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ntmp\Marketing\Social Media\Content Strategy\Other Videos\SBA PPP\"/>
    </mc:Choice>
  </mc:AlternateContent>
  <workbookProtection workbookAlgorithmName="SHA-512" workbookHashValue="+46VEWcDU+QvcA4MauN5Bx7CwsN9EhpGdyRc91T5oFwpDuYibeBWbEPVZWI5q6iDunQ0afK13m1xffWkYfbrMw==" workbookSaltValue="8K/35B8A9c3PIld89l5Wcg==" workbookSpinCount="100000" lockStructure="1"/>
  <bookViews>
    <workbookView xWindow="-120" yWindow="-120" windowWidth="29040" windowHeight="15840" tabRatio="723" firstSheet="2" activeTab="4"/>
  </bookViews>
  <sheets>
    <sheet name="Loan and Forgiveness Calc-Weeks" sheetId="2" state="hidden" r:id="rId1"/>
    <sheet name="Cloud Lending" sheetId="56" state="hidden" r:id="rId2"/>
    <sheet name="Rpt 1. Loan Forgiveness App EZ" sheetId="52" r:id="rId3"/>
    <sheet name="Rpt 1A. Loan Forgiveness App" sheetId="30" state="hidden" r:id="rId4"/>
    <sheet name="1. General Input" sheetId="36" r:id="rId5"/>
    <sheet name="Entity type schedule" sheetId="57" state="hidden" r:id="rId6"/>
    <sheet name="2. SE Owner &amp; Partner Comp" sheetId="54" r:id="rId7"/>
    <sheet name="3. Owner-Emp 2020 Comp Wages" sheetId="19" r:id="rId8"/>
    <sheet name="4. Owner-Emp 2019 Comp" sheetId="43" r:id="rId9"/>
    <sheet name="5. Owner-Emp Comp Health" sheetId="20" r:id="rId10"/>
    <sheet name="6. Owner-Emp Comp Retire" sheetId="21" r:id="rId11"/>
    <sheet name="7. Owner-Emp Comp St Tax" sheetId="55" r:id="rId12"/>
    <sheet name="8. Wage Rate Penalty" sheetId="53" state="hidden" r:id="rId13"/>
    <sheet name="9. FTE Exemption" sheetId="47" state="hidden" r:id="rId14"/>
    <sheet name="10. Type 1 Emp Cov. Period Comp" sheetId="4" state="hidden" r:id="rId15"/>
    <sheet name="11. Type 1 Emp 2020 FTE" sheetId="7" state="hidden" r:id="rId16"/>
    <sheet name="12. Type 2 Emp 2020 Comp" sheetId="16" state="hidden" r:id="rId17"/>
    <sheet name="13. Type 2 Emp 2020 FTE" sheetId="17" state="hidden" r:id="rId18"/>
    <sheet name="14. FTE Exception Table 1" sheetId="37" state="hidden" r:id="rId19"/>
    <sheet name="15. Chosen Referenced Period" sheetId="25" state="hidden" r:id="rId20"/>
    <sheet name="Employee Schedule" sheetId="48" state="hidden" r:id="rId21"/>
    <sheet name="16. FTE Safe Harbor 2 Step 1" sheetId="26" state="hidden" r:id="rId22"/>
    <sheet name="17. FTE Safe Harbor 2 Step 2" sheetId="27" state="hidden" r:id="rId23"/>
    <sheet name="18. FTE Safe Harbor 2 Step 4" sheetId="29" state="hidden" r:id="rId24"/>
    <sheet name="Rpt 6. Sch A Worksheet FTE" sheetId="28" state="hidden" r:id="rId25"/>
    <sheet name="19. Mortgage Interest" sheetId="32" r:id="rId26"/>
    <sheet name="20. Rent Lease" sheetId="33" r:id="rId27"/>
    <sheet name="21. Utilities" sheetId="34" r:id="rId28"/>
    <sheet name="Rpt 7. Owner Comp Sch A Line 9" sheetId="44" r:id="rId29"/>
    <sheet name="22. Health Ins Contributions" sheetId="11" state="hidden" r:id="rId30"/>
    <sheet name="23. Retirement Contributions" sheetId="12" state="hidden" r:id="rId31"/>
    <sheet name="24. State Taxes" sheetId="13" state="hidden" r:id="rId32"/>
    <sheet name="Rpt 2. App Pg 2" sheetId="39" state="hidden" r:id="rId33"/>
    <sheet name="Rpt 3. Schedule A" sheetId="10" state="hidden" r:id="rId34"/>
    <sheet name="Rpt 4. Sch A Worksheet Table 1" sheetId="3" state="hidden" r:id="rId35"/>
    <sheet name="Rpt 5. Sch A Worksheet Table 2" sheetId="9" state="hidden" r:id="rId36"/>
    <sheet name="Rpt 7. Schedule A Line 9 NA" sheetId="15" state="hidden" r:id="rId37"/>
    <sheet name="Rpt 8. Schedule A Line 11" sheetId="41" state="hidden" r:id="rId38"/>
    <sheet name="Checklist" sheetId="50" state="hidden" r:id="rId39"/>
    <sheet name="Checklist EZ" sheetId="58" state="hidden" r:id="rId40"/>
    <sheet name="Document referencing" sheetId="51" state="hidden" r:id="rId41"/>
    <sheet name="Questions" sheetId="18" state="hidden" r:id="rId42"/>
    <sheet name="Sch to be provided" sheetId="38" state="hidden" r:id="rId43"/>
    <sheet name="Schedule A Line 9 (2)" sheetId="22" state="hidden" r:id="rId44"/>
  </sheets>
  <definedNames>
    <definedName name="_xlnm.Print_Area" localSheetId="4">'1. General Input'!$A$1:$E$53</definedName>
    <definedName name="_xlnm.Print_Area" localSheetId="19">'15. Chosen Referenced Period'!$A$1:$K$1016</definedName>
    <definedName name="_xlnm.Print_Area" localSheetId="1">'Cloud Lending'!$C$1:$G$75</definedName>
    <definedName name="_xlnm.Print_Area" localSheetId="0">'Loan and Forgiveness Calc-Weeks'!$A$1:$P$115</definedName>
    <definedName name="_xlnm.Print_Titles" localSheetId="4">'1. General Input'!$1:$11</definedName>
    <definedName name="_xlnm.Print_Titles" localSheetId="14">'10. Type 1 Emp Cov. Period Comp'!$1:$20</definedName>
    <definedName name="_xlnm.Print_Titles" localSheetId="15">'11. Type 1 Emp 2020 FTE'!$1:$18</definedName>
    <definedName name="_xlnm.Print_Titles" localSheetId="16">'12. Type 2 Emp 2020 Comp'!$1:$20</definedName>
    <definedName name="_xlnm.Print_Titles" localSheetId="17">'13. Type 2 Emp 2020 FTE'!$1:$18</definedName>
    <definedName name="_xlnm.Print_Titles" localSheetId="18">'14. FTE Exception Table 1'!$1:$11</definedName>
    <definedName name="_xlnm.Print_Titles" localSheetId="19">'15. Chosen Referenced Period'!$1:$11</definedName>
    <definedName name="_xlnm.Print_Titles" localSheetId="21">'16. FTE Safe Harbor 2 Step 1'!$1:$11</definedName>
    <definedName name="_xlnm.Print_Titles" localSheetId="22">'17. FTE Safe Harbor 2 Step 2'!$1:$14</definedName>
    <definedName name="_xlnm.Print_Titles" localSheetId="23">'18. FTE Safe Harbor 2 Step 4'!$1:$16</definedName>
    <definedName name="_xlnm.Print_Titles" localSheetId="25">'19. Mortgage Interest'!$A:$A,'19. Mortgage Interest'!$1:$11</definedName>
    <definedName name="_xlnm.Print_Titles" localSheetId="6">'2. SE Owner &amp; Partner Comp'!$1:$8</definedName>
    <definedName name="_xlnm.Print_Titles" localSheetId="26">'20. Rent Lease'!$A:$A,'20. Rent Lease'!$1:$11</definedName>
    <definedName name="_xlnm.Print_Titles" localSheetId="27">'21. Utilities'!$A:$A,'21. Utilities'!$1:$11</definedName>
    <definedName name="_xlnm.Print_Titles" localSheetId="29">'22. Health Ins Contributions'!$1:$13</definedName>
    <definedName name="_xlnm.Print_Titles" localSheetId="30">'23. Retirement Contributions'!$1:$13</definedName>
    <definedName name="_xlnm.Print_Titles" localSheetId="31">'24. State Taxes'!$1:$12</definedName>
    <definedName name="_xlnm.Print_Titles" localSheetId="7">'3. Owner-Emp 2020 Comp Wages'!$A:$B,'3. Owner-Emp 2020 Comp Wages'!$1:$10</definedName>
    <definedName name="_xlnm.Print_Titles" localSheetId="8">'4. Owner-Emp 2019 Comp'!$1:$8</definedName>
    <definedName name="_xlnm.Print_Titles" localSheetId="9">'5. Owner-Emp Comp Health'!$A:$B,'5. Owner-Emp Comp Health'!$1:$12</definedName>
    <definedName name="_xlnm.Print_Titles" localSheetId="10">'6. Owner-Emp Comp Retire'!$A:$B,'6. Owner-Emp Comp Retire'!$1:$12</definedName>
    <definedName name="_xlnm.Print_Titles" localSheetId="11">'7. Owner-Emp Comp St Tax'!$A:$B,'7. Owner-Emp Comp St Tax'!$1:$12</definedName>
    <definedName name="_xlnm.Print_Titles" localSheetId="12">'8. Wage Rate Penalty'!$1:$16</definedName>
    <definedName name="_xlnm.Print_Titles" localSheetId="13">'9. FTE Exemption'!$1:$8</definedName>
    <definedName name="_xlnm.Print_Titles" localSheetId="38">Checklist!$1:$7</definedName>
    <definedName name="_xlnm.Print_Titles" localSheetId="39">'Checklist EZ'!$1:$7</definedName>
    <definedName name="_xlnm.Print_Titles" localSheetId="1">'Cloud Lending'!$1:$18</definedName>
    <definedName name="_xlnm.Print_Titles" localSheetId="40">'Document referencing'!$1:$7</definedName>
    <definedName name="_xlnm.Print_Titles" localSheetId="20">'Employee Schedule'!$1:$13</definedName>
    <definedName name="_xlnm.Print_Titles" localSheetId="0">'Loan and Forgiveness Calc-Weeks'!$1:$6</definedName>
    <definedName name="_xlnm.Print_Titles" localSheetId="34">'Rpt 4. Sch A Worksheet Table 1'!$4:$11</definedName>
    <definedName name="_xlnm.Print_Titles" localSheetId="35">'Rpt 5. Sch A Worksheet Table 2'!$4:$11</definedName>
    <definedName name="_xlnm.Print_Titles" localSheetId="24">'Rpt 6. Sch A Worksheet FTE'!$4:$8</definedName>
    <definedName name="_xlnm.Print_Titles" localSheetId="28">'Rpt 7. Owner Comp Sch A Line 9'!$1:$8</definedName>
    <definedName name="_xlnm.Print_Titles" localSheetId="36">'Rpt 7. Schedule A Line 9 NA'!$1:$10</definedName>
    <definedName name="_xlnm.Print_Titles" localSheetId="37">'Rpt 8. Schedule A Line 11'!$1:$9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7" i="34" l="1"/>
  <c r="G7" i="33"/>
  <c r="G7" i="32"/>
  <c r="AE32" i="21" l="1"/>
  <c r="AE31" i="21"/>
  <c r="AE30" i="21"/>
  <c r="AE29" i="21"/>
  <c r="AE28" i="21"/>
  <c r="AE27" i="21"/>
  <c r="AE26" i="21"/>
  <c r="AE25" i="21"/>
  <c r="AE24" i="21"/>
  <c r="AE23" i="21"/>
  <c r="AE22" i="21"/>
  <c r="AE21" i="21"/>
  <c r="AE20" i="21"/>
  <c r="AE19" i="21"/>
  <c r="AE18" i="21"/>
  <c r="AE17" i="21"/>
  <c r="AE33" i="21" s="1"/>
  <c r="AE16" i="21"/>
  <c r="AE15" i="21"/>
  <c r="AE14" i="21"/>
  <c r="C33" i="55"/>
  <c r="D33" i="55"/>
  <c r="E33" i="55"/>
  <c r="F33" i="55"/>
  <c r="G33" i="55"/>
  <c r="H33" i="55"/>
  <c r="I33" i="55"/>
  <c r="J33" i="55"/>
  <c r="K33" i="55"/>
  <c r="L33" i="55"/>
  <c r="M33" i="55"/>
  <c r="N33" i="55"/>
  <c r="O33" i="55"/>
  <c r="P33" i="55"/>
  <c r="Q33" i="55"/>
  <c r="R33" i="55"/>
  <c r="S33" i="55"/>
  <c r="T33" i="55"/>
  <c r="U33" i="55"/>
  <c r="V33" i="55"/>
  <c r="W33" i="55"/>
  <c r="X33" i="55"/>
  <c r="Y33" i="55"/>
  <c r="Z33" i="55"/>
  <c r="AA33" i="55"/>
  <c r="AB33" i="55"/>
  <c r="AB32" i="55"/>
  <c r="AB23" i="55"/>
  <c r="AB24" i="55"/>
  <c r="AB25" i="55"/>
  <c r="AB26" i="55"/>
  <c r="AB27" i="55"/>
  <c r="AB28" i="55"/>
  <c r="AB29" i="55"/>
  <c r="AB30" i="55"/>
  <c r="AB31" i="55"/>
  <c r="A23" i="55"/>
  <c r="B23" i="55"/>
  <c r="A24" i="55"/>
  <c r="A25" i="55" s="1"/>
  <c r="A26" i="55" s="1"/>
  <c r="A27" i="55" s="1"/>
  <c r="A28" i="55" s="1"/>
  <c r="A29" i="55" s="1"/>
  <c r="A30" i="55" s="1"/>
  <c r="A31" i="55" s="1"/>
  <c r="A32" i="55" s="1"/>
  <c r="B24" i="55"/>
  <c r="B25" i="55"/>
  <c r="B26" i="55"/>
  <c r="B27" i="55"/>
  <c r="B28" i="55"/>
  <c r="B29" i="55"/>
  <c r="B30" i="55"/>
  <c r="B31" i="55"/>
  <c r="B32" i="55"/>
  <c r="E33" i="21"/>
  <c r="C33" i="21"/>
  <c r="A23" i="21"/>
  <c r="A24" i="21" s="1"/>
  <c r="A25" i="21" s="1"/>
  <c r="A26" i="21" s="1"/>
  <c r="A27" i="21" s="1"/>
  <c r="A28" i="21" s="1"/>
  <c r="A29" i="21" s="1"/>
  <c r="A30" i="21" s="1"/>
  <c r="A31" i="21" s="1"/>
  <c r="A32" i="21" s="1"/>
  <c r="B23" i="21"/>
  <c r="B24" i="21"/>
  <c r="B25" i="21"/>
  <c r="B26" i="21"/>
  <c r="B27" i="21"/>
  <c r="B28" i="21"/>
  <c r="B29" i="21"/>
  <c r="B30" i="21"/>
  <c r="B31" i="21"/>
  <c r="B32" i="21"/>
  <c r="F33" i="21"/>
  <c r="G33" i="21"/>
  <c r="H33" i="21"/>
  <c r="I33" i="21"/>
  <c r="J33" i="21"/>
  <c r="K33" i="21"/>
  <c r="L33" i="21"/>
  <c r="M33" i="21"/>
  <c r="N33" i="21"/>
  <c r="O33" i="21"/>
  <c r="P33" i="21"/>
  <c r="Q33" i="21"/>
  <c r="R33" i="21"/>
  <c r="S33" i="21"/>
  <c r="T33" i="21"/>
  <c r="U33" i="21"/>
  <c r="V33" i="21"/>
  <c r="W33" i="21"/>
  <c r="X33" i="21"/>
  <c r="Y33" i="21"/>
  <c r="Z33" i="21"/>
  <c r="AA33" i="21"/>
  <c r="AB33" i="21"/>
  <c r="AC33" i="21"/>
  <c r="AD14" i="21"/>
  <c r="AD15" i="21"/>
  <c r="AD16" i="21"/>
  <c r="AD17" i="21"/>
  <c r="AD18" i="21"/>
  <c r="AD19" i="21"/>
  <c r="AD20" i="21"/>
  <c r="AD21" i="21"/>
  <c r="AD22" i="21"/>
  <c r="AD23" i="21"/>
  <c r="AD24" i="21"/>
  <c r="AD25" i="21"/>
  <c r="AD26" i="21"/>
  <c r="AD27" i="21"/>
  <c r="AD28" i="21"/>
  <c r="AD29" i="21"/>
  <c r="AD30" i="21"/>
  <c r="AD31" i="21"/>
  <c r="AD32" i="21"/>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B23" i="20"/>
  <c r="AB24" i="20"/>
  <c r="AB25" i="20"/>
  <c r="AB26" i="20"/>
  <c r="AB27" i="20"/>
  <c r="AB28" i="20"/>
  <c r="AB29" i="20"/>
  <c r="AB30" i="20"/>
  <c r="AB31" i="20"/>
  <c r="AB32" i="20"/>
  <c r="B23" i="20"/>
  <c r="A24" i="20"/>
  <c r="B24" i="20"/>
  <c r="A25" i="20"/>
  <c r="A26" i="20" s="1"/>
  <c r="A27" i="20" s="1"/>
  <c r="A28" i="20" s="1"/>
  <c r="A29" i="20" s="1"/>
  <c r="A30" i="20" s="1"/>
  <c r="A31" i="20" s="1"/>
  <c r="A32" i="20" s="1"/>
  <c r="B25" i="20"/>
  <c r="B26" i="20"/>
  <c r="B27" i="20"/>
  <c r="B28" i="20"/>
  <c r="B29" i="20"/>
  <c r="B30" i="20"/>
  <c r="B31" i="20"/>
  <c r="B32" i="20"/>
  <c r="A20" i="43"/>
  <c r="A21" i="43" s="1"/>
  <c r="A22" i="43" s="1"/>
  <c r="A23" i="43" s="1"/>
  <c r="A24" i="43" s="1"/>
  <c r="A25" i="43" s="1"/>
  <c r="A26" i="43" s="1"/>
  <c r="A27" i="43" s="1"/>
  <c r="A28" i="43" s="1"/>
  <c r="A29" i="43" s="1"/>
  <c r="E20" i="43"/>
  <c r="G20" i="43" s="1"/>
  <c r="F20" i="43"/>
  <c r="E21" i="43"/>
  <c r="F21" i="43"/>
  <c r="E22" i="43"/>
  <c r="F22" i="43"/>
  <c r="G22" i="43" s="1"/>
  <c r="E23" i="43"/>
  <c r="F23" i="43"/>
  <c r="E24" i="43"/>
  <c r="F24" i="43"/>
  <c r="G24" i="43"/>
  <c r="E25" i="43"/>
  <c r="F25" i="43"/>
  <c r="E26" i="43"/>
  <c r="F26" i="43"/>
  <c r="E27" i="43"/>
  <c r="F27" i="43"/>
  <c r="G27" i="43" s="1"/>
  <c r="E28" i="43"/>
  <c r="F28" i="43"/>
  <c r="E29" i="43"/>
  <c r="F29" i="43"/>
  <c r="E30" i="43"/>
  <c r="F30" i="43"/>
  <c r="G30" i="43" s="1"/>
  <c r="AD32" i="19"/>
  <c r="AD22" i="19"/>
  <c r="AD23" i="19"/>
  <c r="AD24" i="19"/>
  <c r="AD25" i="19"/>
  <c r="AD26" i="19"/>
  <c r="AD27" i="19"/>
  <c r="AD28" i="19"/>
  <c r="AD29" i="19"/>
  <c r="AD30" i="19"/>
  <c r="AD31" i="19"/>
  <c r="A23" i="19"/>
  <c r="A24" i="19"/>
  <c r="A25" i="19"/>
  <c r="A26" i="19"/>
  <c r="A27" i="19" s="1"/>
  <c r="A28" i="19" s="1"/>
  <c r="A29" i="19" s="1"/>
  <c r="A30" i="19" s="1"/>
  <c r="A31" i="19" s="1"/>
  <c r="F32" i="19"/>
  <c r="G32" i="19"/>
  <c r="H32" i="19"/>
  <c r="I32" i="19"/>
  <c r="J32" i="19"/>
  <c r="K32" i="19"/>
  <c r="L32" i="19"/>
  <c r="M32" i="19"/>
  <c r="N32" i="19"/>
  <c r="O32" i="19"/>
  <c r="P32" i="19"/>
  <c r="Q32" i="19"/>
  <c r="R32" i="19"/>
  <c r="S32" i="19"/>
  <c r="T32" i="19"/>
  <c r="U32" i="19"/>
  <c r="V32" i="19"/>
  <c r="W32" i="19"/>
  <c r="X32" i="19"/>
  <c r="Y32" i="19"/>
  <c r="Z32" i="19"/>
  <c r="AA32" i="19"/>
  <c r="AB32" i="19"/>
  <c r="AC32" i="19"/>
  <c r="E32" i="19"/>
  <c r="I15" i="54"/>
  <c r="J15" i="54"/>
  <c r="K15" i="54"/>
  <c r="I16" i="54"/>
  <c r="J16" i="54" s="1"/>
  <c r="K16" i="54"/>
  <c r="I17" i="54"/>
  <c r="J17" i="54" s="1"/>
  <c r="K17" i="54"/>
  <c r="I18" i="54"/>
  <c r="J18" i="54" s="1"/>
  <c r="K18" i="54"/>
  <c r="I19" i="54"/>
  <c r="J19" i="54" s="1"/>
  <c r="K19" i="54"/>
  <c r="I20" i="54"/>
  <c r="J20" i="54" s="1"/>
  <c r="K20" i="54"/>
  <c r="I21" i="54"/>
  <c r="J21" i="54" s="1"/>
  <c r="K21" i="54"/>
  <c r="I22" i="54"/>
  <c r="J22" i="54" s="1"/>
  <c r="K22" i="54"/>
  <c r="I23" i="54"/>
  <c r="J23" i="54" s="1"/>
  <c r="K23" i="54"/>
  <c r="I24" i="54"/>
  <c r="J24" i="54" s="1"/>
  <c r="K24" i="54"/>
  <c r="I25" i="54"/>
  <c r="J25" i="54" s="1"/>
  <c r="K25" i="54"/>
  <c r="I26" i="54"/>
  <c r="J26" i="54" s="1"/>
  <c r="K26" i="54"/>
  <c r="I27" i="54"/>
  <c r="J27" i="54" s="1"/>
  <c r="K27" i="54"/>
  <c r="I28" i="54"/>
  <c r="J28" i="54" s="1"/>
  <c r="K28" i="54"/>
  <c r="I29" i="54"/>
  <c r="J29" i="54" s="1"/>
  <c r="K29" i="54"/>
  <c r="L19" i="54" l="1"/>
  <c r="G28" i="43"/>
  <c r="G26" i="43"/>
  <c r="M19" i="54"/>
  <c r="L27" i="54"/>
  <c r="M27" i="54" s="1"/>
  <c r="L23" i="54"/>
  <c r="M23" i="54" s="1"/>
  <c r="G23" i="43"/>
  <c r="G29" i="43"/>
  <c r="H29" i="43" s="1"/>
  <c r="G25" i="43"/>
  <c r="H25" i="43" s="1"/>
  <c r="G21" i="43"/>
  <c r="H21" i="43" s="1"/>
  <c r="H30" i="43"/>
  <c r="H26" i="43"/>
  <c r="H22" i="43"/>
  <c r="H27" i="43"/>
  <c r="H23" i="43"/>
  <c r="H28" i="43"/>
  <c r="H24" i="43"/>
  <c r="H20" i="43"/>
  <c r="L26" i="54"/>
  <c r="M26" i="54" s="1"/>
  <c r="L22" i="54"/>
  <c r="M22" i="54" s="1"/>
  <c r="L18" i="54"/>
  <c r="M18" i="54" s="1"/>
  <c r="AD33" i="21"/>
  <c r="L29" i="54"/>
  <c r="M29" i="54" s="1"/>
  <c r="L25" i="54"/>
  <c r="M25" i="54" s="1"/>
  <c r="L24" i="54"/>
  <c r="M24" i="54" s="1"/>
  <c r="L17" i="54"/>
  <c r="M17" i="54" s="1"/>
  <c r="L16" i="54"/>
  <c r="M16" i="54" s="1"/>
  <c r="L15" i="54"/>
  <c r="M15" i="54" s="1"/>
  <c r="L28" i="54"/>
  <c r="M28" i="54" s="1"/>
  <c r="L21" i="54"/>
  <c r="M21" i="54" s="1"/>
  <c r="L20" i="54"/>
  <c r="M20" i="54" s="1"/>
  <c r="B59" i="52"/>
  <c r="E12" i="43" l="1"/>
  <c r="E13" i="43"/>
  <c r="E14" i="43"/>
  <c r="E15" i="43"/>
  <c r="E16" i="43"/>
  <c r="E17" i="43"/>
  <c r="E18" i="43"/>
  <c r="E19" i="43"/>
  <c r="E11" i="43"/>
  <c r="E10" i="43"/>
  <c r="E30" i="36" l="1"/>
  <c r="A32" i="36"/>
  <c r="B41" i="36" s="1"/>
  <c r="A38" i="36" l="1"/>
  <c r="A40" i="36"/>
  <c r="AG20" i="17"/>
  <c r="AG21" i="17"/>
  <c r="AG22" i="17"/>
  <c r="AG23" i="17"/>
  <c r="AE24" i="17"/>
  <c r="AF24" i="17" s="1"/>
  <c r="AG24" i="17"/>
  <c r="AE25" i="17"/>
  <c r="AF25" i="17" s="1"/>
  <c r="AG25" i="17"/>
  <c r="AE26" i="17"/>
  <c r="AF26" i="17" s="1"/>
  <c r="AG26" i="17"/>
  <c r="AE27" i="17"/>
  <c r="AF27" i="17" s="1"/>
  <c r="AG27" i="17"/>
  <c r="AE28" i="17"/>
  <c r="AF28" i="17" s="1"/>
  <c r="AG28" i="17"/>
  <c r="AE29" i="17"/>
  <c r="AF29" i="17" s="1"/>
  <c r="AG29" i="17"/>
  <c r="AE30" i="17"/>
  <c r="AF30" i="17" s="1"/>
  <c r="AG30" i="17"/>
  <c r="AE31" i="17"/>
  <c r="AF31" i="17" s="1"/>
  <c r="AG31" i="17"/>
  <c r="AE32" i="17"/>
  <c r="AF32" i="17" s="1"/>
  <c r="AG32" i="17"/>
  <c r="AE33" i="17"/>
  <c r="AF33" i="17" s="1"/>
  <c r="AG33" i="17"/>
  <c r="AE34" i="17"/>
  <c r="AF34" i="17" s="1"/>
  <c r="AG34" i="17"/>
  <c r="AE35" i="17"/>
  <c r="AF35" i="17" s="1"/>
  <c r="AG35" i="17"/>
  <c r="AE36" i="17"/>
  <c r="AF36" i="17" s="1"/>
  <c r="AG36" i="17"/>
  <c r="AE37" i="17"/>
  <c r="AF37" i="17" s="1"/>
  <c r="AG37" i="17"/>
  <c r="AE38" i="17"/>
  <c r="AF38" i="17" s="1"/>
  <c r="AG38" i="17"/>
  <c r="AE39" i="17"/>
  <c r="AF39" i="17" s="1"/>
  <c r="AG39" i="17"/>
  <c r="AE40" i="17"/>
  <c r="AF40" i="17" s="1"/>
  <c r="AG40" i="17"/>
  <c r="AE41" i="17"/>
  <c r="AF41" i="17" s="1"/>
  <c r="AG41" i="17"/>
  <c r="AE42" i="17"/>
  <c r="AF42" i="17" s="1"/>
  <c r="AG42" i="17"/>
  <c r="AE43" i="17"/>
  <c r="AF43" i="17" s="1"/>
  <c r="AG43" i="17"/>
  <c r="AE44" i="17"/>
  <c r="AF44" i="17" s="1"/>
  <c r="AG44" i="17"/>
  <c r="AE45" i="17"/>
  <c r="AF45" i="17" s="1"/>
  <c r="AG45" i="17"/>
  <c r="AE46" i="17"/>
  <c r="AF46" i="17" s="1"/>
  <c r="AG46" i="17"/>
  <c r="AE47" i="17"/>
  <c r="AF47" i="17" s="1"/>
  <c r="AG47" i="17"/>
  <c r="AE48" i="17"/>
  <c r="AF48" i="17" s="1"/>
  <c r="AG48" i="17"/>
  <c r="AE49" i="17"/>
  <c r="AF49" i="17" s="1"/>
  <c r="AG49" i="17"/>
  <c r="AE50" i="17"/>
  <c r="AF50" i="17" s="1"/>
  <c r="AG50" i="17"/>
  <c r="AE51" i="17"/>
  <c r="AF51" i="17" s="1"/>
  <c r="AG51" i="17"/>
  <c r="AE52" i="17"/>
  <c r="AF52" i="17" s="1"/>
  <c r="AG52" i="17"/>
  <c r="AE53" i="17"/>
  <c r="AF53" i="17" s="1"/>
  <c r="AG53" i="17"/>
  <c r="AE54" i="17"/>
  <c r="AF54" i="17" s="1"/>
  <c r="AG54" i="17"/>
  <c r="AE55" i="17"/>
  <c r="AF55" i="17" s="1"/>
  <c r="AG55" i="17"/>
  <c r="AE56" i="17"/>
  <c r="AF56" i="17" s="1"/>
  <c r="AG56" i="17"/>
  <c r="AE57" i="17"/>
  <c r="AF57" i="17" s="1"/>
  <c r="AG57" i="17"/>
  <c r="AE58" i="17"/>
  <c r="AF58" i="17" s="1"/>
  <c r="AG58" i="17"/>
  <c r="AE59" i="17"/>
  <c r="AF59" i="17" s="1"/>
  <c r="AG59" i="17"/>
  <c r="AE60" i="17"/>
  <c r="AF60" i="17" s="1"/>
  <c r="AG60" i="17"/>
  <c r="AE61" i="17"/>
  <c r="AF61" i="17" s="1"/>
  <c r="AG61" i="17"/>
  <c r="AE62" i="17"/>
  <c r="AF62" i="17" s="1"/>
  <c r="AG62" i="17"/>
  <c r="AE63" i="17"/>
  <c r="AF63" i="17" s="1"/>
  <c r="AG63" i="17"/>
  <c r="AE64" i="17"/>
  <c r="AF64" i="17" s="1"/>
  <c r="AG64" i="17"/>
  <c r="AE65" i="17"/>
  <c r="AF65" i="17" s="1"/>
  <c r="AG65" i="17"/>
  <c r="AE66" i="17"/>
  <c r="AF66" i="17" s="1"/>
  <c r="AG66" i="17"/>
  <c r="AE67" i="17"/>
  <c r="AF67" i="17" s="1"/>
  <c r="AG67" i="17"/>
  <c r="AE68" i="17"/>
  <c r="AF68" i="17" s="1"/>
  <c r="AG68" i="17"/>
  <c r="AE69" i="17"/>
  <c r="AF69" i="17" s="1"/>
  <c r="AG69" i="17"/>
  <c r="AE70" i="17"/>
  <c r="AF70" i="17" s="1"/>
  <c r="AG70" i="17"/>
  <c r="AE71" i="17"/>
  <c r="AF71" i="17" s="1"/>
  <c r="AG71" i="17"/>
  <c r="AE72" i="17"/>
  <c r="AF72" i="17" s="1"/>
  <c r="AG72" i="17"/>
  <c r="AE73" i="17"/>
  <c r="AF73" i="17" s="1"/>
  <c r="AG73" i="17"/>
  <c r="AE74" i="17"/>
  <c r="AF74" i="17" s="1"/>
  <c r="AG74" i="17"/>
  <c r="AE75" i="17"/>
  <c r="AF75" i="17" s="1"/>
  <c r="AG75" i="17"/>
  <c r="AE76" i="17"/>
  <c r="AF76" i="17" s="1"/>
  <c r="AG76" i="17"/>
  <c r="AE77" i="17"/>
  <c r="AF77" i="17" s="1"/>
  <c r="AG77" i="17"/>
  <c r="AE78" i="17"/>
  <c r="AF78" i="17" s="1"/>
  <c r="AG78" i="17"/>
  <c r="AE79" i="17"/>
  <c r="AF79" i="17" s="1"/>
  <c r="AG79" i="17"/>
  <c r="AE80" i="17"/>
  <c r="AF80" i="17" s="1"/>
  <c r="AG80" i="17"/>
  <c r="AE81" i="17"/>
  <c r="AF81" i="17" s="1"/>
  <c r="AG81" i="17"/>
  <c r="AE82" i="17"/>
  <c r="AF82" i="17" s="1"/>
  <c r="AG82" i="17"/>
  <c r="AE83" i="17"/>
  <c r="AF83" i="17" s="1"/>
  <c r="AG83" i="17"/>
  <c r="AE84" i="17"/>
  <c r="AF84" i="17" s="1"/>
  <c r="AG84" i="17"/>
  <c r="AE85" i="17"/>
  <c r="AF85" i="17" s="1"/>
  <c r="AG85" i="17"/>
  <c r="AE86" i="17"/>
  <c r="AF86" i="17" s="1"/>
  <c r="AG86" i="17"/>
  <c r="AE87" i="17"/>
  <c r="AF87" i="17" s="1"/>
  <c r="AG87" i="17"/>
  <c r="AE88" i="17"/>
  <c r="AF88" i="17" s="1"/>
  <c r="AG88" i="17"/>
  <c r="AE89" i="17"/>
  <c r="AF89" i="17" s="1"/>
  <c r="AG89" i="17"/>
  <c r="AE90" i="17"/>
  <c r="AF90" i="17" s="1"/>
  <c r="AG90" i="17"/>
  <c r="AE91" i="17"/>
  <c r="AF91" i="17" s="1"/>
  <c r="AG91" i="17"/>
  <c r="AE92" i="17"/>
  <c r="AF92" i="17" s="1"/>
  <c r="AG92" i="17"/>
  <c r="AE93" i="17"/>
  <c r="AF93" i="17" s="1"/>
  <c r="AG93" i="17"/>
  <c r="AE94" i="17"/>
  <c r="AF94" i="17" s="1"/>
  <c r="AG94" i="17"/>
  <c r="AE95" i="17"/>
  <c r="AF95" i="17" s="1"/>
  <c r="AG95" i="17"/>
  <c r="AE96" i="17"/>
  <c r="AF96" i="17" s="1"/>
  <c r="AG96" i="17"/>
  <c r="AE97" i="17"/>
  <c r="AF97" i="17" s="1"/>
  <c r="AG97" i="17"/>
  <c r="AE98" i="17"/>
  <c r="AF98" i="17" s="1"/>
  <c r="AG98" i="17"/>
  <c r="AE99" i="17"/>
  <c r="AF99" i="17" s="1"/>
  <c r="AG99" i="17"/>
  <c r="AE100" i="17"/>
  <c r="AF100" i="17" s="1"/>
  <c r="AG100" i="17"/>
  <c r="AE101" i="17"/>
  <c r="AF101" i="17" s="1"/>
  <c r="AG101" i="17"/>
  <c r="AE102" i="17"/>
  <c r="AF102" i="17" s="1"/>
  <c r="AG102" i="17"/>
  <c r="AE103" i="17"/>
  <c r="AF103" i="17" s="1"/>
  <c r="AG103" i="17"/>
  <c r="AE104" i="17"/>
  <c r="AF104" i="17" s="1"/>
  <c r="AG104" i="17"/>
  <c r="AE105" i="17"/>
  <c r="AF105" i="17" s="1"/>
  <c r="AG105" i="17"/>
  <c r="AE106" i="17"/>
  <c r="AF106" i="17" s="1"/>
  <c r="AG106" i="17"/>
  <c r="AE107" i="17"/>
  <c r="AF107" i="17" s="1"/>
  <c r="AG107" i="17"/>
  <c r="AE108" i="17"/>
  <c r="AF108" i="17" s="1"/>
  <c r="AG108" i="17"/>
  <c r="AE109" i="17"/>
  <c r="AF109" i="17" s="1"/>
  <c r="AG109" i="17"/>
  <c r="AE110" i="17"/>
  <c r="AF110" i="17" s="1"/>
  <c r="AG110" i="17"/>
  <c r="AE111" i="17"/>
  <c r="AF111" i="17" s="1"/>
  <c r="AG111" i="17"/>
  <c r="AE112" i="17"/>
  <c r="AF112" i="17" s="1"/>
  <c r="AG112" i="17"/>
  <c r="AE113" i="17"/>
  <c r="AF113" i="17" s="1"/>
  <c r="AG113" i="17"/>
  <c r="AE114" i="17"/>
  <c r="AF114" i="17" s="1"/>
  <c r="AG114" i="17"/>
  <c r="AE115" i="17"/>
  <c r="AF115" i="17" s="1"/>
  <c r="AG115" i="17"/>
  <c r="AE116" i="17"/>
  <c r="AF116" i="17" s="1"/>
  <c r="AG116" i="17"/>
  <c r="AE117" i="17"/>
  <c r="AF117" i="17" s="1"/>
  <c r="AG117" i="17"/>
  <c r="AE118" i="17"/>
  <c r="AF118" i="17" s="1"/>
  <c r="AG118" i="17"/>
  <c r="AE119" i="17"/>
  <c r="AF119" i="17" s="1"/>
  <c r="AG119" i="17"/>
  <c r="AE120" i="17"/>
  <c r="AF120" i="17" s="1"/>
  <c r="AG120" i="17"/>
  <c r="AE121" i="17"/>
  <c r="AF121" i="17" s="1"/>
  <c r="AG121" i="17"/>
  <c r="AE122" i="17"/>
  <c r="AF122" i="17" s="1"/>
  <c r="AG122" i="17"/>
  <c r="AE123" i="17"/>
  <c r="AF123" i="17" s="1"/>
  <c r="AG123" i="17"/>
  <c r="AE124" i="17"/>
  <c r="AF124" i="17" s="1"/>
  <c r="AG124" i="17"/>
  <c r="AE125" i="17"/>
  <c r="AF125" i="17" s="1"/>
  <c r="AG125" i="17"/>
  <c r="AE126" i="17"/>
  <c r="AF126" i="17" s="1"/>
  <c r="AG126" i="17"/>
  <c r="AE127" i="17"/>
  <c r="AF127" i="17" s="1"/>
  <c r="AG127" i="17"/>
  <c r="AE128" i="17"/>
  <c r="AF128" i="17" s="1"/>
  <c r="AG128" i="17"/>
  <c r="AE129" i="17"/>
  <c r="AF129" i="17" s="1"/>
  <c r="AG129" i="17"/>
  <c r="AE130" i="17"/>
  <c r="AF130" i="17" s="1"/>
  <c r="AG130" i="17"/>
  <c r="AE131" i="17"/>
  <c r="AF131" i="17" s="1"/>
  <c r="AG131" i="17"/>
  <c r="AE132" i="17"/>
  <c r="AF132" i="17" s="1"/>
  <c r="AG132" i="17"/>
  <c r="AE133" i="17"/>
  <c r="AF133" i="17" s="1"/>
  <c r="AG133" i="17"/>
  <c r="AE134" i="17"/>
  <c r="AF134" i="17" s="1"/>
  <c r="AG134" i="17"/>
  <c r="AE135" i="17"/>
  <c r="AF135" i="17" s="1"/>
  <c r="AG135" i="17"/>
  <c r="AE136" i="17"/>
  <c r="AF136" i="17" s="1"/>
  <c r="AG136" i="17"/>
  <c r="AE137" i="17"/>
  <c r="AF137" i="17" s="1"/>
  <c r="AG137" i="17"/>
  <c r="AE138" i="17"/>
  <c r="AF138" i="17" s="1"/>
  <c r="AG138" i="17"/>
  <c r="AE139" i="17"/>
  <c r="AF139" i="17" s="1"/>
  <c r="AG139" i="17"/>
  <c r="AE140" i="17"/>
  <c r="AF140" i="17" s="1"/>
  <c r="AG140" i="17"/>
  <c r="AE141" i="17"/>
  <c r="AF141" i="17" s="1"/>
  <c r="AG141" i="17"/>
  <c r="AE142" i="17"/>
  <c r="AF142" i="17" s="1"/>
  <c r="AG142" i="17"/>
  <c r="AE143" i="17"/>
  <c r="AF143" i="17" s="1"/>
  <c r="AG143" i="17"/>
  <c r="AE144" i="17"/>
  <c r="AF144" i="17" s="1"/>
  <c r="AG144" i="17"/>
  <c r="AE145" i="17"/>
  <c r="AF145" i="17" s="1"/>
  <c r="AG145" i="17"/>
  <c r="AE146" i="17"/>
  <c r="AF146" i="17" s="1"/>
  <c r="AG146" i="17"/>
  <c r="AE147" i="17"/>
  <c r="AF147" i="17" s="1"/>
  <c r="AG147" i="17"/>
  <c r="AE148" i="17"/>
  <c r="AF148" i="17" s="1"/>
  <c r="AG148" i="17"/>
  <c r="AE149" i="17"/>
  <c r="AF149" i="17" s="1"/>
  <c r="AG149" i="17"/>
  <c r="AE150" i="17"/>
  <c r="AF150" i="17" s="1"/>
  <c r="AG150" i="17"/>
  <c r="AE151" i="17"/>
  <c r="AF151" i="17" s="1"/>
  <c r="AG151" i="17"/>
  <c r="AE152" i="17"/>
  <c r="AF152" i="17" s="1"/>
  <c r="AG152" i="17"/>
  <c r="AE153" i="17"/>
  <c r="AF153" i="17" s="1"/>
  <c r="AG153" i="17"/>
  <c r="AE154" i="17"/>
  <c r="AF154" i="17" s="1"/>
  <c r="AG154" i="17"/>
  <c r="AE155" i="17"/>
  <c r="AF155" i="17" s="1"/>
  <c r="AG155" i="17"/>
  <c r="AE156" i="17"/>
  <c r="AF156" i="17" s="1"/>
  <c r="AG156" i="17"/>
  <c r="AE157" i="17"/>
  <c r="AF157" i="17" s="1"/>
  <c r="AG157" i="17"/>
  <c r="AE158" i="17"/>
  <c r="AF158" i="17" s="1"/>
  <c r="AG158" i="17"/>
  <c r="AE159" i="17"/>
  <c r="AF159" i="17" s="1"/>
  <c r="AG159" i="17"/>
  <c r="AE160" i="17"/>
  <c r="AF160" i="17" s="1"/>
  <c r="AG160" i="17"/>
  <c r="AE161" i="17"/>
  <c r="AF161" i="17" s="1"/>
  <c r="AG161" i="17"/>
  <c r="AE162" i="17"/>
  <c r="AF162" i="17" s="1"/>
  <c r="AG162" i="17"/>
  <c r="AE163" i="17"/>
  <c r="AF163" i="17" s="1"/>
  <c r="AG163" i="17"/>
  <c r="AE164" i="17"/>
  <c r="AF164" i="17" s="1"/>
  <c r="AG164" i="17"/>
  <c r="AE165" i="17"/>
  <c r="AF165" i="17" s="1"/>
  <c r="AG165" i="17"/>
  <c r="AE166" i="17"/>
  <c r="AF166" i="17" s="1"/>
  <c r="AG166" i="17"/>
  <c r="AE167" i="17"/>
  <c r="AF167" i="17" s="1"/>
  <c r="AG167" i="17"/>
  <c r="AE168" i="17"/>
  <c r="AF168" i="17" s="1"/>
  <c r="AG168" i="17"/>
  <c r="AE169" i="17"/>
  <c r="AF169" i="17" s="1"/>
  <c r="AG169" i="17"/>
  <c r="AE170" i="17"/>
  <c r="AF170" i="17" s="1"/>
  <c r="AG170" i="17"/>
  <c r="AE171" i="17"/>
  <c r="AF171" i="17" s="1"/>
  <c r="AG171" i="17"/>
  <c r="AE172" i="17"/>
  <c r="AF172" i="17" s="1"/>
  <c r="AG172" i="17"/>
  <c r="AE173" i="17"/>
  <c r="AF173" i="17" s="1"/>
  <c r="AG173" i="17"/>
  <c r="AE174" i="17"/>
  <c r="AF174" i="17" s="1"/>
  <c r="AG174" i="17"/>
  <c r="AE175" i="17"/>
  <c r="AF175" i="17" s="1"/>
  <c r="AG175" i="17"/>
  <c r="AE176" i="17"/>
  <c r="AF176" i="17" s="1"/>
  <c r="AG176" i="17"/>
  <c r="AE177" i="17"/>
  <c r="AF177" i="17" s="1"/>
  <c r="AG177" i="17"/>
  <c r="AE178" i="17"/>
  <c r="AF178" i="17" s="1"/>
  <c r="AG178" i="17"/>
  <c r="AE179" i="17"/>
  <c r="AF179" i="17" s="1"/>
  <c r="AG179" i="17"/>
  <c r="AE180" i="17"/>
  <c r="AF180" i="17" s="1"/>
  <c r="AG180" i="17"/>
  <c r="AE181" i="17"/>
  <c r="AF181" i="17" s="1"/>
  <c r="AG181" i="17"/>
  <c r="AE182" i="17"/>
  <c r="AF182" i="17" s="1"/>
  <c r="AG182" i="17"/>
  <c r="AE183" i="17"/>
  <c r="AF183" i="17" s="1"/>
  <c r="AG183" i="17"/>
  <c r="AE184" i="17"/>
  <c r="AF184" i="17" s="1"/>
  <c r="AG184" i="17"/>
  <c r="AE185" i="17"/>
  <c r="AF185" i="17" s="1"/>
  <c r="AG185" i="17"/>
  <c r="AE186" i="17"/>
  <c r="AF186" i="17" s="1"/>
  <c r="AG186" i="17"/>
  <c r="AE187" i="17"/>
  <c r="AF187" i="17" s="1"/>
  <c r="AG187" i="17"/>
  <c r="AE188" i="17"/>
  <c r="AF188" i="17" s="1"/>
  <c r="AG188" i="17"/>
  <c r="AE189" i="17"/>
  <c r="AF189" i="17" s="1"/>
  <c r="AG189" i="17"/>
  <c r="AE190" i="17"/>
  <c r="AF190" i="17" s="1"/>
  <c r="AG190" i="17"/>
  <c r="AE191" i="17"/>
  <c r="AF191" i="17" s="1"/>
  <c r="AG191" i="17"/>
  <c r="AE192" i="17"/>
  <c r="AF192" i="17" s="1"/>
  <c r="AG192" i="17"/>
  <c r="AE193" i="17"/>
  <c r="AF193" i="17" s="1"/>
  <c r="AG193" i="17"/>
  <c r="AE194" i="17"/>
  <c r="AF194" i="17" s="1"/>
  <c r="AG194" i="17"/>
  <c r="AE195" i="17"/>
  <c r="AF195" i="17" s="1"/>
  <c r="AG195" i="17"/>
  <c r="AE196" i="17"/>
  <c r="AF196" i="17" s="1"/>
  <c r="AG196" i="17"/>
  <c r="AE197" i="17"/>
  <c r="AF197" i="17" s="1"/>
  <c r="AG197" i="17"/>
  <c r="AE198" i="17"/>
  <c r="AF198" i="17" s="1"/>
  <c r="AG198" i="17"/>
  <c r="AE199" i="17"/>
  <c r="AF199" i="17" s="1"/>
  <c r="AG199" i="17"/>
  <c r="AE200" i="17"/>
  <c r="AF200" i="17" s="1"/>
  <c r="AG200" i="17"/>
  <c r="AE201" i="17"/>
  <c r="AF201" i="17" s="1"/>
  <c r="AG201" i="17"/>
  <c r="AE202" i="17"/>
  <c r="AF202" i="17" s="1"/>
  <c r="AG202" i="17"/>
  <c r="AE203" i="17"/>
  <c r="AF203" i="17" s="1"/>
  <c r="AG203" i="17"/>
  <c r="AE204" i="17"/>
  <c r="AF204" i="17" s="1"/>
  <c r="AG204" i="17"/>
  <c r="AE205" i="17"/>
  <c r="AF205" i="17" s="1"/>
  <c r="AG205" i="17"/>
  <c r="AE206" i="17"/>
  <c r="AF206" i="17" s="1"/>
  <c r="AG206" i="17"/>
  <c r="AE207" i="17"/>
  <c r="AF207" i="17" s="1"/>
  <c r="AG207" i="17"/>
  <c r="AE208" i="17"/>
  <c r="AF208" i="17" s="1"/>
  <c r="AG208" i="17"/>
  <c r="AE209" i="17"/>
  <c r="AF209" i="17" s="1"/>
  <c r="AG209" i="17"/>
  <c r="AE210" i="17"/>
  <c r="AF210" i="17" s="1"/>
  <c r="AG210" i="17"/>
  <c r="AE211" i="17"/>
  <c r="AF211" i="17" s="1"/>
  <c r="AG211" i="17"/>
  <c r="AE212" i="17"/>
  <c r="AF212" i="17" s="1"/>
  <c r="AG212" i="17"/>
  <c r="AE213" i="17"/>
  <c r="AF213" i="17" s="1"/>
  <c r="AG213" i="17"/>
  <c r="AE214" i="17"/>
  <c r="AF214" i="17" s="1"/>
  <c r="AG214" i="17"/>
  <c r="AE215" i="17"/>
  <c r="AF215" i="17" s="1"/>
  <c r="AG215" i="17"/>
  <c r="AE216" i="17"/>
  <c r="AF216" i="17" s="1"/>
  <c r="AG216" i="17"/>
  <c r="AE217" i="17"/>
  <c r="AF217" i="17" s="1"/>
  <c r="AG217" i="17"/>
  <c r="AE218" i="17"/>
  <c r="AF218" i="17" s="1"/>
  <c r="AG218" i="17"/>
  <c r="AE219" i="17"/>
  <c r="AF219" i="17" s="1"/>
  <c r="AG219" i="17"/>
  <c r="AE220" i="17"/>
  <c r="AF220" i="17" s="1"/>
  <c r="AG220" i="17"/>
  <c r="AE221" i="17"/>
  <c r="AF221" i="17" s="1"/>
  <c r="AG221" i="17"/>
  <c r="AE222" i="17"/>
  <c r="AF222" i="17" s="1"/>
  <c r="AG222" i="17"/>
  <c r="AE223" i="17"/>
  <c r="AF223" i="17" s="1"/>
  <c r="AG223" i="17"/>
  <c r="AE224" i="17"/>
  <c r="AF224" i="17" s="1"/>
  <c r="AG224" i="17"/>
  <c r="AE225" i="17"/>
  <c r="AF225" i="17" s="1"/>
  <c r="AG225" i="17"/>
  <c r="AE226" i="17"/>
  <c r="AF226" i="17" s="1"/>
  <c r="AG226" i="17"/>
  <c r="AE227" i="17"/>
  <c r="AF227" i="17" s="1"/>
  <c r="AG227" i="17"/>
  <c r="AE228" i="17"/>
  <c r="AF228" i="17" s="1"/>
  <c r="AG228" i="17"/>
  <c r="AE229" i="17"/>
  <c r="AF229" i="17" s="1"/>
  <c r="AG229" i="17"/>
  <c r="AE230" i="17"/>
  <c r="AF230" i="17" s="1"/>
  <c r="AG230" i="17"/>
  <c r="AE231" i="17"/>
  <c r="AF231" i="17" s="1"/>
  <c r="AG231" i="17"/>
  <c r="AE232" i="17"/>
  <c r="AF232" i="17" s="1"/>
  <c r="AG232" i="17"/>
  <c r="AE233" i="17"/>
  <c r="AF233" i="17" s="1"/>
  <c r="AG233" i="17"/>
  <c r="AE234" i="17"/>
  <c r="AF234" i="17" s="1"/>
  <c r="AG234" i="17"/>
  <c r="AE235" i="17"/>
  <c r="AF235" i="17" s="1"/>
  <c r="AG235" i="17"/>
  <c r="AE236" i="17"/>
  <c r="AF236" i="17" s="1"/>
  <c r="AG236" i="17"/>
  <c r="AE237" i="17"/>
  <c r="AF237" i="17" s="1"/>
  <c r="AG237" i="17"/>
  <c r="AE238" i="17"/>
  <c r="AF238" i="17" s="1"/>
  <c r="AG238" i="17"/>
  <c r="AE239" i="17"/>
  <c r="AF239" i="17" s="1"/>
  <c r="AG239" i="17"/>
  <c r="AE240" i="17"/>
  <c r="AF240" i="17" s="1"/>
  <c r="AG240" i="17"/>
  <c r="AE241" i="17"/>
  <c r="AF241" i="17" s="1"/>
  <c r="AG241" i="17"/>
  <c r="AE242" i="17"/>
  <c r="AF242" i="17" s="1"/>
  <c r="AG242" i="17"/>
  <c r="AE243" i="17"/>
  <c r="AF243" i="17" s="1"/>
  <c r="AG243" i="17"/>
  <c r="AE244" i="17"/>
  <c r="AF244" i="17" s="1"/>
  <c r="AG244" i="17"/>
  <c r="AE245" i="17"/>
  <c r="AF245" i="17" s="1"/>
  <c r="AG245" i="17"/>
  <c r="AE246" i="17"/>
  <c r="AF246" i="17" s="1"/>
  <c r="AG246" i="17"/>
  <c r="AE247" i="17"/>
  <c r="AF247" i="17" s="1"/>
  <c r="AG247" i="17"/>
  <c r="AE248" i="17"/>
  <c r="AF248" i="17" s="1"/>
  <c r="AG248" i="17"/>
  <c r="AE249" i="17"/>
  <c r="AF249" i="17" s="1"/>
  <c r="AG249" i="17"/>
  <c r="AE250" i="17"/>
  <c r="AF250" i="17" s="1"/>
  <c r="AG250" i="17"/>
  <c r="AE251" i="17"/>
  <c r="AF251" i="17" s="1"/>
  <c r="AG251" i="17"/>
  <c r="AE252" i="17"/>
  <c r="AF252" i="17" s="1"/>
  <c r="AG252" i="17"/>
  <c r="AE253" i="17"/>
  <c r="AF253" i="17" s="1"/>
  <c r="AG253" i="17"/>
  <c r="AE254" i="17"/>
  <c r="AF254" i="17" s="1"/>
  <c r="AG254" i="17"/>
  <c r="AE255" i="17"/>
  <c r="AF255" i="17" s="1"/>
  <c r="AG255" i="17"/>
  <c r="AE256" i="17"/>
  <c r="AF256" i="17" s="1"/>
  <c r="AG256" i="17"/>
  <c r="AE257" i="17"/>
  <c r="AF257" i="17" s="1"/>
  <c r="AG257" i="17"/>
  <c r="AE258" i="17"/>
  <c r="AF258" i="17" s="1"/>
  <c r="AG258" i="17"/>
  <c r="AE259" i="17"/>
  <c r="AF259" i="17" s="1"/>
  <c r="AG259" i="17"/>
  <c r="AE260" i="17"/>
  <c r="AF260" i="17" s="1"/>
  <c r="AG260" i="17"/>
  <c r="AE261" i="17"/>
  <c r="AF261" i="17" s="1"/>
  <c r="AG261" i="17"/>
  <c r="AE262" i="17"/>
  <c r="AF262" i="17" s="1"/>
  <c r="AG262" i="17"/>
  <c r="AE263" i="17"/>
  <c r="AF263" i="17" s="1"/>
  <c r="AG263" i="17"/>
  <c r="AE264" i="17"/>
  <c r="AF264" i="17" s="1"/>
  <c r="AG264" i="17"/>
  <c r="AE265" i="17"/>
  <c r="AF265" i="17" s="1"/>
  <c r="AG265" i="17"/>
  <c r="AE266" i="17"/>
  <c r="AF266" i="17" s="1"/>
  <c r="AG266" i="17"/>
  <c r="AE267" i="17"/>
  <c r="AF267" i="17" s="1"/>
  <c r="AG267" i="17"/>
  <c r="AE268" i="17"/>
  <c r="AF268" i="17" s="1"/>
  <c r="AG268" i="17"/>
  <c r="AE269" i="17"/>
  <c r="AF269" i="17" s="1"/>
  <c r="AG269" i="17"/>
  <c r="AE270" i="17"/>
  <c r="AF270" i="17" s="1"/>
  <c r="AG270" i="17"/>
  <c r="AE271" i="17"/>
  <c r="AF271" i="17" s="1"/>
  <c r="AG271" i="17"/>
  <c r="AE272" i="17"/>
  <c r="AF272" i="17" s="1"/>
  <c r="AG272" i="17"/>
  <c r="AE273" i="17"/>
  <c r="AF273" i="17" s="1"/>
  <c r="AG273" i="17"/>
  <c r="AE274" i="17"/>
  <c r="AF274" i="17" s="1"/>
  <c r="AG274" i="17"/>
  <c r="AE275" i="17"/>
  <c r="AF275" i="17" s="1"/>
  <c r="AG275" i="17"/>
  <c r="AE276" i="17"/>
  <c r="AF276" i="17" s="1"/>
  <c r="AG276" i="17"/>
  <c r="AE277" i="17"/>
  <c r="AF277" i="17" s="1"/>
  <c r="AG277" i="17"/>
  <c r="AE278" i="17"/>
  <c r="AF278" i="17" s="1"/>
  <c r="AG278" i="17"/>
  <c r="AE279" i="17"/>
  <c r="AF279" i="17" s="1"/>
  <c r="AG279" i="17"/>
  <c r="AE280" i="17"/>
  <c r="AF280" i="17" s="1"/>
  <c r="AG280" i="17"/>
  <c r="AE281" i="17"/>
  <c r="AF281" i="17" s="1"/>
  <c r="AG281" i="17"/>
  <c r="AE282" i="17"/>
  <c r="AF282" i="17" s="1"/>
  <c r="AG282" i="17"/>
  <c r="AE283" i="17"/>
  <c r="AF283" i="17" s="1"/>
  <c r="AG283" i="17"/>
  <c r="AE284" i="17"/>
  <c r="AF284" i="17" s="1"/>
  <c r="AG284" i="17"/>
  <c r="AE285" i="17"/>
  <c r="AF285" i="17" s="1"/>
  <c r="AG285" i="17"/>
  <c r="AE286" i="17"/>
  <c r="AF286" i="17" s="1"/>
  <c r="AG286" i="17"/>
  <c r="AE287" i="17"/>
  <c r="AF287" i="17" s="1"/>
  <c r="AG287" i="17"/>
  <c r="AE288" i="17"/>
  <c r="AF288" i="17" s="1"/>
  <c r="AG288" i="17"/>
  <c r="AE289" i="17"/>
  <c r="AF289" i="17" s="1"/>
  <c r="AG289" i="17"/>
  <c r="AE290" i="17"/>
  <c r="AF290" i="17" s="1"/>
  <c r="AG290" i="17"/>
  <c r="AE291" i="17"/>
  <c r="AF291" i="17" s="1"/>
  <c r="AG291" i="17"/>
  <c r="AE292" i="17"/>
  <c r="AF292" i="17" s="1"/>
  <c r="AG292" i="17"/>
  <c r="AE293" i="17"/>
  <c r="AF293" i="17" s="1"/>
  <c r="AG293" i="17"/>
  <c r="AE294" i="17"/>
  <c r="AF294" i="17" s="1"/>
  <c r="AG294" i="17"/>
  <c r="AE295" i="17"/>
  <c r="AF295" i="17" s="1"/>
  <c r="AG295" i="17"/>
  <c r="AE296" i="17"/>
  <c r="AF296" i="17" s="1"/>
  <c r="AG296" i="17"/>
  <c r="AE297" i="17"/>
  <c r="AF297" i="17" s="1"/>
  <c r="AG297" i="17"/>
  <c r="AE298" i="17"/>
  <c r="AF298" i="17" s="1"/>
  <c r="AG298" i="17"/>
  <c r="AE299" i="17"/>
  <c r="AF299" i="17" s="1"/>
  <c r="AG299" i="17"/>
  <c r="AE300" i="17"/>
  <c r="AF300" i="17" s="1"/>
  <c r="AG300" i="17"/>
  <c r="AE301" i="17"/>
  <c r="AF301" i="17" s="1"/>
  <c r="AG301" i="17"/>
  <c r="AE302" i="17"/>
  <c r="AF302" i="17" s="1"/>
  <c r="AG302" i="17"/>
  <c r="AE303" i="17"/>
  <c r="AF303" i="17" s="1"/>
  <c r="AG303" i="17"/>
  <c r="AE304" i="17"/>
  <c r="AF304" i="17" s="1"/>
  <c r="AG304" i="17"/>
  <c r="AE305" i="17"/>
  <c r="AF305" i="17" s="1"/>
  <c r="AG305" i="17"/>
  <c r="AE306" i="17"/>
  <c r="AF306" i="17" s="1"/>
  <c r="AG306" i="17"/>
  <c r="AE307" i="17"/>
  <c r="AF307" i="17" s="1"/>
  <c r="AG307" i="17"/>
  <c r="AE308" i="17"/>
  <c r="AF308" i="17" s="1"/>
  <c r="AG308" i="17"/>
  <c r="AE309" i="17"/>
  <c r="AF309" i="17" s="1"/>
  <c r="AG309" i="17"/>
  <c r="AE310" i="17"/>
  <c r="AF310" i="17" s="1"/>
  <c r="AG310" i="17"/>
  <c r="AE311" i="17"/>
  <c r="AF311" i="17" s="1"/>
  <c r="AG311" i="17"/>
  <c r="AE312" i="17"/>
  <c r="AF312" i="17" s="1"/>
  <c r="AG312" i="17"/>
  <c r="AE313" i="17"/>
  <c r="AF313" i="17" s="1"/>
  <c r="AG313" i="17"/>
  <c r="AE314" i="17"/>
  <c r="AF314" i="17" s="1"/>
  <c r="AG314" i="17"/>
  <c r="AE315" i="17"/>
  <c r="AF315" i="17" s="1"/>
  <c r="AG315" i="17"/>
  <c r="AE316" i="17"/>
  <c r="AF316" i="17" s="1"/>
  <c r="AG316" i="17"/>
  <c r="AE317" i="17"/>
  <c r="AF317" i="17" s="1"/>
  <c r="AG317" i="17"/>
  <c r="AE318" i="17"/>
  <c r="AF318" i="17" s="1"/>
  <c r="AG318" i="17"/>
  <c r="AE319" i="17"/>
  <c r="AF319" i="17" s="1"/>
  <c r="AG319" i="17"/>
  <c r="AE320" i="17"/>
  <c r="AF320" i="17" s="1"/>
  <c r="AG320" i="17"/>
  <c r="AE321" i="17"/>
  <c r="AF321" i="17" s="1"/>
  <c r="AG321" i="17"/>
  <c r="AE322" i="17"/>
  <c r="AF322" i="17" s="1"/>
  <c r="AG322" i="17"/>
  <c r="AE323" i="17"/>
  <c r="AF323" i="17" s="1"/>
  <c r="AG323" i="17"/>
  <c r="AE324" i="17"/>
  <c r="AF324" i="17" s="1"/>
  <c r="AG324" i="17"/>
  <c r="AE325" i="17"/>
  <c r="AF325" i="17" s="1"/>
  <c r="AG325" i="17"/>
  <c r="AE326" i="17"/>
  <c r="AF326" i="17" s="1"/>
  <c r="AG326" i="17"/>
  <c r="AE327" i="17"/>
  <c r="AF327" i="17" s="1"/>
  <c r="AG327" i="17"/>
  <c r="AE328" i="17"/>
  <c r="AF328" i="17" s="1"/>
  <c r="AG328" i="17"/>
  <c r="AE329" i="17"/>
  <c r="AF329" i="17" s="1"/>
  <c r="AG329" i="17"/>
  <c r="AE330" i="17"/>
  <c r="AF330" i="17" s="1"/>
  <c r="AG330" i="17"/>
  <c r="AE331" i="17"/>
  <c r="AF331" i="17" s="1"/>
  <c r="AG331" i="17"/>
  <c r="AE332" i="17"/>
  <c r="AF332" i="17" s="1"/>
  <c r="AG332" i="17"/>
  <c r="AE333" i="17"/>
  <c r="AF333" i="17" s="1"/>
  <c r="AG333" i="17"/>
  <c r="AE334" i="17"/>
  <c r="AF334" i="17" s="1"/>
  <c r="AG334" i="17"/>
  <c r="AE335" i="17"/>
  <c r="AF335" i="17" s="1"/>
  <c r="AG335" i="17"/>
  <c r="AE336" i="17"/>
  <c r="AF336" i="17" s="1"/>
  <c r="AG336" i="17"/>
  <c r="AE337" i="17"/>
  <c r="AF337" i="17" s="1"/>
  <c r="AG337" i="17"/>
  <c r="AE338" i="17"/>
  <c r="AF338" i="17" s="1"/>
  <c r="AG338" i="17"/>
  <c r="AE339" i="17"/>
  <c r="AF339" i="17" s="1"/>
  <c r="AG339" i="17"/>
  <c r="AE340" i="17"/>
  <c r="AF340" i="17" s="1"/>
  <c r="AG340" i="17"/>
  <c r="AE341" i="17"/>
  <c r="AF341" i="17" s="1"/>
  <c r="AG341" i="17"/>
  <c r="AE342" i="17"/>
  <c r="AF342" i="17" s="1"/>
  <c r="AG342" i="17"/>
  <c r="AE343" i="17"/>
  <c r="AF343" i="17" s="1"/>
  <c r="AG343" i="17"/>
  <c r="AE344" i="17"/>
  <c r="AF344" i="17" s="1"/>
  <c r="AG344" i="17"/>
  <c r="AE345" i="17"/>
  <c r="AF345" i="17" s="1"/>
  <c r="AG345" i="17"/>
  <c r="AE346" i="17"/>
  <c r="AF346" i="17" s="1"/>
  <c r="AG346" i="17"/>
  <c r="AE347" i="17"/>
  <c r="AF347" i="17" s="1"/>
  <c r="AG347" i="17"/>
  <c r="AE348" i="17"/>
  <c r="AF348" i="17" s="1"/>
  <c r="AG348" i="17"/>
  <c r="AE349" i="17"/>
  <c r="AF349" i="17" s="1"/>
  <c r="AG349" i="17"/>
  <c r="AE350" i="17"/>
  <c r="AF350" i="17" s="1"/>
  <c r="AG350" i="17"/>
  <c r="AE351" i="17"/>
  <c r="AF351" i="17" s="1"/>
  <c r="AG351" i="17"/>
  <c r="AE352" i="17"/>
  <c r="AF352" i="17" s="1"/>
  <c r="AG352" i="17"/>
  <c r="AE353" i="17"/>
  <c r="AF353" i="17" s="1"/>
  <c r="AG353" i="17"/>
  <c r="AE354" i="17"/>
  <c r="AF354" i="17" s="1"/>
  <c r="AG354" i="17"/>
  <c r="AE355" i="17"/>
  <c r="AF355" i="17" s="1"/>
  <c r="AG355" i="17"/>
  <c r="AE356" i="17"/>
  <c r="AF356" i="17" s="1"/>
  <c r="AG356" i="17"/>
  <c r="AE357" i="17"/>
  <c r="AF357" i="17" s="1"/>
  <c r="AG357" i="17"/>
  <c r="AE358" i="17"/>
  <c r="AF358" i="17" s="1"/>
  <c r="AG358" i="17"/>
  <c r="AE359" i="17"/>
  <c r="AF359" i="17" s="1"/>
  <c r="AG359" i="17"/>
  <c r="AE360" i="17"/>
  <c r="AF360" i="17" s="1"/>
  <c r="AG360" i="17"/>
  <c r="AE361" i="17"/>
  <c r="AF361" i="17" s="1"/>
  <c r="AG361" i="17"/>
  <c r="AE362" i="17"/>
  <c r="AF362" i="17" s="1"/>
  <c r="AG362" i="17"/>
  <c r="AE363" i="17"/>
  <c r="AF363" i="17" s="1"/>
  <c r="AG363" i="17"/>
  <c r="AE364" i="17"/>
  <c r="AF364" i="17" s="1"/>
  <c r="AG364" i="17"/>
  <c r="AE365" i="17"/>
  <c r="AF365" i="17" s="1"/>
  <c r="AG365" i="17"/>
  <c r="AE366" i="17"/>
  <c r="AF366" i="17" s="1"/>
  <c r="AG366" i="17"/>
  <c r="AE367" i="17"/>
  <c r="AF367" i="17" s="1"/>
  <c r="AG367" i="17"/>
  <c r="AE368" i="17"/>
  <c r="AF368" i="17" s="1"/>
  <c r="AG368" i="17"/>
  <c r="AE369" i="17"/>
  <c r="AF369" i="17" s="1"/>
  <c r="AG369" i="17"/>
  <c r="AE370" i="17"/>
  <c r="AF370" i="17" s="1"/>
  <c r="AG370" i="17"/>
  <c r="AE371" i="17"/>
  <c r="AF371" i="17" s="1"/>
  <c r="AG371" i="17"/>
  <c r="AE372" i="17"/>
  <c r="AF372" i="17" s="1"/>
  <c r="AG372" i="17"/>
  <c r="AE373" i="17"/>
  <c r="AF373" i="17" s="1"/>
  <c r="AG373" i="17"/>
  <c r="AE374" i="17"/>
  <c r="AF374" i="17" s="1"/>
  <c r="AG374" i="17"/>
  <c r="AE375" i="17"/>
  <c r="AF375" i="17" s="1"/>
  <c r="AG375" i="17"/>
  <c r="AE376" i="17"/>
  <c r="AF376" i="17" s="1"/>
  <c r="AG376" i="17"/>
  <c r="AE377" i="17"/>
  <c r="AF377" i="17" s="1"/>
  <c r="AG377" i="17"/>
  <c r="AE378" i="17"/>
  <c r="AF378" i="17" s="1"/>
  <c r="AG378" i="17"/>
  <c r="AE379" i="17"/>
  <c r="AF379" i="17" s="1"/>
  <c r="AG379" i="17"/>
  <c r="AE380" i="17"/>
  <c r="AF380" i="17" s="1"/>
  <c r="AG380" i="17"/>
  <c r="AE381" i="17"/>
  <c r="AF381" i="17" s="1"/>
  <c r="AG381" i="17"/>
  <c r="AE382" i="17"/>
  <c r="AF382" i="17" s="1"/>
  <c r="AG382" i="17"/>
  <c r="AE383" i="17"/>
  <c r="AF383" i="17" s="1"/>
  <c r="AG383" i="17"/>
  <c r="AE384" i="17"/>
  <c r="AF384" i="17" s="1"/>
  <c r="AG384" i="17"/>
  <c r="AE385" i="17"/>
  <c r="AF385" i="17" s="1"/>
  <c r="AG385" i="17"/>
  <c r="AE386" i="17"/>
  <c r="AF386" i="17" s="1"/>
  <c r="AG386" i="17"/>
  <c r="AE387" i="17"/>
  <c r="AF387" i="17" s="1"/>
  <c r="AG387" i="17"/>
  <c r="AE388" i="17"/>
  <c r="AF388" i="17" s="1"/>
  <c r="AG388" i="17"/>
  <c r="AE389" i="17"/>
  <c r="AF389" i="17" s="1"/>
  <c r="AG389" i="17"/>
  <c r="AE390" i="17"/>
  <c r="AF390" i="17" s="1"/>
  <c r="AG390" i="17"/>
  <c r="AE391" i="17"/>
  <c r="AF391" i="17" s="1"/>
  <c r="AG391" i="17"/>
  <c r="AE392" i="17"/>
  <c r="AF392" i="17" s="1"/>
  <c r="AG392" i="17"/>
  <c r="AE393" i="17"/>
  <c r="AF393" i="17" s="1"/>
  <c r="AG393" i="17"/>
  <c r="AE394" i="17"/>
  <c r="AF394" i="17" s="1"/>
  <c r="AG394" i="17"/>
  <c r="AE395" i="17"/>
  <c r="AF395" i="17" s="1"/>
  <c r="AG395" i="17"/>
  <c r="AE396" i="17"/>
  <c r="AF396" i="17" s="1"/>
  <c r="AG396" i="17"/>
  <c r="AE397" i="17"/>
  <c r="AF397" i="17" s="1"/>
  <c r="AG397" i="17"/>
  <c r="AE398" i="17"/>
  <c r="AF398" i="17" s="1"/>
  <c r="AG398" i="17"/>
  <c r="AE399" i="17"/>
  <c r="AF399" i="17" s="1"/>
  <c r="AG399" i="17"/>
  <c r="AE400" i="17"/>
  <c r="AF400" i="17" s="1"/>
  <c r="AG400" i="17"/>
  <c r="AE401" i="17"/>
  <c r="AF401" i="17" s="1"/>
  <c r="AG401" i="17"/>
  <c r="AE402" i="17"/>
  <c r="AF402" i="17" s="1"/>
  <c r="AG402" i="17"/>
  <c r="AE403" i="17"/>
  <c r="AF403" i="17" s="1"/>
  <c r="AG403" i="17"/>
  <c r="AE404" i="17"/>
  <c r="AF404" i="17" s="1"/>
  <c r="AG404" i="17"/>
  <c r="AE405" i="17"/>
  <c r="AF405" i="17" s="1"/>
  <c r="AG405" i="17"/>
  <c r="AE406" i="17"/>
  <c r="AF406" i="17" s="1"/>
  <c r="AG406" i="17"/>
  <c r="AE407" i="17"/>
  <c r="AF407" i="17" s="1"/>
  <c r="AG407" i="17"/>
  <c r="AE408" i="17"/>
  <c r="AF408" i="17" s="1"/>
  <c r="AG408" i="17"/>
  <c r="AE409" i="17"/>
  <c r="AF409" i="17" s="1"/>
  <c r="AG409" i="17"/>
  <c r="AE410" i="17"/>
  <c r="AF410" i="17" s="1"/>
  <c r="AG410" i="17"/>
  <c r="AE411" i="17"/>
  <c r="AF411" i="17" s="1"/>
  <c r="AG411" i="17"/>
  <c r="AE412" i="17"/>
  <c r="AF412" i="17" s="1"/>
  <c r="AG412" i="17"/>
  <c r="AE413" i="17"/>
  <c r="AF413" i="17" s="1"/>
  <c r="AG413" i="17"/>
  <c r="AE414" i="17"/>
  <c r="AF414" i="17" s="1"/>
  <c r="AG414" i="17"/>
  <c r="AE415" i="17"/>
  <c r="AF415" i="17" s="1"/>
  <c r="AG415" i="17"/>
  <c r="AE416" i="17"/>
  <c r="AF416" i="17" s="1"/>
  <c r="AG416" i="17"/>
  <c r="AE417" i="17"/>
  <c r="AF417" i="17" s="1"/>
  <c r="AG417" i="17"/>
  <c r="AE418" i="17"/>
  <c r="AF418" i="17" s="1"/>
  <c r="AG418" i="17"/>
  <c r="AE419" i="17"/>
  <c r="AF419" i="17" s="1"/>
  <c r="AG419" i="17"/>
  <c r="AE420" i="17"/>
  <c r="AF420" i="17" s="1"/>
  <c r="AG420" i="17"/>
  <c r="AE421" i="17"/>
  <c r="AF421" i="17" s="1"/>
  <c r="AG421" i="17"/>
  <c r="AE422" i="17"/>
  <c r="AF422" i="17" s="1"/>
  <c r="AG422" i="17"/>
  <c r="AE423" i="17"/>
  <c r="AF423" i="17" s="1"/>
  <c r="AG423" i="17"/>
  <c r="AE424" i="17"/>
  <c r="AF424" i="17" s="1"/>
  <c r="AG424" i="17"/>
  <c r="AE425" i="17"/>
  <c r="AF425" i="17" s="1"/>
  <c r="AG425" i="17"/>
  <c r="AE426" i="17"/>
  <c r="AF426" i="17" s="1"/>
  <c r="AG426" i="17"/>
  <c r="AE427" i="17"/>
  <c r="AF427" i="17" s="1"/>
  <c r="AG427" i="17"/>
  <c r="AE428" i="17"/>
  <c r="AF428" i="17" s="1"/>
  <c r="AG428" i="17"/>
  <c r="AE429" i="17"/>
  <c r="AF429" i="17" s="1"/>
  <c r="AG429" i="17"/>
  <c r="AE430" i="17"/>
  <c r="AF430" i="17" s="1"/>
  <c r="AG430" i="17"/>
  <c r="AE431" i="17"/>
  <c r="AF431" i="17" s="1"/>
  <c r="AG431" i="17"/>
  <c r="AE432" i="17"/>
  <c r="AF432" i="17" s="1"/>
  <c r="AG432" i="17"/>
  <c r="AE433" i="17"/>
  <c r="AF433" i="17" s="1"/>
  <c r="AG433" i="17"/>
  <c r="AE434" i="17"/>
  <c r="AF434" i="17" s="1"/>
  <c r="AG434" i="17"/>
  <c r="AE435" i="17"/>
  <c r="AF435" i="17" s="1"/>
  <c r="AG435" i="17"/>
  <c r="AE436" i="17"/>
  <c r="AF436" i="17" s="1"/>
  <c r="AG436" i="17"/>
  <c r="AE437" i="17"/>
  <c r="AF437" i="17" s="1"/>
  <c r="AG437" i="17"/>
  <c r="AE438" i="17"/>
  <c r="AF438" i="17" s="1"/>
  <c r="AG438" i="17"/>
  <c r="AE439" i="17"/>
  <c r="AF439" i="17" s="1"/>
  <c r="AG439" i="17"/>
  <c r="AE440" i="17"/>
  <c r="AF440" i="17" s="1"/>
  <c r="AG440" i="17"/>
  <c r="AE441" i="17"/>
  <c r="AF441" i="17" s="1"/>
  <c r="AG441" i="17"/>
  <c r="AE442" i="17"/>
  <c r="AF442" i="17" s="1"/>
  <c r="AG442" i="17"/>
  <c r="AE443" i="17"/>
  <c r="AF443" i="17" s="1"/>
  <c r="AG443" i="17"/>
  <c r="AE444" i="17"/>
  <c r="AF444" i="17" s="1"/>
  <c r="AG444" i="17"/>
  <c r="AE445" i="17"/>
  <c r="AF445" i="17" s="1"/>
  <c r="AG445" i="17"/>
  <c r="AE446" i="17"/>
  <c r="AF446" i="17" s="1"/>
  <c r="AG446" i="17"/>
  <c r="AE447" i="17"/>
  <c r="AF447" i="17" s="1"/>
  <c r="AG447" i="17"/>
  <c r="AE448" i="17"/>
  <c r="AF448" i="17" s="1"/>
  <c r="AG448" i="17"/>
  <c r="AE449" i="17"/>
  <c r="AF449" i="17" s="1"/>
  <c r="AG449" i="17"/>
  <c r="AE450" i="17"/>
  <c r="AF450" i="17" s="1"/>
  <c r="AG450" i="17"/>
  <c r="AE451" i="17"/>
  <c r="AF451" i="17" s="1"/>
  <c r="AG451" i="17"/>
  <c r="AE452" i="17"/>
  <c r="AF452" i="17" s="1"/>
  <c r="AG452" i="17"/>
  <c r="AE453" i="17"/>
  <c r="AF453" i="17" s="1"/>
  <c r="AG453" i="17"/>
  <c r="AE454" i="17"/>
  <c r="AF454" i="17" s="1"/>
  <c r="AG454" i="17"/>
  <c r="AE455" i="17"/>
  <c r="AF455" i="17" s="1"/>
  <c r="AG455" i="17"/>
  <c r="AE456" i="17"/>
  <c r="AF456" i="17" s="1"/>
  <c r="AG456" i="17"/>
  <c r="AE457" i="17"/>
  <c r="AF457" i="17" s="1"/>
  <c r="AG457" i="17"/>
  <c r="AE458" i="17"/>
  <c r="AF458" i="17" s="1"/>
  <c r="AG458" i="17"/>
  <c r="AE459" i="17"/>
  <c r="AF459" i="17" s="1"/>
  <c r="AG459" i="17"/>
  <c r="AE460" i="17"/>
  <c r="AF460" i="17" s="1"/>
  <c r="AG460" i="17"/>
  <c r="AE461" i="17"/>
  <c r="AF461" i="17" s="1"/>
  <c r="AG461" i="17"/>
  <c r="AE462" i="17"/>
  <c r="AF462" i="17" s="1"/>
  <c r="AG462" i="17"/>
  <c r="AE463" i="17"/>
  <c r="AF463" i="17" s="1"/>
  <c r="AG463" i="17"/>
  <c r="AE464" i="17"/>
  <c r="AF464" i="17" s="1"/>
  <c r="AG464" i="17"/>
  <c r="AE465" i="17"/>
  <c r="AF465" i="17" s="1"/>
  <c r="AG465" i="17"/>
  <c r="AE466" i="17"/>
  <c r="AF466" i="17" s="1"/>
  <c r="AG466" i="17"/>
  <c r="AE467" i="17"/>
  <c r="AF467" i="17" s="1"/>
  <c r="AG467" i="17"/>
  <c r="AE468" i="17"/>
  <c r="AF468" i="17" s="1"/>
  <c r="AG468" i="17"/>
  <c r="AE469" i="17"/>
  <c r="AF469" i="17" s="1"/>
  <c r="AG469" i="17"/>
  <c r="AE470" i="17"/>
  <c r="AF470" i="17" s="1"/>
  <c r="AG470" i="17"/>
  <c r="AE471" i="17"/>
  <c r="AF471" i="17" s="1"/>
  <c r="AG471" i="17"/>
  <c r="AE472" i="17"/>
  <c r="AF472" i="17" s="1"/>
  <c r="AG472" i="17"/>
  <c r="AE473" i="17"/>
  <c r="AF473" i="17" s="1"/>
  <c r="AG473" i="17"/>
  <c r="AE474" i="17"/>
  <c r="AF474" i="17" s="1"/>
  <c r="AG474" i="17"/>
  <c r="AE475" i="17"/>
  <c r="AF475" i="17" s="1"/>
  <c r="AG475" i="17"/>
  <c r="AE476" i="17"/>
  <c r="AF476" i="17" s="1"/>
  <c r="AG476" i="17"/>
  <c r="AE477" i="17"/>
  <c r="AF477" i="17" s="1"/>
  <c r="AG477" i="17"/>
  <c r="AE478" i="17"/>
  <c r="AF478" i="17" s="1"/>
  <c r="AG478" i="17"/>
  <c r="AE479" i="17"/>
  <c r="AF479" i="17" s="1"/>
  <c r="AG479" i="17"/>
  <c r="AE480" i="17"/>
  <c r="AF480" i="17" s="1"/>
  <c r="AG480" i="17"/>
  <c r="AE481" i="17"/>
  <c r="AF481" i="17" s="1"/>
  <c r="AG481" i="17"/>
  <c r="AE482" i="17"/>
  <c r="AF482" i="17" s="1"/>
  <c r="AG482" i="17"/>
  <c r="AE483" i="17"/>
  <c r="AF483" i="17" s="1"/>
  <c r="AG483" i="17"/>
  <c r="AE484" i="17"/>
  <c r="AF484" i="17" s="1"/>
  <c r="AG484" i="17"/>
  <c r="AE485" i="17"/>
  <c r="AF485" i="17" s="1"/>
  <c r="AG485" i="17"/>
  <c r="AE486" i="17"/>
  <c r="AF486" i="17" s="1"/>
  <c r="AG486" i="17"/>
  <c r="AE487" i="17"/>
  <c r="AF487" i="17" s="1"/>
  <c r="AG487" i="17"/>
  <c r="AE488" i="17"/>
  <c r="AF488" i="17" s="1"/>
  <c r="AG488" i="17"/>
  <c r="AE489" i="17"/>
  <c r="AF489" i="17" s="1"/>
  <c r="AG489" i="17"/>
  <c r="AE490" i="17"/>
  <c r="AF490" i="17" s="1"/>
  <c r="AG490" i="17"/>
  <c r="AE491" i="17"/>
  <c r="AF491" i="17" s="1"/>
  <c r="AG491" i="17"/>
  <c r="AE492" i="17"/>
  <c r="AF492" i="17" s="1"/>
  <c r="AG492" i="17"/>
  <c r="AE493" i="17"/>
  <c r="AF493" i="17" s="1"/>
  <c r="AG493" i="17"/>
  <c r="AE494" i="17"/>
  <c r="AF494" i="17" s="1"/>
  <c r="AG494" i="17"/>
  <c r="AE495" i="17"/>
  <c r="AF495" i="17" s="1"/>
  <c r="AG495" i="17"/>
  <c r="AE496" i="17"/>
  <c r="AF496" i="17" s="1"/>
  <c r="AG496" i="17"/>
  <c r="AE497" i="17"/>
  <c r="AF497" i="17" s="1"/>
  <c r="AG497" i="17"/>
  <c r="AE498" i="17"/>
  <c r="AF498" i="17" s="1"/>
  <c r="AG498" i="17"/>
  <c r="AE499" i="17"/>
  <c r="AF499" i="17" s="1"/>
  <c r="AG499" i="17"/>
  <c r="AE500" i="17"/>
  <c r="AF500" i="17" s="1"/>
  <c r="AG500" i="17"/>
  <c r="AE501" i="17"/>
  <c r="AF501" i="17" s="1"/>
  <c r="AG501" i="17"/>
  <c r="AE502" i="17"/>
  <c r="AF502" i="17" s="1"/>
  <c r="AG502" i="17"/>
  <c r="AE503" i="17"/>
  <c r="AF503" i="17" s="1"/>
  <c r="AG503" i="17"/>
  <c r="AE504" i="17"/>
  <c r="AF504" i="17" s="1"/>
  <c r="AG504" i="17"/>
  <c r="AE505" i="17"/>
  <c r="AF505" i="17" s="1"/>
  <c r="AG505" i="17"/>
  <c r="AE506" i="17"/>
  <c r="AF506" i="17" s="1"/>
  <c r="AG506" i="17"/>
  <c r="AE507" i="17"/>
  <c r="AF507" i="17" s="1"/>
  <c r="AG507" i="17"/>
  <c r="AE508" i="17"/>
  <c r="AF508" i="17" s="1"/>
  <c r="AG508" i="17"/>
  <c r="AE509" i="17"/>
  <c r="AF509" i="17" s="1"/>
  <c r="AG509" i="17"/>
  <c r="AE510" i="17"/>
  <c r="AF510" i="17" s="1"/>
  <c r="AG510" i="17"/>
  <c r="AE511" i="17"/>
  <c r="AF511" i="17" s="1"/>
  <c r="AG511" i="17"/>
  <c r="AE512" i="17"/>
  <c r="AF512" i="17" s="1"/>
  <c r="AG512" i="17"/>
  <c r="AE513" i="17"/>
  <c r="AF513" i="17" s="1"/>
  <c r="AG513" i="17"/>
  <c r="AE514" i="17"/>
  <c r="AF514" i="17" s="1"/>
  <c r="AG514" i="17"/>
  <c r="AE515" i="17"/>
  <c r="AF515" i="17" s="1"/>
  <c r="AG515" i="17"/>
  <c r="AE516" i="17"/>
  <c r="AF516" i="17" s="1"/>
  <c r="AG516" i="17"/>
  <c r="AE517" i="17"/>
  <c r="AF517" i="17" s="1"/>
  <c r="AG517" i="17"/>
  <c r="AE518" i="17"/>
  <c r="AF518" i="17" s="1"/>
  <c r="AG518" i="17"/>
  <c r="AE519" i="17"/>
  <c r="AF519" i="17" s="1"/>
  <c r="AG519" i="17"/>
  <c r="AE520" i="17"/>
  <c r="AF520" i="17" s="1"/>
  <c r="AG520" i="17"/>
  <c r="AE521" i="17"/>
  <c r="AF521" i="17" s="1"/>
  <c r="AG521" i="17"/>
  <c r="AE522" i="17"/>
  <c r="AF522" i="17" s="1"/>
  <c r="AG522" i="17"/>
  <c r="AE523" i="17"/>
  <c r="AF523" i="17" s="1"/>
  <c r="AG523" i="17"/>
  <c r="AE524" i="17"/>
  <c r="AF524" i="17" s="1"/>
  <c r="AG524" i="17"/>
  <c r="AE525" i="17"/>
  <c r="AF525" i="17" s="1"/>
  <c r="AG525" i="17"/>
  <c r="AE526" i="17"/>
  <c r="AF526" i="17" s="1"/>
  <c r="AG526" i="17"/>
  <c r="AE527" i="17"/>
  <c r="AF527" i="17" s="1"/>
  <c r="AG527" i="17"/>
  <c r="AE528" i="17"/>
  <c r="AF528" i="17" s="1"/>
  <c r="AG528" i="17"/>
  <c r="AE529" i="17"/>
  <c r="AF529" i="17" s="1"/>
  <c r="AG529" i="17"/>
  <c r="AE530" i="17"/>
  <c r="AF530" i="17" s="1"/>
  <c r="AG530" i="17"/>
  <c r="AE531" i="17"/>
  <c r="AF531" i="17" s="1"/>
  <c r="AG531" i="17"/>
  <c r="AE532" i="17"/>
  <c r="AF532" i="17" s="1"/>
  <c r="AG532" i="17"/>
  <c r="AE533" i="17"/>
  <c r="AF533" i="17" s="1"/>
  <c r="AG533" i="17"/>
  <c r="AE534" i="17"/>
  <c r="AF534" i="17" s="1"/>
  <c r="AG534" i="17"/>
  <c r="AE535" i="17"/>
  <c r="AF535" i="17" s="1"/>
  <c r="AG535" i="17"/>
  <c r="AE536" i="17"/>
  <c r="AF536" i="17" s="1"/>
  <c r="AG536" i="17"/>
  <c r="AE537" i="17"/>
  <c r="AF537" i="17" s="1"/>
  <c r="AG537" i="17"/>
  <c r="AE538" i="17"/>
  <c r="AF538" i="17" s="1"/>
  <c r="AG538" i="17"/>
  <c r="AE539" i="17"/>
  <c r="AF539" i="17" s="1"/>
  <c r="AG539" i="17"/>
  <c r="AE540" i="17"/>
  <c r="AF540" i="17" s="1"/>
  <c r="AG540" i="17"/>
  <c r="AE541" i="17"/>
  <c r="AF541" i="17" s="1"/>
  <c r="AG541" i="17"/>
  <c r="AE542" i="17"/>
  <c r="AF542" i="17" s="1"/>
  <c r="AG542" i="17"/>
  <c r="AE543" i="17"/>
  <c r="AF543" i="17" s="1"/>
  <c r="AG543" i="17"/>
  <c r="AE544" i="17"/>
  <c r="AF544" i="17" s="1"/>
  <c r="AG544" i="17"/>
  <c r="AE545" i="17"/>
  <c r="AF545" i="17" s="1"/>
  <c r="AG545" i="17"/>
  <c r="AE546" i="17"/>
  <c r="AF546" i="17" s="1"/>
  <c r="AG546" i="17"/>
  <c r="AE547" i="17"/>
  <c r="AF547" i="17" s="1"/>
  <c r="AG547" i="17"/>
  <c r="AE548" i="17"/>
  <c r="AF548" i="17" s="1"/>
  <c r="AG548" i="17"/>
  <c r="AE549" i="17"/>
  <c r="AF549" i="17" s="1"/>
  <c r="AG549" i="17"/>
  <c r="AE550" i="17"/>
  <c r="AF550" i="17" s="1"/>
  <c r="AG550" i="17"/>
  <c r="AE551" i="17"/>
  <c r="AF551" i="17" s="1"/>
  <c r="AG551" i="17"/>
  <c r="AE552" i="17"/>
  <c r="AF552" i="17" s="1"/>
  <c r="AG552" i="17"/>
  <c r="AE553" i="17"/>
  <c r="AF553" i="17" s="1"/>
  <c r="AG553" i="17"/>
  <c r="AE554" i="17"/>
  <c r="AF554" i="17" s="1"/>
  <c r="AG554" i="17"/>
  <c r="AE555" i="17"/>
  <c r="AF555" i="17" s="1"/>
  <c r="AG555" i="17"/>
  <c r="AE556" i="17"/>
  <c r="AF556" i="17" s="1"/>
  <c r="AG556" i="17"/>
  <c r="AE557" i="17"/>
  <c r="AF557" i="17" s="1"/>
  <c r="AG557" i="17"/>
  <c r="AE558" i="17"/>
  <c r="AF558" i="17" s="1"/>
  <c r="AG558" i="17"/>
  <c r="AE559" i="17"/>
  <c r="AF559" i="17" s="1"/>
  <c r="AG559" i="17"/>
  <c r="AE560" i="17"/>
  <c r="AF560" i="17" s="1"/>
  <c r="AG560" i="17"/>
  <c r="AE561" i="17"/>
  <c r="AF561" i="17" s="1"/>
  <c r="AG561" i="17"/>
  <c r="AE562" i="17"/>
  <c r="AF562" i="17" s="1"/>
  <c r="AG562" i="17"/>
  <c r="AE563" i="17"/>
  <c r="AF563" i="17" s="1"/>
  <c r="AG563" i="17"/>
  <c r="AE564" i="17"/>
  <c r="AF564" i="17" s="1"/>
  <c r="AG564" i="17"/>
  <c r="AE565" i="17"/>
  <c r="AF565" i="17" s="1"/>
  <c r="AG565" i="17"/>
  <c r="AE566" i="17"/>
  <c r="AF566" i="17" s="1"/>
  <c r="AG566" i="17"/>
  <c r="AE567" i="17"/>
  <c r="AF567" i="17" s="1"/>
  <c r="AG567" i="17"/>
  <c r="AE568" i="17"/>
  <c r="AF568" i="17" s="1"/>
  <c r="AG568" i="17"/>
  <c r="AE569" i="17"/>
  <c r="AF569" i="17" s="1"/>
  <c r="AG569" i="17"/>
  <c r="AE570" i="17"/>
  <c r="AF570" i="17" s="1"/>
  <c r="AG570" i="17"/>
  <c r="AE571" i="17"/>
  <c r="AF571" i="17" s="1"/>
  <c r="AG571" i="17"/>
  <c r="AE572" i="17"/>
  <c r="AF572" i="17" s="1"/>
  <c r="AG572" i="17"/>
  <c r="AE573" i="17"/>
  <c r="AF573" i="17" s="1"/>
  <c r="AG573" i="17"/>
  <c r="AE574" i="17"/>
  <c r="AF574" i="17" s="1"/>
  <c r="AG574" i="17"/>
  <c r="AE575" i="17"/>
  <c r="AF575" i="17" s="1"/>
  <c r="AG575" i="17"/>
  <c r="AE576" i="17"/>
  <c r="AF576" i="17" s="1"/>
  <c r="AG576" i="17"/>
  <c r="AE577" i="17"/>
  <c r="AF577" i="17" s="1"/>
  <c r="AG577" i="17"/>
  <c r="AE578" i="17"/>
  <c r="AF578" i="17" s="1"/>
  <c r="AG578" i="17"/>
  <c r="AE579" i="17"/>
  <c r="AF579" i="17" s="1"/>
  <c r="AG579" i="17"/>
  <c r="AE580" i="17"/>
  <c r="AF580" i="17" s="1"/>
  <c r="AG580" i="17"/>
  <c r="AE581" i="17"/>
  <c r="AF581" i="17" s="1"/>
  <c r="AG581" i="17"/>
  <c r="AE582" i="17"/>
  <c r="AF582" i="17" s="1"/>
  <c r="AG582" i="17"/>
  <c r="AE583" i="17"/>
  <c r="AF583" i="17" s="1"/>
  <c r="AG583" i="17"/>
  <c r="AE584" i="17"/>
  <c r="AF584" i="17" s="1"/>
  <c r="AG584" i="17"/>
  <c r="AE585" i="17"/>
  <c r="AF585" i="17" s="1"/>
  <c r="AG585" i="17"/>
  <c r="AE586" i="17"/>
  <c r="AF586" i="17" s="1"/>
  <c r="AG586" i="17"/>
  <c r="AE587" i="17"/>
  <c r="AF587" i="17" s="1"/>
  <c r="AG587" i="17"/>
  <c r="AE588" i="17"/>
  <c r="AF588" i="17" s="1"/>
  <c r="AG588" i="17"/>
  <c r="AE589" i="17"/>
  <c r="AF589" i="17" s="1"/>
  <c r="AG589" i="17"/>
  <c r="AE590" i="17"/>
  <c r="AF590" i="17" s="1"/>
  <c r="AG590" i="17"/>
  <c r="AE591" i="17"/>
  <c r="AF591" i="17" s="1"/>
  <c r="AG591" i="17"/>
  <c r="AE592" i="17"/>
  <c r="AF592" i="17" s="1"/>
  <c r="AG592" i="17"/>
  <c r="AE593" i="17"/>
  <c r="AF593" i="17" s="1"/>
  <c r="AG593" i="17"/>
  <c r="AE594" i="17"/>
  <c r="AF594" i="17" s="1"/>
  <c r="AG594" i="17"/>
  <c r="AE595" i="17"/>
  <c r="AF595" i="17" s="1"/>
  <c r="AG595" i="17"/>
  <c r="AE596" i="17"/>
  <c r="AF596" i="17" s="1"/>
  <c r="AG596" i="17"/>
  <c r="AE597" i="17"/>
  <c r="AF597" i="17" s="1"/>
  <c r="AG597" i="17"/>
  <c r="AE598" i="17"/>
  <c r="AF598" i="17" s="1"/>
  <c r="AG598" i="17"/>
  <c r="AE599" i="17"/>
  <c r="AF599" i="17" s="1"/>
  <c r="AG599" i="17"/>
  <c r="AE600" i="17"/>
  <c r="AF600" i="17" s="1"/>
  <c r="AG600" i="17"/>
  <c r="AE601" i="17"/>
  <c r="AF601" i="17" s="1"/>
  <c r="AG601" i="17"/>
  <c r="AE602" i="17"/>
  <c r="AF602" i="17" s="1"/>
  <c r="AG602" i="17"/>
  <c r="AE603" i="17"/>
  <c r="AF603" i="17" s="1"/>
  <c r="AG603" i="17"/>
  <c r="AE604" i="17"/>
  <c r="AF604" i="17" s="1"/>
  <c r="AG604" i="17"/>
  <c r="AE605" i="17"/>
  <c r="AF605" i="17" s="1"/>
  <c r="AG605" i="17"/>
  <c r="AE606" i="17"/>
  <c r="AF606" i="17" s="1"/>
  <c r="AG606" i="17"/>
  <c r="AE607" i="17"/>
  <c r="AF607" i="17" s="1"/>
  <c r="AG607" i="17"/>
  <c r="AE608" i="17"/>
  <c r="AF608" i="17" s="1"/>
  <c r="AG608" i="17"/>
  <c r="AE609" i="17"/>
  <c r="AF609" i="17" s="1"/>
  <c r="AG609" i="17"/>
  <c r="AE610" i="17"/>
  <c r="AF610" i="17" s="1"/>
  <c r="AG610" i="17"/>
  <c r="AE611" i="17"/>
  <c r="AF611" i="17" s="1"/>
  <c r="AG611" i="17"/>
  <c r="AE612" i="17"/>
  <c r="AF612" i="17" s="1"/>
  <c r="AG612" i="17"/>
  <c r="AE613" i="17"/>
  <c r="AF613" i="17" s="1"/>
  <c r="AG613" i="17"/>
  <c r="AE614" i="17"/>
  <c r="AF614" i="17" s="1"/>
  <c r="AG614" i="17"/>
  <c r="AE615" i="17"/>
  <c r="AF615" i="17" s="1"/>
  <c r="AG615" i="17"/>
  <c r="AE616" i="17"/>
  <c r="AF616" i="17" s="1"/>
  <c r="AG616" i="17"/>
  <c r="AE617" i="17"/>
  <c r="AF617" i="17" s="1"/>
  <c r="AG617" i="17"/>
  <c r="AE618" i="17"/>
  <c r="AF618" i="17" s="1"/>
  <c r="AG618" i="17"/>
  <c r="AE619" i="17"/>
  <c r="AF619" i="17" s="1"/>
  <c r="AG619" i="17"/>
  <c r="AE620" i="17"/>
  <c r="AF620" i="17" s="1"/>
  <c r="AG620" i="17"/>
  <c r="AE621" i="17"/>
  <c r="AF621" i="17" s="1"/>
  <c r="AG621" i="17"/>
  <c r="AE622" i="17"/>
  <c r="AF622" i="17" s="1"/>
  <c r="AG622" i="17"/>
  <c r="AE623" i="17"/>
  <c r="AF623" i="17" s="1"/>
  <c r="AG623" i="17"/>
  <c r="AE624" i="17"/>
  <c r="AF624" i="17" s="1"/>
  <c r="AG624" i="17"/>
  <c r="AE625" i="17"/>
  <c r="AF625" i="17" s="1"/>
  <c r="AG625" i="17"/>
  <c r="AE626" i="17"/>
  <c r="AF626" i="17" s="1"/>
  <c r="AG626" i="17"/>
  <c r="AE627" i="17"/>
  <c r="AF627" i="17" s="1"/>
  <c r="AG627" i="17"/>
  <c r="AE628" i="17"/>
  <c r="AF628" i="17" s="1"/>
  <c r="AG628" i="17"/>
  <c r="AE629" i="17"/>
  <c r="AF629" i="17" s="1"/>
  <c r="AG629" i="17"/>
  <c r="AE630" i="17"/>
  <c r="AF630" i="17" s="1"/>
  <c r="AG630" i="17"/>
  <c r="AE631" i="17"/>
  <c r="AF631" i="17" s="1"/>
  <c r="AG631" i="17"/>
  <c r="AE632" i="17"/>
  <c r="AF632" i="17" s="1"/>
  <c r="AG632" i="17"/>
  <c r="AE633" i="17"/>
  <c r="AF633" i="17" s="1"/>
  <c r="AG633" i="17"/>
  <c r="AE634" i="17"/>
  <c r="AF634" i="17" s="1"/>
  <c r="AG634" i="17"/>
  <c r="AE635" i="17"/>
  <c r="AF635" i="17" s="1"/>
  <c r="AG635" i="17"/>
  <c r="AE636" i="17"/>
  <c r="AF636" i="17" s="1"/>
  <c r="AG636" i="17"/>
  <c r="AE637" i="17"/>
  <c r="AF637" i="17" s="1"/>
  <c r="AG637" i="17"/>
  <c r="AE638" i="17"/>
  <c r="AF638" i="17" s="1"/>
  <c r="AG638" i="17"/>
  <c r="AE639" i="17"/>
  <c r="AF639" i="17" s="1"/>
  <c r="AG639" i="17"/>
  <c r="AE640" i="17"/>
  <c r="AF640" i="17" s="1"/>
  <c r="AG640" i="17"/>
  <c r="AE641" i="17"/>
  <c r="AF641" i="17" s="1"/>
  <c r="AG641" i="17"/>
  <c r="AE642" i="17"/>
  <c r="AF642" i="17" s="1"/>
  <c r="AG642" i="17"/>
  <c r="AE643" i="17"/>
  <c r="AF643" i="17" s="1"/>
  <c r="AG643" i="17"/>
  <c r="AE644" i="17"/>
  <c r="AF644" i="17" s="1"/>
  <c r="AG644" i="17"/>
  <c r="AE645" i="17"/>
  <c r="AF645" i="17" s="1"/>
  <c r="AG645" i="17"/>
  <c r="AE646" i="17"/>
  <c r="AF646" i="17" s="1"/>
  <c r="AG646" i="17"/>
  <c r="AE647" i="17"/>
  <c r="AF647" i="17" s="1"/>
  <c r="AG647" i="17"/>
  <c r="AE648" i="17"/>
  <c r="AF648" i="17" s="1"/>
  <c r="AG648" i="17"/>
  <c r="AE649" i="17"/>
  <c r="AF649" i="17" s="1"/>
  <c r="AG649" i="17"/>
  <c r="AE650" i="17"/>
  <c r="AF650" i="17" s="1"/>
  <c r="AG650" i="17"/>
  <c r="AE651" i="17"/>
  <c r="AF651" i="17" s="1"/>
  <c r="AG651" i="17"/>
  <c r="AE652" i="17"/>
  <c r="AF652" i="17" s="1"/>
  <c r="AG652" i="17"/>
  <c r="AE653" i="17"/>
  <c r="AF653" i="17" s="1"/>
  <c r="AG653" i="17"/>
  <c r="AE654" i="17"/>
  <c r="AF654" i="17" s="1"/>
  <c r="AG654" i="17"/>
  <c r="AE655" i="17"/>
  <c r="AF655" i="17" s="1"/>
  <c r="AG655" i="17"/>
  <c r="AE656" i="17"/>
  <c r="AF656" i="17" s="1"/>
  <c r="AG656" i="17"/>
  <c r="AE657" i="17"/>
  <c r="AF657" i="17" s="1"/>
  <c r="AG657" i="17"/>
  <c r="AE658" i="17"/>
  <c r="AF658" i="17" s="1"/>
  <c r="AG658" i="17"/>
  <c r="AE659" i="17"/>
  <c r="AF659" i="17" s="1"/>
  <c r="AG659" i="17"/>
  <c r="AE660" i="17"/>
  <c r="AF660" i="17" s="1"/>
  <c r="AG660" i="17"/>
  <c r="AE661" i="17"/>
  <c r="AF661" i="17" s="1"/>
  <c r="AG661" i="17"/>
  <c r="AE662" i="17"/>
  <c r="AF662" i="17" s="1"/>
  <c r="AG662" i="17"/>
  <c r="AE663" i="17"/>
  <c r="AF663" i="17" s="1"/>
  <c r="AG663" i="17"/>
  <c r="AE664" i="17"/>
  <c r="AF664" i="17" s="1"/>
  <c r="AG664" i="17"/>
  <c r="AE665" i="17"/>
  <c r="AF665" i="17" s="1"/>
  <c r="AG665" i="17"/>
  <c r="AE666" i="17"/>
  <c r="AF666" i="17" s="1"/>
  <c r="AG666" i="17"/>
  <c r="AE667" i="17"/>
  <c r="AF667" i="17" s="1"/>
  <c r="AG667" i="17"/>
  <c r="AE668" i="17"/>
  <c r="AF668" i="17" s="1"/>
  <c r="AG668" i="17"/>
  <c r="AE669" i="17"/>
  <c r="AF669" i="17" s="1"/>
  <c r="AG669" i="17"/>
  <c r="AE670" i="17"/>
  <c r="AF670" i="17" s="1"/>
  <c r="AG670" i="17"/>
  <c r="AE671" i="17"/>
  <c r="AF671" i="17" s="1"/>
  <c r="AG671" i="17"/>
  <c r="AE672" i="17"/>
  <c r="AF672" i="17" s="1"/>
  <c r="AG672" i="17"/>
  <c r="AE673" i="17"/>
  <c r="AF673" i="17" s="1"/>
  <c r="AG673" i="17"/>
  <c r="AE674" i="17"/>
  <c r="AF674" i="17" s="1"/>
  <c r="AG674" i="17"/>
  <c r="AE675" i="17"/>
  <c r="AF675" i="17" s="1"/>
  <c r="AG675" i="17"/>
  <c r="AE676" i="17"/>
  <c r="AF676" i="17" s="1"/>
  <c r="AG676" i="17"/>
  <c r="AE677" i="17"/>
  <c r="AF677" i="17" s="1"/>
  <c r="AG677" i="17"/>
  <c r="AE678" i="17"/>
  <c r="AF678" i="17" s="1"/>
  <c r="AG678" i="17"/>
  <c r="AE679" i="17"/>
  <c r="AF679" i="17" s="1"/>
  <c r="AG679" i="17"/>
  <c r="AE680" i="17"/>
  <c r="AF680" i="17" s="1"/>
  <c r="AG680" i="17"/>
  <c r="AE681" i="17"/>
  <c r="AF681" i="17" s="1"/>
  <c r="AG681" i="17"/>
  <c r="AE682" i="17"/>
  <c r="AF682" i="17" s="1"/>
  <c r="AG682" i="17"/>
  <c r="AE683" i="17"/>
  <c r="AF683" i="17" s="1"/>
  <c r="AG683" i="17"/>
  <c r="AE684" i="17"/>
  <c r="AF684" i="17" s="1"/>
  <c r="AG684" i="17"/>
  <c r="AE685" i="17"/>
  <c r="AF685" i="17" s="1"/>
  <c r="AG685" i="17"/>
  <c r="AE686" i="17"/>
  <c r="AF686" i="17" s="1"/>
  <c r="AG686" i="17"/>
  <c r="AE687" i="17"/>
  <c r="AF687" i="17" s="1"/>
  <c r="AG687" i="17"/>
  <c r="AE688" i="17"/>
  <c r="AF688" i="17" s="1"/>
  <c r="AG688" i="17"/>
  <c r="AE689" i="17"/>
  <c r="AF689" i="17" s="1"/>
  <c r="AG689" i="17"/>
  <c r="AE690" i="17"/>
  <c r="AF690" i="17" s="1"/>
  <c r="AG690" i="17"/>
  <c r="AE691" i="17"/>
  <c r="AF691" i="17" s="1"/>
  <c r="AG691" i="17"/>
  <c r="AE692" i="17"/>
  <c r="AF692" i="17" s="1"/>
  <c r="AG692" i="17"/>
  <c r="AE693" i="17"/>
  <c r="AF693" i="17" s="1"/>
  <c r="AG693" i="17"/>
  <c r="AE694" i="17"/>
  <c r="AF694" i="17" s="1"/>
  <c r="AG694" i="17"/>
  <c r="AE695" i="17"/>
  <c r="AF695" i="17" s="1"/>
  <c r="AG695" i="17"/>
  <c r="AE696" i="17"/>
  <c r="AF696" i="17" s="1"/>
  <c r="AG696" i="17"/>
  <c r="AE697" i="17"/>
  <c r="AF697" i="17" s="1"/>
  <c r="AG697" i="17"/>
  <c r="AE698" i="17"/>
  <c r="AF698" i="17" s="1"/>
  <c r="AG698" i="17"/>
  <c r="AE699" i="17"/>
  <c r="AF699" i="17" s="1"/>
  <c r="AG699" i="17"/>
  <c r="AE700" i="17"/>
  <c r="AF700" i="17" s="1"/>
  <c r="AG700" i="17"/>
  <c r="AE701" i="17"/>
  <c r="AF701" i="17" s="1"/>
  <c r="AG701" i="17"/>
  <c r="AE702" i="17"/>
  <c r="AF702" i="17" s="1"/>
  <c r="AG702" i="17"/>
  <c r="AE703" i="17"/>
  <c r="AF703" i="17" s="1"/>
  <c r="AG703" i="17"/>
  <c r="AE704" i="17"/>
  <c r="AF704" i="17" s="1"/>
  <c r="AG704" i="17"/>
  <c r="AE705" i="17"/>
  <c r="AF705" i="17" s="1"/>
  <c r="AG705" i="17"/>
  <c r="AE706" i="17"/>
  <c r="AF706" i="17" s="1"/>
  <c r="AG706" i="17"/>
  <c r="AE707" i="17"/>
  <c r="AF707" i="17" s="1"/>
  <c r="AG707" i="17"/>
  <c r="AE708" i="17"/>
  <c r="AF708" i="17" s="1"/>
  <c r="AG708" i="17"/>
  <c r="AE709" i="17"/>
  <c r="AF709" i="17" s="1"/>
  <c r="AG709" i="17"/>
  <c r="AE710" i="17"/>
  <c r="AF710" i="17" s="1"/>
  <c r="AG710" i="17"/>
  <c r="AE711" i="17"/>
  <c r="AF711" i="17" s="1"/>
  <c r="AG711" i="17"/>
  <c r="AE712" i="17"/>
  <c r="AF712" i="17" s="1"/>
  <c r="AG712" i="17"/>
  <c r="AE713" i="17"/>
  <c r="AF713" i="17" s="1"/>
  <c r="AG713" i="17"/>
  <c r="AE714" i="17"/>
  <c r="AF714" i="17" s="1"/>
  <c r="AG714" i="17"/>
  <c r="AE715" i="17"/>
  <c r="AF715" i="17" s="1"/>
  <c r="AG715" i="17"/>
  <c r="AE716" i="17"/>
  <c r="AF716" i="17" s="1"/>
  <c r="AG716" i="17"/>
  <c r="AE717" i="17"/>
  <c r="AF717" i="17" s="1"/>
  <c r="AG717" i="17"/>
  <c r="AE718" i="17"/>
  <c r="AF718" i="17" s="1"/>
  <c r="AG718" i="17"/>
  <c r="AE719" i="17"/>
  <c r="AF719" i="17" s="1"/>
  <c r="AG719" i="17"/>
  <c r="AE720" i="17"/>
  <c r="AF720" i="17" s="1"/>
  <c r="AG720" i="17"/>
  <c r="AE721" i="17"/>
  <c r="AF721" i="17" s="1"/>
  <c r="AG721" i="17"/>
  <c r="AE722" i="17"/>
  <c r="AF722" i="17" s="1"/>
  <c r="AG722" i="17"/>
  <c r="AE723" i="17"/>
  <c r="AF723" i="17" s="1"/>
  <c r="AG723" i="17"/>
  <c r="AE724" i="17"/>
  <c r="AF724" i="17" s="1"/>
  <c r="AG724" i="17"/>
  <c r="AE725" i="17"/>
  <c r="AF725" i="17" s="1"/>
  <c r="AG725" i="17"/>
  <c r="AE726" i="17"/>
  <c r="AF726" i="17" s="1"/>
  <c r="AG726" i="17"/>
  <c r="AE727" i="17"/>
  <c r="AF727" i="17" s="1"/>
  <c r="AG727" i="17"/>
  <c r="AE728" i="17"/>
  <c r="AF728" i="17" s="1"/>
  <c r="AG728" i="17"/>
  <c r="AE729" i="17"/>
  <c r="AF729" i="17" s="1"/>
  <c r="AG729" i="17"/>
  <c r="AE730" i="17"/>
  <c r="AF730" i="17" s="1"/>
  <c r="AG730" i="17"/>
  <c r="AE731" i="17"/>
  <c r="AF731" i="17" s="1"/>
  <c r="AG731" i="17"/>
  <c r="AE732" i="17"/>
  <c r="AF732" i="17" s="1"/>
  <c r="AG732" i="17"/>
  <c r="AE733" i="17"/>
  <c r="AF733" i="17" s="1"/>
  <c r="AG733" i="17"/>
  <c r="AE734" i="17"/>
  <c r="AF734" i="17" s="1"/>
  <c r="AG734" i="17"/>
  <c r="AE735" i="17"/>
  <c r="AF735" i="17" s="1"/>
  <c r="AG735" i="17"/>
  <c r="AE736" i="17"/>
  <c r="AF736" i="17" s="1"/>
  <c r="AG736" i="17"/>
  <c r="AE737" i="17"/>
  <c r="AF737" i="17" s="1"/>
  <c r="AG737" i="17"/>
  <c r="AE738" i="17"/>
  <c r="AF738" i="17" s="1"/>
  <c r="AG738" i="17"/>
  <c r="AE739" i="17"/>
  <c r="AF739" i="17" s="1"/>
  <c r="AG739" i="17"/>
  <c r="AE740" i="17"/>
  <c r="AF740" i="17" s="1"/>
  <c r="AG740" i="17"/>
  <c r="AE741" i="17"/>
  <c r="AF741" i="17" s="1"/>
  <c r="AG741" i="17"/>
  <c r="AE742" i="17"/>
  <c r="AF742" i="17" s="1"/>
  <c r="AG742" i="17"/>
  <c r="AE743" i="17"/>
  <c r="AF743" i="17" s="1"/>
  <c r="AG743" i="17"/>
  <c r="AE744" i="17"/>
  <c r="AF744" i="17" s="1"/>
  <c r="AG744" i="17"/>
  <c r="AE745" i="17"/>
  <c r="AF745" i="17" s="1"/>
  <c r="AG745" i="17"/>
  <c r="AE746" i="17"/>
  <c r="AF746" i="17" s="1"/>
  <c r="AG746" i="17"/>
  <c r="AE747" i="17"/>
  <c r="AF747" i="17" s="1"/>
  <c r="AG747" i="17"/>
  <c r="AE748" i="17"/>
  <c r="AF748" i="17" s="1"/>
  <c r="AG748" i="17"/>
  <c r="AE749" i="17"/>
  <c r="AF749" i="17" s="1"/>
  <c r="AG749" i="17"/>
  <c r="AE750" i="17"/>
  <c r="AF750" i="17" s="1"/>
  <c r="AG750" i="17"/>
  <c r="AE751" i="17"/>
  <c r="AF751" i="17" s="1"/>
  <c r="AG751" i="17"/>
  <c r="AE752" i="17"/>
  <c r="AF752" i="17" s="1"/>
  <c r="AG752" i="17"/>
  <c r="AE753" i="17"/>
  <c r="AF753" i="17" s="1"/>
  <c r="AG753" i="17"/>
  <c r="AE754" i="17"/>
  <c r="AF754" i="17" s="1"/>
  <c r="AG754" i="17"/>
  <c r="AE755" i="17"/>
  <c r="AF755" i="17" s="1"/>
  <c r="AG755" i="17"/>
  <c r="AE756" i="17"/>
  <c r="AF756" i="17" s="1"/>
  <c r="AG756" i="17"/>
  <c r="AE757" i="17"/>
  <c r="AF757" i="17" s="1"/>
  <c r="AG757" i="17"/>
  <c r="AE758" i="17"/>
  <c r="AF758" i="17" s="1"/>
  <c r="AG758" i="17"/>
  <c r="AE759" i="17"/>
  <c r="AF759" i="17" s="1"/>
  <c r="AG759" i="17"/>
  <c r="AE760" i="17"/>
  <c r="AF760" i="17" s="1"/>
  <c r="AG760" i="17"/>
  <c r="AE761" i="17"/>
  <c r="AF761" i="17" s="1"/>
  <c r="AG761" i="17"/>
  <c r="AE762" i="17"/>
  <c r="AF762" i="17" s="1"/>
  <c r="AG762" i="17"/>
  <c r="AE763" i="17"/>
  <c r="AF763" i="17" s="1"/>
  <c r="AG763" i="17"/>
  <c r="AE764" i="17"/>
  <c r="AF764" i="17" s="1"/>
  <c r="AG764" i="17"/>
  <c r="AE765" i="17"/>
  <c r="AF765" i="17" s="1"/>
  <c r="AG765" i="17"/>
  <c r="AE766" i="17"/>
  <c r="AF766" i="17" s="1"/>
  <c r="AG766" i="17"/>
  <c r="AE767" i="17"/>
  <c r="AF767" i="17" s="1"/>
  <c r="AG767" i="17"/>
  <c r="AE768" i="17"/>
  <c r="AF768" i="17" s="1"/>
  <c r="AG768" i="17"/>
  <c r="AE769" i="17"/>
  <c r="AF769" i="17" s="1"/>
  <c r="AG769" i="17"/>
  <c r="AE770" i="17"/>
  <c r="AF770" i="17" s="1"/>
  <c r="AG770" i="17"/>
  <c r="AE771" i="17"/>
  <c r="AF771" i="17"/>
  <c r="AG771" i="17"/>
  <c r="AE772" i="17"/>
  <c r="AF772" i="17" s="1"/>
  <c r="AG772" i="17"/>
  <c r="AE773" i="17"/>
  <c r="AF773" i="17" s="1"/>
  <c r="AG773" i="17"/>
  <c r="AE774" i="17"/>
  <c r="AF774" i="17" s="1"/>
  <c r="AG774" i="17"/>
  <c r="AE775" i="17"/>
  <c r="AF775" i="17" s="1"/>
  <c r="AG775" i="17"/>
  <c r="AE776" i="17"/>
  <c r="AF776" i="17" s="1"/>
  <c r="AG776" i="17"/>
  <c r="AE777" i="17"/>
  <c r="AF777" i="17" s="1"/>
  <c r="AG777" i="17"/>
  <c r="AE778" i="17"/>
  <c r="AF778" i="17" s="1"/>
  <c r="AG778" i="17"/>
  <c r="AE779" i="17"/>
  <c r="AF779" i="17" s="1"/>
  <c r="AG779" i="17"/>
  <c r="AE780" i="17"/>
  <c r="AF780" i="17" s="1"/>
  <c r="AG780" i="17"/>
  <c r="AE781" i="17"/>
  <c r="AF781" i="17" s="1"/>
  <c r="AG781" i="17"/>
  <c r="AE782" i="17"/>
  <c r="AF782" i="17" s="1"/>
  <c r="AG782" i="17"/>
  <c r="AE783" i="17"/>
  <c r="AF783" i="17" s="1"/>
  <c r="AG783" i="17"/>
  <c r="AE784" i="17"/>
  <c r="AF784" i="17" s="1"/>
  <c r="AG784" i="17"/>
  <c r="AE785" i="17"/>
  <c r="AF785" i="17" s="1"/>
  <c r="AG785" i="17"/>
  <c r="AE786" i="17"/>
  <c r="AF786" i="17" s="1"/>
  <c r="AG786" i="17"/>
  <c r="AE787" i="17"/>
  <c r="AF787" i="17" s="1"/>
  <c r="AG787" i="17"/>
  <c r="AE788" i="17"/>
  <c r="AF788" i="17" s="1"/>
  <c r="AG788" i="17"/>
  <c r="AE789" i="17"/>
  <c r="AF789" i="17" s="1"/>
  <c r="AG789" i="17"/>
  <c r="AE790" i="17"/>
  <c r="AF790" i="17" s="1"/>
  <c r="AG790" i="17"/>
  <c r="AE791" i="17"/>
  <c r="AF791" i="17" s="1"/>
  <c r="AG791" i="17"/>
  <c r="AE792" i="17"/>
  <c r="AF792" i="17" s="1"/>
  <c r="AG792" i="17"/>
  <c r="AE793" i="17"/>
  <c r="AF793" i="17" s="1"/>
  <c r="AG793" i="17"/>
  <c r="AE794" i="17"/>
  <c r="AF794" i="17" s="1"/>
  <c r="AG794" i="17"/>
  <c r="AE795" i="17"/>
  <c r="AF795" i="17" s="1"/>
  <c r="AG795" i="17"/>
  <c r="AE796" i="17"/>
  <c r="AF796" i="17" s="1"/>
  <c r="AG796" i="17"/>
  <c r="AE797" i="17"/>
  <c r="AF797" i="17" s="1"/>
  <c r="AG797" i="17"/>
  <c r="AE798" i="17"/>
  <c r="AF798" i="17" s="1"/>
  <c r="AG798" i="17"/>
  <c r="AE799" i="17"/>
  <c r="AF799" i="17" s="1"/>
  <c r="AG799" i="17"/>
  <c r="AE800" i="17"/>
  <c r="AF800" i="17" s="1"/>
  <c r="AG800" i="17"/>
  <c r="AE801" i="17"/>
  <c r="AF801" i="17" s="1"/>
  <c r="AG801" i="17"/>
  <c r="AE802" i="17"/>
  <c r="AF802" i="17" s="1"/>
  <c r="AG802" i="17"/>
  <c r="AE803" i="17"/>
  <c r="AF803" i="17" s="1"/>
  <c r="AG803" i="17"/>
  <c r="AE804" i="17"/>
  <c r="AF804" i="17" s="1"/>
  <c r="AG804" i="17"/>
  <c r="AE805" i="17"/>
  <c r="AF805" i="17" s="1"/>
  <c r="AG805" i="17"/>
  <c r="AE806" i="17"/>
  <c r="AF806" i="17" s="1"/>
  <c r="AG806" i="17"/>
  <c r="AE807" i="17"/>
  <c r="AF807" i="17" s="1"/>
  <c r="AG807" i="17"/>
  <c r="AE808" i="17"/>
  <c r="AF808" i="17" s="1"/>
  <c r="AG808" i="17"/>
  <c r="AE809" i="17"/>
  <c r="AF809" i="17" s="1"/>
  <c r="AG809" i="17"/>
  <c r="AE810" i="17"/>
  <c r="AF810" i="17" s="1"/>
  <c r="AG810" i="17"/>
  <c r="AE811" i="17"/>
  <c r="AF811" i="17" s="1"/>
  <c r="AG811" i="17"/>
  <c r="AE812" i="17"/>
  <c r="AF812" i="17" s="1"/>
  <c r="AG812" i="17"/>
  <c r="AE813" i="17"/>
  <c r="AF813" i="17" s="1"/>
  <c r="AG813" i="17"/>
  <c r="AE814" i="17"/>
  <c r="AF814" i="17" s="1"/>
  <c r="AG814" i="17"/>
  <c r="AE815" i="17"/>
  <c r="AF815" i="17" s="1"/>
  <c r="AG815" i="17"/>
  <c r="AE816" i="17"/>
  <c r="AF816" i="17" s="1"/>
  <c r="AG816" i="17"/>
  <c r="AE817" i="17"/>
  <c r="AF817" i="17" s="1"/>
  <c r="AG817" i="17"/>
  <c r="AE818" i="17"/>
  <c r="AF818" i="17" s="1"/>
  <c r="AG818" i="17"/>
  <c r="AE819" i="17"/>
  <c r="AF819" i="17" s="1"/>
  <c r="AG819" i="17"/>
  <c r="AE820" i="17"/>
  <c r="AF820" i="17" s="1"/>
  <c r="AG820" i="17"/>
  <c r="AE821" i="17"/>
  <c r="AF821" i="17" s="1"/>
  <c r="AG821" i="17"/>
  <c r="AE822" i="17"/>
  <c r="AF822" i="17" s="1"/>
  <c r="AG822" i="17"/>
  <c r="AE823" i="17"/>
  <c r="AF823" i="17" s="1"/>
  <c r="AG823" i="17"/>
  <c r="AE824" i="17"/>
  <c r="AF824" i="17" s="1"/>
  <c r="AG824" i="17"/>
  <c r="AE825" i="17"/>
  <c r="AF825" i="17" s="1"/>
  <c r="AG825" i="17"/>
  <c r="AE826" i="17"/>
  <c r="AF826" i="17" s="1"/>
  <c r="AG826" i="17"/>
  <c r="AE827" i="17"/>
  <c r="AF827" i="17" s="1"/>
  <c r="AG827" i="17"/>
  <c r="AE828" i="17"/>
  <c r="AF828" i="17" s="1"/>
  <c r="AG828" i="17"/>
  <c r="AE829" i="17"/>
  <c r="AF829" i="17" s="1"/>
  <c r="AG829" i="17"/>
  <c r="AE830" i="17"/>
  <c r="AF830" i="17" s="1"/>
  <c r="AG830" i="17"/>
  <c r="AE831" i="17"/>
  <c r="AF831" i="17" s="1"/>
  <c r="AG831" i="17"/>
  <c r="AE832" i="17"/>
  <c r="AF832" i="17" s="1"/>
  <c r="AG832" i="17"/>
  <c r="AE833" i="17"/>
  <c r="AF833" i="17" s="1"/>
  <c r="AG833" i="17"/>
  <c r="AE834" i="17"/>
  <c r="AF834" i="17" s="1"/>
  <c r="AG834" i="17"/>
  <c r="AE835" i="17"/>
  <c r="AF835" i="17" s="1"/>
  <c r="AG835" i="17"/>
  <c r="AE836" i="17"/>
  <c r="AF836" i="17" s="1"/>
  <c r="AG836" i="17"/>
  <c r="AE837" i="17"/>
  <c r="AF837" i="17" s="1"/>
  <c r="AG837" i="17"/>
  <c r="AE838" i="17"/>
  <c r="AF838" i="17" s="1"/>
  <c r="AG838" i="17"/>
  <c r="AE839" i="17"/>
  <c r="AF839" i="17" s="1"/>
  <c r="AG839" i="17"/>
  <c r="AE840" i="17"/>
  <c r="AF840" i="17" s="1"/>
  <c r="AG840" i="17"/>
  <c r="AE841" i="17"/>
  <c r="AF841" i="17" s="1"/>
  <c r="AG841" i="17"/>
  <c r="AE842" i="17"/>
  <c r="AF842" i="17" s="1"/>
  <c r="AG842" i="17"/>
  <c r="AE843" i="17"/>
  <c r="AF843" i="17" s="1"/>
  <c r="AG843" i="17"/>
  <c r="AE844" i="17"/>
  <c r="AF844" i="17" s="1"/>
  <c r="AG844" i="17"/>
  <c r="AE845" i="17"/>
  <c r="AF845" i="17" s="1"/>
  <c r="AG845" i="17"/>
  <c r="AE846" i="17"/>
  <c r="AF846" i="17" s="1"/>
  <c r="AG846" i="17"/>
  <c r="AE847" i="17"/>
  <c r="AF847" i="17" s="1"/>
  <c r="AG847" i="17"/>
  <c r="AE848" i="17"/>
  <c r="AF848" i="17" s="1"/>
  <c r="AG848" i="17"/>
  <c r="AE849" i="17"/>
  <c r="AF849" i="17" s="1"/>
  <c r="AG849" i="17"/>
  <c r="AE850" i="17"/>
  <c r="AF850" i="17" s="1"/>
  <c r="AG850" i="17"/>
  <c r="AE851" i="17"/>
  <c r="AF851" i="17" s="1"/>
  <c r="AG851" i="17"/>
  <c r="AE852" i="17"/>
  <c r="AF852" i="17" s="1"/>
  <c r="AG852" i="17"/>
  <c r="AE853" i="17"/>
  <c r="AF853" i="17" s="1"/>
  <c r="AG853" i="17"/>
  <c r="AE854" i="17"/>
  <c r="AF854" i="17" s="1"/>
  <c r="AG854" i="17"/>
  <c r="AE855" i="17"/>
  <c r="AF855" i="17" s="1"/>
  <c r="AG855" i="17"/>
  <c r="AE856" i="17"/>
  <c r="AF856" i="17" s="1"/>
  <c r="AG856" i="17"/>
  <c r="AE857" i="17"/>
  <c r="AF857" i="17" s="1"/>
  <c r="AG857" i="17"/>
  <c r="AE858" i="17"/>
  <c r="AF858" i="17" s="1"/>
  <c r="AG858" i="17"/>
  <c r="AE859" i="17"/>
  <c r="AF859" i="17" s="1"/>
  <c r="AG859" i="17"/>
  <c r="AE860" i="17"/>
  <c r="AF860" i="17" s="1"/>
  <c r="AG860" i="17"/>
  <c r="AE861" i="17"/>
  <c r="AF861" i="17" s="1"/>
  <c r="AG861" i="17"/>
  <c r="AE862" i="17"/>
  <c r="AF862" i="17" s="1"/>
  <c r="AG862" i="17"/>
  <c r="AE863" i="17"/>
  <c r="AF863" i="17" s="1"/>
  <c r="AG863" i="17"/>
  <c r="AE864" i="17"/>
  <c r="AF864" i="17" s="1"/>
  <c r="AG864" i="17"/>
  <c r="AE865" i="17"/>
  <c r="AF865" i="17" s="1"/>
  <c r="AG865" i="17"/>
  <c r="AE866" i="17"/>
  <c r="AF866" i="17" s="1"/>
  <c r="AG866" i="17"/>
  <c r="AE867" i="17"/>
  <c r="AF867" i="17" s="1"/>
  <c r="AG867" i="17"/>
  <c r="AE868" i="17"/>
  <c r="AF868" i="17" s="1"/>
  <c r="AG868" i="17"/>
  <c r="AE869" i="17"/>
  <c r="AF869" i="17" s="1"/>
  <c r="AG869" i="17"/>
  <c r="AE870" i="17"/>
  <c r="AF870" i="17" s="1"/>
  <c r="AG870" i="17"/>
  <c r="AE871" i="17"/>
  <c r="AF871" i="17" s="1"/>
  <c r="AG871" i="17"/>
  <c r="AE872" i="17"/>
  <c r="AF872" i="17" s="1"/>
  <c r="AG872" i="17"/>
  <c r="AE873" i="17"/>
  <c r="AF873" i="17" s="1"/>
  <c r="AG873" i="17"/>
  <c r="AE874" i="17"/>
  <c r="AF874" i="17" s="1"/>
  <c r="AG874" i="17"/>
  <c r="AE875" i="17"/>
  <c r="AF875" i="17" s="1"/>
  <c r="AG875" i="17"/>
  <c r="AE876" i="17"/>
  <c r="AF876" i="17" s="1"/>
  <c r="AG876" i="17"/>
  <c r="AE877" i="17"/>
  <c r="AF877" i="17" s="1"/>
  <c r="AG877" i="17"/>
  <c r="AE878" i="17"/>
  <c r="AF878" i="17" s="1"/>
  <c r="AG878" i="17"/>
  <c r="AE879" i="17"/>
  <c r="AF879" i="17" s="1"/>
  <c r="AG879" i="17"/>
  <c r="AE880" i="17"/>
  <c r="AF880" i="17" s="1"/>
  <c r="AG880" i="17"/>
  <c r="AE881" i="17"/>
  <c r="AF881" i="17" s="1"/>
  <c r="AG881" i="17"/>
  <c r="AE882" i="17"/>
  <c r="AF882" i="17" s="1"/>
  <c r="AG882" i="17"/>
  <c r="AE883" i="17"/>
  <c r="AF883" i="17" s="1"/>
  <c r="AG883" i="17"/>
  <c r="AE884" i="17"/>
  <c r="AF884" i="17" s="1"/>
  <c r="AG884" i="17"/>
  <c r="AE885" i="17"/>
  <c r="AF885" i="17" s="1"/>
  <c r="AG885" i="17"/>
  <c r="AE886" i="17"/>
  <c r="AF886" i="17" s="1"/>
  <c r="AG886" i="17"/>
  <c r="AE887" i="17"/>
  <c r="AF887" i="17" s="1"/>
  <c r="AG887" i="17"/>
  <c r="AE888" i="17"/>
  <c r="AF888" i="17" s="1"/>
  <c r="AG888" i="17"/>
  <c r="AE889" i="17"/>
  <c r="AF889" i="17" s="1"/>
  <c r="AG889" i="17"/>
  <c r="AE890" i="17"/>
  <c r="AF890" i="17" s="1"/>
  <c r="AG890" i="17"/>
  <c r="AE891" i="17"/>
  <c r="AF891" i="17" s="1"/>
  <c r="AG891" i="17"/>
  <c r="AE892" i="17"/>
  <c r="AF892" i="17" s="1"/>
  <c r="AG892" i="17"/>
  <c r="AE893" i="17"/>
  <c r="AF893" i="17" s="1"/>
  <c r="AG893" i="17"/>
  <c r="AE894" i="17"/>
  <c r="AF894" i="17" s="1"/>
  <c r="AG894" i="17"/>
  <c r="AE895" i="17"/>
  <c r="AF895" i="17" s="1"/>
  <c r="AG895" i="17"/>
  <c r="AE896" i="17"/>
  <c r="AF896" i="17" s="1"/>
  <c r="AG896" i="17"/>
  <c r="AE897" i="17"/>
  <c r="AF897" i="17" s="1"/>
  <c r="AG897" i="17"/>
  <c r="AE898" i="17"/>
  <c r="AF898" i="17" s="1"/>
  <c r="AG898" i="17"/>
  <c r="AE899" i="17"/>
  <c r="AF899" i="17" s="1"/>
  <c r="AG899" i="17"/>
  <c r="AE900" i="17"/>
  <c r="AF900" i="17" s="1"/>
  <c r="AG900" i="17"/>
  <c r="AE901" i="17"/>
  <c r="AF901" i="17" s="1"/>
  <c r="AG901" i="17"/>
  <c r="AE902" i="17"/>
  <c r="AF902" i="17" s="1"/>
  <c r="AG902" i="17"/>
  <c r="AE903" i="17"/>
  <c r="AF903" i="17" s="1"/>
  <c r="AG903" i="17"/>
  <c r="AE904" i="17"/>
  <c r="AF904" i="17" s="1"/>
  <c r="AG904" i="17"/>
  <c r="AE905" i="17"/>
  <c r="AF905" i="17" s="1"/>
  <c r="AG905" i="17"/>
  <c r="AE906" i="17"/>
  <c r="AF906" i="17" s="1"/>
  <c r="AG906" i="17"/>
  <c r="AE907" i="17"/>
  <c r="AF907" i="17" s="1"/>
  <c r="AG907" i="17"/>
  <c r="AE908" i="17"/>
  <c r="AF908" i="17" s="1"/>
  <c r="AG908" i="17"/>
  <c r="AE909" i="17"/>
  <c r="AF909" i="17" s="1"/>
  <c r="AG909" i="17"/>
  <c r="AE910" i="17"/>
  <c r="AF910" i="17" s="1"/>
  <c r="AG910" i="17"/>
  <c r="AE911" i="17"/>
  <c r="AF911" i="17" s="1"/>
  <c r="AG911" i="17"/>
  <c r="AE912" i="17"/>
  <c r="AF912" i="17" s="1"/>
  <c r="AG912" i="17"/>
  <c r="AE913" i="17"/>
  <c r="AF913" i="17" s="1"/>
  <c r="AG913" i="17"/>
  <c r="AE914" i="17"/>
  <c r="AF914" i="17" s="1"/>
  <c r="AG914" i="17"/>
  <c r="AE915" i="17"/>
  <c r="AF915" i="17" s="1"/>
  <c r="AG915" i="17"/>
  <c r="AE916" i="17"/>
  <c r="AF916" i="17" s="1"/>
  <c r="AG916" i="17"/>
  <c r="AE917" i="17"/>
  <c r="AF917" i="17" s="1"/>
  <c r="AG917" i="17"/>
  <c r="AE918" i="17"/>
  <c r="AF918" i="17" s="1"/>
  <c r="AG918" i="17"/>
  <c r="AE919" i="17"/>
  <c r="AF919" i="17" s="1"/>
  <c r="AG919" i="17"/>
  <c r="AE920" i="17"/>
  <c r="AF920" i="17" s="1"/>
  <c r="AG920" i="17"/>
  <c r="AE921" i="17"/>
  <c r="AF921" i="17" s="1"/>
  <c r="AG921" i="17"/>
  <c r="AE922" i="17"/>
  <c r="AF922" i="17" s="1"/>
  <c r="AG922" i="17"/>
  <c r="AE923" i="17"/>
  <c r="AF923" i="17" s="1"/>
  <c r="AG923" i="17"/>
  <c r="AE924" i="17"/>
  <c r="AF924" i="17" s="1"/>
  <c r="AG924" i="17"/>
  <c r="AE925" i="17"/>
  <c r="AF925" i="17" s="1"/>
  <c r="AG925" i="17"/>
  <c r="AE926" i="17"/>
  <c r="AF926" i="17" s="1"/>
  <c r="AG926" i="17"/>
  <c r="AE927" i="17"/>
  <c r="AF927" i="17" s="1"/>
  <c r="AG927" i="17"/>
  <c r="AE928" i="17"/>
  <c r="AF928" i="17" s="1"/>
  <c r="AG928" i="17"/>
  <c r="AE929" i="17"/>
  <c r="AF929" i="17" s="1"/>
  <c r="AG929" i="17"/>
  <c r="AE930" i="17"/>
  <c r="AF930" i="17" s="1"/>
  <c r="AG930" i="17"/>
  <c r="AE931" i="17"/>
  <c r="AF931" i="17" s="1"/>
  <c r="AG931" i="17"/>
  <c r="AE932" i="17"/>
  <c r="AF932" i="17" s="1"/>
  <c r="AG932" i="17"/>
  <c r="AE933" i="17"/>
  <c r="AF933" i="17" s="1"/>
  <c r="AG933" i="17"/>
  <c r="AE934" i="17"/>
  <c r="AF934" i="17" s="1"/>
  <c r="AG934" i="17"/>
  <c r="AE935" i="17"/>
  <c r="AF935" i="17" s="1"/>
  <c r="AG935" i="17"/>
  <c r="AE936" i="17"/>
  <c r="AF936" i="17" s="1"/>
  <c r="AG936" i="17"/>
  <c r="AE937" i="17"/>
  <c r="AF937" i="17" s="1"/>
  <c r="AG937" i="17"/>
  <c r="AE938" i="17"/>
  <c r="AF938" i="17" s="1"/>
  <c r="AG938" i="17"/>
  <c r="AE939" i="17"/>
  <c r="AF939" i="17" s="1"/>
  <c r="AG939" i="17"/>
  <c r="AE940" i="17"/>
  <c r="AF940" i="17" s="1"/>
  <c r="AG940" i="17"/>
  <c r="AE941" i="17"/>
  <c r="AF941" i="17" s="1"/>
  <c r="AG941" i="17"/>
  <c r="AE942" i="17"/>
  <c r="AF942" i="17" s="1"/>
  <c r="AG942" i="17"/>
  <c r="AE943" i="17"/>
  <c r="AF943" i="17" s="1"/>
  <c r="AG943" i="17"/>
  <c r="AE944" i="17"/>
  <c r="AF944" i="17" s="1"/>
  <c r="AG944" i="17"/>
  <c r="AE945" i="17"/>
  <c r="AF945" i="17" s="1"/>
  <c r="AG945" i="17"/>
  <c r="AE946" i="17"/>
  <c r="AF946" i="17" s="1"/>
  <c r="AG946" i="17"/>
  <c r="AE947" i="17"/>
  <c r="AF947" i="17" s="1"/>
  <c r="AG947" i="17"/>
  <c r="AE948" i="17"/>
  <c r="AF948" i="17" s="1"/>
  <c r="AG948" i="17"/>
  <c r="AE949" i="17"/>
  <c r="AF949" i="17" s="1"/>
  <c r="AG949" i="17"/>
  <c r="AE950" i="17"/>
  <c r="AF950" i="17" s="1"/>
  <c r="AG950" i="17"/>
  <c r="AE951" i="17"/>
  <c r="AF951" i="17" s="1"/>
  <c r="AG951" i="17"/>
  <c r="AE952" i="17"/>
  <c r="AF952" i="17" s="1"/>
  <c r="AG952" i="17"/>
  <c r="AE953" i="17"/>
  <c r="AF953" i="17" s="1"/>
  <c r="AG953" i="17"/>
  <c r="AE954" i="17"/>
  <c r="AF954" i="17" s="1"/>
  <c r="AG954" i="17"/>
  <c r="AE955" i="17"/>
  <c r="AF955" i="17" s="1"/>
  <c r="AG955" i="17"/>
  <c r="AE956" i="17"/>
  <c r="AF956" i="17" s="1"/>
  <c r="AG956" i="17"/>
  <c r="AE957" i="17"/>
  <c r="AF957" i="17" s="1"/>
  <c r="AG957" i="17"/>
  <c r="AE958" i="17"/>
  <c r="AF958" i="17" s="1"/>
  <c r="AG958" i="17"/>
  <c r="AE959" i="17"/>
  <c r="AF959" i="17" s="1"/>
  <c r="AG959" i="17"/>
  <c r="AE960" i="17"/>
  <c r="AF960" i="17" s="1"/>
  <c r="AG960" i="17"/>
  <c r="AE961" i="17"/>
  <c r="AF961" i="17" s="1"/>
  <c r="AG961" i="17"/>
  <c r="AE962" i="17"/>
  <c r="AF962" i="17" s="1"/>
  <c r="AG962" i="17"/>
  <c r="AE963" i="17"/>
  <c r="AF963" i="17" s="1"/>
  <c r="AG963" i="17"/>
  <c r="AE964" i="17"/>
  <c r="AF964" i="17" s="1"/>
  <c r="AG964" i="17"/>
  <c r="AE965" i="17"/>
  <c r="AF965" i="17" s="1"/>
  <c r="AG965" i="17"/>
  <c r="AE966" i="17"/>
  <c r="AF966" i="17" s="1"/>
  <c r="AG966" i="17"/>
  <c r="AE967" i="17"/>
  <c r="AF967" i="17" s="1"/>
  <c r="AG967" i="17"/>
  <c r="AE968" i="17"/>
  <c r="AF968" i="17" s="1"/>
  <c r="AG968" i="17"/>
  <c r="AE969" i="17"/>
  <c r="AF969" i="17" s="1"/>
  <c r="AG969" i="17"/>
  <c r="AE970" i="17"/>
  <c r="AF970" i="17" s="1"/>
  <c r="AG970" i="17"/>
  <c r="AE971" i="17"/>
  <c r="AF971" i="17" s="1"/>
  <c r="AG971" i="17"/>
  <c r="AE972" i="17"/>
  <c r="AF972" i="17" s="1"/>
  <c r="AG972" i="17"/>
  <c r="AE973" i="17"/>
  <c r="AF973" i="17" s="1"/>
  <c r="AG973" i="17"/>
  <c r="AE974" i="17"/>
  <c r="AF974" i="17" s="1"/>
  <c r="AG974" i="17"/>
  <c r="AE975" i="17"/>
  <c r="AF975" i="17" s="1"/>
  <c r="AG975" i="17"/>
  <c r="AE976" i="17"/>
  <c r="AF976" i="17" s="1"/>
  <c r="AG976" i="17"/>
  <c r="AE977" i="17"/>
  <c r="AF977" i="17" s="1"/>
  <c r="AG977" i="17"/>
  <c r="AE978" i="17"/>
  <c r="AF978" i="17" s="1"/>
  <c r="AG978" i="17"/>
  <c r="AE979" i="17"/>
  <c r="AF979" i="17" s="1"/>
  <c r="AG979" i="17"/>
  <c r="AE980" i="17"/>
  <c r="AF980" i="17" s="1"/>
  <c r="AG980" i="17"/>
  <c r="AE981" i="17"/>
  <c r="AF981" i="17" s="1"/>
  <c r="AG981" i="17"/>
  <c r="AE982" i="17"/>
  <c r="AF982" i="17" s="1"/>
  <c r="AG982" i="17"/>
  <c r="AE983" i="17"/>
  <c r="AF983" i="17" s="1"/>
  <c r="AG983" i="17"/>
  <c r="AE984" i="17"/>
  <c r="AF984" i="17" s="1"/>
  <c r="AG984" i="17"/>
  <c r="AE985" i="17"/>
  <c r="AF985" i="17" s="1"/>
  <c r="AG985" i="17"/>
  <c r="AE986" i="17"/>
  <c r="AF986" i="17" s="1"/>
  <c r="AG986" i="17"/>
  <c r="AE987" i="17"/>
  <c r="AF987" i="17" s="1"/>
  <c r="AG987" i="17"/>
  <c r="AE988" i="17"/>
  <c r="AF988" i="17" s="1"/>
  <c r="AG988" i="17"/>
  <c r="AE989" i="17"/>
  <c r="AF989" i="17" s="1"/>
  <c r="AG989" i="17"/>
  <c r="AE990" i="17"/>
  <c r="AF990" i="17" s="1"/>
  <c r="AG990" i="17"/>
  <c r="AE991" i="17"/>
  <c r="AF991" i="17" s="1"/>
  <c r="AG991" i="17"/>
  <c r="AE992" i="17"/>
  <c r="AF992" i="17" s="1"/>
  <c r="AG992" i="17"/>
  <c r="AE993" i="17"/>
  <c r="AF993" i="17" s="1"/>
  <c r="AG993" i="17"/>
  <c r="AE994" i="17"/>
  <c r="AF994" i="17" s="1"/>
  <c r="AG994" i="17"/>
  <c r="AE995" i="17"/>
  <c r="AF995" i="17" s="1"/>
  <c r="AG995" i="17"/>
  <c r="AE996" i="17"/>
  <c r="AF996" i="17" s="1"/>
  <c r="AG996" i="17"/>
  <c r="AE997" i="17"/>
  <c r="AF997" i="17" s="1"/>
  <c r="AG997" i="17"/>
  <c r="AE998" i="17"/>
  <c r="AF998" i="17" s="1"/>
  <c r="AG998" i="17"/>
  <c r="AE999" i="17"/>
  <c r="AF999" i="17" s="1"/>
  <c r="AG999" i="17"/>
  <c r="AE1000" i="17"/>
  <c r="AF1000" i="17" s="1"/>
  <c r="AG1000" i="17"/>
  <c r="AE1001" i="17"/>
  <c r="AF1001" i="17" s="1"/>
  <c r="AG1001" i="17"/>
  <c r="AE1002" i="17"/>
  <c r="AF1002" i="17" s="1"/>
  <c r="AG1002" i="17"/>
  <c r="AE1003" i="17"/>
  <c r="AF1003" i="17" s="1"/>
  <c r="AG1003" i="17"/>
  <c r="AE1004" i="17"/>
  <c r="AF1004" i="17" s="1"/>
  <c r="AG1004" i="17"/>
  <c r="AE1005" i="17"/>
  <c r="AF1005" i="17" s="1"/>
  <c r="AG1005" i="17"/>
  <c r="AE1006" i="17"/>
  <c r="AF1006" i="17" s="1"/>
  <c r="AG1006" i="17"/>
  <c r="AE1007" i="17"/>
  <c r="AF1007" i="17" s="1"/>
  <c r="AG1007" i="17"/>
  <c r="AE1008" i="17"/>
  <c r="AF1008" i="17" s="1"/>
  <c r="AG1008" i="17"/>
  <c r="AE1009" i="17"/>
  <c r="AF1009" i="17" s="1"/>
  <c r="AG1009" i="17"/>
  <c r="AE1010" i="17"/>
  <c r="AF1010" i="17" s="1"/>
  <c r="AG1010" i="17"/>
  <c r="AE1011" i="17"/>
  <c r="AF1011" i="17" s="1"/>
  <c r="AG1011" i="17"/>
  <c r="AE1012" i="17"/>
  <c r="AF1012" i="17" s="1"/>
  <c r="AG1012" i="17"/>
  <c r="AE1013" i="17"/>
  <c r="AF1013" i="17" s="1"/>
  <c r="AG1013" i="17"/>
  <c r="AE1014" i="17"/>
  <c r="AF1014" i="17" s="1"/>
  <c r="AG1014" i="17"/>
  <c r="AE1015" i="17"/>
  <c r="AF1015" i="17" s="1"/>
  <c r="AG1015" i="17"/>
  <c r="AE1016" i="17"/>
  <c r="AF1016" i="17" s="1"/>
  <c r="AG1016" i="17"/>
  <c r="AE1017" i="17"/>
  <c r="AF1017" i="17" s="1"/>
  <c r="AG1017" i="17"/>
  <c r="AE1018" i="17"/>
  <c r="AF1018" i="17" s="1"/>
  <c r="AG1018" i="17"/>
  <c r="AE1019" i="17"/>
  <c r="AF1019" i="17" s="1"/>
  <c r="AG1019" i="17"/>
  <c r="AG19" i="17"/>
  <c r="AD20" i="37"/>
  <c r="AD21" i="37"/>
  <c r="AD22" i="37"/>
  <c r="AE22" i="37" s="1"/>
  <c r="AF22" i="37"/>
  <c r="AD23" i="37"/>
  <c r="AE23" i="37" s="1"/>
  <c r="AF23" i="37"/>
  <c r="AD24" i="37"/>
  <c r="AE24" i="37" s="1"/>
  <c r="AF24" i="37"/>
  <c r="AD25" i="37"/>
  <c r="AE25" i="37" s="1"/>
  <c r="AF25" i="37"/>
  <c r="AD26" i="37"/>
  <c r="AE26" i="37" s="1"/>
  <c r="AF26" i="37"/>
  <c r="AD27" i="37"/>
  <c r="AE27" i="37" s="1"/>
  <c r="AF27" i="37"/>
  <c r="AD28" i="37"/>
  <c r="AE28" i="37" s="1"/>
  <c r="AF28" i="37"/>
  <c r="AD29" i="37"/>
  <c r="AE29" i="37" s="1"/>
  <c r="AF29" i="37"/>
  <c r="AD30" i="37"/>
  <c r="AE30" i="37" s="1"/>
  <c r="AF30" i="37"/>
  <c r="AD31" i="37"/>
  <c r="AE31" i="37" s="1"/>
  <c r="AF31" i="37"/>
  <c r="AD32" i="37"/>
  <c r="AE32" i="37" s="1"/>
  <c r="AF32" i="37"/>
  <c r="AD33" i="37"/>
  <c r="AE33" i="37" s="1"/>
  <c r="AF33" i="37"/>
  <c r="AD34" i="37"/>
  <c r="AE34" i="37" s="1"/>
  <c r="AF34" i="37"/>
  <c r="AD35" i="37"/>
  <c r="AE35" i="37" s="1"/>
  <c r="AF35" i="37"/>
  <c r="AD36" i="37"/>
  <c r="AE36" i="37" s="1"/>
  <c r="AF36" i="37"/>
  <c r="AD37" i="37"/>
  <c r="AE37" i="37" s="1"/>
  <c r="AF37" i="37"/>
  <c r="AD38" i="37"/>
  <c r="AE38" i="37" s="1"/>
  <c r="AF38" i="37"/>
  <c r="AD39" i="37"/>
  <c r="AE39" i="37" s="1"/>
  <c r="AF39" i="37"/>
  <c r="AD40" i="37"/>
  <c r="AE40" i="37" s="1"/>
  <c r="AF40" i="37"/>
  <c r="AD41" i="37"/>
  <c r="AE41" i="37" s="1"/>
  <c r="AF41" i="37"/>
  <c r="AD42" i="37"/>
  <c r="AE42" i="37" s="1"/>
  <c r="AF42" i="37"/>
  <c r="AD43" i="37"/>
  <c r="AE43" i="37" s="1"/>
  <c r="AF43" i="37"/>
  <c r="AD44" i="37"/>
  <c r="AE44" i="37" s="1"/>
  <c r="AF44" i="37"/>
  <c r="AD45" i="37"/>
  <c r="AE45" i="37" s="1"/>
  <c r="AF45" i="37"/>
  <c r="AD46" i="37"/>
  <c r="AE46" i="37" s="1"/>
  <c r="AF46" i="37"/>
  <c r="AD47" i="37"/>
  <c r="AE47" i="37" s="1"/>
  <c r="AF47" i="37"/>
  <c r="AD48" i="37"/>
  <c r="AE48" i="37" s="1"/>
  <c r="AF48" i="37"/>
  <c r="AD49" i="37"/>
  <c r="AE49" i="37" s="1"/>
  <c r="AF49" i="37"/>
  <c r="AD50" i="37"/>
  <c r="AE50" i="37" s="1"/>
  <c r="AF50" i="37"/>
  <c r="AD51" i="37"/>
  <c r="AE51" i="37" s="1"/>
  <c r="AF51" i="37"/>
  <c r="AD52" i="37"/>
  <c r="AE52" i="37" s="1"/>
  <c r="AF52" i="37"/>
  <c r="AD53" i="37"/>
  <c r="AE53" i="37" s="1"/>
  <c r="AF53" i="37"/>
  <c r="AD54" i="37"/>
  <c r="AE54" i="37" s="1"/>
  <c r="AF54" i="37"/>
  <c r="AD55" i="37"/>
  <c r="AE55" i="37" s="1"/>
  <c r="AF55" i="37"/>
  <c r="AD56" i="37"/>
  <c r="AE56" i="37" s="1"/>
  <c r="AF56" i="37"/>
  <c r="AD57" i="37"/>
  <c r="AE57" i="37" s="1"/>
  <c r="AF57" i="37"/>
  <c r="AD58" i="37"/>
  <c r="AE58" i="37" s="1"/>
  <c r="AF58" i="37"/>
  <c r="AD59" i="37"/>
  <c r="AE59" i="37" s="1"/>
  <c r="AF59" i="37"/>
  <c r="AD60" i="37"/>
  <c r="AE60" i="37" s="1"/>
  <c r="AF60" i="37"/>
  <c r="AD61" i="37"/>
  <c r="AE61" i="37" s="1"/>
  <c r="AF61" i="37"/>
  <c r="AD62" i="37"/>
  <c r="AE62" i="37" s="1"/>
  <c r="AF62" i="37"/>
  <c r="AD63" i="37"/>
  <c r="AE63" i="37" s="1"/>
  <c r="AF63" i="37"/>
  <c r="AD64" i="37"/>
  <c r="AE64" i="37" s="1"/>
  <c r="AF64" i="37"/>
  <c r="AD65" i="37"/>
  <c r="AE65" i="37" s="1"/>
  <c r="AF65" i="37"/>
  <c r="AD66" i="37"/>
  <c r="AE66" i="37" s="1"/>
  <c r="AF66" i="37"/>
  <c r="AD67" i="37"/>
  <c r="AE67" i="37" s="1"/>
  <c r="AF67" i="37"/>
  <c r="AD68" i="37"/>
  <c r="AE68" i="37" s="1"/>
  <c r="AF68" i="37"/>
  <c r="AD69" i="37"/>
  <c r="AE69" i="37" s="1"/>
  <c r="AF69" i="37"/>
  <c r="AD70" i="37"/>
  <c r="AE70" i="37" s="1"/>
  <c r="AF70" i="37"/>
  <c r="AD71" i="37"/>
  <c r="AE71" i="37" s="1"/>
  <c r="AF71" i="37"/>
  <c r="AD72" i="37"/>
  <c r="AE72" i="37" s="1"/>
  <c r="AF72" i="37"/>
  <c r="AD73" i="37"/>
  <c r="AE73" i="37" s="1"/>
  <c r="AF73" i="37"/>
  <c r="AD74" i="37"/>
  <c r="AE74" i="37" s="1"/>
  <c r="AF74" i="37"/>
  <c r="AD75" i="37"/>
  <c r="AE75" i="37" s="1"/>
  <c r="AF75" i="37"/>
  <c r="AD76" i="37"/>
  <c r="AE76" i="37" s="1"/>
  <c r="AF76" i="37"/>
  <c r="AD77" i="37"/>
  <c r="AE77" i="37" s="1"/>
  <c r="AF77" i="37"/>
  <c r="AD78" i="37"/>
  <c r="AE78" i="37" s="1"/>
  <c r="AF78" i="37"/>
  <c r="AD79" i="37"/>
  <c r="AE79" i="37" s="1"/>
  <c r="AF79" i="37"/>
  <c r="AD80" i="37"/>
  <c r="AE80" i="37" s="1"/>
  <c r="AF80" i="37"/>
  <c r="AD81" i="37"/>
  <c r="AE81" i="37" s="1"/>
  <c r="AF81" i="37"/>
  <c r="AD82" i="37"/>
  <c r="AE82" i="37" s="1"/>
  <c r="AF82" i="37"/>
  <c r="AD83" i="37"/>
  <c r="AE83" i="37" s="1"/>
  <c r="AF83" i="37"/>
  <c r="AD84" i="37"/>
  <c r="AE84" i="37" s="1"/>
  <c r="AF84" i="37"/>
  <c r="AD85" i="37"/>
  <c r="AE85" i="37" s="1"/>
  <c r="AF85" i="37"/>
  <c r="AD86" i="37"/>
  <c r="AE86" i="37" s="1"/>
  <c r="AF86" i="37"/>
  <c r="AD87" i="37"/>
  <c r="AE87" i="37" s="1"/>
  <c r="AF87" i="37"/>
  <c r="AD88" i="37"/>
  <c r="AE88" i="37" s="1"/>
  <c r="AF88" i="37"/>
  <c r="AD89" i="37"/>
  <c r="AE89" i="37" s="1"/>
  <c r="AF89" i="37"/>
  <c r="AD90" i="37"/>
  <c r="AE90" i="37" s="1"/>
  <c r="AF90" i="37"/>
  <c r="AD91" i="37"/>
  <c r="AE91" i="37" s="1"/>
  <c r="AF91" i="37"/>
  <c r="AD92" i="37"/>
  <c r="AE92" i="37" s="1"/>
  <c r="AF92" i="37"/>
  <c r="AD93" i="37"/>
  <c r="AE93" i="37" s="1"/>
  <c r="AF93" i="37"/>
  <c r="AD94" i="37"/>
  <c r="AE94" i="37" s="1"/>
  <c r="AF94" i="37"/>
  <c r="AD95" i="37"/>
  <c r="AE95" i="37" s="1"/>
  <c r="AF95" i="37"/>
  <c r="AD96" i="37"/>
  <c r="AE96" i="37" s="1"/>
  <c r="AF96" i="37"/>
  <c r="AD97" i="37"/>
  <c r="AE97" i="37" s="1"/>
  <c r="AF97" i="37"/>
  <c r="AD98" i="37"/>
  <c r="AE98" i="37" s="1"/>
  <c r="AF98" i="37"/>
  <c r="AD99" i="37"/>
  <c r="AE99" i="37" s="1"/>
  <c r="AF99" i="37"/>
  <c r="AD100" i="37"/>
  <c r="AE100" i="37" s="1"/>
  <c r="AF100" i="37"/>
  <c r="AD101" i="37"/>
  <c r="AE101" i="37" s="1"/>
  <c r="AF101" i="37"/>
  <c r="AD102" i="37"/>
  <c r="AE102" i="37" s="1"/>
  <c r="AF102" i="37"/>
  <c r="AD103" i="37"/>
  <c r="AE103" i="37" s="1"/>
  <c r="AF103" i="37"/>
  <c r="AD104" i="37"/>
  <c r="AE104" i="37" s="1"/>
  <c r="AF104" i="37"/>
  <c r="AD105" i="37"/>
  <c r="AE105" i="37" s="1"/>
  <c r="AF105" i="37"/>
  <c r="AD106" i="37"/>
  <c r="AE106" i="37" s="1"/>
  <c r="AF106" i="37"/>
  <c r="AD107" i="37"/>
  <c r="AE107" i="37" s="1"/>
  <c r="AF107" i="37"/>
  <c r="AD108" i="37"/>
  <c r="AE108" i="37" s="1"/>
  <c r="AF108" i="37"/>
  <c r="AD109" i="37"/>
  <c r="AE109" i="37" s="1"/>
  <c r="AF109" i="37"/>
  <c r="AD110" i="37"/>
  <c r="AE110" i="37" s="1"/>
  <c r="AF110" i="37"/>
  <c r="AD111" i="37"/>
  <c r="AE111" i="37" s="1"/>
  <c r="AF111" i="37"/>
  <c r="AD112" i="37"/>
  <c r="AE112" i="37" s="1"/>
  <c r="AF112" i="37"/>
  <c r="AD113" i="37"/>
  <c r="AE113" i="37" s="1"/>
  <c r="AF113" i="37"/>
  <c r="AD114" i="37"/>
  <c r="AE114" i="37" s="1"/>
  <c r="AF114" i="37"/>
  <c r="AD115" i="37"/>
  <c r="AE115" i="37" s="1"/>
  <c r="AF115" i="37"/>
  <c r="AF17" i="37"/>
  <c r="AF18" i="37"/>
  <c r="AF19" i="37"/>
  <c r="AF16" i="37"/>
  <c r="J16" i="16"/>
  <c r="J15" i="16"/>
  <c r="A14" i="16" l="1"/>
  <c r="J12" i="17"/>
  <c r="B19" i="47"/>
  <c r="AE13" i="21" l="1"/>
  <c r="AD13" i="21"/>
  <c r="G114" i="13" l="1"/>
  <c r="H113" i="13"/>
  <c r="H112" i="13"/>
  <c r="H111" i="13"/>
  <c r="H110" i="13"/>
  <c r="H109" i="13"/>
  <c r="H108" i="13"/>
  <c r="H107" i="13"/>
  <c r="H106" i="13"/>
  <c r="H105" i="13"/>
  <c r="H104" i="13"/>
  <c r="H103" i="13"/>
  <c r="H102" i="13"/>
  <c r="H101" i="13"/>
  <c r="H100" i="13"/>
  <c r="H99" i="13"/>
  <c r="H98" i="13"/>
  <c r="H97" i="13"/>
  <c r="H96" i="13"/>
  <c r="H95" i="13"/>
  <c r="H94" i="13"/>
  <c r="H93" i="13"/>
  <c r="H92" i="13"/>
  <c r="H91" i="13"/>
  <c r="H90" i="13"/>
  <c r="H89" i="13"/>
  <c r="H88" i="13"/>
  <c r="H87" i="13"/>
  <c r="H86" i="13"/>
  <c r="H85" i="13"/>
  <c r="H84" i="13"/>
  <c r="H83" i="13"/>
  <c r="H82" i="13"/>
  <c r="H81" i="13"/>
  <c r="H80" i="13"/>
  <c r="H79" i="13"/>
  <c r="H78" i="13"/>
  <c r="H77" i="13"/>
  <c r="H76" i="13"/>
  <c r="H75" i="13"/>
  <c r="H74" i="13"/>
  <c r="H73" i="13"/>
  <c r="H72" i="13"/>
  <c r="H71" i="13"/>
  <c r="H70" i="13"/>
  <c r="H69" i="13"/>
  <c r="H68" i="13"/>
  <c r="H67"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l="1"/>
  <c r="H13" i="13"/>
  <c r="A14" i="4"/>
  <c r="J16" i="4" l="1"/>
  <c r="J15" i="4"/>
  <c r="F21" i="29"/>
  <c r="B12" i="3" l="1"/>
  <c r="B19" i="7"/>
  <c r="U866" i="53" l="1"/>
  <c r="F861" i="3" s="1"/>
  <c r="U882" i="53"/>
  <c r="F877" i="3" s="1"/>
  <c r="U930" i="53"/>
  <c r="F925" i="3" s="1"/>
  <c r="U946" i="53"/>
  <c r="F941" i="3" s="1"/>
  <c r="U994" i="53"/>
  <c r="F989" i="3" s="1"/>
  <c r="U1010" i="53"/>
  <c r="F1005" i="3" s="1"/>
  <c r="U1017" i="53"/>
  <c r="F1012" i="3" s="1"/>
  <c r="B37" i="3"/>
  <c r="B38" i="3"/>
  <c r="B39" i="3"/>
  <c r="B40" i="3"/>
  <c r="B41" i="3"/>
  <c r="B42" i="3"/>
  <c r="B30" i="3"/>
  <c r="B31" i="3"/>
  <c r="B32" i="3"/>
  <c r="B33" i="3"/>
  <c r="B34" i="3"/>
  <c r="B35" i="3"/>
  <c r="B36" i="3"/>
  <c r="B37" i="7"/>
  <c r="B38" i="7"/>
  <c r="B39" i="7"/>
  <c r="B40" i="7"/>
  <c r="B41" i="7"/>
  <c r="B42" i="7"/>
  <c r="B43" i="7"/>
  <c r="B13" i="3"/>
  <c r="B14" i="3"/>
  <c r="B15" i="3"/>
  <c r="B16" i="3"/>
  <c r="B17" i="3"/>
  <c r="B18" i="3"/>
  <c r="B19" i="3"/>
  <c r="B20" i="3"/>
  <c r="B21" i="3"/>
  <c r="B22" i="3"/>
  <c r="B23" i="3"/>
  <c r="B24" i="3"/>
  <c r="B25" i="3"/>
  <c r="B26" i="3"/>
  <c r="I1016" i="53"/>
  <c r="J1016" i="53" s="1"/>
  <c r="U1016" i="53" s="1"/>
  <c r="F1011" i="3" s="1"/>
  <c r="I1015" i="53"/>
  <c r="J1015" i="53" s="1"/>
  <c r="U1015" i="53" s="1"/>
  <c r="F1010" i="3" s="1"/>
  <c r="I1014" i="53"/>
  <c r="J1014" i="53" s="1"/>
  <c r="U1014" i="53" s="1"/>
  <c r="F1009" i="3" s="1"/>
  <c r="I1013" i="53"/>
  <c r="J1013" i="53" s="1"/>
  <c r="U1013" i="53" s="1"/>
  <c r="F1008" i="3" s="1"/>
  <c r="I1012" i="53"/>
  <c r="J1012" i="53" s="1"/>
  <c r="U1012" i="53" s="1"/>
  <c r="F1007" i="3" s="1"/>
  <c r="I1011" i="53"/>
  <c r="J1011" i="53" s="1"/>
  <c r="U1011" i="53" s="1"/>
  <c r="F1006" i="3" s="1"/>
  <c r="I1010" i="53"/>
  <c r="J1010" i="53" s="1"/>
  <c r="I1009" i="53"/>
  <c r="J1009" i="53" s="1"/>
  <c r="U1009" i="53" s="1"/>
  <c r="F1004" i="3" s="1"/>
  <c r="I1008" i="53"/>
  <c r="J1008" i="53" s="1"/>
  <c r="U1008" i="53" s="1"/>
  <c r="F1003" i="3" s="1"/>
  <c r="I1007" i="53"/>
  <c r="J1007" i="53" s="1"/>
  <c r="U1007" i="53" s="1"/>
  <c r="F1002" i="3" s="1"/>
  <c r="I1006" i="53"/>
  <c r="J1006" i="53" s="1"/>
  <c r="U1006" i="53" s="1"/>
  <c r="F1001" i="3" s="1"/>
  <c r="I1005" i="53"/>
  <c r="J1005" i="53" s="1"/>
  <c r="U1005" i="53" s="1"/>
  <c r="F1000" i="3" s="1"/>
  <c r="I1004" i="53"/>
  <c r="J1004" i="53" s="1"/>
  <c r="U1004" i="53" s="1"/>
  <c r="F999" i="3" s="1"/>
  <c r="I1003" i="53"/>
  <c r="J1003" i="53" s="1"/>
  <c r="U1003" i="53" s="1"/>
  <c r="F998" i="3" s="1"/>
  <c r="I1002" i="53"/>
  <c r="J1002" i="53" s="1"/>
  <c r="U1002" i="53" s="1"/>
  <c r="F997" i="3" s="1"/>
  <c r="I1001" i="53"/>
  <c r="J1001" i="53" s="1"/>
  <c r="U1001" i="53" s="1"/>
  <c r="F996" i="3" s="1"/>
  <c r="I1000" i="53"/>
  <c r="J1000" i="53" s="1"/>
  <c r="U1000" i="53" s="1"/>
  <c r="F995" i="3" s="1"/>
  <c r="I999" i="53"/>
  <c r="J999" i="53" s="1"/>
  <c r="U999" i="53" s="1"/>
  <c r="F994" i="3" s="1"/>
  <c r="I998" i="53"/>
  <c r="J998" i="53" s="1"/>
  <c r="U998" i="53" s="1"/>
  <c r="F993" i="3" s="1"/>
  <c r="I997" i="53"/>
  <c r="J997" i="53" s="1"/>
  <c r="U997" i="53" s="1"/>
  <c r="F992" i="3" s="1"/>
  <c r="I996" i="53"/>
  <c r="J996" i="53" s="1"/>
  <c r="U996" i="53" s="1"/>
  <c r="F991" i="3" s="1"/>
  <c r="I995" i="53"/>
  <c r="J995" i="53" s="1"/>
  <c r="U995" i="53" s="1"/>
  <c r="F990" i="3" s="1"/>
  <c r="I994" i="53"/>
  <c r="J994" i="53" s="1"/>
  <c r="I993" i="53"/>
  <c r="J993" i="53" s="1"/>
  <c r="U993" i="53" s="1"/>
  <c r="F988" i="3" s="1"/>
  <c r="I992" i="53"/>
  <c r="J992" i="53" s="1"/>
  <c r="U992" i="53" s="1"/>
  <c r="F987" i="3" s="1"/>
  <c r="I991" i="53"/>
  <c r="J991" i="53" s="1"/>
  <c r="U991" i="53" s="1"/>
  <c r="F986" i="3" s="1"/>
  <c r="I990" i="53"/>
  <c r="J990" i="53" s="1"/>
  <c r="U990" i="53" s="1"/>
  <c r="F985" i="3" s="1"/>
  <c r="I989" i="53"/>
  <c r="J989" i="53" s="1"/>
  <c r="U989" i="53" s="1"/>
  <c r="F984" i="3" s="1"/>
  <c r="I988" i="53"/>
  <c r="J988" i="53" s="1"/>
  <c r="U988" i="53" s="1"/>
  <c r="F983" i="3" s="1"/>
  <c r="I987" i="53"/>
  <c r="J987" i="53" s="1"/>
  <c r="U987" i="53" s="1"/>
  <c r="F982" i="3" s="1"/>
  <c r="I986" i="53"/>
  <c r="J986" i="53" s="1"/>
  <c r="U986" i="53" s="1"/>
  <c r="F981" i="3" s="1"/>
  <c r="I985" i="53"/>
  <c r="J985" i="53" s="1"/>
  <c r="U985" i="53" s="1"/>
  <c r="F980" i="3" s="1"/>
  <c r="I984" i="53"/>
  <c r="J984" i="53" s="1"/>
  <c r="U984" i="53" s="1"/>
  <c r="F979" i="3" s="1"/>
  <c r="I983" i="53"/>
  <c r="J983" i="53" s="1"/>
  <c r="U983" i="53" s="1"/>
  <c r="F978" i="3" s="1"/>
  <c r="I982" i="53"/>
  <c r="J982" i="53" s="1"/>
  <c r="U982" i="53" s="1"/>
  <c r="F977" i="3" s="1"/>
  <c r="I981" i="53"/>
  <c r="J981" i="53" s="1"/>
  <c r="U981" i="53" s="1"/>
  <c r="F976" i="3" s="1"/>
  <c r="I980" i="53"/>
  <c r="J980" i="53" s="1"/>
  <c r="U980" i="53" s="1"/>
  <c r="F975" i="3" s="1"/>
  <c r="I979" i="53"/>
  <c r="J979" i="53" s="1"/>
  <c r="U979" i="53" s="1"/>
  <c r="F974" i="3" s="1"/>
  <c r="I978" i="53"/>
  <c r="J978" i="53" s="1"/>
  <c r="U978" i="53" s="1"/>
  <c r="F973" i="3" s="1"/>
  <c r="I977" i="53"/>
  <c r="J977" i="53" s="1"/>
  <c r="U977" i="53" s="1"/>
  <c r="F972" i="3" s="1"/>
  <c r="I976" i="53"/>
  <c r="J976" i="53" s="1"/>
  <c r="U976" i="53" s="1"/>
  <c r="F971" i="3" s="1"/>
  <c r="I975" i="53"/>
  <c r="J975" i="53" s="1"/>
  <c r="U975" i="53" s="1"/>
  <c r="F970" i="3" s="1"/>
  <c r="I974" i="53"/>
  <c r="J974" i="53" s="1"/>
  <c r="U974" i="53" s="1"/>
  <c r="F969" i="3" s="1"/>
  <c r="I973" i="53"/>
  <c r="J973" i="53" s="1"/>
  <c r="U973" i="53" s="1"/>
  <c r="F968" i="3" s="1"/>
  <c r="I972" i="53"/>
  <c r="J972" i="53" s="1"/>
  <c r="U972" i="53" s="1"/>
  <c r="F967" i="3" s="1"/>
  <c r="I971" i="53"/>
  <c r="J971" i="53" s="1"/>
  <c r="U971" i="53" s="1"/>
  <c r="F966" i="3" s="1"/>
  <c r="I970" i="53"/>
  <c r="J970" i="53" s="1"/>
  <c r="U970" i="53" s="1"/>
  <c r="F965" i="3" s="1"/>
  <c r="I969" i="53"/>
  <c r="J969" i="53" s="1"/>
  <c r="U969" i="53" s="1"/>
  <c r="F964" i="3" s="1"/>
  <c r="I968" i="53"/>
  <c r="J968" i="53" s="1"/>
  <c r="U968" i="53" s="1"/>
  <c r="F963" i="3" s="1"/>
  <c r="I967" i="53"/>
  <c r="J967" i="53" s="1"/>
  <c r="U967" i="53" s="1"/>
  <c r="F962" i="3" s="1"/>
  <c r="I966" i="53"/>
  <c r="J966" i="53" s="1"/>
  <c r="U966" i="53" s="1"/>
  <c r="F961" i="3" s="1"/>
  <c r="I965" i="53"/>
  <c r="J965" i="53" s="1"/>
  <c r="U965" i="53" s="1"/>
  <c r="F960" i="3" s="1"/>
  <c r="I964" i="53"/>
  <c r="J964" i="53" s="1"/>
  <c r="U964" i="53" s="1"/>
  <c r="F959" i="3" s="1"/>
  <c r="I963" i="53"/>
  <c r="J963" i="53" s="1"/>
  <c r="U963" i="53" s="1"/>
  <c r="F958" i="3" s="1"/>
  <c r="I962" i="53"/>
  <c r="J962" i="53" s="1"/>
  <c r="U962" i="53" s="1"/>
  <c r="F957" i="3" s="1"/>
  <c r="I961" i="53"/>
  <c r="J961" i="53" s="1"/>
  <c r="U961" i="53" s="1"/>
  <c r="F956" i="3" s="1"/>
  <c r="I960" i="53"/>
  <c r="J960" i="53" s="1"/>
  <c r="U960" i="53" s="1"/>
  <c r="F955" i="3" s="1"/>
  <c r="I959" i="53"/>
  <c r="J959" i="53" s="1"/>
  <c r="U959" i="53" s="1"/>
  <c r="F954" i="3" s="1"/>
  <c r="I958" i="53"/>
  <c r="J958" i="53" s="1"/>
  <c r="U958" i="53" s="1"/>
  <c r="F953" i="3" s="1"/>
  <c r="I957" i="53"/>
  <c r="J957" i="53" s="1"/>
  <c r="U957" i="53" s="1"/>
  <c r="F952" i="3" s="1"/>
  <c r="I956" i="53"/>
  <c r="J956" i="53" s="1"/>
  <c r="U956" i="53" s="1"/>
  <c r="F951" i="3" s="1"/>
  <c r="I955" i="53"/>
  <c r="J955" i="53" s="1"/>
  <c r="U955" i="53" s="1"/>
  <c r="F950" i="3" s="1"/>
  <c r="I954" i="53"/>
  <c r="J954" i="53" s="1"/>
  <c r="U954" i="53" s="1"/>
  <c r="F949" i="3" s="1"/>
  <c r="I953" i="53"/>
  <c r="J953" i="53" s="1"/>
  <c r="U953" i="53" s="1"/>
  <c r="F948" i="3" s="1"/>
  <c r="I952" i="53"/>
  <c r="J952" i="53" s="1"/>
  <c r="U952" i="53" s="1"/>
  <c r="F947" i="3" s="1"/>
  <c r="I951" i="53"/>
  <c r="J951" i="53" s="1"/>
  <c r="U951" i="53" s="1"/>
  <c r="F946" i="3" s="1"/>
  <c r="I950" i="53"/>
  <c r="J950" i="53" s="1"/>
  <c r="U950" i="53" s="1"/>
  <c r="F945" i="3" s="1"/>
  <c r="I949" i="53"/>
  <c r="J949" i="53" s="1"/>
  <c r="U949" i="53" s="1"/>
  <c r="F944" i="3" s="1"/>
  <c r="I948" i="53"/>
  <c r="J948" i="53" s="1"/>
  <c r="U948" i="53" s="1"/>
  <c r="F943" i="3" s="1"/>
  <c r="I947" i="53"/>
  <c r="J947" i="53" s="1"/>
  <c r="U947" i="53" s="1"/>
  <c r="F942" i="3" s="1"/>
  <c r="I946" i="53"/>
  <c r="J946" i="53" s="1"/>
  <c r="I945" i="53"/>
  <c r="J945" i="53" s="1"/>
  <c r="U945" i="53" s="1"/>
  <c r="F940" i="3" s="1"/>
  <c r="I944" i="53"/>
  <c r="J944" i="53" s="1"/>
  <c r="U944" i="53" s="1"/>
  <c r="F939" i="3" s="1"/>
  <c r="I943" i="53"/>
  <c r="J943" i="53" s="1"/>
  <c r="U943" i="53" s="1"/>
  <c r="F938" i="3" s="1"/>
  <c r="I942" i="53"/>
  <c r="J942" i="53" s="1"/>
  <c r="U942" i="53" s="1"/>
  <c r="F937" i="3" s="1"/>
  <c r="I941" i="53"/>
  <c r="J941" i="53" s="1"/>
  <c r="U941" i="53" s="1"/>
  <c r="F936" i="3" s="1"/>
  <c r="I940" i="53"/>
  <c r="J940" i="53" s="1"/>
  <c r="U940" i="53" s="1"/>
  <c r="F935" i="3" s="1"/>
  <c r="I939" i="53"/>
  <c r="J939" i="53" s="1"/>
  <c r="U939" i="53" s="1"/>
  <c r="F934" i="3" s="1"/>
  <c r="I938" i="53"/>
  <c r="J938" i="53" s="1"/>
  <c r="U938" i="53" s="1"/>
  <c r="F933" i="3" s="1"/>
  <c r="I937" i="53"/>
  <c r="J937" i="53" s="1"/>
  <c r="U937" i="53" s="1"/>
  <c r="F932" i="3" s="1"/>
  <c r="I936" i="53"/>
  <c r="J936" i="53" s="1"/>
  <c r="U936" i="53" s="1"/>
  <c r="F931" i="3" s="1"/>
  <c r="I935" i="53"/>
  <c r="J935" i="53" s="1"/>
  <c r="U935" i="53" s="1"/>
  <c r="F930" i="3" s="1"/>
  <c r="I934" i="53"/>
  <c r="J934" i="53" s="1"/>
  <c r="U934" i="53" s="1"/>
  <c r="F929" i="3" s="1"/>
  <c r="I933" i="53"/>
  <c r="J933" i="53" s="1"/>
  <c r="U933" i="53" s="1"/>
  <c r="F928" i="3" s="1"/>
  <c r="I932" i="53"/>
  <c r="J932" i="53" s="1"/>
  <c r="U932" i="53" s="1"/>
  <c r="F927" i="3" s="1"/>
  <c r="I931" i="53"/>
  <c r="J931" i="53" s="1"/>
  <c r="U931" i="53" s="1"/>
  <c r="F926" i="3" s="1"/>
  <c r="I930" i="53"/>
  <c r="J930" i="53" s="1"/>
  <c r="I929" i="53"/>
  <c r="J929" i="53" s="1"/>
  <c r="U929" i="53" s="1"/>
  <c r="F924" i="3" s="1"/>
  <c r="I928" i="53"/>
  <c r="J928" i="53" s="1"/>
  <c r="U928" i="53" s="1"/>
  <c r="F923" i="3" s="1"/>
  <c r="I927" i="53"/>
  <c r="J927" i="53" s="1"/>
  <c r="U927" i="53" s="1"/>
  <c r="F922" i="3" s="1"/>
  <c r="I926" i="53"/>
  <c r="J926" i="53" s="1"/>
  <c r="U926" i="53" s="1"/>
  <c r="F921" i="3" s="1"/>
  <c r="I925" i="53"/>
  <c r="J925" i="53" s="1"/>
  <c r="U925" i="53" s="1"/>
  <c r="F920" i="3" s="1"/>
  <c r="I924" i="53"/>
  <c r="J924" i="53" s="1"/>
  <c r="U924" i="53" s="1"/>
  <c r="F919" i="3" s="1"/>
  <c r="I923" i="53"/>
  <c r="J923" i="53" s="1"/>
  <c r="U923" i="53" s="1"/>
  <c r="F918" i="3" s="1"/>
  <c r="I922" i="53"/>
  <c r="J922" i="53" s="1"/>
  <c r="U922" i="53" s="1"/>
  <c r="F917" i="3" s="1"/>
  <c r="I921" i="53"/>
  <c r="J921" i="53" s="1"/>
  <c r="U921" i="53" s="1"/>
  <c r="F916" i="3" s="1"/>
  <c r="I920" i="53"/>
  <c r="J920" i="53" s="1"/>
  <c r="U920" i="53" s="1"/>
  <c r="F915" i="3" s="1"/>
  <c r="I919" i="53"/>
  <c r="J919" i="53" s="1"/>
  <c r="U919" i="53" s="1"/>
  <c r="F914" i="3" s="1"/>
  <c r="I918" i="53"/>
  <c r="J918" i="53" s="1"/>
  <c r="U918" i="53" s="1"/>
  <c r="F913" i="3" s="1"/>
  <c r="I917" i="53"/>
  <c r="J917" i="53" s="1"/>
  <c r="U917" i="53" s="1"/>
  <c r="F912" i="3" s="1"/>
  <c r="I916" i="53"/>
  <c r="J916" i="53" s="1"/>
  <c r="U916" i="53" s="1"/>
  <c r="F911" i="3" s="1"/>
  <c r="I915" i="53"/>
  <c r="J915" i="53" s="1"/>
  <c r="U915" i="53" s="1"/>
  <c r="F910" i="3" s="1"/>
  <c r="I914" i="53"/>
  <c r="J914" i="53" s="1"/>
  <c r="U914" i="53" s="1"/>
  <c r="F909" i="3" s="1"/>
  <c r="I913" i="53"/>
  <c r="J913" i="53" s="1"/>
  <c r="U913" i="53" s="1"/>
  <c r="F908" i="3" s="1"/>
  <c r="I912" i="53"/>
  <c r="J912" i="53" s="1"/>
  <c r="U912" i="53" s="1"/>
  <c r="F907" i="3" s="1"/>
  <c r="I911" i="53"/>
  <c r="J911" i="53" s="1"/>
  <c r="U911" i="53" s="1"/>
  <c r="F906" i="3" s="1"/>
  <c r="I910" i="53"/>
  <c r="J910" i="53" s="1"/>
  <c r="U910" i="53" s="1"/>
  <c r="F905" i="3" s="1"/>
  <c r="I909" i="53"/>
  <c r="J909" i="53" s="1"/>
  <c r="U909" i="53" s="1"/>
  <c r="F904" i="3" s="1"/>
  <c r="I908" i="53"/>
  <c r="J908" i="53" s="1"/>
  <c r="U908" i="53" s="1"/>
  <c r="F903" i="3" s="1"/>
  <c r="I907" i="53"/>
  <c r="J907" i="53" s="1"/>
  <c r="U907" i="53" s="1"/>
  <c r="F902" i="3" s="1"/>
  <c r="I906" i="53"/>
  <c r="J906" i="53" s="1"/>
  <c r="U906" i="53" s="1"/>
  <c r="F901" i="3" s="1"/>
  <c r="I905" i="53"/>
  <c r="J905" i="53" s="1"/>
  <c r="U905" i="53" s="1"/>
  <c r="F900" i="3" s="1"/>
  <c r="I904" i="53"/>
  <c r="J904" i="53" s="1"/>
  <c r="U904" i="53" s="1"/>
  <c r="F899" i="3" s="1"/>
  <c r="I903" i="53"/>
  <c r="J903" i="53" s="1"/>
  <c r="U903" i="53" s="1"/>
  <c r="F898" i="3" s="1"/>
  <c r="I902" i="53"/>
  <c r="J902" i="53" s="1"/>
  <c r="U902" i="53" s="1"/>
  <c r="F897" i="3" s="1"/>
  <c r="I901" i="53"/>
  <c r="J901" i="53" s="1"/>
  <c r="U901" i="53" s="1"/>
  <c r="F896" i="3" s="1"/>
  <c r="I900" i="53"/>
  <c r="J900" i="53" s="1"/>
  <c r="U900" i="53" s="1"/>
  <c r="F895" i="3" s="1"/>
  <c r="I899" i="53"/>
  <c r="J899" i="53" s="1"/>
  <c r="U899" i="53" s="1"/>
  <c r="F894" i="3" s="1"/>
  <c r="I898" i="53"/>
  <c r="J898" i="53" s="1"/>
  <c r="U898" i="53" s="1"/>
  <c r="F893" i="3" s="1"/>
  <c r="I897" i="53"/>
  <c r="J897" i="53" s="1"/>
  <c r="U897" i="53" s="1"/>
  <c r="F892" i="3" s="1"/>
  <c r="I896" i="53"/>
  <c r="J896" i="53" s="1"/>
  <c r="U896" i="53" s="1"/>
  <c r="F891" i="3" s="1"/>
  <c r="I895" i="53"/>
  <c r="J895" i="53" s="1"/>
  <c r="U895" i="53" s="1"/>
  <c r="F890" i="3" s="1"/>
  <c r="I894" i="53"/>
  <c r="J894" i="53" s="1"/>
  <c r="U894" i="53" s="1"/>
  <c r="F889" i="3" s="1"/>
  <c r="I893" i="53"/>
  <c r="J893" i="53" s="1"/>
  <c r="U893" i="53" s="1"/>
  <c r="F888" i="3" s="1"/>
  <c r="I892" i="53"/>
  <c r="J892" i="53" s="1"/>
  <c r="U892" i="53" s="1"/>
  <c r="F887" i="3" s="1"/>
  <c r="I891" i="53"/>
  <c r="J891" i="53" s="1"/>
  <c r="U891" i="53" s="1"/>
  <c r="F886" i="3" s="1"/>
  <c r="I890" i="53"/>
  <c r="J890" i="53" s="1"/>
  <c r="U890" i="53" s="1"/>
  <c r="F885" i="3" s="1"/>
  <c r="I889" i="53"/>
  <c r="J889" i="53" s="1"/>
  <c r="U889" i="53" s="1"/>
  <c r="F884" i="3" s="1"/>
  <c r="I888" i="53"/>
  <c r="J888" i="53" s="1"/>
  <c r="U888" i="53" s="1"/>
  <c r="F883" i="3" s="1"/>
  <c r="I887" i="53"/>
  <c r="J887" i="53" s="1"/>
  <c r="U887" i="53" s="1"/>
  <c r="F882" i="3" s="1"/>
  <c r="I886" i="53"/>
  <c r="J886" i="53" s="1"/>
  <c r="U886" i="53" s="1"/>
  <c r="F881" i="3" s="1"/>
  <c r="I885" i="53"/>
  <c r="J885" i="53" s="1"/>
  <c r="U885" i="53" s="1"/>
  <c r="F880" i="3" s="1"/>
  <c r="I884" i="53"/>
  <c r="J884" i="53" s="1"/>
  <c r="U884" i="53" s="1"/>
  <c r="F879" i="3" s="1"/>
  <c r="I883" i="53"/>
  <c r="J883" i="53" s="1"/>
  <c r="U883" i="53" s="1"/>
  <c r="F878" i="3" s="1"/>
  <c r="I882" i="53"/>
  <c r="J882" i="53" s="1"/>
  <c r="I881" i="53"/>
  <c r="J881" i="53" s="1"/>
  <c r="U881" i="53" s="1"/>
  <c r="F876" i="3" s="1"/>
  <c r="I880" i="53"/>
  <c r="J880" i="53" s="1"/>
  <c r="U880" i="53" s="1"/>
  <c r="F875" i="3" s="1"/>
  <c r="I879" i="53"/>
  <c r="J879" i="53" s="1"/>
  <c r="U879" i="53" s="1"/>
  <c r="F874" i="3" s="1"/>
  <c r="I878" i="53"/>
  <c r="J878" i="53" s="1"/>
  <c r="U878" i="53" s="1"/>
  <c r="F873" i="3" s="1"/>
  <c r="I877" i="53"/>
  <c r="J877" i="53" s="1"/>
  <c r="U877" i="53" s="1"/>
  <c r="F872" i="3" s="1"/>
  <c r="I876" i="53"/>
  <c r="J876" i="53" s="1"/>
  <c r="U876" i="53" s="1"/>
  <c r="F871" i="3" s="1"/>
  <c r="I875" i="53"/>
  <c r="J875" i="53" s="1"/>
  <c r="U875" i="53" s="1"/>
  <c r="F870" i="3" s="1"/>
  <c r="I874" i="53"/>
  <c r="J874" i="53" s="1"/>
  <c r="U874" i="53" s="1"/>
  <c r="F869" i="3" s="1"/>
  <c r="I873" i="53"/>
  <c r="J873" i="53" s="1"/>
  <c r="U873" i="53" s="1"/>
  <c r="F868" i="3" s="1"/>
  <c r="I872" i="53"/>
  <c r="J872" i="53" s="1"/>
  <c r="U872" i="53" s="1"/>
  <c r="F867" i="3" s="1"/>
  <c r="I871" i="53"/>
  <c r="J871" i="53" s="1"/>
  <c r="U871" i="53" s="1"/>
  <c r="F866" i="3" s="1"/>
  <c r="I870" i="53"/>
  <c r="J870" i="53" s="1"/>
  <c r="U870" i="53" s="1"/>
  <c r="F865" i="3" s="1"/>
  <c r="I869" i="53"/>
  <c r="J869" i="53" s="1"/>
  <c r="U869" i="53" s="1"/>
  <c r="F864" i="3" s="1"/>
  <c r="I868" i="53"/>
  <c r="J868" i="53" s="1"/>
  <c r="U868" i="53" s="1"/>
  <c r="F863" i="3" s="1"/>
  <c r="I867" i="53"/>
  <c r="J867" i="53" s="1"/>
  <c r="U867" i="53" s="1"/>
  <c r="F862" i="3" s="1"/>
  <c r="I866" i="53"/>
  <c r="J866" i="53" s="1"/>
  <c r="I865" i="53"/>
  <c r="J865" i="53" s="1"/>
  <c r="U865" i="53" s="1"/>
  <c r="F860" i="3" s="1"/>
  <c r="I864" i="53"/>
  <c r="J864" i="53" s="1"/>
  <c r="U864" i="53" s="1"/>
  <c r="F859" i="3" s="1"/>
  <c r="I863" i="53"/>
  <c r="J863" i="53" s="1"/>
  <c r="U863" i="53" s="1"/>
  <c r="F858" i="3" s="1"/>
  <c r="I862" i="53"/>
  <c r="J862" i="53" s="1"/>
  <c r="U862" i="53" s="1"/>
  <c r="F857" i="3" s="1"/>
  <c r="I861" i="53"/>
  <c r="J861" i="53" s="1"/>
  <c r="U861" i="53" s="1"/>
  <c r="F856" i="3" s="1"/>
  <c r="I860" i="53"/>
  <c r="J860" i="53" s="1"/>
  <c r="U860" i="53" s="1"/>
  <c r="F855" i="3" s="1"/>
  <c r="I859" i="53"/>
  <c r="J859" i="53" s="1"/>
  <c r="U859" i="53" s="1"/>
  <c r="F854" i="3" s="1"/>
  <c r="I858" i="53"/>
  <c r="J858" i="53" s="1"/>
  <c r="U858" i="53" s="1"/>
  <c r="F853" i="3" s="1"/>
  <c r="I857" i="53"/>
  <c r="J857" i="53" s="1"/>
  <c r="U857" i="53" s="1"/>
  <c r="F852" i="3" s="1"/>
  <c r="I856" i="53"/>
  <c r="J856" i="53" s="1"/>
  <c r="U856" i="53" s="1"/>
  <c r="F851" i="3" s="1"/>
  <c r="I855" i="53"/>
  <c r="J855" i="53" s="1"/>
  <c r="U855" i="53" s="1"/>
  <c r="F850" i="3" s="1"/>
  <c r="I854" i="53"/>
  <c r="J854" i="53" s="1"/>
  <c r="U854" i="53" s="1"/>
  <c r="F849" i="3" s="1"/>
  <c r="I853" i="53"/>
  <c r="J853" i="53" s="1"/>
  <c r="U853" i="53" s="1"/>
  <c r="F848" i="3" s="1"/>
  <c r="I852" i="53"/>
  <c r="J852" i="53" s="1"/>
  <c r="U852" i="53" s="1"/>
  <c r="F847" i="3" s="1"/>
  <c r="I851" i="53"/>
  <c r="J851" i="53" s="1"/>
  <c r="U851" i="53" s="1"/>
  <c r="F846" i="3" s="1"/>
  <c r="I850" i="53"/>
  <c r="J850" i="53" s="1"/>
  <c r="U850" i="53" s="1"/>
  <c r="F845" i="3" s="1"/>
  <c r="I849" i="53"/>
  <c r="J849" i="53" s="1"/>
  <c r="U849" i="53" s="1"/>
  <c r="F844" i="3" s="1"/>
  <c r="I848" i="53"/>
  <c r="J848" i="53" s="1"/>
  <c r="U848" i="53" s="1"/>
  <c r="F843" i="3" s="1"/>
  <c r="I847" i="53"/>
  <c r="J847" i="53" s="1"/>
  <c r="U847" i="53" s="1"/>
  <c r="F842" i="3" s="1"/>
  <c r="I846" i="53"/>
  <c r="J846" i="53" s="1"/>
  <c r="U846" i="53" s="1"/>
  <c r="F841" i="3" s="1"/>
  <c r="I845" i="53"/>
  <c r="J845" i="53" s="1"/>
  <c r="U845" i="53" s="1"/>
  <c r="F840" i="3" s="1"/>
  <c r="I844" i="53"/>
  <c r="J844" i="53" s="1"/>
  <c r="U844" i="53" s="1"/>
  <c r="F839" i="3" s="1"/>
  <c r="I843" i="53"/>
  <c r="J843" i="53" s="1"/>
  <c r="U843" i="53" s="1"/>
  <c r="F838" i="3" s="1"/>
  <c r="I842" i="53"/>
  <c r="J842" i="53" s="1"/>
  <c r="U842" i="53" s="1"/>
  <c r="F837" i="3" s="1"/>
  <c r="I841" i="53"/>
  <c r="J841" i="53" s="1"/>
  <c r="U841" i="53" s="1"/>
  <c r="F836" i="3" s="1"/>
  <c r="I840" i="53"/>
  <c r="J840" i="53" s="1"/>
  <c r="U840" i="53" s="1"/>
  <c r="F835" i="3" s="1"/>
  <c r="I839" i="53"/>
  <c r="J839" i="53" s="1"/>
  <c r="U839" i="53" s="1"/>
  <c r="F834" i="3" s="1"/>
  <c r="I838" i="53"/>
  <c r="J838" i="53" s="1"/>
  <c r="U838" i="53" s="1"/>
  <c r="F833" i="3" s="1"/>
  <c r="I837" i="53"/>
  <c r="J837" i="53" s="1"/>
  <c r="U837" i="53" s="1"/>
  <c r="F832" i="3" s="1"/>
  <c r="J836" i="53"/>
  <c r="U836" i="53" s="1"/>
  <c r="F831" i="3" s="1"/>
  <c r="I836" i="53"/>
  <c r="I835" i="53"/>
  <c r="J835" i="53" s="1"/>
  <c r="U835" i="53" s="1"/>
  <c r="F830" i="3" s="1"/>
  <c r="I834" i="53"/>
  <c r="J834" i="53" s="1"/>
  <c r="U834" i="53" s="1"/>
  <c r="F829" i="3" s="1"/>
  <c r="I833" i="53"/>
  <c r="J833" i="53" s="1"/>
  <c r="U833" i="53" s="1"/>
  <c r="F828" i="3" s="1"/>
  <c r="I832" i="53"/>
  <c r="J832" i="53" s="1"/>
  <c r="U832" i="53" s="1"/>
  <c r="F827" i="3" s="1"/>
  <c r="I831" i="53"/>
  <c r="J831" i="53" s="1"/>
  <c r="U831" i="53" s="1"/>
  <c r="F826" i="3" s="1"/>
  <c r="J830" i="53"/>
  <c r="U830" i="53" s="1"/>
  <c r="F825" i="3" s="1"/>
  <c r="I830" i="53"/>
  <c r="I829" i="53"/>
  <c r="J829" i="53" s="1"/>
  <c r="U829" i="53" s="1"/>
  <c r="F824" i="3" s="1"/>
  <c r="I828" i="53"/>
  <c r="J828" i="53" s="1"/>
  <c r="U828" i="53" s="1"/>
  <c r="F823" i="3" s="1"/>
  <c r="I827" i="53"/>
  <c r="J827" i="53" s="1"/>
  <c r="U827" i="53" s="1"/>
  <c r="F822" i="3" s="1"/>
  <c r="I826" i="53"/>
  <c r="J826" i="53" s="1"/>
  <c r="U826" i="53" s="1"/>
  <c r="F821" i="3" s="1"/>
  <c r="I825" i="53"/>
  <c r="J825" i="53" s="1"/>
  <c r="U825" i="53" s="1"/>
  <c r="F820" i="3" s="1"/>
  <c r="I824" i="53"/>
  <c r="J824" i="53" s="1"/>
  <c r="U824" i="53" s="1"/>
  <c r="F819" i="3" s="1"/>
  <c r="I823" i="53"/>
  <c r="J823" i="53" s="1"/>
  <c r="U823" i="53" s="1"/>
  <c r="F818" i="3" s="1"/>
  <c r="I822" i="53"/>
  <c r="J822" i="53" s="1"/>
  <c r="U822" i="53" s="1"/>
  <c r="F817" i="3" s="1"/>
  <c r="I821" i="53"/>
  <c r="J821" i="53" s="1"/>
  <c r="U821" i="53" s="1"/>
  <c r="F816" i="3" s="1"/>
  <c r="I820" i="53"/>
  <c r="J820" i="53" s="1"/>
  <c r="U820" i="53" s="1"/>
  <c r="F815" i="3" s="1"/>
  <c r="I819" i="53"/>
  <c r="J819" i="53" s="1"/>
  <c r="U819" i="53" s="1"/>
  <c r="F814" i="3" s="1"/>
  <c r="I818" i="53"/>
  <c r="J818" i="53" s="1"/>
  <c r="U818" i="53" s="1"/>
  <c r="F813" i="3" s="1"/>
  <c r="I817" i="53"/>
  <c r="J817" i="53" s="1"/>
  <c r="U817" i="53" s="1"/>
  <c r="F812" i="3" s="1"/>
  <c r="I816" i="53"/>
  <c r="J816" i="53" s="1"/>
  <c r="U816" i="53" s="1"/>
  <c r="F811" i="3" s="1"/>
  <c r="I815" i="53"/>
  <c r="J815" i="53" s="1"/>
  <c r="U815" i="53" s="1"/>
  <c r="F810" i="3" s="1"/>
  <c r="I814" i="53"/>
  <c r="J814" i="53" s="1"/>
  <c r="U814" i="53" s="1"/>
  <c r="F809" i="3" s="1"/>
  <c r="I813" i="53"/>
  <c r="J813" i="53" s="1"/>
  <c r="U813" i="53" s="1"/>
  <c r="F808" i="3" s="1"/>
  <c r="I812" i="53"/>
  <c r="J812" i="53" s="1"/>
  <c r="U812" i="53" s="1"/>
  <c r="F807" i="3" s="1"/>
  <c r="I811" i="53"/>
  <c r="J811" i="53" s="1"/>
  <c r="U811" i="53" s="1"/>
  <c r="F806" i="3" s="1"/>
  <c r="I810" i="53"/>
  <c r="J810" i="53" s="1"/>
  <c r="U810" i="53" s="1"/>
  <c r="F805" i="3" s="1"/>
  <c r="I809" i="53"/>
  <c r="J809" i="53" s="1"/>
  <c r="U809" i="53" s="1"/>
  <c r="F804" i="3" s="1"/>
  <c r="I808" i="53"/>
  <c r="J808" i="53" s="1"/>
  <c r="U808" i="53" s="1"/>
  <c r="F803" i="3" s="1"/>
  <c r="I807" i="53"/>
  <c r="J807" i="53" s="1"/>
  <c r="U807" i="53" s="1"/>
  <c r="F802" i="3" s="1"/>
  <c r="I806" i="53"/>
  <c r="J806" i="53" s="1"/>
  <c r="U806" i="53" s="1"/>
  <c r="F801" i="3" s="1"/>
  <c r="I805" i="53"/>
  <c r="J805" i="53" s="1"/>
  <c r="U805" i="53" s="1"/>
  <c r="F800" i="3" s="1"/>
  <c r="J804" i="53"/>
  <c r="U804" i="53" s="1"/>
  <c r="F799" i="3" s="1"/>
  <c r="I804" i="53"/>
  <c r="I803" i="53"/>
  <c r="J803" i="53" s="1"/>
  <c r="U803" i="53" s="1"/>
  <c r="F798" i="3" s="1"/>
  <c r="I802" i="53"/>
  <c r="J802" i="53" s="1"/>
  <c r="U802" i="53" s="1"/>
  <c r="F797" i="3" s="1"/>
  <c r="I801" i="53"/>
  <c r="J801" i="53" s="1"/>
  <c r="U801" i="53" s="1"/>
  <c r="F796" i="3" s="1"/>
  <c r="I800" i="53"/>
  <c r="J800" i="53" s="1"/>
  <c r="U800" i="53" s="1"/>
  <c r="F795" i="3" s="1"/>
  <c r="I799" i="53"/>
  <c r="J799" i="53" s="1"/>
  <c r="U799" i="53" s="1"/>
  <c r="F794" i="3" s="1"/>
  <c r="I798" i="53"/>
  <c r="J798" i="53" s="1"/>
  <c r="U798" i="53" s="1"/>
  <c r="F793" i="3" s="1"/>
  <c r="I797" i="53"/>
  <c r="J797" i="53" s="1"/>
  <c r="U797" i="53" s="1"/>
  <c r="F792" i="3" s="1"/>
  <c r="J796" i="53"/>
  <c r="U796" i="53" s="1"/>
  <c r="F791" i="3" s="1"/>
  <c r="I796" i="53"/>
  <c r="I795" i="53"/>
  <c r="J795" i="53" s="1"/>
  <c r="U795" i="53" s="1"/>
  <c r="F790" i="3" s="1"/>
  <c r="I794" i="53"/>
  <c r="J794" i="53" s="1"/>
  <c r="U794" i="53" s="1"/>
  <c r="F789" i="3" s="1"/>
  <c r="I793" i="53"/>
  <c r="J793" i="53" s="1"/>
  <c r="U793" i="53" s="1"/>
  <c r="F788" i="3" s="1"/>
  <c r="I792" i="53"/>
  <c r="J792" i="53" s="1"/>
  <c r="U792" i="53" s="1"/>
  <c r="F787" i="3" s="1"/>
  <c r="I791" i="53"/>
  <c r="J791" i="53" s="1"/>
  <c r="U791" i="53" s="1"/>
  <c r="F786" i="3" s="1"/>
  <c r="I790" i="53"/>
  <c r="J790" i="53" s="1"/>
  <c r="U790" i="53" s="1"/>
  <c r="F785" i="3" s="1"/>
  <c r="I789" i="53"/>
  <c r="J789" i="53" s="1"/>
  <c r="U789" i="53" s="1"/>
  <c r="F784" i="3" s="1"/>
  <c r="I788" i="53"/>
  <c r="J788" i="53" s="1"/>
  <c r="U788" i="53" s="1"/>
  <c r="F783" i="3" s="1"/>
  <c r="I787" i="53"/>
  <c r="J787" i="53" s="1"/>
  <c r="U787" i="53" s="1"/>
  <c r="F782" i="3" s="1"/>
  <c r="I786" i="53"/>
  <c r="J786" i="53" s="1"/>
  <c r="U786" i="53" s="1"/>
  <c r="F781" i="3" s="1"/>
  <c r="I785" i="53"/>
  <c r="J785" i="53" s="1"/>
  <c r="U785" i="53" s="1"/>
  <c r="F780" i="3" s="1"/>
  <c r="I784" i="53"/>
  <c r="J784" i="53" s="1"/>
  <c r="U784" i="53" s="1"/>
  <c r="F779" i="3" s="1"/>
  <c r="I783" i="53"/>
  <c r="J783" i="53" s="1"/>
  <c r="U783" i="53" s="1"/>
  <c r="F778" i="3" s="1"/>
  <c r="J782" i="53"/>
  <c r="U782" i="53" s="1"/>
  <c r="F777" i="3" s="1"/>
  <c r="I782" i="53"/>
  <c r="I781" i="53"/>
  <c r="J781" i="53" s="1"/>
  <c r="U781" i="53" s="1"/>
  <c r="F776" i="3" s="1"/>
  <c r="I780" i="53"/>
  <c r="J780" i="53" s="1"/>
  <c r="U780" i="53" s="1"/>
  <c r="F775" i="3" s="1"/>
  <c r="I779" i="53"/>
  <c r="J779" i="53" s="1"/>
  <c r="U779" i="53" s="1"/>
  <c r="F774" i="3" s="1"/>
  <c r="I778" i="53"/>
  <c r="J778" i="53" s="1"/>
  <c r="U778" i="53" s="1"/>
  <c r="F773" i="3" s="1"/>
  <c r="I777" i="53"/>
  <c r="J777" i="53" s="1"/>
  <c r="U777" i="53" s="1"/>
  <c r="F772" i="3" s="1"/>
  <c r="I776" i="53"/>
  <c r="J776" i="53" s="1"/>
  <c r="U776" i="53" s="1"/>
  <c r="F771" i="3" s="1"/>
  <c r="I775" i="53"/>
  <c r="J775" i="53" s="1"/>
  <c r="U775" i="53" s="1"/>
  <c r="F770" i="3" s="1"/>
  <c r="I774" i="53"/>
  <c r="J774" i="53" s="1"/>
  <c r="U774" i="53" s="1"/>
  <c r="F769" i="3" s="1"/>
  <c r="I773" i="53"/>
  <c r="J773" i="53" s="1"/>
  <c r="U773" i="53" s="1"/>
  <c r="F768" i="3" s="1"/>
  <c r="J772" i="53"/>
  <c r="U772" i="53" s="1"/>
  <c r="F767" i="3" s="1"/>
  <c r="I772" i="53"/>
  <c r="I771" i="53"/>
  <c r="J771" i="53" s="1"/>
  <c r="U771" i="53" s="1"/>
  <c r="F766" i="3" s="1"/>
  <c r="I770" i="53"/>
  <c r="J770" i="53" s="1"/>
  <c r="U770" i="53" s="1"/>
  <c r="F765" i="3" s="1"/>
  <c r="I769" i="53"/>
  <c r="J769" i="53" s="1"/>
  <c r="U769" i="53" s="1"/>
  <c r="F764" i="3" s="1"/>
  <c r="I768" i="53"/>
  <c r="J768" i="53" s="1"/>
  <c r="U768" i="53" s="1"/>
  <c r="F763" i="3" s="1"/>
  <c r="I767" i="53"/>
  <c r="J767" i="53" s="1"/>
  <c r="U767" i="53" s="1"/>
  <c r="F762" i="3" s="1"/>
  <c r="I766" i="53"/>
  <c r="J766" i="53" s="1"/>
  <c r="U766" i="53" s="1"/>
  <c r="F761" i="3" s="1"/>
  <c r="I765" i="53"/>
  <c r="J765" i="53" s="1"/>
  <c r="U765" i="53" s="1"/>
  <c r="F760" i="3" s="1"/>
  <c r="J764" i="53"/>
  <c r="U764" i="53" s="1"/>
  <c r="F759" i="3" s="1"/>
  <c r="I764" i="53"/>
  <c r="I763" i="53"/>
  <c r="J763" i="53" s="1"/>
  <c r="U763" i="53" s="1"/>
  <c r="F758" i="3" s="1"/>
  <c r="I762" i="53"/>
  <c r="J762" i="53" s="1"/>
  <c r="U762" i="53" s="1"/>
  <c r="F757" i="3" s="1"/>
  <c r="I761" i="53"/>
  <c r="J761" i="53" s="1"/>
  <c r="U761" i="53" s="1"/>
  <c r="F756" i="3" s="1"/>
  <c r="I760" i="53"/>
  <c r="J760" i="53" s="1"/>
  <c r="U760" i="53" s="1"/>
  <c r="F755" i="3" s="1"/>
  <c r="I759" i="53"/>
  <c r="J759" i="53" s="1"/>
  <c r="U759" i="53" s="1"/>
  <c r="F754" i="3" s="1"/>
  <c r="I758" i="53"/>
  <c r="J758" i="53" s="1"/>
  <c r="U758" i="53" s="1"/>
  <c r="F753" i="3" s="1"/>
  <c r="I757" i="53"/>
  <c r="J757" i="53" s="1"/>
  <c r="U757" i="53" s="1"/>
  <c r="F752" i="3" s="1"/>
  <c r="I756" i="53"/>
  <c r="J756" i="53" s="1"/>
  <c r="U756" i="53" s="1"/>
  <c r="F751" i="3" s="1"/>
  <c r="I755" i="53"/>
  <c r="J755" i="53" s="1"/>
  <c r="U755" i="53" s="1"/>
  <c r="F750" i="3" s="1"/>
  <c r="I754" i="53"/>
  <c r="J754" i="53" s="1"/>
  <c r="U754" i="53" s="1"/>
  <c r="F749" i="3" s="1"/>
  <c r="I753" i="53"/>
  <c r="J753" i="53" s="1"/>
  <c r="U753" i="53" s="1"/>
  <c r="F748" i="3" s="1"/>
  <c r="I752" i="53"/>
  <c r="J752" i="53" s="1"/>
  <c r="U752" i="53" s="1"/>
  <c r="F747" i="3" s="1"/>
  <c r="I751" i="53"/>
  <c r="J751" i="53" s="1"/>
  <c r="U751" i="53" s="1"/>
  <c r="F746" i="3" s="1"/>
  <c r="J750" i="53"/>
  <c r="U750" i="53" s="1"/>
  <c r="F745" i="3" s="1"/>
  <c r="I750" i="53"/>
  <c r="I749" i="53"/>
  <c r="J749" i="53" s="1"/>
  <c r="U749" i="53" s="1"/>
  <c r="F744" i="3" s="1"/>
  <c r="I748" i="53"/>
  <c r="J748" i="53" s="1"/>
  <c r="U748" i="53" s="1"/>
  <c r="F743" i="3" s="1"/>
  <c r="I747" i="53"/>
  <c r="J747" i="53" s="1"/>
  <c r="U747" i="53" s="1"/>
  <c r="F742" i="3" s="1"/>
  <c r="I746" i="53"/>
  <c r="J746" i="53" s="1"/>
  <c r="U746" i="53" s="1"/>
  <c r="F741" i="3" s="1"/>
  <c r="I745" i="53"/>
  <c r="J745" i="53" s="1"/>
  <c r="U745" i="53" s="1"/>
  <c r="F740" i="3" s="1"/>
  <c r="I744" i="53"/>
  <c r="J744" i="53" s="1"/>
  <c r="U744" i="53" s="1"/>
  <c r="F739" i="3" s="1"/>
  <c r="I743" i="53"/>
  <c r="J743" i="53" s="1"/>
  <c r="U743" i="53" s="1"/>
  <c r="F738" i="3" s="1"/>
  <c r="I742" i="53"/>
  <c r="J742" i="53" s="1"/>
  <c r="U742" i="53" s="1"/>
  <c r="F737" i="3" s="1"/>
  <c r="I741" i="53"/>
  <c r="J741" i="53" s="1"/>
  <c r="U741" i="53" s="1"/>
  <c r="F736" i="3" s="1"/>
  <c r="I740" i="53"/>
  <c r="J740" i="53" s="1"/>
  <c r="U740" i="53" s="1"/>
  <c r="F735" i="3" s="1"/>
  <c r="I739" i="53"/>
  <c r="J739" i="53" s="1"/>
  <c r="U739" i="53" s="1"/>
  <c r="F734" i="3" s="1"/>
  <c r="I738" i="53"/>
  <c r="J738" i="53" s="1"/>
  <c r="U738" i="53" s="1"/>
  <c r="F733" i="3" s="1"/>
  <c r="I737" i="53"/>
  <c r="J737" i="53" s="1"/>
  <c r="U737" i="53" s="1"/>
  <c r="F732" i="3" s="1"/>
  <c r="I736" i="53"/>
  <c r="J736" i="53" s="1"/>
  <c r="U736" i="53" s="1"/>
  <c r="F731" i="3" s="1"/>
  <c r="I735" i="53"/>
  <c r="J735" i="53" s="1"/>
  <c r="U735" i="53" s="1"/>
  <c r="F730" i="3" s="1"/>
  <c r="I734" i="53"/>
  <c r="J734" i="53" s="1"/>
  <c r="U734" i="53" s="1"/>
  <c r="F729" i="3" s="1"/>
  <c r="I733" i="53"/>
  <c r="J733" i="53" s="1"/>
  <c r="U733" i="53" s="1"/>
  <c r="F728" i="3" s="1"/>
  <c r="J732" i="53"/>
  <c r="U732" i="53" s="1"/>
  <c r="F727" i="3" s="1"/>
  <c r="I732" i="53"/>
  <c r="I731" i="53"/>
  <c r="J731" i="53" s="1"/>
  <c r="U731" i="53" s="1"/>
  <c r="F726" i="3" s="1"/>
  <c r="I730" i="53"/>
  <c r="J730" i="53" s="1"/>
  <c r="U730" i="53" s="1"/>
  <c r="F725" i="3" s="1"/>
  <c r="I729" i="53"/>
  <c r="J729" i="53" s="1"/>
  <c r="U729" i="53" s="1"/>
  <c r="F724" i="3" s="1"/>
  <c r="I728" i="53"/>
  <c r="J728" i="53" s="1"/>
  <c r="U728" i="53" s="1"/>
  <c r="F723" i="3" s="1"/>
  <c r="I727" i="53"/>
  <c r="J727" i="53" s="1"/>
  <c r="U727" i="53" s="1"/>
  <c r="F722" i="3" s="1"/>
  <c r="I726" i="53"/>
  <c r="J726" i="53" s="1"/>
  <c r="U726" i="53" s="1"/>
  <c r="F721" i="3" s="1"/>
  <c r="I725" i="53"/>
  <c r="J725" i="53" s="1"/>
  <c r="U725" i="53" s="1"/>
  <c r="F720" i="3" s="1"/>
  <c r="I724" i="53"/>
  <c r="J724" i="53" s="1"/>
  <c r="U724" i="53" s="1"/>
  <c r="F719" i="3" s="1"/>
  <c r="I723" i="53"/>
  <c r="J723" i="53" s="1"/>
  <c r="U723" i="53" s="1"/>
  <c r="F718" i="3" s="1"/>
  <c r="I722" i="53"/>
  <c r="J722" i="53" s="1"/>
  <c r="U722" i="53" s="1"/>
  <c r="F717" i="3" s="1"/>
  <c r="I721" i="53"/>
  <c r="J721" i="53" s="1"/>
  <c r="U721" i="53" s="1"/>
  <c r="F716" i="3" s="1"/>
  <c r="I720" i="53"/>
  <c r="J720" i="53" s="1"/>
  <c r="U720" i="53" s="1"/>
  <c r="F715" i="3" s="1"/>
  <c r="I719" i="53"/>
  <c r="J719" i="53" s="1"/>
  <c r="U719" i="53" s="1"/>
  <c r="F714" i="3" s="1"/>
  <c r="J718" i="53"/>
  <c r="U718" i="53" s="1"/>
  <c r="F713" i="3" s="1"/>
  <c r="I718" i="53"/>
  <c r="I717" i="53"/>
  <c r="J717" i="53" s="1"/>
  <c r="U717" i="53" s="1"/>
  <c r="F712" i="3" s="1"/>
  <c r="I716" i="53"/>
  <c r="J716" i="53" s="1"/>
  <c r="U716" i="53" s="1"/>
  <c r="F711" i="3" s="1"/>
  <c r="I715" i="53"/>
  <c r="J715" i="53" s="1"/>
  <c r="U715" i="53" s="1"/>
  <c r="F710" i="3" s="1"/>
  <c r="I714" i="53"/>
  <c r="J714" i="53" s="1"/>
  <c r="U714" i="53" s="1"/>
  <c r="F709" i="3" s="1"/>
  <c r="I713" i="53"/>
  <c r="J713" i="53" s="1"/>
  <c r="U713" i="53" s="1"/>
  <c r="F708" i="3" s="1"/>
  <c r="I712" i="53"/>
  <c r="J712" i="53" s="1"/>
  <c r="U712" i="53" s="1"/>
  <c r="F707" i="3" s="1"/>
  <c r="I711" i="53"/>
  <c r="J711" i="53" s="1"/>
  <c r="U711" i="53" s="1"/>
  <c r="F706" i="3" s="1"/>
  <c r="I710" i="53"/>
  <c r="J710" i="53" s="1"/>
  <c r="U710" i="53" s="1"/>
  <c r="F705" i="3" s="1"/>
  <c r="I709" i="53"/>
  <c r="J709" i="53" s="1"/>
  <c r="U709" i="53" s="1"/>
  <c r="F704" i="3" s="1"/>
  <c r="J708" i="53"/>
  <c r="U708" i="53" s="1"/>
  <c r="F703" i="3" s="1"/>
  <c r="I708" i="53"/>
  <c r="I707" i="53"/>
  <c r="J707" i="53" s="1"/>
  <c r="U707" i="53" s="1"/>
  <c r="F702" i="3" s="1"/>
  <c r="I706" i="53"/>
  <c r="J706" i="53" s="1"/>
  <c r="U706" i="53" s="1"/>
  <c r="F701" i="3" s="1"/>
  <c r="I705" i="53"/>
  <c r="J705" i="53" s="1"/>
  <c r="U705" i="53" s="1"/>
  <c r="F700" i="3" s="1"/>
  <c r="I704" i="53"/>
  <c r="J704" i="53" s="1"/>
  <c r="U704" i="53" s="1"/>
  <c r="F699" i="3" s="1"/>
  <c r="I703" i="53"/>
  <c r="J703" i="53" s="1"/>
  <c r="U703" i="53" s="1"/>
  <c r="F698" i="3" s="1"/>
  <c r="I702" i="53"/>
  <c r="J702" i="53" s="1"/>
  <c r="U702" i="53" s="1"/>
  <c r="F697" i="3" s="1"/>
  <c r="I701" i="53"/>
  <c r="J701" i="53" s="1"/>
  <c r="U701" i="53" s="1"/>
  <c r="F696" i="3" s="1"/>
  <c r="I700" i="53"/>
  <c r="J700" i="53" s="1"/>
  <c r="U700" i="53" s="1"/>
  <c r="F695" i="3" s="1"/>
  <c r="I699" i="53"/>
  <c r="J699" i="53" s="1"/>
  <c r="U699" i="53" s="1"/>
  <c r="F694" i="3" s="1"/>
  <c r="I698" i="53"/>
  <c r="J698" i="53" s="1"/>
  <c r="U698" i="53" s="1"/>
  <c r="F693" i="3" s="1"/>
  <c r="I697" i="53"/>
  <c r="J697" i="53" s="1"/>
  <c r="U697" i="53" s="1"/>
  <c r="F692" i="3" s="1"/>
  <c r="I696" i="53"/>
  <c r="J696" i="53" s="1"/>
  <c r="U696" i="53" s="1"/>
  <c r="F691" i="3" s="1"/>
  <c r="I695" i="53"/>
  <c r="J695" i="53" s="1"/>
  <c r="U695" i="53" s="1"/>
  <c r="F690" i="3" s="1"/>
  <c r="I694" i="53"/>
  <c r="J694" i="53" s="1"/>
  <c r="U694" i="53" s="1"/>
  <c r="F689" i="3" s="1"/>
  <c r="I693" i="53"/>
  <c r="J693" i="53" s="1"/>
  <c r="U693" i="53" s="1"/>
  <c r="F688" i="3" s="1"/>
  <c r="J692" i="53"/>
  <c r="U692" i="53" s="1"/>
  <c r="F687" i="3" s="1"/>
  <c r="I692" i="53"/>
  <c r="I691" i="53"/>
  <c r="J691" i="53" s="1"/>
  <c r="U691" i="53" s="1"/>
  <c r="F686" i="3" s="1"/>
  <c r="I690" i="53"/>
  <c r="J690" i="53" s="1"/>
  <c r="U690" i="53" s="1"/>
  <c r="F685" i="3" s="1"/>
  <c r="I689" i="53"/>
  <c r="J689" i="53" s="1"/>
  <c r="U689" i="53" s="1"/>
  <c r="F684" i="3" s="1"/>
  <c r="I688" i="53"/>
  <c r="J688" i="53" s="1"/>
  <c r="U688" i="53" s="1"/>
  <c r="F683" i="3" s="1"/>
  <c r="I687" i="53"/>
  <c r="J687" i="53" s="1"/>
  <c r="U687" i="53" s="1"/>
  <c r="F682" i="3" s="1"/>
  <c r="I686" i="53"/>
  <c r="J686" i="53" s="1"/>
  <c r="U686" i="53" s="1"/>
  <c r="F681" i="3" s="1"/>
  <c r="I685" i="53"/>
  <c r="J685" i="53" s="1"/>
  <c r="U685" i="53" s="1"/>
  <c r="F680" i="3" s="1"/>
  <c r="J684" i="53"/>
  <c r="U684" i="53" s="1"/>
  <c r="F679" i="3" s="1"/>
  <c r="I684" i="53"/>
  <c r="I683" i="53"/>
  <c r="J683" i="53" s="1"/>
  <c r="U683" i="53" s="1"/>
  <c r="F678" i="3" s="1"/>
  <c r="I682" i="53"/>
  <c r="J682" i="53" s="1"/>
  <c r="U682" i="53" s="1"/>
  <c r="F677" i="3" s="1"/>
  <c r="I681" i="53"/>
  <c r="J681" i="53" s="1"/>
  <c r="U681" i="53" s="1"/>
  <c r="F676" i="3" s="1"/>
  <c r="I680" i="53"/>
  <c r="J680" i="53" s="1"/>
  <c r="U680" i="53" s="1"/>
  <c r="F675" i="3" s="1"/>
  <c r="I679" i="53"/>
  <c r="J679" i="53" s="1"/>
  <c r="U679" i="53" s="1"/>
  <c r="F674" i="3" s="1"/>
  <c r="I678" i="53"/>
  <c r="J678" i="53" s="1"/>
  <c r="U678" i="53" s="1"/>
  <c r="F673" i="3" s="1"/>
  <c r="I677" i="53"/>
  <c r="J677" i="53" s="1"/>
  <c r="U677" i="53" s="1"/>
  <c r="F672" i="3" s="1"/>
  <c r="J676" i="53"/>
  <c r="U676" i="53" s="1"/>
  <c r="F671" i="3" s="1"/>
  <c r="I676" i="53"/>
  <c r="I675" i="53"/>
  <c r="J675" i="53" s="1"/>
  <c r="U675" i="53" s="1"/>
  <c r="F670" i="3" s="1"/>
  <c r="I674" i="53"/>
  <c r="J674" i="53" s="1"/>
  <c r="U674" i="53" s="1"/>
  <c r="F669" i="3" s="1"/>
  <c r="I673" i="53"/>
  <c r="J673" i="53" s="1"/>
  <c r="U673" i="53" s="1"/>
  <c r="F668" i="3" s="1"/>
  <c r="I672" i="53"/>
  <c r="J672" i="53" s="1"/>
  <c r="U672" i="53" s="1"/>
  <c r="F667" i="3" s="1"/>
  <c r="I671" i="53"/>
  <c r="J671" i="53" s="1"/>
  <c r="U671" i="53" s="1"/>
  <c r="F666" i="3" s="1"/>
  <c r="J670" i="53"/>
  <c r="U670" i="53" s="1"/>
  <c r="F665" i="3" s="1"/>
  <c r="I670" i="53"/>
  <c r="I669" i="53"/>
  <c r="J669" i="53" s="1"/>
  <c r="U669" i="53" s="1"/>
  <c r="F664" i="3" s="1"/>
  <c r="I668" i="53"/>
  <c r="J668" i="53" s="1"/>
  <c r="U668" i="53" s="1"/>
  <c r="F663" i="3" s="1"/>
  <c r="I667" i="53"/>
  <c r="J667" i="53" s="1"/>
  <c r="U667" i="53" s="1"/>
  <c r="F662" i="3" s="1"/>
  <c r="I666" i="53"/>
  <c r="J666" i="53" s="1"/>
  <c r="U666" i="53" s="1"/>
  <c r="F661" i="3" s="1"/>
  <c r="I665" i="53"/>
  <c r="J665" i="53" s="1"/>
  <c r="U665" i="53" s="1"/>
  <c r="F660" i="3" s="1"/>
  <c r="I664" i="53"/>
  <c r="J664" i="53" s="1"/>
  <c r="U664" i="53" s="1"/>
  <c r="F659" i="3" s="1"/>
  <c r="I663" i="53"/>
  <c r="J663" i="53" s="1"/>
  <c r="U663" i="53" s="1"/>
  <c r="F658" i="3" s="1"/>
  <c r="I662" i="53"/>
  <c r="J662" i="53" s="1"/>
  <c r="U662" i="53" s="1"/>
  <c r="F657" i="3" s="1"/>
  <c r="I661" i="53"/>
  <c r="J661" i="53" s="1"/>
  <c r="U661" i="53" s="1"/>
  <c r="F656" i="3" s="1"/>
  <c r="I660" i="53"/>
  <c r="J660" i="53" s="1"/>
  <c r="U660" i="53" s="1"/>
  <c r="F655" i="3" s="1"/>
  <c r="I659" i="53"/>
  <c r="J659" i="53" s="1"/>
  <c r="U659" i="53" s="1"/>
  <c r="F654" i="3" s="1"/>
  <c r="J658" i="53"/>
  <c r="U658" i="53" s="1"/>
  <c r="F653" i="3" s="1"/>
  <c r="I658" i="53"/>
  <c r="I657" i="53"/>
  <c r="J657" i="53" s="1"/>
  <c r="U657" i="53" s="1"/>
  <c r="F652" i="3" s="1"/>
  <c r="I656" i="53"/>
  <c r="J656" i="53" s="1"/>
  <c r="U656" i="53" s="1"/>
  <c r="F651" i="3" s="1"/>
  <c r="I655" i="53"/>
  <c r="J655" i="53" s="1"/>
  <c r="U655" i="53" s="1"/>
  <c r="F650" i="3" s="1"/>
  <c r="I654" i="53"/>
  <c r="J654" i="53" s="1"/>
  <c r="U654" i="53" s="1"/>
  <c r="F649" i="3" s="1"/>
  <c r="I653" i="53"/>
  <c r="J653" i="53" s="1"/>
  <c r="U653" i="53" s="1"/>
  <c r="F648" i="3" s="1"/>
  <c r="J652" i="53"/>
  <c r="U652" i="53" s="1"/>
  <c r="F647" i="3" s="1"/>
  <c r="I652" i="53"/>
  <c r="I651" i="53"/>
  <c r="J651" i="53" s="1"/>
  <c r="U651" i="53" s="1"/>
  <c r="F646" i="3" s="1"/>
  <c r="I650" i="53"/>
  <c r="J650" i="53" s="1"/>
  <c r="U650" i="53" s="1"/>
  <c r="F645" i="3" s="1"/>
  <c r="I649" i="53"/>
  <c r="J649" i="53" s="1"/>
  <c r="U649" i="53" s="1"/>
  <c r="F644" i="3" s="1"/>
  <c r="I648" i="53"/>
  <c r="J648" i="53" s="1"/>
  <c r="U648" i="53" s="1"/>
  <c r="F643" i="3" s="1"/>
  <c r="I647" i="53"/>
  <c r="J647" i="53" s="1"/>
  <c r="U647" i="53" s="1"/>
  <c r="F642" i="3" s="1"/>
  <c r="I646" i="53"/>
  <c r="J646" i="53" s="1"/>
  <c r="U646" i="53" s="1"/>
  <c r="F641" i="3" s="1"/>
  <c r="I645" i="53"/>
  <c r="J645" i="53" s="1"/>
  <c r="U645" i="53" s="1"/>
  <c r="F640" i="3" s="1"/>
  <c r="I644" i="53"/>
  <c r="J644" i="53" s="1"/>
  <c r="U644" i="53" s="1"/>
  <c r="F639" i="3" s="1"/>
  <c r="I643" i="53"/>
  <c r="J643" i="53" s="1"/>
  <c r="U643" i="53" s="1"/>
  <c r="F638" i="3" s="1"/>
  <c r="I642" i="53"/>
  <c r="J642" i="53" s="1"/>
  <c r="U642" i="53" s="1"/>
  <c r="F637" i="3" s="1"/>
  <c r="I641" i="53"/>
  <c r="J641" i="53" s="1"/>
  <c r="U641" i="53" s="1"/>
  <c r="F636" i="3" s="1"/>
  <c r="I640" i="53"/>
  <c r="J640" i="53" s="1"/>
  <c r="U640" i="53" s="1"/>
  <c r="F635" i="3" s="1"/>
  <c r="I639" i="53"/>
  <c r="J639" i="53" s="1"/>
  <c r="U639" i="53" s="1"/>
  <c r="F634" i="3" s="1"/>
  <c r="I638" i="53"/>
  <c r="J638" i="53" s="1"/>
  <c r="U638" i="53" s="1"/>
  <c r="F633" i="3" s="1"/>
  <c r="I637" i="53"/>
  <c r="J637" i="53" s="1"/>
  <c r="U637" i="53" s="1"/>
  <c r="F632" i="3" s="1"/>
  <c r="I636" i="53"/>
  <c r="J636" i="53" s="1"/>
  <c r="U636" i="53" s="1"/>
  <c r="F631" i="3" s="1"/>
  <c r="I635" i="53"/>
  <c r="J635" i="53" s="1"/>
  <c r="U635" i="53" s="1"/>
  <c r="F630" i="3" s="1"/>
  <c r="I634" i="53"/>
  <c r="J634" i="53" s="1"/>
  <c r="U634" i="53" s="1"/>
  <c r="F629" i="3" s="1"/>
  <c r="I633" i="53"/>
  <c r="J633" i="53" s="1"/>
  <c r="U633" i="53" s="1"/>
  <c r="F628" i="3" s="1"/>
  <c r="I632" i="53"/>
  <c r="J632" i="53" s="1"/>
  <c r="U632" i="53" s="1"/>
  <c r="F627" i="3" s="1"/>
  <c r="I631" i="53"/>
  <c r="J631" i="53" s="1"/>
  <c r="U631" i="53" s="1"/>
  <c r="F626" i="3" s="1"/>
  <c r="J630" i="53"/>
  <c r="U630" i="53" s="1"/>
  <c r="F625" i="3" s="1"/>
  <c r="I630" i="53"/>
  <c r="I629" i="53"/>
  <c r="J629" i="53" s="1"/>
  <c r="U629" i="53" s="1"/>
  <c r="F624" i="3" s="1"/>
  <c r="I628" i="53"/>
  <c r="J628" i="53" s="1"/>
  <c r="U628" i="53" s="1"/>
  <c r="F623" i="3" s="1"/>
  <c r="I627" i="53"/>
  <c r="J627" i="53" s="1"/>
  <c r="U627" i="53" s="1"/>
  <c r="F622" i="3" s="1"/>
  <c r="I626" i="53"/>
  <c r="J626" i="53" s="1"/>
  <c r="U626" i="53" s="1"/>
  <c r="F621" i="3" s="1"/>
  <c r="I625" i="53"/>
  <c r="J625" i="53" s="1"/>
  <c r="U625" i="53" s="1"/>
  <c r="F620" i="3" s="1"/>
  <c r="I624" i="53"/>
  <c r="J624" i="53" s="1"/>
  <c r="U624" i="53" s="1"/>
  <c r="F619" i="3" s="1"/>
  <c r="I623" i="53"/>
  <c r="J623" i="53" s="1"/>
  <c r="U623" i="53" s="1"/>
  <c r="F618" i="3" s="1"/>
  <c r="I622" i="53"/>
  <c r="J622" i="53" s="1"/>
  <c r="U622" i="53" s="1"/>
  <c r="F617" i="3" s="1"/>
  <c r="I621" i="53"/>
  <c r="J621" i="53" s="1"/>
  <c r="U621" i="53" s="1"/>
  <c r="F616" i="3" s="1"/>
  <c r="I620" i="53"/>
  <c r="J620" i="53" s="1"/>
  <c r="U620" i="53" s="1"/>
  <c r="F615" i="3" s="1"/>
  <c r="I619" i="53"/>
  <c r="J619" i="53" s="1"/>
  <c r="U619" i="53" s="1"/>
  <c r="F614" i="3" s="1"/>
  <c r="I618" i="53"/>
  <c r="J618" i="53" s="1"/>
  <c r="U618" i="53" s="1"/>
  <c r="F613" i="3" s="1"/>
  <c r="I617" i="53"/>
  <c r="J617" i="53" s="1"/>
  <c r="U617" i="53" s="1"/>
  <c r="F612" i="3" s="1"/>
  <c r="I616" i="53"/>
  <c r="J616" i="53" s="1"/>
  <c r="U616" i="53" s="1"/>
  <c r="F611" i="3" s="1"/>
  <c r="I615" i="53"/>
  <c r="J615" i="53" s="1"/>
  <c r="U615" i="53" s="1"/>
  <c r="F610" i="3" s="1"/>
  <c r="I614" i="53"/>
  <c r="J614" i="53" s="1"/>
  <c r="U614" i="53" s="1"/>
  <c r="F609" i="3" s="1"/>
  <c r="I613" i="53"/>
  <c r="J613" i="53" s="1"/>
  <c r="U613" i="53" s="1"/>
  <c r="F608" i="3" s="1"/>
  <c r="I612" i="53"/>
  <c r="J612" i="53" s="1"/>
  <c r="U612" i="53" s="1"/>
  <c r="F607" i="3" s="1"/>
  <c r="I611" i="53"/>
  <c r="J611" i="53" s="1"/>
  <c r="U611" i="53" s="1"/>
  <c r="F606" i="3" s="1"/>
  <c r="I610" i="53"/>
  <c r="J610" i="53" s="1"/>
  <c r="U610" i="53" s="1"/>
  <c r="F605" i="3" s="1"/>
  <c r="I609" i="53"/>
  <c r="J609" i="53" s="1"/>
  <c r="U609" i="53" s="1"/>
  <c r="F604" i="3" s="1"/>
  <c r="I608" i="53"/>
  <c r="J608" i="53" s="1"/>
  <c r="U608" i="53" s="1"/>
  <c r="F603" i="3" s="1"/>
  <c r="I607" i="53"/>
  <c r="J607" i="53" s="1"/>
  <c r="U607" i="53" s="1"/>
  <c r="F602" i="3" s="1"/>
  <c r="I606" i="53"/>
  <c r="J606" i="53" s="1"/>
  <c r="U606" i="53" s="1"/>
  <c r="F601" i="3" s="1"/>
  <c r="I605" i="53"/>
  <c r="J605" i="53" s="1"/>
  <c r="U605" i="53" s="1"/>
  <c r="F600" i="3" s="1"/>
  <c r="I604" i="53"/>
  <c r="J604" i="53" s="1"/>
  <c r="U604" i="53" s="1"/>
  <c r="F599" i="3" s="1"/>
  <c r="I603" i="53"/>
  <c r="J603" i="53" s="1"/>
  <c r="U603" i="53" s="1"/>
  <c r="F598" i="3" s="1"/>
  <c r="I602" i="53"/>
  <c r="J602" i="53" s="1"/>
  <c r="U602" i="53" s="1"/>
  <c r="F597" i="3" s="1"/>
  <c r="I601" i="53"/>
  <c r="J601" i="53" s="1"/>
  <c r="U601" i="53" s="1"/>
  <c r="F596" i="3" s="1"/>
  <c r="I600" i="53"/>
  <c r="J600" i="53" s="1"/>
  <c r="U600" i="53" s="1"/>
  <c r="F595" i="3" s="1"/>
  <c r="I599" i="53"/>
  <c r="J599" i="53" s="1"/>
  <c r="U599" i="53" s="1"/>
  <c r="F594" i="3" s="1"/>
  <c r="I598" i="53"/>
  <c r="J598" i="53" s="1"/>
  <c r="U598" i="53" s="1"/>
  <c r="F593" i="3" s="1"/>
  <c r="I597" i="53"/>
  <c r="J597" i="53" s="1"/>
  <c r="U597" i="53" s="1"/>
  <c r="F592" i="3" s="1"/>
  <c r="I596" i="53"/>
  <c r="J596" i="53" s="1"/>
  <c r="U596" i="53" s="1"/>
  <c r="F591" i="3" s="1"/>
  <c r="I595" i="53"/>
  <c r="J595" i="53" s="1"/>
  <c r="U595" i="53" s="1"/>
  <c r="F590" i="3" s="1"/>
  <c r="I594" i="53"/>
  <c r="J594" i="53" s="1"/>
  <c r="U594" i="53" s="1"/>
  <c r="F589" i="3" s="1"/>
  <c r="I593" i="53"/>
  <c r="J593" i="53" s="1"/>
  <c r="U593" i="53" s="1"/>
  <c r="F588" i="3" s="1"/>
  <c r="I592" i="53"/>
  <c r="J592" i="53" s="1"/>
  <c r="U592" i="53" s="1"/>
  <c r="F587" i="3" s="1"/>
  <c r="I591" i="53"/>
  <c r="J591" i="53" s="1"/>
  <c r="U591" i="53" s="1"/>
  <c r="F586" i="3" s="1"/>
  <c r="J590" i="53"/>
  <c r="U590" i="53" s="1"/>
  <c r="F585" i="3" s="1"/>
  <c r="I590" i="53"/>
  <c r="I589" i="53"/>
  <c r="J589" i="53" s="1"/>
  <c r="U589" i="53" s="1"/>
  <c r="F584" i="3" s="1"/>
  <c r="I588" i="53"/>
  <c r="J588" i="53" s="1"/>
  <c r="U588" i="53" s="1"/>
  <c r="F583" i="3" s="1"/>
  <c r="I587" i="53"/>
  <c r="J587" i="53" s="1"/>
  <c r="U587" i="53" s="1"/>
  <c r="F582" i="3" s="1"/>
  <c r="I586" i="53"/>
  <c r="J586" i="53" s="1"/>
  <c r="U586" i="53" s="1"/>
  <c r="F581" i="3" s="1"/>
  <c r="I585" i="53"/>
  <c r="J585" i="53" s="1"/>
  <c r="U585" i="53" s="1"/>
  <c r="F580" i="3" s="1"/>
  <c r="I584" i="53"/>
  <c r="J584" i="53" s="1"/>
  <c r="U584" i="53" s="1"/>
  <c r="F579" i="3" s="1"/>
  <c r="I583" i="53"/>
  <c r="J583" i="53" s="1"/>
  <c r="U583" i="53" s="1"/>
  <c r="F578" i="3" s="1"/>
  <c r="I582" i="53"/>
  <c r="J582" i="53" s="1"/>
  <c r="U582" i="53" s="1"/>
  <c r="F577" i="3" s="1"/>
  <c r="I581" i="53"/>
  <c r="J581" i="53" s="1"/>
  <c r="U581" i="53" s="1"/>
  <c r="F576" i="3" s="1"/>
  <c r="I580" i="53"/>
  <c r="J580" i="53" s="1"/>
  <c r="U580" i="53" s="1"/>
  <c r="F575" i="3" s="1"/>
  <c r="I579" i="53"/>
  <c r="J579" i="53" s="1"/>
  <c r="U579" i="53" s="1"/>
  <c r="F574" i="3" s="1"/>
  <c r="I578" i="53"/>
  <c r="J578" i="53" s="1"/>
  <c r="U578" i="53" s="1"/>
  <c r="F573" i="3" s="1"/>
  <c r="I577" i="53"/>
  <c r="J577" i="53" s="1"/>
  <c r="U577" i="53" s="1"/>
  <c r="F572" i="3" s="1"/>
  <c r="I576" i="53"/>
  <c r="J576" i="53" s="1"/>
  <c r="U576" i="53" s="1"/>
  <c r="F571" i="3" s="1"/>
  <c r="I575" i="53"/>
  <c r="J575" i="53" s="1"/>
  <c r="U575" i="53" s="1"/>
  <c r="F570" i="3" s="1"/>
  <c r="I574" i="53"/>
  <c r="J574" i="53" s="1"/>
  <c r="U574" i="53" s="1"/>
  <c r="F569" i="3" s="1"/>
  <c r="I573" i="53"/>
  <c r="J573" i="53" s="1"/>
  <c r="U573" i="53" s="1"/>
  <c r="F568" i="3" s="1"/>
  <c r="I572" i="53"/>
  <c r="J572" i="53" s="1"/>
  <c r="U572" i="53" s="1"/>
  <c r="F567" i="3" s="1"/>
  <c r="I571" i="53"/>
  <c r="J571" i="53" s="1"/>
  <c r="U571" i="53" s="1"/>
  <c r="F566" i="3" s="1"/>
  <c r="I570" i="53"/>
  <c r="J570" i="53" s="1"/>
  <c r="U570" i="53" s="1"/>
  <c r="F565" i="3" s="1"/>
  <c r="I569" i="53"/>
  <c r="J569" i="53" s="1"/>
  <c r="U569" i="53" s="1"/>
  <c r="F564" i="3" s="1"/>
  <c r="I568" i="53"/>
  <c r="J568" i="53" s="1"/>
  <c r="U568" i="53" s="1"/>
  <c r="F563" i="3" s="1"/>
  <c r="I567" i="53"/>
  <c r="J567" i="53" s="1"/>
  <c r="U567" i="53" s="1"/>
  <c r="F562" i="3" s="1"/>
  <c r="I566" i="53"/>
  <c r="J566" i="53" s="1"/>
  <c r="U566" i="53" s="1"/>
  <c r="F561" i="3" s="1"/>
  <c r="I565" i="53"/>
  <c r="J565" i="53" s="1"/>
  <c r="U565" i="53" s="1"/>
  <c r="F560" i="3" s="1"/>
  <c r="I564" i="53"/>
  <c r="J564" i="53" s="1"/>
  <c r="U564" i="53" s="1"/>
  <c r="F559" i="3" s="1"/>
  <c r="I563" i="53"/>
  <c r="J563" i="53" s="1"/>
  <c r="U563" i="53" s="1"/>
  <c r="F558" i="3" s="1"/>
  <c r="I562" i="53"/>
  <c r="J562" i="53" s="1"/>
  <c r="U562" i="53" s="1"/>
  <c r="F557" i="3" s="1"/>
  <c r="I561" i="53"/>
  <c r="J561" i="53" s="1"/>
  <c r="U561" i="53" s="1"/>
  <c r="F556" i="3" s="1"/>
  <c r="I560" i="53"/>
  <c r="J560" i="53" s="1"/>
  <c r="U560" i="53" s="1"/>
  <c r="F555" i="3" s="1"/>
  <c r="I559" i="53"/>
  <c r="J559" i="53" s="1"/>
  <c r="U559" i="53" s="1"/>
  <c r="F554" i="3" s="1"/>
  <c r="J558" i="53"/>
  <c r="U558" i="53" s="1"/>
  <c r="F553" i="3" s="1"/>
  <c r="I558" i="53"/>
  <c r="I557" i="53"/>
  <c r="J557" i="53" s="1"/>
  <c r="U557" i="53" s="1"/>
  <c r="F552" i="3" s="1"/>
  <c r="I556" i="53"/>
  <c r="J556" i="53" s="1"/>
  <c r="U556" i="53" s="1"/>
  <c r="F551" i="3" s="1"/>
  <c r="I555" i="53"/>
  <c r="J555" i="53" s="1"/>
  <c r="U555" i="53" s="1"/>
  <c r="F550" i="3" s="1"/>
  <c r="I554" i="53"/>
  <c r="J554" i="53" s="1"/>
  <c r="U554" i="53" s="1"/>
  <c r="F549" i="3" s="1"/>
  <c r="I553" i="53"/>
  <c r="J553" i="53" s="1"/>
  <c r="U553" i="53" s="1"/>
  <c r="F548" i="3" s="1"/>
  <c r="I552" i="53"/>
  <c r="J552" i="53" s="1"/>
  <c r="U552" i="53" s="1"/>
  <c r="F547" i="3" s="1"/>
  <c r="I551" i="53"/>
  <c r="J551" i="53" s="1"/>
  <c r="U551" i="53" s="1"/>
  <c r="F546" i="3" s="1"/>
  <c r="J550" i="53"/>
  <c r="U550" i="53" s="1"/>
  <c r="F545" i="3" s="1"/>
  <c r="I550" i="53"/>
  <c r="I549" i="53"/>
  <c r="J549" i="53" s="1"/>
  <c r="U549" i="53" s="1"/>
  <c r="F544" i="3" s="1"/>
  <c r="I548" i="53"/>
  <c r="J548" i="53" s="1"/>
  <c r="U548" i="53" s="1"/>
  <c r="F543" i="3" s="1"/>
  <c r="I547" i="53"/>
  <c r="J547" i="53" s="1"/>
  <c r="U547" i="53" s="1"/>
  <c r="F542" i="3" s="1"/>
  <c r="J546" i="53"/>
  <c r="U546" i="53" s="1"/>
  <c r="F541" i="3" s="1"/>
  <c r="I546" i="53"/>
  <c r="I545" i="53"/>
  <c r="J545" i="53" s="1"/>
  <c r="U545" i="53" s="1"/>
  <c r="F540" i="3" s="1"/>
  <c r="I544" i="53"/>
  <c r="J544" i="53" s="1"/>
  <c r="U544" i="53" s="1"/>
  <c r="F539" i="3" s="1"/>
  <c r="I543" i="53"/>
  <c r="J543" i="53" s="1"/>
  <c r="U543" i="53" s="1"/>
  <c r="F538" i="3" s="1"/>
  <c r="I542" i="53"/>
  <c r="J542" i="53" s="1"/>
  <c r="U542" i="53" s="1"/>
  <c r="F537" i="3" s="1"/>
  <c r="I541" i="53"/>
  <c r="J541" i="53" s="1"/>
  <c r="U541" i="53" s="1"/>
  <c r="F536" i="3" s="1"/>
  <c r="J540" i="53"/>
  <c r="U540" i="53" s="1"/>
  <c r="F535" i="3" s="1"/>
  <c r="I540" i="53"/>
  <c r="I539" i="53"/>
  <c r="J539" i="53" s="1"/>
  <c r="U539" i="53" s="1"/>
  <c r="F534" i="3" s="1"/>
  <c r="I538" i="53"/>
  <c r="J538" i="53" s="1"/>
  <c r="U538" i="53" s="1"/>
  <c r="F533" i="3" s="1"/>
  <c r="I537" i="53"/>
  <c r="J537" i="53" s="1"/>
  <c r="U537" i="53" s="1"/>
  <c r="F532" i="3" s="1"/>
  <c r="I536" i="53"/>
  <c r="J536" i="53" s="1"/>
  <c r="U536" i="53" s="1"/>
  <c r="F531" i="3" s="1"/>
  <c r="I535" i="53"/>
  <c r="J535" i="53" s="1"/>
  <c r="U535" i="53" s="1"/>
  <c r="F530" i="3" s="1"/>
  <c r="I534" i="53"/>
  <c r="J534" i="53" s="1"/>
  <c r="U534" i="53" s="1"/>
  <c r="F529" i="3" s="1"/>
  <c r="I533" i="53"/>
  <c r="J533" i="53" s="1"/>
  <c r="U533" i="53" s="1"/>
  <c r="F528" i="3" s="1"/>
  <c r="I532" i="53"/>
  <c r="J532" i="53" s="1"/>
  <c r="U532" i="53" s="1"/>
  <c r="F527" i="3" s="1"/>
  <c r="I531" i="53"/>
  <c r="J531" i="53" s="1"/>
  <c r="U531" i="53" s="1"/>
  <c r="F526" i="3" s="1"/>
  <c r="I530" i="53"/>
  <c r="J530" i="53" s="1"/>
  <c r="U530" i="53" s="1"/>
  <c r="F525" i="3" s="1"/>
  <c r="I529" i="53"/>
  <c r="J529" i="53" s="1"/>
  <c r="U529" i="53" s="1"/>
  <c r="F524" i="3" s="1"/>
  <c r="I528" i="53"/>
  <c r="J528" i="53" s="1"/>
  <c r="U528" i="53" s="1"/>
  <c r="F523" i="3" s="1"/>
  <c r="I527" i="53"/>
  <c r="J527" i="53" s="1"/>
  <c r="U527" i="53" s="1"/>
  <c r="F522" i="3" s="1"/>
  <c r="J526" i="53"/>
  <c r="U526" i="53" s="1"/>
  <c r="F521" i="3" s="1"/>
  <c r="I526" i="53"/>
  <c r="I525" i="53"/>
  <c r="J525" i="53" s="1"/>
  <c r="U525" i="53" s="1"/>
  <c r="F520" i="3" s="1"/>
  <c r="I524" i="53"/>
  <c r="J524" i="53" s="1"/>
  <c r="U524" i="53" s="1"/>
  <c r="F519" i="3" s="1"/>
  <c r="I523" i="53"/>
  <c r="J523" i="53" s="1"/>
  <c r="U523" i="53" s="1"/>
  <c r="F518" i="3" s="1"/>
  <c r="I522" i="53"/>
  <c r="J522" i="53" s="1"/>
  <c r="U522" i="53" s="1"/>
  <c r="F517" i="3" s="1"/>
  <c r="I521" i="53"/>
  <c r="J521" i="53" s="1"/>
  <c r="U521" i="53" s="1"/>
  <c r="F516" i="3" s="1"/>
  <c r="I520" i="53"/>
  <c r="J520" i="53" s="1"/>
  <c r="U520" i="53" s="1"/>
  <c r="F515" i="3" s="1"/>
  <c r="I519" i="53"/>
  <c r="J519" i="53" s="1"/>
  <c r="U519" i="53" s="1"/>
  <c r="F514" i="3" s="1"/>
  <c r="I518" i="53"/>
  <c r="J518" i="53" s="1"/>
  <c r="U518" i="53" s="1"/>
  <c r="F513" i="3" s="1"/>
  <c r="I517" i="53"/>
  <c r="J517" i="53" s="1"/>
  <c r="U517" i="53" s="1"/>
  <c r="F512" i="3" s="1"/>
  <c r="I516" i="53"/>
  <c r="J516" i="53" s="1"/>
  <c r="U516" i="53" s="1"/>
  <c r="F511" i="3" s="1"/>
  <c r="I515" i="53"/>
  <c r="J515" i="53" s="1"/>
  <c r="U515" i="53" s="1"/>
  <c r="F510" i="3" s="1"/>
  <c r="I514" i="53"/>
  <c r="J514" i="53" s="1"/>
  <c r="U514" i="53" s="1"/>
  <c r="F509" i="3" s="1"/>
  <c r="I513" i="53"/>
  <c r="J513" i="53" s="1"/>
  <c r="U513" i="53" s="1"/>
  <c r="F508" i="3" s="1"/>
  <c r="I512" i="53"/>
  <c r="J512" i="53" s="1"/>
  <c r="U512" i="53" s="1"/>
  <c r="F507" i="3" s="1"/>
  <c r="I511" i="53"/>
  <c r="J511" i="53" s="1"/>
  <c r="U511" i="53" s="1"/>
  <c r="F506" i="3" s="1"/>
  <c r="I510" i="53"/>
  <c r="J510" i="53" s="1"/>
  <c r="U510" i="53" s="1"/>
  <c r="F505" i="3" s="1"/>
  <c r="I509" i="53"/>
  <c r="J509" i="53" s="1"/>
  <c r="U509" i="53" s="1"/>
  <c r="F504" i="3" s="1"/>
  <c r="I508" i="53"/>
  <c r="J508" i="53" s="1"/>
  <c r="U508" i="53" s="1"/>
  <c r="F503" i="3" s="1"/>
  <c r="I507" i="53"/>
  <c r="J507" i="53" s="1"/>
  <c r="U507" i="53" s="1"/>
  <c r="F502" i="3" s="1"/>
  <c r="I506" i="53"/>
  <c r="J506" i="53" s="1"/>
  <c r="U506" i="53" s="1"/>
  <c r="F501" i="3" s="1"/>
  <c r="I505" i="53"/>
  <c r="J505" i="53" s="1"/>
  <c r="U505" i="53" s="1"/>
  <c r="F500" i="3" s="1"/>
  <c r="I504" i="53"/>
  <c r="J504" i="53" s="1"/>
  <c r="U504" i="53" s="1"/>
  <c r="F499" i="3" s="1"/>
  <c r="I503" i="53"/>
  <c r="J503" i="53" s="1"/>
  <c r="U503" i="53" s="1"/>
  <c r="F498" i="3" s="1"/>
  <c r="I502" i="53"/>
  <c r="J502" i="53" s="1"/>
  <c r="U502" i="53" s="1"/>
  <c r="F497" i="3" s="1"/>
  <c r="I501" i="53"/>
  <c r="J501" i="53" s="1"/>
  <c r="U501" i="53" s="1"/>
  <c r="F496" i="3" s="1"/>
  <c r="I500" i="53"/>
  <c r="J500" i="53" s="1"/>
  <c r="U500" i="53" s="1"/>
  <c r="F495" i="3" s="1"/>
  <c r="I499" i="53"/>
  <c r="J499" i="53" s="1"/>
  <c r="U499" i="53" s="1"/>
  <c r="F494" i="3" s="1"/>
  <c r="I498" i="53"/>
  <c r="J498" i="53" s="1"/>
  <c r="U498" i="53" s="1"/>
  <c r="F493" i="3" s="1"/>
  <c r="I497" i="53"/>
  <c r="J497" i="53" s="1"/>
  <c r="U497" i="53" s="1"/>
  <c r="F492" i="3" s="1"/>
  <c r="I496" i="53"/>
  <c r="J496" i="53" s="1"/>
  <c r="U496" i="53" s="1"/>
  <c r="F491" i="3" s="1"/>
  <c r="I495" i="53"/>
  <c r="J495" i="53" s="1"/>
  <c r="U495" i="53" s="1"/>
  <c r="F490" i="3" s="1"/>
  <c r="J494" i="53"/>
  <c r="U494" i="53" s="1"/>
  <c r="F489" i="3" s="1"/>
  <c r="I494" i="53"/>
  <c r="I493" i="53"/>
  <c r="J493" i="53" s="1"/>
  <c r="U493" i="53" s="1"/>
  <c r="F488" i="3" s="1"/>
  <c r="I492" i="53"/>
  <c r="J492" i="53" s="1"/>
  <c r="U492" i="53" s="1"/>
  <c r="F487" i="3" s="1"/>
  <c r="I491" i="53"/>
  <c r="J491" i="53" s="1"/>
  <c r="U491" i="53" s="1"/>
  <c r="F486" i="3" s="1"/>
  <c r="I490" i="53"/>
  <c r="J490" i="53" s="1"/>
  <c r="U490" i="53" s="1"/>
  <c r="F485" i="3" s="1"/>
  <c r="I489" i="53"/>
  <c r="J489" i="53" s="1"/>
  <c r="U489" i="53" s="1"/>
  <c r="F484" i="3" s="1"/>
  <c r="I488" i="53"/>
  <c r="J488" i="53" s="1"/>
  <c r="U488" i="53" s="1"/>
  <c r="F483" i="3" s="1"/>
  <c r="I487" i="53"/>
  <c r="J487" i="53" s="1"/>
  <c r="U487" i="53" s="1"/>
  <c r="F482" i="3" s="1"/>
  <c r="J486" i="53"/>
  <c r="U486" i="53" s="1"/>
  <c r="F481" i="3" s="1"/>
  <c r="I486" i="53"/>
  <c r="I485" i="53"/>
  <c r="J485" i="53" s="1"/>
  <c r="U485" i="53" s="1"/>
  <c r="F480" i="3" s="1"/>
  <c r="I484" i="53"/>
  <c r="J484" i="53" s="1"/>
  <c r="U484" i="53" s="1"/>
  <c r="F479" i="3" s="1"/>
  <c r="I483" i="53"/>
  <c r="J483" i="53" s="1"/>
  <c r="U483" i="53" s="1"/>
  <c r="F478" i="3" s="1"/>
  <c r="J482" i="53"/>
  <c r="U482" i="53" s="1"/>
  <c r="F477" i="3" s="1"/>
  <c r="I482" i="53"/>
  <c r="I481" i="53"/>
  <c r="J481" i="53" s="1"/>
  <c r="U481" i="53" s="1"/>
  <c r="F476" i="3" s="1"/>
  <c r="I480" i="53"/>
  <c r="J480" i="53" s="1"/>
  <c r="U480" i="53" s="1"/>
  <c r="F475" i="3" s="1"/>
  <c r="I479" i="53"/>
  <c r="J479" i="53" s="1"/>
  <c r="U479" i="53" s="1"/>
  <c r="F474" i="3" s="1"/>
  <c r="I478" i="53"/>
  <c r="J478" i="53" s="1"/>
  <c r="U478" i="53" s="1"/>
  <c r="F473" i="3" s="1"/>
  <c r="I477" i="53"/>
  <c r="J477" i="53" s="1"/>
  <c r="U477" i="53" s="1"/>
  <c r="F472" i="3" s="1"/>
  <c r="J476" i="53"/>
  <c r="U476" i="53" s="1"/>
  <c r="F471" i="3" s="1"/>
  <c r="I476" i="53"/>
  <c r="I475" i="53"/>
  <c r="J475" i="53" s="1"/>
  <c r="U475" i="53" s="1"/>
  <c r="F470" i="3" s="1"/>
  <c r="I474" i="53"/>
  <c r="J474" i="53" s="1"/>
  <c r="U474" i="53" s="1"/>
  <c r="F469" i="3" s="1"/>
  <c r="I473" i="53"/>
  <c r="J473" i="53" s="1"/>
  <c r="U473" i="53" s="1"/>
  <c r="F468" i="3" s="1"/>
  <c r="I472" i="53"/>
  <c r="J472" i="53" s="1"/>
  <c r="U472" i="53" s="1"/>
  <c r="F467" i="3" s="1"/>
  <c r="I471" i="53"/>
  <c r="J471" i="53" s="1"/>
  <c r="U471" i="53" s="1"/>
  <c r="F466" i="3" s="1"/>
  <c r="I470" i="53"/>
  <c r="J470" i="53" s="1"/>
  <c r="U470" i="53" s="1"/>
  <c r="F465" i="3" s="1"/>
  <c r="I469" i="53"/>
  <c r="J469" i="53" s="1"/>
  <c r="U469" i="53" s="1"/>
  <c r="F464" i="3" s="1"/>
  <c r="I468" i="53"/>
  <c r="J468" i="53" s="1"/>
  <c r="U468" i="53" s="1"/>
  <c r="F463" i="3" s="1"/>
  <c r="I467" i="53"/>
  <c r="J467" i="53" s="1"/>
  <c r="U467" i="53" s="1"/>
  <c r="F462" i="3" s="1"/>
  <c r="I466" i="53"/>
  <c r="J466" i="53" s="1"/>
  <c r="U466" i="53" s="1"/>
  <c r="F461" i="3" s="1"/>
  <c r="I465" i="53"/>
  <c r="J465" i="53" s="1"/>
  <c r="U465" i="53" s="1"/>
  <c r="F460" i="3" s="1"/>
  <c r="I464" i="53"/>
  <c r="J464" i="53" s="1"/>
  <c r="U464" i="53" s="1"/>
  <c r="F459" i="3" s="1"/>
  <c r="I463" i="53"/>
  <c r="J463" i="53" s="1"/>
  <c r="U463" i="53" s="1"/>
  <c r="F458" i="3" s="1"/>
  <c r="J462" i="53"/>
  <c r="U462" i="53" s="1"/>
  <c r="F457" i="3" s="1"/>
  <c r="I462" i="53"/>
  <c r="I461" i="53"/>
  <c r="J461" i="53" s="1"/>
  <c r="U461" i="53" s="1"/>
  <c r="F456" i="3" s="1"/>
  <c r="I460" i="53"/>
  <c r="J460" i="53" s="1"/>
  <c r="U460" i="53" s="1"/>
  <c r="F455" i="3" s="1"/>
  <c r="I459" i="53"/>
  <c r="J459" i="53" s="1"/>
  <c r="U459" i="53" s="1"/>
  <c r="F454" i="3" s="1"/>
  <c r="I458" i="53"/>
  <c r="J458" i="53" s="1"/>
  <c r="U458" i="53" s="1"/>
  <c r="F453" i="3" s="1"/>
  <c r="I457" i="53"/>
  <c r="J457" i="53" s="1"/>
  <c r="U457" i="53" s="1"/>
  <c r="F452" i="3" s="1"/>
  <c r="I456" i="53"/>
  <c r="J456" i="53" s="1"/>
  <c r="U456" i="53" s="1"/>
  <c r="F451" i="3" s="1"/>
  <c r="I455" i="53"/>
  <c r="J455" i="53" s="1"/>
  <c r="U455" i="53" s="1"/>
  <c r="F450" i="3" s="1"/>
  <c r="I454" i="53"/>
  <c r="J454" i="53" s="1"/>
  <c r="U454" i="53" s="1"/>
  <c r="F449" i="3" s="1"/>
  <c r="I453" i="53"/>
  <c r="J453" i="53" s="1"/>
  <c r="U453" i="53" s="1"/>
  <c r="F448" i="3" s="1"/>
  <c r="I452" i="53"/>
  <c r="J452" i="53" s="1"/>
  <c r="U452" i="53" s="1"/>
  <c r="F447" i="3" s="1"/>
  <c r="I451" i="53"/>
  <c r="J451" i="53" s="1"/>
  <c r="U451" i="53" s="1"/>
  <c r="F446" i="3" s="1"/>
  <c r="I450" i="53"/>
  <c r="J450" i="53" s="1"/>
  <c r="U450" i="53" s="1"/>
  <c r="F445" i="3" s="1"/>
  <c r="I449" i="53"/>
  <c r="J449" i="53" s="1"/>
  <c r="U449" i="53" s="1"/>
  <c r="F444" i="3" s="1"/>
  <c r="I448" i="53"/>
  <c r="J448" i="53" s="1"/>
  <c r="U448" i="53" s="1"/>
  <c r="F443" i="3" s="1"/>
  <c r="I447" i="53"/>
  <c r="J447" i="53" s="1"/>
  <c r="U447" i="53" s="1"/>
  <c r="F442" i="3" s="1"/>
  <c r="J446" i="53"/>
  <c r="U446" i="53" s="1"/>
  <c r="F441" i="3" s="1"/>
  <c r="I446" i="53"/>
  <c r="I445" i="53"/>
  <c r="J445" i="53" s="1"/>
  <c r="U445" i="53" s="1"/>
  <c r="F440" i="3" s="1"/>
  <c r="I444" i="53"/>
  <c r="J444" i="53" s="1"/>
  <c r="U444" i="53" s="1"/>
  <c r="F439" i="3" s="1"/>
  <c r="I443" i="53"/>
  <c r="J443" i="53" s="1"/>
  <c r="U443" i="53" s="1"/>
  <c r="F438" i="3" s="1"/>
  <c r="J442" i="53"/>
  <c r="U442" i="53" s="1"/>
  <c r="F437" i="3" s="1"/>
  <c r="I442" i="53"/>
  <c r="I441" i="53"/>
  <c r="J441" i="53" s="1"/>
  <c r="U441" i="53" s="1"/>
  <c r="F436" i="3" s="1"/>
  <c r="I440" i="53"/>
  <c r="J440" i="53" s="1"/>
  <c r="U440" i="53" s="1"/>
  <c r="F435" i="3" s="1"/>
  <c r="I439" i="53"/>
  <c r="J439" i="53" s="1"/>
  <c r="U439" i="53" s="1"/>
  <c r="F434" i="3" s="1"/>
  <c r="I438" i="53"/>
  <c r="J438" i="53" s="1"/>
  <c r="U438" i="53" s="1"/>
  <c r="F433" i="3" s="1"/>
  <c r="I437" i="53"/>
  <c r="J437" i="53" s="1"/>
  <c r="U437" i="53" s="1"/>
  <c r="F432" i="3" s="1"/>
  <c r="J436" i="53"/>
  <c r="U436" i="53" s="1"/>
  <c r="F431" i="3" s="1"/>
  <c r="I436" i="53"/>
  <c r="I435" i="53"/>
  <c r="J435" i="53" s="1"/>
  <c r="U435" i="53" s="1"/>
  <c r="F430" i="3" s="1"/>
  <c r="I434" i="53"/>
  <c r="J434" i="53" s="1"/>
  <c r="U434" i="53" s="1"/>
  <c r="F429" i="3" s="1"/>
  <c r="I433" i="53"/>
  <c r="J433" i="53" s="1"/>
  <c r="U433" i="53" s="1"/>
  <c r="F428" i="3" s="1"/>
  <c r="I432" i="53"/>
  <c r="J432" i="53" s="1"/>
  <c r="U432" i="53" s="1"/>
  <c r="F427" i="3" s="1"/>
  <c r="I431" i="53"/>
  <c r="J431" i="53" s="1"/>
  <c r="U431" i="53" s="1"/>
  <c r="F426" i="3" s="1"/>
  <c r="I430" i="53"/>
  <c r="J430" i="53" s="1"/>
  <c r="U430" i="53" s="1"/>
  <c r="F425" i="3" s="1"/>
  <c r="I429" i="53"/>
  <c r="J429" i="53" s="1"/>
  <c r="U429" i="53" s="1"/>
  <c r="F424" i="3" s="1"/>
  <c r="I428" i="53"/>
  <c r="J428" i="53" s="1"/>
  <c r="U428" i="53" s="1"/>
  <c r="F423" i="3" s="1"/>
  <c r="I427" i="53"/>
  <c r="J427" i="53" s="1"/>
  <c r="U427" i="53" s="1"/>
  <c r="F422" i="3" s="1"/>
  <c r="I426" i="53"/>
  <c r="J426" i="53" s="1"/>
  <c r="U426" i="53" s="1"/>
  <c r="F421" i="3" s="1"/>
  <c r="I425" i="53"/>
  <c r="J425" i="53" s="1"/>
  <c r="U425" i="53" s="1"/>
  <c r="F420" i="3" s="1"/>
  <c r="I424" i="53"/>
  <c r="J424" i="53" s="1"/>
  <c r="U424" i="53" s="1"/>
  <c r="F419" i="3" s="1"/>
  <c r="I423" i="53"/>
  <c r="J423" i="53" s="1"/>
  <c r="U423" i="53" s="1"/>
  <c r="F418" i="3" s="1"/>
  <c r="I422" i="53"/>
  <c r="J422" i="53" s="1"/>
  <c r="U422" i="53" s="1"/>
  <c r="F417" i="3" s="1"/>
  <c r="I421" i="53"/>
  <c r="J421" i="53" s="1"/>
  <c r="U421" i="53" s="1"/>
  <c r="F416" i="3" s="1"/>
  <c r="I420" i="53"/>
  <c r="J420" i="53" s="1"/>
  <c r="U420" i="53" s="1"/>
  <c r="F415" i="3" s="1"/>
  <c r="I419" i="53"/>
  <c r="J419" i="53" s="1"/>
  <c r="U419" i="53" s="1"/>
  <c r="F414" i="3" s="1"/>
  <c r="I418" i="53"/>
  <c r="J418" i="53" s="1"/>
  <c r="U418" i="53" s="1"/>
  <c r="F413" i="3" s="1"/>
  <c r="I417" i="53"/>
  <c r="J417" i="53" s="1"/>
  <c r="U417" i="53" s="1"/>
  <c r="F412" i="3" s="1"/>
  <c r="I416" i="53"/>
  <c r="J416" i="53" s="1"/>
  <c r="U416" i="53" s="1"/>
  <c r="F411" i="3" s="1"/>
  <c r="I415" i="53"/>
  <c r="J415" i="53" s="1"/>
  <c r="U415" i="53" s="1"/>
  <c r="F410" i="3" s="1"/>
  <c r="I414" i="53"/>
  <c r="J414" i="53" s="1"/>
  <c r="U414" i="53" s="1"/>
  <c r="F409" i="3" s="1"/>
  <c r="I413" i="53"/>
  <c r="J413" i="53" s="1"/>
  <c r="U413" i="53" s="1"/>
  <c r="F408" i="3" s="1"/>
  <c r="I412" i="53"/>
  <c r="J412" i="53" s="1"/>
  <c r="U412" i="53" s="1"/>
  <c r="F407" i="3" s="1"/>
  <c r="I411" i="53"/>
  <c r="J411" i="53" s="1"/>
  <c r="U411" i="53" s="1"/>
  <c r="F406" i="3" s="1"/>
  <c r="J410" i="53"/>
  <c r="U410" i="53" s="1"/>
  <c r="F405" i="3" s="1"/>
  <c r="I410" i="53"/>
  <c r="I409" i="53"/>
  <c r="J409" i="53" s="1"/>
  <c r="U409" i="53" s="1"/>
  <c r="F404" i="3" s="1"/>
  <c r="I408" i="53"/>
  <c r="J408" i="53" s="1"/>
  <c r="U408" i="53" s="1"/>
  <c r="F403" i="3" s="1"/>
  <c r="I407" i="53"/>
  <c r="J407" i="53" s="1"/>
  <c r="U407" i="53" s="1"/>
  <c r="F402" i="3" s="1"/>
  <c r="I406" i="53"/>
  <c r="J406" i="53" s="1"/>
  <c r="U406" i="53" s="1"/>
  <c r="F401" i="3" s="1"/>
  <c r="I405" i="53"/>
  <c r="J405" i="53" s="1"/>
  <c r="U405" i="53" s="1"/>
  <c r="F400" i="3" s="1"/>
  <c r="J404" i="53"/>
  <c r="U404" i="53" s="1"/>
  <c r="F399" i="3" s="1"/>
  <c r="I404" i="53"/>
  <c r="I403" i="53"/>
  <c r="J403" i="53" s="1"/>
  <c r="U403" i="53" s="1"/>
  <c r="F398" i="3" s="1"/>
  <c r="I402" i="53"/>
  <c r="J402" i="53" s="1"/>
  <c r="U402" i="53" s="1"/>
  <c r="F397" i="3" s="1"/>
  <c r="I401" i="53"/>
  <c r="J401" i="53" s="1"/>
  <c r="U401" i="53" s="1"/>
  <c r="F396" i="3" s="1"/>
  <c r="I400" i="53"/>
  <c r="J400" i="53" s="1"/>
  <c r="U400" i="53" s="1"/>
  <c r="F395" i="3" s="1"/>
  <c r="I399" i="53"/>
  <c r="J399" i="53" s="1"/>
  <c r="U399" i="53" s="1"/>
  <c r="F394" i="3" s="1"/>
  <c r="I398" i="53"/>
  <c r="J398" i="53" s="1"/>
  <c r="U398" i="53" s="1"/>
  <c r="F393" i="3" s="1"/>
  <c r="I397" i="53"/>
  <c r="J397" i="53" s="1"/>
  <c r="U397" i="53" s="1"/>
  <c r="F392" i="3" s="1"/>
  <c r="I396" i="53"/>
  <c r="J396" i="53" s="1"/>
  <c r="U396" i="53" s="1"/>
  <c r="F391" i="3" s="1"/>
  <c r="I395" i="53"/>
  <c r="J395" i="53" s="1"/>
  <c r="U395" i="53" s="1"/>
  <c r="F390" i="3" s="1"/>
  <c r="I394" i="53"/>
  <c r="J394" i="53" s="1"/>
  <c r="U394" i="53" s="1"/>
  <c r="F389" i="3" s="1"/>
  <c r="I393" i="53"/>
  <c r="J393" i="53" s="1"/>
  <c r="U393" i="53" s="1"/>
  <c r="F388" i="3" s="1"/>
  <c r="I392" i="53"/>
  <c r="J392" i="53" s="1"/>
  <c r="U392" i="53" s="1"/>
  <c r="F387" i="3" s="1"/>
  <c r="I391" i="53"/>
  <c r="J391" i="53" s="1"/>
  <c r="U391" i="53" s="1"/>
  <c r="F386" i="3" s="1"/>
  <c r="I390" i="53"/>
  <c r="J390" i="53" s="1"/>
  <c r="U390" i="53" s="1"/>
  <c r="F385" i="3" s="1"/>
  <c r="I389" i="53"/>
  <c r="J389" i="53" s="1"/>
  <c r="U389" i="53" s="1"/>
  <c r="F384" i="3" s="1"/>
  <c r="I388" i="53"/>
  <c r="J388" i="53" s="1"/>
  <c r="U388" i="53" s="1"/>
  <c r="F383" i="3" s="1"/>
  <c r="I387" i="53"/>
  <c r="J387" i="53" s="1"/>
  <c r="U387" i="53" s="1"/>
  <c r="F382" i="3" s="1"/>
  <c r="I386" i="53"/>
  <c r="J386" i="53" s="1"/>
  <c r="U386" i="53" s="1"/>
  <c r="F381" i="3" s="1"/>
  <c r="I385" i="53"/>
  <c r="J385" i="53" s="1"/>
  <c r="U385" i="53" s="1"/>
  <c r="F380" i="3" s="1"/>
  <c r="I384" i="53"/>
  <c r="J384" i="53" s="1"/>
  <c r="U384" i="53" s="1"/>
  <c r="F379" i="3" s="1"/>
  <c r="I383" i="53"/>
  <c r="J383" i="53" s="1"/>
  <c r="U383" i="53" s="1"/>
  <c r="F378" i="3" s="1"/>
  <c r="I382" i="53"/>
  <c r="J382" i="53" s="1"/>
  <c r="U382" i="53" s="1"/>
  <c r="F377" i="3" s="1"/>
  <c r="I381" i="53"/>
  <c r="J381" i="53" s="1"/>
  <c r="U381" i="53" s="1"/>
  <c r="F376" i="3" s="1"/>
  <c r="I380" i="53"/>
  <c r="J380" i="53" s="1"/>
  <c r="U380" i="53" s="1"/>
  <c r="F375" i="3" s="1"/>
  <c r="I379" i="53"/>
  <c r="J379" i="53" s="1"/>
  <c r="U379" i="53" s="1"/>
  <c r="F374" i="3" s="1"/>
  <c r="J378" i="53"/>
  <c r="U378" i="53" s="1"/>
  <c r="F373" i="3" s="1"/>
  <c r="I378" i="53"/>
  <c r="I377" i="53"/>
  <c r="J377" i="53" s="1"/>
  <c r="U377" i="53" s="1"/>
  <c r="F372" i="3" s="1"/>
  <c r="I376" i="53"/>
  <c r="J376" i="53" s="1"/>
  <c r="U376" i="53" s="1"/>
  <c r="F371" i="3" s="1"/>
  <c r="I375" i="53"/>
  <c r="J375" i="53" s="1"/>
  <c r="U375" i="53" s="1"/>
  <c r="F370" i="3" s="1"/>
  <c r="I374" i="53"/>
  <c r="J374" i="53" s="1"/>
  <c r="U374" i="53" s="1"/>
  <c r="F369" i="3" s="1"/>
  <c r="I373" i="53"/>
  <c r="J373" i="53" s="1"/>
  <c r="U373" i="53" s="1"/>
  <c r="F368" i="3" s="1"/>
  <c r="J372" i="53"/>
  <c r="U372" i="53" s="1"/>
  <c r="F367" i="3" s="1"/>
  <c r="I372" i="53"/>
  <c r="I371" i="53"/>
  <c r="J371" i="53" s="1"/>
  <c r="U371" i="53" s="1"/>
  <c r="F366" i="3" s="1"/>
  <c r="I370" i="53"/>
  <c r="J370" i="53" s="1"/>
  <c r="U370" i="53" s="1"/>
  <c r="F365" i="3" s="1"/>
  <c r="I369" i="53"/>
  <c r="J369" i="53" s="1"/>
  <c r="U369" i="53" s="1"/>
  <c r="F364" i="3" s="1"/>
  <c r="I368" i="53"/>
  <c r="J368" i="53" s="1"/>
  <c r="U368" i="53" s="1"/>
  <c r="F363" i="3" s="1"/>
  <c r="I367" i="53"/>
  <c r="J367" i="53" s="1"/>
  <c r="U367" i="53" s="1"/>
  <c r="F362" i="3" s="1"/>
  <c r="I366" i="53"/>
  <c r="J366" i="53" s="1"/>
  <c r="U366" i="53" s="1"/>
  <c r="F361" i="3" s="1"/>
  <c r="I365" i="53"/>
  <c r="J365" i="53" s="1"/>
  <c r="U365" i="53" s="1"/>
  <c r="F360" i="3" s="1"/>
  <c r="I364" i="53"/>
  <c r="J364" i="53" s="1"/>
  <c r="U364" i="53" s="1"/>
  <c r="F359" i="3" s="1"/>
  <c r="I363" i="53"/>
  <c r="J363" i="53" s="1"/>
  <c r="U363" i="53" s="1"/>
  <c r="F358" i="3" s="1"/>
  <c r="I362" i="53"/>
  <c r="J362" i="53" s="1"/>
  <c r="U362" i="53" s="1"/>
  <c r="F357" i="3" s="1"/>
  <c r="I361" i="53"/>
  <c r="J361" i="53" s="1"/>
  <c r="U361" i="53" s="1"/>
  <c r="F356" i="3" s="1"/>
  <c r="I360" i="53"/>
  <c r="J360" i="53" s="1"/>
  <c r="U360" i="53" s="1"/>
  <c r="F355" i="3" s="1"/>
  <c r="I359" i="53"/>
  <c r="J359" i="53" s="1"/>
  <c r="U359" i="53" s="1"/>
  <c r="F354" i="3" s="1"/>
  <c r="I358" i="53"/>
  <c r="J358" i="53" s="1"/>
  <c r="U358" i="53" s="1"/>
  <c r="F353" i="3" s="1"/>
  <c r="I357" i="53"/>
  <c r="J357" i="53" s="1"/>
  <c r="U357" i="53" s="1"/>
  <c r="F352" i="3" s="1"/>
  <c r="I356" i="53"/>
  <c r="J356" i="53" s="1"/>
  <c r="U356" i="53" s="1"/>
  <c r="F351" i="3" s="1"/>
  <c r="I355" i="53"/>
  <c r="J355" i="53" s="1"/>
  <c r="U355" i="53" s="1"/>
  <c r="F350" i="3" s="1"/>
  <c r="I354" i="53"/>
  <c r="J354" i="53" s="1"/>
  <c r="U354" i="53" s="1"/>
  <c r="F349" i="3" s="1"/>
  <c r="I353" i="53"/>
  <c r="J353" i="53" s="1"/>
  <c r="U353" i="53" s="1"/>
  <c r="F348" i="3" s="1"/>
  <c r="I352" i="53"/>
  <c r="J352" i="53" s="1"/>
  <c r="U352" i="53" s="1"/>
  <c r="F347" i="3" s="1"/>
  <c r="I351" i="53"/>
  <c r="J351" i="53" s="1"/>
  <c r="U351" i="53" s="1"/>
  <c r="F346" i="3" s="1"/>
  <c r="I350" i="53"/>
  <c r="J350" i="53" s="1"/>
  <c r="U350" i="53" s="1"/>
  <c r="F345" i="3" s="1"/>
  <c r="I349" i="53"/>
  <c r="J349" i="53" s="1"/>
  <c r="U349" i="53" s="1"/>
  <c r="F344" i="3" s="1"/>
  <c r="I348" i="53"/>
  <c r="J348" i="53" s="1"/>
  <c r="U348" i="53" s="1"/>
  <c r="F343" i="3" s="1"/>
  <c r="I347" i="53"/>
  <c r="J347" i="53" s="1"/>
  <c r="U347" i="53" s="1"/>
  <c r="F342" i="3" s="1"/>
  <c r="J346" i="53"/>
  <c r="U346" i="53" s="1"/>
  <c r="F341" i="3" s="1"/>
  <c r="I346" i="53"/>
  <c r="I345" i="53"/>
  <c r="J345" i="53" s="1"/>
  <c r="U345" i="53" s="1"/>
  <c r="F340" i="3" s="1"/>
  <c r="I344" i="53"/>
  <c r="J344" i="53" s="1"/>
  <c r="U344" i="53" s="1"/>
  <c r="F339" i="3" s="1"/>
  <c r="I343" i="53"/>
  <c r="J343" i="53" s="1"/>
  <c r="U343" i="53" s="1"/>
  <c r="F338" i="3" s="1"/>
  <c r="I342" i="53"/>
  <c r="J342" i="53" s="1"/>
  <c r="U342" i="53" s="1"/>
  <c r="F337" i="3" s="1"/>
  <c r="I341" i="53"/>
  <c r="J341" i="53" s="1"/>
  <c r="U341" i="53" s="1"/>
  <c r="F336" i="3" s="1"/>
  <c r="J340" i="53"/>
  <c r="U340" i="53" s="1"/>
  <c r="F335" i="3" s="1"/>
  <c r="I340" i="53"/>
  <c r="I339" i="53"/>
  <c r="J339" i="53" s="1"/>
  <c r="U339" i="53" s="1"/>
  <c r="F334" i="3" s="1"/>
  <c r="I338" i="53"/>
  <c r="J338" i="53" s="1"/>
  <c r="U338" i="53" s="1"/>
  <c r="F333" i="3" s="1"/>
  <c r="I337" i="53"/>
  <c r="J337" i="53" s="1"/>
  <c r="U337" i="53" s="1"/>
  <c r="F332" i="3" s="1"/>
  <c r="I336" i="53"/>
  <c r="J336" i="53" s="1"/>
  <c r="U336" i="53" s="1"/>
  <c r="F331" i="3" s="1"/>
  <c r="I335" i="53"/>
  <c r="J335" i="53" s="1"/>
  <c r="U335" i="53" s="1"/>
  <c r="F330" i="3" s="1"/>
  <c r="I334" i="53"/>
  <c r="J334" i="53" s="1"/>
  <c r="U334" i="53" s="1"/>
  <c r="F329" i="3" s="1"/>
  <c r="I333" i="53"/>
  <c r="J333" i="53" s="1"/>
  <c r="U333" i="53" s="1"/>
  <c r="F328" i="3" s="1"/>
  <c r="I332" i="53"/>
  <c r="J332" i="53" s="1"/>
  <c r="U332" i="53" s="1"/>
  <c r="F327" i="3" s="1"/>
  <c r="I331" i="53"/>
  <c r="J331" i="53" s="1"/>
  <c r="U331" i="53" s="1"/>
  <c r="F326" i="3" s="1"/>
  <c r="I330" i="53"/>
  <c r="J330" i="53" s="1"/>
  <c r="U330" i="53" s="1"/>
  <c r="F325" i="3" s="1"/>
  <c r="I329" i="53"/>
  <c r="J329" i="53" s="1"/>
  <c r="U329" i="53" s="1"/>
  <c r="F324" i="3" s="1"/>
  <c r="I328" i="53"/>
  <c r="J328" i="53" s="1"/>
  <c r="U328" i="53" s="1"/>
  <c r="F323" i="3" s="1"/>
  <c r="I327" i="53"/>
  <c r="J327" i="53" s="1"/>
  <c r="U327" i="53" s="1"/>
  <c r="F322" i="3" s="1"/>
  <c r="I326" i="53"/>
  <c r="J326" i="53" s="1"/>
  <c r="U326" i="53" s="1"/>
  <c r="F321" i="3" s="1"/>
  <c r="I325" i="53"/>
  <c r="J325" i="53" s="1"/>
  <c r="U325" i="53" s="1"/>
  <c r="F320" i="3" s="1"/>
  <c r="I324" i="53"/>
  <c r="J324" i="53" s="1"/>
  <c r="U324" i="53" s="1"/>
  <c r="F319" i="3" s="1"/>
  <c r="I323" i="53"/>
  <c r="J323" i="53" s="1"/>
  <c r="U323" i="53" s="1"/>
  <c r="F318" i="3" s="1"/>
  <c r="I322" i="53"/>
  <c r="J322" i="53" s="1"/>
  <c r="U322" i="53" s="1"/>
  <c r="F317" i="3" s="1"/>
  <c r="I321" i="53"/>
  <c r="J321" i="53" s="1"/>
  <c r="U321" i="53" s="1"/>
  <c r="F316" i="3" s="1"/>
  <c r="I320" i="53"/>
  <c r="J320" i="53" s="1"/>
  <c r="U320" i="53" s="1"/>
  <c r="F315" i="3" s="1"/>
  <c r="I319" i="53"/>
  <c r="J319" i="53" s="1"/>
  <c r="U319" i="53" s="1"/>
  <c r="F314" i="3" s="1"/>
  <c r="I318" i="53"/>
  <c r="J318" i="53" s="1"/>
  <c r="U318" i="53" s="1"/>
  <c r="F313" i="3" s="1"/>
  <c r="I317" i="53"/>
  <c r="J317" i="53" s="1"/>
  <c r="U317" i="53" s="1"/>
  <c r="F312" i="3" s="1"/>
  <c r="I316" i="53"/>
  <c r="J316" i="53" s="1"/>
  <c r="U316" i="53" s="1"/>
  <c r="F311" i="3" s="1"/>
  <c r="I315" i="53"/>
  <c r="J315" i="53" s="1"/>
  <c r="U315" i="53" s="1"/>
  <c r="F310" i="3" s="1"/>
  <c r="J314" i="53"/>
  <c r="U314" i="53" s="1"/>
  <c r="F309" i="3" s="1"/>
  <c r="I314" i="53"/>
  <c r="I313" i="53"/>
  <c r="J313" i="53" s="1"/>
  <c r="U313" i="53" s="1"/>
  <c r="F308" i="3" s="1"/>
  <c r="I312" i="53"/>
  <c r="J312" i="53" s="1"/>
  <c r="U312" i="53" s="1"/>
  <c r="F307" i="3" s="1"/>
  <c r="I311" i="53"/>
  <c r="J311" i="53" s="1"/>
  <c r="U311" i="53" s="1"/>
  <c r="F306" i="3" s="1"/>
  <c r="I310" i="53"/>
  <c r="J310" i="53" s="1"/>
  <c r="U310" i="53" s="1"/>
  <c r="F305" i="3" s="1"/>
  <c r="I309" i="53"/>
  <c r="J309" i="53" s="1"/>
  <c r="U309" i="53" s="1"/>
  <c r="F304" i="3" s="1"/>
  <c r="J308" i="53"/>
  <c r="U308" i="53" s="1"/>
  <c r="F303" i="3" s="1"/>
  <c r="I308" i="53"/>
  <c r="I307" i="53"/>
  <c r="J307" i="53" s="1"/>
  <c r="U307" i="53" s="1"/>
  <c r="F302" i="3" s="1"/>
  <c r="I306" i="53"/>
  <c r="J306" i="53" s="1"/>
  <c r="U306" i="53" s="1"/>
  <c r="F301" i="3" s="1"/>
  <c r="I305" i="53"/>
  <c r="J305" i="53" s="1"/>
  <c r="U305" i="53" s="1"/>
  <c r="F300" i="3" s="1"/>
  <c r="I304" i="53"/>
  <c r="J304" i="53" s="1"/>
  <c r="U304" i="53" s="1"/>
  <c r="F299" i="3" s="1"/>
  <c r="I303" i="53"/>
  <c r="J303" i="53" s="1"/>
  <c r="U303" i="53" s="1"/>
  <c r="F298" i="3" s="1"/>
  <c r="I302" i="53"/>
  <c r="J302" i="53" s="1"/>
  <c r="U302" i="53" s="1"/>
  <c r="F297" i="3" s="1"/>
  <c r="I301" i="53"/>
  <c r="J301" i="53" s="1"/>
  <c r="U301" i="53" s="1"/>
  <c r="F296" i="3" s="1"/>
  <c r="I300" i="53"/>
  <c r="J300" i="53" s="1"/>
  <c r="U300" i="53" s="1"/>
  <c r="F295" i="3" s="1"/>
  <c r="I299" i="53"/>
  <c r="J299" i="53" s="1"/>
  <c r="U299" i="53" s="1"/>
  <c r="F294" i="3" s="1"/>
  <c r="I298" i="53"/>
  <c r="J298" i="53" s="1"/>
  <c r="U298" i="53" s="1"/>
  <c r="F293" i="3" s="1"/>
  <c r="I297" i="53"/>
  <c r="J297" i="53" s="1"/>
  <c r="U297" i="53" s="1"/>
  <c r="F292" i="3" s="1"/>
  <c r="I296" i="53"/>
  <c r="J296" i="53" s="1"/>
  <c r="U296" i="53" s="1"/>
  <c r="F291" i="3" s="1"/>
  <c r="I295" i="53"/>
  <c r="J295" i="53" s="1"/>
  <c r="U295" i="53" s="1"/>
  <c r="F290" i="3" s="1"/>
  <c r="I294" i="53"/>
  <c r="J294" i="53" s="1"/>
  <c r="U294" i="53" s="1"/>
  <c r="F289" i="3" s="1"/>
  <c r="I293" i="53"/>
  <c r="J293" i="53" s="1"/>
  <c r="U293" i="53" s="1"/>
  <c r="F288" i="3" s="1"/>
  <c r="I292" i="53"/>
  <c r="J292" i="53" s="1"/>
  <c r="U292" i="53" s="1"/>
  <c r="F287" i="3" s="1"/>
  <c r="I291" i="53"/>
  <c r="J291" i="53" s="1"/>
  <c r="U291" i="53" s="1"/>
  <c r="F286" i="3" s="1"/>
  <c r="I290" i="53"/>
  <c r="J290" i="53" s="1"/>
  <c r="U290" i="53" s="1"/>
  <c r="F285" i="3" s="1"/>
  <c r="I289" i="53"/>
  <c r="J289" i="53" s="1"/>
  <c r="U289" i="53" s="1"/>
  <c r="F284" i="3" s="1"/>
  <c r="I288" i="53"/>
  <c r="J288" i="53" s="1"/>
  <c r="U288" i="53" s="1"/>
  <c r="F283" i="3" s="1"/>
  <c r="I287" i="53"/>
  <c r="J287" i="53" s="1"/>
  <c r="U287" i="53" s="1"/>
  <c r="F282" i="3" s="1"/>
  <c r="I286" i="53"/>
  <c r="J286" i="53" s="1"/>
  <c r="U286" i="53" s="1"/>
  <c r="F281" i="3" s="1"/>
  <c r="I285" i="53"/>
  <c r="J285" i="53" s="1"/>
  <c r="U285" i="53" s="1"/>
  <c r="F280" i="3" s="1"/>
  <c r="I284" i="53"/>
  <c r="J284" i="53" s="1"/>
  <c r="U284" i="53" s="1"/>
  <c r="F279" i="3" s="1"/>
  <c r="I283" i="53"/>
  <c r="J283" i="53" s="1"/>
  <c r="U283" i="53" s="1"/>
  <c r="F278" i="3" s="1"/>
  <c r="J282" i="53"/>
  <c r="U282" i="53" s="1"/>
  <c r="F277" i="3" s="1"/>
  <c r="I282" i="53"/>
  <c r="I281" i="53"/>
  <c r="J281" i="53" s="1"/>
  <c r="U281" i="53" s="1"/>
  <c r="F276" i="3" s="1"/>
  <c r="I280" i="53"/>
  <c r="J280" i="53" s="1"/>
  <c r="U280" i="53" s="1"/>
  <c r="F275" i="3" s="1"/>
  <c r="I279" i="53"/>
  <c r="J279" i="53" s="1"/>
  <c r="U279" i="53" s="1"/>
  <c r="F274" i="3" s="1"/>
  <c r="I278" i="53"/>
  <c r="J278" i="53" s="1"/>
  <c r="U278" i="53" s="1"/>
  <c r="F273" i="3" s="1"/>
  <c r="I277" i="53"/>
  <c r="J277" i="53" s="1"/>
  <c r="U277" i="53" s="1"/>
  <c r="F272" i="3" s="1"/>
  <c r="J276" i="53"/>
  <c r="U276" i="53" s="1"/>
  <c r="F271" i="3" s="1"/>
  <c r="I276" i="53"/>
  <c r="I275" i="53"/>
  <c r="J275" i="53" s="1"/>
  <c r="U275" i="53" s="1"/>
  <c r="F270" i="3" s="1"/>
  <c r="I274" i="53"/>
  <c r="J274" i="53" s="1"/>
  <c r="U274" i="53" s="1"/>
  <c r="F269" i="3" s="1"/>
  <c r="I273" i="53"/>
  <c r="J273" i="53" s="1"/>
  <c r="U273" i="53" s="1"/>
  <c r="F268" i="3" s="1"/>
  <c r="I272" i="53"/>
  <c r="J272" i="53" s="1"/>
  <c r="U272" i="53" s="1"/>
  <c r="F267" i="3" s="1"/>
  <c r="I271" i="53"/>
  <c r="J271" i="53" s="1"/>
  <c r="U271" i="53" s="1"/>
  <c r="F266" i="3" s="1"/>
  <c r="I270" i="53"/>
  <c r="J270" i="53" s="1"/>
  <c r="U270" i="53" s="1"/>
  <c r="F265" i="3" s="1"/>
  <c r="I269" i="53"/>
  <c r="J269" i="53" s="1"/>
  <c r="U269" i="53" s="1"/>
  <c r="F264" i="3" s="1"/>
  <c r="I268" i="53"/>
  <c r="J268" i="53" s="1"/>
  <c r="U268" i="53" s="1"/>
  <c r="F263" i="3" s="1"/>
  <c r="I267" i="53"/>
  <c r="J267" i="53" s="1"/>
  <c r="U267" i="53" s="1"/>
  <c r="F262" i="3" s="1"/>
  <c r="I266" i="53"/>
  <c r="J266" i="53" s="1"/>
  <c r="U266" i="53" s="1"/>
  <c r="F261" i="3" s="1"/>
  <c r="I265" i="53"/>
  <c r="J265" i="53" s="1"/>
  <c r="U265" i="53" s="1"/>
  <c r="F260" i="3" s="1"/>
  <c r="I264" i="53"/>
  <c r="J264" i="53" s="1"/>
  <c r="U264" i="53" s="1"/>
  <c r="F259" i="3" s="1"/>
  <c r="I263" i="53"/>
  <c r="J263" i="53" s="1"/>
  <c r="U263" i="53" s="1"/>
  <c r="F258" i="3" s="1"/>
  <c r="I262" i="53"/>
  <c r="J262" i="53" s="1"/>
  <c r="U262" i="53" s="1"/>
  <c r="F257" i="3" s="1"/>
  <c r="I261" i="53"/>
  <c r="J261" i="53" s="1"/>
  <c r="U261" i="53" s="1"/>
  <c r="F256" i="3" s="1"/>
  <c r="I260" i="53"/>
  <c r="J260" i="53" s="1"/>
  <c r="U260" i="53" s="1"/>
  <c r="F255" i="3" s="1"/>
  <c r="I259" i="53"/>
  <c r="J259" i="53" s="1"/>
  <c r="U259" i="53" s="1"/>
  <c r="F254" i="3" s="1"/>
  <c r="I258" i="53"/>
  <c r="J258" i="53" s="1"/>
  <c r="U258" i="53" s="1"/>
  <c r="F253" i="3" s="1"/>
  <c r="I257" i="53"/>
  <c r="J257" i="53" s="1"/>
  <c r="U257" i="53" s="1"/>
  <c r="F252" i="3" s="1"/>
  <c r="I256" i="53"/>
  <c r="J256" i="53" s="1"/>
  <c r="U256" i="53" s="1"/>
  <c r="F251" i="3" s="1"/>
  <c r="I255" i="53"/>
  <c r="J255" i="53" s="1"/>
  <c r="U255" i="53" s="1"/>
  <c r="F250" i="3" s="1"/>
  <c r="I254" i="53"/>
  <c r="J254" i="53" s="1"/>
  <c r="U254" i="53" s="1"/>
  <c r="F249" i="3" s="1"/>
  <c r="I253" i="53"/>
  <c r="J253" i="53" s="1"/>
  <c r="U253" i="53" s="1"/>
  <c r="F248" i="3" s="1"/>
  <c r="I252" i="53"/>
  <c r="J252" i="53" s="1"/>
  <c r="U252" i="53" s="1"/>
  <c r="F247" i="3" s="1"/>
  <c r="I251" i="53"/>
  <c r="J251" i="53" s="1"/>
  <c r="U251" i="53" s="1"/>
  <c r="F246" i="3" s="1"/>
  <c r="J250" i="53"/>
  <c r="U250" i="53" s="1"/>
  <c r="F245" i="3" s="1"/>
  <c r="I250" i="53"/>
  <c r="I249" i="53"/>
  <c r="J249" i="53" s="1"/>
  <c r="U249" i="53" s="1"/>
  <c r="F244" i="3" s="1"/>
  <c r="I248" i="53"/>
  <c r="J248" i="53" s="1"/>
  <c r="U248" i="53" s="1"/>
  <c r="F243" i="3" s="1"/>
  <c r="I247" i="53"/>
  <c r="J247" i="53" s="1"/>
  <c r="U247" i="53" s="1"/>
  <c r="F242" i="3" s="1"/>
  <c r="I246" i="53"/>
  <c r="J246" i="53" s="1"/>
  <c r="U246" i="53" s="1"/>
  <c r="F241" i="3" s="1"/>
  <c r="I245" i="53"/>
  <c r="J245" i="53" s="1"/>
  <c r="U245" i="53" s="1"/>
  <c r="F240" i="3" s="1"/>
  <c r="J244" i="53"/>
  <c r="U244" i="53" s="1"/>
  <c r="F239" i="3" s="1"/>
  <c r="I244" i="53"/>
  <c r="I243" i="53"/>
  <c r="J243" i="53" s="1"/>
  <c r="U243" i="53" s="1"/>
  <c r="F238" i="3" s="1"/>
  <c r="I242" i="53"/>
  <c r="J242" i="53" s="1"/>
  <c r="U242" i="53" s="1"/>
  <c r="F237" i="3" s="1"/>
  <c r="I241" i="53"/>
  <c r="J241" i="53" s="1"/>
  <c r="U241" i="53" s="1"/>
  <c r="F236" i="3" s="1"/>
  <c r="I240" i="53"/>
  <c r="J240" i="53" s="1"/>
  <c r="U240" i="53" s="1"/>
  <c r="F235" i="3" s="1"/>
  <c r="I239" i="53"/>
  <c r="J239" i="53" s="1"/>
  <c r="U239" i="53" s="1"/>
  <c r="F234" i="3" s="1"/>
  <c r="I238" i="53"/>
  <c r="J238" i="53" s="1"/>
  <c r="U238" i="53" s="1"/>
  <c r="F233" i="3" s="1"/>
  <c r="I237" i="53"/>
  <c r="J237" i="53" s="1"/>
  <c r="U237" i="53" s="1"/>
  <c r="F232" i="3" s="1"/>
  <c r="I236" i="53"/>
  <c r="J236" i="53" s="1"/>
  <c r="U236" i="53" s="1"/>
  <c r="F231" i="3" s="1"/>
  <c r="I235" i="53"/>
  <c r="J235" i="53" s="1"/>
  <c r="U235" i="53" s="1"/>
  <c r="F230" i="3" s="1"/>
  <c r="I234" i="53"/>
  <c r="J234" i="53" s="1"/>
  <c r="U234" i="53" s="1"/>
  <c r="F229" i="3" s="1"/>
  <c r="I233" i="53"/>
  <c r="J233" i="53" s="1"/>
  <c r="U233" i="53" s="1"/>
  <c r="F228" i="3" s="1"/>
  <c r="I232" i="53"/>
  <c r="J232" i="53" s="1"/>
  <c r="U232" i="53" s="1"/>
  <c r="F227" i="3" s="1"/>
  <c r="I231" i="53"/>
  <c r="J231" i="53" s="1"/>
  <c r="U231" i="53" s="1"/>
  <c r="F226" i="3" s="1"/>
  <c r="J230" i="53"/>
  <c r="U230" i="53" s="1"/>
  <c r="F225" i="3" s="1"/>
  <c r="I230" i="53"/>
  <c r="I229" i="53"/>
  <c r="J229" i="53" s="1"/>
  <c r="U229" i="53" s="1"/>
  <c r="F224" i="3" s="1"/>
  <c r="J228" i="53"/>
  <c r="U228" i="53" s="1"/>
  <c r="F223" i="3" s="1"/>
  <c r="I228" i="53"/>
  <c r="I227" i="53"/>
  <c r="J227" i="53" s="1"/>
  <c r="U227" i="53" s="1"/>
  <c r="F222" i="3" s="1"/>
  <c r="I226" i="53"/>
  <c r="J226" i="53" s="1"/>
  <c r="U226" i="53" s="1"/>
  <c r="F221" i="3" s="1"/>
  <c r="I225" i="53"/>
  <c r="J225" i="53" s="1"/>
  <c r="U225" i="53" s="1"/>
  <c r="F220" i="3" s="1"/>
  <c r="I224" i="53"/>
  <c r="J224" i="53" s="1"/>
  <c r="U224" i="53" s="1"/>
  <c r="F219" i="3" s="1"/>
  <c r="I223" i="53"/>
  <c r="J223" i="53" s="1"/>
  <c r="U223" i="53" s="1"/>
  <c r="F218" i="3" s="1"/>
  <c r="I222" i="53"/>
  <c r="J222" i="53" s="1"/>
  <c r="U222" i="53" s="1"/>
  <c r="F217" i="3" s="1"/>
  <c r="I221" i="53"/>
  <c r="J221" i="53" s="1"/>
  <c r="U221" i="53" s="1"/>
  <c r="F216" i="3" s="1"/>
  <c r="I220" i="53"/>
  <c r="J220" i="53" s="1"/>
  <c r="U220" i="53" s="1"/>
  <c r="F215" i="3" s="1"/>
  <c r="I219" i="53"/>
  <c r="J219" i="53" s="1"/>
  <c r="U219" i="53" s="1"/>
  <c r="F214" i="3" s="1"/>
  <c r="I218" i="53"/>
  <c r="J218" i="53" s="1"/>
  <c r="U218" i="53" s="1"/>
  <c r="F213" i="3" s="1"/>
  <c r="I217" i="53"/>
  <c r="J217" i="53" s="1"/>
  <c r="U217" i="53" s="1"/>
  <c r="F212" i="3" s="1"/>
  <c r="I216" i="53"/>
  <c r="J216" i="53" s="1"/>
  <c r="U216" i="53" s="1"/>
  <c r="F211" i="3" s="1"/>
  <c r="I215" i="53"/>
  <c r="J215" i="53" s="1"/>
  <c r="U215" i="53" s="1"/>
  <c r="F210" i="3" s="1"/>
  <c r="J214" i="53"/>
  <c r="U214" i="53" s="1"/>
  <c r="F209" i="3" s="1"/>
  <c r="I214" i="53"/>
  <c r="I213" i="53"/>
  <c r="J213" i="53" s="1"/>
  <c r="U213" i="53" s="1"/>
  <c r="F208" i="3" s="1"/>
  <c r="J212" i="53"/>
  <c r="U212" i="53" s="1"/>
  <c r="F207" i="3" s="1"/>
  <c r="I212" i="53"/>
  <c r="I211" i="53"/>
  <c r="J211" i="53" s="1"/>
  <c r="U211" i="53" s="1"/>
  <c r="F206" i="3" s="1"/>
  <c r="I210" i="53"/>
  <c r="J210" i="53" s="1"/>
  <c r="U210" i="53" s="1"/>
  <c r="F205" i="3" s="1"/>
  <c r="I209" i="53"/>
  <c r="J209" i="53" s="1"/>
  <c r="U209" i="53" s="1"/>
  <c r="F204" i="3" s="1"/>
  <c r="I208" i="53"/>
  <c r="J208" i="53" s="1"/>
  <c r="U208" i="53" s="1"/>
  <c r="F203" i="3" s="1"/>
  <c r="I207" i="53"/>
  <c r="J207" i="53" s="1"/>
  <c r="U207" i="53" s="1"/>
  <c r="F202" i="3" s="1"/>
  <c r="I206" i="53"/>
  <c r="J206" i="53" s="1"/>
  <c r="U206" i="53" s="1"/>
  <c r="F201" i="3" s="1"/>
  <c r="I205" i="53"/>
  <c r="J205" i="53" s="1"/>
  <c r="U205" i="53" s="1"/>
  <c r="F200" i="3" s="1"/>
  <c r="J204" i="53"/>
  <c r="U204" i="53" s="1"/>
  <c r="F199" i="3" s="1"/>
  <c r="I204" i="53"/>
  <c r="I203" i="53"/>
  <c r="J203" i="53" s="1"/>
  <c r="U203" i="53" s="1"/>
  <c r="F198" i="3" s="1"/>
  <c r="I202" i="53"/>
  <c r="J202" i="53" s="1"/>
  <c r="U202" i="53" s="1"/>
  <c r="F197" i="3" s="1"/>
  <c r="I201" i="53"/>
  <c r="J201" i="53" s="1"/>
  <c r="U201" i="53" s="1"/>
  <c r="F196" i="3" s="1"/>
  <c r="I200" i="53"/>
  <c r="J200" i="53" s="1"/>
  <c r="U200" i="53" s="1"/>
  <c r="F195" i="3" s="1"/>
  <c r="I199" i="53"/>
  <c r="J199" i="53" s="1"/>
  <c r="U199" i="53" s="1"/>
  <c r="F194" i="3" s="1"/>
  <c r="J198" i="53"/>
  <c r="U198" i="53" s="1"/>
  <c r="F193" i="3" s="1"/>
  <c r="I198" i="53"/>
  <c r="I197" i="53"/>
  <c r="J197" i="53" s="1"/>
  <c r="U197" i="53" s="1"/>
  <c r="F192" i="3" s="1"/>
  <c r="J196" i="53"/>
  <c r="U196" i="53" s="1"/>
  <c r="F191" i="3" s="1"/>
  <c r="I196" i="53"/>
  <c r="I195" i="53"/>
  <c r="J195" i="53" s="1"/>
  <c r="U195" i="53" s="1"/>
  <c r="F190" i="3" s="1"/>
  <c r="I194" i="53"/>
  <c r="J194" i="53" s="1"/>
  <c r="U194" i="53" s="1"/>
  <c r="F189" i="3" s="1"/>
  <c r="I193" i="53"/>
  <c r="J193" i="53" s="1"/>
  <c r="U193" i="53" s="1"/>
  <c r="F188" i="3" s="1"/>
  <c r="I192" i="53"/>
  <c r="J192" i="53" s="1"/>
  <c r="U192" i="53" s="1"/>
  <c r="F187" i="3" s="1"/>
  <c r="I191" i="53"/>
  <c r="J191" i="53" s="1"/>
  <c r="U191" i="53" s="1"/>
  <c r="F186" i="3" s="1"/>
  <c r="I190" i="53"/>
  <c r="J190" i="53" s="1"/>
  <c r="U190" i="53" s="1"/>
  <c r="F185" i="3" s="1"/>
  <c r="I189" i="53"/>
  <c r="J189" i="53" s="1"/>
  <c r="U189" i="53" s="1"/>
  <c r="F184" i="3" s="1"/>
  <c r="J188" i="53"/>
  <c r="U188" i="53" s="1"/>
  <c r="F183" i="3" s="1"/>
  <c r="I188" i="53"/>
  <c r="I187" i="53"/>
  <c r="J187" i="53" s="1"/>
  <c r="U187" i="53" s="1"/>
  <c r="F182" i="3" s="1"/>
  <c r="I186" i="53"/>
  <c r="J186" i="53" s="1"/>
  <c r="U186" i="53" s="1"/>
  <c r="F181" i="3" s="1"/>
  <c r="I185" i="53"/>
  <c r="J185" i="53" s="1"/>
  <c r="U185" i="53" s="1"/>
  <c r="F180" i="3" s="1"/>
  <c r="I184" i="53"/>
  <c r="J184" i="53" s="1"/>
  <c r="U184" i="53" s="1"/>
  <c r="F179" i="3" s="1"/>
  <c r="I183" i="53"/>
  <c r="J183" i="53" s="1"/>
  <c r="U183" i="53" s="1"/>
  <c r="F178" i="3" s="1"/>
  <c r="J182" i="53"/>
  <c r="U182" i="53" s="1"/>
  <c r="F177" i="3" s="1"/>
  <c r="I182" i="53"/>
  <c r="I181" i="53"/>
  <c r="J181" i="53" s="1"/>
  <c r="U181" i="53" s="1"/>
  <c r="F176" i="3" s="1"/>
  <c r="J180" i="53"/>
  <c r="U180" i="53" s="1"/>
  <c r="F175" i="3" s="1"/>
  <c r="I180" i="53"/>
  <c r="I179" i="53"/>
  <c r="J179" i="53" s="1"/>
  <c r="U179" i="53" s="1"/>
  <c r="F174" i="3" s="1"/>
  <c r="I178" i="53"/>
  <c r="J178" i="53" s="1"/>
  <c r="U178" i="53" s="1"/>
  <c r="F173" i="3" s="1"/>
  <c r="I177" i="53"/>
  <c r="J177" i="53" s="1"/>
  <c r="U177" i="53" s="1"/>
  <c r="F172" i="3" s="1"/>
  <c r="I176" i="53"/>
  <c r="J176" i="53" s="1"/>
  <c r="U176" i="53" s="1"/>
  <c r="F171" i="3" s="1"/>
  <c r="I175" i="53"/>
  <c r="J175" i="53" s="1"/>
  <c r="U175" i="53" s="1"/>
  <c r="F170" i="3" s="1"/>
  <c r="I174" i="53"/>
  <c r="J174" i="53" s="1"/>
  <c r="U174" i="53" s="1"/>
  <c r="F169" i="3" s="1"/>
  <c r="I173" i="53"/>
  <c r="J173" i="53" s="1"/>
  <c r="U173" i="53" s="1"/>
  <c r="F168" i="3" s="1"/>
  <c r="J172" i="53"/>
  <c r="U172" i="53" s="1"/>
  <c r="F167" i="3" s="1"/>
  <c r="I172" i="53"/>
  <c r="I171" i="53"/>
  <c r="J171" i="53" s="1"/>
  <c r="U171" i="53" s="1"/>
  <c r="F166" i="3" s="1"/>
  <c r="I170" i="53"/>
  <c r="J170" i="53" s="1"/>
  <c r="U170" i="53" s="1"/>
  <c r="F165" i="3" s="1"/>
  <c r="I169" i="53"/>
  <c r="J169" i="53" s="1"/>
  <c r="U169" i="53" s="1"/>
  <c r="F164" i="3" s="1"/>
  <c r="I168" i="53"/>
  <c r="J168" i="53" s="1"/>
  <c r="U168" i="53" s="1"/>
  <c r="F163" i="3" s="1"/>
  <c r="I167" i="53"/>
  <c r="J167" i="53" s="1"/>
  <c r="U167" i="53" s="1"/>
  <c r="F162" i="3" s="1"/>
  <c r="J166" i="53"/>
  <c r="U166" i="53" s="1"/>
  <c r="F161" i="3" s="1"/>
  <c r="I166" i="53"/>
  <c r="I165" i="53"/>
  <c r="J165" i="53" s="1"/>
  <c r="U165" i="53" s="1"/>
  <c r="F160" i="3" s="1"/>
  <c r="J164" i="53"/>
  <c r="U164" i="53" s="1"/>
  <c r="F159" i="3" s="1"/>
  <c r="I164" i="53"/>
  <c r="I163" i="53"/>
  <c r="J163" i="53" s="1"/>
  <c r="U163" i="53" s="1"/>
  <c r="F158" i="3" s="1"/>
  <c r="I162" i="53"/>
  <c r="J162" i="53" s="1"/>
  <c r="U162" i="53" s="1"/>
  <c r="F157" i="3" s="1"/>
  <c r="I161" i="53"/>
  <c r="J161" i="53" s="1"/>
  <c r="U161" i="53" s="1"/>
  <c r="F156" i="3" s="1"/>
  <c r="I160" i="53"/>
  <c r="J160" i="53" s="1"/>
  <c r="U160" i="53" s="1"/>
  <c r="F155" i="3" s="1"/>
  <c r="I159" i="53"/>
  <c r="J159" i="53" s="1"/>
  <c r="U159" i="53" s="1"/>
  <c r="F154" i="3" s="1"/>
  <c r="I158" i="53"/>
  <c r="J158" i="53" s="1"/>
  <c r="U158" i="53" s="1"/>
  <c r="F153" i="3" s="1"/>
  <c r="I157" i="53"/>
  <c r="J157" i="53" s="1"/>
  <c r="U157" i="53" s="1"/>
  <c r="F152" i="3" s="1"/>
  <c r="J156" i="53"/>
  <c r="U156" i="53" s="1"/>
  <c r="F151" i="3" s="1"/>
  <c r="I156" i="53"/>
  <c r="I155" i="53"/>
  <c r="J155" i="53" s="1"/>
  <c r="U155" i="53" s="1"/>
  <c r="F150" i="3" s="1"/>
  <c r="I154" i="53"/>
  <c r="J154" i="53" s="1"/>
  <c r="U154" i="53" s="1"/>
  <c r="F149" i="3" s="1"/>
  <c r="I153" i="53"/>
  <c r="J153" i="53" s="1"/>
  <c r="U153" i="53" s="1"/>
  <c r="F148" i="3" s="1"/>
  <c r="I152" i="53"/>
  <c r="J152" i="53" s="1"/>
  <c r="U152" i="53" s="1"/>
  <c r="F147" i="3" s="1"/>
  <c r="I151" i="53"/>
  <c r="J151" i="53" s="1"/>
  <c r="U151" i="53" s="1"/>
  <c r="F146" i="3" s="1"/>
  <c r="J150" i="53"/>
  <c r="U150" i="53" s="1"/>
  <c r="F145" i="3" s="1"/>
  <c r="I150" i="53"/>
  <c r="I149" i="53"/>
  <c r="J149" i="53" s="1"/>
  <c r="U149" i="53" s="1"/>
  <c r="F144" i="3" s="1"/>
  <c r="J148" i="53"/>
  <c r="U148" i="53" s="1"/>
  <c r="F143" i="3" s="1"/>
  <c r="I148" i="53"/>
  <c r="I147" i="53"/>
  <c r="J147" i="53" s="1"/>
  <c r="U147" i="53" s="1"/>
  <c r="F142" i="3" s="1"/>
  <c r="I146" i="53"/>
  <c r="J146" i="53" s="1"/>
  <c r="U146" i="53" s="1"/>
  <c r="F141" i="3" s="1"/>
  <c r="I145" i="53"/>
  <c r="J145" i="53" s="1"/>
  <c r="U145" i="53" s="1"/>
  <c r="F140" i="3" s="1"/>
  <c r="I144" i="53"/>
  <c r="J144" i="53" s="1"/>
  <c r="U144" i="53" s="1"/>
  <c r="F139" i="3" s="1"/>
  <c r="I143" i="53"/>
  <c r="J143" i="53" s="1"/>
  <c r="U143" i="53" s="1"/>
  <c r="F138" i="3" s="1"/>
  <c r="I142" i="53"/>
  <c r="J142" i="53" s="1"/>
  <c r="U142" i="53" s="1"/>
  <c r="F137" i="3" s="1"/>
  <c r="I141" i="53"/>
  <c r="J141" i="53" s="1"/>
  <c r="U141" i="53" s="1"/>
  <c r="F136" i="3" s="1"/>
  <c r="J140" i="53"/>
  <c r="U140" i="53" s="1"/>
  <c r="F135" i="3" s="1"/>
  <c r="I140" i="53"/>
  <c r="I139" i="53"/>
  <c r="J139" i="53" s="1"/>
  <c r="U139" i="53" s="1"/>
  <c r="F134" i="3" s="1"/>
  <c r="I138" i="53"/>
  <c r="J138" i="53" s="1"/>
  <c r="U138" i="53" s="1"/>
  <c r="F133" i="3" s="1"/>
  <c r="I137" i="53"/>
  <c r="J137" i="53" s="1"/>
  <c r="U137" i="53" s="1"/>
  <c r="F132" i="3" s="1"/>
  <c r="I136" i="53"/>
  <c r="J136" i="53" s="1"/>
  <c r="U136" i="53" s="1"/>
  <c r="F131" i="3" s="1"/>
  <c r="I135" i="53"/>
  <c r="J135" i="53" s="1"/>
  <c r="U135" i="53" s="1"/>
  <c r="F130" i="3" s="1"/>
  <c r="J134" i="53"/>
  <c r="U134" i="53" s="1"/>
  <c r="F129" i="3" s="1"/>
  <c r="I134" i="53"/>
  <c r="I133" i="53"/>
  <c r="J133" i="53" s="1"/>
  <c r="U133" i="53" s="1"/>
  <c r="F128" i="3" s="1"/>
  <c r="J132" i="53"/>
  <c r="U132" i="53" s="1"/>
  <c r="F127" i="3" s="1"/>
  <c r="I132" i="53"/>
  <c r="I131" i="53"/>
  <c r="J131" i="53" s="1"/>
  <c r="U131" i="53" s="1"/>
  <c r="F126" i="3" s="1"/>
  <c r="I130" i="53"/>
  <c r="J130" i="53" s="1"/>
  <c r="U130" i="53" s="1"/>
  <c r="F125" i="3" s="1"/>
  <c r="I129" i="53"/>
  <c r="J129" i="53" s="1"/>
  <c r="U129" i="53" s="1"/>
  <c r="F124" i="3" s="1"/>
  <c r="I128" i="53"/>
  <c r="J128" i="53" s="1"/>
  <c r="U128" i="53" s="1"/>
  <c r="F123" i="3" s="1"/>
  <c r="I127" i="53"/>
  <c r="J127" i="53" s="1"/>
  <c r="U127" i="53" s="1"/>
  <c r="F122" i="3" s="1"/>
  <c r="I126" i="53"/>
  <c r="J126" i="53" s="1"/>
  <c r="U126" i="53" s="1"/>
  <c r="F121" i="3" s="1"/>
  <c r="I125" i="53"/>
  <c r="J125" i="53" s="1"/>
  <c r="U125" i="53" s="1"/>
  <c r="F120" i="3" s="1"/>
  <c r="J124" i="53"/>
  <c r="U124" i="53" s="1"/>
  <c r="F119" i="3" s="1"/>
  <c r="I124" i="53"/>
  <c r="I123" i="53"/>
  <c r="J123" i="53" s="1"/>
  <c r="U123" i="53" s="1"/>
  <c r="F118" i="3" s="1"/>
  <c r="I122" i="53"/>
  <c r="J122" i="53" s="1"/>
  <c r="U122" i="53" s="1"/>
  <c r="F117" i="3" s="1"/>
  <c r="I121" i="53"/>
  <c r="J121" i="53" s="1"/>
  <c r="U121" i="53" s="1"/>
  <c r="F116" i="3" s="1"/>
  <c r="I120" i="53"/>
  <c r="J120" i="53" s="1"/>
  <c r="U120" i="53" s="1"/>
  <c r="F115" i="3" s="1"/>
  <c r="I119" i="53"/>
  <c r="J119" i="53" s="1"/>
  <c r="U119" i="53" s="1"/>
  <c r="F114" i="3" s="1"/>
  <c r="J118" i="53"/>
  <c r="U118" i="53" s="1"/>
  <c r="F113" i="3" s="1"/>
  <c r="I118" i="53"/>
  <c r="I117" i="53"/>
  <c r="J117" i="53" s="1"/>
  <c r="U117" i="53" s="1"/>
  <c r="F112" i="3" s="1"/>
  <c r="J116" i="53"/>
  <c r="U116" i="53" s="1"/>
  <c r="F111" i="3" s="1"/>
  <c r="I116" i="53"/>
  <c r="I115" i="53"/>
  <c r="J115" i="53" s="1"/>
  <c r="U115" i="53" s="1"/>
  <c r="F110" i="3" s="1"/>
  <c r="I114" i="53"/>
  <c r="J114" i="53" s="1"/>
  <c r="U114" i="53" s="1"/>
  <c r="F109" i="3" s="1"/>
  <c r="I113" i="53"/>
  <c r="J113" i="53" s="1"/>
  <c r="U113" i="53" s="1"/>
  <c r="F108" i="3" s="1"/>
  <c r="I112" i="53"/>
  <c r="J112" i="53" s="1"/>
  <c r="U112" i="53" s="1"/>
  <c r="F107" i="3" s="1"/>
  <c r="I111" i="53"/>
  <c r="J111" i="53" s="1"/>
  <c r="U111" i="53" s="1"/>
  <c r="F106" i="3" s="1"/>
  <c r="I110" i="53"/>
  <c r="J110" i="53" s="1"/>
  <c r="U110" i="53" s="1"/>
  <c r="F105" i="3" s="1"/>
  <c r="I109" i="53"/>
  <c r="J109" i="53" s="1"/>
  <c r="U109" i="53" s="1"/>
  <c r="F104" i="3" s="1"/>
  <c r="J108" i="53"/>
  <c r="U108" i="53" s="1"/>
  <c r="F103" i="3" s="1"/>
  <c r="I108" i="53"/>
  <c r="I107" i="53"/>
  <c r="J107" i="53" s="1"/>
  <c r="U107" i="53" s="1"/>
  <c r="F102" i="3" s="1"/>
  <c r="I106" i="53"/>
  <c r="J106" i="53" s="1"/>
  <c r="U106" i="53" s="1"/>
  <c r="F101" i="3" s="1"/>
  <c r="I105" i="53"/>
  <c r="J105" i="53" s="1"/>
  <c r="U105" i="53" s="1"/>
  <c r="F100" i="3" s="1"/>
  <c r="I104" i="53"/>
  <c r="J104" i="53" s="1"/>
  <c r="U104" i="53" s="1"/>
  <c r="F99" i="3" s="1"/>
  <c r="I103" i="53"/>
  <c r="J103" i="53" s="1"/>
  <c r="U103" i="53" s="1"/>
  <c r="F98" i="3" s="1"/>
  <c r="J102" i="53"/>
  <c r="U102" i="53" s="1"/>
  <c r="F97" i="3" s="1"/>
  <c r="I102" i="53"/>
  <c r="I101" i="53"/>
  <c r="J101" i="53" s="1"/>
  <c r="U101" i="53" s="1"/>
  <c r="F96" i="3" s="1"/>
  <c r="J100" i="53"/>
  <c r="U100" i="53" s="1"/>
  <c r="F95" i="3" s="1"/>
  <c r="I100" i="53"/>
  <c r="I99" i="53"/>
  <c r="J99" i="53" s="1"/>
  <c r="U99" i="53" s="1"/>
  <c r="F94" i="3" s="1"/>
  <c r="I98" i="53"/>
  <c r="J98" i="53" s="1"/>
  <c r="U98" i="53" s="1"/>
  <c r="F93" i="3" s="1"/>
  <c r="I97" i="53"/>
  <c r="J97" i="53" s="1"/>
  <c r="U97" i="53" s="1"/>
  <c r="F92" i="3" s="1"/>
  <c r="I96" i="53"/>
  <c r="J96" i="53" s="1"/>
  <c r="U96" i="53" s="1"/>
  <c r="F91" i="3" s="1"/>
  <c r="I95" i="53"/>
  <c r="J95" i="53" s="1"/>
  <c r="U95" i="53" s="1"/>
  <c r="F90" i="3" s="1"/>
  <c r="I94" i="53"/>
  <c r="J94" i="53" s="1"/>
  <c r="U94" i="53" s="1"/>
  <c r="F89" i="3" s="1"/>
  <c r="I93" i="53"/>
  <c r="J93" i="53" s="1"/>
  <c r="U93" i="53" s="1"/>
  <c r="F88" i="3" s="1"/>
  <c r="J92" i="53"/>
  <c r="U92" i="53" s="1"/>
  <c r="F87" i="3" s="1"/>
  <c r="I92" i="53"/>
  <c r="I91" i="53"/>
  <c r="J91" i="53" s="1"/>
  <c r="U91" i="53" s="1"/>
  <c r="F86" i="3" s="1"/>
  <c r="I90" i="53"/>
  <c r="J90" i="53" s="1"/>
  <c r="U90" i="53" s="1"/>
  <c r="F85" i="3" s="1"/>
  <c r="I89" i="53"/>
  <c r="J89" i="53" s="1"/>
  <c r="U89" i="53" s="1"/>
  <c r="F84" i="3" s="1"/>
  <c r="I88" i="53"/>
  <c r="J88" i="53" s="1"/>
  <c r="U88" i="53" s="1"/>
  <c r="F83" i="3" s="1"/>
  <c r="I87" i="53"/>
  <c r="J87" i="53" s="1"/>
  <c r="U87" i="53" s="1"/>
  <c r="F82" i="3" s="1"/>
  <c r="J86" i="53"/>
  <c r="U86" i="53" s="1"/>
  <c r="F81" i="3" s="1"/>
  <c r="I86" i="53"/>
  <c r="I85" i="53"/>
  <c r="J85" i="53" s="1"/>
  <c r="U85" i="53" s="1"/>
  <c r="F80" i="3" s="1"/>
  <c r="J84" i="53"/>
  <c r="U84" i="53" s="1"/>
  <c r="F79" i="3" s="1"/>
  <c r="I84" i="53"/>
  <c r="I83" i="53"/>
  <c r="J83" i="53" s="1"/>
  <c r="U83" i="53" s="1"/>
  <c r="F78" i="3" s="1"/>
  <c r="I82" i="53"/>
  <c r="J82" i="53" s="1"/>
  <c r="U82" i="53" s="1"/>
  <c r="F77" i="3" s="1"/>
  <c r="I81" i="53"/>
  <c r="J81" i="53" s="1"/>
  <c r="U81" i="53" s="1"/>
  <c r="F76" i="3" s="1"/>
  <c r="I80" i="53"/>
  <c r="J80" i="53" s="1"/>
  <c r="U80" i="53" s="1"/>
  <c r="F75" i="3" s="1"/>
  <c r="I79" i="53"/>
  <c r="J79" i="53" s="1"/>
  <c r="U79" i="53" s="1"/>
  <c r="F74" i="3" s="1"/>
  <c r="I78" i="53"/>
  <c r="J78" i="53" s="1"/>
  <c r="U78" i="53" s="1"/>
  <c r="F73" i="3" s="1"/>
  <c r="I77" i="53"/>
  <c r="J77" i="53" s="1"/>
  <c r="U77" i="53" s="1"/>
  <c r="F72" i="3" s="1"/>
  <c r="J76" i="53"/>
  <c r="U76" i="53" s="1"/>
  <c r="F71" i="3" s="1"/>
  <c r="I76" i="53"/>
  <c r="I75" i="53"/>
  <c r="J75" i="53" s="1"/>
  <c r="U75" i="53" s="1"/>
  <c r="F70" i="3" s="1"/>
  <c r="I74" i="53"/>
  <c r="J74" i="53" s="1"/>
  <c r="U74" i="53" s="1"/>
  <c r="F69" i="3" s="1"/>
  <c r="I73" i="53"/>
  <c r="J73" i="53" s="1"/>
  <c r="U73" i="53" s="1"/>
  <c r="F68" i="3" s="1"/>
  <c r="I72" i="53"/>
  <c r="J72" i="53" s="1"/>
  <c r="U72" i="53" s="1"/>
  <c r="F67" i="3" s="1"/>
  <c r="I71" i="53"/>
  <c r="J71" i="53" s="1"/>
  <c r="U71" i="53" s="1"/>
  <c r="F66" i="3" s="1"/>
  <c r="J70" i="53"/>
  <c r="U70" i="53" s="1"/>
  <c r="F65" i="3" s="1"/>
  <c r="I70" i="53"/>
  <c r="I69" i="53"/>
  <c r="J69" i="53" s="1"/>
  <c r="U69" i="53" s="1"/>
  <c r="F64" i="3" s="1"/>
  <c r="J68" i="53"/>
  <c r="U68" i="53" s="1"/>
  <c r="F63" i="3" s="1"/>
  <c r="I68" i="53"/>
  <c r="I67" i="53"/>
  <c r="J67" i="53" s="1"/>
  <c r="U67" i="53" s="1"/>
  <c r="F62" i="3" s="1"/>
  <c r="I66" i="53"/>
  <c r="J66" i="53" s="1"/>
  <c r="U66" i="53" s="1"/>
  <c r="F61" i="3" s="1"/>
  <c r="I65" i="53"/>
  <c r="J65" i="53" s="1"/>
  <c r="U65" i="53" s="1"/>
  <c r="F60" i="3" s="1"/>
  <c r="I64" i="53"/>
  <c r="J64" i="53" s="1"/>
  <c r="U64" i="53" s="1"/>
  <c r="F59" i="3" s="1"/>
  <c r="I63" i="53"/>
  <c r="J63" i="53" s="1"/>
  <c r="U63" i="53" s="1"/>
  <c r="F58" i="3" s="1"/>
  <c r="I62" i="53"/>
  <c r="J62" i="53" s="1"/>
  <c r="U62" i="53" s="1"/>
  <c r="F57" i="3" s="1"/>
  <c r="I61" i="53"/>
  <c r="J61" i="53" s="1"/>
  <c r="U61" i="53" s="1"/>
  <c r="F56" i="3" s="1"/>
  <c r="J60" i="53"/>
  <c r="U60" i="53" s="1"/>
  <c r="F55" i="3" s="1"/>
  <c r="I60" i="53"/>
  <c r="I59" i="53"/>
  <c r="J59" i="53" s="1"/>
  <c r="U59" i="53" s="1"/>
  <c r="F54" i="3" s="1"/>
  <c r="I58" i="53"/>
  <c r="J58" i="53" s="1"/>
  <c r="U58" i="53" s="1"/>
  <c r="F53" i="3" s="1"/>
  <c r="I57" i="53"/>
  <c r="J57" i="53" s="1"/>
  <c r="U57" i="53" s="1"/>
  <c r="F52" i="3" s="1"/>
  <c r="I56" i="53"/>
  <c r="J56" i="53" s="1"/>
  <c r="U56" i="53" s="1"/>
  <c r="F51" i="3" s="1"/>
  <c r="I55" i="53"/>
  <c r="J55" i="53" s="1"/>
  <c r="U55" i="53" s="1"/>
  <c r="F50" i="3" s="1"/>
  <c r="J54" i="53"/>
  <c r="U54" i="53" s="1"/>
  <c r="F49" i="3" s="1"/>
  <c r="I54" i="53"/>
  <c r="I53" i="53"/>
  <c r="J53" i="53" s="1"/>
  <c r="U53" i="53" s="1"/>
  <c r="F48" i="3" s="1"/>
  <c r="J52" i="53"/>
  <c r="U52" i="53" s="1"/>
  <c r="F47" i="3" s="1"/>
  <c r="I52" i="53"/>
  <c r="I51" i="53"/>
  <c r="J51" i="53" s="1"/>
  <c r="U51" i="53" s="1"/>
  <c r="F46" i="3" s="1"/>
  <c r="I50" i="53"/>
  <c r="J50" i="53" s="1"/>
  <c r="U50" i="53" s="1"/>
  <c r="F45" i="3" s="1"/>
  <c r="I49" i="53"/>
  <c r="J49" i="53" s="1"/>
  <c r="U49" i="53" s="1"/>
  <c r="F44" i="3" s="1"/>
  <c r="I48" i="53"/>
  <c r="J48" i="53" s="1"/>
  <c r="U48" i="53" s="1"/>
  <c r="F43" i="3" s="1"/>
  <c r="I47" i="53"/>
  <c r="J47" i="53" s="1"/>
  <c r="U47" i="53" s="1"/>
  <c r="F42" i="3" s="1"/>
  <c r="I46" i="53"/>
  <c r="J46" i="53" s="1"/>
  <c r="U46" i="53" s="1"/>
  <c r="F41" i="3" s="1"/>
  <c r="I45" i="53"/>
  <c r="J45" i="53" s="1"/>
  <c r="U45" i="53" s="1"/>
  <c r="F40" i="3" s="1"/>
  <c r="J44" i="53"/>
  <c r="U44" i="53" s="1"/>
  <c r="F39" i="3" s="1"/>
  <c r="I44" i="53"/>
  <c r="I43" i="53"/>
  <c r="J43" i="53" s="1"/>
  <c r="U43" i="53" s="1"/>
  <c r="F38" i="3" s="1"/>
  <c r="I42" i="53"/>
  <c r="J42" i="53" s="1"/>
  <c r="U42" i="53" s="1"/>
  <c r="F37" i="3" s="1"/>
  <c r="I41" i="53"/>
  <c r="J41" i="53" s="1"/>
  <c r="U41" i="53" s="1"/>
  <c r="F36" i="3" s="1"/>
  <c r="I40" i="53"/>
  <c r="J40" i="53" s="1"/>
  <c r="U40" i="53" s="1"/>
  <c r="F35" i="3" s="1"/>
  <c r="I39" i="53"/>
  <c r="J39" i="53" s="1"/>
  <c r="U39" i="53" s="1"/>
  <c r="F34" i="3" s="1"/>
  <c r="I38" i="53"/>
  <c r="J38" i="53" s="1"/>
  <c r="I37" i="53"/>
  <c r="J37" i="53" s="1"/>
  <c r="I36" i="53"/>
  <c r="J36" i="53" s="1"/>
  <c r="U36" i="53" s="1"/>
  <c r="F31" i="3" s="1"/>
  <c r="I35" i="53"/>
  <c r="J35" i="53" s="1"/>
  <c r="I34" i="53"/>
  <c r="J34" i="53" s="1"/>
  <c r="U34" i="53" s="1"/>
  <c r="F29" i="3" s="1"/>
  <c r="I33" i="53"/>
  <c r="J33" i="53" s="1"/>
  <c r="I32" i="53"/>
  <c r="J32" i="53" s="1"/>
  <c r="I31" i="53"/>
  <c r="J31" i="53" s="1"/>
  <c r="I29" i="53"/>
  <c r="J29" i="53" s="1"/>
  <c r="I28" i="53"/>
  <c r="J28" i="53" s="1"/>
  <c r="I27" i="53"/>
  <c r="J27" i="53" s="1"/>
  <c r="U27" i="53" s="1"/>
  <c r="F22" i="3" s="1"/>
  <c r="I26" i="53"/>
  <c r="J26" i="53" s="1"/>
  <c r="I25" i="53"/>
  <c r="J25" i="53" s="1"/>
  <c r="I24" i="53"/>
  <c r="J24" i="53" s="1"/>
  <c r="I23" i="53"/>
  <c r="J23" i="53" s="1"/>
  <c r="I22" i="53"/>
  <c r="J22" i="53" s="1"/>
  <c r="I21" i="53"/>
  <c r="J21" i="53" s="1"/>
  <c r="I20" i="53"/>
  <c r="J20" i="53" s="1"/>
  <c r="I19" i="53"/>
  <c r="J19" i="53" s="1"/>
  <c r="I18" i="53"/>
  <c r="J18" i="53" s="1"/>
  <c r="U18" i="53" s="1"/>
  <c r="F13" i="3" s="1"/>
  <c r="I17" i="53"/>
  <c r="J17" i="53" s="1"/>
  <c r="I30" i="53"/>
  <c r="J30" i="53" s="1"/>
  <c r="O20" i="53"/>
  <c r="I13" i="53" l="1"/>
  <c r="A5" i="16"/>
  <c r="A5" i="4"/>
  <c r="M1016" i="53" l="1"/>
  <c r="M1015" i="53"/>
  <c r="M1014" i="53"/>
  <c r="M1013" i="53"/>
  <c r="M1012" i="53"/>
  <c r="M1011" i="53"/>
  <c r="M1010" i="53"/>
  <c r="M1009" i="53"/>
  <c r="M1008" i="53"/>
  <c r="M1007" i="53"/>
  <c r="M1006" i="53"/>
  <c r="M1005" i="53"/>
  <c r="M1004" i="53"/>
  <c r="M1003" i="53"/>
  <c r="M1002" i="53"/>
  <c r="M1001" i="53"/>
  <c r="M1000" i="53"/>
  <c r="M999" i="53"/>
  <c r="M998" i="53"/>
  <c r="M997" i="53"/>
  <c r="M996" i="53"/>
  <c r="M995" i="53"/>
  <c r="M994" i="53"/>
  <c r="M993" i="53"/>
  <c r="M992" i="53"/>
  <c r="M991" i="53"/>
  <c r="M990" i="53"/>
  <c r="M989" i="53"/>
  <c r="M988" i="53"/>
  <c r="M987" i="53"/>
  <c r="M986" i="53"/>
  <c r="M985" i="53"/>
  <c r="M984" i="53"/>
  <c r="M983" i="53"/>
  <c r="M982" i="53"/>
  <c r="M981" i="53"/>
  <c r="M980" i="53"/>
  <c r="M979" i="53"/>
  <c r="M978" i="53"/>
  <c r="M977" i="53"/>
  <c r="M976" i="53"/>
  <c r="M975" i="53"/>
  <c r="M974" i="53"/>
  <c r="M973" i="53"/>
  <c r="M972" i="53"/>
  <c r="M971" i="53"/>
  <c r="M970" i="53"/>
  <c r="M969" i="53"/>
  <c r="M968" i="53"/>
  <c r="M967" i="53"/>
  <c r="M966" i="53"/>
  <c r="M965" i="53"/>
  <c r="M964" i="53"/>
  <c r="M963" i="53"/>
  <c r="M962" i="53"/>
  <c r="M961" i="53"/>
  <c r="M960" i="53"/>
  <c r="M959" i="53"/>
  <c r="M958" i="53"/>
  <c r="M957" i="53"/>
  <c r="M956" i="53"/>
  <c r="M955" i="53"/>
  <c r="M954" i="53"/>
  <c r="M953" i="53"/>
  <c r="M952" i="53"/>
  <c r="M951" i="53"/>
  <c r="M950" i="53"/>
  <c r="M949" i="53"/>
  <c r="M948" i="53"/>
  <c r="M947" i="53"/>
  <c r="M946" i="53"/>
  <c r="M945" i="53"/>
  <c r="M944" i="53"/>
  <c r="M943" i="53"/>
  <c r="M942" i="53"/>
  <c r="M941" i="53"/>
  <c r="M940" i="53"/>
  <c r="M939" i="53"/>
  <c r="M938" i="53"/>
  <c r="M937" i="53"/>
  <c r="M936" i="53"/>
  <c r="M935" i="53"/>
  <c r="M934" i="53"/>
  <c r="M933" i="53"/>
  <c r="M932" i="53"/>
  <c r="M931" i="53"/>
  <c r="M930" i="53"/>
  <c r="M929" i="53"/>
  <c r="M928" i="53"/>
  <c r="M927" i="53"/>
  <c r="M926" i="53"/>
  <c r="M925" i="53"/>
  <c r="M924" i="53"/>
  <c r="M923" i="53"/>
  <c r="M922" i="53"/>
  <c r="M921" i="53"/>
  <c r="M920" i="53"/>
  <c r="M919" i="53"/>
  <c r="M918" i="53"/>
  <c r="M917" i="53"/>
  <c r="M916" i="53"/>
  <c r="M915" i="53"/>
  <c r="M914" i="53"/>
  <c r="M913" i="53"/>
  <c r="M912" i="53"/>
  <c r="M911" i="53"/>
  <c r="M910" i="53"/>
  <c r="M909" i="53"/>
  <c r="M908" i="53"/>
  <c r="M907" i="53"/>
  <c r="M906" i="53"/>
  <c r="M905" i="53"/>
  <c r="M904" i="53"/>
  <c r="M903" i="53"/>
  <c r="M902" i="53"/>
  <c r="M901" i="53"/>
  <c r="M900" i="53"/>
  <c r="M899" i="53"/>
  <c r="M898" i="53"/>
  <c r="M897" i="53"/>
  <c r="M896" i="53"/>
  <c r="M895" i="53"/>
  <c r="M894" i="53"/>
  <c r="M893" i="53"/>
  <c r="M892" i="53"/>
  <c r="M891" i="53"/>
  <c r="M890" i="53"/>
  <c r="M889" i="53"/>
  <c r="M888" i="53"/>
  <c r="M887" i="53"/>
  <c r="M886" i="53"/>
  <c r="M885" i="53"/>
  <c r="M884" i="53"/>
  <c r="M883" i="53"/>
  <c r="M882" i="53"/>
  <c r="M881" i="53"/>
  <c r="M880" i="53"/>
  <c r="M879" i="53"/>
  <c r="M878" i="53"/>
  <c r="M877" i="53"/>
  <c r="M876" i="53"/>
  <c r="M875" i="53"/>
  <c r="M874" i="53"/>
  <c r="M873" i="53"/>
  <c r="M872" i="53"/>
  <c r="M871" i="53"/>
  <c r="M870" i="53"/>
  <c r="M869" i="53"/>
  <c r="M868" i="53"/>
  <c r="M867" i="53"/>
  <c r="M866" i="53"/>
  <c r="M865" i="53"/>
  <c r="M864" i="53"/>
  <c r="M863" i="53"/>
  <c r="M862" i="53"/>
  <c r="M861" i="53"/>
  <c r="M860" i="53"/>
  <c r="M859" i="53"/>
  <c r="M858" i="53"/>
  <c r="M857" i="53"/>
  <c r="M856" i="53"/>
  <c r="M855" i="53"/>
  <c r="M854" i="53"/>
  <c r="M853" i="53"/>
  <c r="M852" i="53"/>
  <c r="M851" i="53"/>
  <c r="M850" i="53"/>
  <c r="M849" i="53"/>
  <c r="M848" i="53"/>
  <c r="M847" i="53"/>
  <c r="M846" i="53"/>
  <c r="M845" i="53"/>
  <c r="M844" i="53"/>
  <c r="M843" i="53"/>
  <c r="M842" i="53"/>
  <c r="M841" i="53"/>
  <c r="M840" i="53"/>
  <c r="M839" i="53"/>
  <c r="M838" i="53"/>
  <c r="M837" i="53"/>
  <c r="M836" i="53"/>
  <c r="M835" i="53"/>
  <c r="M834" i="53"/>
  <c r="M833" i="53"/>
  <c r="M832" i="53"/>
  <c r="M831" i="53"/>
  <c r="M830" i="53"/>
  <c r="M829" i="53"/>
  <c r="M828" i="53"/>
  <c r="M827" i="53"/>
  <c r="M826" i="53"/>
  <c r="M825" i="53"/>
  <c r="M824" i="53"/>
  <c r="M823" i="53"/>
  <c r="M822" i="53"/>
  <c r="M821" i="53"/>
  <c r="M820" i="53"/>
  <c r="M819" i="53"/>
  <c r="M818" i="53"/>
  <c r="M817" i="53"/>
  <c r="M816" i="53"/>
  <c r="M815" i="53"/>
  <c r="M814" i="53"/>
  <c r="M813" i="53"/>
  <c r="M812" i="53"/>
  <c r="M811" i="53"/>
  <c r="M810" i="53"/>
  <c r="M809" i="53"/>
  <c r="M808" i="53"/>
  <c r="M807" i="53"/>
  <c r="M806" i="53"/>
  <c r="M805" i="53"/>
  <c r="M804" i="53"/>
  <c r="M803" i="53"/>
  <c r="M802" i="53"/>
  <c r="M801" i="53"/>
  <c r="M800" i="53"/>
  <c r="M799" i="53"/>
  <c r="M798" i="53"/>
  <c r="M797" i="53"/>
  <c r="M796" i="53"/>
  <c r="M795" i="53"/>
  <c r="M794" i="53"/>
  <c r="M793" i="53"/>
  <c r="M792" i="53"/>
  <c r="M791" i="53"/>
  <c r="M790" i="53"/>
  <c r="M789" i="53"/>
  <c r="M788" i="53"/>
  <c r="M787" i="53"/>
  <c r="M786" i="53"/>
  <c r="M785" i="53"/>
  <c r="M784" i="53"/>
  <c r="M783" i="53"/>
  <c r="M782" i="53"/>
  <c r="M781" i="53"/>
  <c r="M780" i="53"/>
  <c r="M779" i="53"/>
  <c r="M778" i="53"/>
  <c r="M777" i="53"/>
  <c r="M776" i="53"/>
  <c r="M775" i="53"/>
  <c r="M774" i="53"/>
  <c r="M773" i="53"/>
  <c r="M772" i="53"/>
  <c r="M771" i="53"/>
  <c r="M770" i="53"/>
  <c r="M769" i="53"/>
  <c r="M768" i="53"/>
  <c r="M767" i="53"/>
  <c r="M766" i="53"/>
  <c r="M765" i="53"/>
  <c r="M764" i="53"/>
  <c r="M763" i="53"/>
  <c r="M762" i="53"/>
  <c r="M761" i="53"/>
  <c r="M760" i="53"/>
  <c r="M759" i="53"/>
  <c r="M758" i="53"/>
  <c r="M757" i="53"/>
  <c r="M756" i="53"/>
  <c r="M755" i="53"/>
  <c r="M754" i="53"/>
  <c r="M753" i="53"/>
  <c r="M752" i="53"/>
  <c r="M751" i="53"/>
  <c r="M750" i="53"/>
  <c r="M749" i="53"/>
  <c r="M748" i="53"/>
  <c r="M747" i="53"/>
  <c r="M746" i="53"/>
  <c r="M745" i="53"/>
  <c r="M744" i="53"/>
  <c r="M743" i="53"/>
  <c r="M742" i="53"/>
  <c r="M741" i="53"/>
  <c r="M740" i="53"/>
  <c r="M739" i="53"/>
  <c r="M738" i="53"/>
  <c r="M737" i="53"/>
  <c r="M736" i="53"/>
  <c r="M735" i="53"/>
  <c r="M734" i="53"/>
  <c r="M733" i="53"/>
  <c r="M732" i="53"/>
  <c r="M731" i="53"/>
  <c r="M730" i="53"/>
  <c r="M729" i="53"/>
  <c r="M728" i="53"/>
  <c r="M727" i="53"/>
  <c r="M726" i="53"/>
  <c r="M725" i="53"/>
  <c r="M724" i="53"/>
  <c r="M723" i="53"/>
  <c r="M722" i="53"/>
  <c r="M721" i="53"/>
  <c r="M720" i="53"/>
  <c r="M719" i="53"/>
  <c r="M718" i="53"/>
  <c r="M717" i="53"/>
  <c r="M716" i="53"/>
  <c r="M715" i="53"/>
  <c r="M714" i="53"/>
  <c r="M713" i="53"/>
  <c r="M712" i="53"/>
  <c r="M711" i="53"/>
  <c r="M710" i="53"/>
  <c r="M709" i="53"/>
  <c r="M708" i="53"/>
  <c r="M707" i="53"/>
  <c r="M706" i="53"/>
  <c r="M705" i="53"/>
  <c r="M704" i="53"/>
  <c r="M703" i="53"/>
  <c r="M702" i="53"/>
  <c r="M701" i="53"/>
  <c r="M700" i="53"/>
  <c r="M699" i="53"/>
  <c r="M698" i="53"/>
  <c r="M697" i="53"/>
  <c r="M696" i="53"/>
  <c r="M695" i="53"/>
  <c r="M694" i="53"/>
  <c r="M693" i="53"/>
  <c r="M692" i="53"/>
  <c r="M691" i="53"/>
  <c r="M690" i="53"/>
  <c r="M689" i="53"/>
  <c r="M688" i="53"/>
  <c r="M687" i="53"/>
  <c r="M686" i="53"/>
  <c r="M685" i="53"/>
  <c r="M684" i="53"/>
  <c r="M683" i="53"/>
  <c r="M682" i="53"/>
  <c r="M681" i="53"/>
  <c r="M680" i="53"/>
  <c r="M679" i="53"/>
  <c r="M678" i="53"/>
  <c r="M677" i="53"/>
  <c r="M676" i="53"/>
  <c r="M675" i="53"/>
  <c r="M674" i="53"/>
  <c r="M673" i="53"/>
  <c r="M672" i="53"/>
  <c r="M671" i="53"/>
  <c r="M670" i="53"/>
  <c r="M669" i="53"/>
  <c r="M668" i="53"/>
  <c r="M667" i="53"/>
  <c r="M666" i="53"/>
  <c r="M665" i="53"/>
  <c r="M664" i="53"/>
  <c r="M663" i="53"/>
  <c r="M662" i="53"/>
  <c r="M661" i="53"/>
  <c r="M660" i="53"/>
  <c r="M659" i="53"/>
  <c r="M658" i="53"/>
  <c r="M657" i="53"/>
  <c r="M656" i="53"/>
  <c r="M655" i="53"/>
  <c r="M654" i="53"/>
  <c r="M653" i="53"/>
  <c r="M652" i="53"/>
  <c r="M651" i="53"/>
  <c r="M650" i="53"/>
  <c r="M649" i="53"/>
  <c r="M648" i="53"/>
  <c r="M647" i="53"/>
  <c r="M646" i="53"/>
  <c r="M645" i="53"/>
  <c r="M644" i="53"/>
  <c r="M643" i="53"/>
  <c r="M642" i="53"/>
  <c r="M641" i="53"/>
  <c r="M640" i="53"/>
  <c r="M639" i="53"/>
  <c r="M638" i="53"/>
  <c r="M637" i="53"/>
  <c r="M636" i="53"/>
  <c r="M635" i="53"/>
  <c r="M634" i="53"/>
  <c r="M633" i="53"/>
  <c r="M632" i="53"/>
  <c r="M631" i="53"/>
  <c r="M630" i="53"/>
  <c r="M629" i="53"/>
  <c r="M628" i="53"/>
  <c r="M627" i="53"/>
  <c r="M626" i="53"/>
  <c r="M625" i="53"/>
  <c r="M624" i="53"/>
  <c r="M623" i="53"/>
  <c r="M622" i="53"/>
  <c r="M621" i="53"/>
  <c r="M620" i="53"/>
  <c r="M619" i="53"/>
  <c r="M618" i="53"/>
  <c r="M617" i="53"/>
  <c r="M616" i="53"/>
  <c r="M615" i="53"/>
  <c r="M614" i="53"/>
  <c r="M613" i="53"/>
  <c r="M612" i="53"/>
  <c r="M611" i="53"/>
  <c r="M610" i="53"/>
  <c r="M609" i="53"/>
  <c r="M608" i="53"/>
  <c r="M607" i="53"/>
  <c r="M606" i="53"/>
  <c r="M605" i="53"/>
  <c r="M604" i="53"/>
  <c r="M603" i="53"/>
  <c r="M602" i="53"/>
  <c r="M601" i="53"/>
  <c r="M600" i="53"/>
  <c r="M599" i="53"/>
  <c r="M598" i="53"/>
  <c r="M597" i="53"/>
  <c r="M596" i="53"/>
  <c r="M595" i="53"/>
  <c r="M594" i="53"/>
  <c r="M593" i="53"/>
  <c r="M592" i="53"/>
  <c r="M591" i="53"/>
  <c r="M590" i="53"/>
  <c r="M589" i="53"/>
  <c r="M588" i="53"/>
  <c r="M587" i="53"/>
  <c r="M586" i="53"/>
  <c r="M585" i="53"/>
  <c r="M584" i="53"/>
  <c r="M583" i="53"/>
  <c r="M582" i="53"/>
  <c r="M581" i="53"/>
  <c r="M580" i="53"/>
  <c r="M579" i="53"/>
  <c r="M578" i="53"/>
  <c r="M577" i="53"/>
  <c r="M576" i="53"/>
  <c r="M575" i="53"/>
  <c r="M574" i="53"/>
  <c r="M573" i="53"/>
  <c r="M572" i="53"/>
  <c r="M571" i="53"/>
  <c r="M570" i="53"/>
  <c r="M569" i="53"/>
  <c r="M568" i="53"/>
  <c r="M567" i="53"/>
  <c r="M566" i="53"/>
  <c r="M565" i="53"/>
  <c r="M564" i="53"/>
  <c r="M563" i="53"/>
  <c r="M562" i="53"/>
  <c r="M561" i="53"/>
  <c r="M560" i="53"/>
  <c r="M559" i="53"/>
  <c r="M558" i="53"/>
  <c r="M557" i="53"/>
  <c r="M556" i="53"/>
  <c r="M555" i="53"/>
  <c r="M554" i="53"/>
  <c r="M553" i="53"/>
  <c r="M552" i="53"/>
  <c r="M551" i="53"/>
  <c r="M550" i="53"/>
  <c r="M549" i="53"/>
  <c r="M548" i="53"/>
  <c r="M547" i="53"/>
  <c r="M546" i="53"/>
  <c r="M545" i="53"/>
  <c r="M544" i="53"/>
  <c r="M543" i="53"/>
  <c r="M542" i="53"/>
  <c r="M541" i="53"/>
  <c r="M540" i="53"/>
  <c r="M539" i="53"/>
  <c r="M538" i="53"/>
  <c r="M537" i="53"/>
  <c r="M536" i="53"/>
  <c r="M535" i="53"/>
  <c r="M534" i="53"/>
  <c r="M533" i="53"/>
  <c r="M532" i="53"/>
  <c r="M531" i="53"/>
  <c r="M530" i="53"/>
  <c r="M529" i="53"/>
  <c r="M528" i="53"/>
  <c r="M527" i="53"/>
  <c r="M526" i="53"/>
  <c r="M525" i="53"/>
  <c r="M524" i="53"/>
  <c r="M523" i="53"/>
  <c r="M522" i="53"/>
  <c r="M521" i="53"/>
  <c r="M520" i="53"/>
  <c r="M519" i="53"/>
  <c r="M518" i="53"/>
  <c r="M517" i="53"/>
  <c r="M516" i="53"/>
  <c r="M515" i="53"/>
  <c r="M514" i="53"/>
  <c r="M513" i="53"/>
  <c r="M512" i="53"/>
  <c r="M511" i="53"/>
  <c r="M510" i="53"/>
  <c r="M509" i="53"/>
  <c r="M508" i="53"/>
  <c r="M507" i="53"/>
  <c r="M506" i="53"/>
  <c r="M505" i="53"/>
  <c r="M504" i="53"/>
  <c r="M503" i="53"/>
  <c r="M502" i="53"/>
  <c r="M501" i="53"/>
  <c r="M500" i="53"/>
  <c r="M499" i="53"/>
  <c r="M498" i="53"/>
  <c r="M497" i="53"/>
  <c r="M496" i="53"/>
  <c r="M495" i="53"/>
  <c r="M494" i="53"/>
  <c r="M493" i="53"/>
  <c r="M492" i="53"/>
  <c r="M491" i="53"/>
  <c r="M490" i="53"/>
  <c r="M489" i="53"/>
  <c r="M488" i="53"/>
  <c r="M487" i="53"/>
  <c r="M486" i="53"/>
  <c r="M485" i="53"/>
  <c r="M484" i="53"/>
  <c r="M483" i="53"/>
  <c r="M482" i="53"/>
  <c r="M481" i="53"/>
  <c r="M480" i="53"/>
  <c r="M479" i="53"/>
  <c r="M478" i="53"/>
  <c r="M477" i="53"/>
  <c r="M476" i="53"/>
  <c r="M475" i="53"/>
  <c r="M474" i="53"/>
  <c r="M473" i="53"/>
  <c r="M472" i="53"/>
  <c r="M471" i="53"/>
  <c r="M470" i="53"/>
  <c r="M469" i="53"/>
  <c r="M468" i="53"/>
  <c r="M467" i="53"/>
  <c r="M466" i="53"/>
  <c r="M465" i="53"/>
  <c r="M464" i="53"/>
  <c r="M463" i="53"/>
  <c r="M462" i="53"/>
  <c r="M461" i="53"/>
  <c r="M460" i="53"/>
  <c r="M459" i="53"/>
  <c r="M458" i="53"/>
  <c r="M457" i="53"/>
  <c r="M456" i="53"/>
  <c r="M455" i="53"/>
  <c r="M454" i="53"/>
  <c r="M453" i="53"/>
  <c r="M452" i="53"/>
  <c r="M451" i="53"/>
  <c r="M450" i="53"/>
  <c r="M449" i="53"/>
  <c r="M448" i="53"/>
  <c r="M447" i="53"/>
  <c r="M446" i="53"/>
  <c r="M445" i="53"/>
  <c r="M444" i="53"/>
  <c r="M443" i="53"/>
  <c r="M442" i="53"/>
  <c r="M441" i="53"/>
  <c r="M440" i="53"/>
  <c r="M439" i="53"/>
  <c r="M438" i="53"/>
  <c r="M437" i="53"/>
  <c r="M436" i="53"/>
  <c r="M435" i="53"/>
  <c r="M434" i="53"/>
  <c r="M433" i="53"/>
  <c r="M432" i="53"/>
  <c r="M431" i="53"/>
  <c r="M430" i="53"/>
  <c r="M429" i="53"/>
  <c r="M428" i="53"/>
  <c r="M427" i="53"/>
  <c r="M426" i="53"/>
  <c r="M425" i="53"/>
  <c r="M424" i="53"/>
  <c r="M423" i="53"/>
  <c r="M422" i="53"/>
  <c r="M421" i="53"/>
  <c r="M420" i="53"/>
  <c r="M419" i="53"/>
  <c r="M418" i="53"/>
  <c r="M417" i="53"/>
  <c r="M416" i="53"/>
  <c r="M415" i="53"/>
  <c r="M414" i="53"/>
  <c r="M413" i="53"/>
  <c r="M412" i="53"/>
  <c r="M411" i="53"/>
  <c r="M410" i="53"/>
  <c r="M409" i="53"/>
  <c r="M408" i="53"/>
  <c r="M407" i="53"/>
  <c r="M406" i="53"/>
  <c r="M405" i="53"/>
  <c r="M404" i="53"/>
  <c r="M403" i="53"/>
  <c r="M402" i="53"/>
  <c r="M401" i="53"/>
  <c r="M400" i="53"/>
  <c r="M399" i="53"/>
  <c r="M398" i="53"/>
  <c r="M397" i="53"/>
  <c r="M396" i="53"/>
  <c r="M395" i="53"/>
  <c r="M394" i="53"/>
  <c r="M393" i="53"/>
  <c r="M392" i="53"/>
  <c r="M391" i="53"/>
  <c r="M390" i="53"/>
  <c r="M389" i="53"/>
  <c r="M388" i="53"/>
  <c r="M387" i="53"/>
  <c r="M386" i="53"/>
  <c r="M385" i="53"/>
  <c r="M384" i="53"/>
  <c r="M383" i="53"/>
  <c r="M382" i="53"/>
  <c r="M381" i="53"/>
  <c r="M380" i="53"/>
  <c r="M379" i="53"/>
  <c r="M378" i="53"/>
  <c r="M377" i="53"/>
  <c r="M376" i="53"/>
  <c r="M375" i="53"/>
  <c r="M374" i="53"/>
  <c r="M373" i="53"/>
  <c r="M372" i="53"/>
  <c r="M371" i="53"/>
  <c r="M370" i="53"/>
  <c r="M369" i="53"/>
  <c r="M368" i="53"/>
  <c r="M367" i="53"/>
  <c r="M366" i="53"/>
  <c r="M365" i="53"/>
  <c r="M364" i="53"/>
  <c r="M363" i="53"/>
  <c r="M362" i="53"/>
  <c r="M361" i="53"/>
  <c r="M360" i="53"/>
  <c r="M359" i="53"/>
  <c r="M358" i="53"/>
  <c r="M357" i="53"/>
  <c r="M356" i="53"/>
  <c r="M355" i="53"/>
  <c r="M354" i="53"/>
  <c r="M353" i="53"/>
  <c r="M352" i="53"/>
  <c r="M351" i="53"/>
  <c r="M350" i="53"/>
  <c r="M349" i="53"/>
  <c r="M348" i="53"/>
  <c r="M347" i="53"/>
  <c r="M346" i="53"/>
  <c r="M345" i="53"/>
  <c r="M344" i="53"/>
  <c r="M343" i="53"/>
  <c r="M342" i="53"/>
  <c r="M341" i="53"/>
  <c r="M340" i="53"/>
  <c r="M339" i="53"/>
  <c r="M338" i="53"/>
  <c r="M337" i="53"/>
  <c r="M336" i="53"/>
  <c r="M335" i="53"/>
  <c r="M334" i="53"/>
  <c r="M333" i="53"/>
  <c r="M332" i="53"/>
  <c r="M331" i="53"/>
  <c r="M330" i="53"/>
  <c r="M329" i="53"/>
  <c r="M328" i="53"/>
  <c r="M327" i="53"/>
  <c r="M326" i="53"/>
  <c r="M325" i="53"/>
  <c r="M324" i="53"/>
  <c r="M323" i="53"/>
  <c r="M322" i="53"/>
  <c r="M321" i="53"/>
  <c r="M320" i="53"/>
  <c r="M319" i="53"/>
  <c r="M318" i="53"/>
  <c r="M317" i="53"/>
  <c r="M316" i="53"/>
  <c r="M315" i="53"/>
  <c r="M314" i="53"/>
  <c r="M313" i="53"/>
  <c r="M312" i="53"/>
  <c r="M311" i="53"/>
  <c r="M310" i="53"/>
  <c r="M309" i="53"/>
  <c r="M308" i="53"/>
  <c r="M307" i="53"/>
  <c r="M306" i="53"/>
  <c r="M305" i="53"/>
  <c r="M304" i="53"/>
  <c r="M303" i="53"/>
  <c r="M302" i="53"/>
  <c r="M301" i="53"/>
  <c r="M300" i="53"/>
  <c r="M299" i="53"/>
  <c r="M298" i="53"/>
  <c r="M297" i="53"/>
  <c r="M296" i="53"/>
  <c r="M295" i="53"/>
  <c r="M294" i="53"/>
  <c r="M293" i="53"/>
  <c r="M292" i="53"/>
  <c r="M291" i="53"/>
  <c r="M290" i="53"/>
  <c r="M289" i="53"/>
  <c r="M288" i="53"/>
  <c r="M287" i="53"/>
  <c r="M286" i="53"/>
  <c r="M285" i="53"/>
  <c r="M284" i="53"/>
  <c r="M283" i="53"/>
  <c r="M282" i="53"/>
  <c r="M281" i="53"/>
  <c r="M280" i="53"/>
  <c r="M279" i="53"/>
  <c r="M278" i="53"/>
  <c r="M277" i="53"/>
  <c r="M276" i="53"/>
  <c r="M275" i="53"/>
  <c r="M274" i="53"/>
  <c r="M273" i="53"/>
  <c r="M272" i="53"/>
  <c r="M271" i="53"/>
  <c r="M270" i="53"/>
  <c r="M269" i="53"/>
  <c r="M268" i="53"/>
  <c r="M267" i="53"/>
  <c r="M266" i="53"/>
  <c r="M265" i="53"/>
  <c r="M264" i="53"/>
  <c r="M263" i="53"/>
  <c r="M262" i="53"/>
  <c r="M261" i="53"/>
  <c r="M260" i="53"/>
  <c r="M259" i="53"/>
  <c r="M258" i="53"/>
  <c r="M257" i="53"/>
  <c r="M256" i="53"/>
  <c r="M255" i="53"/>
  <c r="M254" i="53"/>
  <c r="M253" i="53"/>
  <c r="M252" i="53"/>
  <c r="M251" i="53"/>
  <c r="M250" i="53"/>
  <c r="M249" i="53"/>
  <c r="M248" i="53"/>
  <c r="M247" i="53"/>
  <c r="M246" i="53"/>
  <c r="M245" i="53"/>
  <c r="M244" i="53"/>
  <c r="M243" i="53"/>
  <c r="M242" i="53"/>
  <c r="M241" i="53"/>
  <c r="M240" i="53"/>
  <c r="M239" i="53"/>
  <c r="M238" i="53"/>
  <c r="M237" i="53"/>
  <c r="M236" i="53"/>
  <c r="M235" i="53"/>
  <c r="M234" i="53"/>
  <c r="M233" i="53"/>
  <c r="M232" i="53"/>
  <c r="M231" i="53"/>
  <c r="M230" i="53"/>
  <c r="M229" i="53"/>
  <c r="M228" i="53"/>
  <c r="M227" i="53"/>
  <c r="M226" i="53"/>
  <c r="M225" i="53"/>
  <c r="M224" i="53"/>
  <c r="M223" i="53"/>
  <c r="M222" i="53"/>
  <c r="M221" i="53"/>
  <c r="M220" i="53"/>
  <c r="M219" i="53"/>
  <c r="M218" i="53"/>
  <c r="M217" i="53"/>
  <c r="M216" i="53"/>
  <c r="M215" i="53"/>
  <c r="M214" i="53"/>
  <c r="M213" i="53"/>
  <c r="M212" i="53"/>
  <c r="M211" i="53"/>
  <c r="M210" i="53"/>
  <c r="M209" i="53"/>
  <c r="M208" i="53"/>
  <c r="M207" i="53"/>
  <c r="M206" i="53"/>
  <c r="M205" i="53"/>
  <c r="M204" i="53"/>
  <c r="M203" i="53"/>
  <c r="M202" i="53"/>
  <c r="M201" i="53"/>
  <c r="M200" i="53"/>
  <c r="M199" i="53"/>
  <c r="M198" i="53"/>
  <c r="M197" i="53"/>
  <c r="M196" i="53"/>
  <c r="M195" i="53"/>
  <c r="M194" i="53"/>
  <c r="M193" i="53"/>
  <c r="M192" i="53"/>
  <c r="M191" i="53"/>
  <c r="M190" i="53"/>
  <c r="M189" i="53"/>
  <c r="M188" i="53"/>
  <c r="M187" i="53"/>
  <c r="M186" i="53"/>
  <c r="M185" i="53"/>
  <c r="M184" i="53"/>
  <c r="M183" i="53"/>
  <c r="M182" i="53"/>
  <c r="M181" i="53"/>
  <c r="M180" i="53"/>
  <c r="M179" i="53"/>
  <c r="M178" i="53"/>
  <c r="M177" i="53"/>
  <c r="M176" i="53"/>
  <c r="M175" i="53"/>
  <c r="M174" i="53"/>
  <c r="M173" i="53"/>
  <c r="M172" i="53"/>
  <c r="M171" i="53"/>
  <c r="M170" i="53"/>
  <c r="M169" i="53"/>
  <c r="M168" i="53"/>
  <c r="M167" i="53"/>
  <c r="M166" i="53"/>
  <c r="M165" i="53"/>
  <c r="M164" i="53"/>
  <c r="M163" i="53"/>
  <c r="M162" i="53"/>
  <c r="M161" i="53"/>
  <c r="M160" i="53"/>
  <c r="M159" i="53"/>
  <c r="M158" i="53"/>
  <c r="M157" i="53"/>
  <c r="M156" i="53"/>
  <c r="M155" i="53"/>
  <c r="M154" i="53"/>
  <c r="M153" i="53"/>
  <c r="M152" i="53"/>
  <c r="M151" i="53"/>
  <c r="M150" i="53"/>
  <c r="M149" i="53"/>
  <c r="M148" i="53"/>
  <c r="M147" i="53"/>
  <c r="M146" i="53"/>
  <c r="M145" i="53"/>
  <c r="M144" i="53"/>
  <c r="M143" i="53"/>
  <c r="M142" i="53"/>
  <c r="M141" i="53"/>
  <c r="M140" i="53"/>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M113" i="53"/>
  <c r="M112" i="53"/>
  <c r="M111" i="53"/>
  <c r="M110" i="53"/>
  <c r="M109" i="53"/>
  <c r="M108" i="53"/>
  <c r="M107" i="53"/>
  <c r="M106" i="53"/>
  <c r="M105" i="53"/>
  <c r="M104" i="53"/>
  <c r="M103" i="53"/>
  <c r="M102" i="53"/>
  <c r="M101" i="53"/>
  <c r="M100" i="53"/>
  <c r="M99" i="53"/>
  <c r="M98" i="53"/>
  <c r="M97" i="53"/>
  <c r="M96" i="53"/>
  <c r="M95" i="53"/>
  <c r="M94" i="53"/>
  <c r="M93" i="53"/>
  <c r="M92" i="53"/>
  <c r="M91" i="53"/>
  <c r="M90"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53" i="53"/>
  <c r="M52" i="53"/>
  <c r="M51" i="53"/>
  <c r="M50" i="53"/>
  <c r="M49" i="53"/>
  <c r="M48" i="53"/>
  <c r="M47" i="53"/>
  <c r="M46" i="53"/>
  <c r="M45" i="53"/>
  <c r="M44" i="53"/>
  <c r="M43" i="53"/>
  <c r="M42" i="53"/>
  <c r="M41" i="53"/>
  <c r="M40" i="53"/>
  <c r="M39" i="53"/>
  <c r="M38" i="53"/>
  <c r="M37" i="53"/>
  <c r="M36" i="53"/>
  <c r="M35" i="53"/>
  <c r="M34" i="53"/>
  <c r="M33" i="53"/>
  <c r="M32" i="53"/>
  <c r="M31" i="53"/>
  <c r="M19" i="53"/>
  <c r="M18" i="53"/>
  <c r="A5" i="53"/>
  <c r="M30" i="53" l="1"/>
  <c r="M29" i="53"/>
  <c r="M28" i="53"/>
  <c r="M27" i="53"/>
  <c r="M26" i="53"/>
  <c r="M25" i="53"/>
  <c r="M24" i="53"/>
  <c r="M23" i="53"/>
  <c r="M22" i="53"/>
  <c r="M21" i="53"/>
  <c r="M20" i="53"/>
  <c r="P20" i="53" s="1"/>
  <c r="A14" i="53"/>
  <c r="E23" i="36" l="1"/>
  <c r="E16" i="57" l="1"/>
  <c r="E15" i="57"/>
  <c r="E14" i="57"/>
  <c r="E13" i="57"/>
  <c r="E12" i="57"/>
  <c r="E11" i="57"/>
  <c r="E10" i="57"/>
  <c r="E9" i="57"/>
  <c r="E8" i="57"/>
  <c r="E7" i="57"/>
  <c r="E6" i="57"/>
  <c r="E5" i="57"/>
  <c r="N15" i="30" l="1"/>
  <c r="F18" i="29"/>
  <c r="G18" i="29"/>
  <c r="F19" i="29"/>
  <c r="G19" i="29"/>
  <c r="F20" i="29"/>
  <c r="G20" i="29"/>
  <c r="G21" i="29"/>
  <c r="F22" i="29"/>
  <c r="G22" i="29"/>
  <c r="F23" i="29"/>
  <c r="G23" i="29"/>
  <c r="F24" i="29"/>
  <c r="G24" i="29"/>
  <c r="F25" i="29"/>
  <c r="G25" i="29"/>
  <c r="F26" i="29"/>
  <c r="G26" i="29"/>
  <c r="F27" i="29"/>
  <c r="G27" i="29"/>
  <c r="F28" i="29"/>
  <c r="G28" i="29"/>
  <c r="F29" i="29"/>
  <c r="G29" i="29"/>
  <c r="F30" i="29"/>
  <c r="G30" i="29"/>
  <c r="F31" i="29"/>
  <c r="G31" i="29"/>
  <c r="F32" i="29"/>
  <c r="G32" i="29"/>
  <c r="F33" i="29"/>
  <c r="G33" i="29"/>
  <c r="F34" i="29"/>
  <c r="G34" i="29"/>
  <c r="F35" i="29"/>
  <c r="G35" i="29"/>
  <c r="F36" i="29"/>
  <c r="G36" i="29"/>
  <c r="F37" i="29"/>
  <c r="G37" i="29"/>
  <c r="F38" i="29"/>
  <c r="G38" i="29"/>
  <c r="F39" i="29"/>
  <c r="G39" i="29"/>
  <c r="F40" i="29"/>
  <c r="G40" i="29"/>
  <c r="F41" i="29"/>
  <c r="G41" i="29"/>
  <c r="F42" i="29"/>
  <c r="G42" i="29"/>
  <c r="F43" i="29"/>
  <c r="G43" i="29"/>
  <c r="F44" i="29"/>
  <c r="G44" i="29"/>
  <c r="F45" i="29"/>
  <c r="G45" i="29"/>
  <c r="F46" i="29"/>
  <c r="G46" i="29"/>
  <c r="F47" i="29"/>
  <c r="G47" i="29"/>
  <c r="F48" i="29"/>
  <c r="G48" i="29"/>
  <c r="F49" i="29"/>
  <c r="G49" i="29"/>
  <c r="F50" i="29"/>
  <c r="G50" i="29"/>
  <c r="F51" i="29"/>
  <c r="G51" i="29"/>
  <c r="F52" i="29"/>
  <c r="G52" i="29"/>
  <c r="F53" i="29"/>
  <c r="G53" i="29"/>
  <c r="F54" i="29"/>
  <c r="G54" i="29"/>
  <c r="F55" i="29"/>
  <c r="G55" i="29"/>
  <c r="F56" i="29"/>
  <c r="G56" i="29"/>
  <c r="F57" i="29"/>
  <c r="G57" i="29"/>
  <c r="F58" i="29"/>
  <c r="G58" i="29"/>
  <c r="F59" i="29"/>
  <c r="G59" i="29"/>
  <c r="F60" i="29"/>
  <c r="G60" i="29"/>
  <c r="F61" i="29"/>
  <c r="G61" i="29"/>
  <c r="F62" i="29"/>
  <c r="G62" i="29"/>
  <c r="F63" i="29"/>
  <c r="G63" i="29"/>
  <c r="F64" i="29"/>
  <c r="G64" i="29"/>
  <c r="F65" i="29"/>
  <c r="G65" i="29"/>
  <c r="F66" i="29"/>
  <c r="G66" i="29"/>
  <c r="F67" i="29"/>
  <c r="G67" i="29"/>
  <c r="F68" i="29"/>
  <c r="G68" i="29"/>
  <c r="F69" i="29"/>
  <c r="G69" i="29"/>
  <c r="F70" i="29"/>
  <c r="G70" i="29"/>
  <c r="F71" i="29"/>
  <c r="G71" i="29"/>
  <c r="F72" i="29"/>
  <c r="G72" i="29"/>
  <c r="F73" i="29"/>
  <c r="G73" i="29"/>
  <c r="F74" i="29"/>
  <c r="G74" i="29"/>
  <c r="F75" i="29"/>
  <c r="G75" i="29"/>
  <c r="F76" i="29"/>
  <c r="G76" i="29"/>
  <c r="F77" i="29"/>
  <c r="G77" i="29"/>
  <c r="F78" i="29"/>
  <c r="G78" i="29"/>
  <c r="F79" i="29"/>
  <c r="G79" i="29"/>
  <c r="F80" i="29"/>
  <c r="G80" i="29"/>
  <c r="F81" i="29"/>
  <c r="G81" i="29"/>
  <c r="F82" i="29"/>
  <c r="G82" i="29"/>
  <c r="F83" i="29"/>
  <c r="G83" i="29"/>
  <c r="F84" i="29"/>
  <c r="G84" i="29"/>
  <c r="F85" i="29"/>
  <c r="G85" i="29"/>
  <c r="F86" i="29"/>
  <c r="G86" i="29"/>
  <c r="F87" i="29"/>
  <c r="G87" i="29"/>
  <c r="F88" i="29"/>
  <c r="G88" i="29"/>
  <c r="F89" i="29"/>
  <c r="G89" i="29"/>
  <c r="F90" i="29"/>
  <c r="G90" i="29"/>
  <c r="F91" i="29"/>
  <c r="G91" i="29"/>
  <c r="F92" i="29"/>
  <c r="G92" i="29"/>
  <c r="F93" i="29"/>
  <c r="G93" i="29"/>
  <c r="F94" i="29"/>
  <c r="G94" i="29"/>
  <c r="F95" i="29"/>
  <c r="G95" i="29"/>
  <c r="F96" i="29"/>
  <c r="G96" i="29"/>
  <c r="F97" i="29"/>
  <c r="G97" i="29"/>
  <c r="F98" i="29"/>
  <c r="G98" i="29"/>
  <c r="F99" i="29"/>
  <c r="G99" i="29"/>
  <c r="F100" i="29"/>
  <c r="G100" i="29"/>
  <c r="F101" i="29"/>
  <c r="G101" i="29"/>
  <c r="F102" i="29"/>
  <c r="G102" i="29"/>
  <c r="F103" i="29"/>
  <c r="G103" i="29"/>
  <c r="F104" i="29"/>
  <c r="G104" i="29"/>
  <c r="F105" i="29"/>
  <c r="G105" i="29"/>
  <c r="F106" i="29"/>
  <c r="G106" i="29"/>
  <c r="F107" i="29"/>
  <c r="G107" i="29"/>
  <c r="F108" i="29"/>
  <c r="G108" i="29"/>
  <c r="F109" i="29"/>
  <c r="G109" i="29"/>
  <c r="F110" i="29"/>
  <c r="G110" i="29"/>
  <c r="F111" i="29"/>
  <c r="G111" i="29"/>
  <c r="F112" i="29"/>
  <c r="G112" i="29"/>
  <c r="F113" i="29"/>
  <c r="G113" i="29"/>
  <c r="F114" i="29"/>
  <c r="G114" i="29"/>
  <c r="F115" i="29"/>
  <c r="G115" i="29"/>
  <c r="F116" i="29"/>
  <c r="G116" i="29"/>
  <c r="F117" i="29"/>
  <c r="G117" i="29"/>
  <c r="F118" i="29"/>
  <c r="G118" i="29"/>
  <c r="F119" i="29"/>
  <c r="G119" i="29"/>
  <c r="F120" i="29"/>
  <c r="G120" i="29"/>
  <c r="F121" i="29"/>
  <c r="G121" i="29"/>
  <c r="F122" i="29"/>
  <c r="G122" i="29"/>
  <c r="F123" i="29"/>
  <c r="G123" i="29"/>
  <c r="F124" i="29"/>
  <c r="G124" i="29"/>
  <c r="F125" i="29"/>
  <c r="G125" i="29"/>
  <c r="F126" i="29"/>
  <c r="G126" i="29"/>
  <c r="F127" i="29"/>
  <c r="G127" i="29"/>
  <c r="F128" i="29"/>
  <c r="G128" i="29"/>
  <c r="F129" i="29"/>
  <c r="G129" i="29"/>
  <c r="F130" i="29"/>
  <c r="G130" i="29"/>
  <c r="F131" i="29"/>
  <c r="G131" i="29"/>
  <c r="F132" i="29"/>
  <c r="G132" i="29"/>
  <c r="F133" i="29"/>
  <c r="G133" i="29"/>
  <c r="F134" i="29"/>
  <c r="G134" i="29"/>
  <c r="F135" i="29"/>
  <c r="G135" i="29"/>
  <c r="F136" i="29"/>
  <c r="G136" i="29"/>
  <c r="F137" i="29"/>
  <c r="G137" i="29"/>
  <c r="F138" i="29"/>
  <c r="G138" i="29"/>
  <c r="F139" i="29"/>
  <c r="G139" i="29"/>
  <c r="F140" i="29"/>
  <c r="G140" i="29"/>
  <c r="F141" i="29"/>
  <c r="G141" i="29"/>
  <c r="F142" i="29"/>
  <c r="G142" i="29"/>
  <c r="F143" i="29"/>
  <c r="G143" i="29"/>
  <c r="F144" i="29"/>
  <c r="G144" i="29"/>
  <c r="F145" i="29"/>
  <c r="G145" i="29"/>
  <c r="F146" i="29"/>
  <c r="G146" i="29"/>
  <c r="F147" i="29"/>
  <c r="G147" i="29"/>
  <c r="F148" i="29"/>
  <c r="G148" i="29"/>
  <c r="F149" i="29"/>
  <c r="G149" i="29"/>
  <c r="F150" i="29"/>
  <c r="G150" i="29"/>
  <c r="F151" i="29"/>
  <c r="G151" i="29"/>
  <c r="F152" i="29"/>
  <c r="G152" i="29"/>
  <c r="F153" i="29"/>
  <c r="G153" i="29"/>
  <c r="F154" i="29"/>
  <c r="G154" i="29"/>
  <c r="F155" i="29"/>
  <c r="G155" i="29"/>
  <c r="F156" i="29"/>
  <c r="G156" i="29"/>
  <c r="F157" i="29"/>
  <c r="G157" i="29"/>
  <c r="F158" i="29"/>
  <c r="G158" i="29"/>
  <c r="F159" i="29"/>
  <c r="G159" i="29"/>
  <c r="F160" i="29"/>
  <c r="G160" i="29"/>
  <c r="F161" i="29"/>
  <c r="G161" i="29"/>
  <c r="F162" i="29"/>
  <c r="G162" i="29"/>
  <c r="F163" i="29"/>
  <c r="G163" i="29"/>
  <c r="F164" i="29"/>
  <c r="G164" i="29"/>
  <c r="F165" i="29"/>
  <c r="G165" i="29"/>
  <c r="F166" i="29"/>
  <c r="G166" i="29"/>
  <c r="F167" i="29"/>
  <c r="G167" i="29"/>
  <c r="F168" i="29"/>
  <c r="G168" i="29"/>
  <c r="F169" i="29"/>
  <c r="G169" i="29"/>
  <c r="F170" i="29"/>
  <c r="G170" i="29"/>
  <c r="F171" i="29"/>
  <c r="G171" i="29"/>
  <c r="F172" i="29"/>
  <c r="G172" i="29"/>
  <c r="F173" i="29"/>
  <c r="G173" i="29"/>
  <c r="F174" i="29"/>
  <c r="G174" i="29"/>
  <c r="F175" i="29"/>
  <c r="G175" i="29"/>
  <c r="F176" i="29"/>
  <c r="G176" i="29"/>
  <c r="F177" i="29"/>
  <c r="G177" i="29"/>
  <c r="F178" i="29"/>
  <c r="G178" i="29"/>
  <c r="F179" i="29"/>
  <c r="G179" i="29"/>
  <c r="F180" i="29"/>
  <c r="G180" i="29"/>
  <c r="F181" i="29"/>
  <c r="G181" i="29"/>
  <c r="F182" i="29"/>
  <c r="G182" i="29"/>
  <c r="F183" i="29"/>
  <c r="G183" i="29"/>
  <c r="F184" i="29"/>
  <c r="G184" i="29"/>
  <c r="F185" i="29"/>
  <c r="G185" i="29"/>
  <c r="F186" i="29"/>
  <c r="G186" i="29"/>
  <c r="F187" i="29"/>
  <c r="G187" i="29"/>
  <c r="F188" i="29"/>
  <c r="G188" i="29"/>
  <c r="F189" i="29"/>
  <c r="G189" i="29"/>
  <c r="F190" i="29"/>
  <c r="G190" i="29"/>
  <c r="F191" i="29"/>
  <c r="G191" i="29"/>
  <c r="F192" i="29"/>
  <c r="G192" i="29"/>
  <c r="F193" i="29"/>
  <c r="G193" i="29"/>
  <c r="F194" i="29"/>
  <c r="G194" i="29"/>
  <c r="F195" i="29"/>
  <c r="G195" i="29"/>
  <c r="F196" i="29"/>
  <c r="G196" i="29"/>
  <c r="F197" i="29"/>
  <c r="G197" i="29"/>
  <c r="F198" i="29"/>
  <c r="G198" i="29"/>
  <c r="F199" i="29"/>
  <c r="G199" i="29"/>
  <c r="F200" i="29"/>
  <c r="G200" i="29"/>
  <c r="F201" i="29"/>
  <c r="G201" i="29"/>
  <c r="F202" i="29"/>
  <c r="G202" i="29"/>
  <c r="F203" i="29"/>
  <c r="G203" i="29"/>
  <c r="F204" i="29"/>
  <c r="G204" i="29"/>
  <c r="F205" i="29"/>
  <c r="G205" i="29"/>
  <c r="F206" i="29"/>
  <c r="G206" i="29"/>
  <c r="F207" i="29"/>
  <c r="G207" i="29"/>
  <c r="F208" i="29"/>
  <c r="G208" i="29"/>
  <c r="F209" i="29"/>
  <c r="G209" i="29"/>
  <c r="F210" i="29"/>
  <c r="G210" i="29"/>
  <c r="F211" i="29"/>
  <c r="G211" i="29"/>
  <c r="F212" i="29"/>
  <c r="G212" i="29"/>
  <c r="F213" i="29"/>
  <c r="G213" i="29"/>
  <c r="F214" i="29"/>
  <c r="G214" i="29"/>
  <c r="F215" i="29"/>
  <c r="G215" i="29"/>
  <c r="F216" i="29"/>
  <c r="G216" i="29"/>
  <c r="F217" i="29"/>
  <c r="G217" i="29"/>
  <c r="F218" i="29"/>
  <c r="G218" i="29"/>
  <c r="F219" i="29"/>
  <c r="G219" i="29"/>
  <c r="F220" i="29"/>
  <c r="G220" i="29"/>
  <c r="F221" i="29"/>
  <c r="G221" i="29"/>
  <c r="F222" i="29"/>
  <c r="G222" i="29"/>
  <c r="F223" i="29"/>
  <c r="G223" i="29"/>
  <c r="F224" i="29"/>
  <c r="G224" i="29"/>
  <c r="F225" i="29"/>
  <c r="G225" i="29"/>
  <c r="F226" i="29"/>
  <c r="G226" i="29"/>
  <c r="F227" i="29"/>
  <c r="G227" i="29"/>
  <c r="F228" i="29"/>
  <c r="G228" i="29"/>
  <c r="F229" i="29"/>
  <c r="G229" i="29"/>
  <c r="F230" i="29"/>
  <c r="G230" i="29"/>
  <c r="F231" i="29"/>
  <c r="G231" i="29"/>
  <c r="F232" i="29"/>
  <c r="G232" i="29"/>
  <c r="F233" i="29"/>
  <c r="G233" i="29"/>
  <c r="F234" i="29"/>
  <c r="G234" i="29"/>
  <c r="F235" i="29"/>
  <c r="G235" i="29"/>
  <c r="F236" i="29"/>
  <c r="G236" i="29"/>
  <c r="F237" i="29"/>
  <c r="G237" i="29"/>
  <c r="F238" i="29"/>
  <c r="G238" i="29"/>
  <c r="F239" i="29"/>
  <c r="G239" i="29"/>
  <c r="F240" i="29"/>
  <c r="G240" i="29"/>
  <c r="F241" i="29"/>
  <c r="G241" i="29"/>
  <c r="F242" i="29"/>
  <c r="G242" i="29"/>
  <c r="F243" i="29"/>
  <c r="G243" i="29"/>
  <c r="F244" i="29"/>
  <c r="G244" i="29"/>
  <c r="F245" i="29"/>
  <c r="G245" i="29"/>
  <c r="F246" i="29"/>
  <c r="G246" i="29"/>
  <c r="F247" i="29"/>
  <c r="G247" i="29"/>
  <c r="F248" i="29"/>
  <c r="G248" i="29"/>
  <c r="F249" i="29"/>
  <c r="G249" i="29"/>
  <c r="F250" i="29"/>
  <c r="G250" i="29"/>
  <c r="F251" i="29"/>
  <c r="G251" i="29"/>
  <c r="F252" i="29"/>
  <c r="G252" i="29"/>
  <c r="F253" i="29"/>
  <c r="G253" i="29"/>
  <c r="F254" i="29"/>
  <c r="G254" i="29"/>
  <c r="F255" i="29"/>
  <c r="G255" i="29"/>
  <c r="F256" i="29"/>
  <c r="G256" i="29"/>
  <c r="F257" i="29"/>
  <c r="G257" i="29"/>
  <c r="F258" i="29"/>
  <c r="G258" i="29"/>
  <c r="F259" i="29"/>
  <c r="G259" i="29"/>
  <c r="F260" i="29"/>
  <c r="G260" i="29"/>
  <c r="F261" i="29"/>
  <c r="G261" i="29"/>
  <c r="F262" i="29"/>
  <c r="G262" i="29"/>
  <c r="F263" i="29"/>
  <c r="G263" i="29"/>
  <c r="F264" i="29"/>
  <c r="G264" i="29"/>
  <c r="F265" i="29"/>
  <c r="G265" i="29"/>
  <c r="F266" i="29"/>
  <c r="G266" i="29"/>
  <c r="F267" i="29"/>
  <c r="G267" i="29"/>
  <c r="F268" i="29"/>
  <c r="G268" i="29"/>
  <c r="F269" i="29"/>
  <c r="G269" i="29"/>
  <c r="F270" i="29"/>
  <c r="G270" i="29"/>
  <c r="F271" i="29"/>
  <c r="G271" i="29"/>
  <c r="F272" i="29"/>
  <c r="G272" i="29"/>
  <c r="F273" i="29"/>
  <c r="G273" i="29"/>
  <c r="F274" i="29"/>
  <c r="G274" i="29"/>
  <c r="F275" i="29"/>
  <c r="G275" i="29"/>
  <c r="F276" i="29"/>
  <c r="G276" i="29"/>
  <c r="F277" i="29"/>
  <c r="G277" i="29"/>
  <c r="F278" i="29"/>
  <c r="G278" i="29"/>
  <c r="F279" i="29"/>
  <c r="G279" i="29"/>
  <c r="F280" i="29"/>
  <c r="G280" i="29"/>
  <c r="F281" i="29"/>
  <c r="G281" i="29"/>
  <c r="F282" i="29"/>
  <c r="G282" i="29"/>
  <c r="F283" i="29"/>
  <c r="G283" i="29"/>
  <c r="F284" i="29"/>
  <c r="G284" i="29"/>
  <c r="F285" i="29"/>
  <c r="G285" i="29"/>
  <c r="F286" i="29"/>
  <c r="G286" i="29"/>
  <c r="F287" i="29"/>
  <c r="G287" i="29"/>
  <c r="F288" i="29"/>
  <c r="G288" i="29"/>
  <c r="F289" i="29"/>
  <c r="G289" i="29"/>
  <c r="F290" i="29"/>
  <c r="G290" i="29"/>
  <c r="F291" i="29"/>
  <c r="G291" i="29"/>
  <c r="F292" i="29"/>
  <c r="G292" i="29"/>
  <c r="F293" i="29"/>
  <c r="G293" i="29"/>
  <c r="F294" i="29"/>
  <c r="G294" i="29"/>
  <c r="F295" i="29"/>
  <c r="G295" i="29"/>
  <c r="F296" i="29"/>
  <c r="G296" i="29"/>
  <c r="F297" i="29"/>
  <c r="G297" i="29"/>
  <c r="F298" i="29"/>
  <c r="G298" i="29"/>
  <c r="F299" i="29"/>
  <c r="G299" i="29"/>
  <c r="F300" i="29"/>
  <c r="G300" i="29"/>
  <c r="F301" i="29"/>
  <c r="G301" i="29"/>
  <c r="F302" i="29"/>
  <c r="G302" i="29"/>
  <c r="F303" i="29"/>
  <c r="G303" i="29"/>
  <c r="F304" i="29"/>
  <c r="G304" i="29"/>
  <c r="F305" i="29"/>
  <c r="G305" i="29"/>
  <c r="F306" i="29"/>
  <c r="G306" i="29"/>
  <c r="F307" i="29"/>
  <c r="G307" i="29"/>
  <c r="F308" i="29"/>
  <c r="G308" i="29"/>
  <c r="F309" i="29"/>
  <c r="G309" i="29"/>
  <c r="F310" i="29"/>
  <c r="G310" i="29"/>
  <c r="F311" i="29"/>
  <c r="G311" i="29"/>
  <c r="F312" i="29"/>
  <c r="G312" i="29"/>
  <c r="F313" i="29"/>
  <c r="G313" i="29"/>
  <c r="F314" i="29"/>
  <c r="G314" i="29"/>
  <c r="F315" i="29"/>
  <c r="G315" i="29"/>
  <c r="F316" i="29"/>
  <c r="G316" i="29"/>
  <c r="F317" i="29"/>
  <c r="G317" i="29"/>
  <c r="F318" i="29"/>
  <c r="G318" i="29"/>
  <c r="F319" i="29"/>
  <c r="G319" i="29"/>
  <c r="F320" i="29"/>
  <c r="G320" i="29"/>
  <c r="F321" i="29"/>
  <c r="G321" i="29"/>
  <c r="F322" i="29"/>
  <c r="G322" i="29"/>
  <c r="F323" i="29"/>
  <c r="G323" i="29"/>
  <c r="F324" i="29"/>
  <c r="G324" i="29"/>
  <c r="F325" i="29"/>
  <c r="G325" i="29"/>
  <c r="F326" i="29"/>
  <c r="G326" i="29"/>
  <c r="F327" i="29"/>
  <c r="G327" i="29"/>
  <c r="F328" i="29"/>
  <c r="G328" i="29"/>
  <c r="F329" i="29"/>
  <c r="G329" i="29"/>
  <c r="F330" i="29"/>
  <c r="G330" i="29"/>
  <c r="F331" i="29"/>
  <c r="G331" i="29"/>
  <c r="F332" i="29"/>
  <c r="G332" i="29"/>
  <c r="F333" i="29"/>
  <c r="G333" i="29"/>
  <c r="F334" i="29"/>
  <c r="G334" i="29"/>
  <c r="F335" i="29"/>
  <c r="G335" i="29"/>
  <c r="F336" i="29"/>
  <c r="G336" i="29"/>
  <c r="F337" i="29"/>
  <c r="G337" i="29"/>
  <c r="F338" i="29"/>
  <c r="G338" i="29"/>
  <c r="F339" i="29"/>
  <c r="G339" i="29"/>
  <c r="F340" i="29"/>
  <c r="G340" i="29"/>
  <c r="F341" i="29"/>
  <c r="G341" i="29"/>
  <c r="F342" i="29"/>
  <c r="G342" i="29"/>
  <c r="F343" i="29"/>
  <c r="G343" i="29"/>
  <c r="F344" i="29"/>
  <c r="G344" i="29"/>
  <c r="F345" i="29"/>
  <c r="G345" i="29"/>
  <c r="F346" i="29"/>
  <c r="G346" i="29"/>
  <c r="F347" i="29"/>
  <c r="G347" i="29"/>
  <c r="F348" i="29"/>
  <c r="G348" i="29"/>
  <c r="F349" i="29"/>
  <c r="G349" i="29"/>
  <c r="F350" i="29"/>
  <c r="G350" i="29"/>
  <c r="F351" i="29"/>
  <c r="G351" i="29"/>
  <c r="F352" i="29"/>
  <c r="G352" i="29"/>
  <c r="F353" i="29"/>
  <c r="G353" i="29"/>
  <c r="F354" i="29"/>
  <c r="G354" i="29"/>
  <c r="F355" i="29"/>
  <c r="G355" i="29"/>
  <c r="F356" i="29"/>
  <c r="G356" i="29"/>
  <c r="F357" i="29"/>
  <c r="G357" i="29"/>
  <c r="F358" i="29"/>
  <c r="G358" i="29"/>
  <c r="F359" i="29"/>
  <c r="G359" i="29"/>
  <c r="F360" i="29"/>
  <c r="G360" i="29"/>
  <c r="F361" i="29"/>
  <c r="G361" i="29"/>
  <c r="F362" i="29"/>
  <c r="G362" i="29"/>
  <c r="F363" i="29"/>
  <c r="G363" i="29"/>
  <c r="F364" i="29"/>
  <c r="G364" i="29"/>
  <c r="F365" i="29"/>
  <c r="G365" i="29"/>
  <c r="F366" i="29"/>
  <c r="G366" i="29"/>
  <c r="F367" i="29"/>
  <c r="G367" i="29"/>
  <c r="F368" i="29"/>
  <c r="G368" i="29"/>
  <c r="F369" i="29"/>
  <c r="G369" i="29"/>
  <c r="F370" i="29"/>
  <c r="G370" i="29"/>
  <c r="F371" i="29"/>
  <c r="G371" i="29"/>
  <c r="F372" i="29"/>
  <c r="G372" i="29"/>
  <c r="F373" i="29"/>
  <c r="G373" i="29"/>
  <c r="F374" i="29"/>
  <c r="G374" i="29"/>
  <c r="F375" i="29"/>
  <c r="G375" i="29"/>
  <c r="F376" i="29"/>
  <c r="G376" i="29"/>
  <c r="F377" i="29"/>
  <c r="G377" i="29"/>
  <c r="F378" i="29"/>
  <c r="G378" i="29"/>
  <c r="F379" i="29"/>
  <c r="G379" i="29"/>
  <c r="F380" i="29"/>
  <c r="G380" i="29"/>
  <c r="F381" i="29"/>
  <c r="G381" i="29"/>
  <c r="F382" i="29"/>
  <c r="G382" i="29"/>
  <c r="F383" i="29"/>
  <c r="G383" i="29"/>
  <c r="F384" i="29"/>
  <c r="G384" i="29"/>
  <c r="F385" i="29"/>
  <c r="G385" i="29"/>
  <c r="F386" i="29"/>
  <c r="G386" i="29"/>
  <c r="F387" i="29"/>
  <c r="G387" i="29"/>
  <c r="F388" i="29"/>
  <c r="G388" i="29"/>
  <c r="F389" i="29"/>
  <c r="G389" i="29"/>
  <c r="F390" i="29"/>
  <c r="G390" i="29"/>
  <c r="F391" i="29"/>
  <c r="G391" i="29"/>
  <c r="F392" i="29"/>
  <c r="G392" i="29"/>
  <c r="F393" i="29"/>
  <c r="G393" i="29"/>
  <c r="F394" i="29"/>
  <c r="G394" i="29"/>
  <c r="F395" i="29"/>
  <c r="G395" i="29"/>
  <c r="F396" i="29"/>
  <c r="G396" i="29"/>
  <c r="F397" i="29"/>
  <c r="G397" i="29"/>
  <c r="F398" i="29"/>
  <c r="G398" i="29"/>
  <c r="F399" i="29"/>
  <c r="G399" i="29"/>
  <c r="F400" i="29"/>
  <c r="G400" i="29"/>
  <c r="F401" i="29"/>
  <c r="G401" i="29"/>
  <c r="F402" i="29"/>
  <c r="G402" i="29"/>
  <c r="F403" i="29"/>
  <c r="G403" i="29"/>
  <c r="F404" i="29"/>
  <c r="G404" i="29"/>
  <c r="F405" i="29"/>
  <c r="G405" i="29"/>
  <c r="F406" i="29"/>
  <c r="G406" i="29"/>
  <c r="F407" i="29"/>
  <c r="G407" i="29"/>
  <c r="F408" i="29"/>
  <c r="G408" i="29"/>
  <c r="F409" i="29"/>
  <c r="G409" i="29"/>
  <c r="F410" i="29"/>
  <c r="G410" i="29"/>
  <c r="F411" i="29"/>
  <c r="G411" i="29"/>
  <c r="F412" i="29"/>
  <c r="G412" i="29"/>
  <c r="F413" i="29"/>
  <c r="G413" i="29"/>
  <c r="F414" i="29"/>
  <c r="G414" i="29"/>
  <c r="F415" i="29"/>
  <c r="G415" i="29"/>
  <c r="F416" i="29"/>
  <c r="G416" i="29"/>
  <c r="F417" i="29"/>
  <c r="G417" i="29"/>
  <c r="F418" i="29"/>
  <c r="G418" i="29"/>
  <c r="F419" i="29"/>
  <c r="G419" i="29"/>
  <c r="F420" i="29"/>
  <c r="G420" i="29"/>
  <c r="F421" i="29"/>
  <c r="G421" i="29"/>
  <c r="F422" i="29"/>
  <c r="G422" i="29"/>
  <c r="F423" i="29"/>
  <c r="G423" i="29"/>
  <c r="F424" i="29"/>
  <c r="G424" i="29"/>
  <c r="F425" i="29"/>
  <c r="G425" i="29"/>
  <c r="F426" i="29"/>
  <c r="G426" i="29"/>
  <c r="F427" i="29"/>
  <c r="G427" i="29"/>
  <c r="F428" i="29"/>
  <c r="G428" i="29"/>
  <c r="F429" i="29"/>
  <c r="G429" i="29"/>
  <c r="F430" i="29"/>
  <c r="G430" i="29"/>
  <c r="F431" i="29"/>
  <c r="G431" i="29"/>
  <c r="F432" i="29"/>
  <c r="G432" i="29"/>
  <c r="F433" i="29"/>
  <c r="G433" i="29"/>
  <c r="F434" i="29"/>
  <c r="G434" i="29"/>
  <c r="F435" i="29"/>
  <c r="G435" i="29"/>
  <c r="F436" i="29"/>
  <c r="G436" i="29"/>
  <c r="F437" i="29"/>
  <c r="G437" i="29"/>
  <c r="F438" i="29"/>
  <c r="G438" i="29"/>
  <c r="F439" i="29"/>
  <c r="G439" i="29"/>
  <c r="F440" i="29"/>
  <c r="G440" i="29"/>
  <c r="F441" i="29"/>
  <c r="G441" i="29"/>
  <c r="F442" i="29"/>
  <c r="G442" i="29"/>
  <c r="F443" i="29"/>
  <c r="G443" i="29"/>
  <c r="F444" i="29"/>
  <c r="G444" i="29"/>
  <c r="F445" i="29"/>
  <c r="G445" i="29"/>
  <c r="F446" i="29"/>
  <c r="G446" i="29"/>
  <c r="F447" i="29"/>
  <c r="G447" i="29"/>
  <c r="F448" i="29"/>
  <c r="G448" i="29"/>
  <c r="F449" i="29"/>
  <c r="G449" i="29"/>
  <c r="F450" i="29"/>
  <c r="G450" i="29"/>
  <c r="F451" i="29"/>
  <c r="G451" i="29"/>
  <c r="F452" i="29"/>
  <c r="G452" i="29"/>
  <c r="F453" i="29"/>
  <c r="G453" i="29"/>
  <c r="F454" i="29"/>
  <c r="G454" i="29"/>
  <c r="F455" i="29"/>
  <c r="G455" i="29"/>
  <c r="F456" i="29"/>
  <c r="G456" i="29"/>
  <c r="F457" i="29"/>
  <c r="G457" i="29"/>
  <c r="F458" i="29"/>
  <c r="G458" i="29"/>
  <c r="F459" i="29"/>
  <c r="G459" i="29"/>
  <c r="F460" i="29"/>
  <c r="G460" i="29"/>
  <c r="F461" i="29"/>
  <c r="G461" i="29"/>
  <c r="F462" i="29"/>
  <c r="G462" i="29"/>
  <c r="F463" i="29"/>
  <c r="G463" i="29"/>
  <c r="F464" i="29"/>
  <c r="G464" i="29"/>
  <c r="F465" i="29"/>
  <c r="G465" i="29"/>
  <c r="F466" i="29"/>
  <c r="G466" i="29"/>
  <c r="F467" i="29"/>
  <c r="G467" i="29"/>
  <c r="F468" i="29"/>
  <c r="G468" i="29"/>
  <c r="F469" i="29"/>
  <c r="G469" i="29"/>
  <c r="F470" i="29"/>
  <c r="G470" i="29"/>
  <c r="F471" i="29"/>
  <c r="G471" i="29"/>
  <c r="F472" i="29"/>
  <c r="G472" i="29"/>
  <c r="F473" i="29"/>
  <c r="G473" i="29"/>
  <c r="F474" i="29"/>
  <c r="G474" i="29"/>
  <c r="F475" i="29"/>
  <c r="G475" i="29"/>
  <c r="F476" i="29"/>
  <c r="G476" i="29"/>
  <c r="F477" i="29"/>
  <c r="G477" i="29"/>
  <c r="F478" i="29"/>
  <c r="G478" i="29"/>
  <c r="F479" i="29"/>
  <c r="G479" i="29"/>
  <c r="F480" i="29"/>
  <c r="G480" i="29"/>
  <c r="F481" i="29"/>
  <c r="G481" i="29"/>
  <c r="F482" i="29"/>
  <c r="G482" i="29"/>
  <c r="F483" i="29"/>
  <c r="G483" i="29"/>
  <c r="F484" i="29"/>
  <c r="G484" i="29"/>
  <c r="F485" i="29"/>
  <c r="G485" i="29"/>
  <c r="F486" i="29"/>
  <c r="G486" i="29"/>
  <c r="F487" i="29"/>
  <c r="G487" i="29"/>
  <c r="F488" i="29"/>
  <c r="G488" i="29"/>
  <c r="F489" i="29"/>
  <c r="G489" i="29"/>
  <c r="F490" i="29"/>
  <c r="G490" i="29"/>
  <c r="F491" i="29"/>
  <c r="G491" i="29"/>
  <c r="F492" i="29"/>
  <c r="G492" i="29"/>
  <c r="F493" i="29"/>
  <c r="G493" i="29"/>
  <c r="F494" i="29"/>
  <c r="G494" i="29"/>
  <c r="F495" i="29"/>
  <c r="G495" i="29"/>
  <c r="F496" i="29"/>
  <c r="G496" i="29"/>
  <c r="F497" i="29"/>
  <c r="G497" i="29"/>
  <c r="F498" i="29"/>
  <c r="G498" i="29"/>
  <c r="F499" i="29"/>
  <c r="G499" i="29"/>
  <c r="F500" i="29"/>
  <c r="G500" i="29"/>
  <c r="F501" i="29"/>
  <c r="G501" i="29"/>
  <c r="F502" i="29"/>
  <c r="G502" i="29"/>
  <c r="F503" i="29"/>
  <c r="G503" i="29"/>
  <c r="F504" i="29"/>
  <c r="G504" i="29"/>
  <c r="F505" i="29"/>
  <c r="G505" i="29"/>
  <c r="F506" i="29"/>
  <c r="G506" i="29"/>
  <c r="F507" i="29"/>
  <c r="G507" i="29"/>
  <c r="F508" i="29"/>
  <c r="G508" i="29"/>
  <c r="F509" i="29"/>
  <c r="G509" i="29"/>
  <c r="F510" i="29"/>
  <c r="G510" i="29"/>
  <c r="F511" i="29"/>
  <c r="G511" i="29"/>
  <c r="F512" i="29"/>
  <c r="G512" i="29"/>
  <c r="F513" i="29"/>
  <c r="G513" i="29"/>
  <c r="F514" i="29"/>
  <c r="G514" i="29"/>
  <c r="F515" i="29"/>
  <c r="G515" i="29"/>
  <c r="F516" i="29"/>
  <c r="G516" i="29"/>
  <c r="F517" i="29"/>
  <c r="G517" i="29"/>
  <c r="F518" i="29"/>
  <c r="G518" i="29"/>
  <c r="F519" i="29"/>
  <c r="G519" i="29"/>
  <c r="F520" i="29"/>
  <c r="G520" i="29"/>
  <c r="F521" i="29"/>
  <c r="G521" i="29"/>
  <c r="F522" i="29"/>
  <c r="G522" i="29"/>
  <c r="F523" i="29"/>
  <c r="G523" i="29"/>
  <c r="F524" i="29"/>
  <c r="G524" i="29"/>
  <c r="F525" i="29"/>
  <c r="G525" i="29"/>
  <c r="F526" i="29"/>
  <c r="G526" i="29"/>
  <c r="F527" i="29"/>
  <c r="G527" i="29"/>
  <c r="F528" i="29"/>
  <c r="G528" i="29"/>
  <c r="F529" i="29"/>
  <c r="G529" i="29"/>
  <c r="F530" i="29"/>
  <c r="G530" i="29"/>
  <c r="F531" i="29"/>
  <c r="G531" i="29"/>
  <c r="F532" i="29"/>
  <c r="G532" i="29"/>
  <c r="F533" i="29"/>
  <c r="G533" i="29"/>
  <c r="F534" i="29"/>
  <c r="G534" i="29"/>
  <c r="F535" i="29"/>
  <c r="G535" i="29"/>
  <c r="F536" i="29"/>
  <c r="G536" i="29"/>
  <c r="F537" i="29"/>
  <c r="G537" i="29"/>
  <c r="F538" i="29"/>
  <c r="G538" i="29"/>
  <c r="F539" i="29"/>
  <c r="G539" i="29"/>
  <c r="F540" i="29"/>
  <c r="G540" i="29"/>
  <c r="F541" i="29"/>
  <c r="G541" i="29"/>
  <c r="F542" i="29"/>
  <c r="G542" i="29"/>
  <c r="F543" i="29"/>
  <c r="G543" i="29"/>
  <c r="F544" i="29"/>
  <c r="G544" i="29"/>
  <c r="F545" i="29"/>
  <c r="G545" i="29"/>
  <c r="F546" i="29"/>
  <c r="G546" i="29"/>
  <c r="F547" i="29"/>
  <c r="G547" i="29"/>
  <c r="F548" i="29"/>
  <c r="G548" i="29"/>
  <c r="F549" i="29"/>
  <c r="G549" i="29"/>
  <c r="F550" i="29"/>
  <c r="G550" i="29"/>
  <c r="F551" i="29"/>
  <c r="G551" i="29"/>
  <c r="F552" i="29"/>
  <c r="G552" i="29"/>
  <c r="F553" i="29"/>
  <c r="G553" i="29"/>
  <c r="F554" i="29"/>
  <c r="G554" i="29"/>
  <c r="F555" i="29"/>
  <c r="G555" i="29"/>
  <c r="F556" i="29"/>
  <c r="G556" i="29"/>
  <c r="F557" i="29"/>
  <c r="G557" i="29"/>
  <c r="F558" i="29"/>
  <c r="G558" i="29"/>
  <c r="F559" i="29"/>
  <c r="G559" i="29"/>
  <c r="F560" i="29"/>
  <c r="G560" i="29"/>
  <c r="F561" i="29"/>
  <c r="G561" i="29"/>
  <c r="F562" i="29"/>
  <c r="G562" i="29"/>
  <c r="F563" i="29"/>
  <c r="G563" i="29"/>
  <c r="F564" i="29"/>
  <c r="G564" i="29"/>
  <c r="F565" i="29"/>
  <c r="G565" i="29"/>
  <c r="F566" i="29"/>
  <c r="G566" i="29"/>
  <c r="F567" i="29"/>
  <c r="G567" i="29"/>
  <c r="F568" i="29"/>
  <c r="G568" i="29"/>
  <c r="F569" i="29"/>
  <c r="G569" i="29"/>
  <c r="F570" i="29"/>
  <c r="G570" i="29"/>
  <c r="F571" i="29"/>
  <c r="G571" i="29"/>
  <c r="F572" i="29"/>
  <c r="G572" i="29"/>
  <c r="F573" i="29"/>
  <c r="G573" i="29"/>
  <c r="F574" i="29"/>
  <c r="G574" i="29"/>
  <c r="F575" i="29"/>
  <c r="G575" i="29"/>
  <c r="F576" i="29"/>
  <c r="G576" i="29"/>
  <c r="F577" i="29"/>
  <c r="G577" i="29"/>
  <c r="F578" i="29"/>
  <c r="G578" i="29"/>
  <c r="F579" i="29"/>
  <c r="G579" i="29"/>
  <c r="F580" i="29"/>
  <c r="G580" i="29"/>
  <c r="F581" i="29"/>
  <c r="G581" i="29"/>
  <c r="F582" i="29"/>
  <c r="G582" i="29"/>
  <c r="F583" i="29"/>
  <c r="G583" i="29"/>
  <c r="F584" i="29"/>
  <c r="G584" i="29"/>
  <c r="F585" i="29"/>
  <c r="G585" i="29"/>
  <c r="F586" i="29"/>
  <c r="G586" i="29"/>
  <c r="F587" i="29"/>
  <c r="G587" i="29"/>
  <c r="F588" i="29"/>
  <c r="G588" i="29"/>
  <c r="F589" i="29"/>
  <c r="G589" i="29"/>
  <c r="F590" i="29"/>
  <c r="G590" i="29"/>
  <c r="F591" i="29"/>
  <c r="G591" i="29"/>
  <c r="F592" i="29"/>
  <c r="G592" i="29"/>
  <c r="F593" i="29"/>
  <c r="G593" i="29"/>
  <c r="F594" i="29"/>
  <c r="G594" i="29"/>
  <c r="F595" i="29"/>
  <c r="G595" i="29"/>
  <c r="F596" i="29"/>
  <c r="G596" i="29"/>
  <c r="F597" i="29"/>
  <c r="G597" i="29"/>
  <c r="F598" i="29"/>
  <c r="G598" i="29"/>
  <c r="F599" i="29"/>
  <c r="G599" i="29"/>
  <c r="F600" i="29"/>
  <c r="G600" i="29"/>
  <c r="F601" i="29"/>
  <c r="G601" i="29"/>
  <c r="F602" i="29"/>
  <c r="G602" i="29"/>
  <c r="F603" i="29"/>
  <c r="G603" i="29"/>
  <c r="F604" i="29"/>
  <c r="G604" i="29"/>
  <c r="F605" i="29"/>
  <c r="G605" i="29"/>
  <c r="F606" i="29"/>
  <c r="G606" i="29"/>
  <c r="F607" i="29"/>
  <c r="G607" i="29"/>
  <c r="F608" i="29"/>
  <c r="G608" i="29"/>
  <c r="F609" i="29"/>
  <c r="G609" i="29"/>
  <c r="F610" i="29"/>
  <c r="G610" i="29"/>
  <c r="F611" i="29"/>
  <c r="G611" i="29"/>
  <c r="F612" i="29"/>
  <c r="G612" i="29"/>
  <c r="F613" i="29"/>
  <c r="G613" i="29"/>
  <c r="F614" i="29"/>
  <c r="G614" i="29"/>
  <c r="F615" i="29"/>
  <c r="G615" i="29"/>
  <c r="F616" i="29"/>
  <c r="G616" i="29"/>
  <c r="F617" i="29"/>
  <c r="G617" i="29"/>
  <c r="F618" i="29"/>
  <c r="G618" i="29"/>
  <c r="F619" i="29"/>
  <c r="G619" i="29"/>
  <c r="F620" i="29"/>
  <c r="G620" i="29"/>
  <c r="F621" i="29"/>
  <c r="G621" i="29"/>
  <c r="F622" i="29"/>
  <c r="G622" i="29"/>
  <c r="F623" i="29"/>
  <c r="G623" i="29"/>
  <c r="F624" i="29"/>
  <c r="G624" i="29"/>
  <c r="F625" i="29"/>
  <c r="G625" i="29"/>
  <c r="F626" i="29"/>
  <c r="G626" i="29"/>
  <c r="F627" i="29"/>
  <c r="G627" i="29"/>
  <c r="F628" i="29"/>
  <c r="G628" i="29"/>
  <c r="F629" i="29"/>
  <c r="G629" i="29"/>
  <c r="F630" i="29"/>
  <c r="G630" i="29"/>
  <c r="F631" i="29"/>
  <c r="G631" i="29"/>
  <c r="F632" i="29"/>
  <c r="G632" i="29"/>
  <c r="F633" i="29"/>
  <c r="G633" i="29"/>
  <c r="F634" i="29"/>
  <c r="G634" i="29"/>
  <c r="F635" i="29"/>
  <c r="G635" i="29"/>
  <c r="F636" i="29"/>
  <c r="G636" i="29"/>
  <c r="F637" i="29"/>
  <c r="G637" i="29"/>
  <c r="F638" i="29"/>
  <c r="G638" i="29"/>
  <c r="F639" i="29"/>
  <c r="G639" i="29"/>
  <c r="F640" i="29"/>
  <c r="G640" i="29"/>
  <c r="F641" i="29"/>
  <c r="G641" i="29"/>
  <c r="F642" i="29"/>
  <c r="G642" i="29"/>
  <c r="F643" i="29"/>
  <c r="G643" i="29"/>
  <c r="F644" i="29"/>
  <c r="G644" i="29"/>
  <c r="F645" i="29"/>
  <c r="G645" i="29"/>
  <c r="F646" i="29"/>
  <c r="G646" i="29"/>
  <c r="F647" i="29"/>
  <c r="G647" i="29"/>
  <c r="F648" i="29"/>
  <c r="G648" i="29"/>
  <c r="F649" i="29"/>
  <c r="G649" i="29"/>
  <c r="F650" i="29"/>
  <c r="G650" i="29"/>
  <c r="F651" i="29"/>
  <c r="G651" i="29"/>
  <c r="F652" i="29"/>
  <c r="G652" i="29"/>
  <c r="F653" i="29"/>
  <c r="G653" i="29"/>
  <c r="F654" i="29"/>
  <c r="G654" i="29"/>
  <c r="F655" i="29"/>
  <c r="G655" i="29"/>
  <c r="F656" i="29"/>
  <c r="G656" i="29"/>
  <c r="F657" i="29"/>
  <c r="G657" i="29"/>
  <c r="F658" i="29"/>
  <c r="G658" i="29"/>
  <c r="F659" i="29"/>
  <c r="G659" i="29"/>
  <c r="F660" i="29"/>
  <c r="G660" i="29"/>
  <c r="F661" i="29"/>
  <c r="G661" i="29"/>
  <c r="F662" i="29"/>
  <c r="G662" i="29"/>
  <c r="F663" i="29"/>
  <c r="G663" i="29"/>
  <c r="F664" i="29"/>
  <c r="G664" i="29"/>
  <c r="F665" i="29"/>
  <c r="G665" i="29"/>
  <c r="F666" i="29"/>
  <c r="G666" i="29"/>
  <c r="F667" i="29"/>
  <c r="G667" i="29"/>
  <c r="F668" i="29"/>
  <c r="G668" i="29"/>
  <c r="F669" i="29"/>
  <c r="G669" i="29"/>
  <c r="F670" i="29"/>
  <c r="G670" i="29"/>
  <c r="F671" i="29"/>
  <c r="G671" i="29"/>
  <c r="F672" i="29"/>
  <c r="G672" i="29"/>
  <c r="F673" i="29"/>
  <c r="G673" i="29"/>
  <c r="F674" i="29"/>
  <c r="G674" i="29"/>
  <c r="F675" i="29"/>
  <c r="G675" i="29"/>
  <c r="F676" i="29"/>
  <c r="G676" i="29"/>
  <c r="F677" i="29"/>
  <c r="G677" i="29"/>
  <c r="F678" i="29"/>
  <c r="G678" i="29"/>
  <c r="F679" i="29"/>
  <c r="G679" i="29"/>
  <c r="F680" i="29"/>
  <c r="G680" i="29"/>
  <c r="F681" i="29"/>
  <c r="G681" i="29"/>
  <c r="F682" i="29"/>
  <c r="G682" i="29"/>
  <c r="F683" i="29"/>
  <c r="G683" i="29"/>
  <c r="F684" i="29"/>
  <c r="G684" i="29"/>
  <c r="F685" i="29"/>
  <c r="G685" i="29"/>
  <c r="F686" i="29"/>
  <c r="G686" i="29"/>
  <c r="F687" i="29"/>
  <c r="G687" i="29"/>
  <c r="F688" i="29"/>
  <c r="G688" i="29"/>
  <c r="F689" i="29"/>
  <c r="G689" i="29"/>
  <c r="F690" i="29"/>
  <c r="G690" i="29"/>
  <c r="F691" i="29"/>
  <c r="G691" i="29"/>
  <c r="F692" i="29"/>
  <c r="G692" i="29"/>
  <c r="F693" i="29"/>
  <c r="G693" i="29"/>
  <c r="F694" i="29"/>
  <c r="G694" i="29"/>
  <c r="F695" i="29"/>
  <c r="G695" i="29"/>
  <c r="F696" i="29"/>
  <c r="G696" i="29"/>
  <c r="F697" i="29"/>
  <c r="G697" i="29"/>
  <c r="F698" i="29"/>
  <c r="G698" i="29"/>
  <c r="F699" i="29"/>
  <c r="G699" i="29"/>
  <c r="F700" i="29"/>
  <c r="G700" i="29"/>
  <c r="F701" i="29"/>
  <c r="G701" i="29"/>
  <c r="F702" i="29"/>
  <c r="G702" i="29"/>
  <c r="F703" i="29"/>
  <c r="G703" i="29"/>
  <c r="F704" i="29"/>
  <c r="G704" i="29"/>
  <c r="F705" i="29"/>
  <c r="G705" i="29"/>
  <c r="F706" i="29"/>
  <c r="G706" i="29"/>
  <c r="F707" i="29"/>
  <c r="G707" i="29"/>
  <c r="F708" i="29"/>
  <c r="G708" i="29"/>
  <c r="F709" i="29"/>
  <c r="G709" i="29"/>
  <c r="F710" i="29"/>
  <c r="G710" i="29"/>
  <c r="F711" i="29"/>
  <c r="G711" i="29"/>
  <c r="F712" i="29"/>
  <c r="G712" i="29"/>
  <c r="F713" i="29"/>
  <c r="G713" i="29"/>
  <c r="F714" i="29"/>
  <c r="G714" i="29"/>
  <c r="F715" i="29"/>
  <c r="G715" i="29"/>
  <c r="F716" i="29"/>
  <c r="G716" i="29"/>
  <c r="F717" i="29"/>
  <c r="G717" i="29"/>
  <c r="F718" i="29"/>
  <c r="G718" i="29"/>
  <c r="F719" i="29"/>
  <c r="G719" i="29"/>
  <c r="F720" i="29"/>
  <c r="G720" i="29"/>
  <c r="F721" i="29"/>
  <c r="G721" i="29"/>
  <c r="F722" i="29"/>
  <c r="G722" i="29"/>
  <c r="F723" i="29"/>
  <c r="G723" i="29"/>
  <c r="F724" i="29"/>
  <c r="G724" i="29"/>
  <c r="F725" i="29"/>
  <c r="G725" i="29"/>
  <c r="F726" i="29"/>
  <c r="G726" i="29"/>
  <c r="F727" i="29"/>
  <c r="G727" i="29"/>
  <c r="F728" i="29"/>
  <c r="G728" i="29"/>
  <c r="F729" i="29"/>
  <c r="G729" i="29"/>
  <c r="F730" i="29"/>
  <c r="G730" i="29"/>
  <c r="F731" i="29"/>
  <c r="G731" i="29"/>
  <c r="F732" i="29"/>
  <c r="G732" i="29"/>
  <c r="F733" i="29"/>
  <c r="G733" i="29"/>
  <c r="F734" i="29"/>
  <c r="G734" i="29"/>
  <c r="F735" i="29"/>
  <c r="G735" i="29"/>
  <c r="F736" i="29"/>
  <c r="G736" i="29"/>
  <c r="F737" i="29"/>
  <c r="G737" i="29"/>
  <c r="F738" i="29"/>
  <c r="G738" i="29"/>
  <c r="F739" i="29"/>
  <c r="G739" i="29"/>
  <c r="F740" i="29"/>
  <c r="G740" i="29"/>
  <c r="F741" i="29"/>
  <c r="G741" i="29"/>
  <c r="F742" i="29"/>
  <c r="G742" i="29"/>
  <c r="F743" i="29"/>
  <c r="G743" i="29"/>
  <c r="F744" i="29"/>
  <c r="G744" i="29"/>
  <c r="F745" i="29"/>
  <c r="G745" i="29"/>
  <c r="F746" i="29"/>
  <c r="G746" i="29"/>
  <c r="F747" i="29"/>
  <c r="G747" i="29"/>
  <c r="F748" i="29"/>
  <c r="G748" i="29"/>
  <c r="F749" i="29"/>
  <c r="G749" i="29"/>
  <c r="F750" i="29"/>
  <c r="G750" i="29"/>
  <c r="F751" i="29"/>
  <c r="G751" i="29"/>
  <c r="F752" i="29"/>
  <c r="G752" i="29"/>
  <c r="F753" i="29"/>
  <c r="G753" i="29"/>
  <c r="F754" i="29"/>
  <c r="G754" i="29"/>
  <c r="F755" i="29"/>
  <c r="G755" i="29"/>
  <c r="F756" i="29"/>
  <c r="G756" i="29"/>
  <c r="F757" i="29"/>
  <c r="G757" i="29"/>
  <c r="F758" i="29"/>
  <c r="G758" i="29"/>
  <c r="F759" i="29"/>
  <c r="G759" i="29"/>
  <c r="F760" i="29"/>
  <c r="G760" i="29"/>
  <c r="F761" i="29"/>
  <c r="G761" i="29"/>
  <c r="F762" i="29"/>
  <c r="G762" i="29"/>
  <c r="F763" i="29"/>
  <c r="G763" i="29"/>
  <c r="F764" i="29"/>
  <c r="G764" i="29"/>
  <c r="F765" i="29"/>
  <c r="G765" i="29"/>
  <c r="F766" i="29"/>
  <c r="G766" i="29"/>
  <c r="F767" i="29"/>
  <c r="G767" i="29"/>
  <c r="F768" i="29"/>
  <c r="G768" i="29"/>
  <c r="F769" i="29"/>
  <c r="G769" i="29"/>
  <c r="F770" i="29"/>
  <c r="G770" i="29"/>
  <c r="F771" i="29"/>
  <c r="G771" i="29"/>
  <c r="F772" i="29"/>
  <c r="G772" i="29"/>
  <c r="F773" i="29"/>
  <c r="G773" i="29"/>
  <c r="F774" i="29"/>
  <c r="G774" i="29"/>
  <c r="F775" i="29"/>
  <c r="G775" i="29"/>
  <c r="F776" i="29"/>
  <c r="G776" i="29"/>
  <c r="F777" i="29"/>
  <c r="G777" i="29"/>
  <c r="F778" i="29"/>
  <c r="G778" i="29"/>
  <c r="F779" i="29"/>
  <c r="G779" i="29"/>
  <c r="F780" i="29"/>
  <c r="G780" i="29"/>
  <c r="F781" i="29"/>
  <c r="G781" i="29"/>
  <c r="F782" i="29"/>
  <c r="G782" i="29"/>
  <c r="F783" i="29"/>
  <c r="G783" i="29"/>
  <c r="F784" i="29"/>
  <c r="G784" i="29"/>
  <c r="F785" i="29"/>
  <c r="G785" i="29"/>
  <c r="F786" i="29"/>
  <c r="G786" i="29"/>
  <c r="F787" i="29"/>
  <c r="G787" i="29"/>
  <c r="F788" i="29"/>
  <c r="G788" i="29"/>
  <c r="F789" i="29"/>
  <c r="G789" i="29"/>
  <c r="F790" i="29"/>
  <c r="G790" i="29"/>
  <c r="F791" i="29"/>
  <c r="G791" i="29"/>
  <c r="F792" i="29"/>
  <c r="G792" i="29"/>
  <c r="F793" i="29"/>
  <c r="G793" i="29"/>
  <c r="F794" i="29"/>
  <c r="G794" i="29"/>
  <c r="F795" i="29"/>
  <c r="G795" i="29"/>
  <c r="F796" i="29"/>
  <c r="G796" i="29"/>
  <c r="F797" i="29"/>
  <c r="G797" i="29"/>
  <c r="F798" i="29"/>
  <c r="G798" i="29"/>
  <c r="F799" i="29"/>
  <c r="G799" i="29"/>
  <c r="F800" i="29"/>
  <c r="G800" i="29"/>
  <c r="F801" i="29"/>
  <c r="G801" i="29"/>
  <c r="F802" i="29"/>
  <c r="G802" i="29"/>
  <c r="F803" i="29"/>
  <c r="G803" i="29"/>
  <c r="F804" i="29"/>
  <c r="G804" i="29"/>
  <c r="F805" i="29"/>
  <c r="G805" i="29"/>
  <c r="F806" i="29"/>
  <c r="G806" i="29"/>
  <c r="F807" i="29"/>
  <c r="G807" i="29"/>
  <c r="F808" i="29"/>
  <c r="G808" i="29"/>
  <c r="F809" i="29"/>
  <c r="G809" i="29"/>
  <c r="F810" i="29"/>
  <c r="G810" i="29"/>
  <c r="F811" i="29"/>
  <c r="G811" i="29"/>
  <c r="F812" i="29"/>
  <c r="G812" i="29"/>
  <c r="F813" i="29"/>
  <c r="G813" i="29"/>
  <c r="F814" i="29"/>
  <c r="G814" i="29"/>
  <c r="F815" i="29"/>
  <c r="G815" i="29"/>
  <c r="F816" i="29"/>
  <c r="G816" i="29"/>
  <c r="F817" i="29"/>
  <c r="G817" i="29"/>
  <c r="F818" i="29"/>
  <c r="G818" i="29"/>
  <c r="F819" i="29"/>
  <c r="G819" i="29"/>
  <c r="F820" i="29"/>
  <c r="G820" i="29"/>
  <c r="F821" i="29"/>
  <c r="G821" i="29"/>
  <c r="F822" i="29"/>
  <c r="G822" i="29"/>
  <c r="F823" i="29"/>
  <c r="G823" i="29"/>
  <c r="F824" i="29"/>
  <c r="G824" i="29"/>
  <c r="F825" i="29"/>
  <c r="G825" i="29"/>
  <c r="F826" i="29"/>
  <c r="G826" i="29"/>
  <c r="F827" i="29"/>
  <c r="G827" i="29"/>
  <c r="F828" i="29"/>
  <c r="G828" i="29"/>
  <c r="F829" i="29"/>
  <c r="G829" i="29"/>
  <c r="F830" i="29"/>
  <c r="G830" i="29"/>
  <c r="F831" i="29"/>
  <c r="G831" i="29"/>
  <c r="F832" i="29"/>
  <c r="G832" i="29"/>
  <c r="F833" i="29"/>
  <c r="G833" i="29"/>
  <c r="F834" i="29"/>
  <c r="G834" i="29"/>
  <c r="F835" i="29"/>
  <c r="G835" i="29"/>
  <c r="F836" i="29"/>
  <c r="G836" i="29"/>
  <c r="F837" i="29"/>
  <c r="G837" i="29"/>
  <c r="F838" i="29"/>
  <c r="G838" i="29"/>
  <c r="F839" i="29"/>
  <c r="G839" i="29"/>
  <c r="F840" i="29"/>
  <c r="G840" i="29"/>
  <c r="F841" i="29"/>
  <c r="G841" i="29"/>
  <c r="F842" i="29"/>
  <c r="G842" i="29"/>
  <c r="F843" i="29"/>
  <c r="G843" i="29"/>
  <c r="F844" i="29"/>
  <c r="G844" i="29"/>
  <c r="F845" i="29"/>
  <c r="G845" i="29"/>
  <c r="F846" i="29"/>
  <c r="G846" i="29"/>
  <c r="F847" i="29"/>
  <c r="G847" i="29"/>
  <c r="F848" i="29"/>
  <c r="G848" i="29"/>
  <c r="F849" i="29"/>
  <c r="G849" i="29"/>
  <c r="F850" i="29"/>
  <c r="G850" i="29"/>
  <c r="F851" i="29"/>
  <c r="G851" i="29"/>
  <c r="F852" i="29"/>
  <c r="G852" i="29"/>
  <c r="F853" i="29"/>
  <c r="G853" i="29"/>
  <c r="F854" i="29"/>
  <c r="G854" i="29"/>
  <c r="F855" i="29"/>
  <c r="G855" i="29"/>
  <c r="F856" i="29"/>
  <c r="G856" i="29"/>
  <c r="F857" i="29"/>
  <c r="G857" i="29"/>
  <c r="F858" i="29"/>
  <c r="G858" i="29"/>
  <c r="F859" i="29"/>
  <c r="G859" i="29"/>
  <c r="F860" i="29"/>
  <c r="G860" i="29"/>
  <c r="F861" i="29"/>
  <c r="G861" i="29"/>
  <c r="F862" i="29"/>
  <c r="G862" i="29"/>
  <c r="F863" i="29"/>
  <c r="G863" i="29"/>
  <c r="F864" i="29"/>
  <c r="G864" i="29"/>
  <c r="F865" i="29"/>
  <c r="G865" i="29"/>
  <c r="F866" i="29"/>
  <c r="G866" i="29"/>
  <c r="F867" i="29"/>
  <c r="G867" i="29"/>
  <c r="F868" i="29"/>
  <c r="G868" i="29"/>
  <c r="F869" i="29"/>
  <c r="G869" i="29"/>
  <c r="F870" i="29"/>
  <c r="G870" i="29"/>
  <c r="F871" i="29"/>
  <c r="G871" i="29"/>
  <c r="F872" i="29"/>
  <c r="G872" i="29"/>
  <c r="F873" i="29"/>
  <c r="G873" i="29"/>
  <c r="F874" i="29"/>
  <c r="G874" i="29"/>
  <c r="F875" i="29"/>
  <c r="G875" i="29"/>
  <c r="F876" i="29"/>
  <c r="G876" i="29"/>
  <c r="F877" i="29"/>
  <c r="G877" i="29"/>
  <c r="F878" i="29"/>
  <c r="G878" i="29"/>
  <c r="F879" i="29"/>
  <c r="G879" i="29"/>
  <c r="F880" i="29"/>
  <c r="G880" i="29"/>
  <c r="F881" i="29"/>
  <c r="G881" i="29"/>
  <c r="F882" i="29"/>
  <c r="G882" i="29"/>
  <c r="F883" i="29"/>
  <c r="G883" i="29"/>
  <c r="F884" i="29"/>
  <c r="G884" i="29"/>
  <c r="F885" i="29"/>
  <c r="G885" i="29"/>
  <c r="F886" i="29"/>
  <c r="G886" i="29"/>
  <c r="F887" i="29"/>
  <c r="G887" i="29"/>
  <c r="F888" i="29"/>
  <c r="G888" i="29"/>
  <c r="F889" i="29"/>
  <c r="G889" i="29"/>
  <c r="F890" i="29"/>
  <c r="G890" i="29"/>
  <c r="F891" i="29"/>
  <c r="G891" i="29"/>
  <c r="F892" i="29"/>
  <c r="G892" i="29"/>
  <c r="F893" i="29"/>
  <c r="G893" i="29"/>
  <c r="F894" i="29"/>
  <c r="G894" i="29"/>
  <c r="F895" i="29"/>
  <c r="G895" i="29"/>
  <c r="F896" i="29"/>
  <c r="G896" i="29"/>
  <c r="F897" i="29"/>
  <c r="G897" i="29"/>
  <c r="F898" i="29"/>
  <c r="G898" i="29"/>
  <c r="F899" i="29"/>
  <c r="G899" i="29"/>
  <c r="F900" i="29"/>
  <c r="G900" i="29"/>
  <c r="F901" i="29"/>
  <c r="G901" i="29"/>
  <c r="F902" i="29"/>
  <c r="G902" i="29"/>
  <c r="F903" i="29"/>
  <c r="G903" i="29"/>
  <c r="F904" i="29"/>
  <c r="G904" i="29"/>
  <c r="F905" i="29"/>
  <c r="G905" i="29"/>
  <c r="F906" i="29"/>
  <c r="G906" i="29"/>
  <c r="F907" i="29"/>
  <c r="G907" i="29"/>
  <c r="F908" i="29"/>
  <c r="G908" i="29"/>
  <c r="F909" i="29"/>
  <c r="G909" i="29"/>
  <c r="F910" i="29"/>
  <c r="G910" i="29"/>
  <c r="F911" i="29"/>
  <c r="G911" i="29"/>
  <c r="F912" i="29"/>
  <c r="G912" i="29"/>
  <c r="F913" i="29"/>
  <c r="G913" i="29"/>
  <c r="F914" i="29"/>
  <c r="G914" i="29"/>
  <c r="F915" i="29"/>
  <c r="G915" i="29"/>
  <c r="F916" i="29"/>
  <c r="G916" i="29"/>
  <c r="F917" i="29"/>
  <c r="G917" i="29"/>
  <c r="F918" i="29"/>
  <c r="G918" i="29"/>
  <c r="F919" i="29"/>
  <c r="G919" i="29"/>
  <c r="F920" i="29"/>
  <c r="G920" i="29"/>
  <c r="F921" i="29"/>
  <c r="G921" i="29"/>
  <c r="F922" i="29"/>
  <c r="G922" i="29"/>
  <c r="F923" i="29"/>
  <c r="G923" i="29"/>
  <c r="F924" i="29"/>
  <c r="G924" i="29"/>
  <c r="F925" i="29"/>
  <c r="G925" i="29"/>
  <c r="F926" i="29"/>
  <c r="G926" i="29"/>
  <c r="F927" i="29"/>
  <c r="G927" i="29"/>
  <c r="F928" i="29"/>
  <c r="G928" i="29"/>
  <c r="F929" i="29"/>
  <c r="G929" i="29"/>
  <c r="F930" i="29"/>
  <c r="G930" i="29"/>
  <c r="F931" i="29"/>
  <c r="G931" i="29"/>
  <c r="F932" i="29"/>
  <c r="G932" i="29"/>
  <c r="F933" i="29"/>
  <c r="G933" i="29"/>
  <c r="F934" i="29"/>
  <c r="G934" i="29"/>
  <c r="F935" i="29"/>
  <c r="G935" i="29"/>
  <c r="F936" i="29"/>
  <c r="G936" i="29"/>
  <c r="F937" i="29"/>
  <c r="G937" i="29"/>
  <c r="F938" i="29"/>
  <c r="G938" i="29"/>
  <c r="F939" i="29"/>
  <c r="G939" i="29"/>
  <c r="F940" i="29"/>
  <c r="G940" i="29"/>
  <c r="F941" i="29"/>
  <c r="G941" i="29"/>
  <c r="F942" i="29"/>
  <c r="G942" i="29"/>
  <c r="F943" i="29"/>
  <c r="G943" i="29"/>
  <c r="F944" i="29"/>
  <c r="G944" i="29"/>
  <c r="F945" i="29"/>
  <c r="G945" i="29"/>
  <c r="F946" i="29"/>
  <c r="G946" i="29"/>
  <c r="F947" i="29"/>
  <c r="G947" i="29"/>
  <c r="F948" i="29"/>
  <c r="G948" i="29"/>
  <c r="F949" i="29"/>
  <c r="G949" i="29"/>
  <c r="F950" i="29"/>
  <c r="G950" i="29"/>
  <c r="F951" i="29"/>
  <c r="G951" i="29"/>
  <c r="F952" i="29"/>
  <c r="G952" i="29"/>
  <c r="F953" i="29"/>
  <c r="G953" i="29"/>
  <c r="F954" i="29"/>
  <c r="G954" i="29"/>
  <c r="F955" i="29"/>
  <c r="G955" i="29"/>
  <c r="F956" i="29"/>
  <c r="G956" i="29"/>
  <c r="F957" i="29"/>
  <c r="G957" i="29"/>
  <c r="F958" i="29"/>
  <c r="G958" i="29"/>
  <c r="F959" i="29"/>
  <c r="G959" i="29"/>
  <c r="F960" i="29"/>
  <c r="G960" i="29"/>
  <c r="F961" i="29"/>
  <c r="G961" i="29"/>
  <c r="F962" i="29"/>
  <c r="G962" i="29"/>
  <c r="F963" i="29"/>
  <c r="G963" i="29"/>
  <c r="F964" i="29"/>
  <c r="G964" i="29"/>
  <c r="F965" i="29"/>
  <c r="G965" i="29"/>
  <c r="F966" i="29"/>
  <c r="G966" i="29"/>
  <c r="F967" i="29"/>
  <c r="G967" i="29"/>
  <c r="F968" i="29"/>
  <c r="G968" i="29"/>
  <c r="F969" i="29"/>
  <c r="G969" i="29"/>
  <c r="F970" i="29"/>
  <c r="G970" i="29"/>
  <c r="F971" i="29"/>
  <c r="G971" i="29"/>
  <c r="F972" i="29"/>
  <c r="G972" i="29"/>
  <c r="F973" i="29"/>
  <c r="G973" i="29"/>
  <c r="F974" i="29"/>
  <c r="G974" i="29"/>
  <c r="F975" i="29"/>
  <c r="G975" i="29"/>
  <c r="F976" i="29"/>
  <c r="G976" i="29"/>
  <c r="F977" i="29"/>
  <c r="G977" i="29"/>
  <c r="F978" i="29"/>
  <c r="G978" i="29"/>
  <c r="F979" i="29"/>
  <c r="G979" i="29"/>
  <c r="F980" i="29"/>
  <c r="G980" i="29"/>
  <c r="F981" i="29"/>
  <c r="G981" i="29"/>
  <c r="F982" i="29"/>
  <c r="G982" i="29"/>
  <c r="F983" i="29"/>
  <c r="G983" i="29"/>
  <c r="F984" i="29"/>
  <c r="G984" i="29"/>
  <c r="F985" i="29"/>
  <c r="G985" i="29"/>
  <c r="F986" i="29"/>
  <c r="G986" i="29"/>
  <c r="F987" i="29"/>
  <c r="G987" i="29"/>
  <c r="F988" i="29"/>
  <c r="G988" i="29"/>
  <c r="F989" i="29"/>
  <c r="G989" i="29"/>
  <c r="F990" i="29"/>
  <c r="G990" i="29"/>
  <c r="F991" i="29"/>
  <c r="G991" i="29"/>
  <c r="F992" i="29"/>
  <c r="G992" i="29"/>
  <c r="F993" i="29"/>
  <c r="G993" i="29"/>
  <c r="F994" i="29"/>
  <c r="G994" i="29"/>
  <c r="F995" i="29"/>
  <c r="G995" i="29"/>
  <c r="F996" i="29"/>
  <c r="G996" i="29"/>
  <c r="F997" i="29"/>
  <c r="G997" i="29"/>
  <c r="F998" i="29"/>
  <c r="G998" i="29"/>
  <c r="F999" i="29"/>
  <c r="G999" i="29"/>
  <c r="F1000" i="29"/>
  <c r="G1000" i="29"/>
  <c r="F1001" i="29"/>
  <c r="G1001" i="29"/>
  <c r="F1002" i="29"/>
  <c r="G1002" i="29"/>
  <c r="F1003" i="29"/>
  <c r="G1003" i="29"/>
  <c r="F1004" i="29"/>
  <c r="G1004" i="29"/>
  <c r="F1005" i="29"/>
  <c r="G1005" i="29"/>
  <c r="F1006" i="29"/>
  <c r="G1006" i="29"/>
  <c r="F1007" i="29"/>
  <c r="G1007" i="29"/>
  <c r="F1008" i="29"/>
  <c r="G1008" i="29"/>
  <c r="F1009" i="29"/>
  <c r="G1009" i="29"/>
  <c r="F1010" i="29"/>
  <c r="G1010" i="29"/>
  <c r="F1011" i="29"/>
  <c r="G1011" i="29"/>
  <c r="F1012" i="29"/>
  <c r="G1012" i="29"/>
  <c r="F1013" i="29"/>
  <c r="G1013" i="29"/>
  <c r="F1014" i="29"/>
  <c r="G1014" i="29"/>
  <c r="F1015" i="29"/>
  <c r="G1015" i="29"/>
  <c r="F1016" i="29"/>
  <c r="G1016" i="29"/>
  <c r="F1017" i="29"/>
  <c r="G1017" i="29"/>
  <c r="G17" i="29"/>
  <c r="F17" i="29"/>
  <c r="H13" i="29"/>
  <c r="B31" i="36" l="1"/>
  <c r="E22" i="36" l="1"/>
  <c r="E21" i="36"/>
  <c r="N14" i="52" l="1"/>
  <c r="E9" i="34" l="1"/>
  <c r="E9" i="33"/>
  <c r="E9" i="32"/>
  <c r="AC21" i="53" l="1"/>
  <c r="M17" i="53"/>
  <c r="E18" i="4"/>
  <c r="I10" i="13" s="1"/>
  <c r="J10" i="13" s="1"/>
  <c r="J28" i="13" s="1"/>
  <c r="K12" i="54"/>
  <c r="K13" i="54"/>
  <c r="K14" i="54"/>
  <c r="K11" i="54"/>
  <c r="K10" i="54"/>
  <c r="J12" i="44" s="1"/>
  <c r="F12" i="43"/>
  <c r="F13" i="43"/>
  <c r="F14" i="43"/>
  <c r="F15" i="43"/>
  <c r="F16" i="43"/>
  <c r="F17" i="43"/>
  <c r="F18" i="43"/>
  <c r="F19" i="43"/>
  <c r="F11" i="43"/>
  <c r="F10" i="43"/>
  <c r="AH674" i="7"/>
  <c r="AH849" i="7"/>
  <c r="AH997" i="7"/>
  <c r="I10" i="54"/>
  <c r="J10" i="54" s="1"/>
  <c r="J30" i="54" s="1"/>
  <c r="I11" i="54"/>
  <c r="J11" i="54" s="1"/>
  <c r="Q31" i="53"/>
  <c r="Q39" i="53"/>
  <c r="Q40" i="53"/>
  <c r="Q41" i="53"/>
  <c r="Q42" i="53"/>
  <c r="R42" i="53" s="1"/>
  <c r="Q43" i="53"/>
  <c r="T43" i="53" s="1"/>
  <c r="Q44" i="53"/>
  <c r="Q45" i="53"/>
  <c r="Q47" i="53"/>
  <c r="Q48" i="53"/>
  <c r="Q49" i="53"/>
  <c r="Q50" i="53"/>
  <c r="R50" i="53" s="1"/>
  <c r="Q51" i="53"/>
  <c r="Q52" i="53"/>
  <c r="R52" i="53" s="1"/>
  <c r="Q53" i="53"/>
  <c r="Q55" i="53"/>
  <c r="Q56" i="53"/>
  <c r="Q57" i="53"/>
  <c r="Q58" i="53"/>
  <c r="R58" i="53" s="1"/>
  <c r="Q59" i="53"/>
  <c r="Q60" i="53"/>
  <c r="R60" i="53" s="1"/>
  <c r="Q61" i="53"/>
  <c r="Q63" i="53"/>
  <c r="Q64" i="53"/>
  <c r="Q65" i="53"/>
  <c r="Q66" i="53"/>
  <c r="Q69" i="53"/>
  <c r="T69" i="53" s="1"/>
  <c r="Q70" i="53"/>
  <c r="R70" i="53" s="1"/>
  <c r="Q71" i="53"/>
  <c r="T71" i="53" s="1"/>
  <c r="Q72" i="53"/>
  <c r="Q73" i="53"/>
  <c r="Q74" i="53"/>
  <c r="Q77" i="53"/>
  <c r="T77" i="53" s="1"/>
  <c r="Q78" i="53"/>
  <c r="R78" i="53" s="1"/>
  <c r="Q79" i="53"/>
  <c r="T79" i="53" s="1"/>
  <c r="Q80" i="53"/>
  <c r="Q81" i="53"/>
  <c r="Q82" i="53"/>
  <c r="Q83" i="53"/>
  <c r="Q84" i="53"/>
  <c r="Q86" i="53"/>
  <c r="Q87" i="53"/>
  <c r="Q88" i="53"/>
  <c r="Q89" i="53"/>
  <c r="Q90" i="53"/>
  <c r="Q91" i="53"/>
  <c r="Q92" i="53"/>
  <c r="Q94" i="53"/>
  <c r="Q95" i="53"/>
  <c r="Q96" i="53"/>
  <c r="Q97" i="53"/>
  <c r="Q98" i="53"/>
  <c r="Q99" i="53"/>
  <c r="Q100" i="53"/>
  <c r="Q102" i="53"/>
  <c r="Q103" i="53"/>
  <c r="Q104" i="53"/>
  <c r="Q105" i="53"/>
  <c r="Q106" i="53"/>
  <c r="Q107" i="53"/>
  <c r="Q108" i="53"/>
  <c r="Q110" i="53"/>
  <c r="Q111" i="53"/>
  <c r="Q112" i="53"/>
  <c r="Q113" i="53"/>
  <c r="Q114" i="53"/>
  <c r="Q115" i="53"/>
  <c r="Q116" i="53"/>
  <c r="Q118" i="53"/>
  <c r="Q120" i="53"/>
  <c r="Q122" i="53"/>
  <c r="Q124" i="53"/>
  <c r="Q126" i="53"/>
  <c r="Q127" i="53"/>
  <c r="Q129" i="53"/>
  <c r="Q130" i="53"/>
  <c r="Q131" i="53"/>
  <c r="Q133" i="53"/>
  <c r="Q134" i="53"/>
  <c r="Q135" i="53"/>
  <c r="Q136" i="53"/>
  <c r="Q137" i="53"/>
  <c r="Q138" i="53"/>
  <c r="Q139" i="53"/>
  <c r="Q140" i="53"/>
  <c r="Q143" i="53"/>
  <c r="Q144" i="53"/>
  <c r="Q145" i="53"/>
  <c r="T145" i="53" s="1"/>
  <c r="Q146" i="53"/>
  <c r="Q147" i="53"/>
  <c r="Q148"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R185" i="53" s="1"/>
  <c r="Q186" i="53"/>
  <c r="Q187" i="53"/>
  <c r="T187" i="53" s="1"/>
  <c r="Q188" i="53"/>
  <c r="R188" i="53" s="1"/>
  <c r="Q189" i="53"/>
  <c r="R189" i="53" s="1"/>
  <c r="Q190" i="53"/>
  <c r="Q191" i="53"/>
  <c r="T191" i="53" s="1"/>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5" i="53"/>
  <c r="Q266" i="53"/>
  <c r="Q267" i="53"/>
  <c r="Q269" i="53"/>
  <c r="Q270" i="53"/>
  <c r="Q271" i="53"/>
  <c r="Q273" i="53"/>
  <c r="Q274" i="53"/>
  <c r="Q275" i="53"/>
  <c r="Q277" i="53"/>
  <c r="Q278" i="53"/>
  <c r="Q279"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2" i="53"/>
  <c r="Q373" i="53"/>
  <c r="Q374" i="53"/>
  <c r="Q376" i="53"/>
  <c r="Q377" i="53"/>
  <c r="Q378" i="53"/>
  <c r="Q380" i="53"/>
  <c r="Q381" i="53"/>
  <c r="Q382" i="53"/>
  <c r="Q384" i="53"/>
  <c r="Q385" i="53"/>
  <c r="Q386" i="53"/>
  <c r="Q387" i="53"/>
  <c r="Q388" i="53"/>
  <c r="Q389" i="53"/>
  <c r="Q390" i="53"/>
  <c r="Q391" i="53"/>
  <c r="R391" i="53" s="1"/>
  <c r="Q392" i="53"/>
  <c r="T392" i="53" s="1"/>
  <c r="Q393" i="53"/>
  <c r="Q394" i="53"/>
  <c r="Q395" i="53"/>
  <c r="Q396" i="53"/>
  <c r="Q397" i="53"/>
  <c r="R397" i="53" s="1"/>
  <c r="Q398" i="53"/>
  <c r="T398" i="53" s="1"/>
  <c r="Q399" i="53"/>
  <c r="R399" i="53" s="1"/>
  <c r="Q400" i="53"/>
  <c r="T400" i="53" s="1"/>
  <c r="Q401" i="53"/>
  <c r="Q402" i="53"/>
  <c r="Q403" i="53"/>
  <c r="Q404" i="53"/>
  <c r="Q405" i="53"/>
  <c r="Q406" i="53"/>
  <c r="Q407" i="53"/>
  <c r="R407" i="53" s="1"/>
  <c r="Q408" i="53"/>
  <c r="Q409" i="53"/>
  <c r="Q410" i="53"/>
  <c r="Q411" i="53"/>
  <c r="Q412" i="53"/>
  <c r="Q413" i="53"/>
  <c r="R413" i="53" s="1"/>
  <c r="Q414" i="53"/>
  <c r="Q415" i="53"/>
  <c r="Q416" i="53"/>
  <c r="Q417" i="53"/>
  <c r="Q418" i="53"/>
  <c r="Q419" i="53"/>
  <c r="Q420" i="53"/>
  <c r="Q421" i="53"/>
  <c r="Q422" i="53"/>
  <c r="Q423" i="53"/>
  <c r="Q424" i="53"/>
  <c r="Q425" i="53"/>
  <c r="Q426" i="53"/>
  <c r="Q427" i="53"/>
  <c r="Q428" i="53"/>
  <c r="Q429" i="53"/>
  <c r="Q430" i="53"/>
  <c r="Q431" i="53"/>
  <c r="Q432" i="53"/>
  <c r="T432" i="53" s="1"/>
  <c r="Q433" i="53"/>
  <c r="R433" i="53" s="1"/>
  <c r="Q434" i="53"/>
  <c r="T434" i="53" s="1"/>
  <c r="Q436" i="53"/>
  <c r="Q437" i="53"/>
  <c r="Q438" i="53"/>
  <c r="Q439" i="53"/>
  <c r="Q440" i="53"/>
  <c r="T440" i="53" s="1"/>
  <c r="Q441" i="53"/>
  <c r="Q442" i="53"/>
  <c r="T442" i="53" s="1"/>
  <c r="Q444" i="53"/>
  <c r="Q445" i="53"/>
  <c r="Q446" i="53"/>
  <c r="Q447" i="53"/>
  <c r="Q448" i="53"/>
  <c r="T448" i="53" s="1"/>
  <c r="Q449" i="53"/>
  <c r="Q450" i="53"/>
  <c r="T450" i="53" s="1"/>
  <c r="Q452" i="53"/>
  <c r="Q453" i="53"/>
  <c r="Q454" i="53"/>
  <c r="Q455" i="53"/>
  <c r="Q456" i="53"/>
  <c r="T456" i="53" s="1"/>
  <c r="Q457" i="53"/>
  <c r="R457" i="53" s="1"/>
  <c r="Q458" i="53"/>
  <c r="T458" i="53" s="1"/>
  <c r="Q460" i="53"/>
  <c r="Q461" i="53"/>
  <c r="Q462" i="53"/>
  <c r="Q463" i="53"/>
  <c r="Q464" i="53"/>
  <c r="T464" i="53" s="1"/>
  <c r="Q465" i="53"/>
  <c r="Q466" i="53"/>
  <c r="T466" i="53" s="1"/>
  <c r="Q468" i="53"/>
  <c r="Q469" i="53"/>
  <c r="Q470" i="53"/>
  <c r="Q471" i="53"/>
  <c r="Q472" i="53"/>
  <c r="T472" i="53" s="1"/>
  <c r="Q473" i="53"/>
  <c r="R473" i="53" s="1"/>
  <c r="Q474" i="53"/>
  <c r="T474" i="53" s="1"/>
  <c r="Q476" i="53"/>
  <c r="Q477" i="53"/>
  <c r="Q478" i="53"/>
  <c r="Q479" i="53"/>
  <c r="Q480" i="53"/>
  <c r="T480" i="53" s="1"/>
  <c r="Q481" i="53"/>
  <c r="R481" i="53" s="1"/>
  <c r="Q482" i="53"/>
  <c r="T482" i="53" s="1"/>
  <c r="Q484" i="53"/>
  <c r="Q485" i="53"/>
  <c r="Q486" i="53"/>
  <c r="Q487" i="53"/>
  <c r="Q488" i="53"/>
  <c r="T488" i="53" s="1"/>
  <c r="Q489" i="53"/>
  <c r="Q490" i="53"/>
  <c r="T490" i="53" s="1"/>
  <c r="Q492" i="53"/>
  <c r="Q493" i="53"/>
  <c r="Q494" i="53"/>
  <c r="Q495" i="53"/>
  <c r="Q496" i="53"/>
  <c r="Q497" i="53"/>
  <c r="Q500" i="53"/>
  <c r="T500" i="53" s="1"/>
  <c r="Q501" i="53"/>
  <c r="Q502" i="53"/>
  <c r="T502" i="53" s="1"/>
  <c r="Q503" i="53"/>
  <c r="Q504" i="53"/>
  <c r="Q505" i="53"/>
  <c r="Q508" i="53"/>
  <c r="T508" i="53" s="1"/>
  <c r="Q509" i="53"/>
  <c r="Q510" i="53"/>
  <c r="T510" i="53" s="1"/>
  <c r="Q511" i="53"/>
  <c r="Q512" i="53"/>
  <c r="Q513" i="53"/>
  <c r="Q516" i="53"/>
  <c r="T516" i="53" s="1"/>
  <c r="Q517" i="53"/>
  <c r="Q518" i="53"/>
  <c r="R518" i="53" s="1"/>
  <c r="Q519" i="53"/>
  <c r="Q520" i="53"/>
  <c r="Q521" i="53"/>
  <c r="Q522" i="53"/>
  <c r="R522" i="53" s="1"/>
  <c r="Q523" i="53"/>
  <c r="R523" i="53" s="1"/>
  <c r="Q524" i="53"/>
  <c r="R524" i="53" s="1"/>
  <c r="Q525" i="53"/>
  <c r="R525" i="53" s="1"/>
  <c r="Q526" i="53"/>
  <c r="R526" i="53" s="1"/>
  <c r="Q527" i="53"/>
  <c r="R527" i="53" s="1"/>
  <c r="Q528" i="53"/>
  <c r="R528" i="53" s="1"/>
  <c r="Q529" i="53"/>
  <c r="R529" i="53" s="1"/>
  <c r="Q530" i="53"/>
  <c r="R530" i="53" s="1"/>
  <c r="Q531" i="53"/>
  <c r="R531" i="53" s="1"/>
  <c r="Q532" i="53"/>
  <c r="R532" i="53" s="1"/>
  <c r="Q533" i="53"/>
  <c r="R533" i="53" s="1"/>
  <c r="Q534" i="53"/>
  <c r="R534" i="53" s="1"/>
  <c r="Q535" i="53"/>
  <c r="R535" i="53" s="1"/>
  <c r="Q536" i="53"/>
  <c r="R536" i="53" s="1"/>
  <c r="Q537" i="53"/>
  <c r="R537" i="53" s="1"/>
  <c r="Q538" i="53"/>
  <c r="R538" i="53" s="1"/>
  <c r="Q539" i="53"/>
  <c r="R539" i="53" s="1"/>
  <c r="Q540" i="53"/>
  <c r="R540" i="53" s="1"/>
  <c r="Q541" i="53"/>
  <c r="R541" i="53" s="1"/>
  <c r="Q542" i="53"/>
  <c r="R542" i="53" s="1"/>
  <c r="Q543" i="53"/>
  <c r="R543" i="53" s="1"/>
  <c r="Q544" i="53"/>
  <c r="R544" i="53" s="1"/>
  <c r="Q545" i="53"/>
  <c r="R545" i="53" s="1"/>
  <c r="Q546" i="53"/>
  <c r="R546" i="53" s="1"/>
  <c r="Q547" i="53"/>
  <c r="R547" i="53" s="1"/>
  <c r="Q548" i="53"/>
  <c r="R548" i="53" s="1"/>
  <c r="Q549" i="53"/>
  <c r="R549" i="53" s="1"/>
  <c r="Q550" i="53"/>
  <c r="R550" i="53" s="1"/>
  <c r="Q551" i="53"/>
  <c r="R551" i="53" s="1"/>
  <c r="Q552" i="53"/>
  <c r="R552" i="53" s="1"/>
  <c r="Q553" i="53"/>
  <c r="R553" i="53" s="1"/>
  <c r="Q554" i="53"/>
  <c r="Q555" i="53"/>
  <c r="Q556" i="53"/>
  <c r="T556" i="53" s="1"/>
  <c r="Q557" i="53"/>
  <c r="T557" i="53" s="1"/>
  <c r="Q558" i="53"/>
  <c r="Q559" i="53"/>
  <c r="Q560" i="53"/>
  <c r="Q561" i="53"/>
  <c r="Q562" i="53"/>
  <c r="Q563" i="53"/>
  <c r="Q564" i="53"/>
  <c r="Q565" i="53"/>
  <c r="Q566" i="53"/>
  <c r="Q567" i="53"/>
  <c r="Q568" i="53"/>
  <c r="Q569" i="53"/>
  <c r="Q570" i="53"/>
  <c r="Q571" i="53"/>
  <c r="Q572" i="53"/>
  <c r="Q573" i="53"/>
  <c r="Q574" i="53"/>
  <c r="Q575" i="53"/>
  <c r="Q576" i="53"/>
  <c r="Q577" i="53"/>
  <c r="R577" i="53" s="1"/>
  <c r="Q578" i="53"/>
  <c r="Q579" i="53"/>
  <c r="R579" i="53" s="1"/>
  <c r="Q580" i="53"/>
  <c r="Q581" i="53"/>
  <c r="R581" i="53" s="1"/>
  <c r="Q582" i="53"/>
  <c r="Q583" i="53"/>
  <c r="R583" i="53" s="1"/>
  <c r="Q584" i="53"/>
  <c r="Q585" i="53"/>
  <c r="R585" i="53" s="1"/>
  <c r="Q586" i="53"/>
  <c r="Q587" i="53"/>
  <c r="R587" i="53" s="1"/>
  <c r="Q588" i="53"/>
  <c r="Q589" i="53"/>
  <c r="R589" i="53" s="1"/>
  <c r="Q590" i="53"/>
  <c r="Q591" i="53"/>
  <c r="R591" i="53" s="1"/>
  <c r="Q592" i="53"/>
  <c r="Q593" i="53"/>
  <c r="R593" i="53" s="1"/>
  <c r="Q594" i="53"/>
  <c r="R594" i="53" s="1"/>
  <c r="Q595" i="53"/>
  <c r="R595" i="53" s="1"/>
  <c r="Q596" i="53"/>
  <c r="R596" i="53" s="1"/>
  <c r="Q597" i="53"/>
  <c r="R597" i="53" s="1"/>
  <c r="Q598" i="53"/>
  <c r="R598" i="53" s="1"/>
  <c r="Q599" i="53"/>
  <c r="R599" i="53" s="1"/>
  <c r="Q600" i="53"/>
  <c r="R600" i="53" s="1"/>
  <c r="Q601" i="53"/>
  <c r="R601" i="53" s="1"/>
  <c r="Q602" i="53"/>
  <c r="R602" i="53" s="1"/>
  <c r="Q603" i="53"/>
  <c r="Q604" i="53"/>
  <c r="R604" i="53" s="1"/>
  <c r="Q605" i="53"/>
  <c r="Q606" i="53"/>
  <c r="R606" i="53" s="1"/>
  <c r="Q607" i="53"/>
  <c r="T607" i="53" s="1"/>
  <c r="Q608" i="53"/>
  <c r="R608" i="53" s="1"/>
  <c r="Q609" i="53"/>
  <c r="Q610" i="53"/>
  <c r="R610" i="53" s="1"/>
  <c r="Q611" i="53"/>
  <c r="T611" i="53" s="1"/>
  <c r="Q612" i="53"/>
  <c r="R612" i="53" s="1"/>
  <c r="Q613" i="53"/>
  <c r="Q614" i="53"/>
  <c r="R614" i="53" s="1"/>
  <c r="Q615" i="53"/>
  <c r="T615" i="53" s="1"/>
  <c r="Q616" i="53"/>
  <c r="R616" i="53" s="1"/>
  <c r="Q617" i="53"/>
  <c r="Q618" i="53"/>
  <c r="R618" i="53" s="1"/>
  <c r="Q619" i="53"/>
  <c r="T619" i="53" s="1"/>
  <c r="Q620" i="53"/>
  <c r="R620" i="53" s="1"/>
  <c r="Q621" i="53"/>
  <c r="Q622" i="53"/>
  <c r="R622" i="53" s="1"/>
  <c r="Q623" i="53"/>
  <c r="T623" i="53" s="1"/>
  <c r="Q624" i="53"/>
  <c r="R624" i="53" s="1"/>
  <c r="Q625" i="53"/>
  <c r="Q626" i="53"/>
  <c r="R626" i="53" s="1"/>
  <c r="Q627" i="53"/>
  <c r="T627" i="53" s="1"/>
  <c r="Q628" i="53"/>
  <c r="R628" i="53" s="1"/>
  <c r="Q629" i="53"/>
  <c r="Q630" i="53"/>
  <c r="R630" i="53" s="1"/>
  <c r="Q631" i="53"/>
  <c r="T631" i="53" s="1"/>
  <c r="Q632" i="53"/>
  <c r="R632" i="53" s="1"/>
  <c r="Q633" i="53"/>
  <c r="Q634" i="53"/>
  <c r="R634" i="53" s="1"/>
  <c r="Q635" i="53"/>
  <c r="Q636" i="53"/>
  <c r="R636" i="53" s="1"/>
  <c r="Q637" i="53"/>
  <c r="Q638" i="53"/>
  <c r="Q639" i="53"/>
  <c r="T639" i="53" s="1"/>
  <c r="Q640" i="53"/>
  <c r="R640" i="53" s="1"/>
  <c r="Q641" i="53"/>
  <c r="T641" i="53" s="1"/>
  <c r="Q642" i="53"/>
  <c r="Q643" i="53"/>
  <c r="T643" i="53" s="1"/>
  <c r="Q644" i="53"/>
  <c r="R644" i="53" s="1"/>
  <c r="Q645" i="53"/>
  <c r="T645" i="53" s="1"/>
  <c r="Q646" i="53"/>
  <c r="Q647" i="53"/>
  <c r="T647" i="53" s="1"/>
  <c r="Q648" i="53"/>
  <c r="R648" i="53" s="1"/>
  <c r="Q649" i="53"/>
  <c r="T649" i="53" s="1"/>
  <c r="Q650" i="53"/>
  <c r="Q651" i="53"/>
  <c r="T651" i="53" s="1"/>
  <c r="Q652" i="53"/>
  <c r="R652" i="53" s="1"/>
  <c r="Q653" i="53"/>
  <c r="T653" i="53" s="1"/>
  <c r="Q654" i="53"/>
  <c r="Q655" i="53"/>
  <c r="T655" i="53" s="1"/>
  <c r="Q656" i="53"/>
  <c r="R656" i="53" s="1"/>
  <c r="Q657" i="53"/>
  <c r="T657" i="53" s="1"/>
  <c r="Q658" i="53"/>
  <c r="Q659" i="53"/>
  <c r="T659" i="53" s="1"/>
  <c r="Q660" i="53"/>
  <c r="R660" i="53" s="1"/>
  <c r="Q661" i="53"/>
  <c r="T661" i="53" s="1"/>
  <c r="Q662" i="53"/>
  <c r="Q663" i="53"/>
  <c r="T663" i="53" s="1"/>
  <c r="Q664" i="53"/>
  <c r="R664" i="53" s="1"/>
  <c r="Q665" i="53"/>
  <c r="T665" i="53" s="1"/>
  <c r="Q666" i="53"/>
  <c r="Q667" i="53"/>
  <c r="T667" i="53" s="1"/>
  <c r="Q668" i="53"/>
  <c r="R668" i="53" s="1"/>
  <c r="Q669" i="53"/>
  <c r="T669" i="53" s="1"/>
  <c r="Q670" i="53"/>
  <c r="Q671" i="53"/>
  <c r="T671" i="53" s="1"/>
  <c r="Q672" i="53"/>
  <c r="R672" i="53" s="1"/>
  <c r="Q673" i="53"/>
  <c r="T673" i="53" s="1"/>
  <c r="Q674" i="53"/>
  <c r="R674" i="53" s="1"/>
  <c r="Q675" i="53"/>
  <c r="T675" i="53" s="1"/>
  <c r="Q676" i="53"/>
  <c r="R676" i="53" s="1"/>
  <c r="Q677" i="53"/>
  <c r="T677" i="53" s="1"/>
  <c r="Q678" i="53"/>
  <c r="Q679" i="53"/>
  <c r="T679" i="53" s="1"/>
  <c r="Q680" i="53"/>
  <c r="R680" i="53" s="1"/>
  <c r="Q681" i="53"/>
  <c r="T681" i="53" s="1"/>
  <c r="Q682" i="53"/>
  <c r="R682" i="53" s="1"/>
  <c r="Q683" i="53"/>
  <c r="T683" i="53" s="1"/>
  <c r="Q684" i="53"/>
  <c r="R684" i="53" s="1"/>
  <c r="Q685" i="53"/>
  <c r="T685" i="53" s="1"/>
  <c r="Q686" i="53"/>
  <c r="Q687" i="53"/>
  <c r="T687" i="53" s="1"/>
  <c r="Q688" i="53"/>
  <c r="R688" i="53" s="1"/>
  <c r="Q689" i="53"/>
  <c r="T689" i="53" s="1"/>
  <c r="Q690" i="53"/>
  <c r="R690" i="53" s="1"/>
  <c r="Q691" i="53"/>
  <c r="T691" i="53" s="1"/>
  <c r="Q692" i="53"/>
  <c r="R692" i="53" s="1"/>
  <c r="Q693" i="53"/>
  <c r="T693" i="53" s="1"/>
  <c r="Q694" i="53"/>
  <c r="Q695" i="53"/>
  <c r="T695" i="53" s="1"/>
  <c r="Q696" i="53"/>
  <c r="R696" i="53" s="1"/>
  <c r="Q697" i="53"/>
  <c r="T697" i="53" s="1"/>
  <c r="Q698" i="53"/>
  <c r="R698" i="53" s="1"/>
  <c r="Q699" i="53"/>
  <c r="T699" i="53" s="1"/>
  <c r="Q700" i="53"/>
  <c r="R700" i="53" s="1"/>
  <c r="Q701" i="53"/>
  <c r="Q702" i="53"/>
  <c r="Q703" i="53"/>
  <c r="Q704" i="53"/>
  <c r="R704" i="53" s="1"/>
  <c r="Q705" i="53"/>
  <c r="Q706" i="53"/>
  <c r="R706" i="53" s="1"/>
  <c r="Q707" i="53"/>
  <c r="Q708" i="53"/>
  <c r="R708" i="53" s="1"/>
  <c r="Q709" i="53"/>
  <c r="Q710" i="53"/>
  <c r="Q711" i="53"/>
  <c r="Q712" i="53"/>
  <c r="R712" i="53" s="1"/>
  <c r="Q713" i="53"/>
  <c r="Q714" i="53"/>
  <c r="R714" i="53" s="1"/>
  <c r="Q715" i="53"/>
  <c r="Q716" i="53"/>
  <c r="R716" i="53" s="1"/>
  <c r="Q717" i="53"/>
  <c r="Q718" i="53"/>
  <c r="Q719" i="53"/>
  <c r="Q720" i="53"/>
  <c r="R720" i="53" s="1"/>
  <c r="Q721" i="53"/>
  <c r="Q722" i="53"/>
  <c r="R722" i="53" s="1"/>
  <c r="Q723" i="53"/>
  <c r="Q724" i="53"/>
  <c r="R724" i="53" s="1"/>
  <c r="Q725" i="53"/>
  <c r="Q726" i="53"/>
  <c r="Q727" i="53"/>
  <c r="Q728" i="53"/>
  <c r="R728" i="53" s="1"/>
  <c r="Q729" i="53"/>
  <c r="Q730" i="53"/>
  <c r="R730" i="53" s="1"/>
  <c r="Q731" i="53"/>
  <c r="Q732" i="53"/>
  <c r="R732" i="53" s="1"/>
  <c r="Q733" i="53"/>
  <c r="Q734" i="53"/>
  <c r="Q735" i="53"/>
  <c r="Q736" i="53"/>
  <c r="R736" i="53" s="1"/>
  <c r="Q737" i="53"/>
  <c r="Q738" i="53"/>
  <c r="R738" i="53" s="1"/>
  <c r="Q739" i="53"/>
  <c r="Q740" i="53"/>
  <c r="R740" i="53" s="1"/>
  <c r="Q741" i="53"/>
  <c r="Q742" i="53"/>
  <c r="Q743" i="53"/>
  <c r="Q744" i="53"/>
  <c r="R744" i="53" s="1"/>
  <c r="Q745" i="53"/>
  <c r="Q746" i="53"/>
  <c r="R746" i="53" s="1"/>
  <c r="Q747" i="53"/>
  <c r="T747" i="53" s="1"/>
  <c r="Q748" i="53"/>
  <c r="R748" i="53" s="1"/>
  <c r="Q749" i="53"/>
  <c r="T749" i="53" s="1"/>
  <c r="Q750" i="53"/>
  <c r="R750" i="53" s="1"/>
  <c r="Q751" i="53"/>
  <c r="T751" i="53" s="1"/>
  <c r="Q752" i="53"/>
  <c r="R752" i="53" s="1"/>
  <c r="Q753" i="53"/>
  <c r="T753" i="53" s="1"/>
  <c r="Q754" i="53"/>
  <c r="R754" i="53" s="1"/>
  <c r="Q755" i="53"/>
  <c r="T755" i="53" s="1"/>
  <c r="Q756" i="53"/>
  <c r="R756" i="53" s="1"/>
  <c r="Q757" i="53"/>
  <c r="T757" i="53" s="1"/>
  <c r="Q758" i="53"/>
  <c r="R758" i="53" s="1"/>
  <c r="Q759" i="53"/>
  <c r="T759" i="53" s="1"/>
  <c r="Q760" i="53"/>
  <c r="R760" i="53" s="1"/>
  <c r="Q761" i="53"/>
  <c r="Q762" i="53"/>
  <c r="Q763" i="53"/>
  <c r="R763" i="53" s="1"/>
  <c r="Q764" i="53"/>
  <c r="Q765" i="53"/>
  <c r="R765" i="53" s="1"/>
  <c r="Q766" i="53"/>
  <c r="Q767" i="53"/>
  <c r="R767" i="53" s="1"/>
  <c r="Q768" i="53"/>
  <c r="Q769" i="53"/>
  <c r="R769" i="53" s="1"/>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T971" i="53" s="1"/>
  <c r="Q972" i="53"/>
  <c r="Q973" i="53"/>
  <c r="Q974" i="53"/>
  <c r="Q975" i="53"/>
  <c r="Q976" i="53"/>
  <c r="Q977" i="53"/>
  <c r="Q978" i="53"/>
  <c r="Q979" i="53"/>
  <c r="T979" i="53" s="1"/>
  <c r="Q980" i="53"/>
  <c r="Q981" i="53"/>
  <c r="Q982" i="53"/>
  <c r="Q983" i="53"/>
  <c r="Q984" i="53"/>
  <c r="Q985" i="53"/>
  <c r="Q986" i="53"/>
  <c r="Q987" i="53"/>
  <c r="T987" i="53" s="1"/>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F12" i="47"/>
  <c r="E12" i="25"/>
  <c r="E13" i="25"/>
  <c r="E14" i="25"/>
  <c r="O21" i="53"/>
  <c r="P21" i="53" s="1"/>
  <c r="F14" i="47"/>
  <c r="A30" i="36"/>
  <c r="AB15" i="55"/>
  <c r="AB16" i="55"/>
  <c r="AB17" i="55"/>
  <c r="AB14" i="55"/>
  <c r="AB13" i="55"/>
  <c r="AB18" i="55"/>
  <c r="AB19" i="55"/>
  <c r="AB20" i="55"/>
  <c r="AB21" i="55"/>
  <c r="AB22" i="55"/>
  <c r="A14" i="55"/>
  <c r="A15" i="55" s="1"/>
  <c r="A16" i="55" s="1"/>
  <c r="A17" i="55" s="1"/>
  <c r="A18" i="55" s="1"/>
  <c r="A19" i="55" s="1"/>
  <c r="A20" i="55" s="1"/>
  <c r="A21" i="55" s="1"/>
  <c r="A22" i="55" s="1"/>
  <c r="B22" i="55"/>
  <c r="B21" i="55"/>
  <c r="B20" i="55"/>
  <c r="B19" i="55"/>
  <c r="B18" i="55"/>
  <c r="B17" i="55"/>
  <c r="B16" i="55"/>
  <c r="B15" i="55"/>
  <c r="B14" i="55"/>
  <c r="B13" i="55"/>
  <c r="Z12" i="55"/>
  <c r="Y12" i="55"/>
  <c r="X12" i="55"/>
  <c r="W12" i="55"/>
  <c r="V12" i="55"/>
  <c r="U12" i="55"/>
  <c r="T12" i="55"/>
  <c r="S12" i="55"/>
  <c r="R12" i="55"/>
  <c r="Q12" i="55"/>
  <c r="P12" i="55"/>
  <c r="O12" i="55"/>
  <c r="N12" i="55"/>
  <c r="M12" i="55"/>
  <c r="L12" i="55"/>
  <c r="K12" i="55"/>
  <c r="E19" i="4"/>
  <c r="C11" i="55" s="1"/>
  <c r="G11" i="43"/>
  <c r="H11" i="43" s="1"/>
  <c r="AC18" i="53"/>
  <c r="AC19" i="53"/>
  <c r="AC20"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208" i="53"/>
  <c r="AC209" i="53"/>
  <c r="AC210" i="53"/>
  <c r="AC211" i="53"/>
  <c r="AC212" i="53"/>
  <c r="AC213" i="53"/>
  <c r="AC214" i="53"/>
  <c r="AC215" i="53"/>
  <c r="AC216" i="53"/>
  <c r="AC217" i="53"/>
  <c r="AC218" i="53"/>
  <c r="AC219" i="53"/>
  <c r="AC220" i="53"/>
  <c r="AC221" i="53"/>
  <c r="AC222" i="53"/>
  <c r="AC223" i="53"/>
  <c r="AC224" i="53"/>
  <c r="AC225" i="53"/>
  <c r="AC226" i="53"/>
  <c r="AC227" i="53"/>
  <c r="AC228" i="53"/>
  <c r="AC229" i="53"/>
  <c r="AC230" i="53"/>
  <c r="AC231" i="53"/>
  <c r="AC232" i="53"/>
  <c r="AC233" i="53"/>
  <c r="AC234" i="53"/>
  <c r="AC235" i="53"/>
  <c r="AC236" i="53"/>
  <c r="AC237" i="53"/>
  <c r="AC238" i="53"/>
  <c r="AC239" i="53"/>
  <c r="AC240" i="53"/>
  <c r="AC241" i="53"/>
  <c r="AC242" i="53"/>
  <c r="AC243" i="53"/>
  <c r="AC244" i="53"/>
  <c r="AC245" i="53"/>
  <c r="AC246" i="53"/>
  <c r="AC247" i="53"/>
  <c r="AC248" i="53"/>
  <c r="AC249" i="53"/>
  <c r="AC250" i="53"/>
  <c r="AC251" i="53"/>
  <c r="AC252" i="53"/>
  <c r="AC253" i="53"/>
  <c r="AC254" i="53"/>
  <c r="AC255" i="53"/>
  <c r="AC256" i="53"/>
  <c r="AC257" i="53"/>
  <c r="AC258" i="53"/>
  <c r="AC259" i="53"/>
  <c r="AC260" i="53"/>
  <c r="AC261" i="53"/>
  <c r="AC262" i="53"/>
  <c r="AC263" i="53"/>
  <c r="AC264" i="53"/>
  <c r="AC265" i="53"/>
  <c r="AC266" i="53"/>
  <c r="AC267" i="53"/>
  <c r="AC268" i="53"/>
  <c r="AC269" i="53"/>
  <c r="AC270" i="53"/>
  <c r="AC271" i="53"/>
  <c r="AC272" i="53"/>
  <c r="AC273" i="53"/>
  <c r="AC274" i="53"/>
  <c r="AC275" i="53"/>
  <c r="AC276" i="53"/>
  <c r="AC277" i="53"/>
  <c r="AC278" i="53"/>
  <c r="AC279" i="53"/>
  <c r="AC280" i="53"/>
  <c r="AC281" i="53"/>
  <c r="AC282" i="53"/>
  <c r="AC283" i="53"/>
  <c r="AC284" i="53"/>
  <c r="AC285" i="53"/>
  <c r="AC286" i="53"/>
  <c r="AC287" i="53"/>
  <c r="AC288" i="53"/>
  <c r="AC289" i="53"/>
  <c r="AC290" i="53"/>
  <c r="AC291" i="53"/>
  <c r="AC292" i="53"/>
  <c r="AC293" i="53"/>
  <c r="AC294" i="53"/>
  <c r="AC295" i="53"/>
  <c r="AC296" i="53"/>
  <c r="AC297" i="53"/>
  <c r="AC298" i="53"/>
  <c r="AC299" i="53"/>
  <c r="AC300" i="53"/>
  <c r="AC301" i="53"/>
  <c r="AC302" i="53"/>
  <c r="AC303" i="53"/>
  <c r="AC304" i="53"/>
  <c r="AC305" i="53"/>
  <c r="AC306" i="53"/>
  <c r="AC307" i="53"/>
  <c r="AC308" i="53"/>
  <c r="AC309" i="53"/>
  <c r="AC310" i="53"/>
  <c r="AC311" i="53"/>
  <c r="AC312" i="53"/>
  <c r="AC313" i="53"/>
  <c r="AC314" i="53"/>
  <c r="AC315" i="53"/>
  <c r="AC316" i="53"/>
  <c r="AC317" i="53"/>
  <c r="AC318" i="53"/>
  <c r="AC319" i="53"/>
  <c r="AC320" i="53"/>
  <c r="AC321" i="53"/>
  <c r="AC322" i="53"/>
  <c r="AC323" i="53"/>
  <c r="AC324" i="53"/>
  <c r="AC325" i="53"/>
  <c r="AC326" i="53"/>
  <c r="AC327" i="53"/>
  <c r="AC328" i="53"/>
  <c r="AC329" i="53"/>
  <c r="AC330" i="53"/>
  <c r="AC331" i="53"/>
  <c r="AC332" i="53"/>
  <c r="AC333" i="53"/>
  <c r="AC334" i="53"/>
  <c r="AC335" i="53"/>
  <c r="AC336" i="53"/>
  <c r="AC337" i="53"/>
  <c r="AC338" i="53"/>
  <c r="AC339" i="53"/>
  <c r="AC340" i="53"/>
  <c r="AC341" i="53"/>
  <c r="AC342" i="53"/>
  <c r="AC343" i="53"/>
  <c r="AC344" i="53"/>
  <c r="AC345" i="53"/>
  <c r="AC346" i="53"/>
  <c r="AC347" i="53"/>
  <c r="AC348" i="53"/>
  <c r="AC349" i="53"/>
  <c r="AC350" i="53"/>
  <c r="AC351" i="53"/>
  <c r="AC352" i="53"/>
  <c r="AC353" i="53"/>
  <c r="AC354" i="53"/>
  <c r="AC355" i="53"/>
  <c r="AC356" i="53"/>
  <c r="AC357" i="53"/>
  <c r="AC358" i="53"/>
  <c r="AC359" i="53"/>
  <c r="AC360" i="53"/>
  <c r="AC361" i="53"/>
  <c r="AC362" i="53"/>
  <c r="AC363" i="53"/>
  <c r="AC364" i="53"/>
  <c r="AC365" i="53"/>
  <c r="AC366" i="53"/>
  <c r="AC367" i="53"/>
  <c r="AC368" i="53"/>
  <c r="AC369" i="53"/>
  <c r="AC370" i="53"/>
  <c r="AC371" i="53"/>
  <c r="AC372" i="53"/>
  <c r="AC373" i="53"/>
  <c r="AC374" i="53"/>
  <c r="AC375" i="53"/>
  <c r="AC376" i="53"/>
  <c r="AC377" i="53"/>
  <c r="AC378" i="53"/>
  <c r="AC379" i="53"/>
  <c r="AC380" i="53"/>
  <c r="AC381" i="53"/>
  <c r="AC382" i="53"/>
  <c r="AC383" i="53"/>
  <c r="AC384" i="53"/>
  <c r="AC385" i="53"/>
  <c r="AC386" i="53"/>
  <c r="AC387" i="53"/>
  <c r="AC388" i="53"/>
  <c r="AC389" i="53"/>
  <c r="AC390" i="53"/>
  <c r="AC391" i="53"/>
  <c r="AC392" i="53"/>
  <c r="AC393" i="53"/>
  <c r="AC394" i="53"/>
  <c r="AC395" i="53"/>
  <c r="AC396" i="53"/>
  <c r="AC397" i="53"/>
  <c r="AC398" i="53"/>
  <c r="AC399" i="53"/>
  <c r="AC400" i="53"/>
  <c r="AC401" i="53"/>
  <c r="AC402" i="53"/>
  <c r="AC403" i="53"/>
  <c r="AC404" i="53"/>
  <c r="AC405" i="53"/>
  <c r="AC406" i="53"/>
  <c r="AC407" i="53"/>
  <c r="AC408" i="53"/>
  <c r="AC409" i="53"/>
  <c r="AC410" i="53"/>
  <c r="AC411" i="53"/>
  <c r="AC412" i="53"/>
  <c r="AC413" i="53"/>
  <c r="AC414" i="53"/>
  <c r="AC415" i="53"/>
  <c r="AC416" i="53"/>
  <c r="AC417" i="53"/>
  <c r="AC418" i="53"/>
  <c r="AC419" i="53"/>
  <c r="AC420" i="53"/>
  <c r="AC421" i="53"/>
  <c r="AC422" i="53"/>
  <c r="AC423" i="53"/>
  <c r="AC424" i="53"/>
  <c r="AC425" i="53"/>
  <c r="AC426" i="53"/>
  <c r="AC427" i="53"/>
  <c r="AC428" i="53"/>
  <c r="AC429" i="53"/>
  <c r="AC430" i="53"/>
  <c r="AC431" i="53"/>
  <c r="AC432" i="53"/>
  <c r="AC433" i="53"/>
  <c r="AC434" i="53"/>
  <c r="AC435" i="53"/>
  <c r="AC436" i="53"/>
  <c r="AC437" i="53"/>
  <c r="AC438" i="53"/>
  <c r="AC439" i="53"/>
  <c r="AC440" i="53"/>
  <c r="AC441" i="53"/>
  <c r="AC442" i="53"/>
  <c r="AC443" i="53"/>
  <c r="AC444" i="53"/>
  <c r="AC445" i="53"/>
  <c r="AC446" i="53"/>
  <c r="AC447" i="53"/>
  <c r="AC448" i="53"/>
  <c r="AC449" i="53"/>
  <c r="AC450" i="53"/>
  <c r="AC451" i="53"/>
  <c r="AC452" i="53"/>
  <c r="AC453" i="53"/>
  <c r="AC454" i="53"/>
  <c r="AC455" i="53"/>
  <c r="AC456" i="53"/>
  <c r="AC457" i="53"/>
  <c r="AC458" i="53"/>
  <c r="AC459" i="53"/>
  <c r="AC460" i="53"/>
  <c r="AC461" i="53"/>
  <c r="AC462" i="53"/>
  <c r="AC463" i="53"/>
  <c r="AC464" i="53"/>
  <c r="AC465" i="53"/>
  <c r="AC466" i="53"/>
  <c r="AC467" i="53"/>
  <c r="AC468" i="53"/>
  <c r="AC469" i="53"/>
  <c r="AC470" i="53"/>
  <c r="AC471" i="53"/>
  <c r="AC472" i="53"/>
  <c r="AC473" i="53"/>
  <c r="AC474" i="53"/>
  <c r="AC475" i="53"/>
  <c r="AC476" i="53"/>
  <c r="AC477" i="53"/>
  <c r="AC478" i="53"/>
  <c r="AC479" i="53"/>
  <c r="AC480" i="53"/>
  <c r="AC481" i="53"/>
  <c r="AC482" i="53"/>
  <c r="AC483" i="53"/>
  <c r="AC484" i="53"/>
  <c r="AC485" i="53"/>
  <c r="AC486" i="53"/>
  <c r="AC487" i="53"/>
  <c r="AC488" i="53"/>
  <c r="AC489" i="53"/>
  <c r="AC490" i="53"/>
  <c r="AC491" i="53"/>
  <c r="AC492" i="53"/>
  <c r="AC493" i="53"/>
  <c r="AC494" i="53"/>
  <c r="AC495" i="53"/>
  <c r="AC496" i="53"/>
  <c r="AC497" i="53"/>
  <c r="AC498" i="53"/>
  <c r="AC499" i="53"/>
  <c r="AC500" i="53"/>
  <c r="AC501" i="53"/>
  <c r="AC502" i="53"/>
  <c r="AC503" i="53"/>
  <c r="AC504" i="53"/>
  <c r="AC505" i="53"/>
  <c r="AC506" i="53"/>
  <c r="AC507" i="53"/>
  <c r="AC508" i="53"/>
  <c r="AC509" i="53"/>
  <c r="AC510" i="53"/>
  <c r="AC511" i="53"/>
  <c r="AC512" i="53"/>
  <c r="AC513" i="53"/>
  <c r="AC514" i="53"/>
  <c r="AC515" i="53"/>
  <c r="AC516" i="53"/>
  <c r="AC517" i="53"/>
  <c r="AC518" i="53"/>
  <c r="AC519" i="53"/>
  <c r="AC520" i="53"/>
  <c r="AC521" i="53"/>
  <c r="AC522" i="53"/>
  <c r="AC523" i="53"/>
  <c r="AC524" i="53"/>
  <c r="AC525" i="53"/>
  <c r="AC526" i="53"/>
  <c r="AC527" i="53"/>
  <c r="AC528" i="53"/>
  <c r="AC529" i="53"/>
  <c r="AC530" i="53"/>
  <c r="AC531" i="53"/>
  <c r="AC532" i="53"/>
  <c r="AC533" i="53"/>
  <c r="AC534" i="53"/>
  <c r="AC535" i="53"/>
  <c r="AC536" i="53"/>
  <c r="AC537" i="53"/>
  <c r="AC538" i="53"/>
  <c r="AC539" i="53"/>
  <c r="AC540" i="53"/>
  <c r="AC541" i="53"/>
  <c r="AC542" i="53"/>
  <c r="AC543" i="53"/>
  <c r="AC544" i="53"/>
  <c r="AC545" i="53"/>
  <c r="AC546" i="53"/>
  <c r="AC547" i="53"/>
  <c r="AC548" i="53"/>
  <c r="AC549" i="53"/>
  <c r="AC550" i="53"/>
  <c r="AC551" i="53"/>
  <c r="AC552" i="53"/>
  <c r="AC553" i="53"/>
  <c r="AC554" i="53"/>
  <c r="AC555" i="53"/>
  <c r="AC556" i="53"/>
  <c r="AC557" i="53"/>
  <c r="AC558" i="53"/>
  <c r="AC559" i="53"/>
  <c r="AC560" i="53"/>
  <c r="AC561" i="53"/>
  <c r="AC562" i="53"/>
  <c r="AC563" i="53"/>
  <c r="AC564" i="53"/>
  <c r="AC565" i="53"/>
  <c r="AC566" i="53"/>
  <c r="AC567" i="53"/>
  <c r="AC568" i="53"/>
  <c r="AC569" i="53"/>
  <c r="AC570" i="53"/>
  <c r="AC571" i="53"/>
  <c r="AC572" i="53"/>
  <c r="AC573" i="53"/>
  <c r="AC574" i="53"/>
  <c r="AC575" i="53"/>
  <c r="AC576" i="53"/>
  <c r="AC577" i="53"/>
  <c r="AC578" i="53"/>
  <c r="AC579" i="53"/>
  <c r="AC580" i="53"/>
  <c r="AC581" i="53"/>
  <c r="AC582" i="53"/>
  <c r="AC583" i="53"/>
  <c r="AC584" i="53"/>
  <c r="AC585" i="53"/>
  <c r="AC586" i="53"/>
  <c r="AC587" i="53"/>
  <c r="AC588" i="53"/>
  <c r="AC589" i="53"/>
  <c r="AC590" i="53"/>
  <c r="AC591" i="53"/>
  <c r="AC592" i="53"/>
  <c r="AC593" i="53"/>
  <c r="AC594" i="53"/>
  <c r="AC595" i="53"/>
  <c r="AC596" i="53"/>
  <c r="AC597" i="53"/>
  <c r="AC598" i="53"/>
  <c r="AC599" i="53"/>
  <c r="AC600" i="53"/>
  <c r="AC601" i="53"/>
  <c r="AC602" i="53"/>
  <c r="AC603" i="53"/>
  <c r="AC604" i="53"/>
  <c r="AC605" i="53"/>
  <c r="AC606" i="53"/>
  <c r="AC607" i="53"/>
  <c r="AC608" i="53"/>
  <c r="AC609" i="53"/>
  <c r="AC610" i="53"/>
  <c r="AC611" i="53"/>
  <c r="AC612" i="53"/>
  <c r="AC613" i="53"/>
  <c r="AC614" i="53"/>
  <c r="AC615" i="53"/>
  <c r="AC616" i="53"/>
  <c r="AC617" i="53"/>
  <c r="AC618" i="53"/>
  <c r="AC619" i="53"/>
  <c r="AC620" i="53"/>
  <c r="AC621" i="53"/>
  <c r="AC622" i="53"/>
  <c r="AC623" i="53"/>
  <c r="AC624" i="53"/>
  <c r="AC625" i="53"/>
  <c r="AC626" i="53"/>
  <c r="AC627" i="53"/>
  <c r="AC628" i="53"/>
  <c r="AC629" i="53"/>
  <c r="AC630" i="53"/>
  <c r="AC631" i="53"/>
  <c r="AC632" i="53"/>
  <c r="AC633" i="53"/>
  <c r="AC634" i="53"/>
  <c r="AC635" i="53"/>
  <c r="AC636" i="53"/>
  <c r="AC637" i="53"/>
  <c r="AC638" i="53"/>
  <c r="AC639" i="53"/>
  <c r="AC640" i="53"/>
  <c r="AC641" i="53"/>
  <c r="AC642" i="53"/>
  <c r="AC643" i="53"/>
  <c r="AC644" i="53"/>
  <c r="AC645" i="53"/>
  <c r="AC646" i="53"/>
  <c r="AC647" i="53"/>
  <c r="AC648" i="53"/>
  <c r="AC649" i="53"/>
  <c r="AC650" i="53"/>
  <c r="AC651" i="53"/>
  <c r="AC652" i="53"/>
  <c r="AC653" i="53"/>
  <c r="AC654" i="53"/>
  <c r="AC655" i="53"/>
  <c r="AC656" i="53"/>
  <c r="AC657" i="53"/>
  <c r="AC658" i="53"/>
  <c r="AC659" i="53"/>
  <c r="AC660" i="53"/>
  <c r="AC661" i="53"/>
  <c r="AC662" i="53"/>
  <c r="AC663" i="53"/>
  <c r="AC664" i="53"/>
  <c r="AC665" i="53"/>
  <c r="AC666" i="53"/>
  <c r="AC667" i="53"/>
  <c r="AC668" i="53"/>
  <c r="AC669" i="53"/>
  <c r="AC670" i="53"/>
  <c r="AC671" i="53"/>
  <c r="AC672" i="53"/>
  <c r="AC673" i="53"/>
  <c r="AC674" i="53"/>
  <c r="AC675" i="53"/>
  <c r="AC676" i="53"/>
  <c r="AC677" i="53"/>
  <c r="AC678" i="53"/>
  <c r="AC679" i="53"/>
  <c r="AC680" i="53"/>
  <c r="AC681" i="53"/>
  <c r="AC682" i="53"/>
  <c r="AC683" i="53"/>
  <c r="AC684" i="53"/>
  <c r="AC685" i="53"/>
  <c r="AC686" i="53"/>
  <c r="AC687" i="53"/>
  <c r="AC688" i="53"/>
  <c r="AC689" i="53"/>
  <c r="AC690" i="53"/>
  <c r="AC691" i="53"/>
  <c r="AC692" i="53"/>
  <c r="AC693" i="53"/>
  <c r="AC694" i="53"/>
  <c r="AC695" i="53"/>
  <c r="AC696" i="53"/>
  <c r="AC697" i="53"/>
  <c r="AC698" i="53"/>
  <c r="AC699" i="53"/>
  <c r="AC700" i="53"/>
  <c r="AC701" i="53"/>
  <c r="AC702" i="53"/>
  <c r="AC703" i="53"/>
  <c r="AC704" i="53"/>
  <c r="AC705" i="53"/>
  <c r="AC706" i="53"/>
  <c r="AC707" i="53"/>
  <c r="AC708" i="53"/>
  <c r="AC709" i="53"/>
  <c r="AC710" i="53"/>
  <c r="AC711" i="53"/>
  <c r="AC712" i="53"/>
  <c r="AC713" i="53"/>
  <c r="AC714" i="53"/>
  <c r="AC715" i="53"/>
  <c r="AC716" i="53"/>
  <c r="AC717" i="53"/>
  <c r="AC718" i="53"/>
  <c r="AC719" i="53"/>
  <c r="AC720" i="53"/>
  <c r="AC721" i="53"/>
  <c r="AC722" i="53"/>
  <c r="AC723" i="53"/>
  <c r="AC724" i="53"/>
  <c r="AC725" i="53"/>
  <c r="AC726" i="53"/>
  <c r="AC727" i="53"/>
  <c r="AC728" i="53"/>
  <c r="AC729" i="53"/>
  <c r="AC730" i="53"/>
  <c r="AC731" i="53"/>
  <c r="AC732" i="53"/>
  <c r="AC733" i="53"/>
  <c r="AC734" i="53"/>
  <c r="AC735" i="53"/>
  <c r="AC736" i="53"/>
  <c r="AC737" i="53"/>
  <c r="AC738" i="53"/>
  <c r="AC739" i="53"/>
  <c r="AC740" i="53"/>
  <c r="AC741" i="53"/>
  <c r="AC742" i="53"/>
  <c r="AC743" i="53"/>
  <c r="AC744" i="53"/>
  <c r="AC745" i="53"/>
  <c r="AC746" i="53"/>
  <c r="AC747" i="53"/>
  <c r="AC748" i="53"/>
  <c r="AC749" i="53"/>
  <c r="AC750" i="53"/>
  <c r="AC751" i="53"/>
  <c r="AC752" i="53"/>
  <c r="AC753" i="53"/>
  <c r="AC754" i="53"/>
  <c r="AC755" i="53"/>
  <c r="AC756" i="53"/>
  <c r="AC757" i="53"/>
  <c r="AC758" i="53"/>
  <c r="AC759" i="53"/>
  <c r="AC760" i="53"/>
  <c r="AC761" i="53"/>
  <c r="AC762" i="53"/>
  <c r="AC763" i="53"/>
  <c r="AC764" i="53"/>
  <c r="AC765" i="53"/>
  <c r="AC766" i="53"/>
  <c r="AC767" i="53"/>
  <c r="AC768" i="53"/>
  <c r="AC769" i="53"/>
  <c r="AC770" i="53"/>
  <c r="AC771" i="53"/>
  <c r="AC772" i="53"/>
  <c r="AC773" i="53"/>
  <c r="AC774" i="53"/>
  <c r="AC775" i="53"/>
  <c r="AC776" i="53"/>
  <c r="AC777" i="53"/>
  <c r="AC778" i="53"/>
  <c r="AC779" i="53"/>
  <c r="AC780" i="53"/>
  <c r="AC781" i="53"/>
  <c r="AC782" i="53"/>
  <c r="AC783" i="53"/>
  <c r="AC784" i="53"/>
  <c r="AC785" i="53"/>
  <c r="AC786" i="53"/>
  <c r="AC787" i="53"/>
  <c r="AC788" i="53"/>
  <c r="AC789" i="53"/>
  <c r="AC790" i="53"/>
  <c r="AC791" i="53"/>
  <c r="AC792" i="53"/>
  <c r="AC793" i="53"/>
  <c r="AC794" i="53"/>
  <c r="AC795" i="53"/>
  <c r="AC796" i="53"/>
  <c r="AC797" i="53"/>
  <c r="AC798" i="53"/>
  <c r="AC799" i="53"/>
  <c r="AC800" i="53"/>
  <c r="AC801" i="53"/>
  <c r="AC802" i="53"/>
  <c r="AC803" i="53"/>
  <c r="AC804" i="53"/>
  <c r="AC805" i="53"/>
  <c r="AC806" i="53"/>
  <c r="AC807" i="53"/>
  <c r="AC808" i="53"/>
  <c r="AC809" i="53"/>
  <c r="AC810" i="53"/>
  <c r="AC811" i="53"/>
  <c r="AC812" i="53"/>
  <c r="AC813" i="53"/>
  <c r="AC814" i="53"/>
  <c r="AC815" i="53"/>
  <c r="AC816" i="53"/>
  <c r="AC817" i="53"/>
  <c r="AC818" i="53"/>
  <c r="AC819" i="53"/>
  <c r="AC820" i="53"/>
  <c r="AC821" i="53"/>
  <c r="AC822" i="53"/>
  <c r="AC823" i="53"/>
  <c r="AC824" i="53"/>
  <c r="AC825" i="53"/>
  <c r="AC826" i="53"/>
  <c r="AC827" i="53"/>
  <c r="AC828" i="53"/>
  <c r="AC829" i="53"/>
  <c r="AC830" i="53"/>
  <c r="AC831" i="53"/>
  <c r="AC832" i="53"/>
  <c r="AC833" i="53"/>
  <c r="AC834" i="53"/>
  <c r="AC835" i="53"/>
  <c r="AC836" i="53"/>
  <c r="AC837" i="53"/>
  <c r="AC838" i="53"/>
  <c r="AC839" i="53"/>
  <c r="AC840" i="53"/>
  <c r="AC841" i="53"/>
  <c r="AC842" i="53"/>
  <c r="AC843" i="53"/>
  <c r="AC844" i="53"/>
  <c r="AC845" i="53"/>
  <c r="AC846" i="53"/>
  <c r="AC847" i="53"/>
  <c r="AC848" i="53"/>
  <c r="AC849" i="53"/>
  <c r="AC850" i="53"/>
  <c r="AC851" i="53"/>
  <c r="AC852" i="53"/>
  <c r="AC853" i="53"/>
  <c r="AC854" i="53"/>
  <c r="AC855" i="53"/>
  <c r="AC856" i="53"/>
  <c r="AC857" i="53"/>
  <c r="AC858" i="53"/>
  <c r="AC859" i="53"/>
  <c r="AC860" i="53"/>
  <c r="AC861" i="53"/>
  <c r="AC862" i="53"/>
  <c r="AC863" i="53"/>
  <c r="AC864" i="53"/>
  <c r="AC865" i="53"/>
  <c r="AC866" i="53"/>
  <c r="AC867" i="53"/>
  <c r="AC868" i="53"/>
  <c r="AC869" i="53"/>
  <c r="AC870" i="53"/>
  <c r="AC871" i="53"/>
  <c r="AC872" i="53"/>
  <c r="AC873" i="53"/>
  <c r="AC874" i="53"/>
  <c r="AC875" i="53"/>
  <c r="AC876" i="53"/>
  <c r="AC877" i="53"/>
  <c r="AC878" i="53"/>
  <c r="AC879" i="53"/>
  <c r="AC880" i="53"/>
  <c r="AC881" i="53"/>
  <c r="AC882" i="53"/>
  <c r="AC883" i="53"/>
  <c r="AC884" i="53"/>
  <c r="AC885" i="53"/>
  <c r="AC886" i="53"/>
  <c r="AC887" i="53"/>
  <c r="AC888" i="53"/>
  <c r="AC889" i="53"/>
  <c r="AC890" i="53"/>
  <c r="AC891" i="53"/>
  <c r="AC892" i="53"/>
  <c r="AC893" i="53"/>
  <c r="AC894" i="53"/>
  <c r="AC895" i="53"/>
  <c r="AC896" i="53"/>
  <c r="AC897" i="53"/>
  <c r="AC898" i="53"/>
  <c r="AC899" i="53"/>
  <c r="AC900" i="53"/>
  <c r="AC901" i="53"/>
  <c r="AC902" i="53"/>
  <c r="AC903" i="53"/>
  <c r="AC904" i="53"/>
  <c r="AC905" i="53"/>
  <c r="AC906" i="53"/>
  <c r="AC907" i="53"/>
  <c r="AC908" i="53"/>
  <c r="AC909" i="53"/>
  <c r="AC910" i="53"/>
  <c r="AC911" i="53"/>
  <c r="AC912" i="53"/>
  <c r="AC913" i="53"/>
  <c r="AC914" i="53"/>
  <c r="AC915" i="53"/>
  <c r="AC916" i="53"/>
  <c r="AC917" i="53"/>
  <c r="AC918" i="53"/>
  <c r="AC919" i="53"/>
  <c r="AC920" i="53"/>
  <c r="AC921" i="53"/>
  <c r="AC922" i="53"/>
  <c r="AC923" i="53"/>
  <c r="AC924" i="53"/>
  <c r="AC925" i="53"/>
  <c r="AC926" i="53"/>
  <c r="AC927" i="53"/>
  <c r="AC928" i="53"/>
  <c r="AC929" i="53"/>
  <c r="AC930" i="53"/>
  <c r="AC931" i="53"/>
  <c r="AC932" i="53"/>
  <c r="AC933" i="53"/>
  <c r="AC934" i="53"/>
  <c r="AC935" i="53"/>
  <c r="AC936" i="53"/>
  <c r="AC937" i="53"/>
  <c r="AC938" i="53"/>
  <c r="AC939" i="53"/>
  <c r="AC940" i="53"/>
  <c r="AC941" i="53"/>
  <c r="AC942" i="53"/>
  <c r="AC943" i="53"/>
  <c r="AC944" i="53"/>
  <c r="AC945" i="53"/>
  <c r="AC946" i="53"/>
  <c r="AC947" i="53"/>
  <c r="AC948" i="53"/>
  <c r="AC949" i="53"/>
  <c r="AC950" i="53"/>
  <c r="AC951" i="53"/>
  <c r="AC952" i="53"/>
  <c r="AC953" i="53"/>
  <c r="AC954" i="53"/>
  <c r="AC955" i="53"/>
  <c r="AC956" i="53"/>
  <c r="AC957" i="53"/>
  <c r="AC958" i="53"/>
  <c r="AC959" i="53"/>
  <c r="AC960" i="53"/>
  <c r="AC961" i="53"/>
  <c r="AC962" i="53"/>
  <c r="AC963" i="53"/>
  <c r="AC964" i="53"/>
  <c r="AC965" i="53"/>
  <c r="AC966" i="53"/>
  <c r="AC967" i="53"/>
  <c r="AC968" i="53"/>
  <c r="AC969" i="53"/>
  <c r="AC970" i="53"/>
  <c r="AC971" i="53"/>
  <c r="AC972" i="53"/>
  <c r="AC973" i="53"/>
  <c r="AC974" i="53"/>
  <c r="AC975" i="53"/>
  <c r="AC976" i="53"/>
  <c r="AC977" i="53"/>
  <c r="AC978" i="53"/>
  <c r="AC979" i="53"/>
  <c r="AC980" i="53"/>
  <c r="AC981" i="53"/>
  <c r="AC982" i="53"/>
  <c r="AC983" i="53"/>
  <c r="AC984" i="53"/>
  <c r="AC985" i="53"/>
  <c r="AC986" i="53"/>
  <c r="AC987" i="53"/>
  <c r="AC988" i="53"/>
  <c r="AC989" i="53"/>
  <c r="AC990" i="53"/>
  <c r="AC991" i="53"/>
  <c r="AC992" i="53"/>
  <c r="AC993" i="53"/>
  <c r="AC994" i="53"/>
  <c r="AC995" i="53"/>
  <c r="AC996" i="53"/>
  <c r="AC997" i="53"/>
  <c r="AC998" i="53"/>
  <c r="AC999" i="53"/>
  <c r="AC1000" i="53"/>
  <c r="AC1001" i="53"/>
  <c r="AC1002" i="53"/>
  <c r="AC1003" i="53"/>
  <c r="AC1004" i="53"/>
  <c r="AC1005" i="53"/>
  <c r="AC1006" i="53"/>
  <c r="AC1007" i="53"/>
  <c r="AC1008" i="53"/>
  <c r="AC1009" i="53"/>
  <c r="AC1010" i="53"/>
  <c r="AC1011" i="53"/>
  <c r="AC1012" i="53"/>
  <c r="AC1013" i="53"/>
  <c r="AC1014" i="53"/>
  <c r="AC1015" i="53"/>
  <c r="AC1016" i="53"/>
  <c r="B17" i="47"/>
  <c r="B39" i="36"/>
  <c r="B35" i="36"/>
  <c r="AE19" i="7"/>
  <c r="AD21" i="4"/>
  <c r="AE21" i="4" s="1"/>
  <c r="AE20" i="7"/>
  <c r="AD22" i="4"/>
  <c r="AE22" i="4" s="1"/>
  <c r="D13" i="3" s="1"/>
  <c r="AE21" i="7"/>
  <c r="AF21" i="7" s="1"/>
  <c r="AD23" i="4"/>
  <c r="AE22" i="7"/>
  <c r="AF22" i="7" s="1"/>
  <c r="AD24" i="4"/>
  <c r="AE23" i="7"/>
  <c r="AD25" i="4"/>
  <c r="AE25" i="4" s="1"/>
  <c r="D16" i="3" s="1"/>
  <c r="AE24" i="7"/>
  <c r="AD26" i="4"/>
  <c r="AE26" i="4" s="1"/>
  <c r="D17" i="3" s="1"/>
  <c r="AE25" i="7"/>
  <c r="AD27" i="4"/>
  <c r="AE26" i="7"/>
  <c r="AD28" i="4"/>
  <c r="AE28" i="4" s="1"/>
  <c r="D19" i="3" s="1"/>
  <c r="AE27" i="7"/>
  <c r="AD29" i="4"/>
  <c r="AE28" i="7"/>
  <c r="AD30" i="4"/>
  <c r="AE30" i="4" s="1"/>
  <c r="D21" i="3" s="1"/>
  <c r="AE29" i="7"/>
  <c r="AF29" i="7" s="1"/>
  <c r="AD31" i="4"/>
  <c r="AE30" i="7"/>
  <c r="AF30" i="7" s="1"/>
  <c r="AD32" i="4"/>
  <c r="AE32" i="4" s="1"/>
  <c r="D23" i="3" s="1"/>
  <c r="AE31" i="7"/>
  <c r="AE32" i="7"/>
  <c r="AF32" i="7" s="1"/>
  <c r="AE33" i="7"/>
  <c r="AF33" i="7" s="1"/>
  <c r="AE34" i="7"/>
  <c r="AF34" i="7" s="1"/>
  <c r="AE35" i="7"/>
  <c r="AF35" i="7" s="1"/>
  <c r="AE36" i="7"/>
  <c r="AE37" i="7"/>
  <c r="AE38" i="7"/>
  <c r="AF38" i="7" s="1"/>
  <c r="AE39" i="7"/>
  <c r="AE40" i="7"/>
  <c r="AF40" i="7" s="1"/>
  <c r="AE41" i="7"/>
  <c r="AE42" i="7"/>
  <c r="AF42" i="7" s="1"/>
  <c r="AE43" i="7"/>
  <c r="AF43" i="7" s="1"/>
  <c r="AE44" i="7"/>
  <c r="AE45" i="7"/>
  <c r="AE46" i="7"/>
  <c r="AF46" i="7" s="1"/>
  <c r="AE47" i="7"/>
  <c r="AE48" i="7"/>
  <c r="AE49" i="7"/>
  <c r="AE50" i="7"/>
  <c r="AE51" i="7"/>
  <c r="AF51" i="7" s="1"/>
  <c r="AE52" i="7"/>
  <c r="AF52" i="7" s="1"/>
  <c r="AE53" i="7"/>
  <c r="AE54" i="7"/>
  <c r="AF54" i="7" s="1"/>
  <c r="AE55" i="7"/>
  <c r="AE56" i="7"/>
  <c r="AE57" i="7"/>
  <c r="AE58" i="7"/>
  <c r="AF58" i="7" s="1"/>
  <c r="AE59" i="7"/>
  <c r="AE60" i="7"/>
  <c r="AF60" i="7" s="1"/>
  <c r="AE61" i="7"/>
  <c r="AE62" i="7"/>
  <c r="AE63" i="7"/>
  <c r="AE64" i="7"/>
  <c r="AF64" i="7" s="1"/>
  <c r="AE65" i="7"/>
  <c r="AE66" i="7"/>
  <c r="AF66" i="7" s="1"/>
  <c r="AE67" i="7"/>
  <c r="AF67" i="7" s="1"/>
  <c r="AE68" i="7"/>
  <c r="AE69" i="7"/>
  <c r="AE70" i="7"/>
  <c r="AF70" i="7" s="1"/>
  <c r="AE71" i="7"/>
  <c r="AF71" i="7" s="1"/>
  <c r="AE72" i="7"/>
  <c r="AE73" i="7"/>
  <c r="AE74" i="7"/>
  <c r="AF74" i="7" s="1"/>
  <c r="AE75" i="7"/>
  <c r="AE76" i="7"/>
  <c r="AF76" i="7" s="1"/>
  <c r="AE77" i="7"/>
  <c r="AE78" i="7"/>
  <c r="AE79" i="7"/>
  <c r="AF79" i="7" s="1"/>
  <c r="AE80" i="7"/>
  <c r="AF80" i="7" s="1"/>
  <c r="AE81" i="7"/>
  <c r="AE82" i="7"/>
  <c r="AF82" i="7" s="1"/>
  <c r="AE83" i="7"/>
  <c r="AF83" i="7" s="1"/>
  <c r="AE84" i="7"/>
  <c r="AF84" i="7" s="1"/>
  <c r="AE85" i="7"/>
  <c r="AE86" i="7"/>
  <c r="AF86" i="7" s="1"/>
  <c r="AE87" i="7"/>
  <c r="AF87" i="7" s="1"/>
  <c r="AE88" i="7"/>
  <c r="AE89" i="7"/>
  <c r="AE90" i="7"/>
  <c r="AE91" i="7"/>
  <c r="AE92" i="7"/>
  <c r="AF92" i="7" s="1"/>
  <c r="AE93" i="7"/>
  <c r="AE94" i="7"/>
  <c r="AE95" i="7"/>
  <c r="AE96" i="7"/>
  <c r="AF96" i="7" s="1"/>
  <c r="AE97" i="7"/>
  <c r="AE98" i="7"/>
  <c r="AF98" i="7" s="1"/>
  <c r="AE99" i="7"/>
  <c r="AF99" i="7" s="1"/>
  <c r="AE100" i="7"/>
  <c r="AE101" i="7"/>
  <c r="AE102" i="7"/>
  <c r="AF102" i="7" s="1"/>
  <c r="AE103" i="7"/>
  <c r="AF103" i="7" s="1"/>
  <c r="AE104" i="7"/>
  <c r="AE105" i="7"/>
  <c r="AE106" i="7"/>
  <c r="AF106" i="7" s="1"/>
  <c r="AE107" i="7"/>
  <c r="AE108" i="7"/>
  <c r="AE109" i="7"/>
  <c r="AE110" i="7"/>
  <c r="AF110" i="7" s="1"/>
  <c r="AE111" i="7"/>
  <c r="AF111" i="7" s="1"/>
  <c r="AE112" i="7"/>
  <c r="AE113" i="7"/>
  <c r="AE114" i="7"/>
  <c r="AF114" i="7" s="1"/>
  <c r="AE115" i="7"/>
  <c r="AF115" i="7" s="1"/>
  <c r="AE116" i="7"/>
  <c r="AE117" i="7"/>
  <c r="AE118" i="7"/>
  <c r="AF118" i="7" s="1"/>
  <c r="AE119" i="7"/>
  <c r="AE120" i="7"/>
  <c r="AF120" i="7" s="1"/>
  <c r="AE121" i="7"/>
  <c r="AE122" i="7"/>
  <c r="AF122" i="7" s="1"/>
  <c r="AE123" i="7"/>
  <c r="AF123" i="7" s="1"/>
  <c r="AE124" i="7"/>
  <c r="AE125" i="7"/>
  <c r="AE126" i="7"/>
  <c r="AF126" i="7" s="1"/>
  <c r="AE127" i="7"/>
  <c r="AF127" i="7" s="1"/>
  <c r="AE128" i="7"/>
  <c r="AE129" i="7"/>
  <c r="AE130" i="7"/>
  <c r="AF130" i="7" s="1"/>
  <c r="AE131" i="7"/>
  <c r="AE132" i="7"/>
  <c r="AF132" i="7" s="1"/>
  <c r="AE133" i="7"/>
  <c r="AE134" i="7"/>
  <c r="AF134" i="7" s="1"/>
  <c r="AE135" i="7"/>
  <c r="AF135" i="7" s="1"/>
  <c r="AE136" i="7"/>
  <c r="AE137" i="7"/>
  <c r="AE138" i="7"/>
  <c r="AE139" i="7"/>
  <c r="AE140" i="7"/>
  <c r="AF140" i="7" s="1"/>
  <c r="AE141" i="7"/>
  <c r="AE142" i="7"/>
  <c r="AE143" i="7"/>
  <c r="AE144" i="7"/>
  <c r="AF144" i="7" s="1"/>
  <c r="AE145" i="7"/>
  <c r="AE146" i="7"/>
  <c r="AF146" i="7" s="1"/>
  <c r="AE147" i="7"/>
  <c r="AE148" i="7"/>
  <c r="AE149" i="7"/>
  <c r="AE150" i="7"/>
  <c r="AE151" i="7"/>
  <c r="AF151" i="7" s="1"/>
  <c r="AE152" i="7"/>
  <c r="AF152" i="7" s="1"/>
  <c r="AE153" i="7"/>
  <c r="AE154" i="7"/>
  <c r="AF154" i="7" s="1"/>
  <c r="AE155" i="7"/>
  <c r="AF155" i="7" s="1"/>
  <c r="AE156" i="7"/>
  <c r="AF156" i="7" s="1"/>
  <c r="AE157" i="7"/>
  <c r="AE158" i="7"/>
  <c r="AF158" i="7" s="1"/>
  <c r="AE159" i="7"/>
  <c r="AE160" i="7"/>
  <c r="AF160" i="7" s="1"/>
  <c r="AE161" i="7"/>
  <c r="AE162" i="7"/>
  <c r="AF162" i="7" s="1"/>
  <c r="AE163" i="7"/>
  <c r="AF163" i="7" s="1"/>
  <c r="AE164" i="7"/>
  <c r="AE165" i="7"/>
  <c r="AE166" i="7"/>
  <c r="AF166" i="7" s="1"/>
  <c r="AE167" i="7"/>
  <c r="AE168" i="7"/>
  <c r="AE169" i="7"/>
  <c r="AE170" i="7"/>
  <c r="AF170" i="7" s="1"/>
  <c r="AE171" i="7"/>
  <c r="AE172" i="7"/>
  <c r="AF172" i="7" s="1"/>
  <c r="AE173" i="7"/>
  <c r="AE174" i="7"/>
  <c r="AF174" i="7" s="1"/>
  <c r="AE175" i="7"/>
  <c r="AF175" i="7" s="1"/>
  <c r="AE176" i="7"/>
  <c r="AF176" i="7" s="1"/>
  <c r="AE177" i="7"/>
  <c r="AE178" i="7"/>
  <c r="AE179" i="7"/>
  <c r="AE180" i="7"/>
  <c r="AF180" i="7" s="1"/>
  <c r="AE181" i="7"/>
  <c r="AE182" i="7"/>
  <c r="AF182" i="7" s="1"/>
  <c r="AE183" i="7"/>
  <c r="AF183" i="7" s="1"/>
  <c r="AE184" i="7"/>
  <c r="AE185" i="7"/>
  <c r="AE186" i="7"/>
  <c r="AF186" i="7" s="1"/>
  <c r="AE187" i="7"/>
  <c r="AE188" i="7"/>
  <c r="AF188" i="7" s="1"/>
  <c r="AE189" i="7"/>
  <c r="AE190" i="7"/>
  <c r="AF190" i="7" s="1"/>
  <c r="AE191" i="7"/>
  <c r="AF191" i="7" s="1"/>
  <c r="AE192" i="7"/>
  <c r="AE193" i="7"/>
  <c r="AE194" i="7"/>
  <c r="AF194" i="7" s="1"/>
  <c r="AE195" i="7"/>
  <c r="AE196" i="7"/>
  <c r="AE197" i="7"/>
  <c r="AE198" i="7"/>
  <c r="AF198" i="7" s="1"/>
  <c r="AE199" i="7"/>
  <c r="AE200" i="7"/>
  <c r="AF200" i="7" s="1"/>
  <c r="AE201" i="7"/>
  <c r="AE202" i="7"/>
  <c r="AF202" i="7" s="1"/>
  <c r="AE203" i="7"/>
  <c r="AF203" i="7" s="1"/>
  <c r="AE204" i="7"/>
  <c r="AE205" i="7"/>
  <c r="AE206" i="7"/>
  <c r="AE207" i="7"/>
  <c r="AE208" i="7"/>
  <c r="AF208" i="7" s="1"/>
  <c r="AE209" i="7"/>
  <c r="AE210" i="7"/>
  <c r="AE211" i="7"/>
  <c r="AE212" i="7"/>
  <c r="AF212" i="7" s="1"/>
  <c r="AE213" i="7"/>
  <c r="AE214" i="7"/>
  <c r="AF214" i="7" s="1"/>
  <c r="AE215" i="7"/>
  <c r="AF215" i="7" s="1"/>
  <c r="AE216" i="7"/>
  <c r="AE217" i="7"/>
  <c r="AE218" i="7"/>
  <c r="AF218" i="7" s="1"/>
  <c r="AE219" i="7"/>
  <c r="AF219" i="7" s="1"/>
  <c r="AE220" i="7"/>
  <c r="AF220" i="7" s="1"/>
  <c r="AE221" i="7"/>
  <c r="AE222" i="7"/>
  <c r="AF222" i="7" s="1"/>
  <c r="AE223" i="7"/>
  <c r="AF223" i="7" s="1"/>
  <c r="AE224" i="7"/>
  <c r="AE225" i="7"/>
  <c r="AE226" i="7"/>
  <c r="AF226" i="7" s="1"/>
  <c r="AE227" i="7"/>
  <c r="AF227" i="7" s="1"/>
  <c r="AE228" i="7"/>
  <c r="AE229" i="7"/>
  <c r="AE230" i="7"/>
  <c r="AF230" i="7" s="1"/>
  <c r="AE231" i="7"/>
  <c r="AF231" i="7" s="1"/>
  <c r="AE232" i="7"/>
  <c r="AF232" i="7" s="1"/>
  <c r="AE233" i="7"/>
  <c r="AE234" i="7"/>
  <c r="AF234" i="7" s="1"/>
  <c r="AE235" i="7"/>
  <c r="AE236" i="7"/>
  <c r="AE237" i="7"/>
  <c r="AE238" i="7"/>
  <c r="AF238" i="7" s="1"/>
  <c r="AE239" i="7"/>
  <c r="AE240" i="7"/>
  <c r="AE241" i="7"/>
  <c r="AE242" i="7"/>
  <c r="AE243" i="7"/>
  <c r="AF243" i="7" s="1"/>
  <c r="AE244" i="7"/>
  <c r="AF244" i="7" s="1"/>
  <c r="AE245" i="7"/>
  <c r="AE246" i="7"/>
  <c r="AF246" i="7" s="1"/>
  <c r="AE247" i="7"/>
  <c r="AE248" i="7"/>
  <c r="AE249" i="7"/>
  <c r="AE250" i="7"/>
  <c r="AF250" i="7" s="1"/>
  <c r="AE251" i="7"/>
  <c r="AE252" i="7"/>
  <c r="AF252" i="7" s="1"/>
  <c r="AE253" i="7"/>
  <c r="AE254" i="7"/>
  <c r="AF254" i="7" s="1"/>
  <c r="AE255" i="7"/>
  <c r="AF255" i="7" s="1"/>
  <c r="AE256" i="7"/>
  <c r="AE257" i="7"/>
  <c r="AE258" i="7"/>
  <c r="AF258" i="7" s="1"/>
  <c r="AE259" i="7"/>
  <c r="AF259" i="7" s="1"/>
  <c r="AE260" i="7"/>
  <c r="AE261" i="7"/>
  <c r="AE262" i="7"/>
  <c r="AF262" i="7" s="1"/>
  <c r="AE263" i="7"/>
  <c r="AE264" i="7"/>
  <c r="AF264" i="7" s="1"/>
  <c r="AE265" i="7"/>
  <c r="AE266" i="7"/>
  <c r="AF266" i="7" s="1"/>
  <c r="AE267" i="7"/>
  <c r="AF267" i="7" s="1"/>
  <c r="AE268" i="7"/>
  <c r="AE269" i="7"/>
  <c r="AE270" i="7"/>
  <c r="AE271" i="7"/>
  <c r="AE272" i="7"/>
  <c r="AF272" i="7" s="1"/>
  <c r="AE273" i="7"/>
  <c r="AE274" i="7"/>
  <c r="AE275" i="7"/>
  <c r="AE276" i="7"/>
  <c r="AF276" i="7" s="1"/>
  <c r="AE277" i="7"/>
  <c r="AE278" i="7"/>
  <c r="AF278" i="7" s="1"/>
  <c r="AE279" i="7"/>
  <c r="AF279" i="7" s="1"/>
  <c r="AE280" i="7"/>
  <c r="AE281" i="7"/>
  <c r="AE282" i="7"/>
  <c r="AF282" i="7" s="1"/>
  <c r="AE283" i="7"/>
  <c r="AF283" i="7" s="1"/>
  <c r="AE284" i="7"/>
  <c r="AF284" i="7" s="1"/>
  <c r="AE285" i="7"/>
  <c r="AE286" i="7"/>
  <c r="AF286" i="7" s="1"/>
  <c r="AE287" i="7"/>
  <c r="AF287" i="7" s="1"/>
  <c r="AE288" i="7"/>
  <c r="AF288" i="7" s="1"/>
  <c r="AE289" i="7"/>
  <c r="AE290" i="7"/>
  <c r="AF290" i="7" s="1"/>
  <c r="AE291" i="7"/>
  <c r="AF291" i="7" s="1"/>
  <c r="AE292" i="7"/>
  <c r="AE293" i="7"/>
  <c r="AE294" i="7"/>
  <c r="AF294" i="7" s="1"/>
  <c r="AE295" i="7"/>
  <c r="AF295" i="7" s="1"/>
  <c r="AE296" i="7"/>
  <c r="AF296" i="7" s="1"/>
  <c r="AE297" i="7"/>
  <c r="AE298" i="7"/>
  <c r="AF298" i="7" s="1"/>
  <c r="AE299" i="7"/>
  <c r="AE300" i="7"/>
  <c r="AE301" i="7"/>
  <c r="AE302" i="7"/>
  <c r="AF302" i="7" s="1"/>
  <c r="AE303" i="7"/>
  <c r="AE304" i="7"/>
  <c r="AE305" i="7"/>
  <c r="AE306" i="7"/>
  <c r="AE307" i="7"/>
  <c r="AF307" i="7" s="1"/>
  <c r="AE308" i="7"/>
  <c r="AF308" i="7" s="1"/>
  <c r="AE309" i="7"/>
  <c r="AE310" i="7"/>
  <c r="AF310" i="7" s="1"/>
  <c r="AE311" i="7"/>
  <c r="AE312" i="7"/>
  <c r="AE313" i="7"/>
  <c r="AE314" i="7"/>
  <c r="AF314" i="7" s="1"/>
  <c r="AE315" i="7"/>
  <c r="AF315" i="7" s="1"/>
  <c r="AE316" i="7"/>
  <c r="AE317" i="7"/>
  <c r="AE318" i="7"/>
  <c r="AF318" i="7" s="1"/>
  <c r="AE319" i="7"/>
  <c r="AE320" i="7"/>
  <c r="AF320" i="7" s="1"/>
  <c r="AE321" i="7"/>
  <c r="AE322" i="7"/>
  <c r="AF322" i="7" s="1"/>
  <c r="AE323" i="7"/>
  <c r="AE324" i="7"/>
  <c r="AE325" i="7"/>
  <c r="AE326" i="7"/>
  <c r="AF326" i="7" s="1"/>
  <c r="AE327" i="7"/>
  <c r="AF327" i="7" s="1"/>
  <c r="AE328" i="7"/>
  <c r="AF328" i="7" s="1"/>
  <c r="AE329" i="7"/>
  <c r="AE330" i="7"/>
  <c r="AF330" i="7" s="1"/>
  <c r="AE331" i="7"/>
  <c r="AE332" i="7"/>
  <c r="AE333" i="7"/>
  <c r="AE334" i="7"/>
  <c r="AE335" i="7"/>
  <c r="AE336" i="7"/>
  <c r="AE337" i="7"/>
  <c r="AE338" i="7"/>
  <c r="AE339" i="7"/>
  <c r="AF339" i="7" s="1"/>
  <c r="AE340" i="7"/>
  <c r="AF340" i="7" s="1"/>
  <c r="AE341" i="7"/>
  <c r="AE342" i="7"/>
  <c r="AF342" i="7" s="1"/>
  <c r="AE343" i="7"/>
  <c r="AE344" i="7"/>
  <c r="AE345" i="7"/>
  <c r="AE346" i="7"/>
  <c r="AF346" i="7" s="1"/>
  <c r="AE347" i="7"/>
  <c r="AF347" i="7" s="1"/>
  <c r="AE348" i="7"/>
  <c r="AF348" i="7" s="1"/>
  <c r="AE349" i="7"/>
  <c r="AE350" i="7"/>
  <c r="AE351" i="7"/>
  <c r="AF351" i="7" s="1"/>
  <c r="AE352" i="7"/>
  <c r="AF352" i="7" s="1"/>
  <c r="AE353" i="7"/>
  <c r="AE354" i="7"/>
  <c r="AF354" i="7" s="1"/>
  <c r="AE355" i="7"/>
  <c r="AE356" i="7"/>
  <c r="AE357" i="7"/>
  <c r="AE358" i="7"/>
  <c r="AF358" i="7" s="1"/>
  <c r="AE359" i="7"/>
  <c r="AF359" i="7" s="1"/>
  <c r="AE360" i="7"/>
  <c r="AF360" i="7" s="1"/>
  <c r="AE361" i="7"/>
  <c r="AE362" i="7"/>
  <c r="AF362" i="7" s="1"/>
  <c r="AE363" i="7"/>
  <c r="AF363" i="7" s="1"/>
  <c r="AE364" i="7"/>
  <c r="AE365" i="7"/>
  <c r="AE366" i="7"/>
  <c r="AF366" i="7" s="1"/>
  <c r="AE367" i="7"/>
  <c r="AE368" i="7"/>
  <c r="AF368" i="7" s="1"/>
  <c r="AE369" i="7"/>
  <c r="AE370" i="7"/>
  <c r="AE371" i="7"/>
  <c r="AF371" i="7" s="1"/>
  <c r="AE372" i="7"/>
  <c r="AF372" i="7" s="1"/>
  <c r="AE373" i="7"/>
  <c r="AE374" i="7"/>
  <c r="AF374" i="7" s="1"/>
  <c r="AE375" i="7"/>
  <c r="AF375" i="7" s="1"/>
  <c r="AE376" i="7"/>
  <c r="AE377" i="7"/>
  <c r="AE378" i="7"/>
  <c r="AF378" i="7" s="1"/>
  <c r="AG378" i="7" s="1"/>
  <c r="AE379" i="7"/>
  <c r="AE380" i="7"/>
  <c r="AF380" i="7" s="1"/>
  <c r="AE381" i="7"/>
  <c r="AE382" i="7"/>
  <c r="AF382" i="7" s="1"/>
  <c r="AG382" i="7" s="1"/>
  <c r="AE383" i="7"/>
  <c r="AF383" i="7" s="1"/>
  <c r="AE384" i="7"/>
  <c r="AF384" i="7" s="1"/>
  <c r="AE385" i="7"/>
  <c r="AE386" i="7"/>
  <c r="AF386" i="7" s="1"/>
  <c r="AE387" i="7"/>
  <c r="AF387" i="7" s="1"/>
  <c r="AE388" i="7"/>
  <c r="AE389" i="7"/>
  <c r="AE390" i="7"/>
  <c r="AF390" i="7" s="1"/>
  <c r="AE391" i="7"/>
  <c r="AF391" i="7" s="1"/>
  <c r="AE392" i="7"/>
  <c r="AF392" i="7" s="1"/>
  <c r="AE393" i="7"/>
  <c r="AE394" i="7"/>
  <c r="AF394" i="7" s="1"/>
  <c r="AG394" i="7" s="1"/>
  <c r="AE395" i="7"/>
  <c r="AE396" i="7"/>
  <c r="AE397" i="7"/>
  <c r="AE398" i="7"/>
  <c r="AF398" i="7" s="1"/>
  <c r="AE399" i="7"/>
  <c r="AE400" i="7"/>
  <c r="AE401" i="7"/>
  <c r="AE402" i="7"/>
  <c r="AE403" i="7"/>
  <c r="AF403" i="7" s="1"/>
  <c r="AE404" i="7"/>
  <c r="AF404" i="7" s="1"/>
  <c r="AE405" i="7"/>
  <c r="AE406" i="7"/>
  <c r="AF406" i="7" s="1"/>
  <c r="AE407" i="7"/>
  <c r="AE408" i="7"/>
  <c r="AE409" i="7"/>
  <c r="AE410" i="7"/>
  <c r="AE411" i="7"/>
  <c r="AF411" i="7" s="1"/>
  <c r="AE412" i="7"/>
  <c r="AF412" i="7" s="1"/>
  <c r="AE413" i="7"/>
  <c r="AE414" i="7"/>
  <c r="AE415" i="7"/>
  <c r="AF415" i="7" s="1"/>
  <c r="AE416" i="7"/>
  <c r="AF416" i="7" s="1"/>
  <c r="AE417" i="7"/>
  <c r="AE418" i="7"/>
  <c r="AF418" i="7" s="1"/>
  <c r="AE419" i="7"/>
  <c r="AE420" i="7"/>
  <c r="AE421" i="7"/>
  <c r="AE422" i="7"/>
  <c r="AF422" i="7" s="1"/>
  <c r="AE423" i="7"/>
  <c r="AF423" i="7" s="1"/>
  <c r="AE424" i="7"/>
  <c r="AF424" i="7" s="1"/>
  <c r="AE425" i="7"/>
  <c r="AE426" i="7"/>
  <c r="AE427" i="7"/>
  <c r="AF427" i="7" s="1"/>
  <c r="AE428" i="7"/>
  <c r="AE429" i="7"/>
  <c r="AE430" i="7"/>
  <c r="AF430" i="7" s="1"/>
  <c r="AE431" i="7"/>
  <c r="AE432" i="7"/>
  <c r="AF432" i="7" s="1"/>
  <c r="AE433" i="7"/>
  <c r="AE434" i="7"/>
  <c r="AE435" i="7"/>
  <c r="AF435" i="7" s="1"/>
  <c r="AE436" i="7"/>
  <c r="AF436" i="7" s="1"/>
  <c r="AE437" i="7"/>
  <c r="AE438" i="7"/>
  <c r="AF438" i="7" s="1"/>
  <c r="AE439" i="7"/>
  <c r="AF439" i="7" s="1"/>
  <c r="AE440" i="7"/>
  <c r="AE441" i="7"/>
  <c r="AE442" i="7"/>
  <c r="AE443" i="7"/>
  <c r="AF443" i="7" s="1"/>
  <c r="AE444" i="7"/>
  <c r="AF444" i="7" s="1"/>
  <c r="AE445" i="7"/>
  <c r="AE446" i="7"/>
  <c r="AF446" i="7" s="1"/>
  <c r="AE447" i="7"/>
  <c r="AF447" i="7" s="1"/>
  <c r="AE448" i="7"/>
  <c r="AF448" i="7" s="1"/>
  <c r="AE449" i="7"/>
  <c r="AE450" i="7"/>
  <c r="AF450" i="7" s="1"/>
  <c r="AE451" i="7"/>
  <c r="AF451" i="7" s="1"/>
  <c r="AE452" i="7"/>
  <c r="AE453" i="7"/>
  <c r="AE454" i="7"/>
  <c r="AF454" i="7" s="1"/>
  <c r="AE455" i="7"/>
  <c r="AF455" i="7" s="1"/>
  <c r="AE456" i="7"/>
  <c r="AF456" i="7" s="1"/>
  <c r="AE457" i="7"/>
  <c r="AE458" i="7"/>
  <c r="AE459" i="7"/>
  <c r="AE460" i="7"/>
  <c r="AE461" i="7"/>
  <c r="AE462" i="7"/>
  <c r="AF462" i="7" s="1"/>
  <c r="AE463" i="7"/>
  <c r="AE464" i="7"/>
  <c r="AF464" i="7" s="1"/>
  <c r="AE465" i="7"/>
  <c r="AE466" i="7"/>
  <c r="AE467" i="7"/>
  <c r="AF467" i="7" s="1"/>
  <c r="AE468" i="7"/>
  <c r="AF468" i="7" s="1"/>
  <c r="AE469" i="7"/>
  <c r="AE470" i="7"/>
  <c r="AF470" i="7" s="1"/>
  <c r="AE471" i="7"/>
  <c r="AE472" i="7"/>
  <c r="AF472" i="7" s="1"/>
  <c r="AE473" i="7"/>
  <c r="AE474" i="7"/>
  <c r="AF474" i="7" s="1"/>
  <c r="AE475" i="7"/>
  <c r="AF475" i="7" s="1"/>
  <c r="AE476" i="7"/>
  <c r="AF476" i="7" s="1"/>
  <c r="AE477" i="7"/>
  <c r="AE478" i="7"/>
  <c r="AF478" i="7" s="1"/>
  <c r="AG478" i="7" s="1"/>
  <c r="AE479" i="7"/>
  <c r="AE480" i="7"/>
  <c r="AF480" i="7" s="1"/>
  <c r="AE481" i="7"/>
  <c r="AE482" i="7"/>
  <c r="AE483" i="7"/>
  <c r="AF483" i="7" s="1"/>
  <c r="AE484" i="7"/>
  <c r="AF484" i="7" s="1"/>
  <c r="AE485" i="7"/>
  <c r="AE486" i="7"/>
  <c r="AF486" i="7" s="1"/>
  <c r="AE487" i="7"/>
  <c r="AE488" i="7"/>
  <c r="AF488" i="7" s="1"/>
  <c r="AE489" i="7"/>
  <c r="AE490" i="7"/>
  <c r="AF490" i="7" s="1"/>
  <c r="AE491" i="7"/>
  <c r="AF491" i="7" s="1"/>
  <c r="AE492" i="7"/>
  <c r="AF492" i="7" s="1"/>
  <c r="AE493" i="7"/>
  <c r="AE494" i="7"/>
  <c r="AF494" i="7" s="1"/>
  <c r="AE495" i="7"/>
  <c r="AE496" i="7"/>
  <c r="AF496" i="7" s="1"/>
  <c r="AE497" i="7"/>
  <c r="AE498" i="7"/>
  <c r="AE499" i="7"/>
  <c r="AF499" i="7" s="1"/>
  <c r="AE500" i="7"/>
  <c r="AF500" i="7" s="1"/>
  <c r="AE501" i="7"/>
  <c r="AE502" i="7"/>
  <c r="AF502" i="7" s="1"/>
  <c r="AE503" i="7"/>
  <c r="AE504" i="7"/>
  <c r="AF504" i="7" s="1"/>
  <c r="AE505" i="7"/>
  <c r="AE506" i="7"/>
  <c r="AF506" i="7" s="1"/>
  <c r="AG506" i="7" s="1"/>
  <c r="AE507" i="7"/>
  <c r="AF507" i="7" s="1"/>
  <c r="AE508" i="7"/>
  <c r="AF508" i="7" s="1"/>
  <c r="AE509" i="7"/>
  <c r="AE510" i="7"/>
  <c r="AF510" i="7" s="1"/>
  <c r="AE511" i="7"/>
  <c r="AE512" i="7"/>
  <c r="AF512" i="7" s="1"/>
  <c r="AE513" i="7"/>
  <c r="AE514" i="7"/>
  <c r="AE515" i="7"/>
  <c r="AF515" i="7" s="1"/>
  <c r="AE516" i="7"/>
  <c r="AF516" i="7" s="1"/>
  <c r="AE517" i="7"/>
  <c r="AE518" i="7"/>
  <c r="AF518" i="7" s="1"/>
  <c r="AE519" i="7"/>
  <c r="AE520" i="7"/>
  <c r="AF520" i="7" s="1"/>
  <c r="AE521" i="7"/>
  <c r="AE522" i="7"/>
  <c r="AF522" i="7" s="1"/>
  <c r="AG522" i="7" s="1"/>
  <c r="AE523" i="7"/>
  <c r="AF523" i="7" s="1"/>
  <c r="AE524" i="7"/>
  <c r="AF524" i="7" s="1"/>
  <c r="AE525" i="7"/>
  <c r="AE526" i="7"/>
  <c r="AF526" i="7" s="1"/>
  <c r="AE527" i="7"/>
  <c r="AE528" i="7"/>
  <c r="AF528" i="7" s="1"/>
  <c r="AE529" i="7"/>
  <c r="AE530" i="7"/>
  <c r="AE531" i="7"/>
  <c r="AF531" i="7" s="1"/>
  <c r="AE532" i="7"/>
  <c r="AF532" i="7" s="1"/>
  <c r="AE533" i="7"/>
  <c r="AE534" i="7"/>
  <c r="AF534" i="7" s="1"/>
  <c r="AE535" i="7"/>
  <c r="AE536" i="7"/>
  <c r="AF536" i="7" s="1"/>
  <c r="AE537" i="7"/>
  <c r="AE538" i="7"/>
  <c r="AF538" i="7" s="1"/>
  <c r="AE539" i="7"/>
  <c r="AF539" i="7" s="1"/>
  <c r="AE540" i="7"/>
  <c r="AF540" i="7" s="1"/>
  <c r="AE541" i="7"/>
  <c r="AE542" i="7"/>
  <c r="AF542" i="7" s="1"/>
  <c r="AG542" i="7" s="1"/>
  <c r="AE543" i="7"/>
  <c r="AE544" i="7"/>
  <c r="AF544" i="7" s="1"/>
  <c r="AE545" i="7"/>
  <c r="AE546" i="7"/>
  <c r="AE547" i="7"/>
  <c r="AE548" i="7"/>
  <c r="AF548" i="7" s="1"/>
  <c r="AE549" i="7"/>
  <c r="AE550" i="7"/>
  <c r="AF550" i="7" s="1"/>
  <c r="AE551" i="7"/>
  <c r="AE552" i="7"/>
  <c r="AF552" i="7" s="1"/>
  <c r="AE553" i="7"/>
  <c r="AE554" i="7"/>
  <c r="AF554" i="7" s="1"/>
  <c r="AE555" i="7"/>
  <c r="AE556" i="7"/>
  <c r="AF556" i="7" s="1"/>
  <c r="AE557" i="7"/>
  <c r="AE558" i="7"/>
  <c r="AF558" i="7" s="1"/>
  <c r="AE559" i="7"/>
  <c r="AE560" i="7"/>
  <c r="AF560" i="7" s="1"/>
  <c r="AE561" i="7"/>
  <c r="AE562" i="7"/>
  <c r="AE563" i="7"/>
  <c r="AE564" i="7"/>
  <c r="AF564" i="7" s="1"/>
  <c r="AE565" i="7"/>
  <c r="AE566" i="7"/>
  <c r="AF566" i="7" s="1"/>
  <c r="AE567" i="7"/>
  <c r="AE568" i="7"/>
  <c r="AF568" i="7" s="1"/>
  <c r="AE569" i="7"/>
  <c r="AE570" i="7"/>
  <c r="AF570" i="7" s="1"/>
  <c r="AG570" i="7" s="1"/>
  <c r="AE571" i="7"/>
  <c r="AF571" i="7" s="1"/>
  <c r="AE572" i="7"/>
  <c r="AF572" i="7" s="1"/>
  <c r="AE573" i="7"/>
  <c r="AE574" i="7"/>
  <c r="AE575" i="7"/>
  <c r="AF575" i="7" s="1"/>
  <c r="AE576" i="7"/>
  <c r="AF576" i="7" s="1"/>
  <c r="AE577" i="7"/>
  <c r="AE578" i="7"/>
  <c r="AE579" i="7"/>
  <c r="AF579" i="7" s="1"/>
  <c r="AE580" i="7"/>
  <c r="AF580" i="7" s="1"/>
  <c r="AE581" i="7"/>
  <c r="AE582" i="7"/>
  <c r="AE583" i="7"/>
  <c r="AF583" i="7" s="1"/>
  <c r="AE584" i="7"/>
  <c r="AF584" i="7" s="1"/>
  <c r="AE585" i="7"/>
  <c r="AE586" i="7"/>
  <c r="AE587" i="7"/>
  <c r="AE588" i="7"/>
  <c r="AF588" i="7" s="1"/>
  <c r="AE589" i="7"/>
  <c r="AE590" i="7"/>
  <c r="AE591" i="7"/>
  <c r="AF591" i="7" s="1"/>
  <c r="AE592" i="7"/>
  <c r="AF592" i="7" s="1"/>
  <c r="AE593" i="7"/>
  <c r="AE594" i="7"/>
  <c r="AE595" i="7"/>
  <c r="AF595" i="7" s="1"/>
  <c r="AE596" i="7"/>
  <c r="AF596" i="7" s="1"/>
  <c r="AH596" i="7" s="1"/>
  <c r="AE597" i="7"/>
  <c r="AE598" i="7"/>
  <c r="AF598" i="7" s="1"/>
  <c r="AE599" i="7"/>
  <c r="AE600" i="7"/>
  <c r="AF600" i="7" s="1"/>
  <c r="AE601" i="7"/>
  <c r="AE602" i="7"/>
  <c r="AF602" i="7" s="1"/>
  <c r="AE603" i="7"/>
  <c r="AF603" i="7" s="1"/>
  <c r="AE604" i="7"/>
  <c r="AF604" i="7" s="1"/>
  <c r="AE605" i="7"/>
  <c r="AE606" i="7"/>
  <c r="AF606" i="7" s="1"/>
  <c r="AG606" i="7" s="1"/>
  <c r="AE607" i="7"/>
  <c r="AF607" i="7" s="1"/>
  <c r="AE608" i="7"/>
  <c r="AF608" i="7" s="1"/>
  <c r="AE609" i="7"/>
  <c r="AE610" i="7"/>
  <c r="AF610" i="7" s="1"/>
  <c r="AE611" i="7"/>
  <c r="AF611" i="7" s="1"/>
  <c r="AE612" i="7"/>
  <c r="AF612" i="7" s="1"/>
  <c r="AE613" i="7"/>
  <c r="AE614" i="7"/>
  <c r="AF614" i="7" s="1"/>
  <c r="AE615" i="7"/>
  <c r="AF615" i="7" s="1"/>
  <c r="AE616" i="7"/>
  <c r="AF616" i="7" s="1"/>
  <c r="AE617" i="7"/>
  <c r="AE618" i="7"/>
  <c r="AF618" i="7" s="1"/>
  <c r="AE619" i="7"/>
  <c r="AE620" i="7"/>
  <c r="AF620" i="7" s="1"/>
  <c r="AE621" i="7"/>
  <c r="AE622" i="7"/>
  <c r="AF622" i="7" s="1"/>
  <c r="AE623" i="7"/>
  <c r="AF623" i="7" s="1"/>
  <c r="AE624" i="7"/>
  <c r="AF624" i="7" s="1"/>
  <c r="AE625" i="7"/>
  <c r="AE626" i="7"/>
  <c r="AE627" i="7"/>
  <c r="AF627" i="7" s="1"/>
  <c r="AE628" i="7"/>
  <c r="AF628" i="7" s="1"/>
  <c r="AE629" i="7"/>
  <c r="AE630" i="7"/>
  <c r="AF630" i="7" s="1"/>
  <c r="AE631" i="7"/>
  <c r="AE632" i="7"/>
  <c r="AF632" i="7" s="1"/>
  <c r="AE633" i="7"/>
  <c r="AE634" i="7"/>
  <c r="AE635" i="7"/>
  <c r="AF635" i="7" s="1"/>
  <c r="AE636" i="7"/>
  <c r="AF636" i="7" s="1"/>
  <c r="AH636" i="7" s="1"/>
  <c r="AE637" i="7"/>
  <c r="AE638" i="7"/>
  <c r="AF638" i="7" s="1"/>
  <c r="AE639" i="7"/>
  <c r="AE640" i="7"/>
  <c r="AF640" i="7" s="1"/>
  <c r="AE641" i="7"/>
  <c r="AE642" i="7"/>
  <c r="AF642" i="7" s="1"/>
  <c r="AE643" i="7"/>
  <c r="AF643" i="7" s="1"/>
  <c r="AE644" i="7"/>
  <c r="AF644" i="7" s="1"/>
  <c r="AE645" i="7"/>
  <c r="AE646" i="7"/>
  <c r="AF646" i="7" s="1"/>
  <c r="AE647" i="7"/>
  <c r="AF647" i="7" s="1"/>
  <c r="AE648" i="7"/>
  <c r="AF648" i="7" s="1"/>
  <c r="AE649" i="7"/>
  <c r="AE650" i="7"/>
  <c r="AF650" i="7" s="1"/>
  <c r="AE651" i="7"/>
  <c r="AE652" i="7"/>
  <c r="AF652" i="7" s="1"/>
  <c r="AE653" i="7"/>
  <c r="AE654" i="7"/>
  <c r="AF654" i="7" s="1"/>
  <c r="AE655" i="7"/>
  <c r="AF655" i="7" s="1"/>
  <c r="AE656" i="7"/>
  <c r="AF656" i="7" s="1"/>
  <c r="AE657" i="7"/>
  <c r="AE658" i="7"/>
  <c r="AF658" i="7" s="1"/>
  <c r="AG658" i="7" s="1"/>
  <c r="AE659" i="7"/>
  <c r="AF659" i="7" s="1"/>
  <c r="AE660" i="7"/>
  <c r="AF660" i="7" s="1"/>
  <c r="AE661" i="7"/>
  <c r="AE662" i="7"/>
  <c r="AF662" i="7" s="1"/>
  <c r="AE663" i="7"/>
  <c r="AF663" i="7" s="1"/>
  <c r="AE664" i="7"/>
  <c r="AF664" i="7" s="1"/>
  <c r="AE665" i="7"/>
  <c r="AE666" i="7"/>
  <c r="AF666" i="7" s="1"/>
  <c r="AE667" i="7"/>
  <c r="AE668" i="7"/>
  <c r="AF668" i="7" s="1"/>
  <c r="AE669" i="7"/>
  <c r="AE670" i="7"/>
  <c r="AF670" i="7" s="1"/>
  <c r="AE671" i="7"/>
  <c r="AF671" i="7" s="1"/>
  <c r="AE672" i="7"/>
  <c r="AF672" i="7" s="1"/>
  <c r="AE673" i="7"/>
  <c r="AE674" i="7"/>
  <c r="AF674" i="7" s="1"/>
  <c r="AG674" i="7" s="1"/>
  <c r="AE675" i="7"/>
  <c r="AF675" i="7" s="1"/>
  <c r="AE676" i="7"/>
  <c r="AF676" i="7" s="1"/>
  <c r="AE677" i="7"/>
  <c r="AE678" i="7"/>
  <c r="AF678" i="7" s="1"/>
  <c r="AE679" i="7"/>
  <c r="AE680" i="7"/>
  <c r="AE681" i="7"/>
  <c r="AF681" i="7" s="1"/>
  <c r="AE682" i="7"/>
  <c r="AF682" i="7" s="1"/>
  <c r="AE683" i="7"/>
  <c r="AF683" i="7" s="1"/>
  <c r="AE684" i="7"/>
  <c r="AE685" i="7"/>
  <c r="AF685" i="7" s="1"/>
  <c r="AE686" i="7"/>
  <c r="AE687" i="7"/>
  <c r="AF687" i="7" s="1"/>
  <c r="AE688" i="7"/>
  <c r="AE689" i="7"/>
  <c r="AF689" i="7" s="1"/>
  <c r="AE690" i="7"/>
  <c r="AF690" i="7" s="1"/>
  <c r="AE691" i="7"/>
  <c r="AE692" i="7"/>
  <c r="AE693" i="7"/>
  <c r="AF693" i="7" s="1"/>
  <c r="AE694" i="7"/>
  <c r="AE695" i="7"/>
  <c r="AF695" i="7" s="1"/>
  <c r="AE696" i="7"/>
  <c r="AE697" i="7"/>
  <c r="AF697" i="7" s="1"/>
  <c r="AE698" i="7"/>
  <c r="AF698" i="7" s="1"/>
  <c r="AE699" i="7"/>
  <c r="AE700" i="7"/>
  <c r="AE701" i="7"/>
  <c r="AF701" i="7" s="1"/>
  <c r="AE702" i="7"/>
  <c r="AE703" i="7"/>
  <c r="AF703" i="7" s="1"/>
  <c r="AE704" i="7"/>
  <c r="AE705" i="7"/>
  <c r="AF705" i="7" s="1"/>
  <c r="AE706" i="7"/>
  <c r="AF706" i="7" s="1"/>
  <c r="AG706" i="7" s="1"/>
  <c r="AE707" i="7"/>
  <c r="AF707" i="7" s="1"/>
  <c r="AE708" i="7"/>
  <c r="AE709" i="7"/>
  <c r="AF709" i="7" s="1"/>
  <c r="AE710" i="7"/>
  <c r="AF710" i="7" s="1"/>
  <c r="AE711" i="7"/>
  <c r="AE712" i="7"/>
  <c r="AE713" i="7"/>
  <c r="AF713" i="7" s="1"/>
  <c r="AE714" i="7"/>
  <c r="AE715" i="7"/>
  <c r="AF715" i="7" s="1"/>
  <c r="AE716" i="7"/>
  <c r="AE717" i="7"/>
  <c r="AF717" i="7" s="1"/>
  <c r="AG717" i="7" s="1"/>
  <c r="AE718" i="7"/>
  <c r="AE719" i="7"/>
  <c r="AF719" i="7" s="1"/>
  <c r="AE720" i="7"/>
  <c r="AE721" i="7"/>
  <c r="AE722" i="7"/>
  <c r="AE723" i="7"/>
  <c r="AF723" i="7" s="1"/>
  <c r="AE724" i="7"/>
  <c r="AE725" i="7"/>
  <c r="AF725" i="7" s="1"/>
  <c r="AG725" i="7" s="1"/>
  <c r="AE726" i="7"/>
  <c r="AF726" i="7" s="1"/>
  <c r="AE727" i="7"/>
  <c r="AE728" i="7"/>
  <c r="AF728" i="7" s="1"/>
  <c r="AE729" i="7"/>
  <c r="AE730" i="7"/>
  <c r="AF730" i="7" s="1"/>
  <c r="AE731" i="7"/>
  <c r="AF731" i="7" s="1"/>
  <c r="AE732" i="7"/>
  <c r="AF732" i="7" s="1"/>
  <c r="AH732" i="7" s="1"/>
  <c r="AE733" i="7"/>
  <c r="AE734" i="7"/>
  <c r="AE735" i="7"/>
  <c r="AF735" i="7" s="1"/>
  <c r="AE736" i="7"/>
  <c r="AF736" i="7" s="1"/>
  <c r="AE737" i="7"/>
  <c r="AE738" i="7"/>
  <c r="AF738" i="7" s="1"/>
  <c r="AE739" i="7"/>
  <c r="AE740" i="7"/>
  <c r="AE741" i="7"/>
  <c r="AE742" i="7"/>
  <c r="AE743" i="7"/>
  <c r="AF743" i="7" s="1"/>
  <c r="AE744" i="7"/>
  <c r="AF744" i="7" s="1"/>
  <c r="AE745" i="7"/>
  <c r="AF745" i="7" s="1"/>
  <c r="AE746" i="7"/>
  <c r="AF746" i="7" s="1"/>
  <c r="AE747" i="7"/>
  <c r="AF747" i="7" s="1"/>
  <c r="AE748" i="7"/>
  <c r="AF748" i="7" s="1"/>
  <c r="AE749" i="7"/>
  <c r="AF749" i="7" s="1"/>
  <c r="AG749" i="7" s="1"/>
  <c r="AE750" i="7"/>
  <c r="AE751" i="7"/>
  <c r="AF751" i="7" s="1"/>
  <c r="AE752" i="7"/>
  <c r="AF752" i="7" s="1"/>
  <c r="AE753" i="7"/>
  <c r="AF753" i="7" s="1"/>
  <c r="AE754" i="7"/>
  <c r="AF754" i="7" s="1"/>
  <c r="AE755" i="7"/>
  <c r="AF755" i="7" s="1"/>
  <c r="AE756" i="7"/>
  <c r="AE757" i="7"/>
  <c r="AF757" i="7" s="1"/>
  <c r="AG757" i="7" s="1"/>
  <c r="AE758" i="7"/>
  <c r="AF758" i="7" s="1"/>
  <c r="AE759" i="7"/>
  <c r="AF759" i="7" s="1"/>
  <c r="AE760" i="7"/>
  <c r="AF760" i="7" s="1"/>
  <c r="AE761" i="7"/>
  <c r="AF761" i="7" s="1"/>
  <c r="AE762" i="7"/>
  <c r="AF762" i="7" s="1"/>
  <c r="AE763" i="7"/>
  <c r="AF763" i="7" s="1"/>
  <c r="AE764" i="7"/>
  <c r="AF764" i="7" s="1"/>
  <c r="AH764" i="7" s="1"/>
  <c r="AE765" i="7"/>
  <c r="AF765" i="7" s="1"/>
  <c r="AG765" i="7" s="1"/>
  <c r="AE766" i="7"/>
  <c r="AE767" i="7"/>
  <c r="AF767" i="7" s="1"/>
  <c r="AE768" i="7"/>
  <c r="AF768" i="7" s="1"/>
  <c r="AE769" i="7"/>
  <c r="AF769" i="7" s="1"/>
  <c r="AE770" i="7"/>
  <c r="AF770" i="7" s="1"/>
  <c r="AE771" i="7"/>
  <c r="AF771" i="7" s="1"/>
  <c r="AE772" i="7"/>
  <c r="AE773" i="7"/>
  <c r="AF773" i="7" s="1"/>
  <c r="AG773" i="7" s="1"/>
  <c r="AE774" i="7"/>
  <c r="AF774" i="7" s="1"/>
  <c r="AE775" i="7"/>
  <c r="AF775" i="7" s="1"/>
  <c r="AE776" i="7"/>
  <c r="AF776" i="7" s="1"/>
  <c r="AE777" i="7"/>
  <c r="AF777" i="7" s="1"/>
  <c r="AE778" i="7"/>
  <c r="AF778" i="7" s="1"/>
  <c r="AE779" i="7"/>
  <c r="AF779" i="7" s="1"/>
  <c r="AE780" i="7"/>
  <c r="AE781" i="7"/>
  <c r="AF781" i="7" s="1"/>
  <c r="AG781" i="7" s="1"/>
  <c r="AE782" i="7"/>
  <c r="AF782" i="7" s="1"/>
  <c r="AE783" i="7"/>
  <c r="AF783" i="7" s="1"/>
  <c r="AE784" i="7"/>
  <c r="AF784" i="7" s="1"/>
  <c r="AE785" i="7"/>
  <c r="AF785" i="7" s="1"/>
  <c r="AE786" i="7"/>
  <c r="AF786" i="7" s="1"/>
  <c r="AE787" i="7"/>
  <c r="AF787" i="7" s="1"/>
  <c r="AE788" i="7"/>
  <c r="AF788" i="7" s="1"/>
  <c r="AE789" i="7"/>
  <c r="AF789" i="7" s="1"/>
  <c r="AG789" i="7" s="1"/>
  <c r="AE790" i="7"/>
  <c r="AE791" i="7"/>
  <c r="AF791" i="7" s="1"/>
  <c r="AE792" i="7"/>
  <c r="AF792" i="7" s="1"/>
  <c r="AE793" i="7"/>
  <c r="AF793" i="7" s="1"/>
  <c r="AE794" i="7"/>
  <c r="AE795" i="7"/>
  <c r="AF795" i="7" s="1"/>
  <c r="AE796" i="7"/>
  <c r="AF796" i="7" s="1"/>
  <c r="AH796" i="7" s="1"/>
  <c r="AE797" i="7"/>
  <c r="AF797" i="7" s="1"/>
  <c r="AG797" i="7" s="1"/>
  <c r="AE798" i="7"/>
  <c r="AF798" i="7" s="1"/>
  <c r="AE799" i="7"/>
  <c r="AF799" i="7" s="1"/>
  <c r="AE800" i="7"/>
  <c r="AF800" i="7" s="1"/>
  <c r="AE801" i="7"/>
  <c r="AF801" i="7" s="1"/>
  <c r="AE802" i="7"/>
  <c r="AF802" i="7" s="1"/>
  <c r="AE803" i="7"/>
  <c r="AF803" i="7" s="1"/>
  <c r="AE804" i="7"/>
  <c r="AE805" i="7"/>
  <c r="AF805" i="7" s="1"/>
  <c r="AG805" i="7" s="1"/>
  <c r="AE806" i="7"/>
  <c r="AF806" i="7" s="1"/>
  <c r="AE807" i="7"/>
  <c r="AF807" i="7" s="1"/>
  <c r="AE808" i="7"/>
  <c r="AF808" i="7" s="1"/>
  <c r="AE809" i="7"/>
  <c r="AF809" i="7" s="1"/>
  <c r="AE810" i="7"/>
  <c r="AF810" i="7" s="1"/>
  <c r="AE811" i="7"/>
  <c r="AF811" i="7" s="1"/>
  <c r="AE812" i="7"/>
  <c r="AF812" i="7" s="1"/>
  <c r="AE813" i="7"/>
  <c r="AF813" i="7" s="1"/>
  <c r="AG813" i="7" s="1"/>
  <c r="AE814" i="7"/>
  <c r="AE815" i="7"/>
  <c r="AF815" i="7" s="1"/>
  <c r="AE816" i="7"/>
  <c r="AF816" i="7" s="1"/>
  <c r="AE817" i="7"/>
  <c r="AF817" i="7" s="1"/>
  <c r="AE818" i="7"/>
  <c r="AF818" i="7" s="1"/>
  <c r="AE819" i="7"/>
  <c r="AF819" i="7" s="1"/>
  <c r="AE820" i="7"/>
  <c r="AF820" i="7" s="1"/>
  <c r="AE821" i="7"/>
  <c r="AF821" i="7" s="1"/>
  <c r="AG821" i="7" s="1"/>
  <c r="AE822" i="7"/>
  <c r="AF822" i="7" s="1"/>
  <c r="AE823" i="7"/>
  <c r="AF823" i="7" s="1"/>
  <c r="AE824" i="7"/>
  <c r="AF824" i="7" s="1"/>
  <c r="AE825" i="7"/>
  <c r="AF825" i="7" s="1"/>
  <c r="AE826" i="7"/>
  <c r="AE827" i="7"/>
  <c r="AF827" i="7" s="1"/>
  <c r="AE828" i="7"/>
  <c r="AF828" i="7" s="1"/>
  <c r="AE829" i="7"/>
  <c r="AF829" i="7" s="1"/>
  <c r="AG829" i="7" s="1"/>
  <c r="AE830" i="7"/>
  <c r="AF830" i="7" s="1"/>
  <c r="AE831" i="7"/>
  <c r="AF831" i="7" s="1"/>
  <c r="AE832" i="7"/>
  <c r="AF832" i="7" s="1"/>
  <c r="AE833" i="7"/>
  <c r="AF833" i="7" s="1"/>
  <c r="AE834" i="7"/>
  <c r="AF834" i="7" s="1"/>
  <c r="AE835" i="7"/>
  <c r="AF835" i="7" s="1"/>
  <c r="AE836" i="7"/>
  <c r="AF836" i="7" s="1"/>
  <c r="AE837" i="7"/>
  <c r="AF837" i="7" s="1"/>
  <c r="AG837" i="7" s="1"/>
  <c r="AE838" i="7"/>
  <c r="AE839" i="7"/>
  <c r="AF839" i="7" s="1"/>
  <c r="AE840" i="7"/>
  <c r="AF840" i="7" s="1"/>
  <c r="AE841" i="7"/>
  <c r="AF841" i="7" s="1"/>
  <c r="AG841" i="7" s="1"/>
  <c r="AE842" i="7"/>
  <c r="AF842" i="7" s="1"/>
  <c r="AE843" i="7"/>
  <c r="AF843" i="7" s="1"/>
  <c r="AE844" i="7"/>
  <c r="AF844" i="7" s="1"/>
  <c r="AE845" i="7"/>
  <c r="AF845" i="7" s="1"/>
  <c r="AG845" i="7" s="1"/>
  <c r="AE846" i="7"/>
  <c r="AF846" i="7" s="1"/>
  <c r="AE847" i="7"/>
  <c r="AF847" i="7" s="1"/>
  <c r="AE848" i="7"/>
  <c r="AF848" i="7" s="1"/>
  <c r="AE849" i="7"/>
  <c r="AF849" i="7" s="1"/>
  <c r="AG849" i="7" s="1"/>
  <c r="AE850" i="7"/>
  <c r="AF850" i="7" s="1"/>
  <c r="AE851" i="7"/>
  <c r="AF851" i="7" s="1"/>
  <c r="AE852" i="7"/>
  <c r="AE853" i="7"/>
  <c r="AF853" i="7" s="1"/>
  <c r="AG853" i="7" s="1"/>
  <c r="AE854" i="7"/>
  <c r="AF854" i="7" s="1"/>
  <c r="AE855" i="7"/>
  <c r="AF855" i="7" s="1"/>
  <c r="AE856" i="7"/>
  <c r="AF856" i="7" s="1"/>
  <c r="AE857" i="7"/>
  <c r="AF857" i="7" s="1"/>
  <c r="AG857" i="7" s="1"/>
  <c r="AE858" i="7"/>
  <c r="AF858" i="7" s="1"/>
  <c r="AE859" i="7"/>
  <c r="AF859" i="7" s="1"/>
  <c r="AE860" i="7"/>
  <c r="AF860" i="7" s="1"/>
  <c r="AE861" i="7"/>
  <c r="AF861" i="7" s="1"/>
  <c r="AG861" i="7" s="1"/>
  <c r="AE862" i="7"/>
  <c r="AF862" i="7" s="1"/>
  <c r="AE863" i="7"/>
  <c r="AF863" i="7" s="1"/>
  <c r="AE864" i="7"/>
  <c r="AF864" i="7" s="1"/>
  <c r="AE865" i="7"/>
  <c r="AF865" i="7" s="1"/>
  <c r="AG865" i="7" s="1"/>
  <c r="AE866" i="7"/>
  <c r="AE867" i="7"/>
  <c r="AF867" i="7" s="1"/>
  <c r="AE868" i="7"/>
  <c r="AF868" i="7" s="1"/>
  <c r="AE869" i="7"/>
  <c r="AF869" i="7" s="1"/>
  <c r="AG869" i="7" s="1"/>
  <c r="AE870" i="7"/>
  <c r="AF870" i="7" s="1"/>
  <c r="AH870" i="7" s="1"/>
  <c r="AE871" i="7"/>
  <c r="AF871" i="7" s="1"/>
  <c r="AE872" i="7"/>
  <c r="AF872" i="7" s="1"/>
  <c r="AE873" i="7"/>
  <c r="AF873" i="7" s="1"/>
  <c r="AG873" i="7" s="1"/>
  <c r="AE874" i="7"/>
  <c r="AF874" i="7" s="1"/>
  <c r="AE875" i="7"/>
  <c r="AF875" i="7" s="1"/>
  <c r="AE876" i="7"/>
  <c r="AF876" i="7" s="1"/>
  <c r="AE877" i="7"/>
  <c r="AF877" i="7" s="1"/>
  <c r="AG877" i="7" s="1"/>
  <c r="AE878" i="7"/>
  <c r="AF878" i="7" s="1"/>
  <c r="AE879" i="7"/>
  <c r="AE880" i="7"/>
  <c r="AF880" i="7" s="1"/>
  <c r="AE881" i="7"/>
  <c r="AF881" i="7" s="1"/>
  <c r="AG881" i="7" s="1"/>
  <c r="AE882" i="7"/>
  <c r="AF882" i="7" s="1"/>
  <c r="AE883" i="7"/>
  <c r="AF883" i="7" s="1"/>
  <c r="AE884" i="7"/>
  <c r="AF884" i="7" s="1"/>
  <c r="AE885" i="7"/>
  <c r="AF885" i="7" s="1"/>
  <c r="AG885" i="7" s="1"/>
  <c r="AE886" i="7"/>
  <c r="AF886" i="7" s="1"/>
  <c r="AE887" i="7"/>
  <c r="AF887" i="7" s="1"/>
  <c r="AE888" i="7"/>
  <c r="AF888" i="7" s="1"/>
  <c r="AE889" i="7"/>
  <c r="AE890" i="7"/>
  <c r="AF890" i="7" s="1"/>
  <c r="AE891" i="7"/>
  <c r="AF891" i="7" s="1"/>
  <c r="AE892" i="7"/>
  <c r="AF892" i="7" s="1"/>
  <c r="AE893" i="7"/>
  <c r="AF893" i="7" s="1"/>
  <c r="AG893" i="7" s="1"/>
  <c r="AE894" i="7"/>
  <c r="AF894" i="7" s="1"/>
  <c r="AE895" i="7"/>
  <c r="AF895" i="7" s="1"/>
  <c r="AE896" i="7"/>
  <c r="AF896" i="7" s="1"/>
  <c r="AE897" i="7"/>
  <c r="AF897" i="7" s="1"/>
  <c r="AG897" i="7" s="1"/>
  <c r="AE898" i="7"/>
  <c r="AF898" i="7" s="1"/>
  <c r="AE899" i="7"/>
  <c r="AF899" i="7" s="1"/>
  <c r="AE900" i="7"/>
  <c r="AF900" i="7" s="1"/>
  <c r="AE901" i="7"/>
  <c r="AE902" i="7"/>
  <c r="AF902" i="7" s="1"/>
  <c r="AE903" i="7"/>
  <c r="AF903" i="7" s="1"/>
  <c r="AE904" i="7"/>
  <c r="AF904" i="7" s="1"/>
  <c r="AE905" i="7"/>
  <c r="AF905" i="7" s="1"/>
  <c r="AG905" i="7" s="1"/>
  <c r="AE906" i="7"/>
  <c r="AF906" i="7" s="1"/>
  <c r="AE907" i="7"/>
  <c r="AF907" i="7" s="1"/>
  <c r="AE908" i="7"/>
  <c r="AF908" i="7" s="1"/>
  <c r="AE909" i="7"/>
  <c r="AF909" i="7" s="1"/>
  <c r="AE910" i="7"/>
  <c r="AF910" i="7" s="1"/>
  <c r="AH910" i="7" s="1"/>
  <c r="AE911" i="7"/>
  <c r="AE912" i="7"/>
  <c r="AF912" i="7" s="1"/>
  <c r="AE913" i="7"/>
  <c r="AF913" i="7" s="1"/>
  <c r="AE914" i="7"/>
  <c r="AF914" i="7" s="1"/>
  <c r="AE915" i="7"/>
  <c r="AF915" i="7" s="1"/>
  <c r="AE916" i="7"/>
  <c r="AF916" i="7" s="1"/>
  <c r="AE917" i="7"/>
  <c r="AF917" i="7" s="1"/>
  <c r="AG917" i="7" s="1"/>
  <c r="AE918" i="7"/>
  <c r="AF918" i="7" s="1"/>
  <c r="AE919" i="7"/>
  <c r="AF919" i="7" s="1"/>
  <c r="AE920" i="7"/>
  <c r="AF920" i="7" s="1"/>
  <c r="AE921" i="7"/>
  <c r="AE922" i="7"/>
  <c r="AF922" i="7" s="1"/>
  <c r="AE923" i="7"/>
  <c r="AF923" i="7" s="1"/>
  <c r="AE924" i="7"/>
  <c r="AF924" i="7" s="1"/>
  <c r="AE925" i="7"/>
  <c r="AF925" i="7" s="1"/>
  <c r="AE926" i="7"/>
  <c r="AF926" i="7" s="1"/>
  <c r="AE927" i="7"/>
  <c r="AF927" i="7" s="1"/>
  <c r="AE928" i="7"/>
  <c r="AF928" i="7" s="1"/>
  <c r="AE929" i="7"/>
  <c r="AF929" i="7" s="1"/>
  <c r="AE930" i="7"/>
  <c r="AF930" i="7" s="1"/>
  <c r="AE931" i="7"/>
  <c r="AF931" i="7" s="1"/>
  <c r="AE932" i="7"/>
  <c r="AF932" i="7" s="1"/>
  <c r="AE933" i="7"/>
  <c r="AE934" i="7"/>
  <c r="AF934" i="7" s="1"/>
  <c r="AE935" i="7"/>
  <c r="AF935" i="7" s="1"/>
  <c r="AE936" i="7"/>
  <c r="AF936" i="7" s="1"/>
  <c r="AE937" i="7"/>
  <c r="AF937" i="7" s="1"/>
  <c r="AE938" i="7"/>
  <c r="AF938" i="7" s="1"/>
  <c r="AE939" i="7"/>
  <c r="AF939" i="7" s="1"/>
  <c r="AE940" i="7"/>
  <c r="AF940" i="7" s="1"/>
  <c r="AE941" i="7"/>
  <c r="AF941" i="7" s="1"/>
  <c r="AE942" i="7"/>
  <c r="AF942" i="7" s="1"/>
  <c r="AH942" i="7" s="1"/>
  <c r="AE943" i="7"/>
  <c r="AE944" i="7"/>
  <c r="AF944" i="7" s="1"/>
  <c r="AE945" i="7"/>
  <c r="AF945" i="7" s="1"/>
  <c r="AE946" i="7"/>
  <c r="AF946" i="7" s="1"/>
  <c r="AE947" i="7"/>
  <c r="AF947" i="7" s="1"/>
  <c r="AE948" i="7"/>
  <c r="AF948" i="7" s="1"/>
  <c r="AE949" i="7"/>
  <c r="AF949" i="7" s="1"/>
  <c r="AG949" i="7" s="1"/>
  <c r="AE950" i="7"/>
  <c r="AF950" i="7" s="1"/>
  <c r="AE951" i="7"/>
  <c r="AF951" i="7" s="1"/>
  <c r="AE952" i="7"/>
  <c r="AF952" i="7" s="1"/>
  <c r="AE953" i="7"/>
  <c r="AE954" i="7"/>
  <c r="AF954" i="7" s="1"/>
  <c r="AE955" i="7"/>
  <c r="AF955" i="7" s="1"/>
  <c r="AE956" i="7"/>
  <c r="AF956" i="7" s="1"/>
  <c r="AE957" i="7"/>
  <c r="AF957" i="7" s="1"/>
  <c r="AE958" i="7"/>
  <c r="AF958" i="7" s="1"/>
  <c r="AE959" i="7"/>
  <c r="AF959" i="7" s="1"/>
  <c r="AE960" i="7"/>
  <c r="AF960" i="7" s="1"/>
  <c r="AE961" i="7"/>
  <c r="AF961" i="7" s="1"/>
  <c r="AE962" i="7"/>
  <c r="AF962" i="7" s="1"/>
  <c r="AE963" i="7"/>
  <c r="AF963" i="7" s="1"/>
  <c r="AE964" i="7"/>
  <c r="AF964" i="7" s="1"/>
  <c r="AE965" i="7"/>
  <c r="AE966" i="7"/>
  <c r="AF966" i="7" s="1"/>
  <c r="AE967" i="7"/>
  <c r="AF967" i="7" s="1"/>
  <c r="AE968" i="7"/>
  <c r="AF968" i="7" s="1"/>
  <c r="AE969" i="7"/>
  <c r="AF969" i="7" s="1"/>
  <c r="AE970" i="7"/>
  <c r="AF970" i="7" s="1"/>
  <c r="AE971" i="7"/>
  <c r="AF971" i="7" s="1"/>
  <c r="AE972" i="7"/>
  <c r="AF972" i="7" s="1"/>
  <c r="AE973" i="7"/>
  <c r="AF973" i="7" s="1"/>
  <c r="AE974" i="7"/>
  <c r="AF974" i="7" s="1"/>
  <c r="AH974" i="7" s="1"/>
  <c r="AE975" i="7"/>
  <c r="AE976" i="7"/>
  <c r="AF976" i="7" s="1"/>
  <c r="AE977" i="7"/>
  <c r="AF977" i="7" s="1"/>
  <c r="AE978" i="7"/>
  <c r="AF978" i="7" s="1"/>
  <c r="AE979" i="7"/>
  <c r="AF979" i="7" s="1"/>
  <c r="AE980" i="7"/>
  <c r="AF980" i="7" s="1"/>
  <c r="AE981" i="7"/>
  <c r="AF981" i="7" s="1"/>
  <c r="AG981" i="7" s="1"/>
  <c r="AE982" i="7"/>
  <c r="AF982" i="7" s="1"/>
  <c r="AE983" i="7"/>
  <c r="AF983" i="7" s="1"/>
  <c r="AE984" i="7"/>
  <c r="AF984" i="7" s="1"/>
  <c r="AE985" i="7"/>
  <c r="AE986" i="7"/>
  <c r="AF986" i="7" s="1"/>
  <c r="AE987" i="7"/>
  <c r="AF987" i="7" s="1"/>
  <c r="AE988" i="7"/>
  <c r="AF988" i="7" s="1"/>
  <c r="AE989" i="7"/>
  <c r="AE990" i="7"/>
  <c r="AF990" i="7" s="1"/>
  <c r="AE991" i="7"/>
  <c r="AF991" i="7" s="1"/>
  <c r="AE992" i="7"/>
  <c r="AF992" i="7" s="1"/>
  <c r="AE993" i="7"/>
  <c r="AF993" i="7" s="1"/>
  <c r="AE994" i="7"/>
  <c r="AF994" i="7" s="1"/>
  <c r="AE995" i="7"/>
  <c r="AF995" i="7" s="1"/>
  <c r="AE996" i="7"/>
  <c r="AF996" i="7" s="1"/>
  <c r="AE997" i="7"/>
  <c r="AF997" i="7" s="1"/>
  <c r="AG997" i="7" s="1"/>
  <c r="AE998" i="7"/>
  <c r="AF998" i="7" s="1"/>
  <c r="AE999" i="7"/>
  <c r="AE1000" i="7"/>
  <c r="AF1000" i="7" s="1"/>
  <c r="AE1001" i="7"/>
  <c r="AF1001" i="7" s="1"/>
  <c r="AE1002" i="7"/>
  <c r="AF1002" i="7" s="1"/>
  <c r="AE1003" i="7"/>
  <c r="AF1003" i="7" s="1"/>
  <c r="AE1004" i="7"/>
  <c r="AF1004" i="7" s="1"/>
  <c r="AE1005" i="7"/>
  <c r="AF1005" i="7" s="1"/>
  <c r="AE1006" i="7"/>
  <c r="AF1006" i="7" s="1"/>
  <c r="AH1006" i="7" s="1"/>
  <c r="AE1007" i="7"/>
  <c r="AF1007" i="7" s="1"/>
  <c r="AE1008" i="7"/>
  <c r="AF1008" i="7" s="1"/>
  <c r="AE1009" i="7"/>
  <c r="AE1010" i="7"/>
  <c r="AF1010" i="7" s="1"/>
  <c r="AE1011" i="7"/>
  <c r="AF1011" i="7" s="1"/>
  <c r="AE1012" i="7"/>
  <c r="AF1012" i="7" s="1"/>
  <c r="AE1013" i="7"/>
  <c r="AF1013" i="7" s="1"/>
  <c r="AG1013" i="7" s="1"/>
  <c r="AE1014" i="7"/>
  <c r="AF1014" i="7" s="1"/>
  <c r="AE1015" i="7"/>
  <c r="AF1015" i="7" s="1"/>
  <c r="AE1016" i="7"/>
  <c r="AF1016" i="7" s="1"/>
  <c r="AE1017" i="7"/>
  <c r="AF1017" i="7" s="1"/>
  <c r="AE1018" i="7"/>
  <c r="AF1018" i="7" s="1"/>
  <c r="Q22" i="52"/>
  <c r="O22" i="52"/>
  <c r="I22" i="27"/>
  <c r="O22" i="27" s="1"/>
  <c r="J22" i="27"/>
  <c r="P22" i="27" s="1"/>
  <c r="K22" i="27"/>
  <c r="Q22" i="27" s="1"/>
  <c r="L22" i="27"/>
  <c r="R22" i="27" s="1"/>
  <c r="M22" i="27"/>
  <c r="S22" i="27" s="1"/>
  <c r="I15" i="27"/>
  <c r="O15" i="27" s="1"/>
  <c r="J15" i="27"/>
  <c r="P15" i="27" s="1"/>
  <c r="K15" i="27"/>
  <c r="Q15" i="27" s="1"/>
  <c r="L15" i="27"/>
  <c r="R15" i="27" s="1"/>
  <c r="M15" i="27"/>
  <c r="S15" i="27" s="1"/>
  <c r="I16" i="27"/>
  <c r="O16" i="27" s="1"/>
  <c r="J16" i="27"/>
  <c r="P16" i="27" s="1"/>
  <c r="K16" i="27"/>
  <c r="Q16" i="27" s="1"/>
  <c r="L16" i="27"/>
  <c r="R16" i="27" s="1"/>
  <c r="M16" i="27"/>
  <c r="S16" i="27" s="1"/>
  <c r="I17" i="27"/>
  <c r="O17" i="27" s="1"/>
  <c r="J17" i="27"/>
  <c r="P17" i="27" s="1"/>
  <c r="K17" i="27"/>
  <c r="Q17" i="27" s="1"/>
  <c r="L17" i="27"/>
  <c r="R17" i="27" s="1"/>
  <c r="M17" i="27"/>
  <c r="S17" i="27" s="1"/>
  <c r="I18" i="27"/>
  <c r="O18" i="27" s="1"/>
  <c r="J18" i="27"/>
  <c r="P18" i="27" s="1"/>
  <c r="K18" i="27"/>
  <c r="Q18" i="27" s="1"/>
  <c r="L18" i="27"/>
  <c r="R18" i="27" s="1"/>
  <c r="M18" i="27"/>
  <c r="S18" i="27" s="1"/>
  <c r="I19" i="27"/>
  <c r="O19" i="27" s="1"/>
  <c r="J19" i="27"/>
  <c r="P19" i="27" s="1"/>
  <c r="K19" i="27"/>
  <c r="Q19" i="27" s="1"/>
  <c r="L19" i="27"/>
  <c r="R19" i="27" s="1"/>
  <c r="M19" i="27"/>
  <c r="S19" i="27" s="1"/>
  <c r="I20" i="27"/>
  <c r="O20" i="27" s="1"/>
  <c r="J20" i="27"/>
  <c r="P20" i="27" s="1"/>
  <c r="K20" i="27"/>
  <c r="Q20" i="27" s="1"/>
  <c r="L20" i="27"/>
  <c r="R20" i="27" s="1"/>
  <c r="M20" i="27"/>
  <c r="S20" i="27" s="1"/>
  <c r="I21" i="27"/>
  <c r="O21" i="27" s="1"/>
  <c r="G21" i="27" s="1"/>
  <c r="J21" i="27"/>
  <c r="P21" i="27" s="1"/>
  <c r="K21" i="27"/>
  <c r="Q21" i="27" s="1"/>
  <c r="L21" i="27"/>
  <c r="R21" i="27" s="1"/>
  <c r="M21" i="27"/>
  <c r="S21" i="27" s="1"/>
  <c r="I23" i="27"/>
  <c r="O23" i="27" s="1"/>
  <c r="J23" i="27"/>
  <c r="P23" i="27" s="1"/>
  <c r="K23" i="27"/>
  <c r="Q23" i="27" s="1"/>
  <c r="L23" i="27"/>
  <c r="R23" i="27" s="1"/>
  <c r="M23" i="27"/>
  <c r="S23" i="27" s="1"/>
  <c r="I24" i="27"/>
  <c r="O24" i="27" s="1"/>
  <c r="J24" i="27"/>
  <c r="P24" i="27" s="1"/>
  <c r="K24" i="27"/>
  <c r="Q24" i="27" s="1"/>
  <c r="L24" i="27"/>
  <c r="R24" i="27" s="1"/>
  <c r="M24" i="27"/>
  <c r="S24" i="27" s="1"/>
  <c r="I25" i="27"/>
  <c r="J25" i="27"/>
  <c r="P25" i="27" s="1"/>
  <c r="K25" i="27"/>
  <c r="Q25" i="27" s="1"/>
  <c r="L25" i="27"/>
  <c r="R25" i="27" s="1"/>
  <c r="M25" i="27"/>
  <c r="S25" i="27" s="1"/>
  <c r="I26" i="27"/>
  <c r="J26" i="27"/>
  <c r="P26" i="27" s="1"/>
  <c r="K26" i="27"/>
  <c r="Q26" i="27" s="1"/>
  <c r="L26" i="27"/>
  <c r="R26" i="27" s="1"/>
  <c r="M26" i="27"/>
  <c r="S26" i="27" s="1"/>
  <c r="I27" i="27"/>
  <c r="J27" i="27"/>
  <c r="P27" i="27" s="1"/>
  <c r="K27" i="27"/>
  <c r="Q27" i="27" s="1"/>
  <c r="L27" i="27"/>
  <c r="R27" i="27" s="1"/>
  <c r="M27" i="27"/>
  <c r="S27" i="27" s="1"/>
  <c r="I28" i="27"/>
  <c r="J28" i="27"/>
  <c r="P28" i="27" s="1"/>
  <c r="K28" i="27"/>
  <c r="Q28" i="27" s="1"/>
  <c r="L28" i="27"/>
  <c r="R28" i="27" s="1"/>
  <c r="M28" i="27"/>
  <c r="S28" i="27" s="1"/>
  <c r="I29" i="27"/>
  <c r="J29" i="27"/>
  <c r="P29" i="27" s="1"/>
  <c r="K29" i="27"/>
  <c r="Q29" i="27" s="1"/>
  <c r="L29" i="27"/>
  <c r="R29" i="27" s="1"/>
  <c r="M29" i="27"/>
  <c r="S29" i="27" s="1"/>
  <c r="I30" i="27"/>
  <c r="J30" i="27"/>
  <c r="P30" i="27" s="1"/>
  <c r="K30" i="27"/>
  <c r="Q30" i="27" s="1"/>
  <c r="L30" i="27"/>
  <c r="R30" i="27" s="1"/>
  <c r="M30" i="27"/>
  <c r="S30" i="27" s="1"/>
  <c r="I31" i="27"/>
  <c r="J31" i="27"/>
  <c r="P31" i="27" s="1"/>
  <c r="K31" i="27"/>
  <c r="Q31" i="27" s="1"/>
  <c r="L31" i="27"/>
  <c r="R31" i="27" s="1"/>
  <c r="M31" i="27"/>
  <c r="S31" i="27" s="1"/>
  <c r="I32" i="27"/>
  <c r="J32" i="27"/>
  <c r="P32" i="27" s="1"/>
  <c r="K32" i="27"/>
  <c r="Q32" i="27" s="1"/>
  <c r="L32" i="27"/>
  <c r="R32" i="27" s="1"/>
  <c r="M32" i="27"/>
  <c r="S32" i="27" s="1"/>
  <c r="I33" i="27"/>
  <c r="J33" i="27"/>
  <c r="P33" i="27" s="1"/>
  <c r="K33" i="27"/>
  <c r="Q33" i="27" s="1"/>
  <c r="L33" i="27"/>
  <c r="R33" i="27" s="1"/>
  <c r="M33" i="27"/>
  <c r="S33" i="27" s="1"/>
  <c r="I34" i="27"/>
  <c r="J34" i="27"/>
  <c r="P34" i="27" s="1"/>
  <c r="K34" i="27"/>
  <c r="Q34" i="27" s="1"/>
  <c r="L34" i="27"/>
  <c r="R34" i="27" s="1"/>
  <c r="M34" i="27"/>
  <c r="S34" i="27" s="1"/>
  <c r="I35" i="27"/>
  <c r="J35" i="27"/>
  <c r="P35" i="27" s="1"/>
  <c r="K35" i="27"/>
  <c r="Q35" i="27" s="1"/>
  <c r="L35" i="27"/>
  <c r="R35" i="27" s="1"/>
  <c r="M35" i="27"/>
  <c r="S35" i="27" s="1"/>
  <c r="I36" i="27"/>
  <c r="J36" i="27"/>
  <c r="P36" i="27" s="1"/>
  <c r="K36" i="27"/>
  <c r="Q36" i="27" s="1"/>
  <c r="L36" i="27"/>
  <c r="R36" i="27" s="1"/>
  <c r="M36" i="27"/>
  <c r="S36" i="27" s="1"/>
  <c r="I37" i="27"/>
  <c r="J37" i="27"/>
  <c r="P37" i="27" s="1"/>
  <c r="K37" i="27"/>
  <c r="Q37" i="27" s="1"/>
  <c r="L37" i="27"/>
  <c r="R37" i="27" s="1"/>
  <c r="M37" i="27"/>
  <c r="S37" i="27" s="1"/>
  <c r="I38" i="27"/>
  <c r="J38" i="27"/>
  <c r="P38" i="27" s="1"/>
  <c r="K38" i="27"/>
  <c r="Q38" i="27" s="1"/>
  <c r="L38" i="27"/>
  <c r="R38" i="27" s="1"/>
  <c r="M38" i="27"/>
  <c r="S38" i="27" s="1"/>
  <c r="I39" i="27"/>
  <c r="J39" i="27"/>
  <c r="P39" i="27" s="1"/>
  <c r="K39" i="27"/>
  <c r="Q39" i="27" s="1"/>
  <c r="L39" i="27"/>
  <c r="R39" i="27" s="1"/>
  <c r="M39" i="27"/>
  <c r="S39" i="27" s="1"/>
  <c r="I40" i="27"/>
  <c r="J40" i="27"/>
  <c r="P40" i="27" s="1"/>
  <c r="K40" i="27"/>
  <c r="Q40" i="27" s="1"/>
  <c r="L40" i="27"/>
  <c r="R40" i="27" s="1"/>
  <c r="M40" i="27"/>
  <c r="S40" i="27" s="1"/>
  <c r="I41" i="27"/>
  <c r="J41" i="27"/>
  <c r="P41" i="27" s="1"/>
  <c r="K41" i="27"/>
  <c r="Q41" i="27" s="1"/>
  <c r="L41" i="27"/>
  <c r="R41" i="27" s="1"/>
  <c r="M41" i="27"/>
  <c r="S41" i="27" s="1"/>
  <c r="I42" i="27"/>
  <c r="J42" i="27"/>
  <c r="P42" i="27" s="1"/>
  <c r="K42" i="27"/>
  <c r="Q42" i="27" s="1"/>
  <c r="L42" i="27"/>
  <c r="R42" i="27" s="1"/>
  <c r="M42" i="27"/>
  <c r="S42" i="27" s="1"/>
  <c r="I43" i="27"/>
  <c r="J43" i="27"/>
  <c r="P43" i="27" s="1"/>
  <c r="K43" i="27"/>
  <c r="Q43" i="27" s="1"/>
  <c r="L43" i="27"/>
  <c r="R43" i="27" s="1"/>
  <c r="M43" i="27"/>
  <c r="S43" i="27" s="1"/>
  <c r="I44" i="27"/>
  <c r="J44" i="27"/>
  <c r="P44" i="27" s="1"/>
  <c r="K44" i="27"/>
  <c r="Q44" i="27" s="1"/>
  <c r="L44" i="27"/>
  <c r="R44" i="27" s="1"/>
  <c r="M44" i="27"/>
  <c r="S44" i="27" s="1"/>
  <c r="I45" i="27"/>
  <c r="J45" i="27"/>
  <c r="P45" i="27" s="1"/>
  <c r="K45" i="27"/>
  <c r="Q45" i="27" s="1"/>
  <c r="L45" i="27"/>
  <c r="R45" i="27" s="1"/>
  <c r="M45" i="27"/>
  <c r="S45" i="27" s="1"/>
  <c r="I46" i="27"/>
  <c r="J46" i="27"/>
  <c r="P46" i="27" s="1"/>
  <c r="K46" i="27"/>
  <c r="Q46" i="27" s="1"/>
  <c r="L46" i="27"/>
  <c r="R46" i="27" s="1"/>
  <c r="M46" i="27"/>
  <c r="S46" i="27" s="1"/>
  <c r="I47" i="27"/>
  <c r="J47" i="27"/>
  <c r="P47" i="27" s="1"/>
  <c r="K47" i="27"/>
  <c r="Q47" i="27" s="1"/>
  <c r="L47" i="27"/>
  <c r="R47" i="27" s="1"/>
  <c r="M47" i="27"/>
  <c r="S47" i="27" s="1"/>
  <c r="I48" i="27"/>
  <c r="J48" i="27"/>
  <c r="P48" i="27" s="1"/>
  <c r="K48" i="27"/>
  <c r="Q48" i="27" s="1"/>
  <c r="L48" i="27"/>
  <c r="R48" i="27" s="1"/>
  <c r="M48" i="27"/>
  <c r="S48" i="27" s="1"/>
  <c r="I49" i="27"/>
  <c r="J49" i="27"/>
  <c r="P49" i="27" s="1"/>
  <c r="K49" i="27"/>
  <c r="Q49" i="27" s="1"/>
  <c r="L49" i="27"/>
  <c r="R49" i="27" s="1"/>
  <c r="M49" i="27"/>
  <c r="S49" i="27" s="1"/>
  <c r="I50" i="27"/>
  <c r="J50" i="27"/>
  <c r="P50" i="27" s="1"/>
  <c r="K50" i="27"/>
  <c r="Q50" i="27" s="1"/>
  <c r="L50" i="27"/>
  <c r="R50" i="27" s="1"/>
  <c r="M50" i="27"/>
  <c r="S50" i="27" s="1"/>
  <c r="I51" i="27"/>
  <c r="J51" i="27"/>
  <c r="P51" i="27" s="1"/>
  <c r="K51" i="27"/>
  <c r="Q51" i="27" s="1"/>
  <c r="L51" i="27"/>
  <c r="R51" i="27" s="1"/>
  <c r="M51" i="27"/>
  <c r="S51" i="27" s="1"/>
  <c r="I52" i="27"/>
  <c r="J52" i="27"/>
  <c r="P52" i="27" s="1"/>
  <c r="K52" i="27"/>
  <c r="Q52" i="27" s="1"/>
  <c r="L52" i="27"/>
  <c r="R52" i="27" s="1"/>
  <c r="M52" i="27"/>
  <c r="S52" i="27" s="1"/>
  <c r="I53" i="27"/>
  <c r="J53" i="27"/>
  <c r="P53" i="27" s="1"/>
  <c r="K53" i="27"/>
  <c r="Q53" i="27" s="1"/>
  <c r="L53" i="27"/>
  <c r="R53" i="27" s="1"/>
  <c r="M53" i="27"/>
  <c r="S53" i="27" s="1"/>
  <c r="I54" i="27"/>
  <c r="J54" i="27"/>
  <c r="P54" i="27" s="1"/>
  <c r="K54" i="27"/>
  <c r="Q54" i="27" s="1"/>
  <c r="L54" i="27"/>
  <c r="R54" i="27" s="1"/>
  <c r="M54" i="27"/>
  <c r="S54" i="27" s="1"/>
  <c r="I55" i="27"/>
  <c r="J55" i="27"/>
  <c r="P55" i="27" s="1"/>
  <c r="K55" i="27"/>
  <c r="Q55" i="27" s="1"/>
  <c r="L55" i="27"/>
  <c r="R55" i="27" s="1"/>
  <c r="M55" i="27"/>
  <c r="S55" i="27" s="1"/>
  <c r="I56" i="27"/>
  <c r="J56" i="27"/>
  <c r="P56" i="27" s="1"/>
  <c r="K56" i="27"/>
  <c r="Q56" i="27" s="1"/>
  <c r="L56" i="27"/>
  <c r="R56" i="27" s="1"/>
  <c r="M56" i="27"/>
  <c r="S56" i="27" s="1"/>
  <c r="I57" i="27"/>
  <c r="J57" i="27"/>
  <c r="P57" i="27" s="1"/>
  <c r="K57" i="27"/>
  <c r="Q57" i="27" s="1"/>
  <c r="L57" i="27"/>
  <c r="R57" i="27" s="1"/>
  <c r="M57" i="27"/>
  <c r="S57" i="27" s="1"/>
  <c r="I58" i="27"/>
  <c r="J58" i="27"/>
  <c r="P58" i="27" s="1"/>
  <c r="K58" i="27"/>
  <c r="Q58" i="27" s="1"/>
  <c r="L58" i="27"/>
  <c r="R58" i="27" s="1"/>
  <c r="M58" i="27"/>
  <c r="S58" i="27" s="1"/>
  <c r="I59" i="27"/>
  <c r="J59" i="27"/>
  <c r="P59" i="27" s="1"/>
  <c r="K59" i="27"/>
  <c r="Q59" i="27" s="1"/>
  <c r="L59" i="27"/>
  <c r="R59" i="27" s="1"/>
  <c r="M59" i="27"/>
  <c r="S59" i="27" s="1"/>
  <c r="I60" i="27"/>
  <c r="J60" i="27"/>
  <c r="P60" i="27" s="1"/>
  <c r="K60" i="27"/>
  <c r="Q60" i="27" s="1"/>
  <c r="L60" i="27"/>
  <c r="R60" i="27" s="1"/>
  <c r="M60" i="27"/>
  <c r="S60" i="27" s="1"/>
  <c r="I61" i="27"/>
  <c r="J61" i="27"/>
  <c r="P61" i="27" s="1"/>
  <c r="K61" i="27"/>
  <c r="Q61" i="27" s="1"/>
  <c r="L61" i="27"/>
  <c r="R61" i="27" s="1"/>
  <c r="M61" i="27"/>
  <c r="S61" i="27" s="1"/>
  <c r="I62" i="27"/>
  <c r="J62" i="27"/>
  <c r="P62" i="27" s="1"/>
  <c r="K62" i="27"/>
  <c r="Q62" i="27" s="1"/>
  <c r="L62" i="27"/>
  <c r="R62" i="27" s="1"/>
  <c r="M62" i="27"/>
  <c r="S62" i="27" s="1"/>
  <c r="I63" i="27"/>
  <c r="J63" i="27"/>
  <c r="P63" i="27" s="1"/>
  <c r="K63" i="27"/>
  <c r="Q63" i="27" s="1"/>
  <c r="L63" i="27"/>
  <c r="R63" i="27" s="1"/>
  <c r="M63" i="27"/>
  <c r="S63" i="27" s="1"/>
  <c r="I64" i="27"/>
  <c r="J64" i="27"/>
  <c r="P64" i="27" s="1"/>
  <c r="K64" i="27"/>
  <c r="Q64" i="27" s="1"/>
  <c r="L64" i="27"/>
  <c r="R64" i="27" s="1"/>
  <c r="M64" i="27"/>
  <c r="S64" i="27" s="1"/>
  <c r="I65" i="27"/>
  <c r="J65" i="27"/>
  <c r="P65" i="27" s="1"/>
  <c r="K65" i="27"/>
  <c r="Q65" i="27" s="1"/>
  <c r="L65" i="27"/>
  <c r="R65" i="27" s="1"/>
  <c r="M65" i="27"/>
  <c r="S65" i="27" s="1"/>
  <c r="I66" i="27"/>
  <c r="J66" i="27"/>
  <c r="P66" i="27" s="1"/>
  <c r="K66" i="27"/>
  <c r="Q66" i="27" s="1"/>
  <c r="L66" i="27"/>
  <c r="R66" i="27" s="1"/>
  <c r="M66" i="27"/>
  <c r="S66" i="27" s="1"/>
  <c r="I67" i="27"/>
  <c r="J67" i="27"/>
  <c r="P67" i="27" s="1"/>
  <c r="K67" i="27"/>
  <c r="Q67" i="27" s="1"/>
  <c r="L67" i="27"/>
  <c r="R67" i="27" s="1"/>
  <c r="M67" i="27"/>
  <c r="S67" i="27" s="1"/>
  <c r="I68" i="27"/>
  <c r="J68" i="27"/>
  <c r="P68" i="27" s="1"/>
  <c r="K68" i="27"/>
  <c r="Q68" i="27" s="1"/>
  <c r="L68" i="27"/>
  <c r="R68" i="27" s="1"/>
  <c r="M68" i="27"/>
  <c r="S68" i="27" s="1"/>
  <c r="I69" i="27"/>
  <c r="J69" i="27"/>
  <c r="P69" i="27" s="1"/>
  <c r="K69" i="27"/>
  <c r="Q69" i="27" s="1"/>
  <c r="L69" i="27"/>
  <c r="R69" i="27" s="1"/>
  <c r="M69" i="27"/>
  <c r="S69" i="27" s="1"/>
  <c r="I70" i="27"/>
  <c r="J70" i="27"/>
  <c r="P70" i="27" s="1"/>
  <c r="K70" i="27"/>
  <c r="Q70" i="27" s="1"/>
  <c r="L70" i="27"/>
  <c r="R70" i="27" s="1"/>
  <c r="M70" i="27"/>
  <c r="S70" i="27" s="1"/>
  <c r="I71" i="27"/>
  <c r="J71" i="27"/>
  <c r="P71" i="27" s="1"/>
  <c r="K71" i="27"/>
  <c r="Q71" i="27" s="1"/>
  <c r="L71" i="27"/>
  <c r="R71" i="27" s="1"/>
  <c r="M71" i="27"/>
  <c r="S71" i="27" s="1"/>
  <c r="I72" i="27"/>
  <c r="J72" i="27"/>
  <c r="P72" i="27" s="1"/>
  <c r="K72" i="27"/>
  <c r="Q72" i="27" s="1"/>
  <c r="L72" i="27"/>
  <c r="R72" i="27" s="1"/>
  <c r="M72" i="27"/>
  <c r="S72" i="27" s="1"/>
  <c r="I73" i="27"/>
  <c r="J73" i="27"/>
  <c r="P73" i="27" s="1"/>
  <c r="K73" i="27"/>
  <c r="Q73" i="27" s="1"/>
  <c r="L73" i="27"/>
  <c r="R73" i="27" s="1"/>
  <c r="M73" i="27"/>
  <c r="S73" i="27" s="1"/>
  <c r="I74" i="27"/>
  <c r="J74" i="27"/>
  <c r="P74" i="27" s="1"/>
  <c r="K74" i="27"/>
  <c r="Q74" i="27" s="1"/>
  <c r="L74" i="27"/>
  <c r="R74" i="27" s="1"/>
  <c r="M74" i="27"/>
  <c r="S74" i="27" s="1"/>
  <c r="I75" i="27"/>
  <c r="J75" i="27"/>
  <c r="P75" i="27" s="1"/>
  <c r="K75" i="27"/>
  <c r="Q75" i="27" s="1"/>
  <c r="L75" i="27"/>
  <c r="R75" i="27" s="1"/>
  <c r="M75" i="27"/>
  <c r="S75" i="27" s="1"/>
  <c r="I76" i="27"/>
  <c r="J76" i="27"/>
  <c r="P76" i="27" s="1"/>
  <c r="K76" i="27"/>
  <c r="Q76" i="27" s="1"/>
  <c r="L76" i="27"/>
  <c r="R76" i="27" s="1"/>
  <c r="M76" i="27"/>
  <c r="S76" i="27" s="1"/>
  <c r="I77" i="27"/>
  <c r="J77" i="27"/>
  <c r="P77" i="27" s="1"/>
  <c r="K77" i="27"/>
  <c r="Q77" i="27" s="1"/>
  <c r="L77" i="27"/>
  <c r="R77" i="27" s="1"/>
  <c r="M77" i="27"/>
  <c r="S77" i="27" s="1"/>
  <c r="I78" i="27"/>
  <c r="J78" i="27"/>
  <c r="P78" i="27" s="1"/>
  <c r="K78" i="27"/>
  <c r="Q78" i="27" s="1"/>
  <c r="L78" i="27"/>
  <c r="R78" i="27" s="1"/>
  <c r="M78" i="27"/>
  <c r="S78" i="27" s="1"/>
  <c r="I79" i="27"/>
  <c r="J79" i="27"/>
  <c r="P79" i="27" s="1"/>
  <c r="K79" i="27"/>
  <c r="Q79" i="27" s="1"/>
  <c r="L79" i="27"/>
  <c r="R79" i="27" s="1"/>
  <c r="M79" i="27"/>
  <c r="S79" i="27" s="1"/>
  <c r="I80" i="27"/>
  <c r="J80" i="27"/>
  <c r="P80" i="27" s="1"/>
  <c r="K80" i="27"/>
  <c r="Q80" i="27" s="1"/>
  <c r="L80" i="27"/>
  <c r="R80" i="27" s="1"/>
  <c r="M80" i="27"/>
  <c r="S80" i="27" s="1"/>
  <c r="I81" i="27"/>
  <c r="J81" i="27"/>
  <c r="P81" i="27" s="1"/>
  <c r="K81" i="27"/>
  <c r="Q81" i="27" s="1"/>
  <c r="L81" i="27"/>
  <c r="R81" i="27" s="1"/>
  <c r="M81" i="27"/>
  <c r="S81" i="27" s="1"/>
  <c r="I82" i="27"/>
  <c r="J82" i="27"/>
  <c r="P82" i="27" s="1"/>
  <c r="K82" i="27"/>
  <c r="Q82" i="27" s="1"/>
  <c r="L82" i="27"/>
  <c r="R82" i="27" s="1"/>
  <c r="M82" i="27"/>
  <c r="S82" i="27" s="1"/>
  <c r="I83" i="27"/>
  <c r="J83" i="27"/>
  <c r="P83" i="27" s="1"/>
  <c r="K83" i="27"/>
  <c r="Q83" i="27" s="1"/>
  <c r="L83" i="27"/>
  <c r="R83" i="27" s="1"/>
  <c r="M83" i="27"/>
  <c r="S83" i="27" s="1"/>
  <c r="I84" i="27"/>
  <c r="J84" i="27"/>
  <c r="P84" i="27" s="1"/>
  <c r="K84" i="27"/>
  <c r="Q84" i="27" s="1"/>
  <c r="L84" i="27"/>
  <c r="R84" i="27" s="1"/>
  <c r="M84" i="27"/>
  <c r="S84" i="27" s="1"/>
  <c r="I85" i="27"/>
  <c r="J85" i="27"/>
  <c r="P85" i="27" s="1"/>
  <c r="K85" i="27"/>
  <c r="Q85" i="27" s="1"/>
  <c r="L85" i="27"/>
  <c r="R85" i="27" s="1"/>
  <c r="M85" i="27"/>
  <c r="S85" i="27" s="1"/>
  <c r="I86" i="27"/>
  <c r="J86" i="27"/>
  <c r="P86" i="27" s="1"/>
  <c r="K86" i="27"/>
  <c r="Q86" i="27" s="1"/>
  <c r="L86" i="27"/>
  <c r="R86" i="27" s="1"/>
  <c r="M86" i="27"/>
  <c r="S86" i="27" s="1"/>
  <c r="I87" i="27"/>
  <c r="J87" i="27"/>
  <c r="P87" i="27" s="1"/>
  <c r="K87" i="27"/>
  <c r="Q87" i="27" s="1"/>
  <c r="L87" i="27"/>
  <c r="R87" i="27" s="1"/>
  <c r="M87" i="27"/>
  <c r="S87" i="27" s="1"/>
  <c r="I88" i="27"/>
  <c r="J88" i="27"/>
  <c r="P88" i="27" s="1"/>
  <c r="K88" i="27"/>
  <c r="Q88" i="27" s="1"/>
  <c r="L88" i="27"/>
  <c r="R88" i="27" s="1"/>
  <c r="M88" i="27"/>
  <c r="S88" i="27" s="1"/>
  <c r="I89" i="27"/>
  <c r="J89" i="27"/>
  <c r="P89" i="27" s="1"/>
  <c r="K89" i="27"/>
  <c r="Q89" i="27" s="1"/>
  <c r="L89" i="27"/>
  <c r="R89" i="27" s="1"/>
  <c r="M89" i="27"/>
  <c r="S89" i="27" s="1"/>
  <c r="I90" i="27"/>
  <c r="J90" i="27"/>
  <c r="P90" i="27" s="1"/>
  <c r="K90" i="27"/>
  <c r="Q90" i="27" s="1"/>
  <c r="L90" i="27"/>
  <c r="R90" i="27" s="1"/>
  <c r="M90" i="27"/>
  <c r="S90" i="27" s="1"/>
  <c r="I91" i="27"/>
  <c r="J91" i="27"/>
  <c r="P91" i="27" s="1"/>
  <c r="K91" i="27"/>
  <c r="Q91" i="27" s="1"/>
  <c r="L91" i="27"/>
  <c r="R91" i="27" s="1"/>
  <c r="M91" i="27"/>
  <c r="S91" i="27" s="1"/>
  <c r="I92" i="27"/>
  <c r="J92" i="27"/>
  <c r="P92" i="27" s="1"/>
  <c r="K92" i="27"/>
  <c r="Q92" i="27" s="1"/>
  <c r="L92" i="27"/>
  <c r="R92" i="27" s="1"/>
  <c r="M92" i="27"/>
  <c r="S92" i="27" s="1"/>
  <c r="I93" i="27"/>
  <c r="J93" i="27"/>
  <c r="P93" i="27" s="1"/>
  <c r="K93" i="27"/>
  <c r="Q93" i="27" s="1"/>
  <c r="L93" i="27"/>
  <c r="R93" i="27" s="1"/>
  <c r="M93" i="27"/>
  <c r="S93" i="27" s="1"/>
  <c r="I94" i="27"/>
  <c r="J94" i="27"/>
  <c r="P94" i="27" s="1"/>
  <c r="K94" i="27"/>
  <c r="Q94" i="27" s="1"/>
  <c r="L94" i="27"/>
  <c r="R94" i="27" s="1"/>
  <c r="M94" i="27"/>
  <c r="S94" i="27" s="1"/>
  <c r="I95" i="27"/>
  <c r="J95" i="27"/>
  <c r="P95" i="27" s="1"/>
  <c r="K95" i="27"/>
  <c r="Q95" i="27" s="1"/>
  <c r="L95" i="27"/>
  <c r="R95" i="27" s="1"/>
  <c r="M95" i="27"/>
  <c r="S95" i="27" s="1"/>
  <c r="I96" i="27"/>
  <c r="J96" i="27"/>
  <c r="P96" i="27" s="1"/>
  <c r="K96" i="27"/>
  <c r="Q96" i="27" s="1"/>
  <c r="L96" i="27"/>
  <c r="R96" i="27" s="1"/>
  <c r="M96" i="27"/>
  <c r="S96" i="27" s="1"/>
  <c r="I97" i="27"/>
  <c r="J97" i="27"/>
  <c r="P97" i="27" s="1"/>
  <c r="K97" i="27"/>
  <c r="Q97" i="27" s="1"/>
  <c r="L97" i="27"/>
  <c r="R97" i="27" s="1"/>
  <c r="M97" i="27"/>
  <c r="S97" i="27" s="1"/>
  <c r="I98" i="27"/>
  <c r="J98" i="27"/>
  <c r="P98" i="27" s="1"/>
  <c r="K98" i="27"/>
  <c r="Q98" i="27" s="1"/>
  <c r="L98" i="27"/>
  <c r="R98" i="27" s="1"/>
  <c r="M98" i="27"/>
  <c r="S98" i="27" s="1"/>
  <c r="I99" i="27"/>
  <c r="J99" i="27"/>
  <c r="P99" i="27" s="1"/>
  <c r="K99" i="27"/>
  <c r="Q99" i="27" s="1"/>
  <c r="L99" i="27"/>
  <c r="R99" i="27" s="1"/>
  <c r="M99" i="27"/>
  <c r="S99" i="27" s="1"/>
  <c r="I100" i="27"/>
  <c r="J100" i="27"/>
  <c r="P100" i="27" s="1"/>
  <c r="K100" i="27"/>
  <c r="Q100" i="27" s="1"/>
  <c r="L100" i="27"/>
  <c r="R100" i="27" s="1"/>
  <c r="M100" i="27"/>
  <c r="S100" i="27" s="1"/>
  <c r="I101" i="27"/>
  <c r="J101" i="27"/>
  <c r="P101" i="27" s="1"/>
  <c r="K101" i="27"/>
  <c r="Q101" i="27" s="1"/>
  <c r="L101" i="27"/>
  <c r="R101" i="27" s="1"/>
  <c r="M101" i="27"/>
  <c r="S101" i="27" s="1"/>
  <c r="I102" i="27"/>
  <c r="J102" i="27"/>
  <c r="P102" i="27" s="1"/>
  <c r="K102" i="27"/>
  <c r="Q102" i="27" s="1"/>
  <c r="L102" i="27"/>
  <c r="R102" i="27" s="1"/>
  <c r="M102" i="27"/>
  <c r="S102" i="27" s="1"/>
  <c r="I103" i="27"/>
  <c r="J103" i="27"/>
  <c r="P103" i="27" s="1"/>
  <c r="K103" i="27"/>
  <c r="Q103" i="27" s="1"/>
  <c r="L103" i="27"/>
  <c r="R103" i="27" s="1"/>
  <c r="M103" i="27"/>
  <c r="S103" i="27" s="1"/>
  <c r="I104" i="27"/>
  <c r="J104" i="27"/>
  <c r="P104" i="27" s="1"/>
  <c r="K104" i="27"/>
  <c r="Q104" i="27" s="1"/>
  <c r="L104" i="27"/>
  <c r="R104" i="27" s="1"/>
  <c r="M104" i="27"/>
  <c r="S104" i="27" s="1"/>
  <c r="I105" i="27"/>
  <c r="J105" i="27"/>
  <c r="P105" i="27" s="1"/>
  <c r="K105" i="27"/>
  <c r="Q105" i="27" s="1"/>
  <c r="L105" i="27"/>
  <c r="R105" i="27" s="1"/>
  <c r="M105" i="27"/>
  <c r="S105" i="27" s="1"/>
  <c r="I106" i="27"/>
  <c r="J106" i="27"/>
  <c r="P106" i="27" s="1"/>
  <c r="K106" i="27"/>
  <c r="Q106" i="27" s="1"/>
  <c r="L106" i="27"/>
  <c r="R106" i="27" s="1"/>
  <c r="M106" i="27"/>
  <c r="S106" i="27" s="1"/>
  <c r="I107" i="27"/>
  <c r="J107" i="27"/>
  <c r="P107" i="27" s="1"/>
  <c r="K107" i="27"/>
  <c r="Q107" i="27" s="1"/>
  <c r="L107" i="27"/>
  <c r="R107" i="27" s="1"/>
  <c r="M107" i="27"/>
  <c r="S107" i="27" s="1"/>
  <c r="I108" i="27"/>
  <c r="J108" i="27"/>
  <c r="P108" i="27" s="1"/>
  <c r="K108" i="27"/>
  <c r="Q108" i="27" s="1"/>
  <c r="L108" i="27"/>
  <c r="R108" i="27" s="1"/>
  <c r="M108" i="27"/>
  <c r="S108" i="27" s="1"/>
  <c r="I109" i="27"/>
  <c r="J109" i="27"/>
  <c r="P109" i="27" s="1"/>
  <c r="K109" i="27"/>
  <c r="Q109" i="27" s="1"/>
  <c r="L109" i="27"/>
  <c r="R109" i="27" s="1"/>
  <c r="M109" i="27"/>
  <c r="S109" i="27" s="1"/>
  <c r="I110" i="27"/>
  <c r="J110" i="27"/>
  <c r="P110" i="27" s="1"/>
  <c r="K110" i="27"/>
  <c r="Q110" i="27" s="1"/>
  <c r="L110" i="27"/>
  <c r="R110" i="27" s="1"/>
  <c r="M110" i="27"/>
  <c r="S110" i="27" s="1"/>
  <c r="I111" i="27"/>
  <c r="J111" i="27"/>
  <c r="P111" i="27" s="1"/>
  <c r="K111" i="27"/>
  <c r="Q111" i="27" s="1"/>
  <c r="L111" i="27"/>
  <c r="R111" i="27" s="1"/>
  <c r="M111" i="27"/>
  <c r="S111" i="27" s="1"/>
  <c r="I112" i="27"/>
  <c r="J112" i="27"/>
  <c r="P112" i="27" s="1"/>
  <c r="K112" i="27"/>
  <c r="Q112" i="27" s="1"/>
  <c r="L112" i="27"/>
  <c r="R112" i="27" s="1"/>
  <c r="M112" i="27"/>
  <c r="S112" i="27" s="1"/>
  <c r="I113" i="27"/>
  <c r="J113" i="27"/>
  <c r="P113" i="27" s="1"/>
  <c r="K113" i="27"/>
  <c r="Q113" i="27" s="1"/>
  <c r="L113" i="27"/>
  <c r="R113" i="27" s="1"/>
  <c r="M113" i="27"/>
  <c r="S113" i="27" s="1"/>
  <c r="I114" i="27"/>
  <c r="J114" i="27"/>
  <c r="P114" i="27" s="1"/>
  <c r="K114" i="27"/>
  <c r="Q114" i="27" s="1"/>
  <c r="L114" i="27"/>
  <c r="R114" i="27" s="1"/>
  <c r="M114" i="27"/>
  <c r="S114" i="27" s="1"/>
  <c r="I115" i="27"/>
  <c r="J115" i="27"/>
  <c r="P115" i="27" s="1"/>
  <c r="K115" i="27"/>
  <c r="Q115" i="27" s="1"/>
  <c r="L115" i="27"/>
  <c r="R115" i="27" s="1"/>
  <c r="M115" i="27"/>
  <c r="S115" i="27" s="1"/>
  <c r="I116" i="27"/>
  <c r="J116" i="27"/>
  <c r="P116" i="27" s="1"/>
  <c r="K116" i="27"/>
  <c r="Q116" i="27" s="1"/>
  <c r="L116" i="27"/>
  <c r="R116" i="27" s="1"/>
  <c r="M116" i="27"/>
  <c r="S116" i="27" s="1"/>
  <c r="I117" i="27"/>
  <c r="J117" i="27"/>
  <c r="P117" i="27" s="1"/>
  <c r="K117" i="27"/>
  <c r="Q117" i="27" s="1"/>
  <c r="L117" i="27"/>
  <c r="R117" i="27" s="1"/>
  <c r="M117" i="27"/>
  <c r="S117" i="27" s="1"/>
  <c r="I118" i="27"/>
  <c r="J118" i="27"/>
  <c r="P118" i="27" s="1"/>
  <c r="K118" i="27"/>
  <c r="Q118" i="27" s="1"/>
  <c r="L118" i="27"/>
  <c r="R118" i="27" s="1"/>
  <c r="M118" i="27"/>
  <c r="S118" i="27" s="1"/>
  <c r="I119" i="27"/>
  <c r="J119" i="27"/>
  <c r="P119" i="27" s="1"/>
  <c r="K119" i="27"/>
  <c r="Q119" i="27" s="1"/>
  <c r="L119" i="27"/>
  <c r="R119" i="27" s="1"/>
  <c r="M119" i="27"/>
  <c r="S119" i="27" s="1"/>
  <c r="I120" i="27"/>
  <c r="J120" i="27"/>
  <c r="P120" i="27" s="1"/>
  <c r="K120" i="27"/>
  <c r="Q120" i="27" s="1"/>
  <c r="L120" i="27"/>
  <c r="R120" i="27" s="1"/>
  <c r="M120" i="27"/>
  <c r="S120" i="27" s="1"/>
  <c r="I121" i="27"/>
  <c r="J121" i="27"/>
  <c r="P121" i="27" s="1"/>
  <c r="K121" i="27"/>
  <c r="Q121" i="27" s="1"/>
  <c r="L121" i="27"/>
  <c r="R121" i="27" s="1"/>
  <c r="M121" i="27"/>
  <c r="S121" i="27" s="1"/>
  <c r="I122" i="27"/>
  <c r="J122" i="27"/>
  <c r="P122" i="27" s="1"/>
  <c r="K122" i="27"/>
  <c r="Q122" i="27" s="1"/>
  <c r="L122" i="27"/>
  <c r="R122" i="27" s="1"/>
  <c r="M122" i="27"/>
  <c r="S122" i="27" s="1"/>
  <c r="I123" i="27"/>
  <c r="J123" i="27"/>
  <c r="P123" i="27" s="1"/>
  <c r="K123" i="27"/>
  <c r="Q123" i="27" s="1"/>
  <c r="L123" i="27"/>
  <c r="R123" i="27" s="1"/>
  <c r="M123" i="27"/>
  <c r="S123" i="27" s="1"/>
  <c r="I124" i="27"/>
  <c r="J124" i="27"/>
  <c r="P124" i="27" s="1"/>
  <c r="K124" i="27"/>
  <c r="Q124" i="27" s="1"/>
  <c r="L124" i="27"/>
  <c r="R124" i="27" s="1"/>
  <c r="M124" i="27"/>
  <c r="S124" i="27" s="1"/>
  <c r="I125" i="27"/>
  <c r="J125" i="27"/>
  <c r="P125" i="27" s="1"/>
  <c r="K125" i="27"/>
  <c r="Q125" i="27" s="1"/>
  <c r="L125" i="27"/>
  <c r="R125" i="27" s="1"/>
  <c r="M125" i="27"/>
  <c r="S125" i="27" s="1"/>
  <c r="I126" i="27"/>
  <c r="J126" i="27"/>
  <c r="P126" i="27" s="1"/>
  <c r="K126" i="27"/>
  <c r="Q126" i="27" s="1"/>
  <c r="L126" i="27"/>
  <c r="R126" i="27" s="1"/>
  <c r="M126" i="27"/>
  <c r="S126" i="27" s="1"/>
  <c r="I127" i="27"/>
  <c r="J127" i="27"/>
  <c r="P127" i="27" s="1"/>
  <c r="K127" i="27"/>
  <c r="Q127" i="27" s="1"/>
  <c r="L127" i="27"/>
  <c r="R127" i="27" s="1"/>
  <c r="M127" i="27"/>
  <c r="S127" i="27" s="1"/>
  <c r="I128" i="27"/>
  <c r="J128" i="27"/>
  <c r="P128" i="27" s="1"/>
  <c r="K128" i="27"/>
  <c r="Q128" i="27" s="1"/>
  <c r="L128" i="27"/>
  <c r="R128" i="27" s="1"/>
  <c r="M128" i="27"/>
  <c r="S128" i="27" s="1"/>
  <c r="I129" i="27"/>
  <c r="J129" i="27"/>
  <c r="P129" i="27" s="1"/>
  <c r="K129" i="27"/>
  <c r="Q129" i="27" s="1"/>
  <c r="L129" i="27"/>
  <c r="R129" i="27" s="1"/>
  <c r="M129" i="27"/>
  <c r="S129" i="27" s="1"/>
  <c r="I130" i="27"/>
  <c r="J130" i="27"/>
  <c r="P130" i="27" s="1"/>
  <c r="K130" i="27"/>
  <c r="Q130" i="27" s="1"/>
  <c r="L130" i="27"/>
  <c r="R130" i="27" s="1"/>
  <c r="M130" i="27"/>
  <c r="S130" i="27" s="1"/>
  <c r="I131" i="27"/>
  <c r="J131" i="27"/>
  <c r="P131" i="27" s="1"/>
  <c r="K131" i="27"/>
  <c r="Q131" i="27" s="1"/>
  <c r="L131" i="27"/>
  <c r="R131" i="27" s="1"/>
  <c r="M131" i="27"/>
  <c r="S131" i="27" s="1"/>
  <c r="I132" i="27"/>
  <c r="J132" i="27"/>
  <c r="P132" i="27" s="1"/>
  <c r="K132" i="27"/>
  <c r="Q132" i="27" s="1"/>
  <c r="L132" i="27"/>
  <c r="R132" i="27" s="1"/>
  <c r="M132" i="27"/>
  <c r="S132" i="27" s="1"/>
  <c r="I133" i="27"/>
  <c r="J133" i="27"/>
  <c r="P133" i="27" s="1"/>
  <c r="K133" i="27"/>
  <c r="Q133" i="27" s="1"/>
  <c r="L133" i="27"/>
  <c r="R133" i="27" s="1"/>
  <c r="M133" i="27"/>
  <c r="S133" i="27" s="1"/>
  <c r="I134" i="27"/>
  <c r="J134" i="27"/>
  <c r="P134" i="27" s="1"/>
  <c r="K134" i="27"/>
  <c r="Q134" i="27" s="1"/>
  <c r="L134" i="27"/>
  <c r="R134" i="27" s="1"/>
  <c r="M134" i="27"/>
  <c r="S134" i="27" s="1"/>
  <c r="I135" i="27"/>
  <c r="J135" i="27"/>
  <c r="P135" i="27" s="1"/>
  <c r="G135" i="27" s="1"/>
  <c r="K135" i="27"/>
  <c r="Q135" i="27" s="1"/>
  <c r="L135" i="27"/>
  <c r="R135" i="27" s="1"/>
  <c r="M135" i="27"/>
  <c r="S135" i="27" s="1"/>
  <c r="I136" i="27"/>
  <c r="J136" i="27"/>
  <c r="P136" i="27" s="1"/>
  <c r="K136" i="27"/>
  <c r="Q136" i="27" s="1"/>
  <c r="L136" i="27"/>
  <c r="R136" i="27" s="1"/>
  <c r="M136" i="27"/>
  <c r="S136" i="27" s="1"/>
  <c r="I137" i="27"/>
  <c r="J137" i="27"/>
  <c r="P137" i="27" s="1"/>
  <c r="K137" i="27"/>
  <c r="Q137" i="27" s="1"/>
  <c r="L137" i="27"/>
  <c r="R137" i="27" s="1"/>
  <c r="M137" i="27"/>
  <c r="S137" i="27" s="1"/>
  <c r="I138" i="27"/>
  <c r="J138" i="27"/>
  <c r="P138" i="27" s="1"/>
  <c r="K138" i="27"/>
  <c r="Q138" i="27" s="1"/>
  <c r="L138" i="27"/>
  <c r="R138" i="27" s="1"/>
  <c r="M138" i="27"/>
  <c r="S138" i="27" s="1"/>
  <c r="I139" i="27"/>
  <c r="J139" i="27"/>
  <c r="P139" i="27" s="1"/>
  <c r="K139" i="27"/>
  <c r="Q139" i="27" s="1"/>
  <c r="L139" i="27"/>
  <c r="R139" i="27" s="1"/>
  <c r="M139" i="27"/>
  <c r="S139" i="27" s="1"/>
  <c r="I140" i="27"/>
  <c r="J140" i="27"/>
  <c r="P140" i="27" s="1"/>
  <c r="K140" i="27"/>
  <c r="Q140" i="27" s="1"/>
  <c r="L140" i="27"/>
  <c r="R140" i="27" s="1"/>
  <c r="M140" i="27"/>
  <c r="S140" i="27" s="1"/>
  <c r="I141" i="27"/>
  <c r="J141" i="27"/>
  <c r="P141" i="27" s="1"/>
  <c r="K141" i="27"/>
  <c r="Q141" i="27" s="1"/>
  <c r="L141" i="27"/>
  <c r="R141" i="27" s="1"/>
  <c r="M141" i="27"/>
  <c r="S141" i="27" s="1"/>
  <c r="I142" i="27"/>
  <c r="J142" i="27"/>
  <c r="P142" i="27" s="1"/>
  <c r="K142" i="27"/>
  <c r="Q142" i="27" s="1"/>
  <c r="L142" i="27"/>
  <c r="R142" i="27" s="1"/>
  <c r="M142" i="27"/>
  <c r="S142" i="27" s="1"/>
  <c r="I143" i="27"/>
  <c r="J143" i="27"/>
  <c r="P143" i="27" s="1"/>
  <c r="K143" i="27"/>
  <c r="Q143" i="27" s="1"/>
  <c r="L143" i="27"/>
  <c r="R143" i="27" s="1"/>
  <c r="M143" i="27"/>
  <c r="S143" i="27" s="1"/>
  <c r="I144" i="27"/>
  <c r="J144" i="27"/>
  <c r="P144" i="27" s="1"/>
  <c r="K144" i="27"/>
  <c r="Q144" i="27" s="1"/>
  <c r="L144" i="27"/>
  <c r="R144" i="27" s="1"/>
  <c r="M144" i="27"/>
  <c r="S144" i="27" s="1"/>
  <c r="I145" i="27"/>
  <c r="J145" i="27"/>
  <c r="P145" i="27" s="1"/>
  <c r="K145" i="27"/>
  <c r="Q145" i="27" s="1"/>
  <c r="L145" i="27"/>
  <c r="R145" i="27" s="1"/>
  <c r="M145" i="27"/>
  <c r="S145" i="27" s="1"/>
  <c r="I146" i="27"/>
  <c r="J146" i="27"/>
  <c r="P146" i="27" s="1"/>
  <c r="K146" i="27"/>
  <c r="Q146" i="27" s="1"/>
  <c r="L146" i="27"/>
  <c r="R146" i="27" s="1"/>
  <c r="M146" i="27"/>
  <c r="S146" i="27" s="1"/>
  <c r="I147" i="27"/>
  <c r="J147" i="27"/>
  <c r="P147" i="27" s="1"/>
  <c r="K147" i="27"/>
  <c r="Q147" i="27" s="1"/>
  <c r="L147" i="27"/>
  <c r="R147" i="27" s="1"/>
  <c r="M147" i="27"/>
  <c r="S147" i="27" s="1"/>
  <c r="I148" i="27"/>
  <c r="J148" i="27"/>
  <c r="P148" i="27" s="1"/>
  <c r="K148" i="27"/>
  <c r="Q148" i="27" s="1"/>
  <c r="L148" i="27"/>
  <c r="R148" i="27" s="1"/>
  <c r="M148" i="27"/>
  <c r="S148" i="27" s="1"/>
  <c r="I149" i="27"/>
  <c r="J149" i="27"/>
  <c r="P149" i="27" s="1"/>
  <c r="K149" i="27"/>
  <c r="Q149" i="27" s="1"/>
  <c r="L149" i="27"/>
  <c r="R149" i="27" s="1"/>
  <c r="M149" i="27"/>
  <c r="S149" i="27" s="1"/>
  <c r="I150" i="27"/>
  <c r="J150" i="27"/>
  <c r="P150" i="27" s="1"/>
  <c r="K150" i="27"/>
  <c r="Q150" i="27" s="1"/>
  <c r="L150" i="27"/>
  <c r="R150" i="27" s="1"/>
  <c r="M150" i="27"/>
  <c r="S150" i="27" s="1"/>
  <c r="I151" i="27"/>
  <c r="J151" i="27"/>
  <c r="P151" i="27" s="1"/>
  <c r="G151" i="27" s="1"/>
  <c r="K151" i="27"/>
  <c r="Q151" i="27" s="1"/>
  <c r="L151" i="27"/>
  <c r="R151" i="27" s="1"/>
  <c r="M151" i="27"/>
  <c r="S151" i="27" s="1"/>
  <c r="I152" i="27"/>
  <c r="J152" i="27"/>
  <c r="P152" i="27" s="1"/>
  <c r="K152" i="27"/>
  <c r="Q152" i="27" s="1"/>
  <c r="L152" i="27"/>
  <c r="R152" i="27" s="1"/>
  <c r="M152" i="27"/>
  <c r="S152" i="27" s="1"/>
  <c r="I153" i="27"/>
  <c r="J153" i="27"/>
  <c r="P153" i="27" s="1"/>
  <c r="K153" i="27"/>
  <c r="Q153" i="27" s="1"/>
  <c r="L153" i="27"/>
  <c r="R153" i="27" s="1"/>
  <c r="M153" i="27"/>
  <c r="S153" i="27" s="1"/>
  <c r="I154" i="27"/>
  <c r="J154" i="27"/>
  <c r="P154" i="27" s="1"/>
  <c r="K154" i="27"/>
  <c r="Q154" i="27" s="1"/>
  <c r="L154" i="27"/>
  <c r="R154" i="27" s="1"/>
  <c r="M154" i="27"/>
  <c r="S154" i="27" s="1"/>
  <c r="I155" i="27"/>
  <c r="J155" i="27"/>
  <c r="P155" i="27" s="1"/>
  <c r="K155" i="27"/>
  <c r="Q155" i="27" s="1"/>
  <c r="L155" i="27"/>
  <c r="R155" i="27" s="1"/>
  <c r="M155" i="27"/>
  <c r="S155" i="27" s="1"/>
  <c r="I156" i="27"/>
  <c r="J156" i="27"/>
  <c r="P156" i="27" s="1"/>
  <c r="K156" i="27"/>
  <c r="Q156" i="27" s="1"/>
  <c r="L156" i="27"/>
  <c r="R156" i="27" s="1"/>
  <c r="M156" i="27"/>
  <c r="S156" i="27" s="1"/>
  <c r="I157" i="27"/>
  <c r="J157" i="27"/>
  <c r="P157" i="27" s="1"/>
  <c r="K157" i="27"/>
  <c r="Q157" i="27" s="1"/>
  <c r="L157" i="27"/>
  <c r="R157" i="27" s="1"/>
  <c r="M157" i="27"/>
  <c r="S157" i="27" s="1"/>
  <c r="I158" i="27"/>
  <c r="J158" i="27"/>
  <c r="P158" i="27" s="1"/>
  <c r="K158" i="27"/>
  <c r="Q158" i="27" s="1"/>
  <c r="L158" i="27"/>
  <c r="R158" i="27" s="1"/>
  <c r="M158" i="27"/>
  <c r="S158" i="27" s="1"/>
  <c r="I159" i="27"/>
  <c r="J159" i="27"/>
  <c r="P159" i="27" s="1"/>
  <c r="K159" i="27"/>
  <c r="Q159" i="27" s="1"/>
  <c r="L159" i="27"/>
  <c r="R159" i="27" s="1"/>
  <c r="M159" i="27"/>
  <c r="S159" i="27" s="1"/>
  <c r="I160" i="27"/>
  <c r="J160" i="27"/>
  <c r="P160" i="27" s="1"/>
  <c r="K160" i="27"/>
  <c r="Q160" i="27" s="1"/>
  <c r="L160" i="27"/>
  <c r="R160" i="27" s="1"/>
  <c r="M160" i="27"/>
  <c r="S160" i="27" s="1"/>
  <c r="I161" i="27"/>
  <c r="J161" i="27"/>
  <c r="P161" i="27" s="1"/>
  <c r="K161" i="27"/>
  <c r="Q161" i="27" s="1"/>
  <c r="L161" i="27"/>
  <c r="R161" i="27" s="1"/>
  <c r="M161" i="27"/>
  <c r="S161" i="27" s="1"/>
  <c r="I162" i="27"/>
  <c r="J162" i="27"/>
  <c r="P162" i="27" s="1"/>
  <c r="K162" i="27"/>
  <c r="Q162" i="27" s="1"/>
  <c r="L162" i="27"/>
  <c r="R162" i="27" s="1"/>
  <c r="M162" i="27"/>
  <c r="S162" i="27" s="1"/>
  <c r="I163" i="27"/>
  <c r="J163" i="27"/>
  <c r="P163" i="27" s="1"/>
  <c r="K163" i="27"/>
  <c r="Q163" i="27" s="1"/>
  <c r="L163" i="27"/>
  <c r="R163" i="27" s="1"/>
  <c r="M163" i="27"/>
  <c r="S163" i="27" s="1"/>
  <c r="I164" i="27"/>
  <c r="J164" i="27"/>
  <c r="P164" i="27" s="1"/>
  <c r="K164" i="27"/>
  <c r="Q164" i="27" s="1"/>
  <c r="L164" i="27"/>
  <c r="R164" i="27" s="1"/>
  <c r="M164" i="27"/>
  <c r="S164" i="27" s="1"/>
  <c r="I165" i="27"/>
  <c r="J165" i="27"/>
  <c r="P165" i="27" s="1"/>
  <c r="K165" i="27"/>
  <c r="Q165" i="27" s="1"/>
  <c r="L165" i="27"/>
  <c r="R165" i="27" s="1"/>
  <c r="M165" i="27"/>
  <c r="S165" i="27" s="1"/>
  <c r="I166" i="27"/>
  <c r="J166" i="27"/>
  <c r="P166" i="27" s="1"/>
  <c r="K166" i="27"/>
  <c r="Q166" i="27" s="1"/>
  <c r="L166" i="27"/>
  <c r="R166" i="27" s="1"/>
  <c r="M166" i="27"/>
  <c r="S166" i="27" s="1"/>
  <c r="I167" i="27"/>
  <c r="J167" i="27"/>
  <c r="P167" i="27" s="1"/>
  <c r="K167" i="27"/>
  <c r="Q167" i="27" s="1"/>
  <c r="L167" i="27"/>
  <c r="R167" i="27" s="1"/>
  <c r="M167" i="27"/>
  <c r="S167" i="27" s="1"/>
  <c r="I168" i="27"/>
  <c r="J168" i="27"/>
  <c r="P168" i="27" s="1"/>
  <c r="K168" i="27"/>
  <c r="Q168" i="27" s="1"/>
  <c r="L168" i="27"/>
  <c r="R168" i="27" s="1"/>
  <c r="M168" i="27"/>
  <c r="S168" i="27" s="1"/>
  <c r="I169" i="27"/>
  <c r="J169" i="27"/>
  <c r="P169" i="27" s="1"/>
  <c r="K169" i="27"/>
  <c r="Q169" i="27" s="1"/>
  <c r="L169" i="27"/>
  <c r="R169" i="27" s="1"/>
  <c r="M169" i="27"/>
  <c r="S169" i="27" s="1"/>
  <c r="I170" i="27"/>
  <c r="J170" i="27"/>
  <c r="P170" i="27" s="1"/>
  <c r="K170" i="27"/>
  <c r="Q170" i="27" s="1"/>
  <c r="L170" i="27"/>
  <c r="R170" i="27" s="1"/>
  <c r="M170" i="27"/>
  <c r="S170" i="27" s="1"/>
  <c r="I171" i="27"/>
  <c r="J171" i="27"/>
  <c r="P171" i="27" s="1"/>
  <c r="K171" i="27"/>
  <c r="Q171" i="27" s="1"/>
  <c r="L171" i="27"/>
  <c r="R171" i="27" s="1"/>
  <c r="M171" i="27"/>
  <c r="S171" i="27" s="1"/>
  <c r="I172" i="27"/>
  <c r="J172" i="27"/>
  <c r="P172" i="27" s="1"/>
  <c r="K172" i="27"/>
  <c r="Q172" i="27" s="1"/>
  <c r="L172" i="27"/>
  <c r="R172" i="27" s="1"/>
  <c r="M172" i="27"/>
  <c r="S172" i="27" s="1"/>
  <c r="I173" i="27"/>
  <c r="J173" i="27"/>
  <c r="P173" i="27" s="1"/>
  <c r="K173" i="27"/>
  <c r="Q173" i="27" s="1"/>
  <c r="L173" i="27"/>
  <c r="R173" i="27" s="1"/>
  <c r="M173" i="27"/>
  <c r="S173" i="27" s="1"/>
  <c r="I174" i="27"/>
  <c r="J174" i="27"/>
  <c r="P174" i="27" s="1"/>
  <c r="K174" i="27"/>
  <c r="Q174" i="27" s="1"/>
  <c r="L174" i="27"/>
  <c r="R174" i="27" s="1"/>
  <c r="M174" i="27"/>
  <c r="S174" i="27" s="1"/>
  <c r="I175" i="27"/>
  <c r="J175" i="27"/>
  <c r="P175" i="27" s="1"/>
  <c r="K175" i="27"/>
  <c r="Q175" i="27" s="1"/>
  <c r="L175" i="27"/>
  <c r="R175" i="27" s="1"/>
  <c r="M175" i="27"/>
  <c r="S175" i="27" s="1"/>
  <c r="I176" i="27"/>
  <c r="J176" i="27"/>
  <c r="P176" i="27" s="1"/>
  <c r="K176" i="27"/>
  <c r="Q176" i="27" s="1"/>
  <c r="L176" i="27"/>
  <c r="R176" i="27" s="1"/>
  <c r="M176" i="27"/>
  <c r="S176" i="27" s="1"/>
  <c r="I177" i="27"/>
  <c r="J177" i="27"/>
  <c r="P177" i="27" s="1"/>
  <c r="K177" i="27"/>
  <c r="Q177" i="27" s="1"/>
  <c r="L177" i="27"/>
  <c r="R177" i="27" s="1"/>
  <c r="M177" i="27"/>
  <c r="S177" i="27" s="1"/>
  <c r="I178" i="27"/>
  <c r="J178" i="27"/>
  <c r="P178" i="27" s="1"/>
  <c r="K178" i="27"/>
  <c r="Q178" i="27" s="1"/>
  <c r="L178" i="27"/>
  <c r="R178" i="27" s="1"/>
  <c r="M178" i="27"/>
  <c r="S178" i="27" s="1"/>
  <c r="I179" i="27"/>
  <c r="J179" i="27"/>
  <c r="P179" i="27" s="1"/>
  <c r="K179" i="27"/>
  <c r="Q179" i="27" s="1"/>
  <c r="L179" i="27"/>
  <c r="R179" i="27" s="1"/>
  <c r="M179" i="27"/>
  <c r="S179" i="27" s="1"/>
  <c r="I180" i="27"/>
  <c r="J180" i="27"/>
  <c r="P180" i="27" s="1"/>
  <c r="K180" i="27"/>
  <c r="Q180" i="27" s="1"/>
  <c r="L180" i="27"/>
  <c r="R180" i="27" s="1"/>
  <c r="M180" i="27"/>
  <c r="S180" i="27" s="1"/>
  <c r="I181" i="27"/>
  <c r="J181" i="27"/>
  <c r="P181" i="27" s="1"/>
  <c r="K181" i="27"/>
  <c r="Q181" i="27" s="1"/>
  <c r="L181" i="27"/>
  <c r="R181" i="27" s="1"/>
  <c r="M181" i="27"/>
  <c r="S181" i="27" s="1"/>
  <c r="I182" i="27"/>
  <c r="J182" i="27"/>
  <c r="P182" i="27" s="1"/>
  <c r="K182" i="27"/>
  <c r="Q182" i="27" s="1"/>
  <c r="L182" i="27"/>
  <c r="R182" i="27" s="1"/>
  <c r="M182" i="27"/>
  <c r="S182" i="27" s="1"/>
  <c r="I183" i="27"/>
  <c r="J183" i="27"/>
  <c r="P183" i="27" s="1"/>
  <c r="K183" i="27"/>
  <c r="Q183" i="27" s="1"/>
  <c r="L183" i="27"/>
  <c r="R183" i="27" s="1"/>
  <c r="M183" i="27"/>
  <c r="S183" i="27" s="1"/>
  <c r="I184" i="27"/>
  <c r="J184" i="27"/>
  <c r="P184" i="27" s="1"/>
  <c r="K184" i="27"/>
  <c r="Q184" i="27" s="1"/>
  <c r="L184" i="27"/>
  <c r="R184" i="27" s="1"/>
  <c r="M184" i="27"/>
  <c r="S184" i="27" s="1"/>
  <c r="I185" i="27"/>
  <c r="J185" i="27"/>
  <c r="P185" i="27" s="1"/>
  <c r="K185" i="27"/>
  <c r="Q185" i="27" s="1"/>
  <c r="L185" i="27"/>
  <c r="R185" i="27" s="1"/>
  <c r="M185" i="27"/>
  <c r="S185" i="27" s="1"/>
  <c r="I186" i="27"/>
  <c r="J186" i="27"/>
  <c r="P186" i="27" s="1"/>
  <c r="K186" i="27"/>
  <c r="Q186" i="27" s="1"/>
  <c r="L186" i="27"/>
  <c r="R186" i="27" s="1"/>
  <c r="M186" i="27"/>
  <c r="S186" i="27" s="1"/>
  <c r="I187" i="27"/>
  <c r="J187" i="27"/>
  <c r="P187" i="27" s="1"/>
  <c r="K187" i="27"/>
  <c r="Q187" i="27" s="1"/>
  <c r="L187" i="27"/>
  <c r="R187" i="27" s="1"/>
  <c r="M187" i="27"/>
  <c r="S187" i="27" s="1"/>
  <c r="I188" i="27"/>
  <c r="J188" i="27"/>
  <c r="P188" i="27" s="1"/>
  <c r="K188" i="27"/>
  <c r="Q188" i="27" s="1"/>
  <c r="L188" i="27"/>
  <c r="R188" i="27" s="1"/>
  <c r="M188" i="27"/>
  <c r="S188" i="27" s="1"/>
  <c r="I189" i="27"/>
  <c r="J189" i="27"/>
  <c r="P189" i="27" s="1"/>
  <c r="K189" i="27"/>
  <c r="Q189" i="27" s="1"/>
  <c r="L189" i="27"/>
  <c r="R189" i="27" s="1"/>
  <c r="M189" i="27"/>
  <c r="S189" i="27" s="1"/>
  <c r="I190" i="27"/>
  <c r="J190" i="27"/>
  <c r="P190" i="27" s="1"/>
  <c r="K190" i="27"/>
  <c r="Q190" i="27" s="1"/>
  <c r="L190" i="27"/>
  <c r="R190" i="27" s="1"/>
  <c r="M190" i="27"/>
  <c r="S190" i="27" s="1"/>
  <c r="I191" i="27"/>
  <c r="J191" i="27"/>
  <c r="P191" i="27" s="1"/>
  <c r="K191" i="27"/>
  <c r="Q191" i="27" s="1"/>
  <c r="L191" i="27"/>
  <c r="R191" i="27" s="1"/>
  <c r="M191" i="27"/>
  <c r="S191" i="27" s="1"/>
  <c r="I192" i="27"/>
  <c r="J192" i="27"/>
  <c r="P192" i="27" s="1"/>
  <c r="K192" i="27"/>
  <c r="Q192" i="27" s="1"/>
  <c r="L192" i="27"/>
  <c r="R192" i="27" s="1"/>
  <c r="M192" i="27"/>
  <c r="S192" i="27" s="1"/>
  <c r="I193" i="27"/>
  <c r="J193" i="27"/>
  <c r="P193" i="27" s="1"/>
  <c r="K193" i="27"/>
  <c r="Q193" i="27" s="1"/>
  <c r="L193" i="27"/>
  <c r="R193" i="27" s="1"/>
  <c r="M193" i="27"/>
  <c r="S193" i="27" s="1"/>
  <c r="I194" i="27"/>
  <c r="J194" i="27"/>
  <c r="P194" i="27" s="1"/>
  <c r="K194" i="27"/>
  <c r="Q194" i="27" s="1"/>
  <c r="L194" i="27"/>
  <c r="R194" i="27" s="1"/>
  <c r="M194" i="27"/>
  <c r="S194" i="27" s="1"/>
  <c r="I195" i="27"/>
  <c r="J195" i="27"/>
  <c r="P195" i="27" s="1"/>
  <c r="K195" i="27"/>
  <c r="Q195" i="27" s="1"/>
  <c r="L195" i="27"/>
  <c r="R195" i="27" s="1"/>
  <c r="M195" i="27"/>
  <c r="S195" i="27" s="1"/>
  <c r="I196" i="27"/>
  <c r="J196" i="27"/>
  <c r="P196" i="27" s="1"/>
  <c r="K196" i="27"/>
  <c r="Q196" i="27" s="1"/>
  <c r="L196" i="27"/>
  <c r="R196" i="27" s="1"/>
  <c r="M196" i="27"/>
  <c r="S196" i="27" s="1"/>
  <c r="I197" i="27"/>
  <c r="J197" i="27"/>
  <c r="P197" i="27" s="1"/>
  <c r="K197" i="27"/>
  <c r="Q197" i="27" s="1"/>
  <c r="L197" i="27"/>
  <c r="R197" i="27" s="1"/>
  <c r="M197" i="27"/>
  <c r="S197" i="27" s="1"/>
  <c r="I198" i="27"/>
  <c r="J198" i="27"/>
  <c r="P198" i="27" s="1"/>
  <c r="K198" i="27"/>
  <c r="Q198" i="27" s="1"/>
  <c r="L198" i="27"/>
  <c r="R198" i="27" s="1"/>
  <c r="M198" i="27"/>
  <c r="S198" i="27" s="1"/>
  <c r="I199" i="27"/>
  <c r="J199" i="27"/>
  <c r="P199" i="27" s="1"/>
  <c r="K199" i="27"/>
  <c r="Q199" i="27" s="1"/>
  <c r="L199" i="27"/>
  <c r="R199" i="27" s="1"/>
  <c r="M199" i="27"/>
  <c r="S199" i="27" s="1"/>
  <c r="I200" i="27"/>
  <c r="J200" i="27"/>
  <c r="P200" i="27" s="1"/>
  <c r="K200" i="27"/>
  <c r="Q200" i="27" s="1"/>
  <c r="L200" i="27"/>
  <c r="R200" i="27" s="1"/>
  <c r="M200" i="27"/>
  <c r="S200" i="27" s="1"/>
  <c r="I201" i="27"/>
  <c r="J201" i="27"/>
  <c r="P201" i="27" s="1"/>
  <c r="K201" i="27"/>
  <c r="Q201" i="27" s="1"/>
  <c r="L201" i="27"/>
  <c r="R201" i="27" s="1"/>
  <c r="M201" i="27"/>
  <c r="S201" i="27" s="1"/>
  <c r="I202" i="27"/>
  <c r="J202" i="27"/>
  <c r="P202" i="27" s="1"/>
  <c r="K202" i="27"/>
  <c r="Q202" i="27" s="1"/>
  <c r="L202" i="27"/>
  <c r="R202" i="27" s="1"/>
  <c r="M202" i="27"/>
  <c r="S202" i="27" s="1"/>
  <c r="I203" i="27"/>
  <c r="J203" i="27"/>
  <c r="P203" i="27" s="1"/>
  <c r="K203" i="27"/>
  <c r="Q203" i="27" s="1"/>
  <c r="L203" i="27"/>
  <c r="R203" i="27" s="1"/>
  <c r="M203" i="27"/>
  <c r="S203" i="27" s="1"/>
  <c r="I204" i="27"/>
  <c r="J204" i="27"/>
  <c r="P204" i="27" s="1"/>
  <c r="K204" i="27"/>
  <c r="Q204" i="27" s="1"/>
  <c r="L204" i="27"/>
  <c r="R204" i="27" s="1"/>
  <c r="M204" i="27"/>
  <c r="S204" i="27" s="1"/>
  <c r="I205" i="27"/>
  <c r="J205" i="27"/>
  <c r="P205" i="27" s="1"/>
  <c r="K205" i="27"/>
  <c r="Q205" i="27" s="1"/>
  <c r="L205" i="27"/>
  <c r="R205" i="27" s="1"/>
  <c r="M205" i="27"/>
  <c r="S205" i="27" s="1"/>
  <c r="I206" i="27"/>
  <c r="J206" i="27"/>
  <c r="P206" i="27" s="1"/>
  <c r="K206" i="27"/>
  <c r="Q206" i="27" s="1"/>
  <c r="L206" i="27"/>
  <c r="R206" i="27" s="1"/>
  <c r="M206" i="27"/>
  <c r="S206" i="27" s="1"/>
  <c r="I207" i="27"/>
  <c r="J207" i="27"/>
  <c r="P207" i="27" s="1"/>
  <c r="K207" i="27"/>
  <c r="Q207" i="27" s="1"/>
  <c r="L207" i="27"/>
  <c r="R207" i="27" s="1"/>
  <c r="M207" i="27"/>
  <c r="S207" i="27" s="1"/>
  <c r="I208" i="27"/>
  <c r="J208" i="27"/>
  <c r="P208" i="27" s="1"/>
  <c r="K208" i="27"/>
  <c r="Q208" i="27" s="1"/>
  <c r="L208" i="27"/>
  <c r="R208" i="27" s="1"/>
  <c r="M208" i="27"/>
  <c r="S208" i="27" s="1"/>
  <c r="I209" i="27"/>
  <c r="J209" i="27"/>
  <c r="P209" i="27" s="1"/>
  <c r="K209" i="27"/>
  <c r="Q209" i="27" s="1"/>
  <c r="L209" i="27"/>
  <c r="R209" i="27" s="1"/>
  <c r="M209" i="27"/>
  <c r="S209" i="27" s="1"/>
  <c r="I210" i="27"/>
  <c r="J210" i="27"/>
  <c r="P210" i="27" s="1"/>
  <c r="K210" i="27"/>
  <c r="Q210" i="27" s="1"/>
  <c r="L210" i="27"/>
  <c r="R210" i="27" s="1"/>
  <c r="M210" i="27"/>
  <c r="S210" i="27" s="1"/>
  <c r="I211" i="27"/>
  <c r="J211" i="27"/>
  <c r="P211" i="27" s="1"/>
  <c r="K211" i="27"/>
  <c r="Q211" i="27" s="1"/>
  <c r="L211" i="27"/>
  <c r="R211" i="27" s="1"/>
  <c r="M211" i="27"/>
  <c r="S211" i="27" s="1"/>
  <c r="I212" i="27"/>
  <c r="J212" i="27"/>
  <c r="P212" i="27" s="1"/>
  <c r="K212" i="27"/>
  <c r="Q212" i="27" s="1"/>
  <c r="L212" i="27"/>
  <c r="R212" i="27" s="1"/>
  <c r="M212" i="27"/>
  <c r="S212" i="27" s="1"/>
  <c r="I213" i="27"/>
  <c r="J213" i="27"/>
  <c r="P213" i="27" s="1"/>
  <c r="K213" i="27"/>
  <c r="Q213" i="27" s="1"/>
  <c r="L213" i="27"/>
  <c r="R213" i="27" s="1"/>
  <c r="M213" i="27"/>
  <c r="S213" i="27" s="1"/>
  <c r="I214" i="27"/>
  <c r="J214" i="27"/>
  <c r="P214" i="27" s="1"/>
  <c r="K214" i="27"/>
  <c r="Q214" i="27" s="1"/>
  <c r="L214" i="27"/>
  <c r="R214" i="27" s="1"/>
  <c r="M214" i="27"/>
  <c r="S214" i="27" s="1"/>
  <c r="I215" i="27"/>
  <c r="J215" i="27"/>
  <c r="P215" i="27" s="1"/>
  <c r="K215" i="27"/>
  <c r="Q215" i="27" s="1"/>
  <c r="L215" i="27"/>
  <c r="R215" i="27" s="1"/>
  <c r="M215" i="27"/>
  <c r="S215" i="27" s="1"/>
  <c r="I216" i="27"/>
  <c r="J216" i="27"/>
  <c r="P216" i="27" s="1"/>
  <c r="K216" i="27"/>
  <c r="Q216" i="27" s="1"/>
  <c r="L216" i="27"/>
  <c r="R216" i="27" s="1"/>
  <c r="M216" i="27"/>
  <c r="S216" i="27" s="1"/>
  <c r="I217" i="27"/>
  <c r="J217" i="27"/>
  <c r="P217" i="27" s="1"/>
  <c r="K217" i="27"/>
  <c r="Q217" i="27" s="1"/>
  <c r="L217" i="27"/>
  <c r="R217" i="27" s="1"/>
  <c r="M217" i="27"/>
  <c r="S217" i="27" s="1"/>
  <c r="I218" i="27"/>
  <c r="J218" i="27"/>
  <c r="P218" i="27" s="1"/>
  <c r="K218" i="27"/>
  <c r="Q218" i="27" s="1"/>
  <c r="L218" i="27"/>
  <c r="R218" i="27" s="1"/>
  <c r="M218" i="27"/>
  <c r="S218" i="27" s="1"/>
  <c r="I219" i="27"/>
  <c r="J219" i="27"/>
  <c r="P219" i="27" s="1"/>
  <c r="K219" i="27"/>
  <c r="Q219" i="27" s="1"/>
  <c r="L219" i="27"/>
  <c r="R219" i="27" s="1"/>
  <c r="M219" i="27"/>
  <c r="S219" i="27" s="1"/>
  <c r="I220" i="27"/>
  <c r="J220" i="27"/>
  <c r="P220" i="27" s="1"/>
  <c r="K220" i="27"/>
  <c r="Q220" i="27" s="1"/>
  <c r="L220" i="27"/>
  <c r="R220" i="27" s="1"/>
  <c r="M220" i="27"/>
  <c r="S220" i="27" s="1"/>
  <c r="I221" i="27"/>
  <c r="J221" i="27"/>
  <c r="P221" i="27" s="1"/>
  <c r="K221" i="27"/>
  <c r="Q221" i="27" s="1"/>
  <c r="L221" i="27"/>
  <c r="R221" i="27" s="1"/>
  <c r="M221" i="27"/>
  <c r="S221" i="27" s="1"/>
  <c r="I222" i="27"/>
  <c r="J222" i="27"/>
  <c r="P222" i="27" s="1"/>
  <c r="K222" i="27"/>
  <c r="Q222" i="27" s="1"/>
  <c r="L222" i="27"/>
  <c r="R222" i="27" s="1"/>
  <c r="M222" i="27"/>
  <c r="S222" i="27" s="1"/>
  <c r="I223" i="27"/>
  <c r="J223" i="27"/>
  <c r="P223" i="27" s="1"/>
  <c r="K223" i="27"/>
  <c r="Q223" i="27" s="1"/>
  <c r="L223" i="27"/>
  <c r="R223" i="27" s="1"/>
  <c r="M223" i="27"/>
  <c r="S223" i="27" s="1"/>
  <c r="I224" i="27"/>
  <c r="J224" i="27"/>
  <c r="P224" i="27" s="1"/>
  <c r="K224" i="27"/>
  <c r="Q224" i="27" s="1"/>
  <c r="L224" i="27"/>
  <c r="R224" i="27" s="1"/>
  <c r="M224" i="27"/>
  <c r="S224" i="27" s="1"/>
  <c r="I225" i="27"/>
  <c r="J225" i="27"/>
  <c r="P225" i="27" s="1"/>
  <c r="K225" i="27"/>
  <c r="Q225" i="27" s="1"/>
  <c r="L225" i="27"/>
  <c r="R225" i="27" s="1"/>
  <c r="M225" i="27"/>
  <c r="S225" i="27" s="1"/>
  <c r="I226" i="27"/>
  <c r="J226" i="27"/>
  <c r="P226" i="27" s="1"/>
  <c r="K226" i="27"/>
  <c r="Q226" i="27" s="1"/>
  <c r="L226" i="27"/>
  <c r="R226" i="27" s="1"/>
  <c r="M226" i="27"/>
  <c r="S226" i="27" s="1"/>
  <c r="I227" i="27"/>
  <c r="J227" i="27"/>
  <c r="P227" i="27" s="1"/>
  <c r="K227" i="27"/>
  <c r="Q227" i="27" s="1"/>
  <c r="L227" i="27"/>
  <c r="R227" i="27" s="1"/>
  <c r="M227" i="27"/>
  <c r="S227" i="27" s="1"/>
  <c r="I228" i="27"/>
  <c r="J228" i="27"/>
  <c r="P228" i="27" s="1"/>
  <c r="K228" i="27"/>
  <c r="Q228" i="27" s="1"/>
  <c r="L228" i="27"/>
  <c r="R228" i="27" s="1"/>
  <c r="M228" i="27"/>
  <c r="S228" i="27" s="1"/>
  <c r="I229" i="27"/>
  <c r="J229" i="27"/>
  <c r="P229" i="27" s="1"/>
  <c r="K229" i="27"/>
  <c r="Q229" i="27" s="1"/>
  <c r="L229" i="27"/>
  <c r="R229" i="27" s="1"/>
  <c r="M229" i="27"/>
  <c r="S229" i="27" s="1"/>
  <c r="I230" i="27"/>
  <c r="J230" i="27"/>
  <c r="P230" i="27" s="1"/>
  <c r="K230" i="27"/>
  <c r="Q230" i="27" s="1"/>
  <c r="L230" i="27"/>
  <c r="R230" i="27" s="1"/>
  <c r="M230" i="27"/>
  <c r="S230" i="27" s="1"/>
  <c r="I231" i="27"/>
  <c r="J231" i="27"/>
  <c r="P231" i="27" s="1"/>
  <c r="K231" i="27"/>
  <c r="Q231" i="27" s="1"/>
  <c r="L231" i="27"/>
  <c r="R231" i="27" s="1"/>
  <c r="M231" i="27"/>
  <c r="S231" i="27" s="1"/>
  <c r="I232" i="27"/>
  <c r="J232" i="27"/>
  <c r="P232" i="27" s="1"/>
  <c r="K232" i="27"/>
  <c r="Q232" i="27" s="1"/>
  <c r="L232" i="27"/>
  <c r="R232" i="27" s="1"/>
  <c r="M232" i="27"/>
  <c r="S232" i="27" s="1"/>
  <c r="I233" i="27"/>
  <c r="J233" i="27"/>
  <c r="P233" i="27" s="1"/>
  <c r="K233" i="27"/>
  <c r="Q233" i="27" s="1"/>
  <c r="L233" i="27"/>
  <c r="R233" i="27" s="1"/>
  <c r="M233" i="27"/>
  <c r="S233" i="27" s="1"/>
  <c r="I234" i="27"/>
  <c r="J234" i="27"/>
  <c r="P234" i="27" s="1"/>
  <c r="K234" i="27"/>
  <c r="Q234" i="27" s="1"/>
  <c r="L234" i="27"/>
  <c r="R234" i="27" s="1"/>
  <c r="M234" i="27"/>
  <c r="S234" i="27" s="1"/>
  <c r="I235" i="27"/>
  <c r="J235" i="27"/>
  <c r="P235" i="27" s="1"/>
  <c r="G235" i="27" s="1"/>
  <c r="K235" i="27"/>
  <c r="Q235" i="27" s="1"/>
  <c r="L235" i="27"/>
  <c r="R235" i="27" s="1"/>
  <c r="M235" i="27"/>
  <c r="S235" i="27" s="1"/>
  <c r="I236" i="27"/>
  <c r="J236" i="27"/>
  <c r="P236" i="27" s="1"/>
  <c r="K236" i="27"/>
  <c r="Q236" i="27" s="1"/>
  <c r="L236" i="27"/>
  <c r="R236" i="27" s="1"/>
  <c r="M236" i="27"/>
  <c r="S236" i="27" s="1"/>
  <c r="I237" i="27"/>
  <c r="J237" i="27"/>
  <c r="P237" i="27" s="1"/>
  <c r="K237" i="27"/>
  <c r="Q237" i="27" s="1"/>
  <c r="L237" i="27"/>
  <c r="R237" i="27" s="1"/>
  <c r="M237" i="27"/>
  <c r="S237" i="27" s="1"/>
  <c r="I238" i="27"/>
  <c r="J238" i="27"/>
  <c r="P238" i="27" s="1"/>
  <c r="K238" i="27"/>
  <c r="Q238" i="27" s="1"/>
  <c r="L238" i="27"/>
  <c r="R238" i="27" s="1"/>
  <c r="M238" i="27"/>
  <c r="S238" i="27" s="1"/>
  <c r="I239" i="27"/>
  <c r="J239" i="27"/>
  <c r="P239" i="27" s="1"/>
  <c r="G239" i="27" s="1"/>
  <c r="K239" i="27"/>
  <c r="Q239" i="27" s="1"/>
  <c r="L239" i="27"/>
  <c r="R239" i="27" s="1"/>
  <c r="M239" i="27"/>
  <c r="S239" i="27" s="1"/>
  <c r="I240" i="27"/>
  <c r="J240" i="27"/>
  <c r="P240" i="27" s="1"/>
  <c r="K240" i="27"/>
  <c r="Q240" i="27" s="1"/>
  <c r="L240" i="27"/>
  <c r="R240" i="27" s="1"/>
  <c r="M240" i="27"/>
  <c r="S240" i="27" s="1"/>
  <c r="I241" i="27"/>
  <c r="J241" i="27"/>
  <c r="P241" i="27" s="1"/>
  <c r="K241" i="27"/>
  <c r="Q241" i="27" s="1"/>
  <c r="L241" i="27"/>
  <c r="R241" i="27" s="1"/>
  <c r="M241" i="27"/>
  <c r="S241" i="27" s="1"/>
  <c r="I242" i="27"/>
  <c r="J242" i="27"/>
  <c r="P242" i="27" s="1"/>
  <c r="K242" i="27"/>
  <c r="Q242" i="27" s="1"/>
  <c r="L242" i="27"/>
  <c r="R242" i="27" s="1"/>
  <c r="M242" i="27"/>
  <c r="S242" i="27" s="1"/>
  <c r="I243" i="27"/>
  <c r="J243" i="27"/>
  <c r="P243" i="27" s="1"/>
  <c r="K243" i="27"/>
  <c r="Q243" i="27" s="1"/>
  <c r="L243" i="27"/>
  <c r="R243" i="27" s="1"/>
  <c r="M243" i="27"/>
  <c r="S243" i="27" s="1"/>
  <c r="I244" i="27"/>
  <c r="J244" i="27"/>
  <c r="P244" i="27" s="1"/>
  <c r="K244" i="27"/>
  <c r="Q244" i="27" s="1"/>
  <c r="L244" i="27"/>
  <c r="R244" i="27" s="1"/>
  <c r="M244" i="27"/>
  <c r="S244" i="27" s="1"/>
  <c r="I245" i="27"/>
  <c r="J245" i="27"/>
  <c r="P245" i="27" s="1"/>
  <c r="K245" i="27"/>
  <c r="Q245" i="27" s="1"/>
  <c r="L245" i="27"/>
  <c r="R245" i="27" s="1"/>
  <c r="M245" i="27"/>
  <c r="S245" i="27" s="1"/>
  <c r="I246" i="27"/>
  <c r="J246" i="27"/>
  <c r="P246" i="27" s="1"/>
  <c r="K246" i="27"/>
  <c r="Q246" i="27" s="1"/>
  <c r="L246" i="27"/>
  <c r="R246" i="27" s="1"/>
  <c r="M246" i="27"/>
  <c r="S246" i="27" s="1"/>
  <c r="I247" i="27"/>
  <c r="J247" i="27"/>
  <c r="P247" i="27" s="1"/>
  <c r="K247" i="27"/>
  <c r="Q247" i="27" s="1"/>
  <c r="L247" i="27"/>
  <c r="R247" i="27" s="1"/>
  <c r="M247" i="27"/>
  <c r="S247" i="27" s="1"/>
  <c r="I248" i="27"/>
  <c r="J248" i="27"/>
  <c r="P248" i="27" s="1"/>
  <c r="K248" i="27"/>
  <c r="Q248" i="27" s="1"/>
  <c r="L248" i="27"/>
  <c r="R248" i="27" s="1"/>
  <c r="M248" i="27"/>
  <c r="S248" i="27" s="1"/>
  <c r="I249" i="27"/>
  <c r="J249" i="27"/>
  <c r="P249" i="27" s="1"/>
  <c r="K249" i="27"/>
  <c r="Q249" i="27" s="1"/>
  <c r="L249" i="27"/>
  <c r="R249" i="27" s="1"/>
  <c r="M249" i="27"/>
  <c r="S249" i="27" s="1"/>
  <c r="I250" i="27"/>
  <c r="J250" i="27"/>
  <c r="P250" i="27" s="1"/>
  <c r="K250" i="27"/>
  <c r="Q250" i="27" s="1"/>
  <c r="L250" i="27"/>
  <c r="R250" i="27" s="1"/>
  <c r="M250" i="27"/>
  <c r="S250" i="27" s="1"/>
  <c r="I251" i="27"/>
  <c r="J251" i="27"/>
  <c r="P251" i="27" s="1"/>
  <c r="K251" i="27"/>
  <c r="Q251" i="27" s="1"/>
  <c r="L251" i="27"/>
  <c r="R251" i="27" s="1"/>
  <c r="M251" i="27"/>
  <c r="S251" i="27" s="1"/>
  <c r="I252" i="27"/>
  <c r="J252" i="27"/>
  <c r="P252" i="27" s="1"/>
  <c r="K252" i="27"/>
  <c r="Q252" i="27" s="1"/>
  <c r="L252" i="27"/>
  <c r="R252" i="27" s="1"/>
  <c r="M252" i="27"/>
  <c r="S252" i="27" s="1"/>
  <c r="I253" i="27"/>
  <c r="J253" i="27"/>
  <c r="P253" i="27" s="1"/>
  <c r="K253" i="27"/>
  <c r="Q253" i="27" s="1"/>
  <c r="L253" i="27"/>
  <c r="R253" i="27" s="1"/>
  <c r="M253" i="27"/>
  <c r="S253" i="27" s="1"/>
  <c r="I254" i="27"/>
  <c r="J254" i="27"/>
  <c r="P254" i="27" s="1"/>
  <c r="K254" i="27"/>
  <c r="Q254" i="27" s="1"/>
  <c r="L254" i="27"/>
  <c r="R254" i="27" s="1"/>
  <c r="M254" i="27"/>
  <c r="S254" i="27" s="1"/>
  <c r="I255" i="27"/>
  <c r="J255" i="27"/>
  <c r="P255" i="27" s="1"/>
  <c r="K255" i="27"/>
  <c r="Q255" i="27" s="1"/>
  <c r="L255" i="27"/>
  <c r="R255" i="27" s="1"/>
  <c r="M255" i="27"/>
  <c r="S255" i="27" s="1"/>
  <c r="I256" i="27"/>
  <c r="J256" i="27"/>
  <c r="P256" i="27" s="1"/>
  <c r="K256" i="27"/>
  <c r="Q256" i="27" s="1"/>
  <c r="L256" i="27"/>
  <c r="R256" i="27" s="1"/>
  <c r="M256" i="27"/>
  <c r="S256" i="27" s="1"/>
  <c r="I257" i="27"/>
  <c r="J257" i="27"/>
  <c r="P257" i="27" s="1"/>
  <c r="K257" i="27"/>
  <c r="Q257" i="27" s="1"/>
  <c r="L257" i="27"/>
  <c r="R257" i="27" s="1"/>
  <c r="M257" i="27"/>
  <c r="S257" i="27" s="1"/>
  <c r="I258" i="27"/>
  <c r="J258" i="27"/>
  <c r="P258" i="27" s="1"/>
  <c r="K258" i="27"/>
  <c r="Q258" i="27" s="1"/>
  <c r="L258" i="27"/>
  <c r="R258" i="27" s="1"/>
  <c r="M258" i="27"/>
  <c r="S258" i="27" s="1"/>
  <c r="I259" i="27"/>
  <c r="J259" i="27"/>
  <c r="P259" i="27" s="1"/>
  <c r="K259" i="27"/>
  <c r="Q259" i="27" s="1"/>
  <c r="L259" i="27"/>
  <c r="R259" i="27" s="1"/>
  <c r="M259" i="27"/>
  <c r="S259" i="27" s="1"/>
  <c r="I260" i="27"/>
  <c r="J260" i="27"/>
  <c r="P260" i="27" s="1"/>
  <c r="K260" i="27"/>
  <c r="Q260" i="27" s="1"/>
  <c r="L260" i="27"/>
  <c r="R260" i="27" s="1"/>
  <c r="M260" i="27"/>
  <c r="S260" i="27" s="1"/>
  <c r="I261" i="27"/>
  <c r="J261" i="27"/>
  <c r="P261" i="27" s="1"/>
  <c r="K261" i="27"/>
  <c r="Q261" i="27" s="1"/>
  <c r="L261" i="27"/>
  <c r="R261" i="27" s="1"/>
  <c r="M261" i="27"/>
  <c r="S261" i="27" s="1"/>
  <c r="I262" i="27"/>
  <c r="J262" i="27"/>
  <c r="P262" i="27" s="1"/>
  <c r="K262" i="27"/>
  <c r="Q262" i="27" s="1"/>
  <c r="L262" i="27"/>
  <c r="R262" i="27" s="1"/>
  <c r="M262" i="27"/>
  <c r="S262" i="27" s="1"/>
  <c r="I263" i="27"/>
  <c r="J263" i="27"/>
  <c r="P263" i="27" s="1"/>
  <c r="K263" i="27"/>
  <c r="Q263" i="27" s="1"/>
  <c r="L263" i="27"/>
  <c r="R263" i="27" s="1"/>
  <c r="M263" i="27"/>
  <c r="S263" i="27" s="1"/>
  <c r="I264" i="27"/>
  <c r="J264" i="27"/>
  <c r="P264" i="27" s="1"/>
  <c r="K264" i="27"/>
  <c r="Q264" i="27" s="1"/>
  <c r="L264" i="27"/>
  <c r="R264" i="27" s="1"/>
  <c r="M264" i="27"/>
  <c r="S264" i="27" s="1"/>
  <c r="I265" i="27"/>
  <c r="J265" i="27"/>
  <c r="P265" i="27" s="1"/>
  <c r="K265" i="27"/>
  <c r="Q265" i="27" s="1"/>
  <c r="L265" i="27"/>
  <c r="R265" i="27" s="1"/>
  <c r="M265" i="27"/>
  <c r="S265" i="27" s="1"/>
  <c r="I266" i="27"/>
  <c r="J266" i="27"/>
  <c r="P266" i="27" s="1"/>
  <c r="K266" i="27"/>
  <c r="Q266" i="27" s="1"/>
  <c r="L266" i="27"/>
  <c r="R266" i="27" s="1"/>
  <c r="M266" i="27"/>
  <c r="S266" i="27" s="1"/>
  <c r="I267" i="27"/>
  <c r="J267" i="27"/>
  <c r="P267" i="27" s="1"/>
  <c r="K267" i="27"/>
  <c r="Q267" i="27" s="1"/>
  <c r="L267" i="27"/>
  <c r="R267" i="27" s="1"/>
  <c r="M267" i="27"/>
  <c r="S267" i="27" s="1"/>
  <c r="I268" i="27"/>
  <c r="J268" i="27"/>
  <c r="P268" i="27" s="1"/>
  <c r="K268" i="27"/>
  <c r="Q268" i="27" s="1"/>
  <c r="L268" i="27"/>
  <c r="R268" i="27" s="1"/>
  <c r="M268" i="27"/>
  <c r="S268" i="27" s="1"/>
  <c r="I269" i="27"/>
  <c r="J269" i="27"/>
  <c r="P269" i="27" s="1"/>
  <c r="K269" i="27"/>
  <c r="Q269" i="27" s="1"/>
  <c r="L269" i="27"/>
  <c r="R269" i="27" s="1"/>
  <c r="M269" i="27"/>
  <c r="S269" i="27" s="1"/>
  <c r="I270" i="27"/>
  <c r="J270" i="27"/>
  <c r="P270" i="27" s="1"/>
  <c r="K270" i="27"/>
  <c r="Q270" i="27" s="1"/>
  <c r="L270" i="27"/>
  <c r="R270" i="27" s="1"/>
  <c r="M270" i="27"/>
  <c r="S270" i="27" s="1"/>
  <c r="I271" i="27"/>
  <c r="J271" i="27"/>
  <c r="P271" i="27" s="1"/>
  <c r="K271" i="27"/>
  <c r="Q271" i="27" s="1"/>
  <c r="L271" i="27"/>
  <c r="R271" i="27" s="1"/>
  <c r="M271" i="27"/>
  <c r="S271" i="27" s="1"/>
  <c r="I272" i="27"/>
  <c r="J272" i="27"/>
  <c r="P272" i="27" s="1"/>
  <c r="K272" i="27"/>
  <c r="Q272" i="27" s="1"/>
  <c r="L272" i="27"/>
  <c r="R272" i="27" s="1"/>
  <c r="M272" i="27"/>
  <c r="S272" i="27" s="1"/>
  <c r="I273" i="27"/>
  <c r="J273" i="27"/>
  <c r="P273" i="27" s="1"/>
  <c r="K273" i="27"/>
  <c r="Q273" i="27" s="1"/>
  <c r="L273" i="27"/>
  <c r="R273" i="27" s="1"/>
  <c r="M273" i="27"/>
  <c r="S273" i="27" s="1"/>
  <c r="I274" i="27"/>
  <c r="J274" i="27"/>
  <c r="P274" i="27" s="1"/>
  <c r="K274" i="27"/>
  <c r="Q274" i="27" s="1"/>
  <c r="L274" i="27"/>
  <c r="R274" i="27" s="1"/>
  <c r="M274" i="27"/>
  <c r="S274" i="27" s="1"/>
  <c r="I275" i="27"/>
  <c r="J275" i="27"/>
  <c r="P275" i="27" s="1"/>
  <c r="K275" i="27"/>
  <c r="Q275" i="27" s="1"/>
  <c r="L275" i="27"/>
  <c r="R275" i="27" s="1"/>
  <c r="M275" i="27"/>
  <c r="S275" i="27" s="1"/>
  <c r="I276" i="27"/>
  <c r="J276" i="27"/>
  <c r="P276" i="27" s="1"/>
  <c r="K276" i="27"/>
  <c r="Q276" i="27" s="1"/>
  <c r="L276" i="27"/>
  <c r="R276" i="27" s="1"/>
  <c r="M276" i="27"/>
  <c r="S276" i="27" s="1"/>
  <c r="I277" i="27"/>
  <c r="J277" i="27"/>
  <c r="P277" i="27" s="1"/>
  <c r="K277" i="27"/>
  <c r="Q277" i="27" s="1"/>
  <c r="L277" i="27"/>
  <c r="R277" i="27" s="1"/>
  <c r="M277" i="27"/>
  <c r="S277" i="27" s="1"/>
  <c r="I278" i="27"/>
  <c r="J278" i="27"/>
  <c r="P278" i="27" s="1"/>
  <c r="K278" i="27"/>
  <c r="Q278" i="27" s="1"/>
  <c r="L278" i="27"/>
  <c r="R278" i="27" s="1"/>
  <c r="M278" i="27"/>
  <c r="S278" i="27" s="1"/>
  <c r="I279" i="27"/>
  <c r="J279" i="27"/>
  <c r="P279" i="27" s="1"/>
  <c r="K279" i="27"/>
  <c r="Q279" i="27" s="1"/>
  <c r="L279" i="27"/>
  <c r="R279" i="27" s="1"/>
  <c r="M279" i="27"/>
  <c r="S279" i="27" s="1"/>
  <c r="I280" i="27"/>
  <c r="J280" i="27"/>
  <c r="P280" i="27" s="1"/>
  <c r="K280" i="27"/>
  <c r="Q280" i="27" s="1"/>
  <c r="L280" i="27"/>
  <c r="R280" i="27" s="1"/>
  <c r="M280" i="27"/>
  <c r="S280" i="27" s="1"/>
  <c r="I281" i="27"/>
  <c r="J281" i="27"/>
  <c r="P281" i="27" s="1"/>
  <c r="K281" i="27"/>
  <c r="Q281" i="27" s="1"/>
  <c r="L281" i="27"/>
  <c r="R281" i="27" s="1"/>
  <c r="M281" i="27"/>
  <c r="S281" i="27" s="1"/>
  <c r="I282" i="27"/>
  <c r="J282" i="27"/>
  <c r="P282" i="27" s="1"/>
  <c r="K282" i="27"/>
  <c r="Q282" i="27" s="1"/>
  <c r="L282" i="27"/>
  <c r="R282" i="27" s="1"/>
  <c r="M282" i="27"/>
  <c r="S282" i="27" s="1"/>
  <c r="I283" i="27"/>
  <c r="J283" i="27"/>
  <c r="P283" i="27" s="1"/>
  <c r="G283" i="27" s="1"/>
  <c r="K283" i="27"/>
  <c r="Q283" i="27" s="1"/>
  <c r="L283" i="27"/>
  <c r="R283" i="27" s="1"/>
  <c r="M283" i="27"/>
  <c r="S283" i="27" s="1"/>
  <c r="I284" i="27"/>
  <c r="J284" i="27"/>
  <c r="P284" i="27" s="1"/>
  <c r="K284" i="27"/>
  <c r="Q284" i="27" s="1"/>
  <c r="L284" i="27"/>
  <c r="R284" i="27" s="1"/>
  <c r="M284" i="27"/>
  <c r="S284" i="27" s="1"/>
  <c r="I285" i="27"/>
  <c r="J285" i="27"/>
  <c r="P285" i="27" s="1"/>
  <c r="K285" i="27"/>
  <c r="Q285" i="27" s="1"/>
  <c r="L285" i="27"/>
  <c r="R285" i="27" s="1"/>
  <c r="M285" i="27"/>
  <c r="S285" i="27" s="1"/>
  <c r="I286" i="27"/>
  <c r="J286" i="27"/>
  <c r="P286" i="27" s="1"/>
  <c r="K286" i="27"/>
  <c r="Q286" i="27" s="1"/>
  <c r="L286" i="27"/>
  <c r="R286" i="27" s="1"/>
  <c r="M286" i="27"/>
  <c r="S286" i="27" s="1"/>
  <c r="I287" i="27"/>
  <c r="J287" i="27"/>
  <c r="P287" i="27" s="1"/>
  <c r="G287" i="27" s="1"/>
  <c r="K287" i="27"/>
  <c r="Q287" i="27" s="1"/>
  <c r="L287" i="27"/>
  <c r="R287" i="27" s="1"/>
  <c r="M287" i="27"/>
  <c r="S287" i="27" s="1"/>
  <c r="I288" i="27"/>
  <c r="J288" i="27"/>
  <c r="P288" i="27" s="1"/>
  <c r="K288" i="27"/>
  <c r="Q288" i="27" s="1"/>
  <c r="L288" i="27"/>
  <c r="R288" i="27" s="1"/>
  <c r="M288" i="27"/>
  <c r="S288" i="27" s="1"/>
  <c r="I289" i="27"/>
  <c r="J289" i="27"/>
  <c r="P289" i="27" s="1"/>
  <c r="K289" i="27"/>
  <c r="Q289" i="27" s="1"/>
  <c r="L289" i="27"/>
  <c r="R289" i="27" s="1"/>
  <c r="M289" i="27"/>
  <c r="S289" i="27" s="1"/>
  <c r="I290" i="27"/>
  <c r="J290" i="27"/>
  <c r="P290" i="27" s="1"/>
  <c r="K290" i="27"/>
  <c r="Q290" i="27" s="1"/>
  <c r="L290" i="27"/>
  <c r="R290" i="27" s="1"/>
  <c r="M290" i="27"/>
  <c r="S290" i="27" s="1"/>
  <c r="I291" i="27"/>
  <c r="J291" i="27"/>
  <c r="P291" i="27" s="1"/>
  <c r="K291" i="27"/>
  <c r="Q291" i="27" s="1"/>
  <c r="L291" i="27"/>
  <c r="R291" i="27" s="1"/>
  <c r="M291" i="27"/>
  <c r="S291" i="27" s="1"/>
  <c r="I292" i="27"/>
  <c r="J292" i="27"/>
  <c r="P292" i="27" s="1"/>
  <c r="K292" i="27"/>
  <c r="Q292" i="27" s="1"/>
  <c r="L292" i="27"/>
  <c r="R292" i="27" s="1"/>
  <c r="M292" i="27"/>
  <c r="S292" i="27" s="1"/>
  <c r="I293" i="27"/>
  <c r="J293" i="27"/>
  <c r="P293" i="27" s="1"/>
  <c r="K293" i="27"/>
  <c r="Q293" i="27" s="1"/>
  <c r="L293" i="27"/>
  <c r="R293" i="27" s="1"/>
  <c r="M293" i="27"/>
  <c r="S293" i="27" s="1"/>
  <c r="I294" i="27"/>
  <c r="J294" i="27"/>
  <c r="P294" i="27" s="1"/>
  <c r="K294" i="27"/>
  <c r="Q294" i="27" s="1"/>
  <c r="L294" i="27"/>
  <c r="R294" i="27" s="1"/>
  <c r="M294" i="27"/>
  <c r="S294" i="27" s="1"/>
  <c r="I295" i="27"/>
  <c r="J295" i="27"/>
  <c r="P295" i="27" s="1"/>
  <c r="K295" i="27"/>
  <c r="Q295" i="27" s="1"/>
  <c r="L295" i="27"/>
  <c r="R295" i="27" s="1"/>
  <c r="M295" i="27"/>
  <c r="S295" i="27" s="1"/>
  <c r="I296" i="27"/>
  <c r="J296" i="27"/>
  <c r="P296" i="27" s="1"/>
  <c r="K296" i="27"/>
  <c r="Q296" i="27" s="1"/>
  <c r="L296" i="27"/>
  <c r="R296" i="27" s="1"/>
  <c r="M296" i="27"/>
  <c r="S296" i="27" s="1"/>
  <c r="I297" i="27"/>
  <c r="J297" i="27"/>
  <c r="P297" i="27" s="1"/>
  <c r="K297" i="27"/>
  <c r="Q297" i="27" s="1"/>
  <c r="L297" i="27"/>
  <c r="R297" i="27" s="1"/>
  <c r="M297" i="27"/>
  <c r="S297" i="27" s="1"/>
  <c r="I298" i="27"/>
  <c r="J298" i="27"/>
  <c r="P298" i="27" s="1"/>
  <c r="K298" i="27"/>
  <c r="Q298" i="27" s="1"/>
  <c r="L298" i="27"/>
  <c r="R298" i="27" s="1"/>
  <c r="M298" i="27"/>
  <c r="S298" i="27" s="1"/>
  <c r="I299" i="27"/>
  <c r="J299" i="27"/>
  <c r="P299" i="27" s="1"/>
  <c r="K299" i="27"/>
  <c r="Q299" i="27" s="1"/>
  <c r="L299" i="27"/>
  <c r="R299" i="27" s="1"/>
  <c r="M299" i="27"/>
  <c r="S299" i="27" s="1"/>
  <c r="I300" i="27"/>
  <c r="J300" i="27"/>
  <c r="P300" i="27" s="1"/>
  <c r="K300" i="27"/>
  <c r="Q300" i="27" s="1"/>
  <c r="L300" i="27"/>
  <c r="R300" i="27" s="1"/>
  <c r="M300" i="27"/>
  <c r="S300" i="27" s="1"/>
  <c r="I301" i="27"/>
  <c r="J301" i="27"/>
  <c r="P301" i="27" s="1"/>
  <c r="K301" i="27"/>
  <c r="Q301" i="27" s="1"/>
  <c r="L301" i="27"/>
  <c r="R301" i="27" s="1"/>
  <c r="M301" i="27"/>
  <c r="S301" i="27" s="1"/>
  <c r="I302" i="27"/>
  <c r="J302" i="27"/>
  <c r="P302" i="27" s="1"/>
  <c r="K302" i="27"/>
  <c r="Q302" i="27" s="1"/>
  <c r="L302" i="27"/>
  <c r="R302" i="27" s="1"/>
  <c r="M302" i="27"/>
  <c r="S302" i="27" s="1"/>
  <c r="I303" i="27"/>
  <c r="J303" i="27"/>
  <c r="P303" i="27" s="1"/>
  <c r="K303" i="27"/>
  <c r="Q303" i="27" s="1"/>
  <c r="L303" i="27"/>
  <c r="R303" i="27" s="1"/>
  <c r="M303" i="27"/>
  <c r="S303" i="27" s="1"/>
  <c r="I304" i="27"/>
  <c r="J304" i="27"/>
  <c r="P304" i="27" s="1"/>
  <c r="K304" i="27"/>
  <c r="Q304" i="27" s="1"/>
  <c r="L304" i="27"/>
  <c r="R304" i="27" s="1"/>
  <c r="M304" i="27"/>
  <c r="S304" i="27" s="1"/>
  <c r="I305" i="27"/>
  <c r="J305" i="27"/>
  <c r="P305" i="27" s="1"/>
  <c r="K305" i="27"/>
  <c r="Q305" i="27" s="1"/>
  <c r="L305" i="27"/>
  <c r="R305" i="27" s="1"/>
  <c r="M305" i="27"/>
  <c r="S305" i="27" s="1"/>
  <c r="I306" i="27"/>
  <c r="J306" i="27"/>
  <c r="P306" i="27" s="1"/>
  <c r="K306" i="27"/>
  <c r="Q306" i="27" s="1"/>
  <c r="L306" i="27"/>
  <c r="R306" i="27" s="1"/>
  <c r="M306" i="27"/>
  <c r="S306" i="27" s="1"/>
  <c r="I307" i="27"/>
  <c r="J307" i="27"/>
  <c r="P307" i="27" s="1"/>
  <c r="K307" i="27"/>
  <c r="Q307" i="27" s="1"/>
  <c r="L307" i="27"/>
  <c r="R307" i="27" s="1"/>
  <c r="M307" i="27"/>
  <c r="S307" i="27" s="1"/>
  <c r="I308" i="27"/>
  <c r="J308" i="27"/>
  <c r="P308" i="27" s="1"/>
  <c r="K308" i="27"/>
  <c r="Q308" i="27" s="1"/>
  <c r="L308" i="27"/>
  <c r="R308" i="27" s="1"/>
  <c r="M308" i="27"/>
  <c r="S308" i="27" s="1"/>
  <c r="I309" i="27"/>
  <c r="J309" i="27"/>
  <c r="P309" i="27" s="1"/>
  <c r="K309" i="27"/>
  <c r="Q309" i="27" s="1"/>
  <c r="L309" i="27"/>
  <c r="R309" i="27" s="1"/>
  <c r="M309" i="27"/>
  <c r="S309" i="27" s="1"/>
  <c r="I310" i="27"/>
  <c r="J310" i="27"/>
  <c r="P310" i="27" s="1"/>
  <c r="K310" i="27"/>
  <c r="Q310" i="27" s="1"/>
  <c r="L310" i="27"/>
  <c r="R310" i="27" s="1"/>
  <c r="M310" i="27"/>
  <c r="S310" i="27" s="1"/>
  <c r="I311" i="27"/>
  <c r="J311" i="27"/>
  <c r="P311" i="27" s="1"/>
  <c r="K311" i="27"/>
  <c r="Q311" i="27" s="1"/>
  <c r="L311" i="27"/>
  <c r="R311" i="27" s="1"/>
  <c r="M311" i="27"/>
  <c r="S311" i="27" s="1"/>
  <c r="I312" i="27"/>
  <c r="J312" i="27"/>
  <c r="P312" i="27" s="1"/>
  <c r="K312" i="27"/>
  <c r="Q312" i="27" s="1"/>
  <c r="L312" i="27"/>
  <c r="R312" i="27" s="1"/>
  <c r="M312" i="27"/>
  <c r="S312" i="27" s="1"/>
  <c r="I313" i="27"/>
  <c r="J313" i="27"/>
  <c r="P313" i="27" s="1"/>
  <c r="K313" i="27"/>
  <c r="Q313" i="27" s="1"/>
  <c r="L313" i="27"/>
  <c r="R313" i="27" s="1"/>
  <c r="M313" i="27"/>
  <c r="S313" i="27" s="1"/>
  <c r="I314" i="27"/>
  <c r="J314" i="27"/>
  <c r="P314" i="27" s="1"/>
  <c r="K314" i="27"/>
  <c r="Q314" i="27" s="1"/>
  <c r="L314" i="27"/>
  <c r="R314" i="27" s="1"/>
  <c r="M314" i="27"/>
  <c r="S314" i="27" s="1"/>
  <c r="I315" i="27"/>
  <c r="J315" i="27"/>
  <c r="P315" i="27" s="1"/>
  <c r="K315" i="27"/>
  <c r="Q315" i="27" s="1"/>
  <c r="L315" i="27"/>
  <c r="R315" i="27" s="1"/>
  <c r="M315" i="27"/>
  <c r="S315" i="27" s="1"/>
  <c r="I316" i="27"/>
  <c r="J316" i="27"/>
  <c r="P316" i="27" s="1"/>
  <c r="K316" i="27"/>
  <c r="Q316" i="27" s="1"/>
  <c r="L316" i="27"/>
  <c r="R316" i="27" s="1"/>
  <c r="M316" i="27"/>
  <c r="S316" i="27" s="1"/>
  <c r="I317" i="27"/>
  <c r="J317" i="27"/>
  <c r="P317" i="27" s="1"/>
  <c r="K317" i="27"/>
  <c r="Q317" i="27" s="1"/>
  <c r="L317" i="27"/>
  <c r="R317" i="27" s="1"/>
  <c r="M317" i="27"/>
  <c r="S317" i="27" s="1"/>
  <c r="I318" i="27"/>
  <c r="J318" i="27"/>
  <c r="P318" i="27" s="1"/>
  <c r="K318" i="27"/>
  <c r="Q318" i="27" s="1"/>
  <c r="L318" i="27"/>
  <c r="R318" i="27" s="1"/>
  <c r="M318" i="27"/>
  <c r="S318" i="27" s="1"/>
  <c r="I319" i="27"/>
  <c r="J319" i="27"/>
  <c r="P319" i="27" s="1"/>
  <c r="K319" i="27"/>
  <c r="Q319" i="27" s="1"/>
  <c r="L319" i="27"/>
  <c r="R319" i="27" s="1"/>
  <c r="M319" i="27"/>
  <c r="S319" i="27" s="1"/>
  <c r="I320" i="27"/>
  <c r="J320" i="27"/>
  <c r="P320" i="27" s="1"/>
  <c r="K320" i="27"/>
  <c r="Q320" i="27" s="1"/>
  <c r="L320" i="27"/>
  <c r="R320" i="27" s="1"/>
  <c r="M320" i="27"/>
  <c r="S320" i="27" s="1"/>
  <c r="I321" i="27"/>
  <c r="J321" i="27"/>
  <c r="P321" i="27" s="1"/>
  <c r="K321" i="27"/>
  <c r="Q321" i="27" s="1"/>
  <c r="L321" i="27"/>
  <c r="R321" i="27" s="1"/>
  <c r="M321" i="27"/>
  <c r="S321" i="27" s="1"/>
  <c r="I322" i="27"/>
  <c r="J322" i="27"/>
  <c r="P322" i="27" s="1"/>
  <c r="K322" i="27"/>
  <c r="Q322" i="27" s="1"/>
  <c r="L322" i="27"/>
  <c r="R322" i="27" s="1"/>
  <c r="M322" i="27"/>
  <c r="S322" i="27" s="1"/>
  <c r="I323" i="27"/>
  <c r="J323" i="27"/>
  <c r="P323" i="27" s="1"/>
  <c r="K323" i="27"/>
  <c r="Q323" i="27" s="1"/>
  <c r="L323" i="27"/>
  <c r="R323" i="27" s="1"/>
  <c r="M323" i="27"/>
  <c r="S323" i="27" s="1"/>
  <c r="I324" i="27"/>
  <c r="J324" i="27"/>
  <c r="P324" i="27" s="1"/>
  <c r="K324" i="27"/>
  <c r="Q324" i="27" s="1"/>
  <c r="L324" i="27"/>
  <c r="R324" i="27" s="1"/>
  <c r="M324" i="27"/>
  <c r="S324" i="27" s="1"/>
  <c r="I325" i="27"/>
  <c r="J325" i="27"/>
  <c r="P325" i="27" s="1"/>
  <c r="K325" i="27"/>
  <c r="Q325" i="27" s="1"/>
  <c r="L325" i="27"/>
  <c r="R325" i="27" s="1"/>
  <c r="M325" i="27"/>
  <c r="S325" i="27" s="1"/>
  <c r="I326" i="27"/>
  <c r="J326" i="27"/>
  <c r="P326" i="27" s="1"/>
  <c r="K326" i="27"/>
  <c r="Q326" i="27" s="1"/>
  <c r="L326" i="27"/>
  <c r="R326" i="27" s="1"/>
  <c r="M326" i="27"/>
  <c r="S326" i="27" s="1"/>
  <c r="I327" i="27"/>
  <c r="J327" i="27"/>
  <c r="P327" i="27" s="1"/>
  <c r="K327" i="27"/>
  <c r="Q327" i="27" s="1"/>
  <c r="L327" i="27"/>
  <c r="R327" i="27" s="1"/>
  <c r="M327" i="27"/>
  <c r="S327" i="27" s="1"/>
  <c r="I328" i="27"/>
  <c r="J328" i="27"/>
  <c r="P328" i="27" s="1"/>
  <c r="K328" i="27"/>
  <c r="Q328" i="27" s="1"/>
  <c r="L328" i="27"/>
  <c r="R328" i="27" s="1"/>
  <c r="M328" i="27"/>
  <c r="S328" i="27" s="1"/>
  <c r="I329" i="27"/>
  <c r="J329" i="27"/>
  <c r="P329" i="27" s="1"/>
  <c r="K329" i="27"/>
  <c r="Q329" i="27" s="1"/>
  <c r="L329" i="27"/>
  <c r="R329" i="27" s="1"/>
  <c r="M329" i="27"/>
  <c r="S329" i="27" s="1"/>
  <c r="I330" i="27"/>
  <c r="J330" i="27"/>
  <c r="P330" i="27" s="1"/>
  <c r="K330" i="27"/>
  <c r="Q330" i="27" s="1"/>
  <c r="L330" i="27"/>
  <c r="R330" i="27" s="1"/>
  <c r="M330" i="27"/>
  <c r="S330" i="27" s="1"/>
  <c r="I331" i="27"/>
  <c r="J331" i="27"/>
  <c r="P331" i="27" s="1"/>
  <c r="K331" i="27"/>
  <c r="Q331" i="27" s="1"/>
  <c r="L331" i="27"/>
  <c r="R331" i="27" s="1"/>
  <c r="M331" i="27"/>
  <c r="S331" i="27" s="1"/>
  <c r="I332" i="27"/>
  <c r="J332" i="27"/>
  <c r="P332" i="27" s="1"/>
  <c r="K332" i="27"/>
  <c r="Q332" i="27" s="1"/>
  <c r="L332" i="27"/>
  <c r="R332" i="27" s="1"/>
  <c r="M332" i="27"/>
  <c r="S332" i="27" s="1"/>
  <c r="I333" i="27"/>
  <c r="J333" i="27"/>
  <c r="P333" i="27" s="1"/>
  <c r="K333" i="27"/>
  <c r="Q333" i="27" s="1"/>
  <c r="L333" i="27"/>
  <c r="R333" i="27" s="1"/>
  <c r="M333" i="27"/>
  <c r="S333" i="27" s="1"/>
  <c r="I334" i="27"/>
  <c r="J334" i="27"/>
  <c r="P334" i="27" s="1"/>
  <c r="K334" i="27"/>
  <c r="Q334" i="27" s="1"/>
  <c r="L334" i="27"/>
  <c r="R334" i="27" s="1"/>
  <c r="M334" i="27"/>
  <c r="S334" i="27" s="1"/>
  <c r="I335" i="27"/>
  <c r="J335" i="27"/>
  <c r="P335" i="27" s="1"/>
  <c r="K335" i="27"/>
  <c r="Q335" i="27" s="1"/>
  <c r="L335" i="27"/>
  <c r="R335" i="27" s="1"/>
  <c r="M335" i="27"/>
  <c r="S335" i="27" s="1"/>
  <c r="I336" i="27"/>
  <c r="J336" i="27"/>
  <c r="P336" i="27" s="1"/>
  <c r="K336" i="27"/>
  <c r="Q336" i="27" s="1"/>
  <c r="L336" i="27"/>
  <c r="R336" i="27" s="1"/>
  <c r="M336" i="27"/>
  <c r="S336" i="27" s="1"/>
  <c r="I337" i="27"/>
  <c r="J337" i="27"/>
  <c r="P337" i="27" s="1"/>
  <c r="K337" i="27"/>
  <c r="Q337" i="27" s="1"/>
  <c r="L337" i="27"/>
  <c r="R337" i="27" s="1"/>
  <c r="M337" i="27"/>
  <c r="S337" i="27" s="1"/>
  <c r="I338" i="27"/>
  <c r="J338" i="27"/>
  <c r="P338" i="27" s="1"/>
  <c r="K338" i="27"/>
  <c r="Q338" i="27" s="1"/>
  <c r="L338" i="27"/>
  <c r="R338" i="27" s="1"/>
  <c r="M338" i="27"/>
  <c r="S338" i="27" s="1"/>
  <c r="I339" i="27"/>
  <c r="J339" i="27"/>
  <c r="P339" i="27" s="1"/>
  <c r="K339" i="27"/>
  <c r="Q339" i="27" s="1"/>
  <c r="L339" i="27"/>
  <c r="R339" i="27" s="1"/>
  <c r="M339" i="27"/>
  <c r="S339" i="27" s="1"/>
  <c r="I340" i="27"/>
  <c r="J340" i="27"/>
  <c r="P340" i="27" s="1"/>
  <c r="K340" i="27"/>
  <c r="Q340" i="27" s="1"/>
  <c r="L340" i="27"/>
  <c r="R340" i="27" s="1"/>
  <c r="M340" i="27"/>
  <c r="S340" i="27" s="1"/>
  <c r="I341" i="27"/>
  <c r="J341" i="27"/>
  <c r="P341" i="27" s="1"/>
  <c r="K341" i="27"/>
  <c r="Q341" i="27" s="1"/>
  <c r="L341" i="27"/>
  <c r="R341" i="27" s="1"/>
  <c r="M341" i="27"/>
  <c r="S341" i="27" s="1"/>
  <c r="I342" i="27"/>
  <c r="J342" i="27"/>
  <c r="P342" i="27" s="1"/>
  <c r="K342" i="27"/>
  <c r="Q342" i="27" s="1"/>
  <c r="L342" i="27"/>
  <c r="R342" i="27" s="1"/>
  <c r="M342" i="27"/>
  <c r="S342" i="27" s="1"/>
  <c r="I343" i="27"/>
  <c r="J343" i="27"/>
  <c r="P343" i="27" s="1"/>
  <c r="K343" i="27"/>
  <c r="Q343" i="27" s="1"/>
  <c r="L343" i="27"/>
  <c r="R343" i="27" s="1"/>
  <c r="M343" i="27"/>
  <c r="S343" i="27" s="1"/>
  <c r="I344" i="27"/>
  <c r="J344" i="27"/>
  <c r="P344" i="27" s="1"/>
  <c r="K344" i="27"/>
  <c r="Q344" i="27" s="1"/>
  <c r="L344" i="27"/>
  <c r="R344" i="27" s="1"/>
  <c r="M344" i="27"/>
  <c r="S344" i="27" s="1"/>
  <c r="I345" i="27"/>
  <c r="J345" i="27"/>
  <c r="P345" i="27" s="1"/>
  <c r="K345" i="27"/>
  <c r="Q345" i="27" s="1"/>
  <c r="L345" i="27"/>
  <c r="R345" i="27" s="1"/>
  <c r="M345" i="27"/>
  <c r="S345" i="27" s="1"/>
  <c r="I346" i="27"/>
  <c r="J346" i="27"/>
  <c r="P346" i="27" s="1"/>
  <c r="K346" i="27"/>
  <c r="Q346" i="27" s="1"/>
  <c r="L346" i="27"/>
  <c r="R346" i="27" s="1"/>
  <c r="M346" i="27"/>
  <c r="S346" i="27" s="1"/>
  <c r="I347" i="27"/>
  <c r="J347" i="27"/>
  <c r="P347" i="27" s="1"/>
  <c r="G347" i="27" s="1"/>
  <c r="K347" i="27"/>
  <c r="Q347" i="27" s="1"/>
  <c r="L347" i="27"/>
  <c r="R347" i="27" s="1"/>
  <c r="M347" i="27"/>
  <c r="S347" i="27" s="1"/>
  <c r="I348" i="27"/>
  <c r="J348" i="27"/>
  <c r="P348" i="27" s="1"/>
  <c r="K348" i="27"/>
  <c r="Q348" i="27" s="1"/>
  <c r="L348" i="27"/>
  <c r="R348" i="27" s="1"/>
  <c r="M348" i="27"/>
  <c r="S348" i="27" s="1"/>
  <c r="I349" i="27"/>
  <c r="J349" i="27"/>
  <c r="P349" i="27" s="1"/>
  <c r="K349" i="27"/>
  <c r="Q349" i="27" s="1"/>
  <c r="L349" i="27"/>
  <c r="R349" i="27" s="1"/>
  <c r="M349" i="27"/>
  <c r="S349" i="27" s="1"/>
  <c r="I350" i="27"/>
  <c r="J350" i="27"/>
  <c r="P350" i="27" s="1"/>
  <c r="K350" i="27"/>
  <c r="Q350" i="27" s="1"/>
  <c r="G350" i="27" s="1"/>
  <c r="L350" i="27"/>
  <c r="R350" i="27" s="1"/>
  <c r="M350" i="27"/>
  <c r="S350" i="27" s="1"/>
  <c r="I351" i="27"/>
  <c r="J351" i="27"/>
  <c r="P351" i="27" s="1"/>
  <c r="G351" i="27" s="1"/>
  <c r="K351" i="27"/>
  <c r="Q351" i="27" s="1"/>
  <c r="L351" i="27"/>
  <c r="R351" i="27" s="1"/>
  <c r="M351" i="27"/>
  <c r="S351" i="27" s="1"/>
  <c r="I352" i="27"/>
  <c r="J352" i="27"/>
  <c r="P352" i="27" s="1"/>
  <c r="K352" i="27"/>
  <c r="Q352" i="27" s="1"/>
  <c r="L352" i="27"/>
  <c r="R352" i="27" s="1"/>
  <c r="M352" i="27"/>
  <c r="S352" i="27" s="1"/>
  <c r="I353" i="27"/>
  <c r="J353" i="27"/>
  <c r="P353" i="27" s="1"/>
  <c r="K353" i="27"/>
  <c r="Q353" i="27" s="1"/>
  <c r="L353" i="27"/>
  <c r="R353" i="27" s="1"/>
  <c r="M353" i="27"/>
  <c r="S353" i="27" s="1"/>
  <c r="I354" i="27"/>
  <c r="J354" i="27"/>
  <c r="P354" i="27" s="1"/>
  <c r="K354" i="27"/>
  <c r="Q354" i="27" s="1"/>
  <c r="L354" i="27"/>
  <c r="R354" i="27" s="1"/>
  <c r="M354" i="27"/>
  <c r="S354" i="27" s="1"/>
  <c r="I355" i="27"/>
  <c r="J355" i="27"/>
  <c r="P355" i="27" s="1"/>
  <c r="K355" i="27"/>
  <c r="Q355" i="27" s="1"/>
  <c r="L355" i="27"/>
  <c r="R355" i="27" s="1"/>
  <c r="M355" i="27"/>
  <c r="S355" i="27" s="1"/>
  <c r="I356" i="27"/>
  <c r="J356" i="27"/>
  <c r="P356" i="27" s="1"/>
  <c r="K356" i="27"/>
  <c r="Q356" i="27" s="1"/>
  <c r="L356" i="27"/>
  <c r="R356" i="27" s="1"/>
  <c r="M356" i="27"/>
  <c r="S356" i="27" s="1"/>
  <c r="I357" i="27"/>
  <c r="J357" i="27"/>
  <c r="P357" i="27" s="1"/>
  <c r="K357" i="27"/>
  <c r="Q357" i="27" s="1"/>
  <c r="L357" i="27"/>
  <c r="R357" i="27" s="1"/>
  <c r="M357" i="27"/>
  <c r="S357" i="27" s="1"/>
  <c r="I358" i="27"/>
  <c r="J358" i="27"/>
  <c r="P358" i="27" s="1"/>
  <c r="K358" i="27"/>
  <c r="Q358" i="27" s="1"/>
  <c r="L358" i="27"/>
  <c r="R358" i="27" s="1"/>
  <c r="M358" i="27"/>
  <c r="S358" i="27" s="1"/>
  <c r="I359" i="27"/>
  <c r="J359" i="27"/>
  <c r="P359" i="27" s="1"/>
  <c r="K359" i="27"/>
  <c r="Q359" i="27" s="1"/>
  <c r="L359" i="27"/>
  <c r="R359" i="27" s="1"/>
  <c r="M359" i="27"/>
  <c r="S359" i="27" s="1"/>
  <c r="I360" i="27"/>
  <c r="J360" i="27"/>
  <c r="P360" i="27" s="1"/>
  <c r="K360" i="27"/>
  <c r="Q360" i="27" s="1"/>
  <c r="L360" i="27"/>
  <c r="R360" i="27" s="1"/>
  <c r="M360" i="27"/>
  <c r="S360" i="27" s="1"/>
  <c r="I361" i="27"/>
  <c r="J361" i="27"/>
  <c r="P361" i="27" s="1"/>
  <c r="K361" i="27"/>
  <c r="Q361" i="27" s="1"/>
  <c r="L361" i="27"/>
  <c r="R361" i="27" s="1"/>
  <c r="M361" i="27"/>
  <c r="S361" i="27" s="1"/>
  <c r="I362" i="27"/>
  <c r="J362" i="27"/>
  <c r="P362" i="27" s="1"/>
  <c r="K362" i="27"/>
  <c r="Q362" i="27" s="1"/>
  <c r="L362" i="27"/>
  <c r="R362" i="27" s="1"/>
  <c r="M362" i="27"/>
  <c r="S362" i="27" s="1"/>
  <c r="I363" i="27"/>
  <c r="J363" i="27"/>
  <c r="P363" i="27" s="1"/>
  <c r="G363" i="27" s="1"/>
  <c r="K363" i="27"/>
  <c r="Q363" i="27" s="1"/>
  <c r="L363" i="27"/>
  <c r="R363" i="27" s="1"/>
  <c r="M363" i="27"/>
  <c r="S363" i="27" s="1"/>
  <c r="I364" i="27"/>
  <c r="J364" i="27"/>
  <c r="P364" i="27" s="1"/>
  <c r="K364" i="27"/>
  <c r="Q364" i="27" s="1"/>
  <c r="L364" i="27"/>
  <c r="R364" i="27" s="1"/>
  <c r="M364" i="27"/>
  <c r="S364" i="27" s="1"/>
  <c r="I365" i="27"/>
  <c r="J365" i="27"/>
  <c r="P365" i="27" s="1"/>
  <c r="K365" i="27"/>
  <c r="Q365" i="27" s="1"/>
  <c r="L365" i="27"/>
  <c r="R365" i="27" s="1"/>
  <c r="M365" i="27"/>
  <c r="S365" i="27" s="1"/>
  <c r="I366" i="27"/>
  <c r="J366" i="27"/>
  <c r="P366" i="27" s="1"/>
  <c r="K366" i="27"/>
  <c r="Q366" i="27" s="1"/>
  <c r="L366" i="27"/>
  <c r="R366" i="27" s="1"/>
  <c r="M366" i="27"/>
  <c r="S366" i="27" s="1"/>
  <c r="I367" i="27"/>
  <c r="J367" i="27"/>
  <c r="P367" i="27" s="1"/>
  <c r="K367" i="27"/>
  <c r="Q367" i="27" s="1"/>
  <c r="L367" i="27"/>
  <c r="R367" i="27" s="1"/>
  <c r="M367" i="27"/>
  <c r="S367" i="27" s="1"/>
  <c r="I368" i="27"/>
  <c r="J368" i="27"/>
  <c r="P368" i="27" s="1"/>
  <c r="K368" i="27"/>
  <c r="Q368" i="27" s="1"/>
  <c r="L368" i="27"/>
  <c r="R368" i="27" s="1"/>
  <c r="M368" i="27"/>
  <c r="S368" i="27" s="1"/>
  <c r="I369" i="27"/>
  <c r="J369" i="27"/>
  <c r="P369" i="27" s="1"/>
  <c r="K369" i="27"/>
  <c r="Q369" i="27" s="1"/>
  <c r="L369" i="27"/>
  <c r="R369" i="27" s="1"/>
  <c r="M369" i="27"/>
  <c r="S369" i="27" s="1"/>
  <c r="I370" i="27"/>
  <c r="J370" i="27"/>
  <c r="P370" i="27" s="1"/>
  <c r="K370" i="27"/>
  <c r="Q370" i="27" s="1"/>
  <c r="L370" i="27"/>
  <c r="R370" i="27" s="1"/>
  <c r="M370" i="27"/>
  <c r="S370" i="27" s="1"/>
  <c r="I371" i="27"/>
  <c r="J371" i="27"/>
  <c r="P371" i="27" s="1"/>
  <c r="K371" i="27"/>
  <c r="Q371" i="27" s="1"/>
  <c r="L371" i="27"/>
  <c r="R371" i="27" s="1"/>
  <c r="M371" i="27"/>
  <c r="S371" i="27" s="1"/>
  <c r="I372" i="27"/>
  <c r="J372" i="27"/>
  <c r="P372" i="27" s="1"/>
  <c r="K372" i="27"/>
  <c r="Q372" i="27" s="1"/>
  <c r="L372" i="27"/>
  <c r="R372" i="27" s="1"/>
  <c r="M372" i="27"/>
  <c r="S372" i="27" s="1"/>
  <c r="I373" i="27"/>
  <c r="J373" i="27"/>
  <c r="P373" i="27" s="1"/>
  <c r="K373" i="27"/>
  <c r="Q373" i="27" s="1"/>
  <c r="L373" i="27"/>
  <c r="R373" i="27" s="1"/>
  <c r="M373" i="27"/>
  <c r="S373" i="27" s="1"/>
  <c r="I374" i="27"/>
  <c r="J374" i="27"/>
  <c r="P374" i="27" s="1"/>
  <c r="K374" i="27"/>
  <c r="Q374" i="27" s="1"/>
  <c r="L374" i="27"/>
  <c r="R374" i="27" s="1"/>
  <c r="M374" i="27"/>
  <c r="S374" i="27" s="1"/>
  <c r="I375" i="27"/>
  <c r="J375" i="27"/>
  <c r="P375" i="27" s="1"/>
  <c r="K375" i="27"/>
  <c r="Q375" i="27" s="1"/>
  <c r="L375" i="27"/>
  <c r="R375" i="27" s="1"/>
  <c r="M375" i="27"/>
  <c r="S375" i="27" s="1"/>
  <c r="I376" i="27"/>
  <c r="J376" i="27"/>
  <c r="P376" i="27" s="1"/>
  <c r="K376" i="27"/>
  <c r="Q376" i="27" s="1"/>
  <c r="L376" i="27"/>
  <c r="R376" i="27" s="1"/>
  <c r="M376" i="27"/>
  <c r="S376" i="27" s="1"/>
  <c r="I377" i="27"/>
  <c r="J377" i="27"/>
  <c r="P377" i="27" s="1"/>
  <c r="K377" i="27"/>
  <c r="Q377" i="27" s="1"/>
  <c r="L377" i="27"/>
  <c r="R377" i="27" s="1"/>
  <c r="M377" i="27"/>
  <c r="S377" i="27" s="1"/>
  <c r="I378" i="27"/>
  <c r="J378" i="27"/>
  <c r="P378" i="27" s="1"/>
  <c r="K378" i="27"/>
  <c r="Q378" i="27" s="1"/>
  <c r="L378" i="27"/>
  <c r="R378" i="27" s="1"/>
  <c r="M378" i="27"/>
  <c r="S378" i="27" s="1"/>
  <c r="I379" i="27"/>
  <c r="J379" i="27"/>
  <c r="P379" i="27" s="1"/>
  <c r="G379" i="27" s="1"/>
  <c r="K379" i="27"/>
  <c r="Q379" i="27" s="1"/>
  <c r="L379" i="27"/>
  <c r="R379" i="27" s="1"/>
  <c r="M379" i="27"/>
  <c r="S379" i="27" s="1"/>
  <c r="I380" i="27"/>
  <c r="J380" i="27"/>
  <c r="P380" i="27" s="1"/>
  <c r="K380" i="27"/>
  <c r="Q380" i="27" s="1"/>
  <c r="L380" i="27"/>
  <c r="R380" i="27" s="1"/>
  <c r="M380" i="27"/>
  <c r="S380" i="27" s="1"/>
  <c r="I381" i="27"/>
  <c r="J381" i="27"/>
  <c r="P381" i="27" s="1"/>
  <c r="K381" i="27"/>
  <c r="Q381" i="27" s="1"/>
  <c r="L381" i="27"/>
  <c r="R381" i="27" s="1"/>
  <c r="M381" i="27"/>
  <c r="S381" i="27" s="1"/>
  <c r="I382" i="27"/>
  <c r="J382" i="27"/>
  <c r="P382" i="27" s="1"/>
  <c r="K382" i="27"/>
  <c r="Q382" i="27" s="1"/>
  <c r="L382" i="27"/>
  <c r="R382" i="27" s="1"/>
  <c r="M382" i="27"/>
  <c r="S382" i="27" s="1"/>
  <c r="I383" i="27"/>
  <c r="J383" i="27"/>
  <c r="P383" i="27" s="1"/>
  <c r="K383" i="27"/>
  <c r="Q383" i="27" s="1"/>
  <c r="L383" i="27"/>
  <c r="R383" i="27" s="1"/>
  <c r="M383" i="27"/>
  <c r="S383" i="27" s="1"/>
  <c r="I384" i="27"/>
  <c r="J384" i="27"/>
  <c r="P384" i="27" s="1"/>
  <c r="K384" i="27"/>
  <c r="Q384" i="27" s="1"/>
  <c r="L384" i="27"/>
  <c r="R384" i="27" s="1"/>
  <c r="M384" i="27"/>
  <c r="S384" i="27" s="1"/>
  <c r="I385" i="27"/>
  <c r="J385" i="27"/>
  <c r="P385" i="27" s="1"/>
  <c r="K385" i="27"/>
  <c r="Q385" i="27" s="1"/>
  <c r="L385" i="27"/>
  <c r="R385" i="27" s="1"/>
  <c r="M385" i="27"/>
  <c r="S385" i="27" s="1"/>
  <c r="I386" i="27"/>
  <c r="J386" i="27"/>
  <c r="P386" i="27" s="1"/>
  <c r="K386" i="27"/>
  <c r="Q386" i="27" s="1"/>
  <c r="L386" i="27"/>
  <c r="R386" i="27" s="1"/>
  <c r="M386" i="27"/>
  <c r="S386" i="27" s="1"/>
  <c r="I387" i="27"/>
  <c r="J387" i="27"/>
  <c r="P387" i="27" s="1"/>
  <c r="K387" i="27"/>
  <c r="Q387" i="27" s="1"/>
  <c r="L387" i="27"/>
  <c r="R387" i="27" s="1"/>
  <c r="M387" i="27"/>
  <c r="S387" i="27" s="1"/>
  <c r="I388" i="27"/>
  <c r="J388" i="27"/>
  <c r="P388" i="27" s="1"/>
  <c r="K388" i="27"/>
  <c r="Q388" i="27" s="1"/>
  <c r="L388" i="27"/>
  <c r="R388" i="27" s="1"/>
  <c r="M388" i="27"/>
  <c r="S388" i="27" s="1"/>
  <c r="I389" i="27"/>
  <c r="J389" i="27"/>
  <c r="P389" i="27" s="1"/>
  <c r="K389" i="27"/>
  <c r="Q389" i="27" s="1"/>
  <c r="L389" i="27"/>
  <c r="R389" i="27" s="1"/>
  <c r="M389" i="27"/>
  <c r="S389" i="27" s="1"/>
  <c r="I390" i="27"/>
  <c r="J390" i="27"/>
  <c r="P390" i="27" s="1"/>
  <c r="K390" i="27"/>
  <c r="Q390" i="27" s="1"/>
  <c r="L390" i="27"/>
  <c r="R390" i="27" s="1"/>
  <c r="M390" i="27"/>
  <c r="S390" i="27" s="1"/>
  <c r="I391" i="27"/>
  <c r="J391" i="27"/>
  <c r="P391" i="27" s="1"/>
  <c r="K391" i="27"/>
  <c r="Q391" i="27" s="1"/>
  <c r="L391" i="27"/>
  <c r="R391" i="27" s="1"/>
  <c r="M391" i="27"/>
  <c r="S391" i="27" s="1"/>
  <c r="I392" i="27"/>
  <c r="J392" i="27"/>
  <c r="P392" i="27" s="1"/>
  <c r="K392" i="27"/>
  <c r="Q392" i="27" s="1"/>
  <c r="L392" i="27"/>
  <c r="R392" i="27" s="1"/>
  <c r="M392" i="27"/>
  <c r="S392" i="27" s="1"/>
  <c r="I393" i="27"/>
  <c r="J393" i="27"/>
  <c r="P393" i="27" s="1"/>
  <c r="K393" i="27"/>
  <c r="Q393" i="27" s="1"/>
  <c r="L393" i="27"/>
  <c r="R393" i="27" s="1"/>
  <c r="M393" i="27"/>
  <c r="S393" i="27" s="1"/>
  <c r="I394" i="27"/>
  <c r="J394" i="27"/>
  <c r="P394" i="27" s="1"/>
  <c r="K394" i="27"/>
  <c r="Q394" i="27" s="1"/>
  <c r="L394" i="27"/>
  <c r="R394" i="27" s="1"/>
  <c r="M394" i="27"/>
  <c r="S394" i="27" s="1"/>
  <c r="I395" i="27"/>
  <c r="J395" i="27"/>
  <c r="P395" i="27" s="1"/>
  <c r="G395" i="27" s="1"/>
  <c r="K395" i="27"/>
  <c r="Q395" i="27" s="1"/>
  <c r="L395" i="27"/>
  <c r="R395" i="27" s="1"/>
  <c r="M395" i="27"/>
  <c r="S395" i="27" s="1"/>
  <c r="I396" i="27"/>
  <c r="J396" i="27"/>
  <c r="P396" i="27" s="1"/>
  <c r="K396" i="27"/>
  <c r="Q396" i="27" s="1"/>
  <c r="L396" i="27"/>
  <c r="R396" i="27" s="1"/>
  <c r="M396" i="27"/>
  <c r="S396" i="27" s="1"/>
  <c r="I397" i="27"/>
  <c r="J397" i="27"/>
  <c r="P397" i="27" s="1"/>
  <c r="K397" i="27"/>
  <c r="Q397" i="27" s="1"/>
  <c r="L397" i="27"/>
  <c r="R397" i="27" s="1"/>
  <c r="M397" i="27"/>
  <c r="S397" i="27" s="1"/>
  <c r="I398" i="27"/>
  <c r="J398" i="27"/>
  <c r="P398" i="27" s="1"/>
  <c r="K398" i="27"/>
  <c r="Q398" i="27" s="1"/>
  <c r="L398" i="27"/>
  <c r="R398" i="27" s="1"/>
  <c r="M398" i="27"/>
  <c r="S398" i="27" s="1"/>
  <c r="I399" i="27"/>
  <c r="J399" i="27"/>
  <c r="P399" i="27" s="1"/>
  <c r="K399" i="27"/>
  <c r="Q399" i="27" s="1"/>
  <c r="L399" i="27"/>
  <c r="R399" i="27" s="1"/>
  <c r="M399" i="27"/>
  <c r="S399" i="27" s="1"/>
  <c r="I400" i="27"/>
  <c r="J400" i="27"/>
  <c r="P400" i="27" s="1"/>
  <c r="K400" i="27"/>
  <c r="Q400" i="27" s="1"/>
  <c r="L400" i="27"/>
  <c r="R400" i="27" s="1"/>
  <c r="M400" i="27"/>
  <c r="S400" i="27" s="1"/>
  <c r="I401" i="27"/>
  <c r="J401" i="27"/>
  <c r="P401" i="27" s="1"/>
  <c r="K401" i="27"/>
  <c r="Q401" i="27" s="1"/>
  <c r="L401" i="27"/>
  <c r="R401" i="27" s="1"/>
  <c r="M401" i="27"/>
  <c r="S401" i="27" s="1"/>
  <c r="I402" i="27"/>
  <c r="J402" i="27"/>
  <c r="P402" i="27" s="1"/>
  <c r="K402" i="27"/>
  <c r="Q402" i="27" s="1"/>
  <c r="L402" i="27"/>
  <c r="R402" i="27" s="1"/>
  <c r="M402" i="27"/>
  <c r="S402" i="27" s="1"/>
  <c r="I403" i="27"/>
  <c r="J403" i="27"/>
  <c r="P403" i="27" s="1"/>
  <c r="K403" i="27"/>
  <c r="Q403" i="27" s="1"/>
  <c r="L403" i="27"/>
  <c r="R403" i="27" s="1"/>
  <c r="M403" i="27"/>
  <c r="S403" i="27" s="1"/>
  <c r="I404" i="27"/>
  <c r="J404" i="27"/>
  <c r="P404" i="27" s="1"/>
  <c r="K404" i="27"/>
  <c r="Q404" i="27" s="1"/>
  <c r="L404" i="27"/>
  <c r="R404" i="27" s="1"/>
  <c r="M404" i="27"/>
  <c r="S404" i="27" s="1"/>
  <c r="I405" i="27"/>
  <c r="J405" i="27"/>
  <c r="P405" i="27" s="1"/>
  <c r="K405" i="27"/>
  <c r="Q405" i="27" s="1"/>
  <c r="L405" i="27"/>
  <c r="R405" i="27" s="1"/>
  <c r="M405" i="27"/>
  <c r="S405" i="27" s="1"/>
  <c r="I406" i="27"/>
  <c r="J406" i="27"/>
  <c r="P406" i="27" s="1"/>
  <c r="K406" i="27"/>
  <c r="Q406" i="27" s="1"/>
  <c r="L406" i="27"/>
  <c r="R406" i="27" s="1"/>
  <c r="M406" i="27"/>
  <c r="S406" i="27" s="1"/>
  <c r="I407" i="27"/>
  <c r="J407" i="27"/>
  <c r="P407" i="27" s="1"/>
  <c r="K407" i="27"/>
  <c r="Q407" i="27" s="1"/>
  <c r="L407" i="27"/>
  <c r="R407" i="27" s="1"/>
  <c r="M407" i="27"/>
  <c r="S407" i="27" s="1"/>
  <c r="I408" i="27"/>
  <c r="J408" i="27"/>
  <c r="P408" i="27" s="1"/>
  <c r="K408" i="27"/>
  <c r="Q408" i="27" s="1"/>
  <c r="L408" i="27"/>
  <c r="R408" i="27" s="1"/>
  <c r="M408" i="27"/>
  <c r="S408" i="27" s="1"/>
  <c r="I409" i="27"/>
  <c r="J409" i="27"/>
  <c r="P409" i="27" s="1"/>
  <c r="K409" i="27"/>
  <c r="Q409" i="27" s="1"/>
  <c r="L409" i="27"/>
  <c r="R409" i="27" s="1"/>
  <c r="M409" i="27"/>
  <c r="S409" i="27" s="1"/>
  <c r="I410" i="27"/>
  <c r="J410" i="27"/>
  <c r="P410" i="27" s="1"/>
  <c r="K410" i="27"/>
  <c r="Q410" i="27" s="1"/>
  <c r="L410" i="27"/>
  <c r="R410" i="27" s="1"/>
  <c r="M410" i="27"/>
  <c r="S410" i="27" s="1"/>
  <c r="I411" i="27"/>
  <c r="J411" i="27"/>
  <c r="P411" i="27" s="1"/>
  <c r="K411" i="27"/>
  <c r="Q411" i="27" s="1"/>
  <c r="L411" i="27"/>
  <c r="R411" i="27" s="1"/>
  <c r="M411" i="27"/>
  <c r="S411" i="27" s="1"/>
  <c r="I412" i="27"/>
  <c r="J412" i="27"/>
  <c r="P412" i="27" s="1"/>
  <c r="K412" i="27"/>
  <c r="Q412" i="27" s="1"/>
  <c r="L412" i="27"/>
  <c r="R412" i="27" s="1"/>
  <c r="M412" i="27"/>
  <c r="S412" i="27" s="1"/>
  <c r="I413" i="27"/>
  <c r="J413" i="27"/>
  <c r="P413" i="27" s="1"/>
  <c r="K413" i="27"/>
  <c r="Q413" i="27" s="1"/>
  <c r="L413" i="27"/>
  <c r="R413" i="27" s="1"/>
  <c r="M413" i="27"/>
  <c r="S413" i="27" s="1"/>
  <c r="I414" i="27"/>
  <c r="J414" i="27"/>
  <c r="P414" i="27" s="1"/>
  <c r="K414" i="27"/>
  <c r="Q414" i="27" s="1"/>
  <c r="L414" i="27"/>
  <c r="R414" i="27" s="1"/>
  <c r="M414" i="27"/>
  <c r="S414" i="27" s="1"/>
  <c r="I415" i="27"/>
  <c r="J415" i="27"/>
  <c r="P415" i="27" s="1"/>
  <c r="K415" i="27"/>
  <c r="Q415" i="27" s="1"/>
  <c r="L415" i="27"/>
  <c r="R415" i="27" s="1"/>
  <c r="M415" i="27"/>
  <c r="S415" i="27" s="1"/>
  <c r="I416" i="27"/>
  <c r="J416" i="27"/>
  <c r="P416" i="27" s="1"/>
  <c r="K416" i="27"/>
  <c r="Q416" i="27" s="1"/>
  <c r="L416" i="27"/>
  <c r="R416" i="27" s="1"/>
  <c r="M416" i="27"/>
  <c r="S416" i="27" s="1"/>
  <c r="I417" i="27"/>
  <c r="J417" i="27"/>
  <c r="P417" i="27" s="1"/>
  <c r="K417" i="27"/>
  <c r="Q417" i="27" s="1"/>
  <c r="L417" i="27"/>
  <c r="R417" i="27" s="1"/>
  <c r="M417" i="27"/>
  <c r="S417" i="27" s="1"/>
  <c r="I418" i="27"/>
  <c r="J418" i="27"/>
  <c r="P418" i="27" s="1"/>
  <c r="K418" i="27"/>
  <c r="Q418" i="27" s="1"/>
  <c r="L418" i="27"/>
  <c r="R418" i="27" s="1"/>
  <c r="M418" i="27"/>
  <c r="S418" i="27" s="1"/>
  <c r="I419" i="27"/>
  <c r="J419" i="27"/>
  <c r="P419" i="27" s="1"/>
  <c r="K419" i="27"/>
  <c r="Q419" i="27" s="1"/>
  <c r="L419" i="27"/>
  <c r="R419" i="27" s="1"/>
  <c r="M419" i="27"/>
  <c r="S419" i="27" s="1"/>
  <c r="I420" i="27"/>
  <c r="J420" i="27"/>
  <c r="P420" i="27" s="1"/>
  <c r="K420" i="27"/>
  <c r="Q420" i="27" s="1"/>
  <c r="L420" i="27"/>
  <c r="R420" i="27" s="1"/>
  <c r="M420" i="27"/>
  <c r="S420" i="27" s="1"/>
  <c r="I421" i="27"/>
  <c r="J421" i="27"/>
  <c r="P421" i="27" s="1"/>
  <c r="K421" i="27"/>
  <c r="Q421" i="27" s="1"/>
  <c r="L421" i="27"/>
  <c r="R421" i="27" s="1"/>
  <c r="M421" i="27"/>
  <c r="S421" i="27" s="1"/>
  <c r="I422" i="27"/>
  <c r="J422" i="27"/>
  <c r="P422" i="27" s="1"/>
  <c r="K422" i="27"/>
  <c r="Q422" i="27" s="1"/>
  <c r="L422" i="27"/>
  <c r="R422" i="27" s="1"/>
  <c r="M422" i="27"/>
  <c r="S422" i="27" s="1"/>
  <c r="I423" i="27"/>
  <c r="J423" i="27"/>
  <c r="P423" i="27" s="1"/>
  <c r="K423" i="27"/>
  <c r="Q423" i="27" s="1"/>
  <c r="L423" i="27"/>
  <c r="R423" i="27" s="1"/>
  <c r="M423" i="27"/>
  <c r="S423" i="27" s="1"/>
  <c r="I424" i="27"/>
  <c r="J424" i="27"/>
  <c r="P424" i="27" s="1"/>
  <c r="K424" i="27"/>
  <c r="Q424" i="27" s="1"/>
  <c r="L424" i="27"/>
  <c r="R424" i="27" s="1"/>
  <c r="M424" i="27"/>
  <c r="S424" i="27" s="1"/>
  <c r="I425" i="27"/>
  <c r="J425" i="27"/>
  <c r="P425" i="27" s="1"/>
  <c r="K425" i="27"/>
  <c r="Q425" i="27" s="1"/>
  <c r="L425" i="27"/>
  <c r="R425" i="27" s="1"/>
  <c r="M425" i="27"/>
  <c r="S425" i="27" s="1"/>
  <c r="I426" i="27"/>
  <c r="J426" i="27"/>
  <c r="P426" i="27" s="1"/>
  <c r="K426" i="27"/>
  <c r="Q426" i="27" s="1"/>
  <c r="L426" i="27"/>
  <c r="R426" i="27" s="1"/>
  <c r="M426" i="27"/>
  <c r="S426" i="27" s="1"/>
  <c r="I427" i="27"/>
  <c r="J427" i="27"/>
  <c r="P427" i="27" s="1"/>
  <c r="K427" i="27"/>
  <c r="Q427" i="27" s="1"/>
  <c r="L427" i="27"/>
  <c r="R427" i="27" s="1"/>
  <c r="M427" i="27"/>
  <c r="S427" i="27" s="1"/>
  <c r="I428" i="27"/>
  <c r="J428" i="27"/>
  <c r="P428" i="27" s="1"/>
  <c r="K428" i="27"/>
  <c r="Q428" i="27" s="1"/>
  <c r="L428" i="27"/>
  <c r="R428" i="27" s="1"/>
  <c r="M428" i="27"/>
  <c r="S428" i="27" s="1"/>
  <c r="I429" i="27"/>
  <c r="J429" i="27"/>
  <c r="P429" i="27" s="1"/>
  <c r="K429" i="27"/>
  <c r="Q429" i="27" s="1"/>
  <c r="L429" i="27"/>
  <c r="R429" i="27" s="1"/>
  <c r="M429" i="27"/>
  <c r="S429" i="27" s="1"/>
  <c r="I430" i="27"/>
  <c r="J430" i="27"/>
  <c r="P430" i="27" s="1"/>
  <c r="K430" i="27"/>
  <c r="Q430" i="27" s="1"/>
  <c r="L430" i="27"/>
  <c r="R430" i="27" s="1"/>
  <c r="M430" i="27"/>
  <c r="S430" i="27" s="1"/>
  <c r="I431" i="27"/>
  <c r="J431" i="27"/>
  <c r="P431" i="27" s="1"/>
  <c r="K431" i="27"/>
  <c r="Q431" i="27" s="1"/>
  <c r="L431" i="27"/>
  <c r="R431" i="27" s="1"/>
  <c r="M431" i="27"/>
  <c r="S431" i="27" s="1"/>
  <c r="I432" i="27"/>
  <c r="J432" i="27"/>
  <c r="P432" i="27" s="1"/>
  <c r="K432" i="27"/>
  <c r="Q432" i="27" s="1"/>
  <c r="L432" i="27"/>
  <c r="R432" i="27" s="1"/>
  <c r="M432" i="27"/>
  <c r="S432" i="27" s="1"/>
  <c r="I433" i="27"/>
  <c r="J433" i="27"/>
  <c r="P433" i="27" s="1"/>
  <c r="K433" i="27"/>
  <c r="Q433" i="27" s="1"/>
  <c r="L433" i="27"/>
  <c r="R433" i="27" s="1"/>
  <c r="M433" i="27"/>
  <c r="S433" i="27" s="1"/>
  <c r="I434" i="27"/>
  <c r="J434" i="27"/>
  <c r="P434" i="27" s="1"/>
  <c r="K434" i="27"/>
  <c r="Q434" i="27" s="1"/>
  <c r="L434" i="27"/>
  <c r="R434" i="27" s="1"/>
  <c r="M434" i="27"/>
  <c r="S434" i="27" s="1"/>
  <c r="I435" i="27"/>
  <c r="J435" i="27"/>
  <c r="P435" i="27" s="1"/>
  <c r="K435" i="27"/>
  <c r="Q435" i="27" s="1"/>
  <c r="L435" i="27"/>
  <c r="R435" i="27" s="1"/>
  <c r="M435" i="27"/>
  <c r="S435" i="27" s="1"/>
  <c r="I436" i="27"/>
  <c r="J436" i="27"/>
  <c r="P436" i="27" s="1"/>
  <c r="K436" i="27"/>
  <c r="Q436" i="27" s="1"/>
  <c r="L436" i="27"/>
  <c r="R436" i="27" s="1"/>
  <c r="M436" i="27"/>
  <c r="S436" i="27" s="1"/>
  <c r="I437" i="27"/>
  <c r="J437" i="27"/>
  <c r="P437" i="27" s="1"/>
  <c r="K437" i="27"/>
  <c r="Q437" i="27" s="1"/>
  <c r="L437" i="27"/>
  <c r="R437" i="27" s="1"/>
  <c r="M437" i="27"/>
  <c r="S437" i="27" s="1"/>
  <c r="I438" i="27"/>
  <c r="J438" i="27"/>
  <c r="P438" i="27" s="1"/>
  <c r="K438" i="27"/>
  <c r="Q438" i="27" s="1"/>
  <c r="L438" i="27"/>
  <c r="R438" i="27" s="1"/>
  <c r="M438" i="27"/>
  <c r="S438" i="27" s="1"/>
  <c r="I439" i="27"/>
  <c r="J439" i="27"/>
  <c r="P439" i="27" s="1"/>
  <c r="K439" i="27"/>
  <c r="Q439" i="27" s="1"/>
  <c r="L439" i="27"/>
  <c r="R439" i="27" s="1"/>
  <c r="M439" i="27"/>
  <c r="S439" i="27" s="1"/>
  <c r="I440" i="27"/>
  <c r="J440" i="27"/>
  <c r="P440" i="27" s="1"/>
  <c r="K440" i="27"/>
  <c r="Q440" i="27" s="1"/>
  <c r="L440" i="27"/>
  <c r="R440" i="27" s="1"/>
  <c r="M440" i="27"/>
  <c r="S440" i="27" s="1"/>
  <c r="I441" i="27"/>
  <c r="J441" i="27"/>
  <c r="P441" i="27" s="1"/>
  <c r="K441" i="27"/>
  <c r="Q441" i="27" s="1"/>
  <c r="L441" i="27"/>
  <c r="R441" i="27" s="1"/>
  <c r="M441" i="27"/>
  <c r="S441" i="27" s="1"/>
  <c r="I442" i="27"/>
  <c r="J442" i="27"/>
  <c r="P442" i="27" s="1"/>
  <c r="K442" i="27"/>
  <c r="Q442" i="27" s="1"/>
  <c r="L442" i="27"/>
  <c r="R442" i="27" s="1"/>
  <c r="M442" i="27"/>
  <c r="S442" i="27" s="1"/>
  <c r="I443" i="27"/>
  <c r="J443" i="27"/>
  <c r="P443" i="27" s="1"/>
  <c r="K443" i="27"/>
  <c r="Q443" i="27" s="1"/>
  <c r="L443" i="27"/>
  <c r="R443" i="27" s="1"/>
  <c r="M443" i="27"/>
  <c r="S443" i="27" s="1"/>
  <c r="I444" i="27"/>
  <c r="J444" i="27"/>
  <c r="P444" i="27" s="1"/>
  <c r="K444" i="27"/>
  <c r="Q444" i="27" s="1"/>
  <c r="L444" i="27"/>
  <c r="R444" i="27" s="1"/>
  <c r="M444" i="27"/>
  <c r="S444" i="27" s="1"/>
  <c r="I445" i="27"/>
  <c r="J445" i="27"/>
  <c r="P445" i="27" s="1"/>
  <c r="K445" i="27"/>
  <c r="Q445" i="27" s="1"/>
  <c r="L445" i="27"/>
  <c r="R445" i="27" s="1"/>
  <c r="M445" i="27"/>
  <c r="S445" i="27" s="1"/>
  <c r="I446" i="27"/>
  <c r="J446" i="27"/>
  <c r="P446" i="27" s="1"/>
  <c r="K446" i="27"/>
  <c r="Q446" i="27" s="1"/>
  <c r="L446" i="27"/>
  <c r="R446" i="27" s="1"/>
  <c r="M446" i="27"/>
  <c r="S446" i="27" s="1"/>
  <c r="I447" i="27"/>
  <c r="J447" i="27"/>
  <c r="P447" i="27" s="1"/>
  <c r="K447" i="27"/>
  <c r="Q447" i="27" s="1"/>
  <c r="L447" i="27"/>
  <c r="R447" i="27" s="1"/>
  <c r="M447" i="27"/>
  <c r="S447" i="27" s="1"/>
  <c r="I448" i="27"/>
  <c r="J448" i="27"/>
  <c r="P448" i="27" s="1"/>
  <c r="K448" i="27"/>
  <c r="Q448" i="27" s="1"/>
  <c r="L448" i="27"/>
  <c r="R448" i="27" s="1"/>
  <c r="M448" i="27"/>
  <c r="S448" i="27" s="1"/>
  <c r="I449" i="27"/>
  <c r="J449" i="27"/>
  <c r="P449" i="27" s="1"/>
  <c r="K449" i="27"/>
  <c r="Q449" i="27" s="1"/>
  <c r="L449" i="27"/>
  <c r="R449" i="27" s="1"/>
  <c r="M449" i="27"/>
  <c r="S449" i="27" s="1"/>
  <c r="I450" i="27"/>
  <c r="J450" i="27"/>
  <c r="P450" i="27" s="1"/>
  <c r="K450" i="27"/>
  <c r="Q450" i="27" s="1"/>
  <c r="L450" i="27"/>
  <c r="R450" i="27" s="1"/>
  <c r="M450" i="27"/>
  <c r="S450" i="27" s="1"/>
  <c r="I451" i="27"/>
  <c r="J451" i="27"/>
  <c r="P451" i="27" s="1"/>
  <c r="K451" i="27"/>
  <c r="Q451" i="27" s="1"/>
  <c r="L451" i="27"/>
  <c r="R451" i="27" s="1"/>
  <c r="M451" i="27"/>
  <c r="S451" i="27" s="1"/>
  <c r="I452" i="27"/>
  <c r="J452" i="27"/>
  <c r="P452" i="27" s="1"/>
  <c r="K452" i="27"/>
  <c r="Q452" i="27" s="1"/>
  <c r="L452" i="27"/>
  <c r="R452" i="27" s="1"/>
  <c r="M452" i="27"/>
  <c r="S452" i="27" s="1"/>
  <c r="I453" i="27"/>
  <c r="J453" i="27"/>
  <c r="P453" i="27" s="1"/>
  <c r="K453" i="27"/>
  <c r="Q453" i="27" s="1"/>
  <c r="L453" i="27"/>
  <c r="R453" i="27" s="1"/>
  <c r="M453" i="27"/>
  <c r="S453" i="27" s="1"/>
  <c r="I454" i="27"/>
  <c r="J454" i="27"/>
  <c r="P454" i="27" s="1"/>
  <c r="K454" i="27"/>
  <c r="Q454" i="27" s="1"/>
  <c r="L454" i="27"/>
  <c r="R454" i="27" s="1"/>
  <c r="M454" i="27"/>
  <c r="S454" i="27" s="1"/>
  <c r="I455" i="27"/>
  <c r="J455" i="27"/>
  <c r="P455" i="27" s="1"/>
  <c r="K455" i="27"/>
  <c r="Q455" i="27" s="1"/>
  <c r="L455" i="27"/>
  <c r="R455" i="27" s="1"/>
  <c r="M455" i="27"/>
  <c r="S455" i="27" s="1"/>
  <c r="I456" i="27"/>
  <c r="J456" i="27"/>
  <c r="P456" i="27" s="1"/>
  <c r="K456" i="27"/>
  <c r="Q456" i="27" s="1"/>
  <c r="L456" i="27"/>
  <c r="R456" i="27" s="1"/>
  <c r="M456" i="27"/>
  <c r="S456" i="27" s="1"/>
  <c r="I457" i="27"/>
  <c r="J457" i="27"/>
  <c r="P457" i="27" s="1"/>
  <c r="K457" i="27"/>
  <c r="Q457" i="27" s="1"/>
  <c r="L457" i="27"/>
  <c r="R457" i="27" s="1"/>
  <c r="M457" i="27"/>
  <c r="S457" i="27" s="1"/>
  <c r="I458" i="27"/>
  <c r="J458" i="27"/>
  <c r="P458" i="27" s="1"/>
  <c r="K458" i="27"/>
  <c r="Q458" i="27" s="1"/>
  <c r="L458" i="27"/>
  <c r="R458" i="27" s="1"/>
  <c r="M458" i="27"/>
  <c r="S458" i="27" s="1"/>
  <c r="I459" i="27"/>
  <c r="J459" i="27"/>
  <c r="P459" i="27" s="1"/>
  <c r="K459" i="27"/>
  <c r="Q459" i="27" s="1"/>
  <c r="L459" i="27"/>
  <c r="R459" i="27" s="1"/>
  <c r="M459" i="27"/>
  <c r="S459" i="27" s="1"/>
  <c r="I460" i="27"/>
  <c r="J460" i="27"/>
  <c r="P460" i="27" s="1"/>
  <c r="K460" i="27"/>
  <c r="Q460" i="27" s="1"/>
  <c r="L460" i="27"/>
  <c r="R460" i="27" s="1"/>
  <c r="M460" i="27"/>
  <c r="S460" i="27" s="1"/>
  <c r="I461" i="27"/>
  <c r="J461" i="27"/>
  <c r="P461" i="27" s="1"/>
  <c r="K461" i="27"/>
  <c r="Q461" i="27" s="1"/>
  <c r="L461" i="27"/>
  <c r="R461" i="27" s="1"/>
  <c r="M461" i="27"/>
  <c r="S461" i="27" s="1"/>
  <c r="I462" i="27"/>
  <c r="J462" i="27"/>
  <c r="P462" i="27" s="1"/>
  <c r="K462" i="27"/>
  <c r="Q462" i="27" s="1"/>
  <c r="L462" i="27"/>
  <c r="R462" i="27" s="1"/>
  <c r="M462" i="27"/>
  <c r="S462" i="27" s="1"/>
  <c r="I463" i="27"/>
  <c r="J463" i="27"/>
  <c r="P463" i="27" s="1"/>
  <c r="G463" i="27" s="1"/>
  <c r="K463" i="27"/>
  <c r="Q463" i="27" s="1"/>
  <c r="L463" i="27"/>
  <c r="R463" i="27" s="1"/>
  <c r="M463" i="27"/>
  <c r="S463" i="27" s="1"/>
  <c r="I464" i="27"/>
  <c r="J464" i="27"/>
  <c r="P464" i="27" s="1"/>
  <c r="K464" i="27"/>
  <c r="Q464" i="27" s="1"/>
  <c r="L464" i="27"/>
  <c r="R464" i="27" s="1"/>
  <c r="M464" i="27"/>
  <c r="S464" i="27" s="1"/>
  <c r="I465" i="27"/>
  <c r="J465" i="27"/>
  <c r="P465" i="27" s="1"/>
  <c r="K465" i="27"/>
  <c r="Q465" i="27" s="1"/>
  <c r="L465" i="27"/>
  <c r="R465" i="27" s="1"/>
  <c r="M465" i="27"/>
  <c r="S465" i="27" s="1"/>
  <c r="I466" i="27"/>
  <c r="J466" i="27"/>
  <c r="P466" i="27" s="1"/>
  <c r="K466" i="27"/>
  <c r="Q466" i="27" s="1"/>
  <c r="L466" i="27"/>
  <c r="R466" i="27" s="1"/>
  <c r="M466" i="27"/>
  <c r="S466" i="27" s="1"/>
  <c r="I467" i="27"/>
  <c r="J467" i="27"/>
  <c r="P467" i="27" s="1"/>
  <c r="K467" i="27"/>
  <c r="Q467" i="27" s="1"/>
  <c r="L467" i="27"/>
  <c r="R467" i="27" s="1"/>
  <c r="M467" i="27"/>
  <c r="S467" i="27" s="1"/>
  <c r="I468" i="27"/>
  <c r="J468" i="27"/>
  <c r="P468" i="27" s="1"/>
  <c r="K468" i="27"/>
  <c r="Q468" i="27" s="1"/>
  <c r="L468" i="27"/>
  <c r="R468" i="27" s="1"/>
  <c r="M468" i="27"/>
  <c r="S468" i="27" s="1"/>
  <c r="I469" i="27"/>
  <c r="J469" i="27"/>
  <c r="P469" i="27" s="1"/>
  <c r="K469" i="27"/>
  <c r="Q469" i="27" s="1"/>
  <c r="L469" i="27"/>
  <c r="R469" i="27" s="1"/>
  <c r="M469" i="27"/>
  <c r="S469" i="27" s="1"/>
  <c r="I470" i="27"/>
  <c r="J470" i="27"/>
  <c r="P470" i="27" s="1"/>
  <c r="K470" i="27"/>
  <c r="Q470" i="27" s="1"/>
  <c r="L470" i="27"/>
  <c r="R470" i="27" s="1"/>
  <c r="M470" i="27"/>
  <c r="S470" i="27" s="1"/>
  <c r="I471" i="27"/>
  <c r="J471" i="27"/>
  <c r="P471" i="27" s="1"/>
  <c r="K471" i="27"/>
  <c r="Q471" i="27" s="1"/>
  <c r="L471" i="27"/>
  <c r="R471" i="27" s="1"/>
  <c r="M471" i="27"/>
  <c r="S471" i="27" s="1"/>
  <c r="I472" i="27"/>
  <c r="J472" i="27"/>
  <c r="P472" i="27" s="1"/>
  <c r="K472" i="27"/>
  <c r="Q472" i="27" s="1"/>
  <c r="L472" i="27"/>
  <c r="R472" i="27" s="1"/>
  <c r="M472" i="27"/>
  <c r="S472" i="27" s="1"/>
  <c r="I473" i="27"/>
  <c r="J473" i="27"/>
  <c r="P473" i="27" s="1"/>
  <c r="K473" i="27"/>
  <c r="Q473" i="27" s="1"/>
  <c r="L473" i="27"/>
  <c r="R473" i="27" s="1"/>
  <c r="M473" i="27"/>
  <c r="S473" i="27" s="1"/>
  <c r="I474" i="27"/>
  <c r="J474" i="27"/>
  <c r="P474" i="27" s="1"/>
  <c r="K474" i="27"/>
  <c r="Q474" i="27" s="1"/>
  <c r="L474" i="27"/>
  <c r="R474" i="27" s="1"/>
  <c r="M474" i="27"/>
  <c r="S474" i="27" s="1"/>
  <c r="I475" i="27"/>
  <c r="J475" i="27"/>
  <c r="P475" i="27" s="1"/>
  <c r="K475" i="27"/>
  <c r="Q475" i="27" s="1"/>
  <c r="L475" i="27"/>
  <c r="R475" i="27" s="1"/>
  <c r="M475" i="27"/>
  <c r="S475" i="27" s="1"/>
  <c r="I476" i="27"/>
  <c r="J476" i="27"/>
  <c r="P476" i="27" s="1"/>
  <c r="K476" i="27"/>
  <c r="Q476" i="27" s="1"/>
  <c r="L476" i="27"/>
  <c r="R476" i="27" s="1"/>
  <c r="M476" i="27"/>
  <c r="S476" i="27" s="1"/>
  <c r="I477" i="27"/>
  <c r="J477" i="27"/>
  <c r="P477" i="27" s="1"/>
  <c r="K477" i="27"/>
  <c r="Q477" i="27" s="1"/>
  <c r="L477" i="27"/>
  <c r="R477" i="27" s="1"/>
  <c r="M477" i="27"/>
  <c r="S477" i="27" s="1"/>
  <c r="I478" i="27"/>
  <c r="J478" i="27"/>
  <c r="P478" i="27" s="1"/>
  <c r="K478" i="27"/>
  <c r="Q478" i="27" s="1"/>
  <c r="L478" i="27"/>
  <c r="R478" i="27" s="1"/>
  <c r="M478" i="27"/>
  <c r="S478" i="27" s="1"/>
  <c r="I479" i="27"/>
  <c r="J479" i="27"/>
  <c r="P479" i="27" s="1"/>
  <c r="K479" i="27"/>
  <c r="Q479" i="27" s="1"/>
  <c r="L479" i="27"/>
  <c r="R479" i="27" s="1"/>
  <c r="M479" i="27"/>
  <c r="S479" i="27" s="1"/>
  <c r="I480" i="27"/>
  <c r="J480" i="27"/>
  <c r="P480" i="27" s="1"/>
  <c r="K480" i="27"/>
  <c r="Q480" i="27" s="1"/>
  <c r="L480" i="27"/>
  <c r="R480" i="27" s="1"/>
  <c r="M480" i="27"/>
  <c r="S480" i="27" s="1"/>
  <c r="I481" i="27"/>
  <c r="J481" i="27"/>
  <c r="P481" i="27" s="1"/>
  <c r="K481" i="27"/>
  <c r="Q481" i="27" s="1"/>
  <c r="L481" i="27"/>
  <c r="R481" i="27" s="1"/>
  <c r="M481" i="27"/>
  <c r="S481" i="27" s="1"/>
  <c r="I482" i="27"/>
  <c r="J482" i="27"/>
  <c r="P482" i="27" s="1"/>
  <c r="K482" i="27"/>
  <c r="Q482" i="27" s="1"/>
  <c r="L482" i="27"/>
  <c r="R482" i="27" s="1"/>
  <c r="M482" i="27"/>
  <c r="S482" i="27" s="1"/>
  <c r="I483" i="27"/>
  <c r="J483" i="27"/>
  <c r="P483" i="27" s="1"/>
  <c r="K483" i="27"/>
  <c r="Q483" i="27" s="1"/>
  <c r="L483" i="27"/>
  <c r="R483" i="27" s="1"/>
  <c r="M483" i="27"/>
  <c r="S483" i="27" s="1"/>
  <c r="I484" i="27"/>
  <c r="J484" i="27"/>
  <c r="P484" i="27" s="1"/>
  <c r="K484" i="27"/>
  <c r="Q484" i="27" s="1"/>
  <c r="L484" i="27"/>
  <c r="R484" i="27" s="1"/>
  <c r="M484" i="27"/>
  <c r="S484" i="27" s="1"/>
  <c r="I485" i="27"/>
  <c r="J485" i="27"/>
  <c r="P485" i="27" s="1"/>
  <c r="K485" i="27"/>
  <c r="Q485" i="27" s="1"/>
  <c r="L485" i="27"/>
  <c r="R485" i="27" s="1"/>
  <c r="M485" i="27"/>
  <c r="S485" i="27" s="1"/>
  <c r="I486" i="27"/>
  <c r="J486" i="27"/>
  <c r="P486" i="27" s="1"/>
  <c r="K486" i="27"/>
  <c r="Q486" i="27" s="1"/>
  <c r="L486" i="27"/>
  <c r="R486" i="27" s="1"/>
  <c r="M486" i="27"/>
  <c r="S486" i="27" s="1"/>
  <c r="I487" i="27"/>
  <c r="J487" i="27"/>
  <c r="P487" i="27" s="1"/>
  <c r="K487" i="27"/>
  <c r="Q487" i="27" s="1"/>
  <c r="L487" i="27"/>
  <c r="R487" i="27" s="1"/>
  <c r="M487" i="27"/>
  <c r="S487" i="27" s="1"/>
  <c r="I488" i="27"/>
  <c r="J488" i="27"/>
  <c r="P488" i="27" s="1"/>
  <c r="K488" i="27"/>
  <c r="Q488" i="27" s="1"/>
  <c r="L488" i="27"/>
  <c r="R488" i="27" s="1"/>
  <c r="M488" i="27"/>
  <c r="S488" i="27" s="1"/>
  <c r="I489" i="27"/>
  <c r="J489" i="27"/>
  <c r="P489" i="27" s="1"/>
  <c r="K489" i="27"/>
  <c r="Q489" i="27" s="1"/>
  <c r="L489" i="27"/>
  <c r="R489" i="27" s="1"/>
  <c r="M489" i="27"/>
  <c r="S489" i="27" s="1"/>
  <c r="I490" i="27"/>
  <c r="J490" i="27"/>
  <c r="P490" i="27" s="1"/>
  <c r="K490" i="27"/>
  <c r="Q490" i="27" s="1"/>
  <c r="L490" i="27"/>
  <c r="R490" i="27" s="1"/>
  <c r="M490" i="27"/>
  <c r="S490" i="27" s="1"/>
  <c r="I491" i="27"/>
  <c r="J491" i="27"/>
  <c r="P491" i="27" s="1"/>
  <c r="K491" i="27"/>
  <c r="Q491" i="27" s="1"/>
  <c r="L491" i="27"/>
  <c r="R491" i="27" s="1"/>
  <c r="M491" i="27"/>
  <c r="S491" i="27" s="1"/>
  <c r="I492" i="27"/>
  <c r="J492" i="27"/>
  <c r="P492" i="27" s="1"/>
  <c r="K492" i="27"/>
  <c r="Q492" i="27" s="1"/>
  <c r="L492" i="27"/>
  <c r="R492" i="27" s="1"/>
  <c r="M492" i="27"/>
  <c r="S492" i="27" s="1"/>
  <c r="I493" i="27"/>
  <c r="J493" i="27"/>
  <c r="P493" i="27" s="1"/>
  <c r="K493" i="27"/>
  <c r="Q493" i="27" s="1"/>
  <c r="L493" i="27"/>
  <c r="R493" i="27" s="1"/>
  <c r="M493" i="27"/>
  <c r="S493" i="27" s="1"/>
  <c r="I494" i="27"/>
  <c r="J494" i="27"/>
  <c r="P494" i="27" s="1"/>
  <c r="K494" i="27"/>
  <c r="Q494" i="27" s="1"/>
  <c r="L494" i="27"/>
  <c r="R494" i="27" s="1"/>
  <c r="M494" i="27"/>
  <c r="S494" i="27" s="1"/>
  <c r="I495" i="27"/>
  <c r="J495" i="27"/>
  <c r="P495" i="27" s="1"/>
  <c r="K495" i="27"/>
  <c r="Q495" i="27" s="1"/>
  <c r="L495" i="27"/>
  <c r="R495" i="27" s="1"/>
  <c r="M495" i="27"/>
  <c r="S495" i="27" s="1"/>
  <c r="I496" i="27"/>
  <c r="J496" i="27"/>
  <c r="P496" i="27" s="1"/>
  <c r="K496" i="27"/>
  <c r="Q496" i="27" s="1"/>
  <c r="L496" i="27"/>
  <c r="R496" i="27" s="1"/>
  <c r="M496" i="27"/>
  <c r="S496" i="27" s="1"/>
  <c r="I497" i="27"/>
  <c r="J497" i="27"/>
  <c r="P497" i="27" s="1"/>
  <c r="K497" i="27"/>
  <c r="Q497" i="27" s="1"/>
  <c r="L497" i="27"/>
  <c r="R497" i="27" s="1"/>
  <c r="M497" i="27"/>
  <c r="S497" i="27" s="1"/>
  <c r="I498" i="27"/>
  <c r="J498" i="27"/>
  <c r="P498" i="27" s="1"/>
  <c r="K498" i="27"/>
  <c r="Q498" i="27" s="1"/>
  <c r="L498" i="27"/>
  <c r="R498" i="27" s="1"/>
  <c r="M498" i="27"/>
  <c r="S498" i="27" s="1"/>
  <c r="I499" i="27"/>
  <c r="J499" i="27"/>
  <c r="P499" i="27" s="1"/>
  <c r="K499" i="27"/>
  <c r="Q499" i="27" s="1"/>
  <c r="L499" i="27"/>
  <c r="R499" i="27" s="1"/>
  <c r="M499" i="27"/>
  <c r="S499" i="27" s="1"/>
  <c r="I500" i="27"/>
  <c r="J500" i="27"/>
  <c r="P500" i="27" s="1"/>
  <c r="K500" i="27"/>
  <c r="Q500" i="27" s="1"/>
  <c r="L500" i="27"/>
  <c r="R500" i="27" s="1"/>
  <c r="M500" i="27"/>
  <c r="S500" i="27" s="1"/>
  <c r="I501" i="27"/>
  <c r="J501" i="27"/>
  <c r="P501" i="27" s="1"/>
  <c r="K501" i="27"/>
  <c r="Q501" i="27" s="1"/>
  <c r="L501" i="27"/>
  <c r="R501" i="27" s="1"/>
  <c r="M501" i="27"/>
  <c r="S501" i="27" s="1"/>
  <c r="I502" i="27"/>
  <c r="J502" i="27"/>
  <c r="P502" i="27" s="1"/>
  <c r="K502" i="27"/>
  <c r="Q502" i="27" s="1"/>
  <c r="L502" i="27"/>
  <c r="R502" i="27" s="1"/>
  <c r="M502" i="27"/>
  <c r="S502" i="27" s="1"/>
  <c r="I503" i="27"/>
  <c r="J503" i="27"/>
  <c r="P503" i="27" s="1"/>
  <c r="K503" i="27"/>
  <c r="Q503" i="27" s="1"/>
  <c r="L503" i="27"/>
  <c r="R503" i="27" s="1"/>
  <c r="M503" i="27"/>
  <c r="S503" i="27" s="1"/>
  <c r="I504" i="27"/>
  <c r="J504" i="27"/>
  <c r="P504" i="27" s="1"/>
  <c r="K504" i="27"/>
  <c r="Q504" i="27" s="1"/>
  <c r="L504" i="27"/>
  <c r="R504" i="27" s="1"/>
  <c r="M504" i="27"/>
  <c r="S504" i="27" s="1"/>
  <c r="I505" i="27"/>
  <c r="J505" i="27"/>
  <c r="P505" i="27" s="1"/>
  <c r="K505" i="27"/>
  <c r="Q505" i="27" s="1"/>
  <c r="L505" i="27"/>
  <c r="R505" i="27" s="1"/>
  <c r="M505" i="27"/>
  <c r="S505" i="27" s="1"/>
  <c r="I506" i="27"/>
  <c r="J506" i="27"/>
  <c r="P506" i="27" s="1"/>
  <c r="K506" i="27"/>
  <c r="Q506" i="27" s="1"/>
  <c r="L506" i="27"/>
  <c r="R506" i="27" s="1"/>
  <c r="M506" i="27"/>
  <c r="S506" i="27" s="1"/>
  <c r="I507" i="27"/>
  <c r="J507" i="27"/>
  <c r="P507" i="27" s="1"/>
  <c r="K507" i="27"/>
  <c r="Q507" i="27" s="1"/>
  <c r="L507" i="27"/>
  <c r="R507" i="27" s="1"/>
  <c r="M507" i="27"/>
  <c r="S507" i="27" s="1"/>
  <c r="I508" i="27"/>
  <c r="J508" i="27"/>
  <c r="P508" i="27" s="1"/>
  <c r="K508" i="27"/>
  <c r="Q508" i="27" s="1"/>
  <c r="L508" i="27"/>
  <c r="R508" i="27" s="1"/>
  <c r="M508" i="27"/>
  <c r="S508" i="27" s="1"/>
  <c r="I509" i="27"/>
  <c r="J509" i="27"/>
  <c r="P509" i="27" s="1"/>
  <c r="K509" i="27"/>
  <c r="Q509" i="27" s="1"/>
  <c r="L509" i="27"/>
  <c r="R509" i="27" s="1"/>
  <c r="M509" i="27"/>
  <c r="S509" i="27" s="1"/>
  <c r="I510" i="27"/>
  <c r="J510" i="27"/>
  <c r="P510" i="27" s="1"/>
  <c r="K510" i="27"/>
  <c r="Q510" i="27" s="1"/>
  <c r="L510" i="27"/>
  <c r="R510" i="27" s="1"/>
  <c r="M510" i="27"/>
  <c r="S510" i="27" s="1"/>
  <c r="I511" i="27"/>
  <c r="J511" i="27"/>
  <c r="P511" i="27" s="1"/>
  <c r="K511" i="27"/>
  <c r="Q511" i="27" s="1"/>
  <c r="L511" i="27"/>
  <c r="R511" i="27" s="1"/>
  <c r="M511" i="27"/>
  <c r="S511" i="27" s="1"/>
  <c r="I512" i="27"/>
  <c r="J512" i="27"/>
  <c r="P512" i="27" s="1"/>
  <c r="K512" i="27"/>
  <c r="Q512" i="27" s="1"/>
  <c r="L512" i="27"/>
  <c r="R512" i="27" s="1"/>
  <c r="M512" i="27"/>
  <c r="S512" i="27" s="1"/>
  <c r="I513" i="27"/>
  <c r="J513" i="27"/>
  <c r="P513" i="27" s="1"/>
  <c r="K513" i="27"/>
  <c r="Q513" i="27" s="1"/>
  <c r="L513" i="27"/>
  <c r="R513" i="27" s="1"/>
  <c r="M513" i="27"/>
  <c r="S513" i="27" s="1"/>
  <c r="I514" i="27"/>
  <c r="J514" i="27"/>
  <c r="P514" i="27" s="1"/>
  <c r="K514" i="27"/>
  <c r="Q514" i="27" s="1"/>
  <c r="L514" i="27"/>
  <c r="R514" i="27" s="1"/>
  <c r="M514" i="27"/>
  <c r="S514" i="27" s="1"/>
  <c r="I515" i="27"/>
  <c r="J515" i="27"/>
  <c r="P515" i="27" s="1"/>
  <c r="K515" i="27"/>
  <c r="Q515" i="27" s="1"/>
  <c r="L515" i="27"/>
  <c r="R515" i="27" s="1"/>
  <c r="M515" i="27"/>
  <c r="S515" i="27" s="1"/>
  <c r="I516" i="27"/>
  <c r="J516" i="27"/>
  <c r="P516" i="27" s="1"/>
  <c r="K516" i="27"/>
  <c r="Q516" i="27" s="1"/>
  <c r="L516" i="27"/>
  <c r="R516" i="27" s="1"/>
  <c r="M516" i="27"/>
  <c r="S516" i="27" s="1"/>
  <c r="I517" i="27"/>
  <c r="J517" i="27"/>
  <c r="P517" i="27" s="1"/>
  <c r="K517" i="27"/>
  <c r="Q517" i="27" s="1"/>
  <c r="L517" i="27"/>
  <c r="R517" i="27" s="1"/>
  <c r="M517" i="27"/>
  <c r="S517" i="27" s="1"/>
  <c r="I518" i="27"/>
  <c r="J518" i="27"/>
  <c r="P518" i="27" s="1"/>
  <c r="K518" i="27"/>
  <c r="Q518" i="27" s="1"/>
  <c r="L518" i="27"/>
  <c r="R518" i="27" s="1"/>
  <c r="M518" i="27"/>
  <c r="S518" i="27" s="1"/>
  <c r="I519" i="27"/>
  <c r="J519" i="27"/>
  <c r="P519" i="27" s="1"/>
  <c r="K519" i="27"/>
  <c r="Q519" i="27" s="1"/>
  <c r="L519" i="27"/>
  <c r="R519" i="27" s="1"/>
  <c r="M519" i="27"/>
  <c r="S519" i="27" s="1"/>
  <c r="I520" i="27"/>
  <c r="J520" i="27"/>
  <c r="P520" i="27" s="1"/>
  <c r="K520" i="27"/>
  <c r="Q520" i="27" s="1"/>
  <c r="L520" i="27"/>
  <c r="R520" i="27" s="1"/>
  <c r="M520" i="27"/>
  <c r="S520" i="27" s="1"/>
  <c r="I521" i="27"/>
  <c r="J521" i="27"/>
  <c r="P521" i="27" s="1"/>
  <c r="K521" i="27"/>
  <c r="Q521" i="27" s="1"/>
  <c r="L521" i="27"/>
  <c r="R521" i="27" s="1"/>
  <c r="M521" i="27"/>
  <c r="S521" i="27" s="1"/>
  <c r="I522" i="27"/>
  <c r="J522" i="27"/>
  <c r="P522" i="27" s="1"/>
  <c r="K522" i="27"/>
  <c r="Q522" i="27" s="1"/>
  <c r="L522" i="27"/>
  <c r="R522" i="27" s="1"/>
  <c r="M522" i="27"/>
  <c r="S522" i="27" s="1"/>
  <c r="I523" i="27"/>
  <c r="J523" i="27"/>
  <c r="P523" i="27" s="1"/>
  <c r="K523" i="27"/>
  <c r="Q523" i="27" s="1"/>
  <c r="L523" i="27"/>
  <c r="R523" i="27" s="1"/>
  <c r="M523" i="27"/>
  <c r="S523" i="27" s="1"/>
  <c r="I524" i="27"/>
  <c r="J524" i="27"/>
  <c r="P524" i="27" s="1"/>
  <c r="K524" i="27"/>
  <c r="Q524" i="27" s="1"/>
  <c r="L524" i="27"/>
  <c r="R524" i="27" s="1"/>
  <c r="M524" i="27"/>
  <c r="S524" i="27" s="1"/>
  <c r="I525" i="27"/>
  <c r="J525" i="27"/>
  <c r="P525" i="27" s="1"/>
  <c r="K525" i="27"/>
  <c r="Q525" i="27" s="1"/>
  <c r="L525" i="27"/>
  <c r="R525" i="27" s="1"/>
  <c r="M525" i="27"/>
  <c r="S525" i="27" s="1"/>
  <c r="I526" i="27"/>
  <c r="J526" i="27"/>
  <c r="P526" i="27" s="1"/>
  <c r="K526" i="27"/>
  <c r="Q526" i="27" s="1"/>
  <c r="L526" i="27"/>
  <c r="R526" i="27" s="1"/>
  <c r="M526" i="27"/>
  <c r="S526" i="27" s="1"/>
  <c r="I527" i="27"/>
  <c r="J527" i="27"/>
  <c r="P527" i="27" s="1"/>
  <c r="G527" i="27" s="1"/>
  <c r="K527" i="27"/>
  <c r="Q527" i="27" s="1"/>
  <c r="L527" i="27"/>
  <c r="R527" i="27" s="1"/>
  <c r="M527" i="27"/>
  <c r="S527" i="27" s="1"/>
  <c r="I528" i="27"/>
  <c r="J528" i="27"/>
  <c r="P528" i="27" s="1"/>
  <c r="K528" i="27"/>
  <c r="Q528" i="27" s="1"/>
  <c r="L528" i="27"/>
  <c r="R528" i="27" s="1"/>
  <c r="M528" i="27"/>
  <c r="S528" i="27" s="1"/>
  <c r="I529" i="27"/>
  <c r="J529" i="27"/>
  <c r="P529" i="27" s="1"/>
  <c r="K529" i="27"/>
  <c r="Q529" i="27" s="1"/>
  <c r="L529" i="27"/>
  <c r="R529" i="27" s="1"/>
  <c r="M529" i="27"/>
  <c r="S529" i="27" s="1"/>
  <c r="I530" i="27"/>
  <c r="J530" i="27"/>
  <c r="P530" i="27" s="1"/>
  <c r="K530" i="27"/>
  <c r="Q530" i="27" s="1"/>
  <c r="L530" i="27"/>
  <c r="R530" i="27" s="1"/>
  <c r="M530" i="27"/>
  <c r="S530" i="27" s="1"/>
  <c r="I531" i="27"/>
  <c r="J531" i="27"/>
  <c r="P531" i="27" s="1"/>
  <c r="K531" i="27"/>
  <c r="Q531" i="27" s="1"/>
  <c r="L531" i="27"/>
  <c r="R531" i="27" s="1"/>
  <c r="M531" i="27"/>
  <c r="S531" i="27" s="1"/>
  <c r="I532" i="27"/>
  <c r="J532" i="27"/>
  <c r="P532" i="27" s="1"/>
  <c r="K532" i="27"/>
  <c r="Q532" i="27" s="1"/>
  <c r="L532" i="27"/>
  <c r="R532" i="27" s="1"/>
  <c r="M532" i="27"/>
  <c r="S532" i="27" s="1"/>
  <c r="I533" i="27"/>
  <c r="J533" i="27"/>
  <c r="P533" i="27" s="1"/>
  <c r="K533" i="27"/>
  <c r="Q533" i="27" s="1"/>
  <c r="L533" i="27"/>
  <c r="R533" i="27" s="1"/>
  <c r="M533" i="27"/>
  <c r="S533" i="27" s="1"/>
  <c r="I534" i="27"/>
  <c r="J534" i="27"/>
  <c r="P534" i="27" s="1"/>
  <c r="K534" i="27"/>
  <c r="Q534" i="27" s="1"/>
  <c r="L534" i="27"/>
  <c r="R534" i="27" s="1"/>
  <c r="M534" i="27"/>
  <c r="S534" i="27" s="1"/>
  <c r="I535" i="27"/>
  <c r="J535" i="27"/>
  <c r="P535" i="27" s="1"/>
  <c r="K535" i="27"/>
  <c r="Q535" i="27" s="1"/>
  <c r="L535" i="27"/>
  <c r="R535" i="27" s="1"/>
  <c r="M535" i="27"/>
  <c r="S535" i="27" s="1"/>
  <c r="I536" i="27"/>
  <c r="J536" i="27"/>
  <c r="P536" i="27" s="1"/>
  <c r="K536" i="27"/>
  <c r="Q536" i="27" s="1"/>
  <c r="L536" i="27"/>
  <c r="R536" i="27" s="1"/>
  <c r="M536" i="27"/>
  <c r="S536" i="27" s="1"/>
  <c r="I537" i="27"/>
  <c r="J537" i="27"/>
  <c r="P537" i="27" s="1"/>
  <c r="K537" i="27"/>
  <c r="Q537" i="27" s="1"/>
  <c r="L537" i="27"/>
  <c r="R537" i="27" s="1"/>
  <c r="M537" i="27"/>
  <c r="S537" i="27" s="1"/>
  <c r="I538" i="27"/>
  <c r="J538" i="27"/>
  <c r="P538" i="27" s="1"/>
  <c r="K538" i="27"/>
  <c r="Q538" i="27" s="1"/>
  <c r="L538" i="27"/>
  <c r="R538" i="27" s="1"/>
  <c r="M538" i="27"/>
  <c r="S538" i="27" s="1"/>
  <c r="I539" i="27"/>
  <c r="J539" i="27"/>
  <c r="P539" i="27" s="1"/>
  <c r="K539" i="27"/>
  <c r="Q539" i="27" s="1"/>
  <c r="L539" i="27"/>
  <c r="R539" i="27" s="1"/>
  <c r="M539" i="27"/>
  <c r="S539" i="27" s="1"/>
  <c r="I540" i="27"/>
  <c r="J540" i="27"/>
  <c r="P540" i="27" s="1"/>
  <c r="K540" i="27"/>
  <c r="Q540" i="27" s="1"/>
  <c r="L540" i="27"/>
  <c r="R540" i="27" s="1"/>
  <c r="M540" i="27"/>
  <c r="S540" i="27" s="1"/>
  <c r="I541" i="27"/>
  <c r="J541" i="27"/>
  <c r="P541" i="27" s="1"/>
  <c r="K541" i="27"/>
  <c r="Q541" i="27" s="1"/>
  <c r="L541" i="27"/>
  <c r="R541" i="27" s="1"/>
  <c r="M541" i="27"/>
  <c r="S541" i="27" s="1"/>
  <c r="I542" i="27"/>
  <c r="J542" i="27"/>
  <c r="P542" i="27" s="1"/>
  <c r="K542" i="27"/>
  <c r="Q542" i="27" s="1"/>
  <c r="L542" i="27"/>
  <c r="R542" i="27" s="1"/>
  <c r="M542" i="27"/>
  <c r="S542" i="27" s="1"/>
  <c r="I543" i="27"/>
  <c r="J543" i="27"/>
  <c r="P543" i="27" s="1"/>
  <c r="K543" i="27"/>
  <c r="Q543" i="27" s="1"/>
  <c r="L543" i="27"/>
  <c r="R543" i="27" s="1"/>
  <c r="M543" i="27"/>
  <c r="S543" i="27" s="1"/>
  <c r="I544" i="27"/>
  <c r="J544" i="27"/>
  <c r="P544" i="27" s="1"/>
  <c r="K544" i="27"/>
  <c r="Q544" i="27" s="1"/>
  <c r="L544" i="27"/>
  <c r="R544" i="27" s="1"/>
  <c r="M544" i="27"/>
  <c r="S544" i="27" s="1"/>
  <c r="I545" i="27"/>
  <c r="J545" i="27"/>
  <c r="P545" i="27" s="1"/>
  <c r="K545" i="27"/>
  <c r="Q545" i="27" s="1"/>
  <c r="L545" i="27"/>
  <c r="R545" i="27" s="1"/>
  <c r="M545" i="27"/>
  <c r="S545" i="27" s="1"/>
  <c r="I546" i="27"/>
  <c r="J546" i="27"/>
  <c r="P546" i="27" s="1"/>
  <c r="K546" i="27"/>
  <c r="Q546" i="27" s="1"/>
  <c r="L546" i="27"/>
  <c r="R546" i="27" s="1"/>
  <c r="M546" i="27"/>
  <c r="S546" i="27" s="1"/>
  <c r="I547" i="27"/>
  <c r="J547" i="27"/>
  <c r="P547" i="27" s="1"/>
  <c r="K547" i="27"/>
  <c r="Q547" i="27" s="1"/>
  <c r="L547" i="27"/>
  <c r="R547" i="27" s="1"/>
  <c r="M547" i="27"/>
  <c r="S547" i="27" s="1"/>
  <c r="I548" i="27"/>
  <c r="J548" i="27"/>
  <c r="P548" i="27" s="1"/>
  <c r="K548" i="27"/>
  <c r="Q548" i="27" s="1"/>
  <c r="L548" i="27"/>
  <c r="R548" i="27" s="1"/>
  <c r="M548" i="27"/>
  <c r="S548" i="27" s="1"/>
  <c r="I549" i="27"/>
  <c r="J549" i="27"/>
  <c r="P549" i="27" s="1"/>
  <c r="K549" i="27"/>
  <c r="Q549" i="27" s="1"/>
  <c r="L549" i="27"/>
  <c r="R549" i="27" s="1"/>
  <c r="M549" i="27"/>
  <c r="S549" i="27" s="1"/>
  <c r="I550" i="27"/>
  <c r="J550" i="27"/>
  <c r="P550" i="27" s="1"/>
  <c r="K550" i="27"/>
  <c r="Q550" i="27" s="1"/>
  <c r="L550" i="27"/>
  <c r="R550" i="27" s="1"/>
  <c r="M550" i="27"/>
  <c r="S550" i="27" s="1"/>
  <c r="I551" i="27"/>
  <c r="J551" i="27"/>
  <c r="P551" i="27" s="1"/>
  <c r="K551" i="27"/>
  <c r="Q551" i="27" s="1"/>
  <c r="L551" i="27"/>
  <c r="R551" i="27" s="1"/>
  <c r="M551" i="27"/>
  <c r="S551" i="27" s="1"/>
  <c r="I552" i="27"/>
  <c r="J552" i="27"/>
  <c r="P552" i="27" s="1"/>
  <c r="K552" i="27"/>
  <c r="Q552" i="27" s="1"/>
  <c r="L552" i="27"/>
  <c r="R552" i="27" s="1"/>
  <c r="M552" i="27"/>
  <c r="S552" i="27" s="1"/>
  <c r="I553" i="27"/>
  <c r="J553" i="27"/>
  <c r="P553" i="27" s="1"/>
  <c r="K553" i="27"/>
  <c r="Q553" i="27" s="1"/>
  <c r="L553" i="27"/>
  <c r="R553" i="27" s="1"/>
  <c r="M553" i="27"/>
  <c r="S553" i="27" s="1"/>
  <c r="I554" i="27"/>
  <c r="J554" i="27"/>
  <c r="P554" i="27" s="1"/>
  <c r="K554" i="27"/>
  <c r="Q554" i="27" s="1"/>
  <c r="L554" i="27"/>
  <c r="R554" i="27" s="1"/>
  <c r="M554" i="27"/>
  <c r="S554" i="27" s="1"/>
  <c r="I555" i="27"/>
  <c r="J555" i="27"/>
  <c r="P555" i="27" s="1"/>
  <c r="K555" i="27"/>
  <c r="Q555" i="27" s="1"/>
  <c r="L555" i="27"/>
  <c r="R555" i="27" s="1"/>
  <c r="M555" i="27"/>
  <c r="S555" i="27" s="1"/>
  <c r="I556" i="27"/>
  <c r="J556" i="27"/>
  <c r="P556" i="27" s="1"/>
  <c r="K556" i="27"/>
  <c r="Q556" i="27" s="1"/>
  <c r="L556" i="27"/>
  <c r="R556" i="27" s="1"/>
  <c r="M556" i="27"/>
  <c r="S556" i="27" s="1"/>
  <c r="I557" i="27"/>
  <c r="J557" i="27"/>
  <c r="P557" i="27" s="1"/>
  <c r="K557" i="27"/>
  <c r="Q557" i="27" s="1"/>
  <c r="L557" i="27"/>
  <c r="R557" i="27" s="1"/>
  <c r="M557" i="27"/>
  <c r="S557" i="27" s="1"/>
  <c r="I558" i="27"/>
  <c r="J558" i="27"/>
  <c r="P558" i="27" s="1"/>
  <c r="K558" i="27"/>
  <c r="Q558" i="27" s="1"/>
  <c r="L558" i="27"/>
  <c r="R558" i="27" s="1"/>
  <c r="M558" i="27"/>
  <c r="S558" i="27" s="1"/>
  <c r="I559" i="27"/>
  <c r="J559" i="27"/>
  <c r="P559" i="27" s="1"/>
  <c r="K559" i="27"/>
  <c r="Q559" i="27" s="1"/>
  <c r="L559" i="27"/>
  <c r="R559" i="27" s="1"/>
  <c r="M559" i="27"/>
  <c r="S559" i="27" s="1"/>
  <c r="I560" i="27"/>
  <c r="J560" i="27"/>
  <c r="P560" i="27" s="1"/>
  <c r="K560" i="27"/>
  <c r="Q560" i="27" s="1"/>
  <c r="L560" i="27"/>
  <c r="R560" i="27" s="1"/>
  <c r="M560" i="27"/>
  <c r="S560" i="27" s="1"/>
  <c r="I561" i="27"/>
  <c r="J561" i="27"/>
  <c r="P561" i="27" s="1"/>
  <c r="K561" i="27"/>
  <c r="Q561" i="27" s="1"/>
  <c r="L561" i="27"/>
  <c r="R561" i="27" s="1"/>
  <c r="M561" i="27"/>
  <c r="S561" i="27" s="1"/>
  <c r="I562" i="27"/>
  <c r="J562" i="27"/>
  <c r="P562" i="27" s="1"/>
  <c r="K562" i="27"/>
  <c r="Q562" i="27" s="1"/>
  <c r="L562" i="27"/>
  <c r="R562" i="27" s="1"/>
  <c r="M562" i="27"/>
  <c r="S562" i="27" s="1"/>
  <c r="I563" i="27"/>
  <c r="J563" i="27"/>
  <c r="P563" i="27" s="1"/>
  <c r="K563" i="27"/>
  <c r="Q563" i="27" s="1"/>
  <c r="L563" i="27"/>
  <c r="R563" i="27" s="1"/>
  <c r="M563" i="27"/>
  <c r="S563" i="27" s="1"/>
  <c r="I564" i="27"/>
  <c r="J564" i="27"/>
  <c r="P564" i="27" s="1"/>
  <c r="K564" i="27"/>
  <c r="Q564" i="27" s="1"/>
  <c r="L564" i="27"/>
  <c r="R564" i="27" s="1"/>
  <c r="M564" i="27"/>
  <c r="S564" i="27" s="1"/>
  <c r="I565" i="27"/>
  <c r="J565" i="27"/>
  <c r="P565" i="27" s="1"/>
  <c r="K565" i="27"/>
  <c r="Q565" i="27" s="1"/>
  <c r="L565" i="27"/>
  <c r="R565" i="27" s="1"/>
  <c r="M565" i="27"/>
  <c r="S565" i="27" s="1"/>
  <c r="I566" i="27"/>
  <c r="J566" i="27"/>
  <c r="P566" i="27" s="1"/>
  <c r="K566" i="27"/>
  <c r="Q566" i="27" s="1"/>
  <c r="L566" i="27"/>
  <c r="R566" i="27" s="1"/>
  <c r="M566" i="27"/>
  <c r="S566" i="27" s="1"/>
  <c r="I567" i="27"/>
  <c r="J567" i="27"/>
  <c r="P567" i="27" s="1"/>
  <c r="K567" i="27"/>
  <c r="Q567" i="27" s="1"/>
  <c r="L567" i="27"/>
  <c r="R567" i="27" s="1"/>
  <c r="M567" i="27"/>
  <c r="S567" i="27" s="1"/>
  <c r="I568" i="27"/>
  <c r="J568" i="27"/>
  <c r="P568" i="27" s="1"/>
  <c r="K568" i="27"/>
  <c r="Q568" i="27" s="1"/>
  <c r="L568" i="27"/>
  <c r="R568" i="27" s="1"/>
  <c r="M568" i="27"/>
  <c r="S568" i="27" s="1"/>
  <c r="I569" i="27"/>
  <c r="J569" i="27"/>
  <c r="P569" i="27" s="1"/>
  <c r="K569" i="27"/>
  <c r="Q569" i="27" s="1"/>
  <c r="L569" i="27"/>
  <c r="R569" i="27" s="1"/>
  <c r="M569" i="27"/>
  <c r="S569" i="27" s="1"/>
  <c r="I570" i="27"/>
  <c r="J570" i="27"/>
  <c r="P570" i="27" s="1"/>
  <c r="K570" i="27"/>
  <c r="Q570" i="27" s="1"/>
  <c r="L570" i="27"/>
  <c r="R570" i="27" s="1"/>
  <c r="M570" i="27"/>
  <c r="S570" i="27" s="1"/>
  <c r="I571" i="27"/>
  <c r="J571" i="27"/>
  <c r="P571" i="27" s="1"/>
  <c r="K571" i="27"/>
  <c r="Q571" i="27" s="1"/>
  <c r="L571" i="27"/>
  <c r="R571" i="27" s="1"/>
  <c r="M571" i="27"/>
  <c r="S571" i="27" s="1"/>
  <c r="I572" i="27"/>
  <c r="J572" i="27"/>
  <c r="P572" i="27" s="1"/>
  <c r="K572" i="27"/>
  <c r="Q572" i="27" s="1"/>
  <c r="L572" i="27"/>
  <c r="R572" i="27" s="1"/>
  <c r="M572" i="27"/>
  <c r="S572" i="27" s="1"/>
  <c r="I573" i="27"/>
  <c r="J573" i="27"/>
  <c r="P573" i="27" s="1"/>
  <c r="K573" i="27"/>
  <c r="Q573" i="27" s="1"/>
  <c r="L573" i="27"/>
  <c r="R573" i="27" s="1"/>
  <c r="M573" i="27"/>
  <c r="S573" i="27" s="1"/>
  <c r="I574" i="27"/>
  <c r="J574" i="27"/>
  <c r="P574" i="27" s="1"/>
  <c r="K574" i="27"/>
  <c r="Q574" i="27" s="1"/>
  <c r="L574" i="27"/>
  <c r="R574" i="27" s="1"/>
  <c r="M574" i="27"/>
  <c r="S574" i="27" s="1"/>
  <c r="I575" i="27"/>
  <c r="J575" i="27"/>
  <c r="P575" i="27" s="1"/>
  <c r="K575" i="27"/>
  <c r="Q575" i="27" s="1"/>
  <c r="L575" i="27"/>
  <c r="R575" i="27" s="1"/>
  <c r="M575" i="27"/>
  <c r="S575" i="27" s="1"/>
  <c r="I576" i="27"/>
  <c r="J576" i="27"/>
  <c r="P576" i="27" s="1"/>
  <c r="K576" i="27"/>
  <c r="Q576" i="27" s="1"/>
  <c r="L576" i="27"/>
  <c r="R576" i="27" s="1"/>
  <c r="M576" i="27"/>
  <c r="S576" i="27" s="1"/>
  <c r="I577" i="27"/>
  <c r="J577" i="27"/>
  <c r="P577" i="27" s="1"/>
  <c r="K577" i="27"/>
  <c r="Q577" i="27" s="1"/>
  <c r="L577" i="27"/>
  <c r="R577" i="27" s="1"/>
  <c r="M577" i="27"/>
  <c r="S577" i="27" s="1"/>
  <c r="I578" i="27"/>
  <c r="J578" i="27"/>
  <c r="P578" i="27" s="1"/>
  <c r="K578" i="27"/>
  <c r="Q578" i="27" s="1"/>
  <c r="L578" i="27"/>
  <c r="R578" i="27" s="1"/>
  <c r="M578" i="27"/>
  <c r="S578" i="27" s="1"/>
  <c r="I579" i="27"/>
  <c r="J579" i="27"/>
  <c r="P579" i="27" s="1"/>
  <c r="K579" i="27"/>
  <c r="Q579" i="27" s="1"/>
  <c r="L579" i="27"/>
  <c r="R579" i="27" s="1"/>
  <c r="M579" i="27"/>
  <c r="S579" i="27" s="1"/>
  <c r="I580" i="27"/>
  <c r="J580" i="27"/>
  <c r="P580" i="27" s="1"/>
  <c r="K580" i="27"/>
  <c r="Q580" i="27" s="1"/>
  <c r="L580" i="27"/>
  <c r="R580" i="27" s="1"/>
  <c r="M580" i="27"/>
  <c r="S580" i="27" s="1"/>
  <c r="I581" i="27"/>
  <c r="J581" i="27"/>
  <c r="P581" i="27" s="1"/>
  <c r="K581" i="27"/>
  <c r="Q581" i="27" s="1"/>
  <c r="L581" i="27"/>
  <c r="R581" i="27" s="1"/>
  <c r="M581" i="27"/>
  <c r="S581" i="27" s="1"/>
  <c r="I582" i="27"/>
  <c r="J582" i="27"/>
  <c r="P582" i="27" s="1"/>
  <c r="K582" i="27"/>
  <c r="Q582" i="27" s="1"/>
  <c r="L582" i="27"/>
  <c r="R582" i="27" s="1"/>
  <c r="M582" i="27"/>
  <c r="S582" i="27" s="1"/>
  <c r="I583" i="27"/>
  <c r="J583" i="27"/>
  <c r="P583" i="27" s="1"/>
  <c r="K583" i="27"/>
  <c r="Q583" i="27" s="1"/>
  <c r="L583" i="27"/>
  <c r="R583" i="27" s="1"/>
  <c r="M583" i="27"/>
  <c r="S583" i="27" s="1"/>
  <c r="I584" i="27"/>
  <c r="J584" i="27"/>
  <c r="P584" i="27" s="1"/>
  <c r="K584" i="27"/>
  <c r="Q584" i="27" s="1"/>
  <c r="L584" i="27"/>
  <c r="R584" i="27" s="1"/>
  <c r="M584" i="27"/>
  <c r="S584" i="27" s="1"/>
  <c r="I585" i="27"/>
  <c r="J585" i="27"/>
  <c r="P585" i="27" s="1"/>
  <c r="K585" i="27"/>
  <c r="Q585" i="27" s="1"/>
  <c r="L585" i="27"/>
  <c r="R585" i="27" s="1"/>
  <c r="M585" i="27"/>
  <c r="S585" i="27" s="1"/>
  <c r="I586" i="27"/>
  <c r="J586" i="27"/>
  <c r="P586" i="27" s="1"/>
  <c r="K586" i="27"/>
  <c r="Q586" i="27" s="1"/>
  <c r="L586" i="27"/>
  <c r="R586" i="27" s="1"/>
  <c r="M586" i="27"/>
  <c r="S586" i="27" s="1"/>
  <c r="I587" i="27"/>
  <c r="J587" i="27"/>
  <c r="P587" i="27" s="1"/>
  <c r="K587" i="27"/>
  <c r="Q587" i="27" s="1"/>
  <c r="L587" i="27"/>
  <c r="R587" i="27" s="1"/>
  <c r="M587" i="27"/>
  <c r="S587" i="27" s="1"/>
  <c r="I588" i="27"/>
  <c r="J588" i="27"/>
  <c r="P588" i="27" s="1"/>
  <c r="K588" i="27"/>
  <c r="Q588" i="27" s="1"/>
  <c r="L588" i="27"/>
  <c r="R588" i="27" s="1"/>
  <c r="M588" i="27"/>
  <c r="S588" i="27" s="1"/>
  <c r="I589" i="27"/>
  <c r="J589" i="27"/>
  <c r="P589" i="27" s="1"/>
  <c r="K589" i="27"/>
  <c r="Q589" i="27" s="1"/>
  <c r="L589" i="27"/>
  <c r="R589" i="27" s="1"/>
  <c r="M589" i="27"/>
  <c r="S589" i="27" s="1"/>
  <c r="I590" i="27"/>
  <c r="J590" i="27"/>
  <c r="P590" i="27" s="1"/>
  <c r="K590" i="27"/>
  <c r="Q590" i="27" s="1"/>
  <c r="L590" i="27"/>
  <c r="R590" i="27" s="1"/>
  <c r="M590" i="27"/>
  <c r="S590" i="27" s="1"/>
  <c r="I591" i="27"/>
  <c r="J591" i="27"/>
  <c r="P591" i="27" s="1"/>
  <c r="G591" i="27" s="1"/>
  <c r="K591" i="27"/>
  <c r="Q591" i="27" s="1"/>
  <c r="L591" i="27"/>
  <c r="R591" i="27" s="1"/>
  <c r="M591" i="27"/>
  <c r="S591" i="27" s="1"/>
  <c r="I592" i="27"/>
  <c r="J592" i="27"/>
  <c r="P592" i="27" s="1"/>
  <c r="K592" i="27"/>
  <c r="Q592" i="27" s="1"/>
  <c r="L592" i="27"/>
  <c r="R592" i="27" s="1"/>
  <c r="M592" i="27"/>
  <c r="S592" i="27" s="1"/>
  <c r="I593" i="27"/>
  <c r="J593" i="27"/>
  <c r="P593" i="27" s="1"/>
  <c r="K593" i="27"/>
  <c r="Q593" i="27" s="1"/>
  <c r="L593" i="27"/>
  <c r="R593" i="27" s="1"/>
  <c r="M593" i="27"/>
  <c r="S593" i="27" s="1"/>
  <c r="I594" i="27"/>
  <c r="J594" i="27"/>
  <c r="P594" i="27" s="1"/>
  <c r="K594" i="27"/>
  <c r="Q594" i="27" s="1"/>
  <c r="L594" i="27"/>
  <c r="R594" i="27" s="1"/>
  <c r="M594" i="27"/>
  <c r="S594" i="27" s="1"/>
  <c r="I595" i="27"/>
  <c r="J595" i="27"/>
  <c r="P595" i="27" s="1"/>
  <c r="K595" i="27"/>
  <c r="Q595" i="27" s="1"/>
  <c r="L595" i="27"/>
  <c r="R595" i="27" s="1"/>
  <c r="M595" i="27"/>
  <c r="S595" i="27" s="1"/>
  <c r="I596" i="27"/>
  <c r="J596" i="27"/>
  <c r="P596" i="27" s="1"/>
  <c r="K596" i="27"/>
  <c r="Q596" i="27" s="1"/>
  <c r="L596" i="27"/>
  <c r="R596" i="27" s="1"/>
  <c r="M596" i="27"/>
  <c r="S596" i="27" s="1"/>
  <c r="I597" i="27"/>
  <c r="J597" i="27"/>
  <c r="P597" i="27" s="1"/>
  <c r="K597" i="27"/>
  <c r="Q597" i="27" s="1"/>
  <c r="L597" i="27"/>
  <c r="R597" i="27" s="1"/>
  <c r="M597" i="27"/>
  <c r="S597" i="27" s="1"/>
  <c r="I598" i="27"/>
  <c r="J598" i="27"/>
  <c r="P598" i="27" s="1"/>
  <c r="K598" i="27"/>
  <c r="Q598" i="27" s="1"/>
  <c r="L598" i="27"/>
  <c r="R598" i="27" s="1"/>
  <c r="M598" i="27"/>
  <c r="S598" i="27" s="1"/>
  <c r="I599" i="27"/>
  <c r="J599" i="27"/>
  <c r="P599" i="27" s="1"/>
  <c r="K599" i="27"/>
  <c r="Q599" i="27" s="1"/>
  <c r="L599" i="27"/>
  <c r="R599" i="27" s="1"/>
  <c r="M599" i="27"/>
  <c r="S599" i="27" s="1"/>
  <c r="I600" i="27"/>
  <c r="J600" i="27"/>
  <c r="P600" i="27" s="1"/>
  <c r="K600" i="27"/>
  <c r="Q600" i="27" s="1"/>
  <c r="L600" i="27"/>
  <c r="R600" i="27" s="1"/>
  <c r="M600" i="27"/>
  <c r="S600" i="27" s="1"/>
  <c r="I601" i="27"/>
  <c r="J601" i="27"/>
  <c r="P601" i="27" s="1"/>
  <c r="K601" i="27"/>
  <c r="Q601" i="27" s="1"/>
  <c r="L601" i="27"/>
  <c r="R601" i="27" s="1"/>
  <c r="M601" i="27"/>
  <c r="S601" i="27" s="1"/>
  <c r="I602" i="27"/>
  <c r="J602" i="27"/>
  <c r="P602" i="27" s="1"/>
  <c r="K602" i="27"/>
  <c r="Q602" i="27" s="1"/>
  <c r="L602" i="27"/>
  <c r="R602" i="27" s="1"/>
  <c r="M602" i="27"/>
  <c r="S602" i="27" s="1"/>
  <c r="I603" i="27"/>
  <c r="J603" i="27"/>
  <c r="P603" i="27" s="1"/>
  <c r="K603" i="27"/>
  <c r="Q603" i="27" s="1"/>
  <c r="L603" i="27"/>
  <c r="R603" i="27" s="1"/>
  <c r="M603" i="27"/>
  <c r="S603" i="27" s="1"/>
  <c r="I604" i="27"/>
  <c r="J604" i="27"/>
  <c r="P604" i="27" s="1"/>
  <c r="K604" i="27"/>
  <c r="Q604" i="27" s="1"/>
  <c r="L604" i="27"/>
  <c r="R604" i="27" s="1"/>
  <c r="M604" i="27"/>
  <c r="S604" i="27" s="1"/>
  <c r="I605" i="27"/>
  <c r="J605" i="27"/>
  <c r="P605" i="27" s="1"/>
  <c r="K605" i="27"/>
  <c r="Q605" i="27" s="1"/>
  <c r="L605" i="27"/>
  <c r="R605" i="27" s="1"/>
  <c r="M605" i="27"/>
  <c r="S605" i="27" s="1"/>
  <c r="I606" i="27"/>
  <c r="J606" i="27"/>
  <c r="P606" i="27" s="1"/>
  <c r="K606" i="27"/>
  <c r="Q606" i="27" s="1"/>
  <c r="L606" i="27"/>
  <c r="R606" i="27" s="1"/>
  <c r="M606" i="27"/>
  <c r="S606" i="27" s="1"/>
  <c r="I607" i="27"/>
  <c r="J607" i="27"/>
  <c r="P607" i="27" s="1"/>
  <c r="K607" i="27"/>
  <c r="Q607" i="27" s="1"/>
  <c r="L607" i="27"/>
  <c r="R607" i="27" s="1"/>
  <c r="M607" i="27"/>
  <c r="S607" i="27" s="1"/>
  <c r="I608" i="27"/>
  <c r="J608" i="27"/>
  <c r="P608" i="27" s="1"/>
  <c r="K608" i="27"/>
  <c r="Q608" i="27" s="1"/>
  <c r="L608" i="27"/>
  <c r="R608" i="27" s="1"/>
  <c r="M608" i="27"/>
  <c r="S608" i="27" s="1"/>
  <c r="I609" i="27"/>
  <c r="J609" i="27"/>
  <c r="P609" i="27" s="1"/>
  <c r="K609" i="27"/>
  <c r="Q609" i="27" s="1"/>
  <c r="L609" i="27"/>
  <c r="R609" i="27" s="1"/>
  <c r="M609" i="27"/>
  <c r="S609" i="27" s="1"/>
  <c r="I610" i="27"/>
  <c r="J610" i="27"/>
  <c r="P610" i="27" s="1"/>
  <c r="K610" i="27"/>
  <c r="Q610" i="27" s="1"/>
  <c r="L610" i="27"/>
  <c r="R610" i="27" s="1"/>
  <c r="M610" i="27"/>
  <c r="S610" i="27" s="1"/>
  <c r="I611" i="27"/>
  <c r="J611" i="27"/>
  <c r="P611" i="27" s="1"/>
  <c r="K611" i="27"/>
  <c r="Q611" i="27" s="1"/>
  <c r="L611" i="27"/>
  <c r="R611" i="27" s="1"/>
  <c r="M611" i="27"/>
  <c r="S611" i="27" s="1"/>
  <c r="I612" i="27"/>
  <c r="J612" i="27"/>
  <c r="P612" i="27" s="1"/>
  <c r="K612" i="27"/>
  <c r="Q612" i="27" s="1"/>
  <c r="L612" i="27"/>
  <c r="R612" i="27" s="1"/>
  <c r="M612" i="27"/>
  <c r="S612" i="27" s="1"/>
  <c r="I613" i="27"/>
  <c r="J613" i="27"/>
  <c r="P613" i="27" s="1"/>
  <c r="K613" i="27"/>
  <c r="Q613" i="27" s="1"/>
  <c r="L613" i="27"/>
  <c r="R613" i="27" s="1"/>
  <c r="M613" i="27"/>
  <c r="S613" i="27" s="1"/>
  <c r="I614" i="27"/>
  <c r="J614" i="27"/>
  <c r="P614" i="27" s="1"/>
  <c r="K614" i="27"/>
  <c r="Q614" i="27" s="1"/>
  <c r="L614" i="27"/>
  <c r="R614" i="27" s="1"/>
  <c r="M614" i="27"/>
  <c r="S614" i="27" s="1"/>
  <c r="I615" i="27"/>
  <c r="J615" i="27"/>
  <c r="P615" i="27" s="1"/>
  <c r="K615" i="27"/>
  <c r="Q615" i="27" s="1"/>
  <c r="L615" i="27"/>
  <c r="R615" i="27" s="1"/>
  <c r="M615" i="27"/>
  <c r="S615" i="27" s="1"/>
  <c r="I616" i="27"/>
  <c r="J616" i="27"/>
  <c r="P616" i="27" s="1"/>
  <c r="K616" i="27"/>
  <c r="Q616" i="27" s="1"/>
  <c r="L616" i="27"/>
  <c r="R616" i="27" s="1"/>
  <c r="M616" i="27"/>
  <c r="S616" i="27" s="1"/>
  <c r="I617" i="27"/>
  <c r="J617" i="27"/>
  <c r="P617" i="27" s="1"/>
  <c r="K617" i="27"/>
  <c r="Q617" i="27" s="1"/>
  <c r="L617" i="27"/>
  <c r="R617" i="27" s="1"/>
  <c r="M617" i="27"/>
  <c r="S617" i="27" s="1"/>
  <c r="I618" i="27"/>
  <c r="J618" i="27"/>
  <c r="P618" i="27" s="1"/>
  <c r="K618" i="27"/>
  <c r="Q618" i="27" s="1"/>
  <c r="L618" i="27"/>
  <c r="R618" i="27" s="1"/>
  <c r="M618" i="27"/>
  <c r="S618" i="27" s="1"/>
  <c r="I619" i="27"/>
  <c r="J619" i="27"/>
  <c r="P619" i="27" s="1"/>
  <c r="K619" i="27"/>
  <c r="Q619" i="27" s="1"/>
  <c r="L619" i="27"/>
  <c r="R619" i="27" s="1"/>
  <c r="M619" i="27"/>
  <c r="S619" i="27" s="1"/>
  <c r="I620" i="27"/>
  <c r="J620" i="27"/>
  <c r="P620" i="27" s="1"/>
  <c r="K620" i="27"/>
  <c r="Q620" i="27" s="1"/>
  <c r="L620" i="27"/>
  <c r="R620" i="27" s="1"/>
  <c r="M620" i="27"/>
  <c r="S620" i="27" s="1"/>
  <c r="I621" i="27"/>
  <c r="J621" i="27"/>
  <c r="P621" i="27" s="1"/>
  <c r="K621" i="27"/>
  <c r="Q621" i="27" s="1"/>
  <c r="L621" i="27"/>
  <c r="R621" i="27" s="1"/>
  <c r="M621" i="27"/>
  <c r="S621" i="27" s="1"/>
  <c r="I622" i="27"/>
  <c r="J622" i="27"/>
  <c r="P622" i="27" s="1"/>
  <c r="K622" i="27"/>
  <c r="Q622" i="27" s="1"/>
  <c r="L622" i="27"/>
  <c r="R622" i="27" s="1"/>
  <c r="M622" i="27"/>
  <c r="S622" i="27" s="1"/>
  <c r="I623" i="27"/>
  <c r="J623" i="27"/>
  <c r="P623" i="27" s="1"/>
  <c r="K623" i="27"/>
  <c r="Q623" i="27" s="1"/>
  <c r="L623" i="27"/>
  <c r="R623" i="27" s="1"/>
  <c r="M623" i="27"/>
  <c r="S623" i="27" s="1"/>
  <c r="I624" i="27"/>
  <c r="J624" i="27"/>
  <c r="P624" i="27" s="1"/>
  <c r="K624" i="27"/>
  <c r="Q624" i="27" s="1"/>
  <c r="L624" i="27"/>
  <c r="R624" i="27" s="1"/>
  <c r="M624" i="27"/>
  <c r="S624" i="27" s="1"/>
  <c r="I625" i="27"/>
  <c r="J625" i="27"/>
  <c r="P625" i="27" s="1"/>
  <c r="K625" i="27"/>
  <c r="Q625" i="27" s="1"/>
  <c r="L625" i="27"/>
  <c r="R625" i="27" s="1"/>
  <c r="M625" i="27"/>
  <c r="S625" i="27" s="1"/>
  <c r="I626" i="27"/>
  <c r="J626" i="27"/>
  <c r="P626" i="27" s="1"/>
  <c r="K626" i="27"/>
  <c r="Q626" i="27" s="1"/>
  <c r="L626" i="27"/>
  <c r="R626" i="27" s="1"/>
  <c r="M626" i="27"/>
  <c r="S626" i="27" s="1"/>
  <c r="I627" i="27"/>
  <c r="J627" i="27"/>
  <c r="P627" i="27" s="1"/>
  <c r="K627" i="27"/>
  <c r="Q627" i="27" s="1"/>
  <c r="L627" i="27"/>
  <c r="R627" i="27" s="1"/>
  <c r="M627" i="27"/>
  <c r="S627" i="27" s="1"/>
  <c r="I628" i="27"/>
  <c r="J628" i="27"/>
  <c r="P628" i="27" s="1"/>
  <c r="K628" i="27"/>
  <c r="Q628" i="27" s="1"/>
  <c r="L628" i="27"/>
  <c r="R628" i="27" s="1"/>
  <c r="M628" i="27"/>
  <c r="S628" i="27" s="1"/>
  <c r="I629" i="27"/>
  <c r="J629" i="27"/>
  <c r="P629" i="27" s="1"/>
  <c r="K629" i="27"/>
  <c r="Q629" i="27" s="1"/>
  <c r="L629" i="27"/>
  <c r="R629" i="27" s="1"/>
  <c r="M629" i="27"/>
  <c r="S629" i="27" s="1"/>
  <c r="I630" i="27"/>
  <c r="J630" i="27"/>
  <c r="P630" i="27" s="1"/>
  <c r="K630" i="27"/>
  <c r="Q630" i="27" s="1"/>
  <c r="L630" i="27"/>
  <c r="R630" i="27" s="1"/>
  <c r="M630" i="27"/>
  <c r="S630" i="27" s="1"/>
  <c r="I631" i="27"/>
  <c r="J631" i="27"/>
  <c r="P631" i="27" s="1"/>
  <c r="K631" i="27"/>
  <c r="Q631" i="27" s="1"/>
  <c r="L631" i="27"/>
  <c r="R631" i="27" s="1"/>
  <c r="M631" i="27"/>
  <c r="S631" i="27" s="1"/>
  <c r="I632" i="27"/>
  <c r="J632" i="27"/>
  <c r="P632" i="27" s="1"/>
  <c r="K632" i="27"/>
  <c r="Q632" i="27" s="1"/>
  <c r="L632" i="27"/>
  <c r="R632" i="27" s="1"/>
  <c r="M632" i="27"/>
  <c r="S632" i="27" s="1"/>
  <c r="I633" i="27"/>
  <c r="J633" i="27"/>
  <c r="P633" i="27" s="1"/>
  <c r="K633" i="27"/>
  <c r="Q633" i="27" s="1"/>
  <c r="L633" i="27"/>
  <c r="R633" i="27" s="1"/>
  <c r="M633" i="27"/>
  <c r="S633" i="27" s="1"/>
  <c r="I634" i="27"/>
  <c r="J634" i="27"/>
  <c r="P634" i="27" s="1"/>
  <c r="K634" i="27"/>
  <c r="Q634" i="27" s="1"/>
  <c r="L634" i="27"/>
  <c r="R634" i="27" s="1"/>
  <c r="M634" i="27"/>
  <c r="S634" i="27" s="1"/>
  <c r="I635" i="27"/>
  <c r="J635" i="27"/>
  <c r="P635" i="27" s="1"/>
  <c r="K635" i="27"/>
  <c r="Q635" i="27" s="1"/>
  <c r="L635" i="27"/>
  <c r="R635" i="27" s="1"/>
  <c r="M635" i="27"/>
  <c r="S635" i="27" s="1"/>
  <c r="I636" i="27"/>
  <c r="J636" i="27"/>
  <c r="P636" i="27" s="1"/>
  <c r="K636" i="27"/>
  <c r="Q636" i="27" s="1"/>
  <c r="L636" i="27"/>
  <c r="R636" i="27" s="1"/>
  <c r="M636" i="27"/>
  <c r="S636" i="27" s="1"/>
  <c r="I637" i="27"/>
  <c r="J637" i="27"/>
  <c r="P637" i="27" s="1"/>
  <c r="K637" i="27"/>
  <c r="Q637" i="27" s="1"/>
  <c r="L637" i="27"/>
  <c r="R637" i="27" s="1"/>
  <c r="M637" i="27"/>
  <c r="S637" i="27" s="1"/>
  <c r="I638" i="27"/>
  <c r="J638" i="27"/>
  <c r="P638" i="27" s="1"/>
  <c r="K638" i="27"/>
  <c r="Q638" i="27" s="1"/>
  <c r="L638" i="27"/>
  <c r="R638" i="27" s="1"/>
  <c r="M638" i="27"/>
  <c r="S638" i="27" s="1"/>
  <c r="I639" i="27"/>
  <c r="J639" i="27"/>
  <c r="P639" i="27" s="1"/>
  <c r="K639" i="27"/>
  <c r="Q639" i="27" s="1"/>
  <c r="L639" i="27"/>
  <c r="R639" i="27" s="1"/>
  <c r="M639" i="27"/>
  <c r="S639" i="27" s="1"/>
  <c r="I640" i="27"/>
  <c r="J640" i="27"/>
  <c r="P640" i="27" s="1"/>
  <c r="K640" i="27"/>
  <c r="Q640" i="27" s="1"/>
  <c r="L640" i="27"/>
  <c r="R640" i="27" s="1"/>
  <c r="M640" i="27"/>
  <c r="S640" i="27" s="1"/>
  <c r="I641" i="27"/>
  <c r="J641" i="27"/>
  <c r="P641" i="27" s="1"/>
  <c r="K641" i="27"/>
  <c r="Q641" i="27" s="1"/>
  <c r="L641" i="27"/>
  <c r="R641" i="27" s="1"/>
  <c r="M641" i="27"/>
  <c r="S641" i="27" s="1"/>
  <c r="I642" i="27"/>
  <c r="J642" i="27"/>
  <c r="P642" i="27" s="1"/>
  <c r="K642" i="27"/>
  <c r="Q642" i="27" s="1"/>
  <c r="L642" i="27"/>
  <c r="R642" i="27" s="1"/>
  <c r="M642" i="27"/>
  <c r="S642" i="27" s="1"/>
  <c r="I643" i="27"/>
  <c r="J643" i="27"/>
  <c r="P643" i="27" s="1"/>
  <c r="K643" i="27"/>
  <c r="Q643" i="27" s="1"/>
  <c r="L643" i="27"/>
  <c r="R643" i="27" s="1"/>
  <c r="M643" i="27"/>
  <c r="S643" i="27" s="1"/>
  <c r="I644" i="27"/>
  <c r="J644" i="27"/>
  <c r="P644" i="27" s="1"/>
  <c r="K644" i="27"/>
  <c r="Q644" i="27" s="1"/>
  <c r="L644" i="27"/>
  <c r="R644" i="27" s="1"/>
  <c r="M644" i="27"/>
  <c r="S644" i="27" s="1"/>
  <c r="I645" i="27"/>
  <c r="J645" i="27"/>
  <c r="P645" i="27" s="1"/>
  <c r="K645" i="27"/>
  <c r="Q645" i="27" s="1"/>
  <c r="L645" i="27"/>
  <c r="R645" i="27" s="1"/>
  <c r="M645" i="27"/>
  <c r="S645" i="27" s="1"/>
  <c r="I646" i="27"/>
  <c r="J646" i="27"/>
  <c r="P646" i="27" s="1"/>
  <c r="K646" i="27"/>
  <c r="Q646" i="27" s="1"/>
  <c r="L646" i="27"/>
  <c r="R646" i="27" s="1"/>
  <c r="M646" i="27"/>
  <c r="S646" i="27" s="1"/>
  <c r="I647" i="27"/>
  <c r="J647" i="27"/>
  <c r="P647" i="27" s="1"/>
  <c r="K647" i="27"/>
  <c r="Q647" i="27" s="1"/>
  <c r="L647" i="27"/>
  <c r="R647" i="27" s="1"/>
  <c r="M647" i="27"/>
  <c r="S647" i="27" s="1"/>
  <c r="I648" i="27"/>
  <c r="J648" i="27"/>
  <c r="P648" i="27" s="1"/>
  <c r="K648" i="27"/>
  <c r="Q648" i="27" s="1"/>
  <c r="L648" i="27"/>
  <c r="R648" i="27" s="1"/>
  <c r="M648" i="27"/>
  <c r="S648" i="27" s="1"/>
  <c r="I649" i="27"/>
  <c r="J649" i="27"/>
  <c r="P649" i="27" s="1"/>
  <c r="K649" i="27"/>
  <c r="Q649" i="27" s="1"/>
  <c r="L649" i="27"/>
  <c r="R649" i="27" s="1"/>
  <c r="M649" i="27"/>
  <c r="S649" i="27" s="1"/>
  <c r="I650" i="27"/>
  <c r="J650" i="27"/>
  <c r="P650" i="27" s="1"/>
  <c r="K650" i="27"/>
  <c r="Q650" i="27" s="1"/>
  <c r="L650" i="27"/>
  <c r="R650" i="27" s="1"/>
  <c r="M650" i="27"/>
  <c r="S650" i="27" s="1"/>
  <c r="I651" i="27"/>
  <c r="J651" i="27"/>
  <c r="P651" i="27" s="1"/>
  <c r="K651" i="27"/>
  <c r="Q651" i="27" s="1"/>
  <c r="L651" i="27"/>
  <c r="R651" i="27" s="1"/>
  <c r="M651" i="27"/>
  <c r="S651" i="27" s="1"/>
  <c r="I652" i="27"/>
  <c r="J652" i="27"/>
  <c r="P652" i="27" s="1"/>
  <c r="K652" i="27"/>
  <c r="Q652" i="27" s="1"/>
  <c r="L652" i="27"/>
  <c r="R652" i="27" s="1"/>
  <c r="M652" i="27"/>
  <c r="S652" i="27" s="1"/>
  <c r="I653" i="27"/>
  <c r="J653" i="27"/>
  <c r="P653" i="27" s="1"/>
  <c r="K653" i="27"/>
  <c r="Q653" i="27" s="1"/>
  <c r="L653" i="27"/>
  <c r="R653" i="27" s="1"/>
  <c r="M653" i="27"/>
  <c r="S653" i="27" s="1"/>
  <c r="I654" i="27"/>
  <c r="J654" i="27"/>
  <c r="P654" i="27" s="1"/>
  <c r="K654" i="27"/>
  <c r="Q654" i="27" s="1"/>
  <c r="L654" i="27"/>
  <c r="R654" i="27" s="1"/>
  <c r="M654" i="27"/>
  <c r="S654" i="27" s="1"/>
  <c r="I655" i="27"/>
  <c r="J655" i="27"/>
  <c r="P655" i="27" s="1"/>
  <c r="K655" i="27"/>
  <c r="Q655" i="27" s="1"/>
  <c r="L655" i="27"/>
  <c r="R655" i="27" s="1"/>
  <c r="M655" i="27"/>
  <c r="S655" i="27" s="1"/>
  <c r="I656" i="27"/>
  <c r="J656" i="27"/>
  <c r="P656" i="27" s="1"/>
  <c r="K656" i="27"/>
  <c r="Q656" i="27" s="1"/>
  <c r="L656" i="27"/>
  <c r="R656" i="27" s="1"/>
  <c r="M656" i="27"/>
  <c r="S656" i="27" s="1"/>
  <c r="I657" i="27"/>
  <c r="J657" i="27"/>
  <c r="P657" i="27" s="1"/>
  <c r="K657" i="27"/>
  <c r="Q657" i="27" s="1"/>
  <c r="L657" i="27"/>
  <c r="R657" i="27" s="1"/>
  <c r="M657" i="27"/>
  <c r="S657" i="27" s="1"/>
  <c r="I658" i="27"/>
  <c r="J658" i="27"/>
  <c r="P658" i="27" s="1"/>
  <c r="K658" i="27"/>
  <c r="Q658" i="27" s="1"/>
  <c r="L658" i="27"/>
  <c r="R658" i="27" s="1"/>
  <c r="M658" i="27"/>
  <c r="S658" i="27" s="1"/>
  <c r="I659" i="27"/>
  <c r="J659" i="27"/>
  <c r="P659" i="27" s="1"/>
  <c r="K659" i="27"/>
  <c r="Q659" i="27" s="1"/>
  <c r="L659" i="27"/>
  <c r="R659" i="27" s="1"/>
  <c r="M659" i="27"/>
  <c r="S659" i="27" s="1"/>
  <c r="I660" i="27"/>
  <c r="J660" i="27"/>
  <c r="P660" i="27" s="1"/>
  <c r="K660" i="27"/>
  <c r="Q660" i="27" s="1"/>
  <c r="L660" i="27"/>
  <c r="R660" i="27" s="1"/>
  <c r="M660" i="27"/>
  <c r="S660" i="27" s="1"/>
  <c r="I661" i="27"/>
  <c r="J661" i="27"/>
  <c r="P661" i="27" s="1"/>
  <c r="K661" i="27"/>
  <c r="Q661" i="27" s="1"/>
  <c r="L661" i="27"/>
  <c r="R661" i="27" s="1"/>
  <c r="M661" i="27"/>
  <c r="S661" i="27" s="1"/>
  <c r="I662" i="27"/>
  <c r="J662" i="27"/>
  <c r="P662" i="27" s="1"/>
  <c r="K662" i="27"/>
  <c r="Q662" i="27" s="1"/>
  <c r="L662" i="27"/>
  <c r="R662" i="27" s="1"/>
  <c r="M662" i="27"/>
  <c r="S662" i="27" s="1"/>
  <c r="I663" i="27"/>
  <c r="J663" i="27"/>
  <c r="P663" i="27" s="1"/>
  <c r="K663" i="27"/>
  <c r="Q663" i="27" s="1"/>
  <c r="L663" i="27"/>
  <c r="R663" i="27" s="1"/>
  <c r="M663" i="27"/>
  <c r="S663" i="27" s="1"/>
  <c r="I664" i="27"/>
  <c r="J664" i="27"/>
  <c r="P664" i="27" s="1"/>
  <c r="K664" i="27"/>
  <c r="Q664" i="27" s="1"/>
  <c r="L664" i="27"/>
  <c r="R664" i="27" s="1"/>
  <c r="M664" i="27"/>
  <c r="S664" i="27" s="1"/>
  <c r="I665" i="27"/>
  <c r="J665" i="27"/>
  <c r="P665" i="27" s="1"/>
  <c r="K665" i="27"/>
  <c r="Q665" i="27" s="1"/>
  <c r="L665" i="27"/>
  <c r="R665" i="27" s="1"/>
  <c r="M665" i="27"/>
  <c r="S665" i="27" s="1"/>
  <c r="I666" i="27"/>
  <c r="J666" i="27"/>
  <c r="P666" i="27" s="1"/>
  <c r="K666" i="27"/>
  <c r="Q666" i="27" s="1"/>
  <c r="L666" i="27"/>
  <c r="R666" i="27" s="1"/>
  <c r="M666" i="27"/>
  <c r="S666" i="27" s="1"/>
  <c r="I667" i="27"/>
  <c r="J667" i="27"/>
  <c r="P667" i="27" s="1"/>
  <c r="K667" i="27"/>
  <c r="Q667" i="27" s="1"/>
  <c r="L667" i="27"/>
  <c r="R667" i="27" s="1"/>
  <c r="M667" i="27"/>
  <c r="S667" i="27" s="1"/>
  <c r="I668" i="27"/>
  <c r="J668" i="27"/>
  <c r="P668" i="27" s="1"/>
  <c r="K668" i="27"/>
  <c r="Q668" i="27" s="1"/>
  <c r="L668" i="27"/>
  <c r="R668" i="27" s="1"/>
  <c r="M668" i="27"/>
  <c r="S668" i="27" s="1"/>
  <c r="I669" i="27"/>
  <c r="J669" i="27"/>
  <c r="P669" i="27" s="1"/>
  <c r="K669" i="27"/>
  <c r="Q669" i="27" s="1"/>
  <c r="L669" i="27"/>
  <c r="R669" i="27" s="1"/>
  <c r="M669" i="27"/>
  <c r="S669" i="27" s="1"/>
  <c r="I670" i="27"/>
  <c r="J670" i="27"/>
  <c r="P670" i="27" s="1"/>
  <c r="K670" i="27"/>
  <c r="Q670" i="27" s="1"/>
  <c r="L670" i="27"/>
  <c r="R670" i="27" s="1"/>
  <c r="M670" i="27"/>
  <c r="S670" i="27" s="1"/>
  <c r="I671" i="27"/>
  <c r="J671" i="27"/>
  <c r="P671" i="27" s="1"/>
  <c r="K671" i="27"/>
  <c r="Q671" i="27" s="1"/>
  <c r="L671" i="27"/>
  <c r="R671" i="27" s="1"/>
  <c r="M671" i="27"/>
  <c r="S671" i="27" s="1"/>
  <c r="I672" i="27"/>
  <c r="J672" i="27"/>
  <c r="P672" i="27" s="1"/>
  <c r="K672" i="27"/>
  <c r="Q672" i="27" s="1"/>
  <c r="L672" i="27"/>
  <c r="R672" i="27" s="1"/>
  <c r="M672" i="27"/>
  <c r="S672" i="27" s="1"/>
  <c r="I673" i="27"/>
  <c r="J673" i="27"/>
  <c r="P673" i="27" s="1"/>
  <c r="K673" i="27"/>
  <c r="Q673" i="27" s="1"/>
  <c r="L673" i="27"/>
  <c r="R673" i="27" s="1"/>
  <c r="M673" i="27"/>
  <c r="S673" i="27" s="1"/>
  <c r="I674" i="27"/>
  <c r="J674" i="27"/>
  <c r="P674" i="27" s="1"/>
  <c r="K674" i="27"/>
  <c r="Q674" i="27" s="1"/>
  <c r="L674" i="27"/>
  <c r="R674" i="27" s="1"/>
  <c r="M674" i="27"/>
  <c r="S674" i="27" s="1"/>
  <c r="I675" i="27"/>
  <c r="J675" i="27"/>
  <c r="P675" i="27" s="1"/>
  <c r="K675" i="27"/>
  <c r="Q675" i="27" s="1"/>
  <c r="L675" i="27"/>
  <c r="R675" i="27" s="1"/>
  <c r="M675" i="27"/>
  <c r="S675" i="27" s="1"/>
  <c r="I676" i="27"/>
  <c r="J676" i="27"/>
  <c r="P676" i="27" s="1"/>
  <c r="K676" i="27"/>
  <c r="Q676" i="27" s="1"/>
  <c r="L676" i="27"/>
  <c r="R676" i="27" s="1"/>
  <c r="M676" i="27"/>
  <c r="S676" i="27" s="1"/>
  <c r="I677" i="27"/>
  <c r="J677" i="27"/>
  <c r="P677" i="27" s="1"/>
  <c r="K677" i="27"/>
  <c r="Q677" i="27" s="1"/>
  <c r="L677" i="27"/>
  <c r="R677" i="27" s="1"/>
  <c r="M677" i="27"/>
  <c r="S677" i="27" s="1"/>
  <c r="I678" i="27"/>
  <c r="J678" i="27"/>
  <c r="P678" i="27" s="1"/>
  <c r="K678" i="27"/>
  <c r="Q678" i="27" s="1"/>
  <c r="L678" i="27"/>
  <c r="R678" i="27" s="1"/>
  <c r="M678" i="27"/>
  <c r="S678" i="27" s="1"/>
  <c r="I679" i="27"/>
  <c r="J679" i="27"/>
  <c r="P679" i="27" s="1"/>
  <c r="K679" i="27"/>
  <c r="Q679" i="27" s="1"/>
  <c r="L679" i="27"/>
  <c r="R679" i="27" s="1"/>
  <c r="M679" i="27"/>
  <c r="S679" i="27" s="1"/>
  <c r="I680" i="27"/>
  <c r="J680" i="27"/>
  <c r="P680" i="27" s="1"/>
  <c r="K680" i="27"/>
  <c r="Q680" i="27" s="1"/>
  <c r="L680" i="27"/>
  <c r="R680" i="27" s="1"/>
  <c r="M680" i="27"/>
  <c r="S680" i="27" s="1"/>
  <c r="I681" i="27"/>
  <c r="J681" i="27"/>
  <c r="P681" i="27" s="1"/>
  <c r="K681" i="27"/>
  <c r="Q681" i="27" s="1"/>
  <c r="L681" i="27"/>
  <c r="R681" i="27" s="1"/>
  <c r="M681" i="27"/>
  <c r="S681" i="27" s="1"/>
  <c r="I682" i="27"/>
  <c r="J682" i="27"/>
  <c r="P682" i="27" s="1"/>
  <c r="K682" i="27"/>
  <c r="Q682" i="27" s="1"/>
  <c r="L682" i="27"/>
  <c r="R682" i="27" s="1"/>
  <c r="M682" i="27"/>
  <c r="S682" i="27" s="1"/>
  <c r="I683" i="27"/>
  <c r="J683" i="27"/>
  <c r="P683" i="27" s="1"/>
  <c r="K683" i="27"/>
  <c r="Q683" i="27" s="1"/>
  <c r="L683" i="27"/>
  <c r="R683" i="27" s="1"/>
  <c r="M683" i="27"/>
  <c r="S683" i="27" s="1"/>
  <c r="I684" i="27"/>
  <c r="J684" i="27"/>
  <c r="P684" i="27" s="1"/>
  <c r="K684" i="27"/>
  <c r="Q684" i="27" s="1"/>
  <c r="L684" i="27"/>
  <c r="R684" i="27" s="1"/>
  <c r="M684" i="27"/>
  <c r="S684" i="27" s="1"/>
  <c r="I685" i="27"/>
  <c r="J685" i="27"/>
  <c r="P685" i="27" s="1"/>
  <c r="K685" i="27"/>
  <c r="Q685" i="27" s="1"/>
  <c r="L685" i="27"/>
  <c r="R685" i="27" s="1"/>
  <c r="M685" i="27"/>
  <c r="S685" i="27" s="1"/>
  <c r="I686" i="27"/>
  <c r="J686" i="27"/>
  <c r="P686" i="27" s="1"/>
  <c r="K686" i="27"/>
  <c r="Q686" i="27" s="1"/>
  <c r="L686" i="27"/>
  <c r="R686" i="27" s="1"/>
  <c r="M686" i="27"/>
  <c r="S686" i="27" s="1"/>
  <c r="I687" i="27"/>
  <c r="J687" i="27"/>
  <c r="P687" i="27" s="1"/>
  <c r="K687" i="27"/>
  <c r="Q687" i="27" s="1"/>
  <c r="L687" i="27"/>
  <c r="R687" i="27" s="1"/>
  <c r="M687" i="27"/>
  <c r="S687" i="27" s="1"/>
  <c r="I688" i="27"/>
  <c r="J688" i="27"/>
  <c r="P688" i="27" s="1"/>
  <c r="K688" i="27"/>
  <c r="Q688" i="27" s="1"/>
  <c r="L688" i="27"/>
  <c r="R688" i="27" s="1"/>
  <c r="M688" i="27"/>
  <c r="S688" i="27" s="1"/>
  <c r="I689" i="27"/>
  <c r="J689" i="27"/>
  <c r="P689" i="27" s="1"/>
  <c r="K689" i="27"/>
  <c r="Q689" i="27" s="1"/>
  <c r="L689" i="27"/>
  <c r="R689" i="27" s="1"/>
  <c r="M689" i="27"/>
  <c r="S689" i="27" s="1"/>
  <c r="I690" i="27"/>
  <c r="J690" i="27"/>
  <c r="P690" i="27" s="1"/>
  <c r="K690" i="27"/>
  <c r="Q690" i="27" s="1"/>
  <c r="L690" i="27"/>
  <c r="R690" i="27" s="1"/>
  <c r="M690" i="27"/>
  <c r="S690" i="27" s="1"/>
  <c r="I691" i="27"/>
  <c r="J691" i="27"/>
  <c r="P691" i="27" s="1"/>
  <c r="K691" i="27"/>
  <c r="Q691" i="27" s="1"/>
  <c r="L691" i="27"/>
  <c r="R691" i="27" s="1"/>
  <c r="M691" i="27"/>
  <c r="S691" i="27" s="1"/>
  <c r="I692" i="27"/>
  <c r="J692" i="27"/>
  <c r="P692" i="27" s="1"/>
  <c r="K692" i="27"/>
  <c r="Q692" i="27" s="1"/>
  <c r="L692" i="27"/>
  <c r="R692" i="27" s="1"/>
  <c r="M692" i="27"/>
  <c r="S692" i="27" s="1"/>
  <c r="I693" i="27"/>
  <c r="J693" i="27"/>
  <c r="P693" i="27" s="1"/>
  <c r="K693" i="27"/>
  <c r="Q693" i="27" s="1"/>
  <c r="L693" i="27"/>
  <c r="R693" i="27" s="1"/>
  <c r="M693" i="27"/>
  <c r="S693" i="27" s="1"/>
  <c r="I694" i="27"/>
  <c r="J694" i="27"/>
  <c r="P694" i="27" s="1"/>
  <c r="K694" i="27"/>
  <c r="Q694" i="27" s="1"/>
  <c r="L694" i="27"/>
  <c r="R694" i="27" s="1"/>
  <c r="M694" i="27"/>
  <c r="S694" i="27" s="1"/>
  <c r="I695" i="27"/>
  <c r="J695" i="27"/>
  <c r="P695" i="27" s="1"/>
  <c r="K695" i="27"/>
  <c r="Q695" i="27" s="1"/>
  <c r="L695" i="27"/>
  <c r="R695" i="27" s="1"/>
  <c r="M695" i="27"/>
  <c r="S695" i="27" s="1"/>
  <c r="I696" i="27"/>
  <c r="J696" i="27"/>
  <c r="P696" i="27" s="1"/>
  <c r="K696" i="27"/>
  <c r="Q696" i="27" s="1"/>
  <c r="L696" i="27"/>
  <c r="R696" i="27" s="1"/>
  <c r="M696" i="27"/>
  <c r="S696" i="27" s="1"/>
  <c r="I697" i="27"/>
  <c r="J697" i="27"/>
  <c r="P697" i="27" s="1"/>
  <c r="K697" i="27"/>
  <c r="Q697" i="27" s="1"/>
  <c r="L697" i="27"/>
  <c r="R697" i="27" s="1"/>
  <c r="M697" i="27"/>
  <c r="S697" i="27" s="1"/>
  <c r="I698" i="27"/>
  <c r="J698" i="27"/>
  <c r="P698" i="27" s="1"/>
  <c r="K698" i="27"/>
  <c r="Q698" i="27" s="1"/>
  <c r="L698" i="27"/>
  <c r="R698" i="27" s="1"/>
  <c r="M698" i="27"/>
  <c r="S698" i="27" s="1"/>
  <c r="I699" i="27"/>
  <c r="J699" i="27"/>
  <c r="P699" i="27" s="1"/>
  <c r="K699" i="27"/>
  <c r="Q699" i="27" s="1"/>
  <c r="L699" i="27"/>
  <c r="R699" i="27" s="1"/>
  <c r="M699" i="27"/>
  <c r="S699" i="27" s="1"/>
  <c r="I700" i="27"/>
  <c r="J700" i="27"/>
  <c r="P700" i="27" s="1"/>
  <c r="K700" i="27"/>
  <c r="Q700" i="27" s="1"/>
  <c r="L700" i="27"/>
  <c r="R700" i="27" s="1"/>
  <c r="M700" i="27"/>
  <c r="S700" i="27" s="1"/>
  <c r="I701" i="27"/>
  <c r="J701" i="27"/>
  <c r="P701" i="27" s="1"/>
  <c r="K701" i="27"/>
  <c r="Q701" i="27" s="1"/>
  <c r="L701" i="27"/>
  <c r="R701" i="27" s="1"/>
  <c r="M701" i="27"/>
  <c r="S701" i="27" s="1"/>
  <c r="I702" i="27"/>
  <c r="J702" i="27"/>
  <c r="P702" i="27" s="1"/>
  <c r="K702" i="27"/>
  <c r="Q702" i="27" s="1"/>
  <c r="L702" i="27"/>
  <c r="R702" i="27" s="1"/>
  <c r="M702" i="27"/>
  <c r="S702" i="27" s="1"/>
  <c r="I703" i="27"/>
  <c r="J703" i="27"/>
  <c r="P703" i="27" s="1"/>
  <c r="K703" i="27"/>
  <c r="Q703" i="27" s="1"/>
  <c r="L703" i="27"/>
  <c r="R703" i="27" s="1"/>
  <c r="M703" i="27"/>
  <c r="S703" i="27" s="1"/>
  <c r="I704" i="27"/>
  <c r="J704" i="27"/>
  <c r="P704" i="27" s="1"/>
  <c r="K704" i="27"/>
  <c r="Q704" i="27" s="1"/>
  <c r="L704" i="27"/>
  <c r="R704" i="27" s="1"/>
  <c r="M704" i="27"/>
  <c r="S704" i="27" s="1"/>
  <c r="I705" i="27"/>
  <c r="J705" i="27"/>
  <c r="P705" i="27" s="1"/>
  <c r="K705" i="27"/>
  <c r="Q705" i="27" s="1"/>
  <c r="L705" i="27"/>
  <c r="R705" i="27" s="1"/>
  <c r="M705" i="27"/>
  <c r="S705" i="27" s="1"/>
  <c r="I706" i="27"/>
  <c r="J706" i="27"/>
  <c r="P706" i="27" s="1"/>
  <c r="K706" i="27"/>
  <c r="Q706" i="27" s="1"/>
  <c r="L706" i="27"/>
  <c r="R706" i="27" s="1"/>
  <c r="M706" i="27"/>
  <c r="S706" i="27" s="1"/>
  <c r="I707" i="27"/>
  <c r="J707" i="27"/>
  <c r="P707" i="27" s="1"/>
  <c r="K707" i="27"/>
  <c r="Q707" i="27" s="1"/>
  <c r="L707" i="27"/>
  <c r="R707" i="27" s="1"/>
  <c r="M707" i="27"/>
  <c r="S707" i="27" s="1"/>
  <c r="I708" i="27"/>
  <c r="J708" i="27"/>
  <c r="P708" i="27" s="1"/>
  <c r="K708" i="27"/>
  <c r="Q708" i="27" s="1"/>
  <c r="L708" i="27"/>
  <c r="R708" i="27" s="1"/>
  <c r="M708" i="27"/>
  <c r="S708" i="27" s="1"/>
  <c r="I709" i="27"/>
  <c r="J709" i="27"/>
  <c r="P709" i="27" s="1"/>
  <c r="K709" i="27"/>
  <c r="Q709" i="27" s="1"/>
  <c r="L709" i="27"/>
  <c r="R709" i="27" s="1"/>
  <c r="M709" i="27"/>
  <c r="S709" i="27" s="1"/>
  <c r="I710" i="27"/>
  <c r="J710" i="27"/>
  <c r="P710" i="27" s="1"/>
  <c r="K710" i="27"/>
  <c r="Q710" i="27" s="1"/>
  <c r="L710" i="27"/>
  <c r="R710" i="27" s="1"/>
  <c r="M710" i="27"/>
  <c r="S710" i="27" s="1"/>
  <c r="I711" i="27"/>
  <c r="J711" i="27"/>
  <c r="P711" i="27" s="1"/>
  <c r="K711" i="27"/>
  <c r="Q711" i="27" s="1"/>
  <c r="L711" i="27"/>
  <c r="R711" i="27" s="1"/>
  <c r="M711" i="27"/>
  <c r="S711" i="27" s="1"/>
  <c r="I712" i="27"/>
  <c r="J712" i="27"/>
  <c r="P712" i="27" s="1"/>
  <c r="K712" i="27"/>
  <c r="Q712" i="27" s="1"/>
  <c r="L712" i="27"/>
  <c r="R712" i="27" s="1"/>
  <c r="M712" i="27"/>
  <c r="S712" i="27" s="1"/>
  <c r="I713" i="27"/>
  <c r="J713" i="27"/>
  <c r="P713" i="27" s="1"/>
  <c r="K713" i="27"/>
  <c r="Q713" i="27" s="1"/>
  <c r="L713" i="27"/>
  <c r="R713" i="27" s="1"/>
  <c r="M713" i="27"/>
  <c r="S713" i="27" s="1"/>
  <c r="I714" i="27"/>
  <c r="J714" i="27"/>
  <c r="P714" i="27" s="1"/>
  <c r="K714" i="27"/>
  <c r="Q714" i="27" s="1"/>
  <c r="L714" i="27"/>
  <c r="R714" i="27" s="1"/>
  <c r="M714" i="27"/>
  <c r="S714" i="27" s="1"/>
  <c r="I715" i="27"/>
  <c r="J715" i="27"/>
  <c r="P715" i="27" s="1"/>
  <c r="K715" i="27"/>
  <c r="Q715" i="27" s="1"/>
  <c r="L715" i="27"/>
  <c r="R715" i="27" s="1"/>
  <c r="M715" i="27"/>
  <c r="S715" i="27" s="1"/>
  <c r="I716" i="27"/>
  <c r="J716" i="27"/>
  <c r="P716" i="27" s="1"/>
  <c r="K716" i="27"/>
  <c r="Q716" i="27" s="1"/>
  <c r="L716" i="27"/>
  <c r="R716" i="27" s="1"/>
  <c r="M716" i="27"/>
  <c r="S716" i="27" s="1"/>
  <c r="I717" i="27"/>
  <c r="J717" i="27"/>
  <c r="P717" i="27" s="1"/>
  <c r="K717" i="27"/>
  <c r="Q717" i="27" s="1"/>
  <c r="L717" i="27"/>
  <c r="R717" i="27" s="1"/>
  <c r="M717" i="27"/>
  <c r="S717" i="27" s="1"/>
  <c r="I718" i="27"/>
  <c r="J718" i="27"/>
  <c r="P718" i="27" s="1"/>
  <c r="K718" i="27"/>
  <c r="Q718" i="27" s="1"/>
  <c r="L718" i="27"/>
  <c r="R718" i="27" s="1"/>
  <c r="M718" i="27"/>
  <c r="S718" i="27" s="1"/>
  <c r="I719" i="27"/>
  <c r="J719" i="27"/>
  <c r="P719" i="27" s="1"/>
  <c r="K719" i="27"/>
  <c r="Q719" i="27" s="1"/>
  <c r="L719" i="27"/>
  <c r="R719" i="27" s="1"/>
  <c r="M719" i="27"/>
  <c r="S719" i="27" s="1"/>
  <c r="I720" i="27"/>
  <c r="J720" i="27"/>
  <c r="P720" i="27" s="1"/>
  <c r="K720" i="27"/>
  <c r="Q720" i="27" s="1"/>
  <c r="L720" i="27"/>
  <c r="R720" i="27" s="1"/>
  <c r="M720" i="27"/>
  <c r="S720" i="27" s="1"/>
  <c r="I721" i="27"/>
  <c r="J721" i="27"/>
  <c r="P721" i="27" s="1"/>
  <c r="K721" i="27"/>
  <c r="Q721" i="27" s="1"/>
  <c r="L721" i="27"/>
  <c r="R721" i="27" s="1"/>
  <c r="M721" i="27"/>
  <c r="S721" i="27" s="1"/>
  <c r="I722" i="27"/>
  <c r="J722" i="27"/>
  <c r="P722" i="27" s="1"/>
  <c r="K722" i="27"/>
  <c r="Q722" i="27" s="1"/>
  <c r="L722" i="27"/>
  <c r="R722" i="27" s="1"/>
  <c r="M722" i="27"/>
  <c r="S722" i="27" s="1"/>
  <c r="I723" i="27"/>
  <c r="J723" i="27"/>
  <c r="P723" i="27" s="1"/>
  <c r="K723" i="27"/>
  <c r="Q723" i="27" s="1"/>
  <c r="L723" i="27"/>
  <c r="R723" i="27" s="1"/>
  <c r="M723" i="27"/>
  <c r="S723" i="27" s="1"/>
  <c r="I724" i="27"/>
  <c r="J724" i="27"/>
  <c r="P724" i="27" s="1"/>
  <c r="K724" i="27"/>
  <c r="Q724" i="27" s="1"/>
  <c r="L724" i="27"/>
  <c r="R724" i="27" s="1"/>
  <c r="M724" i="27"/>
  <c r="S724" i="27" s="1"/>
  <c r="I725" i="27"/>
  <c r="J725" i="27"/>
  <c r="P725" i="27" s="1"/>
  <c r="K725" i="27"/>
  <c r="Q725" i="27" s="1"/>
  <c r="L725" i="27"/>
  <c r="R725" i="27" s="1"/>
  <c r="M725" i="27"/>
  <c r="S725" i="27" s="1"/>
  <c r="I726" i="27"/>
  <c r="J726" i="27"/>
  <c r="P726" i="27" s="1"/>
  <c r="K726" i="27"/>
  <c r="Q726" i="27" s="1"/>
  <c r="L726" i="27"/>
  <c r="R726" i="27" s="1"/>
  <c r="M726" i="27"/>
  <c r="S726" i="27" s="1"/>
  <c r="I727" i="27"/>
  <c r="J727" i="27"/>
  <c r="P727" i="27" s="1"/>
  <c r="K727" i="27"/>
  <c r="Q727" i="27" s="1"/>
  <c r="L727" i="27"/>
  <c r="R727" i="27" s="1"/>
  <c r="M727" i="27"/>
  <c r="S727" i="27" s="1"/>
  <c r="I728" i="27"/>
  <c r="J728" i="27"/>
  <c r="P728" i="27" s="1"/>
  <c r="K728" i="27"/>
  <c r="Q728" i="27" s="1"/>
  <c r="L728" i="27"/>
  <c r="R728" i="27" s="1"/>
  <c r="M728" i="27"/>
  <c r="S728" i="27" s="1"/>
  <c r="I729" i="27"/>
  <c r="J729" i="27"/>
  <c r="P729" i="27" s="1"/>
  <c r="K729" i="27"/>
  <c r="Q729" i="27" s="1"/>
  <c r="L729" i="27"/>
  <c r="R729" i="27" s="1"/>
  <c r="M729" i="27"/>
  <c r="S729" i="27" s="1"/>
  <c r="I730" i="27"/>
  <c r="J730" i="27"/>
  <c r="P730" i="27" s="1"/>
  <c r="K730" i="27"/>
  <c r="Q730" i="27" s="1"/>
  <c r="L730" i="27"/>
  <c r="R730" i="27" s="1"/>
  <c r="M730" i="27"/>
  <c r="S730" i="27" s="1"/>
  <c r="I731" i="27"/>
  <c r="J731" i="27"/>
  <c r="P731" i="27" s="1"/>
  <c r="K731" i="27"/>
  <c r="Q731" i="27" s="1"/>
  <c r="L731" i="27"/>
  <c r="R731" i="27" s="1"/>
  <c r="M731" i="27"/>
  <c r="S731" i="27" s="1"/>
  <c r="I732" i="27"/>
  <c r="J732" i="27"/>
  <c r="P732" i="27" s="1"/>
  <c r="K732" i="27"/>
  <c r="Q732" i="27" s="1"/>
  <c r="L732" i="27"/>
  <c r="R732" i="27" s="1"/>
  <c r="M732" i="27"/>
  <c r="S732" i="27" s="1"/>
  <c r="I733" i="27"/>
  <c r="J733" i="27"/>
  <c r="P733" i="27" s="1"/>
  <c r="K733" i="27"/>
  <c r="Q733" i="27" s="1"/>
  <c r="L733" i="27"/>
  <c r="R733" i="27" s="1"/>
  <c r="M733" i="27"/>
  <c r="S733" i="27" s="1"/>
  <c r="I734" i="27"/>
  <c r="J734" i="27"/>
  <c r="P734" i="27" s="1"/>
  <c r="K734" i="27"/>
  <c r="Q734" i="27" s="1"/>
  <c r="L734" i="27"/>
  <c r="R734" i="27" s="1"/>
  <c r="M734" i="27"/>
  <c r="S734" i="27" s="1"/>
  <c r="I735" i="27"/>
  <c r="J735" i="27"/>
  <c r="P735" i="27" s="1"/>
  <c r="K735" i="27"/>
  <c r="Q735" i="27" s="1"/>
  <c r="L735" i="27"/>
  <c r="R735" i="27" s="1"/>
  <c r="M735" i="27"/>
  <c r="S735" i="27" s="1"/>
  <c r="I736" i="27"/>
  <c r="J736" i="27"/>
  <c r="P736" i="27" s="1"/>
  <c r="K736" i="27"/>
  <c r="Q736" i="27" s="1"/>
  <c r="L736" i="27"/>
  <c r="R736" i="27" s="1"/>
  <c r="M736" i="27"/>
  <c r="S736" i="27" s="1"/>
  <c r="I737" i="27"/>
  <c r="J737" i="27"/>
  <c r="P737" i="27" s="1"/>
  <c r="K737" i="27"/>
  <c r="Q737" i="27" s="1"/>
  <c r="L737" i="27"/>
  <c r="R737" i="27" s="1"/>
  <c r="M737" i="27"/>
  <c r="S737" i="27" s="1"/>
  <c r="I738" i="27"/>
  <c r="J738" i="27"/>
  <c r="P738" i="27" s="1"/>
  <c r="K738" i="27"/>
  <c r="Q738" i="27" s="1"/>
  <c r="L738" i="27"/>
  <c r="R738" i="27" s="1"/>
  <c r="M738" i="27"/>
  <c r="S738" i="27" s="1"/>
  <c r="I739" i="27"/>
  <c r="J739" i="27"/>
  <c r="P739" i="27" s="1"/>
  <c r="K739" i="27"/>
  <c r="Q739" i="27" s="1"/>
  <c r="L739" i="27"/>
  <c r="R739" i="27" s="1"/>
  <c r="M739" i="27"/>
  <c r="S739" i="27" s="1"/>
  <c r="I740" i="27"/>
  <c r="J740" i="27"/>
  <c r="P740" i="27" s="1"/>
  <c r="K740" i="27"/>
  <c r="Q740" i="27" s="1"/>
  <c r="L740" i="27"/>
  <c r="R740" i="27" s="1"/>
  <c r="M740" i="27"/>
  <c r="S740" i="27" s="1"/>
  <c r="I741" i="27"/>
  <c r="J741" i="27"/>
  <c r="P741" i="27" s="1"/>
  <c r="K741" i="27"/>
  <c r="Q741" i="27" s="1"/>
  <c r="L741" i="27"/>
  <c r="R741" i="27" s="1"/>
  <c r="M741" i="27"/>
  <c r="S741" i="27" s="1"/>
  <c r="I742" i="27"/>
  <c r="J742" i="27"/>
  <c r="P742" i="27" s="1"/>
  <c r="K742" i="27"/>
  <c r="Q742" i="27" s="1"/>
  <c r="L742" i="27"/>
  <c r="R742" i="27" s="1"/>
  <c r="M742" i="27"/>
  <c r="S742" i="27" s="1"/>
  <c r="I743" i="27"/>
  <c r="J743" i="27"/>
  <c r="P743" i="27" s="1"/>
  <c r="K743" i="27"/>
  <c r="Q743" i="27" s="1"/>
  <c r="L743" i="27"/>
  <c r="R743" i="27" s="1"/>
  <c r="M743" i="27"/>
  <c r="S743" i="27" s="1"/>
  <c r="I744" i="27"/>
  <c r="J744" i="27"/>
  <c r="P744" i="27" s="1"/>
  <c r="K744" i="27"/>
  <c r="Q744" i="27" s="1"/>
  <c r="L744" i="27"/>
  <c r="R744" i="27" s="1"/>
  <c r="M744" i="27"/>
  <c r="S744" i="27" s="1"/>
  <c r="I745" i="27"/>
  <c r="J745" i="27"/>
  <c r="P745" i="27" s="1"/>
  <c r="K745" i="27"/>
  <c r="Q745" i="27" s="1"/>
  <c r="L745" i="27"/>
  <c r="R745" i="27" s="1"/>
  <c r="M745" i="27"/>
  <c r="S745" i="27" s="1"/>
  <c r="I746" i="27"/>
  <c r="J746" i="27"/>
  <c r="P746" i="27" s="1"/>
  <c r="K746" i="27"/>
  <c r="Q746" i="27" s="1"/>
  <c r="L746" i="27"/>
  <c r="R746" i="27" s="1"/>
  <c r="M746" i="27"/>
  <c r="S746" i="27" s="1"/>
  <c r="I747" i="27"/>
  <c r="J747" i="27"/>
  <c r="P747" i="27" s="1"/>
  <c r="K747" i="27"/>
  <c r="Q747" i="27" s="1"/>
  <c r="L747" i="27"/>
  <c r="R747" i="27" s="1"/>
  <c r="M747" i="27"/>
  <c r="S747" i="27" s="1"/>
  <c r="I748" i="27"/>
  <c r="J748" i="27"/>
  <c r="P748" i="27" s="1"/>
  <c r="K748" i="27"/>
  <c r="Q748" i="27" s="1"/>
  <c r="L748" i="27"/>
  <c r="R748" i="27" s="1"/>
  <c r="M748" i="27"/>
  <c r="S748" i="27" s="1"/>
  <c r="I749" i="27"/>
  <c r="J749" i="27"/>
  <c r="P749" i="27" s="1"/>
  <c r="K749" i="27"/>
  <c r="Q749" i="27" s="1"/>
  <c r="L749" i="27"/>
  <c r="R749" i="27" s="1"/>
  <c r="M749" i="27"/>
  <c r="S749" i="27" s="1"/>
  <c r="I750" i="27"/>
  <c r="J750" i="27"/>
  <c r="P750" i="27" s="1"/>
  <c r="K750" i="27"/>
  <c r="Q750" i="27" s="1"/>
  <c r="L750" i="27"/>
  <c r="R750" i="27" s="1"/>
  <c r="M750" i="27"/>
  <c r="S750" i="27" s="1"/>
  <c r="I751" i="27"/>
  <c r="J751" i="27"/>
  <c r="P751" i="27" s="1"/>
  <c r="K751" i="27"/>
  <c r="Q751" i="27" s="1"/>
  <c r="L751" i="27"/>
  <c r="R751" i="27" s="1"/>
  <c r="M751" i="27"/>
  <c r="S751" i="27" s="1"/>
  <c r="I752" i="27"/>
  <c r="J752" i="27"/>
  <c r="P752" i="27" s="1"/>
  <c r="K752" i="27"/>
  <c r="Q752" i="27" s="1"/>
  <c r="L752" i="27"/>
  <c r="R752" i="27" s="1"/>
  <c r="M752" i="27"/>
  <c r="S752" i="27" s="1"/>
  <c r="I753" i="27"/>
  <c r="J753" i="27"/>
  <c r="P753" i="27" s="1"/>
  <c r="K753" i="27"/>
  <c r="Q753" i="27" s="1"/>
  <c r="L753" i="27"/>
  <c r="R753" i="27" s="1"/>
  <c r="M753" i="27"/>
  <c r="S753" i="27" s="1"/>
  <c r="I754" i="27"/>
  <c r="J754" i="27"/>
  <c r="P754" i="27" s="1"/>
  <c r="K754" i="27"/>
  <c r="Q754" i="27" s="1"/>
  <c r="L754" i="27"/>
  <c r="R754" i="27" s="1"/>
  <c r="M754" i="27"/>
  <c r="S754" i="27" s="1"/>
  <c r="I755" i="27"/>
  <c r="J755" i="27"/>
  <c r="P755" i="27" s="1"/>
  <c r="K755" i="27"/>
  <c r="Q755" i="27" s="1"/>
  <c r="L755" i="27"/>
  <c r="R755" i="27" s="1"/>
  <c r="M755" i="27"/>
  <c r="S755" i="27" s="1"/>
  <c r="I756" i="27"/>
  <c r="J756" i="27"/>
  <c r="P756" i="27" s="1"/>
  <c r="K756" i="27"/>
  <c r="Q756" i="27" s="1"/>
  <c r="L756" i="27"/>
  <c r="R756" i="27" s="1"/>
  <c r="M756" i="27"/>
  <c r="S756" i="27" s="1"/>
  <c r="I757" i="27"/>
  <c r="J757" i="27"/>
  <c r="P757" i="27" s="1"/>
  <c r="K757" i="27"/>
  <c r="Q757" i="27" s="1"/>
  <c r="L757" i="27"/>
  <c r="R757" i="27" s="1"/>
  <c r="M757" i="27"/>
  <c r="S757" i="27" s="1"/>
  <c r="I758" i="27"/>
  <c r="J758" i="27"/>
  <c r="P758" i="27" s="1"/>
  <c r="K758" i="27"/>
  <c r="Q758" i="27" s="1"/>
  <c r="L758" i="27"/>
  <c r="R758" i="27" s="1"/>
  <c r="M758" i="27"/>
  <c r="S758" i="27" s="1"/>
  <c r="I759" i="27"/>
  <c r="J759" i="27"/>
  <c r="P759" i="27" s="1"/>
  <c r="K759" i="27"/>
  <c r="Q759" i="27" s="1"/>
  <c r="L759" i="27"/>
  <c r="R759" i="27" s="1"/>
  <c r="M759" i="27"/>
  <c r="S759" i="27" s="1"/>
  <c r="I760" i="27"/>
  <c r="J760" i="27"/>
  <c r="P760" i="27" s="1"/>
  <c r="K760" i="27"/>
  <c r="Q760" i="27" s="1"/>
  <c r="L760" i="27"/>
  <c r="R760" i="27" s="1"/>
  <c r="M760" i="27"/>
  <c r="S760" i="27" s="1"/>
  <c r="I761" i="27"/>
  <c r="J761" i="27"/>
  <c r="P761" i="27" s="1"/>
  <c r="K761" i="27"/>
  <c r="Q761" i="27" s="1"/>
  <c r="L761" i="27"/>
  <c r="R761" i="27" s="1"/>
  <c r="M761" i="27"/>
  <c r="S761" i="27" s="1"/>
  <c r="I762" i="27"/>
  <c r="J762" i="27"/>
  <c r="P762" i="27" s="1"/>
  <c r="K762" i="27"/>
  <c r="Q762" i="27" s="1"/>
  <c r="L762" i="27"/>
  <c r="R762" i="27" s="1"/>
  <c r="M762" i="27"/>
  <c r="S762" i="27" s="1"/>
  <c r="I763" i="27"/>
  <c r="J763" i="27"/>
  <c r="P763" i="27" s="1"/>
  <c r="K763" i="27"/>
  <c r="Q763" i="27" s="1"/>
  <c r="L763" i="27"/>
  <c r="R763" i="27" s="1"/>
  <c r="M763" i="27"/>
  <c r="S763" i="27" s="1"/>
  <c r="I764" i="27"/>
  <c r="J764" i="27"/>
  <c r="P764" i="27" s="1"/>
  <c r="K764" i="27"/>
  <c r="Q764" i="27" s="1"/>
  <c r="L764" i="27"/>
  <c r="R764" i="27" s="1"/>
  <c r="M764" i="27"/>
  <c r="S764" i="27" s="1"/>
  <c r="I765" i="27"/>
  <c r="J765" i="27"/>
  <c r="P765" i="27" s="1"/>
  <c r="K765" i="27"/>
  <c r="Q765" i="27" s="1"/>
  <c r="L765" i="27"/>
  <c r="R765" i="27" s="1"/>
  <c r="M765" i="27"/>
  <c r="S765" i="27" s="1"/>
  <c r="I766" i="27"/>
  <c r="J766" i="27"/>
  <c r="P766" i="27" s="1"/>
  <c r="K766" i="27"/>
  <c r="Q766" i="27" s="1"/>
  <c r="L766" i="27"/>
  <c r="R766" i="27" s="1"/>
  <c r="M766" i="27"/>
  <c r="S766" i="27" s="1"/>
  <c r="I767" i="27"/>
  <c r="J767" i="27"/>
  <c r="P767" i="27" s="1"/>
  <c r="K767" i="27"/>
  <c r="Q767" i="27" s="1"/>
  <c r="L767" i="27"/>
  <c r="R767" i="27" s="1"/>
  <c r="M767" i="27"/>
  <c r="S767" i="27" s="1"/>
  <c r="I768" i="27"/>
  <c r="J768" i="27"/>
  <c r="P768" i="27" s="1"/>
  <c r="K768" i="27"/>
  <c r="Q768" i="27" s="1"/>
  <c r="L768" i="27"/>
  <c r="R768" i="27" s="1"/>
  <c r="M768" i="27"/>
  <c r="S768" i="27" s="1"/>
  <c r="I769" i="27"/>
  <c r="J769" i="27"/>
  <c r="P769" i="27" s="1"/>
  <c r="K769" i="27"/>
  <c r="Q769" i="27" s="1"/>
  <c r="L769" i="27"/>
  <c r="R769" i="27" s="1"/>
  <c r="M769" i="27"/>
  <c r="S769" i="27" s="1"/>
  <c r="I770" i="27"/>
  <c r="J770" i="27"/>
  <c r="P770" i="27" s="1"/>
  <c r="K770" i="27"/>
  <c r="Q770" i="27" s="1"/>
  <c r="L770" i="27"/>
  <c r="R770" i="27" s="1"/>
  <c r="M770" i="27"/>
  <c r="S770" i="27" s="1"/>
  <c r="I771" i="27"/>
  <c r="J771" i="27"/>
  <c r="P771" i="27" s="1"/>
  <c r="K771" i="27"/>
  <c r="Q771" i="27" s="1"/>
  <c r="L771" i="27"/>
  <c r="R771" i="27" s="1"/>
  <c r="M771" i="27"/>
  <c r="S771" i="27" s="1"/>
  <c r="I772" i="27"/>
  <c r="J772" i="27"/>
  <c r="P772" i="27" s="1"/>
  <c r="K772" i="27"/>
  <c r="Q772" i="27" s="1"/>
  <c r="L772" i="27"/>
  <c r="R772" i="27" s="1"/>
  <c r="M772" i="27"/>
  <c r="S772" i="27" s="1"/>
  <c r="I773" i="27"/>
  <c r="J773" i="27"/>
  <c r="P773" i="27" s="1"/>
  <c r="K773" i="27"/>
  <c r="Q773" i="27" s="1"/>
  <c r="L773" i="27"/>
  <c r="R773" i="27" s="1"/>
  <c r="M773" i="27"/>
  <c r="S773" i="27" s="1"/>
  <c r="I774" i="27"/>
  <c r="J774" i="27"/>
  <c r="P774" i="27" s="1"/>
  <c r="K774" i="27"/>
  <c r="Q774" i="27" s="1"/>
  <c r="L774" i="27"/>
  <c r="R774" i="27" s="1"/>
  <c r="M774" i="27"/>
  <c r="S774" i="27" s="1"/>
  <c r="I775" i="27"/>
  <c r="J775" i="27"/>
  <c r="P775" i="27" s="1"/>
  <c r="K775" i="27"/>
  <c r="Q775" i="27" s="1"/>
  <c r="L775" i="27"/>
  <c r="R775" i="27" s="1"/>
  <c r="M775" i="27"/>
  <c r="S775" i="27" s="1"/>
  <c r="I776" i="27"/>
  <c r="J776" i="27"/>
  <c r="P776" i="27" s="1"/>
  <c r="K776" i="27"/>
  <c r="Q776" i="27" s="1"/>
  <c r="L776" i="27"/>
  <c r="R776" i="27" s="1"/>
  <c r="M776" i="27"/>
  <c r="S776" i="27" s="1"/>
  <c r="I777" i="27"/>
  <c r="J777" i="27"/>
  <c r="P777" i="27" s="1"/>
  <c r="K777" i="27"/>
  <c r="Q777" i="27" s="1"/>
  <c r="L777" i="27"/>
  <c r="R777" i="27" s="1"/>
  <c r="M777" i="27"/>
  <c r="S777" i="27" s="1"/>
  <c r="I778" i="27"/>
  <c r="J778" i="27"/>
  <c r="P778" i="27" s="1"/>
  <c r="K778" i="27"/>
  <c r="Q778" i="27" s="1"/>
  <c r="L778" i="27"/>
  <c r="R778" i="27" s="1"/>
  <c r="M778" i="27"/>
  <c r="S778" i="27" s="1"/>
  <c r="I779" i="27"/>
  <c r="J779" i="27"/>
  <c r="P779" i="27" s="1"/>
  <c r="K779" i="27"/>
  <c r="Q779" i="27" s="1"/>
  <c r="L779" i="27"/>
  <c r="R779" i="27" s="1"/>
  <c r="M779" i="27"/>
  <c r="S779" i="27" s="1"/>
  <c r="I780" i="27"/>
  <c r="J780" i="27"/>
  <c r="P780" i="27" s="1"/>
  <c r="K780" i="27"/>
  <c r="Q780" i="27" s="1"/>
  <c r="L780" i="27"/>
  <c r="R780" i="27" s="1"/>
  <c r="M780" i="27"/>
  <c r="S780" i="27" s="1"/>
  <c r="I781" i="27"/>
  <c r="J781" i="27"/>
  <c r="P781" i="27" s="1"/>
  <c r="K781" i="27"/>
  <c r="Q781" i="27" s="1"/>
  <c r="L781" i="27"/>
  <c r="R781" i="27" s="1"/>
  <c r="M781" i="27"/>
  <c r="S781" i="27" s="1"/>
  <c r="I782" i="27"/>
  <c r="J782" i="27"/>
  <c r="P782" i="27" s="1"/>
  <c r="K782" i="27"/>
  <c r="Q782" i="27" s="1"/>
  <c r="L782" i="27"/>
  <c r="R782" i="27" s="1"/>
  <c r="M782" i="27"/>
  <c r="S782" i="27" s="1"/>
  <c r="I783" i="27"/>
  <c r="J783" i="27"/>
  <c r="P783" i="27" s="1"/>
  <c r="K783" i="27"/>
  <c r="Q783" i="27" s="1"/>
  <c r="L783" i="27"/>
  <c r="R783" i="27" s="1"/>
  <c r="M783" i="27"/>
  <c r="S783" i="27" s="1"/>
  <c r="I784" i="27"/>
  <c r="J784" i="27"/>
  <c r="P784" i="27" s="1"/>
  <c r="K784" i="27"/>
  <c r="Q784" i="27" s="1"/>
  <c r="L784" i="27"/>
  <c r="R784" i="27" s="1"/>
  <c r="M784" i="27"/>
  <c r="S784" i="27" s="1"/>
  <c r="I785" i="27"/>
  <c r="J785" i="27"/>
  <c r="P785" i="27" s="1"/>
  <c r="K785" i="27"/>
  <c r="Q785" i="27" s="1"/>
  <c r="L785" i="27"/>
  <c r="R785" i="27" s="1"/>
  <c r="M785" i="27"/>
  <c r="S785" i="27" s="1"/>
  <c r="I786" i="27"/>
  <c r="J786" i="27"/>
  <c r="P786" i="27" s="1"/>
  <c r="K786" i="27"/>
  <c r="Q786" i="27" s="1"/>
  <c r="L786" i="27"/>
  <c r="R786" i="27" s="1"/>
  <c r="M786" i="27"/>
  <c r="S786" i="27" s="1"/>
  <c r="I787" i="27"/>
  <c r="J787" i="27"/>
  <c r="P787" i="27" s="1"/>
  <c r="K787" i="27"/>
  <c r="Q787" i="27" s="1"/>
  <c r="L787" i="27"/>
  <c r="R787" i="27" s="1"/>
  <c r="M787" i="27"/>
  <c r="S787" i="27" s="1"/>
  <c r="I788" i="27"/>
  <c r="J788" i="27"/>
  <c r="P788" i="27" s="1"/>
  <c r="K788" i="27"/>
  <c r="Q788" i="27" s="1"/>
  <c r="L788" i="27"/>
  <c r="R788" i="27" s="1"/>
  <c r="M788" i="27"/>
  <c r="S788" i="27" s="1"/>
  <c r="I789" i="27"/>
  <c r="J789" i="27"/>
  <c r="P789" i="27" s="1"/>
  <c r="K789" i="27"/>
  <c r="Q789" i="27" s="1"/>
  <c r="L789" i="27"/>
  <c r="R789" i="27" s="1"/>
  <c r="M789" i="27"/>
  <c r="S789" i="27" s="1"/>
  <c r="I790" i="27"/>
  <c r="J790" i="27"/>
  <c r="P790" i="27" s="1"/>
  <c r="K790" i="27"/>
  <c r="Q790" i="27" s="1"/>
  <c r="L790" i="27"/>
  <c r="R790" i="27" s="1"/>
  <c r="M790" i="27"/>
  <c r="S790" i="27" s="1"/>
  <c r="I791" i="27"/>
  <c r="J791" i="27"/>
  <c r="P791" i="27" s="1"/>
  <c r="K791" i="27"/>
  <c r="Q791" i="27" s="1"/>
  <c r="L791" i="27"/>
  <c r="R791" i="27" s="1"/>
  <c r="M791" i="27"/>
  <c r="S791" i="27" s="1"/>
  <c r="I792" i="27"/>
  <c r="J792" i="27"/>
  <c r="P792" i="27" s="1"/>
  <c r="K792" i="27"/>
  <c r="Q792" i="27" s="1"/>
  <c r="L792" i="27"/>
  <c r="R792" i="27" s="1"/>
  <c r="M792" i="27"/>
  <c r="S792" i="27" s="1"/>
  <c r="I793" i="27"/>
  <c r="J793" i="27"/>
  <c r="P793" i="27" s="1"/>
  <c r="K793" i="27"/>
  <c r="Q793" i="27" s="1"/>
  <c r="L793" i="27"/>
  <c r="R793" i="27" s="1"/>
  <c r="M793" i="27"/>
  <c r="S793" i="27" s="1"/>
  <c r="I794" i="27"/>
  <c r="J794" i="27"/>
  <c r="P794" i="27" s="1"/>
  <c r="K794" i="27"/>
  <c r="Q794" i="27" s="1"/>
  <c r="L794" i="27"/>
  <c r="R794" i="27" s="1"/>
  <c r="M794" i="27"/>
  <c r="S794" i="27" s="1"/>
  <c r="I795" i="27"/>
  <c r="J795" i="27"/>
  <c r="P795" i="27" s="1"/>
  <c r="K795" i="27"/>
  <c r="Q795" i="27" s="1"/>
  <c r="L795" i="27"/>
  <c r="R795" i="27" s="1"/>
  <c r="M795" i="27"/>
  <c r="S795" i="27" s="1"/>
  <c r="I796" i="27"/>
  <c r="J796" i="27"/>
  <c r="P796" i="27" s="1"/>
  <c r="K796" i="27"/>
  <c r="Q796" i="27" s="1"/>
  <c r="L796" i="27"/>
  <c r="R796" i="27" s="1"/>
  <c r="M796" i="27"/>
  <c r="S796" i="27" s="1"/>
  <c r="I797" i="27"/>
  <c r="J797" i="27"/>
  <c r="P797" i="27" s="1"/>
  <c r="K797" i="27"/>
  <c r="Q797" i="27" s="1"/>
  <c r="L797" i="27"/>
  <c r="R797" i="27" s="1"/>
  <c r="M797" i="27"/>
  <c r="S797" i="27" s="1"/>
  <c r="I798" i="27"/>
  <c r="J798" i="27"/>
  <c r="P798" i="27" s="1"/>
  <c r="K798" i="27"/>
  <c r="Q798" i="27" s="1"/>
  <c r="L798" i="27"/>
  <c r="R798" i="27" s="1"/>
  <c r="M798" i="27"/>
  <c r="S798" i="27" s="1"/>
  <c r="I799" i="27"/>
  <c r="J799" i="27"/>
  <c r="P799" i="27" s="1"/>
  <c r="K799" i="27"/>
  <c r="Q799" i="27" s="1"/>
  <c r="L799" i="27"/>
  <c r="R799" i="27" s="1"/>
  <c r="M799" i="27"/>
  <c r="S799" i="27" s="1"/>
  <c r="I800" i="27"/>
  <c r="J800" i="27"/>
  <c r="P800" i="27" s="1"/>
  <c r="K800" i="27"/>
  <c r="Q800" i="27" s="1"/>
  <c r="L800" i="27"/>
  <c r="R800" i="27" s="1"/>
  <c r="M800" i="27"/>
  <c r="S800" i="27" s="1"/>
  <c r="I801" i="27"/>
  <c r="J801" i="27"/>
  <c r="P801" i="27" s="1"/>
  <c r="K801" i="27"/>
  <c r="Q801" i="27" s="1"/>
  <c r="L801" i="27"/>
  <c r="R801" i="27" s="1"/>
  <c r="M801" i="27"/>
  <c r="S801" i="27" s="1"/>
  <c r="I802" i="27"/>
  <c r="J802" i="27"/>
  <c r="P802" i="27" s="1"/>
  <c r="K802" i="27"/>
  <c r="Q802" i="27" s="1"/>
  <c r="L802" i="27"/>
  <c r="R802" i="27" s="1"/>
  <c r="M802" i="27"/>
  <c r="S802" i="27" s="1"/>
  <c r="I803" i="27"/>
  <c r="J803" i="27"/>
  <c r="P803" i="27" s="1"/>
  <c r="K803" i="27"/>
  <c r="Q803" i="27" s="1"/>
  <c r="L803" i="27"/>
  <c r="R803" i="27" s="1"/>
  <c r="M803" i="27"/>
  <c r="S803" i="27" s="1"/>
  <c r="I804" i="27"/>
  <c r="J804" i="27"/>
  <c r="P804" i="27" s="1"/>
  <c r="K804" i="27"/>
  <c r="Q804" i="27" s="1"/>
  <c r="L804" i="27"/>
  <c r="R804" i="27" s="1"/>
  <c r="M804" i="27"/>
  <c r="S804" i="27" s="1"/>
  <c r="I805" i="27"/>
  <c r="J805" i="27"/>
  <c r="P805" i="27" s="1"/>
  <c r="K805" i="27"/>
  <c r="Q805" i="27" s="1"/>
  <c r="L805" i="27"/>
  <c r="R805" i="27" s="1"/>
  <c r="M805" i="27"/>
  <c r="S805" i="27" s="1"/>
  <c r="I806" i="27"/>
  <c r="J806" i="27"/>
  <c r="P806" i="27" s="1"/>
  <c r="K806" i="27"/>
  <c r="Q806" i="27" s="1"/>
  <c r="L806" i="27"/>
  <c r="R806" i="27" s="1"/>
  <c r="M806" i="27"/>
  <c r="S806" i="27" s="1"/>
  <c r="I807" i="27"/>
  <c r="J807" i="27"/>
  <c r="P807" i="27" s="1"/>
  <c r="K807" i="27"/>
  <c r="Q807" i="27" s="1"/>
  <c r="L807" i="27"/>
  <c r="R807" i="27" s="1"/>
  <c r="M807" i="27"/>
  <c r="S807" i="27" s="1"/>
  <c r="I808" i="27"/>
  <c r="J808" i="27"/>
  <c r="P808" i="27" s="1"/>
  <c r="K808" i="27"/>
  <c r="Q808" i="27" s="1"/>
  <c r="L808" i="27"/>
  <c r="R808" i="27" s="1"/>
  <c r="M808" i="27"/>
  <c r="S808" i="27" s="1"/>
  <c r="I809" i="27"/>
  <c r="J809" i="27"/>
  <c r="P809" i="27" s="1"/>
  <c r="K809" i="27"/>
  <c r="Q809" i="27" s="1"/>
  <c r="L809" i="27"/>
  <c r="R809" i="27" s="1"/>
  <c r="M809" i="27"/>
  <c r="S809" i="27" s="1"/>
  <c r="I810" i="27"/>
  <c r="J810" i="27"/>
  <c r="P810" i="27" s="1"/>
  <c r="K810" i="27"/>
  <c r="Q810" i="27" s="1"/>
  <c r="L810" i="27"/>
  <c r="R810" i="27" s="1"/>
  <c r="M810" i="27"/>
  <c r="S810" i="27" s="1"/>
  <c r="I811" i="27"/>
  <c r="J811" i="27"/>
  <c r="P811" i="27" s="1"/>
  <c r="K811" i="27"/>
  <c r="Q811" i="27" s="1"/>
  <c r="L811" i="27"/>
  <c r="R811" i="27" s="1"/>
  <c r="M811" i="27"/>
  <c r="S811" i="27" s="1"/>
  <c r="I812" i="27"/>
  <c r="J812" i="27"/>
  <c r="P812" i="27" s="1"/>
  <c r="K812" i="27"/>
  <c r="Q812" i="27" s="1"/>
  <c r="L812" i="27"/>
  <c r="R812" i="27" s="1"/>
  <c r="M812" i="27"/>
  <c r="S812" i="27" s="1"/>
  <c r="I813" i="27"/>
  <c r="J813" i="27"/>
  <c r="P813" i="27" s="1"/>
  <c r="K813" i="27"/>
  <c r="Q813" i="27" s="1"/>
  <c r="L813" i="27"/>
  <c r="R813" i="27" s="1"/>
  <c r="M813" i="27"/>
  <c r="S813" i="27" s="1"/>
  <c r="I814" i="27"/>
  <c r="J814" i="27"/>
  <c r="P814" i="27" s="1"/>
  <c r="K814" i="27"/>
  <c r="Q814" i="27" s="1"/>
  <c r="L814" i="27"/>
  <c r="R814" i="27" s="1"/>
  <c r="M814" i="27"/>
  <c r="S814" i="27" s="1"/>
  <c r="I815" i="27"/>
  <c r="J815" i="27"/>
  <c r="P815" i="27" s="1"/>
  <c r="K815" i="27"/>
  <c r="Q815" i="27" s="1"/>
  <c r="L815" i="27"/>
  <c r="R815" i="27" s="1"/>
  <c r="M815" i="27"/>
  <c r="S815" i="27" s="1"/>
  <c r="I816" i="27"/>
  <c r="J816" i="27"/>
  <c r="P816" i="27" s="1"/>
  <c r="K816" i="27"/>
  <c r="Q816" i="27" s="1"/>
  <c r="L816" i="27"/>
  <c r="R816" i="27" s="1"/>
  <c r="M816" i="27"/>
  <c r="S816" i="27" s="1"/>
  <c r="I817" i="27"/>
  <c r="J817" i="27"/>
  <c r="P817" i="27" s="1"/>
  <c r="K817" i="27"/>
  <c r="Q817" i="27" s="1"/>
  <c r="L817" i="27"/>
  <c r="R817" i="27" s="1"/>
  <c r="M817" i="27"/>
  <c r="S817" i="27" s="1"/>
  <c r="I818" i="27"/>
  <c r="J818" i="27"/>
  <c r="P818" i="27" s="1"/>
  <c r="K818" i="27"/>
  <c r="Q818" i="27" s="1"/>
  <c r="L818" i="27"/>
  <c r="R818" i="27" s="1"/>
  <c r="M818" i="27"/>
  <c r="S818" i="27" s="1"/>
  <c r="I819" i="27"/>
  <c r="J819" i="27"/>
  <c r="P819" i="27" s="1"/>
  <c r="K819" i="27"/>
  <c r="Q819" i="27" s="1"/>
  <c r="L819" i="27"/>
  <c r="R819" i="27" s="1"/>
  <c r="M819" i="27"/>
  <c r="S819" i="27" s="1"/>
  <c r="I820" i="27"/>
  <c r="J820" i="27"/>
  <c r="P820" i="27" s="1"/>
  <c r="K820" i="27"/>
  <c r="Q820" i="27" s="1"/>
  <c r="L820" i="27"/>
  <c r="R820" i="27" s="1"/>
  <c r="M820" i="27"/>
  <c r="S820" i="27" s="1"/>
  <c r="I821" i="27"/>
  <c r="J821" i="27"/>
  <c r="P821" i="27" s="1"/>
  <c r="K821" i="27"/>
  <c r="Q821" i="27" s="1"/>
  <c r="L821" i="27"/>
  <c r="R821" i="27" s="1"/>
  <c r="M821" i="27"/>
  <c r="S821" i="27" s="1"/>
  <c r="I822" i="27"/>
  <c r="J822" i="27"/>
  <c r="P822" i="27" s="1"/>
  <c r="K822" i="27"/>
  <c r="Q822" i="27" s="1"/>
  <c r="L822" i="27"/>
  <c r="R822" i="27" s="1"/>
  <c r="M822" i="27"/>
  <c r="S822" i="27" s="1"/>
  <c r="I823" i="27"/>
  <c r="J823" i="27"/>
  <c r="P823" i="27" s="1"/>
  <c r="K823" i="27"/>
  <c r="Q823" i="27" s="1"/>
  <c r="L823" i="27"/>
  <c r="R823" i="27" s="1"/>
  <c r="M823" i="27"/>
  <c r="S823" i="27" s="1"/>
  <c r="I824" i="27"/>
  <c r="J824" i="27"/>
  <c r="P824" i="27" s="1"/>
  <c r="K824" i="27"/>
  <c r="Q824" i="27" s="1"/>
  <c r="L824" i="27"/>
  <c r="R824" i="27" s="1"/>
  <c r="M824" i="27"/>
  <c r="S824" i="27" s="1"/>
  <c r="I825" i="27"/>
  <c r="J825" i="27"/>
  <c r="P825" i="27" s="1"/>
  <c r="K825" i="27"/>
  <c r="Q825" i="27" s="1"/>
  <c r="L825" i="27"/>
  <c r="R825" i="27" s="1"/>
  <c r="M825" i="27"/>
  <c r="S825" i="27" s="1"/>
  <c r="I826" i="27"/>
  <c r="J826" i="27"/>
  <c r="P826" i="27" s="1"/>
  <c r="K826" i="27"/>
  <c r="Q826" i="27" s="1"/>
  <c r="L826" i="27"/>
  <c r="R826" i="27" s="1"/>
  <c r="M826" i="27"/>
  <c r="S826" i="27" s="1"/>
  <c r="I827" i="27"/>
  <c r="J827" i="27"/>
  <c r="P827" i="27" s="1"/>
  <c r="K827" i="27"/>
  <c r="Q827" i="27" s="1"/>
  <c r="L827" i="27"/>
  <c r="R827" i="27" s="1"/>
  <c r="M827" i="27"/>
  <c r="S827" i="27" s="1"/>
  <c r="I828" i="27"/>
  <c r="J828" i="27"/>
  <c r="P828" i="27" s="1"/>
  <c r="K828" i="27"/>
  <c r="Q828" i="27" s="1"/>
  <c r="L828" i="27"/>
  <c r="R828" i="27" s="1"/>
  <c r="M828" i="27"/>
  <c r="S828" i="27" s="1"/>
  <c r="I829" i="27"/>
  <c r="J829" i="27"/>
  <c r="P829" i="27" s="1"/>
  <c r="K829" i="27"/>
  <c r="Q829" i="27" s="1"/>
  <c r="L829" i="27"/>
  <c r="R829" i="27" s="1"/>
  <c r="M829" i="27"/>
  <c r="S829" i="27" s="1"/>
  <c r="I830" i="27"/>
  <c r="J830" i="27"/>
  <c r="P830" i="27" s="1"/>
  <c r="K830" i="27"/>
  <c r="Q830" i="27" s="1"/>
  <c r="L830" i="27"/>
  <c r="R830" i="27" s="1"/>
  <c r="M830" i="27"/>
  <c r="S830" i="27" s="1"/>
  <c r="I831" i="27"/>
  <c r="J831" i="27"/>
  <c r="P831" i="27" s="1"/>
  <c r="K831" i="27"/>
  <c r="Q831" i="27" s="1"/>
  <c r="L831" i="27"/>
  <c r="R831" i="27" s="1"/>
  <c r="M831" i="27"/>
  <c r="S831" i="27" s="1"/>
  <c r="I832" i="27"/>
  <c r="J832" i="27"/>
  <c r="P832" i="27" s="1"/>
  <c r="K832" i="27"/>
  <c r="Q832" i="27" s="1"/>
  <c r="L832" i="27"/>
  <c r="R832" i="27" s="1"/>
  <c r="M832" i="27"/>
  <c r="S832" i="27" s="1"/>
  <c r="I833" i="27"/>
  <c r="J833" i="27"/>
  <c r="P833" i="27" s="1"/>
  <c r="K833" i="27"/>
  <c r="Q833" i="27" s="1"/>
  <c r="L833" i="27"/>
  <c r="R833" i="27" s="1"/>
  <c r="M833" i="27"/>
  <c r="S833" i="27" s="1"/>
  <c r="I834" i="27"/>
  <c r="J834" i="27"/>
  <c r="P834" i="27" s="1"/>
  <c r="K834" i="27"/>
  <c r="Q834" i="27" s="1"/>
  <c r="L834" i="27"/>
  <c r="R834" i="27" s="1"/>
  <c r="M834" i="27"/>
  <c r="S834" i="27" s="1"/>
  <c r="I835" i="27"/>
  <c r="J835" i="27"/>
  <c r="P835" i="27" s="1"/>
  <c r="K835" i="27"/>
  <c r="Q835" i="27" s="1"/>
  <c r="L835" i="27"/>
  <c r="R835" i="27" s="1"/>
  <c r="M835" i="27"/>
  <c r="S835" i="27" s="1"/>
  <c r="I836" i="27"/>
  <c r="J836" i="27"/>
  <c r="P836" i="27" s="1"/>
  <c r="K836" i="27"/>
  <c r="Q836" i="27" s="1"/>
  <c r="L836" i="27"/>
  <c r="R836" i="27" s="1"/>
  <c r="M836" i="27"/>
  <c r="S836" i="27" s="1"/>
  <c r="I837" i="27"/>
  <c r="J837" i="27"/>
  <c r="P837" i="27" s="1"/>
  <c r="K837" i="27"/>
  <c r="Q837" i="27" s="1"/>
  <c r="L837" i="27"/>
  <c r="R837" i="27" s="1"/>
  <c r="M837" i="27"/>
  <c r="S837" i="27" s="1"/>
  <c r="I838" i="27"/>
  <c r="J838" i="27"/>
  <c r="P838" i="27" s="1"/>
  <c r="K838" i="27"/>
  <c r="Q838" i="27" s="1"/>
  <c r="L838" i="27"/>
  <c r="R838" i="27" s="1"/>
  <c r="M838" i="27"/>
  <c r="S838" i="27" s="1"/>
  <c r="I839" i="27"/>
  <c r="J839" i="27"/>
  <c r="P839" i="27" s="1"/>
  <c r="K839" i="27"/>
  <c r="Q839" i="27" s="1"/>
  <c r="L839" i="27"/>
  <c r="R839" i="27" s="1"/>
  <c r="M839" i="27"/>
  <c r="S839" i="27" s="1"/>
  <c r="I840" i="27"/>
  <c r="J840" i="27"/>
  <c r="P840" i="27" s="1"/>
  <c r="K840" i="27"/>
  <c r="Q840" i="27" s="1"/>
  <c r="L840" i="27"/>
  <c r="R840" i="27" s="1"/>
  <c r="M840" i="27"/>
  <c r="S840" i="27" s="1"/>
  <c r="I841" i="27"/>
  <c r="J841" i="27"/>
  <c r="P841" i="27" s="1"/>
  <c r="K841" i="27"/>
  <c r="Q841" i="27" s="1"/>
  <c r="L841" i="27"/>
  <c r="R841" i="27" s="1"/>
  <c r="M841" i="27"/>
  <c r="S841" i="27" s="1"/>
  <c r="I842" i="27"/>
  <c r="J842" i="27"/>
  <c r="P842" i="27" s="1"/>
  <c r="K842" i="27"/>
  <c r="Q842" i="27" s="1"/>
  <c r="L842" i="27"/>
  <c r="R842" i="27" s="1"/>
  <c r="M842" i="27"/>
  <c r="S842" i="27" s="1"/>
  <c r="I843" i="27"/>
  <c r="J843" i="27"/>
  <c r="P843" i="27" s="1"/>
  <c r="K843" i="27"/>
  <c r="Q843" i="27" s="1"/>
  <c r="L843" i="27"/>
  <c r="R843" i="27" s="1"/>
  <c r="M843" i="27"/>
  <c r="S843" i="27" s="1"/>
  <c r="I844" i="27"/>
  <c r="J844" i="27"/>
  <c r="P844" i="27" s="1"/>
  <c r="K844" i="27"/>
  <c r="Q844" i="27" s="1"/>
  <c r="L844" i="27"/>
  <c r="R844" i="27" s="1"/>
  <c r="M844" i="27"/>
  <c r="S844" i="27" s="1"/>
  <c r="I845" i="27"/>
  <c r="J845" i="27"/>
  <c r="P845" i="27" s="1"/>
  <c r="K845" i="27"/>
  <c r="Q845" i="27" s="1"/>
  <c r="L845" i="27"/>
  <c r="R845" i="27" s="1"/>
  <c r="M845" i="27"/>
  <c r="S845" i="27" s="1"/>
  <c r="I846" i="27"/>
  <c r="J846" i="27"/>
  <c r="P846" i="27" s="1"/>
  <c r="K846" i="27"/>
  <c r="Q846" i="27" s="1"/>
  <c r="L846" i="27"/>
  <c r="R846" i="27" s="1"/>
  <c r="M846" i="27"/>
  <c r="S846" i="27" s="1"/>
  <c r="I847" i="27"/>
  <c r="J847" i="27"/>
  <c r="P847" i="27" s="1"/>
  <c r="K847" i="27"/>
  <c r="Q847" i="27" s="1"/>
  <c r="L847" i="27"/>
  <c r="R847" i="27" s="1"/>
  <c r="M847" i="27"/>
  <c r="S847" i="27" s="1"/>
  <c r="I848" i="27"/>
  <c r="J848" i="27"/>
  <c r="P848" i="27" s="1"/>
  <c r="K848" i="27"/>
  <c r="Q848" i="27" s="1"/>
  <c r="L848" i="27"/>
  <c r="R848" i="27" s="1"/>
  <c r="M848" i="27"/>
  <c r="S848" i="27" s="1"/>
  <c r="I849" i="27"/>
  <c r="J849" i="27"/>
  <c r="P849" i="27" s="1"/>
  <c r="K849" i="27"/>
  <c r="Q849" i="27" s="1"/>
  <c r="L849" i="27"/>
  <c r="R849" i="27" s="1"/>
  <c r="M849" i="27"/>
  <c r="S849" i="27" s="1"/>
  <c r="I850" i="27"/>
  <c r="J850" i="27"/>
  <c r="P850" i="27" s="1"/>
  <c r="K850" i="27"/>
  <c r="Q850" i="27" s="1"/>
  <c r="L850" i="27"/>
  <c r="R850" i="27" s="1"/>
  <c r="M850" i="27"/>
  <c r="S850" i="27" s="1"/>
  <c r="I851" i="27"/>
  <c r="J851" i="27"/>
  <c r="P851" i="27" s="1"/>
  <c r="K851" i="27"/>
  <c r="Q851" i="27" s="1"/>
  <c r="L851" i="27"/>
  <c r="R851" i="27" s="1"/>
  <c r="M851" i="27"/>
  <c r="S851" i="27" s="1"/>
  <c r="I852" i="27"/>
  <c r="J852" i="27"/>
  <c r="P852" i="27" s="1"/>
  <c r="K852" i="27"/>
  <c r="Q852" i="27" s="1"/>
  <c r="L852" i="27"/>
  <c r="R852" i="27" s="1"/>
  <c r="M852" i="27"/>
  <c r="S852" i="27" s="1"/>
  <c r="I853" i="27"/>
  <c r="J853" i="27"/>
  <c r="P853" i="27" s="1"/>
  <c r="K853" i="27"/>
  <c r="Q853" i="27" s="1"/>
  <c r="L853" i="27"/>
  <c r="R853" i="27" s="1"/>
  <c r="M853" i="27"/>
  <c r="S853" i="27" s="1"/>
  <c r="I854" i="27"/>
  <c r="J854" i="27"/>
  <c r="P854" i="27" s="1"/>
  <c r="K854" i="27"/>
  <c r="Q854" i="27" s="1"/>
  <c r="L854" i="27"/>
  <c r="R854" i="27" s="1"/>
  <c r="M854" i="27"/>
  <c r="S854" i="27" s="1"/>
  <c r="I855" i="27"/>
  <c r="J855" i="27"/>
  <c r="P855" i="27" s="1"/>
  <c r="K855" i="27"/>
  <c r="Q855" i="27" s="1"/>
  <c r="L855" i="27"/>
  <c r="R855" i="27" s="1"/>
  <c r="M855" i="27"/>
  <c r="S855" i="27" s="1"/>
  <c r="I856" i="27"/>
  <c r="J856" i="27"/>
  <c r="P856" i="27" s="1"/>
  <c r="K856" i="27"/>
  <c r="Q856" i="27" s="1"/>
  <c r="L856" i="27"/>
  <c r="R856" i="27" s="1"/>
  <c r="M856" i="27"/>
  <c r="S856" i="27" s="1"/>
  <c r="I857" i="27"/>
  <c r="J857" i="27"/>
  <c r="P857" i="27" s="1"/>
  <c r="K857" i="27"/>
  <c r="Q857" i="27" s="1"/>
  <c r="L857" i="27"/>
  <c r="R857" i="27" s="1"/>
  <c r="M857" i="27"/>
  <c r="S857" i="27" s="1"/>
  <c r="I858" i="27"/>
  <c r="J858" i="27"/>
  <c r="P858" i="27" s="1"/>
  <c r="K858" i="27"/>
  <c r="Q858" i="27" s="1"/>
  <c r="L858" i="27"/>
  <c r="R858" i="27" s="1"/>
  <c r="M858" i="27"/>
  <c r="S858" i="27" s="1"/>
  <c r="I859" i="27"/>
  <c r="J859" i="27"/>
  <c r="P859" i="27" s="1"/>
  <c r="K859" i="27"/>
  <c r="Q859" i="27" s="1"/>
  <c r="L859" i="27"/>
  <c r="R859" i="27" s="1"/>
  <c r="M859" i="27"/>
  <c r="S859" i="27" s="1"/>
  <c r="I860" i="27"/>
  <c r="J860" i="27"/>
  <c r="P860" i="27" s="1"/>
  <c r="K860" i="27"/>
  <c r="Q860" i="27" s="1"/>
  <c r="L860" i="27"/>
  <c r="R860" i="27" s="1"/>
  <c r="M860" i="27"/>
  <c r="S860" i="27" s="1"/>
  <c r="I861" i="27"/>
  <c r="J861" i="27"/>
  <c r="P861" i="27" s="1"/>
  <c r="K861" i="27"/>
  <c r="Q861" i="27" s="1"/>
  <c r="L861" i="27"/>
  <c r="R861" i="27" s="1"/>
  <c r="M861" i="27"/>
  <c r="S861" i="27" s="1"/>
  <c r="I862" i="27"/>
  <c r="J862" i="27"/>
  <c r="P862" i="27" s="1"/>
  <c r="K862" i="27"/>
  <c r="Q862" i="27" s="1"/>
  <c r="L862" i="27"/>
  <c r="R862" i="27" s="1"/>
  <c r="M862" i="27"/>
  <c r="S862" i="27" s="1"/>
  <c r="I863" i="27"/>
  <c r="J863" i="27"/>
  <c r="P863" i="27" s="1"/>
  <c r="K863" i="27"/>
  <c r="Q863" i="27" s="1"/>
  <c r="L863" i="27"/>
  <c r="R863" i="27" s="1"/>
  <c r="M863" i="27"/>
  <c r="S863" i="27" s="1"/>
  <c r="I864" i="27"/>
  <c r="J864" i="27"/>
  <c r="P864" i="27" s="1"/>
  <c r="K864" i="27"/>
  <c r="Q864" i="27" s="1"/>
  <c r="L864" i="27"/>
  <c r="R864" i="27" s="1"/>
  <c r="M864" i="27"/>
  <c r="S864" i="27" s="1"/>
  <c r="I865" i="27"/>
  <c r="J865" i="27"/>
  <c r="P865" i="27" s="1"/>
  <c r="K865" i="27"/>
  <c r="Q865" i="27" s="1"/>
  <c r="L865" i="27"/>
  <c r="R865" i="27" s="1"/>
  <c r="M865" i="27"/>
  <c r="S865" i="27" s="1"/>
  <c r="I866" i="27"/>
  <c r="J866" i="27"/>
  <c r="P866" i="27" s="1"/>
  <c r="K866" i="27"/>
  <c r="Q866" i="27" s="1"/>
  <c r="L866" i="27"/>
  <c r="R866" i="27" s="1"/>
  <c r="M866" i="27"/>
  <c r="S866" i="27" s="1"/>
  <c r="I867" i="27"/>
  <c r="J867" i="27"/>
  <c r="P867" i="27" s="1"/>
  <c r="K867" i="27"/>
  <c r="Q867" i="27" s="1"/>
  <c r="L867" i="27"/>
  <c r="R867" i="27" s="1"/>
  <c r="M867" i="27"/>
  <c r="S867" i="27" s="1"/>
  <c r="I868" i="27"/>
  <c r="J868" i="27"/>
  <c r="P868" i="27" s="1"/>
  <c r="K868" i="27"/>
  <c r="Q868" i="27" s="1"/>
  <c r="L868" i="27"/>
  <c r="R868" i="27" s="1"/>
  <c r="M868" i="27"/>
  <c r="S868" i="27" s="1"/>
  <c r="I869" i="27"/>
  <c r="J869" i="27"/>
  <c r="P869" i="27" s="1"/>
  <c r="K869" i="27"/>
  <c r="Q869" i="27" s="1"/>
  <c r="L869" i="27"/>
  <c r="R869" i="27" s="1"/>
  <c r="M869" i="27"/>
  <c r="S869" i="27" s="1"/>
  <c r="I870" i="27"/>
  <c r="J870" i="27"/>
  <c r="P870" i="27" s="1"/>
  <c r="K870" i="27"/>
  <c r="Q870" i="27" s="1"/>
  <c r="L870" i="27"/>
  <c r="R870" i="27" s="1"/>
  <c r="M870" i="27"/>
  <c r="S870" i="27" s="1"/>
  <c r="I871" i="27"/>
  <c r="J871" i="27"/>
  <c r="P871" i="27" s="1"/>
  <c r="K871" i="27"/>
  <c r="Q871" i="27" s="1"/>
  <c r="L871" i="27"/>
  <c r="R871" i="27" s="1"/>
  <c r="M871" i="27"/>
  <c r="S871" i="27" s="1"/>
  <c r="I872" i="27"/>
  <c r="J872" i="27"/>
  <c r="P872" i="27" s="1"/>
  <c r="K872" i="27"/>
  <c r="Q872" i="27" s="1"/>
  <c r="L872" i="27"/>
  <c r="R872" i="27" s="1"/>
  <c r="M872" i="27"/>
  <c r="S872" i="27" s="1"/>
  <c r="I873" i="27"/>
  <c r="J873" i="27"/>
  <c r="P873" i="27" s="1"/>
  <c r="K873" i="27"/>
  <c r="Q873" i="27" s="1"/>
  <c r="L873" i="27"/>
  <c r="R873" i="27" s="1"/>
  <c r="M873" i="27"/>
  <c r="S873" i="27" s="1"/>
  <c r="I874" i="27"/>
  <c r="J874" i="27"/>
  <c r="P874" i="27" s="1"/>
  <c r="K874" i="27"/>
  <c r="Q874" i="27" s="1"/>
  <c r="L874" i="27"/>
  <c r="R874" i="27" s="1"/>
  <c r="M874" i="27"/>
  <c r="S874" i="27" s="1"/>
  <c r="I875" i="27"/>
  <c r="J875" i="27"/>
  <c r="P875" i="27" s="1"/>
  <c r="K875" i="27"/>
  <c r="Q875" i="27" s="1"/>
  <c r="L875" i="27"/>
  <c r="R875" i="27" s="1"/>
  <c r="M875" i="27"/>
  <c r="S875" i="27" s="1"/>
  <c r="I876" i="27"/>
  <c r="J876" i="27"/>
  <c r="P876" i="27" s="1"/>
  <c r="K876" i="27"/>
  <c r="Q876" i="27" s="1"/>
  <c r="L876" i="27"/>
  <c r="R876" i="27" s="1"/>
  <c r="M876" i="27"/>
  <c r="S876" i="27" s="1"/>
  <c r="I877" i="27"/>
  <c r="J877" i="27"/>
  <c r="P877" i="27" s="1"/>
  <c r="K877" i="27"/>
  <c r="Q877" i="27" s="1"/>
  <c r="L877" i="27"/>
  <c r="R877" i="27" s="1"/>
  <c r="M877" i="27"/>
  <c r="S877" i="27" s="1"/>
  <c r="I878" i="27"/>
  <c r="J878" i="27"/>
  <c r="P878" i="27" s="1"/>
  <c r="K878" i="27"/>
  <c r="Q878" i="27" s="1"/>
  <c r="L878" i="27"/>
  <c r="R878" i="27" s="1"/>
  <c r="M878" i="27"/>
  <c r="S878" i="27" s="1"/>
  <c r="I879" i="27"/>
  <c r="J879" i="27"/>
  <c r="P879" i="27" s="1"/>
  <c r="K879" i="27"/>
  <c r="Q879" i="27" s="1"/>
  <c r="L879" i="27"/>
  <c r="R879" i="27" s="1"/>
  <c r="M879" i="27"/>
  <c r="S879" i="27" s="1"/>
  <c r="I880" i="27"/>
  <c r="J880" i="27"/>
  <c r="P880" i="27" s="1"/>
  <c r="K880" i="27"/>
  <c r="Q880" i="27" s="1"/>
  <c r="L880" i="27"/>
  <c r="R880" i="27" s="1"/>
  <c r="M880" i="27"/>
  <c r="S880" i="27" s="1"/>
  <c r="I881" i="27"/>
  <c r="J881" i="27"/>
  <c r="P881" i="27" s="1"/>
  <c r="K881" i="27"/>
  <c r="Q881" i="27" s="1"/>
  <c r="L881" i="27"/>
  <c r="R881" i="27" s="1"/>
  <c r="M881" i="27"/>
  <c r="S881" i="27" s="1"/>
  <c r="I882" i="27"/>
  <c r="J882" i="27"/>
  <c r="P882" i="27" s="1"/>
  <c r="K882" i="27"/>
  <c r="Q882" i="27" s="1"/>
  <c r="L882" i="27"/>
  <c r="R882" i="27" s="1"/>
  <c r="M882" i="27"/>
  <c r="S882" i="27" s="1"/>
  <c r="I883" i="27"/>
  <c r="J883" i="27"/>
  <c r="P883" i="27" s="1"/>
  <c r="K883" i="27"/>
  <c r="Q883" i="27" s="1"/>
  <c r="L883" i="27"/>
  <c r="R883" i="27" s="1"/>
  <c r="M883" i="27"/>
  <c r="S883" i="27" s="1"/>
  <c r="I884" i="27"/>
  <c r="J884" i="27"/>
  <c r="P884" i="27" s="1"/>
  <c r="K884" i="27"/>
  <c r="Q884" i="27" s="1"/>
  <c r="L884" i="27"/>
  <c r="R884" i="27" s="1"/>
  <c r="M884" i="27"/>
  <c r="S884" i="27" s="1"/>
  <c r="I885" i="27"/>
  <c r="J885" i="27"/>
  <c r="P885" i="27" s="1"/>
  <c r="K885" i="27"/>
  <c r="Q885" i="27" s="1"/>
  <c r="L885" i="27"/>
  <c r="R885" i="27" s="1"/>
  <c r="M885" i="27"/>
  <c r="S885" i="27" s="1"/>
  <c r="I886" i="27"/>
  <c r="J886" i="27"/>
  <c r="P886" i="27" s="1"/>
  <c r="K886" i="27"/>
  <c r="Q886" i="27" s="1"/>
  <c r="L886" i="27"/>
  <c r="R886" i="27" s="1"/>
  <c r="M886" i="27"/>
  <c r="S886" i="27" s="1"/>
  <c r="I887" i="27"/>
  <c r="J887" i="27"/>
  <c r="P887" i="27" s="1"/>
  <c r="K887" i="27"/>
  <c r="Q887" i="27" s="1"/>
  <c r="L887" i="27"/>
  <c r="R887" i="27" s="1"/>
  <c r="M887" i="27"/>
  <c r="S887" i="27" s="1"/>
  <c r="I888" i="27"/>
  <c r="J888" i="27"/>
  <c r="P888" i="27" s="1"/>
  <c r="K888" i="27"/>
  <c r="Q888" i="27" s="1"/>
  <c r="L888" i="27"/>
  <c r="R888" i="27" s="1"/>
  <c r="M888" i="27"/>
  <c r="S888" i="27" s="1"/>
  <c r="I889" i="27"/>
  <c r="J889" i="27"/>
  <c r="P889" i="27" s="1"/>
  <c r="K889" i="27"/>
  <c r="Q889" i="27" s="1"/>
  <c r="L889" i="27"/>
  <c r="R889" i="27" s="1"/>
  <c r="M889" i="27"/>
  <c r="S889" i="27" s="1"/>
  <c r="I890" i="27"/>
  <c r="J890" i="27"/>
  <c r="P890" i="27" s="1"/>
  <c r="K890" i="27"/>
  <c r="Q890" i="27" s="1"/>
  <c r="L890" i="27"/>
  <c r="R890" i="27" s="1"/>
  <c r="M890" i="27"/>
  <c r="S890" i="27" s="1"/>
  <c r="I891" i="27"/>
  <c r="J891" i="27"/>
  <c r="P891" i="27" s="1"/>
  <c r="K891" i="27"/>
  <c r="Q891" i="27" s="1"/>
  <c r="L891" i="27"/>
  <c r="R891" i="27" s="1"/>
  <c r="M891" i="27"/>
  <c r="S891" i="27" s="1"/>
  <c r="I892" i="27"/>
  <c r="J892" i="27"/>
  <c r="P892" i="27" s="1"/>
  <c r="K892" i="27"/>
  <c r="Q892" i="27" s="1"/>
  <c r="L892" i="27"/>
  <c r="R892" i="27" s="1"/>
  <c r="M892" i="27"/>
  <c r="S892" i="27" s="1"/>
  <c r="I893" i="27"/>
  <c r="J893" i="27"/>
  <c r="P893" i="27" s="1"/>
  <c r="K893" i="27"/>
  <c r="Q893" i="27" s="1"/>
  <c r="L893" i="27"/>
  <c r="R893" i="27" s="1"/>
  <c r="M893" i="27"/>
  <c r="S893" i="27" s="1"/>
  <c r="I894" i="27"/>
  <c r="J894" i="27"/>
  <c r="P894" i="27" s="1"/>
  <c r="K894" i="27"/>
  <c r="Q894" i="27" s="1"/>
  <c r="L894" i="27"/>
  <c r="R894" i="27" s="1"/>
  <c r="M894" i="27"/>
  <c r="S894" i="27" s="1"/>
  <c r="I895" i="27"/>
  <c r="J895" i="27"/>
  <c r="P895" i="27" s="1"/>
  <c r="K895" i="27"/>
  <c r="Q895" i="27" s="1"/>
  <c r="L895" i="27"/>
  <c r="R895" i="27" s="1"/>
  <c r="M895" i="27"/>
  <c r="S895" i="27" s="1"/>
  <c r="I896" i="27"/>
  <c r="J896" i="27"/>
  <c r="P896" i="27" s="1"/>
  <c r="K896" i="27"/>
  <c r="Q896" i="27" s="1"/>
  <c r="L896" i="27"/>
  <c r="R896" i="27" s="1"/>
  <c r="M896" i="27"/>
  <c r="S896" i="27" s="1"/>
  <c r="I897" i="27"/>
  <c r="J897" i="27"/>
  <c r="P897" i="27" s="1"/>
  <c r="K897" i="27"/>
  <c r="Q897" i="27" s="1"/>
  <c r="L897" i="27"/>
  <c r="R897" i="27" s="1"/>
  <c r="M897" i="27"/>
  <c r="S897" i="27" s="1"/>
  <c r="I898" i="27"/>
  <c r="J898" i="27"/>
  <c r="P898" i="27" s="1"/>
  <c r="K898" i="27"/>
  <c r="Q898" i="27" s="1"/>
  <c r="L898" i="27"/>
  <c r="R898" i="27" s="1"/>
  <c r="M898" i="27"/>
  <c r="S898" i="27" s="1"/>
  <c r="I899" i="27"/>
  <c r="J899" i="27"/>
  <c r="P899" i="27" s="1"/>
  <c r="K899" i="27"/>
  <c r="Q899" i="27" s="1"/>
  <c r="L899" i="27"/>
  <c r="R899" i="27" s="1"/>
  <c r="M899" i="27"/>
  <c r="S899" i="27" s="1"/>
  <c r="I900" i="27"/>
  <c r="J900" i="27"/>
  <c r="P900" i="27" s="1"/>
  <c r="K900" i="27"/>
  <c r="Q900" i="27" s="1"/>
  <c r="L900" i="27"/>
  <c r="R900" i="27" s="1"/>
  <c r="M900" i="27"/>
  <c r="S900" i="27" s="1"/>
  <c r="I901" i="27"/>
  <c r="J901" i="27"/>
  <c r="P901" i="27" s="1"/>
  <c r="K901" i="27"/>
  <c r="Q901" i="27" s="1"/>
  <c r="L901" i="27"/>
  <c r="R901" i="27" s="1"/>
  <c r="M901" i="27"/>
  <c r="S901" i="27" s="1"/>
  <c r="I902" i="27"/>
  <c r="J902" i="27"/>
  <c r="P902" i="27" s="1"/>
  <c r="K902" i="27"/>
  <c r="Q902" i="27" s="1"/>
  <c r="L902" i="27"/>
  <c r="R902" i="27" s="1"/>
  <c r="M902" i="27"/>
  <c r="S902" i="27" s="1"/>
  <c r="I903" i="27"/>
  <c r="J903" i="27"/>
  <c r="P903" i="27" s="1"/>
  <c r="K903" i="27"/>
  <c r="Q903" i="27" s="1"/>
  <c r="L903" i="27"/>
  <c r="R903" i="27" s="1"/>
  <c r="M903" i="27"/>
  <c r="S903" i="27" s="1"/>
  <c r="I904" i="27"/>
  <c r="J904" i="27"/>
  <c r="P904" i="27" s="1"/>
  <c r="K904" i="27"/>
  <c r="Q904" i="27" s="1"/>
  <c r="L904" i="27"/>
  <c r="R904" i="27" s="1"/>
  <c r="M904" i="27"/>
  <c r="S904" i="27" s="1"/>
  <c r="I905" i="27"/>
  <c r="J905" i="27"/>
  <c r="P905" i="27" s="1"/>
  <c r="K905" i="27"/>
  <c r="Q905" i="27" s="1"/>
  <c r="L905" i="27"/>
  <c r="R905" i="27" s="1"/>
  <c r="M905" i="27"/>
  <c r="S905" i="27" s="1"/>
  <c r="I906" i="27"/>
  <c r="J906" i="27"/>
  <c r="P906" i="27" s="1"/>
  <c r="K906" i="27"/>
  <c r="Q906" i="27" s="1"/>
  <c r="L906" i="27"/>
  <c r="R906" i="27" s="1"/>
  <c r="M906" i="27"/>
  <c r="S906" i="27" s="1"/>
  <c r="I907" i="27"/>
  <c r="J907" i="27"/>
  <c r="P907" i="27" s="1"/>
  <c r="K907" i="27"/>
  <c r="Q907" i="27" s="1"/>
  <c r="L907" i="27"/>
  <c r="R907" i="27" s="1"/>
  <c r="M907" i="27"/>
  <c r="S907" i="27" s="1"/>
  <c r="I908" i="27"/>
  <c r="J908" i="27"/>
  <c r="P908" i="27" s="1"/>
  <c r="K908" i="27"/>
  <c r="Q908" i="27" s="1"/>
  <c r="L908" i="27"/>
  <c r="R908" i="27" s="1"/>
  <c r="M908" i="27"/>
  <c r="S908" i="27" s="1"/>
  <c r="I909" i="27"/>
  <c r="J909" i="27"/>
  <c r="P909" i="27" s="1"/>
  <c r="K909" i="27"/>
  <c r="Q909" i="27" s="1"/>
  <c r="L909" i="27"/>
  <c r="R909" i="27" s="1"/>
  <c r="M909" i="27"/>
  <c r="S909" i="27" s="1"/>
  <c r="I910" i="27"/>
  <c r="J910" i="27"/>
  <c r="P910" i="27" s="1"/>
  <c r="K910" i="27"/>
  <c r="Q910" i="27" s="1"/>
  <c r="L910" i="27"/>
  <c r="R910" i="27" s="1"/>
  <c r="M910" i="27"/>
  <c r="S910" i="27" s="1"/>
  <c r="I911" i="27"/>
  <c r="J911" i="27"/>
  <c r="P911" i="27" s="1"/>
  <c r="K911" i="27"/>
  <c r="Q911" i="27" s="1"/>
  <c r="L911" i="27"/>
  <c r="R911" i="27" s="1"/>
  <c r="M911" i="27"/>
  <c r="S911" i="27" s="1"/>
  <c r="I912" i="27"/>
  <c r="J912" i="27"/>
  <c r="P912" i="27" s="1"/>
  <c r="K912" i="27"/>
  <c r="Q912" i="27" s="1"/>
  <c r="L912" i="27"/>
  <c r="R912" i="27" s="1"/>
  <c r="M912" i="27"/>
  <c r="S912" i="27" s="1"/>
  <c r="I913" i="27"/>
  <c r="J913" i="27"/>
  <c r="P913" i="27" s="1"/>
  <c r="K913" i="27"/>
  <c r="Q913" i="27" s="1"/>
  <c r="L913" i="27"/>
  <c r="R913" i="27" s="1"/>
  <c r="M913" i="27"/>
  <c r="S913" i="27" s="1"/>
  <c r="I914" i="27"/>
  <c r="J914" i="27"/>
  <c r="P914" i="27" s="1"/>
  <c r="K914" i="27"/>
  <c r="Q914" i="27" s="1"/>
  <c r="L914" i="27"/>
  <c r="R914" i="27" s="1"/>
  <c r="M914" i="27"/>
  <c r="S914" i="27" s="1"/>
  <c r="I915" i="27"/>
  <c r="J915" i="27"/>
  <c r="P915" i="27" s="1"/>
  <c r="K915" i="27"/>
  <c r="Q915" i="27" s="1"/>
  <c r="L915" i="27"/>
  <c r="R915" i="27" s="1"/>
  <c r="M915" i="27"/>
  <c r="S915" i="27" s="1"/>
  <c r="I916" i="27"/>
  <c r="J916" i="27"/>
  <c r="P916" i="27" s="1"/>
  <c r="K916" i="27"/>
  <c r="Q916" i="27" s="1"/>
  <c r="L916" i="27"/>
  <c r="R916" i="27" s="1"/>
  <c r="M916" i="27"/>
  <c r="S916" i="27" s="1"/>
  <c r="I917" i="27"/>
  <c r="J917" i="27"/>
  <c r="P917" i="27" s="1"/>
  <c r="K917" i="27"/>
  <c r="Q917" i="27" s="1"/>
  <c r="L917" i="27"/>
  <c r="R917" i="27" s="1"/>
  <c r="M917" i="27"/>
  <c r="S917" i="27" s="1"/>
  <c r="I918" i="27"/>
  <c r="J918" i="27"/>
  <c r="P918" i="27" s="1"/>
  <c r="K918" i="27"/>
  <c r="Q918" i="27" s="1"/>
  <c r="L918" i="27"/>
  <c r="R918" i="27" s="1"/>
  <c r="M918" i="27"/>
  <c r="S918" i="27" s="1"/>
  <c r="I919" i="27"/>
  <c r="J919" i="27"/>
  <c r="P919" i="27" s="1"/>
  <c r="K919" i="27"/>
  <c r="Q919" i="27" s="1"/>
  <c r="L919" i="27"/>
  <c r="R919" i="27" s="1"/>
  <c r="M919" i="27"/>
  <c r="S919" i="27" s="1"/>
  <c r="I920" i="27"/>
  <c r="J920" i="27"/>
  <c r="P920" i="27" s="1"/>
  <c r="K920" i="27"/>
  <c r="Q920" i="27" s="1"/>
  <c r="L920" i="27"/>
  <c r="R920" i="27" s="1"/>
  <c r="M920" i="27"/>
  <c r="S920" i="27" s="1"/>
  <c r="I921" i="27"/>
  <c r="J921" i="27"/>
  <c r="P921" i="27" s="1"/>
  <c r="K921" i="27"/>
  <c r="Q921" i="27" s="1"/>
  <c r="L921" i="27"/>
  <c r="R921" i="27" s="1"/>
  <c r="M921" i="27"/>
  <c r="S921" i="27" s="1"/>
  <c r="I922" i="27"/>
  <c r="J922" i="27"/>
  <c r="P922" i="27" s="1"/>
  <c r="K922" i="27"/>
  <c r="Q922" i="27" s="1"/>
  <c r="L922" i="27"/>
  <c r="R922" i="27" s="1"/>
  <c r="M922" i="27"/>
  <c r="S922" i="27" s="1"/>
  <c r="I923" i="27"/>
  <c r="J923" i="27"/>
  <c r="P923" i="27" s="1"/>
  <c r="K923" i="27"/>
  <c r="Q923" i="27" s="1"/>
  <c r="L923" i="27"/>
  <c r="R923" i="27" s="1"/>
  <c r="M923" i="27"/>
  <c r="S923" i="27" s="1"/>
  <c r="I924" i="27"/>
  <c r="J924" i="27"/>
  <c r="P924" i="27" s="1"/>
  <c r="K924" i="27"/>
  <c r="Q924" i="27" s="1"/>
  <c r="L924" i="27"/>
  <c r="R924" i="27" s="1"/>
  <c r="M924" i="27"/>
  <c r="S924" i="27" s="1"/>
  <c r="I925" i="27"/>
  <c r="J925" i="27"/>
  <c r="P925" i="27" s="1"/>
  <c r="K925" i="27"/>
  <c r="Q925" i="27" s="1"/>
  <c r="L925" i="27"/>
  <c r="R925" i="27" s="1"/>
  <c r="M925" i="27"/>
  <c r="S925" i="27" s="1"/>
  <c r="I926" i="27"/>
  <c r="J926" i="27"/>
  <c r="P926" i="27" s="1"/>
  <c r="K926" i="27"/>
  <c r="Q926" i="27" s="1"/>
  <c r="L926" i="27"/>
  <c r="R926" i="27" s="1"/>
  <c r="M926" i="27"/>
  <c r="S926" i="27" s="1"/>
  <c r="I927" i="27"/>
  <c r="J927" i="27"/>
  <c r="P927" i="27" s="1"/>
  <c r="K927" i="27"/>
  <c r="Q927" i="27" s="1"/>
  <c r="L927" i="27"/>
  <c r="R927" i="27" s="1"/>
  <c r="M927" i="27"/>
  <c r="S927" i="27" s="1"/>
  <c r="I928" i="27"/>
  <c r="J928" i="27"/>
  <c r="P928" i="27" s="1"/>
  <c r="K928" i="27"/>
  <c r="Q928" i="27" s="1"/>
  <c r="L928" i="27"/>
  <c r="R928" i="27" s="1"/>
  <c r="M928" i="27"/>
  <c r="S928" i="27" s="1"/>
  <c r="I929" i="27"/>
  <c r="J929" i="27"/>
  <c r="P929" i="27" s="1"/>
  <c r="K929" i="27"/>
  <c r="Q929" i="27" s="1"/>
  <c r="L929" i="27"/>
  <c r="R929" i="27" s="1"/>
  <c r="M929" i="27"/>
  <c r="S929" i="27" s="1"/>
  <c r="I930" i="27"/>
  <c r="J930" i="27"/>
  <c r="P930" i="27" s="1"/>
  <c r="K930" i="27"/>
  <c r="Q930" i="27" s="1"/>
  <c r="L930" i="27"/>
  <c r="R930" i="27" s="1"/>
  <c r="M930" i="27"/>
  <c r="S930" i="27" s="1"/>
  <c r="I931" i="27"/>
  <c r="J931" i="27"/>
  <c r="P931" i="27" s="1"/>
  <c r="K931" i="27"/>
  <c r="Q931" i="27" s="1"/>
  <c r="L931" i="27"/>
  <c r="R931" i="27" s="1"/>
  <c r="M931" i="27"/>
  <c r="S931" i="27" s="1"/>
  <c r="I932" i="27"/>
  <c r="J932" i="27"/>
  <c r="P932" i="27" s="1"/>
  <c r="K932" i="27"/>
  <c r="Q932" i="27" s="1"/>
  <c r="L932" i="27"/>
  <c r="R932" i="27" s="1"/>
  <c r="M932" i="27"/>
  <c r="S932" i="27" s="1"/>
  <c r="I933" i="27"/>
  <c r="J933" i="27"/>
  <c r="P933" i="27" s="1"/>
  <c r="K933" i="27"/>
  <c r="Q933" i="27" s="1"/>
  <c r="L933" i="27"/>
  <c r="R933" i="27" s="1"/>
  <c r="M933" i="27"/>
  <c r="S933" i="27" s="1"/>
  <c r="I934" i="27"/>
  <c r="J934" i="27"/>
  <c r="P934" i="27" s="1"/>
  <c r="K934" i="27"/>
  <c r="Q934" i="27" s="1"/>
  <c r="L934" i="27"/>
  <c r="R934" i="27" s="1"/>
  <c r="M934" i="27"/>
  <c r="S934" i="27" s="1"/>
  <c r="I935" i="27"/>
  <c r="J935" i="27"/>
  <c r="P935" i="27" s="1"/>
  <c r="K935" i="27"/>
  <c r="Q935" i="27" s="1"/>
  <c r="L935" i="27"/>
  <c r="R935" i="27" s="1"/>
  <c r="M935" i="27"/>
  <c r="S935" i="27" s="1"/>
  <c r="I936" i="27"/>
  <c r="J936" i="27"/>
  <c r="P936" i="27" s="1"/>
  <c r="K936" i="27"/>
  <c r="Q936" i="27" s="1"/>
  <c r="L936" i="27"/>
  <c r="R936" i="27" s="1"/>
  <c r="M936" i="27"/>
  <c r="S936" i="27" s="1"/>
  <c r="I937" i="27"/>
  <c r="J937" i="27"/>
  <c r="P937" i="27" s="1"/>
  <c r="K937" i="27"/>
  <c r="Q937" i="27" s="1"/>
  <c r="L937" i="27"/>
  <c r="R937" i="27" s="1"/>
  <c r="M937" i="27"/>
  <c r="S937" i="27" s="1"/>
  <c r="I938" i="27"/>
  <c r="J938" i="27"/>
  <c r="P938" i="27" s="1"/>
  <c r="K938" i="27"/>
  <c r="Q938" i="27" s="1"/>
  <c r="L938" i="27"/>
  <c r="R938" i="27" s="1"/>
  <c r="M938" i="27"/>
  <c r="S938" i="27" s="1"/>
  <c r="I939" i="27"/>
  <c r="J939" i="27"/>
  <c r="P939" i="27" s="1"/>
  <c r="K939" i="27"/>
  <c r="Q939" i="27" s="1"/>
  <c r="L939" i="27"/>
  <c r="R939" i="27" s="1"/>
  <c r="M939" i="27"/>
  <c r="S939" i="27" s="1"/>
  <c r="I940" i="27"/>
  <c r="J940" i="27"/>
  <c r="P940" i="27" s="1"/>
  <c r="K940" i="27"/>
  <c r="Q940" i="27" s="1"/>
  <c r="L940" i="27"/>
  <c r="R940" i="27" s="1"/>
  <c r="M940" i="27"/>
  <c r="S940" i="27" s="1"/>
  <c r="I941" i="27"/>
  <c r="J941" i="27"/>
  <c r="P941" i="27" s="1"/>
  <c r="K941" i="27"/>
  <c r="Q941" i="27" s="1"/>
  <c r="L941" i="27"/>
  <c r="R941" i="27" s="1"/>
  <c r="M941" i="27"/>
  <c r="S941" i="27" s="1"/>
  <c r="I942" i="27"/>
  <c r="J942" i="27"/>
  <c r="P942" i="27" s="1"/>
  <c r="K942" i="27"/>
  <c r="Q942" i="27" s="1"/>
  <c r="L942" i="27"/>
  <c r="R942" i="27" s="1"/>
  <c r="M942" i="27"/>
  <c r="S942" i="27" s="1"/>
  <c r="I943" i="27"/>
  <c r="J943" i="27"/>
  <c r="P943" i="27" s="1"/>
  <c r="K943" i="27"/>
  <c r="Q943" i="27" s="1"/>
  <c r="L943" i="27"/>
  <c r="R943" i="27" s="1"/>
  <c r="M943" i="27"/>
  <c r="S943" i="27" s="1"/>
  <c r="I944" i="27"/>
  <c r="J944" i="27"/>
  <c r="P944" i="27" s="1"/>
  <c r="K944" i="27"/>
  <c r="Q944" i="27" s="1"/>
  <c r="L944" i="27"/>
  <c r="R944" i="27" s="1"/>
  <c r="M944" i="27"/>
  <c r="S944" i="27" s="1"/>
  <c r="I945" i="27"/>
  <c r="J945" i="27"/>
  <c r="P945" i="27" s="1"/>
  <c r="K945" i="27"/>
  <c r="Q945" i="27" s="1"/>
  <c r="L945" i="27"/>
  <c r="R945" i="27" s="1"/>
  <c r="M945" i="27"/>
  <c r="S945" i="27" s="1"/>
  <c r="I946" i="27"/>
  <c r="J946" i="27"/>
  <c r="P946" i="27" s="1"/>
  <c r="K946" i="27"/>
  <c r="Q946" i="27" s="1"/>
  <c r="L946" i="27"/>
  <c r="R946" i="27" s="1"/>
  <c r="M946" i="27"/>
  <c r="S946" i="27" s="1"/>
  <c r="I947" i="27"/>
  <c r="J947" i="27"/>
  <c r="P947" i="27" s="1"/>
  <c r="K947" i="27"/>
  <c r="Q947" i="27" s="1"/>
  <c r="L947" i="27"/>
  <c r="R947" i="27" s="1"/>
  <c r="M947" i="27"/>
  <c r="S947" i="27" s="1"/>
  <c r="I948" i="27"/>
  <c r="J948" i="27"/>
  <c r="P948" i="27" s="1"/>
  <c r="K948" i="27"/>
  <c r="Q948" i="27" s="1"/>
  <c r="L948" i="27"/>
  <c r="R948" i="27" s="1"/>
  <c r="M948" i="27"/>
  <c r="S948" i="27" s="1"/>
  <c r="I949" i="27"/>
  <c r="J949" i="27"/>
  <c r="P949" i="27" s="1"/>
  <c r="K949" i="27"/>
  <c r="Q949" i="27" s="1"/>
  <c r="L949" i="27"/>
  <c r="R949" i="27" s="1"/>
  <c r="M949" i="27"/>
  <c r="S949" i="27" s="1"/>
  <c r="I950" i="27"/>
  <c r="J950" i="27"/>
  <c r="P950" i="27" s="1"/>
  <c r="K950" i="27"/>
  <c r="Q950" i="27" s="1"/>
  <c r="L950" i="27"/>
  <c r="R950" i="27" s="1"/>
  <c r="M950" i="27"/>
  <c r="S950" i="27" s="1"/>
  <c r="I951" i="27"/>
  <c r="J951" i="27"/>
  <c r="P951" i="27" s="1"/>
  <c r="K951" i="27"/>
  <c r="Q951" i="27" s="1"/>
  <c r="L951" i="27"/>
  <c r="R951" i="27" s="1"/>
  <c r="M951" i="27"/>
  <c r="S951" i="27" s="1"/>
  <c r="I952" i="27"/>
  <c r="J952" i="27"/>
  <c r="P952" i="27" s="1"/>
  <c r="K952" i="27"/>
  <c r="Q952" i="27" s="1"/>
  <c r="L952" i="27"/>
  <c r="R952" i="27" s="1"/>
  <c r="M952" i="27"/>
  <c r="S952" i="27" s="1"/>
  <c r="I953" i="27"/>
  <c r="J953" i="27"/>
  <c r="P953" i="27" s="1"/>
  <c r="K953" i="27"/>
  <c r="Q953" i="27" s="1"/>
  <c r="L953" i="27"/>
  <c r="R953" i="27" s="1"/>
  <c r="M953" i="27"/>
  <c r="S953" i="27" s="1"/>
  <c r="I954" i="27"/>
  <c r="J954" i="27"/>
  <c r="P954" i="27" s="1"/>
  <c r="K954" i="27"/>
  <c r="Q954" i="27" s="1"/>
  <c r="L954" i="27"/>
  <c r="R954" i="27" s="1"/>
  <c r="M954" i="27"/>
  <c r="S954" i="27" s="1"/>
  <c r="I955" i="27"/>
  <c r="J955" i="27"/>
  <c r="P955" i="27" s="1"/>
  <c r="K955" i="27"/>
  <c r="Q955" i="27" s="1"/>
  <c r="L955" i="27"/>
  <c r="R955" i="27" s="1"/>
  <c r="M955" i="27"/>
  <c r="S955" i="27" s="1"/>
  <c r="I956" i="27"/>
  <c r="J956" i="27"/>
  <c r="P956" i="27" s="1"/>
  <c r="K956" i="27"/>
  <c r="Q956" i="27" s="1"/>
  <c r="L956" i="27"/>
  <c r="R956" i="27" s="1"/>
  <c r="M956" i="27"/>
  <c r="S956" i="27" s="1"/>
  <c r="I957" i="27"/>
  <c r="J957" i="27"/>
  <c r="P957" i="27" s="1"/>
  <c r="K957" i="27"/>
  <c r="Q957" i="27" s="1"/>
  <c r="L957" i="27"/>
  <c r="R957" i="27" s="1"/>
  <c r="M957" i="27"/>
  <c r="S957" i="27" s="1"/>
  <c r="I958" i="27"/>
  <c r="J958" i="27"/>
  <c r="P958" i="27" s="1"/>
  <c r="K958" i="27"/>
  <c r="Q958" i="27" s="1"/>
  <c r="L958" i="27"/>
  <c r="R958" i="27" s="1"/>
  <c r="M958" i="27"/>
  <c r="S958" i="27" s="1"/>
  <c r="I959" i="27"/>
  <c r="J959" i="27"/>
  <c r="P959" i="27" s="1"/>
  <c r="K959" i="27"/>
  <c r="Q959" i="27" s="1"/>
  <c r="L959" i="27"/>
  <c r="R959" i="27" s="1"/>
  <c r="M959" i="27"/>
  <c r="S959" i="27" s="1"/>
  <c r="I960" i="27"/>
  <c r="J960" i="27"/>
  <c r="P960" i="27" s="1"/>
  <c r="K960" i="27"/>
  <c r="Q960" i="27" s="1"/>
  <c r="L960" i="27"/>
  <c r="R960" i="27" s="1"/>
  <c r="M960" i="27"/>
  <c r="S960" i="27" s="1"/>
  <c r="I961" i="27"/>
  <c r="J961" i="27"/>
  <c r="P961" i="27" s="1"/>
  <c r="K961" i="27"/>
  <c r="Q961" i="27" s="1"/>
  <c r="L961" i="27"/>
  <c r="R961" i="27" s="1"/>
  <c r="M961" i="27"/>
  <c r="S961" i="27" s="1"/>
  <c r="I962" i="27"/>
  <c r="J962" i="27"/>
  <c r="P962" i="27" s="1"/>
  <c r="K962" i="27"/>
  <c r="Q962" i="27" s="1"/>
  <c r="L962" i="27"/>
  <c r="R962" i="27" s="1"/>
  <c r="M962" i="27"/>
  <c r="S962" i="27" s="1"/>
  <c r="I963" i="27"/>
  <c r="J963" i="27"/>
  <c r="P963" i="27" s="1"/>
  <c r="K963" i="27"/>
  <c r="Q963" i="27" s="1"/>
  <c r="L963" i="27"/>
  <c r="R963" i="27" s="1"/>
  <c r="M963" i="27"/>
  <c r="S963" i="27" s="1"/>
  <c r="I964" i="27"/>
  <c r="J964" i="27"/>
  <c r="P964" i="27" s="1"/>
  <c r="K964" i="27"/>
  <c r="Q964" i="27" s="1"/>
  <c r="L964" i="27"/>
  <c r="R964" i="27" s="1"/>
  <c r="M964" i="27"/>
  <c r="S964" i="27" s="1"/>
  <c r="I965" i="27"/>
  <c r="J965" i="27"/>
  <c r="P965" i="27" s="1"/>
  <c r="K965" i="27"/>
  <c r="Q965" i="27" s="1"/>
  <c r="L965" i="27"/>
  <c r="R965" i="27" s="1"/>
  <c r="M965" i="27"/>
  <c r="S965" i="27" s="1"/>
  <c r="I966" i="27"/>
  <c r="J966" i="27"/>
  <c r="P966" i="27" s="1"/>
  <c r="K966" i="27"/>
  <c r="Q966" i="27" s="1"/>
  <c r="L966" i="27"/>
  <c r="R966" i="27" s="1"/>
  <c r="M966" i="27"/>
  <c r="S966" i="27" s="1"/>
  <c r="I967" i="27"/>
  <c r="J967" i="27"/>
  <c r="P967" i="27" s="1"/>
  <c r="K967" i="27"/>
  <c r="Q967" i="27" s="1"/>
  <c r="L967" i="27"/>
  <c r="R967" i="27" s="1"/>
  <c r="M967" i="27"/>
  <c r="S967" i="27" s="1"/>
  <c r="I968" i="27"/>
  <c r="J968" i="27"/>
  <c r="P968" i="27" s="1"/>
  <c r="K968" i="27"/>
  <c r="Q968" i="27" s="1"/>
  <c r="L968" i="27"/>
  <c r="R968" i="27" s="1"/>
  <c r="M968" i="27"/>
  <c r="S968" i="27" s="1"/>
  <c r="I969" i="27"/>
  <c r="J969" i="27"/>
  <c r="P969" i="27" s="1"/>
  <c r="K969" i="27"/>
  <c r="Q969" i="27" s="1"/>
  <c r="L969" i="27"/>
  <c r="R969" i="27" s="1"/>
  <c r="M969" i="27"/>
  <c r="S969" i="27" s="1"/>
  <c r="I970" i="27"/>
  <c r="J970" i="27"/>
  <c r="P970" i="27" s="1"/>
  <c r="K970" i="27"/>
  <c r="Q970" i="27" s="1"/>
  <c r="L970" i="27"/>
  <c r="R970" i="27" s="1"/>
  <c r="M970" i="27"/>
  <c r="S970" i="27" s="1"/>
  <c r="I971" i="27"/>
  <c r="J971" i="27"/>
  <c r="P971" i="27" s="1"/>
  <c r="K971" i="27"/>
  <c r="Q971" i="27" s="1"/>
  <c r="L971" i="27"/>
  <c r="R971" i="27" s="1"/>
  <c r="M971" i="27"/>
  <c r="S971" i="27" s="1"/>
  <c r="I972" i="27"/>
  <c r="J972" i="27"/>
  <c r="P972" i="27" s="1"/>
  <c r="K972" i="27"/>
  <c r="Q972" i="27" s="1"/>
  <c r="L972" i="27"/>
  <c r="R972" i="27" s="1"/>
  <c r="M972" i="27"/>
  <c r="S972" i="27" s="1"/>
  <c r="I973" i="27"/>
  <c r="J973" i="27"/>
  <c r="P973" i="27" s="1"/>
  <c r="K973" i="27"/>
  <c r="Q973" i="27" s="1"/>
  <c r="L973" i="27"/>
  <c r="R973" i="27" s="1"/>
  <c r="M973" i="27"/>
  <c r="S973" i="27" s="1"/>
  <c r="I974" i="27"/>
  <c r="J974" i="27"/>
  <c r="P974" i="27" s="1"/>
  <c r="K974" i="27"/>
  <c r="Q974" i="27" s="1"/>
  <c r="L974" i="27"/>
  <c r="R974" i="27" s="1"/>
  <c r="M974" i="27"/>
  <c r="S974" i="27" s="1"/>
  <c r="I975" i="27"/>
  <c r="J975" i="27"/>
  <c r="P975" i="27" s="1"/>
  <c r="K975" i="27"/>
  <c r="Q975" i="27" s="1"/>
  <c r="L975" i="27"/>
  <c r="R975" i="27" s="1"/>
  <c r="M975" i="27"/>
  <c r="S975" i="27" s="1"/>
  <c r="I976" i="27"/>
  <c r="J976" i="27"/>
  <c r="P976" i="27" s="1"/>
  <c r="K976" i="27"/>
  <c r="Q976" i="27" s="1"/>
  <c r="L976" i="27"/>
  <c r="R976" i="27" s="1"/>
  <c r="M976" i="27"/>
  <c r="S976" i="27" s="1"/>
  <c r="I977" i="27"/>
  <c r="J977" i="27"/>
  <c r="P977" i="27" s="1"/>
  <c r="K977" i="27"/>
  <c r="Q977" i="27" s="1"/>
  <c r="L977" i="27"/>
  <c r="R977" i="27" s="1"/>
  <c r="M977" i="27"/>
  <c r="S977" i="27" s="1"/>
  <c r="I978" i="27"/>
  <c r="J978" i="27"/>
  <c r="P978" i="27" s="1"/>
  <c r="K978" i="27"/>
  <c r="Q978" i="27" s="1"/>
  <c r="L978" i="27"/>
  <c r="R978" i="27" s="1"/>
  <c r="M978" i="27"/>
  <c r="S978" i="27" s="1"/>
  <c r="I979" i="27"/>
  <c r="J979" i="27"/>
  <c r="P979" i="27" s="1"/>
  <c r="K979" i="27"/>
  <c r="Q979" i="27" s="1"/>
  <c r="L979" i="27"/>
  <c r="R979" i="27" s="1"/>
  <c r="M979" i="27"/>
  <c r="S979" i="27" s="1"/>
  <c r="I980" i="27"/>
  <c r="J980" i="27"/>
  <c r="P980" i="27" s="1"/>
  <c r="K980" i="27"/>
  <c r="Q980" i="27" s="1"/>
  <c r="L980" i="27"/>
  <c r="R980" i="27" s="1"/>
  <c r="M980" i="27"/>
  <c r="S980" i="27" s="1"/>
  <c r="I981" i="27"/>
  <c r="J981" i="27"/>
  <c r="P981" i="27" s="1"/>
  <c r="K981" i="27"/>
  <c r="Q981" i="27" s="1"/>
  <c r="L981" i="27"/>
  <c r="R981" i="27" s="1"/>
  <c r="M981" i="27"/>
  <c r="S981" i="27" s="1"/>
  <c r="I982" i="27"/>
  <c r="J982" i="27"/>
  <c r="P982" i="27" s="1"/>
  <c r="K982" i="27"/>
  <c r="Q982" i="27" s="1"/>
  <c r="L982" i="27"/>
  <c r="R982" i="27" s="1"/>
  <c r="M982" i="27"/>
  <c r="S982" i="27" s="1"/>
  <c r="I983" i="27"/>
  <c r="J983" i="27"/>
  <c r="P983" i="27" s="1"/>
  <c r="K983" i="27"/>
  <c r="Q983" i="27" s="1"/>
  <c r="L983" i="27"/>
  <c r="R983" i="27" s="1"/>
  <c r="M983" i="27"/>
  <c r="S983" i="27" s="1"/>
  <c r="I984" i="27"/>
  <c r="J984" i="27"/>
  <c r="P984" i="27" s="1"/>
  <c r="K984" i="27"/>
  <c r="Q984" i="27" s="1"/>
  <c r="L984" i="27"/>
  <c r="R984" i="27" s="1"/>
  <c r="M984" i="27"/>
  <c r="S984" i="27" s="1"/>
  <c r="I985" i="27"/>
  <c r="J985" i="27"/>
  <c r="P985" i="27" s="1"/>
  <c r="K985" i="27"/>
  <c r="Q985" i="27" s="1"/>
  <c r="L985" i="27"/>
  <c r="R985" i="27" s="1"/>
  <c r="M985" i="27"/>
  <c r="S985" i="27" s="1"/>
  <c r="I986" i="27"/>
  <c r="J986" i="27"/>
  <c r="P986" i="27" s="1"/>
  <c r="K986" i="27"/>
  <c r="Q986" i="27" s="1"/>
  <c r="L986" i="27"/>
  <c r="R986" i="27" s="1"/>
  <c r="M986" i="27"/>
  <c r="S986" i="27" s="1"/>
  <c r="I987" i="27"/>
  <c r="J987" i="27"/>
  <c r="P987" i="27" s="1"/>
  <c r="K987" i="27"/>
  <c r="Q987" i="27" s="1"/>
  <c r="L987" i="27"/>
  <c r="R987" i="27" s="1"/>
  <c r="M987" i="27"/>
  <c r="S987" i="27" s="1"/>
  <c r="I988" i="27"/>
  <c r="J988" i="27"/>
  <c r="P988" i="27" s="1"/>
  <c r="K988" i="27"/>
  <c r="Q988" i="27" s="1"/>
  <c r="L988" i="27"/>
  <c r="R988" i="27" s="1"/>
  <c r="M988" i="27"/>
  <c r="S988" i="27" s="1"/>
  <c r="I989" i="27"/>
  <c r="J989" i="27"/>
  <c r="P989" i="27" s="1"/>
  <c r="K989" i="27"/>
  <c r="Q989" i="27" s="1"/>
  <c r="L989" i="27"/>
  <c r="R989" i="27" s="1"/>
  <c r="M989" i="27"/>
  <c r="S989" i="27" s="1"/>
  <c r="I990" i="27"/>
  <c r="J990" i="27"/>
  <c r="P990" i="27" s="1"/>
  <c r="K990" i="27"/>
  <c r="Q990" i="27" s="1"/>
  <c r="L990" i="27"/>
  <c r="R990" i="27" s="1"/>
  <c r="M990" i="27"/>
  <c r="S990" i="27" s="1"/>
  <c r="I991" i="27"/>
  <c r="J991" i="27"/>
  <c r="P991" i="27" s="1"/>
  <c r="K991" i="27"/>
  <c r="Q991" i="27" s="1"/>
  <c r="L991" i="27"/>
  <c r="R991" i="27" s="1"/>
  <c r="M991" i="27"/>
  <c r="S991" i="27" s="1"/>
  <c r="I992" i="27"/>
  <c r="J992" i="27"/>
  <c r="P992" i="27" s="1"/>
  <c r="K992" i="27"/>
  <c r="Q992" i="27" s="1"/>
  <c r="L992" i="27"/>
  <c r="R992" i="27" s="1"/>
  <c r="M992" i="27"/>
  <c r="S992" i="27" s="1"/>
  <c r="I993" i="27"/>
  <c r="J993" i="27"/>
  <c r="P993" i="27" s="1"/>
  <c r="K993" i="27"/>
  <c r="Q993" i="27" s="1"/>
  <c r="L993" i="27"/>
  <c r="R993" i="27" s="1"/>
  <c r="M993" i="27"/>
  <c r="S993" i="27" s="1"/>
  <c r="I994" i="27"/>
  <c r="J994" i="27"/>
  <c r="P994" i="27" s="1"/>
  <c r="K994" i="27"/>
  <c r="Q994" i="27" s="1"/>
  <c r="L994" i="27"/>
  <c r="R994" i="27" s="1"/>
  <c r="M994" i="27"/>
  <c r="S994" i="27" s="1"/>
  <c r="I995" i="27"/>
  <c r="J995" i="27"/>
  <c r="P995" i="27" s="1"/>
  <c r="K995" i="27"/>
  <c r="Q995" i="27" s="1"/>
  <c r="L995" i="27"/>
  <c r="R995" i="27" s="1"/>
  <c r="M995" i="27"/>
  <c r="S995" i="27" s="1"/>
  <c r="I996" i="27"/>
  <c r="J996" i="27"/>
  <c r="P996" i="27" s="1"/>
  <c r="K996" i="27"/>
  <c r="Q996" i="27" s="1"/>
  <c r="L996" i="27"/>
  <c r="R996" i="27" s="1"/>
  <c r="M996" i="27"/>
  <c r="S996" i="27" s="1"/>
  <c r="I997" i="27"/>
  <c r="J997" i="27"/>
  <c r="P997" i="27" s="1"/>
  <c r="K997" i="27"/>
  <c r="Q997" i="27" s="1"/>
  <c r="L997" i="27"/>
  <c r="R997" i="27" s="1"/>
  <c r="M997" i="27"/>
  <c r="S997" i="27" s="1"/>
  <c r="I998" i="27"/>
  <c r="J998" i="27"/>
  <c r="P998" i="27" s="1"/>
  <c r="K998" i="27"/>
  <c r="Q998" i="27" s="1"/>
  <c r="L998" i="27"/>
  <c r="R998" i="27" s="1"/>
  <c r="M998" i="27"/>
  <c r="S998" i="27" s="1"/>
  <c r="I999" i="27"/>
  <c r="J999" i="27"/>
  <c r="P999" i="27" s="1"/>
  <c r="K999" i="27"/>
  <c r="Q999" i="27" s="1"/>
  <c r="L999" i="27"/>
  <c r="R999" i="27" s="1"/>
  <c r="M999" i="27"/>
  <c r="S999" i="27" s="1"/>
  <c r="I1000" i="27"/>
  <c r="J1000" i="27"/>
  <c r="P1000" i="27" s="1"/>
  <c r="K1000" i="27"/>
  <c r="Q1000" i="27" s="1"/>
  <c r="L1000" i="27"/>
  <c r="R1000" i="27" s="1"/>
  <c r="M1000" i="27"/>
  <c r="S1000" i="27" s="1"/>
  <c r="I1001" i="27"/>
  <c r="J1001" i="27"/>
  <c r="P1001" i="27" s="1"/>
  <c r="K1001" i="27"/>
  <c r="Q1001" i="27" s="1"/>
  <c r="L1001" i="27"/>
  <c r="R1001" i="27" s="1"/>
  <c r="M1001" i="27"/>
  <c r="S1001" i="27" s="1"/>
  <c r="I1002" i="27"/>
  <c r="J1002" i="27"/>
  <c r="P1002" i="27" s="1"/>
  <c r="K1002" i="27"/>
  <c r="Q1002" i="27" s="1"/>
  <c r="L1002" i="27"/>
  <c r="R1002" i="27" s="1"/>
  <c r="M1002" i="27"/>
  <c r="S1002" i="27" s="1"/>
  <c r="I1003" i="27"/>
  <c r="J1003" i="27"/>
  <c r="P1003" i="27" s="1"/>
  <c r="K1003" i="27"/>
  <c r="Q1003" i="27" s="1"/>
  <c r="L1003" i="27"/>
  <c r="R1003" i="27" s="1"/>
  <c r="M1003" i="27"/>
  <c r="S1003" i="27" s="1"/>
  <c r="I1004" i="27"/>
  <c r="J1004" i="27"/>
  <c r="P1004" i="27" s="1"/>
  <c r="K1004" i="27"/>
  <c r="Q1004" i="27" s="1"/>
  <c r="L1004" i="27"/>
  <c r="R1004" i="27" s="1"/>
  <c r="M1004" i="27"/>
  <c r="S1004" i="27" s="1"/>
  <c r="I1005" i="27"/>
  <c r="J1005" i="27"/>
  <c r="P1005" i="27" s="1"/>
  <c r="K1005" i="27"/>
  <c r="Q1005" i="27" s="1"/>
  <c r="L1005" i="27"/>
  <c r="R1005" i="27" s="1"/>
  <c r="M1005" i="27"/>
  <c r="S1005" i="27" s="1"/>
  <c r="I1006" i="27"/>
  <c r="J1006" i="27"/>
  <c r="P1006" i="27" s="1"/>
  <c r="K1006" i="27"/>
  <c r="Q1006" i="27" s="1"/>
  <c r="L1006" i="27"/>
  <c r="R1006" i="27" s="1"/>
  <c r="M1006" i="27"/>
  <c r="S1006" i="27" s="1"/>
  <c r="I1007" i="27"/>
  <c r="J1007" i="27"/>
  <c r="P1007" i="27" s="1"/>
  <c r="K1007" i="27"/>
  <c r="Q1007" i="27" s="1"/>
  <c r="L1007" i="27"/>
  <c r="R1007" i="27" s="1"/>
  <c r="M1007" i="27"/>
  <c r="S1007" i="27" s="1"/>
  <c r="I1008" i="27"/>
  <c r="J1008" i="27"/>
  <c r="P1008" i="27" s="1"/>
  <c r="K1008" i="27"/>
  <c r="Q1008" i="27" s="1"/>
  <c r="L1008" i="27"/>
  <c r="R1008" i="27" s="1"/>
  <c r="M1008" i="27"/>
  <c r="S1008" i="27" s="1"/>
  <c r="I1009" i="27"/>
  <c r="J1009" i="27"/>
  <c r="P1009" i="27" s="1"/>
  <c r="K1009" i="27"/>
  <c r="Q1009" i="27" s="1"/>
  <c r="L1009" i="27"/>
  <c r="R1009" i="27" s="1"/>
  <c r="M1009" i="27"/>
  <c r="S1009" i="27" s="1"/>
  <c r="I1010" i="27"/>
  <c r="J1010" i="27"/>
  <c r="P1010" i="27" s="1"/>
  <c r="K1010" i="27"/>
  <c r="Q1010" i="27" s="1"/>
  <c r="L1010" i="27"/>
  <c r="R1010" i="27" s="1"/>
  <c r="M1010" i="27"/>
  <c r="S1010" i="27" s="1"/>
  <c r="I1011" i="27"/>
  <c r="J1011" i="27"/>
  <c r="P1011" i="27" s="1"/>
  <c r="K1011" i="27"/>
  <c r="Q1011" i="27" s="1"/>
  <c r="L1011" i="27"/>
  <c r="R1011" i="27" s="1"/>
  <c r="M1011" i="27"/>
  <c r="S1011" i="27" s="1"/>
  <c r="I1012" i="27"/>
  <c r="J1012" i="27"/>
  <c r="P1012" i="27" s="1"/>
  <c r="K1012" i="27"/>
  <c r="Q1012" i="27" s="1"/>
  <c r="L1012" i="27"/>
  <c r="R1012" i="27" s="1"/>
  <c r="M1012" i="27"/>
  <c r="S1012" i="27" s="1"/>
  <c r="I1013" i="27"/>
  <c r="J1013" i="27"/>
  <c r="P1013" i="27" s="1"/>
  <c r="K1013" i="27"/>
  <c r="Q1013" i="27" s="1"/>
  <c r="L1013" i="27"/>
  <c r="R1013" i="27" s="1"/>
  <c r="M1013" i="27"/>
  <c r="S1013" i="27" s="1"/>
  <c r="I1014" i="27"/>
  <c r="J1014" i="27"/>
  <c r="P1014" i="27" s="1"/>
  <c r="K1014" i="27"/>
  <c r="Q1014" i="27" s="1"/>
  <c r="L1014" i="27"/>
  <c r="R1014" i="27" s="1"/>
  <c r="M1014" i="27"/>
  <c r="S1014" i="27" s="1"/>
  <c r="I1015" i="27"/>
  <c r="J1015" i="27"/>
  <c r="P1015" i="27" s="1"/>
  <c r="K1015" i="27"/>
  <c r="Q1015" i="27" s="1"/>
  <c r="L1015" i="27"/>
  <c r="R1015" i="27" s="1"/>
  <c r="M1015" i="27"/>
  <c r="S1015" i="27" s="1"/>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F663" i="26"/>
  <c r="F664" i="26"/>
  <c r="F665" i="26"/>
  <c r="F666" i="26"/>
  <c r="F667" i="26"/>
  <c r="F668" i="26"/>
  <c r="F669" i="26"/>
  <c r="F670" i="26"/>
  <c r="F671" i="26"/>
  <c r="F672" i="26"/>
  <c r="F673" i="26"/>
  <c r="F674" i="26"/>
  <c r="F675" i="26"/>
  <c r="F676" i="26"/>
  <c r="F677" i="26"/>
  <c r="F678" i="26"/>
  <c r="F679" i="26"/>
  <c r="F680" i="26"/>
  <c r="F681" i="26"/>
  <c r="F682" i="26"/>
  <c r="F683" i="26"/>
  <c r="F684" i="26"/>
  <c r="F685" i="26"/>
  <c r="F686" i="26"/>
  <c r="F687" i="26"/>
  <c r="F688" i="26"/>
  <c r="F689" i="26"/>
  <c r="F690" i="26"/>
  <c r="F691" i="26"/>
  <c r="F692" i="26"/>
  <c r="F693" i="26"/>
  <c r="F694" i="26"/>
  <c r="F695" i="26"/>
  <c r="F696" i="26"/>
  <c r="F697" i="26"/>
  <c r="F698" i="26"/>
  <c r="F699" i="26"/>
  <c r="F700" i="26"/>
  <c r="F701" i="26"/>
  <c r="F702" i="26"/>
  <c r="F703" i="26"/>
  <c r="F704" i="26"/>
  <c r="F705" i="26"/>
  <c r="F706" i="26"/>
  <c r="F707" i="26"/>
  <c r="F708" i="26"/>
  <c r="F709" i="26"/>
  <c r="F710" i="26"/>
  <c r="F711" i="26"/>
  <c r="F712" i="26"/>
  <c r="F713" i="26"/>
  <c r="F714" i="26"/>
  <c r="F715" i="26"/>
  <c r="F716" i="26"/>
  <c r="F717" i="26"/>
  <c r="F718" i="26"/>
  <c r="F719" i="26"/>
  <c r="F720" i="26"/>
  <c r="F721" i="26"/>
  <c r="F722" i="26"/>
  <c r="F723" i="26"/>
  <c r="F724" i="26"/>
  <c r="F725" i="26"/>
  <c r="F726" i="26"/>
  <c r="F727" i="26"/>
  <c r="F728" i="26"/>
  <c r="F729" i="26"/>
  <c r="F730" i="26"/>
  <c r="F731" i="26"/>
  <c r="F732" i="26"/>
  <c r="F733" i="26"/>
  <c r="F734" i="26"/>
  <c r="F735" i="26"/>
  <c r="F736" i="26"/>
  <c r="F737" i="26"/>
  <c r="F738" i="26"/>
  <c r="F739" i="26"/>
  <c r="F740" i="26"/>
  <c r="F741" i="26"/>
  <c r="F742" i="26"/>
  <c r="F743" i="26"/>
  <c r="F744" i="26"/>
  <c r="F745" i="26"/>
  <c r="F746" i="26"/>
  <c r="F747" i="26"/>
  <c r="F748" i="26"/>
  <c r="F749" i="26"/>
  <c r="F750" i="26"/>
  <c r="F751" i="26"/>
  <c r="F752" i="26"/>
  <c r="F753" i="26"/>
  <c r="F754" i="26"/>
  <c r="F755" i="26"/>
  <c r="F756" i="26"/>
  <c r="F757" i="26"/>
  <c r="F758" i="26"/>
  <c r="F759" i="26"/>
  <c r="F760" i="26"/>
  <c r="F761" i="26"/>
  <c r="F762" i="26"/>
  <c r="F763" i="26"/>
  <c r="F764" i="26"/>
  <c r="F765" i="26"/>
  <c r="F766" i="26"/>
  <c r="F767" i="26"/>
  <c r="F768" i="26"/>
  <c r="F769" i="26"/>
  <c r="F770" i="26"/>
  <c r="F771" i="26"/>
  <c r="F772" i="26"/>
  <c r="F773" i="26"/>
  <c r="F774" i="26"/>
  <c r="F775" i="26"/>
  <c r="F776" i="26"/>
  <c r="F777" i="26"/>
  <c r="F778" i="26"/>
  <c r="F779" i="26"/>
  <c r="F780" i="26"/>
  <c r="F781" i="26"/>
  <c r="F782" i="26"/>
  <c r="F783" i="26"/>
  <c r="F784" i="26"/>
  <c r="F785" i="26"/>
  <c r="F786" i="26"/>
  <c r="F787" i="26"/>
  <c r="F788" i="26"/>
  <c r="F789" i="26"/>
  <c r="F790" i="26"/>
  <c r="F791" i="26"/>
  <c r="F792" i="26"/>
  <c r="F793" i="26"/>
  <c r="F794" i="26"/>
  <c r="F795" i="26"/>
  <c r="F796" i="26"/>
  <c r="F797" i="26"/>
  <c r="F798" i="26"/>
  <c r="F799" i="26"/>
  <c r="F800" i="26"/>
  <c r="F801" i="26"/>
  <c r="F802" i="26"/>
  <c r="F803" i="26"/>
  <c r="F804" i="26"/>
  <c r="F805" i="26"/>
  <c r="F806" i="26"/>
  <c r="F807" i="26"/>
  <c r="F808" i="26"/>
  <c r="F809" i="26"/>
  <c r="F810" i="26"/>
  <c r="F811" i="26"/>
  <c r="F812" i="26"/>
  <c r="F813" i="26"/>
  <c r="F814" i="26"/>
  <c r="F815" i="26"/>
  <c r="F816" i="26"/>
  <c r="F817" i="26"/>
  <c r="F818" i="26"/>
  <c r="F819" i="26"/>
  <c r="F820" i="26"/>
  <c r="F821" i="26"/>
  <c r="F822" i="26"/>
  <c r="F823" i="26"/>
  <c r="F824" i="26"/>
  <c r="F825" i="26"/>
  <c r="F826" i="26"/>
  <c r="F827" i="26"/>
  <c r="F828" i="26"/>
  <c r="F829" i="26"/>
  <c r="F830" i="26"/>
  <c r="F831" i="26"/>
  <c r="F832" i="26"/>
  <c r="F833" i="26"/>
  <c r="F834" i="26"/>
  <c r="F835" i="26"/>
  <c r="F836" i="26"/>
  <c r="F837" i="26"/>
  <c r="F838" i="26"/>
  <c r="F839" i="26"/>
  <c r="F840" i="26"/>
  <c r="F841" i="26"/>
  <c r="F842" i="26"/>
  <c r="F843" i="26"/>
  <c r="F844" i="26"/>
  <c r="F845" i="26"/>
  <c r="F846" i="26"/>
  <c r="F847" i="26"/>
  <c r="F848" i="26"/>
  <c r="F849" i="26"/>
  <c r="F850" i="26"/>
  <c r="F851" i="26"/>
  <c r="F852" i="26"/>
  <c r="F853" i="26"/>
  <c r="F854" i="26"/>
  <c r="F855" i="26"/>
  <c r="F856" i="26"/>
  <c r="F857" i="26"/>
  <c r="F858" i="26"/>
  <c r="F859" i="26"/>
  <c r="F860" i="26"/>
  <c r="F861" i="26"/>
  <c r="F862" i="26"/>
  <c r="F863" i="26"/>
  <c r="F864" i="26"/>
  <c r="F865" i="26"/>
  <c r="F866" i="26"/>
  <c r="F867" i="26"/>
  <c r="F868" i="26"/>
  <c r="F869" i="26"/>
  <c r="F870" i="26"/>
  <c r="F871" i="26"/>
  <c r="F872" i="26"/>
  <c r="F873" i="26"/>
  <c r="F874" i="26"/>
  <c r="F875" i="26"/>
  <c r="F876" i="26"/>
  <c r="F877" i="26"/>
  <c r="F878" i="26"/>
  <c r="F879" i="26"/>
  <c r="F880" i="26"/>
  <c r="F881" i="26"/>
  <c r="F882" i="26"/>
  <c r="F883" i="26"/>
  <c r="F884" i="26"/>
  <c r="F885" i="26"/>
  <c r="F886" i="26"/>
  <c r="F887" i="26"/>
  <c r="F888" i="26"/>
  <c r="F889" i="26"/>
  <c r="F890" i="26"/>
  <c r="F891" i="26"/>
  <c r="F892" i="26"/>
  <c r="F893" i="26"/>
  <c r="F894" i="26"/>
  <c r="F895" i="26"/>
  <c r="F896" i="26"/>
  <c r="F897" i="26"/>
  <c r="F898" i="26"/>
  <c r="F899" i="26"/>
  <c r="F900" i="26"/>
  <c r="F901" i="26"/>
  <c r="F902" i="26"/>
  <c r="F903" i="26"/>
  <c r="F904" i="26"/>
  <c r="F905" i="26"/>
  <c r="F906" i="26"/>
  <c r="F907" i="26"/>
  <c r="F908" i="26"/>
  <c r="F909" i="26"/>
  <c r="F910" i="26"/>
  <c r="F911" i="26"/>
  <c r="F912" i="26"/>
  <c r="F913" i="26"/>
  <c r="F914" i="26"/>
  <c r="F915" i="26"/>
  <c r="F916" i="26"/>
  <c r="F917" i="26"/>
  <c r="F918" i="26"/>
  <c r="F919" i="26"/>
  <c r="F920" i="26"/>
  <c r="F921" i="26"/>
  <c r="F922" i="26"/>
  <c r="F923" i="26"/>
  <c r="F924" i="26"/>
  <c r="F925" i="26"/>
  <c r="F926" i="26"/>
  <c r="F927" i="26"/>
  <c r="F928" i="26"/>
  <c r="F929" i="26"/>
  <c r="F930" i="26"/>
  <c r="F931" i="26"/>
  <c r="F932" i="26"/>
  <c r="F933" i="26"/>
  <c r="F934" i="26"/>
  <c r="F935" i="26"/>
  <c r="F936" i="26"/>
  <c r="F937" i="26"/>
  <c r="F938" i="26"/>
  <c r="F939" i="26"/>
  <c r="F940" i="26"/>
  <c r="F941" i="26"/>
  <c r="F942" i="26"/>
  <c r="F943" i="26"/>
  <c r="F944" i="26"/>
  <c r="F945" i="26"/>
  <c r="F946" i="26"/>
  <c r="F947" i="26"/>
  <c r="F948" i="26"/>
  <c r="F949" i="26"/>
  <c r="F950" i="26"/>
  <c r="F951" i="26"/>
  <c r="F952" i="26"/>
  <c r="F953" i="26"/>
  <c r="F954" i="26"/>
  <c r="F955" i="26"/>
  <c r="F956" i="26"/>
  <c r="F957" i="26"/>
  <c r="F958" i="26"/>
  <c r="F959" i="26"/>
  <c r="F960" i="26"/>
  <c r="F961" i="26"/>
  <c r="F962" i="26"/>
  <c r="F963" i="26"/>
  <c r="F964" i="26"/>
  <c r="F965" i="26"/>
  <c r="F966" i="26"/>
  <c r="F967" i="26"/>
  <c r="F968" i="26"/>
  <c r="F969" i="26"/>
  <c r="F970" i="26"/>
  <c r="F971" i="26"/>
  <c r="F972" i="26"/>
  <c r="F973" i="26"/>
  <c r="F974" i="26"/>
  <c r="F975" i="26"/>
  <c r="F976" i="26"/>
  <c r="F977" i="26"/>
  <c r="F978" i="26"/>
  <c r="F979" i="26"/>
  <c r="F980" i="26"/>
  <c r="F981" i="26"/>
  <c r="F982" i="26"/>
  <c r="F983" i="26"/>
  <c r="F984" i="26"/>
  <c r="F985" i="26"/>
  <c r="F986" i="26"/>
  <c r="F987" i="26"/>
  <c r="F988" i="26"/>
  <c r="F989" i="26"/>
  <c r="F990" i="26"/>
  <c r="F991" i="26"/>
  <c r="F992" i="26"/>
  <c r="F993" i="26"/>
  <c r="F994" i="26"/>
  <c r="F995" i="26"/>
  <c r="F996" i="26"/>
  <c r="F997" i="26"/>
  <c r="F998" i="26"/>
  <c r="F999" i="26"/>
  <c r="F1000" i="26"/>
  <c r="F1001" i="26"/>
  <c r="F1002" i="26"/>
  <c r="F1003" i="26"/>
  <c r="F1004" i="26"/>
  <c r="F1005" i="26"/>
  <c r="F1006" i="26"/>
  <c r="F1007" i="26"/>
  <c r="F1008" i="26"/>
  <c r="F1009" i="26"/>
  <c r="F1010" i="26"/>
  <c r="F1011" i="26"/>
  <c r="F1012"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398" i="26"/>
  <c r="G399" i="26"/>
  <c r="G400" i="26"/>
  <c r="G401" i="26"/>
  <c r="G402" i="26"/>
  <c r="G403" i="26"/>
  <c r="G404" i="26"/>
  <c r="G405" i="26"/>
  <c r="G406" i="26"/>
  <c r="G407" i="26"/>
  <c r="G408" i="26"/>
  <c r="G409" i="26"/>
  <c r="G410" i="26"/>
  <c r="G411" i="26"/>
  <c r="G412" i="26"/>
  <c r="G413" i="26"/>
  <c r="G414" i="26"/>
  <c r="G415" i="26"/>
  <c r="G416" i="26"/>
  <c r="G417" i="26"/>
  <c r="G418" i="26"/>
  <c r="G419" i="26"/>
  <c r="G420" i="26"/>
  <c r="G421" i="26"/>
  <c r="G422" i="26"/>
  <c r="G423" i="26"/>
  <c r="G424" i="26"/>
  <c r="G425" i="26"/>
  <c r="G426" i="26"/>
  <c r="G427" i="26"/>
  <c r="G428" i="26"/>
  <c r="G429" i="26"/>
  <c r="G430" i="26"/>
  <c r="G431" i="26"/>
  <c r="G432" i="26"/>
  <c r="G433" i="26"/>
  <c r="G434" i="26"/>
  <c r="G435" i="26"/>
  <c r="G436" i="26"/>
  <c r="G437" i="26"/>
  <c r="G438" i="26"/>
  <c r="G439" i="26"/>
  <c r="G440" i="26"/>
  <c r="G441" i="26"/>
  <c r="G442" i="26"/>
  <c r="G443" i="26"/>
  <c r="G444" i="26"/>
  <c r="G445" i="26"/>
  <c r="G446" i="26"/>
  <c r="G447" i="26"/>
  <c r="G448" i="26"/>
  <c r="G449" i="26"/>
  <c r="G450" i="26"/>
  <c r="G451" i="26"/>
  <c r="G452" i="26"/>
  <c r="G453" i="26"/>
  <c r="G454" i="26"/>
  <c r="G455" i="26"/>
  <c r="G456" i="26"/>
  <c r="G457" i="26"/>
  <c r="G458" i="26"/>
  <c r="G459" i="26"/>
  <c r="G460" i="26"/>
  <c r="G461" i="26"/>
  <c r="G462" i="26"/>
  <c r="G463" i="26"/>
  <c r="G464" i="26"/>
  <c r="G465" i="26"/>
  <c r="G466" i="26"/>
  <c r="G467" i="26"/>
  <c r="G468" i="26"/>
  <c r="G469" i="26"/>
  <c r="G470" i="26"/>
  <c r="G471" i="26"/>
  <c r="G472" i="26"/>
  <c r="G473" i="26"/>
  <c r="G474" i="26"/>
  <c r="G475" i="26"/>
  <c r="G476" i="26"/>
  <c r="G477" i="26"/>
  <c r="G478" i="26"/>
  <c r="G479" i="26"/>
  <c r="G480" i="26"/>
  <c r="G481" i="26"/>
  <c r="G482" i="26"/>
  <c r="G483" i="26"/>
  <c r="G484" i="26"/>
  <c r="G485" i="26"/>
  <c r="G486" i="26"/>
  <c r="G487" i="26"/>
  <c r="G488" i="26"/>
  <c r="G489" i="26"/>
  <c r="G490" i="26"/>
  <c r="G491" i="26"/>
  <c r="G492" i="26"/>
  <c r="G493" i="26"/>
  <c r="G494" i="26"/>
  <c r="G495" i="26"/>
  <c r="G496" i="26"/>
  <c r="G497" i="26"/>
  <c r="G498" i="26"/>
  <c r="G499" i="26"/>
  <c r="G500" i="26"/>
  <c r="G501" i="26"/>
  <c r="G502" i="26"/>
  <c r="G503" i="26"/>
  <c r="G504" i="26"/>
  <c r="G505" i="26"/>
  <c r="G506" i="26"/>
  <c r="G507" i="26"/>
  <c r="G508" i="26"/>
  <c r="G509" i="26"/>
  <c r="G510" i="26"/>
  <c r="G511" i="26"/>
  <c r="G512" i="26"/>
  <c r="G513" i="26"/>
  <c r="G514" i="26"/>
  <c r="G515" i="26"/>
  <c r="G516" i="26"/>
  <c r="G517" i="26"/>
  <c r="G518" i="26"/>
  <c r="G519" i="26"/>
  <c r="G520" i="26"/>
  <c r="G521" i="26"/>
  <c r="G522" i="26"/>
  <c r="G523" i="26"/>
  <c r="G524" i="26"/>
  <c r="G525" i="26"/>
  <c r="G526" i="26"/>
  <c r="G527" i="26"/>
  <c r="G528" i="26"/>
  <c r="G529" i="26"/>
  <c r="G530" i="26"/>
  <c r="G531" i="26"/>
  <c r="G532" i="26"/>
  <c r="G533" i="26"/>
  <c r="G534" i="26"/>
  <c r="G535" i="26"/>
  <c r="G536" i="26"/>
  <c r="G537" i="26"/>
  <c r="G538" i="26"/>
  <c r="G539" i="26"/>
  <c r="G540" i="26"/>
  <c r="G541" i="26"/>
  <c r="G542" i="26"/>
  <c r="G543" i="26"/>
  <c r="G544" i="26"/>
  <c r="G545" i="26"/>
  <c r="G546" i="26"/>
  <c r="G547" i="26"/>
  <c r="G548" i="26"/>
  <c r="G549" i="26"/>
  <c r="G550" i="26"/>
  <c r="G551" i="26"/>
  <c r="G552" i="26"/>
  <c r="G553" i="26"/>
  <c r="G554" i="26"/>
  <c r="G555" i="26"/>
  <c r="G556" i="26"/>
  <c r="G557" i="26"/>
  <c r="G558" i="26"/>
  <c r="G559" i="26"/>
  <c r="G560" i="26"/>
  <c r="G561" i="26"/>
  <c r="G562" i="26"/>
  <c r="G563" i="26"/>
  <c r="G564" i="26"/>
  <c r="G565" i="26"/>
  <c r="G566" i="26"/>
  <c r="G567" i="26"/>
  <c r="G568" i="26"/>
  <c r="G569" i="26"/>
  <c r="G570" i="26"/>
  <c r="G571" i="26"/>
  <c r="G572" i="26"/>
  <c r="G573" i="26"/>
  <c r="G574" i="26"/>
  <c r="G575" i="26"/>
  <c r="G576" i="26"/>
  <c r="G577" i="26"/>
  <c r="G578" i="26"/>
  <c r="G579" i="26"/>
  <c r="G580" i="26"/>
  <c r="G581" i="26"/>
  <c r="G582" i="26"/>
  <c r="G583" i="26"/>
  <c r="G584" i="26"/>
  <c r="G585" i="26"/>
  <c r="G586" i="26"/>
  <c r="G587" i="26"/>
  <c r="G588" i="26"/>
  <c r="G589" i="26"/>
  <c r="G590" i="26"/>
  <c r="G591" i="26"/>
  <c r="G592" i="26"/>
  <c r="G593" i="26"/>
  <c r="G594" i="26"/>
  <c r="G595" i="26"/>
  <c r="G596" i="26"/>
  <c r="G597" i="26"/>
  <c r="G598" i="26"/>
  <c r="G599" i="26"/>
  <c r="G600" i="26"/>
  <c r="G601" i="26"/>
  <c r="G602" i="26"/>
  <c r="G603" i="26"/>
  <c r="G604" i="26"/>
  <c r="G605" i="26"/>
  <c r="G606" i="26"/>
  <c r="G607" i="26"/>
  <c r="G608" i="26"/>
  <c r="G609" i="26"/>
  <c r="G610" i="26"/>
  <c r="G611" i="26"/>
  <c r="G612" i="26"/>
  <c r="G613" i="26"/>
  <c r="G614" i="26"/>
  <c r="G615" i="26"/>
  <c r="G616" i="26"/>
  <c r="G617" i="26"/>
  <c r="G618" i="26"/>
  <c r="G619" i="26"/>
  <c r="G620" i="26"/>
  <c r="G621" i="26"/>
  <c r="G622" i="26"/>
  <c r="G623" i="26"/>
  <c r="G624" i="26"/>
  <c r="G625" i="26"/>
  <c r="G626" i="26"/>
  <c r="G627" i="26"/>
  <c r="G628" i="26"/>
  <c r="G629" i="26"/>
  <c r="G630" i="26"/>
  <c r="G631" i="26"/>
  <c r="G632" i="26"/>
  <c r="G633" i="26"/>
  <c r="G634" i="26"/>
  <c r="G635" i="26"/>
  <c r="G636" i="26"/>
  <c r="G637" i="26"/>
  <c r="G638" i="26"/>
  <c r="G639" i="26"/>
  <c r="G640" i="26"/>
  <c r="G641" i="26"/>
  <c r="G642" i="26"/>
  <c r="G643" i="26"/>
  <c r="G644" i="26"/>
  <c r="G645" i="26"/>
  <c r="G646" i="26"/>
  <c r="G647" i="26"/>
  <c r="G648" i="26"/>
  <c r="G649" i="26"/>
  <c r="G650" i="26"/>
  <c r="G651" i="26"/>
  <c r="G652" i="26"/>
  <c r="G653" i="26"/>
  <c r="G654" i="26"/>
  <c r="G655" i="26"/>
  <c r="G656" i="26"/>
  <c r="G657" i="26"/>
  <c r="G658" i="26"/>
  <c r="G659" i="26"/>
  <c r="G660" i="26"/>
  <c r="G661" i="26"/>
  <c r="G662" i="26"/>
  <c r="G663" i="26"/>
  <c r="G664" i="26"/>
  <c r="G665" i="26"/>
  <c r="G666" i="26"/>
  <c r="G667" i="26"/>
  <c r="G668" i="26"/>
  <c r="G669" i="26"/>
  <c r="G670" i="26"/>
  <c r="G671" i="26"/>
  <c r="G672" i="26"/>
  <c r="G673" i="26"/>
  <c r="G674" i="26"/>
  <c r="G675" i="26"/>
  <c r="G676" i="26"/>
  <c r="G677" i="26"/>
  <c r="G678" i="26"/>
  <c r="G679" i="26"/>
  <c r="G680" i="26"/>
  <c r="G681" i="26"/>
  <c r="G682" i="26"/>
  <c r="G683" i="26"/>
  <c r="G684" i="26"/>
  <c r="G685" i="26"/>
  <c r="G686" i="26"/>
  <c r="G687" i="26"/>
  <c r="G688" i="26"/>
  <c r="G689" i="26"/>
  <c r="G690" i="26"/>
  <c r="G691" i="26"/>
  <c r="G692" i="26"/>
  <c r="G693" i="26"/>
  <c r="G694" i="26"/>
  <c r="G695" i="26"/>
  <c r="G696" i="26"/>
  <c r="G697" i="26"/>
  <c r="G698" i="26"/>
  <c r="G699" i="26"/>
  <c r="G700" i="26"/>
  <c r="G701" i="26"/>
  <c r="G702" i="26"/>
  <c r="G703" i="26"/>
  <c r="G704" i="26"/>
  <c r="G705" i="26"/>
  <c r="G706" i="26"/>
  <c r="G707" i="26"/>
  <c r="G708" i="26"/>
  <c r="G709" i="26"/>
  <c r="G710" i="26"/>
  <c r="G711" i="26"/>
  <c r="G712" i="26"/>
  <c r="G713" i="26"/>
  <c r="G714" i="26"/>
  <c r="G715" i="26"/>
  <c r="G716" i="26"/>
  <c r="G717" i="26"/>
  <c r="G718" i="26"/>
  <c r="G719" i="26"/>
  <c r="G720" i="26"/>
  <c r="G721" i="26"/>
  <c r="G722" i="26"/>
  <c r="G723" i="26"/>
  <c r="G724" i="26"/>
  <c r="G725" i="26"/>
  <c r="G726" i="26"/>
  <c r="G727" i="26"/>
  <c r="G728" i="26"/>
  <c r="G729" i="26"/>
  <c r="G730" i="26"/>
  <c r="G731" i="26"/>
  <c r="G732" i="26"/>
  <c r="G733" i="26"/>
  <c r="G734" i="26"/>
  <c r="G735" i="26"/>
  <c r="G736" i="26"/>
  <c r="G737" i="26"/>
  <c r="G738" i="26"/>
  <c r="G739" i="26"/>
  <c r="G740" i="26"/>
  <c r="G741" i="26"/>
  <c r="G742" i="26"/>
  <c r="G743" i="26"/>
  <c r="G744" i="26"/>
  <c r="G745" i="26"/>
  <c r="G746" i="26"/>
  <c r="G747" i="26"/>
  <c r="G748" i="26"/>
  <c r="G749" i="26"/>
  <c r="G750" i="26"/>
  <c r="G751" i="26"/>
  <c r="G752" i="26"/>
  <c r="G753" i="26"/>
  <c r="G754" i="26"/>
  <c r="G755" i="26"/>
  <c r="G756" i="26"/>
  <c r="G757" i="26"/>
  <c r="G758" i="26"/>
  <c r="G759" i="26"/>
  <c r="G760" i="26"/>
  <c r="G761" i="26"/>
  <c r="G762" i="26"/>
  <c r="G763" i="26"/>
  <c r="G764" i="26"/>
  <c r="G765" i="26"/>
  <c r="G766" i="26"/>
  <c r="G767" i="26"/>
  <c r="G768" i="26"/>
  <c r="G769" i="26"/>
  <c r="G770" i="26"/>
  <c r="G771" i="26"/>
  <c r="G772" i="26"/>
  <c r="G773" i="26"/>
  <c r="G774" i="26"/>
  <c r="G775" i="26"/>
  <c r="G776" i="26"/>
  <c r="G777" i="26"/>
  <c r="G778" i="26"/>
  <c r="G779" i="26"/>
  <c r="G780" i="26"/>
  <c r="G781" i="26"/>
  <c r="G782" i="26"/>
  <c r="G783" i="26"/>
  <c r="G784" i="26"/>
  <c r="G785" i="26"/>
  <c r="G786" i="26"/>
  <c r="G787" i="26"/>
  <c r="G788" i="26"/>
  <c r="G789" i="26"/>
  <c r="G790" i="26"/>
  <c r="G791" i="26"/>
  <c r="G792" i="26"/>
  <c r="G793" i="26"/>
  <c r="G794" i="26"/>
  <c r="G795" i="26"/>
  <c r="G796" i="26"/>
  <c r="G797" i="26"/>
  <c r="G798" i="26"/>
  <c r="G799" i="26"/>
  <c r="G800" i="26"/>
  <c r="G801" i="26"/>
  <c r="G802" i="26"/>
  <c r="G803" i="26"/>
  <c r="G804" i="26"/>
  <c r="G805" i="26"/>
  <c r="G806" i="26"/>
  <c r="G807" i="26"/>
  <c r="G808" i="26"/>
  <c r="G809" i="26"/>
  <c r="G810" i="26"/>
  <c r="G811" i="26"/>
  <c r="G812" i="26"/>
  <c r="G813" i="26"/>
  <c r="G814" i="26"/>
  <c r="G815" i="26"/>
  <c r="G816" i="26"/>
  <c r="G817" i="26"/>
  <c r="G818" i="26"/>
  <c r="G819" i="26"/>
  <c r="G820" i="26"/>
  <c r="G821" i="26"/>
  <c r="G822" i="26"/>
  <c r="G823" i="26"/>
  <c r="G824" i="26"/>
  <c r="G825" i="26"/>
  <c r="G826" i="26"/>
  <c r="G827" i="26"/>
  <c r="G828" i="26"/>
  <c r="G829" i="26"/>
  <c r="G830" i="26"/>
  <c r="G831" i="26"/>
  <c r="G832" i="26"/>
  <c r="G833" i="26"/>
  <c r="G834" i="26"/>
  <c r="G835" i="26"/>
  <c r="G836" i="26"/>
  <c r="G837" i="26"/>
  <c r="G838" i="26"/>
  <c r="G839" i="26"/>
  <c r="G840" i="26"/>
  <c r="G841" i="26"/>
  <c r="G842" i="26"/>
  <c r="G843" i="26"/>
  <c r="G844" i="26"/>
  <c r="G845" i="26"/>
  <c r="G846" i="26"/>
  <c r="G847" i="26"/>
  <c r="G848" i="26"/>
  <c r="G849" i="26"/>
  <c r="G850" i="26"/>
  <c r="G851" i="26"/>
  <c r="G852" i="26"/>
  <c r="G853" i="26"/>
  <c r="G854" i="26"/>
  <c r="G855" i="26"/>
  <c r="G856" i="26"/>
  <c r="G857" i="26"/>
  <c r="G858" i="26"/>
  <c r="G859" i="26"/>
  <c r="G860" i="26"/>
  <c r="G861" i="26"/>
  <c r="G862" i="26"/>
  <c r="G863" i="26"/>
  <c r="G864" i="26"/>
  <c r="G865" i="26"/>
  <c r="G866" i="26"/>
  <c r="G867" i="26"/>
  <c r="G868" i="26"/>
  <c r="G869" i="26"/>
  <c r="G870" i="26"/>
  <c r="G871" i="26"/>
  <c r="G872" i="26"/>
  <c r="G873" i="26"/>
  <c r="G874" i="26"/>
  <c r="G875" i="26"/>
  <c r="G876" i="26"/>
  <c r="G877" i="26"/>
  <c r="G878" i="26"/>
  <c r="G879" i="26"/>
  <c r="G880" i="26"/>
  <c r="G881" i="26"/>
  <c r="G882" i="26"/>
  <c r="G883" i="26"/>
  <c r="G884" i="26"/>
  <c r="G885" i="26"/>
  <c r="G886" i="26"/>
  <c r="G887" i="26"/>
  <c r="G888" i="26"/>
  <c r="G889" i="26"/>
  <c r="G890" i="26"/>
  <c r="G891" i="26"/>
  <c r="G892" i="26"/>
  <c r="G893" i="26"/>
  <c r="G894" i="26"/>
  <c r="G895" i="26"/>
  <c r="G896" i="26"/>
  <c r="G897" i="26"/>
  <c r="G898" i="26"/>
  <c r="G899" i="26"/>
  <c r="G900" i="26"/>
  <c r="G901" i="26"/>
  <c r="G902" i="26"/>
  <c r="G903" i="26"/>
  <c r="G904" i="26"/>
  <c r="G905" i="26"/>
  <c r="G906" i="26"/>
  <c r="G907" i="26"/>
  <c r="G908" i="26"/>
  <c r="G909" i="26"/>
  <c r="G910" i="26"/>
  <c r="G911" i="26"/>
  <c r="G912" i="26"/>
  <c r="G913" i="26"/>
  <c r="G914" i="26"/>
  <c r="G915" i="26"/>
  <c r="G916" i="26"/>
  <c r="G917" i="26"/>
  <c r="G918" i="26"/>
  <c r="G919" i="26"/>
  <c r="G920" i="26"/>
  <c r="G921" i="26"/>
  <c r="G922" i="26"/>
  <c r="G923" i="26"/>
  <c r="G924" i="26"/>
  <c r="G925" i="26"/>
  <c r="G926" i="26"/>
  <c r="G927" i="26"/>
  <c r="G928" i="26"/>
  <c r="G929" i="26"/>
  <c r="G930" i="26"/>
  <c r="G931" i="26"/>
  <c r="G932" i="26"/>
  <c r="G933" i="26"/>
  <c r="G934" i="26"/>
  <c r="G935" i="26"/>
  <c r="G936" i="26"/>
  <c r="G937" i="26"/>
  <c r="G938" i="26"/>
  <c r="G939" i="26"/>
  <c r="G940" i="26"/>
  <c r="G941" i="26"/>
  <c r="G942" i="26"/>
  <c r="G943" i="26"/>
  <c r="G944" i="26"/>
  <c r="G945" i="26"/>
  <c r="G946" i="26"/>
  <c r="G947" i="26"/>
  <c r="G948" i="26"/>
  <c r="G949" i="26"/>
  <c r="G950" i="26"/>
  <c r="G951" i="26"/>
  <c r="G952" i="26"/>
  <c r="G953" i="26"/>
  <c r="G954" i="26"/>
  <c r="G955" i="26"/>
  <c r="G956" i="26"/>
  <c r="G957" i="26"/>
  <c r="G958" i="26"/>
  <c r="G959" i="26"/>
  <c r="G960" i="26"/>
  <c r="G961" i="26"/>
  <c r="G962" i="26"/>
  <c r="G963" i="26"/>
  <c r="G964" i="26"/>
  <c r="G965" i="26"/>
  <c r="G966" i="26"/>
  <c r="G967" i="26"/>
  <c r="G968" i="26"/>
  <c r="G969" i="26"/>
  <c r="G970" i="26"/>
  <c r="G971" i="26"/>
  <c r="G972" i="26"/>
  <c r="G973" i="26"/>
  <c r="G974" i="26"/>
  <c r="G975" i="26"/>
  <c r="G976" i="26"/>
  <c r="G977" i="26"/>
  <c r="G978" i="26"/>
  <c r="G979" i="26"/>
  <c r="G980" i="26"/>
  <c r="G981" i="26"/>
  <c r="G982" i="26"/>
  <c r="G983" i="26"/>
  <c r="G984" i="26"/>
  <c r="G985" i="26"/>
  <c r="G986" i="26"/>
  <c r="G987" i="26"/>
  <c r="G988" i="26"/>
  <c r="G989" i="26"/>
  <c r="G990" i="26"/>
  <c r="G991" i="26"/>
  <c r="G992" i="26"/>
  <c r="G993" i="26"/>
  <c r="G994" i="26"/>
  <c r="G995" i="26"/>
  <c r="G996" i="26"/>
  <c r="G997" i="26"/>
  <c r="G998" i="26"/>
  <c r="G999" i="26"/>
  <c r="G1000" i="26"/>
  <c r="G1001" i="26"/>
  <c r="G1002" i="26"/>
  <c r="G1003" i="26"/>
  <c r="G1004" i="26"/>
  <c r="G1005" i="26"/>
  <c r="G1006" i="26"/>
  <c r="G1007" i="26"/>
  <c r="G1008" i="26"/>
  <c r="G1009" i="26"/>
  <c r="G1010" i="26"/>
  <c r="G1011" i="26"/>
  <c r="G1012" i="26"/>
  <c r="AB15" i="20"/>
  <c r="AB16" i="20"/>
  <c r="AB17" i="20"/>
  <c r="AB18" i="20"/>
  <c r="AB19" i="20"/>
  <c r="AB20" i="20"/>
  <c r="AB21" i="20"/>
  <c r="AB22" i="20"/>
  <c r="AB14" i="20"/>
  <c r="AB13" i="20"/>
  <c r="AD14" i="19"/>
  <c r="D24" i="44" s="1"/>
  <c r="AD15" i="19"/>
  <c r="D25" i="44" s="1"/>
  <c r="AD16" i="19"/>
  <c r="D26" i="44" s="1"/>
  <c r="AD17" i="19"/>
  <c r="D27" i="44" s="1"/>
  <c r="AD18" i="19"/>
  <c r="D28" i="44" s="1"/>
  <c r="AD19" i="19"/>
  <c r="D29" i="44" s="1"/>
  <c r="AD20" i="19"/>
  <c r="D30" i="44" s="1"/>
  <c r="AD21" i="19"/>
  <c r="AD13" i="19"/>
  <c r="D23" i="44" s="1"/>
  <c r="AD12" i="19"/>
  <c r="D22" i="44" s="1"/>
  <c r="I12" i="54"/>
  <c r="J12" i="54" s="1"/>
  <c r="I13" i="54"/>
  <c r="J13" i="54" s="1"/>
  <c r="I15" i="44" s="1"/>
  <c r="I14" i="54"/>
  <c r="J14" i="54" s="1"/>
  <c r="I16" i="44" s="1"/>
  <c r="AE1019" i="7"/>
  <c r="AF1019" i="7" s="1"/>
  <c r="AD33" i="4"/>
  <c r="AD34" i="4"/>
  <c r="AD35" i="4"/>
  <c r="AE35" i="4" s="1"/>
  <c r="D26" i="3" s="1"/>
  <c r="AD36" i="4"/>
  <c r="AE36" i="4" s="1"/>
  <c r="D27" i="3" s="1"/>
  <c r="AD37" i="4"/>
  <c r="AD38" i="4"/>
  <c r="AD39" i="4"/>
  <c r="AE39" i="4" s="1"/>
  <c r="D30" i="3" s="1"/>
  <c r="AD40" i="4"/>
  <c r="AE40" i="4" s="1"/>
  <c r="D31" i="3" s="1"/>
  <c r="AD41" i="4"/>
  <c r="AD42" i="4"/>
  <c r="AE42" i="4" s="1"/>
  <c r="D33" i="3" s="1"/>
  <c r="AD43" i="4"/>
  <c r="AD44" i="4"/>
  <c r="AE44" i="4" s="1"/>
  <c r="D35" i="3" s="1"/>
  <c r="AD45" i="4"/>
  <c r="AD46" i="4"/>
  <c r="AD47" i="4"/>
  <c r="AD48" i="4"/>
  <c r="AE48" i="4" s="1"/>
  <c r="D39" i="3" s="1"/>
  <c r="AD49" i="4"/>
  <c r="AD50" i="4"/>
  <c r="AD51" i="4"/>
  <c r="AE51" i="4" s="1"/>
  <c r="D42" i="3" s="1"/>
  <c r="AD52" i="4"/>
  <c r="AE52" i="4" s="1"/>
  <c r="D43" i="3" s="1"/>
  <c r="AD53" i="4"/>
  <c r="AD54" i="4"/>
  <c r="AD55" i="4"/>
  <c r="AE55" i="4" s="1"/>
  <c r="D46" i="3" s="1"/>
  <c r="AD56" i="4"/>
  <c r="AE56" i="4" s="1"/>
  <c r="D47" i="3" s="1"/>
  <c r="AD57" i="4"/>
  <c r="AD58" i="4"/>
  <c r="AD59" i="4"/>
  <c r="AD60" i="4"/>
  <c r="AE60" i="4" s="1"/>
  <c r="D51" i="3" s="1"/>
  <c r="AD61" i="4"/>
  <c r="AD62" i="4"/>
  <c r="AD63" i="4"/>
  <c r="AD64" i="4"/>
  <c r="AE64" i="4" s="1"/>
  <c r="D55" i="3" s="1"/>
  <c r="AD65" i="4"/>
  <c r="AD66" i="4"/>
  <c r="AD67" i="4"/>
  <c r="AE67" i="4" s="1"/>
  <c r="D58" i="3" s="1"/>
  <c r="AD68" i="4"/>
  <c r="AE68" i="4" s="1"/>
  <c r="D59" i="3" s="1"/>
  <c r="AD69" i="4"/>
  <c r="AD70" i="4"/>
  <c r="AD71" i="4"/>
  <c r="AE71" i="4" s="1"/>
  <c r="D62" i="3" s="1"/>
  <c r="AD72" i="4"/>
  <c r="AE72" i="4" s="1"/>
  <c r="D63" i="3" s="1"/>
  <c r="AD73" i="4"/>
  <c r="AD74" i="4"/>
  <c r="AD75" i="4"/>
  <c r="AD76" i="4"/>
  <c r="AE76" i="4" s="1"/>
  <c r="D67" i="3" s="1"/>
  <c r="AD77" i="4"/>
  <c r="AD78" i="4"/>
  <c r="AD79" i="4"/>
  <c r="AD80" i="4"/>
  <c r="AE80" i="4" s="1"/>
  <c r="D71" i="3" s="1"/>
  <c r="AD81" i="4"/>
  <c r="AD82" i="4"/>
  <c r="AD83" i="4"/>
  <c r="AE83" i="4" s="1"/>
  <c r="D74" i="3" s="1"/>
  <c r="AD84" i="4"/>
  <c r="AE84" i="4" s="1"/>
  <c r="D75" i="3" s="1"/>
  <c r="AD85" i="4"/>
  <c r="AD86" i="4"/>
  <c r="AD87" i="4"/>
  <c r="AE87" i="4" s="1"/>
  <c r="D78" i="3" s="1"/>
  <c r="AD88" i="4"/>
  <c r="AE88" i="4" s="1"/>
  <c r="D79" i="3" s="1"/>
  <c r="AD89" i="4"/>
  <c r="AD90" i="4"/>
  <c r="AD91" i="4"/>
  <c r="AD92" i="4"/>
  <c r="AE92" i="4" s="1"/>
  <c r="D83" i="3" s="1"/>
  <c r="AD93" i="4"/>
  <c r="AD94" i="4"/>
  <c r="AD95" i="4"/>
  <c r="AD96" i="4"/>
  <c r="AE96" i="4" s="1"/>
  <c r="D87" i="3" s="1"/>
  <c r="AD97" i="4"/>
  <c r="AD98" i="4"/>
  <c r="AD99" i="4"/>
  <c r="AE99" i="4" s="1"/>
  <c r="D90" i="3" s="1"/>
  <c r="AD100" i="4"/>
  <c r="AE100" i="4" s="1"/>
  <c r="D91" i="3" s="1"/>
  <c r="AD101" i="4"/>
  <c r="AD102" i="4"/>
  <c r="AD103" i="4"/>
  <c r="AE103" i="4" s="1"/>
  <c r="D94" i="3" s="1"/>
  <c r="AD104" i="4"/>
  <c r="AE104" i="4" s="1"/>
  <c r="D95" i="3" s="1"/>
  <c r="AD105" i="4"/>
  <c r="AD106" i="4"/>
  <c r="AE106" i="4" s="1"/>
  <c r="D97" i="3" s="1"/>
  <c r="AD107" i="4"/>
  <c r="AD108" i="4"/>
  <c r="AE108" i="4" s="1"/>
  <c r="D99" i="3" s="1"/>
  <c r="AD109" i="4"/>
  <c r="AD110" i="4"/>
  <c r="AD111" i="4"/>
  <c r="AD112" i="4"/>
  <c r="AE112" i="4" s="1"/>
  <c r="D103" i="3" s="1"/>
  <c r="AD113" i="4"/>
  <c r="AD114" i="4"/>
  <c r="AD115" i="4"/>
  <c r="AE115" i="4" s="1"/>
  <c r="D106" i="3" s="1"/>
  <c r="AD116" i="4"/>
  <c r="AE116" i="4" s="1"/>
  <c r="D107" i="3" s="1"/>
  <c r="AD117" i="4"/>
  <c r="AD118" i="4"/>
  <c r="AD119" i="4"/>
  <c r="AE119" i="4" s="1"/>
  <c r="D110" i="3" s="1"/>
  <c r="AD120" i="4"/>
  <c r="AE120" i="4" s="1"/>
  <c r="D111" i="3" s="1"/>
  <c r="AD121" i="4"/>
  <c r="AD122" i="4"/>
  <c r="AD123" i="4"/>
  <c r="AD124" i="4"/>
  <c r="AE124" i="4" s="1"/>
  <c r="D115" i="3" s="1"/>
  <c r="AD125" i="4"/>
  <c r="AD126" i="4"/>
  <c r="AD127" i="4"/>
  <c r="AD128" i="4"/>
  <c r="AE128" i="4" s="1"/>
  <c r="D119" i="3" s="1"/>
  <c r="AD129" i="4"/>
  <c r="AD130" i="4"/>
  <c r="AD131" i="4"/>
  <c r="AE131" i="4" s="1"/>
  <c r="D122" i="3" s="1"/>
  <c r="AD132" i="4"/>
  <c r="AE132" i="4" s="1"/>
  <c r="D123" i="3" s="1"/>
  <c r="AD133" i="4"/>
  <c r="AD134" i="4"/>
  <c r="AD135" i="4"/>
  <c r="AE135" i="4" s="1"/>
  <c r="D126" i="3" s="1"/>
  <c r="AD136" i="4"/>
  <c r="AE136" i="4" s="1"/>
  <c r="D127" i="3" s="1"/>
  <c r="AD137" i="4"/>
  <c r="AD138" i="4"/>
  <c r="AD139" i="4"/>
  <c r="AD140" i="4"/>
  <c r="AE140" i="4" s="1"/>
  <c r="D131" i="3" s="1"/>
  <c r="AD141" i="4"/>
  <c r="AD142" i="4"/>
  <c r="AD143" i="4"/>
  <c r="AD144" i="4"/>
  <c r="AE144" i="4" s="1"/>
  <c r="D135" i="3" s="1"/>
  <c r="AD145" i="4"/>
  <c r="AD146" i="4"/>
  <c r="AD147" i="4"/>
  <c r="AE147" i="4" s="1"/>
  <c r="D138" i="3" s="1"/>
  <c r="AD148" i="4"/>
  <c r="AE148" i="4" s="1"/>
  <c r="D139" i="3" s="1"/>
  <c r="AD149" i="4"/>
  <c r="AD150" i="4"/>
  <c r="AD151" i="4"/>
  <c r="AE151" i="4" s="1"/>
  <c r="D142" i="3" s="1"/>
  <c r="AD152" i="4"/>
  <c r="AE152" i="4" s="1"/>
  <c r="D143" i="3" s="1"/>
  <c r="AD153" i="4"/>
  <c r="AD154" i="4"/>
  <c r="AD155" i="4"/>
  <c r="AD156" i="4"/>
  <c r="AE156" i="4" s="1"/>
  <c r="D147" i="3" s="1"/>
  <c r="AD157" i="4"/>
  <c r="AD158" i="4"/>
  <c r="AD159" i="4"/>
  <c r="AD160" i="4"/>
  <c r="AE160" i="4" s="1"/>
  <c r="D151" i="3" s="1"/>
  <c r="AD161" i="4"/>
  <c r="AD162" i="4"/>
  <c r="AD163" i="4"/>
  <c r="AE163" i="4" s="1"/>
  <c r="D154" i="3" s="1"/>
  <c r="AD164" i="4"/>
  <c r="AE164" i="4" s="1"/>
  <c r="D155" i="3" s="1"/>
  <c r="AD165" i="4"/>
  <c r="AD166" i="4"/>
  <c r="AD167" i="4"/>
  <c r="AE167" i="4" s="1"/>
  <c r="D158" i="3" s="1"/>
  <c r="AD168" i="4"/>
  <c r="AE168" i="4" s="1"/>
  <c r="D159" i="3" s="1"/>
  <c r="AD169" i="4"/>
  <c r="AD170" i="4"/>
  <c r="AE170" i="4" s="1"/>
  <c r="D161" i="3" s="1"/>
  <c r="AD171" i="4"/>
  <c r="AD172" i="4"/>
  <c r="AE172" i="4" s="1"/>
  <c r="D163" i="3" s="1"/>
  <c r="AD173" i="4"/>
  <c r="AD174" i="4"/>
  <c r="AD175" i="4"/>
  <c r="AD176" i="4"/>
  <c r="AE176" i="4" s="1"/>
  <c r="D167" i="3" s="1"/>
  <c r="AD177" i="4"/>
  <c r="AD178" i="4"/>
  <c r="AD179" i="4"/>
  <c r="AE179" i="4" s="1"/>
  <c r="D170" i="3" s="1"/>
  <c r="AD180" i="4"/>
  <c r="AE180" i="4" s="1"/>
  <c r="D171" i="3" s="1"/>
  <c r="AD181" i="4"/>
  <c r="AD182" i="4"/>
  <c r="AD183" i="4"/>
  <c r="AE183" i="4" s="1"/>
  <c r="D174" i="3" s="1"/>
  <c r="AD184" i="4"/>
  <c r="AE184" i="4" s="1"/>
  <c r="D175" i="3" s="1"/>
  <c r="AD185" i="4"/>
  <c r="AD186" i="4"/>
  <c r="AD187" i="4"/>
  <c r="AE187" i="4" s="1"/>
  <c r="D178" i="3" s="1"/>
  <c r="AD188" i="4"/>
  <c r="AE188" i="4" s="1"/>
  <c r="D179" i="3" s="1"/>
  <c r="AD189" i="4"/>
  <c r="AD190" i="4"/>
  <c r="AD191" i="4"/>
  <c r="AE191" i="4" s="1"/>
  <c r="D182" i="3" s="1"/>
  <c r="AD192" i="4"/>
  <c r="AE192" i="4" s="1"/>
  <c r="D183" i="3" s="1"/>
  <c r="AD193" i="4"/>
  <c r="AD194" i="4"/>
  <c r="AE194" i="4" s="1"/>
  <c r="D185" i="3" s="1"/>
  <c r="AD195" i="4"/>
  <c r="AE195" i="4" s="1"/>
  <c r="D186" i="3" s="1"/>
  <c r="AD196" i="4"/>
  <c r="AE196" i="4" s="1"/>
  <c r="D187" i="3" s="1"/>
  <c r="AD197" i="4"/>
  <c r="AD198" i="4"/>
  <c r="AD199" i="4"/>
  <c r="AE199" i="4" s="1"/>
  <c r="D190" i="3" s="1"/>
  <c r="AD200" i="4"/>
  <c r="AE200" i="4" s="1"/>
  <c r="D191" i="3" s="1"/>
  <c r="AD201" i="4"/>
  <c r="AD202" i="4"/>
  <c r="AD203" i="4"/>
  <c r="AE203" i="4" s="1"/>
  <c r="D194" i="3" s="1"/>
  <c r="AD204" i="4"/>
  <c r="AE204" i="4" s="1"/>
  <c r="D195" i="3" s="1"/>
  <c r="AD205" i="4"/>
  <c r="AD206" i="4"/>
  <c r="AD207" i="4"/>
  <c r="AE207" i="4" s="1"/>
  <c r="D198" i="3" s="1"/>
  <c r="AD208" i="4"/>
  <c r="AE208" i="4" s="1"/>
  <c r="D199" i="3" s="1"/>
  <c r="AD209" i="4"/>
  <c r="AD210" i="4"/>
  <c r="AD211" i="4"/>
  <c r="AE211" i="4" s="1"/>
  <c r="D202" i="3" s="1"/>
  <c r="AD212" i="4"/>
  <c r="AE212" i="4" s="1"/>
  <c r="D203" i="3" s="1"/>
  <c r="AD213" i="4"/>
  <c r="AD214" i="4"/>
  <c r="AD215" i="4"/>
  <c r="AE215" i="4" s="1"/>
  <c r="D206" i="3" s="1"/>
  <c r="AD216" i="4"/>
  <c r="AE216" i="4" s="1"/>
  <c r="D207" i="3" s="1"/>
  <c r="AD217" i="4"/>
  <c r="AD218" i="4"/>
  <c r="AD219" i="4"/>
  <c r="AE219" i="4" s="1"/>
  <c r="D210" i="3" s="1"/>
  <c r="AD220" i="4"/>
  <c r="AE220" i="4" s="1"/>
  <c r="D211" i="3" s="1"/>
  <c r="AD221" i="4"/>
  <c r="AD222" i="4"/>
  <c r="AD223" i="4"/>
  <c r="AE223" i="4" s="1"/>
  <c r="D214" i="3" s="1"/>
  <c r="AD224" i="4"/>
  <c r="AE224" i="4" s="1"/>
  <c r="D215" i="3" s="1"/>
  <c r="AD225" i="4"/>
  <c r="AD226" i="4"/>
  <c r="AE226" i="4" s="1"/>
  <c r="D217" i="3" s="1"/>
  <c r="AD227" i="4"/>
  <c r="AE227" i="4" s="1"/>
  <c r="D218" i="3" s="1"/>
  <c r="AD228" i="4"/>
  <c r="AE228" i="4" s="1"/>
  <c r="D219" i="3" s="1"/>
  <c r="AD229" i="4"/>
  <c r="AD230" i="4"/>
  <c r="AD231" i="4"/>
  <c r="AE231" i="4" s="1"/>
  <c r="D222" i="3" s="1"/>
  <c r="AD232" i="4"/>
  <c r="AE232" i="4" s="1"/>
  <c r="D223" i="3" s="1"/>
  <c r="AD233" i="4"/>
  <c r="AD234" i="4"/>
  <c r="AD235" i="4"/>
  <c r="AE235" i="4" s="1"/>
  <c r="D226" i="3" s="1"/>
  <c r="AD236" i="4"/>
  <c r="AE236" i="4" s="1"/>
  <c r="D227" i="3" s="1"/>
  <c r="AD237" i="4"/>
  <c r="AD238" i="4"/>
  <c r="AD239" i="4"/>
  <c r="AE239" i="4" s="1"/>
  <c r="D230" i="3" s="1"/>
  <c r="AD240" i="4"/>
  <c r="AE240" i="4" s="1"/>
  <c r="D231" i="3" s="1"/>
  <c r="AD241" i="4"/>
  <c r="AD242" i="4"/>
  <c r="AD243" i="4"/>
  <c r="AE243" i="4" s="1"/>
  <c r="D234" i="3" s="1"/>
  <c r="AD244" i="4"/>
  <c r="AE244" i="4" s="1"/>
  <c r="D235" i="3" s="1"/>
  <c r="AD245" i="4"/>
  <c r="AD246" i="4"/>
  <c r="AD247" i="4"/>
  <c r="AE247" i="4" s="1"/>
  <c r="D238" i="3" s="1"/>
  <c r="AD248" i="4"/>
  <c r="AE248" i="4" s="1"/>
  <c r="D239" i="3" s="1"/>
  <c r="AD249" i="4"/>
  <c r="AD250" i="4"/>
  <c r="AD251" i="4"/>
  <c r="AE251" i="4" s="1"/>
  <c r="D242" i="3" s="1"/>
  <c r="AD252" i="4"/>
  <c r="AE252" i="4" s="1"/>
  <c r="D243" i="3" s="1"/>
  <c r="AD253" i="4"/>
  <c r="AD254" i="4"/>
  <c r="AD255" i="4"/>
  <c r="AE255" i="4" s="1"/>
  <c r="D246" i="3" s="1"/>
  <c r="AD256" i="4"/>
  <c r="AE256" i="4" s="1"/>
  <c r="D247" i="3" s="1"/>
  <c r="AD257" i="4"/>
  <c r="AD258" i="4"/>
  <c r="AE258" i="4" s="1"/>
  <c r="D249" i="3" s="1"/>
  <c r="AD259" i="4"/>
  <c r="AE259" i="4" s="1"/>
  <c r="D250" i="3" s="1"/>
  <c r="AD260" i="4"/>
  <c r="AE260" i="4" s="1"/>
  <c r="D251" i="3" s="1"/>
  <c r="AD261" i="4"/>
  <c r="AD262" i="4"/>
  <c r="AD263" i="4"/>
  <c r="AE263" i="4" s="1"/>
  <c r="D254" i="3" s="1"/>
  <c r="AD264" i="4"/>
  <c r="AE264" i="4" s="1"/>
  <c r="D255" i="3" s="1"/>
  <c r="AD265" i="4"/>
  <c r="AD266" i="4"/>
  <c r="AD267" i="4"/>
  <c r="AE267" i="4" s="1"/>
  <c r="D258" i="3" s="1"/>
  <c r="AD268" i="4"/>
  <c r="AE268" i="4" s="1"/>
  <c r="D259" i="3" s="1"/>
  <c r="AD269" i="4"/>
  <c r="AD270" i="4"/>
  <c r="AD271" i="4"/>
  <c r="AE271" i="4" s="1"/>
  <c r="D262" i="3" s="1"/>
  <c r="AD272" i="4"/>
  <c r="AE272" i="4" s="1"/>
  <c r="D263" i="3" s="1"/>
  <c r="AD273" i="4"/>
  <c r="AD274" i="4"/>
  <c r="AD275" i="4"/>
  <c r="AE275" i="4" s="1"/>
  <c r="D266" i="3" s="1"/>
  <c r="AD276" i="4"/>
  <c r="AE276" i="4" s="1"/>
  <c r="D267" i="3" s="1"/>
  <c r="AD277" i="4"/>
  <c r="AD278" i="4"/>
  <c r="AD279" i="4"/>
  <c r="AE279" i="4" s="1"/>
  <c r="D270" i="3" s="1"/>
  <c r="AD280" i="4"/>
  <c r="AE280" i="4" s="1"/>
  <c r="D271" i="3" s="1"/>
  <c r="AD281" i="4"/>
  <c r="AD282" i="4"/>
  <c r="AD283" i="4"/>
  <c r="AE283" i="4" s="1"/>
  <c r="D274" i="3" s="1"/>
  <c r="AD284" i="4"/>
  <c r="AE284" i="4" s="1"/>
  <c r="D275" i="3" s="1"/>
  <c r="AD285" i="4"/>
  <c r="AD286" i="4"/>
  <c r="AD287" i="4"/>
  <c r="AE287" i="4" s="1"/>
  <c r="D278" i="3" s="1"/>
  <c r="AD288" i="4"/>
  <c r="AE288" i="4" s="1"/>
  <c r="D279" i="3" s="1"/>
  <c r="AD289" i="4"/>
  <c r="AD290" i="4"/>
  <c r="AE290" i="4" s="1"/>
  <c r="D281" i="3" s="1"/>
  <c r="AD291" i="4"/>
  <c r="AE291" i="4" s="1"/>
  <c r="D282" i="3" s="1"/>
  <c r="AD292" i="4"/>
  <c r="AE292" i="4" s="1"/>
  <c r="D283" i="3" s="1"/>
  <c r="AD293" i="4"/>
  <c r="AD294" i="4"/>
  <c r="AD295" i="4"/>
  <c r="AE295" i="4" s="1"/>
  <c r="D286" i="3" s="1"/>
  <c r="AD296" i="4"/>
  <c r="AE296" i="4" s="1"/>
  <c r="D287" i="3" s="1"/>
  <c r="AD297" i="4"/>
  <c r="AD298" i="4"/>
  <c r="AD299" i="4"/>
  <c r="AE299" i="4" s="1"/>
  <c r="D290" i="3" s="1"/>
  <c r="AD300" i="4"/>
  <c r="AE300" i="4" s="1"/>
  <c r="D291" i="3" s="1"/>
  <c r="AD301" i="4"/>
  <c r="AD302" i="4"/>
  <c r="AD303" i="4"/>
  <c r="AE303" i="4" s="1"/>
  <c r="D294" i="3" s="1"/>
  <c r="AD304" i="4"/>
  <c r="AE304" i="4" s="1"/>
  <c r="D295" i="3" s="1"/>
  <c r="AD305" i="4"/>
  <c r="AD306" i="4"/>
  <c r="AD307" i="4"/>
  <c r="AE307" i="4" s="1"/>
  <c r="D298" i="3" s="1"/>
  <c r="AD308" i="4"/>
  <c r="AE308" i="4" s="1"/>
  <c r="D299" i="3" s="1"/>
  <c r="AD309" i="4"/>
  <c r="AD310" i="4"/>
  <c r="AD311" i="4"/>
  <c r="AE311" i="4" s="1"/>
  <c r="D302" i="3" s="1"/>
  <c r="AD312" i="4"/>
  <c r="AE312" i="4" s="1"/>
  <c r="D303" i="3" s="1"/>
  <c r="AD313" i="4"/>
  <c r="AD314" i="4"/>
  <c r="AD315" i="4"/>
  <c r="AE315" i="4" s="1"/>
  <c r="D306" i="3" s="1"/>
  <c r="AD316" i="4"/>
  <c r="AE316" i="4" s="1"/>
  <c r="D307" i="3" s="1"/>
  <c r="AD317" i="4"/>
  <c r="AD318" i="4"/>
  <c r="AD319" i="4"/>
  <c r="AE319" i="4" s="1"/>
  <c r="D310" i="3" s="1"/>
  <c r="AD320" i="4"/>
  <c r="AE320" i="4" s="1"/>
  <c r="D311" i="3" s="1"/>
  <c r="AD321" i="4"/>
  <c r="AD322" i="4"/>
  <c r="AE322" i="4" s="1"/>
  <c r="D313" i="3" s="1"/>
  <c r="AD323" i="4"/>
  <c r="AE323" i="4" s="1"/>
  <c r="D314" i="3" s="1"/>
  <c r="AD324" i="4"/>
  <c r="AE324" i="4" s="1"/>
  <c r="D315" i="3" s="1"/>
  <c r="AD325" i="4"/>
  <c r="AD326" i="4"/>
  <c r="AD327" i="4"/>
  <c r="AE327" i="4" s="1"/>
  <c r="D318" i="3" s="1"/>
  <c r="AD328" i="4"/>
  <c r="AE328" i="4" s="1"/>
  <c r="D319" i="3" s="1"/>
  <c r="AD329" i="4"/>
  <c r="AD330" i="4"/>
  <c r="AD331" i="4"/>
  <c r="AE331" i="4" s="1"/>
  <c r="D322" i="3" s="1"/>
  <c r="AD332" i="4"/>
  <c r="AE332" i="4" s="1"/>
  <c r="D323" i="3" s="1"/>
  <c r="AD333" i="4"/>
  <c r="AD334" i="4"/>
  <c r="AD335" i="4"/>
  <c r="AE335" i="4" s="1"/>
  <c r="D326" i="3" s="1"/>
  <c r="AD336" i="4"/>
  <c r="AE336" i="4" s="1"/>
  <c r="D327" i="3" s="1"/>
  <c r="AD337" i="4"/>
  <c r="AD338" i="4"/>
  <c r="AD339" i="4"/>
  <c r="AE339" i="4" s="1"/>
  <c r="D330" i="3" s="1"/>
  <c r="AD340" i="4"/>
  <c r="AE340" i="4" s="1"/>
  <c r="D331" i="3" s="1"/>
  <c r="AD341" i="4"/>
  <c r="AD342" i="4"/>
  <c r="AD343" i="4"/>
  <c r="AE343" i="4" s="1"/>
  <c r="D334" i="3" s="1"/>
  <c r="AD344" i="4"/>
  <c r="AE344" i="4" s="1"/>
  <c r="D335" i="3" s="1"/>
  <c r="AD345" i="4"/>
  <c r="AD346" i="4"/>
  <c r="AD347" i="4"/>
  <c r="AE347" i="4" s="1"/>
  <c r="D338" i="3" s="1"/>
  <c r="AD348" i="4"/>
  <c r="AE348" i="4" s="1"/>
  <c r="D339" i="3" s="1"/>
  <c r="AD349" i="4"/>
  <c r="AD350" i="4"/>
  <c r="AD351" i="4"/>
  <c r="AE351" i="4" s="1"/>
  <c r="D342" i="3" s="1"/>
  <c r="AD352" i="4"/>
  <c r="AE352" i="4" s="1"/>
  <c r="D343" i="3" s="1"/>
  <c r="AD353" i="4"/>
  <c r="AD354" i="4"/>
  <c r="AE354" i="4" s="1"/>
  <c r="D345" i="3" s="1"/>
  <c r="AD355" i="4"/>
  <c r="AE355" i="4" s="1"/>
  <c r="D346" i="3" s="1"/>
  <c r="AD356" i="4"/>
  <c r="AE356" i="4" s="1"/>
  <c r="D347" i="3" s="1"/>
  <c r="AD357" i="4"/>
  <c r="AD358" i="4"/>
  <c r="AD359" i="4"/>
  <c r="AE359" i="4" s="1"/>
  <c r="D350" i="3" s="1"/>
  <c r="AD360" i="4"/>
  <c r="AE360" i="4" s="1"/>
  <c r="D351" i="3" s="1"/>
  <c r="AD361" i="4"/>
  <c r="AD362" i="4"/>
  <c r="AD363" i="4"/>
  <c r="AE363" i="4" s="1"/>
  <c r="D354" i="3" s="1"/>
  <c r="AD364" i="4"/>
  <c r="AE364" i="4" s="1"/>
  <c r="D355" i="3" s="1"/>
  <c r="AD365" i="4"/>
  <c r="AD366" i="4"/>
  <c r="AD367" i="4"/>
  <c r="AE367" i="4" s="1"/>
  <c r="D358" i="3" s="1"/>
  <c r="AD368" i="4"/>
  <c r="AE368" i="4" s="1"/>
  <c r="D359" i="3" s="1"/>
  <c r="AD369" i="4"/>
  <c r="AD370" i="4"/>
  <c r="AD371" i="4"/>
  <c r="AE371" i="4" s="1"/>
  <c r="D362" i="3" s="1"/>
  <c r="AD372" i="4"/>
  <c r="AE372" i="4" s="1"/>
  <c r="D363" i="3" s="1"/>
  <c r="AD373" i="4"/>
  <c r="AD374" i="4"/>
  <c r="AD375" i="4"/>
  <c r="AE375" i="4" s="1"/>
  <c r="D366" i="3" s="1"/>
  <c r="AD376" i="4"/>
  <c r="AE376" i="4" s="1"/>
  <c r="D367" i="3" s="1"/>
  <c r="AD377" i="4"/>
  <c r="AD378" i="4"/>
  <c r="AD379" i="4"/>
  <c r="AE379" i="4" s="1"/>
  <c r="D370" i="3" s="1"/>
  <c r="AD380" i="4"/>
  <c r="AE380" i="4" s="1"/>
  <c r="D371" i="3" s="1"/>
  <c r="AD381" i="4"/>
  <c r="AD382" i="4"/>
  <c r="AD383" i="4"/>
  <c r="AE383" i="4" s="1"/>
  <c r="D374" i="3" s="1"/>
  <c r="AD384" i="4"/>
  <c r="AE384" i="4" s="1"/>
  <c r="D375" i="3" s="1"/>
  <c r="AD385" i="4"/>
  <c r="AD386" i="4"/>
  <c r="AE386" i="4" s="1"/>
  <c r="D377" i="3" s="1"/>
  <c r="AD387" i="4"/>
  <c r="AE387" i="4" s="1"/>
  <c r="D378" i="3" s="1"/>
  <c r="AD388" i="4"/>
  <c r="AE388" i="4" s="1"/>
  <c r="D379" i="3" s="1"/>
  <c r="AD389" i="4"/>
  <c r="AD390" i="4"/>
  <c r="AD391" i="4"/>
  <c r="AE391" i="4" s="1"/>
  <c r="D382" i="3" s="1"/>
  <c r="AD392" i="4"/>
  <c r="AE392" i="4" s="1"/>
  <c r="D383" i="3" s="1"/>
  <c r="AD393" i="4"/>
  <c r="AD394" i="4"/>
  <c r="AD395" i="4"/>
  <c r="AE395" i="4" s="1"/>
  <c r="D386" i="3" s="1"/>
  <c r="AD396" i="4"/>
  <c r="AE396" i="4" s="1"/>
  <c r="D387" i="3" s="1"/>
  <c r="AD397" i="4"/>
  <c r="AD398" i="4"/>
  <c r="AD399" i="4"/>
  <c r="AE399" i="4" s="1"/>
  <c r="D390" i="3" s="1"/>
  <c r="AD400" i="4"/>
  <c r="AE400" i="4" s="1"/>
  <c r="D391" i="3" s="1"/>
  <c r="AD401" i="4"/>
  <c r="AD402" i="4"/>
  <c r="AD403" i="4"/>
  <c r="AE403" i="4" s="1"/>
  <c r="D394" i="3" s="1"/>
  <c r="AD404" i="4"/>
  <c r="AE404" i="4" s="1"/>
  <c r="D395" i="3" s="1"/>
  <c r="AD405" i="4"/>
  <c r="AD406" i="4"/>
  <c r="AD407" i="4"/>
  <c r="AE407" i="4" s="1"/>
  <c r="D398" i="3" s="1"/>
  <c r="AD408" i="4"/>
  <c r="AE408" i="4" s="1"/>
  <c r="D399" i="3" s="1"/>
  <c r="AD409" i="4"/>
  <c r="AD410" i="4"/>
  <c r="AD411" i="4"/>
  <c r="AE411" i="4" s="1"/>
  <c r="D402" i="3" s="1"/>
  <c r="AD412" i="4"/>
  <c r="AE412" i="4" s="1"/>
  <c r="D403" i="3" s="1"/>
  <c r="AD413" i="4"/>
  <c r="AD414" i="4"/>
  <c r="AD415" i="4"/>
  <c r="AE415" i="4" s="1"/>
  <c r="D406" i="3" s="1"/>
  <c r="AD416" i="4"/>
  <c r="AE416" i="4" s="1"/>
  <c r="D407" i="3" s="1"/>
  <c r="AD417" i="4"/>
  <c r="AD418" i="4"/>
  <c r="AE418" i="4" s="1"/>
  <c r="D409" i="3" s="1"/>
  <c r="AD419" i="4"/>
  <c r="AE419" i="4" s="1"/>
  <c r="D410" i="3" s="1"/>
  <c r="AD420" i="4"/>
  <c r="AE420" i="4" s="1"/>
  <c r="D411" i="3" s="1"/>
  <c r="AD421" i="4"/>
  <c r="AD422" i="4"/>
  <c r="AD423" i="4"/>
  <c r="AE423" i="4" s="1"/>
  <c r="D414" i="3" s="1"/>
  <c r="AD424" i="4"/>
  <c r="AE424" i="4" s="1"/>
  <c r="D415" i="3" s="1"/>
  <c r="AD425" i="4"/>
  <c r="AD426" i="4"/>
  <c r="AD427" i="4"/>
  <c r="AE427" i="4" s="1"/>
  <c r="D418" i="3" s="1"/>
  <c r="AD428" i="4"/>
  <c r="AE428" i="4" s="1"/>
  <c r="D419" i="3" s="1"/>
  <c r="AD429" i="4"/>
  <c r="AD430" i="4"/>
  <c r="AD431" i="4"/>
  <c r="AE431" i="4" s="1"/>
  <c r="D422" i="3" s="1"/>
  <c r="AD432" i="4"/>
  <c r="AE432" i="4" s="1"/>
  <c r="D423" i="3" s="1"/>
  <c r="AD433" i="4"/>
  <c r="AD434" i="4"/>
  <c r="AD435" i="4"/>
  <c r="AE435" i="4" s="1"/>
  <c r="D426" i="3" s="1"/>
  <c r="AD436" i="4"/>
  <c r="AE436" i="4" s="1"/>
  <c r="D427" i="3" s="1"/>
  <c r="AD437" i="4"/>
  <c r="AD438" i="4"/>
  <c r="AD439" i="4"/>
  <c r="AE439" i="4" s="1"/>
  <c r="D430" i="3" s="1"/>
  <c r="AD440" i="4"/>
  <c r="AE440" i="4" s="1"/>
  <c r="D431" i="3" s="1"/>
  <c r="AD441" i="4"/>
  <c r="AD442" i="4"/>
  <c r="AD443" i="4"/>
  <c r="AE443" i="4" s="1"/>
  <c r="D434" i="3" s="1"/>
  <c r="AD444" i="4"/>
  <c r="AE444" i="4" s="1"/>
  <c r="D435" i="3" s="1"/>
  <c r="AD445" i="4"/>
  <c r="AD446" i="4"/>
  <c r="AD447" i="4"/>
  <c r="AE447" i="4" s="1"/>
  <c r="D438" i="3" s="1"/>
  <c r="AD448" i="4"/>
  <c r="AE448" i="4" s="1"/>
  <c r="D439" i="3" s="1"/>
  <c r="AD449" i="4"/>
  <c r="AD450" i="4"/>
  <c r="AE450" i="4" s="1"/>
  <c r="D441" i="3" s="1"/>
  <c r="AD451" i="4"/>
  <c r="AE451" i="4" s="1"/>
  <c r="D442" i="3" s="1"/>
  <c r="AD452" i="4"/>
  <c r="AE452" i="4" s="1"/>
  <c r="D443" i="3" s="1"/>
  <c r="AD453" i="4"/>
  <c r="AD454" i="4"/>
  <c r="AD455" i="4"/>
  <c r="AE455" i="4" s="1"/>
  <c r="D446" i="3" s="1"/>
  <c r="AD456" i="4"/>
  <c r="AE456" i="4" s="1"/>
  <c r="D447" i="3" s="1"/>
  <c r="AD457" i="4"/>
  <c r="AD458" i="4"/>
  <c r="AD459" i="4"/>
  <c r="AE459" i="4" s="1"/>
  <c r="D450" i="3" s="1"/>
  <c r="AD460" i="4"/>
  <c r="AE460" i="4" s="1"/>
  <c r="D451" i="3" s="1"/>
  <c r="AD461" i="4"/>
  <c r="AD462" i="4"/>
  <c r="AD463" i="4"/>
  <c r="AE463" i="4" s="1"/>
  <c r="D454" i="3" s="1"/>
  <c r="AD464" i="4"/>
  <c r="AE464" i="4" s="1"/>
  <c r="D455" i="3" s="1"/>
  <c r="AD465" i="4"/>
  <c r="AD466" i="4"/>
  <c r="AD467" i="4"/>
  <c r="AE467" i="4" s="1"/>
  <c r="D458" i="3" s="1"/>
  <c r="AD468" i="4"/>
  <c r="AE468" i="4" s="1"/>
  <c r="D459" i="3" s="1"/>
  <c r="AD469" i="4"/>
  <c r="AD470" i="4"/>
  <c r="AD471" i="4"/>
  <c r="AE471" i="4" s="1"/>
  <c r="D462" i="3" s="1"/>
  <c r="AD472" i="4"/>
  <c r="AE472" i="4" s="1"/>
  <c r="D463" i="3" s="1"/>
  <c r="AD473" i="4"/>
  <c r="AD474" i="4"/>
  <c r="AD475" i="4"/>
  <c r="AE475" i="4" s="1"/>
  <c r="D466" i="3" s="1"/>
  <c r="AD476" i="4"/>
  <c r="AE476" i="4" s="1"/>
  <c r="D467" i="3" s="1"/>
  <c r="AD477" i="4"/>
  <c r="AD478" i="4"/>
  <c r="AD479" i="4"/>
  <c r="AE479" i="4" s="1"/>
  <c r="D470" i="3" s="1"/>
  <c r="AD480" i="4"/>
  <c r="AE480" i="4" s="1"/>
  <c r="D471" i="3" s="1"/>
  <c r="AD481" i="4"/>
  <c r="AD482" i="4"/>
  <c r="AE482" i="4" s="1"/>
  <c r="D473" i="3" s="1"/>
  <c r="AD483" i="4"/>
  <c r="AE483" i="4" s="1"/>
  <c r="D474" i="3" s="1"/>
  <c r="AD484" i="4"/>
  <c r="AE484" i="4" s="1"/>
  <c r="D475" i="3" s="1"/>
  <c r="AD485" i="4"/>
  <c r="AD486" i="4"/>
  <c r="AD487" i="4"/>
  <c r="AE487" i="4" s="1"/>
  <c r="D478" i="3" s="1"/>
  <c r="AD488" i="4"/>
  <c r="AE488" i="4" s="1"/>
  <c r="D479" i="3" s="1"/>
  <c r="AD489" i="4"/>
  <c r="AD490" i="4"/>
  <c r="AD491" i="4"/>
  <c r="AE491" i="4" s="1"/>
  <c r="D482" i="3" s="1"/>
  <c r="AD492" i="4"/>
  <c r="AE492" i="4" s="1"/>
  <c r="D483" i="3" s="1"/>
  <c r="AD493" i="4"/>
  <c r="AD494" i="4"/>
  <c r="AD495" i="4"/>
  <c r="AE495" i="4" s="1"/>
  <c r="D486" i="3" s="1"/>
  <c r="AD496" i="4"/>
  <c r="AE496" i="4" s="1"/>
  <c r="D487" i="3" s="1"/>
  <c r="AD497" i="4"/>
  <c r="AD498" i="4"/>
  <c r="AD499" i="4"/>
  <c r="AE499" i="4" s="1"/>
  <c r="D490" i="3" s="1"/>
  <c r="AD500" i="4"/>
  <c r="AE500" i="4" s="1"/>
  <c r="D491" i="3" s="1"/>
  <c r="AD501" i="4"/>
  <c r="AD502" i="4"/>
  <c r="AD503" i="4"/>
  <c r="AE503" i="4" s="1"/>
  <c r="D494" i="3" s="1"/>
  <c r="AD504" i="4"/>
  <c r="AE504" i="4" s="1"/>
  <c r="D495" i="3" s="1"/>
  <c r="AD505" i="4"/>
  <c r="AD506" i="4"/>
  <c r="AD507" i="4"/>
  <c r="AE507" i="4" s="1"/>
  <c r="D498" i="3" s="1"/>
  <c r="AD508" i="4"/>
  <c r="AE508" i="4" s="1"/>
  <c r="D499" i="3" s="1"/>
  <c r="AD509" i="4"/>
  <c r="AD510" i="4"/>
  <c r="AD511" i="4"/>
  <c r="AE511" i="4" s="1"/>
  <c r="D502" i="3" s="1"/>
  <c r="AD512" i="4"/>
  <c r="AE512" i="4" s="1"/>
  <c r="D503" i="3" s="1"/>
  <c r="AD513" i="4"/>
  <c r="AD514" i="4"/>
  <c r="AE514" i="4" s="1"/>
  <c r="D505" i="3" s="1"/>
  <c r="AD515" i="4"/>
  <c r="AE515" i="4" s="1"/>
  <c r="D506" i="3" s="1"/>
  <c r="AD516" i="4"/>
  <c r="AE516" i="4" s="1"/>
  <c r="D507" i="3" s="1"/>
  <c r="AD517" i="4"/>
  <c r="AD518" i="4"/>
  <c r="AD519" i="4"/>
  <c r="AE519" i="4" s="1"/>
  <c r="D510" i="3" s="1"/>
  <c r="AD520" i="4"/>
  <c r="AE520" i="4" s="1"/>
  <c r="D511" i="3" s="1"/>
  <c r="AD521" i="4"/>
  <c r="AD522" i="4"/>
  <c r="AD523" i="4"/>
  <c r="AE523" i="4" s="1"/>
  <c r="D514" i="3" s="1"/>
  <c r="AD524" i="4"/>
  <c r="AE524" i="4" s="1"/>
  <c r="D515" i="3" s="1"/>
  <c r="AD525" i="4"/>
  <c r="AD526" i="4"/>
  <c r="AD527" i="4"/>
  <c r="AE527" i="4" s="1"/>
  <c r="D518" i="3" s="1"/>
  <c r="AD528" i="4"/>
  <c r="AE528" i="4" s="1"/>
  <c r="D519" i="3" s="1"/>
  <c r="AD529" i="4"/>
  <c r="AD530" i="4"/>
  <c r="AD531" i="4"/>
  <c r="AE531" i="4" s="1"/>
  <c r="D522" i="3" s="1"/>
  <c r="AD532" i="4"/>
  <c r="AE532" i="4" s="1"/>
  <c r="D523" i="3" s="1"/>
  <c r="AD533" i="4"/>
  <c r="AD534" i="4"/>
  <c r="AD535" i="4"/>
  <c r="AE535" i="4" s="1"/>
  <c r="D526" i="3" s="1"/>
  <c r="AD536" i="4"/>
  <c r="AE536" i="4" s="1"/>
  <c r="D527" i="3" s="1"/>
  <c r="AD537" i="4"/>
  <c r="AD538" i="4"/>
  <c r="AD539" i="4"/>
  <c r="AE539" i="4" s="1"/>
  <c r="D530" i="3" s="1"/>
  <c r="AD540" i="4"/>
  <c r="AE540" i="4" s="1"/>
  <c r="D531" i="3" s="1"/>
  <c r="AD541" i="4"/>
  <c r="AD542" i="4"/>
  <c r="AD543" i="4"/>
  <c r="AE543" i="4" s="1"/>
  <c r="D534" i="3" s="1"/>
  <c r="AD544" i="4"/>
  <c r="AE544" i="4" s="1"/>
  <c r="D535" i="3" s="1"/>
  <c r="AD545" i="4"/>
  <c r="AD546" i="4"/>
  <c r="AE546" i="4" s="1"/>
  <c r="D537" i="3" s="1"/>
  <c r="AD547" i="4"/>
  <c r="AE547" i="4" s="1"/>
  <c r="D538" i="3" s="1"/>
  <c r="AD548" i="4"/>
  <c r="AE548" i="4" s="1"/>
  <c r="D539" i="3" s="1"/>
  <c r="AD549" i="4"/>
  <c r="AD550" i="4"/>
  <c r="AD551" i="4"/>
  <c r="AE551" i="4" s="1"/>
  <c r="D542" i="3" s="1"/>
  <c r="AD552" i="4"/>
  <c r="AE552" i="4" s="1"/>
  <c r="D543" i="3" s="1"/>
  <c r="AD553" i="4"/>
  <c r="AD554" i="4"/>
  <c r="AD555" i="4"/>
  <c r="AE555" i="4" s="1"/>
  <c r="D546" i="3" s="1"/>
  <c r="AD556" i="4"/>
  <c r="AE556" i="4" s="1"/>
  <c r="D547" i="3" s="1"/>
  <c r="AD557" i="4"/>
  <c r="AD558" i="4"/>
  <c r="AD559" i="4"/>
  <c r="AE559" i="4" s="1"/>
  <c r="D550" i="3" s="1"/>
  <c r="AD560" i="4"/>
  <c r="AE560" i="4" s="1"/>
  <c r="D551" i="3" s="1"/>
  <c r="AD561" i="4"/>
  <c r="AD562" i="4"/>
  <c r="AD563" i="4"/>
  <c r="AE563" i="4" s="1"/>
  <c r="D554" i="3" s="1"/>
  <c r="AD564" i="4"/>
  <c r="AE564" i="4" s="1"/>
  <c r="D555" i="3" s="1"/>
  <c r="AD565" i="4"/>
  <c r="AD566" i="4"/>
  <c r="AD567" i="4"/>
  <c r="AE567" i="4" s="1"/>
  <c r="D558" i="3" s="1"/>
  <c r="AD568" i="4"/>
  <c r="AE568" i="4" s="1"/>
  <c r="D559" i="3" s="1"/>
  <c r="AD569" i="4"/>
  <c r="AD570" i="4"/>
  <c r="AD571" i="4"/>
  <c r="AE571" i="4" s="1"/>
  <c r="D562" i="3" s="1"/>
  <c r="AD572" i="4"/>
  <c r="AE572" i="4" s="1"/>
  <c r="D563" i="3" s="1"/>
  <c r="AD573" i="4"/>
  <c r="AD574" i="4"/>
  <c r="AD575" i="4"/>
  <c r="AE575" i="4" s="1"/>
  <c r="D566" i="3" s="1"/>
  <c r="AD576" i="4"/>
  <c r="AE576" i="4" s="1"/>
  <c r="D567" i="3" s="1"/>
  <c r="AD577" i="4"/>
  <c r="AD578" i="4"/>
  <c r="AE578" i="4" s="1"/>
  <c r="D569" i="3" s="1"/>
  <c r="AD579" i="4"/>
  <c r="AE579" i="4" s="1"/>
  <c r="D570" i="3" s="1"/>
  <c r="AD580" i="4"/>
  <c r="AE580" i="4" s="1"/>
  <c r="D571" i="3" s="1"/>
  <c r="AD581" i="4"/>
  <c r="AD582" i="4"/>
  <c r="AD583" i="4"/>
  <c r="AE583" i="4" s="1"/>
  <c r="D574" i="3" s="1"/>
  <c r="AD584" i="4"/>
  <c r="AE584" i="4" s="1"/>
  <c r="D575" i="3" s="1"/>
  <c r="AD585" i="4"/>
  <c r="AD586" i="4"/>
  <c r="AD587" i="4"/>
  <c r="AE587" i="4" s="1"/>
  <c r="D578" i="3" s="1"/>
  <c r="AD588" i="4"/>
  <c r="AE588" i="4" s="1"/>
  <c r="D579" i="3" s="1"/>
  <c r="AD589" i="4"/>
  <c r="AD590" i="4"/>
  <c r="AD591" i="4"/>
  <c r="AE591" i="4" s="1"/>
  <c r="D582" i="3" s="1"/>
  <c r="AD592" i="4"/>
  <c r="AE592" i="4" s="1"/>
  <c r="D583" i="3" s="1"/>
  <c r="AD593" i="4"/>
  <c r="AD594" i="4"/>
  <c r="AD595" i="4"/>
  <c r="AE595" i="4" s="1"/>
  <c r="D586" i="3" s="1"/>
  <c r="AD596" i="4"/>
  <c r="AE596" i="4" s="1"/>
  <c r="D587" i="3" s="1"/>
  <c r="AD597" i="4"/>
  <c r="AD598" i="4"/>
  <c r="AD599" i="4"/>
  <c r="AE599" i="4" s="1"/>
  <c r="D590" i="3" s="1"/>
  <c r="AD600" i="4"/>
  <c r="AE600" i="4" s="1"/>
  <c r="D591" i="3" s="1"/>
  <c r="AD601" i="4"/>
  <c r="AD602" i="4"/>
  <c r="AD603" i="4"/>
  <c r="AE603" i="4" s="1"/>
  <c r="D594" i="3" s="1"/>
  <c r="AD604" i="4"/>
  <c r="AE604" i="4" s="1"/>
  <c r="D595" i="3" s="1"/>
  <c r="AD605" i="4"/>
  <c r="AD606" i="4"/>
  <c r="AD607" i="4"/>
  <c r="AE607" i="4" s="1"/>
  <c r="D598" i="3" s="1"/>
  <c r="AD608" i="4"/>
  <c r="AE608" i="4" s="1"/>
  <c r="D599" i="3" s="1"/>
  <c r="AD609" i="4"/>
  <c r="AD610" i="4"/>
  <c r="AE610" i="4" s="1"/>
  <c r="D601" i="3" s="1"/>
  <c r="AD611" i="4"/>
  <c r="AE611" i="4" s="1"/>
  <c r="D602" i="3" s="1"/>
  <c r="AD612" i="4"/>
  <c r="AE612" i="4" s="1"/>
  <c r="D603" i="3" s="1"/>
  <c r="AD613" i="4"/>
  <c r="AD614" i="4"/>
  <c r="AD615" i="4"/>
  <c r="AE615" i="4" s="1"/>
  <c r="D606" i="3" s="1"/>
  <c r="AD616" i="4"/>
  <c r="AE616" i="4" s="1"/>
  <c r="D607" i="3" s="1"/>
  <c r="AD617" i="4"/>
  <c r="AD618" i="4"/>
  <c r="AD619" i="4"/>
  <c r="AE619" i="4" s="1"/>
  <c r="D610" i="3" s="1"/>
  <c r="AD620" i="4"/>
  <c r="AE620" i="4" s="1"/>
  <c r="D611" i="3" s="1"/>
  <c r="AD621" i="4"/>
  <c r="AD622" i="4"/>
  <c r="AD623" i="4"/>
  <c r="AE623" i="4" s="1"/>
  <c r="D614" i="3" s="1"/>
  <c r="AD624" i="4"/>
  <c r="AE624" i="4" s="1"/>
  <c r="D615" i="3" s="1"/>
  <c r="AD625" i="4"/>
  <c r="AD626" i="4"/>
  <c r="AD627" i="4"/>
  <c r="AE627" i="4" s="1"/>
  <c r="D618" i="3" s="1"/>
  <c r="AD628" i="4"/>
  <c r="AE628" i="4" s="1"/>
  <c r="D619" i="3" s="1"/>
  <c r="AD629" i="4"/>
  <c r="AD630" i="4"/>
  <c r="AD631" i="4"/>
  <c r="AE631" i="4" s="1"/>
  <c r="D622" i="3" s="1"/>
  <c r="AD632" i="4"/>
  <c r="AE632" i="4" s="1"/>
  <c r="D623" i="3" s="1"/>
  <c r="AD633" i="4"/>
  <c r="AD634" i="4"/>
  <c r="AD635" i="4"/>
  <c r="AE635" i="4" s="1"/>
  <c r="D626" i="3" s="1"/>
  <c r="AD636" i="4"/>
  <c r="AE636" i="4" s="1"/>
  <c r="D627" i="3" s="1"/>
  <c r="AD637" i="4"/>
  <c r="AD638" i="4"/>
  <c r="AD639" i="4"/>
  <c r="AE639" i="4" s="1"/>
  <c r="D630" i="3" s="1"/>
  <c r="AD640" i="4"/>
  <c r="AE640" i="4" s="1"/>
  <c r="D631" i="3" s="1"/>
  <c r="AD641" i="4"/>
  <c r="AD642" i="4"/>
  <c r="AE642" i="4" s="1"/>
  <c r="D633" i="3" s="1"/>
  <c r="AD643" i="4"/>
  <c r="AE643" i="4" s="1"/>
  <c r="D634" i="3" s="1"/>
  <c r="AD644" i="4"/>
  <c r="AE644" i="4" s="1"/>
  <c r="D635" i="3" s="1"/>
  <c r="AD645" i="4"/>
  <c r="AD646" i="4"/>
  <c r="AD647" i="4"/>
  <c r="AE647" i="4" s="1"/>
  <c r="D638" i="3" s="1"/>
  <c r="AD648" i="4"/>
  <c r="AE648" i="4" s="1"/>
  <c r="D639" i="3" s="1"/>
  <c r="AD649" i="4"/>
  <c r="AD650" i="4"/>
  <c r="AD651" i="4"/>
  <c r="AE651" i="4" s="1"/>
  <c r="D642" i="3" s="1"/>
  <c r="AD652" i="4"/>
  <c r="AE652" i="4" s="1"/>
  <c r="D643" i="3" s="1"/>
  <c r="AD653" i="4"/>
  <c r="AD654" i="4"/>
  <c r="AD655" i="4"/>
  <c r="AE655" i="4" s="1"/>
  <c r="D646" i="3" s="1"/>
  <c r="AD656" i="4"/>
  <c r="AE656" i="4" s="1"/>
  <c r="D647" i="3" s="1"/>
  <c r="AD657" i="4"/>
  <c r="AD658" i="4"/>
  <c r="AD659" i="4"/>
  <c r="AE659" i="4" s="1"/>
  <c r="D650" i="3" s="1"/>
  <c r="AD660" i="4"/>
  <c r="AE660" i="4" s="1"/>
  <c r="D651" i="3" s="1"/>
  <c r="AD661" i="4"/>
  <c r="AD662" i="4"/>
  <c r="AD663" i="4"/>
  <c r="AE663" i="4" s="1"/>
  <c r="D654" i="3" s="1"/>
  <c r="AD664" i="4"/>
  <c r="AE664" i="4" s="1"/>
  <c r="D655" i="3" s="1"/>
  <c r="AD665" i="4"/>
  <c r="AD666" i="4"/>
  <c r="AD667" i="4"/>
  <c r="AE667" i="4" s="1"/>
  <c r="D658" i="3" s="1"/>
  <c r="AD668" i="4"/>
  <c r="AE668" i="4" s="1"/>
  <c r="D659" i="3" s="1"/>
  <c r="AD669" i="4"/>
  <c r="AD670" i="4"/>
  <c r="AD671" i="4"/>
  <c r="AE671" i="4" s="1"/>
  <c r="D662" i="3" s="1"/>
  <c r="AD672" i="4"/>
  <c r="AE672" i="4" s="1"/>
  <c r="D663" i="3" s="1"/>
  <c r="AD673" i="4"/>
  <c r="AD674" i="4"/>
  <c r="AE674" i="4" s="1"/>
  <c r="D665" i="3" s="1"/>
  <c r="AD675" i="4"/>
  <c r="AE675" i="4" s="1"/>
  <c r="D666" i="3" s="1"/>
  <c r="AD676" i="4"/>
  <c r="AE676" i="4" s="1"/>
  <c r="D667" i="3" s="1"/>
  <c r="AD677" i="4"/>
  <c r="AD678" i="4"/>
  <c r="AD679" i="4"/>
  <c r="AE679" i="4" s="1"/>
  <c r="D670" i="3" s="1"/>
  <c r="AD680" i="4"/>
  <c r="AE680" i="4" s="1"/>
  <c r="D671" i="3" s="1"/>
  <c r="AD681" i="4"/>
  <c r="AD682" i="4"/>
  <c r="AD683" i="4"/>
  <c r="AE683" i="4" s="1"/>
  <c r="D674" i="3" s="1"/>
  <c r="AD684" i="4"/>
  <c r="AE684" i="4" s="1"/>
  <c r="D675" i="3" s="1"/>
  <c r="AD685" i="4"/>
  <c r="AD686" i="4"/>
  <c r="AD687" i="4"/>
  <c r="AE687" i="4" s="1"/>
  <c r="D678" i="3" s="1"/>
  <c r="AD688" i="4"/>
  <c r="AE688" i="4" s="1"/>
  <c r="D679" i="3" s="1"/>
  <c r="AD689" i="4"/>
  <c r="AD690" i="4"/>
  <c r="AD691" i="4"/>
  <c r="AE691" i="4" s="1"/>
  <c r="D682" i="3" s="1"/>
  <c r="AD692" i="4"/>
  <c r="AE692" i="4" s="1"/>
  <c r="D683" i="3" s="1"/>
  <c r="AD693" i="4"/>
  <c r="AD694" i="4"/>
  <c r="AD695" i="4"/>
  <c r="AE695" i="4" s="1"/>
  <c r="D686" i="3" s="1"/>
  <c r="AD696" i="4"/>
  <c r="AE696" i="4" s="1"/>
  <c r="D687" i="3" s="1"/>
  <c r="AD697" i="4"/>
  <c r="AD698" i="4"/>
  <c r="AD699" i="4"/>
  <c r="AE699" i="4" s="1"/>
  <c r="D690" i="3" s="1"/>
  <c r="AD700" i="4"/>
  <c r="AE700" i="4" s="1"/>
  <c r="D691" i="3" s="1"/>
  <c r="AD701" i="4"/>
  <c r="AD702" i="4"/>
  <c r="AD703" i="4"/>
  <c r="AE703" i="4" s="1"/>
  <c r="D694" i="3" s="1"/>
  <c r="AD704" i="4"/>
  <c r="AE704" i="4" s="1"/>
  <c r="D695" i="3" s="1"/>
  <c r="AD705" i="4"/>
  <c r="AD706" i="4"/>
  <c r="AE706" i="4" s="1"/>
  <c r="D697" i="3" s="1"/>
  <c r="AD707" i="4"/>
  <c r="AE707" i="4" s="1"/>
  <c r="D698" i="3" s="1"/>
  <c r="AD708" i="4"/>
  <c r="AE708" i="4" s="1"/>
  <c r="D699" i="3" s="1"/>
  <c r="AD709" i="4"/>
  <c r="AD710" i="4"/>
  <c r="AD711" i="4"/>
  <c r="AE711" i="4" s="1"/>
  <c r="D702" i="3" s="1"/>
  <c r="AD712" i="4"/>
  <c r="AE712" i="4" s="1"/>
  <c r="D703" i="3" s="1"/>
  <c r="AD713" i="4"/>
  <c r="AD714" i="4"/>
  <c r="AD715" i="4"/>
  <c r="AE715" i="4" s="1"/>
  <c r="D706" i="3" s="1"/>
  <c r="AD716" i="4"/>
  <c r="AE716" i="4" s="1"/>
  <c r="D707" i="3" s="1"/>
  <c r="AD717" i="4"/>
  <c r="AD718" i="4"/>
  <c r="AD719" i="4"/>
  <c r="AE719" i="4" s="1"/>
  <c r="D710" i="3" s="1"/>
  <c r="AD720" i="4"/>
  <c r="AE720" i="4" s="1"/>
  <c r="D711" i="3" s="1"/>
  <c r="AD721" i="4"/>
  <c r="AD722" i="4"/>
  <c r="AD723" i="4"/>
  <c r="AE723" i="4" s="1"/>
  <c r="D714" i="3" s="1"/>
  <c r="AD724" i="4"/>
  <c r="AE724" i="4" s="1"/>
  <c r="D715" i="3" s="1"/>
  <c r="AD725" i="4"/>
  <c r="AD726" i="4"/>
  <c r="AD727" i="4"/>
  <c r="AE727" i="4" s="1"/>
  <c r="D718" i="3" s="1"/>
  <c r="AD728" i="4"/>
  <c r="AE728" i="4" s="1"/>
  <c r="D719" i="3" s="1"/>
  <c r="AD729" i="4"/>
  <c r="AD730" i="4"/>
  <c r="AD731" i="4"/>
  <c r="AE731" i="4" s="1"/>
  <c r="D722" i="3" s="1"/>
  <c r="AD732" i="4"/>
  <c r="AE732" i="4" s="1"/>
  <c r="D723" i="3" s="1"/>
  <c r="AD733" i="4"/>
  <c r="AD734" i="4"/>
  <c r="AE734" i="4" s="1"/>
  <c r="D725" i="3" s="1"/>
  <c r="AD735" i="4"/>
  <c r="AE735" i="4" s="1"/>
  <c r="D726" i="3" s="1"/>
  <c r="AD736" i="4"/>
  <c r="AE736" i="4" s="1"/>
  <c r="D727" i="3" s="1"/>
  <c r="AD737" i="4"/>
  <c r="AD738" i="4"/>
  <c r="AD739" i="4"/>
  <c r="AE739" i="4" s="1"/>
  <c r="D730" i="3" s="1"/>
  <c r="AD740" i="4"/>
  <c r="AE740" i="4" s="1"/>
  <c r="D731" i="3" s="1"/>
  <c r="AD741" i="4"/>
  <c r="AD742" i="4"/>
  <c r="AD743" i="4"/>
  <c r="AE743" i="4" s="1"/>
  <c r="D734" i="3" s="1"/>
  <c r="AD744" i="4"/>
  <c r="AE744" i="4" s="1"/>
  <c r="D735" i="3" s="1"/>
  <c r="AD745" i="4"/>
  <c r="AD746" i="4"/>
  <c r="AD747" i="4"/>
  <c r="AE747" i="4" s="1"/>
  <c r="D738" i="3" s="1"/>
  <c r="AD748" i="4"/>
  <c r="AE748" i="4" s="1"/>
  <c r="D739" i="3" s="1"/>
  <c r="AD749" i="4"/>
  <c r="AD750" i="4"/>
  <c r="AE750" i="4" s="1"/>
  <c r="D741" i="3" s="1"/>
  <c r="AD751" i="4"/>
  <c r="AE751" i="4" s="1"/>
  <c r="D742" i="3" s="1"/>
  <c r="AD752" i="4"/>
  <c r="AE752" i="4" s="1"/>
  <c r="D743" i="3" s="1"/>
  <c r="AD753" i="4"/>
  <c r="AD754" i="4"/>
  <c r="AD755" i="4"/>
  <c r="AE755" i="4" s="1"/>
  <c r="D746" i="3" s="1"/>
  <c r="AD756" i="4"/>
  <c r="AE756" i="4" s="1"/>
  <c r="D747" i="3" s="1"/>
  <c r="AD757" i="4"/>
  <c r="AD758" i="4"/>
  <c r="AD759" i="4"/>
  <c r="AE759" i="4" s="1"/>
  <c r="D750" i="3" s="1"/>
  <c r="AD760" i="4"/>
  <c r="AE760" i="4" s="1"/>
  <c r="D751" i="3" s="1"/>
  <c r="AD761" i="4"/>
  <c r="AD762" i="4"/>
  <c r="AD763" i="4"/>
  <c r="AE763" i="4" s="1"/>
  <c r="D754" i="3" s="1"/>
  <c r="AD764" i="4"/>
  <c r="AE764" i="4" s="1"/>
  <c r="D755" i="3" s="1"/>
  <c r="AD765" i="4"/>
  <c r="AD766" i="4"/>
  <c r="AE766" i="4" s="1"/>
  <c r="D757" i="3" s="1"/>
  <c r="AD767" i="4"/>
  <c r="AD768" i="4"/>
  <c r="AE768" i="4" s="1"/>
  <c r="D759" i="3" s="1"/>
  <c r="AD769" i="4"/>
  <c r="AD770" i="4"/>
  <c r="AD771" i="4"/>
  <c r="AD772" i="4"/>
  <c r="AE772" i="4" s="1"/>
  <c r="D763" i="3" s="1"/>
  <c r="AD773" i="4"/>
  <c r="AD774" i="4"/>
  <c r="AD775" i="4"/>
  <c r="AE775" i="4" s="1"/>
  <c r="D766" i="3" s="1"/>
  <c r="AD776" i="4"/>
  <c r="AE776" i="4" s="1"/>
  <c r="D767" i="3" s="1"/>
  <c r="AD777" i="4"/>
  <c r="AD778" i="4"/>
  <c r="AD779" i="4"/>
  <c r="AE779" i="4" s="1"/>
  <c r="D770" i="3" s="1"/>
  <c r="AD780" i="4"/>
  <c r="AE780" i="4" s="1"/>
  <c r="D771" i="3" s="1"/>
  <c r="AD781" i="4"/>
  <c r="AD782" i="4"/>
  <c r="AE782" i="4" s="1"/>
  <c r="D773" i="3" s="1"/>
  <c r="AD783" i="4"/>
  <c r="AD784" i="4"/>
  <c r="AE784" i="4" s="1"/>
  <c r="D775" i="3" s="1"/>
  <c r="AD785" i="4"/>
  <c r="AD786" i="4"/>
  <c r="AD787" i="4"/>
  <c r="AD788" i="4"/>
  <c r="AE788" i="4" s="1"/>
  <c r="D779" i="3" s="1"/>
  <c r="AD789" i="4"/>
  <c r="AD790" i="4"/>
  <c r="AD791" i="4"/>
  <c r="AE791" i="4" s="1"/>
  <c r="D782" i="3" s="1"/>
  <c r="AD792" i="4"/>
  <c r="AE792" i="4" s="1"/>
  <c r="D783" i="3" s="1"/>
  <c r="AD793" i="4"/>
  <c r="AD794" i="4"/>
  <c r="AD795" i="4"/>
  <c r="AE795" i="4" s="1"/>
  <c r="D786" i="3" s="1"/>
  <c r="AD796" i="4"/>
  <c r="AE796" i="4" s="1"/>
  <c r="D787" i="3" s="1"/>
  <c r="AD797" i="4"/>
  <c r="AD798" i="4"/>
  <c r="AE798" i="4" s="1"/>
  <c r="D789" i="3" s="1"/>
  <c r="AD799" i="4"/>
  <c r="AD800" i="4"/>
  <c r="AE800" i="4" s="1"/>
  <c r="D791" i="3" s="1"/>
  <c r="AD801" i="4"/>
  <c r="AD802" i="4"/>
  <c r="AD803" i="4"/>
  <c r="AD804" i="4"/>
  <c r="AE804" i="4" s="1"/>
  <c r="D795" i="3" s="1"/>
  <c r="AD805" i="4"/>
  <c r="AD806" i="4"/>
  <c r="AD807" i="4"/>
  <c r="AE807" i="4" s="1"/>
  <c r="D798" i="3" s="1"/>
  <c r="AD808" i="4"/>
  <c r="AE808" i="4" s="1"/>
  <c r="D799" i="3" s="1"/>
  <c r="AD809" i="4"/>
  <c r="AD810" i="4"/>
  <c r="AD811" i="4"/>
  <c r="AE811" i="4" s="1"/>
  <c r="D802" i="3" s="1"/>
  <c r="AD812" i="4"/>
  <c r="AE812" i="4" s="1"/>
  <c r="D803" i="3" s="1"/>
  <c r="AD813" i="4"/>
  <c r="AD814" i="4"/>
  <c r="AE814" i="4" s="1"/>
  <c r="D805" i="3" s="1"/>
  <c r="AD815" i="4"/>
  <c r="AD816" i="4"/>
  <c r="AE816" i="4" s="1"/>
  <c r="D807" i="3" s="1"/>
  <c r="AD817" i="4"/>
  <c r="AD818" i="4"/>
  <c r="AD819" i="4"/>
  <c r="AD820" i="4"/>
  <c r="AE820" i="4" s="1"/>
  <c r="D811" i="3" s="1"/>
  <c r="AD821" i="4"/>
  <c r="AD822" i="4"/>
  <c r="AD823" i="4"/>
  <c r="AE823" i="4" s="1"/>
  <c r="D814" i="3" s="1"/>
  <c r="AD824" i="4"/>
  <c r="AE824" i="4" s="1"/>
  <c r="D815" i="3" s="1"/>
  <c r="AD825" i="4"/>
  <c r="AD826" i="4"/>
  <c r="AD827" i="4"/>
  <c r="AE827" i="4" s="1"/>
  <c r="D818" i="3" s="1"/>
  <c r="AD828" i="4"/>
  <c r="AE828" i="4" s="1"/>
  <c r="D819" i="3" s="1"/>
  <c r="AD829" i="4"/>
  <c r="AD830" i="4"/>
  <c r="AE830" i="4" s="1"/>
  <c r="D821" i="3" s="1"/>
  <c r="AD831" i="4"/>
  <c r="AD832" i="4"/>
  <c r="AE832" i="4" s="1"/>
  <c r="D823" i="3" s="1"/>
  <c r="AD833" i="4"/>
  <c r="AD834" i="4"/>
  <c r="AD835" i="4"/>
  <c r="AD836" i="4"/>
  <c r="AE836" i="4" s="1"/>
  <c r="D827" i="3" s="1"/>
  <c r="AD837" i="4"/>
  <c r="AD838" i="4"/>
  <c r="AD839" i="4"/>
  <c r="AE839" i="4" s="1"/>
  <c r="D830" i="3" s="1"/>
  <c r="AD840" i="4"/>
  <c r="AE840" i="4" s="1"/>
  <c r="D831" i="3" s="1"/>
  <c r="AD841" i="4"/>
  <c r="AD842" i="4"/>
  <c r="AD843" i="4"/>
  <c r="AE843" i="4" s="1"/>
  <c r="D834" i="3" s="1"/>
  <c r="AD844" i="4"/>
  <c r="AE844" i="4" s="1"/>
  <c r="D835" i="3" s="1"/>
  <c r="AD845" i="4"/>
  <c r="AD846" i="4"/>
  <c r="AE846" i="4" s="1"/>
  <c r="D837" i="3" s="1"/>
  <c r="AD847" i="4"/>
  <c r="AD848" i="4"/>
  <c r="AE848" i="4" s="1"/>
  <c r="D839" i="3" s="1"/>
  <c r="AD849" i="4"/>
  <c r="AD850" i="4"/>
  <c r="AD851" i="4"/>
  <c r="AD852" i="4"/>
  <c r="AE852" i="4" s="1"/>
  <c r="D843" i="3" s="1"/>
  <c r="AD853" i="4"/>
  <c r="AD854" i="4"/>
  <c r="AD855" i="4"/>
  <c r="AE855" i="4" s="1"/>
  <c r="D846" i="3" s="1"/>
  <c r="AD856" i="4"/>
  <c r="AE856" i="4" s="1"/>
  <c r="D847" i="3" s="1"/>
  <c r="AD857" i="4"/>
  <c r="AD858" i="4"/>
  <c r="AD859" i="4"/>
  <c r="AE859" i="4" s="1"/>
  <c r="D850" i="3" s="1"/>
  <c r="AD860" i="4"/>
  <c r="AE860" i="4" s="1"/>
  <c r="D851" i="3" s="1"/>
  <c r="AD861" i="4"/>
  <c r="AD862" i="4"/>
  <c r="AE862" i="4" s="1"/>
  <c r="D853" i="3" s="1"/>
  <c r="AD863" i="4"/>
  <c r="AD864" i="4"/>
  <c r="AE864" i="4" s="1"/>
  <c r="D855" i="3" s="1"/>
  <c r="AD865" i="4"/>
  <c r="AD866" i="4"/>
  <c r="AD867" i="4"/>
  <c r="AD868" i="4"/>
  <c r="AE868" i="4" s="1"/>
  <c r="D859" i="3" s="1"/>
  <c r="AD869" i="4"/>
  <c r="AD870" i="4"/>
  <c r="AD871" i="4"/>
  <c r="AE871" i="4" s="1"/>
  <c r="D862" i="3" s="1"/>
  <c r="AD872" i="4"/>
  <c r="AE872" i="4" s="1"/>
  <c r="D863" i="3" s="1"/>
  <c r="AD873" i="4"/>
  <c r="AD874" i="4"/>
  <c r="AD875" i="4"/>
  <c r="AE875" i="4" s="1"/>
  <c r="D866" i="3" s="1"/>
  <c r="AD876" i="4"/>
  <c r="AE876" i="4" s="1"/>
  <c r="D867" i="3" s="1"/>
  <c r="AD877" i="4"/>
  <c r="AD878" i="4"/>
  <c r="AE878" i="4" s="1"/>
  <c r="D869" i="3" s="1"/>
  <c r="AD879" i="4"/>
  <c r="AD880" i="4"/>
  <c r="AE880" i="4" s="1"/>
  <c r="D871" i="3" s="1"/>
  <c r="AD881" i="4"/>
  <c r="AD882" i="4"/>
  <c r="AD883" i="4"/>
  <c r="AD884" i="4"/>
  <c r="AE884" i="4" s="1"/>
  <c r="D875" i="3" s="1"/>
  <c r="AD885" i="4"/>
  <c r="AD886" i="4"/>
  <c r="AD887" i="4"/>
  <c r="AE887" i="4" s="1"/>
  <c r="D878" i="3" s="1"/>
  <c r="AD888" i="4"/>
  <c r="AE888" i="4" s="1"/>
  <c r="D879" i="3" s="1"/>
  <c r="AD889" i="4"/>
  <c r="AD890" i="4"/>
  <c r="AD891" i="4"/>
  <c r="AE891" i="4" s="1"/>
  <c r="D882" i="3" s="1"/>
  <c r="AD892" i="4"/>
  <c r="AE892" i="4" s="1"/>
  <c r="D883" i="3" s="1"/>
  <c r="AD893" i="4"/>
  <c r="AD894" i="4"/>
  <c r="AE894" i="4" s="1"/>
  <c r="D885" i="3" s="1"/>
  <c r="AD895" i="4"/>
  <c r="AD896" i="4"/>
  <c r="AE896" i="4" s="1"/>
  <c r="D887" i="3" s="1"/>
  <c r="AD897" i="4"/>
  <c r="AD898" i="4"/>
  <c r="AD899" i="4"/>
  <c r="AD900" i="4"/>
  <c r="AE900" i="4" s="1"/>
  <c r="D891" i="3" s="1"/>
  <c r="AD901" i="4"/>
  <c r="AD902" i="4"/>
  <c r="AD903" i="4"/>
  <c r="AE903" i="4" s="1"/>
  <c r="D894" i="3" s="1"/>
  <c r="AD904" i="4"/>
  <c r="AE904" i="4" s="1"/>
  <c r="D895" i="3" s="1"/>
  <c r="AD905" i="4"/>
  <c r="AD906" i="4"/>
  <c r="AD907" i="4"/>
  <c r="AE907" i="4" s="1"/>
  <c r="D898" i="3" s="1"/>
  <c r="AD908" i="4"/>
  <c r="AE908" i="4" s="1"/>
  <c r="D899" i="3" s="1"/>
  <c r="AD909" i="4"/>
  <c r="AD910" i="4"/>
  <c r="AD911" i="4"/>
  <c r="AE911" i="4" s="1"/>
  <c r="D902" i="3" s="1"/>
  <c r="AD912" i="4"/>
  <c r="AE912" i="4" s="1"/>
  <c r="D903" i="3" s="1"/>
  <c r="AD913" i="4"/>
  <c r="AD914" i="4"/>
  <c r="AE914" i="4" s="1"/>
  <c r="D905" i="3" s="1"/>
  <c r="AD915" i="4"/>
  <c r="AE915" i="4" s="1"/>
  <c r="D906" i="3" s="1"/>
  <c r="AD916" i="4"/>
  <c r="AE916" i="4" s="1"/>
  <c r="D907" i="3" s="1"/>
  <c r="AD917" i="4"/>
  <c r="AD918" i="4"/>
  <c r="AD919" i="4"/>
  <c r="AE919" i="4" s="1"/>
  <c r="D910" i="3" s="1"/>
  <c r="AD920" i="4"/>
  <c r="AE920" i="4" s="1"/>
  <c r="D911" i="3" s="1"/>
  <c r="AD921" i="4"/>
  <c r="AD922" i="4"/>
  <c r="AD923" i="4"/>
  <c r="AE923" i="4" s="1"/>
  <c r="D914" i="3" s="1"/>
  <c r="AD924" i="4"/>
  <c r="AE924" i="4" s="1"/>
  <c r="D915" i="3" s="1"/>
  <c r="AD925" i="4"/>
  <c r="AD926" i="4"/>
  <c r="AD927" i="4"/>
  <c r="AE927" i="4" s="1"/>
  <c r="D918" i="3" s="1"/>
  <c r="AD928" i="4"/>
  <c r="AE928" i="4" s="1"/>
  <c r="D919" i="3" s="1"/>
  <c r="AD929" i="4"/>
  <c r="AD930" i="4"/>
  <c r="AE930" i="4" s="1"/>
  <c r="D921" i="3" s="1"/>
  <c r="AD931" i="4"/>
  <c r="AE931" i="4" s="1"/>
  <c r="D922" i="3" s="1"/>
  <c r="AD932" i="4"/>
  <c r="AE932" i="4" s="1"/>
  <c r="D923" i="3" s="1"/>
  <c r="AD933" i="4"/>
  <c r="AD934" i="4"/>
  <c r="AD935" i="4"/>
  <c r="AE935" i="4" s="1"/>
  <c r="D926" i="3" s="1"/>
  <c r="AD936" i="4"/>
  <c r="AE936" i="4" s="1"/>
  <c r="D927" i="3" s="1"/>
  <c r="AD937" i="4"/>
  <c r="AD938" i="4"/>
  <c r="AD939" i="4"/>
  <c r="AE939" i="4" s="1"/>
  <c r="D930" i="3" s="1"/>
  <c r="AD940" i="4"/>
  <c r="AE940" i="4" s="1"/>
  <c r="D931" i="3" s="1"/>
  <c r="AD941" i="4"/>
  <c r="AD942" i="4"/>
  <c r="AD943" i="4"/>
  <c r="AE943" i="4" s="1"/>
  <c r="D934" i="3" s="1"/>
  <c r="AD944" i="4"/>
  <c r="AE944" i="4" s="1"/>
  <c r="D935" i="3" s="1"/>
  <c r="AD945" i="4"/>
  <c r="AD946" i="4"/>
  <c r="AE946" i="4" s="1"/>
  <c r="D937" i="3" s="1"/>
  <c r="AD947" i="4"/>
  <c r="AE947" i="4" s="1"/>
  <c r="D938" i="3" s="1"/>
  <c r="AD948" i="4"/>
  <c r="AE948" i="4" s="1"/>
  <c r="D939" i="3" s="1"/>
  <c r="AD949" i="4"/>
  <c r="AD950" i="4"/>
  <c r="AD951" i="4"/>
  <c r="AE951" i="4" s="1"/>
  <c r="D942" i="3" s="1"/>
  <c r="AD952" i="4"/>
  <c r="AE952" i="4" s="1"/>
  <c r="D943" i="3" s="1"/>
  <c r="AD953" i="4"/>
  <c r="AD954" i="4"/>
  <c r="AD955" i="4"/>
  <c r="AE955" i="4" s="1"/>
  <c r="D946" i="3" s="1"/>
  <c r="AD956" i="4"/>
  <c r="AE956" i="4" s="1"/>
  <c r="D947" i="3" s="1"/>
  <c r="AD957" i="4"/>
  <c r="AD958" i="4"/>
  <c r="AD959" i="4"/>
  <c r="AE959" i="4" s="1"/>
  <c r="D950" i="3" s="1"/>
  <c r="AD960" i="4"/>
  <c r="AE960" i="4" s="1"/>
  <c r="D951" i="3" s="1"/>
  <c r="AD961" i="4"/>
  <c r="AD962" i="4"/>
  <c r="AE962" i="4" s="1"/>
  <c r="D953" i="3" s="1"/>
  <c r="AD963" i="4"/>
  <c r="AE963" i="4" s="1"/>
  <c r="D954" i="3" s="1"/>
  <c r="AD964" i="4"/>
  <c r="AE964" i="4" s="1"/>
  <c r="D955" i="3" s="1"/>
  <c r="AD965" i="4"/>
  <c r="AD966" i="4"/>
  <c r="AD967" i="4"/>
  <c r="AE967" i="4" s="1"/>
  <c r="D958" i="3" s="1"/>
  <c r="AD968" i="4"/>
  <c r="AE968" i="4" s="1"/>
  <c r="D959" i="3" s="1"/>
  <c r="AD969" i="4"/>
  <c r="AD970" i="4"/>
  <c r="AD971" i="4"/>
  <c r="AE971" i="4" s="1"/>
  <c r="D962" i="3" s="1"/>
  <c r="AD972" i="4"/>
  <c r="AE972" i="4" s="1"/>
  <c r="D963" i="3" s="1"/>
  <c r="AD973" i="4"/>
  <c r="AD974" i="4"/>
  <c r="AD975" i="4"/>
  <c r="AE975" i="4" s="1"/>
  <c r="D966" i="3" s="1"/>
  <c r="AD976" i="4"/>
  <c r="AE976" i="4" s="1"/>
  <c r="D967" i="3" s="1"/>
  <c r="AD977" i="4"/>
  <c r="AD978" i="4"/>
  <c r="AE978" i="4" s="1"/>
  <c r="D969" i="3" s="1"/>
  <c r="AD979" i="4"/>
  <c r="AE979" i="4" s="1"/>
  <c r="D970" i="3" s="1"/>
  <c r="AD980" i="4"/>
  <c r="AE980" i="4" s="1"/>
  <c r="D971" i="3" s="1"/>
  <c r="AD981" i="4"/>
  <c r="AD982" i="4"/>
  <c r="AD983" i="4"/>
  <c r="AE983" i="4" s="1"/>
  <c r="D974" i="3" s="1"/>
  <c r="AD984" i="4"/>
  <c r="AE984" i="4" s="1"/>
  <c r="D975" i="3" s="1"/>
  <c r="AD985" i="4"/>
  <c r="AD986" i="4"/>
  <c r="AD987" i="4"/>
  <c r="AE987" i="4" s="1"/>
  <c r="D978" i="3" s="1"/>
  <c r="AD988" i="4"/>
  <c r="AE988" i="4" s="1"/>
  <c r="D979" i="3" s="1"/>
  <c r="AD989" i="4"/>
  <c r="AD990" i="4"/>
  <c r="AD991" i="4"/>
  <c r="AE991" i="4" s="1"/>
  <c r="D982" i="3" s="1"/>
  <c r="AD992" i="4"/>
  <c r="AE992" i="4" s="1"/>
  <c r="D983" i="3" s="1"/>
  <c r="AD993" i="4"/>
  <c r="AD994" i="4"/>
  <c r="AE994" i="4" s="1"/>
  <c r="D985" i="3" s="1"/>
  <c r="AD995" i="4"/>
  <c r="AE995" i="4" s="1"/>
  <c r="D986" i="3" s="1"/>
  <c r="AD996" i="4"/>
  <c r="AE996" i="4" s="1"/>
  <c r="D987" i="3" s="1"/>
  <c r="AD997" i="4"/>
  <c r="AD998" i="4"/>
  <c r="AD999" i="4"/>
  <c r="AE999" i="4" s="1"/>
  <c r="D990" i="3" s="1"/>
  <c r="AD1000" i="4"/>
  <c r="AE1000" i="4" s="1"/>
  <c r="D991" i="3" s="1"/>
  <c r="AD1001" i="4"/>
  <c r="AD1002" i="4"/>
  <c r="AD1003" i="4"/>
  <c r="AE1003" i="4" s="1"/>
  <c r="D994" i="3" s="1"/>
  <c r="AD1004" i="4"/>
  <c r="AE1004" i="4" s="1"/>
  <c r="D995" i="3" s="1"/>
  <c r="AD1005" i="4"/>
  <c r="AD1006" i="4"/>
  <c r="AD1007" i="4"/>
  <c r="AE1007" i="4" s="1"/>
  <c r="D998" i="3" s="1"/>
  <c r="AD1008" i="4"/>
  <c r="AE1008" i="4" s="1"/>
  <c r="D999" i="3" s="1"/>
  <c r="AD1009" i="4"/>
  <c r="AD1010" i="4"/>
  <c r="AE1010" i="4" s="1"/>
  <c r="D1001" i="3" s="1"/>
  <c r="AD1011" i="4"/>
  <c r="AE1011" i="4" s="1"/>
  <c r="D1002" i="3" s="1"/>
  <c r="AD1012" i="4"/>
  <c r="AE1012" i="4" s="1"/>
  <c r="D1003" i="3" s="1"/>
  <c r="AD1013" i="4"/>
  <c r="AD1014" i="4"/>
  <c r="AD1015" i="4"/>
  <c r="AE1015" i="4" s="1"/>
  <c r="D1006" i="3" s="1"/>
  <c r="AD1016" i="4"/>
  <c r="AE1016" i="4" s="1"/>
  <c r="D1007" i="3" s="1"/>
  <c r="AD1017" i="4"/>
  <c r="AD1018" i="4"/>
  <c r="AD1019" i="4"/>
  <c r="AE1019" i="4" s="1"/>
  <c r="D1010" i="3" s="1"/>
  <c r="AD1020" i="4"/>
  <c r="AE1020" i="4" s="1"/>
  <c r="D1011" i="3" s="1"/>
  <c r="AD1021" i="4"/>
  <c r="AE1021" i="4" s="1"/>
  <c r="D1012" i="3" s="1"/>
  <c r="D31" i="44"/>
  <c r="B23" i="7"/>
  <c r="C23" i="7"/>
  <c r="B24" i="7"/>
  <c r="C24" i="7"/>
  <c r="B25" i="7"/>
  <c r="C25" i="7"/>
  <c r="B26" i="7"/>
  <c r="C26" i="7"/>
  <c r="B27" i="7"/>
  <c r="C27" i="7"/>
  <c r="B28" i="7"/>
  <c r="C28" i="7"/>
  <c r="B29" i="7"/>
  <c r="C29" i="7"/>
  <c r="B30" i="7"/>
  <c r="C30" i="7"/>
  <c r="B13" i="44"/>
  <c r="C13" i="44"/>
  <c r="D13" i="44"/>
  <c r="E13" i="44"/>
  <c r="F13" i="44"/>
  <c r="G13" i="44"/>
  <c r="B14" i="44"/>
  <c r="C14" i="44"/>
  <c r="D14" i="44"/>
  <c r="E14" i="44"/>
  <c r="F14" i="44"/>
  <c r="G14" i="44"/>
  <c r="B15" i="44"/>
  <c r="C15" i="44"/>
  <c r="D15" i="44"/>
  <c r="E15" i="44"/>
  <c r="F15" i="44"/>
  <c r="G15" i="44"/>
  <c r="J15" i="44"/>
  <c r="B16" i="44"/>
  <c r="C16" i="44"/>
  <c r="D16" i="44"/>
  <c r="E16" i="44"/>
  <c r="F16" i="44"/>
  <c r="G16" i="44"/>
  <c r="D12" i="44"/>
  <c r="E12" i="44"/>
  <c r="F12" i="44"/>
  <c r="G12" i="44"/>
  <c r="C12" i="44"/>
  <c r="B12" i="44"/>
  <c r="K11" i="44"/>
  <c r="L11" i="44"/>
  <c r="I11" i="44"/>
  <c r="J11" i="44"/>
  <c r="H11" i="44"/>
  <c r="G11" i="44"/>
  <c r="B11" i="44"/>
  <c r="C11" i="44"/>
  <c r="D11" i="44"/>
  <c r="E11" i="44"/>
  <c r="F11" i="44"/>
  <c r="O1017" i="53"/>
  <c r="P1017" i="53" s="1"/>
  <c r="Q1017" i="53"/>
  <c r="T1017" i="53" s="1"/>
  <c r="O22" i="53"/>
  <c r="O23" i="53"/>
  <c r="O24" i="53"/>
  <c r="P24" i="53" s="1"/>
  <c r="O25" i="53"/>
  <c r="O26" i="53"/>
  <c r="P26" i="53" s="1"/>
  <c r="O27" i="53"/>
  <c r="O28" i="53"/>
  <c r="P28" i="53" s="1"/>
  <c r="O29" i="53"/>
  <c r="P29" i="53" s="1"/>
  <c r="O30" i="53"/>
  <c r="P30" i="53" s="1"/>
  <c r="O31" i="53"/>
  <c r="P31" i="53" s="1"/>
  <c r="O32" i="53"/>
  <c r="P32" i="53" s="1"/>
  <c r="Q32" i="53" s="1"/>
  <c r="O33" i="53"/>
  <c r="P33" i="53" s="1"/>
  <c r="Q33" i="53" s="1"/>
  <c r="O34" i="53"/>
  <c r="P34" i="53" s="1"/>
  <c r="O35" i="53"/>
  <c r="P35" i="53" s="1"/>
  <c r="O36" i="53"/>
  <c r="P36" i="53" s="1"/>
  <c r="O37" i="53"/>
  <c r="P37" i="53" s="1"/>
  <c r="O38" i="53"/>
  <c r="P38" i="53" s="1"/>
  <c r="O39" i="53"/>
  <c r="P39" i="53" s="1"/>
  <c r="O40" i="53"/>
  <c r="P40" i="53" s="1"/>
  <c r="O41" i="53"/>
  <c r="P41" i="53" s="1"/>
  <c r="O42" i="53"/>
  <c r="O43" i="53"/>
  <c r="P43" i="53" s="1"/>
  <c r="O44" i="53"/>
  <c r="P44" i="53" s="1"/>
  <c r="O45" i="53"/>
  <c r="P45" i="53" s="1"/>
  <c r="O46" i="53"/>
  <c r="P46" i="53" s="1"/>
  <c r="O47" i="53"/>
  <c r="P47" i="53" s="1"/>
  <c r="O48" i="53"/>
  <c r="P48" i="53" s="1"/>
  <c r="O49" i="53"/>
  <c r="P49" i="53" s="1"/>
  <c r="O50" i="53"/>
  <c r="O51" i="53"/>
  <c r="P51" i="53" s="1"/>
  <c r="O52" i="53"/>
  <c r="P52" i="53" s="1"/>
  <c r="O53" i="53"/>
  <c r="P53" i="53" s="1"/>
  <c r="O54" i="53"/>
  <c r="P54" i="53" s="1"/>
  <c r="O55" i="53"/>
  <c r="P55" i="53" s="1"/>
  <c r="O56" i="53"/>
  <c r="P56" i="53" s="1"/>
  <c r="O57" i="53"/>
  <c r="P57" i="53" s="1"/>
  <c r="O58" i="53"/>
  <c r="P58" i="53" s="1"/>
  <c r="O59" i="53"/>
  <c r="P59" i="53" s="1"/>
  <c r="O60" i="53"/>
  <c r="O61" i="53"/>
  <c r="P61" i="53" s="1"/>
  <c r="O62" i="53"/>
  <c r="P62" i="53" s="1"/>
  <c r="O63" i="53"/>
  <c r="P63" i="53" s="1"/>
  <c r="O64" i="53"/>
  <c r="P64" i="53" s="1"/>
  <c r="O65" i="53"/>
  <c r="P65" i="53" s="1"/>
  <c r="O66" i="53"/>
  <c r="P66" i="53" s="1"/>
  <c r="O67" i="53"/>
  <c r="P67" i="53" s="1"/>
  <c r="O68" i="53"/>
  <c r="P68" i="53" s="1"/>
  <c r="O69" i="53"/>
  <c r="P69" i="53" s="1"/>
  <c r="O70" i="53"/>
  <c r="P70" i="53" s="1"/>
  <c r="O71" i="53"/>
  <c r="P71" i="53" s="1"/>
  <c r="O72" i="53"/>
  <c r="P72" i="53" s="1"/>
  <c r="O73" i="53"/>
  <c r="P73" i="53" s="1"/>
  <c r="O74" i="53"/>
  <c r="P74" i="53" s="1"/>
  <c r="O75" i="53"/>
  <c r="P75" i="53" s="1"/>
  <c r="O76" i="53"/>
  <c r="P76" i="53" s="1"/>
  <c r="O77" i="53"/>
  <c r="P77" i="53" s="1"/>
  <c r="O78" i="53"/>
  <c r="P78" i="53" s="1"/>
  <c r="O79" i="53"/>
  <c r="P79" i="53" s="1"/>
  <c r="O80" i="53"/>
  <c r="P80" i="53" s="1"/>
  <c r="O81" i="53"/>
  <c r="P81" i="53" s="1"/>
  <c r="O82" i="53"/>
  <c r="P82" i="53" s="1"/>
  <c r="O83" i="53"/>
  <c r="P83" i="53" s="1"/>
  <c r="O84" i="53"/>
  <c r="P84" i="53" s="1"/>
  <c r="O85" i="53"/>
  <c r="P85" i="53" s="1"/>
  <c r="O86" i="53"/>
  <c r="P86" i="53" s="1"/>
  <c r="O87" i="53"/>
  <c r="P87" i="53" s="1"/>
  <c r="O88" i="53"/>
  <c r="P88" i="53" s="1"/>
  <c r="O89" i="53"/>
  <c r="P89" i="53" s="1"/>
  <c r="O90" i="53"/>
  <c r="P90" i="53" s="1"/>
  <c r="O91" i="53"/>
  <c r="P91" i="53" s="1"/>
  <c r="O92" i="53"/>
  <c r="P92" i="53" s="1"/>
  <c r="O93" i="53"/>
  <c r="P93" i="53" s="1"/>
  <c r="O94" i="53"/>
  <c r="P94" i="53" s="1"/>
  <c r="O95" i="53"/>
  <c r="P95" i="53" s="1"/>
  <c r="O96" i="53"/>
  <c r="P96" i="53" s="1"/>
  <c r="O97" i="53"/>
  <c r="P97" i="53" s="1"/>
  <c r="O98" i="53"/>
  <c r="P98" i="53" s="1"/>
  <c r="O99" i="53"/>
  <c r="P99" i="53" s="1"/>
  <c r="O100" i="53"/>
  <c r="P100" i="53" s="1"/>
  <c r="O101" i="53"/>
  <c r="P101" i="53" s="1"/>
  <c r="O102" i="53"/>
  <c r="P102" i="53" s="1"/>
  <c r="O103" i="53"/>
  <c r="P103" i="53" s="1"/>
  <c r="O104" i="53"/>
  <c r="P104" i="53" s="1"/>
  <c r="O105" i="53"/>
  <c r="P105" i="53" s="1"/>
  <c r="O106" i="53"/>
  <c r="P106" i="53" s="1"/>
  <c r="O107" i="53"/>
  <c r="P107" i="53" s="1"/>
  <c r="O108" i="53"/>
  <c r="P108" i="53" s="1"/>
  <c r="O109" i="53"/>
  <c r="P109" i="53" s="1"/>
  <c r="O110" i="53"/>
  <c r="P110" i="53" s="1"/>
  <c r="O111" i="53"/>
  <c r="P111" i="53" s="1"/>
  <c r="O112" i="53"/>
  <c r="P112" i="53" s="1"/>
  <c r="O113" i="53"/>
  <c r="P113" i="53" s="1"/>
  <c r="O114" i="53"/>
  <c r="P114" i="53" s="1"/>
  <c r="O115" i="53"/>
  <c r="P115" i="53" s="1"/>
  <c r="O116" i="53"/>
  <c r="P116" i="53" s="1"/>
  <c r="O117" i="53"/>
  <c r="P117" i="53" s="1"/>
  <c r="O118" i="53"/>
  <c r="P118" i="53" s="1"/>
  <c r="O119" i="53"/>
  <c r="P119" i="53" s="1"/>
  <c r="O120" i="53"/>
  <c r="P120" i="53" s="1"/>
  <c r="O121" i="53"/>
  <c r="P121" i="53" s="1"/>
  <c r="O122" i="53"/>
  <c r="P122" i="53" s="1"/>
  <c r="O123" i="53"/>
  <c r="P123" i="53" s="1"/>
  <c r="O124" i="53"/>
  <c r="P124" i="53" s="1"/>
  <c r="O125" i="53"/>
  <c r="P125" i="53" s="1"/>
  <c r="O126" i="53"/>
  <c r="P126" i="53" s="1"/>
  <c r="O127" i="53"/>
  <c r="P127" i="53" s="1"/>
  <c r="O128" i="53"/>
  <c r="P128" i="53" s="1"/>
  <c r="O129" i="53"/>
  <c r="P129" i="53" s="1"/>
  <c r="O130" i="53"/>
  <c r="P130" i="53" s="1"/>
  <c r="O131" i="53"/>
  <c r="P131" i="53" s="1"/>
  <c r="O132" i="53"/>
  <c r="P132" i="53" s="1"/>
  <c r="O133" i="53"/>
  <c r="P133" i="53" s="1"/>
  <c r="O134" i="53"/>
  <c r="P134" i="53" s="1"/>
  <c r="O135" i="53"/>
  <c r="P135" i="53" s="1"/>
  <c r="O136" i="53"/>
  <c r="P136" i="53" s="1"/>
  <c r="O137" i="53"/>
  <c r="P137" i="53" s="1"/>
  <c r="O138" i="53"/>
  <c r="P138" i="53" s="1"/>
  <c r="O139" i="53"/>
  <c r="P139" i="53" s="1"/>
  <c r="O140" i="53"/>
  <c r="P140" i="53" s="1"/>
  <c r="O141" i="53"/>
  <c r="P141" i="53" s="1"/>
  <c r="O142" i="53"/>
  <c r="P142" i="53" s="1"/>
  <c r="O143" i="53"/>
  <c r="P143" i="53" s="1"/>
  <c r="O144" i="53"/>
  <c r="P144" i="53" s="1"/>
  <c r="O145" i="53"/>
  <c r="P145" i="53" s="1"/>
  <c r="O146" i="53"/>
  <c r="P146" i="53" s="1"/>
  <c r="O147" i="53"/>
  <c r="P147" i="53" s="1"/>
  <c r="O148" i="53"/>
  <c r="P148" i="53" s="1"/>
  <c r="O149" i="53"/>
  <c r="P149" i="53" s="1"/>
  <c r="O150" i="53"/>
  <c r="P150" i="53" s="1"/>
  <c r="O151" i="53"/>
  <c r="P151" i="53" s="1"/>
  <c r="O152" i="53"/>
  <c r="P152" i="53" s="1"/>
  <c r="O153" i="53"/>
  <c r="P153" i="53" s="1"/>
  <c r="O154" i="53"/>
  <c r="P154" i="53" s="1"/>
  <c r="O155" i="53"/>
  <c r="P155" i="53" s="1"/>
  <c r="O156" i="53"/>
  <c r="P156" i="53" s="1"/>
  <c r="O157" i="53"/>
  <c r="P157" i="53" s="1"/>
  <c r="O158" i="53"/>
  <c r="P158" i="53" s="1"/>
  <c r="O159" i="53"/>
  <c r="P159" i="53" s="1"/>
  <c r="O160" i="53"/>
  <c r="P160" i="53" s="1"/>
  <c r="O161" i="53"/>
  <c r="P161" i="53" s="1"/>
  <c r="O162" i="53"/>
  <c r="P162" i="53" s="1"/>
  <c r="O163" i="53"/>
  <c r="P163" i="53" s="1"/>
  <c r="O164" i="53"/>
  <c r="P164" i="53" s="1"/>
  <c r="O165" i="53"/>
  <c r="P165" i="53" s="1"/>
  <c r="O166" i="53"/>
  <c r="P166" i="53" s="1"/>
  <c r="O167" i="53"/>
  <c r="P167" i="53" s="1"/>
  <c r="O168" i="53"/>
  <c r="P168" i="53" s="1"/>
  <c r="O169" i="53"/>
  <c r="P169" i="53" s="1"/>
  <c r="O170" i="53"/>
  <c r="P170" i="53" s="1"/>
  <c r="O171" i="53"/>
  <c r="P171" i="53" s="1"/>
  <c r="O172" i="53"/>
  <c r="P172" i="53" s="1"/>
  <c r="O173" i="53"/>
  <c r="P173" i="53" s="1"/>
  <c r="O174" i="53"/>
  <c r="P174" i="53" s="1"/>
  <c r="O175" i="53"/>
  <c r="P175" i="53" s="1"/>
  <c r="O176" i="53"/>
  <c r="P176" i="53" s="1"/>
  <c r="O177" i="53"/>
  <c r="P177" i="53" s="1"/>
  <c r="O178" i="53"/>
  <c r="P178" i="53" s="1"/>
  <c r="O179" i="53"/>
  <c r="P179" i="53" s="1"/>
  <c r="O180" i="53"/>
  <c r="P180" i="53" s="1"/>
  <c r="O181" i="53"/>
  <c r="P181" i="53" s="1"/>
  <c r="O182" i="53"/>
  <c r="P182" i="53" s="1"/>
  <c r="O183" i="53"/>
  <c r="P183" i="53" s="1"/>
  <c r="O184" i="53"/>
  <c r="P184" i="53" s="1"/>
  <c r="O185" i="53"/>
  <c r="P185" i="53" s="1"/>
  <c r="O186" i="53"/>
  <c r="P186" i="53" s="1"/>
  <c r="O187" i="53"/>
  <c r="P187" i="53" s="1"/>
  <c r="O188" i="53"/>
  <c r="P188" i="53" s="1"/>
  <c r="O189" i="53"/>
  <c r="P189" i="53" s="1"/>
  <c r="O190" i="53"/>
  <c r="P190" i="53" s="1"/>
  <c r="O191" i="53"/>
  <c r="P191" i="53" s="1"/>
  <c r="O192" i="53"/>
  <c r="P192" i="53" s="1"/>
  <c r="O193" i="53"/>
  <c r="P193" i="53" s="1"/>
  <c r="O194" i="53"/>
  <c r="P194" i="53" s="1"/>
  <c r="O195" i="53"/>
  <c r="P195" i="53" s="1"/>
  <c r="O196" i="53"/>
  <c r="P196" i="53" s="1"/>
  <c r="O197" i="53"/>
  <c r="P197" i="53" s="1"/>
  <c r="O198" i="53"/>
  <c r="P198" i="53" s="1"/>
  <c r="O199" i="53"/>
  <c r="P199" i="53" s="1"/>
  <c r="O200" i="53"/>
  <c r="P200" i="53" s="1"/>
  <c r="O201" i="53"/>
  <c r="P201" i="53" s="1"/>
  <c r="O202" i="53"/>
  <c r="P202" i="53" s="1"/>
  <c r="O203" i="53"/>
  <c r="P203" i="53" s="1"/>
  <c r="O204" i="53"/>
  <c r="P204" i="53" s="1"/>
  <c r="O205" i="53"/>
  <c r="P205" i="53" s="1"/>
  <c r="O206" i="53"/>
  <c r="P206" i="53" s="1"/>
  <c r="O207" i="53"/>
  <c r="P207" i="53" s="1"/>
  <c r="O208" i="53"/>
  <c r="P208" i="53" s="1"/>
  <c r="O209" i="53"/>
  <c r="P209" i="53" s="1"/>
  <c r="O210" i="53"/>
  <c r="P210" i="53" s="1"/>
  <c r="O211" i="53"/>
  <c r="P211" i="53" s="1"/>
  <c r="O212" i="53"/>
  <c r="P212" i="53" s="1"/>
  <c r="O213" i="53"/>
  <c r="P213" i="53" s="1"/>
  <c r="O214" i="53"/>
  <c r="P214" i="53" s="1"/>
  <c r="O215" i="53"/>
  <c r="P215" i="53" s="1"/>
  <c r="O216" i="53"/>
  <c r="P216" i="53" s="1"/>
  <c r="O217" i="53"/>
  <c r="P217" i="53" s="1"/>
  <c r="O218" i="53"/>
  <c r="P218" i="53" s="1"/>
  <c r="O219" i="53"/>
  <c r="P219" i="53" s="1"/>
  <c r="O220" i="53"/>
  <c r="P220" i="53" s="1"/>
  <c r="O221" i="53"/>
  <c r="P221" i="53" s="1"/>
  <c r="O222" i="53"/>
  <c r="P222" i="53" s="1"/>
  <c r="O223" i="53"/>
  <c r="P223" i="53" s="1"/>
  <c r="O224" i="53"/>
  <c r="P224" i="53" s="1"/>
  <c r="O225" i="53"/>
  <c r="P225" i="53" s="1"/>
  <c r="O226" i="53"/>
  <c r="P226" i="53" s="1"/>
  <c r="O227" i="53"/>
  <c r="P227" i="53" s="1"/>
  <c r="O228" i="53"/>
  <c r="P228" i="53" s="1"/>
  <c r="O229" i="53"/>
  <c r="P229" i="53" s="1"/>
  <c r="O230" i="53"/>
  <c r="P230" i="53" s="1"/>
  <c r="O231" i="53"/>
  <c r="P231" i="53" s="1"/>
  <c r="O232" i="53"/>
  <c r="P232" i="53" s="1"/>
  <c r="O233" i="53"/>
  <c r="P233" i="53" s="1"/>
  <c r="O234" i="53"/>
  <c r="P234" i="53" s="1"/>
  <c r="O235" i="53"/>
  <c r="P235" i="53" s="1"/>
  <c r="O236" i="53"/>
  <c r="P236" i="53" s="1"/>
  <c r="O237" i="53"/>
  <c r="P237" i="53" s="1"/>
  <c r="O238" i="53"/>
  <c r="P238" i="53" s="1"/>
  <c r="O239" i="53"/>
  <c r="P239" i="53" s="1"/>
  <c r="O240" i="53"/>
  <c r="P240" i="53" s="1"/>
  <c r="O241" i="53"/>
  <c r="P241" i="53" s="1"/>
  <c r="O242" i="53"/>
  <c r="P242" i="53" s="1"/>
  <c r="O243" i="53"/>
  <c r="P243" i="53" s="1"/>
  <c r="O244" i="53"/>
  <c r="P244" i="53" s="1"/>
  <c r="O245" i="53"/>
  <c r="P245" i="53" s="1"/>
  <c r="O246" i="53"/>
  <c r="P246" i="53" s="1"/>
  <c r="O247" i="53"/>
  <c r="P247" i="53" s="1"/>
  <c r="O248" i="53"/>
  <c r="P248" i="53" s="1"/>
  <c r="O249" i="53"/>
  <c r="P249" i="53" s="1"/>
  <c r="O250" i="53"/>
  <c r="P250" i="53" s="1"/>
  <c r="O251" i="53"/>
  <c r="P251" i="53" s="1"/>
  <c r="O252" i="53"/>
  <c r="P252" i="53" s="1"/>
  <c r="O253" i="53"/>
  <c r="P253" i="53" s="1"/>
  <c r="O254" i="53"/>
  <c r="P254" i="53" s="1"/>
  <c r="O255" i="53"/>
  <c r="P255" i="53" s="1"/>
  <c r="O256" i="53"/>
  <c r="P256" i="53" s="1"/>
  <c r="O257" i="53"/>
  <c r="P257" i="53" s="1"/>
  <c r="O258" i="53"/>
  <c r="P258" i="53" s="1"/>
  <c r="O259" i="53"/>
  <c r="P259" i="53" s="1"/>
  <c r="O260" i="53"/>
  <c r="P260" i="53" s="1"/>
  <c r="O261" i="53"/>
  <c r="P261" i="53" s="1"/>
  <c r="O262" i="53"/>
  <c r="P262" i="53" s="1"/>
  <c r="O263" i="53"/>
  <c r="P263" i="53" s="1"/>
  <c r="O264" i="53"/>
  <c r="P264" i="53" s="1"/>
  <c r="O265" i="53"/>
  <c r="P265" i="53" s="1"/>
  <c r="O266" i="53"/>
  <c r="P266" i="53" s="1"/>
  <c r="O267" i="53"/>
  <c r="P267" i="53" s="1"/>
  <c r="O268" i="53"/>
  <c r="P268" i="53" s="1"/>
  <c r="O269" i="53"/>
  <c r="P269" i="53" s="1"/>
  <c r="O270" i="53"/>
  <c r="P270" i="53" s="1"/>
  <c r="O271" i="53"/>
  <c r="P271" i="53" s="1"/>
  <c r="O272" i="53"/>
  <c r="P272" i="53" s="1"/>
  <c r="O273" i="53"/>
  <c r="P273" i="53" s="1"/>
  <c r="O274" i="53"/>
  <c r="P274" i="53" s="1"/>
  <c r="O275" i="53"/>
  <c r="P275" i="53" s="1"/>
  <c r="O276" i="53"/>
  <c r="P276" i="53" s="1"/>
  <c r="O277" i="53"/>
  <c r="P277" i="53" s="1"/>
  <c r="O278" i="53"/>
  <c r="P278" i="53" s="1"/>
  <c r="O279" i="53"/>
  <c r="P279" i="53" s="1"/>
  <c r="O280" i="53"/>
  <c r="P280" i="53" s="1"/>
  <c r="O281" i="53"/>
  <c r="P281" i="53" s="1"/>
  <c r="O282" i="53"/>
  <c r="P282" i="53" s="1"/>
  <c r="O283" i="53"/>
  <c r="P283" i="53" s="1"/>
  <c r="O284" i="53"/>
  <c r="P284" i="53" s="1"/>
  <c r="O285" i="53"/>
  <c r="P285" i="53" s="1"/>
  <c r="O286" i="53"/>
  <c r="P286" i="53" s="1"/>
  <c r="O287" i="53"/>
  <c r="P287" i="53" s="1"/>
  <c r="O288" i="53"/>
  <c r="P288" i="53" s="1"/>
  <c r="O289" i="53"/>
  <c r="P289" i="53" s="1"/>
  <c r="O290" i="53"/>
  <c r="P290" i="53" s="1"/>
  <c r="O291" i="53"/>
  <c r="P291" i="53" s="1"/>
  <c r="O292" i="53"/>
  <c r="P292" i="53" s="1"/>
  <c r="O293" i="53"/>
  <c r="P293" i="53" s="1"/>
  <c r="O294" i="53"/>
  <c r="P294" i="53" s="1"/>
  <c r="O295" i="53"/>
  <c r="P295" i="53" s="1"/>
  <c r="O296" i="53"/>
  <c r="P296" i="53" s="1"/>
  <c r="O297" i="53"/>
  <c r="P297" i="53" s="1"/>
  <c r="O298" i="53"/>
  <c r="P298" i="53" s="1"/>
  <c r="O299" i="53"/>
  <c r="P299" i="53" s="1"/>
  <c r="O300" i="53"/>
  <c r="P300" i="53" s="1"/>
  <c r="O301" i="53"/>
  <c r="P301" i="53" s="1"/>
  <c r="O302" i="53"/>
  <c r="P302" i="53" s="1"/>
  <c r="O303" i="53"/>
  <c r="P303" i="53" s="1"/>
  <c r="O304" i="53"/>
  <c r="P304" i="53" s="1"/>
  <c r="O305" i="53"/>
  <c r="P305" i="53" s="1"/>
  <c r="O306" i="53"/>
  <c r="P306" i="53" s="1"/>
  <c r="O307" i="53"/>
  <c r="P307" i="53" s="1"/>
  <c r="O308" i="53"/>
  <c r="P308" i="53" s="1"/>
  <c r="O309" i="53"/>
  <c r="P309" i="53" s="1"/>
  <c r="O310" i="53"/>
  <c r="P310" i="53" s="1"/>
  <c r="O311" i="53"/>
  <c r="P311" i="53" s="1"/>
  <c r="O312" i="53"/>
  <c r="P312" i="53" s="1"/>
  <c r="O313" i="53"/>
  <c r="P313" i="53" s="1"/>
  <c r="O314" i="53"/>
  <c r="P314" i="53" s="1"/>
  <c r="O315" i="53"/>
  <c r="P315" i="53" s="1"/>
  <c r="O316" i="53"/>
  <c r="P316" i="53" s="1"/>
  <c r="O317" i="53"/>
  <c r="P317" i="53" s="1"/>
  <c r="O318" i="53"/>
  <c r="P318" i="53" s="1"/>
  <c r="O319" i="53"/>
  <c r="P319" i="53" s="1"/>
  <c r="O320" i="53"/>
  <c r="P320" i="53" s="1"/>
  <c r="O321" i="53"/>
  <c r="P321" i="53" s="1"/>
  <c r="O322" i="53"/>
  <c r="P322" i="53" s="1"/>
  <c r="O323" i="53"/>
  <c r="P323" i="53" s="1"/>
  <c r="O324" i="53"/>
  <c r="P324" i="53" s="1"/>
  <c r="O325" i="53"/>
  <c r="P325" i="53" s="1"/>
  <c r="O326" i="53"/>
  <c r="P326" i="53" s="1"/>
  <c r="O327" i="53"/>
  <c r="P327" i="53" s="1"/>
  <c r="O328" i="53"/>
  <c r="P328" i="53" s="1"/>
  <c r="O329" i="53"/>
  <c r="P329" i="53" s="1"/>
  <c r="O330" i="53"/>
  <c r="P330" i="53" s="1"/>
  <c r="O331" i="53"/>
  <c r="P331" i="53" s="1"/>
  <c r="O332" i="53"/>
  <c r="P332" i="53" s="1"/>
  <c r="O333" i="53"/>
  <c r="P333" i="53" s="1"/>
  <c r="O334" i="53"/>
  <c r="P334" i="53" s="1"/>
  <c r="O335" i="53"/>
  <c r="P335" i="53" s="1"/>
  <c r="O336" i="53"/>
  <c r="P336" i="53" s="1"/>
  <c r="O337" i="53"/>
  <c r="P337" i="53" s="1"/>
  <c r="O338" i="53"/>
  <c r="P338" i="53" s="1"/>
  <c r="O339" i="53"/>
  <c r="P339" i="53" s="1"/>
  <c r="O340" i="53"/>
  <c r="P340" i="53" s="1"/>
  <c r="O341" i="53"/>
  <c r="P341" i="53" s="1"/>
  <c r="O342" i="53"/>
  <c r="P342" i="53" s="1"/>
  <c r="O343" i="53"/>
  <c r="P343" i="53" s="1"/>
  <c r="O344" i="53"/>
  <c r="P344" i="53" s="1"/>
  <c r="O345" i="53"/>
  <c r="P345" i="53" s="1"/>
  <c r="O346" i="53"/>
  <c r="P346" i="53" s="1"/>
  <c r="O347" i="53"/>
  <c r="P347" i="53" s="1"/>
  <c r="O348" i="53"/>
  <c r="P348" i="53" s="1"/>
  <c r="O349" i="53"/>
  <c r="P349" i="53" s="1"/>
  <c r="O350" i="53"/>
  <c r="P350" i="53" s="1"/>
  <c r="O351" i="53"/>
  <c r="P351" i="53" s="1"/>
  <c r="O352" i="53"/>
  <c r="P352" i="53" s="1"/>
  <c r="O353" i="53"/>
  <c r="P353" i="53" s="1"/>
  <c r="O354" i="53"/>
  <c r="P354" i="53" s="1"/>
  <c r="O355" i="53"/>
  <c r="P355" i="53" s="1"/>
  <c r="O356" i="53"/>
  <c r="P356" i="53" s="1"/>
  <c r="O357" i="53"/>
  <c r="P357" i="53" s="1"/>
  <c r="O358" i="53"/>
  <c r="P358" i="53" s="1"/>
  <c r="O359" i="53"/>
  <c r="P359" i="53" s="1"/>
  <c r="O360" i="53"/>
  <c r="P360" i="53" s="1"/>
  <c r="O361" i="53"/>
  <c r="P361" i="53" s="1"/>
  <c r="O362" i="53"/>
  <c r="P362" i="53" s="1"/>
  <c r="O363" i="53"/>
  <c r="P363" i="53" s="1"/>
  <c r="O364" i="53"/>
  <c r="P364" i="53" s="1"/>
  <c r="O365" i="53"/>
  <c r="P365" i="53" s="1"/>
  <c r="O366" i="53"/>
  <c r="P366" i="53" s="1"/>
  <c r="O367" i="53"/>
  <c r="P367" i="53" s="1"/>
  <c r="O368" i="53"/>
  <c r="P368" i="53" s="1"/>
  <c r="O369" i="53"/>
  <c r="P369" i="53" s="1"/>
  <c r="O370" i="53"/>
  <c r="P370" i="53" s="1"/>
  <c r="O371" i="53"/>
  <c r="P371" i="53" s="1"/>
  <c r="O372" i="53"/>
  <c r="P372" i="53" s="1"/>
  <c r="O373" i="53"/>
  <c r="P373" i="53" s="1"/>
  <c r="O374" i="53"/>
  <c r="P374" i="53" s="1"/>
  <c r="O375" i="53"/>
  <c r="P375" i="53" s="1"/>
  <c r="O376" i="53"/>
  <c r="P376" i="53" s="1"/>
  <c r="O377" i="53"/>
  <c r="P377" i="53" s="1"/>
  <c r="O378" i="53"/>
  <c r="P378" i="53" s="1"/>
  <c r="O379" i="53"/>
  <c r="P379" i="53" s="1"/>
  <c r="O380" i="53"/>
  <c r="P380" i="53" s="1"/>
  <c r="O381" i="53"/>
  <c r="P381" i="53" s="1"/>
  <c r="O382" i="53"/>
  <c r="P382" i="53" s="1"/>
  <c r="O383" i="53"/>
  <c r="P383" i="53" s="1"/>
  <c r="O384" i="53"/>
  <c r="P384" i="53" s="1"/>
  <c r="O385" i="53"/>
  <c r="P385" i="53" s="1"/>
  <c r="O386" i="53"/>
  <c r="P386" i="53" s="1"/>
  <c r="O387" i="53"/>
  <c r="P387" i="53" s="1"/>
  <c r="O388" i="53"/>
  <c r="P388" i="53" s="1"/>
  <c r="O389" i="53"/>
  <c r="P389" i="53" s="1"/>
  <c r="O390" i="53"/>
  <c r="P390" i="53" s="1"/>
  <c r="O391" i="53"/>
  <c r="P391" i="53" s="1"/>
  <c r="O392" i="53"/>
  <c r="P392" i="53" s="1"/>
  <c r="O393" i="53"/>
  <c r="P393" i="53" s="1"/>
  <c r="O394" i="53"/>
  <c r="P394" i="53" s="1"/>
  <c r="O395" i="53"/>
  <c r="P395" i="53" s="1"/>
  <c r="O396" i="53"/>
  <c r="P396" i="53" s="1"/>
  <c r="O397" i="53"/>
  <c r="O398" i="53"/>
  <c r="P398" i="53" s="1"/>
  <c r="O399" i="53"/>
  <c r="P399" i="53" s="1"/>
  <c r="O400" i="53"/>
  <c r="P400" i="53" s="1"/>
  <c r="O401" i="53"/>
  <c r="P401" i="53" s="1"/>
  <c r="O402" i="53"/>
  <c r="P402" i="53" s="1"/>
  <c r="O403" i="53"/>
  <c r="P403" i="53" s="1"/>
  <c r="O404" i="53"/>
  <c r="P404" i="53" s="1"/>
  <c r="O405" i="53"/>
  <c r="P405" i="53" s="1"/>
  <c r="O406" i="53"/>
  <c r="P406" i="53" s="1"/>
  <c r="O407" i="53"/>
  <c r="P407" i="53" s="1"/>
  <c r="O408" i="53"/>
  <c r="P408" i="53" s="1"/>
  <c r="O409" i="53"/>
  <c r="P409" i="53" s="1"/>
  <c r="O410" i="53"/>
  <c r="P410" i="53" s="1"/>
  <c r="O411" i="53"/>
  <c r="P411" i="53" s="1"/>
  <c r="O412" i="53"/>
  <c r="P412" i="53" s="1"/>
  <c r="O413" i="53"/>
  <c r="O414" i="53"/>
  <c r="P414" i="53" s="1"/>
  <c r="O415" i="53"/>
  <c r="P415" i="53" s="1"/>
  <c r="O416" i="53"/>
  <c r="P416" i="53" s="1"/>
  <c r="O417" i="53"/>
  <c r="P417" i="53" s="1"/>
  <c r="O418" i="53"/>
  <c r="P418" i="53" s="1"/>
  <c r="O419" i="53"/>
  <c r="P419" i="53" s="1"/>
  <c r="O420" i="53"/>
  <c r="P420" i="53" s="1"/>
  <c r="O421" i="53"/>
  <c r="P421" i="53" s="1"/>
  <c r="O422" i="53"/>
  <c r="P422" i="53" s="1"/>
  <c r="O423" i="53"/>
  <c r="P423" i="53" s="1"/>
  <c r="O424" i="53"/>
  <c r="P424" i="53" s="1"/>
  <c r="O425" i="53"/>
  <c r="P425" i="53" s="1"/>
  <c r="O426" i="53"/>
  <c r="P426" i="53" s="1"/>
  <c r="O427" i="53"/>
  <c r="P427" i="53" s="1"/>
  <c r="O428" i="53"/>
  <c r="P428" i="53" s="1"/>
  <c r="O429" i="53"/>
  <c r="P429" i="53" s="1"/>
  <c r="O430" i="53"/>
  <c r="P430" i="53" s="1"/>
  <c r="O431" i="53"/>
  <c r="P431" i="53" s="1"/>
  <c r="O432" i="53"/>
  <c r="P432" i="53" s="1"/>
  <c r="O433" i="53"/>
  <c r="P433" i="53" s="1"/>
  <c r="O434" i="53"/>
  <c r="P434" i="53" s="1"/>
  <c r="O435" i="53"/>
  <c r="P435" i="53" s="1"/>
  <c r="O436" i="53"/>
  <c r="P436" i="53" s="1"/>
  <c r="O437" i="53"/>
  <c r="P437" i="53" s="1"/>
  <c r="O438" i="53"/>
  <c r="P438" i="53" s="1"/>
  <c r="O439" i="53"/>
  <c r="P439" i="53" s="1"/>
  <c r="O440" i="53"/>
  <c r="P440" i="53" s="1"/>
  <c r="O441" i="53"/>
  <c r="P441" i="53" s="1"/>
  <c r="O442" i="53"/>
  <c r="P442" i="53" s="1"/>
  <c r="O443" i="53"/>
  <c r="P443" i="53" s="1"/>
  <c r="O444" i="53"/>
  <c r="P444" i="53" s="1"/>
  <c r="O445" i="53"/>
  <c r="P445" i="53" s="1"/>
  <c r="O446" i="53"/>
  <c r="P446" i="53" s="1"/>
  <c r="O447" i="53"/>
  <c r="P447" i="53" s="1"/>
  <c r="O448" i="53"/>
  <c r="P448" i="53" s="1"/>
  <c r="O449" i="53"/>
  <c r="P449" i="53" s="1"/>
  <c r="O450" i="53"/>
  <c r="P450" i="53" s="1"/>
  <c r="O451" i="53"/>
  <c r="P451" i="53" s="1"/>
  <c r="O452" i="53"/>
  <c r="P452" i="53" s="1"/>
  <c r="O453" i="53"/>
  <c r="P453" i="53" s="1"/>
  <c r="O454" i="53"/>
  <c r="P454" i="53" s="1"/>
  <c r="O455" i="53"/>
  <c r="P455" i="53" s="1"/>
  <c r="O456" i="53"/>
  <c r="P456" i="53" s="1"/>
  <c r="O457" i="53"/>
  <c r="P457" i="53" s="1"/>
  <c r="O458" i="53"/>
  <c r="P458" i="53" s="1"/>
  <c r="O459" i="53"/>
  <c r="P459" i="53" s="1"/>
  <c r="O460" i="53"/>
  <c r="P460" i="53" s="1"/>
  <c r="O461" i="53"/>
  <c r="P461" i="53" s="1"/>
  <c r="O462" i="53"/>
  <c r="P462" i="53" s="1"/>
  <c r="O463" i="53"/>
  <c r="P463" i="53" s="1"/>
  <c r="O464" i="53"/>
  <c r="P464" i="53" s="1"/>
  <c r="O465" i="53"/>
  <c r="P465" i="53" s="1"/>
  <c r="O466" i="53"/>
  <c r="P466" i="53" s="1"/>
  <c r="O467" i="53"/>
  <c r="P467" i="53" s="1"/>
  <c r="O468" i="53"/>
  <c r="P468" i="53" s="1"/>
  <c r="O469" i="53"/>
  <c r="P469" i="53" s="1"/>
  <c r="O470" i="53"/>
  <c r="P470" i="53" s="1"/>
  <c r="O471" i="53"/>
  <c r="P471" i="53" s="1"/>
  <c r="O472" i="53"/>
  <c r="P472" i="53" s="1"/>
  <c r="O473" i="53"/>
  <c r="P473" i="53" s="1"/>
  <c r="O474" i="53"/>
  <c r="P474" i="53" s="1"/>
  <c r="O475" i="53"/>
  <c r="P475" i="53" s="1"/>
  <c r="O476" i="53"/>
  <c r="P476" i="53" s="1"/>
  <c r="O477" i="53"/>
  <c r="P477" i="53" s="1"/>
  <c r="O478" i="53"/>
  <c r="P478" i="53" s="1"/>
  <c r="O479" i="53"/>
  <c r="P479" i="53" s="1"/>
  <c r="O480" i="53"/>
  <c r="P480" i="53" s="1"/>
  <c r="O481" i="53"/>
  <c r="P481" i="53" s="1"/>
  <c r="O482" i="53"/>
  <c r="P482" i="53" s="1"/>
  <c r="O483" i="53"/>
  <c r="P483" i="53" s="1"/>
  <c r="O484" i="53"/>
  <c r="P484" i="53" s="1"/>
  <c r="O485" i="53"/>
  <c r="P485" i="53" s="1"/>
  <c r="O486" i="53"/>
  <c r="P486" i="53" s="1"/>
  <c r="O487" i="53"/>
  <c r="P487" i="53" s="1"/>
  <c r="O488" i="53"/>
  <c r="P488" i="53" s="1"/>
  <c r="O489" i="53"/>
  <c r="P489" i="53" s="1"/>
  <c r="O490" i="53"/>
  <c r="P490" i="53" s="1"/>
  <c r="O491" i="53"/>
  <c r="P491" i="53" s="1"/>
  <c r="O492" i="53"/>
  <c r="P492" i="53" s="1"/>
  <c r="O493" i="53"/>
  <c r="P493" i="53" s="1"/>
  <c r="O494" i="53"/>
  <c r="P494" i="53" s="1"/>
  <c r="O495" i="53"/>
  <c r="P495" i="53" s="1"/>
  <c r="O496" i="53"/>
  <c r="P496" i="53" s="1"/>
  <c r="O497" i="53"/>
  <c r="P497" i="53" s="1"/>
  <c r="O498" i="53"/>
  <c r="P498" i="53" s="1"/>
  <c r="O499" i="53"/>
  <c r="P499" i="53" s="1"/>
  <c r="O500" i="53"/>
  <c r="P500" i="53" s="1"/>
  <c r="O501" i="53"/>
  <c r="P501" i="53" s="1"/>
  <c r="O502" i="53"/>
  <c r="P502" i="53" s="1"/>
  <c r="O503" i="53"/>
  <c r="P503" i="53" s="1"/>
  <c r="O504" i="53"/>
  <c r="P504" i="53" s="1"/>
  <c r="O505" i="53"/>
  <c r="P505" i="53" s="1"/>
  <c r="O506" i="53"/>
  <c r="P506" i="53" s="1"/>
  <c r="O507" i="53"/>
  <c r="P507" i="53" s="1"/>
  <c r="O508" i="53"/>
  <c r="P508" i="53" s="1"/>
  <c r="O509" i="53"/>
  <c r="P509" i="53" s="1"/>
  <c r="O510" i="53"/>
  <c r="P510" i="53" s="1"/>
  <c r="O511" i="53"/>
  <c r="P511" i="53" s="1"/>
  <c r="O512" i="53"/>
  <c r="P512" i="53" s="1"/>
  <c r="O513" i="53"/>
  <c r="P513" i="53" s="1"/>
  <c r="O514" i="53"/>
  <c r="P514" i="53" s="1"/>
  <c r="O515" i="53"/>
  <c r="P515" i="53" s="1"/>
  <c r="O516" i="53"/>
  <c r="P516" i="53" s="1"/>
  <c r="O517" i="53"/>
  <c r="P517" i="53" s="1"/>
  <c r="O518" i="53"/>
  <c r="P518" i="53" s="1"/>
  <c r="O519" i="53"/>
  <c r="P519" i="53" s="1"/>
  <c r="O520" i="53"/>
  <c r="P520" i="53" s="1"/>
  <c r="O521" i="53"/>
  <c r="P521" i="53" s="1"/>
  <c r="O522" i="53"/>
  <c r="P522" i="53" s="1"/>
  <c r="O523" i="53"/>
  <c r="P523" i="53" s="1"/>
  <c r="O524" i="53"/>
  <c r="P524" i="53" s="1"/>
  <c r="O525" i="53"/>
  <c r="P525" i="53" s="1"/>
  <c r="O526" i="53"/>
  <c r="P526" i="53" s="1"/>
  <c r="O527" i="53"/>
  <c r="P527" i="53" s="1"/>
  <c r="O528" i="53"/>
  <c r="P528" i="53" s="1"/>
  <c r="O529" i="53"/>
  <c r="P529" i="53" s="1"/>
  <c r="O530" i="53"/>
  <c r="P530" i="53" s="1"/>
  <c r="O531" i="53"/>
  <c r="P531" i="53" s="1"/>
  <c r="O532" i="53"/>
  <c r="P532" i="53" s="1"/>
  <c r="O533" i="53"/>
  <c r="O534" i="53"/>
  <c r="P534" i="53" s="1"/>
  <c r="O535" i="53"/>
  <c r="P535" i="53" s="1"/>
  <c r="O536" i="53"/>
  <c r="P536" i="53" s="1"/>
  <c r="O537" i="53"/>
  <c r="P537" i="53" s="1"/>
  <c r="O538" i="53"/>
  <c r="P538" i="53" s="1"/>
  <c r="O539" i="53"/>
  <c r="P539" i="53" s="1"/>
  <c r="O540" i="53"/>
  <c r="P540" i="53" s="1"/>
  <c r="O541" i="53"/>
  <c r="P541" i="53" s="1"/>
  <c r="O542" i="53"/>
  <c r="P542" i="53" s="1"/>
  <c r="O543" i="53"/>
  <c r="P543" i="53" s="1"/>
  <c r="O544" i="53"/>
  <c r="P544" i="53" s="1"/>
  <c r="O545" i="53"/>
  <c r="P545" i="53" s="1"/>
  <c r="O546" i="53"/>
  <c r="P546" i="53" s="1"/>
  <c r="O547" i="53"/>
  <c r="P547" i="53" s="1"/>
  <c r="O548" i="53"/>
  <c r="P548" i="53" s="1"/>
  <c r="O549" i="53"/>
  <c r="P549" i="53" s="1"/>
  <c r="O550" i="53"/>
  <c r="P550" i="53" s="1"/>
  <c r="O551" i="53"/>
  <c r="P551" i="53" s="1"/>
  <c r="O552" i="53"/>
  <c r="P552" i="53" s="1"/>
  <c r="O553" i="53"/>
  <c r="P553" i="53" s="1"/>
  <c r="O554" i="53"/>
  <c r="P554" i="53" s="1"/>
  <c r="O555" i="53"/>
  <c r="P555" i="53" s="1"/>
  <c r="O556" i="53"/>
  <c r="P556" i="53" s="1"/>
  <c r="O557" i="53"/>
  <c r="P557" i="53" s="1"/>
  <c r="O558" i="53"/>
  <c r="P558" i="53" s="1"/>
  <c r="O559" i="53"/>
  <c r="P559" i="53" s="1"/>
  <c r="O560" i="53"/>
  <c r="P560" i="53" s="1"/>
  <c r="O561" i="53"/>
  <c r="P561" i="53" s="1"/>
  <c r="O562" i="53"/>
  <c r="P562" i="53" s="1"/>
  <c r="O563" i="53"/>
  <c r="P563" i="53" s="1"/>
  <c r="O564" i="53"/>
  <c r="P564" i="53" s="1"/>
  <c r="O565" i="53"/>
  <c r="P565" i="53" s="1"/>
  <c r="O566" i="53"/>
  <c r="P566" i="53" s="1"/>
  <c r="O567" i="53"/>
  <c r="P567" i="53" s="1"/>
  <c r="O568" i="53"/>
  <c r="P568" i="53" s="1"/>
  <c r="O569" i="53"/>
  <c r="P569" i="53" s="1"/>
  <c r="O570" i="53"/>
  <c r="P570" i="53" s="1"/>
  <c r="O571" i="53"/>
  <c r="P571" i="53" s="1"/>
  <c r="O572" i="53"/>
  <c r="P572" i="53" s="1"/>
  <c r="O573" i="53"/>
  <c r="P573" i="53" s="1"/>
  <c r="O574" i="53"/>
  <c r="P574" i="53" s="1"/>
  <c r="O575" i="53"/>
  <c r="P575" i="53" s="1"/>
  <c r="O576" i="53"/>
  <c r="P576" i="53" s="1"/>
  <c r="O577" i="53"/>
  <c r="P577" i="53" s="1"/>
  <c r="O578" i="53"/>
  <c r="P578" i="53" s="1"/>
  <c r="O579" i="53"/>
  <c r="P579" i="53" s="1"/>
  <c r="O580" i="53"/>
  <c r="P580" i="53" s="1"/>
  <c r="O581" i="53"/>
  <c r="P581" i="53" s="1"/>
  <c r="O582" i="53"/>
  <c r="P582" i="53" s="1"/>
  <c r="O583" i="53"/>
  <c r="P583" i="53" s="1"/>
  <c r="O584" i="53"/>
  <c r="P584" i="53" s="1"/>
  <c r="O585" i="53"/>
  <c r="P585" i="53" s="1"/>
  <c r="O586" i="53"/>
  <c r="P586" i="53" s="1"/>
  <c r="O587" i="53"/>
  <c r="P587" i="53" s="1"/>
  <c r="O588" i="53"/>
  <c r="P588" i="53" s="1"/>
  <c r="O589" i="53"/>
  <c r="P589" i="53" s="1"/>
  <c r="O590" i="53"/>
  <c r="P590" i="53" s="1"/>
  <c r="O591" i="53"/>
  <c r="P591" i="53" s="1"/>
  <c r="O592" i="53"/>
  <c r="P592" i="53" s="1"/>
  <c r="O593" i="53"/>
  <c r="P593" i="53" s="1"/>
  <c r="O594" i="53"/>
  <c r="P594" i="53" s="1"/>
  <c r="O595" i="53"/>
  <c r="P595" i="53" s="1"/>
  <c r="O596" i="53"/>
  <c r="P596" i="53" s="1"/>
  <c r="O597" i="53"/>
  <c r="P597" i="53" s="1"/>
  <c r="O598" i="53"/>
  <c r="P598" i="53" s="1"/>
  <c r="O599" i="53"/>
  <c r="P599" i="53" s="1"/>
  <c r="O600" i="53"/>
  <c r="P600" i="53" s="1"/>
  <c r="O601" i="53"/>
  <c r="P601" i="53" s="1"/>
  <c r="O602" i="53"/>
  <c r="P602" i="53" s="1"/>
  <c r="O603" i="53"/>
  <c r="P603" i="53" s="1"/>
  <c r="O604" i="53"/>
  <c r="P604" i="53" s="1"/>
  <c r="O605" i="53"/>
  <c r="P605" i="53" s="1"/>
  <c r="O606" i="53"/>
  <c r="P606" i="53" s="1"/>
  <c r="O607" i="53"/>
  <c r="P607" i="53" s="1"/>
  <c r="O608" i="53"/>
  <c r="P608" i="53" s="1"/>
  <c r="O609" i="53"/>
  <c r="P609" i="53" s="1"/>
  <c r="O610" i="53"/>
  <c r="P610" i="53" s="1"/>
  <c r="O611" i="53"/>
  <c r="P611" i="53" s="1"/>
  <c r="O612" i="53"/>
  <c r="P612" i="53" s="1"/>
  <c r="O613" i="53"/>
  <c r="P613" i="53" s="1"/>
  <c r="O614" i="53"/>
  <c r="P614" i="53" s="1"/>
  <c r="O615" i="53"/>
  <c r="P615" i="53" s="1"/>
  <c r="O616" i="53"/>
  <c r="P616" i="53" s="1"/>
  <c r="O617" i="53"/>
  <c r="P617" i="53" s="1"/>
  <c r="O618" i="53"/>
  <c r="P618" i="53" s="1"/>
  <c r="O619" i="53"/>
  <c r="P619" i="53" s="1"/>
  <c r="O620" i="53"/>
  <c r="P620" i="53" s="1"/>
  <c r="O621" i="53"/>
  <c r="P621" i="53" s="1"/>
  <c r="O622" i="53"/>
  <c r="P622" i="53" s="1"/>
  <c r="O623" i="53"/>
  <c r="P623" i="53" s="1"/>
  <c r="O624" i="53"/>
  <c r="P624" i="53" s="1"/>
  <c r="O625" i="53"/>
  <c r="P625" i="53" s="1"/>
  <c r="O626" i="53"/>
  <c r="P626" i="53" s="1"/>
  <c r="O627" i="53"/>
  <c r="P627" i="53" s="1"/>
  <c r="O628" i="53"/>
  <c r="P628" i="53" s="1"/>
  <c r="O629" i="53"/>
  <c r="P629" i="53" s="1"/>
  <c r="O630" i="53"/>
  <c r="P630" i="53" s="1"/>
  <c r="O631" i="53"/>
  <c r="P631" i="53" s="1"/>
  <c r="O632" i="53"/>
  <c r="P632" i="53" s="1"/>
  <c r="O633" i="53"/>
  <c r="P633" i="53" s="1"/>
  <c r="O634" i="53"/>
  <c r="P634" i="53" s="1"/>
  <c r="O635" i="53"/>
  <c r="P635" i="53" s="1"/>
  <c r="O636" i="53"/>
  <c r="P636" i="53" s="1"/>
  <c r="O637" i="53"/>
  <c r="P637" i="53" s="1"/>
  <c r="O638" i="53"/>
  <c r="P638" i="53" s="1"/>
  <c r="O639" i="53"/>
  <c r="P639" i="53" s="1"/>
  <c r="O640" i="53"/>
  <c r="P640" i="53" s="1"/>
  <c r="O641" i="53"/>
  <c r="P641" i="53" s="1"/>
  <c r="O642" i="53"/>
  <c r="P642" i="53" s="1"/>
  <c r="O643" i="53"/>
  <c r="P643" i="53" s="1"/>
  <c r="O644" i="53"/>
  <c r="P644" i="53" s="1"/>
  <c r="O645" i="53"/>
  <c r="P645" i="53" s="1"/>
  <c r="O646" i="53"/>
  <c r="P646" i="53" s="1"/>
  <c r="O647" i="53"/>
  <c r="P647" i="53" s="1"/>
  <c r="O648" i="53"/>
  <c r="P648" i="53" s="1"/>
  <c r="O649" i="53"/>
  <c r="P649" i="53" s="1"/>
  <c r="O650" i="53"/>
  <c r="P650" i="53" s="1"/>
  <c r="O651" i="53"/>
  <c r="P651" i="53" s="1"/>
  <c r="O652" i="53"/>
  <c r="P652" i="53" s="1"/>
  <c r="O653" i="53"/>
  <c r="P653" i="53" s="1"/>
  <c r="O654" i="53"/>
  <c r="P654" i="53" s="1"/>
  <c r="O655" i="53"/>
  <c r="P655" i="53" s="1"/>
  <c r="O656" i="53"/>
  <c r="P656" i="53" s="1"/>
  <c r="O657" i="53"/>
  <c r="P657" i="53" s="1"/>
  <c r="O658" i="53"/>
  <c r="P658" i="53" s="1"/>
  <c r="O659" i="53"/>
  <c r="P659" i="53" s="1"/>
  <c r="O660" i="53"/>
  <c r="P660" i="53" s="1"/>
  <c r="O661" i="53"/>
  <c r="P661" i="53" s="1"/>
  <c r="O662" i="53"/>
  <c r="P662" i="53" s="1"/>
  <c r="O663" i="53"/>
  <c r="P663" i="53" s="1"/>
  <c r="O664" i="53"/>
  <c r="P664" i="53" s="1"/>
  <c r="O665" i="53"/>
  <c r="P665" i="53" s="1"/>
  <c r="O666" i="53"/>
  <c r="P666" i="53" s="1"/>
  <c r="O667" i="53"/>
  <c r="P667" i="53" s="1"/>
  <c r="O668" i="53"/>
  <c r="P668" i="53" s="1"/>
  <c r="O669" i="53"/>
  <c r="P669" i="53" s="1"/>
  <c r="O670" i="53"/>
  <c r="P670" i="53" s="1"/>
  <c r="O671" i="53"/>
  <c r="P671" i="53" s="1"/>
  <c r="O672" i="53"/>
  <c r="P672" i="53" s="1"/>
  <c r="O673" i="53"/>
  <c r="P673" i="53" s="1"/>
  <c r="O674" i="53"/>
  <c r="P674" i="53" s="1"/>
  <c r="O675" i="53"/>
  <c r="P675" i="53" s="1"/>
  <c r="O676" i="53"/>
  <c r="P676" i="53" s="1"/>
  <c r="O677" i="53"/>
  <c r="P677" i="53" s="1"/>
  <c r="O678" i="53"/>
  <c r="P678" i="53" s="1"/>
  <c r="O679" i="53"/>
  <c r="P679" i="53" s="1"/>
  <c r="O680" i="53"/>
  <c r="P680" i="53" s="1"/>
  <c r="O681" i="53"/>
  <c r="P681" i="53" s="1"/>
  <c r="O682" i="53"/>
  <c r="P682" i="53" s="1"/>
  <c r="O683" i="53"/>
  <c r="P683" i="53" s="1"/>
  <c r="O684" i="53"/>
  <c r="P684" i="53" s="1"/>
  <c r="O685" i="53"/>
  <c r="P685" i="53" s="1"/>
  <c r="O686" i="53"/>
  <c r="P686" i="53" s="1"/>
  <c r="O687" i="53"/>
  <c r="P687" i="53" s="1"/>
  <c r="O688" i="53"/>
  <c r="P688" i="53" s="1"/>
  <c r="O689" i="53"/>
  <c r="P689" i="53" s="1"/>
  <c r="O690" i="53"/>
  <c r="P690" i="53" s="1"/>
  <c r="O691" i="53"/>
  <c r="P691" i="53" s="1"/>
  <c r="O692" i="53"/>
  <c r="P692" i="53" s="1"/>
  <c r="O693" i="53"/>
  <c r="P693" i="53" s="1"/>
  <c r="O694" i="53"/>
  <c r="P694" i="53" s="1"/>
  <c r="O695" i="53"/>
  <c r="P695" i="53" s="1"/>
  <c r="O696" i="53"/>
  <c r="P696" i="53" s="1"/>
  <c r="O697" i="53"/>
  <c r="P697" i="53" s="1"/>
  <c r="O698" i="53"/>
  <c r="P698" i="53" s="1"/>
  <c r="O699" i="53"/>
  <c r="P699" i="53" s="1"/>
  <c r="O700" i="53"/>
  <c r="P700" i="53" s="1"/>
  <c r="O701" i="53"/>
  <c r="P701" i="53" s="1"/>
  <c r="O702" i="53"/>
  <c r="P702" i="53" s="1"/>
  <c r="O703" i="53"/>
  <c r="P703" i="53" s="1"/>
  <c r="O704" i="53"/>
  <c r="P704" i="53" s="1"/>
  <c r="O705" i="53"/>
  <c r="P705" i="53" s="1"/>
  <c r="O706" i="53"/>
  <c r="P706" i="53" s="1"/>
  <c r="O707" i="53"/>
  <c r="P707" i="53" s="1"/>
  <c r="O708" i="53"/>
  <c r="P708" i="53" s="1"/>
  <c r="O709" i="53"/>
  <c r="P709" i="53" s="1"/>
  <c r="O710" i="53"/>
  <c r="P710" i="53" s="1"/>
  <c r="O711" i="53"/>
  <c r="P711" i="53" s="1"/>
  <c r="O712" i="53"/>
  <c r="P712" i="53" s="1"/>
  <c r="O713" i="53"/>
  <c r="P713" i="53" s="1"/>
  <c r="O714" i="53"/>
  <c r="P714" i="53" s="1"/>
  <c r="O715" i="53"/>
  <c r="P715" i="53" s="1"/>
  <c r="O716" i="53"/>
  <c r="P716" i="53" s="1"/>
  <c r="O717" i="53"/>
  <c r="P717" i="53" s="1"/>
  <c r="O718" i="53"/>
  <c r="P718" i="53" s="1"/>
  <c r="O719" i="53"/>
  <c r="P719" i="53" s="1"/>
  <c r="O720" i="53"/>
  <c r="P720" i="53" s="1"/>
  <c r="O721" i="53"/>
  <c r="P721" i="53" s="1"/>
  <c r="O722" i="53"/>
  <c r="P722" i="53" s="1"/>
  <c r="O723" i="53"/>
  <c r="P723" i="53" s="1"/>
  <c r="O724" i="53"/>
  <c r="P724" i="53" s="1"/>
  <c r="O725" i="53"/>
  <c r="P725" i="53" s="1"/>
  <c r="O726" i="53"/>
  <c r="P726" i="53" s="1"/>
  <c r="O727" i="53"/>
  <c r="P727" i="53" s="1"/>
  <c r="O728" i="53"/>
  <c r="P728" i="53" s="1"/>
  <c r="O729" i="53"/>
  <c r="P729" i="53" s="1"/>
  <c r="O730" i="53"/>
  <c r="P730" i="53" s="1"/>
  <c r="O731" i="53"/>
  <c r="P731" i="53" s="1"/>
  <c r="O732" i="53"/>
  <c r="P732" i="53" s="1"/>
  <c r="O733" i="53"/>
  <c r="P733" i="53" s="1"/>
  <c r="O734" i="53"/>
  <c r="P734" i="53" s="1"/>
  <c r="O735" i="53"/>
  <c r="P735" i="53" s="1"/>
  <c r="O736" i="53"/>
  <c r="P736" i="53" s="1"/>
  <c r="O737" i="53"/>
  <c r="P737" i="53" s="1"/>
  <c r="O738" i="53"/>
  <c r="P738" i="53" s="1"/>
  <c r="O739" i="53"/>
  <c r="P739" i="53" s="1"/>
  <c r="O740" i="53"/>
  <c r="P740" i="53" s="1"/>
  <c r="O741" i="53"/>
  <c r="P741" i="53" s="1"/>
  <c r="O742" i="53"/>
  <c r="P742" i="53" s="1"/>
  <c r="O743" i="53"/>
  <c r="P743" i="53" s="1"/>
  <c r="O744" i="53"/>
  <c r="P744" i="53" s="1"/>
  <c r="O745" i="53"/>
  <c r="P745" i="53" s="1"/>
  <c r="O746" i="53"/>
  <c r="P746" i="53" s="1"/>
  <c r="O747" i="53"/>
  <c r="P747" i="53" s="1"/>
  <c r="O748" i="53"/>
  <c r="P748" i="53" s="1"/>
  <c r="O749" i="53"/>
  <c r="P749" i="53" s="1"/>
  <c r="O750" i="53"/>
  <c r="P750" i="53" s="1"/>
  <c r="O751" i="53"/>
  <c r="P751" i="53" s="1"/>
  <c r="O752" i="53"/>
  <c r="P752" i="53" s="1"/>
  <c r="O753" i="53"/>
  <c r="P753" i="53" s="1"/>
  <c r="O754" i="53"/>
  <c r="P754" i="53" s="1"/>
  <c r="O755" i="53"/>
  <c r="P755" i="53" s="1"/>
  <c r="O756" i="53"/>
  <c r="P756" i="53" s="1"/>
  <c r="O757" i="53"/>
  <c r="P757" i="53" s="1"/>
  <c r="O758" i="53"/>
  <c r="P758" i="53" s="1"/>
  <c r="O759" i="53"/>
  <c r="P759" i="53" s="1"/>
  <c r="O760" i="53"/>
  <c r="P760" i="53" s="1"/>
  <c r="O761" i="53"/>
  <c r="P761" i="53" s="1"/>
  <c r="O762" i="53"/>
  <c r="P762" i="53" s="1"/>
  <c r="O763" i="53"/>
  <c r="P763" i="53" s="1"/>
  <c r="O764" i="53"/>
  <c r="P764" i="53" s="1"/>
  <c r="O765" i="53"/>
  <c r="P765" i="53" s="1"/>
  <c r="O766" i="53"/>
  <c r="P766" i="53" s="1"/>
  <c r="O767" i="53"/>
  <c r="P767" i="53" s="1"/>
  <c r="O768" i="53"/>
  <c r="P768" i="53" s="1"/>
  <c r="O769" i="53"/>
  <c r="P769" i="53" s="1"/>
  <c r="O770" i="53"/>
  <c r="P770" i="53" s="1"/>
  <c r="O771" i="53"/>
  <c r="P771" i="53" s="1"/>
  <c r="O772" i="53"/>
  <c r="P772" i="53" s="1"/>
  <c r="O773" i="53"/>
  <c r="P773" i="53" s="1"/>
  <c r="O774" i="53"/>
  <c r="P774" i="53" s="1"/>
  <c r="O775" i="53"/>
  <c r="P775" i="53" s="1"/>
  <c r="O776" i="53"/>
  <c r="P776" i="53" s="1"/>
  <c r="O777" i="53"/>
  <c r="P777" i="53" s="1"/>
  <c r="O778" i="53"/>
  <c r="P778" i="53" s="1"/>
  <c r="O779" i="53"/>
  <c r="P779" i="53" s="1"/>
  <c r="O780" i="53"/>
  <c r="P780" i="53" s="1"/>
  <c r="O781" i="53"/>
  <c r="P781" i="53" s="1"/>
  <c r="O782" i="53"/>
  <c r="P782" i="53" s="1"/>
  <c r="O783" i="53"/>
  <c r="P783" i="53" s="1"/>
  <c r="O784" i="53"/>
  <c r="P784" i="53" s="1"/>
  <c r="O785" i="53"/>
  <c r="P785" i="53" s="1"/>
  <c r="O786" i="53"/>
  <c r="P786" i="53" s="1"/>
  <c r="O787" i="53"/>
  <c r="P787" i="53" s="1"/>
  <c r="O788" i="53"/>
  <c r="P788" i="53" s="1"/>
  <c r="O789" i="53"/>
  <c r="P789" i="53" s="1"/>
  <c r="O790" i="53"/>
  <c r="P790" i="53" s="1"/>
  <c r="O791" i="53"/>
  <c r="P791" i="53" s="1"/>
  <c r="O792" i="53"/>
  <c r="P792" i="53" s="1"/>
  <c r="O793" i="53"/>
  <c r="P793" i="53" s="1"/>
  <c r="O794" i="53"/>
  <c r="P794" i="53" s="1"/>
  <c r="O795" i="53"/>
  <c r="P795" i="53" s="1"/>
  <c r="O796" i="53"/>
  <c r="P796" i="53" s="1"/>
  <c r="O797" i="53"/>
  <c r="P797" i="53" s="1"/>
  <c r="O798" i="53"/>
  <c r="P798" i="53" s="1"/>
  <c r="O799" i="53"/>
  <c r="P799" i="53" s="1"/>
  <c r="O800" i="53"/>
  <c r="P800" i="53" s="1"/>
  <c r="O801" i="53"/>
  <c r="P801" i="53" s="1"/>
  <c r="O802" i="53"/>
  <c r="P802" i="53" s="1"/>
  <c r="O803" i="53"/>
  <c r="P803" i="53" s="1"/>
  <c r="O804" i="53"/>
  <c r="P804" i="53" s="1"/>
  <c r="O805" i="53"/>
  <c r="P805" i="53" s="1"/>
  <c r="O806" i="53"/>
  <c r="P806" i="53" s="1"/>
  <c r="O807" i="53"/>
  <c r="P807" i="53" s="1"/>
  <c r="O808" i="53"/>
  <c r="P808" i="53" s="1"/>
  <c r="O809" i="53"/>
  <c r="P809" i="53" s="1"/>
  <c r="O810" i="53"/>
  <c r="P810" i="53" s="1"/>
  <c r="O811" i="53"/>
  <c r="P811" i="53" s="1"/>
  <c r="O812" i="53"/>
  <c r="P812" i="53" s="1"/>
  <c r="O813" i="53"/>
  <c r="P813" i="53" s="1"/>
  <c r="O814" i="53"/>
  <c r="P814" i="53" s="1"/>
  <c r="O815" i="53"/>
  <c r="P815" i="53" s="1"/>
  <c r="O816" i="53"/>
  <c r="P816" i="53" s="1"/>
  <c r="O817" i="53"/>
  <c r="P817" i="53" s="1"/>
  <c r="O818" i="53"/>
  <c r="P818" i="53" s="1"/>
  <c r="O819" i="53"/>
  <c r="P819" i="53" s="1"/>
  <c r="O820" i="53"/>
  <c r="P820" i="53" s="1"/>
  <c r="O821" i="53"/>
  <c r="P821" i="53" s="1"/>
  <c r="O822" i="53"/>
  <c r="P822" i="53" s="1"/>
  <c r="O823" i="53"/>
  <c r="P823" i="53" s="1"/>
  <c r="O824" i="53"/>
  <c r="P824" i="53" s="1"/>
  <c r="O825" i="53"/>
  <c r="P825" i="53" s="1"/>
  <c r="O826" i="53"/>
  <c r="P826" i="53" s="1"/>
  <c r="O827" i="53"/>
  <c r="P827" i="53" s="1"/>
  <c r="O828" i="53"/>
  <c r="P828" i="53" s="1"/>
  <c r="O829" i="53"/>
  <c r="P829" i="53" s="1"/>
  <c r="O830" i="53"/>
  <c r="P830" i="53" s="1"/>
  <c r="O831" i="53"/>
  <c r="P831" i="53" s="1"/>
  <c r="O832" i="53"/>
  <c r="P832" i="53" s="1"/>
  <c r="O833" i="53"/>
  <c r="P833" i="53" s="1"/>
  <c r="O834" i="53"/>
  <c r="P834" i="53" s="1"/>
  <c r="O835" i="53"/>
  <c r="P835" i="53" s="1"/>
  <c r="O836" i="53"/>
  <c r="P836" i="53" s="1"/>
  <c r="O837" i="53"/>
  <c r="P837" i="53" s="1"/>
  <c r="O838" i="53"/>
  <c r="P838" i="53" s="1"/>
  <c r="O839" i="53"/>
  <c r="P839" i="53" s="1"/>
  <c r="O840" i="53"/>
  <c r="P840" i="53" s="1"/>
  <c r="O841" i="53"/>
  <c r="P841" i="53" s="1"/>
  <c r="O842" i="53"/>
  <c r="P842" i="53" s="1"/>
  <c r="O843" i="53"/>
  <c r="P843" i="53" s="1"/>
  <c r="O844" i="53"/>
  <c r="P844" i="53" s="1"/>
  <c r="O845" i="53"/>
  <c r="P845" i="53" s="1"/>
  <c r="O846" i="53"/>
  <c r="P846" i="53" s="1"/>
  <c r="O847" i="53"/>
  <c r="P847" i="53" s="1"/>
  <c r="O848" i="53"/>
  <c r="P848" i="53" s="1"/>
  <c r="O849" i="53"/>
  <c r="P849" i="53" s="1"/>
  <c r="O850" i="53"/>
  <c r="P850" i="53" s="1"/>
  <c r="O851" i="53"/>
  <c r="P851" i="53" s="1"/>
  <c r="O852" i="53"/>
  <c r="P852" i="53" s="1"/>
  <c r="O853" i="53"/>
  <c r="P853" i="53" s="1"/>
  <c r="O854" i="53"/>
  <c r="P854" i="53" s="1"/>
  <c r="O855" i="53"/>
  <c r="P855" i="53" s="1"/>
  <c r="O856" i="53"/>
  <c r="P856" i="53" s="1"/>
  <c r="O857" i="53"/>
  <c r="P857" i="53" s="1"/>
  <c r="O858" i="53"/>
  <c r="P858" i="53" s="1"/>
  <c r="O859" i="53"/>
  <c r="P859" i="53" s="1"/>
  <c r="O860" i="53"/>
  <c r="P860" i="53" s="1"/>
  <c r="O861" i="53"/>
  <c r="P861" i="53" s="1"/>
  <c r="O862" i="53"/>
  <c r="P862" i="53" s="1"/>
  <c r="O863" i="53"/>
  <c r="P863" i="53" s="1"/>
  <c r="O864" i="53"/>
  <c r="P864" i="53" s="1"/>
  <c r="O865" i="53"/>
  <c r="P865" i="53" s="1"/>
  <c r="O866" i="53"/>
  <c r="P866" i="53" s="1"/>
  <c r="O867" i="53"/>
  <c r="P867" i="53" s="1"/>
  <c r="O868" i="53"/>
  <c r="P868" i="53" s="1"/>
  <c r="O869" i="53"/>
  <c r="P869" i="53" s="1"/>
  <c r="O870" i="53"/>
  <c r="P870" i="53" s="1"/>
  <c r="O871" i="53"/>
  <c r="P871" i="53" s="1"/>
  <c r="O872" i="53"/>
  <c r="P872" i="53" s="1"/>
  <c r="O873" i="53"/>
  <c r="P873" i="53" s="1"/>
  <c r="O874" i="53"/>
  <c r="P874" i="53" s="1"/>
  <c r="O875" i="53"/>
  <c r="P875" i="53" s="1"/>
  <c r="O876" i="53"/>
  <c r="P876" i="53" s="1"/>
  <c r="O877" i="53"/>
  <c r="P877" i="53" s="1"/>
  <c r="O878" i="53"/>
  <c r="P878" i="53" s="1"/>
  <c r="O879" i="53"/>
  <c r="P879" i="53" s="1"/>
  <c r="O880" i="53"/>
  <c r="P880" i="53" s="1"/>
  <c r="O881" i="53"/>
  <c r="P881" i="53" s="1"/>
  <c r="O882" i="53"/>
  <c r="P882" i="53" s="1"/>
  <c r="O883" i="53"/>
  <c r="P883" i="53" s="1"/>
  <c r="O884" i="53"/>
  <c r="P884" i="53" s="1"/>
  <c r="O885" i="53"/>
  <c r="P885" i="53" s="1"/>
  <c r="O886" i="53"/>
  <c r="P886" i="53" s="1"/>
  <c r="O887" i="53"/>
  <c r="P887" i="53" s="1"/>
  <c r="O888" i="53"/>
  <c r="P888" i="53" s="1"/>
  <c r="O889" i="53"/>
  <c r="P889" i="53" s="1"/>
  <c r="O890" i="53"/>
  <c r="P890" i="53" s="1"/>
  <c r="O891" i="53"/>
  <c r="P891" i="53" s="1"/>
  <c r="O892" i="53"/>
  <c r="P892" i="53" s="1"/>
  <c r="O893" i="53"/>
  <c r="P893" i="53" s="1"/>
  <c r="O894" i="53"/>
  <c r="P894" i="53" s="1"/>
  <c r="O895" i="53"/>
  <c r="P895" i="53" s="1"/>
  <c r="O896" i="53"/>
  <c r="P896" i="53" s="1"/>
  <c r="O897" i="53"/>
  <c r="P897" i="53" s="1"/>
  <c r="O898" i="53"/>
  <c r="P898" i="53" s="1"/>
  <c r="O899" i="53"/>
  <c r="P899" i="53" s="1"/>
  <c r="O900" i="53"/>
  <c r="P900" i="53" s="1"/>
  <c r="O901" i="53"/>
  <c r="P901" i="53" s="1"/>
  <c r="O902" i="53"/>
  <c r="P902" i="53" s="1"/>
  <c r="O903" i="53"/>
  <c r="P903" i="53" s="1"/>
  <c r="O904" i="53"/>
  <c r="P904" i="53" s="1"/>
  <c r="O905" i="53"/>
  <c r="P905" i="53" s="1"/>
  <c r="O906" i="53"/>
  <c r="P906" i="53" s="1"/>
  <c r="O907" i="53"/>
  <c r="P907" i="53" s="1"/>
  <c r="O908" i="53"/>
  <c r="P908" i="53" s="1"/>
  <c r="O909" i="53"/>
  <c r="P909" i="53" s="1"/>
  <c r="O910" i="53"/>
  <c r="P910" i="53" s="1"/>
  <c r="O911" i="53"/>
  <c r="P911" i="53" s="1"/>
  <c r="O912" i="53"/>
  <c r="P912" i="53" s="1"/>
  <c r="O913" i="53"/>
  <c r="P913" i="53" s="1"/>
  <c r="O914" i="53"/>
  <c r="P914" i="53" s="1"/>
  <c r="O915" i="53"/>
  <c r="P915" i="53" s="1"/>
  <c r="O916" i="53"/>
  <c r="P916" i="53" s="1"/>
  <c r="O917" i="53"/>
  <c r="P917" i="53" s="1"/>
  <c r="O918" i="53"/>
  <c r="P918" i="53" s="1"/>
  <c r="O919" i="53"/>
  <c r="P919" i="53" s="1"/>
  <c r="O920" i="53"/>
  <c r="P920" i="53" s="1"/>
  <c r="O921" i="53"/>
  <c r="P921" i="53" s="1"/>
  <c r="O922" i="53"/>
  <c r="P922" i="53" s="1"/>
  <c r="O923" i="53"/>
  <c r="P923" i="53" s="1"/>
  <c r="O924" i="53"/>
  <c r="P924" i="53" s="1"/>
  <c r="O925" i="53"/>
  <c r="P925" i="53" s="1"/>
  <c r="O926" i="53"/>
  <c r="P926" i="53" s="1"/>
  <c r="O927" i="53"/>
  <c r="P927" i="53" s="1"/>
  <c r="O928" i="53"/>
  <c r="P928" i="53" s="1"/>
  <c r="O929" i="53"/>
  <c r="P929" i="53" s="1"/>
  <c r="O930" i="53"/>
  <c r="P930" i="53" s="1"/>
  <c r="O931" i="53"/>
  <c r="P931" i="53" s="1"/>
  <c r="O932" i="53"/>
  <c r="P932" i="53" s="1"/>
  <c r="O933" i="53"/>
  <c r="P933" i="53" s="1"/>
  <c r="O934" i="53"/>
  <c r="P934" i="53" s="1"/>
  <c r="O935" i="53"/>
  <c r="P935" i="53" s="1"/>
  <c r="O936" i="53"/>
  <c r="P936" i="53" s="1"/>
  <c r="O937" i="53"/>
  <c r="P937" i="53" s="1"/>
  <c r="O938" i="53"/>
  <c r="P938" i="53" s="1"/>
  <c r="O939" i="53"/>
  <c r="P939" i="53" s="1"/>
  <c r="O940" i="53"/>
  <c r="P940" i="53" s="1"/>
  <c r="O941" i="53"/>
  <c r="P941" i="53" s="1"/>
  <c r="O942" i="53"/>
  <c r="P942" i="53" s="1"/>
  <c r="O943" i="53"/>
  <c r="P943" i="53" s="1"/>
  <c r="O944" i="53"/>
  <c r="P944" i="53" s="1"/>
  <c r="O945" i="53"/>
  <c r="P945" i="53" s="1"/>
  <c r="O946" i="53"/>
  <c r="P946" i="53" s="1"/>
  <c r="O947" i="53"/>
  <c r="P947" i="53" s="1"/>
  <c r="O948" i="53"/>
  <c r="P948" i="53" s="1"/>
  <c r="O949" i="53"/>
  <c r="P949" i="53" s="1"/>
  <c r="O950" i="53"/>
  <c r="P950" i="53" s="1"/>
  <c r="O951" i="53"/>
  <c r="P951" i="53" s="1"/>
  <c r="O952" i="53"/>
  <c r="P952" i="53" s="1"/>
  <c r="O953" i="53"/>
  <c r="P953" i="53" s="1"/>
  <c r="O954" i="53"/>
  <c r="P954" i="53" s="1"/>
  <c r="O955" i="53"/>
  <c r="P955" i="53" s="1"/>
  <c r="O956" i="53"/>
  <c r="P956" i="53" s="1"/>
  <c r="O957" i="53"/>
  <c r="P957" i="53" s="1"/>
  <c r="O958" i="53"/>
  <c r="P958" i="53" s="1"/>
  <c r="O959" i="53"/>
  <c r="P959" i="53" s="1"/>
  <c r="O960" i="53"/>
  <c r="P960" i="53" s="1"/>
  <c r="O961" i="53"/>
  <c r="P961" i="53" s="1"/>
  <c r="O962" i="53"/>
  <c r="P962" i="53" s="1"/>
  <c r="O963" i="53"/>
  <c r="P963" i="53" s="1"/>
  <c r="O964" i="53"/>
  <c r="P964" i="53" s="1"/>
  <c r="O965" i="53"/>
  <c r="P965" i="53" s="1"/>
  <c r="O966" i="53"/>
  <c r="P966" i="53" s="1"/>
  <c r="O967" i="53"/>
  <c r="P967" i="53" s="1"/>
  <c r="O968" i="53"/>
  <c r="P968" i="53" s="1"/>
  <c r="O969" i="53"/>
  <c r="P969" i="53" s="1"/>
  <c r="O970" i="53"/>
  <c r="P970" i="53" s="1"/>
  <c r="O971" i="53"/>
  <c r="P971" i="53" s="1"/>
  <c r="O972" i="53"/>
  <c r="P972" i="53" s="1"/>
  <c r="O973" i="53"/>
  <c r="P973" i="53" s="1"/>
  <c r="O974" i="53"/>
  <c r="P974" i="53" s="1"/>
  <c r="O975" i="53"/>
  <c r="P975" i="53" s="1"/>
  <c r="O976" i="53"/>
  <c r="P976" i="53" s="1"/>
  <c r="O977" i="53"/>
  <c r="P977" i="53" s="1"/>
  <c r="O978" i="53"/>
  <c r="P978" i="53" s="1"/>
  <c r="O979" i="53"/>
  <c r="P979" i="53" s="1"/>
  <c r="O980" i="53"/>
  <c r="P980" i="53" s="1"/>
  <c r="O981" i="53"/>
  <c r="P981" i="53" s="1"/>
  <c r="O982" i="53"/>
  <c r="P982" i="53" s="1"/>
  <c r="O983" i="53"/>
  <c r="P983" i="53" s="1"/>
  <c r="O984" i="53"/>
  <c r="P984" i="53" s="1"/>
  <c r="O985" i="53"/>
  <c r="P985" i="53" s="1"/>
  <c r="O986" i="53"/>
  <c r="P986" i="53" s="1"/>
  <c r="O987" i="53"/>
  <c r="P987" i="53" s="1"/>
  <c r="O988" i="53"/>
  <c r="P988" i="53" s="1"/>
  <c r="O989" i="53"/>
  <c r="P989" i="53" s="1"/>
  <c r="O990" i="53"/>
  <c r="P990" i="53" s="1"/>
  <c r="O991" i="53"/>
  <c r="P991" i="53" s="1"/>
  <c r="O992" i="53"/>
  <c r="P992" i="53" s="1"/>
  <c r="O993" i="53"/>
  <c r="P993" i="53" s="1"/>
  <c r="O994" i="53"/>
  <c r="P994" i="53" s="1"/>
  <c r="O995" i="53"/>
  <c r="P995" i="53" s="1"/>
  <c r="O996" i="53"/>
  <c r="P996" i="53" s="1"/>
  <c r="O997" i="53"/>
  <c r="P997" i="53" s="1"/>
  <c r="O998" i="53"/>
  <c r="P998" i="53" s="1"/>
  <c r="O999" i="53"/>
  <c r="P999" i="53" s="1"/>
  <c r="O1000" i="53"/>
  <c r="P1000" i="53" s="1"/>
  <c r="O1001" i="53"/>
  <c r="P1001" i="53" s="1"/>
  <c r="O1002" i="53"/>
  <c r="P1002" i="53" s="1"/>
  <c r="O1003" i="53"/>
  <c r="P1003" i="53" s="1"/>
  <c r="O1004" i="53"/>
  <c r="P1004" i="53" s="1"/>
  <c r="O1005" i="53"/>
  <c r="P1005" i="53" s="1"/>
  <c r="O1006" i="53"/>
  <c r="P1006" i="53" s="1"/>
  <c r="O1007" i="53"/>
  <c r="P1007" i="53" s="1"/>
  <c r="O1008" i="53"/>
  <c r="P1008" i="53" s="1"/>
  <c r="O1009" i="53"/>
  <c r="P1009" i="53" s="1"/>
  <c r="O1010" i="53"/>
  <c r="P1010" i="53" s="1"/>
  <c r="O1011" i="53"/>
  <c r="P1011" i="53" s="1"/>
  <c r="O1012" i="53"/>
  <c r="P1012" i="53" s="1"/>
  <c r="O1013" i="53"/>
  <c r="P1013" i="53" s="1"/>
  <c r="O1014" i="53"/>
  <c r="P1014" i="53" s="1"/>
  <c r="O1015" i="53"/>
  <c r="P1015" i="53" s="1"/>
  <c r="O1016" i="53"/>
  <c r="P1016" i="53" s="1"/>
  <c r="O17" i="53"/>
  <c r="O18" i="53"/>
  <c r="O19" i="53"/>
  <c r="Q20" i="53"/>
  <c r="AF12" i="13"/>
  <c r="AE12" i="13"/>
  <c r="AD12" i="13"/>
  <c r="AC12" i="13"/>
  <c r="AB12" i="13"/>
  <c r="AA12" i="13"/>
  <c r="Z12" i="13"/>
  <c r="Y12" i="13"/>
  <c r="X12" i="13"/>
  <c r="W12" i="13"/>
  <c r="V12" i="13"/>
  <c r="U12" i="13"/>
  <c r="T12" i="13"/>
  <c r="S12" i="13"/>
  <c r="R12" i="13"/>
  <c r="Q12" i="13"/>
  <c r="AE13" i="12"/>
  <c r="AD13" i="12"/>
  <c r="AC13" i="12"/>
  <c r="AB13" i="12"/>
  <c r="AA13" i="12"/>
  <c r="Z13" i="12"/>
  <c r="Y13" i="12"/>
  <c r="X13" i="12"/>
  <c r="W13" i="12"/>
  <c r="V13" i="12"/>
  <c r="U13" i="12"/>
  <c r="T13" i="12"/>
  <c r="S13" i="12"/>
  <c r="R13" i="12"/>
  <c r="Q13" i="12"/>
  <c r="P13" i="12"/>
  <c r="AE13" i="11"/>
  <c r="AD13" i="11"/>
  <c r="AC13" i="11"/>
  <c r="AB13" i="11"/>
  <c r="AA13" i="11"/>
  <c r="Z13" i="11"/>
  <c r="Y13" i="11"/>
  <c r="X13" i="11"/>
  <c r="W13" i="11"/>
  <c r="V13" i="11"/>
  <c r="U13" i="11"/>
  <c r="T13" i="11"/>
  <c r="S13" i="11"/>
  <c r="R13" i="11"/>
  <c r="Q13" i="11"/>
  <c r="P13" i="11"/>
  <c r="AB11" i="34"/>
  <c r="AA11" i="34"/>
  <c r="Z11" i="34"/>
  <c r="Y11" i="34"/>
  <c r="X11" i="34"/>
  <c r="W11" i="34"/>
  <c r="V11" i="34"/>
  <c r="U11" i="34"/>
  <c r="T11" i="34"/>
  <c r="S11" i="34"/>
  <c r="R11" i="34"/>
  <c r="Q11" i="34"/>
  <c r="P11" i="34"/>
  <c r="O11" i="34"/>
  <c r="N11" i="34"/>
  <c r="M11" i="34"/>
  <c r="AB11" i="33"/>
  <c r="AA11" i="33"/>
  <c r="Z11" i="33"/>
  <c r="Y11" i="33"/>
  <c r="X11" i="33"/>
  <c r="W11" i="33"/>
  <c r="V11" i="33"/>
  <c r="U11" i="33"/>
  <c r="T11" i="33"/>
  <c r="S11" i="33"/>
  <c r="R11" i="33"/>
  <c r="Q11" i="33"/>
  <c r="P11" i="33"/>
  <c r="O11" i="33"/>
  <c r="N11" i="33"/>
  <c r="M11" i="33"/>
  <c r="AB11" i="32"/>
  <c r="AA11" i="32"/>
  <c r="Z11" i="32"/>
  <c r="Y11" i="32"/>
  <c r="X11" i="32"/>
  <c r="W11" i="32"/>
  <c r="V11" i="32"/>
  <c r="U11" i="32"/>
  <c r="T11" i="32"/>
  <c r="S11" i="32"/>
  <c r="R11" i="32"/>
  <c r="Q11" i="32"/>
  <c r="P11" i="32"/>
  <c r="O11" i="32"/>
  <c r="N11" i="32"/>
  <c r="M11" i="32"/>
  <c r="AB12" i="21"/>
  <c r="AA12" i="21"/>
  <c r="Z12" i="21"/>
  <c r="Y12" i="21"/>
  <c r="X12" i="21"/>
  <c r="W12" i="21"/>
  <c r="V12" i="21"/>
  <c r="U12" i="21"/>
  <c r="T12" i="21"/>
  <c r="S12" i="21"/>
  <c r="R12" i="21"/>
  <c r="Q12" i="21"/>
  <c r="P12" i="21"/>
  <c r="O12" i="21"/>
  <c r="N12" i="21"/>
  <c r="M12" i="21"/>
  <c r="Z12" i="20"/>
  <c r="Y12" i="20"/>
  <c r="X12" i="20"/>
  <c r="W12" i="20"/>
  <c r="V12" i="20"/>
  <c r="U12" i="20"/>
  <c r="T12" i="20"/>
  <c r="S12" i="20"/>
  <c r="R12" i="20"/>
  <c r="Q12" i="20"/>
  <c r="P12" i="20"/>
  <c r="O12" i="20"/>
  <c r="N12" i="20"/>
  <c r="M12" i="20"/>
  <c r="L12" i="20"/>
  <c r="K12" i="20"/>
  <c r="AB11" i="19"/>
  <c r="AA11" i="19"/>
  <c r="Z11" i="19"/>
  <c r="Y11" i="19"/>
  <c r="X11" i="19"/>
  <c r="W11" i="19"/>
  <c r="V11" i="19"/>
  <c r="U11" i="19"/>
  <c r="T11" i="19"/>
  <c r="S11" i="19"/>
  <c r="R11" i="19"/>
  <c r="Q11" i="19"/>
  <c r="P11" i="19"/>
  <c r="O11" i="19"/>
  <c r="N11" i="19"/>
  <c r="M11" i="19"/>
  <c r="AB18" i="17"/>
  <c r="AA18" i="17"/>
  <c r="Z18" i="17"/>
  <c r="Y18" i="17"/>
  <c r="X18" i="17"/>
  <c r="W18" i="17"/>
  <c r="V18" i="17"/>
  <c r="U18" i="17"/>
  <c r="T18" i="17"/>
  <c r="S18" i="17"/>
  <c r="R18" i="17"/>
  <c r="Q18" i="17"/>
  <c r="P18" i="17"/>
  <c r="O18" i="17"/>
  <c r="N18" i="17"/>
  <c r="M18" i="17"/>
  <c r="AB20" i="16"/>
  <c r="AA20" i="16"/>
  <c r="Z20" i="16"/>
  <c r="Y20" i="16"/>
  <c r="X20" i="16"/>
  <c r="W20" i="16"/>
  <c r="V20" i="16"/>
  <c r="U20" i="16"/>
  <c r="T20" i="16"/>
  <c r="S20" i="16"/>
  <c r="R20" i="16"/>
  <c r="Q20" i="16"/>
  <c r="P20" i="16"/>
  <c r="O20" i="16"/>
  <c r="N20" i="16"/>
  <c r="M20" i="16"/>
  <c r="AA15" i="37"/>
  <c r="Z15" i="37"/>
  <c r="Y15" i="37"/>
  <c r="X15" i="37"/>
  <c r="W15" i="37"/>
  <c r="V15" i="37"/>
  <c r="U15" i="37"/>
  <c r="T15" i="37"/>
  <c r="S15" i="37"/>
  <c r="R15" i="37"/>
  <c r="Q15" i="37"/>
  <c r="P15" i="37"/>
  <c r="O15" i="37"/>
  <c r="N15" i="37"/>
  <c r="M15" i="37"/>
  <c r="L15" i="37"/>
  <c r="F16" i="7"/>
  <c r="D13" i="37" s="1"/>
  <c r="AC18" i="7"/>
  <c r="AB18" i="7"/>
  <c r="AA18" i="7"/>
  <c r="Z18" i="7"/>
  <c r="Y18" i="7"/>
  <c r="X18" i="7"/>
  <c r="W18" i="7"/>
  <c r="V18" i="7"/>
  <c r="U18" i="7"/>
  <c r="T18" i="7"/>
  <c r="S18" i="7"/>
  <c r="R18" i="7"/>
  <c r="Q18" i="7"/>
  <c r="P18" i="7"/>
  <c r="O18" i="7"/>
  <c r="N18" i="7"/>
  <c r="AB20" i="4"/>
  <c r="AA20" i="4"/>
  <c r="Z20" i="4"/>
  <c r="Y20" i="4"/>
  <c r="X20" i="4"/>
  <c r="W20" i="4"/>
  <c r="V20" i="4"/>
  <c r="U20" i="4"/>
  <c r="T20" i="4"/>
  <c r="S20" i="4"/>
  <c r="R20" i="4"/>
  <c r="Q20" i="4"/>
  <c r="P20" i="4"/>
  <c r="O20" i="4"/>
  <c r="N20" i="4"/>
  <c r="M20" i="4"/>
  <c r="AD20" i="17"/>
  <c r="AE20" i="17" s="1"/>
  <c r="AF20" i="17" s="1"/>
  <c r="AD21" i="17"/>
  <c r="AE21" i="17" s="1"/>
  <c r="AF21" i="17" s="1"/>
  <c r="AD22" i="17"/>
  <c r="AE22" i="17" s="1"/>
  <c r="AF22" i="17" s="1"/>
  <c r="AD23" i="17"/>
  <c r="AE23" i="17" s="1"/>
  <c r="AF23" i="17" s="1"/>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AD113" i="17"/>
  <c r="AD114" i="17"/>
  <c r="AD115" i="17"/>
  <c r="AD116" i="17"/>
  <c r="AD117" i="17"/>
  <c r="AD118" i="17"/>
  <c r="AD119" i="17"/>
  <c r="AD120" i="17"/>
  <c r="AD121" i="17"/>
  <c r="AD122" i="17"/>
  <c r="AD123" i="17"/>
  <c r="AD124" i="17"/>
  <c r="AD125" i="17"/>
  <c r="AD126" i="17"/>
  <c r="AD127" i="17"/>
  <c r="AD128" i="17"/>
  <c r="AD129" i="17"/>
  <c r="AD130" i="17"/>
  <c r="AD131" i="17"/>
  <c r="AD132" i="17"/>
  <c r="AD133" i="17"/>
  <c r="AD134" i="17"/>
  <c r="AD135" i="17"/>
  <c r="AD136" i="17"/>
  <c r="AD137" i="17"/>
  <c r="AD138" i="17"/>
  <c r="AD139" i="17"/>
  <c r="AD140" i="17"/>
  <c r="AD141" i="17"/>
  <c r="AD142" i="17"/>
  <c r="AD143" i="17"/>
  <c r="AD144" i="17"/>
  <c r="AD145" i="17"/>
  <c r="AD146" i="17"/>
  <c r="AD147" i="17"/>
  <c r="AD148" i="17"/>
  <c r="AD149" i="17"/>
  <c r="AD150" i="17"/>
  <c r="AD151" i="17"/>
  <c r="AD152" i="17"/>
  <c r="AD153" i="17"/>
  <c r="AD154" i="17"/>
  <c r="AD155" i="17"/>
  <c r="AD156" i="17"/>
  <c r="AD157" i="17"/>
  <c r="AD158" i="17"/>
  <c r="AD159" i="17"/>
  <c r="AD160" i="17"/>
  <c r="AD161" i="17"/>
  <c r="AD162" i="17"/>
  <c r="AD163" i="17"/>
  <c r="AD164" i="17"/>
  <c r="AD165" i="17"/>
  <c r="AD166" i="17"/>
  <c r="AD167" i="17"/>
  <c r="AD168" i="17"/>
  <c r="AD169" i="17"/>
  <c r="AD170" i="17"/>
  <c r="AD171" i="17"/>
  <c r="AD172" i="17"/>
  <c r="AD173" i="17"/>
  <c r="AD174" i="17"/>
  <c r="AD175" i="17"/>
  <c r="AD176" i="17"/>
  <c r="AD177" i="17"/>
  <c r="AD178" i="17"/>
  <c r="AD179" i="17"/>
  <c r="AD180" i="17"/>
  <c r="AD181" i="17"/>
  <c r="AD182" i="17"/>
  <c r="AD183" i="17"/>
  <c r="AD184" i="17"/>
  <c r="AD185" i="17"/>
  <c r="AD186" i="17"/>
  <c r="AD187" i="17"/>
  <c r="AD188" i="17"/>
  <c r="AD189" i="17"/>
  <c r="AD190" i="17"/>
  <c r="AD191" i="17"/>
  <c r="AD192" i="17"/>
  <c r="AD193" i="17"/>
  <c r="AD194" i="17"/>
  <c r="AD195" i="17"/>
  <c r="AD196" i="17"/>
  <c r="AD197" i="17"/>
  <c r="AD198" i="17"/>
  <c r="AD199" i="17"/>
  <c r="AD200" i="17"/>
  <c r="AD201" i="17"/>
  <c r="AD202" i="17"/>
  <c r="AD203" i="17"/>
  <c r="AD204" i="17"/>
  <c r="AD205" i="17"/>
  <c r="AD206" i="17"/>
  <c r="AD207" i="17"/>
  <c r="AD208" i="17"/>
  <c r="AD209" i="17"/>
  <c r="AD210" i="17"/>
  <c r="AD211" i="17"/>
  <c r="AD212" i="17"/>
  <c r="AD213" i="17"/>
  <c r="AD214" i="17"/>
  <c r="AD215" i="17"/>
  <c r="AD216" i="17"/>
  <c r="AD217" i="17"/>
  <c r="AD218" i="17"/>
  <c r="AD219" i="17"/>
  <c r="AD220" i="17"/>
  <c r="AD221" i="17"/>
  <c r="AD222" i="17"/>
  <c r="AD223" i="17"/>
  <c r="AD224" i="17"/>
  <c r="AD225" i="17"/>
  <c r="AD226" i="17"/>
  <c r="AD227" i="17"/>
  <c r="AD228" i="17"/>
  <c r="AD229" i="17"/>
  <c r="AD230" i="17"/>
  <c r="AD231" i="17"/>
  <c r="AD232" i="17"/>
  <c r="AD233" i="17"/>
  <c r="AD234" i="17"/>
  <c r="AD235" i="17"/>
  <c r="AD236" i="17"/>
  <c r="AD237" i="17"/>
  <c r="AD238" i="17"/>
  <c r="AD239" i="17"/>
  <c r="AD240" i="17"/>
  <c r="AD241" i="17"/>
  <c r="AD242" i="17"/>
  <c r="AD243" i="17"/>
  <c r="AD244" i="17"/>
  <c r="AD245" i="17"/>
  <c r="AD246" i="17"/>
  <c r="AD247" i="17"/>
  <c r="AD248" i="17"/>
  <c r="AD249" i="17"/>
  <c r="AD250" i="17"/>
  <c r="AD251" i="17"/>
  <c r="AD252" i="17"/>
  <c r="AD253" i="17"/>
  <c r="AD254" i="17"/>
  <c r="AD255" i="17"/>
  <c r="AD256" i="17"/>
  <c r="AD257" i="17"/>
  <c r="AD258" i="17"/>
  <c r="AD259" i="17"/>
  <c r="AD260" i="17"/>
  <c r="AD261" i="17"/>
  <c r="AD262" i="17"/>
  <c r="AD263" i="17"/>
  <c r="AD264" i="17"/>
  <c r="AD265" i="17"/>
  <c r="AD266" i="17"/>
  <c r="AD267" i="17"/>
  <c r="AD268" i="17"/>
  <c r="AD269" i="17"/>
  <c r="AD270" i="17"/>
  <c r="AD271" i="17"/>
  <c r="AD272" i="17"/>
  <c r="AD273" i="17"/>
  <c r="AD274" i="17"/>
  <c r="AD275" i="17"/>
  <c r="AD276" i="17"/>
  <c r="AD277" i="17"/>
  <c r="AD278" i="17"/>
  <c r="AD279" i="17"/>
  <c r="AD280" i="17"/>
  <c r="AD281" i="17"/>
  <c r="AD282" i="17"/>
  <c r="AD283" i="17"/>
  <c r="AD284" i="17"/>
  <c r="AD285" i="17"/>
  <c r="AD286" i="17"/>
  <c r="AD287" i="17"/>
  <c r="AD288" i="17"/>
  <c r="AD289" i="17"/>
  <c r="AD290" i="17"/>
  <c r="AD291" i="17"/>
  <c r="AD292" i="17"/>
  <c r="AD293" i="17"/>
  <c r="AD294" i="17"/>
  <c r="AD295" i="17"/>
  <c r="AD296" i="17"/>
  <c r="AD297" i="17"/>
  <c r="AD298" i="17"/>
  <c r="AD299" i="17"/>
  <c r="AD300" i="17"/>
  <c r="AD301" i="17"/>
  <c r="AD302" i="17"/>
  <c r="AD303" i="17"/>
  <c r="AD304" i="17"/>
  <c r="AD305" i="17"/>
  <c r="AD306" i="17"/>
  <c r="AD307" i="17"/>
  <c r="AD308" i="17"/>
  <c r="AD309" i="17"/>
  <c r="AD310" i="17"/>
  <c r="AD311" i="17"/>
  <c r="AD312" i="17"/>
  <c r="AD313" i="17"/>
  <c r="AD314" i="17"/>
  <c r="AD315" i="17"/>
  <c r="AD316" i="17"/>
  <c r="AD317" i="17"/>
  <c r="AD318" i="17"/>
  <c r="AD319" i="17"/>
  <c r="AD320" i="17"/>
  <c r="AD321" i="17"/>
  <c r="AD322" i="17"/>
  <c r="AD323" i="17"/>
  <c r="AD324" i="17"/>
  <c r="AD325" i="17"/>
  <c r="AD326" i="17"/>
  <c r="AD327" i="17"/>
  <c r="AD328" i="17"/>
  <c r="AD329" i="17"/>
  <c r="AD330" i="17"/>
  <c r="AD331" i="17"/>
  <c r="AD332" i="17"/>
  <c r="AD333" i="17"/>
  <c r="AD334" i="17"/>
  <c r="AD335" i="17"/>
  <c r="AD336" i="17"/>
  <c r="AD337" i="17"/>
  <c r="AD338" i="17"/>
  <c r="AD339" i="17"/>
  <c r="AD340" i="17"/>
  <c r="AD341" i="17"/>
  <c r="AD342" i="17"/>
  <c r="AD343" i="17"/>
  <c r="AD344" i="17"/>
  <c r="AD345" i="17"/>
  <c r="AD346" i="17"/>
  <c r="AD347" i="17"/>
  <c r="AD348" i="17"/>
  <c r="AD349" i="17"/>
  <c r="AD350" i="17"/>
  <c r="AD351" i="17"/>
  <c r="AD352" i="17"/>
  <c r="AD353" i="17"/>
  <c r="AD354" i="17"/>
  <c r="AD355" i="17"/>
  <c r="AD356" i="17"/>
  <c r="AD357" i="17"/>
  <c r="AD358" i="17"/>
  <c r="AD359" i="17"/>
  <c r="AD360" i="17"/>
  <c r="AD361" i="17"/>
  <c r="AD362" i="17"/>
  <c r="AD363" i="17"/>
  <c r="AD364" i="17"/>
  <c r="AD365" i="17"/>
  <c r="AD366" i="17"/>
  <c r="AD367" i="17"/>
  <c r="AD368" i="17"/>
  <c r="AD369" i="17"/>
  <c r="AD370" i="17"/>
  <c r="AD371" i="17"/>
  <c r="AD372" i="17"/>
  <c r="AD373" i="17"/>
  <c r="AD374" i="17"/>
  <c r="AD375" i="17"/>
  <c r="AD376" i="17"/>
  <c r="AD377" i="17"/>
  <c r="AD378" i="17"/>
  <c r="AD379" i="17"/>
  <c r="AD380" i="17"/>
  <c r="AD381" i="17"/>
  <c r="AD382" i="17"/>
  <c r="AD383" i="17"/>
  <c r="AD384" i="17"/>
  <c r="AD385" i="17"/>
  <c r="AD386" i="17"/>
  <c r="AD387" i="17"/>
  <c r="AD388" i="17"/>
  <c r="AD389" i="17"/>
  <c r="AD390" i="17"/>
  <c r="AD391" i="17"/>
  <c r="AD392" i="17"/>
  <c r="AD393" i="17"/>
  <c r="AD394" i="17"/>
  <c r="AD395" i="17"/>
  <c r="AD396" i="17"/>
  <c r="AD397" i="17"/>
  <c r="AD398" i="17"/>
  <c r="AD399" i="17"/>
  <c r="AD400" i="17"/>
  <c r="AD401" i="17"/>
  <c r="AD402" i="17"/>
  <c r="AD403" i="17"/>
  <c r="AD404" i="17"/>
  <c r="AD405" i="17"/>
  <c r="AD406" i="17"/>
  <c r="AD407" i="17"/>
  <c r="AD408" i="17"/>
  <c r="AD409" i="17"/>
  <c r="AD410" i="17"/>
  <c r="AD411" i="17"/>
  <c r="AD412" i="17"/>
  <c r="AD413" i="17"/>
  <c r="AD414" i="17"/>
  <c r="AD415" i="17"/>
  <c r="AD416" i="17"/>
  <c r="AD417" i="17"/>
  <c r="AD418" i="17"/>
  <c r="AD419" i="17"/>
  <c r="AD420" i="17"/>
  <c r="AD421" i="17"/>
  <c r="AD422" i="17"/>
  <c r="AD423" i="17"/>
  <c r="AD424" i="17"/>
  <c r="AD425" i="17"/>
  <c r="AD426" i="17"/>
  <c r="AD427" i="17"/>
  <c r="AD428" i="17"/>
  <c r="AD429" i="17"/>
  <c r="AD430" i="17"/>
  <c r="AD431" i="17"/>
  <c r="AD432" i="17"/>
  <c r="AD433" i="17"/>
  <c r="AD434" i="17"/>
  <c r="AD435" i="17"/>
  <c r="AD436" i="17"/>
  <c r="AD437" i="17"/>
  <c r="AD438" i="17"/>
  <c r="AD439" i="17"/>
  <c r="AD440" i="17"/>
  <c r="AD441" i="17"/>
  <c r="AD442" i="17"/>
  <c r="AD443" i="17"/>
  <c r="AD444" i="17"/>
  <c r="AD445" i="17"/>
  <c r="AD446" i="17"/>
  <c r="AD447" i="17"/>
  <c r="AD448" i="17"/>
  <c r="AD449" i="17"/>
  <c r="AD450" i="17"/>
  <c r="AD451" i="17"/>
  <c r="AD452" i="17"/>
  <c r="AD453" i="17"/>
  <c r="AD454" i="17"/>
  <c r="AD455" i="17"/>
  <c r="AD456" i="17"/>
  <c r="AD457" i="17"/>
  <c r="AD458" i="17"/>
  <c r="AD459" i="17"/>
  <c r="AD460" i="17"/>
  <c r="AD461" i="17"/>
  <c r="AD462" i="17"/>
  <c r="AD463" i="17"/>
  <c r="AD464" i="17"/>
  <c r="AD465" i="17"/>
  <c r="AD466" i="17"/>
  <c r="AD467" i="17"/>
  <c r="AD468" i="17"/>
  <c r="AD469" i="17"/>
  <c r="AD470" i="17"/>
  <c r="AD471" i="17"/>
  <c r="AD472" i="17"/>
  <c r="AD473" i="17"/>
  <c r="AD474" i="17"/>
  <c r="AD475" i="17"/>
  <c r="AD476" i="17"/>
  <c r="AD477" i="17"/>
  <c r="AD478" i="17"/>
  <c r="AD479" i="17"/>
  <c r="AD480" i="17"/>
  <c r="AD481" i="17"/>
  <c r="AD482" i="17"/>
  <c r="AD483" i="17"/>
  <c r="AD484" i="17"/>
  <c r="AD485" i="17"/>
  <c r="AD486" i="17"/>
  <c r="AD487" i="17"/>
  <c r="AD488" i="17"/>
  <c r="AD489" i="17"/>
  <c r="AD490" i="17"/>
  <c r="AD491" i="17"/>
  <c r="AD492" i="17"/>
  <c r="AD493" i="17"/>
  <c r="AD494" i="17"/>
  <c r="AD495" i="17"/>
  <c r="AD496" i="17"/>
  <c r="AD497" i="17"/>
  <c r="AD498" i="17"/>
  <c r="AD499" i="17"/>
  <c r="AD500" i="17"/>
  <c r="AD501" i="17"/>
  <c r="AD502" i="17"/>
  <c r="AD503" i="17"/>
  <c r="AD504" i="17"/>
  <c r="AD505" i="17"/>
  <c r="AD506" i="17"/>
  <c r="AD507" i="17"/>
  <c r="AD508" i="17"/>
  <c r="AD509" i="17"/>
  <c r="AD510" i="17"/>
  <c r="AD511" i="17"/>
  <c r="AD512" i="17"/>
  <c r="AD513" i="17"/>
  <c r="AD514" i="17"/>
  <c r="AD515" i="17"/>
  <c r="AD516" i="17"/>
  <c r="AD517" i="17"/>
  <c r="AD518" i="17"/>
  <c r="AD519" i="17"/>
  <c r="AD520" i="17"/>
  <c r="AD521" i="17"/>
  <c r="AD522" i="17"/>
  <c r="AD523" i="17"/>
  <c r="AD524" i="17"/>
  <c r="AD525" i="17"/>
  <c r="AD526" i="17"/>
  <c r="AD527" i="17"/>
  <c r="AD528" i="17"/>
  <c r="AD529" i="17"/>
  <c r="AD530" i="17"/>
  <c r="AD531" i="17"/>
  <c r="AD532" i="17"/>
  <c r="AD533" i="17"/>
  <c r="AD534" i="17"/>
  <c r="AD535" i="17"/>
  <c r="AD536" i="17"/>
  <c r="AD537" i="17"/>
  <c r="AD538" i="17"/>
  <c r="AD539" i="17"/>
  <c r="AD540" i="17"/>
  <c r="AD541" i="17"/>
  <c r="AD542" i="17"/>
  <c r="AD543" i="17"/>
  <c r="AD544" i="17"/>
  <c r="AD545" i="17"/>
  <c r="AD546" i="17"/>
  <c r="AD547" i="17"/>
  <c r="AD548" i="17"/>
  <c r="AD549" i="17"/>
  <c r="AD550" i="17"/>
  <c r="AD551" i="17"/>
  <c r="AD552" i="17"/>
  <c r="AD553" i="17"/>
  <c r="AD554" i="17"/>
  <c r="AD555" i="17"/>
  <c r="AD556" i="17"/>
  <c r="AD557" i="17"/>
  <c r="AD558" i="17"/>
  <c r="AD559" i="17"/>
  <c r="AD560" i="17"/>
  <c r="AD561" i="17"/>
  <c r="AD562" i="17"/>
  <c r="AD563" i="17"/>
  <c r="AD564" i="17"/>
  <c r="AD565" i="17"/>
  <c r="AD566" i="17"/>
  <c r="AD567" i="17"/>
  <c r="AD568" i="17"/>
  <c r="AD569" i="17"/>
  <c r="AD570" i="17"/>
  <c r="AD571" i="17"/>
  <c r="AD572" i="17"/>
  <c r="AD573" i="17"/>
  <c r="AD574" i="17"/>
  <c r="AD575" i="17"/>
  <c r="AD576" i="17"/>
  <c r="AD577" i="17"/>
  <c r="AD578" i="17"/>
  <c r="AD579" i="17"/>
  <c r="AD580" i="17"/>
  <c r="AD581" i="17"/>
  <c r="AD582" i="17"/>
  <c r="AD583" i="17"/>
  <c r="AD584" i="17"/>
  <c r="AD585" i="17"/>
  <c r="AD586" i="17"/>
  <c r="AD587" i="17"/>
  <c r="AD588" i="17"/>
  <c r="AD589" i="17"/>
  <c r="AD590" i="17"/>
  <c r="AD591" i="17"/>
  <c r="AD592" i="17"/>
  <c r="AD593" i="17"/>
  <c r="AD594" i="17"/>
  <c r="AD595" i="17"/>
  <c r="AD596" i="17"/>
  <c r="AD597" i="17"/>
  <c r="AD598" i="17"/>
  <c r="AD599" i="17"/>
  <c r="AD600" i="17"/>
  <c r="AD601" i="17"/>
  <c r="AD602" i="17"/>
  <c r="AD603" i="17"/>
  <c r="AD604" i="17"/>
  <c r="AD605" i="17"/>
  <c r="AD606" i="17"/>
  <c r="AD607" i="17"/>
  <c r="AD608" i="17"/>
  <c r="AD609" i="17"/>
  <c r="AD610" i="17"/>
  <c r="AD611" i="17"/>
  <c r="AD612" i="17"/>
  <c r="AD613" i="17"/>
  <c r="AD614" i="17"/>
  <c r="AD615" i="17"/>
  <c r="AD616" i="17"/>
  <c r="AD617" i="17"/>
  <c r="AD618" i="17"/>
  <c r="AD619" i="17"/>
  <c r="AD620" i="17"/>
  <c r="AD621" i="17"/>
  <c r="AD622" i="17"/>
  <c r="AD623" i="17"/>
  <c r="AD624" i="17"/>
  <c r="AD625" i="17"/>
  <c r="AD626" i="17"/>
  <c r="AD627" i="17"/>
  <c r="AD628" i="17"/>
  <c r="AD629" i="17"/>
  <c r="AD630" i="17"/>
  <c r="AD631" i="17"/>
  <c r="AD632" i="17"/>
  <c r="AD633" i="17"/>
  <c r="AD634" i="17"/>
  <c r="AD635" i="17"/>
  <c r="AD636" i="17"/>
  <c r="AD637" i="17"/>
  <c r="AD638" i="17"/>
  <c r="AD639" i="17"/>
  <c r="AD640" i="17"/>
  <c r="AD641" i="17"/>
  <c r="AD642" i="17"/>
  <c r="AD643" i="17"/>
  <c r="AD644" i="17"/>
  <c r="AD645" i="17"/>
  <c r="AD646" i="17"/>
  <c r="AD647" i="17"/>
  <c r="AD648" i="17"/>
  <c r="AD649" i="17"/>
  <c r="AD650" i="17"/>
  <c r="AD651" i="17"/>
  <c r="AD652" i="17"/>
  <c r="AD653" i="17"/>
  <c r="AD654" i="17"/>
  <c r="AD655" i="17"/>
  <c r="AD656" i="17"/>
  <c r="AD657" i="17"/>
  <c r="AD658" i="17"/>
  <c r="AD659" i="17"/>
  <c r="AD660" i="17"/>
  <c r="AD661" i="17"/>
  <c r="AD662" i="17"/>
  <c r="AD663" i="17"/>
  <c r="AD664" i="17"/>
  <c r="AD665" i="17"/>
  <c r="AD666" i="17"/>
  <c r="AD667" i="17"/>
  <c r="AD668" i="17"/>
  <c r="AD669" i="17"/>
  <c r="AD670" i="17"/>
  <c r="AD671" i="17"/>
  <c r="AD672" i="17"/>
  <c r="AD673" i="17"/>
  <c r="AD674" i="17"/>
  <c r="AD675" i="17"/>
  <c r="AD676" i="17"/>
  <c r="AD677" i="17"/>
  <c r="AD678" i="17"/>
  <c r="AD679" i="17"/>
  <c r="AD680" i="17"/>
  <c r="AD681" i="17"/>
  <c r="AD682" i="17"/>
  <c r="AD683" i="17"/>
  <c r="AD684" i="17"/>
  <c r="AD685" i="17"/>
  <c r="AD686" i="17"/>
  <c r="AD687" i="17"/>
  <c r="AD688" i="17"/>
  <c r="AD689" i="17"/>
  <c r="AD690" i="17"/>
  <c r="AD691" i="17"/>
  <c r="AD692" i="17"/>
  <c r="AD693" i="17"/>
  <c r="AD694" i="17"/>
  <c r="AD695" i="17"/>
  <c r="AD696" i="17"/>
  <c r="AD697" i="17"/>
  <c r="AD698" i="17"/>
  <c r="AD699" i="17"/>
  <c r="AD700" i="17"/>
  <c r="AD701" i="17"/>
  <c r="AD702" i="17"/>
  <c r="AD703" i="17"/>
  <c r="AD704" i="17"/>
  <c r="AD705" i="17"/>
  <c r="AD706" i="17"/>
  <c r="AD707" i="17"/>
  <c r="AD708" i="17"/>
  <c r="AD709" i="17"/>
  <c r="AD710" i="17"/>
  <c r="AD711" i="17"/>
  <c r="AD712" i="17"/>
  <c r="AD713" i="17"/>
  <c r="AD714" i="17"/>
  <c r="AD715" i="17"/>
  <c r="AD716" i="17"/>
  <c r="AD717" i="17"/>
  <c r="AD718" i="17"/>
  <c r="AD719" i="17"/>
  <c r="AD720" i="17"/>
  <c r="AD721" i="17"/>
  <c r="AD722" i="17"/>
  <c r="AD723" i="17"/>
  <c r="AD724" i="17"/>
  <c r="AD725" i="17"/>
  <c r="AD726" i="17"/>
  <c r="AD727" i="17"/>
  <c r="AD728" i="17"/>
  <c r="AD729" i="17"/>
  <c r="AD730" i="17"/>
  <c r="AD731" i="17"/>
  <c r="AD732" i="17"/>
  <c r="AD733" i="17"/>
  <c r="AD734" i="17"/>
  <c r="AD735" i="17"/>
  <c r="AD736" i="17"/>
  <c r="AD737" i="17"/>
  <c r="AD738" i="17"/>
  <c r="AD739" i="17"/>
  <c r="AD740" i="17"/>
  <c r="AD741" i="17"/>
  <c r="AD742" i="17"/>
  <c r="AD743" i="17"/>
  <c r="AD744" i="17"/>
  <c r="AD745" i="17"/>
  <c r="AD746" i="17"/>
  <c r="AD747" i="17"/>
  <c r="AD748" i="17"/>
  <c r="AD749" i="17"/>
  <c r="AD750" i="17"/>
  <c r="AD751" i="17"/>
  <c r="AD752" i="17"/>
  <c r="AD753" i="17"/>
  <c r="AD754" i="17"/>
  <c r="AD755" i="17"/>
  <c r="AD756" i="17"/>
  <c r="AD757" i="17"/>
  <c r="AD758" i="17"/>
  <c r="AD759" i="17"/>
  <c r="AD760" i="17"/>
  <c r="AD761" i="17"/>
  <c r="AD762" i="17"/>
  <c r="AD763" i="17"/>
  <c r="AD764" i="17"/>
  <c r="AD765" i="17"/>
  <c r="AD766" i="17"/>
  <c r="AD767" i="17"/>
  <c r="AD768" i="17"/>
  <c r="AD769" i="17"/>
  <c r="AD770" i="17"/>
  <c r="AD771" i="17"/>
  <c r="AD772" i="17"/>
  <c r="AD773" i="17"/>
  <c r="AD774" i="17"/>
  <c r="AD775" i="17"/>
  <c r="AD776" i="17"/>
  <c r="AD777" i="17"/>
  <c r="AD778" i="17"/>
  <c r="AD779" i="17"/>
  <c r="AD780" i="17"/>
  <c r="AD781" i="17"/>
  <c r="AD782" i="17"/>
  <c r="AD783" i="17"/>
  <c r="AD784" i="17"/>
  <c r="AD785" i="17"/>
  <c r="AD786" i="17"/>
  <c r="AD787" i="17"/>
  <c r="AD788" i="17"/>
  <c r="AD789" i="17"/>
  <c r="AD790" i="17"/>
  <c r="AD791" i="17"/>
  <c r="AD792" i="17"/>
  <c r="AD793" i="17"/>
  <c r="AD794" i="17"/>
  <c r="AD795" i="17"/>
  <c r="AD796" i="17"/>
  <c r="AD797" i="17"/>
  <c r="AD798" i="17"/>
  <c r="AD799" i="17"/>
  <c r="AD800" i="17"/>
  <c r="AD801" i="17"/>
  <c r="AD802" i="17"/>
  <c r="AD803" i="17"/>
  <c r="AD804" i="17"/>
  <c r="AD805" i="17"/>
  <c r="AD806" i="17"/>
  <c r="AD807" i="17"/>
  <c r="AD808" i="17"/>
  <c r="AD809" i="17"/>
  <c r="AD810" i="17"/>
  <c r="AD811" i="17"/>
  <c r="AD812" i="17"/>
  <c r="AD813" i="17"/>
  <c r="AD814" i="17"/>
  <c r="AD815" i="17"/>
  <c r="AD816" i="17"/>
  <c r="AD817" i="17"/>
  <c r="AD818" i="17"/>
  <c r="AD819" i="17"/>
  <c r="AD820" i="17"/>
  <c r="AD821" i="17"/>
  <c r="AD822" i="17"/>
  <c r="AD823" i="17"/>
  <c r="AD824" i="17"/>
  <c r="AD825" i="17"/>
  <c r="AD826" i="17"/>
  <c r="AD827" i="17"/>
  <c r="AD828" i="17"/>
  <c r="AD829" i="17"/>
  <c r="AD830" i="17"/>
  <c r="AD831" i="17"/>
  <c r="AD832" i="17"/>
  <c r="AD833" i="17"/>
  <c r="AD834" i="17"/>
  <c r="AD835" i="17"/>
  <c r="AD836" i="17"/>
  <c r="AD837" i="17"/>
  <c r="AD838" i="17"/>
  <c r="AD839" i="17"/>
  <c r="AD840" i="17"/>
  <c r="AD841" i="17"/>
  <c r="AD842" i="17"/>
  <c r="AD843" i="17"/>
  <c r="AD844" i="17"/>
  <c r="AD845" i="17"/>
  <c r="AD846" i="17"/>
  <c r="AD847" i="17"/>
  <c r="AD848" i="17"/>
  <c r="AD849" i="17"/>
  <c r="AD850" i="17"/>
  <c r="AD851" i="17"/>
  <c r="AD852" i="17"/>
  <c r="AD853" i="17"/>
  <c r="AD854" i="17"/>
  <c r="AD855" i="17"/>
  <c r="AD856" i="17"/>
  <c r="AD857" i="17"/>
  <c r="AD858" i="17"/>
  <c r="AD859" i="17"/>
  <c r="AD860" i="17"/>
  <c r="AD861" i="17"/>
  <c r="AD862" i="17"/>
  <c r="AD863" i="17"/>
  <c r="AD864" i="17"/>
  <c r="AD865" i="17"/>
  <c r="AD866" i="17"/>
  <c r="AD867" i="17"/>
  <c r="AD868" i="17"/>
  <c r="AD869" i="17"/>
  <c r="AD870" i="17"/>
  <c r="AD871" i="17"/>
  <c r="AD872" i="17"/>
  <c r="AD873" i="17"/>
  <c r="AD874" i="17"/>
  <c r="AD875" i="17"/>
  <c r="AD876" i="17"/>
  <c r="AD877" i="17"/>
  <c r="AD878" i="17"/>
  <c r="AD879" i="17"/>
  <c r="AD880" i="17"/>
  <c r="AD881" i="17"/>
  <c r="AD882" i="17"/>
  <c r="AD883" i="17"/>
  <c r="AD884" i="17"/>
  <c r="AD885" i="17"/>
  <c r="AD886" i="17"/>
  <c r="AD887" i="17"/>
  <c r="AD888" i="17"/>
  <c r="AD889" i="17"/>
  <c r="AD890" i="17"/>
  <c r="AD891" i="17"/>
  <c r="AD892" i="17"/>
  <c r="AD893" i="17"/>
  <c r="AD894" i="17"/>
  <c r="AD895" i="17"/>
  <c r="AD896" i="17"/>
  <c r="AD897" i="17"/>
  <c r="AD898" i="17"/>
  <c r="AD899" i="17"/>
  <c r="AD900" i="17"/>
  <c r="AD901" i="17"/>
  <c r="AD902" i="17"/>
  <c r="AD903" i="17"/>
  <c r="AD904" i="17"/>
  <c r="AD905" i="17"/>
  <c r="AD906" i="17"/>
  <c r="AD907" i="17"/>
  <c r="AD908" i="17"/>
  <c r="AD909" i="17"/>
  <c r="AD910" i="17"/>
  <c r="AD911" i="17"/>
  <c r="AD912" i="17"/>
  <c r="AD913" i="17"/>
  <c r="AD914" i="17"/>
  <c r="AD915" i="17"/>
  <c r="AD916" i="17"/>
  <c r="AD917" i="17"/>
  <c r="AD918" i="17"/>
  <c r="AD919" i="17"/>
  <c r="AD920" i="17"/>
  <c r="AD921" i="17"/>
  <c r="AD922" i="17"/>
  <c r="AD923" i="17"/>
  <c r="AD924" i="17"/>
  <c r="AD925" i="17"/>
  <c r="AD926" i="17"/>
  <c r="AD927" i="17"/>
  <c r="AD928" i="17"/>
  <c r="AD929" i="17"/>
  <c r="AD930" i="17"/>
  <c r="AD931" i="17"/>
  <c r="AD932" i="17"/>
  <c r="AD933" i="17"/>
  <c r="AD934" i="17"/>
  <c r="AD935" i="17"/>
  <c r="AD936" i="17"/>
  <c r="AD937" i="17"/>
  <c r="AD938" i="17"/>
  <c r="AD939" i="17"/>
  <c r="AD940" i="17"/>
  <c r="AD941" i="17"/>
  <c r="AD942" i="17"/>
  <c r="AD943" i="17"/>
  <c r="AD944" i="17"/>
  <c r="AD945" i="17"/>
  <c r="AD946" i="17"/>
  <c r="AD947" i="17"/>
  <c r="AD948" i="17"/>
  <c r="AD949" i="17"/>
  <c r="AD950" i="17"/>
  <c r="AD951" i="17"/>
  <c r="AD952" i="17"/>
  <c r="AD953" i="17"/>
  <c r="AD954" i="17"/>
  <c r="AD955" i="17"/>
  <c r="AD956" i="17"/>
  <c r="AD957" i="17"/>
  <c r="AD958" i="17"/>
  <c r="AD959" i="17"/>
  <c r="AD960" i="17"/>
  <c r="AD961" i="17"/>
  <c r="AD962" i="17"/>
  <c r="AD963" i="17"/>
  <c r="AD964" i="17"/>
  <c r="AD965" i="17"/>
  <c r="AD966" i="17"/>
  <c r="AD967" i="17"/>
  <c r="AD968" i="17"/>
  <c r="AD969" i="17"/>
  <c r="AD970" i="17"/>
  <c r="AD971" i="17"/>
  <c r="AD972" i="17"/>
  <c r="AD973" i="17"/>
  <c r="AD974" i="17"/>
  <c r="AD975" i="17"/>
  <c r="AD976" i="17"/>
  <c r="AD977" i="17"/>
  <c r="AD978" i="17"/>
  <c r="AD979" i="17"/>
  <c r="AD980" i="17"/>
  <c r="AD981" i="17"/>
  <c r="AD982" i="17"/>
  <c r="AD983" i="17"/>
  <c r="AD984" i="17"/>
  <c r="AD985" i="17"/>
  <c r="AD986" i="17"/>
  <c r="AD987" i="17"/>
  <c r="AD988" i="17"/>
  <c r="AD989" i="17"/>
  <c r="AD990" i="17"/>
  <c r="AD991" i="17"/>
  <c r="AD992" i="17"/>
  <c r="AD993" i="17"/>
  <c r="AD994" i="17"/>
  <c r="AD995" i="17"/>
  <c r="AD996" i="17"/>
  <c r="AD997" i="17"/>
  <c r="AD998" i="17"/>
  <c r="AD999" i="17"/>
  <c r="AD1000" i="17"/>
  <c r="AD1001" i="17"/>
  <c r="AD1002" i="17"/>
  <c r="AD1003" i="17"/>
  <c r="AD1004" i="17"/>
  <c r="AD1005" i="17"/>
  <c r="AD1006" i="17"/>
  <c r="AD1007" i="17"/>
  <c r="AD1008" i="17"/>
  <c r="AD1009" i="17"/>
  <c r="AD1010" i="17"/>
  <c r="AD1011" i="17"/>
  <c r="AD1012" i="17"/>
  <c r="AD1013" i="17"/>
  <c r="AD1014" i="17"/>
  <c r="AD1015" i="17"/>
  <c r="AD1016" i="17"/>
  <c r="AD1017" i="17"/>
  <c r="AD1018" i="17"/>
  <c r="AD1019" i="17"/>
  <c r="AD19" i="17"/>
  <c r="AE19" i="17" s="1"/>
  <c r="AF19" i="17" s="1"/>
  <c r="AC1017" i="53"/>
  <c r="A18" i="53"/>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Y17" i="53"/>
  <c r="AA17" i="53" s="1"/>
  <c r="E37" i="36"/>
  <c r="E36" i="36"/>
  <c r="E35" i="36"/>
  <c r="E34" i="36"/>
  <c r="E33" i="36"/>
  <c r="E39" i="36"/>
  <c r="E29" i="36"/>
  <c r="H26" i="52"/>
  <c r="M26" i="52" s="1"/>
  <c r="H27" i="30"/>
  <c r="M27" i="30" s="1"/>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K473" i="25"/>
  <c r="K474" i="25"/>
  <c r="K475" i="25"/>
  <c r="K476" i="25"/>
  <c r="K477" i="25"/>
  <c r="K478" i="25"/>
  <c r="K479" i="25"/>
  <c r="K480" i="25"/>
  <c r="K481" i="25"/>
  <c r="K482" i="25"/>
  <c r="K483" i="25"/>
  <c r="K484" i="25"/>
  <c r="K485" i="25"/>
  <c r="K486" i="25"/>
  <c r="K487" i="25"/>
  <c r="K488" i="25"/>
  <c r="K489" i="25"/>
  <c r="K490" i="25"/>
  <c r="K491" i="25"/>
  <c r="K492" i="25"/>
  <c r="K493" i="25"/>
  <c r="K494" i="25"/>
  <c r="K495" i="25"/>
  <c r="K496" i="25"/>
  <c r="K497" i="25"/>
  <c r="K498" i="25"/>
  <c r="K499" i="25"/>
  <c r="K500" i="25"/>
  <c r="K501" i="25"/>
  <c r="K502" i="25"/>
  <c r="K503" i="25"/>
  <c r="K504" i="25"/>
  <c r="K505" i="25"/>
  <c r="K506" i="25"/>
  <c r="K507" i="25"/>
  <c r="K508" i="25"/>
  <c r="K509" i="25"/>
  <c r="K510" i="25"/>
  <c r="K511" i="25"/>
  <c r="K512" i="25"/>
  <c r="K513" i="25"/>
  <c r="K514" i="25"/>
  <c r="K515" i="25"/>
  <c r="K516" i="25"/>
  <c r="K517" i="25"/>
  <c r="K518" i="25"/>
  <c r="K519" i="25"/>
  <c r="K520" i="25"/>
  <c r="K521" i="25"/>
  <c r="K522" i="25"/>
  <c r="K523" i="25"/>
  <c r="K524" i="25"/>
  <c r="K525" i="25"/>
  <c r="K526" i="25"/>
  <c r="K527" i="25"/>
  <c r="K528" i="25"/>
  <c r="K529" i="25"/>
  <c r="K530" i="25"/>
  <c r="K531" i="25"/>
  <c r="K532" i="25"/>
  <c r="K533" i="25"/>
  <c r="K534" i="25"/>
  <c r="K535" i="25"/>
  <c r="K536" i="25"/>
  <c r="K537" i="25"/>
  <c r="K538" i="25"/>
  <c r="K539" i="25"/>
  <c r="K540" i="25"/>
  <c r="K541" i="25"/>
  <c r="K542" i="25"/>
  <c r="K543" i="25"/>
  <c r="K544" i="25"/>
  <c r="K545" i="25"/>
  <c r="K546" i="25"/>
  <c r="K547" i="25"/>
  <c r="K548" i="25"/>
  <c r="K549" i="25"/>
  <c r="K550" i="25"/>
  <c r="K551" i="25"/>
  <c r="K552" i="25"/>
  <c r="K553" i="25"/>
  <c r="K554" i="25"/>
  <c r="K555" i="25"/>
  <c r="K556" i="25"/>
  <c r="K557" i="25"/>
  <c r="K558" i="25"/>
  <c r="K559" i="25"/>
  <c r="K560" i="25"/>
  <c r="K561" i="25"/>
  <c r="K562" i="25"/>
  <c r="K563" i="25"/>
  <c r="K564" i="25"/>
  <c r="K565" i="25"/>
  <c r="K566" i="25"/>
  <c r="K567" i="25"/>
  <c r="K568" i="25"/>
  <c r="K569" i="25"/>
  <c r="K570" i="25"/>
  <c r="K571" i="25"/>
  <c r="K572" i="25"/>
  <c r="K573" i="25"/>
  <c r="K574" i="25"/>
  <c r="K575" i="25"/>
  <c r="K576" i="25"/>
  <c r="K577" i="25"/>
  <c r="K578" i="25"/>
  <c r="K579" i="25"/>
  <c r="K580" i="25"/>
  <c r="K581" i="25"/>
  <c r="K582" i="25"/>
  <c r="K583" i="25"/>
  <c r="K584" i="25"/>
  <c r="K585" i="25"/>
  <c r="K586" i="25"/>
  <c r="K587" i="25"/>
  <c r="K588" i="25"/>
  <c r="K589" i="25"/>
  <c r="K590" i="25"/>
  <c r="K591" i="25"/>
  <c r="K592" i="25"/>
  <c r="K593" i="25"/>
  <c r="K594" i="25"/>
  <c r="K595" i="25"/>
  <c r="K596" i="25"/>
  <c r="K597" i="25"/>
  <c r="K598" i="25"/>
  <c r="K599" i="25"/>
  <c r="K600" i="25"/>
  <c r="K601" i="25"/>
  <c r="K602" i="25"/>
  <c r="K603" i="25"/>
  <c r="K604" i="25"/>
  <c r="K605" i="25"/>
  <c r="K606" i="25"/>
  <c r="K607" i="25"/>
  <c r="K608" i="25"/>
  <c r="K609" i="25"/>
  <c r="K610" i="25"/>
  <c r="K611" i="25"/>
  <c r="K612" i="25"/>
  <c r="K613" i="25"/>
  <c r="K614" i="25"/>
  <c r="K615" i="25"/>
  <c r="K616" i="25"/>
  <c r="K617" i="25"/>
  <c r="K618" i="25"/>
  <c r="K619" i="25"/>
  <c r="K620" i="25"/>
  <c r="K621" i="25"/>
  <c r="K622" i="25"/>
  <c r="K623" i="25"/>
  <c r="K624" i="25"/>
  <c r="K625" i="25"/>
  <c r="K626" i="25"/>
  <c r="K627" i="25"/>
  <c r="K628" i="25"/>
  <c r="K629" i="25"/>
  <c r="K630" i="25"/>
  <c r="K631" i="25"/>
  <c r="K632" i="25"/>
  <c r="K633" i="25"/>
  <c r="K634" i="25"/>
  <c r="K635" i="25"/>
  <c r="K636" i="25"/>
  <c r="K637" i="25"/>
  <c r="K638" i="25"/>
  <c r="K639" i="25"/>
  <c r="K640" i="25"/>
  <c r="K641" i="25"/>
  <c r="K642" i="25"/>
  <c r="K643" i="25"/>
  <c r="K644" i="25"/>
  <c r="K645" i="25"/>
  <c r="K646" i="25"/>
  <c r="K647" i="25"/>
  <c r="K648" i="25"/>
  <c r="K649" i="25"/>
  <c r="K650" i="25"/>
  <c r="K651" i="25"/>
  <c r="K652" i="25"/>
  <c r="K653" i="25"/>
  <c r="K654" i="25"/>
  <c r="K655" i="25"/>
  <c r="K656" i="25"/>
  <c r="K657" i="25"/>
  <c r="K658" i="25"/>
  <c r="K659" i="25"/>
  <c r="K660" i="25"/>
  <c r="K661" i="25"/>
  <c r="K662" i="25"/>
  <c r="K663" i="25"/>
  <c r="K664" i="25"/>
  <c r="K665" i="25"/>
  <c r="K666" i="25"/>
  <c r="K667" i="25"/>
  <c r="K668" i="25"/>
  <c r="K669" i="25"/>
  <c r="K670" i="25"/>
  <c r="K671" i="25"/>
  <c r="K672" i="25"/>
  <c r="K673" i="25"/>
  <c r="K674" i="25"/>
  <c r="K675" i="25"/>
  <c r="K676" i="25"/>
  <c r="K677" i="25"/>
  <c r="K678" i="25"/>
  <c r="K679" i="25"/>
  <c r="K680" i="25"/>
  <c r="K681" i="25"/>
  <c r="K682" i="25"/>
  <c r="K683" i="25"/>
  <c r="K684" i="25"/>
  <c r="K685" i="25"/>
  <c r="K686" i="25"/>
  <c r="K687" i="25"/>
  <c r="K688" i="25"/>
  <c r="K689" i="25"/>
  <c r="K690" i="25"/>
  <c r="K691" i="25"/>
  <c r="K692" i="25"/>
  <c r="K693" i="25"/>
  <c r="K694" i="25"/>
  <c r="K695" i="25"/>
  <c r="K696" i="25"/>
  <c r="K697" i="25"/>
  <c r="K698" i="25"/>
  <c r="K699" i="25"/>
  <c r="K700" i="25"/>
  <c r="K701" i="25"/>
  <c r="K702" i="25"/>
  <c r="K703" i="25"/>
  <c r="K704" i="25"/>
  <c r="K705" i="25"/>
  <c r="K706" i="25"/>
  <c r="K707" i="25"/>
  <c r="K708" i="25"/>
  <c r="K709" i="25"/>
  <c r="K710" i="25"/>
  <c r="K711" i="25"/>
  <c r="K712" i="25"/>
  <c r="K713" i="25"/>
  <c r="K714" i="25"/>
  <c r="K715" i="25"/>
  <c r="K716" i="25"/>
  <c r="K717" i="25"/>
  <c r="K718" i="25"/>
  <c r="K719" i="25"/>
  <c r="K720" i="25"/>
  <c r="K721" i="25"/>
  <c r="K722" i="25"/>
  <c r="K723" i="25"/>
  <c r="K724" i="25"/>
  <c r="K725" i="25"/>
  <c r="K726" i="25"/>
  <c r="K727" i="25"/>
  <c r="K728" i="25"/>
  <c r="K729" i="25"/>
  <c r="K730" i="25"/>
  <c r="K731" i="25"/>
  <c r="K732" i="25"/>
  <c r="K733" i="25"/>
  <c r="K734" i="25"/>
  <c r="K735" i="25"/>
  <c r="K736" i="25"/>
  <c r="K737" i="25"/>
  <c r="K738" i="25"/>
  <c r="K739" i="25"/>
  <c r="K740" i="25"/>
  <c r="K741" i="25"/>
  <c r="K742" i="25"/>
  <c r="K743" i="25"/>
  <c r="K744" i="25"/>
  <c r="K745" i="25"/>
  <c r="K746" i="25"/>
  <c r="K747" i="25"/>
  <c r="K748" i="25"/>
  <c r="K749" i="25"/>
  <c r="K750" i="25"/>
  <c r="K751" i="25"/>
  <c r="K752" i="25"/>
  <c r="K753" i="25"/>
  <c r="K754" i="25"/>
  <c r="K755" i="25"/>
  <c r="K756" i="25"/>
  <c r="K757" i="25"/>
  <c r="K758" i="25"/>
  <c r="K759" i="25"/>
  <c r="K760" i="25"/>
  <c r="K761" i="25"/>
  <c r="K762" i="25"/>
  <c r="K763" i="25"/>
  <c r="K764" i="25"/>
  <c r="K765" i="25"/>
  <c r="K766" i="25"/>
  <c r="K767" i="25"/>
  <c r="K768" i="25"/>
  <c r="K769" i="25"/>
  <c r="K770" i="25"/>
  <c r="K771" i="25"/>
  <c r="K772" i="25"/>
  <c r="K773" i="25"/>
  <c r="K774" i="25"/>
  <c r="K775" i="25"/>
  <c r="K776" i="25"/>
  <c r="K777" i="25"/>
  <c r="K778" i="25"/>
  <c r="K779" i="25"/>
  <c r="K780" i="25"/>
  <c r="K781" i="25"/>
  <c r="K782" i="25"/>
  <c r="K783" i="25"/>
  <c r="K784" i="25"/>
  <c r="K785" i="25"/>
  <c r="K786" i="25"/>
  <c r="K787" i="25"/>
  <c r="K788" i="25"/>
  <c r="K789" i="25"/>
  <c r="K790" i="25"/>
  <c r="K791" i="25"/>
  <c r="K792" i="25"/>
  <c r="K793" i="25"/>
  <c r="K794" i="25"/>
  <c r="K795" i="25"/>
  <c r="K796" i="25"/>
  <c r="K797" i="25"/>
  <c r="K798" i="25"/>
  <c r="K799" i="25"/>
  <c r="K800" i="25"/>
  <c r="K801" i="25"/>
  <c r="K802" i="25"/>
  <c r="K803" i="25"/>
  <c r="K804" i="25"/>
  <c r="K805" i="25"/>
  <c r="K806" i="25"/>
  <c r="K807" i="25"/>
  <c r="K808" i="25"/>
  <c r="K809" i="25"/>
  <c r="K810" i="25"/>
  <c r="K811" i="25"/>
  <c r="K812" i="25"/>
  <c r="K813" i="25"/>
  <c r="K814" i="25"/>
  <c r="K815" i="25"/>
  <c r="K816" i="25"/>
  <c r="K817" i="25"/>
  <c r="K818" i="25"/>
  <c r="K819" i="25"/>
  <c r="K820" i="25"/>
  <c r="K821" i="25"/>
  <c r="K822" i="25"/>
  <c r="K823" i="25"/>
  <c r="K824" i="25"/>
  <c r="K825" i="25"/>
  <c r="K826" i="25"/>
  <c r="K827" i="25"/>
  <c r="K828" i="25"/>
  <c r="K829" i="25"/>
  <c r="K830" i="25"/>
  <c r="K831" i="25"/>
  <c r="K832" i="25"/>
  <c r="K833" i="25"/>
  <c r="K834" i="25"/>
  <c r="K835" i="25"/>
  <c r="K836" i="25"/>
  <c r="K837" i="25"/>
  <c r="K838" i="25"/>
  <c r="K839" i="25"/>
  <c r="K840" i="25"/>
  <c r="K841" i="25"/>
  <c r="K842" i="25"/>
  <c r="K843" i="25"/>
  <c r="K844" i="25"/>
  <c r="K845" i="25"/>
  <c r="K846" i="25"/>
  <c r="K847" i="25"/>
  <c r="K848" i="25"/>
  <c r="K849" i="25"/>
  <c r="K850" i="25"/>
  <c r="K851" i="25"/>
  <c r="K852" i="25"/>
  <c r="K853" i="25"/>
  <c r="K854" i="25"/>
  <c r="K855" i="25"/>
  <c r="K856" i="25"/>
  <c r="K857" i="25"/>
  <c r="K858" i="25"/>
  <c r="K859" i="25"/>
  <c r="K860" i="25"/>
  <c r="K861" i="25"/>
  <c r="K862" i="25"/>
  <c r="K863" i="25"/>
  <c r="K864" i="25"/>
  <c r="K865" i="25"/>
  <c r="K866" i="25"/>
  <c r="K867" i="25"/>
  <c r="K868" i="25"/>
  <c r="K869" i="25"/>
  <c r="K870" i="25"/>
  <c r="K871" i="25"/>
  <c r="K872" i="25"/>
  <c r="K873" i="25"/>
  <c r="K874" i="25"/>
  <c r="K875" i="25"/>
  <c r="K876" i="25"/>
  <c r="K877" i="25"/>
  <c r="K878" i="25"/>
  <c r="K879" i="25"/>
  <c r="K880" i="25"/>
  <c r="K881" i="25"/>
  <c r="K882" i="25"/>
  <c r="K883" i="25"/>
  <c r="K884" i="25"/>
  <c r="K885" i="25"/>
  <c r="K886" i="25"/>
  <c r="K887" i="25"/>
  <c r="K888" i="25"/>
  <c r="K889" i="25"/>
  <c r="K890" i="25"/>
  <c r="K891" i="25"/>
  <c r="K892" i="25"/>
  <c r="K893" i="25"/>
  <c r="K894" i="25"/>
  <c r="K895" i="25"/>
  <c r="K896" i="25"/>
  <c r="K897" i="25"/>
  <c r="K898" i="25"/>
  <c r="K899" i="25"/>
  <c r="K900" i="25"/>
  <c r="K901" i="25"/>
  <c r="K902" i="25"/>
  <c r="K903" i="25"/>
  <c r="K904" i="25"/>
  <c r="K905" i="25"/>
  <c r="K906" i="25"/>
  <c r="K907" i="25"/>
  <c r="K908" i="25"/>
  <c r="K909" i="25"/>
  <c r="K910" i="25"/>
  <c r="K911" i="25"/>
  <c r="K912" i="25"/>
  <c r="K913" i="25"/>
  <c r="K914" i="25"/>
  <c r="K915" i="25"/>
  <c r="K916" i="25"/>
  <c r="K917" i="25"/>
  <c r="K918" i="25"/>
  <c r="K919" i="25"/>
  <c r="K920" i="25"/>
  <c r="K921" i="25"/>
  <c r="K922" i="25"/>
  <c r="K923" i="25"/>
  <c r="K924" i="25"/>
  <c r="K925" i="25"/>
  <c r="K926" i="25"/>
  <c r="K927" i="25"/>
  <c r="K928" i="25"/>
  <c r="K929" i="25"/>
  <c r="K930" i="25"/>
  <c r="K931" i="25"/>
  <c r="K932" i="25"/>
  <c r="K933" i="25"/>
  <c r="K934" i="25"/>
  <c r="K935" i="25"/>
  <c r="K936" i="25"/>
  <c r="K937" i="25"/>
  <c r="K938" i="25"/>
  <c r="K939" i="25"/>
  <c r="K940" i="25"/>
  <c r="K941" i="25"/>
  <c r="K942" i="25"/>
  <c r="K943" i="25"/>
  <c r="K944" i="25"/>
  <c r="K945" i="25"/>
  <c r="K946" i="25"/>
  <c r="K947" i="25"/>
  <c r="K948" i="25"/>
  <c r="K949" i="25"/>
  <c r="K950" i="25"/>
  <c r="K951" i="25"/>
  <c r="K952" i="25"/>
  <c r="K953" i="25"/>
  <c r="K954" i="25"/>
  <c r="K955" i="25"/>
  <c r="K956" i="25"/>
  <c r="K957" i="25"/>
  <c r="K958" i="25"/>
  <c r="K959" i="25"/>
  <c r="K960" i="25"/>
  <c r="K961" i="25"/>
  <c r="K962" i="25"/>
  <c r="K963" i="25"/>
  <c r="K964" i="25"/>
  <c r="K965" i="25"/>
  <c r="K966" i="25"/>
  <c r="K967" i="25"/>
  <c r="K968" i="25"/>
  <c r="K969" i="25"/>
  <c r="K970" i="25"/>
  <c r="K971" i="25"/>
  <c r="K972" i="25"/>
  <c r="K973" i="25"/>
  <c r="K974" i="25"/>
  <c r="K975" i="25"/>
  <c r="K976" i="25"/>
  <c r="K977" i="25"/>
  <c r="K978" i="25"/>
  <c r="K979" i="25"/>
  <c r="K980" i="25"/>
  <c r="K981" i="25"/>
  <c r="K982" i="25"/>
  <c r="K983" i="25"/>
  <c r="K984" i="25"/>
  <c r="K985" i="25"/>
  <c r="K986" i="25"/>
  <c r="K987" i="25"/>
  <c r="K988" i="25"/>
  <c r="K989" i="25"/>
  <c r="K990" i="25"/>
  <c r="K991" i="25"/>
  <c r="K992" i="25"/>
  <c r="K993" i="25"/>
  <c r="K994" i="25"/>
  <c r="K995" i="25"/>
  <c r="K996" i="25"/>
  <c r="K997" i="25"/>
  <c r="K998" i="25"/>
  <c r="K999" i="25"/>
  <c r="K1000" i="25"/>
  <c r="K1001" i="25"/>
  <c r="K1002" i="25"/>
  <c r="K1003" i="25"/>
  <c r="K1004" i="25"/>
  <c r="K1005" i="25"/>
  <c r="K1006" i="25"/>
  <c r="K1007" i="25"/>
  <c r="K1008" i="25"/>
  <c r="K1009" i="25"/>
  <c r="K1010" i="25"/>
  <c r="K1011" i="25"/>
  <c r="K1012" i="25"/>
  <c r="K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473" i="25"/>
  <c r="H474" i="25"/>
  <c r="H475" i="25"/>
  <c r="H476" i="25"/>
  <c r="H477" i="25"/>
  <c r="H478" i="25"/>
  <c r="H479" i="25"/>
  <c r="H480" i="25"/>
  <c r="H481" i="25"/>
  <c r="H482" i="25"/>
  <c r="H483" i="25"/>
  <c r="H484" i="25"/>
  <c r="H485" i="25"/>
  <c r="H486" i="25"/>
  <c r="H487" i="25"/>
  <c r="H488" i="25"/>
  <c r="H489" i="25"/>
  <c r="H490" i="25"/>
  <c r="H491" i="25"/>
  <c r="H492" i="25"/>
  <c r="H493" i="25"/>
  <c r="H494" i="25"/>
  <c r="H495" i="25"/>
  <c r="H496" i="25"/>
  <c r="H497" i="25"/>
  <c r="H498" i="25"/>
  <c r="H499" i="25"/>
  <c r="H500" i="25"/>
  <c r="H501" i="25"/>
  <c r="H502" i="25"/>
  <c r="H503" i="25"/>
  <c r="H504" i="25"/>
  <c r="H505" i="25"/>
  <c r="H506" i="25"/>
  <c r="H507" i="25"/>
  <c r="H508" i="25"/>
  <c r="H509" i="25"/>
  <c r="H510" i="25"/>
  <c r="H511" i="25"/>
  <c r="H512" i="25"/>
  <c r="H513" i="25"/>
  <c r="H514" i="25"/>
  <c r="H515" i="25"/>
  <c r="H516" i="25"/>
  <c r="H517" i="25"/>
  <c r="H518" i="25"/>
  <c r="H519" i="25"/>
  <c r="H520" i="25"/>
  <c r="H521" i="25"/>
  <c r="H522" i="25"/>
  <c r="H523" i="25"/>
  <c r="H524" i="25"/>
  <c r="H525" i="25"/>
  <c r="H526" i="25"/>
  <c r="H527" i="25"/>
  <c r="H528" i="25"/>
  <c r="H529" i="25"/>
  <c r="H530" i="25"/>
  <c r="H531" i="25"/>
  <c r="H532" i="25"/>
  <c r="H533" i="25"/>
  <c r="H534" i="25"/>
  <c r="H535" i="25"/>
  <c r="H536" i="25"/>
  <c r="H537" i="25"/>
  <c r="H538" i="25"/>
  <c r="H539" i="25"/>
  <c r="H540" i="25"/>
  <c r="H541" i="25"/>
  <c r="H542" i="25"/>
  <c r="H543" i="25"/>
  <c r="H544" i="25"/>
  <c r="H545" i="25"/>
  <c r="H546" i="25"/>
  <c r="H547" i="25"/>
  <c r="H548" i="25"/>
  <c r="H549" i="25"/>
  <c r="H550" i="25"/>
  <c r="H551" i="25"/>
  <c r="H552" i="25"/>
  <c r="H553" i="25"/>
  <c r="H554" i="25"/>
  <c r="H555" i="25"/>
  <c r="H556" i="25"/>
  <c r="H557" i="25"/>
  <c r="H558" i="25"/>
  <c r="H559" i="25"/>
  <c r="H560" i="25"/>
  <c r="H561" i="25"/>
  <c r="H562" i="25"/>
  <c r="H563" i="25"/>
  <c r="H564" i="25"/>
  <c r="H565" i="25"/>
  <c r="H566" i="25"/>
  <c r="H567" i="25"/>
  <c r="H568" i="25"/>
  <c r="H569" i="25"/>
  <c r="H570" i="25"/>
  <c r="H571" i="25"/>
  <c r="H572" i="25"/>
  <c r="H573" i="25"/>
  <c r="H574" i="25"/>
  <c r="H575" i="25"/>
  <c r="H576" i="25"/>
  <c r="H577" i="25"/>
  <c r="H578" i="25"/>
  <c r="H579" i="25"/>
  <c r="H580" i="25"/>
  <c r="H581" i="25"/>
  <c r="H582" i="25"/>
  <c r="H583" i="25"/>
  <c r="H584" i="25"/>
  <c r="H585" i="25"/>
  <c r="H586" i="25"/>
  <c r="H587" i="25"/>
  <c r="H588" i="25"/>
  <c r="H589" i="25"/>
  <c r="H590" i="25"/>
  <c r="H591" i="25"/>
  <c r="H592" i="25"/>
  <c r="H593" i="25"/>
  <c r="H594" i="25"/>
  <c r="H595" i="25"/>
  <c r="H596" i="25"/>
  <c r="H597" i="25"/>
  <c r="H598" i="25"/>
  <c r="H599" i="25"/>
  <c r="H600" i="25"/>
  <c r="H601" i="25"/>
  <c r="H602" i="25"/>
  <c r="H603" i="25"/>
  <c r="H604" i="25"/>
  <c r="H605" i="25"/>
  <c r="H606" i="25"/>
  <c r="H607" i="25"/>
  <c r="H608" i="25"/>
  <c r="H609" i="25"/>
  <c r="H610" i="25"/>
  <c r="H611" i="25"/>
  <c r="H612" i="25"/>
  <c r="H613" i="25"/>
  <c r="H614" i="25"/>
  <c r="H615" i="25"/>
  <c r="H616" i="25"/>
  <c r="H617" i="25"/>
  <c r="H618" i="25"/>
  <c r="H619" i="25"/>
  <c r="H620" i="25"/>
  <c r="H621" i="25"/>
  <c r="H622" i="25"/>
  <c r="H623" i="25"/>
  <c r="H624" i="25"/>
  <c r="H625" i="25"/>
  <c r="H626" i="25"/>
  <c r="H627" i="25"/>
  <c r="H628" i="25"/>
  <c r="H629" i="25"/>
  <c r="H630" i="25"/>
  <c r="H631" i="25"/>
  <c r="H632" i="25"/>
  <c r="H633" i="25"/>
  <c r="H634" i="25"/>
  <c r="H635" i="25"/>
  <c r="H636" i="25"/>
  <c r="H637" i="25"/>
  <c r="H638" i="25"/>
  <c r="H639" i="25"/>
  <c r="H640" i="25"/>
  <c r="H641" i="25"/>
  <c r="H642" i="25"/>
  <c r="H643" i="25"/>
  <c r="H644" i="25"/>
  <c r="H645" i="25"/>
  <c r="H646" i="25"/>
  <c r="H647" i="25"/>
  <c r="H648" i="25"/>
  <c r="H649" i="25"/>
  <c r="H650" i="25"/>
  <c r="H651" i="25"/>
  <c r="H652" i="25"/>
  <c r="H653" i="25"/>
  <c r="H654" i="25"/>
  <c r="H655" i="25"/>
  <c r="H656" i="25"/>
  <c r="H657" i="25"/>
  <c r="H658" i="25"/>
  <c r="H659" i="25"/>
  <c r="H660" i="25"/>
  <c r="H661" i="25"/>
  <c r="H662" i="25"/>
  <c r="H663" i="25"/>
  <c r="H664" i="25"/>
  <c r="H665" i="25"/>
  <c r="H666" i="25"/>
  <c r="H667" i="25"/>
  <c r="H668" i="25"/>
  <c r="H669" i="25"/>
  <c r="H670" i="25"/>
  <c r="H671" i="25"/>
  <c r="H672" i="25"/>
  <c r="H673" i="25"/>
  <c r="H674" i="25"/>
  <c r="H675" i="25"/>
  <c r="H676" i="25"/>
  <c r="H677" i="25"/>
  <c r="H678" i="25"/>
  <c r="H679" i="25"/>
  <c r="H680" i="25"/>
  <c r="H681" i="25"/>
  <c r="H682" i="25"/>
  <c r="H683" i="25"/>
  <c r="H684" i="25"/>
  <c r="H685" i="25"/>
  <c r="H686" i="25"/>
  <c r="H687" i="25"/>
  <c r="H688" i="25"/>
  <c r="H689" i="25"/>
  <c r="H690" i="25"/>
  <c r="H691" i="25"/>
  <c r="H692" i="25"/>
  <c r="H693" i="25"/>
  <c r="H694" i="25"/>
  <c r="H695" i="25"/>
  <c r="H696" i="25"/>
  <c r="H697" i="25"/>
  <c r="H698" i="25"/>
  <c r="H699" i="25"/>
  <c r="H700" i="25"/>
  <c r="H701" i="25"/>
  <c r="H702" i="25"/>
  <c r="H703" i="25"/>
  <c r="H704" i="25"/>
  <c r="H705" i="25"/>
  <c r="H706" i="25"/>
  <c r="H707" i="25"/>
  <c r="H708" i="25"/>
  <c r="H709" i="25"/>
  <c r="H710" i="25"/>
  <c r="H711" i="25"/>
  <c r="H712" i="25"/>
  <c r="H713" i="25"/>
  <c r="H714" i="25"/>
  <c r="H715" i="25"/>
  <c r="H716" i="25"/>
  <c r="H717" i="25"/>
  <c r="H718" i="25"/>
  <c r="H719" i="25"/>
  <c r="H720" i="25"/>
  <c r="H721" i="25"/>
  <c r="H722" i="25"/>
  <c r="H723" i="25"/>
  <c r="H724" i="25"/>
  <c r="H725" i="25"/>
  <c r="H726" i="25"/>
  <c r="H727" i="25"/>
  <c r="H728" i="25"/>
  <c r="H729" i="25"/>
  <c r="H730" i="25"/>
  <c r="H731" i="25"/>
  <c r="H732" i="25"/>
  <c r="H733" i="25"/>
  <c r="H734" i="25"/>
  <c r="H735" i="25"/>
  <c r="H736" i="25"/>
  <c r="H737" i="25"/>
  <c r="H738" i="25"/>
  <c r="H739" i="25"/>
  <c r="H740" i="25"/>
  <c r="H741" i="25"/>
  <c r="H742" i="25"/>
  <c r="H743" i="25"/>
  <c r="H744" i="25"/>
  <c r="H745" i="25"/>
  <c r="H746" i="25"/>
  <c r="H747" i="25"/>
  <c r="H748" i="25"/>
  <c r="H749" i="25"/>
  <c r="H750" i="25"/>
  <c r="H751" i="25"/>
  <c r="H752" i="25"/>
  <c r="H753" i="25"/>
  <c r="H754" i="25"/>
  <c r="H755" i="25"/>
  <c r="H756" i="25"/>
  <c r="H757" i="25"/>
  <c r="H758" i="25"/>
  <c r="H759" i="25"/>
  <c r="H760" i="25"/>
  <c r="H761" i="25"/>
  <c r="H762" i="25"/>
  <c r="H763" i="25"/>
  <c r="H764" i="25"/>
  <c r="H765" i="25"/>
  <c r="H766" i="25"/>
  <c r="H767" i="25"/>
  <c r="H768" i="25"/>
  <c r="H769" i="25"/>
  <c r="H770" i="25"/>
  <c r="H771" i="25"/>
  <c r="H772" i="25"/>
  <c r="H773" i="25"/>
  <c r="H774" i="25"/>
  <c r="H775" i="25"/>
  <c r="H776" i="25"/>
  <c r="H777" i="25"/>
  <c r="H778" i="25"/>
  <c r="H779" i="25"/>
  <c r="H780" i="25"/>
  <c r="H781" i="25"/>
  <c r="H782" i="25"/>
  <c r="H783" i="25"/>
  <c r="H784" i="25"/>
  <c r="H785" i="25"/>
  <c r="H786" i="25"/>
  <c r="H787" i="25"/>
  <c r="H788" i="25"/>
  <c r="H789" i="25"/>
  <c r="H790" i="25"/>
  <c r="H791" i="25"/>
  <c r="H792" i="25"/>
  <c r="H793" i="25"/>
  <c r="H794" i="25"/>
  <c r="H795" i="25"/>
  <c r="H796" i="25"/>
  <c r="H797" i="25"/>
  <c r="H798" i="25"/>
  <c r="H799" i="25"/>
  <c r="H800" i="25"/>
  <c r="H801" i="25"/>
  <c r="H802" i="25"/>
  <c r="H803" i="25"/>
  <c r="H804" i="25"/>
  <c r="H805" i="25"/>
  <c r="H806" i="25"/>
  <c r="H807" i="25"/>
  <c r="H808" i="25"/>
  <c r="H809" i="25"/>
  <c r="H810" i="25"/>
  <c r="H811" i="25"/>
  <c r="H812" i="25"/>
  <c r="H813" i="25"/>
  <c r="H814" i="25"/>
  <c r="H815" i="25"/>
  <c r="H816" i="25"/>
  <c r="H817" i="25"/>
  <c r="H818" i="25"/>
  <c r="H819" i="25"/>
  <c r="H820" i="25"/>
  <c r="H821" i="25"/>
  <c r="H822" i="25"/>
  <c r="H823" i="25"/>
  <c r="H824" i="25"/>
  <c r="H825" i="25"/>
  <c r="H826" i="25"/>
  <c r="H827" i="25"/>
  <c r="H828" i="25"/>
  <c r="H829" i="25"/>
  <c r="H830" i="25"/>
  <c r="H831" i="25"/>
  <c r="H832" i="25"/>
  <c r="H833" i="25"/>
  <c r="H834" i="25"/>
  <c r="H835" i="25"/>
  <c r="H836" i="25"/>
  <c r="H837" i="25"/>
  <c r="H838" i="25"/>
  <c r="H839" i="25"/>
  <c r="H840" i="25"/>
  <c r="H841" i="25"/>
  <c r="H842" i="25"/>
  <c r="H843" i="25"/>
  <c r="H844" i="25"/>
  <c r="H845" i="25"/>
  <c r="H846" i="25"/>
  <c r="H847" i="25"/>
  <c r="H848" i="25"/>
  <c r="H849" i="25"/>
  <c r="H850" i="25"/>
  <c r="H851" i="25"/>
  <c r="H852" i="25"/>
  <c r="H853" i="25"/>
  <c r="H854" i="25"/>
  <c r="H855" i="25"/>
  <c r="H856" i="25"/>
  <c r="H857" i="25"/>
  <c r="H858" i="25"/>
  <c r="H859" i="25"/>
  <c r="H860" i="25"/>
  <c r="H861" i="25"/>
  <c r="H862" i="25"/>
  <c r="H863" i="25"/>
  <c r="H864" i="25"/>
  <c r="H865" i="25"/>
  <c r="H866" i="25"/>
  <c r="H867" i="25"/>
  <c r="H868" i="25"/>
  <c r="H869" i="25"/>
  <c r="H870" i="25"/>
  <c r="H871" i="25"/>
  <c r="H872" i="25"/>
  <c r="H873" i="25"/>
  <c r="H874" i="25"/>
  <c r="H875" i="25"/>
  <c r="H876" i="25"/>
  <c r="H877" i="25"/>
  <c r="H878" i="25"/>
  <c r="H879" i="25"/>
  <c r="H880" i="25"/>
  <c r="H881" i="25"/>
  <c r="H882" i="25"/>
  <c r="H883" i="25"/>
  <c r="H884" i="25"/>
  <c r="H885" i="25"/>
  <c r="H886" i="25"/>
  <c r="H887" i="25"/>
  <c r="H888" i="25"/>
  <c r="H889" i="25"/>
  <c r="H890" i="25"/>
  <c r="H891" i="25"/>
  <c r="H892" i="25"/>
  <c r="H893" i="25"/>
  <c r="H894" i="25"/>
  <c r="H895" i="25"/>
  <c r="H896" i="25"/>
  <c r="H897" i="25"/>
  <c r="H898" i="25"/>
  <c r="H899" i="25"/>
  <c r="H900" i="25"/>
  <c r="H901" i="25"/>
  <c r="H902" i="25"/>
  <c r="H903" i="25"/>
  <c r="H904" i="25"/>
  <c r="H905" i="25"/>
  <c r="H906" i="25"/>
  <c r="H907" i="25"/>
  <c r="H908" i="25"/>
  <c r="H909" i="25"/>
  <c r="H910" i="25"/>
  <c r="H911" i="25"/>
  <c r="H912" i="25"/>
  <c r="H913" i="25"/>
  <c r="H914" i="25"/>
  <c r="H915" i="25"/>
  <c r="H916" i="25"/>
  <c r="H917" i="25"/>
  <c r="H918" i="25"/>
  <c r="H919" i="25"/>
  <c r="H920" i="25"/>
  <c r="H921" i="25"/>
  <c r="H922" i="25"/>
  <c r="H923" i="25"/>
  <c r="H924" i="25"/>
  <c r="H925" i="25"/>
  <c r="H926" i="25"/>
  <c r="H927" i="25"/>
  <c r="H928" i="25"/>
  <c r="H929" i="25"/>
  <c r="H930" i="25"/>
  <c r="H931" i="25"/>
  <c r="H932" i="25"/>
  <c r="H933" i="25"/>
  <c r="H934" i="25"/>
  <c r="H935" i="25"/>
  <c r="H936" i="25"/>
  <c r="H937" i="25"/>
  <c r="H938" i="25"/>
  <c r="H939" i="25"/>
  <c r="H940" i="25"/>
  <c r="H941" i="25"/>
  <c r="H942" i="25"/>
  <c r="H943" i="25"/>
  <c r="H944" i="25"/>
  <c r="H945" i="25"/>
  <c r="H946" i="25"/>
  <c r="H947" i="25"/>
  <c r="H948" i="25"/>
  <c r="H949" i="25"/>
  <c r="H950" i="25"/>
  <c r="H951" i="25"/>
  <c r="H952" i="25"/>
  <c r="H953" i="25"/>
  <c r="H954" i="25"/>
  <c r="H955" i="25"/>
  <c r="H956" i="25"/>
  <c r="H957" i="25"/>
  <c r="H958" i="25"/>
  <c r="H959" i="25"/>
  <c r="H960" i="25"/>
  <c r="H961" i="25"/>
  <c r="H962" i="25"/>
  <c r="H963" i="25"/>
  <c r="H964" i="25"/>
  <c r="H965" i="25"/>
  <c r="H966" i="25"/>
  <c r="H967" i="25"/>
  <c r="H968" i="25"/>
  <c r="H969" i="25"/>
  <c r="H970" i="25"/>
  <c r="H971" i="25"/>
  <c r="H972" i="25"/>
  <c r="H973" i="25"/>
  <c r="H974" i="25"/>
  <c r="H975" i="25"/>
  <c r="H976" i="25"/>
  <c r="H977" i="25"/>
  <c r="H978" i="25"/>
  <c r="H979" i="25"/>
  <c r="H980" i="25"/>
  <c r="H981" i="25"/>
  <c r="H982" i="25"/>
  <c r="H983" i="25"/>
  <c r="H984" i="25"/>
  <c r="H985" i="25"/>
  <c r="H986" i="25"/>
  <c r="H987" i="25"/>
  <c r="H988" i="25"/>
  <c r="H989" i="25"/>
  <c r="H990" i="25"/>
  <c r="H991" i="25"/>
  <c r="H992" i="25"/>
  <c r="H993" i="25"/>
  <c r="H994" i="25"/>
  <c r="H995" i="25"/>
  <c r="H996" i="25"/>
  <c r="H997" i="25"/>
  <c r="H998" i="25"/>
  <c r="H999" i="25"/>
  <c r="H1000" i="25"/>
  <c r="H1001" i="25"/>
  <c r="H1002" i="25"/>
  <c r="H1003" i="25"/>
  <c r="H1004" i="25"/>
  <c r="H1005" i="25"/>
  <c r="H1006" i="25"/>
  <c r="H1007" i="25"/>
  <c r="H1008" i="25"/>
  <c r="H1009" i="25"/>
  <c r="H1010" i="25"/>
  <c r="H1011" i="25"/>
  <c r="H1012" i="25"/>
  <c r="H12"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E502" i="25"/>
  <c r="E503" i="25"/>
  <c r="E504" i="25"/>
  <c r="E505" i="25"/>
  <c r="E506" i="25"/>
  <c r="E507" i="25"/>
  <c r="E508" i="25"/>
  <c r="E509" i="25"/>
  <c r="E510" i="25"/>
  <c r="E511" i="25"/>
  <c r="E512" i="25"/>
  <c r="E513" i="25"/>
  <c r="E514" i="25"/>
  <c r="E515" i="25"/>
  <c r="E516" i="25"/>
  <c r="E517" i="25"/>
  <c r="E518" i="25"/>
  <c r="E519" i="25"/>
  <c r="E520" i="25"/>
  <c r="E521" i="25"/>
  <c r="E522" i="25"/>
  <c r="E523" i="25"/>
  <c r="E524" i="25"/>
  <c r="E525" i="25"/>
  <c r="E526" i="25"/>
  <c r="E527" i="25"/>
  <c r="E528" i="25"/>
  <c r="E529" i="25"/>
  <c r="E530" i="25"/>
  <c r="E531" i="25"/>
  <c r="E532" i="25"/>
  <c r="E533" i="25"/>
  <c r="E534" i="25"/>
  <c r="E535" i="25"/>
  <c r="E536" i="25"/>
  <c r="E537" i="25"/>
  <c r="E538" i="25"/>
  <c r="E539" i="25"/>
  <c r="E540" i="25"/>
  <c r="E541" i="25"/>
  <c r="E542" i="25"/>
  <c r="E543" i="25"/>
  <c r="E544" i="25"/>
  <c r="E545" i="25"/>
  <c r="E546" i="25"/>
  <c r="E547" i="25"/>
  <c r="E548" i="25"/>
  <c r="E549" i="25"/>
  <c r="E550" i="25"/>
  <c r="E551" i="25"/>
  <c r="E552" i="25"/>
  <c r="E553" i="25"/>
  <c r="E554" i="25"/>
  <c r="E555" i="25"/>
  <c r="E556" i="25"/>
  <c r="E557" i="25"/>
  <c r="E558" i="25"/>
  <c r="E559" i="25"/>
  <c r="E560" i="25"/>
  <c r="E561" i="25"/>
  <c r="E562" i="25"/>
  <c r="E563" i="25"/>
  <c r="E564" i="25"/>
  <c r="E565" i="25"/>
  <c r="E566" i="25"/>
  <c r="E567" i="25"/>
  <c r="E568" i="25"/>
  <c r="E569" i="25"/>
  <c r="E570" i="25"/>
  <c r="E571" i="25"/>
  <c r="E572" i="25"/>
  <c r="E573" i="25"/>
  <c r="E574" i="25"/>
  <c r="E575" i="25"/>
  <c r="E576" i="25"/>
  <c r="E577" i="25"/>
  <c r="E578" i="25"/>
  <c r="E579" i="25"/>
  <c r="E580" i="25"/>
  <c r="E581" i="25"/>
  <c r="E582" i="25"/>
  <c r="E583" i="25"/>
  <c r="E584" i="25"/>
  <c r="E585" i="25"/>
  <c r="E586" i="25"/>
  <c r="E587" i="25"/>
  <c r="E588" i="25"/>
  <c r="E589" i="25"/>
  <c r="E590" i="25"/>
  <c r="E591" i="25"/>
  <c r="E592" i="25"/>
  <c r="E593" i="25"/>
  <c r="E594" i="25"/>
  <c r="E595" i="25"/>
  <c r="E596" i="25"/>
  <c r="E597" i="25"/>
  <c r="E598" i="25"/>
  <c r="E599" i="25"/>
  <c r="E600" i="25"/>
  <c r="E601" i="25"/>
  <c r="E602" i="25"/>
  <c r="E603" i="25"/>
  <c r="E604" i="25"/>
  <c r="E605" i="25"/>
  <c r="E606" i="25"/>
  <c r="E607" i="25"/>
  <c r="E608" i="25"/>
  <c r="E609" i="25"/>
  <c r="E610" i="25"/>
  <c r="E611" i="25"/>
  <c r="E612" i="25"/>
  <c r="E613" i="25"/>
  <c r="E614" i="25"/>
  <c r="E615" i="25"/>
  <c r="E616" i="25"/>
  <c r="E617" i="25"/>
  <c r="E618" i="25"/>
  <c r="E619" i="25"/>
  <c r="E620" i="25"/>
  <c r="E621" i="25"/>
  <c r="E622" i="25"/>
  <c r="E623" i="25"/>
  <c r="E624" i="25"/>
  <c r="E625" i="25"/>
  <c r="E626" i="25"/>
  <c r="E627" i="25"/>
  <c r="E628" i="25"/>
  <c r="E629" i="25"/>
  <c r="E630" i="25"/>
  <c r="E631" i="25"/>
  <c r="E632" i="25"/>
  <c r="E633" i="25"/>
  <c r="E634" i="25"/>
  <c r="E635" i="25"/>
  <c r="E636" i="25"/>
  <c r="E637" i="25"/>
  <c r="E638" i="25"/>
  <c r="E639" i="25"/>
  <c r="E640" i="25"/>
  <c r="E641" i="25"/>
  <c r="E642" i="25"/>
  <c r="E643" i="25"/>
  <c r="E644" i="25"/>
  <c r="E645" i="25"/>
  <c r="E646" i="25"/>
  <c r="E647" i="25"/>
  <c r="E648" i="25"/>
  <c r="E649" i="25"/>
  <c r="E650" i="25"/>
  <c r="E651" i="25"/>
  <c r="E652" i="25"/>
  <c r="E653" i="25"/>
  <c r="E654" i="25"/>
  <c r="E655" i="25"/>
  <c r="E656" i="25"/>
  <c r="E657" i="25"/>
  <c r="E658" i="25"/>
  <c r="E659" i="25"/>
  <c r="E660" i="25"/>
  <c r="E661" i="25"/>
  <c r="E662" i="25"/>
  <c r="E663" i="25"/>
  <c r="E664" i="25"/>
  <c r="E665" i="25"/>
  <c r="E666" i="25"/>
  <c r="E667" i="25"/>
  <c r="E668" i="25"/>
  <c r="E669" i="25"/>
  <c r="E670" i="25"/>
  <c r="E671" i="25"/>
  <c r="E672" i="25"/>
  <c r="E673" i="25"/>
  <c r="E674" i="25"/>
  <c r="E675" i="25"/>
  <c r="E676" i="25"/>
  <c r="E677" i="25"/>
  <c r="E678" i="25"/>
  <c r="E679" i="25"/>
  <c r="E680" i="25"/>
  <c r="E681" i="25"/>
  <c r="E682" i="25"/>
  <c r="E683" i="25"/>
  <c r="E684" i="25"/>
  <c r="E685" i="25"/>
  <c r="E686" i="25"/>
  <c r="E687" i="25"/>
  <c r="E688" i="25"/>
  <c r="E689" i="25"/>
  <c r="E690" i="25"/>
  <c r="E691" i="25"/>
  <c r="E692" i="25"/>
  <c r="E693" i="25"/>
  <c r="E694" i="25"/>
  <c r="E695" i="25"/>
  <c r="E696" i="25"/>
  <c r="E697" i="25"/>
  <c r="E698" i="25"/>
  <c r="E699" i="25"/>
  <c r="E700" i="25"/>
  <c r="E701" i="25"/>
  <c r="E702" i="25"/>
  <c r="E703" i="25"/>
  <c r="E704" i="25"/>
  <c r="E705" i="25"/>
  <c r="E706" i="25"/>
  <c r="E707" i="25"/>
  <c r="E708" i="25"/>
  <c r="E709" i="25"/>
  <c r="E710" i="25"/>
  <c r="E711" i="25"/>
  <c r="E712" i="25"/>
  <c r="E713" i="25"/>
  <c r="E714" i="25"/>
  <c r="E715" i="25"/>
  <c r="E716" i="25"/>
  <c r="E717" i="25"/>
  <c r="E718" i="25"/>
  <c r="E719" i="25"/>
  <c r="E720" i="25"/>
  <c r="E721" i="25"/>
  <c r="E722" i="25"/>
  <c r="E723" i="25"/>
  <c r="E724" i="25"/>
  <c r="E725" i="25"/>
  <c r="E726" i="25"/>
  <c r="E727" i="25"/>
  <c r="E728" i="25"/>
  <c r="E729" i="25"/>
  <c r="E730" i="25"/>
  <c r="E731" i="25"/>
  <c r="E732" i="25"/>
  <c r="E733" i="25"/>
  <c r="E734" i="25"/>
  <c r="E735" i="25"/>
  <c r="E736" i="25"/>
  <c r="E737" i="25"/>
  <c r="E738" i="25"/>
  <c r="E739" i="25"/>
  <c r="E740" i="25"/>
  <c r="E741" i="25"/>
  <c r="E742" i="25"/>
  <c r="E743" i="25"/>
  <c r="E744" i="25"/>
  <c r="E745" i="25"/>
  <c r="E746" i="25"/>
  <c r="E747" i="25"/>
  <c r="E748" i="25"/>
  <c r="E749" i="25"/>
  <c r="E750" i="25"/>
  <c r="E751" i="25"/>
  <c r="E752" i="25"/>
  <c r="E753" i="25"/>
  <c r="E754" i="25"/>
  <c r="E755" i="25"/>
  <c r="E756" i="25"/>
  <c r="E757" i="25"/>
  <c r="E758" i="25"/>
  <c r="E759" i="25"/>
  <c r="E760" i="25"/>
  <c r="E761" i="25"/>
  <c r="E762" i="25"/>
  <c r="E763" i="25"/>
  <c r="E764" i="25"/>
  <c r="E765" i="25"/>
  <c r="E766" i="25"/>
  <c r="E767" i="25"/>
  <c r="E768" i="25"/>
  <c r="E769" i="25"/>
  <c r="E770" i="25"/>
  <c r="E771" i="25"/>
  <c r="E772" i="25"/>
  <c r="E773" i="25"/>
  <c r="E774" i="25"/>
  <c r="E775" i="25"/>
  <c r="E776" i="25"/>
  <c r="E777" i="25"/>
  <c r="E778" i="25"/>
  <c r="E779" i="25"/>
  <c r="E780" i="25"/>
  <c r="E781" i="25"/>
  <c r="E782" i="25"/>
  <c r="E783" i="25"/>
  <c r="E784" i="25"/>
  <c r="E785" i="25"/>
  <c r="E786" i="25"/>
  <c r="E787" i="25"/>
  <c r="E788" i="25"/>
  <c r="E789" i="25"/>
  <c r="E790" i="25"/>
  <c r="E791" i="25"/>
  <c r="E792" i="25"/>
  <c r="E793" i="25"/>
  <c r="E794" i="25"/>
  <c r="E795" i="25"/>
  <c r="E796" i="25"/>
  <c r="E797" i="25"/>
  <c r="E798" i="25"/>
  <c r="E799" i="25"/>
  <c r="E800" i="25"/>
  <c r="E801" i="25"/>
  <c r="E802" i="25"/>
  <c r="E803" i="25"/>
  <c r="E804" i="25"/>
  <c r="E805" i="25"/>
  <c r="E806" i="25"/>
  <c r="E807" i="25"/>
  <c r="E808" i="25"/>
  <c r="E809" i="25"/>
  <c r="E810" i="25"/>
  <c r="E811" i="25"/>
  <c r="E812" i="25"/>
  <c r="E813" i="25"/>
  <c r="E814" i="25"/>
  <c r="E815" i="25"/>
  <c r="E816" i="25"/>
  <c r="E817" i="25"/>
  <c r="E818" i="25"/>
  <c r="E819" i="25"/>
  <c r="E820" i="25"/>
  <c r="E821" i="25"/>
  <c r="E822" i="25"/>
  <c r="E823" i="25"/>
  <c r="E824" i="25"/>
  <c r="E825" i="25"/>
  <c r="E826" i="25"/>
  <c r="E827" i="25"/>
  <c r="E828" i="25"/>
  <c r="E829" i="25"/>
  <c r="E830" i="25"/>
  <c r="E831" i="25"/>
  <c r="E832" i="25"/>
  <c r="E833" i="25"/>
  <c r="E834" i="25"/>
  <c r="E835" i="25"/>
  <c r="E836" i="25"/>
  <c r="E837" i="25"/>
  <c r="E838" i="25"/>
  <c r="E839" i="25"/>
  <c r="E840" i="25"/>
  <c r="E841" i="25"/>
  <c r="E842" i="25"/>
  <c r="E843" i="25"/>
  <c r="E844" i="25"/>
  <c r="E845" i="25"/>
  <c r="E846" i="25"/>
  <c r="E847" i="25"/>
  <c r="E848" i="25"/>
  <c r="E849" i="25"/>
  <c r="E850" i="25"/>
  <c r="E851" i="25"/>
  <c r="E852" i="25"/>
  <c r="E853" i="25"/>
  <c r="E854" i="25"/>
  <c r="E855" i="25"/>
  <c r="E856" i="25"/>
  <c r="E857" i="25"/>
  <c r="E858" i="25"/>
  <c r="E859" i="25"/>
  <c r="E860" i="25"/>
  <c r="E861" i="25"/>
  <c r="E862" i="25"/>
  <c r="E863" i="25"/>
  <c r="E864" i="25"/>
  <c r="E865" i="25"/>
  <c r="E866" i="25"/>
  <c r="E867" i="25"/>
  <c r="E868" i="25"/>
  <c r="E869" i="25"/>
  <c r="E870" i="25"/>
  <c r="E871" i="25"/>
  <c r="E872" i="25"/>
  <c r="E873" i="25"/>
  <c r="E874" i="25"/>
  <c r="E875" i="25"/>
  <c r="E876" i="25"/>
  <c r="E877" i="25"/>
  <c r="E878" i="25"/>
  <c r="E879" i="25"/>
  <c r="E880" i="25"/>
  <c r="E881" i="25"/>
  <c r="E882" i="25"/>
  <c r="E883" i="25"/>
  <c r="E884" i="25"/>
  <c r="E885" i="25"/>
  <c r="E886" i="25"/>
  <c r="E887" i="25"/>
  <c r="E888" i="25"/>
  <c r="E889" i="25"/>
  <c r="E890" i="25"/>
  <c r="E891" i="25"/>
  <c r="E892" i="25"/>
  <c r="E893" i="25"/>
  <c r="E894" i="25"/>
  <c r="E895" i="25"/>
  <c r="E896" i="25"/>
  <c r="E897" i="25"/>
  <c r="E898" i="25"/>
  <c r="E899" i="25"/>
  <c r="E900" i="25"/>
  <c r="E901" i="25"/>
  <c r="E902" i="25"/>
  <c r="E903" i="25"/>
  <c r="E904" i="25"/>
  <c r="E905" i="25"/>
  <c r="E906" i="25"/>
  <c r="E907" i="25"/>
  <c r="E908" i="25"/>
  <c r="E909" i="25"/>
  <c r="E910" i="25"/>
  <c r="E911" i="25"/>
  <c r="E912" i="25"/>
  <c r="E913" i="25"/>
  <c r="E914" i="25"/>
  <c r="E915" i="25"/>
  <c r="E916" i="25"/>
  <c r="E917" i="25"/>
  <c r="E918" i="25"/>
  <c r="E919" i="25"/>
  <c r="E920" i="25"/>
  <c r="E921" i="25"/>
  <c r="E922" i="25"/>
  <c r="E923" i="25"/>
  <c r="E924" i="25"/>
  <c r="E925" i="25"/>
  <c r="E926" i="25"/>
  <c r="E927" i="25"/>
  <c r="E928" i="25"/>
  <c r="E929" i="25"/>
  <c r="E930" i="25"/>
  <c r="E931" i="25"/>
  <c r="E932" i="25"/>
  <c r="E933" i="25"/>
  <c r="E934" i="25"/>
  <c r="E935" i="25"/>
  <c r="E936" i="25"/>
  <c r="E937" i="25"/>
  <c r="E938" i="25"/>
  <c r="E939" i="25"/>
  <c r="E940" i="25"/>
  <c r="E941" i="25"/>
  <c r="E942" i="25"/>
  <c r="E943" i="25"/>
  <c r="E944" i="25"/>
  <c r="E945" i="25"/>
  <c r="E946" i="25"/>
  <c r="E947" i="25"/>
  <c r="E948" i="25"/>
  <c r="E949" i="25"/>
  <c r="E950" i="25"/>
  <c r="E951" i="25"/>
  <c r="E952" i="25"/>
  <c r="E953" i="25"/>
  <c r="E954" i="25"/>
  <c r="E955" i="25"/>
  <c r="E956" i="25"/>
  <c r="E957" i="25"/>
  <c r="E958" i="25"/>
  <c r="E959" i="25"/>
  <c r="E960" i="25"/>
  <c r="E961" i="25"/>
  <c r="E962" i="25"/>
  <c r="E963" i="25"/>
  <c r="E964" i="25"/>
  <c r="E965" i="25"/>
  <c r="E966" i="25"/>
  <c r="E967" i="25"/>
  <c r="E968" i="25"/>
  <c r="E969" i="25"/>
  <c r="E970" i="25"/>
  <c r="E971" i="25"/>
  <c r="E972" i="25"/>
  <c r="E973" i="25"/>
  <c r="E974" i="25"/>
  <c r="E975" i="25"/>
  <c r="E976" i="25"/>
  <c r="E977" i="25"/>
  <c r="E978" i="25"/>
  <c r="E979" i="25"/>
  <c r="E980" i="25"/>
  <c r="E981" i="25"/>
  <c r="E982" i="25"/>
  <c r="E983" i="25"/>
  <c r="E984" i="25"/>
  <c r="E985" i="25"/>
  <c r="E986" i="25"/>
  <c r="E987" i="25"/>
  <c r="E988" i="25"/>
  <c r="E989" i="25"/>
  <c r="E990" i="25"/>
  <c r="E991" i="25"/>
  <c r="E992" i="25"/>
  <c r="E993" i="25"/>
  <c r="E994" i="25"/>
  <c r="E995" i="25"/>
  <c r="E996" i="25"/>
  <c r="E997" i="25"/>
  <c r="E998" i="25"/>
  <c r="E999" i="25"/>
  <c r="E1000" i="25"/>
  <c r="E1001" i="25"/>
  <c r="E1002" i="25"/>
  <c r="E1003" i="25"/>
  <c r="E1004" i="25"/>
  <c r="E1005" i="25"/>
  <c r="E1006" i="25"/>
  <c r="E1007" i="25"/>
  <c r="E1008" i="25"/>
  <c r="E1009" i="25"/>
  <c r="E1010" i="25"/>
  <c r="E1011" i="25"/>
  <c r="E1012" i="25"/>
  <c r="AC17" i="37"/>
  <c r="AD17" i="37" s="1"/>
  <c r="AE17" i="37" s="1"/>
  <c r="AC18" i="37"/>
  <c r="AD18" i="37" s="1"/>
  <c r="AE18" i="37" s="1"/>
  <c r="AC19" i="37"/>
  <c r="AD19" i="37" s="1"/>
  <c r="AE19" i="37" s="1"/>
  <c r="AC20" i="37"/>
  <c r="AC21" i="37"/>
  <c r="AC22" i="37"/>
  <c r="AC23" i="37"/>
  <c r="AC24" i="37"/>
  <c r="AC25" i="37"/>
  <c r="AC26" i="37"/>
  <c r="AC27" i="37"/>
  <c r="AC28" i="37"/>
  <c r="AC29" i="37"/>
  <c r="AC30" i="37"/>
  <c r="AC31" i="37"/>
  <c r="AC32" i="37"/>
  <c r="AC33" i="37"/>
  <c r="AC34" i="37"/>
  <c r="AC35" i="37"/>
  <c r="AC36" i="37"/>
  <c r="AC37" i="37"/>
  <c r="AC38" i="37"/>
  <c r="AC39" i="37"/>
  <c r="AC40" i="37"/>
  <c r="AC41" i="37"/>
  <c r="AC42" i="37"/>
  <c r="AC43" i="37"/>
  <c r="AC44" i="37"/>
  <c r="AC45" i="37"/>
  <c r="AC46" i="37"/>
  <c r="AC47" i="37"/>
  <c r="AC48" i="37"/>
  <c r="AC49" i="37"/>
  <c r="AC50" i="37"/>
  <c r="AC51" i="37"/>
  <c r="AC52" i="37"/>
  <c r="AC53" i="37"/>
  <c r="AC54" i="37"/>
  <c r="AC55" i="37"/>
  <c r="AC56" i="37"/>
  <c r="AC57" i="37"/>
  <c r="AC58" i="37"/>
  <c r="AC59" i="37"/>
  <c r="AC60" i="37"/>
  <c r="AC61" i="37"/>
  <c r="AC62" i="37"/>
  <c r="AC63" i="37"/>
  <c r="AC64" i="37"/>
  <c r="AC65" i="37"/>
  <c r="AC66" i="37"/>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16" i="37"/>
  <c r="AD16" i="37" s="1"/>
  <c r="AE16" i="37" s="1"/>
  <c r="J12" i="7"/>
  <c r="Q28" i="52"/>
  <c r="L22" i="52"/>
  <c r="I22" i="52"/>
  <c r="D22" i="52"/>
  <c r="A22" i="52"/>
  <c r="P18" i="52"/>
  <c r="F18" i="52"/>
  <c r="Q16" i="52"/>
  <c r="G16" i="52"/>
  <c r="D24" i="52"/>
  <c r="I24" i="52" s="1"/>
  <c r="F14" i="52"/>
  <c r="Q44" i="52" s="1"/>
  <c r="P12" i="52"/>
  <c r="F12" i="52"/>
  <c r="M10" i="52"/>
  <c r="H10" i="52"/>
  <c r="M8" i="52"/>
  <c r="H8" i="52"/>
  <c r="A8" i="52"/>
  <c r="H6" i="52"/>
  <c r="A6" i="52"/>
  <c r="B40" i="10"/>
  <c r="E10" i="36"/>
  <c r="AD23" i="16"/>
  <c r="AE23" i="16" s="1"/>
  <c r="D14" i="9" s="1"/>
  <c r="AD24" i="16"/>
  <c r="AE24" i="16" s="1"/>
  <c r="D15" i="9" s="1"/>
  <c r="AD25" i="16"/>
  <c r="AE25" i="16" s="1"/>
  <c r="D16" i="9" s="1"/>
  <c r="AD26" i="16"/>
  <c r="AE26" i="16" s="1"/>
  <c r="D17" i="9" s="1"/>
  <c r="AD27" i="16"/>
  <c r="AE27" i="16" s="1"/>
  <c r="D18" i="9" s="1"/>
  <c r="AD28" i="16"/>
  <c r="AE28" i="16" s="1"/>
  <c r="D19" i="9" s="1"/>
  <c r="AD29" i="16"/>
  <c r="AE29" i="16" s="1"/>
  <c r="D20" i="9" s="1"/>
  <c r="AD30" i="16"/>
  <c r="AE30" i="16" s="1"/>
  <c r="D21" i="9" s="1"/>
  <c r="AD31" i="16"/>
  <c r="AE31" i="16" s="1"/>
  <c r="D22" i="9" s="1"/>
  <c r="AD32" i="16"/>
  <c r="AE32" i="16" s="1"/>
  <c r="D23" i="9" s="1"/>
  <c r="AD33" i="16"/>
  <c r="AE33" i="16" s="1"/>
  <c r="D24" i="9" s="1"/>
  <c r="AD34" i="16"/>
  <c r="AE34" i="16" s="1"/>
  <c r="D25" i="9" s="1"/>
  <c r="AD35" i="16"/>
  <c r="AE35" i="16" s="1"/>
  <c r="D26" i="9" s="1"/>
  <c r="AD36" i="16"/>
  <c r="AE36" i="16" s="1"/>
  <c r="D27" i="9" s="1"/>
  <c r="AD37" i="16"/>
  <c r="AE37" i="16" s="1"/>
  <c r="D28" i="9" s="1"/>
  <c r="AD38" i="16"/>
  <c r="AE38" i="16" s="1"/>
  <c r="D29" i="9" s="1"/>
  <c r="AD39" i="16"/>
  <c r="AE39" i="16" s="1"/>
  <c r="D30" i="9" s="1"/>
  <c r="AD40" i="16"/>
  <c r="AE40" i="16" s="1"/>
  <c r="D31" i="9" s="1"/>
  <c r="AD41" i="16"/>
  <c r="AE41" i="16" s="1"/>
  <c r="D32" i="9" s="1"/>
  <c r="AD42" i="16"/>
  <c r="AE42" i="16" s="1"/>
  <c r="D33" i="9" s="1"/>
  <c r="AD43" i="16"/>
  <c r="AE43" i="16" s="1"/>
  <c r="D34" i="9" s="1"/>
  <c r="AD44" i="16"/>
  <c r="AE44" i="16" s="1"/>
  <c r="D35" i="9" s="1"/>
  <c r="AD45" i="16"/>
  <c r="AE45" i="16" s="1"/>
  <c r="D36" i="9" s="1"/>
  <c r="AD46" i="16"/>
  <c r="AE46" i="16" s="1"/>
  <c r="D37" i="9" s="1"/>
  <c r="AD47" i="16"/>
  <c r="AE47" i="16" s="1"/>
  <c r="D38" i="9" s="1"/>
  <c r="AD48" i="16"/>
  <c r="AE48" i="16" s="1"/>
  <c r="D39" i="9" s="1"/>
  <c r="AD49" i="16"/>
  <c r="AE49" i="16" s="1"/>
  <c r="D40" i="9" s="1"/>
  <c r="AD50" i="16"/>
  <c r="AE50" i="16" s="1"/>
  <c r="D41" i="9" s="1"/>
  <c r="AD51" i="16"/>
  <c r="AE51" i="16" s="1"/>
  <c r="D42" i="9" s="1"/>
  <c r="AD52" i="16"/>
  <c r="AE52" i="16" s="1"/>
  <c r="D43" i="9" s="1"/>
  <c r="AD53" i="16"/>
  <c r="AE53" i="16" s="1"/>
  <c r="D44" i="9" s="1"/>
  <c r="AD54" i="16"/>
  <c r="AE54" i="16" s="1"/>
  <c r="D45" i="9" s="1"/>
  <c r="AD55" i="16"/>
  <c r="AE55" i="16" s="1"/>
  <c r="D46" i="9" s="1"/>
  <c r="AD56" i="16"/>
  <c r="AE56" i="16" s="1"/>
  <c r="D47" i="9" s="1"/>
  <c r="AD57" i="16"/>
  <c r="AE57" i="16" s="1"/>
  <c r="D48" i="9" s="1"/>
  <c r="AD58" i="16"/>
  <c r="AE58" i="16" s="1"/>
  <c r="D49" i="9" s="1"/>
  <c r="AD59" i="16"/>
  <c r="AE59" i="16" s="1"/>
  <c r="D50" i="9" s="1"/>
  <c r="AD60" i="16"/>
  <c r="AE60" i="16" s="1"/>
  <c r="D51" i="9" s="1"/>
  <c r="AD61" i="16"/>
  <c r="AE61" i="16" s="1"/>
  <c r="D52" i="9" s="1"/>
  <c r="AD62" i="16"/>
  <c r="AE62" i="16" s="1"/>
  <c r="D53" i="9" s="1"/>
  <c r="AD63" i="16"/>
  <c r="AE63" i="16" s="1"/>
  <c r="D54" i="9" s="1"/>
  <c r="AD64" i="16"/>
  <c r="AE64" i="16" s="1"/>
  <c r="D55" i="9" s="1"/>
  <c r="AD65" i="16"/>
  <c r="AE65" i="16" s="1"/>
  <c r="D56" i="9" s="1"/>
  <c r="AD66" i="16"/>
  <c r="AE66" i="16" s="1"/>
  <c r="D57" i="9" s="1"/>
  <c r="AD67" i="16"/>
  <c r="AE67" i="16" s="1"/>
  <c r="D58" i="9" s="1"/>
  <c r="AD68" i="16"/>
  <c r="AE68" i="16" s="1"/>
  <c r="D59" i="9" s="1"/>
  <c r="AD69" i="16"/>
  <c r="AE69" i="16" s="1"/>
  <c r="D60" i="9" s="1"/>
  <c r="AD70" i="16"/>
  <c r="AE70" i="16" s="1"/>
  <c r="D61" i="9" s="1"/>
  <c r="AD71" i="16"/>
  <c r="AE71" i="16" s="1"/>
  <c r="D62" i="9" s="1"/>
  <c r="AD72" i="16"/>
  <c r="AE72" i="16" s="1"/>
  <c r="D63" i="9" s="1"/>
  <c r="AD73" i="16"/>
  <c r="AE73" i="16" s="1"/>
  <c r="D64" i="9" s="1"/>
  <c r="AD74" i="16"/>
  <c r="AE74" i="16" s="1"/>
  <c r="D65" i="9" s="1"/>
  <c r="AD75" i="16"/>
  <c r="AE75" i="16" s="1"/>
  <c r="D66" i="9" s="1"/>
  <c r="AD76" i="16"/>
  <c r="AE76" i="16" s="1"/>
  <c r="D67" i="9" s="1"/>
  <c r="AD77" i="16"/>
  <c r="AE77" i="16" s="1"/>
  <c r="D68" i="9" s="1"/>
  <c r="AD78" i="16"/>
  <c r="AE78" i="16" s="1"/>
  <c r="D69" i="9" s="1"/>
  <c r="AD79" i="16"/>
  <c r="AE79" i="16" s="1"/>
  <c r="D70" i="9" s="1"/>
  <c r="AD80" i="16"/>
  <c r="AE80" i="16" s="1"/>
  <c r="D71" i="9" s="1"/>
  <c r="AD81" i="16"/>
  <c r="AE81" i="16" s="1"/>
  <c r="D72" i="9" s="1"/>
  <c r="AD82" i="16"/>
  <c r="AE82" i="16" s="1"/>
  <c r="D73" i="9" s="1"/>
  <c r="AD83" i="16"/>
  <c r="AE83" i="16" s="1"/>
  <c r="D74" i="9" s="1"/>
  <c r="AD84" i="16"/>
  <c r="AE84" i="16" s="1"/>
  <c r="D75" i="9" s="1"/>
  <c r="AD85" i="16"/>
  <c r="AE85" i="16" s="1"/>
  <c r="D76" i="9" s="1"/>
  <c r="AD86" i="16"/>
  <c r="AE86" i="16" s="1"/>
  <c r="D77" i="9" s="1"/>
  <c r="AD87" i="16"/>
  <c r="AE87" i="16" s="1"/>
  <c r="D78" i="9" s="1"/>
  <c r="AD88" i="16"/>
  <c r="AE88" i="16" s="1"/>
  <c r="D79" i="9" s="1"/>
  <c r="AD89" i="16"/>
  <c r="AE89" i="16" s="1"/>
  <c r="D80" i="9" s="1"/>
  <c r="AD90" i="16"/>
  <c r="AE90" i="16" s="1"/>
  <c r="D81" i="9" s="1"/>
  <c r="AD91" i="16"/>
  <c r="AE91" i="16" s="1"/>
  <c r="D82" i="9" s="1"/>
  <c r="AD92" i="16"/>
  <c r="AE92" i="16" s="1"/>
  <c r="D83" i="9" s="1"/>
  <c r="AD93" i="16"/>
  <c r="AE93" i="16" s="1"/>
  <c r="D84" i="9" s="1"/>
  <c r="AD94" i="16"/>
  <c r="AE94" i="16" s="1"/>
  <c r="D85" i="9" s="1"/>
  <c r="AD95" i="16"/>
  <c r="AE95" i="16" s="1"/>
  <c r="D86" i="9" s="1"/>
  <c r="AD96" i="16"/>
  <c r="AE96" i="16" s="1"/>
  <c r="D87" i="9" s="1"/>
  <c r="AD97" i="16"/>
  <c r="AE97" i="16" s="1"/>
  <c r="D88" i="9" s="1"/>
  <c r="AD98" i="16"/>
  <c r="AE98" i="16" s="1"/>
  <c r="D89" i="9" s="1"/>
  <c r="AD99" i="16"/>
  <c r="AE99" i="16" s="1"/>
  <c r="D90" i="9" s="1"/>
  <c r="AD100" i="16"/>
  <c r="AE100" i="16" s="1"/>
  <c r="D91" i="9" s="1"/>
  <c r="AD101" i="16"/>
  <c r="AE101" i="16" s="1"/>
  <c r="D92" i="9" s="1"/>
  <c r="AD102" i="16"/>
  <c r="AE102" i="16" s="1"/>
  <c r="D93" i="9" s="1"/>
  <c r="AD103" i="16"/>
  <c r="AE103" i="16" s="1"/>
  <c r="D94" i="9" s="1"/>
  <c r="AD104" i="16"/>
  <c r="AE104" i="16" s="1"/>
  <c r="D95" i="9" s="1"/>
  <c r="AD105" i="16"/>
  <c r="AE105" i="16" s="1"/>
  <c r="D96" i="9" s="1"/>
  <c r="AD106" i="16"/>
  <c r="AE106" i="16" s="1"/>
  <c r="D97" i="9" s="1"/>
  <c r="AD107" i="16"/>
  <c r="AE107" i="16" s="1"/>
  <c r="D98" i="9" s="1"/>
  <c r="AD108" i="16"/>
  <c r="AE108" i="16" s="1"/>
  <c r="D99" i="9" s="1"/>
  <c r="AD109" i="16"/>
  <c r="AE109" i="16" s="1"/>
  <c r="D100" i="9" s="1"/>
  <c r="AD110" i="16"/>
  <c r="AE110" i="16" s="1"/>
  <c r="D101" i="9" s="1"/>
  <c r="AD111" i="16"/>
  <c r="AE111" i="16" s="1"/>
  <c r="D102" i="9" s="1"/>
  <c r="AD112" i="16"/>
  <c r="AE112" i="16" s="1"/>
  <c r="D103" i="9" s="1"/>
  <c r="AD113" i="16"/>
  <c r="AE113" i="16" s="1"/>
  <c r="D104" i="9" s="1"/>
  <c r="AD114" i="16"/>
  <c r="AE114" i="16" s="1"/>
  <c r="D105" i="9" s="1"/>
  <c r="AD115" i="16"/>
  <c r="AE115" i="16" s="1"/>
  <c r="D106" i="9" s="1"/>
  <c r="AD116" i="16"/>
  <c r="AE116" i="16" s="1"/>
  <c r="D107" i="9" s="1"/>
  <c r="AD117" i="16"/>
  <c r="AE117" i="16" s="1"/>
  <c r="D108" i="9" s="1"/>
  <c r="AD118" i="16"/>
  <c r="AE118" i="16" s="1"/>
  <c r="D109" i="9" s="1"/>
  <c r="AD119" i="16"/>
  <c r="AE119" i="16" s="1"/>
  <c r="D110" i="9" s="1"/>
  <c r="AD120" i="16"/>
  <c r="AE120" i="16" s="1"/>
  <c r="D111" i="9" s="1"/>
  <c r="AD121" i="16"/>
  <c r="AE121" i="16" s="1"/>
  <c r="D112" i="9" s="1"/>
  <c r="AD122" i="16"/>
  <c r="AE122" i="16" s="1"/>
  <c r="D113" i="9" s="1"/>
  <c r="AD123" i="16"/>
  <c r="AE123" i="16" s="1"/>
  <c r="D114" i="9" s="1"/>
  <c r="AD124" i="16"/>
  <c r="AE124" i="16" s="1"/>
  <c r="D115" i="9" s="1"/>
  <c r="AD125" i="16"/>
  <c r="AE125" i="16" s="1"/>
  <c r="D116" i="9" s="1"/>
  <c r="AD126" i="16"/>
  <c r="AE126" i="16" s="1"/>
  <c r="D117" i="9" s="1"/>
  <c r="AD127" i="16"/>
  <c r="AE127" i="16" s="1"/>
  <c r="D118" i="9" s="1"/>
  <c r="AD128" i="16"/>
  <c r="AE128" i="16" s="1"/>
  <c r="D119" i="9" s="1"/>
  <c r="AD129" i="16"/>
  <c r="AE129" i="16" s="1"/>
  <c r="D120" i="9" s="1"/>
  <c r="AD130" i="16"/>
  <c r="AE130" i="16" s="1"/>
  <c r="D121" i="9" s="1"/>
  <c r="AD131" i="16"/>
  <c r="AE131" i="16" s="1"/>
  <c r="D122" i="9" s="1"/>
  <c r="AD132" i="16"/>
  <c r="AE132" i="16" s="1"/>
  <c r="D123" i="9" s="1"/>
  <c r="AD133" i="16"/>
  <c r="AE133" i="16" s="1"/>
  <c r="D124" i="9" s="1"/>
  <c r="AD134" i="16"/>
  <c r="AE134" i="16" s="1"/>
  <c r="D125" i="9" s="1"/>
  <c r="AD135" i="16"/>
  <c r="AE135" i="16" s="1"/>
  <c r="D126" i="9" s="1"/>
  <c r="AD136" i="16"/>
  <c r="AE136" i="16" s="1"/>
  <c r="D127" i="9" s="1"/>
  <c r="AD137" i="16"/>
  <c r="AE137" i="16" s="1"/>
  <c r="D128" i="9" s="1"/>
  <c r="AD138" i="16"/>
  <c r="AE138" i="16" s="1"/>
  <c r="D129" i="9" s="1"/>
  <c r="AD139" i="16"/>
  <c r="AE139" i="16" s="1"/>
  <c r="D130" i="9" s="1"/>
  <c r="AD140" i="16"/>
  <c r="AE140" i="16" s="1"/>
  <c r="D131" i="9" s="1"/>
  <c r="AD141" i="16"/>
  <c r="AE141" i="16" s="1"/>
  <c r="D132" i="9" s="1"/>
  <c r="AD142" i="16"/>
  <c r="AE142" i="16" s="1"/>
  <c r="D133" i="9" s="1"/>
  <c r="AD143" i="16"/>
  <c r="AE143" i="16" s="1"/>
  <c r="D134" i="9" s="1"/>
  <c r="AD144" i="16"/>
  <c r="AE144" i="16" s="1"/>
  <c r="D135" i="9" s="1"/>
  <c r="AD145" i="16"/>
  <c r="AE145" i="16" s="1"/>
  <c r="D136" i="9" s="1"/>
  <c r="AD146" i="16"/>
  <c r="AE146" i="16" s="1"/>
  <c r="D137" i="9" s="1"/>
  <c r="AD147" i="16"/>
  <c r="AE147" i="16" s="1"/>
  <c r="D138" i="9" s="1"/>
  <c r="AD148" i="16"/>
  <c r="AE148" i="16" s="1"/>
  <c r="D139" i="9" s="1"/>
  <c r="AD149" i="16"/>
  <c r="AE149" i="16" s="1"/>
  <c r="D140" i="9" s="1"/>
  <c r="AD150" i="16"/>
  <c r="AE150" i="16" s="1"/>
  <c r="D141" i="9" s="1"/>
  <c r="AD151" i="16"/>
  <c r="AE151" i="16" s="1"/>
  <c r="D142" i="9" s="1"/>
  <c r="AD152" i="16"/>
  <c r="AE152" i="16" s="1"/>
  <c r="D143" i="9" s="1"/>
  <c r="AD153" i="16"/>
  <c r="AE153" i="16" s="1"/>
  <c r="D144" i="9" s="1"/>
  <c r="AD154" i="16"/>
  <c r="AE154" i="16" s="1"/>
  <c r="D145" i="9" s="1"/>
  <c r="AD155" i="16"/>
  <c r="AE155" i="16" s="1"/>
  <c r="D146" i="9" s="1"/>
  <c r="AD156" i="16"/>
  <c r="AE156" i="16" s="1"/>
  <c r="D147" i="9" s="1"/>
  <c r="AD157" i="16"/>
  <c r="AE157" i="16" s="1"/>
  <c r="D148" i="9" s="1"/>
  <c r="AD158" i="16"/>
  <c r="AE158" i="16" s="1"/>
  <c r="D149" i="9" s="1"/>
  <c r="AD159" i="16"/>
  <c r="AE159" i="16" s="1"/>
  <c r="D150" i="9" s="1"/>
  <c r="AD160" i="16"/>
  <c r="AE160" i="16" s="1"/>
  <c r="D151" i="9" s="1"/>
  <c r="AD161" i="16"/>
  <c r="AE161" i="16" s="1"/>
  <c r="D152" i="9" s="1"/>
  <c r="AD162" i="16"/>
  <c r="AE162" i="16" s="1"/>
  <c r="D153" i="9" s="1"/>
  <c r="AD163" i="16"/>
  <c r="AE163" i="16" s="1"/>
  <c r="D154" i="9" s="1"/>
  <c r="AD164" i="16"/>
  <c r="AE164" i="16" s="1"/>
  <c r="D155" i="9" s="1"/>
  <c r="AD165" i="16"/>
  <c r="AE165" i="16" s="1"/>
  <c r="D156" i="9" s="1"/>
  <c r="AD166" i="16"/>
  <c r="AE166" i="16" s="1"/>
  <c r="D157" i="9" s="1"/>
  <c r="AD167" i="16"/>
  <c r="AE167" i="16" s="1"/>
  <c r="D158" i="9" s="1"/>
  <c r="AD168" i="16"/>
  <c r="AE168" i="16" s="1"/>
  <c r="D159" i="9" s="1"/>
  <c r="AD169" i="16"/>
  <c r="AE169" i="16" s="1"/>
  <c r="D160" i="9" s="1"/>
  <c r="AD170" i="16"/>
  <c r="AE170" i="16" s="1"/>
  <c r="D161" i="9" s="1"/>
  <c r="AD171" i="16"/>
  <c r="AE171" i="16" s="1"/>
  <c r="D162" i="9" s="1"/>
  <c r="AD172" i="16"/>
  <c r="AE172" i="16" s="1"/>
  <c r="D163" i="9" s="1"/>
  <c r="AD173" i="16"/>
  <c r="AE173" i="16" s="1"/>
  <c r="D164" i="9" s="1"/>
  <c r="AD174" i="16"/>
  <c r="AE174" i="16" s="1"/>
  <c r="D165" i="9" s="1"/>
  <c r="AD175" i="16"/>
  <c r="AE175" i="16" s="1"/>
  <c r="D166" i="9" s="1"/>
  <c r="AD176" i="16"/>
  <c r="AE176" i="16" s="1"/>
  <c r="D167" i="9" s="1"/>
  <c r="AD177" i="16"/>
  <c r="AE177" i="16" s="1"/>
  <c r="D168" i="9" s="1"/>
  <c r="AD178" i="16"/>
  <c r="AE178" i="16" s="1"/>
  <c r="D169" i="9" s="1"/>
  <c r="AD179" i="16"/>
  <c r="AE179" i="16" s="1"/>
  <c r="D170" i="9" s="1"/>
  <c r="AD180" i="16"/>
  <c r="AE180" i="16" s="1"/>
  <c r="D171" i="9" s="1"/>
  <c r="AD181" i="16"/>
  <c r="AE181" i="16" s="1"/>
  <c r="D172" i="9" s="1"/>
  <c r="AD182" i="16"/>
  <c r="AE182" i="16" s="1"/>
  <c r="D173" i="9" s="1"/>
  <c r="AD183" i="16"/>
  <c r="AE183" i="16" s="1"/>
  <c r="D174" i="9" s="1"/>
  <c r="AD184" i="16"/>
  <c r="AE184" i="16" s="1"/>
  <c r="D175" i="9" s="1"/>
  <c r="AD185" i="16"/>
  <c r="AE185" i="16" s="1"/>
  <c r="D176" i="9" s="1"/>
  <c r="AD186" i="16"/>
  <c r="AE186" i="16" s="1"/>
  <c r="D177" i="9" s="1"/>
  <c r="AD187" i="16"/>
  <c r="AE187" i="16" s="1"/>
  <c r="D178" i="9" s="1"/>
  <c r="AD188" i="16"/>
  <c r="AE188" i="16" s="1"/>
  <c r="D179" i="9" s="1"/>
  <c r="AD189" i="16"/>
  <c r="AE189" i="16" s="1"/>
  <c r="D180" i="9" s="1"/>
  <c r="AD190" i="16"/>
  <c r="AE190" i="16" s="1"/>
  <c r="D181" i="9" s="1"/>
  <c r="AD191" i="16"/>
  <c r="AE191" i="16" s="1"/>
  <c r="D182" i="9" s="1"/>
  <c r="AD192" i="16"/>
  <c r="AE192" i="16" s="1"/>
  <c r="D183" i="9" s="1"/>
  <c r="AD193" i="16"/>
  <c r="AE193" i="16" s="1"/>
  <c r="D184" i="9" s="1"/>
  <c r="AD194" i="16"/>
  <c r="AE194" i="16" s="1"/>
  <c r="D185" i="9" s="1"/>
  <c r="AD195" i="16"/>
  <c r="AE195" i="16" s="1"/>
  <c r="D186" i="9" s="1"/>
  <c r="AD196" i="16"/>
  <c r="AE196" i="16" s="1"/>
  <c r="D187" i="9" s="1"/>
  <c r="AD197" i="16"/>
  <c r="AE197" i="16" s="1"/>
  <c r="D188" i="9" s="1"/>
  <c r="AD198" i="16"/>
  <c r="AE198" i="16" s="1"/>
  <c r="D189" i="9" s="1"/>
  <c r="AD199" i="16"/>
  <c r="AE199" i="16" s="1"/>
  <c r="D190" i="9" s="1"/>
  <c r="AD200" i="16"/>
  <c r="AE200" i="16" s="1"/>
  <c r="D191" i="9" s="1"/>
  <c r="AD201" i="16"/>
  <c r="AE201" i="16" s="1"/>
  <c r="D192" i="9" s="1"/>
  <c r="AD202" i="16"/>
  <c r="AE202" i="16" s="1"/>
  <c r="D193" i="9" s="1"/>
  <c r="AD203" i="16"/>
  <c r="AE203" i="16" s="1"/>
  <c r="D194" i="9" s="1"/>
  <c r="AD204" i="16"/>
  <c r="AE204" i="16" s="1"/>
  <c r="D195" i="9" s="1"/>
  <c r="AD205" i="16"/>
  <c r="AE205" i="16" s="1"/>
  <c r="D196" i="9" s="1"/>
  <c r="AD206" i="16"/>
  <c r="AE206" i="16" s="1"/>
  <c r="D197" i="9" s="1"/>
  <c r="AD207" i="16"/>
  <c r="AE207" i="16" s="1"/>
  <c r="D198" i="9" s="1"/>
  <c r="AD208" i="16"/>
  <c r="AE208" i="16" s="1"/>
  <c r="D199" i="9" s="1"/>
  <c r="AD209" i="16"/>
  <c r="AE209" i="16" s="1"/>
  <c r="D200" i="9" s="1"/>
  <c r="AD210" i="16"/>
  <c r="AE210" i="16" s="1"/>
  <c r="D201" i="9" s="1"/>
  <c r="AD211" i="16"/>
  <c r="AE211" i="16" s="1"/>
  <c r="D202" i="9" s="1"/>
  <c r="AD212" i="16"/>
  <c r="AE212" i="16" s="1"/>
  <c r="D203" i="9" s="1"/>
  <c r="AD213" i="16"/>
  <c r="AE213" i="16" s="1"/>
  <c r="D204" i="9" s="1"/>
  <c r="AD214" i="16"/>
  <c r="AE214" i="16" s="1"/>
  <c r="D205" i="9" s="1"/>
  <c r="AD215" i="16"/>
  <c r="AE215" i="16" s="1"/>
  <c r="D206" i="9" s="1"/>
  <c r="AD216" i="16"/>
  <c r="AE216" i="16" s="1"/>
  <c r="D207" i="9" s="1"/>
  <c r="AD217" i="16"/>
  <c r="AE217" i="16" s="1"/>
  <c r="D208" i="9" s="1"/>
  <c r="AD218" i="16"/>
  <c r="AE218" i="16" s="1"/>
  <c r="D209" i="9" s="1"/>
  <c r="AD219" i="16"/>
  <c r="AE219" i="16" s="1"/>
  <c r="D210" i="9" s="1"/>
  <c r="AD220" i="16"/>
  <c r="AE220" i="16" s="1"/>
  <c r="D211" i="9" s="1"/>
  <c r="AD221" i="16"/>
  <c r="AE221" i="16" s="1"/>
  <c r="D212" i="9" s="1"/>
  <c r="AD222" i="16"/>
  <c r="AE222" i="16" s="1"/>
  <c r="D213" i="9" s="1"/>
  <c r="AD223" i="16"/>
  <c r="AE223" i="16" s="1"/>
  <c r="D214" i="9" s="1"/>
  <c r="AD224" i="16"/>
  <c r="AE224" i="16" s="1"/>
  <c r="D215" i="9" s="1"/>
  <c r="AD225" i="16"/>
  <c r="AE225" i="16" s="1"/>
  <c r="D216" i="9" s="1"/>
  <c r="AD226" i="16"/>
  <c r="AE226" i="16" s="1"/>
  <c r="D217" i="9" s="1"/>
  <c r="AD227" i="16"/>
  <c r="AE227" i="16" s="1"/>
  <c r="D218" i="9" s="1"/>
  <c r="AD228" i="16"/>
  <c r="AE228" i="16" s="1"/>
  <c r="D219" i="9" s="1"/>
  <c r="AD229" i="16"/>
  <c r="AE229" i="16" s="1"/>
  <c r="D220" i="9" s="1"/>
  <c r="AD230" i="16"/>
  <c r="AE230" i="16" s="1"/>
  <c r="D221" i="9" s="1"/>
  <c r="AD231" i="16"/>
  <c r="AE231" i="16" s="1"/>
  <c r="D222" i="9" s="1"/>
  <c r="AD232" i="16"/>
  <c r="AE232" i="16" s="1"/>
  <c r="D223" i="9" s="1"/>
  <c r="AD233" i="16"/>
  <c r="AE233" i="16" s="1"/>
  <c r="D224" i="9" s="1"/>
  <c r="AD234" i="16"/>
  <c r="AE234" i="16" s="1"/>
  <c r="D225" i="9" s="1"/>
  <c r="AD235" i="16"/>
  <c r="AE235" i="16" s="1"/>
  <c r="D226" i="9" s="1"/>
  <c r="AD236" i="16"/>
  <c r="AE236" i="16" s="1"/>
  <c r="D227" i="9" s="1"/>
  <c r="AD237" i="16"/>
  <c r="AE237" i="16" s="1"/>
  <c r="D228" i="9" s="1"/>
  <c r="AD238" i="16"/>
  <c r="AE238" i="16" s="1"/>
  <c r="D229" i="9" s="1"/>
  <c r="AD239" i="16"/>
  <c r="AE239" i="16" s="1"/>
  <c r="D230" i="9" s="1"/>
  <c r="AD240" i="16"/>
  <c r="AE240" i="16" s="1"/>
  <c r="D231" i="9" s="1"/>
  <c r="AD241" i="16"/>
  <c r="AE241" i="16" s="1"/>
  <c r="D232" i="9" s="1"/>
  <c r="AD242" i="16"/>
  <c r="AE242" i="16" s="1"/>
  <c r="D233" i="9" s="1"/>
  <c r="AD243" i="16"/>
  <c r="AE243" i="16" s="1"/>
  <c r="D234" i="9" s="1"/>
  <c r="AD244" i="16"/>
  <c r="AE244" i="16" s="1"/>
  <c r="D235" i="9" s="1"/>
  <c r="AD245" i="16"/>
  <c r="AE245" i="16" s="1"/>
  <c r="D236" i="9" s="1"/>
  <c r="AD246" i="16"/>
  <c r="AE246" i="16" s="1"/>
  <c r="D237" i="9" s="1"/>
  <c r="AD247" i="16"/>
  <c r="AE247" i="16" s="1"/>
  <c r="D238" i="9" s="1"/>
  <c r="AD248" i="16"/>
  <c r="AE248" i="16" s="1"/>
  <c r="D239" i="9" s="1"/>
  <c r="AD249" i="16"/>
  <c r="AE249" i="16" s="1"/>
  <c r="D240" i="9" s="1"/>
  <c r="AD250" i="16"/>
  <c r="AE250" i="16" s="1"/>
  <c r="D241" i="9" s="1"/>
  <c r="AD251" i="16"/>
  <c r="AE251" i="16" s="1"/>
  <c r="D242" i="9" s="1"/>
  <c r="AD252" i="16"/>
  <c r="AE252" i="16" s="1"/>
  <c r="D243" i="9" s="1"/>
  <c r="AD253" i="16"/>
  <c r="AE253" i="16" s="1"/>
  <c r="D244" i="9" s="1"/>
  <c r="AD254" i="16"/>
  <c r="AE254" i="16" s="1"/>
  <c r="D245" i="9" s="1"/>
  <c r="AD255" i="16"/>
  <c r="AE255" i="16" s="1"/>
  <c r="D246" i="9" s="1"/>
  <c r="AD256" i="16"/>
  <c r="AE256" i="16" s="1"/>
  <c r="D247" i="9" s="1"/>
  <c r="AD257" i="16"/>
  <c r="AE257" i="16" s="1"/>
  <c r="D248" i="9" s="1"/>
  <c r="AD258" i="16"/>
  <c r="AE258" i="16" s="1"/>
  <c r="D249" i="9" s="1"/>
  <c r="AD259" i="16"/>
  <c r="AE259" i="16" s="1"/>
  <c r="D250" i="9" s="1"/>
  <c r="AD260" i="16"/>
  <c r="AE260" i="16" s="1"/>
  <c r="D251" i="9" s="1"/>
  <c r="AD261" i="16"/>
  <c r="AE261" i="16" s="1"/>
  <c r="D252" i="9" s="1"/>
  <c r="AD262" i="16"/>
  <c r="AE262" i="16" s="1"/>
  <c r="D253" i="9" s="1"/>
  <c r="AD263" i="16"/>
  <c r="AE263" i="16" s="1"/>
  <c r="D254" i="9" s="1"/>
  <c r="AD264" i="16"/>
  <c r="AE264" i="16" s="1"/>
  <c r="D255" i="9" s="1"/>
  <c r="AD265" i="16"/>
  <c r="AE265" i="16" s="1"/>
  <c r="D256" i="9" s="1"/>
  <c r="AD266" i="16"/>
  <c r="AE266" i="16" s="1"/>
  <c r="D257" i="9" s="1"/>
  <c r="AD267" i="16"/>
  <c r="AE267" i="16" s="1"/>
  <c r="D258" i="9" s="1"/>
  <c r="AD268" i="16"/>
  <c r="AE268" i="16" s="1"/>
  <c r="D259" i="9" s="1"/>
  <c r="AD269" i="16"/>
  <c r="AE269" i="16" s="1"/>
  <c r="D260" i="9" s="1"/>
  <c r="AD270" i="16"/>
  <c r="AE270" i="16" s="1"/>
  <c r="D261" i="9" s="1"/>
  <c r="AD271" i="16"/>
  <c r="AE271" i="16" s="1"/>
  <c r="D262" i="9" s="1"/>
  <c r="AD272" i="16"/>
  <c r="AE272" i="16" s="1"/>
  <c r="D263" i="9" s="1"/>
  <c r="AD273" i="16"/>
  <c r="AE273" i="16" s="1"/>
  <c r="D264" i="9" s="1"/>
  <c r="AD274" i="16"/>
  <c r="AE274" i="16" s="1"/>
  <c r="D265" i="9" s="1"/>
  <c r="AD275" i="16"/>
  <c r="AE275" i="16" s="1"/>
  <c r="D266" i="9" s="1"/>
  <c r="AD276" i="16"/>
  <c r="AE276" i="16" s="1"/>
  <c r="D267" i="9" s="1"/>
  <c r="AD277" i="16"/>
  <c r="AE277" i="16" s="1"/>
  <c r="D268" i="9" s="1"/>
  <c r="AD278" i="16"/>
  <c r="AE278" i="16" s="1"/>
  <c r="D269" i="9" s="1"/>
  <c r="AD279" i="16"/>
  <c r="AE279" i="16" s="1"/>
  <c r="D270" i="9" s="1"/>
  <c r="AD280" i="16"/>
  <c r="AE280" i="16" s="1"/>
  <c r="D271" i="9" s="1"/>
  <c r="AD281" i="16"/>
  <c r="AE281" i="16" s="1"/>
  <c r="D272" i="9" s="1"/>
  <c r="AD282" i="16"/>
  <c r="AE282" i="16" s="1"/>
  <c r="D273" i="9" s="1"/>
  <c r="AD283" i="16"/>
  <c r="AE283" i="16" s="1"/>
  <c r="D274" i="9" s="1"/>
  <c r="AD284" i="16"/>
  <c r="AE284" i="16" s="1"/>
  <c r="D275" i="9" s="1"/>
  <c r="AD285" i="16"/>
  <c r="AE285" i="16" s="1"/>
  <c r="D276" i="9" s="1"/>
  <c r="AD286" i="16"/>
  <c r="AE286" i="16" s="1"/>
  <c r="D277" i="9" s="1"/>
  <c r="AD287" i="16"/>
  <c r="AE287" i="16" s="1"/>
  <c r="D278" i="9" s="1"/>
  <c r="AD288" i="16"/>
  <c r="AE288" i="16" s="1"/>
  <c r="D279" i="9" s="1"/>
  <c r="AD289" i="16"/>
  <c r="AE289" i="16" s="1"/>
  <c r="D280" i="9" s="1"/>
  <c r="AD290" i="16"/>
  <c r="AE290" i="16" s="1"/>
  <c r="D281" i="9" s="1"/>
  <c r="AD291" i="16"/>
  <c r="AE291" i="16" s="1"/>
  <c r="D282" i="9" s="1"/>
  <c r="AD292" i="16"/>
  <c r="AE292" i="16" s="1"/>
  <c r="D283" i="9" s="1"/>
  <c r="AD293" i="16"/>
  <c r="AE293" i="16" s="1"/>
  <c r="D284" i="9" s="1"/>
  <c r="AD294" i="16"/>
  <c r="AE294" i="16" s="1"/>
  <c r="D285" i="9" s="1"/>
  <c r="AD295" i="16"/>
  <c r="AE295" i="16" s="1"/>
  <c r="D286" i="9" s="1"/>
  <c r="AD296" i="16"/>
  <c r="AE296" i="16" s="1"/>
  <c r="D287" i="9" s="1"/>
  <c r="AD297" i="16"/>
  <c r="AE297" i="16" s="1"/>
  <c r="D288" i="9" s="1"/>
  <c r="AD298" i="16"/>
  <c r="AE298" i="16" s="1"/>
  <c r="D289" i="9" s="1"/>
  <c r="AD299" i="16"/>
  <c r="AE299" i="16" s="1"/>
  <c r="D290" i="9" s="1"/>
  <c r="AD300" i="16"/>
  <c r="AE300" i="16" s="1"/>
  <c r="D291" i="9" s="1"/>
  <c r="AD301" i="16"/>
  <c r="AE301" i="16" s="1"/>
  <c r="D292" i="9" s="1"/>
  <c r="AD302" i="16"/>
  <c r="AE302" i="16" s="1"/>
  <c r="D293" i="9" s="1"/>
  <c r="AD303" i="16"/>
  <c r="AE303" i="16" s="1"/>
  <c r="D294" i="9" s="1"/>
  <c r="AD304" i="16"/>
  <c r="AE304" i="16" s="1"/>
  <c r="D295" i="9" s="1"/>
  <c r="AD305" i="16"/>
  <c r="AE305" i="16" s="1"/>
  <c r="D296" i="9" s="1"/>
  <c r="AD306" i="16"/>
  <c r="AE306" i="16" s="1"/>
  <c r="D297" i="9" s="1"/>
  <c r="AD307" i="16"/>
  <c r="AE307" i="16" s="1"/>
  <c r="D298" i="9" s="1"/>
  <c r="AD308" i="16"/>
  <c r="AE308" i="16" s="1"/>
  <c r="D299" i="9" s="1"/>
  <c r="AD309" i="16"/>
  <c r="AE309" i="16" s="1"/>
  <c r="D300" i="9" s="1"/>
  <c r="AD310" i="16"/>
  <c r="AE310" i="16" s="1"/>
  <c r="D301" i="9" s="1"/>
  <c r="AD311" i="16"/>
  <c r="AE311" i="16" s="1"/>
  <c r="D302" i="9" s="1"/>
  <c r="AD312" i="16"/>
  <c r="AE312" i="16" s="1"/>
  <c r="D303" i="9" s="1"/>
  <c r="AD313" i="16"/>
  <c r="AE313" i="16" s="1"/>
  <c r="D304" i="9" s="1"/>
  <c r="AD314" i="16"/>
  <c r="AE314" i="16" s="1"/>
  <c r="D305" i="9" s="1"/>
  <c r="AD315" i="16"/>
  <c r="AE315" i="16" s="1"/>
  <c r="D306" i="9" s="1"/>
  <c r="AD316" i="16"/>
  <c r="AE316" i="16" s="1"/>
  <c r="D307" i="9" s="1"/>
  <c r="AD317" i="16"/>
  <c r="AE317" i="16" s="1"/>
  <c r="D308" i="9" s="1"/>
  <c r="AD318" i="16"/>
  <c r="AE318" i="16" s="1"/>
  <c r="D309" i="9" s="1"/>
  <c r="AD319" i="16"/>
  <c r="AE319" i="16" s="1"/>
  <c r="D310" i="9" s="1"/>
  <c r="AD320" i="16"/>
  <c r="AE320" i="16" s="1"/>
  <c r="D311" i="9" s="1"/>
  <c r="AD321" i="16"/>
  <c r="AE321" i="16" s="1"/>
  <c r="D312" i="9" s="1"/>
  <c r="AD322" i="16"/>
  <c r="AE322" i="16" s="1"/>
  <c r="D313" i="9" s="1"/>
  <c r="AD323" i="16"/>
  <c r="AE323" i="16" s="1"/>
  <c r="D314" i="9" s="1"/>
  <c r="AD324" i="16"/>
  <c r="AE324" i="16" s="1"/>
  <c r="D315" i="9" s="1"/>
  <c r="AD325" i="16"/>
  <c r="AE325" i="16" s="1"/>
  <c r="D316" i="9" s="1"/>
  <c r="AD326" i="16"/>
  <c r="AE326" i="16" s="1"/>
  <c r="D317" i="9" s="1"/>
  <c r="AD327" i="16"/>
  <c r="AE327" i="16" s="1"/>
  <c r="D318" i="9" s="1"/>
  <c r="AD328" i="16"/>
  <c r="AE328" i="16" s="1"/>
  <c r="D319" i="9" s="1"/>
  <c r="AD329" i="16"/>
  <c r="AE329" i="16" s="1"/>
  <c r="D320" i="9" s="1"/>
  <c r="AD330" i="16"/>
  <c r="AE330" i="16" s="1"/>
  <c r="D321" i="9" s="1"/>
  <c r="AD331" i="16"/>
  <c r="AE331" i="16" s="1"/>
  <c r="D322" i="9" s="1"/>
  <c r="AD332" i="16"/>
  <c r="AE332" i="16" s="1"/>
  <c r="D323" i="9" s="1"/>
  <c r="AD333" i="16"/>
  <c r="AE333" i="16" s="1"/>
  <c r="D324" i="9" s="1"/>
  <c r="AD334" i="16"/>
  <c r="AE334" i="16" s="1"/>
  <c r="D325" i="9" s="1"/>
  <c r="AD335" i="16"/>
  <c r="AE335" i="16" s="1"/>
  <c r="D326" i="9" s="1"/>
  <c r="AD336" i="16"/>
  <c r="AE336" i="16" s="1"/>
  <c r="D327" i="9" s="1"/>
  <c r="AD337" i="16"/>
  <c r="AE337" i="16" s="1"/>
  <c r="D328" i="9" s="1"/>
  <c r="AD338" i="16"/>
  <c r="AE338" i="16" s="1"/>
  <c r="D329" i="9" s="1"/>
  <c r="AD339" i="16"/>
  <c r="AE339" i="16" s="1"/>
  <c r="D330" i="9" s="1"/>
  <c r="AD340" i="16"/>
  <c r="AE340" i="16" s="1"/>
  <c r="D331" i="9" s="1"/>
  <c r="AD341" i="16"/>
  <c r="AE341" i="16" s="1"/>
  <c r="D332" i="9" s="1"/>
  <c r="AD342" i="16"/>
  <c r="AE342" i="16" s="1"/>
  <c r="D333" i="9" s="1"/>
  <c r="AD343" i="16"/>
  <c r="AE343" i="16" s="1"/>
  <c r="D334" i="9" s="1"/>
  <c r="AD344" i="16"/>
  <c r="AE344" i="16" s="1"/>
  <c r="D335" i="9" s="1"/>
  <c r="AD345" i="16"/>
  <c r="AE345" i="16" s="1"/>
  <c r="D336" i="9" s="1"/>
  <c r="AD346" i="16"/>
  <c r="AE346" i="16" s="1"/>
  <c r="D337" i="9" s="1"/>
  <c r="AD347" i="16"/>
  <c r="AE347" i="16" s="1"/>
  <c r="D338" i="9" s="1"/>
  <c r="AD348" i="16"/>
  <c r="AE348" i="16" s="1"/>
  <c r="D339" i="9" s="1"/>
  <c r="AD349" i="16"/>
  <c r="AE349" i="16" s="1"/>
  <c r="D340" i="9" s="1"/>
  <c r="AD350" i="16"/>
  <c r="AE350" i="16" s="1"/>
  <c r="D341" i="9" s="1"/>
  <c r="AD351" i="16"/>
  <c r="AE351" i="16" s="1"/>
  <c r="D342" i="9" s="1"/>
  <c r="AD352" i="16"/>
  <c r="AE352" i="16" s="1"/>
  <c r="D343" i="9" s="1"/>
  <c r="AD353" i="16"/>
  <c r="AE353" i="16" s="1"/>
  <c r="D344" i="9" s="1"/>
  <c r="AD354" i="16"/>
  <c r="AE354" i="16" s="1"/>
  <c r="D345" i="9" s="1"/>
  <c r="AD355" i="16"/>
  <c r="AE355" i="16" s="1"/>
  <c r="D346" i="9" s="1"/>
  <c r="AD356" i="16"/>
  <c r="AE356" i="16" s="1"/>
  <c r="D347" i="9" s="1"/>
  <c r="AD357" i="16"/>
  <c r="AE357" i="16" s="1"/>
  <c r="D348" i="9" s="1"/>
  <c r="AD358" i="16"/>
  <c r="AE358" i="16" s="1"/>
  <c r="D349" i="9" s="1"/>
  <c r="AD359" i="16"/>
  <c r="AE359" i="16" s="1"/>
  <c r="D350" i="9" s="1"/>
  <c r="AD360" i="16"/>
  <c r="AE360" i="16" s="1"/>
  <c r="D351" i="9" s="1"/>
  <c r="AD361" i="16"/>
  <c r="AE361" i="16" s="1"/>
  <c r="D352" i="9" s="1"/>
  <c r="AD362" i="16"/>
  <c r="AE362" i="16" s="1"/>
  <c r="D353" i="9" s="1"/>
  <c r="AD363" i="16"/>
  <c r="AE363" i="16" s="1"/>
  <c r="D354" i="9" s="1"/>
  <c r="AD364" i="16"/>
  <c r="AE364" i="16" s="1"/>
  <c r="D355" i="9" s="1"/>
  <c r="AD365" i="16"/>
  <c r="AE365" i="16" s="1"/>
  <c r="D356" i="9" s="1"/>
  <c r="AD366" i="16"/>
  <c r="AE366" i="16" s="1"/>
  <c r="D357" i="9" s="1"/>
  <c r="AD367" i="16"/>
  <c r="AE367" i="16" s="1"/>
  <c r="D358" i="9" s="1"/>
  <c r="AD368" i="16"/>
  <c r="AE368" i="16" s="1"/>
  <c r="D359" i="9" s="1"/>
  <c r="AD369" i="16"/>
  <c r="AE369" i="16" s="1"/>
  <c r="D360" i="9" s="1"/>
  <c r="AD370" i="16"/>
  <c r="AE370" i="16" s="1"/>
  <c r="D361" i="9" s="1"/>
  <c r="AD371" i="16"/>
  <c r="AE371" i="16" s="1"/>
  <c r="D362" i="9" s="1"/>
  <c r="AD372" i="16"/>
  <c r="AE372" i="16" s="1"/>
  <c r="D363" i="9" s="1"/>
  <c r="AD373" i="16"/>
  <c r="AE373" i="16" s="1"/>
  <c r="D364" i="9" s="1"/>
  <c r="AD374" i="16"/>
  <c r="AE374" i="16" s="1"/>
  <c r="D365" i="9" s="1"/>
  <c r="AD375" i="16"/>
  <c r="AE375" i="16" s="1"/>
  <c r="D366" i="9" s="1"/>
  <c r="AD376" i="16"/>
  <c r="AE376" i="16" s="1"/>
  <c r="D367" i="9" s="1"/>
  <c r="AD377" i="16"/>
  <c r="AE377" i="16" s="1"/>
  <c r="D368" i="9" s="1"/>
  <c r="AD378" i="16"/>
  <c r="AE378" i="16" s="1"/>
  <c r="D369" i="9" s="1"/>
  <c r="AD379" i="16"/>
  <c r="AE379" i="16" s="1"/>
  <c r="D370" i="9" s="1"/>
  <c r="AD380" i="16"/>
  <c r="AE380" i="16" s="1"/>
  <c r="D371" i="9" s="1"/>
  <c r="AD381" i="16"/>
  <c r="AE381" i="16" s="1"/>
  <c r="D372" i="9" s="1"/>
  <c r="AD382" i="16"/>
  <c r="AE382" i="16" s="1"/>
  <c r="D373" i="9" s="1"/>
  <c r="AD383" i="16"/>
  <c r="AE383" i="16" s="1"/>
  <c r="D374" i="9" s="1"/>
  <c r="AD384" i="16"/>
  <c r="AE384" i="16" s="1"/>
  <c r="D375" i="9" s="1"/>
  <c r="AD385" i="16"/>
  <c r="AE385" i="16" s="1"/>
  <c r="D376" i="9" s="1"/>
  <c r="AD386" i="16"/>
  <c r="AE386" i="16" s="1"/>
  <c r="D377" i="9" s="1"/>
  <c r="AD387" i="16"/>
  <c r="AE387" i="16" s="1"/>
  <c r="D378" i="9" s="1"/>
  <c r="AD388" i="16"/>
  <c r="AE388" i="16" s="1"/>
  <c r="D379" i="9" s="1"/>
  <c r="AD389" i="16"/>
  <c r="AE389" i="16" s="1"/>
  <c r="D380" i="9" s="1"/>
  <c r="AD390" i="16"/>
  <c r="AE390" i="16" s="1"/>
  <c r="D381" i="9" s="1"/>
  <c r="AD391" i="16"/>
  <c r="AE391" i="16" s="1"/>
  <c r="D382" i="9" s="1"/>
  <c r="AD392" i="16"/>
  <c r="AE392" i="16" s="1"/>
  <c r="D383" i="9" s="1"/>
  <c r="AD393" i="16"/>
  <c r="AE393" i="16" s="1"/>
  <c r="D384" i="9" s="1"/>
  <c r="AD394" i="16"/>
  <c r="AE394" i="16" s="1"/>
  <c r="D385" i="9" s="1"/>
  <c r="AD395" i="16"/>
  <c r="AE395" i="16" s="1"/>
  <c r="D386" i="9" s="1"/>
  <c r="AD396" i="16"/>
  <c r="AE396" i="16" s="1"/>
  <c r="D387" i="9" s="1"/>
  <c r="AD397" i="16"/>
  <c r="AE397" i="16" s="1"/>
  <c r="D388" i="9" s="1"/>
  <c r="AD398" i="16"/>
  <c r="AE398" i="16" s="1"/>
  <c r="D389" i="9" s="1"/>
  <c r="AD399" i="16"/>
  <c r="AE399" i="16" s="1"/>
  <c r="D390" i="9" s="1"/>
  <c r="AD400" i="16"/>
  <c r="AE400" i="16" s="1"/>
  <c r="D391" i="9" s="1"/>
  <c r="AD401" i="16"/>
  <c r="AE401" i="16" s="1"/>
  <c r="D392" i="9" s="1"/>
  <c r="AD402" i="16"/>
  <c r="AE402" i="16" s="1"/>
  <c r="D393" i="9" s="1"/>
  <c r="AD403" i="16"/>
  <c r="AE403" i="16" s="1"/>
  <c r="D394" i="9" s="1"/>
  <c r="AD404" i="16"/>
  <c r="AE404" i="16" s="1"/>
  <c r="D395" i="9" s="1"/>
  <c r="AD405" i="16"/>
  <c r="AE405" i="16" s="1"/>
  <c r="D396" i="9" s="1"/>
  <c r="AD406" i="16"/>
  <c r="AE406" i="16" s="1"/>
  <c r="D397" i="9" s="1"/>
  <c r="AD407" i="16"/>
  <c r="AE407" i="16" s="1"/>
  <c r="D398" i="9" s="1"/>
  <c r="AD408" i="16"/>
  <c r="AE408" i="16" s="1"/>
  <c r="D399" i="9" s="1"/>
  <c r="AD409" i="16"/>
  <c r="AE409" i="16" s="1"/>
  <c r="D400" i="9" s="1"/>
  <c r="AD410" i="16"/>
  <c r="AE410" i="16" s="1"/>
  <c r="D401" i="9" s="1"/>
  <c r="AD411" i="16"/>
  <c r="AE411" i="16" s="1"/>
  <c r="D402" i="9" s="1"/>
  <c r="AD412" i="16"/>
  <c r="AE412" i="16" s="1"/>
  <c r="D403" i="9" s="1"/>
  <c r="AD413" i="16"/>
  <c r="AE413" i="16" s="1"/>
  <c r="D404" i="9" s="1"/>
  <c r="AD414" i="16"/>
  <c r="AE414" i="16" s="1"/>
  <c r="D405" i="9" s="1"/>
  <c r="AD415" i="16"/>
  <c r="AE415" i="16" s="1"/>
  <c r="D406" i="9" s="1"/>
  <c r="AD416" i="16"/>
  <c r="AE416" i="16" s="1"/>
  <c r="D407" i="9" s="1"/>
  <c r="AD417" i="16"/>
  <c r="AE417" i="16" s="1"/>
  <c r="D408" i="9" s="1"/>
  <c r="AD418" i="16"/>
  <c r="AE418" i="16" s="1"/>
  <c r="D409" i="9" s="1"/>
  <c r="AD419" i="16"/>
  <c r="AE419" i="16" s="1"/>
  <c r="D410" i="9" s="1"/>
  <c r="AD420" i="16"/>
  <c r="AE420" i="16" s="1"/>
  <c r="D411" i="9" s="1"/>
  <c r="AD421" i="16"/>
  <c r="AE421" i="16" s="1"/>
  <c r="D412" i="9" s="1"/>
  <c r="AD422" i="16"/>
  <c r="AE422" i="16" s="1"/>
  <c r="D413" i="9" s="1"/>
  <c r="AD423" i="16"/>
  <c r="AE423" i="16" s="1"/>
  <c r="D414" i="9" s="1"/>
  <c r="AD424" i="16"/>
  <c r="AE424" i="16" s="1"/>
  <c r="D415" i="9" s="1"/>
  <c r="AD425" i="16"/>
  <c r="AE425" i="16" s="1"/>
  <c r="D416" i="9" s="1"/>
  <c r="AD426" i="16"/>
  <c r="AE426" i="16" s="1"/>
  <c r="D417" i="9" s="1"/>
  <c r="AD427" i="16"/>
  <c r="AE427" i="16" s="1"/>
  <c r="D418" i="9" s="1"/>
  <c r="AD428" i="16"/>
  <c r="AE428" i="16" s="1"/>
  <c r="D419" i="9" s="1"/>
  <c r="AD429" i="16"/>
  <c r="AE429" i="16" s="1"/>
  <c r="D420" i="9" s="1"/>
  <c r="AD430" i="16"/>
  <c r="AE430" i="16" s="1"/>
  <c r="D421" i="9" s="1"/>
  <c r="AD431" i="16"/>
  <c r="AE431" i="16" s="1"/>
  <c r="D422" i="9" s="1"/>
  <c r="AD432" i="16"/>
  <c r="AE432" i="16" s="1"/>
  <c r="D423" i="9" s="1"/>
  <c r="AD433" i="16"/>
  <c r="AE433" i="16" s="1"/>
  <c r="D424" i="9" s="1"/>
  <c r="AD434" i="16"/>
  <c r="AE434" i="16" s="1"/>
  <c r="D425" i="9" s="1"/>
  <c r="AD435" i="16"/>
  <c r="AE435" i="16" s="1"/>
  <c r="D426" i="9" s="1"/>
  <c r="AD436" i="16"/>
  <c r="AE436" i="16" s="1"/>
  <c r="D427" i="9" s="1"/>
  <c r="AD437" i="16"/>
  <c r="AE437" i="16" s="1"/>
  <c r="D428" i="9" s="1"/>
  <c r="AD438" i="16"/>
  <c r="AE438" i="16" s="1"/>
  <c r="D429" i="9" s="1"/>
  <c r="AD439" i="16"/>
  <c r="AE439" i="16" s="1"/>
  <c r="D430" i="9" s="1"/>
  <c r="AD440" i="16"/>
  <c r="AE440" i="16" s="1"/>
  <c r="D431" i="9" s="1"/>
  <c r="AD441" i="16"/>
  <c r="AE441" i="16" s="1"/>
  <c r="D432" i="9" s="1"/>
  <c r="AD442" i="16"/>
  <c r="AE442" i="16" s="1"/>
  <c r="D433" i="9" s="1"/>
  <c r="AD443" i="16"/>
  <c r="AE443" i="16" s="1"/>
  <c r="D434" i="9" s="1"/>
  <c r="AD444" i="16"/>
  <c r="AE444" i="16" s="1"/>
  <c r="D435" i="9" s="1"/>
  <c r="AD445" i="16"/>
  <c r="AE445" i="16" s="1"/>
  <c r="D436" i="9" s="1"/>
  <c r="AD446" i="16"/>
  <c r="AE446" i="16" s="1"/>
  <c r="D437" i="9" s="1"/>
  <c r="AD447" i="16"/>
  <c r="AE447" i="16" s="1"/>
  <c r="D438" i="9" s="1"/>
  <c r="AD448" i="16"/>
  <c r="AE448" i="16" s="1"/>
  <c r="D439" i="9" s="1"/>
  <c r="AD449" i="16"/>
  <c r="AE449" i="16" s="1"/>
  <c r="D440" i="9" s="1"/>
  <c r="AD450" i="16"/>
  <c r="AE450" i="16" s="1"/>
  <c r="D441" i="9" s="1"/>
  <c r="AD451" i="16"/>
  <c r="AE451" i="16" s="1"/>
  <c r="D442" i="9" s="1"/>
  <c r="AD452" i="16"/>
  <c r="AE452" i="16" s="1"/>
  <c r="D443" i="9" s="1"/>
  <c r="AD453" i="16"/>
  <c r="AE453" i="16" s="1"/>
  <c r="D444" i="9" s="1"/>
  <c r="AD454" i="16"/>
  <c r="AE454" i="16" s="1"/>
  <c r="D445" i="9" s="1"/>
  <c r="AD455" i="16"/>
  <c r="AE455" i="16" s="1"/>
  <c r="D446" i="9" s="1"/>
  <c r="AD456" i="16"/>
  <c r="AE456" i="16" s="1"/>
  <c r="D447" i="9" s="1"/>
  <c r="AD457" i="16"/>
  <c r="AE457" i="16" s="1"/>
  <c r="D448" i="9" s="1"/>
  <c r="AD458" i="16"/>
  <c r="AE458" i="16" s="1"/>
  <c r="D449" i="9" s="1"/>
  <c r="AD459" i="16"/>
  <c r="AE459" i="16" s="1"/>
  <c r="D450" i="9" s="1"/>
  <c r="AD460" i="16"/>
  <c r="AE460" i="16" s="1"/>
  <c r="D451" i="9" s="1"/>
  <c r="AD461" i="16"/>
  <c r="AE461" i="16" s="1"/>
  <c r="D452" i="9" s="1"/>
  <c r="AD462" i="16"/>
  <c r="AE462" i="16" s="1"/>
  <c r="D453" i="9" s="1"/>
  <c r="AD463" i="16"/>
  <c r="AE463" i="16" s="1"/>
  <c r="D454" i="9" s="1"/>
  <c r="AD464" i="16"/>
  <c r="AE464" i="16" s="1"/>
  <c r="D455" i="9" s="1"/>
  <c r="AD465" i="16"/>
  <c r="AE465" i="16" s="1"/>
  <c r="D456" i="9" s="1"/>
  <c r="AD466" i="16"/>
  <c r="AE466" i="16" s="1"/>
  <c r="D457" i="9" s="1"/>
  <c r="AD467" i="16"/>
  <c r="AE467" i="16" s="1"/>
  <c r="D458" i="9" s="1"/>
  <c r="AD468" i="16"/>
  <c r="AE468" i="16" s="1"/>
  <c r="D459" i="9" s="1"/>
  <c r="AD469" i="16"/>
  <c r="AE469" i="16" s="1"/>
  <c r="D460" i="9" s="1"/>
  <c r="AD470" i="16"/>
  <c r="AE470" i="16" s="1"/>
  <c r="D461" i="9" s="1"/>
  <c r="AD471" i="16"/>
  <c r="AE471" i="16" s="1"/>
  <c r="D462" i="9" s="1"/>
  <c r="AD472" i="16"/>
  <c r="AE472" i="16" s="1"/>
  <c r="D463" i="9" s="1"/>
  <c r="AD473" i="16"/>
  <c r="AE473" i="16" s="1"/>
  <c r="D464" i="9" s="1"/>
  <c r="AD474" i="16"/>
  <c r="AE474" i="16" s="1"/>
  <c r="D465" i="9" s="1"/>
  <c r="AD475" i="16"/>
  <c r="AE475" i="16" s="1"/>
  <c r="D466" i="9" s="1"/>
  <c r="AD476" i="16"/>
  <c r="AE476" i="16" s="1"/>
  <c r="D467" i="9" s="1"/>
  <c r="AD477" i="16"/>
  <c r="AE477" i="16" s="1"/>
  <c r="D468" i="9" s="1"/>
  <c r="AD478" i="16"/>
  <c r="AE478" i="16" s="1"/>
  <c r="D469" i="9" s="1"/>
  <c r="AD479" i="16"/>
  <c r="AE479" i="16" s="1"/>
  <c r="D470" i="9" s="1"/>
  <c r="AD480" i="16"/>
  <c r="AE480" i="16" s="1"/>
  <c r="D471" i="9" s="1"/>
  <c r="AD481" i="16"/>
  <c r="AE481" i="16" s="1"/>
  <c r="D472" i="9" s="1"/>
  <c r="AD482" i="16"/>
  <c r="AE482" i="16" s="1"/>
  <c r="D473" i="9" s="1"/>
  <c r="AD483" i="16"/>
  <c r="AE483" i="16" s="1"/>
  <c r="D474" i="9" s="1"/>
  <c r="AD484" i="16"/>
  <c r="AE484" i="16" s="1"/>
  <c r="D475" i="9" s="1"/>
  <c r="AD485" i="16"/>
  <c r="AE485" i="16" s="1"/>
  <c r="D476" i="9" s="1"/>
  <c r="AD486" i="16"/>
  <c r="AE486" i="16" s="1"/>
  <c r="D477" i="9" s="1"/>
  <c r="AD487" i="16"/>
  <c r="AE487" i="16" s="1"/>
  <c r="D478" i="9" s="1"/>
  <c r="AD488" i="16"/>
  <c r="AE488" i="16" s="1"/>
  <c r="D479" i="9" s="1"/>
  <c r="AD489" i="16"/>
  <c r="AE489" i="16" s="1"/>
  <c r="D480" i="9" s="1"/>
  <c r="AD490" i="16"/>
  <c r="AE490" i="16" s="1"/>
  <c r="D481" i="9" s="1"/>
  <c r="AD491" i="16"/>
  <c r="AE491" i="16" s="1"/>
  <c r="D482" i="9" s="1"/>
  <c r="AD492" i="16"/>
  <c r="AE492" i="16" s="1"/>
  <c r="D483" i="9" s="1"/>
  <c r="AD493" i="16"/>
  <c r="AE493" i="16" s="1"/>
  <c r="D484" i="9" s="1"/>
  <c r="AD494" i="16"/>
  <c r="AE494" i="16" s="1"/>
  <c r="D485" i="9" s="1"/>
  <c r="AD495" i="16"/>
  <c r="AE495" i="16" s="1"/>
  <c r="D486" i="9" s="1"/>
  <c r="AD496" i="16"/>
  <c r="AE496" i="16" s="1"/>
  <c r="D487" i="9" s="1"/>
  <c r="AD497" i="16"/>
  <c r="AE497" i="16" s="1"/>
  <c r="D488" i="9" s="1"/>
  <c r="AD498" i="16"/>
  <c r="AE498" i="16" s="1"/>
  <c r="D489" i="9" s="1"/>
  <c r="AD499" i="16"/>
  <c r="AE499" i="16" s="1"/>
  <c r="D490" i="9" s="1"/>
  <c r="AD500" i="16"/>
  <c r="AE500" i="16" s="1"/>
  <c r="D491" i="9" s="1"/>
  <c r="AD501" i="16"/>
  <c r="AE501" i="16" s="1"/>
  <c r="D492" i="9" s="1"/>
  <c r="AD502" i="16"/>
  <c r="AE502" i="16" s="1"/>
  <c r="D493" i="9" s="1"/>
  <c r="AD503" i="16"/>
  <c r="AE503" i="16" s="1"/>
  <c r="D494" i="9" s="1"/>
  <c r="AD504" i="16"/>
  <c r="AE504" i="16" s="1"/>
  <c r="D495" i="9" s="1"/>
  <c r="AD505" i="16"/>
  <c r="AE505" i="16" s="1"/>
  <c r="D496" i="9" s="1"/>
  <c r="AD506" i="16"/>
  <c r="AE506" i="16" s="1"/>
  <c r="D497" i="9" s="1"/>
  <c r="AD507" i="16"/>
  <c r="AE507" i="16" s="1"/>
  <c r="D498" i="9" s="1"/>
  <c r="AD508" i="16"/>
  <c r="AE508" i="16" s="1"/>
  <c r="D499" i="9" s="1"/>
  <c r="AD509" i="16"/>
  <c r="AE509" i="16" s="1"/>
  <c r="D500" i="9" s="1"/>
  <c r="AD510" i="16"/>
  <c r="AE510" i="16" s="1"/>
  <c r="D501" i="9" s="1"/>
  <c r="AD511" i="16"/>
  <c r="AE511" i="16" s="1"/>
  <c r="D502" i="9" s="1"/>
  <c r="AD512" i="16"/>
  <c r="AE512" i="16" s="1"/>
  <c r="D503" i="9" s="1"/>
  <c r="AD513" i="16"/>
  <c r="AE513" i="16" s="1"/>
  <c r="D504" i="9" s="1"/>
  <c r="AD514" i="16"/>
  <c r="AE514" i="16" s="1"/>
  <c r="D505" i="9" s="1"/>
  <c r="AD515" i="16"/>
  <c r="AE515" i="16" s="1"/>
  <c r="D506" i="9" s="1"/>
  <c r="AD516" i="16"/>
  <c r="AE516" i="16" s="1"/>
  <c r="D507" i="9" s="1"/>
  <c r="AD517" i="16"/>
  <c r="AE517" i="16" s="1"/>
  <c r="D508" i="9" s="1"/>
  <c r="AD518" i="16"/>
  <c r="AE518" i="16" s="1"/>
  <c r="D509" i="9" s="1"/>
  <c r="AD519" i="16"/>
  <c r="AE519" i="16" s="1"/>
  <c r="D510" i="9" s="1"/>
  <c r="AD520" i="16"/>
  <c r="AE520" i="16" s="1"/>
  <c r="D511" i="9" s="1"/>
  <c r="AD521" i="16"/>
  <c r="AE521" i="16" s="1"/>
  <c r="D512" i="9" s="1"/>
  <c r="AD522" i="16"/>
  <c r="AE522" i="16" s="1"/>
  <c r="D513" i="9" s="1"/>
  <c r="AD523" i="16"/>
  <c r="AE523" i="16" s="1"/>
  <c r="D514" i="9" s="1"/>
  <c r="AD524" i="16"/>
  <c r="AE524" i="16" s="1"/>
  <c r="D515" i="9" s="1"/>
  <c r="AD525" i="16"/>
  <c r="AE525" i="16" s="1"/>
  <c r="D516" i="9" s="1"/>
  <c r="AD526" i="16"/>
  <c r="AE526" i="16" s="1"/>
  <c r="D517" i="9" s="1"/>
  <c r="AD527" i="16"/>
  <c r="AE527" i="16" s="1"/>
  <c r="D518" i="9" s="1"/>
  <c r="AD528" i="16"/>
  <c r="AE528" i="16" s="1"/>
  <c r="D519" i="9" s="1"/>
  <c r="AD529" i="16"/>
  <c r="AE529" i="16" s="1"/>
  <c r="D520" i="9" s="1"/>
  <c r="AD530" i="16"/>
  <c r="AE530" i="16" s="1"/>
  <c r="D521" i="9" s="1"/>
  <c r="AD531" i="16"/>
  <c r="AE531" i="16" s="1"/>
  <c r="D522" i="9" s="1"/>
  <c r="AD532" i="16"/>
  <c r="AE532" i="16" s="1"/>
  <c r="D523" i="9" s="1"/>
  <c r="AD533" i="16"/>
  <c r="AE533" i="16" s="1"/>
  <c r="D524" i="9" s="1"/>
  <c r="AD534" i="16"/>
  <c r="AE534" i="16" s="1"/>
  <c r="D525" i="9" s="1"/>
  <c r="AD535" i="16"/>
  <c r="AE535" i="16" s="1"/>
  <c r="D526" i="9" s="1"/>
  <c r="AD536" i="16"/>
  <c r="AE536" i="16" s="1"/>
  <c r="D527" i="9" s="1"/>
  <c r="AD537" i="16"/>
  <c r="AE537" i="16" s="1"/>
  <c r="D528" i="9" s="1"/>
  <c r="AD538" i="16"/>
  <c r="AE538" i="16" s="1"/>
  <c r="D529" i="9" s="1"/>
  <c r="AD539" i="16"/>
  <c r="AE539" i="16" s="1"/>
  <c r="D530" i="9" s="1"/>
  <c r="AD540" i="16"/>
  <c r="AE540" i="16" s="1"/>
  <c r="D531" i="9" s="1"/>
  <c r="AD541" i="16"/>
  <c r="AE541" i="16" s="1"/>
  <c r="D532" i="9" s="1"/>
  <c r="AD542" i="16"/>
  <c r="AE542" i="16" s="1"/>
  <c r="D533" i="9" s="1"/>
  <c r="AD543" i="16"/>
  <c r="AE543" i="16" s="1"/>
  <c r="D534" i="9" s="1"/>
  <c r="AD544" i="16"/>
  <c r="AE544" i="16" s="1"/>
  <c r="D535" i="9" s="1"/>
  <c r="AD545" i="16"/>
  <c r="AE545" i="16" s="1"/>
  <c r="D536" i="9" s="1"/>
  <c r="AD546" i="16"/>
  <c r="AE546" i="16" s="1"/>
  <c r="D537" i="9" s="1"/>
  <c r="AD547" i="16"/>
  <c r="AE547" i="16" s="1"/>
  <c r="D538" i="9" s="1"/>
  <c r="AD548" i="16"/>
  <c r="AE548" i="16" s="1"/>
  <c r="D539" i="9" s="1"/>
  <c r="AD549" i="16"/>
  <c r="AE549" i="16" s="1"/>
  <c r="D540" i="9" s="1"/>
  <c r="AD550" i="16"/>
  <c r="AE550" i="16" s="1"/>
  <c r="D541" i="9" s="1"/>
  <c r="AD551" i="16"/>
  <c r="AE551" i="16" s="1"/>
  <c r="D542" i="9" s="1"/>
  <c r="AD552" i="16"/>
  <c r="AE552" i="16" s="1"/>
  <c r="D543" i="9" s="1"/>
  <c r="AD553" i="16"/>
  <c r="AE553" i="16" s="1"/>
  <c r="D544" i="9" s="1"/>
  <c r="AD554" i="16"/>
  <c r="AE554" i="16" s="1"/>
  <c r="D545" i="9" s="1"/>
  <c r="AD555" i="16"/>
  <c r="AE555" i="16" s="1"/>
  <c r="D546" i="9" s="1"/>
  <c r="AD556" i="16"/>
  <c r="AE556" i="16" s="1"/>
  <c r="D547" i="9" s="1"/>
  <c r="AD557" i="16"/>
  <c r="AE557" i="16" s="1"/>
  <c r="D548" i="9" s="1"/>
  <c r="AD558" i="16"/>
  <c r="AE558" i="16" s="1"/>
  <c r="D549" i="9" s="1"/>
  <c r="AD559" i="16"/>
  <c r="AE559" i="16" s="1"/>
  <c r="D550" i="9" s="1"/>
  <c r="AD560" i="16"/>
  <c r="AE560" i="16" s="1"/>
  <c r="D551" i="9" s="1"/>
  <c r="AD561" i="16"/>
  <c r="AE561" i="16" s="1"/>
  <c r="D552" i="9" s="1"/>
  <c r="AD562" i="16"/>
  <c r="AE562" i="16" s="1"/>
  <c r="D553" i="9" s="1"/>
  <c r="AD563" i="16"/>
  <c r="AE563" i="16" s="1"/>
  <c r="D554" i="9" s="1"/>
  <c r="AD564" i="16"/>
  <c r="AE564" i="16" s="1"/>
  <c r="D555" i="9" s="1"/>
  <c r="AD565" i="16"/>
  <c r="AE565" i="16" s="1"/>
  <c r="D556" i="9" s="1"/>
  <c r="AD566" i="16"/>
  <c r="AE566" i="16" s="1"/>
  <c r="D557" i="9" s="1"/>
  <c r="AD567" i="16"/>
  <c r="AE567" i="16" s="1"/>
  <c r="D558" i="9" s="1"/>
  <c r="AD568" i="16"/>
  <c r="AE568" i="16" s="1"/>
  <c r="D559" i="9" s="1"/>
  <c r="AD569" i="16"/>
  <c r="AE569" i="16" s="1"/>
  <c r="D560" i="9" s="1"/>
  <c r="AD570" i="16"/>
  <c r="AE570" i="16" s="1"/>
  <c r="D561" i="9" s="1"/>
  <c r="AD571" i="16"/>
  <c r="AE571" i="16" s="1"/>
  <c r="D562" i="9" s="1"/>
  <c r="AD572" i="16"/>
  <c r="AE572" i="16" s="1"/>
  <c r="D563" i="9" s="1"/>
  <c r="AD573" i="16"/>
  <c r="AE573" i="16" s="1"/>
  <c r="D564" i="9" s="1"/>
  <c r="AD574" i="16"/>
  <c r="AE574" i="16" s="1"/>
  <c r="D565" i="9" s="1"/>
  <c r="AD575" i="16"/>
  <c r="AE575" i="16" s="1"/>
  <c r="D566" i="9" s="1"/>
  <c r="AD576" i="16"/>
  <c r="AE576" i="16" s="1"/>
  <c r="D567" i="9" s="1"/>
  <c r="AD577" i="16"/>
  <c r="AE577" i="16" s="1"/>
  <c r="D568" i="9" s="1"/>
  <c r="AD578" i="16"/>
  <c r="AE578" i="16" s="1"/>
  <c r="D569" i="9" s="1"/>
  <c r="AD579" i="16"/>
  <c r="AE579" i="16" s="1"/>
  <c r="D570" i="9" s="1"/>
  <c r="AD580" i="16"/>
  <c r="AE580" i="16" s="1"/>
  <c r="D571" i="9" s="1"/>
  <c r="AD581" i="16"/>
  <c r="AE581" i="16" s="1"/>
  <c r="D572" i="9" s="1"/>
  <c r="AD582" i="16"/>
  <c r="AE582" i="16" s="1"/>
  <c r="D573" i="9" s="1"/>
  <c r="AD583" i="16"/>
  <c r="AE583" i="16" s="1"/>
  <c r="D574" i="9" s="1"/>
  <c r="AD584" i="16"/>
  <c r="AE584" i="16" s="1"/>
  <c r="D575" i="9" s="1"/>
  <c r="AD585" i="16"/>
  <c r="AE585" i="16" s="1"/>
  <c r="D576" i="9" s="1"/>
  <c r="AD586" i="16"/>
  <c r="AE586" i="16" s="1"/>
  <c r="D577" i="9" s="1"/>
  <c r="AD587" i="16"/>
  <c r="AE587" i="16" s="1"/>
  <c r="D578" i="9" s="1"/>
  <c r="AD588" i="16"/>
  <c r="AE588" i="16" s="1"/>
  <c r="D579" i="9" s="1"/>
  <c r="AD589" i="16"/>
  <c r="AE589" i="16" s="1"/>
  <c r="D580" i="9" s="1"/>
  <c r="AD590" i="16"/>
  <c r="AE590" i="16" s="1"/>
  <c r="D581" i="9" s="1"/>
  <c r="AD591" i="16"/>
  <c r="AE591" i="16" s="1"/>
  <c r="D582" i="9" s="1"/>
  <c r="AD592" i="16"/>
  <c r="AE592" i="16" s="1"/>
  <c r="D583" i="9" s="1"/>
  <c r="AD593" i="16"/>
  <c r="AE593" i="16" s="1"/>
  <c r="D584" i="9" s="1"/>
  <c r="AD594" i="16"/>
  <c r="AE594" i="16" s="1"/>
  <c r="D585" i="9" s="1"/>
  <c r="AD595" i="16"/>
  <c r="AE595" i="16" s="1"/>
  <c r="D586" i="9" s="1"/>
  <c r="AD596" i="16"/>
  <c r="AE596" i="16" s="1"/>
  <c r="D587" i="9" s="1"/>
  <c r="AD597" i="16"/>
  <c r="AE597" i="16" s="1"/>
  <c r="D588" i="9" s="1"/>
  <c r="AD598" i="16"/>
  <c r="AE598" i="16" s="1"/>
  <c r="D589" i="9" s="1"/>
  <c r="AD599" i="16"/>
  <c r="AE599" i="16" s="1"/>
  <c r="D590" i="9" s="1"/>
  <c r="AD600" i="16"/>
  <c r="AE600" i="16" s="1"/>
  <c r="D591" i="9" s="1"/>
  <c r="AD601" i="16"/>
  <c r="AE601" i="16" s="1"/>
  <c r="D592" i="9" s="1"/>
  <c r="AD602" i="16"/>
  <c r="AE602" i="16" s="1"/>
  <c r="D593" i="9" s="1"/>
  <c r="AD603" i="16"/>
  <c r="AE603" i="16" s="1"/>
  <c r="D594" i="9" s="1"/>
  <c r="AD604" i="16"/>
  <c r="AE604" i="16" s="1"/>
  <c r="D595" i="9" s="1"/>
  <c r="AD605" i="16"/>
  <c r="AE605" i="16" s="1"/>
  <c r="D596" i="9" s="1"/>
  <c r="AD606" i="16"/>
  <c r="AE606" i="16" s="1"/>
  <c r="D597" i="9" s="1"/>
  <c r="AD607" i="16"/>
  <c r="AE607" i="16" s="1"/>
  <c r="D598" i="9" s="1"/>
  <c r="AD608" i="16"/>
  <c r="AE608" i="16" s="1"/>
  <c r="D599" i="9" s="1"/>
  <c r="AD609" i="16"/>
  <c r="AE609" i="16" s="1"/>
  <c r="D600" i="9" s="1"/>
  <c r="AD610" i="16"/>
  <c r="AE610" i="16" s="1"/>
  <c r="D601" i="9" s="1"/>
  <c r="AD611" i="16"/>
  <c r="AE611" i="16" s="1"/>
  <c r="D602" i="9" s="1"/>
  <c r="AD612" i="16"/>
  <c r="AE612" i="16" s="1"/>
  <c r="D603" i="9" s="1"/>
  <c r="AD613" i="16"/>
  <c r="AE613" i="16" s="1"/>
  <c r="D604" i="9" s="1"/>
  <c r="AD614" i="16"/>
  <c r="AE614" i="16" s="1"/>
  <c r="D605" i="9" s="1"/>
  <c r="AD615" i="16"/>
  <c r="AE615" i="16" s="1"/>
  <c r="D606" i="9" s="1"/>
  <c r="AD616" i="16"/>
  <c r="AE616" i="16" s="1"/>
  <c r="D607" i="9" s="1"/>
  <c r="AD617" i="16"/>
  <c r="AE617" i="16" s="1"/>
  <c r="D608" i="9" s="1"/>
  <c r="AD618" i="16"/>
  <c r="AE618" i="16" s="1"/>
  <c r="D609" i="9" s="1"/>
  <c r="AD619" i="16"/>
  <c r="AE619" i="16" s="1"/>
  <c r="D610" i="9" s="1"/>
  <c r="AD620" i="16"/>
  <c r="AE620" i="16" s="1"/>
  <c r="D611" i="9" s="1"/>
  <c r="AD621" i="16"/>
  <c r="AE621" i="16" s="1"/>
  <c r="D612" i="9" s="1"/>
  <c r="AD622" i="16"/>
  <c r="AE622" i="16" s="1"/>
  <c r="D613" i="9" s="1"/>
  <c r="AD623" i="16"/>
  <c r="AE623" i="16" s="1"/>
  <c r="D614" i="9" s="1"/>
  <c r="AD624" i="16"/>
  <c r="AE624" i="16" s="1"/>
  <c r="D615" i="9" s="1"/>
  <c r="AD625" i="16"/>
  <c r="AE625" i="16" s="1"/>
  <c r="D616" i="9" s="1"/>
  <c r="AD626" i="16"/>
  <c r="AE626" i="16" s="1"/>
  <c r="D617" i="9" s="1"/>
  <c r="AD627" i="16"/>
  <c r="AE627" i="16" s="1"/>
  <c r="D618" i="9" s="1"/>
  <c r="AD628" i="16"/>
  <c r="AE628" i="16" s="1"/>
  <c r="D619" i="9" s="1"/>
  <c r="AD629" i="16"/>
  <c r="AE629" i="16" s="1"/>
  <c r="D620" i="9" s="1"/>
  <c r="AD630" i="16"/>
  <c r="AE630" i="16" s="1"/>
  <c r="D621" i="9" s="1"/>
  <c r="AD631" i="16"/>
  <c r="AE631" i="16" s="1"/>
  <c r="D622" i="9" s="1"/>
  <c r="AD632" i="16"/>
  <c r="AE632" i="16" s="1"/>
  <c r="D623" i="9" s="1"/>
  <c r="AD633" i="16"/>
  <c r="AE633" i="16" s="1"/>
  <c r="D624" i="9" s="1"/>
  <c r="AD634" i="16"/>
  <c r="AE634" i="16" s="1"/>
  <c r="D625" i="9" s="1"/>
  <c r="AD635" i="16"/>
  <c r="AE635" i="16" s="1"/>
  <c r="D626" i="9" s="1"/>
  <c r="AD636" i="16"/>
  <c r="AE636" i="16" s="1"/>
  <c r="D627" i="9" s="1"/>
  <c r="AD637" i="16"/>
  <c r="AE637" i="16" s="1"/>
  <c r="D628" i="9" s="1"/>
  <c r="AD638" i="16"/>
  <c r="AE638" i="16" s="1"/>
  <c r="D629" i="9" s="1"/>
  <c r="AD639" i="16"/>
  <c r="AE639" i="16" s="1"/>
  <c r="D630" i="9" s="1"/>
  <c r="AD640" i="16"/>
  <c r="AE640" i="16" s="1"/>
  <c r="D631" i="9" s="1"/>
  <c r="AD641" i="16"/>
  <c r="AE641" i="16" s="1"/>
  <c r="D632" i="9" s="1"/>
  <c r="AD642" i="16"/>
  <c r="AE642" i="16" s="1"/>
  <c r="D633" i="9" s="1"/>
  <c r="AD643" i="16"/>
  <c r="AE643" i="16" s="1"/>
  <c r="D634" i="9" s="1"/>
  <c r="AD644" i="16"/>
  <c r="AE644" i="16" s="1"/>
  <c r="D635" i="9" s="1"/>
  <c r="AD645" i="16"/>
  <c r="AE645" i="16" s="1"/>
  <c r="D636" i="9" s="1"/>
  <c r="AD646" i="16"/>
  <c r="AE646" i="16" s="1"/>
  <c r="D637" i="9" s="1"/>
  <c r="AD647" i="16"/>
  <c r="AE647" i="16" s="1"/>
  <c r="D638" i="9" s="1"/>
  <c r="AD648" i="16"/>
  <c r="AE648" i="16" s="1"/>
  <c r="D639" i="9" s="1"/>
  <c r="AD649" i="16"/>
  <c r="AE649" i="16" s="1"/>
  <c r="D640" i="9" s="1"/>
  <c r="AD650" i="16"/>
  <c r="AE650" i="16" s="1"/>
  <c r="D641" i="9" s="1"/>
  <c r="AD651" i="16"/>
  <c r="AE651" i="16" s="1"/>
  <c r="D642" i="9" s="1"/>
  <c r="AD652" i="16"/>
  <c r="AE652" i="16" s="1"/>
  <c r="D643" i="9" s="1"/>
  <c r="AD653" i="16"/>
  <c r="AE653" i="16" s="1"/>
  <c r="D644" i="9" s="1"/>
  <c r="AD654" i="16"/>
  <c r="AE654" i="16" s="1"/>
  <c r="D645" i="9" s="1"/>
  <c r="AD655" i="16"/>
  <c r="AE655" i="16" s="1"/>
  <c r="D646" i="9" s="1"/>
  <c r="AD656" i="16"/>
  <c r="AE656" i="16" s="1"/>
  <c r="D647" i="9" s="1"/>
  <c r="AD657" i="16"/>
  <c r="AE657" i="16" s="1"/>
  <c r="D648" i="9" s="1"/>
  <c r="AD658" i="16"/>
  <c r="AE658" i="16" s="1"/>
  <c r="D649" i="9" s="1"/>
  <c r="AD659" i="16"/>
  <c r="AE659" i="16" s="1"/>
  <c r="D650" i="9" s="1"/>
  <c r="AD660" i="16"/>
  <c r="AE660" i="16" s="1"/>
  <c r="D651" i="9" s="1"/>
  <c r="AD661" i="16"/>
  <c r="AE661" i="16" s="1"/>
  <c r="D652" i="9" s="1"/>
  <c r="AD662" i="16"/>
  <c r="AE662" i="16" s="1"/>
  <c r="D653" i="9" s="1"/>
  <c r="AD663" i="16"/>
  <c r="AE663" i="16" s="1"/>
  <c r="D654" i="9" s="1"/>
  <c r="AD664" i="16"/>
  <c r="AE664" i="16" s="1"/>
  <c r="D655" i="9" s="1"/>
  <c r="AD665" i="16"/>
  <c r="AE665" i="16" s="1"/>
  <c r="D656" i="9" s="1"/>
  <c r="AD666" i="16"/>
  <c r="AE666" i="16" s="1"/>
  <c r="D657" i="9" s="1"/>
  <c r="AD667" i="16"/>
  <c r="AE667" i="16" s="1"/>
  <c r="D658" i="9" s="1"/>
  <c r="AD668" i="16"/>
  <c r="AE668" i="16" s="1"/>
  <c r="D659" i="9" s="1"/>
  <c r="AD669" i="16"/>
  <c r="AE669" i="16" s="1"/>
  <c r="D660" i="9" s="1"/>
  <c r="AD670" i="16"/>
  <c r="AE670" i="16" s="1"/>
  <c r="D661" i="9" s="1"/>
  <c r="AD671" i="16"/>
  <c r="AE671" i="16" s="1"/>
  <c r="D662" i="9" s="1"/>
  <c r="AD672" i="16"/>
  <c r="AE672" i="16" s="1"/>
  <c r="D663" i="9" s="1"/>
  <c r="AD673" i="16"/>
  <c r="AE673" i="16" s="1"/>
  <c r="D664" i="9" s="1"/>
  <c r="AD674" i="16"/>
  <c r="AE674" i="16" s="1"/>
  <c r="D665" i="9" s="1"/>
  <c r="AD675" i="16"/>
  <c r="AE675" i="16" s="1"/>
  <c r="D666" i="9" s="1"/>
  <c r="AD676" i="16"/>
  <c r="AE676" i="16" s="1"/>
  <c r="D667" i="9" s="1"/>
  <c r="AD677" i="16"/>
  <c r="AE677" i="16" s="1"/>
  <c r="D668" i="9" s="1"/>
  <c r="AD678" i="16"/>
  <c r="AE678" i="16" s="1"/>
  <c r="D669" i="9" s="1"/>
  <c r="AD679" i="16"/>
  <c r="AE679" i="16" s="1"/>
  <c r="D670" i="9" s="1"/>
  <c r="AD680" i="16"/>
  <c r="AE680" i="16" s="1"/>
  <c r="D671" i="9" s="1"/>
  <c r="AD681" i="16"/>
  <c r="AE681" i="16" s="1"/>
  <c r="D672" i="9" s="1"/>
  <c r="AD682" i="16"/>
  <c r="AE682" i="16" s="1"/>
  <c r="D673" i="9" s="1"/>
  <c r="AD683" i="16"/>
  <c r="AE683" i="16" s="1"/>
  <c r="D674" i="9" s="1"/>
  <c r="AD684" i="16"/>
  <c r="AE684" i="16" s="1"/>
  <c r="D675" i="9" s="1"/>
  <c r="AD685" i="16"/>
  <c r="AE685" i="16" s="1"/>
  <c r="D676" i="9" s="1"/>
  <c r="AD686" i="16"/>
  <c r="AE686" i="16" s="1"/>
  <c r="D677" i="9" s="1"/>
  <c r="AD687" i="16"/>
  <c r="AE687" i="16" s="1"/>
  <c r="D678" i="9" s="1"/>
  <c r="AD688" i="16"/>
  <c r="AE688" i="16" s="1"/>
  <c r="D679" i="9" s="1"/>
  <c r="AD689" i="16"/>
  <c r="AE689" i="16" s="1"/>
  <c r="D680" i="9" s="1"/>
  <c r="AD690" i="16"/>
  <c r="AE690" i="16" s="1"/>
  <c r="D681" i="9" s="1"/>
  <c r="AD691" i="16"/>
  <c r="AE691" i="16" s="1"/>
  <c r="D682" i="9" s="1"/>
  <c r="AD692" i="16"/>
  <c r="AE692" i="16" s="1"/>
  <c r="D683" i="9" s="1"/>
  <c r="AD693" i="16"/>
  <c r="AE693" i="16" s="1"/>
  <c r="D684" i="9" s="1"/>
  <c r="AD694" i="16"/>
  <c r="AE694" i="16" s="1"/>
  <c r="D685" i="9" s="1"/>
  <c r="AD695" i="16"/>
  <c r="AE695" i="16" s="1"/>
  <c r="D686" i="9" s="1"/>
  <c r="AD696" i="16"/>
  <c r="AE696" i="16" s="1"/>
  <c r="D687" i="9" s="1"/>
  <c r="AD697" i="16"/>
  <c r="AE697" i="16" s="1"/>
  <c r="D688" i="9" s="1"/>
  <c r="AD698" i="16"/>
  <c r="AE698" i="16" s="1"/>
  <c r="D689" i="9" s="1"/>
  <c r="AD699" i="16"/>
  <c r="AE699" i="16" s="1"/>
  <c r="D690" i="9" s="1"/>
  <c r="AD700" i="16"/>
  <c r="AE700" i="16" s="1"/>
  <c r="D691" i="9" s="1"/>
  <c r="AD701" i="16"/>
  <c r="AE701" i="16" s="1"/>
  <c r="D692" i="9" s="1"/>
  <c r="AD702" i="16"/>
  <c r="AE702" i="16" s="1"/>
  <c r="D693" i="9" s="1"/>
  <c r="AD703" i="16"/>
  <c r="AE703" i="16" s="1"/>
  <c r="D694" i="9" s="1"/>
  <c r="AD704" i="16"/>
  <c r="AE704" i="16" s="1"/>
  <c r="D695" i="9" s="1"/>
  <c r="AD705" i="16"/>
  <c r="AE705" i="16" s="1"/>
  <c r="D696" i="9" s="1"/>
  <c r="AD706" i="16"/>
  <c r="AE706" i="16" s="1"/>
  <c r="D697" i="9" s="1"/>
  <c r="AD707" i="16"/>
  <c r="AE707" i="16" s="1"/>
  <c r="D698" i="9" s="1"/>
  <c r="AD708" i="16"/>
  <c r="AE708" i="16" s="1"/>
  <c r="D699" i="9" s="1"/>
  <c r="AD709" i="16"/>
  <c r="AE709" i="16" s="1"/>
  <c r="D700" i="9" s="1"/>
  <c r="AD710" i="16"/>
  <c r="AE710" i="16" s="1"/>
  <c r="D701" i="9" s="1"/>
  <c r="AD711" i="16"/>
  <c r="AE711" i="16" s="1"/>
  <c r="D702" i="9" s="1"/>
  <c r="AD712" i="16"/>
  <c r="AE712" i="16" s="1"/>
  <c r="D703" i="9" s="1"/>
  <c r="AD713" i="16"/>
  <c r="AE713" i="16" s="1"/>
  <c r="D704" i="9" s="1"/>
  <c r="AD714" i="16"/>
  <c r="AE714" i="16" s="1"/>
  <c r="D705" i="9" s="1"/>
  <c r="AD715" i="16"/>
  <c r="AE715" i="16" s="1"/>
  <c r="D706" i="9" s="1"/>
  <c r="AD716" i="16"/>
  <c r="AE716" i="16" s="1"/>
  <c r="D707" i="9" s="1"/>
  <c r="AD717" i="16"/>
  <c r="AE717" i="16" s="1"/>
  <c r="D708" i="9" s="1"/>
  <c r="AD718" i="16"/>
  <c r="AE718" i="16" s="1"/>
  <c r="D709" i="9" s="1"/>
  <c r="AD719" i="16"/>
  <c r="AE719" i="16" s="1"/>
  <c r="D710" i="9" s="1"/>
  <c r="AD720" i="16"/>
  <c r="AE720" i="16" s="1"/>
  <c r="D711" i="9" s="1"/>
  <c r="AD721" i="16"/>
  <c r="AE721" i="16" s="1"/>
  <c r="D712" i="9" s="1"/>
  <c r="AD722" i="16"/>
  <c r="AE722" i="16" s="1"/>
  <c r="D713" i="9" s="1"/>
  <c r="AD723" i="16"/>
  <c r="AE723" i="16" s="1"/>
  <c r="D714" i="9" s="1"/>
  <c r="AD724" i="16"/>
  <c r="AE724" i="16" s="1"/>
  <c r="D715" i="9" s="1"/>
  <c r="AD725" i="16"/>
  <c r="AE725" i="16" s="1"/>
  <c r="D716" i="9" s="1"/>
  <c r="AD726" i="16"/>
  <c r="AE726" i="16" s="1"/>
  <c r="D717" i="9" s="1"/>
  <c r="AD727" i="16"/>
  <c r="AE727" i="16" s="1"/>
  <c r="D718" i="9" s="1"/>
  <c r="AD728" i="16"/>
  <c r="AE728" i="16" s="1"/>
  <c r="D719" i="9" s="1"/>
  <c r="AD729" i="16"/>
  <c r="AE729" i="16" s="1"/>
  <c r="D720" i="9" s="1"/>
  <c r="AD730" i="16"/>
  <c r="AE730" i="16" s="1"/>
  <c r="D721" i="9" s="1"/>
  <c r="AD731" i="16"/>
  <c r="AE731" i="16" s="1"/>
  <c r="D722" i="9" s="1"/>
  <c r="AD732" i="16"/>
  <c r="AE732" i="16" s="1"/>
  <c r="D723" i="9" s="1"/>
  <c r="AD733" i="16"/>
  <c r="AE733" i="16" s="1"/>
  <c r="D724" i="9" s="1"/>
  <c r="AD734" i="16"/>
  <c r="AE734" i="16" s="1"/>
  <c r="D725" i="9" s="1"/>
  <c r="AD735" i="16"/>
  <c r="AE735" i="16" s="1"/>
  <c r="D726" i="9" s="1"/>
  <c r="AD736" i="16"/>
  <c r="AE736" i="16" s="1"/>
  <c r="D727" i="9" s="1"/>
  <c r="AD737" i="16"/>
  <c r="AE737" i="16" s="1"/>
  <c r="D728" i="9" s="1"/>
  <c r="AD738" i="16"/>
  <c r="AE738" i="16" s="1"/>
  <c r="D729" i="9" s="1"/>
  <c r="AD739" i="16"/>
  <c r="AE739" i="16" s="1"/>
  <c r="D730" i="9" s="1"/>
  <c r="AD740" i="16"/>
  <c r="AE740" i="16" s="1"/>
  <c r="D731" i="9" s="1"/>
  <c r="AD741" i="16"/>
  <c r="AE741" i="16" s="1"/>
  <c r="D732" i="9" s="1"/>
  <c r="AD742" i="16"/>
  <c r="AE742" i="16" s="1"/>
  <c r="D733" i="9" s="1"/>
  <c r="AD743" i="16"/>
  <c r="AE743" i="16" s="1"/>
  <c r="D734" i="9" s="1"/>
  <c r="AD744" i="16"/>
  <c r="AE744" i="16" s="1"/>
  <c r="D735" i="9" s="1"/>
  <c r="AD745" i="16"/>
  <c r="AE745" i="16" s="1"/>
  <c r="D736" i="9" s="1"/>
  <c r="AD746" i="16"/>
  <c r="AE746" i="16" s="1"/>
  <c r="D737" i="9" s="1"/>
  <c r="AD747" i="16"/>
  <c r="AE747" i="16" s="1"/>
  <c r="D738" i="9" s="1"/>
  <c r="AD748" i="16"/>
  <c r="AE748" i="16" s="1"/>
  <c r="D739" i="9" s="1"/>
  <c r="AD749" i="16"/>
  <c r="AE749" i="16" s="1"/>
  <c r="D740" i="9" s="1"/>
  <c r="AD750" i="16"/>
  <c r="AE750" i="16" s="1"/>
  <c r="D741" i="9" s="1"/>
  <c r="AD751" i="16"/>
  <c r="AE751" i="16" s="1"/>
  <c r="D742" i="9" s="1"/>
  <c r="AD752" i="16"/>
  <c r="AE752" i="16" s="1"/>
  <c r="D743" i="9" s="1"/>
  <c r="AD753" i="16"/>
  <c r="AE753" i="16" s="1"/>
  <c r="D744" i="9" s="1"/>
  <c r="AD754" i="16"/>
  <c r="AE754" i="16" s="1"/>
  <c r="D745" i="9" s="1"/>
  <c r="AD755" i="16"/>
  <c r="AE755" i="16" s="1"/>
  <c r="D746" i="9" s="1"/>
  <c r="AD756" i="16"/>
  <c r="AE756" i="16" s="1"/>
  <c r="D747" i="9" s="1"/>
  <c r="AD757" i="16"/>
  <c r="AE757" i="16" s="1"/>
  <c r="D748" i="9" s="1"/>
  <c r="AD758" i="16"/>
  <c r="AE758" i="16" s="1"/>
  <c r="D749" i="9" s="1"/>
  <c r="AD759" i="16"/>
  <c r="AE759" i="16" s="1"/>
  <c r="D750" i="9" s="1"/>
  <c r="AD760" i="16"/>
  <c r="AE760" i="16" s="1"/>
  <c r="D751" i="9" s="1"/>
  <c r="AD761" i="16"/>
  <c r="AE761" i="16" s="1"/>
  <c r="D752" i="9" s="1"/>
  <c r="AD762" i="16"/>
  <c r="AE762" i="16" s="1"/>
  <c r="D753" i="9" s="1"/>
  <c r="AD763" i="16"/>
  <c r="AE763" i="16" s="1"/>
  <c r="D754" i="9" s="1"/>
  <c r="AD764" i="16"/>
  <c r="AE764" i="16" s="1"/>
  <c r="D755" i="9" s="1"/>
  <c r="AD765" i="16"/>
  <c r="AE765" i="16" s="1"/>
  <c r="D756" i="9" s="1"/>
  <c r="AD766" i="16"/>
  <c r="AE766" i="16" s="1"/>
  <c r="D757" i="9" s="1"/>
  <c r="AD767" i="16"/>
  <c r="AE767" i="16" s="1"/>
  <c r="D758" i="9" s="1"/>
  <c r="AD768" i="16"/>
  <c r="AE768" i="16" s="1"/>
  <c r="D759" i="9" s="1"/>
  <c r="AD769" i="16"/>
  <c r="AE769" i="16" s="1"/>
  <c r="D760" i="9" s="1"/>
  <c r="AD770" i="16"/>
  <c r="AE770" i="16" s="1"/>
  <c r="D761" i="9" s="1"/>
  <c r="AD771" i="16"/>
  <c r="AE771" i="16" s="1"/>
  <c r="D762" i="9" s="1"/>
  <c r="AD772" i="16"/>
  <c r="AE772" i="16" s="1"/>
  <c r="D763" i="9" s="1"/>
  <c r="AD773" i="16"/>
  <c r="AE773" i="16" s="1"/>
  <c r="D764" i="9" s="1"/>
  <c r="AD774" i="16"/>
  <c r="AE774" i="16" s="1"/>
  <c r="D765" i="9" s="1"/>
  <c r="AD775" i="16"/>
  <c r="AE775" i="16" s="1"/>
  <c r="D766" i="9" s="1"/>
  <c r="AD776" i="16"/>
  <c r="AE776" i="16" s="1"/>
  <c r="D767" i="9" s="1"/>
  <c r="AD777" i="16"/>
  <c r="AE777" i="16" s="1"/>
  <c r="D768" i="9" s="1"/>
  <c r="AD778" i="16"/>
  <c r="AE778" i="16" s="1"/>
  <c r="D769" i="9" s="1"/>
  <c r="AD779" i="16"/>
  <c r="AE779" i="16" s="1"/>
  <c r="D770" i="9" s="1"/>
  <c r="AD780" i="16"/>
  <c r="AE780" i="16" s="1"/>
  <c r="D771" i="9" s="1"/>
  <c r="AD781" i="16"/>
  <c r="AE781" i="16" s="1"/>
  <c r="D772" i="9" s="1"/>
  <c r="AD782" i="16"/>
  <c r="AE782" i="16" s="1"/>
  <c r="D773" i="9" s="1"/>
  <c r="AD783" i="16"/>
  <c r="AE783" i="16" s="1"/>
  <c r="D774" i="9" s="1"/>
  <c r="AD784" i="16"/>
  <c r="AE784" i="16" s="1"/>
  <c r="D775" i="9" s="1"/>
  <c r="AD785" i="16"/>
  <c r="AE785" i="16" s="1"/>
  <c r="D776" i="9" s="1"/>
  <c r="AD786" i="16"/>
  <c r="AE786" i="16" s="1"/>
  <c r="D777" i="9" s="1"/>
  <c r="AD787" i="16"/>
  <c r="AE787" i="16" s="1"/>
  <c r="D778" i="9" s="1"/>
  <c r="AD788" i="16"/>
  <c r="AE788" i="16" s="1"/>
  <c r="D779" i="9" s="1"/>
  <c r="AD789" i="16"/>
  <c r="AE789" i="16" s="1"/>
  <c r="D780" i="9" s="1"/>
  <c r="AD790" i="16"/>
  <c r="AE790" i="16" s="1"/>
  <c r="D781" i="9" s="1"/>
  <c r="AD791" i="16"/>
  <c r="AE791" i="16" s="1"/>
  <c r="D782" i="9" s="1"/>
  <c r="AD792" i="16"/>
  <c r="AE792" i="16" s="1"/>
  <c r="D783" i="9" s="1"/>
  <c r="AD793" i="16"/>
  <c r="AE793" i="16" s="1"/>
  <c r="D784" i="9" s="1"/>
  <c r="AD794" i="16"/>
  <c r="AE794" i="16" s="1"/>
  <c r="D785" i="9" s="1"/>
  <c r="AD795" i="16"/>
  <c r="AE795" i="16" s="1"/>
  <c r="D786" i="9" s="1"/>
  <c r="AD796" i="16"/>
  <c r="AE796" i="16" s="1"/>
  <c r="D787" i="9" s="1"/>
  <c r="AD797" i="16"/>
  <c r="AE797" i="16" s="1"/>
  <c r="D788" i="9" s="1"/>
  <c r="AD798" i="16"/>
  <c r="AE798" i="16" s="1"/>
  <c r="D789" i="9" s="1"/>
  <c r="AD799" i="16"/>
  <c r="AE799" i="16" s="1"/>
  <c r="D790" i="9" s="1"/>
  <c r="AD800" i="16"/>
  <c r="AE800" i="16" s="1"/>
  <c r="D791" i="9" s="1"/>
  <c r="AD801" i="16"/>
  <c r="AE801" i="16" s="1"/>
  <c r="D792" i="9" s="1"/>
  <c r="AD802" i="16"/>
  <c r="AE802" i="16" s="1"/>
  <c r="D793" i="9" s="1"/>
  <c r="AD803" i="16"/>
  <c r="AE803" i="16" s="1"/>
  <c r="D794" i="9" s="1"/>
  <c r="AD804" i="16"/>
  <c r="AE804" i="16" s="1"/>
  <c r="D795" i="9" s="1"/>
  <c r="AD805" i="16"/>
  <c r="AE805" i="16" s="1"/>
  <c r="D796" i="9" s="1"/>
  <c r="AD806" i="16"/>
  <c r="AE806" i="16" s="1"/>
  <c r="D797" i="9" s="1"/>
  <c r="AD807" i="16"/>
  <c r="AE807" i="16" s="1"/>
  <c r="D798" i="9" s="1"/>
  <c r="AD808" i="16"/>
  <c r="AE808" i="16" s="1"/>
  <c r="D799" i="9" s="1"/>
  <c r="AD809" i="16"/>
  <c r="AE809" i="16" s="1"/>
  <c r="D800" i="9" s="1"/>
  <c r="AD810" i="16"/>
  <c r="AE810" i="16" s="1"/>
  <c r="D801" i="9" s="1"/>
  <c r="AD811" i="16"/>
  <c r="AE811" i="16" s="1"/>
  <c r="D802" i="9" s="1"/>
  <c r="AD812" i="16"/>
  <c r="AE812" i="16" s="1"/>
  <c r="D803" i="9" s="1"/>
  <c r="AD813" i="16"/>
  <c r="AE813" i="16" s="1"/>
  <c r="D804" i="9" s="1"/>
  <c r="AD814" i="16"/>
  <c r="AE814" i="16" s="1"/>
  <c r="D805" i="9" s="1"/>
  <c r="AD815" i="16"/>
  <c r="AE815" i="16" s="1"/>
  <c r="D806" i="9" s="1"/>
  <c r="AD816" i="16"/>
  <c r="AE816" i="16" s="1"/>
  <c r="D807" i="9" s="1"/>
  <c r="AD817" i="16"/>
  <c r="AE817" i="16" s="1"/>
  <c r="D808" i="9" s="1"/>
  <c r="AD818" i="16"/>
  <c r="AE818" i="16" s="1"/>
  <c r="D809" i="9" s="1"/>
  <c r="AD819" i="16"/>
  <c r="AE819" i="16" s="1"/>
  <c r="D810" i="9" s="1"/>
  <c r="AD820" i="16"/>
  <c r="AE820" i="16" s="1"/>
  <c r="D811" i="9" s="1"/>
  <c r="AD821" i="16"/>
  <c r="AE821" i="16" s="1"/>
  <c r="D812" i="9" s="1"/>
  <c r="AD822" i="16"/>
  <c r="AE822" i="16" s="1"/>
  <c r="D813" i="9" s="1"/>
  <c r="AD823" i="16"/>
  <c r="AE823" i="16" s="1"/>
  <c r="D814" i="9" s="1"/>
  <c r="AD824" i="16"/>
  <c r="AE824" i="16" s="1"/>
  <c r="D815" i="9" s="1"/>
  <c r="AD825" i="16"/>
  <c r="AE825" i="16" s="1"/>
  <c r="D816" i="9" s="1"/>
  <c r="AD826" i="16"/>
  <c r="AE826" i="16" s="1"/>
  <c r="D817" i="9" s="1"/>
  <c r="AD827" i="16"/>
  <c r="AE827" i="16" s="1"/>
  <c r="D818" i="9" s="1"/>
  <c r="AD828" i="16"/>
  <c r="AE828" i="16" s="1"/>
  <c r="D819" i="9" s="1"/>
  <c r="AD829" i="16"/>
  <c r="AE829" i="16" s="1"/>
  <c r="D820" i="9" s="1"/>
  <c r="AD830" i="16"/>
  <c r="AE830" i="16" s="1"/>
  <c r="D821" i="9" s="1"/>
  <c r="AD831" i="16"/>
  <c r="AE831" i="16" s="1"/>
  <c r="D822" i="9" s="1"/>
  <c r="AD832" i="16"/>
  <c r="AE832" i="16" s="1"/>
  <c r="D823" i="9" s="1"/>
  <c r="AD833" i="16"/>
  <c r="AE833" i="16" s="1"/>
  <c r="D824" i="9" s="1"/>
  <c r="AD834" i="16"/>
  <c r="AE834" i="16" s="1"/>
  <c r="D825" i="9" s="1"/>
  <c r="AD835" i="16"/>
  <c r="AE835" i="16" s="1"/>
  <c r="D826" i="9" s="1"/>
  <c r="AD836" i="16"/>
  <c r="AE836" i="16" s="1"/>
  <c r="D827" i="9" s="1"/>
  <c r="AD837" i="16"/>
  <c r="AE837" i="16" s="1"/>
  <c r="D828" i="9" s="1"/>
  <c r="AD838" i="16"/>
  <c r="AE838" i="16" s="1"/>
  <c r="D829" i="9" s="1"/>
  <c r="AD839" i="16"/>
  <c r="AE839" i="16" s="1"/>
  <c r="D830" i="9" s="1"/>
  <c r="AD840" i="16"/>
  <c r="AE840" i="16" s="1"/>
  <c r="D831" i="9" s="1"/>
  <c r="AD841" i="16"/>
  <c r="AE841" i="16" s="1"/>
  <c r="D832" i="9" s="1"/>
  <c r="AD842" i="16"/>
  <c r="AE842" i="16" s="1"/>
  <c r="D833" i="9" s="1"/>
  <c r="AD843" i="16"/>
  <c r="AE843" i="16" s="1"/>
  <c r="D834" i="9" s="1"/>
  <c r="AD844" i="16"/>
  <c r="AE844" i="16" s="1"/>
  <c r="D835" i="9" s="1"/>
  <c r="AD845" i="16"/>
  <c r="AE845" i="16" s="1"/>
  <c r="D836" i="9" s="1"/>
  <c r="AD846" i="16"/>
  <c r="AE846" i="16" s="1"/>
  <c r="D837" i="9" s="1"/>
  <c r="AD847" i="16"/>
  <c r="AE847" i="16" s="1"/>
  <c r="D838" i="9" s="1"/>
  <c r="AD848" i="16"/>
  <c r="AE848" i="16" s="1"/>
  <c r="D839" i="9" s="1"/>
  <c r="AD849" i="16"/>
  <c r="AE849" i="16" s="1"/>
  <c r="D840" i="9" s="1"/>
  <c r="AD850" i="16"/>
  <c r="AE850" i="16" s="1"/>
  <c r="D841" i="9" s="1"/>
  <c r="AD851" i="16"/>
  <c r="AE851" i="16" s="1"/>
  <c r="D842" i="9" s="1"/>
  <c r="AD852" i="16"/>
  <c r="AE852" i="16" s="1"/>
  <c r="D843" i="9" s="1"/>
  <c r="AD853" i="16"/>
  <c r="AE853" i="16" s="1"/>
  <c r="D844" i="9" s="1"/>
  <c r="AD854" i="16"/>
  <c r="AE854" i="16" s="1"/>
  <c r="D845" i="9" s="1"/>
  <c r="AD855" i="16"/>
  <c r="AE855" i="16" s="1"/>
  <c r="D846" i="9" s="1"/>
  <c r="AD856" i="16"/>
  <c r="AE856" i="16" s="1"/>
  <c r="D847" i="9" s="1"/>
  <c r="AD857" i="16"/>
  <c r="AE857" i="16" s="1"/>
  <c r="D848" i="9" s="1"/>
  <c r="AD858" i="16"/>
  <c r="AE858" i="16" s="1"/>
  <c r="D849" i="9" s="1"/>
  <c r="AD859" i="16"/>
  <c r="AE859" i="16" s="1"/>
  <c r="D850" i="9" s="1"/>
  <c r="AD860" i="16"/>
  <c r="AE860" i="16" s="1"/>
  <c r="D851" i="9" s="1"/>
  <c r="AD861" i="16"/>
  <c r="AE861" i="16" s="1"/>
  <c r="D852" i="9" s="1"/>
  <c r="AD862" i="16"/>
  <c r="AE862" i="16" s="1"/>
  <c r="D853" i="9" s="1"/>
  <c r="AD863" i="16"/>
  <c r="AE863" i="16" s="1"/>
  <c r="D854" i="9" s="1"/>
  <c r="AD864" i="16"/>
  <c r="AE864" i="16" s="1"/>
  <c r="D855" i="9" s="1"/>
  <c r="AD865" i="16"/>
  <c r="AE865" i="16" s="1"/>
  <c r="D856" i="9" s="1"/>
  <c r="AD866" i="16"/>
  <c r="AE866" i="16" s="1"/>
  <c r="D857" i="9" s="1"/>
  <c r="AD867" i="16"/>
  <c r="AE867" i="16" s="1"/>
  <c r="D858" i="9" s="1"/>
  <c r="AD868" i="16"/>
  <c r="AE868" i="16" s="1"/>
  <c r="D859" i="9" s="1"/>
  <c r="AD869" i="16"/>
  <c r="AE869" i="16" s="1"/>
  <c r="D860" i="9" s="1"/>
  <c r="AD870" i="16"/>
  <c r="AE870" i="16" s="1"/>
  <c r="D861" i="9" s="1"/>
  <c r="AD871" i="16"/>
  <c r="AE871" i="16" s="1"/>
  <c r="D862" i="9" s="1"/>
  <c r="AD872" i="16"/>
  <c r="AE872" i="16" s="1"/>
  <c r="D863" i="9" s="1"/>
  <c r="AD873" i="16"/>
  <c r="AE873" i="16" s="1"/>
  <c r="D864" i="9" s="1"/>
  <c r="AD874" i="16"/>
  <c r="AE874" i="16" s="1"/>
  <c r="D865" i="9" s="1"/>
  <c r="AD875" i="16"/>
  <c r="AE875" i="16" s="1"/>
  <c r="D866" i="9" s="1"/>
  <c r="AD876" i="16"/>
  <c r="AE876" i="16" s="1"/>
  <c r="D867" i="9" s="1"/>
  <c r="AD877" i="16"/>
  <c r="AE877" i="16" s="1"/>
  <c r="D868" i="9" s="1"/>
  <c r="AD878" i="16"/>
  <c r="AE878" i="16" s="1"/>
  <c r="D869" i="9" s="1"/>
  <c r="AD879" i="16"/>
  <c r="AE879" i="16" s="1"/>
  <c r="D870" i="9" s="1"/>
  <c r="AD880" i="16"/>
  <c r="AE880" i="16" s="1"/>
  <c r="D871" i="9" s="1"/>
  <c r="AD881" i="16"/>
  <c r="AE881" i="16" s="1"/>
  <c r="D872" i="9" s="1"/>
  <c r="AD882" i="16"/>
  <c r="AE882" i="16" s="1"/>
  <c r="D873" i="9" s="1"/>
  <c r="AD883" i="16"/>
  <c r="AE883" i="16" s="1"/>
  <c r="D874" i="9" s="1"/>
  <c r="AD884" i="16"/>
  <c r="AE884" i="16" s="1"/>
  <c r="D875" i="9" s="1"/>
  <c r="AD885" i="16"/>
  <c r="AE885" i="16" s="1"/>
  <c r="D876" i="9" s="1"/>
  <c r="AD886" i="16"/>
  <c r="AE886" i="16" s="1"/>
  <c r="D877" i="9" s="1"/>
  <c r="AD887" i="16"/>
  <c r="AE887" i="16" s="1"/>
  <c r="D878" i="9" s="1"/>
  <c r="AD888" i="16"/>
  <c r="AE888" i="16" s="1"/>
  <c r="D879" i="9" s="1"/>
  <c r="AD889" i="16"/>
  <c r="AE889" i="16" s="1"/>
  <c r="D880" i="9" s="1"/>
  <c r="AD890" i="16"/>
  <c r="AE890" i="16" s="1"/>
  <c r="D881" i="9" s="1"/>
  <c r="AD891" i="16"/>
  <c r="AE891" i="16" s="1"/>
  <c r="D882" i="9" s="1"/>
  <c r="AD892" i="16"/>
  <c r="AE892" i="16" s="1"/>
  <c r="D883" i="9" s="1"/>
  <c r="AD893" i="16"/>
  <c r="AE893" i="16" s="1"/>
  <c r="D884" i="9" s="1"/>
  <c r="AD894" i="16"/>
  <c r="AE894" i="16" s="1"/>
  <c r="D885" i="9" s="1"/>
  <c r="AD895" i="16"/>
  <c r="AE895" i="16" s="1"/>
  <c r="D886" i="9" s="1"/>
  <c r="AD896" i="16"/>
  <c r="AE896" i="16" s="1"/>
  <c r="D887" i="9" s="1"/>
  <c r="AD897" i="16"/>
  <c r="AE897" i="16" s="1"/>
  <c r="D888" i="9" s="1"/>
  <c r="AD898" i="16"/>
  <c r="AE898" i="16" s="1"/>
  <c r="D889" i="9" s="1"/>
  <c r="AD899" i="16"/>
  <c r="AE899" i="16" s="1"/>
  <c r="D890" i="9" s="1"/>
  <c r="AD900" i="16"/>
  <c r="AE900" i="16" s="1"/>
  <c r="D891" i="9" s="1"/>
  <c r="AD901" i="16"/>
  <c r="AE901" i="16" s="1"/>
  <c r="D892" i="9" s="1"/>
  <c r="AD902" i="16"/>
  <c r="AE902" i="16" s="1"/>
  <c r="D893" i="9" s="1"/>
  <c r="AD903" i="16"/>
  <c r="AE903" i="16" s="1"/>
  <c r="D894" i="9" s="1"/>
  <c r="AD904" i="16"/>
  <c r="AE904" i="16" s="1"/>
  <c r="D895" i="9" s="1"/>
  <c r="AD905" i="16"/>
  <c r="AE905" i="16" s="1"/>
  <c r="D896" i="9" s="1"/>
  <c r="AD906" i="16"/>
  <c r="AE906" i="16" s="1"/>
  <c r="D897" i="9" s="1"/>
  <c r="AD907" i="16"/>
  <c r="AE907" i="16" s="1"/>
  <c r="D898" i="9" s="1"/>
  <c r="AD908" i="16"/>
  <c r="AE908" i="16" s="1"/>
  <c r="D899" i="9" s="1"/>
  <c r="AD909" i="16"/>
  <c r="AE909" i="16" s="1"/>
  <c r="D900" i="9" s="1"/>
  <c r="AD910" i="16"/>
  <c r="AE910" i="16" s="1"/>
  <c r="D901" i="9" s="1"/>
  <c r="AD911" i="16"/>
  <c r="AE911" i="16" s="1"/>
  <c r="D902" i="9" s="1"/>
  <c r="AD912" i="16"/>
  <c r="AE912" i="16" s="1"/>
  <c r="D903" i="9" s="1"/>
  <c r="AD913" i="16"/>
  <c r="AE913" i="16" s="1"/>
  <c r="D904" i="9" s="1"/>
  <c r="AD914" i="16"/>
  <c r="AE914" i="16" s="1"/>
  <c r="D905" i="9" s="1"/>
  <c r="AD915" i="16"/>
  <c r="AE915" i="16" s="1"/>
  <c r="D906" i="9" s="1"/>
  <c r="AD916" i="16"/>
  <c r="AE916" i="16" s="1"/>
  <c r="D907" i="9" s="1"/>
  <c r="AD917" i="16"/>
  <c r="AE917" i="16" s="1"/>
  <c r="D908" i="9" s="1"/>
  <c r="AD918" i="16"/>
  <c r="AE918" i="16" s="1"/>
  <c r="D909" i="9" s="1"/>
  <c r="AD919" i="16"/>
  <c r="AE919" i="16" s="1"/>
  <c r="D910" i="9" s="1"/>
  <c r="AD920" i="16"/>
  <c r="AE920" i="16" s="1"/>
  <c r="D911" i="9" s="1"/>
  <c r="AD921" i="16"/>
  <c r="AE921" i="16" s="1"/>
  <c r="D912" i="9" s="1"/>
  <c r="AD922" i="16"/>
  <c r="AE922" i="16" s="1"/>
  <c r="D913" i="9" s="1"/>
  <c r="AD923" i="16"/>
  <c r="AE923" i="16" s="1"/>
  <c r="D914" i="9" s="1"/>
  <c r="AD924" i="16"/>
  <c r="AE924" i="16" s="1"/>
  <c r="D915" i="9" s="1"/>
  <c r="AD925" i="16"/>
  <c r="AE925" i="16" s="1"/>
  <c r="D916" i="9" s="1"/>
  <c r="AD926" i="16"/>
  <c r="AE926" i="16" s="1"/>
  <c r="D917" i="9" s="1"/>
  <c r="AD927" i="16"/>
  <c r="AE927" i="16" s="1"/>
  <c r="D918" i="9" s="1"/>
  <c r="AD928" i="16"/>
  <c r="AE928" i="16" s="1"/>
  <c r="D919" i="9" s="1"/>
  <c r="AD929" i="16"/>
  <c r="AE929" i="16" s="1"/>
  <c r="D920" i="9" s="1"/>
  <c r="AD930" i="16"/>
  <c r="AE930" i="16" s="1"/>
  <c r="D921" i="9" s="1"/>
  <c r="AD931" i="16"/>
  <c r="AE931" i="16" s="1"/>
  <c r="D922" i="9" s="1"/>
  <c r="AD932" i="16"/>
  <c r="AE932" i="16" s="1"/>
  <c r="D923" i="9" s="1"/>
  <c r="AD933" i="16"/>
  <c r="AE933" i="16" s="1"/>
  <c r="D924" i="9" s="1"/>
  <c r="AD934" i="16"/>
  <c r="AE934" i="16" s="1"/>
  <c r="D925" i="9" s="1"/>
  <c r="AD935" i="16"/>
  <c r="AE935" i="16" s="1"/>
  <c r="D926" i="9" s="1"/>
  <c r="AD936" i="16"/>
  <c r="AE936" i="16" s="1"/>
  <c r="D927" i="9" s="1"/>
  <c r="AD937" i="16"/>
  <c r="AE937" i="16" s="1"/>
  <c r="D928" i="9" s="1"/>
  <c r="AD938" i="16"/>
  <c r="AE938" i="16" s="1"/>
  <c r="D929" i="9" s="1"/>
  <c r="AD939" i="16"/>
  <c r="AE939" i="16" s="1"/>
  <c r="D930" i="9" s="1"/>
  <c r="AD940" i="16"/>
  <c r="AE940" i="16" s="1"/>
  <c r="D931" i="9" s="1"/>
  <c r="AD941" i="16"/>
  <c r="AE941" i="16" s="1"/>
  <c r="D932" i="9" s="1"/>
  <c r="AD942" i="16"/>
  <c r="AE942" i="16" s="1"/>
  <c r="D933" i="9" s="1"/>
  <c r="AD943" i="16"/>
  <c r="AE943" i="16" s="1"/>
  <c r="D934" i="9" s="1"/>
  <c r="AD944" i="16"/>
  <c r="AE944" i="16" s="1"/>
  <c r="D935" i="9" s="1"/>
  <c r="AD945" i="16"/>
  <c r="AE945" i="16" s="1"/>
  <c r="D936" i="9" s="1"/>
  <c r="AD946" i="16"/>
  <c r="AE946" i="16" s="1"/>
  <c r="D937" i="9" s="1"/>
  <c r="AD947" i="16"/>
  <c r="AE947" i="16" s="1"/>
  <c r="D938" i="9" s="1"/>
  <c r="AD948" i="16"/>
  <c r="AE948" i="16" s="1"/>
  <c r="D939" i="9" s="1"/>
  <c r="AD949" i="16"/>
  <c r="AE949" i="16" s="1"/>
  <c r="D940" i="9" s="1"/>
  <c r="AD950" i="16"/>
  <c r="AE950" i="16" s="1"/>
  <c r="D941" i="9" s="1"/>
  <c r="AD951" i="16"/>
  <c r="AE951" i="16" s="1"/>
  <c r="D942" i="9" s="1"/>
  <c r="AD952" i="16"/>
  <c r="AE952" i="16" s="1"/>
  <c r="D943" i="9" s="1"/>
  <c r="AD953" i="16"/>
  <c r="AE953" i="16" s="1"/>
  <c r="D944" i="9" s="1"/>
  <c r="AD954" i="16"/>
  <c r="AE954" i="16" s="1"/>
  <c r="D945" i="9" s="1"/>
  <c r="AD955" i="16"/>
  <c r="AE955" i="16" s="1"/>
  <c r="D946" i="9" s="1"/>
  <c r="AD956" i="16"/>
  <c r="AE956" i="16" s="1"/>
  <c r="D947" i="9" s="1"/>
  <c r="AD957" i="16"/>
  <c r="AE957" i="16" s="1"/>
  <c r="D948" i="9" s="1"/>
  <c r="AD958" i="16"/>
  <c r="AE958" i="16" s="1"/>
  <c r="D949" i="9" s="1"/>
  <c r="AD959" i="16"/>
  <c r="AE959" i="16" s="1"/>
  <c r="D950" i="9" s="1"/>
  <c r="AD960" i="16"/>
  <c r="AE960" i="16" s="1"/>
  <c r="D951" i="9" s="1"/>
  <c r="AD961" i="16"/>
  <c r="AE961" i="16" s="1"/>
  <c r="D952" i="9" s="1"/>
  <c r="AD962" i="16"/>
  <c r="AE962" i="16" s="1"/>
  <c r="D953" i="9" s="1"/>
  <c r="AD963" i="16"/>
  <c r="AE963" i="16" s="1"/>
  <c r="D954" i="9" s="1"/>
  <c r="AD964" i="16"/>
  <c r="AE964" i="16" s="1"/>
  <c r="D955" i="9" s="1"/>
  <c r="AD965" i="16"/>
  <c r="AE965" i="16" s="1"/>
  <c r="D956" i="9" s="1"/>
  <c r="AD966" i="16"/>
  <c r="AE966" i="16" s="1"/>
  <c r="D957" i="9" s="1"/>
  <c r="AD967" i="16"/>
  <c r="AE967" i="16" s="1"/>
  <c r="D958" i="9" s="1"/>
  <c r="AD968" i="16"/>
  <c r="AE968" i="16" s="1"/>
  <c r="D959" i="9" s="1"/>
  <c r="AD969" i="16"/>
  <c r="AE969" i="16" s="1"/>
  <c r="D960" i="9" s="1"/>
  <c r="AD970" i="16"/>
  <c r="AE970" i="16" s="1"/>
  <c r="D961" i="9" s="1"/>
  <c r="AD971" i="16"/>
  <c r="AE971" i="16" s="1"/>
  <c r="D962" i="9" s="1"/>
  <c r="AD972" i="16"/>
  <c r="AE972" i="16" s="1"/>
  <c r="D963" i="9" s="1"/>
  <c r="AD973" i="16"/>
  <c r="AE973" i="16" s="1"/>
  <c r="D964" i="9" s="1"/>
  <c r="AD974" i="16"/>
  <c r="AE974" i="16" s="1"/>
  <c r="D965" i="9" s="1"/>
  <c r="AD975" i="16"/>
  <c r="AE975" i="16" s="1"/>
  <c r="D966" i="9" s="1"/>
  <c r="AD976" i="16"/>
  <c r="AE976" i="16" s="1"/>
  <c r="D967" i="9" s="1"/>
  <c r="AD977" i="16"/>
  <c r="AE977" i="16" s="1"/>
  <c r="D968" i="9" s="1"/>
  <c r="AD978" i="16"/>
  <c r="AE978" i="16" s="1"/>
  <c r="D969" i="9" s="1"/>
  <c r="AD979" i="16"/>
  <c r="AE979" i="16" s="1"/>
  <c r="D970" i="9" s="1"/>
  <c r="AD980" i="16"/>
  <c r="AE980" i="16" s="1"/>
  <c r="D971" i="9" s="1"/>
  <c r="AD981" i="16"/>
  <c r="AE981" i="16" s="1"/>
  <c r="D972" i="9" s="1"/>
  <c r="AD982" i="16"/>
  <c r="AE982" i="16" s="1"/>
  <c r="D973" i="9" s="1"/>
  <c r="AD983" i="16"/>
  <c r="AE983" i="16" s="1"/>
  <c r="D974" i="9" s="1"/>
  <c r="AD984" i="16"/>
  <c r="AE984" i="16" s="1"/>
  <c r="D975" i="9" s="1"/>
  <c r="AD985" i="16"/>
  <c r="AE985" i="16" s="1"/>
  <c r="D976" i="9" s="1"/>
  <c r="AD986" i="16"/>
  <c r="AE986" i="16" s="1"/>
  <c r="D977" i="9" s="1"/>
  <c r="AD987" i="16"/>
  <c r="AE987" i="16" s="1"/>
  <c r="D978" i="9" s="1"/>
  <c r="AD988" i="16"/>
  <c r="AE988" i="16" s="1"/>
  <c r="D979" i="9" s="1"/>
  <c r="AD989" i="16"/>
  <c r="AE989" i="16" s="1"/>
  <c r="D980" i="9" s="1"/>
  <c r="AD990" i="16"/>
  <c r="AE990" i="16" s="1"/>
  <c r="D981" i="9" s="1"/>
  <c r="AD991" i="16"/>
  <c r="AE991" i="16" s="1"/>
  <c r="D982" i="9" s="1"/>
  <c r="AD992" i="16"/>
  <c r="AE992" i="16" s="1"/>
  <c r="D983" i="9" s="1"/>
  <c r="AD993" i="16"/>
  <c r="AE993" i="16" s="1"/>
  <c r="D984" i="9" s="1"/>
  <c r="AD994" i="16"/>
  <c r="AE994" i="16" s="1"/>
  <c r="D985" i="9" s="1"/>
  <c r="AD995" i="16"/>
  <c r="AE995" i="16" s="1"/>
  <c r="D986" i="9" s="1"/>
  <c r="AD996" i="16"/>
  <c r="AE996" i="16" s="1"/>
  <c r="D987" i="9" s="1"/>
  <c r="AD997" i="16"/>
  <c r="AE997" i="16" s="1"/>
  <c r="D988" i="9" s="1"/>
  <c r="AD998" i="16"/>
  <c r="AE998" i="16" s="1"/>
  <c r="D989" i="9" s="1"/>
  <c r="AD999" i="16"/>
  <c r="AE999" i="16" s="1"/>
  <c r="D990" i="9" s="1"/>
  <c r="AD1000" i="16"/>
  <c r="AE1000" i="16" s="1"/>
  <c r="D991" i="9" s="1"/>
  <c r="AD1001" i="16"/>
  <c r="AE1001" i="16" s="1"/>
  <c r="D992" i="9" s="1"/>
  <c r="AD1002" i="16"/>
  <c r="AE1002" i="16" s="1"/>
  <c r="D993" i="9" s="1"/>
  <c r="AD1003" i="16"/>
  <c r="AE1003" i="16" s="1"/>
  <c r="D994" i="9" s="1"/>
  <c r="AD1004" i="16"/>
  <c r="AE1004" i="16" s="1"/>
  <c r="D995" i="9" s="1"/>
  <c r="AD1005" i="16"/>
  <c r="AE1005" i="16" s="1"/>
  <c r="D996" i="9" s="1"/>
  <c r="AD1006" i="16"/>
  <c r="AE1006" i="16" s="1"/>
  <c r="D997" i="9" s="1"/>
  <c r="AD1007" i="16"/>
  <c r="AE1007" i="16" s="1"/>
  <c r="D998" i="9" s="1"/>
  <c r="AD1008" i="16"/>
  <c r="AE1008" i="16" s="1"/>
  <c r="D999" i="9" s="1"/>
  <c r="AD1009" i="16"/>
  <c r="AE1009" i="16" s="1"/>
  <c r="D1000" i="9" s="1"/>
  <c r="AD1010" i="16"/>
  <c r="AE1010" i="16" s="1"/>
  <c r="D1001" i="9" s="1"/>
  <c r="AD1011" i="16"/>
  <c r="AE1011" i="16" s="1"/>
  <c r="D1002" i="9" s="1"/>
  <c r="AD1012" i="16"/>
  <c r="AE1012" i="16" s="1"/>
  <c r="D1003" i="9" s="1"/>
  <c r="AD1013" i="16"/>
  <c r="AE1013" i="16" s="1"/>
  <c r="D1004" i="9" s="1"/>
  <c r="AD1014" i="16"/>
  <c r="AE1014" i="16" s="1"/>
  <c r="D1005" i="9" s="1"/>
  <c r="AD1015" i="16"/>
  <c r="AE1015" i="16" s="1"/>
  <c r="D1006" i="9" s="1"/>
  <c r="AD1016" i="16"/>
  <c r="AE1016" i="16" s="1"/>
  <c r="D1007" i="9" s="1"/>
  <c r="AD1017" i="16"/>
  <c r="AE1017" i="16" s="1"/>
  <c r="D1008" i="9" s="1"/>
  <c r="AD1018" i="16"/>
  <c r="AE1018" i="16" s="1"/>
  <c r="D1009" i="9" s="1"/>
  <c r="AD1019" i="16"/>
  <c r="AE1019" i="16" s="1"/>
  <c r="D1010" i="9" s="1"/>
  <c r="AD1020" i="16"/>
  <c r="AE1020" i="16" s="1"/>
  <c r="D1011" i="9" s="1"/>
  <c r="AD1021" i="16"/>
  <c r="AE1021" i="16" s="1"/>
  <c r="D1012" i="9" s="1"/>
  <c r="AD22" i="16"/>
  <c r="AE22" i="16" s="1"/>
  <c r="D13" i="9" s="1"/>
  <c r="AD21" i="16"/>
  <c r="AE21" i="16" s="1"/>
  <c r="D12" i="9" s="1"/>
  <c r="AX1015" i="48"/>
  <c r="AY1015" i="48"/>
  <c r="AZ1015" i="48"/>
  <c r="AK1015" i="48"/>
  <c r="AL1015" i="48"/>
  <c r="AM1015" i="48"/>
  <c r="AN1015" i="48"/>
  <c r="AO1015" i="48"/>
  <c r="AP1015" i="48"/>
  <c r="AQ1015" i="48"/>
  <c r="AR1015" i="48"/>
  <c r="AS1015" i="48"/>
  <c r="AT1015" i="48"/>
  <c r="AU1015" i="48"/>
  <c r="AV1015" i="48"/>
  <c r="AW1015" i="48"/>
  <c r="AX13" i="48"/>
  <c r="AW13" i="48"/>
  <c r="AV13" i="48"/>
  <c r="AU13" i="48"/>
  <c r="AT13" i="48"/>
  <c r="AS13" i="48"/>
  <c r="AR13" i="48"/>
  <c r="AQ13" i="48"/>
  <c r="AP13" i="48"/>
  <c r="AO13" i="48"/>
  <c r="AN13" i="48"/>
  <c r="AM13" i="48"/>
  <c r="AL13" i="48"/>
  <c r="AK13" i="48"/>
  <c r="AJ13" i="48"/>
  <c r="AI13" i="48"/>
  <c r="R13" i="48"/>
  <c r="T13" i="48"/>
  <c r="S13" i="48"/>
  <c r="O12" i="48"/>
  <c r="O11" i="48"/>
  <c r="L12" i="48"/>
  <c r="L11" i="48"/>
  <c r="AH1015" i="48"/>
  <c r="AG1015" i="48"/>
  <c r="AF1015" i="48"/>
  <c r="AE1015" i="48"/>
  <c r="AD1015" i="48"/>
  <c r="AC1015" i="48"/>
  <c r="AB1015" i="48"/>
  <c r="AA1015" i="48"/>
  <c r="Z1015" i="48"/>
  <c r="Y1015" i="48"/>
  <c r="X1015" i="48"/>
  <c r="W1015" i="48"/>
  <c r="V1015" i="48"/>
  <c r="U1015" i="48"/>
  <c r="T1015" i="48"/>
  <c r="S1015" i="48"/>
  <c r="Q1015" i="48"/>
  <c r="P1015" i="48"/>
  <c r="O1015" i="48"/>
  <c r="N1015" i="48"/>
  <c r="M1015" i="48"/>
  <c r="L1015" i="48"/>
  <c r="K1015" i="48"/>
  <c r="J1015" i="48"/>
  <c r="I1015" i="48"/>
  <c r="A15" i="48"/>
  <c r="A16" i="48"/>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N8" i="48"/>
  <c r="N9" i="48" s="1"/>
  <c r="I11" i="48" s="1"/>
  <c r="J11" i="48" s="1"/>
  <c r="U11" i="48" s="1"/>
  <c r="V11" i="48" s="1"/>
  <c r="W11" i="48" s="1"/>
  <c r="AI1015" i="48"/>
  <c r="AJ1015" i="48"/>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14" i="11"/>
  <c r="B70" i="3"/>
  <c r="C70" i="3"/>
  <c r="B71" i="3"/>
  <c r="C71" i="3"/>
  <c r="B72" i="3"/>
  <c r="C72" i="3"/>
  <c r="B73" i="3"/>
  <c r="C73" i="3"/>
  <c r="B74" i="3"/>
  <c r="C74" i="3"/>
  <c r="B75" i="3"/>
  <c r="C75" i="3"/>
  <c r="B76" i="3"/>
  <c r="C76" i="3"/>
  <c r="B77" i="3"/>
  <c r="C77" i="3"/>
  <c r="B78" i="3"/>
  <c r="C78" i="3"/>
  <c r="B79" i="3"/>
  <c r="C79" i="3"/>
  <c r="B80" i="3"/>
  <c r="C80" i="3"/>
  <c r="B81" i="3"/>
  <c r="C81" i="3"/>
  <c r="B82" i="3"/>
  <c r="C82" i="3"/>
  <c r="B83" i="3"/>
  <c r="C83" i="3"/>
  <c r="B84" i="3"/>
  <c r="C84" i="3"/>
  <c r="B85" i="3"/>
  <c r="C85" i="3"/>
  <c r="B86" i="3"/>
  <c r="C86" i="3"/>
  <c r="B87" i="3"/>
  <c r="C87" i="3"/>
  <c r="B88" i="3"/>
  <c r="C88" i="3"/>
  <c r="B89" i="3"/>
  <c r="C89" i="3"/>
  <c r="B90" i="3"/>
  <c r="C90" i="3"/>
  <c r="B91" i="3"/>
  <c r="C91" i="3"/>
  <c r="B92" i="3"/>
  <c r="C92" i="3"/>
  <c r="B93" i="3"/>
  <c r="C93" i="3"/>
  <c r="B94" i="3"/>
  <c r="C94" i="3"/>
  <c r="B95" i="3"/>
  <c r="C95" i="3"/>
  <c r="B96" i="3"/>
  <c r="C96" i="3"/>
  <c r="B97" i="3"/>
  <c r="C97" i="3"/>
  <c r="B98" i="3"/>
  <c r="C98" i="3"/>
  <c r="B99" i="3"/>
  <c r="C99" i="3"/>
  <c r="B100" i="3"/>
  <c r="C100" i="3"/>
  <c r="B101" i="3"/>
  <c r="C101" i="3"/>
  <c r="B102" i="3"/>
  <c r="C102" i="3"/>
  <c r="B103" i="3"/>
  <c r="C103" i="3"/>
  <c r="B104" i="3"/>
  <c r="C104" i="3"/>
  <c r="B105" i="3"/>
  <c r="C105" i="3"/>
  <c r="B106" i="3"/>
  <c r="C106" i="3"/>
  <c r="B107" i="3"/>
  <c r="C107" i="3"/>
  <c r="B108" i="3"/>
  <c r="C108" i="3"/>
  <c r="B109" i="3"/>
  <c r="C109" i="3"/>
  <c r="B110" i="3"/>
  <c r="C110" i="3"/>
  <c r="B111" i="3"/>
  <c r="C111" i="3"/>
  <c r="B112" i="3"/>
  <c r="C112" i="3"/>
  <c r="B113" i="3"/>
  <c r="C113" i="3"/>
  <c r="B114" i="3"/>
  <c r="C114" i="3"/>
  <c r="B115" i="3"/>
  <c r="C115" i="3"/>
  <c r="B116" i="3"/>
  <c r="C116" i="3"/>
  <c r="B117" i="3"/>
  <c r="C117" i="3"/>
  <c r="B118" i="3"/>
  <c r="C118" i="3"/>
  <c r="B119" i="3"/>
  <c r="C119" i="3"/>
  <c r="B120" i="3"/>
  <c r="C120" i="3"/>
  <c r="B121" i="3"/>
  <c r="C121" i="3"/>
  <c r="B122" i="3"/>
  <c r="C122" i="3"/>
  <c r="B123" i="3"/>
  <c r="C123" i="3"/>
  <c r="B124" i="3"/>
  <c r="C124" i="3"/>
  <c r="B125" i="3"/>
  <c r="C125" i="3"/>
  <c r="B126" i="3"/>
  <c r="C126" i="3"/>
  <c r="B127" i="3"/>
  <c r="C127" i="3"/>
  <c r="B128" i="3"/>
  <c r="C128" i="3"/>
  <c r="B129" i="3"/>
  <c r="C129" i="3"/>
  <c r="B130" i="3"/>
  <c r="C130" i="3"/>
  <c r="B131" i="3"/>
  <c r="C131" i="3"/>
  <c r="B132" i="3"/>
  <c r="C132" i="3"/>
  <c r="B133" i="3"/>
  <c r="C133" i="3"/>
  <c r="B134" i="3"/>
  <c r="C134" i="3"/>
  <c r="B135" i="3"/>
  <c r="C135" i="3"/>
  <c r="B136" i="3"/>
  <c r="C136" i="3"/>
  <c r="B137" i="3"/>
  <c r="C137" i="3"/>
  <c r="B138" i="3"/>
  <c r="C138" i="3"/>
  <c r="B139" i="3"/>
  <c r="C139" i="3"/>
  <c r="B140" i="3"/>
  <c r="C140" i="3"/>
  <c r="B141" i="3"/>
  <c r="C141" i="3"/>
  <c r="B142" i="3"/>
  <c r="C142" i="3"/>
  <c r="B143" i="3"/>
  <c r="C143" i="3"/>
  <c r="B144" i="3"/>
  <c r="C144" i="3"/>
  <c r="B145" i="3"/>
  <c r="C145" i="3"/>
  <c r="B146" i="3"/>
  <c r="C146" i="3"/>
  <c r="B147" i="3"/>
  <c r="C147" i="3"/>
  <c r="B148" i="3"/>
  <c r="C148" i="3"/>
  <c r="B149" i="3"/>
  <c r="C149" i="3"/>
  <c r="B150" i="3"/>
  <c r="C150" i="3"/>
  <c r="B151" i="3"/>
  <c r="C151" i="3"/>
  <c r="B152" i="3"/>
  <c r="C152" i="3"/>
  <c r="B153" i="3"/>
  <c r="C153" i="3"/>
  <c r="B154" i="3"/>
  <c r="C154" i="3"/>
  <c r="B155" i="3"/>
  <c r="C155" i="3"/>
  <c r="B156" i="3"/>
  <c r="C156" i="3"/>
  <c r="B157" i="3"/>
  <c r="C157" i="3"/>
  <c r="B158" i="3"/>
  <c r="C158" i="3"/>
  <c r="B159" i="3"/>
  <c r="C159" i="3"/>
  <c r="B160" i="3"/>
  <c r="C160" i="3"/>
  <c r="B161" i="3"/>
  <c r="C161" i="3"/>
  <c r="B162" i="3"/>
  <c r="C162" i="3"/>
  <c r="B163" i="3"/>
  <c r="C163" i="3"/>
  <c r="B164" i="3"/>
  <c r="C164" i="3"/>
  <c r="B165" i="3"/>
  <c r="C165" i="3"/>
  <c r="B166" i="3"/>
  <c r="C166" i="3"/>
  <c r="B167" i="3"/>
  <c r="C167" i="3"/>
  <c r="B168" i="3"/>
  <c r="C168" i="3"/>
  <c r="B169" i="3"/>
  <c r="C169" i="3"/>
  <c r="B170" i="3"/>
  <c r="C170" i="3"/>
  <c r="B171" i="3"/>
  <c r="C171" i="3"/>
  <c r="B172" i="3"/>
  <c r="C172" i="3"/>
  <c r="B173" i="3"/>
  <c r="C173" i="3"/>
  <c r="B174" i="3"/>
  <c r="C174" i="3"/>
  <c r="B175" i="3"/>
  <c r="C175" i="3"/>
  <c r="B176" i="3"/>
  <c r="C176" i="3"/>
  <c r="B177" i="3"/>
  <c r="C177" i="3"/>
  <c r="B178" i="3"/>
  <c r="C178"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199" i="3"/>
  <c r="C199" i="3"/>
  <c r="B200" i="3"/>
  <c r="C200" i="3"/>
  <c r="B201" i="3"/>
  <c r="C201" i="3"/>
  <c r="B202" i="3"/>
  <c r="C202" i="3"/>
  <c r="B203" i="3"/>
  <c r="C203" i="3"/>
  <c r="B204" i="3"/>
  <c r="C204" i="3"/>
  <c r="B205" i="3"/>
  <c r="C205" i="3"/>
  <c r="B206" i="3"/>
  <c r="C206" i="3"/>
  <c r="B207" i="3"/>
  <c r="C207" i="3"/>
  <c r="B208" i="3"/>
  <c r="C208" i="3"/>
  <c r="B209" i="3"/>
  <c r="C209" i="3"/>
  <c r="B210" i="3"/>
  <c r="C210" i="3"/>
  <c r="B211" i="3"/>
  <c r="C211" i="3"/>
  <c r="B212" i="3"/>
  <c r="C212" i="3"/>
  <c r="B213" i="3"/>
  <c r="C213" i="3"/>
  <c r="B214" i="3"/>
  <c r="C214" i="3"/>
  <c r="B215" i="3"/>
  <c r="C215" i="3"/>
  <c r="B216" i="3"/>
  <c r="C216" i="3"/>
  <c r="B217" i="3"/>
  <c r="C217" i="3"/>
  <c r="B218" i="3"/>
  <c r="C218" i="3"/>
  <c r="B219" i="3"/>
  <c r="C219" i="3"/>
  <c r="B220" i="3"/>
  <c r="C220" i="3"/>
  <c r="B221" i="3"/>
  <c r="C221" i="3"/>
  <c r="B222" i="3"/>
  <c r="C222" i="3"/>
  <c r="B223" i="3"/>
  <c r="C223" i="3"/>
  <c r="B224" i="3"/>
  <c r="C224" i="3"/>
  <c r="B225" i="3"/>
  <c r="C225" i="3"/>
  <c r="B226" i="3"/>
  <c r="C226" i="3"/>
  <c r="B227" i="3"/>
  <c r="C227" i="3"/>
  <c r="B228" i="3"/>
  <c r="C228" i="3"/>
  <c r="B229" i="3"/>
  <c r="C229" i="3"/>
  <c r="B230" i="3"/>
  <c r="C230" i="3"/>
  <c r="B231" i="3"/>
  <c r="C231" i="3"/>
  <c r="B232" i="3"/>
  <c r="C232" i="3"/>
  <c r="B233" i="3"/>
  <c r="C233" i="3"/>
  <c r="B234" i="3"/>
  <c r="C234" i="3"/>
  <c r="B235" i="3"/>
  <c r="C235" i="3"/>
  <c r="B236" i="3"/>
  <c r="C236" i="3"/>
  <c r="B237" i="3"/>
  <c r="C237" i="3"/>
  <c r="B238" i="3"/>
  <c r="C238" i="3"/>
  <c r="B239" i="3"/>
  <c r="C239" i="3"/>
  <c r="B240" i="3"/>
  <c r="C240" i="3"/>
  <c r="B241" i="3"/>
  <c r="C241" i="3"/>
  <c r="B242" i="3"/>
  <c r="C242" i="3"/>
  <c r="B243" i="3"/>
  <c r="C243" i="3"/>
  <c r="B244" i="3"/>
  <c r="C244" i="3"/>
  <c r="B245" i="3"/>
  <c r="C245" i="3"/>
  <c r="B246" i="3"/>
  <c r="C246" i="3"/>
  <c r="B247" i="3"/>
  <c r="C247" i="3"/>
  <c r="B248" i="3"/>
  <c r="C248" i="3"/>
  <c r="B249" i="3"/>
  <c r="C249" i="3"/>
  <c r="B250" i="3"/>
  <c r="C250" i="3"/>
  <c r="B251" i="3"/>
  <c r="C251" i="3"/>
  <c r="B252" i="3"/>
  <c r="C252" i="3"/>
  <c r="B253" i="3"/>
  <c r="C253" i="3"/>
  <c r="B254" i="3"/>
  <c r="C254" i="3"/>
  <c r="B255" i="3"/>
  <c r="C255" i="3"/>
  <c r="B256" i="3"/>
  <c r="C256" i="3"/>
  <c r="B257" i="3"/>
  <c r="C257" i="3"/>
  <c r="B258" i="3"/>
  <c r="C258" i="3"/>
  <c r="B259" i="3"/>
  <c r="C259" i="3"/>
  <c r="B260" i="3"/>
  <c r="C260" i="3"/>
  <c r="B261" i="3"/>
  <c r="C261" i="3"/>
  <c r="B262" i="3"/>
  <c r="C262" i="3"/>
  <c r="B263" i="3"/>
  <c r="C263" i="3"/>
  <c r="B264" i="3"/>
  <c r="C264" i="3"/>
  <c r="B265" i="3"/>
  <c r="C265" i="3"/>
  <c r="B266" i="3"/>
  <c r="C266" i="3"/>
  <c r="B267" i="3"/>
  <c r="C267" i="3"/>
  <c r="B268" i="3"/>
  <c r="C268" i="3"/>
  <c r="B269" i="3"/>
  <c r="C269" i="3"/>
  <c r="B270" i="3"/>
  <c r="C270" i="3"/>
  <c r="B271" i="3"/>
  <c r="C271" i="3"/>
  <c r="B272" i="3"/>
  <c r="C272" i="3"/>
  <c r="B273" i="3"/>
  <c r="C273" i="3"/>
  <c r="B274" i="3"/>
  <c r="C274" i="3"/>
  <c r="B275" i="3"/>
  <c r="C275" i="3"/>
  <c r="B276" i="3"/>
  <c r="C276" i="3"/>
  <c r="B277" i="3"/>
  <c r="C277" i="3"/>
  <c r="B278" i="3"/>
  <c r="C278" i="3"/>
  <c r="B279" i="3"/>
  <c r="C279" i="3"/>
  <c r="B280" i="3"/>
  <c r="C280" i="3"/>
  <c r="B281" i="3"/>
  <c r="C281" i="3"/>
  <c r="B282" i="3"/>
  <c r="C282" i="3"/>
  <c r="B283" i="3"/>
  <c r="C283" i="3"/>
  <c r="B284" i="3"/>
  <c r="C284" i="3"/>
  <c r="B285" i="3"/>
  <c r="C285" i="3"/>
  <c r="B286" i="3"/>
  <c r="C286" i="3"/>
  <c r="B287" i="3"/>
  <c r="C287" i="3"/>
  <c r="B288" i="3"/>
  <c r="C288" i="3"/>
  <c r="B289" i="3"/>
  <c r="C289" i="3"/>
  <c r="B290" i="3"/>
  <c r="C290" i="3"/>
  <c r="B291" i="3"/>
  <c r="C291" i="3"/>
  <c r="B292" i="3"/>
  <c r="C292" i="3"/>
  <c r="B293" i="3"/>
  <c r="C293" i="3"/>
  <c r="B294" i="3"/>
  <c r="C294" i="3"/>
  <c r="B295" i="3"/>
  <c r="C295" i="3"/>
  <c r="B296" i="3"/>
  <c r="C296" i="3"/>
  <c r="B297" i="3"/>
  <c r="C297" i="3"/>
  <c r="B298" i="3"/>
  <c r="C298" i="3"/>
  <c r="B299" i="3"/>
  <c r="C299" i="3"/>
  <c r="B300" i="3"/>
  <c r="C300" i="3"/>
  <c r="B301" i="3"/>
  <c r="C301" i="3"/>
  <c r="B302" i="3"/>
  <c r="C302" i="3"/>
  <c r="B303" i="3"/>
  <c r="C303" i="3"/>
  <c r="B304" i="3"/>
  <c r="C304" i="3"/>
  <c r="B305" i="3"/>
  <c r="C305" i="3"/>
  <c r="B306" i="3"/>
  <c r="C306" i="3"/>
  <c r="B307" i="3"/>
  <c r="C307" i="3"/>
  <c r="B308" i="3"/>
  <c r="C308" i="3"/>
  <c r="B309" i="3"/>
  <c r="C309" i="3"/>
  <c r="B310" i="3"/>
  <c r="C310" i="3"/>
  <c r="B311" i="3"/>
  <c r="C311" i="3"/>
  <c r="B312" i="3"/>
  <c r="C312" i="3"/>
  <c r="B313" i="3"/>
  <c r="C313" i="3"/>
  <c r="B314" i="3"/>
  <c r="C314" i="3"/>
  <c r="B315" i="3"/>
  <c r="C315" i="3"/>
  <c r="B316" i="3"/>
  <c r="C316" i="3"/>
  <c r="B317" i="3"/>
  <c r="C317" i="3"/>
  <c r="B318" i="3"/>
  <c r="C318" i="3"/>
  <c r="B319" i="3"/>
  <c r="C319" i="3"/>
  <c r="B320" i="3"/>
  <c r="C320" i="3"/>
  <c r="B321" i="3"/>
  <c r="C321" i="3"/>
  <c r="B322" i="3"/>
  <c r="C322" i="3"/>
  <c r="B323" i="3"/>
  <c r="C323" i="3"/>
  <c r="B324" i="3"/>
  <c r="C324" i="3"/>
  <c r="B325" i="3"/>
  <c r="C325" i="3"/>
  <c r="B326" i="3"/>
  <c r="C326" i="3"/>
  <c r="B327" i="3"/>
  <c r="C327" i="3"/>
  <c r="B328" i="3"/>
  <c r="C328" i="3"/>
  <c r="B329" i="3"/>
  <c r="C329" i="3"/>
  <c r="B330" i="3"/>
  <c r="C330" i="3"/>
  <c r="B331" i="3"/>
  <c r="C331" i="3"/>
  <c r="B332" i="3"/>
  <c r="C332" i="3"/>
  <c r="B333" i="3"/>
  <c r="C333" i="3"/>
  <c r="B334" i="3"/>
  <c r="C334" i="3"/>
  <c r="B335" i="3"/>
  <c r="C335" i="3"/>
  <c r="B336" i="3"/>
  <c r="C336" i="3"/>
  <c r="B337" i="3"/>
  <c r="C337" i="3"/>
  <c r="B338" i="3"/>
  <c r="C338" i="3"/>
  <c r="B339" i="3"/>
  <c r="C339" i="3"/>
  <c r="B340" i="3"/>
  <c r="C340" i="3"/>
  <c r="B341" i="3"/>
  <c r="C341" i="3"/>
  <c r="B342" i="3"/>
  <c r="C342" i="3"/>
  <c r="B343" i="3"/>
  <c r="C343" i="3"/>
  <c r="B344" i="3"/>
  <c r="C344" i="3"/>
  <c r="B345" i="3"/>
  <c r="C345" i="3"/>
  <c r="B346" i="3"/>
  <c r="C346" i="3"/>
  <c r="B347" i="3"/>
  <c r="C347" i="3"/>
  <c r="B348" i="3"/>
  <c r="C348" i="3"/>
  <c r="B349" i="3"/>
  <c r="C349" i="3"/>
  <c r="B350" i="3"/>
  <c r="C350" i="3"/>
  <c r="B351" i="3"/>
  <c r="C351" i="3"/>
  <c r="B352" i="3"/>
  <c r="C352" i="3"/>
  <c r="B353" i="3"/>
  <c r="C353" i="3"/>
  <c r="B354" i="3"/>
  <c r="C354" i="3"/>
  <c r="B355" i="3"/>
  <c r="C355" i="3"/>
  <c r="B356" i="3"/>
  <c r="C356" i="3"/>
  <c r="B357" i="3"/>
  <c r="C357" i="3"/>
  <c r="B358" i="3"/>
  <c r="C358" i="3"/>
  <c r="B359" i="3"/>
  <c r="C359" i="3"/>
  <c r="B360" i="3"/>
  <c r="C360" i="3"/>
  <c r="B361" i="3"/>
  <c r="C361" i="3"/>
  <c r="B362" i="3"/>
  <c r="C362" i="3"/>
  <c r="B363" i="3"/>
  <c r="C363" i="3"/>
  <c r="B364" i="3"/>
  <c r="C364" i="3"/>
  <c r="B365" i="3"/>
  <c r="C365" i="3"/>
  <c r="B366" i="3"/>
  <c r="C366" i="3"/>
  <c r="B367" i="3"/>
  <c r="C367" i="3"/>
  <c r="B368" i="3"/>
  <c r="C368" i="3"/>
  <c r="B369" i="3"/>
  <c r="C369" i="3"/>
  <c r="B370" i="3"/>
  <c r="C370" i="3"/>
  <c r="B371" i="3"/>
  <c r="C371" i="3"/>
  <c r="B372" i="3"/>
  <c r="C372" i="3"/>
  <c r="B373" i="3"/>
  <c r="C373" i="3"/>
  <c r="B374" i="3"/>
  <c r="C374" i="3"/>
  <c r="B375" i="3"/>
  <c r="C375" i="3"/>
  <c r="B376" i="3"/>
  <c r="C376" i="3"/>
  <c r="B377" i="3"/>
  <c r="C377" i="3"/>
  <c r="B378" i="3"/>
  <c r="C378" i="3"/>
  <c r="B379" i="3"/>
  <c r="C379" i="3"/>
  <c r="B380" i="3"/>
  <c r="C380" i="3"/>
  <c r="B381" i="3"/>
  <c r="C381" i="3"/>
  <c r="B382" i="3"/>
  <c r="C382" i="3"/>
  <c r="B383" i="3"/>
  <c r="C383" i="3"/>
  <c r="B384" i="3"/>
  <c r="C384" i="3"/>
  <c r="B385" i="3"/>
  <c r="C385" i="3"/>
  <c r="B386" i="3"/>
  <c r="C386" i="3"/>
  <c r="B387" i="3"/>
  <c r="C387" i="3"/>
  <c r="B388" i="3"/>
  <c r="C388" i="3"/>
  <c r="B389" i="3"/>
  <c r="C389" i="3"/>
  <c r="B390" i="3"/>
  <c r="C390" i="3"/>
  <c r="B391" i="3"/>
  <c r="C391" i="3"/>
  <c r="B392" i="3"/>
  <c r="C392" i="3"/>
  <c r="B393" i="3"/>
  <c r="C393" i="3"/>
  <c r="B394" i="3"/>
  <c r="C394" i="3"/>
  <c r="B395" i="3"/>
  <c r="C395" i="3"/>
  <c r="B396" i="3"/>
  <c r="C396" i="3"/>
  <c r="B397" i="3"/>
  <c r="C397" i="3"/>
  <c r="B398" i="3"/>
  <c r="C398" i="3"/>
  <c r="B399" i="3"/>
  <c r="C399" i="3"/>
  <c r="B400" i="3"/>
  <c r="C400" i="3"/>
  <c r="B401" i="3"/>
  <c r="C401" i="3"/>
  <c r="B402" i="3"/>
  <c r="C402" i="3"/>
  <c r="B403" i="3"/>
  <c r="C403" i="3"/>
  <c r="B404" i="3"/>
  <c r="C404" i="3"/>
  <c r="B405" i="3"/>
  <c r="C405" i="3"/>
  <c r="B406" i="3"/>
  <c r="C406" i="3"/>
  <c r="B407" i="3"/>
  <c r="C407" i="3"/>
  <c r="B408" i="3"/>
  <c r="C408" i="3"/>
  <c r="B409" i="3"/>
  <c r="C409" i="3"/>
  <c r="B410" i="3"/>
  <c r="C410" i="3"/>
  <c r="B411" i="3"/>
  <c r="C411" i="3"/>
  <c r="B412" i="3"/>
  <c r="C412" i="3"/>
  <c r="B413" i="3"/>
  <c r="C413" i="3"/>
  <c r="B414" i="3"/>
  <c r="C414" i="3"/>
  <c r="B415" i="3"/>
  <c r="C415" i="3"/>
  <c r="B416" i="3"/>
  <c r="C416" i="3"/>
  <c r="B417" i="3"/>
  <c r="C417" i="3"/>
  <c r="B418" i="3"/>
  <c r="C418" i="3"/>
  <c r="B419" i="3"/>
  <c r="C419" i="3"/>
  <c r="B420" i="3"/>
  <c r="C420" i="3"/>
  <c r="B421" i="3"/>
  <c r="C421" i="3"/>
  <c r="B422" i="3"/>
  <c r="C422" i="3"/>
  <c r="B423" i="3"/>
  <c r="C423" i="3"/>
  <c r="B424" i="3"/>
  <c r="C424" i="3"/>
  <c r="B425" i="3"/>
  <c r="C425" i="3"/>
  <c r="B426" i="3"/>
  <c r="C426" i="3"/>
  <c r="B427" i="3"/>
  <c r="C427" i="3"/>
  <c r="B428" i="3"/>
  <c r="C428" i="3"/>
  <c r="B429" i="3"/>
  <c r="C429" i="3"/>
  <c r="B430" i="3"/>
  <c r="C430" i="3"/>
  <c r="B431" i="3"/>
  <c r="C431" i="3"/>
  <c r="B432" i="3"/>
  <c r="C432" i="3"/>
  <c r="B433" i="3"/>
  <c r="C433" i="3"/>
  <c r="B434" i="3"/>
  <c r="C434" i="3"/>
  <c r="B435" i="3"/>
  <c r="C435" i="3"/>
  <c r="B436" i="3"/>
  <c r="C436" i="3"/>
  <c r="B437" i="3"/>
  <c r="C437" i="3"/>
  <c r="B438" i="3"/>
  <c r="C438" i="3"/>
  <c r="B439" i="3"/>
  <c r="C439" i="3"/>
  <c r="B440" i="3"/>
  <c r="C440" i="3"/>
  <c r="B441" i="3"/>
  <c r="C441" i="3"/>
  <c r="B442" i="3"/>
  <c r="C442" i="3"/>
  <c r="B443" i="3"/>
  <c r="C443" i="3"/>
  <c r="B444" i="3"/>
  <c r="C444" i="3"/>
  <c r="B445" i="3"/>
  <c r="C445" i="3"/>
  <c r="B446" i="3"/>
  <c r="C446" i="3"/>
  <c r="B447" i="3"/>
  <c r="C447" i="3"/>
  <c r="B448" i="3"/>
  <c r="C448" i="3"/>
  <c r="B449" i="3"/>
  <c r="C449" i="3"/>
  <c r="B450" i="3"/>
  <c r="C450" i="3"/>
  <c r="B451" i="3"/>
  <c r="C451" i="3"/>
  <c r="B452" i="3"/>
  <c r="C452" i="3"/>
  <c r="B453" i="3"/>
  <c r="C453" i="3"/>
  <c r="B454" i="3"/>
  <c r="C454" i="3"/>
  <c r="B455" i="3"/>
  <c r="C455" i="3"/>
  <c r="B456" i="3"/>
  <c r="C456" i="3"/>
  <c r="B457" i="3"/>
  <c r="C457" i="3"/>
  <c r="B458" i="3"/>
  <c r="C458" i="3"/>
  <c r="B459" i="3"/>
  <c r="C459" i="3"/>
  <c r="B460" i="3"/>
  <c r="C460" i="3"/>
  <c r="B461" i="3"/>
  <c r="C461" i="3"/>
  <c r="B462" i="3"/>
  <c r="C462" i="3"/>
  <c r="B463" i="3"/>
  <c r="C463" i="3"/>
  <c r="B464" i="3"/>
  <c r="C464" i="3"/>
  <c r="B465" i="3"/>
  <c r="C465" i="3"/>
  <c r="B466" i="3"/>
  <c r="C466" i="3"/>
  <c r="B467" i="3"/>
  <c r="C467" i="3"/>
  <c r="B468" i="3"/>
  <c r="C468" i="3"/>
  <c r="B469" i="3"/>
  <c r="C469" i="3"/>
  <c r="B470" i="3"/>
  <c r="C470" i="3"/>
  <c r="B471" i="3"/>
  <c r="C471" i="3"/>
  <c r="B472" i="3"/>
  <c r="C472" i="3"/>
  <c r="B473" i="3"/>
  <c r="C473" i="3"/>
  <c r="B474" i="3"/>
  <c r="C474" i="3"/>
  <c r="B475" i="3"/>
  <c r="C475" i="3"/>
  <c r="B476" i="3"/>
  <c r="C476" i="3"/>
  <c r="B477" i="3"/>
  <c r="C477" i="3"/>
  <c r="B478" i="3"/>
  <c r="C478" i="3"/>
  <c r="B479" i="3"/>
  <c r="C479" i="3"/>
  <c r="B480" i="3"/>
  <c r="C480" i="3"/>
  <c r="B481" i="3"/>
  <c r="C481" i="3"/>
  <c r="B482" i="3"/>
  <c r="C482" i="3"/>
  <c r="B483" i="3"/>
  <c r="C483" i="3"/>
  <c r="B484" i="3"/>
  <c r="C484" i="3"/>
  <c r="B485" i="3"/>
  <c r="C485" i="3"/>
  <c r="B486" i="3"/>
  <c r="C486" i="3"/>
  <c r="B487" i="3"/>
  <c r="C487" i="3"/>
  <c r="B488" i="3"/>
  <c r="C488" i="3"/>
  <c r="B489" i="3"/>
  <c r="C489" i="3"/>
  <c r="B490" i="3"/>
  <c r="C490" i="3"/>
  <c r="B491" i="3"/>
  <c r="C491" i="3"/>
  <c r="B492" i="3"/>
  <c r="C492" i="3"/>
  <c r="B493" i="3"/>
  <c r="C493" i="3"/>
  <c r="B494" i="3"/>
  <c r="C494" i="3"/>
  <c r="B495" i="3"/>
  <c r="C495" i="3"/>
  <c r="B496" i="3"/>
  <c r="C496" i="3"/>
  <c r="B497" i="3"/>
  <c r="C497" i="3"/>
  <c r="B498" i="3"/>
  <c r="C498" i="3"/>
  <c r="B499" i="3"/>
  <c r="C499" i="3"/>
  <c r="B500" i="3"/>
  <c r="C500" i="3"/>
  <c r="B501" i="3"/>
  <c r="C501" i="3"/>
  <c r="B502" i="3"/>
  <c r="C502" i="3"/>
  <c r="B503" i="3"/>
  <c r="C503" i="3"/>
  <c r="B504" i="3"/>
  <c r="C504" i="3"/>
  <c r="B505" i="3"/>
  <c r="C505" i="3"/>
  <c r="B506" i="3"/>
  <c r="C506" i="3"/>
  <c r="B507" i="3"/>
  <c r="C507" i="3"/>
  <c r="B508" i="3"/>
  <c r="C508" i="3"/>
  <c r="B509" i="3"/>
  <c r="C509" i="3"/>
  <c r="B510" i="3"/>
  <c r="C510" i="3"/>
  <c r="B511" i="3"/>
  <c r="C511" i="3"/>
  <c r="B512" i="3"/>
  <c r="C512" i="3"/>
  <c r="B513" i="3"/>
  <c r="C513" i="3"/>
  <c r="B514" i="3"/>
  <c r="C514" i="3"/>
  <c r="B515" i="3"/>
  <c r="C515" i="3"/>
  <c r="B516" i="3"/>
  <c r="C516" i="3"/>
  <c r="B517" i="3"/>
  <c r="C517" i="3"/>
  <c r="B518" i="3"/>
  <c r="C518" i="3"/>
  <c r="B519" i="3"/>
  <c r="C519" i="3"/>
  <c r="B520" i="3"/>
  <c r="C520" i="3"/>
  <c r="B521" i="3"/>
  <c r="C521" i="3"/>
  <c r="B522" i="3"/>
  <c r="C522" i="3"/>
  <c r="B523" i="3"/>
  <c r="C523" i="3"/>
  <c r="B524" i="3"/>
  <c r="C524" i="3"/>
  <c r="B525" i="3"/>
  <c r="C525" i="3"/>
  <c r="B526" i="3"/>
  <c r="C526" i="3"/>
  <c r="B527" i="3"/>
  <c r="C527" i="3"/>
  <c r="B528" i="3"/>
  <c r="C528" i="3"/>
  <c r="B529" i="3"/>
  <c r="C529" i="3"/>
  <c r="B530" i="3"/>
  <c r="C530" i="3"/>
  <c r="B531" i="3"/>
  <c r="C531" i="3"/>
  <c r="B532" i="3"/>
  <c r="C532" i="3"/>
  <c r="B533" i="3"/>
  <c r="C533" i="3"/>
  <c r="B534" i="3"/>
  <c r="C534" i="3"/>
  <c r="B535" i="3"/>
  <c r="C535" i="3"/>
  <c r="B536" i="3"/>
  <c r="C536" i="3"/>
  <c r="B537" i="3"/>
  <c r="C537" i="3"/>
  <c r="B538" i="3"/>
  <c r="C538" i="3"/>
  <c r="B539" i="3"/>
  <c r="C539" i="3"/>
  <c r="B540" i="3"/>
  <c r="C540" i="3"/>
  <c r="B541" i="3"/>
  <c r="C541" i="3"/>
  <c r="B542" i="3"/>
  <c r="C542" i="3"/>
  <c r="B543" i="3"/>
  <c r="C543" i="3"/>
  <c r="B544" i="3"/>
  <c r="C544" i="3"/>
  <c r="B545" i="3"/>
  <c r="C545" i="3"/>
  <c r="B546" i="3"/>
  <c r="C546" i="3"/>
  <c r="B547" i="3"/>
  <c r="C547" i="3"/>
  <c r="B548" i="3"/>
  <c r="C548" i="3"/>
  <c r="B549" i="3"/>
  <c r="C549" i="3"/>
  <c r="B550" i="3"/>
  <c r="C550" i="3"/>
  <c r="B551" i="3"/>
  <c r="C551" i="3"/>
  <c r="B552" i="3"/>
  <c r="C552" i="3"/>
  <c r="B553" i="3"/>
  <c r="C553" i="3"/>
  <c r="B554" i="3"/>
  <c r="C554" i="3"/>
  <c r="B555" i="3"/>
  <c r="C555" i="3"/>
  <c r="B556" i="3"/>
  <c r="C556" i="3"/>
  <c r="B557" i="3"/>
  <c r="C557" i="3"/>
  <c r="B558" i="3"/>
  <c r="C558" i="3"/>
  <c r="B559" i="3"/>
  <c r="C559" i="3"/>
  <c r="B560" i="3"/>
  <c r="C560" i="3"/>
  <c r="B561" i="3"/>
  <c r="C561" i="3"/>
  <c r="B562" i="3"/>
  <c r="C562" i="3"/>
  <c r="B563" i="3"/>
  <c r="C563" i="3"/>
  <c r="B564" i="3"/>
  <c r="C564" i="3"/>
  <c r="B565" i="3"/>
  <c r="C565" i="3"/>
  <c r="B566" i="3"/>
  <c r="C566" i="3"/>
  <c r="B567" i="3"/>
  <c r="C567" i="3"/>
  <c r="B568" i="3"/>
  <c r="C568" i="3"/>
  <c r="B569" i="3"/>
  <c r="C569" i="3"/>
  <c r="B570" i="3"/>
  <c r="C570" i="3"/>
  <c r="B571" i="3"/>
  <c r="C571" i="3"/>
  <c r="B572" i="3"/>
  <c r="C572" i="3"/>
  <c r="B573" i="3"/>
  <c r="C573" i="3"/>
  <c r="B574" i="3"/>
  <c r="C574" i="3"/>
  <c r="B575" i="3"/>
  <c r="C575" i="3"/>
  <c r="B576" i="3"/>
  <c r="C576" i="3"/>
  <c r="B577" i="3"/>
  <c r="C577" i="3"/>
  <c r="B578" i="3"/>
  <c r="C578" i="3"/>
  <c r="B579" i="3"/>
  <c r="C579" i="3"/>
  <c r="B580" i="3"/>
  <c r="C580" i="3"/>
  <c r="B581" i="3"/>
  <c r="C581" i="3"/>
  <c r="B582" i="3"/>
  <c r="C582" i="3"/>
  <c r="B583" i="3"/>
  <c r="C583" i="3"/>
  <c r="B584" i="3"/>
  <c r="C584" i="3"/>
  <c r="B585" i="3"/>
  <c r="C585" i="3"/>
  <c r="B586" i="3"/>
  <c r="C586" i="3"/>
  <c r="B587" i="3"/>
  <c r="C587" i="3"/>
  <c r="B588" i="3"/>
  <c r="C588" i="3"/>
  <c r="B589" i="3"/>
  <c r="C589" i="3"/>
  <c r="B590" i="3"/>
  <c r="C590" i="3"/>
  <c r="B591" i="3"/>
  <c r="C591" i="3"/>
  <c r="B592" i="3"/>
  <c r="C592" i="3"/>
  <c r="B593" i="3"/>
  <c r="C593" i="3"/>
  <c r="B594" i="3"/>
  <c r="C594" i="3"/>
  <c r="B595" i="3"/>
  <c r="C595" i="3"/>
  <c r="B596" i="3"/>
  <c r="C596" i="3"/>
  <c r="B597" i="3"/>
  <c r="C597" i="3"/>
  <c r="B598" i="3"/>
  <c r="C598" i="3"/>
  <c r="B599" i="3"/>
  <c r="C599" i="3"/>
  <c r="B600" i="3"/>
  <c r="C600" i="3"/>
  <c r="B601" i="3"/>
  <c r="C601" i="3"/>
  <c r="B602" i="3"/>
  <c r="C602" i="3"/>
  <c r="B603" i="3"/>
  <c r="C603" i="3"/>
  <c r="B604" i="3"/>
  <c r="C604" i="3"/>
  <c r="B605" i="3"/>
  <c r="C605" i="3"/>
  <c r="B606" i="3"/>
  <c r="C606" i="3"/>
  <c r="B607" i="3"/>
  <c r="C607" i="3"/>
  <c r="B608" i="3"/>
  <c r="C608" i="3"/>
  <c r="B609" i="3"/>
  <c r="C609" i="3"/>
  <c r="B610" i="3"/>
  <c r="C610" i="3"/>
  <c r="B611" i="3"/>
  <c r="C611" i="3"/>
  <c r="B612" i="3"/>
  <c r="C612" i="3"/>
  <c r="B613" i="3"/>
  <c r="C613" i="3"/>
  <c r="B614" i="3"/>
  <c r="C614" i="3"/>
  <c r="B615" i="3"/>
  <c r="C615" i="3"/>
  <c r="B616" i="3"/>
  <c r="C616" i="3"/>
  <c r="B617" i="3"/>
  <c r="C617" i="3"/>
  <c r="B618" i="3"/>
  <c r="C618" i="3"/>
  <c r="B619" i="3"/>
  <c r="C619" i="3"/>
  <c r="B620" i="3"/>
  <c r="C620" i="3"/>
  <c r="B621" i="3"/>
  <c r="C621" i="3"/>
  <c r="B622" i="3"/>
  <c r="C622" i="3"/>
  <c r="B623" i="3"/>
  <c r="C623" i="3"/>
  <c r="B624" i="3"/>
  <c r="C624" i="3"/>
  <c r="B625" i="3"/>
  <c r="C625" i="3"/>
  <c r="B626" i="3"/>
  <c r="C626" i="3"/>
  <c r="B627" i="3"/>
  <c r="C627" i="3"/>
  <c r="B628" i="3"/>
  <c r="C628" i="3"/>
  <c r="B629" i="3"/>
  <c r="C629" i="3"/>
  <c r="B630" i="3"/>
  <c r="C630" i="3"/>
  <c r="B631" i="3"/>
  <c r="C631" i="3"/>
  <c r="B632" i="3"/>
  <c r="C632" i="3"/>
  <c r="B633" i="3"/>
  <c r="C633" i="3"/>
  <c r="B634" i="3"/>
  <c r="C634" i="3"/>
  <c r="B635" i="3"/>
  <c r="C635" i="3"/>
  <c r="B636" i="3"/>
  <c r="C636" i="3"/>
  <c r="B637" i="3"/>
  <c r="C637" i="3"/>
  <c r="B638" i="3"/>
  <c r="C638" i="3"/>
  <c r="B639" i="3"/>
  <c r="C639" i="3"/>
  <c r="B640" i="3"/>
  <c r="C640" i="3"/>
  <c r="B641" i="3"/>
  <c r="C641" i="3"/>
  <c r="B642" i="3"/>
  <c r="C642" i="3"/>
  <c r="B643" i="3"/>
  <c r="C643" i="3"/>
  <c r="B644" i="3"/>
  <c r="C644" i="3"/>
  <c r="B645" i="3"/>
  <c r="C645" i="3"/>
  <c r="B646" i="3"/>
  <c r="C646" i="3"/>
  <c r="B647" i="3"/>
  <c r="C647" i="3"/>
  <c r="B648" i="3"/>
  <c r="C648" i="3"/>
  <c r="B649" i="3"/>
  <c r="C649" i="3"/>
  <c r="B650" i="3"/>
  <c r="C650" i="3"/>
  <c r="B651" i="3"/>
  <c r="C651" i="3"/>
  <c r="B652" i="3"/>
  <c r="C652" i="3"/>
  <c r="B653" i="3"/>
  <c r="C653" i="3"/>
  <c r="B654" i="3"/>
  <c r="C654" i="3"/>
  <c r="B655" i="3"/>
  <c r="C655" i="3"/>
  <c r="B656" i="3"/>
  <c r="C656" i="3"/>
  <c r="B657" i="3"/>
  <c r="C657" i="3"/>
  <c r="B658" i="3"/>
  <c r="C658" i="3"/>
  <c r="B659" i="3"/>
  <c r="C659" i="3"/>
  <c r="B660" i="3"/>
  <c r="C660" i="3"/>
  <c r="B661" i="3"/>
  <c r="C661" i="3"/>
  <c r="B662" i="3"/>
  <c r="C662" i="3"/>
  <c r="B663" i="3"/>
  <c r="C663" i="3"/>
  <c r="B664" i="3"/>
  <c r="C664" i="3"/>
  <c r="B665" i="3"/>
  <c r="C665" i="3"/>
  <c r="B666" i="3"/>
  <c r="C666" i="3"/>
  <c r="B667" i="3"/>
  <c r="C667" i="3"/>
  <c r="B668" i="3"/>
  <c r="C668" i="3"/>
  <c r="B669" i="3"/>
  <c r="C669" i="3"/>
  <c r="B670" i="3"/>
  <c r="C670" i="3"/>
  <c r="B671" i="3"/>
  <c r="C671" i="3"/>
  <c r="B672" i="3"/>
  <c r="C672" i="3"/>
  <c r="B673" i="3"/>
  <c r="C673" i="3"/>
  <c r="B674" i="3"/>
  <c r="C674" i="3"/>
  <c r="B675" i="3"/>
  <c r="C675" i="3"/>
  <c r="B676" i="3"/>
  <c r="C676" i="3"/>
  <c r="B677" i="3"/>
  <c r="C677" i="3"/>
  <c r="B678" i="3"/>
  <c r="C678" i="3"/>
  <c r="B679" i="3"/>
  <c r="C679" i="3"/>
  <c r="B680" i="3"/>
  <c r="C680" i="3"/>
  <c r="B681" i="3"/>
  <c r="C681" i="3"/>
  <c r="B682" i="3"/>
  <c r="C682" i="3"/>
  <c r="B683" i="3"/>
  <c r="C683" i="3"/>
  <c r="B684" i="3"/>
  <c r="C684" i="3"/>
  <c r="B685" i="3"/>
  <c r="C685" i="3"/>
  <c r="B686" i="3"/>
  <c r="C686" i="3"/>
  <c r="B687" i="3"/>
  <c r="C687" i="3"/>
  <c r="B688" i="3"/>
  <c r="C688" i="3"/>
  <c r="B689" i="3"/>
  <c r="C689" i="3"/>
  <c r="B690" i="3"/>
  <c r="C690" i="3"/>
  <c r="B691" i="3"/>
  <c r="C691" i="3"/>
  <c r="B692" i="3"/>
  <c r="C692" i="3"/>
  <c r="B693" i="3"/>
  <c r="C693" i="3"/>
  <c r="B694" i="3"/>
  <c r="C694" i="3"/>
  <c r="B695" i="3"/>
  <c r="C695" i="3"/>
  <c r="B696" i="3"/>
  <c r="C696" i="3"/>
  <c r="B697" i="3"/>
  <c r="C697" i="3"/>
  <c r="B698" i="3"/>
  <c r="C698" i="3"/>
  <c r="B699" i="3"/>
  <c r="C699" i="3"/>
  <c r="B700" i="3"/>
  <c r="C700" i="3"/>
  <c r="B701" i="3"/>
  <c r="C701" i="3"/>
  <c r="B702" i="3"/>
  <c r="C702" i="3"/>
  <c r="B703" i="3"/>
  <c r="C703" i="3"/>
  <c r="B704" i="3"/>
  <c r="C704" i="3"/>
  <c r="B705" i="3"/>
  <c r="C705" i="3"/>
  <c r="B706" i="3"/>
  <c r="C706" i="3"/>
  <c r="B707" i="3"/>
  <c r="C707" i="3"/>
  <c r="B708" i="3"/>
  <c r="C708" i="3"/>
  <c r="B709" i="3"/>
  <c r="C709" i="3"/>
  <c r="B710" i="3"/>
  <c r="C710" i="3"/>
  <c r="B711" i="3"/>
  <c r="C711" i="3"/>
  <c r="B712" i="3"/>
  <c r="C712" i="3"/>
  <c r="B713" i="3"/>
  <c r="C713" i="3"/>
  <c r="B714" i="3"/>
  <c r="C714" i="3"/>
  <c r="B715" i="3"/>
  <c r="C715" i="3"/>
  <c r="B716" i="3"/>
  <c r="C716" i="3"/>
  <c r="B717" i="3"/>
  <c r="C717" i="3"/>
  <c r="B718" i="3"/>
  <c r="C718" i="3"/>
  <c r="B719" i="3"/>
  <c r="C719" i="3"/>
  <c r="B720" i="3"/>
  <c r="C720" i="3"/>
  <c r="B721" i="3"/>
  <c r="C721" i="3"/>
  <c r="B722" i="3"/>
  <c r="C722" i="3"/>
  <c r="B723" i="3"/>
  <c r="C723" i="3"/>
  <c r="B724" i="3"/>
  <c r="C724" i="3"/>
  <c r="B725" i="3"/>
  <c r="C725" i="3"/>
  <c r="B726" i="3"/>
  <c r="C726" i="3"/>
  <c r="B727" i="3"/>
  <c r="C727" i="3"/>
  <c r="B728" i="3"/>
  <c r="C728" i="3"/>
  <c r="B729" i="3"/>
  <c r="C729" i="3"/>
  <c r="B730" i="3"/>
  <c r="C730" i="3"/>
  <c r="B731" i="3"/>
  <c r="C731" i="3"/>
  <c r="B732" i="3"/>
  <c r="C732" i="3"/>
  <c r="B733" i="3"/>
  <c r="C733" i="3"/>
  <c r="B734" i="3"/>
  <c r="C734" i="3"/>
  <c r="B735" i="3"/>
  <c r="C735" i="3"/>
  <c r="B736" i="3"/>
  <c r="C736" i="3"/>
  <c r="B737" i="3"/>
  <c r="C737" i="3"/>
  <c r="B738" i="3"/>
  <c r="C738" i="3"/>
  <c r="B739" i="3"/>
  <c r="C739" i="3"/>
  <c r="B740" i="3"/>
  <c r="C740" i="3"/>
  <c r="B741" i="3"/>
  <c r="C741" i="3"/>
  <c r="B742" i="3"/>
  <c r="C742" i="3"/>
  <c r="B743" i="3"/>
  <c r="C743" i="3"/>
  <c r="B744" i="3"/>
  <c r="C744" i="3"/>
  <c r="B745" i="3"/>
  <c r="C745" i="3"/>
  <c r="B746" i="3"/>
  <c r="C746" i="3"/>
  <c r="B747" i="3"/>
  <c r="C747" i="3"/>
  <c r="B748" i="3"/>
  <c r="C748" i="3"/>
  <c r="B749" i="3"/>
  <c r="C749" i="3"/>
  <c r="B750" i="3"/>
  <c r="C750" i="3"/>
  <c r="B751" i="3"/>
  <c r="C751" i="3"/>
  <c r="B752" i="3"/>
  <c r="C752" i="3"/>
  <c r="B753" i="3"/>
  <c r="C753" i="3"/>
  <c r="B754" i="3"/>
  <c r="C754" i="3"/>
  <c r="B755" i="3"/>
  <c r="C755" i="3"/>
  <c r="B756" i="3"/>
  <c r="C756" i="3"/>
  <c r="B757" i="3"/>
  <c r="C757" i="3"/>
  <c r="B758" i="3"/>
  <c r="C758" i="3"/>
  <c r="B759" i="3"/>
  <c r="C759" i="3"/>
  <c r="B760" i="3"/>
  <c r="C760" i="3"/>
  <c r="B761" i="3"/>
  <c r="C761" i="3"/>
  <c r="B762" i="3"/>
  <c r="C762" i="3"/>
  <c r="B763" i="3"/>
  <c r="C763" i="3"/>
  <c r="B764" i="3"/>
  <c r="C764" i="3"/>
  <c r="B765" i="3"/>
  <c r="C765" i="3"/>
  <c r="B766" i="3"/>
  <c r="C766" i="3"/>
  <c r="B767" i="3"/>
  <c r="C767" i="3"/>
  <c r="B768" i="3"/>
  <c r="C768" i="3"/>
  <c r="B769" i="3"/>
  <c r="C769" i="3"/>
  <c r="B770" i="3"/>
  <c r="C770" i="3"/>
  <c r="B771" i="3"/>
  <c r="C771" i="3"/>
  <c r="B772" i="3"/>
  <c r="C772" i="3"/>
  <c r="B773" i="3"/>
  <c r="C773" i="3"/>
  <c r="B774" i="3"/>
  <c r="C774" i="3"/>
  <c r="B775" i="3"/>
  <c r="C775" i="3"/>
  <c r="B776" i="3"/>
  <c r="C776" i="3"/>
  <c r="B777" i="3"/>
  <c r="C777" i="3"/>
  <c r="B778" i="3"/>
  <c r="C778" i="3"/>
  <c r="B779" i="3"/>
  <c r="C779" i="3"/>
  <c r="B780" i="3"/>
  <c r="C780" i="3"/>
  <c r="B781" i="3"/>
  <c r="C781" i="3"/>
  <c r="B782" i="3"/>
  <c r="C782" i="3"/>
  <c r="B783" i="3"/>
  <c r="C783" i="3"/>
  <c r="B784" i="3"/>
  <c r="C784" i="3"/>
  <c r="B785" i="3"/>
  <c r="C785" i="3"/>
  <c r="B786" i="3"/>
  <c r="C786" i="3"/>
  <c r="B787" i="3"/>
  <c r="C787" i="3"/>
  <c r="B788" i="3"/>
  <c r="C788" i="3"/>
  <c r="B789" i="3"/>
  <c r="C789" i="3"/>
  <c r="B790" i="3"/>
  <c r="C790" i="3"/>
  <c r="B791" i="3"/>
  <c r="C791" i="3"/>
  <c r="B792" i="3"/>
  <c r="C792" i="3"/>
  <c r="B793" i="3"/>
  <c r="C793" i="3"/>
  <c r="B794" i="3"/>
  <c r="C794" i="3"/>
  <c r="B795" i="3"/>
  <c r="C795" i="3"/>
  <c r="B796" i="3"/>
  <c r="C796" i="3"/>
  <c r="B797" i="3"/>
  <c r="C797" i="3"/>
  <c r="B798" i="3"/>
  <c r="C798" i="3"/>
  <c r="B799" i="3"/>
  <c r="C799" i="3"/>
  <c r="B800" i="3"/>
  <c r="C800" i="3"/>
  <c r="B801" i="3"/>
  <c r="C801" i="3"/>
  <c r="B802" i="3"/>
  <c r="C802" i="3"/>
  <c r="B803" i="3"/>
  <c r="C803" i="3"/>
  <c r="B804" i="3"/>
  <c r="C804" i="3"/>
  <c r="B805" i="3"/>
  <c r="C805" i="3"/>
  <c r="B806" i="3"/>
  <c r="C806" i="3"/>
  <c r="B807" i="3"/>
  <c r="C807" i="3"/>
  <c r="B808" i="3"/>
  <c r="C808" i="3"/>
  <c r="B809" i="3"/>
  <c r="C809" i="3"/>
  <c r="B810" i="3"/>
  <c r="C810" i="3"/>
  <c r="B811" i="3"/>
  <c r="C811" i="3"/>
  <c r="B812" i="3"/>
  <c r="C812" i="3"/>
  <c r="B813" i="3"/>
  <c r="C813" i="3"/>
  <c r="B814" i="3"/>
  <c r="C814" i="3"/>
  <c r="B815" i="3"/>
  <c r="C815" i="3"/>
  <c r="B816" i="3"/>
  <c r="C816" i="3"/>
  <c r="B817" i="3"/>
  <c r="C817" i="3"/>
  <c r="B818" i="3"/>
  <c r="C818" i="3"/>
  <c r="B819" i="3"/>
  <c r="C819" i="3"/>
  <c r="B820" i="3"/>
  <c r="C820" i="3"/>
  <c r="B821" i="3"/>
  <c r="C821" i="3"/>
  <c r="B822" i="3"/>
  <c r="C822" i="3"/>
  <c r="B823" i="3"/>
  <c r="C823" i="3"/>
  <c r="B824" i="3"/>
  <c r="C824" i="3"/>
  <c r="B825" i="3"/>
  <c r="C825" i="3"/>
  <c r="B826" i="3"/>
  <c r="C826" i="3"/>
  <c r="B827" i="3"/>
  <c r="C827" i="3"/>
  <c r="B828" i="3"/>
  <c r="C828" i="3"/>
  <c r="B829" i="3"/>
  <c r="C829" i="3"/>
  <c r="B830" i="3"/>
  <c r="C830" i="3"/>
  <c r="B831" i="3"/>
  <c r="C831" i="3"/>
  <c r="B832" i="3"/>
  <c r="C832" i="3"/>
  <c r="B833" i="3"/>
  <c r="C833" i="3"/>
  <c r="B834" i="3"/>
  <c r="C834" i="3"/>
  <c r="B835" i="3"/>
  <c r="C835" i="3"/>
  <c r="B836" i="3"/>
  <c r="C836" i="3"/>
  <c r="B837" i="3"/>
  <c r="C837" i="3"/>
  <c r="B838" i="3"/>
  <c r="C838" i="3"/>
  <c r="B839" i="3"/>
  <c r="C839" i="3"/>
  <c r="B840" i="3"/>
  <c r="C840" i="3"/>
  <c r="B841" i="3"/>
  <c r="C841" i="3"/>
  <c r="B842" i="3"/>
  <c r="C842" i="3"/>
  <c r="B843" i="3"/>
  <c r="C843" i="3"/>
  <c r="B844" i="3"/>
  <c r="C844" i="3"/>
  <c r="B845" i="3"/>
  <c r="C845" i="3"/>
  <c r="B846" i="3"/>
  <c r="C846" i="3"/>
  <c r="B847" i="3"/>
  <c r="C847" i="3"/>
  <c r="B848" i="3"/>
  <c r="C848" i="3"/>
  <c r="B849" i="3"/>
  <c r="C849" i="3"/>
  <c r="B850" i="3"/>
  <c r="C850" i="3"/>
  <c r="B851" i="3"/>
  <c r="C851" i="3"/>
  <c r="B852" i="3"/>
  <c r="C852" i="3"/>
  <c r="B853" i="3"/>
  <c r="C853" i="3"/>
  <c r="B854" i="3"/>
  <c r="C854" i="3"/>
  <c r="B855" i="3"/>
  <c r="C855" i="3"/>
  <c r="B856" i="3"/>
  <c r="C856" i="3"/>
  <c r="B857" i="3"/>
  <c r="C857" i="3"/>
  <c r="B858" i="3"/>
  <c r="C858" i="3"/>
  <c r="B859" i="3"/>
  <c r="C859" i="3"/>
  <c r="B860" i="3"/>
  <c r="C860" i="3"/>
  <c r="B861" i="3"/>
  <c r="C861" i="3"/>
  <c r="B862" i="3"/>
  <c r="C862" i="3"/>
  <c r="B863" i="3"/>
  <c r="C863" i="3"/>
  <c r="B864" i="3"/>
  <c r="C864" i="3"/>
  <c r="B865" i="3"/>
  <c r="C865" i="3"/>
  <c r="B866" i="3"/>
  <c r="C866" i="3"/>
  <c r="B867" i="3"/>
  <c r="C867" i="3"/>
  <c r="B868" i="3"/>
  <c r="C868" i="3"/>
  <c r="B869" i="3"/>
  <c r="C869" i="3"/>
  <c r="B870" i="3"/>
  <c r="C870" i="3"/>
  <c r="B871" i="3"/>
  <c r="C871" i="3"/>
  <c r="B872" i="3"/>
  <c r="C872" i="3"/>
  <c r="B873" i="3"/>
  <c r="C873" i="3"/>
  <c r="B874" i="3"/>
  <c r="C874" i="3"/>
  <c r="B875" i="3"/>
  <c r="C875" i="3"/>
  <c r="B876" i="3"/>
  <c r="C876" i="3"/>
  <c r="B877" i="3"/>
  <c r="C877" i="3"/>
  <c r="B878" i="3"/>
  <c r="C878" i="3"/>
  <c r="B879" i="3"/>
  <c r="C879" i="3"/>
  <c r="B880" i="3"/>
  <c r="C880" i="3"/>
  <c r="B881" i="3"/>
  <c r="C881" i="3"/>
  <c r="B882" i="3"/>
  <c r="C882" i="3"/>
  <c r="B883" i="3"/>
  <c r="C883" i="3"/>
  <c r="B884" i="3"/>
  <c r="C884" i="3"/>
  <c r="B885" i="3"/>
  <c r="C885" i="3"/>
  <c r="B886" i="3"/>
  <c r="C886" i="3"/>
  <c r="B887" i="3"/>
  <c r="C887" i="3"/>
  <c r="B888" i="3"/>
  <c r="C888" i="3"/>
  <c r="B889" i="3"/>
  <c r="C889" i="3"/>
  <c r="B890" i="3"/>
  <c r="C890" i="3"/>
  <c r="B891" i="3"/>
  <c r="C891" i="3"/>
  <c r="B892" i="3"/>
  <c r="C892" i="3"/>
  <c r="B893" i="3"/>
  <c r="C893" i="3"/>
  <c r="B894" i="3"/>
  <c r="C894" i="3"/>
  <c r="B895" i="3"/>
  <c r="C895" i="3"/>
  <c r="B896" i="3"/>
  <c r="C896" i="3"/>
  <c r="B897" i="3"/>
  <c r="C897" i="3"/>
  <c r="B898" i="3"/>
  <c r="C898" i="3"/>
  <c r="B899" i="3"/>
  <c r="C899" i="3"/>
  <c r="B900" i="3"/>
  <c r="C900" i="3"/>
  <c r="B901" i="3"/>
  <c r="C901" i="3"/>
  <c r="B902" i="3"/>
  <c r="C902" i="3"/>
  <c r="B903" i="3"/>
  <c r="C903" i="3"/>
  <c r="B904" i="3"/>
  <c r="C904" i="3"/>
  <c r="B905" i="3"/>
  <c r="C905" i="3"/>
  <c r="B906" i="3"/>
  <c r="C906" i="3"/>
  <c r="B907" i="3"/>
  <c r="C907" i="3"/>
  <c r="B908" i="3"/>
  <c r="C908" i="3"/>
  <c r="B909" i="3"/>
  <c r="C909" i="3"/>
  <c r="B910" i="3"/>
  <c r="C910" i="3"/>
  <c r="B911" i="3"/>
  <c r="C911" i="3"/>
  <c r="B912" i="3"/>
  <c r="C912" i="3"/>
  <c r="B913" i="3"/>
  <c r="C913" i="3"/>
  <c r="B914" i="3"/>
  <c r="C914" i="3"/>
  <c r="B915" i="3"/>
  <c r="C915" i="3"/>
  <c r="B916" i="3"/>
  <c r="C916" i="3"/>
  <c r="B917" i="3"/>
  <c r="C917" i="3"/>
  <c r="B918" i="3"/>
  <c r="C918" i="3"/>
  <c r="B919" i="3"/>
  <c r="C919" i="3"/>
  <c r="B920" i="3"/>
  <c r="C920" i="3"/>
  <c r="B921" i="3"/>
  <c r="C921" i="3"/>
  <c r="B922" i="3"/>
  <c r="C922" i="3"/>
  <c r="B923" i="3"/>
  <c r="C923" i="3"/>
  <c r="B924" i="3"/>
  <c r="C924" i="3"/>
  <c r="B925" i="3"/>
  <c r="C925" i="3"/>
  <c r="B926" i="3"/>
  <c r="C926" i="3"/>
  <c r="B927" i="3"/>
  <c r="C927" i="3"/>
  <c r="B928" i="3"/>
  <c r="C928" i="3"/>
  <c r="B929" i="3"/>
  <c r="C929" i="3"/>
  <c r="B930" i="3"/>
  <c r="C930" i="3"/>
  <c r="B931" i="3"/>
  <c r="C931" i="3"/>
  <c r="B932" i="3"/>
  <c r="C932" i="3"/>
  <c r="B933" i="3"/>
  <c r="C933" i="3"/>
  <c r="B934" i="3"/>
  <c r="C934" i="3"/>
  <c r="B935" i="3"/>
  <c r="C935" i="3"/>
  <c r="B936" i="3"/>
  <c r="C936" i="3"/>
  <c r="B937" i="3"/>
  <c r="C937" i="3"/>
  <c r="B938" i="3"/>
  <c r="C938" i="3"/>
  <c r="B939" i="3"/>
  <c r="C939" i="3"/>
  <c r="B940" i="3"/>
  <c r="C940" i="3"/>
  <c r="B941" i="3"/>
  <c r="C941" i="3"/>
  <c r="B942" i="3"/>
  <c r="C942" i="3"/>
  <c r="B943" i="3"/>
  <c r="C943" i="3"/>
  <c r="B944" i="3"/>
  <c r="C944" i="3"/>
  <c r="B945" i="3"/>
  <c r="C945" i="3"/>
  <c r="B946" i="3"/>
  <c r="C946" i="3"/>
  <c r="B947" i="3"/>
  <c r="C947" i="3"/>
  <c r="B948" i="3"/>
  <c r="C948" i="3"/>
  <c r="B949" i="3"/>
  <c r="C949" i="3"/>
  <c r="B950" i="3"/>
  <c r="C950" i="3"/>
  <c r="B951" i="3"/>
  <c r="C951" i="3"/>
  <c r="B952" i="3"/>
  <c r="C952" i="3"/>
  <c r="B953" i="3"/>
  <c r="C953" i="3"/>
  <c r="B954" i="3"/>
  <c r="C954" i="3"/>
  <c r="B955" i="3"/>
  <c r="C955" i="3"/>
  <c r="B956" i="3"/>
  <c r="C956" i="3"/>
  <c r="B957" i="3"/>
  <c r="C957" i="3"/>
  <c r="B958" i="3"/>
  <c r="C958" i="3"/>
  <c r="B959" i="3"/>
  <c r="C959" i="3"/>
  <c r="B960" i="3"/>
  <c r="C960" i="3"/>
  <c r="B961" i="3"/>
  <c r="C961" i="3"/>
  <c r="B962" i="3"/>
  <c r="C962" i="3"/>
  <c r="B963" i="3"/>
  <c r="C963" i="3"/>
  <c r="B964" i="3"/>
  <c r="C964" i="3"/>
  <c r="B965" i="3"/>
  <c r="C965" i="3"/>
  <c r="B966" i="3"/>
  <c r="C966" i="3"/>
  <c r="B967" i="3"/>
  <c r="C967" i="3"/>
  <c r="B968" i="3"/>
  <c r="C968" i="3"/>
  <c r="B969" i="3"/>
  <c r="C969" i="3"/>
  <c r="B970" i="3"/>
  <c r="C970" i="3"/>
  <c r="B971" i="3"/>
  <c r="C971" i="3"/>
  <c r="B972" i="3"/>
  <c r="C972" i="3"/>
  <c r="B973" i="3"/>
  <c r="C973" i="3"/>
  <c r="B974" i="3"/>
  <c r="C974" i="3"/>
  <c r="B975" i="3"/>
  <c r="C975" i="3"/>
  <c r="B976" i="3"/>
  <c r="C976" i="3"/>
  <c r="B977" i="3"/>
  <c r="C977" i="3"/>
  <c r="B978" i="3"/>
  <c r="C978" i="3"/>
  <c r="B979" i="3"/>
  <c r="C979" i="3"/>
  <c r="B980" i="3"/>
  <c r="C980" i="3"/>
  <c r="B981" i="3"/>
  <c r="C981" i="3"/>
  <c r="B982" i="3"/>
  <c r="C982" i="3"/>
  <c r="B983" i="3"/>
  <c r="C983" i="3"/>
  <c r="B984" i="3"/>
  <c r="C984" i="3"/>
  <c r="B985" i="3"/>
  <c r="C985" i="3"/>
  <c r="B986" i="3"/>
  <c r="C986" i="3"/>
  <c r="B987" i="3"/>
  <c r="C987" i="3"/>
  <c r="B988" i="3"/>
  <c r="C988" i="3"/>
  <c r="B989" i="3"/>
  <c r="C989" i="3"/>
  <c r="B990" i="3"/>
  <c r="C990" i="3"/>
  <c r="B991" i="3"/>
  <c r="C991" i="3"/>
  <c r="B992" i="3"/>
  <c r="C992" i="3"/>
  <c r="B993" i="3"/>
  <c r="C993" i="3"/>
  <c r="B994" i="3"/>
  <c r="C994" i="3"/>
  <c r="B995" i="3"/>
  <c r="C995" i="3"/>
  <c r="B996" i="3"/>
  <c r="C996" i="3"/>
  <c r="B997" i="3"/>
  <c r="C997" i="3"/>
  <c r="B998" i="3"/>
  <c r="C998" i="3"/>
  <c r="B999" i="3"/>
  <c r="C999" i="3"/>
  <c r="B1000" i="3"/>
  <c r="C1000" i="3"/>
  <c r="B1001" i="3"/>
  <c r="C1001" i="3"/>
  <c r="B1002" i="3"/>
  <c r="C1002" i="3"/>
  <c r="B1003" i="3"/>
  <c r="C1003" i="3"/>
  <c r="B1004" i="3"/>
  <c r="C1004" i="3"/>
  <c r="B1005" i="3"/>
  <c r="C1005" i="3"/>
  <c r="B1006" i="3"/>
  <c r="C1006" i="3"/>
  <c r="B1007" i="3"/>
  <c r="C1007" i="3"/>
  <c r="B1008" i="3"/>
  <c r="C1008" i="3"/>
  <c r="B1009" i="3"/>
  <c r="C1009" i="3"/>
  <c r="B1010" i="3"/>
  <c r="C1010" i="3"/>
  <c r="B1011" i="3"/>
  <c r="C1011" i="3"/>
  <c r="B1012" i="3"/>
  <c r="C1012" i="3"/>
  <c r="C13" i="3"/>
  <c r="C14" i="3"/>
  <c r="C15" i="3"/>
  <c r="C16" i="3"/>
  <c r="C17" i="3"/>
  <c r="C18" i="3"/>
  <c r="C19" i="3"/>
  <c r="C20" i="3"/>
  <c r="C21" i="3"/>
  <c r="C22" i="3"/>
  <c r="C23" i="3"/>
  <c r="C24" i="3"/>
  <c r="C25" i="3"/>
  <c r="C26" i="3"/>
  <c r="B27" i="3"/>
  <c r="C27" i="3"/>
  <c r="B28" i="3"/>
  <c r="C28" i="3"/>
  <c r="B29" i="3"/>
  <c r="C29" i="3"/>
  <c r="C30" i="3"/>
  <c r="C31" i="3"/>
  <c r="C32" i="3"/>
  <c r="C33" i="3"/>
  <c r="C34" i="3"/>
  <c r="C35" i="3"/>
  <c r="C36" i="3"/>
  <c r="C37" i="3"/>
  <c r="C38" i="3"/>
  <c r="C39" i="3"/>
  <c r="C40" i="3"/>
  <c r="C41" i="3"/>
  <c r="C42" i="3"/>
  <c r="B43" i="3"/>
  <c r="C43" i="3"/>
  <c r="B44" i="3"/>
  <c r="C44" i="3"/>
  <c r="B45" i="3"/>
  <c r="C45" i="3"/>
  <c r="B46" i="3"/>
  <c r="C46" i="3"/>
  <c r="B47" i="3"/>
  <c r="C47" i="3"/>
  <c r="B48" i="3"/>
  <c r="C48" i="3"/>
  <c r="B49" i="3"/>
  <c r="C49" i="3"/>
  <c r="B50" i="3"/>
  <c r="C50" i="3"/>
  <c r="B51" i="3"/>
  <c r="C51" i="3"/>
  <c r="B52" i="3"/>
  <c r="C52" i="3"/>
  <c r="B53" i="3"/>
  <c r="C53" i="3"/>
  <c r="B54" i="3"/>
  <c r="C54" i="3"/>
  <c r="B55" i="3"/>
  <c r="C55" i="3"/>
  <c r="B56" i="3"/>
  <c r="C56" i="3"/>
  <c r="B57" i="3"/>
  <c r="C57" i="3"/>
  <c r="B58" i="3"/>
  <c r="C58" i="3"/>
  <c r="B59" i="3"/>
  <c r="C59" i="3"/>
  <c r="B60" i="3"/>
  <c r="C60" i="3"/>
  <c r="B61" i="3"/>
  <c r="C61" i="3"/>
  <c r="B62" i="3"/>
  <c r="C62" i="3"/>
  <c r="B63" i="3"/>
  <c r="C63" i="3"/>
  <c r="B64" i="3"/>
  <c r="C64" i="3"/>
  <c r="B65" i="3"/>
  <c r="C65" i="3"/>
  <c r="B66" i="3"/>
  <c r="C66" i="3"/>
  <c r="B67" i="3"/>
  <c r="C67" i="3"/>
  <c r="B68" i="3"/>
  <c r="C68" i="3"/>
  <c r="B69" i="3"/>
  <c r="C69" i="3"/>
  <c r="C12" i="3"/>
  <c r="B18" i="9"/>
  <c r="C18" i="9"/>
  <c r="B19" i="9"/>
  <c r="C19" i="9"/>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34" i="9"/>
  <c r="C34" i="9"/>
  <c r="B35" i="9"/>
  <c r="C35" i="9"/>
  <c r="B36" i="9"/>
  <c r="C36" i="9"/>
  <c r="B37" i="9"/>
  <c r="C37" i="9"/>
  <c r="B38" i="9"/>
  <c r="C38" i="9"/>
  <c r="B39" i="9"/>
  <c r="C39" i="9"/>
  <c r="B40" i="9"/>
  <c r="C40" i="9"/>
  <c r="B41" i="9"/>
  <c r="C41" i="9"/>
  <c r="B42" i="9"/>
  <c r="C42" i="9"/>
  <c r="B43" i="9"/>
  <c r="C43" i="9"/>
  <c r="B44" i="9"/>
  <c r="C44" i="9"/>
  <c r="B45" i="9"/>
  <c r="C45" i="9"/>
  <c r="B46" i="9"/>
  <c r="C46" i="9"/>
  <c r="B47" i="9"/>
  <c r="C47" i="9"/>
  <c r="B48" i="9"/>
  <c r="C48" i="9"/>
  <c r="B49" i="9"/>
  <c r="C49" i="9"/>
  <c r="B50" i="9"/>
  <c r="C50" i="9"/>
  <c r="B51" i="9"/>
  <c r="C51" i="9"/>
  <c r="B52" i="9"/>
  <c r="C52" i="9"/>
  <c r="B53" i="9"/>
  <c r="C53" i="9"/>
  <c r="B54" i="9"/>
  <c r="C54" i="9"/>
  <c r="B55" i="9"/>
  <c r="C55" i="9"/>
  <c r="B56" i="9"/>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B346" i="9"/>
  <c r="C346" i="9"/>
  <c r="B347" i="9"/>
  <c r="C347" i="9"/>
  <c r="B348" i="9"/>
  <c r="C348" i="9"/>
  <c r="B349" i="9"/>
  <c r="C349" i="9"/>
  <c r="B350" i="9"/>
  <c r="C350" i="9"/>
  <c r="B351" i="9"/>
  <c r="C351" i="9"/>
  <c r="B352" i="9"/>
  <c r="C352" i="9"/>
  <c r="B353" i="9"/>
  <c r="C353" i="9"/>
  <c r="B354" i="9"/>
  <c r="C354" i="9"/>
  <c r="B355" i="9"/>
  <c r="C355" i="9"/>
  <c r="B356" i="9"/>
  <c r="C356" i="9"/>
  <c r="B357" i="9"/>
  <c r="C357" i="9"/>
  <c r="B358" i="9"/>
  <c r="C358" i="9"/>
  <c r="B359" i="9"/>
  <c r="C359" i="9"/>
  <c r="B360" i="9"/>
  <c r="C360" i="9"/>
  <c r="B361" i="9"/>
  <c r="C361" i="9"/>
  <c r="B362" i="9"/>
  <c r="C362" i="9"/>
  <c r="B363" i="9"/>
  <c r="C363" i="9"/>
  <c r="B364" i="9"/>
  <c r="C364" i="9"/>
  <c r="B365" i="9"/>
  <c r="C365" i="9"/>
  <c r="B366" i="9"/>
  <c r="C366" i="9"/>
  <c r="B367" i="9"/>
  <c r="C367" i="9"/>
  <c r="B368" i="9"/>
  <c r="C368" i="9"/>
  <c r="B369" i="9"/>
  <c r="C369" i="9"/>
  <c r="B370" i="9"/>
  <c r="C370" i="9"/>
  <c r="B371" i="9"/>
  <c r="C371" i="9"/>
  <c r="B372" i="9"/>
  <c r="C372" i="9"/>
  <c r="B373" i="9"/>
  <c r="C373" i="9"/>
  <c r="B374" i="9"/>
  <c r="C374" i="9"/>
  <c r="B375" i="9"/>
  <c r="C375" i="9"/>
  <c r="B376" i="9"/>
  <c r="C376" i="9"/>
  <c r="B377" i="9"/>
  <c r="C377" i="9"/>
  <c r="B378" i="9"/>
  <c r="C378" i="9"/>
  <c r="B379" i="9"/>
  <c r="C379" i="9"/>
  <c r="B380" i="9"/>
  <c r="C380" i="9"/>
  <c r="B381" i="9"/>
  <c r="C381" i="9"/>
  <c r="B382" i="9"/>
  <c r="C382" i="9"/>
  <c r="B383" i="9"/>
  <c r="C383" i="9"/>
  <c r="B384" i="9"/>
  <c r="C384" i="9"/>
  <c r="B385" i="9"/>
  <c r="C385" i="9"/>
  <c r="B386" i="9"/>
  <c r="C386" i="9"/>
  <c r="B387" i="9"/>
  <c r="C387" i="9"/>
  <c r="B388" i="9"/>
  <c r="C388" i="9"/>
  <c r="B389" i="9"/>
  <c r="C389" i="9"/>
  <c r="B390" i="9"/>
  <c r="C390" i="9"/>
  <c r="B391" i="9"/>
  <c r="C391" i="9"/>
  <c r="B392" i="9"/>
  <c r="C392" i="9"/>
  <c r="B393" i="9"/>
  <c r="C393" i="9"/>
  <c r="B394" i="9"/>
  <c r="C394" i="9"/>
  <c r="B395" i="9"/>
  <c r="C395" i="9"/>
  <c r="B396" i="9"/>
  <c r="C396" i="9"/>
  <c r="B397" i="9"/>
  <c r="C397" i="9"/>
  <c r="B398" i="9"/>
  <c r="C398" i="9"/>
  <c r="B399" i="9"/>
  <c r="C399" i="9"/>
  <c r="B400" i="9"/>
  <c r="C400" i="9"/>
  <c r="B401" i="9"/>
  <c r="C401" i="9"/>
  <c r="B402" i="9"/>
  <c r="C402" i="9"/>
  <c r="B403" i="9"/>
  <c r="C403" i="9"/>
  <c r="B404" i="9"/>
  <c r="C404" i="9"/>
  <c r="B405" i="9"/>
  <c r="C405" i="9"/>
  <c r="B406" i="9"/>
  <c r="C406" i="9"/>
  <c r="B407" i="9"/>
  <c r="C407" i="9"/>
  <c r="B408" i="9"/>
  <c r="C408" i="9"/>
  <c r="B409" i="9"/>
  <c r="C409" i="9"/>
  <c r="B410" i="9"/>
  <c r="C410" i="9"/>
  <c r="B411" i="9"/>
  <c r="C411" i="9"/>
  <c r="B412" i="9"/>
  <c r="C412" i="9"/>
  <c r="B413" i="9"/>
  <c r="C413" i="9"/>
  <c r="B414" i="9"/>
  <c r="C414" i="9"/>
  <c r="B415" i="9"/>
  <c r="C415" i="9"/>
  <c r="B416" i="9"/>
  <c r="C416" i="9"/>
  <c r="B417" i="9"/>
  <c r="C417" i="9"/>
  <c r="B418" i="9"/>
  <c r="C418" i="9"/>
  <c r="B419" i="9"/>
  <c r="C419" i="9"/>
  <c r="B420" i="9"/>
  <c r="C420" i="9"/>
  <c r="B421" i="9"/>
  <c r="C421" i="9"/>
  <c r="B422" i="9"/>
  <c r="C422" i="9"/>
  <c r="B423" i="9"/>
  <c r="C423" i="9"/>
  <c r="B424" i="9"/>
  <c r="C424" i="9"/>
  <c r="B425" i="9"/>
  <c r="C425" i="9"/>
  <c r="B426" i="9"/>
  <c r="C426" i="9"/>
  <c r="B427" i="9"/>
  <c r="C427" i="9"/>
  <c r="B428" i="9"/>
  <c r="C428" i="9"/>
  <c r="B429" i="9"/>
  <c r="C429" i="9"/>
  <c r="B430" i="9"/>
  <c r="C430" i="9"/>
  <c r="B431" i="9"/>
  <c r="C431" i="9"/>
  <c r="B432" i="9"/>
  <c r="C432" i="9"/>
  <c r="B433" i="9"/>
  <c r="C433" i="9"/>
  <c r="B434" i="9"/>
  <c r="C434" i="9"/>
  <c r="B435" i="9"/>
  <c r="C435" i="9"/>
  <c r="B436" i="9"/>
  <c r="C436" i="9"/>
  <c r="B437" i="9"/>
  <c r="C437" i="9"/>
  <c r="B438" i="9"/>
  <c r="C438" i="9"/>
  <c r="B439" i="9"/>
  <c r="C439" i="9"/>
  <c r="B440" i="9"/>
  <c r="C440" i="9"/>
  <c r="B441" i="9"/>
  <c r="C441" i="9"/>
  <c r="B442" i="9"/>
  <c r="C442" i="9"/>
  <c r="B443" i="9"/>
  <c r="C443" i="9"/>
  <c r="B444" i="9"/>
  <c r="C444" i="9"/>
  <c r="B445" i="9"/>
  <c r="C445" i="9"/>
  <c r="B446" i="9"/>
  <c r="C446" i="9"/>
  <c r="B447" i="9"/>
  <c r="C447" i="9"/>
  <c r="B448" i="9"/>
  <c r="C448" i="9"/>
  <c r="B449" i="9"/>
  <c r="C449" i="9"/>
  <c r="B450" i="9"/>
  <c r="C450" i="9"/>
  <c r="B451" i="9"/>
  <c r="C451" i="9"/>
  <c r="B452" i="9"/>
  <c r="C452" i="9"/>
  <c r="B453" i="9"/>
  <c r="C453" i="9"/>
  <c r="B454" i="9"/>
  <c r="C454" i="9"/>
  <c r="B455" i="9"/>
  <c r="C455" i="9"/>
  <c r="B456" i="9"/>
  <c r="C456" i="9"/>
  <c r="B457" i="9"/>
  <c r="C457" i="9"/>
  <c r="B458" i="9"/>
  <c r="C458" i="9"/>
  <c r="B459" i="9"/>
  <c r="C459" i="9"/>
  <c r="B460" i="9"/>
  <c r="C460" i="9"/>
  <c r="B461" i="9"/>
  <c r="C461" i="9"/>
  <c r="B462" i="9"/>
  <c r="C462" i="9"/>
  <c r="B463" i="9"/>
  <c r="C463" i="9"/>
  <c r="B464" i="9"/>
  <c r="C464" i="9"/>
  <c r="B465" i="9"/>
  <c r="C465" i="9"/>
  <c r="B466" i="9"/>
  <c r="C466" i="9"/>
  <c r="B467" i="9"/>
  <c r="C467" i="9"/>
  <c r="B468" i="9"/>
  <c r="C468" i="9"/>
  <c r="B469" i="9"/>
  <c r="C469" i="9"/>
  <c r="B470" i="9"/>
  <c r="C470" i="9"/>
  <c r="B471" i="9"/>
  <c r="C471" i="9"/>
  <c r="B472" i="9"/>
  <c r="C472" i="9"/>
  <c r="B473" i="9"/>
  <c r="C473" i="9"/>
  <c r="B474" i="9"/>
  <c r="C474" i="9"/>
  <c r="B475" i="9"/>
  <c r="C475" i="9"/>
  <c r="B476" i="9"/>
  <c r="C476" i="9"/>
  <c r="B477" i="9"/>
  <c r="C477" i="9"/>
  <c r="B478" i="9"/>
  <c r="C478" i="9"/>
  <c r="B479" i="9"/>
  <c r="C479" i="9"/>
  <c r="B480" i="9"/>
  <c r="C480" i="9"/>
  <c r="B481" i="9"/>
  <c r="C481" i="9"/>
  <c r="B482" i="9"/>
  <c r="C482" i="9"/>
  <c r="B483" i="9"/>
  <c r="C483" i="9"/>
  <c r="B484" i="9"/>
  <c r="C484" i="9"/>
  <c r="B485" i="9"/>
  <c r="C485" i="9"/>
  <c r="B486" i="9"/>
  <c r="C486" i="9"/>
  <c r="B487" i="9"/>
  <c r="C487" i="9"/>
  <c r="B488" i="9"/>
  <c r="C488" i="9"/>
  <c r="B489" i="9"/>
  <c r="C489" i="9"/>
  <c r="B490" i="9"/>
  <c r="C490" i="9"/>
  <c r="B491" i="9"/>
  <c r="C491" i="9"/>
  <c r="B492" i="9"/>
  <c r="C492" i="9"/>
  <c r="B493" i="9"/>
  <c r="C493" i="9"/>
  <c r="B494" i="9"/>
  <c r="C494" i="9"/>
  <c r="B495" i="9"/>
  <c r="C495" i="9"/>
  <c r="B496" i="9"/>
  <c r="C496" i="9"/>
  <c r="B497" i="9"/>
  <c r="C497" i="9"/>
  <c r="B498" i="9"/>
  <c r="C498" i="9"/>
  <c r="B499" i="9"/>
  <c r="C499" i="9"/>
  <c r="B500" i="9"/>
  <c r="C500" i="9"/>
  <c r="B501" i="9"/>
  <c r="C501" i="9"/>
  <c r="B502" i="9"/>
  <c r="C502" i="9"/>
  <c r="B503" i="9"/>
  <c r="C503" i="9"/>
  <c r="B504" i="9"/>
  <c r="C504" i="9"/>
  <c r="B505" i="9"/>
  <c r="C505" i="9"/>
  <c r="B506" i="9"/>
  <c r="C506" i="9"/>
  <c r="B507" i="9"/>
  <c r="C507" i="9"/>
  <c r="B508" i="9"/>
  <c r="C508" i="9"/>
  <c r="B509" i="9"/>
  <c r="C509" i="9"/>
  <c r="B510" i="9"/>
  <c r="C510" i="9"/>
  <c r="B511" i="9"/>
  <c r="C511" i="9"/>
  <c r="B512" i="9"/>
  <c r="C512" i="9"/>
  <c r="B513" i="9"/>
  <c r="C513" i="9"/>
  <c r="B514" i="9"/>
  <c r="C514" i="9"/>
  <c r="B515" i="9"/>
  <c r="C515" i="9"/>
  <c r="B516" i="9"/>
  <c r="C516" i="9"/>
  <c r="B517" i="9"/>
  <c r="C517" i="9"/>
  <c r="B518" i="9"/>
  <c r="C518" i="9"/>
  <c r="B519" i="9"/>
  <c r="C519" i="9"/>
  <c r="B520" i="9"/>
  <c r="C520" i="9"/>
  <c r="B521" i="9"/>
  <c r="C521" i="9"/>
  <c r="B522" i="9"/>
  <c r="C522" i="9"/>
  <c r="B523" i="9"/>
  <c r="C523" i="9"/>
  <c r="B524" i="9"/>
  <c r="C524" i="9"/>
  <c r="B525" i="9"/>
  <c r="C525" i="9"/>
  <c r="B526" i="9"/>
  <c r="C526" i="9"/>
  <c r="B527" i="9"/>
  <c r="C527" i="9"/>
  <c r="B528" i="9"/>
  <c r="C528" i="9"/>
  <c r="B529" i="9"/>
  <c r="C529" i="9"/>
  <c r="B530" i="9"/>
  <c r="C530" i="9"/>
  <c r="B531" i="9"/>
  <c r="C531" i="9"/>
  <c r="B532" i="9"/>
  <c r="C532" i="9"/>
  <c r="B533" i="9"/>
  <c r="C533" i="9"/>
  <c r="B534" i="9"/>
  <c r="C534" i="9"/>
  <c r="B535" i="9"/>
  <c r="C535" i="9"/>
  <c r="B536" i="9"/>
  <c r="C536" i="9"/>
  <c r="B537" i="9"/>
  <c r="C537" i="9"/>
  <c r="B538" i="9"/>
  <c r="C538" i="9"/>
  <c r="B539" i="9"/>
  <c r="C539" i="9"/>
  <c r="B540" i="9"/>
  <c r="C540" i="9"/>
  <c r="B541" i="9"/>
  <c r="C541" i="9"/>
  <c r="B542" i="9"/>
  <c r="C542" i="9"/>
  <c r="B543" i="9"/>
  <c r="C543" i="9"/>
  <c r="B544" i="9"/>
  <c r="C544" i="9"/>
  <c r="B545" i="9"/>
  <c r="C545" i="9"/>
  <c r="B546" i="9"/>
  <c r="C546" i="9"/>
  <c r="B547" i="9"/>
  <c r="C547" i="9"/>
  <c r="B548" i="9"/>
  <c r="C548" i="9"/>
  <c r="B549" i="9"/>
  <c r="C549" i="9"/>
  <c r="B550" i="9"/>
  <c r="C550" i="9"/>
  <c r="B551" i="9"/>
  <c r="C551" i="9"/>
  <c r="B552" i="9"/>
  <c r="C552" i="9"/>
  <c r="B553" i="9"/>
  <c r="C553" i="9"/>
  <c r="B554" i="9"/>
  <c r="C554" i="9"/>
  <c r="B555" i="9"/>
  <c r="C555" i="9"/>
  <c r="B556" i="9"/>
  <c r="C556" i="9"/>
  <c r="B557" i="9"/>
  <c r="C557" i="9"/>
  <c r="B558" i="9"/>
  <c r="C558" i="9"/>
  <c r="B559" i="9"/>
  <c r="C559" i="9"/>
  <c r="B560" i="9"/>
  <c r="C560" i="9"/>
  <c r="B561" i="9"/>
  <c r="C561" i="9"/>
  <c r="B562" i="9"/>
  <c r="C562" i="9"/>
  <c r="B563" i="9"/>
  <c r="C563" i="9"/>
  <c r="B564" i="9"/>
  <c r="C564" i="9"/>
  <c r="B565" i="9"/>
  <c r="C565" i="9"/>
  <c r="B566" i="9"/>
  <c r="C566" i="9"/>
  <c r="B567" i="9"/>
  <c r="C567" i="9"/>
  <c r="B568" i="9"/>
  <c r="C568" i="9"/>
  <c r="B569" i="9"/>
  <c r="C569" i="9"/>
  <c r="B570" i="9"/>
  <c r="C570" i="9"/>
  <c r="B571" i="9"/>
  <c r="C571" i="9"/>
  <c r="B572" i="9"/>
  <c r="C572" i="9"/>
  <c r="B573" i="9"/>
  <c r="C573" i="9"/>
  <c r="B574" i="9"/>
  <c r="C574" i="9"/>
  <c r="B575" i="9"/>
  <c r="C575" i="9"/>
  <c r="B576" i="9"/>
  <c r="C576" i="9"/>
  <c r="B577" i="9"/>
  <c r="C577" i="9"/>
  <c r="B578" i="9"/>
  <c r="C578" i="9"/>
  <c r="B579" i="9"/>
  <c r="C579" i="9"/>
  <c r="B580" i="9"/>
  <c r="C580" i="9"/>
  <c r="B581" i="9"/>
  <c r="C581" i="9"/>
  <c r="B582" i="9"/>
  <c r="C582" i="9"/>
  <c r="B583" i="9"/>
  <c r="C583" i="9"/>
  <c r="B584" i="9"/>
  <c r="C584" i="9"/>
  <c r="B585" i="9"/>
  <c r="C585" i="9"/>
  <c r="B586" i="9"/>
  <c r="C586" i="9"/>
  <c r="B587" i="9"/>
  <c r="C587" i="9"/>
  <c r="B588" i="9"/>
  <c r="C588" i="9"/>
  <c r="B589" i="9"/>
  <c r="C589" i="9"/>
  <c r="B590" i="9"/>
  <c r="C590" i="9"/>
  <c r="B591" i="9"/>
  <c r="C591" i="9"/>
  <c r="B592" i="9"/>
  <c r="C592" i="9"/>
  <c r="B593" i="9"/>
  <c r="C593" i="9"/>
  <c r="B594" i="9"/>
  <c r="C594" i="9"/>
  <c r="B595" i="9"/>
  <c r="C595" i="9"/>
  <c r="B596" i="9"/>
  <c r="C596" i="9"/>
  <c r="B597" i="9"/>
  <c r="C597" i="9"/>
  <c r="B598" i="9"/>
  <c r="C598" i="9"/>
  <c r="B599" i="9"/>
  <c r="C599" i="9"/>
  <c r="B600" i="9"/>
  <c r="C600" i="9"/>
  <c r="B601" i="9"/>
  <c r="C601" i="9"/>
  <c r="B602" i="9"/>
  <c r="C602" i="9"/>
  <c r="B603" i="9"/>
  <c r="C603" i="9"/>
  <c r="B604" i="9"/>
  <c r="C604" i="9"/>
  <c r="B605" i="9"/>
  <c r="C605" i="9"/>
  <c r="B606" i="9"/>
  <c r="C606" i="9"/>
  <c r="B607" i="9"/>
  <c r="C607" i="9"/>
  <c r="B608" i="9"/>
  <c r="C608" i="9"/>
  <c r="B609" i="9"/>
  <c r="C609" i="9"/>
  <c r="B610" i="9"/>
  <c r="C610" i="9"/>
  <c r="B611" i="9"/>
  <c r="C611" i="9"/>
  <c r="B612" i="9"/>
  <c r="C612" i="9"/>
  <c r="B613" i="9"/>
  <c r="C613" i="9"/>
  <c r="B614" i="9"/>
  <c r="C614" i="9"/>
  <c r="B615" i="9"/>
  <c r="C615" i="9"/>
  <c r="B616" i="9"/>
  <c r="C616" i="9"/>
  <c r="B617" i="9"/>
  <c r="C617" i="9"/>
  <c r="B618" i="9"/>
  <c r="C618" i="9"/>
  <c r="B619" i="9"/>
  <c r="C619" i="9"/>
  <c r="B620" i="9"/>
  <c r="C620" i="9"/>
  <c r="B621" i="9"/>
  <c r="C621" i="9"/>
  <c r="B622" i="9"/>
  <c r="C622" i="9"/>
  <c r="B623" i="9"/>
  <c r="C623" i="9"/>
  <c r="B624" i="9"/>
  <c r="C624" i="9"/>
  <c r="B625" i="9"/>
  <c r="C625" i="9"/>
  <c r="B626" i="9"/>
  <c r="C626" i="9"/>
  <c r="B627" i="9"/>
  <c r="C627" i="9"/>
  <c r="B628" i="9"/>
  <c r="C628" i="9"/>
  <c r="B629" i="9"/>
  <c r="C629" i="9"/>
  <c r="B630" i="9"/>
  <c r="C630" i="9"/>
  <c r="B631" i="9"/>
  <c r="C631" i="9"/>
  <c r="B632" i="9"/>
  <c r="C632" i="9"/>
  <c r="B633" i="9"/>
  <c r="C633" i="9"/>
  <c r="B634" i="9"/>
  <c r="C634" i="9"/>
  <c r="B635" i="9"/>
  <c r="C635" i="9"/>
  <c r="B636" i="9"/>
  <c r="C636" i="9"/>
  <c r="B637" i="9"/>
  <c r="C637" i="9"/>
  <c r="B638" i="9"/>
  <c r="C638" i="9"/>
  <c r="B639" i="9"/>
  <c r="C639" i="9"/>
  <c r="B640" i="9"/>
  <c r="C640" i="9"/>
  <c r="B641" i="9"/>
  <c r="C641" i="9"/>
  <c r="B642" i="9"/>
  <c r="C642" i="9"/>
  <c r="B643" i="9"/>
  <c r="C643" i="9"/>
  <c r="B644" i="9"/>
  <c r="C644" i="9"/>
  <c r="B645" i="9"/>
  <c r="C645" i="9"/>
  <c r="B646" i="9"/>
  <c r="C646" i="9"/>
  <c r="B647" i="9"/>
  <c r="C647" i="9"/>
  <c r="B648" i="9"/>
  <c r="C648" i="9"/>
  <c r="B649" i="9"/>
  <c r="C649" i="9"/>
  <c r="B650" i="9"/>
  <c r="C650" i="9"/>
  <c r="B651" i="9"/>
  <c r="C651" i="9"/>
  <c r="B652" i="9"/>
  <c r="C652" i="9"/>
  <c r="B653" i="9"/>
  <c r="C653" i="9"/>
  <c r="B654" i="9"/>
  <c r="C654" i="9"/>
  <c r="B655" i="9"/>
  <c r="C655" i="9"/>
  <c r="B656" i="9"/>
  <c r="C656" i="9"/>
  <c r="B657" i="9"/>
  <c r="C657" i="9"/>
  <c r="B658" i="9"/>
  <c r="C658" i="9"/>
  <c r="B659" i="9"/>
  <c r="C659" i="9"/>
  <c r="B660" i="9"/>
  <c r="C660" i="9"/>
  <c r="B661" i="9"/>
  <c r="C661" i="9"/>
  <c r="B662" i="9"/>
  <c r="C662" i="9"/>
  <c r="B663" i="9"/>
  <c r="C663" i="9"/>
  <c r="B664" i="9"/>
  <c r="C664" i="9"/>
  <c r="B665" i="9"/>
  <c r="C665" i="9"/>
  <c r="B666" i="9"/>
  <c r="C666" i="9"/>
  <c r="B667" i="9"/>
  <c r="C667" i="9"/>
  <c r="B668" i="9"/>
  <c r="C668" i="9"/>
  <c r="B669" i="9"/>
  <c r="C669" i="9"/>
  <c r="B670" i="9"/>
  <c r="C670" i="9"/>
  <c r="B671" i="9"/>
  <c r="C671" i="9"/>
  <c r="B672" i="9"/>
  <c r="C672" i="9"/>
  <c r="B673" i="9"/>
  <c r="C673" i="9"/>
  <c r="B674" i="9"/>
  <c r="C674" i="9"/>
  <c r="B675" i="9"/>
  <c r="C675" i="9"/>
  <c r="B676" i="9"/>
  <c r="C676" i="9"/>
  <c r="B677" i="9"/>
  <c r="C677" i="9"/>
  <c r="B678" i="9"/>
  <c r="C678" i="9"/>
  <c r="B679" i="9"/>
  <c r="C679" i="9"/>
  <c r="B680" i="9"/>
  <c r="C680" i="9"/>
  <c r="B681" i="9"/>
  <c r="C681" i="9"/>
  <c r="B682" i="9"/>
  <c r="C682" i="9"/>
  <c r="B683" i="9"/>
  <c r="C683" i="9"/>
  <c r="B684" i="9"/>
  <c r="C684" i="9"/>
  <c r="B685" i="9"/>
  <c r="C685" i="9"/>
  <c r="B686" i="9"/>
  <c r="C686" i="9"/>
  <c r="B687" i="9"/>
  <c r="C687" i="9"/>
  <c r="B688" i="9"/>
  <c r="C688" i="9"/>
  <c r="B689" i="9"/>
  <c r="C689" i="9"/>
  <c r="B690" i="9"/>
  <c r="C690" i="9"/>
  <c r="B691" i="9"/>
  <c r="C691" i="9"/>
  <c r="B692" i="9"/>
  <c r="C692" i="9"/>
  <c r="B693" i="9"/>
  <c r="C693" i="9"/>
  <c r="B694" i="9"/>
  <c r="C694" i="9"/>
  <c r="B695" i="9"/>
  <c r="C695" i="9"/>
  <c r="B696" i="9"/>
  <c r="C696" i="9"/>
  <c r="B697" i="9"/>
  <c r="C697" i="9"/>
  <c r="B698" i="9"/>
  <c r="C698" i="9"/>
  <c r="B699" i="9"/>
  <c r="C699" i="9"/>
  <c r="B700" i="9"/>
  <c r="C700" i="9"/>
  <c r="B701" i="9"/>
  <c r="C701" i="9"/>
  <c r="B702" i="9"/>
  <c r="C702" i="9"/>
  <c r="B703" i="9"/>
  <c r="C703" i="9"/>
  <c r="B704" i="9"/>
  <c r="C704" i="9"/>
  <c r="B705" i="9"/>
  <c r="C705" i="9"/>
  <c r="B706" i="9"/>
  <c r="C706" i="9"/>
  <c r="B707" i="9"/>
  <c r="C707" i="9"/>
  <c r="B708" i="9"/>
  <c r="C708" i="9"/>
  <c r="B709" i="9"/>
  <c r="C709" i="9"/>
  <c r="B710" i="9"/>
  <c r="C710" i="9"/>
  <c r="B711" i="9"/>
  <c r="C711" i="9"/>
  <c r="B712" i="9"/>
  <c r="C712" i="9"/>
  <c r="B713" i="9"/>
  <c r="C713" i="9"/>
  <c r="B714" i="9"/>
  <c r="C714" i="9"/>
  <c r="B715" i="9"/>
  <c r="C715" i="9"/>
  <c r="B716" i="9"/>
  <c r="C716" i="9"/>
  <c r="B717" i="9"/>
  <c r="C717" i="9"/>
  <c r="B718" i="9"/>
  <c r="C718" i="9"/>
  <c r="B719" i="9"/>
  <c r="C719" i="9"/>
  <c r="B720" i="9"/>
  <c r="C720" i="9"/>
  <c r="B721" i="9"/>
  <c r="C721" i="9"/>
  <c r="B722" i="9"/>
  <c r="C722" i="9"/>
  <c r="B723" i="9"/>
  <c r="C723" i="9"/>
  <c r="B724" i="9"/>
  <c r="C724" i="9"/>
  <c r="B725" i="9"/>
  <c r="C725" i="9"/>
  <c r="B726" i="9"/>
  <c r="C726" i="9"/>
  <c r="B727" i="9"/>
  <c r="C727" i="9"/>
  <c r="B728" i="9"/>
  <c r="C728" i="9"/>
  <c r="B729" i="9"/>
  <c r="C729" i="9"/>
  <c r="B730" i="9"/>
  <c r="C730" i="9"/>
  <c r="B731" i="9"/>
  <c r="C731" i="9"/>
  <c r="B732" i="9"/>
  <c r="C732" i="9"/>
  <c r="B733" i="9"/>
  <c r="C733" i="9"/>
  <c r="B734" i="9"/>
  <c r="C734" i="9"/>
  <c r="B735" i="9"/>
  <c r="C735" i="9"/>
  <c r="B736" i="9"/>
  <c r="C736" i="9"/>
  <c r="B737" i="9"/>
  <c r="C737" i="9"/>
  <c r="B738" i="9"/>
  <c r="C738" i="9"/>
  <c r="B739" i="9"/>
  <c r="C739" i="9"/>
  <c r="B740" i="9"/>
  <c r="C740" i="9"/>
  <c r="B741" i="9"/>
  <c r="C741" i="9"/>
  <c r="B742" i="9"/>
  <c r="C742" i="9"/>
  <c r="B743" i="9"/>
  <c r="C743" i="9"/>
  <c r="B744" i="9"/>
  <c r="C744" i="9"/>
  <c r="B745" i="9"/>
  <c r="C745" i="9"/>
  <c r="B746" i="9"/>
  <c r="C746" i="9"/>
  <c r="B747" i="9"/>
  <c r="C747" i="9"/>
  <c r="B748" i="9"/>
  <c r="C748" i="9"/>
  <c r="B749" i="9"/>
  <c r="C749" i="9"/>
  <c r="B750" i="9"/>
  <c r="C750" i="9"/>
  <c r="B751" i="9"/>
  <c r="C751" i="9"/>
  <c r="B752" i="9"/>
  <c r="C752" i="9"/>
  <c r="B753" i="9"/>
  <c r="C753" i="9"/>
  <c r="B754" i="9"/>
  <c r="C754" i="9"/>
  <c r="B755" i="9"/>
  <c r="C755" i="9"/>
  <c r="B756" i="9"/>
  <c r="C756" i="9"/>
  <c r="B757" i="9"/>
  <c r="C757" i="9"/>
  <c r="B758" i="9"/>
  <c r="C758" i="9"/>
  <c r="B759" i="9"/>
  <c r="C759" i="9"/>
  <c r="B760" i="9"/>
  <c r="C760" i="9"/>
  <c r="B761" i="9"/>
  <c r="C761" i="9"/>
  <c r="B762" i="9"/>
  <c r="C762" i="9"/>
  <c r="B763" i="9"/>
  <c r="C763" i="9"/>
  <c r="B764" i="9"/>
  <c r="C764" i="9"/>
  <c r="B765" i="9"/>
  <c r="C765" i="9"/>
  <c r="B766" i="9"/>
  <c r="C766" i="9"/>
  <c r="B767" i="9"/>
  <c r="C767" i="9"/>
  <c r="B768" i="9"/>
  <c r="C768" i="9"/>
  <c r="B769" i="9"/>
  <c r="C769" i="9"/>
  <c r="B770" i="9"/>
  <c r="C770" i="9"/>
  <c r="B771" i="9"/>
  <c r="C771" i="9"/>
  <c r="B772" i="9"/>
  <c r="C772" i="9"/>
  <c r="B773" i="9"/>
  <c r="C773" i="9"/>
  <c r="B774" i="9"/>
  <c r="C774" i="9"/>
  <c r="B775" i="9"/>
  <c r="C775" i="9"/>
  <c r="B776" i="9"/>
  <c r="C776" i="9"/>
  <c r="B777" i="9"/>
  <c r="C777" i="9"/>
  <c r="B778" i="9"/>
  <c r="C778" i="9"/>
  <c r="B779" i="9"/>
  <c r="C779" i="9"/>
  <c r="B780" i="9"/>
  <c r="C780" i="9"/>
  <c r="B781" i="9"/>
  <c r="C781" i="9"/>
  <c r="B782" i="9"/>
  <c r="C782" i="9"/>
  <c r="B783" i="9"/>
  <c r="C783" i="9"/>
  <c r="B784" i="9"/>
  <c r="C784" i="9"/>
  <c r="B785" i="9"/>
  <c r="C785" i="9"/>
  <c r="B786" i="9"/>
  <c r="C786" i="9"/>
  <c r="B787" i="9"/>
  <c r="C787" i="9"/>
  <c r="B788" i="9"/>
  <c r="C788" i="9"/>
  <c r="B789" i="9"/>
  <c r="C789" i="9"/>
  <c r="B790" i="9"/>
  <c r="C790" i="9"/>
  <c r="B791" i="9"/>
  <c r="C791" i="9"/>
  <c r="B792" i="9"/>
  <c r="C792" i="9"/>
  <c r="B793" i="9"/>
  <c r="C793" i="9"/>
  <c r="B794" i="9"/>
  <c r="C794" i="9"/>
  <c r="B795" i="9"/>
  <c r="C795" i="9"/>
  <c r="B796" i="9"/>
  <c r="C796" i="9"/>
  <c r="B797" i="9"/>
  <c r="C797" i="9"/>
  <c r="B798" i="9"/>
  <c r="C798" i="9"/>
  <c r="B799" i="9"/>
  <c r="C799" i="9"/>
  <c r="B800" i="9"/>
  <c r="C800" i="9"/>
  <c r="B801" i="9"/>
  <c r="C801" i="9"/>
  <c r="B802" i="9"/>
  <c r="C802" i="9"/>
  <c r="B803" i="9"/>
  <c r="C803" i="9"/>
  <c r="B804" i="9"/>
  <c r="C804" i="9"/>
  <c r="B805" i="9"/>
  <c r="C805" i="9"/>
  <c r="B806" i="9"/>
  <c r="C806" i="9"/>
  <c r="B807" i="9"/>
  <c r="C807" i="9"/>
  <c r="B808" i="9"/>
  <c r="C808" i="9"/>
  <c r="B809" i="9"/>
  <c r="C809" i="9"/>
  <c r="B810" i="9"/>
  <c r="C810" i="9"/>
  <c r="B811" i="9"/>
  <c r="C811" i="9"/>
  <c r="B812" i="9"/>
  <c r="C812" i="9"/>
  <c r="B813" i="9"/>
  <c r="C813" i="9"/>
  <c r="B814" i="9"/>
  <c r="C814" i="9"/>
  <c r="B815" i="9"/>
  <c r="C815" i="9"/>
  <c r="B816" i="9"/>
  <c r="C816" i="9"/>
  <c r="B817" i="9"/>
  <c r="C817" i="9"/>
  <c r="B818" i="9"/>
  <c r="C818" i="9"/>
  <c r="B819" i="9"/>
  <c r="C819" i="9"/>
  <c r="B820" i="9"/>
  <c r="C820" i="9"/>
  <c r="B821" i="9"/>
  <c r="C821" i="9"/>
  <c r="B822" i="9"/>
  <c r="C822" i="9"/>
  <c r="B823" i="9"/>
  <c r="C823" i="9"/>
  <c r="B824" i="9"/>
  <c r="C824" i="9"/>
  <c r="B825" i="9"/>
  <c r="C825" i="9"/>
  <c r="B826" i="9"/>
  <c r="C826" i="9"/>
  <c r="B827" i="9"/>
  <c r="C827" i="9"/>
  <c r="B828" i="9"/>
  <c r="C828" i="9"/>
  <c r="B829" i="9"/>
  <c r="C829" i="9"/>
  <c r="B830" i="9"/>
  <c r="C830" i="9"/>
  <c r="B831" i="9"/>
  <c r="C831" i="9"/>
  <c r="B832" i="9"/>
  <c r="C832" i="9"/>
  <c r="B833" i="9"/>
  <c r="C833" i="9"/>
  <c r="B834" i="9"/>
  <c r="C834" i="9"/>
  <c r="B835" i="9"/>
  <c r="C835" i="9"/>
  <c r="B836" i="9"/>
  <c r="C836" i="9"/>
  <c r="B837" i="9"/>
  <c r="C837" i="9"/>
  <c r="B838" i="9"/>
  <c r="C838" i="9"/>
  <c r="B839" i="9"/>
  <c r="C839" i="9"/>
  <c r="B840" i="9"/>
  <c r="C840" i="9"/>
  <c r="B841" i="9"/>
  <c r="C841" i="9"/>
  <c r="B842" i="9"/>
  <c r="C842" i="9"/>
  <c r="B843" i="9"/>
  <c r="C843" i="9"/>
  <c r="B844" i="9"/>
  <c r="C844" i="9"/>
  <c r="B845" i="9"/>
  <c r="C845" i="9"/>
  <c r="B846" i="9"/>
  <c r="C846" i="9"/>
  <c r="B847" i="9"/>
  <c r="C847" i="9"/>
  <c r="B848" i="9"/>
  <c r="C848" i="9"/>
  <c r="B849" i="9"/>
  <c r="C849" i="9"/>
  <c r="B850" i="9"/>
  <c r="C850" i="9"/>
  <c r="B851" i="9"/>
  <c r="C851" i="9"/>
  <c r="B852" i="9"/>
  <c r="C852" i="9"/>
  <c r="B853" i="9"/>
  <c r="C853" i="9"/>
  <c r="B854" i="9"/>
  <c r="C854" i="9"/>
  <c r="B855" i="9"/>
  <c r="C855" i="9"/>
  <c r="B856" i="9"/>
  <c r="C856" i="9"/>
  <c r="B857" i="9"/>
  <c r="C857" i="9"/>
  <c r="B858" i="9"/>
  <c r="C858" i="9"/>
  <c r="B859" i="9"/>
  <c r="C859" i="9"/>
  <c r="B860" i="9"/>
  <c r="C860" i="9"/>
  <c r="B861" i="9"/>
  <c r="C861" i="9"/>
  <c r="B862" i="9"/>
  <c r="C862" i="9"/>
  <c r="B863" i="9"/>
  <c r="C863" i="9"/>
  <c r="B864" i="9"/>
  <c r="C864" i="9"/>
  <c r="B865" i="9"/>
  <c r="C865" i="9"/>
  <c r="B866" i="9"/>
  <c r="C866" i="9"/>
  <c r="B867" i="9"/>
  <c r="C867" i="9"/>
  <c r="B868" i="9"/>
  <c r="C868" i="9"/>
  <c r="B869" i="9"/>
  <c r="C869" i="9"/>
  <c r="B870" i="9"/>
  <c r="C870" i="9"/>
  <c r="B871" i="9"/>
  <c r="C871" i="9"/>
  <c r="B872" i="9"/>
  <c r="C872" i="9"/>
  <c r="B873" i="9"/>
  <c r="C873" i="9"/>
  <c r="B874" i="9"/>
  <c r="C874" i="9"/>
  <c r="B875" i="9"/>
  <c r="C875" i="9"/>
  <c r="B876" i="9"/>
  <c r="C876" i="9"/>
  <c r="B877" i="9"/>
  <c r="C877" i="9"/>
  <c r="B878" i="9"/>
  <c r="C878" i="9"/>
  <c r="B879" i="9"/>
  <c r="C879" i="9"/>
  <c r="B880" i="9"/>
  <c r="C880" i="9"/>
  <c r="B881" i="9"/>
  <c r="C881" i="9"/>
  <c r="B882" i="9"/>
  <c r="C882" i="9"/>
  <c r="B883" i="9"/>
  <c r="C883" i="9"/>
  <c r="B884" i="9"/>
  <c r="C884" i="9"/>
  <c r="B885" i="9"/>
  <c r="C885" i="9"/>
  <c r="B886" i="9"/>
  <c r="C886" i="9"/>
  <c r="B887" i="9"/>
  <c r="C887" i="9"/>
  <c r="B888" i="9"/>
  <c r="C888" i="9"/>
  <c r="B889" i="9"/>
  <c r="C889" i="9"/>
  <c r="B890" i="9"/>
  <c r="C890" i="9"/>
  <c r="B891" i="9"/>
  <c r="C891" i="9"/>
  <c r="B892" i="9"/>
  <c r="C892" i="9"/>
  <c r="B893" i="9"/>
  <c r="C893" i="9"/>
  <c r="B894" i="9"/>
  <c r="C894" i="9"/>
  <c r="B895" i="9"/>
  <c r="C895" i="9"/>
  <c r="B896" i="9"/>
  <c r="C896" i="9"/>
  <c r="B897" i="9"/>
  <c r="C897" i="9"/>
  <c r="B898" i="9"/>
  <c r="C898" i="9"/>
  <c r="B899" i="9"/>
  <c r="C899" i="9"/>
  <c r="B900" i="9"/>
  <c r="C900" i="9"/>
  <c r="B901" i="9"/>
  <c r="C901" i="9"/>
  <c r="B902" i="9"/>
  <c r="C902" i="9"/>
  <c r="B903" i="9"/>
  <c r="C903" i="9"/>
  <c r="B904" i="9"/>
  <c r="C904" i="9"/>
  <c r="B905" i="9"/>
  <c r="C905" i="9"/>
  <c r="B906" i="9"/>
  <c r="C906" i="9"/>
  <c r="B907" i="9"/>
  <c r="C907" i="9"/>
  <c r="B908" i="9"/>
  <c r="C908" i="9"/>
  <c r="B909" i="9"/>
  <c r="C909" i="9"/>
  <c r="B910" i="9"/>
  <c r="C910" i="9"/>
  <c r="B911" i="9"/>
  <c r="C911" i="9"/>
  <c r="B912" i="9"/>
  <c r="C912" i="9"/>
  <c r="B913" i="9"/>
  <c r="C913" i="9"/>
  <c r="B914" i="9"/>
  <c r="C914" i="9"/>
  <c r="B915" i="9"/>
  <c r="C915" i="9"/>
  <c r="B916" i="9"/>
  <c r="C916" i="9"/>
  <c r="B917" i="9"/>
  <c r="C917" i="9"/>
  <c r="B918" i="9"/>
  <c r="C918" i="9"/>
  <c r="B919" i="9"/>
  <c r="C919" i="9"/>
  <c r="B920" i="9"/>
  <c r="C920" i="9"/>
  <c r="B921" i="9"/>
  <c r="C921" i="9"/>
  <c r="B922" i="9"/>
  <c r="C922" i="9"/>
  <c r="B923" i="9"/>
  <c r="C923" i="9"/>
  <c r="B924" i="9"/>
  <c r="C924" i="9"/>
  <c r="B925" i="9"/>
  <c r="C925" i="9"/>
  <c r="B926" i="9"/>
  <c r="C926" i="9"/>
  <c r="B927" i="9"/>
  <c r="C927" i="9"/>
  <c r="B928" i="9"/>
  <c r="C928" i="9"/>
  <c r="B929" i="9"/>
  <c r="C929" i="9"/>
  <c r="B930" i="9"/>
  <c r="C930" i="9"/>
  <c r="B931" i="9"/>
  <c r="C931" i="9"/>
  <c r="B932" i="9"/>
  <c r="C932" i="9"/>
  <c r="B933" i="9"/>
  <c r="C933" i="9"/>
  <c r="B934" i="9"/>
  <c r="C934" i="9"/>
  <c r="B935" i="9"/>
  <c r="C935" i="9"/>
  <c r="B936" i="9"/>
  <c r="C936" i="9"/>
  <c r="B937" i="9"/>
  <c r="C937" i="9"/>
  <c r="B938" i="9"/>
  <c r="C938" i="9"/>
  <c r="B939" i="9"/>
  <c r="C939" i="9"/>
  <c r="B940" i="9"/>
  <c r="C940" i="9"/>
  <c r="B941" i="9"/>
  <c r="C941" i="9"/>
  <c r="B942" i="9"/>
  <c r="C942" i="9"/>
  <c r="B943" i="9"/>
  <c r="C943" i="9"/>
  <c r="B944" i="9"/>
  <c r="C944" i="9"/>
  <c r="B945" i="9"/>
  <c r="C945" i="9"/>
  <c r="B946" i="9"/>
  <c r="C946" i="9"/>
  <c r="B947" i="9"/>
  <c r="C947" i="9"/>
  <c r="B948" i="9"/>
  <c r="C948" i="9"/>
  <c r="B949" i="9"/>
  <c r="C949" i="9"/>
  <c r="B950" i="9"/>
  <c r="C950" i="9"/>
  <c r="B951" i="9"/>
  <c r="C951" i="9"/>
  <c r="B952" i="9"/>
  <c r="C952" i="9"/>
  <c r="B953" i="9"/>
  <c r="C953" i="9"/>
  <c r="B954" i="9"/>
  <c r="C954" i="9"/>
  <c r="B955" i="9"/>
  <c r="C955" i="9"/>
  <c r="B956" i="9"/>
  <c r="C956" i="9"/>
  <c r="B957" i="9"/>
  <c r="C957" i="9"/>
  <c r="B958" i="9"/>
  <c r="C958" i="9"/>
  <c r="B959" i="9"/>
  <c r="C959" i="9"/>
  <c r="B960" i="9"/>
  <c r="C960" i="9"/>
  <c r="B961" i="9"/>
  <c r="C961" i="9"/>
  <c r="B962" i="9"/>
  <c r="C962" i="9"/>
  <c r="B963" i="9"/>
  <c r="C963" i="9"/>
  <c r="B964" i="9"/>
  <c r="C964" i="9"/>
  <c r="B965" i="9"/>
  <c r="C965" i="9"/>
  <c r="B966" i="9"/>
  <c r="C966" i="9"/>
  <c r="B967" i="9"/>
  <c r="C967" i="9"/>
  <c r="B968" i="9"/>
  <c r="C968" i="9"/>
  <c r="B969" i="9"/>
  <c r="C969" i="9"/>
  <c r="B970" i="9"/>
  <c r="C970" i="9"/>
  <c r="B971" i="9"/>
  <c r="C971" i="9"/>
  <c r="B972" i="9"/>
  <c r="C972" i="9"/>
  <c r="B973" i="9"/>
  <c r="C973" i="9"/>
  <c r="B974" i="9"/>
  <c r="C974" i="9"/>
  <c r="B975" i="9"/>
  <c r="C975" i="9"/>
  <c r="B976" i="9"/>
  <c r="C976" i="9"/>
  <c r="B977" i="9"/>
  <c r="C977" i="9"/>
  <c r="B978" i="9"/>
  <c r="C978" i="9"/>
  <c r="B979" i="9"/>
  <c r="C979" i="9"/>
  <c r="B980" i="9"/>
  <c r="C980" i="9"/>
  <c r="B981" i="9"/>
  <c r="C981" i="9"/>
  <c r="B982" i="9"/>
  <c r="C982" i="9"/>
  <c r="B983" i="9"/>
  <c r="C983" i="9"/>
  <c r="B984" i="9"/>
  <c r="C984" i="9"/>
  <c r="B985" i="9"/>
  <c r="C985" i="9"/>
  <c r="B986" i="9"/>
  <c r="C986" i="9"/>
  <c r="B987" i="9"/>
  <c r="C987" i="9"/>
  <c r="B988" i="9"/>
  <c r="C988" i="9"/>
  <c r="B989" i="9"/>
  <c r="C989" i="9"/>
  <c r="B990" i="9"/>
  <c r="C990" i="9"/>
  <c r="B991" i="9"/>
  <c r="C991" i="9"/>
  <c r="B992" i="9"/>
  <c r="C992" i="9"/>
  <c r="B993" i="9"/>
  <c r="C993" i="9"/>
  <c r="B994" i="9"/>
  <c r="C994" i="9"/>
  <c r="B995" i="9"/>
  <c r="C995" i="9"/>
  <c r="B996" i="9"/>
  <c r="C996" i="9"/>
  <c r="B997" i="9"/>
  <c r="C997" i="9"/>
  <c r="B998" i="9"/>
  <c r="C998" i="9"/>
  <c r="B999" i="9"/>
  <c r="C999" i="9"/>
  <c r="B1000" i="9"/>
  <c r="C1000" i="9"/>
  <c r="B1001" i="9"/>
  <c r="C1001" i="9"/>
  <c r="B1002" i="9"/>
  <c r="C1002" i="9"/>
  <c r="B1003" i="9"/>
  <c r="C1003" i="9"/>
  <c r="B1004" i="9"/>
  <c r="C1004" i="9"/>
  <c r="B1005" i="9"/>
  <c r="C1005" i="9"/>
  <c r="B1006" i="9"/>
  <c r="C1006" i="9"/>
  <c r="B1007" i="9"/>
  <c r="C1007" i="9"/>
  <c r="B1008" i="9"/>
  <c r="C1008" i="9"/>
  <c r="B1009" i="9"/>
  <c r="C1009" i="9"/>
  <c r="B1010" i="9"/>
  <c r="C1010" i="9"/>
  <c r="B1011" i="9"/>
  <c r="C1011" i="9"/>
  <c r="B1012" i="9"/>
  <c r="C1012" i="9"/>
  <c r="B13" i="9"/>
  <c r="C13" i="9"/>
  <c r="B14" i="9"/>
  <c r="C14" i="9"/>
  <c r="B15" i="9"/>
  <c r="C15" i="9"/>
  <c r="B16" i="9"/>
  <c r="C16" i="9"/>
  <c r="B17" i="9"/>
  <c r="C17" i="9"/>
  <c r="B12" i="9"/>
  <c r="C12" i="9"/>
  <c r="B50" i="41"/>
  <c r="C50" i="41"/>
  <c r="B51" i="41"/>
  <c r="C51" i="41"/>
  <c r="B52" i="41"/>
  <c r="C52" i="41"/>
  <c r="B53" i="41"/>
  <c r="C53" i="41"/>
  <c r="B54" i="41"/>
  <c r="C54" i="41"/>
  <c r="B55" i="41"/>
  <c r="C55" i="41"/>
  <c r="B56" i="41"/>
  <c r="C56" i="41"/>
  <c r="B57" i="41"/>
  <c r="C57" i="41"/>
  <c r="B58" i="41"/>
  <c r="C58" i="41"/>
  <c r="B59" i="41"/>
  <c r="C59" i="41"/>
  <c r="B60" i="41"/>
  <c r="C60" i="41"/>
  <c r="B61" i="41"/>
  <c r="C61" i="41"/>
  <c r="B62" i="41"/>
  <c r="C62" i="41"/>
  <c r="B63" i="41"/>
  <c r="C63" i="41"/>
  <c r="B64" i="41"/>
  <c r="C64" i="41"/>
  <c r="B65" i="41"/>
  <c r="C65" i="41"/>
  <c r="B66" i="41"/>
  <c r="C66" i="41"/>
  <c r="B67" i="41"/>
  <c r="C67" i="41"/>
  <c r="B68" i="41"/>
  <c r="C68" i="41"/>
  <c r="B69" i="41"/>
  <c r="C69" i="41"/>
  <c r="B70" i="41"/>
  <c r="C70" i="41"/>
  <c r="B71" i="41"/>
  <c r="C71" i="41"/>
  <c r="B72" i="41"/>
  <c r="C72" i="41"/>
  <c r="B73" i="41"/>
  <c r="C73" i="41"/>
  <c r="B74" i="41"/>
  <c r="C74" i="41"/>
  <c r="B75" i="41"/>
  <c r="C75" i="41"/>
  <c r="B76" i="41"/>
  <c r="C76" i="41"/>
  <c r="B77" i="41"/>
  <c r="C77" i="41"/>
  <c r="B78" i="41"/>
  <c r="C78" i="41"/>
  <c r="B79" i="41"/>
  <c r="C79" i="41"/>
  <c r="B80" i="41"/>
  <c r="C80" i="41"/>
  <c r="B81" i="41"/>
  <c r="C81" i="41"/>
  <c r="B82" i="41"/>
  <c r="C82" i="41"/>
  <c r="B83" i="41"/>
  <c r="C83" i="41"/>
  <c r="B84" i="41"/>
  <c r="C84" i="41"/>
  <c r="B85" i="41"/>
  <c r="C85" i="41"/>
  <c r="B86" i="41"/>
  <c r="C86" i="41"/>
  <c r="B87" i="41"/>
  <c r="C87" i="41"/>
  <c r="B88" i="41"/>
  <c r="C88" i="41"/>
  <c r="B89" i="41"/>
  <c r="C89" i="41"/>
  <c r="B90" i="41"/>
  <c r="C90" i="41"/>
  <c r="B91" i="41"/>
  <c r="C91" i="41"/>
  <c r="B92" i="41"/>
  <c r="C92" i="41"/>
  <c r="B93" i="41"/>
  <c r="C93" i="41"/>
  <c r="B94" i="41"/>
  <c r="C94" i="41"/>
  <c r="B95" i="41"/>
  <c r="C95" i="41"/>
  <c r="B96" i="41"/>
  <c r="C96" i="41"/>
  <c r="B97" i="41"/>
  <c r="C97" i="41"/>
  <c r="B98" i="41"/>
  <c r="C98" i="41"/>
  <c r="B99" i="41"/>
  <c r="C99" i="41"/>
  <c r="B100" i="41"/>
  <c r="C100" i="41"/>
  <c r="B101" i="41"/>
  <c r="C101" i="41"/>
  <c r="B102" i="41"/>
  <c r="C102" i="41"/>
  <c r="B103" i="41"/>
  <c r="C103" i="41"/>
  <c r="B104" i="41"/>
  <c r="C104" i="41"/>
  <c r="B105" i="41"/>
  <c r="C105" i="41"/>
  <c r="B106" i="41"/>
  <c r="C106" i="41"/>
  <c r="B107" i="41"/>
  <c r="C107" i="41"/>
  <c r="B108" i="41"/>
  <c r="C108" i="41"/>
  <c r="B109" i="41"/>
  <c r="C109" i="41"/>
  <c r="B110" i="41"/>
  <c r="C110" i="41"/>
  <c r="B111" i="41"/>
  <c r="C111" i="41"/>
  <c r="B112" i="41"/>
  <c r="C112" i="41"/>
  <c r="B113" i="41"/>
  <c r="C113" i="41"/>
  <c r="B114" i="41"/>
  <c r="C114" i="41"/>
  <c r="B115" i="41"/>
  <c r="C115" i="41"/>
  <c r="B116" i="41"/>
  <c r="C116" i="41"/>
  <c r="B117" i="41"/>
  <c r="C117" i="41"/>
  <c r="B118" i="41"/>
  <c r="C118" i="41"/>
  <c r="B119" i="41"/>
  <c r="C119" i="41"/>
  <c r="B120" i="41"/>
  <c r="C120" i="41"/>
  <c r="B121" i="41"/>
  <c r="C121" i="41"/>
  <c r="B122" i="41"/>
  <c r="C122" i="41"/>
  <c r="B123" i="41"/>
  <c r="C123" i="41"/>
  <c r="B124" i="41"/>
  <c r="C124" i="41"/>
  <c r="B125" i="41"/>
  <c r="C125" i="41"/>
  <c r="B126" i="41"/>
  <c r="C126" i="41"/>
  <c r="B127" i="41"/>
  <c r="C127" i="41"/>
  <c r="B128" i="41"/>
  <c r="C128" i="41"/>
  <c r="B129" i="41"/>
  <c r="C129" i="41"/>
  <c r="B130" i="41"/>
  <c r="C130" i="41"/>
  <c r="B131" i="41"/>
  <c r="C131" i="41"/>
  <c r="B132" i="41"/>
  <c r="C132" i="41"/>
  <c r="B133" i="41"/>
  <c r="C133" i="41"/>
  <c r="B134" i="41"/>
  <c r="C134" i="41"/>
  <c r="B135" i="41"/>
  <c r="C135" i="41"/>
  <c r="B136" i="41"/>
  <c r="C136" i="41"/>
  <c r="B137" i="41"/>
  <c r="C137" i="41"/>
  <c r="B138" i="41"/>
  <c r="C138" i="41"/>
  <c r="B139" i="41"/>
  <c r="C139" i="41"/>
  <c r="B140" i="41"/>
  <c r="C140" i="41"/>
  <c r="B141" i="41"/>
  <c r="C141" i="41"/>
  <c r="B142" i="41"/>
  <c r="C142" i="41"/>
  <c r="B143" i="41"/>
  <c r="C143" i="41"/>
  <c r="B144" i="41"/>
  <c r="C144" i="41"/>
  <c r="B145" i="41"/>
  <c r="C145" i="41"/>
  <c r="B146" i="41"/>
  <c r="C146" i="41"/>
  <c r="B147" i="41"/>
  <c r="C147" i="41"/>
  <c r="B148" i="41"/>
  <c r="C148" i="41"/>
  <c r="B149" i="41"/>
  <c r="C149" i="41"/>
  <c r="B150" i="41"/>
  <c r="C150" i="41"/>
  <c r="B151" i="41"/>
  <c r="C151" i="41"/>
  <c r="B152" i="41"/>
  <c r="C152" i="41"/>
  <c r="B153" i="41"/>
  <c r="C153" i="41"/>
  <c r="B154" i="41"/>
  <c r="C154" i="41"/>
  <c r="B155" i="41"/>
  <c r="C155" i="41"/>
  <c r="B156" i="41"/>
  <c r="C156" i="41"/>
  <c r="B157" i="41"/>
  <c r="C157" i="41"/>
  <c r="B158" i="41"/>
  <c r="C158" i="41"/>
  <c r="B159" i="41"/>
  <c r="C159" i="41"/>
  <c r="B160" i="41"/>
  <c r="C160" i="41"/>
  <c r="B161" i="41"/>
  <c r="C161" i="41"/>
  <c r="B162" i="41"/>
  <c r="C162" i="41"/>
  <c r="B163" i="41"/>
  <c r="C163" i="41"/>
  <c r="B164" i="41"/>
  <c r="C164" i="41"/>
  <c r="B165" i="41"/>
  <c r="C165" i="41"/>
  <c r="B166" i="41"/>
  <c r="C166" i="41"/>
  <c r="B167" i="41"/>
  <c r="C167" i="41"/>
  <c r="B168" i="41"/>
  <c r="C168" i="41"/>
  <c r="B169" i="41"/>
  <c r="C169" i="41"/>
  <c r="B170" i="41"/>
  <c r="C170" i="41"/>
  <c r="B171" i="41"/>
  <c r="C171" i="41"/>
  <c r="B172" i="41"/>
  <c r="C172" i="41"/>
  <c r="B173" i="41"/>
  <c r="C173" i="41"/>
  <c r="B174" i="41"/>
  <c r="C174" i="41"/>
  <c r="B175" i="41"/>
  <c r="C175" i="41"/>
  <c r="B176" i="41"/>
  <c r="C176" i="41"/>
  <c r="B177" i="41"/>
  <c r="C177" i="41"/>
  <c r="B178" i="41"/>
  <c r="C178" i="41"/>
  <c r="B179" i="41"/>
  <c r="C179" i="41"/>
  <c r="B180" i="41"/>
  <c r="C180" i="41"/>
  <c r="B181" i="41"/>
  <c r="C181" i="41"/>
  <c r="B182" i="41"/>
  <c r="C182" i="41"/>
  <c r="B183" i="41"/>
  <c r="C183" i="41"/>
  <c r="B184" i="41"/>
  <c r="C184" i="41"/>
  <c r="B185" i="41"/>
  <c r="C185" i="41"/>
  <c r="B186" i="41"/>
  <c r="C186" i="41"/>
  <c r="B187" i="41"/>
  <c r="C187" i="41"/>
  <c r="B188" i="41"/>
  <c r="C188" i="41"/>
  <c r="B189" i="41"/>
  <c r="C189" i="41"/>
  <c r="B190" i="41"/>
  <c r="C190" i="41"/>
  <c r="B191" i="41"/>
  <c r="C191" i="41"/>
  <c r="B192" i="41"/>
  <c r="C192" i="41"/>
  <c r="B193" i="41"/>
  <c r="C193" i="41"/>
  <c r="B194" i="41"/>
  <c r="C194" i="41"/>
  <c r="B195" i="41"/>
  <c r="C195" i="41"/>
  <c r="B196" i="41"/>
  <c r="C196" i="41"/>
  <c r="B197" i="41"/>
  <c r="C197" i="41"/>
  <c r="B198" i="41"/>
  <c r="C198" i="41"/>
  <c r="B199" i="41"/>
  <c r="C199" i="41"/>
  <c r="B200" i="41"/>
  <c r="C200" i="41"/>
  <c r="B201" i="41"/>
  <c r="C201" i="41"/>
  <c r="B202" i="41"/>
  <c r="C202" i="41"/>
  <c r="B203" i="41"/>
  <c r="C203" i="41"/>
  <c r="B204" i="41"/>
  <c r="C204" i="41"/>
  <c r="B205" i="41"/>
  <c r="C205" i="41"/>
  <c r="B206" i="41"/>
  <c r="C206" i="41"/>
  <c r="B207" i="41"/>
  <c r="C207" i="41"/>
  <c r="B208" i="41"/>
  <c r="C208" i="41"/>
  <c r="B209" i="41"/>
  <c r="C209" i="41"/>
  <c r="B210" i="41"/>
  <c r="C210" i="41"/>
  <c r="B211" i="41"/>
  <c r="C211" i="41"/>
  <c r="B212" i="41"/>
  <c r="C212" i="41"/>
  <c r="B213" i="41"/>
  <c r="C213" i="41"/>
  <c r="B214" i="41"/>
  <c r="C214" i="41"/>
  <c r="B215" i="41"/>
  <c r="C215" i="41"/>
  <c r="B216" i="41"/>
  <c r="C216" i="41"/>
  <c r="B217" i="41"/>
  <c r="C217" i="41"/>
  <c r="B218" i="41"/>
  <c r="C218" i="41"/>
  <c r="B219" i="41"/>
  <c r="C219" i="41"/>
  <c r="B220" i="41"/>
  <c r="C220" i="41"/>
  <c r="B221" i="41"/>
  <c r="C221" i="41"/>
  <c r="B222" i="41"/>
  <c r="C222" i="41"/>
  <c r="B223" i="41"/>
  <c r="C223" i="41"/>
  <c r="B224" i="41"/>
  <c r="C224" i="41"/>
  <c r="B225" i="41"/>
  <c r="C225" i="41"/>
  <c r="B226" i="41"/>
  <c r="C226" i="41"/>
  <c r="B227" i="41"/>
  <c r="C227" i="41"/>
  <c r="B228" i="41"/>
  <c r="C228" i="41"/>
  <c r="B229" i="41"/>
  <c r="C229" i="41"/>
  <c r="B230" i="41"/>
  <c r="C230" i="41"/>
  <c r="B231" i="41"/>
  <c r="C231" i="41"/>
  <c r="B232" i="41"/>
  <c r="C232" i="41"/>
  <c r="B233" i="41"/>
  <c r="C233" i="41"/>
  <c r="B234" i="41"/>
  <c r="C234" i="41"/>
  <c r="B235" i="41"/>
  <c r="C235" i="41"/>
  <c r="B236" i="41"/>
  <c r="C236" i="41"/>
  <c r="B237" i="41"/>
  <c r="C237" i="41"/>
  <c r="B238" i="41"/>
  <c r="C238" i="41"/>
  <c r="B239" i="41"/>
  <c r="C239" i="41"/>
  <c r="B240" i="41"/>
  <c r="C240" i="41"/>
  <c r="B241" i="41"/>
  <c r="C241" i="41"/>
  <c r="B242" i="41"/>
  <c r="C242" i="41"/>
  <c r="B243" i="41"/>
  <c r="C243" i="41"/>
  <c r="B244" i="41"/>
  <c r="C244" i="41"/>
  <c r="B245" i="41"/>
  <c r="C245" i="41"/>
  <c r="B246" i="41"/>
  <c r="C246" i="41"/>
  <c r="B247" i="41"/>
  <c r="C247" i="41"/>
  <c r="B248" i="41"/>
  <c r="C248" i="41"/>
  <c r="B249" i="41"/>
  <c r="C249" i="41"/>
  <c r="B250" i="41"/>
  <c r="C250" i="41"/>
  <c r="B251" i="41"/>
  <c r="C251" i="41"/>
  <c r="B252" i="41"/>
  <c r="C252" i="41"/>
  <c r="B253" i="41"/>
  <c r="C253" i="41"/>
  <c r="B254" i="41"/>
  <c r="C254" i="41"/>
  <c r="B255" i="41"/>
  <c r="C255" i="41"/>
  <c r="B256" i="41"/>
  <c r="C256" i="41"/>
  <c r="B257" i="41"/>
  <c r="C257" i="41"/>
  <c r="B258" i="41"/>
  <c r="C258" i="41"/>
  <c r="B259" i="41"/>
  <c r="C259" i="41"/>
  <c r="B260" i="41"/>
  <c r="C260" i="41"/>
  <c r="B261" i="41"/>
  <c r="C261" i="41"/>
  <c r="B262" i="41"/>
  <c r="C262" i="41"/>
  <c r="B263" i="41"/>
  <c r="C263" i="41"/>
  <c r="B264" i="41"/>
  <c r="C264" i="41"/>
  <c r="B265" i="41"/>
  <c r="C265" i="41"/>
  <c r="B266" i="41"/>
  <c r="C266" i="41"/>
  <c r="B267" i="41"/>
  <c r="C267" i="41"/>
  <c r="B268" i="41"/>
  <c r="C268" i="41"/>
  <c r="B269" i="41"/>
  <c r="C269" i="41"/>
  <c r="B270" i="41"/>
  <c r="C270" i="41"/>
  <c r="B271" i="41"/>
  <c r="C271" i="41"/>
  <c r="B272" i="41"/>
  <c r="C272" i="41"/>
  <c r="B273" i="41"/>
  <c r="C273" i="41"/>
  <c r="B274" i="41"/>
  <c r="C274" i="41"/>
  <c r="B275" i="41"/>
  <c r="C275" i="41"/>
  <c r="B276" i="41"/>
  <c r="C276" i="41"/>
  <c r="B277" i="41"/>
  <c r="C277" i="41"/>
  <c r="B278" i="41"/>
  <c r="C278" i="41"/>
  <c r="B279" i="41"/>
  <c r="C279" i="41"/>
  <c r="B280" i="41"/>
  <c r="C280" i="41"/>
  <c r="B281" i="41"/>
  <c r="C281" i="41"/>
  <c r="B282" i="41"/>
  <c r="C282" i="41"/>
  <c r="B283" i="41"/>
  <c r="C283" i="41"/>
  <c r="B284" i="41"/>
  <c r="C284" i="41"/>
  <c r="B285" i="41"/>
  <c r="C285" i="41"/>
  <c r="B286" i="41"/>
  <c r="C286" i="41"/>
  <c r="B287" i="41"/>
  <c r="C287" i="41"/>
  <c r="B288" i="41"/>
  <c r="C288" i="41"/>
  <c r="B289" i="41"/>
  <c r="C289" i="41"/>
  <c r="B290" i="41"/>
  <c r="C290" i="41"/>
  <c r="B291" i="41"/>
  <c r="C291" i="41"/>
  <c r="B292" i="41"/>
  <c r="C292" i="41"/>
  <c r="B293" i="41"/>
  <c r="C293" i="41"/>
  <c r="B294" i="41"/>
  <c r="C294" i="41"/>
  <c r="B295" i="41"/>
  <c r="C295" i="41"/>
  <c r="B296" i="41"/>
  <c r="C296" i="41"/>
  <c r="B297" i="41"/>
  <c r="C297" i="41"/>
  <c r="B298" i="41"/>
  <c r="C298" i="41"/>
  <c r="B299" i="41"/>
  <c r="C299" i="41"/>
  <c r="B300" i="41"/>
  <c r="C300" i="41"/>
  <c r="B301" i="41"/>
  <c r="C301" i="41"/>
  <c r="B302" i="41"/>
  <c r="C302" i="41"/>
  <c r="B303" i="41"/>
  <c r="C303" i="41"/>
  <c r="B304" i="41"/>
  <c r="C304" i="41"/>
  <c r="B305" i="41"/>
  <c r="C305" i="41"/>
  <c r="B306" i="41"/>
  <c r="C306" i="41"/>
  <c r="B307" i="41"/>
  <c r="C307" i="41"/>
  <c r="B308" i="41"/>
  <c r="C308" i="41"/>
  <c r="B309" i="41"/>
  <c r="C309" i="41"/>
  <c r="B310" i="41"/>
  <c r="C310" i="41"/>
  <c r="B311" i="41"/>
  <c r="C311" i="41"/>
  <c r="B312" i="41"/>
  <c r="C312" i="41"/>
  <c r="B313" i="41"/>
  <c r="C313" i="41"/>
  <c r="B314" i="41"/>
  <c r="C314" i="41"/>
  <c r="B315" i="41"/>
  <c r="C315" i="41"/>
  <c r="B316" i="41"/>
  <c r="C316" i="41"/>
  <c r="B317" i="41"/>
  <c r="C317" i="41"/>
  <c r="B318" i="41"/>
  <c r="C318" i="41"/>
  <c r="B319" i="41"/>
  <c r="C319" i="41"/>
  <c r="B320" i="41"/>
  <c r="C320" i="41"/>
  <c r="B321" i="41"/>
  <c r="C321" i="41"/>
  <c r="B322" i="41"/>
  <c r="C322" i="41"/>
  <c r="B323" i="41"/>
  <c r="C323" i="41"/>
  <c r="B324" i="41"/>
  <c r="C324" i="41"/>
  <c r="B325" i="41"/>
  <c r="C325" i="41"/>
  <c r="B326" i="41"/>
  <c r="C326" i="41"/>
  <c r="B327" i="41"/>
  <c r="C327" i="41"/>
  <c r="B328" i="41"/>
  <c r="C328" i="41"/>
  <c r="B329" i="41"/>
  <c r="C329" i="41"/>
  <c r="B330" i="41"/>
  <c r="C330" i="41"/>
  <c r="B331" i="41"/>
  <c r="C331" i="41"/>
  <c r="B332" i="41"/>
  <c r="C332" i="41"/>
  <c r="B333" i="41"/>
  <c r="C333" i="41"/>
  <c r="B334" i="41"/>
  <c r="C334" i="41"/>
  <c r="B335" i="41"/>
  <c r="C335" i="41"/>
  <c r="B336" i="41"/>
  <c r="C336" i="41"/>
  <c r="B337" i="41"/>
  <c r="C337" i="41"/>
  <c r="B338" i="41"/>
  <c r="C338" i="41"/>
  <c r="B339" i="41"/>
  <c r="C339" i="41"/>
  <c r="B340" i="41"/>
  <c r="C340" i="41"/>
  <c r="B341" i="41"/>
  <c r="C341" i="41"/>
  <c r="B342" i="41"/>
  <c r="C342" i="41"/>
  <c r="B343" i="41"/>
  <c r="C343" i="41"/>
  <c r="B344" i="41"/>
  <c r="C344" i="41"/>
  <c r="B345" i="41"/>
  <c r="C345" i="41"/>
  <c r="B346" i="41"/>
  <c r="C346" i="41"/>
  <c r="B347" i="41"/>
  <c r="C347" i="41"/>
  <c r="B348" i="41"/>
  <c r="C348" i="41"/>
  <c r="B349" i="41"/>
  <c r="C349" i="41"/>
  <c r="B350" i="41"/>
  <c r="C350" i="41"/>
  <c r="B351" i="41"/>
  <c r="C351" i="41"/>
  <c r="B352" i="41"/>
  <c r="C352" i="41"/>
  <c r="B353" i="41"/>
  <c r="C353" i="41"/>
  <c r="B354" i="41"/>
  <c r="C354" i="41"/>
  <c r="B355" i="41"/>
  <c r="C355" i="41"/>
  <c r="B356" i="41"/>
  <c r="C356" i="41"/>
  <c r="B357" i="41"/>
  <c r="C357" i="41"/>
  <c r="B358" i="41"/>
  <c r="C358" i="41"/>
  <c r="B359" i="41"/>
  <c r="C359" i="41"/>
  <c r="B360" i="41"/>
  <c r="C360" i="41"/>
  <c r="B361" i="41"/>
  <c r="C361" i="41"/>
  <c r="B362" i="41"/>
  <c r="C362" i="41"/>
  <c r="B363" i="41"/>
  <c r="C363" i="41"/>
  <c r="B364" i="41"/>
  <c r="C364" i="41"/>
  <c r="B365" i="41"/>
  <c r="C365" i="41"/>
  <c r="B366" i="41"/>
  <c r="C366" i="41"/>
  <c r="B367" i="41"/>
  <c r="C367" i="41"/>
  <c r="B368" i="41"/>
  <c r="C368" i="41"/>
  <c r="B369" i="41"/>
  <c r="C369" i="41"/>
  <c r="B370" i="41"/>
  <c r="C370" i="41"/>
  <c r="B371" i="41"/>
  <c r="C371" i="41"/>
  <c r="B372" i="41"/>
  <c r="C372" i="41"/>
  <c r="B373" i="41"/>
  <c r="C373" i="41"/>
  <c r="B374" i="41"/>
  <c r="C374" i="41"/>
  <c r="B375" i="41"/>
  <c r="C375" i="41"/>
  <c r="B376" i="41"/>
  <c r="C376" i="41"/>
  <c r="B377" i="41"/>
  <c r="C377" i="41"/>
  <c r="B378" i="41"/>
  <c r="C378" i="41"/>
  <c r="B379" i="41"/>
  <c r="C379" i="41"/>
  <c r="B380" i="41"/>
  <c r="C380" i="41"/>
  <c r="B381" i="41"/>
  <c r="C381" i="41"/>
  <c r="B382" i="41"/>
  <c r="C382" i="41"/>
  <c r="B383" i="41"/>
  <c r="C383" i="41"/>
  <c r="B384" i="41"/>
  <c r="C384" i="41"/>
  <c r="B385" i="41"/>
  <c r="C385" i="41"/>
  <c r="B386" i="41"/>
  <c r="C386" i="41"/>
  <c r="B387" i="41"/>
  <c r="C387" i="41"/>
  <c r="B388" i="41"/>
  <c r="C388" i="41"/>
  <c r="B389" i="41"/>
  <c r="C389" i="41"/>
  <c r="B390" i="41"/>
  <c r="C390" i="41"/>
  <c r="B391" i="41"/>
  <c r="C391" i="41"/>
  <c r="B392" i="41"/>
  <c r="C392" i="41"/>
  <c r="B393" i="41"/>
  <c r="C393" i="41"/>
  <c r="B394" i="41"/>
  <c r="C394" i="41"/>
  <c r="B395" i="41"/>
  <c r="C395" i="41"/>
  <c r="B396" i="41"/>
  <c r="C396" i="41"/>
  <c r="B397" i="41"/>
  <c r="C397" i="41"/>
  <c r="B398" i="41"/>
  <c r="C398" i="41"/>
  <c r="B399" i="41"/>
  <c r="C399" i="41"/>
  <c r="B400" i="41"/>
  <c r="C400" i="41"/>
  <c r="B401" i="41"/>
  <c r="C401" i="41"/>
  <c r="B402" i="41"/>
  <c r="C402" i="41"/>
  <c r="B403" i="41"/>
  <c r="C403" i="41"/>
  <c r="B404" i="41"/>
  <c r="C404" i="41"/>
  <c r="B405" i="41"/>
  <c r="C405" i="41"/>
  <c r="B406" i="41"/>
  <c r="C406" i="41"/>
  <c r="B407" i="41"/>
  <c r="C407" i="41"/>
  <c r="B408" i="41"/>
  <c r="C408" i="41"/>
  <c r="B409" i="41"/>
  <c r="C409" i="41"/>
  <c r="B410" i="41"/>
  <c r="C410" i="41"/>
  <c r="B411" i="41"/>
  <c r="C411" i="41"/>
  <c r="B412" i="41"/>
  <c r="C412" i="41"/>
  <c r="B413" i="41"/>
  <c r="C413" i="41"/>
  <c r="B414" i="41"/>
  <c r="C414" i="41"/>
  <c r="B415" i="41"/>
  <c r="C415" i="41"/>
  <c r="B416" i="41"/>
  <c r="C416" i="41"/>
  <c r="B417" i="41"/>
  <c r="C417" i="41"/>
  <c r="B418" i="41"/>
  <c r="C418" i="41"/>
  <c r="B419" i="41"/>
  <c r="C419" i="41"/>
  <c r="B420" i="41"/>
  <c r="C420" i="41"/>
  <c r="B421" i="41"/>
  <c r="C421" i="41"/>
  <c r="B422" i="41"/>
  <c r="C422" i="41"/>
  <c r="B423" i="41"/>
  <c r="C423" i="41"/>
  <c r="B424" i="41"/>
  <c r="C424" i="41"/>
  <c r="B425" i="41"/>
  <c r="C425" i="41"/>
  <c r="B426" i="41"/>
  <c r="C426" i="41"/>
  <c r="B427" i="41"/>
  <c r="C427" i="41"/>
  <c r="B428" i="41"/>
  <c r="C428" i="41"/>
  <c r="B429" i="41"/>
  <c r="C429" i="41"/>
  <c r="B430" i="41"/>
  <c r="C430" i="41"/>
  <c r="B431" i="41"/>
  <c r="C431" i="41"/>
  <c r="B432" i="41"/>
  <c r="C432" i="41"/>
  <c r="B433" i="41"/>
  <c r="C433" i="41"/>
  <c r="B434" i="41"/>
  <c r="C434" i="41"/>
  <c r="B435" i="41"/>
  <c r="C435" i="41"/>
  <c r="B436" i="41"/>
  <c r="C436" i="41"/>
  <c r="B437" i="41"/>
  <c r="C437" i="41"/>
  <c r="B438" i="41"/>
  <c r="C438" i="41"/>
  <c r="B439" i="41"/>
  <c r="C439" i="41"/>
  <c r="B440" i="41"/>
  <c r="C440" i="41"/>
  <c r="B441" i="41"/>
  <c r="C441" i="41"/>
  <c r="B442" i="41"/>
  <c r="C442" i="41"/>
  <c r="B443" i="41"/>
  <c r="C443" i="41"/>
  <c r="B444" i="41"/>
  <c r="C444" i="41"/>
  <c r="B445" i="41"/>
  <c r="C445" i="41"/>
  <c r="B446" i="41"/>
  <c r="C446" i="41"/>
  <c r="B447" i="41"/>
  <c r="C447" i="41"/>
  <c r="B448" i="41"/>
  <c r="C448" i="41"/>
  <c r="B449" i="41"/>
  <c r="C449" i="41"/>
  <c r="B450" i="41"/>
  <c r="C450" i="41"/>
  <c r="B451" i="41"/>
  <c r="C451" i="41"/>
  <c r="B452" i="41"/>
  <c r="C452" i="41"/>
  <c r="B453" i="41"/>
  <c r="C453" i="41"/>
  <c r="B454" i="41"/>
  <c r="C454" i="41"/>
  <c r="B455" i="41"/>
  <c r="C455" i="41"/>
  <c r="B456" i="41"/>
  <c r="C456" i="41"/>
  <c r="B457" i="41"/>
  <c r="C457" i="41"/>
  <c r="B458" i="41"/>
  <c r="C458" i="41"/>
  <c r="B459" i="41"/>
  <c r="C459" i="41"/>
  <c r="B460" i="41"/>
  <c r="C460" i="41"/>
  <c r="B461" i="41"/>
  <c r="C461" i="41"/>
  <c r="B462" i="41"/>
  <c r="C462" i="41"/>
  <c r="B463" i="41"/>
  <c r="C463" i="41"/>
  <c r="B464" i="41"/>
  <c r="C464" i="41"/>
  <c r="B465" i="41"/>
  <c r="C465" i="41"/>
  <c r="B466" i="41"/>
  <c r="C466" i="41"/>
  <c r="B467" i="41"/>
  <c r="C467" i="41"/>
  <c r="B468" i="41"/>
  <c r="C468" i="41"/>
  <c r="B469" i="41"/>
  <c r="C469" i="41"/>
  <c r="B470" i="41"/>
  <c r="C470" i="41"/>
  <c r="B471" i="41"/>
  <c r="C471" i="41"/>
  <c r="B472" i="41"/>
  <c r="C472" i="41"/>
  <c r="B473" i="41"/>
  <c r="C473" i="41"/>
  <c r="B474" i="41"/>
  <c r="C474" i="41"/>
  <c r="B475" i="41"/>
  <c r="C475" i="41"/>
  <c r="B476" i="41"/>
  <c r="C476" i="41"/>
  <c r="B477" i="41"/>
  <c r="C477" i="41"/>
  <c r="B478" i="41"/>
  <c r="C478" i="41"/>
  <c r="B479" i="41"/>
  <c r="C479" i="41"/>
  <c r="B480" i="41"/>
  <c r="C480" i="41"/>
  <c r="B481" i="41"/>
  <c r="C481" i="41"/>
  <c r="B482" i="41"/>
  <c r="C482" i="41"/>
  <c r="B483" i="41"/>
  <c r="C483" i="41"/>
  <c r="B484" i="41"/>
  <c r="C484" i="41"/>
  <c r="B485" i="41"/>
  <c r="C485" i="41"/>
  <c r="B486" i="41"/>
  <c r="C486" i="41"/>
  <c r="B487" i="41"/>
  <c r="C487" i="41"/>
  <c r="B488" i="41"/>
  <c r="C488" i="41"/>
  <c r="B489" i="41"/>
  <c r="C489" i="41"/>
  <c r="B490" i="41"/>
  <c r="C490" i="41"/>
  <c r="B491" i="41"/>
  <c r="C491" i="41"/>
  <c r="B492" i="41"/>
  <c r="C492" i="41"/>
  <c r="B493" i="41"/>
  <c r="C493" i="41"/>
  <c r="B494" i="41"/>
  <c r="C494" i="41"/>
  <c r="B495" i="41"/>
  <c r="C495" i="41"/>
  <c r="B496" i="41"/>
  <c r="C496" i="41"/>
  <c r="B497" i="41"/>
  <c r="C497" i="41"/>
  <c r="B498" i="41"/>
  <c r="C498" i="41"/>
  <c r="B499" i="41"/>
  <c r="C499" i="41"/>
  <c r="B500" i="41"/>
  <c r="C500" i="41"/>
  <c r="B501" i="41"/>
  <c r="C501" i="41"/>
  <c r="B502" i="41"/>
  <c r="C502" i="41"/>
  <c r="B503" i="41"/>
  <c r="C503" i="41"/>
  <c r="B504" i="41"/>
  <c r="C504" i="41"/>
  <c r="B505" i="41"/>
  <c r="C505" i="41"/>
  <c r="B506" i="41"/>
  <c r="C506" i="41"/>
  <c r="B507" i="41"/>
  <c r="C507" i="41"/>
  <c r="B508" i="41"/>
  <c r="C508" i="41"/>
  <c r="B509" i="41"/>
  <c r="C509" i="41"/>
  <c r="B510" i="41"/>
  <c r="C510" i="41"/>
  <c r="B511" i="41"/>
  <c r="C511" i="41"/>
  <c r="B512" i="41"/>
  <c r="C512" i="41"/>
  <c r="B513" i="41"/>
  <c r="C513" i="41"/>
  <c r="B514" i="41"/>
  <c r="C514" i="41"/>
  <c r="B515" i="41"/>
  <c r="C515" i="41"/>
  <c r="B516" i="41"/>
  <c r="C516" i="41"/>
  <c r="B517" i="41"/>
  <c r="C517" i="41"/>
  <c r="B518" i="41"/>
  <c r="C518" i="41"/>
  <c r="B519" i="41"/>
  <c r="C519" i="41"/>
  <c r="B520" i="41"/>
  <c r="C520" i="41"/>
  <c r="B521" i="41"/>
  <c r="C521" i="41"/>
  <c r="B522" i="41"/>
  <c r="C522" i="41"/>
  <c r="B523" i="41"/>
  <c r="C523" i="41"/>
  <c r="B524" i="41"/>
  <c r="C524" i="41"/>
  <c r="B525" i="41"/>
  <c r="C525" i="41"/>
  <c r="B526" i="41"/>
  <c r="C526" i="41"/>
  <c r="B527" i="41"/>
  <c r="C527" i="41"/>
  <c r="B528" i="41"/>
  <c r="C528" i="41"/>
  <c r="B529" i="41"/>
  <c r="C529" i="41"/>
  <c r="B530" i="41"/>
  <c r="C530" i="41"/>
  <c r="B531" i="41"/>
  <c r="C531" i="41"/>
  <c r="B532" i="41"/>
  <c r="C532" i="41"/>
  <c r="B533" i="41"/>
  <c r="C533" i="41"/>
  <c r="B534" i="41"/>
  <c r="C534" i="41"/>
  <c r="B535" i="41"/>
  <c r="C535" i="41"/>
  <c r="B536" i="41"/>
  <c r="C536" i="41"/>
  <c r="B537" i="41"/>
  <c r="C537" i="41"/>
  <c r="B538" i="41"/>
  <c r="C538" i="41"/>
  <c r="B539" i="41"/>
  <c r="C539" i="41"/>
  <c r="B540" i="41"/>
  <c r="C540" i="41"/>
  <c r="B541" i="41"/>
  <c r="C541" i="41"/>
  <c r="B542" i="41"/>
  <c r="C542" i="41"/>
  <c r="B543" i="41"/>
  <c r="C543" i="41"/>
  <c r="B544" i="41"/>
  <c r="C544" i="41"/>
  <c r="B545" i="41"/>
  <c r="C545" i="41"/>
  <c r="B546" i="41"/>
  <c r="C546" i="41"/>
  <c r="B547" i="41"/>
  <c r="C547" i="41"/>
  <c r="B548" i="41"/>
  <c r="C548" i="41"/>
  <c r="B549" i="41"/>
  <c r="C549" i="41"/>
  <c r="B550" i="41"/>
  <c r="C550" i="41"/>
  <c r="B551" i="41"/>
  <c r="C551" i="41"/>
  <c r="B552" i="41"/>
  <c r="C552" i="41"/>
  <c r="B553" i="41"/>
  <c r="C553" i="41"/>
  <c r="B554" i="41"/>
  <c r="C554" i="41"/>
  <c r="B555" i="41"/>
  <c r="C555" i="41"/>
  <c r="B556" i="41"/>
  <c r="C556" i="41"/>
  <c r="B557" i="41"/>
  <c r="C557" i="41"/>
  <c r="B558" i="41"/>
  <c r="C558" i="41"/>
  <c r="B559" i="41"/>
  <c r="C559" i="41"/>
  <c r="B560" i="41"/>
  <c r="C560" i="41"/>
  <c r="B561" i="41"/>
  <c r="C561" i="41"/>
  <c r="B562" i="41"/>
  <c r="C562" i="41"/>
  <c r="B563" i="41"/>
  <c r="C563" i="41"/>
  <c r="B564" i="41"/>
  <c r="C564" i="41"/>
  <c r="B565" i="41"/>
  <c r="C565" i="41"/>
  <c r="B566" i="41"/>
  <c r="C566" i="41"/>
  <c r="B567" i="41"/>
  <c r="C567" i="41"/>
  <c r="B568" i="41"/>
  <c r="C568" i="41"/>
  <c r="B569" i="41"/>
  <c r="C569" i="41"/>
  <c r="B570" i="41"/>
  <c r="C570" i="41"/>
  <c r="B571" i="41"/>
  <c r="C571" i="41"/>
  <c r="B572" i="41"/>
  <c r="C572" i="41"/>
  <c r="B573" i="41"/>
  <c r="C573" i="41"/>
  <c r="B574" i="41"/>
  <c r="C574" i="41"/>
  <c r="B575" i="41"/>
  <c r="C575" i="41"/>
  <c r="B576" i="41"/>
  <c r="C576" i="41"/>
  <c r="B577" i="41"/>
  <c r="C577" i="41"/>
  <c r="B578" i="41"/>
  <c r="C578" i="41"/>
  <c r="B579" i="41"/>
  <c r="C579" i="41"/>
  <c r="B580" i="41"/>
  <c r="C580" i="41"/>
  <c r="B581" i="41"/>
  <c r="C581" i="41"/>
  <c r="B582" i="41"/>
  <c r="C582" i="41"/>
  <c r="B583" i="41"/>
  <c r="C583" i="41"/>
  <c r="B584" i="41"/>
  <c r="C584" i="41"/>
  <c r="B585" i="41"/>
  <c r="C585" i="41"/>
  <c r="B586" i="41"/>
  <c r="C586" i="41"/>
  <c r="B587" i="41"/>
  <c r="C587" i="41"/>
  <c r="B588" i="41"/>
  <c r="C588" i="41"/>
  <c r="B589" i="41"/>
  <c r="C589" i="41"/>
  <c r="B590" i="41"/>
  <c r="C590" i="41"/>
  <c r="B591" i="41"/>
  <c r="C591" i="41"/>
  <c r="B592" i="41"/>
  <c r="C592" i="41"/>
  <c r="B593" i="41"/>
  <c r="C593" i="41"/>
  <c r="B594" i="41"/>
  <c r="C594" i="41"/>
  <c r="B595" i="41"/>
  <c r="C595" i="41"/>
  <c r="B596" i="41"/>
  <c r="C596" i="41"/>
  <c r="B597" i="41"/>
  <c r="C597" i="41"/>
  <c r="B598" i="41"/>
  <c r="C598" i="41"/>
  <c r="B599" i="41"/>
  <c r="C599" i="41"/>
  <c r="B600" i="41"/>
  <c r="C600" i="41"/>
  <c r="B601" i="41"/>
  <c r="C601" i="41"/>
  <c r="B602" i="41"/>
  <c r="C602" i="41"/>
  <c r="B603" i="41"/>
  <c r="C603" i="41"/>
  <c r="B604" i="41"/>
  <c r="C604" i="41"/>
  <c r="B605" i="41"/>
  <c r="C605" i="41"/>
  <c r="B606" i="41"/>
  <c r="C606" i="41"/>
  <c r="B607" i="41"/>
  <c r="C607" i="41"/>
  <c r="B608" i="41"/>
  <c r="C608" i="41"/>
  <c r="B609" i="41"/>
  <c r="C609" i="41"/>
  <c r="B610" i="41"/>
  <c r="C610" i="41"/>
  <c r="B611" i="41"/>
  <c r="C611" i="41"/>
  <c r="B612" i="41"/>
  <c r="C612" i="41"/>
  <c r="B613" i="41"/>
  <c r="C613" i="41"/>
  <c r="B614" i="41"/>
  <c r="C614" i="41"/>
  <c r="B615" i="41"/>
  <c r="C615" i="41"/>
  <c r="B616" i="41"/>
  <c r="C616" i="41"/>
  <c r="B617" i="41"/>
  <c r="C617" i="41"/>
  <c r="B618" i="41"/>
  <c r="C618" i="41"/>
  <c r="B619" i="41"/>
  <c r="C619" i="41"/>
  <c r="B620" i="41"/>
  <c r="C620" i="41"/>
  <c r="B621" i="41"/>
  <c r="C621" i="41"/>
  <c r="B622" i="41"/>
  <c r="C622" i="41"/>
  <c r="B623" i="41"/>
  <c r="C623" i="41"/>
  <c r="B624" i="41"/>
  <c r="C624" i="41"/>
  <c r="B625" i="41"/>
  <c r="C625" i="41"/>
  <c r="B626" i="41"/>
  <c r="C626" i="41"/>
  <c r="B627" i="41"/>
  <c r="C627" i="41"/>
  <c r="B628" i="41"/>
  <c r="C628" i="41"/>
  <c r="B629" i="41"/>
  <c r="C629" i="41"/>
  <c r="B630" i="41"/>
  <c r="C630" i="41"/>
  <c r="B631" i="41"/>
  <c r="C631" i="41"/>
  <c r="B632" i="41"/>
  <c r="C632" i="41"/>
  <c r="B633" i="41"/>
  <c r="C633" i="41"/>
  <c r="B634" i="41"/>
  <c r="C634" i="41"/>
  <c r="B635" i="41"/>
  <c r="C635" i="41"/>
  <c r="B636" i="41"/>
  <c r="C636" i="41"/>
  <c r="B637" i="41"/>
  <c r="C637" i="41"/>
  <c r="B638" i="41"/>
  <c r="C638" i="41"/>
  <c r="B639" i="41"/>
  <c r="C639" i="41"/>
  <c r="B640" i="41"/>
  <c r="C640" i="41"/>
  <c r="B641" i="41"/>
  <c r="C641" i="41"/>
  <c r="B642" i="41"/>
  <c r="C642" i="41"/>
  <c r="B643" i="41"/>
  <c r="C643" i="41"/>
  <c r="B644" i="41"/>
  <c r="C644" i="41"/>
  <c r="B645" i="41"/>
  <c r="C645" i="41"/>
  <c r="B646" i="41"/>
  <c r="C646" i="41"/>
  <c r="B647" i="41"/>
  <c r="C647" i="41"/>
  <c r="B648" i="41"/>
  <c r="C648" i="41"/>
  <c r="B649" i="41"/>
  <c r="C649" i="41"/>
  <c r="B650" i="41"/>
  <c r="C650" i="41"/>
  <c r="B651" i="41"/>
  <c r="C651" i="41"/>
  <c r="B652" i="41"/>
  <c r="C652" i="41"/>
  <c r="B653" i="41"/>
  <c r="C653" i="41"/>
  <c r="B654" i="41"/>
  <c r="C654" i="41"/>
  <c r="B655" i="41"/>
  <c r="C655" i="41"/>
  <c r="B656" i="41"/>
  <c r="C656" i="41"/>
  <c r="B657" i="41"/>
  <c r="C657" i="41"/>
  <c r="B658" i="41"/>
  <c r="C658" i="41"/>
  <c r="B659" i="41"/>
  <c r="C659" i="41"/>
  <c r="B660" i="41"/>
  <c r="C660" i="41"/>
  <c r="B661" i="41"/>
  <c r="C661" i="41"/>
  <c r="B662" i="41"/>
  <c r="C662" i="41"/>
  <c r="B663" i="41"/>
  <c r="C663" i="41"/>
  <c r="B664" i="41"/>
  <c r="C664" i="41"/>
  <c r="B665" i="41"/>
  <c r="C665" i="41"/>
  <c r="B666" i="41"/>
  <c r="C666" i="41"/>
  <c r="B667" i="41"/>
  <c r="C667" i="41"/>
  <c r="B668" i="41"/>
  <c r="C668" i="41"/>
  <c r="B669" i="41"/>
  <c r="C669" i="41"/>
  <c r="B670" i="41"/>
  <c r="C670" i="41"/>
  <c r="B671" i="41"/>
  <c r="C671" i="41"/>
  <c r="B672" i="41"/>
  <c r="C672" i="41"/>
  <c r="B673" i="41"/>
  <c r="C673" i="41"/>
  <c r="B674" i="41"/>
  <c r="C674" i="41"/>
  <c r="B675" i="41"/>
  <c r="C675" i="41"/>
  <c r="B676" i="41"/>
  <c r="C676" i="41"/>
  <c r="B677" i="41"/>
  <c r="C677" i="41"/>
  <c r="B678" i="41"/>
  <c r="C678" i="41"/>
  <c r="B679" i="41"/>
  <c r="C679" i="41"/>
  <c r="B680" i="41"/>
  <c r="C680" i="41"/>
  <c r="B681" i="41"/>
  <c r="C681" i="41"/>
  <c r="B682" i="41"/>
  <c r="C682" i="41"/>
  <c r="B683" i="41"/>
  <c r="C683" i="41"/>
  <c r="B684" i="41"/>
  <c r="C684" i="41"/>
  <c r="B685" i="41"/>
  <c r="C685" i="41"/>
  <c r="B686" i="41"/>
  <c r="C686" i="41"/>
  <c r="B687" i="41"/>
  <c r="C687" i="41"/>
  <c r="B688" i="41"/>
  <c r="C688" i="41"/>
  <c r="B689" i="41"/>
  <c r="C689" i="41"/>
  <c r="B690" i="41"/>
  <c r="C690" i="41"/>
  <c r="B691" i="41"/>
  <c r="C691" i="41"/>
  <c r="B692" i="41"/>
  <c r="C692" i="41"/>
  <c r="B693" i="41"/>
  <c r="C693" i="41"/>
  <c r="B694" i="41"/>
  <c r="C694" i="41"/>
  <c r="B695" i="41"/>
  <c r="C695" i="41"/>
  <c r="B696" i="41"/>
  <c r="C696" i="41"/>
  <c r="B697" i="41"/>
  <c r="C697" i="41"/>
  <c r="B698" i="41"/>
  <c r="C698" i="41"/>
  <c r="B699" i="41"/>
  <c r="C699" i="41"/>
  <c r="B700" i="41"/>
  <c r="C700" i="41"/>
  <c r="B701" i="41"/>
  <c r="C701" i="41"/>
  <c r="B702" i="41"/>
  <c r="C702" i="41"/>
  <c r="B703" i="41"/>
  <c r="C703" i="41"/>
  <c r="B704" i="41"/>
  <c r="C704" i="41"/>
  <c r="B705" i="41"/>
  <c r="C705" i="41"/>
  <c r="B706" i="41"/>
  <c r="C706" i="41"/>
  <c r="B707" i="41"/>
  <c r="C707" i="41"/>
  <c r="B708" i="41"/>
  <c r="C708" i="41"/>
  <c r="B709" i="41"/>
  <c r="C709" i="41"/>
  <c r="B710" i="41"/>
  <c r="C710" i="41"/>
  <c r="B711" i="41"/>
  <c r="C711" i="41"/>
  <c r="B712" i="41"/>
  <c r="C712" i="41"/>
  <c r="B713" i="41"/>
  <c r="C713" i="41"/>
  <c r="B714" i="41"/>
  <c r="C714" i="41"/>
  <c r="B715" i="41"/>
  <c r="C715" i="41"/>
  <c r="B716" i="41"/>
  <c r="C716" i="41"/>
  <c r="B717" i="41"/>
  <c r="C717" i="41"/>
  <c r="B718" i="41"/>
  <c r="C718" i="41"/>
  <c r="B719" i="41"/>
  <c r="C719" i="41"/>
  <c r="B720" i="41"/>
  <c r="C720" i="41"/>
  <c r="B721" i="41"/>
  <c r="C721" i="41"/>
  <c r="B722" i="41"/>
  <c r="C722" i="41"/>
  <c r="B723" i="41"/>
  <c r="C723" i="41"/>
  <c r="B724" i="41"/>
  <c r="C724" i="41"/>
  <c r="B725" i="41"/>
  <c r="C725" i="41"/>
  <c r="B726" i="41"/>
  <c r="C726" i="41"/>
  <c r="B727" i="41"/>
  <c r="C727" i="41"/>
  <c r="B728" i="41"/>
  <c r="C728" i="41"/>
  <c r="B729" i="41"/>
  <c r="C729" i="41"/>
  <c r="B730" i="41"/>
  <c r="C730" i="41"/>
  <c r="B731" i="41"/>
  <c r="C731" i="41"/>
  <c r="B732" i="41"/>
  <c r="C732" i="41"/>
  <c r="B733" i="41"/>
  <c r="C733" i="41"/>
  <c r="B734" i="41"/>
  <c r="C734" i="41"/>
  <c r="B735" i="41"/>
  <c r="C735" i="41"/>
  <c r="B736" i="41"/>
  <c r="C736" i="41"/>
  <c r="B737" i="41"/>
  <c r="C737" i="41"/>
  <c r="B738" i="41"/>
  <c r="C738" i="41"/>
  <c r="B739" i="41"/>
  <c r="C739" i="41"/>
  <c r="B740" i="41"/>
  <c r="C740" i="41"/>
  <c r="B741" i="41"/>
  <c r="C741" i="41"/>
  <c r="B742" i="41"/>
  <c r="C742" i="41"/>
  <c r="B743" i="41"/>
  <c r="C743" i="41"/>
  <c r="B744" i="41"/>
  <c r="C744" i="41"/>
  <c r="B745" i="41"/>
  <c r="C745" i="41"/>
  <c r="B746" i="41"/>
  <c r="C746" i="41"/>
  <c r="B747" i="41"/>
  <c r="C747" i="41"/>
  <c r="B748" i="41"/>
  <c r="C748" i="41"/>
  <c r="B749" i="41"/>
  <c r="C749" i="41"/>
  <c r="B750" i="41"/>
  <c r="C750" i="41"/>
  <c r="B751" i="41"/>
  <c r="C751" i="41"/>
  <c r="B752" i="41"/>
  <c r="C752" i="41"/>
  <c r="B753" i="41"/>
  <c r="C753" i="41"/>
  <c r="B754" i="41"/>
  <c r="C754" i="41"/>
  <c r="B755" i="41"/>
  <c r="C755" i="41"/>
  <c r="B756" i="41"/>
  <c r="C756" i="41"/>
  <c r="B757" i="41"/>
  <c r="C757" i="41"/>
  <c r="B758" i="41"/>
  <c r="C758" i="41"/>
  <c r="B759" i="41"/>
  <c r="C759" i="41"/>
  <c r="B760" i="41"/>
  <c r="C760" i="41"/>
  <c r="B761" i="41"/>
  <c r="C761" i="41"/>
  <c r="B762" i="41"/>
  <c r="C762" i="41"/>
  <c r="B763" i="41"/>
  <c r="C763" i="41"/>
  <c r="B764" i="41"/>
  <c r="C764" i="41"/>
  <c r="B765" i="41"/>
  <c r="C765" i="41"/>
  <c r="B766" i="41"/>
  <c r="C766" i="41"/>
  <c r="B767" i="41"/>
  <c r="C767" i="41"/>
  <c r="B768" i="41"/>
  <c r="C768" i="41"/>
  <c r="B769" i="41"/>
  <c r="C769" i="41"/>
  <c r="B770" i="41"/>
  <c r="C770" i="41"/>
  <c r="B771" i="41"/>
  <c r="C771" i="41"/>
  <c r="B772" i="41"/>
  <c r="C772" i="41"/>
  <c r="B773" i="41"/>
  <c r="C773" i="41"/>
  <c r="B774" i="41"/>
  <c r="C774" i="41"/>
  <c r="B775" i="41"/>
  <c r="C775" i="41"/>
  <c r="B776" i="41"/>
  <c r="C776" i="41"/>
  <c r="B777" i="41"/>
  <c r="C777" i="41"/>
  <c r="B778" i="41"/>
  <c r="C778" i="41"/>
  <c r="B779" i="41"/>
  <c r="C779" i="41"/>
  <c r="B780" i="41"/>
  <c r="C780" i="41"/>
  <c r="B781" i="41"/>
  <c r="C781" i="41"/>
  <c r="B782" i="41"/>
  <c r="C782" i="41"/>
  <c r="B783" i="41"/>
  <c r="C783" i="41"/>
  <c r="B784" i="41"/>
  <c r="C784" i="41"/>
  <c r="B785" i="41"/>
  <c r="C785" i="41"/>
  <c r="B786" i="41"/>
  <c r="C786" i="41"/>
  <c r="B787" i="41"/>
  <c r="C787" i="41"/>
  <c r="B788" i="41"/>
  <c r="C788" i="41"/>
  <c r="B789" i="41"/>
  <c r="C789" i="41"/>
  <c r="B790" i="41"/>
  <c r="C790" i="41"/>
  <c r="B791" i="41"/>
  <c r="C791" i="41"/>
  <c r="B792" i="41"/>
  <c r="C792" i="41"/>
  <c r="B793" i="41"/>
  <c r="C793" i="41"/>
  <c r="B794" i="41"/>
  <c r="C794" i="41"/>
  <c r="B795" i="41"/>
  <c r="C795" i="41"/>
  <c r="B796" i="41"/>
  <c r="C796" i="41"/>
  <c r="B797" i="41"/>
  <c r="C797" i="41"/>
  <c r="B798" i="41"/>
  <c r="C798" i="41"/>
  <c r="B799" i="41"/>
  <c r="C799" i="41"/>
  <c r="B800" i="41"/>
  <c r="C800" i="41"/>
  <c r="B801" i="41"/>
  <c r="C801" i="41"/>
  <c r="B802" i="41"/>
  <c r="C802" i="41"/>
  <c r="B803" i="41"/>
  <c r="C803" i="41"/>
  <c r="B804" i="41"/>
  <c r="C804" i="41"/>
  <c r="B805" i="41"/>
  <c r="C805" i="41"/>
  <c r="B806" i="41"/>
  <c r="C806" i="41"/>
  <c r="B807" i="41"/>
  <c r="C807" i="41"/>
  <c r="B808" i="41"/>
  <c r="C808" i="41"/>
  <c r="B809" i="41"/>
  <c r="C809" i="41"/>
  <c r="B810" i="41"/>
  <c r="C810" i="41"/>
  <c r="B811" i="41"/>
  <c r="C811" i="41"/>
  <c r="B812" i="41"/>
  <c r="C812" i="41"/>
  <c r="B813" i="41"/>
  <c r="C813" i="41"/>
  <c r="B814" i="41"/>
  <c r="C814" i="41"/>
  <c r="B815" i="41"/>
  <c r="C815" i="41"/>
  <c r="B816" i="41"/>
  <c r="C816" i="41"/>
  <c r="B817" i="41"/>
  <c r="C817" i="41"/>
  <c r="B818" i="41"/>
  <c r="C818" i="41"/>
  <c r="B819" i="41"/>
  <c r="C819" i="41"/>
  <c r="B820" i="41"/>
  <c r="C820" i="41"/>
  <c r="B821" i="41"/>
  <c r="C821" i="41"/>
  <c r="B822" i="41"/>
  <c r="C822" i="41"/>
  <c r="B823" i="41"/>
  <c r="C823" i="41"/>
  <c r="B824" i="41"/>
  <c r="C824" i="41"/>
  <c r="B825" i="41"/>
  <c r="C825" i="41"/>
  <c r="B826" i="41"/>
  <c r="C826" i="41"/>
  <c r="B827" i="41"/>
  <c r="C827" i="41"/>
  <c r="B828" i="41"/>
  <c r="C828" i="41"/>
  <c r="B829" i="41"/>
  <c r="C829" i="41"/>
  <c r="B830" i="41"/>
  <c r="C830" i="41"/>
  <c r="B831" i="41"/>
  <c r="C831" i="41"/>
  <c r="B832" i="41"/>
  <c r="C832" i="41"/>
  <c r="B833" i="41"/>
  <c r="C833" i="41"/>
  <c r="B834" i="41"/>
  <c r="C834" i="41"/>
  <c r="B835" i="41"/>
  <c r="C835" i="41"/>
  <c r="B836" i="41"/>
  <c r="C836" i="41"/>
  <c r="B837" i="41"/>
  <c r="C837" i="41"/>
  <c r="B838" i="41"/>
  <c r="C838" i="41"/>
  <c r="B839" i="41"/>
  <c r="C839" i="41"/>
  <c r="B840" i="41"/>
  <c r="C840" i="41"/>
  <c r="B841" i="41"/>
  <c r="C841" i="41"/>
  <c r="B842" i="41"/>
  <c r="C842" i="41"/>
  <c r="B843" i="41"/>
  <c r="C843" i="41"/>
  <c r="B844" i="41"/>
  <c r="C844" i="41"/>
  <c r="B845" i="41"/>
  <c r="C845" i="41"/>
  <c r="B846" i="41"/>
  <c r="C846" i="41"/>
  <c r="B847" i="41"/>
  <c r="C847" i="41"/>
  <c r="B848" i="41"/>
  <c r="C848" i="41"/>
  <c r="B849" i="41"/>
  <c r="C849" i="41"/>
  <c r="B850" i="41"/>
  <c r="C850" i="41"/>
  <c r="B851" i="41"/>
  <c r="C851" i="41"/>
  <c r="B852" i="41"/>
  <c r="C852" i="41"/>
  <c r="B853" i="41"/>
  <c r="C853" i="41"/>
  <c r="B854" i="41"/>
  <c r="C854" i="41"/>
  <c r="B855" i="41"/>
  <c r="C855" i="41"/>
  <c r="B856" i="41"/>
  <c r="C856" i="41"/>
  <c r="B857" i="41"/>
  <c r="C857" i="41"/>
  <c r="B858" i="41"/>
  <c r="C858" i="41"/>
  <c r="B859" i="41"/>
  <c r="C859" i="41"/>
  <c r="B860" i="41"/>
  <c r="C860" i="41"/>
  <c r="B861" i="41"/>
  <c r="C861" i="41"/>
  <c r="B862" i="41"/>
  <c r="C862" i="41"/>
  <c r="B863" i="41"/>
  <c r="C863" i="41"/>
  <c r="B864" i="41"/>
  <c r="C864" i="41"/>
  <c r="B865" i="41"/>
  <c r="C865" i="41"/>
  <c r="B866" i="41"/>
  <c r="C866" i="41"/>
  <c r="B867" i="41"/>
  <c r="C867" i="41"/>
  <c r="B868" i="41"/>
  <c r="C868" i="41"/>
  <c r="B869" i="41"/>
  <c r="C869" i="41"/>
  <c r="B870" i="41"/>
  <c r="C870" i="41"/>
  <c r="B871" i="41"/>
  <c r="C871" i="41"/>
  <c r="B872" i="41"/>
  <c r="C872" i="41"/>
  <c r="B873" i="41"/>
  <c r="C873" i="41"/>
  <c r="B874" i="41"/>
  <c r="C874" i="41"/>
  <c r="B875" i="41"/>
  <c r="C875" i="41"/>
  <c r="B876" i="41"/>
  <c r="C876" i="41"/>
  <c r="B877" i="41"/>
  <c r="C877" i="41"/>
  <c r="B878" i="41"/>
  <c r="C878" i="41"/>
  <c r="B879" i="41"/>
  <c r="C879" i="41"/>
  <c r="B880" i="41"/>
  <c r="C880" i="41"/>
  <c r="B881" i="41"/>
  <c r="C881" i="41"/>
  <c r="B882" i="41"/>
  <c r="C882" i="41"/>
  <c r="B883" i="41"/>
  <c r="C883" i="41"/>
  <c r="B884" i="41"/>
  <c r="C884" i="41"/>
  <c r="B885" i="41"/>
  <c r="C885" i="41"/>
  <c r="B886" i="41"/>
  <c r="C886" i="41"/>
  <c r="B887" i="41"/>
  <c r="C887" i="41"/>
  <c r="B888" i="41"/>
  <c r="C888" i="41"/>
  <c r="B889" i="41"/>
  <c r="C889" i="41"/>
  <c r="B890" i="41"/>
  <c r="C890" i="41"/>
  <c r="B891" i="41"/>
  <c r="C891" i="41"/>
  <c r="B892" i="41"/>
  <c r="C892" i="41"/>
  <c r="B893" i="41"/>
  <c r="C893" i="41"/>
  <c r="B894" i="41"/>
  <c r="C894" i="41"/>
  <c r="B895" i="41"/>
  <c r="C895" i="41"/>
  <c r="B896" i="41"/>
  <c r="C896" i="41"/>
  <c r="B897" i="41"/>
  <c r="C897" i="41"/>
  <c r="B898" i="41"/>
  <c r="C898" i="41"/>
  <c r="B899" i="41"/>
  <c r="C899" i="41"/>
  <c r="B900" i="41"/>
  <c r="C900" i="41"/>
  <c r="B901" i="41"/>
  <c r="C901" i="41"/>
  <c r="B902" i="41"/>
  <c r="C902" i="41"/>
  <c r="B903" i="41"/>
  <c r="C903" i="41"/>
  <c r="B904" i="41"/>
  <c r="C904" i="41"/>
  <c r="B905" i="41"/>
  <c r="C905" i="41"/>
  <c r="B906" i="41"/>
  <c r="C906" i="41"/>
  <c r="B907" i="41"/>
  <c r="C907" i="41"/>
  <c r="B908" i="41"/>
  <c r="C908" i="41"/>
  <c r="B909" i="41"/>
  <c r="C909" i="41"/>
  <c r="B910" i="41"/>
  <c r="C910" i="41"/>
  <c r="B911" i="41"/>
  <c r="C911" i="41"/>
  <c r="B912" i="41"/>
  <c r="C912" i="41"/>
  <c r="B913" i="41"/>
  <c r="C913" i="41"/>
  <c r="B914" i="41"/>
  <c r="C914" i="41"/>
  <c r="B915" i="41"/>
  <c r="C915" i="41"/>
  <c r="B916" i="41"/>
  <c r="C916" i="41"/>
  <c r="B917" i="41"/>
  <c r="C917" i="41"/>
  <c r="B918" i="41"/>
  <c r="C918" i="41"/>
  <c r="B919" i="41"/>
  <c r="C919" i="41"/>
  <c r="B920" i="41"/>
  <c r="C920" i="41"/>
  <c r="B921" i="41"/>
  <c r="C921" i="41"/>
  <c r="B922" i="41"/>
  <c r="C922" i="41"/>
  <c r="B923" i="41"/>
  <c r="C923" i="41"/>
  <c r="B924" i="41"/>
  <c r="C924" i="41"/>
  <c r="B925" i="41"/>
  <c r="C925" i="41"/>
  <c r="B926" i="41"/>
  <c r="C926" i="41"/>
  <c r="B927" i="41"/>
  <c r="C927" i="41"/>
  <c r="B928" i="41"/>
  <c r="C928" i="41"/>
  <c r="B929" i="41"/>
  <c r="C929" i="41"/>
  <c r="B930" i="41"/>
  <c r="C930" i="41"/>
  <c r="B931" i="41"/>
  <c r="C931" i="41"/>
  <c r="B932" i="41"/>
  <c r="C932" i="41"/>
  <c r="B933" i="41"/>
  <c r="C933" i="41"/>
  <c r="B934" i="41"/>
  <c r="C934" i="41"/>
  <c r="B935" i="41"/>
  <c r="C935" i="41"/>
  <c r="B936" i="41"/>
  <c r="C936" i="41"/>
  <c r="B937" i="41"/>
  <c r="C937" i="41"/>
  <c r="B938" i="41"/>
  <c r="C938" i="41"/>
  <c r="B939" i="41"/>
  <c r="C939" i="41"/>
  <c r="B940" i="41"/>
  <c r="C940" i="41"/>
  <c r="B941" i="41"/>
  <c r="C941" i="41"/>
  <c r="B942" i="41"/>
  <c r="C942" i="41"/>
  <c r="B943" i="41"/>
  <c r="C943" i="41"/>
  <c r="B944" i="41"/>
  <c r="C944" i="41"/>
  <c r="B945" i="41"/>
  <c r="C945" i="41"/>
  <c r="B946" i="41"/>
  <c r="C946" i="41"/>
  <c r="B947" i="41"/>
  <c r="C947" i="41"/>
  <c r="B948" i="41"/>
  <c r="C948" i="41"/>
  <c r="B949" i="41"/>
  <c r="C949" i="41"/>
  <c r="B950" i="41"/>
  <c r="C950" i="41"/>
  <c r="B951" i="41"/>
  <c r="C951" i="41"/>
  <c r="B952" i="41"/>
  <c r="C952" i="41"/>
  <c r="B953" i="41"/>
  <c r="C953" i="41"/>
  <c r="B954" i="41"/>
  <c r="C954" i="41"/>
  <c r="B955" i="41"/>
  <c r="C955" i="41"/>
  <c r="B956" i="41"/>
  <c r="C956" i="41"/>
  <c r="B957" i="41"/>
  <c r="C957" i="41"/>
  <c r="B958" i="41"/>
  <c r="C958" i="41"/>
  <c r="B959" i="41"/>
  <c r="C959" i="41"/>
  <c r="B960" i="41"/>
  <c r="C960" i="41"/>
  <c r="B961" i="41"/>
  <c r="C961" i="41"/>
  <c r="B962" i="41"/>
  <c r="C962" i="41"/>
  <c r="B963" i="41"/>
  <c r="C963" i="41"/>
  <c r="B964" i="41"/>
  <c r="C964" i="41"/>
  <c r="B965" i="41"/>
  <c r="C965" i="41"/>
  <c r="B966" i="41"/>
  <c r="C966" i="41"/>
  <c r="B967" i="41"/>
  <c r="C967" i="41"/>
  <c r="B968" i="41"/>
  <c r="C968" i="41"/>
  <c r="B969" i="41"/>
  <c r="C969" i="41"/>
  <c r="B970" i="41"/>
  <c r="C970" i="41"/>
  <c r="B971" i="41"/>
  <c r="C971" i="41"/>
  <c r="B972" i="41"/>
  <c r="C972" i="41"/>
  <c r="B973" i="41"/>
  <c r="C973" i="41"/>
  <c r="B974" i="41"/>
  <c r="C974" i="41"/>
  <c r="B975" i="41"/>
  <c r="C975" i="41"/>
  <c r="B976" i="41"/>
  <c r="C976" i="41"/>
  <c r="B977" i="41"/>
  <c r="C977" i="41"/>
  <c r="B978" i="41"/>
  <c r="C978" i="41"/>
  <c r="B979" i="41"/>
  <c r="C979" i="41"/>
  <c r="B980" i="41"/>
  <c r="C980" i="41"/>
  <c r="B981" i="41"/>
  <c r="C981" i="41"/>
  <c r="B982" i="41"/>
  <c r="C982" i="41"/>
  <c r="B983" i="41"/>
  <c r="C983" i="41"/>
  <c r="B984" i="41"/>
  <c r="C984" i="41"/>
  <c r="B985" i="41"/>
  <c r="C985" i="41"/>
  <c r="B986" i="41"/>
  <c r="C986" i="41"/>
  <c r="B987" i="41"/>
  <c r="C987" i="41"/>
  <c r="B988" i="41"/>
  <c r="C988" i="41"/>
  <c r="B989" i="41"/>
  <c r="C989" i="41"/>
  <c r="B990" i="41"/>
  <c r="C990" i="41"/>
  <c r="B991" i="41"/>
  <c r="C991" i="41"/>
  <c r="B992" i="41"/>
  <c r="C992" i="41"/>
  <c r="B993" i="41"/>
  <c r="C993" i="41"/>
  <c r="B994" i="41"/>
  <c r="C994" i="41"/>
  <c r="B995" i="41"/>
  <c r="C995" i="41"/>
  <c r="B996" i="41"/>
  <c r="C996" i="41"/>
  <c r="B997" i="41"/>
  <c r="C997" i="41"/>
  <c r="B998" i="41"/>
  <c r="C998" i="41"/>
  <c r="B999" i="41"/>
  <c r="C999" i="41"/>
  <c r="B1000" i="41"/>
  <c r="C1000" i="41"/>
  <c r="B1001" i="41"/>
  <c r="C1001" i="41"/>
  <c r="B1002" i="41"/>
  <c r="C1002" i="41"/>
  <c r="B1003" i="41"/>
  <c r="C1003" i="41"/>
  <c r="B1004" i="41"/>
  <c r="C1004" i="41"/>
  <c r="B1005" i="41"/>
  <c r="C1005" i="41"/>
  <c r="B1006" i="41"/>
  <c r="C1006" i="41"/>
  <c r="B1007" i="41"/>
  <c r="C1007" i="41"/>
  <c r="B1008" i="41"/>
  <c r="C1008" i="41"/>
  <c r="B1009" i="41"/>
  <c r="C1009" i="41"/>
  <c r="B11" i="41"/>
  <c r="C11" i="41"/>
  <c r="B12" i="41"/>
  <c r="C12" i="41"/>
  <c r="B13" i="41"/>
  <c r="C13" i="41"/>
  <c r="B14" i="41"/>
  <c r="C14" i="41"/>
  <c r="B15" i="41"/>
  <c r="C15" i="41"/>
  <c r="B16" i="41"/>
  <c r="C16" i="41"/>
  <c r="B17" i="41"/>
  <c r="C17" i="41"/>
  <c r="B18" i="41"/>
  <c r="C18" i="41"/>
  <c r="B19" i="41"/>
  <c r="C19" i="41"/>
  <c r="B20" i="41"/>
  <c r="C20" i="41"/>
  <c r="B21" i="41"/>
  <c r="C21" i="41"/>
  <c r="B22" i="41"/>
  <c r="C22" i="41"/>
  <c r="B23" i="41"/>
  <c r="C23" i="41"/>
  <c r="B24" i="41"/>
  <c r="C24" i="41"/>
  <c r="B25" i="41"/>
  <c r="C25" i="41"/>
  <c r="B26" i="41"/>
  <c r="C26" i="41"/>
  <c r="B27" i="41"/>
  <c r="C27" i="41"/>
  <c r="B28" i="41"/>
  <c r="C28" i="41"/>
  <c r="B29" i="41"/>
  <c r="C29" i="41"/>
  <c r="B30" i="41"/>
  <c r="C30" i="41"/>
  <c r="B31" i="41"/>
  <c r="C31" i="41"/>
  <c r="B32" i="41"/>
  <c r="C32" i="41"/>
  <c r="B33" i="41"/>
  <c r="C33" i="41"/>
  <c r="B34" i="41"/>
  <c r="C34" i="41"/>
  <c r="B35" i="41"/>
  <c r="C35" i="41"/>
  <c r="B36" i="41"/>
  <c r="C36" i="41"/>
  <c r="B37" i="41"/>
  <c r="C37" i="41"/>
  <c r="B38" i="41"/>
  <c r="C38" i="41"/>
  <c r="B39" i="41"/>
  <c r="C39" i="41"/>
  <c r="B40" i="41"/>
  <c r="C40" i="41"/>
  <c r="B41" i="41"/>
  <c r="C41" i="41"/>
  <c r="B42" i="41"/>
  <c r="C42" i="41"/>
  <c r="B43" i="41"/>
  <c r="C43" i="41"/>
  <c r="B44" i="41"/>
  <c r="C44" i="41"/>
  <c r="B45" i="41"/>
  <c r="C45" i="41"/>
  <c r="B46" i="41"/>
  <c r="C46" i="41"/>
  <c r="B47" i="41"/>
  <c r="C47" i="41"/>
  <c r="B48" i="41"/>
  <c r="C48" i="41"/>
  <c r="B49" i="41"/>
  <c r="C49" i="41"/>
  <c r="B10" i="41"/>
  <c r="C10" i="41"/>
  <c r="B18" i="43"/>
  <c r="C18" i="43"/>
  <c r="B19" i="43"/>
  <c r="C19" i="43"/>
  <c r="B11" i="43"/>
  <c r="C11" i="43"/>
  <c r="B12" i="43"/>
  <c r="C12" i="43"/>
  <c r="B13" i="43"/>
  <c r="C13" i="43"/>
  <c r="B14" i="43"/>
  <c r="C14" i="43"/>
  <c r="B15" i="43"/>
  <c r="C15" i="43"/>
  <c r="B16" i="43"/>
  <c r="C16" i="43"/>
  <c r="B17" i="43"/>
  <c r="C17" i="43"/>
  <c r="C10" i="43"/>
  <c r="B10" i="43"/>
  <c r="B27" i="44"/>
  <c r="C27" i="44"/>
  <c r="B28" i="44"/>
  <c r="C28" i="44"/>
  <c r="B29" i="44"/>
  <c r="C29" i="44"/>
  <c r="B30" i="44"/>
  <c r="C30" i="44"/>
  <c r="B31" i="44"/>
  <c r="C31" i="44"/>
  <c r="B22" i="44"/>
  <c r="C22" i="44"/>
  <c r="B23" i="44"/>
  <c r="C23" i="44"/>
  <c r="B24" i="44"/>
  <c r="C24" i="44"/>
  <c r="B25" i="44"/>
  <c r="C25" i="44"/>
  <c r="C26" i="44"/>
  <c r="B26" i="44"/>
  <c r="G15" i="11"/>
  <c r="A23" i="44"/>
  <c r="A24" i="44" s="1"/>
  <c r="A25" i="44" s="1"/>
  <c r="A26" i="44" s="1"/>
  <c r="A27" i="44" s="1"/>
  <c r="A28" i="44" s="1"/>
  <c r="A29" i="44" s="1"/>
  <c r="A30" i="44" s="1"/>
  <c r="A31" i="44" s="1"/>
  <c r="A11" i="43"/>
  <c r="A12" i="43" s="1"/>
  <c r="A13" i="43" s="1"/>
  <c r="A14" i="43" s="1"/>
  <c r="A15" i="43" s="1"/>
  <c r="A16" i="43" s="1"/>
  <c r="A17" i="43" s="1"/>
  <c r="A18" i="43" s="1"/>
  <c r="A19" i="43" s="1"/>
  <c r="A11" i="4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236" i="41" s="1"/>
  <c r="A237" i="41" s="1"/>
  <c r="A238" i="41" s="1"/>
  <c r="A239" i="41" s="1"/>
  <c r="A240" i="41" s="1"/>
  <c r="A241" i="41" s="1"/>
  <c r="A242" i="41" s="1"/>
  <c r="A243" i="41" s="1"/>
  <c r="A244" i="41" s="1"/>
  <c r="A245" i="41" s="1"/>
  <c r="A246" i="41" s="1"/>
  <c r="A247" i="41" s="1"/>
  <c r="A248" i="41" s="1"/>
  <c r="A249" i="41" s="1"/>
  <c r="A250" i="41" s="1"/>
  <c r="A251" i="41" s="1"/>
  <c r="A252" i="41" s="1"/>
  <c r="A253" i="41" s="1"/>
  <c r="A254" i="41" s="1"/>
  <c r="A255" i="41" s="1"/>
  <c r="A256" i="41" s="1"/>
  <c r="A257" i="41" s="1"/>
  <c r="A258" i="41" s="1"/>
  <c r="A259" i="41" s="1"/>
  <c r="A260" i="41" s="1"/>
  <c r="A261" i="41" s="1"/>
  <c r="A262" i="41" s="1"/>
  <c r="A263" i="41" s="1"/>
  <c r="A264" i="41" s="1"/>
  <c r="A265" i="41" s="1"/>
  <c r="A266" i="41" s="1"/>
  <c r="A267" i="41" s="1"/>
  <c r="A268" i="41" s="1"/>
  <c r="A269" i="41" s="1"/>
  <c r="A270" i="41" s="1"/>
  <c r="A271" i="41" s="1"/>
  <c r="A272" i="41" s="1"/>
  <c r="A273" i="41" s="1"/>
  <c r="A274" i="41" s="1"/>
  <c r="A275" i="41" s="1"/>
  <c r="A276" i="41" s="1"/>
  <c r="A277" i="41" s="1"/>
  <c r="A278" i="41" s="1"/>
  <c r="A279" i="41" s="1"/>
  <c r="A280" i="41" s="1"/>
  <c r="A281" i="41" s="1"/>
  <c r="A282" i="41" s="1"/>
  <c r="A283" i="41" s="1"/>
  <c r="A284" i="41" s="1"/>
  <c r="A285" i="41" s="1"/>
  <c r="A286" i="41" s="1"/>
  <c r="A287" i="41" s="1"/>
  <c r="A288" i="41" s="1"/>
  <c r="A289" i="41" s="1"/>
  <c r="A290" i="41" s="1"/>
  <c r="A291" i="41" s="1"/>
  <c r="A292" i="41" s="1"/>
  <c r="A293" i="41" s="1"/>
  <c r="A294" i="41" s="1"/>
  <c r="A295" i="41" s="1"/>
  <c r="A296" i="41" s="1"/>
  <c r="A297" i="41" s="1"/>
  <c r="A298" i="41" s="1"/>
  <c r="A299" i="41" s="1"/>
  <c r="A300" i="41" s="1"/>
  <c r="A301" i="41" s="1"/>
  <c r="A302" i="41" s="1"/>
  <c r="A303" i="41" s="1"/>
  <c r="A304" i="41" s="1"/>
  <c r="A305" i="41" s="1"/>
  <c r="A306" i="41" s="1"/>
  <c r="A307" i="41" s="1"/>
  <c r="A308" i="41" s="1"/>
  <c r="A309" i="41" s="1"/>
  <c r="A310" i="41" s="1"/>
  <c r="A311" i="41" s="1"/>
  <c r="A312" i="41" s="1"/>
  <c r="A313" i="41" s="1"/>
  <c r="A314" i="41" s="1"/>
  <c r="A315" i="41" s="1"/>
  <c r="A316" i="41" s="1"/>
  <c r="A317" i="41" s="1"/>
  <c r="A318" i="41" s="1"/>
  <c r="A319" i="41" s="1"/>
  <c r="A320" i="41" s="1"/>
  <c r="A321" i="41" s="1"/>
  <c r="A322" i="41" s="1"/>
  <c r="A323" i="41" s="1"/>
  <c r="A324" i="41" s="1"/>
  <c r="A325" i="41" s="1"/>
  <c r="A326" i="41" s="1"/>
  <c r="A327" i="41" s="1"/>
  <c r="A328" i="41" s="1"/>
  <c r="A329" i="41" s="1"/>
  <c r="A330" i="41" s="1"/>
  <c r="A331" i="41" s="1"/>
  <c r="A332" i="41" s="1"/>
  <c r="A333" i="41" s="1"/>
  <c r="A334" i="41" s="1"/>
  <c r="A335" i="41" s="1"/>
  <c r="A336" i="41" s="1"/>
  <c r="A337" i="41" s="1"/>
  <c r="A338" i="41" s="1"/>
  <c r="A339" i="41" s="1"/>
  <c r="A340" i="41" s="1"/>
  <c r="A341" i="41" s="1"/>
  <c r="A342" i="41" s="1"/>
  <c r="A343" i="41" s="1"/>
  <c r="A344" i="41" s="1"/>
  <c r="A345" i="41" s="1"/>
  <c r="A346" i="41" s="1"/>
  <c r="A347" i="41" s="1"/>
  <c r="A348" i="41" s="1"/>
  <c r="A349" i="41" s="1"/>
  <c r="A350" i="41" s="1"/>
  <c r="A351" i="41" s="1"/>
  <c r="A352" i="41" s="1"/>
  <c r="A353" i="41" s="1"/>
  <c r="A354" i="41" s="1"/>
  <c r="A355" i="41" s="1"/>
  <c r="A356" i="41" s="1"/>
  <c r="A357" i="41" s="1"/>
  <c r="A358" i="41" s="1"/>
  <c r="A359" i="41" s="1"/>
  <c r="A360" i="41" s="1"/>
  <c r="A361" i="41" s="1"/>
  <c r="A362" i="41" s="1"/>
  <c r="A363" i="41" s="1"/>
  <c r="A364" i="41" s="1"/>
  <c r="A365" i="41" s="1"/>
  <c r="A366" i="41" s="1"/>
  <c r="A367" i="41" s="1"/>
  <c r="A368" i="41" s="1"/>
  <c r="A369" i="41" s="1"/>
  <c r="A370" i="41" s="1"/>
  <c r="A371" i="41" s="1"/>
  <c r="A372" i="41" s="1"/>
  <c r="A373" i="41" s="1"/>
  <c r="A374" i="41" s="1"/>
  <c r="A375" i="41" s="1"/>
  <c r="A376" i="41" s="1"/>
  <c r="A377" i="41" s="1"/>
  <c r="A378" i="41" s="1"/>
  <c r="A379" i="41" s="1"/>
  <c r="A380" i="41" s="1"/>
  <c r="A381" i="41" s="1"/>
  <c r="A382" i="41" s="1"/>
  <c r="A383" i="41" s="1"/>
  <c r="A384" i="41" s="1"/>
  <c r="A385" i="41" s="1"/>
  <c r="A386" i="41" s="1"/>
  <c r="A387" i="41" s="1"/>
  <c r="A388" i="41" s="1"/>
  <c r="A389" i="41" s="1"/>
  <c r="A390" i="41" s="1"/>
  <c r="A391" i="41" s="1"/>
  <c r="A392" i="41" s="1"/>
  <c r="A393" i="41" s="1"/>
  <c r="A394" i="41" s="1"/>
  <c r="A395" i="41" s="1"/>
  <c r="A396" i="41" s="1"/>
  <c r="A397" i="41" s="1"/>
  <c r="A398" i="41" s="1"/>
  <c r="A399" i="41" s="1"/>
  <c r="A400" i="41" s="1"/>
  <c r="A401" i="41" s="1"/>
  <c r="A402" i="41" s="1"/>
  <c r="A403" i="41" s="1"/>
  <c r="A404" i="41" s="1"/>
  <c r="A405" i="41" s="1"/>
  <c r="A406" i="41" s="1"/>
  <c r="A407" i="41" s="1"/>
  <c r="A408" i="41" s="1"/>
  <c r="A409" i="41" s="1"/>
  <c r="A410" i="41" s="1"/>
  <c r="A411" i="41" s="1"/>
  <c r="A412" i="41" s="1"/>
  <c r="A413" i="41" s="1"/>
  <c r="A414" i="41" s="1"/>
  <c r="A415" i="41" s="1"/>
  <c r="A416" i="41" s="1"/>
  <c r="A417" i="41" s="1"/>
  <c r="A418" i="41" s="1"/>
  <c r="A419" i="41" s="1"/>
  <c r="A420" i="41" s="1"/>
  <c r="A421" i="41" s="1"/>
  <c r="A422" i="41" s="1"/>
  <c r="A423" i="41" s="1"/>
  <c r="A424" i="41" s="1"/>
  <c r="A425" i="41" s="1"/>
  <c r="A426" i="41" s="1"/>
  <c r="A427" i="41" s="1"/>
  <c r="A428" i="41" s="1"/>
  <c r="A429" i="41" s="1"/>
  <c r="A430" i="41" s="1"/>
  <c r="A431" i="41" s="1"/>
  <c r="A432" i="41" s="1"/>
  <c r="A433" i="41" s="1"/>
  <c r="A434" i="41" s="1"/>
  <c r="A435" i="41" s="1"/>
  <c r="A436" i="41" s="1"/>
  <c r="A437" i="41" s="1"/>
  <c r="A438" i="41" s="1"/>
  <c r="A439" i="41" s="1"/>
  <c r="A440" i="41" s="1"/>
  <c r="A441" i="41" s="1"/>
  <c r="A442" i="41" s="1"/>
  <c r="A443" i="41" s="1"/>
  <c r="A444" i="41" s="1"/>
  <c r="A445" i="41" s="1"/>
  <c r="A446" i="41" s="1"/>
  <c r="A447" i="41" s="1"/>
  <c r="A448" i="41" s="1"/>
  <c r="A449" i="41" s="1"/>
  <c r="A450" i="41" s="1"/>
  <c r="A451" i="41" s="1"/>
  <c r="A452" i="41" s="1"/>
  <c r="A453" i="41" s="1"/>
  <c r="A454" i="41" s="1"/>
  <c r="A455" i="41" s="1"/>
  <c r="A456" i="41" s="1"/>
  <c r="A457" i="41" s="1"/>
  <c r="A458" i="41" s="1"/>
  <c r="A459" i="41" s="1"/>
  <c r="A460" i="41" s="1"/>
  <c r="A461" i="41" s="1"/>
  <c r="A462" i="41" s="1"/>
  <c r="A463" i="41" s="1"/>
  <c r="A464" i="41" s="1"/>
  <c r="A465" i="41" s="1"/>
  <c r="A466" i="41" s="1"/>
  <c r="A467" i="41" s="1"/>
  <c r="A468" i="41" s="1"/>
  <c r="A469" i="41" s="1"/>
  <c r="A470" i="41" s="1"/>
  <c r="A471" i="41" s="1"/>
  <c r="A472" i="41" s="1"/>
  <c r="A473" i="41" s="1"/>
  <c r="A474" i="41" s="1"/>
  <c r="A475" i="41" s="1"/>
  <c r="A476" i="41" s="1"/>
  <c r="A477" i="41" s="1"/>
  <c r="A478" i="41" s="1"/>
  <c r="A479" i="41" s="1"/>
  <c r="A480" i="41" s="1"/>
  <c r="A481" i="41" s="1"/>
  <c r="A482" i="41" s="1"/>
  <c r="A483" i="41" s="1"/>
  <c r="A484" i="41" s="1"/>
  <c r="A485" i="41" s="1"/>
  <c r="A486" i="41" s="1"/>
  <c r="A487" i="41" s="1"/>
  <c r="A488" i="41" s="1"/>
  <c r="A489" i="41" s="1"/>
  <c r="A490" i="41" s="1"/>
  <c r="A491" i="41" s="1"/>
  <c r="A492" i="41" s="1"/>
  <c r="A493" i="41" s="1"/>
  <c r="A494" i="41" s="1"/>
  <c r="A495" i="41" s="1"/>
  <c r="A496" i="41" s="1"/>
  <c r="A497" i="41" s="1"/>
  <c r="A498" i="41" s="1"/>
  <c r="A499" i="41" s="1"/>
  <c r="A500" i="41" s="1"/>
  <c r="A501" i="41" s="1"/>
  <c r="A502" i="41" s="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0" i="41" s="1"/>
  <c r="A541" i="41" s="1"/>
  <c r="A542" i="41" s="1"/>
  <c r="A543" i="41" s="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A580" i="41" s="1"/>
  <c r="A581" i="41" s="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0" i="41" s="1"/>
  <c r="A621" i="41" s="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60" i="41" s="1"/>
  <c r="A661" i="41" s="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700" i="41" s="1"/>
  <c r="A701" i="41" s="1"/>
  <c r="A702" i="41" s="1"/>
  <c r="A703" i="41" s="1"/>
  <c r="A704" i="41" s="1"/>
  <c r="A705" i="41" s="1"/>
  <c r="A706" i="41" s="1"/>
  <c r="A707" i="41" s="1"/>
  <c r="A708" i="41" s="1"/>
  <c r="A709" i="41" s="1"/>
  <c r="A710" i="41" s="1"/>
  <c r="A711" i="41" s="1"/>
  <c r="A712" i="41" s="1"/>
  <c r="A713" i="41" s="1"/>
  <c r="A714" i="41" s="1"/>
  <c r="A715" i="41" s="1"/>
  <c r="A716" i="41" s="1"/>
  <c r="A717" i="41" s="1"/>
  <c r="A718" i="41" s="1"/>
  <c r="A719" i="41" s="1"/>
  <c r="A720" i="41" s="1"/>
  <c r="A721" i="41" s="1"/>
  <c r="A722" i="41" s="1"/>
  <c r="A723" i="41" s="1"/>
  <c r="A724" i="41" s="1"/>
  <c r="A725" i="41" s="1"/>
  <c r="A726" i="41" s="1"/>
  <c r="A727" i="41" s="1"/>
  <c r="A728" i="41" s="1"/>
  <c r="A729" i="41" s="1"/>
  <c r="A730" i="41" s="1"/>
  <c r="A731" i="41" s="1"/>
  <c r="A732" i="41" s="1"/>
  <c r="A733" i="41" s="1"/>
  <c r="A734" i="41" s="1"/>
  <c r="A735" i="41" s="1"/>
  <c r="A736" i="41" s="1"/>
  <c r="A737" i="41" s="1"/>
  <c r="A738" i="41" s="1"/>
  <c r="A739" i="41" s="1"/>
  <c r="A740" i="41" s="1"/>
  <c r="A741" i="41" s="1"/>
  <c r="A742" i="41" s="1"/>
  <c r="A743" i="41" s="1"/>
  <c r="A744" i="41" s="1"/>
  <c r="A745" i="41" s="1"/>
  <c r="A746" i="41" s="1"/>
  <c r="A747" i="41" s="1"/>
  <c r="A748" i="41" s="1"/>
  <c r="A749" i="41" s="1"/>
  <c r="A750" i="41" s="1"/>
  <c r="A751" i="41" s="1"/>
  <c r="A752" i="41" s="1"/>
  <c r="A753" i="41" s="1"/>
  <c r="A754" i="41" s="1"/>
  <c r="A755" i="41" s="1"/>
  <c r="A756" i="41" s="1"/>
  <c r="A757" i="41" s="1"/>
  <c r="A758" i="41" s="1"/>
  <c r="A759" i="41" s="1"/>
  <c r="A760" i="41" s="1"/>
  <c r="A761" i="41" s="1"/>
  <c r="A762" i="41" s="1"/>
  <c r="A763" i="41" s="1"/>
  <c r="A764" i="41" s="1"/>
  <c r="A765" i="41" s="1"/>
  <c r="A766" i="41" s="1"/>
  <c r="A767" i="41" s="1"/>
  <c r="A768" i="41" s="1"/>
  <c r="A769" i="41" s="1"/>
  <c r="A770" i="41" s="1"/>
  <c r="A771" i="41" s="1"/>
  <c r="A772" i="41" s="1"/>
  <c r="A773" i="41" s="1"/>
  <c r="A774" i="41" s="1"/>
  <c r="A775" i="41" s="1"/>
  <c r="A776" i="41" s="1"/>
  <c r="A777" i="41" s="1"/>
  <c r="A778" i="41" s="1"/>
  <c r="A779" i="41" s="1"/>
  <c r="A780" i="41" s="1"/>
  <c r="A781" i="41" s="1"/>
  <c r="A782" i="41" s="1"/>
  <c r="A783" i="41" s="1"/>
  <c r="A784" i="41" s="1"/>
  <c r="A785" i="41" s="1"/>
  <c r="A786" i="41" s="1"/>
  <c r="A787" i="41" s="1"/>
  <c r="A788" i="41" s="1"/>
  <c r="A789" i="41" s="1"/>
  <c r="A790" i="41" s="1"/>
  <c r="A791" i="41" s="1"/>
  <c r="A792" i="41" s="1"/>
  <c r="A793" i="41" s="1"/>
  <c r="A794" i="41" s="1"/>
  <c r="A795" i="41" s="1"/>
  <c r="A796" i="41" s="1"/>
  <c r="A797" i="41" s="1"/>
  <c r="A798" i="41" s="1"/>
  <c r="A799" i="41" s="1"/>
  <c r="A800" i="41" s="1"/>
  <c r="A801" i="41" s="1"/>
  <c r="A802" i="41" s="1"/>
  <c r="A803" i="41" s="1"/>
  <c r="A804" i="41" s="1"/>
  <c r="A805" i="41" s="1"/>
  <c r="A806" i="41" s="1"/>
  <c r="A807" i="41" s="1"/>
  <c r="A808" i="41" s="1"/>
  <c r="A809" i="41" s="1"/>
  <c r="A810" i="41" s="1"/>
  <c r="A811" i="41" s="1"/>
  <c r="A812" i="41" s="1"/>
  <c r="A813" i="41" s="1"/>
  <c r="A814" i="41" s="1"/>
  <c r="A815" i="41" s="1"/>
  <c r="A816" i="41" s="1"/>
  <c r="A817" i="41" s="1"/>
  <c r="A818" i="41" s="1"/>
  <c r="A819" i="41" s="1"/>
  <c r="A820" i="41" s="1"/>
  <c r="A821" i="41" s="1"/>
  <c r="A822" i="41" s="1"/>
  <c r="A823" i="41" s="1"/>
  <c r="A824" i="41" s="1"/>
  <c r="A825" i="41" s="1"/>
  <c r="A826" i="41" s="1"/>
  <c r="A827" i="41" s="1"/>
  <c r="A828" i="41" s="1"/>
  <c r="A829" i="41" s="1"/>
  <c r="A830" i="41" s="1"/>
  <c r="A831" i="41" s="1"/>
  <c r="A832" i="41" s="1"/>
  <c r="A833" i="41" s="1"/>
  <c r="A834" i="41" s="1"/>
  <c r="A835" i="41" s="1"/>
  <c r="A836" i="41" s="1"/>
  <c r="A837" i="41" s="1"/>
  <c r="A838" i="41" s="1"/>
  <c r="A839" i="41" s="1"/>
  <c r="A840" i="41" s="1"/>
  <c r="A841" i="41" s="1"/>
  <c r="A842" i="41" s="1"/>
  <c r="A843" i="41" s="1"/>
  <c r="A844" i="41" s="1"/>
  <c r="A845" i="41" s="1"/>
  <c r="A846" i="41" s="1"/>
  <c r="A847" i="41" s="1"/>
  <c r="A848" i="41" s="1"/>
  <c r="A849" i="41" s="1"/>
  <c r="A850" i="41" s="1"/>
  <c r="A851" i="41" s="1"/>
  <c r="A852" i="41" s="1"/>
  <c r="A853" i="41" s="1"/>
  <c r="A854" i="41" s="1"/>
  <c r="A855" i="41" s="1"/>
  <c r="A856" i="41" s="1"/>
  <c r="A857" i="41" s="1"/>
  <c r="A858" i="41" s="1"/>
  <c r="A859" i="41" s="1"/>
  <c r="A860" i="41" s="1"/>
  <c r="A861" i="41" s="1"/>
  <c r="A862" i="41" s="1"/>
  <c r="A863" i="41" s="1"/>
  <c r="A864" i="41" s="1"/>
  <c r="A865" i="41" s="1"/>
  <c r="A866" i="41" s="1"/>
  <c r="A867" i="41" s="1"/>
  <c r="A868" i="41" s="1"/>
  <c r="A869" i="41" s="1"/>
  <c r="A870" i="41" s="1"/>
  <c r="A871" i="41" s="1"/>
  <c r="A872" i="41" s="1"/>
  <c r="A873" i="41" s="1"/>
  <c r="A874" i="41" s="1"/>
  <c r="A875" i="41" s="1"/>
  <c r="A876" i="41" s="1"/>
  <c r="A877" i="41" s="1"/>
  <c r="A878" i="41" s="1"/>
  <c r="A879" i="41" s="1"/>
  <c r="A880" i="41" s="1"/>
  <c r="A881" i="41" s="1"/>
  <c r="A882" i="41" s="1"/>
  <c r="A883" i="41" s="1"/>
  <c r="A884" i="41" s="1"/>
  <c r="A885" i="41" s="1"/>
  <c r="A886" i="41" s="1"/>
  <c r="A887" i="41" s="1"/>
  <c r="A888" i="41" s="1"/>
  <c r="A889" i="41" s="1"/>
  <c r="A890" i="41" s="1"/>
  <c r="A891" i="41" s="1"/>
  <c r="A892" i="41" s="1"/>
  <c r="A893" i="41" s="1"/>
  <c r="A894" i="41" s="1"/>
  <c r="A895" i="41" s="1"/>
  <c r="A896" i="41" s="1"/>
  <c r="A897" i="41" s="1"/>
  <c r="A898" i="41" s="1"/>
  <c r="A899" i="41" s="1"/>
  <c r="A900" i="41" s="1"/>
  <c r="A901" i="41" s="1"/>
  <c r="A902" i="41" s="1"/>
  <c r="A903" i="41" s="1"/>
  <c r="A904" i="41" s="1"/>
  <c r="A905" i="41" s="1"/>
  <c r="A906" i="41" s="1"/>
  <c r="A907" i="41" s="1"/>
  <c r="A908" i="41" s="1"/>
  <c r="A909" i="41" s="1"/>
  <c r="A910" i="41" s="1"/>
  <c r="A911" i="41" s="1"/>
  <c r="A912" i="41" s="1"/>
  <c r="A913" i="41" s="1"/>
  <c r="A914" i="41" s="1"/>
  <c r="A915" i="41" s="1"/>
  <c r="A916" i="41" s="1"/>
  <c r="A917" i="41" s="1"/>
  <c r="A918" i="41" s="1"/>
  <c r="A919" i="41" s="1"/>
  <c r="A920" i="41" s="1"/>
  <c r="A921" i="41" s="1"/>
  <c r="A922" i="41" s="1"/>
  <c r="A923" i="41" s="1"/>
  <c r="A924" i="41" s="1"/>
  <c r="A925" i="41" s="1"/>
  <c r="A926" i="41" s="1"/>
  <c r="A927" i="41" s="1"/>
  <c r="A928" i="41" s="1"/>
  <c r="A929" i="41" s="1"/>
  <c r="A930" i="41" s="1"/>
  <c r="A931" i="41" s="1"/>
  <c r="A932" i="41" s="1"/>
  <c r="A933" i="41" s="1"/>
  <c r="A934" i="41" s="1"/>
  <c r="A935" i="41" s="1"/>
  <c r="A936" i="41" s="1"/>
  <c r="A937" i="41" s="1"/>
  <c r="A938" i="41" s="1"/>
  <c r="A939" i="41" s="1"/>
  <c r="A940" i="41" s="1"/>
  <c r="A941" i="41" s="1"/>
  <c r="A942" i="41" s="1"/>
  <c r="A943" i="41" s="1"/>
  <c r="A944" i="41" s="1"/>
  <c r="A945" i="41" s="1"/>
  <c r="A946" i="41" s="1"/>
  <c r="A947" i="41" s="1"/>
  <c r="A948" i="41" s="1"/>
  <c r="A949" i="41" s="1"/>
  <c r="A950" i="41" s="1"/>
  <c r="A951" i="41" s="1"/>
  <c r="A952" i="41" s="1"/>
  <c r="A953" i="41" s="1"/>
  <c r="A954" i="41" s="1"/>
  <c r="A955" i="41" s="1"/>
  <c r="A956" i="41" s="1"/>
  <c r="A957" i="41" s="1"/>
  <c r="A958" i="41" s="1"/>
  <c r="A959" i="41" s="1"/>
  <c r="A960" i="41" s="1"/>
  <c r="A961" i="41" s="1"/>
  <c r="A962" i="41" s="1"/>
  <c r="A963" i="41" s="1"/>
  <c r="A964" i="41" s="1"/>
  <c r="A965" i="41" s="1"/>
  <c r="A966" i="41" s="1"/>
  <c r="A967" i="41" s="1"/>
  <c r="A968" i="41" s="1"/>
  <c r="A969" i="41" s="1"/>
  <c r="A970" i="41" s="1"/>
  <c r="A971" i="41" s="1"/>
  <c r="A972" i="41" s="1"/>
  <c r="A973" i="41" s="1"/>
  <c r="A974" i="41" s="1"/>
  <c r="A975" i="41" s="1"/>
  <c r="A976" i="41" s="1"/>
  <c r="A977" i="41" s="1"/>
  <c r="A978" i="41" s="1"/>
  <c r="A979" i="41" s="1"/>
  <c r="A980" i="41" s="1"/>
  <c r="A981" i="41" s="1"/>
  <c r="A982" i="41" s="1"/>
  <c r="A983" i="41" s="1"/>
  <c r="A984" i="41" s="1"/>
  <c r="A985" i="41" s="1"/>
  <c r="A986" i="41" s="1"/>
  <c r="A987" i="41" s="1"/>
  <c r="A988" i="41" s="1"/>
  <c r="A989" i="41" s="1"/>
  <c r="A990" i="41" s="1"/>
  <c r="A991" i="41" s="1"/>
  <c r="A992" i="41" s="1"/>
  <c r="A993" i="41" s="1"/>
  <c r="A994" i="41" s="1"/>
  <c r="A995" i="41" s="1"/>
  <c r="A996" i="41" s="1"/>
  <c r="A997" i="41" s="1"/>
  <c r="A998" i="41" s="1"/>
  <c r="A999" i="41" s="1"/>
  <c r="A1000" i="41" s="1"/>
  <c r="A1001" i="41" s="1"/>
  <c r="A1002" i="41" s="1"/>
  <c r="A1003" i="41" s="1"/>
  <c r="A1004" i="41" s="1"/>
  <c r="A1005" i="41" s="1"/>
  <c r="A1006" i="41" s="1"/>
  <c r="A1007" i="41" s="1"/>
  <c r="A1008" i="41" s="1"/>
  <c r="A1009" i="41" s="1"/>
  <c r="D23" i="30"/>
  <c r="I23" i="30"/>
  <c r="C11" i="15"/>
  <c r="AB112" i="15"/>
  <c r="A12" i="15"/>
  <c r="A13" i="15"/>
  <c r="A14" i="15" s="1"/>
  <c r="A15" i="15" s="1"/>
  <c r="A16" i="15"/>
  <c r="A17" i="15"/>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E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C111" i="15"/>
  <c r="B111" i="15"/>
  <c r="AE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C110" i="15" s="1"/>
  <c r="AD110" i="15" s="1"/>
  <c r="AF110" i="15" s="1"/>
  <c r="C110" i="15"/>
  <c r="B110" i="15"/>
  <c r="AE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C109" i="15" s="1"/>
  <c r="AD109" i="15" s="1"/>
  <c r="AF109" i="15" s="1"/>
  <c r="C109" i="15"/>
  <c r="B109" i="15"/>
  <c r="AE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C108" i="15"/>
  <c r="B108" i="15"/>
  <c r="AE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C107" i="15"/>
  <c r="B107" i="15"/>
  <c r="AE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C106" i="15"/>
  <c r="B106" i="15"/>
  <c r="AE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C105" i="15" s="1"/>
  <c r="AD105" i="15" s="1"/>
  <c r="AF105" i="15" s="1"/>
  <c r="C105" i="15"/>
  <c r="B105" i="15"/>
  <c r="AE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C104" i="15" s="1"/>
  <c r="AD104" i="15" s="1"/>
  <c r="AF104" i="15" s="1"/>
  <c r="C104" i="15"/>
  <c r="B104" i="15"/>
  <c r="AE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C103" i="15"/>
  <c r="B103" i="15"/>
  <c r="AE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C102" i="15"/>
  <c r="B102" i="15"/>
  <c r="AE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C101" i="15" s="1"/>
  <c r="AD101" i="15" s="1"/>
  <c r="AF101" i="15" s="1"/>
  <c r="C101" i="15"/>
  <c r="B101" i="15"/>
  <c r="AE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C100" i="15"/>
  <c r="B100" i="15"/>
  <c r="AE99" i="15"/>
  <c r="AA99" i="15"/>
  <c r="Z99" i="15"/>
  <c r="Y99" i="15"/>
  <c r="X99" i="15"/>
  <c r="W99" i="15"/>
  <c r="V99" i="15"/>
  <c r="U99" i="15"/>
  <c r="T99" i="15"/>
  <c r="S99" i="15"/>
  <c r="R99" i="15"/>
  <c r="Q99" i="15"/>
  <c r="P99" i="15"/>
  <c r="O99" i="15"/>
  <c r="N99" i="15"/>
  <c r="M99" i="15"/>
  <c r="L99" i="15"/>
  <c r="K99" i="15"/>
  <c r="J99" i="15"/>
  <c r="I99" i="15"/>
  <c r="H99" i="15"/>
  <c r="G99" i="15"/>
  <c r="F99" i="15"/>
  <c r="E99" i="15"/>
  <c r="D99" i="15"/>
  <c r="C99" i="15"/>
  <c r="B99" i="15"/>
  <c r="AE98" i="15"/>
  <c r="AA98" i="15"/>
  <c r="Z98" i="15"/>
  <c r="Y98" i="15"/>
  <c r="X98" i="15"/>
  <c r="W98" i="15"/>
  <c r="V98" i="15"/>
  <c r="U98" i="15"/>
  <c r="T98" i="15"/>
  <c r="S98" i="15"/>
  <c r="R98" i="15"/>
  <c r="Q98" i="15"/>
  <c r="P98" i="15"/>
  <c r="O98" i="15"/>
  <c r="N98" i="15"/>
  <c r="M98" i="15"/>
  <c r="L98" i="15"/>
  <c r="K98" i="15"/>
  <c r="J98" i="15"/>
  <c r="I98" i="15"/>
  <c r="H98" i="15"/>
  <c r="G98" i="15"/>
  <c r="F98" i="15"/>
  <c r="E98" i="15"/>
  <c r="D98" i="15"/>
  <c r="AC98" i="15" s="1"/>
  <c r="AD98" i="15" s="1"/>
  <c r="AF98" i="15" s="1"/>
  <c r="C98" i="15"/>
  <c r="B98" i="15"/>
  <c r="AE97" i="15"/>
  <c r="AA97" i="15"/>
  <c r="Z97" i="15"/>
  <c r="Y97" i="15"/>
  <c r="X97" i="15"/>
  <c r="W97" i="15"/>
  <c r="V97" i="15"/>
  <c r="U97" i="15"/>
  <c r="T97" i="15"/>
  <c r="S97" i="15"/>
  <c r="R97" i="15"/>
  <c r="Q97" i="15"/>
  <c r="P97" i="15"/>
  <c r="O97" i="15"/>
  <c r="N97" i="15"/>
  <c r="M97" i="15"/>
  <c r="L97" i="15"/>
  <c r="K97" i="15"/>
  <c r="J97" i="15"/>
  <c r="I97" i="15"/>
  <c r="H97" i="15"/>
  <c r="G97" i="15"/>
  <c r="F97" i="15"/>
  <c r="E97" i="15"/>
  <c r="D97" i="15"/>
  <c r="AC97" i="15" s="1"/>
  <c r="AD97" i="15" s="1"/>
  <c r="AF97" i="15" s="1"/>
  <c r="C97" i="15"/>
  <c r="B97" i="15"/>
  <c r="AE96" i="15"/>
  <c r="AA96" i="15"/>
  <c r="Z96" i="15"/>
  <c r="Y96" i="15"/>
  <c r="X96" i="15"/>
  <c r="W96" i="15"/>
  <c r="V96" i="15"/>
  <c r="U96" i="15"/>
  <c r="T96" i="15"/>
  <c r="S96" i="15"/>
  <c r="R96" i="15"/>
  <c r="Q96" i="15"/>
  <c r="P96" i="15"/>
  <c r="O96" i="15"/>
  <c r="N96" i="15"/>
  <c r="M96" i="15"/>
  <c r="L96" i="15"/>
  <c r="K96" i="15"/>
  <c r="J96" i="15"/>
  <c r="I96" i="15"/>
  <c r="H96" i="15"/>
  <c r="G96" i="15"/>
  <c r="F96" i="15"/>
  <c r="E96" i="15"/>
  <c r="D96" i="15"/>
  <c r="C96" i="15"/>
  <c r="B96" i="15"/>
  <c r="AE95" i="15"/>
  <c r="AA95" i="15"/>
  <c r="Z95" i="15"/>
  <c r="Y95" i="15"/>
  <c r="X95" i="15"/>
  <c r="W95" i="15"/>
  <c r="V95" i="15"/>
  <c r="U95" i="15"/>
  <c r="T95" i="15"/>
  <c r="S95" i="15"/>
  <c r="R95" i="15"/>
  <c r="Q95" i="15"/>
  <c r="P95" i="15"/>
  <c r="O95" i="15"/>
  <c r="N95" i="15"/>
  <c r="M95" i="15"/>
  <c r="L95" i="15"/>
  <c r="K95" i="15"/>
  <c r="J95" i="15"/>
  <c r="I95" i="15"/>
  <c r="H95" i="15"/>
  <c r="G95" i="15"/>
  <c r="F95" i="15"/>
  <c r="E95" i="15"/>
  <c r="D95" i="15"/>
  <c r="C95" i="15"/>
  <c r="B95" i="15"/>
  <c r="AE94" i="15"/>
  <c r="AA94" i="15"/>
  <c r="Z94" i="15"/>
  <c r="Y94" i="15"/>
  <c r="X94" i="15"/>
  <c r="W94" i="15"/>
  <c r="V94" i="15"/>
  <c r="U94" i="15"/>
  <c r="T94" i="15"/>
  <c r="S94" i="15"/>
  <c r="R94" i="15"/>
  <c r="Q94" i="15"/>
  <c r="P94" i="15"/>
  <c r="O94" i="15"/>
  <c r="N94" i="15"/>
  <c r="M94" i="15"/>
  <c r="L94" i="15"/>
  <c r="K94" i="15"/>
  <c r="J94" i="15"/>
  <c r="I94" i="15"/>
  <c r="H94" i="15"/>
  <c r="G94" i="15"/>
  <c r="F94" i="15"/>
  <c r="E94" i="15"/>
  <c r="D94" i="15"/>
  <c r="C94" i="15"/>
  <c r="B94" i="15"/>
  <c r="AE93" i="15"/>
  <c r="AA93" i="15"/>
  <c r="Z93" i="15"/>
  <c r="Y93" i="15"/>
  <c r="X93" i="15"/>
  <c r="W93" i="15"/>
  <c r="V93" i="15"/>
  <c r="U93" i="15"/>
  <c r="T93" i="15"/>
  <c r="S93" i="15"/>
  <c r="R93" i="15"/>
  <c r="Q93" i="15"/>
  <c r="P93" i="15"/>
  <c r="O93" i="15"/>
  <c r="N93" i="15"/>
  <c r="M93" i="15"/>
  <c r="L93" i="15"/>
  <c r="K93" i="15"/>
  <c r="J93" i="15"/>
  <c r="I93" i="15"/>
  <c r="H93" i="15"/>
  <c r="G93" i="15"/>
  <c r="F93" i="15"/>
  <c r="E93" i="15"/>
  <c r="D93" i="15"/>
  <c r="AC93" i="15" s="1"/>
  <c r="AD93" i="15" s="1"/>
  <c r="AF93" i="15" s="1"/>
  <c r="C93" i="15"/>
  <c r="B93" i="15"/>
  <c r="AE92" i="15"/>
  <c r="AA92" i="15"/>
  <c r="Z92" i="15"/>
  <c r="Y92" i="15"/>
  <c r="X92" i="15"/>
  <c r="W92" i="15"/>
  <c r="V92" i="15"/>
  <c r="U92" i="15"/>
  <c r="T92" i="15"/>
  <c r="S92" i="15"/>
  <c r="R92" i="15"/>
  <c r="Q92" i="15"/>
  <c r="P92" i="15"/>
  <c r="O92" i="15"/>
  <c r="N92" i="15"/>
  <c r="M92" i="15"/>
  <c r="L92" i="15"/>
  <c r="K92" i="15"/>
  <c r="J92" i="15"/>
  <c r="I92" i="15"/>
  <c r="H92" i="15"/>
  <c r="G92" i="15"/>
  <c r="F92" i="15"/>
  <c r="E92" i="15"/>
  <c r="D92" i="15"/>
  <c r="C92" i="15"/>
  <c r="B92" i="15"/>
  <c r="AE91" i="15"/>
  <c r="AA91" i="15"/>
  <c r="Z91" i="15"/>
  <c r="Y91" i="15"/>
  <c r="X91" i="15"/>
  <c r="W91" i="15"/>
  <c r="V91" i="15"/>
  <c r="U91" i="15"/>
  <c r="T91" i="15"/>
  <c r="S91" i="15"/>
  <c r="R91" i="15"/>
  <c r="Q91" i="15"/>
  <c r="P91" i="15"/>
  <c r="O91" i="15"/>
  <c r="N91" i="15"/>
  <c r="M91" i="15"/>
  <c r="L91" i="15"/>
  <c r="K91" i="15"/>
  <c r="J91" i="15"/>
  <c r="I91" i="15"/>
  <c r="H91" i="15"/>
  <c r="G91" i="15"/>
  <c r="F91" i="15"/>
  <c r="E91" i="15"/>
  <c r="D91" i="15"/>
  <c r="AC91" i="15" s="1"/>
  <c r="AD91" i="15" s="1"/>
  <c r="AF91" i="15" s="1"/>
  <c r="C91" i="15"/>
  <c r="B91" i="15"/>
  <c r="AE90" i="15"/>
  <c r="AA90" i="15"/>
  <c r="Z90" i="15"/>
  <c r="Y90" i="15"/>
  <c r="X90" i="15"/>
  <c r="W90" i="15"/>
  <c r="V90" i="15"/>
  <c r="U90" i="15"/>
  <c r="T90" i="15"/>
  <c r="S90" i="15"/>
  <c r="R90" i="15"/>
  <c r="Q90" i="15"/>
  <c r="P90" i="15"/>
  <c r="O90" i="15"/>
  <c r="N90" i="15"/>
  <c r="M90" i="15"/>
  <c r="L90" i="15"/>
  <c r="K90" i="15"/>
  <c r="J90" i="15"/>
  <c r="I90" i="15"/>
  <c r="H90" i="15"/>
  <c r="G90" i="15"/>
  <c r="F90" i="15"/>
  <c r="E90" i="15"/>
  <c r="D90" i="15"/>
  <c r="C90" i="15"/>
  <c r="B90" i="15"/>
  <c r="AE89" i="15"/>
  <c r="AA89" i="15"/>
  <c r="Z89" i="15"/>
  <c r="Y89" i="15"/>
  <c r="X89" i="15"/>
  <c r="W89" i="15"/>
  <c r="V89" i="15"/>
  <c r="U89" i="15"/>
  <c r="T89" i="15"/>
  <c r="S89" i="15"/>
  <c r="R89" i="15"/>
  <c r="Q89" i="15"/>
  <c r="P89" i="15"/>
  <c r="O89" i="15"/>
  <c r="N89" i="15"/>
  <c r="M89" i="15"/>
  <c r="L89" i="15"/>
  <c r="K89" i="15"/>
  <c r="J89" i="15"/>
  <c r="I89" i="15"/>
  <c r="H89" i="15"/>
  <c r="G89" i="15"/>
  <c r="F89" i="15"/>
  <c r="E89" i="15"/>
  <c r="D89" i="15"/>
  <c r="AC89" i="15" s="1"/>
  <c r="AD89" i="15" s="1"/>
  <c r="AF89" i="15" s="1"/>
  <c r="C89" i="15"/>
  <c r="B89" i="15"/>
  <c r="AE88" i="15"/>
  <c r="AA88" i="15"/>
  <c r="Z88" i="15"/>
  <c r="Y88" i="15"/>
  <c r="X88" i="15"/>
  <c r="W88" i="15"/>
  <c r="V88" i="15"/>
  <c r="U88" i="15"/>
  <c r="T88" i="15"/>
  <c r="S88" i="15"/>
  <c r="R88" i="15"/>
  <c r="Q88" i="15"/>
  <c r="P88" i="15"/>
  <c r="O88" i="15"/>
  <c r="N88" i="15"/>
  <c r="M88" i="15"/>
  <c r="L88" i="15"/>
  <c r="K88" i="15"/>
  <c r="J88" i="15"/>
  <c r="I88" i="15"/>
  <c r="H88" i="15"/>
  <c r="G88" i="15"/>
  <c r="F88" i="15"/>
  <c r="E88" i="15"/>
  <c r="D88" i="15"/>
  <c r="C88" i="15"/>
  <c r="B88" i="15"/>
  <c r="AE87" i="15"/>
  <c r="AA87" i="15"/>
  <c r="Z87" i="15"/>
  <c r="Y87" i="15"/>
  <c r="X87" i="15"/>
  <c r="W87" i="15"/>
  <c r="V87" i="15"/>
  <c r="U87" i="15"/>
  <c r="T87" i="15"/>
  <c r="S87" i="15"/>
  <c r="R87" i="15"/>
  <c r="Q87" i="15"/>
  <c r="P87" i="15"/>
  <c r="O87" i="15"/>
  <c r="N87" i="15"/>
  <c r="M87" i="15"/>
  <c r="L87" i="15"/>
  <c r="K87" i="15"/>
  <c r="J87" i="15"/>
  <c r="I87" i="15"/>
  <c r="H87" i="15"/>
  <c r="G87" i="15"/>
  <c r="F87" i="15"/>
  <c r="E87" i="15"/>
  <c r="D87" i="15"/>
  <c r="C87" i="15"/>
  <c r="B87" i="15"/>
  <c r="AE86" i="15"/>
  <c r="AA86" i="15"/>
  <c r="Z86" i="15"/>
  <c r="Y86" i="15"/>
  <c r="X86" i="15"/>
  <c r="W86" i="15"/>
  <c r="V86" i="15"/>
  <c r="U86" i="15"/>
  <c r="T86" i="15"/>
  <c r="S86" i="15"/>
  <c r="R86" i="15"/>
  <c r="Q86" i="15"/>
  <c r="P86" i="15"/>
  <c r="O86" i="15"/>
  <c r="N86" i="15"/>
  <c r="M86" i="15"/>
  <c r="L86" i="15"/>
  <c r="K86" i="15"/>
  <c r="J86" i="15"/>
  <c r="I86" i="15"/>
  <c r="H86" i="15"/>
  <c r="G86" i="15"/>
  <c r="F86" i="15"/>
  <c r="E86" i="15"/>
  <c r="D86" i="15"/>
  <c r="C86" i="15"/>
  <c r="B86" i="15"/>
  <c r="AE85" i="15"/>
  <c r="AA85" i="15"/>
  <c r="Z85" i="15"/>
  <c r="Y85" i="15"/>
  <c r="X85" i="15"/>
  <c r="W85" i="15"/>
  <c r="V85" i="15"/>
  <c r="U85" i="15"/>
  <c r="T85" i="15"/>
  <c r="S85" i="15"/>
  <c r="R85" i="15"/>
  <c r="Q85" i="15"/>
  <c r="P85" i="15"/>
  <c r="O85" i="15"/>
  <c r="N85" i="15"/>
  <c r="M85" i="15"/>
  <c r="L85" i="15"/>
  <c r="K85" i="15"/>
  <c r="J85" i="15"/>
  <c r="I85" i="15"/>
  <c r="H85" i="15"/>
  <c r="G85" i="15"/>
  <c r="F85" i="15"/>
  <c r="E85" i="15"/>
  <c r="D85" i="15"/>
  <c r="AC85" i="15" s="1"/>
  <c r="AD85" i="15" s="1"/>
  <c r="AF85" i="15" s="1"/>
  <c r="C85" i="15"/>
  <c r="B85" i="15"/>
  <c r="AE84" i="15"/>
  <c r="AA84" i="15"/>
  <c r="Z84" i="15"/>
  <c r="Y84" i="15"/>
  <c r="X84" i="15"/>
  <c r="W84" i="15"/>
  <c r="V84" i="15"/>
  <c r="U84" i="15"/>
  <c r="T84" i="15"/>
  <c r="S84" i="15"/>
  <c r="R84" i="15"/>
  <c r="Q84" i="15"/>
  <c r="P84" i="15"/>
  <c r="O84" i="15"/>
  <c r="N84" i="15"/>
  <c r="M84" i="15"/>
  <c r="L84" i="15"/>
  <c r="K84" i="15"/>
  <c r="J84" i="15"/>
  <c r="I84" i="15"/>
  <c r="H84" i="15"/>
  <c r="G84" i="15"/>
  <c r="F84" i="15"/>
  <c r="E84" i="15"/>
  <c r="D84" i="15"/>
  <c r="C84" i="15"/>
  <c r="B84" i="15"/>
  <c r="AE83" i="15"/>
  <c r="AA83" i="15"/>
  <c r="Z83" i="15"/>
  <c r="Y83" i="15"/>
  <c r="X83" i="15"/>
  <c r="W83" i="15"/>
  <c r="V83" i="15"/>
  <c r="U83" i="15"/>
  <c r="T83" i="15"/>
  <c r="S83" i="15"/>
  <c r="R83" i="15"/>
  <c r="Q83" i="15"/>
  <c r="P83" i="15"/>
  <c r="O83" i="15"/>
  <c r="N83" i="15"/>
  <c r="M83" i="15"/>
  <c r="L83" i="15"/>
  <c r="K83" i="15"/>
  <c r="J83" i="15"/>
  <c r="I83" i="15"/>
  <c r="H83" i="15"/>
  <c r="G83" i="15"/>
  <c r="F83" i="15"/>
  <c r="E83" i="15"/>
  <c r="D83" i="15"/>
  <c r="C83" i="15"/>
  <c r="B83" i="15"/>
  <c r="AE82" i="15"/>
  <c r="AA82" i="15"/>
  <c r="Z82" i="15"/>
  <c r="Y82" i="15"/>
  <c r="X82" i="15"/>
  <c r="W82" i="15"/>
  <c r="V82" i="15"/>
  <c r="U82" i="15"/>
  <c r="T82" i="15"/>
  <c r="S82" i="15"/>
  <c r="R82" i="15"/>
  <c r="Q82" i="15"/>
  <c r="P82" i="15"/>
  <c r="O82" i="15"/>
  <c r="N82" i="15"/>
  <c r="M82" i="15"/>
  <c r="L82" i="15"/>
  <c r="K82" i="15"/>
  <c r="J82" i="15"/>
  <c r="I82" i="15"/>
  <c r="H82" i="15"/>
  <c r="G82" i="15"/>
  <c r="F82" i="15"/>
  <c r="E82" i="15"/>
  <c r="D82" i="15"/>
  <c r="C82" i="15"/>
  <c r="B82" i="15"/>
  <c r="AE81" i="15"/>
  <c r="AA81" i="15"/>
  <c r="Z81" i="15"/>
  <c r="Y81" i="15"/>
  <c r="X81" i="15"/>
  <c r="W81" i="15"/>
  <c r="V81" i="15"/>
  <c r="U81" i="15"/>
  <c r="T81" i="15"/>
  <c r="S81" i="15"/>
  <c r="R81" i="15"/>
  <c r="Q81" i="15"/>
  <c r="P81" i="15"/>
  <c r="O81" i="15"/>
  <c r="N81" i="15"/>
  <c r="M81" i="15"/>
  <c r="L81" i="15"/>
  <c r="K81" i="15"/>
  <c r="J81" i="15"/>
  <c r="I81" i="15"/>
  <c r="H81" i="15"/>
  <c r="G81" i="15"/>
  <c r="F81" i="15"/>
  <c r="E81" i="15"/>
  <c r="D81" i="15"/>
  <c r="AC81" i="15" s="1"/>
  <c r="AD81" i="15" s="1"/>
  <c r="AF81" i="15" s="1"/>
  <c r="C81" i="15"/>
  <c r="B81" i="15"/>
  <c r="AE80" i="15"/>
  <c r="AA80" i="15"/>
  <c r="Z80" i="15"/>
  <c r="Y80" i="15"/>
  <c r="X80" i="15"/>
  <c r="W80" i="15"/>
  <c r="V80" i="15"/>
  <c r="U80" i="15"/>
  <c r="T80" i="15"/>
  <c r="S80" i="15"/>
  <c r="R80" i="15"/>
  <c r="Q80" i="15"/>
  <c r="P80" i="15"/>
  <c r="O80" i="15"/>
  <c r="N80" i="15"/>
  <c r="M80" i="15"/>
  <c r="L80" i="15"/>
  <c r="K80" i="15"/>
  <c r="J80" i="15"/>
  <c r="I80" i="15"/>
  <c r="H80" i="15"/>
  <c r="G80" i="15"/>
  <c r="F80" i="15"/>
  <c r="E80" i="15"/>
  <c r="D80" i="15"/>
  <c r="C80" i="15"/>
  <c r="B80" i="15"/>
  <c r="AE79" i="15"/>
  <c r="AA79" i="15"/>
  <c r="Z79" i="15"/>
  <c r="Y79" i="15"/>
  <c r="X79" i="15"/>
  <c r="W79" i="15"/>
  <c r="V79" i="15"/>
  <c r="U79" i="15"/>
  <c r="T79" i="15"/>
  <c r="S79" i="15"/>
  <c r="R79" i="15"/>
  <c r="Q79" i="15"/>
  <c r="P79" i="15"/>
  <c r="O79" i="15"/>
  <c r="N79" i="15"/>
  <c r="M79" i="15"/>
  <c r="L79" i="15"/>
  <c r="K79" i="15"/>
  <c r="J79" i="15"/>
  <c r="I79" i="15"/>
  <c r="H79" i="15"/>
  <c r="G79" i="15"/>
  <c r="F79" i="15"/>
  <c r="E79" i="15"/>
  <c r="D79" i="15"/>
  <c r="C79" i="15"/>
  <c r="B79" i="15"/>
  <c r="AE78" i="15"/>
  <c r="AA78" i="15"/>
  <c r="Z78" i="15"/>
  <c r="Y78" i="15"/>
  <c r="X78" i="15"/>
  <c r="W78" i="15"/>
  <c r="V78" i="15"/>
  <c r="U78" i="15"/>
  <c r="T78" i="15"/>
  <c r="S78" i="15"/>
  <c r="R78" i="15"/>
  <c r="Q78" i="15"/>
  <c r="P78" i="15"/>
  <c r="O78" i="15"/>
  <c r="N78" i="15"/>
  <c r="M78" i="15"/>
  <c r="L78" i="15"/>
  <c r="K78" i="15"/>
  <c r="J78" i="15"/>
  <c r="I78" i="15"/>
  <c r="H78" i="15"/>
  <c r="G78" i="15"/>
  <c r="F78" i="15"/>
  <c r="E78" i="15"/>
  <c r="D78" i="15"/>
  <c r="AC78" i="15" s="1"/>
  <c r="AD78" i="15" s="1"/>
  <c r="AF78" i="15" s="1"/>
  <c r="C78" i="15"/>
  <c r="B78" i="15"/>
  <c r="AE77" i="15"/>
  <c r="AA77" i="15"/>
  <c r="Z77" i="15"/>
  <c r="Y77" i="15"/>
  <c r="X77" i="15"/>
  <c r="W77" i="15"/>
  <c r="V77" i="15"/>
  <c r="U77" i="15"/>
  <c r="T77" i="15"/>
  <c r="S77" i="15"/>
  <c r="R77" i="15"/>
  <c r="Q77" i="15"/>
  <c r="P77" i="15"/>
  <c r="O77" i="15"/>
  <c r="N77" i="15"/>
  <c r="M77" i="15"/>
  <c r="L77" i="15"/>
  <c r="K77" i="15"/>
  <c r="J77" i="15"/>
  <c r="I77" i="15"/>
  <c r="H77" i="15"/>
  <c r="G77" i="15"/>
  <c r="F77" i="15"/>
  <c r="E77" i="15"/>
  <c r="D77" i="15"/>
  <c r="AC77" i="15" s="1"/>
  <c r="AD77" i="15" s="1"/>
  <c r="AF77" i="15" s="1"/>
  <c r="C77" i="15"/>
  <c r="B77" i="15"/>
  <c r="AE76" i="15"/>
  <c r="AA76" i="15"/>
  <c r="Z76" i="15"/>
  <c r="Y76" i="15"/>
  <c r="X76" i="15"/>
  <c r="W76" i="15"/>
  <c r="V76" i="15"/>
  <c r="U76" i="15"/>
  <c r="T76" i="15"/>
  <c r="S76" i="15"/>
  <c r="R76" i="15"/>
  <c r="Q76" i="15"/>
  <c r="P76" i="15"/>
  <c r="O76" i="15"/>
  <c r="N76" i="15"/>
  <c r="M76" i="15"/>
  <c r="L76" i="15"/>
  <c r="K76" i="15"/>
  <c r="J76" i="15"/>
  <c r="I76" i="15"/>
  <c r="H76" i="15"/>
  <c r="G76" i="15"/>
  <c r="F76" i="15"/>
  <c r="E76" i="15"/>
  <c r="D76" i="15"/>
  <c r="C76" i="15"/>
  <c r="B76" i="15"/>
  <c r="AE75" i="15"/>
  <c r="AA75" i="15"/>
  <c r="Z75" i="15"/>
  <c r="Y75" i="15"/>
  <c r="X75" i="15"/>
  <c r="W75" i="15"/>
  <c r="V75" i="15"/>
  <c r="U75" i="15"/>
  <c r="T75" i="15"/>
  <c r="S75" i="15"/>
  <c r="R75" i="15"/>
  <c r="Q75" i="15"/>
  <c r="P75" i="15"/>
  <c r="O75" i="15"/>
  <c r="N75" i="15"/>
  <c r="M75" i="15"/>
  <c r="L75" i="15"/>
  <c r="K75" i="15"/>
  <c r="J75" i="15"/>
  <c r="I75" i="15"/>
  <c r="H75" i="15"/>
  <c r="G75" i="15"/>
  <c r="F75" i="15"/>
  <c r="E75" i="15"/>
  <c r="D75" i="15"/>
  <c r="AC75" i="15" s="1"/>
  <c r="AD75" i="15" s="1"/>
  <c r="AF75" i="15" s="1"/>
  <c r="C75" i="15"/>
  <c r="B75" i="15"/>
  <c r="AE74" i="15"/>
  <c r="AA74" i="15"/>
  <c r="Z74" i="15"/>
  <c r="Y74" i="15"/>
  <c r="X74" i="15"/>
  <c r="W74" i="15"/>
  <c r="V74" i="15"/>
  <c r="U74" i="15"/>
  <c r="T74" i="15"/>
  <c r="S74" i="15"/>
  <c r="R74" i="15"/>
  <c r="Q74" i="15"/>
  <c r="P74" i="15"/>
  <c r="O74" i="15"/>
  <c r="N74" i="15"/>
  <c r="M74" i="15"/>
  <c r="L74" i="15"/>
  <c r="K74" i="15"/>
  <c r="J74" i="15"/>
  <c r="I74" i="15"/>
  <c r="H74" i="15"/>
  <c r="G74" i="15"/>
  <c r="F74" i="15"/>
  <c r="E74" i="15"/>
  <c r="D74" i="15"/>
  <c r="AC74" i="15" s="1"/>
  <c r="AD74" i="15" s="1"/>
  <c r="AF74" i="15" s="1"/>
  <c r="C74" i="15"/>
  <c r="B74" i="15"/>
  <c r="AE73" i="15"/>
  <c r="AA73" i="15"/>
  <c r="Z73" i="15"/>
  <c r="Y73" i="15"/>
  <c r="X73" i="15"/>
  <c r="W73" i="15"/>
  <c r="V73" i="15"/>
  <c r="U73" i="15"/>
  <c r="T73" i="15"/>
  <c r="S73" i="15"/>
  <c r="R73" i="15"/>
  <c r="Q73" i="15"/>
  <c r="P73" i="15"/>
  <c r="O73" i="15"/>
  <c r="N73" i="15"/>
  <c r="M73" i="15"/>
  <c r="L73" i="15"/>
  <c r="K73" i="15"/>
  <c r="J73" i="15"/>
  <c r="I73" i="15"/>
  <c r="H73" i="15"/>
  <c r="G73" i="15"/>
  <c r="F73" i="15"/>
  <c r="E73" i="15"/>
  <c r="D73" i="15"/>
  <c r="AC73" i="15" s="1"/>
  <c r="AD73" i="15" s="1"/>
  <c r="AF73" i="15" s="1"/>
  <c r="C73" i="15"/>
  <c r="B73" i="15"/>
  <c r="AE72" i="15"/>
  <c r="AA72" i="15"/>
  <c r="Z72" i="15"/>
  <c r="Y72" i="15"/>
  <c r="X72" i="15"/>
  <c r="W72" i="15"/>
  <c r="V72" i="15"/>
  <c r="U72" i="15"/>
  <c r="T72" i="15"/>
  <c r="S72" i="15"/>
  <c r="R72" i="15"/>
  <c r="Q72" i="15"/>
  <c r="P72" i="15"/>
  <c r="O72" i="15"/>
  <c r="N72" i="15"/>
  <c r="M72" i="15"/>
  <c r="L72" i="15"/>
  <c r="K72" i="15"/>
  <c r="J72" i="15"/>
  <c r="I72" i="15"/>
  <c r="H72" i="15"/>
  <c r="G72" i="15"/>
  <c r="F72" i="15"/>
  <c r="E72" i="15"/>
  <c r="D72" i="15"/>
  <c r="AC72" i="15" s="1"/>
  <c r="AD72" i="15" s="1"/>
  <c r="AF72" i="15" s="1"/>
  <c r="C72" i="15"/>
  <c r="B72" i="15"/>
  <c r="AE71" i="15"/>
  <c r="AA71" i="15"/>
  <c r="Z71" i="15"/>
  <c r="Y71" i="15"/>
  <c r="X71" i="15"/>
  <c r="W71" i="15"/>
  <c r="V71" i="15"/>
  <c r="U71" i="15"/>
  <c r="T71" i="15"/>
  <c r="S71" i="15"/>
  <c r="R71" i="15"/>
  <c r="Q71" i="15"/>
  <c r="P71" i="15"/>
  <c r="O71" i="15"/>
  <c r="N71" i="15"/>
  <c r="M71" i="15"/>
  <c r="L71" i="15"/>
  <c r="K71" i="15"/>
  <c r="J71" i="15"/>
  <c r="I71" i="15"/>
  <c r="H71" i="15"/>
  <c r="G71" i="15"/>
  <c r="F71" i="15"/>
  <c r="E71" i="15"/>
  <c r="D71" i="15"/>
  <c r="C71" i="15"/>
  <c r="B71" i="15"/>
  <c r="AE70" i="15"/>
  <c r="AA70" i="15"/>
  <c r="Z70" i="15"/>
  <c r="Y70" i="15"/>
  <c r="X70" i="15"/>
  <c r="W70" i="15"/>
  <c r="V70" i="15"/>
  <c r="U70" i="15"/>
  <c r="T70" i="15"/>
  <c r="S70" i="15"/>
  <c r="R70" i="15"/>
  <c r="Q70" i="15"/>
  <c r="P70" i="15"/>
  <c r="O70" i="15"/>
  <c r="N70" i="15"/>
  <c r="M70" i="15"/>
  <c r="L70" i="15"/>
  <c r="K70" i="15"/>
  <c r="J70" i="15"/>
  <c r="I70" i="15"/>
  <c r="H70" i="15"/>
  <c r="G70" i="15"/>
  <c r="F70" i="15"/>
  <c r="E70" i="15"/>
  <c r="D70" i="15"/>
  <c r="C70" i="15"/>
  <c r="B70" i="15"/>
  <c r="AE69" i="15"/>
  <c r="AA69" i="15"/>
  <c r="Z69" i="15"/>
  <c r="Y69" i="15"/>
  <c r="X69" i="15"/>
  <c r="W69" i="15"/>
  <c r="V69" i="15"/>
  <c r="U69" i="15"/>
  <c r="T69" i="15"/>
  <c r="S69" i="15"/>
  <c r="R69" i="15"/>
  <c r="Q69" i="15"/>
  <c r="P69" i="15"/>
  <c r="O69" i="15"/>
  <c r="N69" i="15"/>
  <c r="M69" i="15"/>
  <c r="L69" i="15"/>
  <c r="K69" i="15"/>
  <c r="J69" i="15"/>
  <c r="I69" i="15"/>
  <c r="H69" i="15"/>
  <c r="G69" i="15"/>
  <c r="F69" i="15"/>
  <c r="E69" i="15"/>
  <c r="D69" i="15"/>
  <c r="AC69" i="15" s="1"/>
  <c r="AD69" i="15" s="1"/>
  <c r="AF69" i="15" s="1"/>
  <c r="C69" i="15"/>
  <c r="B69" i="15"/>
  <c r="AE68" i="15"/>
  <c r="AA68" i="15"/>
  <c r="Z68" i="15"/>
  <c r="Y68" i="15"/>
  <c r="X68" i="15"/>
  <c r="W68" i="15"/>
  <c r="V68" i="15"/>
  <c r="U68" i="15"/>
  <c r="T68" i="15"/>
  <c r="S68" i="15"/>
  <c r="R68" i="15"/>
  <c r="Q68" i="15"/>
  <c r="P68" i="15"/>
  <c r="O68" i="15"/>
  <c r="N68" i="15"/>
  <c r="M68" i="15"/>
  <c r="L68" i="15"/>
  <c r="K68" i="15"/>
  <c r="J68" i="15"/>
  <c r="I68" i="15"/>
  <c r="H68" i="15"/>
  <c r="G68" i="15"/>
  <c r="F68" i="15"/>
  <c r="E68" i="15"/>
  <c r="D68" i="15"/>
  <c r="AC68" i="15" s="1"/>
  <c r="AD68" i="15" s="1"/>
  <c r="AF68" i="15" s="1"/>
  <c r="C68" i="15"/>
  <c r="B68" i="15"/>
  <c r="AE67" i="15"/>
  <c r="AA67" i="15"/>
  <c r="Z67" i="15"/>
  <c r="Y67" i="15"/>
  <c r="X67" i="15"/>
  <c r="W67" i="15"/>
  <c r="V67" i="15"/>
  <c r="U67" i="15"/>
  <c r="T67" i="15"/>
  <c r="S67" i="15"/>
  <c r="R67" i="15"/>
  <c r="Q67" i="15"/>
  <c r="P67" i="15"/>
  <c r="O67" i="15"/>
  <c r="N67" i="15"/>
  <c r="M67" i="15"/>
  <c r="L67" i="15"/>
  <c r="K67" i="15"/>
  <c r="J67" i="15"/>
  <c r="I67" i="15"/>
  <c r="H67" i="15"/>
  <c r="G67" i="15"/>
  <c r="F67" i="15"/>
  <c r="E67" i="15"/>
  <c r="D67" i="15"/>
  <c r="C67" i="15"/>
  <c r="B67" i="15"/>
  <c r="AE66" i="15"/>
  <c r="AA66" i="15"/>
  <c r="Z66" i="15"/>
  <c r="Y66" i="15"/>
  <c r="X66" i="15"/>
  <c r="W66" i="15"/>
  <c r="V66" i="15"/>
  <c r="U66" i="15"/>
  <c r="T66" i="15"/>
  <c r="S66" i="15"/>
  <c r="R66" i="15"/>
  <c r="Q66" i="15"/>
  <c r="P66" i="15"/>
  <c r="O66" i="15"/>
  <c r="N66" i="15"/>
  <c r="M66" i="15"/>
  <c r="L66" i="15"/>
  <c r="K66" i="15"/>
  <c r="J66" i="15"/>
  <c r="I66" i="15"/>
  <c r="H66" i="15"/>
  <c r="G66" i="15"/>
  <c r="F66" i="15"/>
  <c r="E66" i="15"/>
  <c r="D66" i="15"/>
  <c r="C66" i="15"/>
  <c r="B66" i="15"/>
  <c r="AE65" i="15"/>
  <c r="AA65" i="15"/>
  <c r="Z65" i="15"/>
  <c r="Y65" i="15"/>
  <c r="X65" i="15"/>
  <c r="W65" i="15"/>
  <c r="V65" i="15"/>
  <c r="U65" i="15"/>
  <c r="T65" i="15"/>
  <c r="S65" i="15"/>
  <c r="R65" i="15"/>
  <c r="Q65" i="15"/>
  <c r="P65" i="15"/>
  <c r="O65" i="15"/>
  <c r="N65" i="15"/>
  <c r="M65" i="15"/>
  <c r="L65" i="15"/>
  <c r="K65" i="15"/>
  <c r="J65" i="15"/>
  <c r="I65" i="15"/>
  <c r="H65" i="15"/>
  <c r="G65" i="15"/>
  <c r="F65" i="15"/>
  <c r="E65" i="15"/>
  <c r="D65" i="15"/>
  <c r="AC65" i="15" s="1"/>
  <c r="AD65" i="15" s="1"/>
  <c r="AF65" i="15" s="1"/>
  <c r="C65" i="15"/>
  <c r="B65" i="15"/>
  <c r="AE64" i="15"/>
  <c r="AA64" i="15"/>
  <c r="Z64" i="15"/>
  <c r="Y64" i="15"/>
  <c r="X64" i="15"/>
  <c r="W64" i="15"/>
  <c r="V64" i="15"/>
  <c r="U64" i="15"/>
  <c r="T64" i="15"/>
  <c r="S64" i="15"/>
  <c r="R64" i="15"/>
  <c r="Q64" i="15"/>
  <c r="P64" i="15"/>
  <c r="O64" i="15"/>
  <c r="N64" i="15"/>
  <c r="M64" i="15"/>
  <c r="L64" i="15"/>
  <c r="K64" i="15"/>
  <c r="J64" i="15"/>
  <c r="I64" i="15"/>
  <c r="H64" i="15"/>
  <c r="G64" i="15"/>
  <c r="F64" i="15"/>
  <c r="E64" i="15"/>
  <c r="D64" i="15"/>
  <c r="C64" i="15"/>
  <c r="B64" i="15"/>
  <c r="AE63" i="15"/>
  <c r="AA63" i="15"/>
  <c r="Z63" i="15"/>
  <c r="Y63" i="15"/>
  <c r="X63" i="15"/>
  <c r="W63" i="15"/>
  <c r="V63" i="15"/>
  <c r="U63" i="15"/>
  <c r="T63" i="15"/>
  <c r="S63" i="15"/>
  <c r="R63" i="15"/>
  <c r="Q63" i="15"/>
  <c r="P63" i="15"/>
  <c r="O63" i="15"/>
  <c r="N63" i="15"/>
  <c r="M63" i="15"/>
  <c r="L63" i="15"/>
  <c r="K63" i="15"/>
  <c r="J63" i="15"/>
  <c r="I63" i="15"/>
  <c r="H63" i="15"/>
  <c r="G63" i="15"/>
  <c r="F63" i="15"/>
  <c r="E63" i="15"/>
  <c r="D63" i="15"/>
  <c r="AC63" i="15" s="1"/>
  <c r="AD63" i="15" s="1"/>
  <c r="AF63" i="15" s="1"/>
  <c r="C63" i="15"/>
  <c r="B63" i="15"/>
  <c r="AE62" i="15"/>
  <c r="AA62" i="15"/>
  <c r="Z62" i="15"/>
  <c r="Y62" i="15"/>
  <c r="X62" i="15"/>
  <c r="W62" i="15"/>
  <c r="V62" i="15"/>
  <c r="U62" i="15"/>
  <c r="T62" i="15"/>
  <c r="S62" i="15"/>
  <c r="R62" i="15"/>
  <c r="Q62" i="15"/>
  <c r="P62" i="15"/>
  <c r="O62" i="15"/>
  <c r="N62" i="15"/>
  <c r="M62" i="15"/>
  <c r="L62" i="15"/>
  <c r="K62" i="15"/>
  <c r="J62" i="15"/>
  <c r="I62" i="15"/>
  <c r="H62" i="15"/>
  <c r="G62" i="15"/>
  <c r="F62" i="15"/>
  <c r="E62" i="15"/>
  <c r="D62" i="15"/>
  <c r="C62" i="15"/>
  <c r="B62" i="15"/>
  <c r="AE61" i="15"/>
  <c r="AA61" i="15"/>
  <c r="Z61" i="15"/>
  <c r="Y61" i="15"/>
  <c r="X61" i="15"/>
  <c r="W61" i="15"/>
  <c r="V61" i="15"/>
  <c r="U61" i="15"/>
  <c r="T61" i="15"/>
  <c r="S61" i="15"/>
  <c r="R61" i="15"/>
  <c r="Q61" i="15"/>
  <c r="P61" i="15"/>
  <c r="O61" i="15"/>
  <c r="N61" i="15"/>
  <c r="M61" i="15"/>
  <c r="L61" i="15"/>
  <c r="K61" i="15"/>
  <c r="J61" i="15"/>
  <c r="I61" i="15"/>
  <c r="H61" i="15"/>
  <c r="G61" i="15"/>
  <c r="F61" i="15"/>
  <c r="E61" i="15"/>
  <c r="D61" i="15"/>
  <c r="AC61" i="15" s="1"/>
  <c r="AD61" i="15" s="1"/>
  <c r="AF61" i="15" s="1"/>
  <c r="C61" i="15"/>
  <c r="B61" i="15"/>
  <c r="AE60" i="15"/>
  <c r="AA60" i="15"/>
  <c r="Z60" i="15"/>
  <c r="Y60" i="15"/>
  <c r="X60" i="15"/>
  <c r="W60" i="15"/>
  <c r="V60" i="15"/>
  <c r="U60" i="15"/>
  <c r="T60" i="15"/>
  <c r="S60" i="15"/>
  <c r="R60" i="15"/>
  <c r="Q60" i="15"/>
  <c r="P60" i="15"/>
  <c r="O60" i="15"/>
  <c r="N60" i="15"/>
  <c r="M60" i="15"/>
  <c r="L60" i="15"/>
  <c r="K60" i="15"/>
  <c r="J60" i="15"/>
  <c r="I60" i="15"/>
  <c r="H60" i="15"/>
  <c r="G60" i="15"/>
  <c r="F60" i="15"/>
  <c r="E60" i="15"/>
  <c r="D60" i="15"/>
  <c r="C60" i="15"/>
  <c r="B60" i="15"/>
  <c r="AE59" i="15"/>
  <c r="AA59" i="15"/>
  <c r="Z59" i="15"/>
  <c r="Y59" i="15"/>
  <c r="X59" i="15"/>
  <c r="W59" i="15"/>
  <c r="V59" i="15"/>
  <c r="U59" i="15"/>
  <c r="T59" i="15"/>
  <c r="S59" i="15"/>
  <c r="R59" i="15"/>
  <c r="Q59" i="15"/>
  <c r="P59" i="15"/>
  <c r="O59" i="15"/>
  <c r="N59" i="15"/>
  <c r="M59" i="15"/>
  <c r="L59" i="15"/>
  <c r="K59" i="15"/>
  <c r="J59" i="15"/>
  <c r="I59" i="15"/>
  <c r="H59" i="15"/>
  <c r="G59" i="15"/>
  <c r="F59" i="15"/>
  <c r="E59" i="15"/>
  <c r="D59" i="15"/>
  <c r="C59" i="15"/>
  <c r="B59" i="15"/>
  <c r="AE58" i="15"/>
  <c r="AA58" i="15"/>
  <c r="Z58" i="15"/>
  <c r="Y58" i="15"/>
  <c r="X58" i="15"/>
  <c r="W58" i="15"/>
  <c r="V58" i="15"/>
  <c r="U58" i="15"/>
  <c r="T58" i="15"/>
  <c r="S58" i="15"/>
  <c r="R58" i="15"/>
  <c r="Q58" i="15"/>
  <c r="P58" i="15"/>
  <c r="O58" i="15"/>
  <c r="N58" i="15"/>
  <c r="M58" i="15"/>
  <c r="L58" i="15"/>
  <c r="K58" i="15"/>
  <c r="J58" i="15"/>
  <c r="I58" i="15"/>
  <c r="H58" i="15"/>
  <c r="G58" i="15"/>
  <c r="F58" i="15"/>
  <c r="E58" i="15"/>
  <c r="D58" i="15"/>
  <c r="C58" i="15"/>
  <c r="B58" i="15"/>
  <c r="AE57" i="15"/>
  <c r="AA57" i="15"/>
  <c r="Z57" i="15"/>
  <c r="Y57" i="15"/>
  <c r="X57" i="15"/>
  <c r="W57" i="15"/>
  <c r="V57" i="15"/>
  <c r="U57" i="15"/>
  <c r="T57" i="15"/>
  <c r="S57" i="15"/>
  <c r="R57" i="15"/>
  <c r="Q57" i="15"/>
  <c r="P57" i="15"/>
  <c r="O57" i="15"/>
  <c r="N57" i="15"/>
  <c r="M57" i="15"/>
  <c r="L57" i="15"/>
  <c r="K57" i="15"/>
  <c r="J57" i="15"/>
  <c r="I57" i="15"/>
  <c r="H57" i="15"/>
  <c r="G57" i="15"/>
  <c r="F57" i="15"/>
  <c r="E57" i="15"/>
  <c r="D57" i="15"/>
  <c r="AC57" i="15" s="1"/>
  <c r="AD57" i="15" s="1"/>
  <c r="AF57" i="15" s="1"/>
  <c r="C57" i="15"/>
  <c r="B57" i="15"/>
  <c r="AE56" i="15"/>
  <c r="AA56" i="15"/>
  <c r="Z56" i="15"/>
  <c r="Y56" i="15"/>
  <c r="X56" i="15"/>
  <c r="W56" i="15"/>
  <c r="V56" i="15"/>
  <c r="U56" i="15"/>
  <c r="T56" i="15"/>
  <c r="S56" i="15"/>
  <c r="R56" i="15"/>
  <c r="Q56" i="15"/>
  <c r="P56" i="15"/>
  <c r="O56" i="15"/>
  <c r="N56" i="15"/>
  <c r="M56" i="15"/>
  <c r="L56" i="15"/>
  <c r="K56" i="15"/>
  <c r="J56" i="15"/>
  <c r="I56" i="15"/>
  <c r="H56" i="15"/>
  <c r="G56" i="15"/>
  <c r="F56" i="15"/>
  <c r="E56" i="15"/>
  <c r="D56" i="15"/>
  <c r="C56" i="15"/>
  <c r="B56" i="15"/>
  <c r="AE55" i="15"/>
  <c r="AA55" i="15"/>
  <c r="Z55" i="15"/>
  <c r="Y55" i="15"/>
  <c r="X55" i="15"/>
  <c r="W55" i="15"/>
  <c r="V55" i="15"/>
  <c r="U55" i="15"/>
  <c r="T55" i="15"/>
  <c r="S55" i="15"/>
  <c r="R55" i="15"/>
  <c r="Q55" i="15"/>
  <c r="P55" i="15"/>
  <c r="O55" i="15"/>
  <c r="N55" i="15"/>
  <c r="M55" i="15"/>
  <c r="L55" i="15"/>
  <c r="K55" i="15"/>
  <c r="J55" i="15"/>
  <c r="I55" i="15"/>
  <c r="H55" i="15"/>
  <c r="G55" i="15"/>
  <c r="F55" i="15"/>
  <c r="E55" i="15"/>
  <c r="D55" i="15"/>
  <c r="C55" i="15"/>
  <c r="B55" i="15"/>
  <c r="AE54" i="15"/>
  <c r="AA54" i="15"/>
  <c r="Z54" i="15"/>
  <c r="Y54" i="15"/>
  <c r="X54" i="15"/>
  <c r="W54" i="15"/>
  <c r="V54" i="15"/>
  <c r="U54" i="15"/>
  <c r="T54" i="15"/>
  <c r="S54" i="15"/>
  <c r="R54" i="15"/>
  <c r="Q54" i="15"/>
  <c r="P54" i="15"/>
  <c r="O54" i="15"/>
  <c r="N54" i="15"/>
  <c r="M54" i="15"/>
  <c r="L54" i="15"/>
  <c r="K54" i="15"/>
  <c r="J54" i="15"/>
  <c r="I54" i="15"/>
  <c r="H54" i="15"/>
  <c r="G54" i="15"/>
  <c r="F54" i="15"/>
  <c r="E54" i="15"/>
  <c r="D54" i="15"/>
  <c r="C54" i="15"/>
  <c r="B54" i="15"/>
  <c r="AE53" i="15"/>
  <c r="AA53" i="15"/>
  <c r="Z53" i="15"/>
  <c r="Y53" i="15"/>
  <c r="X53" i="15"/>
  <c r="W53" i="15"/>
  <c r="V53" i="15"/>
  <c r="U53" i="15"/>
  <c r="T53" i="15"/>
  <c r="S53" i="15"/>
  <c r="R53" i="15"/>
  <c r="Q53" i="15"/>
  <c r="P53" i="15"/>
  <c r="O53" i="15"/>
  <c r="N53" i="15"/>
  <c r="M53" i="15"/>
  <c r="L53" i="15"/>
  <c r="K53" i="15"/>
  <c r="J53" i="15"/>
  <c r="I53" i="15"/>
  <c r="H53" i="15"/>
  <c r="G53" i="15"/>
  <c r="F53" i="15"/>
  <c r="E53" i="15"/>
  <c r="D53" i="15"/>
  <c r="AC53" i="15" s="1"/>
  <c r="AD53" i="15" s="1"/>
  <c r="AF53" i="15" s="1"/>
  <c r="C53" i="15"/>
  <c r="B53" i="15"/>
  <c r="AE52" i="15"/>
  <c r="AA52" i="15"/>
  <c r="Z52" i="15"/>
  <c r="Y52" i="15"/>
  <c r="X52" i="15"/>
  <c r="W52" i="15"/>
  <c r="V52" i="15"/>
  <c r="U52" i="15"/>
  <c r="T52" i="15"/>
  <c r="S52" i="15"/>
  <c r="R52" i="15"/>
  <c r="Q52" i="15"/>
  <c r="P52" i="15"/>
  <c r="O52" i="15"/>
  <c r="N52" i="15"/>
  <c r="M52" i="15"/>
  <c r="L52" i="15"/>
  <c r="K52" i="15"/>
  <c r="J52" i="15"/>
  <c r="I52" i="15"/>
  <c r="H52" i="15"/>
  <c r="G52" i="15"/>
  <c r="F52" i="15"/>
  <c r="E52" i="15"/>
  <c r="D52" i="15"/>
  <c r="AC52" i="15" s="1"/>
  <c r="AD52" i="15" s="1"/>
  <c r="AF52" i="15" s="1"/>
  <c r="C52" i="15"/>
  <c r="B52" i="15"/>
  <c r="AE51" i="15"/>
  <c r="AA51" i="15"/>
  <c r="Z51" i="15"/>
  <c r="Y51" i="15"/>
  <c r="X51" i="15"/>
  <c r="W51" i="15"/>
  <c r="V51" i="15"/>
  <c r="U51" i="15"/>
  <c r="T51" i="15"/>
  <c r="S51" i="15"/>
  <c r="R51" i="15"/>
  <c r="Q51" i="15"/>
  <c r="P51" i="15"/>
  <c r="O51" i="15"/>
  <c r="N51" i="15"/>
  <c r="M51" i="15"/>
  <c r="L51" i="15"/>
  <c r="K51" i="15"/>
  <c r="J51" i="15"/>
  <c r="I51" i="15"/>
  <c r="H51" i="15"/>
  <c r="G51" i="15"/>
  <c r="F51" i="15"/>
  <c r="E51" i="15"/>
  <c r="D51" i="15"/>
  <c r="C51" i="15"/>
  <c r="B51" i="15"/>
  <c r="AE50" i="15"/>
  <c r="AA50" i="15"/>
  <c r="Z50" i="15"/>
  <c r="Y50" i="15"/>
  <c r="X50" i="15"/>
  <c r="W50" i="15"/>
  <c r="V50" i="15"/>
  <c r="U50" i="15"/>
  <c r="T50" i="15"/>
  <c r="S50" i="15"/>
  <c r="R50" i="15"/>
  <c r="Q50" i="15"/>
  <c r="P50" i="15"/>
  <c r="O50" i="15"/>
  <c r="N50" i="15"/>
  <c r="M50" i="15"/>
  <c r="L50" i="15"/>
  <c r="K50" i="15"/>
  <c r="J50" i="15"/>
  <c r="I50" i="15"/>
  <c r="H50" i="15"/>
  <c r="G50" i="15"/>
  <c r="F50" i="15"/>
  <c r="E50" i="15"/>
  <c r="D50" i="15"/>
  <c r="C50" i="15"/>
  <c r="B50" i="15"/>
  <c r="AE49" i="15"/>
  <c r="AA49" i="15"/>
  <c r="Z49" i="15"/>
  <c r="Y49" i="15"/>
  <c r="X49" i="15"/>
  <c r="W49" i="15"/>
  <c r="V49" i="15"/>
  <c r="U49" i="15"/>
  <c r="T49" i="15"/>
  <c r="S49" i="15"/>
  <c r="R49" i="15"/>
  <c r="Q49" i="15"/>
  <c r="P49" i="15"/>
  <c r="O49" i="15"/>
  <c r="N49" i="15"/>
  <c r="M49" i="15"/>
  <c r="L49" i="15"/>
  <c r="K49" i="15"/>
  <c r="J49" i="15"/>
  <c r="I49" i="15"/>
  <c r="H49" i="15"/>
  <c r="G49" i="15"/>
  <c r="F49" i="15"/>
  <c r="E49" i="15"/>
  <c r="D49" i="15"/>
  <c r="AC49" i="15" s="1"/>
  <c r="AD49" i="15" s="1"/>
  <c r="AF49" i="15" s="1"/>
  <c r="C49" i="15"/>
  <c r="B49" i="15"/>
  <c r="AE48" i="15"/>
  <c r="AA48" i="15"/>
  <c r="Z48" i="15"/>
  <c r="Y48" i="15"/>
  <c r="X48" i="15"/>
  <c r="W48" i="15"/>
  <c r="V48" i="15"/>
  <c r="U48" i="15"/>
  <c r="T48" i="15"/>
  <c r="S48" i="15"/>
  <c r="R48" i="15"/>
  <c r="Q48" i="15"/>
  <c r="P48" i="15"/>
  <c r="O48" i="15"/>
  <c r="N48" i="15"/>
  <c r="M48" i="15"/>
  <c r="L48" i="15"/>
  <c r="K48" i="15"/>
  <c r="J48" i="15"/>
  <c r="I48" i="15"/>
  <c r="H48" i="15"/>
  <c r="G48" i="15"/>
  <c r="F48" i="15"/>
  <c r="E48" i="15"/>
  <c r="D48" i="15"/>
  <c r="AC48" i="15" s="1"/>
  <c r="AD48" i="15" s="1"/>
  <c r="AF48" i="15" s="1"/>
  <c r="C48" i="15"/>
  <c r="B48" i="15"/>
  <c r="AE47" i="15"/>
  <c r="AA47" i="15"/>
  <c r="Z47" i="15"/>
  <c r="Y47" i="15"/>
  <c r="X47" i="15"/>
  <c r="W47" i="15"/>
  <c r="V47" i="15"/>
  <c r="U47" i="15"/>
  <c r="T47" i="15"/>
  <c r="S47" i="15"/>
  <c r="R47" i="15"/>
  <c r="Q47" i="15"/>
  <c r="P47" i="15"/>
  <c r="O47" i="15"/>
  <c r="N47" i="15"/>
  <c r="M47" i="15"/>
  <c r="L47" i="15"/>
  <c r="K47" i="15"/>
  <c r="J47" i="15"/>
  <c r="I47" i="15"/>
  <c r="H47" i="15"/>
  <c r="G47" i="15"/>
  <c r="F47" i="15"/>
  <c r="E47" i="15"/>
  <c r="D47" i="15"/>
  <c r="AC47" i="15" s="1"/>
  <c r="AD47" i="15" s="1"/>
  <c r="AF47" i="15" s="1"/>
  <c r="C47" i="15"/>
  <c r="B47" i="15"/>
  <c r="AE46" i="15"/>
  <c r="AA46" i="15"/>
  <c r="Z46" i="15"/>
  <c r="Y46" i="15"/>
  <c r="X46" i="15"/>
  <c r="W46" i="15"/>
  <c r="V46" i="15"/>
  <c r="U46" i="15"/>
  <c r="T46" i="15"/>
  <c r="S46" i="15"/>
  <c r="R46" i="15"/>
  <c r="Q46" i="15"/>
  <c r="P46" i="15"/>
  <c r="O46" i="15"/>
  <c r="N46" i="15"/>
  <c r="M46" i="15"/>
  <c r="L46" i="15"/>
  <c r="K46" i="15"/>
  <c r="J46" i="15"/>
  <c r="I46" i="15"/>
  <c r="H46" i="15"/>
  <c r="G46" i="15"/>
  <c r="F46" i="15"/>
  <c r="E46" i="15"/>
  <c r="D46" i="15"/>
  <c r="AC46" i="15" s="1"/>
  <c r="AD46" i="15" s="1"/>
  <c r="AF46" i="15" s="1"/>
  <c r="C46" i="15"/>
  <c r="B46" i="15"/>
  <c r="AE45" i="15"/>
  <c r="AA45" i="15"/>
  <c r="Z45" i="15"/>
  <c r="Y45" i="15"/>
  <c r="X45" i="15"/>
  <c r="W45" i="15"/>
  <c r="V45" i="15"/>
  <c r="U45" i="15"/>
  <c r="T45" i="15"/>
  <c r="S45" i="15"/>
  <c r="R45" i="15"/>
  <c r="Q45" i="15"/>
  <c r="P45" i="15"/>
  <c r="O45" i="15"/>
  <c r="N45" i="15"/>
  <c r="M45" i="15"/>
  <c r="L45" i="15"/>
  <c r="K45" i="15"/>
  <c r="J45" i="15"/>
  <c r="I45" i="15"/>
  <c r="H45" i="15"/>
  <c r="G45" i="15"/>
  <c r="F45" i="15"/>
  <c r="E45" i="15"/>
  <c r="D45" i="15"/>
  <c r="AC45" i="15" s="1"/>
  <c r="AD45" i="15" s="1"/>
  <c r="AF45" i="15" s="1"/>
  <c r="C45" i="15"/>
  <c r="B45" i="15"/>
  <c r="AE44" i="15"/>
  <c r="AA44" i="15"/>
  <c r="Z44" i="15"/>
  <c r="Y44" i="15"/>
  <c r="X44" i="15"/>
  <c r="W44" i="15"/>
  <c r="V44" i="15"/>
  <c r="U44" i="15"/>
  <c r="T44" i="15"/>
  <c r="S44" i="15"/>
  <c r="R44" i="15"/>
  <c r="Q44" i="15"/>
  <c r="P44" i="15"/>
  <c r="O44" i="15"/>
  <c r="N44" i="15"/>
  <c r="M44" i="15"/>
  <c r="L44" i="15"/>
  <c r="K44" i="15"/>
  <c r="J44" i="15"/>
  <c r="I44" i="15"/>
  <c r="H44" i="15"/>
  <c r="G44" i="15"/>
  <c r="F44" i="15"/>
  <c r="E44" i="15"/>
  <c r="D44" i="15"/>
  <c r="C44" i="15"/>
  <c r="B44" i="15"/>
  <c r="AE43" i="15"/>
  <c r="AA43" i="15"/>
  <c r="Z43" i="15"/>
  <c r="Y43" i="15"/>
  <c r="X43" i="15"/>
  <c r="W43" i="15"/>
  <c r="V43" i="15"/>
  <c r="U43" i="15"/>
  <c r="T43" i="15"/>
  <c r="S43" i="15"/>
  <c r="R43" i="15"/>
  <c r="Q43" i="15"/>
  <c r="P43" i="15"/>
  <c r="O43" i="15"/>
  <c r="N43" i="15"/>
  <c r="M43" i="15"/>
  <c r="L43" i="15"/>
  <c r="K43" i="15"/>
  <c r="J43" i="15"/>
  <c r="I43" i="15"/>
  <c r="H43" i="15"/>
  <c r="G43" i="15"/>
  <c r="F43" i="15"/>
  <c r="E43" i="15"/>
  <c r="D43" i="15"/>
  <c r="C43" i="15"/>
  <c r="B43" i="15"/>
  <c r="AE42" i="15"/>
  <c r="AA42" i="15"/>
  <c r="Z42" i="15"/>
  <c r="Y42" i="15"/>
  <c r="X42" i="15"/>
  <c r="W42" i="15"/>
  <c r="V42" i="15"/>
  <c r="U42" i="15"/>
  <c r="T42" i="15"/>
  <c r="S42" i="15"/>
  <c r="R42" i="15"/>
  <c r="Q42" i="15"/>
  <c r="P42" i="15"/>
  <c r="O42" i="15"/>
  <c r="N42" i="15"/>
  <c r="M42" i="15"/>
  <c r="L42" i="15"/>
  <c r="K42" i="15"/>
  <c r="J42" i="15"/>
  <c r="I42" i="15"/>
  <c r="H42" i="15"/>
  <c r="G42" i="15"/>
  <c r="F42" i="15"/>
  <c r="E42" i="15"/>
  <c r="D42" i="15"/>
  <c r="C42" i="15"/>
  <c r="B42" i="15"/>
  <c r="AE41" i="15"/>
  <c r="AA41" i="15"/>
  <c r="Z41" i="15"/>
  <c r="Y41" i="15"/>
  <c r="X41" i="15"/>
  <c r="W41" i="15"/>
  <c r="V41" i="15"/>
  <c r="U41" i="15"/>
  <c r="T41" i="15"/>
  <c r="S41" i="15"/>
  <c r="R41" i="15"/>
  <c r="Q41" i="15"/>
  <c r="P41" i="15"/>
  <c r="O41" i="15"/>
  <c r="N41" i="15"/>
  <c r="M41" i="15"/>
  <c r="L41" i="15"/>
  <c r="K41" i="15"/>
  <c r="J41" i="15"/>
  <c r="I41" i="15"/>
  <c r="H41" i="15"/>
  <c r="G41" i="15"/>
  <c r="F41" i="15"/>
  <c r="E41" i="15"/>
  <c r="D41" i="15"/>
  <c r="AC41" i="15" s="1"/>
  <c r="AD41" i="15" s="1"/>
  <c r="AF41" i="15" s="1"/>
  <c r="C41" i="15"/>
  <c r="B41" i="15"/>
  <c r="AE40" i="15"/>
  <c r="AA40" i="15"/>
  <c r="Z40" i="15"/>
  <c r="Y40" i="15"/>
  <c r="X40" i="15"/>
  <c r="W40" i="15"/>
  <c r="V40" i="15"/>
  <c r="U40" i="15"/>
  <c r="T40" i="15"/>
  <c r="S40" i="15"/>
  <c r="R40" i="15"/>
  <c r="Q40" i="15"/>
  <c r="P40" i="15"/>
  <c r="O40" i="15"/>
  <c r="N40" i="15"/>
  <c r="M40" i="15"/>
  <c r="L40" i="15"/>
  <c r="K40" i="15"/>
  <c r="J40" i="15"/>
  <c r="I40" i="15"/>
  <c r="H40" i="15"/>
  <c r="G40" i="15"/>
  <c r="F40" i="15"/>
  <c r="E40" i="15"/>
  <c r="D40" i="15"/>
  <c r="AC40" i="15" s="1"/>
  <c r="AD40" i="15" s="1"/>
  <c r="AF40" i="15" s="1"/>
  <c r="C40" i="15"/>
  <c r="B40" i="15"/>
  <c r="AE39" i="15"/>
  <c r="AA39" i="15"/>
  <c r="Z39" i="15"/>
  <c r="Y39" i="15"/>
  <c r="X39" i="15"/>
  <c r="W39" i="15"/>
  <c r="V39" i="15"/>
  <c r="U39" i="15"/>
  <c r="T39" i="15"/>
  <c r="S39" i="15"/>
  <c r="R39" i="15"/>
  <c r="Q39" i="15"/>
  <c r="P39" i="15"/>
  <c r="O39" i="15"/>
  <c r="N39" i="15"/>
  <c r="M39" i="15"/>
  <c r="L39" i="15"/>
  <c r="K39" i="15"/>
  <c r="J39" i="15"/>
  <c r="I39" i="15"/>
  <c r="H39" i="15"/>
  <c r="G39" i="15"/>
  <c r="F39" i="15"/>
  <c r="E39" i="15"/>
  <c r="D39" i="15"/>
  <c r="C39" i="15"/>
  <c r="B39" i="15"/>
  <c r="AE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B38" i="15"/>
  <c r="AE37" i="15"/>
  <c r="AA37" i="15"/>
  <c r="Z37" i="15"/>
  <c r="Y37" i="15"/>
  <c r="X37" i="15"/>
  <c r="W37" i="15"/>
  <c r="V37" i="15"/>
  <c r="U37" i="15"/>
  <c r="T37" i="15"/>
  <c r="S37" i="15"/>
  <c r="R37" i="15"/>
  <c r="Q37" i="15"/>
  <c r="P37" i="15"/>
  <c r="O37" i="15"/>
  <c r="N37" i="15"/>
  <c r="M37" i="15"/>
  <c r="L37" i="15"/>
  <c r="K37" i="15"/>
  <c r="J37" i="15"/>
  <c r="I37" i="15"/>
  <c r="H37" i="15"/>
  <c r="G37" i="15"/>
  <c r="F37" i="15"/>
  <c r="E37" i="15"/>
  <c r="D37" i="15"/>
  <c r="AC37" i="15" s="1"/>
  <c r="AD37" i="15" s="1"/>
  <c r="AF37" i="15" s="1"/>
  <c r="C37" i="15"/>
  <c r="B37" i="15"/>
  <c r="AE36" i="15"/>
  <c r="AA36" i="15"/>
  <c r="Z36" i="15"/>
  <c r="Y36" i="15"/>
  <c r="X36" i="15"/>
  <c r="W36" i="15"/>
  <c r="V36" i="15"/>
  <c r="U36" i="15"/>
  <c r="T36" i="15"/>
  <c r="S36" i="15"/>
  <c r="R36" i="15"/>
  <c r="Q36" i="15"/>
  <c r="P36" i="15"/>
  <c r="O36" i="15"/>
  <c r="N36" i="15"/>
  <c r="M36" i="15"/>
  <c r="L36" i="15"/>
  <c r="K36" i="15"/>
  <c r="J36" i="15"/>
  <c r="I36" i="15"/>
  <c r="H36" i="15"/>
  <c r="G36" i="15"/>
  <c r="F36" i="15"/>
  <c r="E36" i="15"/>
  <c r="D36" i="15"/>
  <c r="C36" i="15"/>
  <c r="B36" i="15"/>
  <c r="AE35" i="15"/>
  <c r="AA35" i="15"/>
  <c r="Z35" i="15"/>
  <c r="Y35" i="15"/>
  <c r="X35" i="15"/>
  <c r="W35" i="15"/>
  <c r="V35" i="15"/>
  <c r="U35" i="15"/>
  <c r="T35" i="15"/>
  <c r="S35" i="15"/>
  <c r="R35" i="15"/>
  <c r="Q35" i="15"/>
  <c r="P35" i="15"/>
  <c r="O35" i="15"/>
  <c r="N35" i="15"/>
  <c r="M35" i="15"/>
  <c r="L35" i="15"/>
  <c r="K35" i="15"/>
  <c r="J35" i="15"/>
  <c r="I35" i="15"/>
  <c r="H35" i="15"/>
  <c r="G35" i="15"/>
  <c r="F35" i="15"/>
  <c r="E35" i="15"/>
  <c r="D35" i="15"/>
  <c r="C35" i="15"/>
  <c r="B35" i="15"/>
  <c r="AE34" i="15"/>
  <c r="AA34" i="15"/>
  <c r="Z34" i="15"/>
  <c r="Y34" i="15"/>
  <c r="X34" i="15"/>
  <c r="W34" i="15"/>
  <c r="V34" i="15"/>
  <c r="U34" i="15"/>
  <c r="T34" i="15"/>
  <c r="S34" i="15"/>
  <c r="R34" i="15"/>
  <c r="Q34" i="15"/>
  <c r="P34" i="15"/>
  <c r="O34" i="15"/>
  <c r="N34" i="15"/>
  <c r="M34" i="15"/>
  <c r="L34" i="15"/>
  <c r="K34" i="15"/>
  <c r="J34" i="15"/>
  <c r="I34" i="15"/>
  <c r="H34" i="15"/>
  <c r="G34" i="15"/>
  <c r="F34" i="15"/>
  <c r="E34" i="15"/>
  <c r="D34" i="15"/>
  <c r="C34" i="15"/>
  <c r="B34" i="15"/>
  <c r="AE33" i="15"/>
  <c r="AA33" i="15"/>
  <c r="Z33" i="15"/>
  <c r="Y33" i="15"/>
  <c r="X33" i="15"/>
  <c r="W33" i="15"/>
  <c r="V33" i="15"/>
  <c r="U33" i="15"/>
  <c r="T33" i="15"/>
  <c r="S33" i="15"/>
  <c r="R33" i="15"/>
  <c r="Q33" i="15"/>
  <c r="P33" i="15"/>
  <c r="O33" i="15"/>
  <c r="N33" i="15"/>
  <c r="M33" i="15"/>
  <c r="L33" i="15"/>
  <c r="K33" i="15"/>
  <c r="J33" i="15"/>
  <c r="I33" i="15"/>
  <c r="H33" i="15"/>
  <c r="G33" i="15"/>
  <c r="F33" i="15"/>
  <c r="E33" i="15"/>
  <c r="D33" i="15"/>
  <c r="AC33" i="15" s="1"/>
  <c r="AD33" i="15" s="1"/>
  <c r="AF33" i="15" s="1"/>
  <c r="C33" i="15"/>
  <c r="B33" i="15"/>
  <c r="AE32" i="15"/>
  <c r="AA32" i="15"/>
  <c r="Z32" i="15"/>
  <c r="Y32" i="15"/>
  <c r="X32" i="15"/>
  <c r="W32" i="15"/>
  <c r="V32" i="15"/>
  <c r="U32" i="15"/>
  <c r="T32" i="15"/>
  <c r="S32" i="15"/>
  <c r="R32" i="15"/>
  <c r="Q32" i="15"/>
  <c r="P32" i="15"/>
  <c r="O32" i="15"/>
  <c r="N32" i="15"/>
  <c r="M32" i="15"/>
  <c r="L32" i="15"/>
  <c r="K32" i="15"/>
  <c r="J32" i="15"/>
  <c r="I32" i="15"/>
  <c r="H32" i="15"/>
  <c r="G32" i="15"/>
  <c r="F32" i="15"/>
  <c r="E32" i="15"/>
  <c r="D32" i="15"/>
  <c r="AC32" i="15" s="1"/>
  <c r="AD32" i="15" s="1"/>
  <c r="AF32" i="15" s="1"/>
  <c r="C32" i="15"/>
  <c r="B32" i="15"/>
  <c r="AE31" i="15"/>
  <c r="AA31" i="15"/>
  <c r="Z31" i="15"/>
  <c r="Y31" i="15"/>
  <c r="X31" i="15"/>
  <c r="W31" i="15"/>
  <c r="V31" i="15"/>
  <c r="U31" i="15"/>
  <c r="T31" i="15"/>
  <c r="S31" i="15"/>
  <c r="R31" i="15"/>
  <c r="Q31" i="15"/>
  <c r="P31" i="15"/>
  <c r="O31" i="15"/>
  <c r="N31" i="15"/>
  <c r="M31" i="15"/>
  <c r="L31" i="15"/>
  <c r="K31" i="15"/>
  <c r="J31" i="15"/>
  <c r="I31" i="15"/>
  <c r="H31" i="15"/>
  <c r="G31" i="15"/>
  <c r="F31" i="15"/>
  <c r="E31" i="15"/>
  <c r="D31" i="15"/>
  <c r="AC31" i="15" s="1"/>
  <c r="AD31" i="15" s="1"/>
  <c r="AF31" i="15" s="1"/>
  <c r="C31" i="15"/>
  <c r="B31" i="15"/>
  <c r="AE30" i="15"/>
  <c r="AA30" i="15"/>
  <c r="Z30" i="15"/>
  <c r="Y30" i="15"/>
  <c r="X30" i="15"/>
  <c r="W30" i="15"/>
  <c r="V30" i="15"/>
  <c r="U30" i="15"/>
  <c r="T30" i="15"/>
  <c r="S30" i="15"/>
  <c r="R30" i="15"/>
  <c r="Q30" i="15"/>
  <c r="P30" i="15"/>
  <c r="O30" i="15"/>
  <c r="N30" i="15"/>
  <c r="M30" i="15"/>
  <c r="L30" i="15"/>
  <c r="K30" i="15"/>
  <c r="J30" i="15"/>
  <c r="I30" i="15"/>
  <c r="H30" i="15"/>
  <c r="G30" i="15"/>
  <c r="F30" i="15"/>
  <c r="E30" i="15"/>
  <c r="D30" i="15"/>
  <c r="C30" i="15"/>
  <c r="B30" i="15"/>
  <c r="AE29" i="15"/>
  <c r="AA29" i="15"/>
  <c r="Z29" i="15"/>
  <c r="Y29" i="15"/>
  <c r="X29" i="15"/>
  <c r="W29" i="15"/>
  <c r="V29" i="15"/>
  <c r="U29" i="15"/>
  <c r="T29" i="15"/>
  <c r="S29" i="15"/>
  <c r="R29" i="15"/>
  <c r="Q29" i="15"/>
  <c r="P29" i="15"/>
  <c r="O29" i="15"/>
  <c r="N29" i="15"/>
  <c r="M29" i="15"/>
  <c r="L29" i="15"/>
  <c r="K29" i="15"/>
  <c r="J29" i="15"/>
  <c r="I29" i="15"/>
  <c r="H29" i="15"/>
  <c r="G29" i="15"/>
  <c r="F29" i="15"/>
  <c r="E29" i="15"/>
  <c r="D29" i="15"/>
  <c r="AC29" i="15" s="1"/>
  <c r="AD29" i="15" s="1"/>
  <c r="AF29" i="15" s="1"/>
  <c r="C29" i="15"/>
  <c r="B29" i="15"/>
  <c r="AE28" i="15"/>
  <c r="AA28" i="15"/>
  <c r="Z28" i="15"/>
  <c r="Y28" i="15"/>
  <c r="X28" i="15"/>
  <c r="W28" i="15"/>
  <c r="V28" i="15"/>
  <c r="U28" i="15"/>
  <c r="T28" i="15"/>
  <c r="S28" i="15"/>
  <c r="R28" i="15"/>
  <c r="Q28" i="15"/>
  <c r="P28" i="15"/>
  <c r="O28" i="15"/>
  <c r="N28" i="15"/>
  <c r="M28" i="15"/>
  <c r="L28" i="15"/>
  <c r="K28" i="15"/>
  <c r="J28" i="15"/>
  <c r="I28" i="15"/>
  <c r="H28" i="15"/>
  <c r="G28" i="15"/>
  <c r="F28" i="15"/>
  <c r="E28" i="15"/>
  <c r="D28" i="15"/>
  <c r="C28" i="15"/>
  <c r="B28" i="15"/>
  <c r="AE27" i="15"/>
  <c r="AA27" i="15"/>
  <c r="Z27" i="15"/>
  <c r="Y27" i="15"/>
  <c r="X27" i="15"/>
  <c r="W27" i="15"/>
  <c r="V27" i="15"/>
  <c r="U27" i="15"/>
  <c r="T27" i="15"/>
  <c r="S27" i="15"/>
  <c r="R27" i="15"/>
  <c r="Q27" i="15"/>
  <c r="P27" i="15"/>
  <c r="O27" i="15"/>
  <c r="N27" i="15"/>
  <c r="M27" i="15"/>
  <c r="L27" i="15"/>
  <c r="K27" i="15"/>
  <c r="J27" i="15"/>
  <c r="I27" i="15"/>
  <c r="H27" i="15"/>
  <c r="G27" i="15"/>
  <c r="F27" i="15"/>
  <c r="E27" i="15"/>
  <c r="D27" i="15"/>
  <c r="C27" i="15"/>
  <c r="B27" i="15"/>
  <c r="AE26" i="15"/>
  <c r="AA26" i="15"/>
  <c r="Z26" i="15"/>
  <c r="Y26" i="15"/>
  <c r="X26" i="15"/>
  <c r="W26" i="15"/>
  <c r="V26" i="15"/>
  <c r="U26" i="15"/>
  <c r="T26" i="15"/>
  <c r="S26" i="15"/>
  <c r="R26" i="15"/>
  <c r="Q26" i="15"/>
  <c r="P26" i="15"/>
  <c r="O26" i="15"/>
  <c r="N26" i="15"/>
  <c r="M26" i="15"/>
  <c r="L26" i="15"/>
  <c r="K26" i="15"/>
  <c r="J26" i="15"/>
  <c r="I26" i="15"/>
  <c r="H26" i="15"/>
  <c r="G26" i="15"/>
  <c r="F26" i="15"/>
  <c r="E26" i="15"/>
  <c r="D26" i="15"/>
  <c r="AC26" i="15" s="1"/>
  <c r="AD26" i="15" s="1"/>
  <c r="AF26" i="15" s="1"/>
  <c r="C26" i="15"/>
  <c r="B26" i="15"/>
  <c r="AE25" i="15"/>
  <c r="AA25" i="15"/>
  <c r="Z25" i="15"/>
  <c r="Y25" i="15"/>
  <c r="X25" i="15"/>
  <c r="W25" i="15"/>
  <c r="V25" i="15"/>
  <c r="U25" i="15"/>
  <c r="T25" i="15"/>
  <c r="S25" i="15"/>
  <c r="R25" i="15"/>
  <c r="Q25" i="15"/>
  <c r="P25" i="15"/>
  <c r="O25" i="15"/>
  <c r="N25" i="15"/>
  <c r="M25" i="15"/>
  <c r="L25" i="15"/>
  <c r="K25" i="15"/>
  <c r="J25" i="15"/>
  <c r="I25" i="15"/>
  <c r="H25" i="15"/>
  <c r="G25" i="15"/>
  <c r="F25" i="15"/>
  <c r="E25" i="15"/>
  <c r="D25" i="15"/>
  <c r="AC25" i="15" s="1"/>
  <c r="AD25" i="15" s="1"/>
  <c r="AF25" i="15" s="1"/>
  <c r="C25" i="15"/>
  <c r="B25" i="15"/>
  <c r="AE24" i="15"/>
  <c r="AA24" i="15"/>
  <c r="Z24" i="15"/>
  <c r="Y24" i="15"/>
  <c r="X24" i="15"/>
  <c r="W24" i="15"/>
  <c r="V24" i="15"/>
  <c r="U24" i="15"/>
  <c r="T24" i="15"/>
  <c r="S24" i="15"/>
  <c r="R24" i="15"/>
  <c r="Q24" i="15"/>
  <c r="P24" i="15"/>
  <c r="O24" i="15"/>
  <c r="N24" i="15"/>
  <c r="M24" i="15"/>
  <c r="L24" i="15"/>
  <c r="K24" i="15"/>
  <c r="J24" i="15"/>
  <c r="I24" i="15"/>
  <c r="H24" i="15"/>
  <c r="G24" i="15"/>
  <c r="F24" i="15"/>
  <c r="E24" i="15"/>
  <c r="D24" i="15"/>
  <c r="C24" i="15"/>
  <c r="B24" i="15"/>
  <c r="AE23" i="15"/>
  <c r="AA23" i="15"/>
  <c r="Z23" i="15"/>
  <c r="Y23" i="15"/>
  <c r="X23" i="15"/>
  <c r="W23" i="15"/>
  <c r="V23" i="15"/>
  <c r="U23" i="15"/>
  <c r="T23" i="15"/>
  <c r="S23" i="15"/>
  <c r="R23" i="15"/>
  <c r="Q23" i="15"/>
  <c r="P23" i="15"/>
  <c r="O23" i="15"/>
  <c r="N23" i="15"/>
  <c r="M23" i="15"/>
  <c r="L23" i="15"/>
  <c r="K23" i="15"/>
  <c r="J23" i="15"/>
  <c r="I23" i="15"/>
  <c r="H23" i="15"/>
  <c r="G23" i="15"/>
  <c r="F23" i="15"/>
  <c r="E23" i="15"/>
  <c r="D23" i="15"/>
  <c r="C23" i="15"/>
  <c r="B23" i="15"/>
  <c r="AE22" i="15"/>
  <c r="AA22" i="15"/>
  <c r="Z22" i="15"/>
  <c r="Y22" i="15"/>
  <c r="X22" i="15"/>
  <c r="W22" i="15"/>
  <c r="V22" i="15"/>
  <c r="U22" i="15"/>
  <c r="T22" i="15"/>
  <c r="S22" i="15"/>
  <c r="R22" i="15"/>
  <c r="Q22" i="15"/>
  <c r="P22" i="15"/>
  <c r="O22" i="15"/>
  <c r="N22" i="15"/>
  <c r="M22" i="15"/>
  <c r="L22" i="15"/>
  <c r="K22" i="15"/>
  <c r="J22" i="15"/>
  <c r="I22" i="15"/>
  <c r="H22" i="15"/>
  <c r="G22" i="15"/>
  <c r="F22" i="15"/>
  <c r="E22" i="15"/>
  <c r="D22" i="15"/>
  <c r="C22" i="15"/>
  <c r="B22" i="15"/>
  <c r="AE21" i="15"/>
  <c r="AA21" i="15"/>
  <c r="Z21" i="15"/>
  <c r="Y21" i="15"/>
  <c r="X21" i="15"/>
  <c r="W21" i="15"/>
  <c r="V21" i="15"/>
  <c r="U21" i="15"/>
  <c r="T21" i="15"/>
  <c r="S21" i="15"/>
  <c r="R21" i="15"/>
  <c r="Q21" i="15"/>
  <c r="P21" i="15"/>
  <c r="O21" i="15"/>
  <c r="N21" i="15"/>
  <c r="M21" i="15"/>
  <c r="L21" i="15"/>
  <c r="K21" i="15"/>
  <c r="J21" i="15"/>
  <c r="I21" i="15"/>
  <c r="H21" i="15"/>
  <c r="G21" i="15"/>
  <c r="F21" i="15"/>
  <c r="E21" i="15"/>
  <c r="D21" i="15"/>
  <c r="AC21" i="15" s="1"/>
  <c r="AD21" i="15" s="1"/>
  <c r="AF21" i="15" s="1"/>
  <c r="C21" i="15"/>
  <c r="B21" i="15"/>
  <c r="AE20" i="15"/>
  <c r="AA20" i="15"/>
  <c r="Z20" i="15"/>
  <c r="Y20" i="15"/>
  <c r="X20" i="15"/>
  <c r="W20" i="15"/>
  <c r="V20" i="15"/>
  <c r="U20" i="15"/>
  <c r="T20" i="15"/>
  <c r="S20" i="15"/>
  <c r="R20" i="15"/>
  <c r="Q20" i="15"/>
  <c r="P20" i="15"/>
  <c r="O20" i="15"/>
  <c r="N20" i="15"/>
  <c r="M20" i="15"/>
  <c r="L20" i="15"/>
  <c r="K20" i="15"/>
  <c r="J20" i="15"/>
  <c r="I20" i="15"/>
  <c r="H20" i="15"/>
  <c r="G20" i="15"/>
  <c r="F20" i="15"/>
  <c r="E20" i="15"/>
  <c r="D20" i="15"/>
  <c r="C20" i="15"/>
  <c r="B20" i="15"/>
  <c r="AE19" i="15"/>
  <c r="AA19" i="15"/>
  <c r="Z19" i="15"/>
  <c r="Y19" i="15"/>
  <c r="X19" i="15"/>
  <c r="W19" i="15"/>
  <c r="V19" i="15"/>
  <c r="U19" i="15"/>
  <c r="T19" i="15"/>
  <c r="S19" i="15"/>
  <c r="R19" i="15"/>
  <c r="Q19" i="15"/>
  <c r="P19" i="15"/>
  <c r="O19" i="15"/>
  <c r="N19" i="15"/>
  <c r="M19" i="15"/>
  <c r="L19" i="15"/>
  <c r="K19" i="15"/>
  <c r="J19" i="15"/>
  <c r="I19" i="15"/>
  <c r="H19" i="15"/>
  <c r="G19" i="15"/>
  <c r="F19" i="15"/>
  <c r="E19" i="15"/>
  <c r="D19" i="15"/>
  <c r="C19" i="15"/>
  <c r="B19" i="15"/>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3" i="25"/>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4" i="21"/>
  <c r="A15" i="21" s="1"/>
  <c r="A16" i="21" s="1"/>
  <c r="A17" i="21" s="1"/>
  <c r="A18" i="21" s="1"/>
  <c r="A19" i="21" s="1"/>
  <c r="A20" i="21" s="1"/>
  <c r="A21" i="21" s="1"/>
  <c r="A22" i="21" s="1"/>
  <c r="B22" i="21"/>
  <c r="B21" i="21"/>
  <c r="A14" i="20"/>
  <c r="A15" i="20" s="1"/>
  <c r="A16" i="20" s="1"/>
  <c r="A17" i="20" s="1"/>
  <c r="A18" i="20" s="1"/>
  <c r="A19" i="20" s="1"/>
  <c r="A20" i="20" s="1"/>
  <c r="A21" i="20" s="1"/>
  <c r="A22" i="20" s="1"/>
  <c r="B22" i="20"/>
  <c r="B21" i="20"/>
  <c r="A13" i="19"/>
  <c r="A14" i="19" s="1"/>
  <c r="A15" i="19" s="1"/>
  <c r="A16" i="19" s="1"/>
  <c r="A17" i="19" s="1"/>
  <c r="A18" i="19" s="1"/>
  <c r="A19" i="19" s="1"/>
  <c r="A20" i="19" s="1"/>
  <c r="A21" i="19" s="1"/>
  <c r="F114" i="13"/>
  <c r="E114" i="13"/>
  <c r="I107" i="13"/>
  <c r="I99" i="13"/>
  <c r="I95" i="13"/>
  <c r="I91" i="13"/>
  <c r="I87" i="13"/>
  <c r="I83" i="13"/>
  <c r="I79" i="13"/>
  <c r="I75" i="13"/>
  <c r="I71" i="13"/>
  <c r="I67" i="13"/>
  <c r="I63" i="13"/>
  <c r="I59" i="13"/>
  <c r="I55" i="13"/>
  <c r="I51" i="13"/>
  <c r="I47" i="13"/>
  <c r="I43" i="13"/>
  <c r="I39" i="13"/>
  <c r="E115" i="12"/>
  <c r="F115" i="12"/>
  <c r="D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E115" i="11"/>
  <c r="F115" i="11"/>
  <c r="D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E1018" i="29"/>
  <c r="A18" i="29"/>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A459" i="29" s="1"/>
  <c r="A460" i="29" s="1"/>
  <c r="A461" i="29" s="1"/>
  <c r="A462" i="29" s="1"/>
  <c r="A463" i="29" s="1"/>
  <c r="A464" i="29" s="1"/>
  <c r="A465" i="29" s="1"/>
  <c r="A466" i="29" s="1"/>
  <c r="A467" i="29" s="1"/>
  <c r="A468" i="29" s="1"/>
  <c r="A469" i="29" s="1"/>
  <c r="A470" i="29" s="1"/>
  <c r="A471" i="29" s="1"/>
  <c r="A472" i="29" s="1"/>
  <c r="A473" i="29" s="1"/>
  <c r="A474" i="29" s="1"/>
  <c r="A475" i="29" s="1"/>
  <c r="A476" i="29" s="1"/>
  <c r="A477" i="29" s="1"/>
  <c r="A478" i="29" s="1"/>
  <c r="A479" i="29" s="1"/>
  <c r="A480" i="29" s="1"/>
  <c r="A481" i="29" s="1"/>
  <c r="A482" i="29" s="1"/>
  <c r="A483" i="29" s="1"/>
  <c r="A484" i="29" s="1"/>
  <c r="A485" i="29" s="1"/>
  <c r="A486" i="29" s="1"/>
  <c r="A487" i="29" s="1"/>
  <c r="A488" i="29" s="1"/>
  <c r="A489" i="29" s="1"/>
  <c r="A490" i="29" s="1"/>
  <c r="A491" i="29" s="1"/>
  <c r="A492" i="29" s="1"/>
  <c r="A493" i="29" s="1"/>
  <c r="A494" i="29" s="1"/>
  <c r="A495" i="29" s="1"/>
  <c r="A496" i="29" s="1"/>
  <c r="A497" i="29" s="1"/>
  <c r="A498" i="29" s="1"/>
  <c r="A499" i="29" s="1"/>
  <c r="A500" i="29" s="1"/>
  <c r="A501" i="29" s="1"/>
  <c r="A502" i="29" s="1"/>
  <c r="A503" i="29" s="1"/>
  <c r="A504" i="29" s="1"/>
  <c r="A505" i="29" s="1"/>
  <c r="A506" i="29" s="1"/>
  <c r="A507" i="29" s="1"/>
  <c r="A508" i="29" s="1"/>
  <c r="A509" i="29" s="1"/>
  <c r="A510" i="29" s="1"/>
  <c r="A511" i="29" s="1"/>
  <c r="A512" i="29" s="1"/>
  <c r="A513" i="29" s="1"/>
  <c r="A514" i="29" s="1"/>
  <c r="A515" i="29" s="1"/>
  <c r="A516" i="29" s="1"/>
  <c r="A517" i="29" s="1"/>
  <c r="A518" i="29" s="1"/>
  <c r="A519" i="29" s="1"/>
  <c r="A520" i="29" s="1"/>
  <c r="A521" i="29" s="1"/>
  <c r="A522" i="29" s="1"/>
  <c r="A523" i="29" s="1"/>
  <c r="A524" i="29" s="1"/>
  <c r="A525" i="29" s="1"/>
  <c r="A526" i="29" s="1"/>
  <c r="A527" i="29" s="1"/>
  <c r="A528" i="29" s="1"/>
  <c r="A529" i="29" s="1"/>
  <c r="A530" i="29" s="1"/>
  <c r="A531" i="29" s="1"/>
  <c r="A532" i="29" s="1"/>
  <c r="A533" i="29" s="1"/>
  <c r="A534" i="29" s="1"/>
  <c r="A535" i="29" s="1"/>
  <c r="A536" i="29" s="1"/>
  <c r="A537" i="29" s="1"/>
  <c r="A538" i="29" s="1"/>
  <c r="A539" i="29" s="1"/>
  <c r="A540" i="29" s="1"/>
  <c r="A541" i="29" s="1"/>
  <c r="A542" i="29" s="1"/>
  <c r="A543" i="29" s="1"/>
  <c r="A544" i="29" s="1"/>
  <c r="A545" i="29" s="1"/>
  <c r="A546" i="29" s="1"/>
  <c r="A547" i="29" s="1"/>
  <c r="A548" i="29" s="1"/>
  <c r="A549" i="29" s="1"/>
  <c r="A550" i="29" s="1"/>
  <c r="A551" i="29" s="1"/>
  <c r="A552" i="29" s="1"/>
  <c r="A553" i="29" s="1"/>
  <c r="A554" i="29" s="1"/>
  <c r="A555" i="29" s="1"/>
  <c r="A556" i="29" s="1"/>
  <c r="A557" i="29" s="1"/>
  <c r="A558" i="29" s="1"/>
  <c r="A559" i="29" s="1"/>
  <c r="A560" i="29" s="1"/>
  <c r="A561" i="29" s="1"/>
  <c r="A562" i="29" s="1"/>
  <c r="A563" i="29" s="1"/>
  <c r="A564" i="29" s="1"/>
  <c r="A565" i="29" s="1"/>
  <c r="A566" i="29" s="1"/>
  <c r="A567" i="29" s="1"/>
  <c r="A568" i="29" s="1"/>
  <c r="A569" i="29" s="1"/>
  <c r="A570" i="29" s="1"/>
  <c r="A571" i="29" s="1"/>
  <c r="A572" i="29" s="1"/>
  <c r="A573" i="29" s="1"/>
  <c r="A574" i="29" s="1"/>
  <c r="A575" i="29" s="1"/>
  <c r="A576" i="29" s="1"/>
  <c r="A577" i="29" s="1"/>
  <c r="A578" i="29" s="1"/>
  <c r="A579" i="29" s="1"/>
  <c r="A580" i="29" s="1"/>
  <c r="A581" i="29" s="1"/>
  <c r="A582" i="29" s="1"/>
  <c r="A583" i="29" s="1"/>
  <c r="A584" i="29" s="1"/>
  <c r="A585" i="29" s="1"/>
  <c r="A586" i="29" s="1"/>
  <c r="A587" i="29" s="1"/>
  <c r="A588" i="29" s="1"/>
  <c r="A589" i="29" s="1"/>
  <c r="A590" i="29" s="1"/>
  <c r="A591" i="29" s="1"/>
  <c r="A592" i="29" s="1"/>
  <c r="A593" i="29" s="1"/>
  <c r="A594" i="29" s="1"/>
  <c r="A595" i="29" s="1"/>
  <c r="A596" i="29" s="1"/>
  <c r="A597" i="29" s="1"/>
  <c r="A598" i="29" s="1"/>
  <c r="A599" i="29" s="1"/>
  <c r="A600" i="29" s="1"/>
  <c r="A601" i="29" s="1"/>
  <c r="A602" i="29" s="1"/>
  <c r="A603" i="29" s="1"/>
  <c r="A604" i="29" s="1"/>
  <c r="A605" i="29" s="1"/>
  <c r="A606" i="29" s="1"/>
  <c r="A607" i="29" s="1"/>
  <c r="A608" i="29" s="1"/>
  <c r="A609" i="29" s="1"/>
  <c r="A610" i="29" s="1"/>
  <c r="A611" i="29" s="1"/>
  <c r="A612" i="29" s="1"/>
  <c r="A613" i="29" s="1"/>
  <c r="A614" i="29" s="1"/>
  <c r="A615" i="29" s="1"/>
  <c r="A616" i="29" s="1"/>
  <c r="A617" i="29" s="1"/>
  <c r="A618" i="29" s="1"/>
  <c r="A619" i="29" s="1"/>
  <c r="A620" i="29" s="1"/>
  <c r="A621" i="29" s="1"/>
  <c r="A622" i="29" s="1"/>
  <c r="A623" i="29" s="1"/>
  <c r="A624" i="29" s="1"/>
  <c r="A625" i="29" s="1"/>
  <c r="A626" i="29" s="1"/>
  <c r="A627" i="29" s="1"/>
  <c r="A628" i="29" s="1"/>
  <c r="A629" i="29" s="1"/>
  <c r="A630" i="29" s="1"/>
  <c r="A631" i="29" s="1"/>
  <c r="A632" i="29" s="1"/>
  <c r="A633" i="29" s="1"/>
  <c r="A634" i="29" s="1"/>
  <c r="A635" i="29" s="1"/>
  <c r="A636" i="29" s="1"/>
  <c r="A637" i="29" s="1"/>
  <c r="A638" i="29" s="1"/>
  <c r="A639" i="29" s="1"/>
  <c r="A640" i="29" s="1"/>
  <c r="A641" i="29" s="1"/>
  <c r="A642" i="29" s="1"/>
  <c r="A643" i="29" s="1"/>
  <c r="A644" i="29" s="1"/>
  <c r="A645" i="29" s="1"/>
  <c r="A646" i="29" s="1"/>
  <c r="A647" i="29" s="1"/>
  <c r="A648" i="29" s="1"/>
  <c r="A649" i="29" s="1"/>
  <c r="A650" i="29" s="1"/>
  <c r="A651" i="29" s="1"/>
  <c r="A652" i="29" s="1"/>
  <c r="A653" i="29" s="1"/>
  <c r="A654" i="29" s="1"/>
  <c r="A655" i="29" s="1"/>
  <c r="A656" i="29" s="1"/>
  <c r="A657" i="29" s="1"/>
  <c r="A658" i="29" s="1"/>
  <c r="A659" i="29" s="1"/>
  <c r="A660" i="29" s="1"/>
  <c r="A661" i="29" s="1"/>
  <c r="A662" i="29" s="1"/>
  <c r="A663" i="29" s="1"/>
  <c r="A664" i="29" s="1"/>
  <c r="A665" i="29" s="1"/>
  <c r="A666" i="29" s="1"/>
  <c r="A667" i="29" s="1"/>
  <c r="A668" i="29" s="1"/>
  <c r="A669" i="29" s="1"/>
  <c r="A670" i="29" s="1"/>
  <c r="A671" i="29" s="1"/>
  <c r="A672" i="29" s="1"/>
  <c r="A673" i="29" s="1"/>
  <c r="A674" i="29" s="1"/>
  <c r="A675" i="29" s="1"/>
  <c r="A676" i="29" s="1"/>
  <c r="A677" i="29" s="1"/>
  <c r="A678" i="29" s="1"/>
  <c r="A679" i="29" s="1"/>
  <c r="A680" i="29" s="1"/>
  <c r="A681" i="29" s="1"/>
  <c r="A682" i="29" s="1"/>
  <c r="A683" i="29" s="1"/>
  <c r="A684" i="29" s="1"/>
  <c r="A685" i="29" s="1"/>
  <c r="A686" i="29" s="1"/>
  <c r="A687" i="29" s="1"/>
  <c r="A688" i="29" s="1"/>
  <c r="A689" i="29" s="1"/>
  <c r="A690" i="29" s="1"/>
  <c r="A691" i="29" s="1"/>
  <c r="A692" i="29" s="1"/>
  <c r="A693" i="29" s="1"/>
  <c r="A694" i="29" s="1"/>
  <c r="A695" i="29" s="1"/>
  <c r="A696" i="29" s="1"/>
  <c r="A697" i="29" s="1"/>
  <c r="A698" i="29" s="1"/>
  <c r="A699" i="29" s="1"/>
  <c r="A700" i="29" s="1"/>
  <c r="A701" i="29" s="1"/>
  <c r="A702" i="29" s="1"/>
  <c r="A703" i="29" s="1"/>
  <c r="A704" i="29" s="1"/>
  <c r="A705" i="29" s="1"/>
  <c r="A706" i="29" s="1"/>
  <c r="A707" i="29" s="1"/>
  <c r="A708" i="29" s="1"/>
  <c r="A709" i="29" s="1"/>
  <c r="A710" i="29" s="1"/>
  <c r="A711" i="29" s="1"/>
  <c r="A712" i="29" s="1"/>
  <c r="A713" i="29" s="1"/>
  <c r="A714" i="29" s="1"/>
  <c r="A715" i="29" s="1"/>
  <c r="A716" i="29" s="1"/>
  <c r="A717" i="29" s="1"/>
  <c r="A718" i="29" s="1"/>
  <c r="A719" i="29" s="1"/>
  <c r="A720" i="29" s="1"/>
  <c r="A721" i="29" s="1"/>
  <c r="A722" i="29" s="1"/>
  <c r="A723" i="29" s="1"/>
  <c r="A724" i="29" s="1"/>
  <c r="A725" i="29" s="1"/>
  <c r="A726" i="29" s="1"/>
  <c r="A727" i="29" s="1"/>
  <c r="A728" i="29" s="1"/>
  <c r="A729" i="29" s="1"/>
  <c r="A730" i="29" s="1"/>
  <c r="A731" i="29" s="1"/>
  <c r="A732" i="29" s="1"/>
  <c r="A733" i="29" s="1"/>
  <c r="A734" i="29" s="1"/>
  <c r="A735" i="29" s="1"/>
  <c r="A736" i="29" s="1"/>
  <c r="A737" i="29" s="1"/>
  <c r="A738" i="29" s="1"/>
  <c r="A739" i="29" s="1"/>
  <c r="A740" i="29" s="1"/>
  <c r="A741" i="29" s="1"/>
  <c r="A742" i="29" s="1"/>
  <c r="A743" i="29" s="1"/>
  <c r="A744" i="29" s="1"/>
  <c r="A745" i="29" s="1"/>
  <c r="A746" i="29" s="1"/>
  <c r="A747" i="29" s="1"/>
  <c r="A748" i="29" s="1"/>
  <c r="A749" i="29" s="1"/>
  <c r="A750" i="29" s="1"/>
  <c r="A751" i="29" s="1"/>
  <c r="A752" i="29" s="1"/>
  <c r="A753" i="29" s="1"/>
  <c r="A754" i="29" s="1"/>
  <c r="A755" i="29" s="1"/>
  <c r="A756" i="29" s="1"/>
  <c r="A757" i="29" s="1"/>
  <c r="A758" i="29" s="1"/>
  <c r="A759" i="29" s="1"/>
  <c r="A760" i="29" s="1"/>
  <c r="A761" i="29" s="1"/>
  <c r="A762" i="29" s="1"/>
  <c r="A763" i="29" s="1"/>
  <c r="A764" i="29" s="1"/>
  <c r="A765" i="29" s="1"/>
  <c r="A766" i="29" s="1"/>
  <c r="A767" i="29" s="1"/>
  <c r="A768" i="29" s="1"/>
  <c r="A769" i="29" s="1"/>
  <c r="A770" i="29" s="1"/>
  <c r="A771" i="29" s="1"/>
  <c r="A772" i="29" s="1"/>
  <c r="A773" i="29" s="1"/>
  <c r="A774" i="29" s="1"/>
  <c r="A775" i="29" s="1"/>
  <c r="A776" i="29" s="1"/>
  <c r="A777" i="29" s="1"/>
  <c r="A778" i="29" s="1"/>
  <c r="A779" i="29" s="1"/>
  <c r="A780" i="29" s="1"/>
  <c r="A781" i="29" s="1"/>
  <c r="A782" i="29" s="1"/>
  <c r="A783" i="29" s="1"/>
  <c r="A784" i="29" s="1"/>
  <c r="A785" i="29" s="1"/>
  <c r="A786" i="29" s="1"/>
  <c r="A787" i="29" s="1"/>
  <c r="A788" i="29" s="1"/>
  <c r="A789" i="29" s="1"/>
  <c r="A790" i="29" s="1"/>
  <c r="A791" i="29" s="1"/>
  <c r="A792" i="29" s="1"/>
  <c r="A793" i="29" s="1"/>
  <c r="A794" i="29" s="1"/>
  <c r="A795" i="29" s="1"/>
  <c r="A796" i="29" s="1"/>
  <c r="A797" i="29" s="1"/>
  <c r="A798" i="29" s="1"/>
  <c r="A799" i="29" s="1"/>
  <c r="A800" i="29" s="1"/>
  <c r="A801" i="29" s="1"/>
  <c r="A802" i="29" s="1"/>
  <c r="A803" i="29" s="1"/>
  <c r="A804" i="29" s="1"/>
  <c r="A805" i="29" s="1"/>
  <c r="A806" i="29" s="1"/>
  <c r="A807" i="29" s="1"/>
  <c r="A808" i="29" s="1"/>
  <c r="A809" i="29" s="1"/>
  <c r="A810" i="29" s="1"/>
  <c r="A811" i="29" s="1"/>
  <c r="A812" i="29" s="1"/>
  <c r="A813" i="29" s="1"/>
  <c r="A814" i="29" s="1"/>
  <c r="A815" i="29" s="1"/>
  <c r="A816" i="29" s="1"/>
  <c r="A817" i="29" s="1"/>
  <c r="A818" i="29" s="1"/>
  <c r="A819" i="29" s="1"/>
  <c r="A820" i="29" s="1"/>
  <c r="A821" i="29" s="1"/>
  <c r="A822" i="29" s="1"/>
  <c r="A823" i="29" s="1"/>
  <c r="A824" i="29" s="1"/>
  <c r="A825" i="29" s="1"/>
  <c r="A826" i="29" s="1"/>
  <c r="A827" i="29" s="1"/>
  <c r="A828" i="29" s="1"/>
  <c r="A829" i="29" s="1"/>
  <c r="A830" i="29" s="1"/>
  <c r="A831" i="29" s="1"/>
  <c r="A832" i="29" s="1"/>
  <c r="A833" i="29" s="1"/>
  <c r="A834" i="29" s="1"/>
  <c r="A835" i="29" s="1"/>
  <c r="A836" i="29" s="1"/>
  <c r="A837" i="29" s="1"/>
  <c r="A838" i="29" s="1"/>
  <c r="A839" i="29" s="1"/>
  <c r="A840" i="29" s="1"/>
  <c r="A841" i="29" s="1"/>
  <c r="A842" i="29" s="1"/>
  <c r="A843" i="29" s="1"/>
  <c r="A844" i="29" s="1"/>
  <c r="A845" i="29" s="1"/>
  <c r="A846" i="29" s="1"/>
  <c r="A847" i="29" s="1"/>
  <c r="A848" i="29" s="1"/>
  <c r="A849" i="29" s="1"/>
  <c r="A850" i="29" s="1"/>
  <c r="A851" i="29" s="1"/>
  <c r="A852" i="29" s="1"/>
  <c r="A853" i="29" s="1"/>
  <c r="A854" i="29" s="1"/>
  <c r="A855" i="29" s="1"/>
  <c r="A856" i="29" s="1"/>
  <c r="A857" i="29" s="1"/>
  <c r="A858" i="29" s="1"/>
  <c r="A859" i="29" s="1"/>
  <c r="A860" i="29" s="1"/>
  <c r="A861" i="29" s="1"/>
  <c r="A862" i="29" s="1"/>
  <c r="A863" i="29" s="1"/>
  <c r="A864" i="29" s="1"/>
  <c r="A865" i="29" s="1"/>
  <c r="A866" i="29" s="1"/>
  <c r="A867" i="29" s="1"/>
  <c r="A868" i="29" s="1"/>
  <c r="A869" i="29" s="1"/>
  <c r="A870" i="29" s="1"/>
  <c r="A871" i="29" s="1"/>
  <c r="A872" i="29" s="1"/>
  <c r="A873" i="29" s="1"/>
  <c r="A874" i="29" s="1"/>
  <c r="A875" i="29" s="1"/>
  <c r="A876" i="29" s="1"/>
  <c r="A877" i="29" s="1"/>
  <c r="A878" i="29" s="1"/>
  <c r="A879" i="29" s="1"/>
  <c r="A880" i="29" s="1"/>
  <c r="A881" i="29" s="1"/>
  <c r="A882" i="29" s="1"/>
  <c r="A883" i="29" s="1"/>
  <c r="A884" i="29" s="1"/>
  <c r="A885" i="29" s="1"/>
  <c r="A886" i="29" s="1"/>
  <c r="A887" i="29" s="1"/>
  <c r="A888" i="29" s="1"/>
  <c r="A889" i="29" s="1"/>
  <c r="A890" i="29" s="1"/>
  <c r="A891" i="29" s="1"/>
  <c r="A892" i="29" s="1"/>
  <c r="A893" i="29" s="1"/>
  <c r="A894" i="29" s="1"/>
  <c r="A895" i="29" s="1"/>
  <c r="A896" i="29" s="1"/>
  <c r="A897" i="29" s="1"/>
  <c r="A898" i="29" s="1"/>
  <c r="A899" i="29" s="1"/>
  <c r="A900" i="29" s="1"/>
  <c r="A901" i="29" s="1"/>
  <c r="A902" i="29" s="1"/>
  <c r="A903" i="29" s="1"/>
  <c r="A904" i="29" s="1"/>
  <c r="A905" i="29" s="1"/>
  <c r="A906" i="29" s="1"/>
  <c r="A907" i="29" s="1"/>
  <c r="A908" i="29" s="1"/>
  <c r="A909" i="29" s="1"/>
  <c r="A910" i="29" s="1"/>
  <c r="A911" i="29" s="1"/>
  <c r="A912" i="29" s="1"/>
  <c r="A913" i="29" s="1"/>
  <c r="A914" i="29" s="1"/>
  <c r="A915" i="29" s="1"/>
  <c r="A916" i="29" s="1"/>
  <c r="A917" i="29" s="1"/>
  <c r="A918" i="29" s="1"/>
  <c r="A919" i="29" s="1"/>
  <c r="A920" i="29" s="1"/>
  <c r="A921" i="29" s="1"/>
  <c r="A922" i="29" s="1"/>
  <c r="A923" i="29" s="1"/>
  <c r="A924" i="29" s="1"/>
  <c r="A925" i="29" s="1"/>
  <c r="A926" i="29" s="1"/>
  <c r="A927" i="29" s="1"/>
  <c r="A928" i="29" s="1"/>
  <c r="A929" i="29" s="1"/>
  <c r="A930" i="29" s="1"/>
  <c r="A931" i="29" s="1"/>
  <c r="A932" i="29" s="1"/>
  <c r="A933" i="29" s="1"/>
  <c r="A934" i="29" s="1"/>
  <c r="A935" i="29" s="1"/>
  <c r="A936" i="29" s="1"/>
  <c r="A937" i="29" s="1"/>
  <c r="A938" i="29" s="1"/>
  <c r="A939" i="29" s="1"/>
  <c r="A940" i="29" s="1"/>
  <c r="A941" i="29" s="1"/>
  <c r="A942" i="29" s="1"/>
  <c r="A943" i="29" s="1"/>
  <c r="A944" i="29" s="1"/>
  <c r="A945" i="29" s="1"/>
  <c r="A946" i="29" s="1"/>
  <c r="A947" i="29" s="1"/>
  <c r="A948" i="29" s="1"/>
  <c r="A949" i="29" s="1"/>
  <c r="A950" i="29" s="1"/>
  <c r="A951" i="29" s="1"/>
  <c r="A952" i="29" s="1"/>
  <c r="A953" i="29" s="1"/>
  <c r="A954" i="29" s="1"/>
  <c r="A955" i="29" s="1"/>
  <c r="A956" i="29" s="1"/>
  <c r="A957" i="29" s="1"/>
  <c r="A958" i="29" s="1"/>
  <c r="A959" i="29" s="1"/>
  <c r="A960" i="29" s="1"/>
  <c r="A961" i="29" s="1"/>
  <c r="A962" i="29" s="1"/>
  <c r="A963" i="29" s="1"/>
  <c r="A964" i="29" s="1"/>
  <c r="A965" i="29" s="1"/>
  <c r="A966" i="29" s="1"/>
  <c r="A967" i="29" s="1"/>
  <c r="A968" i="29" s="1"/>
  <c r="A969" i="29" s="1"/>
  <c r="A970" i="29" s="1"/>
  <c r="A971" i="29" s="1"/>
  <c r="A972" i="29" s="1"/>
  <c r="A973" i="29" s="1"/>
  <c r="A974" i="29" s="1"/>
  <c r="A975" i="29" s="1"/>
  <c r="A976" i="29" s="1"/>
  <c r="A977" i="29" s="1"/>
  <c r="A978" i="29" s="1"/>
  <c r="A979" i="29" s="1"/>
  <c r="A980" i="29" s="1"/>
  <c r="A981" i="29" s="1"/>
  <c r="A982" i="29" s="1"/>
  <c r="A983" i="29" s="1"/>
  <c r="A984" i="29" s="1"/>
  <c r="A985" i="29" s="1"/>
  <c r="A986" i="29" s="1"/>
  <c r="A987" i="29" s="1"/>
  <c r="A988" i="29" s="1"/>
  <c r="A989" i="29" s="1"/>
  <c r="A990" i="29" s="1"/>
  <c r="A991" i="29" s="1"/>
  <c r="A992" i="29" s="1"/>
  <c r="A993" i="29" s="1"/>
  <c r="A994" i="29" s="1"/>
  <c r="A995" i="29" s="1"/>
  <c r="A996" i="29" s="1"/>
  <c r="A997" i="29" s="1"/>
  <c r="A998" i="29" s="1"/>
  <c r="A999" i="29" s="1"/>
  <c r="A1000" i="29" s="1"/>
  <c r="A1001" i="29" s="1"/>
  <c r="A1002" i="29" s="1"/>
  <c r="A1003" i="29" s="1"/>
  <c r="A1004" i="29" s="1"/>
  <c r="A1005" i="29" s="1"/>
  <c r="A1006" i="29" s="1"/>
  <c r="A1007" i="29" s="1"/>
  <c r="A1008" i="29" s="1"/>
  <c r="A1009" i="29" s="1"/>
  <c r="A1010" i="29" s="1"/>
  <c r="A1011" i="29" s="1"/>
  <c r="A1012" i="29" s="1"/>
  <c r="A1013" i="29" s="1"/>
  <c r="A1014" i="29" s="1"/>
  <c r="A1015" i="29" s="1"/>
  <c r="A1016" i="29" s="1"/>
  <c r="A16" i="27"/>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 r="A1006" i="27" s="1"/>
  <c r="A1007" i="27" s="1"/>
  <c r="A1008" i="27" s="1"/>
  <c r="A1009" i="27" s="1"/>
  <c r="A1010" i="27" s="1"/>
  <c r="A1011" i="27" s="1"/>
  <c r="A1012" i="27" s="1"/>
  <c r="A1013" i="27" s="1"/>
  <c r="A1014" i="27" s="1"/>
  <c r="E1016" i="27"/>
  <c r="E1013" i="26"/>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A223" i="26" s="1"/>
  <c r="A224" i="26" s="1"/>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47" i="26" s="1"/>
  <c r="A248" i="26" s="1"/>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71" i="26" s="1"/>
  <c r="A272" i="26" s="1"/>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95" i="26" s="1"/>
  <c r="A296" i="26" s="1"/>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319" i="26" s="1"/>
  <c r="A320" i="26" s="1"/>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43" i="26" s="1"/>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67" i="26" s="1"/>
  <c r="A368" i="26" s="1"/>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91" i="26" s="1"/>
  <c r="A392" i="26" s="1"/>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s="1"/>
  <c r="A416" i="26" s="1"/>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s="1"/>
  <c r="A440" i="26" s="1"/>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63" i="26" s="1"/>
  <c r="A464" i="26" s="1"/>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87" i="26" s="1"/>
  <c r="A488" i="26" s="1"/>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511" i="26" s="1"/>
  <c r="A512" i="26" s="1"/>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35" i="26" s="1"/>
  <c r="A536" i="26" s="1"/>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s="1"/>
  <c r="A560" i="26" s="1"/>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83" i="26" s="1"/>
  <c r="A584" i="26" s="1"/>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s="1"/>
  <c r="A608"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A655" i="26" s="1"/>
  <c r="A656" i="26" s="1"/>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s="1"/>
  <c r="A680" i="26" s="1"/>
  <c r="A681" i="26" s="1"/>
  <c r="A682" i="26" s="1"/>
  <c r="A683" i="26" s="1"/>
  <c r="A684" i="26" s="1"/>
  <c r="A685" i="26" s="1"/>
  <c r="A686" i="26" s="1"/>
  <c r="A687" i="26" s="1"/>
  <c r="A688" i="26" s="1"/>
  <c r="A689" i="26" s="1"/>
  <c r="A690" i="26" s="1"/>
  <c r="A691" i="26" s="1"/>
  <c r="A692" i="26" s="1"/>
  <c r="A693" i="26" s="1"/>
  <c r="A694" i="26" s="1"/>
  <c r="A695" i="26" s="1"/>
  <c r="A696" i="26" s="1"/>
  <c r="A697" i="26" s="1"/>
  <c r="A698" i="26" s="1"/>
  <c r="A699" i="26" s="1"/>
  <c r="A700" i="26" s="1"/>
  <c r="A701" i="26" s="1"/>
  <c r="A702" i="26" s="1"/>
  <c r="A703" i="26" s="1"/>
  <c r="A704" i="26" s="1"/>
  <c r="A705" i="26" s="1"/>
  <c r="A706" i="26" s="1"/>
  <c r="A707" i="26" s="1"/>
  <c r="A708" i="26" s="1"/>
  <c r="A709" i="26" s="1"/>
  <c r="A710" i="26" s="1"/>
  <c r="A711" i="26" s="1"/>
  <c r="A712" i="26" s="1"/>
  <c r="A713" i="26" s="1"/>
  <c r="A714" i="26" s="1"/>
  <c r="A715" i="26" s="1"/>
  <c r="A716" i="26" s="1"/>
  <c r="A717" i="26" s="1"/>
  <c r="A718" i="26" s="1"/>
  <c r="A719" i="26" s="1"/>
  <c r="A720" i="26" s="1"/>
  <c r="A721" i="26" s="1"/>
  <c r="A722" i="26" s="1"/>
  <c r="A723" i="26" s="1"/>
  <c r="A724" i="26" s="1"/>
  <c r="A725" i="26" s="1"/>
  <c r="A726" i="26" s="1"/>
  <c r="A727" i="26" s="1"/>
  <c r="A728" i="26" s="1"/>
  <c r="A729" i="26" s="1"/>
  <c r="A730" i="26" s="1"/>
  <c r="A731" i="26" s="1"/>
  <c r="A732" i="26" s="1"/>
  <c r="A733" i="26" s="1"/>
  <c r="A734" i="26" s="1"/>
  <c r="A735" i="26" s="1"/>
  <c r="A736" i="26" s="1"/>
  <c r="A737" i="26" s="1"/>
  <c r="A738" i="26" s="1"/>
  <c r="A739" i="26" s="1"/>
  <c r="A740" i="26" s="1"/>
  <c r="A741" i="26" s="1"/>
  <c r="A742" i="26" s="1"/>
  <c r="A743" i="26" s="1"/>
  <c r="A744" i="26" s="1"/>
  <c r="A745" i="26" s="1"/>
  <c r="A746" i="26" s="1"/>
  <c r="A747" i="26" s="1"/>
  <c r="A748" i="26" s="1"/>
  <c r="A749" i="26" s="1"/>
  <c r="A750" i="26" s="1"/>
  <c r="A751" i="26" s="1"/>
  <c r="A752" i="26" s="1"/>
  <c r="A753" i="26" s="1"/>
  <c r="A754" i="26" s="1"/>
  <c r="A755" i="26" s="1"/>
  <c r="A756" i="26" s="1"/>
  <c r="A757" i="26" s="1"/>
  <c r="A758" i="26" s="1"/>
  <c r="A759" i="26" s="1"/>
  <c r="A760" i="26" s="1"/>
  <c r="A761" i="26" s="1"/>
  <c r="A762" i="26" s="1"/>
  <c r="A763" i="26" s="1"/>
  <c r="A764" i="26" s="1"/>
  <c r="A765" i="26" s="1"/>
  <c r="A766" i="26" s="1"/>
  <c r="A767" i="26" s="1"/>
  <c r="A768" i="26" s="1"/>
  <c r="A769" i="26" s="1"/>
  <c r="A770" i="26" s="1"/>
  <c r="A771" i="26" s="1"/>
  <c r="A772" i="26" s="1"/>
  <c r="A773" i="26" s="1"/>
  <c r="A774" i="26" s="1"/>
  <c r="A775" i="26" s="1"/>
  <c r="A776" i="26" s="1"/>
  <c r="A777" i="26" s="1"/>
  <c r="A778" i="26" s="1"/>
  <c r="A779" i="26" s="1"/>
  <c r="A780" i="26" s="1"/>
  <c r="A781" i="26" s="1"/>
  <c r="A782" i="26" s="1"/>
  <c r="A783" i="26" s="1"/>
  <c r="A784" i="26" s="1"/>
  <c r="A785" i="26" s="1"/>
  <c r="A786" i="26" s="1"/>
  <c r="A787" i="26" s="1"/>
  <c r="A788" i="26" s="1"/>
  <c r="A789" i="26" s="1"/>
  <c r="A790" i="26" s="1"/>
  <c r="A791" i="26" s="1"/>
  <c r="A792" i="26" s="1"/>
  <c r="A793" i="26" s="1"/>
  <c r="A794" i="26" s="1"/>
  <c r="A795" i="26" s="1"/>
  <c r="A796" i="26" s="1"/>
  <c r="A797" i="26" s="1"/>
  <c r="A798" i="26" s="1"/>
  <c r="A799" i="26" s="1"/>
  <c r="A800" i="26" s="1"/>
  <c r="A801" i="26" s="1"/>
  <c r="A802" i="26" s="1"/>
  <c r="A803" i="26" s="1"/>
  <c r="A804" i="26" s="1"/>
  <c r="A805" i="26" s="1"/>
  <c r="A806" i="26" s="1"/>
  <c r="A807" i="26" s="1"/>
  <c r="A808" i="26" s="1"/>
  <c r="A809" i="26" s="1"/>
  <c r="A810" i="26" s="1"/>
  <c r="A811" i="26" s="1"/>
  <c r="A812" i="26" s="1"/>
  <c r="A813" i="26" s="1"/>
  <c r="A814" i="26" s="1"/>
  <c r="A815" i="26" s="1"/>
  <c r="A816" i="26" s="1"/>
  <c r="A817" i="26" s="1"/>
  <c r="A818" i="26" s="1"/>
  <c r="A819" i="26" s="1"/>
  <c r="A820" i="26" s="1"/>
  <c r="A821" i="26" s="1"/>
  <c r="A822" i="26" s="1"/>
  <c r="A823" i="26" s="1"/>
  <c r="A824" i="26" s="1"/>
  <c r="A825" i="26" s="1"/>
  <c r="A826" i="26" s="1"/>
  <c r="A827" i="26" s="1"/>
  <c r="A828" i="26" s="1"/>
  <c r="A829" i="26" s="1"/>
  <c r="A830" i="26" s="1"/>
  <c r="A831" i="26" s="1"/>
  <c r="A832" i="26" s="1"/>
  <c r="A833" i="26" s="1"/>
  <c r="A834" i="26" s="1"/>
  <c r="A835" i="26" s="1"/>
  <c r="A836" i="26" s="1"/>
  <c r="A837" i="26" s="1"/>
  <c r="A838" i="26" s="1"/>
  <c r="A839" i="26" s="1"/>
  <c r="A840" i="26" s="1"/>
  <c r="A841" i="26" s="1"/>
  <c r="A842" i="26" s="1"/>
  <c r="A843" i="26" s="1"/>
  <c r="A844" i="26" s="1"/>
  <c r="A845" i="26" s="1"/>
  <c r="A846" i="26" s="1"/>
  <c r="A847" i="26" s="1"/>
  <c r="A848" i="26" s="1"/>
  <c r="A849" i="26" s="1"/>
  <c r="A850" i="26" s="1"/>
  <c r="A851" i="26" s="1"/>
  <c r="A852" i="26" s="1"/>
  <c r="A853" i="26" s="1"/>
  <c r="A854" i="26" s="1"/>
  <c r="A855" i="26" s="1"/>
  <c r="A856" i="26" s="1"/>
  <c r="A857" i="26" s="1"/>
  <c r="A858" i="26" s="1"/>
  <c r="A859" i="26" s="1"/>
  <c r="A860" i="26" s="1"/>
  <c r="A861" i="26" s="1"/>
  <c r="A862" i="26" s="1"/>
  <c r="A863" i="26" s="1"/>
  <c r="A864" i="26" s="1"/>
  <c r="A865" i="26" s="1"/>
  <c r="A866" i="26" s="1"/>
  <c r="A867" i="26" s="1"/>
  <c r="A868" i="26" s="1"/>
  <c r="A869" i="26" s="1"/>
  <c r="A870" i="26" s="1"/>
  <c r="A871" i="26" s="1"/>
  <c r="A872" i="26" s="1"/>
  <c r="A873" i="26" s="1"/>
  <c r="A874" i="26" s="1"/>
  <c r="A875" i="26" s="1"/>
  <c r="A876" i="26" s="1"/>
  <c r="A877" i="26" s="1"/>
  <c r="A878" i="26" s="1"/>
  <c r="A879" i="26" s="1"/>
  <c r="A880" i="26" s="1"/>
  <c r="A881" i="26" s="1"/>
  <c r="A882" i="26" s="1"/>
  <c r="A883" i="26" s="1"/>
  <c r="A884" i="26" s="1"/>
  <c r="A885" i="26" s="1"/>
  <c r="A886" i="26" s="1"/>
  <c r="A887" i="26" s="1"/>
  <c r="A888" i="26" s="1"/>
  <c r="A889" i="26" s="1"/>
  <c r="A890" i="26" s="1"/>
  <c r="A891" i="26" s="1"/>
  <c r="A892" i="26" s="1"/>
  <c r="A893" i="26" s="1"/>
  <c r="A894" i="26" s="1"/>
  <c r="A895" i="26" s="1"/>
  <c r="A896" i="26" s="1"/>
  <c r="A897" i="26" s="1"/>
  <c r="A898" i="26" s="1"/>
  <c r="A899" i="26" s="1"/>
  <c r="A900" i="26" s="1"/>
  <c r="A901" i="26" s="1"/>
  <c r="A902" i="26" s="1"/>
  <c r="A903" i="26" s="1"/>
  <c r="A904" i="26" s="1"/>
  <c r="A905" i="26" s="1"/>
  <c r="A906" i="26" s="1"/>
  <c r="A907" i="26" s="1"/>
  <c r="A908" i="26" s="1"/>
  <c r="A909" i="26" s="1"/>
  <c r="A910" i="26" s="1"/>
  <c r="A911" i="26" s="1"/>
  <c r="A912" i="26" s="1"/>
  <c r="A913" i="26" s="1"/>
  <c r="A914" i="26" s="1"/>
  <c r="A915" i="26" s="1"/>
  <c r="A916" i="26" s="1"/>
  <c r="A917" i="26" s="1"/>
  <c r="A918" i="26" s="1"/>
  <c r="A919" i="26" s="1"/>
  <c r="A920" i="26" s="1"/>
  <c r="A921" i="26" s="1"/>
  <c r="A922" i="26" s="1"/>
  <c r="A923" i="26" s="1"/>
  <c r="A924" i="26" s="1"/>
  <c r="A925" i="26" s="1"/>
  <c r="A926" i="26" s="1"/>
  <c r="A927" i="26" s="1"/>
  <c r="A928" i="26" s="1"/>
  <c r="A929" i="26" s="1"/>
  <c r="A930" i="26" s="1"/>
  <c r="A931" i="26" s="1"/>
  <c r="A932" i="26" s="1"/>
  <c r="A933" i="26" s="1"/>
  <c r="A934" i="26" s="1"/>
  <c r="A935" i="26" s="1"/>
  <c r="A936" i="26" s="1"/>
  <c r="A937" i="26" s="1"/>
  <c r="A938" i="26" s="1"/>
  <c r="A939" i="26" s="1"/>
  <c r="A940" i="26" s="1"/>
  <c r="A941" i="26" s="1"/>
  <c r="A942" i="26" s="1"/>
  <c r="A943" i="26" s="1"/>
  <c r="A944" i="26" s="1"/>
  <c r="A945" i="26" s="1"/>
  <c r="A946" i="26" s="1"/>
  <c r="A947" i="26" s="1"/>
  <c r="A948" i="26" s="1"/>
  <c r="A949" i="26" s="1"/>
  <c r="A950" i="26" s="1"/>
  <c r="A951" i="26" s="1"/>
  <c r="A952" i="26" s="1"/>
  <c r="A953" i="26" s="1"/>
  <c r="A954" i="26" s="1"/>
  <c r="A955" i="26" s="1"/>
  <c r="A956" i="26" s="1"/>
  <c r="A957" i="26" s="1"/>
  <c r="A958" i="26" s="1"/>
  <c r="A959" i="26" s="1"/>
  <c r="A960" i="26" s="1"/>
  <c r="A961" i="26" s="1"/>
  <c r="A962" i="26" s="1"/>
  <c r="A963" i="26" s="1"/>
  <c r="A964" i="26" s="1"/>
  <c r="A965" i="26" s="1"/>
  <c r="A966" i="26" s="1"/>
  <c r="A967" i="26" s="1"/>
  <c r="A968" i="26" s="1"/>
  <c r="A969" i="26" s="1"/>
  <c r="A970" i="26" s="1"/>
  <c r="A971" i="26" s="1"/>
  <c r="A972" i="26" s="1"/>
  <c r="A973" i="26" s="1"/>
  <c r="A974" i="26" s="1"/>
  <c r="A975" i="26" s="1"/>
  <c r="A976" i="26" s="1"/>
  <c r="A977" i="26" s="1"/>
  <c r="A978" i="26" s="1"/>
  <c r="A979" i="26" s="1"/>
  <c r="A980" i="26" s="1"/>
  <c r="A981" i="26" s="1"/>
  <c r="A982" i="26" s="1"/>
  <c r="A983" i="26" s="1"/>
  <c r="A984" i="26" s="1"/>
  <c r="A985" i="26" s="1"/>
  <c r="A986" i="26" s="1"/>
  <c r="A987" i="26" s="1"/>
  <c r="A988" i="26" s="1"/>
  <c r="A989" i="26" s="1"/>
  <c r="A990" i="26" s="1"/>
  <c r="A991" i="26" s="1"/>
  <c r="A992" i="26" s="1"/>
  <c r="A993" i="26" s="1"/>
  <c r="A994" i="26" s="1"/>
  <c r="A995" i="26" s="1"/>
  <c r="A996" i="26" s="1"/>
  <c r="A997" i="26" s="1"/>
  <c r="A998" i="26" s="1"/>
  <c r="A999" i="26" s="1"/>
  <c r="A1000" i="26" s="1"/>
  <c r="A1001" i="26" s="1"/>
  <c r="A1002" i="26" s="1"/>
  <c r="A1003" i="26" s="1"/>
  <c r="A1004" i="26" s="1"/>
  <c r="A1005" i="26" s="1"/>
  <c r="A1006" i="26" s="1"/>
  <c r="A1007" i="26" s="1"/>
  <c r="A1008" i="26" s="1"/>
  <c r="A1009" i="26" s="1"/>
  <c r="A1010" i="26" s="1"/>
  <c r="A1011" i="26" s="1"/>
  <c r="A20" i="17"/>
  <c r="A21" i="17"/>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F1020" i="17"/>
  <c r="G1020" i="17"/>
  <c r="H1020" i="17"/>
  <c r="I1020" i="17"/>
  <c r="J1020" i="17"/>
  <c r="K1020" i="17"/>
  <c r="L1020" i="17"/>
  <c r="M1020" i="17"/>
  <c r="N1020" i="17"/>
  <c r="O1020" i="17"/>
  <c r="P1020" i="17"/>
  <c r="Q1020" i="17"/>
  <c r="R1020" i="17"/>
  <c r="S1020" i="17"/>
  <c r="T1020" i="17"/>
  <c r="U1020" i="17"/>
  <c r="V1020" i="17"/>
  <c r="W1020" i="17"/>
  <c r="X1020" i="17"/>
  <c r="Y1020" i="17"/>
  <c r="Z1020" i="17"/>
  <c r="AA1020" i="17"/>
  <c r="AB1020" i="17"/>
  <c r="AC1020" i="17"/>
  <c r="E1020" i="17"/>
  <c r="C1019" i="17"/>
  <c r="B1019" i="17"/>
  <c r="C1018" i="17"/>
  <c r="B1018" i="17"/>
  <c r="C1017" i="17"/>
  <c r="B1017" i="17"/>
  <c r="C1016" i="17"/>
  <c r="B1016" i="17"/>
  <c r="C1015" i="17"/>
  <c r="B1015" i="17"/>
  <c r="C1014" i="17"/>
  <c r="B1014" i="17"/>
  <c r="C1013" i="17"/>
  <c r="B1013" i="17"/>
  <c r="C1012" i="17"/>
  <c r="B1012" i="17"/>
  <c r="C1011" i="17"/>
  <c r="B1011" i="17"/>
  <c r="C1010" i="17"/>
  <c r="B1010" i="17"/>
  <c r="C1009" i="17"/>
  <c r="B1009" i="17"/>
  <c r="C1008" i="17"/>
  <c r="B1008" i="17"/>
  <c r="C1007" i="17"/>
  <c r="B1007" i="17"/>
  <c r="C1006" i="17"/>
  <c r="B1006" i="17"/>
  <c r="C1005" i="17"/>
  <c r="B1005" i="17"/>
  <c r="C1004" i="17"/>
  <c r="B1004" i="17"/>
  <c r="C1003" i="17"/>
  <c r="B1003" i="17"/>
  <c r="C1002" i="17"/>
  <c r="B1002" i="17"/>
  <c r="C1001" i="17"/>
  <c r="B1001" i="17"/>
  <c r="C1000" i="17"/>
  <c r="B1000" i="17"/>
  <c r="C999" i="17"/>
  <c r="B999" i="17"/>
  <c r="C998" i="17"/>
  <c r="B998" i="17"/>
  <c r="C997" i="17"/>
  <c r="B997" i="17"/>
  <c r="C996" i="17"/>
  <c r="B996" i="17"/>
  <c r="C995" i="17"/>
  <c r="B995" i="17"/>
  <c r="C994" i="17"/>
  <c r="B994" i="17"/>
  <c r="C993" i="17"/>
  <c r="B993" i="17"/>
  <c r="C992" i="17"/>
  <c r="B992" i="17"/>
  <c r="C991" i="17"/>
  <c r="B991" i="17"/>
  <c r="C990" i="17"/>
  <c r="B990" i="17"/>
  <c r="C989" i="17"/>
  <c r="B989" i="17"/>
  <c r="C988" i="17"/>
  <c r="B988" i="17"/>
  <c r="C987" i="17"/>
  <c r="B987" i="17"/>
  <c r="C986" i="17"/>
  <c r="B986" i="17"/>
  <c r="C985" i="17"/>
  <c r="B985" i="17"/>
  <c r="C984" i="17"/>
  <c r="B984" i="17"/>
  <c r="C983" i="17"/>
  <c r="B983" i="17"/>
  <c r="C982" i="17"/>
  <c r="B982" i="17"/>
  <c r="C981" i="17"/>
  <c r="B981" i="17"/>
  <c r="C980" i="17"/>
  <c r="B980" i="17"/>
  <c r="C979" i="17"/>
  <c r="B979" i="17"/>
  <c r="C978" i="17"/>
  <c r="B978" i="17"/>
  <c r="C977" i="17"/>
  <c r="B977" i="17"/>
  <c r="C976" i="17"/>
  <c r="B976" i="17"/>
  <c r="C975" i="17"/>
  <c r="B975" i="17"/>
  <c r="C974" i="17"/>
  <c r="B974" i="17"/>
  <c r="C973" i="17"/>
  <c r="B973" i="17"/>
  <c r="C972" i="17"/>
  <c r="B972" i="17"/>
  <c r="C971" i="17"/>
  <c r="B971" i="17"/>
  <c r="C970" i="17"/>
  <c r="B970" i="17"/>
  <c r="C969" i="17"/>
  <c r="B969" i="17"/>
  <c r="C968" i="17"/>
  <c r="B968" i="17"/>
  <c r="C967" i="17"/>
  <c r="B967" i="17"/>
  <c r="C966" i="17"/>
  <c r="B966" i="17"/>
  <c r="C965" i="17"/>
  <c r="B965" i="17"/>
  <c r="C964" i="17"/>
  <c r="B964" i="17"/>
  <c r="C963" i="17"/>
  <c r="B963" i="17"/>
  <c r="C962" i="17"/>
  <c r="B962" i="17"/>
  <c r="C961" i="17"/>
  <c r="B961" i="17"/>
  <c r="C960" i="17"/>
  <c r="B960" i="17"/>
  <c r="C959" i="17"/>
  <c r="B959" i="17"/>
  <c r="C958" i="17"/>
  <c r="B958" i="17"/>
  <c r="C957" i="17"/>
  <c r="B957" i="17"/>
  <c r="C956" i="17"/>
  <c r="B956" i="17"/>
  <c r="C955" i="17"/>
  <c r="B955" i="17"/>
  <c r="C954" i="17"/>
  <c r="B954" i="17"/>
  <c r="C953" i="17"/>
  <c r="B953" i="17"/>
  <c r="C952" i="17"/>
  <c r="B952" i="17"/>
  <c r="C951" i="17"/>
  <c r="B951" i="17"/>
  <c r="C950" i="17"/>
  <c r="B950" i="17"/>
  <c r="C949" i="17"/>
  <c r="B949" i="17"/>
  <c r="C948" i="17"/>
  <c r="B948" i="17"/>
  <c r="C947" i="17"/>
  <c r="B947" i="17"/>
  <c r="C946" i="17"/>
  <c r="B946" i="17"/>
  <c r="C945" i="17"/>
  <c r="B945" i="17"/>
  <c r="C944" i="17"/>
  <c r="B944" i="17"/>
  <c r="C943" i="17"/>
  <c r="B943" i="17"/>
  <c r="C942" i="17"/>
  <c r="B942" i="17"/>
  <c r="C941" i="17"/>
  <c r="B941" i="17"/>
  <c r="C940" i="17"/>
  <c r="B940" i="17"/>
  <c r="C939" i="17"/>
  <c r="B939" i="17"/>
  <c r="C938" i="17"/>
  <c r="B938" i="17"/>
  <c r="C937" i="17"/>
  <c r="B937" i="17"/>
  <c r="C936" i="17"/>
  <c r="B936" i="17"/>
  <c r="C935" i="17"/>
  <c r="B935" i="17"/>
  <c r="C934" i="17"/>
  <c r="B934" i="17"/>
  <c r="C933" i="17"/>
  <c r="B933" i="17"/>
  <c r="C932" i="17"/>
  <c r="B932" i="17"/>
  <c r="C931" i="17"/>
  <c r="B931" i="17"/>
  <c r="C930" i="17"/>
  <c r="B930" i="17"/>
  <c r="C929" i="17"/>
  <c r="B929" i="17"/>
  <c r="C928" i="17"/>
  <c r="B928" i="17"/>
  <c r="C927" i="17"/>
  <c r="B927" i="17"/>
  <c r="C926" i="17"/>
  <c r="B926" i="17"/>
  <c r="C925" i="17"/>
  <c r="B925" i="17"/>
  <c r="C924" i="17"/>
  <c r="B924" i="17"/>
  <c r="C923" i="17"/>
  <c r="B923" i="17"/>
  <c r="C922" i="17"/>
  <c r="B922" i="17"/>
  <c r="C921" i="17"/>
  <c r="B921" i="17"/>
  <c r="C920" i="17"/>
  <c r="B920" i="17"/>
  <c r="C919" i="17"/>
  <c r="B919" i="17"/>
  <c r="C918" i="17"/>
  <c r="B918" i="17"/>
  <c r="C917" i="17"/>
  <c r="B917" i="17"/>
  <c r="C916" i="17"/>
  <c r="B916" i="17"/>
  <c r="C915" i="17"/>
  <c r="B915" i="17"/>
  <c r="C914" i="17"/>
  <c r="B914" i="17"/>
  <c r="C913" i="17"/>
  <c r="B913" i="17"/>
  <c r="C912" i="17"/>
  <c r="B912" i="17"/>
  <c r="C911" i="17"/>
  <c r="B911" i="17"/>
  <c r="C910" i="17"/>
  <c r="B910" i="17"/>
  <c r="C909" i="17"/>
  <c r="B909" i="17"/>
  <c r="C908" i="17"/>
  <c r="B908" i="17"/>
  <c r="C907" i="17"/>
  <c r="B907" i="17"/>
  <c r="C906" i="17"/>
  <c r="B906" i="17"/>
  <c r="C905" i="17"/>
  <c r="B905" i="17"/>
  <c r="C904" i="17"/>
  <c r="B904" i="17"/>
  <c r="C903" i="17"/>
  <c r="B903" i="17"/>
  <c r="C902" i="17"/>
  <c r="B902" i="17"/>
  <c r="C901" i="17"/>
  <c r="B901" i="17"/>
  <c r="C900" i="17"/>
  <c r="B900" i="17"/>
  <c r="C899" i="17"/>
  <c r="B899" i="17"/>
  <c r="C898" i="17"/>
  <c r="B898" i="17"/>
  <c r="C897" i="17"/>
  <c r="B897" i="17"/>
  <c r="C896" i="17"/>
  <c r="B896" i="17"/>
  <c r="C895" i="17"/>
  <c r="B895" i="17"/>
  <c r="C894" i="17"/>
  <c r="B894" i="17"/>
  <c r="C893" i="17"/>
  <c r="B893" i="17"/>
  <c r="C892" i="17"/>
  <c r="B892" i="17"/>
  <c r="C891" i="17"/>
  <c r="B891" i="17"/>
  <c r="C890" i="17"/>
  <c r="B890" i="17"/>
  <c r="C889" i="17"/>
  <c r="B889" i="17"/>
  <c r="C888" i="17"/>
  <c r="B888" i="17"/>
  <c r="C887" i="17"/>
  <c r="B887" i="17"/>
  <c r="C886" i="17"/>
  <c r="B886" i="17"/>
  <c r="C885" i="17"/>
  <c r="B885" i="17"/>
  <c r="C884" i="17"/>
  <c r="B884" i="17"/>
  <c r="C883" i="17"/>
  <c r="B883" i="17"/>
  <c r="C882" i="17"/>
  <c r="B882" i="17"/>
  <c r="C881" i="17"/>
  <c r="B881" i="17"/>
  <c r="C880" i="17"/>
  <c r="B880" i="17"/>
  <c r="C879" i="17"/>
  <c r="B879" i="17"/>
  <c r="C878" i="17"/>
  <c r="B878" i="17"/>
  <c r="C877" i="17"/>
  <c r="B877" i="17"/>
  <c r="C876" i="17"/>
  <c r="B876" i="17"/>
  <c r="C875" i="17"/>
  <c r="B875" i="17"/>
  <c r="C874" i="17"/>
  <c r="B874" i="17"/>
  <c r="C873" i="17"/>
  <c r="B873" i="17"/>
  <c r="C872" i="17"/>
  <c r="B872" i="17"/>
  <c r="C871" i="17"/>
  <c r="B871" i="17"/>
  <c r="C870" i="17"/>
  <c r="B870" i="17"/>
  <c r="C869" i="17"/>
  <c r="B869" i="17"/>
  <c r="C868" i="17"/>
  <c r="B868" i="17"/>
  <c r="C867" i="17"/>
  <c r="B867" i="17"/>
  <c r="C866" i="17"/>
  <c r="B866" i="17"/>
  <c r="C865" i="17"/>
  <c r="B865" i="17"/>
  <c r="C864" i="17"/>
  <c r="B864" i="17"/>
  <c r="C863" i="17"/>
  <c r="B863" i="17"/>
  <c r="C862" i="17"/>
  <c r="B862" i="17"/>
  <c r="C861" i="17"/>
  <c r="B861" i="17"/>
  <c r="C860" i="17"/>
  <c r="B860" i="17"/>
  <c r="C859" i="17"/>
  <c r="B859" i="17"/>
  <c r="C858" i="17"/>
  <c r="B858" i="17"/>
  <c r="C857" i="17"/>
  <c r="B857" i="17"/>
  <c r="C856" i="17"/>
  <c r="B856" i="17"/>
  <c r="C855" i="17"/>
  <c r="B855" i="17"/>
  <c r="C854" i="17"/>
  <c r="B854" i="17"/>
  <c r="C853" i="17"/>
  <c r="B853" i="17"/>
  <c r="C852" i="17"/>
  <c r="B852" i="17"/>
  <c r="C851" i="17"/>
  <c r="B851" i="17"/>
  <c r="C850" i="17"/>
  <c r="B850" i="17"/>
  <c r="C849" i="17"/>
  <c r="B849" i="17"/>
  <c r="C848" i="17"/>
  <c r="B848" i="17"/>
  <c r="C847" i="17"/>
  <c r="B847" i="17"/>
  <c r="C846" i="17"/>
  <c r="B846" i="17"/>
  <c r="C845" i="17"/>
  <c r="B845" i="17"/>
  <c r="C844" i="17"/>
  <c r="B844" i="17"/>
  <c r="C843" i="17"/>
  <c r="B843" i="17"/>
  <c r="C842" i="17"/>
  <c r="B842" i="17"/>
  <c r="C841" i="17"/>
  <c r="B841" i="17"/>
  <c r="C840" i="17"/>
  <c r="B840" i="17"/>
  <c r="C839" i="17"/>
  <c r="B839" i="17"/>
  <c r="C838" i="17"/>
  <c r="B838" i="17"/>
  <c r="C837" i="17"/>
  <c r="B837" i="17"/>
  <c r="C836" i="17"/>
  <c r="B836" i="17"/>
  <c r="C835" i="17"/>
  <c r="B835" i="17"/>
  <c r="C834" i="17"/>
  <c r="B834" i="17"/>
  <c r="C833" i="17"/>
  <c r="B833" i="17"/>
  <c r="C832" i="17"/>
  <c r="B832" i="17"/>
  <c r="C831" i="17"/>
  <c r="B831" i="17"/>
  <c r="C830" i="17"/>
  <c r="B830" i="17"/>
  <c r="C829" i="17"/>
  <c r="B829" i="17"/>
  <c r="C828" i="17"/>
  <c r="B828" i="17"/>
  <c r="C827" i="17"/>
  <c r="B827" i="17"/>
  <c r="C826" i="17"/>
  <c r="B826" i="17"/>
  <c r="C825" i="17"/>
  <c r="B825" i="17"/>
  <c r="C824" i="17"/>
  <c r="B824" i="17"/>
  <c r="C823" i="17"/>
  <c r="B823" i="17"/>
  <c r="C822" i="17"/>
  <c r="B822" i="17"/>
  <c r="C821" i="17"/>
  <c r="B821" i="17"/>
  <c r="C820" i="17"/>
  <c r="B820" i="17"/>
  <c r="C819" i="17"/>
  <c r="B819" i="17"/>
  <c r="C818" i="17"/>
  <c r="B818" i="17"/>
  <c r="C817" i="17"/>
  <c r="B817" i="17"/>
  <c r="C816" i="17"/>
  <c r="B816" i="17"/>
  <c r="C815" i="17"/>
  <c r="B815" i="17"/>
  <c r="C814" i="17"/>
  <c r="B814" i="17"/>
  <c r="C813" i="17"/>
  <c r="B813" i="17"/>
  <c r="C812" i="17"/>
  <c r="B812" i="17"/>
  <c r="C811" i="17"/>
  <c r="B811" i="17"/>
  <c r="C810" i="17"/>
  <c r="B810" i="17"/>
  <c r="C809" i="17"/>
  <c r="B809" i="17"/>
  <c r="C808" i="17"/>
  <c r="B808" i="17"/>
  <c r="C807" i="17"/>
  <c r="B807" i="17"/>
  <c r="C806" i="17"/>
  <c r="B806" i="17"/>
  <c r="C805" i="17"/>
  <c r="B805" i="17"/>
  <c r="C804" i="17"/>
  <c r="B804" i="17"/>
  <c r="C803" i="17"/>
  <c r="B803" i="17"/>
  <c r="C802" i="17"/>
  <c r="B802" i="17"/>
  <c r="C801" i="17"/>
  <c r="B801" i="17"/>
  <c r="C800" i="17"/>
  <c r="B800" i="17"/>
  <c r="C799" i="17"/>
  <c r="B799" i="17"/>
  <c r="C798" i="17"/>
  <c r="B798" i="17"/>
  <c r="C797" i="17"/>
  <c r="B797" i="17"/>
  <c r="C796" i="17"/>
  <c r="B796" i="17"/>
  <c r="C795" i="17"/>
  <c r="B795" i="17"/>
  <c r="C794" i="17"/>
  <c r="B794" i="17"/>
  <c r="C793" i="17"/>
  <c r="B793" i="17"/>
  <c r="C792" i="17"/>
  <c r="B792" i="17"/>
  <c r="C791" i="17"/>
  <c r="B791" i="17"/>
  <c r="C790" i="17"/>
  <c r="B790" i="17"/>
  <c r="C789" i="17"/>
  <c r="B789" i="17"/>
  <c r="C788" i="17"/>
  <c r="B788" i="17"/>
  <c r="C787" i="17"/>
  <c r="B787" i="17"/>
  <c r="C786" i="17"/>
  <c r="B786" i="17"/>
  <c r="C785" i="17"/>
  <c r="B785" i="17"/>
  <c r="C784" i="17"/>
  <c r="B784" i="17"/>
  <c r="C783" i="17"/>
  <c r="B783" i="17"/>
  <c r="C782" i="17"/>
  <c r="B782" i="17"/>
  <c r="C781" i="17"/>
  <c r="B781" i="17"/>
  <c r="C780" i="17"/>
  <c r="B780" i="17"/>
  <c r="C779" i="17"/>
  <c r="B779" i="17"/>
  <c r="C778" i="17"/>
  <c r="B778" i="17"/>
  <c r="C777" i="17"/>
  <c r="B777" i="17"/>
  <c r="C776" i="17"/>
  <c r="B776" i="17"/>
  <c r="C775" i="17"/>
  <c r="B775" i="17"/>
  <c r="C774" i="17"/>
  <c r="B774" i="17"/>
  <c r="C773" i="17"/>
  <c r="B773" i="17"/>
  <c r="C772" i="17"/>
  <c r="B772" i="17"/>
  <c r="C771" i="17"/>
  <c r="B771" i="17"/>
  <c r="C770" i="17"/>
  <c r="B770" i="17"/>
  <c r="C769" i="17"/>
  <c r="B769" i="17"/>
  <c r="C768" i="17"/>
  <c r="B768" i="17"/>
  <c r="C767" i="17"/>
  <c r="B767" i="17"/>
  <c r="C766" i="17"/>
  <c r="B766" i="17"/>
  <c r="C765" i="17"/>
  <c r="B765" i="17"/>
  <c r="C764" i="17"/>
  <c r="B764" i="17"/>
  <c r="C763" i="17"/>
  <c r="B763" i="17"/>
  <c r="C762" i="17"/>
  <c r="B762" i="17"/>
  <c r="C761" i="17"/>
  <c r="B761" i="17"/>
  <c r="C760" i="17"/>
  <c r="B760" i="17"/>
  <c r="C759" i="17"/>
  <c r="B759" i="17"/>
  <c r="C758" i="17"/>
  <c r="B758" i="17"/>
  <c r="C757" i="17"/>
  <c r="B757" i="17"/>
  <c r="C756" i="17"/>
  <c r="B756" i="17"/>
  <c r="C755" i="17"/>
  <c r="B755" i="17"/>
  <c r="C754" i="17"/>
  <c r="B754" i="17"/>
  <c r="C753" i="17"/>
  <c r="B753" i="17"/>
  <c r="C752" i="17"/>
  <c r="B752" i="17"/>
  <c r="C751" i="17"/>
  <c r="B751" i="17"/>
  <c r="C750" i="17"/>
  <c r="B750" i="17"/>
  <c r="C749" i="17"/>
  <c r="B749" i="17"/>
  <c r="C748" i="17"/>
  <c r="B748" i="17"/>
  <c r="C747" i="17"/>
  <c r="B747" i="17"/>
  <c r="C746" i="17"/>
  <c r="B746" i="17"/>
  <c r="C745" i="17"/>
  <c r="B745" i="17"/>
  <c r="C744" i="17"/>
  <c r="B744" i="17"/>
  <c r="C743" i="17"/>
  <c r="B743" i="17"/>
  <c r="C742" i="17"/>
  <c r="B742" i="17"/>
  <c r="C741" i="17"/>
  <c r="B741" i="17"/>
  <c r="C740" i="17"/>
  <c r="B740" i="17"/>
  <c r="C739" i="17"/>
  <c r="B739" i="17"/>
  <c r="C738" i="17"/>
  <c r="B738" i="17"/>
  <c r="C737" i="17"/>
  <c r="B737" i="17"/>
  <c r="C736" i="17"/>
  <c r="B736" i="17"/>
  <c r="C735" i="17"/>
  <c r="B735" i="17"/>
  <c r="C734" i="17"/>
  <c r="B734" i="17"/>
  <c r="C733" i="17"/>
  <c r="B733" i="17"/>
  <c r="C732" i="17"/>
  <c r="B732" i="17"/>
  <c r="C731" i="17"/>
  <c r="B731" i="17"/>
  <c r="C730" i="17"/>
  <c r="B730" i="17"/>
  <c r="C729" i="17"/>
  <c r="B729" i="17"/>
  <c r="C728" i="17"/>
  <c r="B728" i="17"/>
  <c r="C727" i="17"/>
  <c r="B727" i="17"/>
  <c r="C726" i="17"/>
  <c r="B726" i="17"/>
  <c r="C725" i="17"/>
  <c r="B725" i="17"/>
  <c r="C724" i="17"/>
  <c r="B724" i="17"/>
  <c r="C723" i="17"/>
  <c r="B723" i="17"/>
  <c r="C722" i="17"/>
  <c r="B722" i="17"/>
  <c r="C721" i="17"/>
  <c r="B721" i="17"/>
  <c r="C720" i="17"/>
  <c r="B720" i="17"/>
  <c r="C719" i="17"/>
  <c r="B719" i="17"/>
  <c r="C718" i="17"/>
  <c r="B718" i="17"/>
  <c r="C717" i="17"/>
  <c r="B717" i="17"/>
  <c r="C716" i="17"/>
  <c r="B716" i="17"/>
  <c r="C715" i="17"/>
  <c r="B715" i="17"/>
  <c r="C714" i="17"/>
  <c r="B714" i="17"/>
  <c r="C713" i="17"/>
  <c r="B713" i="17"/>
  <c r="C712" i="17"/>
  <c r="B712" i="17"/>
  <c r="C711" i="17"/>
  <c r="B711" i="17"/>
  <c r="C710" i="17"/>
  <c r="B710" i="17"/>
  <c r="C709" i="17"/>
  <c r="B709" i="17"/>
  <c r="C708" i="17"/>
  <c r="B708" i="17"/>
  <c r="C707" i="17"/>
  <c r="B707" i="17"/>
  <c r="C706" i="17"/>
  <c r="B706" i="17"/>
  <c r="C705" i="17"/>
  <c r="B705" i="17"/>
  <c r="C704" i="17"/>
  <c r="B704" i="17"/>
  <c r="C703" i="17"/>
  <c r="B703" i="17"/>
  <c r="C702" i="17"/>
  <c r="B702" i="17"/>
  <c r="C701" i="17"/>
  <c r="B701" i="17"/>
  <c r="C700" i="17"/>
  <c r="B700" i="17"/>
  <c r="C699" i="17"/>
  <c r="B699" i="17"/>
  <c r="C698" i="17"/>
  <c r="B698" i="17"/>
  <c r="C697" i="17"/>
  <c r="B697" i="17"/>
  <c r="C696" i="17"/>
  <c r="B696" i="17"/>
  <c r="C695" i="17"/>
  <c r="B695" i="17"/>
  <c r="C694" i="17"/>
  <c r="B694" i="17"/>
  <c r="C693" i="17"/>
  <c r="B693" i="17"/>
  <c r="C692" i="17"/>
  <c r="B692" i="17"/>
  <c r="C691" i="17"/>
  <c r="B691" i="17"/>
  <c r="C690" i="17"/>
  <c r="B690" i="17"/>
  <c r="C689" i="17"/>
  <c r="B689" i="17"/>
  <c r="C688" i="17"/>
  <c r="B688" i="17"/>
  <c r="C687" i="17"/>
  <c r="B687" i="17"/>
  <c r="C686" i="17"/>
  <c r="B686" i="17"/>
  <c r="C685" i="17"/>
  <c r="B685" i="17"/>
  <c r="C684" i="17"/>
  <c r="B684" i="17"/>
  <c r="C683" i="17"/>
  <c r="B683" i="17"/>
  <c r="C682" i="17"/>
  <c r="B682" i="17"/>
  <c r="C681" i="17"/>
  <c r="B681" i="17"/>
  <c r="C680" i="17"/>
  <c r="B680" i="17"/>
  <c r="C679" i="17"/>
  <c r="B679" i="17"/>
  <c r="C678" i="17"/>
  <c r="B678" i="17"/>
  <c r="C677" i="17"/>
  <c r="B677" i="17"/>
  <c r="C676" i="17"/>
  <c r="B676" i="17"/>
  <c r="C675" i="17"/>
  <c r="B675" i="17"/>
  <c r="C674" i="17"/>
  <c r="B674" i="17"/>
  <c r="C673" i="17"/>
  <c r="B673" i="17"/>
  <c r="C672" i="17"/>
  <c r="B672" i="17"/>
  <c r="C671" i="17"/>
  <c r="B671" i="17"/>
  <c r="C670" i="17"/>
  <c r="B670" i="17"/>
  <c r="C669" i="17"/>
  <c r="B669" i="17"/>
  <c r="C668" i="17"/>
  <c r="B668" i="17"/>
  <c r="C667" i="17"/>
  <c r="B667" i="17"/>
  <c r="C666" i="17"/>
  <c r="B666" i="17"/>
  <c r="C665" i="17"/>
  <c r="B665" i="17"/>
  <c r="C664" i="17"/>
  <c r="B664" i="17"/>
  <c r="C663" i="17"/>
  <c r="B663" i="17"/>
  <c r="C662" i="17"/>
  <c r="B662" i="17"/>
  <c r="C661" i="17"/>
  <c r="B661" i="17"/>
  <c r="C660" i="17"/>
  <c r="B660" i="17"/>
  <c r="C659" i="17"/>
  <c r="B659" i="17"/>
  <c r="C658" i="17"/>
  <c r="B658" i="17"/>
  <c r="C657" i="17"/>
  <c r="B657" i="17"/>
  <c r="C656" i="17"/>
  <c r="B656" i="17"/>
  <c r="C655" i="17"/>
  <c r="B655" i="17"/>
  <c r="C654" i="17"/>
  <c r="B654" i="17"/>
  <c r="C653" i="17"/>
  <c r="B653" i="17"/>
  <c r="C652" i="17"/>
  <c r="B652" i="17"/>
  <c r="C651" i="17"/>
  <c r="B651" i="17"/>
  <c r="C650" i="17"/>
  <c r="B650" i="17"/>
  <c r="C649" i="17"/>
  <c r="B649" i="17"/>
  <c r="C648" i="17"/>
  <c r="B648" i="17"/>
  <c r="C647" i="17"/>
  <c r="B647" i="17"/>
  <c r="C646" i="17"/>
  <c r="B646" i="17"/>
  <c r="C645" i="17"/>
  <c r="B645" i="17"/>
  <c r="C644" i="17"/>
  <c r="B644" i="17"/>
  <c r="C643" i="17"/>
  <c r="B643" i="17"/>
  <c r="C642" i="17"/>
  <c r="B642" i="17"/>
  <c r="C641" i="17"/>
  <c r="B641" i="17"/>
  <c r="C640" i="17"/>
  <c r="B640" i="17"/>
  <c r="C639" i="17"/>
  <c r="B639" i="17"/>
  <c r="C638" i="17"/>
  <c r="B638" i="17"/>
  <c r="C637" i="17"/>
  <c r="B637" i="17"/>
  <c r="C636" i="17"/>
  <c r="B636" i="17"/>
  <c r="C635" i="17"/>
  <c r="B635" i="17"/>
  <c r="C634" i="17"/>
  <c r="B634" i="17"/>
  <c r="C633" i="17"/>
  <c r="B633" i="17"/>
  <c r="C632" i="17"/>
  <c r="B632" i="17"/>
  <c r="C631" i="17"/>
  <c r="B631" i="17"/>
  <c r="C630" i="17"/>
  <c r="B630" i="17"/>
  <c r="C629" i="17"/>
  <c r="B629" i="17"/>
  <c r="C628" i="17"/>
  <c r="B628" i="17"/>
  <c r="C627" i="17"/>
  <c r="B627" i="17"/>
  <c r="C626" i="17"/>
  <c r="B626" i="17"/>
  <c r="C625" i="17"/>
  <c r="B625" i="17"/>
  <c r="C624" i="17"/>
  <c r="B624" i="17"/>
  <c r="C623" i="17"/>
  <c r="B623" i="17"/>
  <c r="C622" i="17"/>
  <c r="B622" i="17"/>
  <c r="C621" i="17"/>
  <c r="B621" i="17"/>
  <c r="C620" i="17"/>
  <c r="B620" i="17"/>
  <c r="C619" i="17"/>
  <c r="B619" i="17"/>
  <c r="C618" i="17"/>
  <c r="B618" i="17"/>
  <c r="C617" i="17"/>
  <c r="B617" i="17"/>
  <c r="C616" i="17"/>
  <c r="B616" i="17"/>
  <c r="C615" i="17"/>
  <c r="B615" i="17"/>
  <c r="C614" i="17"/>
  <c r="B614" i="17"/>
  <c r="C613" i="17"/>
  <c r="B613" i="17"/>
  <c r="C612" i="17"/>
  <c r="B612" i="17"/>
  <c r="C611" i="17"/>
  <c r="B611" i="17"/>
  <c r="C610" i="17"/>
  <c r="B610" i="17"/>
  <c r="C609" i="17"/>
  <c r="B609" i="17"/>
  <c r="C608" i="17"/>
  <c r="B608" i="17"/>
  <c r="C607" i="17"/>
  <c r="B607" i="17"/>
  <c r="C606" i="17"/>
  <c r="B606" i="17"/>
  <c r="C605" i="17"/>
  <c r="B605" i="17"/>
  <c r="C604" i="17"/>
  <c r="B604" i="17"/>
  <c r="C603" i="17"/>
  <c r="B603" i="17"/>
  <c r="C602" i="17"/>
  <c r="B602" i="17"/>
  <c r="C601" i="17"/>
  <c r="B601" i="17"/>
  <c r="C600" i="17"/>
  <c r="B600" i="17"/>
  <c r="C599" i="17"/>
  <c r="B599" i="17"/>
  <c r="C598" i="17"/>
  <c r="B598" i="17"/>
  <c r="C597" i="17"/>
  <c r="B597" i="17"/>
  <c r="C596" i="17"/>
  <c r="B596" i="17"/>
  <c r="C595" i="17"/>
  <c r="B595" i="17"/>
  <c r="C594" i="17"/>
  <c r="B594" i="17"/>
  <c r="C593" i="17"/>
  <c r="B593" i="17"/>
  <c r="C592" i="17"/>
  <c r="B592" i="17"/>
  <c r="C591" i="17"/>
  <c r="B591" i="17"/>
  <c r="C590" i="17"/>
  <c r="B590" i="17"/>
  <c r="C589" i="17"/>
  <c r="B589" i="17"/>
  <c r="C588" i="17"/>
  <c r="B588" i="17"/>
  <c r="C587" i="17"/>
  <c r="B587" i="17"/>
  <c r="C586" i="17"/>
  <c r="B586" i="17"/>
  <c r="C585" i="17"/>
  <c r="B585" i="17"/>
  <c r="C584" i="17"/>
  <c r="B584" i="17"/>
  <c r="C583" i="17"/>
  <c r="B583" i="17"/>
  <c r="C582" i="17"/>
  <c r="B582" i="17"/>
  <c r="C581" i="17"/>
  <c r="B581" i="17"/>
  <c r="C580" i="17"/>
  <c r="B580" i="17"/>
  <c r="C579" i="17"/>
  <c r="B579" i="17"/>
  <c r="C578" i="17"/>
  <c r="B578" i="17"/>
  <c r="C577" i="17"/>
  <c r="B577" i="17"/>
  <c r="C576" i="17"/>
  <c r="B576" i="17"/>
  <c r="C575" i="17"/>
  <c r="B575" i="17"/>
  <c r="C574" i="17"/>
  <c r="B574" i="17"/>
  <c r="C573" i="17"/>
  <c r="B573" i="17"/>
  <c r="C572" i="17"/>
  <c r="B572" i="17"/>
  <c r="C571" i="17"/>
  <c r="B571" i="17"/>
  <c r="C570" i="17"/>
  <c r="B570" i="17"/>
  <c r="C569" i="17"/>
  <c r="B569" i="17"/>
  <c r="C568" i="17"/>
  <c r="B568" i="17"/>
  <c r="C567" i="17"/>
  <c r="B567" i="17"/>
  <c r="C566" i="17"/>
  <c r="B566" i="17"/>
  <c r="C565" i="17"/>
  <c r="B565" i="17"/>
  <c r="C564" i="17"/>
  <c r="B564" i="17"/>
  <c r="C563" i="17"/>
  <c r="B563" i="17"/>
  <c r="C562" i="17"/>
  <c r="B562" i="17"/>
  <c r="C561" i="17"/>
  <c r="B561" i="17"/>
  <c r="C560" i="17"/>
  <c r="B560" i="17"/>
  <c r="C559" i="17"/>
  <c r="B559" i="17"/>
  <c r="C558" i="17"/>
  <c r="B558" i="17"/>
  <c r="C557" i="17"/>
  <c r="B557" i="17"/>
  <c r="C556" i="17"/>
  <c r="B556" i="17"/>
  <c r="C555" i="17"/>
  <c r="B555" i="17"/>
  <c r="C554" i="17"/>
  <c r="B554" i="17"/>
  <c r="C553" i="17"/>
  <c r="B553" i="17"/>
  <c r="C552" i="17"/>
  <c r="B552" i="17"/>
  <c r="C551" i="17"/>
  <c r="B551" i="17"/>
  <c r="C550" i="17"/>
  <c r="B550" i="17"/>
  <c r="C549" i="17"/>
  <c r="B549" i="17"/>
  <c r="C548" i="17"/>
  <c r="B548" i="17"/>
  <c r="C547" i="17"/>
  <c r="B547" i="17"/>
  <c r="C546" i="17"/>
  <c r="B546" i="17"/>
  <c r="C545" i="17"/>
  <c r="B545" i="17"/>
  <c r="C544" i="17"/>
  <c r="B544" i="17"/>
  <c r="C543" i="17"/>
  <c r="B543" i="17"/>
  <c r="C542" i="17"/>
  <c r="B542" i="17"/>
  <c r="C541" i="17"/>
  <c r="B541" i="17"/>
  <c r="C540" i="17"/>
  <c r="B540" i="17"/>
  <c r="C539" i="17"/>
  <c r="B539" i="17"/>
  <c r="C538" i="17"/>
  <c r="B538" i="17"/>
  <c r="C537" i="17"/>
  <c r="B537" i="17"/>
  <c r="C536" i="17"/>
  <c r="B536" i="17"/>
  <c r="C535" i="17"/>
  <c r="B535" i="17"/>
  <c r="C534" i="17"/>
  <c r="B534" i="17"/>
  <c r="C533" i="17"/>
  <c r="B533" i="17"/>
  <c r="C532" i="17"/>
  <c r="B532" i="17"/>
  <c r="C531" i="17"/>
  <c r="B531" i="17"/>
  <c r="C530" i="17"/>
  <c r="B530" i="17"/>
  <c r="C529" i="17"/>
  <c r="B529" i="17"/>
  <c r="C528" i="17"/>
  <c r="B528" i="17"/>
  <c r="C527" i="17"/>
  <c r="B527" i="17"/>
  <c r="C526" i="17"/>
  <c r="B526" i="17"/>
  <c r="C525" i="17"/>
  <c r="B525" i="17"/>
  <c r="C524" i="17"/>
  <c r="B524" i="17"/>
  <c r="C523" i="17"/>
  <c r="B523" i="17"/>
  <c r="C522" i="17"/>
  <c r="B522" i="17"/>
  <c r="C521" i="17"/>
  <c r="B521" i="17"/>
  <c r="C520" i="17"/>
  <c r="B520" i="17"/>
  <c r="C519" i="17"/>
  <c r="B519" i="17"/>
  <c r="C518" i="17"/>
  <c r="B518" i="17"/>
  <c r="C517" i="17"/>
  <c r="B517" i="17"/>
  <c r="C516" i="17"/>
  <c r="B516" i="17"/>
  <c r="C515" i="17"/>
  <c r="B515" i="17"/>
  <c r="C514" i="17"/>
  <c r="B514" i="17"/>
  <c r="C513" i="17"/>
  <c r="B513" i="17"/>
  <c r="C512" i="17"/>
  <c r="B512" i="17"/>
  <c r="C511" i="17"/>
  <c r="B511" i="17"/>
  <c r="C510" i="17"/>
  <c r="B510" i="17"/>
  <c r="C509" i="17"/>
  <c r="B509" i="17"/>
  <c r="C508" i="17"/>
  <c r="B508" i="17"/>
  <c r="C507" i="17"/>
  <c r="B507" i="17"/>
  <c r="C506" i="17"/>
  <c r="B506" i="17"/>
  <c r="C505" i="17"/>
  <c r="B505" i="17"/>
  <c r="C504" i="17"/>
  <c r="B504" i="17"/>
  <c r="C503" i="17"/>
  <c r="B503" i="17"/>
  <c r="C502" i="17"/>
  <c r="B502" i="17"/>
  <c r="C501" i="17"/>
  <c r="B501" i="17"/>
  <c r="C500" i="17"/>
  <c r="B500" i="17"/>
  <c r="C499" i="17"/>
  <c r="B499" i="17"/>
  <c r="C498" i="17"/>
  <c r="B498" i="17"/>
  <c r="C497" i="17"/>
  <c r="B497" i="17"/>
  <c r="C496" i="17"/>
  <c r="B496" i="17"/>
  <c r="C495" i="17"/>
  <c r="B495" i="17"/>
  <c r="C494" i="17"/>
  <c r="B494" i="17"/>
  <c r="C493" i="17"/>
  <c r="B493" i="17"/>
  <c r="C492" i="17"/>
  <c r="B492" i="17"/>
  <c r="C491" i="17"/>
  <c r="B491" i="17"/>
  <c r="C490" i="17"/>
  <c r="B490" i="17"/>
  <c r="C489" i="17"/>
  <c r="B489" i="17"/>
  <c r="C488" i="17"/>
  <c r="B488" i="17"/>
  <c r="C487" i="17"/>
  <c r="B487" i="17"/>
  <c r="C486" i="17"/>
  <c r="B486" i="17"/>
  <c r="C485" i="17"/>
  <c r="B485" i="17"/>
  <c r="C484" i="17"/>
  <c r="B484" i="17"/>
  <c r="C483" i="17"/>
  <c r="B483" i="17"/>
  <c r="C482" i="17"/>
  <c r="B482" i="17"/>
  <c r="C481" i="17"/>
  <c r="B481" i="17"/>
  <c r="C480" i="17"/>
  <c r="B480" i="17"/>
  <c r="C479" i="17"/>
  <c r="B479" i="17"/>
  <c r="C478" i="17"/>
  <c r="B478" i="17"/>
  <c r="C477" i="17"/>
  <c r="B477" i="17"/>
  <c r="C476" i="17"/>
  <c r="B476" i="17"/>
  <c r="C475" i="17"/>
  <c r="B475" i="17"/>
  <c r="C474" i="17"/>
  <c r="B474" i="17"/>
  <c r="C473" i="17"/>
  <c r="B473" i="17"/>
  <c r="C472" i="17"/>
  <c r="B472" i="17"/>
  <c r="C471" i="17"/>
  <c r="B471" i="17"/>
  <c r="C470" i="17"/>
  <c r="B470" i="17"/>
  <c r="C469" i="17"/>
  <c r="B469" i="17"/>
  <c r="C468" i="17"/>
  <c r="B468" i="17"/>
  <c r="C467" i="17"/>
  <c r="B467" i="17"/>
  <c r="C466" i="17"/>
  <c r="B466" i="17"/>
  <c r="C465" i="17"/>
  <c r="B465" i="17"/>
  <c r="C464" i="17"/>
  <c r="B464" i="17"/>
  <c r="C463" i="17"/>
  <c r="B463" i="17"/>
  <c r="C462" i="17"/>
  <c r="B462" i="17"/>
  <c r="C461" i="17"/>
  <c r="B461" i="17"/>
  <c r="C460" i="17"/>
  <c r="B460" i="17"/>
  <c r="C459" i="17"/>
  <c r="B459" i="17"/>
  <c r="C458" i="17"/>
  <c r="B458" i="17"/>
  <c r="C457" i="17"/>
  <c r="B457" i="17"/>
  <c r="C456" i="17"/>
  <c r="B456" i="17"/>
  <c r="C455" i="17"/>
  <c r="B455" i="17"/>
  <c r="C454" i="17"/>
  <c r="B454" i="17"/>
  <c r="C453" i="17"/>
  <c r="B453" i="17"/>
  <c r="C452" i="17"/>
  <c r="B452" i="17"/>
  <c r="C451" i="17"/>
  <c r="B451" i="17"/>
  <c r="C450" i="17"/>
  <c r="B450" i="17"/>
  <c r="C449" i="17"/>
  <c r="B449" i="17"/>
  <c r="C448" i="17"/>
  <c r="B448" i="17"/>
  <c r="C447" i="17"/>
  <c r="B447" i="17"/>
  <c r="C446" i="17"/>
  <c r="B446" i="17"/>
  <c r="C445" i="17"/>
  <c r="B445" i="17"/>
  <c r="C444" i="17"/>
  <c r="B444" i="17"/>
  <c r="C443" i="17"/>
  <c r="B443" i="17"/>
  <c r="C442" i="17"/>
  <c r="B442" i="17"/>
  <c r="C441" i="17"/>
  <c r="B441" i="17"/>
  <c r="C440" i="17"/>
  <c r="B440" i="17"/>
  <c r="C439" i="17"/>
  <c r="B439" i="17"/>
  <c r="C438" i="17"/>
  <c r="B438" i="17"/>
  <c r="C437" i="17"/>
  <c r="B437" i="17"/>
  <c r="C436" i="17"/>
  <c r="B436" i="17"/>
  <c r="C435" i="17"/>
  <c r="B435" i="17"/>
  <c r="C434" i="17"/>
  <c r="B434" i="17"/>
  <c r="C433" i="17"/>
  <c r="B433" i="17"/>
  <c r="C432" i="17"/>
  <c r="B432" i="17"/>
  <c r="C431" i="17"/>
  <c r="B431" i="17"/>
  <c r="C430" i="17"/>
  <c r="B430" i="17"/>
  <c r="C429" i="17"/>
  <c r="B429" i="17"/>
  <c r="C428" i="17"/>
  <c r="B428" i="17"/>
  <c r="C427" i="17"/>
  <c r="B427" i="17"/>
  <c r="C426" i="17"/>
  <c r="B426" i="17"/>
  <c r="C425" i="17"/>
  <c r="B425" i="17"/>
  <c r="C424" i="17"/>
  <c r="B424" i="17"/>
  <c r="C423" i="17"/>
  <c r="B423" i="17"/>
  <c r="C422" i="17"/>
  <c r="B422" i="17"/>
  <c r="C421" i="17"/>
  <c r="B421" i="17"/>
  <c r="C420" i="17"/>
  <c r="B420" i="17"/>
  <c r="C419" i="17"/>
  <c r="B419" i="17"/>
  <c r="C418" i="17"/>
  <c r="B418" i="17"/>
  <c r="C417" i="17"/>
  <c r="B417" i="17"/>
  <c r="C416" i="17"/>
  <c r="B416" i="17"/>
  <c r="C415" i="17"/>
  <c r="B415" i="17"/>
  <c r="C414" i="17"/>
  <c r="B414" i="17"/>
  <c r="C413" i="17"/>
  <c r="B413" i="17"/>
  <c r="C412" i="17"/>
  <c r="B412" i="17"/>
  <c r="C411" i="17"/>
  <c r="B411" i="17"/>
  <c r="C410" i="17"/>
  <c r="B410" i="17"/>
  <c r="C409" i="17"/>
  <c r="B409" i="17"/>
  <c r="C408" i="17"/>
  <c r="B408" i="17"/>
  <c r="C407" i="17"/>
  <c r="B407" i="17"/>
  <c r="C406" i="17"/>
  <c r="B406" i="17"/>
  <c r="C405" i="17"/>
  <c r="B405" i="17"/>
  <c r="C404" i="17"/>
  <c r="B404" i="17"/>
  <c r="C403" i="17"/>
  <c r="B403" i="17"/>
  <c r="C402" i="17"/>
  <c r="B402" i="17"/>
  <c r="C401" i="17"/>
  <c r="B401" i="17"/>
  <c r="C400" i="17"/>
  <c r="B400" i="17"/>
  <c r="C399" i="17"/>
  <c r="B399" i="17"/>
  <c r="C398" i="17"/>
  <c r="B398" i="17"/>
  <c r="C397" i="17"/>
  <c r="B397" i="17"/>
  <c r="C396" i="17"/>
  <c r="B396" i="17"/>
  <c r="C395" i="17"/>
  <c r="B395" i="17"/>
  <c r="C394" i="17"/>
  <c r="B394" i="17"/>
  <c r="C393" i="17"/>
  <c r="B393" i="17"/>
  <c r="C392" i="17"/>
  <c r="B392" i="17"/>
  <c r="C391" i="17"/>
  <c r="B391" i="17"/>
  <c r="C390" i="17"/>
  <c r="B390" i="17"/>
  <c r="C389" i="17"/>
  <c r="B389" i="17"/>
  <c r="C388" i="17"/>
  <c r="B388" i="17"/>
  <c r="C387" i="17"/>
  <c r="B387" i="17"/>
  <c r="C386" i="17"/>
  <c r="B386" i="17"/>
  <c r="C385" i="17"/>
  <c r="B385" i="17"/>
  <c r="C384" i="17"/>
  <c r="B384" i="17"/>
  <c r="C383" i="17"/>
  <c r="B383" i="17"/>
  <c r="C382" i="17"/>
  <c r="B382" i="17"/>
  <c r="C381" i="17"/>
  <c r="B381" i="17"/>
  <c r="C380" i="17"/>
  <c r="B380" i="17"/>
  <c r="C379" i="17"/>
  <c r="B379" i="17"/>
  <c r="C378" i="17"/>
  <c r="B378" i="17"/>
  <c r="C377" i="17"/>
  <c r="B377" i="17"/>
  <c r="C376" i="17"/>
  <c r="B376" i="17"/>
  <c r="C375" i="17"/>
  <c r="B375" i="17"/>
  <c r="C374" i="17"/>
  <c r="B374" i="17"/>
  <c r="C373" i="17"/>
  <c r="B373" i="17"/>
  <c r="C372" i="17"/>
  <c r="B372" i="17"/>
  <c r="C371" i="17"/>
  <c r="B371" i="17"/>
  <c r="C370" i="17"/>
  <c r="B370" i="17"/>
  <c r="C369" i="17"/>
  <c r="B369" i="17"/>
  <c r="C368" i="17"/>
  <c r="B368" i="17"/>
  <c r="C367" i="17"/>
  <c r="B367" i="17"/>
  <c r="C366" i="17"/>
  <c r="B366" i="17"/>
  <c r="C365" i="17"/>
  <c r="B365" i="17"/>
  <c r="C364" i="17"/>
  <c r="B364" i="17"/>
  <c r="C363" i="17"/>
  <c r="B363" i="17"/>
  <c r="C362" i="17"/>
  <c r="B362" i="17"/>
  <c r="C361" i="17"/>
  <c r="B361" i="17"/>
  <c r="C360" i="17"/>
  <c r="B360" i="17"/>
  <c r="C359" i="17"/>
  <c r="B359" i="17"/>
  <c r="C358" i="17"/>
  <c r="B358" i="17"/>
  <c r="C357" i="17"/>
  <c r="B357" i="17"/>
  <c r="C356" i="17"/>
  <c r="B356" i="17"/>
  <c r="C355" i="17"/>
  <c r="B355" i="17"/>
  <c r="C354" i="17"/>
  <c r="B354" i="17"/>
  <c r="C353" i="17"/>
  <c r="B353" i="17"/>
  <c r="C352" i="17"/>
  <c r="B352" i="17"/>
  <c r="C351" i="17"/>
  <c r="B351" i="17"/>
  <c r="C350" i="17"/>
  <c r="B350" i="17"/>
  <c r="C349" i="17"/>
  <c r="B349" i="17"/>
  <c r="C348" i="17"/>
  <c r="B348" i="17"/>
  <c r="C347" i="17"/>
  <c r="B347" i="17"/>
  <c r="C346" i="17"/>
  <c r="B346" i="17"/>
  <c r="C345" i="17"/>
  <c r="B345" i="17"/>
  <c r="C344" i="17"/>
  <c r="B344" i="17"/>
  <c r="C343" i="17"/>
  <c r="B343" i="17"/>
  <c r="C342" i="17"/>
  <c r="B342" i="17"/>
  <c r="C341" i="17"/>
  <c r="B341" i="17"/>
  <c r="C340" i="17"/>
  <c r="B340" i="17"/>
  <c r="C339" i="17"/>
  <c r="B339" i="17"/>
  <c r="C338" i="17"/>
  <c r="B338" i="17"/>
  <c r="C337" i="17"/>
  <c r="B337" i="17"/>
  <c r="C336" i="17"/>
  <c r="B336" i="17"/>
  <c r="C335" i="17"/>
  <c r="B335" i="17"/>
  <c r="C334" i="17"/>
  <c r="B334" i="17"/>
  <c r="C333" i="17"/>
  <c r="B333" i="17"/>
  <c r="C332" i="17"/>
  <c r="B332" i="17"/>
  <c r="C331" i="17"/>
  <c r="B331" i="17"/>
  <c r="C330" i="17"/>
  <c r="B330" i="17"/>
  <c r="C329" i="17"/>
  <c r="B329" i="17"/>
  <c r="C328" i="17"/>
  <c r="B328" i="17"/>
  <c r="C327" i="17"/>
  <c r="B327" i="17"/>
  <c r="C326" i="17"/>
  <c r="B326" i="17"/>
  <c r="C325" i="17"/>
  <c r="B325" i="17"/>
  <c r="C324" i="17"/>
  <c r="B324" i="17"/>
  <c r="C323" i="17"/>
  <c r="B323" i="17"/>
  <c r="C322" i="17"/>
  <c r="B322" i="17"/>
  <c r="C321" i="17"/>
  <c r="B321" i="17"/>
  <c r="C320" i="17"/>
  <c r="B320" i="17"/>
  <c r="C319" i="17"/>
  <c r="B319" i="17"/>
  <c r="C318" i="17"/>
  <c r="B318" i="17"/>
  <c r="C317" i="17"/>
  <c r="B317" i="17"/>
  <c r="C316" i="17"/>
  <c r="B316" i="17"/>
  <c r="C315" i="17"/>
  <c r="B315" i="17"/>
  <c r="C314" i="17"/>
  <c r="B314" i="17"/>
  <c r="C313" i="17"/>
  <c r="B313" i="17"/>
  <c r="C312" i="17"/>
  <c r="B312" i="17"/>
  <c r="C311" i="17"/>
  <c r="B311" i="17"/>
  <c r="C310" i="17"/>
  <c r="B310" i="17"/>
  <c r="C309" i="17"/>
  <c r="B309" i="17"/>
  <c r="C308" i="17"/>
  <c r="B308" i="17"/>
  <c r="C307" i="17"/>
  <c r="B307" i="17"/>
  <c r="C306" i="17"/>
  <c r="B306" i="17"/>
  <c r="C305" i="17"/>
  <c r="B305" i="17"/>
  <c r="C304" i="17"/>
  <c r="B304" i="17"/>
  <c r="C303" i="17"/>
  <c r="B303" i="17"/>
  <c r="C302" i="17"/>
  <c r="B302" i="17"/>
  <c r="C301" i="17"/>
  <c r="B301" i="17"/>
  <c r="C300" i="17"/>
  <c r="B300" i="17"/>
  <c r="C299" i="17"/>
  <c r="B299" i="17"/>
  <c r="C298" i="17"/>
  <c r="B298" i="17"/>
  <c r="C297" i="17"/>
  <c r="B297" i="17"/>
  <c r="C296" i="17"/>
  <c r="B296" i="17"/>
  <c r="C295" i="17"/>
  <c r="B295" i="17"/>
  <c r="C294" i="17"/>
  <c r="B294" i="17"/>
  <c r="C293" i="17"/>
  <c r="B293" i="17"/>
  <c r="C292" i="17"/>
  <c r="B292" i="17"/>
  <c r="C291" i="17"/>
  <c r="B291" i="17"/>
  <c r="C290" i="17"/>
  <c r="B290" i="17"/>
  <c r="C289" i="17"/>
  <c r="B289" i="17"/>
  <c r="C288" i="17"/>
  <c r="B288" i="17"/>
  <c r="C287" i="17"/>
  <c r="B287" i="17"/>
  <c r="C286" i="17"/>
  <c r="B286" i="17"/>
  <c r="C285" i="17"/>
  <c r="B285" i="17"/>
  <c r="C284" i="17"/>
  <c r="B284" i="17"/>
  <c r="C283" i="17"/>
  <c r="B283" i="17"/>
  <c r="C282" i="17"/>
  <c r="B282" i="17"/>
  <c r="C281" i="17"/>
  <c r="B281" i="17"/>
  <c r="C280" i="17"/>
  <c r="B280" i="17"/>
  <c r="C279" i="17"/>
  <c r="B279" i="17"/>
  <c r="C278" i="17"/>
  <c r="B278" i="17"/>
  <c r="C277" i="17"/>
  <c r="B277" i="17"/>
  <c r="C276" i="17"/>
  <c r="B276" i="17"/>
  <c r="C275" i="17"/>
  <c r="B275" i="17"/>
  <c r="C274" i="17"/>
  <c r="B274" i="17"/>
  <c r="C273" i="17"/>
  <c r="B273" i="17"/>
  <c r="C272" i="17"/>
  <c r="B272" i="17"/>
  <c r="C271" i="17"/>
  <c r="B271" i="17"/>
  <c r="C270" i="17"/>
  <c r="B270" i="17"/>
  <c r="C269" i="17"/>
  <c r="B269" i="17"/>
  <c r="C268" i="17"/>
  <c r="B268" i="17"/>
  <c r="C267" i="17"/>
  <c r="B267" i="17"/>
  <c r="C266" i="17"/>
  <c r="B266" i="17"/>
  <c r="C265" i="17"/>
  <c r="B265" i="17"/>
  <c r="C264" i="17"/>
  <c r="B264" i="17"/>
  <c r="C263" i="17"/>
  <c r="B263" i="17"/>
  <c r="C262" i="17"/>
  <c r="B262" i="17"/>
  <c r="C261" i="17"/>
  <c r="B261" i="17"/>
  <c r="C260" i="17"/>
  <c r="B260" i="17"/>
  <c r="C259" i="17"/>
  <c r="B259" i="17"/>
  <c r="C258" i="17"/>
  <c r="B258" i="17"/>
  <c r="C257" i="17"/>
  <c r="B257" i="17"/>
  <c r="C256" i="17"/>
  <c r="B256" i="17"/>
  <c r="C255" i="17"/>
  <c r="B255" i="17"/>
  <c r="C254" i="17"/>
  <c r="B254" i="17"/>
  <c r="C253" i="17"/>
  <c r="B253" i="17"/>
  <c r="C252" i="17"/>
  <c r="B252" i="17"/>
  <c r="C251" i="17"/>
  <c r="B251" i="17"/>
  <c r="C250" i="17"/>
  <c r="B250" i="17"/>
  <c r="C249" i="17"/>
  <c r="B249" i="17"/>
  <c r="C248" i="17"/>
  <c r="B248" i="17"/>
  <c r="C247" i="17"/>
  <c r="B247" i="17"/>
  <c r="C246" i="17"/>
  <c r="B246" i="17"/>
  <c r="C245" i="17"/>
  <c r="B245" i="17"/>
  <c r="C244" i="17"/>
  <c r="B244" i="17"/>
  <c r="C243" i="17"/>
  <c r="B243" i="17"/>
  <c r="C242" i="17"/>
  <c r="B242" i="17"/>
  <c r="C241" i="17"/>
  <c r="B241" i="17"/>
  <c r="C240" i="17"/>
  <c r="B240" i="17"/>
  <c r="C239" i="17"/>
  <c r="B239" i="17"/>
  <c r="C238" i="17"/>
  <c r="B238" i="17"/>
  <c r="C237" i="17"/>
  <c r="B237" i="17"/>
  <c r="C236" i="17"/>
  <c r="B236" i="17"/>
  <c r="C235" i="17"/>
  <c r="B235" i="17"/>
  <c r="C234" i="17"/>
  <c r="B234" i="17"/>
  <c r="C233" i="17"/>
  <c r="B233" i="17"/>
  <c r="C232" i="17"/>
  <c r="B232" i="17"/>
  <c r="C231" i="17"/>
  <c r="B231" i="17"/>
  <c r="C230" i="17"/>
  <c r="B230" i="17"/>
  <c r="C229" i="17"/>
  <c r="B229" i="17"/>
  <c r="C228" i="17"/>
  <c r="B228" i="17"/>
  <c r="C227" i="17"/>
  <c r="B227" i="17"/>
  <c r="C226" i="17"/>
  <c r="B226" i="17"/>
  <c r="C225" i="17"/>
  <c r="B225" i="17"/>
  <c r="C224" i="17"/>
  <c r="B224" i="17"/>
  <c r="C223" i="17"/>
  <c r="B223" i="17"/>
  <c r="C222" i="17"/>
  <c r="B222" i="17"/>
  <c r="C221" i="17"/>
  <c r="B221" i="17"/>
  <c r="C220" i="17"/>
  <c r="B220" i="17"/>
  <c r="C219" i="17"/>
  <c r="B219" i="17"/>
  <c r="C218" i="17"/>
  <c r="B218" i="17"/>
  <c r="C217" i="17"/>
  <c r="B217" i="17"/>
  <c r="C216" i="17"/>
  <c r="B216" i="17"/>
  <c r="C215" i="17"/>
  <c r="B215" i="17"/>
  <c r="C214" i="17"/>
  <c r="B214" i="17"/>
  <c r="C213" i="17"/>
  <c r="B213" i="17"/>
  <c r="C212" i="17"/>
  <c r="B212" i="17"/>
  <c r="C211" i="17"/>
  <c r="B211" i="17"/>
  <c r="C210" i="17"/>
  <c r="B210" i="17"/>
  <c r="C209" i="17"/>
  <c r="B209" i="17"/>
  <c r="C208" i="17"/>
  <c r="B208" i="17"/>
  <c r="C207" i="17"/>
  <c r="B207" i="17"/>
  <c r="C206" i="17"/>
  <c r="B206" i="17"/>
  <c r="C205" i="17"/>
  <c r="B205" i="17"/>
  <c r="C204" i="17"/>
  <c r="B204" i="17"/>
  <c r="C203" i="17"/>
  <c r="B203" i="17"/>
  <c r="C202" i="17"/>
  <c r="B202" i="17"/>
  <c r="C201" i="17"/>
  <c r="B201" i="17"/>
  <c r="C200" i="17"/>
  <c r="B200" i="17"/>
  <c r="C199" i="17"/>
  <c r="B199" i="17"/>
  <c r="C198" i="17"/>
  <c r="B198" i="17"/>
  <c r="C197" i="17"/>
  <c r="B197" i="17"/>
  <c r="C196" i="17"/>
  <c r="B196" i="17"/>
  <c r="C195" i="17"/>
  <c r="B195" i="17"/>
  <c r="C194" i="17"/>
  <c r="B194" i="17"/>
  <c r="C193" i="17"/>
  <c r="B193" i="17"/>
  <c r="C192" i="17"/>
  <c r="B192" i="17"/>
  <c r="C191" i="17"/>
  <c r="B191" i="17"/>
  <c r="C190" i="17"/>
  <c r="B190" i="17"/>
  <c r="C189" i="17"/>
  <c r="B189" i="17"/>
  <c r="C188" i="17"/>
  <c r="B188" i="17"/>
  <c r="C187" i="17"/>
  <c r="B187" i="17"/>
  <c r="C186" i="17"/>
  <c r="B186" i="17"/>
  <c r="C185" i="17"/>
  <c r="B185" i="17"/>
  <c r="C184" i="17"/>
  <c r="B184" i="17"/>
  <c r="C183" i="17"/>
  <c r="B183" i="17"/>
  <c r="C182" i="17"/>
  <c r="B182" i="17"/>
  <c r="C181" i="17"/>
  <c r="B181" i="17"/>
  <c r="C180" i="17"/>
  <c r="B180" i="17"/>
  <c r="C179" i="17"/>
  <c r="B179" i="17"/>
  <c r="C178" i="17"/>
  <c r="B178" i="17"/>
  <c r="C177" i="17"/>
  <c r="B177" i="17"/>
  <c r="C176" i="17"/>
  <c r="B176" i="17"/>
  <c r="C175" i="17"/>
  <c r="B175" i="17"/>
  <c r="C174" i="17"/>
  <c r="B174" i="17"/>
  <c r="C173" i="17"/>
  <c r="B173" i="17"/>
  <c r="C172" i="17"/>
  <c r="B172" i="17"/>
  <c r="C171" i="17"/>
  <c r="B171" i="17"/>
  <c r="C170" i="17"/>
  <c r="B170" i="17"/>
  <c r="C169" i="17"/>
  <c r="B169" i="17"/>
  <c r="C168" i="17"/>
  <c r="B168" i="17"/>
  <c r="C167" i="17"/>
  <c r="B167" i="17"/>
  <c r="C166" i="17"/>
  <c r="B166" i="17"/>
  <c r="C165" i="17"/>
  <c r="B165" i="17"/>
  <c r="C164" i="17"/>
  <c r="B164" i="17"/>
  <c r="C163" i="17"/>
  <c r="B163" i="17"/>
  <c r="C162" i="17"/>
  <c r="B162" i="17"/>
  <c r="C161" i="17"/>
  <c r="B161" i="17"/>
  <c r="C160" i="17"/>
  <c r="B160" i="17"/>
  <c r="C159" i="17"/>
  <c r="B159" i="17"/>
  <c r="C158" i="17"/>
  <c r="B158" i="17"/>
  <c r="C157" i="17"/>
  <c r="B157" i="17"/>
  <c r="C156" i="17"/>
  <c r="B156" i="17"/>
  <c r="C155" i="17"/>
  <c r="B155" i="17"/>
  <c r="C154" i="17"/>
  <c r="B154" i="17"/>
  <c r="C153" i="17"/>
  <c r="B153" i="17"/>
  <c r="C152" i="17"/>
  <c r="B152" i="17"/>
  <c r="C151" i="17"/>
  <c r="B151" i="17"/>
  <c r="C150" i="17"/>
  <c r="B150" i="17"/>
  <c r="C149" i="17"/>
  <c r="B149" i="17"/>
  <c r="C148" i="17"/>
  <c r="B148" i="17"/>
  <c r="C147" i="17"/>
  <c r="B147" i="17"/>
  <c r="C146" i="17"/>
  <c r="B146" i="17"/>
  <c r="C145" i="17"/>
  <c r="B145" i="17"/>
  <c r="C144" i="17"/>
  <c r="B144" i="17"/>
  <c r="C143" i="17"/>
  <c r="B143" i="17"/>
  <c r="C142" i="17"/>
  <c r="B142" i="17"/>
  <c r="C141" i="17"/>
  <c r="B141" i="17"/>
  <c r="C140" i="17"/>
  <c r="B140" i="17"/>
  <c r="C139" i="17"/>
  <c r="B139" i="17"/>
  <c r="C138" i="17"/>
  <c r="B138" i="17"/>
  <c r="C137" i="17"/>
  <c r="B137" i="17"/>
  <c r="C136" i="17"/>
  <c r="B136" i="17"/>
  <c r="C135" i="17"/>
  <c r="B135" i="17"/>
  <c r="C134" i="17"/>
  <c r="B134" i="17"/>
  <c r="C133" i="17"/>
  <c r="B133" i="17"/>
  <c r="C132" i="17"/>
  <c r="B132" i="17"/>
  <c r="C131" i="17"/>
  <c r="B131" i="17"/>
  <c r="C130" i="17"/>
  <c r="B130" i="17"/>
  <c r="C129" i="17"/>
  <c r="B129" i="17"/>
  <c r="C128" i="17"/>
  <c r="B128" i="17"/>
  <c r="C127" i="17"/>
  <c r="B127" i="17"/>
  <c r="C126" i="17"/>
  <c r="B126" i="17"/>
  <c r="C125" i="17"/>
  <c r="B125" i="17"/>
  <c r="C124" i="17"/>
  <c r="B124" i="17"/>
  <c r="C123" i="17"/>
  <c r="B123" i="17"/>
  <c r="C122" i="17"/>
  <c r="B122" i="17"/>
  <c r="C121" i="17"/>
  <c r="B121" i="17"/>
  <c r="C120" i="17"/>
  <c r="B120" i="17"/>
  <c r="C119" i="17"/>
  <c r="B119" i="17"/>
  <c r="C118" i="17"/>
  <c r="B118" i="17"/>
  <c r="C117" i="17"/>
  <c r="B117" i="17"/>
  <c r="C116" i="17"/>
  <c r="B116" i="17"/>
  <c r="C115" i="17"/>
  <c r="B115" i="17"/>
  <c r="C114" i="17"/>
  <c r="B114" i="17"/>
  <c r="C113" i="17"/>
  <c r="B113" i="17"/>
  <c r="C112" i="17"/>
  <c r="B112" i="17"/>
  <c r="C111" i="17"/>
  <c r="B111" i="17"/>
  <c r="C110" i="17"/>
  <c r="B110" i="17"/>
  <c r="C109" i="17"/>
  <c r="B109" i="17"/>
  <c r="C108" i="17"/>
  <c r="B108" i="17"/>
  <c r="C107" i="17"/>
  <c r="B107" i="17"/>
  <c r="C106" i="17"/>
  <c r="B106" i="17"/>
  <c r="C105" i="17"/>
  <c r="B105" i="17"/>
  <c r="C104" i="17"/>
  <c r="B104" i="17"/>
  <c r="C103" i="17"/>
  <c r="B103" i="17"/>
  <c r="C102" i="17"/>
  <c r="B102" i="17"/>
  <c r="C101" i="17"/>
  <c r="B101" i="17"/>
  <c r="C100" i="17"/>
  <c r="B100" i="17"/>
  <c r="C99" i="17"/>
  <c r="B99" i="17"/>
  <c r="C98" i="17"/>
  <c r="B98" i="17"/>
  <c r="C97" i="17"/>
  <c r="B97" i="17"/>
  <c r="C96" i="17"/>
  <c r="B96" i="17"/>
  <c r="C95" i="17"/>
  <c r="B95" i="17"/>
  <c r="C94" i="17"/>
  <c r="B94" i="17"/>
  <c r="C93" i="17"/>
  <c r="B93" i="17"/>
  <c r="C92" i="17"/>
  <c r="B92" i="17"/>
  <c r="C91" i="17"/>
  <c r="B91" i="17"/>
  <c r="C90" i="17"/>
  <c r="B90" i="17"/>
  <c r="C89" i="17"/>
  <c r="B89" i="17"/>
  <c r="C88" i="17"/>
  <c r="B88" i="17"/>
  <c r="C87" i="17"/>
  <c r="B87" i="17"/>
  <c r="C86" i="17"/>
  <c r="B86" i="17"/>
  <c r="C85" i="17"/>
  <c r="B85" i="17"/>
  <c r="C84" i="17"/>
  <c r="B84" i="17"/>
  <c r="C83" i="17"/>
  <c r="B83" i="17"/>
  <c r="C82" i="17"/>
  <c r="B82" i="17"/>
  <c r="C81" i="17"/>
  <c r="B81" i="17"/>
  <c r="C80" i="17"/>
  <c r="B80" i="17"/>
  <c r="C79" i="17"/>
  <c r="B79" i="17"/>
  <c r="C78" i="17"/>
  <c r="B78" i="17"/>
  <c r="C77" i="17"/>
  <c r="B77" i="17"/>
  <c r="C76" i="17"/>
  <c r="B76" i="17"/>
  <c r="C75" i="17"/>
  <c r="B75" i="17"/>
  <c r="C74" i="17"/>
  <c r="B74" i="17"/>
  <c r="C73" i="17"/>
  <c r="B73" i="17"/>
  <c r="C72" i="17"/>
  <c r="B72" i="17"/>
  <c r="C71" i="17"/>
  <c r="B71" i="17"/>
  <c r="C70" i="17"/>
  <c r="B70" i="17"/>
  <c r="C69" i="17"/>
  <c r="B69" i="17"/>
  <c r="C68" i="17"/>
  <c r="B68" i="17"/>
  <c r="C67" i="17"/>
  <c r="B67" i="17"/>
  <c r="C66" i="17"/>
  <c r="B66" i="17"/>
  <c r="C65" i="17"/>
  <c r="B65" i="17"/>
  <c r="C64" i="17"/>
  <c r="B64"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C49" i="17"/>
  <c r="B49" i="17"/>
  <c r="C48" i="17"/>
  <c r="B48" i="17"/>
  <c r="C47" i="17"/>
  <c r="B47" i="17"/>
  <c r="C46" i="17"/>
  <c r="B46" i="17"/>
  <c r="C45" i="17"/>
  <c r="B45" i="17"/>
  <c r="C44" i="17"/>
  <c r="B44" i="17"/>
  <c r="F1022" i="16"/>
  <c r="G1022" i="16"/>
  <c r="H1022" i="16"/>
  <c r="I1022" i="16"/>
  <c r="J1022" i="16"/>
  <c r="K1022" i="16"/>
  <c r="L1022" i="16"/>
  <c r="M1022" i="16"/>
  <c r="N1022" i="16"/>
  <c r="O1022" i="16"/>
  <c r="P1022" i="16"/>
  <c r="Q1022" i="16"/>
  <c r="R1022" i="16"/>
  <c r="S1022" i="16"/>
  <c r="T1022" i="16"/>
  <c r="U1022" i="16"/>
  <c r="V1022" i="16"/>
  <c r="W1022" i="16"/>
  <c r="X1022" i="16"/>
  <c r="Y1022" i="16"/>
  <c r="Z1022" i="16"/>
  <c r="AA1022" i="16"/>
  <c r="AB1022" i="16"/>
  <c r="AC1022" i="16"/>
  <c r="E1022" i="16"/>
  <c r="A22" i="16"/>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873" i="16" s="1"/>
  <c r="A874" i="16" s="1"/>
  <c r="A875" i="16" s="1"/>
  <c r="A876" i="16" s="1"/>
  <c r="A877" i="16" s="1"/>
  <c r="A878" i="16" s="1"/>
  <c r="A879" i="16" s="1"/>
  <c r="A880" i="16" s="1"/>
  <c r="A881" i="16" s="1"/>
  <c r="A882" i="16" s="1"/>
  <c r="A883" i="16" s="1"/>
  <c r="A884" i="16" s="1"/>
  <c r="A885" i="16" s="1"/>
  <c r="A886" i="16" s="1"/>
  <c r="A887" i="16" s="1"/>
  <c r="A888" i="16" s="1"/>
  <c r="A889" i="16" s="1"/>
  <c r="A890" i="16" s="1"/>
  <c r="A891" i="16" s="1"/>
  <c r="A892" i="16" s="1"/>
  <c r="A893" i="16" s="1"/>
  <c r="A894" i="16" s="1"/>
  <c r="A895" i="16" s="1"/>
  <c r="A896" i="16" s="1"/>
  <c r="A897" i="16" s="1"/>
  <c r="A898" i="16" s="1"/>
  <c r="A899" i="16" s="1"/>
  <c r="A900" i="16" s="1"/>
  <c r="A901" i="16" s="1"/>
  <c r="A902" i="16" s="1"/>
  <c r="A903" i="16" s="1"/>
  <c r="A904" i="16" s="1"/>
  <c r="A905" i="16" s="1"/>
  <c r="A906" i="16" s="1"/>
  <c r="A907" i="16" s="1"/>
  <c r="A908" i="16" s="1"/>
  <c r="A909" i="16" s="1"/>
  <c r="A910" i="16" s="1"/>
  <c r="A911" i="16" s="1"/>
  <c r="A912" i="16" s="1"/>
  <c r="A913" i="16" s="1"/>
  <c r="A914" i="16" s="1"/>
  <c r="A915" i="16" s="1"/>
  <c r="A916" i="16" s="1"/>
  <c r="A917" i="16" s="1"/>
  <c r="A918" i="16" s="1"/>
  <c r="A919" i="16" s="1"/>
  <c r="A920" i="16" s="1"/>
  <c r="A921" i="16" s="1"/>
  <c r="A922" i="16" s="1"/>
  <c r="A923" i="16" s="1"/>
  <c r="A924" i="16" s="1"/>
  <c r="A925" i="16" s="1"/>
  <c r="A926" i="16" s="1"/>
  <c r="A927" i="16" s="1"/>
  <c r="A928" i="16" s="1"/>
  <c r="A929" i="16" s="1"/>
  <c r="A930" i="16" s="1"/>
  <c r="A931" i="16" s="1"/>
  <c r="A932" i="16" s="1"/>
  <c r="A933" i="16" s="1"/>
  <c r="A934" i="16" s="1"/>
  <c r="A935" i="16" s="1"/>
  <c r="A936" i="16" s="1"/>
  <c r="A937" i="16" s="1"/>
  <c r="A938" i="16" s="1"/>
  <c r="A939" i="16" s="1"/>
  <c r="A940" i="16" s="1"/>
  <c r="A941" i="16" s="1"/>
  <c r="A942" i="16" s="1"/>
  <c r="A943" i="16" s="1"/>
  <c r="A944" i="16" s="1"/>
  <c r="A945" i="16" s="1"/>
  <c r="A946" i="16" s="1"/>
  <c r="A947" i="16" s="1"/>
  <c r="A948" i="16" s="1"/>
  <c r="A949" i="16" s="1"/>
  <c r="A950" i="16" s="1"/>
  <c r="A951" i="16" s="1"/>
  <c r="A952" i="16" s="1"/>
  <c r="A953" i="16" s="1"/>
  <c r="A954" i="16" s="1"/>
  <c r="A955" i="16" s="1"/>
  <c r="A956" i="16" s="1"/>
  <c r="A957" i="16" s="1"/>
  <c r="A958" i="16" s="1"/>
  <c r="A959" i="16" s="1"/>
  <c r="A960" i="16" s="1"/>
  <c r="A961" i="16" s="1"/>
  <c r="A962" i="16" s="1"/>
  <c r="A963" i="16" s="1"/>
  <c r="A964" i="16" s="1"/>
  <c r="A965" i="16" s="1"/>
  <c r="A966" i="16" s="1"/>
  <c r="A967" i="16" s="1"/>
  <c r="A968" i="16" s="1"/>
  <c r="A969" i="16" s="1"/>
  <c r="A970" i="16" s="1"/>
  <c r="A971" i="16" s="1"/>
  <c r="A972" i="16" s="1"/>
  <c r="A973" i="16" s="1"/>
  <c r="A974" i="16" s="1"/>
  <c r="A975" i="16" s="1"/>
  <c r="A976" i="16" s="1"/>
  <c r="A977" i="16" s="1"/>
  <c r="A978" i="16" s="1"/>
  <c r="A979" i="16" s="1"/>
  <c r="A980" i="16" s="1"/>
  <c r="A981" i="16" s="1"/>
  <c r="A982" i="16" s="1"/>
  <c r="A983" i="16" s="1"/>
  <c r="A984" i="16" s="1"/>
  <c r="A985" i="16" s="1"/>
  <c r="A986" i="16" s="1"/>
  <c r="A987" i="16" s="1"/>
  <c r="A988" i="16" s="1"/>
  <c r="A989" i="16" s="1"/>
  <c r="A990" i="16" s="1"/>
  <c r="A991" i="16" s="1"/>
  <c r="A992" i="16" s="1"/>
  <c r="A993" i="16" s="1"/>
  <c r="A994" i="16" s="1"/>
  <c r="A995" i="16" s="1"/>
  <c r="A996" i="16" s="1"/>
  <c r="A997" i="16" s="1"/>
  <c r="A998" i="16" s="1"/>
  <c r="A999" i="16" s="1"/>
  <c r="A1000" i="16" s="1"/>
  <c r="A1001" i="16" s="1"/>
  <c r="A1002" i="16" s="1"/>
  <c r="A1003" i="16" s="1"/>
  <c r="A1004" i="16" s="1"/>
  <c r="A1005" i="16" s="1"/>
  <c r="A1006" i="16" s="1"/>
  <c r="A1007" i="16" s="1"/>
  <c r="A1008" i="16" s="1"/>
  <c r="A1009" i="16" s="1"/>
  <c r="A1010" i="16" s="1"/>
  <c r="A1011" i="16" s="1"/>
  <c r="A1012" i="16" s="1"/>
  <c r="A1013" i="16" s="1"/>
  <c r="A1014" i="16" s="1"/>
  <c r="A1015" i="16" s="1"/>
  <c r="A1016" i="16" s="1"/>
  <c r="A1017" i="16" s="1"/>
  <c r="A1018" i="16" s="1"/>
  <c r="A1019" i="16" s="1"/>
  <c r="A1020" i="16" s="1"/>
  <c r="A17" i="37"/>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F1022" i="4"/>
  <c r="G1022" i="4"/>
  <c r="H1022" i="4"/>
  <c r="I1022" i="4"/>
  <c r="J1022" i="4"/>
  <c r="K1022" i="4"/>
  <c r="L1022" i="4"/>
  <c r="M1022" i="4"/>
  <c r="N1022" i="4"/>
  <c r="O1022" i="4"/>
  <c r="P1022" i="4"/>
  <c r="Q1022" i="4"/>
  <c r="R1022" i="4"/>
  <c r="S1022" i="4"/>
  <c r="T1022" i="4"/>
  <c r="U1022" i="4"/>
  <c r="V1022" i="4"/>
  <c r="W1022" i="4"/>
  <c r="X1022" i="4"/>
  <c r="Y1022" i="4"/>
  <c r="Z1022" i="4"/>
  <c r="AA1022" i="4"/>
  <c r="AB1022" i="4"/>
  <c r="AC1022" i="4"/>
  <c r="E1022" i="4"/>
  <c r="G1020" i="7"/>
  <c r="H1020" i="7"/>
  <c r="I1020" i="7"/>
  <c r="J1020" i="7"/>
  <c r="K1020" i="7"/>
  <c r="L1020" i="7"/>
  <c r="M1020" i="7"/>
  <c r="N1020" i="7"/>
  <c r="O1020" i="7"/>
  <c r="P1020" i="7"/>
  <c r="Q1020" i="7"/>
  <c r="R1020" i="7"/>
  <c r="S1020" i="7"/>
  <c r="T1020" i="7"/>
  <c r="U1020" i="7"/>
  <c r="V1020" i="7"/>
  <c r="W1020" i="7"/>
  <c r="X1020" i="7"/>
  <c r="Y1020" i="7"/>
  <c r="Z1020" i="7"/>
  <c r="AA1020" i="7"/>
  <c r="AB1020" i="7"/>
  <c r="AC1020" i="7"/>
  <c r="AD1020" i="7"/>
  <c r="F1020" i="7"/>
  <c r="C1019" i="7"/>
  <c r="C1018" i="7"/>
  <c r="B1018" i="7"/>
  <c r="C1017" i="7"/>
  <c r="B1017" i="7"/>
  <c r="C1016" i="7"/>
  <c r="B1016" i="7"/>
  <c r="C1015" i="7"/>
  <c r="B1015" i="7"/>
  <c r="C1014" i="7"/>
  <c r="B1014" i="7"/>
  <c r="C1013" i="7"/>
  <c r="B1013" i="7"/>
  <c r="C1012" i="7"/>
  <c r="B1012" i="7"/>
  <c r="C1011" i="7"/>
  <c r="B1011" i="7"/>
  <c r="C1010" i="7"/>
  <c r="B1010" i="7"/>
  <c r="C1009" i="7"/>
  <c r="B1009" i="7"/>
  <c r="C1008" i="7"/>
  <c r="B1008" i="7"/>
  <c r="C1007" i="7"/>
  <c r="B1007" i="7"/>
  <c r="C1006" i="7"/>
  <c r="B1006" i="7"/>
  <c r="C1005" i="7"/>
  <c r="B1005" i="7"/>
  <c r="C1004" i="7"/>
  <c r="B1004" i="7"/>
  <c r="C1003" i="7"/>
  <c r="B1003" i="7"/>
  <c r="C1002" i="7"/>
  <c r="B1002" i="7"/>
  <c r="C1001" i="7"/>
  <c r="B1001" i="7"/>
  <c r="C1000" i="7"/>
  <c r="B1000" i="7"/>
  <c r="C999" i="7"/>
  <c r="B999" i="7"/>
  <c r="C998" i="7"/>
  <c r="B998" i="7"/>
  <c r="C997" i="7"/>
  <c r="B997" i="7"/>
  <c r="C996" i="7"/>
  <c r="B996" i="7"/>
  <c r="C995" i="7"/>
  <c r="B995" i="7"/>
  <c r="C994" i="7"/>
  <c r="B994" i="7"/>
  <c r="C993" i="7"/>
  <c r="B993" i="7"/>
  <c r="C992" i="7"/>
  <c r="B992" i="7"/>
  <c r="C991" i="7"/>
  <c r="B991" i="7"/>
  <c r="C990" i="7"/>
  <c r="B990" i="7"/>
  <c r="C989" i="7"/>
  <c r="B989" i="7"/>
  <c r="C988" i="7"/>
  <c r="B988" i="7"/>
  <c r="C987" i="7"/>
  <c r="B987" i="7"/>
  <c r="C986" i="7"/>
  <c r="B986" i="7"/>
  <c r="C985" i="7"/>
  <c r="B985" i="7"/>
  <c r="C984" i="7"/>
  <c r="B984" i="7"/>
  <c r="C983" i="7"/>
  <c r="B983" i="7"/>
  <c r="C982" i="7"/>
  <c r="B982" i="7"/>
  <c r="C981" i="7"/>
  <c r="B981" i="7"/>
  <c r="C980" i="7"/>
  <c r="B980" i="7"/>
  <c r="C979" i="7"/>
  <c r="B979" i="7"/>
  <c r="C978" i="7"/>
  <c r="B978" i="7"/>
  <c r="C977" i="7"/>
  <c r="B977" i="7"/>
  <c r="C976" i="7"/>
  <c r="B976" i="7"/>
  <c r="C975" i="7"/>
  <c r="B975" i="7"/>
  <c r="C974" i="7"/>
  <c r="B974" i="7"/>
  <c r="C973" i="7"/>
  <c r="B973" i="7"/>
  <c r="C972" i="7"/>
  <c r="B972" i="7"/>
  <c r="C971" i="7"/>
  <c r="B971" i="7"/>
  <c r="C970" i="7"/>
  <c r="B970" i="7"/>
  <c r="C969" i="7"/>
  <c r="B969" i="7"/>
  <c r="C968" i="7"/>
  <c r="B968" i="7"/>
  <c r="C967" i="7"/>
  <c r="B967" i="7"/>
  <c r="C966" i="7"/>
  <c r="B966" i="7"/>
  <c r="C965" i="7"/>
  <c r="B965" i="7"/>
  <c r="C964" i="7"/>
  <c r="B964" i="7"/>
  <c r="C963" i="7"/>
  <c r="B963" i="7"/>
  <c r="C962" i="7"/>
  <c r="B962" i="7"/>
  <c r="C961" i="7"/>
  <c r="B961" i="7"/>
  <c r="C960" i="7"/>
  <c r="B960" i="7"/>
  <c r="C959" i="7"/>
  <c r="B959" i="7"/>
  <c r="C958" i="7"/>
  <c r="B958" i="7"/>
  <c r="C957" i="7"/>
  <c r="B957" i="7"/>
  <c r="C956" i="7"/>
  <c r="B956" i="7"/>
  <c r="C955" i="7"/>
  <c r="B955" i="7"/>
  <c r="C954" i="7"/>
  <c r="B954" i="7"/>
  <c r="C953" i="7"/>
  <c r="B953" i="7"/>
  <c r="C952" i="7"/>
  <c r="B952" i="7"/>
  <c r="C951" i="7"/>
  <c r="B951" i="7"/>
  <c r="C950" i="7"/>
  <c r="B950" i="7"/>
  <c r="C949" i="7"/>
  <c r="B949" i="7"/>
  <c r="C948" i="7"/>
  <c r="B948" i="7"/>
  <c r="C947" i="7"/>
  <c r="B947" i="7"/>
  <c r="C946" i="7"/>
  <c r="B946" i="7"/>
  <c r="C945" i="7"/>
  <c r="B945" i="7"/>
  <c r="C944" i="7"/>
  <c r="B944" i="7"/>
  <c r="C943" i="7"/>
  <c r="B943" i="7"/>
  <c r="C942" i="7"/>
  <c r="B942" i="7"/>
  <c r="C941" i="7"/>
  <c r="B941" i="7"/>
  <c r="C940" i="7"/>
  <c r="B940" i="7"/>
  <c r="C939" i="7"/>
  <c r="B939" i="7"/>
  <c r="C938" i="7"/>
  <c r="B938" i="7"/>
  <c r="C937" i="7"/>
  <c r="B937" i="7"/>
  <c r="C936" i="7"/>
  <c r="B936" i="7"/>
  <c r="C935" i="7"/>
  <c r="B935" i="7"/>
  <c r="C934" i="7"/>
  <c r="B934" i="7"/>
  <c r="C933" i="7"/>
  <c r="B933" i="7"/>
  <c r="C932" i="7"/>
  <c r="B932" i="7"/>
  <c r="C931" i="7"/>
  <c r="B931" i="7"/>
  <c r="C930" i="7"/>
  <c r="B930" i="7"/>
  <c r="C929" i="7"/>
  <c r="B929" i="7"/>
  <c r="C928" i="7"/>
  <c r="B928" i="7"/>
  <c r="C927" i="7"/>
  <c r="B927" i="7"/>
  <c r="C926" i="7"/>
  <c r="B926" i="7"/>
  <c r="C925" i="7"/>
  <c r="B925" i="7"/>
  <c r="C924" i="7"/>
  <c r="B924" i="7"/>
  <c r="C923" i="7"/>
  <c r="B923" i="7"/>
  <c r="C922" i="7"/>
  <c r="B922" i="7"/>
  <c r="C921" i="7"/>
  <c r="B921" i="7"/>
  <c r="C920" i="7"/>
  <c r="B920" i="7"/>
  <c r="C919" i="7"/>
  <c r="B919" i="7"/>
  <c r="C918" i="7"/>
  <c r="B918" i="7"/>
  <c r="C917" i="7"/>
  <c r="B917" i="7"/>
  <c r="C916" i="7"/>
  <c r="B916" i="7"/>
  <c r="C915" i="7"/>
  <c r="B915" i="7"/>
  <c r="C914" i="7"/>
  <c r="B914" i="7"/>
  <c r="C913" i="7"/>
  <c r="B913" i="7"/>
  <c r="C912" i="7"/>
  <c r="B912" i="7"/>
  <c r="C911" i="7"/>
  <c r="B911" i="7"/>
  <c r="C910" i="7"/>
  <c r="B910" i="7"/>
  <c r="C909" i="7"/>
  <c r="B909" i="7"/>
  <c r="C908" i="7"/>
  <c r="B908" i="7"/>
  <c r="C907" i="7"/>
  <c r="B907" i="7"/>
  <c r="C906" i="7"/>
  <c r="B906" i="7"/>
  <c r="C905" i="7"/>
  <c r="B905" i="7"/>
  <c r="C904" i="7"/>
  <c r="B904" i="7"/>
  <c r="C903" i="7"/>
  <c r="B903" i="7"/>
  <c r="C902" i="7"/>
  <c r="B902" i="7"/>
  <c r="C901" i="7"/>
  <c r="B901" i="7"/>
  <c r="C900" i="7"/>
  <c r="B900" i="7"/>
  <c r="C899" i="7"/>
  <c r="B899" i="7"/>
  <c r="C898" i="7"/>
  <c r="B898" i="7"/>
  <c r="C897" i="7"/>
  <c r="B897" i="7"/>
  <c r="C896" i="7"/>
  <c r="B896" i="7"/>
  <c r="C895" i="7"/>
  <c r="B895" i="7"/>
  <c r="C894" i="7"/>
  <c r="B894" i="7"/>
  <c r="C893" i="7"/>
  <c r="B893" i="7"/>
  <c r="C892" i="7"/>
  <c r="B892" i="7"/>
  <c r="C891" i="7"/>
  <c r="B891" i="7"/>
  <c r="C890" i="7"/>
  <c r="B890" i="7"/>
  <c r="C889" i="7"/>
  <c r="B889" i="7"/>
  <c r="C888" i="7"/>
  <c r="B888" i="7"/>
  <c r="C887" i="7"/>
  <c r="B887" i="7"/>
  <c r="C886" i="7"/>
  <c r="B886" i="7"/>
  <c r="C885" i="7"/>
  <c r="B885" i="7"/>
  <c r="C884" i="7"/>
  <c r="B884" i="7"/>
  <c r="C883" i="7"/>
  <c r="B883" i="7"/>
  <c r="C882" i="7"/>
  <c r="B882" i="7"/>
  <c r="C881" i="7"/>
  <c r="B881" i="7"/>
  <c r="C880" i="7"/>
  <c r="B880" i="7"/>
  <c r="C879" i="7"/>
  <c r="B879" i="7"/>
  <c r="C878" i="7"/>
  <c r="B878" i="7"/>
  <c r="C877" i="7"/>
  <c r="B877" i="7"/>
  <c r="C876" i="7"/>
  <c r="B876" i="7"/>
  <c r="C875" i="7"/>
  <c r="B875" i="7"/>
  <c r="C874" i="7"/>
  <c r="B874" i="7"/>
  <c r="C873" i="7"/>
  <c r="B873" i="7"/>
  <c r="C872" i="7"/>
  <c r="B872" i="7"/>
  <c r="C871" i="7"/>
  <c r="B871" i="7"/>
  <c r="C870" i="7"/>
  <c r="B870" i="7"/>
  <c r="C869" i="7"/>
  <c r="B869" i="7"/>
  <c r="C868" i="7"/>
  <c r="B868" i="7"/>
  <c r="C867" i="7"/>
  <c r="B867" i="7"/>
  <c r="C866" i="7"/>
  <c r="B866" i="7"/>
  <c r="C865" i="7"/>
  <c r="B865" i="7"/>
  <c r="C864" i="7"/>
  <c r="B864" i="7"/>
  <c r="C863" i="7"/>
  <c r="B863" i="7"/>
  <c r="C862" i="7"/>
  <c r="B862" i="7"/>
  <c r="C861" i="7"/>
  <c r="B861" i="7"/>
  <c r="C860" i="7"/>
  <c r="B860" i="7"/>
  <c r="C859" i="7"/>
  <c r="B859" i="7"/>
  <c r="C858" i="7"/>
  <c r="B858" i="7"/>
  <c r="C857" i="7"/>
  <c r="B857" i="7"/>
  <c r="C856" i="7"/>
  <c r="B856" i="7"/>
  <c r="C855" i="7"/>
  <c r="B855" i="7"/>
  <c r="C854" i="7"/>
  <c r="B854" i="7"/>
  <c r="C853" i="7"/>
  <c r="B853" i="7"/>
  <c r="C852" i="7"/>
  <c r="B852" i="7"/>
  <c r="C851" i="7"/>
  <c r="B851" i="7"/>
  <c r="C850" i="7"/>
  <c r="B850" i="7"/>
  <c r="C849" i="7"/>
  <c r="B849" i="7"/>
  <c r="C848" i="7"/>
  <c r="B848" i="7"/>
  <c r="C847" i="7"/>
  <c r="B847" i="7"/>
  <c r="C846" i="7"/>
  <c r="B846" i="7"/>
  <c r="C845" i="7"/>
  <c r="B845" i="7"/>
  <c r="C844" i="7"/>
  <c r="B844" i="7"/>
  <c r="C843" i="7"/>
  <c r="B843" i="7"/>
  <c r="C842" i="7"/>
  <c r="B842" i="7"/>
  <c r="C841" i="7"/>
  <c r="B841" i="7"/>
  <c r="C840" i="7"/>
  <c r="B840" i="7"/>
  <c r="C839" i="7"/>
  <c r="B839" i="7"/>
  <c r="C838" i="7"/>
  <c r="B838" i="7"/>
  <c r="C837" i="7"/>
  <c r="B837" i="7"/>
  <c r="C836" i="7"/>
  <c r="B836" i="7"/>
  <c r="C835" i="7"/>
  <c r="B835" i="7"/>
  <c r="C834" i="7"/>
  <c r="B834" i="7"/>
  <c r="C833" i="7"/>
  <c r="B833" i="7"/>
  <c r="C832" i="7"/>
  <c r="B832" i="7"/>
  <c r="C831" i="7"/>
  <c r="B831" i="7"/>
  <c r="C830" i="7"/>
  <c r="B830" i="7"/>
  <c r="C829" i="7"/>
  <c r="B829" i="7"/>
  <c r="C828" i="7"/>
  <c r="B828" i="7"/>
  <c r="C827" i="7"/>
  <c r="B827" i="7"/>
  <c r="C826" i="7"/>
  <c r="B826" i="7"/>
  <c r="C825" i="7"/>
  <c r="B825" i="7"/>
  <c r="C824" i="7"/>
  <c r="B824" i="7"/>
  <c r="C823" i="7"/>
  <c r="B823" i="7"/>
  <c r="C822" i="7"/>
  <c r="B822" i="7"/>
  <c r="C821" i="7"/>
  <c r="B821" i="7"/>
  <c r="C820" i="7"/>
  <c r="B820" i="7"/>
  <c r="C819" i="7"/>
  <c r="B819" i="7"/>
  <c r="C818" i="7"/>
  <c r="B818" i="7"/>
  <c r="C817" i="7"/>
  <c r="B817" i="7"/>
  <c r="C816" i="7"/>
  <c r="B816" i="7"/>
  <c r="C815" i="7"/>
  <c r="B815" i="7"/>
  <c r="C814" i="7"/>
  <c r="B814" i="7"/>
  <c r="C813" i="7"/>
  <c r="B813" i="7"/>
  <c r="C812" i="7"/>
  <c r="B812" i="7"/>
  <c r="C811" i="7"/>
  <c r="B811" i="7"/>
  <c r="C810" i="7"/>
  <c r="B810" i="7"/>
  <c r="C809" i="7"/>
  <c r="B809" i="7"/>
  <c r="C808" i="7"/>
  <c r="B808" i="7"/>
  <c r="C807" i="7"/>
  <c r="B807" i="7"/>
  <c r="C806" i="7"/>
  <c r="B806" i="7"/>
  <c r="C805" i="7"/>
  <c r="B805" i="7"/>
  <c r="C804" i="7"/>
  <c r="B804" i="7"/>
  <c r="C803" i="7"/>
  <c r="B803" i="7"/>
  <c r="C802" i="7"/>
  <c r="B802" i="7"/>
  <c r="C801" i="7"/>
  <c r="B801" i="7"/>
  <c r="C800" i="7"/>
  <c r="B800" i="7"/>
  <c r="C799" i="7"/>
  <c r="B799" i="7"/>
  <c r="C798" i="7"/>
  <c r="B798" i="7"/>
  <c r="C797" i="7"/>
  <c r="B797" i="7"/>
  <c r="C796" i="7"/>
  <c r="B796" i="7"/>
  <c r="C795" i="7"/>
  <c r="B795" i="7"/>
  <c r="C794" i="7"/>
  <c r="B794" i="7"/>
  <c r="C793" i="7"/>
  <c r="B793" i="7"/>
  <c r="C792" i="7"/>
  <c r="B792" i="7"/>
  <c r="C791" i="7"/>
  <c r="B791" i="7"/>
  <c r="C790" i="7"/>
  <c r="B790" i="7"/>
  <c r="C789" i="7"/>
  <c r="B789" i="7"/>
  <c r="C788" i="7"/>
  <c r="B788" i="7"/>
  <c r="C787" i="7"/>
  <c r="B787" i="7"/>
  <c r="C786" i="7"/>
  <c r="B786" i="7"/>
  <c r="C785" i="7"/>
  <c r="B785" i="7"/>
  <c r="C784" i="7"/>
  <c r="B784" i="7"/>
  <c r="C783" i="7"/>
  <c r="B783" i="7"/>
  <c r="C782" i="7"/>
  <c r="B782" i="7"/>
  <c r="C781" i="7"/>
  <c r="B781" i="7"/>
  <c r="C780" i="7"/>
  <c r="B780" i="7"/>
  <c r="C779" i="7"/>
  <c r="B779" i="7"/>
  <c r="C778" i="7"/>
  <c r="B778" i="7"/>
  <c r="C777" i="7"/>
  <c r="B777" i="7"/>
  <c r="C776" i="7"/>
  <c r="B776" i="7"/>
  <c r="C775" i="7"/>
  <c r="B775" i="7"/>
  <c r="C774" i="7"/>
  <c r="B774" i="7"/>
  <c r="C773" i="7"/>
  <c r="B773" i="7"/>
  <c r="C772" i="7"/>
  <c r="B772" i="7"/>
  <c r="C771" i="7"/>
  <c r="B771" i="7"/>
  <c r="C770" i="7"/>
  <c r="B770" i="7"/>
  <c r="C769" i="7"/>
  <c r="B769" i="7"/>
  <c r="C768" i="7"/>
  <c r="B768" i="7"/>
  <c r="C767" i="7"/>
  <c r="B767" i="7"/>
  <c r="C766" i="7"/>
  <c r="B766" i="7"/>
  <c r="C765" i="7"/>
  <c r="B765" i="7"/>
  <c r="C764" i="7"/>
  <c r="B764" i="7"/>
  <c r="C763" i="7"/>
  <c r="B763" i="7"/>
  <c r="C762" i="7"/>
  <c r="B762" i="7"/>
  <c r="C761" i="7"/>
  <c r="B761" i="7"/>
  <c r="C760" i="7"/>
  <c r="B760" i="7"/>
  <c r="C759" i="7"/>
  <c r="B759" i="7"/>
  <c r="C758" i="7"/>
  <c r="B758" i="7"/>
  <c r="C757" i="7"/>
  <c r="B757" i="7"/>
  <c r="C756" i="7"/>
  <c r="B756" i="7"/>
  <c r="C755" i="7"/>
  <c r="B755" i="7"/>
  <c r="C754" i="7"/>
  <c r="B754" i="7"/>
  <c r="C753" i="7"/>
  <c r="B753" i="7"/>
  <c r="C752" i="7"/>
  <c r="B752" i="7"/>
  <c r="C751" i="7"/>
  <c r="B751" i="7"/>
  <c r="C750" i="7"/>
  <c r="B750" i="7"/>
  <c r="C749" i="7"/>
  <c r="B749" i="7"/>
  <c r="C748" i="7"/>
  <c r="B748" i="7"/>
  <c r="C747" i="7"/>
  <c r="B747" i="7"/>
  <c r="C746" i="7"/>
  <c r="B746" i="7"/>
  <c r="C745" i="7"/>
  <c r="B745" i="7"/>
  <c r="C744" i="7"/>
  <c r="B744" i="7"/>
  <c r="C743" i="7"/>
  <c r="B743" i="7"/>
  <c r="C742" i="7"/>
  <c r="B742" i="7"/>
  <c r="C741" i="7"/>
  <c r="B741" i="7"/>
  <c r="C740" i="7"/>
  <c r="B740" i="7"/>
  <c r="C739" i="7"/>
  <c r="B739" i="7"/>
  <c r="C738" i="7"/>
  <c r="B738" i="7"/>
  <c r="C737" i="7"/>
  <c r="B737" i="7"/>
  <c r="C736" i="7"/>
  <c r="B736" i="7"/>
  <c r="C735" i="7"/>
  <c r="B735" i="7"/>
  <c r="C734" i="7"/>
  <c r="B734" i="7"/>
  <c r="C733" i="7"/>
  <c r="B733" i="7"/>
  <c r="C732" i="7"/>
  <c r="B732" i="7"/>
  <c r="C731" i="7"/>
  <c r="B731" i="7"/>
  <c r="C730" i="7"/>
  <c r="B730" i="7"/>
  <c r="C729" i="7"/>
  <c r="B729" i="7"/>
  <c r="C728" i="7"/>
  <c r="B728" i="7"/>
  <c r="C727" i="7"/>
  <c r="B727" i="7"/>
  <c r="C726" i="7"/>
  <c r="B726" i="7"/>
  <c r="C725" i="7"/>
  <c r="B725" i="7"/>
  <c r="C724" i="7"/>
  <c r="B724" i="7"/>
  <c r="C723" i="7"/>
  <c r="B723" i="7"/>
  <c r="C722" i="7"/>
  <c r="B722" i="7"/>
  <c r="C721" i="7"/>
  <c r="B721" i="7"/>
  <c r="C720" i="7"/>
  <c r="B720" i="7"/>
  <c r="C719" i="7"/>
  <c r="B719" i="7"/>
  <c r="C718" i="7"/>
  <c r="B718" i="7"/>
  <c r="C717" i="7"/>
  <c r="B717" i="7"/>
  <c r="C716" i="7"/>
  <c r="B716" i="7"/>
  <c r="C715" i="7"/>
  <c r="B715" i="7"/>
  <c r="C714" i="7"/>
  <c r="B714" i="7"/>
  <c r="C713" i="7"/>
  <c r="B713" i="7"/>
  <c r="C712" i="7"/>
  <c r="B712" i="7"/>
  <c r="C711" i="7"/>
  <c r="B711" i="7"/>
  <c r="C710" i="7"/>
  <c r="B710" i="7"/>
  <c r="C709" i="7"/>
  <c r="B709" i="7"/>
  <c r="C708" i="7"/>
  <c r="B708" i="7"/>
  <c r="C707" i="7"/>
  <c r="B707" i="7"/>
  <c r="C706" i="7"/>
  <c r="B706" i="7"/>
  <c r="C705" i="7"/>
  <c r="B705" i="7"/>
  <c r="C704" i="7"/>
  <c r="B704" i="7"/>
  <c r="C703" i="7"/>
  <c r="B703" i="7"/>
  <c r="C702" i="7"/>
  <c r="B702" i="7"/>
  <c r="C701" i="7"/>
  <c r="B701" i="7"/>
  <c r="C700" i="7"/>
  <c r="B700" i="7"/>
  <c r="C699" i="7"/>
  <c r="B699" i="7"/>
  <c r="C698" i="7"/>
  <c r="B698" i="7"/>
  <c r="C697" i="7"/>
  <c r="B697" i="7"/>
  <c r="C696" i="7"/>
  <c r="B696" i="7"/>
  <c r="C695" i="7"/>
  <c r="B695" i="7"/>
  <c r="C694" i="7"/>
  <c r="B694" i="7"/>
  <c r="C693" i="7"/>
  <c r="B693" i="7"/>
  <c r="C692" i="7"/>
  <c r="B692" i="7"/>
  <c r="C691" i="7"/>
  <c r="B691" i="7"/>
  <c r="C690" i="7"/>
  <c r="B690" i="7"/>
  <c r="C689" i="7"/>
  <c r="B689" i="7"/>
  <c r="C688" i="7"/>
  <c r="B688" i="7"/>
  <c r="C687" i="7"/>
  <c r="B687" i="7"/>
  <c r="C686" i="7"/>
  <c r="B686" i="7"/>
  <c r="C685" i="7"/>
  <c r="B685" i="7"/>
  <c r="C684" i="7"/>
  <c r="B684" i="7"/>
  <c r="C683" i="7"/>
  <c r="B683" i="7"/>
  <c r="C682" i="7"/>
  <c r="B682" i="7"/>
  <c r="C681" i="7"/>
  <c r="B681" i="7"/>
  <c r="C680" i="7"/>
  <c r="B680" i="7"/>
  <c r="C679" i="7"/>
  <c r="B679" i="7"/>
  <c r="C678" i="7"/>
  <c r="B678" i="7"/>
  <c r="C677" i="7"/>
  <c r="B677" i="7"/>
  <c r="C676" i="7"/>
  <c r="B676" i="7"/>
  <c r="C675" i="7"/>
  <c r="B675" i="7"/>
  <c r="C674" i="7"/>
  <c r="B674" i="7"/>
  <c r="C673" i="7"/>
  <c r="B673" i="7"/>
  <c r="C672" i="7"/>
  <c r="B672" i="7"/>
  <c r="C671" i="7"/>
  <c r="B671" i="7"/>
  <c r="C670" i="7"/>
  <c r="B670" i="7"/>
  <c r="C669" i="7"/>
  <c r="B669" i="7"/>
  <c r="C668" i="7"/>
  <c r="B668" i="7"/>
  <c r="C667" i="7"/>
  <c r="B667" i="7"/>
  <c r="C666" i="7"/>
  <c r="B666" i="7"/>
  <c r="C665" i="7"/>
  <c r="B665" i="7"/>
  <c r="C664" i="7"/>
  <c r="B664" i="7"/>
  <c r="C663" i="7"/>
  <c r="B663" i="7"/>
  <c r="C662" i="7"/>
  <c r="B662" i="7"/>
  <c r="C661" i="7"/>
  <c r="B661" i="7"/>
  <c r="C660" i="7"/>
  <c r="B660" i="7"/>
  <c r="C659" i="7"/>
  <c r="B659" i="7"/>
  <c r="C658" i="7"/>
  <c r="B658" i="7"/>
  <c r="C657" i="7"/>
  <c r="B657" i="7"/>
  <c r="C656" i="7"/>
  <c r="B656" i="7"/>
  <c r="C655" i="7"/>
  <c r="B655" i="7"/>
  <c r="C654" i="7"/>
  <c r="B654" i="7"/>
  <c r="C653" i="7"/>
  <c r="B653" i="7"/>
  <c r="C652" i="7"/>
  <c r="B652" i="7"/>
  <c r="C651" i="7"/>
  <c r="B651" i="7"/>
  <c r="C650" i="7"/>
  <c r="B650" i="7"/>
  <c r="C649" i="7"/>
  <c r="B649" i="7"/>
  <c r="C648" i="7"/>
  <c r="B648" i="7"/>
  <c r="C647" i="7"/>
  <c r="B647" i="7"/>
  <c r="C646" i="7"/>
  <c r="B646" i="7"/>
  <c r="C645" i="7"/>
  <c r="B645" i="7"/>
  <c r="C644" i="7"/>
  <c r="B644" i="7"/>
  <c r="C643" i="7"/>
  <c r="B643" i="7"/>
  <c r="C642" i="7"/>
  <c r="B642" i="7"/>
  <c r="C641" i="7"/>
  <c r="B641" i="7"/>
  <c r="C640" i="7"/>
  <c r="B640" i="7"/>
  <c r="C639" i="7"/>
  <c r="B639" i="7"/>
  <c r="C638" i="7"/>
  <c r="B638" i="7"/>
  <c r="C637" i="7"/>
  <c r="B637" i="7"/>
  <c r="C636" i="7"/>
  <c r="B636" i="7"/>
  <c r="C635" i="7"/>
  <c r="B635" i="7"/>
  <c r="C634" i="7"/>
  <c r="B634" i="7"/>
  <c r="C633" i="7"/>
  <c r="B633" i="7"/>
  <c r="C632" i="7"/>
  <c r="B632" i="7"/>
  <c r="C631" i="7"/>
  <c r="B631" i="7"/>
  <c r="C630" i="7"/>
  <c r="B630" i="7"/>
  <c r="C629" i="7"/>
  <c r="B629" i="7"/>
  <c r="C628" i="7"/>
  <c r="B628" i="7"/>
  <c r="C627" i="7"/>
  <c r="B627" i="7"/>
  <c r="C626" i="7"/>
  <c r="B626" i="7"/>
  <c r="C625" i="7"/>
  <c r="B625" i="7"/>
  <c r="C624" i="7"/>
  <c r="B624" i="7"/>
  <c r="C623" i="7"/>
  <c r="B623" i="7"/>
  <c r="C622" i="7"/>
  <c r="B622" i="7"/>
  <c r="C621" i="7"/>
  <c r="B621" i="7"/>
  <c r="C620" i="7"/>
  <c r="B620" i="7"/>
  <c r="C619" i="7"/>
  <c r="B619" i="7"/>
  <c r="C618" i="7"/>
  <c r="B618" i="7"/>
  <c r="C617" i="7"/>
  <c r="B617" i="7"/>
  <c r="C616" i="7"/>
  <c r="B616" i="7"/>
  <c r="C615" i="7"/>
  <c r="B615" i="7"/>
  <c r="C614" i="7"/>
  <c r="B614" i="7"/>
  <c r="C613" i="7"/>
  <c r="B613" i="7"/>
  <c r="C612" i="7"/>
  <c r="B612" i="7"/>
  <c r="C611" i="7"/>
  <c r="B611" i="7"/>
  <c r="C610" i="7"/>
  <c r="B610" i="7"/>
  <c r="C609" i="7"/>
  <c r="B609" i="7"/>
  <c r="C608" i="7"/>
  <c r="B608" i="7"/>
  <c r="C607" i="7"/>
  <c r="B607" i="7"/>
  <c r="C606" i="7"/>
  <c r="B606" i="7"/>
  <c r="C605" i="7"/>
  <c r="B605" i="7"/>
  <c r="C604" i="7"/>
  <c r="B604" i="7"/>
  <c r="C603" i="7"/>
  <c r="B603" i="7"/>
  <c r="C602" i="7"/>
  <c r="B602" i="7"/>
  <c r="C601" i="7"/>
  <c r="B601" i="7"/>
  <c r="C600" i="7"/>
  <c r="B600" i="7"/>
  <c r="C599" i="7"/>
  <c r="B599" i="7"/>
  <c r="C598" i="7"/>
  <c r="B598" i="7"/>
  <c r="C597" i="7"/>
  <c r="B597" i="7"/>
  <c r="C596" i="7"/>
  <c r="B596" i="7"/>
  <c r="C595" i="7"/>
  <c r="B595" i="7"/>
  <c r="C594" i="7"/>
  <c r="B594" i="7"/>
  <c r="C593" i="7"/>
  <c r="B593" i="7"/>
  <c r="C592" i="7"/>
  <c r="B592" i="7"/>
  <c r="C591" i="7"/>
  <c r="B591" i="7"/>
  <c r="C590" i="7"/>
  <c r="B590" i="7"/>
  <c r="C589" i="7"/>
  <c r="B589" i="7"/>
  <c r="C588" i="7"/>
  <c r="B588" i="7"/>
  <c r="C587" i="7"/>
  <c r="B587" i="7"/>
  <c r="C586" i="7"/>
  <c r="B586" i="7"/>
  <c r="C585" i="7"/>
  <c r="B585" i="7"/>
  <c r="C584" i="7"/>
  <c r="B584" i="7"/>
  <c r="C583" i="7"/>
  <c r="B583" i="7"/>
  <c r="C582" i="7"/>
  <c r="B582" i="7"/>
  <c r="C581" i="7"/>
  <c r="B581" i="7"/>
  <c r="C580" i="7"/>
  <c r="B580" i="7"/>
  <c r="C579" i="7"/>
  <c r="B579" i="7"/>
  <c r="C578" i="7"/>
  <c r="B578" i="7"/>
  <c r="C577" i="7"/>
  <c r="B577" i="7"/>
  <c r="C576" i="7"/>
  <c r="B576" i="7"/>
  <c r="C575" i="7"/>
  <c r="B575" i="7"/>
  <c r="C574" i="7"/>
  <c r="B574" i="7"/>
  <c r="C573" i="7"/>
  <c r="B573" i="7"/>
  <c r="C572" i="7"/>
  <c r="B572" i="7"/>
  <c r="C571" i="7"/>
  <c r="B571" i="7"/>
  <c r="C570" i="7"/>
  <c r="B570" i="7"/>
  <c r="C569" i="7"/>
  <c r="B569" i="7"/>
  <c r="C568" i="7"/>
  <c r="B568" i="7"/>
  <c r="C567" i="7"/>
  <c r="B567" i="7"/>
  <c r="C566" i="7"/>
  <c r="B566" i="7"/>
  <c r="C565" i="7"/>
  <c r="B565" i="7"/>
  <c r="C564" i="7"/>
  <c r="B564" i="7"/>
  <c r="C563" i="7"/>
  <c r="B563" i="7"/>
  <c r="C562" i="7"/>
  <c r="B562" i="7"/>
  <c r="C561" i="7"/>
  <c r="B561" i="7"/>
  <c r="C560" i="7"/>
  <c r="B560" i="7"/>
  <c r="C559" i="7"/>
  <c r="B559" i="7"/>
  <c r="C558" i="7"/>
  <c r="B558" i="7"/>
  <c r="C557" i="7"/>
  <c r="B557" i="7"/>
  <c r="C556" i="7"/>
  <c r="B556" i="7"/>
  <c r="C555" i="7"/>
  <c r="B555" i="7"/>
  <c r="C554" i="7"/>
  <c r="B554" i="7"/>
  <c r="C553" i="7"/>
  <c r="B553" i="7"/>
  <c r="C552" i="7"/>
  <c r="B552" i="7"/>
  <c r="C551" i="7"/>
  <c r="B551" i="7"/>
  <c r="C550" i="7"/>
  <c r="B550" i="7"/>
  <c r="C549" i="7"/>
  <c r="B549" i="7"/>
  <c r="C548" i="7"/>
  <c r="B548" i="7"/>
  <c r="C547" i="7"/>
  <c r="B547" i="7"/>
  <c r="C546" i="7"/>
  <c r="B546" i="7"/>
  <c r="C545" i="7"/>
  <c r="B545" i="7"/>
  <c r="C544" i="7"/>
  <c r="B544" i="7"/>
  <c r="C543" i="7"/>
  <c r="B543" i="7"/>
  <c r="C542" i="7"/>
  <c r="B542" i="7"/>
  <c r="C541" i="7"/>
  <c r="B541" i="7"/>
  <c r="C540" i="7"/>
  <c r="B540" i="7"/>
  <c r="C539" i="7"/>
  <c r="B539" i="7"/>
  <c r="C538" i="7"/>
  <c r="B538" i="7"/>
  <c r="C537" i="7"/>
  <c r="B537" i="7"/>
  <c r="C536" i="7"/>
  <c r="B536" i="7"/>
  <c r="C535" i="7"/>
  <c r="B535" i="7"/>
  <c r="C534" i="7"/>
  <c r="B534" i="7"/>
  <c r="C533" i="7"/>
  <c r="B533" i="7"/>
  <c r="C532" i="7"/>
  <c r="B532" i="7"/>
  <c r="C531" i="7"/>
  <c r="B531" i="7"/>
  <c r="C530" i="7"/>
  <c r="B530" i="7"/>
  <c r="C529" i="7"/>
  <c r="B529" i="7"/>
  <c r="C528" i="7"/>
  <c r="B528" i="7"/>
  <c r="C527" i="7"/>
  <c r="B527" i="7"/>
  <c r="C526" i="7"/>
  <c r="B526" i="7"/>
  <c r="C525" i="7"/>
  <c r="B525" i="7"/>
  <c r="C524" i="7"/>
  <c r="B524" i="7"/>
  <c r="C523" i="7"/>
  <c r="B523" i="7"/>
  <c r="C522" i="7"/>
  <c r="B522" i="7"/>
  <c r="C521" i="7"/>
  <c r="B521" i="7"/>
  <c r="C520" i="7"/>
  <c r="B520" i="7"/>
  <c r="C519" i="7"/>
  <c r="B519" i="7"/>
  <c r="AB116" i="37"/>
  <c r="AA116" i="37"/>
  <c r="Z116" i="37"/>
  <c r="Y116" i="37"/>
  <c r="X116" i="37"/>
  <c r="W116" i="37"/>
  <c r="V116" i="37"/>
  <c r="U116" i="37"/>
  <c r="T116" i="37"/>
  <c r="S116" i="37"/>
  <c r="R116" i="37"/>
  <c r="Q116" i="37"/>
  <c r="P116" i="37"/>
  <c r="O116" i="37"/>
  <c r="N116" i="37"/>
  <c r="M116" i="37"/>
  <c r="L116" i="37"/>
  <c r="K116" i="37"/>
  <c r="J116" i="37"/>
  <c r="I116" i="37"/>
  <c r="H116" i="37"/>
  <c r="G116" i="37"/>
  <c r="F116" i="37"/>
  <c r="E116" i="37"/>
  <c r="D116" i="3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B343" i="7"/>
  <c r="C343" i="7"/>
  <c r="B344" i="7"/>
  <c r="C344" i="7"/>
  <c r="B345" i="7"/>
  <c r="C345" i="7"/>
  <c r="B346" i="7"/>
  <c r="C346" i="7"/>
  <c r="B347" i="7"/>
  <c r="C347" i="7"/>
  <c r="B348" i="7"/>
  <c r="C348" i="7"/>
  <c r="B349" i="7"/>
  <c r="C349" i="7"/>
  <c r="B350" i="7"/>
  <c r="C350" i="7"/>
  <c r="B351" i="7"/>
  <c r="C351" i="7"/>
  <c r="B352" i="7"/>
  <c r="C352" i="7"/>
  <c r="B353" i="7"/>
  <c r="C353" i="7"/>
  <c r="B354" i="7"/>
  <c r="C354" i="7"/>
  <c r="B355" i="7"/>
  <c r="C355" i="7"/>
  <c r="B356" i="7"/>
  <c r="C356" i="7"/>
  <c r="B357" i="7"/>
  <c r="C357" i="7"/>
  <c r="B358" i="7"/>
  <c r="C358" i="7"/>
  <c r="B359" i="7"/>
  <c r="C359" i="7"/>
  <c r="B360" i="7"/>
  <c r="C360" i="7"/>
  <c r="B361" i="7"/>
  <c r="C361" i="7"/>
  <c r="B362" i="7"/>
  <c r="C362" i="7"/>
  <c r="B363" i="7"/>
  <c r="C363" i="7"/>
  <c r="B364" i="7"/>
  <c r="C364" i="7"/>
  <c r="B365" i="7"/>
  <c r="C365" i="7"/>
  <c r="B366" i="7"/>
  <c r="C366" i="7"/>
  <c r="B367" i="7"/>
  <c r="C367" i="7"/>
  <c r="B368" i="7"/>
  <c r="C368" i="7"/>
  <c r="B369" i="7"/>
  <c r="C369" i="7"/>
  <c r="B370" i="7"/>
  <c r="C370" i="7"/>
  <c r="B371" i="7"/>
  <c r="C371" i="7"/>
  <c r="B372" i="7"/>
  <c r="C372" i="7"/>
  <c r="B373" i="7"/>
  <c r="C373" i="7"/>
  <c r="B374" i="7"/>
  <c r="C374" i="7"/>
  <c r="B375" i="7"/>
  <c r="C375" i="7"/>
  <c r="B376" i="7"/>
  <c r="C376" i="7"/>
  <c r="B377" i="7"/>
  <c r="C377" i="7"/>
  <c r="B378" i="7"/>
  <c r="C378" i="7"/>
  <c r="B379" i="7"/>
  <c r="C379" i="7"/>
  <c r="B380" i="7"/>
  <c r="C380" i="7"/>
  <c r="B381" i="7"/>
  <c r="C381" i="7"/>
  <c r="B382" i="7"/>
  <c r="C382" i="7"/>
  <c r="B383" i="7"/>
  <c r="C383" i="7"/>
  <c r="B384" i="7"/>
  <c r="C384" i="7"/>
  <c r="B385" i="7"/>
  <c r="C385" i="7"/>
  <c r="B386" i="7"/>
  <c r="C386" i="7"/>
  <c r="B387" i="7"/>
  <c r="C387" i="7"/>
  <c r="B388" i="7"/>
  <c r="C388" i="7"/>
  <c r="B389" i="7"/>
  <c r="C389" i="7"/>
  <c r="B390" i="7"/>
  <c r="C390" i="7"/>
  <c r="B391" i="7"/>
  <c r="C391" i="7"/>
  <c r="B392" i="7"/>
  <c r="C392" i="7"/>
  <c r="B393" i="7"/>
  <c r="C393" i="7"/>
  <c r="B394" i="7"/>
  <c r="C394" i="7"/>
  <c r="B395" i="7"/>
  <c r="C395" i="7"/>
  <c r="B396" i="7"/>
  <c r="C396" i="7"/>
  <c r="B397" i="7"/>
  <c r="C397" i="7"/>
  <c r="B398" i="7"/>
  <c r="C398" i="7"/>
  <c r="B399" i="7"/>
  <c r="C399" i="7"/>
  <c r="B400" i="7"/>
  <c r="C400" i="7"/>
  <c r="B401" i="7"/>
  <c r="C401" i="7"/>
  <c r="B402" i="7"/>
  <c r="C402" i="7"/>
  <c r="B403" i="7"/>
  <c r="C403" i="7"/>
  <c r="B404" i="7"/>
  <c r="C404" i="7"/>
  <c r="B405" i="7"/>
  <c r="C405" i="7"/>
  <c r="B406" i="7"/>
  <c r="C406" i="7"/>
  <c r="B407" i="7"/>
  <c r="C407" i="7"/>
  <c r="B408" i="7"/>
  <c r="C408" i="7"/>
  <c r="B409" i="7"/>
  <c r="C409" i="7"/>
  <c r="B410" i="7"/>
  <c r="C410" i="7"/>
  <c r="B411" i="7"/>
  <c r="C411" i="7"/>
  <c r="B412" i="7"/>
  <c r="C412" i="7"/>
  <c r="B413" i="7"/>
  <c r="C413" i="7"/>
  <c r="B414" i="7"/>
  <c r="C414" i="7"/>
  <c r="B415" i="7"/>
  <c r="C415" i="7"/>
  <c r="B416" i="7"/>
  <c r="C416" i="7"/>
  <c r="B417" i="7"/>
  <c r="C417" i="7"/>
  <c r="B418" i="7"/>
  <c r="C418" i="7"/>
  <c r="B419" i="7"/>
  <c r="C419" i="7"/>
  <c r="B420" i="7"/>
  <c r="C420" i="7"/>
  <c r="B421" i="7"/>
  <c r="C421" i="7"/>
  <c r="B422" i="7"/>
  <c r="C422" i="7"/>
  <c r="B423" i="7"/>
  <c r="C423" i="7"/>
  <c r="B424" i="7"/>
  <c r="C424" i="7"/>
  <c r="B425" i="7"/>
  <c r="C425" i="7"/>
  <c r="B426" i="7"/>
  <c r="C426" i="7"/>
  <c r="B427" i="7"/>
  <c r="C427" i="7"/>
  <c r="B428" i="7"/>
  <c r="C428" i="7"/>
  <c r="B429" i="7"/>
  <c r="C429" i="7"/>
  <c r="B430" i="7"/>
  <c r="C430" i="7"/>
  <c r="B431" i="7"/>
  <c r="C431" i="7"/>
  <c r="B432" i="7"/>
  <c r="C432" i="7"/>
  <c r="B433" i="7"/>
  <c r="C433" i="7"/>
  <c r="B434" i="7"/>
  <c r="C434" i="7"/>
  <c r="B435" i="7"/>
  <c r="C435" i="7"/>
  <c r="B436" i="7"/>
  <c r="C436" i="7"/>
  <c r="B437" i="7"/>
  <c r="C437" i="7"/>
  <c r="B438" i="7"/>
  <c r="C438" i="7"/>
  <c r="B439" i="7"/>
  <c r="C439" i="7"/>
  <c r="B440" i="7"/>
  <c r="C440" i="7"/>
  <c r="B441" i="7"/>
  <c r="C441" i="7"/>
  <c r="B442" i="7"/>
  <c r="C442" i="7"/>
  <c r="B443" i="7"/>
  <c r="C443" i="7"/>
  <c r="B444" i="7"/>
  <c r="C444" i="7"/>
  <c r="B445" i="7"/>
  <c r="C445" i="7"/>
  <c r="B446" i="7"/>
  <c r="C446" i="7"/>
  <c r="B447" i="7"/>
  <c r="C447" i="7"/>
  <c r="B448" i="7"/>
  <c r="C448" i="7"/>
  <c r="B449" i="7"/>
  <c r="C449" i="7"/>
  <c r="B450" i="7"/>
  <c r="C450" i="7"/>
  <c r="B451" i="7"/>
  <c r="C451" i="7"/>
  <c r="B452" i="7"/>
  <c r="C452" i="7"/>
  <c r="B453" i="7"/>
  <c r="C453" i="7"/>
  <c r="B454" i="7"/>
  <c r="C454" i="7"/>
  <c r="B455" i="7"/>
  <c r="C455" i="7"/>
  <c r="B456" i="7"/>
  <c r="C456" i="7"/>
  <c r="B457" i="7"/>
  <c r="C457" i="7"/>
  <c r="B458" i="7"/>
  <c r="C458" i="7"/>
  <c r="B459" i="7"/>
  <c r="C459" i="7"/>
  <c r="B460" i="7"/>
  <c r="C460" i="7"/>
  <c r="B461" i="7"/>
  <c r="C461" i="7"/>
  <c r="B462" i="7"/>
  <c r="C462" i="7"/>
  <c r="B463" i="7"/>
  <c r="C463" i="7"/>
  <c r="B464" i="7"/>
  <c r="C464" i="7"/>
  <c r="B465" i="7"/>
  <c r="C465" i="7"/>
  <c r="B466" i="7"/>
  <c r="C466" i="7"/>
  <c r="B467" i="7"/>
  <c r="C467" i="7"/>
  <c r="B468" i="7"/>
  <c r="C468" i="7"/>
  <c r="B469" i="7"/>
  <c r="C469" i="7"/>
  <c r="B470" i="7"/>
  <c r="C470" i="7"/>
  <c r="B471" i="7"/>
  <c r="C471" i="7"/>
  <c r="B472" i="7"/>
  <c r="C472" i="7"/>
  <c r="B473" i="7"/>
  <c r="C473" i="7"/>
  <c r="B474" i="7"/>
  <c r="C474" i="7"/>
  <c r="B475" i="7"/>
  <c r="C475" i="7"/>
  <c r="B476" i="7"/>
  <c r="C476" i="7"/>
  <c r="B477" i="7"/>
  <c r="C477" i="7"/>
  <c r="B478" i="7"/>
  <c r="C478" i="7"/>
  <c r="B479" i="7"/>
  <c r="C479" i="7"/>
  <c r="B480" i="7"/>
  <c r="C480" i="7"/>
  <c r="B481" i="7"/>
  <c r="C481" i="7"/>
  <c r="B482" i="7"/>
  <c r="C482" i="7"/>
  <c r="B483" i="7"/>
  <c r="C483" i="7"/>
  <c r="B484" i="7"/>
  <c r="C484" i="7"/>
  <c r="B485" i="7"/>
  <c r="C485" i="7"/>
  <c r="B486" i="7"/>
  <c r="C486" i="7"/>
  <c r="B487" i="7"/>
  <c r="C487" i="7"/>
  <c r="B488" i="7"/>
  <c r="C488" i="7"/>
  <c r="B489" i="7"/>
  <c r="C489" i="7"/>
  <c r="B490" i="7"/>
  <c r="C490" i="7"/>
  <c r="B491" i="7"/>
  <c r="C491" i="7"/>
  <c r="B492" i="7"/>
  <c r="C492" i="7"/>
  <c r="B493" i="7"/>
  <c r="C493" i="7"/>
  <c r="B494" i="7"/>
  <c r="C494" i="7"/>
  <c r="B495" i="7"/>
  <c r="C495" i="7"/>
  <c r="B496" i="7"/>
  <c r="C496" i="7"/>
  <c r="B497" i="7"/>
  <c r="C497" i="7"/>
  <c r="B498" i="7"/>
  <c r="C498" i="7"/>
  <c r="B499" i="7"/>
  <c r="C499" i="7"/>
  <c r="B500" i="7"/>
  <c r="C500" i="7"/>
  <c r="B501" i="7"/>
  <c r="C501" i="7"/>
  <c r="B502" i="7"/>
  <c r="C502" i="7"/>
  <c r="B503" i="7"/>
  <c r="C503" i="7"/>
  <c r="B504" i="7"/>
  <c r="C504" i="7"/>
  <c r="B505" i="7"/>
  <c r="C505" i="7"/>
  <c r="B506" i="7"/>
  <c r="C506" i="7"/>
  <c r="B507" i="7"/>
  <c r="C507" i="7"/>
  <c r="B508" i="7"/>
  <c r="C508" i="7"/>
  <c r="B509" i="7"/>
  <c r="C509" i="7"/>
  <c r="B510" i="7"/>
  <c r="C510" i="7"/>
  <c r="B511" i="7"/>
  <c r="C511" i="7"/>
  <c r="B512" i="7"/>
  <c r="C512" i="7"/>
  <c r="B513" i="7"/>
  <c r="C513" i="7"/>
  <c r="B514" i="7"/>
  <c r="C514" i="7"/>
  <c r="B515" i="7"/>
  <c r="C515" i="7"/>
  <c r="B516" i="7"/>
  <c r="C516" i="7"/>
  <c r="B517" i="7"/>
  <c r="C517" i="7"/>
  <c r="B518" i="7"/>
  <c r="C518" i="7"/>
  <c r="A20" i="7"/>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22" i="4"/>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A18" i="15"/>
  <c r="Z18" i="15"/>
  <c r="Y18" i="15"/>
  <c r="X18" i="15"/>
  <c r="W18" i="15"/>
  <c r="V18" i="15"/>
  <c r="U18" i="15"/>
  <c r="T18" i="15"/>
  <c r="S18" i="15"/>
  <c r="R18" i="15"/>
  <c r="Q18" i="15"/>
  <c r="P18" i="15"/>
  <c r="O18" i="15"/>
  <c r="N18" i="15"/>
  <c r="M18" i="15"/>
  <c r="L18" i="15"/>
  <c r="AA17" i="15"/>
  <c r="Z17" i="15"/>
  <c r="Y17" i="15"/>
  <c r="X17" i="15"/>
  <c r="W17" i="15"/>
  <c r="V17" i="15"/>
  <c r="U17" i="15"/>
  <c r="T17" i="15"/>
  <c r="S17" i="15"/>
  <c r="R17" i="15"/>
  <c r="Q17" i="15"/>
  <c r="P17" i="15"/>
  <c r="O17" i="15"/>
  <c r="N17" i="15"/>
  <c r="M17" i="15"/>
  <c r="L17" i="15"/>
  <c r="AA16" i="15"/>
  <c r="Z16" i="15"/>
  <c r="Y16" i="15"/>
  <c r="X16" i="15"/>
  <c r="W16" i="15"/>
  <c r="V16" i="15"/>
  <c r="U16" i="15"/>
  <c r="T16" i="15"/>
  <c r="S16" i="15"/>
  <c r="R16" i="15"/>
  <c r="Q16" i="15"/>
  <c r="P16" i="15"/>
  <c r="O16" i="15"/>
  <c r="N16" i="15"/>
  <c r="M16" i="15"/>
  <c r="L16" i="15"/>
  <c r="AA15" i="15"/>
  <c r="Z15" i="15"/>
  <c r="Y15" i="15"/>
  <c r="X15" i="15"/>
  <c r="W15" i="15"/>
  <c r="V15" i="15"/>
  <c r="U15" i="15"/>
  <c r="T15" i="15"/>
  <c r="S15" i="15"/>
  <c r="R15" i="15"/>
  <c r="Q15" i="15"/>
  <c r="P15" i="15"/>
  <c r="O15" i="15"/>
  <c r="N15" i="15"/>
  <c r="M15" i="15"/>
  <c r="L15" i="15"/>
  <c r="AA14" i="15"/>
  <c r="Z14" i="15"/>
  <c r="Y14" i="15"/>
  <c r="X14" i="15"/>
  <c r="W14" i="15"/>
  <c r="V14" i="15"/>
  <c r="U14" i="15"/>
  <c r="T14" i="15"/>
  <c r="S14" i="15"/>
  <c r="R14" i="15"/>
  <c r="Q14" i="15"/>
  <c r="P14" i="15"/>
  <c r="O14" i="15"/>
  <c r="N14" i="15"/>
  <c r="M14" i="15"/>
  <c r="L14" i="15"/>
  <c r="AA13" i="15"/>
  <c r="Z13" i="15"/>
  <c r="Y13" i="15"/>
  <c r="X13" i="15"/>
  <c r="W13" i="15"/>
  <c r="V13" i="15"/>
  <c r="U13" i="15"/>
  <c r="T13" i="15"/>
  <c r="S13" i="15"/>
  <c r="R13" i="15"/>
  <c r="Q13" i="15"/>
  <c r="P13" i="15"/>
  <c r="O13" i="15"/>
  <c r="N13" i="15"/>
  <c r="M13" i="15"/>
  <c r="L13" i="15"/>
  <c r="AA12" i="15"/>
  <c r="Z12" i="15"/>
  <c r="Y12" i="15"/>
  <c r="X12" i="15"/>
  <c r="W12" i="15"/>
  <c r="V12" i="15"/>
  <c r="U12" i="15"/>
  <c r="T12" i="15"/>
  <c r="S12" i="15"/>
  <c r="R12" i="15"/>
  <c r="Q12" i="15"/>
  <c r="P12" i="15"/>
  <c r="O12" i="15"/>
  <c r="N12" i="15"/>
  <c r="M12" i="15"/>
  <c r="L12" i="15"/>
  <c r="AA11" i="15"/>
  <c r="Z11" i="15"/>
  <c r="Y11" i="15"/>
  <c r="X11" i="15"/>
  <c r="W11" i="15"/>
  <c r="V11" i="15"/>
  <c r="U11" i="15"/>
  <c r="T11" i="15"/>
  <c r="S11" i="15"/>
  <c r="R11" i="15"/>
  <c r="Q11" i="15"/>
  <c r="P11" i="15"/>
  <c r="O11" i="15"/>
  <c r="N11" i="15"/>
  <c r="M11" i="15"/>
  <c r="L11" i="15"/>
  <c r="AA10" i="15"/>
  <c r="Z10" i="15"/>
  <c r="Y10" i="15"/>
  <c r="X10" i="15"/>
  <c r="W10" i="15"/>
  <c r="V10" i="15"/>
  <c r="U10" i="15"/>
  <c r="T10" i="15"/>
  <c r="S10" i="15"/>
  <c r="R10" i="15"/>
  <c r="Q10" i="15"/>
  <c r="P10" i="15"/>
  <c r="O10" i="15"/>
  <c r="N10" i="15"/>
  <c r="M10" i="15"/>
  <c r="L10" i="15"/>
  <c r="B14" i="21"/>
  <c r="B15" i="21"/>
  <c r="B16" i="21"/>
  <c r="B17" i="21"/>
  <c r="B18" i="21"/>
  <c r="B19" i="21"/>
  <c r="B20" i="21"/>
  <c r="B13" i="21"/>
  <c r="B14" i="20"/>
  <c r="B15" i="20"/>
  <c r="B16" i="20"/>
  <c r="B17" i="20"/>
  <c r="B18" i="20"/>
  <c r="B19" i="20"/>
  <c r="B20" i="20"/>
  <c r="B13" i="20"/>
  <c r="B12" i="15"/>
  <c r="C12" i="15"/>
  <c r="B13" i="15"/>
  <c r="C13" i="15"/>
  <c r="B14" i="15"/>
  <c r="C14" i="15"/>
  <c r="B15" i="15"/>
  <c r="C15" i="15"/>
  <c r="B16" i="15"/>
  <c r="C16" i="15"/>
  <c r="B17" i="15"/>
  <c r="C17" i="15"/>
  <c r="B18" i="15"/>
  <c r="C18" i="15"/>
  <c r="B11" i="15"/>
  <c r="AE12" i="15"/>
  <c r="AE13" i="15"/>
  <c r="AE14" i="15"/>
  <c r="AE15" i="15"/>
  <c r="AE16" i="15"/>
  <c r="AE17" i="15"/>
  <c r="AE18" i="15"/>
  <c r="AE11" i="15"/>
  <c r="AE112" i="15" s="1"/>
  <c r="B20" i="17"/>
  <c r="C20" i="17"/>
  <c r="B21" i="17"/>
  <c r="C21" i="17"/>
  <c r="B22" i="17"/>
  <c r="C22" i="17"/>
  <c r="B23" i="17"/>
  <c r="C23" i="17"/>
  <c r="B24" i="17"/>
  <c r="C24" i="17"/>
  <c r="B25" i="17"/>
  <c r="C25" i="17"/>
  <c r="B26" i="17"/>
  <c r="C26" i="17"/>
  <c r="B27" i="17"/>
  <c r="C27" i="17"/>
  <c r="B28" i="17"/>
  <c r="C28" i="17"/>
  <c r="B29" i="17"/>
  <c r="C29" i="17"/>
  <c r="B30" i="17"/>
  <c r="C30" i="17"/>
  <c r="B31" i="17"/>
  <c r="C31" i="17"/>
  <c r="B32" i="17"/>
  <c r="C32" i="17"/>
  <c r="B33" i="17"/>
  <c r="C33" i="17"/>
  <c r="B34" i="17"/>
  <c r="C34" i="17"/>
  <c r="B35" i="17"/>
  <c r="C35" i="17"/>
  <c r="B36" i="17"/>
  <c r="C36" i="17"/>
  <c r="B37" i="17"/>
  <c r="C37" i="17"/>
  <c r="B38" i="17"/>
  <c r="C38" i="17"/>
  <c r="B39" i="17"/>
  <c r="C39" i="17"/>
  <c r="B40" i="17"/>
  <c r="C40" i="17"/>
  <c r="B41" i="17"/>
  <c r="C41" i="17"/>
  <c r="B42" i="17"/>
  <c r="C42" i="17"/>
  <c r="B43" i="17"/>
  <c r="C43" i="17"/>
  <c r="C19" i="17"/>
  <c r="B19" i="17"/>
  <c r="B20" i="7"/>
  <c r="C20" i="7"/>
  <c r="B21" i="7"/>
  <c r="C21" i="7"/>
  <c r="B22" i="7"/>
  <c r="C22" i="7"/>
  <c r="B31" i="7"/>
  <c r="C31" i="7"/>
  <c r="B32" i="7"/>
  <c r="C32" i="7"/>
  <c r="B33" i="7"/>
  <c r="C33" i="7"/>
  <c r="B34" i="7"/>
  <c r="C34" i="7"/>
  <c r="B35" i="7"/>
  <c r="C35" i="7"/>
  <c r="B36" i="7"/>
  <c r="C36" i="7"/>
  <c r="C37" i="7"/>
  <c r="C38" i="7"/>
  <c r="C39" i="7"/>
  <c r="C40" i="7"/>
  <c r="C41" i="7"/>
  <c r="C42" i="7"/>
  <c r="C43" i="7"/>
  <c r="C19" i="7"/>
  <c r="O23" i="30"/>
  <c r="L23" i="30"/>
  <c r="A23" i="30"/>
  <c r="P19" i="30"/>
  <c r="F19" i="30"/>
  <c r="Q17" i="30"/>
  <c r="G17" i="30"/>
  <c r="F15" i="30"/>
  <c r="Q52" i="30" s="1"/>
  <c r="P13" i="30"/>
  <c r="F13" i="30"/>
  <c r="M11" i="30"/>
  <c r="H11" i="30"/>
  <c r="M9" i="30"/>
  <c r="H9" i="30"/>
  <c r="A9" i="30"/>
  <c r="H7" i="30"/>
  <c r="A7" i="30"/>
  <c r="Q29" i="30"/>
  <c r="D16" i="15"/>
  <c r="E16" i="15"/>
  <c r="F16" i="15"/>
  <c r="G16" i="15"/>
  <c r="H16" i="15"/>
  <c r="I16" i="15"/>
  <c r="J16" i="15"/>
  <c r="K16" i="15"/>
  <c r="D17" i="15"/>
  <c r="E17" i="15"/>
  <c r="F17" i="15"/>
  <c r="G17" i="15"/>
  <c r="H17" i="15"/>
  <c r="I17" i="15"/>
  <c r="J17" i="15"/>
  <c r="K17" i="15"/>
  <c r="D18" i="15"/>
  <c r="E18" i="15"/>
  <c r="F18" i="15"/>
  <c r="G18" i="15"/>
  <c r="H18" i="15"/>
  <c r="I18" i="15"/>
  <c r="J18" i="15"/>
  <c r="K18" i="15"/>
  <c r="I35" i="13"/>
  <c r="G24" i="12"/>
  <c r="G25" i="12"/>
  <c r="G26" i="12"/>
  <c r="G27" i="12"/>
  <c r="G28" i="12"/>
  <c r="G29" i="12"/>
  <c r="G30" i="12"/>
  <c r="G31" i="12"/>
  <c r="G32" i="12"/>
  <c r="G33" i="12"/>
  <c r="G34" i="12"/>
  <c r="G35" i="12"/>
  <c r="G36" i="12"/>
  <c r="G37" i="12"/>
  <c r="G38" i="12"/>
  <c r="E11" i="15"/>
  <c r="F11" i="15"/>
  <c r="G11" i="15"/>
  <c r="H11" i="15"/>
  <c r="I11" i="15"/>
  <c r="J11" i="15"/>
  <c r="K11" i="15"/>
  <c r="E12" i="15"/>
  <c r="F12" i="15"/>
  <c r="G12" i="15"/>
  <c r="H12" i="15"/>
  <c r="I12" i="15"/>
  <c r="J12" i="15"/>
  <c r="K12" i="15"/>
  <c r="E13" i="15"/>
  <c r="F13" i="15"/>
  <c r="G13" i="15"/>
  <c r="H13" i="15"/>
  <c r="I13" i="15"/>
  <c r="J13" i="15"/>
  <c r="K13" i="15"/>
  <c r="E14" i="15"/>
  <c r="F14" i="15"/>
  <c r="G14" i="15"/>
  <c r="H14" i="15"/>
  <c r="I14" i="15"/>
  <c r="J14" i="15"/>
  <c r="K14" i="15"/>
  <c r="E15" i="15"/>
  <c r="F15" i="15"/>
  <c r="G15" i="15"/>
  <c r="H15" i="15"/>
  <c r="I15" i="15"/>
  <c r="J15" i="15"/>
  <c r="K15" i="15"/>
  <c r="D12" i="15"/>
  <c r="D13" i="15"/>
  <c r="D14" i="15"/>
  <c r="D15" i="15"/>
  <c r="D11" i="15"/>
  <c r="L21" i="22"/>
  <c r="M21" i="22" s="1"/>
  <c r="L15" i="22"/>
  <c r="L16" i="22"/>
  <c r="L17" i="22"/>
  <c r="L14" i="22"/>
  <c r="L12" i="22"/>
  <c r="M12" i="22" s="1"/>
  <c r="L13" i="22"/>
  <c r="M13" i="22" s="1"/>
  <c r="L9" i="22"/>
  <c r="M10" i="22" s="1"/>
  <c r="L10" i="22"/>
  <c r="M11" i="22" s="1"/>
  <c r="L11" i="22"/>
  <c r="M9" i="22"/>
  <c r="L8" i="22"/>
  <c r="L6" i="22"/>
  <c r="M7" i="22" s="1"/>
  <c r="L7" i="22"/>
  <c r="D18" i="4"/>
  <c r="E16" i="7" s="1"/>
  <c r="D16" i="17" s="1"/>
  <c r="AA11" i="48"/>
  <c r="E16" i="17"/>
  <c r="C10" i="20"/>
  <c r="E9" i="19"/>
  <c r="D8" i="15"/>
  <c r="E10" i="21"/>
  <c r="E18" i="16"/>
  <c r="G16" i="11"/>
  <c r="G17" i="11"/>
  <c r="G15" i="12"/>
  <c r="G16" i="12"/>
  <c r="G17" i="12"/>
  <c r="G18" i="12"/>
  <c r="G19" i="12"/>
  <c r="G20" i="12"/>
  <c r="G21" i="12"/>
  <c r="G22" i="12"/>
  <c r="G23" i="12"/>
  <c r="I20" i="13"/>
  <c r="G14" i="12"/>
  <c r="Y11" i="48"/>
  <c r="Y12" i="48" s="1"/>
  <c r="B48" i="2"/>
  <c r="O87" i="2"/>
  <c r="O89" i="2" s="1"/>
  <c r="O91" i="2" s="1"/>
  <c r="O90" i="2"/>
  <c r="N87" i="2"/>
  <c r="N90" i="2" s="1"/>
  <c r="M87" i="2"/>
  <c r="M90" i="2"/>
  <c r="L87" i="2"/>
  <c r="L90" i="2" s="1"/>
  <c r="K87" i="2"/>
  <c r="K89" i="2" s="1"/>
  <c r="K91" i="2" s="1"/>
  <c r="J87" i="2"/>
  <c r="J89" i="2" s="1"/>
  <c r="I87" i="2"/>
  <c r="I90" i="2" s="1"/>
  <c r="H87" i="2"/>
  <c r="H90" i="2" s="1"/>
  <c r="H103" i="2"/>
  <c r="I103" i="2"/>
  <c r="J103" i="2"/>
  <c r="K103" i="2"/>
  <c r="L103" i="2"/>
  <c r="M103" i="2"/>
  <c r="N103" i="2"/>
  <c r="O103" i="2"/>
  <c r="P103" i="2"/>
  <c r="G101" i="2"/>
  <c r="G96" i="2"/>
  <c r="B79" i="2"/>
  <c r="B78" i="2"/>
  <c r="B74" i="2"/>
  <c r="B61" i="2"/>
  <c r="C72" i="2"/>
  <c r="B64" i="2"/>
  <c r="B77" i="2"/>
  <c r="M89" i="2"/>
  <c r="K90" i="2"/>
  <c r="I89" i="2"/>
  <c r="G56" i="2"/>
  <c r="G55" i="2"/>
  <c r="G50" i="2"/>
  <c r="G49" i="2"/>
  <c r="G48" i="2"/>
  <c r="G47" i="2"/>
  <c r="G51" i="2" s="1"/>
  <c r="G46" i="2"/>
  <c r="G45" i="2"/>
  <c r="E15" i="2"/>
  <c r="G54" i="2"/>
  <c r="G57" i="2" s="1"/>
  <c r="H57" i="2"/>
  <c r="I57" i="2"/>
  <c r="J57" i="2"/>
  <c r="K57" i="2"/>
  <c r="L57" i="2"/>
  <c r="M57" i="2"/>
  <c r="N57" i="2"/>
  <c r="O57" i="2"/>
  <c r="H51" i="2"/>
  <c r="I51" i="2"/>
  <c r="J51" i="2"/>
  <c r="K51" i="2"/>
  <c r="L51" i="2"/>
  <c r="M51" i="2"/>
  <c r="N51" i="2"/>
  <c r="O51" i="2"/>
  <c r="D91" i="2"/>
  <c r="E57" i="2"/>
  <c r="D72" i="2" s="1"/>
  <c r="E51" i="2"/>
  <c r="D64" i="2" s="1"/>
  <c r="B50" i="2"/>
  <c r="B49" i="2"/>
  <c r="B47" i="2"/>
  <c r="B46" i="2"/>
  <c r="B45" i="2"/>
  <c r="E20" i="2"/>
  <c r="E19" i="2"/>
  <c r="E18" i="2"/>
  <c r="E17" i="2"/>
  <c r="E21" i="2" s="1"/>
  <c r="E23" i="2" s="1"/>
  <c r="E25" i="2" s="1"/>
  <c r="E16" i="2"/>
  <c r="J14" i="44" l="1"/>
  <c r="J13" i="44"/>
  <c r="J16" i="44"/>
  <c r="G18" i="43"/>
  <c r="H18" i="43" s="1"/>
  <c r="K30" i="44" s="1"/>
  <c r="AH897" i="7"/>
  <c r="AH829" i="7"/>
  <c r="AH506" i="7"/>
  <c r="E499" i="3" s="1"/>
  <c r="AH881" i="7"/>
  <c r="E874" i="3" s="1"/>
  <c r="AH797" i="7"/>
  <c r="E622" i="9"/>
  <c r="AH865" i="7"/>
  <c r="AH765" i="7"/>
  <c r="E758" i="3" s="1"/>
  <c r="E590" i="9"/>
  <c r="AH981" i="7"/>
  <c r="AH917" i="7"/>
  <c r="E910" i="3" s="1"/>
  <c r="AH893" i="7"/>
  <c r="E886" i="3" s="1"/>
  <c r="AH877" i="7"/>
  <c r="E870" i="3" s="1"/>
  <c r="AH861" i="7"/>
  <c r="AH845" i="7"/>
  <c r="E838" i="3" s="1"/>
  <c r="AH821" i="7"/>
  <c r="E814" i="3" s="1"/>
  <c r="AH789" i="7"/>
  <c r="E782" i="3" s="1"/>
  <c r="AH757" i="7"/>
  <c r="AH725" i="7"/>
  <c r="E718" i="3" s="1"/>
  <c r="AH658" i="7"/>
  <c r="E651" i="3" s="1"/>
  <c r="AH570" i="7"/>
  <c r="E563" i="3" s="1"/>
  <c r="AH478" i="7"/>
  <c r="AH394" i="7"/>
  <c r="E387" i="3" s="1"/>
  <c r="E814" i="9"/>
  <c r="E686" i="9"/>
  <c r="AH905" i="7"/>
  <c r="E898" i="3" s="1"/>
  <c r="AH873" i="7"/>
  <c r="E866" i="3" s="1"/>
  <c r="AH857" i="7"/>
  <c r="E850" i="3" s="1"/>
  <c r="AH841" i="7"/>
  <c r="E834" i="3" s="1"/>
  <c r="AH813" i="7"/>
  <c r="E806" i="3" s="1"/>
  <c r="AH781" i="7"/>
  <c r="E774" i="3" s="1"/>
  <c r="AH749" i="7"/>
  <c r="E742" i="3" s="1"/>
  <c r="AH717" i="7"/>
  <c r="E710" i="3" s="1"/>
  <c r="AH542" i="7"/>
  <c r="E535" i="3" s="1"/>
  <c r="AH382" i="7"/>
  <c r="E375" i="3" s="1"/>
  <c r="E782" i="9"/>
  <c r="E654" i="9"/>
  <c r="AH1013" i="7"/>
  <c r="AH949" i="7"/>
  <c r="AH885" i="7"/>
  <c r="E878" i="3" s="1"/>
  <c r="AH869" i="7"/>
  <c r="E862" i="3" s="1"/>
  <c r="AH853" i="7"/>
  <c r="AH837" i="7"/>
  <c r="AH805" i="7"/>
  <c r="E798" i="3" s="1"/>
  <c r="AH773" i="7"/>
  <c r="E766" i="3" s="1"/>
  <c r="AH706" i="7"/>
  <c r="AH606" i="7"/>
  <c r="AH522" i="7"/>
  <c r="E515" i="3" s="1"/>
  <c r="AH378" i="7"/>
  <c r="E371" i="3" s="1"/>
  <c r="I11" i="13"/>
  <c r="I21" i="13"/>
  <c r="I36" i="13"/>
  <c r="I38" i="13"/>
  <c r="I42" i="13"/>
  <c r="I46" i="13"/>
  <c r="I50" i="13"/>
  <c r="I54" i="13"/>
  <c r="I58" i="13"/>
  <c r="I62" i="13"/>
  <c r="I66" i="13"/>
  <c r="I70" i="13"/>
  <c r="I74" i="13"/>
  <c r="I78" i="13"/>
  <c r="I82" i="13"/>
  <c r="I86" i="13"/>
  <c r="I90" i="13"/>
  <c r="I94" i="13"/>
  <c r="I98" i="13"/>
  <c r="I103" i="13"/>
  <c r="I40" i="13"/>
  <c r="I48" i="13"/>
  <c r="I56" i="13"/>
  <c r="I64" i="13"/>
  <c r="I72" i="13"/>
  <c r="I80" i="13"/>
  <c r="I92" i="13"/>
  <c r="J11" i="13"/>
  <c r="I15" i="13"/>
  <c r="I34" i="13"/>
  <c r="I44" i="13"/>
  <c r="I52" i="13"/>
  <c r="I60" i="13"/>
  <c r="I68" i="13"/>
  <c r="I76" i="13"/>
  <c r="I84" i="13"/>
  <c r="I88" i="13"/>
  <c r="I96" i="13"/>
  <c r="I100" i="13"/>
  <c r="I111" i="13"/>
  <c r="I13" i="13"/>
  <c r="I37" i="13"/>
  <c r="I31" i="13"/>
  <c r="I41" i="13"/>
  <c r="I45" i="13"/>
  <c r="I49" i="13"/>
  <c r="I53" i="13"/>
  <c r="I57" i="13"/>
  <c r="I61" i="13"/>
  <c r="I65" i="13"/>
  <c r="I69" i="13"/>
  <c r="I73" i="13"/>
  <c r="I77" i="13"/>
  <c r="I81" i="13"/>
  <c r="I85" i="13"/>
  <c r="I89" i="13"/>
  <c r="I93" i="13"/>
  <c r="I97" i="13"/>
  <c r="I101" i="13"/>
  <c r="T540" i="53"/>
  <c r="D77" i="2"/>
  <c r="D66" i="2"/>
  <c r="D71" i="2" s="1"/>
  <c r="D78" i="2" s="1"/>
  <c r="S60" i="53"/>
  <c r="P60" i="53"/>
  <c r="I91" i="2"/>
  <c r="M91" i="2"/>
  <c r="G103" i="2"/>
  <c r="D88" i="2" s="1"/>
  <c r="D92" i="2" s="1"/>
  <c r="S50" i="53"/>
  <c r="P50" i="53"/>
  <c r="N59" i="2"/>
  <c r="N61" i="2" s="1"/>
  <c r="M6" i="22"/>
  <c r="M17" i="22"/>
  <c r="M8" i="22"/>
  <c r="M14" i="22"/>
  <c r="S533" i="53"/>
  <c r="P533" i="53"/>
  <c r="S413" i="53"/>
  <c r="P413" i="53"/>
  <c r="S397" i="53"/>
  <c r="P397" i="53"/>
  <c r="J112" i="13"/>
  <c r="J111" i="13"/>
  <c r="I108" i="13"/>
  <c r="J105" i="13"/>
  <c r="I110" i="13"/>
  <c r="I102" i="13"/>
  <c r="C10" i="55"/>
  <c r="J113" i="13"/>
  <c r="I109" i="13"/>
  <c r="E16" i="47"/>
  <c r="J98" i="13"/>
  <c r="J92" i="13"/>
  <c r="J104" i="13"/>
  <c r="J88" i="13"/>
  <c r="J106" i="13"/>
  <c r="J100" i="13"/>
  <c r="J103" i="13"/>
  <c r="J96" i="13"/>
  <c r="J82" i="13"/>
  <c r="J94" i="13"/>
  <c r="J74" i="13"/>
  <c r="J90" i="13"/>
  <c r="J55" i="13"/>
  <c r="J86" i="13"/>
  <c r="I113" i="13"/>
  <c r="J110" i="13"/>
  <c r="J108" i="13"/>
  <c r="I106" i="13"/>
  <c r="I104" i="13"/>
  <c r="J101" i="13"/>
  <c r="J97" i="13"/>
  <c r="J93" i="13"/>
  <c r="J89" i="13"/>
  <c r="J83" i="13"/>
  <c r="J75" i="13"/>
  <c r="J63" i="13"/>
  <c r="I112" i="13"/>
  <c r="J109" i="13"/>
  <c r="J107" i="13"/>
  <c r="I105" i="13"/>
  <c r="J102" i="13"/>
  <c r="J99" i="13"/>
  <c r="J95" i="13"/>
  <c r="J91" i="13"/>
  <c r="J87" i="13"/>
  <c r="J79" i="13"/>
  <c r="J71" i="13"/>
  <c r="J52" i="13"/>
  <c r="J78" i="13"/>
  <c r="J68" i="13"/>
  <c r="G14" i="43"/>
  <c r="H14" i="43" s="1"/>
  <c r="K26" i="44" s="1"/>
  <c r="J36" i="13"/>
  <c r="J60" i="13"/>
  <c r="J44" i="13"/>
  <c r="J31" i="13"/>
  <c r="J47" i="13"/>
  <c r="P23" i="53"/>
  <c r="Q23" i="53" s="1"/>
  <c r="Q18" i="53"/>
  <c r="T18" i="53" s="1"/>
  <c r="P18" i="53"/>
  <c r="S42" i="53"/>
  <c r="P42" i="53"/>
  <c r="Q19" i="53"/>
  <c r="R19" i="53" s="1"/>
  <c r="S19" i="53" s="1"/>
  <c r="U19" i="53" s="1"/>
  <c r="P19" i="53"/>
  <c r="P27" i="53"/>
  <c r="Q27" i="53" s="1"/>
  <c r="R27" i="53" s="1"/>
  <c r="S27" i="53" s="1"/>
  <c r="P17" i="53"/>
  <c r="G19" i="43"/>
  <c r="H19" i="43" s="1"/>
  <c r="K31" i="44" s="1"/>
  <c r="G15" i="43"/>
  <c r="H15" i="43" s="1"/>
  <c r="K27" i="44" s="1"/>
  <c r="Q37" i="53"/>
  <c r="Q36" i="53"/>
  <c r="R36" i="53" s="1"/>
  <c r="Q35" i="53"/>
  <c r="R35" i="53" s="1"/>
  <c r="S35" i="53" s="1"/>
  <c r="U35" i="53" s="1"/>
  <c r="F30" i="3" s="1"/>
  <c r="Q34" i="53"/>
  <c r="R34" i="53" s="1"/>
  <c r="Q29" i="53"/>
  <c r="P25" i="53"/>
  <c r="Q25" i="53" s="1"/>
  <c r="R25" i="53" s="1"/>
  <c r="S25" i="53" s="1"/>
  <c r="P22" i="53"/>
  <c r="Q22" i="53" s="1"/>
  <c r="S399" i="53"/>
  <c r="S391" i="53"/>
  <c r="S545" i="53"/>
  <c r="S541" i="53"/>
  <c r="R502" i="53"/>
  <c r="S502" i="53" s="1"/>
  <c r="T528" i="53"/>
  <c r="J21" i="13"/>
  <c r="J39" i="13"/>
  <c r="J85" i="13"/>
  <c r="J81" i="13"/>
  <c r="J77" i="13"/>
  <c r="J73" i="13"/>
  <c r="J67" i="13"/>
  <c r="J59" i="13"/>
  <c r="J51" i="13"/>
  <c r="J43" i="13"/>
  <c r="J35" i="13"/>
  <c r="J20" i="13"/>
  <c r="J84" i="13"/>
  <c r="J80" i="13"/>
  <c r="J76" i="13"/>
  <c r="J72" i="13"/>
  <c r="J64" i="13"/>
  <c r="J56" i="13"/>
  <c r="J48" i="13"/>
  <c r="J40" i="13"/>
  <c r="J32" i="13"/>
  <c r="J19" i="13"/>
  <c r="K10" i="13"/>
  <c r="K14" i="13" s="1"/>
  <c r="J26" i="13"/>
  <c r="J30" i="13"/>
  <c r="J34" i="13"/>
  <c r="J38" i="13"/>
  <c r="J42" i="13"/>
  <c r="J46" i="13"/>
  <c r="J50" i="13"/>
  <c r="J54" i="13"/>
  <c r="J58" i="13"/>
  <c r="J62" i="13"/>
  <c r="J66" i="13"/>
  <c r="J70" i="13"/>
  <c r="J29" i="13"/>
  <c r="J33" i="13"/>
  <c r="J37" i="13"/>
  <c r="J41" i="13"/>
  <c r="J45" i="13"/>
  <c r="J49" i="13"/>
  <c r="J53" i="13"/>
  <c r="J57" i="13"/>
  <c r="J61" i="13"/>
  <c r="J65" i="13"/>
  <c r="J69" i="13"/>
  <c r="J27" i="13"/>
  <c r="S537" i="53"/>
  <c r="S78" i="53"/>
  <c r="T544" i="53"/>
  <c r="T534" i="53"/>
  <c r="S595" i="53"/>
  <c r="S591" i="53"/>
  <c r="S587" i="53"/>
  <c r="S583" i="53"/>
  <c r="S579" i="53"/>
  <c r="S551" i="53"/>
  <c r="T674" i="53"/>
  <c r="T595" i="53"/>
  <c r="T548" i="53"/>
  <c r="T542" i="53"/>
  <c r="T536" i="53"/>
  <c r="S529" i="53"/>
  <c r="T682" i="53"/>
  <c r="T524" i="53"/>
  <c r="AC17" i="53"/>
  <c r="J18" i="13"/>
  <c r="J17" i="13"/>
  <c r="S549" i="53"/>
  <c r="S407" i="53"/>
  <c r="S188" i="53"/>
  <c r="S58" i="53"/>
  <c r="T532" i="53"/>
  <c r="T526" i="53"/>
  <c r="R440" i="53"/>
  <c r="S440" i="53" s="1"/>
  <c r="S593" i="53"/>
  <c r="S585" i="53"/>
  <c r="S577" i="53"/>
  <c r="S553" i="53"/>
  <c r="S525" i="53"/>
  <c r="S457" i="53"/>
  <c r="S189" i="53"/>
  <c r="S601" i="53"/>
  <c r="S597" i="53"/>
  <c r="S589" i="53"/>
  <c r="S581" i="53"/>
  <c r="S543" i="53"/>
  <c r="S535" i="53"/>
  <c r="S70" i="53"/>
  <c r="S52" i="53"/>
  <c r="T690" i="53"/>
  <c r="S599" i="53"/>
  <c r="S527" i="53"/>
  <c r="S473" i="53"/>
  <c r="S185" i="53"/>
  <c r="S36" i="53"/>
  <c r="T698" i="53"/>
  <c r="T594" i="53"/>
  <c r="T546" i="53"/>
  <c r="T538" i="53"/>
  <c r="T530" i="53"/>
  <c r="T522" i="53"/>
  <c r="R488" i="53"/>
  <c r="T473" i="53"/>
  <c r="T433" i="53"/>
  <c r="T52" i="53"/>
  <c r="H59" i="2"/>
  <c r="E97" i="2"/>
  <c r="K59" i="2"/>
  <c r="K61" i="2" s="1"/>
  <c r="O59" i="2"/>
  <c r="O61" i="2" s="1"/>
  <c r="L59" i="2"/>
  <c r="L61" i="2" s="1"/>
  <c r="E27" i="2"/>
  <c r="I59" i="2"/>
  <c r="I61" i="2" s="1"/>
  <c r="M59" i="2"/>
  <c r="M61" i="2" s="1"/>
  <c r="J59" i="2"/>
  <c r="J61" i="2" s="1"/>
  <c r="E28" i="2"/>
  <c r="D79" i="2"/>
  <c r="C79" i="2" s="1"/>
  <c r="C77" i="2"/>
  <c r="M15" i="22"/>
  <c r="M22" i="22" s="1"/>
  <c r="E59" i="2"/>
  <c r="E61" i="2" s="1"/>
  <c r="E81" i="2" s="1"/>
  <c r="E85" i="2" s="1"/>
  <c r="E92" i="2" s="1"/>
  <c r="E94" i="2" s="1"/>
  <c r="E74" i="2"/>
  <c r="L89" i="2"/>
  <c r="L91" i="2" s="1"/>
  <c r="J90" i="2"/>
  <c r="J91" i="2" s="1"/>
  <c r="H89" i="2"/>
  <c r="H91" i="2" s="1"/>
  <c r="N89" i="2"/>
  <c r="N91" i="2" s="1"/>
  <c r="M16" i="22"/>
  <c r="AF750" i="7"/>
  <c r="AF722" i="7"/>
  <c r="AG722" i="7" s="1"/>
  <c r="AF702" i="7"/>
  <c r="AG702" i="7" s="1"/>
  <c r="AF679" i="7"/>
  <c r="AG679" i="7" s="1"/>
  <c r="AF634" i="7"/>
  <c r="R1017" i="53"/>
  <c r="S1017" i="53" s="1"/>
  <c r="AF727" i="7"/>
  <c r="AG727" i="7" s="1"/>
  <c r="K1013" i="25"/>
  <c r="D1023" i="25" s="1"/>
  <c r="AF790" i="7"/>
  <c r="AG790" i="7" s="1"/>
  <c r="AF740" i="7"/>
  <c r="AG740" i="7" s="1"/>
  <c r="AF714" i="7"/>
  <c r="AG714" i="7" s="1"/>
  <c r="AF639" i="7"/>
  <c r="AG639" i="7" s="1"/>
  <c r="AF772" i="7"/>
  <c r="AF323" i="7"/>
  <c r="AH323" i="7" s="1"/>
  <c r="AF240" i="7"/>
  <c r="AG240" i="7" s="1"/>
  <c r="T741" i="53"/>
  <c r="R741" i="53"/>
  <c r="S741" i="53" s="1"/>
  <c r="T737" i="53"/>
  <c r="R737" i="53"/>
  <c r="S737" i="53" s="1"/>
  <c r="T731" i="53"/>
  <c r="R731" i="53"/>
  <c r="S731" i="53" s="1"/>
  <c r="T725" i="53"/>
  <c r="R725" i="53"/>
  <c r="S725" i="53" s="1"/>
  <c r="T721" i="53"/>
  <c r="R721" i="53"/>
  <c r="S721" i="53" s="1"/>
  <c r="T715" i="53"/>
  <c r="R715" i="53"/>
  <c r="S715" i="53" s="1"/>
  <c r="T709" i="53"/>
  <c r="R709" i="53"/>
  <c r="S709" i="53" s="1"/>
  <c r="T705" i="53"/>
  <c r="R705" i="53"/>
  <c r="S705" i="53" s="1"/>
  <c r="R694" i="53"/>
  <c r="S694" i="53" s="1"/>
  <c r="T694" i="53"/>
  <c r="T743" i="53"/>
  <c r="R743" i="53"/>
  <c r="S743" i="53" s="1"/>
  <c r="R734" i="53"/>
  <c r="S734" i="53" s="1"/>
  <c r="T734" i="53"/>
  <c r="T727" i="53"/>
  <c r="R727" i="53"/>
  <c r="S727" i="53" s="1"/>
  <c r="R718" i="53"/>
  <c r="S718" i="53" s="1"/>
  <c r="T718" i="53"/>
  <c r="T711" i="53"/>
  <c r="R711" i="53"/>
  <c r="S711" i="53" s="1"/>
  <c r="R702" i="53"/>
  <c r="S702" i="53" s="1"/>
  <c r="T702" i="53"/>
  <c r="AF299" i="7"/>
  <c r="AG299" i="7" s="1"/>
  <c r="AF224" i="7"/>
  <c r="AG224" i="7" s="1"/>
  <c r="AF167" i="7"/>
  <c r="AG167" i="7" s="1"/>
  <c r="AF108" i="7"/>
  <c r="AF44" i="7"/>
  <c r="AG44" i="7" s="1"/>
  <c r="T745" i="53"/>
  <c r="R745" i="53"/>
  <c r="S745" i="53" s="1"/>
  <c r="T739" i="53"/>
  <c r="R739" i="53"/>
  <c r="S739" i="53" s="1"/>
  <c r="T733" i="53"/>
  <c r="R733" i="53"/>
  <c r="T729" i="53"/>
  <c r="R729" i="53"/>
  <c r="S729" i="53" s="1"/>
  <c r="T723" i="53"/>
  <c r="R723" i="53"/>
  <c r="S723" i="53" s="1"/>
  <c r="T717" i="53"/>
  <c r="R717" i="53"/>
  <c r="S717" i="53" s="1"/>
  <c r="T713" i="53"/>
  <c r="R713" i="53"/>
  <c r="S713" i="53" s="1"/>
  <c r="T707" i="53"/>
  <c r="R707" i="53"/>
  <c r="S707" i="53" s="1"/>
  <c r="T701" i="53"/>
  <c r="R701" i="53"/>
  <c r="R678" i="53"/>
  <c r="S678" i="53" s="1"/>
  <c r="T678" i="53"/>
  <c r="AF379" i="7"/>
  <c r="AG379" i="7" s="1"/>
  <c r="AF334" i="7"/>
  <c r="AG334" i="7" s="1"/>
  <c r="AF304" i="7"/>
  <c r="AF247" i="7"/>
  <c r="AG247" i="7" s="1"/>
  <c r="AF235" i="7"/>
  <c r="AG235" i="7" s="1"/>
  <c r="AF195" i="7"/>
  <c r="AG195" i="7" s="1"/>
  <c r="AF148" i="7"/>
  <c r="AF55" i="7"/>
  <c r="AG55" i="7" s="1"/>
  <c r="R742" i="53"/>
  <c r="S742" i="53" s="1"/>
  <c r="T742" i="53"/>
  <c r="T735" i="53"/>
  <c r="R735" i="53"/>
  <c r="S735" i="53" s="1"/>
  <c r="R726" i="53"/>
  <c r="S726" i="53" s="1"/>
  <c r="T726" i="53"/>
  <c r="T719" i="53"/>
  <c r="R719" i="53"/>
  <c r="S719" i="53" s="1"/>
  <c r="R710" i="53"/>
  <c r="T710" i="53"/>
  <c r="T703" i="53"/>
  <c r="R703" i="53"/>
  <c r="S703" i="53" s="1"/>
  <c r="R686" i="53"/>
  <c r="S686" i="53" s="1"/>
  <c r="T686" i="53"/>
  <c r="T621" i="53"/>
  <c r="R621" i="53"/>
  <c r="S621" i="53" s="1"/>
  <c r="R605" i="53"/>
  <c r="S605" i="53" s="1"/>
  <c r="T605" i="53"/>
  <c r="R588" i="53"/>
  <c r="S588" i="53" s="1"/>
  <c r="T588" i="53"/>
  <c r="R580" i="53"/>
  <c r="S580" i="53" s="1"/>
  <c r="T580" i="53"/>
  <c r="T744" i="53"/>
  <c r="T728" i="53"/>
  <c r="T712" i="53"/>
  <c r="R670" i="53"/>
  <c r="S670" i="53" s="1"/>
  <c r="T670" i="53"/>
  <c r="R665" i="53"/>
  <c r="S665" i="53" s="1"/>
  <c r="R662" i="53"/>
  <c r="S662" i="53" s="1"/>
  <c r="T662" i="53"/>
  <c r="R657" i="53"/>
  <c r="R654" i="53"/>
  <c r="S654" i="53" s="1"/>
  <c r="T654" i="53"/>
  <c r="R649" i="53"/>
  <c r="S649" i="53" s="1"/>
  <c r="R646" i="53"/>
  <c r="S646" i="53" s="1"/>
  <c r="T646" i="53"/>
  <c r="R641" i="53"/>
  <c r="S641" i="53" s="1"/>
  <c r="R638" i="53"/>
  <c r="T638" i="53"/>
  <c r="T635" i="53"/>
  <c r="R635" i="53"/>
  <c r="S635" i="53" s="1"/>
  <c r="R633" i="53"/>
  <c r="S633" i="53" s="1"/>
  <c r="T633" i="53"/>
  <c r="T617" i="53"/>
  <c r="R617" i="53"/>
  <c r="S617" i="53" s="1"/>
  <c r="R590" i="53"/>
  <c r="T590" i="53"/>
  <c r="R582" i="53"/>
  <c r="S582" i="53" s="1"/>
  <c r="T582" i="53"/>
  <c r="T629" i="53"/>
  <c r="R629" i="53"/>
  <c r="S629" i="53" s="1"/>
  <c r="T613" i="53"/>
  <c r="R613" i="53"/>
  <c r="S613" i="53" s="1"/>
  <c r="R592" i="53"/>
  <c r="T592" i="53"/>
  <c r="R584" i="53"/>
  <c r="S584" i="53" s="1"/>
  <c r="T584" i="53"/>
  <c r="T736" i="53"/>
  <c r="T720" i="53"/>
  <c r="T704" i="53"/>
  <c r="R697" i="53"/>
  <c r="S697" i="53" s="1"/>
  <c r="R693" i="53"/>
  <c r="S693" i="53" s="1"/>
  <c r="R689" i="53"/>
  <c r="R685" i="53"/>
  <c r="S685" i="53" s="1"/>
  <c r="R681" i="53"/>
  <c r="S681" i="53" s="1"/>
  <c r="R677" i="53"/>
  <c r="S677" i="53" s="1"/>
  <c r="R673" i="53"/>
  <c r="S673" i="53" s="1"/>
  <c r="R669" i="53"/>
  <c r="S669" i="53" s="1"/>
  <c r="R666" i="53"/>
  <c r="S666" i="53" s="1"/>
  <c r="T666" i="53"/>
  <c r="R661" i="53"/>
  <c r="S661" i="53" s="1"/>
  <c r="R658" i="53"/>
  <c r="S658" i="53" s="1"/>
  <c r="T658" i="53"/>
  <c r="R653" i="53"/>
  <c r="S653" i="53" s="1"/>
  <c r="R650" i="53"/>
  <c r="S650" i="53" s="1"/>
  <c r="T650" i="53"/>
  <c r="R645" i="53"/>
  <c r="S645" i="53" s="1"/>
  <c r="R642" i="53"/>
  <c r="S642" i="53" s="1"/>
  <c r="T642" i="53"/>
  <c r="T637" i="53"/>
  <c r="R637" i="53"/>
  <c r="S637" i="53" s="1"/>
  <c r="T625" i="53"/>
  <c r="R625" i="53"/>
  <c r="S625" i="53" s="1"/>
  <c r="T609" i="53"/>
  <c r="R609" i="53"/>
  <c r="S609" i="53" s="1"/>
  <c r="R603" i="53"/>
  <c r="S603" i="53" s="1"/>
  <c r="T603" i="53"/>
  <c r="R586" i="53"/>
  <c r="S586" i="53" s="1"/>
  <c r="T586" i="53"/>
  <c r="R578" i="53"/>
  <c r="S578" i="53" s="1"/>
  <c r="T578" i="53"/>
  <c r="R575" i="53"/>
  <c r="S575" i="53" s="1"/>
  <c r="T575" i="53"/>
  <c r="R573" i="53"/>
  <c r="S573" i="53" s="1"/>
  <c r="T573" i="53"/>
  <c r="R571" i="53"/>
  <c r="S571" i="53" s="1"/>
  <c r="T571" i="53"/>
  <c r="R569" i="53"/>
  <c r="S569" i="53" s="1"/>
  <c r="T569" i="53"/>
  <c r="R567" i="53"/>
  <c r="S567" i="53" s="1"/>
  <c r="T567" i="53"/>
  <c r="R565" i="53"/>
  <c r="S565" i="53" s="1"/>
  <c r="T565" i="53"/>
  <c r="R563" i="53"/>
  <c r="S563" i="53" s="1"/>
  <c r="T563" i="53"/>
  <c r="R561" i="53"/>
  <c r="S561" i="53" s="1"/>
  <c r="T561" i="53"/>
  <c r="R559" i="53"/>
  <c r="S559" i="53" s="1"/>
  <c r="T559" i="53"/>
  <c r="T555" i="53"/>
  <c r="R555" i="53"/>
  <c r="S555" i="53" s="1"/>
  <c r="R520" i="53"/>
  <c r="S520" i="53" s="1"/>
  <c r="T520" i="53"/>
  <c r="T517" i="53"/>
  <c r="R517" i="53"/>
  <c r="S517" i="53" s="1"/>
  <c r="R489" i="53"/>
  <c r="S489" i="53" s="1"/>
  <c r="T489" i="53"/>
  <c r="T408" i="53"/>
  <c r="R408" i="53"/>
  <c r="S408" i="53" s="1"/>
  <c r="T402" i="53"/>
  <c r="R402" i="53"/>
  <c r="S402" i="53" s="1"/>
  <c r="T626" i="53"/>
  <c r="T618" i="53"/>
  <c r="T610" i="53"/>
  <c r="T604" i="53"/>
  <c r="T591" i="53"/>
  <c r="T587" i="53"/>
  <c r="T583" i="53"/>
  <c r="T579" i="53"/>
  <c r="R556" i="53"/>
  <c r="S556" i="53" s="1"/>
  <c r="T552" i="53"/>
  <c r="T550" i="53"/>
  <c r="R519" i="53"/>
  <c r="S519" i="53" s="1"/>
  <c r="T519" i="53"/>
  <c r="R465" i="53"/>
  <c r="S465" i="53" s="1"/>
  <c r="T465" i="53"/>
  <c r="R449" i="53"/>
  <c r="S449" i="53" s="1"/>
  <c r="T449" i="53"/>
  <c r="T412" i="53"/>
  <c r="R412" i="53"/>
  <c r="S412" i="53" s="1"/>
  <c r="R405" i="53"/>
  <c r="S405" i="53" s="1"/>
  <c r="T405" i="53"/>
  <c r="T394" i="53"/>
  <c r="R394" i="53"/>
  <c r="S394" i="53" s="1"/>
  <c r="T601" i="53"/>
  <c r="T600" i="53"/>
  <c r="T599" i="53"/>
  <c r="T598" i="53"/>
  <c r="T597" i="53"/>
  <c r="T596" i="53"/>
  <c r="T593" i="53"/>
  <c r="R576" i="53"/>
  <c r="S576" i="53" s="1"/>
  <c r="T576" i="53"/>
  <c r="R574" i="53"/>
  <c r="S574" i="53" s="1"/>
  <c r="T574" i="53"/>
  <c r="R572" i="53"/>
  <c r="S572" i="53" s="1"/>
  <c r="T572" i="53"/>
  <c r="R570" i="53"/>
  <c r="S570" i="53" s="1"/>
  <c r="T570" i="53"/>
  <c r="R568" i="53"/>
  <c r="S568" i="53" s="1"/>
  <c r="T568" i="53"/>
  <c r="R566" i="53"/>
  <c r="T566" i="53"/>
  <c r="R564" i="53"/>
  <c r="S564" i="53" s="1"/>
  <c r="T564" i="53"/>
  <c r="R562" i="53"/>
  <c r="S562" i="53" s="1"/>
  <c r="T562" i="53"/>
  <c r="R560" i="53"/>
  <c r="S560" i="53" s="1"/>
  <c r="T560" i="53"/>
  <c r="T558" i="53"/>
  <c r="R558" i="53"/>
  <c r="S558" i="53" s="1"/>
  <c r="T554" i="53"/>
  <c r="R554" i="53"/>
  <c r="S554" i="53" s="1"/>
  <c r="T404" i="53"/>
  <c r="R404" i="53"/>
  <c r="T630" i="53"/>
  <c r="T622" i="53"/>
  <c r="T614" i="53"/>
  <c r="T606" i="53"/>
  <c r="T602" i="53"/>
  <c r="T589" i="53"/>
  <c r="T585" i="53"/>
  <c r="T581" i="53"/>
  <c r="T577" i="53"/>
  <c r="R557" i="53"/>
  <c r="S557" i="53" s="1"/>
  <c r="T553" i="53"/>
  <c r="T551" i="53"/>
  <c r="T549" i="53"/>
  <c r="T547" i="53"/>
  <c r="T545" i="53"/>
  <c r="T543" i="53"/>
  <c r="T541" i="53"/>
  <c r="T539" i="53"/>
  <c r="T537" i="53"/>
  <c r="T535" i="53"/>
  <c r="T533" i="53"/>
  <c r="T531" i="53"/>
  <c r="T529" i="53"/>
  <c r="T527" i="53"/>
  <c r="T525" i="53"/>
  <c r="T523" i="53"/>
  <c r="R521" i="53"/>
  <c r="S521" i="53" s="1"/>
  <c r="T521" i="53"/>
  <c r="R441" i="53"/>
  <c r="S441" i="53" s="1"/>
  <c r="T441" i="53"/>
  <c r="R409" i="53"/>
  <c r="S409" i="53" s="1"/>
  <c r="T409" i="53"/>
  <c r="T406" i="53"/>
  <c r="R406" i="53"/>
  <c r="S406" i="53" s="1"/>
  <c r="T410" i="53"/>
  <c r="R410" i="53"/>
  <c r="S410" i="53" s="1"/>
  <c r="R401" i="53"/>
  <c r="S401" i="53" s="1"/>
  <c r="T401" i="53"/>
  <c r="T396" i="53"/>
  <c r="R396" i="53"/>
  <c r="S396" i="53" s="1"/>
  <c r="T390" i="53"/>
  <c r="R390" i="53"/>
  <c r="S390" i="53" s="1"/>
  <c r="T137" i="53"/>
  <c r="R137" i="53"/>
  <c r="S137" i="53" s="1"/>
  <c r="T59" i="53"/>
  <c r="R59" i="53"/>
  <c r="S59" i="53" s="1"/>
  <c r="R456" i="53"/>
  <c r="S456" i="53" s="1"/>
  <c r="R393" i="53"/>
  <c r="S393" i="53" s="1"/>
  <c r="T393" i="53"/>
  <c r="T282" i="53"/>
  <c r="R282" i="53"/>
  <c r="S282" i="53" s="1"/>
  <c r="R190" i="53"/>
  <c r="S190" i="53" s="1"/>
  <c r="T190" i="53"/>
  <c r="T61" i="53"/>
  <c r="R61" i="53"/>
  <c r="S61" i="53" s="1"/>
  <c r="T51" i="53"/>
  <c r="R51" i="53"/>
  <c r="S51" i="53" s="1"/>
  <c r="T35" i="53"/>
  <c r="T481" i="53"/>
  <c r="R472" i="53"/>
  <c r="S472" i="53" s="1"/>
  <c r="T457" i="53"/>
  <c r="R400" i="53"/>
  <c r="S400" i="53" s="1"/>
  <c r="T397" i="53"/>
  <c r="R389" i="53"/>
  <c r="S389" i="53" s="1"/>
  <c r="T389" i="53"/>
  <c r="R186" i="53"/>
  <c r="S186" i="53" s="1"/>
  <c r="T186" i="53"/>
  <c r="T27" i="53"/>
  <c r="T413" i="53"/>
  <c r="R398" i="53"/>
  <c r="S398" i="53" s="1"/>
  <c r="R392" i="53"/>
  <c r="S392" i="53" s="1"/>
  <c r="T388" i="53"/>
  <c r="R388" i="53"/>
  <c r="S388" i="53" s="1"/>
  <c r="T385" i="53"/>
  <c r="R385" i="53"/>
  <c r="T153" i="53"/>
  <c r="R153" i="53"/>
  <c r="S153" i="53" s="1"/>
  <c r="T185" i="53"/>
  <c r="R79" i="53"/>
  <c r="S79" i="53" s="1"/>
  <c r="R69" i="53"/>
  <c r="S69" i="53" s="1"/>
  <c r="T60" i="53"/>
  <c r="R77" i="53"/>
  <c r="S77" i="53" s="1"/>
  <c r="R71" i="53"/>
  <c r="S71" i="53" s="1"/>
  <c r="R43" i="53"/>
  <c r="S43" i="53" s="1"/>
  <c r="R145" i="53"/>
  <c r="S145" i="53" s="1"/>
  <c r="J14" i="13"/>
  <c r="J15" i="13"/>
  <c r="J16" i="13"/>
  <c r="AF989" i="7"/>
  <c r="AG989" i="7" s="1"/>
  <c r="AF514" i="7"/>
  <c r="AG514" i="7" s="1"/>
  <c r="AF263" i="7"/>
  <c r="AG263" i="7" s="1"/>
  <c r="AF124" i="7"/>
  <c r="AG124" i="7" s="1"/>
  <c r="AF56" i="7"/>
  <c r="AG56" i="7" s="1"/>
  <c r="AF999" i="7"/>
  <c r="AG999" i="7" s="1"/>
  <c r="AF921" i="7"/>
  <c r="AG921" i="7" s="1"/>
  <c r="AF838" i="7"/>
  <c r="AG838" i="7" s="1"/>
  <c r="AF804" i="7"/>
  <c r="AG804" i="7" s="1"/>
  <c r="AF766" i="7"/>
  <c r="AG766" i="7" s="1"/>
  <c r="AF734" i="7"/>
  <c r="AG734" i="7" s="1"/>
  <c r="AF711" i="7"/>
  <c r="AG711" i="7" s="1"/>
  <c r="AF667" i="7"/>
  <c r="AG667" i="7" s="1"/>
  <c r="AF587" i="7"/>
  <c r="AG587" i="7" s="1"/>
  <c r="AF562" i="7"/>
  <c r="AG562" i="7" s="1"/>
  <c r="AF498" i="7"/>
  <c r="AG498" i="7" s="1"/>
  <c r="AF419" i="7"/>
  <c r="AG419" i="7" s="1"/>
  <c r="AF407" i="7"/>
  <c r="AG407" i="7" s="1"/>
  <c r="AF350" i="7"/>
  <c r="AG350" i="7" s="1"/>
  <c r="AF331" i="7"/>
  <c r="AG331" i="7" s="1"/>
  <c r="AF192" i="7"/>
  <c r="AG192" i="7" s="1"/>
  <c r="AF164" i="7"/>
  <c r="AG164" i="7" s="1"/>
  <c r="AF143" i="7"/>
  <c r="AF131" i="7"/>
  <c r="AG131" i="7" s="1"/>
  <c r="AF90" i="7"/>
  <c r="AG90" i="7" s="1"/>
  <c r="AF965" i="7"/>
  <c r="AF901" i="7"/>
  <c r="AF742" i="7"/>
  <c r="AG742" i="7" s="1"/>
  <c r="AF400" i="7"/>
  <c r="AG400" i="7" s="1"/>
  <c r="AF319" i="7"/>
  <c r="AG319" i="7" s="1"/>
  <c r="AF206" i="7"/>
  <c r="AF1009" i="7"/>
  <c r="AG1009" i="7" s="1"/>
  <c r="AF975" i="7"/>
  <c r="AG975" i="7" s="1"/>
  <c r="AF953" i="7"/>
  <c r="AG953" i="7" s="1"/>
  <c r="AF911" i="7"/>
  <c r="AG911" i="7" s="1"/>
  <c r="AF889" i="7"/>
  <c r="AF866" i="7"/>
  <c r="AG866" i="7" s="1"/>
  <c r="AF826" i="7"/>
  <c r="AG826" i="7" s="1"/>
  <c r="AF794" i="7"/>
  <c r="AG794" i="7" s="1"/>
  <c r="AF756" i="7"/>
  <c r="AG756" i="7" s="1"/>
  <c r="AF718" i="7"/>
  <c r="AG718" i="7" s="1"/>
  <c r="AF694" i="7"/>
  <c r="AG694" i="7" s="1"/>
  <c r="AF686" i="7"/>
  <c r="AG686" i="7" s="1"/>
  <c r="AF626" i="7"/>
  <c r="AG626" i="7" s="1"/>
  <c r="AF546" i="7"/>
  <c r="AG546" i="7" s="1"/>
  <c r="AF482" i="7"/>
  <c r="AG482" i="7" s="1"/>
  <c r="AF459" i="7"/>
  <c r="AG459" i="7" s="1"/>
  <c r="AF336" i="7"/>
  <c r="AG336" i="7" s="1"/>
  <c r="AF316" i="7"/>
  <c r="AG316" i="7" s="1"/>
  <c r="AF270" i="7"/>
  <c r="AG270" i="7" s="1"/>
  <c r="AF251" i="7"/>
  <c r="AG251" i="7" s="1"/>
  <c r="AF211" i="7"/>
  <c r="AG211" i="7" s="1"/>
  <c r="AF199" i="7"/>
  <c r="AG199" i="7" s="1"/>
  <c r="AF112" i="7"/>
  <c r="AG112" i="7" s="1"/>
  <c r="AF63" i="7"/>
  <c r="AG63" i="7" s="1"/>
  <c r="AF48" i="7"/>
  <c r="AG48" i="7" s="1"/>
  <c r="AF985" i="7"/>
  <c r="AG985" i="7" s="1"/>
  <c r="AF933" i="7"/>
  <c r="AF814" i="7"/>
  <c r="AG814" i="7" s="1"/>
  <c r="AF691" i="7"/>
  <c r="AG691" i="7" s="1"/>
  <c r="AF619" i="7"/>
  <c r="AG619" i="7" s="1"/>
  <c r="AF599" i="7"/>
  <c r="AG599" i="7" s="1"/>
  <c r="AF311" i="7"/>
  <c r="AG311" i="7" s="1"/>
  <c r="AF275" i="7"/>
  <c r="AG275" i="7" s="1"/>
  <c r="AF187" i="7"/>
  <c r="AG187" i="7" s="1"/>
  <c r="AF100" i="7"/>
  <c r="AG100" i="7" s="1"/>
  <c r="AF943" i="7"/>
  <c r="AG943" i="7" s="1"/>
  <c r="AF879" i="7"/>
  <c r="AG879" i="7" s="1"/>
  <c r="AF852" i="7"/>
  <c r="AG852" i="7" s="1"/>
  <c r="AF780" i="7"/>
  <c r="AG780" i="7" s="1"/>
  <c r="AF739" i="7"/>
  <c r="AG739" i="7" s="1"/>
  <c r="AF721" i="7"/>
  <c r="AG721" i="7" s="1"/>
  <c r="AF699" i="7"/>
  <c r="AG699" i="7" s="1"/>
  <c r="AF651" i="7"/>
  <c r="AG651" i="7" s="1"/>
  <c r="AF631" i="7"/>
  <c r="AG631" i="7" s="1"/>
  <c r="AF594" i="7"/>
  <c r="AG594" i="7" s="1"/>
  <c r="AF530" i="7"/>
  <c r="AG530" i="7" s="1"/>
  <c r="AF466" i="7"/>
  <c r="AG466" i="7" s="1"/>
  <c r="AF414" i="7"/>
  <c r="AF395" i="7"/>
  <c r="AG395" i="7" s="1"/>
  <c r="AF355" i="7"/>
  <c r="AG355" i="7" s="1"/>
  <c r="AF343" i="7"/>
  <c r="AG343" i="7" s="1"/>
  <c r="AF256" i="7"/>
  <c r="AG256" i="7" s="1"/>
  <c r="AF178" i="7"/>
  <c r="AG178" i="7" s="1"/>
  <c r="AF138" i="7"/>
  <c r="AG138" i="7" s="1"/>
  <c r="AF119" i="7"/>
  <c r="AG119" i="7" s="1"/>
  <c r="AF95" i="7"/>
  <c r="AG95" i="7" s="1"/>
  <c r="AF68" i="7"/>
  <c r="AG68" i="7" s="1"/>
  <c r="AC30" i="15"/>
  <c r="AD30" i="15" s="1"/>
  <c r="AF30" i="15" s="1"/>
  <c r="AC34" i="15"/>
  <c r="AD34" i="15" s="1"/>
  <c r="AF34" i="15" s="1"/>
  <c r="AC38" i="15"/>
  <c r="AD38" i="15" s="1"/>
  <c r="AF38" i="15" s="1"/>
  <c r="AC42" i="15"/>
  <c r="AD42" i="15" s="1"/>
  <c r="AF42" i="15" s="1"/>
  <c r="AC50" i="15"/>
  <c r="AD50" i="15" s="1"/>
  <c r="AF50" i="15" s="1"/>
  <c r="AC54" i="15"/>
  <c r="AD54" i="15" s="1"/>
  <c r="AF54" i="15" s="1"/>
  <c r="AC58" i="15"/>
  <c r="AD58" i="15" s="1"/>
  <c r="AF58" i="15" s="1"/>
  <c r="AC62" i="15"/>
  <c r="AD62" i="15" s="1"/>
  <c r="AF62" i="15" s="1"/>
  <c r="AC66" i="15"/>
  <c r="AD66" i="15" s="1"/>
  <c r="AF66" i="15" s="1"/>
  <c r="G10" i="43"/>
  <c r="H10" i="43" s="1"/>
  <c r="K22" i="44" s="1"/>
  <c r="O1015" i="27"/>
  <c r="F1015" i="27"/>
  <c r="O1011" i="27"/>
  <c r="F1011" i="27"/>
  <c r="O1007" i="27"/>
  <c r="F1007" i="27"/>
  <c r="O1003" i="27"/>
  <c r="F1003" i="27"/>
  <c r="O999" i="27"/>
  <c r="F999" i="27"/>
  <c r="O995" i="27"/>
  <c r="F995" i="27"/>
  <c r="O991" i="27"/>
  <c r="F991" i="27"/>
  <c r="O987" i="27"/>
  <c r="F987" i="27"/>
  <c r="O983" i="27"/>
  <c r="F983" i="27"/>
  <c r="O979" i="27"/>
  <c r="F979" i="27"/>
  <c r="O975" i="27"/>
  <c r="F975" i="27"/>
  <c r="O971" i="27"/>
  <c r="F971" i="27"/>
  <c r="O967" i="27"/>
  <c r="F967" i="27"/>
  <c r="O963" i="27"/>
  <c r="F963" i="27"/>
  <c r="O959" i="27"/>
  <c r="F959" i="27"/>
  <c r="O955" i="27"/>
  <c r="F955" i="27"/>
  <c r="O951" i="27"/>
  <c r="F951" i="27"/>
  <c r="O947" i="27"/>
  <c r="F947" i="27"/>
  <c r="O943" i="27"/>
  <c r="F943" i="27"/>
  <c r="O939" i="27"/>
  <c r="F939" i="27"/>
  <c r="O935" i="27"/>
  <c r="F935" i="27"/>
  <c r="O931" i="27"/>
  <c r="F931" i="27"/>
  <c r="O927" i="27"/>
  <c r="F927" i="27"/>
  <c r="O923" i="27"/>
  <c r="F923" i="27"/>
  <c r="O919" i="27"/>
  <c r="F919" i="27"/>
  <c r="O915" i="27"/>
  <c r="F915" i="27"/>
  <c r="O911" i="27"/>
  <c r="F911" i="27"/>
  <c r="O907" i="27"/>
  <c r="F907" i="27"/>
  <c r="O903" i="27"/>
  <c r="F903" i="27"/>
  <c r="O899" i="27"/>
  <c r="F899" i="27"/>
  <c r="O895" i="27"/>
  <c r="F895" i="27"/>
  <c r="O891" i="27"/>
  <c r="F891" i="27"/>
  <c r="O887" i="27"/>
  <c r="F887" i="27"/>
  <c r="O883" i="27"/>
  <c r="F883" i="27"/>
  <c r="O879" i="27"/>
  <c r="F879" i="27"/>
  <c r="O875" i="27"/>
  <c r="F875" i="27"/>
  <c r="O871" i="27"/>
  <c r="F871" i="27"/>
  <c r="O867" i="27"/>
  <c r="F867" i="27"/>
  <c r="O863" i="27"/>
  <c r="F863" i="27"/>
  <c r="O859" i="27"/>
  <c r="F859" i="27"/>
  <c r="O855" i="27"/>
  <c r="F855" i="27"/>
  <c r="O851" i="27"/>
  <c r="F851" i="27"/>
  <c r="O847" i="27"/>
  <c r="F847" i="27"/>
  <c r="O843" i="27"/>
  <c r="F843" i="27"/>
  <c r="O839" i="27"/>
  <c r="F839" i="27"/>
  <c r="O835" i="27"/>
  <c r="F835" i="27"/>
  <c r="O831" i="27"/>
  <c r="F831" i="27"/>
  <c r="O827" i="27"/>
  <c r="F827" i="27"/>
  <c r="O823" i="27"/>
  <c r="F823" i="27"/>
  <c r="O819" i="27"/>
  <c r="F819" i="27"/>
  <c r="O815" i="27"/>
  <c r="F815" i="27"/>
  <c r="O811" i="27"/>
  <c r="F811" i="27"/>
  <c r="O807" i="27"/>
  <c r="F807" i="27"/>
  <c r="O803" i="27"/>
  <c r="F803" i="27"/>
  <c r="O799" i="27"/>
  <c r="F799" i="27"/>
  <c r="O795" i="27"/>
  <c r="F795" i="27"/>
  <c r="O791" i="27"/>
  <c r="F791" i="27"/>
  <c r="O787" i="27"/>
  <c r="F787" i="27"/>
  <c r="O783" i="27"/>
  <c r="F783" i="27"/>
  <c r="O779" i="27"/>
  <c r="F779" i="27"/>
  <c r="O775" i="27"/>
  <c r="F775" i="27"/>
  <c r="O771" i="27"/>
  <c r="F771" i="27"/>
  <c r="O767" i="27"/>
  <c r="F767" i="27"/>
  <c r="O763" i="27"/>
  <c r="F763" i="27"/>
  <c r="O759" i="27"/>
  <c r="F759" i="27"/>
  <c r="O755" i="27"/>
  <c r="F755" i="27"/>
  <c r="O751" i="27"/>
  <c r="F751" i="27"/>
  <c r="O747" i="27"/>
  <c r="F747" i="27"/>
  <c r="O744" i="27"/>
  <c r="F744" i="27"/>
  <c r="O740" i="27"/>
  <c r="F740" i="27"/>
  <c r="O736" i="27"/>
  <c r="F736" i="27"/>
  <c r="O732" i="27"/>
  <c r="F732" i="27"/>
  <c r="O728" i="27"/>
  <c r="F728" i="27"/>
  <c r="O724" i="27"/>
  <c r="F724" i="27"/>
  <c r="O720" i="27"/>
  <c r="F720" i="27"/>
  <c r="O716" i="27"/>
  <c r="F716" i="27"/>
  <c r="O712" i="27"/>
  <c r="F712" i="27"/>
  <c r="O705" i="27"/>
  <c r="F705" i="27"/>
  <c r="O701" i="27"/>
  <c r="F701" i="27"/>
  <c r="O697" i="27"/>
  <c r="F697" i="27"/>
  <c r="O693" i="27"/>
  <c r="F693" i="27"/>
  <c r="O689" i="27"/>
  <c r="F689" i="27"/>
  <c r="O685" i="27"/>
  <c r="F685" i="27"/>
  <c r="O681" i="27"/>
  <c r="F681" i="27"/>
  <c r="O677" i="27"/>
  <c r="F677" i="27"/>
  <c r="O673" i="27"/>
  <c r="F673" i="27"/>
  <c r="O669" i="27"/>
  <c r="F669" i="27"/>
  <c r="O665" i="27"/>
  <c r="F665" i="27"/>
  <c r="O661" i="27"/>
  <c r="F661" i="27"/>
  <c r="O657" i="27"/>
  <c r="F657" i="27"/>
  <c r="O653" i="27"/>
  <c r="F653" i="27"/>
  <c r="O649" i="27"/>
  <c r="F649" i="27"/>
  <c r="O645" i="27"/>
  <c r="F645" i="27"/>
  <c r="O641" i="27"/>
  <c r="F641" i="27"/>
  <c r="O637" i="27"/>
  <c r="F637" i="27"/>
  <c r="O633" i="27"/>
  <c r="F633" i="27"/>
  <c r="O629" i="27"/>
  <c r="F629" i="27"/>
  <c r="O625" i="27"/>
  <c r="F625" i="27"/>
  <c r="O619" i="27"/>
  <c r="F619" i="27"/>
  <c r="O615" i="27"/>
  <c r="F615" i="27"/>
  <c r="O611" i="27"/>
  <c r="F611" i="27"/>
  <c r="O607" i="27"/>
  <c r="F607" i="27"/>
  <c r="O603" i="27"/>
  <c r="F603" i="27"/>
  <c r="O599" i="27"/>
  <c r="F599" i="27"/>
  <c r="O595" i="27"/>
  <c r="F595" i="27"/>
  <c r="O591" i="27"/>
  <c r="F591" i="27"/>
  <c r="O584" i="27"/>
  <c r="F584" i="27"/>
  <c r="O580" i="27"/>
  <c r="F580" i="27"/>
  <c r="O576" i="27"/>
  <c r="F576" i="27"/>
  <c r="O572" i="27"/>
  <c r="F572" i="27"/>
  <c r="O569" i="27"/>
  <c r="F569" i="27"/>
  <c r="O565" i="27"/>
  <c r="F565" i="27"/>
  <c r="O562" i="27"/>
  <c r="F562" i="27"/>
  <c r="O558" i="27"/>
  <c r="G558" i="27" s="1"/>
  <c r="F558" i="27"/>
  <c r="O554" i="27"/>
  <c r="G554" i="27" s="1"/>
  <c r="F554" i="27"/>
  <c r="O550" i="27"/>
  <c r="F550" i="27"/>
  <c r="O546" i="27"/>
  <c r="F546" i="27"/>
  <c r="O542" i="27"/>
  <c r="G542" i="27" s="1"/>
  <c r="F542" i="27"/>
  <c r="O538" i="27"/>
  <c r="F538" i="27"/>
  <c r="O534" i="27"/>
  <c r="F534" i="27"/>
  <c r="O530" i="27"/>
  <c r="F530" i="27"/>
  <c r="O526" i="27"/>
  <c r="G526" i="27" s="1"/>
  <c r="F526" i="27"/>
  <c r="O522" i="27"/>
  <c r="F522" i="27"/>
  <c r="O518" i="27"/>
  <c r="G518" i="27" s="1"/>
  <c r="F518" i="27"/>
  <c r="O514" i="27"/>
  <c r="F514" i="27"/>
  <c r="O510" i="27"/>
  <c r="G510" i="27" s="1"/>
  <c r="F510" i="27"/>
  <c r="O506" i="27"/>
  <c r="F506" i="27"/>
  <c r="O502" i="27"/>
  <c r="F502" i="27"/>
  <c r="O498" i="27"/>
  <c r="F498" i="27"/>
  <c r="O494" i="27"/>
  <c r="G494" i="27" s="1"/>
  <c r="F494" i="27"/>
  <c r="O490" i="27"/>
  <c r="G490" i="27" s="1"/>
  <c r="F490" i="27"/>
  <c r="O488" i="27"/>
  <c r="F488" i="27"/>
  <c r="O484" i="27"/>
  <c r="F484" i="27"/>
  <c r="O480" i="27"/>
  <c r="F480" i="27"/>
  <c r="O476" i="27"/>
  <c r="F476" i="27"/>
  <c r="O472" i="27"/>
  <c r="F472" i="27"/>
  <c r="O468" i="27"/>
  <c r="F468" i="27"/>
  <c r="O464" i="27"/>
  <c r="F464" i="27"/>
  <c r="O460" i="27"/>
  <c r="F460" i="27"/>
  <c r="O456" i="27"/>
  <c r="F456" i="27"/>
  <c r="O453" i="27"/>
  <c r="F453" i="27"/>
  <c r="O449" i="27"/>
  <c r="F449" i="27"/>
  <c r="O446" i="27"/>
  <c r="G446" i="27" s="1"/>
  <c r="F446" i="27"/>
  <c r="O442" i="27"/>
  <c r="F442" i="27"/>
  <c r="O438" i="27"/>
  <c r="F438" i="27"/>
  <c r="O434" i="27"/>
  <c r="F434" i="27"/>
  <c r="O430" i="27"/>
  <c r="G430" i="27" s="1"/>
  <c r="F430" i="27"/>
  <c r="O426" i="27"/>
  <c r="G426" i="27" s="1"/>
  <c r="F426" i="27"/>
  <c r="O422" i="27"/>
  <c r="F422" i="27"/>
  <c r="O418" i="27"/>
  <c r="F418" i="27"/>
  <c r="O414" i="27"/>
  <c r="G414" i="27" s="1"/>
  <c r="F414" i="27"/>
  <c r="O410" i="27"/>
  <c r="F410" i="27"/>
  <c r="O406" i="27"/>
  <c r="F406" i="27"/>
  <c r="O402" i="27"/>
  <c r="F402" i="27"/>
  <c r="O398" i="27"/>
  <c r="F398" i="27"/>
  <c r="O394" i="27"/>
  <c r="F394" i="27"/>
  <c r="O390" i="27"/>
  <c r="G390" i="27" s="1"/>
  <c r="F390" i="27"/>
  <c r="O386" i="27"/>
  <c r="F386" i="27"/>
  <c r="O382" i="27"/>
  <c r="G382" i="27" s="1"/>
  <c r="F382" i="27"/>
  <c r="O378" i="27"/>
  <c r="F378" i="27"/>
  <c r="O374" i="27"/>
  <c r="G374" i="27" s="1"/>
  <c r="F374" i="27"/>
  <c r="O370" i="27"/>
  <c r="F370" i="27"/>
  <c r="O366" i="27"/>
  <c r="F366" i="27"/>
  <c r="O362" i="27"/>
  <c r="F362" i="27"/>
  <c r="O358" i="27"/>
  <c r="F358" i="27"/>
  <c r="O354" i="27"/>
  <c r="F354" i="27"/>
  <c r="O350" i="27"/>
  <c r="F350" i="27"/>
  <c r="O346" i="27"/>
  <c r="F346" i="27"/>
  <c r="O342" i="27"/>
  <c r="G342" i="27" s="1"/>
  <c r="F342" i="27"/>
  <c r="O338" i="27"/>
  <c r="F338" i="27"/>
  <c r="O334" i="27"/>
  <c r="F334" i="27"/>
  <c r="O330" i="27"/>
  <c r="G330" i="27" s="1"/>
  <c r="F330" i="27"/>
  <c r="O326" i="27"/>
  <c r="F326" i="27"/>
  <c r="O322" i="27"/>
  <c r="F322" i="27"/>
  <c r="O318" i="27"/>
  <c r="G318" i="27" s="1"/>
  <c r="F318" i="27"/>
  <c r="O314" i="27"/>
  <c r="G314" i="27" s="1"/>
  <c r="F314" i="27"/>
  <c r="O310" i="27"/>
  <c r="F310" i="27"/>
  <c r="O306" i="27"/>
  <c r="F306" i="27"/>
  <c r="O302" i="27"/>
  <c r="F302" i="27"/>
  <c r="O298" i="27"/>
  <c r="F298" i="27"/>
  <c r="O294" i="27"/>
  <c r="G294" i="27" s="1"/>
  <c r="F294" i="27"/>
  <c r="O290" i="27"/>
  <c r="F290" i="27"/>
  <c r="O286" i="27"/>
  <c r="F286" i="27"/>
  <c r="O282" i="27"/>
  <c r="F282" i="27"/>
  <c r="O278" i="27"/>
  <c r="F278" i="27"/>
  <c r="O274" i="27"/>
  <c r="F274" i="27"/>
  <c r="O270" i="27"/>
  <c r="F270" i="27"/>
  <c r="O266" i="27"/>
  <c r="F266" i="27"/>
  <c r="O262" i="27"/>
  <c r="F262" i="27"/>
  <c r="O258" i="27"/>
  <c r="F258" i="27"/>
  <c r="O254" i="27"/>
  <c r="G254" i="27" s="1"/>
  <c r="F254" i="27"/>
  <c r="O250" i="27"/>
  <c r="F250" i="27"/>
  <c r="O246" i="27"/>
  <c r="F246" i="27"/>
  <c r="O242" i="27"/>
  <c r="F242" i="27"/>
  <c r="O238" i="27"/>
  <c r="F238" i="27"/>
  <c r="O234" i="27"/>
  <c r="F234" i="27"/>
  <c r="O230" i="27"/>
  <c r="F230" i="27"/>
  <c r="O226" i="27"/>
  <c r="F226" i="27"/>
  <c r="O222" i="27"/>
  <c r="G222" i="27" s="1"/>
  <c r="F222" i="27"/>
  <c r="O218" i="27"/>
  <c r="F218" i="27"/>
  <c r="O214" i="27"/>
  <c r="F214" i="27"/>
  <c r="O210" i="27"/>
  <c r="G210" i="27" s="1"/>
  <c r="F210" i="27"/>
  <c r="O206" i="27"/>
  <c r="F206" i="27"/>
  <c r="O202" i="27"/>
  <c r="F202" i="27"/>
  <c r="O198" i="27"/>
  <c r="F198" i="27"/>
  <c r="O194" i="27"/>
  <c r="F194" i="27"/>
  <c r="O190" i="27"/>
  <c r="F190" i="27"/>
  <c r="O186" i="27"/>
  <c r="G186" i="27" s="1"/>
  <c r="F186" i="27"/>
  <c r="O182" i="27"/>
  <c r="G182" i="27" s="1"/>
  <c r="F182" i="27"/>
  <c r="O178" i="27"/>
  <c r="G178" i="27" s="1"/>
  <c r="F178" i="27"/>
  <c r="O174" i="27"/>
  <c r="F174" i="27"/>
  <c r="O170" i="27"/>
  <c r="G170" i="27" s="1"/>
  <c r="F170" i="27"/>
  <c r="O166" i="27"/>
  <c r="F166" i="27"/>
  <c r="O162" i="27"/>
  <c r="F162" i="27"/>
  <c r="O158" i="27"/>
  <c r="F158" i="27"/>
  <c r="O154" i="27"/>
  <c r="G154" i="27" s="1"/>
  <c r="F154" i="27"/>
  <c r="O150" i="27"/>
  <c r="F150" i="27"/>
  <c r="O146" i="27"/>
  <c r="G146" i="27" s="1"/>
  <c r="F146" i="27"/>
  <c r="O142" i="27"/>
  <c r="F142" i="27"/>
  <c r="O138" i="27"/>
  <c r="F138" i="27"/>
  <c r="O134" i="27"/>
  <c r="F134" i="27"/>
  <c r="O130" i="27"/>
  <c r="F130" i="27"/>
  <c r="O126" i="27"/>
  <c r="F126" i="27"/>
  <c r="O122" i="27"/>
  <c r="F122" i="27"/>
  <c r="O118" i="27"/>
  <c r="F118" i="27"/>
  <c r="O114" i="27"/>
  <c r="F114" i="27"/>
  <c r="O110" i="27"/>
  <c r="F110" i="27"/>
  <c r="O106" i="27"/>
  <c r="F106" i="27"/>
  <c r="O1014" i="27"/>
  <c r="F1014" i="27"/>
  <c r="O1010" i="27"/>
  <c r="F1010" i="27"/>
  <c r="O1006" i="27"/>
  <c r="F1006" i="27"/>
  <c r="O1002" i="27"/>
  <c r="F1002" i="27"/>
  <c r="O998" i="27"/>
  <c r="F998" i="27"/>
  <c r="O994" i="27"/>
  <c r="F994" i="27"/>
  <c r="O990" i="27"/>
  <c r="F990" i="27"/>
  <c r="O986" i="27"/>
  <c r="F986" i="27"/>
  <c r="O982" i="27"/>
  <c r="F982" i="27"/>
  <c r="O978" i="27"/>
  <c r="F978" i="27"/>
  <c r="O974" i="27"/>
  <c r="F974" i="27"/>
  <c r="O970" i="27"/>
  <c r="F970" i="27"/>
  <c r="O966" i="27"/>
  <c r="F966" i="27"/>
  <c r="O962" i="27"/>
  <c r="F962" i="27"/>
  <c r="O958" i="27"/>
  <c r="F958" i="27"/>
  <c r="O954" i="27"/>
  <c r="F954" i="27"/>
  <c r="O950" i="27"/>
  <c r="F950" i="27"/>
  <c r="O946" i="27"/>
  <c r="F946" i="27"/>
  <c r="O942" i="27"/>
  <c r="F942" i="27"/>
  <c r="O938" i="27"/>
  <c r="F938" i="27"/>
  <c r="O934" i="27"/>
  <c r="F934" i="27"/>
  <c r="O930" i="27"/>
  <c r="F930" i="27"/>
  <c r="O926" i="27"/>
  <c r="F926" i="27"/>
  <c r="O922" i="27"/>
  <c r="F922" i="27"/>
  <c r="O918" i="27"/>
  <c r="F918" i="27"/>
  <c r="O914" i="27"/>
  <c r="F914" i="27"/>
  <c r="O910" i="27"/>
  <c r="F910" i="27"/>
  <c r="O906" i="27"/>
  <c r="F906" i="27"/>
  <c r="O902" i="27"/>
  <c r="F902" i="27"/>
  <c r="O898" i="27"/>
  <c r="F898" i="27"/>
  <c r="O894" i="27"/>
  <c r="F894" i="27"/>
  <c r="O890" i="27"/>
  <c r="F890" i="27"/>
  <c r="O886" i="27"/>
  <c r="F886" i="27"/>
  <c r="O882" i="27"/>
  <c r="F882" i="27"/>
  <c r="O878" i="27"/>
  <c r="F878" i="27"/>
  <c r="O874" i="27"/>
  <c r="F874" i="27"/>
  <c r="O870" i="27"/>
  <c r="F870" i="27"/>
  <c r="O866" i="27"/>
  <c r="F866" i="27"/>
  <c r="O862" i="27"/>
  <c r="F862" i="27"/>
  <c r="O858" i="27"/>
  <c r="F858" i="27"/>
  <c r="O854" i="27"/>
  <c r="F854" i="27"/>
  <c r="O850" i="27"/>
  <c r="F850" i="27"/>
  <c r="O846" i="27"/>
  <c r="F846" i="27"/>
  <c r="O842" i="27"/>
  <c r="F842" i="27"/>
  <c r="O838" i="27"/>
  <c r="F838" i="27"/>
  <c r="O834" i="27"/>
  <c r="F834" i="27"/>
  <c r="O830" i="27"/>
  <c r="F830" i="27"/>
  <c r="O826" i="27"/>
  <c r="F826" i="27"/>
  <c r="O822" i="27"/>
  <c r="F822" i="27"/>
  <c r="O818" i="27"/>
  <c r="F818" i="27"/>
  <c r="O814" i="27"/>
  <c r="F814" i="27"/>
  <c r="O810" i="27"/>
  <c r="F810" i="27"/>
  <c r="O806" i="27"/>
  <c r="F806" i="27"/>
  <c r="O802" i="27"/>
  <c r="F802" i="27"/>
  <c r="O798" i="27"/>
  <c r="F798" i="27"/>
  <c r="O794" i="27"/>
  <c r="F794" i="27"/>
  <c r="O790" i="27"/>
  <c r="F790" i="27"/>
  <c r="O786" i="27"/>
  <c r="F786" i="27"/>
  <c r="O782" i="27"/>
  <c r="F782" i="27"/>
  <c r="O778" i="27"/>
  <c r="F778" i="27"/>
  <c r="O774" i="27"/>
  <c r="F774" i="27"/>
  <c r="O770" i="27"/>
  <c r="F770" i="27"/>
  <c r="O766" i="27"/>
  <c r="F766" i="27"/>
  <c r="O762" i="27"/>
  <c r="F762" i="27"/>
  <c r="O758" i="27"/>
  <c r="F758" i="27"/>
  <c r="O754" i="27"/>
  <c r="F754" i="27"/>
  <c r="O750" i="27"/>
  <c r="F750" i="27"/>
  <c r="O746" i="27"/>
  <c r="F746" i="27"/>
  <c r="O743" i="27"/>
  <c r="F743" i="27"/>
  <c r="O739" i="27"/>
  <c r="F739" i="27"/>
  <c r="O735" i="27"/>
  <c r="F735" i="27"/>
  <c r="O731" i="27"/>
  <c r="F731" i="27"/>
  <c r="O727" i="27"/>
  <c r="F727" i="27"/>
  <c r="O723" i="27"/>
  <c r="F723" i="27"/>
  <c r="O719" i="27"/>
  <c r="F719" i="27"/>
  <c r="O715" i="27"/>
  <c r="F715" i="27"/>
  <c r="O711" i="27"/>
  <c r="F711" i="27"/>
  <c r="O708" i="27"/>
  <c r="F708" i="27"/>
  <c r="O704" i="27"/>
  <c r="F704" i="27"/>
  <c r="O700" i="27"/>
  <c r="F700" i="27"/>
  <c r="O696" i="27"/>
  <c r="F696" i="27"/>
  <c r="O692" i="27"/>
  <c r="F692" i="27"/>
  <c r="O688" i="27"/>
  <c r="F688" i="27"/>
  <c r="O684" i="27"/>
  <c r="F684" i="27"/>
  <c r="O680" i="27"/>
  <c r="F680" i="27"/>
  <c r="O676" i="27"/>
  <c r="F676" i="27"/>
  <c r="O672" i="27"/>
  <c r="F672" i="27"/>
  <c r="O668" i="27"/>
  <c r="F668" i="27"/>
  <c r="O664" i="27"/>
  <c r="F664" i="27"/>
  <c r="O660" i="27"/>
  <c r="F660" i="27"/>
  <c r="O656" i="27"/>
  <c r="F656" i="27"/>
  <c r="O652" i="27"/>
  <c r="F652" i="27"/>
  <c r="O648" i="27"/>
  <c r="F648" i="27"/>
  <c r="O644" i="27"/>
  <c r="F644" i="27"/>
  <c r="O640" i="27"/>
  <c r="F640" i="27"/>
  <c r="O636" i="27"/>
  <c r="F636" i="27"/>
  <c r="O632" i="27"/>
  <c r="F632" i="27"/>
  <c r="O628" i="27"/>
  <c r="F628" i="27"/>
  <c r="O624" i="27"/>
  <c r="F624" i="27"/>
  <c r="O621" i="27"/>
  <c r="F621" i="27"/>
  <c r="O618" i="27"/>
  <c r="F618" i="27"/>
  <c r="O614" i="27"/>
  <c r="F614" i="27"/>
  <c r="O610" i="27"/>
  <c r="F610" i="27"/>
  <c r="O606" i="27"/>
  <c r="G606" i="27" s="1"/>
  <c r="F606" i="27"/>
  <c r="O602" i="27"/>
  <c r="F602" i="27"/>
  <c r="O598" i="27"/>
  <c r="F598" i="27"/>
  <c r="O594" i="27"/>
  <c r="F594" i="27"/>
  <c r="O590" i="27"/>
  <c r="F590" i="27"/>
  <c r="O587" i="27"/>
  <c r="F587" i="27"/>
  <c r="O583" i="27"/>
  <c r="F583" i="27"/>
  <c r="O579" i="27"/>
  <c r="F579" i="27"/>
  <c r="O575" i="27"/>
  <c r="F575" i="27"/>
  <c r="O568" i="27"/>
  <c r="F568" i="27"/>
  <c r="O564" i="27"/>
  <c r="F564" i="27"/>
  <c r="O561" i="27"/>
  <c r="F561" i="27"/>
  <c r="O557" i="27"/>
  <c r="F557" i="27"/>
  <c r="O553" i="27"/>
  <c r="F553" i="27"/>
  <c r="O549" i="27"/>
  <c r="F549" i="27"/>
  <c r="O545" i="27"/>
  <c r="F545" i="27"/>
  <c r="O541" i="27"/>
  <c r="F541" i="27"/>
  <c r="O537" i="27"/>
  <c r="F537" i="27"/>
  <c r="O533" i="27"/>
  <c r="F533" i="27"/>
  <c r="O529" i="27"/>
  <c r="F529" i="27"/>
  <c r="O525" i="27"/>
  <c r="F525" i="27"/>
  <c r="O521" i="27"/>
  <c r="F521" i="27"/>
  <c r="O517" i="27"/>
  <c r="F517" i="27"/>
  <c r="O513" i="27"/>
  <c r="F513" i="27"/>
  <c r="O509" i="27"/>
  <c r="F509" i="27"/>
  <c r="O505" i="27"/>
  <c r="F505" i="27"/>
  <c r="O501" i="27"/>
  <c r="F501" i="27"/>
  <c r="O497" i="27"/>
  <c r="F497" i="27"/>
  <c r="O493" i="27"/>
  <c r="F493" i="27"/>
  <c r="O487" i="27"/>
  <c r="F487" i="27"/>
  <c r="O483" i="27"/>
  <c r="F483" i="27"/>
  <c r="O479" i="27"/>
  <c r="F479" i="27"/>
  <c r="O475" i="27"/>
  <c r="F475" i="27"/>
  <c r="O471" i="27"/>
  <c r="F471" i="27"/>
  <c r="O467" i="27"/>
  <c r="F467" i="27"/>
  <c r="O463" i="27"/>
  <c r="F463" i="27"/>
  <c r="O459" i="27"/>
  <c r="F459" i="27"/>
  <c r="O455" i="27"/>
  <c r="F455" i="27"/>
  <c r="O452" i="27"/>
  <c r="F452" i="27"/>
  <c r="O448" i="27"/>
  <c r="F448" i="27"/>
  <c r="O445" i="27"/>
  <c r="F445" i="27"/>
  <c r="O441" i="27"/>
  <c r="F441" i="27"/>
  <c r="O437" i="27"/>
  <c r="F437" i="27"/>
  <c r="O433" i="27"/>
  <c r="F433" i="27"/>
  <c r="O429" i="27"/>
  <c r="F429" i="27"/>
  <c r="O425" i="27"/>
  <c r="F425" i="27"/>
  <c r="O421" i="27"/>
  <c r="F421" i="27"/>
  <c r="O417" i="27"/>
  <c r="F417" i="27"/>
  <c r="O413" i="27"/>
  <c r="F413" i="27"/>
  <c r="O409" i="27"/>
  <c r="F409" i="27"/>
  <c r="O405" i="27"/>
  <c r="F405" i="27"/>
  <c r="O401" i="27"/>
  <c r="F401" i="27"/>
  <c r="O397" i="27"/>
  <c r="F397" i="27"/>
  <c r="O393" i="27"/>
  <c r="F393" i="27"/>
  <c r="O389" i="27"/>
  <c r="F389" i="27"/>
  <c r="O385" i="27"/>
  <c r="F385" i="27"/>
  <c r="O381" i="27"/>
  <c r="F381" i="27"/>
  <c r="O377" i="27"/>
  <c r="F377" i="27"/>
  <c r="O373" i="27"/>
  <c r="F373" i="27"/>
  <c r="O369" i="27"/>
  <c r="F369" i="27"/>
  <c r="O365" i="27"/>
  <c r="F365" i="27"/>
  <c r="O361" i="27"/>
  <c r="F361" i="27"/>
  <c r="O357" i="27"/>
  <c r="F357" i="27"/>
  <c r="O353" i="27"/>
  <c r="F353" i="27"/>
  <c r="O349" i="27"/>
  <c r="F349" i="27"/>
  <c r="O345" i="27"/>
  <c r="F345" i="27"/>
  <c r="O341" i="27"/>
  <c r="F341" i="27"/>
  <c r="O337" i="27"/>
  <c r="F337" i="27"/>
  <c r="O333" i="27"/>
  <c r="F333" i="27"/>
  <c r="O329" i="27"/>
  <c r="F329" i="27"/>
  <c r="O325" i="27"/>
  <c r="F325" i="27"/>
  <c r="O321" i="27"/>
  <c r="F321" i="27"/>
  <c r="O317" i="27"/>
  <c r="F317" i="27"/>
  <c r="O313" i="27"/>
  <c r="F313" i="27"/>
  <c r="O309" i="27"/>
  <c r="F309" i="27"/>
  <c r="O305" i="27"/>
  <c r="F305" i="27"/>
  <c r="O301" i="27"/>
  <c r="F301" i="27"/>
  <c r="O297" i="27"/>
  <c r="F297" i="27"/>
  <c r="O293" i="27"/>
  <c r="F293" i="27"/>
  <c r="O289" i="27"/>
  <c r="F289" i="27"/>
  <c r="O285" i="27"/>
  <c r="F285" i="27"/>
  <c r="O281" i="27"/>
  <c r="F281" i="27"/>
  <c r="O277" i="27"/>
  <c r="F277" i="27"/>
  <c r="O273" i="27"/>
  <c r="F273" i="27"/>
  <c r="O269" i="27"/>
  <c r="F269" i="27"/>
  <c r="O265" i="27"/>
  <c r="F265" i="27"/>
  <c r="O261" i="27"/>
  <c r="F261" i="27"/>
  <c r="O257" i="27"/>
  <c r="F257" i="27"/>
  <c r="O253" i="27"/>
  <c r="F253" i="27"/>
  <c r="O249" i="27"/>
  <c r="F249" i="27"/>
  <c r="O245" i="27"/>
  <c r="F245" i="27"/>
  <c r="O241" i="27"/>
  <c r="F241" i="27"/>
  <c r="O237" i="27"/>
  <c r="F237" i="27"/>
  <c r="O233" i="27"/>
  <c r="F233" i="27"/>
  <c r="O229" i="27"/>
  <c r="F229" i="27"/>
  <c r="O225" i="27"/>
  <c r="F225" i="27"/>
  <c r="O221" i="27"/>
  <c r="F221" i="27"/>
  <c r="O217" i="27"/>
  <c r="F217" i="27"/>
  <c r="O213" i="27"/>
  <c r="F213" i="27"/>
  <c r="O209" i="27"/>
  <c r="F209" i="27"/>
  <c r="O205" i="27"/>
  <c r="F205" i="27"/>
  <c r="O201" i="27"/>
  <c r="F201" i="27"/>
  <c r="O197" i="27"/>
  <c r="F197" i="27"/>
  <c r="O193" i="27"/>
  <c r="F193" i="27"/>
  <c r="O189" i="27"/>
  <c r="F189" i="27"/>
  <c r="O185" i="27"/>
  <c r="F185" i="27"/>
  <c r="O181" i="27"/>
  <c r="F181" i="27"/>
  <c r="O177" i="27"/>
  <c r="F177" i="27"/>
  <c r="O173" i="27"/>
  <c r="F173" i="27"/>
  <c r="O169" i="27"/>
  <c r="F169" i="27"/>
  <c r="O165" i="27"/>
  <c r="F165" i="27"/>
  <c r="O161" i="27"/>
  <c r="F161" i="27"/>
  <c r="O157" i="27"/>
  <c r="F157" i="27"/>
  <c r="O153" i="27"/>
  <c r="F153" i="27"/>
  <c r="O149" i="27"/>
  <c r="F149" i="27"/>
  <c r="O145" i="27"/>
  <c r="F145" i="27"/>
  <c r="O141" i="27"/>
  <c r="F141" i="27"/>
  <c r="O137" i="27"/>
  <c r="F137" i="27"/>
  <c r="O133" i="27"/>
  <c r="F133" i="27"/>
  <c r="O129" i="27"/>
  <c r="F129" i="27"/>
  <c r="O125" i="27"/>
  <c r="F125" i="27"/>
  <c r="O121" i="27"/>
  <c r="F121" i="27"/>
  <c r="O117" i="27"/>
  <c r="F117" i="27"/>
  <c r="O113" i="27"/>
  <c r="F113" i="27"/>
  <c r="O109" i="27"/>
  <c r="F109" i="27"/>
  <c r="O1013" i="27"/>
  <c r="F1013" i="27"/>
  <c r="O1009" i="27"/>
  <c r="F1009" i="27"/>
  <c r="O1005" i="27"/>
  <c r="F1005" i="27"/>
  <c r="O1001" i="27"/>
  <c r="F1001" i="27"/>
  <c r="O997" i="27"/>
  <c r="F997" i="27"/>
  <c r="O993" i="27"/>
  <c r="F993" i="27"/>
  <c r="O989" i="27"/>
  <c r="F989" i="27"/>
  <c r="O985" i="27"/>
  <c r="F985" i="27"/>
  <c r="O981" i="27"/>
  <c r="F981" i="27"/>
  <c r="O977" i="27"/>
  <c r="F977" i="27"/>
  <c r="O973" i="27"/>
  <c r="F973" i="27"/>
  <c r="O969" i="27"/>
  <c r="F969" i="27"/>
  <c r="O965" i="27"/>
  <c r="F965" i="27"/>
  <c r="O961" i="27"/>
  <c r="F961" i="27"/>
  <c r="O957" i="27"/>
  <c r="F957" i="27"/>
  <c r="O953" i="27"/>
  <c r="F953" i="27"/>
  <c r="O949" i="27"/>
  <c r="F949" i="27"/>
  <c r="O945" i="27"/>
  <c r="F945" i="27"/>
  <c r="O941" i="27"/>
  <c r="F941" i="27"/>
  <c r="O937" i="27"/>
  <c r="F937" i="27"/>
  <c r="O933" i="27"/>
  <c r="F933" i="27"/>
  <c r="O929" i="27"/>
  <c r="F929" i="27"/>
  <c r="O925" i="27"/>
  <c r="F925" i="27"/>
  <c r="O921" i="27"/>
  <c r="F921" i="27"/>
  <c r="O917" i="27"/>
  <c r="F917" i="27"/>
  <c r="O913" i="27"/>
  <c r="F913" i="27"/>
  <c r="O909" i="27"/>
  <c r="F909" i="27"/>
  <c r="O905" i="27"/>
  <c r="F905" i="27"/>
  <c r="O901" i="27"/>
  <c r="F901" i="27"/>
  <c r="O897" i="27"/>
  <c r="F897" i="27"/>
  <c r="O893" i="27"/>
  <c r="F893" i="27"/>
  <c r="O889" i="27"/>
  <c r="F889" i="27"/>
  <c r="O885" i="27"/>
  <c r="F885" i="27"/>
  <c r="O881" i="27"/>
  <c r="F881" i="27"/>
  <c r="O877" i="27"/>
  <c r="F877" i="27"/>
  <c r="O873" i="27"/>
  <c r="F873" i="27"/>
  <c r="O869" i="27"/>
  <c r="F869" i="27"/>
  <c r="O865" i="27"/>
  <c r="F865" i="27"/>
  <c r="O861" i="27"/>
  <c r="F861" i="27"/>
  <c r="O857" i="27"/>
  <c r="F857" i="27"/>
  <c r="O853" i="27"/>
  <c r="F853" i="27"/>
  <c r="O849" i="27"/>
  <c r="F849" i="27"/>
  <c r="O845" i="27"/>
  <c r="F845" i="27"/>
  <c r="O841" i="27"/>
  <c r="F841" i="27"/>
  <c r="O837" i="27"/>
  <c r="F837" i="27"/>
  <c r="O833" i="27"/>
  <c r="F833" i="27"/>
  <c r="O829" i="27"/>
  <c r="F829" i="27"/>
  <c r="O825" i="27"/>
  <c r="F825" i="27"/>
  <c r="O821" i="27"/>
  <c r="F821" i="27"/>
  <c r="O817" i="27"/>
  <c r="F817" i="27"/>
  <c r="O813" i="27"/>
  <c r="F813" i="27"/>
  <c r="O809" i="27"/>
  <c r="F809" i="27"/>
  <c r="O805" i="27"/>
  <c r="F805" i="27"/>
  <c r="O801" i="27"/>
  <c r="F801" i="27"/>
  <c r="O797" i="27"/>
  <c r="F797" i="27"/>
  <c r="O793" i="27"/>
  <c r="F793" i="27"/>
  <c r="O789" i="27"/>
  <c r="F789" i="27"/>
  <c r="O785" i="27"/>
  <c r="F785" i="27"/>
  <c r="O781" i="27"/>
  <c r="F781" i="27"/>
  <c r="O777" i="27"/>
  <c r="F777" i="27"/>
  <c r="O773" i="27"/>
  <c r="F773" i="27"/>
  <c r="O769" i="27"/>
  <c r="F769" i="27"/>
  <c r="O765" i="27"/>
  <c r="F765" i="27"/>
  <c r="O761" i="27"/>
  <c r="F761" i="27"/>
  <c r="O757" i="27"/>
  <c r="F757" i="27"/>
  <c r="O753" i="27"/>
  <c r="F753" i="27"/>
  <c r="O749" i="27"/>
  <c r="F749" i="27"/>
  <c r="O742" i="27"/>
  <c r="F742" i="27"/>
  <c r="O738" i="27"/>
  <c r="F738" i="27"/>
  <c r="O734" i="27"/>
  <c r="F734" i="27"/>
  <c r="O730" i="27"/>
  <c r="F730" i="27"/>
  <c r="O726" i="27"/>
  <c r="F726" i="27"/>
  <c r="O722" i="27"/>
  <c r="F722" i="27"/>
  <c r="O718" i="27"/>
  <c r="F718" i="27"/>
  <c r="O714" i="27"/>
  <c r="F714" i="27"/>
  <c r="O710" i="27"/>
  <c r="F710" i="27"/>
  <c r="O707" i="27"/>
  <c r="F707" i="27"/>
  <c r="O703" i="27"/>
  <c r="F703" i="27"/>
  <c r="O699" i="27"/>
  <c r="F699" i="27"/>
  <c r="O695" i="27"/>
  <c r="F695" i="27"/>
  <c r="O691" i="27"/>
  <c r="F691" i="27"/>
  <c r="O687" i="27"/>
  <c r="F687" i="27"/>
  <c r="O683" i="27"/>
  <c r="F683" i="27"/>
  <c r="O679" i="27"/>
  <c r="F679" i="27"/>
  <c r="O675" i="27"/>
  <c r="F675" i="27"/>
  <c r="O671" i="27"/>
  <c r="F671" i="27"/>
  <c r="O667" i="27"/>
  <c r="F667" i="27"/>
  <c r="O663" i="27"/>
  <c r="F663" i="27"/>
  <c r="O659" i="27"/>
  <c r="F659" i="27"/>
  <c r="O655" i="27"/>
  <c r="F655" i="27"/>
  <c r="O651" i="27"/>
  <c r="F651" i="27"/>
  <c r="O647" i="27"/>
  <c r="F647" i="27"/>
  <c r="O643" i="27"/>
  <c r="F643" i="27"/>
  <c r="O639" i="27"/>
  <c r="F639" i="27"/>
  <c r="O635" i="27"/>
  <c r="F635" i="27"/>
  <c r="O631" i="27"/>
  <c r="F631" i="27"/>
  <c r="O627" i="27"/>
  <c r="F627" i="27"/>
  <c r="O623" i="27"/>
  <c r="F623" i="27"/>
  <c r="O617" i="27"/>
  <c r="F617" i="27"/>
  <c r="O613" i="27"/>
  <c r="F613" i="27"/>
  <c r="O609" i="27"/>
  <c r="F609" i="27"/>
  <c r="O605" i="27"/>
  <c r="F605" i="27"/>
  <c r="O601" i="27"/>
  <c r="F601" i="27"/>
  <c r="O597" i="27"/>
  <c r="F597" i="27"/>
  <c r="O593" i="27"/>
  <c r="F593" i="27"/>
  <c r="O589" i="27"/>
  <c r="F589" i="27"/>
  <c r="O586" i="27"/>
  <c r="F586" i="27"/>
  <c r="O582" i="27"/>
  <c r="G582" i="27" s="1"/>
  <c r="F582" i="27"/>
  <c r="O578" i="27"/>
  <c r="F578" i="27"/>
  <c r="O574" i="27"/>
  <c r="G574" i="27" s="1"/>
  <c r="F574" i="27"/>
  <c r="O571" i="27"/>
  <c r="F571" i="27"/>
  <c r="O567" i="27"/>
  <c r="F567" i="27"/>
  <c r="O560" i="27"/>
  <c r="F560" i="27"/>
  <c r="O556" i="27"/>
  <c r="F556" i="27"/>
  <c r="O552" i="27"/>
  <c r="F552" i="27"/>
  <c r="O548" i="27"/>
  <c r="F548" i="27"/>
  <c r="O544" i="27"/>
  <c r="F544" i="27"/>
  <c r="O540" i="27"/>
  <c r="F540" i="27"/>
  <c r="O536" i="27"/>
  <c r="F536" i="27"/>
  <c r="O532" i="27"/>
  <c r="F532" i="27"/>
  <c r="O528" i="27"/>
  <c r="F528" i="27"/>
  <c r="O524" i="27"/>
  <c r="F524" i="27"/>
  <c r="O520" i="27"/>
  <c r="F520" i="27"/>
  <c r="O516" i="27"/>
  <c r="F516" i="27"/>
  <c r="O512" i="27"/>
  <c r="F512" i="27"/>
  <c r="O508" i="27"/>
  <c r="F508" i="27"/>
  <c r="O504" i="27"/>
  <c r="F504" i="27"/>
  <c r="O500" i="27"/>
  <c r="F500" i="27"/>
  <c r="O496" i="27"/>
  <c r="F496" i="27"/>
  <c r="O492" i="27"/>
  <c r="F492" i="27"/>
  <c r="O489" i="27"/>
  <c r="F489" i="27"/>
  <c r="O486" i="27"/>
  <c r="F486" i="27"/>
  <c r="O482" i="27"/>
  <c r="F482" i="27"/>
  <c r="O478" i="27"/>
  <c r="G478" i="27" s="1"/>
  <c r="F478" i="27"/>
  <c r="O474" i="27"/>
  <c r="F474" i="27"/>
  <c r="O470" i="27"/>
  <c r="F470" i="27"/>
  <c r="O466" i="27"/>
  <c r="F466" i="27"/>
  <c r="O462" i="27"/>
  <c r="G462" i="27" s="1"/>
  <c r="F462" i="27"/>
  <c r="O458" i="27"/>
  <c r="F458" i="27"/>
  <c r="O454" i="27"/>
  <c r="G454" i="27" s="1"/>
  <c r="F454" i="27"/>
  <c r="O451" i="27"/>
  <c r="F451" i="27"/>
  <c r="O444" i="27"/>
  <c r="F444" i="27"/>
  <c r="O440" i="27"/>
  <c r="F440" i="27"/>
  <c r="O436" i="27"/>
  <c r="F436" i="27"/>
  <c r="O432" i="27"/>
  <c r="F432" i="27"/>
  <c r="O428" i="27"/>
  <c r="F428" i="27"/>
  <c r="O424" i="27"/>
  <c r="F424" i="27"/>
  <c r="O420" i="27"/>
  <c r="F420" i="27"/>
  <c r="O416" i="27"/>
  <c r="F416" i="27"/>
  <c r="O412" i="27"/>
  <c r="F412" i="27"/>
  <c r="O408" i="27"/>
  <c r="F408" i="27"/>
  <c r="O404" i="27"/>
  <c r="F404" i="27"/>
  <c r="O400" i="27"/>
  <c r="F400" i="27"/>
  <c r="O396" i="27"/>
  <c r="F396" i="27"/>
  <c r="O392" i="27"/>
  <c r="F392" i="27"/>
  <c r="O388" i="27"/>
  <c r="F388" i="27"/>
  <c r="O384" i="27"/>
  <c r="F384" i="27"/>
  <c r="O380" i="27"/>
  <c r="F380" i="27"/>
  <c r="O376" i="27"/>
  <c r="F376" i="27"/>
  <c r="O372" i="27"/>
  <c r="F372" i="27"/>
  <c r="O368" i="27"/>
  <c r="F368" i="27"/>
  <c r="O364" i="27"/>
  <c r="F364" i="27"/>
  <c r="O360" i="27"/>
  <c r="F360" i="27"/>
  <c r="O356" i="27"/>
  <c r="F356" i="27"/>
  <c r="O352" i="27"/>
  <c r="F352" i="27"/>
  <c r="O348" i="27"/>
  <c r="F348" i="27"/>
  <c r="O344" i="27"/>
  <c r="F344" i="27"/>
  <c r="O340" i="27"/>
  <c r="F340" i="27"/>
  <c r="O336" i="27"/>
  <c r="F336" i="27"/>
  <c r="O332" i="27"/>
  <c r="F332" i="27"/>
  <c r="O328" i="27"/>
  <c r="F328" i="27"/>
  <c r="O324" i="27"/>
  <c r="F324" i="27"/>
  <c r="O320" i="27"/>
  <c r="F320" i="27"/>
  <c r="O316" i="27"/>
  <c r="F316" i="27"/>
  <c r="O312" i="27"/>
  <c r="F312" i="27"/>
  <c r="O308" i="27"/>
  <c r="F308" i="27"/>
  <c r="O304" i="27"/>
  <c r="F304" i="27"/>
  <c r="O300" i="27"/>
  <c r="F300" i="27"/>
  <c r="O296" i="27"/>
  <c r="F296" i="27"/>
  <c r="O292" i="27"/>
  <c r="F292" i="27"/>
  <c r="O288" i="27"/>
  <c r="F288" i="27"/>
  <c r="O284" i="27"/>
  <c r="F284" i="27"/>
  <c r="O280" i="27"/>
  <c r="F280" i="27"/>
  <c r="O276" i="27"/>
  <c r="F276" i="27"/>
  <c r="O272" i="27"/>
  <c r="F272" i="27"/>
  <c r="O268" i="27"/>
  <c r="F268" i="27"/>
  <c r="O264" i="27"/>
  <c r="F264" i="27"/>
  <c r="O260" i="27"/>
  <c r="F260" i="27"/>
  <c r="O256" i="27"/>
  <c r="F256" i="27"/>
  <c r="O252" i="27"/>
  <c r="F252" i="27"/>
  <c r="O248" i="27"/>
  <c r="F248" i="27"/>
  <c r="O244" i="27"/>
  <c r="F244" i="27"/>
  <c r="O240" i="27"/>
  <c r="F240" i="27"/>
  <c r="O236" i="27"/>
  <c r="F236" i="27"/>
  <c r="O232" i="27"/>
  <c r="F232" i="27"/>
  <c r="O228" i="27"/>
  <c r="F228" i="27"/>
  <c r="O224" i="27"/>
  <c r="F224" i="27"/>
  <c r="O220" i="27"/>
  <c r="F220" i="27"/>
  <c r="O216" i="27"/>
  <c r="F216" i="27"/>
  <c r="O212" i="27"/>
  <c r="F212" i="27"/>
  <c r="O208" i="27"/>
  <c r="F208" i="27"/>
  <c r="O204" i="27"/>
  <c r="F204" i="27"/>
  <c r="O200" i="27"/>
  <c r="F200" i="27"/>
  <c r="O196" i="27"/>
  <c r="F196" i="27"/>
  <c r="O192" i="27"/>
  <c r="F192" i="27"/>
  <c r="O188" i="27"/>
  <c r="F188" i="27"/>
  <c r="O184" i="27"/>
  <c r="F184" i="27"/>
  <c r="O180" i="27"/>
  <c r="F180" i="27"/>
  <c r="O176" i="27"/>
  <c r="F176" i="27"/>
  <c r="O172" i="27"/>
  <c r="F172" i="27"/>
  <c r="O168" i="27"/>
  <c r="F168" i="27"/>
  <c r="O164" i="27"/>
  <c r="F164" i="27"/>
  <c r="O160" i="27"/>
  <c r="F160" i="27"/>
  <c r="O156" i="27"/>
  <c r="F156" i="27"/>
  <c r="O152" i="27"/>
  <c r="F152" i="27"/>
  <c r="O148" i="27"/>
  <c r="F148" i="27"/>
  <c r="O144" i="27"/>
  <c r="F144" i="27"/>
  <c r="O140" i="27"/>
  <c r="F140" i="27"/>
  <c r="O136" i="27"/>
  <c r="F136" i="27"/>
  <c r="O132" i="27"/>
  <c r="F132" i="27"/>
  <c r="O128" i="27"/>
  <c r="F128" i="27"/>
  <c r="O124" i="27"/>
  <c r="F124" i="27"/>
  <c r="O120" i="27"/>
  <c r="F120" i="27"/>
  <c r="O116" i="27"/>
  <c r="F116" i="27"/>
  <c r="O1012" i="27"/>
  <c r="F1012" i="27"/>
  <c r="O1008" i="27"/>
  <c r="F1008" i="27"/>
  <c r="O1004" i="27"/>
  <c r="F1004" i="27"/>
  <c r="O1000" i="27"/>
  <c r="F1000" i="27"/>
  <c r="O996" i="27"/>
  <c r="F996" i="27"/>
  <c r="O992" i="27"/>
  <c r="F992" i="27"/>
  <c r="O988" i="27"/>
  <c r="F988" i="27"/>
  <c r="O984" i="27"/>
  <c r="F984" i="27"/>
  <c r="O980" i="27"/>
  <c r="F980" i="27"/>
  <c r="O976" i="27"/>
  <c r="F976" i="27"/>
  <c r="O972" i="27"/>
  <c r="F972" i="27"/>
  <c r="O968" i="27"/>
  <c r="F968" i="27"/>
  <c r="O964" i="27"/>
  <c r="F964" i="27"/>
  <c r="O960" i="27"/>
  <c r="F960" i="27"/>
  <c r="O956" i="27"/>
  <c r="F956" i="27"/>
  <c r="O952" i="27"/>
  <c r="F952" i="27"/>
  <c r="O948" i="27"/>
  <c r="F948" i="27"/>
  <c r="O944" i="27"/>
  <c r="F944" i="27"/>
  <c r="O940" i="27"/>
  <c r="F940" i="27"/>
  <c r="O936" i="27"/>
  <c r="F936" i="27"/>
  <c r="O932" i="27"/>
  <c r="F932" i="27"/>
  <c r="O928" i="27"/>
  <c r="F928" i="27"/>
  <c r="O924" i="27"/>
  <c r="F924" i="27"/>
  <c r="O920" i="27"/>
  <c r="F920" i="27"/>
  <c r="O916" i="27"/>
  <c r="F916" i="27"/>
  <c r="O912" i="27"/>
  <c r="F912" i="27"/>
  <c r="O908" i="27"/>
  <c r="F908" i="27"/>
  <c r="O904" i="27"/>
  <c r="F904" i="27"/>
  <c r="O900" i="27"/>
  <c r="F900" i="27"/>
  <c r="O896" i="27"/>
  <c r="F896" i="27"/>
  <c r="O892" i="27"/>
  <c r="F892" i="27"/>
  <c r="O888" i="27"/>
  <c r="F888" i="27"/>
  <c r="O884" i="27"/>
  <c r="F884" i="27"/>
  <c r="O880" i="27"/>
  <c r="F880" i="27"/>
  <c r="O876" i="27"/>
  <c r="F876" i="27"/>
  <c r="O872" i="27"/>
  <c r="F872" i="27"/>
  <c r="O868" i="27"/>
  <c r="F868" i="27"/>
  <c r="O864" i="27"/>
  <c r="F864" i="27"/>
  <c r="O860" i="27"/>
  <c r="F860" i="27"/>
  <c r="O856" i="27"/>
  <c r="F856" i="27"/>
  <c r="O852" i="27"/>
  <c r="F852" i="27"/>
  <c r="O848" i="27"/>
  <c r="F848" i="27"/>
  <c r="O844" i="27"/>
  <c r="F844" i="27"/>
  <c r="O840" i="27"/>
  <c r="F840" i="27"/>
  <c r="O836" i="27"/>
  <c r="F836" i="27"/>
  <c r="O832" i="27"/>
  <c r="F832" i="27"/>
  <c r="O828" i="27"/>
  <c r="F828" i="27"/>
  <c r="O824" i="27"/>
  <c r="F824" i="27"/>
  <c r="O820" i="27"/>
  <c r="F820" i="27"/>
  <c r="O816" i="27"/>
  <c r="F816" i="27"/>
  <c r="O812" i="27"/>
  <c r="F812" i="27"/>
  <c r="O808" i="27"/>
  <c r="F808" i="27"/>
  <c r="O804" i="27"/>
  <c r="F804" i="27"/>
  <c r="O800" i="27"/>
  <c r="F800" i="27"/>
  <c r="O796" i="27"/>
  <c r="F796" i="27"/>
  <c r="O792" i="27"/>
  <c r="F792" i="27"/>
  <c r="O788" i="27"/>
  <c r="F788" i="27"/>
  <c r="O784" i="27"/>
  <c r="F784" i="27"/>
  <c r="O780" i="27"/>
  <c r="F780" i="27"/>
  <c r="O776" i="27"/>
  <c r="F776" i="27"/>
  <c r="O772" i="27"/>
  <c r="F772" i="27"/>
  <c r="O768" i="27"/>
  <c r="F768" i="27"/>
  <c r="O764" i="27"/>
  <c r="F764" i="27"/>
  <c r="O760" i="27"/>
  <c r="F760" i="27"/>
  <c r="O756" i="27"/>
  <c r="F756" i="27"/>
  <c r="O752" i="27"/>
  <c r="F752" i="27"/>
  <c r="O748" i="27"/>
  <c r="F748" i="27"/>
  <c r="O745" i="27"/>
  <c r="F745" i="27"/>
  <c r="O741" i="27"/>
  <c r="F741" i="27"/>
  <c r="O737" i="27"/>
  <c r="F737" i="27"/>
  <c r="O733" i="27"/>
  <c r="F733" i="27"/>
  <c r="O729" i="27"/>
  <c r="F729" i="27"/>
  <c r="O725" i="27"/>
  <c r="F725" i="27"/>
  <c r="O721" i="27"/>
  <c r="F721" i="27"/>
  <c r="O717" i="27"/>
  <c r="F717" i="27"/>
  <c r="O713" i="27"/>
  <c r="F713" i="27"/>
  <c r="O709" i="27"/>
  <c r="F709" i="27"/>
  <c r="O706" i="27"/>
  <c r="F706" i="27"/>
  <c r="O702" i="27"/>
  <c r="F702" i="27"/>
  <c r="O698" i="27"/>
  <c r="F698" i="27"/>
  <c r="O694" i="27"/>
  <c r="F694" i="27"/>
  <c r="O690" i="27"/>
  <c r="F690" i="27"/>
  <c r="O686" i="27"/>
  <c r="F686" i="27"/>
  <c r="O682" i="27"/>
  <c r="F682" i="27"/>
  <c r="O678" i="27"/>
  <c r="F678" i="27"/>
  <c r="O674" i="27"/>
  <c r="F674" i="27"/>
  <c r="O670" i="27"/>
  <c r="F670" i="27"/>
  <c r="O666" i="27"/>
  <c r="F666" i="27"/>
  <c r="O662" i="27"/>
  <c r="F662" i="27"/>
  <c r="O658" i="27"/>
  <c r="F658" i="27"/>
  <c r="O654" i="27"/>
  <c r="F654" i="27"/>
  <c r="O650" i="27"/>
  <c r="F650" i="27"/>
  <c r="O646" i="27"/>
  <c r="F646" i="27"/>
  <c r="O642" i="27"/>
  <c r="F642" i="27"/>
  <c r="O638" i="27"/>
  <c r="F638" i="27"/>
  <c r="O634" i="27"/>
  <c r="F634" i="27"/>
  <c r="O630" i="27"/>
  <c r="F630" i="27"/>
  <c r="O626" i="27"/>
  <c r="F626" i="27"/>
  <c r="O622" i="27"/>
  <c r="F622" i="27"/>
  <c r="O620" i="27"/>
  <c r="F620" i="27"/>
  <c r="O616" i="27"/>
  <c r="F616" i="27"/>
  <c r="O612" i="27"/>
  <c r="F612" i="27"/>
  <c r="O608" i="27"/>
  <c r="F608" i="27"/>
  <c r="O604" i="27"/>
  <c r="F604" i="27"/>
  <c r="O600" i="27"/>
  <c r="F600" i="27"/>
  <c r="O596" i="27"/>
  <c r="F596" i="27"/>
  <c r="O592" i="27"/>
  <c r="F592" i="27"/>
  <c r="O588" i="27"/>
  <c r="F588" i="27"/>
  <c r="O585" i="27"/>
  <c r="F585" i="27"/>
  <c r="O581" i="27"/>
  <c r="F581" i="27"/>
  <c r="O577" i="27"/>
  <c r="F577" i="27"/>
  <c r="O573" i="27"/>
  <c r="F573" i="27"/>
  <c r="O570" i="27"/>
  <c r="F570" i="27"/>
  <c r="O566" i="27"/>
  <c r="F566" i="27"/>
  <c r="O563" i="27"/>
  <c r="F563" i="27"/>
  <c r="O559" i="27"/>
  <c r="F559" i="27"/>
  <c r="O555" i="27"/>
  <c r="F555" i="27"/>
  <c r="O551" i="27"/>
  <c r="F551" i="27"/>
  <c r="O547" i="27"/>
  <c r="F547" i="27"/>
  <c r="O543" i="27"/>
  <c r="F543" i="27"/>
  <c r="O539" i="27"/>
  <c r="F539" i="27"/>
  <c r="O535" i="27"/>
  <c r="F535" i="27"/>
  <c r="O531" i="27"/>
  <c r="F531" i="27"/>
  <c r="O527" i="27"/>
  <c r="F527" i="27"/>
  <c r="O523" i="27"/>
  <c r="F523" i="27"/>
  <c r="O519" i="27"/>
  <c r="F519" i="27"/>
  <c r="O515" i="27"/>
  <c r="F515" i="27"/>
  <c r="O511" i="27"/>
  <c r="F511" i="27"/>
  <c r="O507" i="27"/>
  <c r="F507" i="27"/>
  <c r="O503" i="27"/>
  <c r="F503" i="27"/>
  <c r="O499" i="27"/>
  <c r="F499" i="27"/>
  <c r="O495" i="27"/>
  <c r="F495" i="27"/>
  <c r="O491" i="27"/>
  <c r="F491" i="27"/>
  <c r="O485" i="27"/>
  <c r="F485" i="27"/>
  <c r="O481" i="27"/>
  <c r="F481" i="27"/>
  <c r="O477" i="27"/>
  <c r="F477" i="27"/>
  <c r="O473" i="27"/>
  <c r="F473" i="27"/>
  <c r="O469" i="27"/>
  <c r="F469" i="27"/>
  <c r="O465" i="27"/>
  <c r="F465" i="27"/>
  <c r="O461" i="27"/>
  <c r="F461" i="27"/>
  <c r="O457" i="27"/>
  <c r="F457" i="27"/>
  <c r="O450" i="27"/>
  <c r="F450" i="27"/>
  <c r="O447" i="27"/>
  <c r="F447" i="27"/>
  <c r="O443" i="27"/>
  <c r="F443" i="27"/>
  <c r="O439" i="27"/>
  <c r="F439" i="27"/>
  <c r="O435" i="27"/>
  <c r="F435" i="27"/>
  <c r="O431" i="27"/>
  <c r="F431" i="27"/>
  <c r="O427" i="27"/>
  <c r="F427" i="27"/>
  <c r="O423" i="27"/>
  <c r="F423" i="27"/>
  <c r="O419" i="27"/>
  <c r="F419" i="27"/>
  <c r="O415" i="27"/>
  <c r="F415" i="27"/>
  <c r="O411" i="27"/>
  <c r="F411" i="27"/>
  <c r="O407" i="27"/>
  <c r="F407" i="27"/>
  <c r="O403" i="27"/>
  <c r="F403" i="27"/>
  <c r="O399" i="27"/>
  <c r="F399" i="27"/>
  <c r="O395" i="27"/>
  <c r="F395" i="27"/>
  <c r="O391" i="27"/>
  <c r="F391" i="27"/>
  <c r="O387" i="27"/>
  <c r="F387" i="27"/>
  <c r="O383" i="27"/>
  <c r="F383" i="27"/>
  <c r="O379" i="27"/>
  <c r="F379" i="27"/>
  <c r="O375" i="27"/>
  <c r="F375" i="27"/>
  <c r="O371" i="27"/>
  <c r="F371" i="27"/>
  <c r="O367" i="27"/>
  <c r="F367" i="27"/>
  <c r="O363" i="27"/>
  <c r="F363" i="27"/>
  <c r="O359" i="27"/>
  <c r="F359" i="27"/>
  <c r="O355" i="27"/>
  <c r="F355" i="27"/>
  <c r="O351" i="27"/>
  <c r="F351" i="27"/>
  <c r="O347" i="27"/>
  <c r="F347" i="27"/>
  <c r="O343" i="27"/>
  <c r="F343" i="27"/>
  <c r="O339" i="27"/>
  <c r="F339" i="27"/>
  <c r="O335" i="27"/>
  <c r="F335" i="27"/>
  <c r="O331" i="27"/>
  <c r="F331" i="27"/>
  <c r="O327" i="27"/>
  <c r="F327" i="27"/>
  <c r="O323" i="27"/>
  <c r="F323" i="27"/>
  <c r="O319" i="27"/>
  <c r="F319" i="27"/>
  <c r="O315" i="27"/>
  <c r="F315" i="27"/>
  <c r="O311" i="27"/>
  <c r="F311" i="27"/>
  <c r="O307" i="27"/>
  <c r="F307" i="27"/>
  <c r="O303" i="27"/>
  <c r="F303" i="27"/>
  <c r="O299" i="27"/>
  <c r="F299" i="27"/>
  <c r="O295" i="27"/>
  <c r="F295" i="27"/>
  <c r="O291" i="27"/>
  <c r="F291" i="27"/>
  <c r="O287" i="27"/>
  <c r="F287" i="27"/>
  <c r="O283" i="27"/>
  <c r="F283" i="27"/>
  <c r="O279" i="27"/>
  <c r="F279" i="27"/>
  <c r="O275" i="27"/>
  <c r="F275" i="27"/>
  <c r="O271" i="27"/>
  <c r="F271" i="27"/>
  <c r="O267" i="27"/>
  <c r="F267" i="27"/>
  <c r="O263" i="27"/>
  <c r="F263" i="27"/>
  <c r="O259" i="27"/>
  <c r="F259" i="27"/>
  <c r="O255" i="27"/>
  <c r="F255" i="27"/>
  <c r="O251" i="27"/>
  <c r="F251" i="27"/>
  <c r="O247" i="27"/>
  <c r="F247" i="27"/>
  <c r="O243" i="27"/>
  <c r="F243" i="27"/>
  <c r="O239" i="27"/>
  <c r="F239" i="27"/>
  <c r="O235" i="27"/>
  <c r="F235" i="27"/>
  <c r="O231" i="27"/>
  <c r="F231" i="27"/>
  <c r="O227" i="27"/>
  <c r="F227" i="27"/>
  <c r="O223" i="27"/>
  <c r="F223" i="27"/>
  <c r="O219" i="27"/>
  <c r="F219" i="27"/>
  <c r="O215" i="27"/>
  <c r="F215" i="27"/>
  <c r="O211" i="27"/>
  <c r="F211" i="27"/>
  <c r="O207" i="27"/>
  <c r="F207" i="27"/>
  <c r="O203" i="27"/>
  <c r="F203" i="27"/>
  <c r="O199" i="27"/>
  <c r="F199" i="27"/>
  <c r="O195" i="27"/>
  <c r="F195" i="27"/>
  <c r="O191" i="27"/>
  <c r="F191" i="27"/>
  <c r="O187" i="27"/>
  <c r="F187" i="27"/>
  <c r="O183" i="27"/>
  <c r="F183" i="27"/>
  <c r="O179" i="27"/>
  <c r="F179" i="27"/>
  <c r="O175" i="27"/>
  <c r="F175" i="27"/>
  <c r="O171" i="27"/>
  <c r="F171" i="27"/>
  <c r="O167" i="27"/>
  <c r="F167" i="27"/>
  <c r="O163" i="27"/>
  <c r="F163" i="27"/>
  <c r="O159" i="27"/>
  <c r="F159" i="27"/>
  <c r="O155" i="27"/>
  <c r="F155" i="27"/>
  <c r="O151" i="27"/>
  <c r="F151" i="27"/>
  <c r="O147" i="27"/>
  <c r="F147" i="27"/>
  <c r="O143" i="27"/>
  <c r="F143" i="27"/>
  <c r="O139" i="27"/>
  <c r="F139" i="27"/>
  <c r="O135" i="27"/>
  <c r="F135" i="27"/>
  <c r="O131" i="27"/>
  <c r="F131" i="27"/>
  <c r="O127" i="27"/>
  <c r="F127" i="27"/>
  <c r="O123" i="27"/>
  <c r="F123" i="27"/>
  <c r="O119" i="27"/>
  <c r="F119" i="27"/>
  <c r="O115" i="27"/>
  <c r="F115" i="27"/>
  <c r="O111" i="27"/>
  <c r="F111" i="27"/>
  <c r="O107" i="27"/>
  <c r="F107" i="27"/>
  <c r="O112" i="27"/>
  <c r="F112" i="27"/>
  <c r="O108" i="27"/>
  <c r="F108" i="27"/>
  <c r="O104" i="27"/>
  <c r="F104" i="27"/>
  <c r="O100" i="27"/>
  <c r="F100" i="27"/>
  <c r="O96" i="27"/>
  <c r="F96" i="27"/>
  <c r="O92" i="27"/>
  <c r="F92" i="27"/>
  <c r="O88" i="27"/>
  <c r="F88" i="27"/>
  <c r="O84" i="27"/>
  <c r="F84" i="27"/>
  <c r="O81" i="27"/>
  <c r="F81" i="27"/>
  <c r="O77" i="27"/>
  <c r="F77" i="27"/>
  <c r="O73" i="27"/>
  <c r="F73" i="27"/>
  <c r="O69" i="27"/>
  <c r="F69" i="27"/>
  <c r="O65" i="27"/>
  <c r="F65" i="27"/>
  <c r="O61" i="27"/>
  <c r="F61" i="27"/>
  <c r="O57" i="27"/>
  <c r="F57" i="27"/>
  <c r="O53" i="27"/>
  <c r="F53" i="27"/>
  <c r="O49" i="27"/>
  <c r="F49" i="27"/>
  <c r="O45" i="27"/>
  <c r="F45" i="27"/>
  <c r="O41" i="27"/>
  <c r="F41" i="27"/>
  <c r="O37" i="27"/>
  <c r="F37" i="27"/>
  <c r="O33" i="27"/>
  <c r="F33" i="27"/>
  <c r="O29" i="27"/>
  <c r="F29" i="27"/>
  <c r="O25" i="27"/>
  <c r="F25" i="27"/>
  <c r="O103" i="27"/>
  <c r="F103" i="27"/>
  <c r="O99" i="27"/>
  <c r="F99" i="27"/>
  <c r="O95" i="27"/>
  <c r="F95" i="27"/>
  <c r="O91" i="27"/>
  <c r="F91" i="27"/>
  <c r="O87" i="27"/>
  <c r="F87" i="27"/>
  <c r="O80" i="27"/>
  <c r="F80" i="27"/>
  <c r="O76" i="27"/>
  <c r="F76" i="27"/>
  <c r="O72" i="27"/>
  <c r="F72" i="27"/>
  <c r="O68" i="27"/>
  <c r="F68" i="27"/>
  <c r="O64" i="27"/>
  <c r="F64" i="27"/>
  <c r="O60" i="27"/>
  <c r="F60" i="27"/>
  <c r="O56" i="27"/>
  <c r="F56" i="27"/>
  <c r="O52" i="27"/>
  <c r="F52" i="27"/>
  <c r="O48" i="27"/>
  <c r="F48" i="27"/>
  <c r="O44" i="27"/>
  <c r="F44" i="27"/>
  <c r="O40" i="27"/>
  <c r="F40" i="27"/>
  <c r="O36" i="27"/>
  <c r="F36" i="27"/>
  <c r="O32" i="27"/>
  <c r="F32" i="27"/>
  <c r="O28" i="27"/>
  <c r="F28" i="27"/>
  <c r="O102" i="27"/>
  <c r="F102" i="27"/>
  <c r="O98" i="27"/>
  <c r="F98" i="27"/>
  <c r="O94" i="27"/>
  <c r="F94" i="27"/>
  <c r="O90" i="27"/>
  <c r="F90" i="27"/>
  <c r="O86" i="27"/>
  <c r="F86" i="27"/>
  <c r="O83" i="27"/>
  <c r="F83" i="27"/>
  <c r="O79" i="27"/>
  <c r="F79" i="27"/>
  <c r="O75" i="27"/>
  <c r="F75" i="27"/>
  <c r="O71" i="27"/>
  <c r="F71" i="27"/>
  <c r="O67" i="27"/>
  <c r="F67" i="27"/>
  <c r="O63" i="27"/>
  <c r="F63" i="27"/>
  <c r="O59" i="27"/>
  <c r="F59" i="27"/>
  <c r="O55" i="27"/>
  <c r="F55" i="27"/>
  <c r="O51" i="27"/>
  <c r="F51" i="27"/>
  <c r="O47" i="27"/>
  <c r="F47" i="27"/>
  <c r="O43" i="27"/>
  <c r="F43" i="27"/>
  <c r="O39" i="27"/>
  <c r="F39" i="27"/>
  <c r="O35" i="27"/>
  <c r="F35" i="27"/>
  <c r="O31" i="27"/>
  <c r="F31" i="27"/>
  <c r="O27" i="27"/>
  <c r="F27" i="27"/>
  <c r="O105" i="27"/>
  <c r="F105" i="27"/>
  <c r="O101" i="27"/>
  <c r="F101" i="27"/>
  <c r="O97" i="27"/>
  <c r="F97" i="27"/>
  <c r="O93" i="27"/>
  <c r="F93" i="27"/>
  <c r="O89" i="27"/>
  <c r="F89" i="27"/>
  <c r="O85" i="27"/>
  <c r="F85" i="27"/>
  <c r="O82" i="27"/>
  <c r="F82" i="27"/>
  <c r="O78" i="27"/>
  <c r="F78" i="27"/>
  <c r="O74" i="27"/>
  <c r="F74" i="27"/>
  <c r="O70" i="27"/>
  <c r="F70" i="27"/>
  <c r="O66" i="27"/>
  <c r="F66" i="27"/>
  <c r="O62" i="27"/>
  <c r="F62" i="27"/>
  <c r="O58" i="27"/>
  <c r="F58" i="27"/>
  <c r="O54" i="27"/>
  <c r="F54" i="27"/>
  <c r="O50" i="27"/>
  <c r="F50" i="27"/>
  <c r="O46" i="27"/>
  <c r="G46" i="27" s="1"/>
  <c r="F46" i="27"/>
  <c r="O42" i="27"/>
  <c r="F42" i="27"/>
  <c r="O38" i="27"/>
  <c r="G38" i="27" s="1"/>
  <c r="F38" i="27"/>
  <c r="O34" i="27"/>
  <c r="F34" i="27"/>
  <c r="O30" i="27"/>
  <c r="G30" i="27" s="1"/>
  <c r="F30" i="27"/>
  <c r="O26" i="27"/>
  <c r="G26" i="27" s="1"/>
  <c r="F26" i="27"/>
  <c r="AD1020" i="17"/>
  <c r="AC70" i="15"/>
  <c r="AD70" i="15" s="1"/>
  <c r="AF70" i="15" s="1"/>
  <c r="AC82" i="15"/>
  <c r="AD82" i="15" s="1"/>
  <c r="AF82" i="15" s="1"/>
  <c r="AC86" i="15"/>
  <c r="AD86" i="15" s="1"/>
  <c r="AF86" i="15" s="1"/>
  <c r="AC90" i="15"/>
  <c r="AD90" i="15" s="1"/>
  <c r="AF90" i="15" s="1"/>
  <c r="AC94" i="15"/>
  <c r="AD94" i="15" s="1"/>
  <c r="AF94" i="15" s="1"/>
  <c r="AC96" i="15"/>
  <c r="AD96" i="15" s="1"/>
  <c r="AF96" i="15" s="1"/>
  <c r="AC100" i="15"/>
  <c r="AD100" i="15" s="1"/>
  <c r="AF100" i="15" s="1"/>
  <c r="AC102" i="15"/>
  <c r="AD102" i="15" s="1"/>
  <c r="AF102" i="15" s="1"/>
  <c r="AC106" i="15"/>
  <c r="AD106" i="15" s="1"/>
  <c r="AF106" i="15" s="1"/>
  <c r="AC108" i="15"/>
  <c r="AD108" i="15" s="1"/>
  <c r="AF108" i="15" s="1"/>
  <c r="N112" i="15"/>
  <c r="AC23" i="15"/>
  <c r="AD23" i="15" s="1"/>
  <c r="AF23" i="15" s="1"/>
  <c r="AC24" i="15"/>
  <c r="AD24" i="15" s="1"/>
  <c r="AF24" i="15" s="1"/>
  <c r="AC27" i="15"/>
  <c r="AD27" i="15" s="1"/>
  <c r="AF27" i="15" s="1"/>
  <c r="AC28" i="15"/>
  <c r="AD28" i="15" s="1"/>
  <c r="AF28" i="15" s="1"/>
  <c r="AC35" i="15"/>
  <c r="AD35" i="15" s="1"/>
  <c r="AF35" i="15" s="1"/>
  <c r="AC36" i="15"/>
  <c r="AD36" i="15" s="1"/>
  <c r="AF36" i="15" s="1"/>
  <c r="AC39" i="15"/>
  <c r="AD39" i="15" s="1"/>
  <c r="AF39" i="15" s="1"/>
  <c r="AC43" i="15"/>
  <c r="AD43" i="15" s="1"/>
  <c r="AF43" i="15" s="1"/>
  <c r="AC44" i="15"/>
  <c r="AD44" i="15" s="1"/>
  <c r="AF44" i="15" s="1"/>
  <c r="AC51" i="15"/>
  <c r="AD51" i="15" s="1"/>
  <c r="AF51" i="15" s="1"/>
  <c r="AC55" i="15"/>
  <c r="AD55" i="15" s="1"/>
  <c r="AF55" i="15" s="1"/>
  <c r="AC56" i="15"/>
  <c r="AD56" i="15" s="1"/>
  <c r="AF56" i="15" s="1"/>
  <c r="AC59" i="15"/>
  <c r="AD59" i="15" s="1"/>
  <c r="AF59" i="15" s="1"/>
  <c r="AC60" i="15"/>
  <c r="AD60" i="15" s="1"/>
  <c r="AF60" i="15" s="1"/>
  <c r="AC64" i="15"/>
  <c r="AD64" i="15" s="1"/>
  <c r="AF64" i="15" s="1"/>
  <c r="AC67" i="15"/>
  <c r="AD67" i="15" s="1"/>
  <c r="AF67" i="15" s="1"/>
  <c r="AC71" i="15"/>
  <c r="AD71" i="15" s="1"/>
  <c r="AF71" i="15" s="1"/>
  <c r="AC76" i="15"/>
  <c r="AD76" i="15" s="1"/>
  <c r="AF76" i="15" s="1"/>
  <c r="AC79" i="15"/>
  <c r="AD79" i="15" s="1"/>
  <c r="AF79" i="15" s="1"/>
  <c r="AC80" i="15"/>
  <c r="AD80" i="15" s="1"/>
  <c r="AF80" i="15" s="1"/>
  <c r="AC83" i="15"/>
  <c r="AD83" i="15" s="1"/>
  <c r="AF83" i="15" s="1"/>
  <c r="AC84" i="15"/>
  <c r="AD84" i="15" s="1"/>
  <c r="AF84" i="15" s="1"/>
  <c r="AC87" i="15"/>
  <c r="AD87" i="15" s="1"/>
  <c r="AF87" i="15" s="1"/>
  <c r="AC88" i="15"/>
  <c r="AD88" i="15" s="1"/>
  <c r="AF88" i="15" s="1"/>
  <c r="AC92" i="15"/>
  <c r="AD92" i="15" s="1"/>
  <c r="AF92" i="15" s="1"/>
  <c r="AC95" i="15"/>
  <c r="AD95" i="15" s="1"/>
  <c r="AF95" i="15" s="1"/>
  <c r="AC99" i="15"/>
  <c r="AD99" i="15" s="1"/>
  <c r="AF99" i="15" s="1"/>
  <c r="AC103" i="15"/>
  <c r="AD103" i="15" s="1"/>
  <c r="AF103" i="15" s="1"/>
  <c r="AC107" i="15"/>
  <c r="AD107" i="15" s="1"/>
  <c r="AF107" i="15" s="1"/>
  <c r="AC111" i="15"/>
  <c r="AD111" i="15" s="1"/>
  <c r="AF111" i="15" s="1"/>
  <c r="V112" i="15"/>
  <c r="Z112" i="15"/>
  <c r="AC22" i="15"/>
  <c r="AD22" i="15" s="1"/>
  <c r="AF22" i="15" s="1"/>
  <c r="AC20" i="15"/>
  <c r="AD20" i="15" s="1"/>
  <c r="AF20" i="15" s="1"/>
  <c r="AC19" i="15"/>
  <c r="AD19" i="15" s="1"/>
  <c r="AF19" i="15" s="1"/>
  <c r="R112" i="15"/>
  <c r="Z11" i="48"/>
  <c r="Z12" i="48" s="1"/>
  <c r="F24" i="27"/>
  <c r="F23" i="27"/>
  <c r="E878" i="9"/>
  <c r="C11" i="20"/>
  <c r="E11" i="21"/>
  <c r="AA12" i="48"/>
  <c r="F17" i="7"/>
  <c r="S112" i="15"/>
  <c r="L112" i="15"/>
  <c r="P112" i="15"/>
  <c r="X112" i="15"/>
  <c r="O112" i="15"/>
  <c r="W112" i="15"/>
  <c r="Q112" i="15"/>
  <c r="U112" i="15"/>
  <c r="Y112" i="15"/>
  <c r="H11" i="11"/>
  <c r="I11" i="11" s="1"/>
  <c r="H52" i="11" s="1"/>
  <c r="H11" i="12"/>
  <c r="AA112" i="15"/>
  <c r="E910" i="9"/>
  <c r="E822" i="9"/>
  <c r="E718" i="9"/>
  <c r="E750" i="3"/>
  <c r="F22" i="27"/>
  <c r="E886" i="9"/>
  <c r="T112" i="15"/>
  <c r="M112" i="15"/>
  <c r="D112" i="15"/>
  <c r="E691" i="9"/>
  <c r="E462" i="9"/>
  <c r="E58" i="9"/>
  <c r="AE1020" i="7"/>
  <c r="E398" i="9"/>
  <c r="E314" i="9"/>
  <c r="AG910" i="7"/>
  <c r="E903" i="3" s="1"/>
  <c r="E526" i="9"/>
  <c r="E186" i="9"/>
  <c r="AG636" i="7"/>
  <c r="E629" i="3" s="1"/>
  <c r="AH1003" i="7"/>
  <c r="AG1003" i="7"/>
  <c r="AH966" i="7"/>
  <c r="AG966" i="7"/>
  <c r="AH1017" i="7"/>
  <c r="AG1017" i="7"/>
  <c r="AH1008" i="7"/>
  <c r="AG1008" i="7"/>
  <c r="AH998" i="7"/>
  <c r="AG998" i="7"/>
  <c r="AH988" i="7"/>
  <c r="AG988" i="7"/>
  <c r="AH983" i="7"/>
  <c r="AG983" i="7"/>
  <c r="AH973" i="7"/>
  <c r="AG973" i="7"/>
  <c r="AH971" i="7"/>
  <c r="AG971" i="7"/>
  <c r="AH956" i="7"/>
  <c r="AG956" i="7"/>
  <c r="AH954" i="7"/>
  <c r="AG954" i="7"/>
  <c r="AH944" i="7"/>
  <c r="AG944" i="7"/>
  <c r="AH1015" i="7"/>
  <c r="AG1015" i="7"/>
  <c r="AH1005" i="7"/>
  <c r="AG1005" i="7"/>
  <c r="AH993" i="7"/>
  <c r="AG993" i="7"/>
  <c r="AH986" i="7"/>
  <c r="AG986" i="7"/>
  <c r="AH976" i="7"/>
  <c r="AG976" i="7"/>
  <c r="AH961" i="7"/>
  <c r="AG961" i="7"/>
  <c r="AH951" i="7"/>
  <c r="AG951" i="7"/>
  <c r="AH941" i="7"/>
  <c r="AG941" i="7"/>
  <c r="AH939" i="7"/>
  <c r="AG939" i="7"/>
  <c r="AH929" i="7"/>
  <c r="AG929" i="7"/>
  <c r="AH919" i="7"/>
  <c r="AG919" i="7"/>
  <c r="AH907" i="7"/>
  <c r="AG907" i="7"/>
  <c r="AH902" i="7"/>
  <c r="AG902" i="7"/>
  <c r="AH887" i="7"/>
  <c r="AG887" i="7"/>
  <c r="AH867" i="7"/>
  <c r="AG867" i="7"/>
  <c r="AH839" i="7"/>
  <c r="AG839" i="7"/>
  <c r="AH836" i="7"/>
  <c r="AG836" i="7"/>
  <c r="AH827" i="7"/>
  <c r="AG827" i="7"/>
  <c r="AH815" i="7"/>
  <c r="AG815" i="7"/>
  <c r="AH802" i="7"/>
  <c r="AG802" i="7"/>
  <c r="AH795" i="7"/>
  <c r="AG795" i="7"/>
  <c r="AH790" i="7"/>
  <c r="AH769" i="7"/>
  <c r="AG769" i="7"/>
  <c r="AH740" i="7"/>
  <c r="AH719" i="7"/>
  <c r="AG719" i="7"/>
  <c r="AH705" i="7"/>
  <c r="AG705" i="7"/>
  <c r="AH695" i="7"/>
  <c r="AG695" i="7"/>
  <c r="AH689" i="7"/>
  <c r="AG689" i="7"/>
  <c r="AH679" i="7"/>
  <c r="AH668" i="7"/>
  <c r="AG668" i="7"/>
  <c r="AH654" i="7"/>
  <c r="AG654" i="7"/>
  <c r="AH639" i="7"/>
  <c r="AH632" i="7"/>
  <c r="AG632" i="7"/>
  <c r="AH622" i="7"/>
  <c r="AG622" i="7"/>
  <c r="AH595" i="7"/>
  <c r="AG595" i="7"/>
  <c r="AH583" i="7"/>
  <c r="AG583" i="7"/>
  <c r="AH558" i="7"/>
  <c r="AG558" i="7"/>
  <c r="AH531" i="7"/>
  <c r="AG531" i="7"/>
  <c r="AH524" i="7"/>
  <c r="AG524" i="7"/>
  <c r="AH510" i="7"/>
  <c r="AG510" i="7"/>
  <c r="AH494" i="7"/>
  <c r="AG494" i="7"/>
  <c r="AH467" i="7"/>
  <c r="AG467" i="7"/>
  <c r="AH455" i="7"/>
  <c r="AG455" i="7"/>
  <c r="AH422" i="7"/>
  <c r="AG422" i="7"/>
  <c r="AH398" i="7"/>
  <c r="AG398" i="7"/>
  <c r="AH358" i="7"/>
  <c r="AG358" i="7"/>
  <c r="AH346" i="7"/>
  <c r="AG346" i="7"/>
  <c r="AH334" i="7"/>
  <c r="AH320" i="7"/>
  <c r="AG320" i="7"/>
  <c r="AH299" i="7"/>
  <c r="AH276" i="7"/>
  <c r="AG276" i="7"/>
  <c r="AH266" i="7"/>
  <c r="AG266" i="7"/>
  <c r="AH259" i="7"/>
  <c r="AG259" i="7"/>
  <c r="AH212" i="7"/>
  <c r="AG212" i="7"/>
  <c r="AH200" i="7"/>
  <c r="AG200" i="7"/>
  <c r="AH188" i="7"/>
  <c r="AG188" i="7"/>
  <c r="AH172" i="7"/>
  <c r="AG172" i="7"/>
  <c r="AH160" i="7"/>
  <c r="AG160" i="7"/>
  <c r="AH144" i="7"/>
  <c r="AG144" i="7"/>
  <c r="AH127" i="7"/>
  <c r="AG127" i="7"/>
  <c r="AH120" i="7"/>
  <c r="AG120" i="7"/>
  <c r="AH103" i="7"/>
  <c r="AG103" i="7"/>
  <c r="AH96" i="7"/>
  <c r="AG96" i="7"/>
  <c r="AH76" i="7"/>
  <c r="AG76" i="7"/>
  <c r="AH66" i="7"/>
  <c r="AG66" i="7"/>
  <c r="AH42" i="7"/>
  <c r="AG42" i="7"/>
  <c r="AH922" i="7"/>
  <c r="AG922" i="7"/>
  <c r="AH909" i="7"/>
  <c r="AG909" i="7"/>
  <c r="AH892" i="7"/>
  <c r="AG892" i="7"/>
  <c r="AH862" i="7"/>
  <c r="AG862" i="7"/>
  <c r="AH846" i="7"/>
  <c r="AG846" i="7"/>
  <c r="AH832" i="7"/>
  <c r="AG832" i="7"/>
  <c r="AH812" i="7"/>
  <c r="AG812" i="7"/>
  <c r="AH750" i="7"/>
  <c r="AG750" i="7"/>
  <c r="AH735" i="7"/>
  <c r="AG735" i="7"/>
  <c r="AH670" i="7"/>
  <c r="AG670" i="7"/>
  <c r="AH600" i="7"/>
  <c r="AG600" i="7"/>
  <c r="AH556" i="7"/>
  <c r="AG556" i="7"/>
  <c r="AH540" i="7"/>
  <c r="AG540" i="7"/>
  <c r="AH515" i="7"/>
  <c r="AG515" i="7"/>
  <c r="AH492" i="7"/>
  <c r="AG492" i="7"/>
  <c r="AH443" i="7"/>
  <c r="AG443" i="7"/>
  <c r="AH384" i="7"/>
  <c r="AG384" i="7"/>
  <c r="AH314" i="7"/>
  <c r="AG314" i="7"/>
  <c r="AH254" i="7"/>
  <c r="AG254" i="7"/>
  <c r="AH214" i="7"/>
  <c r="AG214" i="7"/>
  <c r="AH190" i="7"/>
  <c r="AG190" i="7"/>
  <c r="AH148" i="7"/>
  <c r="AG148" i="7"/>
  <c r="AH132" i="7"/>
  <c r="AG132" i="7"/>
  <c r="AH108" i="7"/>
  <c r="AG108" i="7"/>
  <c r="AH1018" i="7"/>
  <c r="AG1018" i="7"/>
  <c r="AH1011" i="7"/>
  <c r="AG1011" i="7"/>
  <c r="AH1001" i="7"/>
  <c r="AG1001" i="7"/>
  <c r="AH996" i="7"/>
  <c r="AG996" i="7"/>
  <c r="AH994" i="7"/>
  <c r="AG994" i="7"/>
  <c r="AH991" i="7"/>
  <c r="AG991" i="7"/>
  <c r="AH984" i="7"/>
  <c r="AG984" i="7"/>
  <c r="AH979" i="7"/>
  <c r="AG979" i="7"/>
  <c r="AH969" i="7"/>
  <c r="AG969" i="7"/>
  <c r="AH964" i="7"/>
  <c r="AG964" i="7"/>
  <c r="AH962" i="7"/>
  <c r="AG962" i="7"/>
  <c r="AH959" i="7"/>
  <c r="AG959" i="7"/>
  <c r="AH952" i="7"/>
  <c r="AG952" i="7"/>
  <c r="AH947" i="7"/>
  <c r="AG947" i="7"/>
  <c r="AH937" i="7"/>
  <c r="AG937" i="7"/>
  <c r="AH932" i="7"/>
  <c r="AG932" i="7"/>
  <c r="AH930" i="7"/>
  <c r="AG930" i="7"/>
  <c r="AH927" i="7"/>
  <c r="AG927" i="7"/>
  <c r="AH920" i="7"/>
  <c r="AG920" i="7"/>
  <c r="AH915" i="7"/>
  <c r="AG915" i="7"/>
  <c r="AH900" i="7"/>
  <c r="AG900" i="7"/>
  <c r="AH898" i="7"/>
  <c r="AG898" i="7"/>
  <c r="AH895" i="7"/>
  <c r="AG895" i="7"/>
  <c r="AH888" i="7"/>
  <c r="AG888" i="7"/>
  <c r="AH883" i="7"/>
  <c r="AG883" i="7"/>
  <c r="AH878" i="7"/>
  <c r="AG878" i="7"/>
  <c r="AH863" i="7"/>
  <c r="AG863" i="7"/>
  <c r="AH860" i="7"/>
  <c r="AG860" i="7"/>
  <c r="AH858" i="7"/>
  <c r="AG858" i="7"/>
  <c r="AH856" i="7"/>
  <c r="AG856" i="7"/>
  <c r="AH851" i="7"/>
  <c r="AG851" i="7"/>
  <c r="AH847" i="7"/>
  <c r="AG847" i="7"/>
  <c r="AH844" i="7"/>
  <c r="AG844" i="7"/>
  <c r="AH830" i="7"/>
  <c r="AG830" i="7"/>
  <c r="AH825" i="7"/>
  <c r="AG825" i="7"/>
  <c r="AH823" i="7"/>
  <c r="AG823" i="7"/>
  <c r="AH820" i="7"/>
  <c r="AG820" i="7"/>
  <c r="AH810" i="7"/>
  <c r="AG810" i="7"/>
  <c r="AH808" i="7"/>
  <c r="AG808" i="7"/>
  <c r="AH803" i="7"/>
  <c r="AG803" i="7"/>
  <c r="E683" i="9"/>
  <c r="E638" i="9"/>
  <c r="E574" i="9"/>
  <c r="E510" i="9"/>
  <c r="E446" i="9"/>
  <c r="E382" i="9"/>
  <c r="E282" i="9"/>
  <c r="E154" i="9"/>
  <c r="E26" i="9"/>
  <c r="AG1006" i="7"/>
  <c r="E999" i="3" s="1"/>
  <c r="AG870" i="7"/>
  <c r="E863" i="3" s="1"/>
  <c r="AH1016" i="7"/>
  <c r="AG1016" i="7"/>
  <c r="AH1014" i="7"/>
  <c r="AG1014" i="7"/>
  <c r="AH1004" i="7"/>
  <c r="AG1004" i="7"/>
  <c r="AH1002" i="7"/>
  <c r="AG1002" i="7"/>
  <c r="AH999" i="7"/>
  <c r="AH992" i="7"/>
  <c r="AG992" i="7"/>
  <c r="AH987" i="7"/>
  <c r="AG987" i="7"/>
  <c r="AH982" i="7"/>
  <c r="AG982" i="7"/>
  <c r="AH977" i="7"/>
  <c r="AG977" i="7"/>
  <c r="AH972" i="7"/>
  <c r="AG972" i="7"/>
  <c r="AH970" i="7"/>
  <c r="AG970" i="7"/>
  <c r="AH967" i="7"/>
  <c r="AG967" i="7"/>
  <c r="AH960" i="7"/>
  <c r="AG960" i="7"/>
  <c r="AH957" i="7"/>
  <c r="AG957" i="7"/>
  <c r="AH955" i="7"/>
  <c r="AG955" i="7"/>
  <c r="AH950" i="7"/>
  <c r="AG950" i="7"/>
  <c r="AH945" i="7"/>
  <c r="AG945" i="7"/>
  <c r="AH940" i="7"/>
  <c r="AG940" i="7"/>
  <c r="AH938" i="7"/>
  <c r="AG938" i="7"/>
  <c r="AH935" i="7"/>
  <c r="AG935" i="7"/>
  <c r="AH928" i="7"/>
  <c r="AG928" i="7"/>
  <c r="AH925" i="7"/>
  <c r="AG925" i="7"/>
  <c r="AH923" i="7"/>
  <c r="AG923" i="7"/>
  <c r="AH918" i="7"/>
  <c r="AG918" i="7"/>
  <c r="AH913" i="7"/>
  <c r="AG913" i="7"/>
  <c r="AH908" i="7"/>
  <c r="AG908" i="7"/>
  <c r="AH906" i="7"/>
  <c r="AG906" i="7"/>
  <c r="AH903" i="7"/>
  <c r="AG903" i="7"/>
  <c r="AH896" i="7"/>
  <c r="AG896" i="7"/>
  <c r="AH891" i="7"/>
  <c r="AG891" i="7"/>
  <c r="AH886" i="7"/>
  <c r="AG886" i="7"/>
  <c r="AH876" i="7"/>
  <c r="AG876" i="7"/>
  <c r="AH874" i="7"/>
  <c r="AG874" i="7"/>
  <c r="AH871" i="7"/>
  <c r="AG871" i="7"/>
  <c r="AH868" i="7"/>
  <c r="AG868" i="7"/>
  <c r="AH854" i="7"/>
  <c r="AG854" i="7"/>
  <c r="AH842" i="7"/>
  <c r="AG842" i="7"/>
  <c r="AH840" i="7"/>
  <c r="AG840" i="7"/>
  <c r="AH835" i="7"/>
  <c r="AG835" i="7"/>
  <c r="AH833" i="7"/>
  <c r="AG833" i="7"/>
  <c r="AH831" i="7"/>
  <c r="AG831" i="7"/>
  <c r="AH828" i="7"/>
  <c r="AG828" i="7"/>
  <c r="AH818" i="7"/>
  <c r="AG818" i="7"/>
  <c r="AH816" i="7"/>
  <c r="AG816" i="7"/>
  <c r="E675" i="9"/>
  <c r="E558" i="9"/>
  <c r="E494" i="9"/>
  <c r="E430" i="9"/>
  <c r="E366" i="9"/>
  <c r="E250" i="9"/>
  <c r="E122" i="9"/>
  <c r="AG974" i="7"/>
  <c r="E967" i="3" s="1"/>
  <c r="AG764" i="7"/>
  <c r="E757" i="3" s="1"/>
  <c r="AH934" i="7"/>
  <c r="AG934" i="7"/>
  <c r="AH924" i="7"/>
  <c r="AG924" i="7"/>
  <c r="AH912" i="7"/>
  <c r="AG912" i="7"/>
  <c r="AH890" i="7"/>
  <c r="AG890" i="7"/>
  <c r="AH880" i="7"/>
  <c r="AG880" i="7"/>
  <c r="AH875" i="7"/>
  <c r="AG875" i="7"/>
  <c r="AH834" i="7"/>
  <c r="AG834" i="7"/>
  <c r="AH822" i="7"/>
  <c r="AG822" i="7"/>
  <c r="AH817" i="7"/>
  <c r="AG817" i="7"/>
  <c r="AH800" i="7"/>
  <c r="AG800" i="7"/>
  <c r="AH774" i="7"/>
  <c r="AG774" i="7"/>
  <c r="AH767" i="7"/>
  <c r="AG767" i="7"/>
  <c r="AH743" i="7"/>
  <c r="AG743" i="7"/>
  <c r="AH730" i="7"/>
  <c r="AG730" i="7"/>
  <c r="AH687" i="7"/>
  <c r="AG687" i="7"/>
  <c r="AH663" i="7"/>
  <c r="AG663" i="7"/>
  <c r="AH652" i="7"/>
  <c r="AG652" i="7"/>
  <c r="AH627" i="7"/>
  <c r="AG627" i="7"/>
  <c r="AH620" i="7"/>
  <c r="AG620" i="7"/>
  <c r="AH607" i="7"/>
  <c r="AG607" i="7"/>
  <c r="AH602" i="7"/>
  <c r="AG602" i="7"/>
  <c r="AH588" i="7"/>
  <c r="AG588" i="7"/>
  <c r="AH572" i="7"/>
  <c r="AG572" i="7"/>
  <c r="AH526" i="7"/>
  <c r="AG526" i="7"/>
  <c r="AH508" i="7"/>
  <c r="AG508" i="7"/>
  <c r="AH499" i="7"/>
  <c r="AG499" i="7"/>
  <c r="AH483" i="7"/>
  <c r="AG483" i="7"/>
  <c r="AH476" i="7"/>
  <c r="AG476" i="7"/>
  <c r="AH462" i="7"/>
  <c r="AG462" i="7"/>
  <c r="AH448" i="7"/>
  <c r="AG448" i="7"/>
  <c r="AH415" i="7"/>
  <c r="AG415" i="7"/>
  <c r="AH403" i="7"/>
  <c r="AG403" i="7"/>
  <c r="AH391" i="7"/>
  <c r="AG391" i="7"/>
  <c r="AH351" i="7"/>
  <c r="AG351" i="7"/>
  <c r="AH339" i="7"/>
  <c r="AG339" i="7"/>
  <c r="AH327" i="7"/>
  <c r="AG327" i="7"/>
  <c r="AH304" i="7"/>
  <c r="AG304" i="7"/>
  <c r="AH290" i="7"/>
  <c r="AG290" i="7"/>
  <c r="AH278" i="7"/>
  <c r="AG278" i="7"/>
  <c r="AH264" i="7"/>
  <c r="AG264" i="7"/>
  <c r="AH252" i="7"/>
  <c r="AG252" i="7"/>
  <c r="AH226" i="7"/>
  <c r="AG226" i="7"/>
  <c r="AH202" i="7"/>
  <c r="AG202" i="7"/>
  <c r="AH195" i="7"/>
  <c r="AH183" i="7"/>
  <c r="AG183" i="7"/>
  <c r="AH167" i="7"/>
  <c r="AH158" i="7"/>
  <c r="AG158" i="7"/>
  <c r="AH146" i="7"/>
  <c r="AG146" i="7"/>
  <c r="AH134" i="7"/>
  <c r="AG134" i="7"/>
  <c r="AH122" i="7"/>
  <c r="AG122" i="7"/>
  <c r="AH115" i="7"/>
  <c r="AG115" i="7"/>
  <c r="AH98" i="7"/>
  <c r="AG98" i="7"/>
  <c r="AH86" i="7"/>
  <c r="AG86" i="7"/>
  <c r="AH71" i="7"/>
  <c r="AG71" i="7"/>
  <c r="AH64" i="7"/>
  <c r="AG64" i="7"/>
  <c r="AH51" i="7"/>
  <c r="AG51" i="7"/>
  <c r="AH1019" i="7"/>
  <c r="AG1019" i="7"/>
  <c r="AH1012" i="7"/>
  <c r="AG1012" i="7"/>
  <c r="AH1010" i="7"/>
  <c r="AG1010" i="7"/>
  <c r="AH1007" i="7"/>
  <c r="AG1007" i="7"/>
  <c r="AH1000" i="7"/>
  <c r="AG1000" i="7"/>
  <c r="AH995" i="7"/>
  <c r="AG995" i="7"/>
  <c r="AH990" i="7"/>
  <c r="AG990" i="7"/>
  <c r="AH985" i="7"/>
  <c r="AH980" i="7"/>
  <c r="AG980" i="7"/>
  <c r="AH978" i="7"/>
  <c r="AG978" i="7"/>
  <c r="AH968" i="7"/>
  <c r="AG968" i="7"/>
  <c r="AH963" i="7"/>
  <c r="AG963" i="7"/>
  <c r="AH958" i="7"/>
  <c r="AG958" i="7"/>
  <c r="AH953" i="7"/>
  <c r="AH948" i="7"/>
  <c r="AG948" i="7"/>
  <c r="AH946" i="7"/>
  <c r="AG946" i="7"/>
  <c r="AH943" i="7"/>
  <c r="AH936" i="7"/>
  <c r="AG936" i="7"/>
  <c r="AH931" i="7"/>
  <c r="AG931" i="7"/>
  <c r="AH926" i="7"/>
  <c r="AG926" i="7"/>
  <c r="AH921" i="7"/>
  <c r="AH916" i="7"/>
  <c r="AG916" i="7"/>
  <c r="AH914" i="7"/>
  <c r="AG914" i="7"/>
  <c r="AH911" i="7"/>
  <c r="AH904" i="7"/>
  <c r="AG904" i="7"/>
  <c r="AH899" i="7"/>
  <c r="AG899" i="7"/>
  <c r="AH894" i="7"/>
  <c r="AG894" i="7"/>
  <c r="AH884" i="7"/>
  <c r="AG884" i="7"/>
  <c r="AH882" i="7"/>
  <c r="AG882" i="7"/>
  <c r="AH872" i="7"/>
  <c r="AG872" i="7"/>
  <c r="AH864" i="7"/>
  <c r="AG864" i="7"/>
  <c r="AH859" i="7"/>
  <c r="AG859" i="7"/>
  <c r="AH855" i="7"/>
  <c r="AG855" i="7"/>
  <c r="AH850" i="7"/>
  <c r="AG850" i="7"/>
  <c r="AH848" i="7"/>
  <c r="AG848" i="7"/>
  <c r="AH843" i="7"/>
  <c r="AG843" i="7"/>
  <c r="AH826" i="7"/>
  <c r="AH824" i="7"/>
  <c r="AG824" i="7"/>
  <c r="AH819" i="7"/>
  <c r="AG819" i="7"/>
  <c r="AH814" i="7"/>
  <c r="E667" i="9"/>
  <c r="E606" i="9"/>
  <c r="E542" i="9"/>
  <c r="E478" i="9"/>
  <c r="E414" i="9"/>
  <c r="E346" i="9"/>
  <c r="E218" i="9"/>
  <c r="E90" i="9"/>
  <c r="AG942" i="7"/>
  <c r="E935" i="3" s="1"/>
  <c r="AH798" i="7"/>
  <c r="AG798" i="7"/>
  <c r="AH793" i="7"/>
  <c r="AG793" i="7"/>
  <c r="AH791" i="7"/>
  <c r="AG791" i="7"/>
  <c r="AH788" i="7"/>
  <c r="AG788" i="7"/>
  <c r="AH786" i="7"/>
  <c r="AG786" i="7"/>
  <c r="AH784" i="7"/>
  <c r="AG784" i="7"/>
  <c r="AH779" i="7"/>
  <c r="AG779" i="7"/>
  <c r="AH777" i="7"/>
  <c r="AG777" i="7"/>
  <c r="AH775" i="7"/>
  <c r="AG775" i="7"/>
  <c r="AH772" i="7"/>
  <c r="AG772" i="7"/>
  <c r="AH762" i="7"/>
  <c r="AG762" i="7"/>
  <c r="AH760" i="7"/>
  <c r="AG760" i="7"/>
  <c r="AH755" i="7"/>
  <c r="AG755" i="7"/>
  <c r="AH753" i="7"/>
  <c r="AG753" i="7"/>
  <c r="AH751" i="7"/>
  <c r="AG751" i="7"/>
  <c r="AH748" i="7"/>
  <c r="AG748" i="7"/>
  <c r="AH746" i="7"/>
  <c r="AG746" i="7"/>
  <c r="AH744" i="7"/>
  <c r="AG744" i="7"/>
  <c r="AH738" i="7"/>
  <c r="AG738" i="7"/>
  <c r="AH728" i="7"/>
  <c r="AG728" i="7"/>
  <c r="AH723" i="7"/>
  <c r="AG723" i="7"/>
  <c r="AH715" i="7"/>
  <c r="AG715" i="7"/>
  <c r="AH710" i="7"/>
  <c r="AG710" i="7"/>
  <c r="AH703" i="7"/>
  <c r="AG703" i="7"/>
  <c r="AH698" i="7"/>
  <c r="AG698" i="7"/>
  <c r="AH685" i="7"/>
  <c r="AG685" i="7"/>
  <c r="AH682" i="7"/>
  <c r="AG682" i="7"/>
  <c r="AH675" i="7"/>
  <c r="AG675" i="7"/>
  <c r="AH666" i="7"/>
  <c r="AG666" i="7"/>
  <c r="AH664" i="7"/>
  <c r="AG664" i="7"/>
  <c r="AH659" i="7"/>
  <c r="AG659" i="7"/>
  <c r="AH647" i="7"/>
  <c r="AG647" i="7"/>
  <c r="AH642" i="7"/>
  <c r="AG642" i="7"/>
  <c r="AH640" i="7"/>
  <c r="AG640" i="7"/>
  <c r="AH635" i="7"/>
  <c r="AG635" i="7"/>
  <c r="AH630" i="7"/>
  <c r="AG630" i="7"/>
  <c r="AH628" i="7"/>
  <c r="AG628" i="7"/>
  <c r="AH615" i="7"/>
  <c r="AG615" i="7"/>
  <c r="AH610" i="7"/>
  <c r="AG610" i="7"/>
  <c r="AH608" i="7"/>
  <c r="AG608" i="7"/>
  <c r="AH603" i="7"/>
  <c r="AG603" i="7"/>
  <c r="AH598" i="7"/>
  <c r="AG598" i="7"/>
  <c r="AH584" i="7"/>
  <c r="AG584" i="7"/>
  <c r="AH579" i="7"/>
  <c r="AG579" i="7"/>
  <c r="AH568" i="7"/>
  <c r="AG568" i="7"/>
  <c r="AH554" i="7"/>
  <c r="AG554" i="7"/>
  <c r="AH552" i="7"/>
  <c r="AG552" i="7"/>
  <c r="AH538" i="7"/>
  <c r="AG538" i="7"/>
  <c r="AH536" i="7"/>
  <c r="AG536" i="7"/>
  <c r="AH520" i="7"/>
  <c r="AG520" i="7"/>
  <c r="AH504" i="7"/>
  <c r="AG504" i="7"/>
  <c r="AH490" i="7"/>
  <c r="AG490" i="7"/>
  <c r="AH488" i="7"/>
  <c r="AG488" i="7"/>
  <c r="AH474" i="7"/>
  <c r="AG474" i="7"/>
  <c r="AH472" i="7"/>
  <c r="AG472" i="7"/>
  <c r="AH456" i="7"/>
  <c r="AG456" i="7"/>
  <c r="AH451" i="7"/>
  <c r="AG451" i="7"/>
  <c r="AH446" i="7"/>
  <c r="AG446" i="7"/>
  <c r="AH444" i="7"/>
  <c r="AG444" i="7"/>
  <c r="AH439" i="7"/>
  <c r="AG439" i="7"/>
  <c r="AH432" i="7"/>
  <c r="AG432" i="7"/>
  <c r="AH427" i="7"/>
  <c r="AG427" i="7"/>
  <c r="AH418" i="7"/>
  <c r="AG418" i="7"/>
  <c r="AH406" i="7"/>
  <c r="AG406" i="7"/>
  <c r="AH404" i="7"/>
  <c r="AG404" i="7"/>
  <c r="AH392" i="7"/>
  <c r="AG392" i="7"/>
  <c r="AH387" i="7"/>
  <c r="AG387" i="7"/>
  <c r="AH380" i="7"/>
  <c r="AG380" i="7"/>
  <c r="AH375" i="7"/>
  <c r="AG375" i="7"/>
  <c r="AH368" i="7"/>
  <c r="AG368" i="7"/>
  <c r="AH363" i="7"/>
  <c r="AG363" i="7"/>
  <c r="AH354" i="7"/>
  <c r="AG354" i="7"/>
  <c r="AH342" i="7"/>
  <c r="AG342" i="7"/>
  <c r="AH340" i="7"/>
  <c r="AG340" i="7"/>
  <c r="AH330" i="7"/>
  <c r="AG330" i="7"/>
  <c r="AH328" i="7"/>
  <c r="AG328" i="7"/>
  <c r="AG323" i="7"/>
  <c r="AH310" i="7"/>
  <c r="AG310" i="7"/>
  <c r="AH307" i="7"/>
  <c r="AG307" i="7"/>
  <c r="AH302" i="7"/>
  <c r="AG302" i="7"/>
  <c r="AH295" i="7"/>
  <c r="AG295" i="7"/>
  <c r="AH288" i="7"/>
  <c r="AG288" i="7"/>
  <c r="AH283" i="7"/>
  <c r="AG283" i="7"/>
  <c r="AH262" i="7"/>
  <c r="AG262" i="7"/>
  <c r="AH255" i="7"/>
  <c r="AG255" i="7"/>
  <c r="AH250" i="7"/>
  <c r="AG250" i="7"/>
  <c r="AH243" i="7"/>
  <c r="AG243" i="7"/>
  <c r="AH238" i="7"/>
  <c r="AG238" i="7"/>
  <c r="AH231" i="7"/>
  <c r="AG231" i="7"/>
  <c r="AH224" i="7"/>
  <c r="AH219" i="7"/>
  <c r="AG219" i="7"/>
  <c r="AH198" i="7"/>
  <c r="AG198" i="7"/>
  <c r="AH191" i="7"/>
  <c r="AG191" i="7"/>
  <c r="AH186" i="7"/>
  <c r="AG186" i="7"/>
  <c r="AH175" i="7"/>
  <c r="AG175" i="7"/>
  <c r="AH170" i="7"/>
  <c r="AG170" i="7"/>
  <c r="AH163" i="7"/>
  <c r="AG163" i="7"/>
  <c r="AH156" i="7"/>
  <c r="AG156" i="7"/>
  <c r="AH151" i="7"/>
  <c r="AG151" i="7"/>
  <c r="AH130" i="7"/>
  <c r="AG130" i="7"/>
  <c r="AH123" i="7"/>
  <c r="AG123" i="7"/>
  <c r="AH118" i="7"/>
  <c r="AG118" i="7"/>
  <c r="AH111" i="7"/>
  <c r="AG111" i="7"/>
  <c r="AH106" i="7"/>
  <c r="AG106" i="7"/>
  <c r="AH99" i="7"/>
  <c r="AG99" i="7"/>
  <c r="AH84" i="7"/>
  <c r="AG84" i="7"/>
  <c r="AH79" i="7"/>
  <c r="AG79" i="7"/>
  <c r="AH74" i="7"/>
  <c r="AG74" i="7"/>
  <c r="AH67" i="7"/>
  <c r="AG67" i="7"/>
  <c r="AH54" i="7"/>
  <c r="AG54" i="7"/>
  <c r="AH52" i="7"/>
  <c r="AG52" i="7"/>
  <c r="AH40" i="7"/>
  <c r="AG40" i="7"/>
  <c r="AH35" i="7"/>
  <c r="AG35" i="7"/>
  <c r="AH33" i="7"/>
  <c r="AG33" i="7"/>
  <c r="AG732" i="7"/>
  <c r="E725" i="3" s="1"/>
  <c r="AG596" i="7"/>
  <c r="E589" i="3" s="1"/>
  <c r="AH811" i="7"/>
  <c r="AG811" i="7"/>
  <c r="AH806" i="7"/>
  <c r="AG806" i="7"/>
  <c r="AH801" i="7"/>
  <c r="AG801" i="7"/>
  <c r="AH799" i="7"/>
  <c r="AG799" i="7"/>
  <c r="AH782" i="7"/>
  <c r="AG782" i="7"/>
  <c r="AH770" i="7"/>
  <c r="AG770" i="7"/>
  <c r="AH768" i="7"/>
  <c r="AG768" i="7"/>
  <c r="AH763" i="7"/>
  <c r="AG763" i="7"/>
  <c r="AH758" i="7"/>
  <c r="AG758" i="7"/>
  <c r="AH736" i="7"/>
  <c r="AG736" i="7"/>
  <c r="AH731" i="7"/>
  <c r="AG731" i="7"/>
  <c r="AH726" i="7"/>
  <c r="AG726" i="7"/>
  <c r="AH713" i="7"/>
  <c r="AG713" i="7"/>
  <c r="AH701" i="7"/>
  <c r="AG701" i="7"/>
  <c r="AH693" i="7"/>
  <c r="AG693" i="7"/>
  <c r="AH690" i="7"/>
  <c r="AG690" i="7"/>
  <c r="AH683" i="7"/>
  <c r="AG683" i="7"/>
  <c r="AH678" i="7"/>
  <c r="AG678" i="7"/>
  <c r="AH676" i="7"/>
  <c r="AG676" i="7"/>
  <c r="AH671" i="7"/>
  <c r="AG671" i="7"/>
  <c r="AH662" i="7"/>
  <c r="AG662" i="7"/>
  <c r="AH660" i="7"/>
  <c r="AG660" i="7"/>
  <c r="AH655" i="7"/>
  <c r="AG655" i="7"/>
  <c r="AH650" i="7"/>
  <c r="AG650" i="7"/>
  <c r="AH648" i="7"/>
  <c r="AG648" i="7"/>
  <c r="AH643" i="7"/>
  <c r="AG643" i="7"/>
  <c r="AH638" i="7"/>
  <c r="AG638" i="7"/>
  <c r="AH623" i="7"/>
  <c r="AG623" i="7"/>
  <c r="AH618" i="7"/>
  <c r="AG618" i="7"/>
  <c r="AH616" i="7"/>
  <c r="AG616" i="7"/>
  <c r="AH611" i="7"/>
  <c r="AG611" i="7"/>
  <c r="AH604" i="7"/>
  <c r="AG604" i="7"/>
  <c r="AH591" i="7"/>
  <c r="AG591" i="7"/>
  <c r="AH580" i="7"/>
  <c r="AG580" i="7"/>
  <c r="AH575" i="7"/>
  <c r="AG575" i="7"/>
  <c r="AH571" i="7"/>
  <c r="AG571" i="7"/>
  <c r="AH566" i="7"/>
  <c r="AG566" i="7"/>
  <c r="AH564" i="7"/>
  <c r="AG564" i="7"/>
  <c r="AH550" i="7"/>
  <c r="AG550" i="7"/>
  <c r="AH548" i="7"/>
  <c r="AG548" i="7"/>
  <c r="AH539" i="7"/>
  <c r="AG539" i="7"/>
  <c r="AH534" i="7"/>
  <c r="AG534" i="7"/>
  <c r="AH532" i="7"/>
  <c r="AG532" i="7"/>
  <c r="AH523" i="7"/>
  <c r="AG523" i="7"/>
  <c r="AH518" i="7"/>
  <c r="AG518" i="7"/>
  <c r="AH516" i="7"/>
  <c r="AG516" i="7"/>
  <c r="AH507" i="7"/>
  <c r="AG507" i="7"/>
  <c r="AH502" i="7"/>
  <c r="AG502" i="7"/>
  <c r="AH500" i="7"/>
  <c r="AG500" i="7"/>
  <c r="AH491" i="7"/>
  <c r="AG491" i="7"/>
  <c r="AH486" i="7"/>
  <c r="AG486" i="7"/>
  <c r="AH484" i="7"/>
  <c r="AG484" i="7"/>
  <c r="AH475" i="7"/>
  <c r="AG475" i="7"/>
  <c r="AH470" i="7"/>
  <c r="AG470" i="7"/>
  <c r="AH468" i="7"/>
  <c r="AG468" i="7"/>
  <c r="AH454" i="7"/>
  <c r="AG454" i="7"/>
  <c r="AH447" i="7"/>
  <c r="AG447" i="7"/>
  <c r="AH435" i="7"/>
  <c r="AG435" i="7"/>
  <c r="AH430" i="7"/>
  <c r="AG430" i="7"/>
  <c r="AH423" i="7"/>
  <c r="AG423" i="7"/>
  <c r="AH416" i="7"/>
  <c r="AG416" i="7"/>
  <c r="AH411" i="7"/>
  <c r="AG411" i="7"/>
  <c r="AH390" i="7"/>
  <c r="AG390" i="7"/>
  <c r="AH383" i="7"/>
  <c r="AG383" i="7"/>
  <c r="AH371" i="7"/>
  <c r="AG371" i="7"/>
  <c r="AH366" i="7"/>
  <c r="AG366" i="7"/>
  <c r="AH359" i="7"/>
  <c r="AG359" i="7"/>
  <c r="AH352" i="7"/>
  <c r="AG352" i="7"/>
  <c r="AH347" i="7"/>
  <c r="AG347" i="7"/>
  <c r="AH326" i="7"/>
  <c r="AG326" i="7"/>
  <c r="AH318" i="7"/>
  <c r="AG318" i="7"/>
  <c r="AH315" i="7"/>
  <c r="AG315" i="7"/>
  <c r="AH308" i="7"/>
  <c r="AG308" i="7"/>
  <c r="AH298" i="7"/>
  <c r="AG298" i="7"/>
  <c r="AH296" i="7"/>
  <c r="AG296" i="7"/>
  <c r="AH291" i="7"/>
  <c r="AG291" i="7"/>
  <c r="AH286" i="7"/>
  <c r="AG286" i="7"/>
  <c r="AH284" i="7"/>
  <c r="AG284" i="7"/>
  <c r="AH279" i="7"/>
  <c r="AG279" i="7"/>
  <c r="AH272" i="7"/>
  <c r="AG272" i="7"/>
  <c r="AH267" i="7"/>
  <c r="AG267" i="7"/>
  <c r="AH258" i="7"/>
  <c r="AG258" i="7"/>
  <c r="AH246" i="7"/>
  <c r="AG246" i="7"/>
  <c r="AH244" i="7"/>
  <c r="AG244" i="7"/>
  <c r="AH234" i="7"/>
  <c r="AG234" i="7"/>
  <c r="AH232" i="7"/>
  <c r="AG232" i="7"/>
  <c r="AH227" i="7"/>
  <c r="AG227" i="7"/>
  <c r="AH222" i="7"/>
  <c r="AG222" i="7"/>
  <c r="AH220" i="7"/>
  <c r="AG220" i="7"/>
  <c r="AH215" i="7"/>
  <c r="AG215" i="7"/>
  <c r="AH208" i="7"/>
  <c r="AG208" i="7"/>
  <c r="AH203" i="7"/>
  <c r="AG203" i="7"/>
  <c r="AH194" i="7"/>
  <c r="AG194" i="7"/>
  <c r="AH182" i="7"/>
  <c r="AG182" i="7"/>
  <c r="AH180" i="7"/>
  <c r="AG180" i="7"/>
  <c r="AH166" i="7"/>
  <c r="AG166" i="7"/>
  <c r="AH154" i="7"/>
  <c r="AG154" i="7"/>
  <c r="AH152" i="7"/>
  <c r="AG152" i="7"/>
  <c r="AH140" i="7"/>
  <c r="AG140" i="7"/>
  <c r="AH135" i="7"/>
  <c r="AG135" i="7"/>
  <c r="AH126" i="7"/>
  <c r="AG126" i="7"/>
  <c r="AH114" i="7"/>
  <c r="AG114" i="7"/>
  <c r="AH102" i="7"/>
  <c r="AG102" i="7"/>
  <c r="AH92" i="7"/>
  <c r="AG92" i="7"/>
  <c r="AH87" i="7"/>
  <c r="AG87" i="7"/>
  <c r="AH82" i="7"/>
  <c r="AG82" i="7"/>
  <c r="AH80" i="7"/>
  <c r="AG80" i="7"/>
  <c r="AH70" i="7"/>
  <c r="AG70" i="7"/>
  <c r="AH60" i="7"/>
  <c r="AG60" i="7"/>
  <c r="AH58" i="7"/>
  <c r="AG58" i="7"/>
  <c r="AH43" i="7"/>
  <c r="AG43" i="7"/>
  <c r="AH38" i="7"/>
  <c r="AG38" i="7"/>
  <c r="AH29" i="7"/>
  <c r="AG29" i="7"/>
  <c r="AH21" i="7"/>
  <c r="AG21" i="7"/>
  <c r="E846" i="9"/>
  <c r="E750" i="9"/>
  <c r="AH809" i="7"/>
  <c r="AG809" i="7"/>
  <c r="AH807" i="7"/>
  <c r="AG807" i="7"/>
  <c r="AH794" i="7"/>
  <c r="AH792" i="7"/>
  <c r="AG792" i="7"/>
  <c r="AH787" i="7"/>
  <c r="AG787" i="7"/>
  <c r="AH785" i="7"/>
  <c r="AG785" i="7"/>
  <c r="AH783" i="7"/>
  <c r="AG783" i="7"/>
  <c r="AH780" i="7"/>
  <c r="AH778" i="7"/>
  <c r="AG778" i="7"/>
  <c r="AH776" i="7"/>
  <c r="AG776" i="7"/>
  <c r="AH771" i="7"/>
  <c r="AG771" i="7"/>
  <c r="AH766" i="7"/>
  <c r="AH761" i="7"/>
  <c r="AG761" i="7"/>
  <c r="AH759" i="7"/>
  <c r="AG759" i="7"/>
  <c r="AH756" i="7"/>
  <c r="AH754" i="7"/>
  <c r="AG754" i="7"/>
  <c r="AH752" i="7"/>
  <c r="AG752" i="7"/>
  <c r="AH747" i="7"/>
  <c r="AG747" i="7"/>
  <c r="AH745" i="7"/>
  <c r="AG745" i="7"/>
  <c r="AH739" i="7"/>
  <c r="AH734" i="7"/>
  <c r="AH721" i="7"/>
  <c r="AH709" i="7"/>
  <c r="AG709" i="7"/>
  <c r="AH707" i="7"/>
  <c r="AG707" i="7"/>
  <c r="AH699" i="7"/>
  <c r="AH697" i="7"/>
  <c r="AG697" i="7"/>
  <c r="AH694" i="7"/>
  <c r="AH686" i="7"/>
  <c r="AH681" i="7"/>
  <c r="AG681" i="7"/>
  <c r="AH672" i="7"/>
  <c r="AG672" i="7"/>
  <c r="AH656" i="7"/>
  <c r="AG656" i="7"/>
  <c r="AH651" i="7"/>
  <c r="AH646" i="7"/>
  <c r="AG646" i="7"/>
  <c r="AH644" i="7"/>
  <c r="AG644" i="7"/>
  <c r="AH631" i="7"/>
  <c r="AH626" i="7"/>
  <c r="AH624" i="7"/>
  <c r="AG624" i="7"/>
  <c r="AH614" i="7"/>
  <c r="AG614" i="7"/>
  <c r="AH612" i="7"/>
  <c r="AG612" i="7"/>
  <c r="AH599" i="7"/>
  <c r="AH594" i="7"/>
  <c r="AH592" i="7"/>
  <c r="AG592" i="7"/>
  <c r="AH587" i="7"/>
  <c r="AH576" i="7"/>
  <c r="AG576" i="7"/>
  <c r="AH562" i="7"/>
  <c r="AH560" i="7"/>
  <c r="AG560" i="7"/>
  <c r="AH544" i="7"/>
  <c r="AG544" i="7"/>
  <c r="AH530" i="7"/>
  <c r="AH528" i="7"/>
  <c r="AG528" i="7"/>
  <c r="AH514" i="7"/>
  <c r="AH512" i="7"/>
  <c r="AG512" i="7"/>
  <c r="AH496" i="7"/>
  <c r="AG496" i="7"/>
  <c r="AH482" i="7"/>
  <c r="AH480" i="7"/>
  <c r="AG480" i="7"/>
  <c r="AH466" i="7"/>
  <c r="AH464" i="7"/>
  <c r="AG464" i="7"/>
  <c r="AH459" i="7"/>
  <c r="AH450" i="7"/>
  <c r="AG450" i="7"/>
  <c r="AH438" i="7"/>
  <c r="AG438" i="7"/>
  <c r="AH436" i="7"/>
  <c r="AG436" i="7"/>
  <c r="AH424" i="7"/>
  <c r="AG424" i="7"/>
  <c r="AH419" i="7"/>
  <c r="AH412" i="7"/>
  <c r="AG412" i="7"/>
  <c r="AH407" i="7"/>
  <c r="AH400" i="7"/>
  <c r="AH395" i="7"/>
  <c r="AH386" i="7"/>
  <c r="AG386" i="7"/>
  <c r="AH374" i="7"/>
  <c r="AG374" i="7"/>
  <c r="AH372" i="7"/>
  <c r="AG372" i="7"/>
  <c r="AH362" i="7"/>
  <c r="AG362" i="7"/>
  <c r="AH360" i="7"/>
  <c r="AG360" i="7"/>
  <c r="AH355" i="7"/>
  <c r="AH350" i="7"/>
  <c r="AH348" i="7"/>
  <c r="AG348" i="7"/>
  <c r="AH343" i="7"/>
  <c r="AH336" i="7"/>
  <c r="AH322" i="7"/>
  <c r="AG322" i="7"/>
  <c r="AH319" i="7"/>
  <c r="AH311" i="7"/>
  <c r="AH294" i="7"/>
  <c r="AG294" i="7"/>
  <c r="AH287" i="7"/>
  <c r="AG287" i="7"/>
  <c r="AH282" i="7"/>
  <c r="AG282" i="7"/>
  <c r="AH275" i="7"/>
  <c r="AH270" i="7"/>
  <c r="AH263" i="7"/>
  <c r="AH256" i="7"/>
  <c r="AH251" i="7"/>
  <c r="AH230" i="7"/>
  <c r="AG230" i="7"/>
  <c r="AH223" i="7"/>
  <c r="AG223" i="7"/>
  <c r="AH218" i="7"/>
  <c r="AG218" i="7"/>
  <c r="AH206" i="7"/>
  <c r="AG206" i="7"/>
  <c r="AH199" i="7"/>
  <c r="AH176" i="7"/>
  <c r="AG176" i="7"/>
  <c r="AH174" i="7"/>
  <c r="AG174" i="7"/>
  <c r="AH164" i="7"/>
  <c r="AH162" i="7"/>
  <c r="AG162" i="7"/>
  <c r="AH155" i="7"/>
  <c r="AG155" i="7"/>
  <c r="AH143" i="7"/>
  <c r="AG143" i="7"/>
  <c r="AH124" i="7"/>
  <c r="AH119" i="7"/>
  <c r="AH112" i="7"/>
  <c r="AH110" i="7"/>
  <c r="AG110" i="7"/>
  <c r="AH100" i="7"/>
  <c r="AH95" i="7"/>
  <c r="AH90" i="7"/>
  <c r="AH83" i="7"/>
  <c r="AG83" i="7"/>
  <c r="AH63" i="7"/>
  <c r="AH48" i="7"/>
  <c r="AH46" i="7"/>
  <c r="AG46" i="7"/>
  <c r="AH34" i="7"/>
  <c r="AG34" i="7"/>
  <c r="AH32" i="7"/>
  <c r="AG32" i="7"/>
  <c r="AH30" i="7"/>
  <c r="AG30" i="7"/>
  <c r="AH22" i="7"/>
  <c r="AG22" i="7"/>
  <c r="AG796" i="7"/>
  <c r="E789" i="3" s="1"/>
  <c r="E699" i="3"/>
  <c r="E599" i="3"/>
  <c r="H1013" i="25"/>
  <c r="D1022" i="25" s="1"/>
  <c r="F21" i="27"/>
  <c r="F20" i="27"/>
  <c r="F19" i="27"/>
  <c r="F18" i="27"/>
  <c r="F17" i="27"/>
  <c r="F16" i="27"/>
  <c r="F15" i="27"/>
  <c r="G13" i="43"/>
  <c r="H13" i="43" s="1"/>
  <c r="K25" i="44" s="1"/>
  <c r="I31" i="44"/>
  <c r="J31" i="44" s="1"/>
  <c r="G115" i="12"/>
  <c r="I32" i="13"/>
  <c r="I33" i="13"/>
  <c r="I27" i="13"/>
  <c r="I30" i="13"/>
  <c r="I26" i="13"/>
  <c r="I29" i="13"/>
  <c r="I28" i="13"/>
  <c r="I19" i="13"/>
  <c r="I22" i="13"/>
  <c r="I18" i="13"/>
  <c r="I17" i="13"/>
  <c r="I14" i="13"/>
  <c r="AD1022" i="16"/>
  <c r="E667" i="3"/>
  <c r="E471" i="3"/>
  <c r="F18" i="4"/>
  <c r="E1013" i="25"/>
  <c r="D1021" i="25" s="1"/>
  <c r="H114" i="13"/>
  <c r="AC116" i="37"/>
  <c r="AF578" i="7"/>
  <c r="AF567" i="7"/>
  <c r="AF551" i="7"/>
  <c r="AF535" i="7"/>
  <c r="AF519" i="7"/>
  <c r="AF503" i="7"/>
  <c r="AF487" i="7"/>
  <c r="AF471" i="7"/>
  <c r="AF431" i="7"/>
  <c r="AF367" i="7"/>
  <c r="AF306" i="7"/>
  <c r="AF292" i="7"/>
  <c r="AF280" i="7"/>
  <c r="AF268" i="7"/>
  <c r="AF242" i="7"/>
  <c r="AF228" i="7"/>
  <c r="AF216" i="7"/>
  <c r="AF204" i="7"/>
  <c r="AF150" i="7"/>
  <c r="AF136" i="7"/>
  <c r="AF88" i="7"/>
  <c r="AF78" i="7"/>
  <c r="AF39" i="7"/>
  <c r="AF590" i="7"/>
  <c r="AF574" i="7"/>
  <c r="AF563" i="7"/>
  <c r="AF547" i="7"/>
  <c r="AF460" i="7"/>
  <c r="AF434" i="7"/>
  <c r="AF420" i="7"/>
  <c r="AF408" i="7"/>
  <c r="AF396" i="7"/>
  <c r="AF370" i="7"/>
  <c r="AF356" i="7"/>
  <c r="AF344" i="7"/>
  <c r="AF332" i="7"/>
  <c r="AF312" i="7"/>
  <c r="AF271" i="7"/>
  <c r="AF207" i="7"/>
  <c r="AF179" i="7"/>
  <c r="AF139" i="7"/>
  <c r="AF91" i="7"/>
  <c r="AF59" i="7"/>
  <c r="AF586" i="7"/>
  <c r="AF559" i="7"/>
  <c r="AF543" i="7"/>
  <c r="AF527" i="7"/>
  <c r="AF511" i="7"/>
  <c r="AF495" i="7"/>
  <c r="AF479" i="7"/>
  <c r="AF463" i="7"/>
  <c r="AF399" i="7"/>
  <c r="AF335" i="7"/>
  <c r="AF300" i="7"/>
  <c r="AF274" i="7"/>
  <c r="AF260" i="7"/>
  <c r="AF248" i="7"/>
  <c r="AF236" i="7"/>
  <c r="AF210" i="7"/>
  <c r="AF196" i="7"/>
  <c r="AF184" i="7"/>
  <c r="AF168" i="7"/>
  <c r="AF142" i="7"/>
  <c r="AF128" i="7"/>
  <c r="AF116" i="7"/>
  <c r="AF104" i="7"/>
  <c r="AF94" i="7"/>
  <c r="AF72" i="7"/>
  <c r="AF62" i="7"/>
  <c r="AF47" i="7"/>
  <c r="AF582" i="7"/>
  <c r="AF555" i="7"/>
  <c r="AF452" i="7"/>
  <c r="AF440" i="7"/>
  <c r="AF428" i="7"/>
  <c r="AF402" i="7"/>
  <c r="AF388" i="7"/>
  <c r="AF376" i="7"/>
  <c r="AF364" i="7"/>
  <c r="AF338" i="7"/>
  <c r="AF324" i="7"/>
  <c r="AF303" i="7"/>
  <c r="AF239" i="7"/>
  <c r="AF171" i="7"/>
  <c r="AF159" i="7"/>
  <c r="AF147" i="7"/>
  <c r="AF107" i="7"/>
  <c r="AF75" i="7"/>
  <c r="AF50" i="7"/>
  <c r="AF36" i="7"/>
  <c r="G1013" i="26"/>
  <c r="AF729" i="7"/>
  <c r="AF716" i="7"/>
  <c r="AF704" i="7"/>
  <c r="AF688" i="7"/>
  <c r="AF673" i="7"/>
  <c r="AF665" i="7"/>
  <c r="AF657" i="7"/>
  <c r="AF649" i="7"/>
  <c r="AF641" i="7"/>
  <c r="AF633" i="7"/>
  <c r="AF625" i="7"/>
  <c r="AF617" i="7"/>
  <c r="AF609" i="7"/>
  <c r="AF601" i="7"/>
  <c r="AF593" i="7"/>
  <c r="AF585" i="7"/>
  <c r="AF577" i="7"/>
  <c r="AF449" i="7"/>
  <c r="AF417" i="7"/>
  <c r="AF733" i="7"/>
  <c r="AF720" i="7"/>
  <c r="AF708" i="7"/>
  <c r="AF692" i="7"/>
  <c r="AF565" i="7"/>
  <c r="AF557" i="7"/>
  <c r="AF549" i="7"/>
  <c r="AF541" i="7"/>
  <c r="AF533" i="7"/>
  <c r="AF525" i="7"/>
  <c r="AF517" i="7"/>
  <c r="AF509" i="7"/>
  <c r="AF501" i="7"/>
  <c r="AF493" i="7"/>
  <c r="AF485" i="7"/>
  <c r="AF477" i="7"/>
  <c r="AF469" i="7"/>
  <c r="AF458" i="7"/>
  <c r="AF426" i="7"/>
  <c r="AF737" i="7"/>
  <c r="AF724" i="7"/>
  <c r="AF712" i="7"/>
  <c r="AF696" i="7"/>
  <c r="AF680" i="7"/>
  <c r="AF677" i="7"/>
  <c r="AF669" i="7"/>
  <c r="AF661" i="7"/>
  <c r="AF653" i="7"/>
  <c r="AF645" i="7"/>
  <c r="AF637" i="7"/>
  <c r="AF629" i="7"/>
  <c r="AF621" i="7"/>
  <c r="AF613" i="7"/>
  <c r="AF605" i="7"/>
  <c r="AF597" i="7"/>
  <c r="AF589" i="7"/>
  <c r="AF581" i="7"/>
  <c r="AF573" i="7"/>
  <c r="AF433" i="7"/>
  <c r="AF741" i="7"/>
  <c r="AF700" i="7"/>
  <c r="AF684" i="7"/>
  <c r="AF569" i="7"/>
  <c r="AF561" i="7"/>
  <c r="AF553" i="7"/>
  <c r="AF545" i="7"/>
  <c r="AF537" i="7"/>
  <c r="AF529" i="7"/>
  <c r="AF521" i="7"/>
  <c r="AF513" i="7"/>
  <c r="AF505" i="7"/>
  <c r="AF497" i="7"/>
  <c r="AF489" i="7"/>
  <c r="AF481" i="7"/>
  <c r="AF473" i="7"/>
  <c r="AF465" i="7"/>
  <c r="AF442" i="7"/>
  <c r="AF410" i="7"/>
  <c r="AF453" i="7"/>
  <c r="AF437" i="7"/>
  <c r="AF421" i="7"/>
  <c r="AF405" i="7"/>
  <c r="AF389" i="7"/>
  <c r="AF373" i="7"/>
  <c r="AF357" i="7"/>
  <c r="AF341" i="7"/>
  <c r="AF325" i="7"/>
  <c r="AF309" i="7"/>
  <c r="AF293" i="7"/>
  <c r="AF277" i="7"/>
  <c r="AF261" i="7"/>
  <c r="AF245" i="7"/>
  <c r="AF229" i="7"/>
  <c r="AF213" i="7"/>
  <c r="AF197" i="7"/>
  <c r="AF181" i="7"/>
  <c r="AF173" i="7"/>
  <c r="AF157" i="7"/>
  <c r="AF129" i="7"/>
  <c r="AF113" i="7"/>
  <c r="AF97" i="7"/>
  <c r="AF81" i="7"/>
  <c r="AF65" i="7"/>
  <c r="AF49" i="7"/>
  <c r="AF457" i="7"/>
  <c r="AF441" i="7"/>
  <c r="AF425" i="7"/>
  <c r="AF409" i="7"/>
  <c r="AF393" i="7"/>
  <c r="AF377" i="7"/>
  <c r="AF361" i="7"/>
  <c r="AF345" i="7"/>
  <c r="AF329" i="7"/>
  <c r="AF313" i="7"/>
  <c r="AF297" i="7"/>
  <c r="AF281" i="7"/>
  <c r="AF265" i="7"/>
  <c r="AF249" i="7"/>
  <c r="AF233" i="7"/>
  <c r="AF217" i="7"/>
  <c r="AF201" i="7"/>
  <c r="AF185" i="7"/>
  <c r="AF161" i="7"/>
  <c r="AF145" i="7"/>
  <c r="AF133" i="7"/>
  <c r="AF117" i="7"/>
  <c r="AF101" i="7"/>
  <c r="AF85" i="7"/>
  <c r="AF69" i="7"/>
  <c r="AF53" i="7"/>
  <c r="AF37" i="7"/>
  <c r="AF25" i="7"/>
  <c r="AF461" i="7"/>
  <c r="AF445" i="7"/>
  <c r="AF429" i="7"/>
  <c r="AF413" i="7"/>
  <c r="AF397" i="7"/>
  <c r="AF381" i="7"/>
  <c r="AF365" i="7"/>
  <c r="AF349" i="7"/>
  <c r="AF333" i="7"/>
  <c r="AF317" i="7"/>
  <c r="AF301" i="7"/>
  <c r="AF285" i="7"/>
  <c r="AF269" i="7"/>
  <c r="AF253" i="7"/>
  <c r="AF237" i="7"/>
  <c r="AF221" i="7"/>
  <c r="AF205" i="7"/>
  <c r="AF189" i="7"/>
  <c r="AF177" i="7"/>
  <c r="AF165" i="7"/>
  <c r="AF149" i="7"/>
  <c r="AF137" i="7"/>
  <c r="AF121" i="7"/>
  <c r="AF105" i="7"/>
  <c r="AF89" i="7"/>
  <c r="AF73" i="7"/>
  <c r="AF57" i="7"/>
  <c r="AF41" i="7"/>
  <c r="AF401" i="7"/>
  <c r="AF385" i="7"/>
  <c r="AF369" i="7"/>
  <c r="AF353" i="7"/>
  <c r="AF337" i="7"/>
  <c r="AF321" i="7"/>
  <c r="AF305" i="7"/>
  <c r="AF289" i="7"/>
  <c r="AF273" i="7"/>
  <c r="AF257" i="7"/>
  <c r="AF241" i="7"/>
  <c r="AF225" i="7"/>
  <c r="AF209" i="7"/>
  <c r="AF193" i="7"/>
  <c r="AF169" i="7"/>
  <c r="AF153" i="7"/>
  <c r="AF141" i="7"/>
  <c r="AF125" i="7"/>
  <c r="AF109" i="7"/>
  <c r="AF93" i="7"/>
  <c r="AF77" i="7"/>
  <c r="AF61" i="7"/>
  <c r="AF45" i="7"/>
  <c r="AF20" i="7"/>
  <c r="E1006" i="3"/>
  <c r="E990" i="3"/>
  <c r="E974" i="3"/>
  <c r="E942" i="3"/>
  <c r="E890" i="3"/>
  <c r="E858" i="3"/>
  <c r="E854" i="3"/>
  <c r="E846" i="3"/>
  <c r="E842" i="3"/>
  <c r="E830" i="3"/>
  <c r="E822" i="3"/>
  <c r="E790" i="3"/>
  <c r="AE1018" i="4"/>
  <c r="D1009" i="3" s="1"/>
  <c r="AE1014" i="4"/>
  <c r="D1005" i="3" s="1"/>
  <c r="AE1006" i="4"/>
  <c r="D997" i="3" s="1"/>
  <c r="AE1002" i="4"/>
  <c r="D993" i="3" s="1"/>
  <c r="AE998" i="4"/>
  <c r="D989" i="3" s="1"/>
  <c r="AE990" i="4"/>
  <c r="D981" i="3" s="1"/>
  <c r="AE986" i="4"/>
  <c r="D977" i="3" s="1"/>
  <c r="AE982" i="4"/>
  <c r="D973" i="3" s="1"/>
  <c r="AE974" i="4"/>
  <c r="D965" i="3" s="1"/>
  <c r="AE970" i="4"/>
  <c r="D961" i="3" s="1"/>
  <c r="AE966" i="4"/>
  <c r="D957" i="3" s="1"/>
  <c r="AE958" i="4"/>
  <c r="D949" i="3" s="1"/>
  <c r="AE954" i="4"/>
  <c r="D945" i="3" s="1"/>
  <c r="AE950" i="4"/>
  <c r="D941" i="3" s="1"/>
  <c r="AE942" i="4"/>
  <c r="D933" i="3" s="1"/>
  <c r="AE938" i="4"/>
  <c r="D929" i="3" s="1"/>
  <c r="AE934" i="4"/>
  <c r="D925" i="3" s="1"/>
  <c r="AE926" i="4"/>
  <c r="D917" i="3" s="1"/>
  <c r="AE922" i="4"/>
  <c r="D913" i="3" s="1"/>
  <c r="AE918" i="4"/>
  <c r="D909" i="3" s="1"/>
  <c r="AE910" i="4"/>
  <c r="D901" i="3" s="1"/>
  <c r="AE906" i="4"/>
  <c r="D897" i="3" s="1"/>
  <c r="AE902" i="4"/>
  <c r="D893" i="3" s="1"/>
  <c r="AE898" i="4"/>
  <c r="D889" i="3" s="1"/>
  <c r="AE890" i="4"/>
  <c r="D881" i="3" s="1"/>
  <c r="AE886" i="4"/>
  <c r="D877" i="3" s="1"/>
  <c r="AE882" i="4"/>
  <c r="D873" i="3" s="1"/>
  <c r="AE874" i="4"/>
  <c r="D865" i="3" s="1"/>
  <c r="AE870" i="4"/>
  <c r="D861" i="3" s="1"/>
  <c r="AE866" i="4"/>
  <c r="D857" i="3" s="1"/>
  <c r="AE858" i="4"/>
  <c r="D849" i="3" s="1"/>
  <c r="AE854" i="4"/>
  <c r="D845" i="3" s="1"/>
  <c r="AE850" i="4"/>
  <c r="D841" i="3" s="1"/>
  <c r="AE842" i="4"/>
  <c r="D833" i="3" s="1"/>
  <c r="AE838" i="4"/>
  <c r="D829" i="3" s="1"/>
  <c r="AE834" i="4"/>
  <c r="D825" i="3" s="1"/>
  <c r="AE826" i="4"/>
  <c r="D817" i="3" s="1"/>
  <c r="AE822" i="4"/>
  <c r="D813" i="3" s="1"/>
  <c r="AE810" i="4"/>
  <c r="D801" i="3" s="1"/>
  <c r="AE806" i="4"/>
  <c r="D797" i="3" s="1"/>
  <c r="AE802" i="4"/>
  <c r="D793" i="3" s="1"/>
  <c r="AE794" i="4"/>
  <c r="D785" i="3" s="1"/>
  <c r="AE790" i="4"/>
  <c r="D781" i="3" s="1"/>
  <c r="AE786" i="4"/>
  <c r="D777" i="3" s="1"/>
  <c r="AE778" i="4"/>
  <c r="D769" i="3" s="1"/>
  <c r="AE774" i="4"/>
  <c r="D765" i="3" s="1"/>
  <c r="AE770" i="4"/>
  <c r="D761" i="3" s="1"/>
  <c r="AE762" i="4"/>
  <c r="D753" i="3" s="1"/>
  <c r="AE758" i="4"/>
  <c r="D749" i="3" s="1"/>
  <c r="AE754" i="4"/>
  <c r="D745" i="3" s="1"/>
  <c r="AE746" i="4"/>
  <c r="D737" i="3" s="1"/>
  <c r="AE742" i="4"/>
  <c r="D733" i="3" s="1"/>
  <c r="AE738" i="4"/>
  <c r="D729" i="3" s="1"/>
  <c r="AE730" i="4"/>
  <c r="D721" i="3" s="1"/>
  <c r="AE726" i="4"/>
  <c r="D717" i="3" s="1"/>
  <c r="AE722" i="4"/>
  <c r="D713" i="3" s="1"/>
  <c r="AE718" i="4"/>
  <c r="D709" i="3" s="1"/>
  <c r="AE714" i="4"/>
  <c r="D705" i="3" s="1"/>
  <c r="AE710" i="4"/>
  <c r="D701" i="3" s="1"/>
  <c r="AE702" i="4"/>
  <c r="D693" i="3" s="1"/>
  <c r="AE698" i="4"/>
  <c r="D689" i="3" s="1"/>
  <c r="AE694" i="4"/>
  <c r="D685" i="3" s="1"/>
  <c r="AE690" i="4"/>
  <c r="D681" i="3" s="1"/>
  <c r="AE686" i="4"/>
  <c r="D677" i="3" s="1"/>
  <c r="AE682" i="4"/>
  <c r="D673" i="3" s="1"/>
  <c r="AE678" i="4"/>
  <c r="D669" i="3" s="1"/>
  <c r="AE670" i="4"/>
  <c r="D661" i="3" s="1"/>
  <c r="AE666" i="4"/>
  <c r="D657" i="3" s="1"/>
  <c r="AE662" i="4"/>
  <c r="D653" i="3" s="1"/>
  <c r="AE658" i="4"/>
  <c r="D649" i="3" s="1"/>
  <c r="AE654" i="4"/>
  <c r="D645" i="3" s="1"/>
  <c r="AE650" i="4"/>
  <c r="D641" i="3" s="1"/>
  <c r="AE646" i="4"/>
  <c r="D637" i="3" s="1"/>
  <c r="AE638" i="4"/>
  <c r="D629" i="3" s="1"/>
  <c r="AE634" i="4"/>
  <c r="D625" i="3" s="1"/>
  <c r="AE630" i="4"/>
  <c r="D621" i="3" s="1"/>
  <c r="AE626" i="4"/>
  <c r="D617" i="3" s="1"/>
  <c r="AE622" i="4"/>
  <c r="D613" i="3" s="1"/>
  <c r="AE618" i="4"/>
  <c r="D609" i="3" s="1"/>
  <c r="AE614" i="4"/>
  <c r="D605" i="3" s="1"/>
  <c r="AE606" i="4"/>
  <c r="D597" i="3" s="1"/>
  <c r="AE602" i="4"/>
  <c r="D593" i="3" s="1"/>
  <c r="AE598" i="4"/>
  <c r="D589" i="3" s="1"/>
  <c r="AE594" i="4"/>
  <c r="D585" i="3" s="1"/>
  <c r="AE590" i="4"/>
  <c r="D581" i="3" s="1"/>
  <c r="AE586" i="4"/>
  <c r="D577" i="3" s="1"/>
  <c r="AE582" i="4"/>
  <c r="D573" i="3" s="1"/>
  <c r="AE574" i="4"/>
  <c r="D565" i="3" s="1"/>
  <c r="AE570" i="4"/>
  <c r="D561" i="3" s="1"/>
  <c r="AE566" i="4"/>
  <c r="D557" i="3" s="1"/>
  <c r="AE562" i="4"/>
  <c r="D553" i="3" s="1"/>
  <c r="AE558" i="4"/>
  <c r="D549" i="3" s="1"/>
  <c r="AE554" i="4"/>
  <c r="D545" i="3" s="1"/>
  <c r="AE550" i="4"/>
  <c r="D541" i="3" s="1"/>
  <c r="AE542" i="4"/>
  <c r="D533" i="3" s="1"/>
  <c r="AE538" i="4"/>
  <c r="D529" i="3" s="1"/>
  <c r="AE534" i="4"/>
  <c r="D525" i="3" s="1"/>
  <c r="AE530" i="4"/>
  <c r="D521" i="3" s="1"/>
  <c r="AE526" i="4"/>
  <c r="D517" i="3" s="1"/>
  <c r="AE522" i="4"/>
  <c r="D513" i="3" s="1"/>
  <c r="AE518" i="4"/>
  <c r="D509" i="3" s="1"/>
  <c r="AE510" i="4"/>
  <c r="D501" i="3" s="1"/>
  <c r="AE506" i="4"/>
  <c r="D497" i="3" s="1"/>
  <c r="AE502" i="4"/>
  <c r="D493" i="3" s="1"/>
  <c r="AE498" i="4"/>
  <c r="D489" i="3" s="1"/>
  <c r="AE494" i="4"/>
  <c r="D485" i="3" s="1"/>
  <c r="AE490" i="4"/>
  <c r="D481" i="3" s="1"/>
  <c r="AE486" i="4"/>
  <c r="D477" i="3" s="1"/>
  <c r="AE478" i="4"/>
  <c r="D469" i="3" s="1"/>
  <c r="AE474" i="4"/>
  <c r="D465" i="3" s="1"/>
  <c r="AE470" i="4"/>
  <c r="D461" i="3" s="1"/>
  <c r="AE466" i="4"/>
  <c r="D457" i="3" s="1"/>
  <c r="AE462" i="4"/>
  <c r="D453" i="3" s="1"/>
  <c r="AE458" i="4"/>
  <c r="D449" i="3" s="1"/>
  <c r="AE454" i="4"/>
  <c r="D445" i="3" s="1"/>
  <c r="AE446" i="4"/>
  <c r="D437" i="3" s="1"/>
  <c r="AE442" i="4"/>
  <c r="D433" i="3" s="1"/>
  <c r="AE438" i="4"/>
  <c r="D429" i="3" s="1"/>
  <c r="AE434" i="4"/>
  <c r="D425" i="3" s="1"/>
  <c r="AE430" i="4"/>
  <c r="D421" i="3" s="1"/>
  <c r="AE426" i="4"/>
  <c r="D417" i="3" s="1"/>
  <c r="AE422" i="4"/>
  <c r="D413" i="3" s="1"/>
  <c r="AE414" i="4"/>
  <c r="D405" i="3" s="1"/>
  <c r="AE410" i="4"/>
  <c r="D401" i="3" s="1"/>
  <c r="AE406" i="4"/>
  <c r="D397" i="3" s="1"/>
  <c r="AE402" i="4"/>
  <c r="D393" i="3" s="1"/>
  <c r="AE398" i="4"/>
  <c r="D389" i="3" s="1"/>
  <c r="AE394" i="4"/>
  <c r="D385" i="3" s="1"/>
  <c r="AE390" i="4"/>
  <c r="D381" i="3" s="1"/>
  <c r="AE382" i="4"/>
  <c r="D373" i="3" s="1"/>
  <c r="AE378" i="4"/>
  <c r="D369" i="3" s="1"/>
  <c r="AE374" i="4"/>
  <c r="D365" i="3" s="1"/>
  <c r="AE370" i="4"/>
  <c r="D361" i="3" s="1"/>
  <c r="AE366" i="4"/>
  <c r="D357" i="3" s="1"/>
  <c r="AE362" i="4"/>
  <c r="D353" i="3" s="1"/>
  <c r="AE358" i="4"/>
  <c r="D349" i="3" s="1"/>
  <c r="AE350" i="4"/>
  <c r="D341" i="3" s="1"/>
  <c r="AE346" i="4"/>
  <c r="D337" i="3" s="1"/>
  <c r="AE342" i="4"/>
  <c r="D333" i="3" s="1"/>
  <c r="AE338" i="4"/>
  <c r="D329" i="3" s="1"/>
  <c r="AE334" i="4"/>
  <c r="D325" i="3" s="1"/>
  <c r="AE330" i="4"/>
  <c r="D321" i="3" s="1"/>
  <c r="AE326" i="4"/>
  <c r="D317" i="3" s="1"/>
  <c r="AE318" i="4"/>
  <c r="D309" i="3" s="1"/>
  <c r="AE314" i="4"/>
  <c r="D305" i="3" s="1"/>
  <c r="AE310" i="4"/>
  <c r="D301" i="3" s="1"/>
  <c r="AE306" i="4"/>
  <c r="D297" i="3" s="1"/>
  <c r="AE302" i="4"/>
  <c r="D293" i="3" s="1"/>
  <c r="AE298" i="4"/>
  <c r="D289" i="3" s="1"/>
  <c r="AE294" i="4"/>
  <c r="D285" i="3" s="1"/>
  <c r="AE286" i="4"/>
  <c r="D277" i="3" s="1"/>
  <c r="AE282" i="4"/>
  <c r="D273" i="3" s="1"/>
  <c r="AE278" i="4"/>
  <c r="D269" i="3" s="1"/>
  <c r="AE274" i="4"/>
  <c r="D265" i="3" s="1"/>
  <c r="AE270" i="4"/>
  <c r="D261" i="3" s="1"/>
  <c r="AE266" i="4"/>
  <c r="D257" i="3" s="1"/>
  <c r="AE262" i="4"/>
  <c r="D253" i="3" s="1"/>
  <c r="AE254" i="4"/>
  <c r="D245" i="3" s="1"/>
  <c r="AE250" i="4"/>
  <c r="D241" i="3" s="1"/>
  <c r="AE246" i="4"/>
  <c r="D237" i="3" s="1"/>
  <c r="AE242" i="4"/>
  <c r="D233" i="3" s="1"/>
  <c r="AE238" i="4"/>
  <c r="D229" i="3" s="1"/>
  <c r="AE234" i="4"/>
  <c r="D225" i="3" s="1"/>
  <c r="AE230" i="4"/>
  <c r="D221" i="3" s="1"/>
  <c r="AE222" i="4"/>
  <c r="D213" i="3" s="1"/>
  <c r="AE218" i="4"/>
  <c r="D209" i="3" s="1"/>
  <c r="AE214" i="4"/>
  <c r="D205" i="3" s="1"/>
  <c r="AE210" i="4"/>
  <c r="D201" i="3" s="1"/>
  <c r="AE206" i="4"/>
  <c r="D197" i="3" s="1"/>
  <c r="AE202" i="4"/>
  <c r="D193" i="3" s="1"/>
  <c r="AE198" i="4"/>
  <c r="D189" i="3" s="1"/>
  <c r="AE190" i="4"/>
  <c r="D181" i="3" s="1"/>
  <c r="AE186" i="4"/>
  <c r="D177" i="3" s="1"/>
  <c r="AE182" i="4"/>
  <c r="D173" i="3" s="1"/>
  <c r="AE178" i="4"/>
  <c r="D169" i="3" s="1"/>
  <c r="AE174" i="4"/>
  <c r="D165" i="3" s="1"/>
  <c r="AE166" i="4"/>
  <c r="D157" i="3" s="1"/>
  <c r="AE162" i="4"/>
  <c r="D153" i="3" s="1"/>
  <c r="AE158" i="4"/>
  <c r="D149" i="3" s="1"/>
  <c r="AE154" i="4"/>
  <c r="D145" i="3" s="1"/>
  <c r="AE150" i="4"/>
  <c r="D141" i="3" s="1"/>
  <c r="AE146" i="4"/>
  <c r="D137" i="3" s="1"/>
  <c r="AE142" i="4"/>
  <c r="D133" i="3" s="1"/>
  <c r="AE138" i="4"/>
  <c r="D129" i="3" s="1"/>
  <c r="AE134" i="4"/>
  <c r="D125" i="3" s="1"/>
  <c r="AE130" i="4"/>
  <c r="D121" i="3" s="1"/>
  <c r="AE126" i="4"/>
  <c r="D117" i="3" s="1"/>
  <c r="AE122" i="4"/>
  <c r="D113" i="3" s="1"/>
  <c r="AE118" i="4"/>
  <c r="D109" i="3" s="1"/>
  <c r="AE114" i="4"/>
  <c r="D105" i="3" s="1"/>
  <c r="AE110" i="4"/>
  <c r="D101" i="3" s="1"/>
  <c r="AE102" i="4"/>
  <c r="D93" i="3" s="1"/>
  <c r="AE98" i="4"/>
  <c r="D89" i="3" s="1"/>
  <c r="AE94" i="4"/>
  <c r="D85" i="3" s="1"/>
  <c r="AE90" i="4"/>
  <c r="D81" i="3" s="1"/>
  <c r="AE86" i="4"/>
  <c r="D77" i="3" s="1"/>
  <c r="AE82" i="4"/>
  <c r="D73" i="3" s="1"/>
  <c r="AE78" i="4"/>
  <c r="D69" i="3" s="1"/>
  <c r="AE74" i="4"/>
  <c r="D65" i="3" s="1"/>
  <c r="AE70" i="4"/>
  <c r="D61" i="3" s="1"/>
  <c r="AE66" i="4"/>
  <c r="D57" i="3" s="1"/>
  <c r="AE62" i="4"/>
  <c r="D53" i="3" s="1"/>
  <c r="AE58" i="4"/>
  <c r="D49" i="3" s="1"/>
  <c r="AE54" i="4"/>
  <c r="D45" i="3" s="1"/>
  <c r="AE50" i="4"/>
  <c r="D41" i="3" s="1"/>
  <c r="AE46" i="4"/>
  <c r="D37" i="3" s="1"/>
  <c r="AE38" i="4"/>
  <c r="D29" i="3" s="1"/>
  <c r="AE34" i="4"/>
  <c r="D25" i="3" s="1"/>
  <c r="AE818" i="4"/>
  <c r="D809" i="3" s="1"/>
  <c r="AE899" i="4"/>
  <c r="D890" i="3" s="1"/>
  <c r="AE895" i="4"/>
  <c r="D886" i="3" s="1"/>
  <c r="AE883" i="4"/>
  <c r="D874" i="3" s="1"/>
  <c r="AE879" i="4"/>
  <c r="D870" i="3" s="1"/>
  <c r="AE867" i="4"/>
  <c r="D858" i="3" s="1"/>
  <c r="AE863" i="4"/>
  <c r="D854" i="3" s="1"/>
  <c r="AE851" i="4"/>
  <c r="D842" i="3" s="1"/>
  <c r="AE847" i="4"/>
  <c r="D838" i="3" s="1"/>
  <c r="AE835" i="4"/>
  <c r="D826" i="3" s="1"/>
  <c r="AE831" i="4"/>
  <c r="D822" i="3" s="1"/>
  <c r="AE819" i="4"/>
  <c r="D810" i="3" s="1"/>
  <c r="AE815" i="4"/>
  <c r="D806" i="3" s="1"/>
  <c r="AE803" i="4"/>
  <c r="D794" i="3" s="1"/>
  <c r="AE799" i="4"/>
  <c r="D790" i="3" s="1"/>
  <c r="AE787" i="4"/>
  <c r="D778" i="3" s="1"/>
  <c r="AE783" i="4"/>
  <c r="D774" i="3" s="1"/>
  <c r="AE771" i="4"/>
  <c r="D762" i="3" s="1"/>
  <c r="AE767" i="4"/>
  <c r="D758" i="3" s="1"/>
  <c r="AE175" i="4"/>
  <c r="D166" i="3" s="1"/>
  <c r="AE171" i="4"/>
  <c r="D162" i="3" s="1"/>
  <c r="AE159" i="4"/>
  <c r="D150" i="3" s="1"/>
  <c r="AE155" i="4"/>
  <c r="D146" i="3" s="1"/>
  <c r="AE143" i="4"/>
  <c r="D134" i="3" s="1"/>
  <c r="AE139" i="4"/>
  <c r="D130" i="3" s="1"/>
  <c r="AE127" i="4"/>
  <c r="D118" i="3" s="1"/>
  <c r="AE123" i="4"/>
  <c r="D114" i="3" s="1"/>
  <c r="AE111" i="4"/>
  <c r="D102" i="3" s="1"/>
  <c r="AE107" i="4"/>
  <c r="D98" i="3" s="1"/>
  <c r="AE95" i="4"/>
  <c r="D86" i="3" s="1"/>
  <c r="AE91" i="4"/>
  <c r="D82" i="3" s="1"/>
  <c r="AE79" i="4"/>
  <c r="D70" i="3" s="1"/>
  <c r="AE75" i="4"/>
  <c r="D66" i="3" s="1"/>
  <c r="AE63" i="4"/>
  <c r="D54" i="3" s="1"/>
  <c r="AE59" i="4"/>
  <c r="D50" i="3" s="1"/>
  <c r="AE47" i="4"/>
  <c r="D38" i="3" s="1"/>
  <c r="AE43" i="4"/>
  <c r="D34" i="3" s="1"/>
  <c r="AE1017" i="4"/>
  <c r="D1008" i="3" s="1"/>
  <c r="AE1013" i="4"/>
  <c r="D1004" i="3" s="1"/>
  <c r="AE1009" i="4"/>
  <c r="D1000" i="3" s="1"/>
  <c r="AE1005" i="4"/>
  <c r="D996" i="3" s="1"/>
  <c r="AE1001" i="4"/>
  <c r="D992" i="3" s="1"/>
  <c r="AE997" i="4"/>
  <c r="D988" i="3" s="1"/>
  <c r="AE993" i="4"/>
  <c r="D984" i="3" s="1"/>
  <c r="AE989" i="4"/>
  <c r="D980" i="3" s="1"/>
  <c r="AE985" i="4"/>
  <c r="D976" i="3" s="1"/>
  <c r="AE981" i="4"/>
  <c r="D972" i="3" s="1"/>
  <c r="AE977" i="4"/>
  <c r="D968" i="3" s="1"/>
  <c r="AE973" i="4"/>
  <c r="D964" i="3" s="1"/>
  <c r="AE969" i="4"/>
  <c r="D960" i="3" s="1"/>
  <c r="AE965" i="4"/>
  <c r="D956" i="3" s="1"/>
  <c r="AE961" i="4"/>
  <c r="D952" i="3" s="1"/>
  <c r="AE957" i="4"/>
  <c r="D948" i="3" s="1"/>
  <c r="AE953" i="4"/>
  <c r="D944" i="3" s="1"/>
  <c r="AE949" i="4"/>
  <c r="D940" i="3" s="1"/>
  <c r="AE945" i="4"/>
  <c r="D936" i="3" s="1"/>
  <c r="AE941" i="4"/>
  <c r="D932" i="3" s="1"/>
  <c r="AE937" i="4"/>
  <c r="D928" i="3" s="1"/>
  <c r="AE933" i="4"/>
  <c r="D924" i="3" s="1"/>
  <c r="AE929" i="4"/>
  <c r="D920" i="3" s="1"/>
  <c r="AE925" i="4"/>
  <c r="D916" i="3" s="1"/>
  <c r="AE921" i="4"/>
  <c r="D912" i="3" s="1"/>
  <c r="AE917" i="4"/>
  <c r="D908" i="3" s="1"/>
  <c r="AE913" i="4"/>
  <c r="D904" i="3" s="1"/>
  <c r="AE909" i="4"/>
  <c r="D900" i="3" s="1"/>
  <c r="AE905" i="4"/>
  <c r="D896" i="3" s="1"/>
  <c r="AE901" i="4"/>
  <c r="D892" i="3" s="1"/>
  <c r="AE897" i="4"/>
  <c r="D888" i="3" s="1"/>
  <c r="AE893" i="4"/>
  <c r="D884" i="3" s="1"/>
  <c r="AE889" i="4"/>
  <c r="D880" i="3" s="1"/>
  <c r="AE885" i="4"/>
  <c r="D876" i="3" s="1"/>
  <c r="AE881" i="4"/>
  <c r="D872" i="3" s="1"/>
  <c r="AE877" i="4"/>
  <c r="D868" i="3" s="1"/>
  <c r="AE873" i="4"/>
  <c r="D864" i="3" s="1"/>
  <c r="AE869" i="4"/>
  <c r="D860" i="3" s="1"/>
  <c r="AE865" i="4"/>
  <c r="D856" i="3" s="1"/>
  <c r="AE861" i="4"/>
  <c r="D852" i="3" s="1"/>
  <c r="AE857" i="4"/>
  <c r="D848" i="3" s="1"/>
  <c r="AE853" i="4"/>
  <c r="D844" i="3" s="1"/>
  <c r="AE849" i="4"/>
  <c r="D840" i="3" s="1"/>
  <c r="AE845" i="4"/>
  <c r="D836" i="3" s="1"/>
  <c r="AE841" i="4"/>
  <c r="D832" i="3" s="1"/>
  <c r="AE837" i="4"/>
  <c r="D828" i="3" s="1"/>
  <c r="AE833" i="4"/>
  <c r="D824" i="3" s="1"/>
  <c r="AE829" i="4"/>
  <c r="D820" i="3" s="1"/>
  <c r="AE825" i="4"/>
  <c r="D816" i="3" s="1"/>
  <c r="AE821" i="4"/>
  <c r="D812" i="3" s="1"/>
  <c r="AE817" i="4"/>
  <c r="D808" i="3" s="1"/>
  <c r="AE813" i="4"/>
  <c r="D804" i="3" s="1"/>
  <c r="AE809" i="4"/>
  <c r="D800" i="3" s="1"/>
  <c r="AE805" i="4"/>
  <c r="D796" i="3" s="1"/>
  <c r="AE801" i="4"/>
  <c r="D792" i="3" s="1"/>
  <c r="AE797" i="4"/>
  <c r="D788" i="3" s="1"/>
  <c r="AE793" i="4"/>
  <c r="D784" i="3" s="1"/>
  <c r="AE789" i="4"/>
  <c r="D780" i="3" s="1"/>
  <c r="AE785" i="4"/>
  <c r="D776" i="3" s="1"/>
  <c r="AE781" i="4"/>
  <c r="D772" i="3" s="1"/>
  <c r="AE777" i="4"/>
  <c r="D768" i="3" s="1"/>
  <c r="AE773" i="4"/>
  <c r="D764" i="3" s="1"/>
  <c r="AE769" i="4"/>
  <c r="D760" i="3" s="1"/>
  <c r="AE765" i="4"/>
  <c r="D756" i="3" s="1"/>
  <c r="AE761" i="4"/>
  <c r="D752" i="3" s="1"/>
  <c r="AE757" i="4"/>
  <c r="D748" i="3" s="1"/>
  <c r="AE753" i="4"/>
  <c r="D744" i="3" s="1"/>
  <c r="AE749" i="4"/>
  <c r="D740" i="3" s="1"/>
  <c r="AE745" i="4"/>
  <c r="D736" i="3" s="1"/>
  <c r="AE741" i="4"/>
  <c r="D732" i="3" s="1"/>
  <c r="AE737" i="4"/>
  <c r="D728" i="3" s="1"/>
  <c r="AE733" i="4"/>
  <c r="D724" i="3" s="1"/>
  <c r="AE729" i="4"/>
  <c r="D720" i="3" s="1"/>
  <c r="AE725" i="4"/>
  <c r="D716" i="3" s="1"/>
  <c r="AE721" i="4"/>
  <c r="D712" i="3" s="1"/>
  <c r="AE717" i="4"/>
  <c r="D708" i="3" s="1"/>
  <c r="AE713" i="4"/>
  <c r="D704" i="3" s="1"/>
  <c r="AE709" i="4"/>
  <c r="D700" i="3" s="1"/>
  <c r="AE705" i="4"/>
  <c r="D696" i="3" s="1"/>
  <c r="AE701" i="4"/>
  <c r="D692" i="3" s="1"/>
  <c r="AE697" i="4"/>
  <c r="D688" i="3" s="1"/>
  <c r="AE693" i="4"/>
  <c r="D684" i="3" s="1"/>
  <c r="AE689" i="4"/>
  <c r="D680" i="3" s="1"/>
  <c r="AE685" i="4"/>
  <c r="D676" i="3" s="1"/>
  <c r="AE681" i="4"/>
  <c r="D672" i="3" s="1"/>
  <c r="AE677" i="4"/>
  <c r="D668" i="3" s="1"/>
  <c r="AE673" i="4"/>
  <c r="D664" i="3" s="1"/>
  <c r="AE669" i="4"/>
  <c r="D660" i="3" s="1"/>
  <c r="AE665" i="4"/>
  <c r="D656" i="3" s="1"/>
  <c r="AE661" i="4"/>
  <c r="D652" i="3" s="1"/>
  <c r="AE657" i="4"/>
  <c r="D648" i="3" s="1"/>
  <c r="AE653" i="4"/>
  <c r="D644" i="3" s="1"/>
  <c r="AE649" i="4"/>
  <c r="D640" i="3" s="1"/>
  <c r="AE645" i="4"/>
  <c r="D636" i="3" s="1"/>
  <c r="AE641" i="4"/>
  <c r="D632" i="3" s="1"/>
  <c r="AE637" i="4"/>
  <c r="D628" i="3" s="1"/>
  <c r="AE633" i="4"/>
  <c r="D624" i="3" s="1"/>
  <c r="AE629" i="4"/>
  <c r="D620" i="3" s="1"/>
  <c r="AE625" i="4"/>
  <c r="D616" i="3" s="1"/>
  <c r="AE621" i="4"/>
  <c r="D612" i="3" s="1"/>
  <c r="AE617" i="4"/>
  <c r="D608" i="3" s="1"/>
  <c r="AE613" i="4"/>
  <c r="D604" i="3" s="1"/>
  <c r="AE609" i="4"/>
  <c r="D600" i="3" s="1"/>
  <c r="AE605" i="4"/>
  <c r="D596" i="3" s="1"/>
  <c r="AE601" i="4"/>
  <c r="D592" i="3" s="1"/>
  <c r="AE597" i="4"/>
  <c r="D588" i="3" s="1"/>
  <c r="AE593" i="4"/>
  <c r="D584" i="3" s="1"/>
  <c r="AE589" i="4"/>
  <c r="D580" i="3" s="1"/>
  <c r="AE585" i="4"/>
  <c r="D576" i="3" s="1"/>
  <c r="AE581" i="4"/>
  <c r="D572" i="3" s="1"/>
  <c r="AE577" i="4"/>
  <c r="D568" i="3" s="1"/>
  <c r="AE573" i="4"/>
  <c r="D564" i="3" s="1"/>
  <c r="AE569" i="4"/>
  <c r="D560" i="3" s="1"/>
  <c r="AE565" i="4"/>
  <c r="D556" i="3" s="1"/>
  <c r="AE561" i="4"/>
  <c r="D552" i="3" s="1"/>
  <c r="AE557" i="4"/>
  <c r="D548" i="3" s="1"/>
  <c r="AE553" i="4"/>
  <c r="D544" i="3" s="1"/>
  <c r="AE549" i="4"/>
  <c r="D540" i="3" s="1"/>
  <c r="AE545" i="4"/>
  <c r="D536" i="3" s="1"/>
  <c r="AE541" i="4"/>
  <c r="D532" i="3" s="1"/>
  <c r="AE537" i="4"/>
  <c r="D528" i="3" s="1"/>
  <c r="AE533" i="4"/>
  <c r="D524" i="3" s="1"/>
  <c r="AE529" i="4"/>
  <c r="D520" i="3" s="1"/>
  <c r="AE525" i="4"/>
  <c r="D516" i="3" s="1"/>
  <c r="AE521" i="4"/>
  <c r="D512" i="3" s="1"/>
  <c r="AE517" i="4"/>
  <c r="D508" i="3" s="1"/>
  <c r="AE513" i="4"/>
  <c r="D504" i="3" s="1"/>
  <c r="AE509" i="4"/>
  <c r="D500" i="3" s="1"/>
  <c r="AE505" i="4"/>
  <c r="D496" i="3" s="1"/>
  <c r="AE501" i="4"/>
  <c r="D492" i="3" s="1"/>
  <c r="AE497" i="4"/>
  <c r="D488" i="3" s="1"/>
  <c r="AE493" i="4"/>
  <c r="D484" i="3" s="1"/>
  <c r="AE489" i="4"/>
  <c r="D480" i="3" s="1"/>
  <c r="AE485" i="4"/>
  <c r="D476" i="3" s="1"/>
  <c r="AE481" i="4"/>
  <c r="D472" i="3" s="1"/>
  <c r="AE477" i="4"/>
  <c r="D468" i="3" s="1"/>
  <c r="AE473" i="4"/>
  <c r="D464" i="3" s="1"/>
  <c r="AE469" i="4"/>
  <c r="D460" i="3" s="1"/>
  <c r="AE465" i="4"/>
  <c r="D456" i="3" s="1"/>
  <c r="AE461" i="4"/>
  <c r="D452" i="3" s="1"/>
  <c r="AE457" i="4"/>
  <c r="D448" i="3" s="1"/>
  <c r="AE453" i="4"/>
  <c r="D444" i="3" s="1"/>
  <c r="AE449" i="4"/>
  <c r="D440" i="3" s="1"/>
  <c r="AE445" i="4"/>
  <c r="D436" i="3" s="1"/>
  <c r="AE441" i="4"/>
  <c r="D432" i="3" s="1"/>
  <c r="AE437" i="4"/>
  <c r="D428" i="3" s="1"/>
  <c r="AE433" i="4"/>
  <c r="D424" i="3" s="1"/>
  <c r="AE429" i="4"/>
  <c r="D420" i="3" s="1"/>
  <c r="AE425" i="4"/>
  <c r="D416" i="3" s="1"/>
  <c r="AE421" i="4"/>
  <c r="D412" i="3" s="1"/>
  <c r="AE417" i="4"/>
  <c r="D408" i="3" s="1"/>
  <c r="AE413" i="4"/>
  <c r="D404" i="3" s="1"/>
  <c r="AE409" i="4"/>
  <c r="D400" i="3" s="1"/>
  <c r="AE405" i="4"/>
  <c r="D396" i="3" s="1"/>
  <c r="AE401" i="4"/>
  <c r="D392" i="3" s="1"/>
  <c r="AE397" i="4"/>
  <c r="D388" i="3" s="1"/>
  <c r="AE393" i="4"/>
  <c r="D384" i="3" s="1"/>
  <c r="AE389" i="4"/>
  <c r="D380" i="3" s="1"/>
  <c r="AE385" i="4"/>
  <c r="D376" i="3" s="1"/>
  <c r="AE381" i="4"/>
  <c r="D372" i="3" s="1"/>
  <c r="AE377" i="4"/>
  <c r="D368" i="3" s="1"/>
  <c r="AE373" i="4"/>
  <c r="D364" i="3" s="1"/>
  <c r="AE369" i="4"/>
  <c r="D360" i="3" s="1"/>
  <c r="AE365" i="4"/>
  <c r="D356" i="3" s="1"/>
  <c r="AE361" i="4"/>
  <c r="D352" i="3" s="1"/>
  <c r="AE357" i="4"/>
  <c r="D348" i="3" s="1"/>
  <c r="AE353" i="4"/>
  <c r="D344" i="3" s="1"/>
  <c r="AE349" i="4"/>
  <c r="D340" i="3" s="1"/>
  <c r="AE345" i="4"/>
  <c r="D336" i="3" s="1"/>
  <c r="AE341" i="4"/>
  <c r="D332" i="3" s="1"/>
  <c r="AE337" i="4"/>
  <c r="D328" i="3" s="1"/>
  <c r="AE333" i="4"/>
  <c r="D324" i="3" s="1"/>
  <c r="AE329" i="4"/>
  <c r="D320" i="3" s="1"/>
  <c r="AE325" i="4"/>
  <c r="D316" i="3" s="1"/>
  <c r="AE321" i="4"/>
  <c r="D312" i="3" s="1"/>
  <c r="AE317" i="4"/>
  <c r="D308" i="3" s="1"/>
  <c r="AE313" i="4"/>
  <c r="D304" i="3" s="1"/>
  <c r="AE309" i="4"/>
  <c r="D300" i="3" s="1"/>
  <c r="AE305" i="4"/>
  <c r="D296" i="3" s="1"/>
  <c r="AE301" i="4"/>
  <c r="D292" i="3" s="1"/>
  <c r="AE297" i="4"/>
  <c r="D288" i="3" s="1"/>
  <c r="AE293" i="4"/>
  <c r="D284" i="3" s="1"/>
  <c r="AE289" i="4"/>
  <c r="D280" i="3" s="1"/>
  <c r="AE285" i="4"/>
  <c r="D276" i="3" s="1"/>
  <c r="AE281" i="4"/>
  <c r="D272" i="3" s="1"/>
  <c r="AE277" i="4"/>
  <c r="D268" i="3" s="1"/>
  <c r="AE273" i="4"/>
  <c r="D264" i="3" s="1"/>
  <c r="AE269" i="4"/>
  <c r="D260" i="3" s="1"/>
  <c r="AE265" i="4"/>
  <c r="D256" i="3" s="1"/>
  <c r="AE261" i="4"/>
  <c r="D252" i="3" s="1"/>
  <c r="AE257" i="4"/>
  <c r="D248" i="3" s="1"/>
  <c r="AE253" i="4"/>
  <c r="D244" i="3" s="1"/>
  <c r="AE249" i="4"/>
  <c r="D240" i="3" s="1"/>
  <c r="AE245" i="4"/>
  <c r="D236" i="3" s="1"/>
  <c r="AE241" i="4"/>
  <c r="D232" i="3" s="1"/>
  <c r="AE237" i="4"/>
  <c r="D228" i="3" s="1"/>
  <c r="AE233" i="4"/>
  <c r="D224" i="3" s="1"/>
  <c r="AE229" i="4"/>
  <c r="D220" i="3" s="1"/>
  <c r="AE225" i="4"/>
  <c r="D216" i="3" s="1"/>
  <c r="AE221" i="4"/>
  <c r="D212" i="3" s="1"/>
  <c r="AE217" i="4"/>
  <c r="D208" i="3" s="1"/>
  <c r="AE213" i="4"/>
  <c r="D204" i="3" s="1"/>
  <c r="AE209" i="4"/>
  <c r="D200" i="3" s="1"/>
  <c r="AE205" i="4"/>
  <c r="D196" i="3" s="1"/>
  <c r="AE201" i="4"/>
  <c r="D192" i="3" s="1"/>
  <c r="AE197" i="4"/>
  <c r="D188" i="3" s="1"/>
  <c r="AE193" i="4"/>
  <c r="D184" i="3" s="1"/>
  <c r="AE189" i="4"/>
  <c r="D180" i="3" s="1"/>
  <c r="AE185" i="4"/>
  <c r="D176" i="3" s="1"/>
  <c r="AE181" i="4"/>
  <c r="D172" i="3" s="1"/>
  <c r="AE177" i="4"/>
  <c r="D168" i="3" s="1"/>
  <c r="AE173" i="4"/>
  <c r="D164" i="3" s="1"/>
  <c r="AE169" i="4"/>
  <c r="D160" i="3" s="1"/>
  <c r="AE165" i="4"/>
  <c r="D156" i="3" s="1"/>
  <c r="AE161" i="4"/>
  <c r="D152" i="3" s="1"/>
  <c r="AE157" i="4"/>
  <c r="D148" i="3" s="1"/>
  <c r="AE153" i="4"/>
  <c r="D144" i="3" s="1"/>
  <c r="AE149" i="4"/>
  <c r="D140" i="3" s="1"/>
  <c r="AE145" i="4"/>
  <c r="D136" i="3" s="1"/>
  <c r="AE141" i="4"/>
  <c r="D132" i="3" s="1"/>
  <c r="AE137" i="4"/>
  <c r="D128" i="3" s="1"/>
  <c r="AE133" i="4"/>
  <c r="D124" i="3" s="1"/>
  <c r="AE129" i="4"/>
  <c r="D120" i="3" s="1"/>
  <c r="AE125" i="4"/>
  <c r="D116" i="3" s="1"/>
  <c r="AE121" i="4"/>
  <c r="D112" i="3" s="1"/>
  <c r="AE117" i="4"/>
  <c r="D108" i="3" s="1"/>
  <c r="AE113" i="4"/>
  <c r="D104" i="3" s="1"/>
  <c r="AE109" i="4"/>
  <c r="D100" i="3" s="1"/>
  <c r="AE105" i="4"/>
  <c r="D96" i="3" s="1"/>
  <c r="AE101" i="4"/>
  <c r="D92" i="3" s="1"/>
  <c r="AE97" i="4"/>
  <c r="D88" i="3" s="1"/>
  <c r="AE93" i="4"/>
  <c r="D84" i="3" s="1"/>
  <c r="AE89" i="4"/>
  <c r="D80" i="3" s="1"/>
  <c r="AE85" i="4"/>
  <c r="D76" i="3" s="1"/>
  <c r="AE81" i="4"/>
  <c r="D72" i="3" s="1"/>
  <c r="AE77" i="4"/>
  <c r="D68" i="3" s="1"/>
  <c r="AE73" i="4"/>
  <c r="D64" i="3" s="1"/>
  <c r="AE69" i="4"/>
  <c r="D60" i="3" s="1"/>
  <c r="AE65" i="4"/>
  <c r="D56" i="3" s="1"/>
  <c r="AE61" i="4"/>
  <c r="D52" i="3" s="1"/>
  <c r="AE57" i="4"/>
  <c r="D48" i="3" s="1"/>
  <c r="AE53" i="4"/>
  <c r="D44" i="3" s="1"/>
  <c r="AE49" i="4"/>
  <c r="D40" i="3" s="1"/>
  <c r="AE45" i="4"/>
  <c r="D36" i="3" s="1"/>
  <c r="AE41" i="4"/>
  <c r="D32" i="3" s="1"/>
  <c r="AE37" i="4"/>
  <c r="D28" i="3" s="1"/>
  <c r="AE33" i="4"/>
  <c r="D24" i="3" s="1"/>
  <c r="S769" i="53"/>
  <c r="S765" i="53"/>
  <c r="S733" i="53"/>
  <c r="S701" i="53"/>
  <c r="S689" i="53"/>
  <c r="S657" i="53"/>
  <c r="S756" i="53"/>
  <c r="S752" i="53"/>
  <c r="S748" i="53"/>
  <c r="S744" i="53"/>
  <c r="S740" i="53"/>
  <c r="S736" i="53"/>
  <c r="S732" i="53"/>
  <c r="S728" i="53"/>
  <c r="S724" i="53"/>
  <c r="S720" i="53"/>
  <c r="S716" i="53"/>
  <c r="S712" i="53"/>
  <c r="S708" i="53"/>
  <c r="S704" i="53"/>
  <c r="S700" i="53"/>
  <c r="S696" i="53"/>
  <c r="S692" i="53"/>
  <c r="S688" i="53"/>
  <c r="S684" i="53"/>
  <c r="S680" i="53"/>
  <c r="S676" i="53"/>
  <c r="S672" i="53"/>
  <c r="S668" i="53"/>
  <c r="S664" i="53"/>
  <c r="S660" i="53"/>
  <c r="S656" i="53"/>
  <c r="S652" i="53"/>
  <c r="S648" i="53"/>
  <c r="S644" i="53"/>
  <c r="S640" i="53"/>
  <c r="S636" i="53"/>
  <c r="S632" i="53"/>
  <c r="S628" i="53"/>
  <c r="S624" i="53"/>
  <c r="S620" i="53"/>
  <c r="S616" i="53"/>
  <c r="S612" i="53"/>
  <c r="S608" i="53"/>
  <c r="S604" i="53"/>
  <c r="S600" i="53"/>
  <c r="S596" i="53"/>
  <c r="S592" i="53"/>
  <c r="S552" i="53"/>
  <c r="S539" i="53"/>
  <c r="S536" i="53"/>
  <c r="S523" i="53"/>
  <c r="S488" i="53"/>
  <c r="S767" i="53"/>
  <c r="S763" i="53"/>
  <c r="R1015" i="53"/>
  <c r="S1015" i="53" s="1"/>
  <c r="T1015" i="53"/>
  <c r="T1010" i="53"/>
  <c r="R1010" i="53"/>
  <c r="S1010" i="53" s="1"/>
  <c r="R1007" i="53"/>
  <c r="S1007" i="53" s="1"/>
  <c r="T1007" i="53"/>
  <c r="T1002" i="53"/>
  <c r="R1002" i="53"/>
  <c r="S1002" i="53" s="1"/>
  <c r="R999" i="53"/>
  <c r="S999" i="53" s="1"/>
  <c r="T999" i="53"/>
  <c r="T994" i="53"/>
  <c r="R994" i="53"/>
  <c r="S994" i="53" s="1"/>
  <c r="R991" i="53"/>
  <c r="S991" i="53" s="1"/>
  <c r="T991" i="53"/>
  <c r="R988" i="53"/>
  <c r="S988" i="53" s="1"/>
  <c r="T988" i="53"/>
  <c r="R986" i="53"/>
  <c r="S986" i="53" s="1"/>
  <c r="T986" i="53"/>
  <c r="R982" i="53"/>
  <c r="S982" i="53" s="1"/>
  <c r="T982" i="53"/>
  <c r="R976" i="53"/>
  <c r="S976" i="53" s="1"/>
  <c r="T976" i="53"/>
  <c r="R972" i="53"/>
  <c r="S972" i="53" s="1"/>
  <c r="T972" i="53"/>
  <c r="R970" i="53"/>
  <c r="S970" i="53" s="1"/>
  <c r="T970" i="53"/>
  <c r="R966" i="53"/>
  <c r="S966" i="53" s="1"/>
  <c r="T966" i="53"/>
  <c r="R959" i="53"/>
  <c r="S959" i="53" s="1"/>
  <c r="T959" i="53"/>
  <c r="T956" i="53"/>
  <c r="R956" i="53"/>
  <c r="S956" i="53" s="1"/>
  <c r="R953" i="53"/>
  <c r="S953" i="53" s="1"/>
  <c r="T953" i="53"/>
  <c r="R943" i="53"/>
  <c r="S943" i="53" s="1"/>
  <c r="T943" i="53"/>
  <c r="R939" i="53"/>
  <c r="S939" i="53" s="1"/>
  <c r="T939" i="53"/>
  <c r="R935" i="53"/>
  <c r="S935" i="53" s="1"/>
  <c r="T935" i="53"/>
  <c r="R931" i="53"/>
  <c r="S931" i="53" s="1"/>
  <c r="T931" i="53"/>
  <c r="R927" i="53"/>
  <c r="S927" i="53" s="1"/>
  <c r="T927" i="53"/>
  <c r="R923" i="53"/>
  <c r="S923" i="53" s="1"/>
  <c r="T923" i="53"/>
  <c r="R919" i="53"/>
  <c r="S919" i="53" s="1"/>
  <c r="T919" i="53"/>
  <c r="R915" i="53"/>
  <c r="S915" i="53" s="1"/>
  <c r="T915" i="53"/>
  <c r="R911" i="53"/>
  <c r="S911" i="53" s="1"/>
  <c r="T911" i="53"/>
  <c r="R907" i="53"/>
  <c r="S907" i="53" s="1"/>
  <c r="T907" i="53"/>
  <c r="R903" i="53"/>
  <c r="S903" i="53" s="1"/>
  <c r="T903" i="53"/>
  <c r="R899" i="53"/>
  <c r="S899" i="53" s="1"/>
  <c r="T899" i="53"/>
  <c r="R895" i="53"/>
  <c r="S895" i="53" s="1"/>
  <c r="T895" i="53"/>
  <c r="R891" i="53"/>
  <c r="S891" i="53" s="1"/>
  <c r="T891" i="53"/>
  <c r="R887" i="53"/>
  <c r="S887" i="53" s="1"/>
  <c r="T887" i="53"/>
  <c r="R883" i="53"/>
  <c r="S883" i="53" s="1"/>
  <c r="T883" i="53"/>
  <c r="R879" i="53"/>
  <c r="S879" i="53" s="1"/>
  <c r="T879" i="53"/>
  <c r="R875" i="53"/>
  <c r="S875" i="53" s="1"/>
  <c r="T875" i="53"/>
  <c r="R871" i="53"/>
  <c r="S871" i="53" s="1"/>
  <c r="T871" i="53"/>
  <c r="R867" i="53"/>
  <c r="S867" i="53" s="1"/>
  <c r="T867" i="53"/>
  <c r="R863" i="53"/>
  <c r="S863" i="53" s="1"/>
  <c r="T863" i="53"/>
  <c r="R859" i="53"/>
  <c r="S859" i="53" s="1"/>
  <c r="T859" i="53"/>
  <c r="R855" i="53"/>
  <c r="S855" i="53" s="1"/>
  <c r="T855" i="53"/>
  <c r="R851" i="53"/>
  <c r="S851" i="53" s="1"/>
  <c r="T851" i="53"/>
  <c r="R847" i="53"/>
  <c r="S847" i="53" s="1"/>
  <c r="T847" i="53"/>
  <c r="R843" i="53"/>
  <c r="S843" i="53" s="1"/>
  <c r="T843" i="53"/>
  <c r="R839" i="53"/>
  <c r="S839" i="53" s="1"/>
  <c r="T839" i="53"/>
  <c r="R835" i="53"/>
  <c r="S835" i="53" s="1"/>
  <c r="T835" i="53"/>
  <c r="R831" i="53"/>
  <c r="S831" i="53" s="1"/>
  <c r="T831" i="53"/>
  <c r="R827" i="53"/>
  <c r="S827" i="53" s="1"/>
  <c r="T827" i="53"/>
  <c r="R823" i="53"/>
  <c r="S823" i="53" s="1"/>
  <c r="T823" i="53"/>
  <c r="R819" i="53"/>
  <c r="S819" i="53" s="1"/>
  <c r="T819" i="53"/>
  <c r="R815" i="53"/>
  <c r="S815" i="53" s="1"/>
  <c r="T815" i="53"/>
  <c r="R811" i="53"/>
  <c r="S811" i="53" s="1"/>
  <c r="T811" i="53"/>
  <c r="R807" i="53"/>
  <c r="S807" i="53" s="1"/>
  <c r="T807" i="53"/>
  <c r="R803" i="53"/>
  <c r="S803" i="53" s="1"/>
  <c r="T803" i="53"/>
  <c r="R799" i="53"/>
  <c r="S799" i="53" s="1"/>
  <c r="T799" i="53"/>
  <c r="R795" i="53"/>
  <c r="S795" i="53" s="1"/>
  <c r="T795" i="53"/>
  <c r="R791" i="53"/>
  <c r="S791" i="53" s="1"/>
  <c r="T791" i="53"/>
  <c r="R787" i="53"/>
  <c r="S787" i="53" s="1"/>
  <c r="T787" i="53"/>
  <c r="R783" i="53"/>
  <c r="S783" i="53" s="1"/>
  <c r="T783" i="53"/>
  <c r="R779" i="53"/>
  <c r="S779" i="53" s="1"/>
  <c r="T779" i="53"/>
  <c r="S758" i="53"/>
  <c r="S754" i="53"/>
  <c r="S750" i="53"/>
  <c r="S746" i="53"/>
  <c r="S738" i="53"/>
  <c r="S730" i="53"/>
  <c r="S722" i="53"/>
  <c r="S714" i="53"/>
  <c r="S710" i="53"/>
  <c r="S706" i="53"/>
  <c r="S698" i="53"/>
  <c r="S690" i="53"/>
  <c r="S682" i="53"/>
  <c r="S674" i="53"/>
  <c r="S638" i="53"/>
  <c r="S634" i="53"/>
  <c r="S630" i="53"/>
  <c r="S626" i="53"/>
  <c r="S622" i="53"/>
  <c r="S618" i="53"/>
  <c r="S614" i="53"/>
  <c r="S610" i="53"/>
  <c r="S606" i="53"/>
  <c r="S602" i="53"/>
  <c r="S598" i="53"/>
  <c r="S594" i="53"/>
  <c r="S590" i="53"/>
  <c r="S566" i="53"/>
  <c r="S547" i="53"/>
  <c r="S544" i="53"/>
  <c r="S531" i="53"/>
  <c r="S528" i="53"/>
  <c r="S548" i="53"/>
  <c r="S540" i="53"/>
  <c r="S532" i="53"/>
  <c r="S524" i="53"/>
  <c r="S404" i="53"/>
  <c r="T1014" i="53"/>
  <c r="R1014" i="53"/>
  <c r="S1014" i="53" s="1"/>
  <c r="R1011" i="53"/>
  <c r="S1011" i="53" s="1"/>
  <c r="T1011" i="53"/>
  <c r="T1006" i="53"/>
  <c r="R1006" i="53"/>
  <c r="S1006" i="53" s="1"/>
  <c r="R1003" i="53"/>
  <c r="S1003" i="53" s="1"/>
  <c r="T1003" i="53"/>
  <c r="T998" i="53"/>
  <c r="R998" i="53"/>
  <c r="S998" i="53" s="1"/>
  <c r="R995" i="53"/>
  <c r="S995" i="53" s="1"/>
  <c r="T995" i="53"/>
  <c r="T990" i="53"/>
  <c r="R990" i="53"/>
  <c r="S990" i="53" s="1"/>
  <c r="R984" i="53"/>
  <c r="S984" i="53" s="1"/>
  <c r="T984" i="53"/>
  <c r="R980" i="53"/>
  <c r="S980" i="53" s="1"/>
  <c r="T980" i="53"/>
  <c r="R978" i="53"/>
  <c r="S978" i="53" s="1"/>
  <c r="T978" i="53"/>
  <c r="R974" i="53"/>
  <c r="S974" i="53" s="1"/>
  <c r="T974" i="53"/>
  <c r="R968" i="53"/>
  <c r="S968" i="53" s="1"/>
  <c r="T968" i="53"/>
  <c r="T964" i="53"/>
  <c r="R964" i="53"/>
  <c r="S964" i="53" s="1"/>
  <c r="R961" i="53"/>
  <c r="T961" i="53"/>
  <c r="R951" i="53"/>
  <c r="S951" i="53" s="1"/>
  <c r="T951" i="53"/>
  <c r="T948" i="53"/>
  <c r="R948" i="53"/>
  <c r="S948" i="53" s="1"/>
  <c r="R945" i="53"/>
  <c r="S945" i="53" s="1"/>
  <c r="T945" i="53"/>
  <c r="R941" i="53"/>
  <c r="S941" i="53" s="1"/>
  <c r="T941" i="53"/>
  <c r="R937" i="53"/>
  <c r="S937" i="53" s="1"/>
  <c r="T937" i="53"/>
  <c r="R933" i="53"/>
  <c r="S933" i="53" s="1"/>
  <c r="T933" i="53"/>
  <c r="R929" i="53"/>
  <c r="S929" i="53" s="1"/>
  <c r="T929" i="53"/>
  <c r="R925" i="53"/>
  <c r="S925" i="53" s="1"/>
  <c r="T925" i="53"/>
  <c r="R921" i="53"/>
  <c r="S921" i="53" s="1"/>
  <c r="T921" i="53"/>
  <c r="R917" i="53"/>
  <c r="S917" i="53" s="1"/>
  <c r="T917" i="53"/>
  <c r="R913" i="53"/>
  <c r="S913" i="53" s="1"/>
  <c r="T913" i="53"/>
  <c r="R909" i="53"/>
  <c r="S909" i="53" s="1"/>
  <c r="T909" i="53"/>
  <c r="R905" i="53"/>
  <c r="S905" i="53" s="1"/>
  <c r="T905" i="53"/>
  <c r="R901" i="53"/>
  <c r="S901" i="53" s="1"/>
  <c r="T901" i="53"/>
  <c r="R897" i="53"/>
  <c r="S897" i="53" s="1"/>
  <c r="T897" i="53"/>
  <c r="R893" i="53"/>
  <c r="S893" i="53" s="1"/>
  <c r="T893" i="53"/>
  <c r="R889" i="53"/>
  <c r="S889" i="53" s="1"/>
  <c r="T889" i="53"/>
  <c r="R885" i="53"/>
  <c r="S885" i="53" s="1"/>
  <c r="T885" i="53"/>
  <c r="R881" i="53"/>
  <c r="S881" i="53" s="1"/>
  <c r="T881" i="53"/>
  <c r="R877" i="53"/>
  <c r="S877" i="53" s="1"/>
  <c r="T877" i="53"/>
  <c r="R873" i="53"/>
  <c r="S873" i="53" s="1"/>
  <c r="T873" i="53"/>
  <c r="R869" i="53"/>
  <c r="S869" i="53" s="1"/>
  <c r="T869" i="53"/>
  <c r="R865" i="53"/>
  <c r="S865" i="53" s="1"/>
  <c r="T865" i="53"/>
  <c r="R861" i="53"/>
  <c r="S861" i="53" s="1"/>
  <c r="T861" i="53"/>
  <c r="R857" i="53"/>
  <c r="S857" i="53" s="1"/>
  <c r="T857" i="53"/>
  <c r="R853" i="53"/>
  <c r="S853" i="53" s="1"/>
  <c r="T853" i="53"/>
  <c r="R849" i="53"/>
  <c r="S849" i="53" s="1"/>
  <c r="T849" i="53"/>
  <c r="R845" i="53"/>
  <c r="S845" i="53" s="1"/>
  <c r="T845" i="53"/>
  <c r="R841" i="53"/>
  <c r="S841" i="53" s="1"/>
  <c r="T841" i="53"/>
  <c r="R837" i="53"/>
  <c r="S837" i="53" s="1"/>
  <c r="T837" i="53"/>
  <c r="R833" i="53"/>
  <c r="S833" i="53" s="1"/>
  <c r="T833" i="53"/>
  <c r="R829" i="53"/>
  <c r="S829" i="53" s="1"/>
  <c r="T829" i="53"/>
  <c r="R825" i="53"/>
  <c r="S825" i="53" s="1"/>
  <c r="T825" i="53"/>
  <c r="R821" i="53"/>
  <c r="S821" i="53" s="1"/>
  <c r="T821" i="53"/>
  <c r="R817" i="53"/>
  <c r="S817" i="53" s="1"/>
  <c r="T817" i="53"/>
  <c r="R813" i="53"/>
  <c r="S813" i="53" s="1"/>
  <c r="T813" i="53"/>
  <c r="R809" i="53"/>
  <c r="S809" i="53" s="1"/>
  <c r="T809" i="53"/>
  <c r="R805" i="53"/>
  <c r="S805" i="53" s="1"/>
  <c r="T805" i="53"/>
  <c r="R801" i="53"/>
  <c r="S801" i="53" s="1"/>
  <c r="T801" i="53"/>
  <c r="R797" i="53"/>
  <c r="S797" i="53" s="1"/>
  <c r="T797" i="53"/>
  <c r="R793" i="53"/>
  <c r="S793" i="53" s="1"/>
  <c r="T793" i="53"/>
  <c r="R789" i="53"/>
  <c r="S789" i="53" s="1"/>
  <c r="T789" i="53"/>
  <c r="R785" i="53"/>
  <c r="S785" i="53" s="1"/>
  <c r="T785" i="53"/>
  <c r="R781" i="53"/>
  <c r="S781" i="53" s="1"/>
  <c r="T781" i="53"/>
  <c r="S550" i="53"/>
  <c r="S542" i="53"/>
  <c r="S534" i="53"/>
  <c r="S526" i="53"/>
  <c r="S518" i="53"/>
  <c r="T1016" i="53"/>
  <c r="R1016" i="53"/>
  <c r="S1016" i="53" s="1"/>
  <c r="R1013" i="53"/>
  <c r="S1013" i="53" s="1"/>
  <c r="T1013" i="53"/>
  <c r="T1008" i="53"/>
  <c r="R1008" i="53"/>
  <c r="S1008" i="53" s="1"/>
  <c r="R1005" i="53"/>
  <c r="S1005" i="53" s="1"/>
  <c r="T1005" i="53"/>
  <c r="T1000" i="53"/>
  <c r="R1000" i="53"/>
  <c r="S1000" i="53" s="1"/>
  <c r="R997" i="53"/>
  <c r="S997" i="53" s="1"/>
  <c r="T997" i="53"/>
  <c r="T992" i="53"/>
  <c r="R992" i="53"/>
  <c r="S992" i="53" s="1"/>
  <c r="R989" i="53"/>
  <c r="S989" i="53" s="1"/>
  <c r="T989" i="53"/>
  <c r="T983" i="53"/>
  <c r="R983" i="53"/>
  <c r="S983" i="53" s="1"/>
  <c r="T977" i="53"/>
  <c r="R977" i="53"/>
  <c r="S977" i="53" s="1"/>
  <c r="T973" i="53"/>
  <c r="R973" i="53"/>
  <c r="S973" i="53" s="1"/>
  <c r="T967" i="53"/>
  <c r="R967" i="53"/>
  <c r="S967" i="53" s="1"/>
  <c r="R963" i="53"/>
  <c r="S963" i="53" s="1"/>
  <c r="T963" i="53"/>
  <c r="T960" i="53"/>
  <c r="R960" i="53"/>
  <c r="S960" i="53" s="1"/>
  <c r="R957" i="53"/>
  <c r="S957" i="53" s="1"/>
  <c r="T957" i="53"/>
  <c r="R947" i="53"/>
  <c r="S947" i="53" s="1"/>
  <c r="T947" i="53"/>
  <c r="T944" i="53"/>
  <c r="R944" i="53"/>
  <c r="S944" i="53" s="1"/>
  <c r="S546" i="53"/>
  <c r="S538" i="53"/>
  <c r="S530" i="53"/>
  <c r="S522" i="53"/>
  <c r="T1012" i="53"/>
  <c r="R1012" i="53"/>
  <c r="S1012" i="53" s="1"/>
  <c r="R1009" i="53"/>
  <c r="S1009" i="53" s="1"/>
  <c r="T1009" i="53"/>
  <c r="T1004" i="53"/>
  <c r="R1004" i="53"/>
  <c r="S1004" i="53" s="1"/>
  <c r="R1001" i="53"/>
  <c r="S1001" i="53" s="1"/>
  <c r="T1001" i="53"/>
  <c r="T996" i="53"/>
  <c r="R996" i="53"/>
  <c r="S996" i="53" s="1"/>
  <c r="R993" i="53"/>
  <c r="S993" i="53" s="1"/>
  <c r="T993" i="53"/>
  <c r="T985" i="53"/>
  <c r="R985" i="53"/>
  <c r="S985" i="53" s="1"/>
  <c r="T981" i="53"/>
  <c r="R981" i="53"/>
  <c r="S981" i="53" s="1"/>
  <c r="T975" i="53"/>
  <c r="R975" i="53"/>
  <c r="S975" i="53" s="1"/>
  <c r="T969" i="53"/>
  <c r="R969" i="53"/>
  <c r="S969" i="53" s="1"/>
  <c r="T965" i="53"/>
  <c r="R965" i="53"/>
  <c r="S965" i="53" s="1"/>
  <c r="R955" i="53"/>
  <c r="S955" i="53" s="1"/>
  <c r="T955" i="53"/>
  <c r="T952" i="53"/>
  <c r="R952" i="53"/>
  <c r="S952" i="53" s="1"/>
  <c r="R949" i="53"/>
  <c r="S949" i="53" s="1"/>
  <c r="T949" i="53"/>
  <c r="T962" i="53"/>
  <c r="R962" i="53"/>
  <c r="S962" i="53" s="1"/>
  <c r="T958" i="53"/>
  <c r="R958" i="53"/>
  <c r="S958" i="53" s="1"/>
  <c r="T954" i="53"/>
  <c r="R954" i="53"/>
  <c r="S954" i="53" s="1"/>
  <c r="T950" i="53"/>
  <c r="R950" i="53"/>
  <c r="S950" i="53" s="1"/>
  <c r="T946" i="53"/>
  <c r="R946" i="53"/>
  <c r="S946" i="53" s="1"/>
  <c r="T942" i="53"/>
  <c r="R942" i="53"/>
  <c r="T940" i="53"/>
  <c r="R940" i="53"/>
  <c r="S940" i="53" s="1"/>
  <c r="T938" i="53"/>
  <c r="R938" i="53"/>
  <c r="S938" i="53" s="1"/>
  <c r="T936" i="53"/>
  <c r="R936" i="53"/>
  <c r="S936" i="53" s="1"/>
  <c r="T934" i="53"/>
  <c r="R934" i="53"/>
  <c r="S934" i="53" s="1"/>
  <c r="T932" i="53"/>
  <c r="R932" i="53"/>
  <c r="S932" i="53" s="1"/>
  <c r="T930" i="53"/>
  <c r="R930" i="53"/>
  <c r="S930" i="53" s="1"/>
  <c r="T928" i="53"/>
  <c r="R928" i="53"/>
  <c r="S928" i="53" s="1"/>
  <c r="T926" i="53"/>
  <c r="R926" i="53"/>
  <c r="S926" i="53" s="1"/>
  <c r="T924" i="53"/>
  <c r="R924" i="53"/>
  <c r="S924" i="53" s="1"/>
  <c r="T922" i="53"/>
  <c r="R922" i="53"/>
  <c r="S922" i="53" s="1"/>
  <c r="T920" i="53"/>
  <c r="R920" i="53"/>
  <c r="S920" i="53" s="1"/>
  <c r="T918" i="53"/>
  <c r="R918" i="53"/>
  <c r="S918" i="53" s="1"/>
  <c r="T916" i="53"/>
  <c r="R916" i="53"/>
  <c r="S916" i="53" s="1"/>
  <c r="T914" i="53"/>
  <c r="R914" i="53"/>
  <c r="S914" i="53" s="1"/>
  <c r="T912" i="53"/>
  <c r="R912" i="53"/>
  <c r="S912" i="53" s="1"/>
  <c r="T910" i="53"/>
  <c r="R910" i="53"/>
  <c r="S910" i="53" s="1"/>
  <c r="T908" i="53"/>
  <c r="R908" i="53"/>
  <c r="S908" i="53" s="1"/>
  <c r="T906" i="53"/>
  <c r="R906" i="53"/>
  <c r="S906" i="53" s="1"/>
  <c r="T904" i="53"/>
  <c r="R904" i="53"/>
  <c r="S904" i="53" s="1"/>
  <c r="T902" i="53"/>
  <c r="R902" i="53"/>
  <c r="S902" i="53" s="1"/>
  <c r="T900" i="53"/>
  <c r="R900" i="53"/>
  <c r="S900" i="53" s="1"/>
  <c r="T898" i="53"/>
  <c r="R898" i="53"/>
  <c r="S898" i="53" s="1"/>
  <c r="T896" i="53"/>
  <c r="R896" i="53"/>
  <c r="S896" i="53" s="1"/>
  <c r="T894" i="53"/>
  <c r="R894" i="53"/>
  <c r="S894" i="53" s="1"/>
  <c r="T892" i="53"/>
  <c r="R892" i="53"/>
  <c r="S892" i="53" s="1"/>
  <c r="T890" i="53"/>
  <c r="R890" i="53"/>
  <c r="S890" i="53" s="1"/>
  <c r="T888" i="53"/>
  <c r="R888" i="53"/>
  <c r="S888" i="53" s="1"/>
  <c r="T886" i="53"/>
  <c r="R886" i="53"/>
  <c r="S886" i="53" s="1"/>
  <c r="T884" i="53"/>
  <c r="R884" i="53"/>
  <c r="S884" i="53" s="1"/>
  <c r="T882" i="53"/>
  <c r="R882" i="53"/>
  <c r="S882" i="53" s="1"/>
  <c r="T880" i="53"/>
  <c r="R880" i="53"/>
  <c r="S880" i="53" s="1"/>
  <c r="T878" i="53"/>
  <c r="R878" i="53"/>
  <c r="S878" i="53" s="1"/>
  <c r="T876" i="53"/>
  <c r="R876" i="53"/>
  <c r="S876" i="53" s="1"/>
  <c r="T874" i="53"/>
  <c r="R874" i="53"/>
  <c r="S874" i="53" s="1"/>
  <c r="T872" i="53"/>
  <c r="R872" i="53"/>
  <c r="S872" i="53" s="1"/>
  <c r="T870" i="53"/>
  <c r="R870" i="53"/>
  <c r="S870" i="53" s="1"/>
  <c r="T868" i="53"/>
  <c r="R868" i="53"/>
  <c r="S868" i="53" s="1"/>
  <c r="T866" i="53"/>
  <c r="R866" i="53"/>
  <c r="S866" i="53" s="1"/>
  <c r="T864" i="53"/>
  <c r="R864" i="53"/>
  <c r="S864" i="53" s="1"/>
  <c r="T862" i="53"/>
  <c r="R862" i="53"/>
  <c r="S862" i="53" s="1"/>
  <c r="T860" i="53"/>
  <c r="R860" i="53"/>
  <c r="S860" i="53" s="1"/>
  <c r="T858" i="53"/>
  <c r="R858" i="53"/>
  <c r="S858" i="53" s="1"/>
  <c r="T856" i="53"/>
  <c r="R856" i="53"/>
  <c r="S856" i="53" s="1"/>
  <c r="T854" i="53"/>
  <c r="R854" i="53"/>
  <c r="S854" i="53" s="1"/>
  <c r="T852" i="53"/>
  <c r="R852" i="53"/>
  <c r="S852" i="53" s="1"/>
  <c r="T850" i="53"/>
  <c r="R850" i="53"/>
  <c r="S850" i="53" s="1"/>
  <c r="T848" i="53"/>
  <c r="R848" i="53"/>
  <c r="S848" i="53" s="1"/>
  <c r="T846" i="53"/>
  <c r="R846" i="53"/>
  <c r="S846" i="53" s="1"/>
  <c r="T844" i="53"/>
  <c r="R844" i="53"/>
  <c r="S844" i="53" s="1"/>
  <c r="T842" i="53"/>
  <c r="R842" i="53"/>
  <c r="S842" i="53" s="1"/>
  <c r="T840" i="53"/>
  <c r="R840" i="53"/>
  <c r="S840" i="53" s="1"/>
  <c r="T838" i="53"/>
  <c r="R838" i="53"/>
  <c r="S838" i="53" s="1"/>
  <c r="T836" i="53"/>
  <c r="R836" i="53"/>
  <c r="S836" i="53" s="1"/>
  <c r="T834" i="53"/>
  <c r="R834" i="53"/>
  <c r="S834" i="53" s="1"/>
  <c r="T832" i="53"/>
  <c r="R832" i="53"/>
  <c r="S832" i="53" s="1"/>
  <c r="T830" i="53"/>
  <c r="R830" i="53"/>
  <c r="S830" i="53" s="1"/>
  <c r="T828" i="53"/>
  <c r="R828" i="53"/>
  <c r="S828" i="53" s="1"/>
  <c r="T826" i="53"/>
  <c r="R826" i="53"/>
  <c r="S826" i="53" s="1"/>
  <c r="T824" i="53"/>
  <c r="R824" i="53"/>
  <c r="S824" i="53" s="1"/>
  <c r="T822" i="53"/>
  <c r="R822" i="53"/>
  <c r="S822" i="53" s="1"/>
  <c r="T820" i="53"/>
  <c r="R820" i="53"/>
  <c r="S820" i="53" s="1"/>
  <c r="T818" i="53"/>
  <c r="R818" i="53"/>
  <c r="S818" i="53" s="1"/>
  <c r="T816" i="53"/>
  <c r="R816" i="53"/>
  <c r="S816" i="53" s="1"/>
  <c r="T814" i="53"/>
  <c r="R814" i="53"/>
  <c r="S814" i="53" s="1"/>
  <c r="T812" i="53"/>
  <c r="R812" i="53"/>
  <c r="S812" i="53" s="1"/>
  <c r="T810" i="53"/>
  <c r="R810" i="53"/>
  <c r="S810" i="53" s="1"/>
  <c r="T808" i="53"/>
  <c r="R808" i="53"/>
  <c r="S808" i="53" s="1"/>
  <c r="T806" i="53"/>
  <c r="R806" i="53"/>
  <c r="S806" i="53" s="1"/>
  <c r="T804" i="53"/>
  <c r="R804" i="53"/>
  <c r="S804" i="53" s="1"/>
  <c r="T802" i="53"/>
  <c r="R802" i="53"/>
  <c r="S802" i="53" s="1"/>
  <c r="T800" i="53"/>
  <c r="R800" i="53"/>
  <c r="S800" i="53" s="1"/>
  <c r="T798" i="53"/>
  <c r="R798" i="53"/>
  <c r="S798" i="53" s="1"/>
  <c r="T796" i="53"/>
  <c r="R796" i="53"/>
  <c r="S796" i="53" s="1"/>
  <c r="T794" i="53"/>
  <c r="R794" i="53"/>
  <c r="S794" i="53" s="1"/>
  <c r="T792" i="53"/>
  <c r="R792" i="53"/>
  <c r="S792" i="53" s="1"/>
  <c r="T790" i="53"/>
  <c r="R790" i="53"/>
  <c r="S790" i="53" s="1"/>
  <c r="T788" i="53"/>
  <c r="R788" i="53"/>
  <c r="S788" i="53" s="1"/>
  <c r="T786" i="53"/>
  <c r="R786" i="53"/>
  <c r="S786" i="53" s="1"/>
  <c r="T784" i="53"/>
  <c r="R784" i="53"/>
  <c r="S784" i="53" s="1"/>
  <c r="T782" i="53"/>
  <c r="R782" i="53"/>
  <c r="S782" i="53" s="1"/>
  <c r="T780" i="53"/>
  <c r="R780" i="53"/>
  <c r="S780" i="53" s="1"/>
  <c r="R777" i="53"/>
  <c r="S777" i="53" s="1"/>
  <c r="T777" i="53"/>
  <c r="R773" i="53"/>
  <c r="S773" i="53" s="1"/>
  <c r="T773" i="53"/>
  <c r="R761" i="53"/>
  <c r="S761" i="53" s="1"/>
  <c r="T761" i="53"/>
  <c r="T776" i="53"/>
  <c r="R776" i="53"/>
  <c r="S776" i="53" s="1"/>
  <c r="T772" i="53"/>
  <c r="R772" i="53"/>
  <c r="S772" i="53" s="1"/>
  <c r="Q28" i="53"/>
  <c r="Q26" i="53"/>
  <c r="R26" i="53" s="1"/>
  <c r="Q24" i="53"/>
  <c r="R24" i="53" s="1"/>
  <c r="S961" i="53"/>
  <c r="R775" i="53"/>
  <c r="S775" i="53" s="1"/>
  <c r="T775" i="53"/>
  <c r="R771" i="53"/>
  <c r="S771" i="53" s="1"/>
  <c r="T771" i="53"/>
  <c r="R987" i="53"/>
  <c r="S987" i="53" s="1"/>
  <c r="R979" i="53"/>
  <c r="S979" i="53" s="1"/>
  <c r="R971" i="53"/>
  <c r="S971" i="53" s="1"/>
  <c r="S942" i="53"/>
  <c r="T778" i="53"/>
  <c r="R778" i="53"/>
  <c r="S778" i="53" s="1"/>
  <c r="T774" i="53"/>
  <c r="R774" i="53"/>
  <c r="S774" i="53" s="1"/>
  <c r="T770" i="53"/>
  <c r="R770" i="53"/>
  <c r="S770" i="53" s="1"/>
  <c r="T768" i="53"/>
  <c r="R768" i="53"/>
  <c r="S768" i="53" s="1"/>
  <c r="T766" i="53"/>
  <c r="R766" i="53"/>
  <c r="S766" i="53" s="1"/>
  <c r="T764" i="53"/>
  <c r="R764" i="53"/>
  <c r="S764" i="53" s="1"/>
  <c r="T762" i="53"/>
  <c r="R762" i="53"/>
  <c r="S762" i="53" s="1"/>
  <c r="S760" i="53"/>
  <c r="R511" i="53"/>
  <c r="S511" i="53" s="1"/>
  <c r="T511" i="53"/>
  <c r="T769" i="53"/>
  <c r="T767" i="53"/>
  <c r="T765" i="53"/>
  <c r="T763" i="53"/>
  <c r="T760" i="53"/>
  <c r="R759" i="53"/>
  <c r="S759" i="53" s="1"/>
  <c r="T758" i="53"/>
  <c r="R757" i="53"/>
  <c r="S757" i="53" s="1"/>
  <c r="T756" i="53"/>
  <c r="R755" i="53"/>
  <c r="S755" i="53" s="1"/>
  <c r="T754" i="53"/>
  <c r="R753" i="53"/>
  <c r="S753" i="53" s="1"/>
  <c r="T752" i="53"/>
  <c r="R751" i="53"/>
  <c r="S751" i="53" s="1"/>
  <c r="T750" i="53"/>
  <c r="R749" i="53"/>
  <c r="S749" i="53" s="1"/>
  <c r="T748" i="53"/>
  <c r="R747" i="53"/>
  <c r="S747" i="53" s="1"/>
  <c r="T746" i="53"/>
  <c r="T738" i="53"/>
  <c r="T730" i="53"/>
  <c r="T722" i="53"/>
  <c r="T714" i="53"/>
  <c r="T706" i="53"/>
  <c r="R699" i="53"/>
  <c r="S699" i="53" s="1"/>
  <c r="R695" i="53"/>
  <c r="S695" i="53" s="1"/>
  <c r="R691" i="53"/>
  <c r="S691" i="53" s="1"/>
  <c r="R687" i="53"/>
  <c r="S687" i="53" s="1"/>
  <c r="R683" i="53"/>
  <c r="S683" i="53" s="1"/>
  <c r="R679" i="53"/>
  <c r="S679" i="53" s="1"/>
  <c r="R675" i="53"/>
  <c r="S675" i="53" s="1"/>
  <c r="R671" i="53"/>
  <c r="S671" i="53" s="1"/>
  <c r="R667" i="53"/>
  <c r="S667" i="53" s="1"/>
  <c r="R663" i="53"/>
  <c r="S663" i="53" s="1"/>
  <c r="R659" i="53"/>
  <c r="S659" i="53" s="1"/>
  <c r="R655" i="53"/>
  <c r="S655" i="53" s="1"/>
  <c r="R651" i="53"/>
  <c r="S651" i="53" s="1"/>
  <c r="R647" i="53"/>
  <c r="S647" i="53" s="1"/>
  <c r="R643" i="53"/>
  <c r="S643" i="53" s="1"/>
  <c r="R639" i="53"/>
  <c r="S639" i="53" s="1"/>
  <c r="R631" i="53"/>
  <c r="S631" i="53" s="1"/>
  <c r="R627" i="53"/>
  <c r="S627" i="53" s="1"/>
  <c r="R623" i="53"/>
  <c r="S623" i="53" s="1"/>
  <c r="R619" i="53"/>
  <c r="S619" i="53" s="1"/>
  <c r="R615" i="53"/>
  <c r="S615" i="53" s="1"/>
  <c r="R611" i="53"/>
  <c r="S611" i="53" s="1"/>
  <c r="R607" i="53"/>
  <c r="S607" i="53" s="1"/>
  <c r="R495" i="53"/>
  <c r="S495" i="53" s="1"/>
  <c r="T495" i="53"/>
  <c r="T740" i="53"/>
  <c r="T732" i="53"/>
  <c r="T724" i="53"/>
  <c r="T716" i="53"/>
  <c r="T708" i="53"/>
  <c r="T700" i="53"/>
  <c r="T696" i="53"/>
  <c r="T692" i="53"/>
  <c r="T688" i="53"/>
  <c r="T684" i="53"/>
  <c r="T680" i="53"/>
  <c r="T676" i="53"/>
  <c r="T672" i="53"/>
  <c r="T668" i="53"/>
  <c r="T664" i="53"/>
  <c r="T660" i="53"/>
  <c r="T656" i="53"/>
  <c r="T652" i="53"/>
  <c r="T648" i="53"/>
  <c r="T644" i="53"/>
  <c r="T640" i="53"/>
  <c r="T636" i="53"/>
  <c r="T634" i="53"/>
  <c r="T632" i="53"/>
  <c r="T628" i="53"/>
  <c r="T624" i="53"/>
  <c r="T620" i="53"/>
  <c r="T616" i="53"/>
  <c r="T612" i="53"/>
  <c r="T608" i="53"/>
  <c r="Q515" i="53"/>
  <c r="T512" i="53"/>
  <c r="R512" i="53"/>
  <c r="S512" i="53" s="1"/>
  <c r="R510" i="53"/>
  <c r="S510" i="53" s="1"/>
  <c r="R501" i="53"/>
  <c r="S501" i="53" s="1"/>
  <c r="T501" i="53"/>
  <c r="R497" i="53"/>
  <c r="S497" i="53" s="1"/>
  <c r="T497" i="53"/>
  <c r="R493" i="53"/>
  <c r="S493" i="53" s="1"/>
  <c r="T493" i="53"/>
  <c r="R487" i="53"/>
  <c r="S487" i="53" s="1"/>
  <c r="T487" i="53"/>
  <c r="R480" i="53"/>
  <c r="S480" i="53" s="1"/>
  <c r="T478" i="53"/>
  <c r="R478" i="53"/>
  <c r="S478" i="53" s="1"/>
  <c r="T476" i="53"/>
  <c r="R476" i="53"/>
  <c r="S476" i="53" s="1"/>
  <c r="Q467" i="53"/>
  <c r="R461" i="53"/>
  <c r="S461" i="53" s="1"/>
  <c r="T461" i="53"/>
  <c r="R455" i="53"/>
  <c r="S455" i="53" s="1"/>
  <c r="T455" i="53"/>
  <c r="R448" i="53"/>
  <c r="S448" i="53" s="1"/>
  <c r="T446" i="53"/>
  <c r="R446" i="53"/>
  <c r="S446" i="53" s="1"/>
  <c r="T444" i="53"/>
  <c r="R444" i="53"/>
  <c r="S444" i="53" s="1"/>
  <c r="Q435" i="53"/>
  <c r="T426" i="53"/>
  <c r="R426" i="53"/>
  <c r="S426" i="53" s="1"/>
  <c r="R425" i="53"/>
  <c r="S425" i="53" s="1"/>
  <c r="T425" i="53"/>
  <c r="T418" i="53"/>
  <c r="R418" i="53"/>
  <c r="S418" i="53" s="1"/>
  <c r="R417" i="53"/>
  <c r="S417" i="53" s="1"/>
  <c r="T417" i="53"/>
  <c r="T372" i="53"/>
  <c r="R372" i="53"/>
  <c r="Q514" i="53"/>
  <c r="Q507" i="53"/>
  <c r="T504" i="53"/>
  <c r="R504" i="53"/>
  <c r="S504" i="53" s="1"/>
  <c r="T486" i="53"/>
  <c r="R486" i="53"/>
  <c r="S486" i="53" s="1"/>
  <c r="T484" i="53"/>
  <c r="R484" i="53"/>
  <c r="S484" i="53" s="1"/>
  <c r="Q475" i="53"/>
  <c r="R469" i="53"/>
  <c r="S469" i="53" s="1"/>
  <c r="T469" i="53"/>
  <c r="R463" i="53"/>
  <c r="S463" i="53" s="1"/>
  <c r="T463" i="53"/>
  <c r="T454" i="53"/>
  <c r="R454" i="53"/>
  <c r="S454" i="53" s="1"/>
  <c r="T452" i="53"/>
  <c r="R452" i="53"/>
  <c r="S452" i="53" s="1"/>
  <c r="Q443" i="53"/>
  <c r="R437" i="53"/>
  <c r="S437" i="53" s="1"/>
  <c r="T437" i="53"/>
  <c r="S433" i="53"/>
  <c r="R431" i="53"/>
  <c r="S431" i="53" s="1"/>
  <c r="T431" i="53"/>
  <c r="T424" i="53"/>
  <c r="R424" i="53"/>
  <c r="S424" i="53" s="1"/>
  <c r="R423" i="53"/>
  <c r="S423" i="53" s="1"/>
  <c r="T423" i="53"/>
  <c r="T416" i="53"/>
  <c r="R416" i="53"/>
  <c r="S416" i="53" s="1"/>
  <c r="R415" i="53"/>
  <c r="S415" i="53" s="1"/>
  <c r="T415" i="53"/>
  <c r="R411" i="53"/>
  <c r="S411" i="53" s="1"/>
  <c r="T411" i="53"/>
  <c r="R395" i="53"/>
  <c r="S395" i="53" s="1"/>
  <c r="T395" i="53"/>
  <c r="T376" i="53"/>
  <c r="R376" i="53"/>
  <c r="S376" i="53" s="1"/>
  <c r="T518" i="53"/>
  <c r="R513" i="53"/>
  <c r="S513" i="53" s="1"/>
  <c r="T513" i="53"/>
  <c r="Q506" i="53"/>
  <c r="Q499" i="53"/>
  <c r="T496" i="53"/>
  <c r="R496" i="53"/>
  <c r="S496" i="53" s="1"/>
  <c r="T494" i="53"/>
  <c r="R494" i="53"/>
  <c r="S494" i="53" s="1"/>
  <c r="T492" i="53"/>
  <c r="R492" i="53"/>
  <c r="S492" i="53" s="1"/>
  <c r="Q483" i="53"/>
  <c r="R477" i="53"/>
  <c r="S477" i="53" s="1"/>
  <c r="T477" i="53"/>
  <c r="R471" i="53"/>
  <c r="S471" i="53" s="1"/>
  <c r="T471" i="53"/>
  <c r="R464" i="53"/>
  <c r="S464" i="53" s="1"/>
  <c r="T462" i="53"/>
  <c r="R462" i="53"/>
  <c r="S462" i="53" s="1"/>
  <c r="T460" i="53"/>
  <c r="R460" i="53"/>
  <c r="S460" i="53" s="1"/>
  <c r="Q451" i="53"/>
  <c r="R445" i="53"/>
  <c r="S445" i="53" s="1"/>
  <c r="T445" i="53"/>
  <c r="R439" i="53"/>
  <c r="S439" i="53" s="1"/>
  <c r="T439" i="53"/>
  <c r="R432" i="53"/>
  <c r="S432" i="53" s="1"/>
  <c r="T430" i="53"/>
  <c r="R430" i="53"/>
  <c r="S430" i="53" s="1"/>
  <c r="R429" i="53"/>
  <c r="S429" i="53" s="1"/>
  <c r="T429" i="53"/>
  <c r="T422" i="53"/>
  <c r="R422" i="53"/>
  <c r="S422" i="53" s="1"/>
  <c r="R421" i="53"/>
  <c r="S421" i="53" s="1"/>
  <c r="T421" i="53"/>
  <c r="T414" i="53"/>
  <c r="R414" i="53"/>
  <c r="S414" i="53" s="1"/>
  <c r="T380" i="53"/>
  <c r="R380" i="53"/>
  <c r="S380" i="53" s="1"/>
  <c r="T263" i="53"/>
  <c r="R263" i="53"/>
  <c r="S263" i="53" s="1"/>
  <c r="R509" i="53"/>
  <c r="S509" i="53" s="1"/>
  <c r="T509" i="53"/>
  <c r="R505" i="53"/>
  <c r="S505" i="53" s="1"/>
  <c r="T505" i="53"/>
  <c r="R503" i="53"/>
  <c r="S503" i="53" s="1"/>
  <c r="T503" i="53"/>
  <c r="Q498" i="53"/>
  <c r="Q491" i="53"/>
  <c r="R485" i="53"/>
  <c r="S485" i="53" s="1"/>
  <c r="T485" i="53"/>
  <c r="S481" i="53"/>
  <c r="R479" i="53"/>
  <c r="S479" i="53" s="1"/>
  <c r="T479" i="53"/>
  <c r="T470" i="53"/>
  <c r="R470" i="53"/>
  <c r="S470" i="53" s="1"/>
  <c r="T468" i="53"/>
  <c r="R468" i="53"/>
  <c r="S468" i="53" s="1"/>
  <c r="Q459" i="53"/>
  <c r="R453" i="53"/>
  <c r="S453" i="53" s="1"/>
  <c r="T453" i="53"/>
  <c r="R447" i="53"/>
  <c r="S447" i="53" s="1"/>
  <c r="T447" i="53"/>
  <c r="T438" i="53"/>
  <c r="R438" i="53"/>
  <c r="S438" i="53" s="1"/>
  <c r="T436" i="53"/>
  <c r="R436" i="53"/>
  <c r="S436" i="53" s="1"/>
  <c r="T428" i="53"/>
  <c r="R428" i="53"/>
  <c r="S428" i="53" s="1"/>
  <c r="R427" i="53"/>
  <c r="S427" i="53" s="1"/>
  <c r="T427" i="53"/>
  <c r="T420" i="53"/>
  <c r="R420" i="53"/>
  <c r="S420" i="53" s="1"/>
  <c r="R419" i="53"/>
  <c r="S419" i="53" s="1"/>
  <c r="T419" i="53"/>
  <c r="R403" i="53"/>
  <c r="S403" i="53" s="1"/>
  <c r="T403" i="53"/>
  <c r="R387" i="53"/>
  <c r="S387" i="53" s="1"/>
  <c r="T387" i="53"/>
  <c r="T384" i="53"/>
  <c r="R384" i="53"/>
  <c r="S384" i="53" s="1"/>
  <c r="T368" i="53"/>
  <c r="R368" i="53"/>
  <c r="S368" i="53" s="1"/>
  <c r="R365" i="53"/>
  <c r="S365" i="53" s="1"/>
  <c r="T365" i="53"/>
  <c r="R361" i="53"/>
  <c r="S361" i="53" s="1"/>
  <c r="T361" i="53"/>
  <c r="R357" i="53"/>
  <c r="S357" i="53" s="1"/>
  <c r="T357" i="53"/>
  <c r="R353" i="53"/>
  <c r="S353" i="53" s="1"/>
  <c r="T353" i="53"/>
  <c r="R349" i="53"/>
  <c r="S349" i="53" s="1"/>
  <c r="T349" i="53"/>
  <c r="R345" i="53"/>
  <c r="S345" i="53" s="1"/>
  <c r="T345" i="53"/>
  <c r="R341" i="53"/>
  <c r="S341" i="53" s="1"/>
  <c r="T341" i="53"/>
  <c r="R337" i="53"/>
  <c r="S337" i="53" s="1"/>
  <c r="T337" i="53"/>
  <c r="R333" i="53"/>
  <c r="S333" i="53" s="1"/>
  <c r="T333" i="53"/>
  <c r="R329" i="53"/>
  <c r="S329" i="53" s="1"/>
  <c r="T329" i="53"/>
  <c r="R325" i="53"/>
  <c r="S325" i="53" s="1"/>
  <c r="T325" i="53"/>
  <c r="R321" i="53"/>
  <c r="S321" i="53" s="1"/>
  <c r="T321" i="53"/>
  <c r="R317" i="53"/>
  <c r="S317" i="53" s="1"/>
  <c r="T317" i="53"/>
  <c r="R313" i="53"/>
  <c r="S313" i="53" s="1"/>
  <c r="T313" i="53"/>
  <c r="R309" i="53"/>
  <c r="S309" i="53" s="1"/>
  <c r="T309" i="53"/>
  <c r="R305" i="53"/>
  <c r="S305" i="53" s="1"/>
  <c r="T305" i="53"/>
  <c r="R301" i="53"/>
  <c r="S301" i="53" s="1"/>
  <c r="T301" i="53"/>
  <c r="R297" i="53"/>
  <c r="S297" i="53" s="1"/>
  <c r="T297" i="53"/>
  <c r="R293" i="53"/>
  <c r="S293" i="53" s="1"/>
  <c r="T293" i="53"/>
  <c r="R289" i="53"/>
  <c r="S289" i="53" s="1"/>
  <c r="T289" i="53"/>
  <c r="R285" i="53"/>
  <c r="S285" i="53" s="1"/>
  <c r="T285" i="53"/>
  <c r="R386" i="53"/>
  <c r="S386" i="53" s="1"/>
  <c r="T386" i="53"/>
  <c r="Q383" i="53"/>
  <c r="Q379" i="53"/>
  <c r="Q375" i="53"/>
  <c r="Q371" i="53"/>
  <c r="R367" i="53"/>
  <c r="S367" i="53" s="1"/>
  <c r="T367" i="53"/>
  <c r="R363" i="53"/>
  <c r="S363" i="53" s="1"/>
  <c r="T363" i="53"/>
  <c r="R359" i="53"/>
  <c r="S359" i="53" s="1"/>
  <c r="T359" i="53"/>
  <c r="R355" i="53"/>
  <c r="S355" i="53" s="1"/>
  <c r="T355" i="53"/>
  <c r="R351" i="53"/>
  <c r="S351" i="53" s="1"/>
  <c r="T351" i="53"/>
  <c r="R347" i="53"/>
  <c r="S347" i="53" s="1"/>
  <c r="T347" i="53"/>
  <c r="R343" i="53"/>
  <c r="S343" i="53" s="1"/>
  <c r="T343" i="53"/>
  <c r="R339" i="53"/>
  <c r="S339" i="53" s="1"/>
  <c r="T339" i="53"/>
  <c r="R335" i="53"/>
  <c r="S335" i="53" s="1"/>
  <c r="T335" i="53"/>
  <c r="R331" i="53"/>
  <c r="S331" i="53" s="1"/>
  <c r="T331" i="53"/>
  <c r="R327" i="53"/>
  <c r="S327" i="53" s="1"/>
  <c r="T327" i="53"/>
  <c r="R323" i="53"/>
  <c r="S323" i="53" s="1"/>
  <c r="T323" i="53"/>
  <c r="R319" i="53"/>
  <c r="S319" i="53" s="1"/>
  <c r="T319" i="53"/>
  <c r="R315" i="53"/>
  <c r="S315" i="53" s="1"/>
  <c r="T315" i="53"/>
  <c r="R311" i="53"/>
  <c r="S311" i="53" s="1"/>
  <c r="T311" i="53"/>
  <c r="R307" i="53"/>
  <c r="S307" i="53" s="1"/>
  <c r="T307" i="53"/>
  <c r="R303" i="53"/>
  <c r="S303" i="53" s="1"/>
  <c r="T303" i="53"/>
  <c r="R299" i="53"/>
  <c r="S299" i="53" s="1"/>
  <c r="T299" i="53"/>
  <c r="R295" i="53"/>
  <c r="S295" i="53" s="1"/>
  <c r="T295" i="53"/>
  <c r="R291" i="53"/>
  <c r="S291" i="53" s="1"/>
  <c r="T291" i="53"/>
  <c r="R287" i="53"/>
  <c r="S287" i="53" s="1"/>
  <c r="T287" i="53"/>
  <c r="T277" i="53"/>
  <c r="R277" i="53"/>
  <c r="S277" i="53" s="1"/>
  <c r="T279" i="53"/>
  <c r="R279" i="53"/>
  <c r="S279" i="53" s="1"/>
  <c r="T261" i="53"/>
  <c r="R261" i="53"/>
  <c r="S261" i="53" s="1"/>
  <c r="R516" i="53"/>
  <c r="S516" i="53" s="1"/>
  <c r="R508" i="53"/>
  <c r="S508" i="53" s="1"/>
  <c r="R500" i="53"/>
  <c r="S500" i="53" s="1"/>
  <c r="R490" i="53"/>
  <c r="S490" i="53" s="1"/>
  <c r="R482" i="53"/>
  <c r="S482" i="53" s="1"/>
  <c r="R474" i="53"/>
  <c r="S474" i="53" s="1"/>
  <c r="R466" i="53"/>
  <c r="S466" i="53" s="1"/>
  <c r="R458" i="53"/>
  <c r="S458" i="53" s="1"/>
  <c r="R450" i="53"/>
  <c r="S450" i="53" s="1"/>
  <c r="R442" i="53"/>
  <c r="S442" i="53" s="1"/>
  <c r="R434" i="53"/>
  <c r="S434" i="53" s="1"/>
  <c r="T407" i="53"/>
  <c r="T399" i="53"/>
  <c r="T391" i="53"/>
  <c r="Q268" i="53"/>
  <c r="R381" i="53"/>
  <c r="S381" i="53" s="1"/>
  <c r="T381" i="53"/>
  <c r="R377" i="53"/>
  <c r="S377" i="53" s="1"/>
  <c r="T377" i="53"/>
  <c r="R373" i="53"/>
  <c r="S373" i="53" s="1"/>
  <c r="T373" i="53"/>
  <c r="R369" i="53"/>
  <c r="S369" i="53" s="1"/>
  <c r="T369" i="53"/>
  <c r="T281" i="53"/>
  <c r="R281" i="53"/>
  <c r="S281" i="53" s="1"/>
  <c r="Q272" i="53"/>
  <c r="T267" i="53"/>
  <c r="R267" i="53"/>
  <c r="S267" i="53" s="1"/>
  <c r="T265" i="53"/>
  <c r="R265" i="53"/>
  <c r="S265" i="53" s="1"/>
  <c r="T382" i="53"/>
  <c r="R382" i="53"/>
  <c r="S382" i="53" s="1"/>
  <c r="T378" i="53"/>
  <c r="R378" i="53"/>
  <c r="S378" i="53" s="1"/>
  <c r="T374" i="53"/>
  <c r="R374" i="53"/>
  <c r="S374" i="53" s="1"/>
  <c r="T370" i="53"/>
  <c r="R370" i="53"/>
  <c r="S370" i="53" s="1"/>
  <c r="T366" i="53"/>
  <c r="R366" i="53"/>
  <c r="S366" i="53" s="1"/>
  <c r="T364" i="53"/>
  <c r="R364" i="53"/>
  <c r="S364" i="53" s="1"/>
  <c r="T362" i="53"/>
  <c r="R362" i="53"/>
  <c r="S362" i="53" s="1"/>
  <c r="T360" i="53"/>
  <c r="R360" i="53"/>
  <c r="S360" i="53" s="1"/>
  <c r="T358" i="53"/>
  <c r="R358" i="53"/>
  <c r="S358" i="53" s="1"/>
  <c r="T356" i="53"/>
  <c r="R356" i="53"/>
  <c r="S356" i="53" s="1"/>
  <c r="T354" i="53"/>
  <c r="R354" i="53"/>
  <c r="S354" i="53" s="1"/>
  <c r="T352" i="53"/>
  <c r="R352" i="53"/>
  <c r="S352" i="53" s="1"/>
  <c r="T350" i="53"/>
  <c r="R350" i="53"/>
  <c r="S350" i="53" s="1"/>
  <c r="T348" i="53"/>
  <c r="R348" i="53"/>
  <c r="S348" i="53" s="1"/>
  <c r="T346" i="53"/>
  <c r="R346" i="53"/>
  <c r="S346" i="53" s="1"/>
  <c r="T344" i="53"/>
  <c r="R344" i="53"/>
  <c r="S344" i="53" s="1"/>
  <c r="T342" i="53"/>
  <c r="R342" i="53"/>
  <c r="S342" i="53" s="1"/>
  <c r="T340" i="53"/>
  <c r="R340" i="53"/>
  <c r="S340" i="53" s="1"/>
  <c r="T338" i="53"/>
  <c r="R338" i="53"/>
  <c r="S338" i="53" s="1"/>
  <c r="T336" i="53"/>
  <c r="R336" i="53"/>
  <c r="S336" i="53" s="1"/>
  <c r="T334" i="53"/>
  <c r="R334" i="53"/>
  <c r="S334" i="53" s="1"/>
  <c r="T332" i="53"/>
  <c r="R332" i="53"/>
  <c r="S332" i="53" s="1"/>
  <c r="T330" i="53"/>
  <c r="R330" i="53"/>
  <c r="S330" i="53" s="1"/>
  <c r="T328" i="53"/>
  <c r="R328" i="53"/>
  <c r="S328" i="53" s="1"/>
  <c r="T326" i="53"/>
  <c r="R326" i="53"/>
  <c r="S326" i="53" s="1"/>
  <c r="T324" i="53"/>
  <c r="R324" i="53"/>
  <c r="S324" i="53" s="1"/>
  <c r="T322" i="53"/>
  <c r="R322" i="53"/>
  <c r="S322" i="53" s="1"/>
  <c r="T320" i="53"/>
  <c r="R320" i="53"/>
  <c r="S320" i="53" s="1"/>
  <c r="T318" i="53"/>
  <c r="R318" i="53"/>
  <c r="S318" i="53" s="1"/>
  <c r="T316" i="53"/>
  <c r="R316" i="53"/>
  <c r="S316" i="53" s="1"/>
  <c r="T314" i="53"/>
  <c r="R314" i="53"/>
  <c r="S314" i="53" s="1"/>
  <c r="T312" i="53"/>
  <c r="R312" i="53"/>
  <c r="S312" i="53" s="1"/>
  <c r="T310" i="53"/>
  <c r="R310" i="53"/>
  <c r="S310" i="53" s="1"/>
  <c r="T308" i="53"/>
  <c r="R308" i="53"/>
  <c r="S308" i="53" s="1"/>
  <c r="T306" i="53"/>
  <c r="R306" i="53"/>
  <c r="S306" i="53" s="1"/>
  <c r="T304" i="53"/>
  <c r="R304" i="53"/>
  <c r="S304" i="53" s="1"/>
  <c r="T302" i="53"/>
  <c r="R302" i="53"/>
  <c r="S302" i="53" s="1"/>
  <c r="T300" i="53"/>
  <c r="R300" i="53"/>
  <c r="S300" i="53" s="1"/>
  <c r="T298" i="53"/>
  <c r="R298" i="53"/>
  <c r="S298" i="53" s="1"/>
  <c r="T296" i="53"/>
  <c r="R296" i="53"/>
  <c r="S296" i="53" s="1"/>
  <c r="T294" i="53"/>
  <c r="R294" i="53"/>
  <c r="S294" i="53" s="1"/>
  <c r="T292" i="53"/>
  <c r="R292" i="53"/>
  <c r="S292" i="53" s="1"/>
  <c r="T290" i="53"/>
  <c r="R290" i="53"/>
  <c r="S290" i="53" s="1"/>
  <c r="T288" i="53"/>
  <c r="R288" i="53"/>
  <c r="S288" i="53" s="1"/>
  <c r="T286" i="53"/>
  <c r="R286" i="53"/>
  <c r="S286" i="53" s="1"/>
  <c r="T284" i="53"/>
  <c r="R284" i="53"/>
  <c r="S284" i="53" s="1"/>
  <c r="Q276" i="53"/>
  <c r="T271" i="53"/>
  <c r="R271" i="53"/>
  <c r="S271" i="53" s="1"/>
  <c r="T269" i="53"/>
  <c r="R269" i="53"/>
  <c r="S269" i="53" s="1"/>
  <c r="R260" i="53"/>
  <c r="S260" i="53" s="1"/>
  <c r="T260" i="53"/>
  <c r="S385" i="53"/>
  <c r="S372" i="53"/>
  <c r="R283" i="53"/>
  <c r="S283" i="53" s="1"/>
  <c r="T283" i="53"/>
  <c r="Q280" i="53"/>
  <c r="T275" i="53"/>
  <c r="R275" i="53"/>
  <c r="S275" i="53" s="1"/>
  <c r="T273" i="53"/>
  <c r="R273" i="53"/>
  <c r="S273" i="53" s="1"/>
  <c r="Q264" i="53"/>
  <c r="R256" i="53"/>
  <c r="S256" i="53" s="1"/>
  <c r="T256" i="53"/>
  <c r="R252" i="53"/>
  <c r="S252" i="53" s="1"/>
  <c r="T252" i="53"/>
  <c r="R248" i="53"/>
  <c r="S248" i="53" s="1"/>
  <c r="T248" i="53"/>
  <c r="R244" i="53"/>
  <c r="S244" i="53" s="1"/>
  <c r="T244" i="53"/>
  <c r="R240" i="53"/>
  <c r="S240" i="53" s="1"/>
  <c r="T240" i="53"/>
  <c r="R236" i="53"/>
  <c r="S236" i="53" s="1"/>
  <c r="T236" i="53"/>
  <c r="R232" i="53"/>
  <c r="S232" i="53" s="1"/>
  <c r="T232" i="53"/>
  <c r="R228" i="53"/>
  <c r="S228" i="53" s="1"/>
  <c r="T228" i="53"/>
  <c r="R224" i="53"/>
  <c r="S224" i="53" s="1"/>
  <c r="T224" i="53"/>
  <c r="R220" i="53"/>
  <c r="S220" i="53" s="1"/>
  <c r="T220" i="53"/>
  <c r="R216" i="53"/>
  <c r="S216" i="53" s="1"/>
  <c r="T216" i="53"/>
  <c r="R212" i="53"/>
  <c r="S212" i="53" s="1"/>
  <c r="T212" i="53"/>
  <c r="R208" i="53"/>
  <c r="S208" i="53" s="1"/>
  <c r="T208" i="53"/>
  <c r="R204" i="53"/>
  <c r="S204" i="53" s="1"/>
  <c r="T204" i="53"/>
  <c r="R200" i="53"/>
  <c r="S200" i="53" s="1"/>
  <c r="T200" i="53"/>
  <c r="R196" i="53"/>
  <c r="S196" i="53" s="1"/>
  <c r="T196" i="53"/>
  <c r="R192" i="53"/>
  <c r="S192" i="53" s="1"/>
  <c r="T192" i="53"/>
  <c r="R278" i="53"/>
  <c r="S278" i="53" s="1"/>
  <c r="T278" i="53"/>
  <c r="R274" i="53"/>
  <c r="S274" i="53" s="1"/>
  <c r="T274" i="53"/>
  <c r="R270" i="53"/>
  <c r="S270" i="53" s="1"/>
  <c r="T270" i="53"/>
  <c r="R266" i="53"/>
  <c r="S266" i="53" s="1"/>
  <c r="T266" i="53"/>
  <c r="R262" i="53"/>
  <c r="S262" i="53" s="1"/>
  <c r="T262" i="53"/>
  <c r="T259" i="53"/>
  <c r="R259" i="53"/>
  <c r="S259" i="53" s="1"/>
  <c r="T255" i="53"/>
  <c r="R255" i="53"/>
  <c r="S255" i="53" s="1"/>
  <c r="T251" i="53"/>
  <c r="R251" i="53"/>
  <c r="S251" i="53" s="1"/>
  <c r="T247" i="53"/>
  <c r="R247" i="53"/>
  <c r="S247" i="53" s="1"/>
  <c r="T243" i="53"/>
  <c r="R243" i="53"/>
  <c r="S243" i="53" s="1"/>
  <c r="T239" i="53"/>
  <c r="R239" i="53"/>
  <c r="S239" i="53" s="1"/>
  <c r="T235" i="53"/>
  <c r="R235" i="53"/>
  <c r="S235" i="53" s="1"/>
  <c r="T231" i="53"/>
  <c r="R231" i="53"/>
  <c r="S231" i="53" s="1"/>
  <c r="T227" i="53"/>
  <c r="R227" i="53"/>
  <c r="S227" i="53" s="1"/>
  <c r="T223" i="53"/>
  <c r="R223" i="53"/>
  <c r="S223" i="53" s="1"/>
  <c r="T219" i="53"/>
  <c r="R219" i="53"/>
  <c r="S219" i="53" s="1"/>
  <c r="T215" i="53"/>
  <c r="R215" i="53"/>
  <c r="S215" i="53" s="1"/>
  <c r="T211" i="53"/>
  <c r="R211" i="53"/>
  <c r="S211" i="53" s="1"/>
  <c r="T207" i="53"/>
  <c r="R207" i="53"/>
  <c r="S207" i="53" s="1"/>
  <c r="T203" i="53"/>
  <c r="R203" i="53"/>
  <c r="S203" i="53" s="1"/>
  <c r="T199" i="53"/>
  <c r="R199" i="53"/>
  <c r="S199" i="53" s="1"/>
  <c r="T195" i="53"/>
  <c r="R195" i="53"/>
  <c r="S195" i="53" s="1"/>
  <c r="R258" i="53"/>
  <c r="S258" i="53" s="1"/>
  <c r="T258" i="53"/>
  <c r="R254" i="53"/>
  <c r="S254" i="53" s="1"/>
  <c r="T254" i="53"/>
  <c r="R250" i="53"/>
  <c r="S250" i="53" s="1"/>
  <c r="T250" i="53"/>
  <c r="R246" i="53"/>
  <c r="S246" i="53" s="1"/>
  <c r="T246" i="53"/>
  <c r="R242" i="53"/>
  <c r="S242" i="53" s="1"/>
  <c r="T242" i="53"/>
  <c r="R238" i="53"/>
  <c r="S238" i="53" s="1"/>
  <c r="T238" i="53"/>
  <c r="R234" i="53"/>
  <c r="S234" i="53" s="1"/>
  <c r="T234" i="53"/>
  <c r="R230" i="53"/>
  <c r="S230" i="53" s="1"/>
  <c r="T230" i="53"/>
  <c r="R226" i="53"/>
  <c r="S226" i="53" s="1"/>
  <c r="T226" i="53"/>
  <c r="R222" i="53"/>
  <c r="S222" i="53" s="1"/>
  <c r="T222" i="53"/>
  <c r="R218" i="53"/>
  <c r="S218" i="53" s="1"/>
  <c r="T218" i="53"/>
  <c r="R214" i="53"/>
  <c r="S214" i="53" s="1"/>
  <c r="T214" i="53"/>
  <c r="R210" i="53"/>
  <c r="S210" i="53" s="1"/>
  <c r="T210" i="53"/>
  <c r="R206" i="53"/>
  <c r="S206" i="53" s="1"/>
  <c r="T206" i="53"/>
  <c r="R202" i="53"/>
  <c r="S202" i="53" s="1"/>
  <c r="T202" i="53"/>
  <c r="R198" i="53"/>
  <c r="S198" i="53" s="1"/>
  <c r="T198" i="53"/>
  <c r="R194" i="53"/>
  <c r="S194" i="53" s="1"/>
  <c r="T194" i="53"/>
  <c r="T257" i="53"/>
  <c r="R257" i="53"/>
  <c r="S257" i="53" s="1"/>
  <c r="T253" i="53"/>
  <c r="R253" i="53"/>
  <c r="S253" i="53" s="1"/>
  <c r="T249" i="53"/>
  <c r="R249" i="53"/>
  <c r="S249" i="53" s="1"/>
  <c r="T245" i="53"/>
  <c r="R245" i="53"/>
  <c r="S245" i="53" s="1"/>
  <c r="T241" i="53"/>
  <c r="R241" i="53"/>
  <c r="S241" i="53" s="1"/>
  <c r="T237" i="53"/>
  <c r="R237" i="53"/>
  <c r="S237" i="53" s="1"/>
  <c r="T233" i="53"/>
  <c r="R233" i="53"/>
  <c r="S233" i="53" s="1"/>
  <c r="T229" i="53"/>
  <c r="R229" i="53"/>
  <c r="S229" i="53" s="1"/>
  <c r="T225" i="53"/>
  <c r="R225" i="53"/>
  <c r="S225" i="53" s="1"/>
  <c r="T221" i="53"/>
  <c r="R221" i="53"/>
  <c r="S221" i="53" s="1"/>
  <c r="T217" i="53"/>
  <c r="R217" i="53"/>
  <c r="S217" i="53" s="1"/>
  <c r="T213" i="53"/>
  <c r="R213" i="53"/>
  <c r="S213" i="53" s="1"/>
  <c r="T209" i="53"/>
  <c r="R209" i="53"/>
  <c r="S209" i="53" s="1"/>
  <c r="T205" i="53"/>
  <c r="R205" i="53"/>
  <c r="S205" i="53" s="1"/>
  <c r="T201" i="53"/>
  <c r="R201" i="53"/>
  <c r="S201" i="53" s="1"/>
  <c r="T197" i="53"/>
  <c r="R197" i="53"/>
  <c r="S197" i="53" s="1"/>
  <c r="T193" i="53"/>
  <c r="R193" i="53"/>
  <c r="S193" i="53" s="1"/>
  <c r="R191" i="53"/>
  <c r="S191" i="53" s="1"/>
  <c r="T189" i="53"/>
  <c r="R187" i="53"/>
  <c r="S187" i="53" s="1"/>
  <c r="T182" i="53"/>
  <c r="R182" i="53"/>
  <c r="S182" i="53" s="1"/>
  <c r="R181" i="53"/>
  <c r="S181" i="53" s="1"/>
  <c r="T181" i="53"/>
  <c r="T174" i="53"/>
  <c r="R174" i="53"/>
  <c r="S174" i="53" s="1"/>
  <c r="R173" i="53"/>
  <c r="S173" i="53" s="1"/>
  <c r="T173" i="53"/>
  <c r="T166" i="53"/>
  <c r="R166" i="53"/>
  <c r="S166" i="53" s="1"/>
  <c r="R165" i="53"/>
  <c r="S165" i="53" s="1"/>
  <c r="T165" i="53"/>
  <c r="T158" i="53"/>
  <c r="R158" i="53"/>
  <c r="S158" i="53" s="1"/>
  <c r="R157" i="53"/>
  <c r="S157" i="53" s="1"/>
  <c r="T157" i="53"/>
  <c r="T143" i="53"/>
  <c r="R143" i="53"/>
  <c r="S143" i="53" s="1"/>
  <c r="R140" i="53"/>
  <c r="S140" i="53" s="1"/>
  <c r="T140" i="53"/>
  <c r="R138" i="53"/>
  <c r="S138" i="53" s="1"/>
  <c r="T138" i="53"/>
  <c r="T131" i="53"/>
  <c r="R131" i="53"/>
  <c r="S131" i="53" s="1"/>
  <c r="T129" i="53"/>
  <c r="R129" i="53"/>
  <c r="S129" i="53" s="1"/>
  <c r="Q119" i="53"/>
  <c r="Q109" i="53"/>
  <c r="R86" i="53"/>
  <c r="S86" i="53" s="1"/>
  <c r="T86" i="53"/>
  <c r="Q67" i="53"/>
  <c r="Q62" i="53"/>
  <c r="T188" i="53"/>
  <c r="T180" i="53"/>
  <c r="R180" i="53"/>
  <c r="S180" i="53" s="1"/>
  <c r="R179" i="53"/>
  <c r="S179" i="53" s="1"/>
  <c r="T179" i="53"/>
  <c r="T172" i="53"/>
  <c r="R172" i="53"/>
  <c r="S172" i="53" s="1"/>
  <c r="R171" i="53"/>
  <c r="S171" i="53" s="1"/>
  <c r="T171" i="53"/>
  <c r="T164" i="53"/>
  <c r="R164" i="53"/>
  <c r="S164" i="53" s="1"/>
  <c r="R163" i="53"/>
  <c r="S163" i="53" s="1"/>
  <c r="T163" i="53"/>
  <c r="T156" i="53"/>
  <c r="R156" i="53"/>
  <c r="S156" i="53" s="1"/>
  <c r="R155" i="53"/>
  <c r="S155" i="53" s="1"/>
  <c r="T155" i="53"/>
  <c r="R152" i="53"/>
  <c r="S152" i="53" s="1"/>
  <c r="T152" i="53"/>
  <c r="Q150" i="53"/>
  <c r="T147" i="53"/>
  <c r="R147" i="53"/>
  <c r="S147" i="53" s="1"/>
  <c r="T135" i="53"/>
  <c r="R135" i="53"/>
  <c r="S135" i="53" s="1"/>
  <c r="T133" i="53"/>
  <c r="R133" i="53"/>
  <c r="S133" i="53" s="1"/>
  <c r="Q121" i="53"/>
  <c r="R110" i="53"/>
  <c r="S110" i="53" s="1"/>
  <c r="T110" i="53"/>
  <c r="Q101" i="53"/>
  <c r="R44" i="53"/>
  <c r="S44" i="53" s="1"/>
  <c r="T44" i="53"/>
  <c r="Q38" i="53"/>
  <c r="T178" i="53"/>
  <c r="R178" i="53"/>
  <c r="S178" i="53" s="1"/>
  <c r="R177" i="53"/>
  <c r="S177" i="53" s="1"/>
  <c r="T177" i="53"/>
  <c r="T170" i="53"/>
  <c r="R170" i="53"/>
  <c r="S170" i="53" s="1"/>
  <c r="R169" i="53"/>
  <c r="S169" i="53" s="1"/>
  <c r="T169" i="53"/>
  <c r="T162" i="53"/>
  <c r="R162" i="53"/>
  <c r="S162" i="53" s="1"/>
  <c r="R161" i="53"/>
  <c r="S161" i="53" s="1"/>
  <c r="T161" i="53"/>
  <c r="T154" i="53"/>
  <c r="R154" i="53"/>
  <c r="S154" i="53" s="1"/>
  <c r="Q149" i="53"/>
  <c r="R144" i="53"/>
  <c r="S144" i="53" s="1"/>
  <c r="T144" i="53"/>
  <c r="Q142" i="53"/>
  <c r="T139" i="53"/>
  <c r="R139" i="53"/>
  <c r="S139" i="53" s="1"/>
  <c r="Q128" i="53"/>
  <c r="Q123" i="53"/>
  <c r="R102" i="53"/>
  <c r="S102" i="53" s="1"/>
  <c r="T102" i="53"/>
  <c r="Q93" i="53"/>
  <c r="T49" i="53"/>
  <c r="R49" i="53"/>
  <c r="S49" i="53" s="1"/>
  <c r="T47" i="53"/>
  <c r="R47" i="53"/>
  <c r="S47" i="53" s="1"/>
  <c r="T184" i="53"/>
  <c r="R184" i="53"/>
  <c r="S184" i="53" s="1"/>
  <c r="R183" i="53"/>
  <c r="S183" i="53" s="1"/>
  <c r="T183" i="53"/>
  <c r="T176" i="53"/>
  <c r="R176" i="53"/>
  <c r="S176" i="53" s="1"/>
  <c r="R175" i="53"/>
  <c r="S175" i="53" s="1"/>
  <c r="T175" i="53"/>
  <c r="T168" i="53"/>
  <c r="R168" i="53"/>
  <c r="S168" i="53" s="1"/>
  <c r="R167" i="53"/>
  <c r="S167" i="53" s="1"/>
  <c r="T167" i="53"/>
  <c r="T160" i="53"/>
  <c r="R160" i="53"/>
  <c r="S160" i="53" s="1"/>
  <c r="R159" i="53"/>
  <c r="S159" i="53" s="1"/>
  <c r="T159" i="53"/>
  <c r="T151" i="53"/>
  <c r="R151" i="53"/>
  <c r="S151" i="53" s="1"/>
  <c r="R148" i="53"/>
  <c r="S148" i="53" s="1"/>
  <c r="T148" i="53"/>
  <c r="R146" i="53"/>
  <c r="S146" i="53" s="1"/>
  <c r="T146" i="53"/>
  <c r="Q141" i="53"/>
  <c r="R136" i="53"/>
  <c r="S136" i="53" s="1"/>
  <c r="T136" i="53"/>
  <c r="Q132" i="53"/>
  <c r="T127" i="53"/>
  <c r="R127" i="53"/>
  <c r="S127" i="53" s="1"/>
  <c r="Q125" i="53"/>
  <c r="Q117" i="53"/>
  <c r="R94" i="53"/>
  <c r="S94" i="53" s="1"/>
  <c r="T94" i="53"/>
  <c r="Q85" i="53"/>
  <c r="R74" i="53"/>
  <c r="S74" i="53" s="1"/>
  <c r="T74" i="53"/>
  <c r="R72" i="53"/>
  <c r="S72" i="53" s="1"/>
  <c r="T72" i="53"/>
  <c r="R32" i="53"/>
  <c r="S32" i="53" s="1"/>
  <c r="U32" i="53" s="1"/>
  <c r="F27" i="3" s="1"/>
  <c r="T32" i="53"/>
  <c r="T29" i="53"/>
  <c r="R29" i="53"/>
  <c r="S29" i="53" s="1"/>
  <c r="U29" i="53" s="1"/>
  <c r="F24" i="3" s="1"/>
  <c r="R114" i="53"/>
  <c r="S114" i="53" s="1"/>
  <c r="T114" i="53"/>
  <c r="T113" i="53"/>
  <c r="R113" i="53"/>
  <c r="S113" i="53" s="1"/>
  <c r="R106" i="53"/>
  <c r="S106" i="53" s="1"/>
  <c r="T106" i="53"/>
  <c r="T105" i="53"/>
  <c r="R105" i="53"/>
  <c r="S105" i="53" s="1"/>
  <c r="R98" i="53"/>
  <c r="S98" i="53" s="1"/>
  <c r="T98" i="53"/>
  <c r="T97" i="53"/>
  <c r="R97" i="53"/>
  <c r="S97" i="53" s="1"/>
  <c r="R90" i="53"/>
  <c r="S90" i="53" s="1"/>
  <c r="T90" i="53"/>
  <c r="T89" i="53"/>
  <c r="R89" i="53"/>
  <c r="S89" i="53" s="1"/>
  <c r="R82" i="53"/>
  <c r="S82" i="53" s="1"/>
  <c r="T82" i="53"/>
  <c r="T81" i="53"/>
  <c r="R81" i="53"/>
  <c r="S81" i="53" s="1"/>
  <c r="Q76" i="53"/>
  <c r="T73" i="53"/>
  <c r="R73" i="53"/>
  <c r="S73" i="53" s="1"/>
  <c r="Q54" i="53"/>
  <c r="R48" i="53"/>
  <c r="S48" i="53" s="1"/>
  <c r="T48" i="53"/>
  <c r="T45" i="53"/>
  <c r="R45" i="53"/>
  <c r="S45" i="53" s="1"/>
  <c r="T36" i="53"/>
  <c r="T33" i="53"/>
  <c r="R33" i="53"/>
  <c r="S33" i="53" s="1"/>
  <c r="U33" i="53" s="1"/>
  <c r="F28" i="3" s="1"/>
  <c r="T31" i="53"/>
  <c r="R31" i="53"/>
  <c r="S31" i="53" s="1"/>
  <c r="R112" i="53"/>
  <c r="S112" i="53" s="1"/>
  <c r="T112" i="53"/>
  <c r="T111" i="53"/>
  <c r="R111" i="53"/>
  <c r="S111" i="53" s="1"/>
  <c r="R104" i="53"/>
  <c r="S104" i="53" s="1"/>
  <c r="T104" i="53"/>
  <c r="T103" i="53"/>
  <c r="R103" i="53"/>
  <c r="S103" i="53" s="1"/>
  <c r="R96" i="53"/>
  <c r="S96" i="53" s="1"/>
  <c r="T96" i="53"/>
  <c r="T95" i="53"/>
  <c r="R95" i="53"/>
  <c r="S95" i="53" s="1"/>
  <c r="R88" i="53"/>
  <c r="S88" i="53" s="1"/>
  <c r="T88" i="53"/>
  <c r="T87" i="53"/>
  <c r="R87" i="53"/>
  <c r="S87" i="53" s="1"/>
  <c r="R80" i="53"/>
  <c r="S80" i="53" s="1"/>
  <c r="T80" i="53"/>
  <c r="Q75" i="53"/>
  <c r="Q68" i="53"/>
  <c r="T65" i="53"/>
  <c r="R65" i="53"/>
  <c r="S65" i="53" s="1"/>
  <c r="T63" i="53"/>
  <c r="R63" i="53"/>
  <c r="S63" i="53" s="1"/>
  <c r="R56" i="53"/>
  <c r="S56" i="53" s="1"/>
  <c r="T56" i="53"/>
  <c r="T53" i="53"/>
  <c r="R53" i="53"/>
  <c r="S53" i="53" s="1"/>
  <c r="T41" i="53"/>
  <c r="R41" i="53"/>
  <c r="S41" i="53" s="1"/>
  <c r="T39" i="53"/>
  <c r="R39" i="53"/>
  <c r="S39" i="53" s="1"/>
  <c r="Q30" i="53"/>
  <c r="R134" i="53"/>
  <c r="S134" i="53" s="1"/>
  <c r="T134" i="53"/>
  <c r="R130" i="53"/>
  <c r="S130" i="53" s="1"/>
  <c r="T130" i="53"/>
  <c r="R126" i="53"/>
  <c r="S126" i="53" s="1"/>
  <c r="T126" i="53"/>
  <c r="R124" i="53"/>
  <c r="S124" i="53" s="1"/>
  <c r="T124" i="53"/>
  <c r="R122" i="53"/>
  <c r="S122" i="53" s="1"/>
  <c r="T122" i="53"/>
  <c r="R120" i="53"/>
  <c r="S120" i="53" s="1"/>
  <c r="T120" i="53"/>
  <c r="R118" i="53"/>
  <c r="S118" i="53" s="1"/>
  <c r="T118" i="53"/>
  <c r="R116" i="53"/>
  <c r="S116" i="53" s="1"/>
  <c r="T116" i="53"/>
  <c r="T115" i="53"/>
  <c r="R115" i="53"/>
  <c r="S115" i="53" s="1"/>
  <c r="R108" i="53"/>
  <c r="S108" i="53" s="1"/>
  <c r="T108" i="53"/>
  <c r="T107" i="53"/>
  <c r="R107" i="53"/>
  <c r="S107" i="53" s="1"/>
  <c r="R100" i="53"/>
  <c r="S100" i="53" s="1"/>
  <c r="T100" i="53"/>
  <c r="T99" i="53"/>
  <c r="R99" i="53"/>
  <c r="S99" i="53" s="1"/>
  <c r="R92" i="53"/>
  <c r="S92" i="53" s="1"/>
  <c r="T92" i="53"/>
  <c r="T91" i="53"/>
  <c r="R91" i="53"/>
  <c r="S91" i="53" s="1"/>
  <c r="R84" i="53"/>
  <c r="S84" i="53" s="1"/>
  <c r="T84" i="53"/>
  <c r="T83" i="53"/>
  <c r="R83" i="53"/>
  <c r="S83" i="53" s="1"/>
  <c r="R66" i="53"/>
  <c r="S66" i="53" s="1"/>
  <c r="T66" i="53"/>
  <c r="R64" i="53"/>
  <c r="S64" i="53" s="1"/>
  <c r="T64" i="53"/>
  <c r="T57" i="53"/>
  <c r="R57" i="53"/>
  <c r="S57" i="53" s="1"/>
  <c r="T55" i="53"/>
  <c r="R55" i="53"/>
  <c r="S55" i="53" s="1"/>
  <c r="Q46" i="53"/>
  <c r="R40" i="53"/>
  <c r="S40" i="53" s="1"/>
  <c r="T40" i="53"/>
  <c r="T37" i="53"/>
  <c r="R37" i="53"/>
  <c r="S37" i="53" s="1"/>
  <c r="T25" i="53"/>
  <c r="AC1018" i="53"/>
  <c r="T78" i="53"/>
  <c r="T70" i="53"/>
  <c r="T58" i="53"/>
  <c r="T50" i="53"/>
  <c r="T42" i="53"/>
  <c r="T34" i="53"/>
  <c r="I112" i="15"/>
  <c r="K112" i="15"/>
  <c r="AC17" i="15"/>
  <c r="AD17" i="15" s="1"/>
  <c r="AF17" i="15" s="1"/>
  <c r="I30" i="44"/>
  <c r="J30" i="44" s="1"/>
  <c r="J112" i="15"/>
  <c r="AC15" i="15"/>
  <c r="AD15" i="15" s="1"/>
  <c r="AF15" i="15" s="1"/>
  <c r="F112" i="15"/>
  <c r="AC13" i="15"/>
  <c r="AD13" i="15" s="1"/>
  <c r="AF13" i="15" s="1"/>
  <c r="E112" i="15"/>
  <c r="AC12" i="15"/>
  <c r="AD12" i="15" s="1"/>
  <c r="AF12" i="15" s="1"/>
  <c r="AC18" i="15"/>
  <c r="AD18" i="15" s="1"/>
  <c r="AF18" i="15" s="1"/>
  <c r="AC16" i="15"/>
  <c r="AD16" i="15" s="1"/>
  <c r="AF16" i="15" s="1"/>
  <c r="I29" i="44"/>
  <c r="J29" i="44" s="1"/>
  <c r="I28" i="44"/>
  <c r="J28" i="44" s="1"/>
  <c r="G17" i="43"/>
  <c r="H17" i="43" s="1"/>
  <c r="K29" i="44" s="1"/>
  <c r="D25" i="30"/>
  <c r="E13" i="37"/>
  <c r="F13" i="37" s="1"/>
  <c r="D14" i="37"/>
  <c r="D9" i="19"/>
  <c r="D18" i="16"/>
  <c r="E10" i="34"/>
  <c r="E10" i="33"/>
  <c r="D9" i="15"/>
  <c r="E10" i="32"/>
  <c r="E10" i="19"/>
  <c r="E19" i="16"/>
  <c r="E17" i="17"/>
  <c r="L10" i="54"/>
  <c r="L14" i="54"/>
  <c r="K16" i="44" s="1"/>
  <c r="L11" i="54"/>
  <c r="M11" i="54" s="1"/>
  <c r="L13" i="54"/>
  <c r="M13" i="54" s="1"/>
  <c r="L12" i="54"/>
  <c r="M12" i="54" s="1"/>
  <c r="G16" i="43"/>
  <c r="H16" i="43" s="1"/>
  <c r="K28" i="44" s="1"/>
  <c r="G12" i="43"/>
  <c r="H12" i="43" s="1"/>
  <c r="K24" i="44" s="1"/>
  <c r="H13" i="44"/>
  <c r="H15" i="44"/>
  <c r="H12" i="44"/>
  <c r="H16" i="44"/>
  <c r="H14" i="44"/>
  <c r="B33" i="36"/>
  <c r="I16" i="13"/>
  <c r="G115" i="11"/>
  <c r="F1013" i="26"/>
  <c r="AE1020" i="17"/>
  <c r="AF28" i="7"/>
  <c r="AF24" i="7"/>
  <c r="AF31" i="7"/>
  <c r="AF27" i="7"/>
  <c r="AF23" i="7"/>
  <c r="AF19" i="7"/>
  <c r="AG19" i="7" s="1"/>
  <c r="AF26" i="7"/>
  <c r="AD1022" i="4"/>
  <c r="AE24" i="4"/>
  <c r="D15" i="3" s="1"/>
  <c r="D12" i="3"/>
  <c r="AE27" i="4"/>
  <c r="D18" i="3" s="1"/>
  <c r="AE29" i="4"/>
  <c r="D20" i="3" s="1"/>
  <c r="AE23" i="4"/>
  <c r="D14" i="3" s="1"/>
  <c r="AE31" i="4"/>
  <c r="D22" i="3" s="1"/>
  <c r="T20" i="53"/>
  <c r="R20" i="53"/>
  <c r="S20" i="53" s="1"/>
  <c r="U20" i="53" s="1"/>
  <c r="F15" i="3" s="1"/>
  <c r="Q21" i="53"/>
  <c r="T21" i="53" s="1"/>
  <c r="I27" i="44"/>
  <c r="J27" i="44" s="1"/>
  <c r="G112" i="15"/>
  <c r="H112" i="15"/>
  <c r="AC14" i="15"/>
  <c r="AD14" i="15" s="1"/>
  <c r="AF14" i="15" s="1"/>
  <c r="I26" i="44"/>
  <c r="J26" i="44" s="1"/>
  <c r="I23" i="44"/>
  <c r="J23" i="44" s="1"/>
  <c r="AC11" i="15"/>
  <c r="I25" i="44"/>
  <c r="J25" i="44" s="1"/>
  <c r="I22" i="44"/>
  <c r="J22" i="44" s="1"/>
  <c r="I24" i="44"/>
  <c r="J24" i="44" s="1"/>
  <c r="D1013" i="9"/>
  <c r="AE1022" i="16"/>
  <c r="H17" i="16" s="1"/>
  <c r="D10" i="9" s="1"/>
  <c r="K17" i="10" s="1"/>
  <c r="G985" i="27"/>
  <c r="G982" i="27"/>
  <c r="G974" i="27"/>
  <c r="G966" i="27"/>
  <c r="G958" i="27"/>
  <c r="G977" i="27"/>
  <c r="G969" i="27"/>
  <c r="G961" i="27"/>
  <c r="G1014" i="27"/>
  <c r="G1009" i="27"/>
  <c r="G1006" i="27"/>
  <c r="G1001" i="27"/>
  <c r="G998" i="27"/>
  <c r="G993" i="27"/>
  <c r="G990" i="27"/>
  <c r="G769" i="27"/>
  <c r="G753" i="27"/>
  <c r="G737" i="27"/>
  <c r="G721" i="27"/>
  <c r="G523" i="27"/>
  <c r="G358" i="27"/>
  <c r="G766" i="27"/>
  <c r="G750" i="27"/>
  <c r="G734" i="27"/>
  <c r="G718" i="27"/>
  <c r="G399" i="27"/>
  <c r="G398" i="27"/>
  <c r="G761" i="27"/>
  <c r="G745" i="27"/>
  <c r="G729" i="27"/>
  <c r="G713" i="27"/>
  <c r="G587" i="27"/>
  <c r="G459" i="27"/>
  <c r="G366" i="27"/>
  <c r="G953" i="27"/>
  <c r="G950" i="27"/>
  <c r="G945" i="27"/>
  <c r="G942" i="27"/>
  <c r="G937" i="27"/>
  <c r="G934" i="27"/>
  <c r="G929" i="27"/>
  <c r="G926" i="27"/>
  <c r="G921" i="27"/>
  <c r="G918" i="27"/>
  <c r="G913" i="27"/>
  <c r="G910" i="27"/>
  <c r="G905" i="27"/>
  <c r="G902" i="27"/>
  <c r="G897" i="27"/>
  <c r="G894" i="27"/>
  <c r="G889" i="27"/>
  <c r="G886" i="27"/>
  <c r="G881" i="27"/>
  <c r="G878" i="27"/>
  <c r="G873" i="27"/>
  <c r="G870" i="27"/>
  <c r="G865" i="27"/>
  <c r="G862" i="27"/>
  <c r="G857" i="27"/>
  <c r="G854" i="27"/>
  <c r="G849" i="27"/>
  <c r="G846" i="27"/>
  <c r="G841" i="27"/>
  <c r="G838" i="27"/>
  <c r="G833" i="27"/>
  <c r="G830" i="27"/>
  <c r="G825" i="27"/>
  <c r="G822" i="27"/>
  <c r="G817" i="27"/>
  <c r="G814" i="27"/>
  <c r="G809" i="27"/>
  <c r="G806" i="27"/>
  <c r="G801" i="27"/>
  <c r="G798" i="27"/>
  <c r="G793" i="27"/>
  <c r="G790" i="27"/>
  <c r="G785" i="27"/>
  <c r="G782" i="27"/>
  <c r="G777" i="27"/>
  <c r="G774" i="27"/>
  <c r="G758" i="27"/>
  <c r="G742" i="27"/>
  <c r="G726" i="27"/>
  <c r="G710" i="27"/>
  <c r="G590" i="27"/>
  <c r="G367" i="27"/>
  <c r="G576" i="27"/>
  <c r="G562" i="27"/>
  <c r="G512" i="27"/>
  <c r="G498" i="27"/>
  <c r="G448" i="27"/>
  <c r="G434" i="27"/>
  <c r="G384" i="27"/>
  <c r="G302" i="27"/>
  <c r="G278" i="27"/>
  <c r="G271" i="27"/>
  <c r="G705" i="27"/>
  <c r="G702" i="27"/>
  <c r="G697" i="27"/>
  <c r="G694" i="27"/>
  <c r="G689" i="27"/>
  <c r="G686" i="27"/>
  <c r="G681" i="27"/>
  <c r="G678" i="27"/>
  <c r="G673" i="27"/>
  <c r="G670" i="27"/>
  <c r="G665" i="27"/>
  <c r="G662" i="27"/>
  <c r="G657" i="27"/>
  <c r="G654" i="27"/>
  <c r="G649" i="27"/>
  <c r="G646" i="27"/>
  <c r="G641" i="27"/>
  <c r="G638" i="27"/>
  <c r="G633" i="27"/>
  <c r="G630" i="27"/>
  <c r="G625" i="27"/>
  <c r="G622" i="27"/>
  <c r="G617" i="27"/>
  <c r="G614" i="27"/>
  <c r="G609" i="27"/>
  <c r="G607" i="27"/>
  <c r="G603" i="27"/>
  <c r="G598" i="27"/>
  <c r="G597" i="27"/>
  <c r="G592" i="27"/>
  <c r="G579" i="27"/>
  <c r="G578" i="27"/>
  <c r="G570" i="27"/>
  <c r="G569" i="27"/>
  <c r="G551" i="27"/>
  <c r="G543" i="27"/>
  <c r="G539" i="27"/>
  <c r="G534" i="27"/>
  <c r="G533" i="27"/>
  <c r="G528" i="27"/>
  <c r="G515" i="27"/>
  <c r="G514" i="27"/>
  <c r="G506" i="27"/>
  <c r="G505" i="27"/>
  <c r="G487" i="27"/>
  <c r="G479" i="27"/>
  <c r="G475" i="27"/>
  <c r="G470" i="27"/>
  <c r="G469" i="27"/>
  <c r="G464" i="27"/>
  <c r="G451" i="27"/>
  <c r="G450" i="27"/>
  <c r="G442" i="27"/>
  <c r="G441" i="27"/>
  <c r="G423" i="27"/>
  <c r="G415" i="27"/>
  <c r="G411" i="27"/>
  <c r="G406" i="27"/>
  <c r="G405" i="27"/>
  <c r="G400" i="27"/>
  <c r="G387" i="27"/>
  <c r="G386" i="27"/>
  <c r="G383" i="27"/>
  <c r="G373" i="27"/>
  <c r="G368" i="27"/>
  <c r="G355" i="27"/>
  <c r="G354" i="27"/>
  <c r="G334" i="27"/>
  <c r="G303" i="27"/>
  <c r="G299" i="27"/>
  <c r="G612" i="27"/>
  <c r="G595" i="27"/>
  <c r="G594" i="27"/>
  <c r="G586" i="27"/>
  <c r="G567" i="27"/>
  <c r="G559" i="27"/>
  <c r="G555" i="27"/>
  <c r="G550" i="27"/>
  <c r="G544" i="27"/>
  <c r="G531" i="27"/>
  <c r="G530" i="27"/>
  <c r="G522" i="27"/>
  <c r="G503" i="27"/>
  <c r="G495" i="27"/>
  <c r="G491" i="27"/>
  <c r="G486" i="27"/>
  <c r="G480" i="27"/>
  <c r="G467" i="27"/>
  <c r="G466" i="27"/>
  <c r="G458" i="27"/>
  <c r="G431" i="27"/>
  <c r="G427" i="27"/>
  <c r="G422" i="27"/>
  <c r="G416" i="27"/>
  <c r="G403" i="27"/>
  <c r="G402" i="27"/>
  <c r="G394" i="27"/>
  <c r="G371" i="27"/>
  <c r="G370" i="27"/>
  <c r="G362" i="27"/>
  <c r="G338" i="27"/>
  <c r="G286" i="27"/>
  <c r="G270" i="27"/>
  <c r="G266" i="27"/>
  <c r="G262" i="27"/>
  <c r="G602" i="27"/>
  <c r="G575" i="27"/>
  <c r="G571" i="27"/>
  <c r="G566" i="27"/>
  <c r="G560" i="27"/>
  <c r="G546" i="27"/>
  <c r="G538" i="27"/>
  <c r="G511" i="27"/>
  <c r="G507" i="27"/>
  <c r="G502" i="27"/>
  <c r="G496" i="27"/>
  <c r="G482" i="27"/>
  <c r="G474" i="27"/>
  <c r="G447" i="27"/>
  <c r="G443" i="27"/>
  <c r="G438" i="27"/>
  <c r="G432" i="27"/>
  <c r="G418" i="27"/>
  <c r="G410" i="27"/>
  <c r="G378" i="27"/>
  <c r="G352" i="27"/>
  <c r="G346" i="27"/>
  <c r="G345" i="27"/>
  <c r="G335" i="27"/>
  <c r="G331" i="27"/>
  <c r="G326" i="27"/>
  <c r="G298" i="27"/>
  <c r="G267" i="27"/>
  <c r="G336" i="27"/>
  <c r="G322" i="27"/>
  <c r="G272" i="27"/>
  <c r="G258" i="27"/>
  <c r="G250" i="27"/>
  <c r="G242" i="27"/>
  <c r="G226" i="27"/>
  <c r="G166" i="27"/>
  <c r="G288" i="27"/>
  <c r="G274" i="27"/>
  <c r="G245" i="27"/>
  <c r="G238" i="27"/>
  <c r="G234" i="27"/>
  <c r="G230" i="27"/>
  <c r="G202" i="27"/>
  <c r="G187" i="27"/>
  <c r="G183" i="27"/>
  <c r="G138" i="27"/>
  <c r="G42" i="27"/>
  <c r="G327" i="27"/>
  <c r="G319" i="27"/>
  <c r="G315" i="27"/>
  <c r="G310" i="27"/>
  <c r="G309" i="27"/>
  <c r="G304" i="27"/>
  <c r="G291" i="27"/>
  <c r="G290" i="27"/>
  <c r="G282" i="27"/>
  <c r="G281" i="27"/>
  <c r="G263" i="27"/>
  <c r="G255" i="27"/>
  <c r="G251" i="27"/>
  <c r="G246" i="27"/>
  <c r="G240" i="27"/>
  <c r="G227" i="27"/>
  <c r="G130" i="27"/>
  <c r="G320" i="27"/>
  <c r="G307" i="27"/>
  <c r="G306" i="27"/>
  <c r="G256" i="27"/>
  <c r="G155" i="27"/>
  <c r="G139" i="27"/>
  <c r="G224" i="27"/>
  <c r="G204" i="27"/>
  <c r="G190" i="27"/>
  <c r="G140" i="27"/>
  <c r="G126" i="27"/>
  <c r="G112" i="27"/>
  <c r="G110" i="27"/>
  <c r="G94" i="27"/>
  <c r="G78" i="27"/>
  <c r="G62" i="27"/>
  <c r="G218" i="27"/>
  <c r="G217" i="27"/>
  <c r="G207" i="27"/>
  <c r="G206" i="27"/>
  <c r="G198" i="27"/>
  <c r="G197" i="27"/>
  <c r="G179" i="27"/>
  <c r="G171" i="27"/>
  <c r="G167" i="27"/>
  <c r="G162" i="27"/>
  <c r="G161" i="27"/>
  <c r="G156" i="27"/>
  <c r="G143" i="27"/>
  <c r="G142" i="27"/>
  <c r="G134" i="27"/>
  <c r="G133" i="27"/>
  <c r="G116" i="27"/>
  <c r="G114" i="27"/>
  <c r="G98" i="27"/>
  <c r="G82" i="27"/>
  <c r="G66" i="27"/>
  <c r="G50" i="27"/>
  <c r="G44" i="27"/>
  <c r="G34" i="27"/>
  <c r="G172" i="27"/>
  <c r="G159" i="27"/>
  <c r="G158" i="27"/>
  <c r="G150" i="27"/>
  <c r="G120" i="27"/>
  <c r="G118" i="27"/>
  <c r="G104" i="27"/>
  <c r="G102" i="27"/>
  <c r="G86" i="27"/>
  <c r="G70" i="27"/>
  <c r="G54" i="27"/>
  <c r="G17" i="27"/>
  <c r="G223" i="27"/>
  <c r="G219" i="27"/>
  <c r="G214" i="27"/>
  <c r="G203" i="27"/>
  <c r="G199" i="27"/>
  <c r="G194" i="27"/>
  <c r="G188" i="27"/>
  <c r="G174" i="27"/>
  <c r="G124" i="27"/>
  <c r="G122" i="27"/>
  <c r="G108" i="27"/>
  <c r="G106" i="27"/>
  <c r="G90" i="27"/>
  <c r="G74" i="27"/>
  <c r="G58" i="27"/>
  <c r="G610" i="27"/>
  <c r="G1015" i="27"/>
  <c r="G1008" i="27"/>
  <c r="G1007" i="27"/>
  <c r="G1000" i="27"/>
  <c r="G999" i="27"/>
  <c r="G992" i="27"/>
  <c r="G991" i="27"/>
  <c r="G984" i="27"/>
  <c r="G983" i="27"/>
  <c r="G976" i="27"/>
  <c r="G975" i="27"/>
  <c r="G968" i="27"/>
  <c r="G967" i="27"/>
  <c r="G960" i="27"/>
  <c r="G959" i="27"/>
  <c r="G952" i="27"/>
  <c r="G951" i="27"/>
  <c r="G944" i="27"/>
  <c r="G943" i="27"/>
  <c r="G936" i="27"/>
  <c r="G935" i="27"/>
  <c r="G928" i="27"/>
  <c r="G927" i="27"/>
  <c r="G920" i="27"/>
  <c r="G919" i="27"/>
  <c r="G912" i="27"/>
  <c r="G911" i="27"/>
  <c r="G904" i="27"/>
  <c r="G903" i="27"/>
  <c r="G896" i="27"/>
  <c r="G895" i="27"/>
  <c r="G888" i="27"/>
  <c r="G887" i="27"/>
  <c r="G880" i="27"/>
  <c r="G879" i="27"/>
  <c r="G872" i="27"/>
  <c r="G871" i="27"/>
  <c r="G864" i="27"/>
  <c r="G863" i="27"/>
  <c r="G856" i="27"/>
  <c r="G855" i="27"/>
  <c r="G848" i="27"/>
  <c r="G847" i="27"/>
  <c r="G840" i="27"/>
  <c r="G839" i="27"/>
  <c r="G832" i="27"/>
  <c r="G831" i="27"/>
  <c r="G824" i="27"/>
  <c r="G823" i="27"/>
  <c r="G816" i="27"/>
  <c r="G815" i="27"/>
  <c r="G808" i="27"/>
  <c r="G807" i="27"/>
  <c r="G800" i="27"/>
  <c r="G799" i="27"/>
  <c r="G792" i="27"/>
  <c r="G791" i="27"/>
  <c r="G784" i="27"/>
  <c r="G783" i="27"/>
  <c r="G776" i="27"/>
  <c r="G775" i="27"/>
  <c r="G768" i="27"/>
  <c r="G767" i="27"/>
  <c r="G760" i="27"/>
  <c r="G759" i="27"/>
  <c r="G752" i="27"/>
  <c r="G751" i="27"/>
  <c r="G744" i="27"/>
  <c r="G743" i="27"/>
  <c r="G736" i="27"/>
  <c r="G735" i="27"/>
  <c r="G728" i="27"/>
  <c r="G727" i="27"/>
  <c r="G720" i="27"/>
  <c r="G719" i="27"/>
  <c r="G712" i="27"/>
  <c r="G711" i="27"/>
  <c r="G704" i="27"/>
  <c r="G703" i="27"/>
  <c r="G696" i="27"/>
  <c r="G695" i="27"/>
  <c r="G688" i="27"/>
  <c r="G687" i="27"/>
  <c r="G680" i="27"/>
  <c r="G679" i="27"/>
  <c r="G672" i="27"/>
  <c r="G671" i="27"/>
  <c r="G664" i="27"/>
  <c r="G663" i="27"/>
  <c r="G656" i="27"/>
  <c r="G655" i="27"/>
  <c r="G648" i="27"/>
  <c r="G647" i="27"/>
  <c r="G640" i="27"/>
  <c r="G639" i="27"/>
  <c r="G632" i="27"/>
  <c r="G631" i="27"/>
  <c r="G624" i="27"/>
  <c r="G623" i="27"/>
  <c r="G616" i="27"/>
  <c r="G615" i="27"/>
  <c r="G608" i="27"/>
  <c r="G585" i="27"/>
  <c r="G549" i="27"/>
  <c r="G521" i="27"/>
  <c r="G485" i="27"/>
  <c r="G457" i="27"/>
  <c r="G439" i="27"/>
  <c r="G421" i="27"/>
  <c r="G393" i="27"/>
  <c r="G361" i="27"/>
  <c r="G343" i="27"/>
  <c r="G325" i="27"/>
  <c r="G297" i="27"/>
  <c r="G279" i="27"/>
  <c r="G261" i="27"/>
  <c r="G243" i="27"/>
  <c r="G233" i="27"/>
  <c r="G215" i="27"/>
  <c r="G195" i="27"/>
  <c r="G177" i="27"/>
  <c r="G149" i="27"/>
  <c r="G131" i="27"/>
  <c r="G1013" i="27"/>
  <c r="G1010" i="27"/>
  <c r="G1005" i="27"/>
  <c r="G1002" i="27"/>
  <c r="G997" i="27"/>
  <c r="G994" i="27"/>
  <c r="G989" i="27"/>
  <c r="G986" i="27"/>
  <c r="G981" i="27"/>
  <c r="G978" i="27"/>
  <c r="G973" i="27"/>
  <c r="G970" i="27"/>
  <c r="G965" i="27"/>
  <c r="G962" i="27"/>
  <c r="G957" i="27"/>
  <c r="G954" i="27"/>
  <c r="G949" i="27"/>
  <c r="G946" i="27"/>
  <c r="G941" i="27"/>
  <c r="G938" i="27"/>
  <c r="G933" i="27"/>
  <c r="G930" i="27"/>
  <c r="G925" i="27"/>
  <c r="G922" i="27"/>
  <c r="G917" i="27"/>
  <c r="G914" i="27"/>
  <c r="G909" i="27"/>
  <c r="G906" i="27"/>
  <c r="G901" i="27"/>
  <c r="G898" i="27"/>
  <c r="G893" i="27"/>
  <c r="G890" i="27"/>
  <c r="G885" i="27"/>
  <c r="G882" i="27"/>
  <c r="G877" i="27"/>
  <c r="G874" i="27"/>
  <c r="G869" i="27"/>
  <c r="G866" i="27"/>
  <c r="G861" i="27"/>
  <c r="G858" i="27"/>
  <c r="G853" i="27"/>
  <c r="G850" i="27"/>
  <c r="G845" i="27"/>
  <c r="G842" i="27"/>
  <c r="G837" i="27"/>
  <c r="G834" i="27"/>
  <c r="G829" i="27"/>
  <c r="G826" i="27"/>
  <c r="G821" i="27"/>
  <c r="G818" i="27"/>
  <c r="G813" i="27"/>
  <c r="G810" i="27"/>
  <c r="G805" i="27"/>
  <c r="G802" i="27"/>
  <c r="G797" i="27"/>
  <c r="G794" i="27"/>
  <c r="G789" i="27"/>
  <c r="G786" i="27"/>
  <c r="G781" i="27"/>
  <c r="G778" i="27"/>
  <c r="G773" i="27"/>
  <c r="G770" i="27"/>
  <c r="G765" i="27"/>
  <c r="G762" i="27"/>
  <c r="G757" i="27"/>
  <c r="G754" i="27"/>
  <c r="G749" i="27"/>
  <c r="G746" i="27"/>
  <c r="G741" i="27"/>
  <c r="G738" i="27"/>
  <c r="G733" i="27"/>
  <c r="G730" i="27"/>
  <c r="G725" i="27"/>
  <c r="G722" i="27"/>
  <c r="G717" i="27"/>
  <c r="G714" i="27"/>
  <c r="G709" i="27"/>
  <c r="G706" i="27"/>
  <c r="G701" i="27"/>
  <c r="G698" i="27"/>
  <c r="G693" i="27"/>
  <c r="G690" i="27"/>
  <c r="G685" i="27"/>
  <c r="G682" i="27"/>
  <c r="G677" i="27"/>
  <c r="G674" i="27"/>
  <c r="G669" i="27"/>
  <c r="G666" i="27"/>
  <c r="G661" i="27"/>
  <c r="G658" i="27"/>
  <c r="G653" i="27"/>
  <c r="G650" i="27"/>
  <c r="G645" i="27"/>
  <c r="G642" i="27"/>
  <c r="G637" i="27"/>
  <c r="G634" i="27"/>
  <c r="G629" i="27"/>
  <c r="G626" i="27"/>
  <c r="G621" i="27"/>
  <c r="G618" i="27"/>
  <c r="G613" i="27"/>
  <c r="G611" i="27"/>
  <c r="G601" i="27"/>
  <c r="G583" i="27"/>
  <c r="G565" i="27"/>
  <c r="G547" i="27"/>
  <c r="G537" i="27"/>
  <c r="G519" i="27"/>
  <c r="G501" i="27"/>
  <c r="G483" i="27"/>
  <c r="G473" i="27"/>
  <c r="G455" i="27"/>
  <c r="G437" i="27"/>
  <c r="G419" i="27"/>
  <c r="G409" i="27"/>
  <c r="G391" i="27"/>
  <c r="G377" i="27"/>
  <c r="G359" i="27"/>
  <c r="G341" i="27"/>
  <c r="G323" i="27"/>
  <c r="G313" i="27"/>
  <c r="G295" i="27"/>
  <c r="G277" i="27"/>
  <c r="G259" i="27"/>
  <c r="G249" i="27"/>
  <c r="G231" i="27"/>
  <c r="G213" i="27"/>
  <c r="G211" i="27"/>
  <c r="G193" i="27"/>
  <c r="G175" i="27"/>
  <c r="G165" i="27"/>
  <c r="G147" i="27"/>
  <c r="G129" i="27"/>
  <c r="G1012" i="27"/>
  <c r="G1011" i="27"/>
  <c r="G1004" i="27"/>
  <c r="G1003" i="27"/>
  <c r="G996" i="27"/>
  <c r="G995" i="27"/>
  <c r="G988" i="27"/>
  <c r="G987" i="27"/>
  <c r="G980" i="27"/>
  <c r="G979" i="27"/>
  <c r="G972" i="27"/>
  <c r="G971" i="27"/>
  <c r="G964" i="27"/>
  <c r="G963" i="27"/>
  <c r="G956" i="27"/>
  <c r="G955" i="27"/>
  <c r="G948" i="27"/>
  <c r="G947" i="27"/>
  <c r="G940" i="27"/>
  <c r="G939" i="27"/>
  <c r="G932" i="27"/>
  <c r="G931" i="27"/>
  <c r="G924" i="27"/>
  <c r="G923" i="27"/>
  <c r="G916" i="27"/>
  <c r="G915" i="27"/>
  <c r="G908" i="27"/>
  <c r="G907" i="27"/>
  <c r="G900" i="27"/>
  <c r="G899" i="27"/>
  <c r="G892" i="27"/>
  <c r="G891" i="27"/>
  <c r="G884" i="27"/>
  <c r="G883" i="27"/>
  <c r="G876" i="27"/>
  <c r="G875" i="27"/>
  <c r="G868" i="27"/>
  <c r="G867" i="27"/>
  <c r="G860" i="27"/>
  <c r="G859" i="27"/>
  <c r="G852" i="27"/>
  <c r="G851" i="27"/>
  <c r="G844" i="27"/>
  <c r="G843" i="27"/>
  <c r="G836" i="27"/>
  <c r="G835" i="27"/>
  <c r="G828" i="27"/>
  <c r="G827" i="27"/>
  <c r="G820" i="27"/>
  <c r="G819" i="27"/>
  <c r="G812" i="27"/>
  <c r="G811" i="27"/>
  <c r="G804" i="27"/>
  <c r="G803" i="27"/>
  <c r="G796" i="27"/>
  <c r="G795" i="27"/>
  <c r="G788" i="27"/>
  <c r="G787" i="27"/>
  <c r="G780" i="27"/>
  <c r="G779" i="27"/>
  <c r="G772" i="27"/>
  <c r="G771" i="27"/>
  <c r="G764" i="27"/>
  <c r="G763" i="27"/>
  <c r="G756" i="27"/>
  <c r="G755" i="27"/>
  <c r="G748" i="27"/>
  <c r="G747" i="27"/>
  <c r="G740" i="27"/>
  <c r="G739" i="27"/>
  <c r="G732" i="27"/>
  <c r="G731" i="27"/>
  <c r="G724" i="27"/>
  <c r="G723" i="27"/>
  <c r="G716" i="27"/>
  <c r="G715" i="27"/>
  <c r="G708" i="27"/>
  <c r="G707" i="27"/>
  <c r="G700" i="27"/>
  <c r="G699" i="27"/>
  <c r="G692" i="27"/>
  <c r="G691" i="27"/>
  <c r="G684" i="27"/>
  <c r="G683" i="27"/>
  <c r="G676" i="27"/>
  <c r="G675" i="27"/>
  <c r="G668" i="27"/>
  <c r="G667" i="27"/>
  <c r="G660" i="27"/>
  <c r="G659" i="27"/>
  <c r="G652" i="27"/>
  <c r="G651" i="27"/>
  <c r="G644" i="27"/>
  <c r="G643" i="27"/>
  <c r="G636" i="27"/>
  <c r="G635" i="27"/>
  <c r="G628" i="27"/>
  <c r="G627" i="27"/>
  <c r="G620" i="27"/>
  <c r="G619" i="27"/>
  <c r="G599" i="27"/>
  <c r="G581" i="27"/>
  <c r="G563" i="27"/>
  <c r="G553" i="27"/>
  <c r="G535" i="27"/>
  <c r="G517" i="27"/>
  <c r="G499" i="27"/>
  <c r="G489" i="27"/>
  <c r="G471" i="27"/>
  <c r="G453" i="27"/>
  <c r="G435" i="27"/>
  <c r="G425" i="27"/>
  <c r="G407" i="27"/>
  <c r="G389" i="27"/>
  <c r="G381" i="27"/>
  <c r="G375" i="27"/>
  <c r="G357" i="27"/>
  <c r="G339" i="27"/>
  <c r="G329" i="27"/>
  <c r="G311" i="27"/>
  <c r="G293" i="27"/>
  <c r="G275" i="27"/>
  <c r="G265" i="27"/>
  <c r="G247" i="27"/>
  <c r="G229" i="27"/>
  <c r="G209" i="27"/>
  <c r="G191" i="27"/>
  <c r="G181" i="27"/>
  <c r="G163" i="27"/>
  <c r="G145" i="27"/>
  <c r="G127" i="27"/>
  <c r="G593" i="27"/>
  <c r="G577" i="27"/>
  <c r="G561" i="27"/>
  <c r="G545" i="27"/>
  <c r="G529" i="27"/>
  <c r="G513" i="27"/>
  <c r="G497" i="27"/>
  <c r="G481" i="27"/>
  <c r="G465" i="27"/>
  <c r="G449" i="27"/>
  <c r="G433" i="27"/>
  <c r="G417" i="27"/>
  <c r="G401" i="27"/>
  <c r="G385" i="27"/>
  <c r="G369" i="27"/>
  <c r="G353" i="27"/>
  <c r="G337" i="27"/>
  <c r="G321" i="27"/>
  <c r="G305" i="27"/>
  <c r="G289" i="27"/>
  <c r="G273" i="27"/>
  <c r="G257" i="27"/>
  <c r="G241" i="27"/>
  <c r="G225" i="27"/>
  <c r="G205" i="27"/>
  <c r="G189" i="27"/>
  <c r="G173" i="27"/>
  <c r="G157" i="27"/>
  <c r="G141" i="27"/>
  <c r="G125" i="27"/>
  <c r="G121" i="27"/>
  <c r="G117" i="27"/>
  <c r="G113" i="27"/>
  <c r="G109" i="27"/>
  <c r="G105" i="27"/>
  <c r="G101" i="27"/>
  <c r="G100" i="27"/>
  <c r="G97" i="27"/>
  <c r="G96" i="27"/>
  <c r="G93" i="27"/>
  <c r="G92" i="27"/>
  <c r="G89" i="27"/>
  <c r="G88" i="27"/>
  <c r="G85" i="27"/>
  <c r="G84" i="27"/>
  <c r="G81" i="27"/>
  <c r="G80" i="27"/>
  <c r="G77" i="27"/>
  <c r="G76" i="27"/>
  <c r="G73" i="27"/>
  <c r="G72" i="27"/>
  <c r="G69" i="27"/>
  <c r="G68" i="27"/>
  <c r="G65" i="27"/>
  <c r="G64" i="27"/>
  <c r="G61" i="27"/>
  <c r="G60" i="27"/>
  <c r="G57" i="27"/>
  <c r="G56" i="27"/>
  <c r="G53" i="27"/>
  <c r="G52" i="27"/>
  <c r="G49" i="27"/>
  <c r="G48" i="27"/>
  <c r="G43" i="27"/>
  <c r="G605" i="27"/>
  <c r="G604" i="27"/>
  <c r="G589" i="27"/>
  <c r="G588" i="27"/>
  <c r="G573" i="27"/>
  <c r="G572" i="27"/>
  <c r="G557" i="27"/>
  <c r="G556" i="27"/>
  <c r="G541" i="27"/>
  <c r="G540" i="27"/>
  <c r="G525" i="27"/>
  <c r="G524" i="27"/>
  <c r="G509" i="27"/>
  <c r="G508" i="27"/>
  <c r="G493" i="27"/>
  <c r="G492" i="27"/>
  <c r="G477" i="27"/>
  <c r="G476" i="27"/>
  <c r="G461" i="27"/>
  <c r="G460" i="27"/>
  <c r="G445" i="27"/>
  <c r="G444" i="27"/>
  <c r="G429" i="27"/>
  <c r="G428" i="27"/>
  <c r="G413" i="27"/>
  <c r="G412" i="27"/>
  <c r="G397" i="27"/>
  <c r="G396" i="27"/>
  <c r="G365" i="27"/>
  <c r="G364" i="27"/>
  <c r="G349" i="27"/>
  <c r="G348" i="27"/>
  <c r="G333" i="27"/>
  <c r="G332" i="27"/>
  <c r="G317" i="27"/>
  <c r="G316" i="27"/>
  <c r="G301" i="27"/>
  <c r="G300" i="27"/>
  <c r="G285" i="27"/>
  <c r="G284" i="27"/>
  <c r="G269" i="27"/>
  <c r="G268" i="27"/>
  <c r="G253" i="27"/>
  <c r="G252" i="27"/>
  <c r="G237" i="27"/>
  <c r="G236" i="27"/>
  <c r="G221" i="27"/>
  <c r="G220" i="27"/>
  <c r="G201" i="27"/>
  <c r="G200" i="27"/>
  <c r="G185" i="27"/>
  <c r="G184" i="27"/>
  <c r="G169" i="27"/>
  <c r="G168" i="27"/>
  <c r="G153" i="27"/>
  <c r="G152" i="27"/>
  <c r="G137" i="27"/>
  <c r="G136" i="27"/>
  <c r="G47" i="27"/>
  <c r="G45" i="27"/>
  <c r="G39" i="27"/>
  <c r="G35" i="27"/>
  <c r="G31" i="27"/>
  <c r="G27" i="27"/>
  <c r="G23" i="27"/>
  <c r="G18" i="27"/>
  <c r="G600" i="27"/>
  <c r="G584" i="27"/>
  <c r="G568" i="27"/>
  <c r="G552" i="27"/>
  <c r="G536" i="27"/>
  <c r="G520" i="27"/>
  <c r="G504" i="27"/>
  <c r="G488" i="27"/>
  <c r="G472" i="27"/>
  <c r="G456" i="27"/>
  <c r="G440" i="27"/>
  <c r="G424" i="27"/>
  <c r="G408" i="27"/>
  <c r="G392" i="27"/>
  <c r="G380" i="27"/>
  <c r="G376" i="27"/>
  <c r="G360" i="27"/>
  <c r="G344" i="27"/>
  <c r="G328" i="27"/>
  <c r="G312" i="27"/>
  <c r="G296" i="27"/>
  <c r="G280" i="27"/>
  <c r="G264" i="27"/>
  <c r="G248" i="27"/>
  <c r="G232" i="27"/>
  <c r="G216" i="27"/>
  <c r="G196" i="27"/>
  <c r="G180" i="27"/>
  <c r="G164" i="27"/>
  <c r="G148" i="27"/>
  <c r="G132" i="27"/>
  <c r="G37" i="27"/>
  <c r="G36" i="27"/>
  <c r="G33" i="27"/>
  <c r="G32" i="27"/>
  <c r="G29" i="27"/>
  <c r="G28" i="27"/>
  <c r="G25" i="27"/>
  <c r="G24" i="27"/>
  <c r="G20" i="27"/>
  <c r="G19" i="27"/>
  <c r="G16" i="27"/>
  <c r="G15" i="27"/>
  <c r="G22" i="27"/>
  <c r="G596" i="27"/>
  <c r="G580" i="27"/>
  <c r="G564" i="27"/>
  <c r="G548" i="27"/>
  <c r="G532" i="27"/>
  <c r="G516" i="27"/>
  <c r="G500" i="27"/>
  <c r="G484" i="27"/>
  <c r="G468" i="27"/>
  <c r="G452" i="27"/>
  <c r="G436" i="27"/>
  <c r="G420" i="27"/>
  <c r="G404" i="27"/>
  <c r="G388" i="27"/>
  <c r="G372" i="27"/>
  <c r="G356" i="27"/>
  <c r="G340" i="27"/>
  <c r="G324" i="27"/>
  <c r="G308" i="27"/>
  <c r="G292" i="27"/>
  <c r="G276" i="27"/>
  <c r="G260" i="27"/>
  <c r="G244" i="27"/>
  <c r="G228" i="27"/>
  <c r="G212" i="27"/>
  <c r="G208" i="27"/>
  <c r="G192" i="27"/>
  <c r="G176" i="27"/>
  <c r="G160" i="27"/>
  <c r="G144" i="27"/>
  <c r="G128" i="27"/>
  <c r="G123" i="27"/>
  <c r="G119" i="27"/>
  <c r="G115" i="27"/>
  <c r="G111" i="27"/>
  <c r="G107" i="27"/>
  <c r="G103" i="27"/>
  <c r="G99" i="27"/>
  <c r="G95" i="27"/>
  <c r="G91" i="27"/>
  <c r="G87" i="27"/>
  <c r="G83" i="27"/>
  <c r="G79" i="27"/>
  <c r="G75" i="27"/>
  <c r="G71" i="27"/>
  <c r="G67" i="27"/>
  <c r="G63" i="27"/>
  <c r="G59" i="27"/>
  <c r="G55" i="27"/>
  <c r="G51" i="27"/>
  <c r="G41" i="27"/>
  <c r="G40" i="27"/>
  <c r="B37" i="36"/>
  <c r="K23" i="44"/>
  <c r="E31" i="43"/>
  <c r="B36" i="36"/>
  <c r="B34" i="36"/>
  <c r="I12" i="44"/>
  <c r="I14" i="44"/>
  <c r="I13" i="44"/>
  <c r="M14" i="54" l="1"/>
  <c r="L30" i="44"/>
  <c r="U31" i="53"/>
  <c r="F26" i="3" s="1"/>
  <c r="U25" i="53"/>
  <c r="F20" i="3" s="1"/>
  <c r="T23" i="53"/>
  <c r="R23" i="53"/>
  <c r="S23" i="53" s="1"/>
  <c r="U23" i="53" s="1"/>
  <c r="F18" i="3" s="1"/>
  <c r="T19" i="53"/>
  <c r="R18" i="53"/>
  <c r="S18" i="53" s="1"/>
  <c r="AH131" i="7"/>
  <c r="AH178" i="7"/>
  <c r="E171" i="3" s="1"/>
  <c r="AH211" i="7"/>
  <c r="AH55" i="7"/>
  <c r="E48" i="3" s="1"/>
  <c r="AH247" i="7"/>
  <c r="AH68" i="7"/>
  <c r="E61" i="3" s="1"/>
  <c r="AH691" i="7"/>
  <c r="AH879" i="7"/>
  <c r="E872" i="3" s="1"/>
  <c r="AH722" i="7"/>
  <c r="AH44" i="7"/>
  <c r="AH331" i="7"/>
  <c r="AH498" i="7"/>
  <c r="E491" i="3" s="1"/>
  <c r="AH711" i="7"/>
  <c r="AH742" i="7"/>
  <c r="E735" i="3" s="1"/>
  <c r="AH838" i="7"/>
  <c r="AH1009" i="7"/>
  <c r="E1002" i="3" s="1"/>
  <c r="AH804" i="7"/>
  <c r="AH866" i="7"/>
  <c r="E859" i="3" s="1"/>
  <c r="AH727" i="7"/>
  <c r="AH235" i="7"/>
  <c r="E228" i="3" s="1"/>
  <c r="AH379" i="7"/>
  <c r="AG889" i="7"/>
  <c r="AH889" i="7"/>
  <c r="AG193" i="7"/>
  <c r="AH193" i="7"/>
  <c r="AG458" i="7"/>
  <c r="AH458" i="7"/>
  <c r="AG586" i="7"/>
  <c r="AH586" i="7"/>
  <c r="AH138" i="7"/>
  <c r="E131" i="3" s="1"/>
  <c r="AG209" i="7"/>
  <c r="AH209" i="7"/>
  <c r="AG442" i="7"/>
  <c r="AH442" i="7"/>
  <c r="AG733" i="7"/>
  <c r="AH733" i="7"/>
  <c r="AH187" i="7"/>
  <c r="AH316" i="7"/>
  <c r="E309" i="3" s="1"/>
  <c r="AH619" i="7"/>
  <c r="AH667" i="7"/>
  <c r="E660" i="3" s="1"/>
  <c r="AH718" i="7"/>
  <c r="AH852" i="7"/>
  <c r="E845" i="3" s="1"/>
  <c r="AH702" i="7"/>
  <c r="AG414" i="7"/>
  <c r="AH414" i="7"/>
  <c r="AG901" i="7"/>
  <c r="AH901" i="7"/>
  <c r="AG634" i="7"/>
  <c r="AH634" i="7"/>
  <c r="AG741" i="7"/>
  <c r="AH741" i="7"/>
  <c r="AH56" i="7"/>
  <c r="E49" i="3" s="1"/>
  <c r="AH192" i="7"/>
  <c r="AH546" i="7"/>
  <c r="E539" i="3" s="1"/>
  <c r="AH975" i="7"/>
  <c r="AH240" i="7"/>
  <c r="E233" i="3" s="1"/>
  <c r="AH714" i="7"/>
  <c r="AH989" i="7"/>
  <c r="E982" i="3" s="1"/>
  <c r="AG933" i="7"/>
  <c r="AH933" i="7"/>
  <c r="AG965" i="7"/>
  <c r="AH965" i="7"/>
  <c r="K18" i="13"/>
  <c r="L26" i="44"/>
  <c r="L27" i="44"/>
  <c r="K16" i="13"/>
  <c r="L31" i="44"/>
  <c r="T26" i="53"/>
  <c r="S34" i="53"/>
  <c r="U37" i="53"/>
  <c r="F32" i="3" s="1"/>
  <c r="T22" i="53"/>
  <c r="R22" i="53"/>
  <c r="S22" i="53" s="1"/>
  <c r="L22" i="44"/>
  <c r="T24" i="53"/>
  <c r="R28" i="53"/>
  <c r="S28" i="53" s="1"/>
  <c r="T28" i="53"/>
  <c r="J13" i="13"/>
  <c r="K15" i="13"/>
  <c r="K17" i="13"/>
  <c r="L10" i="13"/>
  <c r="L22" i="13" s="1"/>
  <c r="K19" i="13"/>
  <c r="K27" i="13"/>
  <c r="K31" i="13"/>
  <c r="K35" i="13"/>
  <c r="K39" i="13"/>
  <c r="K43" i="13"/>
  <c r="K47" i="13"/>
  <c r="K51" i="13"/>
  <c r="K55" i="13"/>
  <c r="K59" i="13"/>
  <c r="K63" i="13"/>
  <c r="K67" i="13"/>
  <c r="K71" i="13"/>
  <c r="K26" i="13"/>
  <c r="K30" i="13"/>
  <c r="K34" i="13"/>
  <c r="K38" i="13"/>
  <c r="K42" i="13"/>
  <c r="K46" i="13"/>
  <c r="K50" i="13"/>
  <c r="K54" i="13"/>
  <c r="K58" i="13"/>
  <c r="K62" i="13"/>
  <c r="K66" i="13"/>
  <c r="K70" i="13"/>
  <c r="K20" i="13"/>
  <c r="K28" i="13"/>
  <c r="K36" i="13"/>
  <c r="K44" i="13"/>
  <c r="K52" i="13"/>
  <c r="K60" i="13"/>
  <c r="K68" i="13"/>
  <c r="K73" i="13"/>
  <c r="K77" i="13"/>
  <c r="K81" i="13"/>
  <c r="K85" i="13"/>
  <c r="K89" i="13"/>
  <c r="K93" i="13"/>
  <c r="K97" i="13"/>
  <c r="K101" i="13"/>
  <c r="K102" i="13"/>
  <c r="K33" i="13"/>
  <c r="K41" i="13"/>
  <c r="K49" i="13"/>
  <c r="K57" i="13"/>
  <c r="K65" i="13"/>
  <c r="K76" i="13"/>
  <c r="K80" i="13"/>
  <c r="K84" i="13"/>
  <c r="K88" i="13"/>
  <c r="K92" i="13"/>
  <c r="K21" i="13"/>
  <c r="K32" i="13"/>
  <c r="K40" i="13"/>
  <c r="K48" i="13"/>
  <c r="K56" i="13"/>
  <c r="K64" i="13"/>
  <c r="K72" i="13"/>
  <c r="K75" i="13"/>
  <c r="K79" i="13"/>
  <c r="K83" i="13"/>
  <c r="K87" i="13"/>
  <c r="K91" i="13"/>
  <c r="K95" i="13"/>
  <c r="K99" i="13"/>
  <c r="K78" i="13"/>
  <c r="K86" i="13"/>
  <c r="K94" i="13"/>
  <c r="K103" i="13"/>
  <c r="K37" i="13"/>
  <c r="K53" i="13"/>
  <c r="K69" i="13"/>
  <c r="K104" i="13"/>
  <c r="K111" i="13"/>
  <c r="K112" i="13"/>
  <c r="K113" i="13"/>
  <c r="K11" i="13"/>
  <c r="K74" i="13"/>
  <c r="K82" i="13"/>
  <c r="K90" i="13"/>
  <c r="K105" i="13"/>
  <c r="K108" i="13"/>
  <c r="K109" i="13"/>
  <c r="K110" i="13"/>
  <c r="K29" i="13"/>
  <c r="K45" i="13"/>
  <c r="K61" i="13"/>
  <c r="K96" i="13"/>
  <c r="K98" i="13"/>
  <c r="K100" i="13"/>
  <c r="K106" i="13"/>
  <c r="K107" i="13"/>
  <c r="S26" i="53"/>
  <c r="U26" i="53" s="1"/>
  <c r="F21" i="3" s="1"/>
  <c r="S24" i="53"/>
  <c r="U24" i="53" s="1"/>
  <c r="F19" i="3" s="1"/>
  <c r="R21" i="53"/>
  <c r="S21" i="53" s="1"/>
  <c r="U21" i="53" s="1"/>
  <c r="F16" i="3" s="1"/>
  <c r="F16" i="47"/>
  <c r="E95" i="2"/>
  <c r="E96" i="2" s="1"/>
  <c r="G91" i="2"/>
  <c r="E29" i="2"/>
  <c r="D67" i="2" s="1"/>
  <c r="D69" i="2" s="1"/>
  <c r="C78" i="2"/>
  <c r="G59" i="2"/>
  <c r="H61" i="2"/>
  <c r="G61" i="2" s="1"/>
  <c r="Q17" i="53"/>
  <c r="E66" i="9"/>
  <c r="E94" i="9"/>
  <c r="E166" i="9"/>
  <c r="E182" i="9"/>
  <c r="B38" i="10"/>
  <c r="E811" i="3"/>
  <c r="E899" i="3"/>
  <c r="E906" i="3"/>
  <c r="E931" i="3"/>
  <c r="E970" i="3"/>
  <c r="E995" i="3"/>
  <c r="E30" i="9"/>
  <c r="E38" i="9"/>
  <c r="E174" i="9"/>
  <c r="E15" i="9"/>
  <c r="E23" i="9"/>
  <c r="E31" i="9"/>
  <c r="E39" i="9"/>
  <c r="E47" i="9"/>
  <c r="E55" i="9"/>
  <c r="E63" i="9"/>
  <c r="E71" i="9"/>
  <c r="E79" i="9"/>
  <c r="E87" i="9"/>
  <c r="E95" i="9"/>
  <c r="E103" i="9"/>
  <c r="E111" i="9"/>
  <c r="E119" i="9"/>
  <c r="E127" i="9"/>
  <c r="E135" i="9"/>
  <c r="E143" i="9"/>
  <c r="E151" i="9"/>
  <c r="E159" i="9"/>
  <c r="E167" i="9"/>
  <c r="E175" i="9"/>
  <c r="E183" i="9"/>
  <c r="E191" i="9"/>
  <c r="E199" i="9"/>
  <c r="E327" i="3"/>
  <c r="E207" i="9"/>
  <c r="E215" i="9"/>
  <c r="E223" i="9"/>
  <c r="E231" i="9"/>
  <c r="E239" i="9"/>
  <c r="E247" i="9"/>
  <c r="E255" i="9"/>
  <c r="E263" i="9"/>
  <c r="E271" i="9"/>
  <c r="E279" i="9"/>
  <c r="E287" i="9"/>
  <c r="E295" i="9"/>
  <c r="E303" i="9"/>
  <c r="E311" i="9"/>
  <c r="E319" i="9"/>
  <c r="E327" i="9"/>
  <c r="E335" i="9"/>
  <c r="E343" i="9"/>
  <c r="E351" i="9"/>
  <c r="E359" i="9"/>
  <c r="E367" i="9"/>
  <c r="E375" i="9"/>
  <c r="E383" i="9"/>
  <c r="E391" i="9"/>
  <c r="E399" i="9"/>
  <c r="E407" i="9"/>
  <c r="E415" i="9"/>
  <c r="E423" i="9"/>
  <c r="E431" i="9"/>
  <c r="E439" i="9"/>
  <c r="E447" i="9"/>
  <c r="E455" i="9"/>
  <c r="E463" i="9"/>
  <c r="E471" i="9"/>
  <c r="E479" i="9"/>
  <c r="E487" i="9"/>
  <c r="E495" i="9"/>
  <c r="E503" i="9"/>
  <c r="E511" i="9"/>
  <c r="E519" i="9"/>
  <c r="E527" i="9"/>
  <c r="E535" i="9"/>
  <c r="E543" i="9"/>
  <c r="E551" i="9"/>
  <c r="E559" i="9"/>
  <c r="E567" i="9"/>
  <c r="E575" i="9"/>
  <c r="E583" i="9"/>
  <c r="E623" i="9"/>
  <c r="E631" i="9"/>
  <c r="E639" i="9"/>
  <c r="E647" i="9"/>
  <c r="E655" i="9"/>
  <c r="E663" i="9"/>
  <c r="E679" i="9"/>
  <c r="E695" i="9"/>
  <c r="E703" i="9"/>
  <c r="E711" i="9"/>
  <c r="E719" i="9"/>
  <c r="E751" i="9"/>
  <c r="E759" i="9"/>
  <c r="E767" i="9"/>
  <c r="E775" i="9"/>
  <c r="E783" i="9"/>
  <c r="E791" i="9"/>
  <c r="E799" i="9"/>
  <c r="E807" i="9"/>
  <c r="E815" i="9"/>
  <c r="E847" i="9"/>
  <c r="E855" i="9"/>
  <c r="E863" i="9"/>
  <c r="E871" i="9"/>
  <c r="E879" i="9"/>
  <c r="E887" i="9"/>
  <c r="E895" i="9"/>
  <c r="E903" i="9"/>
  <c r="E60" i="9"/>
  <c r="E104" i="9"/>
  <c r="E144" i="9"/>
  <c r="E204" i="9"/>
  <c r="E256" i="9"/>
  <c r="E432" i="9"/>
  <c r="E476" i="9"/>
  <c r="E516" i="9"/>
  <c r="E556" i="9"/>
  <c r="E823" i="3"/>
  <c r="E871" i="3"/>
  <c r="E183" i="3"/>
  <c r="E805" i="3"/>
  <c r="E839" i="3"/>
  <c r="E885" i="3"/>
  <c r="E915" i="3"/>
  <c r="E59" i="3"/>
  <c r="E89" i="3"/>
  <c r="E113" i="3"/>
  <c r="E137" i="3"/>
  <c r="E165" i="3"/>
  <c r="E269" i="3"/>
  <c r="E313" i="3"/>
  <c r="E339" i="3"/>
  <c r="E372" i="3"/>
  <c r="E415" i="3"/>
  <c r="E460" i="3"/>
  <c r="E503" i="3"/>
  <c r="E524" i="3"/>
  <c r="E576" i="3"/>
  <c r="E615" i="3"/>
  <c r="E632" i="3"/>
  <c r="E661" i="3"/>
  <c r="E682" i="3"/>
  <c r="E698" i="3"/>
  <c r="E733" i="3"/>
  <c r="E783" i="3"/>
  <c r="E795" i="3"/>
  <c r="E820" i="3"/>
  <c r="E832" i="3"/>
  <c r="E880" i="3"/>
  <c r="E900" i="3"/>
  <c r="E922" i="3"/>
  <c r="E934" i="3"/>
  <c r="E954" i="3"/>
  <c r="E979" i="3"/>
  <c r="E998" i="3"/>
  <c r="E947" i="3"/>
  <c r="E964" i="3"/>
  <c r="E976" i="3"/>
  <c r="E991" i="3"/>
  <c r="L16" i="44"/>
  <c r="I25" i="30"/>
  <c r="H93" i="11"/>
  <c r="E596" i="3"/>
  <c r="E603" i="3"/>
  <c r="E635" i="3"/>
  <c r="E659" i="3"/>
  <c r="E675" i="3"/>
  <c r="E691" i="3"/>
  <c r="E703" i="3"/>
  <c r="E739" i="3"/>
  <c r="E755" i="3"/>
  <c r="E779" i="3"/>
  <c r="E807" i="3"/>
  <c r="E817" i="3"/>
  <c r="E831" i="3"/>
  <c r="E841" i="3"/>
  <c r="E852" i="3"/>
  <c r="E877" i="3"/>
  <c r="E892" i="3"/>
  <c r="E904" i="3"/>
  <c r="E909" i="3"/>
  <c r="E919" i="3"/>
  <c r="E929" i="3"/>
  <c r="E939" i="3"/>
  <c r="E946" i="3"/>
  <c r="E956" i="3"/>
  <c r="E968" i="3"/>
  <c r="E973" i="3"/>
  <c r="E983" i="3"/>
  <c r="E111" i="3"/>
  <c r="E21" i="9"/>
  <c r="E29" i="9"/>
  <c r="E37" i="9"/>
  <c r="E45" i="9"/>
  <c r="E53" i="9"/>
  <c r="E61" i="9"/>
  <c r="E69" i="9"/>
  <c r="E77" i="9"/>
  <c r="E85" i="9"/>
  <c r="E93" i="9"/>
  <c r="E101" i="9"/>
  <c r="E109" i="9"/>
  <c r="E117" i="9"/>
  <c r="E125" i="9"/>
  <c r="E133" i="9"/>
  <c r="E141" i="9"/>
  <c r="E149" i="9"/>
  <c r="E993" i="3"/>
  <c r="E1003" i="3"/>
  <c r="E1012" i="3"/>
  <c r="E79" i="3"/>
  <c r="E127" i="3"/>
  <c r="E151" i="3"/>
  <c r="E195" i="3"/>
  <c r="E283" i="3"/>
  <c r="E320" i="3"/>
  <c r="E519" i="3"/>
  <c r="E695" i="3"/>
  <c r="E715" i="3"/>
  <c r="E723" i="3"/>
  <c r="E760" i="3"/>
  <c r="E815" i="3"/>
  <c r="E883" i="3"/>
  <c r="E157" i="9"/>
  <c r="E165" i="9"/>
  <c r="E173" i="9"/>
  <c r="E181" i="9"/>
  <c r="E189" i="9"/>
  <c r="E197" i="9"/>
  <c r="E205" i="9"/>
  <c r="E213" i="9"/>
  <c r="E221" i="9"/>
  <c r="E229" i="9"/>
  <c r="E237" i="9"/>
  <c r="E245" i="9"/>
  <c r="E253" i="9"/>
  <c r="E261" i="9"/>
  <c r="E269" i="9"/>
  <c r="E277" i="9"/>
  <c r="E285" i="9"/>
  <c r="E293" i="9"/>
  <c r="E301" i="9"/>
  <c r="E309" i="9"/>
  <c r="E317" i="9"/>
  <c r="E325" i="9"/>
  <c r="E333" i="9"/>
  <c r="E341" i="9"/>
  <c r="E349" i="9"/>
  <c r="E357" i="9"/>
  <c r="E365" i="9"/>
  <c r="E373" i="9"/>
  <c r="E381" i="9"/>
  <c r="E389" i="9"/>
  <c r="E397" i="9"/>
  <c r="E405" i="9"/>
  <c r="E413" i="9"/>
  <c r="E421" i="9"/>
  <c r="E429" i="9"/>
  <c r="E437" i="9"/>
  <c r="E445" i="9"/>
  <c r="E453" i="9"/>
  <c r="E461" i="9"/>
  <c r="E469" i="9"/>
  <c r="E477" i="9"/>
  <c r="E485" i="9"/>
  <c r="E493" i="9"/>
  <c r="E501" i="9"/>
  <c r="E509" i="9"/>
  <c r="E517" i="9"/>
  <c r="E525" i="9"/>
  <c r="E533" i="9"/>
  <c r="E541" i="9"/>
  <c r="E549" i="9"/>
  <c r="E557" i="9"/>
  <c r="E565" i="9"/>
  <c r="E573" i="9"/>
  <c r="E581" i="9"/>
  <c r="E589" i="9"/>
  <c r="E597" i="9"/>
  <c r="E605" i="9"/>
  <c r="E613" i="9"/>
  <c r="E621" i="9"/>
  <c r="E629" i="9"/>
  <c r="E637" i="9"/>
  <c r="E645" i="9"/>
  <c r="E653" i="9"/>
  <c r="E693" i="9"/>
  <c r="E701" i="9"/>
  <c r="E709" i="9"/>
  <c r="E717" i="9"/>
  <c r="E725" i="9"/>
  <c r="E733" i="9"/>
  <c r="E741" i="9"/>
  <c r="E749" i="9"/>
  <c r="E757" i="9"/>
  <c r="E765" i="9"/>
  <c r="E773" i="9"/>
  <c r="E781" i="9"/>
  <c r="E821" i="9"/>
  <c r="E829" i="9"/>
  <c r="E837" i="9"/>
  <c r="E845" i="9"/>
  <c r="E853" i="9"/>
  <c r="E861" i="9"/>
  <c r="E869" i="9"/>
  <c r="E877" i="9"/>
  <c r="E885" i="9"/>
  <c r="E893" i="9"/>
  <c r="E310" i="9"/>
  <c r="E568" i="9"/>
  <c r="E54" i="9"/>
  <c r="E194" i="9"/>
  <c r="E663" i="3"/>
  <c r="E902" i="3"/>
  <c r="E895" i="3"/>
  <c r="E986" i="3"/>
  <c r="E867" i="3"/>
  <c r="E938" i="3"/>
  <c r="E450" i="9"/>
  <c r="E458" i="9"/>
  <c r="E23" i="3"/>
  <c r="E103" i="3"/>
  <c r="E287" i="3"/>
  <c r="E367" i="3"/>
  <c r="E443" i="3"/>
  <c r="E679" i="3"/>
  <c r="E802" i="3"/>
  <c r="E14" i="9"/>
  <c r="E22" i="9"/>
  <c r="E34" i="9"/>
  <c r="E42" i="9"/>
  <c r="E50" i="9"/>
  <c r="E62" i="9"/>
  <c r="E70" i="9"/>
  <c r="E78" i="9"/>
  <c r="E86" i="9"/>
  <c r="E98" i="9"/>
  <c r="E106" i="9"/>
  <c r="E114" i="9"/>
  <c r="E126" i="9"/>
  <c r="E134" i="9"/>
  <c r="E142" i="9"/>
  <c r="E150" i="9"/>
  <c r="E162" i="9"/>
  <c r="E170" i="9"/>
  <c r="E178" i="9"/>
  <c r="E190" i="9"/>
  <c r="E198" i="9"/>
  <c r="E13" i="9"/>
  <c r="H47" i="11"/>
  <c r="H17" i="11"/>
  <c r="H29" i="11"/>
  <c r="H32" i="11"/>
  <c r="H46" i="11"/>
  <c r="H96" i="11"/>
  <c r="H12" i="11"/>
  <c r="H77" i="11"/>
  <c r="H110" i="11"/>
  <c r="H111" i="11"/>
  <c r="H15" i="11"/>
  <c r="H28" i="11"/>
  <c r="H61" i="11"/>
  <c r="H94" i="11"/>
  <c r="H79" i="11"/>
  <c r="H92" i="11"/>
  <c r="H109" i="11"/>
  <c r="H45" i="11"/>
  <c r="H78" i="11"/>
  <c r="L28" i="44"/>
  <c r="L24" i="44"/>
  <c r="H30" i="11"/>
  <c r="H63" i="11"/>
  <c r="H62" i="11"/>
  <c r="H95" i="11"/>
  <c r="H31" i="11"/>
  <c r="I11" i="12"/>
  <c r="H95" i="12" s="1"/>
  <c r="H12" i="12"/>
  <c r="E22" i="3"/>
  <c r="E159" i="3"/>
  <c r="E291" i="3"/>
  <c r="E527" i="3"/>
  <c r="E671" i="3"/>
  <c r="E694" i="3"/>
  <c r="E719" i="3"/>
  <c r="E763" i="3"/>
  <c r="E792" i="3"/>
  <c r="E799" i="3"/>
  <c r="E212" i="3"/>
  <c r="E224" i="3"/>
  <c r="E236" i="3"/>
  <c r="E248" i="3"/>
  <c r="E276" i="3"/>
  <c r="E288" i="3"/>
  <c r="E316" i="3"/>
  <c r="E323" i="3"/>
  <c r="E335" i="3"/>
  <c r="E356" i="3"/>
  <c r="E481" i="3"/>
  <c r="E497" i="3"/>
  <c r="E1010" i="3"/>
  <c r="E324" i="9"/>
  <c r="E959" i="3"/>
  <c r="E224" i="9"/>
  <c r="E340" i="9"/>
  <c r="E408" i="9"/>
  <c r="E468" i="9"/>
  <c r="E74" i="9"/>
  <c r="E102" i="9"/>
  <c r="E110" i="9"/>
  <c r="E130" i="9"/>
  <c r="E138" i="9"/>
  <c r="E146" i="9"/>
  <c r="E987" i="3"/>
  <c r="F1016" i="27"/>
  <c r="C1015" i="25"/>
  <c r="D460" i="41" s="1"/>
  <c r="E657" i="9"/>
  <c r="E665" i="9"/>
  <c r="E673" i="9"/>
  <c r="E785" i="9"/>
  <c r="E801" i="9"/>
  <c r="E809" i="9"/>
  <c r="E881" i="9"/>
  <c r="E937" i="9"/>
  <c r="E945" i="9"/>
  <c r="E953" i="9"/>
  <c r="E961" i="9"/>
  <c r="E969" i="9"/>
  <c r="E977" i="9"/>
  <c r="E985" i="9"/>
  <c r="E993" i="9"/>
  <c r="E1001" i="9"/>
  <c r="E1009" i="9"/>
  <c r="E286" i="9"/>
  <c r="E294" i="9"/>
  <c r="E302" i="9"/>
  <c r="L25" i="44"/>
  <c r="E901" i="9"/>
  <c r="E909" i="9"/>
  <c r="E917" i="9"/>
  <c r="E925" i="9"/>
  <c r="E933" i="9"/>
  <c r="E18" i="9"/>
  <c r="E46" i="9"/>
  <c r="E82" i="9"/>
  <c r="E118" i="9"/>
  <c r="E158" i="9"/>
  <c r="E19" i="9"/>
  <c r="E27" i="9"/>
  <c r="E35" i="9"/>
  <c r="E43" i="9"/>
  <c r="E51" i="9"/>
  <c r="E59" i="9"/>
  <c r="E67" i="9"/>
  <c r="E75" i="9"/>
  <c r="E83" i="9"/>
  <c r="E91" i="9"/>
  <c r="E99" i="9"/>
  <c r="E107" i="9"/>
  <c r="E115" i="9"/>
  <c r="E123" i="9"/>
  <c r="E131" i="9"/>
  <c r="E139" i="9"/>
  <c r="E147" i="9"/>
  <c r="E155" i="9"/>
  <c r="E163" i="9"/>
  <c r="E171" i="9"/>
  <c r="E179" i="9"/>
  <c r="E187" i="9"/>
  <c r="E195" i="9"/>
  <c r="E203" i="9"/>
  <c r="E211" i="9"/>
  <c r="E219" i="9"/>
  <c r="E227" i="9"/>
  <c r="E235" i="9"/>
  <c r="E243" i="9"/>
  <c r="E251" i="9"/>
  <c r="E259" i="9"/>
  <c r="E267" i="9"/>
  <c r="E275" i="9"/>
  <c r="E283" i="9"/>
  <c r="E291" i="9"/>
  <c r="E299" i="9"/>
  <c r="E307" i="9"/>
  <c r="E315" i="9"/>
  <c r="E323" i="9"/>
  <c r="E331" i="9"/>
  <c r="E339" i="9"/>
  <c r="E347" i="9"/>
  <c r="E355" i="9"/>
  <c r="E363" i="9"/>
  <c r="E371" i="9"/>
  <c r="E379" i="9"/>
  <c r="E387" i="9"/>
  <c r="E395" i="9"/>
  <c r="E403" i="9"/>
  <c r="E411" i="9"/>
  <c r="E419" i="9"/>
  <c r="E427" i="9"/>
  <c r="E435" i="9"/>
  <c r="E443" i="9"/>
  <c r="E451" i="9"/>
  <c r="E459" i="9"/>
  <c r="E467" i="9"/>
  <c r="E475" i="9"/>
  <c r="E483" i="9"/>
  <c r="E491" i="9"/>
  <c r="E499" i="9"/>
  <c r="E507" i="9"/>
  <c r="E515" i="9"/>
  <c r="E523" i="9"/>
  <c r="E531" i="9"/>
  <c r="E539" i="9"/>
  <c r="E547" i="9"/>
  <c r="E555" i="9"/>
  <c r="E563" i="9"/>
  <c r="E571" i="9"/>
  <c r="E579" i="9"/>
  <c r="E587" i="9"/>
  <c r="E611" i="9"/>
  <c r="E627" i="9"/>
  <c r="E635" i="9"/>
  <c r="E643" i="9"/>
  <c r="E835" i="3"/>
  <c r="E879" i="3"/>
  <c r="E963" i="3"/>
  <c r="E31" i="3"/>
  <c r="E631" i="3"/>
  <c r="E794" i="3"/>
  <c r="E26" i="3"/>
  <c r="E47" i="3"/>
  <c r="E67" i="3"/>
  <c r="E99" i="3"/>
  <c r="E123" i="3"/>
  <c r="E163" i="3"/>
  <c r="E179" i="3"/>
  <c r="E191" i="3"/>
  <c r="E231" i="3"/>
  <c r="E243" i="3"/>
  <c r="E255" i="3"/>
  <c r="E295" i="3"/>
  <c r="E303" i="3"/>
  <c r="E347" i="3"/>
  <c r="E399" i="3"/>
  <c r="E439" i="3"/>
  <c r="E467" i="3"/>
  <c r="E483" i="3"/>
  <c r="E531" i="3"/>
  <c r="E547" i="3"/>
  <c r="E591" i="3"/>
  <c r="E623" i="3"/>
  <c r="E678" i="3"/>
  <c r="E746" i="3"/>
  <c r="E770" i="3"/>
  <c r="E520" i="9"/>
  <c r="E560" i="9"/>
  <c r="E592" i="9"/>
  <c r="E628" i="9"/>
  <c r="E664" i="9"/>
  <c r="E696" i="9"/>
  <c r="E736" i="9"/>
  <c r="E760" i="9"/>
  <c r="E796" i="9"/>
  <c r="E828" i="9"/>
  <c r="E864" i="9"/>
  <c r="E900" i="9"/>
  <c r="E932" i="9"/>
  <c r="E972" i="9"/>
  <c r="E587" i="3"/>
  <c r="E754" i="3"/>
  <c r="E683" i="3"/>
  <c r="E17" i="9"/>
  <c r="E25" i="9"/>
  <c r="E33" i="9"/>
  <c r="E41" i="9"/>
  <c r="E49" i="9"/>
  <c r="E57" i="9"/>
  <c r="E65" i="9"/>
  <c r="E73" i="9"/>
  <c r="E81" i="9"/>
  <c r="E89" i="9"/>
  <c r="E97" i="9"/>
  <c r="E105" i="9"/>
  <c r="E113" i="9"/>
  <c r="E121" i="9"/>
  <c r="E129" i="9"/>
  <c r="E137" i="9"/>
  <c r="E145" i="9"/>
  <c r="E153" i="9"/>
  <c r="E161" i="9"/>
  <c r="E169" i="9"/>
  <c r="E177" i="9"/>
  <c r="E185" i="9"/>
  <c r="E193" i="9"/>
  <c r="E651" i="9"/>
  <c r="E659" i="9"/>
  <c r="E671" i="9"/>
  <c r="E687" i="9"/>
  <c r="E699" i="9"/>
  <c r="E707" i="9"/>
  <c r="E715" i="9"/>
  <c r="E755" i="9"/>
  <c r="E763" i="9"/>
  <c r="E771" i="9"/>
  <c r="E779" i="9"/>
  <c r="E787" i="9"/>
  <c r="E795" i="9"/>
  <c r="E803" i="9"/>
  <c r="E811" i="9"/>
  <c r="E819" i="9"/>
  <c r="E851" i="9"/>
  <c r="E859" i="9"/>
  <c r="E867" i="9"/>
  <c r="E875" i="9"/>
  <c r="E883" i="9"/>
  <c r="E891" i="9"/>
  <c r="E899" i="9"/>
  <c r="E907" i="9"/>
  <c r="E196" i="9"/>
  <c r="E292" i="9"/>
  <c r="E44" i="9"/>
  <c r="E208" i="9"/>
  <c r="E252" i="9"/>
  <c r="E372" i="9"/>
  <c r="E524" i="9"/>
  <c r="E36" i="9"/>
  <c r="E488" i="9"/>
  <c r="E201" i="9"/>
  <c r="E209" i="9"/>
  <c r="E217" i="9"/>
  <c r="E225" i="9"/>
  <c r="E233" i="9"/>
  <c r="E241" i="9"/>
  <c r="E249" i="9"/>
  <c r="E257" i="9"/>
  <c r="E265" i="9"/>
  <c r="E273" i="9"/>
  <c r="E281" i="9"/>
  <c r="E289" i="9"/>
  <c r="E297" i="9"/>
  <c r="E305" i="9"/>
  <c r="E313" i="9"/>
  <c r="E321" i="9"/>
  <c r="E329" i="9"/>
  <c r="E337" i="9"/>
  <c r="E345" i="9"/>
  <c r="E353" i="9"/>
  <c r="E361" i="9"/>
  <c r="E369" i="9"/>
  <c r="E377" i="9"/>
  <c r="E385" i="9"/>
  <c r="E393" i="9"/>
  <c r="E401" i="9"/>
  <c r="E409" i="9"/>
  <c r="E417" i="9"/>
  <c r="E425" i="9"/>
  <c r="E433" i="9"/>
  <c r="E441" i="9"/>
  <c r="E449" i="9"/>
  <c r="E457" i="9"/>
  <c r="E465" i="9"/>
  <c r="E473" i="9"/>
  <c r="E481" i="9"/>
  <c r="E489" i="9"/>
  <c r="E497" i="9"/>
  <c r="E505" i="9"/>
  <c r="E513" i="9"/>
  <c r="E521" i="9"/>
  <c r="E529" i="9"/>
  <c r="E537" i="9"/>
  <c r="E545" i="9"/>
  <c r="E553" i="9"/>
  <c r="E561" i="9"/>
  <c r="E569" i="9"/>
  <c r="E577" i="9"/>
  <c r="E585" i="9"/>
  <c r="E593" i="9"/>
  <c r="E601" i="9"/>
  <c r="E609" i="9"/>
  <c r="E617" i="9"/>
  <c r="E625" i="9"/>
  <c r="E633" i="9"/>
  <c r="E641" i="9"/>
  <c r="E649" i="9"/>
  <c r="E681" i="9"/>
  <c r="E689" i="9"/>
  <c r="E697" i="9"/>
  <c r="E705" i="9"/>
  <c r="E713" i="9"/>
  <c r="E721" i="9"/>
  <c r="E729" i="9"/>
  <c r="E737" i="9"/>
  <c r="E745" i="9"/>
  <c r="E753" i="9"/>
  <c r="E761" i="9"/>
  <c r="E769" i="9"/>
  <c r="E777" i="9"/>
  <c r="E793" i="9"/>
  <c r="E817" i="9"/>
  <c r="E825" i="9"/>
  <c r="E833" i="9"/>
  <c r="E841" i="9"/>
  <c r="E849" i="9"/>
  <c r="E857" i="9"/>
  <c r="E865" i="9"/>
  <c r="E873" i="9"/>
  <c r="E889" i="9"/>
  <c r="E897" i="9"/>
  <c r="E905" i="9"/>
  <c r="E913" i="9"/>
  <c r="E921" i="9"/>
  <c r="E929" i="9"/>
  <c r="E819" i="3"/>
  <c r="E843" i="3"/>
  <c r="E875" i="3"/>
  <c r="E887" i="3"/>
  <c r="E907" i="3"/>
  <c r="E951" i="3"/>
  <c r="E971" i="3"/>
  <c r="E978" i="3"/>
  <c r="E643" i="3"/>
  <c r="E175" i="3"/>
  <c r="E251" i="3"/>
  <c r="E731" i="3"/>
  <c r="E222" i="9"/>
  <c r="E230" i="9"/>
  <c r="E238" i="9"/>
  <c r="E246" i="9"/>
  <c r="E354" i="9"/>
  <c r="E362" i="9"/>
  <c r="E386" i="9"/>
  <c r="E394" i="9"/>
  <c r="E486" i="9"/>
  <c r="E546" i="9"/>
  <c r="E554" i="9"/>
  <c r="E578" i="9"/>
  <c r="E586" i="9"/>
  <c r="E598" i="9"/>
  <c r="E642" i="9"/>
  <c r="E650" i="9"/>
  <c r="E662" i="9"/>
  <c r="E670" i="9"/>
  <c r="E678" i="9"/>
  <c r="E690" i="9"/>
  <c r="E698" i="9"/>
  <c r="E706" i="9"/>
  <c r="E714" i="9"/>
  <c r="E726" i="9"/>
  <c r="E734" i="9"/>
  <c r="E742" i="9"/>
  <c r="E754" i="9"/>
  <c r="E762" i="9"/>
  <c r="E770" i="9"/>
  <c r="E778" i="9"/>
  <c r="E790" i="9"/>
  <c r="E798" i="9"/>
  <c r="E806" i="9"/>
  <c r="E818" i="9"/>
  <c r="E830" i="9"/>
  <c r="E838" i="9"/>
  <c r="E850" i="9"/>
  <c r="E858" i="9"/>
  <c r="E866" i="9"/>
  <c r="E874" i="9"/>
  <c r="E890" i="9"/>
  <c r="E898" i="9"/>
  <c r="E906" i="9"/>
  <c r="E918" i="9"/>
  <c r="E926" i="9"/>
  <c r="E934" i="9"/>
  <c r="E942" i="9"/>
  <c r="E950" i="9"/>
  <c r="E958" i="9"/>
  <c r="E966" i="9"/>
  <c r="E974" i="9"/>
  <c r="E982" i="9"/>
  <c r="E990" i="9"/>
  <c r="E998" i="9"/>
  <c r="E595" i="9"/>
  <c r="E603" i="9"/>
  <c r="E619" i="9"/>
  <c r="E723" i="9"/>
  <c r="E731" i="9"/>
  <c r="E739" i="9"/>
  <c r="E747" i="9"/>
  <c r="E827" i="9"/>
  <c r="E835" i="9"/>
  <c r="E843" i="9"/>
  <c r="E915" i="9"/>
  <c r="E923" i="9"/>
  <c r="E931" i="9"/>
  <c r="E939" i="9"/>
  <c r="E947" i="9"/>
  <c r="E955" i="9"/>
  <c r="E963" i="9"/>
  <c r="E971" i="9"/>
  <c r="E979" i="9"/>
  <c r="E987" i="9"/>
  <c r="E995" i="9"/>
  <c r="E1003" i="9"/>
  <c r="E1011" i="9"/>
  <c r="E207" i="3"/>
  <c r="E307" i="3"/>
  <c r="E508" i="3"/>
  <c r="E743" i="3"/>
  <c r="E855" i="3"/>
  <c r="E35" i="3"/>
  <c r="E259" i="3"/>
  <c r="E351" i="3"/>
  <c r="E391" i="3"/>
  <c r="E155" i="3"/>
  <c r="E199" i="3"/>
  <c r="E223" i="3"/>
  <c r="E702" i="3"/>
  <c r="E727" i="3"/>
  <c r="E740" i="3"/>
  <c r="E747" i="3"/>
  <c r="E752" i="3"/>
  <c r="E759" i="3"/>
  <c r="E769" i="3"/>
  <c r="E773" i="3"/>
  <c r="E778" i="3"/>
  <c r="E785" i="3"/>
  <c r="E797" i="3"/>
  <c r="E91" i="3"/>
  <c r="E115" i="3"/>
  <c r="E139" i="3"/>
  <c r="E219" i="3"/>
  <c r="E271" i="3"/>
  <c r="E595" i="3"/>
  <c r="E707" i="3"/>
  <c r="E767" i="3"/>
  <c r="E827" i="3"/>
  <c r="E927" i="3"/>
  <c r="E826" i="3"/>
  <c r="E847" i="3"/>
  <c r="AG1020" i="17"/>
  <c r="E226" i="9"/>
  <c r="E234" i="9"/>
  <c r="E242" i="9"/>
  <c r="E350" i="9"/>
  <c r="E358" i="9"/>
  <c r="E447" i="3"/>
  <c r="E791" i="3"/>
  <c r="E1006" i="9"/>
  <c r="E818" i="3"/>
  <c r="E844" i="3"/>
  <c r="E851" i="3"/>
  <c r="E876" i="3"/>
  <c r="E913" i="3"/>
  <c r="E923" i="3"/>
  <c r="E930" i="3"/>
  <c r="E955" i="3"/>
  <c r="E977" i="3"/>
  <c r="E994" i="3"/>
  <c r="E1011" i="3"/>
  <c r="E487" i="3"/>
  <c r="E551" i="3"/>
  <c r="E647" i="3"/>
  <c r="E966" i="3"/>
  <c r="E24" i="9"/>
  <c r="E64" i="9"/>
  <c r="E15" i="3"/>
  <c r="E39" i="3"/>
  <c r="E83" i="3"/>
  <c r="E343" i="3"/>
  <c r="E379" i="3"/>
  <c r="E431" i="3"/>
  <c r="E459" i="3"/>
  <c r="E475" i="3"/>
  <c r="E507" i="3"/>
  <c r="E523" i="3"/>
  <c r="E555" i="3"/>
  <c r="E619" i="3"/>
  <c r="E674" i="3"/>
  <c r="E690" i="3"/>
  <c r="E714" i="3"/>
  <c r="E279" i="3"/>
  <c r="E511" i="3"/>
  <c r="E422" i="9"/>
  <c r="E36" i="3"/>
  <c r="E51" i="3"/>
  <c r="E63" i="3"/>
  <c r="E75" i="3"/>
  <c r="E85" i="3"/>
  <c r="E107" i="3"/>
  <c r="E128" i="3"/>
  <c r="E145" i="3"/>
  <c r="E196" i="3"/>
  <c r="E215" i="3"/>
  <c r="E225" i="3"/>
  <c r="E237" i="3"/>
  <c r="E265" i="3"/>
  <c r="E277" i="3"/>
  <c r="E319" i="3"/>
  <c r="E345" i="3"/>
  <c r="E359" i="3"/>
  <c r="E376" i="3"/>
  <c r="E404" i="3"/>
  <c r="E463" i="3"/>
  <c r="E484" i="3"/>
  <c r="E495" i="3"/>
  <c r="E509" i="3"/>
  <c r="E516" i="3"/>
  <c r="E541" i="3"/>
  <c r="E557" i="3"/>
  <c r="E564" i="3"/>
  <c r="E597" i="3"/>
  <c r="E609" i="3"/>
  <c r="E616" i="3"/>
  <c r="E636" i="3"/>
  <c r="E664" i="3"/>
  <c r="E729" i="3"/>
  <c r="E756" i="3"/>
  <c r="E732" i="3"/>
  <c r="E738" i="3"/>
  <c r="E745" i="3"/>
  <c r="E749" i="3"/>
  <c r="E764" i="3"/>
  <c r="E771" i="3"/>
  <c r="E776" i="3"/>
  <c r="E780" i="3"/>
  <c r="E787" i="3"/>
  <c r="E800" i="3"/>
  <c r="E420" i="3"/>
  <c r="E432" i="3"/>
  <c r="E657" i="3"/>
  <c r="E668" i="3"/>
  <c r="E721" i="3"/>
  <c r="E812" i="3"/>
  <c r="E836" i="3"/>
  <c r="E848" i="3"/>
  <c r="E857" i="3"/>
  <c r="E865" i="3"/>
  <c r="E897" i="3"/>
  <c r="E914" i="3"/>
  <c r="E924" i="3"/>
  <c r="E936" i="3"/>
  <c r="E941" i="3"/>
  <c r="E961" i="3"/>
  <c r="E988" i="3"/>
  <c r="E1000" i="3"/>
  <c r="E1005" i="3"/>
  <c r="E661" i="9"/>
  <c r="E669" i="9"/>
  <c r="E677" i="9"/>
  <c r="E685" i="9"/>
  <c r="E789" i="9"/>
  <c r="E797" i="9"/>
  <c r="E805" i="9"/>
  <c r="E813" i="9"/>
  <c r="E941" i="9"/>
  <c r="E949" i="9"/>
  <c r="E957" i="9"/>
  <c r="E965" i="9"/>
  <c r="E973" i="9"/>
  <c r="E981" i="9"/>
  <c r="E989" i="9"/>
  <c r="E997" i="9"/>
  <c r="E1005" i="9"/>
  <c r="E12" i="9"/>
  <c r="E332" i="3"/>
  <c r="E565" i="3"/>
  <c r="E680" i="3"/>
  <c r="E861" i="3"/>
  <c r="E916" i="3"/>
  <c r="E948" i="3"/>
  <c r="E953" i="3"/>
  <c r="E980" i="3"/>
  <c r="E518" i="9"/>
  <c r="E27" i="3"/>
  <c r="E167" i="3"/>
  <c r="E211" i="3"/>
  <c r="E263" i="3"/>
  <c r="E275" i="3"/>
  <c r="E315" i="3"/>
  <c r="E355" i="3"/>
  <c r="E607" i="3"/>
  <c r="E639" i="3"/>
  <c r="E687" i="3"/>
  <c r="E711" i="3"/>
  <c r="E14" i="3"/>
  <c r="E53" i="3"/>
  <c r="E73" i="3"/>
  <c r="E80" i="3"/>
  <c r="E95" i="3"/>
  <c r="E119" i="3"/>
  <c r="E133" i="3"/>
  <c r="E147" i="3"/>
  <c r="E173" i="3"/>
  <c r="E187" i="3"/>
  <c r="E201" i="3"/>
  <c r="E213" i="3"/>
  <c r="E227" i="3"/>
  <c r="E239" i="3"/>
  <c r="E289" i="3"/>
  <c r="E301" i="3"/>
  <c r="E311" i="3"/>
  <c r="E383" i="3"/>
  <c r="E409" i="3"/>
  <c r="E423" i="3"/>
  <c r="E440" i="3"/>
  <c r="E461" i="3"/>
  <c r="E468" i="3"/>
  <c r="E479" i="3"/>
  <c r="E525" i="3"/>
  <c r="E532" i="3"/>
  <c r="E543" i="3"/>
  <c r="E559" i="3"/>
  <c r="E568" i="3"/>
  <c r="E604" i="3"/>
  <c r="E611" i="3"/>
  <c r="E641" i="3"/>
  <c r="E648" i="3"/>
  <c r="E655" i="3"/>
  <c r="E669" i="3"/>
  <c r="E686" i="3"/>
  <c r="E706" i="3"/>
  <c r="E724" i="3"/>
  <c r="E751" i="3"/>
  <c r="E761" i="3"/>
  <c r="E775" i="3"/>
  <c r="E809" i="3"/>
  <c r="E833" i="3"/>
  <c r="E864" i="3"/>
  <c r="E869" i="3"/>
  <c r="E884" i="3"/>
  <c r="E896" i="3"/>
  <c r="E901" i="3"/>
  <c r="E911" i="3"/>
  <c r="E918" i="3"/>
  <c r="E933" i="3"/>
  <c r="E943" i="3"/>
  <c r="E950" i="3"/>
  <c r="E960" i="3"/>
  <c r="E965" i="3"/>
  <c r="E975" i="3"/>
  <c r="E997" i="3"/>
  <c r="E1007" i="3"/>
  <c r="E454" i="9"/>
  <c r="E482" i="9"/>
  <c r="E490" i="9"/>
  <c r="E550" i="9"/>
  <c r="E582" i="9"/>
  <c r="E594" i="9"/>
  <c r="E602" i="9"/>
  <c r="E1009" i="3"/>
  <c r="E290" i="9"/>
  <c r="E298" i="9"/>
  <c r="E306" i="9"/>
  <c r="E390" i="9"/>
  <c r="E418" i="9"/>
  <c r="E426" i="9"/>
  <c r="E514" i="9"/>
  <c r="E522" i="9"/>
  <c r="E646" i="9"/>
  <c r="E658" i="9"/>
  <c r="E666" i="9"/>
  <c r="E674" i="9"/>
  <c r="E682" i="9"/>
  <c r="E694" i="9"/>
  <c r="E702" i="9"/>
  <c r="E710" i="9"/>
  <c r="E722" i="9"/>
  <c r="E730" i="9"/>
  <c r="E738" i="9"/>
  <c r="E746" i="9"/>
  <c r="E758" i="9"/>
  <c r="E766" i="9"/>
  <c r="E774" i="9"/>
  <c r="E786" i="9"/>
  <c r="E794" i="9"/>
  <c r="E802" i="9"/>
  <c r="E810" i="9"/>
  <c r="E826" i="9"/>
  <c r="E834" i="9"/>
  <c r="E842" i="9"/>
  <c r="E854" i="9"/>
  <c r="E862" i="9"/>
  <c r="E870" i="9"/>
  <c r="E882" i="9"/>
  <c r="E894" i="9"/>
  <c r="E902" i="9"/>
  <c r="E914" i="9"/>
  <c r="E922" i="9"/>
  <c r="E930" i="9"/>
  <c r="E938" i="9"/>
  <c r="E946" i="9"/>
  <c r="E954" i="9"/>
  <c r="E962" i="9"/>
  <c r="E970" i="9"/>
  <c r="E978" i="9"/>
  <c r="E986" i="9"/>
  <c r="E994" i="9"/>
  <c r="E1002" i="9"/>
  <c r="E1010" i="9"/>
  <c r="E796" i="3"/>
  <c r="E803" i="3"/>
  <c r="E891" i="3"/>
  <c r="E925" i="3"/>
  <c r="E940" i="3"/>
  <c r="E989" i="3"/>
  <c r="E1004" i="3"/>
  <c r="E591" i="9"/>
  <c r="E599" i="9"/>
  <c r="E607" i="9"/>
  <c r="E615" i="9"/>
  <c r="E727" i="9"/>
  <c r="E735" i="9"/>
  <c r="E743" i="9"/>
  <c r="E823" i="9"/>
  <c r="E831" i="9"/>
  <c r="E839" i="9"/>
  <c r="E911" i="9"/>
  <c r="E919" i="9"/>
  <c r="E927" i="9"/>
  <c r="E935" i="9"/>
  <c r="E943" i="9"/>
  <c r="E951" i="9"/>
  <c r="E959" i="9"/>
  <c r="E967" i="9"/>
  <c r="E975" i="9"/>
  <c r="E983" i="9"/>
  <c r="E991" i="9"/>
  <c r="E999" i="9"/>
  <c r="E1007" i="9"/>
  <c r="E247" i="3"/>
  <c r="E485" i="3"/>
  <c r="E728" i="3"/>
  <c r="E825" i="3"/>
  <c r="E69" i="3"/>
  <c r="E96" i="3"/>
  <c r="E120" i="3"/>
  <c r="E153" i="3"/>
  <c r="E181" i="3"/>
  <c r="E205" i="3"/>
  <c r="E448" i="3"/>
  <c r="E517" i="3"/>
  <c r="E625" i="3"/>
  <c r="E712" i="3"/>
  <c r="E762" i="3"/>
  <c r="E788" i="3"/>
  <c r="E808" i="3"/>
  <c r="E829" i="3"/>
  <c r="E912" i="3"/>
  <c r="E944" i="3"/>
  <c r="E969" i="3"/>
  <c r="E1008" i="3"/>
  <c r="E937" i="3"/>
  <c r="E949" i="3"/>
  <c r="E1001" i="3"/>
  <c r="AH20" i="7"/>
  <c r="AG20" i="7"/>
  <c r="AH141" i="7"/>
  <c r="AG141" i="7"/>
  <c r="AH169" i="7"/>
  <c r="AG169" i="7"/>
  <c r="AH273" i="7"/>
  <c r="AG273" i="7"/>
  <c r="AH337" i="7"/>
  <c r="AG337" i="7"/>
  <c r="AH57" i="7"/>
  <c r="AG57" i="7"/>
  <c r="AH137" i="7"/>
  <c r="AG137" i="7"/>
  <c r="AH237" i="7"/>
  <c r="AG237" i="7"/>
  <c r="AH365" i="7"/>
  <c r="AG365" i="7"/>
  <c r="AH445" i="7"/>
  <c r="AG445" i="7"/>
  <c r="AH53" i="7"/>
  <c r="AG53" i="7"/>
  <c r="AH161" i="7"/>
  <c r="AG161" i="7"/>
  <c r="AH249" i="7"/>
  <c r="AG249" i="7"/>
  <c r="AH377" i="7"/>
  <c r="AG377" i="7"/>
  <c r="AH81" i="7"/>
  <c r="AG81" i="7"/>
  <c r="AH684" i="7"/>
  <c r="AG684" i="7"/>
  <c r="AH720" i="7"/>
  <c r="AG720" i="7"/>
  <c r="AH417" i="7"/>
  <c r="AG417" i="7"/>
  <c r="AH609" i="7"/>
  <c r="AG609" i="7"/>
  <c r="AH641" i="7"/>
  <c r="AG641" i="7"/>
  <c r="AH704" i="7"/>
  <c r="AG704" i="7"/>
  <c r="AH23" i="7"/>
  <c r="AG23" i="7"/>
  <c r="AH28" i="7"/>
  <c r="AG28" i="7"/>
  <c r="AH121" i="7"/>
  <c r="AG121" i="7"/>
  <c r="AH221" i="7"/>
  <c r="AG221" i="7"/>
  <c r="AH285" i="7"/>
  <c r="AG285" i="7"/>
  <c r="AH349" i="7"/>
  <c r="AG349" i="7"/>
  <c r="AH145" i="7"/>
  <c r="AG145" i="7"/>
  <c r="AH233" i="7"/>
  <c r="AG233" i="7"/>
  <c r="AH297" i="7"/>
  <c r="AG297" i="7"/>
  <c r="AH361" i="7"/>
  <c r="AG361" i="7"/>
  <c r="AH425" i="7"/>
  <c r="AG425" i="7"/>
  <c r="AH113" i="7"/>
  <c r="AG113" i="7"/>
  <c r="AH157" i="7"/>
  <c r="AG157" i="7"/>
  <c r="AH181" i="7"/>
  <c r="AG181" i="7"/>
  <c r="AH213" i="7"/>
  <c r="AG213" i="7"/>
  <c r="AH245" i="7"/>
  <c r="AG245" i="7"/>
  <c r="AH277" i="7"/>
  <c r="AG277" i="7"/>
  <c r="AH309" i="7"/>
  <c r="AG309" i="7"/>
  <c r="AH341" i="7"/>
  <c r="AG341" i="7"/>
  <c r="AH373" i="7"/>
  <c r="AG373" i="7"/>
  <c r="AH405" i="7"/>
  <c r="AG405" i="7"/>
  <c r="AH437" i="7"/>
  <c r="AG437" i="7"/>
  <c r="AH473" i="7"/>
  <c r="AG473" i="7"/>
  <c r="AH489" i="7"/>
  <c r="AG489" i="7"/>
  <c r="AH505" i="7"/>
  <c r="AG505" i="7"/>
  <c r="AH521" i="7"/>
  <c r="AG521" i="7"/>
  <c r="AH537" i="7"/>
  <c r="AG537" i="7"/>
  <c r="AH553" i="7"/>
  <c r="AG553" i="7"/>
  <c r="AH569" i="7"/>
  <c r="AG569" i="7"/>
  <c r="AH573" i="7"/>
  <c r="AG573" i="7"/>
  <c r="AH589" i="7"/>
  <c r="AG589" i="7"/>
  <c r="AH605" i="7"/>
  <c r="AG605" i="7"/>
  <c r="AH621" i="7"/>
  <c r="AG621" i="7"/>
  <c r="AH637" i="7"/>
  <c r="AG637" i="7"/>
  <c r="AH653" i="7"/>
  <c r="AG653" i="7"/>
  <c r="AH669" i="7"/>
  <c r="AG669" i="7"/>
  <c r="AH680" i="7"/>
  <c r="AG680" i="7"/>
  <c r="AH712" i="7"/>
  <c r="AG712" i="7"/>
  <c r="AH737" i="7"/>
  <c r="AG737" i="7"/>
  <c r="AH477" i="7"/>
  <c r="AG477" i="7"/>
  <c r="AH493" i="7"/>
  <c r="AG493" i="7"/>
  <c r="AH509" i="7"/>
  <c r="AG509" i="7"/>
  <c r="AH525" i="7"/>
  <c r="AG525" i="7"/>
  <c r="AH541" i="7"/>
  <c r="AG541" i="7"/>
  <c r="AH557" i="7"/>
  <c r="AG557" i="7"/>
  <c r="AH708" i="7"/>
  <c r="AG708" i="7"/>
  <c r="AH50" i="7"/>
  <c r="AG50" i="7"/>
  <c r="AH107" i="7"/>
  <c r="AG107" i="7"/>
  <c r="AH159" i="7"/>
  <c r="AG159" i="7"/>
  <c r="AH239" i="7"/>
  <c r="AG239" i="7"/>
  <c r="AH324" i="7"/>
  <c r="AG324" i="7"/>
  <c r="AH364" i="7"/>
  <c r="AG364" i="7"/>
  <c r="AH388" i="7"/>
  <c r="AG388" i="7"/>
  <c r="AH428" i="7"/>
  <c r="AG428" i="7"/>
  <c r="AH452" i="7"/>
  <c r="AG452" i="7"/>
  <c r="AH582" i="7"/>
  <c r="AG582" i="7"/>
  <c r="AH62" i="7"/>
  <c r="AG62" i="7"/>
  <c r="AH94" i="7"/>
  <c r="AG94" i="7"/>
  <c r="AH116" i="7"/>
  <c r="AG116" i="7"/>
  <c r="AH142" i="7"/>
  <c r="AG142" i="7"/>
  <c r="AH184" i="7"/>
  <c r="AG184" i="7"/>
  <c r="AH210" i="7"/>
  <c r="AG210" i="7"/>
  <c r="AH248" i="7"/>
  <c r="AG248" i="7"/>
  <c r="AH274" i="7"/>
  <c r="AG274" i="7"/>
  <c r="AH335" i="7"/>
  <c r="AG335" i="7"/>
  <c r="AH463" i="7"/>
  <c r="AG463" i="7"/>
  <c r="AH495" i="7"/>
  <c r="AG495" i="7"/>
  <c r="AH527" i="7"/>
  <c r="AG527" i="7"/>
  <c r="AH559" i="7"/>
  <c r="AG559" i="7"/>
  <c r="AH59" i="7"/>
  <c r="AG59" i="7"/>
  <c r="AH139" i="7"/>
  <c r="AG139" i="7"/>
  <c r="AH207" i="7"/>
  <c r="AG207" i="7"/>
  <c r="AH312" i="7"/>
  <c r="AG312" i="7"/>
  <c r="AH344" i="7"/>
  <c r="AG344" i="7"/>
  <c r="AH370" i="7"/>
  <c r="AG370" i="7"/>
  <c r="AH408" i="7"/>
  <c r="AG408" i="7"/>
  <c r="AH434" i="7"/>
  <c r="AG434" i="7"/>
  <c r="AH547" i="7"/>
  <c r="AG547" i="7"/>
  <c r="AH574" i="7"/>
  <c r="AG574" i="7"/>
  <c r="AH78" i="7"/>
  <c r="AG78" i="7"/>
  <c r="AH136" i="7"/>
  <c r="AG136" i="7"/>
  <c r="AH204" i="7"/>
  <c r="AG204" i="7"/>
  <c r="AH228" i="7"/>
  <c r="AG228" i="7"/>
  <c r="AH268" i="7"/>
  <c r="AG268" i="7"/>
  <c r="AH292" i="7"/>
  <c r="AG292" i="7"/>
  <c r="AH367" i="7"/>
  <c r="AG367" i="7"/>
  <c r="AH471" i="7"/>
  <c r="AG471" i="7"/>
  <c r="AH503" i="7"/>
  <c r="AG503" i="7"/>
  <c r="AH535" i="7"/>
  <c r="AG535" i="7"/>
  <c r="AH567" i="7"/>
  <c r="AG567" i="7"/>
  <c r="E25" i="3"/>
  <c r="E93" i="3"/>
  <c r="E105" i="3"/>
  <c r="E117" i="3"/>
  <c r="E148" i="3"/>
  <c r="E157" i="3"/>
  <c r="E169" i="3"/>
  <c r="E180" i="3"/>
  <c r="E192" i="3"/>
  <c r="E204" i="3"/>
  <c r="E216" i="3"/>
  <c r="E244" i="3"/>
  <c r="E256" i="3"/>
  <c r="E268" i="3"/>
  <c r="E280" i="3"/>
  <c r="E304" i="3"/>
  <c r="E312" i="3"/>
  <c r="E324" i="3"/>
  <c r="E336" i="3"/>
  <c r="E353" i="3"/>
  <c r="E365" i="3"/>
  <c r="E393" i="3"/>
  <c r="E405" i="3"/>
  <c r="E417" i="3"/>
  <c r="E452" i="3"/>
  <c r="E580" i="3"/>
  <c r="E605" i="3"/>
  <c r="E612" i="3"/>
  <c r="E637" i="3"/>
  <c r="E644" i="3"/>
  <c r="E684" i="3"/>
  <c r="E700" i="3"/>
  <c r="E704" i="3"/>
  <c r="E220" i="3"/>
  <c r="E260" i="3"/>
  <c r="E272" i="3"/>
  <c r="E340" i="3"/>
  <c r="E352" i="3"/>
  <c r="E364" i="3"/>
  <c r="E493" i="3"/>
  <c r="E500" i="3"/>
  <c r="E584" i="3"/>
  <c r="E676" i="3"/>
  <c r="E804" i="3"/>
  <c r="E33" i="3"/>
  <c r="E77" i="3"/>
  <c r="E149" i="3"/>
  <c r="E217" i="3"/>
  <c r="E281" i="3"/>
  <c r="E321" i="3"/>
  <c r="E333" i="3"/>
  <c r="E361" i="3"/>
  <c r="E373" i="3"/>
  <c r="E385" i="3"/>
  <c r="E449" i="3"/>
  <c r="E513" i="3"/>
  <c r="E572" i="3"/>
  <c r="E601" i="3"/>
  <c r="E608" i="3"/>
  <c r="E633" i="3"/>
  <c r="E640" i="3"/>
  <c r="E696" i="3"/>
  <c r="E708" i="3"/>
  <c r="E737" i="3"/>
  <c r="E741" i="3"/>
  <c r="E753" i="3"/>
  <c r="E765" i="3"/>
  <c r="E777" i="3"/>
  <c r="E781" i="3"/>
  <c r="E786" i="3"/>
  <c r="E44" i="3"/>
  <c r="E64" i="3"/>
  <c r="E160" i="3"/>
  <c r="E188" i="3"/>
  <c r="E245" i="3"/>
  <c r="E297" i="3"/>
  <c r="E384" i="3"/>
  <c r="E408" i="3"/>
  <c r="E455" i="3"/>
  <c r="E476" i="3"/>
  <c r="E501" i="3"/>
  <c r="E613" i="3"/>
  <c r="E645" i="3"/>
  <c r="E720" i="3"/>
  <c r="E736" i="3"/>
  <c r="E810" i="3"/>
  <c r="E873" i="3"/>
  <c r="E905" i="3"/>
  <c r="E821" i="3"/>
  <c r="E928" i="3"/>
  <c r="E992" i="3"/>
  <c r="E206" i="9"/>
  <c r="E214" i="9"/>
  <c r="E258" i="9"/>
  <c r="E266" i="9"/>
  <c r="E274" i="9"/>
  <c r="E318" i="9"/>
  <c r="E326" i="9"/>
  <c r="E334" i="9"/>
  <c r="E342" i="9"/>
  <c r="E370" i="9"/>
  <c r="E378" i="9"/>
  <c r="E406" i="9"/>
  <c r="E434" i="9"/>
  <c r="E442" i="9"/>
  <c r="E470" i="9"/>
  <c r="E498" i="9"/>
  <c r="E506" i="9"/>
  <c r="E534" i="9"/>
  <c r="E562" i="9"/>
  <c r="E570" i="9"/>
  <c r="E610" i="9"/>
  <c r="E618" i="9"/>
  <c r="E630" i="9"/>
  <c r="E801" i="3"/>
  <c r="E813" i="3"/>
  <c r="E837" i="3"/>
  <c r="E856" i="3"/>
  <c r="E888" i="3"/>
  <c r="E893" i="3"/>
  <c r="E945" i="3"/>
  <c r="E962" i="3"/>
  <c r="E101" i="3"/>
  <c r="E141" i="3"/>
  <c r="E436" i="3"/>
  <c r="E549" i="3"/>
  <c r="E193" i="3"/>
  <c r="E252" i="3"/>
  <c r="E16" i="9"/>
  <c r="E40" i="9"/>
  <c r="E80" i="9"/>
  <c r="E124" i="9"/>
  <c r="E164" i="9"/>
  <c r="E184" i="9"/>
  <c r="E228" i="9"/>
  <c r="E280" i="9"/>
  <c r="E300" i="9"/>
  <c r="E320" i="9"/>
  <c r="E348" i="9"/>
  <c r="E368" i="9"/>
  <c r="E388" i="9"/>
  <c r="E412" i="9"/>
  <c r="E452" i="9"/>
  <c r="E496" i="9"/>
  <c r="E536" i="9"/>
  <c r="E580" i="9"/>
  <c r="E600" i="9"/>
  <c r="E620" i="9"/>
  <c r="E640" i="9"/>
  <c r="E660" i="9"/>
  <c r="E680" i="9"/>
  <c r="E700" i="9"/>
  <c r="E720" i="9"/>
  <c r="E740" i="9"/>
  <c r="E764" i="9"/>
  <c r="E784" i="9"/>
  <c r="E804" i="9"/>
  <c r="E824" i="9"/>
  <c r="E840" i="9"/>
  <c r="E860" i="9"/>
  <c r="E880" i="9"/>
  <c r="E904" i="9"/>
  <c r="E924" i="9"/>
  <c r="E944" i="9"/>
  <c r="E964" i="9"/>
  <c r="E988" i="9"/>
  <c r="E1008" i="9"/>
  <c r="E28" i="9"/>
  <c r="E56" i="9"/>
  <c r="E76" i="9"/>
  <c r="E96" i="9"/>
  <c r="E116" i="9"/>
  <c r="E136" i="9"/>
  <c r="E160" i="9"/>
  <c r="E180" i="9"/>
  <c r="E200" i="9"/>
  <c r="E220" i="9"/>
  <c r="E244" i="9"/>
  <c r="E264" i="9"/>
  <c r="E284" i="9"/>
  <c r="E304" i="9"/>
  <c r="E344" i="9"/>
  <c r="E364" i="9"/>
  <c r="E384" i="9"/>
  <c r="E404" i="9"/>
  <c r="E428" i="9"/>
  <c r="E448" i="9"/>
  <c r="E472" i="9"/>
  <c r="E492" i="9"/>
  <c r="E512" i="9"/>
  <c r="E532" i="9"/>
  <c r="E552" i="9"/>
  <c r="E576" i="9"/>
  <c r="E596" i="9"/>
  <c r="E616" i="9"/>
  <c r="E636" i="9"/>
  <c r="E656" i="9"/>
  <c r="E684" i="9"/>
  <c r="E704" i="9"/>
  <c r="E724" i="9"/>
  <c r="E744" i="9"/>
  <c r="E768" i="9"/>
  <c r="E788" i="9"/>
  <c r="E808" i="9"/>
  <c r="E836" i="9"/>
  <c r="E856" i="9"/>
  <c r="E876" i="9"/>
  <c r="E896" i="9"/>
  <c r="E920" i="9"/>
  <c r="E940" i="9"/>
  <c r="E960" i="9"/>
  <c r="E980" i="9"/>
  <c r="E1004" i="9"/>
  <c r="E20" i="9"/>
  <c r="E52" i="9"/>
  <c r="E84" i="9"/>
  <c r="E120" i="9"/>
  <c r="E152" i="9"/>
  <c r="E192" i="9"/>
  <c r="E248" i="9"/>
  <c r="E272" i="9"/>
  <c r="E308" i="9"/>
  <c r="E380" i="9"/>
  <c r="E440" i="9"/>
  <c r="E504" i="9"/>
  <c r="E540" i="9"/>
  <c r="E572" i="9"/>
  <c r="E612" i="9"/>
  <c r="E644" i="9"/>
  <c r="E676" i="9"/>
  <c r="E716" i="9"/>
  <c r="E748" i="9"/>
  <c r="E776" i="9"/>
  <c r="E816" i="9"/>
  <c r="E848" i="9"/>
  <c r="E884" i="9"/>
  <c r="E916" i="9"/>
  <c r="E952" i="9"/>
  <c r="E984" i="9"/>
  <c r="AH24" i="7"/>
  <c r="AG24" i="7"/>
  <c r="AH109" i="7"/>
  <c r="AG109" i="7"/>
  <c r="AH241" i="7"/>
  <c r="AG241" i="7"/>
  <c r="AH401" i="7"/>
  <c r="AG401" i="7"/>
  <c r="AH177" i="7"/>
  <c r="AG177" i="7"/>
  <c r="AH85" i="7"/>
  <c r="AG85" i="7"/>
  <c r="AH313" i="7"/>
  <c r="AG313" i="7"/>
  <c r="AH593" i="7"/>
  <c r="AG593" i="7"/>
  <c r="AH673" i="7"/>
  <c r="AG673" i="7"/>
  <c r="AH26" i="7"/>
  <c r="AG26" i="7"/>
  <c r="AH27" i="7"/>
  <c r="AG27" i="7"/>
  <c r="AH61" i="7"/>
  <c r="AG61" i="7"/>
  <c r="AH93" i="7"/>
  <c r="AG93" i="7"/>
  <c r="AH125" i="7"/>
  <c r="AG125" i="7"/>
  <c r="AH153" i="7"/>
  <c r="AG153" i="7"/>
  <c r="AH225" i="7"/>
  <c r="AG225" i="7"/>
  <c r="AH257" i="7"/>
  <c r="AG257" i="7"/>
  <c r="AH289" i="7"/>
  <c r="AG289" i="7"/>
  <c r="AH321" i="7"/>
  <c r="AG321" i="7"/>
  <c r="AH353" i="7"/>
  <c r="AG353" i="7"/>
  <c r="AH385" i="7"/>
  <c r="AG385" i="7"/>
  <c r="AH41" i="7"/>
  <c r="AG41" i="7"/>
  <c r="AH73" i="7"/>
  <c r="AG73" i="7"/>
  <c r="AH105" i="7"/>
  <c r="AG105" i="7"/>
  <c r="AH165" i="7"/>
  <c r="AG165" i="7"/>
  <c r="AH205" i="7"/>
  <c r="AG205" i="7"/>
  <c r="AH269" i="7"/>
  <c r="AG269" i="7"/>
  <c r="AH333" i="7"/>
  <c r="AG333" i="7"/>
  <c r="AH397" i="7"/>
  <c r="AG397" i="7"/>
  <c r="AH429" i="7"/>
  <c r="AG429" i="7"/>
  <c r="AH461" i="7"/>
  <c r="AG461" i="7"/>
  <c r="AH37" i="7"/>
  <c r="AG37" i="7"/>
  <c r="AH69" i="7"/>
  <c r="AG69" i="7"/>
  <c r="AH101" i="7"/>
  <c r="AG101" i="7"/>
  <c r="AH217" i="7"/>
  <c r="AG217" i="7"/>
  <c r="AH281" i="7"/>
  <c r="AG281" i="7"/>
  <c r="AH345" i="7"/>
  <c r="AG345" i="7"/>
  <c r="AH409" i="7"/>
  <c r="AG409" i="7"/>
  <c r="AH65" i="7"/>
  <c r="AG65" i="7"/>
  <c r="AH97" i="7"/>
  <c r="AG97" i="7"/>
  <c r="AH692" i="7"/>
  <c r="AG692" i="7"/>
  <c r="AH449" i="7"/>
  <c r="AG449" i="7"/>
  <c r="AH585" i="7"/>
  <c r="AG585" i="7"/>
  <c r="AH601" i="7"/>
  <c r="AG601" i="7"/>
  <c r="AH617" i="7"/>
  <c r="AG617" i="7"/>
  <c r="AH633" i="7"/>
  <c r="AG633" i="7"/>
  <c r="AH649" i="7"/>
  <c r="AG649" i="7"/>
  <c r="AH665" i="7"/>
  <c r="AG665" i="7"/>
  <c r="AH688" i="7"/>
  <c r="AG688" i="7"/>
  <c r="AH716" i="7"/>
  <c r="AG716" i="7"/>
  <c r="AH77" i="7"/>
  <c r="AG77" i="7"/>
  <c r="AH305" i="7"/>
  <c r="AG305" i="7"/>
  <c r="AH369" i="7"/>
  <c r="AG369" i="7"/>
  <c r="AH89" i="7"/>
  <c r="AG89" i="7"/>
  <c r="AH301" i="7"/>
  <c r="AG301" i="7"/>
  <c r="AH413" i="7"/>
  <c r="AG413" i="7"/>
  <c r="AH25" i="7"/>
  <c r="AG25" i="7"/>
  <c r="AH117" i="7"/>
  <c r="AG117" i="7"/>
  <c r="AH185" i="7"/>
  <c r="AG185" i="7"/>
  <c r="AH441" i="7"/>
  <c r="AG441" i="7"/>
  <c r="AH49" i="7"/>
  <c r="AG49" i="7"/>
  <c r="AH577" i="7"/>
  <c r="AG577" i="7"/>
  <c r="AH625" i="7"/>
  <c r="AG625" i="7"/>
  <c r="AH657" i="7"/>
  <c r="AG657" i="7"/>
  <c r="AH729" i="7"/>
  <c r="AG729" i="7"/>
  <c r="AF1020" i="17"/>
  <c r="AH31" i="7"/>
  <c r="AG31" i="7"/>
  <c r="AH45" i="7"/>
  <c r="AG45" i="7"/>
  <c r="AH149" i="7"/>
  <c r="AG149" i="7"/>
  <c r="AH189" i="7"/>
  <c r="AG189" i="7"/>
  <c r="AH253" i="7"/>
  <c r="AG253" i="7"/>
  <c r="AH317" i="7"/>
  <c r="AG317" i="7"/>
  <c r="AH381" i="7"/>
  <c r="AG381" i="7"/>
  <c r="AH133" i="7"/>
  <c r="AG133" i="7"/>
  <c r="AH201" i="7"/>
  <c r="AG201" i="7"/>
  <c r="AH265" i="7"/>
  <c r="AG265" i="7"/>
  <c r="AH329" i="7"/>
  <c r="AG329" i="7"/>
  <c r="AH393" i="7"/>
  <c r="AG393" i="7"/>
  <c r="AH457" i="7"/>
  <c r="AG457" i="7"/>
  <c r="AH129" i="7"/>
  <c r="AG129" i="7"/>
  <c r="AH173" i="7"/>
  <c r="AG173" i="7"/>
  <c r="AH197" i="7"/>
  <c r="AG197" i="7"/>
  <c r="AH229" i="7"/>
  <c r="AG229" i="7"/>
  <c r="AH261" i="7"/>
  <c r="AG261" i="7"/>
  <c r="AH293" i="7"/>
  <c r="AG293" i="7"/>
  <c r="AH325" i="7"/>
  <c r="AG325" i="7"/>
  <c r="AH357" i="7"/>
  <c r="AG357" i="7"/>
  <c r="AH389" i="7"/>
  <c r="AG389" i="7"/>
  <c r="AH421" i="7"/>
  <c r="AG421" i="7"/>
  <c r="AH453" i="7"/>
  <c r="AG453" i="7"/>
  <c r="AH410" i="7"/>
  <c r="AG410" i="7"/>
  <c r="AH465" i="7"/>
  <c r="AG465" i="7"/>
  <c r="AH481" i="7"/>
  <c r="AG481" i="7"/>
  <c r="AH497" i="7"/>
  <c r="AG497" i="7"/>
  <c r="AH513" i="7"/>
  <c r="AG513" i="7"/>
  <c r="AH529" i="7"/>
  <c r="AG529" i="7"/>
  <c r="AH545" i="7"/>
  <c r="AG545" i="7"/>
  <c r="AH561" i="7"/>
  <c r="AG561" i="7"/>
  <c r="AH700" i="7"/>
  <c r="AG700" i="7"/>
  <c r="AH433" i="7"/>
  <c r="AG433" i="7"/>
  <c r="AH581" i="7"/>
  <c r="AG581" i="7"/>
  <c r="AH597" i="7"/>
  <c r="AG597" i="7"/>
  <c r="AH613" i="7"/>
  <c r="AG613" i="7"/>
  <c r="AH629" i="7"/>
  <c r="AG629" i="7"/>
  <c r="AH645" i="7"/>
  <c r="AG645" i="7"/>
  <c r="AH661" i="7"/>
  <c r="AG661" i="7"/>
  <c r="AH677" i="7"/>
  <c r="AG677" i="7"/>
  <c r="AH696" i="7"/>
  <c r="AG696" i="7"/>
  <c r="AH724" i="7"/>
  <c r="AG724" i="7"/>
  <c r="AH426" i="7"/>
  <c r="AG426" i="7"/>
  <c r="AH469" i="7"/>
  <c r="AG469" i="7"/>
  <c r="AH485" i="7"/>
  <c r="AG485" i="7"/>
  <c r="AH501" i="7"/>
  <c r="AG501" i="7"/>
  <c r="AH517" i="7"/>
  <c r="AG517" i="7"/>
  <c r="AH533" i="7"/>
  <c r="AG533" i="7"/>
  <c r="AH549" i="7"/>
  <c r="AG549" i="7"/>
  <c r="AH565" i="7"/>
  <c r="AG565" i="7"/>
  <c r="AH36" i="7"/>
  <c r="AG36" i="7"/>
  <c r="AH75" i="7"/>
  <c r="AG75" i="7"/>
  <c r="AH147" i="7"/>
  <c r="AG147" i="7"/>
  <c r="AH171" i="7"/>
  <c r="AG171" i="7"/>
  <c r="AH303" i="7"/>
  <c r="AG303" i="7"/>
  <c r="AH338" i="7"/>
  <c r="AG338" i="7"/>
  <c r="AH376" i="7"/>
  <c r="AG376" i="7"/>
  <c r="AH402" i="7"/>
  <c r="AG402" i="7"/>
  <c r="AH440" i="7"/>
  <c r="AG440" i="7"/>
  <c r="AH555" i="7"/>
  <c r="AG555" i="7"/>
  <c r="AH47" i="7"/>
  <c r="AG47" i="7"/>
  <c r="AH72" i="7"/>
  <c r="AG72" i="7"/>
  <c r="AH104" i="7"/>
  <c r="AG104" i="7"/>
  <c r="AH128" i="7"/>
  <c r="AG128" i="7"/>
  <c r="AH168" i="7"/>
  <c r="AG168" i="7"/>
  <c r="AH196" i="7"/>
  <c r="AG196" i="7"/>
  <c r="AH236" i="7"/>
  <c r="AG236" i="7"/>
  <c r="AH260" i="7"/>
  <c r="AG260" i="7"/>
  <c r="AH300" i="7"/>
  <c r="AG300" i="7"/>
  <c r="AH399" i="7"/>
  <c r="AG399" i="7"/>
  <c r="AH479" i="7"/>
  <c r="AG479" i="7"/>
  <c r="AH511" i="7"/>
  <c r="AG511" i="7"/>
  <c r="AH543" i="7"/>
  <c r="AG543" i="7"/>
  <c r="AH91" i="7"/>
  <c r="AG91" i="7"/>
  <c r="AH179" i="7"/>
  <c r="AG179" i="7"/>
  <c r="AH271" i="7"/>
  <c r="AG271" i="7"/>
  <c r="AH332" i="7"/>
  <c r="AG332" i="7"/>
  <c r="AH356" i="7"/>
  <c r="AG356" i="7"/>
  <c r="AH396" i="7"/>
  <c r="AG396" i="7"/>
  <c r="AH420" i="7"/>
  <c r="AG420" i="7"/>
  <c r="AH460" i="7"/>
  <c r="AG460" i="7"/>
  <c r="AH563" i="7"/>
  <c r="AG563" i="7"/>
  <c r="AH590" i="7"/>
  <c r="AG590" i="7"/>
  <c r="AH39" i="7"/>
  <c r="AG39" i="7"/>
  <c r="AH88" i="7"/>
  <c r="AG88" i="7"/>
  <c r="AH150" i="7"/>
  <c r="AG150" i="7"/>
  <c r="AH216" i="7"/>
  <c r="AG216" i="7"/>
  <c r="AH242" i="7"/>
  <c r="AG242" i="7"/>
  <c r="AH280" i="7"/>
  <c r="AG280" i="7"/>
  <c r="AH306" i="7"/>
  <c r="AG306" i="7"/>
  <c r="AH431" i="7"/>
  <c r="AG431" i="7"/>
  <c r="AH487" i="7"/>
  <c r="AG487" i="7"/>
  <c r="AH519" i="7"/>
  <c r="AG519" i="7"/>
  <c r="AH551" i="7"/>
  <c r="AG551" i="7"/>
  <c r="AH578" i="7"/>
  <c r="AG578" i="7"/>
  <c r="E41" i="3"/>
  <c r="E56" i="3"/>
  <c r="E76" i="3"/>
  <c r="E88" i="3"/>
  <c r="E112" i="3"/>
  <c r="E124" i="3"/>
  <c r="E136" i="3"/>
  <c r="E185" i="3"/>
  <c r="E249" i="3"/>
  <c r="E329" i="3"/>
  <c r="E341" i="3"/>
  <c r="E348" i="3"/>
  <c r="E388" i="3"/>
  <c r="E400" i="3"/>
  <c r="E412" i="3"/>
  <c r="E429" i="3"/>
  <c r="E457" i="3"/>
  <c r="E473" i="3"/>
  <c r="E489" i="3"/>
  <c r="E505" i="3"/>
  <c r="E521" i="3"/>
  <c r="E537" i="3"/>
  <c r="E553" i="3"/>
  <c r="E569" i="3"/>
  <c r="E585" i="3"/>
  <c r="E592" i="3"/>
  <c r="E617" i="3"/>
  <c r="E624" i="3"/>
  <c r="E649" i="3"/>
  <c r="E665" i="3"/>
  <c r="E692" i="3"/>
  <c r="E208" i="3"/>
  <c r="E284" i="3"/>
  <c r="E308" i="3"/>
  <c r="E416" i="3"/>
  <c r="E428" i="3"/>
  <c r="E477" i="3"/>
  <c r="E573" i="3"/>
  <c r="E653" i="3"/>
  <c r="E28" i="3"/>
  <c r="E45" i="3"/>
  <c r="E60" i="3"/>
  <c r="E72" i="3"/>
  <c r="E92" i="3"/>
  <c r="E104" i="3"/>
  <c r="E116" i="3"/>
  <c r="E144" i="3"/>
  <c r="E156" i="3"/>
  <c r="E168" i="3"/>
  <c r="E184" i="3"/>
  <c r="E300" i="3"/>
  <c r="E368" i="3"/>
  <c r="E380" i="3"/>
  <c r="E397" i="3"/>
  <c r="E411" i="3"/>
  <c r="E425" i="3"/>
  <c r="E437" i="3"/>
  <c r="E444" i="3"/>
  <c r="E465" i="3"/>
  <c r="E529" i="3"/>
  <c r="E545" i="3"/>
  <c r="E561" i="3"/>
  <c r="E577" i="3"/>
  <c r="E621" i="3"/>
  <c r="E628" i="3"/>
  <c r="E652" i="3"/>
  <c r="E716" i="3"/>
  <c r="E744" i="3"/>
  <c r="E748" i="3"/>
  <c r="E768" i="3"/>
  <c r="E772" i="3"/>
  <c r="E784" i="3"/>
  <c r="E57" i="3"/>
  <c r="E108" i="3"/>
  <c r="E176" i="3"/>
  <c r="E257" i="3"/>
  <c r="E344" i="3"/>
  <c r="E396" i="3"/>
  <c r="E441" i="3"/>
  <c r="E469" i="3"/>
  <c r="E492" i="3"/>
  <c r="E581" i="3"/>
  <c r="E600" i="3"/>
  <c r="E620" i="3"/>
  <c r="E656" i="3"/>
  <c r="E793" i="3"/>
  <c r="E868" i="3"/>
  <c r="E917" i="3"/>
  <c r="E824" i="3"/>
  <c r="E828" i="3"/>
  <c r="E889" i="3"/>
  <c r="E921" i="3"/>
  <c r="E985" i="3"/>
  <c r="E202" i="9"/>
  <c r="E210" i="9"/>
  <c r="E254" i="9"/>
  <c r="E262" i="9"/>
  <c r="E270" i="9"/>
  <c r="E278" i="9"/>
  <c r="E322" i="9"/>
  <c r="E330" i="9"/>
  <c r="E338" i="9"/>
  <c r="E374" i="9"/>
  <c r="E402" i="9"/>
  <c r="E410" i="9"/>
  <c r="E438" i="9"/>
  <c r="E466" i="9"/>
  <c r="E474" i="9"/>
  <c r="E502" i="9"/>
  <c r="E530" i="9"/>
  <c r="E538" i="9"/>
  <c r="E566" i="9"/>
  <c r="E614" i="9"/>
  <c r="E626" i="9"/>
  <c r="E634" i="9"/>
  <c r="E816" i="3"/>
  <c r="E840" i="3"/>
  <c r="E849" i="3"/>
  <c r="E853" i="3"/>
  <c r="E881" i="3"/>
  <c r="E908" i="3"/>
  <c r="E920" i="3"/>
  <c r="E952" i="3"/>
  <c r="E957" i="3"/>
  <c r="E972" i="3"/>
  <c r="E984" i="3"/>
  <c r="E37" i="3"/>
  <c r="E125" i="3"/>
  <c r="E377" i="3"/>
  <c r="E533" i="3"/>
  <c r="E593" i="3"/>
  <c r="E240" i="3"/>
  <c r="E292" i="3"/>
  <c r="E588" i="3"/>
  <c r="E672" i="3"/>
  <c r="E688" i="3"/>
  <c r="E860" i="3"/>
  <c r="E932" i="3"/>
  <c r="E32" i="9"/>
  <c r="E48" i="9"/>
  <c r="E72" i="9"/>
  <c r="E92" i="9"/>
  <c r="E112" i="9"/>
  <c r="E132" i="9"/>
  <c r="E156" i="9"/>
  <c r="E176" i="9"/>
  <c r="E216" i="9"/>
  <c r="E240" i="9"/>
  <c r="E268" i="9"/>
  <c r="E312" i="9"/>
  <c r="E332" i="9"/>
  <c r="E356" i="9"/>
  <c r="E376" i="9"/>
  <c r="E400" i="9"/>
  <c r="E420" i="9"/>
  <c r="E444" i="9"/>
  <c r="E464" i="9"/>
  <c r="E484" i="9"/>
  <c r="E508" i="9"/>
  <c r="E528" i="9"/>
  <c r="E548" i="9"/>
  <c r="E588" i="9"/>
  <c r="E608" i="9"/>
  <c r="E632" i="9"/>
  <c r="E652" i="9"/>
  <c r="E672" i="9"/>
  <c r="E688" i="9"/>
  <c r="E708" i="9"/>
  <c r="E728" i="9"/>
  <c r="E752" i="9"/>
  <c r="E772" i="9"/>
  <c r="E792" i="9"/>
  <c r="E812" i="9"/>
  <c r="E832" i="9"/>
  <c r="E852" i="9"/>
  <c r="E872" i="9"/>
  <c r="E892" i="9"/>
  <c r="E912" i="9"/>
  <c r="E936" i="9"/>
  <c r="E956" i="9"/>
  <c r="E976" i="9"/>
  <c r="E996" i="9"/>
  <c r="E981" i="3"/>
  <c r="E88" i="9"/>
  <c r="E108" i="9"/>
  <c r="E128" i="9"/>
  <c r="E148" i="9"/>
  <c r="E168" i="9"/>
  <c r="E188" i="9"/>
  <c r="E232" i="9"/>
  <c r="E276" i="9"/>
  <c r="E296" i="9"/>
  <c r="E316" i="9"/>
  <c r="E336" i="9"/>
  <c r="E352" i="9"/>
  <c r="E396" i="9"/>
  <c r="E416" i="9"/>
  <c r="E436" i="9"/>
  <c r="E460" i="9"/>
  <c r="E480" i="9"/>
  <c r="E500" i="9"/>
  <c r="E544" i="9"/>
  <c r="E564" i="9"/>
  <c r="E584" i="9"/>
  <c r="E604" i="9"/>
  <c r="E624" i="9"/>
  <c r="E648" i="9"/>
  <c r="E668" i="9"/>
  <c r="E692" i="9"/>
  <c r="E712" i="9"/>
  <c r="E732" i="9"/>
  <c r="E756" i="9"/>
  <c r="E780" i="9"/>
  <c r="E800" i="9"/>
  <c r="E820" i="9"/>
  <c r="E844" i="9"/>
  <c r="E868" i="9"/>
  <c r="E888" i="9"/>
  <c r="E908" i="9"/>
  <c r="E928" i="9"/>
  <c r="E948" i="9"/>
  <c r="E968" i="9"/>
  <c r="E992" i="9"/>
  <c r="E1012" i="9"/>
  <c r="E996" i="3"/>
  <c r="E68" i="9"/>
  <c r="E100" i="9"/>
  <c r="E140" i="9"/>
  <c r="E172" i="9"/>
  <c r="E212" i="9"/>
  <c r="E236" i="9"/>
  <c r="E260" i="9"/>
  <c r="E288" i="9"/>
  <c r="E328" i="9"/>
  <c r="E360" i="9"/>
  <c r="E392" i="9"/>
  <c r="E424" i="9"/>
  <c r="E456" i="9"/>
  <c r="E1000" i="9"/>
  <c r="K22" i="13"/>
  <c r="J22" i="13"/>
  <c r="E14" i="37"/>
  <c r="G18" i="4"/>
  <c r="F9" i="32"/>
  <c r="F9" i="34"/>
  <c r="E14" i="34" s="1"/>
  <c r="F19" i="4"/>
  <c r="D10" i="20"/>
  <c r="G16" i="7"/>
  <c r="F16" i="17"/>
  <c r="E8" i="15"/>
  <c r="F10" i="21"/>
  <c r="F9" i="33"/>
  <c r="E17" i="33" s="1"/>
  <c r="AB11" i="48"/>
  <c r="F18" i="16"/>
  <c r="D10" i="55"/>
  <c r="F9" i="19"/>
  <c r="L29" i="44"/>
  <c r="F10" i="26"/>
  <c r="H48" i="11"/>
  <c r="H112" i="11"/>
  <c r="H16" i="11"/>
  <c r="H44" i="11"/>
  <c r="H108" i="11"/>
  <c r="H105" i="11"/>
  <c r="H89" i="11"/>
  <c r="H73" i="11"/>
  <c r="H57" i="11"/>
  <c r="H41" i="11"/>
  <c r="H25" i="11"/>
  <c r="H106" i="11"/>
  <c r="H90" i="11"/>
  <c r="H74" i="11"/>
  <c r="H58" i="11"/>
  <c r="H42" i="11"/>
  <c r="H26" i="11"/>
  <c r="H107" i="11"/>
  <c r="H91" i="11"/>
  <c r="H75" i="11"/>
  <c r="H59" i="11"/>
  <c r="H43" i="11"/>
  <c r="H27" i="11"/>
  <c r="H64" i="11"/>
  <c r="H60" i="11"/>
  <c r="H101" i="11"/>
  <c r="H85" i="11"/>
  <c r="H69" i="11"/>
  <c r="H53" i="11"/>
  <c r="H37" i="11"/>
  <c r="H21" i="11"/>
  <c r="H102" i="11"/>
  <c r="H86" i="11"/>
  <c r="H70" i="11"/>
  <c r="H54" i="11"/>
  <c r="H38" i="11"/>
  <c r="H22" i="11"/>
  <c r="H103" i="11"/>
  <c r="H87" i="11"/>
  <c r="H71" i="11"/>
  <c r="H55" i="11"/>
  <c r="H39" i="11"/>
  <c r="H23" i="11"/>
  <c r="H80" i="11"/>
  <c r="H76" i="11"/>
  <c r="H113" i="11"/>
  <c r="H97" i="11"/>
  <c r="H81" i="11"/>
  <c r="H65" i="11"/>
  <c r="H49" i="11"/>
  <c r="H33" i="11"/>
  <c r="H114" i="11"/>
  <c r="H98" i="11"/>
  <c r="H82" i="11"/>
  <c r="H66" i="11"/>
  <c r="H50" i="11"/>
  <c r="H34" i="11"/>
  <c r="H18" i="11"/>
  <c r="H99" i="11"/>
  <c r="H83" i="11"/>
  <c r="H67" i="11"/>
  <c r="H51" i="11"/>
  <c r="H35" i="11"/>
  <c r="H19" i="11"/>
  <c r="R264" i="53"/>
  <c r="S264" i="53" s="1"/>
  <c r="T264" i="53"/>
  <c r="R272" i="53"/>
  <c r="S272" i="53" s="1"/>
  <c r="T272" i="53"/>
  <c r="R268" i="53"/>
  <c r="S268" i="53" s="1"/>
  <c r="T268" i="53"/>
  <c r="R499" i="53"/>
  <c r="S499" i="53" s="1"/>
  <c r="T499" i="53"/>
  <c r="R515" i="53"/>
  <c r="S515" i="53" s="1"/>
  <c r="T515" i="53"/>
  <c r="R46" i="53"/>
  <c r="S46" i="53" s="1"/>
  <c r="T46" i="53"/>
  <c r="R68" i="53"/>
  <c r="S68" i="53" s="1"/>
  <c r="T68" i="53"/>
  <c r="T125" i="53"/>
  <c r="R125" i="53"/>
  <c r="S125" i="53" s="1"/>
  <c r="R132" i="53"/>
  <c r="S132" i="53" s="1"/>
  <c r="T132" i="53"/>
  <c r="T141" i="53"/>
  <c r="R141" i="53"/>
  <c r="S141" i="53" s="1"/>
  <c r="T93" i="53"/>
  <c r="R93" i="53"/>
  <c r="S93" i="53" s="1"/>
  <c r="T123" i="53"/>
  <c r="R123" i="53"/>
  <c r="S123" i="53" s="1"/>
  <c r="R62" i="53"/>
  <c r="S62" i="53" s="1"/>
  <c r="T62" i="53"/>
  <c r="T119" i="53"/>
  <c r="R119" i="53"/>
  <c r="S119" i="53" s="1"/>
  <c r="R371" i="53"/>
  <c r="S371" i="53" s="1"/>
  <c r="T371" i="53"/>
  <c r="R379" i="53"/>
  <c r="S379" i="53" s="1"/>
  <c r="T379" i="53"/>
  <c r="T498" i="53"/>
  <c r="R498" i="53"/>
  <c r="S498" i="53" s="1"/>
  <c r="R451" i="53"/>
  <c r="S451" i="53" s="1"/>
  <c r="T451" i="53"/>
  <c r="R483" i="53"/>
  <c r="S483" i="53" s="1"/>
  <c r="T483" i="53"/>
  <c r="T514" i="53"/>
  <c r="R514" i="53"/>
  <c r="S514" i="53" s="1"/>
  <c r="R435" i="53"/>
  <c r="S435" i="53" s="1"/>
  <c r="T435" i="53"/>
  <c r="R467" i="53"/>
  <c r="S467" i="53" s="1"/>
  <c r="T467" i="53"/>
  <c r="R30" i="53"/>
  <c r="S30" i="53" s="1"/>
  <c r="U30" i="53" s="1"/>
  <c r="F25" i="3" s="1"/>
  <c r="T30" i="53"/>
  <c r="R76" i="53"/>
  <c r="S76" i="53" s="1"/>
  <c r="T76" i="53"/>
  <c r="R142" i="53"/>
  <c r="S142" i="53" s="1"/>
  <c r="T142" i="53"/>
  <c r="R280" i="53"/>
  <c r="S280" i="53" s="1"/>
  <c r="T280" i="53"/>
  <c r="R276" i="53"/>
  <c r="S276" i="53" s="1"/>
  <c r="T276" i="53"/>
  <c r="R507" i="53"/>
  <c r="S507" i="53" s="1"/>
  <c r="T507" i="53"/>
  <c r="T75" i="53"/>
  <c r="R75" i="53"/>
  <c r="S75" i="53" s="1"/>
  <c r="R54" i="53"/>
  <c r="S54" i="53" s="1"/>
  <c r="T54" i="53"/>
  <c r="T85" i="53"/>
  <c r="R85" i="53"/>
  <c r="S85" i="53" s="1"/>
  <c r="T117" i="53"/>
  <c r="R117" i="53"/>
  <c r="S117" i="53" s="1"/>
  <c r="R128" i="53"/>
  <c r="S128" i="53" s="1"/>
  <c r="T128" i="53"/>
  <c r="T149" i="53"/>
  <c r="R149" i="53"/>
  <c r="S149" i="53" s="1"/>
  <c r="R38" i="53"/>
  <c r="S38" i="53" s="1"/>
  <c r="U38" i="53" s="1"/>
  <c r="F33" i="3" s="1"/>
  <c r="T38" i="53"/>
  <c r="T101" i="53"/>
  <c r="R101" i="53"/>
  <c r="S101" i="53" s="1"/>
  <c r="T121" i="53"/>
  <c r="R121" i="53"/>
  <c r="S121" i="53" s="1"/>
  <c r="R150" i="53"/>
  <c r="S150" i="53" s="1"/>
  <c r="T150" i="53"/>
  <c r="T67" i="53"/>
  <c r="R67" i="53"/>
  <c r="S67" i="53" s="1"/>
  <c r="T109" i="53"/>
  <c r="R109" i="53"/>
  <c r="S109" i="53" s="1"/>
  <c r="R375" i="53"/>
  <c r="S375" i="53" s="1"/>
  <c r="T375" i="53"/>
  <c r="R383" i="53"/>
  <c r="S383" i="53" s="1"/>
  <c r="T383" i="53"/>
  <c r="R459" i="53"/>
  <c r="S459" i="53" s="1"/>
  <c r="T459" i="53"/>
  <c r="R491" i="53"/>
  <c r="S491" i="53" s="1"/>
  <c r="T491" i="53"/>
  <c r="T506" i="53"/>
  <c r="R506" i="53"/>
  <c r="S506" i="53" s="1"/>
  <c r="R443" i="53"/>
  <c r="S443" i="53" s="1"/>
  <c r="T443" i="53"/>
  <c r="R475" i="53"/>
  <c r="S475" i="53" s="1"/>
  <c r="T475" i="53"/>
  <c r="H31" i="43"/>
  <c r="H40" i="11"/>
  <c r="H104" i="11"/>
  <c r="H20" i="11"/>
  <c r="H36" i="11"/>
  <c r="H56" i="11"/>
  <c r="H84" i="11"/>
  <c r="H100" i="11"/>
  <c r="H24" i="11"/>
  <c r="H72" i="11"/>
  <c r="H88" i="11"/>
  <c r="H68" i="11"/>
  <c r="H14" i="11"/>
  <c r="J11" i="11"/>
  <c r="I14" i="11" s="1"/>
  <c r="I20" i="11"/>
  <c r="I24" i="11"/>
  <c r="I28" i="11"/>
  <c r="I32" i="11"/>
  <c r="I36" i="11"/>
  <c r="I40" i="11"/>
  <c r="I44" i="11"/>
  <c r="I48" i="11"/>
  <c r="I52" i="11"/>
  <c r="I56" i="11"/>
  <c r="I60" i="11"/>
  <c r="I64" i="11"/>
  <c r="I68" i="11"/>
  <c r="I72" i="11"/>
  <c r="I76" i="11"/>
  <c r="I80" i="11"/>
  <c r="I84" i="11"/>
  <c r="I88" i="11"/>
  <c r="I92" i="11"/>
  <c r="I96" i="11"/>
  <c r="I100" i="11"/>
  <c r="I104" i="11"/>
  <c r="I108" i="11"/>
  <c r="I112" i="11"/>
  <c r="I16" i="11"/>
  <c r="I19" i="11"/>
  <c r="I23" i="11"/>
  <c r="I27" i="11"/>
  <c r="I31" i="11"/>
  <c r="I35" i="11"/>
  <c r="I39" i="11"/>
  <c r="I43" i="11"/>
  <c r="I47" i="11"/>
  <c r="I51" i="11"/>
  <c r="I55" i="11"/>
  <c r="I59" i="11"/>
  <c r="I63" i="11"/>
  <c r="I67" i="11"/>
  <c r="I71" i="11"/>
  <c r="I75" i="11"/>
  <c r="I79" i="11"/>
  <c r="I83" i="11"/>
  <c r="I87" i="11"/>
  <c r="I91" i="11"/>
  <c r="I95" i="11"/>
  <c r="I99" i="11"/>
  <c r="I103" i="11"/>
  <c r="I107" i="11"/>
  <c r="I111" i="11"/>
  <c r="I18" i="11"/>
  <c r="I22" i="11"/>
  <c r="I26" i="11"/>
  <c r="I30" i="11"/>
  <c r="I34" i="11"/>
  <c r="I38" i="11"/>
  <c r="I42" i="11"/>
  <c r="I46" i="11"/>
  <c r="I50" i="11"/>
  <c r="I54" i="11"/>
  <c r="I58" i="11"/>
  <c r="I62" i="11"/>
  <c r="I66" i="11"/>
  <c r="I70" i="11"/>
  <c r="I74" i="11"/>
  <c r="I78" i="11"/>
  <c r="I82" i="11"/>
  <c r="I86" i="11"/>
  <c r="I90" i="11"/>
  <c r="I94" i="11"/>
  <c r="I98" i="11"/>
  <c r="I102" i="11"/>
  <c r="I106" i="11"/>
  <c r="I110" i="11"/>
  <c r="I114" i="11"/>
  <c r="I21" i="11"/>
  <c r="I37" i="11"/>
  <c r="I53" i="11"/>
  <c r="I69" i="11"/>
  <c r="I85" i="11"/>
  <c r="I101" i="11"/>
  <c r="I41" i="11"/>
  <c r="I17" i="11"/>
  <c r="I33" i="11"/>
  <c r="I49" i="11"/>
  <c r="I65" i="11"/>
  <c r="I81" i="11"/>
  <c r="I97" i="11"/>
  <c r="I113" i="11"/>
  <c r="I12" i="11"/>
  <c r="I25" i="11"/>
  <c r="I57" i="11"/>
  <c r="I29" i="11"/>
  <c r="I45" i="11"/>
  <c r="I61" i="11"/>
  <c r="I77" i="11"/>
  <c r="I93" i="11"/>
  <c r="I109" i="11"/>
  <c r="I73" i="11"/>
  <c r="I89" i="11"/>
  <c r="I105" i="11"/>
  <c r="I15" i="11"/>
  <c r="D1014" i="3"/>
  <c r="L23" i="44"/>
  <c r="AD116" i="37"/>
  <c r="AH19" i="7"/>
  <c r="AF1020" i="7"/>
  <c r="AE1022" i="4"/>
  <c r="I17" i="4" s="1"/>
  <c r="D10" i="3" s="1"/>
  <c r="K8" i="10" s="1"/>
  <c r="AD11" i="15"/>
  <c r="AC112" i="15"/>
  <c r="E29" i="33"/>
  <c r="G1016" i="27"/>
  <c r="G13" i="37"/>
  <c r="F14" i="37"/>
  <c r="E26" i="34"/>
  <c r="E16" i="34"/>
  <c r="E36" i="34"/>
  <c r="E49" i="34"/>
  <c r="E65" i="34"/>
  <c r="E97" i="34"/>
  <c r="E21" i="34"/>
  <c r="E46" i="34"/>
  <c r="E78" i="34"/>
  <c r="E94" i="34"/>
  <c r="E110" i="34"/>
  <c r="E55" i="34"/>
  <c r="E71" i="34"/>
  <c r="E87" i="34"/>
  <c r="E40" i="34"/>
  <c r="E44" i="34"/>
  <c r="E64" i="34"/>
  <c r="E96" i="34"/>
  <c r="E112" i="34"/>
  <c r="K12" i="44"/>
  <c r="M10" i="54"/>
  <c r="K13" i="44"/>
  <c r="L13" i="44"/>
  <c r="K14" i="44"/>
  <c r="L14" i="44"/>
  <c r="L15" i="44"/>
  <c r="K15" i="44"/>
  <c r="E50" i="33" l="1"/>
  <c r="E62" i="33"/>
  <c r="E59" i="33"/>
  <c r="E78" i="33"/>
  <c r="E27" i="33"/>
  <c r="E88" i="33"/>
  <c r="E80" i="34"/>
  <c r="E103" i="34"/>
  <c r="E39" i="34"/>
  <c r="E62" i="34"/>
  <c r="E81" i="34"/>
  <c r="E32" i="34"/>
  <c r="E84" i="33"/>
  <c r="E24" i="33"/>
  <c r="E93" i="33"/>
  <c r="E20" i="33"/>
  <c r="E91" i="33"/>
  <c r="E61" i="33"/>
  <c r="M30" i="54"/>
  <c r="E8" i="54" s="1"/>
  <c r="H72" i="12"/>
  <c r="H77" i="12"/>
  <c r="H102" i="12"/>
  <c r="U22" i="53"/>
  <c r="F17" i="3" s="1"/>
  <c r="E627" i="3"/>
  <c r="E407" i="3"/>
  <c r="E579" i="3"/>
  <c r="E186" i="3"/>
  <c r="E926" i="3"/>
  <c r="E726" i="3"/>
  <c r="E202" i="3"/>
  <c r="E734" i="3"/>
  <c r="E894" i="3"/>
  <c r="E451" i="3"/>
  <c r="E882" i="3"/>
  <c r="E958" i="3"/>
  <c r="E435" i="3"/>
  <c r="U28" i="53"/>
  <c r="F23" i="3" s="1"/>
  <c r="D44" i="41"/>
  <c r="E70" i="33"/>
  <c r="E38" i="33"/>
  <c r="E52" i="33"/>
  <c r="E82" i="33"/>
  <c r="E18" i="33"/>
  <c r="E56" i="33"/>
  <c r="E107" i="33"/>
  <c r="E75" i="33"/>
  <c r="E43" i="33"/>
  <c r="E109" i="33"/>
  <c r="E77" i="33"/>
  <c r="E45" i="33"/>
  <c r="E54" i="33"/>
  <c r="E108" i="33"/>
  <c r="E44" i="33"/>
  <c r="E74" i="33"/>
  <c r="E112" i="33"/>
  <c r="E48" i="33"/>
  <c r="E103" i="33"/>
  <c r="E71" i="33"/>
  <c r="E39" i="33"/>
  <c r="E105" i="33"/>
  <c r="E73" i="33"/>
  <c r="E41" i="33"/>
  <c r="H104" i="12"/>
  <c r="E30" i="33"/>
  <c r="E46" i="33"/>
  <c r="E76" i="33"/>
  <c r="E106" i="33"/>
  <c r="E42" i="33"/>
  <c r="E80" i="33"/>
  <c r="E16" i="33"/>
  <c r="E87" i="33"/>
  <c r="E55" i="33"/>
  <c r="E23" i="33"/>
  <c r="E89" i="33"/>
  <c r="E57" i="33"/>
  <c r="E25" i="33"/>
  <c r="H93" i="12"/>
  <c r="G10" i="25"/>
  <c r="M10" i="13"/>
  <c r="L13" i="13" s="1"/>
  <c r="L20" i="13"/>
  <c r="L21" i="13"/>
  <c r="L28" i="13"/>
  <c r="L32" i="13"/>
  <c r="L36" i="13"/>
  <c r="L40" i="13"/>
  <c r="L44" i="13"/>
  <c r="L48" i="13"/>
  <c r="L52" i="13"/>
  <c r="L56" i="13"/>
  <c r="L60" i="13"/>
  <c r="L64" i="13"/>
  <c r="L68" i="13"/>
  <c r="L72" i="13"/>
  <c r="L19" i="13"/>
  <c r="L27" i="13"/>
  <c r="L31" i="13"/>
  <c r="L35" i="13"/>
  <c r="L39" i="13"/>
  <c r="L43" i="13"/>
  <c r="L47" i="13"/>
  <c r="L51" i="13"/>
  <c r="L55" i="13"/>
  <c r="L59" i="13"/>
  <c r="L63" i="13"/>
  <c r="L67" i="13"/>
  <c r="L71" i="13"/>
  <c r="L29" i="13"/>
  <c r="L37" i="13"/>
  <c r="L45" i="13"/>
  <c r="L53" i="13"/>
  <c r="L61" i="13"/>
  <c r="L69" i="13"/>
  <c r="L74" i="13"/>
  <c r="L78" i="13"/>
  <c r="L82" i="13"/>
  <c r="L86" i="13"/>
  <c r="L90" i="13"/>
  <c r="L94" i="13"/>
  <c r="L98" i="13"/>
  <c r="L103" i="13"/>
  <c r="L104" i="13"/>
  <c r="L105" i="13"/>
  <c r="L106" i="13"/>
  <c r="L26" i="13"/>
  <c r="L34" i="13"/>
  <c r="L42" i="13"/>
  <c r="L50" i="13"/>
  <c r="L58" i="13"/>
  <c r="L66" i="13"/>
  <c r="L73" i="13"/>
  <c r="L77" i="13"/>
  <c r="L81" i="13"/>
  <c r="L85" i="13"/>
  <c r="L89" i="13"/>
  <c r="L93" i="13"/>
  <c r="L33" i="13"/>
  <c r="L41" i="13"/>
  <c r="L49" i="13"/>
  <c r="L57" i="13"/>
  <c r="L65" i="13"/>
  <c r="L76" i="13"/>
  <c r="L80" i="13"/>
  <c r="L84" i="13"/>
  <c r="L88" i="13"/>
  <c r="L92" i="13"/>
  <c r="L96" i="13"/>
  <c r="L100" i="13"/>
  <c r="L30" i="13"/>
  <c r="L46" i="13"/>
  <c r="L62" i="13"/>
  <c r="L102" i="13"/>
  <c r="L107" i="13"/>
  <c r="L75" i="13"/>
  <c r="L83" i="13"/>
  <c r="L91" i="13"/>
  <c r="L11" i="13"/>
  <c r="L38" i="13"/>
  <c r="L54" i="13"/>
  <c r="L70" i="13"/>
  <c r="L111" i="13"/>
  <c r="L112" i="13"/>
  <c r="L113" i="13"/>
  <c r="L79" i="13"/>
  <c r="L87" i="13"/>
  <c r="L95" i="13"/>
  <c r="L97" i="13"/>
  <c r="L99" i="13"/>
  <c r="L101" i="13"/>
  <c r="L108" i="13"/>
  <c r="L109" i="13"/>
  <c r="L110" i="13"/>
  <c r="L17" i="13"/>
  <c r="K13" i="13"/>
  <c r="L14" i="13"/>
  <c r="L15" i="13"/>
  <c r="L16" i="13"/>
  <c r="L18" i="13"/>
  <c r="E12" i="34"/>
  <c r="T17" i="53"/>
  <c r="T1018" i="53" s="1"/>
  <c r="R17" i="53"/>
  <c r="S17" i="53" s="1"/>
  <c r="H76" i="12"/>
  <c r="D19" i="4"/>
  <c r="D19" i="16" s="1"/>
  <c r="I12" i="48"/>
  <c r="J12" i="48" s="1"/>
  <c r="U12" i="48" s="1"/>
  <c r="V12" i="48" s="1"/>
  <c r="W12" i="48" s="1"/>
  <c r="H70" i="12"/>
  <c r="I15" i="12"/>
  <c r="H74" i="12"/>
  <c r="H80" i="12"/>
  <c r="H89" i="12"/>
  <c r="H29" i="12"/>
  <c r="H35" i="12"/>
  <c r="H86" i="12"/>
  <c r="H66" i="12"/>
  <c r="H63" i="12"/>
  <c r="H36" i="12"/>
  <c r="D674" i="41"/>
  <c r="D891" i="41"/>
  <c r="D538" i="41"/>
  <c r="D762" i="41"/>
  <c r="D522" i="41"/>
  <c r="D852" i="41"/>
  <c r="D673" i="41"/>
  <c r="D984" i="41"/>
  <c r="D939" i="41"/>
  <c r="D823" i="41"/>
  <c r="D303" i="41"/>
  <c r="D193" i="41"/>
  <c r="D917" i="41"/>
  <c r="D417" i="41"/>
  <c r="D485" i="41"/>
  <c r="D447" i="41"/>
  <c r="D806" i="41"/>
  <c r="D929" i="41"/>
  <c r="D728" i="41"/>
  <c r="D301" i="41"/>
  <c r="D1006" i="41"/>
  <c r="D645" i="41"/>
  <c r="D713" i="41"/>
  <c r="D768" i="41"/>
  <c r="D702" i="41"/>
  <c r="D548" i="41"/>
  <c r="D814" i="41"/>
  <c r="D106" i="41"/>
  <c r="D798" i="41"/>
  <c r="D801" i="41"/>
  <c r="D811" i="41"/>
  <c r="D663" i="41"/>
  <c r="D989" i="41"/>
  <c r="D639" i="41"/>
  <c r="D32" i="41"/>
  <c r="D477" i="41"/>
  <c r="D963" i="41"/>
  <c r="D450" i="41"/>
  <c r="D805" i="41"/>
  <c r="D100" i="41"/>
  <c r="D1007" i="41"/>
  <c r="D633" i="41"/>
  <c r="D600" i="41"/>
  <c r="D312" i="41"/>
  <c r="D733" i="41"/>
  <c r="D298" i="41"/>
  <c r="D520" i="41"/>
  <c r="D972" i="41"/>
  <c r="D950" i="41"/>
  <c r="D725" i="41"/>
  <c r="D613" i="41"/>
  <c r="D386" i="41"/>
  <c r="D901" i="41"/>
  <c r="D638" i="41"/>
  <c r="D722" i="41"/>
  <c r="D13" i="41"/>
  <c r="D900" i="41"/>
  <c r="D27" i="41"/>
  <c r="D887" i="41"/>
  <c r="D513" i="41"/>
  <c r="D612" i="41"/>
  <c r="D191" i="41"/>
  <c r="D189" i="41"/>
  <c r="D610" i="41"/>
  <c r="D698" i="41"/>
  <c r="D1002" i="41"/>
  <c r="D498" i="41"/>
  <c r="D911" i="41"/>
  <c r="D1009" i="41"/>
  <c r="D881" i="41"/>
  <c r="D753" i="41"/>
  <c r="D537" i="41"/>
  <c r="D888" i="41"/>
  <c r="D550" i="41"/>
  <c r="D714" i="41"/>
  <c r="D472" i="41"/>
  <c r="D135" i="41"/>
  <c r="D129" i="41"/>
  <c r="D319" i="41"/>
  <c r="D664" i="41"/>
  <c r="D758" i="41"/>
  <c r="D999" i="41"/>
  <c r="D925" i="41"/>
  <c r="D625" i="41"/>
  <c r="D724" i="41"/>
  <c r="D389" i="41"/>
  <c r="D471" i="41"/>
  <c r="D82" i="41"/>
  <c r="D982" i="41"/>
  <c r="D953" i="41"/>
  <c r="D776" i="41"/>
  <c r="D539" i="41"/>
  <c r="D192" i="41"/>
  <c r="D566" i="41"/>
  <c r="D640" i="41"/>
  <c r="D60" i="41"/>
  <c r="D124" i="41"/>
  <c r="D188" i="41"/>
  <c r="D252" i="41"/>
  <c r="D316" i="41"/>
  <c r="D41" i="41"/>
  <c r="D105" i="41"/>
  <c r="D169" i="41"/>
  <c r="D233" i="41"/>
  <c r="D297" i="41"/>
  <c r="D361" i="41"/>
  <c r="D86" i="41"/>
  <c r="D150" i="41"/>
  <c r="D214" i="41"/>
  <c r="D278" i="41"/>
  <c r="D342" i="41"/>
  <c r="D67" i="41"/>
  <c r="D131" i="41"/>
  <c r="D195" i="41"/>
  <c r="D259" i="41"/>
  <c r="D323" i="41"/>
  <c r="D387" i="41"/>
  <c r="D451" i="41"/>
  <c r="D515" i="41"/>
  <c r="D579" i="41"/>
  <c r="D643" i="41"/>
  <c r="D707" i="41"/>
  <c r="D48" i="41"/>
  <c r="D132" i="41"/>
  <c r="D216" i="41"/>
  <c r="D304" i="41"/>
  <c r="D49" i="41"/>
  <c r="D133" i="41"/>
  <c r="D221" i="41"/>
  <c r="D305" i="41"/>
  <c r="D50" i="41"/>
  <c r="D138" i="41"/>
  <c r="D222" i="41"/>
  <c r="D306" i="41"/>
  <c r="D55" i="41"/>
  <c r="D139" i="41"/>
  <c r="D223" i="41"/>
  <c r="D311" i="41"/>
  <c r="D395" i="41"/>
  <c r="D479" i="41"/>
  <c r="D567" i="41"/>
  <c r="D651" i="41"/>
  <c r="D404" i="41"/>
  <c r="D476" i="41"/>
  <c r="D540" i="41"/>
  <c r="D604" i="41"/>
  <c r="D668" i="41"/>
  <c r="D405" i="41"/>
  <c r="D533" i="41"/>
  <c r="D661" i="41"/>
  <c r="D751" i="41"/>
  <c r="D815" i="41"/>
  <c r="D879" i="41"/>
  <c r="D494" i="41"/>
  <c r="D622" i="41"/>
  <c r="D732" i="41"/>
  <c r="D796" i="41"/>
  <c r="D860" i="41"/>
  <c r="D924" i="41"/>
  <c r="D988" i="41"/>
  <c r="D401" i="41"/>
  <c r="D72" i="41"/>
  <c r="D160" i="41"/>
  <c r="D244" i="41"/>
  <c r="D328" i="41"/>
  <c r="D77" i="41"/>
  <c r="D161" i="41"/>
  <c r="D245" i="41"/>
  <c r="D333" i="41"/>
  <c r="D78" i="41"/>
  <c r="D162" i="41"/>
  <c r="D250" i="41"/>
  <c r="D334" i="41"/>
  <c r="D79" i="41"/>
  <c r="D167" i="41"/>
  <c r="D251" i="41"/>
  <c r="D335" i="41"/>
  <c r="D423" i="41"/>
  <c r="D507" i="41"/>
  <c r="D591" i="41"/>
  <c r="D76" i="41"/>
  <c r="D140" i="41"/>
  <c r="D204" i="41"/>
  <c r="D268" i="41"/>
  <c r="D332" i="41"/>
  <c r="D57" i="41"/>
  <c r="D121" i="41"/>
  <c r="D185" i="41"/>
  <c r="D249" i="41"/>
  <c r="D313" i="41"/>
  <c r="D9" i="41"/>
  <c r="D102" i="41"/>
  <c r="D166" i="41"/>
  <c r="D230" i="41"/>
  <c r="D294" i="41"/>
  <c r="D358" i="41"/>
  <c r="D83" i="41"/>
  <c r="D147" i="41"/>
  <c r="D211" i="41"/>
  <c r="D275" i="41"/>
  <c r="D339" i="41"/>
  <c r="D403" i="41"/>
  <c r="D467" i="41"/>
  <c r="D531" i="41"/>
  <c r="D595" i="41"/>
  <c r="D659" i="41"/>
  <c r="D392" i="41"/>
  <c r="D68" i="41"/>
  <c r="D152" i="41"/>
  <c r="D240" i="41"/>
  <c r="D324" i="41"/>
  <c r="D69" i="41"/>
  <c r="D157" i="41"/>
  <c r="D241" i="41"/>
  <c r="D325" i="41"/>
  <c r="D74" i="41"/>
  <c r="D158" i="41"/>
  <c r="D242" i="41"/>
  <c r="D330" i="41"/>
  <c r="D75" i="41"/>
  <c r="D159" i="41"/>
  <c r="D247" i="41"/>
  <c r="D331" i="41"/>
  <c r="D415" i="41"/>
  <c r="D503" i="41"/>
  <c r="D587" i="41"/>
  <c r="D671" i="41"/>
  <c r="D428" i="41"/>
  <c r="D492" i="41"/>
  <c r="D556" i="41"/>
  <c r="D620" i="41"/>
  <c r="D684" i="41"/>
  <c r="D437" i="41"/>
  <c r="D565" i="41"/>
  <c r="D693" i="41"/>
  <c r="D767" i="41"/>
  <c r="D831" i="41"/>
  <c r="D398" i="41"/>
  <c r="D526" i="41"/>
  <c r="D654" i="41"/>
  <c r="D748" i="41"/>
  <c r="D812" i="41"/>
  <c r="D876" i="41"/>
  <c r="D940" i="41"/>
  <c r="D1004" i="41"/>
  <c r="D433" i="41"/>
  <c r="D96" i="41"/>
  <c r="D180" i="41"/>
  <c r="D264" i="41"/>
  <c r="D352" i="41"/>
  <c r="D97" i="41"/>
  <c r="D181" i="41"/>
  <c r="D269" i="41"/>
  <c r="D353" i="41"/>
  <c r="D98" i="41"/>
  <c r="D186" i="41"/>
  <c r="D92" i="41"/>
  <c r="D156" i="41"/>
  <c r="D220" i="41"/>
  <c r="D284" i="41"/>
  <c r="D348" i="41"/>
  <c r="D73" i="41"/>
  <c r="D137" i="41"/>
  <c r="D201" i="41"/>
  <c r="D265" i="41"/>
  <c r="D329" i="41"/>
  <c r="D54" i="41"/>
  <c r="D118" i="41"/>
  <c r="D182" i="41"/>
  <c r="D246" i="41"/>
  <c r="D310" i="41"/>
  <c r="D374" i="41"/>
  <c r="D99" i="41"/>
  <c r="D163" i="41"/>
  <c r="D227" i="41"/>
  <c r="D291" i="41"/>
  <c r="D355" i="41"/>
  <c r="D419" i="41"/>
  <c r="D483" i="41"/>
  <c r="D547" i="41"/>
  <c r="D611" i="41"/>
  <c r="D675" i="41"/>
  <c r="D408" i="41"/>
  <c r="D88" i="41"/>
  <c r="D176" i="41"/>
  <c r="D260" i="41"/>
  <c r="D344" i="41"/>
  <c r="D93" i="41"/>
  <c r="D177" i="41"/>
  <c r="D261" i="41"/>
  <c r="D349" i="41"/>
  <c r="D94" i="41"/>
  <c r="D178" i="41"/>
  <c r="D266" i="41"/>
  <c r="D350" i="41"/>
  <c r="D95" i="41"/>
  <c r="D183" i="41"/>
  <c r="D267" i="41"/>
  <c r="D351" i="41"/>
  <c r="D439" i="41"/>
  <c r="D523" i="41"/>
  <c r="D607" i="41"/>
  <c r="D695" i="41"/>
  <c r="D444" i="41"/>
  <c r="D508" i="41"/>
  <c r="D572" i="41"/>
  <c r="D636" i="41"/>
  <c r="D700" i="41"/>
  <c r="D469" i="41"/>
  <c r="D597" i="41"/>
  <c r="D719" i="41"/>
  <c r="D783" i="41"/>
  <c r="D847" i="41"/>
  <c r="D430" i="41"/>
  <c r="D558" i="41"/>
  <c r="D686" i="41"/>
  <c r="D764" i="41"/>
  <c r="D828" i="41"/>
  <c r="D892" i="41"/>
  <c r="D956" i="41"/>
  <c r="D20" i="41"/>
  <c r="D465" i="41"/>
  <c r="D116" i="41"/>
  <c r="D200" i="41"/>
  <c r="D288" i="41"/>
  <c r="D372" i="41"/>
  <c r="D117" i="41"/>
  <c r="D205" i="41"/>
  <c r="D289" i="41"/>
  <c r="D373" i="41"/>
  <c r="D122" i="41"/>
  <c r="D206" i="41"/>
  <c r="D290" i="41"/>
  <c r="D10" i="41"/>
  <c r="D123" i="41"/>
  <c r="D207" i="41"/>
  <c r="D295" i="41"/>
  <c r="D379" i="41"/>
  <c r="D463" i="41"/>
  <c r="D551" i="41"/>
  <c r="D635" i="41"/>
  <c r="D108" i="41"/>
  <c r="D364" i="41"/>
  <c r="D281" i="41"/>
  <c r="D198" i="41"/>
  <c r="D115" i="41"/>
  <c r="D371" i="41"/>
  <c r="D627" i="41"/>
  <c r="D196" i="41"/>
  <c r="D197" i="41"/>
  <c r="D202" i="41"/>
  <c r="D203" i="41"/>
  <c r="D543" i="41"/>
  <c r="D524" i="41"/>
  <c r="D501" i="41"/>
  <c r="D863" i="41"/>
  <c r="D780" i="41"/>
  <c r="D36" i="41"/>
  <c r="D308" i="41"/>
  <c r="D309" i="41"/>
  <c r="D270" i="41"/>
  <c r="D103" i="41"/>
  <c r="D271" i="41"/>
  <c r="D443" i="41"/>
  <c r="D615" i="41"/>
  <c r="D388" i="41"/>
  <c r="D464" i="41"/>
  <c r="D528" i="41"/>
  <c r="D592" i="41"/>
  <c r="D656" i="41"/>
  <c r="D381" i="41"/>
  <c r="D509" i="41"/>
  <c r="D637" i="41"/>
  <c r="D739" i="41"/>
  <c r="D803" i="41"/>
  <c r="D867" i="41"/>
  <c r="D470" i="41"/>
  <c r="D598" i="41"/>
  <c r="D720" i="41"/>
  <c r="D784" i="41"/>
  <c r="D848" i="41"/>
  <c r="D912" i="41"/>
  <c r="D976" i="41"/>
  <c r="D377" i="41"/>
  <c r="D64" i="41"/>
  <c r="D232" i="41"/>
  <c r="D65" i="41"/>
  <c r="D237" i="41"/>
  <c r="D66" i="41"/>
  <c r="D238" i="41"/>
  <c r="D71" i="41"/>
  <c r="D239" i="41"/>
  <c r="D411" i="41"/>
  <c r="D583" i="41"/>
  <c r="D420" i="41"/>
  <c r="D552" i="41"/>
  <c r="D680" i="41"/>
  <c r="D557" i="41"/>
  <c r="D763" i="41"/>
  <c r="D390" i="41"/>
  <c r="D646" i="41"/>
  <c r="D808" i="41"/>
  <c r="D936" i="41"/>
  <c r="D425" i="41"/>
  <c r="D585" i="41"/>
  <c r="D711" i="41"/>
  <c r="D777" i="41"/>
  <c r="D841" i="41"/>
  <c r="D905" i="41"/>
  <c r="D969" i="41"/>
  <c r="D33" i="41"/>
  <c r="D778" i="41"/>
  <c r="D959" i="41"/>
  <c r="D886" i="41"/>
  <c r="D690" i="41"/>
  <c r="D922" i="41"/>
  <c r="D482" i="41"/>
  <c r="D378" i="41"/>
  <c r="D802" i="41"/>
  <c r="D971" i="41"/>
  <c r="D918" i="41"/>
  <c r="D164" i="41"/>
  <c r="D336" i="41"/>
  <c r="D165" i="41"/>
  <c r="D172" i="41"/>
  <c r="D89" i="41"/>
  <c r="D345" i="41"/>
  <c r="D262" i="41"/>
  <c r="D179" i="41"/>
  <c r="D435" i="41"/>
  <c r="D691" i="41"/>
  <c r="D280" i="41"/>
  <c r="D285" i="41"/>
  <c r="D286" i="41"/>
  <c r="D287" i="41"/>
  <c r="D631" i="41"/>
  <c r="D588" i="41"/>
  <c r="D629" i="41"/>
  <c r="D462" i="41"/>
  <c r="D844" i="41"/>
  <c r="D52" i="41"/>
  <c r="D53" i="41"/>
  <c r="D58" i="41"/>
  <c r="D314" i="41"/>
  <c r="D143" i="41"/>
  <c r="D315" i="41"/>
  <c r="D487" i="41"/>
  <c r="D655" i="41"/>
  <c r="D412" i="41"/>
  <c r="D480" i="41"/>
  <c r="D544" i="41"/>
  <c r="D608" i="41"/>
  <c r="D672" i="41"/>
  <c r="D413" i="41"/>
  <c r="D541" i="41"/>
  <c r="D669" i="41"/>
  <c r="D755" i="41"/>
  <c r="D819" i="41"/>
  <c r="D883" i="41"/>
  <c r="D502" i="41"/>
  <c r="D630" i="41"/>
  <c r="D736" i="41"/>
  <c r="D800" i="41"/>
  <c r="D864" i="41"/>
  <c r="D928" i="41"/>
  <c r="D992" i="41"/>
  <c r="D409" i="41"/>
  <c r="D104" i="41"/>
  <c r="D276" i="41"/>
  <c r="D109" i="41"/>
  <c r="D277" i="41"/>
  <c r="D110" i="41"/>
  <c r="D282" i="41"/>
  <c r="D111" i="41"/>
  <c r="D283" i="41"/>
  <c r="D455" i="41"/>
  <c r="D623" i="41"/>
  <c r="D456" i="41"/>
  <c r="D584" i="41"/>
  <c r="D712" i="41"/>
  <c r="D621" i="41"/>
  <c r="D795" i="41"/>
  <c r="D454" i="41"/>
  <c r="D710" i="41"/>
  <c r="D840" i="41"/>
  <c r="D968" i="41"/>
  <c r="D489" i="41"/>
  <c r="D617" i="41"/>
  <c r="D729" i="41"/>
  <c r="D793" i="41"/>
  <c r="D857" i="41"/>
  <c r="D921" i="41"/>
  <c r="D985" i="41"/>
  <c r="D458" i="41"/>
  <c r="D842" i="41"/>
  <c r="D991" i="41"/>
  <c r="D974" i="41"/>
  <c r="D766" i="41"/>
  <c r="D954" i="41"/>
  <c r="D742" i="41"/>
  <c r="D506" i="41"/>
  <c r="D866" i="41"/>
  <c r="D1003" i="41"/>
  <c r="D22" i="41"/>
  <c r="D208" i="41"/>
  <c r="D376" i="41"/>
  <c r="D209" i="41"/>
  <c r="D42" i="41"/>
  <c r="D210" i="41"/>
  <c r="D236" i="41"/>
  <c r="D153" i="41"/>
  <c r="D70" i="41"/>
  <c r="D326" i="41"/>
  <c r="D243" i="41"/>
  <c r="D499" i="41"/>
  <c r="D424" i="41"/>
  <c r="D368" i="41"/>
  <c r="D369" i="41"/>
  <c r="D370" i="41"/>
  <c r="D375" i="41"/>
  <c r="D384" i="41"/>
  <c r="D652" i="41"/>
  <c r="D735" i="41"/>
  <c r="D590" i="41"/>
  <c r="D908" i="41"/>
  <c r="D136" i="41"/>
  <c r="D141" i="41"/>
  <c r="D142" i="41"/>
  <c r="D354" i="41"/>
  <c r="D187" i="41"/>
  <c r="D359" i="41"/>
  <c r="D527" i="41"/>
  <c r="D679" i="41"/>
  <c r="D432" i="41"/>
  <c r="D496" i="41"/>
  <c r="D560" i="41"/>
  <c r="D624" i="41"/>
  <c r="D300" i="41"/>
  <c r="D307" i="41"/>
  <c r="D114" i="41"/>
  <c r="D716" i="41"/>
  <c r="D224" i="41"/>
  <c r="D231" i="41"/>
  <c r="D448" i="41"/>
  <c r="D688" i="41"/>
  <c r="D573" i="41"/>
  <c r="D771" i="41"/>
  <c r="D406" i="41"/>
  <c r="D662" i="41"/>
  <c r="D816" i="41"/>
  <c r="D944" i="41"/>
  <c r="D441" i="41"/>
  <c r="D320" i="41"/>
  <c r="D321" i="41"/>
  <c r="D322" i="41"/>
  <c r="D327" i="41"/>
  <c r="D667" i="41"/>
  <c r="D616" i="41"/>
  <c r="D685" i="41"/>
  <c r="D518" i="41"/>
  <c r="D872" i="41"/>
  <c r="D521" i="41"/>
  <c r="D745" i="41"/>
  <c r="D873" i="41"/>
  <c r="D1001" i="41"/>
  <c r="D895" i="41"/>
  <c r="D434" i="41"/>
  <c r="D986" i="41"/>
  <c r="D634" i="41"/>
  <c r="D35" i="41"/>
  <c r="D248" i="41"/>
  <c r="D253" i="41"/>
  <c r="D126" i="41"/>
  <c r="D338" i="41"/>
  <c r="D171" i="41"/>
  <c r="D343" i="41"/>
  <c r="D511" i="41"/>
  <c r="D683" i="41"/>
  <c r="D500" i="41"/>
  <c r="D628" i="41"/>
  <c r="D453" i="41"/>
  <c r="D709" i="41"/>
  <c r="D839" i="41"/>
  <c r="D542" i="41"/>
  <c r="D756" i="41"/>
  <c r="D884" i="41"/>
  <c r="D12" i="41"/>
  <c r="D529" i="41"/>
  <c r="D657" i="41"/>
  <c r="D749" i="41"/>
  <c r="D813" i="41"/>
  <c r="D877" i="41"/>
  <c r="D941" i="41"/>
  <c r="D1005" i="41"/>
  <c r="D618" i="41"/>
  <c r="D903" i="41"/>
  <c r="D31" i="41"/>
  <c r="D466" i="41"/>
  <c r="D846" i="41"/>
  <c r="D994" i="41"/>
  <c r="D902" i="41"/>
  <c r="D666" i="41"/>
  <c r="D915" i="41"/>
  <c r="D418" i="41"/>
  <c r="D56" i="41"/>
  <c r="D61" i="41"/>
  <c r="D62" i="41"/>
  <c r="D63" i="41"/>
  <c r="D407" i="41"/>
  <c r="D416" i="41"/>
  <c r="D168" i="41"/>
  <c r="D340" i="41"/>
  <c r="D173" i="41"/>
  <c r="D341" i="41"/>
  <c r="D174" i="41"/>
  <c r="D346" i="41"/>
  <c r="D175" i="41"/>
  <c r="D347" i="41"/>
  <c r="D519" i="41"/>
  <c r="D687" i="41"/>
  <c r="D504" i="41"/>
  <c r="D632" i="41"/>
  <c r="D525" i="41"/>
  <c r="D747" i="41"/>
  <c r="D875" i="41"/>
  <c r="D614" i="41"/>
  <c r="D792" i="41"/>
  <c r="D920" i="41"/>
  <c r="D393" i="41"/>
  <c r="D569" i="41"/>
  <c r="D697" i="41"/>
  <c r="D769" i="41"/>
  <c r="D833" i="41"/>
  <c r="D897" i="41"/>
  <c r="D961" i="41"/>
  <c r="D25" i="41"/>
  <c r="D746" i="41"/>
  <c r="D943" i="41"/>
  <c r="D790" i="41"/>
  <c r="D626" i="41"/>
  <c r="D906" i="41"/>
  <c r="D34" i="41"/>
  <c r="D14" i="41"/>
  <c r="D770" i="41"/>
  <c r="D955" i="41"/>
  <c r="D870" i="41"/>
  <c r="D272" i="41"/>
  <c r="D273" i="41"/>
  <c r="D274" i="41"/>
  <c r="D279" i="41"/>
  <c r="D619" i="41"/>
  <c r="D421" i="41"/>
  <c r="D740" i="41"/>
  <c r="D641" i="41"/>
  <c r="D933" i="41"/>
  <c r="D15" i="41"/>
  <c r="D822" i="41"/>
  <c r="D516" i="41"/>
  <c r="D855" i="41"/>
  <c r="D28" i="41"/>
  <c r="D821" i="41"/>
  <c r="D682" i="41"/>
  <c r="D878" i="41"/>
  <c r="D931" i="41"/>
  <c r="D549" i="41"/>
  <c r="D804" i="41"/>
  <c r="D705" i="41"/>
  <c r="D965" i="41"/>
  <c r="D838" i="41"/>
  <c r="D30" i="41"/>
  <c r="D452" i="41"/>
  <c r="D791" i="41"/>
  <c r="D964" i="41"/>
  <c r="D789" i="41"/>
  <c r="D426" i="41"/>
  <c r="D750" i="41"/>
  <c r="D850" i="41"/>
  <c r="D217" i="41"/>
  <c r="D563" i="41"/>
  <c r="D119" i="41"/>
  <c r="D799" i="41"/>
  <c r="D225" i="41"/>
  <c r="D399" i="41"/>
  <c r="D512" i="41"/>
  <c r="D704" i="41"/>
  <c r="D605" i="41"/>
  <c r="D787" i="41"/>
  <c r="D438" i="41"/>
  <c r="D694" i="41"/>
  <c r="D832" i="41"/>
  <c r="D960" i="41"/>
  <c r="D473" i="41"/>
  <c r="D360" i="41"/>
  <c r="D365" i="41"/>
  <c r="D366" i="41"/>
  <c r="D367" i="41"/>
  <c r="D380" i="41"/>
  <c r="D648" i="41"/>
  <c r="D731" i="41"/>
  <c r="D582" i="41"/>
  <c r="D904" i="41"/>
  <c r="D553" i="41"/>
  <c r="D761" i="41"/>
  <c r="D889" i="41"/>
  <c r="D17" i="41"/>
  <c r="D927" i="41"/>
  <c r="D562" i="41"/>
  <c r="D18" i="41"/>
  <c r="D738" i="41"/>
  <c r="D726" i="41"/>
  <c r="D292" i="41"/>
  <c r="D293" i="41"/>
  <c r="D170" i="41"/>
  <c r="D43" i="41"/>
  <c r="D215" i="41"/>
  <c r="D383" i="41"/>
  <c r="D555" i="41"/>
  <c r="D396" i="41"/>
  <c r="D532" i="41"/>
  <c r="D660" i="41"/>
  <c r="D517" i="41"/>
  <c r="D743" i="41"/>
  <c r="D871" i="41"/>
  <c r="D606" i="41"/>
  <c r="D788" i="41"/>
  <c r="D916" i="41"/>
  <c r="D385" i="41"/>
  <c r="D561" i="41"/>
  <c r="D689" i="41"/>
  <c r="D765" i="41"/>
  <c r="D829" i="41"/>
  <c r="D893" i="41"/>
  <c r="D957" i="41"/>
  <c r="D21" i="41"/>
  <c r="D730" i="41"/>
  <c r="D935" i="41"/>
  <c r="D706" i="41"/>
  <c r="D594" i="41"/>
  <c r="D898" i="41"/>
  <c r="D26" i="41"/>
  <c r="D990" i="41"/>
  <c r="D754" i="41"/>
  <c r="D947" i="41"/>
  <c r="D774" i="41"/>
  <c r="D144" i="41"/>
  <c r="D145" i="41"/>
  <c r="D146" i="41"/>
  <c r="D151" i="41"/>
  <c r="D491" i="41"/>
  <c r="D40" i="41"/>
  <c r="D212" i="41"/>
  <c r="D45" i="41"/>
  <c r="D213" i="41"/>
  <c r="D46" i="41"/>
  <c r="D218" i="41"/>
  <c r="D47" i="41"/>
  <c r="D219" i="41"/>
  <c r="D391" i="41"/>
  <c r="D559" i="41"/>
  <c r="D400" i="41"/>
  <c r="D536" i="41"/>
  <c r="D696" i="41"/>
  <c r="D589" i="41"/>
  <c r="D779" i="41"/>
  <c r="D422" i="41"/>
  <c r="D678" i="41"/>
  <c r="D824" i="41"/>
  <c r="D952" i="41"/>
  <c r="D457" i="41"/>
  <c r="D601" i="41"/>
  <c r="D721" i="41"/>
  <c r="D785" i="41"/>
  <c r="D849" i="41"/>
  <c r="D913" i="41"/>
  <c r="D977" i="41"/>
  <c r="D394" i="41"/>
  <c r="D810" i="41"/>
  <c r="D975" i="41"/>
  <c r="D942" i="41"/>
  <c r="D734" i="41"/>
  <c r="D938" i="41"/>
  <c r="D578" i="41"/>
  <c r="D442" i="41"/>
  <c r="D834" i="41"/>
  <c r="D987" i="41"/>
  <c r="D966" i="41"/>
  <c r="D356" i="41"/>
  <c r="D357" i="41"/>
  <c r="D362" i="41"/>
  <c r="D363" i="41"/>
  <c r="D703" i="41"/>
  <c r="D677" i="41"/>
  <c r="D868" i="41"/>
  <c r="D741" i="41"/>
  <c r="D997" i="41"/>
  <c r="D402" i="41"/>
  <c r="D602" i="41"/>
  <c r="D644" i="41"/>
  <c r="D574" i="41"/>
  <c r="D545" i="41"/>
  <c r="D885" i="41"/>
  <c r="D919" i="41"/>
  <c r="D1010" i="41"/>
  <c r="D642" i="41"/>
  <c r="D759" i="41"/>
  <c r="D932" i="41"/>
  <c r="D773" i="41"/>
  <c r="D29" i="41"/>
  <c r="D658" i="41"/>
  <c r="D786" i="41"/>
  <c r="D580" i="41"/>
  <c r="D446" i="41"/>
  <c r="D481" i="41"/>
  <c r="D853" i="41"/>
  <c r="D826" i="41"/>
  <c r="D946" i="41"/>
  <c r="D995" i="41"/>
  <c r="D134" i="41"/>
  <c r="D112" i="41"/>
  <c r="D459" i="41"/>
  <c r="D715" i="41"/>
  <c r="D226" i="41"/>
  <c r="D571" i="41"/>
  <c r="D576" i="41"/>
  <c r="D445" i="41"/>
  <c r="D701" i="41"/>
  <c r="D835" i="41"/>
  <c r="D534" i="41"/>
  <c r="D752" i="41"/>
  <c r="D880" i="41"/>
  <c r="D1008" i="41"/>
  <c r="D148" i="41"/>
  <c r="D149" i="41"/>
  <c r="D154" i="41"/>
  <c r="D155" i="41"/>
  <c r="D495" i="41"/>
  <c r="D488" i="41"/>
  <c r="D429" i="41"/>
  <c r="D827" i="41"/>
  <c r="D744" i="41"/>
  <c r="D1000" i="41"/>
  <c r="D649" i="41"/>
  <c r="D809" i="41"/>
  <c r="D937" i="41"/>
  <c r="D586" i="41"/>
  <c r="D23" i="41"/>
  <c r="D830" i="41"/>
  <c r="D854" i="41"/>
  <c r="D907" i="41"/>
  <c r="D80" i="41"/>
  <c r="D81" i="41"/>
  <c r="D337" i="41"/>
  <c r="D254" i="41"/>
  <c r="D87" i="41"/>
  <c r="D255" i="41"/>
  <c r="D427" i="41"/>
  <c r="D599" i="41"/>
  <c r="D436" i="41"/>
  <c r="D564" i="41"/>
  <c r="D692" i="41"/>
  <c r="D581" i="41"/>
  <c r="D775" i="41"/>
  <c r="D414" i="41"/>
  <c r="D670" i="41"/>
  <c r="D820" i="41"/>
  <c r="D948" i="41"/>
  <c r="D449" i="41"/>
  <c r="D593" i="41"/>
  <c r="D717" i="41"/>
  <c r="D781" i="41"/>
  <c r="D845" i="41"/>
  <c r="D909" i="41"/>
  <c r="D973" i="41"/>
  <c r="D37" i="41"/>
  <c r="D794" i="41"/>
  <c r="D967" i="41"/>
  <c r="D910" i="41"/>
  <c r="D718" i="41"/>
  <c r="D930" i="41"/>
  <c r="D514" i="41"/>
  <c r="D410" i="41"/>
  <c r="D818" i="41"/>
  <c r="D979" i="41"/>
  <c r="D934" i="41"/>
  <c r="D228" i="41"/>
  <c r="D229" i="41"/>
  <c r="D234" i="41"/>
  <c r="D235" i="41"/>
  <c r="D575" i="41"/>
  <c r="D84" i="41"/>
  <c r="D256" i="41"/>
  <c r="D85" i="41"/>
  <c r="D257" i="41"/>
  <c r="D90" i="41"/>
  <c r="D258" i="41"/>
  <c r="D91" i="41"/>
  <c r="D263" i="41"/>
  <c r="D431" i="41"/>
  <c r="D603" i="41"/>
  <c r="D440" i="41"/>
  <c r="D568" i="41"/>
  <c r="D397" i="41"/>
  <c r="D998" i="41"/>
  <c r="D983" i="41"/>
  <c r="D609" i="41"/>
  <c r="D708" i="41"/>
  <c r="D914" i="41"/>
  <c r="D837" i="41"/>
  <c r="D382" i="41"/>
  <c r="D958" i="41"/>
  <c r="D949" i="41"/>
  <c r="D772" i="41"/>
  <c r="D899" i="41"/>
  <c r="D554" i="41"/>
  <c r="D996" i="41"/>
  <c r="D484" i="41"/>
  <c r="D107" i="41"/>
  <c r="D101" i="41"/>
  <c r="D19" i="41"/>
  <c r="D570" i="41"/>
  <c r="D970" i="41"/>
  <c r="D38" i="41"/>
  <c r="D874" i="41"/>
  <c r="D993" i="41"/>
  <c r="D865" i="41"/>
  <c r="D737" i="41"/>
  <c r="D505" i="41"/>
  <c r="D856" i="41"/>
  <c r="D486" i="41"/>
  <c r="D653" i="41"/>
  <c r="D647" i="41"/>
  <c r="D302" i="41"/>
  <c r="D296" i="41"/>
  <c r="D318" i="41"/>
  <c r="D11" i="41"/>
  <c r="D962" i="41"/>
  <c r="D858" i="41"/>
  <c r="D861" i="41"/>
  <c r="D497" i="41"/>
  <c r="D478" i="41"/>
  <c r="D596" i="41"/>
  <c r="D299" i="41"/>
  <c r="D125" i="41"/>
  <c r="D890" i="41"/>
  <c r="D825" i="41"/>
  <c r="D859" i="41"/>
  <c r="D199" i="41"/>
  <c r="D24" i="41"/>
  <c r="D851" i="41"/>
  <c r="D699" i="41"/>
  <c r="D113" i="41"/>
  <c r="D474" i="41"/>
  <c r="D981" i="41"/>
  <c r="D836" i="41"/>
  <c r="D894" i="41"/>
  <c r="D951" i="41"/>
  <c r="D577" i="41"/>
  <c r="D676" i="41"/>
  <c r="D530" i="41"/>
  <c r="D757" i="41"/>
  <c r="D727" i="41"/>
  <c r="D978" i="41"/>
  <c r="D869" i="41"/>
  <c r="D510" i="41"/>
  <c r="D535" i="41"/>
  <c r="D190" i="41"/>
  <c r="D184" i="41"/>
  <c r="D923" i="41"/>
  <c r="D926" i="41"/>
  <c r="D862" i="41"/>
  <c r="D39" i="41"/>
  <c r="D650" i="41"/>
  <c r="D945" i="41"/>
  <c r="D817" i="41"/>
  <c r="D665" i="41"/>
  <c r="D16" i="41"/>
  <c r="D760" i="41"/>
  <c r="D843" i="41"/>
  <c r="D461" i="41"/>
  <c r="D475" i="41"/>
  <c r="D130" i="41"/>
  <c r="D128" i="41"/>
  <c r="D317" i="41"/>
  <c r="D882" i="41"/>
  <c r="D782" i="41"/>
  <c r="D490" i="41"/>
  <c r="D797" i="41"/>
  <c r="D980" i="41"/>
  <c r="D807" i="41"/>
  <c r="D468" i="41"/>
  <c r="D127" i="41"/>
  <c r="D120" i="41"/>
  <c r="D546" i="41"/>
  <c r="D681" i="41"/>
  <c r="D493" i="41"/>
  <c r="D194" i="41"/>
  <c r="D896" i="41"/>
  <c r="D723" i="41"/>
  <c r="D59" i="41"/>
  <c r="D51" i="41"/>
  <c r="F13" i="27"/>
  <c r="A6" i="29" s="1"/>
  <c r="E12" i="28"/>
  <c r="H88" i="12"/>
  <c r="H109" i="12"/>
  <c r="H65" i="12"/>
  <c r="H55" i="12"/>
  <c r="H69" i="12"/>
  <c r="H105" i="12"/>
  <c r="H41" i="12"/>
  <c r="H79" i="12"/>
  <c r="H15" i="12"/>
  <c r="H47" i="12"/>
  <c r="H16" i="12"/>
  <c r="H48" i="12"/>
  <c r="H81" i="12"/>
  <c r="H71" i="12"/>
  <c r="H85" i="12"/>
  <c r="H84" i="12"/>
  <c r="H67" i="12"/>
  <c r="H45" i="12"/>
  <c r="H99" i="12"/>
  <c r="H19" i="12"/>
  <c r="H51" i="12"/>
  <c r="H20" i="12"/>
  <c r="H52" i="12"/>
  <c r="H58" i="12"/>
  <c r="H64" i="12"/>
  <c r="H100" i="12"/>
  <c r="H91" i="12"/>
  <c r="H25" i="12"/>
  <c r="H60" i="12"/>
  <c r="H31" i="12"/>
  <c r="H110" i="12"/>
  <c r="H32" i="12"/>
  <c r="E76" i="34"/>
  <c r="E99" i="34"/>
  <c r="E35" i="34"/>
  <c r="E58" i="34"/>
  <c r="E109" i="34"/>
  <c r="E77" i="34"/>
  <c r="E45" i="34"/>
  <c r="E28" i="34"/>
  <c r="E22" i="34"/>
  <c r="E108" i="34"/>
  <c r="E60" i="34"/>
  <c r="E25" i="34"/>
  <c r="E67" i="34"/>
  <c r="E106" i="34"/>
  <c r="E104" i="34"/>
  <c r="E88" i="34"/>
  <c r="E72" i="34"/>
  <c r="E56" i="34"/>
  <c r="E17" i="34"/>
  <c r="E111" i="34"/>
  <c r="E95" i="34"/>
  <c r="E79" i="34"/>
  <c r="E63" i="34"/>
  <c r="E47" i="34"/>
  <c r="E27" i="34"/>
  <c r="E102" i="34"/>
  <c r="E86" i="34"/>
  <c r="E70" i="34"/>
  <c r="E54" i="34"/>
  <c r="E38" i="34"/>
  <c r="E105" i="34"/>
  <c r="E89" i="34"/>
  <c r="E73" i="34"/>
  <c r="E57" i="34"/>
  <c r="E41" i="34"/>
  <c r="E23" i="34"/>
  <c r="E24" i="34"/>
  <c r="E34" i="34"/>
  <c r="E18" i="34"/>
  <c r="E13" i="33"/>
  <c r="E22" i="33"/>
  <c r="E14" i="33"/>
  <c r="E100" i="33"/>
  <c r="E68" i="33"/>
  <c r="E36" i="33"/>
  <c r="E98" i="33"/>
  <c r="E66" i="33"/>
  <c r="E34" i="33"/>
  <c r="E104" i="33"/>
  <c r="E72" i="33"/>
  <c r="E40" i="33"/>
  <c r="E12" i="33"/>
  <c r="E99" i="33"/>
  <c r="E83" i="33"/>
  <c r="E67" i="33"/>
  <c r="E51" i="33"/>
  <c r="E35" i="33"/>
  <c r="E19" i="33"/>
  <c r="E101" i="33"/>
  <c r="E85" i="33"/>
  <c r="E69" i="33"/>
  <c r="E53" i="33"/>
  <c r="E37" i="33"/>
  <c r="E21" i="33"/>
  <c r="H56" i="12"/>
  <c r="H61" i="12"/>
  <c r="H54" i="12"/>
  <c r="H92" i="12"/>
  <c r="H97" i="12"/>
  <c r="H90" i="12"/>
  <c r="H87" i="12"/>
  <c r="H96" i="12"/>
  <c r="H101" i="12"/>
  <c r="H57" i="12"/>
  <c r="H82" i="12"/>
  <c r="H111" i="12"/>
  <c r="H17" i="12"/>
  <c r="H33" i="12"/>
  <c r="H49" i="12"/>
  <c r="H98" i="12"/>
  <c r="H23" i="12"/>
  <c r="H39" i="12"/>
  <c r="H75" i="12"/>
  <c r="H83" i="12"/>
  <c r="H24" i="12"/>
  <c r="H40" i="12"/>
  <c r="E92" i="34"/>
  <c r="E33" i="34"/>
  <c r="E83" i="34"/>
  <c r="E51" i="34"/>
  <c r="E90" i="34"/>
  <c r="E74" i="34"/>
  <c r="E42" i="34"/>
  <c r="E93" i="34"/>
  <c r="E61" i="34"/>
  <c r="E31" i="34"/>
  <c r="E13" i="34"/>
  <c r="E23" i="32"/>
  <c r="E59" i="32"/>
  <c r="E71" i="32"/>
  <c r="E20" i="32"/>
  <c r="E36" i="32"/>
  <c r="E52" i="32"/>
  <c r="E68" i="32"/>
  <c r="E84" i="32"/>
  <c r="E100" i="32"/>
  <c r="E17" i="32"/>
  <c r="E22" i="32"/>
  <c r="E38" i="32"/>
  <c r="E54" i="32"/>
  <c r="E70" i="32"/>
  <c r="E86" i="32"/>
  <c r="E102" i="32"/>
  <c r="E15" i="32"/>
  <c r="E37" i="32"/>
  <c r="E53" i="32"/>
  <c r="E69" i="32"/>
  <c r="E85" i="32"/>
  <c r="E101" i="32"/>
  <c r="E99" i="32"/>
  <c r="E35" i="32"/>
  <c r="E111" i="32"/>
  <c r="E47" i="32"/>
  <c r="E107" i="32"/>
  <c r="E40" i="32"/>
  <c r="E88" i="32"/>
  <c r="E21" i="32"/>
  <c r="E58" i="32"/>
  <c r="E90" i="32"/>
  <c r="E41" i="32"/>
  <c r="E89" i="32"/>
  <c r="E83" i="32"/>
  <c r="E91" i="32"/>
  <c r="E27" i="32"/>
  <c r="E103" i="32"/>
  <c r="E39" i="32"/>
  <c r="E28" i="32"/>
  <c r="E44" i="32"/>
  <c r="E60" i="32"/>
  <c r="E76" i="32"/>
  <c r="E92" i="32"/>
  <c r="E108" i="32"/>
  <c r="E14" i="32"/>
  <c r="E30" i="32"/>
  <c r="E46" i="32"/>
  <c r="E62" i="32"/>
  <c r="E78" i="32"/>
  <c r="E94" i="32"/>
  <c r="E110" i="32"/>
  <c r="E29" i="32"/>
  <c r="E45" i="32"/>
  <c r="E61" i="32"/>
  <c r="E77" i="32"/>
  <c r="E93" i="32"/>
  <c r="E109" i="32"/>
  <c r="E67" i="32"/>
  <c r="E79" i="32"/>
  <c r="E43" i="32"/>
  <c r="E24" i="32"/>
  <c r="E56" i="32"/>
  <c r="E104" i="32"/>
  <c r="E42" i="32"/>
  <c r="E74" i="32"/>
  <c r="E25" i="32"/>
  <c r="E57" i="32"/>
  <c r="E105" i="32"/>
  <c r="E31" i="32"/>
  <c r="E75" i="32"/>
  <c r="E87" i="32"/>
  <c r="E16" i="32"/>
  <c r="E32" i="32"/>
  <c r="E48" i="32"/>
  <c r="E64" i="32"/>
  <c r="E80" i="32"/>
  <c r="E96" i="32"/>
  <c r="E112" i="32"/>
  <c r="E18" i="32"/>
  <c r="E34" i="32"/>
  <c r="E50" i="32"/>
  <c r="E66" i="32"/>
  <c r="E82" i="32"/>
  <c r="E98" i="32"/>
  <c r="E13" i="32"/>
  <c r="E33" i="32"/>
  <c r="E49" i="32"/>
  <c r="E65" i="32"/>
  <c r="E81" i="32"/>
  <c r="E97" i="32"/>
  <c r="E19" i="32"/>
  <c r="E51" i="32"/>
  <c r="E63" i="32"/>
  <c r="E55" i="32"/>
  <c r="E72" i="32"/>
  <c r="E26" i="32"/>
  <c r="E106" i="32"/>
  <c r="E73" i="32"/>
  <c r="E95" i="32"/>
  <c r="E100" i="34"/>
  <c r="E84" i="34"/>
  <c r="E68" i="34"/>
  <c r="E52" i="34"/>
  <c r="E48" i="34"/>
  <c r="E107" i="34"/>
  <c r="E91" i="34"/>
  <c r="E75" i="34"/>
  <c r="E59" i="34"/>
  <c r="E43" i="34"/>
  <c r="E19" i="34"/>
  <c r="E98" i="34"/>
  <c r="E82" i="34"/>
  <c r="E66" i="34"/>
  <c r="E50" i="34"/>
  <c r="E29" i="34"/>
  <c r="E101" i="34"/>
  <c r="E85" i="34"/>
  <c r="E69" i="34"/>
  <c r="E53" i="34"/>
  <c r="E37" i="34"/>
  <c r="E15" i="34"/>
  <c r="E20" i="34"/>
  <c r="E30" i="34"/>
  <c r="E94" i="33"/>
  <c r="E102" i="33"/>
  <c r="E110" i="33"/>
  <c r="E86" i="33"/>
  <c r="E92" i="33"/>
  <c r="E60" i="33"/>
  <c r="E28" i="33"/>
  <c r="E90" i="33"/>
  <c r="E58" i="33"/>
  <c r="E26" i="33"/>
  <c r="E96" i="33"/>
  <c r="E64" i="33"/>
  <c r="E32" i="33"/>
  <c r="E111" i="33"/>
  <c r="E95" i="33"/>
  <c r="E79" i="33"/>
  <c r="E63" i="33"/>
  <c r="E47" i="33"/>
  <c r="E31" i="33"/>
  <c r="E15" i="33"/>
  <c r="E97" i="33"/>
  <c r="E81" i="33"/>
  <c r="E65" i="33"/>
  <c r="E49" i="33"/>
  <c r="E33" i="33"/>
  <c r="H14" i="12"/>
  <c r="H30" i="12"/>
  <c r="H42" i="12"/>
  <c r="H46" i="12"/>
  <c r="H22" i="12"/>
  <c r="H26" i="12"/>
  <c r="H34" i="12"/>
  <c r="H50" i="12"/>
  <c r="H18" i="12"/>
  <c r="H38" i="12"/>
  <c r="H108" i="12"/>
  <c r="H113" i="12"/>
  <c r="H106" i="12"/>
  <c r="H103" i="12"/>
  <c r="H112" i="12"/>
  <c r="H62" i="12"/>
  <c r="H68" i="12"/>
  <c r="H73" i="12"/>
  <c r="H114" i="12"/>
  <c r="H21" i="12"/>
  <c r="H37" i="12"/>
  <c r="H53" i="12"/>
  <c r="H59" i="12"/>
  <c r="H27" i="12"/>
  <c r="H43" i="12"/>
  <c r="H78" i="12"/>
  <c r="H107" i="12"/>
  <c r="H28" i="12"/>
  <c r="H44" i="12"/>
  <c r="H94" i="12"/>
  <c r="I18" i="12"/>
  <c r="I22" i="12"/>
  <c r="I26" i="12"/>
  <c r="I30" i="12"/>
  <c r="I34" i="12"/>
  <c r="I38" i="12"/>
  <c r="I42" i="12"/>
  <c r="I46" i="12"/>
  <c r="I50" i="12"/>
  <c r="I54" i="12"/>
  <c r="I58" i="12"/>
  <c r="I62" i="12"/>
  <c r="I66" i="12"/>
  <c r="I70" i="12"/>
  <c r="I74" i="12"/>
  <c r="I78" i="12"/>
  <c r="I82" i="12"/>
  <c r="I86" i="12"/>
  <c r="I90" i="12"/>
  <c r="I94" i="12"/>
  <c r="I98" i="12"/>
  <c r="I102" i="12"/>
  <c r="I106" i="12"/>
  <c r="I110" i="12"/>
  <c r="I114" i="12"/>
  <c r="I19" i="12"/>
  <c r="I23" i="12"/>
  <c r="I27" i="12"/>
  <c r="I31" i="12"/>
  <c r="I35" i="12"/>
  <c r="I39" i="12"/>
  <c r="I43" i="12"/>
  <c r="I47" i="12"/>
  <c r="I51" i="12"/>
  <c r="I55" i="12"/>
  <c r="I59" i="12"/>
  <c r="I63" i="12"/>
  <c r="I67" i="12"/>
  <c r="I71" i="12"/>
  <c r="I75" i="12"/>
  <c r="I79" i="12"/>
  <c r="I83" i="12"/>
  <c r="I87" i="12"/>
  <c r="I91" i="12"/>
  <c r="I95" i="12"/>
  <c r="I99" i="12"/>
  <c r="I103" i="12"/>
  <c r="I107" i="12"/>
  <c r="I111" i="12"/>
  <c r="I12" i="12"/>
  <c r="I16" i="12"/>
  <c r="I20" i="12"/>
  <c r="I24" i="12"/>
  <c r="I28" i="12"/>
  <c r="I32" i="12"/>
  <c r="I36" i="12"/>
  <c r="I40" i="12"/>
  <c r="I44" i="12"/>
  <c r="I48" i="12"/>
  <c r="I52" i="12"/>
  <c r="I56" i="12"/>
  <c r="I60" i="12"/>
  <c r="I64" i="12"/>
  <c r="I68" i="12"/>
  <c r="I72" i="12"/>
  <c r="I76" i="12"/>
  <c r="I80" i="12"/>
  <c r="I84" i="12"/>
  <c r="I88" i="12"/>
  <c r="I92" i="12"/>
  <c r="I96" i="12"/>
  <c r="I100" i="12"/>
  <c r="I104" i="12"/>
  <c r="I108" i="12"/>
  <c r="I112" i="12"/>
  <c r="I17" i="12"/>
  <c r="I21" i="12"/>
  <c r="I25" i="12"/>
  <c r="I29" i="12"/>
  <c r="I33" i="12"/>
  <c r="I37" i="12"/>
  <c r="I41" i="12"/>
  <c r="I45" i="12"/>
  <c r="I49" i="12"/>
  <c r="I53" i="12"/>
  <c r="I57" i="12"/>
  <c r="I61" i="12"/>
  <c r="I65" i="12"/>
  <c r="I69" i="12"/>
  <c r="I73" i="12"/>
  <c r="I77" i="12"/>
  <c r="I81" i="12"/>
  <c r="I85" i="12"/>
  <c r="I89" i="12"/>
  <c r="I93" i="12"/>
  <c r="I97" i="12"/>
  <c r="I101" i="12"/>
  <c r="I105" i="12"/>
  <c r="I109" i="12"/>
  <c r="I113" i="12"/>
  <c r="J11" i="12"/>
  <c r="I14" i="12" s="1"/>
  <c r="H15" i="17"/>
  <c r="E10" i="9" s="1"/>
  <c r="K19" i="10" s="1"/>
  <c r="E560" i="3"/>
  <c r="E496" i="3"/>
  <c r="E360" i="3"/>
  <c r="E261" i="3"/>
  <c r="E197" i="3"/>
  <c r="E71" i="3"/>
  <c r="E540" i="3"/>
  <c r="E401" i="3"/>
  <c r="E337" i="3"/>
  <c r="E200" i="3"/>
  <c r="E52" i="3"/>
  <c r="E520" i="3"/>
  <c r="E456" i="3"/>
  <c r="E267" i="3"/>
  <c r="E203" i="3"/>
  <c r="E135" i="3"/>
  <c r="E87" i="3"/>
  <c r="E575" i="3"/>
  <c r="E421" i="3"/>
  <c r="E357" i="3"/>
  <c r="E232" i="3"/>
  <c r="E100" i="3"/>
  <c r="E701" i="3"/>
  <c r="E502" i="3"/>
  <c r="E470" i="3"/>
  <c r="E705" i="3"/>
  <c r="E630" i="3"/>
  <c r="E566" i="3"/>
  <c r="E546" i="3"/>
  <c r="E514" i="3"/>
  <c r="E482" i="3"/>
  <c r="E430" i="3"/>
  <c r="E366" i="3"/>
  <c r="E302" i="3"/>
  <c r="E238" i="3"/>
  <c r="E354" i="3"/>
  <c r="E226" i="3"/>
  <c r="E342" i="3"/>
  <c r="E214" i="3"/>
  <c r="E21" i="3"/>
  <c r="E697" i="3"/>
  <c r="E602" i="3"/>
  <c r="E713" i="3"/>
  <c r="E74" i="3"/>
  <c r="E242" i="3"/>
  <c r="E358" i="3"/>
  <c r="E130" i="3"/>
  <c r="E544" i="3"/>
  <c r="E542" i="3"/>
  <c r="E426" i="3"/>
  <c r="E554" i="3"/>
  <c r="E458" i="3"/>
  <c r="E382" i="3"/>
  <c r="E122" i="3"/>
  <c r="E386" i="3"/>
  <c r="E182" i="3"/>
  <c r="E38" i="3"/>
  <c r="E480" i="3"/>
  <c r="E299" i="3"/>
  <c r="E235" i="3"/>
  <c r="E143" i="3"/>
  <c r="E32" i="3"/>
  <c r="E556" i="3"/>
  <c r="E413" i="3"/>
  <c r="E349" i="3"/>
  <c r="E264" i="3"/>
  <c r="E84" i="3"/>
  <c r="E504" i="3"/>
  <c r="E392" i="3"/>
  <c r="E253" i="3"/>
  <c r="E189" i="3"/>
  <c r="E121" i="3"/>
  <c r="E65" i="3"/>
  <c r="E548" i="3"/>
  <c r="E395" i="3"/>
  <c r="E331" i="3"/>
  <c r="E164" i="3"/>
  <c r="E68" i="3"/>
  <c r="E462" i="3"/>
  <c r="E717" i="3"/>
  <c r="E670" i="3"/>
  <c r="E606" i="3"/>
  <c r="E574" i="3"/>
  <c r="E693" i="3"/>
  <c r="E506" i="3"/>
  <c r="E474" i="3"/>
  <c r="E403" i="3"/>
  <c r="E414" i="3"/>
  <c r="E350" i="3"/>
  <c r="E286" i="3"/>
  <c r="E222" i="3"/>
  <c r="E166" i="3"/>
  <c r="E450" i="3"/>
  <c r="E322" i="3"/>
  <c r="E194" i="3"/>
  <c r="E374" i="3"/>
  <c r="E246" i="3"/>
  <c r="E142" i="3"/>
  <c r="E24" i="3"/>
  <c r="E528" i="3"/>
  <c r="E464" i="3"/>
  <c r="E285" i="3"/>
  <c r="E221" i="3"/>
  <c r="E129" i="3"/>
  <c r="E567" i="3"/>
  <c r="E427" i="3"/>
  <c r="E363" i="3"/>
  <c r="E305" i="3"/>
  <c r="E132" i="3"/>
  <c r="E552" i="3"/>
  <c r="E488" i="3"/>
  <c r="E328" i="3"/>
  <c r="E241" i="3"/>
  <c r="E177" i="3"/>
  <c r="E109" i="3"/>
  <c r="E55" i="3"/>
  <c r="E445" i="3"/>
  <c r="E381" i="3"/>
  <c r="E317" i="3"/>
  <c r="E152" i="3"/>
  <c r="E43" i="3"/>
  <c r="E518" i="3"/>
  <c r="E486" i="3"/>
  <c r="E730" i="3"/>
  <c r="E673" i="3"/>
  <c r="E614" i="3"/>
  <c r="E582" i="3"/>
  <c r="E530" i="3"/>
  <c r="E498" i="3"/>
  <c r="E466" i="3"/>
  <c r="E418" i="3"/>
  <c r="E278" i="3"/>
  <c r="E16" i="3"/>
  <c r="E634" i="3"/>
  <c r="E410" i="3"/>
  <c r="E677" i="3"/>
  <c r="E370" i="3"/>
  <c r="E438" i="3"/>
  <c r="E230" i="3"/>
  <c r="E50" i="3"/>
  <c r="E266" i="3"/>
  <c r="E134" i="3"/>
  <c r="E13" i="3"/>
  <c r="AG1020" i="7"/>
  <c r="E571" i="3"/>
  <c r="E512" i="3"/>
  <c r="E424" i="3"/>
  <c r="E273" i="3"/>
  <c r="E209" i="3"/>
  <c r="E81" i="3"/>
  <c r="E583" i="3"/>
  <c r="E453" i="3"/>
  <c r="E389" i="3"/>
  <c r="E722" i="3"/>
  <c r="E70" i="3"/>
  <c r="E102" i="3"/>
  <c r="E330" i="3"/>
  <c r="E162" i="3"/>
  <c r="E1013" i="9"/>
  <c r="E650" i="3"/>
  <c r="E570" i="3"/>
  <c r="E434" i="3"/>
  <c r="E110" i="3"/>
  <c r="E406" i="3"/>
  <c r="E82" i="3"/>
  <c r="E298" i="3"/>
  <c r="E709" i="3"/>
  <c r="E658" i="3"/>
  <c r="E626" i="3"/>
  <c r="E594" i="3"/>
  <c r="E442" i="3"/>
  <c r="E90" i="3"/>
  <c r="E402" i="3"/>
  <c r="E274" i="3"/>
  <c r="E94" i="3"/>
  <c r="E30" i="3"/>
  <c r="E422" i="3"/>
  <c r="E326" i="3"/>
  <c r="E198" i="3"/>
  <c r="E98" i="3"/>
  <c r="E34" i="3"/>
  <c r="E346" i="3"/>
  <c r="E282" i="3"/>
  <c r="E218" i="3"/>
  <c r="E118" i="3"/>
  <c r="E54" i="3"/>
  <c r="E20" i="3"/>
  <c r="E666" i="3"/>
  <c r="E306" i="3"/>
  <c r="E170" i="3"/>
  <c r="E234" i="3"/>
  <c r="E17" i="3"/>
  <c r="E534" i="3"/>
  <c r="E662" i="3"/>
  <c r="E598" i="3"/>
  <c r="E174" i="3"/>
  <c r="E106" i="3"/>
  <c r="E46" i="3"/>
  <c r="E325" i="3"/>
  <c r="E172" i="3"/>
  <c r="E536" i="3"/>
  <c r="E472" i="3"/>
  <c r="E293" i="3"/>
  <c r="E229" i="3"/>
  <c r="E161" i="3"/>
  <c r="E97" i="3"/>
  <c r="E40" i="3"/>
  <c r="E433" i="3"/>
  <c r="E369" i="3"/>
  <c r="E296" i="3"/>
  <c r="E140" i="3"/>
  <c r="E29" i="3"/>
  <c r="E510" i="3"/>
  <c r="E478" i="3"/>
  <c r="E419" i="3"/>
  <c r="E689" i="3"/>
  <c r="E654" i="3"/>
  <c r="E622" i="3"/>
  <c r="E590" i="3"/>
  <c r="E522" i="3"/>
  <c r="E490" i="3"/>
  <c r="E446" i="3"/>
  <c r="E318" i="3"/>
  <c r="E254" i="3"/>
  <c r="E190" i="3"/>
  <c r="E258" i="3"/>
  <c r="E126" i="3"/>
  <c r="E310" i="3"/>
  <c r="E558" i="3"/>
  <c r="E526" i="3"/>
  <c r="E494" i="3"/>
  <c r="E638" i="3"/>
  <c r="E538" i="3"/>
  <c r="E618" i="3"/>
  <c r="E42" i="3"/>
  <c r="E178" i="3"/>
  <c r="E18" i="3"/>
  <c r="E294" i="3"/>
  <c r="E362" i="3"/>
  <c r="E681" i="3"/>
  <c r="E642" i="3"/>
  <c r="E610" i="3"/>
  <c r="E578" i="3"/>
  <c r="E685" i="3"/>
  <c r="E58" i="3"/>
  <c r="E338" i="3"/>
  <c r="E210" i="3"/>
  <c r="E62" i="3"/>
  <c r="E454" i="3"/>
  <c r="E390" i="3"/>
  <c r="E262" i="3"/>
  <c r="E158" i="3"/>
  <c r="E66" i="3"/>
  <c r="E378" i="3"/>
  <c r="E314" i="3"/>
  <c r="E250" i="3"/>
  <c r="E146" i="3"/>
  <c r="E86" i="3"/>
  <c r="E19" i="3"/>
  <c r="E586" i="3"/>
  <c r="E78" i="3"/>
  <c r="E394" i="3"/>
  <c r="E550" i="3"/>
  <c r="E646" i="3"/>
  <c r="E562" i="3"/>
  <c r="E398" i="3"/>
  <c r="E334" i="3"/>
  <c r="E270" i="3"/>
  <c r="E206" i="3"/>
  <c r="E150" i="3"/>
  <c r="E290" i="3"/>
  <c r="E138" i="3"/>
  <c r="E114" i="3"/>
  <c r="E154" i="3"/>
  <c r="L23" i="13"/>
  <c r="J23" i="13"/>
  <c r="K23" i="13"/>
  <c r="I23" i="13"/>
  <c r="F43" i="34"/>
  <c r="F98" i="34"/>
  <c r="F110" i="34"/>
  <c r="F60" i="34"/>
  <c r="F57" i="34"/>
  <c r="F92" i="34"/>
  <c r="F54" i="34"/>
  <c r="F79" i="34"/>
  <c r="F109" i="34"/>
  <c r="F80" i="34"/>
  <c r="F97" i="34"/>
  <c r="F61" i="34"/>
  <c r="F95" i="34"/>
  <c r="F58" i="34"/>
  <c r="F93" i="34"/>
  <c r="F111" i="34"/>
  <c r="F84" i="34"/>
  <c r="F112" i="34"/>
  <c r="F100" i="34"/>
  <c r="F16" i="34"/>
  <c r="F70" i="34"/>
  <c r="F30" i="34"/>
  <c r="F62" i="34"/>
  <c r="F96" i="34"/>
  <c r="F32" i="34"/>
  <c r="F91" i="34"/>
  <c r="F85" i="34"/>
  <c r="F39" i="34"/>
  <c r="F94" i="34"/>
  <c r="F67" i="34"/>
  <c r="F24" i="34"/>
  <c r="F99" i="34"/>
  <c r="F34" i="34"/>
  <c r="F40" i="34"/>
  <c r="F64" i="34"/>
  <c r="F42" i="34"/>
  <c r="F69" i="34"/>
  <c r="F78" i="34"/>
  <c r="F87" i="34"/>
  <c r="F36" i="34"/>
  <c r="F44" i="34"/>
  <c r="F68" i="34"/>
  <c r="F47" i="34"/>
  <c r="F71" i="34"/>
  <c r="F86" i="34"/>
  <c r="F55" i="34"/>
  <c r="F52" i="34"/>
  <c r="F53" i="34"/>
  <c r="F56" i="34"/>
  <c r="F63" i="34"/>
  <c r="F106" i="34"/>
  <c r="F102" i="34"/>
  <c r="F89" i="34"/>
  <c r="F73" i="34"/>
  <c r="F13" i="34"/>
  <c r="F14" i="34"/>
  <c r="F77" i="34"/>
  <c r="F75" i="34"/>
  <c r="F51" i="34"/>
  <c r="F45" i="34"/>
  <c r="F38" i="34"/>
  <c r="F22" i="34"/>
  <c r="F105" i="34"/>
  <c r="F101" i="34"/>
  <c r="F88" i="34"/>
  <c r="F72" i="34"/>
  <c r="F49" i="34"/>
  <c r="F41" i="34"/>
  <c r="F26" i="34"/>
  <c r="F103" i="34"/>
  <c r="F90" i="34"/>
  <c r="F81" i="34"/>
  <c r="F59" i="34"/>
  <c r="F46" i="34"/>
  <c r="F37" i="34"/>
  <c r="F50" i="34"/>
  <c r="F20" i="34"/>
  <c r="F108" i="34"/>
  <c r="F66" i="34"/>
  <c r="F83" i="34"/>
  <c r="F48" i="34"/>
  <c r="F18" i="34"/>
  <c r="F107" i="34"/>
  <c r="F74" i="34"/>
  <c r="F65" i="34"/>
  <c r="F82" i="34"/>
  <c r="F29" i="34"/>
  <c r="F19" i="34"/>
  <c r="F35" i="34"/>
  <c r="F28" i="34"/>
  <c r="F76" i="34"/>
  <c r="F17" i="34"/>
  <c r="F33" i="34"/>
  <c r="F23" i="34"/>
  <c r="F21" i="34"/>
  <c r="F27" i="34"/>
  <c r="F104" i="34"/>
  <c r="F31" i="34"/>
  <c r="F25" i="34"/>
  <c r="F15" i="34"/>
  <c r="D11" i="55"/>
  <c r="F10" i="34"/>
  <c r="F17" i="17"/>
  <c r="AB12" i="48"/>
  <c r="F10" i="33"/>
  <c r="F10" i="19"/>
  <c r="F10" i="32"/>
  <c r="G17" i="7"/>
  <c r="D11" i="20"/>
  <c r="F11" i="21"/>
  <c r="E9" i="15"/>
  <c r="F19" i="16"/>
  <c r="F48" i="33"/>
  <c r="F60" i="33"/>
  <c r="F87" i="33"/>
  <c r="F106" i="33"/>
  <c r="F86" i="33"/>
  <c r="F58" i="33"/>
  <c r="F18" i="33"/>
  <c r="F96" i="33"/>
  <c r="F99" i="33"/>
  <c r="F55" i="33"/>
  <c r="F17" i="33"/>
  <c r="F82" i="33"/>
  <c r="F108" i="33"/>
  <c r="F101" i="33"/>
  <c r="F53" i="33"/>
  <c r="F89" i="33"/>
  <c r="F70" i="33"/>
  <c r="F27" i="33"/>
  <c r="F75" i="33"/>
  <c r="F49" i="33"/>
  <c r="F112" i="33"/>
  <c r="F73" i="33"/>
  <c r="F77" i="33"/>
  <c r="F102" i="33"/>
  <c r="F97" i="33"/>
  <c r="F72" i="33"/>
  <c r="F46" i="33"/>
  <c r="F104" i="33"/>
  <c r="F85" i="33"/>
  <c r="F63" i="33"/>
  <c r="F109" i="33"/>
  <c r="F68" i="33"/>
  <c r="F79" i="33"/>
  <c r="F62" i="33"/>
  <c r="F65" i="33"/>
  <c r="F57" i="33"/>
  <c r="F22" i="33"/>
  <c r="F74" i="33"/>
  <c r="F24" i="33"/>
  <c r="F92" i="33"/>
  <c r="F98" i="33"/>
  <c r="F103" i="33"/>
  <c r="F69" i="33"/>
  <c r="F52" i="33"/>
  <c r="F37" i="33"/>
  <c r="F39" i="33"/>
  <c r="F31" i="33"/>
  <c r="F26" i="33"/>
  <c r="F14" i="33"/>
  <c r="F38" i="33"/>
  <c r="F59" i="33"/>
  <c r="F81" i="33"/>
  <c r="F94" i="33"/>
  <c r="F33" i="33"/>
  <c r="F51" i="33"/>
  <c r="F64" i="33"/>
  <c r="F28" i="33"/>
  <c r="F21" i="33"/>
  <c r="F25" i="33"/>
  <c r="F41" i="33"/>
  <c r="F67" i="33"/>
  <c r="F83" i="33"/>
  <c r="F100" i="33"/>
  <c r="F35" i="33"/>
  <c r="F54" i="33"/>
  <c r="F61" i="33"/>
  <c r="F50" i="33"/>
  <c r="F93" i="33"/>
  <c r="F44" i="33"/>
  <c r="F80" i="33"/>
  <c r="F107" i="33"/>
  <c r="F36" i="33"/>
  <c r="F32" i="33"/>
  <c r="F71" i="33"/>
  <c r="F105" i="33"/>
  <c r="F56" i="33"/>
  <c r="F88" i="33"/>
  <c r="F110" i="33"/>
  <c r="F23" i="33"/>
  <c r="F43" i="33"/>
  <c r="F47" i="33"/>
  <c r="F19" i="33"/>
  <c r="F34" i="33"/>
  <c r="F76" i="33"/>
  <c r="F111" i="33"/>
  <c r="F66" i="33"/>
  <c r="F90" i="33"/>
  <c r="F29" i="33"/>
  <c r="F15" i="33"/>
  <c r="F91" i="33"/>
  <c r="F20" i="33"/>
  <c r="F42" i="33"/>
  <c r="F30" i="33"/>
  <c r="F13" i="33"/>
  <c r="F84" i="33"/>
  <c r="F78" i="33"/>
  <c r="F40" i="33"/>
  <c r="F45" i="33"/>
  <c r="F95" i="33"/>
  <c r="F16" i="33"/>
  <c r="F75" i="32"/>
  <c r="F111" i="32"/>
  <c r="F108" i="32"/>
  <c r="F112" i="32"/>
  <c r="F79" i="32"/>
  <c r="F83" i="32"/>
  <c r="F39" i="32"/>
  <c r="F38" i="32"/>
  <c r="F76" i="32"/>
  <c r="F84" i="32"/>
  <c r="F95" i="32"/>
  <c r="F32" i="32"/>
  <c r="F88" i="32"/>
  <c r="F107" i="32"/>
  <c r="F21" i="32"/>
  <c r="F24" i="32"/>
  <c r="F42" i="32"/>
  <c r="F87" i="32"/>
  <c r="F96" i="32"/>
  <c r="F100" i="32"/>
  <c r="F23" i="32"/>
  <c r="F80" i="32"/>
  <c r="F99" i="32"/>
  <c r="F92" i="32"/>
  <c r="F35" i="32"/>
  <c r="F105" i="32"/>
  <c r="F89" i="32"/>
  <c r="F40" i="32"/>
  <c r="F30" i="32"/>
  <c r="F101" i="32"/>
  <c r="F85" i="32"/>
  <c r="F102" i="32"/>
  <c r="F86" i="32"/>
  <c r="F41" i="32"/>
  <c r="F44" i="32"/>
  <c r="F48" i="32"/>
  <c r="F52" i="32"/>
  <c r="F56" i="32"/>
  <c r="F60" i="32"/>
  <c r="F64" i="32"/>
  <c r="F68" i="32"/>
  <c r="F72" i="32"/>
  <c r="F104" i="32"/>
  <c r="F91" i="32"/>
  <c r="F34" i="32"/>
  <c r="F97" i="32"/>
  <c r="F81" i="32"/>
  <c r="F98" i="32"/>
  <c r="F82" i="32"/>
  <c r="F37" i="32"/>
  <c r="F45" i="32"/>
  <c r="F49" i="32"/>
  <c r="F53" i="32"/>
  <c r="F57" i="32"/>
  <c r="F61" i="32"/>
  <c r="F65" i="32"/>
  <c r="F69" i="32"/>
  <c r="F73" i="32"/>
  <c r="F103" i="32"/>
  <c r="F93" i="32"/>
  <c r="F90" i="32"/>
  <c r="F20" i="32"/>
  <c r="F50" i="32"/>
  <c r="F58" i="32"/>
  <c r="F66" i="32"/>
  <c r="F15" i="32"/>
  <c r="F77" i="32"/>
  <c r="F110" i="32"/>
  <c r="F78" i="32"/>
  <c r="F33" i="32"/>
  <c r="F43" i="32"/>
  <c r="F51" i="32"/>
  <c r="F59" i="32"/>
  <c r="F67" i="32"/>
  <c r="F31" i="32"/>
  <c r="F22" i="32"/>
  <c r="F106" i="32"/>
  <c r="F74" i="32"/>
  <c r="F29" i="32"/>
  <c r="F55" i="32"/>
  <c r="F71" i="32"/>
  <c r="F46" i="32"/>
  <c r="F62" i="32"/>
  <c r="F19" i="32"/>
  <c r="F47" i="32"/>
  <c r="F63" i="32"/>
  <c r="F28" i="32"/>
  <c r="F26" i="32"/>
  <c r="F17" i="32"/>
  <c r="F27" i="32"/>
  <c r="E12" i="32"/>
  <c r="F94" i="32"/>
  <c r="F25" i="32"/>
  <c r="F18" i="32"/>
  <c r="F109" i="32"/>
  <c r="F54" i="32"/>
  <c r="F36" i="32"/>
  <c r="F70" i="32"/>
  <c r="F16" i="32"/>
  <c r="H18" i="4"/>
  <c r="G16" i="17"/>
  <c r="G18" i="16"/>
  <c r="G9" i="32"/>
  <c r="F12" i="32" s="1"/>
  <c r="G9" i="34"/>
  <c r="F12" i="34" s="1"/>
  <c r="AC11" i="48"/>
  <c r="G9" i="19"/>
  <c r="G10" i="21"/>
  <c r="G9" i="33"/>
  <c r="F12" i="33" s="1"/>
  <c r="G19" i="4"/>
  <c r="E10" i="55"/>
  <c r="H16" i="7"/>
  <c r="F8" i="15"/>
  <c r="E10" i="20"/>
  <c r="L32" i="44"/>
  <c r="I115" i="11"/>
  <c r="H115" i="11"/>
  <c r="J17" i="11"/>
  <c r="J21" i="11"/>
  <c r="J25" i="11"/>
  <c r="J29" i="11"/>
  <c r="J33" i="11"/>
  <c r="J37" i="11"/>
  <c r="J41" i="11"/>
  <c r="J45" i="11"/>
  <c r="J49" i="11"/>
  <c r="J53" i="11"/>
  <c r="J57" i="11"/>
  <c r="J61" i="11"/>
  <c r="J65" i="11"/>
  <c r="J69" i="11"/>
  <c r="J73" i="11"/>
  <c r="J77" i="11"/>
  <c r="J81" i="11"/>
  <c r="J85" i="11"/>
  <c r="J89" i="11"/>
  <c r="J93" i="11"/>
  <c r="J97" i="11"/>
  <c r="J101" i="11"/>
  <c r="J105" i="11"/>
  <c r="J109" i="11"/>
  <c r="J113" i="11"/>
  <c r="J20" i="11"/>
  <c r="J24" i="11"/>
  <c r="J28" i="11"/>
  <c r="J32" i="11"/>
  <c r="J36" i="11"/>
  <c r="J40" i="11"/>
  <c r="J44" i="11"/>
  <c r="J48" i="11"/>
  <c r="J52" i="11"/>
  <c r="J56" i="11"/>
  <c r="J60" i="11"/>
  <c r="J64" i="11"/>
  <c r="J68" i="11"/>
  <c r="J72" i="11"/>
  <c r="J76" i="11"/>
  <c r="J80" i="11"/>
  <c r="J84" i="11"/>
  <c r="J88" i="11"/>
  <c r="J92" i="11"/>
  <c r="J96" i="11"/>
  <c r="J100" i="11"/>
  <c r="J104" i="11"/>
  <c r="J108" i="11"/>
  <c r="J112" i="11"/>
  <c r="J16" i="11"/>
  <c r="J19" i="11"/>
  <c r="J23" i="11"/>
  <c r="J27" i="11"/>
  <c r="J31" i="11"/>
  <c r="J35" i="11"/>
  <c r="J39" i="11"/>
  <c r="J43" i="11"/>
  <c r="J47" i="11"/>
  <c r="J51" i="11"/>
  <c r="J55" i="11"/>
  <c r="J59" i="11"/>
  <c r="J63" i="11"/>
  <c r="J67" i="11"/>
  <c r="J71" i="11"/>
  <c r="J75" i="11"/>
  <c r="J79" i="11"/>
  <c r="J83" i="11"/>
  <c r="J87" i="11"/>
  <c r="J91" i="11"/>
  <c r="J95" i="11"/>
  <c r="J99" i="11"/>
  <c r="J103" i="11"/>
  <c r="J107" i="11"/>
  <c r="J111" i="11"/>
  <c r="J26" i="11"/>
  <c r="J42" i="11"/>
  <c r="J58" i="11"/>
  <c r="J74" i="11"/>
  <c r="J90" i="11"/>
  <c r="J106" i="11"/>
  <c r="J30" i="11"/>
  <c r="J46" i="11"/>
  <c r="J94" i="11"/>
  <c r="J22" i="11"/>
  <c r="J38" i="11"/>
  <c r="J54" i="11"/>
  <c r="J70" i="11"/>
  <c r="J86" i="11"/>
  <c r="J102" i="11"/>
  <c r="J12" i="11"/>
  <c r="J18" i="11"/>
  <c r="J34" i="11"/>
  <c r="J50" i="11"/>
  <c r="J66" i="11"/>
  <c r="J82" i="11"/>
  <c r="J98" i="11"/>
  <c r="J114" i="11"/>
  <c r="J62" i="11"/>
  <c r="J78" i="11"/>
  <c r="J110" i="11"/>
  <c r="J15" i="11"/>
  <c r="K11" i="11"/>
  <c r="K15" i="11" s="1"/>
  <c r="E12" i="3"/>
  <c r="AH1020" i="7"/>
  <c r="AD112" i="15"/>
  <c r="AF11" i="15"/>
  <c r="AF112" i="15" s="1"/>
  <c r="H13" i="37"/>
  <c r="G14" i="37"/>
  <c r="L12" i="44"/>
  <c r="L17" i="44" s="1"/>
  <c r="A5" i="19" l="1"/>
  <c r="A5" i="20"/>
  <c r="A5" i="43"/>
  <c r="A5" i="55"/>
  <c r="A5" i="21"/>
  <c r="M23" i="13"/>
  <c r="F14" i="32"/>
  <c r="U17" i="53"/>
  <c r="F12" i="3" s="1"/>
  <c r="F8" i="54"/>
  <c r="F13" i="32"/>
  <c r="S1018" i="53"/>
  <c r="N10" i="13"/>
  <c r="N24" i="13" s="1"/>
  <c r="M29" i="13"/>
  <c r="M33" i="13"/>
  <c r="M37" i="13"/>
  <c r="M41" i="13"/>
  <c r="M45" i="13"/>
  <c r="M49" i="13"/>
  <c r="M53" i="13"/>
  <c r="M57" i="13"/>
  <c r="M61" i="13"/>
  <c r="M65" i="13"/>
  <c r="M69" i="13"/>
  <c r="M14" i="13"/>
  <c r="M20" i="13"/>
  <c r="M21" i="13"/>
  <c r="M28" i="13"/>
  <c r="M32" i="13"/>
  <c r="M36" i="13"/>
  <c r="M40" i="13"/>
  <c r="M44" i="13"/>
  <c r="M48" i="13"/>
  <c r="M52" i="13"/>
  <c r="M56" i="13"/>
  <c r="M60" i="13"/>
  <c r="M64" i="13"/>
  <c r="M68" i="13"/>
  <c r="M30" i="13"/>
  <c r="M38" i="13"/>
  <c r="M46" i="13"/>
  <c r="M54" i="13"/>
  <c r="M62" i="13"/>
  <c r="M70" i="13"/>
  <c r="M75" i="13"/>
  <c r="M79" i="13"/>
  <c r="M83" i="13"/>
  <c r="M87" i="13"/>
  <c r="M91" i="13"/>
  <c r="M95" i="13"/>
  <c r="M99" i="13"/>
  <c r="M107" i="13"/>
  <c r="M27" i="13"/>
  <c r="M35" i="13"/>
  <c r="M43" i="13"/>
  <c r="M51" i="13"/>
  <c r="M59" i="13"/>
  <c r="M67" i="13"/>
  <c r="M74" i="13"/>
  <c r="M78" i="13"/>
  <c r="M82" i="13"/>
  <c r="M86" i="13"/>
  <c r="M90" i="13"/>
  <c r="M94" i="13"/>
  <c r="M26" i="13"/>
  <c r="M34" i="13"/>
  <c r="M42" i="13"/>
  <c r="M50" i="13"/>
  <c r="M58" i="13"/>
  <c r="M66" i="13"/>
  <c r="M73" i="13"/>
  <c r="M77" i="13"/>
  <c r="M81" i="13"/>
  <c r="M85" i="13"/>
  <c r="M89" i="13"/>
  <c r="M93" i="13"/>
  <c r="M97" i="13"/>
  <c r="M101" i="13"/>
  <c r="M102" i="13"/>
  <c r="M39" i="13"/>
  <c r="M55" i="13"/>
  <c r="M71" i="13"/>
  <c r="M76" i="13"/>
  <c r="M84" i="13"/>
  <c r="M92" i="13"/>
  <c r="M96" i="13"/>
  <c r="M98" i="13"/>
  <c r="M100" i="13"/>
  <c r="M106" i="13"/>
  <c r="M108" i="13"/>
  <c r="M109" i="13"/>
  <c r="M110" i="13"/>
  <c r="M11" i="13"/>
  <c r="M103" i="13"/>
  <c r="M31" i="13"/>
  <c r="M47" i="13"/>
  <c r="M63" i="13"/>
  <c r="M72" i="13"/>
  <c r="M80" i="13"/>
  <c r="M88" i="13"/>
  <c r="M104" i="13"/>
  <c r="M105" i="13"/>
  <c r="M111" i="13"/>
  <c r="M112" i="13"/>
  <c r="M113" i="13"/>
  <c r="M15" i="13"/>
  <c r="M17" i="13"/>
  <c r="M19" i="13"/>
  <c r="M16" i="13"/>
  <c r="M13" i="13"/>
  <c r="M18" i="13"/>
  <c r="M22" i="13"/>
  <c r="E17" i="7"/>
  <c r="D17" i="17" s="1"/>
  <c r="D10" i="19"/>
  <c r="D8" i="41"/>
  <c r="D1011" i="41"/>
  <c r="E113" i="33"/>
  <c r="I115" i="12"/>
  <c r="E113" i="34"/>
  <c r="E113" i="32"/>
  <c r="H115" i="12"/>
  <c r="J16" i="12"/>
  <c r="J20" i="12"/>
  <c r="J24" i="12"/>
  <c r="J28" i="12"/>
  <c r="J32" i="12"/>
  <c r="J36" i="12"/>
  <c r="J40" i="12"/>
  <c r="J44" i="12"/>
  <c r="J48" i="12"/>
  <c r="J52" i="12"/>
  <c r="J57" i="12"/>
  <c r="J61" i="12"/>
  <c r="J65" i="12"/>
  <c r="J69" i="12"/>
  <c r="J73" i="12"/>
  <c r="J77" i="12"/>
  <c r="J81" i="12"/>
  <c r="J85" i="12"/>
  <c r="J89" i="12"/>
  <c r="J93" i="12"/>
  <c r="J97" i="12"/>
  <c r="J101" i="12"/>
  <c r="J105" i="12"/>
  <c r="J109" i="12"/>
  <c r="J113" i="12"/>
  <c r="J17" i="12"/>
  <c r="J21" i="12"/>
  <c r="J25" i="12"/>
  <c r="J29" i="12"/>
  <c r="J33" i="12"/>
  <c r="J37" i="12"/>
  <c r="J41" i="12"/>
  <c r="J45" i="12"/>
  <c r="J49" i="12"/>
  <c r="J53" i="12"/>
  <c r="J58" i="12"/>
  <c r="J62" i="12"/>
  <c r="J66" i="12"/>
  <c r="J70" i="12"/>
  <c r="J74" i="12"/>
  <c r="J78" i="12"/>
  <c r="J82" i="12"/>
  <c r="J86" i="12"/>
  <c r="J90" i="12"/>
  <c r="J94" i="12"/>
  <c r="J98" i="12"/>
  <c r="J102" i="12"/>
  <c r="J106" i="12"/>
  <c r="J110" i="12"/>
  <c r="J114" i="12"/>
  <c r="K11" i="12"/>
  <c r="K15" i="12" s="1"/>
  <c r="J18" i="12"/>
  <c r="J22" i="12"/>
  <c r="J26" i="12"/>
  <c r="J30" i="12"/>
  <c r="J34" i="12"/>
  <c r="J38" i="12"/>
  <c r="J42" i="12"/>
  <c r="J46" i="12"/>
  <c r="J50" i="12"/>
  <c r="J54" i="12"/>
  <c r="J12" i="12"/>
  <c r="J59" i="12"/>
  <c r="J63" i="12"/>
  <c r="J67" i="12"/>
  <c r="J71" i="12"/>
  <c r="J75" i="12"/>
  <c r="J79" i="12"/>
  <c r="J83" i="12"/>
  <c r="J87" i="12"/>
  <c r="J91" i="12"/>
  <c r="J95" i="12"/>
  <c r="J99" i="12"/>
  <c r="J103" i="12"/>
  <c r="J107" i="12"/>
  <c r="J111" i="12"/>
  <c r="J19" i="12"/>
  <c r="J23" i="12"/>
  <c r="J27" i="12"/>
  <c r="J31" i="12"/>
  <c r="J35" i="12"/>
  <c r="J39" i="12"/>
  <c r="J43" i="12"/>
  <c r="J47" i="12"/>
  <c r="J51" i="12"/>
  <c r="J55" i="12"/>
  <c r="J56" i="12"/>
  <c r="J60" i="12"/>
  <c r="J64" i="12"/>
  <c r="J68" i="12"/>
  <c r="J72" i="12"/>
  <c r="J76" i="12"/>
  <c r="J80" i="12"/>
  <c r="J84" i="12"/>
  <c r="J88" i="12"/>
  <c r="J92" i="12"/>
  <c r="J96" i="12"/>
  <c r="J100" i="12"/>
  <c r="J104" i="12"/>
  <c r="J108" i="12"/>
  <c r="J112" i="12"/>
  <c r="I15" i="7"/>
  <c r="E14" i="28"/>
  <c r="E16" i="28" s="1"/>
  <c r="M24" i="13"/>
  <c r="J24" i="13"/>
  <c r="L24" i="13"/>
  <c r="K24" i="13"/>
  <c r="I24" i="13"/>
  <c r="L33" i="44"/>
  <c r="F8" i="44" s="1"/>
  <c r="L8" i="19" s="1"/>
  <c r="G23" i="32"/>
  <c r="G105" i="32"/>
  <c r="G89" i="32"/>
  <c r="G73" i="32"/>
  <c r="G57" i="32"/>
  <c r="G41" i="32"/>
  <c r="G25" i="32"/>
  <c r="G103" i="32"/>
  <c r="G87" i="32"/>
  <c r="G71" i="32"/>
  <c r="G55" i="32"/>
  <c r="G39" i="32"/>
  <c r="G15" i="32"/>
  <c r="G26" i="32"/>
  <c r="G34" i="32"/>
  <c r="G42" i="32"/>
  <c r="G50" i="32"/>
  <c r="G58" i="32"/>
  <c r="G66" i="32"/>
  <c r="G74" i="32"/>
  <c r="G82" i="32"/>
  <c r="G90" i="32"/>
  <c r="G98" i="32"/>
  <c r="G106" i="32"/>
  <c r="G101" i="32"/>
  <c r="G85" i="32"/>
  <c r="G69" i="32"/>
  <c r="G53" i="32"/>
  <c r="G37" i="32"/>
  <c r="G21" i="32"/>
  <c r="G18" i="32"/>
  <c r="G99" i="32"/>
  <c r="G83" i="32"/>
  <c r="G67" i="32"/>
  <c r="G51" i="32"/>
  <c r="G35" i="32"/>
  <c r="G16" i="32"/>
  <c r="G20" i="32"/>
  <c r="G28" i="32"/>
  <c r="G36" i="32"/>
  <c r="G44" i="32"/>
  <c r="G52" i="32"/>
  <c r="G60" i="32"/>
  <c r="G68" i="32"/>
  <c r="G76" i="32"/>
  <c r="G84" i="32"/>
  <c r="G92" i="32"/>
  <c r="G100" i="32"/>
  <c r="G108" i="32"/>
  <c r="G97" i="32"/>
  <c r="G81" i="32"/>
  <c r="G65" i="32"/>
  <c r="G49" i="32"/>
  <c r="G33" i="32"/>
  <c r="G17" i="32"/>
  <c r="G111" i="32"/>
  <c r="G95" i="32"/>
  <c r="G79" i="32"/>
  <c r="G63" i="32"/>
  <c r="G47" i="32"/>
  <c r="G31" i="32"/>
  <c r="G22" i="32"/>
  <c r="G30" i="32"/>
  <c r="G38" i="32"/>
  <c r="G46" i="32"/>
  <c r="G54" i="32"/>
  <c r="G62" i="32"/>
  <c r="G70" i="32"/>
  <c r="G78" i="32"/>
  <c r="G86" i="32"/>
  <c r="G94" i="32"/>
  <c r="G102" i="32"/>
  <c r="G110" i="32"/>
  <c r="G61" i="32"/>
  <c r="G75" i="32"/>
  <c r="G19" i="32"/>
  <c r="G48" i="32"/>
  <c r="G80" i="32"/>
  <c r="G112" i="32"/>
  <c r="G109" i="32"/>
  <c r="G45" i="32"/>
  <c r="G59" i="32"/>
  <c r="G24" i="32"/>
  <c r="G56" i="32"/>
  <c r="G88" i="32"/>
  <c r="G93" i="32"/>
  <c r="G29" i="32"/>
  <c r="G107" i="32"/>
  <c r="G43" i="32"/>
  <c r="G32" i="32"/>
  <c r="G64" i="32"/>
  <c r="G96" i="32"/>
  <c r="G27" i="32"/>
  <c r="G91" i="32"/>
  <c r="G77" i="32"/>
  <c r="G40" i="32"/>
  <c r="G104" i="32"/>
  <c r="G72" i="32"/>
  <c r="E11" i="55"/>
  <c r="G10" i="34"/>
  <c r="G10" i="32"/>
  <c r="E11" i="20"/>
  <c r="G11" i="21"/>
  <c r="F9" i="15"/>
  <c r="AC12" i="48"/>
  <c r="G19" i="16"/>
  <c r="G10" i="33"/>
  <c r="G17" i="17"/>
  <c r="G10" i="19"/>
  <c r="H17" i="7"/>
  <c r="F113" i="34"/>
  <c r="G105" i="33"/>
  <c r="G110" i="33"/>
  <c r="G75" i="33"/>
  <c r="G63" i="33"/>
  <c r="G21" i="33"/>
  <c r="G59" i="33"/>
  <c r="G27" i="33"/>
  <c r="G109" i="33"/>
  <c r="G91" i="33"/>
  <c r="G58" i="33"/>
  <c r="G107" i="33"/>
  <c r="G83" i="33"/>
  <c r="G32" i="33"/>
  <c r="G16" i="33"/>
  <c r="G111" i="33"/>
  <c r="G95" i="33"/>
  <c r="G79" i="33"/>
  <c r="G106" i="33"/>
  <c r="G23" i="33"/>
  <c r="G39" i="33"/>
  <c r="G55" i="33"/>
  <c r="G72" i="33"/>
  <c r="G88" i="33"/>
  <c r="G13" i="33"/>
  <c r="G29" i="33"/>
  <c r="G45" i="33"/>
  <c r="G61" i="33"/>
  <c r="G77" i="33"/>
  <c r="G93" i="33"/>
  <c r="G14" i="33"/>
  <c r="G30" i="33"/>
  <c r="G46" i="33"/>
  <c r="G62" i="33"/>
  <c r="G78" i="33"/>
  <c r="G94" i="33"/>
  <c r="G112" i="33"/>
  <c r="G104" i="33"/>
  <c r="G87" i="33"/>
  <c r="G67" i="33"/>
  <c r="G28" i="33"/>
  <c r="G44" i="33"/>
  <c r="G60" i="33"/>
  <c r="G76" i="33"/>
  <c r="G92" i="33"/>
  <c r="G18" i="33"/>
  <c r="G34" i="33"/>
  <c r="G50" i="33"/>
  <c r="G65" i="33"/>
  <c r="G81" i="33"/>
  <c r="G97" i="33"/>
  <c r="G15" i="33"/>
  <c r="G31" i="33"/>
  <c r="G47" i="33"/>
  <c r="G66" i="33"/>
  <c r="G82" i="33"/>
  <c r="G98" i="33"/>
  <c r="G103" i="33"/>
  <c r="G48" i="33"/>
  <c r="G42" i="33"/>
  <c r="G53" i="33"/>
  <c r="G17" i="33"/>
  <c r="G33" i="33"/>
  <c r="G49" i="33"/>
  <c r="G64" i="33"/>
  <c r="G80" i="33"/>
  <c r="G96" i="33"/>
  <c r="G19" i="33"/>
  <c r="G35" i="33"/>
  <c r="G51" i="33"/>
  <c r="G69" i="33"/>
  <c r="G85" i="33"/>
  <c r="G101" i="33"/>
  <c r="G20" i="33"/>
  <c r="G36" i="33"/>
  <c r="G52" i="33"/>
  <c r="G70" i="33"/>
  <c r="G86" i="33"/>
  <c r="G102" i="33"/>
  <c r="G108" i="33"/>
  <c r="G26" i="33"/>
  <c r="G37" i="33"/>
  <c r="G54" i="33"/>
  <c r="G24" i="33"/>
  <c r="G89" i="33"/>
  <c r="G57" i="33"/>
  <c r="G38" i="33"/>
  <c r="G73" i="33"/>
  <c r="G99" i="33"/>
  <c r="G68" i="33"/>
  <c r="G40" i="33"/>
  <c r="G74" i="33"/>
  <c r="G71" i="33"/>
  <c r="G100" i="33"/>
  <c r="G41" i="33"/>
  <c r="G22" i="33"/>
  <c r="G84" i="33"/>
  <c r="G56" i="33"/>
  <c r="G25" i="33"/>
  <c r="G90" i="33"/>
  <c r="G43" i="33"/>
  <c r="G35" i="34"/>
  <c r="G83" i="34"/>
  <c r="G75" i="34"/>
  <c r="G44" i="34"/>
  <c r="G111" i="34"/>
  <c r="G78" i="34"/>
  <c r="G73" i="34"/>
  <c r="G61" i="34"/>
  <c r="G38" i="34"/>
  <c r="G70" i="34"/>
  <c r="G58" i="34"/>
  <c r="G96" i="34"/>
  <c r="G67" i="34"/>
  <c r="G89" i="34"/>
  <c r="G55" i="34"/>
  <c r="G77" i="34"/>
  <c r="G106" i="34"/>
  <c r="G86" i="34"/>
  <c r="G109" i="34"/>
  <c r="G104" i="34"/>
  <c r="G62" i="34"/>
  <c r="G108" i="34"/>
  <c r="G102" i="34"/>
  <c r="G93" i="34"/>
  <c r="G91" i="34"/>
  <c r="G112" i="34"/>
  <c r="G84" i="34"/>
  <c r="G71" i="34"/>
  <c r="G57" i="34"/>
  <c r="G27" i="34"/>
  <c r="G105" i="34"/>
  <c r="G99" i="34"/>
  <c r="G88" i="34"/>
  <c r="G107" i="34"/>
  <c r="G94" i="34"/>
  <c r="G81" i="34"/>
  <c r="G68" i="34"/>
  <c r="G54" i="34"/>
  <c r="G23" i="34"/>
  <c r="G98" i="34"/>
  <c r="G56" i="34"/>
  <c r="G103" i="34"/>
  <c r="G90" i="34"/>
  <c r="G80" i="34"/>
  <c r="G65" i="34"/>
  <c r="G52" i="34"/>
  <c r="G110" i="34"/>
  <c r="G101" i="34"/>
  <c r="G97" i="34"/>
  <c r="G59" i="34"/>
  <c r="G64" i="34"/>
  <c r="G72" i="34"/>
  <c r="G41" i="34"/>
  <c r="G50" i="34"/>
  <c r="G46" i="34"/>
  <c r="G15" i="34"/>
  <c r="G82" i="34"/>
  <c r="G66" i="34"/>
  <c r="G42" i="34"/>
  <c r="G31" i="34"/>
  <c r="G37" i="34"/>
  <c r="G87" i="34"/>
  <c r="G100" i="34"/>
  <c r="G92" i="34"/>
  <c r="G76" i="34"/>
  <c r="G60" i="34"/>
  <c r="G48" i="34"/>
  <c r="G19" i="34"/>
  <c r="G74" i="34"/>
  <c r="G79" i="34"/>
  <c r="G21" i="34"/>
  <c r="G16" i="34"/>
  <c r="G32" i="34"/>
  <c r="G22" i="34"/>
  <c r="G43" i="34"/>
  <c r="G17" i="34"/>
  <c r="G45" i="34"/>
  <c r="G14" i="34"/>
  <c r="G33" i="34"/>
  <c r="G40" i="34"/>
  <c r="G63" i="34"/>
  <c r="G95" i="34"/>
  <c r="G53" i="34"/>
  <c r="G49" i="34"/>
  <c r="G20" i="34"/>
  <c r="G36" i="34"/>
  <c r="G26" i="34"/>
  <c r="G39" i="34"/>
  <c r="G24" i="34"/>
  <c r="G30" i="34"/>
  <c r="G51" i="34"/>
  <c r="G85" i="34"/>
  <c r="G69" i="34"/>
  <c r="G13" i="34"/>
  <c r="G47" i="34"/>
  <c r="G18" i="34"/>
  <c r="G28" i="34"/>
  <c r="G25" i="34"/>
  <c r="G29" i="34"/>
  <c r="G34" i="34"/>
  <c r="I18" i="4"/>
  <c r="H9" i="33"/>
  <c r="G12" i="33" s="1"/>
  <c r="H18" i="16"/>
  <c r="H9" i="19"/>
  <c r="F10" i="55"/>
  <c r="F10" i="20"/>
  <c r="I16" i="7"/>
  <c r="AD11" i="48"/>
  <c r="G8" i="15"/>
  <c r="H9" i="32"/>
  <c r="G13" i="32" s="1"/>
  <c r="H9" i="34"/>
  <c r="G12" i="34" s="1"/>
  <c r="H19" i="4"/>
  <c r="H10" i="21"/>
  <c r="H16" i="17"/>
  <c r="F113" i="33"/>
  <c r="J14" i="11"/>
  <c r="J115" i="11" s="1"/>
  <c r="K16" i="11"/>
  <c r="K20" i="11"/>
  <c r="K24" i="11"/>
  <c r="K28" i="11"/>
  <c r="K32" i="11"/>
  <c r="K36" i="11"/>
  <c r="K40" i="11"/>
  <c r="K44" i="11"/>
  <c r="K48" i="11"/>
  <c r="K52" i="11"/>
  <c r="K56" i="11"/>
  <c r="K60" i="11"/>
  <c r="K64" i="11"/>
  <c r="K68" i="11"/>
  <c r="K72" i="11"/>
  <c r="K76" i="11"/>
  <c r="K80" i="11"/>
  <c r="K84" i="11"/>
  <c r="K88" i="11"/>
  <c r="K92" i="11"/>
  <c r="K96" i="11"/>
  <c r="K100" i="11"/>
  <c r="K104" i="11"/>
  <c r="K108" i="11"/>
  <c r="K112" i="11"/>
  <c r="L11" i="11"/>
  <c r="L15" i="11" s="1"/>
  <c r="K23" i="11"/>
  <c r="K31" i="11"/>
  <c r="K39" i="11"/>
  <c r="K47" i="11"/>
  <c r="K55" i="11"/>
  <c r="K63" i="11"/>
  <c r="K71" i="11"/>
  <c r="K79" i="11"/>
  <c r="K87" i="11"/>
  <c r="K95" i="11"/>
  <c r="K103" i="11"/>
  <c r="K111" i="11"/>
  <c r="K17" i="11"/>
  <c r="K21" i="11"/>
  <c r="K25" i="11"/>
  <c r="K29" i="11"/>
  <c r="K33" i="11"/>
  <c r="K37" i="11"/>
  <c r="K41" i="11"/>
  <c r="K45" i="11"/>
  <c r="K49" i="11"/>
  <c r="K53" i="11"/>
  <c r="K57" i="11"/>
  <c r="K61" i="11"/>
  <c r="K65" i="11"/>
  <c r="K69" i="11"/>
  <c r="K73" i="11"/>
  <c r="K77" i="11"/>
  <c r="K81" i="11"/>
  <c r="K85" i="11"/>
  <c r="K89" i="11"/>
  <c r="K93" i="11"/>
  <c r="K97" i="11"/>
  <c r="K101" i="11"/>
  <c r="K105" i="11"/>
  <c r="K109" i="11"/>
  <c r="K113" i="11"/>
  <c r="K18" i="11"/>
  <c r="K22" i="11"/>
  <c r="K26" i="11"/>
  <c r="K30" i="11"/>
  <c r="K34" i="11"/>
  <c r="K38" i="11"/>
  <c r="K42" i="11"/>
  <c r="K46" i="11"/>
  <c r="K50" i="11"/>
  <c r="K54" i="11"/>
  <c r="K58" i="11"/>
  <c r="K62" i="11"/>
  <c r="K66" i="11"/>
  <c r="K70" i="11"/>
  <c r="K74" i="11"/>
  <c r="K78" i="11"/>
  <c r="K82" i="11"/>
  <c r="K86" i="11"/>
  <c r="K90" i="11"/>
  <c r="K94" i="11"/>
  <c r="K98" i="11"/>
  <c r="K102" i="11"/>
  <c r="K106" i="11"/>
  <c r="K110" i="11"/>
  <c r="K114" i="11"/>
  <c r="K19" i="11"/>
  <c r="K27" i="11"/>
  <c r="K35" i="11"/>
  <c r="K43" i="11"/>
  <c r="K51" i="11"/>
  <c r="K59" i="11"/>
  <c r="K67" i="11"/>
  <c r="K75" i="11"/>
  <c r="K83" i="11"/>
  <c r="K91" i="11"/>
  <c r="K99" i="11"/>
  <c r="K107" i="11"/>
  <c r="K12" i="11"/>
  <c r="I13" i="37"/>
  <c r="H14" i="37"/>
  <c r="F113" i="32" l="1"/>
  <c r="G14" i="32"/>
  <c r="F14" i="3"/>
  <c r="F1014" i="3" s="1"/>
  <c r="O10" i="13"/>
  <c r="O25" i="13" s="1"/>
  <c r="N26" i="13"/>
  <c r="N30" i="13"/>
  <c r="N34" i="13"/>
  <c r="N38" i="13"/>
  <c r="N42" i="13"/>
  <c r="N46" i="13"/>
  <c r="N50" i="13"/>
  <c r="N54" i="13"/>
  <c r="N58" i="13"/>
  <c r="N62" i="13"/>
  <c r="N66" i="13"/>
  <c r="N70" i="13"/>
  <c r="N29" i="13"/>
  <c r="N33" i="13"/>
  <c r="N37" i="13"/>
  <c r="N41" i="13"/>
  <c r="N45" i="13"/>
  <c r="N49" i="13"/>
  <c r="N53" i="13"/>
  <c r="N57" i="13"/>
  <c r="N61" i="13"/>
  <c r="N65" i="13"/>
  <c r="N69" i="13"/>
  <c r="N31" i="13"/>
  <c r="N39" i="13"/>
  <c r="N47" i="13"/>
  <c r="N55" i="13"/>
  <c r="N63" i="13"/>
  <c r="N71" i="13"/>
  <c r="N72" i="13"/>
  <c r="N76" i="13"/>
  <c r="N80" i="13"/>
  <c r="N84" i="13"/>
  <c r="N88" i="13"/>
  <c r="N92" i="13"/>
  <c r="N96" i="13"/>
  <c r="N100" i="13"/>
  <c r="N14" i="13"/>
  <c r="N28" i="13"/>
  <c r="N36" i="13"/>
  <c r="N44" i="13"/>
  <c r="N52" i="13"/>
  <c r="N60" i="13"/>
  <c r="N68" i="13"/>
  <c r="N75" i="13"/>
  <c r="N79" i="13"/>
  <c r="N83" i="13"/>
  <c r="N87" i="13"/>
  <c r="N91" i="13"/>
  <c r="N27" i="13"/>
  <c r="N35" i="13"/>
  <c r="N43" i="13"/>
  <c r="N51" i="13"/>
  <c r="N59" i="13"/>
  <c r="N67" i="13"/>
  <c r="N74" i="13"/>
  <c r="N78" i="13"/>
  <c r="N82" i="13"/>
  <c r="N86" i="13"/>
  <c r="N90" i="13"/>
  <c r="N94" i="13"/>
  <c r="N98" i="13"/>
  <c r="N103" i="13"/>
  <c r="N104" i="13"/>
  <c r="N105" i="13"/>
  <c r="N106" i="13"/>
  <c r="N21" i="13"/>
  <c r="N32" i="13"/>
  <c r="N48" i="13"/>
  <c r="N64" i="13"/>
  <c r="N73" i="13"/>
  <c r="N81" i="13"/>
  <c r="N89" i="13"/>
  <c r="N95" i="13"/>
  <c r="N97" i="13"/>
  <c r="N99" i="13"/>
  <c r="N101" i="13"/>
  <c r="N111" i="13"/>
  <c r="N112" i="13"/>
  <c r="N113" i="13"/>
  <c r="N102" i="13"/>
  <c r="N107" i="13"/>
  <c r="N108" i="13"/>
  <c r="N109" i="13"/>
  <c r="N110" i="13"/>
  <c r="N11" i="13"/>
  <c r="N40" i="13"/>
  <c r="N56" i="13"/>
  <c r="N77" i="13"/>
  <c r="N85" i="13"/>
  <c r="N93" i="13"/>
  <c r="N16" i="13"/>
  <c r="N15" i="13"/>
  <c r="N17" i="13"/>
  <c r="N19" i="13"/>
  <c r="N18" i="13"/>
  <c r="N20" i="13"/>
  <c r="N22" i="13"/>
  <c r="N23" i="13"/>
  <c r="U1018" i="53"/>
  <c r="J14" i="12"/>
  <c r="E9" i="55"/>
  <c r="E9" i="20"/>
  <c r="G9" i="21"/>
  <c r="K30" i="10"/>
  <c r="J15"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7" i="12"/>
  <c r="K21" i="12"/>
  <c r="K25" i="12"/>
  <c r="K29" i="12"/>
  <c r="K33" i="12"/>
  <c r="K37" i="12"/>
  <c r="K41" i="12"/>
  <c r="K45" i="12"/>
  <c r="K49" i="12"/>
  <c r="K53" i="12"/>
  <c r="K57" i="12"/>
  <c r="K61" i="12"/>
  <c r="K65" i="12"/>
  <c r="K69" i="12"/>
  <c r="K73" i="12"/>
  <c r="K77" i="12"/>
  <c r="K81" i="12"/>
  <c r="K85" i="12"/>
  <c r="K89" i="12"/>
  <c r="K93" i="12"/>
  <c r="K97" i="12"/>
  <c r="K101" i="12"/>
  <c r="K105" i="12"/>
  <c r="K109" i="12"/>
  <c r="K113" i="12"/>
  <c r="K18" i="12"/>
  <c r="K22" i="12"/>
  <c r="K26" i="12"/>
  <c r="K30" i="12"/>
  <c r="K34" i="12"/>
  <c r="K38" i="12"/>
  <c r="K42" i="12"/>
  <c r="K46" i="12"/>
  <c r="K50" i="12"/>
  <c r="K54" i="12"/>
  <c r="K58" i="12"/>
  <c r="K62" i="12"/>
  <c r="K66" i="12"/>
  <c r="K70" i="12"/>
  <c r="K74" i="12"/>
  <c r="K78" i="12"/>
  <c r="K82" i="12"/>
  <c r="K86" i="12"/>
  <c r="K90" i="12"/>
  <c r="K94" i="12"/>
  <c r="K98" i="12"/>
  <c r="K102" i="12"/>
  <c r="K106" i="12"/>
  <c r="K110" i="12"/>
  <c r="K114" i="12"/>
  <c r="L11" i="12"/>
  <c r="L15" i="12" s="1"/>
  <c r="K19" i="12"/>
  <c r="K23" i="12"/>
  <c r="K27" i="12"/>
  <c r="K31" i="12"/>
  <c r="K35" i="12"/>
  <c r="K39" i="12"/>
  <c r="K43" i="12"/>
  <c r="K47" i="12"/>
  <c r="K51" i="12"/>
  <c r="K55" i="12"/>
  <c r="K59" i="12"/>
  <c r="K63" i="12"/>
  <c r="K67" i="12"/>
  <c r="K71" i="12"/>
  <c r="K75" i="12"/>
  <c r="K79" i="12"/>
  <c r="K83" i="12"/>
  <c r="K87" i="12"/>
  <c r="K91" i="12"/>
  <c r="K95" i="12"/>
  <c r="K99" i="12"/>
  <c r="K103" i="12"/>
  <c r="K107" i="12"/>
  <c r="K111" i="12"/>
  <c r="K12" i="12"/>
  <c r="J25" i="13"/>
  <c r="J114" i="13" s="1"/>
  <c r="N25" i="13"/>
  <c r="M25" i="13"/>
  <c r="M114" i="13" s="1"/>
  <c r="K25" i="13"/>
  <c r="K114" i="13" s="1"/>
  <c r="L25" i="13"/>
  <c r="L114" i="13" s="1"/>
  <c r="I25" i="13"/>
  <c r="I114" i="13" s="1"/>
  <c r="H28" i="34"/>
  <c r="H96" i="34"/>
  <c r="H112" i="34"/>
  <c r="H73" i="34"/>
  <c r="H105" i="34"/>
  <c r="H111" i="34"/>
  <c r="H70" i="34"/>
  <c r="H101" i="34"/>
  <c r="H108" i="34"/>
  <c r="H102" i="34"/>
  <c r="H86" i="34"/>
  <c r="H44" i="34"/>
  <c r="H99" i="34"/>
  <c r="H13" i="34"/>
  <c r="H95" i="34"/>
  <c r="H57" i="34"/>
  <c r="H22" i="34"/>
  <c r="H64" i="34"/>
  <c r="H51" i="34"/>
  <c r="H54" i="34"/>
  <c r="H89" i="34"/>
  <c r="H50" i="34"/>
  <c r="H109" i="34"/>
  <c r="H93" i="34"/>
  <c r="H77" i="34"/>
  <c r="H61" i="34"/>
  <c r="H38" i="34"/>
  <c r="H26" i="34"/>
  <c r="H92" i="34"/>
  <c r="H80" i="34"/>
  <c r="H83" i="34"/>
  <c r="H67" i="34"/>
  <c r="H37" i="34"/>
  <c r="H106" i="34"/>
  <c r="H100" i="34"/>
  <c r="H90" i="34"/>
  <c r="H84" i="34"/>
  <c r="H74" i="34"/>
  <c r="H68" i="34"/>
  <c r="H55" i="34"/>
  <c r="H16" i="34"/>
  <c r="H52" i="34"/>
  <c r="H39" i="34"/>
  <c r="H79" i="34"/>
  <c r="H63" i="34"/>
  <c r="H94" i="34"/>
  <c r="H78" i="34"/>
  <c r="H62" i="34"/>
  <c r="H46" i="34"/>
  <c r="H32" i="34"/>
  <c r="H15" i="34"/>
  <c r="H31" i="34"/>
  <c r="H21" i="34"/>
  <c r="H58" i="34"/>
  <c r="H85" i="34"/>
  <c r="H69" i="34"/>
  <c r="H53" i="34"/>
  <c r="H107" i="34"/>
  <c r="H88" i="34"/>
  <c r="H72" i="34"/>
  <c r="H56" i="34"/>
  <c r="H20" i="34"/>
  <c r="H19" i="34"/>
  <c r="H35" i="34"/>
  <c r="H25" i="34"/>
  <c r="H98" i="34"/>
  <c r="H103" i="34"/>
  <c r="H87" i="34"/>
  <c r="H71" i="34"/>
  <c r="H45" i="34"/>
  <c r="H82" i="34"/>
  <c r="H76" i="34"/>
  <c r="H66" i="34"/>
  <c r="H60" i="34"/>
  <c r="H49" i="34"/>
  <c r="H43" i="34"/>
  <c r="H36" i="34"/>
  <c r="H24" i="34"/>
  <c r="H97" i="34"/>
  <c r="H81" i="34"/>
  <c r="H65" i="34"/>
  <c r="H41" i="34"/>
  <c r="H34" i="34"/>
  <c r="H48" i="34"/>
  <c r="H104" i="34"/>
  <c r="H59" i="34"/>
  <c r="H17" i="34"/>
  <c r="H27" i="34"/>
  <c r="H110" i="34"/>
  <c r="H42" i="34"/>
  <c r="H75" i="34"/>
  <c r="H23" i="34"/>
  <c r="H29" i="34"/>
  <c r="H33" i="34"/>
  <c r="H40" i="34"/>
  <c r="H30" i="34"/>
  <c r="H91" i="34"/>
  <c r="H47" i="34"/>
  <c r="H14" i="34"/>
  <c r="H18" i="34"/>
  <c r="F11" i="55"/>
  <c r="H11" i="21"/>
  <c r="H10" i="32"/>
  <c r="H10" i="34"/>
  <c r="F11" i="20"/>
  <c r="G9" i="15"/>
  <c r="AD12" i="48"/>
  <c r="H19" i="16"/>
  <c r="H10" i="33"/>
  <c r="I17" i="7"/>
  <c r="H10" i="19"/>
  <c r="H17" i="17"/>
  <c r="H25" i="32"/>
  <c r="H47" i="32"/>
  <c r="H43" i="32"/>
  <c r="H55" i="32"/>
  <c r="H67" i="32"/>
  <c r="H60" i="32"/>
  <c r="H71" i="32"/>
  <c r="H68" i="32"/>
  <c r="H27" i="32"/>
  <c r="H63" i="32"/>
  <c r="H56" i="32"/>
  <c r="H52" i="32"/>
  <c r="H64" i="32"/>
  <c r="H16" i="32"/>
  <c r="H44" i="32"/>
  <c r="H48" i="32"/>
  <c r="H59" i="32"/>
  <c r="H20" i="32"/>
  <c r="H24" i="32"/>
  <c r="H31" i="32"/>
  <c r="H35" i="32"/>
  <c r="H39" i="32"/>
  <c r="H18" i="32"/>
  <c r="H110" i="32"/>
  <c r="H106" i="32"/>
  <c r="H102" i="32"/>
  <c r="H98" i="32"/>
  <c r="H94" i="32"/>
  <c r="H90" i="32"/>
  <c r="H86" i="32"/>
  <c r="H82" i="32"/>
  <c r="H78" i="32"/>
  <c r="H74" i="32"/>
  <c r="H61" i="32"/>
  <c r="H45" i="32"/>
  <c r="H70" i="32"/>
  <c r="H54" i="32"/>
  <c r="H15" i="32"/>
  <c r="H72" i="32"/>
  <c r="H21" i="32"/>
  <c r="H28" i="32"/>
  <c r="H32" i="32"/>
  <c r="H36" i="32"/>
  <c r="H40" i="32"/>
  <c r="H26" i="32"/>
  <c r="H109" i="32"/>
  <c r="H105" i="32"/>
  <c r="H101" i="32"/>
  <c r="H97" i="32"/>
  <c r="H93" i="32"/>
  <c r="H89" i="32"/>
  <c r="H85" i="32"/>
  <c r="H81" i="32"/>
  <c r="H77" i="32"/>
  <c r="H73" i="32"/>
  <c r="H57" i="32"/>
  <c r="H19" i="32"/>
  <c r="H66" i="32"/>
  <c r="H50" i="32"/>
  <c r="H51" i="32"/>
  <c r="H29" i="32"/>
  <c r="H37" i="32"/>
  <c r="H108" i="32"/>
  <c r="H100" i="32"/>
  <c r="H92" i="32"/>
  <c r="H84" i="32"/>
  <c r="H76" i="32"/>
  <c r="H53" i="32"/>
  <c r="H62" i="32"/>
  <c r="H30" i="32"/>
  <c r="H38" i="32"/>
  <c r="H107" i="32"/>
  <c r="H99" i="32"/>
  <c r="H91" i="32"/>
  <c r="H83" i="32"/>
  <c r="H75" i="32"/>
  <c r="H49" i="32"/>
  <c r="H58" i="32"/>
  <c r="H34" i="32"/>
  <c r="H111" i="32"/>
  <c r="H95" i="32"/>
  <c r="H79" i="32"/>
  <c r="H17" i="32"/>
  <c r="H22" i="32"/>
  <c r="H41" i="32"/>
  <c r="H104" i="32"/>
  <c r="H88" i="32"/>
  <c r="H69" i="32"/>
  <c r="H23" i="32"/>
  <c r="H42" i="32"/>
  <c r="H103" i="32"/>
  <c r="H87" i="32"/>
  <c r="H65" i="32"/>
  <c r="H112" i="32"/>
  <c r="H33" i="32"/>
  <c r="H96" i="32"/>
  <c r="H46" i="32"/>
  <c r="H80" i="32"/>
  <c r="H34" i="33"/>
  <c r="H66" i="33"/>
  <c r="H16" i="33"/>
  <c r="H36" i="33"/>
  <c r="H53" i="33"/>
  <c r="H68" i="33"/>
  <c r="H84" i="33"/>
  <c r="H98" i="33"/>
  <c r="H26" i="33"/>
  <c r="H39" i="33"/>
  <c r="H62" i="33"/>
  <c r="H86" i="33"/>
  <c r="H102" i="33"/>
  <c r="H29" i="33"/>
  <c r="H80" i="33"/>
  <c r="H59" i="33"/>
  <c r="H51" i="33"/>
  <c r="H93" i="33"/>
  <c r="H94" i="33"/>
  <c r="H18" i="33"/>
  <c r="H43" i="33"/>
  <c r="H55" i="33"/>
  <c r="H72" i="33"/>
  <c r="H87" i="33"/>
  <c r="H109" i="33"/>
  <c r="H28" i="33"/>
  <c r="H49" i="33"/>
  <c r="H64" i="33"/>
  <c r="H96" i="33"/>
  <c r="H104" i="33"/>
  <c r="H32" i="33"/>
  <c r="H90" i="33"/>
  <c r="H76" i="33"/>
  <c r="H67" i="33"/>
  <c r="H95" i="33"/>
  <c r="H46" i="33"/>
  <c r="H74" i="33"/>
  <c r="H15" i="33"/>
  <c r="H52" i="33"/>
  <c r="H99" i="33"/>
  <c r="H41" i="33"/>
  <c r="H91" i="33"/>
  <c r="H107" i="33"/>
  <c r="H48" i="33"/>
  <c r="H79" i="33"/>
  <c r="H19" i="33"/>
  <c r="H61" i="33"/>
  <c r="H101" i="33"/>
  <c r="H45" i="33"/>
  <c r="H23" i="33"/>
  <c r="H24" i="33"/>
  <c r="H44" i="33"/>
  <c r="H106" i="33"/>
  <c r="H88" i="33"/>
  <c r="H77" i="33"/>
  <c r="H63" i="33"/>
  <c r="H50" i="33"/>
  <c r="H31" i="33"/>
  <c r="H20" i="33"/>
  <c r="H60" i="33"/>
  <c r="H89" i="33"/>
  <c r="H30" i="33"/>
  <c r="H75" i="33"/>
  <c r="H105" i="33"/>
  <c r="H42" i="33"/>
  <c r="H71" i="33"/>
  <c r="H14" i="33"/>
  <c r="H27" i="33"/>
  <c r="H112" i="33"/>
  <c r="H103" i="33"/>
  <c r="H82" i="33"/>
  <c r="H73" i="33"/>
  <c r="H58" i="33"/>
  <c r="H47" i="33"/>
  <c r="H25" i="33"/>
  <c r="H13" i="33"/>
  <c r="H22" i="33"/>
  <c r="H85" i="33"/>
  <c r="H21" i="33"/>
  <c r="H92" i="33"/>
  <c r="H69" i="33"/>
  <c r="H35" i="33"/>
  <c r="H65" i="33"/>
  <c r="H108" i="33"/>
  <c r="H33" i="33"/>
  <c r="H111" i="33"/>
  <c r="H81" i="33"/>
  <c r="H57" i="33"/>
  <c r="H97" i="33"/>
  <c r="H56" i="33"/>
  <c r="H38" i="33"/>
  <c r="H110" i="33"/>
  <c r="H78" i="33"/>
  <c r="H54" i="33"/>
  <c r="H37" i="33"/>
  <c r="H17" i="33"/>
  <c r="H40" i="33"/>
  <c r="H83" i="33"/>
  <c r="H70" i="33"/>
  <c r="H100" i="33"/>
  <c r="G12" i="32"/>
  <c r="G113" i="32" s="1"/>
  <c r="J18" i="4"/>
  <c r="G10" i="55"/>
  <c r="I18" i="16"/>
  <c r="I9" i="19"/>
  <c r="I9" i="33"/>
  <c r="H12" i="33" s="1"/>
  <c r="I19" i="4"/>
  <c r="I16" i="17"/>
  <c r="J16" i="7"/>
  <c r="I9" i="32"/>
  <c r="H13" i="32" s="1"/>
  <c r="I9" i="34"/>
  <c r="H12" i="34" s="1"/>
  <c r="AE11" i="48"/>
  <c r="H8" i="15"/>
  <c r="G10" i="20"/>
  <c r="I10" i="21"/>
  <c r="G113" i="34"/>
  <c r="G113" i="33"/>
  <c r="K14" i="11"/>
  <c r="K115" i="11" s="1"/>
  <c r="M11" i="11"/>
  <c r="M15" i="11" s="1"/>
  <c r="L19" i="11"/>
  <c r="L23" i="11"/>
  <c r="L27" i="11"/>
  <c r="L31" i="11"/>
  <c r="L35" i="11"/>
  <c r="L39" i="11"/>
  <c r="L43" i="11"/>
  <c r="L47" i="11"/>
  <c r="L51" i="11"/>
  <c r="L55" i="11"/>
  <c r="L59" i="11"/>
  <c r="L63" i="11"/>
  <c r="L67" i="11"/>
  <c r="L71" i="11"/>
  <c r="L75" i="11"/>
  <c r="L79" i="11"/>
  <c r="L83" i="11"/>
  <c r="L87" i="11"/>
  <c r="L91" i="11"/>
  <c r="L97" i="11"/>
  <c r="L101" i="11"/>
  <c r="L105" i="11"/>
  <c r="L109" i="11"/>
  <c r="L113" i="11"/>
  <c r="L12" i="11"/>
  <c r="L18" i="11"/>
  <c r="L22" i="11"/>
  <c r="L30" i="11"/>
  <c r="L38" i="11"/>
  <c r="L46" i="11"/>
  <c r="L54" i="11"/>
  <c r="L62" i="11"/>
  <c r="L70" i="11"/>
  <c r="L78" i="11"/>
  <c r="L86" i="11"/>
  <c r="L96" i="11"/>
  <c r="L108" i="11"/>
  <c r="L112" i="11"/>
  <c r="L16" i="11"/>
  <c r="L20" i="11"/>
  <c r="L24" i="11"/>
  <c r="L28" i="11"/>
  <c r="L32" i="11"/>
  <c r="L36" i="11"/>
  <c r="L40" i="11"/>
  <c r="L44" i="11"/>
  <c r="L48" i="11"/>
  <c r="L52" i="11"/>
  <c r="L56" i="11"/>
  <c r="L60" i="11"/>
  <c r="L64" i="11"/>
  <c r="L68" i="11"/>
  <c r="L72" i="11"/>
  <c r="L76" i="11"/>
  <c r="L80" i="11"/>
  <c r="L84" i="11"/>
  <c r="L88" i="11"/>
  <c r="L92" i="11"/>
  <c r="L98" i="11"/>
  <c r="L102" i="11"/>
  <c r="L106" i="11"/>
  <c r="L110" i="11"/>
  <c r="L114" i="11"/>
  <c r="L100" i="11"/>
  <c r="L17" i="11"/>
  <c r="L21" i="11"/>
  <c r="L25" i="11"/>
  <c r="L29" i="11"/>
  <c r="L33" i="11"/>
  <c r="L37" i="11"/>
  <c r="L41" i="11"/>
  <c r="L45" i="11"/>
  <c r="L49" i="11"/>
  <c r="L53" i="11"/>
  <c r="L57" i="11"/>
  <c r="L61" i="11"/>
  <c r="L65" i="11"/>
  <c r="L69" i="11"/>
  <c r="L73" i="11"/>
  <c r="L77" i="11"/>
  <c r="L81" i="11"/>
  <c r="L85" i="11"/>
  <c r="L89" i="11"/>
  <c r="L94" i="11"/>
  <c r="L99" i="11"/>
  <c r="L103" i="11"/>
  <c r="L107" i="11"/>
  <c r="L111" i="11"/>
  <c r="L93" i="11"/>
  <c r="L26" i="11"/>
  <c r="L34" i="11"/>
  <c r="L42" i="11"/>
  <c r="L50" i="11"/>
  <c r="L58" i="11"/>
  <c r="L66" i="11"/>
  <c r="L74" i="11"/>
  <c r="L82" i="11"/>
  <c r="L90" i="11"/>
  <c r="L104" i="11"/>
  <c r="L95" i="11"/>
  <c r="J13" i="37"/>
  <c r="I14" i="37"/>
  <c r="AF20" i="37" l="1"/>
  <c r="AE20" i="37"/>
  <c r="N13" i="13"/>
  <c r="N114" i="13" s="1"/>
  <c r="H15" i="53"/>
  <c r="B18" i="47" s="1"/>
  <c r="H14" i="32"/>
  <c r="I15" i="53"/>
  <c r="P10" i="13"/>
  <c r="O27" i="13"/>
  <c r="O31" i="13"/>
  <c r="O35" i="13"/>
  <c r="O39" i="13"/>
  <c r="O43" i="13"/>
  <c r="O47" i="13"/>
  <c r="O51" i="13"/>
  <c r="O55" i="13"/>
  <c r="O59" i="13"/>
  <c r="O63" i="13"/>
  <c r="O67" i="13"/>
  <c r="O71" i="13"/>
  <c r="O26" i="13"/>
  <c r="O30" i="13"/>
  <c r="O34" i="13"/>
  <c r="O38" i="13"/>
  <c r="O42" i="13"/>
  <c r="O46" i="13"/>
  <c r="O50" i="13"/>
  <c r="O54" i="13"/>
  <c r="O58" i="13"/>
  <c r="O62" i="13"/>
  <c r="O66" i="13"/>
  <c r="O70" i="13"/>
  <c r="O21" i="13"/>
  <c r="O32" i="13"/>
  <c r="O40" i="13"/>
  <c r="O48" i="13"/>
  <c r="O56" i="13"/>
  <c r="O64" i="13"/>
  <c r="O73" i="13"/>
  <c r="O77" i="13"/>
  <c r="O81" i="13"/>
  <c r="O85" i="13"/>
  <c r="O89" i="13"/>
  <c r="O93" i="13"/>
  <c r="O97" i="13"/>
  <c r="O101" i="13"/>
  <c r="O102" i="13"/>
  <c r="O29" i="13"/>
  <c r="O37" i="13"/>
  <c r="O45" i="13"/>
  <c r="O53" i="13"/>
  <c r="O61" i="13"/>
  <c r="O69" i="13"/>
  <c r="O72" i="13"/>
  <c r="O76" i="13"/>
  <c r="O80" i="13"/>
  <c r="O84" i="13"/>
  <c r="O88" i="13"/>
  <c r="O92" i="13"/>
  <c r="O28" i="13"/>
  <c r="O36" i="13"/>
  <c r="O44" i="13"/>
  <c r="O52" i="13"/>
  <c r="O60" i="13"/>
  <c r="O68" i="13"/>
  <c r="O75" i="13"/>
  <c r="O79" i="13"/>
  <c r="O83" i="13"/>
  <c r="O87" i="13"/>
  <c r="O91" i="13"/>
  <c r="O95" i="13"/>
  <c r="O99" i="13"/>
  <c r="O105" i="13"/>
  <c r="O33" i="13"/>
  <c r="O49" i="13"/>
  <c r="O65" i="13"/>
  <c r="O78" i="13"/>
  <c r="O86" i="13"/>
  <c r="O94" i="13"/>
  <c r="O96" i="13"/>
  <c r="O98" i="13"/>
  <c r="O100" i="13"/>
  <c r="O106" i="13"/>
  <c r="O111" i="13"/>
  <c r="O112" i="13"/>
  <c r="O113" i="13"/>
  <c r="O103" i="13"/>
  <c r="O107" i="13"/>
  <c r="O108" i="13"/>
  <c r="O109" i="13"/>
  <c r="O110" i="13"/>
  <c r="O11" i="13"/>
  <c r="O41" i="13"/>
  <c r="O57" i="13"/>
  <c r="O74" i="13"/>
  <c r="O82" i="13"/>
  <c r="O90" i="13"/>
  <c r="O104" i="13"/>
  <c r="O15" i="13"/>
  <c r="O18" i="13"/>
  <c r="O14" i="13"/>
  <c r="O20" i="13"/>
  <c r="O19" i="13"/>
  <c r="O13" i="13"/>
  <c r="O16" i="13"/>
  <c r="O17" i="13"/>
  <c r="O22" i="13"/>
  <c r="O23" i="13"/>
  <c r="O24" i="13"/>
  <c r="U15" i="53"/>
  <c r="J115" i="12"/>
  <c r="K14" i="12"/>
  <c r="K115" i="12" s="1"/>
  <c r="L17" i="12"/>
  <c r="L21" i="12"/>
  <c r="L25" i="12"/>
  <c r="L29" i="12"/>
  <c r="L33" i="12"/>
  <c r="L37" i="12"/>
  <c r="L41" i="12"/>
  <c r="L45" i="12"/>
  <c r="L49" i="12"/>
  <c r="L56" i="12"/>
  <c r="L60" i="12"/>
  <c r="L64" i="12"/>
  <c r="L68" i="12"/>
  <c r="L72" i="12"/>
  <c r="L76" i="12"/>
  <c r="L80" i="12"/>
  <c r="L84" i="12"/>
  <c r="L88" i="12"/>
  <c r="L92" i="12"/>
  <c r="L96" i="12"/>
  <c r="L100" i="12"/>
  <c r="L104" i="12"/>
  <c r="L108" i="12"/>
  <c r="L112" i="12"/>
  <c r="L53" i="12"/>
  <c r="L16" i="12"/>
  <c r="L28" i="12"/>
  <c r="L36" i="12"/>
  <c r="L44" i="12"/>
  <c r="L59" i="12"/>
  <c r="L71" i="12"/>
  <c r="L83" i="12"/>
  <c r="L91" i="12"/>
  <c r="L103" i="12"/>
  <c r="L111" i="12"/>
  <c r="L18" i="12"/>
  <c r="L22" i="12"/>
  <c r="L26" i="12"/>
  <c r="L30" i="12"/>
  <c r="L34" i="12"/>
  <c r="L38" i="12"/>
  <c r="L42" i="12"/>
  <c r="L46" i="12"/>
  <c r="L50" i="12"/>
  <c r="L57" i="12"/>
  <c r="L61" i="12"/>
  <c r="L65" i="12"/>
  <c r="L69" i="12"/>
  <c r="L73" i="12"/>
  <c r="L77" i="12"/>
  <c r="L81" i="12"/>
  <c r="L85" i="12"/>
  <c r="L89" i="12"/>
  <c r="L93" i="12"/>
  <c r="L97" i="12"/>
  <c r="L101" i="12"/>
  <c r="L105" i="12"/>
  <c r="L109" i="12"/>
  <c r="L113" i="12"/>
  <c r="L12" i="12"/>
  <c r="L110" i="12"/>
  <c r="L55" i="12"/>
  <c r="L24" i="12"/>
  <c r="L52" i="12"/>
  <c r="L75" i="12"/>
  <c r="L95" i="12"/>
  <c r="M11" i="12"/>
  <c r="L19" i="12"/>
  <c r="L23" i="12"/>
  <c r="L27" i="12"/>
  <c r="L31" i="12"/>
  <c r="L35" i="12"/>
  <c r="L39" i="12"/>
  <c r="L43" i="12"/>
  <c r="L47" i="12"/>
  <c r="L51" i="12"/>
  <c r="L58" i="12"/>
  <c r="L62" i="12"/>
  <c r="L66" i="12"/>
  <c r="L70" i="12"/>
  <c r="L74" i="12"/>
  <c r="L78" i="12"/>
  <c r="L82" i="12"/>
  <c r="L86" i="12"/>
  <c r="L90" i="12"/>
  <c r="L94" i="12"/>
  <c r="L98" i="12"/>
  <c r="L102" i="12"/>
  <c r="L106" i="12"/>
  <c r="L114" i="12"/>
  <c r="L20" i="12"/>
  <c r="L32" i="12"/>
  <c r="L40" i="12"/>
  <c r="L48" i="12"/>
  <c r="L63" i="12"/>
  <c r="L67" i="12"/>
  <c r="L79" i="12"/>
  <c r="L87" i="12"/>
  <c r="L99" i="12"/>
  <c r="L107" i="12"/>
  <c r="L54" i="12"/>
  <c r="I72" i="34"/>
  <c r="I100" i="34"/>
  <c r="I88" i="34"/>
  <c r="I80" i="34"/>
  <c r="I52" i="34"/>
  <c r="I36" i="34"/>
  <c r="I84" i="34"/>
  <c r="I68" i="34"/>
  <c r="I44" i="34"/>
  <c r="I29" i="34"/>
  <c r="I56" i="34"/>
  <c r="I104" i="34"/>
  <c r="I112" i="34"/>
  <c r="I18" i="34"/>
  <c r="I34" i="34"/>
  <c r="I24" i="34"/>
  <c r="I19" i="34"/>
  <c r="I41" i="34"/>
  <c r="I57" i="34"/>
  <c r="I73" i="34"/>
  <c r="I89" i="34"/>
  <c r="I105" i="34"/>
  <c r="I33" i="34"/>
  <c r="I50" i="34"/>
  <c r="I66" i="34"/>
  <c r="I82" i="34"/>
  <c r="I98" i="34"/>
  <c r="I15" i="34"/>
  <c r="I43" i="34"/>
  <c r="I59" i="34"/>
  <c r="I75" i="34"/>
  <c r="I91" i="34"/>
  <c r="I107" i="34"/>
  <c r="I64" i="34"/>
  <c r="I96" i="34"/>
  <c r="I76" i="34"/>
  <c r="I22" i="34"/>
  <c r="I13" i="34"/>
  <c r="I28" i="34"/>
  <c r="I27" i="34"/>
  <c r="I45" i="34"/>
  <c r="I61" i="34"/>
  <c r="I77" i="34"/>
  <c r="I93" i="34"/>
  <c r="I109" i="34"/>
  <c r="I38" i="34"/>
  <c r="I54" i="34"/>
  <c r="I70" i="34"/>
  <c r="I86" i="34"/>
  <c r="I102" i="34"/>
  <c r="I23" i="34"/>
  <c r="I47" i="34"/>
  <c r="I63" i="34"/>
  <c r="I79" i="34"/>
  <c r="I95" i="34"/>
  <c r="I111" i="34"/>
  <c r="I48" i="34"/>
  <c r="I108" i="34"/>
  <c r="I14" i="34"/>
  <c r="I20" i="34"/>
  <c r="I37" i="34"/>
  <c r="I69" i="34"/>
  <c r="I101" i="34"/>
  <c r="I46" i="34"/>
  <c r="I78" i="34"/>
  <c r="I110" i="34"/>
  <c r="I55" i="34"/>
  <c r="I87" i="34"/>
  <c r="I30" i="34"/>
  <c r="I85" i="34"/>
  <c r="I62" i="34"/>
  <c r="I39" i="34"/>
  <c r="I21" i="34"/>
  <c r="I26" i="34"/>
  <c r="I32" i="34"/>
  <c r="I49" i="34"/>
  <c r="I81" i="34"/>
  <c r="I17" i="34"/>
  <c r="I58" i="34"/>
  <c r="I90" i="34"/>
  <c r="I31" i="34"/>
  <c r="I67" i="34"/>
  <c r="I99" i="34"/>
  <c r="I40" i="34"/>
  <c r="I53" i="34"/>
  <c r="I25" i="34"/>
  <c r="I94" i="34"/>
  <c r="I71" i="34"/>
  <c r="I92" i="34"/>
  <c r="I60" i="34"/>
  <c r="I103" i="34"/>
  <c r="I97" i="34"/>
  <c r="I51" i="34"/>
  <c r="I74" i="34"/>
  <c r="I106" i="34"/>
  <c r="I16" i="34"/>
  <c r="I42" i="34"/>
  <c r="I83" i="34"/>
  <c r="I35" i="34"/>
  <c r="I65" i="34"/>
  <c r="G11" i="55"/>
  <c r="I10" i="33"/>
  <c r="G11" i="20"/>
  <c r="I10" i="19"/>
  <c r="I10" i="32"/>
  <c r="I19" i="16"/>
  <c r="AE12" i="48"/>
  <c r="I11" i="21"/>
  <c r="H9" i="15"/>
  <c r="I17" i="17"/>
  <c r="I10" i="34"/>
  <c r="J17" i="7"/>
  <c r="H113" i="33"/>
  <c r="I77" i="32"/>
  <c r="I68" i="32"/>
  <c r="I79" i="32"/>
  <c r="I111" i="32"/>
  <c r="I95" i="32"/>
  <c r="I101" i="32"/>
  <c r="I87" i="32"/>
  <c r="I44" i="32"/>
  <c r="I71" i="32"/>
  <c r="I57" i="32"/>
  <c r="I76" i="32"/>
  <c r="I84" i="32"/>
  <c r="I92" i="32"/>
  <c r="I100" i="32"/>
  <c r="I108" i="32"/>
  <c r="I38" i="32"/>
  <c r="I60" i="32"/>
  <c r="I89" i="32"/>
  <c r="I27" i="32"/>
  <c r="I107" i="32"/>
  <c r="I75" i="32"/>
  <c r="I46" i="32"/>
  <c r="I109" i="32"/>
  <c r="I24" i="32"/>
  <c r="I49" i="32"/>
  <c r="I34" i="32"/>
  <c r="I62" i="32"/>
  <c r="I78" i="32"/>
  <c r="I86" i="32"/>
  <c r="I94" i="32"/>
  <c r="I102" i="32"/>
  <c r="I110" i="32"/>
  <c r="I41" i="32"/>
  <c r="I65" i="32"/>
  <c r="I81" i="32"/>
  <c r="I20" i="32"/>
  <c r="I99" i="32"/>
  <c r="I51" i="32"/>
  <c r="I37" i="32"/>
  <c r="I93" i="32"/>
  <c r="I18" i="32"/>
  <c r="I54" i="32"/>
  <c r="I47" i="32"/>
  <c r="I67" i="32"/>
  <c r="I80" i="32"/>
  <c r="I88" i="32"/>
  <c r="I96" i="32"/>
  <c r="I104" i="32"/>
  <c r="I112" i="32"/>
  <c r="I43" i="32"/>
  <c r="I70" i="32"/>
  <c r="I105" i="32"/>
  <c r="I73" i="32"/>
  <c r="I91" i="32"/>
  <c r="I33" i="32"/>
  <c r="I30" i="32"/>
  <c r="I85" i="32"/>
  <c r="I74" i="32"/>
  <c r="I106" i="32"/>
  <c r="I97" i="32"/>
  <c r="I83" i="32"/>
  <c r="I42" i="32"/>
  <c r="I82" i="32"/>
  <c r="I29" i="32"/>
  <c r="I63" i="32"/>
  <c r="I28" i="32"/>
  <c r="I35" i="32"/>
  <c r="I72" i="32"/>
  <c r="I61" i="32"/>
  <c r="I50" i="32"/>
  <c r="I23" i="32"/>
  <c r="I103" i="32"/>
  <c r="I59" i="32"/>
  <c r="I90" i="32"/>
  <c r="I55" i="32"/>
  <c r="I17" i="32"/>
  <c r="I32" i="32"/>
  <c r="I21" i="32"/>
  <c r="I39" i="32"/>
  <c r="I69" i="32"/>
  <c r="I58" i="32"/>
  <c r="I48" i="32"/>
  <c r="I52" i="32"/>
  <c r="I22" i="32"/>
  <c r="I31" i="32"/>
  <c r="I64" i="32"/>
  <c r="I98" i="32"/>
  <c r="I36" i="32"/>
  <c r="I56" i="32"/>
  <c r="I26" i="32"/>
  <c r="I40" i="32"/>
  <c r="I53" i="32"/>
  <c r="I19" i="32"/>
  <c r="I66" i="32"/>
  <c r="I16" i="32"/>
  <c r="I25" i="32"/>
  <c r="I45" i="32"/>
  <c r="I15" i="32"/>
  <c r="I18" i="33"/>
  <c r="I61" i="33"/>
  <c r="I93" i="33"/>
  <c r="I105" i="33"/>
  <c r="I111" i="33"/>
  <c r="I85" i="33"/>
  <c r="I104" i="33"/>
  <c r="I29" i="33"/>
  <c r="I81" i="33"/>
  <c r="I56" i="33"/>
  <c r="I101" i="33"/>
  <c r="I97" i="33"/>
  <c r="I109" i="33"/>
  <c r="I51" i="33"/>
  <c r="I65" i="33"/>
  <c r="I77" i="33"/>
  <c r="I108" i="33"/>
  <c r="I35" i="33"/>
  <c r="I20" i="33"/>
  <c r="I36" i="33"/>
  <c r="I52" i="33"/>
  <c r="I70" i="33"/>
  <c r="I86" i="33"/>
  <c r="I102" i="33"/>
  <c r="I26" i="33"/>
  <c r="I42" i="33"/>
  <c r="I58" i="33"/>
  <c r="I71" i="33"/>
  <c r="I87" i="33"/>
  <c r="I103" i="33"/>
  <c r="I23" i="33"/>
  <c r="I39" i="33"/>
  <c r="I55" i="33"/>
  <c r="I72" i="33"/>
  <c r="I88" i="33"/>
  <c r="I50" i="33"/>
  <c r="I107" i="33"/>
  <c r="I24" i="33"/>
  <c r="I25" i="33"/>
  <c r="I41" i="33"/>
  <c r="I57" i="33"/>
  <c r="I74" i="33"/>
  <c r="I90" i="33"/>
  <c r="I27" i="33"/>
  <c r="I43" i="33"/>
  <c r="I59" i="33"/>
  <c r="I75" i="33"/>
  <c r="I91" i="33"/>
  <c r="I28" i="33"/>
  <c r="I44" i="33"/>
  <c r="I60" i="33"/>
  <c r="I76" i="33"/>
  <c r="I92" i="33"/>
  <c r="I13" i="33"/>
  <c r="I34" i="33"/>
  <c r="I15" i="33"/>
  <c r="I47" i="33"/>
  <c r="I82" i="33"/>
  <c r="I21" i="33"/>
  <c r="I53" i="33"/>
  <c r="I83" i="33"/>
  <c r="I22" i="33"/>
  <c r="I54" i="33"/>
  <c r="I84" i="33"/>
  <c r="I40" i="33"/>
  <c r="I112" i="33"/>
  <c r="I30" i="33"/>
  <c r="I62" i="33"/>
  <c r="I94" i="33"/>
  <c r="I32" i="33"/>
  <c r="I63" i="33"/>
  <c r="I95" i="33"/>
  <c r="I33" i="33"/>
  <c r="I64" i="33"/>
  <c r="I96" i="33"/>
  <c r="I110" i="33"/>
  <c r="I31" i="33"/>
  <c r="I66" i="33"/>
  <c r="I98" i="33"/>
  <c r="I37" i="33"/>
  <c r="I67" i="33"/>
  <c r="I99" i="33"/>
  <c r="I38" i="33"/>
  <c r="I68" i="33"/>
  <c r="I100" i="33"/>
  <c r="I73" i="33"/>
  <c r="I45" i="33"/>
  <c r="I78" i="33"/>
  <c r="I17" i="33"/>
  <c r="I89" i="33"/>
  <c r="I46" i="33"/>
  <c r="I19" i="33"/>
  <c r="I69" i="33"/>
  <c r="I16" i="33"/>
  <c r="I49" i="33"/>
  <c r="I79" i="33"/>
  <c r="I106" i="33"/>
  <c r="I14" i="33"/>
  <c r="I48" i="33"/>
  <c r="I80" i="33"/>
  <c r="K18" i="4"/>
  <c r="J9" i="32"/>
  <c r="I13" i="32" s="1"/>
  <c r="J9" i="34"/>
  <c r="I12" i="34" s="1"/>
  <c r="J19" i="4"/>
  <c r="J16" i="17"/>
  <c r="J9" i="19"/>
  <c r="J10" i="21"/>
  <c r="H10" i="55"/>
  <c r="J18" i="16"/>
  <c r="J9" i="33"/>
  <c r="I12" i="33" s="1"/>
  <c r="AF11" i="48"/>
  <c r="K16" i="7"/>
  <c r="I8" i="15"/>
  <c r="H10" i="20"/>
  <c r="H12" i="32"/>
  <c r="H113" i="34"/>
  <c r="L14" i="11"/>
  <c r="L115" i="11" s="1"/>
  <c r="N11" i="11"/>
  <c r="N15" i="11" s="1"/>
  <c r="M19" i="11"/>
  <c r="M23" i="11"/>
  <c r="M27" i="11"/>
  <c r="M31" i="11"/>
  <c r="M35" i="11"/>
  <c r="M39" i="11"/>
  <c r="M43" i="11"/>
  <c r="M47" i="11"/>
  <c r="M51" i="11"/>
  <c r="M55" i="11"/>
  <c r="M59" i="11"/>
  <c r="M63" i="11"/>
  <c r="M67" i="11"/>
  <c r="M71" i="11"/>
  <c r="M75" i="11"/>
  <c r="M79" i="11"/>
  <c r="M83" i="11"/>
  <c r="M87" i="11"/>
  <c r="M91" i="11"/>
  <c r="M97" i="11"/>
  <c r="M101" i="11"/>
  <c r="M105" i="11"/>
  <c r="M109" i="11"/>
  <c r="M113" i="11"/>
  <c r="M12" i="11"/>
  <c r="M18" i="11"/>
  <c r="M22" i="11"/>
  <c r="M30" i="11"/>
  <c r="M38" i="11"/>
  <c r="M46" i="11"/>
  <c r="M54" i="11"/>
  <c r="M62" i="11"/>
  <c r="M70" i="11"/>
  <c r="M78" i="11"/>
  <c r="M86" i="11"/>
  <c r="M96" i="11"/>
  <c r="M104" i="11"/>
  <c r="M112" i="11"/>
  <c r="M16" i="11"/>
  <c r="M20" i="11"/>
  <c r="M24" i="11"/>
  <c r="M28" i="11"/>
  <c r="M32" i="11"/>
  <c r="M36" i="11"/>
  <c r="M40" i="11"/>
  <c r="M44" i="11"/>
  <c r="M48" i="11"/>
  <c r="M52" i="11"/>
  <c r="M56" i="11"/>
  <c r="M60" i="11"/>
  <c r="M64" i="11"/>
  <c r="M68" i="11"/>
  <c r="M72" i="11"/>
  <c r="M76" i="11"/>
  <c r="M80" i="11"/>
  <c r="M84" i="11"/>
  <c r="M88" i="11"/>
  <c r="M92" i="11"/>
  <c r="M98" i="11"/>
  <c r="M102" i="11"/>
  <c r="M106" i="11"/>
  <c r="M110" i="11"/>
  <c r="M114" i="11"/>
  <c r="M17" i="11"/>
  <c r="M21" i="11"/>
  <c r="M25" i="11"/>
  <c r="M29" i="11"/>
  <c r="M33" i="11"/>
  <c r="M37" i="11"/>
  <c r="M41" i="11"/>
  <c r="M45" i="11"/>
  <c r="M49" i="11"/>
  <c r="M53" i="11"/>
  <c r="M57" i="11"/>
  <c r="M61" i="11"/>
  <c r="M65" i="11"/>
  <c r="M69" i="11"/>
  <c r="M73" i="11"/>
  <c r="M77" i="11"/>
  <c r="M81" i="11"/>
  <c r="M85" i="11"/>
  <c r="M89" i="11"/>
  <c r="M94" i="11"/>
  <c r="M99" i="11"/>
  <c r="M103" i="11"/>
  <c r="M107" i="11"/>
  <c r="M111" i="11"/>
  <c r="M93" i="11"/>
  <c r="M26" i="11"/>
  <c r="M34" i="11"/>
  <c r="M42" i="11"/>
  <c r="M50" i="11"/>
  <c r="M58" i="11"/>
  <c r="M66" i="11"/>
  <c r="M74" i="11"/>
  <c r="M82" i="11"/>
  <c r="M90" i="11"/>
  <c r="M100" i="11"/>
  <c r="M108" i="11"/>
  <c r="M95" i="11"/>
  <c r="J14" i="37"/>
  <c r="K13" i="37"/>
  <c r="A5" i="25" l="1"/>
  <c r="AF21" i="37"/>
  <c r="AF116" i="37" s="1"/>
  <c r="AE21" i="37"/>
  <c r="AE116" i="37" s="1"/>
  <c r="A3" i="30"/>
  <c r="A3" i="52"/>
  <c r="A5" i="17"/>
  <c r="A5" i="37"/>
  <c r="A5" i="7"/>
  <c r="H113" i="32"/>
  <c r="I14" i="32"/>
  <c r="O114" i="13"/>
  <c r="Q10" i="13"/>
  <c r="P28" i="13"/>
  <c r="P32" i="13"/>
  <c r="P36" i="13"/>
  <c r="P40" i="13"/>
  <c r="P44" i="13"/>
  <c r="P48" i="13"/>
  <c r="P52" i="13"/>
  <c r="P56" i="13"/>
  <c r="P60" i="13"/>
  <c r="P64" i="13"/>
  <c r="P68" i="13"/>
  <c r="P27" i="13"/>
  <c r="P31" i="13"/>
  <c r="P35" i="13"/>
  <c r="P39" i="13"/>
  <c r="P43" i="13"/>
  <c r="P47" i="13"/>
  <c r="P51" i="13"/>
  <c r="P55" i="13"/>
  <c r="P59" i="13"/>
  <c r="P63" i="13"/>
  <c r="P67" i="13"/>
  <c r="P71" i="13"/>
  <c r="P33" i="13"/>
  <c r="P41" i="13"/>
  <c r="P49" i="13"/>
  <c r="P57" i="13"/>
  <c r="P65" i="13"/>
  <c r="P74" i="13"/>
  <c r="P78" i="13"/>
  <c r="P82" i="13"/>
  <c r="P86" i="13"/>
  <c r="P90" i="13"/>
  <c r="P94" i="13"/>
  <c r="P98" i="13"/>
  <c r="P103" i="13"/>
  <c r="P104" i="13"/>
  <c r="P105" i="13"/>
  <c r="P106" i="13"/>
  <c r="P30" i="13"/>
  <c r="P38" i="13"/>
  <c r="P46" i="13"/>
  <c r="P54" i="13"/>
  <c r="P62" i="13"/>
  <c r="P70" i="13"/>
  <c r="P73" i="13"/>
  <c r="P77" i="13"/>
  <c r="P81" i="13"/>
  <c r="P85" i="13"/>
  <c r="P89" i="13"/>
  <c r="P93" i="13"/>
  <c r="P29" i="13"/>
  <c r="P37" i="13"/>
  <c r="P45" i="13"/>
  <c r="P53" i="13"/>
  <c r="P61" i="13"/>
  <c r="P69" i="13"/>
  <c r="P72" i="13"/>
  <c r="P76" i="13"/>
  <c r="P80" i="13"/>
  <c r="P84" i="13"/>
  <c r="P88" i="13"/>
  <c r="P92" i="13"/>
  <c r="P96" i="13"/>
  <c r="P100" i="13"/>
  <c r="P42" i="13"/>
  <c r="P58" i="13"/>
  <c r="P79" i="13"/>
  <c r="P87" i="13"/>
  <c r="P26" i="13"/>
  <c r="P95" i="13"/>
  <c r="P97" i="13"/>
  <c r="P99" i="13"/>
  <c r="P101" i="13"/>
  <c r="P34" i="13"/>
  <c r="P50" i="13"/>
  <c r="P66" i="13"/>
  <c r="P75" i="13"/>
  <c r="P83" i="13"/>
  <c r="P91" i="13"/>
  <c r="P102" i="13"/>
  <c r="P111" i="13"/>
  <c r="P112" i="13"/>
  <c r="P113" i="13"/>
  <c r="P107" i="13"/>
  <c r="P108" i="13"/>
  <c r="P109" i="13"/>
  <c r="P110" i="13"/>
  <c r="P21" i="13"/>
  <c r="P20" i="13"/>
  <c r="P17" i="13"/>
  <c r="P18" i="13"/>
  <c r="P11" i="13"/>
  <c r="P14" i="13" s="1"/>
  <c r="P15" i="13"/>
  <c r="P16" i="13"/>
  <c r="P19" i="13"/>
  <c r="P22" i="13"/>
  <c r="P23" i="13"/>
  <c r="P24" i="13"/>
  <c r="P25" i="13"/>
  <c r="E5" i="56"/>
  <c r="F10" i="3"/>
  <c r="K12" i="10" s="1"/>
  <c r="Q43" i="30" s="1"/>
  <c r="N13" i="10"/>
  <c r="B12" i="10" s="1"/>
  <c r="L14" i="12"/>
  <c r="L115" i="12" s="1"/>
  <c r="M55" i="12"/>
  <c r="M20" i="12"/>
  <c r="M28" i="12"/>
  <c r="M36" i="12"/>
  <c r="M44" i="12"/>
  <c r="M52" i="12"/>
  <c r="M59" i="12"/>
  <c r="M63" i="12"/>
  <c r="M67" i="12"/>
  <c r="M71" i="12"/>
  <c r="M75" i="12"/>
  <c r="M79" i="12"/>
  <c r="M83" i="12"/>
  <c r="M87" i="12"/>
  <c r="M91" i="12"/>
  <c r="M95" i="12"/>
  <c r="M99" i="12"/>
  <c r="M103" i="12"/>
  <c r="M107" i="12"/>
  <c r="M111" i="12"/>
  <c r="M15" i="12"/>
  <c r="M47" i="12"/>
  <c r="M37" i="12"/>
  <c r="M35" i="12"/>
  <c r="M25" i="12"/>
  <c r="M18" i="12"/>
  <c r="M34" i="12"/>
  <c r="M50" i="12"/>
  <c r="M62" i="12"/>
  <c r="M70" i="12"/>
  <c r="M78" i="12"/>
  <c r="M86" i="12"/>
  <c r="M94" i="12"/>
  <c r="M102" i="12"/>
  <c r="M110" i="12"/>
  <c r="M39" i="12"/>
  <c r="M29" i="12"/>
  <c r="M17" i="12"/>
  <c r="N11" i="12"/>
  <c r="N15" i="12" s="1"/>
  <c r="M22" i="12"/>
  <c r="M30" i="12"/>
  <c r="M38" i="12"/>
  <c r="M46" i="12"/>
  <c r="M56" i="12"/>
  <c r="M60" i="12"/>
  <c r="M64" i="12"/>
  <c r="M68" i="12"/>
  <c r="M72" i="12"/>
  <c r="M76" i="12"/>
  <c r="M80" i="12"/>
  <c r="M84" i="12"/>
  <c r="M88" i="12"/>
  <c r="M92" i="12"/>
  <c r="M96" i="12"/>
  <c r="M100" i="12"/>
  <c r="M104" i="12"/>
  <c r="M108" i="12"/>
  <c r="M112" i="12"/>
  <c r="M23" i="12"/>
  <c r="M12" i="12"/>
  <c r="M45" i="12"/>
  <c r="M43" i="12"/>
  <c r="M33" i="12"/>
  <c r="M54" i="12"/>
  <c r="M26" i="12"/>
  <c r="M42" i="12"/>
  <c r="M58" i="12"/>
  <c r="M66" i="12"/>
  <c r="M74" i="12"/>
  <c r="M82" i="12"/>
  <c r="M90" i="12"/>
  <c r="M98" i="12"/>
  <c r="M106" i="12"/>
  <c r="M114" i="12"/>
  <c r="M27" i="12"/>
  <c r="M49" i="12"/>
  <c r="M53" i="12"/>
  <c r="M16" i="12"/>
  <c r="M24" i="12"/>
  <c r="M32" i="12"/>
  <c r="M40" i="12"/>
  <c r="M48" i="12"/>
  <c r="M57" i="12"/>
  <c r="M61" i="12"/>
  <c r="M65" i="12"/>
  <c r="M69" i="12"/>
  <c r="M73" i="12"/>
  <c r="M77" i="12"/>
  <c r="M81" i="12"/>
  <c r="M85" i="12"/>
  <c r="M89" i="12"/>
  <c r="M93" i="12"/>
  <c r="M97" i="12"/>
  <c r="M101" i="12"/>
  <c r="M105" i="12"/>
  <c r="M109" i="12"/>
  <c r="M113" i="12"/>
  <c r="M31" i="12"/>
  <c r="M21" i="12"/>
  <c r="M19" i="12"/>
  <c r="M51" i="12"/>
  <c r="M41" i="12"/>
  <c r="J63" i="34"/>
  <c r="J49" i="34"/>
  <c r="J80" i="34"/>
  <c r="J91" i="34"/>
  <c r="J26" i="34"/>
  <c r="J65" i="34"/>
  <c r="J100" i="34"/>
  <c r="J46" i="34"/>
  <c r="J104" i="34"/>
  <c r="J62" i="34"/>
  <c r="J105" i="34"/>
  <c r="J74" i="34"/>
  <c r="J35" i="34"/>
  <c r="J68" i="34"/>
  <c r="J112" i="34"/>
  <c r="J37" i="34"/>
  <c r="J76" i="34"/>
  <c r="J103" i="34"/>
  <c r="J71" i="34"/>
  <c r="J18" i="34"/>
  <c r="J67" i="34"/>
  <c r="J109" i="34"/>
  <c r="J55" i="34"/>
  <c r="J44" i="34"/>
  <c r="J82" i="34"/>
  <c r="J107" i="34"/>
  <c r="J89" i="34"/>
  <c r="J41" i="34"/>
  <c r="J72" i="34"/>
  <c r="J21" i="34"/>
  <c r="J106" i="34"/>
  <c r="J52" i="34"/>
  <c r="J58" i="34"/>
  <c r="J102" i="34"/>
  <c r="J98" i="34"/>
  <c r="J99" i="34"/>
  <c r="J110" i="34"/>
  <c r="J101" i="34"/>
  <c r="J25" i="34"/>
  <c r="J66" i="34"/>
  <c r="J84" i="34"/>
  <c r="J17" i="34"/>
  <c r="J50" i="34"/>
  <c r="J81" i="34"/>
  <c r="J97" i="34"/>
  <c r="J45" i="34"/>
  <c r="J73" i="34"/>
  <c r="J88" i="34"/>
  <c r="J27" i="34"/>
  <c r="J59" i="34"/>
  <c r="J83" i="34"/>
  <c r="J75" i="34"/>
  <c r="J31" i="34"/>
  <c r="J87" i="34"/>
  <c r="J20" i="34"/>
  <c r="J78" i="34"/>
  <c r="J34" i="34"/>
  <c r="J92" i="34"/>
  <c r="J53" i="34"/>
  <c r="J39" i="34"/>
  <c r="J23" i="34"/>
  <c r="J15" i="34"/>
  <c r="J94" i="34"/>
  <c r="J57" i="34"/>
  <c r="J38" i="34"/>
  <c r="J30" i="34"/>
  <c r="J48" i="34"/>
  <c r="J90" i="34"/>
  <c r="J64" i="34"/>
  <c r="J29" i="34"/>
  <c r="J108" i="34"/>
  <c r="J93" i="34"/>
  <c r="J77" i="34"/>
  <c r="J61" i="34"/>
  <c r="J56" i="34"/>
  <c r="J43" i="34"/>
  <c r="J28" i="34"/>
  <c r="J19" i="34"/>
  <c r="J79" i="34"/>
  <c r="J54" i="34"/>
  <c r="J69" i="34"/>
  <c r="J32" i="34"/>
  <c r="J14" i="34"/>
  <c r="J36" i="34"/>
  <c r="J86" i="34"/>
  <c r="J24" i="34"/>
  <c r="J60" i="34"/>
  <c r="J33" i="34"/>
  <c r="J95" i="34"/>
  <c r="J85" i="34"/>
  <c r="J51" i="34"/>
  <c r="J40" i="34"/>
  <c r="J22" i="34"/>
  <c r="J13" i="34"/>
  <c r="J96" i="34"/>
  <c r="J47" i="34"/>
  <c r="J111" i="34"/>
  <c r="J70" i="34"/>
  <c r="J16" i="34"/>
  <c r="J42" i="34"/>
  <c r="I113" i="33"/>
  <c r="I113" i="34"/>
  <c r="J65" i="33"/>
  <c r="J75" i="33"/>
  <c r="J49" i="33"/>
  <c r="J77" i="33"/>
  <c r="J33" i="33"/>
  <c r="J79" i="33"/>
  <c r="J109" i="33"/>
  <c r="J93" i="33"/>
  <c r="J53" i="33"/>
  <c r="J87" i="33"/>
  <c r="J43" i="33"/>
  <c r="J89" i="33"/>
  <c r="J19" i="33"/>
  <c r="J55" i="33"/>
  <c r="J29" i="33"/>
  <c r="J15" i="33"/>
  <c r="J61" i="33"/>
  <c r="J101" i="33"/>
  <c r="J17" i="33"/>
  <c r="J47" i="33"/>
  <c r="J69" i="33"/>
  <c r="J83" i="33"/>
  <c r="J63" i="33"/>
  <c r="J103" i="33"/>
  <c r="J21" i="33"/>
  <c r="J57" i="33"/>
  <c r="J71" i="33"/>
  <c r="J91" i="33"/>
  <c r="J99" i="33"/>
  <c r="J39" i="33"/>
  <c r="J51" i="33"/>
  <c r="J107" i="33"/>
  <c r="J67" i="33"/>
  <c r="J111" i="33"/>
  <c r="J85" i="33"/>
  <c r="J23" i="33"/>
  <c r="J73" i="33"/>
  <c r="J35" i="33"/>
  <c r="J37" i="33"/>
  <c r="J95" i="33"/>
  <c r="J45" i="33"/>
  <c r="J81" i="33"/>
  <c r="J41" i="33"/>
  <c r="J105" i="33"/>
  <c r="J59" i="33"/>
  <c r="J25" i="33"/>
  <c r="J97" i="33"/>
  <c r="J31" i="33"/>
  <c r="J16" i="33"/>
  <c r="J32" i="33"/>
  <c r="J48" i="33"/>
  <c r="J64" i="33"/>
  <c r="J80" i="33"/>
  <c r="J96" i="33"/>
  <c r="J112" i="33"/>
  <c r="J22" i="33"/>
  <c r="J38" i="33"/>
  <c r="J54" i="33"/>
  <c r="J70" i="33"/>
  <c r="J86" i="33"/>
  <c r="J102" i="33"/>
  <c r="J24" i="33"/>
  <c r="J56" i="33"/>
  <c r="J88" i="33"/>
  <c r="J14" i="33"/>
  <c r="J62" i="33"/>
  <c r="J94" i="33"/>
  <c r="J20" i="33"/>
  <c r="J36" i="33"/>
  <c r="J52" i="33"/>
  <c r="J68" i="33"/>
  <c r="J84" i="33"/>
  <c r="J100" i="33"/>
  <c r="J26" i="33"/>
  <c r="J42" i="33"/>
  <c r="J58" i="33"/>
  <c r="J74" i="33"/>
  <c r="J90" i="33"/>
  <c r="J106" i="33"/>
  <c r="J40" i="33"/>
  <c r="J72" i="33"/>
  <c r="J104" i="33"/>
  <c r="J30" i="33"/>
  <c r="J78" i="33"/>
  <c r="J110" i="33"/>
  <c r="J27" i="33"/>
  <c r="J46" i="33"/>
  <c r="J44" i="33"/>
  <c r="J108" i="33"/>
  <c r="J66" i="33"/>
  <c r="J76" i="33"/>
  <c r="J98" i="33"/>
  <c r="J28" i="33"/>
  <c r="J50" i="33"/>
  <c r="J60" i="33"/>
  <c r="J18" i="33"/>
  <c r="J82" i="33"/>
  <c r="J13" i="33"/>
  <c r="J34" i="33"/>
  <c r="J92" i="33"/>
  <c r="J96" i="32"/>
  <c r="J28" i="32"/>
  <c r="J60" i="32"/>
  <c r="J92" i="32"/>
  <c r="J38" i="32"/>
  <c r="J70" i="32"/>
  <c r="J24" i="32"/>
  <c r="J36" i="32"/>
  <c r="J68" i="32"/>
  <c r="J18" i="32"/>
  <c r="J46" i="32"/>
  <c r="J78" i="32"/>
  <c r="J32" i="32"/>
  <c r="J42" i="32"/>
  <c r="J76" i="32"/>
  <c r="J54" i="32"/>
  <c r="J40" i="32"/>
  <c r="J72" i="32"/>
  <c r="J50" i="32"/>
  <c r="J34" i="32"/>
  <c r="J110" i="32"/>
  <c r="J108" i="32"/>
  <c r="J20" i="32"/>
  <c r="J84" i="32"/>
  <c r="J62" i="32"/>
  <c r="J48" i="32"/>
  <c r="J80" i="32"/>
  <c r="J82" i="32"/>
  <c r="J66" i="32"/>
  <c r="J74" i="32"/>
  <c r="J58" i="32"/>
  <c r="J44" i="32"/>
  <c r="J86" i="32"/>
  <c r="J88" i="32"/>
  <c r="J94" i="32"/>
  <c r="J100" i="32"/>
  <c r="J52" i="32"/>
  <c r="J16" i="32"/>
  <c r="J26" i="32"/>
  <c r="J102" i="32"/>
  <c r="J112" i="32"/>
  <c r="J22" i="32"/>
  <c r="J56" i="32"/>
  <c r="J98" i="32"/>
  <c r="J104" i="32"/>
  <c r="J64" i="32"/>
  <c r="J106" i="32"/>
  <c r="J90" i="32"/>
  <c r="J105" i="32"/>
  <c r="J89" i="32"/>
  <c r="J73" i="32"/>
  <c r="J57" i="32"/>
  <c r="J41" i="32"/>
  <c r="J25" i="32"/>
  <c r="J111" i="32"/>
  <c r="J95" i="32"/>
  <c r="J79" i="32"/>
  <c r="J63" i="32"/>
  <c r="J47" i="32"/>
  <c r="J31" i="32"/>
  <c r="J15" i="32"/>
  <c r="J97" i="32"/>
  <c r="J65" i="32"/>
  <c r="J33" i="32"/>
  <c r="J103" i="32"/>
  <c r="J71" i="32"/>
  <c r="J39" i="32"/>
  <c r="J101" i="32"/>
  <c r="J85" i="32"/>
  <c r="J69" i="32"/>
  <c r="J53" i="32"/>
  <c r="J37" i="32"/>
  <c r="J21" i="32"/>
  <c r="J107" i="32"/>
  <c r="J91" i="32"/>
  <c r="J75" i="32"/>
  <c r="J59" i="32"/>
  <c r="J43" i="32"/>
  <c r="J27" i="32"/>
  <c r="J81" i="32"/>
  <c r="J49" i="32"/>
  <c r="J17" i="32"/>
  <c r="J87" i="32"/>
  <c r="J55" i="32"/>
  <c r="J23" i="32"/>
  <c r="J30" i="32"/>
  <c r="J93" i="32"/>
  <c r="J29" i="32"/>
  <c r="J67" i="32"/>
  <c r="J99" i="32"/>
  <c r="J45" i="32"/>
  <c r="J19" i="32"/>
  <c r="J77" i="32"/>
  <c r="J51" i="32"/>
  <c r="J61" i="32"/>
  <c r="J109" i="32"/>
  <c r="J83" i="32"/>
  <c r="J35" i="32"/>
  <c r="H11" i="55"/>
  <c r="I9" i="15"/>
  <c r="J10" i="32"/>
  <c r="J17" i="17"/>
  <c r="J10" i="19"/>
  <c r="J10" i="33"/>
  <c r="K17" i="7"/>
  <c r="J11" i="21"/>
  <c r="AF12" i="48"/>
  <c r="J10" i="34"/>
  <c r="J19" i="16"/>
  <c r="H11" i="20"/>
  <c r="L18" i="4"/>
  <c r="AG11" i="48"/>
  <c r="K16" i="17"/>
  <c r="K9" i="32"/>
  <c r="J12" i="32" s="1"/>
  <c r="K9" i="34"/>
  <c r="J12" i="34" s="1"/>
  <c r="K9" i="19"/>
  <c r="J8" i="15"/>
  <c r="K10" i="21"/>
  <c r="I10" i="55"/>
  <c r="I10" i="20"/>
  <c r="K18" i="16"/>
  <c r="K9" i="33"/>
  <c r="J12" i="33" s="1"/>
  <c r="K19" i="4"/>
  <c r="L16" i="7"/>
  <c r="I12" i="32"/>
  <c r="M14" i="11"/>
  <c r="M115" i="11" s="1"/>
  <c r="O11" i="11"/>
  <c r="N19" i="11"/>
  <c r="N23" i="11"/>
  <c r="N27" i="11"/>
  <c r="N31" i="11"/>
  <c r="N35" i="11"/>
  <c r="N39" i="11"/>
  <c r="N43" i="11"/>
  <c r="N47" i="11"/>
  <c r="N51" i="11"/>
  <c r="N55" i="11"/>
  <c r="N59" i="11"/>
  <c r="N63" i="11"/>
  <c r="N67" i="11"/>
  <c r="N71" i="11"/>
  <c r="N75" i="11"/>
  <c r="N79" i="11"/>
  <c r="N83" i="11"/>
  <c r="N87" i="11"/>
  <c r="N91" i="11"/>
  <c r="N94" i="11"/>
  <c r="N99" i="11"/>
  <c r="N103" i="11"/>
  <c r="N107" i="11"/>
  <c r="N111" i="11"/>
  <c r="N12" i="11"/>
  <c r="N86" i="11"/>
  <c r="N16" i="11"/>
  <c r="N20" i="11"/>
  <c r="N24" i="11"/>
  <c r="N28" i="11"/>
  <c r="N32" i="11"/>
  <c r="N36" i="11"/>
  <c r="N40" i="11"/>
  <c r="N44" i="11"/>
  <c r="N48" i="11"/>
  <c r="N52" i="11"/>
  <c r="N56" i="11"/>
  <c r="N60" i="11"/>
  <c r="N64" i="11"/>
  <c r="N68" i="11"/>
  <c r="N72" i="11"/>
  <c r="N76" i="11"/>
  <c r="N80" i="11"/>
  <c r="N84" i="11"/>
  <c r="N88" i="11"/>
  <c r="N93" i="11"/>
  <c r="N96" i="11"/>
  <c r="N100" i="11"/>
  <c r="N104" i="11"/>
  <c r="N108" i="11"/>
  <c r="N112" i="11"/>
  <c r="N90" i="11"/>
  <c r="N17" i="11"/>
  <c r="N21" i="11"/>
  <c r="N25" i="11"/>
  <c r="N29" i="11"/>
  <c r="N33" i="11"/>
  <c r="N37" i="11"/>
  <c r="N41" i="11"/>
  <c r="N45" i="11"/>
  <c r="N49" i="11"/>
  <c r="N53" i="11"/>
  <c r="N57" i="11"/>
  <c r="N61" i="11"/>
  <c r="N65" i="11"/>
  <c r="N69" i="11"/>
  <c r="N73" i="11"/>
  <c r="N77" i="11"/>
  <c r="N81" i="11"/>
  <c r="N85" i="11"/>
  <c r="N89" i="11"/>
  <c r="N95" i="11"/>
  <c r="N97" i="11"/>
  <c r="N101" i="11"/>
  <c r="N105" i="11"/>
  <c r="N109" i="11"/>
  <c r="N113" i="11"/>
  <c r="N18" i="11"/>
  <c r="N22" i="11"/>
  <c r="N26" i="11"/>
  <c r="N30" i="11"/>
  <c r="N34" i="11"/>
  <c r="N38" i="11"/>
  <c r="N42" i="11"/>
  <c r="N46" i="11"/>
  <c r="N50" i="11"/>
  <c r="N54" i="11"/>
  <c r="N58" i="11"/>
  <c r="N62" i="11"/>
  <c r="N66" i="11"/>
  <c r="N70" i="11"/>
  <c r="N74" i="11"/>
  <c r="N78" i="11"/>
  <c r="N82" i="11"/>
  <c r="N92" i="11"/>
  <c r="N98" i="11"/>
  <c r="N102" i="11"/>
  <c r="N106" i="11"/>
  <c r="N110" i="11"/>
  <c r="N114" i="11"/>
  <c r="K14" i="37"/>
  <c r="L13" i="37"/>
  <c r="I113" i="32" l="1"/>
  <c r="D12" i="37"/>
  <c r="A5" i="26" s="1"/>
  <c r="A5" i="29"/>
  <c r="E1013" i="3"/>
  <c r="E1014" i="3" s="1"/>
  <c r="E10" i="3"/>
  <c r="K10" i="10" s="1"/>
  <c r="K45" i="10" s="1"/>
  <c r="J14" i="32"/>
  <c r="P13" i="13"/>
  <c r="P114" i="13" s="1"/>
  <c r="J13" i="32"/>
  <c r="Q31" i="13"/>
  <c r="Q16" i="13"/>
  <c r="Q43" i="13"/>
  <c r="Q40" i="13"/>
  <c r="Q37" i="13"/>
  <c r="Q32" i="13"/>
  <c r="Q55" i="13"/>
  <c r="Q52" i="13"/>
  <c r="Q46" i="13"/>
  <c r="Q34" i="13"/>
  <c r="Q73" i="13"/>
  <c r="Q70" i="13"/>
  <c r="Q67" i="13"/>
  <c r="Q82" i="13"/>
  <c r="Q98" i="13"/>
  <c r="Q68" i="13"/>
  <c r="Q95" i="13"/>
  <c r="Q111" i="13"/>
  <c r="Q84" i="13"/>
  <c r="Q100" i="13"/>
  <c r="Q14" i="13"/>
  <c r="Q85" i="13"/>
  <c r="Q105" i="13"/>
  <c r="Q17" i="13"/>
  <c r="Q19" i="13"/>
  <c r="Q33" i="13"/>
  <c r="Q47" i="13"/>
  <c r="Q44" i="13"/>
  <c r="Q41" i="13"/>
  <c r="Q38" i="13"/>
  <c r="Q59" i="13"/>
  <c r="Q56" i="13"/>
  <c r="Q53" i="13"/>
  <c r="Q50" i="13"/>
  <c r="Q77" i="13"/>
  <c r="Q74" i="13"/>
  <c r="Q71" i="13"/>
  <c r="Q86" i="13"/>
  <c r="Q102" i="13"/>
  <c r="Q83" i="13"/>
  <c r="Q99" i="13"/>
  <c r="Q62" i="13"/>
  <c r="Q88" i="13"/>
  <c r="Q104" i="13"/>
  <c r="Q81" i="13"/>
  <c r="Q101" i="13"/>
  <c r="Q93" i="13"/>
  <c r="Q18" i="13"/>
  <c r="Q11" i="13"/>
  <c r="Q35" i="13"/>
  <c r="Q113" i="13"/>
  <c r="Q48" i="13"/>
  <c r="Q45" i="13"/>
  <c r="Q49" i="13"/>
  <c r="Q63" i="13"/>
  <c r="Q60" i="13"/>
  <c r="Q57" i="13"/>
  <c r="Q65" i="13"/>
  <c r="Q54" i="13"/>
  <c r="Q78" i="13"/>
  <c r="Q75" i="13"/>
  <c r="Q90" i="13"/>
  <c r="Q106" i="13"/>
  <c r="Q87" i="13"/>
  <c r="Q103" i="13"/>
  <c r="Q72" i="13"/>
  <c r="Q92" i="13"/>
  <c r="Q108" i="13"/>
  <c r="Q97" i="13"/>
  <c r="Q109" i="13"/>
  <c r="Q27" i="13"/>
  <c r="Q29" i="13"/>
  <c r="Q21" i="13"/>
  <c r="Q20" i="13"/>
  <c r="Q39" i="13"/>
  <c r="Q36" i="13"/>
  <c r="Q15" i="13"/>
  <c r="Q26" i="13"/>
  <c r="Q51" i="13"/>
  <c r="Q42" i="13"/>
  <c r="Q64" i="13"/>
  <c r="Q61" i="13"/>
  <c r="Q69" i="13"/>
  <c r="Q66" i="13"/>
  <c r="Q58" i="13"/>
  <c r="Q79" i="13"/>
  <c r="Q94" i="13"/>
  <c r="Q110" i="13"/>
  <c r="Q91" i="13"/>
  <c r="Q107" i="13"/>
  <c r="Q80" i="13"/>
  <c r="Q96" i="13"/>
  <c r="Q112" i="13"/>
  <c r="Q76" i="13"/>
  <c r="Q89" i="13"/>
  <c r="Q28" i="13"/>
  <c r="Q30" i="13"/>
  <c r="R10" i="13"/>
  <c r="Q13" i="13" s="1"/>
  <c r="Q22" i="13"/>
  <c r="Q23" i="13"/>
  <c r="Q24" i="13"/>
  <c r="Q25" i="13"/>
  <c r="M14" i="12"/>
  <c r="M115" i="12" s="1"/>
  <c r="N18" i="12"/>
  <c r="N22" i="12"/>
  <c r="N26" i="12"/>
  <c r="N30" i="12"/>
  <c r="N34" i="12"/>
  <c r="N38" i="12"/>
  <c r="N42" i="12"/>
  <c r="N46" i="12"/>
  <c r="N50" i="12"/>
  <c r="N54" i="12"/>
  <c r="N57" i="12"/>
  <c r="N61" i="12"/>
  <c r="N65" i="12"/>
  <c r="N69" i="12"/>
  <c r="N73" i="12"/>
  <c r="N77" i="12"/>
  <c r="N81" i="12"/>
  <c r="N85" i="12"/>
  <c r="N89" i="12"/>
  <c r="N93" i="12"/>
  <c r="N97" i="12"/>
  <c r="N101" i="12"/>
  <c r="N105" i="12"/>
  <c r="N109" i="12"/>
  <c r="N113" i="12"/>
  <c r="N78" i="12"/>
  <c r="N82" i="12"/>
  <c r="N86" i="12"/>
  <c r="N90" i="12"/>
  <c r="N94" i="12"/>
  <c r="N98" i="12"/>
  <c r="N102" i="12"/>
  <c r="N106" i="12"/>
  <c r="N110" i="12"/>
  <c r="N114" i="12"/>
  <c r="N20" i="12"/>
  <c r="N28" i="12"/>
  <c r="N36" i="12"/>
  <c r="N48" i="12"/>
  <c r="N12" i="12"/>
  <c r="N63" i="12"/>
  <c r="N71" i="12"/>
  <c r="N79" i="12"/>
  <c r="N87" i="12"/>
  <c r="N95" i="12"/>
  <c r="N99" i="12"/>
  <c r="N103" i="12"/>
  <c r="N111" i="12"/>
  <c r="N17" i="12"/>
  <c r="N21" i="12"/>
  <c r="N25" i="12"/>
  <c r="N29" i="12"/>
  <c r="N33" i="12"/>
  <c r="N37" i="12"/>
  <c r="N41" i="12"/>
  <c r="N45" i="12"/>
  <c r="N49" i="12"/>
  <c r="N53" i="12"/>
  <c r="N60" i="12"/>
  <c r="N64" i="12"/>
  <c r="N68" i="12"/>
  <c r="N72" i="12"/>
  <c r="N80" i="12"/>
  <c r="N88" i="12"/>
  <c r="N96" i="12"/>
  <c r="N104" i="12"/>
  <c r="N112" i="12"/>
  <c r="O11" i="12"/>
  <c r="N19" i="12"/>
  <c r="N23" i="12"/>
  <c r="N27" i="12"/>
  <c r="N31" i="12"/>
  <c r="N35" i="12"/>
  <c r="N39" i="12"/>
  <c r="N43" i="12"/>
  <c r="N47" i="12"/>
  <c r="N51" i="12"/>
  <c r="N55" i="12"/>
  <c r="N58" i="12"/>
  <c r="N62" i="12"/>
  <c r="N66" i="12"/>
  <c r="N70" i="12"/>
  <c r="N74" i="12"/>
  <c r="N16" i="12"/>
  <c r="N24" i="12"/>
  <c r="N32" i="12"/>
  <c r="N40" i="12"/>
  <c r="N44" i="12"/>
  <c r="N52" i="12"/>
  <c r="N59" i="12"/>
  <c r="N67" i="12"/>
  <c r="N75" i="12"/>
  <c r="N83" i="12"/>
  <c r="N91" i="12"/>
  <c r="N107" i="12"/>
  <c r="N56" i="12"/>
  <c r="N76" i="12"/>
  <c r="N84" i="12"/>
  <c r="N92" i="12"/>
  <c r="N100" i="12"/>
  <c r="N108" i="12"/>
  <c r="J113" i="34"/>
  <c r="I11" i="55"/>
  <c r="I11" i="20"/>
  <c r="AG12" i="48"/>
  <c r="K19" i="16"/>
  <c r="K10" i="34"/>
  <c r="K11" i="21"/>
  <c r="K10" i="19"/>
  <c r="J9" i="15"/>
  <c r="K17" i="17"/>
  <c r="L17" i="7"/>
  <c r="K10" i="32"/>
  <c r="K10" i="33"/>
  <c r="K21" i="34"/>
  <c r="K94" i="34"/>
  <c r="K47" i="34"/>
  <c r="K32" i="34"/>
  <c r="K106" i="34"/>
  <c r="K91" i="34"/>
  <c r="K75" i="34"/>
  <c r="K112" i="34"/>
  <c r="K100" i="34"/>
  <c r="K96" i="34"/>
  <c r="K68" i="34"/>
  <c r="K103" i="34"/>
  <c r="K84" i="34"/>
  <c r="K65" i="34"/>
  <c r="K46" i="34"/>
  <c r="K31" i="34"/>
  <c r="K109" i="34"/>
  <c r="K78" i="34"/>
  <c r="K62" i="34"/>
  <c r="K20" i="34"/>
  <c r="K101" i="34"/>
  <c r="K85" i="34"/>
  <c r="K69" i="34"/>
  <c r="K49" i="34"/>
  <c r="K43" i="34"/>
  <c r="K17" i="34"/>
  <c r="K19" i="34"/>
  <c r="K81" i="34"/>
  <c r="K40" i="34"/>
  <c r="K48" i="34"/>
  <c r="K42" i="34"/>
  <c r="K35" i="34"/>
  <c r="K24" i="34"/>
  <c r="K110" i="34"/>
  <c r="K111" i="34"/>
  <c r="K95" i="34"/>
  <c r="K79" i="34"/>
  <c r="K63" i="34"/>
  <c r="K18" i="34"/>
  <c r="K87" i="34"/>
  <c r="K71" i="34"/>
  <c r="K55" i="34"/>
  <c r="K45" i="34"/>
  <c r="K39" i="34"/>
  <c r="K26" i="34"/>
  <c r="K16" i="34"/>
  <c r="K108" i="34"/>
  <c r="K102" i="34"/>
  <c r="K89" i="34"/>
  <c r="K83" i="34"/>
  <c r="K73" i="34"/>
  <c r="K67" i="34"/>
  <c r="K57" i="34"/>
  <c r="K51" i="34"/>
  <c r="K37" i="34"/>
  <c r="K22" i="34"/>
  <c r="K97" i="34"/>
  <c r="K107" i="34"/>
  <c r="K52" i="34"/>
  <c r="K41" i="34"/>
  <c r="K104" i="34"/>
  <c r="K88" i="34"/>
  <c r="K72" i="34"/>
  <c r="K30" i="34"/>
  <c r="K77" i="34"/>
  <c r="K61" i="34"/>
  <c r="K44" i="34"/>
  <c r="K38" i="34"/>
  <c r="K25" i="34"/>
  <c r="K15" i="34"/>
  <c r="K99" i="34"/>
  <c r="K92" i="34"/>
  <c r="K76" i="34"/>
  <c r="K60" i="34"/>
  <c r="K50" i="34"/>
  <c r="K36" i="34"/>
  <c r="K14" i="34"/>
  <c r="K56" i="34"/>
  <c r="K29" i="34"/>
  <c r="K105" i="34"/>
  <c r="K86" i="34"/>
  <c r="K70" i="34"/>
  <c r="K54" i="34"/>
  <c r="K34" i="34"/>
  <c r="K28" i="34"/>
  <c r="K82" i="34"/>
  <c r="K23" i="34"/>
  <c r="K80" i="34"/>
  <c r="K33" i="34"/>
  <c r="K90" i="34"/>
  <c r="K59" i="34"/>
  <c r="K66" i="34"/>
  <c r="K74" i="34"/>
  <c r="K27" i="34"/>
  <c r="K98" i="34"/>
  <c r="K58" i="34"/>
  <c r="K93" i="34"/>
  <c r="K53" i="34"/>
  <c r="K64" i="34"/>
  <c r="K13" i="34"/>
  <c r="L9" i="32"/>
  <c r="K12" i="32" s="1"/>
  <c r="L16" i="17"/>
  <c r="M16" i="17" s="1"/>
  <c r="M18" i="4"/>
  <c r="AH11" i="48"/>
  <c r="L10" i="21"/>
  <c r="M10" i="21" s="1"/>
  <c r="L18" i="16"/>
  <c r="M18" i="16" s="1"/>
  <c r="K8" i="15"/>
  <c r="L8" i="15" s="1"/>
  <c r="L19" i="4"/>
  <c r="J10" i="55"/>
  <c r="K10" i="55" s="1"/>
  <c r="J10" i="20"/>
  <c r="K10" i="20" s="1"/>
  <c r="L9" i="19"/>
  <c r="M9" i="19" s="1"/>
  <c r="M16" i="7"/>
  <c r="N16" i="7" s="1"/>
  <c r="L9" i="34"/>
  <c r="L9" i="33"/>
  <c r="K112" i="33"/>
  <c r="K44" i="33"/>
  <c r="K76" i="33"/>
  <c r="K72" i="33"/>
  <c r="K106" i="33"/>
  <c r="K92" i="33"/>
  <c r="K64" i="33"/>
  <c r="K110" i="33"/>
  <c r="K104" i="33"/>
  <c r="K80" i="33"/>
  <c r="K60" i="33"/>
  <c r="K96" i="33"/>
  <c r="K24" i="33"/>
  <c r="K36" i="33"/>
  <c r="K70" i="33"/>
  <c r="K86" i="33"/>
  <c r="K102" i="33"/>
  <c r="K68" i="33"/>
  <c r="K58" i="33"/>
  <c r="K26" i="33"/>
  <c r="K88" i="33"/>
  <c r="K40" i="33"/>
  <c r="K52" i="33"/>
  <c r="K74" i="33"/>
  <c r="K90" i="33"/>
  <c r="K16" i="33"/>
  <c r="K84" i="33"/>
  <c r="K28" i="33"/>
  <c r="K50" i="33"/>
  <c r="K108" i="33"/>
  <c r="K56" i="33"/>
  <c r="K62" i="33"/>
  <c r="K78" i="33"/>
  <c r="K94" i="33"/>
  <c r="K32" i="33"/>
  <c r="K100" i="33"/>
  <c r="K18" i="33"/>
  <c r="K98" i="33"/>
  <c r="K34" i="33"/>
  <c r="K15" i="33"/>
  <c r="K31" i="33"/>
  <c r="K47" i="33"/>
  <c r="K63" i="33"/>
  <c r="K79" i="33"/>
  <c r="K95" i="33"/>
  <c r="K111" i="33"/>
  <c r="K29" i="33"/>
  <c r="K45" i="33"/>
  <c r="K61" i="33"/>
  <c r="K77" i="33"/>
  <c r="K93" i="33"/>
  <c r="K109" i="33"/>
  <c r="K30" i="33"/>
  <c r="K23" i="33"/>
  <c r="K55" i="33"/>
  <c r="K87" i="33"/>
  <c r="K21" i="33"/>
  <c r="K69" i="33"/>
  <c r="K101" i="33"/>
  <c r="K46" i="33"/>
  <c r="K82" i="33"/>
  <c r="K20" i="33"/>
  <c r="K48" i="33"/>
  <c r="K19" i="33"/>
  <c r="K35" i="33"/>
  <c r="K51" i="33"/>
  <c r="K67" i="33"/>
  <c r="K83" i="33"/>
  <c r="K99" i="33"/>
  <c r="K17" i="33"/>
  <c r="K33" i="33"/>
  <c r="K49" i="33"/>
  <c r="K65" i="33"/>
  <c r="K81" i="33"/>
  <c r="K97" i="33"/>
  <c r="K54" i="33"/>
  <c r="K22" i="33"/>
  <c r="K39" i="33"/>
  <c r="K71" i="33"/>
  <c r="K103" i="33"/>
  <c r="K53" i="33"/>
  <c r="K85" i="33"/>
  <c r="K14" i="33"/>
  <c r="K66" i="33"/>
  <c r="K37" i="33"/>
  <c r="K42" i="33"/>
  <c r="K27" i="33"/>
  <c r="K91" i="33"/>
  <c r="K57" i="33"/>
  <c r="K25" i="33"/>
  <c r="K75" i="33"/>
  <c r="K105" i="33"/>
  <c r="K43" i="33"/>
  <c r="K107" i="33"/>
  <c r="K73" i="33"/>
  <c r="K38" i="33"/>
  <c r="K59" i="33"/>
  <c r="K89" i="33"/>
  <c r="K41" i="33"/>
  <c r="K13" i="33"/>
  <c r="K17" i="32"/>
  <c r="K105" i="32"/>
  <c r="K97" i="32"/>
  <c r="K89" i="32"/>
  <c r="K81" i="32"/>
  <c r="K73" i="32"/>
  <c r="K65" i="32"/>
  <c r="K57" i="32"/>
  <c r="K49" i="32"/>
  <c r="K41" i="32"/>
  <c r="K111" i="32"/>
  <c r="K103" i="32"/>
  <c r="K95" i="32"/>
  <c r="K87" i="32"/>
  <c r="K79" i="32"/>
  <c r="K71" i="32"/>
  <c r="K63" i="32"/>
  <c r="K55" i="32"/>
  <c r="K47" i="32"/>
  <c r="K39" i="32"/>
  <c r="K31" i="32"/>
  <c r="K23" i="32"/>
  <c r="K109" i="32"/>
  <c r="K101" i="32"/>
  <c r="K93" i="32"/>
  <c r="K85" i="32"/>
  <c r="K77" i="32"/>
  <c r="K69" i="32"/>
  <c r="K61" i="32"/>
  <c r="K53" i="32"/>
  <c r="K45" i="32"/>
  <c r="K37" i="32"/>
  <c r="K29" i="32"/>
  <c r="K21" i="32"/>
  <c r="K91" i="32"/>
  <c r="K59" i="32"/>
  <c r="K33" i="32"/>
  <c r="K22" i="32"/>
  <c r="K38" i="32"/>
  <c r="K54" i="32"/>
  <c r="K70" i="32"/>
  <c r="K83" i="32"/>
  <c r="K51" i="32"/>
  <c r="K27" i="32"/>
  <c r="K26" i="32"/>
  <c r="K42" i="32"/>
  <c r="K58" i="32"/>
  <c r="K74" i="32"/>
  <c r="K107" i="32"/>
  <c r="K75" i="32"/>
  <c r="K43" i="32"/>
  <c r="K25" i="32"/>
  <c r="K67" i="32"/>
  <c r="K34" i="32"/>
  <c r="K66" i="32"/>
  <c r="K90" i="32"/>
  <c r="K106" i="32"/>
  <c r="K19" i="32"/>
  <c r="K28" i="32"/>
  <c r="K44" i="32"/>
  <c r="K60" i="32"/>
  <c r="K76" i="32"/>
  <c r="K92" i="32"/>
  <c r="K108" i="32"/>
  <c r="K18" i="32"/>
  <c r="K82" i="32"/>
  <c r="K20" i="32"/>
  <c r="K52" i="32"/>
  <c r="K84" i="32"/>
  <c r="K99" i="32"/>
  <c r="K35" i="32"/>
  <c r="K14" i="32"/>
  <c r="K46" i="32"/>
  <c r="K78" i="32"/>
  <c r="K94" i="32"/>
  <c r="K110" i="32"/>
  <c r="K16" i="32"/>
  <c r="K32" i="32"/>
  <c r="K48" i="32"/>
  <c r="K64" i="32"/>
  <c r="K80" i="32"/>
  <c r="K96" i="32"/>
  <c r="K112" i="32"/>
  <c r="K50" i="32"/>
  <c r="K36" i="32"/>
  <c r="K68" i="32"/>
  <c r="K100" i="32"/>
  <c r="K98" i="32"/>
  <c r="K102" i="32"/>
  <c r="K56" i="32"/>
  <c r="K62" i="32"/>
  <c r="K24" i="32"/>
  <c r="K86" i="32"/>
  <c r="K104" i="32"/>
  <c r="K30" i="32"/>
  <c r="K15" i="32"/>
  <c r="K72" i="32"/>
  <c r="K88" i="32"/>
  <c r="K40" i="32"/>
  <c r="J113" i="33"/>
  <c r="N14" i="11"/>
  <c r="N115" i="11" s="1"/>
  <c r="P11" i="11"/>
  <c r="O19" i="11"/>
  <c r="O23" i="11"/>
  <c r="O26" i="11"/>
  <c r="O30" i="11"/>
  <c r="O34" i="11"/>
  <c r="O38" i="11"/>
  <c r="O42" i="11"/>
  <c r="O46" i="11"/>
  <c r="O50" i="11"/>
  <c r="O54" i="11"/>
  <c r="O58" i="11"/>
  <c r="O62" i="11"/>
  <c r="O66" i="11"/>
  <c r="O70" i="11"/>
  <c r="O74" i="11"/>
  <c r="O78" i="11"/>
  <c r="O82" i="11"/>
  <c r="O86" i="11"/>
  <c r="O90" i="11"/>
  <c r="O94" i="11"/>
  <c r="O97" i="11"/>
  <c r="O101" i="11"/>
  <c r="O105" i="11"/>
  <c r="O109" i="11"/>
  <c r="O113" i="11"/>
  <c r="O22" i="11"/>
  <c r="O33" i="11"/>
  <c r="O41" i="11"/>
  <c r="O49" i="11"/>
  <c r="O61" i="11"/>
  <c r="O69" i="11"/>
  <c r="O81" i="11"/>
  <c r="O85" i="11"/>
  <c r="O93" i="11"/>
  <c r="O108" i="11"/>
  <c r="O16" i="11"/>
  <c r="O20" i="11"/>
  <c r="O12" i="11"/>
  <c r="O15" i="11" s="1"/>
  <c r="O27" i="11"/>
  <c r="O31" i="11"/>
  <c r="O35" i="11"/>
  <c r="O39" i="11"/>
  <c r="O43" i="11"/>
  <c r="O47" i="11"/>
  <c r="O51" i="11"/>
  <c r="O55" i="11"/>
  <c r="O59" i="11"/>
  <c r="O63" i="11"/>
  <c r="O67" i="11"/>
  <c r="O71" i="11"/>
  <c r="O75" i="11"/>
  <c r="O79" i="11"/>
  <c r="O83" i="11"/>
  <c r="O87" i="11"/>
  <c r="O91" i="11"/>
  <c r="O95" i="11"/>
  <c r="O98" i="11"/>
  <c r="O102" i="11"/>
  <c r="O106" i="11"/>
  <c r="O110" i="11"/>
  <c r="O114" i="11"/>
  <c r="O25" i="11"/>
  <c r="O53" i="11"/>
  <c r="O73" i="11"/>
  <c r="O100" i="11"/>
  <c r="O17" i="11"/>
  <c r="O21" i="11"/>
  <c r="O24" i="11"/>
  <c r="O28" i="11"/>
  <c r="O32" i="11"/>
  <c r="O36" i="11"/>
  <c r="O40" i="11"/>
  <c r="O44" i="11"/>
  <c r="O48" i="11"/>
  <c r="O52" i="11"/>
  <c r="O56" i="11"/>
  <c r="O60" i="11"/>
  <c r="O64" i="11"/>
  <c r="O68" i="11"/>
  <c r="O72" i="11"/>
  <c r="O76" i="11"/>
  <c r="O80" i="11"/>
  <c r="O84" i="11"/>
  <c r="O88" i="11"/>
  <c r="O92" i="11"/>
  <c r="O14" i="11"/>
  <c r="O99" i="11"/>
  <c r="O103" i="11"/>
  <c r="O107" i="11"/>
  <c r="O111" i="11"/>
  <c r="O18" i="11"/>
  <c r="O29" i="11"/>
  <c r="O37" i="11"/>
  <c r="O45" i="11"/>
  <c r="O57" i="11"/>
  <c r="O65" i="11"/>
  <c r="O77" i="11"/>
  <c r="O89" i="11"/>
  <c r="O96" i="11"/>
  <c r="O104" i="11"/>
  <c r="O112" i="11"/>
  <c r="M13" i="37"/>
  <c r="L14" i="37"/>
  <c r="A5" i="27" l="1"/>
  <c r="J113" i="32"/>
  <c r="K13" i="32"/>
  <c r="K113" i="32" s="1"/>
  <c r="Q114" i="13"/>
  <c r="R21" i="13"/>
  <c r="R38" i="13"/>
  <c r="R39" i="13"/>
  <c r="R36" i="13"/>
  <c r="R15" i="13"/>
  <c r="R54" i="13"/>
  <c r="R49" i="13"/>
  <c r="R63" i="13"/>
  <c r="R60" i="13"/>
  <c r="R76" i="13"/>
  <c r="R73" i="13"/>
  <c r="R70" i="13"/>
  <c r="R81" i="13"/>
  <c r="R97" i="13"/>
  <c r="R61" i="13"/>
  <c r="R90" i="13"/>
  <c r="R106" i="13"/>
  <c r="R83" i="13"/>
  <c r="R99" i="13"/>
  <c r="R75" i="13"/>
  <c r="R108" i="13"/>
  <c r="R88" i="13"/>
  <c r="R28" i="13"/>
  <c r="R19" i="13"/>
  <c r="R22" i="13"/>
  <c r="R11" i="13"/>
  <c r="R26" i="13"/>
  <c r="R42" i="13"/>
  <c r="R43" i="13"/>
  <c r="R40" i="13"/>
  <c r="R33" i="13"/>
  <c r="R58" i="13"/>
  <c r="R51" i="13"/>
  <c r="R45" i="13"/>
  <c r="R64" i="13"/>
  <c r="R53" i="13"/>
  <c r="R77" i="13"/>
  <c r="R74" i="13"/>
  <c r="R85" i="13"/>
  <c r="R101" i="13"/>
  <c r="R67" i="13"/>
  <c r="R94" i="13"/>
  <c r="R110" i="13"/>
  <c r="R87" i="13"/>
  <c r="R103" i="13"/>
  <c r="R80" i="13"/>
  <c r="R84" i="13"/>
  <c r="R104" i="13"/>
  <c r="R29" i="13"/>
  <c r="R31" i="13"/>
  <c r="S10" i="13"/>
  <c r="R32" i="13"/>
  <c r="R46" i="13"/>
  <c r="R47" i="13"/>
  <c r="R44" i="13"/>
  <c r="R37" i="13"/>
  <c r="R62" i="13"/>
  <c r="R55" i="13"/>
  <c r="R52" i="13"/>
  <c r="R68" i="13"/>
  <c r="R65" i="13"/>
  <c r="R57" i="13"/>
  <c r="R78" i="13"/>
  <c r="R89" i="13"/>
  <c r="R105" i="13"/>
  <c r="R82" i="13"/>
  <c r="R98" i="13"/>
  <c r="R14" i="13"/>
  <c r="R91" i="13"/>
  <c r="R107" i="13"/>
  <c r="R96" i="13"/>
  <c r="R100" i="13"/>
  <c r="R27" i="13"/>
  <c r="R18" i="13"/>
  <c r="R20" i="13"/>
  <c r="R34" i="13"/>
  <c r="R35" i="13"/>
  <c r="R113" i="13"/>
  <c r="R48" i="13"/>
  <c r="R50" i="13"/>
  <c r="R41" i="13"/>
  <c r="R59" i="13"/>
  <c r="R56" i="13"/>
  <c r="R72" i="13"/>
  <c r="R69" i="13"/>
  <c r="R66" i="13"/>
  <c r="R79" i="13"/>
  <c r="R93" i="13"/>
  <c r="R109" i="13"/>
  <c r="R86" i="13"/>
  <c r="R102" i="13"/>
  <c r="R71" i="13"/>
  <c r="R95" i="13"/>
  <c r="R111" i="13"/>
  <c r="R112" i="13"/>
  <c r="R92" i="13"/>
  <c r="R16" i="13"/>
  <c r="R30" i="13"/>
  <c r="R17" i="13"/>
  <c r="R23" i="13"/>
  <c r="R24" i="13"/>
  <c r="R25" i="13"/>
  <c r="N14" i="12"/>
  <c r="N115" i="12" s="1"/>
  <c r="O12" i="12"/>
  <c r="O15" i="12" s="1"/>
  <c r="O19" i="12"/>
  <c r="O23" i="12"/>
  <c r="O27" i="12"/>
  <c r="O31" i="12"/>
  <c r="O35" i="12"/>
  <c r="O39" i="12"/>
  <c r="O43" i="12"/>
  <c r="O47" i="12"/>
  <c r="O51" i="12"/>
  <c r="O55" i="12"/>
  <c r="O59" i="12"/>
  <c r="O63" i="12"/>
  <c r="O67" i="12"/>
  <c r="O71" i="12"/>
  <c r="O75" i="12"/>
  <c r="O79" i="12"/>
  <c r="O83" i="12"/>
  <c r="O87" i="12"/>
  <c r="O91" i="12"/>
  <c r="O95" i="12"/>
  <c r="O99" i="12"/>
  <c r="O103" i="12"/>
  <c r="O107" i="12"/>
  <c r="O111" i="12"/>
  <c r="O113" i="12"/>
  <c r="P11" i="12"/>
  <c r="O26" i="12"/>
  <c r="O38" i="12"/>
  <c r="O50" i="12"/>
  <c r="O54" i="12"/>
  <c r="O62" i="12"/>
  <c r="O70" i="12"/>
  <c r="O74" i="12"/>
  <c r="O78" i="12"/>
  <c r="O86" i="12"/>
  <c r="O94" i="12"/>
  <c r="O102" i="12"/>
  <c r="O110" i="12"/>
  <c r="O16" i="12"/>
  <c r="O20" i="12"/>
  <c r="O24" i="12"/>
  <c r="O28" i="12"/>
  <c r="O32" i="12"/>
  <c r="O36" i="12"/>
  <c r="O40" i="12"/>
  <c r="O44" i="12"/>
  <c r="O48" i="12"/>
  <c r="O52" i="12"/>
  <c r="O56" i="12"/>
  <c r="O60" i="12"/>
  <c r="O64" i="12"/>
  <c r="O68" i="12"/>
  <c r="O72" i="12"/>
  <c r="O76" i="12"/>
  <c r="O80" i="12"/>
  <c r="O84" i="12"/>
  <c r="O88" i="12"/>
  <c r="O92" i="12"/>
  <c r="O96" i="12"/>
  <c r="O100" i="12"/>
  <c r="O104" i="12"/>
  <c r="O108" i="12"/>
  <c r="O112" i="12"/>
  <c r="O17" i="12"/>
  <c r="O21" i="12"/>
  <c r="O25" i="12"/>
  <c r="O29" i="12"/>
  <c r="O33" i="12"/>
  <c r="O37" i="12"/>
  <c r="O41" i="12"/>
  <c r="O45" i="12"/>
  <c r="O49" i="12"/>
  <c r="O53" i="12"/>
  <c r="O57" i="12"/>
  <c r="O61" i="12"/>
  <c r="O65" i="12"/>
  <c r="O69" i="12"/>
  <c r="O73" i="12"/>
  <c r="O77" i="12"/>
  <c r="O81" i="12"/>
  <c r="O85" i="12"/>
  <c r="O89" i="12"/>
  <c r="O93" i="12"/>
  <c r="O97" i="12"/>
  <c r="O101" i="12"/>
  <c r="O105" i="12"/>
  <c r="O109" i="12"/>
  <c r="O18" i="12"/>
  <c r="O22" i="12"/>
  <c r="O30" i="12"/>
  <c r="O34" i="12"/>
  <c r="O42" i="12"/>
  <c r="O46" i="12"/>
  <c r="O58" i="12"/>
  <c r="O66" i="12"/>
  <c r="O82" i="12"/>
  <c r="O90" i="12"/>
  <c r="O98" i="12"/>
  <c r="O106" i="12"/>
  <c r="O114" i="12"/>
  <c r="L9" i="15"/>
  <c r="M8" i="15"/>
  <c r="K12" i="33"/>
  <c r="K113" i="33" s="1"/>
  <c r="L18" i="33"/>
  <c r="L34" i="33"/>
  <c r="L50" i="33"/>
  <c r="L66" i="33"/>
  <c r="L82" i="33"/>
  <c r="L98" i="33"/>
  <c r="L16" i="33"/>
  <c r="L32" i="33"/>
  <c r="L48" i="33"/>
  <c r="L64" i="33"/>
  <c r="L80" i="33"/>
  <c r="L96" i="33"/>
  <c r="L112" i="33"/>
  <c r="L41" i="33"/>
  <c r="L73" i="33"/>
  <c r="L105" i="33"/>
  <c r="L43" i="33"/>
  <c r="L75" i="33"/>
  <c r="L107" i="33"/>
  <c r="L29" i="33"/>
  <c r="L61" i="33"/>
  <c r="L93" i="33"/>
  <c r="L55" i="33"/>
  <c r="L71" i="33"/>
  <c r="L95" i="33"/>
  <c r="L22" i="33"/>
  <c r="L38" i="33"/>
  <c r="L54" i="33"/>
  <c r="L70" i="33"/>
  <c r="L86" i="33"/>
  <c r="L102" i="33"/>
  <c r="L20" i="33"/>
  <c r="L36" i="33"/>
  <c r="L52" i="33"/>
  <c r="L68" i="33"/>
  <c r="L84" i="33"/>
  <c r="L100" i="33"/>
  <c r="L17" i="33"/>
  <c r="L49" i="33"/>
  <c r="L81" i="33"/>
  <c r="L19" i="33"/>
  <c r="L51" i="33"/>
  <c r="L83" i="33"/>
  <c r="L37" i="33"/>
  <c r="L69" i="33"/>
  <c r="L101" i="33"/>
  <c r="L79" i="33"/>
  <c r="L103" i="33"/>
  <c r="L15" i="33"/>
  <c r="L46" i="33"/>
  <c r="L78" i="33"/>
  <c r="L110" i="33"/>
  <c r="L44" i="33"/>
  <c r="L60" i="33"/>
  <c r="L92" i="33"/>
  <c r="L33" i="33"/>
  <c r="L97" i="33"/>
  <c r="L35" i="33"/>
  <c r="L99" i="33"/>
  <c r="L53" i="33"/>
  <c r="L85" i="33"/>
  <c r="L31" i="33"/>
  <c r="L87" i="33"/>
  <c r="M9" i="33"/>
  <c r="L26" i="33"/>
  <c r="L42" i="33"/>
  <c r="L58" i="33"/>
  <c r="L74" i="33"/>
  <c r="L90" i="33"/>
  <c r="L106" i="33"/>
  <c r="L24" i="33"/>
  <c r="L40" i="33"/>
  <c r="L56" i="33"/>
  <c r="L72" i="33"/>
  <c r="L88" i="33"/>
  <c r="L104" i="33"/>
  <c r="L25" i="33"/>
  <c r="L57" i="33"/>
  <c r="L89" i="33"/>
  <c r="L27" i="33"/>
  <c r="L59" i="33"/>
  <c r="L91" i="33"/>
  <c r="L13" i="33"/>
  <c r="L45" i="33"/>
  <c r="L77" i="33"/>
  <c r="L109" i="33"/>
  <c r="L111" i="33"/>
  <c r="L39" i="33"/>
  <c r="L47" i="33"/>
  <c r="L14" i="33"/>
  <c r="L30" i="33"/>
  <c r="L62" i="33"/>
  <c r="L94" i="33"/>
  <c r="L28" i="33"/>
  <c r="L76" i="33"/>
  <c r="L108" i="33"/>
  <c r="L65" i="33"/>
  <c r="L67" i="33"/>
  <c r="L21" i="33"/>
  <c r="L23" i="33"/>
  <c r="L63" i="33"/>
  <c r="L10" i="20"/>
  <c r="K11" i="20"/>
  <c r="M19" i="16"/>
  <c r="N18" i="16"/>
  <c r="M17" i="17"/>
  <c r="N16" i="17"/>
  <c r="M10" i="19"/>
  <c r="N9" i="19"/>
  <c r="N18" i="4"/>
  <c r="AI11" i="48"/>
  <c r="M19" i="4"/>
  <c r="AI12" i="48" s="1"/>
  <c r="K12" i="34"/>
  <c r="K113" i="34" s="1"/>
  <c r="L23" i="34"/>
  <c r="L13" i="34"/>
  <c r="L29" i="34"/>
  <c r="L38" i="34"/>
  <c r="L54" i="34"/>
  <c r="L70" i="34"/>
  <c r="L86" i="34"/>
  <c r="L102" i="34"/>
  <c r="L26" i="34"/>
  <c r="L47" i="34"/>
  <c r="L63" i="34"/>
  <c r="L79" i="34"/>
  <c r="L95" i="34"/>
  <c r="L111" i="34"/>
  <c r="L36" i="34"/>
  <c r="L52" i="34"/>
  <c r="L68" i="34"/>
  <c r="L84" i="34"/>
  <c r="L100" i="34"/>
  <c r="L22" i="34"/>
  <c r="L65" i="34"/>
  <c r="L81" i="34"/>
  <c r="L97" i="34"/>
  <c r="L41" i="34"/>
  <c r="L37" i="34"/>
  <c r="L50" i="34"/>
  <c r="L43" i="34"/>
  <c r="L91" i="34"/>
  <c r="L48" i="34"/>
  <c r="L80" i="34"/>
  <c r="L112" i="34"/>
  <c r="L93" i="34"/>
  <c r="L30" i="34"/>
  <c r="L27" i="34"/>
  <c r="L17" i="34"/>
  <c r="L33" i="34"/>
  <c r="L42" i="34"/>
  <c r="L58" i="34"/>
  <c r="L74" i="34"/>
  <c r="L90" i="34"/>
  <c r="L106" i="34"/>
  <c r="L34" i="34"/>
  <c r="L51" i="34"/>
  <c r="L67" i="34"/>
  <c r="L83" i="34"/>
  <c r="L99" i="34"/>
  <c r="L16" i="34"/>
  <c r="L40" i="34"/>
  <c r="L56" i="34"/>
  <c r="L72" i="34"/>
  <c r="L88" i="34"/>
  <c r="L104" i="34"/>
  <c r="L53" i="34"/>
  <c r="L69" i="34"/>
  <c r="L85" i="34"/>
  <c r="L101" i="34"/>
  <c r="L49" i="34"/>
  <c r="L45" i="34"/>
  <c r="M9" i="34"/>
  <c r="L19" i="34"/>
  <c r="L25" i="34"/>
  <c r="L28" i="34"/>
  <c r="L66" i="34"/>
  <c r="L98" i="34"/>
  <c r="L18" i="34"/>
  <c r="L75" i="34"/>
  <c r="L107" i="34"/>
  <c r="L64" i="34"/>
  <c r="L96" i="34"/>
  <c r="L77" i="34"/>
  <c r="L109" i="34"/>
  <c r="L15" i="34"/>
  <c r="L31" i="34"/>
  <c r="L21" i="34"/>
  <c r="L20" i="34"/>
  <c r="L46" i="34"/>
  <c r="L62" i="34"/>
  <c r="L78" i="34"/>
  <c r="L94" i="34"/>
  <c r="L110" i="34"/>
  <c r="L39" i="34"/>
  <c r="L55" i="34"/>
  <c r="L71" i="34"/>
  <c r="L87" i="34"/>
  <c r="L103" i="34"/>
  <c r="L24" i="34"/>
  <c r="L44" i="34"/>
  <c r="L60" i="34"/>
  <c r="L76" i="34"/>
  <c r="L92" i="34"/>
  <c r="L108" i="34"/>
  <c r="L57" i="34"/>
  <c r="L73" i="34"/>
  <c r="L89" i="34"/>
  <c r="L105" i="34"/>
  <c r="L14" i="34"/>
  <c r="L35" i="34"/>
  <c r="L82" i="34"/>
  <c r="L59" i="34"/>
  <c r="L32" i="34"/>
  <c r="L61" i="34"/>
  <c r="K11" i="55"/>
  <c r="L10" i="55"/>
  <c r="N10" i="21"/>
  <c r="M11" i="21"/>
  <c r="M9" i="32"/>
  <c r="L18" i="32"/>
  <c r="L22" i="32"/>
  <c r="L26" i="32"/>
  <c r="L30" i="32"/>
  <c r="L34" i="32"/>
  <c r="L38" i="32"/>
  <c r="L42" i="32"/>
  <c r="L46" i="32"/>
  <c r="L50" i="32"/>
  <c r="L54" i="32"/>
  <c r="L58" i="32"/>
  <c r="L62" i="32"/>
  <c r="L66" i="32"/>
  <c r="L69" i="32"/>
  <c r="L73" i="32"/>
  <c r="L77" i="32"/>
  <c r="L80" i="32"/>
  <c r="L84" i="32"/>
  <c r="L88" i="32"/>
  <c r="L92" i="32"/>
  <c r="L96" i="32"/>
  <c r="L100" i="32"/>
  <c r="L104" i="32"/>
  <c r="L108" i="32"/>
  <c r="L111" i="32"/>
  <c r="L15" i="32"/>
  <c r="L19" i="32"/>
  <c r="L23" i="32"/>
  <c r="L27" i="32"/>
  <c r="L31" i="32"/>
  <c r="L35" i="32"/>
  <c r="L39" i="32"/>
  <c r="L43" i="32"/>
  <c r="L47" i="32"/>
  <c r="L51" i="32"/>
  <c r="L55" i="32"/>
  <c r="L59" i="32"/>
  <c r="L63" i="32"/>
  <c r="L67" i="32"/>
  <c r="L70" i="32"/>
  <c r="L74" i="32"/>
  <c r="L78" i="32"/>
  <c r="L81" i="32"/>
  <c r="L85" i="32"/>
  <c r="L89" i="32"/>
  <c r="L93" i="32"/>
  <c r="L97" i="32"/>
  <c r="L101" i="32"/>
  <c r="L105" i="32"/>
  <c r="L109" i="32"/>
  <c r="L112" i="32"/>
  <c r="L21" i="32"/>
  <c r="L29" i="32"/>
  <c r="L37" i="32"/>
  <c r="L45" i="32"/>
  <c r="L53" i="32"/>
  <c r="L61" i="32"/>
  <c r="L68" i="32"/>
  <c r="L76" i="32"/>
  <c r="L83" i="32"/>
  <c r="L91" i="32"/>
  <c r="L99" i="32"/>
  <c r="L107" i="32"/>
  <c r="L16" i="32"/>
  <c r="L20" i="32"/>
  <c r="L24" i="32"/>
  <c r="L28" i="32"/>
  <c r="L32" i="32"/>
  <c r="L36" i="32"/>
  <c r="L40" i="32"/>
  <c r="L44" i="32"/>
  <c r="L48" i="32"/>
  <c r="L52" i="32"/>
  <c r="L56" i="32"/>
  <c r="L60" i="32"/>
  <c r="L64" i="32"/>
  <c r="L71" i="32"/>
  <c r="L75" i="32"/>
  <c r="L82" i="32"/>
  <c r="L86" i="32"/>
  <c r="L90" i="32"/>
  <c r="L94" i="32"/>
  <c r="L98" i="32"/>
  <c r="L102" i="32"/>
  <c r="L106" i="32"/>
  <c r="L110" i="32"/>
  <c r="L17" i="32"/>
  <c r="L25" i="32"/>
  <c r="L33" i="32"/>
  <c r="L41" i="32"/>
  <c r="L49" i="32"/>
  <c r="L57" i="32"/>
  <c r="L65" i="32"/>
  <c r="L72" i="32"/>
  <c r="L79" i="32"/>
  <c r="L87" i="32"/>
  <c r="L95" i="32"/>
  <c r="L103" i="32"/>
  <c r="O16" i="7"/>
  <c r="N17" i="7"/>
  <c r="L10" i="32"/>
  <c r="L12" i="32" s="1"/>
  <c r="M17" i="7"/>
  <c r="J11" i="20"/>
  <c r="L17" i="17"/>
  <c r="L10" i="33"/>
  <c r="L12" i="33" s="1"/>
  <c r="K9" i="15"/>
  <c r="L10" i="34"/>
  <c r="L12" i="34" s="1"/>
  <c r="AH12" i="48"/>
  <c r="L11" i="21"/>
  <c r="J11" i="55"/>
  <c r="L19" i="16"/>
  <c r="L10" i="19"/>
  <c r="O115" i="11"/>
  <c r="P66" i="11"/>
  <c r="P100" i="11"/>
  <c r="P42" i="11"/>
  <c r="P97" i="11"/>
  <c r="P113" i="11"/>
  <c r="P94" i="11"/>
  <c r="P110" i="11"/>
  <c r="P88" i="11"/>
  <c r="P111" i="11"/>
  <c r="P12" i="11"/>
  <c r="P57" i="11"/>
  <c r="P31" i="11"/>
  <c r="P20" i="11"/>
  <c r="P30" i="11"/>
  <c r="P61" i="11"/>
  <c r="P35" i="11"/>
  <c r="P24" i="11"/>
  <c r="P16" i="11"/>
  <c r="P81" i="11"/>
  <c r="P55" i="11"/>
  <c r="P44" i="11"/>
  <c r="P21" i="11"/>
  <c r="P85" i="11"/>
  <c r="P59" i="11"/>
  <c r="P48" i="11"/>
  <c r="P15" i="11"/>
  <c r="P22" i="11"/>
  <c r="P75" i="11"/>
  <c r="P64" i="11"/>
  <c r="P62" i="11"/>
  <c r="P82" i="11"/>
  <c r="P104" i="11"/>
  <c r="P70" i="11"/>
  <c r="P101" i="11"/>
  <c r="P50" i="11"/>
  <c r="P98" i="11"/>
  <c r="P114" i="11"/>
  <c r="P107" i="11"/>
  <c r="P54" i="11"/>
  <c r="P73" i="11"/>
  <c r="P47" i="11"/>
  <c r="P36" i="11"/>
  <c r="P18" i="11"/>
  <c r="P77" i="11"/>
  <c r="P51" i="11"/>
  <c r="P40" i="11"/>
  <c r="P33" i="11"/>
  <c r="Q11" i="11"/>
  <c r="P14" i="11" s="1"/>
  <c r="P71" i="11"/>
  <c r="P60" i="11"/>
  <c r="P37" i="11"/>
  <c r="P38" i="11"/>
  <c r="P90" i="11"/>
  <c r="P108" i="11"/>
  <c r="P84" i="11"/>
  <c r="P105" i="11"/>
  <c r="P74" i="11"/>
  <c r="P102" i="11"/>
  <c r="P78" i="11"/>
  <c r="P26" i="11"/>
  <c r="P58" i="11"/>
  <c r="P25" i="11"/>
  <c r="P89" i="11"/>
  <c r="P63" i="11"/>
  <c r="P52" i="11"/>
  <c r="P29" i="11"/>
  <c r="P93" i="11"/>
  <c r="P67" i="11"/>
  <c r="P56" i="11"/>
  <c r="P49" i="11"/>
  <c r="P23" i="11"/>
  <c r="P87" i="11"/>
  <c r="P76" i="11"/>
  <c r="P53" i="11"/>
  <c r="P27" i="11"/>
  <c r="P91" i="11"/>
  <c r="P80" i="11"/>
  <c r="P34" i="11"/>
  <c r="P96" i="11"/>
  <c r="P112" i="11"/>
  <c r="P92" i="11"/>
  <c r="P109" i="11"/>
  <c r="P86" i="11"/>
  <c r="P106" i="11"/>
  <c r="P103" i="11"/>
  <c r="P95" i="11"/>
  <c r="P99" i="11"/>
  <c r="P41" i="11"/>
  <c r="P17" i="11"/>
  <c r="P79" i="11"/>
  <c r="P68" i="11"/>
  <c r="P45" i="11"/>
  <c r="P19" i="11"/>
  <c r="P83" i="11"/>
  <c r="P72" i="11"/>
  <c r="P65" i="11"/>
  <c r="P39" i="11"/>
  <c r="P28" i="11"/>
  <c r="P69" i="11"/>
  <c r="P43" i="11"/>
  <c r="P32" i="11"/>
  <c r="P46" i="11"/>
  <c r="N13" i="37"/>
  <c r="M14" i="37"/>
  <c r="L14" i="32" l="1"/>
  <c r="L13" i="32"/>
  <c r="R13" i="13"/>
  <c r="R114" i="13" s="1"/>
  <c r="S33" i="13"/>
  <c r="S49" i="13"/>
  <c r="S38" i="13"/>
  <c r="S39" i="13"/>
  <c r="S36" i="13"/>
  <c r="S40" i="13"/>
  <c r="S62" i="13"/>
  <c r="S59" i="13"/>
  <c r="S75" i="13"/>
  <c r="S68" i="13"/>
  <c r="S65" i="13"/>
  <c r="S48" i="13"/>
  <c r="S84" i="13"/>
  <c r="S100" i="13"/>
  <c r="S14" i="13"/>
  <c r="S89" i="13"/>
  <c r="S105" i="13"/>
  <c r="S86" i="13"/>
  <c r="S102" i="13"/>
  <c r="S111" i="13"/>
  <c r="S74" i="13"/>
  <c r="S27" i="13"/>
  <c r="S29" i="13"/>
  <c r="S31" i="13"/>
  <c r="S22" i="13"/>
  <c r="S37" i="13"/>
  <c r="S26" i="13"/>
  <c r="S42" i="13"/>
  <c r="S43" i="13"/>
  <c r="S53" i="13"/>
  <c r="S50" i="13"/>
  <c r="S44" i="13"/>
  <c r="S63" i="13"/>
  <c r="S79" i="13"/>
  <c r="S72" i="13"/>
  <c r="S69" i="13"/>
  <c r="S60" i="13"/>
  <c r="S88" i="13"/>
  <c r="S104" i="13"/>
  <c r="S66" i="13"/>
  <c r="S93" i="13"/>
  <c r="S109" i="13"/>
  <c r="S90" i="13"/>
  <c r="S106" i="13"/>
  <c r="S91" i="13"/>
  <c r="S107" i="13"/>
  <c r="S16" i="13"/>
  <c r="S30" i="13"/>
  <c r="S21" i="13"/>
  <c r="S23" i="13"/>
  <c r="S41" i="13"/>
  <c r="S32" i="13"/>
  <c r="S46" i="13"/>
  <c r="S47" i="13"/>
  <c r="S57" i="13"/>
  <c r="S54" i="13"/>
  <c r="S51" i="13"/>
  <c r="S67" i="13"/>
  <c r="S52" i="13"/>
  <c r="S76" i="13"/>
  <c r="S73" i="13"/>
  <c r="S78" i="13"/>
  <c r="S92" i="13"/>
  <c r="S108" i="13"/>
  <c r="S81" i="13"/>
  <c r="S97" i="13"/>
  <c r="S70" i="13"/>
  <c r="S94" i="13"/>
  <c r="S110" i="13"/>
  <c r="S83" i="13"/>
  <c r="S87" i="13"/>
  <c r="S28" i="13"/>
  <c r="S19" i="13"/>
  <c r="S18" i="13"/>
  <c r="S11" i="13"/>
  <c r="S15" i="13"/>
  <c r="S45" i="13"/>
  <c r="S34" i="13"/>
  <c r="S35" i="13"/>
  <c r="S113" i="13"/>
  <c r="S61" i="13"/>
  <c r="S58" i="13"/>
  <c r="S55" i="13"/>
  <c r="S71" i="13"/>
  <c r="S64" i="13"/>
  <c r="S56" i="13"/>
  <c r="S77" i="13"/>
  <c r="S80" i="13"/>
  <c r="S96" i="13"/>
  <c r="S112" i="13"/>
  <c r="S85" i="13"/>
  <c r="S101" i="13"/>
  <c r="S82" i="13"/>
  <c r="S98" i="13"/>
  <c r="S95" i="13"/>
  <c r="S99" i="13"/>
  <c r="S103" i="13"/>
  <c r="S17" i="13"/>
  <c r="S20" i="13"/>
  <c r="T10" i="13"/>
  <c r="S24" i="13"/>
  <c r="S25" i="13"/>
  <c r="O14" i="12"/>
  <c r="O115" i="12" s="1"/>
  <c r="P74" i="12"/>
  <c r="P94" i="12"/>
  <c r="P110" i="12"/>
  <c r="P68" i="12"/>
  <c r="P91" i="12"/>
  <c r="P107" i="12"/>
  <c r="P70" i="12"/>
  <c r="P92" i="12"/>
  <c r="P108" i="12"/>
  <c r="P113" i="12"/>
  <c r="P64" i="12"/>
  <c r="P93" i="12"/>
  <c r="P87" i="12"/>
  <c r="P18" i="12"/>
  <c r="P16" i="12"/>
  <c r="P39" i="12"/>
  <c r="P27" i="12"/>
  <c r="P49" i="12"/>
  <c r="P51" i="12"/>
  <c r="P19" i="12"/>
  <c r="P48" i="12"/>
  <c r="P73" i="12"/>
  <c r="P29" i="12"/>
  <c r="Q11" i="12"/>
  <c r="P14" i="12" s="1"/>
  <c r="P33" i="12"/>
  <c r="P85" i="12"/>
  <c r="P81" i="12"/>
  <c r="P54" i="12"/>
  <c r="P84" i="12"/>
  <c r="P105" i="12"/>
  <c r="P21" i="12"/>
  <c r="P46" i="12"/>
  <c r="P83" i="12"/>
  <c r="P43" i="12"/>
  <c r="P28" i="12"/>
  <c r="P47" i="12"/>
  <c r="P106" i="12"/>
  <c r="P88" i="12"/>
  <c r="P72" i="12"/>
  <c r="P23" i="12"/>
  <c r="P25" i="12"/>
  <c r="P63" i="12"/>
  <c r="P75" i="12"/>
  <c r="P15" i="12"/>
  <c r="P53" i="12"/>
  <c r="P80" i="12"/>
  <c r="P98" i="12"/>
  <c r="P114" i="12"/>
  <c r="P76" i="12"/>
  <c r="P95" i="12"/>
  <c r="P111" i="12"/>
  <c r="P77" i="12"/>
  <c r="P96" i="12"/>
  <c r="P112" i="12"/>
  <c r="P56" i="12"/>
  <c r="P89" i="12"/>
  <c r="P109" i="12"/>
  <c r="P71" i="12"/>
  <c r="P36" i="12"/>
  <c r="P30" i="12"/>
  <c r="P40" i="12"/>
  <c r="P69" i="12"/>
  <c r="P42" i="12"/>
  <c r="P61" i="12"/>
  <c r="P50" i="12"/>
  <c r="P20" i="12"/>
  <c r="P57" i="12"/>
  <c r="P45" i="12"/>
  <c r="P31" i="12"/>
  <c r="P26" i="12"/>
  <c r="P58" i="12"/>
  <c r="P102" i="12"/>
  <c r="P52" i="12"/>
  <c r="P99" i="12"/>
  <c r="P82" i="12"/>
  <c r="P100" i="12"/>
  <c r="P78" i="12"/>
  <c r="P55" i="12"/>
  <c r="P17" i="12"/>
  <c r="P24" i="12"/>
  <c r="P79" i="12"/>
  <c r="P35" i="12"/>
  <c r="P90" i="12"/>
  <c r="P86" i="12"/>
  <c r="P62" i="12"/>
  <c r="P97" i="12"/>
  <c r="P12" i="12"/>
  <c r="P37" i="12"/>
  <c r="P32" i="12"/>
  <c r="P59" i="12"/>
  <c r="P38" i="12"/>
  <c r="P41" i="12"/>
  <c r="P22" i="12"/>
  <c r="P66" i="12"/>
  <c r="P60" i="12"/>
  <c r="P103" i="12"/>
  <c r="P104" i="12"/>
  <c r="P101" i="12"/>
  <c r="P65" i="12"/>
  <c r="P34" i="12"/>
  <c r="P67" i="12"/>
  <c r="P44" i="12"/>
  <c r="P16" i="7"/>
  <c r="O17" i="7"/>
  <c r="O10" i="21"/>
  <c r="N11" i="21"/>
  <c r="L113" i="34"/>
  <c r="O18" i="4"/>
  <c r="N19" i="4"/>
  <c r="AJ12" i="48" s="1"/>
  <c r="AJ11" i="48"/>
  <c r="M10" i="20"/>
  <c r="L11" i="20"/>
  <c r="L113" i="32"/>
  <c r="L11" i="55"/>
  <c r="M10" i="55"/>
  <c r="M15" i="34"/>
  <c r="M31" i="34"/>
  <c r="M47" i="34"/>
  <c r="M24" i="34"/>
  <c r="M14" i="34"/>
  <c r="M29" i="34"/>
  <c r="M45" i="34"/>
  <c r="M46" i="34"/>
  <c r="M64" i="34"/>
  <c r="M80" i="34"/>
  <c r="M96" i="34"/>
  <c r="M112" i="34"/>
  <c r="M53" i="34"/>
  <c r="M69" i="34"/>
  <c r="N9" i="34"/>
  <c r="M12" i="34" s="1"/>
  <c r="M54" i="34"/>
  <c r="M70" i="34"/>
  <c r="M86" i="34"/>
  <c r="M102" i="34"/>
  <c r="M18" i="34"/>
  <c r="M59" i="34"/>
  <c r="M75" i="34"/>
  <c r="M91" i="34"/>
  <c r="M107" i="34"/>
  <c r="M97" i="34"/>
  <c r="M89" i="34"/>
  <c r="M104" i="34"/>
  <c r="M42" i="34"/>
  <c r="M94" i="34"/>
  <c r="M44" i="34"/>
  <c r="M99" i="34"/>
  <c r="M85" i="34"/>
  <c r="M27" i="34"/>
  <c r="M20" i="34"/>
  <c r="M25" i="34"/>
  <c r="M38" i="34"/>
  <c r="M76" i="34"/>
  <c r="M48" i="34"/>
  <c r="M81" i="34"/>
  <c r="M66" i="34"/>
  <c r="M71" i="34"/>
  <c r="M103" i="34"/>
  <c r="M19" i="34"/>
  <c r="M35" i="34"/>
  <c r="M51" i="34"/>
  <c r="M28" i="34"/>
  <c r="M17" i="34"/>
  <c r="M33" i="34"/>
  <c r="M49" i="34"/>
  <c r="M52" i="34"/>
  <c r="M68" i="34"/>
  <c r="M84" i="34"/>
  <c r="M100" i="34"/>
  <c r="M26" i="34"/>
  <c r="M57" i="34"/>
  <c r="M73" i="34"/>
  <c r="M30" i="34"/>
  <c r="M58" i="34"/>
  <c r="M74" i="34"/>
  <c r="M90" i="34"/>
  <c r="M106" i="34"/>
  <c r="M34" i="34"/>
  <c r="M63" i="34"/>
  <c r="M79" i="34"/>
  <c r="M95" i="34"/>
  <c r="M111" i="34"/>
  <c r="M13" i="34"/>
  <c r="M105" i="34"/>
  <c r="M88" i="34"/>
  <c r="M77" i="34"/>
  <c r="M78" i="34"/>
  <c r="M110" i="34"/>
  <c r="M83" i="34"/>
  <c r="M93" i="34"/>
  <c r="M10" i="34"/>
  <c r="M43" i="34"/>
  <c r="M36" i="34"/>
  <c r="M41" i="34"/>
  <c r="M60" i="34"/>
  <c r="M108" i="34"/>
  <c r="M65" i="34"/>
  <c r="M50" i="34"/>
  <c r="M82" i="34"/>
  <c r="M55" i="34"/>
  <c r="M87" i="34"/>
  <c r="M101" i="34"/>
  <c r="M23" i="34"/>
  <c r="M39" i="34"/>
  <c r="M16" i="34"/>
  <c r="M32" i="34"/>
  <c r="M21" i="34"/>
  <c r="M37" i="34"/>
  <c r="M22" i="34"/>
  <c r="M56" i="34"/>
  <c r="M72" i="34"/>
  <c r="M40" i="34"/>
  <c r="M61" i="34"/>
  <c r="M62" i="34"/>
  <c r="M67" i="34"/>
  <c r="M92" i="34"/>
  <c r="M98" i="34"/>
  <c r="M109" i="34"/>
  <c r="O9" i="19"/>
  <c r="N10" i="19"/>
  <c r="O18" i="16"/>
  <c r="N19" i="16"/>
  <c r="N8" i="15"/>
  <c r="M9" i="15"/>
  <c r="M47" i="32"/>
  <c r="M10" i="32"/>
  <c r="M106" i="32"/>
  <c r="M93" i="32"/>
  <c r="M20" i="32"/>
  <c r="M38" i="32"/>
  <c r="M54" i="32"/>
  <c r="M65" i="32"/>
  <c r="M78" i="32"/>
  <c r="M92" i="32"/>
  <c r="M24" i="32"/>
  <c r="M41" i="32"/>
  <c r="M57" i="32"/>
  <c r="M73" i="32"/>
  <c r="M89" i="32"/>
  <c r="M99" i="32"/>
  <c r="M110" i="32"/>
  <c r="M34" i="32"/>
  <c r="M53" i="32"/>
  <c r="M70" i="32"/>
  <c r="M86" i="32"/>
  <c r="M112" i="32"/>
  <c r="M49" i="32"/>
  <c r="M95" i="32"/>
  <c r="M42" i="32"/>
  <c r="M90" i="32"/>
  <c r="M35" i="32"/>
  <c r="M23" i="32"/>
  <c r="M43" i="32"/>
  <c r="M59" i="32"/>
  <c r="M67" i="32"/>
  <c r="M80" i="32"/>
  <c r="M100" i="32"/>
  <c r="M32" i="32"/>
  <c r="M44" i="32"/>
  <c r="M60" i="32"/>
  <c r="M75" i="32"/>
  <c r="M91" i="32"/>
  <c r="M102" i="32"/>
  <c r="M40" i="32"/>
  <c r="M56" i="32"/>
  <c r="M72" i="32"/>
  <c r="M88" i="32"/>
  <c r="M58" i="32"/>
  <c r="M101" i="32"/>
  <c r="M52" i="32"/>
  <c r="M103" i="32"/>
  <c r="M98" i="32"/>
  <c r="M26" i="32"/>
  <c r="M45" i="32"/>
  <c r="M30" i="32"/>
  <c r="M69" i="32"/>
  <c r="M108" i="32"/>
  <c r="M50" i="32"/>
  <c r="M82" i="32"/>
  <c r="M105" i="32"/>
  <c r="M46" i="32"/>
  <c r="M77" i="32"/>
  <c r="N9" i="32"/>
  <c r="M12" i="32" s="1"/>
  <c r="M15" i="32"/>
  <c r="M109" i="32"/>
  <c r="M25" i="32"/>
  <c r="M18" i="32"/>
  <c r="M17" i="32"/>
  <c r="M87" i="32"/>
  <c r="M39" i="32"/>
  <c r="M97" i="32"/>
  <c r="M104" i="32"/>
  <c r="M83" i="32"/>
  <c r="M48" i="32"/>
  <c r="M71" i="32"/>
  <c r="M16" i="32"/>
  <c r="M55" i="32"/>
  <c r="M84" i="32"/>
  <c r="M107" i="32"/>
  <c r="M51" i="32"/>
  <c r="M79" i="32"/>
  <c r="M28" i="32"/>
  <c r="M31" i="32"/>
  <c r="M22" i="32"/>
  <c r="M29" i="32"/>
  <c r="M63" i="32"/>
  <c r="M68" i="32"/>
  <c r="M27" i="32"/>
  <c r="M66" i="32"/>
  <c r="M81" i="32"/>
  <c r="M61" i="32"/>
  <c r="M85" i="32"/>
  <c r="M36" i="32"/>
  <c r="M64" i="32"/>
  <c r="M94" i="32"/>
  <c r="M19" i="32"/>
  <c r="M62" i="32"/>
  <c r="M96" i="32"/>
  <c r="M74" i="32"/>
  <c r="M76" i="32"/>
  <c r="M111" i="32"/>
  <c r="M33" i="32"/>
  <c r="M21" i="32"/>
  <c r="M37" i="32"/>
  <c r="M16" i="33"/>
  <c r="M22" i="33"/>
  <c r="M31" i="33"/>
  <c r="M47" i="33"/>
  <c r="M63" i="33"/>
  <c r="M79" i="33"/>
  <c r="M95" i="33"/>
  <c r="M111" i="33"/>
  <c r="M32" i="33"/>
  <c r="M48" i="33"/>
  <c r="M64" i="33"/>
  <c r="M80" i="33"/>
  <c r="M23" i="33"/>
  <c r="M37" i="33"/>
  <c r="M53" i="33"/>
  <c r="M69" i="33"/>
  <c r="M30" i="33"/>
  <c r="M46" i="33"/>
  <c r="M94" i="33"/>
  <c r="M50" i="33"/>
  <c r="M96" i="33"/>
  <c r="M54" i="33"/>
  <c r="M92" i="33"/>
  <c r="M13" i="33"/>
  <c r="M86" i="33"/>
  <c r="M109" i="33"/>
  <c r="N9" i="33"/>
  <c r="M12" i="33" s="1"/>
  <c r="M19" i="33"/>
  <c r="M55" i="33"/>
  <c r="M103" i="33"/>
  <c r="M40" i="33"/>
  <c r="M72" i="33"/>
  <c r="M29" i="33"/>
  <c r="M17" i="33"/>
  <c r="M81" i="33"/>
  <c r="M82" i="33"/>
  <c r="M77" i="33"/>
  <c r="M98" i="33"/>
  <c r="M43" i="33"/>
  <c r="M59" i="33"/>
  <c r="M107" i="33"/>
  <c r="M60" i="33"/>
  <c r="M14" i="33"/>
  <c r="M65" i="33"/>
  <c r="M42" i="33"/>
  <c r="M90" i="33"/>
  <c r="M85" i="33"/>
  <c r="M20" i="33"/>
  <c r="M15" i="33"/>
  <c r="M35" i="33"/>
  <c r="M51" i="33"/>
  <c r="M67" i="33"/>
  <c r="M83" i="33"/>
  <c r="M99" i="33"/>
  <c r="M21" i="33"/>
  <c r="M36" i="33"/>
  <c r="M52" i="33"/>
  <c r="M68" i="33"/>
  <c r="M84" i="33"/>
  <c r="M25" i="33"/>
  <c r="M41" i="33"/>
  <c r="M57" i="33"/>
  <c r="M73" i="33"/>
  <c r="M34" i="33"/>
  <c r="M62" i="33"/>
  <c r="M100" i="33"/>
  <c r="M66" i="33"/>
  <c r="M101" i="33"/>
  <c r="M70" i="33"/>
  <c r="M97" i="33"/>
  <c r="M58" i="33"/>
  <c r="M93" i="33"/>
  <c r="M39" i="33"/>
  <c r="M71" i="33"/>
  <c r="M24" i="33"/>
  <c r="M56" i="33"/>
  <c r="M88" i="33"/>
  <c r="M45" i="33"/>
  <c r="M38" i="33"/>
  <c r="M105" i="33"/>
  <c r="M106" i="33"/>
  <c r="M102" i="33"/>
  <c r="M10" i="33"/>
  <c r="M27" i="33"/>
  <c r="M75" i="33"/>
  <c r="M28" i="33"/>
  <c r="M76" i="33"/>
  <c r="M33" i="33"/>
  <c r="M26" i="33"/>
  <c r="M89" i="33"/>
  <c r="M112" i="33"/>
  <c r="M108" i="33"/>
  <c r="M104" i="33"/>
  <c r="M87" i="33"/>
  <c r="M61" i="33"/>
  <c r="M74" i="33"/>
  <c r="M18" i="33"/>
  <c r="M91" i="33"/>
  <c r="M44" i="33"/>
  <c r="M49" i="33"/>
  <c r="M110" i="33"/>
  <c r="M78" i="33"/>
  <c r="N17" i="17"/>
  <c r="O16" i="17"/>
  <c r="L113" i="33"/>
  <c r="P115" i="11"/>
  <c r="Q40" i="11"/>
  <c r="Q22" i="11"/>
  <c r="Q86" i="11"/>
  <c r="Q71" i="11"/>
  <c r="Q77" i="11"/>
  <c r="Q102" i="11"/>
  <c r="Q36" i="11"/>
  <c r="Q44" i="11"/>
  <c r="Q26" i="11"/>
  <c r="Q90" i="11"/>
  <c r="Q75" i="11"/>
  <c r="Q83" i="11"/>
  <c r="Q106" i="11"/>
  <c r="Q52" i="11"/>
  <c r="Q97" i="11"/>
  <c r="Q17" i="11"/>
  <c r="Q80" i="11"/>
  <c r="Q62" i="11"/>
  <c r="Q47" i="11"/>
  <c r="Q104" i="11"/>
  <c r="Q65" i="11"/>
  <c r="Q95" i="11"/>
  <c r="Q84" i="11"/>
  <c r="Q66" i="11"/>
  <c r="Q67" i="11"/>
  <c r="Q98" i="11"/>
  <c r="Q72" i="11"/>
  <c r="Q54" i="11"/>
  <c r="Q39" i="11"/>
  <c r="Q96" i="11"/>
  <c r="Q33" i="11"/>
  <c r="Q103" i="11"/>
  <c r="Q76" i="11"/>
  <c r="Q43" i="11"/>
  <c r="Q100" i="11"/>
  <c r="Q87" i="11"/>
  <c r="Q114" i="11"/>
  <c r="Q30" i="11"/>
  <c r="Q79" i="11"/>
  <c r="Q110" i="11"/>
  <c r="Q34" i="11"/>
  <c r="Q61" i="11"/>
  <c r="Q56" i="11"/>
  <c r="Q38" i="11"/>
  <c r="Q23" i="11"/>
  <c r="Q41" i="11"/>
  <c r="Q101" i="11"/>
  <c r="Q69" i="11"/>
  <c r="Q99" i="11"/>
  <c r="Q60" i="11"/>
  <c r="Q42" i="11"/>
  <c r="Q27" i="11"/>
  <c r="Q57" i="11"/>
  <c r="Q105" i="11"/>
  <c r="Q35" i="11"/>
  <c r="Q81" i="11"/>
  <c r="Q32" i="11"/>
  <c r="Q21" i="11"/>
  <c r="Q78" i="11"/>
  <c r="Q63" i="11"/>
  <c r="Q45" i="11"/>
  <c r="Q94" i="11"/>
  <c r="Q111" i="11"/>
  <c r="Q16" i="11"/>
  <c r="Q82" i="11"/>
  <c r="Q89" i="11"/>
  <c r="Q53" i="11"/>
  <c r="R11" i="11"/>
  <c r="Q14" i="11" s="1"/>
  <c r="Q58" i="11"/>
  <c r="Q49" i="11"/>
  <c r="Q25" i="11"/>
  <c r="Q48" i="11"/>
  <c r="Q18" i="11"/>
  <c r="Q91" i="11"/>
  <c r="Q20" i="11"/>
  <c r="Q19" i="11"/>
  <c r="Q24" i="11"/>
  <c r="Q88" i="11"/>
  <c r="Q70" i="11"/>
  <c r="Q55" i="11"/>
  <c r="Q112" i="11"/>
  <c r="Q85" i="11"/>
  <c r="Q12" i="11"/>
  <c r="Q28" i="11"/>
  <c r="Q92" i="11"/>
  <c r="Q74" i="11"/>
  <c r="Q59" i="11"/>
  <c r="Q29" i="11"/>
  <c r="Q93" i="11"/>
  <c r="Q107" i="11"/>
  <c r="Q108" i="11"/>
  <c r="Q15" i="11"/>
  <c r="Q64" i="11"/>
  <c r="Q46" i="11"/>
  <c r="Q31" i="11"/>
  <c r="Q73" i="11"/>
  <c r="Q109" i="11"/>
  <c r="Q37" i="11"/>
  <c r="Q68" i="11"/>
  <c r="Q50" i="11"/>
  <c r="Q51" i="11"/>
  <c r="Q113" i="11"/>
  <c r="N14" i="37"/>
  <c r="O13" i="37"/>
  <c r="M14" i="32" l="1"/>
  <c r="M13" i="32"/>
  <c r="S13" i="13"/>
  <c r="S114" i="13" s="1"/>
  <c r="T40" i="13"/>
  <c r="T33" i="13"/>
  <c r="T49" i="13"/>
  <c r="T38" i="13"/>
  <c r="T52" i="13"/>
  <c r="T53" i="13"/>
  <c r="T50" i="13"/>
  <c r="T63" i="13"/>
  <c r="T78" i="13"/>
  <c r="T75" i="13"/>
  <c r="T64" i="13"/>
  <c r="T77" i="13"/>
  <c r="T95" i="13"/>
  <c r="T111" i="13"/>
  <c r="T88" i="13"/>
  <c r="T104" i="13"/>
  <c r="T81" i="13"/>
  <c r="T97" i="13"/>
  <c r="T94" i="13"/>
  <c r="T98" i="13"/>
  <c r="T102" i="13"/>
  <c r="T27" i="13"/>
  <c r="T18" i="13"/>
  <c r="T19" i="13"/>
  <c r="U10" i="13"/>
  <c r="T11" i="13"/>
  <c r="T44" i="13"/>
  <c r="T37" i="13"/>
  <c r="T26" i="13"/>
  <c r="T42" i="13"/>
  <c r="T56" i="13"/>
  <c r="T57" i="13"/>
  <c r="T54" i="13"/>
  <c r="T66" i="13"/>
  <c r="T51" i="13"/>
  <c r="T79" i="13"/>
  <c r="T68" i="13"/>
  <c r="T83" i="13"/>
  <c r="T99" i="13"/>
  <c r="T65" i="13"/>
  <c r="T92" i="13"/>
  <c r="T108" i="13"/>
  <c r="T85" i="13"/>
  <c r="T101" i="13"/>
  <c r="T110" i="13"/>
  <c r="T59" i="13"/>
  <c r="T90" i="13"/>
  <c r="T28" i="13"/>
  <c r="T30" i="13"/>
  <c r="T21" i="13"/>
  <c r="T113" i="13"/>
  <c r="T48" i="13"/>
  <c r="T41" i="13"/>
  <c r="T32" i="13"/>
  <c r="T46" i="13"/>
  <c r="T60" i="13"/>
  <c r="T61" i="13"/>
  <c r="T58" i="13"/>
  <c r="T70" i="13"/>
  <c r="T67" i="13"/>
  <c r="T47" i="13"/>
  <c r="T72" i="13"/>
  <c r="T87" i="13"/>
  <c r="T103" i="13"/>
  <c r="T80" i="13"/>
  <c r="T96" i="13"/>
  <c r="T112" i="13"/>
  <c r="T89" i="13"/>
  <c r="T105" i="13"/>
  <c r="T14" i="13"/>
  <c r="T73" i="13"/>
  <c r="T106" i="13"/>
  <c r="T17" i="13"/>
  <c r="T20" i="13"/>
  <c r="T22" i="13"/>
  <c r="T24" i="13"/>
  <c r="T36" i="13"/>
  <c r="T15" i="13"/>
  <c r="T45" i="13"/>
  <c r="T34" i="13"/>
  <c r="T35" i="13"/>
  <c r="T39" i="13"/>
  <c r="T43" i="13"/>
  <c r="T62" i="13"/>
  <c r="T74" i="13"/>
  <c r="T71" i="13"/>
  <c r="T55" i="13"/>
  <c r="T76" i="13"/>
  <c r="T91" i="13"/>
  <c r="T107" i="13"/>
  <c r="T84" i="13"/>
  <c r="T100" i="13"/>
  <c r="T69" i="13"/>
  <c r="T93" i="13"/>
  <c r="T109" i="13"/>
  <c r="T82" i="13"/>
  <c r="T86" i="13"/>
  <c r="T16" i="13"/>
  <c r="T29" i="13"/>
  <c r="T31" i="13"/>
  <c r="T23" i="13"/>
  <c r="T25" i="13"/>
  <c r="P115" i="12"/>
  <c r="Q18" i="12"/>
  <c r="Q21" i="12"/>
  <c r="Q51" i="12"/>
  <c r="Q68" i="12"/>
  <c r="Q96" i="12"/>
  <c r="Q74" i="12"/>
  <c r="Q15" i="12"/>
  <c r="Q44" i="12"/>
  <c r="Q60" i="12"/>
  <c r="Q98" i="12"/>
  <c r="Q20" i="12"/>
  <c r="Q25" i="12"/>
  <c r="Q55" i="12"/>
  <c r="Q72" i="12"/>
  <c r="Q100" i="12"/>
  <c r="R11" i="12"/>
  <c r="Q14" i="12" s="1"/>
  <c r="Q84" i="12"/>
  <c r="Q50" i="12"/>
  <c r="Q31" i="12"/>
  <c r="Q37" i="12"/>
  <c r="Q67" i="12"/>
  <c r="Q57" i="12"/>
  <c r="Q112" i="12"/>
  <c r="Q106" i="12"/>
  <c r="Q12" i="12"/>
  <c r="Q45" i="12"/>
  <c r="Q81" i="12"/>
  <c r="Q90" i="12"/>
  <c r="Q35" i="12"/>
  <c r="Q41" i="12"/>
  <c r="Q71" i="12"/>
  <c r="Q61" i="12"/>
  <c r="Q80" i="12"/>
  <c r="Q110" i="12"/>
  <c r="Q28" i="12"/>
  <c r="Q91" i="12"/>
  <c r="Q66" i="12"/>
  <c r="Q27" i="12"/>
  <c r="Q48" i="12"/>
  <c r="Q46" i="12"/>
  <c r="Q64" i="12"/>
  <c r="Q92" i="12"/>
  <c r="Q70" i="12"/>
  <c r="Q111" i="12"/>
  <c r="Q52" i="12"/>
  <c r="Q109" i="12"/>
  <c r="Q39" i="12"/>
  <c r="Q101" i="12"/>
  <c r="Q40" i="12"/>
  <c r="Q56" i="12"/>
  <c r="Q62" i="12"/>
  <c r="Q103" i="12"/>
  <c r="Q43" i="12"/>
  <c r="Q79" i="12"/>
  <c r="Q88" i="12"/>
  <c r="Q94" i="12"/>
  <c r="Q59" i="12"/>
  <c r="Q32" i="12"/>
  <c r="Q85" i="12"/>
  <c r="Q95" i="12"/>
  <c r="Q47" i="12"/>
  <c r="Q19" i="12"/>
  <c r="Q83" i="12"/>
  <c r="Q73" i="12"/>
  <c r="Q93" i="12"/>
  <c r="Q82" i="12"/>
  <c r="Q23" i="12"/>
  <c r="Q42" i="12"/>
  <c r="Q104" i="12"/>
  <c r="Q107" i="12"/>
  <c r="Q24" i="12"/>
  <c r="Q22" i="12"/>
  <c r="Q87" i="12"/>
  <c r="Q77" i="12"/>
  <c r="Q97" i="12"/>
  <c r="Q86" i="12"/>
  <c r="Q29" i="12"/>
  <c r="Q65" i="12"/>
  <c r="Q114" i="12"/>
  <c r="Q76" i="12"/>
  <c r="Q33" i="12"/>
  <c r="Q63" i="12"/>
  <c r="Q53" i="12"/>
  <c r="Q108" i="12"/>
  <c r="Q102" i="12"/>
  <c r="Q113" i="12"/>
  <c r="Q36" i="12"/>
  <c r="Q34" i="12"/>
  <c r="Q89" i="12"/>
  <c r="Q99" i="12"/>
  <c r="Q75" i="12"/>
  <c r="Q16" i="12"/>
  <c r="Q38" i="12"/>
  <c r="Q54" i="12"/>
  <c r="Q26" i="12"/>
  <c r="Q58" i="12"/>
  <c r="Q49" i="12"/>
  <c r="Q69" i="12"/>
  <c r="Q78" i="12"/>
  <c r="Q17" i="12"/>
  <c r="Q30" i="12"/>
  <c r="Q105" i="12"/>
  <c r="N19" i="33"/>
  <c r="N14" i="33"/>
  <c r="N34" i="33"/>
  <c r="N50" i="33"/>
  <c r="N66" i="33"/>
  <c r="N82" i="33"/>
  <c r="N98" i="33"/>
  <c r="N20" i="33"/>
  <c r="N39" i="33"/>
  <c r="N55" i="33"/>
  <c r="N71" i="33"/>
  <c r="N87" i="33"/>
  <c r="N28" i="33"/>
  <c r="N44" i="33"/>
  <c r="N60" i="33"/>
  <c r="N16" i="33"/>
  <c r="N37" i="33"/>
  <c r="N80" i="33"/>
  <c r="N104" i="33"/>
  <c r="N81" i="33"/>
  <c r="N105" i="33"/>
  <c r="N69" i="33"/>
  <c r="N101" i="33"/>
  <c r="N57" i="33"/>
  <c r="N92" i="33"/>
  <c r="N10" i="33"/>
  <c r="N21" i="33"/>
  <c r="N62" i="33"/>
  <c r="N110" i="33"/>
  <c r="N51" i="33"/>
  <c r="N24" i="33"/>
  <c r="N56" i="33"/>
  <c r="N61" i="33"/>
  <c r="N100" i="33"/>
  <c r="N96" i="33"/>
  <c r="N108" i="33"/>
  <c r="N23" i="33"/>
  <c r="N18" i="33"/>
  <c r="N38" i="33"/>
  <c r="N54" i="33"/>
  <c r="N70" i="33"/>
  <c r="N86" i="33"/>
  <c r="N102" i="33"/>
  <c r="N27" i="33"/>
  <c r="N43" i="33"/>
  <c r="N59" i="33"/>
  <c r="N75" i="33"/>
  <c r="N91" i="33"/>
  <c r="N32" i="33"/>
  <c r="N48" i="33"/>
  <c r="N64" i="33"/>
  <c r="N25" i="33"/>
  <c r="N41" i="33"/>
  <c r="N88" i="33"/>
  <c r="N109" i="33"/>
  <c r="N89" i="33"/>
  <c r="N111" i="33"/>
  <c r="N76" i="33"/>
  <c r="N107" i="33"/>
  <c r="N73" i="33"/>
  <c r="N97" i="33"/>
  <c r="N15" i="33"/>
  <c r="N46" i="33"/>
  <c r="N94" i="33"/>
  <c r="N35" i="33"/>
  <c r="N83" i="33"/>
  <c r="N40" i="33"/>
  <c r="N33" i="33"/>
  <c r="N99" i="33"/>
  <c r="N53" i="33"/>
  <c r="N85" i="33"/>
  <c r="O9" i="33"/>
  <c r="N12" i="33" s="1"/>
  <c r="N17" i="33"/>
  <c r="N26" i="33"/>
  <c r="N42" i="33"/>
  <c r="N58" i="33"/>
  <c r="N74" i="33"/>
  <c r="N90" i="33"/>
  <c r="N106" i="33"/>
  <c r="N31" i="33"/>
  <c r="N47" i="33"/>
  <c r="N63" i="33"/>
  <c r="N79" i="33"/>
  <c r="N22" i="33"/>
  <c r="N36" i="33"/>
  <c r="N52" i="33"/>
  <c r="N68" i="33"/>
  <c r="N29" i="33"/>
  <c r="N45" i="33"/>
  <c r="N93" i="33"/>
  <c r="N49" i="33"/>
  <c r="N95" i="33"/>
  <c r="N13" i="33"/>
  <c r="N84" i="33"/>
  <c r="N112" i="33"/>
  <c r="N77" i="33"/>
  <c r="N103" i="33"/>
  <c r="N30" i="33"/>
  <c r="N78" i="33"/>
  <c r="N67" i="33"/>
  <c r="N72" i="33"/>
  <c r="N65" i="33"/>
  <c r="N22" i="34"/>
  <c r="N38" i="34"/>
  <c r="O9" i="34"/>
  <c r="N12" i="34" s="1"/>
  <c r="N27" i="34"/>
  <c r="N16" i="34"/>
  <c r="N32" i="34"/>
  <c r="N48" i="34"/>
  <c r="N55" i="34"/>
  <c r="N71" i="34"/>
  <c r="N87" i="34"/>
  <c r="N103" i="34"/>
  <c r="N25" i="34"/>
  <c r="N60" i="34"/>
  <c r="N76" i="34"/>
  <c r="N41" i="34"/>
  <c r="N61" i="34"/>
  <c r="N77" i="34"/>
  <c r="N93" i="34"/>
  <c r="N109" i="34"/>
  <c r="N51" i="34"/>
  <c r="N66" i="34"/>
  <c r="N82" i="34"/>
  <c r="N98" i="34"/>
  <c r="N92" i="34"/>
  <c r="N10" i="34"/>
  <c r="N34" i="34"/>
  <c r="N28" i="34"/>
  <c r="N67" i="34"/>
  <c r="N99" i="34"/>
  <c r="N72" i="34"/>
  <c r="N57" i="34"/>
  <c r="N105" i="34"/>
  <c r="N78" i="34"/>
  <c r="N110" i="34"/>
  <c r="N26" i="34"/>
  <c r="N42" i="34"/>
  <c r="N15" i="34"/>
  <c r="N31" i="34"/>
  <c r="N20" i="34"/>
  <c r="N36" i="34"/>
  <c r="N21" i="34"/>
  <c r="N59" i="34"/>
  <c r="N75" i="34"/>
  <c r="N91" i="34"/>
  <c r="N107" i="34"/>
  <c r="N47" i="34"/>
  <c r="N64" i="34"/>
  <c r="N80" i="34"/>
  <c r="N49" i="34"/>
  <c r="N65" i="34"/>
  <c r="N81" i="34"/>
  <c r="N97" i="34"/>
  <c r="N17" i="34"/>
  <c r="N54" i="34"/>
  <c r="N70" i="34"/>
  <c r="N86" i="34"/>
  <c r="N102" i="34"/>
  <c r="N108" i="34"/>
  <c r="N100" i="34"/>
  <c r="N14" i="34"/>
  <c r="N46" i="34"/>
  <c r="N19" i="34"/>
  <c r="N35" i="34"/>
  <c r="N40" i="34"/>
  <c r="N63" i="34"/>
  <c r="N79" i="34"/>
  <c r="N111" i="34"/>
  <c r="N52" i="34"/>
  <c r="N84" i="34"/>
  <c r="N69" i="34"/>
  <c r="N85" i="34"/>
  <c r="N33" i="34"/>
  <c r="N58" i="34"/>
  <c r="N90" i="34"/>
  <c r="N106" i="34"/>
  <c r="N88" i="34"/>
  <c r="N50" i="34"/>
  <c r="N39" i="34"/>
  <c r="N44" i="34"/>
  <c r="N83" i="34"/>
  <c r="N56" i="34"/>
  <c r="N29" i="34"/>
  <c r="N89" i="34"/>
  <c r="N43" i="34"/>
  <c r="N94" i="34"/>
  <c r="N112" i="34"/>
  <c r="N30" i="34"/>
  <c r="N24" i="34"/>
  <c r="N37" i="34"/>
  <c r="N95" i="34"/>
  <c r="N68" i="34"/>
  <c r="N53" i="34"/>
  <c r="N101" i="34"/>
  <c r="N74" i="34"/>
  <c r="N96" i="34"/>
  <c r="N18" i="34"/>
  <c r="N23" i="34"/>
  <c r="N45" i="34"/>
  <c r="N13" i="34"/>
  <c r="N73" i="34"/>
  <c r="N62" i="34"/>
  <c r="N104" i="34"/>
  <c r="N24" i="32"/>
  <c r="N36" i="32"/>
  <c r="N20" i="32"/>
  <c r="N55" i="32"/>
  <c r="N58" i="32"/>
  <c r="N32" i="32"/>
  <c r="N27" i="32"/>
  <c r="N28" i="32"/>
  <c r="N34" i="32"/>
  <c r="N35" i="32"/>
  <c r="N76" i="32"/>
  <c r="N93" i="32"/>
  <c r="N103" i="32"/>
  <c r="N15" i="32"/>
  <c r="N48" i="32"/>
  <c r="N71" i="32"/>
  <c r="N87" i="32"/>
  <c r="N44" i="32"/>
  <c r="N68" i="32"/>
  <c r="N84" i="32"/>
  <c r="N97" i="32"/>
  <c r="N107" i="32"/>
  <c r="N40" i="32"/>
  <c r="N96" i="32"/>
  <c r="N77" i="32"/>
  <c r="N112" i="32"/>
  <c r="N10" i="32"/>
  <c r="N59" i="32"/>
  <c r="N90" i="32"/>
  <c r="N111" i="32"/>
  <c r="N85" i="32"/>
  <c r="N64" i="32"/>
  <c r="N105" i="32"/>
  <c r="N19" i="32"/>
  <c r="N86" i="32"/>
  <c r="N54" i="32"/>
  <c r="N23" i="32"/>
  <c r="N16" i="32"/>
  <c r="N46" i="32"/>
  <c r="N17" i="32"/>
  <c r="N51" i="32"/>
  <c r="N49" i="32"/>
  <c r="N81" i="32"/>
  <c r="N95" i="32"/>
  <c r="N106" i="32"/>
  <c r="N26" i="32"/>
  <c r="N61" i="32"/>
  <c r="N78" i="32"/>
  <c r="N92" i="32"/>
  <c r="N21" i="32"/>
  <c r="N57" i="32"/>
  <c r="N73" i="32"/>
  <c r="N89" i="32"/>
  <c r="N99" i="32"/>
  <c r="N110" i="32"/>
  <c r="N66" i="32"/>
  <c r="N53" i="32"/>
  <c r="N104" i="32"/>
  <c r="N37" i="32"/>
  <c r="N18" i="32"/>
  <c r="N42" i="32"/>
  <c r="N47" i="32"/>
  <c r="N74" i="32"/>
  <c r="N101" i="32"/>
  <c r="N69" i="32"/>
  <c r="N41" i="32"/>
  <c r="N94" i="32"/>
  <c r="N79" i="32"/>
  <c r="N38" i="32"/>
  <c r="N39" i="32"/>
  <c r="N22" i="32"/>
  <c r="N43" i="32"/>
  <c r="N63" i="32"/>
  <c r="N29" i="32"/>
  <c r="N33" i="32"/>
  <c r="N67" i="32"/>
  <c r="O9" i="32"/>
  <c r="N12" i="32" s="1"/>
  <c r="N52" i="32"/>
  <c r="N83" i="32"/>
  <c r="N98" i="32"/>
  <c r="N109" i="32"/>
  <c r="N30" i="32"/>
  <c r="N65" i="32"/>
  <c r="N80" i="32"/>
  <c r="N100" i="32"/>
  <c r="N25" i="32"/>
  <c r="N60" i="32"/>
  <c r="N75" i="32"/>
  <c r="N91" i="32"/>
  <c r="N102" i="32"/>
  <c r="N88" i="32"/>
  <c r="N62" i="32"/>
  <c r="N56" i="32"/>
  <c r="N72" i="32"/>
  <c r="N50" i="32"/>
  <c r="N31" i="32"/>
  <c r="N45" i="32"/>
  <c r="N108" i="32"/>
  <c r="N82" i="32"/>
  <c r="N70" i="32"/>
  <c r="P18" i="16"/>
  <c r="O19" i="16"/>
  <c r="P10" i="21"/>
  <c r="O11" i="21"/>
  <c r="P16" i="17"/>
  <c r="O17" i="17"/>
  <c r="M113" i="33"/>
  <c r="M113" i="34"/>
  <c r="P18" i="4"/>
  <c r="O19" i="4"/>
  <c r="AK12" i="48" s="1"/>
  <c r="AK11" i="48"/>
  <c r="O8" i="15"/>
  <c r="N9" i="15"/>
  <c r="P9" i="19"/>
  <c r="O10" i="19"/>
  <c r="N10" i="55"/>
  <c r="M11" i="55"/>
  <c r="N10" i="20"/>
  <c r="M11" i="20"/>
  <c r="P17" i="7"/>
  <c r="Q16" i="7"/>
  <c r="Q115" i="11"/>
  <c r="R51" i="11"/>
  <c r="R33" i="11"/>
  <c r="R22" i="11"/>
  <c r="R56" i="11"/>
  <c r="R106" i="11"/>
  <c r="R39" i="11"/>
  <c r="R21" i="11"/>
  <c r="R85" i="11"/>
  <c r="R74" i="11"/>
  <c r="R82" i="11"/>
  <c r="R17" i="11"/>
  <c r="R75" i="11"/>
  <c r="R57" i="11"/>
  <c r="R46" i="11"/>
  <c r="R107" i="11"/>
  <c r="R48" i="11"/>
  <c r="R98" i="11"/>
  <c r="R36" i="11"/>
  <c r="R31" i="11"/>
  <c r="R20" i="11"/>
  <c r="R77" i="11"/>
  <c r="R66" i="11"/>
  <c r="R60" i="11"/>
  <c r="R97" i="11"/>
  <c r="R12" i="11"/>
  <c r="R105" i="11"/>
  <c r="R67" i="11"/>
  <c r="R49" i="11"/>
  <c r="R38" i="11"/>
  <c r="R99" i="11"/>
  <c r="R94" i="11"/>
  <c r="R55" i="11"/>
  <c r="R37" i="11"/>
  <c r="R26" i="11"/>
  <c r="R72" i="11"/>
  <c r="R104" i="11"/>
  <c r="R27" i="11"/>
  <c r="R91" i="11"/>
  <c r="R73" i="11"/>
  <c r="R62" i="11"/>
  <c r="R44" i="11"/>
  <c r="R92" i="11"/>
  <c r="R114" i="11"/>
  <c r="R84" i="11"/>
  <c r="R47" i="11"/>
  <c r="R29" i="11"/>
  <c r="S11" i="11"/>
  <c r="R40" i="11"/>
  <c r="R96" i="11"/>
  <c r="R113" i="11"/>
  <c r="R15" i="11"/>
  <c r="R19" i="11"/>
  <c r="R83" i="11"/>
  <c r="R65" i="11"/>
  <c r="R54" i="11"/>
  <c r="R100" i="11"/>
  <c r="R16" i="11"/>
  <c r="R71" i="11"/>
  <c r="R53" i="11"/>
  <c r="R42" i="11"/>
  <c r="R103" i="11"/>
  <c r="R32" i="11"/>
  <c r="R43" i="11"/>
  <c r="R25" i="11"/>
  <c r="R89" i="11"/>
  <c r="R78" i="11"/>
  <c r="R90" i="11"/>
  <c r="R109" i="11"/>
  <c r="R76" i="11"/>
  <c r="R110" i="11"/>
  <c r="R63" i="11"/>
  <c r="R45" i="11"/>
  <c r="R34" i="11"/>
  <c r="R95" i="11"/>
  <c r="R112" i="11"/>
  <c r="R86" i="11"/>
  <c r="R80" i="11"/>
  <c r="R35" i="11"/>
  <c r="R24" i="11"/>
  <c r="R81" i="11"/>
  <c r="R70" i="11"/>
  <c r="R101" i="11"/>
  <c r="R23" i="11"/>
  <c r="R87" i="11"/>
  <c r="R69" i="11"/>
  <c r="R58" i="11"/>
  <c r="R28" i="11"/>
  <c r="R52" i="11"/>
  <c r="R59" i="11"/>
  <c r="R41" i="11"/>
  <c r="R30" i="11"/>
  <c r="R88" i="11"/>
  <c r="R108" i="11"/>
  <c r="R68" i="11"/>
  <c r="R14" i="11"/>
  <c r="R18" i="11"/>
  <c r="R79" i="11"/>
  <c r="R61" i="11"/>
  <c r="R50" i="11"/>
  <c r="R111" i="11"/>
  <c r="R64" i="11"/>
  <c r="R102" i="11"/>
  <c r="R93" i="11"/>
  <c r="P13" i="37"/>
  <c r="O14" i="37"/>
  <c r="N14" i="32" l="1"/>
  <c r="M113" i="32"/>
  <c r="N13" i="32"/>
  <c r="T13" i="13"/>
  <c r="T114" i="13" s="1"/>
  <c r="U39" i="13"/>
  <c r="U36" i="13"/>
  <c r="U15" i="13"/>
  <c r="U34" i="13"/>
  <c r="U63" i="13"/>
  <c r="U52" i="13"/>
  <c r="U49" i="13"/>
  <c r="U62" i="13"/>
  <c r="U77" i="13"/>
  <c r="U70" i="13"/>
  <c r="U67" i="13"/>
  <c r="U82" i="13"/>
  <c r="U98" i="13"/>
  <c r="U64" i="13"/>
  <c r="U91" i="13"/>
  <c r="U107" i="13"/>
  <c r="U80" i="13"/>
  <c r="U96" i="13"/>
  <c r="U112" i="13"/>
  <c r="U105" i="13"/>
  <c r="U89" i="13"/>
  <c r="U33" i="13"/>
  <c r="U18" i="13"/>
  <c r="U31" i="13"/>
  <c r="U23" i="13"/>
  <c r="V10" i="13"/>
  <c r="U13" i="13" s="1"/>
  <c r="U43" i="13"/>
  <c r="U40" i="13"/>
  <c r="U37" i="13"/>
  <c r="U51" i="13"/>
  <c r="U26" i="13"/>
  <c r="U56" i="13"/>
  <c r="U53" i="13"/>
  <c r="U65" i="13"/>
  <c r="U46" i="13"/>
  <c r="U74" i="13"/>
  <c r="U71" i="13"/>
  <c r="U86" i="13"/>
  <c r="U102" i="13"/>
  <c r="U79" i="13"/>
  <c r="U95" i="13"/>
  <c r="U111" i="13"/>
  <c r="U84" i="13"/>
  <c r="U100" i="13"/>
  <c r="U14" i="13"/>
  <c r="U72" i="13"/>
  <c r="U85" i="13"/>
  <c r="U27" i="13"/>
  <c r="U29" i="13"/>
  <c r="U20" i="13"/>
  <c r="U24" i="13"/>
  <c r="U11" i="13"/>
  <c r="U47" i="13"/>
  <c r="U44" i="13"/>
  <c r="U41" i="13"/>
  <c r="U55" i="13"/>
  <c r="U32" i="13"/>
  <c r="U60" i="13"/>
  <c r="U57" i="13"/>
  <c r="U69" i="13"/>
  <c r="U50" i="13"/>
  <c r="U78" i="13"/>
  <c r="U75" i="13"/>
  <c r="U90" i="13"/>
  <c r="U106" i="13"/>
  <c r="U83" i="13"/>
  <c r="U99" i="13"/>
  <c r="U58" i="13"/>
  <c r="U88" i="13"/>
  <c r="U104" i="13"/>
  <c r="U93" i="13"/>
  <c r="U81" i="13"/>
  <c r="U101" i="13"/>
  <c r="U28" i="13"/>
  <c r="U30" i="13"/>
  <c r="U21" i="13"/>
  <c r="U35" i="13"/>
  <c r="U113" i="13"/>
  <c r="U48" i="13"/>
  <c r="U45" i="13"/>
  <c r="U59" i="13"/>
  <c r="U38" i="13"/>
  <c r="U42" i="13"/>
  <c r="U61" i="13"/>
  <c r="U73" i="13"/>
  <c r="U66" i="13"/>
  <c r="U54" i="13"/>
  <c r="U76" i="13"/>
  <c r="U94" i="13"/>
  <c r="U110" i="13"/>
  <c r="U87" i="13"/>
  <c r="U103" i="13"/>
  <c r="U68" i="13"/>
  <c r="U92" i="13"/>
  <c r="U108" i="13"/>
  <c r="U109" i="13"/>
  <c r="U97" i="13"/>
  <c r="U16" i="13"/>
  <c r="U17" i="13"/>
  <c r="U19" i="13"/>
  <c r="U22" i="13"/>
  <c r="U25" i="13"/>
  <c r="Q115" i="12"/>
  <c r="R17" i="12"/>
  <c r="R39" i="12"/>
  <c r="R45" i="12"/>
  <c r="R67" i="12"/>
  <c r="R83" i="12"/>
  <c r="R108" i="12"/>
  <c r="R110" i="12"/>
  <c r="S11" i="12"/>
  <c r="R74" i="12"/>
  <c r="R107" i="12"/>
  <c r="R42" i="12"/>
  <c r="R79" i="12"/>
  <c r="R34" i="12"/>
  <c r="R32" i="12"/>
  <c r="R70" i="12"/>
  <c r="R60" i="12"/>
  <c r="R103" i="12"/>
  <c r="R93" i="12"/>
  <c r="R38" i="12"/>
  <c r="R90" i="12"/>
  <c r="R69" i="12"/>
  <c r="R52" i="12"/>
  <c r="R81" i="12"/>
  <c r="R40" i="12"/>
  <c r="R15" i="12"/>
  <c r="R84" i="12"/>
  <c r="R44" i="12"/>
  <c r="R61" i="12"/>
  <c r="R20" i="12"/>
  <c r="R36" i="12"/>
  <c r="R62" i="12"/>
  <c r="R27" i="12"/>
  <c r="R53" i="12"/>
  <c r="R98" i="12"/>
  <c r="R102" i="12"/>
  <c r="R26" i="12"/>
  <c r="R101" i="12"/>
  <c r="R23" i="12"/>
  <c r="R88" i="12"/>
  <c r="R22" i="12"/>
  <c r="R57" i="12"/>
  <c r="R19" i="12"/>
  <c r="R71" i="12"/>
  <c r="R77" i="12"/>
  <c r="R91" i="12"/>
  <c r="R112" i="12"/>
  <c r="R111" i="12"/>
  <c r="R30" i="12"/>
  <c r="R28" i="12"/>
  <c r="R66" i="12"/>
  <c r="R56" i="12"/>
  <c r="R99" i="12"/>
  <c r="R89" i="12"/>
  <c r="R12" i="12"/>
  <c r="R31" i="12"/>
  <c r="R59" i="12"/>
  <c r="R100" i="12"/>
  <c r="R24" i="12"/>
  <c r="R104" i="12"/>
  <c r="R50" i="12"/>
  <c r="R48" i="12"/>
  <c r="R86" i="12"/>
  <c r="R76" i="12"/>
  <c r="R65" i="12"/>
  <c r="R109" i="12"/>
  <c r="R47" i="12"/>
  <c r="R75" i="12"/>
  <c r="R97" i="12"/>
  <c r="R95" i="12"/>
  <c r="R16" i="12"/>
  <c r="R78" i="12"/>
  <c r="R18" i="12"/>
  <c r="R73" i="12"/>
  <c r="R46" i="12"/>
  <c r="R72" i="12"/>
  <c r="R105" i="12"/>
  <c r="R64" i="12"/>
  <c r="R106" i="12"/>
  <c r="R33" i="12"/>
  <c r="R96" i="12"/>
  <c r="R21" i="12"/>
  <c r="R85" i="12"/>
  <c r="R68" i="12"/>
  <c r="R51" i="12"/>
  <c r="R92" i="12"/>
  <c r="R37" i="12"/>
  <c r="R63" i="12"/>
  <c r="R43" i="12"/>
  <c r="R87" i="12"/>
  <c r="R58" i="12"/>
  <c r="R41" i="12"/>
  <c r="R49" i="12"/>
  <c r="R82" i="12"/>
  <c r="R113" i="12"/>
  <c r="R55" i="12"/>
  <c r="R80" i="12"/>
  <c r="R25" i="12"/>
  <c r="R29" i="12"/>
  <c r="R94" i="12"/>
  <c r="R14" i="12"/>
  <c r="R54" i="12"/>
  <c r="R114" i="12"/>
  <c r="R35" i="12"/>
  <c r="N113" i="33"/>
  <c r="P19" i="4"/>
  <c r="AL12" i="48" s="1"/>
  <c r="AL11" i="48"/>
  <c r="Q18" i="4"/>
  <c r="Q10" i="21"/>
  <c r="P11" i="21"/>
  <c r="N113" i="34"/>
  <c r="O18" i="33"/>
  <c r="O20" i="33"/>
  <c r="O33" i="33"/>
  <c r="O49" i="33"/>
  <c r="O65" i="33"/>
  <c r="O81" i="33"/>
  <c r="O97" i="33"/>
  <c r="O13" i="33"/>
  <c r="O34" i="33"/>
  <c r="O50" i="33"/>
  <c r="O66" i="33"/>
  <c r="O82" i="33"/>
  <c r="O27" i="33"/>
  <c r="O43" i="33"/>
  <c r="O59" i="33"/>
  <c r="O75" i="33"/>
  <c r="O24" i="33"/>
  <c r="O40" i="33"/>
  <c r="O87" i="33"/>
  <c r="O108" i="33"/>
  <c r="O88" i="33"/>
  <c r="O110" i="33"/>
  <c r="O83" i="33"/>
  <c r="O106" i="33"/>
  <c r="O76" i="33"/>
  <c r="O107" i="33"/>
  <c r="O22" i="33"/>
  <c r="O17" i="33"/>
  <c r="O53" i="33"/>
  <c r="O69" i="33"/>
  <c r="O101" i="33"/>
  <c r="O19" i="33"/>
  <c r="O54" i="33"/>
  <c r="O70" i="33"/>
  <c r="O31" i="33"/>
  <c r="O63" i="33"/>
  <c r="O14" i="33"/>
  <c r="O44" i="33"/>
  <c r="O92" i="33"/>
  <c r="O94" i="33"/>
  <c r="O111" i="33"/>
  <c r="O84" i="33"/>
  <c r="O16" i="33"/>
  <c r="O61" i="33"/>
  <c r="O93" i="33"/>
  <c r="O30" i="33"/>
  <c r="O78" i="33"/>
  <c r="O55" i="33"/>
  <c r="O23" i="33"/>
  <c r="O103" i="33"/>
  <c r="O104" i="33"/>
  <c r="O72" i="33"/>
  <c r="O37" i="33"/>
  <c r="O85" i="33"/>
  <c r="O38" i="33"/>
  <c r="O86" i="33"/>
  <c r="O47" i="33"/>
  <c r="O28" i="33"/>
  <c r="O48" i="33"/>
  <c r="O91" i="33"/>
  <c r="O112" i="33"/>
  <c r="O45" i="33"/>
  <c r="O46" i="33"/>
  <c r="O39" i="33"/>
  <c r="O79" i="33"/>
  <c r="O100" i="33"/>
  <c r="P9" i="33"/>
  <c r="O12" i="33" s="1"/>
  <c r="O25" i="33"/>
  <c r="O41" i="33"/>
  <c r="O57" i="33"/>
  <c r="O73" i="33"/>
  <c r="O89" i="33"/>
  <c r="O105" i="33"/>
  <c r="O26" i="33"/>
  <c r="O42" i="33"/>
  <c r="O58" i="33"/>
  <c r="O74" i="33"/>
  <c r="O90" i="33"/>
  <c r="O35" i="33"/>
  <c r="O51" i="33"/>
  <c r="O67" i="33"/>
  <c r="O15" i="33"/>
  <c r="O32" i="33"/>
  <c r="O60" i="33"/>
  <c r="O98" i="33"/>
  <c r="O64" i="33"/>
  <c r="O99" i="33"/>
  <c r="O52" i="33"/>
  <c r="O95" i="33"/>
  <c r="O56" i="33"/>
  <c r="O96" i="33"/>
  <c r="O10" i="33"/>
  <c r="O29" i="33"/>
  <c r="O77" i="33"/>
  <c r="O109" i="33"/>
  <c r="O62" i="33"/>
  <c r="O21" i="33"/>
  <c r="O71" i="33"/>
  <c r="O36" i="33"/>
  <c r="O80" i="33"/>
  <c r="O68" i="33"/>
  <c r="O102" i="33"/>
  <c r="R16" i="7"/>
  <c r="Q17" i="7"/>
  <c r="Q16" i="17"/>
  <c r="P17" i="17"/>
  <c r="N11" i="20"/>
  <c r="O10" i="20"/>
  <c r="P10" i="19"/>
  <c r="Q9" i="19"/>
  <c r="O29" i="34"/>
  <c r="O45" i="34"/>
  <c r="O26" i="34"/>
  <c r="O14" i="34"/>
  <c r="O27" i="34"/>
  <c r="O43" i="34"/>
  <c r="O44" i="34"/>
  <c r="O62" i="34"/>
  <c r="O78" i="34"/>
  <c r="O94" i="34"/>
  <c r="O110" i="34"/>
  <c r="O55" i="34"/>
  <c r="O71" i="34"/>
  <c r="O28" i="34"/>
  <c r="O56" i="34"/>
  <c r="O72" i="34"/>
  <c r="O88" i="34"/>
  <c r="O104" i="34"/>
  <c r="O16" i="34"/>
  <c r="O53" i="34"/>
  <c r="O69" i="34"/>
  <c r="O85" i="34"/>
  <c r="O101" i="34"/>
  <c r="O91" i="34"/>
  <c r="O99" i="34"/>
  <c r="O32" i="34"/>
  <c r="O73" i="34"/>
  <c r="O105" i="34"/>
  <c r="O107" i="34"/>
  <c r="O25" i="34"/>
  <c r="O38" i="34"/>
  <c r="O36" i="34"/>
  <c r="O74" i="34"/>
  <c r="O46" i="34"/>
  <c r="O83" i="34"/>
  <c r="O84" i="34"/>
  <c r="O50" i="34"/>
  <c r="O81" i="34"/>
  <c r="O111" i="34"/>
  <c r="O10" i="34"/>
  <c r="O17" i="34"/>
  <c r="O33" i="34"/>
  <c r="O49" i="34"/>
  <c r="O30" i="34"/>
  <c r="O15" i="34"/>
  <c r="O31" i="34"/>
  <c r="O47" i="34"/>
  <c r="O51" i="34"/>
  <c r="O66" i="34"/>
  <c r="O82" i="34"/>
  <c r="O98" i="34"/>
  <c r="O59" i="34"/>
  <c r="O75" i="34"/>
  <c r="O40" i="34"/>
  <c r="O60" i="34"/>
  <c r="O76" i="34"/>
  <c r="O92" i="34"/>
  <c r="O108" i="34"/>
  <c r="O57" i="34"/>
  <c r="O89" i="34"/>
  <c r="O87" i="34"/>
  <c r="O41" i="34"/>
  <c r="O39" i="34"/>
  <c r="O90" i="34"/>
  <c r="O52" i="34"/>
  <c r="P9" i="34"/>
  <c r="O12" i="34" s="1"/>
  <c r="O97" i="34"/>
  <c r="O21" i="34"/>
  <c r="O37" i="34"/>
  <c r="O18" i="34"/>
  <c r="O34" i="34"/>
  <c r="O19" i="34"/>
  <c r="O35" i="34"/>
  <c r="O20" i="34"/>
  <c r="O54" i="34"/>
  <c r="O70" i="34"/>
  <c r="O86" i="34"/>
  <c r="O102" i="34"/>
  <c r="O24" i="34"/>
  <c r="O63" i="34"/>
  <c r="O79" i="34"/>
  <c r="O48" i="34"/>
  <c r="O64" i="34"/>
  <c r="O80" i="34"/>
  <c r="O96" i="34"/>
  <c r="O112" i="34"/>
  <c r="O42" i="34"/>
  <c r="O61" i="34"/>
  <c r="O77" i="34"/>
  <c r="O93" i="34"/>
  <c r="O109" i="34"/>
  <c r="O95" i="34"/>
  <c r="O103" i="34"/>
  <c r="O22" i="34"/>
  <c r="O23" i="34"/>
  <c r="O58" i="34"/>
  <c r="O106" i="34"/>
  <c r="O67" i="34"/>
  <c r="O68" i="34"/>
  <c r="O100" i="34"/>
  <c r="O65" i="34"/>
  <c r="O13" i="34"/>
  <c r="P19" i="16"/>
  <c r="Q18" i="16"/>
  <c r="O10" i="55"/>
  <c r="N11" i="55"/>
  <c r="O9" i="15"/>
  <c r="P8" i="15"/>
  <c r="O56" i="32"/>
  <c r="O104" i="32"/>
  <c r="O52" i="32"/>
  <c r="O111" i="32"/>
  <c r="O80" i="32"/>
  <c r="O107" i="32"/>
  <c r="O44" i="32"/>
  <c r="O64" i="32"/>
  <c r="O87" i="32"/>
  <c r="O18" i="32"/>
  <c r="O66" i="32"/>
  <c r="O33" i="32"/>
  <c r="O69" i="32"/>
  <c r="O32" i="32"/>
  <c r="O67" i="32"/>
  <c r="O90" i="32"/>
  <c r="O81" i="32"/>
  <c r="O79" i="32"/>
  <c r="O102" i="32"/>
  <c r="O54" i="32"/>
  <c r="O17" i="32"/>
  <c r="O61" i="32"/>
  <c r="O26" i="32"/>
  <c r="O59" i="32"/>
  <c r="O98" i="32"/>
  <c r="O73" i="32"/>
  <c r="O40" i="32"/>
  <c r="O103" i="32"/>
  <c r="O48" i="32"/>
  <c r="O23" i="32"/>
  <c r="O85" i="32"/>
  <c r="O106" i="32"/>
  <c r="O31" i="32"/>
  <c r="O28" i="32"/>
  <c r="O77" i="32"/>
  <c r="O15" i="32"/>
  <c r="O72" i="32"/>
  <c r="O112" i="32"/>
  <c r="O76" i="32"/>
  <c r="O30" i="32"/>
  <c r="O92" i="32"/>
  <c r="O60" i="32"/>
  <c r="O84" i="32"/>
  <c r="O99" i="32"/>
  <c r="O71" i="32"/>
  <c r="O110" i="32"/>
  <c r="O58" i="32"/>
  <c r="O22" i="32"/>
  <c r="O57" i="32"/>
  <c r="O21" i="32"/>
  <c r="O51" i="32"/>
  <c r="O74" i="32"/>
  <c r="O65" i="32"/>
  <c r="O63" i="32"/>
  <c r="O86" i="32"/>
  <c r="O46" i="32"/>
  <c r="O109" i="32"/>
  <c r="O53" i="32"/>
  <c r="O19" i="32"/>
  <c r="O43" i="32"/>
  <c r="O82" i="32"/>
  <c r="O16" i="32"/>
  <c r="O20" i="32"/>
  <c r="O25" i="32"/>
  <c r="O39" i="32"/>
  <c r="O42" i="32"/>
  <c r="O41" i="32"/>
  <c r="O97" i="32"/>
  <c r="O62" i="32"/>
  <c r="O37" i="32"/>
  <c r="O89" i="32"/>
  <c r="O88" i="32"/>
  <c r="O95" i="32"/>
  <c r="O36" i="32"/>
  <c r="O100" i="32"/>
  <c r="O68" i="32"/>
  <c r="O91" i="32"/>
  <c r="O10" i="32"/>
  <c r="O55" i="32"/>
  <c r="O94" i="32"/>
  <c r="O50" i="32"/>
  <c r="O101" i="32"/>
  <c r="O49" i="32"/>
  <c r="O27" i="32"/>
  <c r="O34" i="32"/>
  <c r="P9" i="32"/>
  <c r="O12" i="32" s="1"/>
  <c r="O47" i="32"/>
  <c r="O70" i="32"/>
  <c r="O38" i="32"/>
  <c r="O93" i="32"/>
  <c r="O45" i="32"/>
  <c r="O35" i="32"/>
  <c r="O24" i="32"/>
  <c r="O105" i="32"/>
  <c r="O96" i="32"/>
  <c r="O108" i="32"/>
  <c r="O78" i="32"/>
  <c r="O83" i="32"/>
  <c r="O29" i="32"/>
  <c r="O75" i="32"/>
  <c r="R115" i="11"/>
  <c r="S26" i="11"/>
  <c r="S90" i="11"/>
  <c r="S68" i="11"/>
  <c r="S53" i="11"/>
  <c r="S106" i="11"/>
  <c r="S47" i="11"/>
  <c r="S105" i="11"/>
  <c r="S62" i="11"/>
  <c r="S40" i="11"/>
  <c r="S25" i="11"/>
  <c r="S55" i="11"/>
  <c r="S95" i="11"/>
  <c r="S112" i="11"/>
  <c r="S34" i="11"/>
  <c r="S19" i="11"/>
  <c r="S76" i="11"/>
  <c r="S61" i="11"/>
  <c r="S114" i="11"/>
  <c r="S79" i="11"/>
  <c r="S113" i="11"/>
  <c r="S70" i="11"/>
  <c r="S48" i="11"/>
  <c r="S33" i="11"/>
  <c r="S87" i="11"/>
  <c r="S103" i="11"/>
  <c r="S51" i="11"/>
  <c r="S42" i="11"/>
  <c r="S20" i="11"/>
  <c r="S84" i="11"/>
  <c r="S69" i="11"/>
  <c r="S27" i="11"/>
  <c r="S91" i="11"/>
  <c r="T11" i="11"/>
  <c r="S14" i="11" s="1"/>
  <c r="S78" i="11"/>
  <c r="S56" i="11"/>
  <c r="S41" i="11"/>
  <c r="S94" i="11"/>
  <c r="S111" i="11"/>
  <c r="S85" i="11"/>
  <c r="S50" i="11"/>
  <c r="S28" i="11"/>
  <c r="S92" i="11"/>
  <c r="S77" i="11"/>
  <c r="S59" i="11"/>
  <c r="S100" i="11"/>
  <c r="S22" i="11"/>
  <c r="S86" i="11"/>
  <c r="S64" i="11"/>
  <c r="S49" i="11"/>
  <c r="S102" i="11"/>
  <c r="S31" i="11"/>
  <c r="S101" i="11"/>
  <c r="S58" i="11"/>
  <c r="S36" i="11"/>
  <c r="S21" i="11"/>
  <c r="S39" i="11"/>
  <c r="S89" i="11"/>
  <c r="S108" i="11"/>
  <c r="S30" i="11"/>
  <c r="S18" i="11"/>
  <c r="S72" i="11"/>
  <c r="S57" i="11"/>
  <c r="S110" i="11"/>
  <c r="S63" i="11"/>
  <c r="S109" i="11"/>
  <c r="S66" i="11"/>
  <c r="S44" i="11"/>
  <c r="S29" i="11"/>
  <c r="S71" i="11"/>
  <c r="S99" i="11"/>
  <c r="S35" i="11"/>
  <c r="S38" i="11"/>
  <c r="S23" i="11"/>
  <c r="S80" i="11"/>
  <c r="S65" i="11"/>
  <c r="S83" i="11"/>
  <c r="S12" i="11"/>
  <c r="S74" i="11"/>
  <c r="S52" i="11"/>
  <c r="S37" i="11"/>
  <c r="S93" i="11"/>
  <c r="S107" i="11"/>
  <c r="S67" i="11"/>
  <c r="S46" i="11"/>
  <c r="S24" i="11"/>
  <c r="S88" i="11"/>
  <c r="S73" i="11"/>
  <c r="S43" i="11"/>
  <c r="S96" i="11"/>
  <c r="S16" i="11"/>
  <c r="S82" i="11"/>
  <c r="S60" i="11"/>
  <c r="S45" i="11"/>
  <c r="S98" i="11"/>
  <c r="S15" i="11"/>
  <c r="S97" i="11"/>
  <c r="S54" i="11"/>
  <c r="S32" i="11"/>
  <c r="S17" i="11"/>
  <c r="S81" i="11"/>
  <c r="S75" i="11"/>
  <c r="S104" i="11"/>
  <c r="Q13" i="37"/>
  <c r="P14" i="37"/>
  <c r="N113" i="32" l="1"/>
  <c r="O14" i="32"/>
  <c r="O13" i="32"/>
  <c r="U114" i="13"/>
  <c r="V25" i="13"/>
  <c r="V38" i="13"/>
  <c r="V39" i="13"/>
  <c r="V33" i="13"/>
  <c r="V48" i="13"/>
  <c r="V62" i="13"/>
  <c r="V55" i="13"/>
  <c r="V52" i="13"/>
  <c r="V61" i="13"/>
  <c r="V76" i="13"/>
  <c r="V73" i="13"/>
  <c r="V70" i="13"/>
  <c r="V81" i="13"/>
  <c r="V97" i="13"/>
  <c r="V57" i="13"/>
  <c r="V94" i="13"/>
  <c r="V110" i="13"/>
  <c r="V87" i="13"/>
  <c r="V103" i="13"/>
  <c r="V92" i="13"/>
  <c r="V112" i="13"/>
  <c r="V88" i="13"/>
  <c r="V28" i="13"/>
  <c r="V30" i="13"/>
  <c r="V14" i="13"/>
  <c r="V26" i="13"/>
  <c r="V42" i="13"/>
  <c r="V43" i="13"/>
  <c r="V36" i="13"/>
  <c r="V50" i="13"/>
  <c r="V15" i="13"/>
  <c r="V59" i="13"/>
  <c r="V56" i="13"/>
  <c r="V64" i="13"/>
  <c r="V49" i="13"/>
  <c r="V77" i="13"/>
  <c r="V74" i="13"/>
  <c r="V85" i="13"/>
  <c r="V101" i="13"/>
  <c r="V82" i="13"/>
  <c r="V98" i="13"/>
  <c r="V67" i="13"/>
  <c r="V91" i="13"/>
  <c r="V107" i="13"/>
  <c r="V108" i="13"/>
  <c r="V104" i="13"/>
  <c r="V27" i="13"/>
  <c r="V18" i="13"/>
  <c r="V20" i="13"/>
  <c r="V22" i="13"/>
  <c r="V11" i="13"/>
  <c r="W10" i="13"/>
  <c r="V32" i="13"/>
  <c r="V46" i="13"/>
  <c r="V47" i="13"/>
  <c r="V40" i="13"/>
  <c r="V54" i="13"/>
  <c r="V37" i="13"/>
  <c r="V63" i="13"/>
  <c r="V60" i="13"/>
  <c r="V68" i="13"/>
  <c r="V65" i="13"/>
  <c r="V53" i="13"/>
  <c r="V78" i="13"/>
  <c r="V89" i="13"/>
  <c r="V105" i="13"/>
  <c r="V86" i="13"/>
  <c r="V102" i="13"/>
  <c r="V79" i="13"/>
  <c r="V95" i="13"/>
  <c r="V111" i="13"/>
  <c r="V80" i="13"/>
  <c r="V84" i="13"/>
  <c r="V16" i="13"/>
  <c r="V29" i="13"/>
  <c r="V31" i="13"/>
  <c r="V23" i="13"/>
  <c r="V34" i="13"/>
  <c r="V35" i="13"/>
  <c r="V113" i="13"/>
  <c r="V44" i="13"/>
  <c r="V58" i="13"/>
  <c r="V51" i="13"/>
  <c r="V41" i="13"/>
  <c r="V45" i="13"/>
  <c r="V72" i="13"/>
  <c r="V69" i="13"/>
  <c r="V66" i="13"/>
  <c r="V75" i="13"/>
  <c r="V93" i="13"/>
  <c r="V109" i="13"/>
  <c r="V90" i="13"/>
  <c r="V106" i="13"/>
  <c r="V83" i="13"/>
  <c r="V99" i="13"/>
  <c r="V71" i="13"/>
  <c r="V96" i="13"/>
  <c r="V100" i="13"/>
  <c r="V17" i="13"/>
  <c r="V19" i="13"/>
  <c r="V21" i="13"/>
  <c r="V24" i="13"/>
  <c r="R115" i="12"/>
  <c r="S33" i="12"/>
  <c r="S27" i="12"/>
  <c r="S69" i="12"/>
  <c r="S63" i="12"/>
  <c r="S82" i="12"/>
  <c r="S92" i="12"/>
  <c r="S16" i="12"/>
  <c r="S30" i="12"/>
  <c r="S36" i="12"/>
  <c r="S62" i="12"/>
  <c r="S56" i="12"/>
  <c r="S99" i="12"/>
  <c r="S101" i="12"/>
  <c r="S41" i="12"/>
  <c r="S35" i="12"/>
  <c r="S77" i="12"/>
  <c r="S71" i="12"/>
  <c r="S90" i="12"/>
  <c r="S100" i="12"/>
  <c r="T11" i="12"/>
  <c r="S38" i="12"/>
  <c r="S44" i="12"/>
  <c r="S70" i="12"/>
  <c r="S64" i="12"/>
  <c r="S107" i="12"/>
  <c r="S109" i="12"/>
  <c r="S32" i="12"/>
  <c r="S52" i="12"/>
  <c r="S97" i="12"/>
  <c r="S37" i="12"/>
  <c r="S67" i="12"/>
  <c r="S96" i="12"/>
  <c r="S34" i="12"/>
  <c r="S40" i="12"/>
  <c r="S60" i="12"/>
  <c r="S105" i="12"/>
  <c r="S39" i="12"/>
  <c r="S75" i="12"/>
  <c r="S104" i="12"/>
  <c r="S19" i="12"/>
  <c r="S42" i="12"/>
  <c r="S74" i="12"/>
  <c r="S111" i="12"/>
  <c r="S17" i="12"/>
  <c r="S89" i="12"/>
  <c r="S102" i="12"/>
  <c r="S25" i="12"/>
  <c r="S61" i="12"/>
  <c r="S76" i="12"/>
  <c r="S84" i="12"/>
  <c r="S22" i="12"/>
  <c r="S54" i="12"/>
  <c r="S110" i="12"/>
  <c r="S49" i="12"/>
  <c r="S43" i="12"/>
  <c r="S85" i="12"/>
  <c r="S79" i="12"/>
  <c r="S98" i="12"/>
  <c r="S108" i="12"/>
  <c r="S21" i="12"/>
  <c r="S46" i="12"/>
  <c r="S57" i="12"/>
  <c r="S51" i="12"/>
  <c r="S72" i="12"/>
  <c r="S80" i="12"/>
  <c r="S114" i="12"/>
  <c r="S20" i="12"/>
  <c r="S24" i="12"/>
  <c r="S48" i="12"/>
  <c r="S87" i="12"/>
  <c r="S106" i="12"/>
  <c r="S14" i="12"/>
  <c r="S29" i="12"/>
  <c r="S23" i="12"/>
  <c r="S65" i="12"/>
  <c r="S59" i="12"/>
  <c r="S78" i="12"/>
  <c r="S88" i="12"/>
  <c r="S12" i="12"/>
  <c r="S26" i="12"/>
  <c r="S58" i="12"/>
  <c r="S95" i="12"/>
  <c r="S31" i="12"/>
  <c r="S73" i="12"/>
  <c r="S86" i="12"/>
  <c r="S18" i="12"/>
  <c r="S66" i="12"/>
  <c r="S103" i="12"/>
  <c r="S45" i="12"/>
  <c r="S81" i="12"/>
  <c r="S94" i="12"/>
  <c r="S53" i="12"/>
  <c r="S68" i="12"/>
  <c r="S113" i="12"/>
  <c r="S47" i="12"/>
  <c r="S83" i="12"/>
  <c r="S112" i="12"/>
  <c r="S50" i="12"/>
  <c r="S55" i="12"/>
  <c r="S15" i="12"/>
  <c r="S28" i="12"/>
  <c r="S91" i="12"/>
  <c r="S93" i="12"/>
  <c r="P30" i="32"/>
  <c r="P76" i="32"/>
  <c r="P45" i="32"/>
  <c r="P109" i="32"/>
  <c r="P78" i="32"/>
  <c r="P43" i="32"/>
  <c r="P107" i="32"/>
  <c r="P23" i="32"/>
  <c r="P18" i="32"/>
  <c r="P64" i="32"/>
  <c r="P32" i="32"/>
  <c r="P97" i="32"/>
  <c r="P66" i="32"/>
  <c r="P29" i="32"/>
  <c r="P95" i="32"/>
  <c r="P104" i="32"/>
  <c r="P90" i="32"/>
  <c r="Q9" i="32"/>
  <c r="P13" i="32" s="1"/>
  <c r="P84" i="32"/>
  <c r="P53" i="32"/>
  <c r="P17" i="32"/>
  <c r="P86" i="32"/>
  <c r="P51" i="32"/>
  <c r="P73" i="32"/>
  <c r="P39" i="32"/>
  <c r="P93" i="32"/>
  <c r="P24" i="32"/>
  <c r="P41" i="32"/>
  <c r="P112" i="32"/>
  <c r="P50" i="32"/>
  <c r="P56" i="32"/>
  <c r="P22" i="32"/>
  <c r="P101" i="32"/>
  <c r="P35" i="32"/>
  <c r="P106" i="32"/>
  <c r="P25" i="32"/>
  <c r="P92" i="32"/>
  <c r="P61" i="32"/>
  <c r="P28" i="32"/>
  <c r="P94" i="32"/>
  <c r="P59" i="32"/>
  <c r="P40" i="32"/>
  <c r="P74" i="32"/>
  <c r="P34" i="32"/>
  <c r="P80" i="32"/>
  <c r="P49" i="32"/>
  <c r="P82" i="32"/>
  <c r="P47" i="32"/>
  <c r="P111" i="32"/>
  <c r="P57" i="32"/>
  <c r="P55" i="32"/>
  <c r="P36" i="32"/>
  <c r="P100" i="32"/>
  <c r="P69" i="32"/>
  <c r="P38" i="32"/>
  <c r="P102" i="32"/>
  <c r="P67" i="32"/>
  <c r="P26" i="32"/>
  <c r="P105" i="32"/>
  <c r="P87" i="32"/>
  <c r="P60" i="32"/>
  <c r="P62" i="32"/>
  <c r="P91" i="32"/>
  <c r="P71" i="32"/>
  <c r="P81" i="32"/>
  <c r="P15" i="32"/>
  <c r="P42" i="32"/>
  <c r="P37" i="32"/>
  <c r="P70" i="32"/>
  <c r="P21" i="32"/>
  <c r="P44" i="32"/>
  <c r="P108" i="32"/>
  <c r="P77" i="32"/>
  <c r="P46" i="32"/>
  <c r="P110" i="32"/>
  <c r="P75" i="32"/>
  <c r="P88" i="32"/>
  <c r="P19" i="32"/>
  <c r="P31" i="32"/>
  <c r="P96" i="32"/>
  <c r="P65" i="32"/>
  <c r="P33" i="32"/>
  <c r="P98" i="32"/>
  <c r="P63" i="32"/>
  <c r="P20" i="32"/>
  <c r="P89" i="32"/>
  <c r="P103" i="32"/>
  <c r="P52" i="32"/>
  <c r="P16" i="32"/>
  <c r="P85" i="32"/>
  <c r="P54" i="32"/>
  <c r="P83" i="32"/>
  <c r="P72" i="32"/>
  <c r="P58" i="32"/>
  <c r="P10" i="32"/>
  <c r="P27" i="32"/>
  <c r="P48" i="32"/>
  <c r="P79" i="32"/>
  <c r="P68" i="32"/>
  <c r="P99" i="32"/>
  <c r="O11" i="55"/>
  <c r="P10" i="55"/>
  <c r="O11" i="20"/>
  <c r="P10" i="20"/>
  <c r="O113" i="33"/>
  <c r="R10" i="21"/>
  <c r="Q11" i="21"/>
  <c r="P9" i="15"/>
  <c r="Q8" i="15"/>
  <c r="Q19" i="16"/>
  <c r="R18" i="16"/>
  <c r="S16" i="7"/>
  <c r="R17" i="7"/>
  <c r="P21" i="33"/>
  <c r="P14" i="33"/>
  <c r="P32" i="33"/>
  <c r="P48" i="33"/>
  <c r="P64" i="33"/>
  <c r="P80" i="33"/>
  <c r="P96" i="33"/>
  <c r="P112" i="33"/>
  <c r="P29" i="33"/>
  <c r="P45" i="33"/>
  <c r="P61" i="33"/>
  <c r="P77" i="33"/>
  <c r="P20" i="33"/>
  <c r="P38" i="33"/>
  <c r="P54" i="33"/>
  <c r="P70" i="33"/>
  <c r="P31" i="33"/>
  <c r="P59" i="33"/>
  <c r="P97" i="33"/>
  <c r="P47" i="33"/>
  <c r="P93" i="33"/>
  <c r="P51" i="33"/>
  <c r="P94" i="33"/>
  <c r="P55" i="33"/>
  <c r="P95" i="33"/>
  <c r="P10" i="33"/>
  <c r="P85" i="33"/>
  <c r="P62" i="33"/>
  <c r="P78" i="33"/>
  <c r="P103" i="33"/>
  <c r="P105" i="33"/>
  <c r="P23" i="33"/>
  <c r="P44" i="33"/>
  <c r="P92" i="33"/>
  <c r="P41" i="33"/>
  <c r="P73" i="33"/>
  <c r="P50" i="33"/>
  <c r="P43" i="33"/>
  <c r="P87" i="33"/>
  <c r="P110" i="33"/>
  <c r="P15" i="33"/>
  <c r="P16" i="33"/>
  <c r="P36" i="33"/>
  <c r="P52" i="33"/>
  <c r="P68" i="33"/>
  <c r="P84" i="33"/>
  <c r="P100" i="33"/>
  <c r="P33" i="33"/>
  <c r="P49" i="33"/>
  <c r="P65" i="33"/>
  <c r="P81" i="33"/>
  <c r="P26" i="33"/>
  <c r="P42" i="33"/>
  <c r="P58" i="33"/>
  <c r="P74" i="33"/>
  <c r="P35" i="33"/>
  <c r="P75" i="33"/>
  <c r="P102" i="33"/>
  <c r="P63" i="33"/>
  <c r="P98" i="33"/>
  <c r="P67" i="33"/>
  <c r="P99" i="33"/>
  <c r="P71" i="33"/>
  <c r="P101" i="33"/>
  <c r="P69" i="33"/>
  <c r="P46" i="33"/>
  <c r="P39" i="33"/>
  <c r="P107" i="33"/>
  <c r="P82" i="33"/>
  <c r="P106" i="33"/>
  <c r="P17" i="33"/>
  <c r="P28" i="33"/>
  <c r="P76" i="33"/>
  <c r="P108" i="33"/>
  <c r="P57" i="33"/>
  <c r="P34" i="33"/>
  <c r="P27" i="33"/>
  <c r="P13" i="33"/>
  <c r="P90" i="33"/>
  <c r="P111" i="33"/>
  <c r="Q9" i="33"/>
  <c r="P12" i="33" s="1"/>
  <c r="P19" i="33"/>
  <c r="P24" i="33"/>
  <c r="P40" i="33"/>
  <c r="P56" i="33"/>
  <c r="P72" i="33"/>
  <c r="P88" i="33"/>
  <c r="P104" i="33"/>
  <c r="P18" i="33"/>
  <c r="P37" i="33"/>
  <c r="P53" i="33"/>
  <c r="P30" i="33"/>
  <c r="P22" i="33"/>
  <c r="P79" i="33"/>
  <c r="P83" i="33"/>
  <c r="P60" i="33"/>
  <c r="P25" i="33"/>
  <c r="P89" i="33"/>
  <c r="P66" i="33"/>
  <c r="P86" i="33"/>
  <c r="P109" i="33"/>
  <c r="P91" i="33"/>
  <c r="Q19" i="4"/>
  <c r="AM12" i="48" s="1"/>
  <c r="R18" i="4"/>
  <c r="AM11" i="48"/>
  <c r="O113" i="34"/>
  <c r="R9" i="19"/>
  <c r="Q10" i="19"/>
  <c r="O113" i="32"/>
  <c r="P24" i="34"/>
  <c r="P40" i="34"/>
  <c r="P17" i="34"/>
  <c r="P33" i="34"/>
  <c r="P26" i="34"/>
  <c r="P42" i="34"/>
  <c r="P35" i="34"/>
  <c r="P61" i="34"/>
  <c r="P77" i="34"/>
  <c r="P93" i="34"/>
  <c r="P109" i="34"/>
  <c r="P51" i="34"/>
  <c r="P66" i="34"/>
  <c r="P82" i="34"/>
  <c r="P59" i="34"/>
  <c r="P75" i="34"/>
  <c r="P91" i="34"/>
  <c r="P107" i="34"/>
  <c r="P31" i="34"/>
  <c r="P56" i="34"/>
  <c r="P72" i="34"/>
  <c r="P88" i="34"/>
  <c r="P104" i="34"/>
  <c r="P90" i="34"/>
  <c r="P98" i="34"/>
  <c r="P16" i="34"/>
  <c r="P48" i="34"/>
  <c r="P18" i="34"/>
  <c r="P50" i="34"/>
  <c r="P69" i="34"/>
  <c r="P39" i="34"/>
  <c r="P74" i="34"/>
  <c r="P67" i="34"/>
  <c r="P13" i="34"/>
  <c r="P64" i="34"/>
  <c r="P94" i="34"/>
  <c r="P36" i="34"/>
  <c r="P38" i="34"/>
  <c r="P57" i="34"/>
  <c r="P105" i="34"/>
  <c r="P78" i="34"/>
  <c r="P71" i="34"/>
  <c r="P15" i="34"/>
  <c r="P84" i="34"/>
  <c r="P14" i="34"/>
  <c r="P28" i="34"/>
  <c r="P44" i="34"/>
  <c r="P21" i="34"/>
  <c r="P37" i="34"/>
  <c r="P30" i="34"/>
  <c r="P46" i="34"/>
  <c r="P43" i="34"/>
  <c r="P65" i="34"/>
  <c r="P81" i="34"/>
  <c r="P97" i="34"/>
  <c r="P23" i="34"/>
  <c r="P54" i="34"/>
  <c r="P70" i="34"/>
  <c r="P27" i="34"/>
  <c r="P63" i="34"/>
  <c r="P79" i="34"/>
  <c r="P95" i="34"/>
  <c r="P111" i="34"/>
  <c r="P41" i="34"/>
  <c r="P60" i="34"/>
  <c r="P76" i="34"/>
  <c r="P92" i="34"/>
  <c r="P108" i="34"/>
  <c r="P106" i="34"/>
  <c r="P86" i="34"/>
  <c r="P32" i="34"/>
  <c r="P34" i="34"/>
  <c r="P53" i="34"/>
  <c r="P85" i="34"/>
  <c r="P58" i="34"/>
  <c r="P47" i="34"/>
  <c r="P83" i="34"/>
  <c r="P49" i="34"/>
  <c r="P80" i="34"/>
  <c r="P112" i="34"/>
  <c r="P102" i="34"/>
  <c r="Q9" i="34"/>
  <c r="P12" i="34" s="1"/>
  <c r="P29" i="34"/>
  <c r="P19" i="34"/>
  <c r="P89" i="34"/>
  <c r="P45" i="34"/>
  <c r="P55" i="34"/>
  <c r="P103" i="34"/>
  <c r="P52" i="34"/>
  <c r="P100" i="34"/>
  <c r="P110" i="34"/>
  <c r="P25" i="34"/>
  <c r="P101" i="34"/>
  <c r="P99" i="34"/>
  <c r="P96" i="34"/>
  <c r="P20" i="34"/>
  <c r="P22" i="34"/>
  <c r="P73" i="34"/>
  <c r="P62" i="34"/>
  <c r="P87" i="34"/>
  <c r="P68" i="34"/>
  <c r="P10" i="34"/>
  <c r="Q17" i="17"/>
  <c r="R16" i="17"/>
  <c r="T16" i="11"/>
  <c r="T55" i="11"/>
  <c r="T94" i="11"/>
  <c r="T17" i="11"/>
  <c r="T81" i="11"/>
  <c r="T59" i="11"/>
  <c r="T48" i="11"/>
  <c r="T109" i="11"/>
  <c r="T78" i="11"/>
  <c r="T104" i="11"/>
  <c r="T22" i="11"/>
  <c r="T68" i="11"/>
  <c r="T103" i="11"/>
  <c r="T85" i="11"/>
  <c r="T52" i="11"/>
  <c r="T82" i="11"/>
  <c r="T25" i="11"/>
  <c r="T89" i="11"/>
  <c r="T67" i="11"/>
  <c r="T56" i="11"/>
  <c r="T26" i="11"/>
  <c r="T90" i="11"/>
  <c r="T112" i="11"/>
  <c r="T39" i="11"/>
  <c r="T76" i="11"/>
  <c r="T95" i="11"/>
  <c r="T45" i="11"/>
  <c r="T28" i="11"/>
  <c r="T62" i="11"/>
  <c r="T33" i="11"/>
  <c r="U11" i="11"/>
  <c r="T14" i="11" s="1"/>
  <c r="T75" i="11"/>
  <c r="T64" i="11"/>
  <c r="T58" i="11"/>
  <c r="T99" i="11"/>
  <c r="T12" i="11"/>
  <c r="T47" i="11"/>
  <c r="T97" i="11"/>
  <c r="T92" i="11"/>
  <c r="T31" i="11"/>
  <c r="T38" i="11"/>
  <c r="T34" i="11"/>
  <c r="T41" i="11"/>
  <c r="T19" i="11"/>
  <c r="T83" i="11"/>
  <c r="T72" i="11"/>
  <c r="T88" i="11"/>
  <c r="T107" i="11"/>
  <c r="T29" i="11"/>
  <c r="T71" i="11"/>
  <c r="T70" i="11"/>
  <c r="T66" i="11"/>
  <c r="T77" i="11"/>
  <c r="T60" i="11"/>
  <c r="T111" i="11"/>
  <c r="T49" i="11"/>
  <c r="T27" i="11"/>
  <c r="T91" i="11"/>
  <c r="T80" i="11"/>
  <c r="T98" i="11"/>
  <c r="T15" i="11"/>
  <c r="T37" i="11"/>
  <c r="T79" i="11"/>
  <c r="T74" i="11"/>
  <c r="T21" i="11"/>
  <c r="T63" i="11"/>
  <c r="T113" i="11"/>
  <c r="T108" i="11"/>
  <c r="T57" i="11"/>
  <c r="T35" i="11"/>
  <c r="T24" i="11"/>
  <c r="T54" i="11"/>
  <c r="T106" i="11"/>
  <c r="T50" i="11"/>
  <c r="T61" i="11"/>
  <c r="T87" i="11"/>
  <c r="T42" i="11"/>
  <c r="T100" i="11"/>
  <c r="T23" i="11"/>
  <c r="T105" i="11"/>
  <c r="T65" i="11"/>
  <c r="T43" i="11"/>
  <c r="T32" i="11"/>
  <c r="T86" i="11"/>
  <c r="T114" i="11"/>
  <c r="T84" i="11"/>
  <c r="T69" i="11"/>
  <c r="T36" i="11"/>
  <c r="T30" i="11"/>
  <c r="T53" i="11"/>
  <c r="T20" i="11"/>
  <c r="T102" i="11"/>
  <c r="T18" i="11"/>
  <c r="T73" i="11"/>
  <c r="T51" i="11"/>
  <c r="T40" i="11"/>
  <c r="T101" i="11"/>
  <c r="T46" i="11"/>
  <c r="T96" i="11"/>
  <c r="T93" i="11"/>
  <c r="T44" i="11"/>
  <c r="T110" i="11"/>
  <c r="S115" i="11"/>
  <c r="R13" i="37"/>
  <c r="Q14" i="37"/>
  <c r="P14" i="32" l="1"/>
  <c r="P12" i="32"/>
  <c r="V13" i="13"/>
  <c r="V114" i="13" s="1"/>
  <c r="W37" i="13"/>
  <c r="W32" i="13"/>
  <c r="W46" i="13"/>
  <c r="W47" i="13"/>
  <c r="W57" i="13"/>
  <c r="W36" i="13"/>
  <c r="W62" i="13"/>
  <c r="W59" i="13"/>
  <c r="W71" i="13"/>
  <c r="W72" i="13"/>
  <c r="W69" i="13"/>
  <c r="W74" i="13"/>
  <c r="W92" i="13"/>
  <c r="W108" i="13"/>
  <c r="W85" i="13"/>
  <c r="W101" i="13"/>
  <c r="W66" i="13"/>
  <c r="W94" i="13"/>
  <c r="W110" i="13"/>
  <c r="W70" i="13"/>
  <c r="W111" i="13"/>
  <c r="W16" i="13"/>
  <c r="W29" i="13"/>
  <c r="W20" i="13"/>
  <c r="W23" i="13"/>
  <c r="W41" i="13"/>
  <c r="W34" i="13"/>
  <c r="W35" i="13"/>
  <c r="W48" i="13"/>
  <c r="W61" i="13"/>
  <c r="W50" i="13"/>
  <c r="W40" i="13"/>
  <c r="W63" i="13"/>
  <c r="W75" i="13"/>
  <c r="W76" i="13"/>
  <c r="W73" i="13"/>
  <c r="W80" i="13"/>
  <c r="W96" i="13"/>
  <c r="W112" i="13"/>
  <c r="W89" i="13"/>
  <c r="W105" i="13"/>
  <c r="W82" i="13"/>
  <c r="W98" i="13"/>
  <c r="W44" i="13"/>
  <c r="W87" i="13"/>
  <c r="W83" i="13"/>
  <c r="W27" i="13"/>
  <c r="W18" i="13"/>
  <c r="W31" i="13"/>
  <c r="W24" i="13"/>
  <c r="W11" i="13"/>
  <c r="W45" i="13"/>
  <c r="W38" i="13"/>
  <c r="W39" i="13"/>
  <c r="W49" i="13"/>
  <c r="W113" i="13"/>
  <c r="W54" i="13"/>
  <c r="W51" i="13"/>
  <c r="W60" i="13"/>
  <c r="W64" i="13"/>
  <c r="W52" i="13"/>
  <c r="W77" i="13"/>
  <c r="W84" i="13"/>
  <c r="W100" i="13"/>
  <c r="W78" i="13"/>
  <c r="W93" i="13"/>
  <c r="W109" i="13"/>
  <c r="W86" i="13"/>
  <c r="W102" i="13"/>
  <c r="W91" i="13"/>
  <c r="W79" i="13"/>
  <c r="W99" i="13"/>
  <c r="W28" i="13"/>
  <c r="W19" i="13"/>
  <c r="W21" i="13"/>
  <c r="W25" i="13"/>
  <c r="W15" i="13"/>
  <c r="W26" i="13"/>
  <c r="W42" i="13"/>
  <c r="W43" i="13"/>
  <c r="W53" i="13"/>
  <c r="W33" i="13"/>
  <c r="W58" i="13"/>
  <c r="W55" i="13"/>
  <c r="W67" i="13"/>
  <c r="W68" i="13"/>
  <c r="W65" i="13"/>
  <c r="W56" i="13"/>
  <c r="W88" i="13"/>
  <c r="W104" i="13"/>
  <c r="W81" i="13"/>
  <c r="W97" i="13"/>
  <c r="W14" i="13"/>
  <c r="W90" i="13"/>
  <c r="W106" i="13"/>
  <c r="W107" i="13"/>
  <c r="W95" i="13"/>
  <c r="W103" i="13"/>
  <c r="W17" i="13"/>
  <c r="W30" i="13"/>
  <c r="W22" i="13"/>
  <c r="X10" i="13"/>
  <c r="S115" i="12"/>
  <c r="T33" i="12"/>
  <c r="T27" i="12"/>
  <c r="T53" i="12"/>
  <c r="T90" i="12"/>
  <c r="T106" i="12"/>
  <c r="T96" i="12"/>
  <c r="T40" i="12"/>
  <c r="T30" i="12"/>
  <c r="T68" i="12"/>
  <c r="T62" i="12"/>
  <c r="T79" i="12"/>
  <c r="T71" i="12"/>
  <c r="T12" i="12"/>
  <c r="T41" i="12"/>
  <c r="T35" i="12"/>
  <c r="T61" i="12"/>
  <c r="T55" i="12"/>
  <c r="T95" i="12"/>
  <c r="T104" i="12"/>
  <c r="T48" i="12"/>
  <c r="T38" i="12"/>
  <c r="T76" i="12"/>
  <c r="T70" i="12"/>
  <c r="T87" i="12"/>
  <c r="T77" i="12"/>
  <c r="T18" i="12"/>
  <c r="T43" i="12"/>
  <c r="T69" i="12"/>
  <c r="T103" i="12"/>
  <c r="T21" i="12"/>
  <c r="T46" i="12"/>
  <c r="T78" i="12"/>
  <c r="T85" i="12"/>
  <c r="T20" i="12"/>
  <c r="T56" i="12"/>
  <c r="T101" i="12"/>
  <c r="T15" i="12"/>
  <c r="T29" i="12"/>
  <c r="T47" i="12"/>
  <c r="T102" i="12"/>
  <c r="T92" i="12"/>
  <c r="T80" i="12"/>
  <c r="T24" i="12"/>
  <c r="T52" i="12"/>
  <c r="T107" i="12"/>
  <c r="U11" i="12"/>
  <c r="T14" i="12" s="1"/>
  <c r="T82" i="12"/>
  <c r="T32" i="12"/>
  <c r="T54" i="12"/>
  <c r="T114" i="12"/>
  <c r="T49" i="12"/>
  <c r="T93" i="12"/>
  <c r="T112" i="12"/>
  <c r="T84" i="12"/>
  <c r="T94" i="12"/>
  <c r="T28" i="12"/>
  <c r="T50" i="12"/>
  <c r="T111" i="12"/>
  <c r="T23" i="12"/>
  <c r="T86" i="12"/>
  <c r="T91" i="12"/>
  <c r="T73" i="12"/>
  <c r="T25" i="12"/>
  <c r="T98" i="12"/>
  <c r="T22" i="12"/>
  <c r="T105" i="12"/>
  <c r="T36" i="12"/>
  <c r="T26" i="12"/>
  <c r="T64" i="12"/>
  <c r="T58" i="12"/>
  <c r="T109" i="12"/>
  <c r="T67" i="12"/>
  <c r="T37" i="12"/>
  <c r="T31" i="12"/>
  <c r="T57" i="12"/>
  <c r="T51" i="12"/>
  <c r="T110" i="12"/>
  <c r="T100" i="12"/>
  <c r="T44" i="12"/>
  <c r="T34" i="12"/>
  <c r="T72" i="12"/>
  <c r="T66" i="12"/>
  <c r="T83" i="12"/>
  <c r="T75" i="12"/>
  <c r="T17" i="12"/>
  <c r="T45" i="12"/>
  <c r="T39" i="12"/>
  <c r="T65" i="12"/>
  <c r="T59" i="12"/>
  <c r="T99" i="12"/>
  <c r="T108" i="12"/>
  <c r="T19" i="12"/>
  <c r="T42" i="12"/>
  <c r="T74" i="12"/>
  <c r="T81" i="12"/>
  <c r="T16" i="12"/>
  <c r="T97" i="12"/>
  <c r="T113" i="12"/>
  <c r="T88" i="12"/>
  <c r="T89" i="12"/>
  <c r="T60" i="12"/>
  <c r="T63" i="12"/>
  <c r="S9" i="19"/>
  <c r="R10" i="19"/>
  <c r="P113" i="33"/>
  <c r="R8" i="15"/>
  <c r="Q9" i="15"/>
  <c r="S16" i="17"/>
  <c r="R17" i="17"/>
  <c r="P113" i="34"/>
  <c r="S17" i="7"/>
  <c r="T16" i="7"/>
  <c r="P11" i="20"/>
  <c r="Q10" i="20"/>
  <c r="Q16" i="33"/>
  <c r="Q22" i="33"/>
  <c r="Q27" i="33"/>
  <c r="Q43" i="33"/>
  <c r="Q59" i="33"/>
  <c r="Q75" i="33"/>
  <c r="Q91" i="33"/>
  <c r="Q107" i="33"/>
  <c r="Q28" i="33"/>
  <c r="Q44" i="33"/>
  <c r="Q60" i="33"/>
  <c r="Q76" i="33"/>
  <c r="Q19" i="33"/>
  <c r="Q37" i="33"/>
  <c r="Q53" i="33"/>
  <c r="Q69" i="33"/>
  <c r="Q30" i="33"/>
  <c r="Q46" i="33"/>
  <c r="Q85" i="33"/>
  <c r="Q112" i="33"/>
  <c r="Q86" i="33"/>
  <c r="Q108" i="33"/>
  <c r="Q89" i="33"/>
  <c r="Q109" i="33"/>
  <c r="Q90" i="33"/>
  <c r="Q110" i="33"/>
  <c r="Q39" i="33"/>
  <c r="Q87" i="33"/>
  <c r="Q72" i="33"/>
  <c r="Q49" i="33"/>
  <c r="Q106" i="33"/>
  <c r="Q81" i="33"/>
  <c r="Q20" i="33"/>
  <c r="Q15" i="33"/>
  <c r="Q31" i="33"/>
  <c r="Q47" i="33"/>
  <c r="Q63" i="33"/>
  <c r="Q79" i="33"/>
  <c r="Q95" i="33"/>
  <c r="Q111" i="33"/>
  <c r="Q32" i="33"/>
  <c r="Q48" i="33"/>
  <c r="Q64" i="33"/>
  <c r="Q80" i="33"/>
  <c r="Q25" i="33"/>
  <c r="Q41" i="33"/>
  <c r="Q57" i="33"/>
  <c r="Q73" i="33"/>
  <c r="Q34" i="33"/>
  <c r="Q58" i="33"/>
  <c r="Q96" i="33"/>
  <c r="Q92" i="33"/>
  <c r="Q50" i="33"/>
  <c r="Q93" i="33"/>
  <c r="Q54" i="33"/>
  <c r="Q94" i="33"/>
  <c r="Q13" i="33"/>
  <c r="Q23" i="33"/>
  <c r="Q55" i="33"/>
  <c r="Q103" i="33"/>
  <c r="Q40" i="33"/>
  <c r="Q33" i="33"/>
  <c r="Q65" i="33"/>
  <c r="Q77" i="33"/>
  <c r="Q102" i="33"/>
  <c r="Q82" i="33"/>
  <c r="R9" i="33"/>
  <c r="Q12" i="33" s="1"/>
  <c r="Q14" i="33"/>
  <c r="Q35" i="33"/>
  <c r="Q51" i="33"/>
  <c r="Q67" i="33"/>
  <c r="Q83" i="33"/>
  <c r="Q99" i="33"/>
  <c r="Q17" i="33"/>
  <c r="Q36" i="33"/>
  <c r="Q52" i="33"/>
  <c r="Q68" i="33"/>
  <c r="Q84" i="33"/>
  <c r="Q29" i="33"/>
  <c r="Q45" i="33"/>
  <c r="Q61" i="33"/>
  <c r="Q21" i="33"/>
  <c r="Q38" i="33"/>
  <c r="Q74" i="33"/>
  <c r="Q101" i="33"/>
  <c r="Q62" i="33"/>
  <c r="Q97" i="33"/>
  <c r="Q66" i="33"/>
  <c r="Q98" i="33"/>
  <c r="Q70" i="33"/>
  <c r="Q100" i="33"/>
  <c r="Q10" i="33"/>
  <c r="Q18" i="33"/>
  <c r="Q71" i="33"/>
  <c r="Q24" i="33"/>
  <c r="Q56" i="33"/>
  <c r="Q88" i="33"/>
  <c r="Q26" i="33"/>
  <c r="Q42" i="33"/>
  <c r="Q78" i="33"/>
  <c r="Q104" i="33"/>
  <c r="Q105" i="33"/>
  <c r="S18" i="16"/>
  <c r="R19" i="16"/>
  <c r="Q39" i="32"/>
  <c r="Q103" i="32"/>
  <c r="Q68" i="32"/>
  <c r="Q32" i="32"/>
  <c r="Q97" i="32"/>
  <c r="Q66" i="32"/>
  <c r="Q25" i="32"/>
  <c r="Q75" i="32"/>
  <c r="Q40" i="32"/>
  <c r="Q104" i="32"/>
  <c r="Q69" i="32"/>
  <c r="Q38" i="32"/>
  <c r="Q102" i="32"/>
  <c r="Q47" i="32"/>
  <c r="Q111" i="32"/>
  <c r="Q76" i="32"/>
  <c r="Q41" i="32"/>
  <c r="Q105" i="32"/>
  <c r="Q74" i="32"/>
  <c r="Q33" i="32"/>
  <c r="Q83" i="32"/>
  <c r="Q48" i="32"/>
  <c r="Q112" i="32"/>
  <c r="Q77" i="32"/>
  <c r="Q46" i="32"/>
  <c r="Q110" i="32"/>
  <c r="Q87" i="32"/>
  <c r="Q15" i="32"/>
  <c r="Q20" i="32"/>
  <c r="Q18" i="32"/>
  <c r="Q30" i="32"/>
  <c r="Q22" i="32"/>
  <c r="Q58" i="32"/>
  <c r="Q31" i="32"/>
  <c r="Q28" i="32"/>
  <c r="Q55" i="32"/>
  <c r="R9" i="32"/>
  <c r="Q12" i="32" s="1"/>
  <c r="Q84" i="32"/>
  <c r="Q49" i="32"/>
  <c r="Q82" i="32"/>
  <c r="Q24" i="32"/>
  <c r="Q91" i="32"/>
  <c r="Q56" i="32"/>
  <c r="Q16" i="32"/>
  <c r="Q85" i="32"/>
  <c r="Q54" i="32"/>
  <c r="Q10" i="32"/>
  <c r="Q63" i="32"/>
  <c r="Q26" i="32"/>
  <c r="Q92" i="32"/>
  <c r="Q57" i="32"/>
  <c r="Q23" i="32"/>
  <c r="Q90" i="32"/>
  <c r="Q35" i="32"/>
  <c r="Q99" i="32"/>
  <c r="Q64" i="32"/>
  <c r="Q27" i="32"/>
  <c r="Q93" i="32"/>
  <c r="Q62" i="32"/>
  <c r="Q81" i="32"/>
  <c r="Q88" i="32"/>
  <c r="Q95" i="32"/>
  <c r="Q17" i="32"/>
  <c r="Q96" i="32"/>
  <c r="Q21" i="32"/>
  <c r="Q71" i="32"/>
  <c r="Q36" i="32"/>
  <c r="Q100" i="32"/>
  <c r="Q65" i="32"/>
  <c r="Q34" i="32"/>
  <c r="Q98" i="32"/>
  <c r="Q43" i="32"/>
  <c r="Q107" i="32"/>
  <c r="Q72" i="32"/>
  <c r="Q37" i="32"/>
  <c r="Q101" i="32"/>
  <c r="Q70" i="32"/>
  <c r="Q29" i="32"/>
  <c r="Q79" i="32"/>
  <c r="Q44" i="32"/>
  <c r="Q108" i="32"/>
  <c r="Q73" i="32"/>
  <c r="Q42" i="32"/>
  <c r="Q106" i="32"/>
  <c r="Q51" i="32"/>
  <c r="Q80" i="32"/>
  <c r="Q45" i="32"/>
  <c r="Q109" i="32"/>
  <c r="Q78" i="32"/>
  <c r="Q19" i="32"/>
  <c r="Q52" i="32"/>
  <c r="Q50" i="32"/>
  <c r="Q59" i="32"/>
  <c r="Q53" i="32"/>
  <c r="Q86" i="32"/>
  <c r="Q60" i="32"/>
  <c r="Q89" i="32"/>
  <c r="Q67" i="32"/>
  <c r="Q61" i="32"/>
  <c r="Q94" i="32"/>
  <c r="Q19" i="34"/>
  <c r="Q35" i="34"/>
  <c r="Q51" i="34"/>
  <c r="Q28" i="34"/>
  <c r="Q17" i="34"/>
  <c r="Q33" i="34"/>
  <c r="Q49" i="34"/>
  <c r="Q42" i="34"/>
  <c r="Q60" i="34"/>
  <c r="Q76" i="34"/>
  <c r="Q92" i="34"/>
  <c r="Q108" i="34"/>
  <c r="Q44" i="34"/>
  <c r="Q65" i="34"/>
  <c r="Q81" i="34"/>
  <c r="Q58" i="34"/>
  <c r="Q74" i="34"/>
  <c r="Q90" i="34"/>
  <c r="Q106" i="34"/>
  <c r="Q40" i="34"/>
  <c r="Q63" i="34"/>
  <c r="Q79" i="34"/>
  <c r="Q95" i="34"/>
  <c r="Q111" i="34"/>
  <c r="Q93" i="34"/>
  <c r="Q101" i="34"/>
  <c r="Q31" i="34"/>
  <c r="Q14" i="34"/>
  <c r="Q34" i="34"/>
  <c r="Q88" i="34"/>
  <c r="Q61" i="34"/>
  <c r="Q70" i="34"/>
  <c r="Q59" i="34"/>
  <c r="Q107" i="34"/>
  <c r="Q23" i="34"/>
  <c r="Q39" i="34"/>
  <c r="Q16" i="34"/>
  <c r="Q32" i="34"/>
  <c r="Q21" i="34"/>
  <c r="Q37" i="34"/>
  <c r="R9" i="34"/>
  <c r="Q12" i="34" s="1"/>
  <c r="Q50" i="34"/>
  <c r="Q64" i="34"/>
  <c r="Q80" i="34"/>
  <c r="Q96" i="34"/>
  <c r="Q112" i="34"/>
  <c r="Q53" i="34"/>
  <c r="Q69" i="34"/>
  <c r="Q26" i="34"/>
  <c r="Q62" i="34"/>
  <c r="Q78" i="34"/>
  <c r="Q94" i="34"/>
  <c r="Q110" i="34"/>
  <c r="Q48" i="34"/>
  <c r="Q67" i="34"/>
  <c r="Q83" i="34"/>
  <c r="Q99" i="34"/>
  <c r="Q89" i="34"/>
  <c r="Q109" i="34"/>
  <c r="Q10" i="34"/>
  <c r="Q24" i="34"/>
  <c r="Q45" i="34"/>
  <c r="Q104" i="34"/>
  <c r="Q77" i="34"/>
  <c r="Q86" i="34"/>
  <c r="Q30" i="34"/>
  <c r="Q91" i="34"/>
  <c r="Q85" i="34"/>
  <c r="Q27" i="34"/>
  <c r="Q43" i="34"/>
  <c r="Q20" i="34"/>
  <c r="Q36" i="34"/>
  <c r="Q25" i="34"/>
  <c r="Q41" i="34"/>
  <c r="Q18" i="34"/>
  <c r="Q52" i="34"/>
  <c r="Q68" i="34"/>
  <c r="Q84" i="34"/>
  <c r="Q100" i="34"/>
  <c r="Q22" i="34"/>
  <c r="Q57" i="34"/>
  <c r="Q73" i="34"/>
  <c r="Q46" i="34"/>
  <c r="Q66" i="34"/>
  <c r="Q82" i="34"/>
  <c r="Q98" i="34"/>
  <c r="Q55" i="34"/>
  <c r="Q71" i="34"/>
  <c r="Q87" i="34"/>
  <c r="Q103" i="34"/>
  <c r="Q105" i="34"/>
  <c r="Q97" i="34"/>
  <c r="Q15" i="34"/>
  <c r="Q47" i="34"/>
  <c r="Q29" i="34"/>
  <c r="Q56" i="34"/>
  <c r="Q72" i="34"/>
  <c r="Q38" i="34"/>
  <c r="Q54" i="34"/>
  <c r="Q102" i="34"/>
  <c r="Q75" i="34"/>
  <c r="Q13" i="34"/>
  <c r="S18" i="4"/>
  <c r="R19" i="4"/>
  <c r="AN12" i="48" s="1"/>
  <c r="AN11" i="48"/>
  <c r="R11" i="21"/>
  <c r="S10" i="21"/>
  <c r="P11" i="55"/>
  <c r="Q10" i="55"/>
  <c r="U36" i="11"/>
  <c r="U16" i="11"/>
  <c r="U78" i="11"/>
  <c r="U67" i="11"/>
  <c r="U73" i="11"/>
  <c r="U106" i="11"/>
  <c r="U12" i="11"/>
  <c r="U72" i="11"/>
  <c r="U50" i="11"/>
  <c r="U39" i="11"/>
  <c r="U100" i="11"/>
  <c r="U45" i="11"/>
  <c r="U91" i="11"/>
  <c r="U44" i="11"/>
  <c r="U22" i="11"/>
  <c r="U86" i="11"/>
  <c r="U75" i="11"/>
  <c r="U93" i="11"/>
  <c r="U114" i="11"/>
  <c r="U17" i="11"/>
  <c r="U80" i="11"/>
  <c r="U58" i="11"/>
  <c r="U47" i="11"/>
  <c r="U108" i="11"/>
  <c r="U77" i="11"/>
  <c r="U99" i="11"/>
  <c r="U52" i="11"/>
  <c r="U30" i="11"/>
  <c r="U19" i="11"/>
  <c r="U37" i="11"/>
  <c r="U101" i="11"/>
  <c r="U33" i="11"/>
  <c r="U24" i="11"/>
  <c r="U88" i="11"/>
  <c r="U66" i="11"/>
  <c r="U55" i="11"/>
  <c r="U25" i="11"/>
  <c r="U94" i="11"/>
  <c r="U107" i="11"/>
  <c r="U60" i="11"/>
  <c r="U38" i="11"/>
  <c r="U27" i="11"/>
  <c r="U69" i="11"/>
  <c r="U109" i="11"/>
  <c r="U65" i="11"/>
  <c r="U32" i="11"/>
  <c r="U21" i="11"/>
  <c r="U74" i="11"/>
  <c r="U63" i="11"/>
  <c r="U57" i="11"/>
  <c r="U102" i="11"/>
  <c r="U15" i="11"/>
  <c r="U68" i="11"/>
  <c r="U46" i="11"/>
  <c r="U35" i="11"/>
  <c r="U96" i="11"/>
  <c r="U29" i="11"/>
  <c r="U83" i="11"/>
  <c r="U40" i="11"/>
  <c r="U18" i="11"/>
  <c r="U82" i="11"/>
  <c r="U71" i="11"/>
  <c r="U87" i="11"/>
  <c r="U110" i="11"/>
  <c r="V11" i="11"/>
  <c r="U76" i="11"/>
  <c r="U54" i="11"/>
  <c r="U43" i="11"/>
  <c r="U104" i="11"/>
  <c r="U61" i="11"/>
  <c r="U95" i="11"/>
  <c r="U48" i="11"/>
  <c r="U26" i="11"/>
  <c r="U90" i="11"/>
  <c r="U79" i="11"/>
  <c r="U97" i="11"/>
  <c r="U14" i="11"/>
  <c r="U20" i="11"/>
  <c r="U84" i="11"/>
  <c r="U62" i="11"/>
  <c r="U51" i="11"/>
  <c r="U112" i="11"/>
  <c r="U89" i="11"/>
  <c r="U103" i="11"/>
  <c r="U56" i="11"/>
  <c r="U34" i="11"/>
  <c r="U23" i="11"/>
  <c r="U53" i="11"/>
  <c r="U105" i="11"/>
  <c r="U49" i="11"/>
  <c r="U28" i="11"/>
  <c r="U92" i="11"/>
  <c r="U70" i="11"/>
  <c r="U59" i="11"/>
  <c r="U41" i="11"/>
  <c r="U98" i="11"/>
  <c r="U111" i="11"/>
  <c r="U64" i="11"/>
  <c r="U42" i="11"/>
  <c r="U31" i="11"/>
  <c r="U85" i="11"/>
  <c r="U113" i="11"/>
  <c r="U81" i="11"/>
  <c r="T115" i="11"/>
  <c r="R14" i="37"/>
  <c r="S13" i="37"/>
  <c r="P113" i="32" l="1"/>
  <c r="Q14" i="32"/>
  <c r="Q13" i="32"/>
  <c r="W13" i="13"/>
  <c r="W114" i="13" s="1"/>
  <c r="X40" i="13"/>
  <c r="X37" i="13"/>
  <c r="X32" i="13"/>
  <c r="X46" i="13"/>
  <c r="X60" i="13"/>
  <c r="X57" i="13"/>
  <c r="X54" i="13"/>
  <c r="X66" i="13"/>
  <c r="X63" i="13"/>
  <c r="X43" i="13"/>
  <c r="X72" i="13"/>
  <c r="X83" i="13"/>
  <c r="X99" i="13"/>
  <c r="X14" i="13"/>
  <c r="X88" i="13"/>
  <c r="X104" i="13"/>
  <c r="X81" i="13"/>
  <c r="X97" i="13"/>
  <c r="X90" i="13"/>
  <c r="X110" i="13"/>
  <c r="X82" i="13"/>
  <c r="X17" i="13"/>
  <c r="X19" i="13"/>
  <c r="X21" i="13"/>
  <c r="X25" i="13"/>
  <c r="Y10" i="13"/>
  <c r="X113" i="13"/>
  <c r="X44" i="13"/>
  <c r="X41" i="13"/>
  <c r="X34" i="13"/>
  <c r="X47" i="13"/>
  <c r="X35" i="13"/>
  <c r="X61" i="13"/>
  <c r="X58" i="13"/>
  <c r="X70" i="13"/>
  <c r="X67" i="13"/>
  <c r="X51" i="13"/>
  <c r="X76" i="13"/>
  <c r="X87" i="13"/>
  <c r="X103" i="13"/>
  <c r="X77" i="13"/>
  <c r="X92" i="13"/>
  <c r="X108" i="13"/>
  <c r="X85" i="13"/>
  <c r="X101" i="13"/>
  <c r="X106" i="13"/>
  <c r="X86" i="13"/>
  <c r="X98" i="13"/>
  <c r="X28" i="13"/>
  <c r="X30" i="13"/>
  <c r="X22" i="13"/>
  <c r="X33" i="13"/>
  <c r="X48" i="13"/>
  <c r="X45" i="13"/>
  <c r="X38" i="13"/>
  <c r="X52" i="13"/>
  <c r="X49" i="13"/>
  <c r="X39" i="13"/>
  <c r="X62" i="13"/>
  <c r="X74" i="13"/>
  <c r="X71" i="13"/>
  <c r="X64" i="13"/>
  <c r="X73" i="13"/>
  <c r="X91" i="13"/>
  <c r="X107" i="13"/>
  <c r="X80" i="13"/>
  <c r="X96" i="13"/>
  <c r="X112" i="13"/>
  <c r="X89" i="13"/>
  <c r="X105" i="13"/>
  <c r="X102" i="13"/>
  <c r="X55" i="13"/>
  <c r="X27" i="13"/>
  <c r="X29" i="13"/>
  <c r="X31" i="13"/>
  <c r="X23" i="13"/>
  <c r="X36" i="13"/>
  <c r="X15" i="13"/>
  <c r="X26" i="13"/>
  <c r="X42" i="13"/>
  <c r="X56" i="13"/>
  <c r="X53" i="13"/>
  <c r="X50" i="13"/>
  <c r="X59" i="13"/>
  <c r="X78" i="13"/>
  <c r="X75" i="13"/>
  <c r="X68" i="13"/>
  <c r="X79" i="13"/>
  <c r="X95" i="13"/>
  <c r="X111" i="13"/>
  <c r="X84" i="13"/>
  <c r="X100" i="13"/>
  <c r="X65" i="13"/>
  <c r="X93" i="13"/>
  <c r="X109" i="13"/>
  <c r="X94" i="13"/>
  <c r="X69" i="13"/>
  <c r="X16" i="13"/>
  <c r="X18" i="13"/>
  <c r="X20" i="13"/>
  <c r="X24" i="13"/>
  <c r="X11" i="13"/>
  <c r="T115" i="12"/>
  <c r="U27" i="12"/>
  <c r="U25" i="12"/>
  <c r="U59" i="12"/>
  <c r="U76" i="12"/>
  <c r="U100" i="12"/>
  <c r="U106" i="12"/>
  <c r="V11" i="12"/>
  <c r="U14" i="12" s="1"/>
  <c r="U18" i="12"/>
  <c r="U42" i="12"/>
  <c r="U64" i="12"/>
  <c r="U58" i="12"/>
  <c r="U94" i="12"/>
  <c r="U107" i="12"/>
  <c r="U17" i="12"/>
  <c r="U19" i="12"/>
  <c r="U51" i="12"/>
  <c r="U68" i="12"/>
  <c r="U92" i="12"/>
  <c r="U98" i="12"/>
  <c r="U23" i="12"/>
  <c r="U21" i="12"/>
  <c r="U55" i="12"/>
  <c r="U72" i="12"/>
  <c r="U96" i="12"/>
  <c r="U102" i="12"/>
  <c r="U15" i="12"/>
  <c r="U32" i="12"/>
  <c r="U91" i="12"/>
  <c r="U81" i="12"/>
  <c r="U84" i="12"/>
  <c r="U45" i="12"/>
  <c r="U82" i="12"/>
  <c r="U95" i="12"/>
  <c r="U49" i="12"/>
  <c r="U86" i="12"/>
  <c r="U74" i="12"/>
  <c r="U87" i="12"/>
  <c r="U90" i="12"/>
  <c r="U38" i="12"/>
  <c r="U109" i="12"/>
  <c r="U26" i="12"/>
  <c r="U85" i="12"/>
  <c r="U12" i="12"/>
  <c r="U30" i="12"/>
  <c r="U101" i="12"/>
  <c r="U44" i="12"/>
  <c r="U50" i="12"/>
  <c r="U99" i="12"/>
  <c r="U43" i="12"/>
  <c r="U41" i="12"/>
  <c r="U75" i="12"/>
  <c r="U65" i="12"/>
  <c r="U78" i="12"/>
  <c r="U66" i="12"/>
  <c r="U31" i="12"/>
  <c r="U29" i="12"/>
  <c r="U63" i="12"/>
  <c r="U53" i="12"/>
  <c r="U104" i="12"/>
  <c r="U110" i="12"/>
  <c r="U113" i="12"/>
  <c r="U35" i="12"/>
  <c r="U33" i="12"/>
  <c r="U67" i="12"/>
  <c r="U57" i="12"/>
  <c r="U108" i="12"/>
  <c r="U114" i="12"/>
  <c r="U39" i="12"/>
  <c r="U37" i="12"/>
  <c r="U71" i="12"/>
  <c r="U61" i="12"/>
  <c r="U112" i="12"/>
  <c r="U62" i="12"/>
  <c r="U103" i="12"/>
  <c r="U47" i="12"/>
  <c r="U79" i="12"/>
  <c r="U70" i="12"/>
  <c r="U24" i="12"/>
  <c r="U73" i="12"/>
  <c r="U20" i="12"/>
  <c r="U77" i="12"/>
  <c r="U16" i="12"/>
  <c r="U60" i="12"/>
  <c r="U36" i="12"/>
  <c r="U97" i="12"/>
  <c r="U40" i="12"/>
  <c r="U52" i="12"/>
  <c r="U111" i="12"/>
  <c r="U34" i="12"/>
  <c r="U105" i="12"/>
  <c r="U22" i="12"/>
  <c r="U93" i="12"/>
  <c r="U69" i="12"/>
  <c r="U83" i="12"/>
  <c r="U28" i="12"/>
  <c r="U80" i="12"/>
  <c r="U48" i="12"/>
  <c r="U54" i="12"/>
  <c r="U46" i="12"/>
  <c r="U88" i="12"/>
  <c r="U89" i="12"/>
  <c r="U56" i="12"/>
  <c r="Q113" i="34"/>
  <c r="R20" i="32"/>
  <c r="R66" i="32"/>
  <c r="R30" i="32"/>
  <c r="R95" i="32"/>
  <c r="R64" i="32"/>
  <c r="R33" i="32"/>
  <c r="R97" i="32"/>
  <c r="R38" i="32"/>
  <c r="R102" i="32"/>
  <c r="R67" i="32"/>
  <c r="R31" i="32"/>
  <c r="R100" i="32"/>
  <c r="R69" i="32"/>
  <c r="R28" i="32"/>
  <c r="R74" i="32"/>
  <c r="R39" i="32"/>
  <c r="R103" i="32"/>
  <c r="R72" i="32"/>
  <c r="R41" i="32"/>
  <c r="R105" i="32"/>
  <c r="R46" i="32"/>
  <c r="R110" i="32"/>
  <c r="R75" i="32"/>
  <c r="R44" i="32"/>
  <c r="R108" i="32"/>
  <c r="R77" i="32"/>
  <c r="R15" i="32"/>
  <c r="R112" i="32"/>
  <c r="R81" i="32"/>
  <c r="R51" i="32"/>
  <c r="R53" i="32"/>
  <c r="R58" i="32"/>
  <c r="R56" i="32"/>
  <c r="R89" i="32"/>
  <c r="R59" i="32"/>
  <c r="R92" i="32"/>
  <c r="R36" i="32"/>
  <c r="R82" i="32"/>
  <c r="R47" i="32"/>
  <c r="R111" i="32"/>
  <c r="R80" i="32"/>
  <c r="R49" i="32"/>
  <c r="R54" i="32"/>
  <c r="R83" i="32"/>
  <c r="R52" i="32"/>
  <c r="R17" i="32"/>
  <c r="R85" i="32"/>
  <c r="R23" i="32"/>
  <c r="R90" i="32"/>
  <c r="R55" i="32"/>
  <c r="S9" i="32"/>
  <c r="R12" i="32" s="1"/>
  <c r="R88" i="32"/>
  <c r="R57" i="32"/>
  <c r="R16" i="32"/>
  <c r="R62" i="32"/>
  <c r="R25" i="32"/>
  <c r="R91" i="32"/>
  <c r="R60" i="32"/>
  <c r="R27" i="32"/>
  <c r="R93" i="32"/>
  <c r="R50" i="32"/>
  <c r="R48" i="32"/>
  <c r="R86" i="32"/>
  <c r="R10" i="32"/>
  <c r="R19" i="32"/>
  <c r="R22" i="32"/>
  <c r="R29" i="32"/>
  <c r="R21" i="32"/>
  <c r="R61" i="32"/>
  <c r="R34" i="32"/>
  <c r="R98" i="32"/>
  <c r="R63" i="32"/>
  <c r="R26" i="32"/>
  <c r="R96" i="32"/>
  <c r="R65" i="32"/>
  <c r="R24" i="32"/>
  <c r="R70" i="32"/>
  <c r="R35" i="32"/>
  <c r="R99" i="32"/>
  <c r="R68" i="32"/>
  <c r="R37" i="32"/>
  <c r="R101" i="32"/>
  <c r="R42" i="32"/>
  <c r="R106" i="32"/>
  <c r="R71" i="32"/>
  <c r="R40" i="32"/>
  <c r="R104" i="32"/>
  <c r="R73" i="32"/>
  <c r="R32" i="32"/>
  <c r="R78" i="32"/>
  <c r="R43" i="32"/>
  <c r="R107" i="32"/>
  <c r="R76" i="32"/>
  <c r="R45" i="32"/>
  <c r="R109" i="32"/>
  <c r="R79" i="32"/>
  <c r="R18" i="32"/>
  <c r="R84" i="32"/>
  <c r="R87" i="32"/>
  <c r="R94" i="32"/>
  <c r="S19" i="16"/>
  <c r="T18" i="16"/>
  <c r="R57" i="33"/>
  <c r="R19" i="33"/>
  <c r="R14" i="33"/>
  <c r="R30" i="33"/>
  <c r="R46" i="33"/>
  <c r="R62" i="33"/>
  <c r="R78" i="33"/>
  <c r="R94" i="33"/>
  <c r="R110" i="33"/>
  <c r="R39" i="33"/>
  <c r="R55" i="33"/>
  <c r="R71" i="33"/>
  <c r="R87" i="33"/>
  <c r="R28" i="33"/>
  <c r="R44" i="33"/>
  <c r="R60" i="33"/>
  <c r="R20" i="33"/>
  <c r="R37" i="33"/>
  <c r="R73" i="33"/>
  <c r="R100" i="33"/>
  <c r="R77" i="33"/>
  <c r="R107" i="33"/>
  <c r="R80" i="33"/>
  <c r="R103" i="33"/>
  <c r="R69" i="33"/>
  <c r="R99" i="33"/>
  <c r="R10" i="33"/>
  <c r="R17" i="33"/>
  <c r="R38" i="33"/>
  <c r="R70" i="33"/>
  <c r="R102" i="33"/>
  <c r="R47" i="33"/>
  <c r="R79" i="33"/>
  <c r="R36" i="33"/>
  <c r="R68" i="33"/>
  <c r="R45" i="33"/>
  <c r="R111" i="33"/>
  <c r="R49" i="33"/>
  <c r="R13" i="33"/>
  <c r="R109" i="33"/>
  <c r="R21" i="33"/>
  <c r="R42" i="33"/>
  <c r="R74" i="33"/>
  <c r="R106" i="33"/>
  <c r="R51" i="33"/>
  <c r="R83" i="33"/>
  <c r="R40" i="33"/>
  <c r="R72" i="33"/>
  <c r="R95" i="33"/>
  <c r="R101" i="33"/>
  <c r="R97" i="33"/>
  <c r="R93" i="33"/>
  <c r="R23" i="33"/>
  <c r="R16" i="33"/>
  <c r="R34" i="33"/>
  <c r="R50" i="33"/>
  <c r="R66" i="33"/>
  <c r="R82" i="33"/>
  <c r="R98" i="33"/>
  <c r="R27" i="33"/>
  <c r="R43" i="33"/>
  <c r="R59" i="33"/>
  <c r="R75" i="33"/>
  <c r="R91" i="33"/>
  <c r="R32" i="33"/>
  <c r="R48" i="33"/>
  <c r="R64" i="33"/>
  <c r="R25" i="33"/>
  <c r="R41" i="33"/>
  <c r="R76" i="33"/>
  <c r="R105" i="33"/>
  <c r="R85" i="33"/>
  <c r="R112" i="33"/>
  <c r="R88" i="33"/>
  <c r="R108" i="33"/>
  <c r="R81" i="33"/>
  <c r="R104" i="33"/>
  <c r="S9" i="33"/>
  <c r="R12" i="33" s="1"/>
  <c r="R22" i="33"/>
  <c r="R54" i="33"/>
  <c r="R86" i="33"/>
  <c r="R31" i="33"/>
  <c r="R63" i="33"/>
  <c r="R18" i="33"/>
  <c r="R52" i="33"/>
  <c r="R29" i="33"/>
  <c r="R84" i="33"/>
  <c r="R96" i="33"/>
  <c r="R92" i="33"/>
  <c r="R89" i="33"/>
  <c r="R15" i="33"/>
  <c r="R26" i="33"/>
  <c r="R58" i="33"/>
  <c r="R90" i="33"/>
  <c r="R35" i="33"/>
  <c r="R67" i="33"/>
  <c r="R24" i="33"/>
  <c r="R56" i="33"/>
  <c r="R33" i="33"/>
  <c r="R61" i="33"/>
  <c r="R65" i="33"/>
  <c r="R53" i="33"/>
  <c r="Q113" i="33"/>
  <c r="Q11" i="20"/>
  <c r="R10" i="20"/>
  <c r="S8" i="15"/>
  <c r="R9" i="15"/>
  <c r="R10" i="55"/>
  <c r="Q11" i="55"/>
  <c r="R35" i="34"/>
  <c r="R107" i="34"/>
  <c r="R93" i="34"/>
  <c r="R18" i="34"/>
  <c r="R34" i="34"/>
  <c r="R50" i="34"/>
  <c r="R23" i="34"/>
  <c r="R39" i="34"/>
  <c r="R28" i="34"/>
  <c r="R44" i="34"/>
  <c r="R41" i="34"/>
  <c r="R63" i="34"/>
  <c r="R79" i="34"/>
  <c r="R95" i="34"/>
  <c r="R111" i="34"/>
  <c r="R43" i="34"/>
  <c r="R64" i="34"/>
  <c r="R80" i="34"/>
  <c r="R51" i="34"/>
  <c r="R65" i="34"/>
  <c r="R81" i="34"/>
  <c r="R97" i="34"/>
  <c r="R29" i="34"/>
  <c r="R62" i="34"/>
  <c r="R78" i="34"/>
  <c r="R94" i="34"/>
  <c r="R110" i="34"/>
  <c r="R92" i="34"/>
  <c r="R100" i="34"/>
  <c r="R26" i="34"/>
  <c r="R15" i="34"/>
  <c r="R20" i="34"/>
  <c r="R17" i="34"/>
  <c r="R71" i="34"/>
  <c r="R103" i="34"/>
  <c r="R56" i="34"/>
  <c r="R25" i="34"/>
  <c r="R73" i="34"/>
  <c r="R105" i="34"/>
  <c r="R70" i="34"/>
  <c r="R102" i="34"/>
  <c r="R96" i="34"/>
  <c r="R14" i="34"/>
  <c r="R46" i="34"/>
  <c r="R24" i="34"/>
  <c r="R33" i="34"/>
  <c r="R75" i="34"/>
  <c r="R37" i="34"/>
  <c r="R76" i="34"/>
  <c r="R61" i="34"/>
  <c r="R109" i="34"/>
  <c r="R74" i="34"/>
  <c r="R106" i="34"/>
  <c r="R22" i="34"/>
  <c r="R38" i="34"/>
  <c r="S9" i="34"/>
  <c r="R12" i="34" s="1"/>
  <c r="R27" i="34"/>
  <c r="R16" i="34"/>
  <c r="R32" i="34"/>
  <c r="R48" i="34"/>
  <c r="R49" i="34"/>
  <c r="R67" i="34"/>
  <c r="R83" i="34"/>
  <c r="R99" i="34"/>
  <c r="R13" i="34"/>
  <c r="R52" i="34"/>
  <c r="R68" i="34"/>
  <c r="R84" i="34"/>
  <c r="R53" i="34"/>
  <c r="R69" i="34"/>
  <c r="R85" i="34"/>
  <c r="R101" i="34"/>
  <c r="R47" i="34"/>
  <c r="R66" i="34"/>
  <c r="R82" i="34"/>
  <c r="R98" i="34"/>
  <c r="R88" i="34"/>
  <c r="R108" i="34"/>
  <c r="R10" i="34"/>
  <c r="R42" i="34"/>
  <c r="R31" i="34"/>
  <c r="R36" i="34"/>
  <c r="R55" i="34"/>
  <c r="R87" i="34"/>
  <c r="R21" i="34"/>
  <c r="R72" i="34"/>
  <c r="R57" i="34"/>
  <c r="R89" i="34"/>
  <c r="R54" i="34"/>
  <c r="R86" i="34"/>
  <c r="R104" i="34"/>
  <c r="R30" i="34"/>
  <c r="R19" i="34"/>
  <c r="R40" i="34"/>
  <c r="R59" i="34"/>
  <c r="R91" i="34"/>
  <c r="R60" i="34"/>
  <c r="R45" i="34"/>
  <c r="R77" i="34"/>
  <c r="R58" i="34"/>
  <c r="R90" i="34"/>
  <c r="R112" i="34"/>
  <c r="T17" i="7"/>
  <c r="U16" i="7"/>
  <c r="T16" i="17"/>
  <c r="S17" i="17"/>
  <c r="S11" i="21"/>
  <c r="T10" i="21"/>
  <c r="T18" i="4"/>
  <c r="S19" i="4"/>
  <c r="AO12" i="48" s="1"/>
  <c r="AO11" i="48"/>
  <c r="T9" i="19"/>
  <c r="S10" i="19"/>
  <c r="U115" i="11"/>
  <c r="V59" i="11"/>
  <c r="V41" i="11"/>
  <c r="V26" i="11"/>
  <c r="V68" i="11"/>
  <c r="V108" i="11"/>
  <c r="V64" i="11"/>
  <c r="V31" i="11"/>
  <c r="V20" i="11"/>
  <c r="V77" i="11"/>
  <c r="V62" i="11"/>
  <c r="V40" i="11"/>
  <c r="V97" i="11"/>
  <c r="V114" i="11"/>
  <c r="V67" i="11"/>
  <c r="V49" i="11"/>
  <c r="V34" i="11"/>
  <c r="V92" i="11"/>
  <c r="V82" i="11"/>
  <c r="V39" i="11"/>
  <c r="V21" i="11"/>
  <c r="V85" i="11"/>
  <c r="V70" i="11"/>
  <c r="V72" i="11"/>
  <c r="V105" i="11"/>
  <c r="V16" i="11"/>
  <c r="V75" i="11"/>
  <c r="V57" i="11"/>
  <c r="V42" i="11"/>
  <c r="V99" i="11"/>
  <c r="V44" i="11"/>
  <c r="V94" i="11"/>
  <c r="V47" i="11"/>
  <c r="V29" i="11"/>
  <c r="W11" i="11"/>
  <c r="V14" i="11" s="1"/>
  <c r="V78" i="11"/>
  <c r="V96" i="11"/>
  <c r="V113" i="11"/>
  <c r="V19" i="11"/>
  <c r="V83" i="11"/>
  <c r="V65" i="11"/>
  <c r="V50" i="11"/>
  <c r="V107" i="11"/>
  <c r="V76" i="11"/>
  <c r="V102" i="11"/>
  <c r="V55" i="11"/>
  <c r="V37" i="11"/>
  <c r="V22" i="11"/>
  <c r="V52" i="11"/>
  <c r="V104" i="11"/>
  <c r="V48" i="11"/>
  <c r="V27" i="11"/>
  <c r="V91" i="11"/>
  <c r="V73" i="11"/>
  <c r="V58" i="11"/>
  <c r="V15" i="11"/>
  <c r="V93" i="11"/>
  <c r="V110" i="11"/>
  <c r="V63" i="11"/>
  <c r="V45" i="11"/>
  <c r="V30" i="11"/>
  <c r="V84" i="11"/>
  <c r="V112" i="11"/>
  <c r="V80" i="11"/>
  <c r="V35" i="11"/>
  <c r="V24" i="11"/>
  <c r="V81" i="11"/>
  <c r="V66" i="11"/>
  <c r="V56" i="11"/>
  <c r="V101" i="11"/>
  <c r="V12" i="11"/>
  <c r="V71" i="11"/>
  <c r="V53" i="11"/>
  <c r="V38" i="11"/>
  <c r="V95" i="11"/>
  <c r="V28" i="11"/>
  <c r="V90" i="11"/>
  <c r="V43" i="11"/>
  <c r="V25" i="11"/>
  <c r="V89" i="11"/>
  <c r="V74" i="11"/>
  <c r="V86" i="11"/>
  <c r="V109" i="11"/>
  <c r="V17" i="11"/>
  <c r="V79" i="11"/>
  <c r="V61" i="11"/>
  <c r="V46" i="11"/>
  <c r="V103" i="11"/>
  <c r="V60" i="11"/>
  <c r="V98" i="11"/>
  <c r="V51" i="11"/>
  <c r="V33" i="11"/>
  <c r="V18" i="11"/>
  <c r="V36" i="11"/>
  <c r="V100" i="11"/>
  <c r="V32" i="11"/>
  <c r="V23" i="11"/>
  <c r="V87" i="11"/>
  <c r="V69" i="11"/>
  <c r="V54" i="11"/>
  <c r="V111" i="11"/>
  <c r="V88" i="11"/>
  <c r="V106" i="11"/>
  <c r="T13" i="37"/>
  <c r="S14" i="37"/>
  <c r="Q113" i="32" l="1"/>
  <c r="R14" i="32"/>
  <c r="R13" i="32"/>
  <c r="X13" i="13"/>
  <c r="X114" i="13" s="1"/>
  <c r="Y39" i="13"/>
  <c r="Y36" i="13"/>
  <c r="Y15" i="13"/>
  <c r="Y46" i="13"/>
  <c r="Y63" i="13"/>
  <c r="Y60" i="13"/>
  <c r="Y49" i="13"/>
  <c r="Y58" i="13"/>
  <c r="Y77" i="13"/>
  <c r="Y70" i="13"/>
  <c r="Y67" i="13"/>
  <c r="Y82" i="13"/>
  <c r="Y98" i="13"/>
  <c r="Y76" i="13"/>
  <c r="Y91" i="13"/>
  <c r="Y107" i="13"/>
  <c r="Y80" i="13"/>
  <c r="Y96" i="13"/>
  <c r="Y112" i="13"/>
  <c r="Y93" i="13"/>
  <c r="Y97" i="13"/>
  <c r="Y27" i="13"/>
  <c r="Y29" i="13"/>
  <c r="Y31" i="13"/>
  <c r="Y23" i="13"/>
  <c r="Z10" i="13"/>
  <c r="Y43" i="13"/>
  <c r="Y40" i="13"/>
  <c r="Y37" i="13"/>
  <c r="Y51" i="13"/>
  <c r="Y34" i="13"/>
  <c r="Y26" i="13"/>
  <c r="Y53" i="13"/>
  <c r="Y65" i="13"/>
  <c r="Y42" i="13"/>
  <c r="Y74" i="13"/>
  <c r="Y71" i="13"/>
  <c r="Y86" i="13"/>
  <c r="Y102" i="13"/>
  <c r="Y79" i="13"/>
  <c r="Y95" i="13"/>
  <c r="Y111" i="13"/>
  <c r="Y84" i="13"/>
  <c r="Y100" i="13"/>
  <c r="Y89" i="13"/>
  <c r="Y109" i="13"/>
  <c r="Y14" i="13"/>
  <c r="Y16" i="13"/>
  <c r="Y18" i="13"/>
  <c r="Y20" i="13"/>
  <c r="Y24" i="13"/>
  <c r="Y11" i="13"/>
  <c r="Y47" i="13"/>
  <c r="Y44" i="13"/>
  <c r="Y41" i="13"/>
  <c r="Y55" i="13"/>
  <c r="Y52" i="13"/>
  <c r="Y32" i="13"/>
  <c r="Y57" i="13"/>
  <c r="Y69" i="13"/>
  <c r="Y62" i="13"/>
  <c r="Y78" i="13"/>
  <c r="Y75" i="13"/>
  <c r="Y90" i="13"/>
  <c r="Y106" i="13"/>
  <c r="Y83" i="13"/>
  <c r="Y99" i="13"/>
  <c r="Y54" i="13"/>
  <c r="Y88" i="13"/>
  <c r="Y104" i="13"/>
  <c r="Y105" i="13"/>
  <c r="Y101" i="13"/>
  <c r="Y85" i="13"/>
  <c r="Y17" i="13"/>
  <c r="Y30" i="13"/>
  <c r="Y21" i="13"/>
  <c r="Y25" i="13"/>
  <c r="Y35" i="13"/>
  <c r="Y113" i="13"/>
  <c r="Y48" i="13"/>
  <c r="Y45" i="13"/>
  <c r="Y59" i="13"/>
  <c r="Y56" i="13"/>
  <c r="Y38" i="13"/>
  <c r="Y61" i="13"/>
  <c r="Y73" i="13"/>
  <c r="Y66" i="13"/>
  <c r="Y50" i="13"/>
  <c r="Y72" i="13"/>
  <c r="Y94" i="13"/>
  <c r="Y110" i="13"/>
  <c r="Y87" i="13"/>
  <c r="Y103" i="13"/>
  <c r="Y64" i="13"/>
  <c r="Y92" i="13"/>
  <c r="Y108" i="13"/>
  <c r="Y68" i="13"/>
  <c r="Y81" i="13"/>
  <c r="Y33" i="13"/>
  <c r="Y28" i="13"/>
  <c r="Y19" i="13"/>
  <c r="Y22" i="13"/>
  <c r="V26" i="12"/>
  <c r="V33" i="12"/>
  <c r="V53" i="12"/>
  <c r="V98" i="12"/>
  <c r="V27" i="12"/>
  <c r="V21" i="12"/>
  <c r="V90" i="12"/>
  <c r="V80" i="12"/>
  <c r="V100" i="12"/>
  <c r="V113" i="12"/>
  <c r="V34" i="12"/>
  <c r="V32" i="12"/>
  <c r="V62" i="12"/>
  <c r="V52" i="12"/>
  <c r="V95" i="12"/>
  <c r="V87" i="12"/>
  <c r="V112" i="12"/>
  <c r="V35" i="12"/>
  <c r="V29" i="12"/>
  <c r="V55" i="12"/>
  <c r="V88" i="12"/>
  <c r="V108" i="12"/>
  <c r="V94" i="12"/>
  <c r="V24" i="12"/>
  <c r="V75" i="12"/>
  <c r="V79" i="12"/>
  <c r="V40" i="12"/>
  <c r="V93" i="12"/>
  <c r="V107" i="12"/>
  <c r="V47" i="12"/>
  <c r="V69" i="12"/>
  <c r="V82" i="12"/>
  <c r="V23" i="12"/>
  <c r="V42" i="12"/>
  <c r="V70" i="12"/>
  <c r="V103" i="12"/>
  <c r="V20" i="12"/>
  <c r="V43" i="12"/>
  <c r="V37" i="12"/>
  <c r="V63" i="12"/>
  <c r="V57" i="12"/>
  <c r="V65" i="12"/>
  <c r="V102" i="12"/>
  <c r="V50" i="12"/>
  <c r="V48" i="12"/>
  <c r="V78" i="12"/>
  <c r="V68" i="12"/>
  <c r="V111" i="12"/>
  <c r="V101" i="12"/>
  <c r="V22" i="12"/>
  <c r="V17" i="12"/>
  <c r="V45" i="12"/>
  <c r="V71" i="12"/>
  <c r="V81" i="12"/>
  <c r="V73" i="12"/>
  <c r="V110" i="12"/>
  <c r="V19" i="12"/>
  <c r="V76" i="12"/>
  <c r="V109" i="12"/>
  <c r="V60" i="12"/>
  <c r="V46" i="12"/>
  <c r="V44" i="12"/>
  <c r="V64" i="12"/>
  <c r="V16" i="12"/>
  <c r="V67" i="12"/>
  <c r="V106" i="12"/>
  <c r="V18" i="12"/>
  <c r="V92" i="12"/>
  <c r="V86" i="12"/>
  <c r="V39" i="12"/>
  <c r="V59" i="12"/>
  <c r="V61" i="12"/>
  <c r="V30" i="12"/>
  <c r="V28" i="12"/>
  <c r="V58" i="12"/>
  <c r="V49" i="12"/>
  <c r="V89" i="12"/>
  <c r="V83" i="12"/>
  <c r="V31" i="12"/>
  <c r="V25" i="12"/>
  <c r="V51" i="12"/>
  <c r="V84" i="12"/>
  <c r="V104" i="12"/>
  <c r="V15" i="12"/>
  <c r="V38" i="12"/>
  <c r="V36" i="12"/>
  <c r="V66" i="12"/>
  <c r="V56" i="12"/>
  <c r="V99" i="12"/>
  <c r="V91" i="12"/>
  <c r="V12" i="12"/>
  <c r="V54" i="12"/>
  <c r="V85" i="12"/>
  <c r="V114" i="12"/>
  <c r="V74" i="12"/>
  <c r="V97" i="12"/>
  <c r="V41" i="12"/>
  <c r="V77" i="12"/>
  <c r="W11" i="12"/>
  <c r="V14" i="12" s="1"/>
  <c r="V72" i="12"/>
  <c r="V105" i="12"/>
  <c r="V96" i="12"/>
  <c r="U115" i="12"/>
  <c r="R113" i="33"/>
  <c r="R113" i="34"/>
  <c r="S10" i="20"/>
  <c r="R11" i="20"/>
  <c r="S18" i="33"/>
  <c r="S20" i="33"/>
  <c r="S29" i="33"/>
  <c r="S45" i="33"/>
  <c r="S61" i="33"/>
  <c r="S77" i="33"/>
  <c r="S93" i="33"/>
  <c r="S109" i="33"/>
  <c r="S26" i="33"/>
  <c r="S42" i="33"/>
  <c r="S58" i="33"/>
  <c r="S74" i="33"/>
  <c r="S90" i="33"/>
  <c r="S35" i="33"/>
  <c r="S51" i="33"/>
  <c r="S67" i="33"/>
  <c r="S24" i="33"/>
  <c r="S40" i="33"/>
  <c r="S83" i="33"/>
  <c r="S104" i="33"/>
  <c r="S84" i="33"/>
  <c r="S111" i="33"/>
  <c r="S87" i="33"/>
  <c r="S112" i="33"/>
  <c r="S80" i="33"/>
  <c r="S103" i="33"/>
  <c r="S33" i="33"/>
  <c r="S13" i="33"/>
  <c r="S78" i="33"/>
  <c r="S71" i="33"/>
  <c r="S110" i="33"/>
  <c r="S48" i="33"/>
  <c r="S108" i="33"/>
  <c r="S15" i="33"/>
  <c r="S65" i="33"/>
  <c r="S46" i="33"/>
  <c r="S39" i="33"/>
  <c r="S91" i="33"/>
  <c r="T9" i="33"/>
  <c r="S12" i="33" s="1"/>
  <c r="S21" i="33"/>
  <c r="S37" i="33"/>
  <c r="S53" i="33"/>
  <c r="S69" i="33"/>
  <c r="S85" i="33"/>
  <c r="S101" i="33"/>
  <c r="S14" i="33"/>
  <c r="S34" i="33"/>
  <c r="S50" i="33"/>
  <c r="S66" i="33"/>
  <c r="S82" i="33"/>
  <c r="S27" i="33"/>
  <c r="S43" i="33"/>
  <c r="S59" i="33"/>
  <c r="S75" i="33"/>
  <c r="S32" i="33"/>
  <c r="S56" i="33"/>
  <c r="S94" i="33"/>
  <c r="S60" i="33"/>
  <c r="S100" i="33"/>
  <c r="S64" i="33"/>
  <c r="S102" i="33"/>
  <c r="S52" i="33"/>
  <c r="S92" i="33"/>
  <c r="S10" i="33"/>
  <c r="S16" i="33"/>
  <c r="S41" i="33"/>
  <c r="S73" i="33"/>
  <c r="S105" i="33"/>
  <c r="S23" i="33"/>
  <c r="S54" i="33"/>
  <c r="S70" i="33"/>
  <c r="S31" i="33"/>
  <c r="S63" i="33"/>
  <c r="S36" i="33"/>
  <c r="S99" i="33"/>
  <c r="S76" i="33"/>
  <c r="S79" i="33"/>
  <c r="S68" i="33"/>
  <c r="S22" i="33"/>
  <c r="S49" i="33"/>
  <c r="S97" i="33"/>
  <c r="S62" i="33"/>
  <c r="S55" i="33"/>
  <c r="S28" i="33"/>
  <c r="S95" i="33"/>
  <c r="S88" i="33"/>
  <c r="S25" i="33"/>
  <c r="S57" i="33"/>
  <c r="S89" i="33"/>
  <c r="S38" i="33"/>
  <c r="S86" i="33"/>
  <c r="S47" i="33"/>
  <c r="S19" i="33"/>
  <c r="S72" i="33"/>
  <c r="S106" i="33"/>
  <c r="S107" i="33"/>
  <c r="S98" i="33"/>
  <c r="S81" i="33"/>
  <c r="S30" i="33"/>
  <c r="S17" i="33"/>
  <c r="S44" i="33"/>
  <c r="S96" i="33"/>
  <c r="AP11" i="48"/>
  <c r="U18" i="4"/>
  <c r="T19" i="4"/>
  <c r="AP12" i="48" s="1"/>
  <c r="U16" i="17"/>
  <c r="T17" i="17"/>
  <c r="S10" i="55"/>
  <c r="R11" i="55"/>
  <c r="U9" i="19"/>
  <c r="T10" i="19"/>
  <c r="U10" i="21"/>
  <c r="T11" i="21"/>
  <c r="V16" i="7"/>
  <c r="U17" i="7"/>
  <c r="T19" i="16"/>
  <c r="U18" i="16"/>
  <c r="S31" i="32"/>
  <c r="S77" i="32"/>
  <c r="S46" i="32"/>
  <c r="S110" i="32"/>
  <c r="S79" i="32"/>
  <c r="S48" i="32"/>
  <c r="S112" i="32"/>
  <c r="S49" i="32"/>
  <c r="S82" i="32"/>
  <c r="S51" i="32"/>
  <c r="S84" i="32"/>
  <c r="S17" i="32"/>
  <c r="S85" i="32"/>
  <c r="S54" i="32"/>
  <c r="S20" i="32"/>
  <c r="S87" i="32"/>
  <c r="S56" i="32"/>
  <c r="S10" i="32"/>
  <c r="S57" i="32"/>
  <c r="S24" i="32"/>
  <c r="S90" i="32"/>
  <c r="S59" i="32"/>
  <c r="S21" i="32"/>
  <c r="S92" i="32"/>
  <c r="S99" i="32"/>
  <c r="S41" i="32"/>
  <c r="S74" i="32"/>
  <c r="S107" i="32"/>
  <c r="S28" i="32"/>
  <c r="S93" i="32"/>
  <c r="S62" i="32"/>
  <c r="S30" i="32"/>
  <c r="S95" i="32"/>
  <c r="S64" i="32"/>
  <c r="S19" i="32"/>
  <c r="S65" i="32"/>
  <c r="S34" i="32"/>
  <c r="S98" i="32"/>
  <c r="S67" i="32"/>
  <c r="S32" i="32"/>
  <c r="S100" i="32"/>
  <c r="S37" i="32"/>
  <c r="S101" i="32"/>
  <c r="S70" i="32"/>
  <c r="S39" i="32"/>
  <c r="S103" i="32"/>
  <c r="S72" i="32"/>
  <c r="S27" i="32"/>
  <c r="S73" i="32"/>
  <c r="S42" i="32"/>
  <c r="S106" i="32"/>
  <c r="S75" i="32"/>
  <c r="S44" i="32"/>
  <c r="S108" i="32"/>
  <c r="T9" i="32"/>
  <c r="S12" i="32" s="1"/>
  <c r="S29" i="32"/>
  <c r="S63" i="32"/>
  <c r="S96" i="32"/>
  <c r="S97" i="32"/>
  <c r="S36" i="32"/>
  <c r="S23" i="32"/>
  <c r="S69" i="32"/>
  <c r="S38" i="32"/>
  <c r="S102" i="32"/>
  <c r="S71" i="32"/>
  <c r="S40" i="32"/>
  <c r="S104" i="32"/>
  <c r="S105" i="32"/>
  <c r="S43" i="32"/>
  <c r="S45" i="32"/>
  <c r="S109" i="32"/>
  <c r="S78" i="32"/>
  <c r="S47" i="32"/>
  <c r="S111" i="32"/>
  <c r="S80" i="32"/>
  <c r="S35" i="32"/>
  <c r="S81" i="32"/>
  <c r="S50" i="32"/>
  <c r="S15" i="32"/>
  <c r="S83" i="32"/>
  <c r="S52" i="32"/>
  <c r="S53" i="32"/>
  <c r="S18" i="32"/>
  <c r="S86" i="32"/>
  <c r="S55" i="32"/>
  <c r="S16" i="32"/>
  <c r="S88" i="32"/>
  <c r="S22" i="32"/>
  <c r="S89" i="32"/>
  <c r="S58" i="32"/>
  <c r="S25" i="32"/>
  <c r="S91" i="32"/>
  <c r="S60" i="32"/>
  <c r="S61" i="32"/>
  <c r="S94" i="32"/>
  <c r="S26" i="32"/>
  <c r="S33" i="32"/>
  <c r="S66" i="32"/>
  <c r="S68" i="32"/>
  <c r="S76" i="32"/>
  <c r="S29" i="34"/>
  <c r="S45" i="34"/>
  <c r="S26" i="34"/>
  <c r="S14" i="34"/>
  <c r="S27" i="34"/>
  <c r="S43" i="34"/>
  <c r="S40" i="34"/>
  <c r="S62" i="34"/>
  <c r="S78" i="34"/>
  <c r="S94" i="34"/>
  <c r="S110" i="34"/>
  <c r="S36" i="34"/>
  <c r="S59" i="34"/>
  <c r="S75" i="34"/>
  <c r="S44" i="34"/>
  <c r="S64" i="34"/>
  <c r="S80" i="34"/>
  <c r="S96" i="34"/>
  <c r="S112" i="34"/>
  <c r="S53" i="34"/>
  <c r="S69" i="34"/>
  <c r="S85" i="34"/>
  <c r="S101" i="34"/>
  <c r="S87" i="34"/>
  <c r="S95" i="34"/>
  <c r="S33" i="34"/>
  <c r="S30" i="34"/>
  <c r="S31" i="34"/>
  <c r="S48" i="34"/>
  <c r="S82" i="34"/>
  <c r="S63" i="34"/>
  <c r="S52" i="34"/>
  <c r="S84" i="34"/>
  <c r="S28" i="34"/>
  <c r="S89" i="34"/>
  <c r="S103" i="34"/>
  <c r="S17" i="34"/>
  <c r="S49" i="34"/>
  <c r="S15" i="34"/>
  <c r="S47" i="34"/>
  <c r="S66" i="34"/>
  <c r="S98" i="34"/>
  <c r="S42" i="34"/>
  <c r="S79" i="34"/>
  <c r="S68" i="34"/>
  <c r="S100" i="34"/>
  <c r="S57" i="34"/>
  <c r="S105" i="34"/>
  <c r="S21" i="34"/>
  <c r="S37" i="34"/>
  <c r="S18" i="34"/>
  <c r="S34" i="34"/>
  <c r="S19" i="34"/>
  <c r="S35" i="34"/>
  <c r="S16" i="34"/>
  <c r="S54" i="34"/>
  <c r="S70" i="34"/>
  <c r="S86" i="34"/>
  <c r="S102" i="34"/>
  <c r="T9" i="34"/>
  <c r="S12" i="34" s="1"/>
  <c r="S50" i="34"/>
  <c r="S67" i="34"/>
  <c r="S83" i="34"/>
  <c r="S56" i="34"/>
  <c r="S72" i="34"/>
  <c r="S88" i="34"/>
  <c r="S104" i="34"/>
  <c r="S46" i="34"/>
  <c r="S61" i="34"/>
  <c r="S77" i="34"/>
  <c r="S93" i="34"/>
  <c r="S109" i="34"/>
  <c r="S91" i="34"/>
  <c r="S99" i="34"/>
  <c r="S25" i="34"/>
  <c r="S22" i="34"/>
  <c r="S23" i="34"/>
  <c r="S39" i="34"/>
  <c r="S58" i="34"/>
  <c r="S90" i="34"/>
  <c r="S106" i="34"/>
  <c r="S55" i="34"/>
  <c r="S24" i="34"/>
  <c r="S60" i="34"/>
  <c r="S92" i="34"/>
  <c r="S51" i="34"/>
  <c r="S65" i="34"/>
  <c r="S97" i="34"/>
  <c r="S13" i="34"/>
  <c r="S10" i="34"/>
  <c r="S73" i="34"/>
  <c r="S41" i="34"/>
  <c r="S38" i="34"/>
  <c r="S32" i="34"/>
  <c r="S74" i="34"/>
  <c r="S20" i="34"/>
  <c r="S71" i="34"/>
  <c r="S76" i="34"/>
  <c r="S108" i="34"/>
  <c r="S81" i="34"/>
  <c r="S107" i="34"/>
  <c r="S111" i="34"/>
  <c r="T8" i="15"/>
  <c r="S9" i="15"/>
  <c r="W38" i="11"/>
  <c r="W23" i="11"/>
  <c r="W80" i="11"/>
  <c r="W69" i="11"/>
  <c r="W39" i="11"/>
  <c r="W100" i="11"/>
  <c r="W63" i="11"/>
  <c r="W28" i="11"/>
  <c r="W102" i="11"/>
  <c r="X11" i="11"/>
  <c r="W14" i="11" s="1"/>
  <c r="W74" i="11"/>
  <c r="W52" i="11"/>
  <c r="W41" i="11"/>
  <c r="W94" i="11"/>
  <c r="W15" i="11"/>
  <c r="W93" i="11"/>
  <c r="W27" i="11"/>
  <c r="W66" i="11"/>
  <c r="W49" i="11"/>
  <c r="W79" i="11"/>
  <c r="W62" i="11"/>
  <c r="W40" i="11"/>
  <c r="W29" i="11"/>
  <c r="W67" i="11"/>
  <c r="W113" i="11"/>
  <c r="W43" i="11"/>
  <c r="W54" i="11"/>
  <c r="W32" i="11"/>
  <c r="W21" i="11"/>
  <c r="W35" i="11"/>
  <c r="W95" i="11"/>
  <c r="W31" i="11"/>
  <c r="W18" i="11"/>
  <c r="W76" i="11"/>
  <c r="W107" i="11"/>
  <c r="W26" i="11"/>
  <c r="W90" i="11"/>
  <c r="W68" i="11"/>
  <c r="W57" i="11"/>
  <c r="W110" i="11"/>
  <c r="W75" i="11"/>
  <c r="W109" i="11"/>
  <c r="W87" i="11"/>
  <c r="W19" i="11"/>
  <c r="W83" i="11"/>
  <c r="W16" i="11"/>
  <c r="W78" i="11"/>
  <c r="W56" i="11"/>
  <c r="W45" i="11"/>
  <c r="W114" i="11"/>
  <c r="W60" i="11"/>
  <c r="W12" i="11"/>
  <c r="W70" i="11"/>
  <c r="W48" i="11"/>
  <c r="W37" i="11"/>
  <c r="W91" i="11"/>
  <c r="W111" i="11"/>
  <c r="W89" i="11"/>
  <c r="W50" i="11"/>
  <c r="W33" i="11"/>
  <c r="W112" i="11"/>
  <c r="W42" i="11"/>
  <c r="W20" i="11"/>
  <c r="W84" i="11"/>
  <c r="W73" i="11"/>
  <c r="W55" i="11"/>
  <c r="W104" i="11"/>
  <c r="W98" i="11"/>
  <c r="W97" i="11"/>
  <c r="W44" i="11"/>
  <c r="W85" i="11"/>
  <c r="W30" i="11"/>
  <c r="W17" i="11"/>
  <c r="W72" i="11"/>
  <c r="W61" i="11"/>
  <c r="W103" i="11"/>
  <c r="W81" i="11"/>
  <c r="W22" i="11"/>
  <c r="W86" i="11"/>
  <c r="W64" i="11"/>
  <c r="W53" i="11"/>
  <c r="W106" i="11"/>
  <c r="W59" i="11"/>
  <c r="W105" i="11"/>
  <c r="W82" i="11"/>
  <c r="W65" i="11"/>
  <c r="W101" i="11"/>
  <c r="W58" i="11"/>
  <c r="W36" i="11"/>
  <c r="W25" i="11"/>
  <c r="W51" i="11"/>
  <c r="W99" i="11"/>
  <c r="W47" i="11"/>
  <c r="W71" i="11"/>
  <c r="W34" i="11"/>
  <c r="W92" i="11"/>
  <c r="W96" i="11"/>
  <c r="W46" i="11"/>
  <c r="W24" i="11"/>
  <c r="W88" i="11"/>
  <c r="W77" i="11"/>
  <c r="W108" i="11"/>
  <c r="V115" i="11"/>
  <c r="U13" i="37"/>
  <c r="T14" i="37"/>
  <c r="R113" i="32" l="1"/>
  <c r="S14" i="32"/>
  <c r="S13" i="32"/>
  <c r="Y13" i="13"/>
  <c r="Y114" i="13" s="1"/>
  <c r="Z32" i="13"/>
  <c r="Z46" i="13"/>
  <c r="Z43" i="13"/>
  <c r="Z40" i="13"/>
  <c r="Z50" i="13"/>
  <c r="Z51" i="13"/>
  <c r="Z15" i="13"/>
  <c r="Z60" i="13"/>
  <c r="Z68" i="13"/>
  <c r="Z65" i="13"/>
  <c r="Z49" i="13"/>
  <c r="Z78" i="13"/>
  <c r="Z89" i="13"/>
  <c r="Z105" i="13"/>
  <c r="Z82" i="13"/>
  <c r="Z98" i="13"/>
  <c r="Z79" i="13"/>
  <c r="Z95" i="13"/>
  <c r="Z111" i="13"/>
  <c r="Z104" i="13"/>
  <c r="Z80" i="13"/>
  <c r="Z16" i="13"/>
  <c r="Z18" i="13"/>
  <c r="Z31" i="13"/>
  <c r="Z23" i="13"/>
  <c r="Z42" i="13"/>
  <c r="Z36" i="13"/>
  <c r="Z63" i="13"/>
  <c r="Z61" i="13"/>
  <c r="Z85" i="13"/>
  <c r="Z94" i="13"/>
  <c r="Z88" i="13"/>
  <c r="Z28" i="13"/>
  <c r="Z22" i="13"/>
  <c r="Z34" i="13"/>
  <c r="Z33" i="13"/>
  <c r="Z47" i="13"/>
  <c r="Z44" i="13"/>
  <c r="Z54" i="13"/>
  <c r="Z55" i="13"/>
  <c r="Z37" i="13"/>
  <c r="Z41" i="13"/>
  <c r="Z72" i="13"/>
  <c r="Z69" i="13"/>
  <c r="Z66" i="13"/>
  <c r="Z71" i="13"/>
  <c r="Z93" i="13"/>
  <c r="Z109" i="13"/>
  <c r="Z86" i="13"/>
  <c r="Z102" i="13"/>
  <c r="Z83" i="13"/>
  <c r="Z99" i="13"/>
  <c r="Z14" i="13"/>
  <c r="Z92" i="13"/>
  <c r="Z96" i="13"/>
  <c r="Z27" i="13"/>
  <c r="Z29" i="13"/>
  <c r="Z20" i="13"/>
  <c r="Z24" i="13"/>
  <c r="Z11" i="13"/>
  <c r="AA10" i="13"/>
  <c r="Z39" i="13"/>
  <c r="Z62" i="13"/>
  <c r="Z64" i="13"/>
  <c r="Z77" i="13"/>
  <c r="Z101" i="13"/>
  <c r="Z110" i="13"/>
  <c r="Z107" i="13"/>
  <c r="Z100" i="13"/>
  <c r="Z38" i="13"/>
  <c r="Z35" i="13"/>
  <c r="Z113" i="13"/>
  <c r="Z48" i="13"/>
  <c r="Z58" i="13"/>
  <c r="Z59" i="13"/>
  <c r="Z52" i="13"/>
  <c r="Z57" i="13"/>
  <c r="Z76" i="13"/>
  <c r="Z73" i="13"/>
  <c r="Z70" i="13"/>
  <c r="Z81" i="13"/>
  <c r="Z97" i="13"/>
  <c r="Z53" i="13"/>
  <c r="Z90" i="13"/>
  <c r="Z106" i="13"/>
  <c r="Z87" i="13"/>
  <c r="Z103" i="13"/>
  <c r="Z67" i="13"/>
  <c r="Z108" i="13"/>
  <c r="Z112" i="13"/>
  <c r="Z17" i="13"/>
  <c r="Z30" i="13"/>
  <c r="Z21" i="13"/>
  <c r="Z25" i="13"/>
  <c r="Z26" i="13"/>
  <c r="Z45" i="13"/>
  <c r="Z56" i="13"/>
  <c r="Z74" i="13"/>
  <c r="Z75" i="13"/>
  <c r="Z91" i="13"/>
  <c r="Z84" i="13"/>
  <c r="Z19" i="13"/>
  <c r="W16" i="12"/>
  <c r="W34" i="12"/>
  <c r="W36" i="12"/>
  <c r="W66" i="12"/>
  <c r="W56" i="12"/>
  <c r="W103" i="12"/>
  <c r="W101" i="12"/>
  <c r="W90" i="12"/>
  <c r="W108" i="12"/>
  <c r="W22" i="12"/>
  <c r="W24" i="12"/>
  <c r="W54" i="12"/>
  <c r="W87" i="12"/>
  <c r="W76" i="12"/>
  <c r="W102" i="12"/>
  <c r="W97" i="12"/>
  <c r="W26" i="12"/>
  <c r="W28" i="12"/>
  <c r="W58" i="12"/>
  <c r="W95" i="12"/>
  <c r="W29" i="12"/>
  <c r="W31" i="12"/>
  <c r="W69" i="12"/>
  <c r="W63" i="12"/>
  <c r="W106" i="12"/>
  <c r="W89" i="12"/>
  <c r="W112" i="12"/>
  <c r="W77" i="12"/>
  <c r="W100" i="12"/>
  <c r="W41" i="12"/>
  <c r="W84" i="12"/>
  <c r="W88" i="12"/>
  <c r="W20" i="12"/>
  <c r="W50" i="12"/>
  <c r="W57" i="12"/>
  <c r="W51" i="12"/>
  <c r="W94" i="12"/>
  <c r="W82" i="12"/>
  <c r="W114" i="12"/>
  <c r="W93" i="12"/>
  <c r="W18" i="12"/>
  <c r="W38" i="12"/>
  <c r="W40" i="12"/>
  <c r="W70" i="12"/>
  <c r="W80" i="12"/>
  <c r="W107" i="12"/>
  <c r="W105" i="12"/>
  <c r="W111" i="12"/>
  <c r="X11" i="12"/>
  <c r="W14" i="12" s="1"/>
  <c r="W42" i="12"/>
  <c r="W44" i="12"/>
  <c r="W74" i="12"/>
  <c r="W109" i="12"/>
  <c r="W45" i="12"/>
  <c r="W47" i="12"/>
  <c r="W85" i="12"/>
  <c r="W79" i="12"/>
  <c r="W99" i="12"/>
  <c r="W49" i="12"/>
  <c r="W83" i="12"/>
  <c r="W64" i="12"/>
  <c r="W37" i="12"/>
  <c r="W71" i="12"/>
  <c r="W59" i="12"/>
  <c r="W43" i="12"/>
  <c r="W19" i="12"/>
  <c r="W53" i="12"/>
  <c r="W33" i="12"/>
  <c r="W35" i="12"/>
  <c r="W73" i="12"/>
  <c r="W67" i="12"/>
  <c r="W110" i="12"/>
  <c r="W96" i="12"/>
  <c r="W91" i="12"/>
  <c r="W12" i="12"/>
  <c r="W21" i="12"/>
  <c r="W23" i="12"/>
  <c r="W61" i="12"/>
  <c r="W55" i="12"/>
  <c r="W98" i="12"/>
  <c r="W86" i="12"/>
  <c r="W15" i="12"/>
  <c r="W104" i="12"/>
  <c r="W25" i="12"/>
  <c r="W27" i="12"/>
  <c r="W65" i="12"/>
  <c r="W75" i="12"/>
  <c r="W113" i="12"/>
  <c r="W30" i="12"/>
  <c r="W32" i="12"/>
  <c r="W62" i="12"/>
  <c r="W52" i="12"/>
  <c r="W92" i="12"/>
  <c r="W17" i="12"/>
  <c r="W72" i="12"/>
  <c r="W68" i="12"/>
  <c r="W39" i="12"/>
  <c r="W60" i="12"/>
  <c r="W78" i="12"/>
  <c r="W81" i="12"/>
  <c r="W46" i="12"/>
  <c r="W48" i="12"/>
  <c r="V115" i="12"/>
  <c r="S113" i="34"/>
  <c r="V10" i="21"/>
  <c r="U11" i="21"/>
  <c r="S11" i="55"/>
  <c r="T10" i="55"/>
  <c r="V18" i="4"/>
  <c r="AQ11" i="48"/>
  <c r="U19" i="4"/>
  <c r="AQ12" i="48" s="1"/>
  <c r="T17" i="33"/>
  <c r="T23" i="33"/>
  <c r="T24" i="33"/>
  <c r="T40" i="33"/>
  <c r="T56" i="33"/>
  <c r="T72" i="33"/>
  <c r="T88" i="33"/>
  <c r="T104" i="33"/>
  <c r="T22" i="33"/>
  <c r="T37" i="33"/>
  <c r="T53" i="33"/>
  <c r="T69" i="33"/>
  <c r="T85" i="33"/>
  <c r="T34" i="33"/>
  <c r="T50" i="33"/>
  <c r="T66" i="33"/>
  <c r="T27" i="33"/>
  <c r="T43" i="33"/>
  <c r="T90" i="33"/>
  <c r="T109" i="33"/>
  <c r="T91" i="33"/>
  <c r="T110" i="33"/>
  <c r="T78" i="33"/>
  <c r="T106" i="33"/>
  <c r="T79" i="33"/>
  <c r="T107" i="33"/>
  <c r="T101" i="33"/>
  <c r="T21" i="33"/>
  <c r="T14" i="33"/>
  <c r="T28" i="33"/>
  <c r="T44" i="33"/>
  <c r="T60" i="33"/>
  <c r="T76" i="33"/>
  <c r="T92" i="33"/>
  <c r="T108" i="33"/>
  <c r="T25" i="33"/>
  <c r="T41" i="33"/>
  <c r="T57" i="33"/>
  <c r="T73" i="33"/>
  <c r="T89" i="33"/>
  <c r="T38" i="33"/>
  <c r="T54" i="33"/>
  <c r="T70" i="33"/>
  <c r="T31" i="33"/>
  <c r="T55" i="33"/>
  <c r="T93" i="33"/>
  <c r="T59" i="33"/>
  <c r="T94" i="33"/>
  <c r="T13" i="33"/>
  <c r="T86" i="33"/>
  <c r="T111" i="33"/>
  <c r="T87" i="33"/>
  <c r="T10" i="33"/>
  <c r="T63" i="33"/>
  <c r="T15" i="33"/>
  <c r="T16" i="33"/>
  <c r="T32" i="33"/>
  <c r="T48" i="33"/>
  <c r="T64" i="33"/>
  <c r="T80" i="33"/>
  <c r="T96" i="33"/>
  <c r="T112" i="33"/>
  <c r="T29" i="33"/>
  <c r="T45" i="33"/>
  <c r="T61" i="33"/>
  <c r="T77" i="33"/>
  <c r="T26" i="33"/>
  <c r="T42" i="33"/>
  <c r="T58" i="33"/>
  <c r="T74" i="33"/>
  <c r="T35" i="33"/>
  <c r="T71" i="33"/>
  <c r="T98" i="33"/>
  <c r="T75" i="33"/>
  <c r="T99" i="33"/>
  <c r="T47" i="33"/>
  <c r="T95" i="33"/>
  <c r="T51" i="33"/>
  <c r="T97" i="33"/>
  <c r="T83" i="33"/>
  <c r="U9" i="33"/>
  <c r="T19" i="33"/>
  <c r="T20" i="33"/>
  <c r="T36" i="33"/>
  <c r="T52" i="33"/>
  <c r="T68" i="33"/>
  <c r="T84" i="33"/>
  <c r="T100" i="33"/>
  <c r="T12" i="33"/>
  <c r="T33" i="33"/>
  <c r="T49" i="33"/>
  <c r="T65" i="33"/>
  <c r="T81" i="33"/>
  <c r="T30" i="33"/>
  <c r="T46" i="33"/>
  <c r="T62" i="33"/>
  <c r="T18" i="33"/>
  <c r="T39" i="33"/>
  <c r="T82" i="33"/>
  <c r="T103" i="33"/>
  <c r="T105" i="33"/>
  <c r="T67" i="33"/>
  <c r="T102" i="33"/>
  <c r="T20" i="34"/>
  <c r="T36" i="34"/>
  <c r="U9" i="34"/>
  <c r="T12" i="34" s="1"/>
  <c r="T29" i="34"/>
  <c r="T22" i="34"/>
  <c r="T38" i="34"/>
  <c r="T15" i="34"/>
  <c r="T53" i="34"/>
  <c r="T69" i="34"/>
  <c r="T85" i="34"/>
  <c r="T101" i="34"/>
  <c r="T35" i="34"/>
  <c r="T58" i="34"/>
  <c r="T74" i="34"/>
  <c r="T39" i="34"/>
  <c r="T63" i="34"/>
  <c r="T79" i="34"/>
  <c r="T95" i="34"/>
  <c r="T111" i="34"/>
  <c r="T52" i="34"/>
  <c r="T68" i="34"/>
  <c r="T84" i="34"/>
  <c r="T100" i="34"/>
  <c r="T106" i="34"/>
  <c r="T10" i="34"/>
  <c r="T18" i="34"/>
  <c r="T51" i="34"/>
  <c r="T54" i="34"/>
  <c r="T91" i="34"/>
  <c r="T96" i="34"/>
  <c r="T98" i="34"/>
  <c r="T24" i="34"/>
  <c r="T40" i="34"/>
  <c r="T17" i="34"/>
  <c r="T33" i="34"/>
  <c r="T26" i="34"/>
  <c r="T42" i="34"/>
  <c r="T31" i="34"/>
  <c r="T57" i="34"/>
  <c r="T73" i="34"/>
  <c r="T89" i="34"/>
  <c r="T105" i="34"/>
  <c r="T41" i="34"/>
  <c r="T62" i="34"/>
  <c r="T78" i="34"/>
  <c r="T43" i="34"/>
  <c r="T67" i="34"/>
  <c r="T83" i="34"/>
  <c r="T99" i="34"/>
  <c r="T13" i="34"/>
  <c r="T56" i="34"/>
  <c r="T72" i="34"/>
  <c r="T88" i="34"/>
  <c r="T104" i="34"/>
  <c r="T86" i="34"/>
  <c r="T94" i="34"/>
  <c r="T25" i="34"/>
  <c r="T65" i="34"/>
  <c r="T70" i="34"/>
  <c r="T107" i="34"/>
  <c r="T80" i="34"/>
  <c r="T14" i="34"/>
  <c r="T28" i="34"/>
  <c r="T44" i="34"/>
  <c r="T21" i="34"/>
  <c r="T37" i="34"/>
  <c r="T30" i="34"/>
  <c r="T46" i="34"/>
  <c r="T47" i="34"/>
  <c r="T61" i="34"/>
  <c r="T77" i="34"/>
  <c r="T93" i="34"/>
  <c r="T109" i="34"/>
  <c r="T49" i="34"/>
  <c r="T66" i="34"/>
  <c r="T82" i="34"/>
  <c r="T55" i="34"/>
  <c r="T71" i="34"/>
  <c r="T87" i="34"/>
  <c r="T103" i="34"/>
  <c r="T27" i="34"/>
  <c r="T60" i="34"/>
  <c r="T76" i="34"/>
  <c r="T92" i="34"/>
  <c r="T108" i="34"/>
  <c r="T102" i="34"/>
  <c r="T110" i="34"/>
  <c r="T32" i="34"/>
  <c r="T34" i="34"/>
  <c r="T81" i="34"/>
  <c r="T19" i="34"/>
  <c r="T59" i="34"/>
  <c r="T45" i="34"/>
  <c r="T112" i="34"/>
  <c r="T16" i="34"/>
  <c r="T48" i="34"/>
  <c r="T50" i="34"/>
  <c r="T97" i="34"/>
  <c r="T23" i="34"/>
  <c r="T75" i="34"/>
  <c r="T64" i="34"/>
  <c r="T90" i="34"/>
  <c r="T44" i="32"/>
  <c r="T108" i="32"/>
  <c r="T77" i="32"/>
  <c r="T46" i="32"/>
  <c r="T110" i="32"/>
  <c r="T71" i="32"/>
  <c r="T30" i="32"/>
  <c r="T80" i="32"/>
  <c r="T49" i="32"/>
  <c r="T60" i="32"/>
  <c r="T28" i="32"/>
  <c r="T93" i="32"/>
  <c r="T62" i="32"/>
  <c r="T20" i="32"/>
  <c r="T87" i="32"/>
  <c r="T27" i="32"/>
  <c r="T96" i="32"/>
  <c r="T65" i="32"/>
  <c r="T35" i="32"/>
  <c r="T98" i="32"/>
  <c r="T59" i="32"/>
  <c r="T18" i="32"/>
  <c r="T68" i="32"/>
  <c r="T37" i="32"/>
  <c r="T101" i="32"/>
  <c r="T70" i="32"/>
  <c r="T31" i="32"/>
  <c r="T95" i="32"/>
  <c r="T40" i="32"/>
  <c r="T104" i="32"/>
  <c r="T73" i="32"/>
  <c r="T42" i="32"/>
  <c r="T106" i="32"/>
  <c r="T67" i="32"/>
  <c r="T21" i="32"/>
  <c r="T92" i="32"/>
  <c r="T61" i="32"/>
  <c r="T29" i="32"/>
  <c r="T94" i="32"/>
  <c r="T55" i="32"/>
  <c r="T64" i="32"/>
  <c r="T97" i="32"/>
  <c r="T25" i="32"/>
  <c r="T32" i="32"/>
  <c r="T69" i="32"/>
  <c r="T102" i="32"/>
  <c r="T22" i="32"/>
  <c r="T41" i="32"/>
  <c r="T74" i="32"/>
  <c r="T99" i="32"/>
  <c r="T43" i="32"/>
  <c r="T52" i="32"/>
  <c r="T85" i="32"/>
  <c r="T16" i="32"/>
  <c r="T57" i="32"/>
  <c r="T90" i="32"/>
  <c r="T26" i="32"/>
  <c r="T76" i="32"/>
  <c r="T45" i="32"/>
  <c r="T109" i="32"/>
  <c r="T78" i="32"/>
  <c r="T39" i="32"/>
  <c r="T103" i="32"/>
  <c r="T48" i="32"/>
  <c r="T112" i="32"/>
  <c r="T81" i="32"/>
  <c r="T50" i="32"/>
  <c r="T15" i="32"/>
  <c r="T75" i="32"/>
  <c r="T34" i="32"/>
  <c r="T84" i="32"/>
  <c r="T53" i="32"/>
  <c r="T19" i="32"/>
  <c r="T86" i="32"/>
  <c r="T47" i="32"/>
  <c r="T111" i="32"/>
  <c r="T56" i="32"/>
  <c r="T23" i="32"/>
  <c r="T89" i="32"/>
  <c r="T58" i="32"/>
  <c r="U9" i="32"/>
  <c r="T12" i="32" s="1"/>
  <c r="T83" i="32"/>
  <c r="T10" i="32"/>
  <c r="T33" i="32"/>
  <c r="T66" i="32"/>
  <c r="T91" i="32"/>
  <c r="T100" i="32"/>
  <c r="T38" i="32"/>
  <c r="T63" i="32"/>
  <c r="T72" i="32"/>
  <c r="T105" i="32"/>
  <c r="T36" i="32"/>
  <c r="T82" i="32"/>
  <c r="T107" i="32"/>
  <c r="T17" i="32"/>
  <c r="T54" i="32"/>
  <c r="T79" i="32"/>
  <c r="T88" i="32"/>
  <c r="T24" i="32"/>
  <c r="T51" i="32"/>
  <c r="W16" i="7"/>
  <c r="V17" i="7"/>
  <c r="V9" i="19"/>
  <c r="U10" i="19"/>
  <c r="U17" i="17"/>
  <c r="V16" i="17"/>
  <c r="S113" i="33"/>
  <c r="T10" i="20"/>
  <c r="S11" i="20"/>
  <c r="U8" i="15"/>
  <c r="T9" i="15"/>
  <c r="V18" i="16"/>
  <c r="U19" i="16"/>
  <c r="W115" i="11"/>
  <c r="X41" i="11"/>
  <c r="X17" i="11"/>
  <c r="X79" i="11"/>
  <c r="X68" i="11"/>
  <c r="X54" i="11"/>
  <c r="X99" i="11"/>
  <c r="X12" i="11"/>
  <c r="X85" i="11"/>
  <c r="X75" i="11"/>
  <c r="X82" i="11"/>
  <c r="X95" i="11"/>
  <c r="X29" i="11"/>
  <c r="Y11" i="11"/>
  <c r="X14" i="11" s="1"/>
  <c r="X67" i="11"/>
  <c r="X56" i="11"/>
  <c r="X109" i="11"/>
  <c r="X74" i="11"/>
  <c r="X108" i="11"/>
  <c r="X64" i="11"/>
  <c r="X16" i="11"/>
  <c r="X81" i="11"/>
  <c r="X55" i="11"/>
  <c r="X44" i="11"/>
  <c r="X97" i="11"/>
  <c r="X26" i="11"/>
  <c r="X96" i="11"/>
  <c r="X57" i="11"/>
  <c r="X31" i="11"/>
  <c r="X20" i="11"/>
  <c r="X34" i="11"/>
  <c r="X94" i="11"/>
  <c r="X15" i="11"/>
  <c r="X21" i="11"/>
  <c r="X22" i="11"/>
  <c r="X32" i="11"/>
  <c r="X38" i="11"/>
  <c r="X111" i="11"/>
  <c r="X45" i="11"/>
  <c r="X19" i="11"/>
  <c r="X83" i="11"/>
  <c r="X72" i="11"/>
  <c r="X70" i="11"/>
  <c r="X103" i="11"/>
  <c r="X37" i="11"/>
  <c r="X101" i="11"/>
  <c r="X33" i="11"/>
  <c r="X18" i="11"/>
  <c r="X71" i="11"/>
  <c r="X60" i="11"/>
  <c r="X113" i="11"/>
  <c r="X86" i="11"/>
  <c r="X112" i="11"/>
  <c r="X51" i="11"/>
  <c r="X66" i="11"/>
  <c r="X73" i="11"/>
  <c r="X47" i="11"/>
  <c r="X36" i="11"/>
  <c r="X90" i="11"/>
  <c r="X110" i="11"/>
  <c r="X78" i="11"/>
  <c r="X53" i="11"/>
  <c r="X27" i="11"/>
  <c r="X48" i="11"/>
  <c r="X92" i="11"/>
  <c r="X100" i="11"/>
  <c r="X61" i="11"/>
  <c r="X35" i="11"/>
  <c r="X24" i="11"/>
  <c r="X50" i="11"/>
  <c r="X98" i="11"/>
  <c r="X30" i="11"/>
  <c r="X43" i="11"/>
  <c r="X106" i="11"/>
  <c r="X49" i="11"/>
  <c r="X23" i="11"/>
  <c r="X87" i="11"/>
  <c r="X76" i="11"/>
  <c r="X84" i="11"/>
  <c r="X107" i="11"/>
  <c r="X28" i="11"/>
  <c r="X46" i="11"/>
  <c r="X25" i="11"/>
  <c r="X89" i="11"/>
  <c r="X63" i="11"/>
  <c r="X52" i="11"/>
  <c r="X105" i="11"/>
  <c r="X58" i="11"/>
  <c r="X104" i="11"/>
  <c r="X69" i="11"/>
  <c r="X59" i="11"/>
  <c r="X80" i="11"/>
  <c r="X42" i="11"/>
  <c r="X77" i="11"/>
  <c r="X40" i="11"/>
  <c r="X93" i="11"/>
  <c r="X114" i="11"/>
  <c r="X88" i="11"/>
  <c r="X91" i="11"/>
  <c r="X62" i="11"/>
  <c r="X65" i="11"/>
  <c r="X39" i="11"/>
  <c r="X102" i="11"/>
  <c r="V13" i="37"/>
  <c r="U14" i="37"/>
  <c r="S113" i="32" l="1"/>
  <c r="T14" i="32"/>
  <c r="T13" i="32"/>
  <c r="Z13" i="13"/>
  <c r="Z114" i="13" s="1"/>
  <c r="AA45" i="13"/>
  <c r="AA42" i="13"/>
  <c r="AA39" i="13"/>
  <c r="AA49" i="13"/>
  <c r="AA48" i="13"/>
  <c r="AA62" i="13"/>
  <c r="AA55" i="13"/>
  <c r="AA67" i="13"/>
  <c r="AA64" i="13"/>
  <c r="AA65" i="13"/>
  <c r="AA52" i="13"/>
  <c r="AA88" i="13"/>
  <c r="AA104" i="13"/>
  <c r="AA81" i="13"/>
  <c r="AA97" i="13"/>
  <c r="AA14" i="13"/>
  <c r="AA86" i="13"/>
  <c r="AA102" i="13"/>
  <c r="AA103" i="13"/>
  <c r="AA99" i="13"/>
  <c r="AA83" i="13"/>
  <c r="AA17" i="13"/>
  <c r="AA30" i="13"/>
  <c r="AA26" i="13"/>
  <c r="AA25" i="13"/>
  <c r="AA38" i="13"/>
  <c r="AA44" i="13"/>
  <c r="AA58" i="13"/>
  <c r="AA56" i="13"/>
  <c r="AA76" i="13"/>
  <c r="AA84" i="13"/>
  <c r="AA74" i="13"/>
  <c r="AA109" i="13"/>
  <c r="AA98" i="13"/>
  <c r="AA66" i="13"/>
  <c r="AA28" i="13"/>
  <c r="AA21" i="13"/>
  <c r="AB10" i="13"/>
  <c r="AA15" i="13"/>
  <c r="AA32" i="13"/>
  <c r="AA46" i="13"/>
  <c r="AA43" i="13"/>
  <c r="AA53" i="13"/>
  <c r="AA50" i="13"/>
  <c r="AA113" i="13"/>
  <c r="AA59" i="13"/>
  <c r="AA71" i="13"/>
  <c r="AA68" i="13"/>
  <c r="AA69" i="13"/>
  <c r="AA70" i="13"/>
  <c r="AA92" i="13"/>
  <c r="AA108" i="13"/>
  <c r="AA85" i="13"/>
  <c r="AA101" i="13"/>
  <c r="AA40" i="13"/>
  <c r="AA90" i="13"/>
  <c r="AA106" i="13"/>
  <c r="AA91" i="13"/>
  <c r="AA79" i="13"/>
  <c r="AA16" i="13"/>
  <c r="AA18" i="13"/>
  <c r="AA20" i="13"/>
  <c r="AA22" i="13"/>
  <c r="AA41" i="13"/>
  <c r="AA35" i="13"/>
  <c r="AA61" i="13"/>
  <c r="AA51" i="13"/>
  <c r="AA60" i="13"/>
  <c r="AA77" i="13"/>
  <c r="AA100" i="13"/>
  <c r="AA93" i="13"/>
  <c r="AA82" i="13"/>
  <c r="AA87" i="13"/>
  <c r="AA111" i="13"/>
  <c r="AA19" i="13"/>
  <c r="AA24" i="13"/>
  <c r="AA37" i="13"/>
  <c r="AA34" i="13"/>
  <c r="AA33" i="13"/>
  <c r="AA47" i="13"/>
  <c r="AA57" i="13"/>
  <c r="AA54" i="13"/>
  <c r="AA36" i="13"/>
  <c r="AA63" i="13"/>
  <c r="AA75" i="13"/>
  <c r="AA72" i="13"/>
  <c r="AA73" i="13"/>
  <c r="AA80" i="13"/>
  <c r="AA96" i="13"/>
  <c r="AA112" i="13"/>
  <c r="AA89" i="13"/>
  <c r="AA105" i="13"/>
  <c r="AA78" i="13"/>
  <c r="AA94" i="13"/>
  <c r="AA110" i="13"/>
  <c r="AA107" i="13"/>
  <c r="AA95" i="13"/>
  <c r="AA27" i="13"/>
  <c r="AA29" i="13"/>
  <c r="AA31" i="13"/>
  <c r="AA23" i="13"/>
  <c r="AA11" i="13"/>
  <c r="X25" i="12"/>
  <c r="X23" i="12"/>
  <c r="X88" i="12"/>
  <c r="X86" i="12"/>
  <c r="X85" i="12"/>
  <c r="X92" i="12"/>
  <c r="X32" i="12"/>
  <c r="X26" i="12"/>
  <c r="X60" i="12"/>
  <c r="X58" i="12"/>
  <c r="X93" i="12"/>
  <c r="X103" i="12"/>
  <c r="X33" i="12"/>
  <c r="X31" i="12"/>
  <c r="X57" i="12"/>
  <c r="X51" i="12"/>
  <c r="X94" i="12"/>
  <c r="X100" i="12"/>
  <c r="X40" i="12"/>
  <c r="X34" i="12"/>
  <c r="X68" i="12"/>
  <c r="X66" i="12"/>
  <c r="X101" i="12"/>
  <c r="X111" i="12"/>
  <c r="X38" i="12"/>
  <c r="X79" i="12"/>
  <c r="X43" i="12"/>
  <c r="X63" i="12"/>
  <c r="X46" i="12"/>
  <c r="X77" i="12"/>
  <c r="X47" i="12"/>
  <c r="X15" i="12"/>
  <c r="X17" i="12"/>
  <c r="X41" i="12"/>
  <c r="X39" i="12"/>
  <c r="X65" i="12"/>
  <c r="X59" i="12"/>
  <c r="X102" i="12"/>
  <c r="X108" i="12"/>
  <c r="X48" i="12"/>
  <c r="X42" i="12"/>
  <c r="X76" i="12"/>
  <c r="X74" i="12"/>
  <c r="X109" i="12"/>
  <c r="X83" i="12"/>
  <c r="X19" i="12"/>
  <c r="X49" i="12"/>
  <c r="X50" i="12"/>
  <c r="X73" i="12"/>
  <c r="X67" i="12"/>
  <c r="X110" i="12"/>
  <c r="X113" i="12"/>
  <c r="X21" i="12"/>
  <c r="Y11" i="12"/>
  <c r="X14" i="12" s="1"/>
  <c r="X84" i="12"/>
  <c r="X82" i="12"/>
  <c r="X81" i="12"/>
  <c r="X91" i="12"/>
  <c r="X44" i="12"/>
  <c r="X70" i="12"/>
  <c r="X45" i="12"/>
  <c r="X106" i="12"/>
  <c r="X112" i="12"/>
  <c r="X80" i="12"/>
  <c r="X87" i="12"/>
  <c r="X52" i="12"/>
  <c r="X95" i="12"/>
  <c r="X28" i="12"/>
  <c r="X22" i="12"/>
  <c r="X56" i="12"/>
  <c r="X54" i="12"/>
  <c r="X75" i="12"/>
  <c r="X99" i="12"/>
  <c r="X114" i="12"/>
  <c r="X29" i="12"/>
  <c r="X27" i="12"/>
  <c r="X53" i="12"/>
  <c r="X90" i="12"/>
  <c r="X89" i="12"/>
  <c r="X96" i="12"/>
  <c r="X36" i="12"/>
  <c r="X30" i="12"/>
  <c r="X64" i="12"/>
  <c r="X62" i="12"/>
  <c r="X97" i="12"/>
  <c r="X107" i="12"/>
  <c r="X12" i="12"/>
  <c r="X37" i="12"/>
  <c r="X35" i="12"/>
  <c r="X61" i="12"/>
  <c r="X55" i="12"/>
  <c r="X98" i="12"/>
  <c r="X104" i="12"/>
  <c r="X72" i="12"/>
  <c r="X105" i="12"/>
  <c r="X18" i="12"/>
  <c r="X69" i="12"/>
  <c r="X20" i="12"/>
  <c r="X78" i="12"/>
  <c r="X24" i="12"/>
  <c r="X16" i="12"/>
  <c r="X71" i="12"/>
  <c r="W115" i="12"/>
  <c r="W9" i="19"/>
  <c r="V10" i="19"/>
  <c r="U9" i="15"/>
  <c r="V8" i="15"/>
  <c r="W16" i="17"/>
  <c r="V17" i="17"/>
  <c r="T113" i="34"/>
  <c r="W18" i="16"/>
  <c r="V19" i="16"/>
  <c r="X16" i="7"/>
  <c r="W17" i="7"/>
  <c r="V9" i="32"/>
  <c r="U12" i="32" s="1"/>
  <c r="U83" i="32"/>
  <c r="U52" i="32"/>
  <c r="U81" i="32"/>
  <c r="U50" i="32"/>
  <c r="U15" i="32"/>
  <c r="U71" i="32"/>
  <c r="U72" i="32"/>
  <c r="U85" i="32"/>
  <c r="U10" i="32"/>
  <c r="U64" i="32"/>
  <c r="U30" i="32"/>
  <c r="U56" i="32"/>
  <c r="U101" i="32"/>
  <c r="U31" i="32"/>
  <c r="U61" i="32"/>
  <c r="U26" i="32"/>
  <c r="U91" i="32"/>
  <c r="U60" i="32"/>
  <c r="U23" i="32"/>
  <c r="U89" i="32"/>
  <c r="U58" i="32"/>
  <c r="U17" i="32"/>
  <c r="U96" i="32"/>
  <c r="U62" i="32"/>
  <c r="U36" i="32"/>
  <c r="U99" i="32"/>
  <c r="U68" i="32"/>
  <c r="U34" i="32"/>
  <c r="U97" i="32"/>
  <c r="U66" i="32"/>
  <c r="U25" i="32"/>
  <c r="U87" i="32"/>
  <c r="U104" i="32"/>
  <c r="U19" i="32"/>
  <c r="U33" i="32"/>
  <c r="U112" i="32"/>
  <c r="U78" i="32"/>
  <c r="U88" i="32"/>
  <c r="U38" i="32"/>
  <c r="U79" i="32"/>
  <c r="U46" i="32"/>
  <c r="U43" i="32"/>
  <c r="U107" i="32"/>
  <c r="U76" i="32"/>
  <c r="U41" i="32"/>
  <c r="U105" i="32"/>
  <c r="U74" i="32"/>
  <c r="U47" i="32"/>
  <c r="U28" i="32"/>
  <c r="U110" i="32"/>
  <c r="U51" i="32"/>
  <c r="U13" i="32"/>
  <c r="U84" i="32"/>
  <c r="U49" i="32"/>
  <c r="U82" i="32"/>
  <c r="U20" i="32"/>
  <c r="U16" i="32"/>
  <c r="U18" i="32"/>
  <c r="U54" i="32"/>
  <c r="U63" i="32"/>
  <c r="U45" i="32"/>
  <c r="U39" i="32"/>
  <c r="U37" i="32"/>
  <c r="U70" i="32"/>
  <c r="U27" i="32"/>
  <c r="U94" i="32"/>
  <c r="U59" i="32"/>
  <c r="U22" i="32"/>
  <c r="U92" i="32"/>
  <c r="U57" i="32"/>
  <c r="U24" i="32"/>
  <c r="U90" i="32"/>
  <c r="U95" i="32"/>
  <c r="U77" i="32"/>
  <c r="U21" i="32"/>
  <c r="U67" i="32"/>
  <c r="U32" i="32"/>
  <c r="U100" i="32"/>
  <c r="U65" i="32"/>
  <c r="U35" i="32"/>
  <c r="U98" i="32"/>
  <c r="U55" i="32"/>
  <c r="U40" i="32"/>
  <c r="U53" i="32"/>
  <c r="U86" i="32"/>
  <c r="U111" i="32"/>
  <c r="U93" i="32"/>
  <c r="U103" i="32"/>
  <c r="U69" i="32"/>
  <c r="U102" i="32"/>
  <c r="U80" i="32"/>
  <c r="U29" i="32"/>
  <c r="U75" i="32"/>
  <c r="U44" i="32"/>
  <c r="U108" i="32"/>
  <c r="U73" i="32"/>
  <c r="U42" i="32"/>
  <c r="U106" i="32"/>
  <c r="U48" i="32"/>
  <c r="U109" i="32"/>
  <c r="U15" i="34"/>
  <c r="U31" i="34"/>
  <c r="U47" i="34"/>
  <c r="U24" i="34"/>
  <c r="U14" i="34"/>
  <c r="U29" i="34"/>
  <c r="U45" i="34"/>
  <c r="U52" i="34"/>
  <c r="U68" i="34"/>
  <c r="U84" i="34"/>
  <c r="U100" i="34"/>
  <c r="U18" i="34"/>
  <c r="U53" i="34"/>
  <c r="U69" i="34"/>
  <c r="V9" i="34"/>
  <c r="U12" i="34" s="1"/>
  <c r="U50" i="34"/>
  <c r="U66" i="34"/>
  <c r="U82" i="34"/>
  <c r="U98" i="34"/>
  <c r="U59" i="34"/>
  <c r="U75" i="34"/>
  <c r="U91" i="34"/>
  <c r="U107" i="34"/>
  <c r="U89" i="34"/>
  <c r="U97" i="34"/>
  <c r="U19" i="34"/>
  <c r="U51" i="34"/>
  <c r="U28" i="34"/>
  <c r="U33" i="34"/>
  <c r="U49" i="34"/>
  <c r="U72" i="34"/>
  <c r="U88" i="34"/>
  <c r="U34" i="34"/>
  <c r="U57" i="34"/>
  <c r="U22" i="34"/>
  <c r="U54" i="34"/>
  <c r="U86" i="34"/>
  <c r="U26" i="34"/>
  <c r="U79" i="34"/>
  <c r="U111" i="34"/>
  <c r="U13" i="34"/>
  <c r="U23" i="34"/>
  <c r="U39" i="34"/>
  <c r="U16" i="34"/>
  <c r="U32" i="34"/>
  <c r="U21" i="34"/>
  <c r="U37" i="34"/>
  <c r="U30" i="34"/>
  <c r="U60" i="34"/>
  <c r="U76" i="34"/>
  <c r="U92" i="34"/>
  <c r="U108" i="34"/>
  <c r="U40" i="34"/>
  <c r="U61" i="34"/>
  <c r="U77" i="34"/>
  <c r="U38" i="34"/>
  <c r="U58" i="34"/>
  <c r="U74" i="34"/>
  <c r="U90" i="34"/>
  <c r="U106" i="34"/>
  <c r="U44" i="34"/>
  <c r="U67" i="34"/>
  <c r="U83" i="34"/>
  <c r="U99" i="34"/>
  <c r="U85" i="34"/>
  <c r="U93" i="34"/>
  <c r="U10" i="34"/>
  <c r="U27" i="34"/>
  <c r="U20" i="34"/>
  <c r="U36" i="34"/>
  <c r="U41" i="34"/>
  <c r="U64" i="34"/>
  <c r="U80" i="34"/>
  <c r="U112" i="34"/>
  <c r="U65" i="34"/>
  <c r="U42" i="34"/>
  <c r="U62" i="34"/>
  <c r="U94" i="34"/>
  <c r="U55" i="34"/>
  <c r="U71" i="34"/>
  <c r="U103" i="34"/>
  <c r="U109" i="34"/>
  <c r="U35" i="34"/>
  <c r="U17" i="34"/>
  <c r="U56" i="34"/>
  <c r="U104" i="34"/>
  <c r="U73" i="34"/>
  <c r="U70" i="34"/>
  <c r="U102" i="34"/>
  <c r="U63" i="34"/>
  <c r="U95" i="34"/>
  <c r="U105" i="34"/>
  <c r="U43" i="34"/>
  <c r="U25" i="34"/>
  <c r="U46" i="34"/>
  <c r="U96" i="34"/>
  <c r="U48" i="34"/>
  <c r="U81" i="34"/>
  <c r="U78" i="34"/>
  <c r="U110" i="34"/>
  <c r="U87" i="34"/>
  <c r="U101" i="34"/>
  <c r="W18" i="4"/>
  <c r="V19" i="4"/>
  <c r="AR12" i="48" s="1"/>
  <c r="AR11" i="48"/>
  <c r="W10" i="21"/>
  <c r="V11" i="21"/>
  <c r="U10" i="20"/>
  <c r="T11" i="20"/>
  <c r="T113" i="32"/>
  <c r="T113" i="33"/>
  <c r="U20" i="33"/>
  <c r="U15" i="33"/>
  <c r="U35" i="33"/>
  <c r="U51" i="33"/>
  <c r="U67" i="33"/>
  <c r="U83" i="33"/>
  <c r="U99" i="33"/>
  <c r="U21" i="33"/>
  <c r="U36" i="33"/>
  <c r="U52" i="33"/>
  <c r="U68" i="33"/>
  <c r="U84" i="33"/>
  <c r="U25" i="33"/>
  <c r="U41" i="33"/>
  <c r="U57" i="33"/>
  <c r="U73" i="33"/>
  <c r="U34" i="33"/>
  <c r="U54" i="33"/>
  <c r="U92" i="33"/>
  <c r="U13" i="33"/>
  <c r="U90" i="33"/>
  <c r="U109" i="33"/>
  <c r="U85" i="33"/>
  <c r="U110" i="33"/>
  <c r="U86" i="33"/>
  <c r="U112" i="33"/>
  <c r="U19" i="33"/>
  <c r="U55" i="33"/>
  <c r="U71" i="33"/>
  <c r="U103" i="33"/>
  <c r="U40" i="33"/>
  <c r="U56" i="33"/>
  <c r="U88" i="33"/>
  <c r="U29" i="33"/>
  <c r="U61" i="33"/>
  <c r="U38" i="33"/>
  <c r="U70" i="33"/>
  <c r="U58" i="33"/>
  <c r="U94" i="33"/>
  <c r="U96" i="33"/>
  <c r="U10" i="33"/>
  <c r="U18" i="33"/>
  <c r="U27" i="33"/>
  <c r="U43" i="33"/>
  <c r="U59" i="33"/>
  <c r="U75" i="33"/>
  <c r="U91" i="33"/>
  <c r="U107" i="33"/>
  <c r="U28" i="33"/>
  <c r="U44" i="33"/>
  <c r="U60" i="33"/>
  <c r="U76" i="33"/>
  <c r="U14" i="33"/>
  <c r="U33" i="33"/>
  <c r="U49" i="33"/>
  <c r="U65" i="33"/>
  <c r="U26" i="33"/>
  <c r="U42" i="33"/>
  <c r="U81" i="33"/>
  <c r="U102" i="33"/>
  <c r="U74" i="33"/>
  <c r="U98" i="33"/>
  <c r="U62" i="33"/>
  <c r="U100" i="33"/>
  <c r="U66" i="33"/>
  <c r="U101" i="33"/>
  <c r="U79" i="33"/>
  <c r="U32" i="33"/>
  <c r="U64" i="33"/>
  <c r="U23" i="33"/>
  <c r="U53" i="33"/>
  <c r="U30" i="33"/>
  <c r="U89" i="33"/>
  <c r="U82" i="33"/>
  <c r="U77" i="33"/>
  <c r="U105" i="33"/>
  <c r="U106" i="33"/>
  <c r="V9" i="33"/>
  <c r="U12" i="33" s="1"/>
  <c r="U39" i="33"/>
  <c r="U87" i="33"/>
  <c r="U24" i="33"/>
  <c r="U72" i="33"/>
  <c r="U45" i="33"/>
  <c r="U17" i="33"/>
  <c r="U97" i="33"/>
  <c r="U93" i="33"/>
  <c r="U50" i="33"/>
  <c r="U16" i="33"/>
  <c r="U22" i="33"/>
  <c r="U31" i="33"/>
  <c r="U47" i="33"/>
  <c r="U63" i="33"/>
  <c r="U95" i="33"/>
  <c r="U111" i="33"/>
  <c r="U48" i="33"/>
  <c r="U80" i="33"/>
  <c r="U37" i="33"/>
  <c r="U69" i="33"/>
  <c r="U46" i="33"/>
  <c r="U108" i="33"/>
  <c r="U104" i="33"/>
  <c r="U78" i="33"/>
  <c r="U10" i="55"/>
  <c r="T11" i="55"/>
  <c r="X115" i="11"/>
  <c r="Y44" i="11"/>
  <c r="Y22" i="11"/>
  <c r="Y86" i="11"/>
  <c r="Y75" i="11"/>
  <c r="Y91" i="11"/>
  <c r="Y110" i="11"/>
  <c r="Y20" i="11"/>
  <c r="Y78" i="11"/>
  <c r="Y34" i="11"/>
  <c r="Y101" i="11"/>
  <c r="Y32" i="11"/>
  <c r="Y21" i="11"/>
  <c r="Y74" i="11"/>
  <c r="Y63" i="11"/>
  <c r="Y53" i="11"/>
  <c r="Y98" i="11"/>
  <c r="Y15" i="11"/>
  <c r="Y62" i="11"/>
  <c r="Y102" i="11"/>
  <c r="Y56" i="11"/>
  <c r="Y49" i="11"/>
  <c r="Y16" i="11"/>
  <c r="Y69" i="11"/>
  <c r="Y23" i="11"/>
  <c r="Y87" i="11"/>
  <c r="Y60" i="11"/>
  <c r="Y38" i="11"/>
  <c r="Y27" i="11"/>
  <c r="Y65" i="11"/>
  <c r="Y105" i="11"/>
  <c r="Y45" i="11"/>
  <c r="Y52" i="11"/>
  <c r="Y67" i="11"/>
  <c r="Y103" i="11"/>
  <c r="Y82" i="11"/>
  <c r="Y85" i="11"/>
  <c r="Y48" i="11"/>
  <c r="Y26" i="11"/>
  <c r="Y90" i="11"/>
  <c r="Y79" i="11"/>
  <c r="Y93" i="11"/>
  <c r="Y114" i="11"/>
  <c r="Y36" i="11"/>
  <c r="Y19" i="11"/>
  <c r="Y77" i="11"/>
  <c r="Y18" i="11"/>
  <c r="Y83" i="11"/>
  <c r="Y35" i="11"/>
  <c r="Y73" i="11"/>
  <c r="Y71" i="11"/>
  <c r="Z11" i="11"/>
  <c r="Y14" i="11" s="1"/>
  <c r="Y76" i="11"/>
  <c r="Y54" i="11"/>
  <c r="Y43" i="11"/>
  <c r="Y100" i="11"/>
  <c r="Y41" i="11"/>
  <c r="Y95" i="11"/>
  <c r="Y68" i="11"/>
  <c r="Y108" i="11"/>
  <c r="Y24" i="11"/>
  <c r="Y55" i="11"/>
  <c r="Y107" i="11"/>
  <c r="Y64" i="11"/>
  <c r="Y42" i="11"/>
  <c r="Y31" i="11"/>
  <c r="Y81" i="11"/>
  <c r="Y109" i="11"/>
  <c r="Y61" i="11"/>
  <c r="Y84" i="11"/>
  <c r="Y33" i="11"/>
  <c r="Y12" i="11"/>
  <c r="Y66" i="11"/>
  <c r="Y25" i="11"/>
  <c r="Y51" i="11"/>
  <c r="Y72" i="11"/>
  <c r="Y112" i="11"/>
  <c r="Y28" i="11"/>
  <c r="Y92" i="11"/>
  <c r="Y70" i="11"/>
  <c r="Y59" i="11"/>
  <c r="Y37" i="11"/>
  <c r="Y94" i="11"/>
  <c r="Y111" i="11"/>
  <c r="Y30" i="11"/>
  <c r="Y113" i="11"/>
  <c r="Y88" i="11"/>
  <c r="Y96" i="11"/>
  <c r="Y17" i="11"/>
  <c r="Y80" i="11"/>
  <c r="Y58" i="11"/>
  <c r="Y47" i="11"/>
  <c r="Y104" i="11"/>
  <c r="Y57" i="11"/>
  <c r="Y99" i="11"/>
  <c r="Y46" i="11"/>
  <c r="Y97" i="11"/>
  <c r="Y40" i="11"/>
  <c r="Y39" i="11"/>
  <c r="Y29" i="11"/>
  <c r="Y89" i="11"/>
  <c r="Y50" i="11"/>
  <c r="Y106" i="11"/>
  <c r="V14" i="37"/>
  <c r="W13" i="37"/>
  <c r="U14" i="32" l="1"/>
  <c r="U113" i="32" s="1"/>
  <c r="AA13" i="13"/>
  <c r="AA114" i="13" s="1"/>
  <c r="AB36" i="13"/>
  <c r="AB15" i="13"/>
  <c r="AB45" i="13"/>
  <c r="AB42" i="13"/>
  <c r="AB56" i="13"/>
  <c r="AB53" i="13"/>
  <c r="AB35" i="13"/>
  <c r="AB62" i="13"/>
  <c r="AB74" i="13"/>
  <c r="AB71" i="13"/>
  <c r="AB64" i="13"/>
  <c r="AB69" i="13"/>
  <c r="AB91" i="13"/>
  <c r="AB107" i="13"/>
  <c r="AB80" i="13"/>
  <c r="AB96" i="13"/>
  <c r="AB112" i="13"/>
  <c r="AB89" i="13"/>
  <c r="AB105" i="13"/>
  <c r="AB98" i="13"/>
  <c r="AB82" i="13"/>
  <c r="AB16" i="13"/>
  <c r="AB18" i="13"/>
  <c r="AB31" i="13"/>
  <c r="AB23" i="13"/>
  <c r="AB40" i="13"/>
  <c r="AB26" i="13"/>
  <c r="AB32" i="13"/>
  <c r="AB46" i="13"/>
  <c r="AB60" i="13"/>
  <c r="AB57" i="13"/>
  <c r="AB50" i="13"/>
  <c r="AB55" i="13"/>
  <c r="AB78" i="13"/>
  <c r="AB75" i="13"/>
  <c r="AB68" i="13"/>
  <c r="AB79" i="13"/>
  <c r="AB95" i="13"/>
  <c r="AB111" i="13"/>
  <c r="AB84" i="13"/>
  <c r="AB100" i="13"/>
  <c r="AB77" i="13"/>
  <c r="AB93" i="13"/>
  <c r="AB109" i="13"/>
  <c r="AB51" i="13"/>
  <c r="AB65" i="13"/>
  <c r="AB28" i="13"/>
  <c r="AB19" i="13"/>
  <c r="AB21" i="13"/>
  <c r="AB24" i="13"/>
  <c r="AC10" i="13"/>
  <c r="AB113" i="13"/>
  <c r="AB48" i="13"/>
  <c r="AB41" i="13"/>
  <c r="AB38" i="13"/>
  <c r="AB52" i="13"/>
  <c r="AB49" i="13"/>
  <c r="AB33" i="13"/>
  <c r="AB70" i="13"/>
  <c r="AB67" i="13"/>
  <c r="AB63" i="13"/>
  <c r="AB87" i="13"/>
  <c r="AB73" i="13"/>
  <c r="AB108" i="13"/>
  <c r="AB101" i="13"/>
  <c r="AB106" i="13"/>
  <c r="AB29" i="13"/>
  <c r="AB20" i="13"/>
  <c r="AB11" i="13"/>
  <c r="AB44" i="13"/>
  <c r="AB37" i="13"/>
  <c r="AB34" i="13"/>
  <c r="AB43" i="13"/>
  <c r="AB47" i="13"/>
  <c r="AB61" i="13"/>
  <c r="AB54" i="13"/>
  <c r="AB66" i="13"/>
  <c r="AB59" i="13"/>
  <c r="AB39" i="13"/>
  <c r="AB72" i="13"/>
  <c r="AB83" i="13"/>
  <c r="AB99" i="13"/>
  <c r="AB14" i="13"/>
  <c r="AB88" i="13"/>
  <c r="AB104" i="13"/>
  <c r="AB81" i="13"/>
  <c r="AB97" i="13"/>
  <c r="AB86" i="13"/>
  <c r="AB90" i="13"/>
  <c r="AB94" i="13"/>
  <c r="AB17" i="13"/>
  <c r="AB30" i="13"/>
  <c r="AB27" i="13"/>
  <c r="AB25" i="13"/>
  <c r="AB58" i="13"/>
  <c r="AB76" i="13"/>
  <c r="AB103" i="13"/>
  <c r="AB92" i="13"/>
  <c r="AB85" i="13"/>
  <c r="AB102" i="13"/>
  <c r="AB110" i="13"/>
  <c r="AB22" i="13"/>
  <c r="Y24" i="12"/>
  <c r="Y22" i="12"/>
  <c r="Y91" i="12"/>
  <c r="Y77" i="12"/>
  <c r="Y80" i="12"/>
  <c r="Y86" i="12"/>
  <c r="Z11" i="12"/>
  <c r="Y14" i="12" s="1"/>
  <c r="Y44" i="12"/>
  <c r="Y42" i="12"/>
  <c r="Y64" i="12"/>
  <c r="Y58" i="12"/>
  <c r="Y101" i="12"/>
  <c r="Y113" i="12"/>
  <c r="Y32" i="12"/>
  <c r="Y30" i="12"/>
  <c r="Y52" i="12"/>
  <c r="Y85" i="12"/>
  <c r="Y88" i="12"/>
  <c r="Y95" i="12"/>
  <c r="Y35" i="12"/>
  <c r="Y33" i="12"/>
  <c r="Y71" i="12"/>
  <c r="Y57" i="12"/>
  <c r="Y96" i="12"/>
  <c r="Y106" i="12"/>
  <c r="Y16" i="12"/>
  <c r="Y40" i="12"/>
  <c r="Y38" i="12"/>
  <c r="Y60" i="12"/>
  <c r="Y54" i="12"/>
  <c r="Y97" i="12"/>
  <c r="Y103" i="12"/>
  <c r="Y27" i="12"/>
  <c r="Y25" i="12"/>
  <c r="Y63" i="12"/>
  <c r="Y46" i="12"/>
  <c r="Y74" i="12"/>
  <c r="Y98" i="12"/>
  <c r="Y17" i="12"/>
  <c r="Y48" i="12"/>
  <c r="Y51" i="12"/>
  <c r="Y68" i="12"/>
  <c r="Y62" i="12"/>
  <c r="Y105" i="12"/>
  <c r="Y111" i="12"/>
  <c r="Y19" i="12"/>
  <c r="Y49" i="12"/>
  <c r="Y87" i="12"/>
  <c r="Y73" i="12"/>
  <c r="Y112" i="12"/>
  <c r="Y82" i="12"/>
  <c r="Y23" i="12"/>
  <c r="Y21" i="12"/>
  <c r="Y59" i="12"/>
  <c r="Y76" i="12"/>
  <c r="Y70" i="12"/>
  <c r="Y94" i="12"/>
  <c r="Y43" i="12"/>
  <c r="Y41" i="12"/>
  <c r="Y79" i="12"/>
  <c r="Y65" i="12"/>
  <c r="Y104" i="12"/>
  <c r="Y114" i="12"/>
  <c r="Y31" i="12"/>
  <c r="Y29" i="12"/>
  <c r="Y67" i="12"/>
  <c r="Y53" i="12"/>
  <c r="Y92" i="12"/>
  <c r="Y102" i="12"/>
  <c r="Y12" i="12"/>
  <c r="Y36" i="12"/>
  <c r="Y34" i="12"/>
  <c r="Y56" i="12"/>
  <c r="Y89" i="12"/>
  <c r="Y93" i="12"/>
  <c r="Y99" i="12"/>
  <c r="Y39" i="12"/>
  <c r="Y37" i="12"/>
  <c r="Y75" i="12"/>
  <c r="Y61" i="12"/>
  <c r="Y100" i="12"/>
  <c r="Y110" i="12"/>
  <c r="Y107" i="12"/>
  <c r="Y28" i="12"/>
  <c r="Y26" i="12"/>
  <c r="Y50" i="12"/>
  <c r="Y81" i="12"/>
  <c r="Y84" i="12"/>
  <c r="Y90" i="12"/>
  <c r="Y47" i="12"/>
  <c r="Y45" i="12"/>
  <c r="Y83" i="12"/>
  <c r="Y69" i="12"/>
  <c r="Y108" i="12"/>
  <c r="Y78" i="12"/>
  <c r="Y18" i="12"/>
  <c r="Y20" i="12"/>
  <c r="Y55" i="12"/>
  <c r="Y72" i="12"/>
  <c r="Y66" i="12"/>
  <c r="Y109" i="12"/>
  <c r="Y15" i="12"/>
  <c r="X115" i="12"/>
  <c r="V16" i="32"/>
  <c r="V62" i="32"/>
  <c r="V21" i="32"/>
  <c r="V91" i="32"/>
  <c r="V60" i="32"/>
  <c r="V29" i="32"/>
  <c r="V93" i="32"/>
  <c r="V106" i="32"/>
  <c r="V104" i="32"/>
  <c r="V36" i="32"/>
  <c r="V82" i="32"/>
  <c r="V47" i="32"/>
  <c r="V111" i="32"/>
  <c r="V80" i="32"/>
  <c r="V49" i="32"/>
  <c r="V71" i="32"/>
  <c r="V73" i="32"/>
  <c r="V54" i="32"/>
  <c r="V83" i="32"/>
  <c r="V52" i="32"/>
  <c r="V18" i="32"/>
  <c r="V85" i="32"/>
  <c r="V90" i="32"/>
  <c r="V88" i="32"/>
  <c r="V32" i="32"/>
  <c r="V78" i="32"/>
  <c r="V43" i="32"/>
  <c r="V107" i="32"/>
  <c r="V76" i="32"/>
  <c r="V45" i="32"/>
  <c r="V109" i="32"/>
  <c r="V55" i="32"/>
  <c r="V57" i="32"/>
  <c r="V35" i="32"/>
  <c r="V98" i="32"/>
  <c r="V63" i="32"/>
  <c r="V27" i="32"/>
  <c r="V96" i="32"/>
  <c r="V65" i="32"/>
  <c r="V25" i="32"/>
  <c r="V17" i="32"/>
  <c r="V24" i="32"/>
  <c r="V70" i="32"/>
  <c r="V31" i="32"/>
  <c r="V99" i="32"/>
  <c r="V68" i="32"/>
  <c r="V37" i="32"/>
  <c r="V101" i="32"/>
  <c r="V39" i="32"/>
  <c r="V41" i="32"/>
  <c r="V30" i="32"/>
  <c r="V94" i="32"/>
  <c r="V59" i="32"/>
  <c r="V22" i="32"/>
  <c r="V92" i="32"/>
  <c r="V61" i="32"/>
  <c r="V28" i="32"/>
  <c r="V103" i="32"/>
  <c r="V89" i="32"/>
  <c r="V50" i="32"/>
  <c r="V15" i="32"/>
  <c r="V79" i="32"/>
  <c r="V48" i="32"/>
  <c r="V112" i="32"/>
  <c r="V81" i="32"/>
  <c r="V74" i="32"/>
  <c r="V72" i="32"/>
  <c r="V19" i="32"/>
  <c r="V86" i="32"/>
  <c r="V51" i="32"/>
  <c r="V84" i="32"/>
  <c r="V53" i="32"/>
  <c r="V10" i="32"/>
  <c r="V87" i="32"/>
  <c r="V105" i="32"/>
  <c r="V46" i="32"/>
  <c r="V110" i="32"/>
  <c r="V75" i="32"/>
  <c r="V44" i="32"/>
  <c r="V108" i="32"/>
  <c r="V77" i="32"/>
  <c r="V58" i="32"/>
  <c r="V56" i="32"/>
  <c r="V20" i="32"/>
  <c r="V66" i="32"/>
  <c r="V26" i="32"/>
  <c r="V95" i="32"/>
  <c r="V64" i="32"/>
  <c r="V34" i="32"/>
  <c r="V97" i="32"/>
  <c r="W9" i="32"/>
  <c r="V12" i="32" s="1"/>
  <c r="V23" i="32"/>
  <c r="V38" i="32"/>
  <c r="V102" i="32"/>
  <c r="V67" i="32"/>
  <c r="V33" i="32"/>
  <c r="V100" i="32"/>
  <c r="V69" i="32"/>
  <c r="V42" i="32"/>
  <c r="V40" i="32"/>
  <c r="W19" i="16"/>
  <c r="X18" i="16"/>
  <c r="W8" i="15"/>
  <c r="V9" i="15"/>
  <c r="U11" i="20"/>
  <c r="V10" i="20"/>
  <c r="U11" i="55"/>
  <c r="V10" i="55"/>
  <c r="X18" i="4"/>
  <c r="W19" i="4"/>
  <c r="AS12" i="48" s="1"/>
  <c r="AS11" i="48"/>
  <c r="U113" i="34"/>
  <c r="Y16" i="7"/>
  <c r="X17" i="7"/>
  <c r="V23" i="33"/>
  <c r="V18" i="33"/>
  <c r="V38" i="33"/>
  <c r="V54" i="33"/>
  <c r="V70" i="33"/>
  <c r="V86" i="33"/>
  <c r="V102" i="33"/>
  <c r="V20" i="33"/>
  <c r="V39" i="33"/>
  <c r="V55" i="33"/>
  <c r="V71" i="33"/>
  <c r="V87" i="33"/>
  <c r="V28" i="33"/>
  <c r="V44" i="33"/>
  <c r="V60" i="33"/>
  <c r="V25" i="33"/>
  <c r="V41" i="33"/>
  <c r="V80" i="33"/>
  <c r="V107" i="33"/>
  <c r="V73" i="33"/>
  <c r="V97" i="33"/>
  <c r="V76" i="33"/>
  <c r="V104" i="33"/>
  <c r="V77" i="33"/>
  <c r="V105" i="33"/>
  <c r="W9" i="33"/>
  <c r="V12" i="33" s="1"/>
  <c r="V17" i="33"/>
  <c r="V26" i="33"/>
  <c r="V42" i="33"/>
  <c r="V58" i="33"/>
  <c r="V74" i="33"/>
  <c r="V90" i="33"/>
  <c r="V106" i="33"/>
  <c r="V27" i="33"/>
  <c r="V43" i="33"/>
  <c r="V59" i="33"/>
  <c r="V75" i="33"/>
  <c r="V91" i="33"/>
  <c r="V32" i="33"/>
  <c r="V48" i="33"/>
  <c r="V64" i="33"/>
  <c r="V29" i="33"/>
  <c r="V45" i="33"/>
  <c r="V88" i="33"/>
  <c r="V112" i="33"/>
  <c r="V81" i="33"/>
  <c r="V103" i="33"/>
  <c r="V84" i="33"/>
  <c r="V109" i="33"/>
  <c r="V85" i="33"/>
  <c r="V111" i="33"/>
  <c r="V15" i="33"/>
  <c r="V21" i="33"/>
  <c r="V30" i="33"/>
  <c r="V46" i="33"/>
  <c r="V62" i="33"/>
  <c r="V78" i="33"/>
  <c r="V94" i="33"/>
  <c r="V110" i="33"/>
  <c r="V31" i="33"/>
  <c r="V47" i="33"/>
  <c r="V63" i="33"/>
  <c r="V79" i="33"/>
  <c r="V22" i="33"/>
  <c r="V36" i="33"/>
  <c r="V52" i="33"/>
  <c r="V68" i="33"/>
  <c r="V33" i="33"/>
  <c r="V53" i="33"/>
  <c r="V96" i="33"/>
  <c r="V89" i="33"/>
  <c r="V108" i="33"/>
  <c r="V93" i="33"/>
  <c r="V49" i="33"/>
  <c r="V95" i="33"/>
  <c r="V13" i="33"/>
  <c r="V19" i="33"/>
  <c r="V14" i="33"/>
  <c r="V34" i="33"/>
  <c r="V50" i="33"/>
  <c r="V66" i="33"/>
  <c r="V82" i="33"/>
  <c r="V98" i="33"/>
  <c r="V16" i="33"/>
  <c r="V35" i="33"/>
  <c r="V51" i="33"/>
  <c r="V67" i="33"/>
  <c r="V83" i="33"/>
  <c r="V24" i="33"/>
  <c r="V40" i="33"/>
  <c r="V56" i="33"/>
  <c r="V72" i="33"/>
  <c r="V37" i="33"/>
  <c r="V69" i="33"/>
  <c r="V101" i="33"/>
  <c r="V57" i="33"/>
  <c r="V92" i="33"/>
  <c r="V61" i="33"/>
  <c r="V99" i="33"/>
  <c r="V65" i="33"/>
  <c r="V100" i="33"/>
  <c r="V10" i="33"/>
  <c r="U113" i="33"/>
  <c r="X10" i="21"/>
  <c r="W11" i="21"/>
  <c r="V14" i="34"/>
  <c r="V30" i="34"/>
  <c r="V46" i="34"/>
  <c r="V19" i="34"/>
  <c r="V35" i="34"/>
  <c r="V24" i="34"/>
  <c r="V40" i="34"/>
  <c r="V45" i="34"/>
  <c r="V67" i="34"/>
  <c r="V83" i="34"/>
  <c r="V99" i="34"/>
  <c r="V13" i="34"/>
  <c r="V51" i="34"/>
  <c r="V64" i="34"/>
  <c r="V80" i="34"/>
  <c r="V41" i="34"/>
  <c r="V61" i="34"/>
  <c r="V77" i="34"/>
  <c r="V93" i="34"/>
  <c r="V109" i="34"/>
  <c r="V58" i="34"/>
  <c r="V74" i="34"/>
  <c r="V90" i="34"/>
  <c r="V106" i="34"/>
  <c r="V104" i="34"/>
  <c r="V112" i="34"/>
  <c r="V18" i="34"/>
  <c r="V34" i="34"/>
  <c r="V50" i="34"/>
  <c r="V23" i="34"/>
  <c r="V39" i="34"/>
  <c r="V28" i="34"/>
  <c r="V44" i="34"/>
  <c r="V55" i="34"/>
  <c r="V71" i="34"/>
  <c r="V87" i="34"/>
  <c r="V103" i="34"/>
  <c r="V17" i="34"/>
  <c r="V52" i="34"/>
  <c r="V68" i="34"/>
  <c r="V84" i="34"/>
  <c r="V49" i="34"/>
  <c r="V65" i="34"/>
  <c r="V81" i="34"/>
  <c r="V97" i="34"/>
  <c r="V25" i="34"/>
  <c r="V62" i="34"/>
  <c r="V78" i="34"/>
  <c r="V94" i="34"/>
  <c r="V110" i="34"/>
  <c r="V92" i="34"/>
  <c r="V22" i="34"/>
  <c r="V38" i="34"/>
  <c r="W9" i="34"/>
  <c r="V12" i="34" s="1"/>
  <c r="V27" i="34"/>
  <c r="V16" i="34"/>
  <c r="V32" i="34"/>
  <c r="V48" i="34"/>
  <c r="V59" i="34"/>
  <c r="V75" i="34"/>
  <c r="V91" i="34"/>
  <c r="V107" i="34"/>
  <c r="V33" i="34"/>
  <c r="V56" i="34"/>
  <c r="V72" i="34"/>
  <c r="V21" i="34"/>
  <c r="V53" i="34"/>
  <c r="V69" i="34"/>
  <c r="V85" i="34"/>
  <c r="V101" i="34"/>
  <c r="V43" i="34"/>
  <c r="V66" i="34"/>
  <c r="V82" i="34"/>
  <c r="V98" i="34"/>
  <c r="V100" i="34"/>
  <c r="V108" i="34"/>
  <c r="V10" i="34"/>
  <c r="V26" i="34"/>
  <c r="V42" i="34"/>
  <c r="V15" i="34"/>
  <c r="V31" i="34"/>
  <c r="V20" i="34"/>
  <c r="V36" i="34"/>
  <c r="V29" i="34"/>
  <c r="V63" i="34"/>
  <c r="V79" i="34"/>
  <c r="V95" i="34"/>
  <c r="V111" i="34"/>
  <c r="V47" i="34"/>
  <c r="V60" i="34"/>
  <c r="V76" i="34"/>
  <c r="V37" i="34"/>
  <c r="V57" i="34"/>
  <c r="V73" i="34"/>
  <c r="V89" i="34"/>
  <c r="V105" i="34"/>
  <c r="V54" i="34"/>
  <c r="V70" i="34"/>
  <c r="V86" i="34"/>
  <c r="V102" i="34"/>
  <c r="V88" i="34"/>
  <c r="V96" i="34"/>
  <c r="W17" i="17"/>
  <c r="X16" i="17"/>
  <c r="W10" i="19"/>
  <c r="X9" i="19"/>
  <c r="Y115" i="11"/>
  <c r="Z47" i="11"/>
  <c r="Z29" i="11"/>
  <c r="AA11" i="11"/>
  <c r="Z14" i="11" s="1"/>
  <c r="Z78" i="11"/>
  <c r="Z90" i="11"/>
  <c r="Z109" i="11"/>
  <c r="Z16" i="11"/>
  <c r="Z57" i="11"/>
  <c r="Z64" i="11"/>
  <c r="Z94" i="11"/>
  <c r="Z67" i="11"/>
  <c r="Z49" i="11"/>
  <c r="Z34" i="11"/>
  <c r="Z88" i="11"/>
  <c r="Z112" i="11"/>
  <c r="Z76" i="11"/>
  <c r="Z59" i="11"/>
  <c r="Z26" i="11"/>
  <c r="Z40" i="11"/>
  <c r="Z23" i="11"/>
  <c r="Z87" i="11"/>
  <c r="Z69" i="11"/>
  <c r="Z54" i="11"/>
  <c r="Z111" i="11"/>
  <c r="Z84" i="11"/>
  <c r="Z106" i="11"/>
  <c r="Z63" i="11"/>
  <c r="Z45" i="11"/>
  <c r="Z30" i="11"/>
  <c r="Z80" i="11"/>
  <c r="Z108" i="11"/>
  <c r="Z60" i="11"/>
  <c r="Z43" i="11"/>
  <c r="Z89" i="11"/>
  <c r="Z15" i="11"/>
  <c r="Z19" i="11"/>
  <c r="Z83" i="11"/>
  <c r="Z65" i="11"/>
  <c r="Z50" i="11"/>
  <c r="Z107" i="11"/>
  <c r="Z72" i="11"/>
  <c r="Z102" i="11"/>
  <c r="Z91" i="11"/>
  <c r="Z58" i="11"/>
  <c r="Z105" i="11"/>
  <c r="Z39" i="11"/>
  <c r="Z21" i="11"/>
  <c r="Z85" i="11"/>
  <c r="Z70" i="11"/>
  <c r="Z68" i="11"/>
  <c r="Z101" i="11"/>
  <c r="Z17" i="11"/>
  <c r="Z79" i="11"/>
  <c r="Z61" i="11"/>
  <c r="Z46" i="11"/>
  <c r="Z103" i="11"/>
  <c r="Z56" i="11"/>
  <c r="Z98" i="11"/>
  <c r="Z75" i="11"/>
  <c r="Z42" i="11"/>
  <c r="Z104" i="11"/>
  <c r="Z35" i="11"/>
  <c r="Z24" i="11"/>
  <c r="Z81" i="11"/>
  <c r="Z66" i="11"/>
  <c r="Z52" i="11"/>
  <c r="Z97" i="11"/>
  <c r="Z12" i="11"/>
  <c r="Z41" i="11"/>
  <c r="Z99" i="11"/>
  <c r="Z44" i="11"/>
  <c r="Z55" i="11"/>
  <c r="Z37" i="11"/>
  <c r="Z22" i="11"/>
  <c r="Z48" i="11"/>
  <c r="Z100" i="11"/>
  <c r="Z28" i="11"/>
  <c r="Z31" i="11"/>
  <c r="Z20" i="11"/>
  <c r="Z77" i="11"/>
  <c r="Z62" i="11"/>
  <c r="Z36" i="11"/>
  <c r="Z93" i="11"/>
  <c r="Z114" i="11"/>
  <c r="Z25" i="11"/>
  <c r="Z74" i="11"/>
  <c r="Z92" i="11"/>
  <c r="Z51" i="11"/>
  <c r="Z33" i="11"/>
  <c r="Z18" i="11"/>
  <c r="Z32" i="11"/>
  <c r="Z96" i="11"/>
  <c r="Z113" i="11"/>
  <c r="Z27" i="11"/>
  <c r="Z73" i="11"/>
  <c r="Z82" i="11"/>
  <c r="Z110" i="11"/>
  <c r="Z71" i="11"/>
  <c r="Z53" i="11"/>
  <c r="Z38" i="11"/>
  <c r="Z95" i="11"/>
  <c r="Z86" i="11"/>
  <c r="X13" i="37"/>
  <c r="W14" i="37"/>
  <c r="V14" i="32" l="1"/>
  <c r="V13" i="32"/>
  <c r="AB13" i="13"/>
  <c r="AB114" i="13" s="1"/>
  <c r="AC35" i="13"/>
  <c r="AC113" i="13"/>
  <c r="AC48" i="13"/>
  <c r="AC41" i="13"/>
  <c r="AC55" i="13"/>
  <c r="AC52" i="13"/>
  <c r="AC49" i="13"/>
  <c r="AC54" i="13"/>
  <c r="AC77" i="13"/>
  <c r="AC70" i="13"/>
  <c r="AC67" i="13"/>
  <c r="AC68" i="13"/>
  <c r="AC94" i="13"/>
  <c r="AC110" i="13"/>
  <c r="AC87" i="13"/>
  <c r="AC103" i="13"/>
  <c r="AC76" i="13"/>
  <c r="AC92" i="13"/>
  <c r="AC108" i="13"/>
  <c r="AC64" i="13"/>
  <c r="AC81" i="13"/>
  <c r="AC33" i="13"/>
  <c r="AC29" i="13"/>
  <c r="AC20" i="13"/>
  <c r="AC22" i="13"/>
  <c r="AC39" i="13"/>
  <c r="AC36" i="13"/>
  <c r="AC15" i="13"/>
  <c r="AC45" i="13"/>
  <c r="AC59" i="13"/>
  <c r="AC56" i="13"/>
  <c r="AC53" i="13"/>
  <c r="AC65" i="13"/>
  <c r="AC38" i="13"/>
  <c r="AC74" i="13"/>
  <c r="AC71" i="13"/>
  <c r="AC82" i="13"/>
  <c r="AC98" i="13"/>
  <c r="AC72" i="13"/>
  <c r="AC91" i="13"/>
  <c r="AC107" i="13"/>
  <c r="AC80" i="13"/>
  <c r="AC96" i="13"/>
  <c r="AC112" i="13"/>
  <c r="AC89" i="13"/>
  <c r="AC93" i="13"/>
  <c r="AC27" i="13"/>
  <c r="AC18" i="13"/>
  <c r="AC31" i="13"/>
  <c r="AC23" i="13"/>
  <c r="AD10" i="13"/>
  <c r="AC11" i="13"/>
  <c r="AC43" i="13"/>
  <c r="AC40" i="13"/>
  <c r="AC26" i="13"/>
  <c r="AC42" i="13"/>
  <c r="AC63" i="13"/>
  <c r="AC60" i="13"/>
  <c r="AC57" i="13"/>
  <c r="AC69" i="13"/>
  <c r="AC58" i="13"/>
  <c r="AC78" i="13"/>
  <c r="AC75" i="13"/>
  <c r="AC86" i="13"/>
  <c r="AC102" i="13"/>
  <c r="AC79" i="13"/>
  <c r="AC95" i="13"/>
  <c r="AC111" i="13"/>
  <c r="AC84" i="13"/>
  <c r="AC100" i="13"/>
  <c r="AC85" i="13"/>
  <c r="AC105" i="13"/>
  <c r="AC109" i="13"/>
  <c r="AC16" i="13"/>
  <c r="AC30" i="13"/>
  <c r="AC28" i="13"/>
  <c r="AC24" i="13"/>
  <c r="AC47" i="13"/>
  <c r="AC44" i="13"/>
  <c r="AC37" i="13"/>
  <c r="AC51" i="13"/>
  <c r="AC46" i="13"/>
  <c r="AC34" i="13"/>
  <c r="AC61" i="13"/>
  <c r="AC73" i="13"/>
  <c r="AC66" i="13"/>
  <c r="AC62" i="13"/>
  <c r="AC32" i="13"/>
  <c r="AC90" i="13"/>
  <c r="AC106" i="13"/>
  <c r="AC83" i="13"/>
  <c r="AC99" i="13"/>
  <c r="AC50" i="13"/>
  <c r="AC88" i="13"/>
  <c r="AC104" i="13"/>
  <c r="AC101" i="13"/>
  <c r="AC14" i="13"/>
  <c r="AC97" i="13"/>
  <c r="AC17" i="13"/>
  <c r="AC19" i="13"/>
  <c r="AC21" i="13"/>
  <c r="AC25" i="13"/>
  <c r="Z31" i="12"/>
  <c r="Z33" i="12"/>
  <c r="Z63" i="12"/>
  <c r="Z53" i="12"/>
  <c r="Z77" i="12"/>
  <c r="Z98" i="12"/>
  <c r="Z42" i="12"/>
  <c r="Z36" i="12"/>
  <c r="Z78" i="12"/>
  <c r="Z68" i="12"/>
  <c r="Z107" i="12"/>
  <c r="Z113" i="12"/>
  <c r="Z16" i="12"/>
  <c r="Z39" i="12"/>
  <c r="Z41" i="12"/>
  <c r="Z71" i="12"/>
  <c r="Z79" i="12"/>
  <c r="Z85" i="12"/>
  <c r="Z106" i="12"/>
  <c r="Z50" i="12"/>
  <c r="Z44" i="12"/>
  <c r="Z86" i="12"/>
  <c r="Z76" i="12"/>
  <c r="Z92" i="12"/>
  <c r="Z61" i="12"/>
  <c r="Z48" i="12"/>
  <c r="Z65" i="12"/>
  <c r="Z62" i="12"/>
  <c r="Z91" i="12"/>
  <c r="Z23" i="12"/>
  <c r="Z73" i="12"/>
  <c r="Z70" i="12"/>
  <c r="Z105" i="12"/>
  <c r="Z22" i="12"/>
  <c r="Z47" i="12"/>
  <c r="Z58" i="12"/>
  <c r="Z45" i="12"/>
  <c r="Z87" i="12"/>
  <c r="Z93" i="12"/>
  <c r="Z114" i="12"/>
  <c r="Z18" i="12"/>
  <c r="Z21" i="12"/>
  <c r="Z51" i="12"/>
  <c r="Z84" i="12"/>
  <c r="Z100" i="12"/>
  <c r="Z69" i="12"/>
  <c r="Z30" i="12"/>
  <c r="Z24" i="12"/>
  <c r="Z66" i="12"/>
  <c r="Z56" i="12"/>
  <c r="Z95" i="12"/>
  <c r="Z101" i="12"/>
  <c r="Z112" i="12"/>
  <c r="Z27" i="12"/>
  <c r="Z29" i="12"/>
  <c r="Z59" i="12"/>
  <c r="Z49" i="12"/>
  <c r="Z108" i="12"/>
  <c r="Z94" i="12"/>
  <c r="Z38" i="12"/>
  <c r="Z74" i="12"/>
  <c r="Z64" i="12"/>
  <c r="Z103" i="12"/>
  <c r="Z20" i="12"/>
  <c r="Z37" i="12"/>
  <c r="Z57" i="12"/>
  <c r="Z102" i="12"/>
  <c r="Z40" i="12"/>
  <c r="Z82" i="12"/>
  <c r="Z111" i="12"/>
  <c r="Z43" i="12"/>
  <c r="Z75" i="12"/>
  <c r="Z89" i="12"/>
  <c r="AA11" i="12"/>
  <c r="Z14" i="12" s="1"/>
  <c r="Z80" i="12"/>
  <c r="Z19" i="12"/>
  <c r="Z97" i="12"/>
  <c r="Z55" i="12"/>
  <c r="Z88" i="12"/>
  <c r="Z34" i="12"/>
  <c r="Z60" i="12"/>
  <c r="Z12" i="12"/>
  <c r="Z32" i="12"/>
  <c r="Z109" i="12"/>
  <c r="Z35" i="12"/>
  <c r="Z67" i="12"/>
  <c r="Z81" i="12"/>
  <c r="Z46" i="12"/>
  <c r="Z72" i="12"/>
  <c r="Z15" i="12"/>
  <c r="Z17" i="12"/>
  <c r="Z54" i="12"/>
  <c r="Z83" i="12"/>
  <c r="Z110" i="12"/>
  <c r="Z90" i="12"/>
  <c r="Z96" i="12"/>
  <c r="Z26" i="12"/>
  <c r="Z52" i="12"/>
  <c r="Z25" i="12"/>
  <c r="Z104" i="12"/>
  <c r="Z28" i="12"/>
  <c r="Z99" i="12"/>
  <c r="Y115" i="12"/>
  <c r="V113" i="34"/>
  <c r="X9" i="33"/>
  <c r="W25" i="33"/>
  <c r="W41" i="33"/>
  <c r="W57" i="33"/>
  <c r="W73" i="33"/>
  <c r="W89" i="33"/>
  <c r="W105" i="33"/>
  <c r="W19" i="33"/>
  <c r="W38" i="33"/>
  <c r="W54" i="33"/>
  <c r="W70" i="33"/>
  <c r="W86" i="33"/>
  <c r="W31" i="33"/>
  <c r="W47" i="33"/>
  <c r="W63" i="33"/>
  <c r="W23" i="33"/>
  <c r="W36" i="33"/>
  <c r="W68" i="33"/>
  <c r="W100" i="33"/>
  <c r="W72" i="33"/>
  <c r="W102" i="33"/>
  <c r="W75" i="33"/>
  <c r="W98" i="33"/>
  <c r="W64" i="33"/>
  <c r="W99" i="33"/>
  <c r="W10" i="33"/>
  <c r="W16" i="33"/>
  <c r="W29" i="33"/>
  <c r="W45" i="33"/>
  <c r="W61" i="33"/>
  <c r="W77" i="33"/>
  <c r="W93" i="33"/>
  <c r="W109" i="33"/>
  <c r="W26" i="33"/>
  <c r="W42" i="33"/>
  <c r="W58" i="33"/>
  <c r="W74" i="33"/>
  <c r="W90" i="33"/>
  <c r="W35" i="33"/>
  <c r="W51" i="33"/>
  <c r="W67" i="33"/>
  <c r="W24" i="33"/>
  <c r="W40" i="33"/>
  <c r="W79" i="33"/>
  <c r="W106" i="33"/>
  <c r="W80" i="33"/>
  <c r="W107" i="33"/>
  <c r="W83" i="33"/>
  <c r="W103" i="33"/>
  <c r="W76" i="33"/>
  <c r="W104" i="33"/>
  <c r="W18" i="33"/>
  <c r="W20" i="33"/>
  <c r="W33" i="33"/>
  <c r="W49" i="33"/>
  <c r="W65" i="33"/>
  <c r="W81" i="33"/>
  <c r="W97" i="33"/>
  <c r="W13" i="33"/>
  <c r="W30" i="33"/>
  <c r="W46" i="33"/>
  <c r="W62" i="33"/>
  <c r="W78" i="33"/>
  <c r="W21" i="33"/>
  <c r="W39" i="33"/>
  <c r="W55" i="33"/>
  <c r="W71" i="33"/>
  <c r="W28" i="33"/>
  <c r="W44" i="33"/>
  <c r="W87" i="33"/>
  <c r="W111" i="33"/>
  <c r="W88" i="33"/>
  <c r="W112" i="33"/>
  <c r="W91" i="33"/>
  <c r="W108" i="33"/>
  <c r="W84" i="33"/>
  <c r="W110" i="33"/>
  <c r="W22" i="33"/>
  <c r="W17" i="33"/>
  <c r="W37" i="33"/>
  <c r="W53" i="33"/>
  <c r="W69" i="33"/>
  <c r="W85" i="33"/>
  <c r="W101" i="33"/>
  <c r="W15" i="33"/>
  <c r="W34" i="33"/>
  <c r="W50" i="33"/>
  <c r="W66" i="33"/>
  <c r="W82" i="33"/>
  <c r="W27" i="33"/>
  <c r="W43" i="33"/>
  <c r="W59" i="33"/>
  <c r="W14" i="33"/>
  <c r="W32" i="33"/>
  <c r="W52" i="33"/>
  <c r="W95" i="33"/>
  <c r="W56" i="33"/>
  <c r="W96" i="33"/>
  <c r="W60" i="33"/>
  <c r="W92" i="33"/>
  <c r="W48" i="33"/>
  <c r="W94" i="33"/>
  <c r="W12" i="33"/>
  <c r="W10" i="55"/>
  <c r="V11" i="55"/>
  <c r="X10" i="19"/>
  <c r="Y9" i="19"/>
  <c r="W21" i="34"/>
  <c r="W37" i="34"/>
  <c r="W18" i="34"/>
  <c r="W34" i="34"/>
  <c r="W19" i="34"/>
  <c r="W35" i="34"/>
  <c r="W28" i="34"/>
  <c r="W62" i="34"/>
  <c r="W78" i="34"/>
  <c r="W25" i="34"/>
  <c r="W41" i="34"/>
  <c r="W22" i="34"/>
  <c r="W38" i="34"/>
  <c r="W23" i="34"/>
  <c r="W39" i="34"/>
  <c r="W44" i="34"/>
  <c r="W66" i="34"/>
  <c r="W82" i="34"/>
  <c r="W98" i="34"/>
  <c r="W55" i="34"/>
  <c r="W71" i="34"/>
  <c r="W20" i="34"/>
  <c r="W51" i="34"/>
  <c r="W64" i="34"/>
  <c r="W80" i="34"/>
  <c r="W96" i="34"/>
  <c r="W112" i="34"/>
  <c r="W29" i="34"/>
  <c r="W45" i="34"/>
  <c r="W26" i="34"/>
  <c r="W14" i="34"/>
  <c r="W27" i="34"/>
  <c r="W43" i="34"/>
  <c r="W54" i="34"/>
  <c r="W70" i="34"/>
  <c r="W86" i="34"/>
  <c r="W102" i="34"/>
  <c r="W16" i="34"/>
  <c r="W59" i="34"/>
  <c r="W75" i="34"/>
  <c r="W36" i="34"/>
  <c r="W52" i="34"/>
  <c r="W68" i="34"/>
  <c r="W84" i="34"/>
  <c r="W100" i="34"/>
  <c r="X9" i="34"/>
  <c r="W12" i="34" s="1"/>
  <c r="W17" i="34"/>
  <c r="W33" i="34"/>
  <c r="W49" i="34"/>
  <c r="W30" i="34"/>
  <c r="W15" i="34"/>
  <c r="W31" i="34"/>
  <c r="W47" i="34"/>
  <c r="W58" i="34"/>
  <c r="W74" i="34"/>
  <c r="W90" i="34"/>
  <c r="W106" i="34"/>
  <c r="W32" i="34"/>
  <c r="W63" i="34"/>
  <c r="W79" i="34"/>
  <c r="W40" i="34"/>
  <c r="W56" i="34"/>
  <c r="W72" i="34"/>
  <c r="W88" i="34"/>
  <c r="W104" i="34"/>
  <c r="W24" i="34"/>
  <c r="W57" i="34"/>
  <c r="W73" i="34"/>
  <c r="W89" i="34"/>
  <c r="W105" i="34"/>
  <c r="W87" i="34"/>
  <c r="W95" i="34"/>
  <c r="W110" i="34"/>
  <c r="W48" i="34"/>
  <c r="W108" i="34"/>
  <c r="W61" i="34"/>
  <c r="W81" i="34"/>
  <c r="W101" i="34"/>
  <c r="W103" i="34"/>
  <c r="W10" i="34"/>
  <c r="W65" i="34"/>
  <c r="W91" i="34"/>
  <c r="W13" i="34"/>
  <c r="W46" i="34"/>
  <c r="W60" i="34"/>
  <c r="W42" i="34"/>
  <c r="W67" i="34"/>
  <c r="W76" i="34"/>
  <c r="W50" i="34"/>
  <c r="W69" i="34"/>
  <c r="W93" i="34"/>
  <c r="W94" i="34"/>
  <c r="W83" i="34"/>
  <c r="W92" i="34"/>
  <c r="W53" i="34"/>
  <c r="W77" i="34"/>
  <c r="W97" i="34"/>
  <c r="W99" i="34"/>
  <c r="W111" i="34"/>
  <c r="W85" i="34"/>
  <c r="W109" i="34"/>
  <c r="W107" i="34"/>
  <c r="Y10" i="21"/>
  <c r="X11" i="21"/>
  <c r="W9" i="15"/>
  <c r="X8" i="15"/>
  <c r="W49" i="32"/>
  <c r="W82" i="32"/>
  <c r="W51" i="32"/>
  <c r="W84" i="32"/>
  <c r="W86" i="32"/>
  <c r="W103" i="32"/>
  <c r="W27" i="32"/>
  <c r="W42" i="32"/>
  <c r="W91" i="32"/>
  <c r="W31" i="32"/>
  <c r="W62" i="32"/>
  <c r="W95" i="32"/>
  <c r="W23" i="32"/>
  <c r="W69" i="32"/>
  <c r="W54" i="32"/>
  <c r="W71" i="32"/>
  <c r="W10" i="32"/>
  <c r="W25" i="32"/>
  <c r="W43" i="32"/>
  <c r="W76" i="32"/>
  <c r="W61" i="32"/>
  <c r="W78" i="32"/>
  <c r="W111" i="32"/>
  <c r="W65" i="32"/>
  <c r="W33" i="32"/>
  <c r="W16" i="32"/>
  <c r="W40" i="32"/>
  <c r="W74" i="32"/>
  <c r="W29" i="32"/>
  <c r="W48" i="32"/>
  <c r="W18" i="32"/>
  <c r="W70" i="32"/>
  <c r="W24" i="32"/>
  <c r="W75" i="32"/>
  <c r="W93" i="32"/>
  <c r="W110" i="32"/>
  <c r="W35" i="32"/>
  <c r="W81" i="32"/>
  <c r="W50" i="32"/>
  <c r="W15" i="32"/>
  <c r="W83" i="32"/>
  <c r="W52" i="32"/>
  <c r="W55" i="32"/>
  <c r="W72" i="32"/>
  <c r="W73" i="32"/>
  <c r="W21" i="32"/>
  <c r="W60" i="32"/>
  <c r="W77" i="32"/>
  <c r="W26" i="32"/>
  <c r="W80" i="32"/>
  <c r="W37" i="32"/>
  <c r="W101" i="32"/>
  <c r="W102" i="32"/>
  <c r="W56" i="32"/>
  <c r="W57" i="32"/>
  <c r="W90" i="32"/>
  <c r="W107" i="32"/>
  <c r="X9" i="32"/>
  <c r="W12" i="32" s="1"/>
  <c r="W30" i="32"/>
  <c r="W47" i="32"/>
  <c r="W64" i="32"/>
  <c r="W19" i="32"/>
  <c r="W36" i="32"/>
  <c r="W98" i="32"/>
  <c r="W67" i="32"/>
  <c r="W100" i="32"/>
  <c r="W41" i="32"/>
  <c r="W22" i="32"/>
  <c r="W94" i="32"/>
  <c r="W85" i="32"/>
  <c r="W17" i="32"/>
  <c r="W58" i="32"/>
  <c r="W108" i="32"/>
  <c r="W28" i="32"/>
  <c r="W34" i="32"/>
  <c r="W97" i="32"/>
  <c r="W66" i="32"/>
  <c r="W32" i="32"/>
  <c r="W99" i="32"/>
  <c r="W68" i="32"/>
  <c r="W38" i="32"/>
  <c r="W87" i="32"/>
  <c r="W104" i="32"/>
  <c r="W105" i="32"/>
  <c r="W59" i="32"/>
  <c r="W92" i="32"/>
  <c r="W109" i="32"/>
  <c r="W63" i="32"/>
  <c r="W112" i="32"/>
  <c r="W53" i="32"/>
  <c r="W20" i="32"/>
  <c r="W39" i="32"/>
  <c r="W88" i="32"/>
  <c r="W89" i="32"/>
  <c r="W106" i="32"/>
  <c r="W44" i="32"/>
  <c r="W45" i="32"/>
  <c r="W46" i="32"/>
  <c r="W79" i="32"/>
  <c r="W96" i="32"/>
  <c r="Y16" i="17"/>
  <c r="X17" i="17"/>
  <c r="V113" i="33"/>
  <c r="Z16" i="7"/>
  <c r="Y17" i="7"/>
  <c r="X19" i="4"/>
  <c r="AT12" i="48" s="1"/>
  <c r="Y18" i="4"/>
  <c r="AT11" i="48"/>
  <c r="V11" i="20"/>
  <c r="W10" i="20"/>
  <c r="Y18" i="16"/>
  <c r="X19" i="16"/>
  <c r="Z115" i="11"/>
  <c r="AA46" i="11"/>
  <c r="AA28" i="11"/>
  <c r="AA92" i="11"/>
  <c r="AA77" i="11"/>
  <c r="AA81" i="11"/>
  <c r="AA108" i="11"/>
  <c r="AA42" i="11"/>
  <c r="AA41" i="11"/>
  <c r="AA50" i="11"/>
  <c r="AA32" i="11"/>
  <c r="AA17" i="11"/>
  <c r="AA31" i="11"/>
  <c r="AA89" i="11"/>
  <c r="AA112" i="11"/>
  <c r="AA26" i="11"/>
  <c r="AA114" i="11"/>
  <c r="AA43" i="11"/>
  <c r="AA54" i="11"/>
  <c r="AA36" i="11"/>
  <c r="AA21" i="11"/>
  <c r="AA47" i="11"/>
  <c r="AA95" i="11"/>
  <c r="AA27" i="11"/>
  <c r="AA58" i="11"/>
  <c r="AA73" i="11"/>
  <c r="AA93" i="11"/>
  <c r="AB11" i="11"/>
  <c r="AA14" i="11" s="1"/>
  <c r="AA62" i="11"/>
  <c r="AA44" i="11"/>
  <c r="AA29" i="11"/>
  <c r="AA79" i="11"/>
  <c r="AA103" i="11"/>
  <c r="AA59" i="11"/>
  <c r="AA74" i="11"/>
  <c r="AA63" i="11"/>
  <c r="AA66" i="11"/>
  <c r="AA48" i="11"/>
  <c r="AA33" i="11"/>
  <c r="AA87" i="11"/>
  <c r="AA107" i="11"/>
  <c r="AA75" i="11"/>
  <c r="AA90" i="11"/>
  <c r="AA99" i="11"/>
  <c r="AA109" i="11"/>
  <c r="AA70" i="11"/>
  <c r="AA52" i="11"/>
  <c r="AA37" i="11"/>
  <c r="AA94" i="11"/>
  <c r="AA111" i="11"/>
  <c r="AA85" i="11"/>
  <c r="AA24" i="11"/>
  <c r="AA98" i="11"/>
  <c r="AA100" i="11"/>
  <c r="AA16" i="11"/>
  <c r="AA78" i="11"/>
  <c r="AA60" i="11"/>
  <c r="AA45" i="11"/>
  <c r="AA102" i="11"/>
  <c r="AA39" i="11"/>
  <c r="AA97" i="11"/>
  <c r="AA40" i="11"/>
  <c r="AA18" i="11"/>
  <c r="AA82" i="11"/>
  <c r="AA64" i="11"/>
  <c r="AA49" i="11"/>
  <c r="AA106" i="11"/>
  <c r="AA55" i="11"/>
  <c r="AA101" i="11"/>
  <c r="AA72" i="11"/>
  <c r="AA15" i="11"/>
  <c r="AA22" i="11"/>
  <c r="AA86" i="11"/>
  <c r="AA68" i="11"/>
  <c r="AA53" i="11"/>
  <c r="AA110" i="11"/>
  <c r="AA71" i="11"/>
  <c r="AA105" i="11"/>
  <c r="AA56" i="11"/>
  <c r="AA67" i="11"/>
  <c r="AA83" i="11"/>
  <c r="AA104" i="11"/>
  <c r="AA30" i="11"/>
  <c r="AA19" i="11"/>
  <c r="AA76" i="11"/>
  <c r="AA61" i="11"/>
  <c r="AA91" i="11"/>
  <c r="AA113" i="11"/>
  <c r="AA88" i="11"/>
  <c r="AA34" i="11"/>
  <c r="AA23" i="11"/>
  <c r="AA80" i="11"/>
  <c r="AA65" i="11"/>
  <c r="AA35" i="11"/>
  <c r="AA96" i="11"/>
  <c r="AA12" i="11"/>
  <c r="AA57" i="11"/>
  <c r="AA38" i="11"/>
  <c r="AA20" i="11"/>
  <c r="AA84" i="11"/>
  <c r="AA69" i="11"/>
  <c r="AA51" i="11"/>
  <c r="AA25" i="11"/>
  <c r="Y13" i="37"/>
  <c r="X14" i="37"/>
  <c r="V113" i="32" l="1"/>
  <c r="W14" i="32"/>
  <c r="W13" i="32"/>
  <c r="AC13" i="13"/>
  <c r="AC114" i="13" s="1"/>
  <c r="AD32" i="13"/>
  <c r="AD42" i="13"/>
  <c r="AD43" i="13"/>
  <c r="AD40" i="13"/>
  <c r="AD54" i="13"/>
  <c r="AD51" i="13"/>
  <c r="AD48" i="13"/>
  <c r="AD37" i="13"/>
  <c r="AD72" i="13"/>
  <c r="AD65" i="13"/>
  <c r="AD26" i="13"/>
  <c r="AD74" i="13"/>
  <c r="AD85" i="13"/>
  <c r="AD101" i="13"/>
  <c r="AD71" i="13"/>
  <c r="AD94" i="13"/>
  <c r="AD110" i="13"/>
  <c r="AD87" i="13"/>
  <c r="AD103" i="13"/>
  <c r="AD84" i="13"/>
  <c r="AD96" i="13"/>
  <c r="AD80" i="13"/>
  <c r="AD17" i="13"/>
  <c r="AD20" i="13"/>
  <c r="AD22" i="13"/>
  <c r="AE10" i="13"/>
  <c r="AD39" i="13"/>
  <c r="AD50" i="13"/>
  <c r="AD68" i="13"/>
  <c r="AD70" i="13"/>
  <c r="AD90" i="13"/>
  <c r="AD99" i="13"/>
  <c r="AD108" i="13"/>
  <c r="AD25" i="13"/>
  <c r="AD33" i="13"/>
  <c r="AD46" i="13"/>
  <c r="AD47" i="13"/>
  <c r="AD44" i="13"/>
  <c r="AD58" i="13"/>
  <c r="AD55" i="13"/>
  <c r="AD52" i="13"/>
  <c r="AD53" i="13"/>
  <c r="AD76" i="13"/>
  <c r="AD69" i="13"/>
  <c r="AD61" i="13"/>
  <c r="AD78" i="13"/>
  <c r="AD89" i="13"/>
  <c r="AD105" i="13"/>
  <c r="AD82" i="13"/>
  <c r="AD98" i="13"/>
  <c r="AD75" i="13"/>
  <c r="AD91" i="13"/>
  <c r="AD107" i="13"/>
  <c r="AD100" i="13"/>
  <c r="AD112" i="13"/>
  <c r="AD16" i="13"/>
  <c r="AD18" i="13"/>
  <c r="AD31" i="13"/>
  <c r="AD23" i="13"/>
  <c r="AD38" i="13"/>
  <c r="AD45" i="13"/>
  <c r="AD60" i="13"/>
  <c r="AD77" i="13"/>
  <c r="AD81" i="13"/>
  <c r="AD49" i="13"/>
  <c r="AD106" i="13"/>
  <c r="AD83" i="13"/>
  <c r="AD104" i="13"/>
  <c r="AD19" i="13"/>
  <c r="AD11" i="13"/>
  <c r="AD34" i="13"/>
  <c r="AD35" i="13"/>
  <c r="AD113" i="13"/>
  <c r="AD41" i="13"/>
  <c r="AD62" i="13"/>
  <c r="AD59" i="13"/>
  <c r="AD56" i="13"/>
  <c r="AD64" i="13"/>
  <c r="AD15" i="13"/>
  <c r="AD73" i="13"/>
  <c r="AD66" i="13"/>
  <c r="AD67" i="13"/>
  <c r="AD93" i="13"/>
  <c r="AD109" i="13"/>
  <c r="AD86" i="13"/>
  <c r="AD102" i="13"/>
  <c r="AD79" i="13"/>
  <c r="AD95" i="13"/>
  <c r="AD111" i="13"/>
  <c r="AD88" i="13"/>
  <c r="AD92" i="13"/>
  <c r="AD27" i="13"/>
  <c r="AD30" i="13"/>
  <c r="AD29" i="13"/>
  <c r="AD24" i="13"/>
  <c r="AD36" i="13"/>
  <c r="AD63" i="13"/>
  <c r="AD57" i="13"/>
  <c r="AD97" i="13"/>
  <c r="AD14" i="13"/>
  <c r="AD28" i="13"/>
  <c r="AD21" i="13"/>
  <c r="Z115" i="12"/>
  <c r="AA16" i="12"/>
  <c r="AA38" i="12"/>
  <c r="AA36" i="12"/>
  <c r="AA66" i="12"/>
  <c r="AA78" i="12"/>
  <c r="AA68" i="12"/>
  <c r="AA105" i="12"/>
  <c r="AA45" i="12"/>
  <c r="AA39" i="12"/>
  <c r="AA77" i="12"/>
  <c r="AA75" i="12"/>
  <c r="AA91" i="12"/>
  <c r="AA104" i="12"/>
  <c r="AA19" i="12"/>
  <c r="AA46" i="12"/>
  <c r="AA44" i="12"/>
  <c r="AA74" i="12"/>
  <c r="AA86" i="12"/>
  <c r="AA76" i="12"/>
  <c r="AA113" i="12"/>
  <c r="AA17" i="12"/>
  <c r="AA47" i="12"/>
  <c r="AA85" i="12"/>
  <c r="AA83" i="12"/>
  <c r="AA99" i="12"/>
  <c r="AA112" i="12"/>
  <c r="AA89" i="12"/>
  <c r="AA23" i="12"/>
  <c r="AA98" i="12"/>
  <c r="AA111" i="12"/>
  <c r="AA58" i="12"/>
  <c r="AA97" i="12"/>
  <c r="AA69" i="12"/>
  <c r="AA25" i="12"/>
  <c r="AA18" i="12"/>
  <c r="AA57" i="12"/>
  <c r="AA55" i="12"/>
  <c r="AA94" i="12"/>
  <c r="AA84" i="12"/>
  <c r="AA15" i="12"/>
  <c r="AA26" i="12"/>
  <c r="AA24" i="12"/>
  <c r="AA54" i="12"/>
  <c r="AA48" i="12"/>
  <c r="AA107" i="12"/>
  <c r="AA93" i="12"/>
  <c r="AA33" i="12"/>
  <c r="AA27" i="12"/>
  <c r="AA65" i="12"/>
  <c r="AA63" i="12"/>
  <c r="AA102" i="12"/>
  <c r="AA92" i="12"/>
  <c r="AA12" i="12"/>
  <c r="AA34" i="12"/>
  <c r="AA32" i="12"/>
  <c r="AA62" i="12"/>
  <c r="AA56" i="12"/>
  <c r="AA64" i="12"/>
  <c r="AA101" i="12"/>
  <c r="AA20" i="12"/>
  <c r="AA87" i="12"/>
  <c r="AA29" i="12"/>
  <c r="AA61" i="12"/>
  <c r="AA88" i="12"/>
  <c r="AA28" i="12"/>
  <c r="AA52" i="12"/>
  <c r="AA37" i="12"/>
  <c r="AA67" i="12"/>
  <c r="AA96" i="12"/>
  <c r="AA41" i="12"/>
  <c r="AA35" i="12"/>
  <c r="AA73" i="12"/>
  <c r="AA71" i="12"/>
  <c r="AA110" i="12"/>
  <c r="AA100" i="12"/>
  <c r="AB11" i="12"/>
  <c r="AA14" i="12" s="1"/>
  <c r="AA42" i="12"/>
  <c r="AA40" i="12"/>
  <c r="AA70" i="12"/>
  <c r="AA82" i="12"/>
  <c r="AA72" i="12"/>
  <c r="AA109" i="12"/>
  <c r="AA49" i="12"/>
  <c r="AA43" i="12"/>
  <c r="AA81" i="12"/>
  <c r="AA79" i="12"/>
  <c r="AA95" i="12"/>
  <c r="AA108" i="12"/>
  <c r="AA21" i="12"/>
  <c r="AA50" i="12"/>
  <c r="AA53" i="12"/>
  <c r="AA51" i="12"/>
  <c r="AA90" i="12"/>
  <c r="AA80" i="12"/>
  <c r="AA114" i="12"/>
  <c r="AA22" i="12"/>
  <c r="AA103" i="12"/>
  <c r="AA59" i="12"/>
  <c r="AA30" i="12"/>
  <c r="AA60" i="12"/>
  <c r="AA31" i="12"/>
  <c r="AA106" i="12"/>
  <c r="W113" i="33"/>
  <c r="AA16" i="7"/>
  <c r="Z17" i="7"/>
  <c r="Z18" i="16"/>
  <c r="Y19" i="16"/>
  <c r="AU11" i="48"/>
  <c r="Y19" i="4"/>
  <c r="AU12" i="48" s="1"/>
  <c r="Z18" i="4"/>
  <c r="X10" i="20"/>
  <c r="W11" i="20"/>
  <c r="X22" i="32"/>
  <c r="X72" i="32"/>
  <c r="X41" i="32"/>
  <c r="X105" i="32"/>
  <c r="X70" i="32"/>
  <c r="X32" i="32"/>
  <c r="X99" i="32"/>
  <c r="X44" i="32"/>
  <c r="X108" i="32"/>
  <c r="X77" i="32"/>
  <c r="X42" i="32"/>
  <c r="X106" i="32"/>
  <c r="X71" i="32"/>
  <c r="X18" i="32"/>
  <c r="X68" i="32"/>
  <c r="X37" i="32"/>
  <c r="X101" i="32"/>
  <c r="X27" i="32"/>
  <c r="X28" i="32"/>
  <c r="X96" i="32"/>
  <c r="X65" i="32"/>
  <c r="X31" i="32"/>
  <c r="X94" i="32"/>
  <c r="X59" i="32"/>
  <c r="Y9" i="32"/>
  <c r="X12" i="32" s="1"/>
  <c r="X47" i="32"/>
  <c r="X17" i="32"/>
  <c r="X88" i="32"/>
  <c r="X57" i="32"/>
  <c r="X20" i="32"/>
  <c r="X86" i="32"/>
  <c r="X51" i="32"/>
  <c r="X13" i="32"/>
  <c r="X60" i="32"/>
  <c r="X29" i="32"/>
  <c r="X93" i="32"/>
  <c r="X58" i="32"/>
  <c r="X16" i="32"/>
  <c r="X87" i="32"/>
  <c r="X34" i="32"/>
  <c r="X84" i="32"/>
  <c r="X53" i="32"/>
  <c r="X50" i="32"/>
  <c r="X63" i="32"/>
  <c r="X48" i="32"/>
  <c r="X112" i="32"/>
  <c r="X81" i="32"/>
  <c r="X46" i="32"/>
  <c r="X110" i="32"/>
  <c r="X75" i="32"/>
  <c r="X36" i="32"/>
  <c r="X79" i="32"/>
  <c r="X40" i="32"/>
  <c r="X104" i="32"/>
  <c r="X73" i="32"/>
  <c r="X38" i="32"/>
  <c r="X102" i="32"/>
  <c r="X67" i="32"/>
  <c r="X26" i="32"/>
  <c r="X76" i="32"/>
  <c r="X45" i="32"/>
  <c r="X109" i="32"/>
  <c r="X74" i="32"/>
  <c r="X39" i="32"/>
  <c r="X103" i="32"/>
  <c r="X33" i="32"/>
  <c r="X100" i="32"/>
  <c r="X69" i="32"/>
  <c r="X66" i="32"/>
  <c r="X95" i="32"/>
  <c r="X64" i="32"/>
  <c r="X35" i="32"/>
  <c r="X97" i="32"/>
  <c r="X62" i="32"/>
  <c r="X21" i="32"/>
  <c r="X91" i="32"/>
  <c r="X82" i="32"/>
  <c r="X111" i="32"/>
  <c r="X56" i="32"/>
  <c r="X24" i="32"/>
  <c r="X89" i="32"/>
  <c r="X54" i="32"/>
  <c r="X83" i="32"/>
  <c r="X23" i="32"/>
  <c r="X92" i="32"/>
  <c r="X61" i="32"/>
  <c r="X25" i="32"/>
  <c r="X90" i="32"/>
  <c r="X55" i="32"/>
  <c r="X10" i="32"/>
  <c r="X52" i="32"/>
  <c r="X19" i="32"/>
  <c r="X85" i="32"/>
  <c r="X98" i="32"/>
  <c r="X30" i="32"/>
  <c r="X80" i="32"/>
  <c r="X49" i="32"/>
  <c r="X78" i="32"/>
  <c r="X43" i="32"/>
  <c r="X107" i="32"/>
  <c r="X15" i="32"/>
  <c r="Z10" i="21"/>
  <c r="Y11" i="21"/>
  <c r="W113" i="34"/>
  <c r="Z9" i="19"/>
  <c r="Y10" i="19"/>
  <c r="X15" i="33"/>
  <c r="X16" i="33"/>
  <c r="X36" i="33"/>
  <c r="X52" i="33"/>
  <c r="X68" i="33"/>
  <c r="X84" i="33"/>
  <c r="X100" i="33"/>
  <c r="X33" i="33"/>
  <c r="X49" i="33"/>
  <c r="X65" i="33"/>
  <c r="X81" i="33"/>
  <c r="X26" i="33"/>
  <c r="X42" i="33"/>
  <c r="X58" i="33"/>
  <c r="X74" i="33"/>
  <c r="X35" i="33"/>
  <c r="X67" i="33"/>
  <c r="X99" i="33"/>
  <c r="X71" i="33"/>
  <c r="X101" i="33"/>
  <c r="X82" i="33"/>
  <c r="X107" i="33"/>
  <c r="X75" i="33"/>
  <c r="X98" i="33"/>
  <c r="Y9" i="33"/>
  <c r="X12" i="33" s="1"/>
  <c r="X19" i="33"/>
  <c r="X24" i="33"/>
  <c r="X40" i="33"/>
  <c r="X56" i="33"/>
  <c r="X72" i="33"/>
  <c r="X88" i="33"/>
  <c r="X104" i="33"/>
  <c r="X18" i="33"/>
  <c r="X37" i="33"/>
  <c r="X53" i="33"/>
  <c r="X69" i="33"/>
  <c r="X85" i="33"/>
  <c r="X30" i="33"/>
  <c r="X46" i="33"/>
  <c r="X62" i="33"/>
  <c r="X22" i="33"/>
  <c r="X39" i="33"/>
  <c r="X78" i="33"/>
  <c r="X105" i="33"/>
  <c r="X79" i="33"/>
  <c r="X106" i="33"/>
  <c r="X90" i="33"/>
  <c r="X13" i="33"/>
  <c r="X83" i="33"/>
  <c r="X103" i="33"/>
  <c r="X17" i="33"/>
  <c r="X23" i="33"/>
  <c r="X28" i="33"/>
  <c r="X44" i="33"/>
  <c r="X60" i="33"/>
  <c r="X76" i="33"/>
  <c r="X92" i="33"/>
  <c r="X108" i="33"/>
  <c r="X25" i="33"/>
  <c r="X41" i="33"/>
  <c r="X57" i="33"/>
  <c r="X73" i="33"/>
  <c r="X89" i="33"/>
  <c r="X34" i="33"/>
  <c r="X50" i="33"/>
  <c r="X66" i="33"/>
  <c r="X27" i="33"/>
  <c r="X43" i="33"/>
  <c r="X86" i="33"/>
  <c r="X110" i="33"/>
  <c r="X87" i="33"/>
  <c r="X111" i="33"/>
  <c r="X97" i="33"/>
  <c r="X47" i="33"/>
  <c r="X91" i="33"/>
  <c r="X109" i="33"/>
  <c r="X21" i="33"/>
  <c r="X14" i="33"/>
  <c r="X32" i="33"/>
  <c r="X48" i="33"/>
  <c r="X64" i="33"/>
  <c r="X80" i="33"/>
  <c r="X96" i="33"/>
  <c r="X112" i="33"/>
  <c r="X29" i="33"/>
  <c r="X45" i="33"/>
  <c r="X61" i="33"/>
  <c r="X77" i="33"/>
  <c r="X20" i="33"/>
  <c r="X38" i="33"/>
  <c r="X54" i="33"/>
  <c r="X70" i="33"/>
  <c r="X31" i="33"/>
  <c r="X51" i="33"/>
  <c r="X94" i="33"/>
  <c r="X55" i="33"/>
  <c r="X95" i="33"/>
  <c r="X59" i="33"/>
  <c r="X102" i="33"/>
  <c r="X63" i="33"/>
  <c r="X93" i="33"/>
  <c r="X10" i="33"/>
  <c r="Z16" i="17"/>
  <c r="Y17" i="17"/>
  <c r="X9" i="15"/>
  <c r="Y8" i="15"/>
  <c r="X24" i="34"/>
  <c r="X40" i="34"/>
  <c r="X17" i="34"/>
  <c r="X33" i="34"/>
  <c r="X26" i="34"/>
  <c r="X42" i="34"/>
  <c r="X43" i="34"/>
  <c r="X65" i="34"/>
  <c r="X97" i="34"/>
  <c r="X58" i="34"/>
  <c r="X35" i="34"/>
  <c r="X95" i="34"/>
  <c r="X41" i="34"/>
  <c r="X72" i="34"/>
  <c r="X98" i="34"/>
  <c r="X14" i="34"/>
  <c r="X28" i="34"/>
  <c r="X44" i="34"/>
  <c r="X21" i="34"/>
  <c r="X37" i="34"/>
  <c r="X30" i="34"/>
  <c r="X46" i="34"/>
  <c r="X53" i="34"/>
  <c r="X69" i="34"/>
  <c r="X85" i="34"/>
  <c r="X101" i="34"/>
  <c r="X31" i="34"/>
  <c r="X62" i="34"/>
  <c r="X78" i="34"/>
  <c r="X47" i="34"/>
  <c r="X67" i="34"/>
  <c r="X83" i="34"/>
  <c r="X99" i="34"/>
  <c r="X13" i="34"/>
  <c r="X49" i="34"/>
  <c r="X60" i="34"/>
  <c r="X76" i="34"/>
  <c r="X92" i="34"/>
  <c r="X108" i="34"/>
  <c r="X86" i="34"/>
  <c r="X94" i="34"/>
  <c r="X66" i="34"/>
  <c r="X71" i="34"/>
  <c r="X103" i="34"/>
  <c r="X51" i="34"/>
  <c r="X80" i="34"/>
  <c r="X112" i="34"/>
  <c r="X110" i="34"/>
  <c r="X16" i="34"/>
  <c r="X32" i="34"/>
  <c r="X48" i="34"/>
  <c r="X25" i="34"/>
  <c r="X18" i="34"/>
  <c r="X34" i="34"/>
  <c r="X50" i="34"/>
  <c r="X57" i="34"/>
  <c r="X73" i="34"/>
  <c r="X89" i="34"/>
  <c r="X105" i="34"/>
  <c r="X45" i="34"/>
  <c r="X82" i="34"/>
  <c r="X55" i="34"/>
  <c r="X87" i="34"/>
  <c r="X23" i="34"/>
  <c r="X64" i="34"/>
  <c r="X96" i="34"/>
  <c r="X102" i="34"/>
  <c r="X20" i="34"/>
  <c r="X36" i="34"/>
  <c r="Y9" i="34"/>
  <c r="X12" i="34" s="1"/>
  <c r="X29" i="34"/>
  <c r="X22" i="34"/>
  <c r="X38" i="34"/>
  <c r="X27" i="34"/>
  <c r="X61" i="34"/>
  <c r="X77" i="34"/>
  <c r="X93" i="34"/>
  <c r="X109" i="34"/>
  <c r="X54" i="34"/>
  <c r="X70" i="34"/>
  <c r="X19" i="34"/>
  <c r="X59" i="34"/>
  <c r="X75" i="34"/>
  <c r="X91" i="34"/>
  <c r="X107" i="34"/>
  <c r="X39" i="34"/>
  <c r="X52" i="34"/>
  <c r="X68" i="34"/>
  <c r="X84" i="34"/>
  <c r="X100" i="34"/>
  <c r="X90" i="34"/>
  <c r="X10" i="34"/>
  <c r="X81" i="34"/>
  <c r="X15" i="34"/>
  <c r="X74" i="34"/>
  <c r="X63" i="34"/>
  <c r="X79" i="34"/>
  <c r="X111" i="34"/>
  <c r="X56" i="34"/>
  <c r="X88" i="34"/>
  <c r="X104" i="34"/>
  <c r="X106" i="34"/>
  <c r="X10" i="55"/>
  <c r="W11" i="55"/>
  <c r="AB16" i="11"/>
  <c r="AB77" i="11"/>
  <c r="AB55" i="11"/>
  <c r="AB44" i="11"/>
  <c r="AB97" i="11"/>
  <c r="AB54" i="11"/>
  <c r="AB96" i="11"/>
  <c r="AB89" i="11"/>
  <c r="AB38" i="11"/>
  <c r="AB49" i="11"/>
  <c r="AB27" i="11"/>
  <c r="AB91" i="11"/>
  <c r="AB80" i="11"/>
  <c r="AB94" i="11"/>
  <c r="AB15" i="11"/>
  <c r="AB35" i="11"/>
  <c r="AB107" i="11"/>
  <c r="AB69" i="11"/>
  <c r="AB47" i="11"/>
  <c r="AB36" i="11"/>
  <c r="AB86" i="11"/>
  <c r="AB114" i="11"/>
  <c r="AB84" i="11"/>
  <c r="AB51" i="11"/>
  <c r="AB108" i="11"/>
  <c r="AB46" i="11"/>
  <c r="AB29" i="11"/>
  <c r="AC11" i="11"/>
  <c r="AB14" i="11" s="1"/>
  <c r="AB71" i="11"/>
  <c r="AB60" i="11"/>
  <c r="AB113" i="11"/>
  <c r="AB95" i="11"/>
  <c r="AB112" i="11"/>
  <c r="AB67" i="11"/>
  <c r="AB92" i="11"/>
  <c r="AB65" i="11"/>
  <c r="AB43" i="11"/>
  <c r="AB32" i="11"/>
  <c r="AB78" i="11"/>
  <c r="AB110" i="11"/>
  <c r="AB74" i="11"/>
  <c r="AB24" i="11"/>
  <c r="AB21" i="11"/>
  <c r="AB85" i="11"/>
  <c r="AB63" i="11"/>
  <c r="AB52" i="11"/>
  <c r="AB105" i="11"/>
  <c r="AB82" i="11"/>
  <c r="AB104" i="11"/>
  <c r="AB56" i="11"/>
  <c r="AB57" i="11"/>
  <c r="AB102" i="11"/>
  <c r="AB45" i="11"/>
  <c r="AB23" i="11"/>
  <c r="AB87" i="11"/>
  <c r="AB76" i="11"/>
  <c r="AB88" i="11"/>
  <c r="AB111" i="11"/>
  <c r="AB40" i="11"/>
  <c r="AB17" i="11"/>
  <c r="AB81" i="11"/>
  <c r="AB59" i="11"/>
  <c r="AB48" i="11"/>
  <c r="AB101" i="11"/>
  <c r="AB70" i="11"/>
  <c r="AB100" i="11"/>
  <c r="AB72" i="11"/>
  <c r="AB37" i="11"/>
  <c r="AB22" i="11"/>
  <c r="AB79" i="11"/>
  <c r="AB68" i="11"/>
  <c r="AB50" i="11"/>
  <c r="AB103" i="11"/>
  <c r="AB12" i="11"/>
  <c r="AB109" i="11"/>
  <c r="AB19" i="11"/>
  <c r="AB42" i="11"/>
  <c r="AB61" i="11"/>
  <c r="AB39" i="11"/>
  <c r="AB28" i="11"/>
  <c r="AB62" i="11"/>
  <c r="AB106" i="11"/>
  <c r="AB58" i="11"/>
  <c r="AB25" i="11"/>
  <c r="AB93" i="11"/>
  <c r="AB33" i="11"/>
  <c r="AB18" i="11"/>
  <c r="AB75" i="11"/>
  <c r="AB64" i="11"/>
  <c r="AB34" i="11"/>
  <c r="AB99" i="11"/>
  <c r="AB41" i="11"/>
  <c r="AB66" i="11"/>
  <c r="AB53" i="11"/>
  <c r="AB31" i="11"/>
  <c r="AB20" i="11"/>
  <c r="AB30" i="11"/>
  <c r="AB98" i="11"/>
  <c r="AB26" i="11"/>
  <c r="AB73" i="11"/>
  <c r="AB90" i="11"/>
  <c r="AB83" i="11"/>
  <c r="AA115" i="11"/>
  <c r="Z13" i="37"/>
  <c r="Y14" i="37"/>
  <c r="W113" i="32" l="1"/>
  <c r="X14" i="32"/>
  <c r="X113" i="32" s="1"/>
  <c r="AD13" i="13"/>
  <c r="AD114" i="13" s="1"/>
  <c r="AE37" i="13"/>
  <c r="AE33" i="13"/>
  <c r="AE46" i="13"/>
  <c r="AE47" i="13"/>
  <c r="AE57" i="13"/>
  <c r="AE54" i="13"/>
  <c r="AE55" i="13"/>
  <c r="AE48" i="13"/>
  <c r="AE75" i="13"/>
  <c r="AE72" i="13"/>
  <c r="AE69" i="13"/>
  <c r="AE80" i="13"/>
  <c r="AE96" i="13"/>
  <c r="AE112" i="13"/>
  <c r="AE85" i="13"/>
  <c r="AE101" i="13"/>
  <c r="AE74" i="13"/>
  <c r="AE94" i="13"/>
  <c r="AE110" i="13"/>
  <c r="AE87" i="13"/>
  <c r="AE107" i="13"/>
  <c r="AE16" i="13"/>
  <c r="AE29" i="13"/>
  <c r="AE30" i="13"/>
  <c r="AE24" i="13"/>
  <c r="AF10" i="13"/>
  <c r="AE32" i="13"/>
  <c r="AE43" i="13"/>
  <c r="AE50" i="13"/>
  <c r="AE71" i="13"/>
  <c r="AE66" i="13"/>
  <c r="AE108" i="13"/>
  <c r="AE97" i="13"/>
  <c r="AE90" i="13"/>
  <c r="AE99" i="13"/>
  <c r="AE27" i="13"/>
  <c r="AE18" i="13"/>
  <c r="AE23" i="13"/>
  <c r="AE11" i="13"/>
  <c r="AE41" i="13"/>
  <c r="AE34" i="13"/>
  <c r="AE35" i="13"/>
  <c r="AE40" i="13"/>
  <c r="AE61" i="13"/>
  <c r="AE58" i="13"/>
  <c r="AE59" i="13"/>
  <c r="AE52" i="13"/>
  <c r="AE56" i="13"/>
  <c r="AE76" i="13"/>
  <c r="AE73" i="13"/>
  <c r="AE84" i="13"/>
  <c r="AE100" i="13"/>
  <c r="AE36" i="13"/>
  <c r="AE89" i="13"/>
  <c r="AE105" i="13"/>
  <c r="AE82" i="13"/>
  <c r="AE98" i="13"/>
  <c r="AE78" i="13"/>
  <c r="AE103" i="13"/>
  <c r="AE95" i="13"/>
  <c r="AE28" i="13"/>
  <c r="AE19" i="13"/>
  <c r="AE21" i="13"/>
  <c r="AE25" i="13"/>
  <c r="AE15" i="13"/>
  <c r="AE45" i="13"/>
  <c r="AE38" i="13"/>
  <c r="AE39" i="13"/>
  <c r="AE49" i="13"/>
  <c r="AE44" i="13"/>
  <c r="AE62" i="13"/>
  <c r="AE63" i="13"/>
  <c r="AE67" i="13"/>
  <c r="AE64" i="13"/>
  <c r="AE60" i="13"/>
  <c r="AE77" i="13"/>
  <c r="AE88" i="13"/>
  <c r="AE104" i="13"/>
  <c r="AE70" i="13"/>
  <c r="AE93" i="13"/>
  <c r="AE109" i="13"/>
  <c r="AE86" i="13"/>
  <c r="AE102" i="13"/>
  <c r="AE83" i="13"/>
  <c r="AE79" i="13"/>
  <c r="AE111" i="13"/>
  <c r="AE17" i="13"/>
  <c r="AE31" i="13"/>
  <c r="AE22" i="13"/>
  <c r="AE26" i="13"/>
  <c r="AE42" i="13"/>
  <c r="AE53" i="13"/>
  <c r="AE51" i="13"/>
  <c r="AE113" i="13"/>
  <c r="AE68" i="13"/>
  <c r="AE65" i="13"/>
  <c r="AE92" i="13"/>
  <c r="AE81" i="13"/>
  <c r="AE14" i="13"/>
  <c r="AE106" i="13"/>
  <c r="AE91" i="13"/>
  <c r="AE20" i="13"/>
  <c r="AA115" i="12"/>
  <c r="AB28" i="12"/>
  <c r="AB26" i="12"/>
  <c r="AB60" i="12"/>
  <c r="AB58" i="12"/>
  <c r="AB105" i="12"/>
  <c r="AB99" i="12"/>
  <c r="AB114" i="12"/>
  <c r="AB15" i="12"/>
  <c r="AB33" i="12"/>
  <c r="AB27" i="12"/>
  <c r="AB57" i="12"/>
  <c r="AB47" i="12"/>
  <c r="AB94" i="12"/>
  <c r="AB21" i="12"/>
  <c r="AC11" i="12"/>
  <c r="AB14" i="12" s="1"/>
  <c r="AB84" i="12"/>
  <c r="AB82" i="12"/>
  <c r="AB79" i="12"/>
  <c r="AB85" i="12"/>
  <c r="AB40" i="12"/>
  <c r="AB38" i="12"/>
  <c r="AB72" i="12"/>
  <c r="AB70" i="12"/>
  <c r="AB67" i="12"/>
  <c r="AB111" i="12"/>
  <c r="AB29" i="12"/>
  <c r="AB23" i="12"/>
  <c r="AB53" i="12"/>
  <c r="AB90" i="12"/>
  <c r="AB87" i="12"/>
  <c r="AB92" i="12"/>
  <c r="AB112" i="12"/>
  <c r="AB32" i="12"/>
  <c r="AB30" i="12"/>
  <c r="AB64" i="12"/>
  <c r="AB62" i="12"/>
  <c r="AB109" i="12"/>
  <c r="AB103" i="12"/>
  <c r="AB20" i="12"/>
  <c r="AB16" i="12"/>
  <c r="AB52" i="12"/>
  <c r="AB50" i="12"/>
  <c r="AB97" i="12"/>
  <c r="AB91" i="12"/>
  <c r="AB12" i="12"/>
  <c r="AB41" i="12"/>
  <c r="AB35" i="12"/>
  <c r="AB65" i="12"/>
  <c r="AB55" i="12"/>
  <c r="AB102" i="12"/>
  <c r="AB17" i="12"/>
  <c r="AB39" i="12"/>
  <c r="AB69" i="12"/>
  <c r="AB106" i="12"/>
  <c r="AB113" i="12"/>
  <c r="AB46" i="12"/>
  <c r="AB78" i="12"/>
  <c r="AB96" i="12"/>
  <c r="AB68" i="12"/>
  <c r="AB63" i="12"/>
  <c r="AB24" i="12"/>
  <c r="AB56" i="12"/>
  <c r="AB101" i="12"/>
  <c r="AB44" i="12"/>
  <c r="AB42" i="12"/>
  <c r="AB76" i="12"/>
  <c r="AB74" i="12"/>
  <c r="AB71" i="12"/>
  <c r="AB77" i="12"/>
  <c r="AB81" i="12"/>
  <c r="AB18" i="12"/>
  <c r="AB49" i="12"/>
  <c r="AB43" i="12"/>
  <c r="AB73" i="12"/>
  <c r="AB93" i="12"/>
  <c r="AB110" i="12"/>
  <c r="AB104" i="12"/>
  <c r="AB37" i="12"/>
  <c r="AB31" i="12"/>
  <c r="AB61" i="12"/>
  <c r="AB51" i="12"/>
  <c r="AB98" i="12"/>
  <c r="AB100" i="12"/>
  <c r="AB25" i="12"/>
  <c r="AB19" i="12"/>
  <c r="AB88" i="12"/>
  <c r="AB86" i="12"/>
  <c r="AB83" i="12"/>
  <c r="AB89" i="12"/>
  <c r="AB45" i="12"/>
  <c r="AB59" i="12"/>
  <c r="AB108" i="12"/>
  <c r="AB48" i="12"/>
  <c r="AB80" i="12"/>
  <c r="AB75" i="12"/>
  <c r="AB36" i="12"/>
  <c r="AB34" i="12"/>
  <c r="AB66" i="12"/>
  <c r="AB107" i="12"/>
  <c r="AB22" i="12"/>
  <c r="AB54" i="12"/>
  <c r="AB95" i="12"/>
  <c r="Y27" i="34"/>
  <c r="Y43" i="34"/>
  <c r="Y20" i="34"/>
  <c r="Y36" i="34"/>
  <c r="Y25" i="34"/>
  <c r="Y41" i="34"/>
  <c r="Y26" i="34"/>
  <c r="Y56" i="34"/>
  <c r="Y72" i="34"/>
  <c r="Y88" i="34"/>
  <c r="Y104" i="34"/>
  <c r="Y44" i="34"/>
  <c r="Y65" i="34"/>
  <c r="Y81" i="34"/>
  <c r="Y54" i="34"/>
  <c r="Y70" i="34"/>
  <c r="Y86" i="34"/>
  <c r="Y102" i="34"/>
  <c r="Y22" i="34"/>
  <c r="Y55" i="34"/>
  <c r="Y71" i="34"/>
  <c r="Y87" i="34"/>
  <c r="Y103" i="34"/>
  <c r="Y85" i="34"/>
  <c r="Y13" i="34"/>
  <c r="Y15" i="34"/>
  <c r="Y31" i="34"/>
  <c r="Y47" i="34"/>
  <c r="Y24" i="34"/>
  <c r="Y14" i="34"/>
  <c r="Y29" i="34"/>
  <c r="Y45" i="34"/>
  <c r="Y42" i="34"/>
  <c r="Y60" i="34"/>
  <c r="Y76" i="34"/>
  <c r="Y92" i="34"/>
  <c r="Y108" i="34"/>
  <c r="Y53" i="34"/>
  <c r="Y69" i="34"/>
  <c r="Y18" i="34"/>
  <c r="Y58" i="34"/>
  <c r="Y74" i="34"/>
  <c r="Y90" i="34"/>
  <c r="Y106" i="34"/>
  <c r="Y38" i="34"/>
  <c r="Y59" i="34"/>
  <c r="Y75" i="34"/>
  <c r="Y91" i="34"/>
  <c r="Y107" i="34"/>
  <c r="Y101" i="34"/>
  <c r="Y93" i="34"/>
  <c r="Y19" i="34"/>
  <c r="Y35" i="34"/>
  <c r="Y51" i="34"/>
  <c r="Y28" i="34"/>
  <c r="Y17" i="34"/>
  <c r="Y33" i="34"/>
  <c r="Y49" i="34"/>
  <c r="Y50" i="34"/>
  <c r="Y64" i="34"/>
  <c r="Y80" i="34"/>
  <c r="Y96" i="34"/>
  <c r="Y112" i="34"/>
  <c r="Y57" i="34"/>
  <c r="Y73" i="34"/>
  <c r="Y34" i="34"/>
  <c r="Y62" i="34"/>
  <c r="Y78" i="34"/>
  <c r="Y94" i="34"/>
  <c r="Y110" i="34"/>
  <c r="Y40" i="34"/>
  <c r="Y63" i="34"/>
  <c r="Y79" i="34"/>
  <c r="Y95" i="34"/>
  <c r="Y111" i="34"/>
  <c r="Y89" i="34"/>
  <c r="Y109" i="34"/>
  <c r="Y23" i="34"/>
  <c r="Y39" i="34"/>
  <c r="Y16" i="34"/>
  <c r="Y32" i="34"/>
  <c r="Y21" i="34"/>
  <c r="Y37" i="34"/>
  <c r="Z9" i="34"/>
  <c r="Y52" i="34"/>
  <c r="Y68" i="34"/>
  <c r="Y84" i="34"/>
  <c r="Y100" i="34"/>
  <c r="Y30" i="34"/>
  <c r="Y61" i="34"/>
  <c r="Y77" i="34"/>
  <c r="Y46" i="34"/>
  <c r="Y66" i="34"/>
  <c r="Y82" i="34"/>
  <c r="Y98" i="34"/>
  <c r="Y12" i="34"/>
  <c r="Y48" i="34"/>
  <c r="Y67" i="34"/>
  <c r="Y83" i="34"/>
  <c r="Y99" i="34"/>
  <c r="Y97" i="34"/>
  <c r="Y105" i="34"/>
  <c r="Y10" i="34"/>
  <c r="AA18" i="4"/>
  <c r="AV11" i="48"/>
  <c r="Z19" i="4"/>
  <c r="AV12" i="48" s="1"/>
  <c r="AA18" i="16"/>
  <c r="Z19" i="16"/>
  <c r="Z17" i="17"/>
  <c r="AA16" i="17"/>
  <c r="X113" i="33"/>
  <c r="AA10" i="21"/>
  <c r="Z11" i="21"/>
  <c r="Y25" i="32"/>
  <c r="Y75" i="32"/>
  <c r="Y44" i="32"/>
  <c r="Y108" i="32"/>
  <c r="Y73" i="32"/>
  <c r="Y38" i="32"/>
  <c r="Y102" i="32"/>
  <c r="Y83" i="32"/>
  <c r="Y35" i="32"/>
  <c r="Y62" i="32"/>
  <c r="Y87" i="32"/>
  <c r="Y88" i="32"/>
  <c r="Y101" i="32"/>
  <c r="Y29" i="32"/>
  <c r="Y79" i="32"/>
  <c r="Y48" i="32"/>
  <c r="Y112" i="32"/>
  <c r="Y77" i="32"/>
  <c r="Y42" i="32"/>
  <c r="Y106" i="32"/>
  <c r="Y99" i="32"/>
  <c r="Y46" i="32"/>
  <c r="Y39" i="32"/>
  <c r="Y104" i="32"/>
  <c r="Y50" i="32"/>
  <c r="Y22" i="32"/>
  <c r="Y91" i="32"/>
  <c r="Y60" i="32"/>
  <c r="Y24" i="32"/>
  <c r="Y89" i="32"/>
  <c r="Y54" i="32"/>
  <c r="Y10" i="32"/>
  <c r="Y65" i="32"/>
  <c r="Y110" i="32"/>
  <c r="Y18" i="32"/>
  <c r="Y19" i="32"/>
  <c r="Y36" i="32"/>
  <c r="Y27" i="32"/>
  <c r="Y95" i="32"/>
  <c r="Y64" i="32"/>
  <c r="Y30" i="32"/>
  <c r="Y93" i="32"/>
  <c r="Y58" i="32"/>
  <c r="Y17" i="32"/>
  <c r="Y52" i="32"/>
  <c r="Y49" i="32"/>
  <c r="Y78" i="32"/>
  <c r="Y71" i="32"/>
  <c r="Y37" i="32"/>
  <c r="Y82" i="32"/>
  <c r="Y43" i="32"/>
  <c r="Y107" i="32"/>
  <c r="Y76" i="32"/>
  <c r="Y41" i="32"/>
  <c r="Y105" i="32"/>
  <c r="Y70" i="32"/>
  <c r="Y33" i="32"/>
  <c r="Y34" i="32"/>
  <c r="Y97" i="32"/>
  <c r="Y21" i="32"/>
  <c r="Y40" i="32"/>
  <c r="Y53" i="32"/>
  <c r="Y66" i="32"/>
  <c r="Y47" i="32"/>
  <c r="Y111" i="32"/>
  <c r="Y80" i="32"/>
  <c r="Y45" i="32"/>
  <c r="Y109" i="32"/>
  <c r="Y74" i="32"/>
  <c r="Y32" i="32"/>
  <c r="Y68" i="32"/>
  <c r="Y81" i="32"/>
  <c r="Y94" i="32"/>
  <c r="Y103" i="32"/>
  <c r="Y69" i="32"/>
  <c r="Y15" i="32"/>
  <c r="Y59" i="32"/>
  <c r="Y23" i="32"/>
  <c r="Y92" i="32"/>
  <c r="Y57" i="32"/>
  <c r="Y20" i="32"/>
  <c r="Y86" i="32"/>
  <c r="Y51" i="32"/>
  <c r="Y84" i="32"/>
  <c r="Y31" i="32"/>
  <c r="Y55" i="32"/>
  <c r="Y56" i="32"/>
  <c r="Y85" i="32"/>
  <c r="Y98" i="32"/>
  <c r="Y63" i="32"/>
  <c r="Y28" i="32"/>
  <c r="Y96" i="32"/>
  <c r="Y61" i="32"/>
  <c r="Y26" i="32"/>
  <c r="Y90" i="32"/>
  <c r="Y67" i="32"/>
  <c r="Y100" i="32"/>
  <c r="Y16" i="32"/>
  <c r="Y72" i="32"/>
  <c r="Z9" i="32"/>
  <c r="Y12" i="32" s="1"/>
  <c r="Y10" i="55"/>
  <c r="X11" i="55"/>
  <c r="Z8" i="15"/>
  <c r="Y9" i="15"/>
  <c r="Z10" i="19"/>
  <c r="AA9" i="19"/>
  <c r="AB16" i="7"/>
  <c r="AA17" i="7"/>
  <c r="X113" i="34"/>
  <c r="Y16" i="33"/>
  <c r="Y22" i="33"/>
  <c r="Y27" i="33"/>
  <c r="Y43" i="33"/>
  <c r="Y59" i="33"/>
  <c r="Y75" i="33"/>
  <c r="Y91" i="33"/>
  <c r="Y107" i="33"/>
  <c r="Y28" i="33"/>
  <c r="Y44" i="33"/>
  <c r="Y60" i="33"/>
  <c r="Y76" i="33"/>
  <c r="Y19" i="33"/>
  <c r="Y37" i="33"/>
  <c r="Y53" i="33"/>
  <c r="Y69" i="33"/>
  <c r="Y30" i="33"/>
  <c r="Y46" i="33"/>
  <c r="Y85" i="33"/>
  <c r="Y109" i="33"/>
  <c r="Y86" i="33"/>
  <c r="Y110" i="33"/>
  <c r="Y81" i="33"/>
  <c r="Y106" i="33"/>
  <c r="Y82" i="33"/>
  <c r="Y102" i="33"/>
  <c r="Y74" i="33"/>
  <c r="Y20" i="33"/>
  <c r="Y15" i="33"/>
  <c r="Y31" i="33"/>
  <c r="Y47" i="33"/>
  <c r="Y63" i="33"/>
  <c r="Y79" i="33"/>
  <c r="Y95" i="33"/>
  <c r="Y111" i="33"/>
  <c r="Y32" i="33"/>
  <c r="Y48" i="33"/>
  <c r="Y64" i="33"/>
  <c r="Y80" i="33"/>
  <c r="Y25" i="33"/>
  <c r="Y41" i="33"/>
  <c r="Y57" i="33"/>
  <c r="Y73" i="33"/>
  <c r="Y34" i="33"/>
  <c r="Y50" i="33"/>
  <c r="Y93" i="33"/>
  <c r="Y54" i="33"/>
  <c r="Y94" i="33"/>
  <c r="Y13" i="33"/>
  <c r="Y89" i="33"/>
  <c r="Y112" i="33"/>
  <c r="Y90" i="33"/>
  <c r="Y108" i="33"/>
  <c r="Y105" i="33"/>
  <c r="Y97" i="33"/>
  <c r="Z9" i="33"/>
  <c r="Y12" i="33" s="1"/>
  <c r="Y14" i="33"/>
  <c r="Y35" i="33"/>
  <c r="Y51" i="33"/>
  <c r="Y67" i="33"/>
  <c r="Y83" i="33"/>
  <c r="Y99" i="33"/>
  <c r="Y17" i="33"/>
  <c r="Y36" i="33"/>
  <c r="Y52" i="33"/>
  <c r="Y68" i="33"/>
  <c r="Y84" i="33"/>
  <c r="Y29" i="33"/>
  <c r="Y45" i="33"/>
  <c r="Y61" i="33"/>
  <c r="Y21" i="33"/>
  <c r="Y38" i="33"/>
  <c r="Y66" i="33"/>
  <c r="Y98" i="33"/>
  <c r="Y70" i="33"/>
  <c r="Y100" i="33"/>
  <c r="Y58" i="33"/>
  <c r="Y96" i="33"/>
  <c r="Y92" i="33"/>
  <c r="Y10" i="33"/>
  <c r="Y49" i="33"/>
  <c r="Y42" i="33"/>
  <c r="Y104" i="33"/>
  <c r="Y101" i="33"/>
  <c r="Y18" i="33"/>
  <c r="Y23" i="33"/>
  <c r="Y39" i="33"/>
  <c r="Y55" i="33"/>
  <c r="Y71" i="33"/>
  <c r="Y87" i="33"/>
  <c r="Y103" i="33"/>
  <c r="Y24" i="33"/>
  <c r="Y40" i="33"/>
  <c r="Y56" i="33"/>
  <c r="Y72" i="33"/>
  <c r="Y88" i="33"/>
  <c r="Y33" i="33"/>
  <c r="Y65" i="33"/>
  <c r="Y26" i="33"/>
  <c r="Y77" i="33"/>
  <c r="Y78" i="33"/>
  <c r="Y62" i="33"/>
  <c r="X11" i="20"/>
  <c r="Y10" i="20"/>
  <c r="AC24" i="11"/>
  <c r="AC88" i="11"/>
  <c r="AC66" i="11"/>
  <c r="AC55" i="11"/>
  <c r="AC112" i="11"/>
  <c r="AC94" i="11"/>
  <c r="AC107" i="11"/>
  <c r="AC60" i="11"/>
  <c r="AC38" i="11"/>
  <c r="AC27" i="11"/>
  <c r="AC61" i="11"/>
  <c r="AC109" i="11"/>
  <c r="AC57" i="11"/>
  <c r="AC32" i="11"/>
  <c r="AC21" i="11"/>
  <c r="AC74" i="11"/>
  <c r="AC63" i="11"/>
  <c r="AC49" i="11"/>
  <c r="AC102" i="11"/>
  <c r="AC15" i="11"/>
  <c r="AC68" i="11"/>
  <c r="AC46" i="11"/>
  <c r="AC35" i="11"/>
  <c r="AC85" i="11"/>
  <c r="AC40" i="11"/>
  <c r="AC18" i="11"/>
  <c r="AC82" i="11"/>
  <c r="AC71" i="11"/>
  <c r="AC87" i="11"/>
  <c r="AC110" i="11"/>
  <c r="AD11" i="11"/>
  <c r="AC14" i="11" s="1"/>
  <c r="AC76" i="11"/>
  <c r="AC54" i="11"/>
  <c r="AC43" i="11"/>
  <c r="AC100" i="11"/>
  <c r="AC69" i="11"/>
  <c r="AC95" i="11"/>
  <c r="AC48" i="11"/>
  <c r="AC26" i="11"/>
  <c r="AC90" i="11"/>
  <c r="AC79" i="11"/>
  <c r="AC97" i="11"/>
  <c r="AC20" i="11"/>
  <c r="AC84" i="11"/>
  <c r="AC62" i="11"/>
  <c r="AC51" i="11"/>
  <c r="AC108" i="11"/>
  <c r="AC89" i="11"/>
  <c r="AC103" i="11"/>
  <c r="AC37" i="11"/>
  <c r="AC83" i="11"/>
  <c r="AC56" i="11"/>
  <c r="AC34" i="11"/>
  <c r="AC23" i="11"/>
  <c r="AC45" i="11"/>
  <c r="AC105" i="11"/>
  <c r="AC41" i="11"/>
  <c r="AC28" i="11"/>
  <c r="AC92" i="11"/>
  <c r="AC70" i="11"/>
  <c r="AC59" i="11"/>
  <c r="AC33" i="11"/>
  <c r="AC98" i="11"/>
  <c r="AC111" i="11"/>
  <c r="AC64" i="11"/>
  <c r="AC42" i="11"/>
  <c r="AC31" i="11"/>
  <c r="AC77" i="11"/>
  <c r="AC113" i="11"/>
  <c r="AC73" i="11"/>
  <c r="AC36" i="11"/>
  <c r="AC16" i="11"/>
  <c r="AC78" i="11"/>
  <c r="AC67" i="11"/>
  <c r="AC65" i="11"/>
  <c r="AC106" i="11"/>
  <c r="AC12" i="11"/>
  <c r="AC72" i="11"/>
  <c r="AC50" i="11"/>
  <c r="AC39" i="11"/>
  <c r="AC96" i="11"/>
  <c r="AC53" i="11"/>
  <c r="AC91" i="11"/>
  <c r="AC44" i="11"/>
  <c r="AC22" i="11"/>
  <c r="AC86" i="11"/>
  <c r="AC75" i="11"/>
  <c r="AC93" i="11"/>
  <c r="AC114" i="11"/>
  <c r="AC17" i="11"/>
  <c r="AC80" i="11"/>
  <c r="AC58" i="11"/>
  <c r="AC47" i="11"/>
  <c r="AC104" i="11"/>
  <c r="AC81" i="11"/>
  <c r="AC99" i="11"/>
  <c r="AC52" i="11"/>
  <c r="AC30" i="11"/>
  <c r="AC19" i="11"/>
  <c r="AC29" i="11"/>
  <c r="AC101" i="11"/>
  <c r="AC25" i="11"/>
  <c r="AB115" i="11"/>
  <c r="Z14" i="37"/>
  <c r="AA13" i="37"/>
  <c r="AA14" i="37" s="1"/>
  <c r="Y14" i="32" l="1"/>
  <c r="Y13" i="32"/>
  <c r="AE13" i="13"/>
  <c r="AE114" i="13" s="1"/>
  <c r="AF113" i="13"/>
  <c r="AF48" i="13"/>
  <c r="AF41" i="13"/>
  <c r="AF34" i="13"/>
  <c r="AF39" i="13"/>
  <c r="AF43" i="13"/>
  <c r="AF61" i="13"/>
  <c r="AF58" i="13"/>
  <c r="AF70" i="13"/>
  <c r="AF67" i="13"/>
  <c r="AF59" i="13"/>
  <c r="AF76" i="13"/>
  <c r="AF83" i="13"/>
  <c r="AF99" i="13"/>
  <c r="AF14" i="13"/>
  <c r="AF88" i="13"/>
  <c r="AF104" i="13"/>
  <c r="AF81" i="13"/>
  <c r="AF97" i="13"/>
  <c r="AF82" i="13"/>
  <c r="AF86" i="13"/>
  <c r="AF106" i="13"/>
  <c r="AF28" i="13"/>
  <c r="AF19" i="13"/>
  <c r="AF22" i="13"/>
  <c r="AF36" i="13"/>
  <c r="AF15" i="13"/>
  <c r="AF45" i="13"/>
  <c r="AF38" i="13"/>
  <c r="AF52" i="13"/>
  <c r="AF49" i="13"/>
  <c r="AF47" i="13"/>
  <c r="AF62" i="13"/>
  <c r="AF74" i="13"/>
  <c r="AF71" i="13"/>
  <c r="AF64" i="13"/>
  <c r="AF63" i="13"/>
  <c r="AF87" i="13"/>
  <c r="AF103" i="13"/>
  <c r="AF69" i="13"/>
  <c r="AF92" i="13"/>
  <c r="AF108" i="13"/>
  <c r="AF85" i="13"/>
  <c r="AF101" i="13"/>
  <c r="AF98" i="13"/>
  <c r="AF102" i="13"/>
  <c r="AF27" i="13"/>
  <c r="AF29" i="13"/>
  <c r="AF20" i="13"/>
  <c r="AF23" i="13"/>
  <c r="AF40" i="13"/>
  <c r="AF26" i="13"/>
  <c r="AF32" i="13"/>
  <c r="AF42" i="13"/>
  <c r="AF56" i="13"/>
  <c r="AF53" i="13"/>
  <c r="AF50" i="13"/>
  <c r="AF51" i="13"/>
  <c r="AF78" i="13"/>
  <c r="AF75" i="13"/>
  <c r="AF68" i="13"/>
  <c r="AF65" i="13"/>
  <c r="AF91" i="13"/>
  <c r="AF107" i="13"/>
  <c r="AF80" i="13"/>
  <c r="AF96" i="13"/>
  <c r="AF112" i="13"/>
  <c r="AF89" i="13"/>
  <c r="AF105" i="13"/>
  <c r="AF94" i="13"/>
  <c r="AF77" i="13"/>
  <c r="AF16" i="13"/>
  <c r="AF18" i="13"/>
  <c r="AF31" i="13"/>
  <c r="AF24" i="13"/>
  <c r="AF11" i="13"/>
  <c r="AG10" i="13" s="1"/>
  <c r="AF44" i="13"/>
  <c r="AF37" i="13"/>
  <c r="AF33" i="13"/>
  <c r="AF46" i="13"/>
  <c r="AF60" i="13"/>
  <c r="AF57" i="13"/>
  <c r="AF54" i="13"/>
  <c r="AF66" i="13"/>
  <c r="AF55" i="13"/>
  <c r="AF35" i="13"/>
  <c r="AF72" i="13"/>
  <c r="AF79" i="13"/>
  <c r="AF95" i="13"/>
  <c r="AF111" i="13"/>
  <c r="AF84" i="13"/>
  <c r="AF100" i="13"/>
  <c r="AF73" i="13"/>
  <c r="AF93" i="13"/>
  <c r="AF109" i="13"/>
  <c r="AF110" i="13"/>
  <c r="AF90" i="13"/>
  <c r="AF17" i="13"/>
  <c r="AF30" i="13"/>
  <c r="AF21" i="13"/>
  <c r="AF25" i="13"/>
  <c r="AB115" i="12"/>
  <c r="AC47" i="12"/>
  <c r="AC49" i="12"/>
  <c r="AC83" i="12"/>
  <c r="AC85" i="12"/>
  <c r="AC78" i="12"/>
  <c r="AC80" i="12"/>
  <c r="AC19" i="12"/>
  <c r="AC21" i="12"/>
  <c r="AC55" i="12"/>
  <c r="AC57" i="12"/>
  <c r="AC104" i="12"/>
  <c r="AC94" i="12"/>
  <c r="AC15" i="12"/>
  <c r="AC24" i="12"/>
  <c r="AC22" i="12"/>
  <c r="AC52" i="12"/>
  <c r="AC46" i="12"/>
  <c r="AC86" i="12"/>
  <c r="AC88" i="12"/>
  <c r="AC27" i="12"/>
  <c r="AC29" i="12"/>
  <c r="AC63" i="12"/>
  <c r="AC65" i="12"/>
  <c r="AC112" i="12"/>
  <c r="AC102" i="12"/>
  <c r="AC113" i="12"/>
  <c r="AC32" i="12"/>
  <c r="AC30" i="12"/>
  <c r="AC60" i="12"/>
  <c r="AC54" i="12"/>
  <c r="AC93" i="12"/>
  <c r="AC95" i="12"/>
  <c r="AC35" i="12"/>
  <c r="AC37" i="12"/>
  <c r="AC73" i="12"/>
  <c r="AC66" i="12"/>
  <c r="AC16" i="12"/>
  <c r="AC38" i="12"/>
  <c r="AC68" i="12"/>
  <c r="AC101" i="12"/>
  <c r="AC43" i="12"/>
  <c r="AC79" i="12"/>
  <c r="AC74" i="12"/>
  <c r="AC71" i="12"/>
  <c r="AC110" i="12"/>
  <c r="AC40" i="12"/>
  <c r="AC92" i="12"/>
  <c r="AC103" i="12"/>
  <c r="AC45" i="12"/>
  <c r="AC81" i="12"/>
  <c r="AC76" i="12"/>
  <c r="AC17" i="12"/>
  <c r="AC48" i="12"/>
  <c r="AC51" i="12"/>
  <c r="AC53" i="12"/>
  <c r="AC100" i="12"/>
  <c r="AC109" i="12"/>
  <c r="AC111" i="12"/>
  <c r="AC20" i="12"/>
  <c r="AC18" i="12"/>
  <c r="AC87" i="12"/>
  <c r="AC89" i="12"/>
  <c r="AC82" i="12"/>
  <c r="AC84" i="12"/>
  <c r="AC23" i="12"/>
  <c r="AC25" i="12"/>
  <c r="AC59" i="12"/>
  <c r="AC61" i="12"/>
  <c r="AC108" i="12"/>
  <c r="AC98" i="12"/>
  <c r="AC28" i="12"/>
  <c r="AC26" i="12"/>
  <c r="AC56" i="12"/>
  <c r="AC50" i="12"/>
  <c r="AC90" i="12"/>
  <c r="AC91" i="12"/>
  <c r="AC31" i="12"/>
  <c r="AC33" i="12"/>
  <c r="AC67" i="12"/>
  <c r="AC69" i="12"/>
  <c r="AC62" i="12"/>
  <c r="AC106" i="12"/>
  <c r="AC12" i="12"/>
  <c r="AC36" i="12"/>
  <c r="AC34" i="12"/>
  <c r="AC64" i="12"/>
  <c r="AC58" i="12"/>
  <c r="AC97" i="12"/>
  <c r="AC99" i="12"/>
  <c r="AC39" i="12"/>
  <c r="AC41" i="12"/>
  <c r="AC75" i="12"/>
  <c r="AC77" i="12"/>
  <c r="AC70" i="12"/>
  <c r="AC114" i="12"/>
  <c r="AD11" i="12"/>
  <c r="AC14" i="12" s="1"/>
  <c r="AC44" i="12"/>
  <c r="AC42" i="12"/>
  <c r="AC72" i="12"/>
  <c r="AC96" i="12"/>
  <c r="AC105" i="12"/>
  <c r="AC107" i="12"/>
  <c r="AB17" i="7"/>
  <c r="AC16" i="7"/>
  <c r="AC17" i="7" s="1"/>
  <c r="Z9" i="15"/>
  <c r="AA8" i="15"/>
  <c r="AA9" i="15" s="1"/>
  <c r="AA19" i="4"/>
  <c r="AW12" i="48" s="1"/>
  <c r="AW11" i="48"/>
  <c r="AB18" i="4"/>
  <c r="Y113" i="34"/>
  <c r="Z22" i="34"/>
  <c r="Z38" i="34"/>
  <c r="AA9" i="34"/>
  <c r="Z27" i="34"/>
  <c r="Z16" i="34"/>
  <c r="Z32" i="34"/>
  <c r="Z48" i="34"/>
  <c r="Z51" i="34"/>
  <c r="Z67" i="34"/>
  <c r="Z83" i="34"/>
  <c r="Z99" i="34"/>
  <c r="Z13" i="34"/>
  <c r="Z56" i="34"/>
  <c r="Z72" i="34"/>
  <c r="Z33" i="34"/>
  <c r="Z61" i="34"/>
  <c r="Z77" i="34"/>
  <c r="Z93" i="34"/>
  <c r="Z109" i="34"/>
  <c r="Z54" i="34"/>
  <c r="Z70" i="34"/>
  <c r="Z86" i="34"/>
  <c r="Z102" i="34"/>
  <c r="Z112" i="34"/>
  <c r="Z104" i="34"/>
  <c r="Z10" i="34"/>
  <c r="Z26" i="34"/>
  <c r="Z42" i="34"/>
  <c r="Z15" i="34"/>
  <c r="Z31" i="34"/>
  <c r="Z20" i="34"/>
  <c r="Z36" i="34"/>
  <c r="Z25" i="34"/>
  <c r="Z55" i="34"/>
  <c r="Z71" i="34"/>
  <c r="Z87" i="34"/>
  <c r="Z103" i="34"/>
  <c r="Z29" i="34"/>
  <c r="Z60" i="34"/>
  <c r="Z76" i="34"/>
  <c r="Z45" i="34"/>
  <c r="Z65" i="34"/>
  <c r="Z81" i="34"/>
  <c r="Z97" i="34"/>
  <c r="Z21" i="34"/>
  <c r="Z58" i="34"/>
  <c r="Z74" i="34"/>
  <c r="Z90" i="34"/>
  <c r="Z106" i="34"/>
  <c r="Z84" i="34"/>
  <c r="Z12" i="34"/>
  <c r="Z14" i="34"/>
  <c r="Z30" i="34"/>
  <c r="Z46" i="34"/>
  <c r="Z19" i="34"/>
  <c r="Z35" i="34"/>
  <c r="Z24" i="34"/>
  <c r="Z40" i="34"/>
  <c r="Z41" i="34"/>
  <c r="Z59" i="34"/>
  <c r="Z75" i="34"/>
  <c r="Z91" i="34"/>
  <c r="Z107" i="34"/>
  <c r="Z43" i="34"/>
  <c r="Z64" i="34"/>
  <c r="Z80" i="34"/>
  <c r="Z53" i="34"/>
  <c r="Z69" i="34"/>
  <c r="Z85" i="34"/>
  <c r="Z101" i="34"/>
  <c r="Z37" i="34"/>
  <c r="Z62" i="34"/>
  <c r="Z78" i="34"/>
  <c r="Z94" i="34"/>
  <c r="Z110" i="34"/>
  <c r="Z100" i="34"/>
  <c r="Z92" i="34"/>
  <c r="Z18" i="34"/>
  <c r="Z34" i="34"/>
  <c r="Z50" i="34"/>
  <c r="Z23" i="34"/>
  <c r="Z39" i="34"/>
  <c r="Z28" i="34"/>
  <c r="Z44" i="34"/>
  <c r="Z49" i="34"/>
  <c r="Z63" i="34"/>
  <c r="Z79" i="34"/>
  <c r="Z95" i="34"/>
  <c r="Z111" i="34"/>
  <c r="Z52" i="34"/>
  <c r="Z68" i="34"/>
  <c r="Z17" i="34"/>
  <c r="Z57" i="34"/>
  <c r="Z73" i="34"/>
  <c r="Z89" i="34"/>
  <c r="Z105" i="34"/>
  <c r="Z47" i="34"/>
  <c r="Z66" i="34"/>
  <c r="Z82" i="34"/>
  <c r="Z98" i="34"/>
  <c r="Z96" i="34"/>
  <c r="Z88" i="34"/>
  <c r="Z108" i="34"/>
  <c r="AA9" i="33"/>
  <c r="Z12" i="33" s="1"/>
  <c r="Z21" i="33"/>
  <c r="Z30" i="33"/>
  <c r="Z46" i="33"/>
  <c r="Z62" i="33"/>
  <c r="Z78" i="33"/>
  <c r="Z94" i="33"/>
  <c r="Z110" i="33"/>
  <c r="Z35" i="33"/>
  <c r="Z51" i="33"/>
  <c r="Z67" i="33"/>
  <c r="Z83" i="33"/>
  <c r="Z18" i="33"/>
  <c r="Z36" i="33"/>
  <c r="Z52" i="33"/>
  <c r="Z68" i="33"/>
  <c r="Z29" i="33"/>
  <c r="Z45" i="33"/>
  <c r="Z84" i="33"/>
  <c r="Z108" i="33"/>
  <c r="Z77" i="33"/>
  <c r="Z104" i="33"/>
  <c r="Z73" i="33"/>
  <c r="Z100" i="33"/>
  <c r="Z81" i="33"/>
  <c r="Z107" i="33"/>
  <c r="Z15" i="33"/>
  <c r="Z14" i="33"/>
  <c r="Z34" i="33"/>
  <c r="Z50" i="33"/>
  <c r="Z66" i="33"/>
  <c r="Z82" i="33"/>
  <c r="Z98" i="33"/>
  <c r="Z23" i="33"/>
  <c r="Z39" i="33"/>
  <c r="Z55" i="33"/>
  <c r="Z71" i="33"/>
  <c r="Z87" i="33"/>
  <c r="Z24" i="33"/>
  <c r="Z40" i="33"/>
  <c r="Z56" i="33"/>
  <c r="Z72" i="33"/>
  <c r="Z33" i="33"/>
  <c r="Z49" i="33"/>
  <c r="Z92" i="33"/>
  <c r="Z13" i="33"/>
  <c r="Z85" i="33"/>
  <c r="Z109" i="33"/>
  <c r="Z80" i="33"/>
  <c r="Z105" i="33"/>
  <c r="Z89" i="33"/>
  <c r="Z112" i="33"/>
  <c r="Z19" i="33"/>
  <c r="Z22" i="33"/>
  <c r="Z38" i="33"/>
  <c r="Z54" i="33"/>
  <c r="Z70" i="33"/>
  <c r="Z86" i="33"/>
  <c r="Z102" i="33"/>
  <c r="Z27" i="33"/>
  <c r="Z43" i="33"/>
  <c r="Z59" i="33"/>
  <c r="Z75" i="33"/>
  <c r="Z91" i="33"/>
  <c r="Z28" i="33"/>
  <c r="Z44" i="33"/>
  <c r="Z60" i="33"/>
  <c r="Z20" i="33"/>
  <c r="Z37" i="33"/>
  <c r="Z65" i="33"/>
  <c r="Z97" i="33"/>
  <c r="Z53" i="33"/>
  <c r="Z93" i="33"/>
  <c r="Z88" i="33"/>
  <c r="Z111" i="33"/>
  <c r="Z96" i="33"/>
  <c r="Z10" i="33"/>
  <c r="Z17" i="33"/>
  <c r="Z26" i="33"/>
  <c r="Z42" i="33"/>
  <c r="Z58" i="33"/>
  <c r="Z74" i="33"/>
  <c r="Z90" i="33"/>
  <c r="Z106" i="33"/>
  <c r="Z31" i="33"/>
  <c r="Z47" i="33"/>
  <c r="Z63" i="33"/>
  <c r="Z79" i="33"/>
  <c r="Z16" i="33"/>
  <c r="Z32" i="33"/>
  <c r="Z48" i="33"/>
  <c r="Z64" i="33"/>
  <c r="Z25" i="33"/>
  <c r="Z41" i="33"/>
  <c r="Z76" i="33"/>
  <c r="Z103" i="33"/>
  <c r="Z69" i="33"/>
  <c r="Z99" i="33"/>
  <c r="Z57" i="33"/>
  <c r="Z95" i="33"/>
  <c r="Z61" i="33"/>
  <c r="Z101" i="33"/>
  <c r="AA10" i="19"/>
  <c r="AB9" i="19"/>
  <c r="AB10" i="19" s="1"/>
  <c r="AB18" i="16"/>
  <c r="AB19" i="16" s="1"/>
  <c r="AA19" i="16"/>
  <c r="Y113" i="33"/>
  <c r="Y11" i="55"/>
  <c r="Z10" i="55"/>
  <c r="Z11" i="55" s="1"/>
  <c r="AB16" i="17"/>
  <c r="AB17" i="17" s="1"/>
  <c r="AA17" i="17"/>
  <c r="Y11" i="20"/>
  <c r="Z10" i="20"/>
  <c r="Z11" i="20" s="1"/>
  <c r="Z54" i="32"/>
  <c r="Z83" i="32"/>
  <c r="Z52" i="32"/>
  <c r="Z19" i="32"/>
  <c r="Z85" i="32"/>
  <c r="Z21" i="32"/>
  <c r="Z90" i="32"/>
  <c r="Z55" i="32"/>
  <c r="Z18" i="32"/>
  <c r="Z88" i="32"/>
  <c r="Z57" i="32"/>
  <c r="Z36" i="32"/>
  <c r="Z47" i="32"/>
  <c r="Z64" i="32"/>
  <c r="Z81" i="32"/>
  <c r="Z26" i="32"/>
  <c r="Z94" i="32"/>
  <c r="Z59" i="32"/>
  <c r="Z23" i="32"/>
  <c r="Z92" i="32"/>
  <c r="Z61" i="32"/>
  <c r="Z20" i="32"/>
  <c r="Z27" i="32"/>
  <c r="Z80" i="32"/>
  <c r="Z24" i="32"/>
  <c r="Z70" i="32"/>
  <c r="Z33" i="32"/>
  <c r="Z99" i="32"/>
  <c r="Z68" i="32"/>
  <c r="Z37" i="32"/>
  <c r="Z101" i="32"/>
  <c r="Z42" i="32"/>
  <c r="Z106" i="32"/>
  <c r="Z71" i="32"/>
  <c r="Z40" i="32"/>
  <c r="Z104" i="32"/>
  <c r="Z73" i="32"/>
  <c r="Z50" i="32"/>
  <c r="Z63" i="32"/>
  <c r="Z96" i="32"/>
  <c r="Z46" i="32"/>
  <c r="Z110" i="32"/>
  <c r="Z75" i="32"/>
  <c r="Z44" i="32"/>
  <c r="Z108" i="32"/>
  <c r="Z77" i="32"/>
  <c r="Z31" i="32"/>
  <c r="Z79" i="32"/>
  <c r="Z112" i="32"/>
  <c r="AA9" i="32"/>
  <c r="Z12" i="32" s="1"/>
  <c r="Z86" i="32"/>
  <c r="Z51" i="32"/>
  <c r="Z84" i="32"/>
  <c r="Z53" i="32"/>
  <c r="Z10" i="32"/>
  <c r="Z58" i="32"/>
  <c r="Z17" i="32"/>
  <c r="Z87" i="32"/>
  <c r="Z56" i="32"/>
  <c r="Z25" i="32"/>
  <c r="Z89" i="32"/>
  <c r="Z82" i="32"/>
  <c r="Z95" i="32"/>
  <c r="Z35" i="32"/>
  <c r="Z16" i="32"/>
  <c r="Z62" i="32"/>
  <c r="Z22" i="32"/>
  <c r="Z91" i="32"/>
  <c r="Z60" i="32"/>
  <c r="Z30" i="32"/>
  <c r="Z93" i="32"/>
  <c r="Z66" i="32"/>
  <c r="Z111" i="32"/>
  <c r="Z65" i="32"/>
  <c r="Z38" i="32"/>
  <c r="Z102" i="32"/>
  <c r="Z67" i="32"/>
  <c r="Z34" i="32"/>
  <c r="Z100" i="32"/>
  <c r="Z69" i="32"/>
  <c r="Z28" i="32"/>
  <c r="Z74" i="32"/>
  <c r="Z39" i="32"/>
  <c r="Z103" i="32"/>
  <c r="Z72" i="32"/>
  <c r="Z41" i="32"/>
  <c r="Z105" i="32"/>
  <c r="Z15" i="32"/>
  <c r="Z29" i="32"/>
  <c r="Z49" i="32"/>
  <c r="Z32" i="32"/>
  <c r="Z78" i="32"/>
  <c r="Z43" i="32"/>
  <c r="Z107" i="32"/>
  <c r="Z76" i="32"/>
  <c r="Z45" i="32"/>
  <c r="Z109" i="32"/>
  <c r="Z98" i="32"/>
  <c r="Z48" i="32"/>
  <c r="Z97" i="32"/>
  <c r="AB10" i="21"/>
  <c r="AB11" i="21" s="1"/>
  <c r="AA11" i="21"/>
  <c r="AC115" i="11"/>
  <c r="AD59" i="11"/>
  <c r="AD45" i="11"/>
  <c r="AD30" i="11"/>
  <c r="AD76" i="11"/>
  <c r="AD104" i="11"/>
  <c r="AD56" i="11"/>
  <c r="AD31" i="11"/>
  <c r="AD20" i="11"/>
  <c r="AD81" i="11"/>
  <c r="AD66" i="11"/>
  <c r="AD32" i="11"/>
  <c r="AD97" i="11"/>
  <c r="AD114" i="11"/>
  <c r="AD67" i="11"/>
  <c r="AD53" i="11"/>
  <c r="AD38" i="11"/>
  <c r="AD92" i="11"/>
  <c r="AD112" i="11"/>
  <c r="AD82" i="11"/>
  <c r="AD39" i="11"/>
  <c r="AD25" i="11"/>
  <c r="AD89" i="11"/>
  <c r="AD74" i="11"/>
  <c r="AD64" i="11"/>
  <c r="AD105" i="11"/>
  <c r="AD48" i="11"/>
  <c r="AD71" i="11"/>
  <c r="AD95" i="11"/>
  <c r="AD90" i="11"/>
  <c r="AD23" i="11"/>
  <c r="AD58" i="11"/>
  <c r="AD16" i="11"/>
  <c r="AD75" i="11"/>
  <c r="AD61" i="11"/>
  <c r="AD46" i="11"/>
  <c r="AD99" i="11"/>
  <c r="AD36" i="11"/>
  <c r="AD94" i="11"/>
  <c r="AD47" i="11"/>
  <c r="AD33" i="11"/>
  <c r="AD18" i="11"/>
  <c r="AD28" i="11"/>
  <c r="AD86" i="11"/>
  <c r="AD113" i="11"/>
  <c r="AD19" i="11"/>
  <c r="AD83" i="11"/>
  <c r="AD69" i="11"/>
  <c r="AD54" i="11"/>
  <c r="AD107" i="11"/>
  <c r="AD68" i="11"/>
  <c r="AD102" i="11"/>
  <c r="AD55" i="11"/>
  <c r="AD41" i="11"/>
  <c r="AD26" i="11"/>
  <c r="AD60" i="11"/>
  <c r="AD100" i="11"/>
  <c r="AD40" i="11"/>
  <c r="AD85" i="11"/>
  <c r="AD12" i="11"/>
  <c r="AD57" i="11"/>
  <c r="AD87" i="11"/>
  <c r="AD88" i="11"/>
  <c r="AD27" i="11"/>
  <c r="AD91" i="11"/>
  <c r="AD77" i="11"/>
  <c r="AD62" i="11"/>
  <c r="AD15" i="11"/>
  <c r="AD93" i="11"/>
  <c r="AD110" i="11"/>
  <c r="AD63" i="11"/>
  <c r="AD49" i="11"/>
  <c r="AD34" i="11"/>
  <c r="AD84" i="11"/>
  <c r="AD108" i="11"/>
  <c r="AD72" i="11"/>
  <c r="AD35" i="11"/>
  <c r="AD21" i="11"/>
  <c r="AD70" i="11"/>
  <c r="AD101" i="11"/>
  <c r="AD42" i="11"/>
  <c r="AD111" i="11"/>
  <c r="AD43" i="11"/>
  <c r="AD29" i="11"/>
  <c r="AE11" i="11"/>
  <c r="AD14" i="11" s="1"/>
  <c r="AD78" i="11"/>
  <c r="AD80" i="11"/>
  <c r="AD109" i="11"/>
  <c r="AD17" i="11"/>
  <c r="AD79" i="11"/>
  <c r="AD65" i="11"/>
  <c r="AD50" i="11"/>
  <c r="AD103" i="11"/>
  <c r="AD52" i="11"/>
  <c r="AD98" i="11"/>
  <c r="AD51" i="11"/>
  <c r="AD37" i="11"/>
  <c r="AD22" i="11"/>
  <c r="AD44" i="11"/>
  <c r="AD96" i="11"/>
  <c r="AD24" i="11"/>
  <c r="AD73" i="11"/>
  <c r="AD106" i="11"/>
  <c r="Y113" i="32" l="1"/>
  <c r="Z13" i="32"/>
  <c r="Z14" i="32"/>
  <c r="AF13" i="13"/>
  <c r="AF114" i="13" s="1"/>
  <c r="AG39" i="13"/>
  <c r="AH39" i="13" s="1"/>
  <c r="AG36" i="13"/>
  <c r="AH36" i="13" s="1"/>
  <c r="AG15" i="13"/>
  <c r="AH15" i="13" s="1"/>
  <c r="AG45" i="13"/>
  <c r="AH45" i="13" s="1"/>
  <c r="AG59" i="13"/>
  <c r="AH59" i="13" s="1"/>
  <c r="AG60" i="13"/>
  <c r="AH60" i="13" s="1"/>
  <c r="AG57" i="13"/>
  <c r="AH57" i="13" s="1"/>
  <c r="AG65" i="13"/>
  <c r="AH65" i="13" s="1"/>
  <c r="AG34" i="13"/>
  <c r="AH34" i="13" s="1"/>
  <c r="AG74" i="13"/>
  <c r="AH74" i="13" s="1"/>
  <c r="AG71" i="13"/>
  <c r="AH71" i="13" s="1"/>
  <c r="AG86" i="13"/>
  <c r="AH86" i="13" s="1"/>
  <c r="AG102" i="13"/>
  <c r="AH102" i="13" s="1"/>
  <c r="AG79" i="13"/>
  <c r="AH79" i="13" s="1"/>
  <c r="AG95" i="13"/>
  <c r="AH95" i="13" s="1"/>
  <c r="AG111" i="13"/>
  <c r="AH111" i="13" s="1"/>
  <c r="AG88" i="13"/>
  <c r="AH88" i="13" s="1"/>
  <c r="AG104" i="13"/>
  <c r="AH104" i="13" s="1"/>
  <c r="AG81" i="13"/>
  <c r="AH81" i="13" s="1"/>
  <c r="AG85" i="13"/>
  <c r="AH85" i="13" s="1"/>
  <c r="AG89" i="13"/>
  <c r="AH89" i="13" s="1"/>
  <c r="AG16" i="13"/>
  <c r="AH16" i="13" s="1"/>
  <c r="AG29" i="13"/>
  <c r="AH29" i="13" s="1"/>
  <c r="AG31" i="13"/>
  <c r="AH31" i="13" s="1"/>
  <c r="AG22" i="13"/>
  <c r="AH22" i="13" s="1"/>
  <c r="AG43" i="13"/>
  <c r="AH43" i="13" s="1"/>
  <c r="AG40" i="13"/>
  <c r="AH40" i="13" s="1"/>
  <c r="AG26" i="13"/>
  <c r="AH26" i="13" s="1"/>
  <c r="AG38" i="13"/>
  <c r="AH38" i="13" s="1"/>
  <c r="AG42" i="13"/>
  <c r="AH42" i="13" s="1"/>
  <c r="AG46" i="13"/>
  <c r="AH46" i="13" s="1"/>
  <c r="AG61" i="13"/>
  <c r="AH61" i="13" s="1"/>
  <c r="AG69" i="13"/>
  <c r="AH69" i="13" s="1"/>
  <c r="AG54" i="13"/>
  <c r="AH54" i="13" s="1"/>
  <c r="AG78" i="13"/>
  <c r="AH78" i="13" s="1"/>
  <c r="AG75" i="13"/>
  <c r="AH75" i="13" s="1"/>
  <c r="AG90" i="13"/>
  <c r="AH90" i="13" s="1"/>
  <c r="AG106" i="13"/>
  <c r="AH106" i="13" s="1"/>
  <c r="AG83" i="13"/>
  <c r="AH83" i="13" s="1"/>
  <c r="AG99" i="13"/>
  <c r="AH99" i="13" s="1"/>
  <c r="AG72" i="13"/>
  <c r="AH72" i="13" s="1"/>
  <c r="AG92" i="13"/>
  <c r="AH92" i="13" s="1"/>
  <c r="AG108" i="13"/>
  <c r="AH108" i="13" s="1"/>
  <c r="AG97" i="13"/>
  <c r="AH97" i="13" s="1"/>
  <c r="AG101" i="13"/>
  <c r="AH101" i="13" s="1"/>
  <c r="AG105" i="13"/>
  <c r="AH105" i="13" s="1"/>
  <c r="AG28" i="13"/>
  <c r="AH28" i="13" s="1"/>
  <c r="AG30" i="13"/>
  <c r="AH30" i="13" s="1"/>
  <c r="AG33" i="13"/>
  <c r="AH33" i="13" s="1"/>
  <c r="AG23" i="13"/>
  <c r="AH23" i="13" s="1"/>
  <c r="AG47" i="13"/>
  <c r="AH47" i="13" s="1"/>
  <c r="AG44" i="13"/>
  <c r="AH44" i="13" s="1"/>
  <c r="AG37" i="13"/>
  <c r="AH37" i="13" s="1"/>
  <c r="AG51" i="13"/>
  <c r="AH51" i="13" s="1"/>
  <c r="AG52" i="13"/>
  <c r="AH52" i="13" s="1"/>
  <c r="AG49" i="13"/>
  <c r="AH49" i="13" s="1"/>
  <c r="AG50" i="13"/>
  <c r="AH50" i="13" s="1"/>
  <c r="AG73" i="13"/>
  <c r="AH73" i="13" s="1"/>
  <c r="AG66" i="13"/>
  <c r="AH66" i="13" s="1"/>
  <c r="AG58" i="13"/>
  <c r="AH58" i="13" s="1"/>
  <c r="AG64" i="13"/>
  <c r="AH64" i="13" s="1"/>
  <c r="AG94" i="13"/>
  <c r="AH94" i="13" s="1"/>
  <c r="AG110" i="13"/>
  <c r="AH110" i="13" s="1"/>
  <c r="AG87" i="13"/>
  <c r="AH87" i="13" s="1"/>
  <c r="AG103" i="13"/>
  <c r="AH103" i="13" s="1"/>
  <c r="AG80" i="13"/>
  <c r="AH80" i="13" s="1"/>
  <c r="AG96" i="13"/>
  <c r="AH96" i="13" s="1"/>
  <c r="AG112" i="13"/>
  <c r="AH112" i="13" s="1"/>
  <c r="AG14" i="13"/>
  <c r="AH14" i="13" s="1"/>
  <c r="AG93" i="13"/>
  <c r="AH93" i="13" s="1"/>
  <c r="AG109" i="13"/>
  <c r="AH109" i="13" s="1"/>
  <c r="AG17" i="13"/>
  <c r="AH17" i="13" s="1"/>
  <c r="AG19" i="13"/>
  <c r="AH19" i="13" s="1"/>
  <c r="AG21" i="13"/>
  <c r="AH21" i="13" s="1"/>
  <c r="AG24" i="13"/>
  <c r="AH24" i="13" s="1"/>
  <c r="AG35" i="13"/>
  <c r="AH35" i="13" s="1"/>
  <c r="AG113" i="13"/>
  <c r="AH113" i="13" s="1"/>
  <c r="AG48" i="13"/>
  <c r="AH48" i="13" s="1"/>
  <c r="AG41" i="13"/>
  <c r="AH41" i="13" s="1"/>
  <c r="AG55" i="13"/>
  <c r="AH55" i="13" s="1"/>
  <c r="AG56" i="13"/>
  <c r="AH56" i="13" s="1"/>
  <c r="AG53" i="13"/>
  <c r="AH53" i="13" s="1"/>
  <c r="AG63" i="13"/>
  <c r="AH63" i="13" s="1"/>
  <c r="AG77" i="13"/>
  <c r="AH77" i="13" s="1"/>
  <c r="AG70" i="13"/>
  <c r="AH70" i="13" s="1"/>
  <c r="AG67" i="13"/>
  <c r="AH67" i="13" s="1"/>
  <c r="AG82" i="13"/>
  <c r="AH82" i="13" s="1"/>
  <c r="AG98" i="13"/>
  <c r="AH98" i="13" s="1"/>
  <c r="AG68" i="13"/>
  <c r="AH68" i="13" s="1"/>
  <c r="AG91" i="13"/>
  <c r="AH91" i="13" s="1"/>
  <c r="AG107" i="13"/>
  <c r="AH107" i="13" s="1"/>
  <c r="AG84" i="13"/>
  <c r="AH84" i="13" s="1"/>
  <c r="AG100" i="13"/>
  <c r="AH100" i="13" s="1"/>
  <c r="AG62" i="13"/>
  <c r="AH62" i="13" s="1"/>
  <c r="AG13" i="13"/>
  <c r="AG76" i="13"/>
  <c r="AH76" i="13" s="1"/>
  <c r="AG27" i="13"/>
  <c r="AH27" i="13" s="1"/>
  <c r="AG18" i="13"/>
  <c r="AH18" i="13" s="1"/>
  <c r="AG20" i="13"/>
  <c r="AH20" i="13" s="1"/>
  <c r="AG32" i="13"/>
  <c r="AH32" i="13" s="1"/>
  <c r="AG25" i="13"/>
  <c r="AH25" i="13" s="1"/>
  <c r="AC115" i="12"/>
  <c r="AD30" i="12"/>
  <c r="AD24" i="12"/>
  <c r="AD58" i="12"/>
  <c r="AD52" i="12"/>
  <c r="AD73" i="12"/>
  <c r="AD79" i="12"/>
  <c r="AD31" i="12"/>
  <c r="AD29" i="12"/>
  <c r="AD51" i="12"/>
  <c r="AD88" i="12"/>
  <c r="AD107" i="12"/>
  <c r="AD15" i="12"/>
  <c r="AD38" i="12"/>
  <c r="AD32" i="12"/>
  <c r="AD66" i="12"/>
  <c r="AD60" i="12"/>
  <c r="AD81" i="12"/>
  <c r="AD87" i="12"/>
  <c r="AD12" i="12"/>
  <c r="AD39" i="12"/>
  <c r="AD37" i="12"/>
  <c r="AD59" i="12"/>
  <c r="AD53" i="12"/>
  <c r="AD92" i="12"/>
  <c r="AD98" i="12"/>
  <c r="AD25" i="12"/>
  <c r="AD90" i="12"/>
  <c r="AD84" i="12"/>
  <c r="AD113" i="12"/>
  <c r="AD28" i="12"/>
  <c r="AD56" i="12"/>
  <c r="AD112" i="12"/>
  <c r="AD33" i="12"/>
  <c r="AD111" i="12"/>
  <c r="AD42" i="12"/>
  <c r="AD64" i="12"/>
  <c r="AD41" i="12"/>
  <c r="AD102" i="12"/>
  <c r="AD78" i="12"/>
  <c r="AD91" i="12"/>
  <c r="AD17" i="12"/>
  <c r="AD65" i="12"/>
  <c r="AD23" i="12"/>
  <c r="AD86" i="12"/>
  <c r="AD109" i="12"/>
  <c r="AD46" i="12"/>
  <c r="AD40" i="12"/>
  <c r="AD74" i="12"/>
  <c r="AD68" i="12"/>
  <c r="AD89" i="12"/>
  <c r="AD97" i="12"/>
  <c r="AD18" i="12"/>
  <c r="AD47" i="12"/>
  <c r="AD49" i="12"/>
  <c r="AD67" i="12"/>
  <c r="AD61" i="12"/>
  <c r="AD100" i="12"/>
  <c r="AD106" i="12"/>
  <c r="AD19" i="12"/>
  <c r="AD48" i="12"/>
  <c r="AD82" i="12"/>
  <c r="AD76" i="12"/>
  <c r="AD95" i="12"/>
  <c r="AD105" i="12"/>
  <c r="AD26" i="12"/>
  <c r="AD20" i="12"/>
  <c r="AD54" i="12"/>
  <c r="AD75" i="12"/>
  <c r="AD69" i="12"/>
  <c r="AD108" i="12"/>
  <c r="AD114" i="12"/>
  <c r="AD77" i="12"/>
  <c r="AD45" i="12"/>
  <c r="AD70" i="12"/>
  <c r="AD93" i="12"/>
  <c r="AD16" i="12"/>
  <c r="AD57" i="12"/>
  <c r="AD44" i="12"/>
  <c r="AD22" i="12"/>
  <c r="AD71" i="12"/>
  <c r="AD110" i="12"/>
  <c r="AD80" i="12"/>
  <c r="AD27" i="12"/>
  <c r="AD103" i="12"/>
  <c r="AD34" i="12"/>
  <c r="AD62" i="12"/>
  <c r="AD83" i="12"/>
  <c r="AD35" i="12"/>
  <c r="AD55" i="12"/>
  <c r="AD94" i="12"/>
  <c r="AD36" i="12"/>
  <c r="AD85" i="12"/>
  <c r="AD43" i="12"/>
  <c r="AD63" i="12"/>
  <c r="AD96" i="12"/>
  <c r="AE11" i="12"/>
  <c r="AD14" i="12" s="1"/>
  <c r="AD72" i="12"/>
  <c r="AD101" i="12"/>
  <c r="AD50" i="12"/>
  <c r="AD104" i="12"/>
  <c r="AD21" i="12"/>
  <c r="AD99" i="12"/>
  <c r="AA30" i="32"/>
  <c r="AA93" i="32"/>
  <c r="AA62" i="32"/>
  <c r="AA28" i="32"/>
  <c r="AA95" i="32"/>
  <c r="AA64" i="32"/>
  <c r="AA41" i="32"/>
  <c r="AA91" i="32"/>
  <c r="AA35" i="32"/>
  <c r="AA81" i="32"/>
  <c r="AA50" i="32"/>
  <c r="AA15" i="32"/>
  <c r="AA83" i="32"/>
  <c r="AA52" i="32"/>
  <c r="AA59" i="32"/>
  <c r="AA20" i="32"/>
  <c r="AA85" i="32"/>
  <c r="AA54" i="32"/>
  <c r="AA17" i="32"/>
  <c r="AA87" i="32"/>
  <c r="AA56" i="32"/>
  <c r="AA10" i="32"/>
  <c r="AA106" i="32"/>
  <c r="AA89" i="32"/>
  <c r="AA92" i="32"/>
  <c r="AA45" i="32"/>
  <c r="AA109" i="32"/>
  <c r="AA78" i="32"/>
  <c r="AA47" i="32"/>
  <c r="AA111" i="32"/>
  <c r="AA80" i="32"/>
  <c r="AA105" i="32"/>
  <c r="AA60" i="32"/>
  <c r="AA36" i="32"/>
  <c r="AA97" i="32"/>
  <c r="AA66" i="32"/>
  <c r="AA33" i="32"/>
  <c r="AA99" i="32"/>
  <c r="AA68" i="32"/>
  <c r="AA57" i="32"/>
  <c r="AA107" i="32"/>
  <c r="AA37" i="32"/>
  <c r="AA101" i="32"/>
  <c r="AA70" i="32"/>
  <c r="AA39" i="32"/>
  <c r="AA103" i="32"/>
  <c r="AA72" i="32"/>
  <c r="AA27" i="32"/>
  <c r="AA75" i="32"/>
  <c r="AA74" i="32"/>
  <c r="AB9" i="32"/>
  <c r="AA12" i="32" s="1"/>
  <c r="AA61" i="32"/>
  <c r="AA26" i="32"/>
  <c r="AA94" i="32"/>
  <c r="AA63" i="32"/>
  <c r="AA29" i="32"/>
  <c r="AA96" i="32"/>
  <c r="AA58" i="32"/>
  <c r="AA108" i="32"/>
  <c r="AA49" i="32"/>
  <c r="AA82" i="32"/>
  <c r="AA51" i="32"/>
  <c r="AA13" i="32"/>
  <c r="AA84" i="32"/>
  <c r="AA21" i="32"/>
  <c r="AA76" i="32"/>
  <c r="AA53" i="32"/>
  <c r="AA16" i="32"/>
  <c r="AA86" i="32"/>
  <c r="AA55" i="32"/>
  <c r="AA18" i="32"/>
  <c r="AA88" i="32"/>
  <c r="AA73" i="32"/>
  <c r="AA44" i="32"/>
  <c r="AA43" i="32"/>
  <c r="AA31" i="32"/>
  <c r="AA77" i="32"/>
  <c r="AA46" i="32"/>
  <c r="AA110" i="32"/>
  <c r="AA79" i="32"/>
  <c r="AA48" i="32"/>
  <c r="AA112" i="32"/>
  <c r="AA22" i="32"/>
  <c r="AA19" i="32"/>
  <c r="AA65" i="32"/>
  <c r="AA32" i="32"/>
  <c r="AA98" i="32"/>
  <c r="AA67" i="32"/>
  <c r="AA34" i="32"/>
  <c r="AA100" i="32"/>
  <c r="AA90" i="32"/>
  <c r="AA23" i="32"/>
  <c r="AA69" i="32"/>
  <c r="AA38" i="32"/>
  <c r="AA102" i="32"/>
  <c r="AA71" i="32"/>
  <c r="AA40" i="32"/>
  <c r="AA104" i="32"/>
  <c r="AA42" i="32"/>
  <c r="AA25" i="32"/>
  <c r="AA24" i="32"/>
  <c r="Z113" i="33"/>
  <c r="AA16" i="33"/>
  <c r="AA29" i="33"/>
  <c r="AA45" i="33"/>
  <c r="AA61" i="33"/>
  <c r="AA77" i="33"/>
  <c r="AA93" i="33"/>
  <c r="AA109" i="33"/>
  <c r="AA30" i="33"/>
  <c r="AA46" i="33"/>
  <c r="AA62" i="33"/>
  <c r="AA78" i="33"/>
  <c r="AA15" i="33"/>
  <c r="AA31" i="33"/>
  <c r="AA47" i="33"/>
  <c r="AA63" i="33"/>
  <c r="AA75" i="33"/>
  <c r="AA56" i="33"/>
  <c r="AA18" i="33"/>
  <c r="AA20" i="33"/>
  <c r="AA33" i="33"/>
  <c r="AA49" i="33"/>
  <c r="AA65" i="33"/>
  <c r="AA81" i="33"/>
  <c r="AA97" i="33"/>
  <c r="AA13" i="33"/>
  <c r="AA34" i="33"/>
  <c r="AA50" i="33"/>
  <c r="AA66" i="33"/>
  <c r="AA82" i="33"/>
  <c r="AA17" i="33"/>
  <c r="AA35" i="33"/>
  <c r="AA51" i="33"/>
  <c r="AA67" i="33"/>
  <c r="AA28" i="33"/>
  <c r="AA44" i="33"/>
  <c r="AA83" i="33"/>
  <c r="AA107" i="33"/>
  <c r="AA98" i="33"/>
  <c r="AA106" i="33"/>
  <c r="AA22" i="33"/>
  <c r="AA21" i="33"/>
  <c r="AA37" i="33"/>
  <c r="AA53" i="33"/>
  <c r="AA69" i="33"/>
  <c r="AA85" i="33"/>
  <c r="AA101" i="33"/>
  <c r="AA14" i="33"/>
  <c r="AA38" i="33"/>
  <c r="AA54" i="33"/>
  <c r="AA70" i="33"/>
  <c r="AA86" i="33"/>
  <c r="AA23" i="33"/>
  <c r="AA39" i="33"/>
  <c r="AA55" i="33"/>
  <c r="AA71" i="33"/>
  <c r="AA32" i="33"/>
  <c r="AA48" i="33"/>
  <c r="AA91" i="33"/>
  <c r="AA112" i="33"/>
  <c r="AA76" i="33"/>
  <c r="AA103" i="33"/>
  <c r="AA79" i="33"/>
  <c r="AA104" i="33"/>
  <c r="AA88" i="33"/>
  <c r="AA111" i="33"/>
  <c r="AA24" i="33"/>
  <c r="AA102" i="33"/>
  <c r="AA92" i="33"/>
  <c r="AA60" i="33"/>
  <c r="AA68" i="33"/>
  <c r="AA99" i="33"/>
  <c r="AB9" i="33"/>
  <c r="AA12" i="33" s="1"/>
  <c r="AA25" i="33"/>
  <c r="AA41" i="33"/>
  <c r="AA57" i="33"/>
  <c r="AA73" i="33"/>
  <c r="AA89" i="33"/>
  <c r="AA105" i="33"/>
  <c r="AA26" i="33"/>
  <c r="AA42" i="33"/>
  <c r="AA58" i="33"/>
  <c r="AA74" i="33"/>
  <c r="AA90" i="33"/>
  <c r="AA27" i="33"/>
  <c r="AA43" i="33"/>
  <c r="AA59" i="33"/>
  <c r="AA19" i="33"/>
  <c r="AA36" i="33"/>
  <c r="AA64" i="33"/>
  <c r="AA96" i="33"/>
  <c r="AA84" i="33"/>
  <c r="AA108" i="33"/>
  <c r="AA87" i="33"/>
  <c r="AA110" i="33"/>
  <c r="AA95" i="33"/>
  <c r="AA10" i="33"/>
  <c r="AA40" i="33"/>
  <c r="AA52" i="33"/>
  <c r="AA94" i="33"/>
  <c r="AA100" i="33"/>
  <c r="AA72" i="33"/>
  <c r="AA80" i="33"/>
  <c r="Z113" i="34"/>
  <c r="AA25" i="34"/>
  <c r="AA41" i="34"/>
  <c r="AA22" i="34"/>
  <c r="AA38" i="34"/>
  <c r="AA23" i="34"/>
  <c r="AA39" i="34"/>
  <c r="AA40" i="34"/>
  <c r="AA62" i="34"/>
  <c r="AA78" i="34"/>
  <c r="AA94" i="34"/>
  <c r="AA110" i="34"/>
  <c r="AA42" i="34"/>
  <c r="AA59" i="34"/>
  <c r="AA75" i="34"/>
  <c r="AA32" i="34"/>
  <c r="AA60" i="34"/>
  <c r="AA76" i="34"/>
  <c r="AA92" i="34"/>
  <c r="AA108" i="34"/>
  <c r="AA46" i="34"/>
  <c r="AA65" i="34"/>
  <c r="AA81" i="34"/>
  <c r="AA97" i="34"/>
  <c r="AA13" i="34"/>
  <c r="AA87" i="34"/>
  <c r="AA10" i="34"/>
  <c r="AA29" i="34"/>
  <c r="AA45" i="34"/>
  <c r="AA26" i="34"/>
  <c r="AA14" i="34"/>
  <c r="AA27" i="34"/>
  <c r="AA43" i="34"/>
  <c r="AA48" i="34"/>
  <c r="AA66" i="34"/>
  <c r="AA82" i="34"/>
  <c r="AA98" i="34"/>
  <c r="AA50" i="34"/>
  <c r="AA63" i="34"/>
  <c r="AA79" i="34"/>
  <c r="AA44" i="34"/>
  <c r="AA64" i="34"/>
  <c r="AA80" i="34"/>
  <c r="AA96" i="34"/>
  <c r="AA112" i="34"/>
  <c r="AA53" i="34"/>
  <c r="AA69" i="34"/>
  <c r="AA85" i="34"/>
  <c r="AA101" i="34"/>
  <c r="AA95" i="34"/>
  <c r="AA103" i="34"/>
  <c r="AA17" i="34"/>
  <c r="AA33" i="34"/>
  <c r="AA49" i="34"/>
  <c r="AA30" i="34"/>
  <c r="AA15" i="34"/>
  <c r="AA31" i="34"/>
  <c r="AA47" i="34"/>
  <c r="AA54" i="34"/>
  <c r="AA70" i="34"/>
  <c r="AA86" i="34"/>
  <c r="AA102" i="34"/>
  <c r="AB9" i="34"/>
  <c r="AA12" i="34" s="1"/>
  <c r="AA51" i="34"/>
  <c r="AA67" i="34"/>
  <c r="AA83" i="34"/>
  <c r="AA52" i="34"/>
  <c r="AA68" i="34"/>
  <c r="AA84" i="34"/>
  <c r="AA100" i="34"/>
  <c r="AA20" i="34"/>
  <c r="AA57" i="34"/>
  <c r="AA73" i="34"/>
  <c r="AA89" i="34"/>
  <c r="AA105" i="34"/>
  <c r="AA111" i="34"/>
  <c r="AA91" i="34"/>
  <c r="AA21" i="34"/>
  <c r="AA37" i="34"/>
  <c r="AA18" i="34"/>
  <c r="AA34" i="34"/>
  <c r="AA19" i="34"/>
  <c r="AA35" i="34"/>
  <c r="AA24" i="34"/>
  <c r="AA58" i="34"/>
  <c r="AA74" i="34"/>
  <c r="AA90" i="34"/>
  <c r="AA106" i="34"/>
  <c r="AA28" i="34"/>
  <c r="AA55" i="34"/>
  <c r="AA71" i="34"/>
  <c r="AA16" i="34"/>
  <c r="AA56" i="34"/>
  <c r="AA72" i="34"/>
  <c r="AA88" i="34"/>
  <c r="AA104" i="34"/>
  <c r="AA36" i="34"/>
  <c r="AA61" i="34"/>
  <c r="AA77" i="34"/>
  <c r="AA93" i="34"/>
  <c r="AA109" i="34"/>
  <c r="AA99" i="34"/>
  <c r="AA107" i="34"/>
  <c r="AB19" i="4"/>
  <c r="AX12" i="48" s="1"/>
  <c r="AX11" i="48"/>
  <c r="AE62" i="11"/>
  <c r="AE40" i="11"/>
  <c r="AE29" i="11"/>
  <c r="AE75" i="11"/>
  <c r="AE99" i="11"/>
  <c r="AE71" i="11"/>
  <c r="AE34" i="11"/>
  <c r="AE19" i="11"/>
  <c r="AE76" i="11"/>
  <c r="AE65" i="11"/>
  <c r="AE96" i="11"/>
  <c r="AE22" i="11"/>
  <c r="AE86" i="11"/>
  <c r="AE64" i="11"/>
  <c r="AE53" i="11"/>
  <c r="AE106" i="11"/>
  <c r="AE51" i="11"/>
  <c r="AE105" i="11"/>
  <c r="AE58" i="11"/>
  <c r="AE36" i="11"/>
  <c r="AE25" i="11"/>
  <c r="AE59" i="11"/>
  <c r="AE95" i="11"/>
  <c r="AE55" i="11"/>
  <c r="AE26" i="11"/>
  <c r="AE68" i="11"/>
  <c r="AE67" i="11"/>
  <c r="AE107" i="11"/>
  <c r="AE84" i="11"/>
  <c r="AE16" i="11"/>
  <c r="AE78" i="11"/>
  <c r="AE56" i="11"/>
  <c r="AE45" i="11"/>
  <c r="AE98" i="11"/>
  <c r="AE15" i="11"/>
  <c r="AE97" i="11"/>
  <c r="AE50" i="11"/>
  <c r="AE28" i="11"/>
  <c r="AE92" i="11"/>
  <c r="AE27" i="11"/>
  <c r="AE79" i="11"/>
  <c r="AE112" i="11"/>
  <c r="AE38" i="11"/>
  <c r="AE23" i="11"/>
  <c r="AE80" i="11"/>
  <c r="AE69" i="11"/>
  <c r="AE31" i="11"/>
  <c r="AE100" i="11"/>
  <c r="AE12" i="11"/>
  <c r="AF11" i="11" s="1"/>
  <c r="AE14" i="11" s="1"/>
  <c r="AE74" i="11"/>
  <c r="AE52" i="11"/>
  <c r="AE41" i="11"/>
  <c r="AE94" i="11"/>
  <c r="AE111" i="11"/>
  <c r="AE93" i="11"/>
  <c r="AE21" i="11"/>
  <c r="AE85" i="11"/>
  <c r="AE90" i="11"/>
  <c r="AE110" i="11"/>
  <c r="AE109" i="11"/>
  <c r="AE42" i="11"/>
  <c r="AE47" i="11"/>
  <c r="AE30" i="11"/>
  <c r="AE17" i="11"/>
  <c r="AE72" i="11"/>
  <c r="AE61" i="11"/>
  <c r="AE114" i="11"/>
  <c r="AE87" i="11"/>
  <c r="AE113" i="11"/>
  <c r="AE66" i="11"/>
  <c r="AE44" i="11"/>
  <c r="AE33" i="11"/>
  <c r="AE83" i="11"/>
  <c r="AE103" i="11"/>
  <c r="AE81" i="11"/>
  <c r="AE54" i="11"/>
  <c r="AE32" i="11"/>
  <c r="AE43" i="11"/>
  <c r="AE39" i="11"/>
  <c r="AE57" i="11"/>
  <c r="AE89" i="11"/>
  <c r="AE73" i="11"/>
  <c r="AE46" i="11"/>
  <c r="AE24" i="11"/>
  <c r="AE88" i="11"/>
  <c r="AE77" i="11"/>
  <c r="AE63" i="11"/>
  <c r="AE108" i="11"/>
  <c r="AE18" i="11"/>
  <c r="AE82" i="11"/>
  <c r="AE60" i="11"/>
  <c r="AE49" i="11"/>
  <c r="AE102" i="11"/>
  <c r="AE35" i="11"/>
  <c r="AE101" i="11"/>
  <c r="AE70" i="11"/>
  <c r="AE48" i="11"/>
  <c r="AE37" i="11"/>
  <c r="AE91" i="11"/>
  <c r="AE20" i="11"/>
  <c r="AE104" i="11"/>
  <c r="AD115" i="11"/>
  <c r="Z113" i="32" l="1"/>
  <c r="AA14" i="32"/>
  <c r="AH13" i="13"/>
  <c r="AH114" i="13" s="1"/>
  <c r="H9" i="13" s="1"/>
  <c r="K27" i="10" s="1"/>
  <c r="AG114" i="13"/>
  <c r="AD115" i="12"/>
  <c r="AE19" i="12"/>
  <c r="AE46" i="12"/>
  <c r="AE48" i="12"/>
  <c r="AE70" i="12"/>
  <c r="AE84" i="12"/>
  <c r="AE92" i="12"/>
  <c r="AE113" i="12"/>
  <c r="AE34" i="12"/>
  <c r="AE36" i="12"/>
  <c r="AE58" i="12"/>
  <c r="AE56" i="12"/>
  <c r="AE82" i="12"/>
  <c r="AE101" i="12"/>
  <c r="AE41" i="12"/>
  <c r="AE43" i="12"/>
  <c r="AE73" i="12"/>
  <c r="AE67" i="12"/>
  <c r="AE110" i="12"/>
  <c r="AE12" i="12"/>
  <c r="AF11" i="12" s="1"/>
  <c r="AE14" i="12" s="1"/>
  <c r="AE42" i="12"/>
  <c r="AE44" i="12"/>
  <c r="AE66" i="12"/>
  <c r="AE80" i="12"/>
  <c r="AE90" i="12"/>
  <c r="AE109" i="12"/>
  <c r="AE38" i="12"/>
  <c r="AE86" i="12"/>
  <c r="AE47" i="12"/>
  <c r="AE91" i="12"/>
  <c r="AE32" i="12"/>
  <c r="AE97" i="12"/>
  <c r="AE79" i="12"/>
  <c r="AE27" i="12"/>
  <c r="AE100" i="12"/>
  <c r="AE50" i="12"/>
  <c r="AE33" i="12"/>
  <c r="AE35" i="12"/>
  <c r="AE65" i="12"/>
  <c r="AE59" i="12"/>
  <c r="AE102" i="12"/>
  <c r="AE108" i="12"/>
  <c r="AE21" i="12"/>
  <c r="AE23" i="12"/>
  <c r="AE53" i="12"/>
  <c r="AE74" i="12"/>
  <c r="AE88" i="12"/>
  <c r="AE96" i="12"/>
  <c r="AE111" i="12"/>
  <c r="AE22" i="12"/>
  <c r="AE24" i="12"/>
  <c r="AE89" i="12"/>
  <c r="AE83" i="12"/>
  <c r="AE103" i="12"/>
  <c r="AE72" i="12"/>
  <c r="AE29" i="12"/>
  <c r="AE31" i="12"/>
  <c r="AE61" i="12"/>
  <c r="AE55" i="12"/>
  <c r="AE98" i="12"/>
  <c r="AE104" i="12"/>
  <c r="AE15" i="12"/>
  <c r="AE39" i="12"/>
  <c r="AE63" i="12"/>
  <c r="AE112" i="12"/>
  <c r="AE40" i="12"/>
  <c r="AE76" i="12"/>
  <c r="AE45" i="12"/>
  <c r="AE77" i="12"/>
  <c r="AE60" i="12"/>
  <c r="AE30" i="12"/>
  <c r="AE78" i="12"/>
  <c r="AE85" i="12"/>
  <c r="AE25" i="12"/>
  <c r="AE94" i="12"/>
  <c r="AE28" i="12"/>
  <c r="AE93" i="12"/>
  <c r="AE49" i="12"/>
  <c r="AE17" i="12"/>
  <c r="AE81" i="12"/>
  <c r="AE75" i="12"/>
  <c r="AE95" i="12"/>
  <c r="AE64" i="12"/>
  <c r="AE37" i="12"/>
  <c r="AE69" i="12"/>
  <c r="AE106" i="12"/>
  <c r="AE16" i="12"/>
  <c r="AE62" i="12"/>
  <c r="AE105" i="12"/>
  <c r="AE71" i="12"/>
  <c r="AE52" i="12"/>
  <c r="AE18" i="12"/>
  <c r="AE99" i="12"/>
  <c r="AE57" i="12"/>
  <c r="AE114" i="12"/>
  <c r="AE87" i="12"/>
  <c r="AE54" i="12"/>
  <c r="AE20" i="12"/>
  <c r="AE68" i="12"/>
  <c r="AE51" i="12"/>
  <c r="AE26" i="12"/>
  <c r="AE107" i="12"/>
  <c r="AA113" i="34"/>
  <c r="AB15" i="33"/>
  <c r="AB20" i="33"/>
  <c r="AB36" i="33"/>
  <c r="AB52" i="33"/>
  <c r="AB68" i="33"/>
  <c r="AB84" i="33"/>
  <c r="AB100" i="33"/>
  <c r="AB33" i="33"/>
  <c r="AB49" i="33"/>
  <c r="AB65" i="33"/>
  <c r="AB81" i="33"/>
  <c r="AB30" i="33"/>
  <c r="AB46" i="33"/>
  <c r="AB62" i="33"/>
  <c r="AB18" i="33"/>
  <c r="AB35" i="33"/>
  <c r="AB63" i="33"/>
  <c r="AB101" i="33"/>
  <c r="AB67" i="33"/>
  <c r="AB97" i="33"/>
  <c r="AB71" i="33"/>
  <c r="AB98" i="33"/>
  <c r="AB79" i="33"/>
  <c r="AB105" i="33"/>
  <c r="AB10" i="33"/>
  <c r="AC9" i="33" s="1"/>
  <c r="AB12" i="33" s="1"/>
  <c r="AB19" i="33"/>
  <c r="AB24" i="33"/>
  <c r="AB40" i="33"/>
  <c r="AB56" i="33"/>
  <c r="AB72" i="33"/>
  <c r="AB88" i="33"/>
  <c r="AB104" i="33"/>
  <c r="AB22" i="33"/>
  <c r="AB37" i="33"/>
  <c r="AB53" i="33"/>
  <c r="AB69" i="33"/>
  <c r="AB85" i="33"/>
  <c r="AB34" i="33"/>
  <c r="AB50" i="33"/>
  <c r="AB66" i="33"/>
  <c r="AB23" i="33"/>
  <c r="AB39" i="33"/>
  <c r="AB82" i="33"/>
  <c r="AB106" i="33"/>
  <c r="AB75" i="33"/>
  <c r="AB102" i="33"/>
  <c r="AB78" i="33"/>
  <c r="AB103" i="33"/>
  <c r="AB87" i="33"/>
  <c r="AB110" i="33"/>
  <c r="AB17" i="33"/>
  <c r="AB14" i="33"/>
  <c r="AB28" i="33"/>
  <c r="AB44" i="33"/>
  <c r="AB60" i="33"/>
  <c r="AB76" i="33"/>
  <c r="AB92" i="33"/>
  <c r="AB108" i="33"/>
  <c r="AB25" i="33"/>
  <c r="AB41" i="33"/>
  <c r="AB57" i="33"/>
  <c r="AB73" i="33"/>
  <c r="AB89" i="33"/>
  <c r="AB38" i="33"/>
  <c r="AB54" i="33"/>
  <c r="AB70" i="33"/>
  <c r="AB27" i="33"/>
  <c r="AB43" i="33"/>
  <c r="AB90" i="33"/>
  <c r="AB111" i="33"/>
  <c r="AB83" i="33"/>
  <c r="AB107" i="33"/>
  <c r="AB86" i="33"/>
  <c r="AB109" i="33"/>
  <c r="AB94" i="33"/>
  <c r="AB13" i="33"/>
  <c r="AB21" i="33"/>
  <c r="AB16" i="33"/>
  <c r="AB32" i="33"/>
  <c r="AB48" i="33"/>
  <c r="AB64" i="33"/>
  <c r="AB80" i="33"/>
  <c r="AB96" i="33"/>
  <c r="AB112" i="33"/>
  <c r="AB29" i="33"/>
  <c r="AB45" i="33"/>
  <c r="AB61" i="33"/>
  <c r="AB77" i="33"/>
  <c r="AB26" i="33"/>
  <c r="AB42" i="33"/>
  <c r="AB58" i="33"/>
  <c r="AB74" i="33"/>
  <c r="AB31" i="33"/>
  <c r="AB47" i="33"/>
  <c r="AB95" i="33"/>
  <c r="AB51" i="33"/>
  <c r="AB91" i="33"/>
  <c r="AB55" i="33"/>
  <c r="AB93" i="33"/>
  <c r="AB59" i="33"/>
  <c r="AB99" i="33"/>
  <c r="AB26" i="32"/>
  <c r="AB76" i="32"/>
  <c r="AB41" i="32"/>
  <c r="AB105" i="32"/>
  <c r="AB74" i="32"/>
  <c r="AB39" i="32"/>
  <c r="AB103" i="32"/>
  <c r="AB64" i="32"/>
  <c r="AB31" i="32"/>
  <c r="AB93" i="32"/>
  <c r="AB62" i="32"/>
  <c r="AB23" i="32"/>
  <c r="AB91" i="32"/>
  <c r="AB35" i="32"/>
  <c r="AB100" i="32"/>
  <c r="AB65" i="32"/>
  <c r="AB32" i="32"/>
  <c r="AB98" i="32"/>
  <c r="AB63" i="32"/>
  <c r="AB22" i="32"/>
  <c r="AB72" i="32"/>
  <c r="AB37" i="32"/>
  <c r="AB101" i="32"/>
  <c r="AB70" i="32"/>
  <c r="AB33" i="32"/>
  <c r="AB99" i="32"/>
  <c r="AB24" i="32"/>
  <c r="AB92" i="32"/>
  <c r="AB57" i="32"/>
  <c r="AB21" i="32"/>
  <c r="AB90" i="32"/>
  <c r="AB55" i="32"/>
  <c r="AB30" i="32"/>
  <c r="AB80" i="32"/>
  <c r="AB45" i="32"/>
  <c r="AB109" i="32"/>
  <c r="AB78" i="32"/>
  <c r="AB43" i="32"/>
  <c r="AB107" i="32"/>
  <c r="AB52" i="32"/>
  <c r="AB10" i="32"/>
  <c r="AC9" i="32" s="1"/>
  <c r="AB13" i="32" s="1"/>
  <c r="AB81" i="32"/>
  <c r="AB50" i="32"/>
  <c r="AB15" i="32"/>
  <c r="AB79" i="32"/>
  <c r="AB19" i="32"/>
  <c r="AB88" i="32"/>
  <c r="AB53" i="32"/>
  <c r="AB16" i="32"/>
  <c r="AB86" i="32"/>
  <c r="AB51" i="32"/>
  <c r="AB44" i="32"/>
  <c r="AB108" i="32"/>
  <c r="AB73" i="32"/>
  <c r="AB42" i="32"/>
  <c r="AB106" i="32"/>
  <c r="AB71" i="32"/>
  <c r="AB29" i="32"/>
  <c r="AB96" i="32"/>
  <c r="AB61" i="32"/>
  <c r="AB27" i="32"/>
  <c r="AB94" i="32"/>
  <c r="AB59" i="32"/>
  <c r="AB18" i="32"/>
  <c r="AB68" i="32"/>
  <c r="AB36" i="32"/>
  <c r="AB97" i="32"/>
  <c r="AB66" i="32"/>
  <c r="AB28" i="32"/>
  <c r="AB95" i="32"/>
  <c r="AB40" i="32"/>
  <c r="AB104" i="32"/>
  <c r="AB69" i="32"/>
  <c r="AB38" i="32"/>
  <c r="AB102" i="32"/>
  <c r="AB67" i="32"/>
  <c r="AB60" i="32"/>
  <c r="AB25" i="32"/>
  <c r="AB89" i="32"/>
  <c r="AB58" i="32"/>
  <c r="AB17" i="32"/>
  <c r="AB87" i="32"/>
  <c r="AB48" i="32"/>
  <c r="AB112" i="32"/>
  <c r="AB77" i="32"/>
  <c r="AB46" i="32"/>
  <c r="AB110" i="32"/>
  <c r="AB75" i="32"/>
  <c r="AB34" i="32"/>
  <c r="AB84" i="32"/>
  <c r="AB49" i="32"/>
  <c r="AB82" i="32"/>
  <c r="AB47" i="32"/>
  <c r="AB111" i="32"/>
  <c r="AB56" i="32"/>
  <c r="AB20" i="32"/>
  <c r="AB85" i="32"/>
  <c r="AB54" i="32"/>
  <c r="AB83" i="32"/>
  <c r="AA113" i="33"/>
  <c r="AA113" i="32"/>
  <c r="AB16" i="34"/>
  <c r="AB32" i="34"/>
  <c r="AB48" i="34"/>
  <c r="AB25" i="34"/>
  <c r="AB18" i="34"/>
  <c r="AB34" i="34"/>
  <c r="AB50" i="34"/>
  <c r="AB53" i="34"/>
  <c r="AB69" i="34"/>
  <c r="AB85" i="34"/>
  <c r="AB101" i="34"/>
  <c r="AB41" i="34"/>
  <c r="AB62" i="34"/>
  <c r="AB78" i="34"/>
  <c r="AB43" i="34"/>
  <c r="AB63" i="34"/>
  <c r="AB79" i="34"/>
  <c r="AB95" i="34"/>
  <c r="AB111" i="34"/>
  <c r="AB45" i="34"/>
  <c r="AB64" i="34"/>
  <c r="AB80" i="34"/>
  <c r="AB96" i="34"/>
  <c r="AB112" i="34"/>
  <c r="AB98" i="34"/>
  <c r="AB106" i="34"/>
  <c r="AB51" i="34"/>
  <c r="AB13" i="34"/>
  <c r="AB84" i="34"/>
  <c r="AB56" i="34"/>
  <c r="AB104" i="34"/>
  <c r="AB20" i="34"/>
  <c r="AB36" i="34"/>
  <c r="AB10" i="34"/>
  <c r="AC9" i="34" s="1"/>
  <c r="AB12" i="34" s="1"/>
  <c r="AB29" i="34"/>
  <c r="AB22" i="34"/>
  <c r="AB38" i="34"/>
  <c r="AB23" i="34"/>
  <c r="AB57" i="34"/>
  <c r="AB73" i="34"/>
  <c r="AB89" i="34"/>
  <c r="AB105" i="34"/>
  <c r="AB49" i="34"/>
  <c r="AB66" i="34"/>
  <c r="AB82" i="34"/>
  <c r="AB83" i="34"/>
  <c r="AB52" i="34"/>
  <c r="AB86" i="34"/>
  <c r="AB94" i="34"/>
  <c r="AB24" i="34"/>
  <c r="AB40" i="34"/>
  <c r="AB17" i="34"/>
  <c r="AB33" i="34"/>
  <c r="AB26" i="34"/>
  <c r="AB42" i="34"/>
  <c r="AB39" i="34"/>
  <c r="AB61" i="34"/>
  <c r="AB77" i="34"/>
  <c r="AB93" i="34"/>
  <c r="AB109" i="34"/>
  <c r="AB54" i="34"/>
  <c r="AB70" i="34"/>
  <c r="AB15" i="34"/>
  <c r="AB55" i="34"/>
  <c r="AB71" i="34"/>
  <c r="AB87" i="34"/>
  <c r="AB103" i="34"/>
  <c r="AB19" i="34"/>
  <c r="AB88" i="34"/>
  <c r="AB14" i="34"/>
  <c r="AB28" i="34"/>
  <c r="AB44" i="34"/>
  <c r="AB21" i="34"/>
  <c r="AB37" i="34"/>
  <c r="AB30" i="34"/>
  <c r="AB46" i="34"/>
  <c r="AB47" i="34"/>
  <c r="AB65" i="34"/>
  <c r="AB81" i="34"/>
  <c r="AB97" i="34"/>
  <c r="AB27" i="34"/>
  <c r="AB58" i="34"/>
  <c r="AB74" i="34"/>
  <c r="AB31" i="34"/>
  <c r="AB59" i="34"/>
  <c r="AB75" i="34"/>
  <c r="AB91" i="34"/>
  <c r="AB107" i="34"/>
  <c r="AB35" i="34"/>
  <c r="AB60" i="34"/>
  <c r="AB76" i="34"/>
  <c r="AB92" i="34"/>
  <c r="AB108" i="34"/>
  <c r="AB110" i="34"/>
  <c r="AB90" i="34"/>
  <c r="AB67" i="34"/>
  <c r="AB99" i="34"/>
  <c r="AB68" i="34"/>
  <c r="AB100" i="34"/>
  <c r="AB72" i="34"/>
  <c r="AB102" i="34"/>
  <c r="AE115" i="11"/>
  <c r="AF21" i="11"/>
  <c r="AG21" i="11" s="1"/>
  <c r="AF85" i="11"/>
  <c r="AG85" i="11" s="1"/>
  <c r="AF59" i="11"/>
  <c r="AG59" i="11" s="1"/>
  <c r="AF48" i="11"/>
  <c r="AG48" i="11" s="1"/>
  <c r="AF97" i="11"/>
  <c r="AG97" i="11" s="1"/>
  <c r="AF114" i="11"/>
  <c r="AG114" i="11" s="1"/>
  <c r="AF100" i="11"/>
  <c r="AG100" i="11" s="1"/>
  <c r="AF57" i="11"/>
  <c r="AG57" i="11" s="1"/>
  <c r="AF31" i="11"/>
  <c r="AG31" i="11" s="1"/>
  <c r="AF20" i="11"/>
  <c r="AG20" i="11" s="1"/>
  <c r="AF26" i="11"/>
  <c r="AG26" i="11" s="1"/>
  <c r="AF84" i="11"/>
  <c r="AG84" i="11" s="1"/>
  <c r="AF111" i="11"/>
  <c r="AG111" i="11" s="1"/>
  <c r="AF45" i="11"/>
  <c r="AG45" i="11" s="1"/>
  <c r="AF19" i="11"/>
  <c r="AG19" i="11" s="1"/>
  <c r="AF83" i="11"/>
  <c r="AG83" i="11" s="1"/>
  <c r="AF72" i="11"/>
  <c r="AG72" i="11" s="1"/>
  <c r="AF46" i="11"/>
  <c r="AG46" i="11" s="1"/>
  <c r="AF99" i="11"/>
  <c r="AG99" i="11" s="1"/>
  <c r="AF33" i="11"/>
  <c r="AG33" i="11" s="1"/>
  <c r="AF71" i="11"/>
  <c r="AG71" i="11" s="1"/>
  <c r="AF66" i="11"/>
  <c r="AG66" i="11" s="1"/>
  <c r="AF37" i="11"/>
  <c r="AG37" i="11" s="1"/>
  <c r="AF22" i="11"/>
  <c r="AG22" i="11" s="1"/>
  <c r="AF75" i="11"/>
  <c r="AG75" i="11" s="1"/>
  <c r="AF64" i="11"/>
  <c r="AG64" i="11" s="1"/>
  <c r="AF113" i="11"/>
  <c r="AG113" i="11" s="1"/>
  <c r="AF86" i="11"/>
  <c r="AG86" i="11" s="1"/>
  <c r="AF14" i="11"/>
  <c r="AG14" i="11" s="1"/>
  <c r="AF73" i="11"/>
  <c r="AG73" i="11" s="1"/>
  <c r="AF47" i="11"/>
  <c r="AG47" i="11" s="1"/>
  <c r="AF36" i="11"/>
  <c r="AG36" i="11" s="1"/>
  <c r="AF82" i="11"/>
  <c r="AG82" i="11" s="1"/>
  <c r="AF102" i="11"/>
  <c r="AG102" i="11" s="1"/>
  <c r="AF70" i="11"/>
  <c r="AG70" i="11" s="1"/>
  <c r="AF61" i="11"/>
  <c r="AG61" i="11" s="1"/>
  <c r="AF35" i="11"/>
  <c r="AG35" i="11" s="1"/>
  <c r="AF24" i="11"/>
  <c r="AG24" i="11" s="1"/>
  <c r="AF42" i="11"/>
  <c r="AG42" i="11" s="1"/>
  <c r="AF92" i="11"/>
  <c r="AG92" i="11" s="1"/>
  <c r="AF15" i="11"/>
  <c r="AG15" i="11" s="1"/>
  <c r="AF49" i="11"/>
  <c r="AG49" i="11" s="1"/>
  <c r="AF23" i="11"/>
  <c r="AG23" i="11" s="1"/>
  <c r="AF87" i="11"/>
  <c r="AG87" i="11" s="1"/>
  <c r="AF76" i="11"/>
  <c r="AG76" i="11" s="1"/>
  <c r="AF62" i="11"/>
  <c r="AG62" i="11" s="1"/>
  <c r="AF103" i="11"/>
  <c r="AG103" i="11" s="1"/>
  <c r="AF112" i="11"/>
  <c r="AG112" i="11" s="1"/>
  <c r="AF53" i="11"/>
  <c r="AG53" i="11" s="1"/>
  <c r="AF27" i="11"/>
  <c r="AG27" i="11" s="1"/>
  <c r="AF91" i="11"/>
  <c r="AG91" i="11" s="1"/>
  <c r="AF80" i="11"/>
  <c r="AG80" i="11" s="1"/>
  <c r="AF78" i="11"/>
  <c r="AG78" i="11" s="1"/>
  <c r="AF107" i="11"/>
  <c r="AG107" i="11" s="1"/>
  <c r="AF25" i="11"/>
  <c r="AG25" i="11" s="1"/>
  <c r="AF89" i="11"/>
  <c r="AG89" i="11" s="1"/>
  <c r="AF63" i="11"/>
  <c r="AG63" i="11" s="1"/>
  <c r="AF52" i="11"/>
  <c r="AG52" i="11" s="1"/>
  <c r="AF101" i="11"/>
  <c r="AG101" i="11" s="1"/>
  <c r="AF34" i="11"/>
  <c r="AG34" i="11" s="1"/>
  <c r="AF104" i="11"/>
  <c r="AG104" i="11" s="1"/>
  <c r="AF77" i="11"/>
  <c r="AG77" i="11" s="1"/>
  <c r="AF51" i="11"/>
  <c r="AG51" i="11" s="1"/>
  <c r="AF40" i="11"/>
  <c r="AG40" i="11" s="1"/>
  <c r="AF90" i="11"/>
  <c r="AG90" i="11" s="1"/>
  <c r="AF106" i="11"/>
  <c r="AG106" i="11" s="1"/>
  <c r="AF88" i="11"/>
  <c r="AG88" i="11" s="1"/>
  <c r="AF65" i="11"/>
  <c r="AG65" i="11" s="1"/>
  <c r="AF39" i="11"/>
  <c r="AG39" i="11" s="1"/>
  <c r="AF28" i="11"/>
  <c r="AG28" i="11" s="1"/>
  <c r="AF58" i="11"/>
  <c r="AG58" i="11" s="1"/>
  <c r="AF94" i="11"/>
  <c r="AG94" i="11" s="1"/>
  <c r="AF38" i="11"/>
  <c r="AG38" i="11" s="1"/>
  <c r="AF60" i="11"/>
  <c r="AG60" i="11" s="1"/>
  <c r="AF69" i="11"/>
  <c r="AG69" i="11" s="1"/>
  <c r="AF43" i="11"/>
  <c r="AG43" i="11" s="1"/>
  <c r="AF32" i="11"/>
  <c r="AG32" i="11" s="1"/>
  <c r="AF74" i="11"/>
  <c r="AG74" i="11" s="1"/>
  <c r="AF98" i="11"/>
  <c r="AG98" i="11" s="1"/>
  <c r="AF54" i="11"/>
  <c r="AG54" i="11" s="1"/>
  <c r="AF41" i="11"/>
  <c r="AG41" i="11" s="1"/>
  <c r="AF17" i="11"/>
  <c r="AG17" i="11" s="1"/>
  <c r="AF79" i="11"/>
  <c r="AG79" i="11" s="1"/>
  <c r="AF68" i="11"/>
  <c r="AG68" i="11" s="1"/>
  <c r="AF30" i="11"/>
  <c r="AG30" i="11" s="1"/>
  <c r="AF95" i="11"/>
  <c r="AG95" i="11" s="1"/>
  <c r="AF29" i="11"/>
  <c r="AG29" i="11" s="1"/>
  <c r="AF16" i="11"/>
  <c r="AG16" i="11" s="1"/>
  <c r="AF67" i="11"/>
  <c r="AG67" i="11" s="1"/>
  <c r="AF56" i="11"/>
  <c r="AG56" i="11" s="1"/>
  <c r="AF105" i="11"/>
  <c r="AG105" i="11" s="1"/>
  <c r="AF50" i="11"/>
  <c r="AG50" i="11" s="1"/>
  <c r="AF108" i="11"/>
  <c r="AG108" i="11" s="1"/>
  <c r="AF81" i="11"/>
  <c r="AG81" i="11" s="1"/>
  <c r="AF55" i="11"/>
  <c r="AG55" i="11" s="1"/>
  <c r="AF44" i="11"/>
  <c r="AG44" i="11" s="1"/>
  <c r="AF93" i="11"/>
  <c r="AG93" i="11" s="1"/>
  <c r="AF110" i="11"/>
  <c r="AG110" i="11" s="1"/>
  <c r="AF96" i="11"/>
  <c r="AG96" i="11" s="1"/>
  <c r="AF18" i="11"/>
  <c r="AG18" i="11" s="1"/>
  <c r="AF109" i="11"/>
  <c r="AG109" i="11" s="1"/>
  <c r="AB12" i="32" l="1"/>
  <c r="AB14" i="32"/>
  <c r="AE115" i="12"/>
  <c r="AF37" i="12"/>
  <c r="AG37" i="12" s="1"/>
  <c r="AF35" i="12"/>
  <c r="AG35" i="12" s="1"/>
  <c r="AF61" i="12"/>
  <c r="AG61" i="12" s="1"/>
  <c r="AF55" i="12"/>
  <c r="AG55" i="12" s="1"/>
  <c r="AF63" i="12"/>
  <c r="AG63" i="12" s="1"/>
  <c r="AF104" i="12"/>
  <c r="AG104" i="12" s="1"/>
  <c r="AF25" i="12"/>
  <c r="AG25" i="12" s="1"/>
  <c r="AF23" i="12"/>
  <c r="AG23" i="12" s="1"/>
  <c r="AF88" i="12"/>
  <c r="AG88" i="12" s="1"/>
  <c r="AF102" i="12"/>
  <c r="AG102" i="12" s="1"/>
  <c r="AF28" i="12"/>
  <c r="AG28" i="12" s="1"/>
  <c r="AF60" i="12"/>
  <c r="AG60" i="12" s="1"/>
  <c r="AF109" i="12"/>
  <c r="AG109" i="12" s="1"/>
  <c r="AF14" i="12"/>
  <c r="AF51" i="12"/>
  <c r="AG51" i="12" s="1"/>
  <c r="AF20" i="12"/>
  <c r="AG20" i="12" s="1"/>
  <c r="AF19" i="12"/>
  <c r="AG19" i="12" s="1"/>
  <c r="AF52" i="12"/>
  <c r="AG52" i="12" s="1"/>
  <c r="AF50" i="12"/>
  <c r="AG50" i="12" s="1"/>
  <c r="AF101" i="12"/>
  <c r="AG101" i="12" s="1"/>
  <c r="AF91" i="12"/>
  <c r="AG91" i="12" s="1"/>
  <c r="AF15" i="12"/>
  <c r="AG15" i="12" s="1"/>
  <c r="AF41" i="12"/>
  <c r="AG41" i="12" s="1"/>
  <c r="AF39" i="12"/>
  <c r="AG39" i="12" s="1"/>
  <c r="AF65" i="12"/>
  <c r="AG65" i="12" s="1"/>
  <c r="AF59" i="12"/>
  <c r="AG59" i="12" s="1"/>
  <c r="AF67" i="12"/>
  <c r="AG67" i="12" s="1"/>
  <c r="AF108" i="12"/>
  <c r="AG108" i="12" s="1"/>
  <c r="AF44" i="12"/>
  <c r="AG44" i="12" s="1"/>
  <c r="AF42" i="12"/>
  <c r="AG42" i="12" s="1"/>
  <c r="AF76" i="12"/>
  <c r="AG76" i="12" s="1"/>
  <c r="AF74" i="12"/>
  <c r="AG74" i="12" s="1"/>
  <c r="AF89" i="12"/>
  <c r="AG89" i="12" s="1"/>
  <c r="AF79" i="12"/>
  <c r="AG79" i="12" s="1"/>
  <c r="AF18" i="12"/>
  <c r="AG18" i="12" s="1"/>
  <c r="AF49" i="12"/>
  <c r="AG49" i="12" s="1"/>
  <c r="AF47" i="12"/>
  <c r="AG47" i="12" s="1"/>
  <c r="AF73" i="12"/>
  <c r="AG73" i="12" s="1"/>
  <c r="AF97" i="12"/>
  <c r="AG97" i="12" s="1"/>
  <c r="AF75" i="12"/>
  <c r="AG75" i="12" s="1"/>
  <c r="AF113" i="12"/>
  <c r="AG113" i="12" s="1"/>
  <c r="AF105" i="12"/>
  <c r="AG105" i="12" s="1"/>
  <c r="AF114" i="12"/>
  <c r="AG114" i="12" s="1"/>
  <c r="AF27" i="12"/>
  <c r="AG27" i="12" s="1"/>
  <c r="AF90" i="12"/>
  <c r="AG90" i="12" s="1"/>
  <c r="AF96" i="12"/>
  <c r="AG96" i="12" s="1"/>
  <c r="AF32" i="12"/>
  <c r="AG32" i="12" s="1"/>
  <c r="AF64" i="12"/>
  <c r="AG64" i="12" s="1"/>
  <c r="AF62" i="12"/>
  <c r="AG62" i="12" s="1"/>
  <c r="AF103" i="12"/>
  <c r="AG103" i="12" s="1"/>
  <c r="AF31" i="12"/>
  <c r="AG31" i="12" s="1"/>
  <c r="AF110" i="12"/>
  <c r="AG110" i="12" s="1"/>
  <c r="AF36" i="12"/>
  <c r="AG36" i="12" s="1"/>
  <c r="AF34" i="12"/>
  <c r="AG34" i="12" s="1"/>
  <c r="AF68" i="12"/>
  <c r="AG68" i="12" s="1"/>
  <c r="AF66" i="12"/>
  <c r="AG66" i="12" s="1"/>
  <c r="AF81" i="12"/>
  <c r="AG81" i="12" s="1"/>
  <c r="AF107" i="12"/>
  <c r="AG107" i="12" s="1"/>
  <c r="AF24" i="12"/>
  <c r="AG24" i="12" s="1"/>
  <c r="AF22" i="12"/>
  <c r="AG22" i="12" s="1"/>
  <c r="AF56" i="12"/>
  <c r="AG56" i="12" s="1"/>
  <c r="AF54" i="12"/>
  <c r="AG54" i="12" s="1"/>
  <c r="AF95" i="12"/>
  <c r="AG95" i="12" s="1"/>
  <c r="AF29" i="12"/>
  <c r="AG29" i="12" s="1"/>
  <c r="AF53" i="12"/>
  <c r="AG53" i="12" s="1"/>
  <c r="AF106" i="12"/>
  <c r="AG106" i="12" s="1"/>
  <c r="AF30" i="12"/>
  <c r="AG30" i="12" s="1"/>
  <c r="AF77" i="12"/>
  <c r="AG77" i="12" s="1"/>
  <c r="AF21" i="12"/>
  <c r="AG21" i="12" s="1"/>
  <c r="AF16" i="12"/>
  <c r="AG16" i="12" s="1"/>
  <c r="AF84" i="12"/>
  <c r="AG84" i="12" s="1"/>
  <c r="AF82" i="12"/>
  <c r="AG82" i="12" s="1"/>
  <c r="AF98" i="12"/>
  <c r="AG98" i="12" s="1"/>
  <c r="AF87" i="12"/>
  <c r="AG87" i="12" s="1"/>
  <c r="AF40" i="12"/>
  <c r="AG40" i="12" s="1"/>
  <c r="AF38" i="12"/>
  <c r="AG38" i="12" s="1"/>
  <c r="AF72" i="12"/>
  <c r="AG72" i="12" s="1"/>
  <c r="AF70" i="12"/>
  <c r="AG70" i="12" s="1"/>
  <c r="AF85" i="12"/>
  <c r="AG85" i="12" s="1"/>
  <c r="AF111" i="12"/>
  <c r="AG111" i="12" s="1"/>
  <c r="AF17" i="12"/>
  <c r="AG17" i="12" s="1"/>
  <c r="AF45" i="12"/>
  <c r="AG45" i="12" s="1"/>
  <c r="AF43" i="12"/>
  <c r="AG43" i="12" s="1"/>
  <c r="AF69" i="12"/>
  <c r="AG69" i="12" s="1"/>
  <c r="AF93" i="12"/>
  <c r="AG93" i="12" s="1"/>
  <c r="AF71" i="12"/>
  <c r="AG71" i="12" s="1"/>
  <c r="AF112" i="12"/>
  <c r="AG112" i="12" s="1"/>
  <c r="AF48" i="12"/>
  <c r="AG48" i="12" s="1"/>
  <c r="AF46" i="12"/>
  <c r="AG46" i="12" s="1"/>
  <c r="AF80" i="12"/>
  <c r="AG80" i="12" s="1"/>
  <c r="AF78" i="12"/>
  <c r="AG78" i="12" s="1"/>
  <c r="AF94" i="12"/>
  <c r="AG94" i="12" s="1"/>
  <c r="AF83" i="12"/>
  <c r="AG83" i="12" s="1"/>
  <c r="AF86" i="12"/>
  <c r="AG86" i="12" s="1"/>
  <c r="AF92" i="12"/>
  <c r="AG92" i="12" s="1"/>
  <c r="AF26" i="12"/>
  <c r="AG26" i="12" s="1"/>
  <c r="AF58" i="12"/>
  <c r="AG58" i="12" s="1"/>
  <c r="AF99" i="12"/>
  <c r="AG99" i="12" s="1"/>
  <c r="AF33" i="12"/>
  <c r="AG33" i="12" s="1"/>
  <c r="AF57" i="12"/>
  <c r="AG57" i="12" s="1"/>
  <c r="AF100" i="12"/>
  <c r="AG100" i="12" s="1"/>
  <c r="AC39" i="32"/>
  <c r="AD39" i="32" s="1"/>
  <c r="AC103" i="32"/>
  <c r="AD103" i="32" s="1"/>
  <c r="AC72" i="32"/>
  <c r="AD72" i="32" s="1"/>
  <c r="AC37" i="32"/>
  <c r="AD37" i="32" s="1"/>
  <c r="AC101" i="32"/>
  <c r="AD101" i="32" s="1"/>
  <c r="AC70" i="32"/>
  <c r="AD70" i="32" s="1"/>
  <c r="AC23" i="32"/>
  <c r="AD23" i="32" s="1"/>
  <c r="AC91" i="32"/>
  <c r="AD91" i="32" s="1"/>
  <c r="AC60" i="32"/>
  <c r="AD60" i="32" s="1"/>
  <c r="AC26" i="32"/>
  <c r="AD26" i="32" s="1"/>
  <c r="AC89" i="32"/>
  <c r="AD89" i="32" s="1"/>
  <c r="AC58" i="32"/>
  <c r="AD58" i="32" s="1"/>
  <c r="AC29" i="32"/>
  <c r="AD29" i="32" s="1"/>
  <c r="AC79" i="32"/>
  <c r="AD79" i="32" s="1"/>
  <c r="AC48" i="32"/>
  <c r="AD48" i="32" s="1"/>
  <c r="AC112" i="32"/>
  <c r="AD112" i="32" s="1"/>
  <c r="AC77" i="32"/>
  <c r="AD77" i="32" s="1"/>
  <c r="AC46" i="32"/>
  <c r="AD46" i="32" s="1"/>
  <c r="AC110" i="32"/>
  <c r="AD110" i="32" s="1"/>
  <c r="AC51" i="32"/>
  <c r="AD51" i="32" s="1"/>
  <c r="AC13" i="32"/>
  <c r="AD13" i="32" s="1"/>
  <c r="AC84" i="32"/>
  <c r="AD84" i="32" s="1"/>
  <c r="AC49" i="32"/>
  <c r="AD49" i="32" s="1"/>
  <c r="AC14" i="32"/>
  <c r="AC82" i="32"/>
  <c r="AD82" i="32" s="1"/>
  <c r="AC55" i="32"/>
  <c r="AD55" i="32" s="1"/>
  <c r="AC19" i="32"/>
  <c r="AD19" i="32" s="1"/>
  <c r="AC88" i="32"/>
  <c r="AD88" i="32" s="1"/>
  <c r="AC53" i="32"/>
  <c r="AD53" i="32" s="1"/>
  <c r="AC16" i="32"/>
  <c r="AD16" i="32" s="1"/>
  <c r="AC86" i="32"/>
  <c r="AD86" i="32" s="1"/>
  <c r="AC43" i="32"/>
  <c r="AD43" i="32" s="1"/>
  <c r="AC107" i="32"/>
  <c r="AD107" i="32" s="1"/>
  <c r="AC76" i="32"/>
  <c r="AD76" i="32" s="1"/>
  <c r="AC41" i="32"/>
  <c r="AD41" i="32" s="1"/>
  <c r="AC105" i="32"/>
  <c r="AD105" i="32" s="1"/>
  <c r="AC74" i="32"/>
  <c r="AD74" i="32" s="1"/>
  <c r="AC28" i="32"/>
  <c r="AD28" i="32" s="1"/>
  <c r="AC95" i="32"/>
  <c r="AD95" i="32" s="1"/>
  <c r="AC64" i="32"/>
  <c r="AD64" i="32" s="1"/>
  <c r="AC31" i="32"/>
  <c r="AD31" i="32" s="1"/>
  <c r="AC93" i="32"/>
  <c r="AD93" i="32" s="1"/>
  <c r="AC62" i="32"/>
  <c r="AD62" i="32" s="1"/>
  <c r="AC17" i="32"/>
  <c r="AD17" i="32" s="1"/>
  <c r="AC67" i="32"/>
  <c r="AD67" i="32" s="1"/>
  <c r="AC35" i="32"/>
  <c r="AD35" i="32" s="1"/>
  <c r="AC100" i="32"/>
  <c r="AD100" i="32" s="1"/>
  <c r="AC65" i="32"/>
  <c r="AD65" i="32" s="1"/>
  <c r="AC32" i="32"/>
  <c r="AD32" i="32" s="1"/>
  <c r="AC98" i="32"/>
  <c r="AD98" i="32" s="1"/>
  <c r="AC21" i="32"/>
  <c r="AD21" i="32" s="1"/>
  <c r="AC71" i="32"/>
  <c r="AD71" i="32" s="1"/>
  <c r="AC40" i="32"/>
  <c r="AD40" i="32" s="1"/>
  <c r="AC104" i="32"/>
  <c r="AD104" i="32" s="1"/>
  <c r="AC69" i="32"/>
  <c r="AD69" i="32" s="1"/>
  <c r="AC38" i="32"/>
  <c r="AD38" i="32" s="1"/>
  <c r="AC102" i="32"/>
  <c r="AD102" i="32" s="1"/>
  <c r="AC59" i="32"/>
  <c r="AD59" i="32" s="1"/>
  <c r="AC24" i="32"/>
  <c r="AD24" i="32" s="1"/>
  <c r="AC92" i="32"/>
  <c r="AD92" i="32" s="1"/>
  <c r="AC57" i="32"/>
  <c r="AD57" i="32" s="1"/>
  <c r="AC22" i="32"/>
  <c r="AD22" i="32" s="1"/>
  <c r="AC90" i="32"/>
  <c r="AD90" i="32" s="1"/>
  <c r="AC47" i="32"/>
  <c r="AD47" i="32" s="1"/>
  <c r="AC111" i="32"/>
  <c r="AD111" i="32" s="1"/>
  <c r="AC80" i="32"/>
  <c r="AD80" i="32" s="1"/>
  <c r="AC45" i="32"/>
  <c r="AD45" i="32" s="1"/>
  <c r="AC109" i="32"/>
  <c r="AD109" i="32" s="1"/>
  <c r="AC78" i="32"/>
  <c r="AD78" i="32" s="1"/>
  <c r="AC33" i="32"/>
  <c r="AD33" i="32" s="1"/>
  <c r="AC83" i="32"/>
  <c r="AD83" i="32" s="1"/>
  <c r="AC52" i="32"/>
  <c r="AD52" i="32" s="1"/>
  <c r="AC12" i="32"/>
  <c r="AC81" i="32"/>
  <c r="AD81" i="32" s="1"/>
  <c r="AC50" i="32"/>
  <c r="AD50" i="32" s="1"/>
  <c r="AC15" i="32"/>
  <c r="AD15" i="32" s="1"/>
  <c r="AC18" i="32"/>
  <c r="AD18" i="32" s="1"/>
  <c r="AC87" i="32"/>
  <c r="AD87" i="32" s="1"/>
  <c r="AC56" i="32"/>
  <c r="AD56" i="32" s="1"/>
  <c r="AC20" i="32"/>
  <c r="AD20" i="32" s="1"/>
  <c r="AC85" i="32"/>
  <c r="AD85" i="32" s="1"/>
  <c r="AC54" i="32"/>
  <c r="AD54" i="32" s="1"/>
  <c r="AC25" i="32"/>
  <c r="AD25" i="32" s="1"/>
  <c r="AC75" i="32"/>
  <c r="AD75" i="32" s="1"/>
  <c r="AC44" i="32"/>
  <c r="AD44" i="32" s="1"/>
  <c r="AC108" i="32"/>
  <c r="AD108" i="32" s="1"/>
  <c r="AC73" i="32"/>
  <c r="AD73" i="32" s="1"/>
  <c r="AC42" i="32"/>
  <c r="AD42" i="32" s="1"/>
  <c r="AC106" i="32"/>
  <c r="AD106" i="32" s="1"/>
  <c r="AC63" i="32"/>
  <c r="AD63" i="32" s="1"/>
  <c r="AC30" i="32"/>
  <c r="AD30" i="32" s="1"/>
  <c r="AC96" i="32"/>
  <c r="AD96" i="32" s="1"/>
  <c r="AC61" i="32"/>
  <c r="AD61" i="32" s="1"/>
  <c r="AC27" i="32"/>
  <c r="AD27" i="32" s="1"/>
  <c r="AC94" i="32"/>
  <c r="AD94" i="32" s="1"/>
  <c r="AC34" i="32"/>
  <c r="AD34" i="32" s="1"/>
  <c r="AC99" i="32"/>
  <c r="AD99" i="32" s="1"/>
  <c r="AC68" i="32"/>
  <c r="AD68" i="32" s="1"/>
  <c r="AC36" i="32"/>
  <c r="AD36" i="32" s="1"/>
  <c r="AC97" i="32"/>
  <c r="AD97" i="32" s="1"/>
  <c r="AC66" i="32"/>
  <c r="AD66" i="32" s="1"/>
  <c r="AC19" i="34"/>
  <c r="AD19" i="34" s="1"/>
  <c r="AC35" i="34"/>
  <c r="AD35" i="34" s="1"/>
  <c r="AC16" i="34"/>
  <c r="AD16" i="34" s="1"/>
  <c r="AC32" i="34"/>
  <c r="AD32" i="34" s="1"/>
  <c r="AC25" i="34"/>
  <c r="AD25" i="34" s="1"/>
  <c r="AC41" i="34"/>
  <c r="AD41" i="34" s="1"/>
  <c r="AC38" i="34"/>
  <c r="AD38" i="34" s="1"/>
  <c r="AC60" i="34"/>
  <c r="AD60" i="34" s="1"/>
  <c r="AC76" i="34"/>
  <c r="AD76" i="34" s="1"/>
  <c r="AC92" i="34"/>
  <c r="AD92" i="34" s="1"/>
  <c r="AC108" i="34"/>
  <c r="AD108" i="34" s="1"/>
  <c r="AC48" i="34"/>
  <c r="AD48" i="34" s="1"/>
  <c r="AC65" i="34"/>
  <c r="AD65" i="34" s="1"/>
  <c r="AC81" i="34"/>
  <c r="AD81" i="34" s="1"/>
  <c r="AC50" i="34"/>
  <c r="AD50" i="34" s="1"/>
  <c r="AC66" i="34"/>
  <c r="AD66" i="34" s="1"/>
  <c r="AC82" i="34"/>
  <c r="AD82" i="34" s="1"/>
  <c r="AC98" i="34"/>
  <c r="AD98" i="34" s="1"/>
  <c r="AC12" i="34"/>
  <c r="AD12" i="34" s="1"/>
  <c r="AC51" i="34"/>
  <c r="AD51" i="34" s="1"/>
  <c r="AC67" i="34"/>
  <c r="AD67" i="34" s="1"/>
  <c r="AC83" i="34"/>
  <c r="AD83" i="34" s="1"/>
  <c r="AC99" i="34"/>
  <c r="AD99" i="34" s="1"/>
  <c r="AC93" i="34"/>
  <c r="AD93" i="34" s="1"/>
  <c r="AC85" i="34"/>
  <c r="AD85" i="34" s="1"/>
  <c r="AC23" i="34"/>
  <c r="AD23" i="34" s="1"/>
  <c r="AC39" i="34"/>
  <c r="AD39" i="34" s="1"/>
  <c r="AC20" i="34"/>
  <c r="AD20" i="34" s="1"/>
  <c r="AC36" i="34"/>
  <c r="AD36" i="34" s="1"/>
  <c r="AC29" i="34"/>
  <c r="AD29" i="34" s="1"/>
  <c r="AC45" i="34"/>
  <c r="AD45" i="34" s="1"/>
  <c r="AC46" i="34"/>
  <c r="AD46" i="34" s="1"/>
  <c r="AC64" i="34"/>
  <c r="AD64" i="34" s="1"/>
  <c r="AC80" i="34"/>
  <c r="AD80" i="34" s="1"/>
  <c r="AC96" i="34"/>
  <c r="AD96" i="34" s="1"/>
  <c r="AC112" i="34"/>
  <c r="AD112" i="34" s="1"/>
  <c r="AC53" i="34"/>
  <c r="AD53" i="34" s="1"/>
  <c r="AC69" i="34"/>
  <c r="AD69" i="34" s="1"/>
  <c r="AC14" i="34"/>
  <c r="AD14" i="34" s="1"/>
  <c r="AC54" i="34"/>
  <c r="AD54" i="34" s="1"/>
  <c r="AC70" i="34"/>
  <c r="AD70" i="34" s="1"/>
  <c r="AC86" i="34"/>
  <c r="AD86" i="34" s="1"/>
  <c r="AC102" i="34"/>
  <c r="AD102" i="34" s="1"/>
  <c r="AC18" i="34"/>
  <c r="AD18" i="34" s="1"/>
  <c r="AC55" i="34"/>
  <c r="AD55" i="34" s="1"/>
  <c r="AC71" i="34"/>
  <c r="AD71" i="34" s="1"/>
  <c r="AC87" i="34"/>
  <c r="AD87" i="34" s="1"/>
  <c r="AC103" i="34"/>
  <c r="AD103" i="34" s="1"/>
  <c r="AC109" i="34"/>
  <c r="AD109" i="34" s="1"/>
  <c r="AC101" i="34"/>
  <c r="AD101" i="34" s="1"/>
  <c r="AC27" i="34"/>
  <c r="AD27" i="34" s="1"/>
  <c r="AC43" i="34"/>
  <c r="AD43" i="34" s="1"/>
  <c r="AC24" i="34"/>
  <c r="AD24" i="34" s="1"/>
  <c r="AC17" i="34"/>
  <c r="AD17" i="34" s="1"/>
  <c r="AC33" i="34"/>
  <c r="AD33" i="34" s="1"/>
  <c r="AC49" i="34"/>
  <c r="AD49" i="34" s="1"/>
  <c r="AC52" i="34"/>
  <c r="AD52" i="34" s="1"/>
  <c r="AC68" i="34"/>
  <c r="AD68" i="34" s="1"/>
  <c r="AC84" i="34"/>
  <c r="AD84" i="34" s="1"/>
  <c r="AC100" i="34"/>
  <c r="AD100" i="34" s="1"/>
  <c r="AC26" i="34"/>
  <c r="AD26" i="34" s="1"/>
  <c r="AC57" i="34"/>
  <c r="AD57" i="34" s="1"/>
  <c r="AC73" i="34"/>
  <c r="AD73" i="34" s="1"/>
  <c r="AC30" i="34"/>
  <c r="AD30" i="34" s="1"/>
  <c r="AC58" i="34"/>
  <c r="AD58" i="34" s="1"/>
  <c r="AC74" i="34"/>
  <c r="AD74" i="34" s="1"/>
  <c r="AC90" i="34"/>
  <c r="AD90" i="34" s="1"/>
  <c r="AC106" i="34"/>
  <c r="AD106" i="34" s="1"/>
  <c r="AC34" i="34"/>
  <c r="AD34" i="34" s="1"/>
  <c r="AC59" i="34"/>
  <c r="AD59" i="34" s="1"/>
  <c r="AC75" i="34"/>
  <c r="AD75" i="34" s="1"/>
  <c r="AC91" i="34"/>
  <c r="AD91" i="34" s="1"/>
  <c r="AC107" i="34"/>
  <c r="AD107" i="34" s="1"/>
  <c r="AC97" i="34"/>
  <c r="AD97" i="34" s="1"/>
  <c r="AC89" i="34"/>
  <c r="AD89" i="34" s="1"/>
  <c r="AC15" i="34"/>
  <c r="AD15" i="34" s="1"/>
  <c r="AC31" i="34"/>
  <c r="AD31" i="34" s="1"/>
  <c r="AC47" i="34"/>
  <c r="AD47" i="34" s="1"/>
  <c r="AC28" i="34"/>
  <c r="AD28" i="34" s="1"/>
  <c r="AC21" i="34"/>
  <c r="AD21" i="34" s="1"/>
  <c r="AC37" i="34"/>
  <c r="AD37" i="34" s="1"/>
  <c r="AC22" i="34"/>
  <c r="AD22" i="34" s="1"/>
  <c r="AC56" i="34"/>
  <c r="AD56" i="34" s="1"/>
  <c r="AC72" i="34"/>
  <c r="AD72" i="34" s="1"/>
  <c r="AC88" i="34"/>
  <c r="AD88" i="34" s="1"/>
  <c r="AC104" i="34"/>
  <c r="AD104" i="34" s="1"/>
  <c r="AC40" i="34"/>
  <c r="AD40" i="34" s="1"/>
  <c r="AC61" i="34"/>
  <c r="AD61" i="34" s="1"/>
  <c r="AC77" i="34"/>
  <c r="AD77" i="34" s="1"/>
  <c r="AC42" i="34"/>
  <c r="AD42" i="34" s="1"/>
  <c r="AC62" i="34"/>
  <c r="AD62" i="34" s="1"/>
  <c r="AC78" i="34"/>
  <c r="AD78" i="34" s="1"/>
  <c r="AC94" i="34"/>
  <c r="AD94" i="34" s="1"/>
  <c r="AC110" i="34"/>
  <c r="AD110" i="34" s="1"/>
  <c r="AC44" i="34"/>
  <c r="AD44" i="34" s="1"/>
  <c r="AC63" i="34"/>
  <c r="AD63" i="34" s="1"/>
  <c r="AC79" i="34"/>
  <c r="AD79" i="34" s="1"/>
  <c r="AC95" i="34"/>
  <c r="AD95" i="34" s="1"/>
  <c r="AC111" i="34"/>
  <c r="AD111" i="34" s="1"/>
  <c r="AC13" i="34"/>
  <c r="AD13" i="34" s="1"/>
  <c r="AC105" i="34"/>
  <c r="AD105" i="34" s="1"/>
  <c r="AC20" i="33"/>
  <c r="AD20" i="33" s="1"/>
  <c r="AC15" i="33"/>
  <c r="AD15" i="33" s="1"/>
  <c r="AC31" i="33"/>
  <c r="AD31" i="33" s="1"/>
  <c r="AC47" i="33"/>
  <c r="AD47" i="33" s="1"/>
  <c r="AC63" i="33"/>
  <c r="AD63" i="33" s="1"/>
  <c r="AC79" i="33"/>
  <c r="AD79" i="33" s="1"/>
  <c r="AC95" i="33"/>
  <c r="AD95" i="33" s="1"/>
  <c r="AC111" i="33"/>
  <c r="AD111" i="33" s="1"/>
  <c r="AC32" i="33"/>
  <c r="AD32" i="33" s="1"/>
  <c r="AC48" i="33"/>
  <c r="AD48" i="33" s="1"/>
  <c r="AC64" i="33"/>
  <c r="AD64" i="33" s="1"/>
  <c r="AC80" i="33"/>
  <c r="AD80" i="33" s="1"/>
  <c r="AC29" i="33"/>
  <c r="AD29" i="33" s="1"/>
  <c r="AC45" i="33"/>
  <c r="AD45" i="33" s="1"/>
  <c r="AC61" i="33"/>
  <c r="AD61" i="33" s="1"/>
  <c r="AC17" i="33"/>
  <c r="AD17" i="33" s="1"/>
  <c r="AC38" i="33"/>
  <c r="AD38" i="33" s="1"/>
  <c r="AC81" i="33"/>
  <c r="AD81" i="33" s="1"/>
  <c r="AC105" i="33"/>
  <c r="AD105" i="33" s="1"/>
  <c r="AC82" i="33"/>
  <c r="AD82" i="33" s="1"/>
  <c r="AC106" i="33"/>
  <c r="AD106" i="33" s="1"/>
  <c r="AC77" i="33"/>
  <c r="AD77" i="33" s="1"/>
  <c r="AC102" i="33"/>
  <c r="AD102" i="33" s="1"/>
  <c r="AC74" i="33"/>
  <c r="AD74" i="33" s="1"/>
  <c r="AC98" i="33"/>
  <c r="AD98" i="33" s="1"/>
  <c r="AC33" i="33"/>
  <c r="AD33" i="33" s="1"/>
  <c r="AC65" i="33"/>
  <c r="AD65" i="33" s="1"/>
  <c r="AC42" i="33"/>
  <c r="AD42" i="33" s="1"/>
  <c r="AC110" i="33"/>
  <c r="AD110" i="33" s="1"/>
  <c r="AC90" i="33"/>
  <c r="AD90" i="33" s="1"/>
  <c r="AC85" i="33"/>
  <c r="AD85" i="33" s="1"/>
  <c r="AC78" i="33"/>
  <c r="AD78" i="33" s="1"/>
  <c r="AC104" i="33"/>
  <c r="AD104" i="33" s="1"/>
  <c r="AC13" i="33"/>
  <c r="AD13" i="33" s="1"/>
  <c r="AC76" i="33"/>
  <c r="AD76" i="33" s="1"/>
  <c r="AC34" i="33"/>
  <c r="AD34" i="33" s="1"/>
  <c r="AC70" i="33"/>
  <c r="AD70" i="33" s="1"/>
  <c r="AC12" i="33"/>
  <c r="AD12" i="33" s="1"/>
  <c r="AC14" i="33"/>
  <c r="AD14" i="33" s="1"/>
  <c r="AC19" i="33"/>
  <c r="AD19" i="33" s="1"/>
  <c r="AC35" i="33"/>
  <c r="AD35" i="33" s="1"/>
  <c r="AC51" i="33"/>
  <c r="AD51" i="33" s="1"/>
  <c r="AC67" i="33"/>
  <c r="AD67" i="33" s="1"/>
  <c r="AC83" i="33"/>
  <c r="AD83" i="33" s="1"/>
  <c r="AC99" i="33"/>
  <c r="AD99" i="33" s="1"/>
  <c r="AC21" i="33"/>
  <c r="AD21" i="33" s="1"/>
  <c r="AC36" i="33"/>
  <c r="AD36" i="33" s="1"/>
  <c r="AC52" i="33"/>
  <c r="AD52" i="33" s="1"/>
  <c r="AC68" i="33"/>
  <c r="AD68" i="33" s="1"/>
  <c r="AC84" i="33"/>
  <c r="AD84" i="33" s="1"/>
  <c r="AC49" i="33"/>
  <c r="AD49" i="33" s="1"/>
  <c r="AC26" i="33"/>
  <c r="AD26" i="33" s="1"/>
  <c r="AC89" i="33"/>
  <c r="AD89" i="33" s="1"/>
  <c r="AC112" i="33"/>
  <c r="AD112" i="33" s="1"/>
  <c r="AC108" i="33"/>
  <c r="AD108" i="33" s="1"/>
  <c r="AC92" i="33"/>
  <c r="AD92" i="33" s="1"/>
  <c r="AC109" i="33"/>
  <c r="AD109" i="33" s="1"/>
  <c r="AC57" i="33"/>
  <c r="AD57" i="33" s="1"/>
  <c r="AC62" i="33"/>
  <c r="AD62" i="33" s="1"/>
  <c r="AC101" i="33"/>
  <c r="AD101" i="33" s="1"/>
  <c r="AC93" i="33"/>
  <c r="AD93" i="33" s="1"/>
  <c r="AC18" i="33"/>
  <c r="AD18" i="33" s="1"/>
  <c r="AC23" i="33"/>
  <c r="AD23" i="33" s="1"/>
  <c r="AC39" i="33"/>
  <c r="AD39" i="33" s="1"/>
  <c r="AC55" i="33"/>
  <c r="AD55" i="33" s="1"/>
  <c r="AC71" i="33"/>
  <c r="AD71" i="33" s="1"/>
  <c r="AC87" i="33"/>
  <c r="AD87" i="33" s="1"/>
  <c r="AC103" i="33"/>
  <c r="AD103" i="33" s="1"/>
  <c r="AC24" i="33"/>
  <c r="AD24" i="33" s="1"/>
  <c r="AC40" i="33"/>
  <c r="AD40" i="33" s="1"/>
  <c r="AC56" i="33"/>
  <c r="AD56" i="33" s="1"/>
  <c r="AC72" i="33"/>
  <c r="AD72" i="33" s="1"/>
  <c r="AC88" i="33"/>
  <c r="AD88" i="33" s="1"/>
  <c r="AC37" i="33"/>
  <c r="AD37" i="33" s="1"/>
  <c r="AC53" i="33"/>
  <c r="AD53" i="33" s="1"/>
  <c r="AC69" i="33"/>
  <c r="AD69" i="33" s="1"/>
  <c r="AC30" i="33"/>
  <c r="AD30" i="33" s="1"/>
  <c r="AC46" i="33"/>
  <c r="AD46" i="33" s="1"/>
  <c r="AC94" i="33"/>
  <c r="AD94" i="33" s="1"/>
  <c r="AC50" i="33"/>
  <c r="AD50" i="33" s="1"/>
  <c r="AC96" i="33"/>
  <c r="AD96" i="33" s="1"/>
  <c r="AC54" i="33"/>
  <c r="AD54" i="33" s="1"/>
  <c r="AC86" i="33"/>
  <c r="AD86" i="33" s="1"/>
  <c r="AC25" i="33"/>
  <c r="AD25" i="33" s="1"/>
  <c r="AC73" i="33"/>
  <c r="AD73" i="33" s="1"/>
  <c r="AC66" i="33"/>
  <c r="AD66" i="33" s="1"/>
  <c r="AC58" i="33"/>
  <c r="AD58" i="33" s="1"/>
  <c r="AC16" i="33"/>
  <c r="AD16" i="33" s="1"/>
  <c r="AC22" i="33"/>
  <c r="AD22" i="33" s="1"/>
  <c r="AC27" i="33"/>
  <c r="AD27" i="33" s="1"/>
  <c r="AC43" i="33"/>
  <c r="AD43" i="33" s="1"/>
  <c r="AC59" i="33"/>
  <c r="AD59" i="33" s="1"/>
  <c r="AC75" i="33"/>
  <c r="AD75" i="33" s="1"/>
  <c r="AC91" i="33"/>
  <c r="AD91" i="33" s="1"/>
  <c r="AC107" i="33"/>
  <c r="AD107" i="33" s="1"/>
  <c r="AC28" i="33"/>
  <c r="AD28" i="33" s="1"/>
  <c r="AC44" i="33"/>
  <c r="AD44" i="33" s="1"/>
  <c r="AC60" i="33"/>
  <c r="AD60" i="33" s="1"/>
  <c r="AC41" i="33"/>
  <c r="AD41" i="33" s="1"/>
  <c r="AC100" i="33"/>
  <c r="AD100" i="33" s="1"/>
  <c r="AC97" i="33"/>
  <c r="AD97" i="33" s="1"/>
  <c r="AB113" i="34"/>
  <c r="AB113" i="33"/>
  <c r="AG115" i="11"/>
  <c r="G10" i="11" s="1"/>
  <c r="K23" i="10" s="1"/>
  <c r="AD14" i="32" l="1"/>
  <c r="AB113" i="32"/>
  <c r="AG14" i="12"/>
  <c r="AG115" i="12" s="1"/>
  <c r="G10" i="12" s="1"/>
  <c r="K25" i="10" s="1"/>
  <c r="AF115" i="12"/>
  <c r="AD113" i="33"/>
  <c r="AD113" i="34"/>
  <c r="G8" i="34" s="1"/>
  <c r="Q39" i="52" s="1"/>
  <c r="AC113" i="33"/>
  <c r="AC113" i="34"/>
  <c r="AC113" i="32"/>
  <c r="AD12" i="32"/>
  <c r="AD113" i="32" s="1"/>
  <c r="G8" i="32" s="1"/>
  <c r="Q35" i="52" s="1"/>
  <c r="Q38" i="30" l="1"/>
  <c r="G8" i="33"/>
  <c r="Q37" i="52" s="1"/>
  <c r="K34" i="10"/>
  <c r="Q40" i="30"/>
  <c r="Q36" i="30"/>
  <c r="Q33" i="52" l="1"/>
  <c r="Q46" i="52" s="1"/>
  <c r="Q34" i="30"/>
  <c r="Q54" i="30" s="1"/>
  <c r="Q45" i="30" l="1"/>
  <c r="Q42" i="52"/>
  <c r="Q49" i="52" s="1"/>
  <c r="Q53" i="52"/>
  <c r="J17" i="4" l="1"/>
  <c r="A5" i="47"/>
  <c r="I17" i="16"/>
  <c r="Q52" i="52"/>
  <c r="G1018" i="29"/>
  <c r="F1018" i="29"/>
  <c r="G15" i="29" l="1"/>
  <c r="E18" i="28" s="1"/>
  <c r="E20" i="28" s="1"/>
  <c r="K43" i="10" s="1"/>
  <c r="K47" i="10" s="1"/>
  <c r="Q47" i="30" s="1"/>
  <c r="B41" i="10" l="1"/>
  <c r="Q50" i="30"/>
  <c r="Q57" i="30" s="1"/>
  <c r="A4" i="34" l="1"/>
  <c r="A4" i="33"/>
  <c r="A4" i="32"/>
  <c r="A5" i="11"/>
  <c r="A5" i="13"/>
  <c r="A5" i="12"/>
  <c r="Q60" i="30"/>
  <c r="Q61" i="30" s="1"/>
</calcChain>
</file>

<file path=xl/sharedStrings.xml><?xml version="1.0" encoding="utf-8"?>
<sst xmlns="http://schemas.openxmlformats.org/spreadsheetml/2006/main" count="1375" uniqueCount="767">
  <si>
    <t>Average Monthly</t>
  </si>
  <si>
    <t xml:space="preserve">Maximum Loan Amount  </t>
  </si>
  <si>
    <t>Loan Forgiveness Amount</t>
  </si>
  <si>
    <t>Represents the maximum amount a qualified borrower may apply for.</t>
  </si>
  <si>
    <t>MAXIMUM LOAN AMOUNT [Lesser of a) or $10 million]</t>
  </si>
  <si>
    <t>BALANCE OF LOAN NOT FORGIVEN (if any)</t>
  </si>
  <si>
    <t>Paycheck Protection Program</t>
  </si>
  <si>
    <t xml:space="preserve">1)  Payroll costs (defined above) </t>
  </si>
  <si>
    <t>Represents the maximum amount a qualified borrower may have forgiven.</t>
  </si>
  <si>
    <t>Maximum Loan Amount:</t>
  </si>
  <si>
    <t xml:space="preserve">NOTE:  Yellow highlighted cells represent variables that should be completed with your final business data. </t>
  </si>
  <si>
    <t>12-Month Total</t>
  </si>
  <si>
    <t>Payments for vacation, parental, family, medical, or sick leave</t>
  </si>
  <si>
    <t>Severance payments (for dismissal or separation)</t>
  </si>
  <si>
    <t>Payroll Costs:*</t>
  </si>
  <si>
    <t>State/Local Taxes on Employee Compensation</t>
  </si>
  <si>
    <t>Rent under lease agreements existing before 2/15/2020</t>
  </si>
  <si>
    <t>Specify time period used for payroll costs (calendar year 2019 or 12-month period prior to loan)</t>
  </si>
  <si>
    <t>* Does not include exclusions.</t>
  </si>
  <si>
    <t>Week 1</t>
  </si>
  <si>
    <t>Week 2</t>
  </si>
  <si>
    <t>Week 3</t>
  </si>
  <si>
    <t>Week 4</t>
  </si>
  <si>
    <t>Week 5</t>
  </si>
  <si>
    <t>Week 6</t>
  </si>
  <si>
    <t>Week 7</t>
  </si>
  <si>
    <t>Total</t>
  </si>
  <si>
    <t>Average Monthly Payroll Cost</t>
  </si>
  <si>
    <t>4)  Utilities ****</t>
  </si>
  <si>
    <t>8-Week Actual</t>
  </si>
  <si>
    <t>[a]</t>
  </si>
  <si>
    <t>[b]</t>
  </si>
  <si>
    <t>[c]</t>
  </si>
  <si>
    <t>[d]</t>
  </si>
  <si>
    <t>[m]</t>
  </si>
  <si>
    <t>[b - i] = [n]</t>
  </si>
  <si>
    <t>Covered Period</t>
  </si>
  <si>
    <t>Date of first disbursement from bank</t>
  </si>
  <si>
    <t>4/16-4/22</t>
  </si>
  <si>
    <t>4/23-4/29</t>
  </si>
  <si>
    <t>4/30-5/6</t>
  </si>
  <si>
    <t>5/7-5/13</t>
  </si>
  <si>
    <t>5/14-5/20</t>
  </si>
  <si>
    <t>5/21-5/27</t>
  </si>
  <si>
    <t>5/28-6/3</t>
  </si>
  <si>
    <t>6/4-6/10</t>
  </si>
  <si>
    <t>Weekly Management Tool - Incurred and Paid</t>
  </si>
  <si>
    <t>&gt; Do not cut date too close</t>
  </si>
  <si>
    <t>Week 8 &gt;</t>
  </si>
  <si>
    <t>Target-100% forgiveness</t>
  </si>
  <si>
    <t>Subtotal (excludes EIDL loan issues)</t>
  </si>
  <si>
    <t>8-Week</t>
  </si>
  <si>
    <t>Maximum Loan Amount - Check figure</t>
  </si>
  <si>
    <t>Tentative Forgivable Payroll Costs (before required reductions)</t>
  </si>
  <si>
    <t>Segregated Amount #1 - To be used for Covered Payroll for 8-week period (75%)</t>
  </si>
  <si>
    <t>Segregated Amount #2 - To be used for Covered Non-payroll items for 8-week period (25%)</t>
  </si>
  <si>
    <t>2)  Mortgage interest on real and personal property (not principal) and interest on any other debt obligation ****</t>
  </si>
  <si>
    <t>3)  Rent (including rents under a lease agreement) ****</t>
  </si>
  <si>
    <t>Allowable Uses of Funds During the "Covered Period" (8-week period after loan proceeds) Not Automatically Forgiveable</t>
  </si>
  <si>
    <t>Non-Payroll Covered Costs Incurred and Paid During the Covered Period (8-week period following loan origination):</t>
  </si>
  <si>
    <t>Utilities (electric, gas, water, transportation, telephone and internet) in existence before 2/15/20</t>
  </si>
  <si>
    <t>Interest payments on mortgage debt obligations for real or personal property in place before 2/15/2020</t>
  </si>
  <si>
    <t>Tentative Forgivable Covered Non-Payroll Costs (before required reductions)</t>
  </si>
  <si>
    <t>Divide by .75</t>
  </si>
  <si>
    <t>Multiply by .25</t>
  </si>
  <si>
    <t>Maximum Forgivable Non-Payroll Costs</t>
  </si>
  <si>
    <t>Subtract Tentative Forgivable Covered Non-Payroll Costs (before required reductions)</t>
  </si>
  <si>
    <t>Loan Amount</t>
  </si>
  <si>
    <t>[e]</t>
  </si>
  <si>
    <t>[g]</t>
  </si>
  <si>
    <t>[i]</t>
  </si>
  <si>
    <t>[e - b] = [f]</t>
  </si>
  <si>
    <t>Tentative Forgivable Amount (Lesser of [b] or [c+d])</t>
  </si>
  <si>
    <t>Step 1 - Reduce Forgiveness for Loan Proceeds not spent on Covered Costs during Covered Period:</t>
  </si>
  <si>
    <t>[c / g] = [h]</t>
  </si>
  <si>
    <t>Maximum Forgivable Loan Amount</t>
  </si>
  <si>
    <t>Lesser of Maximum Forgivable Loan Amount or Loan Amount</t>
  </si>
  <si>
    <t>Step 2 - Reduce Forgiveness for Excess Expenditures of Non-Payroll Costs</t>
  </si>
  <si>
    <t>[h] or [b]</t>
  </si>
  <si>
    <t>[j + d] = [k]</t>
  </si>
  <si>
    <t>Step 2 Reconciliation (no more than 25% of the “loan forgiveness” can be spent on non-payroll costs)</t>
  </si>
  <si>
    <t>Loan Forgiveness Before Required FTE and Salary Reductions</t>
  </si>
  <si>
    <t>[b+f+k]=[l]</t>
  </si>
  <si>
    <t xml:space="preserve">                 Lesser of (at borrower's choice):                                                                                                       [n]</t>
  </si>
  <si>
    <t xml:space="preserve"> [m]/[n]=[o]</t>
  </si>
  <si>
    <t>TOTAL LOAN FORGIVENESS EXPECTED</t>
  </si>
  <si>
    <t>TOTAL</t>
  </si>
  <si>
    <t>CHECK FIGURE: LOAN AMOUNT</t>
  </si>
  <si>
    <t>6/30/20</t>
  </si>
  <si>
    <t>FTE - FT</t>
  </si>
  <si>
    <t>FTE - PT</t>
  </si>
  <si>
    <t>Total FTE</t>
  </si>
  <si>
    <t>Not Forgiven</t>
  </si>
  <si>
    <t>Q1 2020 Wages - Average</t>
  </si>
  <si>
    <t>Covered Period Wages</t>
  </si>
  <si>
    <t>Actual Decrease in Wages</t>
  </si>
  <si>
    <t>Allowable Decrease</t>
  </si>
  <si>
    <t>[h] or [b]*[i]=[j]</t>
  </si>
  <si>
    <t>Estimated Maximum Loan and Forgiveness Amount - Version 2.0 (5.27.20)</t>
  </si>
  <si>
    <t>DISCLAIMER AND TERMS OF USE: This worksheet is formatted for traditional businesses with payroll expenses assuming no EIDL loan, and is intended for educational and discussion purposes only. The worksheet content is based on our understanding of the Coronavirus, Aid, Relief, and Economic Security (CARES) Act as of 05/27/20. This understanding could change based on additional guidance or interpretations. Before relying on any calculations herein, please check with your CPA or attorney (or our firm) to determine whether further updates or revisions to this worksheet are required. This worksheet is intended to be used in conjunction with and as a supplement to the Act and related authoritative guidance and should not be used as a replacement of such guidance.  This educational tool is not intended to replace individual accounting advice, does not constitute legal advice, and does not create any accounting/client relationship between our firms and any user.</t>
  </si>
  <si>
    <t>Gross salaries, wages, commissions, cash tips or equivalents, and similar compensation paid to employees (Do not include 1099 payments to independent contractors and do not include amounts to employees over $100k annualized (i.e. $15,385 max for the 8-week period)</t>
  </si>
  <si>
    <t>Group health care benefits, including insurance premiums (see exclusions/limitations for owner-employees, self employed, sole proprietor, and general partners)</t>
  </si>
  <si>
    <t>Employer Retirement Benefit Payments (see exclusions/limitations for owner-employees, self employed, sole proprietor, and general partners)</t>
  </si>
  <si>
    <t xml:space="preserve">**  Reductions in FTE may be remedied by FTE Reduction Exception or FTE Reduction Safe Harbor (see guidance). </t>
  </si>
  <si>
    <t xml:space="preserve">*** Compensation Reduction does not apply to a) any owners or b) employees over $100k annualized. See guidance and also Salary/Wage Reduction Safe Harbor. </t>
  </si>
  <si>
    <t>**** Rent, utilities, and interest are forgiveable only if you entered into the obligation (lease, loan service agreement) prior to Feb 15, 2020.</t>
  </si>
  <si>
    <r>
      <t xml:space="preserve">Payroll Costs </t>
    </r>
    <r>
      <rPr>
        <b/>
        <u val="singleAccounting"/>
        <sz val="11"/>
        <color rgb="FFFF0000"/>
        <rFont val="Calibri"/>
        <family val="2"/>
        <scheme val="minor"/>
      </rPr>
      <t>Incurred or Paid</t>
    </r>
    <r>
      <rPr>
        <b/>
        <sz val="11"/>
        <color theme="1"/>
        <rFont val="Calibri"/>
        <family val="2"/>
        <scheme val="minor"/>
      </rPr>
      <t xml:space="preserve"> During the Covered Period (8-week period following loan origination):</t>
    </r>
  </si>
  <si>
    <t xml:space="preserve">Payroll Costs (see documentation requirements in Loan Forgiveness Application): </t>
  </si>
  <si>
    <t xml:space="preserve">                Weekly Average Full-time Equivalent ("FTE") Employees During the Covered Period**</t>
  </si>
  <si>
    <t xml:space="preserve">                  Weekly Average # FTE employees for the period February 15, 2019 to June 30, 2019**</t>
  </si>
  <si>
    <t xml:space="preserve">                  Weekly Average # FTE employees for the period January 1, 2020 to February 29, 2020**</t>
  </si>
  <si>
    <t>Average</t>
  </si>
  <si>
    <t>Step 3 - Loan Forgiveness After Reductions for Employee Salary Reductions</t>
  </si>
  <si>
    <t>Step 4 - Reduce Forgiveness for Decrease in FTE (See exceptions in guidance)</t>
  </si>
  <si>
    <t>FULL-TIME EMPLOYEES - STEP 4</t>
  </si>
  <si>
    <t>PART-TIME EMPLOYEES - STEP 4</t>
  </si>
  <si>
    <t>Step 4 - Loan Forgiveness After Reductions for FTE</t>
  </si>
  <si>
    <t xml:space="preserve"> [l + m]=[n]</t>
  </si>
  <si>
    <t>Enter as a negative amount any reduction in average salary or wages of any employee during the Covered Period that is in excess of 25 percent of the average salary or wages of the employee during the most recent full quarter during which the employee was employed before the covered period (this is an individual employee analysis - see Loan Forgiveness Application for guidance). ***</t>
  </si>
  <si>
    <t>Employee Name</t>
  </si>
  <si>
    <t>Employer Identifier (last 4 of SS)</t>
  </si>
  <si>
    <t>PPP Loan Forgiveness Application</t>
  </si>
  <si>
    <t>Cash Compensation</t>
  </si>
  <si>
    <t>Average FTE</t>
  </si>
  <si>
    <t>Maximum allowed Compensation</t>
  </si>
  <si>
    <t>Total Compensation</t>
  </si>
  <si>
    <t>FTE Reduction Exceptions</t>
  </si>
  <si>
    <t>Totals</t>
  </si>
  <si>
    <t>To Table 1</t>
  </si>
  <si>
    <t>Week 8</t>
  </si>
  <si>
    <t>H</t>
  </si>
  <si>
    <t>Salary/Hourly Wage Reduction Safe Harbor (If Change in Compensation Rate Factor is less than .75)</t>
  </si>
  <si>
    <t>Is Step 2b Equal to or greater than Step 2a?</t>
  </si>
  <si>
    <t>Average Weekly Hours</t>
  </si>
  <si>
    <t>Has Salary/Hourly Reduction Safe Harbor Been Met - (If Step 2c is Equal or Greater than Step 2a)</t>
  </si>
  <si>
    <t>Determining the Salary/Hourly Wage Reduction - (Step 3a Minus Step 1a)
(Step 3b)</t>
  </si>
  <si>
    <t>Hourly Wage Reduction
(Step 3d)</t>
  </si>
  <si>
    <t>Salary Hourly Wage Reduction
(Step 3e)</t>
  </si>
  <si>
    <t>Total Salary/ Hourly Wage Reduction</t>
  </si>
  <si>
    <t>To Schedule A Line 5</t>
  </si>
  <si>
    <t>To Schedule A Line 4</t>
  </si>
  <si>
    <t>PPP Schedule A</t>
  </si>
  <si>
    <t>PPP Schedule A Worksheet, Table 1 Totals</t>
  </si>
  <si>
    <t>Line 1.</t>
  </si>
  <si>
    <t>Enter Cash Compensation (Box 1) from PPP Schedule A Worksheet, Table 1:</t>
  </si>
  <si>
    <t>Box 1</t>
  </si>
  <si>
    <t>Box 2</t>
  </si>
  <si>
    <t>Box 3</t>
  </si>
  <si>
    <t>To Schedule A</t>
  </si>
  <si>
    <t>Enter Average FTE (Box 2) from PPP Schedule A Worksheet, Table 1</t>
  </si>
  <si>
    <t>Line 2.</t>
  </si>
  <si>
    <t>Line 3.</t>
  </si>
  <si>
    <t>Line 4.</t>
  </si>
  <si>
    <t>PPP Schedule A Worksheet, Table 2 Totals</t>
  </si>
  <si>
    <t>Enter Cash Compensation (Box 4) from PPP Schedule A Worksheet, Table 2:</t>
  </si>
  <si>
    <t>Line 5.</t>
  </si>
  <si>
    <t>Enter Average FTE (Box 5) from PPP Schedule A Worksheet, Table 2:</t>
  </si>
  <si>
    <t>Non-Cash Compensation Payroll Costs During the Covered Period or the Alternative Payroll Period</t>
  </si>
  <si>
    <t>Line 6.</t>
  </si>
  <si>
    <t>Vendor</t>
  </si>
  <si>
    <t>Paid in Week 1</t>
  </si>
  <si>
    <t>Paid in Week 2</t>
  </si>
  <si>
    <t>Paid in Week 3</t>
  </si>
  <si>
    <t>Paid in Week 4</t>
  </si>
  <si>
    <t>Paid in Week 5</t>
  </si>
  <si>
    <t>Paid in Week 6</t>
  </si>
  <si>
    <t>Paid in Week 7</t>
  </si>
  <si>
    <t>Paid in Week 8</t>
  </si>
  <si>
    <t>Total Paid</t>
  </si>
  <si>
    <t>Line 7.</t>
  </si>
  <si>
    <t>Total amount paid by Borrower for employer contributions to employee retirement plans:</t>
  </si>
  <si>
    <t>Total amount paid by Borrower for employer contributions for employee health insurance:</t>
  </si>
  <si>
    <t>Net Premium Paid by Borrower</t>
  </si>
  <si>
    <t>Net Contribution Paid by Borrower</t>
  </si>
  <si>
    <t>Line 8.</t>
  </si>
  <si>
    <t>Compensation to Owners</t>
  </si>
  <si>
    <t>Line 9.</t>
  </si>
  <si>
    <t>Total amount paid to owner-employees/self-employed individual/general partners:
This amount may not be included in PPP Schedule A Worksheet, Table 1 or 2.  If there is more than one individual included, attach a separate table that list the names of and payments to each.</t>
  </si>
  <si>
    <t>Owner Compensation</t>
  </si>
  <si>
    <t>Owner 1  - Gross Payroll</t>
  </si>
  <si>
    <t>Owner 1  - Health Insurance</t>
  </si>
  <si>
    <t>Owner 1  - Retirement Plan</t>
  </si>
  <si>
    <t>Owner 2  - Gross Payroll</t>
  </si>
  <si>
    <t>Owner 2  - Health Insurance</t>
  </si>
  <si>
    <t>Owner 2  - Retirement Plan</t>
  </si>
  <si>
    <t>P</t>
  </si>
  <si>
    <t>R</t>
  </si>
  <si>
    <t>Payroll (P)
Health Ins (H)
Retirement Plan (R)</t>
  </si>
  <si>
    <t>Owner No.</t>
  </si>
  <si>
    <t>Schedule A Line 9</t>
  </si>
  <si>
    <t>To Table 2</t>
  </si>
  <si>
    <t>Total Payroll Costs</t>
  </si>
  <si>
    <t>Line 10.</t>
  </si>
  <si>
    <t>Payroll Costs (add lines 1, 4, 6, 7, 8, and 9)</t>
  </si>
  <si>
    <t>Full-Time Equivalency (FTE) Reduction Calculation</t>
  </si>
  <si>
    <t>Box 4</t>
  </si>
  <si>
    <t>Box 5</t>
  </si>
  <si>
    <t>MISSING 2019 LIMITATION</t>
  </si>
  <si>
    <t>2019 Payroll, Health Insurance and  Retirement Plan (maximim of $15,385)</t>
  </si>
  <si>
    <t>Maximum Allowed Payroll</t>
  </si>
  <si>
    <t>What defines an owner?</t>
  </si>
  <si>
    <t>Line 11.</t>
  </si>
  <si>
    <t>Average FTE during the Borrowers chosen reference period:</t>
  </si>
  <si>
    <t>Line 12.</t>
  </si>
  <si>
    <t>Total Average FTE (add lines 2 and 5)</t>
  </si>
  <si>
    <t>Line 13.</t>
  </si>
  <si>
    <t>If I haven't reduced  my employees or the average paid hours between January 1, 2020 and the end of the Covered Period, how do I document I didn't make any reductions?</t>
  </si>
  <si>
    <t>Hours From February 15, 2019 to June 30, 2019</t>
  </si>
  <si>
    <t>FTE Reduction Safe Harbor</t>
  </si>
  <si>
    <t>Hours From January 1, 2020 to February 29, 2020</t>
  </si>
  <si>
    <t>Chosen reference period average FTE</t>
  </si>
  <si>
    <t>On schedule A Worksheet FTE Reduction Safe Harbor Step 4, How should FTE's be identified or calculated?</t>
  </si>
  <si>
    <t>Step 1.</t>
  </si>
  <si>
    <t>Enter the Borrower's average FTE between February 15. 2020 and April 26, 2020.  Follow the same method that was used to calculate Average FTE in the PPP Schedule A Worksheet Tables.  Sum across all employees and enter:</t>
  </si>
  <si>
    <t>To Schedule A Worksheet - FTE Reduction  Safe Harbor</t>
  </si>
  <si>
    <t>Step 2.</t>
  </si>
  <si>
    <t>Step 3.</t>
  </si>
  <si>
    <t>If the entry for step 2 is greater than step 1, proceed to step 4.  Otherwise, the FTE Reduction Safe Harbor is not applicable and the Borrower must complete line 13 of PPP Schedule A by dividing line12 by line 11 of  that schedule.</t>
  </si>
  <si>
    <t>Step 4.</t>
  </si>
  <si>
    <t>Step 5.</t>
  </si>
  <si>
    <t>If the entry for step 4 is greater than or equal to step 2, enter 1.0 on line 13 of PPP Schedule A; the FTE Reduction Safe Harbor has been satisfied.  Otherwise, the FTE Reduction Safe Harbor does not apply and the borrower must complete line 13 of PPP Schedule A by dividing line 12 by line 11 of that schedule.</t>
  </si>
  <si>
    <t>Does Safe Harbor Apply?</t>
  </si>
  <si>
    <t>Enter the Borrower's total FTE in the Borrower's pay period inclusive of February 15, 2020.  Follow the same method that was used in step 1:</t>
  </si>
  <si>
    <t>PPP Loan Forgiveness Calculation Form</t>
  </si>
  <si>
    <t>Business Legal Name ("Borrower")</t>
  </si>
  <si>
    <t>DBA or Tradename, if applicable</t>
  </si>
  <si>
    <t>Business Address</t>
  </si>
  <si>
    <t>Business TIN (EIN,SSN)</t>
  </si>
  <si>
    <t>Business Phone</t>
  </si>
  <si>
    <t>Primary Contact</t>
  </si>
  <si>
    <t>E-mail Address</t>
  </si>
  <si>
    <t>Lender PPP Loan Number:</t>
  </si>
  <si>
    <t>SBA PPP Loan Number:</t>
  </si>
  <si>
    <t>Employees at time of Loan Application:</t>
  </si>
  <si>
    <t>PPP Loan Amount:</t>
  </si>
  <si>
    <t>EIDL Loan Advance Amount:</t>
  </si>
  <si>
    <t>Payroll Schedule: The frequency with which payroll is paid to employees is:</t>
  </si>
  <si>
    <t>Weekly</t>
  </si>
  <si>
    <t>Bi Weekly (every other week)</t>
  </si>
  <si>
    <t>Twice a Month</t>
  </si>
  <si>
    <t>Monthly</t>
  </si>
  <si>
    <t>Other</t>
  </si>
  <si>
    <t>EIDL Application Number:</t>
  </si>
  <si>
    <t>Covered Period:</t>
  </si>
  <si>
    <t>to</t>
  </si>
  <si>
    <t>Alternative Payroll Covered Period, if Applicable:</t>
  </si>
  <si>
    <t>If Borrower (together with affiliates, if applicable) received PPP loans in excess of $2 million, check here:</t>
  </si>
  <si>
    <t>Payroll and Nonpayroll Costs</t>
  </si>
  <si>
    <t>Payroll Costs (enter the amount from PPP Schedule A, line 10</t>
  </si>
  <si>
    <t>Business Mortgage Interest Payments:</t>
  </si>
  <si>
    <t>Business Rent or Lease Payments:</t>
  </si>
  <si>
    <t>Business Utility Payments:</t>
  </si>
  <si>
    <t>Adjustments for Full-Time Equivalency (FTE) and Salary/Hourly Wage Reductions</t>
  </si>
  <si>
    <t>Add the amounts on lines 1, 2, 3, and 4, then subtract the amount entered on line 5:</t>
  </si>
  <si>
    <t>Total Salary/Hourly Wage Reduction (enter the amount from PPP Schedule A, line 3):</t>
  </si>
  <si>
    <t>FTE Reduction Quotient (enter the number from PPP Schedule A, line 13</t>
  </si>
  <si>
    <t>Potential Forgiveness Amounts</t>
  </si>
  <si>
    <t>Forgiveness Amount (enter the smaller of lines 8, 9, and 10):</t>
  </si>
  <si>
    <t>Forgiveness Amount</t>
  </si>
  <si>
    <t>Total Business Utility Payments</t>
  </si>
  <si>
    <t>Total Business Rent or Lease Payments</t>
  </si>
  <si>
    <t>Forgiveness Amount Calculation:</t>
  </si>
  <si>
    <t>Modified Total (multiply line 6 by line 7):</t>
  </si>
  <si>
    <t>PPP Loan Disbursement Date:</t>
  </si>
  <si>
    <t>Total amount paid by Borrower for employer state and local taxes assessed on employee compensation:</t>
  </si>
  <si>
    <t>Hours Worked in Pay Period Including February 15, 2020</t>
  </si>
  <si>
    <t>2019 Payroll, Health Insurance and  Retirement Plan (maximum of $15,385)</t>
  </si>
  <si>
    <t>If we have weekly payroll and in 2019, and an employee cashed out vacation pay in addition to getting their regular compensation and it causes their annualized payroll for that one pay period to be over $100,000, do they go on Schedule A, Table 1 or Table 2?</t>
  </si>
  <si>
    <t>If we have weekly payroll and in 2019, we paid employees a bonus in addition to getting their regular compensation and it causes their annualized payroll for that one pay period to be over $100,000, do they go on Schedule A, Table 1 or Table 2?</t>
  </si>
  <si>
    <t>Questions</t>
  </si>
  <si>
    <t>PPP Schedule A Worksheet</t>
  </si>
  <si>
    <t>Table 1: List employees who:</t>
  </si>
  <si>
    <t xml:space="preserve"> - Were employed by the borrower at any point during the Covered Period or the Alternative Payroll Covered Period whose principal place of residence is the United States; and</t>
  </si>
  <si>
    <t xml:space="preserve"> - Received compensation from the borrowed at an annualized rate of less than or equal to $100,000 for all pay periods is 2019 or were not employed by the Borrower at any point in 2019.</t>
  </si>
  <si>
    <t>Table 2: List employees who:</t>
  </si>
  <si>
    <t xml:space="preserve"> - Were employed by the Borrower at any point during the Covered Period or the Alternative Payroll Covered Period whose principal place of residence is in the United States; and</t>
  </si>
  <si>
    <t xml:space="preserve"> - Received compensation from the Borrower at an annualized rate of more than $100,000 for any pay period in 2019.</t>
  </si>
  <si>
    <t>Description</t>
  </si>
  <si>
    <t>Schedule A Worksheet - FTE Reduction Safe Harbor</t>
  </si>
  <si>
    <t>PPP Schedule A, Line 6</t>
  </si>
  <si>
    <t>PPP Schedule A, Line 7</t>
  </si>
  <si>
    <t>PPP Schedule A, Line 8</t>
  </si>
  <si>
    <t>Schedule A, Line 9.3</t>
  </si>
  <si>
    <t>Schedule A, Line 9.1</t>
  </si>
  <si>
    <t>Schedule A, Line 9.2</t>
  </si>
  <si>
    <t>FTE - Standard Method</t>
  </si>
  <si>
    <t>FTE - Simplified Method</t>
  </si>
  <si>
    <t>Is Workers Compensation insurance included under "state and local taxes assessed on employee compensation?</t>
  </si>
  <si>
    <t>Lesser of D or G</t>
  </si>
  <si>
    <t>Lesser of D or J</t>
  </si>
  <si>
    <t>Lesser of G or J</t>
  </si>
  <si>
    <t>Payroll Reports for each payroll run in Covered Period plus the first payroll run after the covered period</t>
  </si>
  <si>
    <t>EIDL loan advance amount:</t>
  </si>
  <si>
    <t>Employees at Time of Forgiveness Application:</t>
  </si>
  <si>
    <t>Schedules / reports to provided in Excel format:</t>
  </si>
  <si>
    <t>Table 1 Employees:</t>
  </si>
  <si>
    <t xml:space="preserve"> - Schedule by employee for each payroll processed during the Covered Period or Alternative Payroll Covered Period and for the first scheduled payroll processed after the Covered Period or Alternative Payroll Covered Period including: date payroll paid, period of service, employee's name, last 4 digits of employee's social security number, a reference stating whether employee was paid on a salary or hourly basis, gross payroll paid, hours worked.</t>
  </si>
  <si>
    <t xml:space="preserve"> - Schedule by employee for the period from January 1, 2020 through March 31, 2020 including: employee name, last 4 digits of employee's social security number, if employee is salary based, annual salary or if hourly based, hourly wage rate and aveerage number of hours worked per week</t>
  </si>
  <si>
    <t xml:space="preserve"> - Schedule by employee as of February 15, 2020 including: employee name, last 4 digits of employee's social security number, if employee is salary based, annual salary or if hourly based, hourly wage rate</t>
  </si>
  <si>
    <t xml:space="preserve"> - Schedule by employee for the period from February 15, 2020 through April 26, 2020 including: employee name, last 4 digits of employee's social security number, if employee is salary based, annual salary or if hourly based, hourly wage rate</t>
  </si>
  <si>
    <t xml:space="preserve"> - Schedule by employee as of June 30, 2020 including: employee name, last 4 digits of employee's social security number, if employee is salary based, annual salary or if hourly based, hourly wage rate</t>
  </si>
  <si>
    <t>Table 2: Employees</t>
  </si>
  <si>
    <t>Table 1.1 - Cash Compensation Input Sheet</t>
  </si>
  <si>
    <t>Average Hours Worked per Week Between January 1, 2020 and March 31, 2020 (Compete if Step 3b is Greater Than zero)
(step 3c)</t>
  </si>
  <si>
    <t>To PPP Schedule A, Line 6</t>
  </si>
  <si>
    <t>To PPP Schedule A, Line 7</t>
  </si>
  <si>
    <t>To PPP Schedule A, Line 8</t>
  </si>
  <si>
    <t>To PPP Schedule A, Line 9</t>
  </si>
  <si>
    <t>Schedule A, Line 9 Table</t>
  </si>
  <si>
    <t>Total Health Insurance Payments</t>
  </si>
  <si>
    <t>Total Retirement Plan Contributions</t>
  </si>
  <si>
    <t>PPP Schedule A Worksheet - Line 11 Table</t>
  </si>
  <si>
    <t>Average FTE during the Borrower's chosen reference period Input Sheet</t>
  </si>
  <si>
    <t>(Hidden Cells include formulas)</t>
  </si>
  <si>
    <t>To Schedule A, Line 11</t>
  </si>
  <si>
    <t>To PPP Loan Forgiveness Calculation Form, Line 2</t>
  </si>
  <si>
    <t>To PPP Loan Forgiveness Calculation Form, Line 3</t>
  </si>
  <si>
    <t>To PPP Loan Forgiveness Calculation Form, Line 4</t>
  </si>
  <si>
    <t>Total Business Mortgage Interest Payments</t>
  </si>
  <si>
    <t>General Information Input Sheet</t>
  </si>
  <si>
    <t>Input Sheet Number 1</t>
  </si>
  <si>
    <t>Input Sheet Number 2</t>
  </si>
  <si>
    <t>Owner Name</t>
  </si>
  <si>
    <t>Payroll Protection Program</t>
  </si>
  <si>
    <t>Loan Forgiveness Application</t>
  </si>
  <si>
    <t>By Signing Below, You Make the Following Representations and Certifications on Behalf of the Borrower:</t>
  </si>
  <si>
    <t>was used to pay costs that are eligible for forgiveness (payroll costs to retain employees; business mortgage interest payments; business rent or lease payments; or business utility payments);</t>
  </si>
  <si>
    <t>includes all applicable reductions due to decreases in the number of full-time equivalent employees and salary/hourly wage reductions;</t>
  </si>
  <si>
    <t>does not include nonpayroll costs in excess of 25% of the amount requested; and</t>
  </si>
  <si>
    <t>The dollar amount for which forgiveness is requested:</t>
  </si>
  <si>
    <t>________</t>
  </si>
  <si>
    <t>I understand that if funds were knowingly used for unauthorized purposes, the federal government may pursue recovery of loan amounts and/or civil or criminal fraud charges.</t>
  </si>
  <si>
    <t>The borrower has accurately verified the payments for  the eligible payroll and nonpayroll costs for which the Borrower is requesting forgiveness.</t>
  </si>
  <si>
    <t>The information provided in this application and the information provided in all supporting documents and forms is true and correct in all material respects.  I understand that knowingly making a false statement to obtain forgiveness of an SBA-guaranteed loan is punishable under the law, including 18 USC 1001 and 3571 by imprisonment of not more than five years and/or a fine of up to $250,000; under 15 USC 645 by imprisonment of not more than two years and/or a fine if not more than $5,000; and, if submitted to a Federally insured institution, under 18 USC 1014 by imprisonment of not more than thirty years and/or fine of not more than $1,000,000.</t>
  </si>
  <si>
    <t>The tax documents I have submitted to the Lender are consistent with those the Borrower has submitted/will submit to the IRS and/or state tax or workforce agency.  I understand, acknowledge, and agree that the Lender can share the tax information with SBA's authorized representatives, including authorized representatives of the SBA Office of Inspector General, for the purpose of ensuring compliance with PPP requirements and all SBA reviews.</t>
  </si>
  <si>
    <t>Signature of Authorized Representative of Borrower</t>
  </si>
  <si>
    <t>Date</t>
  </si>
  <si>
    <t>Print Name</t>
  </si>
  <si>
    <t>Title</t>
  </si>
  <si>
    <t>does not exceed eight weeks' worth of 2019 compensation for any owner-employee or self employed individual/general partner, capped at $15,385 per individual</t>
  </si>
  <si>
    <t>I have submitted to the Lender the required documentation verifying payroll costs, the existence of obligations and service (as applicable) prior to February 15, 2020, and eligible business mortgage interest payments, business rents or lease payments, and business utility payments.</t>
  </si>
  <si>
    <t>I understand, acknowledge, and agree that SBA may request additional information for the purpose of evaluating the Borrower's eligibility for  the PPP loan forgiveness, and that the Borrower's failure to provide information requested by SBA may result in a determination that the Borrower was ineligible for the PPP loan or a denial of  the Borrower's loan forgiveness application.</t>
  </si>
  <si>
    <t>The Borrower's eligibility for loan forgiveness will be evaluated in accordance with the PPP regulations and guidance issued by SBA through the date of this application.  SBA may direct a lender to disapprove the Borrower's loan forgiveness application if the SBA determines that the Borrower was ineligible for the PPP loan.</t>
  </si>
  <si>
    <t>Determining the Salary/Hourly Wage Reduction - (Multiply Step 1b X.75)
(Step 3a)</t>
  </si>
  <si>
    <t xml:space="preserve"> Salary (S)/
Hourly (H)</t>
  </si>
  <si>
    <t>Hours For a Twelve Week Period Between May 1, 2019 to September 15, 2019 (Seasonal Employer Only)</t>
  </si>
  <si>
    <t>Average FTE From February 15, 2019 to June 30, 2019</t>
  </si>
  <si>
    <t>Average FTE From January 1, 2020 to February 29, 2020</t>
  </si>
  <si>
    <t>Total FTE for reference period</t>
  </si>
  <si>
    <t>Employee #1</t>
  </si>
  <si>
    <t>Employee #2</t>
  </si>
  <si>
    <t>Employee #3</t>
  </si>
  <si>
    <t>Employee #4</t>
  </si>
  <si>
    <t>Employee #5</t>
  </si>
  <si>
    <t>Employee #6</t>
  </si>
  <si>
    <t>Employee #7</t>
  </si>
  <si>
    <t>Employee #8</t>
  </si>
  <si>
    <t>Employee #9</t>
  </si>
  <si>
    <t>Employee #10</t>
  </si>
  <si>
    <t>Employee #11</t>
  </si>
  <si>
    <t>Employee #12</t>
  </si>
  <si>
    <t>Employee #13</t>
  </si>
  <si>
    <t>Employee #14</t>
  </si>
  <si>
    <t>Employee #15</t>
  </si>
  <si>
    <t>5545</t>
  </si>
  <si>
    <t>5546</t>
  </si>
  <si>
    <t>5547</t>
  </si>
  <si>
    <t>5548</t>
  </si>
  <si>
    <t>5549</t>
  </si>
  <si>
    <t>5550</t>
  </si>
  <si>
    <t>5551</t>
  </si>
  <si>
    <t>5552</t>
  </si>
  <si>
    <t>5553</t>
  </si>
  <si>
    <t>5554</t>
  </si>
  <si>
    <t>5555</t>
  </si>
  <si>
    <t>5556</t>
  </si>
  <si>
    <t>5557</t>
  </si>
  <si>
    <t>5558</t>
  </si>
  <si>
    <t>5559</t>
  </si>
  <si>
    <t>Employee #16</t>
  </si>
  <si>
    <t>5560</t>
  </si>
  <si>
    <t>Employee #17</t>
  </si>
  <si>
    <t>5561</t>
  </si>
  <si>
    <t>Gross Compensation</t>
  </si>
  <si>
    <t>Covered Period in Weeks</t>
  </si>
  <si>
    <t>Owner Compensation - Gross Income, Employer Paid Health Insurance and Employer Paid Retirement Plan Contributions</t>
  </si>
  <si>
    <t>To Schedule A, Line 9</t>
  </si>
  <si>
    <t>Type of Tax or Assessment</t>
  </si>
  <si>
    <t>2019 Covered Period Equivalent Compensation</t>
  </si>
  <si>
    <t>The authorized representative of the Borrower certifies to all of the below by initialing next to each one.</t>
  </si>
  <si>
    <t>Total Owner Payroll or Cash Compensation</t>
  </si>
  <si>
    <t>Average FTE For Twelve Week period Between May 1, 2019 and September 15, 2019 (Seasonal Employer Only)</t>
  </si>
  <si>
    <t>Employee #18</t>
  </si>
  <si>
    <t>Employee #19</t>
  </si>
  <si>
    <t>Employee #20</t>
  </si>
  <si>
    <t>Number of employees at time of forgiveness application (not FTE):</t>
  </si>
  <si>
    <t>Number of employees at time of loan application (not FTE):</t>
  </si>
  <si>
    <t>Total FTE reduction exceptions</t>
  </si>
  <si>
    <t>Simplified Method
FTE Between February 15, 2020 and April 26, 2020</t>
  </si>
  <si>
    <t>Standard Method
FTE Between February 15, 2020 and April 26, 2020</t>
  </si>
  <si>
    <t>Standard Method
FTE in Pay Period Including February 15, 2020</t>
  </si>
  <si>
    <t>Simplified Method
FTE in Pay Period Including February 15, 2020</t>
  </si>
  <si>
    <t>FTE between February 15, 2020 and April 26, 2020</t>
  </si>
  <si>
    <t>FTE in Pay Period Including February 15, 2020</t>
  </si>
  <si>
    <t>Subsequent Payments Made on or Before the Next Regular Payroll Date</t>
  </si>
  <si>
    <t>Total employer contributions to employee retirement plans</t>
  </si>
  <si>
    <t>Schedule A, Line 9.4</t>
  </si>
  <si>
    <t>Total business mortgage interest payments</t>
  </si>
  <si>
    <t>Subsequent Payment for Covered Period or APCP Incurred Mortgage Interest</t>
  </si>
  <si>
    <t>Subsequent Payment for Covered Period or APCP Incurred Business Rent or Lease Payments</t>
  </si>
  <si>
    <t>Total business rent or lease payments</t>
  </si>
  <si>
    <t>Subsequent Payment for Covered Period or APCP Incurred Utility Payments</t>
  </si>
  <si>
    <t>Total business utility payments</t>
  </si>
  <si>
    <t>Total Covered Period FTE or APCP FTE</t>
  </si>
  <si>
    <t>Subsequent Payroll Paid for Covered Period Payroll or APCP Paid on or Before the Next Regular Payroll Date</t>
  </si>
  <si>
    <t>Total Covered Period or APCP Compensation</t>
  </si>
  <si>
    <t>Subsequent Payroll Hours for Covered Period or APCP Payroll Paid on or Before the Next Regular Payroll Date</t>
  </si>
  <si>
    <t>Total employer state and local taxes assessed on employee compensation</t>
  </si>
  <si>
    <t>Maximum allowed total Covered Period or APCP compensation</t>
  </si>
  <si>
    <t>Maximum Allowed total Covered Period or APCP compensation</t>
  </si>
  <si>
    <t>Payroll Cost 60% Requirement (divide line 1 by 0.60):</t>
  </si>
  <si>
    <t>Is Borrower electing to use the Alternative Payroll Covered Period?</t>
  </si>
  <si>
    <t>Complete the areas of the following table highlighted in yellow</t>
  </si>
  <si>
    <t>Hide these columns</t>
  </si>
  <si>
    <t>Bi-weekly</t>
  </si>
  <si>
    <t>List employees (excluding Owners) who:</t>
  </si>
  <si>
    <t>5562</t>
  </si>
  <si>
    <t>5563</t>
  </si>
  <si>
    <t>5564</t>
  </si>
  <si>
    <t>Total employer contributions for employee health insurance</t>
  </si>
  <si>
    <t>Include all employees except Owners</t>
  </si>
  <si>
    <t>Covered Period / APCP Gross Payroll</t>
  </si>
  <si>
    <t>Covered Period / APCP Hours</t>
  </si>
  <si>
    <t>Annual Salary or  Hourly Wage Rate as of February 15, 2020</t>
  </si>
  <si>
    <t>Gross Payroll Between 
January 1, 2020 - March 31 ,2020</t>
  </si>
  <si>
    <t>Hours  Between
January 1, 2020 - March 31 ,2020</t>
  </si>
  <si>
    <t>Gross Payroll Between February 15, 2020 and April 26, 2020</t>
  </si>
  <si>
    <t>Hours Between February 15, 2020 and April 26, 2020</t>
  </si>
  <si>
    <t>Average Annual Salary or Hourly Wage Rate as of June 30, 2020</t>
  </si>
  <si>
    <t>Did Employee Receive Compensation at an Annualized Rate of Less Than or Equal to $100,000 for all Pay Periods in 2019 or Were Not Employed in 2019? (Input Yes or No)</t>
  </si>
  <si>
    <t>Employee Hire Date (MM/DD/YYYY)</t>
  </si>
  <si>
    <t>Employee Termination Date (if Applicable)
(MM/DD/YYYY)</t>
  </si>
  <si>
    <t>Is Employee an Owner (Input Yes or No)</t>
  </si>
  <si>
    <t>Owner</t>
  </si>
  <si>
    <t>is this changing</t>
  </si>
  <si>
    <t>Beginning of Period</t>
  </si>
  <si>
    <t>End of Period</t>
  </si>
  <si>
    <t xml:space="preserve"> - Selected pay period beginning date (MM/DD/YYYY):</t>
  </si>
  <si>
    <t>Standard Method FTE for Selected Pay Period</t>
  </si>
  <si>
    <t>Simplified Method FTE as of December 31, 2020</t>
  </si>
  <si>
    <t>First day of pay period beginning following PPP Loan Disbursement Date  (M/D/YYYY) (Enter only if Alternative Coverer Period is being used)</t>
  </si>
  <si>
    <t>Employee Name 
(Last name, first name)</t>
  </si>
  <si>
    <t>Date Paid
(M/D/YYYY)</t>
  </si>
  <si>
    <t>Invoice Period Covering
(M/D/YYYY - M/D/YYYY)</t>
  </si>
  <si>
    <t>Owner Name
(Last name, first name)</t>
  </si>
  <si>
    <t>Subsequent Health Insurance Premiums Paid on or Before the Next Regular Payroll Date</t>
  </si>
  <si>
    <t>Subsequent Retirement Plan Contributions Paid on or Before the Next Regular Payroll Date</t>
  </si>
  <si>
    <t>Total Covered Period or APCP Gross Payroll (Use if Payroll System  can Generate Report For Covered Period or APCP)</t>
  </si>
  <si>
    <t>Subsequent Payroll for Covered Period or APCP Payroll Paid on or Before the Next Regular Payroll Date (Prorate and Include Payroll for Covered Period or APCP Days Only)</t>
  </si>
  <si>
    <t>Total Covered Period or APCP Cash Compensation</t>
  </si>
  <si>
    <t>Maximum Allowed Total Covered Period or APCP Cash Compensation (Maximum of $15,835/$46,154)</t>
  </si>
  <si>
    <t>Total Payroll Hours for Covered Period or APCP Payroll Paid on or Before the Next Regular Payroll Date</t>
  </si>
  <si>
    <t>Total Covered Period or APCP Payroll Hours (Use if Payroll System  Report for Covered Period or APCP is Available)</t>
  </si>
  <si>
    <t xml:space="preserve"> - Were fired for cause, voluntarily resigned, voluntarily requested and received a reduction in hours, were employed as of February 15, 2020 and could not be rehired or replaced and employees not rehired or replaced due to reduced business activity due to compliance with COVID related regulations</t>
  </si>
  <si>
    <t>Exception  Payroll Hours for Covered Period  or APCP  on or Before the Next Regular Payroll Date</t>
  </si>
  <si>
    <t>Total Exception Payroll Hours for Covered Period  or APCP</t>
  </si>
  <si>
    <t>Payroll Hours Worked Between February 15, 2020 and April 26, 2020</t>
  </si>
  <si>
    <t>Payroll Hours Worked in Pay Period Including February 15, 2020</t>
  </si>
  <si>
    <t>Net State and Local Taxes Assessed on Employee Compensation Paid by Borrower</t>
  </si>
  <si>
    <t>Subsequent Payroll for Covered Period or APCP Paid on or Before the Next Regular Payroll Date</t>
  </si>
  <si>
    <t>Hours For a Twelve Week Period Between May 1, 2019 and September 15, 2019 (Seasonal Employer Only)</t>
  </si>
  <si>
    <t>Enter Salary/Hourly Wage Reduction (Box 3) from PPP Schedule A Worksheet, Table 1:
If the average annual salary or hourly wage for each employee listed on the PPP Schedule A Worksheet, Table 1 during the Covered Period or the Alternative Covered Payroll Period was at least 75% of such</t>
  </si>
  <si>
    <t>Hidden column has formula</t>
  </si>
  <si>
    <t>Checklist</t>
  </si>
  <si>
    <t>Payroll report supporting Covered Period Payroll Hours</t>
  </si>
  <si>
    <t xml:space="preserve"> - Health insurance premiums</t>
  </si>
  <si>
    <t xml:space="preserve"> - if yes, has deduction on schedule (11) been entered?</t>
  </si>
  <si>
    <t xml:space="preserve"> - Retirement plan contributions</t>
  </si>
  <si>
    <t xml:space="preserve"> - If subsequent period payment included, confirm amount was prorated</t>
  </si>
  <si>
    <t xml:space="preserve"> - Confirm invoice for claimed expenditures was submitted</t>
  </si>
  <si>
    <t xml:space="preserve"> - Confirm Invoice matches schedule</t>
  </si>
  <si>
    <t xml:space="preserve"> - Determine if schedule includes premiums for Owner</t>
  </si>
  <si>
    <t xml:space="preserve"> - Confirm evidence of payment including payment receipts, cancelled checks or account statements</t>
  </si>
  <si>
    <t>Non-cash payroll costs (if included in application)</t>
  </si>
  <si>
    <t xml:space="preserve"> - State and local taxes assessed</t>
  </si>
  <si>
    <t xml:space="preserve"> - Bank account statements documenting cash compensation</t>
  </si>
  <si>
    <t xml:space="preserve"> - Third-party payroll service provider service reports documenting cash compensation or,</t>
  </si>
  <si>
    <t>Covered Period cash compensation</t>
  </si>
  <si>
    <t xml:space="preserve"> - Report from Borrower bridging gross payroll to amounts on bank statement</t>
  </si>
  <si>
    <t>Nonpayroll expenditure</t>
  </si>
  <si>
    <t xml:space="preserve"> - Verification of existance prior to February 15, 2020 State form of existance</t>
  </si>
  <si>
    <t>Documents submitted must follow the following naming convention:</t>
  </si>
  <si>
    <t>"Tab Number". "Description"</t>
  </si>
  <si>
    <t>2. Internal Payroll Reports</t>
  </si>
  <si>
    <t>2. Bank statements</t>
  </si>
  <si>
    <t>Examples:</t>
  </si>
  <si>
    <t>3. Internal report including employee hours</t>
  </si>
  <si>
    <t>FTE for the selected pay period</t>
  </si>
  <si>
    <t>Did borrower's number of employees or the average paid hours reduce between January 1, 2020 and December 31, 2020?</t>
  </si>
  <si>
    <t>Total Covered Period or APCP Cash Compensation (Use if Payroll System  can Generate Report For Covered Period or APCP)</t>
  </si>
  <si>
    <t>Employee Identifier (last 4 of SS)</t>
  </si>
  <si>
    <t>Pay Period Including January 1, 2020</t>
  </si>
  <si>
    <t>Change</t>
  </si>
  <si>
    <t>If any satisfy any of the following three criteria, check the appropriate box, skip lines 11 and 12, and enter 1.0 on line 13; otherwise complete lines 11, 12, and 13:</t>
  </si>
  <si>
    <t xml:space="preserve"> - Selected pay period ending date (MM/DD/YYYY):</t>
  </si>
  <si>
    <t>Enter the Borrower's total FTE as of the earlier of December 31, 2020 and the date this application is submitted:</t>
  </si>
  <si>
    <t>Forgiveness Amount (enter the smaller of lines 5, 6, and 7):</t>
  </si>
  <si>
    <t>Loan Forgiveness Application Form 3508EZ</t>
  </si>
  <si>
    <t>Premiums paid covering owners who are self-employed individuals, general partners, or owner-employees of an S-corporation are not allowed and must be deducted from amounts claimed.</t>
  </si>
  <si>
    <t>Contributions paid covering owners who are self-employed individuals, or general partners are not allowed and must be deducted from amounts claimed.</t>
  </si>
  <si>
    <t>Complete the areas of the following table highlighted in yellow.</t>
  </si>
  <si>
    <t>Sole Proprietor Compensation</t>
  </si>
  <si>
    <t>Total owner compensation</t>
  </si>
  <si>
    <t xml:space="preserve">FTE Reduction Safe Harbor 1:  If you were unable to operate during the Covered Period at the same level of business activity as before February 15, 2020, due to compliance with requirements established or guidance issued between March 1, 2020 and December 31, 2020 by the Secretary of Health and Human Services, the Director of the Centers for Disease Control and </t>
  </si>
  <si>
    <t>2019 Covered Period Equivalent Compensation (maximum of $15,385/20,833)</t>
  </si>
  <si>
    <t>FTE Reduction Quotient (divide line 12 by line 11) or enter 1.0 if any of the criteria above are met:</t>
  </si>
  <si>
    <t>EIDL application number:</t>
  </si>
  <si>
    <t>PPP loan disbursement date - First date only (input date as M/D/YYYY):</t>
  </si>
  <si>
    <t>PPP loan amount:</t>
  </si>
  <si>
    <t>SBA PPP loan number (lender can provide):</t>
  </si>
  <si>
    <t>Lender PPP loan number (lender can provide):</t>
  </si>
  <si>
    <t>Primary business contact e-mail address:</t>
  </si>
  <si>
    <t>Covered Period weeks (Must be 8 or 24)</t>
  </si>
  <si>
    <t>Business legal name ("Borrower"):</t>
  </si>
  <si>
    <t>DBA or tradename, if applicable:</t>
  </si>
  <si>
    <t>Business address (street, city, state, zip code):</t>
  </si>
  <si>
    <t>Business tax identification number (EIN, SSN):</t>
  </si>
  <si>
    <t>Business phone:</t>
  </si>
  <si>
    <t>Primary business contact name:</t>
  </si>
  <si>
    <t>Number of employees in pay period</t>
  </si>
  <si>
    <t>Number of paid hours in pay period</t>
  </si>
  <si>
    <t>Review for changes</t>
  </si>
  <si>
    <t>Subtotal</t>
  </si>
  <si>
    <t>To Rpt 7. Schedule A Line 9</t>
  </si>
  <si>
    <t>2019 Net Self-Employed Income</t>
  </si>
  <si>
    <t>Subsequent State and Local Taxes Paid on or Before the Next Regular Payroll Date</t>
  </si>
  <si>
    <t>Total State and Local Taxes Assessed on Owner-Employee Payroll</t>
  </si>
  <si>
    <t>Enter Payroll Hours by Week Paid if not Entering  Total Payroll Hours in Previous Column
Week 1</t>
  </si>
  <si>
    <t>Enter Payroll by Week Paid if not Entering Total Gross Payroll in Previous Column
Week 1</t>
  </si>
  <si>
    <t>Enter Payroll Hours by Week Paid if not Entering Total Payroll Hours in Previous Column
Week 1</t>
  </si>
  <si>
    <t>Sole proprietor / Eligible self-employed individual</t>
  </si>
  <si>
    <t>Sole proprietor / Eligible self-employed individual - farming</t>
  </si>
  <si>
    <t>Single member LLC</t>
  </si>
  <si>
    <t>LLC</t>
  </si>
  <si>
    <t>General Partner</t>
  </si>
  <si>
    <t>Partnership</t>
  </si>
  <si>
    <t>1120 C-Corp</t>
  </si>
  <si>
    <t>1120S Sub S-Corp</t>
  </si>
  <si>
    <t>501(c)(3) nonprofit</t>
  </si>
  <si>
    <t>Tribal Business (sec. 31(b)(2)(c) of Small Business Act)</t>
  </si>
  <si>
    <t>Type of Entity (Must mark X in the appropriate box.  Mark one box only.):</t>
  </si>
  <si>
    <t>Forgivable 2019 Owner Compensation (General Partner multiplied by .9235)</t>
  </si>
  <si>
    <t>Complete if Borrower had employees</t>
  </si>
  <si>
    <t>501(c)(19) veterans organization</t>
  </si>
  <si>
    <t>To Rpt 7.  Schedule A Line 9</t>
  </si>
  <si>
    <t>Self-employed, sole proprietor, general partner, partners and single member LLC owners</t>
  </si>
  <si>
    <t>Concat B41</t>
  </si>
  <si>
    <t>Concat B31</t>
  </si>
  <si>
    <t>Concat B30</t>
  </si>
  <si>
    <t>PPP Schedule A Worksheet - Line 11 Exemption</t>
  </si>
  <si>
    <t>Probably delete</t>
  </si>
  <si>
    <t>Is Borrower eligible to file Form 3508EZ</t>
  </si>
  <si>
    <t>Borrower address and contact information</t>
  </si>
  <si>
    <t>SBA PPP Loan information</t>
  </si>
  <si>
    <t>Payroll Schedule</t>
  </si>
  <si>
    <t>Start of Covered Period</t>
  </si>
  <si>
    <t>End of Covered Period</t>
  </si>
  <si>
    <t>Start of Alternative Payroll Covered Period</t>
  </si>
  <si>
    <t>End of Alternative Payroll Covered Period</t>
  </si>
  <si>
    <t>Did Borrower receive PPP Loans in excess of $2 million</t>
  </si>
  <si>
    <t>Form 3508EZ Input Form</t>
  </si>
  <si>
    <t>Business Details</t>
  </si>
  <si>
    <t>Application Details</t>
  </si>
  <si>
    <t>General</t>
  </si>
  <si>
    <t>3508EZ Qualification</t>
  </si>
  <si>
    <t>Payroll Details</t>
  </si>
  <si>
    <t>Forgiveness Amount Calculation</t>
  </si>
  <si>
    <t>Line 1. Payroll Cost</t>
  </si>
  <si>
    <t>Line 2. Business Mortgage Interest Payments</t>
  </si>
  <si>
    <t>Line 3. Business Rent or Lease Payments</t>
  </si>
  <si>
    <t>Line 4. Business Utility Payments</t>
  </si>
  <si>
    <t>Upload Documents</t>
  </si>
  <si>
    <t>Form 3508 Input Form</t>
  </si>
  <si>
    <t>Demographic information</t>
  </si>
  <si>
    <t>SBA Data Entry</t>
  </si>
  <si>
    <t>SBA Data Entry Description</t>
  </si>
  <si>
    <t xml:space="preserve">Enter the following information in the Payroll Details section then click NEXT </t>
  </si>
  <si>
    <t>Enter the following amounts in the Forgiveness Application Calculation section and click NEXT</t>
  </si>
  <si>
    <t>If not already filled in, enter required information and click on Next</t>
  </si>
  <si>
    <t>If not already filled in, enter required information and click on NEXT</t>
  </si>
  <si>
    <t>Upload documents then click NEXT</t>
  </si>
  <si>
    <t>Line 5. (Add amounts on lines 1, 2, 3, and 4)</t>
  </si>
  <si>
    <t>Line 6. PPP Loan Amount</t>
  </si>
  <si>
    <t>Line 8. Forgiveness amount</t>
  </si>
  <si>
    <t>Line 7. Payroll Cost 60% Requirement</t>
  </si>
  <si>
    <t>Confirm the following amounts match the Portal forgiveness amounts then click NEXT</t>
  </si>
  <si>
    <t>Calculation Form</t>
  </si>
  <si>
    <t>Apply for Forgiveness</t>
  </si>
  <si>
    <t>(Need if statement)</t>
  </si>
  <si>
    <t>Hide Row</t>
  </si>
  <si>
    <t xml:space="preserve">2019 Owner Compensation Replacement - 
(See 1 Below) </t>
  </si>
  <si>
    <t xml:space="preserve">General Partner Unreimbursed Partnership Expenses
(See 3 Below) </t>
  </si>
  <si>
    <t xml:space="preserve">General Partner Depletion From Oil and Gas Properties
(See 3 Below) </t>
  </si>
  <si>
    <t>(1) 2019 Owner compensation replacement is derived from: a) Form 1040 Schedule C net income line 31; b) Form 1040 Schedule F line 34; c) Form 1065 Schedule K-1 Line 14; or d) if not in business in 2019, annualized net income from 1/1/20 - 2/29/20.</t>
  </si>
  <si>
    <t>(2) 2019 General Partner Section 179 deduction is derived from: Form 1065 Schedule K-1 Line 12. Enter as a positive number.</t>
  </si>
  <si>
    <t>(3) Enter as a positive number.</t>
  </si>
  <si>
    <t>General Partner Section 179 Deduction
(See 2 and 3 Below)</t>
  </si>
  <si>
    <t>Name of Payee</t>
  </si>
  <si>
    <t>Third Party Payroll Report Option</t>
  </si>
  <si>
    <t>ConcatB12</t>
  </si>
  <si>
    <t>Hide</t>
  </si>
  <si>
    <t>Enter either total amount of compensation by owner during the Covered Period or ACPC (Column D) OR amounts per week by owner (beginning Column E).</t>
  </si>
  <si>
    <t>Total Gross Payroll (Cash Compensation) During Covered Period or APCP By S-Corp or C-Corp Owner</t>
  </si>
  <si>
    <t>Gross Payroll (Cash Compensation) By Week For S-Corp or C-Corp Owner
Paid in
Week 1</t>
  </si>
  <si>
    <t>2019 Covered Period Equivalent Compensation (maximum of $15,385/$20,833)</t>
  </si>
  <si>
    <t>C-Corporation Owner Name
(Last name, first name)</t>
  </si>
  <si>
    <t>If "Other" payroll period is applicable, input number of days in pay period including  February 15, 2020 and complete schedule below</t>
  </si>
  <si>
    <t>Lender expected to provide - Hide Row</t>
  </si>
  <si>
    <t>2. ADP Payroll documentation</t>
  </si>
  <si>
    <t>17. Wells Fargo statements</t>
  </si>
  <si>
    <t>17. Lender amortization schedule dated M/D/YYYY</t>
  </si>
  <si>
    <t>3. Paylocity FTE documentation</t>
  </si>
  <si>
    <t>3. Internal payroll system report with payroll hours and FTE calc</t>
  </si>
  <si>
    <t>19. Cancelled check dated M/D/YYY</t>
  </si>
  <si>
    <t xml:space="preserve">Amount Paid or Pro-rated amount (See Rules) </t>
  </si>
  <si>
    <t>If third-party payroll processing provider report is available that provides total FTE for this classification of employees for the Covered Period or APCP based on SBA Form 3508 Loan Forgiveness Application, Enter the total FTE here  If this option is chosen, the same option must be chosen on Tab 12. Type 2 Emp 2020 FTE Cell H12:</t>
  </si>
  <si>
    <t>Input Sheet Number 13: Full Time Equivalents (Type 2 Employees)</t>
  </si>
  <si>
    <t>If third-party payroll processing provider report is available that provides total FTE for this classification of employees for the Covered Period or APCP based on SBA Form 3508 Loan Forgiveness Application, Enter the total FTE here.  If this option is chosen, the same option must be chosen on Tab 10 Type 1 Emp 2020 Comp Cell I13:</t>
  </si>
  <si>
    <t>Input Sheet Number 14: Full time Equivalents - FTE Reduction Exceptions Hours Worked</t>
  </si>
  <si>
    <t>Input Sheet Number 15: Average FTE during the Borrower's Chosen Reference Period</t>
  </si>
  <si>
    <t>Input Sheet Number 18: FTE Reduction Safe Harbor, Step 4</t>
  </si>
  <si>
    <t>Input Sheet Number 17: FTE Reduction Safe Harbor, Step 2 Hours</t>
  </si>
  <si>
    <t>Input Sheet Number 16: FTE Reduction Safe Harbor, Step 1 - FTE/Hours</t>
  </si>
  <si>
    <t>Input Sheet Number 20: Business Rent or Lease Payments During Covered Period</t>
  </si>
  <si>
    <t>Input Sheet Number 21: Business Utilities Payments During Covered Period</t>
  </si>
  <si>
    <t>Input Sheet Number 22: Employer Contributions for Employee Health Insurance</t>
  </si>
  <si>
    <t>Input Sheet Number 23: Employer Contributions to Employee Retirement Plans</t>
  </si>
  <si>
    <t>Input Sheet Number 24: Employer State and Local Taxes Assessed on Employee Compensation</t>
  </si>
  <si>
    <t>Insert hours worked for compensation included on Tab. 12 Type 2 Employee Compensation input sheet</t>
  </si>
  <si>
    <t>List employees (excluding owner-employees) who:</t>
  </si>
  <si>
    <t>Did Borrower reduce base wage rates by more than 25% between January 1, 2020 and the end of the Covered Period (if the forgiveness application is submitted prior to the end of a 24-week Covered Period, use the date the forgiveness application is submitted as the end date of the Covered Period) (Must answer Yes or No): If Borrower is unsure of the answer, you may use the tables below to determine your answer.</t>
  </si>
  <si>
    <t>If the answer to the previous question is "YES" and if Borrower received a third-party payroll service provider report with the calculated salary/hourly wage reduction penalty amount, enter here:
If Borrower did not receive a third-party payroll service provider report stating the amount of the penalty, you may use the tables below to determine the amount of the penalty, if any.</t>
  </si>
  <si>
    <t xml:space="preserve"> Is Employee Salary (S)/
Hourly (H)</t>
  </si>
  <si>
    <t>Change in Compensation Rate Factor 
(See Message in Column J)
(Step 1c)</t>
  </si>
  <si>
    <t>Annual Base Salary or  Hourly Base Wage Rate as of February 15, 2020
(Step 2a)</t>
  </si>
  <si>
    <t>Annual Base Salary or Hourly Base Wage Rate Between February 15,2020 and April 26, 2020
(Step 2b)</t>
  </si>
  <si>
    <t>Total Salary/ Hourly Wage Reduction (From Cell U1018)</t>
  </si>
  <si>
    <t>Input Sheet Number 9: FTE Reduction exemption - Number of employees and hours</t>
  </si>
  <si>
    <t>Input Sheet Number 8: Salary/Hourly Wage Reduction</t>
  </si>
  <si>
    <t>Base Payroll Hours Worked Between January 1, 2020 and March 31, 2020 (Required for Both Salary and Hourly Employees)
(Step 1b)</t>
  </si>
  <si>
    <t>Input Sheet Number 10:  Employee Cash Compensation (Type 1 employees only - See Payroll Cost Rules)</t>
  </si>
  <si>
    <t>Insert hours worked for the compensation included on Tab. 10 Type 1 Employee Compensation input sheet</t>
  </si>
  <si>
    <t>Paid in 
Week 2</t>
  </si>
  <si>
    <t>Paid in
Week 4</t>
  </si>
  <si>
    <t>Is Borrower using the standard or simplified method of calculating Full Time Equivalency (FTE)? (Standard = 1, Simplified = 2) - See Payroll Rules:</t>
  </si>
  <si>
    <t>Input Sheet Number 11: Full Time Equivalents (Type 1 Employees - See Payroll Cost Rules)</t>
  </si>
  <si>
    <t>Input Sheet Number 12: Cash Compensation (Type 2 Employees - See Payroll Rules)</t>
  </si>
  <si>
    <t>List employees (excluding owner employees) who:</t>
  </si>
  <si>
    <t>Concat B10</t>
  </si>
  <si>
    <r>
      <t xml:space="preserve">Average Base Annual Salary or Hourly Base Wage Rate - </t>
    </r>
    <r>
      <rPr>
        <b/>
        <sz val="11"/>
        <color theme="1"/>
        <rFont val="Garamond"/>
        <family val="1"/>
      </rPr>
      <t>Covered Period</t>
    </r>
    <r>
      <rPr>
        <sz val="11"/>
        <color theme="1"/>
        <rFont val="Garamond"/>
        <family val="1"/>
      </rPr>
      <t xml:space="preserve">
(Step 1a)</t>
    </r>
  </si>
  <si>
    <r>
      <t xml:space="preserve">Was Employee Employed between January 1, 2020 and March 31, 2020 </t>
    </r>
    <r>
      <rPr>
        <b/>
        <sz val="11"/>
        <color theme="1"/>
        <rFont val="Garamond"/>
        <family val="1"/>
      </rPr>
      <t>(MUST Answer Yes or No)</t>
    </r>
  </si>
  <si>
    <r>
      <t xml:space="preserve">Average Base Annual Salary or Hourly Base Wage Rate </t>
    </r>
    <r>
      <rPr>
        <b/>
        <sz val="11"/>
        <color theme="1"/>
        <rFont val="Garamond"/>
        <family val="1"/>
      </rPr>
      <t>Between January 1, 2020 and March 31 ,2020</t>
    </r>
    <r>
      <rPr>
        <sz val="11"/>
        <color theme="1"/>
        <rFont val="Garamond"/>
        <family val="1"/>
      </rPr>
      <t xml:space="preserve">
(Step 1b)</t>
    </r>
  </si>
  <si>
    <r>
      <t xml:space="preserve"> - Received compensation from the borrower at an annualized rate of </t>
    </r>
    <r>
      <rPr>
        <b/>
        <u/>
        <sz val="11"/>
        <color theme="1"/>
        <rFont val="Garamond"/>
        <family val="1"/>
      </rPr>
      <t>less than or equal to $100,000</t>
    </r>
    <r>
      <rPr>
        <b/>
        <sz val="11"/>
        <color theme="1"/>
        <rFont val="Garamond"/>
        <family val="1"/>
      </rPr>
      <t xml:space="preserve"> during all pay periods in 2019 or were not employed by the Borrower at any point in 2019.</t>
    </r>
  </si>
  <si>
    <r>
      <t xml:space="preserve"> - Received compensation from the borrower at an annualized rate of </t>
    </r>
    <r>
      <rPr>
        <b/>
        <u/>
        <sz val="11"/>
        <color theme="1"/>
        <rFont val="Garamond"/>
        <family val="1"/>
      </rPr>
      <t>less than or equal to $100,000</t>
    </r>
    <r>
      <rPr>
        <b/>
        <sz val="11"/>
        <color theme="1"/>
        <rFont val="Garamond"/>
        <family val="1"/>
      </rPr>
      <t xml:space="preserve"> for all pay periods is 2019 or were not employed by the Borrower at any point in 2019.</t>
    </r>
  </si>
  <si>
    <r>
      <t xml:space="preserve"> - Received compensation from the Borrower at an annualized rate of</t>
    </r>
    <r>
      <rPr>
        <b/>
        <u/>
        <sz val="11"/>
        <color theme="1"/>
        <rFont val="Garamond"/>
        <family val="1"/>
      </rPr>
      <t xml:space="preserve"> more than $100,000</t>
    </r>
    <r>
      <rPr>
        <b/>
        <sz val="11"/>
        <color theme="1"/>
        <rFont val="Garamond"/>
        <family val="1"/>
      </rPr>
      <t xml:space="preserve"> for any pay period in 2019 - See Payroll Rules.</t>
    </r>
  </si>
  <si>
    <r>
      <t xml:space="preserve"> - Received compensation from the Borrower at an annualized rate of </t>
    </r>
    <r>
      <rPr>
        <b/>
        <u/>
        <sz val="11"/>
        <color theme="1"/>
        <rFont val="Garamond"/>
        <family val="1"/>
      </rPr>
      <t>more than $100,000</t>
    </r>
    <r>
      <rPr>
        <b/>
        <sz val="11"/>
        <color theme="1"/>
        <rFont val="Garamond"/>
        <family val="1"/>
      </rPr>
      <t xml:space="preserve"> for any pay period in 2019.</t>
    </r>
  </si>
  <si>
    <r>
      <t>If third-party payroll processing provider report is available that provides total FTE for the entity for the period between February 15, 2020 and April 26, 2020 based on SBA Form 3508 Loan Forgiveness Application, Enter the</t>
    </r>
    <r>
      <rPr>
        <sz val="11"/>
        <color theme="1"/>
        <rFont val="Garamond"/>
        <family val="1"/>
      </rPr>
      <t xml:space="preserve"> </t>
    </r>
    <r>
      <rPr>
        <b/>
        <sz val="11"/>
        <color theme="1"/>
        <rFont val="Garamond"/>
        <family val="1"/>
      </rPr>
      <t>total FTE</t>
    </r>
    <r>
      <rPr>
        <sz val="11"/>
        <color theme="1"/>
        <rFont val="Garamond"/>
        <family val="1"/>
      </rPr>
      <t xml:space="preserve"> h</t>
    </r>
    <r>
      <rPr>
        <b/>
        <sz val="11"/>
        <color theme="1"/>
        <rFont val="Garamond"/>
        <family val="1"/>
      </rPr>
      <t>ere:</t>
    </r>
  </si>
  <si>
    <r>
      <t>If third-party payroll processing provider report is available that provides total FTE for the entity for the pay period that includes February 15, 2020 based on SBA Form 3508 Loan Forgiveness Application, Enter the</t>
    </r>
    <r>
      <rPr>
        <sz val="11"/>
        <color theme="1"/>
        <rFont val="Garamond"/>
        <family val="1"/>
      </rPr>
      <t xml:space="preserve"> </t>
    </r>
    <r>
      <rPr>
        <b/>
        <sz val="11"/>
        <color theme="1"/>
        <rFont val="Garamond"/>
        <family val="1"/>
      </rPr>
      <t>total FTE</t>
    </r>
    <r>
      <rPr>
        <sz val="11"/>
        <color theme="1"/>
        <rFont val="Garamond"/>
        <family val="1"/>
      </rPr>
      <t xml:space="preserve"> h</t>
    </r>
    <r>
      <rPr>
        <b/>
        <sz val="11"/>
        <color theme="1"/>
        <rFont val="Garamond"/>
        <family val="1"/>
      </rPr>
      <t>ere:</t>
    </r>
  </si>
  <si>
    <t>Input Sheet Number 19: Business Mortgage Interest Payments During Covered Period</t>
  </si>
  <si>
    <t xml:space="preserve">Average Annual Base Salary or Hourly Base Wage Rate as of the Final Pay Period Included for  Forgiveness, Date this Application is Submitted or December 31, 2020, Whichever is Earlier (DO NOT COMPLETE THIS STEP FOR EACH EMPLOYEE UNLESS INSTRUCTED TO IN COLUMN M)
(Step 2c) </t>
  </si>
  <si>
    <t>Enter payroll hours for the payroll period inclusive of December 31, 2020, the date this application is filed, or the final pay period in which payroll cost are included for forgiveness, whichever is earlier</t>
  </si>
  <si>
    <t>Enter the number of employees and number of paid hours during the pay period inclusive of January 1, 2020 and the pay period inclusive of the end of the Covered Period (if forgiveness application is submitted prior to the end of the 24 week Covered Period, use the final pay period in which the final payroll costs were included for forgiveness).</t>
  </si>
  <si>
    <t xml:space="preserve"> - Documentation supporting FTE as of the end of the Covered Period</t>
  </si>
  <si>
    <t xml:space="preserve"> - Documentation supporting FTE as of January 1, 2020 </t>
  </si>
  <si>
    <t>FTE</t>
  </si>
  <si>
    <t xml:space="preserve"> - Evidence of Payment and interest amount:</t>
  </si>
  <si>
    <t xml:space="preserve"> - Copy of lender amortization schedule/statement and cancelled checks</t>
  </si>
  <si>
    <t xml:space="preserve"> - Lender account statements for February 2020 and the months of the Covered Period through one month after the end of the Covered Period verifying interest amounts and eligible payments</t>
  </si>
  <si>
    <t xml:space="preserve"> - Confirm claimed amounts matche supporting documentation</t>
  </si>
  <si>
    <t>Nonpayroll Costs</t>
  </si>
  <si>
    <t>Business mortgage interest</t>
  </si>
  <si>
    <t>Business rents and interest payments</t>
  </si>
  <si>
    <t xml:space="preserve"> - Copy of Current Lease Agreement(s)</t>
  </si>
  <si>
    <t xml:space="preserve"> - Receipts or cancelled checks verifying eligible payments from the Covered Period or, lessor account statements  for February 2020 and the months of the Covered Period through one month after the end of the Covered Period verifying interest amounts and eligible payments</t>
  </si>
  <si>
    <t xml:space="preserve"> - Copy of invoices from February 2020 and those paid during the Covered Period</t>
  </si>
  <si>
    <t>Loan Forgiveness Application 3508EZ</t>
  </si>
  <si>
    <t>Business utility payments</t>
  </si>
  <si>
    <t xml:space="preserve"> - receipts, cancelled checks, or account statements verifying eligible payments</t>
  </si>
  <si>
    <t xml:space="preserve"> - Documentation showing:</t>
  </si>
  <si>
    <t xml:space="preserve"> - Reference Period average FTE employees on payroll per week employed by the Borrower:</t>
  </si>
  <si>
    <t xml:space="preserve"> - Between February 14, 2019 and June 30, 2019, or</t>
  </si>
  <si>
    <t xml:space="preserve"> - Between January 1, 2020 and Fevbruary 29, 2020, or</t>
  </si>
  <si>
    <t xml:space="preserve"> - in the case of a seasonal employer, any consecutive 12-week period between May 1, 2019 and September 15, 2019</t>
  </si>
  <si>
    <t xml:space="preserve"> - Documents supporting may include payroll tax filings reported, state quarterly business and individual employee wage reporting and unemploymnent insurance tax filings reported.</t>
  </si>
  <si>
    <t xml:space="preserve"> - Documents supported may cover periods longer than the specific time period</t>
  </si>
  <si>
    <t>What is the first day of the first pay period included in this application (Must enter M/D/YYYY):</t>
  </si>
  <si>
    <t>What is the last day of the final pay period included in this application (Must be no later than the end of the covered period) (Must enter M/D/YYYY):</t>
  </si>
  <si>
    <t>Enter cash compensation Borrower is using to apply for forgiveness.  Borrower does not have to enter payroll for the entire Covered Period if a shorter period provides full forgiveness.</t>
  </si>
  <si>
    <t>If Borrower is a seasonal employer, Borrower may choose to use hours from a twelve-week period between May 1, 2019 and September 15, 2019</t>
  </si>
  <si>
    <t>Insert the hours employees would have worked in the applicable periods if not for being fired for cause, voluntarily resigning, or voluntarily requesting and receiving a reduction in hours</t>
  </si>
  <si>
    <r>
      <t>If third-party payroll processing provider report is available that provides total FTE for the entity for period inclusive of December 31, 2020, the date this application is filed, or from the final pay period in which payroll costs are included for forgiveness, whichever is earlier. Enter the</t>
    </r>
    <r>
      <rPr>
        <sz val="11"/>
        <color theme="1"/>
        <rFont val="Garamond"/>
        <family val="1"/>
      </rPr>
      <t xml:space="preserve"> </t>
    </r>
    <r>
      <rPr>
        <b/>
        <sz val="11"/>
        <color theme="1"/>
        <rFont val="Garamond"/>
        <family val="1"/>
      </rPr>
      <t>total FTE worked during that period here:</t>
    </r>
  </si>
  <si>
    <t>Selected Pay Period Payroll Hours Worked</t>
  </si>
  <si>
    <t>Less Employee Paid Premium (enter amount as a positive number)</t>
  </si>
  <si>
    <t xml:space="preserve">Total Amount Paid or Pro-rated amount (See Rules) </t>
  </si>
  <si>
    <t>Less Employee Paid Contributions (enter amount as a positive number)</t>
  </si>
  <si>
    <t>Less Employee Contribution Amount 
(enter as a positive amount)</t>
  </si>
  <si>
    <t>Total 2019 Owner Cash Compensation</t>
  </si>
  <si>
    <t>2019 Owner-Employee Retirement Plan Contributions</t>
  </si>
  <si>
    <t>Owner-Employee Retirement Plan Contributions Eligible for Forgiveness</t>
  </si>
  <si>
    <t>Covered Period Total Cash Compensation, Health Insurance and Retirement Plan Contributions</t>
  </si>
  <si>
    <t>Covered Period Total Cash Compensation (Maximum of $15,385/$20,833)</t>
  </si>
  <si>
    <t>2019 Cash Compensation (Maximum of $15,385/$20,833)</t>
  </si>
  <si>
    <t>Allowable Owner Cash Compensation</t>
  </si>
  <si>
    <t>C-Corp, Sub S-Corp owner -employees</t>
  </si>
  <si>
    <t>To Rpt 3.  Schedule A Line 6</t>
  </si>
  <si>
    <t>To Rpt 3.  Schedule A Line 7</t>
  </si>
  <si>
    <t>To Rpt 3.  Schedule A Line 8</t>
  </si>
  <si>
    <t>Contributions paid covering owner-employees of a C-corporation or an S-corporation should be entered on Tab 6 Owner-Emp Comp Retire.</t>
  </si>
  <si>
    <t>Contributions paid covering owner-employees of a C-corporation or an S-corporation should be entered on Tab 7 Owner-Emp Comp Retire.</t>
  </si>
  <si>
    <t>Less Premium Covering Self-Employed Individuals, General Partners, Owner-Employee of a C-Corporation, or Owner-Employees of a S-Corporation  (enter amount as a positive number)</t>
  </si>
  <si>
    <t>Less Contributions Covering Self-Employed Individuals, General Partners, Owner-Employee of a C-Corporation, or Owner-Employees of a S-Corporation  (enter amount as a positive number)</t>
  </si>
  <si>
    <r>
      <t xml:space="preserve">Amount </t>
    </r>
    <r>
      <rPr>
        <b/>
        <u/>
        <sz val="11"/>
        <rFont val="Garamond"/>
        <family val="1"/>
      </rPr>
      <t>not</t>
    </r>
    <r>
      <rPr>
        <b/>
        <sz val="11"/>
        <rFont val="Garamond"/>
        <family val="1"/>
      </rPr>
      <t xml:space="preserve"> forgiven</t>
    </r>
  </si>
  <si>
    <t>Salary/Hourly Wage Reduction</t>
  </si>
  <si>
    <t>(Reductions in the # of Full-Time Equivalent Employees (FTE) that occurred during the Covered Period may decrease the amount of loan forgiveness available to Borrowers. To maximize loan forgiveness, determine if Safe Harbor 1 is applicable to Borrower as follows: Was the Borrower unable to operate during the Covered Period at the same level of business activity as before February 15, 2020, due to compliance with requirements established or guidance issued between March 1, 2020 and December 31, 2020 by the Secretary of Health and Human Services, the Director of the Centers for Disease Control and Prevention, or the Occupational Safety and Health Administration, related to the maintenance of standards of sanitation, social distancing, or any other work or customer safety requirements related to COVID-19? If this answer is YES, then Borrower is eligible for FTE Safe Harbor 1 and should answer the question YES.)</t>
  </si>
  <si>
    <t>If third-party payroll processing provider report is available that provides total cash compensation for this classification of employees for the Covered Period or APCP based on SBA Form 3508 Loan Forgiveness Application, Enter the total cash compensation here.   If this option is chosen, the same option must be chosen on Tab 11. Type 1 Emp 2020 FTE Cell I14:</t>
  </si>
  <si>
    <t>If third-party payroll processing provider report is available that provides total cash compensation for for this classification of employees for the Covered Period or APCP based on SBA Form 3508 Loan Forgiveness Application, Enter the total cash compensation here.  If this option is chosen, the same option must be chosen on Tab 13. Type 2 Emp 2020 FTE Cell H14:</t>
  </si>
  <si>
    <r>
      <t xml:space="preserve"> - Received compensation from the borrower at an annualized rate of </t>
    </r>
    <r>
      <rPr>
        <b/>
        <u/>
        <sz val="11"/>
        <color theme="1"/>
        <rFont val="Garamond"/>
        <family val="1"/>
      </rPr>
      <t>less than or equal to $100,000</t>
    </r>
    <r>
      <rPr>
        <b/>
        <sz val="11"/>
        <color theme="1"/>
        <rFont val="Garamond"/>
        <family val="1"/>
      </rPr>
      <t xml:space="preserve"> for all pay periods in 2019 or were not employed by the Borrower at any point in 2019 (IMPORTANT: This is not employees who made $100,000 or less during 2019. See Payroll Rules Slide Deck for "Type 1 Employees" for Definition and Example Calculation).</t>
    </r>
  </si>
  <si>
    <t>The earlier of; 1) the Pay Period Including the End of Covered Period or 2) the Pay Period in Which the Final Payroll Costs Were Included for Forgiveness</t>
  </si>
  <si>
    <t>If third-party payroll processing provider report is available that provides total chosen period FTE for the entity based on SBA Form 3508 Loan Forgiveness Application, Enter the total FTE here (choose the report with the reference period that has the lowest FTE:</t>
  </si>
  <si>
    <t>Employee Name
(Last name, first name)</t>
  </si>
  <si>
    <t>Premiums paid covering owner-employees of a C-corporation should be entered on Tab 5 Owner-Emp Comp Health.</t>
  </si>
  <si>
    <t>Borrower Informational Purposes Only. Not Required to be Submitted with 3508 EZ</t>
  </si>
  <si>
    <r>
      <t xml:space="preserve">Amount </t>
    </r>
    <r>
      <rPr>
        <b/>
        <u/>
        <sz val="11"/>
        <rFont val="Calibri"/>
        <family val="2"/>
        <scheme val="minor"/>
      </rPr>
      <t>not</t>
    </r>
    <r>
      <rPr>
        <b/>
        <sz val="11"/>
        <rFont val="Calibri"/>
        <family val="2"/>
        <scheme val="minor"/>
      </rPr>
      <t xml:space="preserve"> forgiven</t>
    </r>
  </si>
  <si>
    <r>
      <t xml:space="preserve">Did Borrower have any </t>
    </r>
    <r>
      <rPr>
        <b/>
        <u/>
        <sz val="11"/>
        <color theme="1"/>
        <rFont val="Calibri"/>
        <family val="2"/>
        <scheme val="minor"/>
      </rPr>
      <t>non-owner</t>
    </r>
    <r>
      <rPr>
        <u/>
        <sz val="11"/>
        <color theme="1"/>
        <rFont val="Calibri"/>
        <family val="2"/>
        <scheme val="minor"/>
      </rPr>
      <t xml:space="preserve"> </t>
    </r>
    <r>
      <rPr>
        <sz val="11"/>
        <color theme="1"/>
        <rFont val="Calibri"/>
        <family val="2"/>
        <scheme val="minor"/>
      </rPr>
      <t>employees on January 1, 2020 or through the Covered Period) (Must answer Yes or No)?</t>
    </r>
  </si>
  <si>
    <r>
      <t>Input Sheet Number 3: Owner Compensation During Covered Period - (</t>
    </r>
    <r>
      <rPr>
        <b/>
        <u/>
        <sz val="12"/>
        <color theme="1"/>
        <rFont val="Calibri"/>
        <family val="2"/>
        <scheme val="minor"/>
      </rPr>
      <t>C Corporation or Sub S Corporation Owners Only</t>
    </r>
    <r>
      <rPr>
        <b/>
        <sz val="12"/>
        <color theme="1"/>
        <rFont val="Calibri"/>
        <family val="2"/>
        <scheme val="minor"/>
      </rPr>
      <t>) - Cash Compensation</t>
    </r>
  </si>
  <si>
    <r>
      <t>Input Sheet Number 4: Owner Compensation - (</t>
    </r>
    <r>
      <rPr>
        <b/>
        <u/>
        <sz val="12"/>
        <color theme="1"/>
        <rFont val="Calibri"/>
        <family val="2"/>
        <scheme val="minor"/>
      </rPr>
      <t>C Corporation or Sub S Corporation Owners Only</t>
    </r>
    <r>
      <rPr>
        <b/>
        <sz val="12"/>
        <color theme="1"/>
        <rFont val="Calibri"/>
        <family val="2"/>
        <scheme val="minor"/>
      </rPr>
      <t>) - 2019 Gross Income  (If not in business in 2019, enter the January 1 - February 29, 2020 annualized gross cash compensation)</t>
    </r>
  </si>
  <si>
    <r>
      <t>Input Sheet Number 5: Owner Compensation -(</t>
    </r>
    <r>
      <rPr>
        <b/>
        <u/>
        <sz val="12"/>
        <color theme="1"/>
        <rFont val="Calibri"/>
        <family val="2"/>
        <scheme val="minor"/>
      </rPr>
      <t>C Corporation Owners Only)</t>
    </r>
    <r>
      <rPr>
        <b/>
        <sz val="12"/>
        <color theme="1"/>
        <rFont val="Calibri"/>
        <family val="2"/>
        <scheme val="minor"/>
      </rPr>
      <t xml:space="preserve">  - Health Insurance</t>
    </r>
  </si>
  <si>
    <r>
      <t xml:space="preserve">Enter health insurance premiums on owner-employee compensation </t>
    </r>
    <r>
      <rPr>
        <b/>
        <u/>
        <sz val="11"/>
        <color theme="1"/>
        <rFont val="Calibri"/>
        <family val="2"/>
        <scheme val="minor"/>
      </rPr>
      <t>paid by employer</t>
    </r>
    <r>
      <rPr>
        <b/>
        <sz val="11"/>
        <color theme="1"/>
        <rFont val="Calibri"/>
        <family val="2"/>
        <scheme val="minor"/>
      </rPr>
      <t xml:space="preserve"> in the applicable week's column</t>
    </r>
  </si>
  <si>
    <r>
      <t>Input Sheet Number 6: Owner Compensation - (</t>
    </r>
    <r>
      <rPr>
        <b/>
        <u/>
        <sz val="12"/>
        <color theme="1"/>
        <rFont val="Calibri"/>
        <family val="2"/>
        <scheme val="minor"/>
      </rPr>
      <t>C Corporation or Sub S Corporation Owners Only)</t>
    </r>
    <r>
      <rPr>
        <b/>
        <sz val="12"/>
        <color theme="1"/>
        <rFont val="Calibri"/>
        <family val="2"/>
        <scheme val="minor"/>
      </rPr>
      <t xml:space="preserve"> - Retirement Plan Contributions Input Sheet</t>
    </r>
  </si>
  <si>
    <r>
      <t xml:space="preserve">Enter retirement plan contributions on owner-employee compensation </t>
    </r>
    <r>
      <rPr>
        <b/>
        <u/>
        <sz val="11"/>
        <color theme="1"/>
        <rFont val="Calibri"/>
        <family val="2"/>
        <scheme val="minor"/>
      </rPr>
      <t>paid by employer</t>
    </r>
    <r>
      <rPr>
        <b/>
        <sz val="11"/>
        <color theme="1"/>
        <rFont val="Calibri"/>
        <family val="2"/>
        <scheme val="minor"/>
      </rPr>
      <t xml:space="preserve"> in the applicable week's column</t>
    </r>
  </si>
  <si>
    <r>
      <t>Input Sheet Number 7: Owner Compensation - (</t>
    </r>
    <r>
      <rPr>
        <b/>
        <u/>
        <sz val="12"/>
        <color theme="1"/>
        <rFont val="Calibri"/>
        <family val="2"/>
        <scheme val="minor"/>
      </rPr>
      <t>C Corporation or Sub S Corporation Owners Only</t>
    </r>
    <r>
      <rPr>
        <b/>
        <sz val="12"/>
        <color theme="1"/>
        <rFont val="Calibri"/>
        <family val="2"/>
        <scheme val="minor"/>
      </rPr>
      <t>) - State and Local Taxes Assessed on Owner-Employee Payroll</t>
    </r>
  </si>
  <si>
    <r>
      <t xml:space="preserve">Enter state and local taxes on owner-employee compensation </t>
    </r>
    <r>
      <rPr>
        <b/>
        <u/>
        <sz val="11"/>
        <color theme="1"/>
        <rFont val="Calibri"/>
        <family val="2"/>
        <scheme val="minor"/>
      </rPr>
      <t>paid by employer</t>
    </r>
    <r>
      <rPr>
        <b/>
        <sz val="11"/>
        <color theme="1"/>
        <rFont val="Calibri"/>
        <family val="2"/>
        <scheme val="minor"/>
      </rPr>
      <t xml:space="preserve"> in the applicable week's column</t>
    </r>
  </si>
  <si>
    <t>And</t>
  </si>
  <si>
    <t>--------------------------------------------------------------------------------</t>
  </si>
  <si>
    <t>The Borrower did not reduce the number of employees or the average paid hours of employees between January 1, 2020 and the end of the Covered Period.  (Ignore reductions that arose from an inability to rehire individuals who were employees on February 15, 2020 if the Borrower was unable to hire similarly qualified employees for unfilled positions on or before December 31, 2020.  Also ignore reductions in an employee's hours that the Borrower offered to restore and the employee refused.  See 85 FR 33004, 33007 (June 1, 2020) for more details.</t>
  </si>
  <si>
    <t>The Borrower is a self-employed individual, independent contractor, or sole proprietor who had no employees at the time of the PPP loan application and did not include any employee salaries in the computation of average monthly payroll in the Borrower Application Form (SBA Form 2483).</t>
  </si>
  <si>
    <t>Checklist for Using SBA 3508 EZ</t>
  </si>
  <si>
    <t>Eligibility Questions</t>
  </si>
  <si>
    <t>The Borrower was unable to operate during the Covered Period at the same level of business activity as before February 15, 2020, due to compliance with requirements established or guidance issued between March 1, 2020 and December 31, 2020 by the Secretary of Health and Human Services, the Director of the Center for Disease Control and Prevention, or the Occupational Safety and Health Administration, related to the maintenance of standards of sanitation, social distancing, or any other work or customer safety requirement related to COVID-19.</t>
  </si>
  <si>
    <t>The Borrower did not reduce annual salary or hourly wages of any employee by more than 25% during the Covered Period or the Alternative Payroll Covered Period (as defined below) compared to the period between January 1, 2020 and March 31, 2020 (for purposes of this statement, "employees" mean only those employees that did not receive, during any single period in 2019, wage or salary at an annualized rate of pay in an amount more than $100,000);</t>
  </si>
  <si>
    <t>2019 Total Gross Payroll (Cash Compensation) or Total Gross Payroll Annualized for Period January 1 - February 29, 2020 If Not In Business In 2019 *</t>
  </si>
  <si>
    <t>* Includes employee compensation even if the owner-employee in 2020 was not an owner in 2019.</t>
  </si>
  <si>
    <r>
      <t xml:space="preserve">Answer This Question: The Borrower is a self-employed individual (IRS Form 1040 Schedule C or Schedule F filers) </t>
    </r>
    <r>
      <rPr>
        <u/>
        <sz val="11"/>
        <rFont val="Calibri"/>
        <family val="2"/>
        <scheme val="minor"/>
      </rPr>
      <t>who had no employees</t>
    </r>
    <r>
      <rPr>
        <sz val="11"/>
        <rFont val="Calibri"/>
        <family val="2"/>
        <scheme val="minor"/>
      </rPr>
      <t xml:space="preserve"> at the time of the PPP loan application </t>
    </r>
    <r>
      <rPr>
        <u/>
        <sz val="11"/>
        <rFont val="Calibri"/>
        <family val="2"/>
        <scheme val="minor"/>
      </rPr>
      <t>and</t>
    </r>
    <r>
      <rPr>
        <sz val="11"/>
        <rFont val="Calibri"/>
        <family val="2"/>
        <scheme val="minor"/>
      </rPr>
      <t xml:space="preserve"> did not include any employee salaries in the computation of average monthly payroll in the Borrower Application Form (SBA Form 2483). (Must answer Yes or No):
(If both statements true, answer YES. If one or more is false, answer NO)</t>
    </r>
  </si>
  <si>
    <t>Did Borrower (together with affiliates) receive PPP loans in excess of $2 million (Must input Yes or No)?</t>
  </si>
  <si>
    <t>Input Sheet Number 2: Owner Compensation During 2019 - Taxed As Self-Employed: Independent Contractor, Sole Proprietor, LLC/LLP Members (Taxed as a Partnership) and General Partners</t>
  </si>
  <si>
    <t>IMPORTANT: Based on this answer, Borrower MUST do the following:
1. Complete tab 2 - Self Employed Owner Compensation.
2. Review the tab titled Rpt 1. Loan Forgiveness App EZ (contained herein) to determine preliminary forgiveness amount. 
3. If report in 2 above indicates loan forgiveness of 100%, use report in 2 above to complete the forgiveness process using the OnPoint SBA PPP portal. 
4. If loan is not at 100% forgiveness and Borrower chose the 8-week Covered Period in the General Input Sheet, Borrower may select the 24-week Covered Period (See General Input Sheet) and then review report in 2 above to determine forgiveness amount. If report in 2 above indicates loan forgiveness of 100%, use that report to complete the forgiveness process using the OnPoint SBA PPP portal. 
5. If loan Forgiveness is still not at 100%, complete as necessary (to achieve maximum forgiveness) Tab 20 (business mortgage interest), Tab 21 (business rent or lease payments), and/or Tab 22 (business utility payments). If you get maximum forgiveness by completing Tab 20, stop there. Stop at any point you achieve 100% forgiveness.</t>
  </si>
  <si>
    <t>Enter "GP" If Owner is a General Partner of an LLC/LLP That is Taxed as a Partnership; or a  General Partner of a General  Partnership; Otherwise Leave Blank</t>
  </si>
  <si>
    <r>
      <t xml:space="preserve">Answer This Question: The Borrower was taxed as a partnership (LLC/LLP taxed as a partnership or a general partnership) </t>
    </r>
    <r>
      <rPr>
        <u/>
        <sz val="11"/>
        <color theme="1"/>
        <rFont val="Calibri"/>
        <family val="2"/>
        <scheme val="minor"/>
      </rPr>
      <t>who had no W-2 employees</t>
    </r>
    <r>
      <rPr>
        <sz val="11"/>
        <color theme="1"/>
        <rFont val="Calibri"/>
        <family val="2"/>
        <scheme val="minor"/>
      </rPr>
      <t xml:space="preserve"> at the time of the PPP loan application </t>
    </r>
    <r>
      <rPr>
        <u/>
        <sz val="11"/>
        <color theme="1"/>
        <rFont val="Calibri"/>
        <family val="2"/>
        <scheme val="minor"/>
      </rPr>
      <t>and</t>
    </r>
    <r>
      <rPr>
        <sz val="11"/>
        <color theme="1"/>
        <rFont val="Calibri"/>
        <family val="2"/>
        <scheme val="minor"/>
      </rPr>
      <t xml:space="preserve"> did not include any W-2 employee salaries in the computation of average monthly payroll in the Borrower Application Form (SBA Form 2483)? (Must answer Yes or No) - Borrowers taxed as a S-Corporation or a C-Corporation will answer NO to this question:</t>
    </r>
  </si>
  <si>
    <t xml:space="preserve">NOTE: For purposes of this Tab, "Owners" are defined as all individuals taxed as self-employed: Independent Contractor, Sole Proprietor, LLC/LLP Members (includes General Partners Taxed as a Partnership) and Partners of a General Partnership. </t>
  </si>
  <si>
    <t>NOTE: For purposes of this Tab, "Owners" are defined as those Owner-employees with a 5% or more ownership stake in a C-Corporation or S-Corporation. Employees who own less than a 5% ownership stake are considered either to be Type 1 or Type 2 employees (see payroll rules in slide deck) whose compensation is not entered on this Tab.</t>
  </si>
  <si>
    <t>NOTE: For purposes of this Tab, "Owners" are defined as those Owner-employees with a 5% or more ownership stake in a C-Corporation. Employees who own less than a 5% ownership stake are considered either to be either Type 1 or Type 2 employees (see rules) whose benefits are not entered on this Tab.</t>
  </si>
  <si>
    <t xml:space="preserve">NET Amount Paid or Pro-rated amount (See NOTE in Row 6 above) </t>
  </si>
  <si>
    <t>NOTE: See NEW RULE CHANGES in Slide Deck for limitations on forgiveness for this expense.</t>
  </si>
  <si>
    <t>Payroll Costs</t>
  </si>
  <si>
    <t>If Borrower chooses to claim home office mortgage interest expense, enter in cell F7 the total of the amount claimed on Borrower's 2019 IRS Form 8829 line 10b multiplied by the home office percentage listed on Borrower's 2019 IRS Form 8829 line 7, or if a new business, the borrowers expected 2020 tax filings.</t>
  </si>
  <si>
    <t>If Borrower chooses to claim home office rent or lease expense, enter in cell F7 the total of the amount claimed on Borrower's 2019 IRS Form 8829 line 19b multiplied by the home office percentage listed on Borrower's 2019 IRS Form 8829 line 7, or if a new business, the borrowers expected 2020 tax filings.</t>
  </si>
  <si>
    <t>If Borrower chooses to claim home office utilities expense, enter in cell F7 the total of the amount claimed on Borrower's 2019 IRS Form 8829 line 21b multiplied by the home office percentage listed on Borrower's 2019 IRS Form 8829 line 7, or if a new business, the borrowers expected 2020 tax filings.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</si>
</sst>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_(* #,##0.0_);_(* \(#,##0.0\);_(* &quot;-&quot;_);_(@_)"/>
    <numFmt numFmtId="169" formatCode="_(* #,##0.0_);_(* \(#,##0.0\);_(* &quot;-&quot;?_);_(@_)"/>
    <numFmt numFmtId="170" formatCode="[$-409]mmmm\ d\,\ yyyy;@"/>
    <numFmt numFmtId="171" formatCode="#,##0.0"/>
    <numFmt numFmtId="172" formatCode="#,##0.0_);\(#,##0.0\)"/>
    <numFmt numFmtId="173" formatCode="0.0000"/>
    <numFmt numFmtId="174" formatCode="mm/dd/yy;@"/>
    <numFmt numFmtId="175" formatCode="0.0"/>
    <numFmt numFmtId="176" formatCode="_(* #,##0.0000_);_(* \(#,##0.0000\);_(* &quot;-&quot;????_);_(@_)"/>
  </numFmts>
  <fonts count="4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theme="1"/>
      <name val="Calibri"/>
      <family val="2"/>
      <scheme val="minor"/>
    </font>
    <font>
      <i/>
      <sz val="9"/>
      <color theme="1"/>
      <name val="Calibri"/>
      <family val="2"/>
      <scheme val="minor"/>
    </font>
    <font>
      <b/>
      <i/>
      <sz val="11"/>
      <color theme="1"/>
      <name val="Calibri"/>
      <family val="2"/>
      <scheme val="minor"/>
    </font>
    <font>
      <i/>
      <sz val="8"/>
      <color theme="1"/>
      <name val="Calibri"/>
      <family val="2"/>
      <scheme val="minor"/>
    </font>
    <font>
      <b/>
      <sz val="11"/>
      <name val="Calibri"/>
      <family val="2"/>
      <scheme val="minor"/>
    </font>
    <font>
      <b/>
      <i/>
      <sz val="11"/>
      <name val="Calibri"/>
      <family val="2"/>
      <scheme val="minor"/>
    </font>
    <font>
      <b/>
      <sz val="9"/>
      <color theme="1"/>
      <name val="Calibri"/>
      <family val="2"/>
      <scheme val="minor"/>
    </font>
    <font>
      <b/>
      <sz val="11"/>
      <color rgb="FFFF0000"/>
      <name val="Calibri"/>
      <family val="2"/>
      <scheme val="minor"/>
    </font>
    <font>
      <b/>
      <u val="singleAccounting"/>
      <sz val="11"/>
      <color rgb="FFFF0000"/>
      <name val="Calibri"/>
      <family val="2"/>
      <scheme val="minor"/>
    </font>
    <font>
      <sz val="8"/>
      <name val="Calibri"/>
      <family val="2"/>
      <scheme val="minor"/>
    </font>
    <font>
      <sz val="11"/>
      <color rgb="FF333333"/>
      <name val="Calibri"/>
      <family val="2"/>
      <scheme val="minor"/>
    </font>
    <font>
      <sz val="11"/>
      <color rgb="FFFF0000"/>
      <name val="Calibri"/>
      <family val="2"/>
      <scheme val="minor"/>
    </font>
    <font>
      <u/>
      <sz val="11"/>
      <color theme="10"/>
      <name val="Calibri"/>
      <family val="2"/>
      <scheme val="minor"/>
    </font>
    <font>
      <u/>
      <sz val="11"/>
      <color theme="11"/>
      <name val="Calibri"/>
      <family val="2"/>
      <scheme val="minor"/>
    </font>
    <font>
      <b/>
      <u/>
      <sz val="11"/>
      <name val="Calibri"/>
      <family val="2"/>
      <scheme val="minor"/>
    </font>
    <font>
      <b/>
      <sz val="11"/>
      <color theme="1"/>
      <name val="Garamond"/>
      <family val="1"/>
    </font>
    <font>
      <sz val="11"/>
      <color theme="1"/>
      <name val="Garamond"/>
      <family val="1"/>
    </font>
    <font>
      <b/>
      <sz val="16"/>
      <color rgb="FFFF0000"/>
      <name val="Garamond"/>
      <family val="1"/>
    </font>
    <font>
      <sz val="16"/>
      <color rgb="FFFF0000"/>
      <name val="Garamond"/>
      <family val="1"/>
    </font>
    <font>
      <sz val="11"/>
      <color rgb="FFFF0000"/>
      <name val="Garamond"/>
      <family val="1"/>
    </font>
    <font>
      <b/>
      <u/>
      <sz val="11"/>
      <color theme="1"/>
      <name val="Garamond"/>
      <family val="1"/>
    </font>
    <font>
      <b/>
      <sz val="11"/>
      <color rgb="FFFF0000"/>
      <name val="Garamond"/>
      <family val="1"/>
    </font>
    <font>
      <sz val="16"/>
      <color theme="1"/>
      <name val="Garamond"/>
      <family val="1"/>
    </font>
    <font>
      <sz val="11"/>
      <color rgb="FF000000"/>
      <name val="Garamond"/>
      <family val="1"/>
    </font>
    <font>
      <sz val="10"/>
      <color theme="1"/>
      <name val="Garamond"/>
      <family val="1"/>
    </font>
    <font>
      <b/>
      <sz val="11"/>
      <name val="Garamond"/>
      <family val="1"/>
    </font>
    <font>
      <b/>
      <sz val="12"/>
      <color theme="1"/>
      <name val="Garamond"/>
      <family val="1"/>
    </font>
    <font>
      <sz val="12"/>
      <color theme="1"/>
      <name val="Garamond"/>
      <family val="1"/>
    </font>
    <font>
      <b/>
      <u/>
      <sz val="11"/>
      <name val="Garamond"/>
      <family val="1"/>
    </font>
    <font>
      <b/>
      <sz val="16"/>
      <color rgb="FFFF0000"/>
      <name val="Calibri"/>
      <family val="2"/>
      <scheme val="minor"/>
    </font>
    <font>
      <b/>
      <u/>
      <sz val="11"/>
      <color theme="1"/>
      <name val="Calibri"/>
      <family val="2"/>
      <scheme val="minor"/>
    </font>
    <font>
      <sz val="16"/>
      <color rgb="FFFF0000"/>
      <name val="Calibri"/>
      <family val="2"/>
      <scheme val="minor"/>
    </font>
    <font>
      <u/>
      <sz val="11"/>
      <color theme="1"/>
      <name val="Calibri"/>
      <family val="2"/>
      <scheme val="minor"/>
    </font>
    <font>
      <sz val="11"/>
      <name val="Calibri"/>
      <family val="2"/>
      <scheme val="minor"/>
    </font>
    <font>
      <u/>
      <sz val="11"/>
      <name val="Calibri"/>
      <family val="2"/>
      <scheme val="minor"/>
    </font>
    <font>
      <sz val="16"/>
      <color theme="1"/>
      <name val="Calibri"/>
      <family val="2"/>
      <scheme val="minor"/>
    </font>
    <font>
      <sz val="11"/>
      <color rgb="FF000000"/>
      <name val="Calibri"/>
      <family val="2"/>
      <scheme val="minor"/>
    </font>
    <font>
      <sz val="12"/>
      <color theme="1"/>
      <name val="Calibri"/>
      <family val="2"/>
      <scheme val="minor"/>
    </font>
    <font>
      <b/>
      <u/>
      <sz val="12"/>
      <color theme="1"/>
      <name val="Calibri"/>
      <family val="2"/>
      <scheme val="minor"/>
    </font>
    <font>
      <b/>
      <sz val="16"/>
      <color theme="1"/>
      <name val="Calibri"/>
      <family val="2"/>
      <scheme val="minor"/>
    </font>
    <font>
      <b/>
      <sz val="20"/>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rgb="FF000000"/>
      </patternFill>
    </fill>
    <fill>
      <patternFill patternType="solid">
        <fgColor theme="4" tint="0.79998168889431442"/>
        <bgColor indexed="64"/>
      </patternFill>
    </fill>
  </fills>
  <borders count="40">
    <border>
      <left/>
      <right/>
      <top/>
      <bottom/>
      <diagonal/>
    </border>
    <border>
      <left/>
      <right/>
      <top/>
      <bottom style="thin">
        <color auto="1"/>
      </bottom>
      <diagonal/>
    </border>
    <border>
      <left/>
      <right/>
      <top style="thin">
        <color auto="1"/>
      </top>
      <bottom style="thin">
        <color auto="1"/>
      </bottom>
      <diagonal/>
    </border>
    <border>
      <left/>
      <right/>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bottom style="thin">
        <color auto="1"/>
      </bottom>
      <diagonal/>
    </border>
    <border>
      <left/>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904">
    <xf numFmtId="0" fontId="0" fillId="0" borderId="0" xfId="0"/>
    <xf numFmtId="165" fontId="0" fillId="0" borderId="0" xfId="1" applyNumberFormat="1" applyFont="1"/>
    <xf numFmtId="166" fontId="0" fillId="0" borderId="0" xfId="2" applyNumberFormat="1" applyFont="1"/>
    <xf numFmtId="165" fontId="2" fillId="0" borderId="0" xfId="1" applyNumberFormat="1" applyFont="1"/>
    <xf numFmtId="165" fontId="0" fillId="0" borderId="0" xfId="1" quotePrefix="1" applyNumberFormat="1" applyFont="1" applyAlignment="1">
      <alignment horizontal="right"/>
    </xf>
    <xf numFmtId="165" fontId="4" fillId="0" borderId="0" xfId="1" applyNumberFormat="1" applyFont="1"/>
    <xf numFmtId="165" fontId="0" fillId="0" borderId="0" xfId="1" applyNumberFormat="1" applyFont="1" applyAlignment="1">
      <alignment vertical="center" wrapText="1"/>
    </xf>
    <xf numFmtId="165" fontId="0" fillId="0" borderId="0" xfId="1" applyNumberFormat="1" applyFont="1" applyAlignment="1">
      <alignment horizontal="left"/>
    </xf>
    <xf numFmtId="165" fontId="2" fillId="0" borderId="0" xfId="1" applyNumberFormat="1" applyFont="1" applyAlignment="1">
      <alignment horizontal="left" vertical="center" wrapText="1"/>
    </xf>
    <xf numFmtId="165" fontId="2" fillId="0" borderId="0" xfId="1" applyNumberFormat="1" applyFont="1" applyAlignment="1">
      <alignment vertical="center" wrapText="1"/>
    </xf>
    <xf numFmtId="166" fontId="2" fillId="0" borderId="0" xfId="2" applyNumberFormat="1" applyFont="1" applyAlignment="1">
      <alignment vertical="center" wrapText="1"/>
    </xf>
    <xf numFmtId="165" fontId="0" fillId="0" borderId="0" xfId="1" applyNumberFormat="1" applyFont="1" applyBorder="1"/>
    <xf numFmtId="166" fontId="2" fillId="0" borderId="0" xfId="2" applyNumberFormat="1" applyFont="1" applyBorder="1"/>
    <xf numFmtId="166" fontId="4" fillId="0" borderId="0" xfId="2" applyNumberFormat="1" applyFont="1"/>
    <xf numFmtId="165" fontId="6" fillId="0" borderId="0" xfId="1" quotePrefix="1" applyNumberFormat="1" applyFont="1" applyAlignment="1">
      <alignment horizontal="right"/>
    </xf>
    <xf numFmtId="165" fontId="6" fillId="0" borderId="0" xfId="1" applyNumberFormat="1" applyFont="1" applyAlignment="1">
      <alignment horizontal="right"/>
    </xf>
    <xf numFmtId="165" fontId="7" fillId="0" borderId="0" xfId="1" applyNumberFormat="1" applyFont="1" applyAlignment="1">
      <alignment horizontal="center"/>
    </xf>
    <xf numFmtId="165" fontId="7" fillId="0" borderId="0" xfId="1" applyNumberFormat="1" applyFont="1" applyBorder="1" applyAlignment="1">
      <alignment horizontal="center"/>
    </xf>
    <xf numFmtId="165" fontId="2" fillId="0" borderId="0" xfId="1" applyNumberFormat="1" applyFont="1" applyFill="1" applyBorder="1"/>
    <xf numFmtId="165" fontId="0" fillId="0" borderId="0" xfId="1" applyNumberFormat="1" applyFont="1" applyAlignment="1">
      <alignment vertical="center"/>
    </xf>
    <xf numFmtId="166" fontId="0" fillId="0" borderId="0" xfId="2" applyNumberFormat="1" applyFont="1" applyFill="1"/>
    <xf numFmtId="164" fontId="0" fillId="0" borderId="1" xfId="1" applyNumberFormat="1" applyFont="1" applyBorder="1"/>
    <xf numFmtId="165" fontId="8" fillId="3" borderId="0" xfId="1" applyNumberFormat="1" applyFont="1" applyFill="1"/>
    <xf numFmtId="165" fontId="9" fillId="3" borderId="0" xfId="1" applyNumberFormat="1" applyFont="1" applyFill="1" applyAlignment="1">
      <alignment horizontal="right"/>
    </xf>
    <xf numFmtId="166" fontId="8" fillId="3" borderId="3" xfId="2" applyNumberFormat="1" applyFont="1" applyFill="1" applyBorder="1"/>
    <xf numFmtId="165" fontId="0" fillId="0" borderId="0" xfId="1" applyNumberFormat="1" applyFont="1" applyFill="1" applyAlignment="1">
      <alignment horizontal="left" vertical="center" wrapText="1"/>
    </xf>
    <xf numFmtId="165" fontId="0" fillId="0" borderId="0" xfId="1" applyNumberFormat="1" applyFont="1" applyAlignment="1">
      <alignment horizontal="left" vertical="center"/>
    </xf>
    <xf numFmtId="165" fontId="10" fillId="0" borderId="1" xfId="1" applyNumberFormat="1" applyFont="1" applyBorder="1" applyAlignment="1">
      <alignment horizontal="center" vertical="center" wrapText="1"/>
    </xf>
    <xf numFmtId="165" fontId="8" fillId="0" borderId="0" xfId="1" applyNumberFormat="1" applyFont="1" applyFill="1"/>
    <xf numFmtId="165" fontId="9" fillId="0" borderId="0" xfId="1" applyNumberFormat="1" applyFont="1" applyFill="1" applyAlignment="1">
      <alignment horizontal="right"/>
    </xf>
    <xf numFmtId="166" fontId="8" fillId="0" borderId="0" xfId="2" applyNumberFormat="1" applyFont="1" applyFill="1" applyBorder="1"/>
    <xf numFmtId="165" fontId="4" fillId="0" borderId="0" xfId="1" applyNumberFormat="1" applyFont="1" applyAlignment="1">
      <alignment horizontal="center"/>
    </xf>
    <xf numFmtId="166" fontId="0" fillId="2" borderId="9" xfId="2" applyNumberFormat="1" applyFont="1" applyFill="1" applyBorder="1"/>
    <xf numFmtId="165" fontId="0" fillId="2" borderId="9" xfId="1" applyNumberFormat="1" applyFont="1" applyFill="1" applyBorder="1"/>
    <xf numFmtId="165" fontId="0" fillId="2" borderId="9" xfId="1" applyNumberFormat="1" applyFont="1" applyFill="1" applyBorder="1" applyAlignment="1">
      <alignment vertical="center" wrapText="1"/>
    </xf>
    <xf numFmtId="166" fontId="8" fillId="0" borderId="11" xfId="2" applyNumberFormat="1" applyFont="1" applyFill="1" applyBorder="1"/>
    <xf numFmtId="165" fontId="10" fillId="0" borderId="0" xfId="1" applyNumberFormat="1" applyFont="1" applyBorder="1" applyAlignment="1">
      <alignment horizontal="center" vertical="center" wrapText="1"/>
    </xf>
    <xf numFmtId="165" fontId="2" fillId="0" borderId="0" xfId="1" applyNumberFormat="1" applyFont="1" applyAlignment="1">
      <alignment horizontal="right"/>
    </xf>
    <xf numFmtId="1" fontId="0" fillId="2" borderId="9" xfId="1" applyNumberFormat="1" applyFont="1" applyFill="1" applyBorder="1" applyAlignment="1">
      <alignment horizontal="center"/>
    </xf>
    <xf numFmtId="165" fontId="0" fillId="0" borderId="1" xfId="1" applyNumberFormat="1" applyFont="1" applyBorder="1" applyAlignment="1">
      <alignment horizontal="center"/>
    </xf>
    <xf numFmtId="165" fontId="0" fillId="0" borderId="0" xfId="1" applyNumberFormat="1" applyFont="1" applyBorder="1" applyAlignment="1">
      <alignment horizontal="center"/>
    </xf>
    <xf numFmtId="166" fontId="0" fillId="0" borderId="0" xfId="2" applyNumberFormat="1" applyFont="1" applyFill="1" applyAlignment="1">
      <alignment horizontal="center"/>
    </xf>
    <xf numFmtId="165" fontId="3" fillId="0" borderId="0" xfId="1" applyNumberFormat="1" applyFont="1" applyFill="1" applyAlignment="1">
      <alignment horizontal="center"/>
    </xf>
    <xf numFmtId="0" fontId="4" fillId="0" borderId="0" xfId="1" applyNumberFormat="1" applyFont="1" applyFill="1" applyBorder="1" applyAlignment="1">
      <alignment horizontal="center" wrapText="1"/>
    </xf>
    <xf numFmtId="165" fontId="4" fillId="0" borderId="0" xfId="1" applyNumberFormat="1" applyFont="1" applyFill="1" applyBorder="1" applyAlignment="1">
      <alignment horizontal="center"/>
    </xf>
    <xf numFmtId="165" fontId="3" fillId="0" borderId="0" xfId="1" applyNumberFormat="1" applyFont="1" applyFill="1" applyBorder="1" applyAlignment="1">
      <alignment horizontal="center"/>
    </xf>
    <xf numFmtId="165" fontId="4" fillId="0" borderId="0" xfId="1" applyNumberFormat="1" applyFont="1" applyFill="1" applyAlignment="1">
      <alignment horizontal="center"/>
    </xf>
    <xf numFmtId="165" fontId="4" fillId="0" borderId="0" xfId="1" applyNumberFormat="1" applyFont="1" applyFill="1" applyAlignment="1">
      <alignment horizontal="center" vertical="center" wrapText="1"/>
    </xf>
    <xf numFmtId="165" fontId="10" fillId="0" borderId="0" xfId="1" applyNumberFormat="1" applyFont="1" applyFill="1" applyBorder="1" applyAlignment="1">
      <alignment horizontal="center" vertical="center" wrapText="1"/>
    </xf>
    <xf numFmtId="165" fontId="0" fillId="0" borderId="0" xfId="1" applyNumberFormat="1" applyFont="1" applyFill="1"/>
    <xf numFmtId="165" fontId="0" fillId="0" borderId="0" xfId="1" applyNumberFormat="1" applyFont="1" applyFill="1" applyBorder="1"/>
    <xf numFmtId="164" fontId="0" fillId="0" borderId="0" xfId="1" applyNumberFormat="1" applyFont="1" applyFill="1" applyBorder="1"/>
    <xf numFmtId="166" fontId="4" fillId="0" borderId="0" xfId="2" applyNumberFormat="1" applyFont="1" applyFill="1"/>
    <xf numFmtId="165" fontId="0" fillId="0" borderId="0" xfId="1" applyNumberFormat="1" applyFont="1" applyFill="1" applyBorder="1" applyAlignment="1">
      <alignment horizontal="center"/>
    </xf>
    <xf numFmtId="166" fontId="2" fillId="0" borderId="0" xfId="2" applyNumberFormat="1" applyFont="1" applyFill="1" applyAlignment="1">
      <alignment vertical="center" wrapText="1"/>
    </xf>
    <xf numFmtId="165" fontId="0" fillId="0" borderId="0" xfId="1" applyNumberFormat="1" applyFont="1" applyFill="1" applyBorder="1" applyAlignment="1">
      <alignment vertical="center" wrapText="1"/>
    </xf>
    <xf numFmtId="165" fontId="0" fillId="0" borderId="0" xfId="1" applyNumberFormat="1" applyFont="1" applyFill="1" applyAlignment="1">
      <alignment vertical="center" wrapText="1"/>
    </xf>
    <xf numFmtId="165" fontId="2" fillId="0" borderId="0" xfId="1" applyNumberFormat="1" applyFont="1" applyFill="1"/>
    <xf numFmtId="166" fontId="2" fillId="0" borderId="0" xfId="2" applyNumberFormat="1" applyFont="1" applyFill="1" applyBorder="1"/>
    <xf numFmtId="165" fontId="5" fillId="0" borderId="0" xfId="1" applyNumberFormat="1" applyFont="1" applyFill="1" applyAlignment="1">
      <alignment horizontal="left" vertical="center" wrapText="1"/>
    </xf>
    <xf numFmtId="165" fontId="0" fillId="0" borderId="10" xfId="1" applyNumberFormat="1" applyFont="1" applyBorder="1" applyAlignment="1">
      <alignment horizontal="center"/>
    </xf>
    <xf numFmtId="165" fontId="0" fillId="0" borderId="15" xfId="1" applyNumberFormat="1" applyFont="1" applyBorder="1" applyAlignment="1">
      <alignment horizontal="center"/>
    </xf>
    <xf numFmtId="165" fontId="0" fillId="0" borderId="16" xfId="1" applyNumberFormat="1" applyFont="1" applyBorder="1"/>
    <xf numFmtId="165" fontId="0" fillId="0" borderId="17" xfId="1" applyNumberFormat="1" applyFont="1" applyBorder="1"/>
    <xf numFmtId="166" fontId="2" fillId="0" borderId="16" xfId="2" applyNumberFormat="1" applyFont="1" applyBorder="1" applyAlignment="1">
      <alignment vertical="center" wrapText="1"/>
    </xf>
    <xf numFmtId="166" fontId="2" fillId="0" borderId="0" xfId="2" applyNumberFormat="1" applyFont="1" applyBorder="1" applyAlignment="1">
      <alignment vertical="center" wrapText="1"/>
    </xf>
    <xf numFmtId="166" fontId="2" fillId="0" borderId="17" xfId="2" applyNumberFormat="1" applyFont="1" applyBorder="1" applyAlignment="1">
      <alignment vertical="center" wrapText="1"/>
    </xf>
    <xf numFmtId="165" fontId="2" fillId="0" borderId="0" xfId="1" applyNumberFormat="1" applyFont="1" applyBorder="1" applyAlignment="1">
      <alignment vertical="center" wrapText="1"/>
    </xf>
    <xf numFmtId="165" fontId="2" fillId="0" borderId="0" xfId="1" applyNumberFormat="1" applyFont="1" applyAlignment="1">
      <alignment horizontal="right" vertical="center" wrapText="1"/>
    </xf>
    <xf numFmtId="166" fontId="2" fillId="0" borderId="9" xfId="2" applyNumberFormat="1" applyFont="1" applyBorder="1" applyAlignment="1">
      <alignment vertical="center" wrapText="1"/>
    </xf>
    <xf numFmtId="14" fontId="4" fillId="2" borderId="9" xfId="1" applyNumberFormat="1" applyFont="1" applyFill="1" applyBorder="1" applyAlignment="1">
      <alignment horizontal="center"/>
    </xf>
    <xf numFmtId="165" fontId="2" fillId="2" borderId="13" xfId="1" applyNumberFormat="1" applyFont="1" applyFill="1" applyBorder="1" applyAlignment="1">
      <alignment horizontal="center"/>
    </xf>
    <xf numFmtId="164" fontId="1" fillId="2" borderId="9" xfId="1" applyNumberFormat="1" applyFont="1" applyFill="1" applyBorder="1" applyAlignment="1">
      <alignment horizontal="center"/>
    </xf>
    <xf numFmtId="164" fontId="0" fillId="0" borderId="0" xfId="1" applyNumberFormat="1" applyFont="1" applyFill="1" applyAlignment="1">
      <alignment horizontal="left" vertical="center" wrapText="1"/>
    </xf>
    <xf numFmtId="165" fontId="2" fillId="3" borderId="0" xfId="1" applyNumberFormat="1" applyFont="1" applyFill="1" applyAlignment="1">
      <alignment horizontal="right" vertical="center" wrapText="1"/>
    </xf>
    <xf numFmtId="165" fontId="2" fillId="3" borderId="0" xfId="1" applyNumberFormat="1" applyFont="1" applyFill="1" applyAlignment="1">
      <alignment vertical="center" wrapText="1"/>
    </xf>
    <xf numFmtId="10" fontId="0" fillId="3" borderId="0" xfId="3" applyNumberFormat="1" applyFont="1" applyFill="1" applyAlignment="1">
      <alignment horizontal="right" vertical="center" wrapText="1"/>
    </xf>
    <xf numFmtId="165" fontId="2" fillId="3" borderId="0" xfId="1" applyNumberFormat="1" applyFont="1" applyFill="1"/>
    <xf numFmtId="165" fontId="2" fillId="3" borderId="0" xfId="1" applyNumberFormat="1" applyFont="1" applyFill="1" applyAlignment="1">
      <alignment horizontal="right"/>
    </xf>
    <xf numFmtId="166" fontId="0" fillId="0" borderId="1" xfId="2" applyNumberFormat="1" applyFont="1" applyBorder="1"/>
    <xf numFmtId="165" fontId="2" fillId="0" borderId="12" xfId="1" applyNumberFormat="1" applyFont="1" applyBorder="1" applyAlignment="1">
      <alignment horizontal="center"/>
    </xf>
    <xf numFmtId="165" fontId="2" fillId="2" borderId="14" xfId="1" applyNumberFormat="1" applyFont="1" applyFill="1" applyBorder="1" applyAlignment="1">
      <alignment horizontal="center"/>
    </xf>
    <xf numFmtId="0" fontId="0" fillId="0" borderId="0" xfId="1" applyNumberFormat="1" applyFont="1"/>
    <xf numFmtId="0" fontId="0" fillId="0" borderId="0" xfId="1" applyNumberFormat="1" applyFont="1" applyAlignment="1">
      <alignment wrapText="1"/>
    </xf>
    <xf numFmtId="0" fontId="2" fillId="0" borderId="0" xfId="1" applyNumberFormat="1" applyFont="1"/>
    <xf numFmtId="49" fontId="0" fillId="0" borderId="0" xfId="1" applyNumberFormat="1" applyFont="1" applyAlignment="1">
      <alignment wrapText="1"/>
    </xf>
    <xf numFmtId="49" fontId="0" fillId="0" borderId="0" xfId="1" applyNumberFormat="1" applyFont="1"/>
    <xf numFmtId="0" fontId="2" fillId="0" borderId="0" xfId="1" applyNumberFormat="1" applyFont="1" applyAlignment="1">
      <alignment horizontal="right"/>
    </xf>
    <xf numFmtId="0" fontId="8" fillId="3" borderId="0" xfId="1" applyNumberFormat="1" applyFont="1" applyFill="1" applyAlignment="1">
      <alignment horizontal="right"/>
    </xf>
    <xf numFmtId="0" fontId="6" fillId="0" borderId="0" xfId="1" applyNumberFormat="1" applyFont="1" applyAlignment="1">
      <alignment horizontal="left"/>
    </xf>
    <xf numFmtId="0" fontId="0" fillId="0" borderId="0" xfId="1" applyNumberFormat="1" applyFont="1" applyAlignment="1">
      <alignment horizontal="left"/>
    </xf>
    <xf numFmtId="0" fontId="2" fillId="0" borderId="0" xfId="1" applyNumberFormat="1" applyFont="1" applyAlignment="1">
      <alignment horizontal="left" vertical="center" wrapText="1"/>
    </xf>
    <xf numFmtId="0" fontId="0" fillId="0" borderId="0" xfId="1" applyNumberFormat="1" applyFont="1" applyAlignment="1">
      <alignment vertical="center" wrapText="1"/>
    </xf>
    <xf numFmtId="0" fontId="1" fillId="0" borderId="0" xfId="1" applyNumberFormat="1" applyFont="1" applyAlignment="1">
      <alignment horizontal="left" vertical="center" wrapText="1"/>
    </xf>
    <xf numFmtId="0" fontId="2" fillId="3" borderId="0" xfId="1" applyNumberFormat="1" applyFont="1" applyFill="1" applyAlignment="1">
      <alignment horizontal="left" vertical="center" wrapText="1"/>
    </xf>
    <xf numFmtId="0" fontId="6" fillId="0" borderId="0" xfId="1" applyNumberFormat="1" applyFont="1"/>
    <xf numFmtId="0" fontId="0" fillId="0" borderId="0" xfId="1" applyNumberFormat="1" applyFont="1" applyAlignment="1">
      <alignment horizontal="left" vertical="center" wrapText="1"/>
    </xf>
    <xf numFmtId="0" fontId="2" fillId="3" borderId="0" xfId="1" applyNumberFormat="1" applyFont="1" applyFill="1"/>
    <xf numFmtId="0" fontId="0" fillId="0" borderId="0" xfId="0"/>
    <xf numFmtId="166" fontId="1" fillId="0" borderId="0" xfId="2" applyNumberFormat="1" applyFont="1" applyAlignment="1">
      <alignment vertical="center" wrapText="1"/>
    </xf>
    <xf numFmtId="43" fontId="1" fillId="0" borderId="0" xfId="1" applyFont="1" applyBorder="1" applyAlignment="1">
      <alignment vertical="center" wrapText="1"/>
    </xf>
    <xf numFmtId="166" fontId="1" fillId="0" borderId="9" xfId="2" applyNumberFormat="1" applyFont="1" applyBorder="1" applyAlignment="1">
      <alignment vertical="center" wrapText="1"/>
    </xf>
    <xf numFmtId="166" fontId="1" fillId="0" borderId="0" xfId="2" applyNumberFormat="1" applyFont="1" applyBorder="1" applyAlignment="1">
      <alignment vertical="center" wrapText="1"/>
    </xf>
    <xf numFmtId="165" fontId="1" fillId="0" borderId="9" xfId="1" applyNumberFormat="1" applyFont="1" applyBorder="1" applyAlignment="1">
      <alignment vertical="center" wrapText="1"/>
    </xf>
    <xf numFmtId="0" fontId="2" fillId="0" borderId="0" xfId="1" applyNumberFormat="1" applyFont="1" applyFill="1" applyAlignment="1">
      <alignment horizontal="left" vertical="center" wrapText="1"/>
    </xf>
    <xf numFmtId="166" fontId="2" fillId="3" borderId="9" xfId="2" applyNumberFormat="1" applyFont="1" applyFill="1" applyBorder="1" applyAlignment="1">
      <alignment vertical="center" wrapText="1"/>
    </xf>
    <xf numFmtId="0" fontId="2" fillId="0" borderId="4" xfId="1" applyNumberFormat="1" applyFont="1" applyFill="1" applyBorder="1" applyAlignment="1">
      <alignment horizontal="left" vertical="center" wrapText="1"/>
    </xf>
    <xf numFmtId="165" fontId="2" fillId="0" borderId="5" xfId="1" applyNumberFormat="1" applyFont="1" applyBorder="1" applyAlignment="1">
      <alignment horizontal="left" vertical="center" wrapText="1"/>
    </xf>
    <xf numFmtId="165" fontId="2" fillId="0" borderId="6" xfId="1" applyNumberFormat="1" applyFont="1" applyBorder="1" applyAlignment="1">
      <alignment vertical="center" wrapText="1"/>
    </xf>
    <xf numFmtId="0" fontId="1" fillId="0" borderId="20" xfId="1" applyNumberFormat="1" applyFont="1" applyFill="1" applyBorder="1" applyAlignment="1">
      <alignment horizontal="left" vertical="center" wrapText="1"/>
    </xf>
    <xf numFmtId="167" fontId="1" fillId="0" borderId="0" xfId="3" applyNumberFormat="1" applyFont="1" applyBorder="1" applyAlignment="1">
      <alignment horizontal="left" vertical="center" wrapText="1" indent="2"/>
    </xf>
    <xf numFmtId="165" fontId="1" fillId="0" borderId="21" xfId="1" applyNumberFormat="1" applyFont="1" applyFill="1" applyBorder="1" applyAlignment="1">
      <alignment horizontal="left" vertical="center" wrapText="1"/>
    </xf>
    <xf numFmtId="0" fontId="1" fillId="0" borderId="7" xfId="1" applyNumberFormat="1" applyFont="1" applyFill="1" applyBorder="1" applyAlignment="1">
      <alignment horizontal="left" vertical="center" wrapText="1"/>
    </xf>
    <xf numFmtId="167" fontId="1" fillId="0" borderId="1" xfId="3" applyNumberFormat="1" applyFont="1" applyBorder="1" applyAlignment="1">
      <alignment horizontal="left" vertical="center" wrapText="1" indent="2"/>
    </xf>
    <xf numFmtId="165" fontId="1" fillId="0" borderId="8" xfId="1" applyNumberFormat="1" applyFont="1" applyBorder="1" applyAlignment="1">
      <alignment vertical="center" wrapText="1"/>
    </xf>
    <xf numFmtId="167" fontId="1" fillId="0" borderId="19" xfId="3" applyNumberFormat="1" applyFont="1" applyBorder="1" applyAlignment="1">
      <alignment horizontal="left" vertical="center" wrapText="1" indent="2"/>
    </xf>
    <xf numFmtId="165" fontId="0" fillId="2" borderId="19" xfId="1" applyNumberFormat="1" applyFont="1" applyFill="1" applyBorder="1"/>
    <xf numFmtId="165" fontId="0" fillId="2" borderId="19" xfId="1" applyNumberFormat="1" applyFont="1" applyFill="1" applyBorder="1" applyAlignment="1">
      <alignment vertical="center" wrapText="1"/>
    </xf>
    <xf numFmtId="165" fontId="2" fillId="0" borderId="17" xfId="1" applyNumberFormat="1" applyFont="1" applyBorder="1" applyAlignment="1">
      <alignment horizontal="right" vertical="center"/>
    </xf>
    <xf numFmtId="165" fontId="1" fillId="0" borderId="0" xfId="1" applyNumberFormat="1" applyFont="1" applyBorder="1" applyAlignment="1">
      <alignment vertical="center" wrapText="1"/>
    </xf>
    <xf numFmtId="165" fontId="11" fillId="2" borderId="9" xfId="1" applyNumberFormat="1" applyFont="1" applyFill="1" applyBorder="1"/>
    <xf numFmtId="166" fontId="2" fillId="3" borderId="0" xfId="2" applyNumberFormat="1" applyFont="1" applyFill="1" applyBorder="1"/>
    <xf numFmtId="166" fontId="2" fillId="3" borderId="9" xfId="2" applyNumberFormat="1" applyFont="1" applyFill="1" applyBorder="1"/>
    <xf numFmtId="165" fontId="2" fillId="0" borderId="22" xfId="1" quotePrefix="1" applyNumberFormat="1" applyFont="1" applyBorder="1" applyAlignment="1">
      <alignment vertical="center" wrapText="1"/>
    </xf>
    <xf numFmtId="165" fontId="2" fillId="0" borderId="23" xfId="1" applyNumberFormat="1" applyFont="1" applyBorder="1" applyAlignment="1">
      <alignment vertical="center" wrapText="1"/>
    </xf>
    <xf numFmtId="164" fontId="0" fillId="0" borderId="9" xfId="1" applyNumberFormat="1" applyFont="1" applyFill="1" applyBorder="1" applyAlignment="1">
      <alignment horizontal="left" vertical="center" wrapText="1"/>
    </xf>
    <xf numFmtId="43" fontId="0" fillId="0" borderId="0" xfId="1" applyFont="1" applyFill="1" applyBorder="1"/>
    <xf numFmtId="166" fontId="2" fillId="0" borderId="0" xfId="2" applyNumberFormat="1" applyFont="1" applyFill="1" applyAlignment="1">
      <alignment horizontal="right" vertical="center" wrapText="1"/>
    </xf>
    <xf numFmtId="165" fontId="2" fillId="0" borderId="0" xfId="1" applyNumberFormat="1" applyFont="1" applyFill="1" applyAlignment="1">
      <alignment horizontal="right"/>
    </xf>
    <xf numFmtId="165" fontId="2" fillId="0" borderId="0" xfId="1" applyNumberFormat="1" applyFont="1" applyFill="1" applyAlignment="1">
      <alignment horizontal="left" vertical="center"/>
    </xf>
    <xf numFmtId="165" fontId="2" fillId="2" borderId="19" xfId="1" applyNumberFormat="1" applyFont="1" applyFill="1" applyBorder="1"/>
    <xf numFmtId="165" fontId="2" fillId="0" borderId="22" xfId="1" quotePrefix="1" applyNumberFormat="1" applyFont="1" applyBorder="1" applyAlignment="1">
      <alignment wrapText="1"/>
    </xf>
    <xf numFmtId="165" fontId="2" fillId="0" borderId="24" xfId="1" applyNumberFormat="1" applyFont="1" applyFill="1" applyBorder="1" applyAlignment="1">
      <alignment horizontal="left" vertical="center"/>
    </xf>
    <xf numFmtId="165" fontId="2" fillId="0" borderId="9" xfId="1" applyNumberFormat="1" applyFont="1" applyBorder="1" applyAlignment="1">
      <alignment vertical="center"/>
    </xf>
    <xf numFmtId="0" fontId="14" fillId="0" borderId="0" xfId="0" applyFont="1" applyFill="1" applyAlignment="1">
      <alignment horizontal="left" wrapText="1" indent="3"/>
    </xf>
    <xf numFmtId="165" fontId="2" fillId="0" borderId="0" xfId="1" applyNumberFormat="1" applyFont="1" applyFill="1" applyBorder="1" applyAlignment="1">
      <alignment horizontal="right"/>
    </xf>
    <xf numFmtId="164" fontId="0" fillId="0" borderId="0" xfId="1" applyNumberFormat="1" applyFont="1" applyFill="1" applyAlignment="1">
      <alignment vertical="center" wrapText="1"/>
    </xf>
    <xf numFmtId="164" fontId="0" fillId="0" borderId="0" xfId="1" applyNumberFormat="1" applyFont="1" applyAlignment="1">
      <alignment vertical="center" wrapText="1"/>
    </xf>
    <xf numFmtId="164" fontId="0" fillId="0" borderId="19" xfId="1" applyNumberFormat="1" applyFont="1" applyFill="1" applyBorder="1" applyAlignment="1">
      <alignment vertical="center" wrapText="1"/>
    </xf>
    <xf numFmtId="164" fontId="0" fillId="0" borderId="19" xfId="1" applyNumberFormat="1" applyFont="1" applyBorder="1" applyAlignment="1">
      <alignment vertical="center" wrapText="1"/>
    </xf>
    <xf numFmtId="164" fontId="0" fillId="0" borderId="9" xfId="1" applyNumberFormat="1" applyFont="1" applyFill="1" applyBorder="1"/>
    <xf numFmtId="0" fontId="0" fillId="0" borderId="0" xfId="0" applyAlignment="1">
      <alignment horizontal="center" wrapText="1"/>
    </xf>
    <xf numFmtId="0" fontId="2" fillId="0" borderId="0" xfId="0" applyFont="1"/>
    <xf numFmtId="165" fontId="0" fillId="0" borderId="0" xfId="1" applyNumberFormat="1" applyFont="1" applyFill="1" applyBorder="1" applyAlignment="1">
      <alignment horizontal="center" wrapText="1"/>
    </xf>
    <xf numFmtId="41" fontId="0" fillId="0" borderId="0" xfId="0" applyNumberFormat="1"/>
    <xf numFmtId="41" fontId="0" fillId="0" borderId="11" xfId="0" applyNumberFormat="1" applyBorder="1"/>
    <xf numFmtId="41" fontId="0" fillId="0" borderId="0" xfId="0" applyNumberFormat="1" applyAlignment="1">
      <alignment horizontal="right"/>
    </xf>
    <xf numFmtId="0" fontId="0" fillId="0" borderId="1" xfId="0" applyBorder="1" applyAlignment="1">
      <alignment horizontal="center" wrapText="1"/>
    </xf>
    <xf numFmtId="0" fontId="0" fillId="0" borderId="18" xfId="0" applyBorder="1"/>
    <xf numFmtId="0" fontId="0" fillId="0" borderId="0" xfId="0" applyFont="1"/>
    <xf numFmtId="43" fontId="0" fillId="0" borderId="0" xfId="0" applyNumberFormat="1"/>
    <xf numFmtId="0" fontId="0" fillId="0" borderId="0" xfId="0" applyBorder="1"/>
    <xf numFmtId="41" fontId="0" fillId="0" borderId="22" xfId="0" applyNumberFormat="1" applyBorder="1"/>
    <xf numFmtId="41" fontId="0" fillId="0" borderId="25" xfId="0" applyNumberFormat="1" applyBorder="1"/>
    <xf numFmtId="165" fontId="2" fillId="2" borderId="0" xfId="1" applyNumberFormat="1" applyFont="1" applyFill="1" applyBorder="1" applyAlignment="1">
      <alignment horizontal="center"/>
    </xf>
    <xf numFmtId="0" fontId="2" fillId="0" borderId="18" xfId="0" applyFont="1" applyBorder="1"/>
    <xf numFmtId="165" fontId="0" fillId="0" borderId="1" xfId="1" applyNumberFormat="1" applyFont="1" applyBorder="1" applyAlignment="1">
      <alignment horizontal="center" wrapText="1"/>
    </xf>
    <xf numFmtId="41" fontId="0" fillId="2" borderId="0" xfId="0" applyNumberFormat="1" applyFill="1"/>
    <xf numFmtId="0" fontId="0" fillId="2" borderId="0" xfId="0" applyFill="1" applyAlignment="1">
      <alignment horizontal="center"/>
    </xf>
    <xf numFmtId="0" fontId="0" fillId="2" borderId="0" xfId="0" applyFont="1" applyFill="1"/>
    <xf numFmtId="0" fontId="0" fillId="2" borderId="0" xfId="0" applyFill="1"/>
    <xf numFmtId="0" fontId="0" fillId="0" borderId="0" xfId="0" applyFill="1"/>
    <xf numFmtId="41" fontId="0" fillId="0" borderId="23" xfId="0" applyNumberFormat="1" applyBorder="1"/>
    <xf numFmtId="0" fontId="0" fillId="5" borderId="0" xfId="0" applyFill="1"/>
    <xf numFmtId="165" fontId="0" fillId="0" borderId="0" xfId="1" applyNumberFormat="1" applyFont="1" applyBorder="1" applyAlignment="1">
      <alignment horizontal="center" wrapText="1"/>
    </xf>
    <xf numFmtId="0" fontId="2" fillId="0" borderId="0" xfId="0" applyFont="1" applyBorder="1"/>
    <xf numFmtId="0" fontId="0" fillId="0" borderId="2" xfId="0" applyBorder="1" applyAlignment="1">
      <alignment wrapText="1"/>
    </xf>
    <xf numFmtId="0" fontId="0" fillId="0" borderId="2" xfId="0" applyBorder="1"/>
    <xf numFmtId="0" fontId="0" fillId="0" borderId="0" xfId="0" applyFill="1" applyAlignment="1">
      <alignment horizontal="center"/>
    </xf>
    <xf numFmtId="0" fontId="2" fillId="0" borderId="0" xfId="0" applyFont="1" applyAlignment="1"/>
    <xf numFmtId="0" fontId="0" fillId="0" borderId="0" xfId="0" applyFont="1" applyBorder="1" applyAlignment="1">
      <alignment horizontal="center"/>
    </xf>
    <xf numFmtId="0" fontId="0" fillId="0" borderId="0" xfId="0" applyFont="1" applyAlignment="1">
      <alignment horizontal="center"/>
    </xf>
    <xf numFmtId="0" fontId="0" fillId="0" borderId="1" xfId="0" applyFont="1" applyBorder="1" applyAlignment="1">
      <alignment horizontal="center"/>
    </xf>
    <xf numFmtId="14" fontId="0" fillId="0" borderId="1" xfId="0" applyNumberFormat="1" applyFont="1" applyBorder="1" applyAlignment="1">
      <alignment horizontal="center"/>
    </xf>
    <xf numFmtId="165" fontId="1" fillId="0" borderId="1" xfId="1" applyNumberFormat="1" applyFont="1" applyFill="1" applyBorder="1" applyAlignment="1">
      <alignment horizontal="center"/>
    </xf>
    <xf numFmtId="14" fontId="1" fillId="0" borderId="0" xfId="1" applyNumberFormat="1" applyFont="1" applyFill="1" applyBorder="1" applyAlignment="1">
      <alignment horizontal="center"/>
    </xf>
    <xf numFmtId="14" fontId="1" fillId="0" borderId="1" xfId="1" applyNumberFormat="1" applyFont="1" applyFill="1" applyBorder="1" applyAlignment="1">
      <alignment horizontal="center"/>
    </xf>
    <xf numFmtId="0" fontId="2" fillId="0" borderId="0" xfId="0" applyFont="1" applyAlignment="1">
      <alignment horizontal="center"/>
    </xf>
    <xf numFmtId="0" fontId="2" fillId="0" borderId="0" xfId="0" applyFont="1" applyAlignment="1">
      <alignment horizontal="left"/>
    </xf>
    <xf numFmtId="0" fontId="0" fillId="0" borderId="0" xfId="0" applyBorder="1" applyAlignment="1">
      <alignment horizontal="center" wrapText="1"/>
    </xf>
    <xf numFmtId="42" fontId="0" fillId="0" borderId="3" xfId="0" applyNumberFormat="1" applyBorder="1"/>
    <xf numFmtId="42" fontId="0" fillId="0" borderId="23" xfId="0" applyNumberFormat="1" applyBorder="1"/>
    <xf numFmtId="0" fontId="0" fillId="2" borderId="19" xfId="0" applyFont="1" applyFill="1" applyBorder="1"/>
    <xf numFmtId="42" fontId="0" fillId="2" borderId="19" xfId="0" applyNumberFormat="1" applyFill="1" applyBorder="1"/>
    <xf numFmtId="41" fontId="0" fillId="2" borderId="19" xfId="0" applyNumberFormat="1" applyFill="1" applyBorder="1"/>
    <xf numFmtId="0" fontId="0" fillId="0" borderId="2" xfId="0" applyBorder="1" applyAlignment="1">
      <alignment horizontal="center" wrapText="1"/>
    </xf>
    <xf numFmtId="41" fontId="0" fillId="0" borderId="3" xfId="0" applyNumberFormat="1" applyBorder="1"/>
    <xf numFmtId="41" fontId="0" fillId="0" borderId="19" xfId="0" applyNumberFormat="1" applyBorder="1"/>
    <xf numFmtId="0" fontId="0" fillId="0" borderId="19" xfId="0" applyBorder="1"/>
    <xf numFmtId="42" fontId="0" fillId="0" borderId="19" xfId="0" applyNumberFormat="1" applyBorder="1"/>
    <xf numFmtId="0" fontId="0" fillId="2" borderId="19" xfId="0" applyFill="1" applyBorder="1"/>
    <xf numFmtId="0" fontId="0" fillId="0" borderId="19" xfId="0" applyFont="1" applyFill="1" applyBorder="1"/>
    <xf numFmtId="0" fontId="0" fillId="0" borderId="19" xfId="0" applyBorder="1" applyAlignment="1">
      <alignment horizontal="center"/>
    </xf>
    <xf numFmtId="42" fontId="0" fillId="0" borderId="19" xfId="0" applyNumberFormat="1" applyFill="1" applyBorder="1"/>
    <xf numFmtId="41" fontId="0" fillId="0" borderId="19" xfId="0" applyNumberFormat="1" applyFill="1" applyBorder="1"/>
    <xf numFmtId="42" fontId="0" fillId="0" borderId="9" xfId="0" applyNumberFormat="1" applyBorder="1"/>
    <xf numFmtId="42" fontId="0" fillId="2" borderId="29" xfId="0" applyNumberFormat="1" applyFill="1" applyBorder="1"/>
    <xf numFmtId="41" fontId="0" fillId="2" borderId="29" xfId="0" applyNumberFormat="1" applyFill="1" applyBorder="1"/>
    <xf numFmtId="0" fontId="2" fillId="0" borderId="0" xfId="0" applyFont="1" applyFill="1"/>
    <xf numFmtId="165" fontId="1" fillId="0" borderId="1" xfId="1" applyNumberFormat="1" applyFont="1" applyBorder="1" applyAlignment="1"/>
    <xf numFmtId="42" fontId="0" fillId="0" borderId="34" xfId="0" applyNumberFormat="1" applyBorder="1"/>
    <xf numFmtId="42" fontId="0" fillId="0" borderId="35" xfId="0" applyNumberFormat="1" applyBorder="1"/>
    <xf numFmtId="49" fontId="0" fillId="2" borderId="19" xfId="0" applyNumberFormat="1" applyFill="1" applyBorder="1" applyAlignment="1">
      <alignment horizontal="center"/>
    </xf>
    <xf numFmtId="0" fontId="0" fillId="0" borderId="19" xfId="0" applyFont="1" applyFill="1" applyBorder="1" applyAlignment="1">
      <alignment horizontal="center"/>
    </xf>
    <xf numFmtId="0" fontId="2" fillId="0" borderId="0" xfId="0" applyFont="1" applyFill="1" applyBorder="1"/>
    <xf numFmtId="14" fontId="0" fillId="0" borderId="0" xfId="0" applyNumberFormat="1" applyFill="1" applyAlignment="1">
      <alignment horizontal="center"/>
    </xf>
    <xf numFmtId="0" fontId="2" fillId="0" borderId="18" xfId="0" applyFont="1" applyBorder="1" applyAlignment="1"/>
    <xf numFmtId="0" fontId="2" fillId="0" borderId="18" xfId="1" applyNumberFormat="1" applyFont="1" applyFill="1" applyBorder="1" applyAlignment="1">
      <alignment horizontal="left"/>
    </xf>
    <xf numFmtId="42" fontId="2" fillId="0" borderId="18" xfId="0" applyNumberFormat="1" applyFont="1" applyBorder="1" applyAlignment="1"/>
    <xf numFmtId="0" fontId="2" fillId="0" borderId="0" xfId="0" applyFont="1" applyAlignment="1">
      <alignment horizontal="center"/>
    </xf>
    <xf numFmtId="174" fontId="0" fillId="2" borderId="19" xfId="0" applyNumberFormat="1" applyFill="1" applyBorder="1" applyAlignment="1">
      <alignment horizontal="center"/>
    </xf>
    <xf numFmtId="41" fontId="0" fillId="2" borderId="19" xfId="0" applyNumberFormat="1" applyFill="1" applyBorder="1" applyAlignment="1">
      <alignment wrapText="1"/>
    </xf>
    <xf numFmtId="0" fontId="2" fillId="0" borderId="0" xfId="0" applyFont="1" applyFill="1" applyAlignment="1">
      <alignment horizontal="center"/>
    </xf>
    <xf numFmtId="0" fontId="15" fillId="7" borderId="0" xfId="0" applyFont="1" applyFill="1"/>
    <xf numFmtId="0" fontId="8" fillId="0" borderId="0" xfId="0" applyFont="1" applyFill="1" applyBorder="1" applyAlignment="1">
      <alignment horizontal="left"/>
    </xf>
    <xf numFmtId="0" fontId="8" fillId="0" borderId="0" xfId="0" applyFont="1" applyFill="1" applyBorder="1" applyAlignment="1">
      <alignment horizontal="center"/>
    </xf>
    <xf numFmtId="0" fontId="8" fillId="0" borderId="0" xfId="0" applyFont="1" applyFill="1" applyBorder="1" applyAlignment="1"/>
    <xf numFmtId="0" fontId="8" fillId="0" borderId="0" xfId="0" applyFont="1" applyFill="1" applyBorder="1" applyAlignment="1">
      <alignment vertical="top"/>
    </xf>
    <xf numFmtId="0" fontId="8" fillId="0" borderId="0" xfId="0" applyFont="1" applyFill="1" applyBorder="1" applyAlignment="1">
      <alignment horizontal="center" vertical="top" wrapText="1"/>
    </xf>
    <xf numFmtId="0" fontId="8" fillId="0" borderId="0" xfId="0" applyFont="1" applyFill="1" applyBorder="1" applyAlignment="1">
      <alignment horizontal="left" vertical="center"/>
    </xf>
    <xf numFmtId="0" fontId="8" fillId="0" borderId="0" xfId="0" applyFont="1" applyFill="1" applyBorder="1"/>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18" fillId="0" borderId="0" xfId="4" applyFont="1" applyFill="1" applyBorder="1" applyAlignment="1">
      <alignment horizontal="center" vertical="center"/>
    </xf>
    <xf numFmtId="5" fontId="8" fillId="0" borderId="0" xfId="0" applyNumberFormat="1" applyFont="1" applyFill="1" applyBorder="1" applyAlignment="1">
      <alignment horizontal="center" vertical="top"/>
    </xf>
    <xf numFmtId="14" fontId="8" fillId="0" borderId="0" xfId="0" applyNumberFormat="1" applyFont="1" applyFill="1" applyBorder="1" applyAlignment="1">
      <alignment horizontal="left" vertical="top"/>
    </xf>
    <xf numFmtId="14" fontId="8" fillId="0" borderId="0" xfId="0" applyNumberFormat="1" applyFont="1" applyFill="1" applyBorder="1" applyAlignment="1">
      <alignment horizontal="center" vertical="top"/>
    </xf>
    <xf numFmtId="1" fontId="8" fillId="0" borderId="0" xfId="0" applyNumberFormat="1" applyFont="1" applyFill="1" applyBorder="1" applyAlignment="1">
      <alignment horizontal="center" vertical="top"/>
    </xf>
    <xf numFmtId="0" fontId="8" fillId="0" borderId="0" xfId="0" applyFont="1" applyFill="1" applyBorder="1" applyAlignment="1">
      <alignment horizontal="left" vertical="top"/>
    </xf>
    <xf numFmtId="0" fontId="8" fillId="0" borderId="0" xfId="0" applyFont="1" applyFill="1" applyBorder="1" applyAlignment="1">
      <alignment horizontal="center" vertical="top"/>
    </xf>
    <xf numFmtId="0" fontId="8" fillId="0" borderId="0" xfId="0" applyFont="1" applyFill="1" applyBorder="1" applyAlignment="1">
      <alignment vertical="top" wrapText="1"/>
    </xf>
    <xf numFmtId="0" fontId="8" fillId="0" borderId="0" xfId="0" applyFont="1" applyFill="1" applyBorder="1" applyAlignment="1">
      <alignment horizontal="left" vertical="top" wrapText="1"/>
    </xf>
    <xf numFmtId="14"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0" borderId="0" xfId="0" applyFont="1"/>
    <xf numFmtId="42" fontId="19" fillId="0" borderId="1" xfId="0" applyNumberFormat="1" applyFont="1" applyBorder="1"/>
    <xf numFmtId="0" fontId="20" fillId="0" borderId="18" xfId="0" applyFont="1" applyBorder="1"/>
    <xf numFmtId="0" fontId="20"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center" wrapText="1"/>
    </xf>
    <xf numFmtId="0" fontId="20"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xf>
    <xf numFmtId="0" fontId="20" fillId="0" borderId="0" xfId="0" applyFont="1"/>
    <xf numFmtId="0" fontId="19" fillId="0" borderId="0" xfId="0" applyFont="1" applyFill="1" applyAlignment="1">
      <alignment horizontal="center"/>
    </xf>
    <xf numFmtId="0" fontId="20" fillId="0" borderId="0" xfId="0" applyFont="1" applyFill="1" applyAlignment="1">
      <alignment vertical="center"/>
    </xf>
    <xf numFmtId="0" fontId="19" fillId="0" borderId="18" xfId="0" applyFont="1" applyFill="1" applyBorder="1"/>
    <xf numFmtId="0" fontId="19" fillId="0" borderId="18" xfId="0" applyFont="1" applyBorder="1"/>
    <xf numFmtId="0" fontId="20" fillId="0" borderId="18" xfId="0" applyFont="1" applyFill="1" applyBorder="1"/>
    <xf numFmtId="0" fontId="19" fillId="0" borderId="0" xfId="0" applyFont="1" applyFill="1" applyAlignment="1">
      <alignment horizontal="center" vertical="center"/>
    </xf>
    <xf numFmtId="0" fontId="19" fillId="0" borderId="0" xfId="0" applyFont="1" applyAlignment="1">
      <alignment horizontal="left"/>
    </xf>
    <xf numFmtId="0" fontId="19" fillId="2" borderId="0" xfId="0" applyFont="1" applyFill="1" applyAlignment="1">
      <alignment horizontal="left"/>
    </xf>
    <xf numFmtId="0" fontId="19" fillId="2" borderId="0" xfId="0" applyFont="1" applyFill="1" applyAlignment="1">
      <alignment horizontal="center"/>
    </xf>
    <xf numFmtId="0" fontId="20" fillId="0" borderId="0" xfId="0" applyFont="1" applyFill="1" applyBorder="1"/>
    <xf numFmtId="0" fontId="20" fillId="0" borderId="0" xfId="0" applyFont="1" applyBorder="1" applyAlignment="1">
      <alignment vertical="center"/>
    </xf>
    <xf numFmtId="0" fontId="20" fillId="0" borderId="0" xfId="0" applyFont="1" applyFill="1"/>
    <xf numFmtId="0" fontId="19" fillId="0" borderId="0" xfId="0" applyFont="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vertical="center"/>
    </xf>
    <xf numFmtId="42" fontId="19" fillId="0" borderId="18" xfId="0" applyNumberFormat="1" applyFont="1" applyBorder="1"/>
    <xf numFmtId="0" fontId="20" fillId="0" borderId="2" xfId="0" applyFont="1" applyBorder="1" applyAlignment="1">
      <alignment horizontal="center" wrapText="1"/>
    </xf>
    <xf numFmtId="0" fontId="20" fillId="0" borderId="0" xfId="0" applyFont="1" applyAlignment="1">
      <alignment horizontal="center" wrapText="1"/>
    </xf>
    <xf numFmtId="165" fontId="20" fillId="0" borderId="0" xfId="1" applyNumberFormat="1" applyFont="1" applyBorder="1" applyAlignment="1">
      <alignment horizontal="center" wrapText="1"/>
    </xf>
    <xf numFmtId="165" fontId="20" fillId="0" borderId="0" xfId="1" applyNumberFormat="1" applyFont="1" applyFill="1" applyBorder="1" applyAlignment="1">
      <alignment horizontal="center" wrapText="1"/>
    </xf>
    <xf numFmtId="0" fontId="20" fillId="0" borderId="19" xfId="0" applyFont="1" applyBorder="1" applyAlignment="1">
      <alignment horizontal="center"/>
    </xf>
    <xf numFmtId="42" fontId="20" fillId="0" borderId="29" xfId="0" applyNumberFormat="1" applyFont="1" applyBorder="1"/>
    <xf numFmtId="42" fontId="20" fillId="0" borderId="19" xfId="0" applyNumberFormat="1" applyFont="1" applyBorder="1"/>
    <xf numFmtId="42" fontId="20" fillId="0" borderId="31" xfId="0" applyNumberFormat="1" applyFont="1" applyBorder="1"/>
    <xf numFmtId="41" fontId="20" fillId="0" borderId="29" xfId="0" applyNumberFormat="1" applyFont="1" applyBorder="1"/>
    <xf numFmtId="41" fontId="20" fillId="0" borderId="19" xfId="0" applyNumberFormat="1" applyFont="1" applyBorder="1"/>
    <xf numFmtId="41" fontId="20" fillId="0" borderId="32" xfId="0" applyNumberFormat="1" applyFont="1" applyBorder="1"/>
    <xf numFmtId="42" fontId="20" fillId="0" borderId="0" xfId="0" applyNumberFormat="1" applyFont="1" applyBorder="1"/>
    <xf numFmtId="42" fontId="20" fillId="0" borderId="23" xfId="0" applyNumberFormat="1" applyFont="1" applyBorder="1"/>
    <xf numFmtId="41" fontId="20" fillId="0" borderId="0" xfId="0" applyNumberFormat="1" applyFont="1" applyBorder="1"/>
    <xf numFmtId="41" fontId="20" fillId="0" borderId="0" xfId="0" applyNumberFormat="1" applyFont="1" applyAlignment="1">
      <alignment horizontal="right"/>
    </xf>
    <xf numFmtId="43" fontId="20" fillId="0" borderId="0" xfId="0" applyNumberFormat="1" applyFont="1"/>
    <xf numFmtId="41" fontId="20" fillId="0" borderId="0" xfId="0" applyNumberFormat="1" applyFont="1"/>
    <xf numFmtId="0" fontId="19" fillId="0" borderId="0" xfId="0" applyFont="1" applyAlignment="1"/>
    <xf numFmtId="0" fontId="20" fillId="0" borderId="0" xfId="0" applyFont="1" applyAlignment="1"/>
    <xf numFmtId="0" fontId="19" fillId="0" borderId="0" xfId="0" applyFont="1" applyFill="1" applyAlignment="1">
      <alignment horizontal="left" vertical="center"/>
    </xf>
    <xf numFmtId="0" fontId="20" fillId="0" borderId="0" xfId="0" applyFont="1" applyBorder="1" applyAlignment="1">
      <alignment horizontal="left"/>
    </xf>
    <xf numFmtId="0" fontId="20" fillId="0" borderId="0" xfId="0" applyFont="1" applyAlignment="1">
      <alignment horizontal="center"/>
    </xf>
    <xf numFmtId="14" fontId="20" fillId="0" borderId="0" xfId="0" applyNumberFormat="1" applyFont="1" applyAlignment="1">
      <alignment horizontal="center"/>
    </xf>
    <xf numFmtId="14" fontId="20" fillId="0" borderId="0" xfId="1" applyNumberFormat="1" applyFont="1" applyFill="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center"/>
    </xf>
    <xf numFmtId="14" fontId="20" fillId="0" borderId="1" xfId="0" applyNumberFormat="1" applyFont="1" applyBorder="1" applyAlignment="1">
      <alignment horizontal="center"/>
    </xf>
    <xf numFmtId="14" fontId="20" fillId="0" borderId="1" xfId="1" applyNumberFormat="1" applyFont="1" applyFill="1" applyBorder="1" applyAlignment="1">
      <alignment horizontal="center"/>
    </xf>
    <xf numFmtId="0" fontId="20" fillId="0" borderId="0" xfId="0" applyFont="1" applyBorder="1" applyAlignment="1">
      <alignment horizontal="center" wrapText="1"/>
    </xf>
    <xf numFmtId="42" fontId="20" fillId="0" borderId="3" xfId="0" applyNumberFormat="1" applyFont="1" applyBorder="1"/>
    <xf numFmtId="0" fontId="25" fillId="0" borderId="0" xfId="0" applyFont="1" applyAlignment="1"/>
    <xf numFmtId="0" fontId="19" fillId="2" borderId="0" xfId="0" applyFont="1" applyFill="1" applyAlignment="1">
      <alignment horizontal="center" vertical="center"/>
    </xf>
    <xf numFmtId="0" fontId="20" fillId="0" borderId="0" xfId="0" applyFont="1" applyFill="1" applyBorder="1" applyAlignment="1">
      <alignment horizontal="center" wrapText="1"/>
    </xf>
    <xf numFmtId="0" fontId="20" fillId="0" borderId="19" xfId="0" applyFont="1" applyFill="1" applyBorder="1" applyAlignment="1">
      <alignment horizontal="center"/>
    </xf>
    <xf numFmtId="42" fontId="20" fillId="0" borderId="19" xfId="0" applyNumberFormat="1" applyFont="1" applyFill="1" applyBorder="1"/>
    <xf numFmtId="41" fontId="20" fillId="0" borderId="19" xfId="0" applyNumberFormat="1" applyFont="1" applyFill="1" applyBorder="1"/>
    <xf numFmtId="0" fontId="20" fillId="0" borderId="19" xfId="0" applyFont="1" applyBorder="1"/>
    <xf numFmtId="41" fontId="20" fillId="0" borderId="0" xfId="0" applyNumberFormat="1" applyFont="1" applyFill="1" applyBorder="1"/>
    <xf numFmtId="0" fontId="19" fillId="0" borderId="0" xfId="0" applyFont="1" applyFill="1" applyBorder="1" applyAlignment="1">
      <alignment vertical="center"/>
    </xf>
    <xf numFmtId="42" fontId="20" fillId="0" borderId="9" xfId="0" applyNumberFormat="1" applyFont="1" applyBorder="1"/>
    <xf numFmtId="0" fontId="20" fillId="0" borderId="0" xfId="0" applyFont="1" applyBorder="1" applyAlignment="1">
      <alignment horizontal="center"/>
    </xf>
    <xf numFmtId="0" fontId="19" fillId="0" borderId="0" xfId="0" applyFont="1" applyFill="1"/>
    <xf numFmtId="0" fontId="19" fillId="0" borderId="0" xfId="0" applyFont="1" applyBorder="1"/>
    <xf numFmtId="42" fontId="19" fillId="0" borderId="0" xfId="0" applyNumberFormat="1" applyFont="1" applyBorder="1"/>
    <xf numFmtId="0" fontId="19" fillId="0" borderId="0" xfId="0" applyFont="1" applyFill="1" applyBorder="1"/>
    <xf numFmtId="0" fontId="19" fillId="0" borderId="1" xfId="0" applyFont="1" applyBorder="1" applyAlignment="1">
      <alignment horizontal="center" wrapText="1"/>
    </xf>
    <xf numFmtId="0" fontId="19" fillId="0" borderId="0" xfId="0" applyFont="1" applyFill="1" applyBorder="1" applyAlignment="1">
      <alignment horizontal="center" wrapText="1"/>
    </xf>
    <xf numFmtId="0" fontId="19" fillId="0" borderId="19" xfId="0" applyFont="1" applyBorder="1" applyAlignment="1">
      <alignment horizontal="center"/>
    </xf>
    <xf numFmtId="0" fontId="19" fillId="0" borderId="19" xfId="0" applyFont="1" applyFill="1" applyBorder="1" applyAlignment="1">
      <alignment horizontal="center"/>
    </xf>
    <xf numFmtId="42" fontId="19" fillId="0" borderId="19" xfId="0" applyNumberFormat="1" applyFont="1" applyFill="1" applyBorder="1"/>
    <xf numFmtId="42" fontId="19" fillId="0" borderId="19" xfId="0" applyNumberFormat="1" applyFont="1" applyBorder="1"/>
    <xf numFmtId="41" fontId="19" fillId="0" borderId="19" xfId="0" applyNumberFormat="1" applyFont="1" applyFill="1" applyBorder="1"/>
    <xf numFmtId="41" fontId="19" fillId="0" borderId="19" xfId="0" applyNumberFormat="1" applyFont="1" applyBorder="1"/>
    <xf numFmtId="41" fontId="19" fillId="0" borderId="0" xfId="0" applyNumberFormat="1" applyFont="1"/>
    <xf numFmtId="41" fontId="19" fillId="0" borderId="0" xfId="0" applyNumberFormat="1" applyFont="1" applyFill="1"/>
    <xf numFmtId="0" fontId="21" fillId="0" borderId="0" xfId="0" applyFont="1" applyAlignment="1"/>
    <xf numFmtId="0" fontId="19" fillId="0" borderId="0" xfId="0" applyFont="1" applyAlignment="1">
      <alignment vertical="top" wrapText="1"/>
    </xf>
    <xf numFmtId="14" fontId="19" fillId="0" borderId="0" xfId="0" applyNumberFormat="1" applyFont="1" applyAlignment="1">
      <alignment vertical="top"/>
    </xf>
    <xf numFmtId="0" fontId="19" fillId="0" borderId="0" xfId="0" applyFont="1" applyAlignment="1">
      <alignment vertical="top"/>
    </xf>
    <xf numFmtId="0" fontId="19" fillId="0" borderId="0" xfId="0" applyFont="1" applyFill="1" applyAlignment="1">
      <alignment vertical="top"/>
    </xf>
    <xf numFmtId="0" fontId="19" fillId="0" borderId="0" xfId="0" applyFont="1" applyBorder="1" applyAlignment="1">
      <alignment vertical="top" wrapText="1"/>
    </xf>
    <xf numFmtId="14" fontId="19" fillId="0" borderId="0" xfId="0" applyNumberFormat="1" applyFont="1" applyBorder="1" applyAlignment="1">
      <alignment vertical="top"/>
    </xf>
    <xf numFmtId="0" fontId="19" fillId="0" borderId="0" xfId="0" applyFont="1" applyBorder="1" applyAlignment="1">
      <alignment vertical="top"/>
    </xf>
    <xf numFmtId="0" fontId="19" fillId="0" borderId="0" xfId="0" applyFont="1" applyFill="1" applyBorder="1" applyAlignment="1">
      <alignment vertical="top"/>
    </xf>
    <xf numFmtId="0" fontId="19" fillId="0" borderId="0" xfId="0" applyFont="1" applyBorder="1" applyAlignment="1">
      <alignment horizontal="left" vertical="top" wrapText="1"/>
    </xf>
    <xf numFmtId="0" fontId="19" fillId="0" borderId="0" xfId="0" applyFont="1" applyFill="1" applyBorder="1" applyAlignment="1">
      <alignment horizontal="left" vertical="top" wrapText="1"/>
    </xf>
    <xf numFmtId="0" fontId="19" fillId="0" borderId="0" xfId="0" applyFont="1" applyBorder="1" applyAlignment="1">
      <alignment horizontal="left"/>
    </xf>
    <xf numFmtId="0" fontId="25" fillId="0" borderId="0" xfId="0" applyFont="1" applyBorder="1" applyAlignment="1">
      <alignment horizontal="left" vertical="top" wrapText="1"/>
    </xf>
    <xf numFmtId="0" fontId="19" fillId="0" borderId="0" xfId="0" applyFont="1" applyFill="1" applyBorder="1" applyAlignment="1">
      <alignment horizontal="center" vertical="top" wrapText="1"/>
    </xf>
    <xf numFmtId="0" fontId="21" fillId="0" borderId="0" xfId="0" applyFont="1" applyFill="1" applyBorder="1" applyAlignment="1">
      <alignment horizontal="center" vertical="center" wrapText="1"/>
    </xf>
    <xf numFmtId="42" fontId="20" fillId="0" borderId="18" xfId="0" applyNumberFormat="1" applyFont="1" applyBorder="1"/>
    <xf numFmtId="0" fontId="20" fillId="0" borderId="27" xfId="0" applyFont="1" applyBorder="1"/>
    <xf numFmtId="0" fontId="20" fillId="0" borderId="0" xfId="0" applyFont="1" applyAlignment="1">
      <alignment wrapText="1"/>
    </xf>
    <xf numFmtId="43" fontId="20" fillId="0" borderId="19" xfId="0" applyNumberFormat="1" applyFont="1" applyFill="1" applyBorder="1"/>
    <xf numFmtId="41" fontId="23" fillId="0" borderId="19" xfId="0" applyNumberFormat="1" applyFont="1" applyBorder="1" applyAlignment="1">
      <alignment horizontal="center"/>
    </xf>
    <xf numFmtId="43" fontId="20" fillId="2" borderId="19" xfId="0" applyNumberFormat="1" applyFont="1" applyFill="1" applyBorder="1"/>
    <xf numFmtId="43" fontId="23" fillId="0" borderId="19" xfId="0" applyNumberFormat="1" applyFont="1" applyBorder="1"/>
    <xf numFmtId="41" fontId="20" fillId="0" borderId="19" xfId="0" applyNumberFormat="1" applyFont="1" applyBorder="1" applyAlignment="1">
      <alignment horizontal="center"/>
    </xf>
    <xf numFmtId="43" fontId="20" fillId="0" borderId="19" xfId="0" applyNumberFormat="1" applyFont="1" applyBorder="1" applyAlignment="1">
      <alignment horizontal="center"/>
    </xf>
    <xf numFmtId="41" fontId="20" fillId="0" borderId="19" xfId="0" applyNumberFormat="1" applyFont="1" applyFill="1" applyBorder="1" applyAlignment="1">
      <alignment horizontal="center"/>
    </xf>
    <xf numFmtId="14" fontId="20" fillId="0" borderId="0" xfId="0" applyNumberFormat="1" applyFont="1"/>
    <xf numFmtId="43" fontId="20" fillId="0" borderId="19" xfId="0" applyNumberFormat="1" applyFont="1" applyBorder="1"/>
    <xf numFmtId="44" fontId="20" fillId="0" borderId="19" xfId="0" applyNumberFormat="1" applyFont="1" applyFill="1" applyBorder="1"/>
    <xf numFmtId="41" fontId="20" fillId="0" borderId="23" xfId="0" applyNumberFormat="1" applyFont="1" applyBorder="1"/>
    <xf numFmtId="0" fontId="20" fillId="0" borderId="0" xfId="0" applyFont="1" applyAlignment="1">
      <alignment horizontal="right"/>
    </xf>
    <xf numFmtId="0" fontId="21" fillId="0" borderId="0" xfId="0" applyFont="1" applyAlignment="1">
      <alignment horizontal="center" vertical="center" wrapText="1"/>
    </xf>
    <xf numFmtId="0" fontId="20" fillId="0" borderId="1" xfId="0" applyFont="1" applyBorder="1" applyAlignment="1">
      <alignment horizontal="center" wrapText="1"/>
    </xf>
    <xf numFmtId="41" fontId="20" fillId="0" borderId="0" xfId="0" applyNumberFormat="1" applyFont="1" applyAlignment="1"/>
    <xf numFmtId="0" fontId="19" fillId="0" borderId="19" xfId="0" applyFont="1" applyBorder="1" applyAlignment="1">
      <alignment horizontal="center" vertical="center" wrapText="1"/>
    </xf>
    <xf numFmtId="0" fontId="20" fillId="0" borderId="0" xfId="0" applyFont="1" applyAlignment="1">
      <alignment horizontal="left"/>
    </xf>
    <xf numFmtId="0" fontId="20" fillId="2" borderId="0" xfId="0" applyFont="1" applyFill="1" applyAlignment="1">
      <alignment horizontal="center"/>
    </xf>
    <xf numFmtId="0" fontId="20" fillId="0" borderId="0" xfId="0" applyFont="1" applyAlignment="1">
      <alignment vertical="top"/>
    </xf>
    <xf numFmtId="14" fontId="20" fillId="0" borderId="0" xfId="0" applyNumberFormat="1" applyFont="1" applyBorder="1" applyAlignment="1">
      <alignment vertical="top"/>
    </xf>
    <xf numFmtId="0" fontId="20" fillId="0" borderId="0" xfId="0" applyFont="1" applyBorder="1" applyAlignment="1">
      <alignment vertical="top"/>
    </xf>
    <xf numFmtId="14" fontId="20" fillId="0" borderId="0" xfId="0" applyNumberFormat="1" applyFont="1" applyAlignment="1">
      <alignment vertical="top"/>
    </xf>
    <xf numFmtId="0" fontId="19" fillId="0" borderId="0" xfId="0" applyFont="1" applyBorder="1" applyAlignment="1">
      <alignment vertical="center"/>
    </xf>
    <xf numFmtId="14" fontId="20" fillId="0" borderId="0" xfId="0" applyNumberFormat="1" applyFont="1" applyAlignment="1">
      <alignment vertical="center"/>
    </xf>
    <xf numFmtId="0" fontId="19" fillId="0" borderId="0" xfId="0" applyFont="1" applyBorder="1" applyAlignment="1">
      <alignment vertical="center" wrapText="1"/>
    </xf>
    <xf numFmtId="0" fontId="19" fillId="0" borderId="0" xfId="0" applyFont="1" applyBorder="1" applyAlignment="1">
      <alignment horizontal="left" wrapText="1"/>
    </xf>
    <xf numFmtId="0" fontId="19" fillId="0" borderId="0" xfId="0" applyFont="1" applyBorder="1" applyAlignment="1">
      <alignment horizontal="left" vertical="top"/>
    </xf>
    <xf numFmtId="42" fontId="19" fillId="0" borderId="2" xfId="0" applyNumberFormat="1" applyFont="1" applyFill="1" applyBorder="1" applyAlignment="1">
      <alignment vertical="top" wrapText="1"/>
    </xf>
    <xf numFmtId="0" fontId="21" fillId="0" borderId="0" xfId="0" applyFont="1" applyBorder="1" applyAlignment="1">
      <alignment vertical="center"/>
    </xf>
    <xf numFmtId="0" fontId="19" fillId="0" borderId="21" xfId="0" applyFont="1" applyBorder="1" applyAlignment="1">
      <alignment vertical="top"/>
    </xf>
    <xf numFmtId="41" fontId="19" fillId="0" borderId="0" xfId="0" applyNumberFormat="1" applyFont="1" applyBorder="1" applyAlignment="1">
      <alignment vertical="top"/>
    </xf>
    <xf numFmtId="0" fontId="19" fillId="0" borderId="18" xfId="1" applyNumberFormat="1" applyFont="1" applyFill="1" applyBorder="1" applyAlignment="1">
      <alignment horizontal="left"/>
    </xf>
    <xf numFmtId="0" fontId="19" fillId="0" borderId="18" xfId="0" applyFont="1" applyBorder="1" applyAlignment="1"/>
    <xf numFmtId="42" fontId="19" fillId="0" borderId="18" xfId="0" applyNumberFormat="1" applyFont="1" applyBorder="1" applyAlignment="1"/>
    <xf numFmtId="165" fontId="20" fillId="0" borderId="1" xfId="1" applyNumberFormat="1" applyFont="1" applyFill="1" applyBorder="1" applyAlignment="1">
      <alignment horizontal="center"/>
    </xf>
    <xf numFmtId="165" fontId="20" fillId="0" borderId="1" xfId="1" applyNumberFormat="1" applyFont="1" applyBorder="1" applyAlignment="1"/>
    <xf numFmtId="41" fontId="20" fillId="0" borderId="31" xfId="0" applyNumberFormat="1" applyFont="1" applyBorder="1"/>
    <xf numFmtId="0" fontId="20" fillId="0" borderId="0" xfId="0" applyFont="1" applyFill="1" applyBorder="1" applyAlignment="1">
      <alignment horizontal="center"/>
    </xf>
    <xf numFmtId="0" fontId="20" fillId="0" borderId="18" xfId="0" applyFont="1" applyBorder="1" applyAlignment="1"/>
    <xf numFmtId="0" fontId="28" fillId="0" borderId="18" xfId="0" applyFont="1" applyBorder="1" applyAlignment="1"/>
    <xf numFmtId="0" fontId="28" fillId="0" borderId="18" xfId="0" applyFont="1" applyBorder="1"/>
    <xf numFmtId="169" fontId="19" fillId="0" borderId="18" xfId="0" applyNumberFormat="1" applyFont="1" applyBorder="1" applyAlignment="1"/>
    <xf numFmtId="0" fontId="28" fillId="0" borderId="0" xfId="0" applyFont="1"/>
    <xf numFmtId="14" fontId="20" fillId="0" borderId="0" xfId="0" applyNumberFormat="1" applyFont="1" applyBorder="1" applyAlignment="1">
      <alignment horizontal="center"/>
    </xf>
    <xf numFmtId="165" fontId="20" fillId="0" borderId="1" xfId="1" applyNumberFormat="1" applyFont="1" applyBorder="1" applyAlignment="1">
      <alignment horizontal="center" wrapText="1"/>
    </xf>
    <xf numFmtId="41" fontId="20" fillId="0" borderId="29" xfId="0" applyNumberFormat="1" applyFont="1" applyBorder="1" applyAlignment="1"/>
    <xf numFmtId="168" fontId="20" fillId="0" borderId="2" xfId="0" applyNumberFormat="1" applyFont="1" applyBorder="1" applyAlignment="1"/>
    <xf numFmtId="168" fontId="20" fillId="0" borderId="31" xfId="0" applyNumberFormat="1" applyFont="1" applyBorder="1"/>
    <xf numFmtId="41" fontId="20" fillId="0" borderId="11" xfId="0" applyNumberFormat="1" applyFont="1" applyBorder="1" applyAlignment="1"/>
    <xf numFmtId="169" fontId="20" fillId="0" borderId="26" xfId="0" applyNumberFormat="1" applyFont="1" applyBorder="1"/>
    <xf numFmtId="41" fontId="20" fillId="0" borderId="0" xfId="0" applyNumberFormat="1" applyFont="1" applyBorder="1" applyAlignment="1">
      <alignment horizontal="right"/>
    </xf>
    <xf numFmtId="0" fontId="19" fillId="0" borderId="0" xfId="0" applyFont="1" applyAlignment="1">
      <alignment horizontal="left" vertical="top" wrapText="1"/>
    </xf>
    <xf numFmtId="0" fontId="19" fillId="0" borderId="0" xfId="0" applyFont="1" applyFill="1" applyBorder="1" applyAlignment="1">
      <alignment vertical="top" wrapText="1"/>
    </xf>
    <xf numFmtId="42" fontId="20" fillId="0" borderId="22" xfId="0" applyNumberFormat="1" applyFont="1" applyBorder="1"/>
    <xf numFmtId="41" fontId="20" fillId="0" borderId="37" xfId="0" applyNumberFormat="1" applyFont="1" applyBorder="1"/>
    <xf numFmtId="168" fontId="19" fillId="0" borderId="18" xfId="0" applyNumberFormat="1" applyFont="1" applyBorder="1"/>
    <xf numFmtId="168" fontId="20" fillId="0" borderId="2" xfId="0" applyNumberFormat="1" applyFont="1" applyBorder="1"/>
    <xf numFmtId="41" fontId="20" fillId="0" borderId="3" xfId="0" applyNumberFormat="1" applyFont="1" applyBorder="1"/>
    <xf numFmtId="168" fontId="20" fillId="0" borderId="23" xfId="0" applyNumberFormat="1" applyFont="1" applyBorder="1"/>
    <xf numFmtId="171" fontId="19" fillId="0" borderId="18" xfId="0" applyNumberFormat="1" applyFont="1" applyBorder="1" applyAlignment="1">
      <alignment horizontal="center"/>
    </xf>
    <xf numFmtId="165" fontId="20" fillId="0" borderId="2" xfId="1" applyNumberFormat="1" applyFont="1" applyFill="1" applyBorder="1" applyAlignment="1">
      <alignment horizontal="center" wrapText="1"/>
    </xf>
    <xf numFmtId="168" fontId="20" fillId="0" borderId="19" xfId="0" applyNumberFormat="1" applyFont="1" applyBorder="1"/>
    <xf numFmtId="41" fontId="20" fillId="0" borderId="11" xfId="0" applyNumberFormat="1" applyFont="1" applyBorder="1"/>
    <xf numFmtId="169" fontId="20" fillId="0" borderId="11" xfId="0" applyNumberFormat="1" applyFont="1" applyBorder="1"/>
    <xf numFmtId="169" fontId="20" fillId="0" borderId="9" xfId="0" applyNumberFormat="1" applyFont="1" applyBorder="1"/>
    <xf numFmtId="0" fontId="19" fillId="2" borderId="0" xfId="0" applyFont="1" applyFill="1" applyAlignment="1">
      <alignment vertical="center"/>
    </xf>
    <xf numFmtId="0" fontId="19" fillId="0" borderId="0" xfId="0" applyFont="1" applyBorder="1" applyAlignment="1">
      <alignment horizontal="left" vertical="center" wrapText="1"/>
    </xf>
    <xf numFmtId="0" fontId="20" fillId="0" borderId="27" xfId="0" applyFont="1" applyBorder="1" applyAlignment="1">
      <alignment horizontal="center" wrapText="1"/>
    </xf>
    <xf numFmtId="169" fontId="20" fillId="0" borderId="19" xfId="0" applyNumberFormat="1" applyFont="1" applyFill="1" applyBorder="1"/>
    <xf numFmtId="2" fontId="20" fillId="0" borderId="0" xfId="0" applyNumberFormat="1" applyFont="1"/>
    <xf numFmtId="1" fontId="20" fillId="0" borderId="0" xfId="0" applyNumberFormat="1" applyFont="1" applyBorder="1" applyAlignment="1">
      <alignment horizontal="center"/>
    </xf>
    <xf numFmtId="169" fontId="20" fillId="0" borderId="3" xfId="0" applyNumberFormat="1" applyFont="1" applyBorder="1"/>
    <xf numFmtId="0" fontId="20" fillId="0" borderId="0" xfId="0" applyFont="1" applyBorder="1"/>
    <xf numFmtId="171" fontId="20" fillId="0" borderId="9" xfId="0" applyNumberFormat="1" applyFont="1" applyBorder="1"/>
    <xf numFmtId="0" fontId="20" fillId="6" borderId="0" xfId="0" applyFont="1" applyFill="1"/>
    <xf numFmtId="0" fontId="20" fillId="2" borderId="0" xfId="0" applyFont="1" applyFill="1"/>
    <xf numFmtId="165" fontId="20" fillId="0" borderId="27" xfId="1" applyNumberFormat="1" applyFont="1" applyFill="1" applyBorder="1" applyAlignment="1">
      <alignment horizontal="center" wrapText="1"/>
    </xf>
    <xf numFmtId="168" fontId="20" fillId="0" borderId="9" xfId="0" applyNumberFormat="1" applyFont="1" applyBorder="1"/>
    <xf numFmtId="41" fontId="20" fillId="0" borderId="13" xfId="0" applyNumberFormat="1" applyFont="1" applyBorder="1" applyAlignment="1">
      <alignment horizontal="right"/>
    </xf>
    <xf numFmtId="0" fontId="19" fillId="0" borderId="0" xfId="0" applyFont="1" applyAlignment="1">
      <alignment horizontal="left" wrapText="1"/>
    </xf>
    <xf numFmtId="0" fontId="19" fillId="0" borderId="0" xfId="0" applyFont="1" applyFill="1" applyBorder="1" applyAlignment="1">
      <alignment horizontal="center"/>
    </xf>
    <xf numFmtId="0" fontId="19" fillId="0" borderId="0" xfId="0" applyFont="1" applyFill="1" applyBorder="1" applyAlignment="1">
      <alignment vertical="center" wrapText="1"/>
    </xf>
    <xf numFmtId="169" fontId="20" fillId="0" borderId="19" xfId="0" applyNumberFormat="1" applyFont="1" applyFill="1" applyBorder="1" applyAlignment="1">
      <alignment vertical="center"/>
    </xf>
    <xf numFmtId="169" fontId="20" fillId="0" borderId="19" xfId="0" applyNumberFormat="1" applyFont="1" applyBorder="1"/>
    <xf numFmtId="14" fontId="25" fillId="0" borderId="0" xfId="0" applyNumberFormat="1" applyFont="1" applyAlignment="1">
      <alignment horizontal="left"/>
    </xf>
    <xf numFmtId="169" fontId="19" fillId="0" borderId="18" xfId="0" applyNumberFormat="1" applyFont="1" applyBorder="1"/>
    <xf numFmtId="174" fontId="20" fillId="0" borderId="0" xfId="0" applyNumberFormat="1" applyFont="1"/>
    <xf numFmtId="165" fontId="19" fillId="0" borderId="1" xfId="1" applyNumberFormat="1" applyFont="1" applyBorder="1" applyAlignment="1">
      <alignment horizontal="center" wrapText="1"/>
    </xf>
    <xf numFmtId="165" fontId="19" fillId="0" borderId="27" xfId="1" applyNumberFormat="1" applyFont="1" applyFill="1" applyBorder="1" applyAlignment="1">
      <alignment horizontal="center" wrapText="1"/>
    </xf>
    <xf numFmtId="168" fontId="19" fillId="0" borderId="0" xfId="0" applyNumberFormat="1" applyFont="1" applyBorder="1"/>
    <xf numFmtId="0" fontId="24" fillId="0" borderId="0" xfId="0" applyFont="1" applyFill="1" applyBorder="1"/>
    <xf numFmtId="168" fontId="19" fillId="0" borderId="0" xfId="0" applyNumberFormat="1" applyFont="1" applyBorder="1" applyAlignment="1">
      <alignment horizontal="center"/>
    </xf>
    <xf numFmtId="0" fontId="19" fillId="0" borderId="0" xfId="0" applyFont="1" applyFill="1" applyAlignment="1">
      <alignment horizontal="left" vertical="top" wrapText="1"/>
    </xf>
    <xf numFmtId="41" fontId="19" fillId="0" borderId="0" xfId="0" applyNumberFormat="1" applyFont="1" applyFill="1" applyAlignment="1">
      <alignment vertical="top"/>
    </xf>
    <xf numFmtId="172" fontId="19" fillId="0" borderId="0" xfId="0" applyNumberFormat="1" applyFont="1" applyBorder="1" applyAlignment="1">
      <alignment horizontal="center" vertical="top"/>
    </xf>
    <xf numFmtId="0" fontId="19" fillId="0" borderId="0" xfId="0" applyFont="1" applyFill="1" applyAlignment="1">
      <alignment horizontal="center" vertical="top"/>
    </xf>
    <xf numFmtId="168" fontId="19" fillId="0" borderId="0" xfId="0" applyNumberFormat="1" applyFont="1" applyBorder="1" applyAlignment="1">
      <alignment horizontal="center" vertical="top"/>
    </xf>
    <xf numFmtId="41" fontId="19" fillId="0" borderId="0" xfId="0" applyNumberFormat="1" applyFont="1" applyAlignment="1">
      <alignment vertical="top"/>
    </xf>
    <xf numFmtId="172" fontId="19" fillId="0" borderId="0" xfId="0" applyNumberFormat="1" applyFont="1" applyAlignment="1">
      <alignment horizontal="center" vertical="top"/>
    </xf>
    <xf numFmtId="0" fontId="19" fillId="0" borderId="0" xfId="0" applyFont="1" applyAlignment="1">
      <alignment horizontal="center" vertical="top"/>
    </xf>
    <xf numFmtId="0" fontId="20" fillId="0" borderId="1" xfId="0" applyFont="1" applyFill="1" applyBorder="1" applyAlignment="1">
      <alignment horizontal="center" wrapText="1"/>
    </xf>
    <xf numFmtId="41" fontId="19" fillId="0" borderId="18" xfId="0" applyNumberFormat="1" applyFont="1" applyBorder="1"/>
    <xf numFmtId="0" fontId="19" fillId="6" borderId="30" xfId="0" applyFont="1" applyFill="1" applyBorder="1" applyAlignment="1">
      <alignment horizontal="center"/>
    </xf>
    <xf numFmtId="0" fontId="19" fillId="0" borderId="30" xfId="0" applyFont="1" applyFill="1" applyBorder="1" applyAlignment="1">
      <alignment horizontal="center"/>
    </xf>
    <xf numFmtId="14" fontId="19" fillId="0" borderId="0" xfId="0" applyNumberFormat="1" applyFont="1" applyAlignment="1">
      <alignment horizontal="center"/>
    </xf>
    <xf numFmtId="165" fontId="19" fillId="0" borderId="1" xfId="0" applyNumberFormat="1" applyFont="1" applyFill="1" applyBorder="1"/>
    <xf numFmtId="0" fontId="19" fillId="0" borderId="1" xfId="0" applyFont="1" applyFill="1" applyBorder="1"/>
    <xf numFmtId="0" fontId="19" fillId="0" borderId="19" xfId="0" applyFont="1" applyFill="1" applyBorder="1"/>
    <xf numFmtId="41" fontId="19" fillId="0" borderId="19" xfId="0" applyNumberFormat="1" applyFont="1" applyFill="1" applyBorder="1" applyAlignment="1">
      <alignment horizontal="center"/>
    </xf>
    <xf numFmtId="0" fontId="24" fillId="0" borderId="0" xfId="0" applyFont="1"/>
    <xf numFmtId="41" fontId="19" fillId="0" borderId="0" xfId="0" applyNumberFormat="1" applyFont="1" applyAlignment="1">
      <alignment horizontal="center"/>
    </xf>
    <xf numFmtId="42" fontId="19" fillId="0" borderId="0" xfId="0" applyNumberFormat="1" applyFont="1" applyAlignment="1">
      <alignment horizontal="center"/>
    </xf>
    <xf numFmtId="42" fontId="19" fillId="0" borderId="0" xfId="0" applyNumberFormat="1" applyFont="1"/>
    <xf numFmtId="0" fontId="19" fillId="7" borderId="0" xfId="0" applyFont="1" applyFill="1"/>
    <xf numFmtId="0" fontId="25" fillId="7" borderId="0" xfId="0" applyFont="1" applyFill="1" applyAlignment="1">
      <alignment horizontal="right"/>
    </xf>
    <xf numFmtId="0" fontId="19" fillId="0" borderId="1" xfId="0" applyFont="1" applyBorder="1"/>
    <xf numFmtId="169" fontId="19" fillId="0" borderId="1" xfId="0" applyNumberFormat="1" applyFont="1" applyBorder="1"/>
    <xf numFmtId="169" fontId="19" fillId="0" borderId="0" xfId="0" applyNumberFormat="1" applyFont="1"/>
    <xf numFmtId="42" fontId="19" fillId="0" borderId="1" xfId="0" applyNumberFormat="1" applyFont="1" applyBorder="1" applyAlignment="1">
      <alignment vertical="center"/>
    </xf>
    <xf numFmtId="0" fontId="24" fillId="0" borderId="0" xfId="0" applyFont="1" applyAlignment="1">
      <alignment vertical="top"/>
    </xf>
    <xf numFmtId="0" fontId="24" fillId="0" borderId="0" xfId="0" applyFont="1" applyAlignment="1">
      <alignment horizontal="left" vertical="top" wrapText="1"/>
    </xf>
    <xf numFmtId="0" fontId="19" fillId="0" borderId="0" xfId="0" applyFont="1" applyAlignment="1">
      <alignment horizontal="left" vertical="top"/>
    </xf>
    <xf numFmtId="42" fontId="19" fillId="0" borderId="0" xfId="0" applyNumberFormat="1" applyFont="1" applyBorder="1" applyAlignment="1">
      <alignment horizontal="left" vertical="top"/>
    </xf>
    <xf numFmtId="0" fontId="24" fillId="0" borderId="0" xfId="0" applyFont="1" applyAlignment="1">
      <alignment horizontal="left"/>
    </xf>
    <xf numFmtId="169" fontId="19" fillId="0" borderId="1" xfId="0" applyNumberFormat="1" applyFont="1" applyBorder="1" applyAlignment="1">
      <alignment horizontal="center"/>
    </xf>
    <xf numFmtId="176" fontId="19" fillId="0" borderId="1" xfId="0" applyNumberFormat="1" applyFont="1" applyBorder="1" applyAlignment="1">
      <alignment horizontal="left"/>
    </xf>
    <xf numFmtId="0" fontId="19" fillId="0" borderId="18" xfId="0" applyFont="1" applyBorder="1" applyAlignment="1">
      <alignment horizontal="left" vertical="top" wrapText="1"/>
    </xf>
    <xf numFmtId="42" fontId="19" fillId="0" borderId="18" xfId="0" applyNumberFormat="1" applyFont="1" applyBorder="1" applyAlignment="1">
      <alignment horizontal="right" vertical="top" wrapText="1"/>
    </xf>
    <xf numFmtId="175" fontId="19" fillId="0" borderId="18" xfId="0" applyNumberFormat="1" applyFont="1" applyBorder="1" applyAlignment="1">
      <alignment horizontal="right" vertical="top" wrapText="1"/>
    </xf>
    <xf numFmtId="42" fontId="19" fillId="0" borderId="18" xfId="0" applyNumberFormat="1" applyFont="1" applyBorder="1" applyAlignment="1">
      <alignment horizontal="left" vertical="top" wrapText="1"/>
    </xf>
    <xf numFmtId="0" fontId="19" fillId="6" borderId="27" xfId="0" applyFont="1" applyFill="1" applyBorder="1" applyAlignment="1">
      <alignment horizontal="center" wrapText="1"/>
    </xf>
    <xf numFmtId="0" fontId="19" fillId="6" borderId="1" xfId="0" applyFont="1" applyFill="1" applyBorder="1" applyAlignment="1">
      <alignment horizontal="center" wrapText="1"/>
    </xf>
    <xf numFmtId="41" fontId="19" fillId="0" borderId="19" xfId="0" applyNumberFormat="1" applyFont="1" applyBorder="1" applyAlignment="1">
      <alignment horizontal="center"/>
    </xf>
    <xf numFmtId="169" fontId="19" fillId="0" borderId="19" xfId="0" applyNumberFormat="1" applyFont="1" applyBorder="1"/>
    <xf numFmtId="0" fontId="19" fillId="6" borderId="0" xfId="0" applyFont="1" applyFill="1"/>
    <xf numFmtId="0" fontId="19" fillId="6" borderId="0" xfId="0" applyFont="1" applyFill="1" applyBorder="1"/>
    <xf numFmtId="41" fontId="19" fillId="4" borderId="0" xfId="0" applyNumberFormat="1" applyFont="1" applyFill="1"/>
    <xf numFmtId="42" fontId="19" fillId="0" borderId="22" xfId="0" applyNumberFormat="1" applyFont="1" applyBorder="1"/>
    <xf numFmtId="169" fontId="19" fillId="0" borderId="22" xfId="0" applyNumberFormat="1" applyFont="1" applyBorder="1"/>
    <xf numFmtId="41" fontId="19" fillId="0" borderId="23" xfId="0" applyNumberFormat="1" applyFont="1" applyBorder="1" applyAlignment="1">
      <alignment horizontal="right"/>
    </xf>
    <xf numFmtId="0" fontId="19" fillId="0" borderId="23" xfId="0" applyFont="1" applyBorder="1" applyAlignment="1">
      <alignment horizontal="right"/>
    </xf>
    <xf numFmtId="0" fontId="19" fillId="0" borderId="0" xfId="0" applyFont="1" applyAlignment="1">
      <alignment horizontal="right"/>
    </xf>
    <xf numFmtId="175" fontId="19" fillId="0" borderId="18" xfId="0" applyNumberFormat="1" applyFont="1" applyBorder="1"/>
    <xf numFmtId="0" fontId="19" fillId="6" borderId="13" xfId="0" applyFont="1" applyFill="1" applyBorder="1" applyAlignment="1">
      <alignment horizontal="center" wrapText="1"/>
    </xf>
    <xf numFmtId="169" fontId="19" fillId="0" borderId="19" xfId="0" applyNumberFormat="1" applyFont="1" applyFill="1" applyBorder="1"/>
    <xf numFmtId="41" fontId="19" fillId="0" borderId="28" xfId="0" applyNumberFormat="1" applyFont="1" applyFill="1" applyBorder="1"/>
    <xf numFmtId="169" fontId="19" fillId="0" borderId="23" xfId="0" applyNumberFormat="1" applyFont="1" applyBorder="1" applyAlignment="1">
      <alignment horizontal="right"/>
    </xf>
    <xf numFmtId="169" fontId="19" fillId="0" borderId="18" xfId="0" applyNumberFormat="1" applyFont="1" applyFill="1" applyBorder="1"/>
    <xf numFmtId="0" fontId="19" fillId="0" borderId="27" xfId="0" applyFont="1" applyFill="1" applyBorder="1" applyAlignment="1">
      <alignment horizontal="center" wrapText="1"/>
    </xf>
    <xf numFmtId="169" fontId="19" fillId="0" borderId="19" xfId="0" applyNumberFormat="1" applyFont="1" applyFill="1" applyBorder="1" applyAlignment="1">
      <alignment horizontal="center" wrapText="1"/>
    </xf>
    <xf numFmtId="49" fontId="19" fillId="0" borderId="19" xfId="0" applyNumberFormat="1" applyFont="1" applyFill="1" applyBorder="1" applyAlignment="1">
      <alignment horizontal="center"/>
    </xf>
    <xf numFmtId="169" fontId="19" fillId="0" borderId="28" xfId="0" applyNumberFormat="1" applyFont="1" applyFill="1" applyBorder="1"/>
    <xf numFmtId="1" fontId="19" fillId="0" borderId="0" xfId="0" applyNumberFormat="1" applyFont="1" applyFill="1" applyBorder="1" applyAlignment="1">
      <alignment horizontal="center"/>
    </xf>
    <xf numFmtId="168" fontId="19" fillId="0" borderId="9" xfId="0" applyNumberFormat="1" applyFont="1" applyFill="1" applyBorder="1"/>
    <xf numFmtId="0" fontId="30" fillId="0" borderId="0" xfId="0" applyFont="1" applyAlignment="1">
      <alignment horizontal="left" vertical="center"/>
    </xf>
    <xf numFmtId="0" fontId="30" fillId="0" borderId="0" xfId="0" applyFont="1" applyAlignment="1">
      <alignment horizontal="center"/>
    </xf>
    <xf numFmtId="0" fontId="31" fillId="0" borderId="0" xfId="0" applyFont="1"/>
    <xf numFmtId="0" fontId="30" fillId="0" borderId="0" xfId="0" applyFont="1" applyAlignment="1">
      <alignment vertical="center"/>
    </xf>
    <xf numFmtId="0" fontId="29" fillId="0" borderId="0" xfId="0" applyFont="1" applyFill="1" applyAlignment="1">
      <alignment vertical="center"/>
    </xf>
    <xf numFmtId="0" fontId="26" fillId="0" borderId="0" xfId="0" applyFont="1" applyAlignment="1">
      <alignment vertical="center"/>
    </xf>
    <xf numFmtId="43" fontId="23" fillId="0" borderId="19" xfId="0" applyNumberFormat="1" applyFont="1" applyFill="1" applyBorder="1"/>
    <xf numFmtId="42" fontId="19" fillId="0" borderId="1" xfId="0" applyNumberFormat="1" applyFont="1" applyBorder="1" applyAlignment="1">
      <alignment horizontal="center"/>
    </xf>
    <xf numFmtId="42" fontId="19" fillId="0" borderId="1" xfId="0" applyNumberFormat="1" applyFont="1" applyBorder="1" applyAlignment="1"/>
    <xf numFmtId="176" fontId="19" fillId="0" borderId="1" xfId="0" applyNumberFormat="1" applyFont="1" applyBorder="1" applyAlignment="1">
      <alignment horizontal="center"/>
    </xf>
    <xf numFmtId="42" fontId="19" fillId="0" borderId="1" xfId="0" applyNumberFormat="1" applyFont="1" applyBorder="1" applyAlignment="1">
      <alignment horizontal="right"/>
    </xf>
    <xf numFmtId="0" fontId="19" fillId="2" borderId="19" xfId="0" applyFont="1" applyFill="1" applyBorder="1" applyAlignment="1" applyProtection="1">
      <alignment horizontal="center" vertical="center" wrapText="1"/>
      <protection locked="0"/>
    </xf>
    <xf numFmtId="42" fontId="19" fillId="2" borderId="19" xfId="0" applyNumberFormat="1" applyFont="1" applyFill="1" applyBorder="1" applyAlignment="1" applyProtection="1">
      <alignment horizontal="left" vertical="center" wrapText="1"/>
      <protection locked="0"/>
    </xf>
    <xf numFmtId="0" fontId="20" fillId="2" borderId="19" xfId="0" applyFont="1" applyFill="1" applyBorder="1" applyProtection="1">
      <protection locked="0"/>
    </xf>
    <xf numFmtId="0" fontId="20" fillId="2" borderId="19" xfId="0" applyFont="1" applyFill="1" applyBorder="1" applyAlignment="1" applyProtection="1">
      <alignment horizontal="center"/>
      <protection locked="0"/>
    </xf>
    <xf numFmtId="44" fontId="20" fillId="2" borderId="19" xfId="0" applyNumberFormat="1" applyFont="1" applyFill="1" applyBorder="1" applyProtection="1">
      <protection locked="0"/>
    </xf>
    <xf numFmtId="44" fontId="20" fillId="2" borderId="19" xfId="0" applyNumberFormat="1" applyFont="1" applyFill="1" applyBorder="1" applyAlignment="1" applyProtection="1">
      <alignment horizontal="center"/>
      <protection locked="0"/>
    </xf>
    <xf numFmtId="41" fontId="20" fillId="2" borderId="19" xfId="0" applyNumberFormat="1" applyFont="1" applyFill="1" applyBorder="1" applyProtection="1">
      <protection locked="0"/>
    </xf>
    <xf numFmtId="43" fontId="20" fillId="2" borderId="19" xfId="0" applyNumberFormat="1" applyFont="1" applyFill="1" applyBorder="1" applyAlignment="1" applyProtection="1">
      <alignment horizontal="center"/>
      <protection locked="0"/>
    </xf>
    <xf numFmtId="43" fontId="20" fillId="2" borderId="19" xfId="0" applyNumberFormat="1" applyFont="1" applyFill="1" applyBorder="1" applyProtection="1">
      <protection locked="0"/>
    </xf>
    <xf numFmtId="0" fontId="20" fillId="0" borderId="19" xfId="0" applyFont="1" applyFill="1" applyBorder="1" applyProtection="1">
      <protection locked="0"/>
    </xf>
    <xf numFmtId="0" fontId="20" fillId="0" borderId="19" xfId="0" applyFont="1" applyFill="1" applyBorder="1" applyAlignment="1" applyProtection="1">
      <alignment horizontal="center"/>
      <protection locked="0"/>
    </xf>
    <xf numFmtId="43" fontId="20" fillId="0" borderId="19" xfId="0" applyNumberFormat="1" applyFont="1" applyBorder="1" applyProtection="1">
      <protection locked="0"/>
    </xf>
    <xf numFmtId="43" fontId="20" fillId="0" borderId="19" xfId="0" applyNumberFormat="1" applyFont="1" applyFill="1" applyBorder="1" applyAlignment="1" applyProtection="1">
      <alignment horizontal="center"/>
      <protection locked="0"/>
    </xf>
    <xf numFmtId="42" fontId="20" fillId="2" borderId="19" xfId="0" applyNumberFormat="1" applyFont="1" applyFill="1" applyBorder="1" applyProtection="1">
      <protection locked="0"/>
    </xf>
    <xf numFmtId="42" fontId="20" fillId="2" borderId="19" xfId="0" applyNumberFormat="1" applyFont="1" applyFill="1" applyBorder="1" applyAlignment="1" applyProtection="1">
      <alignment horizontal="center"/>
      <protection locked="0"/>
    </xf>
    <xf numFmtId="41" fontId="20" fillId="2" borderId="19" xfId="0" applyNumberFormat="1" applyFont="1" applyFill="1" applyBorder="1" applyAlignment="1" applyProtection="1">
      <alignment horizontal="center"/>
      <protection locked="0"/>
    </xf>
    <xf numFmtId="49" fontId="20" fillId="2" borderId="19" xfId="0" applyNumberFormat="1" applyFont="1" applyFill="1" applyBorder="1" applyAlignment="1" applyProtection="1">
      <alignment horizontal="center"/>
      <protection locked="0"/>
    </xf>
    <xf numFmtId="42" fontId="19" fillId="2" borderId="19" xfId="0" applyNumberFormat="1" applyFont="1" applyFill="1" applyBorder="1" applyAlignment="1" applyProtection="1">
      <alignment horizontal="center" vertical="center" wrapText="1"/>
      <protection locked="0"/>
    </xf>
    <xf numFmtId="14" fontId="19" fillId="2" borderId="19" xfId="0" applyNumberFormat="1" applyFont="1" applyFill="1" applyBorder="1" applyAlignment="1" applyProtection="1">
      <alignment horizontal="center" vertical="center" wrapText="1"/>
      <protection locked="0"/>
    </xf>
    <xf numFmtId="0" fontId="19" fillId="2" borderId="19" xfId="0" applyFont="1" applyFill="1" applyBorder="1" applyAlignment="1" applyProtection="1">
      <alignment horizontal="center" vertical="center"/>
      <protection locked="0"/>
    </xf>
    <xf numFmtId="41" fontId="20" fillId="2" borderId="19" xfId="0" applyNumberFormat="1" applyFont="1" applyFill="1" applyBorder="1" applyAlignment="1" applyProtection="1">
      <protection locked="0"/>
    </xf>
    <xf numFmtId="42" fontId="19" fillId="2" borderId="19" xfId="0" applyNumberFormat="1" applyFont="1" applyFill="1" applyBorder="1" applyAlignment="1" applyProtection="1">
      <alignment vertical="center" wrapText="1"/>
      <protection locked="0"/>
    </xf>
    <xf numFmtId="169" fontId="19" fillId="2" borderId="19" xfId="0" applyNumberFormat="1" applyFont="1" applyFill="1" applyBorder="1" applyAlignment="1" applyProtection="1">
      <alignment horizontal="right" vertical="center"/>
      <protection locked="0"/>
    </xf>
    <xf numFmtId="169" fontId="19" fillId="2" borderId="19" xfId="0" applyNumberFormat="1" applyFont="1" applyFill="1" applyBorder="1" applyAlignment="1" applyProtection="1">
      <alignment horizontal="center" vertical="center"/>
      <protection locked="0"/>
    </xf>
    <xf numFmtId="49" fontId="20" fillId="2" borderId="19" xfId="1" applyNumberFormat="1" applyFont="1" applyFill="1" applyBorder="1" applyAlignment="1" applyProtection="1">
      <alignment horizontal="center"/>
      <protection locked="0"/>
    </xf>
    <xf numFmtId="169" fontId="19" fillId="2" borderId="19" xfId="0" applyNumberFormat="1" applyFont="1" applyFill="1" applyBorder="1" applyAlignment="1" applyProtection="1">
      <alignment vertical="center"/>
      <protection locked="0"/>
    </xf>
    <xf numFmtId="0" fontId="19" fillId="0" borderId="0" xfId="0" applyFont="1" applyAlignment="1" applyProtection="1">
      <protection hidden="1"/>
    </xf>
    <xf numFmtId="0" fontId="20" fillId="0" borderId="0" xfId="0" applyFont="1" applyProtection="1">
      <protection hidden="1"/>
    </xf>
    <xf numFmtId="0" fontId="19" fillId="0" borderId="0" xfId="0" applyFont="1" applyAlignment="1" applyProtection="1">
      <alignment horizontal="center"/>
      <protection hidden="1"/>
    </xf>
    <xf numFmtId="0" fontId="20" fillId="0" borderId="0" xfId="0" applyFont="1" applyFill="1" applyProtection="1">
      <protection hidden="1"/>
    </xf>
    <xf numFmtId="0" fontId="20" fillId="0" borderId="0" xfId="0"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Border="1" applyAlignment="1" applyProtection="1">
      <alignment horizontal="left" vertical="center" wrapText="1"/>
      <protection hidden="1"/>
    </xf>
    <xf numFmtId="0" fontId="19"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0" fontId="19" fillId="0" borderId="0" xfId="0" applyFont="1" applyAlignment="1" applyProtection="1">
      <alignment horizontal="center" vertical="center"/>
      <protection hidden="1"/>
    </xf>
    <xf numFmtId="0" fontId="20" fillId="0" borderId="0" xfId="0" applyFont="1" applyAlignment="1" applyProtection="1">
      <alignment horizontal="center"/>
      <protection hidden="1"/>
    </xf>
    <xf numFmtId="0" fontId="20" fillId="0" borderId="0" xfId="0" applyFont="1" applyAlignment="1" applyProtection="1">
      <alignment horizontal="center" wrapText="1"/>
      <protection hidden="1"/>
    </xf>
    <xf numFmtId="0" fontId="20" fillId="0" borderId="0" xfId="0" applyFont="1" applyFill="1" applyAlignment="1" applyProtection="1">
      <alignment horizontal="center" wrapText="1"/>
      <protection hidden="1"/>
    </xf>
    <xf numFmtId="173" fontId="20" fillId="0" borderId="0" xfId="0" applyNumberFormat="1" applyFont="1" applyProtection="1">
      <protection hidden="1"/>
    </xf>
    <xf numFmtId="14" fontId="20" fillId="2" borderId="19" xfId="0" applyNumberFormat="1" applyFont="1" applyFill="1" applyBorder="1" applyAlignment="1" applyProtection="1">
      <alignment horizontal="center"/>
      <protection locked="0"/>
    </xf>
    <xf numFmtId="0" fontId="19" fillId="0" borderId="0" xfId="0" applyFont="1" applyProtection="1">
      <protection hidden="1"/>
    </xf>
    <xf numFmtId="0" fontId="19" fillId="0" borderId="4" xfId="0" applyFont="1" applyBorder="1" applyProtection="1">
      <protection hidden="1"/>
    </xf>
    <xf numFmtId="0" fontId="19" fillId="0" borderId="5" xfId="0" applyFont="1" applyBorder="1" applyProtection="1">
      <protection hidden="1"/>
    </xf>
    <xf numFmtId="0" fontId="19" fillId="0" borderId="6" xfId="0" applyFont="1" applyBorder="1" applyProtection="1">
      <protection hidden="1"/>
    </xf>
    <xf numFmtId="0" fontId="19" fillId="0" borderId="21" xfId="0" applyFont="1" applyBorder="1" applyProtection="1">
      <protection hidden="1"/>
    </xf>
    <xf numFmtId="0" fontId="2" fillId="0" borderId="0" xfId="0" applyFont="1" applyFill="1" applyAlignment="1">
      <alignment horizontal="center"/>
    </xf>
    <xf numFmtId="0" fontId="22" fillId="9" borderId="18" xfId="0" applyFont="1" applyFill="1" applyBorder="1"/>
    <xf numFmtId="0" fontId="2" fillId="0" borderId="0" xfId="0" applyFont="1" applyFill="1" applyAlignment="1"/>
    <xf numFmtId="0" fontId="2" fillId="0" borderId="0" xfId="0" applyFont="1" applyFill="1" applyAlignment="1">
      <alignment horizontal="left" wrapText="1"/>
    </xf>
    <xf numFmtId="0" fontId="2" fillId="0" borderId="0" xfId="0" applyFont="1" applyFill="1" applyAlignment="1">
      <alignment horizontal="left"/>
    </xf>
    <xf numFmtId="0" fontId="21" fillId="0" borderId="0" xfId="0" applyFont="1"/>
    <xf numFmtId="0" fontId="19" fillId="0" borderId="0" xfId="0" applyFont="1" applyAlignment="1">
      <alignment horizontal="center"/>
    </xf>
    <xf numFmtId="41" fontId="27" fillId="8" borderId="19" xfId="0" applyNumberFormat="1" applyFont="1" applyFill="1" applyBorder="1" applyAlignment="1" applyProtection="1">
      <alignment horizontal="center"/>
      <protection locked="0"/>
    </xf>
    <xf numFmtId="0" fontId="19" fillId="0" borderId="0" xfId="0" applyFont="1" applyBorder="1" applyAlignment="1">
      <alignment horizontal="left" vertical="top" wrapText="1"/>
    </xf>
    <xf numFmtId="169" fontId="25" fillId="0" borderId="18" xfId="0" applyNumberFormat="1" applyFont="1" applyBorder="1" applyAlignment="1">
      <alignment horizontal="right"/>
    </xf>
    <xf numFmtId="42" fontId="25" fillId="0" borderId="0" xfId="0" applyNumberFormat="1" applyFont="1" applyAlignment="1">
      <alignment horizontal="right"/>
    </xf>
    <xf numFmtId="0" fontId="29" fillId="0" borderId="0" xfId="0" applyFont="1"/>
    <xf numFmtId="42" fontId="19" fillId="0" borderId="1" xfId="0" applyNumberFormat="1" applyFont="1" applyFill="1" applyBorder="1" applyAlignment="1">
      <alignment vertical="top" wrapText="1"/>
    </xf>
    <xf numFmtId="168" fontId="20" fillId="0" borderId="19" xfId="0" applyNumberFormat="1" applyFont="1" applyBorder="1" applyAlignment="1">
      <alignment horizontal="right" wrapText="1" shrinkToFit="1"/>
    </xf>
    <xf numFmtId="14" fontId="19" fillId="2" borderId="19" xfId="0" applyNumberFormat="1" applyFont="1" applyFill="1" applyBorder="1" applyAlignment="1" applyProtection="1">
      <alignment horizontal="center"/>
      <protection locked="0"/>
    </xf>
    <xf numFmtId="0" fontId="2" fillId="0" borderId="0" xfId="0" applyFont="1" applyAlignment="1">
      <alignment horizontal="center"/>
    </xf>
    <xf numFmtId="0" fontId="2" fillId="0" borderId="0" xfId="0" applyFont="1" applyFill="1" applyAlignment="1">
      <alignment horizontal="center"/>
    </xf>
    <xf numFmtId="0" fontId="2" fillId="0" borderId="0" xfId="0" applyFont="1" applyProtection="1">
      <protection locked="0"/>
    </xf>
    <xf numFmtId="0" fontId="2" fillId="6" borderId="30" xfId="0" applyFont="1" applyFill="1" applyBorder="1" applyAlignment="1">
      <alignment horizontal="center"/>
    </xf>
    <xf numFmtId="0" fontId="2" fillId="0" borderId="30" xfId="0" applyFont="1" applyFill="1" applyBorder="1" applyAlignment="1">
      <alignment horizontal="center"/>
    </xf>
    <xf numFmtId="0" fontId="2" fillId="0" borderId="0" xfId="0" applyFont="1" applyFill="1" applyBorder="1" applyAlignment="1">
      <alignment horizontal="center"/>
    </xf>
    <xf numFmtId="14" fontId="2" fillId="0" borderId="0" xfId="0" applyNumberFormat="1" applyFont="1" applyAlignment="1">
      <alignment horizontal="center"/>
    </xf>
    <xf numFmtId="165" fontId="2" fillId="0" borderId="1" xfId="0" applyNumberFormat="1" applyFont="1" applyFill="1" applyBorder="1"/>
    <xf numFmtId="41" fontId="2" fillId="0" borderId="1" xfId="0" applyNumberFormat="1" applyFont="1" applyFill="1" applyBorder="1"/>
    <xf numFmtId="0" fontId="2" fillId="0" borderId="19" xfId="0" applyFont="1" applyFill="1" applyBorder="1" applyAlignment="1">
      <alignment horizontal="center"/>
    </xf>
    <xf numFmtId="0" fontId="2" fillId="0" borderId="1" xfId="0" applyFont="1" applyFill="1" applyBorder="1" applyAlignment="1">
      <alignment horizontal="center"/>
    </xf>
    <xf numFmtId="0" fontId="34" fillId="0" borderId="0" xfId="0" applyFont="1"/>
    <xf numFmtId="42" fontId="2" fillId="0" borderId="1" xfId="0" applyNumberFormat="1" applyFont="1" applyBorder="1" applyAlignment="1"/>
    <xf numFmtId="41" fontId="2" fillId="0" borderId="0" xfId="0" applyNumberFormat="1" applyFont="1" applyAlignment="1">
      <alignment horizontal="center"/>
    </xf>
    <xf numFmtId="42" fontId="2" fillId="0" borderId="0" xfId="0" applyNumberFormat="1" applyFont="1" applyAlignment="1">
      <alignment horizontal="center"/>
    </xf>
    <xf numFmtId="42" fontId="2" fillId="0" borderId="0" xfId="0" applyNumberFormat="1" applyFont="1"/>
    <xf numFmtId="41" fontId="2" fillId="0" borderId="0" xfId="0" applyNumberFormat="1" applyFont="1"/>
    <xf numFmtId="42" fontId="2" fillId="0" borderId="1" xfId="0" applyNumberFormat="1" applyFont="1" applyBorder="1" applyAlignment="1">
      <alignment horizontal="center"/>
    </xf>
    <xf numFmtId="42" fontId="2" fillId="0" borderId="0" xfId="0" applyNumberFormat="1" applyFont="1" applyBorder="1" applyAlignment="1"/>
    <xf numFmtId="0" fontId="8" fillId="0" borderId="0" xfId="0" applyFont="1"/>
    <xf numFmtId="42" fontId="11" fillId="0" borderId="0" xfId="0" applyNumberFormat="1" applyFont="1" applyAlignment="1">
      <alignment horizontal="center"/>
    </xf>
    <xf numFmtId="0" fontId="2" fillId="7" borderId="0" xfId="0" applyFont="1" applyFill="1"/>
    <xf numFmtId="0" fontId="11" fillId="7" borderId="0" xfId="0" applyFont="1" applyFill="1" applyAlignment="1">
      <alignment horizontal="right"/>
    </xf>
    <xf numFmtId="0" fontId="2" fillId="2" borderId="0" xfId="0" applyFont="1" applyFill="1" applyAlignment="1">
      <alignment horizontal="left"/>
    </xf>
    <xf numFmtId="0" fontId="2" fillId="2" borderId="0" xfId="0" applyFont="1" applyFill="1" applyAlignment="1">
      <alignment horizontal="center"/>
    </xf>
    <xf numFmtId="0" fontId="0" fillId="0" borderId="29" xfId="0" applyFont="1" applyBorder="1"/>
    <xf numFmtId="0" fontId="0" fillId="0" borderId="2" xfId="0" applyFont="1" applyBorder="1"/>
    <xf numFmtId="0" fontId="0" fillId="0" borderId="30" xfId="0" applyFont="1" applyBorder="1"/>
    <xf numFmtId="0" fontId="0" fillId="2" borderId="19" xfId="0" applyFont="1" applyFill="1" applyBorder="1" applyAlignment="1" applyProtection="1">
      <alignment horizontal="center"/>
      <protection locked="0"/>
    </xf>
    <xf numFmtId="0" fontId="35" fillId="7" borderId="0" xfId="0" applyFont="1" applyFill="1"/>
    <xf numFmtId="0" fontId="0" fillId="0" borderId="29" xfId="0" applyFont="1" applyBorder="1" applyAlignment="1">
      <alignment vertical="top"/>
    </xf>
    <xf numFmtId="0" fontId="0" fillId="0" borderId="2" xfId="0" applyFont="1" applyBorder="1" applyAlignment="1">
      <alignment vertical="top"/>
    </xf>
    <xf numFmtId="0" fontId="0" fillId="0" borderId="30" xfId="0" applyFont="1" applyBorder="1" applyAlignment="1">
      <alignment vertical="top"/>
    </xf>
    <xf numFmtId="0" fontId="0" fillId="2" borderId="19" xfId="0" applyFont="1" applyFill="1" applyBorder="1" applyAlignment="1" applyProtection="1">
      <alignment horizontal="center" vertical="top"/>
      <protection locked="0"/>
    </xf>
    <xf numFmtId="0" fontId="0" fillId="2" borderId="19" xfId="0" applyFont="1" applyFill="1" applyBorder="1" applyAlignment="1" applyProtection="1">
      <alignment horizontal="center" vertical="top" wrapText="1"/>
      <protection locked="0"/>
    </xf>
    <xf numFmtId="0" fontId="15" fillId="0" borderId="0" xfId="0" applyFont="1"/>
    <xf numFmtId="0" fontId="0" fillId="2" borderId="33" xfId="0" applyFont="1" applyFill="1" applyBorder="1" applyAlignment="1" applyProtection="1">
      <alignment horizontal="center" vertical="top"/>
      <protection locked="0"/>
    </xf>
    <xf numFmtId="0" fontId="16" fillId="2" borderId="19" xfId="4" applyFont="1" applyFill="1" applyBorder="1" applyAlignment="1" applyProtection="1">
      <alignment horizontal="center" vertical="top"/>
      <protection locked="0"/>
    </xf>
    <xf numFmtId="5" fontId="0" fillId="2" borderId="19" xfId="0" applyNumberFormat="1" applyFont="1" applyFill="1" applyBorder="1" applyAlignment="1" applyProtection="1">
      <alignment horizontal="center" vertical="top"/>
      <protection locked="0"/>
    </xf>
    <xf numFmtId="14" fontId="0" fillId="0" borderId="29" xfId="0" applyNumberFormat="1" applyFont="1" applyBorder="1" applyAlignment="1">
      <alignment horizontal="left" vertical="top"/>
    </xf>
    <xf numFmtId="14" fontId="0" fillId="0" borderId="2" xfId="0" applyNumberFormat="1" applyFont="1" applyBorder="1" applyAlignment="1">
      <alignment horizontal="center" vertical="top"/>
    </xf>
    <xf numFmtId="14" fontId="0" fillId="0" borderId="30" xfId="0" applyNumberFormat="1" applyFont="1" applyBorder="1" applyAlignment="1">
      <alignment horizontal="center" vertical="top"/>
    </xf>
    <xf numFmtId="14" fontId="0" fillId="2" borderId="19" xfId="0" applyNumberFormat="1" applyFont="1" applyFill="1" applyBorder="1" applyAlignment="1" applyProtection="1">
      <alignment horizontal="center" vertical="top"/>
      <protection locked="0"/>
    </xf>
    <xf numFmtId="0" fontId="35" fillId="7" borderId="0" xfId="0" applyFont="1" applyFill="1" applyAlignment="1">
      <alignment wrapText="1"/>
    </xf>
    <xf numFmtId="0" fontId="0" fillId="0" borderId="0" xfId="0" applyFont="1" applyFill="1" applyBorder="1"/>
    <xf numFmtId="0" fontId="0" fillId="2" borderId="19" xfId="0" applyFont="1" applyFill="1" applyBorder="1" applyAlignment="1" applyProtection="1">
      <alignment horizontal="center" vertical="center"/>
      <protection locked="0"/>
    </xf>
    <xf numFmtId="0" fontId="35" fillId="7" borderId="0" xfId="0" applyFont="1" applyFill="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14" fontId="0" fillId="0" borderId="7" xfId="0" applyNumberFormat="1" applyFont="1" applyBorder="1" applyAlignment="1">
      <alignment horizontal="left" vertical="top"/>
    </xf>
    <xf numFmtId="14" fontId="0" fillId="0" borderId="1" xfId="0" applyNumberFormat="1" applyFont="1" applyBorder="1" applyAlignment="1">
      <alignment horizontal="center" vertical="top"/>
    </xf>
    <xf numFmtId="14" fontId="0" fillId="0" borderId="8" xfId="0" applyNumberFormat="1" applyFont="1" applyBorder="1" applyAlignment="1">
      <alignment horizontal="center" vertical="top"/>
    </xf>
    <xf numFmtId="1" fontId="0" fillId="2" borderId="38" xfId="0" applyNumberFormat="1" applyFont="1" applyFill="1" applyBorder="1" applyAlignment="1" applyProtection="1">
      <alignment horizontal="center" vertical="top"/>
      <protection locked="0"/>
    </xf>
    <xf numFmtId="1" fontId="0" fillId="2" borderId="33" xfId="0" applyNumberFormat="1" applyFont="1" applyFill="1" applyBorder="1" applyAlignment="1" applyProtection="1">
      <alignment horizontal="center" vertical="top"/>
      <protection locked="0"/>
    </xf>
    <xf numFmtId="0" fontId="0" fillId="0" borderId="29" xfId="0" applyFont="1" applyBorder="1" applyAlignment="1">
      <alignment horizontal="left" vertical="top"/>
    </xf>
    <xf numFmtId="0" fontId="0" fillId="2" borderId="28" xfId="0" applyFont="1" applyFill="1" applyBorder="1" applyAlignment="1" applyProtection="1">
      <alignment horizontal="center" vertical="center"/>
      <protection locked="0"/>
    </xf>
    <xf numFmtId="0" fontId="35" fillId="7" borderId="0" xfId="0" applyFont="1" applyFill="1" applyAlignment="1">
      <alignment horizontal="left" vertical="center"/>
    </xf>
    <xf numFmtId="0" fontId="35" fillId="7" borderId="0" xfId="0" applyFont="1" applyFill="1" applyAlignment="1">
      <alignment vertical="center" wrapText="1"/>
    </xf>
    <xf numFmtId="0" fontId="0" fillId="0" borderId="1" xfId="0" applyFont="1" applyBorder="1" applyAlignment="1">
      <alignment horizontal="left" vertical="top" wrapText="1"/>
    </xf>
    <xf numFmtId="0" fontId="11" fillId="0" borderId="19" xfId="0" applyFont="1" applyFill="1" applyBorder="1" applyAlignment="1">
      <alignment horizontal="center" vertical="top" wrapText="1"/>
    </xf>
    <xf numFmtId="0" fontId="35" fillId="0" borderId="0" xfId="0" applyFont="1" applyFill="1" applyAlignment="1">
      <alignment vertical="top" wrapText="1"/>
    </xf>
    <xf numFmtId="0" fontId="39" fillId="0" borderId="0" xfId="0" applyFont="1"/>
    <xf numFmtId="14" fontId="0" fillId="2" borderId="19" xfId="0" applyNumberFormat="1" applyFont="1" applyFill="1" applyBorder="1" applyAlignment="1" applyProtection="1">
      <alignment horizontal="center" vertical="center"/>
      <protection locked="0"/>
    </xf>
    <xf numFmtId="0" fontId="33" fillId="7" borderId="0" xfId="0" applyFont="1" applyFill="1" applyAlignment="1">
      <alignment horizontal="left" vertical="center"/>
    </xf>
    <xf numFmtId="0" fontId="0" fillId="0" borderId="0" xfId="0" applyFont="1" applyProtection="1">
      <protection hidden="1"/>
    </xf>
    <xf numFmtId="0" fontId="2" fillId="0" borderId="0" xfId="0" applyFont="1" applyProtection="1">
      <protection hidden="1"/>
    </xf>
    <xf numFmtId="0" fontId="0" fillId="0" borderId="0" xfId="0" applyFont="1" applyAlignment="1" applyProtection="1">
      <alignment horizontal="left" vertical="top" wrapText="1"/>
      <protection hidden="1"/>
    </xf>
    <xf numFmtId="0" fontId="0"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41" fillId="0" borderId="0" xfId="0" applyFont="1" applyProtection="1"/>
    <xf numFmtId="0" fontId="0" fillId="0" borderId="0" xfId="0" applyFont="1" applyFill="1" applyProtection="1"/>
    <xf numFmtId="0" fontId="0" fillId="0" borderId="0" xfId="0" applyFont="1" applyAlignment="1" applyProtection="1">
      <alignment vertical="center"/>
    </xf>
    <xf numFmtId="0" fontId="2" fillId="0" borderId="0" xfId="0" applyFont="1" applyAlignment="1" applyProtection="1">
      <alignment horizontal="center" vertical="center"/>
    </xf>
    <xf numFmtId="41" fontId="0" fillId="0" borderId="0" xfId="0" applyNumberFormat="1" applyFont="1" applyAlignment="1" applyProtection="1">
      <alignment vertical="center"/>
    </xf>
    <xf numFmtId="0" fontId="2" fillId="2" borderId="0" xfId="0" applyFont="1" applyFill="1" applyAlignment="1" applyProtection="1">
      <alignment horizontal="left" vertical="center"/>
    </xf>
    <xf numFmtId="0" fontId="0" fillId="2" borderId="0" xfId="0" applyFont="1" applyFill="1" applyAlignment="1" applyProtection="1">
      <alignment vertical="center"/>
    </xf>
    <xf numFmtId="0" fontId="0" fillId="0" borderId="0" xfId="0" applyFont="1" applyAlignment="1" applyProtection="1">
      <alignment horizontal="left" vertical="center"/>
    </xf>
    <xf numFmtId="0" fontId="2" fillId="0" borderId="18" xfId="0" applyFont="1" applyBorder="1" applyProtection="1"/>
    <xf numFmtId="0" fontId="0" fillId="0" borderId="18" xfId="0" applyFont="1" applyBorder="1" applyProtection="1"/>
    <xf numFmtId="42" fontId="2" fillId="0" borderId="18" xfId="0" applyNumberFormat="1" applyFont="1" applyBorder="1" applyProtection="1"/>
    <xf numFmtId="0" fontId="0" fillId="0" borderId="2" xfId="0" applyFont="1" applyBorder="1" applyAlignment="1" applyProtection="1">
      <alignment horizontal="center" wrapText="1"/>
    </xf>
    <xf numFmtId="0" fontId="0" fillId="0" borderId="0" xfId="0" applyFont="1" applyAlignment="1" applyProtection="1">
      <alignment horizontal="center" wrapText="1"/>
    </xf>
    <xf numFmtId="165" fontId="0" fillId="0" borderId="0" xfId="1" applyNumberFormat="1" applyFont="1" applyBorder="1" applyAlignment="1" applyProtection="1">
      <alignment horizontal="center" wrapText="1"/>
    </xf>
    <xf numFmtId="165" fontId="0" fillId="0" borderId="0" xfId="1" applyNumberFormat="1" applyFont="1" applyFill="1" applyBorder="1" applyAlignment="1" applyProtection="1">
      <alignment horizontal="center" wrapText="1"/>
    </xf>
    <xf numFmtId="0" fontId="0" fillId="0" borderId="19" xfId="0" applyFont="1" applyBorder="1" applyAlignment="1" applyProtection="1">
      <alignment horizontal="center"/>
    </xf>
    <xf numFmtId="0" fontId="0" fillId="2" borderId="19" xfId="0" applyFont="1" applyFill="1" applyBorder="1" applyProtection="1">
      <protection locked="0"/>
    </xf>
    <xf numFmtId="42" fontId="0" fillId="2" borderId="19" xfId="0" applyNumberFormat="1" applyFont="1" applyFill="1" applyBorder="1" applyProtection="1">
      <protection locked="0"/>
    </xf>
    <xf numFmtId="42" fontId="0" fillId="2" borderId="19" xfId="0" applyNumberFormat="1" applyFont="1" applyFill="1" applyBorder="1" applyAlignment="1" applyProtection="1">
      <alignment horizontal="center"/>
      <protection locked="0"/>
    </xf>
    <xf numFmtId="42" fontId="0" fillId="2" borderId="29" xfId="0" applyNumberFormat="1" applyFont="1" applyFill="1" applyBorder="1" applyProtection="1">
      <protection locked="0"/>
    </xf>
    <xf numFmtId="42" fontId="0" fillId="0" borderId="29" xfId="0" applyNumberFormat="1" applyFont="1" applyBorder="1" applyProtection="1"/>
    <xf numFmtId="42" fontId="0" fillId="0" borderId="19" xfId="0" applyNumberFormat="1" applyFont="1" applyBorder="1" applyProtection="1"/>
    <xf numFmtId="0" fontId="0" fillId="0" borderId="19" xfId="0" applyNumberFormat="1" applyFont="1" applyBorder="1" applyAlignment="1" applyProtection="1">
      <alignment horizontal="center"/>
    </xf>
    <xf numFmtId="42" fontId="0" fillId="0" borderId="31" xfId="0" applyNumberFormat="1" applyFont="1" applyBorder="1" applyProtection="1"/>
    <xf numFmtId="41" fontId="0" fillId="2" borderId="19" xfId="0" applyNumberFormat="1" applyFont="1" applyFill="1" applyBorder="1" applyProtection="1">
      <protection locked="0"/>
    </xf>
    <xf numFmtId="41" fontId="0" fillId="2" borderId="19" xfId="0" applyNumberFormat="1" applyFont="1" applyFill="1" applyBorder="1" applyAlignment="1" applyProtection="1">
      <alignment horizontal="center"/>
      <protection locked="0"/>
    </xf>
    <xf numFmtId="41" fontId="0" fillId="0" borderId="29" xfId="0" applyNumberFormat="1" applyFont="1" applyBorder="1" applyProtection="1"/>
    <xf numFmtId="41" fontId="0" fillId="0" borderId="19" xfId="0" applyNumberFormat="1" applyFont="1" applyBorder="1" applyProtection="1"/>
    <xf numFmtId="41" fontId="0" fillId="0" borderId="32" xfId="0" applyNumberFormat="1" applyFont="1" applyBorder="1" applyProtection="1"/>
    <xf numFmtId="42" fontId="0" fillId="0" borderId="0" xfId="0" applyNumberFormat="1" applyFont="1" applyBorder="1" applyProtection="1"/>
    <xf numFmtId="42" fontId="0" fillId="0" borderId="36" xfId="0" applyNumberFormat="1" applyFont="1" applyBorder="1" applyProtection="1"/>
    <xf numFmtId="42" fontId="0" fillId="0" borderId="23" xfId="0" applyNumberFormat="1" applyFont="1" applyBorder="1" applyProtection="1"/>
    <xf numFmtId="41" fontId="0" fillId="0" borderId="0" xfId="0" applyNumberFormat="1" applyFont="1" applyBorder="1" applyProtection="1"/>
    <xf numFmtId="41" fontId="0" fillId="0" borderId="0" xfId="0" applyNumberFormat="1" applyFont="1" applyAlignment="1" applyProtection="1">
      <alignment horizontal="right"/>
    </xf>
    <xf numFmtId="43" fontId="0" fillId="0" borderId="0" xfId="0" applyNumberFormat="1" applyFont="1" applyProtection="1"/>
    <xf numFmtId="41" fontId="0" fillId="0" borderId="0" xfId="0" applyNumberFormat="1" applyFont="1" applyProtection="1"/>
    <xf numFmtId="0" fontId="2" fillId="0" borderId="0" xfId="0" applyFont="1" applyProtection="1"/>
    <xf numFmtId="0" fontId="3" fillId="0" borderId="0" xfId="0" applyFont="1" applyAlignment="1">
      <alignment horizontal="left" vertical="center"/>
    </xf>
    <xf numFmtId="0" fontId="3" fillId="0" borderId="0" xfId="0" applyFont="1" applyAlignment="1">
      <alignment horizontal="center"/>
    </xf>
    <xf numFmtId="0" fontId="41" fillId="0" borderId="0" xfId="0" applyFont="1"/>
    <xf numFmtId="0" fontId="0" fillId="0" borderId="0" xfId="0" applyFont="1" applyAlignment="1"/>
    <xf numFmtId="0" fontId="2" fillId="0" borderId="0" xfId="0" applyFont="1" applyAlignment="1">
      <alignment horizontal="center" vertical="center"/>
    </xf>
    <xf numFmtId="0" fontId="2" fillId="2" borderId="0" xfId="0" applyFont="1" applyFill="1" applyAlignment="1">
      <alignment horizontal="left" vertical="center"/>
    </xf>
    <xf numFmtId="0" fontId="0" fillId="2" borderId="0" xfId="0" applyFont="1" applyFill="1" applyAlignment="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xf>
    <xf numFmtId="0" fontId="0" fillId="0" borderId="0" xfId="0" applyFont="1" applyFill="1" applyAlignment="1">
      <alignment horizontal="left" vertical="center"/>
    </xf>
    <xf numFmtId="0" fontId="2" fillId="0" borderId="18" xfId="0" applyFont="1" applyBorder="1" applyAlignment="1">
      <alignment horizontal="left" vertical="center"/>
    </xf>
    <xf numFmtId="0" fontId="0" fillId="0" borderId="18" xfId="0" applyFont="1" applyBorder="1" applyAlignment="1">
      <alignment vertical="center"/>
    </xf>
    <xf numFmtId="0" fontId="2" fillId="0" borderId="18" xfId="0" applyFont="1" applyBorder="1" applyAlignment="1">
      <alignment horizontal="center" vertical="center"/>
    </xf>
    <xf numFmtId="0" fontId="0" fillId="0" borderId="18" xfId="0" applyFont="1" applyBorder="1" applyAlignment="1">
      <alignment horizontal="left" vertical="center"/>
    </xf>
    <xf numFmtId="0" fontId="0" fillId="0" borderId="0" xfId="0" applyFont="1" applyBorder="1" applyAlignment="1">
      <alignment horizontal="left"/>
    </xf>
    <xf numFmtId="14" fontId="0" fillId="0" borderId="0" xfId="0" applyNumberFormat="1" applyFont="1" applyAlignment="1">
      <alignment horizontal="center"/>
    </xf>
    <xf numFmtId="14" fontId="0" fillId="0" borderId="0" xfId="1" applyNumberFormat="1" applyFont="1" applyFill="1" applyBorder="1" applyAlignment="1">
      <alignment horizontal="center"/>
    </xf>
    <xf numFmtId="0" fontId="0" fillId="0" borderId="1" xfId="0" applyFont="1" applyBorder="1" applyAlignment="1">
      <alignment horizontal="left"/>
    </xf>
    <xf numFmtId="14" fontId="0" fillId="0" borderId="1" xfId="1" applyNumberFormat="1" applyFont="1" applyFill="1" applyBorder="1" applyAlignment="1">
      <alignment horizontal="center"/>
    </xf>
    <xf numFmtId="0" fontId="0" fillId="0" borderId="2" xfId="0" applyFont="1" applyBorder="1" applyAlignment="1">
      <alignment horizontal="center" wrapText="1"/>
    </xf>
    <xf numFmtId="0" fontId="0" fillId="0" borderId="0" xfId="0" applyFont="1" applyBorder="1" applyAlignment="1">
      <alignment horizontal="center" wrapText="1"/>
    </xf>
    <xf numFmtId="0" fontId="0" fillId="0" borderId="0" xfId="0" applyFont="1" applyAlignment="1">
      <alignment horizontal="center" wrapText="1"/>
    </xf>
    <xf numFmtId="0" fontId="0" fillId="0" borderId="19" xfId="0" applyFont="1" applyBorder="1" applyAlignment="1">
      <alignment horizontal="center"/>
    </xf>
    <xf numFmtId="49" fontId="0" fillId="2" borderId="19" xfId="0" applyNumberFormat="1" applyFont="1" applyFill="1" applyBorder="1" applyAlignment="1" applyProtection="1">
      <alignment horizontal="center"/>
      <protection locked="0"/>
    </xf>
    <xf numFmtId="42" fontId="0" fillId="0" borderId="31" xfId="0" applyNumberFormat="1" applyFont="1" applyBorder="1"/>
    <xf numFmtId="41" fontId="0" fillId="0" borderId="32" xfId="0" applyNumberFormat="1" applyFont="1" applyBorder="1"/>
    <xf numFmtId="41" fontId="0" fillId="2" borderId="29" xfId="0" applyNumberFormat="1" applyFont="1" applyFill="1" applyBorder="1" applyProtection="1">
      <protection locked="0"/>
    </xf>
    <xf numFmtId="42" fontId="0" fillId="0" borderId="3" xfId="0" applyNumberFormat="1" applyFont="1" applyBorder="1"/>
    <xf numFmtId="42" fontId="0" fillId="0" borderId="23" xfId="0" applyNumberFormat="1" applyFont="1" applyBorder="1"/>
    <xf numFmtId="41" fontId="0" fillId="0" borderId="0" xfId="0" applyNumberFormat="1" applyFont="1"/>
    <xf numFmtId="41" fontId="0" fillId="0" borderId="0" xfId="0" applyNumberFormat="1" applyFont="1" applyAlignment="1">
      <alignment horizontal="right"/>
    </xf>
    <xf numFmtId="0" fontId="0" fillId="0" borderId="0" xfId="0" applyFont="1" applyFill="1"/>
    <xf numFmtId="0" fontId="2" fillId="2" borderId="0" xfId="0" applyFont="1" applyFill="1" applyAlignment="1">
      <alignment horizontal="center" vertical="center"/>
    </xf>
    <xf numFmtId="0" fontId="0" fillId="0" borderId="18" xfId="0" applyFont="1" applyBorder="1"/>
    <xf numFmtId="0" fontId="0" fillId="0" borderId="18" xfId="0" applyFont="1" applyFill="1" applyBorder="1"/>
    <xf numFmtId="0" fontId="0" fillId="0" borderId="0" xfId="0" applyFont="1" applyFill="1" applyBorder="1" applyAlignment="1">
      <alignment horizontal="center" wrapText="1"/>
    </xf>
    <xf numFmtId="42" fontId="0" fillId="0" borderId="19" xfId="0" applyNumberFormat="1" applyFont="1" applyFill="1" applyBorder="1"/>
    <xf numFmtId="42" fontId="0" fillId="0" borderId="19" xfId="0" applyNumberFormat="1" applyFont="1" applyBorder="1"/>
    <xf numFmtId="41" fontId="0" fillId="0" borderId="19" xfId="0" applyNumberFormat="1" applyFont="1" applyFill="1" applyBorder="1"/>
    <xf numFmtId="41" fontId="0" fillId="0" borderId="19" xfId="0" applyNumberFormat="1" applyFont="1" applyBorder="1"/>
    <xf numFmtId="49" fontId="0" fillId="0" borderId="19" xfId="0" applyNumberFormat="1" applyFont="1" applyFill="1" applyBorder="1" applyAlignment="1">
      <alignment horizontal="center"/>
    </xf>
    <xf numFmtId="41" fontId="0" fillId="0" borderId="19" xfId="0" applyNumberFormat="1" applyFont="1" applyFill="1" applyBorder="1" applyProtection="1">
      <protection locked="0"/>
    </xf>
    <xf numFmtId="42" fontId="0" fillId="0" borderId="0" xfId="0" applyNumberFormat="1" applyFont="1" applyBorder="1"/>
    <xf numFmtId="42" fontId="0" fillId="0" borderId="36" xfId="0" applyNumberFormat="1" applyFont="1" applyBorder="1"/>
    <xf numFmtId="42" fontId="0" fillId="0" borderId="9" xfId="0" applyNumberFormat="1" applyFont="1" applyFill="1" applyBorder="1"/>
    <xf numFmtId="41" fontId="0" fillId="0" borderId="0" xfId="0" applyNumberFormat="1" applyFont="1" applyBorder="1"/>
    <xf numFmtId="43" fontId="0" fillId="0" borderId="0" xfId="0" applyNumberFormat="1" applyFont="1"/>
    <xf numFmtId="43" fontId="0" fillId="0" borderId="0" xfId="0" applyNumberFormat="1" applyFont="1" applyFill="1"/>
    <xf numFmtId="0" fontId="0" fillId="0" borderId="0" xfId="0" applyFont="1" applyFill="1" applyAlignment="1"/>
    <xf numFmtId="0" fontId="2" fillId="0" borderId="0" xfId="0" applyFont="1" applyFill="1" applyBorder="1" applyAlignment="1">
      <alignment vertical="center"/>
    </xf>
    <xf numFmtId="0" fontId="0" fillId="0" borderId="0" xfId="0" applyFont="1" applyFill="1" applyAlignment="1">
      <alignment vertical="center"/>
    </xf>
    <xf numFmtId="0" fontId="2" fillId="0" borderId="18" xfId="0" applyFont="1" applyBorder="1" applyAlignment="1">
      <alignment vertical="center"/>
    </xf>
    <xf numFmtId="42" fontId="0" fillId="0" borderId="9" xfId="0" applyNumberFormat="1" applyFont="1" applyBorder="1"/>
    <xf numFmtId="0" fontId="0" fillId="0" borderId="0" xfId="0" applyFont="1" applyFill="1" applyAlignment="1">
      <alignment horizontal="center" wrapText="1"/>
    </xf>
    <xf numFmtId="42" fontId="0" fillId="0" borderId="19" xfId="0" applyNumberFormat="1" applyFont="1" applyFill="1" applyBorder="1" applyProtection="1"/>
    <xf numFmtId="41" fontId="0" fillId="0" borderId="19" xfId="0" applyNumberFormat="1" applyFont="1" applyFill="1" applyBorder="1" applyProtection="1"/>
    <xf numFmtId="41" fontId="0" fillId="2" borderId="28" xfId="0" applyNumberFormat="1" applyFont="1" applyFill="1" applyBorder="1" applyProtection="1">
      <protection locked="0"/>
    </xf>
    <xf numFmtId="42" fontId="0" fillId="0" borderId="11" xfId="0" applyNumberFormat="1" applyFont="1" applyBorder="1"/>
    <xf numFmtId="0" fontId="39" fillId="0" borderId="0" xfId="0" applyFont="1" applyAlignment="1">
      <alignment vertical="center"/>
    </xf>
    <xf numFmtId="0" fontId="43" fillId="0" borderId="0" xfId="0" applyFont="1" applyAlignment="1">
      <alignment vertical="center"/>
    </xf>
    <xf numFmtId="0" fontId="2" fillId="0" borderId="1" xfId="0" applyFont="1" applyBorder="1" applyAlignment="1">
      <alignment horizontal="center"/>
    </xf>
    <xf numFmtId="0" fontId="3" fillId="0" borderId="0" xfId="0" applyFont="1" applyAlignment="1">
      <alignment vertical="center"/>
    </xf>
    <xf numFmtId="0" fontId="2" fillId="0" borderId="0" xfId="0" applyFont="1" applyAlignment="1">
      <alignment vertical="center"/>
    </xf>
    <xf numFmtId="0" fontId="2" fillId="2" borderId="0" xfId="0" applyFont="1" applyFill="1" applyAlignment="1">
      <alignment vertical="center"/>
    </xf>
    <xf numFmtId="0" fontId="0" fillId="0" borderId="1" xfId="0" applyFont="1" applyBorder="1" applyAlignment="1">
      <alignment horizontal="center" wrapText="1"/>
    </xf>
    <xf numFmtId="0" fontId="0" fillId="0" borderId="1" xfId="0" applyFont="1" applyFill="1" applyBorder="1" applyAlignment="1">
      <alignment horizontal="center" wrapText="1"/>
    </xf>
    <xf numFmtId="14" fontId="0" fillId="2" borderId="19" xfId="0" applyNumberFormat="1" applyFont="1" applyFill="1" applyBorder="1" applyAlignment="1" applyProtection="1">
      <alignment horizontal="center"/>
      <protection locked="0"/>
    </xf>
    <xf numFmtId="42" fontId="0" fillId="0" borderId="35" xfId="0" applyNumberFormat="1" applyFont="1" applyBorder="1"/>
    <xf numFmtId="0" fontId="0" fillId="0" borderId="0" xfId="0" applyFont="1" applyAlignment="1">
      <alignment horizontal="right"/>
    </xf>
    <xf numFmtId="42" fontId="2" fillId="0" borderId="18" xfId="0" applyNumberFormat="1" applyFont="1" applyBorder="1"/>
    <xf numFmtId="0" fontId="11" fillId="0" borderId="0" xfId="0" applyFont="1" applyAlignment="1">
      <alignment horizontal="center"/>
    </xf>
    <xf numFmtId="0" fontId="2" fillId="0" borderId="18" xfId="0" applyFont="1" applyFill="1" applyBorder="1"/>
    <xf numFmtId="42" fontId="2" fillId="0" borderId="0" xfId="0" applyNumberFormat="1" applyFont="1" applyBorder="1"/>
    <xf numFmtId="0" fontId="2" fillId="0" borderId="0" xfId="0" applyFont="1" applyBorder="1" applyAlignment="1">
      <alignment horizontal="center" wrapText="1"/>
    </xf>
    <xf numFmtId="42" fontId="2" fillId="0" borderId="0" xfId="0" applyNumberFormat="1" applyFont="1" applyFill="1" applyBorder="1"/>
    <xf numFmtId="41" fontId="2" fillId="0" borderId="0" xfId="0" applyNumberFormat="1" applyFont="1" applyBorder="1" applyAlignment="1">
      <alignment horizontal="center" wrapText="1"/>
    </xf>
    <xf numFmtId="41" fontId="2" fillId="0" borderId="0" xfId="0" applyNumberFormat="1" applyFont="1" applyBorder="1"/>
    <xf numFmtId="41" fontId="2" fillId="0" borderId="0" xfId="0" applyNumberFormat="1" applyFont="1" applyFill="1" applyBorder="1"/>
    <xf numFmtId="42" fontId="2" fillId="0" borderId="5" xfId="0" applyNumberFormat="1" applyFont="1" applyBorder="1"/>
    <xf numFmtId="0" fontId="2" fillId="0" borderId="1" xfId="0" applyFont="1" applyBorder="1" applyAlignment="1">
      <alignment horizontal="center" wrapText="1"/>
    </xf>
    <xf numFmtId="165" fontId="2" fillId="0" borderId="0" xfId="1" applyNumberFormat="1" applyFont="1" applyBorder="1" applyAlignment="1">
      <alignment horizontal="center" wrapText="1"/>
    </xf>
    <xf numFmtId="165" fontId="2" fillId="0" borderId="0" xfId="1" applyNumberFormat="1" applyFont="1" applyFill="1" applyBorder="1" applyAlignment="1">
      <alignment horizontal="center" wrapText="1"/>
    </xf>
    <xf numFmtId="0" fontId="2" fillId="0" borderId="0" xfId="0" applyFont="1" applyAlignment="1">
      <alignment horizontal="center" wrapText="1"/>
    </xf>
    <xf numFmtId="0" fontId="2" fillId="0" borderId="0" xfId="0" applyFont="1" applyFill="1" applyBorder="1" applyAlignment="1">
      <alignment horizontal="center" wrapText="1"/>
    </xf>
    <xf numFmtId="0" fontId="2" fillId="0" borderId="19" xfId="0" applyFont="1" applyBorder="1" applyAlignment="1">
      <alignment horizontal="center"/>
    </xf>
    <xf numFmtId="42" fontId="2" fillId="0" borderId="19" xfId="0" applyNumberFormat="1" applyFont="1" applyFill="1" applyBorder="1"/>
    <xf numFmtId="42" fontId="2" fillId="0" borderId="29" xfId="0" applyNumberFormat="1" applyFont="1" applyFill="1" applyBorder="1"/>
    <xf numFmtId="42" fontId="2" fillId="0" borderId="19" xfId="0" applyNumberFormat="1" applyFont="1" applyBorder="1"/>
    <xf numFmtId="41" fontId="2" fillId="0" borderId="19" xfId="0" applyNumberFormat="1" applyFont="1" applyFill="1" applyBorder="1"/>
    <xf numFmtId="41" fontId="2" fillId="0" borderId="29" xfId="0" applyNumberFormat="1" applyFont="1" applyFill="1" applyBorder="1"/>
    <xf numFmtId="41" fontId="2" fillId="0" borderId="19" xfId="0" applyNumberFormat="1" applyFont="1" applyBorder="1"/>
    <xf numFmtId="49" fontId="2" fillId="0" borderId="0" xfId="0" applyNumberFormat="1" applyFont="1" applyFill="1" applyBorder="1" applyAlignment="1">
      <alignment horizontal="center"/>
    </xf>
    <xf numFmtId="42" fontId="2" fillId="0" borderId="28" xfId="0" applyNumberFormat="1" applyFont="1" applyFill="1" applyBorder="1"/>
    <xf numFmtId="42" fontId="2" fillId="0" borderId="9" xfId="0" applyNumberFormat="1" applyFont="1" applyFill="1" applyBorder="1"/>
    <xf numFmtId="41" fontId="2" fillId="0" borderId="0" xfId="0" applyNumberFormat="1" applyFont="1" applyFill="1"/>
    <xf numFmtId="41" fontId="2" fillId="0" borderId="0" xfId="0" applyNumberFormat="1" applyFont="1" applyAlignment="1">
      <alignment horizontal="right"/>
    </xf>
    <xf numFmtId="43" fontId="2" fillId="0" borderId="0" xfId="0" applyNumberFormat="1" applyFont="1"/>
    <xf numFmtId="41" fontId="2" fillId="0" borderId="0" xfId="0" applyNumberFormat="1" applyFont="1" applyFill="1" applyAlignment="1">
      <alignment horizontal="right"/>
    </xf>
    <xf numFmtId="43" fontId="2" fillId="0" borderId="0" xfId="0" applyNumberFormat="1" applyFont="1" applyFill="1"/>
    <xf numFmtId="0" fontId="43" fillId="0" borderId="0" xfId="0" applyFont="1" applyAlignment="1">
      <alignment horizontal="center" vertical="center"/>
    </xf>
    <xf numFmtId="0" fontId="0" fillId="0" borderId="9" xfId="0" applyBorder="1"/>
    <xf numFmtId="0" fontId="0" fillId="0" borderId="0" xfId="0" quotePrefix="1" applyAlignment="1">
      <alignment horizontal="center"/>
    </xf>
    <xf numFmtId="0" fontId="44" fillId="0" borderId="9" xfId="0" applyFont="1" applyBorder="1" applyAlignment="1">
      <alignment horizontal="center" vertical="center"/>
    </xf>
    <xf numFmtId="0" fontId="11" fillId="0" borderId="0" xfId="0" applyFont="1" applyAlignment="1">
      <alignment vertical="center"/>
    </xf>
    <xf numFmtId="42" fontId="0" fillId="0" borderId="39" xfId="0" applyNumberFormat="1" applyFont="1" applyBorder="1"/>
    <xf numFmtId="42" fontId="0" fillId="2" borderId="19" xfId="0" applyNumberFormat="1" applyFont="1" applyFill="1" applyBorder="1" applyAlignment="1" applyProtection="1">
      <alignment vertical="center"/>
      <protection locked="0"/>
    </xf>
    <xf numFmtId="42" fontId="0" fillId="0" borderId="19" xfId="0" applyNumberFormat="1" applyFont="1" applyBorder="1" applyAlignment="1">
      <alignment vertical="center"/>
    </xf>
    <xf numFmtId="42" fontId="2" fillId="0" borderId="39" xfId="0" applyNumberFormat="1" applyFont="1" applyBorder="1"/>
    <xf numFmtId="165" fontId="2" fillId="0" borderId="0" xfId="1" applyNumberFormat="1" applyFont="1" applyBorder="1" applyAlignment="1">
      <alignment horizontal="center"/>
    </xf>
    <xf numFmtId="165" fontId="4" fillId="2" borderId="0" xfId="1" applyNumberFormat="1" applyFont="1" applyFill="1" applyAlignment="1">
      <alignment horizontal="center" vertical="center" wrapText="1"/>
    </xf>
    <xf numFmtId="165" fontId="3" fillId="0" borderId="2" xfId="1" applyNumberFormat="1" applyFont="1" applyBorder="1" applyAlignment="1">
      <alignment horizontal="center"/>
    </xf>
    <xf numFmtId="165" fontId="4" fillId="0" borderId="0" xfId="1" applyNumberFormat="1" applyFont="1" applyAlignment="1">
      <alignment horizontal="center"/>
    </xf>
    <xf numFmtId="165" fontId="5" fillId="0" borderId="0" xfId="1" applyNumberFormat="1" applyFont="1" applyAlignment="1">
      <alignment horizontal="left" vertical="center"/>
    </xf>
    <xf numFmtId="165" fontId="2" fillId="0" borderId="18" xfId="1" applyNumberFormat="1" applyFont="1" applyBorder="1" applyAlignment="1">
      <alignment horizontal="center" vertical="center" wrapText="1"/>
    </xf>
    <xf numFmtId="165" fontId="2" fillId="0" borderId="18" xfId="1" applyNumberFormat="1" applyFont="1" applyFill="1" applyBorder="1" applyAlignment="1">
      <alignment horizontal="center" vertical="center" wrapText="1"/>
    </xf>
    <xf numFmtId="0" fontId="0" fillId="0" borderId="0" xfId="0" applyAlignment="1">
      <alignment horizontal="left" wrapText="1"/>
    </xf>
    <xf numFmtId="165" fontId="3" fillId="0" borderId="0" xfId="1" applyNumberFormat="1" applyFont="1" applyAlignment="1">
      <alignment horizontal="center"/>
    </xf>
    <xf numFmtId="0" fontId="6" fillId="0" borderId="4" xfId="1" applyNumberFormat="1" applyFont="1" applyBorder="1" applyAlignment="1">
      <alignment horizontal="left" wrapText="1"/>
    </xf>
    <xf numFmtId="0" fontId="6" fillId="0" borderId="5" xfId="1" applyNumberFormat="1" applyFont="1" applyBorder="1" applyAlignment="1">
      <alignment horizontal="left" wrapText="1"/>
    </xf>
    <xf numFmtId="0" fontId="6" fillId="0" borderId="6" xfId="1" applyNumberFormat="1" applyFont="1" applyBorder="1" applyAlignment="1">
      <alignment horizontal="left" wrapText="1"/>
    </xf>
    <xf numFmtId="165" fontId="4" fillId="0" borderId="7" xfId="1" applyNumberFormat="1" applyFont="1" applyBorder="1" applyAlignment="1">
      <alignment horizontal="center"/>
    </xf>
    <xf numFmtId="165" fontId="4" fillId="0" borderId="1" xfId="1" applyNumberFormat="1" applyFont="1" applyBorder="1" applyAlignment="1">
      <alignment horizontal="center"/>
    </xf>
    <xf numFmtId="165" fontId="4" fillId="0" borderId="8" xfId="1" applyNumberFormat="1" applyFont="1" applyBorder="1" applyAlignment="1">
      <alignment horizontal="center"/>
    </xf>
    <xf numFmtId="165" fontId="5" fillId="0" borderId="0" xfId="1" applyNumberFormat="1" applyFont="1" applyAlignment="1">
      <alignment horizontal="left" vertical="center" wrapText="1"/>
    </xf>
    <xf numFmtId="165" fontId="5" fillId="0" borderId="0" xfId="1" quotePrefix="1" applyNumberFormat="1" applyFont="1" applyAlignment="1">
      <alignment horizontal="left" vertical="center" wrapText="1"/>
    </xf>
    <xf numFmtId="0" fontId="8" fillId="0" borderId="0" xfId="0" applyFont="1" applyFill="1" applyBorder="1" applyAlignment="1">
      <alignment horizontal="left" vertical="center" wrapText="1"/>
    </xf>
    <xf numFmtId="0" fontId="8" fillId="0" borderId="1" xfId="0" applyFont="1" applyFill="1" applyBorder="1" applyAlignment="1">
      <alignment horizontal="center"/>
    </xf>
    <xf numFmtId="0" fontId="2" fillId="0" borderId="0" xfId="0" applyFont="1" applyAlignment="1">
      <alignment horizontal="center"/>
    </xf>
    <xf numFmtId="0" fontId="2" fillId="6" borderId="19" xfId="0" applyFont="1" applyFill="1" applyBorder="1" applyAlignment="1">
      <alignment horizontal="center"/>
    </xf>
    <xf numFmtId="0" fontId="2" fillId="0" borderId="19" xfId="0" applyFont="1" applyFill="1" applyBorder="1" applyAlignment="1">
      <alignment horizontal="left"/>
    </xf>
    <xf numFmtId="0" fontId="2" fillId="0" borderId="28" xfId="0" applyFont="1" applyFill="1" applyBorder="1" applyAlignment="1">
      <alignment horizontal="left"/>
    </xf>
    <xf numFmtId="0" fontId="33" fillId="0" borderId="0" xfId="0" applyFont="1" applyAlignment="1">
      <alignment horizontal="center"/>
    </xf>
    <xf numFmtId="0" fontId="2" fillId="6" borderId="29" xfId="0" applyFont="1" applyFill="1" applyBorder="1" applyAlignment="1">
      <alignment horizontal="center"/>
    </xf>
    <xf numFmtId="0" fontId="2" fillId="6" borderId="30" xfId="0" applyFont="1" applyFill="1" applyBorder="1" applyAlignment="1">
      <alignment horizontal="center"/>
    </xf>
    <xf numFmtId="0" fontId="2" fillId="0" borderId="19" xfId="0" applyFont="1" applyFill="1" applyBorder="1" applyAlignment="1">
      <alignment horizontal="center"/>
    </xf>
    <xf numFmtId="0" fontId="2" fillId="0" borderId="29" xfId="0" applyFont="1" applyFill="1" applyBorder="1" applyAlignment="1">
      <alignment horizontal="center"/>
    </xf>
    <xf numFmtId="0" fontId="2" fillId="0" borderId="30" xfId="0" applyFont="1" applyFill="1" applyBorder="1" applyAlignment="1">
      <alignment horizontal="center"/>
    </xf>
    <xf numFmtId="0" fontId="2" fillId="0" borderId="7" xfId="0" applyFont="1" applyFill="1" applyBorder="1" applyAlignment="1">
      <alignment horizontal="left"/>
    </xf>
    <xf numFmtId="0" fontId="2" fillId="0" borderId="1" xfId="0" applyFont="1" applyFill="1" applyBorder="1" applyAlignment="1">
      <alignment horizontal="left"/>
    </xf>
    <xf numFmtId="0" fontId="2" fillId="0" borderId="8" xfId="0" applyFont="1" applyFill="1" applyBorder="1" applyAlignment="1">
      <alignment horizontal="left"/>
    </xf>
    <xf numFmtId="0" fontId="2" fillId="0" borderId="4"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1" xfId="0" applyFont="1" applyFill="1" applyBorder="1" applyAlignment="1">
      <alignment horizontal="center" vertical="top" wrapText="1"/>
    </xf>
    <xf numFmtId="0" fontId="2" fillId="0" borderId="1" xfId="0" applyFont="1" applyFill="1" applyBorder="1" applyAlignment="1">
      <alignment horizontal="center"/>
    </xf>
    <xf numFmtId="42" fontId="2" fillId="0" borderId="1" xfId="0" applyNumberFormat="1" applyFont="1" applyFill="1" applyBorder="1" applyAlignment="1">
      <alignment horizontal="center"/>
    </xf>
    <xf numFmtId="170" fontId="2" fillId="0" borderId="1" xfId="0" applyNumberFormat="1" applyFont="1" applyFill="1" applyBorder="1" applyAlignment="1">
      <alignment horizontal="center"/>
    </xf>
    <xf numFmtId="0" fontId="0" fillId="0" borderId="0" xfId="0" applyAlignment="1">
      <alignment horizontal="left" vertical="center" wrapText="1"/>
    </xf>
    <xf numFmtId="0" fontId="0" fillId="0" borderId="16" xfId="0" applyBorder="1" applyAlignment="1">
      <alignment horizontal="left" vertical="center" wrapText="1"/>
    </xf>
    <xf numFmtId="170" fontId="19" fillId="0" borderId="1" xfId="0" applyNumberFormat="1" applyFont="1" applyFill="1" applyBorder="1" applyAlignment="1">
      <alignment horizontal="center"/>
    </xf>
    <xf numFmtId="0" fontId="19" fillId="0" borderId="1" xfId="0" applyFont="1" applyFill="1" applyBorder="1" applyAlignment="1">
      <alignment horizontal="center"/>
    </xf>
    <xf numFmtId="0" fontId="19" fillId="0" borderId="19" xfId="0" applyFont="1" applyFill="1" applyBorder="1" applyAlignment="1">
      <alignment horizontal="left"/>
    </xf>
    <xf numFmtId="0" fontId="19" fillId="6" borderId="19" xfId="0" applyFont="1" applyFill="1" applyBorder="1" applyAlignment="1">
      <alignment horizontal="center"/>
    </xf>
    <xf numFmtId="0" fontId="19" fillId="0" borderId="28" xfId="0" applyFont="1" applyFill="1" applyBorder="1" applyAlignment="1">
      <alignment horizontal="left"/>
    </xf>
    <xf numFmtId="0" fontId="19" fillId="0" borderId="4" xfId="0" applyFont="1" applyFill="1" applyBorder="1" applyAlignment="1">
      <alignment horizontal="left"/>
    </xf>
    <xf numFmtId="0" fontId="19" fillId="0" borderId="5" xfId="0" applyFont="1" applyFill="1" applyBorder="1" applyAlignment="1">
      <alignment horizontal="left"/>
    </xf>
    <xf numFmtId="0" fontId="19" fillId="0" borderId="6" xfId="0" applyFont="1" applyFill="1" applyBorder="1" applyAlignment="1">
      <alignment horizontal="left"/>
    </xf>
    <xf numFmtId="0" fontId="19" fillId="0" borderId="19" xfId="0" applyFont="1" applyFill="1" applyBorder="1" applyAlignment="1">
      <alignment horizontal="center"/>
    </xf>
    <xf numFmtId="0" fontId="19" fillId="0" borderId="29" xfId="0" applyFont="1" applyFill="1" applyBorder="1" applyAlignment="1">
      <alignment horizontal="center"/>
    </xf>
    <xf numFmtId="0" fontId="19" fillId="0" borderId="30" xfId="0" applyFont="1" applyFill="1" applyBorder="1" applyAlignment="1">
      <alignment horizontal="center"/>
    </xf>
    <xf numFmtId="0" fontId="19" fillId="0" borderId="7" xfId="0" applyFont="1" applyFill="1" applyBorder="1" applyAlignment="1">
      <alignment horizontal="left"/>
    </xf>
    <xf numFmtId="0" fontId="19" fillId="0" borderId="1" xfId="0" applyFont="1" applyFill="1" applyBorder="1" applyAlignment="1">
      <alignment horizontal="left"/>
    </xf>
    <xf numFmtId="0" fontId="19" fillId="0" borderId="8" xfId="0" applyFont="1" applyFill="1" applyBorder="1" applyAlignment="1">
      <alignment horizontal="left"/>
    </xf>
    <xf numFmtId="42" fontId="19" fillId="0" borderId="1" xfId="0" applyNumberFormat="1" applyFont="1" applyFill="1" applyBorder="1" applyAlignment="1">
      <alignment horizontal="center"/>
    </xf>
    <xf numFmtId="0" fontId="25" fillId="0" borderId="0" xfId="0" applyFont="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9" fillId="6" borderId="29" xfId="0" applyFont="1" applyFill="1" applyBorder="1" applyAlignment="1">
      <alignment horizontal="center"/>
    </xf>
    <xf numFmtId="0" fontId="19" fillId="6" borderId="30" xfId="0" applyFont="1" applyFill="1" applyBorder="1" applyAlignment="1">
      <alignment horizontal="center"/>
    </xf>
    <xf numFmtId="0" fontId="0" fillId="0" borderId="2" xfId="0" applyFont="1" applyBorder="1" applyAlignment="1">
      <alignment horizontal="left" vertical="top" wrapText="1"/>
    </xf>
    <xf numFmtId="0" fontId="0" fillId="0" borderId="30" xfId="0" applyFont="1" applyBorder="1" applyAlignment="1">
      <alignment horizontal="left" vertical="top" wrapText="1"/>
    </xf>
    <xf numFmtId="0" fontId="0" fillId="0" borderId="29" xfId="0" applyFont="1" applyBorder="1" applyAlignment="1">
      <alignment horizontal="left" vertical="top" wrapText="1"/>
    </xf>
    <xf numFmtId="0" fontId="0" fillId="0" borderId="1" xfId="0" applyFont="1" applyBorder="1" applyAlignment="1">
      <alignment horizontal="left" vertical="top" wrapText="1"/>
    </xf>
    <xf numFmtId="0" fontId="0" fillId="0" borderId="8" xfId="0" applyFont="1" applyBorder="1" applyAlignment="1">
      <alignment horizontal="left" vertical="top" wrapText="1"/>
    </xf>
    <xf numFmtId="0" fontId="0" fillId="0" borderId="2" xfId="0" applyFont="1" applyBorder="1" applyAlignment="1">
      <alignment horizontal="left" vertical="center" wrapText="1"/>
    </xf>
    <xf numFmtId="0" fontId="11" fillId="7" borderId="20" xfId="0" applyFont="1" applyFill="1" applyBorder="1" applyAlignment="1">
      <alignment horizontal="left" vertical="top" wrapText="1"/>
    </xf>
    <xf numFmtId="0" fontId="11" fillId="7" borderId="0" xfId="0" applyFont="1" applyFill="1" applyBorder="1" applyAlignment="1">
      <alignment horizontal="left" vertical="top" wrapText="1"/>
    </xf>
    <xf numFmtId="0" fontId="0" fillId="0" borderId="0" xfId="0" applyFont="1" applyAlignment="1" applyProtection="1">
      <alignment horizontal="left" vertical="top" wrapText="1"/>
      <protection hidden="1"/>
    </xf>
    <xf numFmtId="0" fontId="15" fillId="0" borderId="0" xfId="0" applyFont="1" applyAlignment="1" applyProtection="1">
      <alignment horizontal="left" vertical="top" wrapText="1"/>
      <protection hidden="1"/>
    </xf>
    <xf numFmtId="0" fontId="37" fillId="0" borderId="1" xfId="0" applyFont="1" applyBorder="1" applyAlignment="1">
      <alignment horizontal="left" vertical="top" wrapText="1"/>
    </xf>
    <xf numFmtId="0" fontId="37" fillId="0" borderId="8" xfId="0" applyFont="1" applyBorder="1" applyAlignment="1">
      <alignment horizontal="left" vertical="top" wrapText="1"/>
    </xf>
    <xf numFmtId="0" fontId="37" fillId="0" borderId="2" xfId="0" applyFont="1" applyBorder="1" applyAlignment="1">
      <alignment horizontal="left" vertical="top" wrapText="1"/>
    </xf>
    <xf numFmtId="0" fontId="37" fillId="0" borderId="30" xfId="0" applyFont="1" applyBorder="1" applyAlignment="1">
      <alignment horizontal="left" vertical="top" wrapText="1"/>
    </xf>
    <xf numFmtId="0" fontId="2" fillId="0" borderId="0" xfId="0" applyFont="1" applyAlignment="1">
      <alignment horizontal="left" vertical="top" wrapText="1"/>
    </xf>
    <xf numFmtId="0" fontId="40" fillId="0" borderId="5" xfId="0" applyFont="1" applyBorder="1" applyAlignment="1">
      <alignment horizontal="left" vertical="top" wrapText="1"/>
    </xf>
    <xf numFmtId="0" fontId="40" fillId="0" borderId="6" xfId="0" applyFont="1" applyBorder="1" applyAlignment="1">
      <alignment horizontal="left" vertical="top" wrapText="1"/>
    </xf>
    <xf numFmtId="0" fontId="2" fillId="0" borderId="0" xfId="0" applyFont="1" applyAlignment="1" applyProtection="1">
      <alignment horizontal="center"/>
    </xf>
    <xf numFmtId="0" fontId="33" fillId="0" borderId="0" xfId="0" applyFont="1" applyAlignment="1" applyProtection="1">
      <alignment horizontal="center"/>
    </xf>
    <xf numFmtId="0" fontId="33" fillId="9" borderId="18" xfId="0" quotePrefix="1" applyFont="1" applyFill="1" applyBorder="1" applyAlignment="1" applyProtection="1">
      <alignment horizontal="center" vertical="center" wrapText="1"/>
    </xf>
    <xf numFmtId="0" fontId="3" fillId="0" borderId="0" xfId="0" applyFont="1" applyAlignment="1">
      <alignment horizontal="left" vertical="center" wrapText="1"/>
    </xf>
    <xf numFmtId="0" fontId="33" fillId="9" borderId="18" xfId="0" applyFont="1" applyFill="1" applyBorder="1" applyAlignment="1">
      <alignment horizontal="center" vertical="center" wrapText="1"/>
    </xf>
    <xf numFmtId="0" fontId="33" fillId="0" borderId="0" xfId="0" applyFont="1" applyAlignment="1">
      <alignment horizontal="center" vertical="center"/>
    </xf>
    <xf numFmtId="0" fontId="20" fillId="0" borderId="0" xfId="0" applyFont="1" applyAlignment="1">
      <alignment horizontal="left" vertical="center" wrapText="1"/>
    </xf>
    <xf numFmtId="0" fontId="21" fillId="0" borderId="0" xfId="0" applyFont="1" applyFill="1" applyAlignment="1">
      <alignment horizontal="left" vertical="center" wrapText="1"/>
    </xf>
    <xf numFmtId="0" fontId="25" fillId="2" borderId="0" xfId="0" applyFont="1" applyFill="1" applyBorder="1" applyAlignment="1">
      <alignment horizontal="left" vertical="top" wrapText="1"/>
    </xf>
    <xf numFmtId="0" fontId="25" fillId="2" borderId="21" xfId="0" applyFont="1" applyFill="1" applyBorder="1" applyAlignment="1">
      <alignment horizontal="left" vertical="top" wrapText="1"/>
    </xf>
    <xf numFmtId="0" fontId="21" fillId="0" borderId="0" xfId="0" applyFont="1" applyAlignment="1">
      <alignment horizontal="center" vertical="center" wrapText="1"/>
    </xf>
    <xf numFmtId="0" fontId="19" fillId="0" borderId="0" xfId="0" applyFont="1" applyBorder="1" applyAlignment="1">
      <alignment horizontal="left" vertical="top" wrapText="1"/>
    </xf>
    <xf numFmtId="0" fontId="19" fillId="0" borderId="0" xfId="0" applyFont="1" applyAlignment="1">
      <alignment horizontal="left" vertical="top" wrapText="1"/>
    </xf>
    <xf numFmtId="0" fontId="21" fillId="7" borderId="0" xfId="0" applyFont="1" applyFill="1" applyAlignment="1">
      <alignment horizontal="left" vertical="center" wrapText="1"/>
    </xf>
    <xf numFmtId="0" fontId="19" fillId="0" borderId="0" xfId="0" applyFont="1" applyBorder="1" applyAlignment="1">
      <alignment horizontal="left" vertical="center" wrapText="1"/>
    </xf>
    <xf numFmtId="0" fontId="21" fillId="7" borderId="20" xfId="0" applyFont="1" applyFill="1" applyBorder="1" applyAlignment="1">
      <alignment horizontal="left" vertical="center" wrapText="1"/>
    </xf>
    <xf numFmtId="0" fontId="21" fillId="7" borderId="0" xfId="0" applyFont="1" applyFill="1" applyBorder="1" applyAlignment="1">
      <alignment horizontal="left" vertical="center" wrapText="1"/>
    </xf>
    <xf numFmtId="0" fontId="21" fillId="0" borderId="18" xfId="0" applyFont="1" applyBorder="1" applyAlignment="1">
      <alignment horizontal="center" vertical="center" wrapText="1"/>
    </xf>
    <xf numFmtId="0" fontId="19" fillId="0" borderId="21" xfId="0" applyFont="1" applyBorder="1" applyAlignment="1">
      <alignment horizontal="left" vertical="top" wrapText="1"/>
    </xf>
    <xf numFmtId="0" fontId="19" fillId="0" borderId="0" xfId="0" applyFont="1" applyAlignment="1">
      <alignment horizontal="left" wrapText="1"/>
    </xf>
    <xf numFmtId="0" fontId="19" fillId="0" borderId="0" xfId="0" applyFont="1" applyBorder="1" applyAlignment="1">
      <alignment horizontal="left" wrapText="1"/>
    </xf>
    <xf numFmtId="0" fontId="21" fillId="0" borderId="0" xfId="0" applyFont="1" applyAlignment="1">
      <alignment horizontal="center"/>
    </xf>
    <xf numFmtId="0" fontId="19" fillId="0" borderId="20" xfId="0" applyFont="1" applyBorder="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center" vertical="center"/>
    </xf>
    <xf numFmtId="41" fontId="20" fillId="0" borderId="13" xfId="0" applyNumberFormat="1" applyFont="1" applyBorder="1" applyAlignment="1">
      <alignment horizontal="center"/>
    </xf>
    <xf numFmtId="165" fontId="20" fillId="0" borderId="1" xfId="1" applyNumberFormat="1" applyFont="1" applyBorder="1" applyAlignment="1">
      <alignment horizontal="center"/>
    </xf>
    <xf numFmtId="0" fontId="21" fillId="0" borderId="0" xfId="0" applyFont="1" applyAlignment="1">
      <alignment horizontal="left" wrapText="1"/>
    </xf>
    <xf numFmtId="0" fontId="21" fillId="0" borderId="18" xfId="0" applyFont="1" applyBorder="1" applyAlignment="1">
      <alignment horizontal="center" wrapText="1"/>
    </xf>
    <xf numFmtId="0" fontId="21" fillId="0" borderId="0" xfId="0" applyFont="1" applyBorder="1" applyAlignment="1">
      <alignment horizontal="center" vertical="center" wrapText="1"/>
    </xf>
    <xf numFmtId="0" fontId="2" fillId="0" borderId="0" xfId="0" applyFont="1" applyAlignment="1">
      <alignment horizontal="left" wrapText="1"/>
    </xf>
    <xf numFmtId="0" fontId="21" fillId="0" borderId="0" xfId="0" applyFont="1" applyBorder="1" applyAlignment="1">
      <alignment horizontal="left" vertical="center" wrapText="1"/>
    </xf>
    <xf numFmtId="0" fontId="19" fillId="0" borderId="0" xfId="0" applyFont="1" applyAlignment="1">
      <alignment horizontal="left" vertical="center" wrapText="1"/>
    </xf>
    <xf numFmtId="0" fontId="19" fillId="0" borderId="21" xfId="0" applyFont="1" applyBorder="1" applyAlignment="1">
      <alignment horizontal="left" vertical="center" wrapText="1"/>
    </xf>
    <xf numFmtId="0" fontId="21" fillId="0" borderId="0" xfId="0" applyFont="1" applyBorder="1" applyAlignment="1">
      <alignment horizontal="center" vertical="center"/>
    </xf>
    <xf numFmtId="0" fontId="33" fillId="0" borderId="0" xfId="0" applyFont="1" applyAlignment="1">
      <alignment horizontal="center" vertical="center" wrapText="1"/>
    </xf>
    <xf numFmtId="0" fontId="2" fillId="0" borderId="0" xfId="0" applyFont="1" applyFill="1" applyAlignment="1">
      <alignment horizontal="left" vertical="center" wrapText="1"/>
    </xf>
    <xf numFmtId="0" fontId="19" fillId="0" borderId="20" xfId="0" applyFont="1" applyBorder="1" applyAlignment="1" applyProtection="1">
      <alignment horizontal="left" wrapText="1"/>
      <protection hidden="1"/>
    </xf>
    <xf numFmtId="0" fontId="19" fillId="0" borderId="0" xfId="0" applyFont="1" applyBorder="1" applyAlignment="1" applyProtection="1">
      <alignment horizontal="left" wrapText="1"/>
      <protection hidden="1"/>
    </xf>
    <xf numFmtId="0" fontId="19" fillId="0" borderId="7" xfId="0" applyFont="1" applyFill="1" applyBorder="1" applyAlignment="1" applyProtection="1">
      <alignment horizontal="left" vertical="top" wrapText="1"/>
      <protection hidden="1"/>
    </xf>
    <xf numFmtId="0" fontId="19" fillId="0" borderId="1" xfId="0" applyFont="1" applyFill="1" applyBorder="1" applyAlignment="1" applyProtection="1">
      <alignment horizontal="left" vertical="top" wrapText="1"/>
      <protection hidden="1"/>
    </xf>
    <xf numFmtId="0" fontId="19" fillId="0" borderId="8" xfId="0" applyFont="1" applyFill="1" applyBorder="1" applyAlignment="1" applyProtection="1">
      <alignment horizontal="left" vertical="top" wrapText="1"/>
      <protection hidden="1"/>
    </xf>
    <xf numFmtId="0" fontId="19" fillId="0" borderId="0" xfId="0" applyFont="1" applyFill="1" applyAlignment="1">
      <alignment horizontal="left" vertical="top" wrapText="1"/>
    </xf>
    <xf numFmtId="0" fontId="2" fillId="0" borderId="0" xfId="0" applyFont="1" applyFill="1" applyAlignment="1">
      <alignment horizontal="left" wrapText="1"/>
    </xf>
    <xf numFmtId="0" fontId="2" fillId="0" borderId="0" xfId="0" applyFont="1" applyFill="1" applyAlignment="1">
      <alignment horizontal="left" vertical="top" wrapText="1"/>
    </xf>
    <xf numFmtId="0" fontId="2" fillId="0" borderId="0" xfId="0" applyFont="1" applyFill="1" applyAlignment="1">
      <alignment horizontal="center"/>
    </xf>
    <xf numFmtId="0" fontId="0" fillId="0" borderId="0" xfId="0" applyAlignment="1">
      <alignment horizontal="left" vertical="top" wrapText="1"/>
    </xf>
    <xf numFmtId="0" fontId="2" fillId="0" borderId="0" xfId="0" applyFont="1" applyBorder="1" applyAlignment="1">
      <alignment horizontal="left" vertical="top" wrapText="1"/>
    </xf>
    <xf numFmtId="165" fontId="2" fillId="0" borderId="13" xfId="1" applyNumberFormat="1" applyFont="1" applyBorder="1" applyAlignment="1">
      <alignment horizontal="center"/>
    </xf>
  </cellXfs>
  <cellStyles count="23">
    <cellStyle name="Comma" xfId="1" builtinId="3"/>
    <cellStyle name="Currency" xfId="2" builtinId="4"/>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Hyperlink" xfId="4"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191797</xdr:colOff>
      <xdr:row>0</xdr:row>
      <xdr:rowOff>31614</xdr:rowOff>
    </xdr:from>
    <xdr:to>
      <xdr:col>1</xdr:col>
      <xdr:colOff>668661</xdr:colOff>
      <xdr:row>1</xdr:row>
      <xdr:rowOff>96853</xdr:rowOff>
    </xdr:to>
    <xdr:pic>
      <xdr:nvPicPr>
        <xdr:cNvPr id="3" name="Picture 2">
          <a:extLst>
            <a:ext uri="{FF2B5EF4-FFF2-40B4-BE49-F238E27FC236}">
              <a16:creationId xmlns:a16="http://schemas.microsoft.com/office/drawing/2014/main" id="{F803F0E4-102B-45D7-B3ED-8C6334E8D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797" y="31614"/>
          <a:ext cx="1258972" cy="318392"/>
        </a:xfrm>
        <a:prstGeom prst="rect">
          <a:avLst/>
        </a:prstGeom>
      </xdr:spPr>
    </xdr:pic>
    <xdr:clientData/>
  </xdr:twoCellAnchor>
  <xdr:twoCellAnchor editAs="oneCell">
    <xdr:from>
      <xdr:col>4</xdr:col>
      <xdr:colOff>46716</xdr:colOff>
      <xdr:row>0</xdr:row>
      <xdr:rowOff>20410</xdr:rowOff>
    </xdr:from>
    <xdr:to>
      <xdr:col>4</xdr:col>
      <xdr:colOff>914896</xdr:colOff>
      <xdr:row>1</xdr:row>
      <xdr:rowOff>137159</xdr:rowOff>
    </xdr:to>
    <xdr:pic>
      <xdr:nvPicPr>
        <xdr:cNvPr id="4" name="Picture 3">
          <a:extLst>
            <a:ext uri="{FF2B5EF4-FFF2-40B4-BE49-F238E27FC236}">
              <a16:creationId xmlns:a16="http://schemas.microsoft.com/office/drawing/2014/main" id="{D2A71050-0F8B-490D-91D6-345748F7B1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1654" y="20410"/>
          <a:ext cx="868180" cy="392339"/>
        </a:xfrm>
        <a:prstGeom prst="rect">
          <a:avLst/>
        </a:prstGeom>
      </xdr:spPr>
    </xdr:pic>
    <xdr:clientData/>
  </xdr:twoCellAnchor>
  <xdr:twoCellAnchor>
    <xdr:from>
      <xdr:col>5</xdr:col>
      <xdr:colOff>55562</xdr:colOff>
      <xdr:row>83</xdr:row>
      <xdr:rowOff>754062</xdr:rowOff>
    </xdr:from>
    <xdr:to>
      <xdr:col>6</xdr:col>
      <xdr:colOff>476250</xdr:colOff>
      <xdr:row>89</xdr:row>
      <xdr:rowOff>171450</xdr:rowOff>
    </xdr:to>
    <xdr:cxnSp macro="">
      <xdr:nvCxnSpPr>
        <xdr:cNvPr id="5" name="Straight Arrow Connector 4">
          <a:extLst>
            <a:ext uri="{FF2B5EF4-FFF2-40B4-BE49-F238E27FC236}">
              <a16:creationId xmlns:a16="http://schemas.microsoft.com/office/drawing/2014/main" id="{24118D1B-873D-4E76-B75E-03DCA12CDEF0}"/>
            </a:ext>
          </a:extLst>
        </xdr:cNvPr>
        <xdr:cNvCxnSpPr/>
      </xdr:nvCxnSpPr>
      <xdr:spPr>
        <a:xfrm>
          <a:off x="10017125" y="20828000"/>
          <a:ext cx="1436688" cy="11239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38099</xdr:colOff>
      <xdr:row>96</xdr:row>
      <xdr:rowOff>122237</xdr:rowOff>
    </xdr:from>
    <xdr:to>
      <xdr:col>15</xdr:col>
      <xdr:colOff>206375</xdr:colOff>
      <xdr:row>102</xdr:row>
      <xdr:rowOff>79375</xdr:rowOff>
    </xdr:to>
    <xdr:cxnSp macro="">
      <xdr:nvCxnSpPr>
        <xdr:cNvPr id="7" name="Straight Arrow Connector 6">
          <a:extLst>
            <a:ext uri="{FF2B5EF4-FFF2-40B4-BE49-F238E27FC236}">
              <a16:creationId xmlns:a16="http://schemas.microsoft.com/office/drawing/2014/main" id="{CDE732F0-D86C-4CBB-A51C-EEEB2D14D7EF}"/>
            </a:ext>
          </a:extLst>
        </xdr:cNvPr>
        <xdr:cNvCxnSpPr/>
      </xdr:nvCxnSpPr>
      <xdr:spPr>
        <a:xfrm>
          <a:off x="8983662" y="18489612"/>
          <a:ext cx="10201276" cy="1100138"/>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38099</xdr:colOff>
      <xdr:row>97</xdr:row>
      <xdr:rowOff>11111</xdr:rowOff>
    </xdr:from>
    <xdr:to>
      <xdr:col>6</xdr:col>
      <xdr:colOff>158750</xdr:colOff>
      <xdr:row>102</xdr:row>
      <xdr:rowOff>79375</xdr:rowOff>
    </xdr:to>
    <xdr:cxnSp macro="">
      <xdr:nvCxnSpPr>
        <xdr:cNvPr id="9" name="Straight Arrow Connector 8">
          <a:extLst>
            <a:ext uri="{FF2B5EF4-FFF2-40B4-BE49-F238E27FC236}">
              <a16:creationId xmlns:a16="http://schemas.microsoft.com/office/drawing/2014/main" id="{D04E55F1-6CDF-4034-9080-5EBD1659C3E7}"/>
            </a:ext>
          </a:extLst>
        </xdr:cNvPr>
        <xdr:cNvCxnSpPr/>
      </xdr:nvCxnSpPr>
      <xdr:spPr>
        <a:xfrm>
          <a:off x="8983662" y="18576924"/>
          <a:ext cx="2152651" cy="101282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304800</xdr:colOff>
      <xdr:row>8</xdr:row>
      <xdr:rowOff>76199</xdr:rowOff>
    </xdr:from>
    <xdr:to>
      <xdr:col>1</xdr:col>
      <xdr:colOff>361950</xdr:colOff>
      <xdr:row>8</xdr:row>
      <xdr:rowOff>142874</xdr:rowOff>
    </xdr:to>
    <xdr:sp macro="" textlink="">
      <xdr:nvSpPr>
        <xdr:cNvPr id="3" name="Oval 2">
          <a:extLst>
            <a:ext uri="{FF2B5EF4-FFF2-40B4-BE49-F238E27FC236}">
              <a16:creationId xmlns:a16="http://schemas.microsoft.com/office/drawing/2014/main" id="{9A886772-1048-4008-B618-9B616F82243C}"/>
            </a:ext>
          </a:extLst>
        </xdr:cNvPr>
        <xdr:cNvSpPr/>
      </xdr:nvSpPr>
      <xdr:spPr>
        <a:xfrm>
          <a:off x="914400" y="1600199"/>
          <a:ext cx="57150"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9</xdr:row>
      <xdr:rowOff>57151</xdr:rowOff>
    </xdr:from>
    <xdr:to>
      <xdr:col>1</xdr:col>
      <xdr:colOff>361950</xdr:colOff>
      <xdr:row>9</xdr:row>
      <xdr:rowOff>133351</xdr:rowOff>
    </xdr:to>
    <xdr:sp macro="" textlink="">
      <xdr:nvSpPr>
        <xdr:cNvPr id="4" name="Oval 3">
          <a:extLst>
            <a:ext uri="{FF2B5EF4-FFF2-40B4-BE49-F238E27FC236}">
              <a16:creationId xmlns:a16="http://schemas.microsoft.com/office/drawing/2014/main" id="{7F61283E-378B-4363-A7BD-A9379EAE9FB7}"/>
            </a:ext>
          </a:extLst>
        </xdr:cNvPr>
        <xdr:cNvSpPr/>
      </xdr:nvSpPr>
      <xdr:spPr>
        <a:xfrm>
          <a:off x="914400" y="1771651"/>
          <a:ext cx="57150" cy="762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10</xdr:row>
      <xdr:rowOff>66675</xdr:rowOff>
    </xdr:from>
    <xdr:to>
      <xdr:col>1</xdr:col>
      <xdr:colOff>361950</xdr:colOff>
      <xdr:row>10</xdr:row>
      <xdr:rowOff>142875</xdr:rowOff>
    </xdr:to>
    <xdr:sp macro="" textlink="">
      <xdr:nvSpPr>
        <xdr:cNvPr id="6" name="Oval 5">
          <a:extLst>
            <a:ext uri="{FF2B5EF4-FFF2-40B4-BE49-F238E27FC236}">
              <a16:creationId xmlns:a16="http://schemas.microsoft.com/office/drawing/2014/main" id="{733E88D5-BC18-41DE-A608-DA3777BDDF18}"/>
            </a:ext>
          </a:extLst>
        </xdr:cNvPr>
        <xdr:cNvSpPr/>
      </xdr:nvSpPr>
      <xdr:spPr>
        <a:xfrm>
          <a:off x="914400" y="1971675"/>
          <a:ext cx="57150" cy="762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xdr:row>
      <xdr:rowOff>57150</xdr:rowOff>
    </xdr:from>
    <xdr:to>
      <xdr:col>1</xdr:col>
      <xdr:colOff>361950</xdr:colOff>
      <xdr:row>11</xdr:row>
      <xdr:rowOff>133350</xdr:rowOff>
    </xdr:to>
    <xdr:sp macro="" textlink="">
      <xdr:nvSpPr>
        <xdr:cNvPr id="8" name="Oval 7">
          <a:extLst>
            <a:ext uri="{FF2B5EF4-FFF2-40B4-BE49-F238E27FC236}">
              <a16:creationId xmlns:a16="http://schemas.microsoft.com/office/drawing/2014/main" id="{7679AC9A-3E19-4E08-B1E2-4511D70B5F5F}"/>
            </a:ext>
          </a:extLst>
        </xdr:cNvPr>
        <xdr:cNvSpPr/>
      </xdr:nvSpPr>
      <xdr:spPr>
        <a:xfrm>
          <a:off x="914400" y="2152650"/>
          <a:ext cx="57150" cy="762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7"/>
  <sheetViews>
    <sheetView zoomScale="80" zoomScaleNormal="80" zoomScaleSheetLayoutView="110" zoomScalePageLayoutView="80" workbookViewId="0">
      <selection sqref="A1:N16"/>
    </sheetView>
  </sheetViews>
  <sheetFormatPr defaultColWidth="8.85546875" defaultRowHeight="15" x14ac:dyDescent="0.25"/>
  <cols>
    <col min="1" max="1" width="11.42578125" style="1" customWidth="1"/>
    <col min="2" max="2" width="88.140625" style="1" customWidth="1"/>
    <col min="3" max="5" width="15.42578125" style="1" customWidth="1"/>
    <col min="6" max="7" width="15.42578125" style="49" customWidth="1"/>
    <col min="8" max="16" width="15.42578125" style="1" customWidth="1"/>
    <col min="17" max="16384" width="8.85546875" style="1"/>
  </cols>
  <sheetData>
    <row r="1" spans="2:7" ht="21" customHeight="1" x14ac:dyDescent="0.25">
      <c r="E1" s="98"/>
    </row>
    <row r="2" spans="2:7" ht="15.75" x14ac:dyDescent="0.25">
      <c r="B2" s="783" t="s">
        <v>6</v>
      </c>
      <c r="C2" s="783"/>
      <c r="D2" s="783"/>
      <c r="E2" s="783"/>
      <c r="F2" s="42"/>
      <c r="G2" s="42"/>
    </row>
    <row r="3" spans="2:7" ht="15.75" x14ac:dyDescent="0.25">
      <c r="B3" s="783" t="s">
        <v>98</v>
      </c>
      <c r="C3" s="783"/>
      <c r="D3" s="783"/>
      <c r="E3" s="783"/>
      <c r="F3" s="42"/>
      <c r="G3" s="42"/>
    </row>
    <row r="5" spans="2:7" ht="107.85" customHeight="1" x14ac:dyDescent="0.25">
      <c r="B5" s="784" t="s">
        <v>99</v>
      </c>
      <c r="C5" s="785"/>
      <c r="D5" s="785"/>
      <c r="E5" s="786"/>
      <c r="F5" s="43"/>
      <c r="G5" s="43"/>
    </row>
    <row r="6" spans="2:7" x14ac:dyDescent="0.25">
      <c r="B6" s="787"/>
      <c r="C6" s="788"/>
      <c r="D6" s="788"/>
      <c r="E6" s="789"/>
      <c r="F6" s="44"/>
      <c r="G6" s="44"/>
    </row>
    <row r="7" spans="2:7" ht="15.75" x14ac:dyDescent="0.25">
      <c r="B7" s="777" t="s">
        <v>1</v>
      </c>
      <c r="C7" s="777"/>
      <c r="D7" s="777"/>
      <c r="E7" s="777"/>
      <c r="F7" s="45"/>
      <c r="G7" s="45"/>
    </row>
    <row r="8" spans="2:7" x14ac:dyDescent="0.25">
      <c r="B8" s="778" t="s">
        <v>3</v>
      </c>
      <c r="C8" s="778"/>
      <c r="D8" s="778"/>
      <c r="E8" s="778"/>
      <c r="F8" s="46"/>
      <c r="G8" s="46"/>
    </row>
    <row r="9" spans="2:7" ht="32.450000000000003" customHeight="1" x14ac:dyDescent="0.25">
      <c r="B9" s="776" t="s">
        <v>10</v>
      </c>
      <c r="C9" s="776"/>
      <c r="D9" s="776"/>
      <c r="E9" s="776"/>
      <c r="F9" s="47"/>
      <c r="G9" s="47"/>
    </row>
    <row r="10" spans="2:7" ht="24.6" customHeight="1" x14ac:dyDescent="0.25">
      <c r="D10" s="27" t="s">
        <v>11</v>
      </c>
      <c r="E10" s="27" t="s">
        <v>0</v>
      </c>
      <c r="F10" s="48"/>
      <c r="G10" s="48"/>
    </row>
    <row r="11" spans="2:7" ht="24.6" customHeight="1" thickBot="1" x14ac:dyDescent="0.3">
      <c r="D11" s="36"/>
      <c r="E11" s="36"/>
      <c r="F11" s="48"/>
      <c r="G11" s="48"/>
    </row>
    <row r="12" spans="2:7" ht="15.75" thickBot="1" x14ac:dyDescent="0.3">
      <c r="B12" s="1" t="s">
        <v>17</v>
      </c>
      <c r="C12" s="37"/>
      <c r="D12" s="38">
        <v>2019</v>
      </c>
    </row>
    <row r="13" spans="2:7" x14ac:dyDescent="0.25">
      <c r="B13" s="84" t="s">
        <v>9</v>
      </c>
    </row>
    <row r="14" spans="2:7" ht="15.75" thickBot="1" x14ac:dyDescent="0.3">
      <c r="B14" s="82" t="s">
        <v>14</v>
      </c>
    </row>
    <row r="15" spans="2:7" ht="45" customHeight="1" thickBot="1" x14ac:dyDescent="0.3">
      <c r="B15" s="85" t="s">
        <v>100</v>
      </c>
      <c r="D15" s="32">
        <v>100000000</v>
      </c>
      <c r="E15" s="2">
        <f t="shared" ref="E15:E20" si="0">D15/12</f>
        <v>8333333.333333333</v>
      </c>
      <c r="F15" s="20"/>
      <c r="G15" s="20"/>
    </row>
    <row r="16" spans="2:7" ht="15.75" thickBot="1" x14ac:dyDescent="0.3">
      <c r="B16" s="85" t="s">
        <v>12</v>
      </c>
      <c r="D16" s="32">
        <v>0</v>
      </c>
      <c r="E16" s="1">
        <f t="shared" si="0"/>
        <v>0</v>
      </c>
    </row>
    <row r="17" spans="2:7" ht="15.75" thickBot="1" x14ac:dyDescent="0.3">
      <c r="B17" s="85" t="s">
        <v>13</v>
      </c>
      <c r="D17" s="32">
        <v>0</v>
      </c>
      <c r="E17" s="1">
        <f t="shared" si="0"/>
        <v>0</v>
      </c>
    </row>
    <row r="18" spans="2:7" ht="30.75" thickBot="1" x14ac:dyDescent="0.3">
      <c r="B18" s="85" t="s">
        <v>101</v>
      </c>
      <c r="D18" s="32">
        <v>51985</v>
      </c>
      <c r="E18" s="2">
        <f t="shared" si="0"/>
        <v>4332.083333333333</v>
      </c>
    </row>
    <row r="19" spans="2:7" ht="30.75" thickBot="1" x14ac:dyDescent="0.3">
      <c r="B19" s="85" t="s">
        <v>102</v>
      </c>
      <c r="D19" s="32">
        <v>24038</v>
      </c>
      <c r="E19" s="2">
        <f t="shared" si="0"/>
        <v>2003.1666666666667</v>
      </c>
    </row>
    <row r="20" spans="2:7" ht="15.75" thickBot="1" x14ac:dyDescent="0.3">
      <c r="B20" s="86" t="s">
        <v>15</v>
      </c>
      <c r="D20" s="32">
        <v>12098</v>
      </c>
      <c r="E20" s="79">
        <f t="shared" si="0"/>
        <v>1008.1666666666666</v>
      </c>
      <c r="F20" s="50"/>
      <c r="G20" s="50"/>
    </row>
    <row r="21" spans="2:7" x14ac:dyDescent="0.25">
      <c r="B21" s="86" t="s">
        <v>27</v>
      </c>
      <c r="D21" s="11"/>
      <c r="E21" s="2">
        <f>SUM(E15:E20)</f>
        <v>8340676.75</v>
      </c>
    </row>
    <row r="22" spans="2:7" x14ac:dyDescent="0.25">
      <c r="E22" s="21">
        <v>2.5</v>
      </c>
      <c r="F22" s="51"/>
      <c r="G22" s="51"/>
    </row>
    <row r="23" spans="2:7" s="5" customFormat="1" x14ac:dyDescent="0.25">
      <c r="B23" s="1" t="s">
        <v>50</v>
      </c>
      <c r="C23" s="87" t="s">
        <v>30</v>
      </c>
      <c r="D23" s="14"/>
      <c r="E23" s="13">
        <f>E21*E22</f>
        <v>20851691.875</v>
      </c>
      <c r="F23" s="52"/>
      <c r="G23" s="52"/>
    </row>
    <row r="24" spans="2:7" x14ac:dyDescent="0.25">
      <c r="C24" s="82"/>
      <c r="D24" s="4"/>
    </row>
    <row r="25" spans="2:7" s="3" customFormat="1" ht="15.75" thickBot="1" x14ac:dyDescent="0.3">
      <c r="B25" s="22" t="s">
        <v>4</v>
      </c>
      <c r="C25" s="88" t="s">
        <v>31</v>
      </c>
      <c r="D25" s="23"/>
      <c r="E25" s="24">
        <f>IF(E23&lt;10000000,E23,10000000)</f>
        <v>10000000</v>
      </c>
      <c r="F25" s="30"/>
      <c r="G25" s="30"/>
    </row>
    <row r="26" spans="2:7" s="3" customFormat="1" ht="15.75" thickTop="1" x14ac:dyDescent="0.25">
      <c r="B26" s="28"/>
      <c r="C26" s="28"/>
      <c r="D26" s="29"/>
      <c r="E26" s="30"/>
      <c r="F26" s="30"/>
      <c r="G26" s="30"/>
    </row>
    <row r="27" spans="2:7" s="3" customFormat="1" x14ac:dyDescent="0.25">
      <c r="B27" s="28" t="s">
        <v>54</v>
      </c>
      <c r="C27" s="28"/>
      <c r="D27" s="29" t="s">
        <v>49</v>
      </c>
      <c r="E27" s="30">
        <f>E25*0.75</f>
        <v>7500000</v>
      </c>
      <c r="F27" s="30"/>
      <c r="G27" s="30"/>
    </row>
    <row r="28" spans="2:7" x14ac:dyDescent="0.25">
      <c r="B28" s="3" t="s">
        <v>55</v>
      </c>
      <c r="D28" s="29" t="s">
        <v>49</v>
      </c>
      <c r="E28" s="30">
        <f>E25*0.25</f>
        <v>2500000</v>
      </c>
      <c r="F28" s="30"/>
      <c r="G28" s="30"/>
    </row>
    <row r="29" spans="2:7" ht="15.75" thickBot="1" x14ac:dyDescent="0.3">
      <c r="B29" s="3" t="s">
        <v>52</v>
      </c>
      <c r="E29" s="35">
        <f>SUM(E27:E28)</f>
        <v>10000000</v>
      </c>
      <c r="F29" s="30"/>
      <c r="G29" s="30"/>
    </row>
    <row r="30" spans="2:7" ht="15.75" thickTop="1" x14ac:dyDescent="0.25"/>
    <row r="31" spans="2:7" x14ac:dyDescent="0.25">
      <c r="B31" s="3" t="s">
        <v>58</v>
      </c>
      <c r="C31" s="3"/>
    </row>
    <row r="32" spans="2:7" x14ac:dyDescent="0.25">
      <c r="B32" s="1" t="s">
        <v>7</v>
      </c>
    </row>
    <row r="33" spans="2:15" x14ac:dyDescent="0.25">
      <c r="B33" s="1" t="s">
        <v>56</v>
      </c>
    </row>
    <row r="34" spans="2:15" x14ac:dyDescent="0.25">
      <c r="B34" s="1" t="s">
        <v>57</v>
      </c>
    </row>
    <row r="35" spans="2:15" x14ac:dyDescent="0.25">
      <c r="B35" s="1" t="s">
        <v>28</v>
      </c>
    </row>
    <row r="37" spans="2:15" ht="15.75" x14ac:dyDescent="0.25">
      <c r="B37" s="777" t="s">
        <v>2</v>
      </c>
      <c r="C37" s="777"/>
      <c r="D37" s="777"/>
      <c r="E37" s="777"/>
      <c r="F37" s="45"/>
      <c r="G37" s="45"/>
    </row>
    <row r="38" spans="2:15" x14ac:dyDescent="0.25">
      <c r="B38" s="778" t="s">
        <v>8</v>
      </c>
      <c r="C38" s="778"/>
      <c r="D38" s="778"/>
      <c r="E38" s="778"/>
      <c r="F38" s="46"/>
      <c r="G38" s="46"/>
    </row>
    <row r="39" spans="2:15" ht="15.75" thickBot="1" x14ac:dyDescent="0.3">
      <c r="B39" s="31"/>
      <c r="C39" s="31"/>
      <c r="D39" s="31"/>
      <c r="E39" s="31"/>
      <c r="F39" s="46"/>
      <c r="G39" s="46"/>
    </row>
    <row r="40" spans="2:15" ht="15.75" thickBot="1" x14ac:dyDescent="0.3">
      <c r="B40" s="89" t="s">
        <v>37</v>
      </c>
      <c r="C40" s="31"/>
      <c r="D40" s="31"/>
      <c r="E40" s="70">
        <v>43937</v>
      </c>
      <c r="F40" s="46"/>
      <c r="G40" s="46"/>
    </row>
    <row r="41" spans="2:15" x14ac:dyDescent="0.25">
      <c r="B41" s="82"/>
      <c r="G41" s="50"/>
      <c r="H41" s="775" t="s">
        <v>46</v>
      </c>
      <c r="I41" s="775"/>
      <c r="J41" s="775"/>
      <c r="K41" s="775"/>
      <c r="L41" s="775"/>
      <c r="M41" s="775"/>
      <c r="N41" s="775"/>
      <c r="O41" s="775"/>
    </row>
    <row r="42" spans="2:15" ht="30.75" thickBot="1" x14ac:dyDescent="0.3">
      <c r="B42" s="91" t="s">
        <v>73</v>
      </c>
    </row>
    <row r="43" spans="2:15" ht="17.25" x14ac:dyDescent="0.4">
      <c r="B43" s="84" t="s">
        <v>106</v>
      </c>
      <c r="C43" s="3"/>
      <c r="E43" s="40" t="s">
        <v>36</v>
      </c>
      <c r="F43" s="53"/>
      <c r="G43" s="80" t="s">
        <v>51</v>
      </c>
      <c r="H43" s="71" t="s">
        <v>38</v>
      </c>
      <c r="I43" s="71" t="s">
        <v>39</v>
      </c>
      <c r="J43" s="71" t="s">
        <v>40</v>
      </c>
      <c r="K43" s="71" t="s">
        <v>41</v>
      </c>
      <c r="L43" s="71" t="s">
        <v>42</v>
      </c>
      <c r="M43" s="71" t="s">
        <v>43</v>
      </c>
      <c r="N43" s="71" t="s">
        <v>44</v>
      </c>
      <c r="O43" s="81" t="s">
        <v>45</v>
      </c>
    </row>
    <row r="44" spans="2:15" ht="15.75" thickBot="1" x14ac:dyDescent="0.3">
      <c r="B44" s="90" t="s">
        <v>107</v>
      </c>
      <c r="C44" s="7"/>
      <c r="E44" s="41" t="s">
        <v>29</v>
      </c>
      <c r="F44" s="41"/>
      <c r="G44" s="60" t="s">
        <v>26</v>
      </c>
      <c r="H44" s="39" t="s">
        <v>19</v>
      </c>
      <c r="I44" s="39" t="s">
        <v>20</v>
      </c>
      <c r="J44" s="39" t="s">
        <v>21</v>
      </c>
      <c r="K44" s="39" t="s">
        <v>22</v>
      </c>
      <c r="L44" s="39" t="s">
        <v>23</v>
      </c>
      <c r="M44" s="39" t="s">
        <v>24</v>
      </c>
      <c r="N44" s="39" t="s">
        <v>25</v>
      </c>
      <c r="O44" s="61" t="s">
        <v>48</v>
      </c>
    </row>
    <row r="45" spans="2:15" ht="48" customHeight="1" thickBot="1" x14ac:dyDescent="0.3">
      <c r="B45" s="83" t="str">
        <f t="shared" ref="B45:B50" si="1">B15</f>
        <v>Gross salaries, wages, commissions, cash tips or equivalents, and similar compensation paid to employees (Do not include 1099 payments to independent contractors and do not include amounts to employees over $100k annualized (i.e. $15,385 max for the 8-week period)</v>
      </c>
      <c r="C45" s="7"/>
      <c r="E45" s="33">
        <v>500000</v>
      </c>
      <c r="F45" s="50"/>
      <c r="G45" s="62">
        <f t="shared" ref="G45:G50" si="2">SUM(H45:O45)</f>
        <v>50000</v>
      </c>
      <c r="H45" s="116">
        <v>10000</v>
      </c>
      <c r="I45" s="116">
        <v>10000</v>
      </c>
      <c r="J45" s="116">
        <v>7000</v>
      </c>
      <c r="K45" s="116">
        <v>5000</v>
      </c>
      <c r="L45" s="116">
        <v>5000</v>
      </c>
      <c r="M45" s="116">
        <v>3000</v>
      </c>
      <c r="N45" s="116">
        <v>2000</v>
      </c>
      <c r="O45" s="116">
        <v>8000</v>
      </c>
    </row>
    <row r="46" spans="2:15" ht="15.75" thickBot="1" x14ac:dyDescent="0.3">
      <c r="B46" s="83" t="str">
        <f t="shared" si="1"/>
        <v>Payments for vacation, parental, family, medical, or sick leave</v>
      </c>
      <c r="C46" s="7"/>
      <c r="E46" s="33"/>
      <c r="F46" s="50"/>
      <c r="G46" s="62">
        <f t="shared" si="2"/>
        <v>0</v>
      </c>
      <c r="H46" s="116"/>
      <c r="I46" s="116"/>
      <c r="J46" s="116"/>
      <c r="K46" s="116"/>
      <c r="L46" s="116"/>
      <c r="M46" s="116"/>
      <c r="N46" s="116"/>
      <c r="O46" s="116"/>
    </row>
    <row r="47" spans="2:15" ht="15.75" thickBot="1" x14ac:dyDescent="0.3">
      <c r="B47" s="83" t="str">
        <f t="shared" si="1"/>
        <v>Severance payments (for dismissal or separation)</v>
      </c>
      <c r="C47" s="7"/>
      <c r="E47" s="33"/>
      <c r="F47" s="50"/>
      <c r="G47" s="62">
        <f t="shared" si="2"/>
        <v>0</v>
      </c>
      <c r="H47" s="116"/>
      <c r="I47" s="116"/>
      <c r="J47" s="116"/>
      <c r="K47" s="116"/>
      <c r="L47" s="116"/>
      <c r="M47" s="116"/>
      <c r="N47" s="116"/>
      <c r="O47" s="116"/>
    </row>
    <row r="48" spans="2:15" ht="34.5" customHeight="1" thickBot="1" x14ac:dyDescent="0.3">
      <c r="B48" s="83" t="str">
        <f t="shared" si="1"/>
        <v>Group health care benefits, including insurance premiums (see exclusions/limitations for owner-employees, self employed, sole proprietor, and general partners)</v>
      </c>
      <c r="C48" s="7"/>
      <c r="E48" s="33"/>
      <c r="F48" s="50"/>
      <c r="G48" s="62">
        <f t="shared" si="2"/>
        <v>0</v>
      </c>
      <c r="H48" s="116"/>
      <c r="I48" s="116"/>
      <c r="J48" s="116"/>
      <c r="K48" s="116"/>
      <c r="L48" s="116"/>
      <c r="M48" s="116"/>
      <c r="N48" s="116"/>
      <c r="O48" s="116"/>
    </row>
    <row r="49" spans="2:15" ht="30.75" customHeight="1" thickBot="1" x14ac:dyDescent="0.3">
      <c r="B49" s="83" t="str">
        <f t="shared" si="1"/>
        <v>Employer Retirement Benefit Payments (see exclusions/limitations for owner-employees, self employed, sole proprietor, and general partners)</v>
      </c>
      <c r="C49" s="7"/>
      <c r="E49" s="33"/>
      <c r="F49" s="50"/>
      <c r="G49" s="62">
        <f t="shared" si="2"/>
        <v>0</v>
      </c>
      <c r="H49" s="116"/>
      <c r="I49" s="116"/>
      <c r="J49" s="116"/>
      <c r="K49" s="116"/>
      <c r="L49" s="116"/>
      <c r="M49" s="116"/>
      <c r="N49" s="116"/>
      <c r="O49" s="116"/>
    </row>
    <row r="50" spans="2:15" ht="15.75" thickBot="1" x14ac:dyDescent="0.3">
      <c r="B50" s="83" t="str">
        <f t="shared" si="1"/>
        <v>State/Local Taxes on Employee Compensation</v>
      </c>
      <c r="C50" s="7"/>
      <c r="E50" s="33"/>
      <c r="F50" s="50"/>
      <c r="G50" s="62">
        <f t="shared" si="2"/>
        <v>0</v>
      </c>
      <c r="H50" s="116"/>
      <c r="I50" s="116"/>
      <c r="J50" s="116"/>
      <c r="K50" s="116"/>
      <c r="L50" s="116"/>
      <c r="M50" s="116"/>
      <c r="N50" s="116"/>
      <c r="O50" s="116"/>
    </row>
    <row r="51" spans="2:15" x14ac:dyDescent="0.25">
      <c r="B51" s="91" t="s">
        <v>53</v>
      </c>
      <c r="C51" s="87" t="s">
        <v>32</v>
      </c>
      <c r="E51" s="10">
        <f>SUM(E45:E50)</f>
        <v>500000</v>
      </c>
      <c r="F51" s="54"/>
      <c r="G51" s="64">
        <f>SUM(G45:G50)</f>
        <v>50000</v>
      </c>
      <c r="H51" s="65">
        <f t="shared" ref="H51:O51" si="3">SUM(H45:H50)</f>
        <v>10000</v>
      </c>
      <c r="I51" s="65">
        <f t="shared" si="3"/>
        <v>10000</v>
      </c>
      <c r="J51" s="65">
        <f t="shared" si="3"/>
        <v>7000</v>
      </c>
      <c r="K51" s="65">
        <f t="shared" si="3"/>
        <v>5000</v>
      </c>
      <c r="L51" s="65">
        <f t="shared" si="3"/>
        <v>5000</v>
      </c>
      <c r="M51" s="65">
        <f t="shared" si="3"/>
        <v>3000</v>
      </c>
      <c r="N51" s="65">
        <f t="shared" si="3"/>
        <v>2000</v>
      </c>
      <c r="O51" s="66">
        <f t="shared" si="3"/>
        <v>8000</v>
      </c>
    </row>
    <row r="52" spans="2:15" x14ac:dyDescent="0.25">
      <c r="B52" s="91"/>
      <c r="C52" s="7"/>
      <c r="E52" s="20"/>
      <c r="F52" s="20"/>
      <c r="G52" s="62"/>
      <c r="H52" s="11"/>
      <c r="I52" s="11"/>
      <c r="J52" s="11"/>
      <c r="K52" s="11"/>
      <c r="L52" s="11"/>
      <c r="M52" s="11"/>
      <c r="N52" s="11"/>
      <c r="O52" s="63"/>
    </row>
    <row r="53" spans="2:15" ht="15.75" thickBot="1" x14ac:dyDescent="0.3">
      <c r="B53" s="84" t="s">
        <v>59</v>
      </c>
      <c r="C53" s="7"/>
      <c r="E53" s="20"/>
      <c r="F53" s="20"/>
      <c r="G53" s="62"/>
      <c r="H53" s="11"/>
      <c r="I53" s="11"/>
      <c r="J53" s="11"/>
      <c r="K53" s="11"/>
      <c r="L53" s="11"/>
      <c r="M53" s="11"/>
      <c r="N53" s="11"/>
      <c r="O53" s="63"/>
    </row>
    <row r="54" spans="2:15" ht="15.75" thickBot="1" x14ac:dyDescent="0.3">
      <c r="B54" s="90" t="s">
        <v>16</v>
      </c>
      <c r="C54" s="7"/>
      <c r="E54" s="33">
        <v>35000</v>
      </c>
      <c r="F54" s="50"/>
      <c r="G54" s="62">
        <f>SUM(H54:O54)</f>
        <v>100000</v>
      </c>
      <c r="H54" s="116">
        <v>20000</v>
      </c>
      <c r="I54" s="116">
        <v>10000</v>
      </c>
      <c r="J54" s="116">
        <v>30000</v>
      </c>
      <c r="K54" s="116">
        <v>5000</v>
      </c>
      <c r="L54" s="116">
        <v>5000</v>
      </c>
      <c r="M54" s="116">
        <v>10000</v>
      </c>
      <c r="N54" s="116">
        <v>15000</v>
      </c>
      <c r="O54" s="116">
        <v>5000</v>
      </c>
    </row>
    <row r="55" spans="2:15" s="6" customFormat="1" ht="15.75" thickBot="1" x14ac:dyDescent="0.3">
      <c r="B55" s="90" t="s">
        <v>60</v>
      </c>
      <c r="C55" s="7"/>
      <c r="D55" s="1"/>
      <c r="E55" s="33"/>
      <c r="F55" s="50"/>
      <c r="G55" s="62">
        <f>SUM(H55:O55)</f>
        <v>0</v>
      </c>
      <c r="H55" s="116"/>
      <c r="I55" s="116"/>
      <c r="J55" s="116"/>
      <c r="K55" s="116"/>
      <c r="L55" s="116"/>
      <c r="M55" s="116"/>
      <c r="N55" s="116"/>
      <c r="O55" s="116"/>
    </row>
    <row r="56" spans="2:15" s="9" customFormat="1" ht="29.1" customHeight="1" thickBot="1" x14ac:dyDescent="0.3">
      <c r="B56" s="92" t="s">
        <v>61</v>
      </c>
      <c r="C56" s="6"/>
      <c r="D56" s="6"/>
      <c r="E56" s="34"/>
      <c r="F56" s="55"/>
      <c r="G56" s="62">
        <f>SUM(H56:O56)</f>
        <v>0</v>
      </c>
      <c r="H56" s="117"/>
      <c r="I56" s="117"/>
      <c r="J56" s="117"/>
      <c r="K56" s="117"/>
      <c r="L56" s="117"/>
      <c r="M56" s="117"/>
      <c r="N56" s="117"/>
      <c r="O56" s="117"/>
    </row>
    <row r="57" spans="2:15" s="9" customFormat="1" ht="15" customHeight="1" x14ac:dyDescent="0.25">
      <c r="B57" s="91" t="s">
        <v>62</v>
      </c>
      <c r="C57" s="68" t="s">
        <v>33</v>
      </c>
      <c r="E57" s="10">
        <f>SUM(E54:E56)</f>
        <v>35000</v>
      </c>
      <c r="F57" s="54"/>
      <c r="G57" s="64">
        <f t="shared" ref="G57:O57" si="4">SUM(G54:G56)</f>
        <v>100000</v>
      </c>
      <c r="H57" s="65">
        <f t="shared" si="4"/>
        <v>20000</v>
      </c>
      <c r="I57" s="65">
        <f t="shared" si="4"/>
        <v>10000</v>
      </c>
      <c r="J57" s="65">
        <f t="shared" si="4"/>
        <v>30000</v>
      </c>
      <c r="K57" s="65">
        <f t="shared" si="4"/>
        <v>5000</v>
      </c>
      <c r="L57" s="65">
        <f t="shared" si="4"/>
        <v>5000</v>
      </c>
      <c r="M57" s="65">
        <f t="shared" si="4"/>
        <v>10000</v>
      </c>
      <c r="N57" s="65">
        <f t="shared" si="4"/>
        <v>15000</v>
      </c>
      <c r="O57" s="66">
        <f t="shared" si="4"/>
        <v>5000</v>
      </c>
    </row>
    <row r="58" spans="2:15" s="9" customFormat="1" ht="15" customHeight="1" x14ac:dyDescent="0.25">
      <c r="B58" s="91"/>
      <c r="C58" s="68"/>
      <c r="E58" s="10"/>
      <c r="F58" s="54"/>
      <c r="G58" s="64"/>
      <c r="H58" s="65"/>
      <c r="I58" s="65"/>
      <c r="J58" s="65"/>
      <c r="K58" s="65"/>
      <c r="L58" s="65"/>
      <c r="M58" s="65"/>
      <c r="N58" s="65"/>
      <c r="O58" s="66"/>
    </row>
    <row r="59" spans="2:15" s="9" customFormat="1" ht="15" customHeight="1" x14ac:dyDescent="0.25">
      <c r="B59" s="91" t="s">
        <v>72</v>
      </c>
      <c r="C59" s="68" t="s">
        <v>68</v>
      </c>
      <c r="E59" s="10">
        <f>IF((E51+E57)&gt;E25,E25,(E51+E57))</f>
        <v>535000</v>
      </c>
      <c r="F59" s="54"/>
      <c r="G59" s="64">
        <f>SUM(H59:O59)</f>
        <v>150000</v>
      </c>
      <c r="H59" s="10">
        <f t="shared" ref="H59:O59" si="5">IF((H51+H57)&gt;$E$25,$E$25,(H51+H57))</f>
        <v>30000</v>
      </c>
      <c r="I59" s="10">
        <f t="shared" si="5"/>
        <v>20000</v>
      </c>
      <c r="J59" s="10">
        <f t="shared" si="5"/>
        <v>37000</v>
      </c>
      <c r="K59" s="10">
        <f t="shared" si="5"/>
        <v>10000</v>
      </c>
      <c r="L59" s="10">
        <f t="shared" si="5"/>
        <v>10000</v>
      </c>
      <c r="M59" s="10">
        <f t="shared" si="5"/>
        <v>13000</v>
      </c>
      <c r="N59" s="10">
        <f t="shared" si="5"/>
        <v>17000</v>
      </c>
      <c r="O59" s="10">
        <f t="shared" si="5"/>
        <v>13000</v>
      </c>
    </row>
    <row r="60" spans="2:15" s="9" customFormat="1" ht="15" customHeight="1" thickBot="1" x14ac:dyDescent="0.3">
      <c r="B60" s="91"/>
      <c r="C60" s="68"/>
      <c r="E60" s="10"/>
      <c r="F60" s="54"/>
      <c r="G60" s="10"/>
      <c r="H60" s="10"/>
      <c r="I60" s="10"/>
      <c r="J60" s="10"/>
      <c r="K60" s="10"/>
      <c r="L60" s="10"/>
      <c r="M60" s="10"/>
      <c r="N60" s="10"/>
      <c r="O60" s="10"/>
    </row>
    <row r="61" spans="2:15" s="9" customFormat="1" ht="15" customHeight="1" thickBot="1" x14ac:dyDescent="0.3">
      <c r="B61" s="94" t="str">
        <f>B42</f>
        <v>Step 1 - Reduce Forgiveness for Loan Proceeds not spent on Covered Costs during Covered Period:</v>
      </c>
      <c r="C61" s="74" t="s">
        <v>71</v>
      </c>
      <c r="D61" s="75"/>
      <c r="E61" s="105">
        <f>E59-E25</f>
        <v>-9465000</v>
      </c>
      <c r="F61" s="54"/>
      <c r="G61" s="105">
        <f>SUM(H61:O61)</f>
        <v>-9850000</v>
      </c>
      <c r="H61" s="105">
        <f>H59-$E$25</f>
        <v>-9970000</v>
      </c>
      <c r="I61" s="105">
        <f t="shared" ref="I61:O61" si="6">I59-I25</f>
        <v>20000</v>
      </c>
      <c r="J61" s="105">
        <f t="shared" si="6"/>
        <v>37000</v>
      </c>
      <c r="K61" s="105">
        <f t="shared" si="6"/>
        <v>10000</v>
      </c>
      <c r="L61" s="105">
        <f t="shared" si="6"/>
        <v>10000</v>
      </c>
      <c r="M61" s="105">
        <f t="shared" si="6"/>
        <v>13000</v>
      </c>
      <c r="N61" s="105">
        <f t="shared" si="6"/>
        <v>17000</v>
      </c>
      <c r="O61" s="105">
        <f t="shared" si="6"/>
        <v>13000</v>
      </c>
    </row>
    <row r="62" spans="2:15" x14ac:dyDescent="0.25">
      <c r="O62" s="118" t="s">
        <v>47</v>
      </c>
    </row>
    <row r="63" spans="2:15" s="9" customFormat="1" ht="15" customHeight="1" x14ac:dyDescent="0.25">
      <c r="B63" s="91" t="s">
        <v>77</v>
      </c>
      <c r="C63" s="8"/>
      <c r="E63" s="10"/>
      <c r="F63" s="54"/>
      <c r="G63" s="67"/>
      <c r="H63" s="67"/>
      <c r="I63" s="67"/>
      <c r="J63" s="67"/>
      <c r="K63" s="67"/>
      <c r="L63" s="67"/>
      <c r="M63" s="67"/>
      <c r="N63" s="67"/>
      <c r="O63" s="67"/>
    </row>
    <row r="64" spans="2:15" s="9" customFormat="1" ht="15" customHeight="1" x14ac:dyDescent="0.25">
      <c r="B64" s="93" t="str">
        <f>B51</f>
        <v>Tentative Forgivable Payroll Costs (before required reductions)</v>
      </c>
      <c r="C64" s="87" t="s">
        <v>32</v>
      </c>
      <c r="D64" s="99">
        <f>E51</f>
        <v>500000</v>
      </c>
      <c r="F64" s="54"/>
      <c r="G64" s="67"/>
      <c r="H64" s="67"/>
      <c r="I64" s="67"/>
      <c r="J64" s="67"/>
      <c r="K64" s="67"/>
      <c r="L64" s="67"/>
      <c r="M64" s="67"/>
      <c r="N64" s="67"/>
      <c r="O64" s="67"/>
    </row>
    <row r="65" spans="2:15" s="9" customFormat="1" ht="15" customHeight="1" thickBot="1" x14ac:dyDescent="0.3">
      <c r="B65" s="93" t="s">
        <v>63</v>
      </c>
      <c r="C65" s="87" t="s">
        <v>69</v>
      </c>
      <c r="D65" s="100">
        <v>0.75</v>
      </c>
      <c r="F65" s="54"/>
      <c r="G65" s="67"/>
      <c r="H65" s="67"/>
      <c r="I65" s="67"/>
      <c r="J65" s="67"/>
      <c r="K65" s="67"/>
      <c r="L65" s="67"/>
      <c r="M65" s="67"/>
      <c r="N65" s="67"/>
      <c r="O65" s="67"/>
    </row>
    <row r="66" spans="2:15" s="9" customFormat="1" ht="15" customHeight="1" thickBot="1" x14ac:dyDescent="0.3">
      <c r="B66" s="96" t="s">
        <v>75</v>
      </c>
      <c r="C66" s="68" t="s">
        <v>74</v>
      </c>
      <c r="D66" s="101">
        <f>D64/D65</f>
        <v>666666.66666666663</v>
      </c>
      <c r="F66" s="54"/>
      <c r="G66" s="67"/>
      <c r="H66" s="67"/>
      <c r="I66" s="67"/>
      <c r="J66" s="67"/>
      <c r="K66" s="67"/>
      <c r="L66" s="67"/>
      <c r="M66" s="67"/>
      <c r="N66" s="67"/>
      <c r="O66" s="67"/>
    </row>
    <row r="67" spans="2:15" s="9" customFormat="1" ht="15" customHeight="1" thickBot="1" x14ac:dyDescent="0.3">
      <c r="B67" s="96" t="s">
        <v>67</v>
      </c>
      <c r="C67" s="87" t="s">
        <v>31</v>
      </c>
      <c r="D67" s="101">
        <f>E29</f>
        <v>10000000</v>
      </c>
      <c r="F67" s="54"/>
      <c r="G67" s="67"/>
      <c r="H67" s="67"/>
      <c r="I67" s="67"/>
      <c r="J67" s="67"/>
      <c r="K67" s="67"/>
      <c r="L67" s="67"/>
      <c r="M67" s="67"/>
      <c r="N67" s="67"/>
      <c r="O67" s="67"/>
    </row>
    <row r="68" spans="2:15" s="9" customFormat="1" ht="15" customHeight="1" x14ac:dyDescent="0.25">
      <c r="B68" s="96"/>
      <c r="C68" s="87"/>
      <c r="D68" s="102"/>
      <c r="F68" s="54"/>
      <c r="G68" s="67"/>
      <c r="H68" s="67"/>
      <c r="I68" s="67"/>
      <c r="J68" s="67"/>
      <c r="K68" s="67"/>
      <c r="L68" s="67"/>
      <c r="M68" s="67"/>
      <c r="N68" s="67"/>
      <c r="O68" s="67"/>
    </row>
    <row r="69" spans="2:15" s="9" customFormat="1" ht="15" customHeight="1" x14ac:dyDescent="0.25">
      <c r="B69" s="96" t="s">
        <v>76</v>
      </c>
      <c r="C69" s="87" t="s">
        <v>78</v>
      </c>
      <c r="D69" s="99">
        <f>IF((D66&lt;D67),D66,D67)</f>
        <v>666666.66666666663</v>
      </c>
      <c r="F69" s="54"/>
      <c r="G69" s="67"/>
      <c r="H69" s="67"/>
      <c r="I69" s="67"/>
      <c r="J69" s="67"/>
      <c r="K69" s="67"/>
      <c r="L69" s="67"/>
      <c r="M69" s="67"/>
      <c r="N69" s="67"/>
      <c r="O69" s="67"/>
    </row>
    <row r="70" spans="2:15" s="9" customFormat="1" ht="15" customHeight="1" thickBot="1" x14ac:dyDescent="0.3">
      <c r="B70" s="96" t="s">
        <v>64</v>
      </c>
      <c r="C70" s="87" t="s">
        <v>70</v>
      </c>
      <c r="D70" s="100">
        <v>0.25</v>
      </c>
      <c r="F70" s="54"/>
      <c r="G70" s="67"/>
      <c r="H70" s="67"/>
      <c r="I70" s="67"/>
      <c r="J70" s="67"/>
      <c r="K70" s="67"/>
      <c r="L70" s="67"/>
      <c r="M70" s="67"/>
      <c r="N70" s="67"/>
      <c r="O70" s="67"/>
    </row>
    <row r="71" spans="2:15" s="9" customFormat="1" ht="15" customHeight="1" thickBot="1" x14ac:dyDescent="0.3">
      <c r="B71" s="96" t="s">
        <v>65</v>
      </c>
      <c r="C71" s="87" t="s">
        <v>97</v>
      </c>
      <c r="D71" s="103">
        <f>D66*D70</f>
        <v>166666.66666666666</v>
      </c>
      <c r="E71" s="10"/>
      <c r="F71" s="54"/>
      <c r="G71" s="67"/>
      <c r="H71" s="67"/>
      <c r="I71" s="67"/>
      <c r="J71" s="67"/>
      <c r="K71" s="67"/>
      <c r="L71" s="67"/>
      <c r="M71" s="67"/>
      <c r="N71" s="67"/>
      <c r="O71" s="67"/>
    </row>
    <row r="72" spans="2:15" s="9" customFormat="1" ht="15" customHeight="1" thickBot="1" x14ac:dyDescent="0.3">
      <c r="B72" s="96" t="s">
        <v>66</v>
      </c>
      <c r="C72" s="68" t="str">
        <f>C57</f>
        <v>[d]</v>
      </c>
      <c r="D72" s="103">
        <f>E57</f>
        <v>35000</v>
      </c>
      <c r="E72" s="10"/>
      <c r="F72" s="54"/>
      <c r="G72" s="67"/>
      <c r="H72" s="67"/>
      <c r="I72" s="67"/>
      <c r="J72" s="67"/>
      <c r="K72" s="67"/>
      <c r="L72" s="67"/>
      <c r="M72" s="67"/>
      <c r="N72" s="67"/>
      <c r="O72" s="67"/>
    </row>
    <row r="73" spans="2:15" s="9" customFormat="1" ht="15" customHeight="1" thickBot="1" x14ac:dyDescent="0.3">
      <c r="B73" s="96"/>
      <c r="C73" s="68"/>
      <c r="D73" s="119"/>
      <c r="E73" s="10"/>
      <c r="F73" s="54"/>
      <c r="G73" s="67"/>
      <c r="H73" s="67"/>
      <c r="I73" s="67"/>
      <c r="J73" s="67"/>
      <c r="K73" s="67"/>
      <c r="L73" s="67"/>
      <c r="M73" s="67"/>
      <c r="N73" s="67"/>
      <c r="O73" s="67"/>
    </row>
    <row r="74" spans="2:15" s="9" customFormat="1" ht="15" customHeight="1" thickBot="1" x14ac:dyDescent="0.3">
      <c r="B74" s="94" t="str">
        <f>B63</f>
        <v>Step 2 - Reduce Forgiveness for Excess Expenditures of Non-Payroll Costs</v>
      </c>
      <c r="C74" s="74" t="s">
        <v>79</v>
      </c>
      <c r="D74" s="75"/>
      <c r="E74" s="105">
        <f>IF((D71-D72)&lt;0,(D71-D72),0)</f>
        <v>0</v>
      </c>
      <c r="F74" s="54"/>
      <c r="G74" s="67"/>
      <c r="H74" s="67"/>
      <c r="I74" s="67"/>
      <c r="J74" s="67"/>
      <c r="K74" s="67"/>
      <c r="L74" s="67"/>
      <c r="M74" s="67"/>
      <c r="N74" s="67"/>
      <c r="O74" s="67"/>
    </row>
    <row r="75" spans="2:15" s="9" customFormat="1" ht="15" customHeight="1" x14ac:dyDescent="0.25">
      <c r="B75" s="104"/>
      <c r="C75" s="8"/>
      <c r="E75" s="65"/>
      <c r="F75" s="54"/>
      <c r="G75" s="67"/>
      <c r="H75" s="67"/>
      <c r="I75" s="67"/>
      <c r="J75" s="67"/>
      <c r="K75" s="67"/>
      <c r="L75" s="67"/>
      <c r="M75" s="67"/>
      <c r="N75" s="67"/>
      <c r="O75" s="67"/>
    </row>
    <row r="76" spans="2:15" s="9" customFormat="1" ht="15" customHeight="1" x14ac:dyDescent="0.25">
      <c r="B76" s="106" t="s">
        <v>80</v>
      </c>
      <c r="C76" s="107"/>
      <c r="D76" s="108"/>
      <c r="E76" s="65"/>
      <c r="F76" s="54"/>
      <c r="G76" s="67"/>
      <c r="H76" s="67"/>
      <c r="I76" s="67"/>
      <c r="J76" s="67"/>
      <c r="K76" s="67"/>
      <c r="L76" s="67"/>
      <c r="M76" s="67"/>
      <c r="N76" s="67"/>
      <c r="O76" s="67"/>
    </row>
    <row r="77" spans="2:15" s="9" customFormat="1" ht="15" customHeight="1" x14ac:dyDescent="0.25">
      <c r="B77" s="109" t="str">
        <f>B64</f>
        <v>Tentative Forgivable Payroll Costs (before required reductions)</v>
      </c>
      <c r="C77" s="110">
        <f>D77/$D$79</f>
        <v>0.75</v>
      </c>
      <c r="D77" s="111">
        <f>D64</f>
        <v>500000</v>
      </c>
      <c r="E77" s="65"/>
      <c r="F77" s="54"/>
      <c r="G77" s="67"/>
      <c r="H77" s="67"/>
      <c r="I77" s="67"/>
      <c r="J77" s="67"/>
      <c r="K77" s="67"/>
      <c r="L77" s="67"/>
      <c r="M77" s="67"/>
      <c r="N77" s="67"/>
      <c r="O77" s="67"/>
    </row>
    <row r="78" spans="2:15" s="9" customFormat="1" ht="15" customHeight="1" x14ac:dyDescent="0.25">
      <c r="B78" s="109" t="str">
        <f>B71</f>
        <v>Maximum Forgivable Non-Payroll Costs</v>
      </c>
      <c r="C78" s="113">
        <f>D78/$D$79</f>
        <v>0.25</v>
      </c>
      <c r="D78" s="114">
        <f>D71</f>
        <v>166666.66666666666</v>
      </c>
      <c r="E78" s="65"/>
      <c r="F78" s="54"/>
      <c r="G78" s="67"/>
      <c r="H78" s="67"/>
      <c r="I78" s="67"/>
      <c r="J78" s="67"/>
      <c r="K78" s="67"/>
      <c r="L78" s="67"/>
      <c r="M78" s="67"/>
      <c r="N78" s="67"/>
      <c r="O78" s="67"/>
    </row>
    <row r="79" spans="2:15" s="9" customFormat="1" ht="15" customHeight="1" x14ac:dyDescent="0.25">
      <c r="B79" s="112" t="str">
        <f>B69</f>
        <v>Lesser of Maximum Forgivable Loan Amount or Loan Amount</v>
      </c>
      <c r="C79" s="115">
        <f>D79/$D$79</f>
        <v>1</v>
      </c>
      <c r="D79" s="114">
        <f>SUM(D77:D78)</f>
        <v>666666.66666666663</v>
      </c>
      <c r="E79" s="65"/>
      <c r="F79" s="54"/>
      <c r="G79" s="67"/>
      <c r="H79" s="67"/>
      <c r="I79" s="67"/>
      <c r="J79" s="67"/>
      <c r="K79" s="67"/>
      <c r="L79" s="67"/>
      <c r="M79" s="67"/>
      <c r="N79" s="67"/>
      <c r="O79" s="67"/>
    </row>
    <row r="80" spans="2:15" s="9" customFormat="1" ht="15" customHeight="1" thickBot="1" x14ac:dyDescent="0.3">
      <c r="B80" s="91"/>
      <c r="C80" s="8"/>
      <c r="E80" s="10"/>
      <c r="F80" s="54"/>
      <c r="G80" s="67"/>
      <c r="H80" s="67"/>
      <c r="I80" s="67"/>
      <c r="J80" s="67"/>
      <c r="K80" s="67"/>
      <c r="L80" s="67"/>
      <c r="M80" s="67"/>
      <c r="N80" s="67"/>
      <c r="O80" s="67"/>
    </row>
    <row r="81" spans="2:17" s="9" customFormat="1" ht="15" customHeight="1" thickBot="1" x14ac:dyDescent="0.3">
      <c r="B81" s="91" t="s">
        <v>81</v>
      </c>
      <c r="C81" s="8" t="s">
        <v>82</v>
      </c>
      <c r="E81" s="69">
        <f>E25+E61+E74</f>
        <v>535000</v>
      </c>
    </row>
    <row r="82" spans="2:17" s="9" customFormat="1" ht="15" customHeight="1" x14ac:dyDescent="0.25">
      <c r="B82" s="91"/>
      <c r="C82" s="8"/>
      <c r="E82" s="65"/>
    </row>
    <row r="83" spans="2:17" s="9" customFormat="1" ht="15" customHeight="1" thickBot="1" x14ac:dyDescent="0.3">
      <c r="B83" s="104" t="s">
        <v>112</v>
      </c>
      <c r="C83" s="5"/>
      <c r="D83" s="1"/>
      <c r="E83" s="1"/>
    </row>
    <row r="84" spans="2:17" s="9" customFormat="1" ht="62.1" customHeight="1" thickBot="1" x14ac:dyDescent="0.3">
      <c r="B84" s="134" t="s">
        <v>118</v>
      </c>
      <c r="C84" s="135" t="s">
        <v>34</v>
      </c>
      <c r="D84" s="57"/>
      <c r="E84" s="120">
        <v>-2500</v>
      </c>
      <c r="F84" s="57"/>
      <c r="G84" s="80" t="s">
        <v>51</v>
      </c>
      <c r="H84" s="71" t="s">
        <v>38</v>
      </c>
      <c r="I84" s="71" t="s">
        <v>39</v>
      </c>
      <c r="J84" s="71" t="s">
        <v>40</v>
      </c>
      <c r="K84" s="71" t="s">
        <v>41</v>
      </c>
      <c r="L84" s="71" t="s">
        <v>42</v>
      </c>
      <c r="M84" s="71" t="s">
        <v>43</v>
      </c>
      <c r="N84" s="71" t="s">
        <v>44</v>
      </c>
      <c r="O84" s="81" t="s">
        <v>45</v>
      </c>
      <c r="P84" s="131"/>
    </row>
    <row r="85" spans="2:17" s="9" customFormat="1" ht="15" customHeight="1" thickBot="1" x14ac:dyDescent="0.3">
      <c r="B85" s="94" t="s">
        <v>112</v>
      </c>
      <c r="C85" s="74" t="s">
        <v>117</v>
      </c>
      <c r="D85" s="76"/>
      <c r="E85" s="22">
        <f>E81+E84</f>
        <v>532500</v>
      </c>
      <c r="F85" s="18"/>
      <c r="G85" s="60" t="s">
        <v>26</v>
      </c>
      <c r="H85" s="39" t="s">
        <v>19</v>
      </c>
      <c r="I85" s="39" t="s">
        <v>20</v>
      </c>
      <c r="J85" s="39" t="s">
        <v>21</v>
      </c>
      <c r="K85" s="39" t="s">
        <v>22</v>
      </c>
      <c r="L85" s="39" t="s">
        <v>23</v>
      </c>
      <c r="M85" s="39" t="s">
        <v>24</v>
      </c>
      <c r="N85" s="39" t="s">
        <v>25</v>
      </c>
      <c r="O85" s="61" t="s">
        <v>48</v>
      </c>
      <c r="P85" s="124"/>
    </row>
    <row r="86" spans="2:17" s="9" customFormat="1" ht="15" customHeight="1" x14ac:dyDescent="0.25">
      <c r="B86" s="91"/>
      <c r="C86" s="8"/>
      <c r="E86" s="65"/>
      <c r="F86" s="58"/>
      <c r="G86" s="58"/>
      <c r="H86" s="3"/>
      <c r="I86" s="3"/>
      <c r="J86" s="3"/>
      <c r="K86" s="3"/>
      <c r="L86" s="3"/>
      <c r="M86" s="3"/>
      <c r="N86" s="3"/>
      <c r="O86" s="3"/>
      <c r="P86" s="3"/>
    </row>
    <row r="87" spans="2:17" s="9" customFormat="1" ht="15" customHeight="1" thickBot="1" x14ac:dyDescent="0.3">
      <c r="B87" s="91" t="s">
        <v>113</v>
      </c>
      <c r="C87" s="8"/>
      <c r="E87" s="10"/>
      <c r="F87" s="58" t="s">
        <v>93</v>
      </c>
      <c r="G87" s="58"/>
      <c r="H87" s="130">
        <f>3500/2</f>
        <v>1750</v>
      </c>
      <c r="I87" s="130">
        <f t="shared" ref="I87:O87" si="7">3500/2</f>
        <v>1750</v>
      </c>
      <c r="J87" s="130">
        <f t="shared" si="7"/>
        <v>1750</v>
      </c>
      <c r="K87" s="130">
        <f t="shared" si="7"/>
        <v>1750</v>
      </c>
      <c r="L87" s="130">
        <f t="shared" si="7"/>
        <v>1750</v>
      </c>
      <c r="M87" s="130">
        <f t="shared" si="7"/>
        <v>1750</v>
      </c>
      <c r="N87" s="130">
        <f t="shared" si="7"/>
        <v>1750</v>
      </c>
      <c r="O87" s="130">
        <f t="shared" si="7"/>
        <v>1750</v>
      </c>
      <c r="P87" s="3"/>
    </row>
    <row r="88" spans="2:17" s="9" customFormat="1" ht="15" customHeight="1" thickBot="1" x14ac:dyDescent="0.3">
      <c r="B88" s="26" t="s">
        <v>108</v>
      </c>
      <c r="C88" s="37" t="s">
        <v>34</v>
      </c>
      <c r="D88" s="125">
        <f>IF(P103&gt;G103,P103,G103)</f>
        <v>9</v>
      </c>
      <c r="E88" s="6"/>
      <c r="F88" s="58" t="s">
        <v>94</v>
      </c>
      <c r="G88" s="58"/>
      <c r="H88" s="130">
        <v>1000</v>
      </c>
      <c r="I88" s="130">
        <v>1000</v>
      </c>
      <c r="J88" s="130">
        <v>1000</v>
      </c>
      <c r="K88" s="130">
        <v>1000</v>
      </c>
      <c r="L88" s="130">
        <v>1000</v>
      </c>
      <c r="M88" s="130">
        <v>1000</v>
      </c>
      <c r="N88" s="130">
        <v>1000</v>
      </c>
      <c r="O88" s="130">
        <v>1000</v>
      </c>
      <c r="P88" s="3"/>
    </row>
    <row r="89" spans="2:17" s="9" customFormat="1" ht="15" customHeight="1" thickBot="1" x14ac:dyDescent="0.3">
      <c r="B89" s="8" t="s">
        <v>83</v>
      </c>
      <c r="C89" s="16"/>
      <c r="D89" s="25"/>
      <c r="E89" s="6"/>
      <c r="F89" s="58" t="s">
        <v>95</v>
      </c>
      <c r="G89" s="58"/>
      <c r="H89" s="3">
        <f>H87-H88</f>
        <v>750</v>
      </c>
      <c r="I89" s="3">
        <f t="shared" ref="I89:O89" si="8">I87-I88</f>
        <v>750</v>
      </c>
      <c r="J89" s="3">
        <f t="shared" si="8"/>
        <v>750</v>
      </c>
      <c r="K89" s="3">
        <f t="shared" si="8"/>
        <v>750</v>
      </c>
      <c r="L89" s="3">
        <f t="shared" si="8"/>
        <v>750</v>
      </c>
      <c r="M89" s="3">
        <f t="shared" si="8"/>
        <v>750</v>
      </c>
      <c r="N89" s="3">
        <f t="shared" si="8"/>
        <v>750</v>
      </c>
      <c r="O89" s="3">
        <f t="shared" si="8"/>
        <v>750</v>
      </c>
      <c r="P89" s="3"/>
    </row>
    <row r="90" spans="2:17" s="9" customFormat="1" ht="15" customHeight="1" thickBot="1" x14ac:dyDescent="0.3">
      <c r="B90" s="96" t="s">
        <v>109</v>
      </c>
      <c r="C90" s="72">
        <v>10</v>
      </c>
      <c r="D90" s="25"/>
      <c r="E90" s="6"/>
      <c r="F90" s="57" t="s">
        <v>96</v>
      </c>
      <c r="G90" s="49"/>
      <c r="H90" s="3">
        <f>H87*0.25</f>
        <v>437.5</v>
      </c>
      <c r="I90" s="3">
        <f t="shared" ref="I90:O90" si="9">I87*0.25</f>
        <v>437.5</v>
      </c>
      <c r="J90" s="3">
        <f t="shared" si="9"/>
        <v>437.5</v>
      </c>
      <c r="K90" s="3">
        <f t="shared" si="9"/>
        <v>437.5</v>
      </c>
      <c r="L90" s="3">
        <f t="shared" si="9"/>
        <v>437.5</v>
      </c>
      <c r="M90" s="3">
        <f t="shared" si="9"/>
        <v>437.5</v>
      </c>
      <c r="N90" s="3">
        <f t="shared" si="9"/>
        <v>437.5</v>
      </c>
      <c r="O90" s="3">
        <f t="shared" si="9"/>
        <v>437.5</v>
      </c>
      <c r="P90" s="1"/>
    </row>
    <row r="91" spans="2:17" s="9" customFormat="1" ht="15" customHeight="1" thickBot="1" x14ac:dyDescent="0.3">
      <c r="B91" s="96" t="s">
        <v>110</v>
      </c>
      <c r="C91" s="72">
        <v>11</v>
      </c>
      <c r="D91" s="73">
        <f>IF(C91&lt;C90,C91,C90)</f>
        <v>10</v>
      </c>
      <c r="E91" s="6"/>
      <c r="F91" s="129" t="s">
        <v>92</v>
      </c>
      <c r="G91" s="132">
        <f>SUM(H91:O91)</f>
        <v>2500</v>
      </c>
      <c r="H91" s="133">
        <f>H89-H90</f>
        <v>312.5</v>
      </c>
      <c r="I91" s="133">
        <f t="shared" ref="I91:O91" si="10">I89-I90</f>
        <v>312.5</v>
      </c>
      <c r="J91" s="133">
        <f t="shared" si="10"/>
        <v>312.5</v>
      </c>
      <c r="K91" s="133">
        <f t="shared" si="10"/>
        <v>312.5</v>
      </c>
      <c r="L91" s="133">
        <f t="shared" si="10"/>
        <v>312.5</v>
      </c>
      <c r="M91" s="133">
        <f t="shared" si="10"/>
        <v>312.5</v>
      </c>
      <c r="N91" s="133">
        <f t="shared" si="10"/>
        <v>312.5</v>
      </c>
      <c r="O91" s="133">
        <f t="shared" si="10"/>
        <v>312.5</v>
      </c>
      <c r="P91" s="19"/>
    </row>
    <row r="92" spans="2:17" s="9" customFormat="1" ht="15" customHeight="1" x14ac:dyDescent="0.25">
      <c r="B92" s="94" t="s">
        <v>116</v>
      </c>
      <c r="C92" s="74" t="s">
        <v>84</v>
      </c>
      <c r="D92" s="76">
        <f>D88/D91</f>
        <v>0.9</v>
      </c>
      <c r="E92" s="22">
        <f>IF((D92&lt;1),D92*E85,E85)</f>
        <v>479250</v>
      </c>
    </row>
    <row r="93" spans="2:17" s="9" customFormat="1" ht="15" customHeight="1" thickBot="1" x14ac:dyDescent="0.3">
      <c r="B93" s="91"/>
      <c r="C93" s="8"/>
      <c r="E93" s="65"/>
      <c r="F93" s="54"/>
      <c r="G93" s="780" t="s">
        <v>114</v>
      </c>
      <c r="H93" s="780"/>
      <c r="I93" s="780"/>
      <c r="J93" s="780"/>
      <c r="K93" s="780"/>
      <c r="L93" s="780"/>
      <c r="M93" s="780"/>
      <c r="N93" s="780"/>
      <c r="O93" s="780"/>
      <c r="P93" s="780"/>
    </row>
    <row r="94" spans="2:17" s="9" customFormat="1" ht="15" customHeight="1" x14ac:dyDescent="0.25">
      <c r="B94" s="84" t="s">
        <v>85</v>
      </c>
      <c r="C94" s="37" t="s">
        <v>34</v>
      </c>
      <c r="D94" s="15"/>
      <c r="E94" s="12">
        <f>IF((E92+E84)&lt;0,0,(E92+E84))</f>
        <v>476750</v>
      </c>
      <c r="F94" s="54"/>
      <c r="G94" s="80" t="s">
        <v>51</v>
      </c>
      <c r="H94" s="71" t="s">
        <v>38</v>
      </c>
      <c r="I94" s="71" t="s">
        <v>39</v>
      </c>
      <c r="J94" s="71" t="s">
        <v>40</v>
      </c>
      <c r="K94" s="71" t="s">
        <v>41</v>
      </c>
      <c r="L94" s="71" t="s">
        <v>42</v>
      </c>
      <c r="M94" s="71" t="s">
        <v>43</v>
      </c>
      <c r="N94" s="71" t="s">
        <v>44</v>
      </c>
      <c r="O94" s="81" t="s">
        <v>45</v>
      </c>
      <c r="P94" s="123" t="s">
        <v>88</v>
      </c>
    </row>
    <row r="95" spans="2:17" s="9" customFormat="1" ht="15" customHeight="1" thickBot="1" x14ac:dyDescent="0.3">
      <c r="B95" s="97" t="s">
        <v>5</v>
      </c>
      <c r="C95" s="78" t="s">
        <v>35</v>
      </c>
      <c r="D95" s="77"/>
      <c r="E95" s="121">
        <f>IF(E25&gt;E94,E25-E94,0)</f>
        <v>9523250</v>
      </c>
      <c r="F95" s="54"/>
      <c r="G95" s="60" t="s">
        <v>111</v>
      </c>
      <c r="H95" s="39" t="s">
        <v>19</v>
      </c>
      <c r="I95" s="39" t="s">
        <v>20</v>
      </c>
      <c r="J95" s="39" t="s">
        <v>21</v>
      </c>
      <c r="K95" s="39" t="s">
        <v>22</v>
      </c>
      <c r="L95" s="39" t="s">
        <v>23</v>
      </c>
      <c r="M95" s="39" t="s">
        <v>24</v>
      </c>
      <c r="N95" s="39" t="s">
        <v>25</v>
      </c>
      <c r="O95" s="61" t="s">
        <v>48</v>
      </c>
      <c r="P95" s="124"/>
    </row>
    <row r="96" spans="2:17" s="6" customFormat="1" ht="15.6" customHeight="1" thickBot="1" x14ac:dyDescent="0.3">
      <c r="B96" s="97" t="s">
        <v>86</v>
      </c>
      <c r="C96" s="78" t="s">
        <v>31</v>
      </c>
      <c r="D96" s="77"/>
      <c r="E96" s="122">
        <f>SUM(E94:E95)</f>
        <v>10000000</v>
      </c>
      <c r="F96" s="127" t="s">
        <v>89</v>
      </c>
      <c r="G96" s="136">
        <f>SUM(H96:O96)/8</f>
        <v>7.75</v>
      </c>
      <c r="H96" s="137">
        <v>7</v>
      </c>
      <c r="I96" s="137">
        <v>7</v>
      </c>
      <c r="J96" s="137">
        <v>8</v>
      </c>
      <c r="K96" s="137">
        <v>8</v>
      </c>
      <c r="L96" s="137">
        <v>8</v>
      </c>
      <c r="M96" s="137">
        <v>8</v>
      </c>
      <c r="N96" s="137">
        <v>8</v>
      </c>
      <c r="O96" s="137">
        <v>8</v>
      </c>
      <c r="P96" s="137">
        <v>8</v>
      </c>
      <c r="Q96" s="137"/>
    </row>
    <row r="97" spans="2:16" s="6" customFormat="1" ht="14.85" customHeight="1" x14ac:dyDescent="0.25">
      <c r="B97" s="97" t="s">
        <v>87</v>
      </c>
      <c r="C97" s="78"/>
      <c r="D97" s="77"/>
      <c r="E97" s="121">
        <f>E25</f>
        <v>10000000</v>
      </c>
      <c r="F97" s="56"/>
    </row>
    <row r="98" spans="2:16" s="6" customFormat="1" ht="15.75" thickBot="1" x14ac:dyDescent="0.3">
      <c r="B98" s="1"/>
      <c r="C98" s="1"/>
      <c r="D98" s="1"/>
      <c r="E98" s="1"/>
      <c r="F98" s="56"/>
      <c r="G98" s="781" t="s">
        <v>115</v>
      </c>
      <c r="H98" s="781"/>
      <c r="I98" s="781"/>
      <c r="J98" s="781"/>
      <c r="K98" s="781"/>
      <c r="L98" s="781"/>
      <c r="M98" s="781"/>
      <c r="N98" s="781"/>
      <c r="O98" s="781"/>
      <c r="P98" s="781"/>
    </row>
    <row r="99" spans="2:16" s="6" customFormat="1" ht="15" customHeight="1" x14ac:dyDescent="0.25">
      <c r="B99" s="779" t="s">
        <v>18</v>
      </c>
      <c r="C99" s="779"/>
      <c r="D99" s="779"/>
      <c r="E99" s="779"/>
      <c r="F99" s="56"/>
      <c r="G99" s="80" t="s">
        <v>51</v>
      </c>
      <c r="H99" s="71" t="s">
        <v>38</v>
      </c>
      <c r="I99" s="71" t="s">
        <v>39</v>
      </c>
      <c r="J99" s="71" t="s">
        <v>40</v>
      </c>
      <c r="K99" s="71" t="s">
        <v>41</v>
      </c>
      <c r="L99" s="71" t="s">
        <v>42</v>
      </c>
      <c r="M99" s="71" t="s">
        <v>43</v>
      </c>
      <c r="N99" s="71" t="s">
        <v>44</v>
      </c>
      <c r="O99" s="81" t="s">
        <v>45</v>
      </c>
      <c r="P99" s="123" t="s">
        <v>88</v>
      </c>
    </row>
    <row r="100" spans="2:16" s="6" customFormat="1" ht="15.75" thickBot="1" x14ac:dyDescent="0.3">
      <c r="B100" s="791" t="s">
        <v>103</v>
      </c>
      <c r="C100" s="791"/>
      <c r="D100" s="791"/>
      <c r="E100" s="791"/>
      <c r="F100" s="56"/>
      <c r="G100" s="60" t="s">
        <v>111</v>
      </c>
      <c r="H100" s="39" t="s">
        <v>19</v>
      </c>
      <c r="I100" s="39" t="s">
        <v>20</v>
      </c>
      <c r="J100" s="39" t="s">
        <v>21</v>
      </c>
      <c r="K100" s="39" t="s">
        <v>22</v>
      </c>
      <c r="L100" s="39" t="s">
        <v>23</v>
      </c>
      <c r="M100" s="39" t="s">
        <v>24</v>
      </c>
      <c r="N100" s="39" t="s">
        <v>25</v>
      </c>
      <c r="O100" s="61" t="s">
        <v>48</v>
      </c>
      <c r="P100" s="124"/>
    </row>
    <row r="101" spans="2:16" s="6" customFormat="1" ht="15" customHeight="1" x14ac:dyDescent="0.25">
      <c r="B101" s="790" t="s">
        <v>104</v>
      </c>
      <c r="C101" s="790"/>
      <c r="D101" s="790"/>
      <c r="E101" s="790"/>
      <c r="F101" s="128" t="s">
        <v>90</v>
      </c>
      <c r="G101" s="138">
        <f>SUM(H101:O101)/8</f>
        <v>0.65625</v>
      </c>
      <c r="H101" s="139">
        <v>0.5</v>
      </c>
      <c r="I101" s="139">
        <v>0.5</v>
      </c>
      <c r="J101" s="139">
        <v>0.75</v>
      </c>
      <c r="K101" s="139">
        <v>0.5</v>
      </c>
      <c r="L101" s="139">
        <v>0</v>
      </c>
      <c r="M101" s="139">
        <v>1</v>
      </c>
      <c r="N101" s="139">
        <v>1</v>
      </c>
      <c r="O101" s="139">
        <v>1</v>
      </c>
      <c r="P101" s="139">
        <v>1</v>
      </c>
    </row>
    <row r="102" spans="2:16" ht="15.75" thickBot="1" x14ac:dyDescent="0.3">
      <c r="B102" s="790" t="s">
        <v>105</v>
      </c>
      <c r="C102" s="790"/>
      <c r="D102" s="790"/>
      <c r="E102" s="790"/>
      <c r="F102" s="128"/>
      <c r="G102" s="137"/>
      <c r="H102" s="137"/>
      <c r="I102" s="137"/>
      <c r="J102" s="137"/>
      <c r="K102" s="137"/>
      <c r="L102" s="137"/>
      <c r="M102" s="137"/>
      <c r="N102" s="137"/>
      <c r="O102" s="137"/>
      <c r="P102" s="137"/>
    </row>
    <row r="103" spans="2:16" ht="15.75" thickBot="1" x14ac:dyDescent="0.3">
      <c r="B103" s="95"/>
      <c r="C103" s="5"/>
      <c r="F103" s="128" t="s">
        <v>91</v>
      </c>
      <c r="G103" s="140">
        <f t="shared" ref="G103:P103" si="11">G96+G101</f>
        <v>8.40625</v>
      </c>
      <c r="H103" s="140">
        <f t="shared" si="11"/>
        <v>7.5</v>
      </c>
      <c r="I103" s="140">
        <f t="shared" si="11"/>
        <v>7.5</v>
      </c>
      <c r="J103" s="140">
        <f t="shared" si="11"/>
        <v>8.75</v>
      </c>
      <c r="K103" s="140">
        <f t="shared" si="11"/>
        <v>8.5</v>
      </c>
      <c r="L103" s="140">
        <f t="shared" si="11"/>
        <v>8</v>
      </c>
      <c r="M103" s="140">
        <f t="shared" si="11"/>
        <v>9</v>
      </c>
      <c r="N103" s="140">
        <f t="shared" si="11"/>
        <v>9</v>
      </c>
      <c r="O103" s="140">
        <f t="shared" si="11"/>
        <v>9</v>
      </c>
      <c r="P103" s="140">
        <f t="shared" si="11"/>
        <v>9</v>
      </c>
    </row>
    <row r="104" spans="2:16" x14ac:dyDescent="0.25">
      <c r="G104" s="126"/>
      <c r="H104" s="126"/>
      <c r="I104" s="126"/>
      <c r="J104" s="126"/>
      <c r="K104" s="126"/>
      <c r="L104" s="126"/>
      <c r="M104" s="126"/>
      <c r="N104" s="126"/>
      <c r="O104" s="126"/>
      <c r="P104" s="126"/>
    </row>
    <row r="105" spans="2:16" s="3" customFormat="1" ht="60.75" customHeight="1" x14ac:dyDescent="0.25"/>
    <row r="106" spans="2:16" s="3" customFormat="1" x14ac:dyDescent="0.25">
      <c r="B106" s="1"/>
      <c r="C106" s="17"/>
      <c r="D106" s="18"/>
      <c r="E106" s="18"/>
    </row>
    <row r="107" spans="2:16" s="3" customFormat="1" x14ac:dyDescent="0.25"/>
    <row r="108" spans="2:16" s="3" customFormat="1" x14ac:dyDescent="0.25"/>
    <row r="109" spans="2:16" s="3" customFormat="1" x14ac:dyDescent="0.25"/>
    <row r="110" spans="2:16" s="3" customFormat="1" x14ac:dyDescent="0.25"/>
    <row r="111" spans="2:16" x14ac:dyDescent="0.25">
      <c r="F111" s="1"/>
      <c r="G111" s="1"/>
    </row>
    <row r="112" spans="2:16" s="19" customFormat="1" x14ac:dyDescent="0.25"/>
    <row r="113" spans="1:7" ht="30" customHeight="1" x14ac:dyDescent="0.25">
      <c r="F113" s="59"/>
      <c r="G113" s="59"/>
    </row>
    <row r="114" spans="1:7" s="19" customFormat="1" ht="30.6" customHeight="1" x14ac:dyDescent="0.25">
      <c r="F114" s="59"/>
      <c r="G114" s="59"/>
    </row>
    <row r="115" spans="1:7" x14ac:dyDescent="0.25">
      <c r="F115" s="59"/>
      <c r="G115" s="59"/>
    </row>
    <row r="117" spans="1:7" ht="135.6" customHeight="1" x14ac:dyDescent="0.25">
      <c r="A117" s="6"/>
      <c r="B117" s="782"/>
      <c r="C117" s="782"/>
      <c r="D117" s="782"/>
      <c r="E117" s="782"/>
    </row>
  </sheetData>
  <protectedRanges>
    <protectedRange sqref="F7:P80 F84:P91 A7:A117 B94:E102 F93:P104 F113:P117 B7:E86 B87:E93 B103:E104 B106:E106 B116:E117" name="Range1"/>
  </protectedRanges>
  <mergeCells count="17">
    <mergeCell ref="B117:E117"/>
    <mergeCell ref="B8:E8"/>
    <mergeCell ref="B2:E2"/>
    <mergeCell ref="B3:E3"/>
    <mergeCell ref="B5:E5"/>
    <mergeCell ref="B6:E6"/>
    <mergeCell ref="B7:E7"/>
    <mergeCell ref="B102:E102"/>
    <mergeCell ref="B100:E100"/>
    <mergeCell ref="B101:E101"/>
    <mergeCell ref="H41:O41"/>
    <mergeCell ref="B9:E9"/>
    <mergeCell ref="B37:E37"/>
    <mergeCell ref="B38:E38"/>
    <mergeCell ref="B99:E99"/>
    <mergeCell ref="G93:P93"/>
    <mergeCell ref="G98:P98"/>
  </mergeCells>
  <phoneticPr fontId="13" type="noConversion"/>
  <printOptions horizontalCentered="1"/>
  <pageMargins left="0.5" right="0.5" top="0.75" bottom="0.5" header="0.3" footer="0.3"/>
  <pageSetup scale="55" fitToHeight="2" orientation="portrait"/>
  <rowBreaks count="2" manualBreakCount="2">
    <brk id="36" max="15" man="1"/>
    <brk id="102" max="15" man="1"/>
  </rowBreaks>
  <colBreaks count="1" manualBreakCount="1">
    <brk id="5" max="101" man="1"/>
  </col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1"/>
  <sheetViews>
    <sheetView topLeftCell="A3" workbookViewId="0">
      <selection activeCell="C13" sqref="C13"/>
    </sheetView>
  </sheetViews>
  <sheetFormatPr defaultColWidth="8.85546875" defaultRowHeight="15" x14ac:dyDescent="0.25"/>
  <cols>
    <col min="1" max="1" width="8.85546875" style="149"/>
    <col min="2" max="2" width="34.28515625" style="149" customWidth="1"/>
    <col min="3" max="8" width="11" style="149" bestFit="1" customWidth="1"/>
    <col min="9" max="9" width="11" style="149" customWidth="1"/>
    <col min="10" max="21" width="11" style="149" bestFit="1" customWidth="1"/>
    <col min="22" max="26" width="11" style="149" customWidth="1"/>
    <col min="27" max="27" width="21" style="149" customWidth="1"/>
    <col min="28" max="28" width="20.7109375" style="149" bestFit="1" customWidth="1"/>
    <col min="29" max="29" width="14.140625" style="149" customWidth="1"/>
    <col min="30" max="30" width="19.42578125" style="149" customWidth="1"/>
    <col min="31" max="31" width="10.28515625" style="149" bestFit="1" customWidth="1"/>
    <col min="32" max="32" width="11.28515625" style="149" customWidth="1"/>
    <col min="33" max="34" width="8.85546875" style="149"/>
    <col min="35" max="35" width="12.85546875" style="149" customWidth="1"/>
    <col min="36" max="36" width="12.140625" style="149" customWidth="1"/>
    <col min="37" max="16384" width="8.85546875" style="149"/>
  </cols>
  <sheetData>
    <row r="1" spans="1:28" hidden="1" x14ac:dyDescent="0.25">
      <c r="A1" s="794" t="s">
        <v>323</v>
      </c>
      <c r="B1" s="794"/>
      <c r="C1" s="794"/>
      <c r="D1" s="794"/>
      <c r="E1" s="794"/>
      <c r="F1" s="794"/>
      <c r="G1" s="794"/>
      <c r="H1" s="794"/>
      <c r="I1" s="169"/>
      <c r="J1" s="169"/>
    </row>
    <row r="2" spans="1:28" hidden="1" x14ac:dyDescent="0.25">
      <c r="A2" s="794" t="s">
        <v>324</v>
      </c>
      <c r="B2" s="794"/>
      <c r="C2" s="794"/>
      <c r="D2" s="794"/>
      <c r="E2" s="794"/>
      <c r="F2" s="794"/>
      <c r="G2" s="794"/>
      <c r="H2" s="794"/>
      <c r="I2" s="169"/>
      <c r="J2" s="169"/>
    </row>
    <row r="3" spans="1:28" ht="21.75" customHeight="1" x14ac:dyDescent="0.25">
      <c r="A3" s="667" t="s">
        <v>736</v>
      </c>
      <c r="B3" s="560"/>
      <c r="C3" s="560"/>
      <c r="D3" s="560"/>
      <c r="E3" s="560"/>
      <c r="F3" s="560"/>
      <c r="G3" s="560"/>
      <c r="H3" s="560"/>
      <c r="I3" s="560"/>
      <c r="J3" s="560"/>
    </row>
    <row r="4" spans="1:28" hidden="1" x14ac:dyDescent="0.25">
      <c r="A4" s="794" t="s">
        <v>284</v>
      </c>
      <c r="B4" s="794"/>
      <c r="C4" s="794"/>
      <c r="D4" s="794"/>
      <c r="E4" s="794"/>
      <c r="F4" s="794"/>
      <c r="G4" s="794"/>
      <c r="H4" s="794"/>
      <c r="I4" s="169"/>
      <c r="J4" s="715"/>
      <c r="K4" s="169"/>
      <c r="L4" s="169"/>
      <c r="M4" s="169"/>
      <c r="N4" s="169"/>
      <c r="O4" s="169"/>
      <c r="P4" s="169"/>
      <c r="Q4" s="169"/>
      <c r="R4" s="169"/>
      <c r="S4" s="169"/>
      <c r="T4" s="169"/>
      <c r="U4" s="169"/>
      <c r="V4" s="169"/>
      <c r="W4" s="169"/>
      <c r="X4" s="169"/>
      <c r="Y4" s="169"/>
      <c r="Z4" s="169"/>
      <c r="AA4" s="169"/>
      <c r="AB4" s="169"/>
    </row>
    <row r="5" spans="1:28" ht="21" x14ac:dyDescent="0.35">
      <c r="A5" s="798" t="str">
        <f>IF('1. General Input'!D29="yes","Do not complete this schedule, Borrower is sole proprietor",IF('1. General Input'!D30="yes","Do not complete this schedule, Borrower is taxed as a general partner",IF('2. SE Owner &amp; Partner Comp'!E8&gt;0,"Do not complete this schedule, Borrower included costs in Tab 2 for self-employed individuals"," ")))</f>
        <v xml:space="preserve"> </v>
      </c>
      <c r="B5" s="798"/>
      <c r="C5" s="798"/>
      <c r="D5" s="798"/>
      <c r="E5" s="798"/>
      <c r="F5" s="798"/>
      <c r="G5" s="798"/>
      <c r="H5" s="798"/>
      <c r="I5" s="798"/>
      <c r="J5" s="798"/>
      <c r="K5" s="169"/>
      <c r="L5" s="169"/>
      <c r="M5" s="169"/>
      <c r="N5" s="169"/>
      <c r="O5" s="169"/>
      <c r="P5" s="169"/>
      <c r="Q5" s="169"/>
      <c r="R5" s="169"/>
      <c r="S5" s="169"/>
      <c r="T5" s="169"/>
      <c r="U5" s="169"/>
      <c r="V5" s="169"/>
      <c r="W5" s="169"/>
      <c r="X5" s="169"/>
      <c r="Y5" s="169"/>
      <c r="Z5" s="169"/>
      <c r="AA5" s="169"/>
      <c r="AB5" s="169"/>
    </row>
    <row r="6" spans="1:28" s="607" customFormat="1" ht="24.75" customHeight="1" x14ac:dyDescent="0.25">
      <c r="A6" s="770" t="s">
        <v>760</v>
      </c>
      <c r="C6" s="671"/>
      <c r="D6" s="671"/>
      <c r="E6" s="671"/>
    </row>
    <row r="7" spans="1:28" s="607" customFormat="1" ht="20.25" customHeight="1" x14ac:dyDescent="0.25">
      <c r="A7" s="672" t="s">
        <v>422</v>
      </c>
      <c r="B7" s="673"/>
      <c r="C7" s="673"/>
      <c r="D7" s="673"/>
    </row>
    <row r="8" spans="1:28" s="607" customFormat="1" ht="20.25" customHeight="1" x14ac:dyDescent="0.25">
      <c r="A8" s="716" t="s">
        <v>737</v>
      </c>
      <c r="B8" s="717"/>
      <c r="C8" s="717"/>
      <c r="D8" s="717"/>
    </row>
    <row r="9" spans="1:28" s="607" customFormat="1" ht="65.25" customHeight="1" thickBot="1" x14ac:dyDescent="0.3">
      <c r="A9" s="718"/>
      <c r="B9" s="678"/>
      <c r="C9" s="678"/>
      <c r="D9" s="678"/>
      <c r="E9" s="859" t="str">
        <f>IF('1. General Input'!D23="no",IF('Rpt 7. Owner Comp Sch A Line 9'!F8&lt;'1. General Input'!D21," ","100% loan forgiveness achieved and Verifier completed.  Borrower is eligible to use Forgiveness Form 3508EZ.  Go to OnPoint SBA Portal and complete application process.")," ")</f>
        <v xml:space="preserve"> </v>
      </c>
      <c r="F9" s="859"/>
      <c r="G9" s="859"/>
      <c r="H9" s="859"/>
      <c r="I9" s="859"/>
      <c r="J9" s="859"/>
      <c r="K9" s="859"/>
      <c r="L9" s="678"/>
      <c r="M9" s="678"/>
      <c r="N9" s="678"/>
      <c r="O9" s="678"/>
      <c r="P9" s="678"/>
      <c r="Q9" s="678"/>
      <c r="R9" s="678"/>
      <c r="S9" s="678"/>
      <c r="T9" s="678"/>
      <c r="U9" s="678"/>
      <c r="V9" s="678"/>
      <c r="W9" s="678"/>
      <c r="X9" s="678"/>
      <c r="Y9" s="678"/>
      <c r="Z9" s="678"/>
      <c r="AA9" s="678"/>
      <c r="AB9" s="678"/>
    </row>
    <row r="10" spans="1:28" s="171" customFormat="1" x14ac:dyDescent="0.25">
      <c r="A10" s="681" t="s">
        <v>445</v>
      </c>
      <c r="C10" s="683">
        <f>+'10. Type 1 Emp Cov. Period Comp'!E18</f>
        <v>0</v>
      </c>
      <c r="D10" s="683">
        <f>+'10. Type 1 Emp Cov. Period Comp'!F18</f>
        <v>7</v>
      </c>
      <c r="E10" s="683">
        <f>+'10. Type 1 Emp Cov. Period Comp'!G18</f>
        <v>14</v>
      </c>
      <c r="F10" s="683">
        <f>+'10. Type 1 Emp Cov. Period Comp'!H18</f>
        <v>21</v>
      </c>
      <c r="G10" s="683">
        <f>+'10. Type 1 Emp Cov. Period Comp'!I18</f>
        <v>28</v>
      </c>
      <c r="H10" s="683">
        <f>+'10. Type 1 Emp Cov. Period Comp'!J18</f>
        <v>35</v>
      </c>
      <c r="I10" s="683">
        <f>+'10. Type 1 Emp Cov. Period Comp'!K18</f>
        <v>42</v>
      </c>
      <c r="J10" s="683">
        <f>+'10. Type 1 Emp Cov. Period Comp'!L18</f>
        <v>49</v>
      </c>
      <c r="K10" s="683" t="str">
        <f>IF('1. General Input'!$D$10&gt;8,+J10+7," ")</f>
        <v xml:space="preserve"> </v>
      </c>
      <c r="L10" s="683" t="str">
        <f>IF('1. General Input'!$D$10&gt;8,+K10+7," ")</f>
        <v xml:space="preserve"> </v>
      </c>
      <c r="M10" s="683" t="str">
        <f>IF('1. General Input'!$D$10&gt;8,+L10+7," ")</f>
        <v xml:space="preserve"> </v>
      </c>
      <c r="N10" s="683" t="str">
        <f>IF('1. General Input'!$D$10&gt;8,+M10+7," ")</f>
        <v xml:space="preserve"> </v>
      </c>
      <c r="O10" s="683" t="str">
        <f>IF('1. General Input'!$D$10&gt;8,+N10+7," ")</f>
        <v xml:space="preserve"> </v>
      </c>
      <c r="P10" s="683" t="str">
        <f>IF('1. General Input'!$D$10&gt;8,+O10+7," ")</f>
        <v xml:space="preserve"> </v>
      </c>
      <c r="Q10" s="683" t="str">
        <f>IF('1. General Input'!$D$10&gt;8,+P10+7," ")</f>
        <v xml:space="preserve"> </v>
      </c>
      <c r="R10" s="683" t="str">
        <f>IF('1. General Input'!$D$10&gt;8,+Q10+7," ")</f>
        <v xml:space="preserve"> </v>
      </c>
      <c r="S10" s="683" t="str">
        <f>IF('1. General Input'!$D$10&gt;8,+R10+7," ")</f>
        <v xml:space="preserve"> </v>
      </c>
      <c r="T10" s="683" t="str">
        <f>IF('1. General Input'!$D$10&gt;8,+S10+7," ")</f>
        <v xml:space="preserve"> </v>
      </c>
      <c r="U10" s="683" t="str">
        <f>IF('1. General Input'!$D$10&gt;8,+T10+7," ")</f>
        <v xml:space="preserve"> </v>
      </c>
      <c r="V10" s="683" t="str">
        <f>IF('1. General Input'!$D$10&gt;8,+U10+7," ")</f>
        <v xml:space="preserve"> </v>
      </c>
      <c r="W10" s="683" t="str">
        <f>IF('1. General Input'!$D$10&gt;8,+V10+7," ")</f>
        <v xml:space="preserve"> </v>
      </c>
      <c r="X10" s="683" t="str">
        <f>IF('1. General Input'!$D$10&gt;8,+W10+7," ")</f>
        <v xml:space="preserve"> </v>
      </c>
      <c r="Y10" s="683" t="str">
        <f>IF('1. General Input'!$D$10&gt;8,+X10+7," ")</f>
        <v xml:space="preserve"> </v>
      </c>
      <c r="Z10" s="683" t="str">
        <f>IF('1. General Input'!$D$10&gt;8,+Y10+7," ")</f>
        <v xml:space="preserve"> </v>
      </c>
      <c r="AA10" s="683"/>
    </row>
    <row r="11" spans="1:28" s="171" customFormat="1" x14ac:dyDescent="0.25">
      <c r="A11" s="684" t="s">
        <v>446</v>
      </c>
      <c r="B11" s="172"/>
      <c r="C11" s="685">
        <f>+'10. Type 1 Emp Cov. Period Comp'!E19</f>
        <v>6</v>
      </c>
      <c r="D11" s="685">
        <f>+'10. Type 1 Emp Cov. Period Comp'!F19</f>
        <v>13</v>
      </c>
      <c r="E11" s="685">
        <f>+'10. Type 1 Emp Cov. Period Comp'!G19</f>
        <v>20</v>
      </c>
      <c r="F11" s="685">
        <f>+'10. Type 1 Emp Cov. Period Comp'!H19</f>
        <v>27</v>
      </c>
      <c r="G11" s="685">
        <f>+'10. Type 1 Emp Cov. Period Comp'!I19</f>
        <v>34</v>
      </c>
      <c r="H11" s="685">
        <f>+'10. Type 1 Emp Cov. Period Comp'!J19</f>
        <v>41</v>
      </c>
      <c r="I11" s="685">
        <f>+'10. Type 1 Emp Cov. Period Comp'!K19</f>
        <v>48</v>
      </c>
      <c r="J11" s="685">
        <f>+'10. Type 1 Emp Cov. Period Comp'!L19</f>
        <v>55</v>
      </c>
      <c r="K11" s="173" t="str">
        <f>IF('1. General Input'!$D$10&gt;8,+K10+6," ")</f>
        <v xml:space="preserve"> </v>
      </c>
      <c r="L11" s="173" t="str">
        <f>IF('1. General Input'!$D$10&gt;8,+L10+6," ")</f>
        <v xml:space="preserve"> </v>
      </c>
      <c r="M11" s="173" t="str">
        <f>IF('1. General Input'!$D$10&gt;8,+M10+6," ")</f>
        <v xml:space="preserve"> </v>
      </c>
      <c r="N11" s="173" t="str">
        <f>IF('1. General Input'!$D$10&gt;8,+N10+6," ")</f>
        <v xml:space="preserve"> </v>
      </c>
      <c r="O11" s="173" t="str">
        <f>IF('1. General Input'!$D$10&gt;8,+O10+6," ")</f>
        <v xml:space="preserve"> </v>
      </c>
      <c r="P11" s="173" t="str">
        <f>IF('1. General Input'!$D$10&gt;8,+P10+6," ")</f>
        <v xml:space="preserve"> </v>
      </c>
      <c r="Q11" s="173" t="str">
        <f>IF('1. General Input'!$D$10&gt;8,+Q10+6," ")</f>
        <v xml:space="preserve"> </v>
      </c>
      <c r="R11" s="173" t="str">
        <f>IF('1. General Input'!$D$10&gt;8,+R10+6," ")</f>
        <v xml:space="preserve"> </v>
      </c>
      <c r="S11" s="173" t="str">
        <f>IF('1. General Input'!$D$10&gt;8,+S10+6," ")</f>
        <v xml:space="preserve"> </v>
      </c>
      <c r="T11" s="173" t="str">
        <f>IF('1. General Input'!$D$10&gt;8,+T10+6," ")</f>
        <v xml:space="preserve"> </v>
      </c>
      <c r="U11" s="173" t="str">
        <f>IF('1. General Input'!$D$10&gt;8,+U10+6," ")</f>
        <v xml:space="preserve"> </v>
      </c>
      <c r="V11" s="173" t="str">
        <f>IF('1. General Input'!$D$10&gt;8,+V10+6," ")</f>
        <v xml:space="preserve"> </v>
      </c>
      <c r="W11" s="173" t="str">
        <f>IF('1. General Input'!$D$10&gt;8,+W10+6," ")</f>
        <v xml:space="preserve"> </v>
      </c>
      <c r="X11" s="173" t="str">
        <f>IF('1. General Input'!$D$10&gt;8,+X10+6," ")</f>
        <v xml:space="preserve"> </v>
      </c>
      <c r="Y11" s="173" t="str">
        <f>IF('1. General Input'!$D$10&gt;8,+Y10+6," ")</f>
        <v xml:space="preserve"> </v>
      </c>
      <c r="Z11" s="173" t="str">
        <f>IF('1. General Input'!$D$10&gt;8,+Z10+6," ")</f>
        <v xml:space="preserve"> </v>
      </c>
      <c r="AA11" s="685"/>
      <c r="AB11" s="172"/>
    </row>
    <row r="12" spans="1:28" s="688" customFormat="1" ht="75" x14ac:dyDescent="0.25">
      <c r="A12" s="686"/>
      <c r="B12" s="688" t="s">
        <v>615</v>
      </c>
      <c r="C12" s="164" t="s">
        <v>160</v>
      </c>
      <c r="D12" s="164" t="s">
        <v>161</v>
      </c>
      <c r="E12" s="164" t="s">
        <v>162</v>
      </c>
      <c r="F12" s="164" t="s">
        <v>163</v>
      </c>
      <c r="G12" s="164" t="s">
        <v>164</v>
      </c>
      <c r="H12" s="164" t="s">
        <v>165</v>
      </c>
      <c r="I12" s="164" t="s">
        <v>166</v>
      </c>
      <c r="J12" s="164" t="s">
        <v>167</v>
      </c>
      <c r="K12" s="164" t="str">
        <f>IF('1. General Input'!$D$10&gt;8,"Paid in Week 9"," ")</f>
        <v xml:space="preserve"> </v>
      </c>
      <c r="L12" s="164" t="str">
        <f>IF('1. General Input'!$D$10&gt;8,"Paid in Week 10"," ")</f>
        <v xml:space="preserve"> </v>
      </c>
      <c r="M12" s="164" t="str">
        <f>IF('1. General Input'!$D$10&gt;8,"Paid in Week 11"," ")</f>
        <v xml:space="preserve"> </v>
      </c>
      <c r="N12" s="164" t="str">
        <f>IF('1. General Input'!$D$10&gt;8,"Paid in Week 12"," ")</f>
        <v xml:space="preserve"> </v>
      </c>
      <c r="O12" s="164" t="str">
        <f>IF('1. General Input'!$D$10&gt;8,"Paid in Week 13"," ")</f>
        <v xml:space="preserve"> </v>
      </c>
      <c r="P12" s="164" t="str">
        <f>IF('1. General Input'!$D$10&gt;8,"Paid in Week 14"," ")</f>
        <v xml:space="preserve"> </v>
      </c>
      <c r="Q12" s="164" t="str">
        <f>IF('1. General Input'!$D$10&gt;8,"Paid in Week 15"," ")</f>
        <v xml:space="preserve"> </v>
      </c>
      <c r="R12" s="164" t="str">
        <f>IF('1. General Input'!$D$10&gt;8,"Paid in Week 16"," ")</f>
        <v xml:space="preserve"> </v>
      </c>
      <c r="S12" s="164" t="str">
        <f>IF('1. General Input'!$D$10&gt;8,"Paid in Week 17"," ")</f>
        <v xml:space="preserve"> </v>
      </c>
      <c r="T12" s="164" t="str">
        <f>IF('1. General Input'!$D$10&gt;8,"Paid in Week 18"," ")</f>
        <v xml:space="preserve"> </v>
      </c>
      <c r="U12" s="164" t="str">
        <f>IF('1. General Input'!$D$10&gt;8,"Paid in Week 19"," ")</f>
        <v xml:space="preserve"> </v>
      </c>
      <c r="V12" s="164" t="str">
        <f>IF('1. General Input'!$D$10&gt;8,"Paid in Week 20"," ")</f>
        <v xml:space="preserve"> </v>
      </c>
      <c r="W12" s="164" t="str">
        <f>IF('1. General Input'!$D$10&gt;8,"Paid in Week 21"," ")</f>
        <v xml:space="preserve"> </v>
      </c>
      <c r="X12" s="164" t="str">
        <f>IF('1. General Input'!$D$10&gt;8,"Paid in Week 22"," ")</f>
        <v xml:space="preserve"> </v>
      </c>
      <c r="Y12" s="164" t="str">
        <f>IF('1. General Input'!$D$10&gt;8,"Paid in Week 23"," ")</f>
        <v xml:space="preserve"> </v>
      </c>
      <c r="Z12" s="164" t="str">
        <f>IF('1. General Input'!$D$10&gt;8,"Paid in Week 24"," ")</f>
        <v xml:space="preserve"> </v>
      </c>
      <c r="AA12" s="164" t="s">
        <v>455</v>
      </c>
      <c r="AB12" s="164" t="s">
        <v>309</v>
      </c>
    </row>
    <row r="13" spans="1:28" x14ac:dyDescent="0.25">
      <c r="A13" s="689">
        <v>1</v>
      </c>
      <c r="B13" s="191" t="str">
        <f>IF('3. Owner-Emp 2020 Comp Wages'!B12=0," ",'3. Owner-Emp 2020 Comp Wages'!B12)</f>
        <v xml:space="preserve"> </v>
      </c>
      <c r="C13" s="647"/>
      <c r="D13" s="647"/>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704">
        <f>IF(SUM(C13:AA13)&lt;0,0,SUM(C13:AA13))</f>
        <v>0</v>
      </c>
    </row>
    <row r="14" spans="1:28" x14ac:dyDescent="0.25">
      <c r="A14" s="689">
        <f>+A13+1</f>
        <v>2</v>
      </c>
      <c r="B14" s="191" t="str">
        <f>IF('3. Owner-Emp 2020 Comp Wages'!B13=0," ",'3. Owner-Emp 2020 Comp Wages'!B13)</f>
        <v xml:space="preserve"> </v>
      </c>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706">
        <f>IF(SUM(C14:AA14)&lt;0,0,SUM(C14:AA14))</f>
        <v>0</v>
      </c>
    </row>
    <row r="15" spans="1:28" x14ac:dyDescent="0.25">
      <c r="A15" s="689">
        <f t="shared" ref="A15:A22" si="0">+A14+1</f>
        <v>3</v>
      </c>
      <c r="B15" s="191" t="str">
        <f>IF('3. Owner-Emp 2020 Comp Wages'!B14=0," ",'3. Owner-Emp 2020 Comp Wages'!B14)</f>
        <v xml:space="preserve"> </v>
      </c>
      <c r="C15" s="654"/>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706">
        <f t="shared" ref="AB15:AB32" si="1">IF(SUM(C15:AA15)&lt;0,0,SUM(C15:AA15))</f>
        <v>0</v>
      </c>
    </row>
    <row r="16" spans="1:28" x14ac:dyDescent="0.25">
      <c r="A16" s="689">
        <f t="shared" si="0"/>
        <v>4</v>
      </c>
      <c r="B16" s="191" t="str">
        <f>IF('3. Owner-Emp 2020 Comp Wages'!B15=0," ",'3. Owner-Emp 2020 Comp Wages'!B15)</f>
        <v xml:space="preserve"> </v>
      </c>
      <c r="C16" s="654"/>
      <c r="D16" s="654"/>
      <c r="E16" s="654"/>
      <c r="F16" s="654"/>
      <c r="G16" s="654"/>
      <c r="H16" s="654"/>
      <c r="I16" s="654"/>
      <c r="J16" s="654"/>
      <c r="K16" s="654"/>
      <c r="L16" s="654"/>
      <c r="M16" s="654"/>
      <c r="N16" s="654"/>
      <c r="O16" s="654"/>
      <c r="P16" s="654"/>
      <c r="Q16" s="654"/>
      <c r="R16" s="654"/>
      <c r="S16" s="654"/>
      <c r="T16" s="654"/>
      <c r="U16" s="654"/>
      <c r="V16" s="654"/>
      <c r="W16" s="654"/>
      <c r="X16" s="654"/>
      <c r="Y16" s="654"/>
      <c r="Z16" s="654"/>
      <c r="AA16" s="654"/>
      <c r="AB16" s="706">
        <f t="shared" si="1"/>
        <v>0</v>
      </c>
    </row>
    <row r="17" spans="1:28" x14ac:dyDescent="0.25">
      <c r="A17" s="689">
        <f t="shared" si="0"/>
        <v>5</v>
      </c>
      <c r="B17" s="191" t="str">
        <f>IF('3. Owner-Emp 2020 Comp Wages'!B16=0," ",'3. Owner-Emp 2020 Comp Wages'!B16)</f>
        <v xml:space="preserve"> </v>
      </c>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706">
        <f t="shared" si="1"/>
        <v>0</v>
      </c>
    </row>
    <row r="18" spans="1:28" x14ac:dyDescent="0.25">
      <c r="A18" s="689">
        <f t="shared" si="0"/>
        <v>6</v>
      </c>
      <c r="B18" s="191" t="str">
        <f>IF('3. Owner-Emp 2020 Comp Wages'!B17=0," ",'3. Owner-Emp 2020 Comp Wages'!B17)</f>
        <v xml:space="preserve"> </v>
      </c>
      <c r="C18" s="654"/>
      <c r="D18" s="654"/>
      <c r="E18" s="654"/>
      <c r="F18" s="654"/>
      <c r="G18" s="654"/>
      <c r="H18" s="654"/>
      <c r="I18" s="654"/>
      <c r="J18" s="654"/>
      <c r="K18" s="654"/>
      <c r="L18" s="654"/>
      <c r="M18" s="654"/>
      <c r="N18" s="654"/>
      <c r="O18" s="654"/>
      <c r="P18" s="654"/>
      <c r="Q18" s="654"/>
      <c r="R18" s="654"/>
      <c r="S18" s="654"/>
      <c r="T18" s="654"/>
      <c r="U18" s="654"/>
      <c r="V18" s="654"/>
      <c r="W18" s="654"/>
      <c r="X18" s="654"/>
      <c r="Y18" s="654"/>
      <c r="Z18" s="654"/>
      <c r="AA18" s="654"/>
      <c r="AB18" s="706">
        <f t="shared" si="1"/>
        <v>0</v>
      </c>
    </row>
    <row r="19" spans="1:28" x14ac:dyDescent="0.25">
      <c r="A19" s="689">
        <f t="shared" si="0"/>
        <v>7</v>
      </c>
      <c r="B19" s="191" t="str">
        <f>IF('3. Owner-Emp 2020 Comp Wages'!B18=0," ",'3. Owner-Emp 2020 Comp Wages'!B18)</f>
        <v xml:space="preserve"> </v>
      </c>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706">
        <f t="shared" si="1"/>
        <v>0</v>
      </c>
    </row>
    <row r="20" spans="1:28" x14ac:dyDescent="0.25">
      <c r="A20" s="689">
        <f t="shared" si="0"/>
        <v>8</v>
      </c>
      <c r="B20" s="191" t="str">
        <f>IF('3. Owner-Emp 2020 Comp Wages'!B19=0," ",'3. Owner-Emp 2020 Comp Wages'!B19)</f>
        <v xml:space="preserve"> </v>
      </c>
      <c r="C20" s="654"/>
      <c r="D20" s="654"/>
      <c r="E20" s="654"/>
      <c r="F20" s="654"/>
      <c r="G20" s="654"/>
      <c r="H20" s="654"/>
      <c r="I20" s="654"/>
      <c r="J20" s="654"/>
      <c r="K20" s="654"/>
      <c r="L20" s="654"/>
      <c r="M20" s="654"/>
      <c r="N20" s="654"/>
      <c r="O20" s="654"/>
      <c r="P20" s="654"/>
      <c r="Q20" s="654"/>
      <c r="R20" s="654"/>
      <c r="S20" s="654"/>
      <c r="T20" s="654"/>
      <c r="U20" s="654"/>
      <c r="V20" s="654"/>
      <c r="W20" s="654"/>
      <c r="X20" s="654"/>
      <c r="Y20" s="654"/>
      <c r="Z20" s="654"/>
      <c r="AA20" s="654"/>
      <c r="AB20" s="706">
        <f t="shared" si="1"/>
        <v>0</v>
      </c>
    </row>
    <row r="21" spans="1:28" x14ac:dyDescent="0.25">
      <c r="A21" s="689">
        <f t="shared" si="0"/>
        <v>9</v>
      </c>
      <c r="B21" s="191" t="str">
        <f>IF('3. Owner-Emp 2020 Comp Wages'!B20=0," ",'3. Owner-Emp 2020 Comp Wages'!B20)</f>
        <v xml:space="preserve"> </v>
      </c>
      <c r="C21" s="654"/>
      <c r="D21" s="654"/>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706">
        <f t="shared" si="1"/>
        <v>0</v>
      </c>
    </row>
    <row r="22" spans="1:28" x14ac:dyDescent="0.25">
      <c r="A22" s="689">
        <f t="shared" si="0"/>
        <v>10</v>
      </c>
      <c r="B22" s="191" t="str">
        <f>IF('3. Owner-Emp 2020 Comp Wages'!B21=0," ",'3. Owner-Emp 2020 Comp Wages'!B21)</f>
        <v xml:space="preserve"> </v>
      </c>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706">
        <f t="shared" si="1"/>
        <v>0</v>
      </c>
    </row>
    <row r="23" spans="1:28" x14ac:dyDescent="0.25">
      <c r="A23" s="689">
        <v>2</v>
      </c>
      <c r="B23" s="191" t="str">
        <f>IF('3. Owner-Emp 2020 Comp Wages'!B22=0," ",'3. Owner-Emp 2020 Comp Wages'!B22)</f>
        <v xml:space="preserve"> </v>
      </c>
      <c r="C23" s="647"/>
      <c r="D23" s="647"/>
      <c r="E23" s="647"/>
      <c r="F23" s="647"/>
      <c r="G23" s="647"/>
      <c r="H23" s="647"/>
      <c r="I23" s="647"/>
      <c r="J23" s="647"/>
      <c r="K23" s="647"/>
      <c r="L23" s="647"/>
      <c r="M23" s="647"/>
      <c r="N23" s="647"/>
      <c r="O23" s="647"/>
      <c r="P23" s="647"/>
      <c r="Q23" s="647"/>
      <c r="R23" s="647"/>
      <c r="S23" s="647"/>
      <c r="T23" s="647"/>
      <c r="U23" s="647"/>
      <c r="V23" s="647"/>
      <c r="W23" s="647"/>
      <c r="X23" s="647"/>
      <c r="Y23" s="647"/>
      <c r="Z23" s="647"/>
      <c r="AA23" s="647"/>
      <c r="AB23" s="706">
        <f t="shared" si="1"/>
        <v>0</v>
      </c>
    </row>
    <row r="24" spans="1:28" x14ac:dyDescent="0.25">
      <c r="A24" s="689">
        <f>+A23+1</f>
        <v>3</v>
      </c>
      <c r="B24" s="191" t="str">
        <f>IF('3. Owner-Emp 2020 Comp Wages'!B23=0," ",'3. Owner-Emp 2020 Comp Wages'!B23)</f>
        <v xml:space="preserve"> </v>
      </c>
      <c r="C24" s="654"/>
      <c r="D24" s="654"/>
      <c r="E24" s="654"/>
      <c r="F24" s="654"/>
      <c r="G24" s="654"/>
      <c r="H24" s="654"/>
      <c r="I24" s="654"/>
      <c r="J24" s="654"/>
      <c r="K24" s="654"/>
      <c r="L24" s="654"/>
      <c r="M24" s="654"/>
      <c r="N24" s="654"/>
      <c r="O24" s="654"/>
      <c r="P24" s="654"/>
      <c r="Q24" s="654"/>
      <c r="R24" s="654"/>
      <c r="S24" s="654"/>
      <c r="T24" s="654"/>
      <c r="U24" s="654"/>
      <c r="V24" s="654"/>
      <c r="W24" s="654"/>
      <c r="X24" s="654"/>
      <c r="Y24" s="654"/>
      <c r="Z24" s="654"/>
      <c r="AA24" s="654"/>
      <c r="AB24" s="706">
        <f t="shared" si="1"/>
        <v>0</v>
      </c>
    </row>
    <row r="25" spans="1:28" x14ac:dyDescent="0.25">
      <c r="A25" s="689">
        <f t="shared" ref="A25:A32" si="2">+A24+1</f>
        <v>4</v>
      </c>
      <c r="B25" s="191" t="str">
        <f>IF('3. Owner-Emp 2020 Comp Wages'!B24=0," ",'3. Owner-Emp 2020 Comp Wages'!B24)</f>
        <v xml:space="preserve"> </v>
      </c>
      <c r="C25" s="654"/>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706">
        <f t="shared" si="1"/>
        <v>0</v>
      </c>
    </row>
    <row r="26" spans="1:28" x14ac:dyDescent="0.25">
      <c r="A26" s="689">
        <f t="shared" si="2"/>
        <v>5</v>
      </c>
      <c r="B26" s="191" t="str">
        <f>IF('3. Owner-Emp 2020 Comp Wages'!B25=0," ",'3. Owner-Emp 2020 Comp Wages'!B25)</f>
        <v xml:space="preserve"> </v>
      </c>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706">
        <f t="shared" si="1"/>
        <v>0</v>
      </c>
    </row>
    <row r="27" spans="1:28" x14ac:dyDescent="0.25">
      <c r="A27" s="689">
        <f t="shared" si="2"/>
        <v>6</v>
      </c>
      <c r="B27" s="191" t="str">
        <f>IF('3. Owner-Emp 2020 Comp Wages'!B26=0," ",'3. Owner-Emp 2020 Comp Wages'!B26)</f>
        <v xml:space="preserve"> </v>
      </c>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706">
        <f t="shared" si="1"/>
        <v>0</v>
      </c>
    </row>
    <row r="28" spans="1:28" x14ac:dyDescent="0.25">
      <c r="A28" s="689">
        <f t="shared" si="2"/>
        <v>7</v>
      </c>
      <c r="B28" s="191" t="str">
        <f>IF('3. Owner-Emp 2020 Comp Wages'!B27=0," ",'3. Owner-Emp 2020 Comp Wages'!B27)</f>
        <v xml:space="preserve"> </v>
      </c>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706">
        <f t="shared" si="1"/>
        <v>0</v>
      </c>
    </row>
    <row r="29" spans="1:28" x14ac:dyDescent="0.25">
      <c r="A29" s="689">
        <f t="shared" si="2"/>
        <v>8</v>
      </c>
      <c r="B29" s="191" t="str">
        <f>IF('3. Owner-Emp 2020 Comp Wages'!B28=0," ",'3. Owner-Emp 2020 Comp Wages'!B28)</f>
        <v xml:space="preserve"> </v>
      </c>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706">
        <f t="shared" si="1"/>
        <v>0</v>
      </c>
    </row>
    <row r="30" spans="1:28" x14ac:dyDescent="0.25">
      <c r="A30" s="689">
        <f t="shared" si="2"/>
        <v>9</v>
      </c>
      <c r="B30" s="191" t="str">
        <f>IF('3. Owner-Emp 2020 Comp Wages'!B29=0," ",'3. Owner-Emp 2020 Comp Wages'!B29)</f>
        <v xml:space="preserve"> </v>
      </c>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706">
        <f t="shared" si="1"/>
        <v>0</v>
      </c>
    </row>
    <row r="31" spans="1:28" x14ac:dyDescent="0.25">
      <c r="A31" s="689">
        <f t="shared" si="2"/>
        <v>10</v>
      </c>
      <c r="B31" s="191" t="str">
        <f>IF('3. Owner-Emp 2020 Comp Wages'!B30=0," ",'3. Owner-Emp 2020 Comp Wages'!B30)</f>
        <v xml:space="preserve"> </v>
      </c>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706">
        <f t="shared" si="1"/>
        <v>0</v>
      </c>
    </row>
    <row r="32" spans="1:28" ht="15.75" thickBot="1" x14ac:dyDescent="0.3">
      <c r="A32" s="689">
        <f t="shared" si="2"/>
        <v>11</v>
      </c>
      <c r="B32" s="191" t="str">
        <f>IF('3. Owner-Emp 2020 Comp Wages'!B31=0," ",'3. Owner-Emp 2020 Comp Wages'!B31)</f>
        <v xml:space="preserve"> </v>
      </c>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706">
        <f t="shared" si="1"/>
        <v>0</v>
      </c>
    </row>
    <row r="33" spans="2:33" ht="15.75" thickBot="1" x14ac:dyDescent="0.3">
      <c r="B33" s="149" t="s">
        <v>26</v>
      </c>
      <c r="C33" s="694">
        <f t="shared" ref="C33:Z33" si="3">SUM(C13:C32)</f>
        <v>0</v>
      </c>
      <c r="D33" s="694">
        <f t="shared" si="3"/>
        <v>0</v>
      </c>
      <c r="E33" s="694">
        <f t="shared" si="3"/>
        <v>0</v>
      </c>
      <c r="F33" s="694">
        <f t="shared" si="3"/>
        <v>0</v>
      </c>
      <c r="G33" s="694">
        <f t="shared" si="3"/>
        <v>0</v>
      </c>
      <c r="H33" s="694">
        <f t="shared" si="3"/>
        <v>0</v>
      </c>
      <c r="I33" s="694">
        <f t="shared" si="3"/>
        <v>0</v>
      </c>
      <c r="J33" s="694">
        <f t="shared" si="3"/>
        <v>0</v>
      </c>
      <c r="K33" s="694">
        <f t="shared" si="3"/>
        <v>0</v>
      </c>
      <c r="L33" s="694">
        <f t="shared" si="3"/>
        <v>0</v>
      </c>
      <c r="M33" s="694">
        <f t="shared" si="3"/>
        <v>0</v>
      </c>
      <c r="N33" s="694">
        <f t="shared" si="3"/>
        <v>0</v>
      </c>
      <c r="O33" s="694">
        <f t="shared" si="3"/>
        <v>0</v>
      </c>
      <c r="P33" s="694">
        <f t="shared" si="3"/>
        <v>0</v>
      </c>
      <c r="Q33" s="694">
        <f t="shared" si="3"/>
        <v>0</v>
      </c>
      <c r="R33" s="694">
        <f t="shared" si="3"/>
        <v>0</v>
      </c>
      <c r="S33" s="694">
        <f t="shared" si="3"/>
        <v>0</v>
      </c>
      <c r="T33" s="694">
        <f t="shared" si="3"/>
        <v>0</v>
      </c>
      <c r="U33" s="694">
        <f t="shared" si="3"/>
        <v>0</v>
      </c>
      <c r="V33" s="694">
        <f t="shared" si="3"/>
        <v>0</v>
      </c>
      <c r="W33" s="694">
        <f t="shared" si="3"/>
        <v>0</v>
      </c>
      <c r="X33" s="694">
        <f t="shared" si="3"/>
        <v>0</v>
      </c>
      <c r="Y33" s="694">
        <f t="shared" si="3"/>
        <v>0</v>
      </c>
      <c r="Z33" s="694">
        <f t="shared" si="3"/>
        <v>0</v>
      </c>
      <c r="AA33" s="694">
        <f>SUM(AA13:AA32)</f>
        <v>0</v>
      </c>
      <c r="AB33" s="719">
        <f>SUM(AB13:AB32)</f>
        <v>0</v>
      </c>
    </row>
    <row r="34" spans="2:33" ht="15.75" thickTop="1" x14ac:dyDescent="0.25">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7" t="s">
        <v>714</v>
      </c>
      <c r="AE34" s="713"/>
      <c r="AF34" s="713"/>
      <c r="AG34" s="713"/>
    </row>
    <row r="35" spans="2:33" x14ac:dyDescent="0.25">
      <c r="B35" s="698"/>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E35" s="713"/>
      <c r="AF35" s="713"/>
      <c r="AG35" s="713"/>
    </row>
    <row r="36" spans="2:33" x14ac:dyDescent="0.25">
      <c r="AE36" s="713"/>
      <c r="AF36" s="713"/>
      <c r="AG36" s="713"/>
    </row>
    <row r="37" spans="2:33" x14ac:dyDescent="0.25">
      <c r="AE37" s="713"/>
      <c r="AF37" s="713"/>
      <c r="AG37" s="713"/>
    </row>
    <row r="38" spans="2:33" x14ac:dyDescent="0.25">
      <c r="AE38" s="713"/>
      <c r="AF38" s="713"/>
      <c r="AG38" s="713"/>
    </row>
    <row r="39" spans="2:33" x14ac:dyDescent="0.25">
      <c r="AE39" s="713"/>
      <c r="AF39" s="713"/>
      <c r="AG39" s="713"/>
    </row>
    <row r="40" spans="2:33" x14ac:dyDescent="0.25">
      <c r="AE40" s="713"/>
      <c r="AF40" s="713"/>
      <c r="AG40" s="713"/>
    </row>
    <row r="41" spans="2:33" x14ac:dyDescent="0.25">
      <c r="AE41" s="713"/>
      <c r="AF41" s="713"/>
      <c r="AG41" s="713"/>
    </row>
  </sheetData>
  <sheetProtection algorithmName="SHA-512" hashValue="E458WEQwf7XNFcMmHauKtq7Dxg9KbZpnj5WrisH/BNk0LRopeRIhUvkbDFaEbReQ4U0OcRvqpp+SJQTzN6F7kg==" saltValue="bNgp478xLrdf60OFCVlqsg==" spinCount="100000" sheet="1" selectLockedCells="1"/>
  <protectedRanges>
    <protectedRange sqref="C12:J12 AB12" name="Range1"/>
    <protectedRange sqref="C10:J11 AA10:AA11" name="Range1_2"/>
    <protectedRange sqref="K10:Z10 K12:Z12" name="Range1_5_1"/>
    <protectedRange sqref="AA12" name="Range1_5"/>
  </protectedRanges>
  <mergeCells count="5">
    <mergeCell ref="A4:H4"/>
    <mergeCell ref="A1:H1"/>
    <mergeCell ref="A2:H2"/>
    <mergeCell ref="E9:K9"/>
    <mergeCell ref="A5:J5"/>
  </mergeCells>
  <pageMargins left="0.7" right="0.7" top="0.75" bottom="0.75" header="0.3" footer="0.3"/>
  <pageSetup scale="75" fitToWidth="3" fitToHeight="34" pageOrder="overThenDown"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1"/>
  <sheetViews>
    <sheetView topLeftCell="A3" workbookViewId="0">
      <selection activeCell="C13" sqref="C13"/>
    </sheetView>
  </sheetViews>
  <sheetFormatPr defaultColWidth="8.85546875" defaultRowHeight="15" x14ac:dyDescent="0.25"/>
  <cols>
    <col min="1" max="1" width="9" style="149" bestFit="1" customWidth="1"/>
    <col min="2" max="2" width="38.28515625" style="149" customWidth="1"/>
    <col min="3" max="3" width="21.85546875" style="149" customWidth="1"/>
    <col min="4" max="4" width="14" style="149" customWidth="1"/>
    <col min="5" max="10" width="11.140625" style="149" bestFit="1" customWidth="1"/>
    <col min="11" max="11" width="11" style="149" customWidth="1"/>
    <col min="12" max="26" width="11.140625" style="149" bestFit="1" customWidth="1"/>
    <col min="27" max="28" width="11.28515625" style="149" bestFit="1" customWidth="1"/>
    <col min="29" max="30" width="25.42578125" style="149" customWidth="1"/>
    <col min="31" max="31" width="20.85546875" style="149" bestFit="1" customWidth="1"/>
    <col min="32" max="32" width="14.140625" style="149" customWidth="1"/>
    <col min="33" max="33" width="19.42578125" style="149" customWidth="1"/>
    <col min="34" max="34" width="10.28515625" style="149" bestFit="1" customWidth="1"/>
    <col min="35" max="35" width="11.28515625" style="149" customWidth="1"/>
    <col min="36" max="37" width="8.85546875" style="149"/>
    <col min="38" max="38" width="12.85546875" style="149" customWidth="1"/>
    <col min="39" max="39" width="12.140625" style="149" customWidth="1"/>
    <col min="40" max="16384" width="8.85546875" style="149"/>
  </cols>
  <sheetData>
    <row r="1" spans="1:31" hidden="1" x14ac:dyDescent="0.25">
      <c r="A1" s="794" t="s">
        <v>323</v>
      </c>
      <c r="B1" s="794"/>
      <c r="C1" s="794"/>
      <c r="D1" s="794"/>
      <c r="E1" s="794"/>
      <c r="F1" s="794"/>
      <c r="G1" s="794"/>
      <c r="H1" s="794"/>
      <c r="I1" s="794"/>
      <c r="J1" s="794"/>
      <c r="K1" s="169"/>
      <c r="L1" s="169"/>
    </row>
    <row r="2" spans="1:31" hidden="1" x14ac:dyDescent="0.25">
      <c r="A2" s="794" t="s">
        <v>324</v>
      </c>
      <c r="B2" s="794"/>
      <c r="C2" s="794"/>
      <c r="D2" s="794"/>
      <c r="E2" s="794"/>
      <c r="F2" s="794"/>
      <c r="G2" s="794"/>
      <c r="H2" s="794"/>
      <c r="I2" s="794"/>
      <c r="J2" s="794"/>
      <c r="K2" s="169"/>
      <c r="L2" s="169"/>
    </row>
    <row r="3" spans="1:31" ht="24" customHeight="1" x14ac:dyDescent="0.25">
      <c r="A3" s="667" t="s">
        <v>738</v>
      </c>
      <c r="B3" s="560"/>
      <c r="C3" s="560"/>
      <c r="D3" s="560"/>
      <c r="E3" s="560"/>
      <c r="F3" s="560"/>
      <c r="G3" s="560"/>
      <c r="H3" s="560"/>
      <c r="I3" s="560"/>
      <c r="J3" s="560"/>
      <c r="K3" s="560"/>
      <c r="L3" s="560"/>
    </row>
    <row r="4" spans="1:31" hidden="1" x14ac:dyDescent="0.25">
      <c r="A4" s="794" t="s">
        <v>282</v>
      </c>
      <c r="B4" s="794"/>
      <c r="C4" s="794"/>
      <c r="D4" s="794"/>
      <c r="E4" s="794"/>
      <c r="F4" s="794"/>
      <c r="G4" s="794"/>
      <c r="H4" s="794"/>
      <c r="I4" s="794"/>
      <c r="J4" s="794"/>
      <c r="K4" s="169"/>
      <c r="L4" s="715"/>
      <c r="M4" s="670"/>
      <c r="N4" s="169"/>
      <c r="O4" s="169"/>
      <c r="P4" s="169"/>
      <c r="Q4" s="169"/>
      <c r="R4" s="169"/>
      <c r="S4" s="169"/>
      <c r="T4" s="169"/>
      <c r="U4" s="169"/>
      <c r="V4" s="169"/>
      <c r="W4" s="169"/>
      <c r="X4" s="169"/>
      <c r="Y4" s="169"/>
      <c r="Z4" s="169"/>
      <c r="AA4" s="169"/>
      <c r="AB4" s="169"/>
      <c r="AC4" s="169"/>
      <c r="AD4" s="169"/>
      <c r="AE4" s="169"/>
    </row>
    <row r="5" spans="1:31" ht="21" x14ac:dyDescent="0.35">
      <c r="A5" s="798" t="str">
        <f>IF('1. General Input'!D29="yes","Do not complete this schedule, Borrower is sole proprietor",IF('1. General Input'!D30="yes","Do not complete this schedule, Borrower is taxed as a general partner",IF('2. SE Owner &amp; Partner Comp'!E8&gt;0,"Do not complete this schedule, Borrower included costs in Tab 2 for self-employed individuals"," ")))</f>
        <v xml:space="preserve"> </v>
      </c>
      <c r="B5" s="798"/>
      <c r="C5" s="798"/>
      <c r="D5" s="798"/>
      <c r="E5" s="798"/>
      <c r="F5" s="798"/>
      <c r="G5" s="798"/>
      <c r="H5" s="798"/>
      <c r="I5" s="798"/>
      <c r="J5" s="798"/>
      <c r="K5" s="798"/>
      <c r="L5" s="798"/>
      <c r="M5" s="670"/>
      <c r="N5" s="169"/>
      <c r="O5" s="169"/>
      <c r="P5" s="169"/>
      <c r="Q5" s="169"/>
      <c r="R5" s="169"/>
      <c r="S5" s="169"/>
      <c r="T5" s="169"/>
      <c r="U5" s="169"/>
      <c r="V5" s="169"/>
      <c r="W5" s="169"/>
      <c r="X5" s="169"/>
      <c r="Y5" s="169"/>
      <c r="Z5" s="169"/>
      <c r="AA5" s="169"/>
      <c r="AB5" s="169"/>
      <c r="AC5" s="169"/>
      <c r="AD5" s="169"/>
      <c r="AE5" s="169"/>
    </row>
    <row r="6" spans="1:31" s="607" customFormat="1" ht="27.4" customHeight="1" x14ac:dyDescent="0.25">
      <c r="A6" s="770" t="s">
        <v>759</v>
      </c>
      <c r="E6" s="671"/>
      <c r="F6" s="671"/>
      <c r="G6" s="671"/>
    </row>
    <row r="7" spans="1:31" s="607" customFormat="1" ht="20.25" customHeight="1" x14ac:dyDescent="0.25">
      <c r="A7" s="672" t="s">
        <v>422</v>
      </c>
      <c r="B7" s="673"/>
      <c r="C7" s="673"/>
      <c r="D7" s="673"/>
      <c r="E7" s="673"/>
    </row>
    <row r="8" spans="1:31" s="607" customFormat="1" ht="20.25" customHeight="1" x14ac:dyDescent="0.25">
      <c r="A8" s="716" t="s">
        <v>739</v>
      </c>
      <c r="B8" s="717"/>
      <c r="C8" s="717"/>
      <c r="D8" s="717"/>
      <c r="E8" s="717"/>
    </row>
    <row r="9" spans="1:31" ht="68.25" customHeight="1" thickBot="1" x14ac:dyDescent="0.3">
      <c r="A9" s="155"/>
      <c r="B9" s="700"/>
      <c r="C9" s="700"/>
      <c r="D9" s="700"/>
      <c r="E9" s="700"/>
      <c r="F9" s="700"/>
      <c r="G9" s="859" t="str">
        <f>IF('1. General Input'!D23="no",IF('Rpt 7. Owner Comp Sch A Line 9'!F8&lt;'1. General Input'!D21," ","100% loan forgiveness achieved and Verifier completed.  Borrower is eligible to use Forgiveness Form 3508EZ.  Go to OnPoint SBA Portal and complete application process.")," ")</f>
        <v xml:space="preserve"> </v>
      </c>
      <c r="H9" s="859"/>
      <c r="I9" s="859"/>
      <c r="J9" s="859"/>
      <c r="K9" s="859"/>
      <c r="L9" s="859"/>
      <c r="M9" s="859"/>
      <c r="N9" s="700"/>
      <c r="O9" s="700"/>
      <c r="P9" s="700"/>
      <c r="Q9" s="700"/>
      <c r="R9" s="700"/>
      <c r="S9" s="700"/>
      <c r="T9" s="700"/>
      <c r="U9" s="700"/>
      <c r="V9" s="700"/>
      <c r="W9" s="700"/>
      <c r="X9" s="700"/>
      <c r="Y9" s="700"/>
      <c r="Z9" s="700"/>
      <c r="AA9" s="700"/>
      <c r="AB9" s="700"/>
      <c r="AC9" s="700"/>
      <c r="AD9" s="700"/>
      <c r="AE9" s="700"/>
    </row>
    <row r="10" spans="1:31" s="171" customFormat="1" x14ac:dyDescent="0.25">
      <c r="A10" s="681" t="s">
        <v>445</v>
      </c>
      <c r="B10" s="170"/>
      <c r="C10" s="170"/>
      <c r="D10" s="170"/>
      <c r="E10" s="683">
        <f>+'10. Type 1 Emp Cov. Period Comp'!E18</f>
        <v>0</v>
      </c>
      <c r="F10" s="683">
        <f>+'10. Type 1 Emp Cov. Period Comp'!F18</f>
        <v>7</v>
      </c>
      <c r="G10" s="683">
        <f>+'10. Type 1 Emp Cov. Period Comp'!G18</f>
        <v>14</v>
      </c>
      <c r="H10" s="683">
        <f>+'10. Type 1 Emp Cov. Period Comp'!H18</f>
        <v>21</v>
      </c>
      <c r="I10" s="683">
        <f>+'10. Type 1 Emp Cov. Period Comp'!I18</f>
        <v>28</v>
      </c>
      <c r="J10" s="683">
        <f>+'10. Type 1 Emp Cov. Period Comp'!J18</f>
        <v>35</v>
      </c>
      <c r="K10" s="683">
        <f>+'10. Type 1 Emp Cov. Period Comp'!K18</f>
        <v>42</v>
      </c>
      <c r="L10" s="683">
        <f>+'10. Type 1 Emp Cov. Period Comp'!L18</f>
        <v>49</v>
      </c>
      <c r="M10" s="683" t="str">
        <f>IF('1. General Input'!$D$10&gt;8,+L10+7," ")</f>
        <v xml:space="preserve"> </v>
      </c>
      <c r="N10" s="683" t="str">
        <f>IF('1. General Input'!$D$10&gt;8,+M10+7," ")</f>
        <v xml:space="preserve"> </v>
      </c>
      <c r="O10" s="683" t="str">
        <f>IF('1. General Input'!$D$10&gt;8,+N10+7," ")</f>
        <v xml:space="preserve"> </v>
      </c>
      <c r="P10" s="683" t="str">
        <f>IF('1. General Input'!$D$10&gt;8,+O10+7," ")</f>
        <v xml:space="preserve"> </v>
      </c>
      <c r="Q10" s="683" t="str">
        <f>IF('1. General Input'!$D$10&gt;8,+P10+7," ")</f>
        <v xml:space="preserve"> </v>
      </c>
      <c r="R10" s="683" t="str">
        <f>IF('1. General Input'!$D$10&gt;8,+Q10+7," ")</f>
        <v xml:space="preserve"> </v>
      </c>
      <c r="S10" s="683" t="str">
        <f>IF('1. General Input'!$D$10&gt;8,+R10+7," ")</f>
        <v xml:space="preserve"> </v>
      </c>
      <c r="T10" s="683" t="str">
        <f>IF('1. General Input'!$D$10&gt;8,+S10+7," ")</f>
        <v xml:space="preserve"> </v>
      </c>
      <c r="U10" s="683" t="str">
        <f>IF('1. General Input'!$D$10&gt;8,+T10+7," ")</f>
        <v xml:space="preserve"> </v>
      </c>
      <c r="V10" s="683" t="str">
        <f>IF('1. General Input'!$D$10&gt;8,+U10+7," ")</f>
        <v xml:space="preserve"> </v>
      </c>
      <c r="W10" s="683" t="str">
        <f>IF('1. General Input'!$D$10&gt;8,+V10+7," ")</f>
        <v xml:space="preserve"> </v>
      </c>
      <c r="X10" s="683" t="str">
        <f>IF('1. General Input'!$D$10&gt;8,+W10+7," ")</f>
        <v xml:space="preserve"> </v>
      </c>
      <c r="Y10" s="683" t="str">
        <f>IF('1. General Input'!$D$10&gt;8,+X10+7," ")</f>
        <v xml:space="preserve"> </v>
      </c>
      <c r="Z10" s="683" t="str">
        <f>IF('1. General Input'!$D$10&gt;8,+Y10+7," ")</f>
        <v xml:space="preserve"> </v>
      </c>
      <c r="AA10" s="683" t="str">
        <f>IF('1. General Input'!$D$10&gt;8,+Z10+7," ")</f>
        <v xml:space="preserve"> </v>
      </c>
      <c r="AB10" s="683" t="str">
        <f>IF('1. General Input'!$D$10&gt;8,+AA10+7," ")</f>
        <v xml:space="preserve"> </v>
      </c>
      <c r="AC10" s="683"/>
      <c r="AD10" s="683"/>
    </row>
    <row r="11" spans="1:31" s="171" customFormat="1" x14ac:dyDescent="0.25">
      <c r="A11" s="684" t="s">
        <v>446</v>
      </c>
      <c r="B11" s="172"/>
      <c r="C11" s="172"/>
      <c r="D11" s="172"/>
      <c r="E11" s="685">
        <f>+'10. Type 1 Emp Cov. Period Comp'!E19</f>
        <v>6</v>
      </c>
      <c r="F11" s="685">
        <f>+'10. Type 1 Emp Cov. Period Comp'!F19</f>
        <v>13</v>
      </c>
      <c r="G11" s="685">
        <f>+'10. Type 1 Emp Cov. Period Comp'!G19</f>
        <v>20</v>
      </c>
      <c r="H11" s="685">
        <f>+'10. Type 1 Emp Cov. Period Comp'!H19</f>
        <v>27</v>
      </c>
      <c r="I11" s="685">
        <f>+'10. Type 1 Emp Cov. Period Comp'!I19</f>
        <v>34</v>
      </c>
      <c r="J11" s="685">
        <f>+'10. Type 1 Emp Cov. Period Comp'!J19</f>
        <v>41</v>
      </c>
      <c r="K11" s="685">
        <f>+'10. Type 1 Emp Cov. Period Comp'!K19</f>
        <v>48</v>
      </c>
      <c r="L11" s="685">
        <f>+'10. Type 1 Emp Cov. Period Comp'!L19</f>
        <v>55</v>
      </c>
      <c r="M11" s="173" t="str">
        <f>IF('1. General Input'!$D$10&gt;8,+M10+6," ")</f>
        <v xml:space="preserve"> </v>
      </c>
      <c r="N11" s="173" t="str">
        <f>IF('1. General Input'!$D$10&gt;8,+N10+6," ")</f>
        <v xml:space="preserve"> </v>
      </c>
      <c r="O11" s="173" t="str">
        <f>IF('1. General Input'!$D$10&gt;8,+O10+6," ")</f>
        <v xml:space="preserve"> </v>
      </c>
      <c r="P11" s="173" t="str">
        <f>IF('1. General Input'!$D$10&gt;8,+P10+6," ")</f>
        <v xml:space="preserve"> </v>
      </c>
      <c r="Q11" s="173" t="str">
        <f>IF('1. General Input'!$D$10&gt;8,+Q10+6," ")</f>
        <v xml:space="preserve"> </v>
      </c>
      <c r="R11" s="173" t="str">
        <f>IF('1. General Input'!$D$10&gt;8,+R10+6," ")</f>
        <v xml:space="preserve"> </v>
      </c>
      <c r="S11" s="173" t="str">
        <f>IF('1. General Input'!$D$10&gt;8,+S10+6," ")</f>
        <v xml:space="preserve"> </v>
      </c>
      <c r="T11" s="173" t="str">
        <f>IF('1. General Input'!$D$10&gt;8,+T10+6," ")</f>
        <v xml:space="preserve"> </v>
      </c>
      <c r="U11" s="173" t="str">
        <f>IF('1. General Input'!$D$10&gt;8,+U10+6," ")</f>
        <v xml:space="preserve"> </v>
      </c>
      <c r="V11" s="173" t="str">
        <f>IF('1. General Input'!$D$10&gt;8,+V10+6," ")</f>
        <v xml:space="preserve"> </v>
      </c>
      <c r="W11" s="173" t="str">
        <f>IF('1. General Input'!$D$10&gt;8,+W10+6," ")</f>
        <v xml:space="preserve"> </v>
      </c>
      <c r="X11" s="173" t="str">
        <f>IF('1. General Input'!$D$10&gt;8,+X10+6," ")</f>
        <v xml:space="preserve"> </v>
      </c>
      <c r="Y11" s="173" t="str">
        <f>IF('1. General Input'!$D$10&gt;8,+Y10+6," ")</f>
        <v xml:space="preserve"> </v>
      </c>
      <c r="Z11" s="173" t="str">
        <f>IF('1. General Input'!$D$10&gt;8,+Z10+6," ")</f>
        <v xml:space="preserve"> </v>
      </c>
      <c r="AA11" s="173" t="str">
        <f>IF('1. General Input'!$D$10&gt;8,+AA10+6," ")</f>
        <v xml:space="preserve"> </v>
      </c>
      <c r="AB11" s="173" t="str">
        <f>IF('1. General Input'!$D$10&gt;8,+AB10+6," ")</f>
        <v xml:space="preserve"> </v>
      </c>
      <c r="AC11" s="685"/>
      <c r="AD11" s="685"/>
      <c r="AE11" s="172"/>
    </row>
    <row r="12" spans="1:31" s="688" customFormat="1" ht="60" x14ac:dyDescent="0.25">
      <c r="A12" s="720"/>
      <c r="B12" s="687" t="s">
        <v>454</v>
      </c>
      <c r="C12" s="687" t="s">
        <v>707</v>
      </c>
      <c r="D12" s="687"/>
      <c r="E12" s="164" t="s">
        <v>160</v>
      </c>
      <c r="F12" s="164" t="s">
        <v>161</v>
      </c>
      <c r="G12" s="164" t="s">
        <v>162</v>
      </c>
      <c r="H12" s="164" t="s">
        <v>163</v>
      </c>
      <c r="I12" s="164" t="s">
        <v>164</v>
      </c>
      <c r="J12" s="164" t="s">
        <v>165</v>
      </c>
      <c r="K12" s="164" t="s">
        <v>166</v>
      </c>
      <c r="L12" s="164" t="s">
        <v>167</v>
      </c>
      <c r="M12" s="164" t="str">
        <f>IF('1. General Input'!$D$10&gt;8,"Paid in Week 9"," ")</f>
        <v xml:space="preserve"> </v>
      </c>
      <c r="N12" s="164" t="str">
        <f>IF('1. General Input'!$D$10&gt;8,"Paid in Week 10"," ")</f>
        <v xml:space="preserve"> </v>
      </c>
      <c r="O12" s="164" t="str">
        <f>IF('1. General Input'!$D$10&gt;8,"Paid in Week 11"," ")</f>
        <v xml:space="preserve"> </v>
      </c>
      <c r="P12" s="164" t="str">
        <f>IF('1. General Input'!$D$10&gt;8,"Paid in Week 12"," ")</f>
        <v xml:space="preserve"> </v>
      </c>
      <c r="Q12" s="164" t="str">
        <f>IF('1. General Input'!$D$10&gt;8,"Paid in Week 13"," ")</f>
        <v xml:space="preserve"> </v>
      </c>
      <c r="R12" s="164" t="str">
        <f>IF('1. General Input'!$D$10&gt;8,"Paid in Week 14"," ")</f>
        <v xml:space="preserve"> </v>
      </c>
      <c r="S12" s="164" t="str">
        <f>IF('1. General Input'!$D$10&gt;8,"Paid in Week 15"," ")</f>
        <v xml:space="preserve"> </v>
      </c>
      <c r="T12" s="164" t="str">
        <f>IF('1. General Input'!$D$10&gt;8,"Paid in Week 16"," ")</f>
        <v xml:space="preserve"> </v>
      </c>
      <c r="U12" s="164" t="str">
        <f>IF('1. General Input'!$D$10&gt;8,"Paid in Week 17"," ")</f>
        <v xml:space="preserve"> </v>
      </c>
      <c r="V12" s="164" t="str">
        <f>IF('1. General Input'!$D$10&gt;8,"Paid in Week 18"," ")</f>
        <v xml:space="preserve"> </v>
      </c>
      <c r="W12" s="164" t="str">
        <f>IF('1. General Input'!$D$10&gt;8,"Paid in Week 19"," ")</f>
        <v xml:space="preserve"> </v>
      </c>
      <c r="X12" s="164" t="str">
        <f>IF('1. General Input'!$D$10&gt;8,"Paid in Week 20"," ")</f>
        <v xml:space="preserve"> </v>
      </c>
      <c r="Y12" s="164" t="str">
        <f>IF('1. General Input'!$D$10&gt;8,"Paid in Week 21"," ")</f>
        <v xml:space="preserve"> </v>
      </c>
      <c r="Z12" s="164" t="str">
        <f>IF('1. General Input'!$D$10&gt;8,"Paid in Week 22"," ")</f>
        <v xml:space="preserve"> </v>
      </c>
      <c r="AA12" s="164" t="str">
        <f>IF('1. General Input'!$D$10&gt;8,"Paid in Week 23"," ")</f>
        <v xml:space="preserve"> </v>
      </c>
      <c r="AB12" s="164" t="str">
        <f>IF('1. General Input'!$D$10&gt;8,"Paid in Week 24"," ")</f>
        <v xml:space="preserve"> </v>
      </c>
      <c r="AC12" s="164" t="s">
        <v>456</v>
      </c>
      <c r="AD12" s="164" t="s">
        <v>310</v>
      </c>
      <c r="AE12" s="164" t="s">
        <v>708</v>
      </c>
    </row>
    <row r="13" spans="1:31" x14ac:dyDescent="0.25">
      <c r="A13" s="689">
        <v>1</v>
      </c>
      <c r="B13" s="191" t="str">
        <f>IF('3. Owner-Emp 2020 Comp Wages'!B12=0," ",'3. Owner-Emp 2020 Comp Wages'!B12)</f>
        <v xml:space="preserve"> </v>
      </c>
      <c r="C13" s="647"/>
      <c r="D13" s="191"/>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647"/>
      <c r="AC13" s="647"/>
      <c r="AD13" s="721">
        <f>SUM(E13:AC13)</f>
        <v>0</v>
      </c>
      <c r="AE13" s="704">
        <f>IF((C13/12*2.5)&lt;SUM(E13:AC13),C13,SUM(E13:AC13))</f>
        <v>0</v>
      </c>
    </row>
    <row r="14" spans="1:31" x14ac:dyDescent="0.25">
      <c r="A14" s="689">
        <f>+A13+1</f>
        <v>2</v>
      </c>
      <c r="B14" s="191" t="str">
        <f>IF('3. Owner-Emp 2020 Comp Wages'!B13=0," ",'3. Owner-Emp 2020 Comp Wages'!B13)</f>
        <v xml:space="preserve"> </v>
      </c>
      <c r="C14" s="654"/>
      <c r="D14" s="191"/>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c r="AC14" s="654"/>
      <c r="AD14" s="722">
        <f t="shared" ref="AD14:AD32" si="0">SUM(E14:AC14)</f>
        <v>0</v>
      </c>
      <c r="AE14" s="706">
        <f t="shared" ref="AE14:AE32" si="1">IF((C14/12*2.5)&lt;SUM(E14:AC14),C14,SUM(E14:AC14))</f>
        <v>0</v>
      </c>
    </row>
    <row r="15" spans="1:31" x14ac:dyDescent="0.25">
      <c r="A15" s="689">
        <f t="shared" ref="A15:A32" si="2">+A14+1</f>
        <v>3</v>
      </c>
      <c r="B15" s="191" t="str">
        <f>IF('3. Owner-Emp 2020 Comp Wages'!B14=0," ",'3. Owner-Emp 2020 Comp Wages'!B14)</f>
        <v xml:space="preserve"> </v>
      </c>
      <c r="C15" s="654"/>
      <c r="D15" s="191"/>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722">
        <f t="shared" si="0"/>
        <v>0</v>
      </c>
      <c r="AE15" s="706">
        <f t="shared" si="1"/>
        <v>0</v>
      </c>
    </row>
    <row r="16" spans="1:31" x14ac:dyDescent="0.25">
      <c r="A16" s="689">
        <f t="shared" si="2"/>
        <v>4</v>
      </c>
      <c r="B16" s="191" t="str">
        <f>IF('3. Owner-Emp 2020 Comp Wages'!B15=0," ",'3. Owner-Emp 2020 Comp Wages'!B15)</f>
        <v xml:space="preserve"> </v>
      </c>
      <c r="C16" s="654"/>
      <c r="D16" s="191"/>
      <c r="E16" s="654"/>
      <c r="F16" s="654"/>
      <c r="G16" s="654"/>
      <c r="H16" s="654"/>
      <c r="I16" s="654"/>
      <c r="J16" s="654"/>
      <c r="K16" s="654"/>
      <c r="L16" s="654"/>
      <c r="M16" s="654"/>
      <c r="N16" s="654"/>
      <c r="O16" s="654"/>
      <c r="P16" s="654"/>
      <c r="Q16" s="654"/>
      <c r="R16" s="654"/>
      <c r="S16" s="654"/>
      <c r="T16" s="654"/>
      <c r="U16" s="654"/>
      <c r="V16" s="654"/>
      <c r="W16" s="654"/>
      <c r="X16" s="654"/>
      <c r="Y16" s="654"/>
      <c r="Z16" s="654"/>
      <c r="AA16" s="654"/>
      <c r="AB16" s="654"/>
      <c r="AC16" s="654"/>
      <c r="AD16" s="722">
        <f t="shared" si="0"/>
        <v>0</v>
      </c>
      <c r="AE16" s="706">
        <f t="shared" si="1"/>
        <v>0</v>
      </c>
    </row>
    <row r="17" spans="1:31" x14ac:dyDescent="0.25">
      <c r="A17" s="689">
        <f t="shared" si="2"/>
        <v>5</v>
      </c>
      <c r="B17" s="191" t="str">
        <f>IF('3. Owner-Emp 2020 Comp Wages'!B16=0," ",'3. Owner-Emp 2020 Comp Wages'!B16)</f>
        <v xml:space="preserve"> </v>
      </c>
      <c r="C17" s="654"/>
      <c r="D17" s="191"/>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654"/>
      <c r="AC17" s="654"/>
      <c r="AD17" s="722">
        <f t="shared" si="0"/>
        <v>0</v>
      </c>
      <c r="AE17" s="706">
        <f t="shared" si="1"/>
        <v>0</v>
      </c>
    </row>
    <row r="18" spans="1:31" x14ac:dyDescent="0.25">
      <c r="A18" s="689">
        <f t="shared" si="2"/>
        <v>6</v>
      </c>
      <c r="B18" s="191" t="str">
        <f>IF('3. Owner-Emp 2020 Comp Wages'!B17=0," ",'3. Owner-Emp 2020 Comp Wages'!B17)</f>
        <v xml:space="preserve"> </v>
      </c>
      <c r="C18" s="654"/>
      <c r="D18" s="191"/>
      <c r="E18" s="654"/>
      <c r="F18" s="654"/>
      <c r="G18" s="654"/>
      <c r="H18" s="654"/>
      <c r="I18" s="654"/>
      <c r="J18" s="654"/>
      <c r="K18" s="654"/>
      <c r="L18" s="654"/>
      <c r="M18" s="654"/>
      <c r="N18" s="654"/>
      <c r="O18" s="654"/>
      <c r="P18" s="654"/>
      <c r="Q18" s="654"/>
      <c r="R18" s="654"/>
      <c r="S18" s="654"/>
      <c r="T18" s="654"/>
      <c r="U18" s="654"/>
      <c r="V18" s="654"/>
      <c r="W18" s="654"/>
      <c r="X18" s="654"/>
      <c r="Y18" s="654"/>
      <c r="Z18" s="654"/>
      <c r="AA18" s="654"/>
      <c r="AB18" s="654"/>
      <c r="AC18" s="654"/>
      <c r="AD18" s="722">
        <f t="shared" si="0"/>
        <v>0</v>
      </c>
      <c r="AE18" s="706">
        <f t="shared" si="1"/>
        <v>0</v>
      </c>
    </row>
    <row r="19" spans="1:31" x14ac:dyDescent="0.25">
      <c r="A19" s="689">
        <f t="shared" si="2"/>
        <v>7</v>
      </c>
      <c r="B19" s="191" t="str">
        <f>IF('3. Owner-Emp 2020 Comp Wages'!B18=0," ",'3. Owner-Emp 2020 Comp Wages'!B18)</f>
        <v xml:space="preserve"> </v>
      </c>
      <c r="C19" s="654"/>
      <c r="D19" s="191"/>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722">
        <f t="shared" si="0"/>
        <v>0</v>
      </c>
      <c r="AE19" s="706">
        <f t="shared" si="1"/>
        <v>0</v>
      </c>
    </row>
    <row r="20" spans="1:31" x14ac:dyDescent="0.25">
      <c r="A20" s="689">
        <f t="shared" si="2"/>
        <v>8</v>
      </c>
      <c r="B20" s="191" t="str">
        <f>IF('3. Owner-Emp 2020 Comp Wages'!B19=0," ",'3. Owner-Emp 2020 Comp Wages'!B19)</f>
        <v xml:space="preserve"> </v>
      </c>
      <c r="C20" s="654"/>
      <c r="D20" s="191"/>
      <c r="E20" s="654"/>
      <c r="F20" s="654"/>
      <c r="G20" s="654"/>
      <c r="H20" s="654"/>
      <c r="I20" s="654"/>
      <c r="J20" s="654"/>
      <c r="K20" s="654"/>
      <c r="L20" s="654"/>
      <c r="M20" s="654"/>
      <c r="N20" s="654"/>
      <c r="O20" s="654"/>
      <c r="P20" s="654"/>
      <c r="Q20" s="654"/>
      <c r="R20" s="654"/>
      <c r="S20" s="654"/>
      <c r="T20" s="654"/>
      <c r="U20" s="654"/>
      <c r="V20" s="654"/>
      <c r="W20" s="654"/>
      <c r="X20" s="654"/>
      <c r="Y20" s="654"/>
      <c r="Z20" s="654"/>
      <c r="AA20" s="723"/>
      <c r="AB20" s="723"/>
      <c r="AC20" s="723"/>
      <c r="AD20" s="722">
        <f t="shared" si="0"/>
        <v>0</v>
      </c>
      <c r="AE20" s="706">
        <f t="shared" si="1"/>
        <v>0</v>
      </c>
    </row>
    <row r="21" spans="1:31" x14ac:dyDescent="0.25">
      <c r="A21" s="689">
        <f t="shared" si="2"/>
        <v>9</v>
      </c>
      <c r="B21" s="191" t="str">
        <f>IF('3. Owner-Emp 2020 Comp Wages'!B20=0," ",'3. Owner-Emp 2020 Comp Wages'!B20)</f>
        <v xml:space="preserve"> </v>
      </c>
      <c r="C21" s="654"/>
      <c r="D21" s="191"/>
      <c r="E21" s="654"/>
      <c r="F21" s="654"/>
      <c r="G21" s="654"/>
      <c r="H21" s="654"/>
      <c r="I21" s="654"/>
      <c r="J21" s="654"/>
      <c r="K21" s="654"/>
      <c r="L21" s="654"/>
      <c r="M21" s="654"/>
      <c r="N21" s="654"/>
      <c r="O21" s="654"/>
      <c r="P21" s="654"/>
      <c r="Q21" s="654"/>
      <c r="R21" s="654"/>
      <c r="S21" s="654"/>
      <c r="T21" s="654"/>
      <c r="U21" s="654"/>
      <c r="V21" s="654"/>
      <c r="W21" s="654"/>
      <c r="X21" s="654"/>
      <c r="Y21" s="654"/>
      <c r="Z21" s="654"/>
      <c r="AA21" s="723"/>
      <c r="AB21" s="723"/>
      <c r="AC21" s="723"/>
      <c r="AD21" s="722">
        <f t="shared" si="0"/>
        <v>0</v>
      </c>
      <c r="AE21" s="706">
        <f t="shared" si="1"/>
        <v>0</v>
      </c>
    </row>
    <row r="22" spans="1:31" x14ac:dyDescent="0.25">
      <c r="A22" s="689">
        <f t="shared" si="2"/>
        <v>10</v>
      </c>
      <c r="B22" s="191" t="str">
        <f>IF('3. Owner-Emp 2020 Comp Wages'!B21=0," ",'3. Owner-Emp 2020 Comp Wages'!B21)</f>
        <v xml:space="preserve"> </v>
      </c>
      <c r="C22" s="654"/>
      <c r="D22" s="191"/>
      <c r="E22" s="654"/>
      <c r="F22" s="654"/>
      <c r="G22" s="654"/>
      <c r="H22" s="654"/>
      <c r="I22" s="654"/>
      <c r="J22" s="654"/>
      <c r="K22" s="654"/>
      <c r="L22" s="654"/>
      <c r="M22" s="654"/>
      <c r="N22" s="654"/>
      <c r="O22" s="654"/>
      <c r="P22" s="654"/>
      <c r="Q22" s="654"/>
      <c r="R22" s="654"/>
      <c r="S22" s="654"/>
      <c r="T22" s="654"/>
      <c r="U22" s="654"/>
      <c r="V22" s="654"/>
      <c r="W22" s="654"/>
      <c r="X22" s="654"/>
      <c r="Y22" s="654"/>
      <c r="Z22" s="654"/>
      <c r="AA22" s="723"/>
      <c r="AB22" s="723"/>
      <c r="AC22" s="723"/>
      <c r="AD22" s="722">
        <f t="shared" si="0"/>
        <v>0</v>
      </c>
      <c r="AE22" s="706">
        <f t="shared" si="1"/>
        <v>0</v>
      </c>
    </row>
    <row r="23" spans="1:31" x14ac:dyDescent="0.25">
      <c r="A23" s="689">
        <f t="shared" si="2"/>
        <v>11</v>
      </c>
      <c r="B23" s="191" t="str">
        <f>IF('3. Owner-Emp 2020 Comp Wages'!B22=0," ",'3. Owner-Emp 2020 Comp Wages'!B22)</f>
        <v xml:space="preserve"> </v>
      </c>
      <c r="C23" s="654"/>
      <c r="D23" s="191"/>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722">
        <f t="shared" si="0"/>
        <v>0</v>
      </c>
      <c r="AE23" s="706">
        <f t="shared" si="1"/>
        <v>0</v>
      </c>
    </row>
    <row r="24" spans="1:31" x14ac:dyDescent="0.25">
      <c r="A24" s="689">
        <f t="shared" si="2"/>
        <v>12</v>
      </c>
      <c r="B24" s="191" t="str">
        <f>IF('3. Owner-Emp 2020 Comp Wages'!B23=0," ",'3. Owner-Emp 2020 Comp Wages'!B23)</f>
        <v xml:space="preserve"> </v>
      </c>
      <c r="C24" s="654"/>
      <c r="D24" s="191"/>
      <c r="E24" s="654"/>
      <c r="F24" s="654"/>
      <c r="G24" s="654"/>
      <c r="H24" s="654"/>
      <c r="I24" s="654"/>
      <c r="J24" s="654"/>
      <c r="K24" s="654"/>
      <c r="L24" s="654"/>
      <c r="M24" s="654"/>
      <c r="N24" s="654"/>
      <c r="O24" s="654"/>
      <c r="P24" s="654"/>
      <c r="Q24" s="654"/>
      <c r="R24" s="654"/>
      <c r="S24" s="654"/>
      <c r="T24" s="654"/>
      <c r="U24" s="654"/>
      <c r="V24" s="654"/>
      <c r="W24" s="654"/>
      <c r="X24" s="654"/>
      <c r="Y24" s="654"/>
      <c r="Z24" s="654"/>
      <c r="AA24" s="654"/>
      <c r="AB24" s="654"/>
      <c r="AC24" s="654"/>
      <c r="AD24" s="722">
        <f t="shared" si="0"/>
        <v>0</v>
      </c>
      <c r="AE24" s="706">
        <f t="shared" si="1"/>
        <v>0</v>
      </c>
    </row>
    <row r="25" spans="1:31" x14ac:dyDescent="0.25">
      <c r="A25" s="689">
        <f t="shared" si="2"/>
        <v>13</v>
      </c>
      <c r="B25" s="191" t="str">
        <f>IF('3. Owner-Emp 2020 Comp Wages'!B24=0," ",'3. Owner-Emp 2020 Comp Wages'!B24)</f>
        <v xml:space="preserve"> </v>
      </c>
      <c r="C25" s="654"/>
      <c r="D25" s="191"/>
      <c r="E25" s="654"/>
      <c r="F25" s="654"/>
      <c r="G25" s="654"/>
      <c r="H25" s="654"/>
      <c r="I25" s="654"/>
      <c r="J25" s="654"/>
      <c r="K25" s="654"/>
      <c r="L25" s="654"/>
      <c r="M25" s="654"/>
      <c r="N25" s="654"/>
      <c r="O25" s="654"/>
      <c r="P25" s="654"/>
      <c r="Q25" s="654"/>
      <c r="R25" s="654"/>
      <c r="S25" s="654"/>
      <c r="T25" s="654"/>
      <c r="U25" s="654"/>
      <c r="V25" s="654"/>
      <c r="W25" s="654"/>
      <c r="X25" s="654"/>
      <c r="Y25" s="654"/>
      <c r="Z25" s="654"/>
      <c r="AA25" s="723"/>
      <c r="AB25" s="723"/>
      <c r="AC25" s="723"/>
      <c r="AD25" s="722">
        <f t="shared" si="0"/>
        <v>0</v>
      </c>
      <c r="AE25" s="706">
        <f t="shared" si="1"/>
        <v>0</v>
      </c>
    </row>
    <row r="26" spans="1:31" x14ac:dyDescent="0.25">
      <c r="A26" s="689">
        <f t="shared" si="2"/>
        <v>14</v>
      </c>
      <c r="B26" s="191" t="str">
        <f>IF('3. Owner-Emp 2020 Comp Wages'!B25=0," ",'3. Owner-Emp 2020 Comp Wages'!B25)</f>
        <v xml:space="preserve"> </v>
      </c>
      <c r="C26" s="654"/>
      <c r="D26" s="191"/>
      <c r="E26" s="654"/>
      <c r="F26" s="654"/>
      <c r="G26" s="654"/>
      <c r="H26" s="654"/>
      <c r="I26" s="654"/>
      <c r="J26" s="654"/>
      <c r="K26" s="654"/>
      <c r="L26" s="654"/>
      <c r="M26" s="654"/>
      <c r="N26" s="654"/>
      <c r="O26" s="654"/>
      <c r="P26" s="654"/>
      <c r="Q26" s="654"/>
      <c r="R26" s="654"/>
      <c r="S26" s="654"/>
      <c r="T26" s="654"/>
      <c r="U26" s="654"/>
      <c r="V26" s="654"/>
      <c r="W26" s="654"/>
      <c r="X26" s="654"/>
      <c r="Y26" s="654"/>
      <c r="Z26" s="654"/>
      <c r="AA26" s="723"/>
      <c r="AB26" s="723"/>
      <c r="AC26" s="723"/>
      <c r="AD26" s="722">
        <f t="shared" si="0"/>
        <v>0</v>
      </c>
      <c r="AE26" s="706">
        <f t="shared" si="1"/>
        <v>0</v>
      </c>
    </row>
    <row r="27" spans="1:31" x14ac:dyDescent="0.25">
      <c r="A27" s="689">
        <f t="shared" si="2"/>
        <v>15</v>
      </c>
      <c r="B27" s="191" t="str">
        <f>IF('3. Owner-Emp 2020 Comp Wages'!B26=0," ",'3. Owner-Emp 2020 Comp Wages'!B26)</f>
        <v xml:space="preserve"> </v>
      </c>
      <c r="C27" s="654"/>
      <c r="D27" s="191"/>
      <c r="E27" s="654"/>
      <c r="F27" s="654"/>
      <c r="G27" s="654"/>
      <c r="H27" s="654"/>
      <c r="I27" s="654"/>
      <c r="J27" s="654"/>
      <c r="K27" s="654"/>
      <c r="L27" s="654"/>
      <c r="M27" s="654"/>
      <c r="N27" s="654"/>
      <c r="O27" s="654"/>
      <c r="P27" s="654"/>
      <c r="Q27" s="654"/>
      <c r="R27" s="654"/>
      <c r="S27" s="654"/>
      <c r="T27" s="654"/>
      <c r="U27" s="654"/>
      <c r="V27" s="654"/>
      <c r="W27" s="654"/>
      <c r="X27" s="654"/>
      <c r="Y27" s="654"/>
      <c r="Z27" s="654"/>
      <c r="AA27" s="723"/>
      <c r="AB27" s="723"/>
      <c r="AC27" s="723"/>
      <c r="AD27" s="722">
        <f t="shared" si="0"/>
        <v>0</v>
      </c>
      <c r="AE27" s="706">
        <f t="shared" si="1"/>
        <v>0</v>
      </c>
    </row>
    <row r="28" spans="1:31" x14ac:dyDescent="0.25">
      <c r="A28" s="689">
        <f t="shared" si="2"/>
        <v>16</v>
      </c>
      <c r="B28" s="191" t="str">
        <f>IF('3. Owner-Emp 2020 Comp Wages'!B27=0," ",'3. Owner-Emp 2020 Comp Wages'!B27)</f>
        <v xml:space="preserve"> </v>
      </c>
      <c r="C28" s="654"/>
      <c r="D28" s="191"/>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722">
        <f t="shared" si="0"/>
        <v>0</v>
      </c>
      <c r="AE28" s="706">
        <f t="shared" si="1"/>
        <v>0</v>
      </c>
    </row>
    <row r="29" spans="1:31" x14ac:dyDescent="0.25">
      <c r="A29" s="689">
        <f t="shared" si="2"/>
        <v>17</v>
      </c>
      <c r="B29" s="191" t="str">
        <f>IF('3. Owner-Emp 2020 Comp Wages'!B28=0," ",'3. Owner-Emp 2020 Comp Wages'!B28)</f>
        <v xml:space="preserve"> </v>
      </c>
      <c r="C29" s="654"/>
      <c r="D29" s="191"/>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722">
        <f t="shared" si="0"/>
        <v>0</v>
      </c>
      <c r="AE29" s="706">
        <f t="shared" si="1"/>
        <v>0</v>
      </c>
    </row>
    <row r="30" spans="1:31" x14ac:dyDescent="0.25">
      <c r="A30" s="689">
        <f t="shared" si="2"/>
        <v>18</v>
      </c>
      <c r="B30" s="191" t="str">
        <f>IF('3. Owner-Emp 2020 Comp Wages'!B29=0," ",'3. Owner-Emp 2020 Comp Wages'!B29)</f>
        <v xml:space="preserve"> </v>
      </c>
      <c r="C30" s="654"/>
      <c r="D30" s="191"/>
      <c r="E30" s="654"/>
      <c r="F30" s="654"/>
      <c r="G30" s="654"/>
      <c r="H30" s="654"/>
      <c r="I30" s="654"/>
      <c r="J30" s="654"/>
      <c r="K30" s="654"/>
      <c r="L30" s="654"/>
      <c r="M30" s="654"/>
      <c r="N30" s="654"/>
      <c r="O30" s="654"/>
      <c r="P30" s="654"/>
      <c r="Q30" s="654"/>
      <c r="R30" s="654"/>
      <c r="S30" s="654"/>
      <c r="T30" s="654"/>
      <c r="U30" s="654"/>
      <c r="V30" s="654"/>
      <c r="W30" s="654"/>
      <c r="X30" s="654"/>
      <c r="Y30" s="654"/>
      <c r="Z30" s="654"/>
      <c r="AA30" s="723"/>
      <c r="AB30" s="723"/>
      <c r="AC30" s="723"/>
      <c r="AD30" s="722">
        <f t="shared" si="0"/>
        <v>0</v>
      </c>
      <c r="AE30" s="706">
        <f t="shared" si="1"/>
        <v>0</v>
      </c>
    </row>
    <row r="31" spans="1:31" x14ac:dyDescent="0.25">
      <c r="A31" s="689">
        <f t="shared" si="2"/>
        <v>19</v>
      </c>
      <c r="B31" s="191" t="str">
        <f>IF('3. Owner-Emp 2020 Comp Wages'!B30=0," ",'3. Owner-Emp 2020 Comp Wages'!B30)</f>
        <v xml:space="preserve"> </v>
      </c>
      <c r="C31" s="654"/>
      <c r="D31" s="191"/>
      <c r="E31" s="654"/>
      <c r="F31" s="654"/>
      <c r="G31" s="654"/>
      <c r="H31" s="654"/>
      <c r="I31" s="654"/>
      <c r="J31" s="654"/>
      <c r="K31" s="654"/>
      <c r="L31" s="654"/>
      <c r="M31" s="654"/>
      <c r="N31" s="654"/>
      <c r="O31" s="654"/>
      <c r="P31" s="654"/>
      <c r="Q31" s="654"/>
      <c r="R31" s="654"/>
      <c r="S31" s="654"/>
      <c r="T31" s="654"/>
      <c r="U31" s="654"/>
      <c r="V31" s="654"/>
      <c r="W31" s="654"/>
      <c r="X31" s="654"/>
      <c r="Y31" s="654"/>
      <c r="Z31" s="654"/>
      <c r="AA31" s="723"/>
      <c r="AB31" s="723"/>
      <c r="AC31" s="723"/>
      <c r="AD31" s="722">
        <f t="shared" si="0"/>
        <v>0</v>
      </c>
      <c r="AE31" s="706">
        <f t="shared" si="1"/>
        <v>0</v>
      </c>
    </row>
    <row r="32" spans="1:31" ht="15.75" thickBot="1" x14ac:dyDescent="0.3">
      <c r="A32" s="689">
        <f t="shared" si="2"/>
        <v>20</v>
      </c>
      <c r="B32" s="191" t="str">
        <f>IF('3. Owner-Emp 2020 Comp Wages'!B31=0," ",'3. Owner-Emp 2020 Comp Wages'!B31)</f>
        <v xml:space="preserve"> </v>
      </c>
      <c r="C32" s="654"/>
      <c r="D32" s="191"/>
      <c r="E32" s="654"/>
      <c r="F32" s="654"/>
      <c r="G32" s="654"/>
      <c r="H32" s="654"/>
      <c r="I32" s="654"/>
      <c r="J32" s="654"/>
      <c r="K32" s="654"/>
      <c r="L32" s="654"/>
      <c r="M32" s="654"/>
      <c r="N32" s="654"/>
      <c r="O32" s="654"/>
      <c r="P32" s="654"/>
      <c r="Q32" s="654"/>
      <c r="R32" s="654"/>
      <c r="S32" s="654"/>
      <c r="T32" s="654"/>
      <c r="U32" s="654"/>
      <c r="V32" s="654"/>
      <c r="W32" s="654"/>
      <c r="X32" s="654"/>
      <c r="Y32" s="654"/>
      <c r="Z32" s="654"/>
      <c r="AA32" s="723"/>
      <c r="AB32" s="723"/>
      <c r="AC32" s="723"/>
      <c r="AD32" s="722">
        <f t="shared" si="0"/>
        <v>0</v>
      </c>
      <c r="AE32" s="706">
        <f t="shared" si="1"/>
        <v>0</v>
      </c>
    </row>
    <row r="33" spans="2:36" ht="15.75" thickBot="1" x14ac:dyDescent="0.3">
      <c r="B33" s="149" t="s">
        <v>26</v>
      </c>
      <c r="C33" s="724">
        <f>SUM(C13:C32)</f>
        <v>0</v>
      </c>
      <c r="E33" s="724">
        <f>SUM(E13:E32)</f>
        <v>0</v>
      </c>
      <c r="F33" s="724">
        <f t="shared" ref="F33:AB33" si="3">SUM(F13:F32)</f>
        <v>0</v>
      </c>
      <c r="G33" s="724">
        <f t="shared" si="3"/>
        <v>0</v>
      </c>
      <c r="H33" s="724">
        <f t="shared" si="3"/>
        <v>0</v>
      </c>
      <c r="I33" s="724">
        <f t="shared" si="3"/>
        <v>0</v>
      </c>
      <c r="J33" s="724">
        <f t="shared" si="3"/>
        <v>0</v>
      </c>
      <c r="K33" s="724">
        <f t="shared" si="3"/>
        <v>0</v>
      </c>
      <c r="L33" s="724">
        <f t="shared" si="3"/>
        <v>0</v>
      </c>
      <c r="M33" s="724">
        <f t="shared" si="3"/>
        <v>0</v>
      </c>
      <c r="N33" s="724">
        <f t="shared" si="3"/>
        <v>0</v>
      </c>
      <c r="O33" s="724">
        <f t="shared" si="3"/>
        <v>0</v>
      </c>
      <c r="P33" s="724">
        <f t="shared" si="3"/>
        <v>0</v>
      </c>
      <c r="Q33" s="724">
        <f t="shared" si="3"/>
        <v>0</v>
      </c>
      <c r="R33" s="724">
        <f t="shared" si="3"/>
        <v>0</v>
      </c>
      <c r="S33" s="724">
        <f t="shared" si="3"/>
        <v>0</v>
      </c>
      <c r="T33" s="724">
        <f t="shared" si="3"/>
        <v>0</v>
      </c>
      <c r="U33" s="724">
        <f t="shared" si="3"/>
        <v>0</v>
      </c>
      <c r="V33" s="724">
        <f t="shared" si="3"/>
        <v>0</v>
      </c>
      <c r="W33" s="724">
        <f t="shared" si="3"/>
        <v>0</v>
      </c>
      <c r="X33" s="724">
        <f t="shared" si="3"/>
        <v>0</v>
      </c>
      <c r="Y33" s="724">
        <f t="shared" si="3"/>
        <v>0</v>
      </c>
      <c r="Z33" s="724">
        <f t="shared" si="3"/>
        <v>0</v>
      </c>
      <c r="AA33" s="724">
        <f t="shared" si="3"/>
        <v>0</v>
      </c>
      <c r="AB33" s="724">
        <f t="shared" si="3"/>
        <v>0</v>
      </c>
      <c r="AC33" s="724">
        <f>SUM(AC13:AC32)</f>
        <v>0</v>
      </c>
      <c r="AD33" s="724">
        <f>SUM(AD13:AD32)</f>
        <v>0</v>
      </c>
      <c r="AE33" s="719">
        <f>SUM(AE13:AE32)</f>
        <v>0</v>
      </c>
    </row>
    <row r="34" spans="2:36" ht="15.75" thickTop="1" x14ac:dyDescent="0.25">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7" t="s">
        <v>715</v>
      </c>
      <c r="AH34" s="713"/>
      <c r="AI34" s="713"/>
      <c r="AJ34" s="713"/>
    </row>
    <row r="35" spans="2:36" x14ac:dyDescent="0.25">
      <c r="B35" s="698"/>
      <c r="C35" s="698"/>
      <c r="D35" s="698"/>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C35" s="696"/>
      <c r="AD35" s="696"/>
      <c r="AE35" s="696"/>
      <c r="AH35" s="713"/>
      <c r="AI35" s="713"/>
      <c r="AJ35" s="713"/>
    </row>
    <row r="36" spans="2:36" x14ac:dyDescent="0.25">
      <c r="AH36" s="713"/>
      <c r="AI36" s="713"/>
      <c r="AJ36" s="713"/>
    </row>
    <row r="37" spans="2:36" x14ac:dyDescent="0.25">
      <c r="AH37" s="713"/>
      <c r="AI37" s="713"/>
      <c r="AJ37" s="713"/>
    </row>
    <row r="38" spans="2:36" x14ac:dyDescent="0.25">
      <c r="AH38" s="713"/>
      <c r="AI38" s="713"/>
      <c r="AJ38" s="713"/>
    </row>
    <row r="39" spans="2:36" x14ac:dyDescent="0.25">
      <c r="AH39" s="713"/>
      <c r="AI39" s="713"/>
      <c r="AJ39" s="713"/>
    </row>
    <row r="40" spans="2:36" x14ac:dyDescent="0.25">
      <c r="AH40" s="713"/>
      <c r="AI40" s="713"/>
      <c r="AJ40" s="713"/>
    </row>
    <row r="41" spans="2:36" x14ac:dyDescent="0.25">
      <c r="AH41" s="713"/>
      <c r="AI41" s="713"/>
      <c r="AJ41" s="713"/>
    </row>
  </sheetData>
  <sheetProtection algorithmName="SHA-512" hashValue="HRmFgYTflmKB/b1u7ZDHgamyD7Fo6/DhENUqPtqHrqCksve7BXtfcDfGTXe397rLG4ELxRx/lRmhkB8SmBFkJg==" saltValue="TVs+CI1JkOXMSDSrCWe1DA==" spinCount="100000" sheet="1" selectLockedCells="1"/>
  <protectedRanges>
    <protectedRange sqref="E12:L12" name="Range1"/>
    <protectedRange sqref="E10:L11 AC10:AD11" name="Range1_2_1"/>
    <protectedRange sqref="M10:AB10 M12:AB12" name="Range1_5_1_1"/>
    <protectedRange sqref="AC12" name="Range1_5"/>
  </protectedRanges>
  <mergeCells count="5">
    <mergeCell ref="A4:J4"/>
    <mergeCell ref="A1:J1"/>
    <mergeCell ref="A2:J2"/>
    <mergeCell ref="G9:M9"/>
    <mergeCell ref="A5:L5"/>
  </mergeCells>
  <pageMargins left="0.7" right="0.7" top="0.75" bottom="0.75" header="0.3" footer="0.3"/>
  <pageSetup scale="63" fitToWidth="3" fitToHeight="34" pageOrder="overThenDown" orientation="landscape"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1"/>
  <sheetViews>
    <sheetView topLeftCell="A3" workbookViewId="0">
      <selection activeCell="C13" sqref="C13"/>
    </sheetView>
  </sheetViews>
  <sheetFormatPr defaultColWidth="8.85546875" defaultRowHeight="15" x14ac:dyDescent="0.25"/>
  <cols>
    <col min="1" max="1" width="9" style="149" bestFit="1" customWidth="1"/>
    <col min="2" max="2" width="38.28515625" style="149" customWidth="1"/>
    <col min="3" max="8" width="11.140625" style="149" bestFit="1" customWidth="1"/>
    <col min="9" max="9" width="11" style="149" customWidth="1"/>
    <col min="10" max="24" width="11.140625" style="149" bestFit="1" customWidth="1"/>
    <col min="25" max="26" width="11.28515625" style="149" bestFit="1" customWidth="1"/>
    <col min="27" max="27" width="25.42578125" style="149" customWidth="1"/>
    <col min="28" max="28" width="20.85546875" style="149" bestFit="1" customWidth="1"/>
    <col min="29" max="29" width="14.140625" style="149" customWidth="1"/>
    <col min="30" max="30" width="19.42578125" style="149" customWidth="1"/>
    <col min="31" max="31" width="10.28515625" style="149" bestFit="1" customWidth="1"/>
    <col min="32" max="32" width="11.28515625" style="149" customWidth="1"/>
    <col min="33" max="34" width="8.85546875" style="149"/>
    <col min="35" max="35" width="12.85546875" style="149" customWidth="1"/>
    <col min="36" max="36" width="12.140625" style="149" customWidth="1"/>
    <col min="37" max="16384" width="8.85546875" style="149"/>
  </cols>
  <sheetData>
    <row r="1" spans="1:28" hidden="1" x14ac:dyDescent="0.25">
      <c r="A1" s="794" t="s">
        <v>323</v>
      </c>
      <c r="B1" s="794"/>
      <c r="C1" s="794"/>
      <c r="D1" s="794"/>
      <c r="E1" s="794"/>
      <c r="F1" s="794"/>
      <c r="G1" s="794"/>
      <c r="H1" s="794"/>
      <c r="I1" s="169"/>
      <c r="J1" s="169"/>
    </row>
    <row r="2" spans="1:28" hidden="1" x14ac:dyDescent="0.25">
      <c r="A2" s="794" t="s">
        <v>324</v>
      </c>
      <c r="B2" s="794"/>
      <c r="C2" s="794"/>
      <c r="D2" s="794"/>
      <c r="E2" s="794"/>
      <c r="F2" s="794"/>
      <c r="G2" s="794"/>
      <c r="H2" s="794"/>
      <c r="I2" s="169"/>
      <c r="J2" s="169"/>
    </row>
    <row r="3" spans="1:28" ht="22.5" customHeight="1" x14ac:dyDescent="0.25">
      <c r="A3" s="667" t="s">
        <v>740</v>
      </c>
      <c r="B3" s="560"/>
      <c r="C3" s="560"/>
      <c r="D3" s="560"/>
      <c r="E3" s="560"/>
      <c r="F3" s="560"/>
      <c r="G3" s="560"/>
      <c r="H3" s="560"/>
      <c r="I3" s="560"/>
      <c r="J3" s="560"/>
    </row>
    <row r="4" spans="1:28" hidden="1" x14ac:dyDescent="0.25">
      <c r="A4" s="794" t="s">
        <v>282</v>
      </c>
      <c r="B4" s="794"/>
      <c r="C4" s="794"/>
      <c r="D4" s="794"/>
      <c r="E4" s="794"/>
      <c r="F4" s="794"/>
      <c r="G4" s="794"/>
      <c r="H4" s="794"/>
      <c r="I4" s="169"/>
      <c r="J4" s="715"/>
      <c r="K4" s="670"/>
      <c r="L4" s="169"/>
      <c r="M4" s="169"/>
      <c r="N4" s="169"/>
      <c r="O4" s="169"/>
      <c r="P4" s="169"/>
      <c r="Q4" s="169"/>
      <c r="R4" s="169"/>
      <c r="S4" s="169"/>
      <c r="T4" s="169"/>
      <c r="U4" s="169"/>
      <c r="V4" s="169"/>
      <c r="W4" s="169"/>
      <c r="X4" s="169"/>
      <c r="Y4" s="169"/>
      <c r="Z4" s="169"/>
      <c r="AA4" s="169"/>
      <c r="AB4" s="169"/>
    </row>
    <row r="5" spans="1:28" s="725" customFormat="1" ht="21" x14ac:dyDescent="0.25">
      <c r="A5" s="860" t="str">
        <f>IF('1. General Input'!D29="yes","Do not complete this schedule, Borrower is sole proprietor",IF('1. General Input'!D30="yes","Do not complete this schedule, Borrower is taxed as a general partner",IF('2. SE Owner &amp; Partner Comp'!E8&gt;0,"Do not complete this schedule, Borrower included costs in Tab 2 for self-employed individuals"," ")))</f>
        <v xml:space="preserve"> </v>
      </c>
      <c r="B5" s="860"/>
      <c r="C5" s="860"/>
      <c r="D5" s="860"/>
      <c r="E5" s="860"/>
      <c r="F5" s="860"/>
      <c r="G5" s="860"/>
      <c r="H5" s="860"/>
      <c r="I5" s="860"/>
      <c r="J5" s="860"/>
      <c r="L5" s="726"/>
      <c r="M5" s="726"/>
      <c r="N5" s="726"/>
      <c r="O5" s="726"/>
      <c r="P5" s="726"/>
      <c r="Q5" s="726"/>
      <c r="R5" s="726"/>
      <c r="S5" s="726"/>
      <c r="T5" s="726"/>
      <c r="U5" s="726"/>
      <c r="V5" s="726"/>
      <c r="W5" s="726"/>
      <c r="X5" s="726"/>
      <c r="Y5" s="726"/>
      <c r="Z5" s="726"/>
      <c r="AA5" s="726"/>
      <c r="AB5" s="726"/>
    </row>
    <row r="6" spans="1:28" s="607" customFormat="1" ht="40.9" customHeight="1" x14ac:dyDescent="0.25">
      <c r="A6" s="770" t="s">
        <v>759</v>
      </c>
      <c r="C6" s="671"/>
      <c r="D6" s="671"/>
      <c r="E6" s="671"/>
    </row>
    <row r="7" spans="1:28" s="607" customFormat="1" ht="20.25" customHeight="1" x14ac:dyDescent="0.25">
      <c r="A7" s="672" t="s">
        <v>422</v>
      </c>
      <c r="B7" s="673"/>
      <c r="C7" s="673"/>
    </row>
    <row r="8" spans="1:28" s="607" customFormat="1" ht="20.25" customHeight="1" x14ac:dyDescent="0.25">
      <c r="A8" s="716" t="s">
        <v>741</v>
      </c>
      <c r="B8" s="717"/>
      <c r="C8" s="717"/>
    </row>
    <row r="9" spans="1:28" ht="69" customHeight="1" thickBot="1" x14ac:dyDescent="0.3">
      <c r="A9" s="155"/>
      <c r="B9" s="700"/>
      <c r="C9" s="700"/>
      <c r="D9" s="700"/>
      <c r="E9" s="859" t="str">
        <f>IF('1. General Input'!D23="no",IF('Rpt 7. Owner Comp Sch A Line 9'!F8&lt;'1. General Input'!D21," ","100% loan forgiveness achieved and Verifier completed.  Borrower is eligible to use Forgiveness Form 3508EZ.  Go to OnPoint SBA Portal and complete application process.")," ")</f>
        <v xml:space="preserve"> </v>
      </c>
      <c r="F9" s="859"/>
      <c r="G9" s="859"/>
      <c r="H9" s="859"/>
      <c r="I9" s="859"/>
      <c r="J9" s="859"/>
      <c r="K9" s="859"/>
      <c r="L9" s="700"/>
      <c r="M9" s="700"/>
      <c r="N9" s="700"/>
      <c r="O9" s="700"/>
      <c r="P9" s="700"/>
      <c r="Q9" s="700"/>
      <c r="R9" s="700"/>
      <c r="S9" s="700"/>
      <c r="T9" s="700"/>
      <c r="U9" s="700"/>
      <c r="V9" s="700"/>
      <c r="W9" s="700"/>
      <c r="X9" s="700"/>
      <c r="Y9" s="700"/>
      <c r="Z9" s="700"/>
      <c r="AA9" s="700"/>
      <c r="AB9" s="700"/>
    </row>
    <row r="10" spans="1:28" s="171" customFormat="1" x14ac:dyDescent="0.25">
      <c r="A10" s="681" t="s">
        <v>445</v>
      </c>
      <c r="B10" s="170"/>
      <c r="C10" s="683">
        <f>+'10. Type 1 Emp Cov. Period Comp'!E18</f>
        <v>0</v>
      </c>
      <c r="D10" s="683">
        <f>+'10. Type 1 Emp Cov. Period Comp'!F18</f>
        <v>7</v>
      </c>
      <c r="E10" s="683">
        <f>+'10. Type 1 Emp Cov. Period Comp'!G18</f>
        <v>14</v>
      </c>
      <c r="F10" s="683">
        <f>+'10. Type 1 Emp Cov. Period Comp'!H18</f>
        <v>21</v>
      </c>
      <c r="G10" s="683">
        <f>+'10. Type 1 Emp Cov. Period Comp'!I18</f>
        <v>28</v>
      </c>
      <c r="H10" s="683">
        <f>+'10. Type 1 Emp Cov. Period Comp'!J18</f>
        <v>35</v>
      </c>
      <c r="I10" s="683">
        <f>+'10. Type 1 Emp Cov. Period Comp'!K18</f>
        <v>42</v>
      </c>
      <c r="J10" s="683">
        <f>+'10. Type 1 Emp Cov. Period Comp'!L18</f>
        <v>49</v>
      </c>
      <c r="K10" s="683" t="str">
        <f>IF('1. General Input'!$D$10&gt;8,+J10+7," ")</f>
        <v xml:space="preserve"> </v>
      </c>
      <c r="L10" s="683" t="str">
        <f>IF('1. General Input'!$D$10&gt;8,+K10+7," ")</f>
        <v xml:space="preserve"> </v>
      </c>
      <c r="M10" s="683" t="str">
        <f>IF('1. General Input'!$D$10&gt;8,+L10+7," ")</f>
        <v xml:space="preserve"> </v>
      </c>
      <c r="N10" s="683" t="str">
        <f>IF('1. General Input'!$D$10&gt;8,+M10+7," ")</f>
        <v xml:space="preserve"> </v>
      </c>
      <c r="O10" s="683" t="str">
        <f>IF('1. General Input'!$D$10&gt;8,+N10+7," ")</f>
        <v xml:space="preserve"> </v>
      </c>
      <c r="P10" s="683" t="str">
        <f>IF('1. General Input'!$D$10&gt;8,+O10+7," ")</f>
        <v xml:space="preserve"> </v>
      </c>
      <c r="Q10" s="683" t="str">
        <f>IF('1. General Input'!$D$10&gt;8,+P10+7," ")</f>
        <v xml:space="preserve"> </v>
      </c>
      <c r="R10" s="683" t="str">
        <f>IF('1. General Input'!$D$10&gt;8,+Q10+7," ")</f>
        <v xml:space="preserve"> </v>
      </c>
      <c r="S10" s="683" t="str">
        <f>IF('1. General Input'!$D$10&gt;8,+R10+7," ")</f>
        <v xml:space="preserve"> </v>
      </c>
      <c r="T10" s="683" t="str">
        <f>IF('1. General Input'!$D$10&gt;8,+S10+7," ")</f>
        <v xml:space="preserve"> </v>
      </c>
      <c r="U10" s="683" t="str">
        <f>IF('1. General Input'!$D$10&gt;8,+T10+7," ")</f>
        <v xml:space="preserve"> </v>
      </c>
      <c r="V10" s="683" t="str">
        <f>IF('1. General Input'!$D$10&gt;8,+U10+7," ")</f>
        <v xml:space="preserve"> </v>
      </c>
      <c r="W10" s="683" t="str">
        <f>IF('1. General Input'!$D$10&gt;8,+V10+7," ")</f>
        <v xml:space="preserve"> </v>
      </c>
      <c r="X10" s="683" t="str">
        <f>IF('1. General Input'!$D$10&gt;8,+W10+7," ")</f>
        <v xml:space="preserve"> </v>
      </c>
      <c r="Y10" s="683" t="str">
        <f>IF('1. General Input'!$D$10&gt;8,+X10+7," ")</f>
        <v xml:space="preserve"> </v>
      </c>
      <c r="Z10" s="683" t="str">
        <f>IF('1. General Input'!$D$10&gt;8,+Y10+7," ")</f>
        <v xml:space="preserve"> </v>
      </c>
      <c r="AA10" s="683"/>
    </row>
    <row r="11" spans="1:28" s="171" customFormat="1" x14ac:dyDescent="0.25">
      <c r="A11" s="684" t="s">
        <v>446</v>
      </c>
      <c r="B11" s="727"/>
      <c r="C11" s="685">
        <f>+'10. Type 1 Emp Cov. Period Comp'!E19</f>
        <v>6</v>
      </c>
      <c r="D11" s="685">
        <f>+'10. Type 1 Emp Cov. Period Comp'!F19</f>
        <v>13</v>
      </c>
      <c r="E11" s="685">
        <f>+'10. Type 1 Emp Cov. Period Comp'!G19</f>
        <v>20</v>
      </c>
      <c r="F11" s="685">
        <f>+'10. Type 1 Emp Cov. Period Comp'!H19</f>
        <v>27</v>
      </c>
      <c r="G11" s="685">
        <f>+'10. Type 1 Emp Cov. Period Comp'!I19</f>
        <v>34</v>
      </c>
      <c r="H11" s="685">
        <f>+'10. Type 1 Emp Cov. Period Comp'!J19</f>
        <v>41</v>
      </c>
      <c r="I11" s="685">
        <f>+'10. Type 1 Emp Cov. Period Comp'!K19</f>
        <v>48</v>
      </c>
      <c r="J11" s="685">
        <f>+'10. Type 1 Emp Cov. Period Comp'!L19</f>
        <v>55</v>
      </c>
      <c r="K11" s="173" t="str">
        <f>IF('1. General Input'!$D$10&gt;8,+K10+6," ")</f>
        <v xml:space="preserve"> </v>
      </c>
      <c r="L11" s="173" t="str">
        <f>IF('1. General Input'!$D$10&gt;8,+L10+6," ")</f>
        <v xml:space="preserve"> </v>
      </c>
      <c r="M11" s="173" t="str">
        <f>IF('1. General Input'!$D$10&gt;8,+M10+6," ")</f>
        <v xml:space="preserve"> </v>
      </c>
      <c r="N11" s="173" t="str">
        <f>IF('1. General Input'!$D$10&gt;8,+N10+6," ")</f>
        <v xml:space="preserve"> </v>
      </c>
      <c r="O11" s="173" t="str">
        <f>IF('1. General Input'!$D$10&gt;8,+O10+6," ")</f>
        <v xml:space="preserve"> </v>
      </c>
      <c r="P11" s="173" t="str">
        <f>IF('1. General Input'!$D$10&gt;8,+P10+6," ")</f>
        <v xml:space="preserve"> </v>
      </c>
      <c r="Q11" s="173" t="str">
        <f>IF('1. General Input'!$D$10&gt;8,+Q10+6," ")</f>
        <v xml:space="preserve"> </v>
      </c>
      <c r="R11" s="173" t="str">
        <f>IF('1. General Input'!$D$10&gt;8,+R10+6," ")</f>
        <v xml:space="preserve"> </v>
      </c>
      <c r="S11" s="173" t="str">
        <f>IF('1. General Input'!$D$10&gt;8,+S10+6," ")</f>
        <v xml:space="preserve"> </v>
      </c>
      <c r="T11" s="173" t="str">
        <f>IF('1. General Input'!$D$10&gt;8,+T10+6," ")</f>
        <v xml:space="preserve"> </v>
      </c>
      <c r="U11" s="173" t="str">
        <f>IF('1. General Input'!$D$10&gt;8,+U10+6," ")</f>
        <v xml:space="preserve"> </v>
      </c>
      <c r="V11" s="173" t="str">
        <f>IF('1. General Input'!$D$10&gt;8,+V10+6," ")</f>
        <v xml:space="preserve"> </v>
      </c>
      <c r="W11" s="173" t="str">
        <f>IF('1. General Input'!$D$10&gt;8,+W10+6," ")</f>
        <v xml:space="preserve"> </v>
      </c>
      <c r="X11" s="173" t="str">
        <f>IF('1. General Input'!$D$10&gt;8,+X10+6," ")</f>
        <v xml:space="preserve"> </v>
      </c>
      <c r="Y11" s="173" t="str">
        <f>IF('1. General Input'!$D$10&gt;8,+Y10+6," ")</f>
        <v xml:space="preserve"> </v>
      </c>
      <c r="Z11" s="173" t="str">
        <f>IF('1. General Input'!$D$10&gt;8,+Z10+6," ")</f>
        <v xml:space="preserve"> </v>
      </c>
      <c r="AA11" s="685"/>
      <c r="AB11" s="172"/>
    </row>
    <row r="12" spans="1:28" s="688" customFormat="1" ht="60" x14ac:dyDescent="0.25">
      <c r="A12" s="720"/>
      <c r="B12" s="687" t="s">
        <v>454</v>
      </c>
      <c r="C12" s="164" t="s">
        <v>160</v>
      </c>
      <c r="D12" s="164" t="s">
        <v>161</v>
      </c>
      <c r="E12" s="164" t="s">
        <v>162</v>
      </c>
      <c r="F12" s="164" t="s">
        <v>163</v>
      </c>
      <c r="G12" s="164" t="s">
        <v>164</v>
      </c>
      <c r="H12" s="164" t="s">
        <v>165</v>
      </c>
      <c r="I12" s="164" t="s">
        <v>166</v>
      </c>
      <c r="J12" s="164" t="s">
        <v>167</v>
      </c>
      <c r="K12" s="164" t="str">
        <f>IF('1. General Input'!$D$10&gt;8,"Paid in Week 9"," ")</f>
        <v xml:space="preserve"> </v>
      </c>
      <c r="L12" s="164" t="str">
        <f>IF('1. General Input'!$D$10&gt;8,"Paid in Week 10"," ")</f>
        <v xml:space="preserve"> </v>
      </c>
      <c r="M12" s="164" t="str">
        <f>IF('1. General Input'!$D$10&gt;8,"Paid in Week 11"," ")</f>
        <v xml:space="preserve"> </v>
      </c>
      <c r="N12" s="164" t="str">
        <f>IF('1. General Input'!$D$10&gt;8,"Paid in Week 12"," ")</f>
        <v xml:space="preserve"> </v>
      </c>
      <c r="O12" s="164" t="str">
        <f>IF('1. General Input'!$D$10&gt;8,"Paid in Week 13"," ")</f>
        <v xml:space="preserve"> </v>
      </c>
      <c r="P12" s="164" t="str">
        <f>IF('1. General Input'!$D$10&gt;8,"Paid in Week 14"," ")</f>
        <v xml:space="preserve"> </v>
      </c>
      <c r="Q12" s="164" t="str">
        <f>IF('1. General Input'!$D$10&gt;8,"Paid in Week 15"," ")</f>
        <v xml:space="preserve"> </v>
      </c>
      <c r="R12" s="164" t="str">
        <f>IF('1. General Input'!$D$10&gt;8,"Paid in Week 16"," ")</f>
        <v xml:space="preserve"> </v>
      </c>
      <c r="S12" s="164" t="str">
        <f>IF('1. General Input'!$D$10&gt;8,"Paid in Week 17"," ")</f>
        <v xml:space="preserve"> </v>
      </c>
      <c r="T12" s="164" t="str">
        <f>IF('1. General Input'!$D$10&gt;8,"Paid in Week 18"," ")</f>
        <v xml:space="preserve"> </v>
      </c>
      <c r="U12" s="164" t="str">
        <f>IF('1. General Input'!$D$10&gt;8,"Paid in Week 19"," ")</f>
        <v xml:space="preserve"> </v>
      </c>
      <c r="V12" s="164" t="str">
        <f>IF('1. General Input'!$D$10&gt;8,"Paid in Week 20"," ")</f>
        <v xml:space="preserve"> </v>
      </c>
      <c r="W12" s="164" t="str">
        <f>IF('1. General Input'!$D$10&gt;8,"Paid in Week 21"," ")</f>
        <v xml:space="preserve"> </v>
      </c>
      <c r="X12" s="164" t="str">
        <f>IF('1. General Input'!$D$10&gt;8,"Paid in Week 22"," ")</f>
        <v xml:space="preserve"> </v>
      </c>
      <c r="Y12" s="164" t="str">
        <f>IF('1. General Input'!$D$10&gt;8,"Paid in Week 23"," ")</f>
        <v xml:space="preserve"> </v>
      </c>
      <c r="Z12" s="164" t="str">
        <f>IF('1. General Input'!$D$10&gt;8,"Paid in Week 24"," ")</f>
        <v xml:space="preserve"> </v>
      </c>
      <c r="AA12" s="164" t="s">
        <v>535</v>
      </c>
      <c r="AB12" s="164" t="s">
        <v>536</v>
      </c>
    </row>
    <row r="13" spans="1:28" x14ac:dyDescent="0.25">
      <c r="A13" s="689">
        <v>1</v>
      </c>
      <c r="B13" s="191" t="str">
        <f>IF('3. Owner-Emp 2020 Comp Wages'!B12=0," ",'3. Owner-Emp 2020 Comp Wages'!B12)</f>
        <v xml:space="preserve"> </v>
      </c>
      <c r="C13" s="647"/>
      <c r="D13" s="647"/>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704">
        <f>IF(SUM(C13:AA13)&lt;0,0,SUM(C13:AA13))</f>
        <v>0</v>
      </c>
    </row>
    <row r="14" spans="1:28" x14ac:dyDescent="0.25">
      <c r="A14" s="689">
        <f>+A13+1</f>
        <v>2</v>
      </c>
      <c r="B14" s="191" t="str">
        <f>IF('3. Owner-Emp 2020 Comp Wages'!B13=0," ",'3. Owner-Emp 2020 Comp Wages'!B13)</f>
        <v xml:space="preserve"> </v>
      </c>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706">
        <f>IF(SUM(C14:AA14)&lt;0,0,SUM(C14:AA14))</f>
        <v>0</v>
      </c>
    </row>
    <row r="15" spans="1:28" x14ac:dyDescent="0.25">
      <c r="A15" s="689">
        <f t="shared" ref="A15:A32" si="0">+A14+1</f>
        <v>3</v>
      </c>
      <c r="B15" s="191" t="str">
        <f>IF('3. Owner-Emp 2020 Comp Wages'!B14=0," ",'3. Owner-Emp 2020 Comp Wages'!B14)</f>
        <v xml:space="preserve"> </v>
      </c>
      <c r="C15" s="654"/>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706">
        <f t="shared" ref="AB15:AB32" si="1">IF(SUM(C15:AA15)&lt;0,0,SUM(C15:AA15))</f>
        <v>0</v>
      </c>
    </row>
    <row r="16" spans="1:28" x14ac:dyDescent="0.25">
      <c r="A16" s="689">
        <f t="shared" si="0"/>
        <v>4</v>
      </c>
      <c r="B16" s="191" t="str">
        <f>IF('3. Owner-Emp 2020 Comp Wages'!B15=0," ",'3. Owner-Emp 2020 Comp Wages'!B15)</f>
        <v xml:space="preserve"> </v>
      </c>
      <c r="C16" s="654"/>
      <c r="D16" s="654"/>
      <c r="E16" s="654"/>
      <c r="F16" s="654"/>
      <c r="G16" s="654"/>
      <c r="H16" s="654"/>
      <c r="I16" s="654"/>
      <c r="J16" s="654"/>
      <c r="K16" s="654"/>
      <c r="L16" s="654"/>
      <c r="M16" s="654"/>
      <c r="N16" s="654"/>
      <c r="O16" s="654"/>
      <c r="P16" s="654"/>
      <c r="Q16" s="654"/>
      <c r="R16" s="654"/>
      <c r="S16" s="654"/>
      <c r="T16" s="654"/>
      <c r="U16" s="654"/>
      <c r="V16" s="654"/>
      <c r="W16" s="654"/>
      <c r="X16" s="654"/>
      <c r="Y16" s="654"/>
      <c r="Z16" s="654"/>
      <c r="AA16" s="654"/>
      <c r="AB16" s="706">
        <f t="shared" si="1"/>
        <v>0</v>
      </c>
    </row>
    <row r="17" spans="1:28" x14ac:dyDescent="0.25">
      <c r="A17" s="689">
        <f t="shared" si="0"/>
        <v>5</v>
      </c>
      <c r="B17" s="191" t="str">
        <f>IF('3. Owner-Emp 2020 Comp Wages'!B16=0," ",'3. Owner-Emp 2020 Comp Wages'!B16)</f>
        <v xml:space="preserve"> </v>
      </c>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706">
        <f t="shared" si="1"/>
        <v>0</v>
      </c>
    </row>
    <row r="18" spans="1:28" x14ac:dyDescent="0.25">
      <c r="A18" s="689">
        <f t="shared" si="0"/>
        <v>6</v>
      </c>
      <c r="B18" s="191" t="str">
        <f>IF('3. Owner-Emp 2020 Comp Wages'!B17=0," ",'3. Owner-Emp 2020 Comp Wages'!B17)</f>
        <v xml:space="preserve"> </v>
      </c>
      <c r="C18" s="654"/>
      <c r="D18" s="654"/>
      <c r="E18" s="654"/>
      <c r="F18" s="654"/>
      <c r="G18" s="654"/>
      <c r="H18" s="654"/>
      <c r="I18" s="654"/>
      <c r="J18" s="654"/>
      <c r="K18" s="654"/>
      <c r="L18" s="654"/>
      <c r="M18" s="654"/>
      <c r="N18" s="654"/>
      <c r="O18" s="654"/>
      <c r="P18" s="654"/>
      <c r="Q18" s="654"/>
      <c r="R18" s="654"/>
      <c r="S18" s="654"/>
      <c r="T18" s="654"/>
      <c r="U18" s="654"/>
      <c r="V18" s="654"/>
      <c r="W18" s="654"/>
      <c r="X18" s="654"/>
      <c r="Y18" s="654"/>
      <c r="Z18" s="654"/>
      <c r="AA18" s="654"/>
      <c r="AB18" s="706">
        <f t="shared" si="1"/>
        <v>0</v>
      </c>
    </row>
    <row r="19" spans="1:28" x14ac:dyDescent="0.25">
      <c r="A19" s="689">
        <f t="shared" si="0"/>
        <v>7</v>
      </c>
      <c r="B19" s="191" t="str">
        <f>IF('3. Owner-Emp 2020 Comp Wages'!B18=0," ",'3. Owner-Emp 2020 Comp Wages'!B18)</f>
        <v xml:space="preserve"> </v>
      </c>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706">
        <f t="shared" si="1"/>
        <v>0</v>
      </c>
    </row>
    <row r="20" spans="1:28" x14ac:dyDescent="0.25">
      <c r="A20" s="689">
        <f t="shared" si="0"/>
        <v>8</v>
      </c>
      <c r="B20" s="191" t="str">
        <f>IF('3. Owner-Emp 2020 Comp Wages'!B19=0," ",'3. Owner-Emp 2020 Comp Wages'!B19)</f>
        <v xml:space="preserve"> </v>
      </c>
      <c r="C20" s="654"/>
      <c r="D20" s="654"/>
      <c r="E20" s="654"/>
      <c r="F20" s="654"/>
      <c r="G20" s="654"/>
      <c r="H20" s="654"/>
      <c r="I20" s="654"/>
      <c r="J20" s="654"/>
      <c r="K20" s="654"/>
      <c r="L20" s="654"/>
      <c r="M20" s="654"/>
      <c r="N20" s="654"/>
      <c r="O20" s="654"/>
      <c r="P20" s="654"/>
      <c r="Q20" s="654"/>
      <c r="R20" s="654"/>
      <c r="S20" s="654"/>
      <c r="T20" s="654"/>
      <c r="U20" s="654"/>
      <c r="V20" s="654"/>
      <c r="W20" s="654"/>
      <c r="X20" s="654"/>
      <c r="Y20" s="723"/>
      <c r="Z20" s="723"/>
      <c r="AA20" s="723"/>
      <c r="AB20" s="706">
        <f t="shared" si="1"/>
        <v>0</v>
      </c>
    </row>
    <row r="21" spans="1:28" x14ac:dyDescent="0.25">
      <c r="A21" s="689">
        <f t="shared" si="0"/>
        <v>9</v>
      </c>
      <c r="B21" s="191" t="str">
        <f>IF('3. Owner-Emp 2020 Comp Wages'!B20=0," ",'3. Owner-Emp 2020 Comp Wages'!B20)</f>
        <v xml:space="preserve"> </v>
      </c>
      <c r="C21" s="654"/>
      <c r="D21" s="654"/>
      <c r="E21" s="654"/>
      <c r="F21" s="654"/>
      <c r="G21" s="654"/>
      <c r="H21" s="654"/>
      <c r="I21" s="654"/>
      <c r="J21" s="654"/>
      <c r="K21" s="654"/>
      <c r="L21" s="654"/>
      <c r="M21" s="654"/>
      <c r="N21" s="654"/>
      <c r="O21" s="654"/>
      <c r="P21" s="654"/>
      <c r="Q21" s="654"/>
      <c r="R21" s="654"/>
      <c r="S21" s="654"/>
      <c r="T21" s="654"/>
      <c r="U21" s="654"/>
      <c r="V21" s="654"/>
      <c r="W21" s="654"/>
      <c r="X21" s="654"/>
      <c r="Y21" s="723"/>
      <c r="Z21" s="723"/>
      <c r="AA21" s="723"/>
      <c r="AB21" s="706">
        <f t="shared" si="1"/>
        <v>0</v>
      </c>
    </row>
    <row r="22" spans="1:28" x14ac:dyDescent="0.25">
      <c r="A22" s="689">
        <f t="shared" si="0"/>
        <v>10</v>
      </c>
      <c r="B22" s="191" t="str">
        <f>IF('3. Owner-Emp 2020 Comp Wages'!B21=0," ",'3. Owner-Emp 2020 Comp Wages'!B21)</f>
        <v xml:space="preserve"> </v>
      </c>
      <c r="C22" s="654"/>
      <c r="D22" s="654"/>
      <c r="E22" s="654"/>
      <c r="F22" s="654"/>
      <c r="G22" s="654"/>
      <c r="H22" s="654"/>
      <c r="I22" s="654"/>
      <c r="J22" s="654"/>
      <c r="K22" s="654"/>
      <c r="L22" s="654"/>
      <c r="M22" s="654"/>
      <c r="N22" s="654"/>
      <c r="O22" s="654"/>
      <c r="P22" s="654"/>
      <c r="Q22" s="654"/>
      <c r="R22" s="654"/>
      <c r="S22" s="654"/>
      <c r="T22" s="654"/>
      <c r="U22" s="654"/>
      <c r="V22" s="654"/>
      <c r="W22" s="654"/>
      <c r="X22" s="654"/>
      <c r="Y22" s="723"/>
      <c r="Z22" s="723"/>
      <c r="AA22" s="723"/>
      <c r="AB22" s="706">
        <f t="shared" si="1"/>
        <v>0</v>
      </c>
    </row>
    <row r="23" spans="1:28" x14ac:dyDescent="0.25">
      <c r="A23" s="689">
        <f t="shared" si="0"/>
        <v>11</v>
      </c>
      <c r="B23" s="191" t="str">
        <f>IF('3. Owner-Emp 2020 Comp Wages'!B22=0," ",'3. Owner-Emp 2020 Comp Wages'!B22)</f>
        <v xml:space="preserve"> </v>
      </c>
      <c r="C23" s="654"/>
      <c r="D23" s="654"/>
      <c r="E23" s="654"/>
      <c r="F23" s="654"/>
      <c r="G23" s="654"/>
      <c r="H23" s="654"/>
      <c r="I23" s="654"/>
      <c r="J23" s="654"/>
      <c r="K23" s="654"/>
      <c r="L23" s="654"/>
      <c r="M23" s="654"/>
      <c r="N23" s="654"/>
      <c r="O23" s="654"/>
      <c r="P23" s="654"/>
      <c r="Q23" s="654"/>
      <c r="R23" s="654"/>
      <c r="S23" s="654"/>
      <c r="T23" s="654"/>
      <c r="U23" s="654"/>
      <c r="V23" s="654"/>
      <c r="W23" s="654"/>
      <c r="X23" s="654"/>
      <c r="Y23" s="723"/>
      <c r="Z23" s="723"/>
      <c r="AA23" s="723"/>
      <c r="AB23" s="706">
        <f t="shared" si="1"/>
        <v>0</v>
      </c>
    </row>
    <row r="24" spans="1:28" x14ac:dyDescent="0.25">
      <c r="A24" s="689">
        <f t="shared" si="0"/>
        <v>12</v>
      </c>
      <c r="B24" s="191" t="str">
        <f>IF('3. Owner-Emp 2020 Comp Wages'!B23=0," ",'3. Owner-Emp 2020 Comp Wages'!B23)</f>
        <v xml:space="preserve"> </v>
      </c>
      <c r="C24" s="654"/>
      <c r="D24" s="654"/>
      <c r="E24" s="654"/>
      <c r="F24" s="654"/>
      <c r="G24" s="654"/>
      <c r="H24" s="654"/>
      <c r="I24" s="654"/>
      <c r="J24" s="654"/>
      <c r="K24" s="654"/>
      <c r="L24" s="654"/>
      <c r="M24" s="654"/>
      <c r="N24" s="654"/>
      <c r="O24" s="654"/>
      <c r="P24" s="654"/>
      <c r="Q24" s="654"/>
      <c r="R24" s="654"/>
      <c r="S24" s="654"/>
      <c r="T24" s="654"/>
      <c r="U24" s="654"/>
      <c r="V24" s="654"/>
      <c r="W24" s="654"/>
      <c r="X24" s="654"/>
      <c r="Y24" s="723"/>
      <c r="Z24" s="723"/>
      <c r="AA24" s="723"/>
      <c r="AB24" s="706">
        <f t="shared" si="1"/>
        <v>0</v>
      </c>
    </row>
    <row r="25" spans="1:28" x14ac:dyDescent="0.25">
      <c r="A25" s="689">
        <f t="shared" si="0"/>
        <v>13</v>
      </c>
      <c r="B25" s="191" t="str">
        <f>IF('3. Owner-Emp 2020 Comp Wages'!B24=0," ",'3. Owner-Emp 2020 Comp Wages'!B24)</f>
        <v xml:space="preserve"> </v>
      </c>
      <c r="C25" s="654"/>
      <c r="D25" s="654"/>
      <c r="E25" s="654"/>
      <c r="F25" s="654"/>
      <c r="G25" s="654"/>
      <c r="H25" s="654"/>
      <c r="I25" s="654"/>
      <c r="J25" s="654"/>
      <c r="K25" s="654"/>
      <c r="L25" s="654"/>
      <c r="M25" s="654"/>
      <c r="N25" s="654"/>
      <c r="O25" s="654"/>
      <c r="P25" s="654"/>
      <c r="Q25" s="654"/>
      <c r="R25" s="654"/>
      <c r="S25" s="654"/>
      <c r="T25" s="654"/>
      <c r="U25" s="654"/>
      <c r="V25" s="654"/>
      <c r="W25" s="654"/>
      <c r="X25" s="654"/>
      <c r="Y25" s="723"/>
      <c r="Z25" s="723"/>
      <c r="AA25" s="723"/>
      <c r="AB25" s="706">
        <f t="shared" si="1"/>
        <v>0</v>
      </c>
    </row>
    <row r="26" spans="1:28" x14ac:dyDescent="0.25">
      <c r="A26" s="689">
        <f t="shared" si="0"/>
        <v>14</v>
      </c>
      <c r="B26" s="191" t="str">
        <f>IF('3. Owner-Emp 2020 Comp Wages'!B25=0," ",'3. Owner-Emp 2020 Comp Wages'!B25)</f>
        <v xml:space="preserve"> </v>
      </c>
      <c r="C26" s="654"/>
      <c r="D26" s="654"/>
      <c r="E26" s="654"/>
      <c r="F26" s="654"/>
      <c r="G26" s="654"/>
      <c r="H26" s="654"/>
      <c r="I26" s="654"/>
      <c r="J26" s="654"/>
      <c r="K26" s="654"/>
      <c r="L26" s="654"/>
      <c r="M26" s="654"/>
      <c r="N26" s="654"/>
      <c r="O26" s="654"/>
      <c r="P26" s="654"/>
      <c r="Q26" s="654"/>
      <c r="R26" s="654"/>
      <c r="S26" s="654"/>
      <c r="T26" s="654"/>
      <c r="U26" s="654"/>
      <c r="V26" s="654"/>
      <c r="W26" s="654"/>
      <c r="X26" s="654"/>
      <c r="Y26" s="723"/>
      <c r="Z26" s="723"/>
      <c r="AA26" s="723"/>
      <c r="AB26" s="706">
        <f t="shared" si="1"/>
        <v>0</v>
      </c>
    </row>
    <row r="27" spans="1:28" x14ac:dyDescent="0.25">
      <c r="A27" s="689">
        <f t="shared" si="0"/>
        <v>15</v>
      </c>
      <c r="B27" s="191" t="str">
        <f>IF('3. Owner-Emp 2020 Comp Wages'!B26=0," ",'3. Owner-Emp 2020 Comp Wages'!B26)</f>
        <v xml:space="preserve"> </v>
      </c>
      <c r="C27" s="654"/>
      <c r="D27" s="654"/>
      <c r="E27" s="654"/>
      <c r="F27" s="654"/>
      <c r="G27" s="654"/>
      <c r="H27" s="654"/>
      <c r="I27" s="654"/>
      <c r="J27" s="654"/>
      <c r="K27" s="654"/>
      <c r="L27" s="654"/>
      <c r="M27" s="654"/>
      <c r="N27" s="654"/>
      <c r="O27" s="654"/>
      <c r="P27" s="654"/>
      <c r="Q27" s="654"/>
      <c r="R27" s="654"/>
      <c r="S27" s="654"/>
      <c r="T27" s="654"/>
      <c r="U27" s="654"/>
      <c r="V27" s="654"/>
      <c r="W27" s="654"/>
      <c r="X27" s="654"/>
      <c r="Y27" s="723"/>
      <c r="Z27" s="723"/>
      <c r="AA27" s="723"/>
      <c r="AB27" s="706">
        <f t="shared" si="1"/>
        <v>0</v>
      </c>
    </row>
    <row r="28" spans="1:28" x14ac:dyDescent="0.25">
      <c r="A28" s="689">
        <f t="shared" si="0"/>
        <v>16</v>
      </c>
      <c r="B28" s="191" t="str">
        <f>IF('3. Owner-Emp 2020 Comp Wages'!B27=0," ",'3. Owner-Emp 2020 Comp Wages'!B27)</f>
        <v xml:space="preserve"> </v>
      </c>
      <c r="C28" s="654"/>
      <c r="D28" s="654"/>
      <c r="E28" s="654"/>
      <c r="F28" s="654"/>
      <c r="G28" s="654"/>
      <c r="H28" s="654"/>
      <c r="I28" s="654"/>
      <c r="J28" s="654"/>
      <c r="K28" s="654"/>
      <c r="L28" s="654"/>
      <c r="M28" s="654"/>
      <c r="N28" s="654"/>
      <c r="O28" s="654"/>
      <c r="P28" s="654"/>
      <c r="Q28" s="654"/>
      <c r="R28" s="654"/>
      <c r="S28" s="654"/>
      <c r="T28" s="654"/>
      <c r="U28" s="654"/>
      <c r="V28" s="654"/>
      <c r="W28" s="654"/>
      <c r="X28" s="654"/>
      <c r="Y28" s="723"/>
      <c r="Z28" s="723"/>
      <c r="AA28" s="723"/>
      <c r="AB28" s="706">
        <f t="shared" si="1"/>
        <v>0</v>
      </c>
    </row>
    <row r="29" spans="1:28" x14ac:dyDescent="0.25">
      <c r="A29" s="689">
        <f t="shared" si="0"/>
        <v>17</v>
      </c>
      <c r="B29" s="191" t="str">
        <f>IF('3. Owner-Emp 2020 Comp Wages'!B28=0," ",'3. Owner-Emp 2020 Comp Wages'!B28)</f>
        <v xml:space="preserve"> </v>
      </c>
      <c r="C29" s="654"/>
      <c r="D29" s="654"/>
      <c r="E29" s="654"/>
      <c r="F29" s="654"/>
      <c r="G29" s="654"/>
      <c r="H29" s="654"/>
      <c r="I29" s="654"/>
      <c r="J29" s="654"/>
      <c r="K29" s="654"/>
      <c r="L29" s="654"/>
      <c r="M29" s="654"/>
      <c r="N29" s="654"/>
      <c r="O29" s="654"/>
      <c r="P29" s="654"/>
      <c r="Q29" s="654"/>
      <c r="R29" s="654"/>
      <c r="S29" s="654"/>
      <c r="T29" s="654"/>
      <c r="U29" s="654"/>
      <c r="V29" s="654"/>
      <c r="W29" s="654"/>
      <c r="X29" s="654"/>
      <c r="Y29" s="723"/>
      <c r="Z29" s="723"/>
      <c r="AA29" s="723"/>
      <c r="AB29" s="706">
        <f t="shared" si="1"/>
        <v>0</v>
      </c>
    </row>
    <row r="30" spans="1:28" x14ac:dyDescent="0.25">
      <c r="A30" s="689">
        <f t="shared" si="0"/>
        <v>18</v>
      </c>
      <c r="B30" s="191" t="str">
        <f>IF('3. Owner-Emp 2020 Comp Wages'!B29=0," ",'3. Owner-Emp 2020 Comp Wages'!B29)</f>
        <v xml:space="preserve"> </v>
      </c>
      <c r="C30" s="654"/>
      <c r="D30" s="654"/>
      <c r="E30" s="654"/>
      <c r="F30" s="654"/>
      <c r="G30" s="654"/>
      <c r="H30" s="654"/>
      <c r="I30" s="654"/>
      <c r="J30" s="654"/>
      <c r="K30" s="654"/>
      <c r="L30" s="654"/>
      <c r="M30" s="654"/>
      <c r="N30" s="654"/>
      <c r="O30" s="654"/>
      <c r="P30" s="654"/>
      <c r="Q30" s="654"/>
      <c r="R30" s="654"/>
      <c r="S30" s="654"/>
      <c r="T30" s="654"/>
      <c r="U30" s="654"/>
      <c r="V30" s="654"/>
      <c r="W30" s="654"/>
      <c r="X30" s="654"/>
      <c r="Y30" s="723"/>
      <c r="Z30" s="723"/>
      <c r="AA30" s="723"/>
      <c r="AB30" s="706">
        <f t="shared" si="1"/>
        <v>0</v>
      </c>
    </row>
    <row r="31" spans="1:28" x14ac:dyDescent="0.25">
      <c r="A31" s="689">
        <f t="shared" si="0"/>
        <v>19</v>
      </c>
      <c r="B31" s="191" t="str">
        <f>IF('3. Owner-Emp 2020 Comp Wages'!B30=0," ",'3. Owner-Emp 2020 Comp Wages'!B30)</f>
        <v xml:space="preserve"> </v>
      </c>
      <c r="C31" s="654"/>
      <c r="D31" s="654"/>
      <c r="E31" s="654"/>
      <c r="F31" s="654"/>
      <c r="G31" s="654"/>
      <c r="H31" s="654"/>
      <c r="I31" s="654"/>
      <c r="J31" s="654"/>
      <c r="K31" s="654"/>
      <c r="L31" s="654"/>
      <c r="M31" s="654"/>
      <c r="N31" s="654"/>
      <c r="O31" s="654"/>
      <c r="P31" s="654"/>
      <c r="Q31" s="654"/>
      <c r="R31" s="654"/>
      <c r="S31" s="654"/>
      <c r="T31" s="654"/>
      <c r="U31" s="654"/>
      <c r="V31" s="654"/>
      <c r="W31" s="654"/>
      <c r="X31" s="654"/>
      <c r="Y31" s="723"/>
      <c r="Z31" s="723"/>
      <c r="AA31" s="723"/>
      <c r="AB31" s="706">
        <f t="shared" si="1"/>
        <v>0</v>
      </c>
    </row>
    <row r="32" spans="1:28" ht="15.75" thickBot="1" x14ac:dyDescent="0.3">
      <c r="A32" s="689">
        <f t="shared" si="0"/>
        <v>20</v>
      </c>
      <c r="B32" s="191" t="str">
        <f>IF('3. Owner-Emp 2020 Comp Wages'!B31=0," ",'3. Owner-Emp 2020 Comp Wages'!B31)</f>
        <v xml:space="preserve"> </v>
      </c>
      <c r="C32" s="654"/>
      <c r="D32" s="654"/>
      <c r="E32" s="654"/>
      <c r="F32" s="654"/>
      <c r="G32" s="654"/>
      <c r="H32" s="654"/>
      <c r="I32" s="654"/>
      <c r="J32" s="654"/>
      <c r="K32" s="654"/>
      <c r="L32" s="654"/>
      <c r="M32" s="654"/>
      <c r="N32" s="654"/>
      <c r="O32" s="654"/>
      <c r="P32" s="654"/>
      <c r="Q32" s="654"/>
      <c r="R32" s="654"/>
      <c r="S32" s="654"/>
      <c r="T32" s="654"/>
      <c r="U32" s="654"/>
      <c r="V32" s="654"/>
      <c r="W32" s="654"/>
      <c r="X32" s="654"/>
      <c r="Y32" s="723"/>
      <c r="Z32" s="723"/>
      <c r="AA32" s="723"/>
      <c r="AB32" s="706">
        <f t="shared" si="1"/>
        <v>0</v>
      </c>
    </row>
    <row r="33" spans="2:33" ht="15.75" thickBot="1" x14ac:dyDescent="0.3">
      <c r="B33" s="149" t="s">
        <v>26</v>
      </c>
      <c r="C33" s="724">
        <f t="shared" ref="C33:Z33" si="2">SUM(C13:C32)</f>
        <v>0</v>
      </c>
      <c r="D33" s="724">
        <f t="shared" si="2"/>
        <v>0</v>
      </c>
      <c r="E33" s="724">
        <f t="shared" si="2"/>
        <v>0</v>
      </c>
      <c r="F33" s="724">
        <f t="shared" si="2"/>
        <v>0</v>
      </c>
      <c r="G33" s="724">
        <f t="shared" si="2"/>
        <v>0</v>
      </c>
      <c r="H33" s="724">
        <f t="shared" si="2"/>
        <v>0</v>
      </c>
      <c r="I33" s="724">
        <f t="shared" si="2"/>
        <v>0</v>
      </c>
      <c r="J33" s="724">
        <f t="shared" si="2"/>
        <v>0</v>
      </c>
      <c r="K33" s="724">
        <f t="shared" si="2"/>
        <v>0</v>
      </c>
      <c r="L33" s="724">
        <f t="shared" si="2"/>
        <v>0</v>
      </c>
      <c r="M33" s="724">
        <f t="shared" si="2"/>
        <v>0</v>
      </c>
      <c r="N33" s="724">
        <f t="shared" si="2"/>
        <v>0</v>
      </c>
      <c r="O33" s="724">
        <f t="shared" si="2"/>
        <v>0</v>
      </c>
      <c r="P33" s="724">
        <f t="shared" si="2"/>
        <v>0</v>
      </c>
      <c r="Q33" s="724">
        <f t="shared" si="2"/>
        <v>0</v>
      </c>
      <c r="R33" s="724">
        <f t="shared" si="2"/>
        <v>0</v>
      </c>
      <c r="S33" s="724">
        <f t="shared" si="2"/>
        <v>0</v>
      </c>
      <c r="T33" s="724">
        <f t="shared" si="2"/>
        <v>0</v>
      </c>
      <c r="U33" s="724">
        <f t="shared" si="2"/>
        <v>0</v>
      </c>
      <c r="V33" s="724">
        <f t="shared" si="2"/>
        <v>0</v>
      </c>
      <c r="W33" s="724">
        <f t="shared" si="2"/>
        <v>0</v>
      </c>
      <c r="X33" s="724">
        <f t="shared" si="2"/>
        <v>0</v>
      </c>
      <c r="Y33" s="724">
        <f t="shared" si="2"/>
        <v>0</v>
      </c>
      <c r="Z33" s="724">
        <f t="shared" si="2"/>
        <v>0</v>
      </c>
      <c r="AA33" s="724">
        <f>SUM(AA13:AA32)</f>
        <v>0</v>
      </c>
      <c r="AB33" s="719">
        <f>SUM(AB13:AB32)</f>
        <v>0</v>
      </c>
    </row>
    <row r="34" spans="2:33" ht="15.75" thickTop="1" x14ac:dyDescent="0.25">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7" t="s">
        <v>716</v>
      </c>
      <c r="AE34" s="713"/>
      <c r="AF34" s="713"/>
      <c r="AG34" s="713"/>
    </row>
    <row r="35" spans="2:33" x14ac:dyDescent="0.25">
      <c r="B35" s="698"/>
      <c r="C35" s="696"/>
      <c r="D35" s="696"/>
      <c r="E35" s="696"/>
      <c r="F35" s="696"/>
      <c r="G35" s="696"/>
      <c r="H35" s="696"/>
      <c r="I35" s="696"/>
      <c r="J35" s="696"/>
      <c r="K35" s="696"/>
      <c r="L35" s="696"/>
      <c r="M35" s="696"/>
      <c r="N35" s="696"/>
      <c r="O35" s="696"/>
      <c r="P35" s="696"/>
      <c r="Q35" s="696"/>
      <c r="R35" s="696"/>
      <c r="S35" s="696"/>
      <c r="T35" s="696"/>
      <c r="U35" s="696"/>
      <c r="V35" s="696"/>
      <c r="W35" s="696"/>
      <c r="X35" s="696"/>
      <c r="Y35" s="696"/>
      <c r="Z35" s="696"/>
      <c r="AA35" s="696"/>
      <c r="AB35" s="696"/>
      <c r="AE35" s="713"/>
      <c r="AF35" s="713"/>
      <c r="AG35" s="713"/>
    </row>
    <row r="36" spans="2:33" x14ac:dyDescent="0.25">
      <c r="AE36" s="713"/>
      <c r="AF36" s="713"/>
      <c r="AG36" s="713"/>
    </row>
    <row r="37" spans="2:33" x14ac:dyDescent="0.25">
      <c r="AE37" s="713"/>
      <c r="AF37" s="713"/>
      <c r="AG37" s="713"/>
    </row>
    <row r="38" spans="2:33" x14ac:dyDescent="0.25">
      <c r="AE38" s="713"/>
      <c r="AF38" s="713"/>
      <c r="AG38" s="713"/>
    </row>
    <row r="39" spans="2:33" x14ac:dyDescent="0.25">
      <c r="AE39" s="713"/>
      <c r="AF39" s="713"/>
      <c r="AG39" s="713"/>
    </row>
    <row r="40" spans="2:33" x14ac:dyDescent="0.25">
      <c r="AE40" s="713"/>
      <c r="AF40" s="713"/>
      <c r="AG40" s="713"/>
    </row>
    <row r="41" spans="2:33" x14ac:dyDescent="0.25">
      <c r="AE41" s="713"/>
      <c r="AF41" s="713"/>
      <c r="AG41" s="713"/>
    </row>
  </sheetData>
  <sheetProtection algorithmName="SHA-512" hashValue="70fg02ymaoaI09E8MrBBO8DseqdarH/Muj71aujo+IY0BIOl1kR7Pm+1bt+QjWMgQIO3fS4xSajREnFwCc9ASg==" saltValue="AEpLFLAaYQC9LJInEa1ycQ==" spinCount="100000" sheet="1" selectLockedCells="1"/>
  <protectedRanges>
    <protectedRange sqref="C12:J12" name="Range1"/>
    <protectedRange sqref="C10:J11 AA10:AA11" name="Range1_2_1"/>
    <protectedRange sqref="K10:Z10 K12:Z12" name="Range1_5_1_1"/>
    <protectedRange sqref="AA12" name="Range1_5"/>
  </protectedRanges>
  <mergeCells count="5">
    <mergeCell ref="A1:H1"/>
    <mergeCell ref="A2:H2"/>
    <mergeCell ref="A4:H4"/>
    <mergeCell ref="E9:K9"/>
    <mergeCell ref="A5:J5"/>
  </mergeCells>
  <pageMargins left="0.7" right="0.7" top="0.75" bottom="0.75" header="0.3" footer="0.3"/>
  <pageSetup scale="70" fitToWidth="3" fitToHeight="34"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4"/>
  <sheetViews>
    <sheetView topLeftCell="A3" zoomScale="90" zoomScaleNormal="90" zoomScalePageLayoutView="80" workbookViewId="0">
      <selection activeCell="H13" sqref="H13"/>
    </sheetView>
  </sheetViews>
  <sheetFormatPr defaultColWidth="8.85546875" defaultRowHeight="15" x14ac:dyDescent="0.25"/>
  <cols>
    <col min="1" max="1" width="9" style="244" bestFit="1" customWidth="1"/>
    <col min="2" max="2" width="21.85546875" style="244" customWidth="1"/>
    <col min="3" max="4" width="12.140625" style="244" customWidth="1"/>
    <col min="5" max="6" width="15.85546875" style="244" customWidth="1"/>
    <col min="7" max="7" width="17.140625" style="244" customWidth="1"/>
    <col min="8" max="8" width="31.42578125" style="244" customWidth="1"/>
    <col min="9" max="9" width="39.28515625" style="244" customWidth="1"/>
    <col min="10" max="10" width="56.5703125" style="244" customWidth="1"/>
    <col min="11" max="11" width="21.42578125" style="244" customWidth="1"/>
    <col min="12" max="12" width="26.85546875" style="244" customWidth="1"/>
    <col min="13" max="13" width="58.5703125" style="244" customWidth="1"/>
    <col min="14" max="14" width="25.42578125" style="244" customWidth="1"/>
    <col min="15" max="17" width="13.85546875" style="244" customWidth="1"/>
    <col min="18" max="18" width="19.42578125" style="244" customWidth="1"/>
    <col min="19" max="19" width="13.85546875" style="244" customWidth="1"/>
    <col min="20" max="20" width="13.7109375" style="244" customWidth="1"/>
    <col min="21" max="21" width="12.85546875" style="244" customWidth="1"/>
    <col min="22" max="22" width="8.85546875" style="244"/>
    <col min="23" max="23" width="9.28515625" style="244" hidden="1" customWidth="1"/>
    <col min="24" max="24" width="10.28515625" style="244" hidden="1" customWidth="1"/>
    <col min="25" max="25" width="9.85546875" style="244" hidden="1" customWidth="1"/>
    <col min="26" max="26" width="9" style="244" hidden="1" customWidth="1"/>
    <col min="27" max="27" width="9.85546875" style="244" hidden="1" customWidth="1"/>
    <col min="28" max="28" width="0" style="244" hidden="1" customWidth="1"/>
    <col min="29" max="29" width="15.85546875" style="244" hidden="1" customWidth="1"/>
    <col min="30" max="16384" width="8.85546875" style="244"/>
  </cols>
  <sheetData>
    <row r="1" spans="1:29" hidden="1" x14ac:dyDescent="0.25">
      <c r="A1" s="834" t="s">
        <v>323</v>
      </c>
      <c r="B1" s="834"/>
      <c r="C1" s="834"/>
      <c r="D1" s="834"/>
      <c r="E1" s="834"/>
      <c r="F1" s="834"/>
      <c r="G1" s="834"/>
      <c r="H1" s="834"/>
      <c r="I1" s="278"/>
      <c r="J1" s="278"/>
      <c r="K1" s="278"/>
      <c r="L1" s="278"/>
      <c r="M1" s="278"/>
    </row>
    <row r="2" spans="1:29" hidden="1" x14ac:dyDescent="0.25">
      <c r="A2" s="834" t="s">
        <v>324</v>
      </c>
      <c r="B2" s="834"/>
      <c r="C2" s="834"/>
      <c r="D2" s="834"/>
      <c r="E2" s="834"/>
      <c r="F2" s="834"/>
      <c r="G2" s="834"/>
      <c r="H2" s="834"/>
      <c r="I2" s="278"/>
      <c r="J2" s="278"/>
      <c r="K2" s="278"/>
      <c r="L2" s="278"/>
      <c r="M2" s="278"/>
    </row>
    <row r="3" spans="1:29" ht="24.75" customHeight="1" x14ac:dyDescent="0.25">
      <c r="A3" s="488" t="s">
        <v>648</v>
      </c>
      <c r="B3" s="243"/>
      <c r="C3" s="243"/>
      <c r="D3" s="243"/>
      <c r="E3" s="243"/>
      <c r="F3" s="243"/>
      <c r="G3" s="243"/>
      <c r="H3" s="243"/>
      <c r="I3" s="243"/>
      <c r="J3" s="243"/>
      <c r="K3" s="243"/>
      <c r="L3" s="243"/>
      <c r="M3" s="243"/>
    </row>
    <row r="4" spans="1:29" hidden="1" x14ac:dyDescent="0.25">
      <c r="A4" s="834" t="s">
        <v>270</v>
      </c>
      <c r="B4" s="834"/>
      <c r="C4" s="834"/>
      <c r="D4" s="834"/>
      <c r="E4" s="834"/>
      <c r="F4" s="834"/>
      <c r="G4" s="834"/>
      <c r="H4" s="834"/>
      <c r="I4" s="278"/>
      <c r="J4" s="278"/>
      <c r="K4" s="278"/>
      <c r="L4" s="278"/>
      <c r="M4" s="278"/>
      <c r="N4" s="278"/>
      <c r="O4" s="278"/>
      <c r="P4" s="278"/>
      <c r="Q4" s="278"/>
      <c r="R4" s="278"/>
    </row>
    <row r="5" spans="1:29" ht="48.75" customHeight="1" x14ac:dyDescent="0.35">
      <c r="A5" s="865" t="str">
        <f>IF('1. General Input'!D23="no",IF('1.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non-owner employees.",IF('Rpt 1. Loan Forgiveness App EZ'!Q49&lt;'1. General Input'!D21," ","100% loan forgiveness achieved and Verifier completed.  Borrower is eligible to use Forgiveness Form 3508EZ.  Go to OnPoint SBA Portal and complete application process."))))," ")</f>
        <v xml:space="preserve"> </v>
      </c>
      <c r="B5" s="865"/>
      <c r="C5" s="865"/>
      <c r="D5" s="865"/>
      <c r="E5" s="865"/>
      <c r="F5" s="865"/>
      <c r="G5" s="865"/>
      <c r="H5" s="865"/>
      <c r="I5" s="316"/>
      <c r="J5" s="291"/>
      <c r="K5" s="291"/>
      <c r="L5" s="278"/>
      <c r="M5" s="278"/>
      <c r="N5" s="278"/>
      <c r="O5" s="278"/>
      <c r="P5" s="278"/>
      <c r="Q5" s="278"/>
      <c r="R5" s="278"/>
    </row>
    <row r="6" spans="1:29" s="241" customFormat="1" ht="4.5" customHeight="1" x14ac:dyDescent="0.25">
      <c r="C6" s="239"/>
      <c r="D6" s="239"/>
      <c r="E6" s="239"/>
      <c r="F6" s="239"/>
      <c r="G6" s="239"/>
      <c r="H6" s="239"/>
    </row>
    <row r="7" spans="1:29" s="241" customFormat="1" ht="19.5" customHeight="1" x14ac:dyDescent="0.25">
      <c r="A7" s="258" t="s">
        <v>422</v>
      </c>
      <c r="B7" s="259"/>
      <c r="C7" s="292"/>
      <c r="D7" s="292"/>
      <c r="E7" s="292"/>
      <c r="F7" s="239"/>
      <c r="G7" s="239"/>
      <c r="H7" s="239"/>
      <c r="I7" s="239"/>
      <c r="J7" s="239"/>
      <c r="K7" s="239"/>
      <c r="L7" s="239"/>
      <c r="M7" s="239"/>
      <c r="N7" s="239"/>
      <c r="O7" s="239"/>
      <c r="P7" s="239"/>
      <c r="Q7" s="239"/>
    </row>
    <row r="8" spans="1:29" ht="19.5" customHeight="1" x14ac:dyDescent="0.25">
      <c r="A8" s="235" t="s">
        <v>639</v>
      </c>
      <c r="N8" s="256"/>
    </row>
    <row r="9" spans="1:29" ht="34.5" customHeight="1" x14ac:dyDescent="0.25">
      <c r="A9" s="867" t="s">
        <v>272</v>
      </c>
      <c r="B9" s="867"/>
      <c r="C9" s="867"/>
      <c r="D9" s="867"/>
      <c r="E9" s="867"/>
      <c r="F9" s="867"/>
      <c r="G9" s="867"/>
      <c r="H9" s="317"/>
      <c r="I9" s="317"/>
      <c r="J9" s="317"/>
      <c r="K9" s="318"/>
      <c r="L9" s="319"/>
      <c r="M9" s="319"/>
      <c r="N9" s="320"/>
      <c r="O9" s="319"/>
      <c r="P9" s="319"/>
      <c r="Q9" s="317"/>
      <c r="R9" s="317"/>
    </row>
    <row r="10" spans="1:29" ht="63.75" customHeight="1" x14ac:dyDescent="0.25">
      <c r="A10" s="866" t="s">
        <v>726</v>
      </c>
      <c r="B10" s="866"/>
      <c r="C10" s="866"/>
      <c r="D10" s="866"/>
      <c r="E10" s="866"/>
      <c r="F10" s="866"/>
      <c r="G10" s="866"/>
      <c r="H10" s="321"/>
      <c r="I10" s="321"/>
      <c r="J10" s="321"/>
      <c r="K10" s="322"/>
      <c r="L10" s="323"/>
      <c r="M10" s="323"/>
      <c r="N10" s="324"/>
      <c r="O10" s="323"/>
      <c r="P10" s="323"/>
      <c r="Q10" s="321"/>
    </row>
    <row r="11" spans="1:29" ht="35.25" customHeight="1" x14ac:dyDescent="0.25">
      <c r="A11" s="866"/>
      <c r="B11" s="866"/>
      <c r="C11" s="866"/>
      <c r="D11" s="866"/>
      <c r="E11" s="866"/>
      <c r="F11" s="866"/>
      <c r="G11" s="866"/>
      <c r="H11" s="325"/>
      <c r="I11" s="326"/>
      <c r="J11" s="325"/>
      <c r="K11" s="323"/>
      <c r="L11" s="323"/>
      <c r="M11" s="323"/>
      <c r="N11" s="324"/>
      <c r="O11" s="323"/>
      <c r="P11" s="323"/>
      <c r="Q11" s="321"/>
    </row>
    <row r="12" spans="1:29" ht="20.25" customHeight="1" x14ac:dyDescent="0.25">
      <c r="A12" s="327"/>
      <c r="B12" s="325"/>
      <c r="C12" s="325"/>
      <c r="D12" s="325"/>
      <c r="E12" s="325"/>
      <c r="F12" s="325"/>
      <c r="G12" s="328"/>
      <c r="H12" s="325"/>
      <c r="I12" s="329"/>
      <c r="J12" s="325"/>
      <c r="K12" s="323"/>
      <c r="L12" s="323"/>
      <c r="M12" s="323"/>
      <c r="N12" s="324"/>
      <c r="O12" s="323"/>
      <c r="P12" s="323"/>
      <c r="Q12" s="321"/>
    </row>
    <row r="13" spans="1:29" ht="58.5" customHeight="1" x14ac:dyDescent="0.25">
      <c r="A13" s="866" t="s">
        <v>640</v>
      </c>
      <c r="B13" s="866"/>
      <c r="C13" s="866"/>
      <c r="D13" s="866"/>
      <c r="E13" s="866"/>
      <c r="F13" s="866"/>
      <c r="G13" s="866"/>
      <c r="H13" s="499"/>
      <c r="I13" s="330" t="str">
        <f>IF(H13=0,"(Must enter Yes or No)"," ")</f>
        <v>(Must enter Yes or No)</v>
      </c>
      <c r="J13" s="325"/>
      <c r="K13" s="323"/>
      <c r="L13" s="323"/>
      <c r="M13" s="323"/>
      <c r="N13" s="324"/>
      <c r="O13" s="323"/>
      <c r="P13" s="323"/>
      <c r="Q13" s="321"/>
    </row>
    <row r="14" spans="1:29" ht="80.25" customHeight="1" x14ac:dyDescent="0.25">
      <c r="A14" s="863" t="str">
        <f>IF(H13="no"," ",_xlfn.CONCAT(B1023))</f>
        <v>If the answer to the previous question is "YES" and if Borrower received a third-party payroll service provider report with the calculated salary/hourly wage reduction penalty amount, enter here:
If Borrower did not receive a third-party payroll service provider report stating the amount of the penalty, you may use the tables below to determine the amount of the penalty, if any.</v>
      </c>
      <c r="B14" s="863"/>
      <c r="C14" s="863"/>
      <c r="D14" s="863"/>
      <c r="E14" s="863"/>
      <c r="F14" s="863"/>
      <c r="G14" s="864"/>
      <c r="H14" s="500"/>
      <c r="I14" s="862"/>
      <c r="J14" s="862"/>
      <c r="K14" s="862"/>
      <c r="L14" s="862"/>
      <c r="M14" s="323"/>
      <c r="N14" s="324"/>
      <c r="O14" s="323"/>
      <c r="P14" s="323"/>
      <c r="Q14" s="321"/>
      <c r="S14" s="256"/>
      <c r="U14" s="262" t="s">
        <v>646</v>
      </c>
    </row>
    <row r="15" spans="1:29" ht="22.5" customHeight="1" thickBot="1" x14ac:dyDescent="0.4">
      <c r="A15" s="248" t="s">
        <v>138</v>
      </c>
      <c r="B15" s="237"/>
      <c r="C15" s="237"/>
      <c r="D15" s="237"/>
      <c r="E15" s="237"/>
      <c r="F15" s="237"/>
      <c r="G15" s="237"/>
      <c r="H15" s="260">
        <f>IF(H14&gt;U1018,H14,U1018)</f>
        <v>0</v>
      </c>
      <c r="I15" s="546" t="str">
        <f>IF(U1018='Rpt 4. Sch A Worksheet Table 1'!F1014," ","If employees are scheduled individually on Tab 10, names must be entered exactly as entered on tab 10")</f>
        <v xml:space="preserve"> </v>
      </c>
      <c r="J15" s="237"/>
      <c r="K15" s="237"/>
      <c r="L15" s="237"/>
      <c r="M15" s="237"/>
      <c r="N15" s="237"/>
      <c r="O15" s="237"/>
      <c r="P15" s="237"/>
      <c r="Q15" s="237"/>
      <c r="R15" s="237"/>
      <c r="S15" s="249"/>
      <c r="T15" s="237"/>
      <c r="U15" s="331">
        <f>U1018</f>
        <v>0</v>
      </c>
    </row>
    <row r="16" spans="1:29" ht="195" x14ac:dyDescent="0.25">
      <c r="A16" s="332"/>
      <c r="B16" s="289" t="s">
        <v>451</v>
      </c>
      <c r="C16" s="289" t="s">
        <v>500</v>
      </c>
      <c r="D16" s="289" t="s">
        <v>642</v>
      </c>
      <c r="E16" s="289" t="s">
        <v>659</v>
      </c>
      <c r="F16" s="289" t="s">
        <v>660</v>
      </c>
      <c r="G16" s="289" t="s">
        <v>649</v>
      </c>
      <c r="H16" s="289" t="s">
        <v>661</v>
      </c>
      <c r="I16" s="289" t="s">
        <v>643</v>
      </c>
      <c r="J16" s="289" t="s">
        <v>131</v>
      </c>
      <c r="K16" s="289" t="s">
        <v>644</v>
      </c>
      <c r="L16" s="289" t="s">
        <v>645</v>
      </c>
      <c r="M16" s="289" t="s">
        <v>132</v>
      </c>
      <c r="N16" s="289" t="s">
        <v>669</v>
      </c>
      <c r="O16" s="289" t="s">
        <v>134</v>
      </c>
      <c r="P16" s="289" t="s">
        <v>343</v>
      </c>
      <c r="Q16" s="289" t="s">
        <v>135</v>
      </c>
      <c r="R16" s="289" t="s">
        <v>303</v>
      </c>
      <c r="S16" s="293" t="s">
        <v>136</v>
      </c>
      <c r="T16" s="289" t="s">
        <v>137</v>
      </c>
      <c r="U16" s="293" t="s">
        <v>138</v>
      </c>
      <c r="AC16" s="333" t="s">
        <v>472</v>
      </c>
    </row>
    <row r="17" spans="1:29" x14ac:dyDescent="0.25">
      <c r="A17" s="265">
        <v>1</v>
      </c>
      <c r="B17" s="501"/>
      <c r="C17" s="502"/>
      <c r="D17" s="502"/>
      <c r="E17" s="503"/>
      <c r="F17" s="504"/>
      <c r="G17" s="505"/>
      <c r="H17" s="506"/>
      <c r="I17" s="494">
        <f t="shared" ref="I17:I29" si="0">IF(E17=0,0,IF(F17="no",1,IF(H17=0,"&lt;---Error, enter data in columns F,G and H",IF(G17=0,"&lt;---Error, enter data in columns F, G and H",+E17/H17))))</f>
        <v>0</v>
      </c>
      <c r="J17" s="335">
        <f t="shared" ref="J17:J29" si="1">IF(I17="&lt;---Error, enter data in columns F,G and H","&lt;---Error, enter data in columns F,G and H",IF(E17=0,IF(H17=0,0,IF(I17&lt;0.75,"Complete Step 2a and 2b---&gt;","N/A; Not eligible, do not fill in remaining columns---&gt;")),IF(I17="&lt;---Error, enter data in columns F,G and H"," ",IF(I17&lt;0.75,"Complete Step 2a and 2b---&gt;","N/A; Not eligible, do not fill in remaining columns---&gt;"))))</f>
        <v>0</v>
      </c>
      <c r="K17" s="507"/>
      <c r="L17" s="503"/>
      <c r="M17" s="337">
        <f>IF(J17=0,0,IF(J17="N/A; Not eligible, do not fill in remaining columns---&gt;","N/A; Not eligible, do not fill in remaining columns---&gt;",IF(K17&gt;0,IF(L17=0,"&lt;--- complete Step B",IF(L17&lt;K17,"No; complete Step 2c---&gt;","Yes; Borrower is finished with penalty data input")),"&lt;---Complete step 2a")))</f>
        <v>0</v>
      </c>
      <c r="N17" s="503"/>
      <c r="O17" s="338">
        <f t="shared" ref="O17:O19" si="2">IF(N17=0,0,IF(N17&lt;K17,"No", "Yes"))</f>
        <v>0</v>
      </c>
      <c r="P17" s="339">
        <f t="shared" ref="P17:P19" si="3">IF(M17="No; complete Step 2c",0,IF(O17="Yes",0,IF(J17="N/A; Not eligible, do not fill in remaining columns---&gt;",0,H17*0.75)))</f>
        <v>0</v>
      </c>
      <c r="Q17" s="339">
        <f t="shared" ref="Q17:Q19" si="4">IF(M17=0,0,IF(O17="Yes",0,IF(J17="N/A; Not eligible, do not fill in remaining columns---&gt;",0,P17-E17)))</f>
        <v>0</v>
      </c>
      <c r="R17" s="340">
        <f t="shared" ref="R17:R19" si="5">IF(Q17=0,0,+G17/89*(366/(366/7)))</f>
        <v>0</v>
      </c>
      <c r="S17" s="296">
        <f>IF('8. Wage Rate Penalty'!D17="s",0,IF(J17="N/A; Not eligible, do not fill in remaining columns---&gt;",0,IF(O17="Yes",0,(Q17*R17*'1. General Input'!$D$10))))</f>
        <v>0</v>
      </c>
      <c r="T17" s="269">
        <f>IF('8. Wage Rate Penalty'!D17="H",0,'8. Wage Rate Penalty'!Q17*'1. General Input'!$D$10/52)</f>
        <v>0</v>
      </c>
      <c r="U17" s="271">
        <f>ROUND(IF(J17="Complete Step 2a and 2b---&gt;",IF(M17="Yes; Borrower is finished with penalty data input",IF((S17+T17)&lt;0,0,+S17+T17),IF(N17=0,0,IF(M17="No; complete Step 2c---&gt;",IF(N17=0,0,IF((S17+T17)&lt;0,0,+S17+T17)),IF((S17+T17)&lt;0,0,+S17+T17)))),0),0)</f>
        <v>0</v>
      </c>
      <c r="W17" s="341">
        <v>43831</v>
      </c>
      <c r="X17" s="341">
        <v>43921</v>
      </c>
      <c r="Y17" s="277">
        <f>+X17-W17</f>
        <v>90</v>
      </c>
      <c r="Z17" s="277">
        <v>-1</v>
      </c>
      <c r="AA17" s="277">
        <f>+Y17+Z17</f>
        <v>89</v>
      </c>
      <c r="AC17" s="277">
        <f t="shared" ref="AC17:AC80" si="6">IF(I17=0,0,IF(I17&lt;0.75,1,0))</f>
        <v>0</v>
      </c>
    </row>
    <row r="18" spans="1:29" x14ac:dyDescent="0.25">
      <c r="A18" s="265">
        <f>+A17+1</f>
        <v>2</v>
      </c>
      <c r="B18" s="501"/>
      <c r="C18" s="502"/>
      <c r="D18" s="502"/>
      <c r="E18" s="507"/>
      <c r="F18" s="504"/>
      <c r="G18" s="505"/>
      <c r="H18" s="506"/>
      <c r="I18" s="494">
        <f t="shared" si="0"/>
        <v>0</v>
      </c>
      <c r="J18" s="335">
        <f t="shared" si="1"/>
        <v>0</v>
      </c>
      <c r="K18" s="507"/>
      <c r="L18" s="507"/>
      <c r="M18" s="337">
        <f t="shared" ref="M18:M81" si="7">IF(J18=0,0,IF(J18="N/A; Not eligible, do not fill in remaining columns---&gt;","N/A; Not eligible, do not fill in remaining columns---&gt;",IF(K18&gt;0,IF(L18=0,"&lt;--- complete Step B",IF(L18&lt;K18,"No; complete Step 2c---&gt;","Yes; Borrower is finished with penalty data input")),"&lt;---Complete step 2a")))</f>
        <v>0</v>
      </c>
      <c r="N18" s="507"/>
      <c r="O18" s="338">
        <f t="shared" si="2"/>
        <v>0</v>
      </c>
      <c r="P18" s="339">
        <f t="shared" si="3"/>
        <v>0</v>
      </c>
      <c r="Q18" s="339">
        <f t="shared" si="4"/>
        <v>0</v>
      </c>
      <c r="R18" s="340">
        <f t="shared" si="5"/>
        <v>0</v>
      </c>
      <c r="S18" s="296">
        <f>IF('8. Wage Rate Penalty'!D18="s",0,IF(J18="N/A; Not eligible, do not fill in remaining columns---&gt;",0,IF(O18="Yes",0,(Q18*R18*'1. General Input'!$D$10))))</f>
        <v>0</v>
      </c>
      <c r="T18" s="269">
        <f>IF('8. Wage Rate Penalty'!D18="H",0,'8. Wage Rate Penalty'!Q18*'1. General Input'!$D$10/52)</f>
        <v>0</v>
      </c>
      <c r="U18" s="271">
        <f>ROUND(IF(J18="Complete Step 2a and 2b---&gt;",IF(M18="Yes; Borrower is finished with penalty data input",IF((S18+T18)&lt;0,0,+S18+T18),IF(N18=0,0,IF(M18="No; complete Step 2c---&gt;",IF(N18=0,0,IF((S18+T18)&lt;0,0,+S18+T18)),IF((S18+T18)&lt;0,0,+S18+T18)))),0),0)</f>
        <v>0</v>
      </c>
      <c r="AC18" s="277">
        <f t="shared" si="6"/>
        <v>0</v>
      </c>
    </row>
    <row r="19" spans="1:29" x14ac:dyDescent="0.25">
      <c r="A19" s="265">
        <f t="shared" ref="A19:A82" si="8">+A18+1</f>
        <v>3</v>
      </c>
      <c r="B19" s="501"/>
      <c r="C19" s="502"/>
      <c r="D19" s="502"/>
      <c r="E19" s="507"/>
      <c r="F19" s="504"/>
      <c r="G19" s="505"/>
      <c r="H19" s="506"/>
      <c r="I19" s="494">
        <f t="shared" si="0"/>
        <v>0</v>
      </c>
      <c r="J19" s="335">
        <f t="shared" si="1"/>
        <v>0</v>
      </c>
      <c r="K19" s="507"/>
      <c r="L19" s="507"/>
      <c r="M19" s="337">
        <f t="shared" si="7"/>
        <v>0</v>
      </c>
      <c r="N19" s="507"/>
      <c r="O19" s="338">
        <f t="shared" si="2"/>
        <v>0</v>
      </c>
      <c r="P19" s="339">
        <f t="shared" si="3"/>
        <v>0</v>
      </c>
      <c r="Q19" s="339">
        <f t="shared" si="4"/>
        <v>0</v>
      </c>
      <c r="R19" s="340">
        <f t="shared" si="5"/>
        <v>0</v>
      </c>
      <c r="S19" s="296">
        <f>IF('8. Wage Rate Penalty'!D19="s",0,IF(J19="N/A; Not eligible, do not fill in remaining columns---&gt;",0,IF(O19="Yes",0,(Q19*R19*'1. General Input'!$D$10))))</f>
        <v>0</v>
      </c>
      <c r="T19" s="269">
        <f>IF('8. Wage Rate Penalty'!D19="H",0,'8. Wage Rate Penalty'!Q19*'1. General Input'!$D$10/52)</f>
        <v>0</v>
      </c>
      <c r="U19" s="271">
        <f t="shared" ref="U19:U82" si="9">ROUND(IF(J19="Complete Step 2a and 2b---&gt;",IF(M19="Yes; Borrower is finished with penalty data input",IF((S19+T19)&lt;0,0,+S19+T19),IF(N19=0,0,IF(M19="No; complete Step 2c---&gt;",IF(N19=0,0,IF((S19+T19)&lt;0,0,+S19+T19)),IF((S19+T19)&lt;0,0,+S19+T19)))),0),0)</f>
        <v>0</v>
      </c>
      <c r="AC19" s="277">
        <f t="shared" si="6"/>
        <v>0</v>
      </c>
    </row>
    <row r="20" spans="1:29" x14ac:dyDescent="0.25">
      <c r="A20" s="265">
        <f t="shared" si="8"/>
        <v>4</v>
      </c>
      <c r="B20" s="501"/>
      <c r="C20" s="502"/>
      <c r="D20" s="502"/>
      <c r="E20" s="507"/>
      <c r="F20" s="504"/>
      <c r="G20" s="505"/>
      <c r="H20" s="506"/>
      <c r="I20" s="494">
        <f t="shared" si="0"/>
        <v>0</v>
      </c>
      <c r="J20" s="335">
        <f t="shared" si="1"/>
        <v>0</v>
      </c>
      <c r="K20" s="507"/>
      <c r="L20" s="507"/>
      <c r="M20" s="337">
        <f t="shared" si="7"/>
        <v>0</v>
      </c>
      <c r="N20" s="507"/>
      <c r="O20" s="338">
        <f t="shared" ref="O20:O84" si="10">IF(N20=0,0,IF(N20&lt;K20,"No", "Yes"))</f>
        <v>0</v>
      </c>
      <c r="P20" s="339">
        <f>IF(M20="No; complete Step 2c",0,IF(O20="Yes",0,IF(J20="N/A; Not eligible, do not fill in remaining columns---&gt;",0,H20*0.75)))</f>
        <v>0</v>
      </c>
      <c r="Q20" s="339">
        <f>IF(M20=0,0,IF(O20="Yes",0,IF(J20="N/A; Not eligible, do not fill in remaining columns---&gt;",0,P20-E20)))</f>
        <v>0</v>
      </c>
      <c r="R20" s="340">
        <f t="shared" ref="R20" si="11">IF(Q20=0,0,+G20/89*(366/(366/7)))</f>
        <v>0</v>
      </c>
      <c r="S20" s="296">
        <f>IF('8. Wage Rate Penalty'!D20="s",0,IF(J20="N/A; Not eligible, do not fill in remaining columns---&gt;",0,IF(O20="Yes",0,(Q20*R20*'1. General Input'!$D$10))))</f>
        <v>0</v>
      </c>
      <c r="T20" s="269">
        <f>IF('8. Wage Rate Penalty'!D20="H",0,'8. Wage Rate Penalty'!Q20*'1. General Input'!$D$10/52)</f>
        <v>0</v>
      </c>
      <c r="U20" s="271">
        <f t="shared" si="9"/>
        <v>0</v>
      </c>
      <c r="AC20" s="277">
        <f t="shared" si="6"/>
        <v>0</v>
      </c>
    </row>
    <row r="21" spans="1:29" x14ac:dyDescent="0.25">
      <c r="A21" s="265">
        <f t="shared" si="8"/>
        <v>5</v>
      </c>
      <c r="B21" s="501"/>
      <c r="C21" s="502"/>
      <c r="D21" s="502"/>
      <c r="E21" s="507"/>
      <c r="F21" s="504"/>
      <c r="G21" s="505"/>
      <c r="H21" s="506"/>
      <c r="I21" s="494">
        <f t="shared" si="0"/>
        <v>0</v>
      </c>
      <c r="J21" s="335">
        <f t="shared" si="1"/>
        <v>0</v>
      </c>
      <c r="K21" s="507"/>
      <c r="L21" s="507"/>
      <c r="M21" s="337">
        <f t="shared" si="7"/>
        <v>0</v>
      </c>
      <c r="N21" s="507"/>
      <c r="O21" s="338">
        <f t="shared" si="10"/>
        <v>0</v>
      </c>
      <c r="P21" s="339">
        <f t="shared" ref="P21:P84" si="12">IF(M21="No; complete Step 2c",0,IF(O21="Yes",0,IF(J21="N/A; Not eligible, do not fill in remaining columns---&gt;",0,H21*0.75)))</f>
        <v>0</v>
      </c>
      <c r="Q21" s="339">
        <f t="shared" ref="Q21:Q84" si="13">IF(M21=0,0,IF(O21="Yes",0,IF(J21="N/A; Not eligible, do not fill in remaining columns---&gt;",0,P21-E21)))</f>
        <v>0</v>
      </c>
      <c r="R21" s="340">
        <f t="shared" ref="R21:R84" si="14">IF(Q21=0,0,+G21/89*(366/(366/7)))</f>
        <v>0</v>
      </c>
      <c r="S21" s="296">
        <f>IF('8. Wage Rate Penalty'!D21="s",0,IF(J21="N/A; Not eligible, do not fill in remaining columns---&gt;",0,IF(O21="Yes",0,(Q21*R21*'1. General Input'!$D$10))))</f>
        <v>0</v>
      </c>
      <c r="T21" s="269">
        <f>IF('8. Wage Rate Penalty'!D21="H",0,'8. Wage Rate Penalty'!Q21*'1. General Input'!$D$10/52)</f>
        <v>0</v>
      </c>
      <c r="U21" s="271">
        <f t="shared" si="9"/>
        <v>0</v>
      </c>
      <c r="AC21" s="277">
        <f t="shared" si="6"/>
        <v>0</v>
      </c>
    </row>
    <row r="22" spans="1:29" x14ac:dyDescent="0.25">
      <c r="A22" s="265">
        <f t="shared" si="8"/>
        <v>6</v>
      </c>
      <c r="B22" s="501"/>
      <c r="C22" s="502"/>
      <c r="D22" s="502"/>
      <c r="E22" s="507"/>
      <c r="F22" s="504"/>
      <c r="G22" s="505"/>
      <c r="H22" s="506"/>
      <c r="I22" s="494">
        <f t="shared" si="0"/>
        <v>0</v>
      </c>
      <c r="J22" s="335">
        <f t="shared" si="1"/>
        <v>0</v>
      </c>
      <c r="K22" s="507"/>
      <c r="L22" s="507"/>
      <c r="M22" s="337">
        <f t="shared" si="7"/>
        <v>0</v>
      </c>
      <c r="N22" s="507"/>
      <c r="O22" s="338">
        <f t="shared" si="10"/>
        <v>0</v>
      </c>
      <c r="P22" s="339">
        <f t="shared" si="12"/>
        <v>0</v>
      </c>
      <c r="Q22" s="339">
        <f t="shared" si="13"/>
        <v>0</v>
      </c>
      <c r="R22" s="340">
        <f t="shared" si="14"/>
        <v>0</v>
      </c>
      <c r="S22" s="296">
        <f>IF('8. Wage Rate Penalty'!D22="s",0,IF(J22="N/A; Not eligible, do not fill in remaining columns---&gt;",0,IF(O22="Yes",0,(Q22*R22*'1. General Input'!$D$10))))</f>
        <v>0</v>
      </c>
      <c r="T22" s="269">
        <f>IF('8. Wage Rate Penalty'!D22="H",0,'8. Wage Rate Penalty'!Q22*'1. General Input'!$D$10/52)</f>
        <v>0</v>
      </c>
      <c r="U22" s="271">
        <f t="shared" si="9"/>
        <v>0</v>
      </c>
      <c r="AC22" s="277">
        <f t="shared" si="6"/>
        <v>0</v>
      </c>
    </row>
    <row r="23" spans="1:29" x14ac:dyDescent="0.25">
      <c r="A23" s="265">
        <f t="shared" si="8"/>
        <v>7</v>
      </c>
      <c r="B23" s="501"/>
      <c r="C23" s="502"/>
      <c r="D23" s="502"/>
      <c r="E23" s="507"/>
      <c r="F23" s="504"/>
      <c r="G23" s="505"/>
      <c r="H23" s="506"/>
      <c r="I23" s="494">
        <f t="shared" si="0"/>
        <v>0</v>
      </c>
      <c r="J23" s="335">
        <f t="shared" si="1"/>
        <v>0</v>
      </c>
      <c r="K23" s="507"/>
      <c r="L23" s="507"/>
      <c r="M23" s="337">
        <f>IF(J23=0,0,IF(J23="N/A; Not eligible, do not fill in remaining columns---&gt;","N/A; Not eligible, do not fill in remaining columns---&gt;",IF(K23&gt;0,IF(L23=0,"&lt;--- complete Step 2b",IF(L23&lt;K23,"No; complete Step 2c---&gt;","Yes; Borrower is finished with penalty data input")),"&lt;---Complete step 2a")))</f>
        <v>0</v>
      </c>
      <c r="N23" s="507"/>
      <c r="O23" s="338">
        <f t="shared" si="10"/>
        <v>0</v>
      </c>
      <c r="P23" s="339">
        <f t="shared" si="12"/>
        <v>0</v>
      </c>
      <c r="Q23" s="339">
        <f t="shared" si="13"/>
        <v>0</v>
      </c>
      <c r="R23" s="340">
        <f t="shared" si="14"/>
        <v>0</v>
      </c>
      <c r="S23" s="296">
        <f>IF('8. Wage Rate Penalty'!D23="s",0,IF(J23="N/A; Not eligible, do not fill in remaining columns---&gt;",0,IF(O23="Yes",0,(Q23*R23*'1. General Input'!$D$10))))</f>
        <v>0</v>
      </c>
      <c r="T23" s="269">
        <f>IF('8. Wage Rate Penalty'!D23="H",0,'8. Wage Rate Penalty'!Q23*'1. General Input'!$D$10/52)</f>
        <v>0</v>
      </c>
      <c r="U23" s="271">
        <f t="shared" si="9"/>
        <v>0</v>
      </c>
      <c r="AC23" s="277">
        <f t="shared" si="6"/>
        <v>0</v>
      </c>
    </row>
    <row r="24" spans="1:29" x14ac:dyDescent="0.25">
      <c r="A24" s="265">
        <f t="shared" si="8"/>
        <v>8</v>
      </c>
      <c r="B24" s="501"/>
      <c r="C24" s="502"/>
      <c r="D24" s="502"/>
      <c r="E24" s="507"/>
      <c r="F24" s="504"/>
      <c r="G24" s="505"/>
      <c r="H24" s="506"/>
      <c r="I24" s="494">
        <f t="shared" si="0"/>
        <v>0</v>
      </c>
      <c r="J24" s="335">
        <f t="shared" si="1"/>
        <v>0</v>
      </c>
      <c r="K24" s="507"/>
      <c r="L24" s="507"/>
      <c r="M24" s="337">
        <f t="shared" si="7"/>
        <v>0</v>
      </c>
      <c r="N24" s="507"/>
      <c r="O24" s="338">
        <f t="shared" si="10"/>
        <v>0</v>
      </c>
      <c r="P24" s="339">
        <f t="shared" si="12"/>
        <v>0</v>
      </c>
      <c r="Q24" s="339">
        <f t="shared" si="13"/>
        <v>0</v>
      </c>
      <c r="R24" s="340">
        <f t="shared" si="14"/>
        <v>0</v>
      </c>
      <c r="S24" s="296">
        <f>IF('8. Wage Rate Penalty'!D24="s",0,IF(J24="N/A; Not eligible, do not fill in remaining columns---&gt;",0,IF(O24="Yes",0,(Q24*R24*'1. General Input'!$D$10))))</f>
        <v>0</v>
      </c>
      <c r="T24" s="269">
        <f>IF('8. Wage Rate Penalty'!D24="H",0,'8. Wage Rate Penalty'!Q24*'1. General Input'!$D$10/52)</f>
        <v>0</v>
      </c>
      <c r="U24" s="271">
        <f t="shared" si="9"/>
        <v>0</v>
      </c>
      <c r="AC24" s="277">
        <f t="shared" si="6"/>
        <v>0</v>
      </c>
    </row>
    <row r="25" spans="1:29" x14ac:dyDescent="0.25">
      <c r="A25" s="265">
        <f t="shared" si="8"/>
        <v>9</v>
      </c>
      <c r="B25" s="501"/>
      <c r="C25" s="502"/>
      <c r="D25" s="502"/>
      <c r="E25" s="507"/>
      <c r="F25" s="504"/>
      <c r="G25" s="505"/>
      <c r="H25" s="506"/>
      <c r="I25" s="494">
        <f t="shared" si="0"/>
        <v>0</v>
      </c>
      <c r="J25" s="335">
        <f t="shared" si="1"/>
        <v>0</v>
      </c>
      <c r="K25" s="507"/>
      <c r="L25" s="507"/>
      <c r="M25" s="337">
        <f t="shared" si="7"/>
        <v>0</v>
      </c>
      <c r="N25" s="507"/>
      <c r="O25" s="338">
        <f t="shared" si="10"/>
        <v>0</v>
      </c>
      <c r="P25" s="339">
        <f t="shared" si="12"/>
        <v>0</v>
      </c>
      <c r="Q25" s="339">
        <f t="shared" si="13"/>
        <v>0</v>
      </c>
      <c r="R25" s="340">
        <f t="shared" si="14"/>
        <v>0</v>
      </c>
      <c r="S25" s="296">
        <f>IF('8. Wage Rate Penalty'!D25="s",0,IF(J25="N/A; Not eligible, do not fill in remaining columns---&gt;",0,IF(O25="Yes",0,(Q25*R25*'1. General Input'!$D$10))))</f>
        <v>0</v>
      </c>
      <c r="T25" s="269">
        <f>IF('8. Wage Rate Penalty'!D25="H",0,'8. Wage Rate Penalty'!Q25*'1. General Input'!$D$10/52)</f>
        <v>0</v>
      </c>
      <c r="U25" s="271">
        <f t="shared" si="9"/>
        <v>0</v>
      </c>
      <c r="AC25" s="277">
        <f t="shared" si="6"/>
        <v>0</v>
      </c>
    </row>
    <row r="26" spans="1:29" x14ac:dyDescent="0.25">
      <c r="A26" s="265">
        <f t="shared" si="8"/>
        <v>10</v>
      </c>
      <c r="B26" s="501"/>
      <c r="C26" s="502"/>
      <c r="D26" s="502"/>
      <c r="E26" s="507"/>
      <c r="F26" s="504"/>
      <c r="G26" s="505"/>
      <c r="H26" s="506"/>
      <c r="I26" s="494">
        <f t="shared" si="0"/>
        <v>0</v>
      </c>
      <c r="J26" s="335">
        <f t="shared" si="1"/>
        <v>0</v>
      </c>
      <c r="K26" s="507"/>
      <c r="L26" s="507"/>
      <c r="M26" s="337">
        <f t="shared" si="7"/>
        <v>0</v>
      </c>
      <c r="N26" s="507"/>
      <c r="O26" s="338">
        <f t="shared" si="10"/>
        <v>0</v>
      </c>
      <c r="P26" s="339">
        <f t="shared" si="12"/>
        <v>0</v>
      </c>
      <c r="Q26" s="339">
        <f t="shared" si="13"/>
        <v>0</v>
      </c>
      <c r="R26" s="340">
        <f t="shared" si="14"/>
        <v>0</v>
      </c>
      <c r="S26" s="296">
        <f>IF('8. Wage Rate Penalty'!D26="s",0,IF(J26="N/A; Not eligible, do not fill in remaining columns---&gt;",0,IF(O26="Yes",0,(Q26*R26*'1. General Input'!$D$10))))</f>
        <v>0</v>
      </c>
      <c r="T26" s="269">
        <f>IF('8. Wage Rate Penalty'!D26="H",0,'8. Wage Rate Penalty'!Q26*'1. General Input'!$D$10/52)</f>
        <v>0</v>
      </c>
      <c r="U26" s="271">
        <f t="shared" si="9"/>
        <v>0</v>
      </c>
      <c r="AC26" s="277">
        <f t="shared" si="6"/>
        <v>0</v>
      </c>
    </row>
    <row r="27" spans="1:29" x14ac:dyDescent="0.25">
      <c r="A27" s="265">
        <f t="shared" si="8"/>
        <v>11</v>
      </c>
      <c r="B27" s="501"/>
      <c r="C27" s="502"/>
      <c r="D27" s="502"/>
      <c r="E27" s="507"/>
      <c r="F27" s="504"/>
      <c r="G27" s="505"/>
      <c r="H27" s="506"/>
      <c r="I27" s="494">
        <f t="shared" si="0"/>
        <v>0</v>
      </c>
      <c r="J27" s="335">
        <f t="shared" si="1"/>
        <v>0</v>
      </c>
      <c r="K27" s="507"/>
      <c r="L27" s="507"/>
      <c r="M27" s="337">
        <f t="shared" si="7"/>
        <v>0</v>
      </c>
      <c r="N27" s="507"/>
      <c r="O27" s="338">
        <f t="shared" si="10"/>
        <v>0</v>
      </c>
      <c r="P27" s="339">
        <f t="shared" si="12"/>
        <v>0</v>
      </c>
      <c r="Q27" s="339">
        <f t="shared" si="13"/>
        <v>0</v>
      </c>
      <c r="R27" s="340">
        <f t="shared" si="14"/>
        <v>0</v>
      </c>
      <c r="S27" s="296">
        <f>IF('8. Wage Rate Penalty'!D27="s",0,IF(J27="N/A; Not eligible, do not fill in remaining columns---&gt;",0,IF(O27="Yes",0,(Q27*R27*'1. General Input'!$D$10))))</f>
        <v>0</v>
      </c>
      <c r="T27" s="269">
        <f>IF('8. Wage Rate Penalty'!D27="H",0,'8. Wage Rate Penalty'!Q27*'1. General Input'!$D$10/52)</f>
        <v>0</v>
      </c>
      <c r="U27" s="271">
        <f t="shared" si="9"/>
        <v>0</v>
      </c>
      <c r="AC27" s="277">
        <f t="shared" si="6"/>
        <v>0</v>
      </c>
    </row>
    <row r="28" spans="1:29" x14ac:dyDescent="0.25">
      <c r="A28" s="265">
        <f t="shared" si="8"/>
        <v>12</v>
      </c>
      <c r="B28" s="501"/>
      <c r="C28" s="502"/>
      <c r="D28" s="502"/>
      <c r="E28" s="507"/>
      <c r="F28" s="504"/>
      <c r="G28" s="505"/>
      <c r="H28" s="506"/>
      <c r="I28" s="494">
        <f t="shared" si="0"/>
        <v>0</v>
      </c>
      <c r="J28" s="335">
        <f t="shared" si="1"/>
        <v>0</v>
      </c>
      <c r="K28" s="507"/>
      <c r="L28" s="507"/>
      <c r="M28" s="337">
        <f t="shared" si="7"/>
        <v>0</v>
      </c>
      <c r="N28" s="507"/>
      <c r="O28" s="338">
        <f t="shared" si="10"/>
        <v>0</v>
      </c>
      <c r="P28" s="339">
        <f t="shared" si="12"/>
        <v>0</v>
      </c>
      <c r="Q28" s="339">
        <f t="shared" si="13"/>
        <v>0</v>
      </c>
      <c r="R28" s="340">
        <f t="shared" si="14"/>
        <v>0</v>
      </c>
      <c r="S28" s="296">
        <f>IF('8. Wage Rate Penalty'!D28="s",0,IF(J28="N/A; Not eligible, do not fill in remaining columns---&gt;",0,IF(O28="Yes",0,(Q28*R28*'1. General Input'!$D$10))))</f>
        <v>0</v>
      </c>
      <c r="T28" s="269">
        <f>IF('8. Wage Rate Penalty'!D28="H",0,'8. Wage Rate Penalty'!Q28*'1. General Input'!$D$10/52)</f>
        <v>0</v>
      </c>
      <c r="U28" s="271">
        <f t="shared" si="9"/>
        <v>0</v>
      </c>
      <c r="AC28" s="277">
        <f t="shared" si="6"/>
        <v>0</v>
      </c>
    </row>
    <row r="29" spans="1:29" x14ac:dyDescent="0.25">
      <c r="A29" s="265">
        <f t="shared" si="8"/>
        <v>13</v>
      </c>
      <c r="B29" s="501"/>
      <c r="C29" s="502"/>
      <c r="D29" s="502"/>
      <c r="E29" s="507"/>
      <c r="F29" s="504"/>
      <c r="G29" s="505"/>
      <c r="H29" s="506"/>
      <c r="I29" s="494">
        <f t="shared" si="0"/>
        <v>0</v>
      </c>
      <c r="J29" s="335">
        <f t="shared" si="1"/>
        <v>0</v>
      </c>
      <c r="K29" s="507"/>
      <c r="L29" s="507"/>
      <c r="M29" s="337">
        <f t="shared" si="7"/>
        <v>0</v>
      </c>
      <c r="N29" s="507"/>
      <c r="O29" s="338">
        <f t="shared" si="10"/>
        <v>0</v>
      </c>
      <c r="P29" s="339">
        <f t="shared" si="12"/>
        <v>0</v>
      </c>
      <c r="Q29" s="339">
        <f t="shared" si="13"/>
        <v>0</v>
      </c>
      <c r="R29" s="340">
        <f t="shared" si="14"/>
        <v>0</v>
      </c>
      <c r="S29" s="296">
        <f>IF('8. Wage Rate Penalty'!D29="s",0,IF(J29="N/A; Not eligible, do not fill in remaining columns---&gt;",0,IF(O29="Yes",0,(Q29*R29*'1. General Input'!$D$10))))</f>
        <v>0</v>
      </c>
      <c r="T29" s="269">
        <f>IF('8. Wage Rate Penalty'!D29="H",0,'8. Wage Rate Penalty'!Q29*'1. General Input'!$D$10/52)</f>
        <v>0</v>
      </c>
      <c r="U29" s="271">
        <f t="shared" si="9"/>
        <v>0</v>
      </c>
      <c r="AC29" s="277">
        <f t="shared" si="6"/>
        <v>0</v>
      </c>
    </row>
    <row r="30" spans="1:29" x14ac:dyDescent="0.25">
      <c r="A30" s="265">
        <f t="shared" si="8"/>
        <v>14</v>
      </c>
      <c r="B30" s="501"/>
      <c r="C30" s="502"/>
      <c r="D30" s="502"/>
      <c r="E30" s="507"/>
      <c r="F30" s="504"/>
      <c r="G30" s="505"/>
      <c r="H30" s="506"/>
      <c r="I30" s="494">
        <f>IF(E30=0,0,IF(F30="no",1,IF(H30=0,"&lt;---Error, enter data in columns F,G and H",IF(G30=0,"&lt;---Error, enter data in columns F, G and H",+E30/H30))))</f>
        <v>0</v>
      </c>
      <c r="J30" s="335">
        <f>IF(I30="&lt;---Error, enter data in columns F,G and H","&lt;---Error, enter data in columns F,G and H",IF(E30=0,IF(H30=0,0,IF(I30&lt;0.75,"Complete Step 2a and 2b---&gt;","N/A; Not eligible, do not fill in remaining columns---&gt;")),IF(I30="&lt;---Error, enter data in columns F,G and H"," ",IF(I30&lt;0.75,"Complete Step 2a and 2b---&gt;","N/A; Not eligible, do not fill in remaining columns---&gt;"))))</f>
        <v>0</v>
      </c>
      <c r="K30" s="507"/>
      <c r="L30" s="507"/>
      <c r="M30" s="337">
        <f t="shared" si="7"/>
        <v>0</v>
      </c>
      <c r="N30" s="507"/>
      <c r="O30" s="338">
        <f t="shared" si="10"/>
        <v>0</v>
      </c>
      <c r="P30" s="339">
        <f t="shared" si="12"/>
        <v>0</v>
      </c>
      <c r="Q30" s="339">
        <f t="shared" si="13"/>
        <v>0</v>
      </c>
      <c r="R30" s="340">
        <f t="shared" si="14"/>
        <v>0</v>
      </c>
      <c r="S30" s="296">
        <f>IF('8. Wage Rate Penalty'!D30="s",0,IF(J30="N/A; Not eligible, do not fill in remaining columns---&gt;",0,IF(O30="Yes",0,(Q30*R30*'1. General Input'!$D$10))))</f>
        <v>0</v>
      </c>
      <c r="T30" s="269">
        <f>IF('8. Wage Rate Penalty'!D30="H",0,'8. Wage Rate Penalty'!Q30*'1. General Input'!$D$10/52)</f>
        <v>0</v>
      </c>
      <c r="U30" s="271">
        <f t="shared" si="9"/>
        <v>0</v>
      </c>
      <c r="AC30" s="277">
        <f t="shared" si="6"/>
        <v>0</v>
      </c>
    </row>
    <row r="31" spans="1:29" x14ac:dyDescent="0.25">
      <c r="A31" s="265">
        <f t="shared" si="8"/>
        <v>15</v>
      </c>
      <c r="B31" s="501"/>
      <c r="C31" s="502"/>
      <c r="D31" s="502"/>
      <c r="E31" s="507"/>
      <c r="F31" s="504"/>
      <c r="G31" s="505"/>
      <c r="H31" s="506"/>
      <c r="I31" s="494">
        <f t="shared" ref="I31:I94" si="15">IF(E31=0,0,IF(F31="no",1,IF(H31=0,"&lt;---Error, enter data in columns F,G and H",IF(G31=0,"&lt;---Error, enter data in columns F, G and H",+E31/H31))))</f>
        <v>0</v>
      </c>
      <c r="J31" s="335">
        <f t="shared" ref="J31:J94" si="16">IF(I31="&lt;---Error, enter data in columns F,G and H","&lt;---Error, enter data in columns F,G and H",IF(E31=0,IF(H31=0,0,IF(I31&lt;0.75,"Complete Step 2a and 2b---&gt;","N/A; Not eligible, do not fill in remaining columns---&gt;")),IF(I31="&lt;---Error, enter data in columns F,G and H"," ",IF(I31&lt;0.75,"Complete Step 2a and 2b---&gt;","N/A; Not eligible, do not fill in remaining columns---&gt;"))))</f>
        <v>0</v>
      </c>
      <c r="K31" s="507"/>
      <c r="L31" s="507"/>
      <c r="M31" s="337">
        <f t="shared" si="7"/>
        <v>0</v>
      </c>
      <c r="N31" s="507"/>
      <c r="O31" s="338">
        <f t="shared" si="10"/>
        <v>0</v>
      </c>
      <c r="P31" s="339">
        <f t="shared" si="12"/>
        <v>0</v>
      </c>
      <c r="Q31" s="339">
        <f t="shared" si="13"/>
        <v>0</v>
      </c>
      <c r="R31" s="340">
        <f t="shared" si="14"/>
        <v>0</v>
      </c>
      <c r="S31" s="296">
        <f>IF('8. Wage Rate Penalty'!D31="s",0,IF(J31="N/A; Not eligible, do not fill in remaining columns---&gt;",0,IF(O31="Yes",0,(Q31*R31*'1. General Input'!$D$10))))</f>
        <v>0</v>
      </c>
      <c r="T31" s="269">
        <f>IF('8. Wage Rate Penalty'!D31="H",0,'8. Wage Rate Penalty'!Q31*'1. General Input'!$D$10/52)</f>
        <v>0</v>
      </c>
      <c r="U31" s="271">
        <f t="shared" si="9"/>
        <v>0</v>
      </c>
      <c r="AC31" s="277">
        <f t="shared" si="6"/>
        <v>0</v>
      </c>
    </row>
    <row r="32" spans="1:29" x14ac:dyDescent="0.25">
      <c r="A32" s="265">
        <f t="shared" si="8"/>
        <v>16</v>
      </c>
      <c r="B32" s="501"/>
      <c r="C32" s="502"/>
      <c r="D32" s="502"/>
      <c r="E32" s="507"/>
      <c r="F32" s="504"/>
      <c r="G32" s="505"/>
      <c r="H32" s="506"/>
      <c r="I32" s="494">
        <f t="shared" si="15"/>
        <v>0</v>
      </c>
      <c r="J32" s="335">
        <f t="shared" si="16"/>
        <v>0</v>
      </c>
      <c r="K32" s="507"/>
      <c r="L32" s="507"/>
      <c r="M32" s="337">
        <f t="shared" si="7"/>
        <v>0</v>
      </c>
      <c r="N32" s="507"/>
      <c r="O32" s="338">
        <f t="shared" si="10"/>
        <v>0</v>
      </c>
      <c r="P32" s="339">
        <f t="shared" si="12"/>
        <v>0</v>
      </c>
      <c r="Q32" s="339">
        <f t="shared" si="13"/>
        <v>0</v>
      </c>
      <c r="R32" s="340">
        <f t="shared" si="14"/>
        <v>0</v>
      </c>
      <c r="S32" s="296">
        <f>IF('8. Wage Rate Penalty'!D32="s",0,IF(J32="N/A; Not eligible, do not fill in remaining columns---&gt;",0,IF(O32="Yes",0,(Q32*R32*'1. General Input'!$D$10))))</f>
        <v>0</v>
      </c>
      <c r="T32" s="269">
        <f>IF('8. Wage Rate Penalty'!D32="H",0,'8. Wage Rate Penalty'!Q32*'1. General Input'!$D$10/52)</f>
        <v>0</v>
      </c>
      <c r="U32" s="271">
        <f t="shared" si="9"/>
        <v>0</v>
      </c>
      <c r="AC32" s="277">
        <f t="shared" si="6"/>
        <v>0</v>
      </c>
    </row>
    <row r="33" spans="1:29" x14ac:dyDescent="0.25">
      <c r="A33" s="265">
        <f t="shared" si="8"/>
        <v>17</v>
      </c>
      <c r="B33" s="501"/>
      <c r="C33" s="502"/>
      <c r="D33" s="502"/>
      <c r="E33" s="507"/>
      <c r="F33" s="504"/>
      <c r="G33" s="505"/>
      <c r="H33" s="506"/>
      <c r="I33" s="494">
        <f t="shared" si="15"/>
        <v>0</v>
      </c>
      <c r="J33" s="335">
        <f t="shared" si="16"/>
        <v>0</v>
      </c>
      <c r="K33" s="507"/>
      <c r="L33" s="507"/>
      <c r="M33" s="337">
        <f t="shared" si="7"/>
        <v>0</v>
      </c>
      <c r="N33" s="507"/>
      <c r="O33" s="338">
        <f t="shared" si="10"/>
        <v>0</v>
      </c>
      <c r="P33" s="339">
        <f t="shared" si="12"/>
        <v>0</v>
      </c>
      <c r="Q33" s="339">
        <f t="shared" si="13"/>
        <v>0</v>
      </c>
      <c r="R33" s="340">
        <f t="shared" si="14"/>
        <v>0</v>
      </c>
      <c r="S33" s="296">
        <f>IF('8. Wage Rate Penalty'!D33="s",0,IF(J33="N/A; Not eligible, do not fill in remaining columns---&gt;",0,IF(O33="Yes",0,(Q33*R33*'1. General Input'!$D$10))))</f>
        <v>0</v>
      </c>
      <c r="T33" s="269">
        <f>IF('8. Wage Rate Penalty'!D33="H",0,'8. Wage Rate Penalty'!Q33*'1. General Input'!$D$10/52)</f>
        <v>0</v>
      </c>
      <c r="U33" s="271">
        <f t="shared" si="9"/>
        <v>0</v>
      </c>
      <c r="AC33" s="277">
        <f t="shared" si="6"/>
        <v>0</v>
      </c>
    </row>
    <row r="34" spans="1:29" x14ac:dyDescent="0.25">
      <c r="A34" s="265">
        <f t="shared" si="8"/>
        <v>18</v>
      </c>
      <c r="B34" s="501"/>
      <c r="C34" s="502"/>
      <c r="D34" s="502"/>
      <c r="E34" s="507"/>
      <c r="F34" s="504"/>
      <c r="G34" s="505"/>
      <c r="H34" s="506"/>
      <c r="I34" s="494">
        <f t="shared" si="15"/>
        <v>0</v>
      </c>
      <c r="J34" s="335">
        <f t="shared" si="16"/>
        <v>0</v>
      </c>
      <c r="K34" s="507"/>
      <c r="L34" s="507"/>
      <c r="M34" s="337">
        <f t="shared" si="7"/>
        <v>0</v>
      </c>
      <c r="N34" s="507"/>
      <c r="O34" s="338">
        <f t="shared" si="10"/>
        <v>0</v>
      </c>
      <c r="P34" s="339">
        <f t="shared" si="12"/>
        <v>0</v>
      </c>
      <c r="Q34" s="339">
        <f t="shared" si="13"/>
        <v>0</v>
      </c>
      <c r="R34" s="340">
        <f t="shared" si="14"/>
        <v>0</v>
      </c>
      <c r="S34" s="296">
        <f>IF('8. Wage Rate Penalty'!D34="s",0,IF(J34="N/A; Not eligible, do not fill in remaining columns---&gt;",0,IF(O34="Yes",0,(Q34*R34*'1. General Input'!$D$10))))</f>
        <v>0</v>
      </c>
      <c r="T34" s="269">
        <f>IF('8. Wage Rate Penalty'!D34="H",0,'8. Wage Rate Penalty'!Q34*'1. General Input'!$D$10/52)</f>
        <v>0</v>
      </c>
      <c r="U34" s="271">
        <f t="shared" si="9"/>
        <v>0</v>
      </c>
      <c r="AC34" s="277">
        <f t="shared" si="6"/>
        <v>0</v>
      </c>
    </row>
    <row r="35" spans="1:29" x14ac:dyDescent="0.25">
      <c r="A35" s="265">
        <f t="shared" si="8"/>
        <v>19</v>
      </c>
      <c r="B35" s="501"/>
      <c r="C35" s="502"/>
      <c r="D35" s="502"/>
      <c r="E35" s="507"/>
      <c r="F35" s="504"/>
      <c r="G35" s="505"/>
      <c r="H35" s="506"/>
      <c r="I35" s="494">
        <f t="shared" si="15"/>
        <v>0</v>
      </c>
      <c r="J35" s="335">
        <f t="shared" si="16"/>
        <v>0</v>
      </c>
      <c r="K35" s="507"/>
      <c r="L35" s="507"/>
      <c r="M35" s="337">
        <f t="shared" si="7"/>
        <v>0</v>
      </c>
      <c r="N35" s="507"/>
      <c r="O35" s="338">
        <f t="shared" si="10"/>
        <v>0</v>
      </c>
      <c r="P35" s="339">
        <f t="shared" si="12"/>
        <v>0</v>
      </c>
      <c r="Q35" s="339">
        <f t="shared" si="13"/>
        <v>0</v>
      </c>
      <c r="R35" s="340">
        <f t="shared" si="14"/>
        <v>0</v>
      </c>
      <c r="S35" s="296">
        <f>IF('8. Wage Rate Penalty'!D35="s",0,IF(J35="N/A; Not eligible, do not fill in remaining columns---&gt;",0,IF(O35="Yes",0,(Q35*R35*'1. General Input'!$D$10))))</f>
        <v>0</v>
      </c>
      <c r="T35" s="269">
        <f>IF('8. Wage Rate Penalty'!D35="H",0,'8. Wage Rate Penalty'!Q35*'1. General Input'!$D$10/52)</f>
        <v>0</v>
      </c>
      <c r="U35" s="271">
        <f t="shared" si="9"/>
        <v>0</v>
      </c>
      <c r="AC35" s="277">
        <f t="shared" si="6"/>
        <v>0</v>
      </c>
    </row>
    <row r="36" spans="1:29" x14ac:dyDescent="0.25">
      <c r="A36" s="265">
        <f t="shared" si="8"/>
        <v>20</v>
      </c>
      <c r="B36" s="501"/>
      <c r="C36" s="502"/>
      <c r="D36" s="502"/>
      <c r="E36" s="507"/>
      <c r="F36" s="504"/>
      <c r="G36" s="505"/>
      <c r="H36" s="506"/>
      <c r="I36" s="494">
        <f t="shared" si="15"/>
        <v>0</v>
      </c>
      <c r="J36" s="335">
        <f t="shared" si="16"/>
        <v>0</v>
      </c>
      <c r="K36" s="507"/>
      <c r="L36" s="507"/>
      <c r="M36" s="337">
        <f t="shared" si="7"/>
        <v>0</v>
      </c>
      <c r="N36" s="507"/>
      <c r="O36" s="338">
        <f t="shared" si="10"/>
        <v>0</v>
      </c>
      <c r="P36" s="339">
        <f t="shared" si="12"/>
        <v>0</v>
      </c>
      <c r="Q36" s="339">
        <f t="shared" si="13"/>
        <v>0</v>
      </c>
      <c r="R36" s="340">
        <f t="shared" si="14"/>
        <v>0</v>
      </c>
      <c r="S36" s="296">
        <f>IF('8. Wage Rate Penalty'!D36="s",0,IF(J36="N/A; Not eligible, do not fill in remaining columns---&gt;",0,IF(O36="Yes",0,(Q36*R36*'1. General Input'!$D$10))))</f>
        <v>0</v>
      </c>
      <c r="T36" s="269">
        <f>IF('8. Wage Rate Penalty'!D36="H",0,'8. Wage Rate Penalty'!Q36*'1. General Input'!$D$10/52)</f>
        <v>0</v>
      </c>
      <c r="U36" s="271">
        <f t="shared" si="9"/>
        <v>0</v>
      </c>
      <c r="AC36" s="277">
        <f t="shared" si="6"/>
        <v>0</v>
      </c>
    </row>
    <row r="37" spans="1:29" x14ac:dyDescent="0.25">
      <c r="A37" s="265">
        <f t="shared" si="8"/>
        <v>21</v>
      </c>
      <c r="B37" s="501"/>
      <c r="C37" s="502"/>
      <c r="D37" s="502"/>
      <c r="E37" s="507"/>
      <c r="F37" s="504"/>
      <c r="G37" s="505"/>
      <c r="H37" s="506"/>
      <c r="I37" s="494">
        <f t="shared" si="15"/>
        <v>0</v>
      </c>
      <c r="J37" s="335">
        <f t="shared" si="16"/>
        <v>0</v>
      </c>
      <c r="K37" s="507"/>
      <c r="L37" s="507"/>
      <c r="M37" s="337">
        <f t="shared" si="7"/>
        <v>0</v>
      </c>
      <c r="N37" s="507"/>
      <c r="O37" s="338">
        <f t="shared" si="10"/>
        <v>0</v>
      </c>
      <c r="P37" s="339">
        <f t="shared" si="12"/>
        <v>0</v>
      </c>
      <c r="Q37" s="339">
        <f t="shared" si="13"/>
        <v>0</v>
      </c>
      <c r="R37" s="340">
        <f t="shared" si="14"/>
        <v>0</v>
      </c>
      <c r="S37" s="296">
        <f>IF('8. Wage Rate Penalty'!D37="s",0,IF(J37="N/A; Not eligible, do not fill in remaining columns---&gt;",0,IF(O37="Yes",0,(Q37*R37*'1. General Input'!$D$10))))</f>
        <v>0</v>
      </c>
      <c r="T37" s="269">
        <f>IF('8. Wage Rate Penalty'!D37="H",0,'8. Wage Rate Penalty'!Q37*'1. General Input'!$D$10/52)</f>
        <v>0</v>
      </c>
      <c r="U37" s="271">
        <f t="shared" si="9"/>
        <v>0</v>
      </c>
      <c r="AC37" s="277">
        <f t="shared" si="6"/>
        <v>0</v>
      </c>
    </row>
    <row r="38" spans="1:29" x14ac:dyDescent="0.25">
      <c r="A38" s="265">
        <f t="shared" si="8"/>
        <v>22</v>
      </c>
      <c r="B38" s="501"/>
      <c r="C38" s="502"/>
      <c r="D38" s="502"/>
      <c r="E38" s="507"/>
      <c r="F38" s="504"/>
      <c r="G38" s="505"/>
      <c r="H38" s="506"/>
      <c r="I38" s="494">
        <f t="shared" si="15"/>
        <v>0</v>
      </c>
      <c r="J38" s="335">
        <f t="shared" si="16"/>
        <v>0</v>
      </c>
      <c r="K38" s="507"/>
      <c r="L38" s="507"/>
      <c r="M38" s="337">
        <f t="shared" si="7"/>
        <v>0</v>
      </c>
      <c r="N38" s="507"/>
      <c r="O38" s="338">
        <f t="shared" si="10"/>
        <v>0</v>
      </c>
      <c r="P38" s="339">
        <f t="shared" si="12"/>
        <v>0</v>
      </c>
      <c r="Q38" s="339">
        <f t="shared" si="13"/>
        <v>0</v>
      </c>
      <c r="R38" s="340">
        <f t="shared" si="14"/>
        <v>0</v>
      </c>
      <c r="S38" s="296">
        <f>IF('8. Wage Rate Penalty'!D38="s",0,IF(J38="N/A; Not eligible, do not fill in remaining columns---&gt;",0,IF(O38="Yes",0,(Q38*R38*'1. General Input'!$D$10))))</f>
        <v>0</v>
      </c>
      <c r="T38" s="269">
        <f>IF('8. Wage Rate Penalty'!D38="H",0,'8. Wage Rate Penalty'!Q38*'1. General Input'!$D$10/52)</f>
        <v>0</v>
      </c>
      <c r="U38" s="271">
        <f t="shared" si="9"/>
        <v>0</v>
      </c>
      <c r="AC38" s="277">
        <f t="shared" si="6"/>
        <v>0</v>
      </c>
    </row>
    <row r="39" spans="1:29" x14ac:dyDescent="0.25">
      <c r="A39" s="265">
        <f t="shared" si="8"/>
        <v>23</v>
      </c>
      <c r="B39" s="501"/>
      <c r="C39" s="502"/>
      <c r="D39" s="502"/>
      <c r="E39" s="507"/>
      <c r="F39" s="504"/>
      <c r="G39" s="505"/>
      <c r="H39" s="506"/>
      <c r="I39" s="494">
        <f t="shared" si="15"/>
        <v>0</v>
      </c>
      <c r="J39" s="335">
        <f t="shared" si="16"/>
        <v>0</v>
      </c>
      <c r="K39" s="507"/>
      <c r="L39" s="507"/>
      <c r="M39" s="337">
        <f t="shared" si="7"/>
        <v>0</v>
      </c>
      <c r="N39" s="507"/>
      <c r="O39" s="338">
        <f t="shared" si="10"/>
        <v>0</v>
      </c>
      <c r="P39" s="339">
        <f t="shared" si="12"/>
        <v>0</v>
      </c>
      <c r="Q39" s="339">
        <f t="shared" si="13"/>
        <v>0</v>
      </c>
      <c r="R39" s="340">
        <f t="shared" si="14"/>
        <v>0</v>
      </c>
      <c r="S39" s="296">
        <f>IF('8. Wage Rate Penalty'!D39="s",0,IF(J39="N/A; Not eligible, do not fill in remaining columns---&gt;",0,IF(O39="Yes",0,(Q39*R39*'1. General Input'!$D$10))))</f>
        <v>0</v>
      </c>
      <c r="T39" s="269">
        <f>IF('8. Wage Rate Penalty'!D39="H",0,'8. Wage Rate Penalty'!Q39*'1. General Input'!$D$10/52)</f>
        <v>0</v>
      </c>
      <c r="U39" s="271">
        <f t="shared" si="9"/>
        <v>0</v>
      </c>
      <c r="AC39" s="277">
        <f t="shared" si="6"/>
        <v>0</v>
      </c>
    </row>
    <row r="40" spans="1:29" x14ac:dyDescent="0.25">
      <c r="A40" s="265">
        <f t="shared" si="8"/>
        <v>24</v>
      </c>
      <c r="B40" s="501"/>
      <c r="C40" s="502"/>
      <c r="D40" s="502"/>
      <c r="E40" s="507"/>
      <c r="F40" s="504"/>
      <c r="G40" s="505"/>
      <c r="H40" s="506"/>
      <c r="I40" s="494">
        <f t="shared" si="15"/>
        <v>0</v>
      </c>
      <c r="J40" s="335">
        <f t="shared" si="16"/>
        <v>0</v>
      </c>
      <c r="K40" s="507"/>
      <c r="L40" s="507"/>
      <c r="M40" s="337">
        <f t="shared" si="7"/>
        <v>0</v>
      </c>
      <c r="N40" s="507"/>
      <c r="O40" s="338">
        <f t="shared" si="10"/>
        <v>0</v>
      </c>
      <c r="P40" s="339">
        <f t="shared" si="12"/>
        <v>0</v>
      </c>
      <c r="Q40" s="339">
        <f t="shared" si="13"/>
        <v>0</v>
      </c>
      <c r="R40" s="340">
        <f t="shared" si="14"/>
        <v>0</v>
      </c>
      <c r="S40" s="296">
        <f>IF('8. Wage Rate Penalty'!D40="s",0,IF(J40="N/A; Not eligible, do not fill in remaining columns---&gt;",0,IF(O40="Yes",0,(Q40*R40*'1. General Input'!$D$10))))</f>
        <v>0</v>
      </c>
      <c r="T40" s="269">
        <f>IF('8. Wage Rate Penalty'!D40="H",0,'8. Wage Rate Penalty'!Q40*'1. General Input'!$D$10/52)</f>
        <v>0</v>
      </c>
      <c r="U40" s="271">
        <f t="shared" si="9"/>
        <v>0</v>
      </c>
      <c r="AC40" s="277">
        <f t="shared" si="6"/>
        <v>0</v>
      </c>
    </row>
    <row r="41" spans="1:29" x14ac:dyDescent="0.25">
      <c r="A41" s="265">
        <f t="shared" si="8"/>
        <v>25</v>
      </c>
      <c r="B41" s="501"/>
      <c r="C41" s="502"/>
      <c r="D41" s="502"/>
      <c r="E41" s="507"/>
      <c r="F41" s="504"/>
      <c r="G41" s="505"/>
      <c r="H41" s="506"/>
      <c r="I41" s="494">
        <f t="shared" si="15"/>
        <v>0</v>
      </c>
      <c r="J41" s="335">
        <f t="shared" si="16"/>
        <v>0</v>
      </c>
      <c r="K41" s="507"/>
      <c r="L41" s="507"/>
      <c r="M41" s="337">
        <f t="shared" si="7"/>
        <v>0</v>
      </c>
      <c r="N41" s="507"/>
      <c r="O41" s="338">
        <f t="shared" si="10"/>
        <v>0</v>
      </c>
      <c r="P41" s="339">
        <f t="shared" si="12"/>
        <v>0</v>
      </c>
      <c r="Q41" s="339">
        <f t="shared" si="13"/>
        <v>0</v>
      </c>
      <c r="R41" s="340">
        <f t="shared" si="14"/>
        <v>0</v>
      </c>
      <c r="S41" s="296">
        <f>IF('8. Wage Rate Penalty'!D41="s",0,IF(J41="N/A; Not eligible, do not fill in remaining columns---&gt;",0,IF(O41="Yes",0,(Q41*R41*'1. General Input'!$D$10))))</f>
        <v>0</v>
      </c>
      <c r="T41" s="269">
        <f>IF('8. Wage Rate Penalty'!D41="H",0,'8. Wage Rate Penalty'!Q41*'1. General Input'!$D$10/52)</f>
        <v>0</v>
      </c>
      <c r="U41" s="271">
        <f t="shared" si="9"/>
        <v>0</v>
      </c>
      <c r="AC41" s="277">
        <f t="shared" si="6"/>
        <v>0</v>
      </c>
    </row>
    <row r="42" spans="1:29" x14ac:dyDescent="0.25">
      <c r="A42" s="265">
        <f t="shared" si="8"/>
        <v>26</v>
      </c>
      <c r="B42" s="501"/>
      <c r="C42" s="502"/>
      <c r="D42" s="502"/>
      <c r="E42" s="507"/>
      <c r="F42" s="504"/>
      <c r="G42" s="505"/>
      <c r="H42" s="506"/>
      <c r="I42" s="494">
        <f t="shared" si="15"/>
        <v>0</v>
      </c>
      <c r="J42" s="335">
        <f t="shared" si="16"/>
        <v>0</v>
      </c>
      <c r="K42" s="507"/>
      <c r="L42" s="507"/>
      <c r="M42" s="337">
        <f t="shared" si="7"/>
        <v>0</v>
      </c>
      <c r="N42" s="507"/>
      <c r="O42" s="338">
        <f t="shared" si="10"/>
        <v>0</v>
      </c>
      <c r="P42" s="339">
        <f t="shared" si="12"/>
        <v>0</v>
      </c>
      <c r="Q42" s="339">
        <f t="shared" si="13"/>
        <v>0</v>
      </c>
      <c r="R42" s="340">
        <f t="shared" si="14"/>
        <v>0</v>
      </c>
      <c r="S42" s="296">
        <f>IF('8. Wage Rate Penalty'!D42="s",0,IF(J42="N/A; Not eligible, do not fill in remaining columns---&gt;",0,IF(O42="Yes",0,(Q42*R42*'1. General Input'!$D$10))))</f>
        <v>0</v>
      </c>
      <c r="T42" s="269">
        <f>IF('8. Wage Rate Penalty'!D42="H",0,'8. Wage Rate Penalty'!Q42*'1. General Input'!$D$10/52)</f>
        <v>0</v>
      </c>
      <c r="U42" s="271">
        <f t="shared" si="9"/>
        <v>0</v>
      </c>
      <c r="AC42" s="277">
        <f t="shared" si="6"/>
        <v>0</v>
      </c>
    </row>
    <row r="43" spans="1:29" x14ac:dyDescent="0.25">
      <c r="A43" s="265">
        <f t="shared" si="8"/>
        <v>27</v>
      </c>
      <c r="B43" s="501"/>
      <c r="C43" s="502"/>
      <c r="D43" s="502"/>
      <c r="E43" s="507"/>
      <c r="F43" s="504"/>
      <c r="G43" s="505"/>
      <c r="H43" s="506"/>
      <c r="I43" s="494">
        <f t="shared" si="15"/>
        <v>0</v>
      </c>
      <c r="J43" s="335">
        <f t="shared" si="16"/>
        <v>0</v>
      </c>
      <c r="K43" s="507"/>
      <c r="L43" s="507"/>
      <c r="M43" s="337">
        <f t="shared" si="7"/>
        <v>0</v>
      </c>
      <c r="N43" s="507"/>
      <c r="O43" s="338">
        <f t="shared" si="10"/>
        <v>0</v>
      </c>
      <c r="P43" s="339">
        <f t="shared" si="12"/>
        <v>0</v>
      </c>
      <c r="Q43" s="339">
        <f t="shared" si="13"/>
        <v>0</v>
      </c>
      <c r="R43" s="340">
        <f t="shared" si="14"/>
        <v>0</v>
      </c>
      <c r="S43" s="296">
        <f>IF('8. Wage Rate Penalty'!D43="s",0,IF(J43="N/A; Not eligible, do not fill in remaining columns---&gt;",0,IF(O43="Yes",0,(Q43*R43*'1. General Input'!$D$10))))</f>
        <v>0</v>
      </c>
      <c r="T43" s="269">
        <f>IF('8. Wage Rate Penalty'!D43="H",0,'8. Wage Rate Penalty'!Q43*'1. General Input'!$D$10/52)</f>
        <v>0</v>
      </c>
      <c r="U43" s="271">
        <f t="shared" si="9"/>
        <v>0</v>
      </c>
      <c r="AC43" s="277">
        <f t="shared" si="6"/>
        <v>0</v>
      </c>
    </row>
    <row r="44" spans="1:29" x14ac:dyDescent="0.25">
      <c r="A44" s="265">
        <f t="shared" si="8"/>
        <v>28</v>
      </c>
      <c r="B44" s="501"/>
      <c r="C44" s="502"/>
      <c r="D44" s="502"/>
      <c r="E44" s="507"/>
      <c r="F44" s="504"/>
      <c r="G44" s="505"/>
      <c r="H44" s="506"/>
      <c r="I44" s="494">
        <f t="shared" si="15"/>
        <v>0</v>
      </c>
      <c r="J44" s="335">
        <f t="shared" si="16"/>
        <v>0</v>
      </c>
      <c r="K44" s="507"/>
      <c r="L44" s="507"/>
      <c r="M44" s="337">
        <f t="shared" si="7"/>
        <v>0</v>
      </c>
      <c r="N44" s="507"/>
      <c r="O44" s="338">
        <f t="shared" si="10"/>
        <v>0</v>
      </c>
      <c r="P44" s="339">
        <f t="shared" si="12"/>
        <v>0</v>
      </c>
      <c r="Q44" s="339">
        <f t="shared" si="13"/>
        <v>0</v>
      </c>
      <c r="R44" s="340">
        <f t="shared" si="14"/>
        <v>0</v>
      </c>
      <c r="S44" s="296">
        <f>IF('8. Wage Rate Penalty'!D44="s",0,IF(J44="N/A; Not eligible, do not fill in remaining columns---&gt;",0,IF(O44="Yes",0,(Q44*R44*'1. General Input'!$D$10))))</f>
        <v>0</v>
      </c>
      <c r="T44" s="269">
        <f>IF('8. Wage Rate Penalty'!D44="H",0,'8. Wage Rate Penalty'!Q44*'1. General Input'!$D$10/52)</f>
        <v>0</v>
      </c>
      <c r="U44" s="271">
        <f t="shared" si="9"/>
        <v>0</v>
      </c>
      <c r="AC44" s="277">
        <f t="shared" si="6"/>
        <v>0</v>
      </c>
    </row>
    <row r="45" spans="1:29" x14ac:dyDescent="0.25">
      <c r="A45" s="265">
        <f t="shared" si="8"/>
        <v>29</v>
      </c>
      <c r="B45" s="501"/>
      <c r="C45" s="502"/>
      <c r="D45" s="502"/>
      <c r="E45" s="507"/>
      <c r="F45" s="504"/>
      <c r="G45" s="505"/>
      <c r="H45" s="506"/>
      <c r="I45" s="494">
        <f t="shared" si="15"/>
        <v>0</v>
      </c>
      <c r="J45" s="335">
        <f t="shared" si="16"/>
        <v>0</v>
      </c>
      <c r="K45" s="507"/>
      <c r="L45" s="507"/>
      <c r="M45" s="337">
        <f t="shared" si="7"/>
        <v>0</v>
      </c>
      <c r="N45" s="507"/>
      <c r="O45" s="338">
        <f t="shared" si="10"/>
        <v>0</v>
      </c>
      <c r="P45" s="339">
        <f t="shared" si="12"/>
        <v>0</v>
      </c>
      <c r="Q45" s="339">
        <f t="shared" si="13"/>
        <v>0</v>
      </c>
      <c r="R45" s="340">
        <f t="shared" si="14"/>
        <v>0</v>
      </c>
      <c r="S45" s="296">
        <f>IF('8. Wage Rate Penalty'!D45="s",0,IF(J45="N/A; Not eligible, do not fill in remaining columns---&gt;",0,IF(O45="Yes",0,(Q45*R45*'1. General Input'!$D$10))))</f>
        <v>0</v>
      </c>
      <c r="T45" s="269">
        <f>IF('8. Wage Rate Penalty'!D45="H",0,'8. Wage Rate Penalty'!Q45*'1. General Input'!$D$10/52)</f>
        <v>0</v>
      </c>
      <c r="U45" s="271">
        <f t="shared" si="9"/>
        <v>0</v>
      </c>
      <c r="AC45" s="277">
        <f t="shared" si="6"/>
        <v>0</v>
      </c>
    </row>
    <row r="46" spans="1:29" x14ac:dyDescent="0.25">
      <c r="A46" s="265">
        <f t="shared" si="8"/>
        <v>30</v>
      </c>
      <c r="B46" s="501"/>
      <c r="C46" s="502"/>
      <c r="D46" s="502"/>
      <c r="E46" s="507"/>
      <c r="F46" s="504"/>
      <c r="G46" s="505"/>
      <c r="H46" s="506"/>
      <c r="I46" s="494">
        <f t="shared" si="15"/>
        <v>0</v>
      </c>
      <c r="J46" s="335">
        <f t="shared" si="16"/>
        <v>0</v>
      </c>
      <c r="K46" s="507"/>
      <c r="L46" s="507"/>
      <c r="M46" s="337">
        <f t="shared" si="7"/>
        <v>0</v>
      </c>
      <c r="N46" s="507"/>
      <c r="O46" s="338">
        <f t="shared" si="10"/>
        <v>0</v>
      </c>
      <c r="P46" s="339">
        <f t="shared" si="12"/>
        <v>0</v>
      </c>
      <c r="Q46" s="339">
        <f t="shared" si="13"/>
        <v>0</v>
      </c>
      <c r="R46" s="340">
        <f t="shared" si="14"/>
        <v>0</v>
      </c>
      <c r="S46" s="296">
        <f>IF('8. Wage Rate Penalty'!D46="s",0,IF(J46="N/A; Not eligible, do not fill in remaining columns---&gt;",0,IF(O46="Yes",0,(Q46*R46*'1. General Input'!$D$10))))</f>
        <v>0</v>
      </c>
      <c r="T46" s="269">
        <f>IF('8. Wage Rate Penalty'!D46="H",0,'8. Wage Rate Penalty'!Q46*'1. General Input'!$D$10/52)</f>
        <v>0</v>
      </c>
      <c r="U46" s="271">
        <f t="shared" si="9"/>
        <v>0</v>
      </c>
      <c r="AC46" s="277">
        <f t="shared" si="6"/>
        <v>0</v>
      </c>
    </row>
    <row r="47" spans="1:29" x14ac:dyDescent="0.25">
      <c r="A47" s="265">
        <f t="shared" si="8"/>
        <v>31</v>
      </c>
      <c r="B47" s="501"/>
      <c r="C47" s="502"/>
      <c r="D47" s="502"/>
      <c r="E47" s="507"/>
      <c r="F47" s="504"/>
      <c r="G47" s="505"/>
      <c r="H47" s="506"/>
      <c r="I47" s="494">
        <f t="shared" si="15"/>
        <v>0</v>
      </c>
      <c r="J47" s="335">
        <f t="shared" si="16"/>
        <v>0</v>
      </c>
      <c r="K47" s="507"/>
      <c r="L47" s="507"/>
      <c r="M47" s="337">
        <f t="shared" si="7"/>
        <v>0</v>
      </c>
      <c r="N47" s="507"/>
      <c r="O47" s="338">
        <f t="shared" si="10"/>
        <v>0</v>
      </c>
      <c r="P47" s="339">
        <f t="shared" si="12"/>
        <v>0</v>
      </c>
      <c r="Q47" s="339">
        <f t="shared" si="13"/>
        <v>0</v>
      </c>
      <c r="R47" s="340">
        <f t="shared" si="14"/>
        <v>0</v>
      </c>
      <c r="S47" s="296">
        <f>IF('8. Wage Rate Penalty'!D47="s",0,IF(J47="N/A; Not eligible, do not fill in remaining columns---&gt;",0,IF(O47="Yes",0,(Q47*R47*'1. General Input'!$D$10))))</f>
        <v>0</v>
      </c>
      <c r="T47" s="269">
        <f>IF('8. Wage Rate Penalty'!D47="H",0,'8. Wage Rate Penalty'!Q47*'1. General Input'!$D$10/52)</f>
        <v>0</v>
      </c>
      <c r="U47" s="271">
        <f t="shared" si="9"/>
        <v>0</v>
      </c>
      <c r="AC47" s="277">
        <f t="shared" si="6"/>
        <v>0</v>
      </c>
    </row>
    <row r="48" spans="1:29" x14ac:dyDescent="0.25">
      <c r="A48" s="265">
        <f t="shared" si="8"/>
        <v>32</v>
      </c>
      <c r="B48" s="501"/>
      <c r="C48" s="502"/>
      <c r="D48" s="502"/>
      <c r="E48" s="507"/>
      <c r="F48" s="504"/>
      <c r="G48" s="505"/>
      <c r="H48" s="506"/>
      <c r="I48" s="494">
        <f t="shared" si="15"/>
        <v>0</v>
      </c>
      <c r="J48" s="335">
        <f t="shared" si="16"/>
        <v>0</v>
      </c>
      <c r="K48" s="507"/>
      <c r="L48" s="507"/>
      <c r="M48" s="337">
        <f t="shared" si="7"/>
        <v>0</v>
      </c>
      <c r="N48" s="507"/>
      <c r="O48" s="338">
        <f t="shared" si="10"/>
        <v>0</v>
      </c>
      <c r="P48" s="339">
        <f t="shared" si="12"/>
        <v>0</v>
      </c>
      <c r="Q48" s="339">
        <f t="shared" si="13"/>
        <v>0</v>
      </c>
      <c r="R48" s="340">
        <f t="shared" si="14"/>
        <v>0</v>
      </c>
      <c r="S48" s="296">
        <f>IF('8. Wage Rate Penalty'!D48="s",0,IF(J48="N/A; Not eligible, do not fill in remaining columns---&gt;",0,IF(O48="Yes",0,(Q48*R48*'1. General Input'!$D$10))))</f>
        <v>0</v>
      </c>
      <c r="T48" s="269">
        <f>IF('8. Wage Rate Penalty'!D48="H",0,'8. Wage Rate Penalty'!Q48*'1. General Input'!$D$10/52)</f>
        <v>0</v>
      </c>
      <c r="U48" s="271">
        <f t="shared" si="9"/>
        <v>0</v>
      </c>
      <c r="AC48" s="277">
        <f t="shared" si="6"/>
        <v>0</v>
      </c>
    </row>
    <row r="49" spans="1:29" x14ac:dyDescent="0.25">
      <c r="A49" s="265">
        <f t="shared" si="8"/>
        <v>33</v>
      </c>
      <c r="B49" s="501"/>
      <c r="C49" s="502"/>
      <c r="D49" s="502"/>
      <c r="E49" s="507"/>
      <c r="F49" s="504"/>
      <c r="G49" s="505"/>
      <c r="H49" s="506"/>
      <c r="I49" s="494">
        <f t="shared" si="15"/>
        <v>0</v>
      </c>
      <c r="J49" s="335">
        <f t="shared" si="16"/>
        <v>0</v>
      </c>
      <c r="K49" s="507"/>
      <c r="L49" s="507"/>
      <c r="M49" s="337">
        <f t="shared" si="7"/>
        <v>0</v>
      </c>
      <c r="N49" s="507"/>
      <c r="O49" s="338">
        <f t="shared" si="10"/>
        <v>0</v>
      </c>
      <c r="P49" s="339">
        <f t="shared" si="12"/>
        <v>0</v>
      </c>
      <c r="Q49" s="339">
        <f t="shared" si="13"/>
        <v>0</v>
      </c>
      <c r="R49" s="340">
        <f t="shared" si="14"/>
        <v>0</v>
      </c>
      <c r="S49" s="296">
        <f>IF('8. Wage Rate Penalty'!D49="s",0,IF(J49="N/A; Not eligible, do not fill in remaining columns---&gt;",0,IF(O49="Yes",0,(Q49*R49*'1. General Input'!$D$10))))</f>
        <v>0</v>
      </c>
      <c r="T49" s="269">
        <f>IF('8. Wage Rate Penalty'!D49="H",0,'8. Wage Rate Penalty'!Q49*'1. General Input'!$D$10/52)</f>
        <v>0</v>
      </c>
      <c r="U49" s="271">
        <f t="shared" si="9"/>
        <v>0</v>
      </c>
      <c r="AC49" s="277">
        <f t="shared" si="6"/>
        <v>0</v>
      </c>
    </row>
    <row r="50" spans="1:29" x14ac:dyDescent="0.25">
      <c r="A50" s="265">
        <f t="shared" si="8"/>
        <v>34</v>
      </c>
      <c r="B50" s="501"/>
      <c r="C50" s="502"/>
      <c r="D50" s="502"/>
      <c r="E50" s="507"/>
      <c r="F50" s="504"/>
      <c r="G50" s="505"/>
      <c r="H50" s="506"/>
      <c r="I50" s="494">
        <f t="shared" si="15"/>
        <v>0</v>
      </c>
      <c r="J50" s="335">
        <f t="shared" si="16"/>
        <v>0</v>
      </c>
      <c r="K50" s="507"/>
      <c r="L50" s="507"/>
      <c r="M50" s="337">
        <f t="shared" si="7"/>
        <v>0</v>
      </c>
      <c r="N50" s="507"/>
      <c r="O50" s="338">
        <f t="shared" si="10"/>
        <v>0</v>
      </c>
      <c r="P50" s="339">
        <f t="shared" si="12"/>
        <v>0</v>
      </c>
      <c r="Q50" s="339">
        <f t="shared" si="13"/>
        <v>0</v>
      </c>
      <c r="R50" s="340">
        <f t="shared" si="14"/>
        <v>0</v>
      </c>
      <c r="S50" s="296">
        <f>IF('8. Wage Rate Penalty'!D50="s",0,IF(J50="N/A; Not eligible, do not fill in remaining columns---&gt;",0,IF(O50="Yes",0,(Q50*R50*'1. General Input'!$D$10))))</f>
        <v>0</v>
      </c>
      <c r="T50" s="269">
        <f>IF('8. Wage Rate Penalty'!D50="H",0,'8. Wage Rate Penalty'!Q50*'1. General Input'!$D$10/52)</f>
        <v>0</v>
      </c>
      <c r="U50" s="271">
        <f t="shared" si="9"/>
        <v>0</v>
      </c>
      <c r="AC50" s="277">
        <f t="shared" si="6"/>
        <v>0</v>
      </c>
    </row>
    <row r="51" spans="1:29" x14ac:dyDescent="0.25">
      <c r="A51" s="265">
        <f t="shared" si="8"/>
        <v>35</v>
      </c>
      <c r="B51" s="501"/>
      <c r="C51" s="502"/>
      <c r="D51" s="502"/>
      <c r="E51" s="507"/>
      <c r="F51" s="504"/>
      <c r="G51" s="505"/>
      <c r="H51" s="506"/>
      <c r="I51" s="494">
        <f t="shared" si="15"/>
        <v>0</v>
      </c>
      <c r="J51" s="335">
        <f t="shared" si="16"/>
        <v>0</v>
      </c>
      <c r="K51" s="507"/>
      <c r="L51" s="507"/>
      <c r="M51" s="337">
        <f t="shared" si="7"/>
        <v>0</v>
      </c>
      <c r="N51" s="507"/>
      <c r="O51" s="338">
        <f t="shared" si="10"/>
        <v>0</v>
      </c>
      <c r="P51" s="339">
        <f t="shared" si="12"/>
        <v>0</v>
      </c>
      <c r="Q51" s="339">
        <f t="shared" si="13"/>
        <v>0</v>
      </c>
      <c r="R51" s="340">
        <f t="shared" si="14"/>
        <v>0</v>
      </c>
      <c r="S51" s="296">
        <f>IF('8. Wage Rate Penalty'!D51="s",0,IF(J51="N/A; Not eligible, do not fill in remaining columns---&gt;",0,IF(O51="Yes",0,(Q51*R51*'1. General Input'!$D$10))))</f>
        <v>0</v>
      </c>
      <c r="T51" s="269">
        <f>IF('8. Wage Rate Penalty'!D51="H",0,'8. Wage Rate Penalty'!Q51*'1. General Input'!$D$10/52)</f>
        <v>0</v>
      </c>
      <c r="U51" s="271">
        <f t="shared" si="9"/>
        <v>0</v>
      </c>
      <c r="AC51" s="277">
        <f t="shared" si="6"/>
        <v>0</v>
      </c>
    </row>
    <row r="52" spans="1:29" x14ac:dyDescent="0.25">
      <c r="A52" s="265">
        <f t="shared" si="8"/>
        <v>36</v>
      </c>
      <c r="B52" s="501"/>
      <c r="C52" s="502"/>
      <c r="D52" s="502"/>
      <c r="E52" s="507"/>
      <c r="F52" s="504"/>
      <c r="G52" s="505"/>
      <c r="H52" s="506"/>
      <c r="I52" s="494">
        <f t="shared" si="15"/>
        <v>0</v>
      </c>
      <c r="J52" s="335">
        <f t="shared" si="16"/>
        <v>0</v>
      </c>
      <c r="K52" s="507"/>
      <c r="L52" s="507"/>
      <c r="M52" s="337">
        <f t="shared" si="7"/>
        <v>0</v>
      </c>
      <c r="N52" s="507"/>
      <c r="O52" s="338">
        <f t="shared" si="10"/>
        <v>0</v>
      </c>
      <c r="P52" s="339">
        <f t="shared" si="12"/>
        <v>0</v>
      </c>
      <c r="Q52" s="339">
        <f t="shared" si="13"/>
        <v>0</v>
      </c>
      <c r="R52" s="340">
        <f t="shared" si="14"/>
        <v>0</v>
      </c>
      <c r="S52" s="296">
        <f>IF('8. Wage Rate Penalty'!D52="s",0,IF(J52="N/A; Not eligible, do not fill in remaining columns---&gt;",0,IF(O52="Yes",0,(Q52*R52*'1. General Input'!$D$10))))</f>
        <v>0</v>
      </c>
      <c r="T52" s="269">
        <f>IF('8. Wage Rate Penalty'!D52="H",0,'8. Wage Rate Penalty'!Q52*'1. General Input'!$D$10/52)</f>
        <v>0</v>
      </c>
      <c r="U52" s="271">
        <f t="shared" si="9"/>
        <v>0</v>
      </c>
      <c r="AC52" s="277">
        <f t="shared" si="6"/>
        <v>0</v>
      </c>
    </row>
    <row r="53" spans="1:29" x14ac:dyDescent="0.25">
      <c r="A53" s="265">
        <f t="shared" si="8"/>
        <v>37</v>
      </c>
      <c r="B53" s="501"/>
      <c r="C53" s="502"/>
      <c r="D53" s="502"/>
      <c r="E53" s="507"/>
      <c r="F53" s="504"/>
      <c r="G53" s="505"/>
      <c r="H53" s="506"/>
      <c r="I53" s="494">
        <f t="shared" si="15"/>
        <v>0</v>
      </c>
      <c r="J53" s="335">
        <f t="shared" si="16"/>
        <v>0</v>
      </c>
      <c r="K53" s="507"/>
      <c r="L53" s="507"/>
      <c r="M53" s="337">
        <f t="shared" si="7"/>
        <v>0</v>
      </c>
      <c r="N53" s="507"/>
      <c r="O53" s="338">
        <f t="shared" si="10"/>
        <v>0</v>
      </c>
      <c r="P53" s="339">
        <f t="shared" si="12"/>
        <v>0</v>
      </c>
      <c r="Q53" s="339">
        <f t="shared" si="13"/>
        <v>0</v>
      </c>
      <c r="R53" s="340">
        <f t="shared" si="14"/>
        <v>0</v>
      </c>
      <c r="S53" s="296">
        <f>IF('8. Wage Rate Penalty'!D53="s",0,IF(J53="N/A; Not eligible, do not fill in remaining columns---&gt;",0,IF(O53="Yes",0,(Q53*R53*'1. General Input'!$D$10))))</f>
        <v>0</v>
      </c>
      <c r="T53" s="269">
        <f>IF('8. Wage Rate Penalty'!D53="H",0,'8. Wage Rate Penalty'!Q53*'1. General Input'!$D$10/52)</f>
        <v>0</v>
      </c>
      <c r="U53" s="271">
        <f t="shared" si="9"/>
        <v>0</v>
      </c>
      <c r="AC53" s="277">
        <f t="shared" si="6"/>
        <v>0</v>
      </c>
    </row>
    <row r="54" spans="1:29" x14ac:dyDescent="0.25">
      <c r="A54" s="265">
        <f t="shared" si="8"/>
        <v>38</v>
      </c>
      <c r="B54" s="501"/>
      <c r="C54" s="502"/>
      <c r="D54" s="502"/>
      <c r="E54" s="507"/>
      <c r="F54" s="504"/>
      <c r="G54" s="505"/>
      <c r="H54" s="506"/>
      <c r="I54" s="494">
        <f t="shared" si="15"/>
        <v>0</v>
      </c>
      <c r="J54" s="335">
        <f t="shared" si="16"/>
        <v>0</v>
      </c>
      <c r="K54" s="507"/>
      <c r="L54" s="507"/>
      <c r="M54" s="337">
        <f t="shared" si="7"/>
        <v>0</v>
      </c>
      <c r="N54" s="507"/>
      <c r="O54" s="338">
        <f t="shared" si="10"/>
        <v>0</v>
      </c>
      <c r="P54" s="339">
        <f t="shared" si="12"/>
        <v>0</v>
      </c>
      <c r="Q54" s="339">
        <f t="shared" si="13"/>
        <v>0</v>
      </c>
      <c r="R54" s="340">
        <f t="shared" si="14"/>
        <v>0</v>
      </c>
      <c r="S54" s="296">
        <f>IF('8. Wage Rate Penalty'!D54="s",0,IF(J54="N/A; Not eligible, do not fill in remaining columns---&gt;",0,IF(O54="Yes",0,(Q54*R54*'1. General Input'!$D$10))))</f>
        <v>0</v>
      </c>
      <c r="T54" s="269">
        <f>IF('8. Wage Rate Penalty'!D54="H",0,'8. Wage Rate Penalty'!Q54*'1. General Input'!$D$10/52)</f>
        <v>0</v>
      </c>
      <c r="U54" s="271">
        <f t="shared" si="9"/>
        <v>0</v>
      </c>
      <c r="AC54" s="277">
        <f t="shared" si="6"/>
        <v>0</v>
      </c>
    </row>
    <row r="55" spans="1:29" x14ac:dyDescent="0.25">
      <c r="A55" s="265">
        <f t="shared" si="8"/>
        <v>39</v>
      </c>
      <c r="B55" s="501"/>
      <c r="C55" s="502"/>
      <c r="D55" s="502"/>
      <c r="E55" s="507"/>
      <c r="F55" s="504"/>
      <c r="G55" s="505"/>
      <c r="H55" s="506"/>
      <c r="I55" s="494">
        <f t="shared" si="15"/>
        <v>0</v>
      </c>
      <c r="J55" s="335">
        <f t="shared" si="16"/>
        <v>0</v>
      </c>
      <c r="K55" s="507"/>
      <c r="L55" s="507"/>
      <c r="M55" s="337">
        <f t="shared" si="7"/>
        <v>0</v>
      </c>
      <c r="N55" s="507"/>
      <c r="O55" s="338">
        <f t="shared" si="10"/>
        <v>0</v>
      </c>
      <c r="P55" s="339">
        <f t="shared" si="12"/>
        <v>0</v>
      </c>
      <c r="Q55" s="339">
        <f t="shared" si="13"/>
        <v>0</v>
      </c>
      <c r="R55" s="340">
        <f t="shared" si="14"/>
        <v>0</v>
      </c>
      <c r="S55" s="296">
        <f>IF('8. Wage Rate Penalty'!D55="s",0,IF(J55="N/A; Not eligible, do not fill in remaining columns---&gt;",0,IF(O55="Yes",0,(Q55*R55*'1. General Input'!$D$10))))</f>
        <v>0</v>
      </c>
      <c r="T55" s="269">
        <f>IF('8. Wage Rate Penalty'!D55="H",0,'8. Wage Rate Penalty'!Q55*'1. General Input'!$D$10/52)</f>
        <v>0</v>
      </c>
      <c r="U55" s="271">
        <f t="shared" si="9"/>
        <v>0</v>
      </c>
      <c r="AC55" s="277">
        <f t="shared" si="6"/>
        <v>0</v>
      </c>
    </row>
    <row r="56" spans="1:29" x14ac:dyDescent="0.25">
      <c r="A56" s="265">
        <f t="shared" si="8"/>
        <v>40</v>
      </c>
      <c r="B56" s="501"/>
      <c r="C56" s="502"/>
      <c r="D56" s="502"/>
      <c r="E56" s="507"/>
      <c r="F56" s="504"/>
      <c r="G56" s="505"/>
      <c r="H56" s="506"/>
      <c r="I56" s="494">
        <f t="shared" si="15"/>
        <v>0</v>
      </c>
      <c r="J56" s="335">
        <f t="shared" si="16"/>
        <v>0</v>
      </c>
      <c r="K56" s="507"/>
      <c r="L56" s="507"/>
      <c r="M56" s="337">
        <f t="shared" si="7"/>
        <v>0</v>
      </c>
      <c r="N56" s="507"/>
      <c r="O56" s="338">
        <f t="shared" si="10"/>
        <v>0</v>
      </c>
      <c r="P56" s="339">
        <f t="shared" si="12"/>
        <v>0</v>
      </c>
      <c r="Q56" s="339">
        <f t="shared" si="13"/>
        <v>0</v>
      </c>
      <c r="R56" s="340">
        <f t="shared" si="14"/>
        <v>0</v>
      </c>
      <c r="S56" s="296">
        <f>IF('8. Wage Rate Penalty'!D56="s",0,IF(J56="N/A; Not eligible, do not fill in remaining columns---&gt;",0,IF(O56="Yes",0,(Q56*R56*'1. General Input'!$D$10))))</f>
        <v>0</v>
      </c>
      <c r="T56" s="269">
        <f>IF('8. Wage Rate Penalty'!D56="H",0,'8. Wage Rate Penalty'!Q56*'1. General Input'!$D$10/52)</f>
        <v>0</v>
      </c>
      <c r="U56" s="271">
        <f t="shared" si="9"/>
        <v>0</v>
      </c>
      <c r="AC56" s="277">
        <f t="shared" si="6"/>
        <v>0</v>
      </c>
    </row>
    <row r="57" spans="1:29" x14ac:dyDescent="0.25">
      <c r="A57" s="265">
        <f t="shared" si="8"/>
        <v>41</v>
      </c>
      <c r="B57" s="501"/>
      <c r="C57" s="502"/>
      <c r="D57" s="502"/>
      <c r="E57" s="507"/>
      <c r="F57" s="504"/>
      <c r="G57" s="505"/>
      <c r="H57" s="506"/>
      <c r="I57" s="494">
        <f t="shared" si="15"/>
        <v>0</v>
      </c>
      <c r="J57" s="335">
        <f t="shared" si="16"/>
        <v>0</v>
      </c>
      <c r="K57" s="507"/>
      <c r="L57" s="507"/>
      <c r="M57" s="337">
        <f t="shared" si="7"/>
        <v>0</v>
      </c>
      <c r="N57" s="507"/>
      <c r="O57" s="338">
        <f t="shared" si="10"/>
        <v>0</v>
      </c>
      <c r="P57" s="339">
        <f t="shared" si="12"/>
        <v>0</v>
      </c>
      <c r="Q57" s="339">
        <f t="shared" si="13"/>
        <v>0</v>
      </c>
      <c r="R57" s="340">
        <f t="shared" si="14"/>
        <v>0</v>
      </c>
      <c r="S57" s="296">
        <f>IF('8. Wage Rate Penalty'!D57="s",0,IF(J57="N/A; Not eligible, do not fill in remaining columns---&gt;",0,IF(O57="Yes",0,(Q57*R57*'1. General Input'!$D$10))))</f>
        <v>0</v>
      </c>
      <c r="T57" s="269">
        <f>IF('8. Wage Rate Penalty'!D57="H",0,'8. Wage Rate Penalty'!Q57*'1. General Input'!$D$10/52)</f>
        <v>0</v>
      </c>
      <c r="U57" s="271">
        <f t="shared" si="9"/>
        <v>0</v>
      </c>
      <c r="AC57" s="277">
        <f t="shared" si="6"/>
        <v>0</v>
      </c>
    </row>
    <row r="58" spans="1:29" x14ac:dyDescent="0.25">
      <c r="A58" s="265">
        <f t="shared" si="8"/>
        <v>42</v>
      </c>
      <c r="B58" s="501"/>
      <c r="C58" s="502"/>
      <c r="D58" s="502"/>
      <c r="E58" s="507"/>
      <c r="F58" s="504"/>
      <c r="G58" s="505"/>
      <c r="H58" s="506"/>
      <c r="I58" s="494">
        <f t="shared" si="15"/>
        <v>0</v>
      </c>
      <c r="J58" s="335">
        <f t="shared" si="16"/>
        <v>0</v>
      </c>
      <c r="K58" s="507"/>
      <c r="L58" s="507"/>
      <c r="M58" s="337">
        <f t="shared" si="7"/>
        <v>0</v>
      </c>
      <c r="N58" s="507"/>
      <c r="O58" s="338">
        <f t="shared" si="10"/>
        <v>0</v>
      </c>
      <c r="P58" s="339">
        <f t="shared" si="12"/>
        <v>0</v>
      </c>
      <c r="Q58" s="339">
        <f t="shared" si="13"/>
        <v>0</v>
      </c>
      <c r="R58" s="340">
        <f t="shared" si="14"/>
        <v>0</v>
      </c>
      <c r="S58" s="296">
        <f>IF('8. Wage Rate Penalty'!D58="s",0,IF(J58="N/A; Not eligible, do not fill in remaining columns---&gt;",0,IF(O58="Yes",0,(Q58*R58*'1. General Input'!$D$10))))</f>
        <v>0</v>
      </c>
      <c r="T58" s="269">
        <f>IF('8. Wage Rate Penalty'!D58="H",0,'8. Wage Rate Penalty'!Q58*'1. General Input'!$D$10/52)</f>
        <v>0</v>
      </c>
      <c r="U58" s="271">
        <f t="shared" si="9"/>
        <v>0</v>
      </c>
      <c r="AC58" s="277">
        <f t="shared" si="6"/>
        <v>0</v>
      </c>
    </row>
    <row r="59" spans="1:29" x14ac:dyDescent="0.25">
      <c r="A59" s="265">
        <f t="shared" si="8"/>
        <v>43</v>
      </c>
      <c r="B59" s="501"/>
      <c r="C59" s="502"/>
      <c r="D59" s="502"/>
      <c r="E59" s="507"/>
      <c r="F59" s="504"/>
      <c r="G59" s="505"/>
      <c r="H59" s="506"/>
      <c r="I59" s="494">
        <f t="shared" si="15"/>
        <v>0</v>
      </c>
      <c r="J59" s="335">
        <f t="shared" si="16"/>
        <v>0</v>
      </c>
      <c r="K59" s="507"/>
      <c r="L59" s="507"/>
      <c r="M59" s="337">
        <f t="shared" si="7"/>
        <v>0</v>
      </c>
      <c r="N59" s="507"/>
      <c r="O59" s="338">
        <f t="shared" si="10"/>
        <v>0</v>
      </c>
      <c r="P59" s="339">
        <f t="shared" si="12"/>
        <v>0</v>
      </c>
      <c r="Q59" s="339">
        <f t="shared" si="13"/>
        <v>0</v>
      </c>
      <c r="R59" s="340">
        <f t="shared" si="14"/>
        <v>0</v>
      </c>
      <c r="S59" s="296">
        <f>IF('8. Wage Rate Penalty'!D59="s",0,IF(J59="N/A; Not eligible, do not fill in remaining columns---&gt;",0,IF(O59="Yes",0,(Q59*R59*'1. General Input'!$D$10))))</f>
        <v>0</v>
      </c>
      <c r="T59" s="269">
        <f>IF('8. Wage Rate Penalty'!D59="H",0,'8. Wage Rate Penalty'!Q59*'1. General Input'!$D$10/52)</f>
        <v>0</v>
      </c>
      <c r="U59" s="271">
        <f t="shared" si="9"/>
        <v>0</v>
      </c>
      <c r="AC59" s="277">
        <f t="shared" si="6"/>
        <v>0</v>
      </c>
    </row>
    <row r="60" spans="1:29" x14ac:dyDescent="0.25">
      <c r="A60" s="265">
        <f t="shared" si="8"/>
        <v>44</v>
      </c>
      <c r="B60" s="501"/>
      <c r="C60" s="502"/>
      <c r="D60" s="502"/>
      <c r="E60" s="507"/>
      <c r="F60" s="504"/>
      <c r="G60" s="505"/>
      <c r="H60" s="506"/>
      <c r="I60" s="494">
        <f t="shared" si="15"/>
        <v>0</v>
      </c>
      <c r="J60" s="335">
        <f t="shared" si="16"/>
        <v>0</v>
      </c>
      <c r="K60" s="507"/>
      <c r="L60" s="507"/>
      <c r="M60" s="337">
        <f t="shared" si="7"/>
        <v>0</v>
      </c>
      <c r="N60" s="507"/>
      <c r="O60" s="338">
        <f t="shared" si="10"/>
        <v>0</v>
      </c>
      <c r="P60" s="339">
        <f t="shared" si="12"/>
        <v>0</v>
      </c>
      <c r="Q60" s="339">
        <f t="shared" si="13"/>
        <v>0</v>
      </c>
      <c r="R60" s="340">
        <f t="shared" si="14"/>
        <v>0</v>
      </c>
      <c r="S60" s="296">
        <f>IF('8. Wage Rate Penalty'!D60="s",0,IF(J60="N/A; Not eligible, do not fill in remaining columns---&gt;",0,IF(O60="Yes",0,(Q60*R60*'1. General Input'!$D$10))))</f>
        <v>0</v>
      </c>
      <c r="T60" s="269">
        <f>IF('8. Wage Rate Penalty'!D60="H",0,'8. Wage Rate Penalty'!Q60*'1. General Input'!$D$10/52)</f>
        <v>0</v>
      </c>
      <c r="U60" s="271">
        <f t="shared" si="9"/>
        <v>0</v>
      </c>
      <c r="AC60" s="277">
        <f t="shared" si="6"/>
        <v>0</v>
      </c>
    </row>
    <row r="61" spans="1:29" x14ac:dyDescent="0.25">
      <c r="A61" s="265">
        <f t="shared" si="8"/>
        <v>45</v>
      </c>
      <c r="B61" s="501"/>
      <c r="C61" s="502"/>
      <c r="D61" s="502"/>
      <c r="E61" s="507"/>
      <c r="F61" s="504"/>
      <c r="G61" s="505"/>
      <c r="H61" s="506"/>
      <c r="I61" s="494">
        <f t="shared" si="15"/>
        <v>0</v>
      </c>
      <c r="J61" s="335">
        <f t="shared" si="16"/>
        <v>0</v>
      </c>
      <c r="K61" s="507"/>
      <c r="L61" s="507"/>
      <c r="M61" s="337">
        <f t="shared" si="7"/>
        <v>0</v>
      </c>
      <c r="N61" s="507"/>
      <c r="O61" s="338">
        <f t="shared" si="10"/>
        <v>0</v>
      </c>
      <c r="P61" s="339">
        <f t="shared" si="12"/>
        <v>0</v>
      </c>
      <c r="Q61" s="339">
        <f t="shared" si="13"/>
        <v>0</v>
      </c>
      <c r="R61" s="340">
        <f t="shared" si="14"/>
        <v>0</v>
      </c>
      <c r="S61" s="296">
        <f>IF('8. Wage Rate Penalty'!D61="s",0,IF(J61="N/A; Not eligible, do not fill in remaining columns---&gt;",0,IF(O61="Yes",0,(Q61*R61*'1. General Input'!$D$10))))</f>
        <v>0</v>
      </c>
      <c r="T61" s="269">
        <f>IF('8. Wage Rate Penalty'!D61="H",0,'8. Wage Rate Penalty'!Q61*'1. General Input'!$D$10/52)</f>
        <v>0</v>
      </c>
      <c r="U61" s="271">
        <f t="shared" si="9"/>
        <v>0</v>
      </c>
      <c r="AC61" s="277">
        <f t="shared" si="6"/>
        <v>0</v>
      </c>
    </row>
    <row r="62" spans="1:29" x14ac:dyDescent="0.25">
      <c r="A62" s="265">
        <f t="shared" si="8"/>
        <v>46</v>
      </c>
      <c r="B62" s="501"/>
      <c r="C62" s="502"/>
      <c r="D62" s="502"/>
      <c r="E62" s="507"/>
      <c r="F62" s="504"/>
      <c r="G62" s="505"/>
      <c r="H62" s="506"/>
      <c r="I62" s="494">
        <f t="shared" si="15"/>
        <v>0</v>
      </c>
      <c r="J62" s="335">
        <f t="shared" si="16"/>
        <v>0</v>
      </c>
      <c r="K62" s="507"/>
      <c r="L62" s="507"/>
      <c r="M62" s="337">
        <f t="shared" si="7"/>
        <v>0</v>
      </c>
      <c r="N62" s="507"/>
      <c r="O62" s="338">
        <f t="shared" si="10"/>
        <v>0</v>
      </c>
      <c r="P62" s="339">
        <f t="shared" si="12"/>
        <v>0</v>
      </c>
      <c r="Q62" s="339">
        <f t="shared" si="13"/>
        <v>0</v>
      </c>
      <c r="R62" s="340">
        <f t="shared" si="14"/>
        <v>0</v>
      </c>
      <c r="S62" s="296">
        <f>IF('8. Wage Rate Penalty'!D62="s",0,IF(J62="N/A; Not eligible, do not fill in remaining columns---&gt;",0,IF(O62="Yes",0,(Q62*R62*'1. General Input'!$D$10))))</f>
        <v>0</v>
      </c>
      <c r="T62" s="269">
        <f>IF('8. Wage Rate Penalty'!D62="H",0,'8. Wage Rate Penalty'!Q62*'1. General Input'!$D$10/52)</f>
        <v>0</v>
      </c>
      <c r="U62" s="271">
        <f t="shared" si="9"/>
        <v>0</v>
      </c>
      <c r="AC62" s="277">
        <f t="shared" si="6"/>
        <v>0</v>
      </c>
    </row>
    <row r="63" spans="1:29" x14ac:dyDescent="0.25">
      <c r="A63" s="265">
        <f t="shared" si="8"/>
        <v>47</v>
      </c>
      <c r="B63" s="501"/>
      <c r="C63" s="502"/>
      <c r="D63" s="502"/>
      <c r="E63" s="507"/>
      <c r="F63" s="504"/>
      <c r="G63" s="505"/>
      <c r="H63" s="506"/>
      <c r="I63" s="494">
        <f t="shared" si="15"/>
        <v>0</v>
      </c>
      <c r="J63" s="335">
        <f t="shared" si="16"/>
        <v>0</v>
      </c>
      <c r="K63" s="507"/>
      <c r="L63" s="507"/>
      <c r="M63" s="337">
        <f t="shared" si="7"/>
        <v>0</v>
      </c>
      <c r="N63" s="507"/>
      <c r="O63" s="338">
        <f t="shared" si="10"/>
        <v>0</v>
      </c>
      <c r="P63" s="339">
        <f t="shared" si="12"/>
        <v>0</v>
      </c>
      <c r="Q63" s="339">
        <f t="shared" si="13"/>
        <v>0</v>
      </c>
      <c r="R63" s="340">
        <f t="shared" si="14"/>
        <v>0</v>
      </c>
      <c r="S63" s="296">
        <f>IF('8. Wage Rate Penalty'!D63="s",0,IF(J63="N/A; Not eligible, do not fill in remaining columns---&gt;",0,IF(O63="Yes",0,(Q63*R63*'1. General Input'!$D$10))))</f>
        <v>0</v>
      </c>
      <c r="T63" s="269">
        <f>IF('8. Wage Rate Penalty'!D63="H",0,'8. Wage Rate Penalty'!Q63*'1. General Input'!$D$10/52)</f>
        <v>0</v>
      </c>
      <c r="U63" s="271">
        <f t="shared" si="9"/>
        <v>0</v>
      </c>
      <c r="AC63" s="277">
        <f t="shared" si="6"/>
        <v>0</v>
      </c>
    </row>
    <row r="64" spans="1:29" x14ac:dyDescent="0.25">
      <c r="A64" s="265">
        <f t="shared" si="8"/>
        <v>48</v>
      </c>
      <c r="B64" s="501"/>
      <c r="C64" s="502"/>
      <c r="D64" s="502"/>
      <c r="E64" s="507"/>
      <c r="F64" s="504"/>
      <c r="G64" s="505"/>
      <c r="H64" s="506"/>
      <c r="I64" s="494">
        <f t="shared" si="15"/>
        <v>0</v>
      </c>
      <c r="J64" s="335">
        <f t="shared" si="16"/>
        <v>0</v>
      </c>
      <c r="K64" s="507"/>
      <c r="L64" s="507"/>
      <c r="M64" s="337">
        <f t="shared" si="7"/>
        <v>0</v>
      </c>
      <c r="N64" s="507"/>
      <c r="O64" s="338">
        <f t="shared" si="10"/>
        <v>0</v>
      </c>
      <c r="P64" s="339">
        <f t="shared" si="12"/>
        <v>0</v>
      </c>
      <c r="Q64" s="339">
        <f t="shared" si="13"/>
        <v>0</v>
      </c>
      <c r="R64" s="340">
        <f t="shared" si="14"/>
        <v>0</v>
      </c>
      <c r="S64" s="296">
        <f>IF('8. Wage Rate Penalty'!D64="s",0,IF(J64="N/A; Not eligible, do not fill in remaining columns---&gt;",0,IF(O64="Yes",0,(Q64*R64*'1. General Input'!$D$10))))</f>
        <v>0</v>
      </c>
      <c r="T64" s="269">
        <f>IF('8. Wage Rate Penalty'!D64="H",0,'8. Wage Rate Penalty'!Q64*'1. General Input'!$D$10/52)</f>
        <v>0</v>
      </c>
      <c r="U64" s="271">
        <f t="shared" si="9"/>
        <v>0</v>
      </c>
      <c r="AC64" s="277">
        <f t="shared" si="6"/>
        <v>0</v>
      </c>
    </row>
    <row r="65" spans="1:29" x14ac:dyDescent="0.25">
      <c r="A65" s="265">
        <f t="shared" si="8"/>
        <v>49</v>
      </c>
      <c r="B65" s="501"/>
      <c r="C65" s="502"/>
      <c r="D65" s="502"/>
      <c r="E65" s="507"/>
      <c r="F65" s="504"/>
      <c r="G65" s="505"/>
      <c r="H65" s="506"/>
      <c r="I65" s="494">
        <f t="shared" si="15"/>
        <v>0</v>
      </c>
      <c r="J65" s="335">
        <f t="shared" si="16"/>
        <v>0</v>
      </c>
      <c r="K65" s="507"/>
      <c r="L65" s="507"/>
      <c r="M65" s="337">
        <f t="shared" si="7"/>
        <v>0</v>
      </c>
      <c r="N65" s="507"/>
      <c r="O65" s="338">
        <f t="shared" si="10"/>
        <v>0</v>
      </c>
      <c r="P65" s="339">
        <f t="shared" si="12"/>
        <v>0</v>
      </c>
      <c r="Q65" s="339">
        <f t="shared" si="13"/>
        <v>0</v>
      </c>
      <c r="R65" s="340">
        <f t="shared" si="14"/>
        <v>0</v>
      </c>
      <c r="S65" s="296">
        <f>IF('8. Wage Rate Penalty'!D65="s",0,IF(J65="N/A; Not eligible, do not fill in remaining columns---&gt;",0,IF(O65="Yes",0,(Q65*R65*'1. General Input'!$D$10))))</f>
        <v>0</v>
      </c>
      <c r="T65" s="269">
        <f>IF('8. Wage Rate Penalty'!D65="H",0,'8. Wage Rate Penalty'!Q65*'1. General Input'!$D$10/52)</f>
        <v>0</v>
      </c>
      <c r="U65" s="271">
        <f t="shared" si="9"/>
        <v>0</v>
      </c>
      <c r="AC65" s="277">
        <f t="shared" si="6"/>
        <v>0</v>
      </c>
    </row>
    <row r="66" spans="1:29" x14ac:dyDescent="0.25">
      <c r="A66" s="265">
        <f t="shared" si="8"/>
        <v>50</v>
      </c>
      <c r="B66" s="501"/>
      <c r="C66" s="502"/>
      <c r="D66" s="502"/>
      <c r="E66" s="507"/>
      <c r="F66" s="504"/>
      <c r="G66" s="505"/>
      <c r="H66" s="506"/>
      <c r="I66" s="494">
        <f t="shared" si="15"/>
        <v>0</v>
      </c>
      <c r="J66" s="335">
        <f t="shared" si="16"/>
        <v>0</v>
      </c>
      <c r="K66" s="507"/>
      <c r="L66" s="507"/>
      <c r="M66" s="337">
        <f t="shared" si="7"/>
        <v>0</v>
      </c>
      <c r="N66" s="507"/>
      <c r="O66" s="338">
        <f t="shared" si="10"/>
        <v>0</v>
      </c>
      <c r="P66" s="339">
        <f t="shared" si="12"/>
        <v>0</v>
      </c>
      <c r="Q66" s="339">
        <f t="shared" si="13"/>
        <v>0</v>
      </c>
      <c r="R66" s="340">
        <f t="shared" si="14"/>
        <v>0</v>
      </c>
      <c r="S66" s="296">
        <f>IF('8. Wage Rate Penalty'!D66="s",0,IF(J66="N/A; Not eligible, do not fill in remaining columns---&gt;",0,IF(O66="Yes",0,(Q66*R66*'1. General Input'!$D$10))))</f>
        <v>0</v>
      </c>
      <c r="T66" s="269">
        <f>IF('8. Wage Rate Penalty'!D66="H",0,'8. Wage Rate Penalty'!Q66*'1. General Input'!$D$10/52)</f>
        <v>0</v>
      </c>
      <c r="U66" s="271">
        <f t="shared" si="9"/>
        <v>0</v>
      </c>
      <c r="AC66" s="277">
        <f t="shared" si="6"/>
        <v>0</v>
      </c>
    </row>
    <row r="67" spans="1:29" x14ac:dyDescent="0.25">
      <c r="A67" s="265">
        <f t="shared" si="8"/>
        <v>51</v>
      </c>
      <c r="B67" s="501"/>
      <c r="C67" s="502"/>
      <c r="D67" s="502"/>
      <c r="E67" s="507"/>
      <c r="F67" s="504"/>
      <c r="G67" s="505"/>
      <c r="H67" s="506"/>
      <c r="I67" s="494">
        <f t="shared" si="15"/>
        <v>0</v>
      </c>
      <c r="J67" s="335">
        <f t="shared" si="16"/>
        <v>0</v>
      </c>
      <c r="K67" s="507"/>
      <c r="L67" s="507"/>
      <c r="M67" s="337">
        <f t="shared" si="7"/>
        <v>0</v>
      </c>
      <c r="N67" s="507"/>
      <c r="O67" s="338">
        <f t="shared" si="10"/>
        <v>0</v>
      </c>
      <c r="P67" s="339">
        <f t="shared" si="12"/>
        <v>0</v>
      </c>
      <c r="Q67" s="339">
        <f t="shared" si="13"/>
        <v>0</v>
      </c>
      <c r="R67" s="340">
        <f t="shared" si="14"/>
        <v>0</v>
      </c>
      <c r="S67" s="296">
        <f>IF('8. Wage Rate Penalty'!D67="s",0,IF(J67="N/A; Not eligible, do not fill in remaining columns---&gt;",0,IF(O67="Yes",0,(Q67*R67*'1. General Input'!$D$10))))</f>
        <v>0</v>
      </c>
      <c r="T67" s="269">
        <f>IF('8. Wage Rate Penalty'!D67="H",0,'8. Wage Rate Penalty'!Q67*'1. General Input'!$D$10/52)</f>
        <v>0</v>
      </c>
      <c r="U67" s="271">
        <f t="shared" si="9"/>
        <v>0</v>
      </c>
      <c r="AC67" s="277">
        <f t="shared" si="6"/>
        <v>0</v>
      </c>
    </row>
    <row r="68" spans="1:29" x14ac:dyDescent="0.25">
      <c r="A68" s="265">
        <f t="shared" si="8"/>
        <v>52</v>
      </c>
      <c r="B68" s="501"/>
      <c r="C68" s="502"/>
      <c r="D68" s="502"/>
      <c r="E68" s="507"/>
      <c r="F68" s="504"/>
      <c r="G68" s="505"/>
      <c r="H68" s="506"/>
      <c r="I68" s="494">
        <f t="shared" si="15"/>
        <v>0</v>
      </c>
      <c r="J68" s="335">
        <f t="shared" si="16"/>
        <v>0</v>
      </c>
      <c r="K68" s="507"/>
      <c r="L68" s="507"/>
      <c r="M68" s="337">
        <f t="shared" si="7"/>
        <v>0</v>
      </c>
      <c r="N68" s="507"/>
      <c r="O68" s="338">
        <f t="shared" si="10"/>
        <v>0</v>
      </c>
      <c r="P68" s="339">
        <f t="shared" si="12"/>
        <v>0</v>
      </c>
      <c r="Q68" s="339">
        <f t="shared" si="13"/>
        <v>0</v>
      </c>
      <c r="R68" s="340">
        <f t="shared" si="14"/>
        <v>0</v>
      </c>
      <c r="S68" s="296">
        <f>IF('8. Wage Rate Penalty'!D68="s",0,IF(J68="N/A; Not eligible, do not fill in remaining columns---&gt;",0,IF(O68="Yes",0,(Q68*R68*'1. General Input'!$D$10))))</f>
        <v>0</v>
      </c>
      <c r="T68" s="269">
        <f>IF('8. Wage Rate Penalty'!D68="H",0,'8. Wage Rate Penalty'!Q68*'1. General Input'!$D$10/52)</f>
        <v>0</v>
      </c>
      <c r="U68" s="271">
        <f t="shared" si="9"/>
        <v>0</v>
      </c>
      <c r="AC68" s="277">
        <f t="shared" si="6"/>
        <v>0</v>
      </c>
    </row>
    <row r="69" spans="1:29" x14ac:dyDescent="0.25">
      <c r="A69" s="265">
        <f t="shared" si="8"/>
        <v>53</v>
      </c>
      <c r="B69" s="501"/>
      <c r="C69" s="502"/>
      <c r="D69" s="502"/>
      <c r="E69" s="507"/>
      <c r="F69" s="504"/>
      <c r="G69" s="505"/>
      <c r="H69" s="506"/>
      <c r="I69" s="494">
        <f t="shared" si="15"/>
        <v>0</v>
      </c>
      <c r="J69" s="335">
        <f t="shared" si="16"/>
        <v>0</v>
      </c>
      <c r="K69" s="507"/>
      <c r="L69" s="507"/>
      <c r="M69" s="337">
        <f t="shared" si="7"/>
        <v>0</v>
      </c>
      <c r="N69" s="507"/>
      <c r="O69" s="338">
        <f t="shared" si="10"/>
        <v>0</v>
      </c>
      <c r="P69" s="339">
        <f t="shared" si="12"/>
        <v>0</v>
      </c>
      <c r="Q69" s="339">
        <f t="shared" si="13"/>
        <v>0</v>
      </c>
      <c r="R69" s="340">
        <f t="shared" si="14"/>
        <v>0</v>
      </c>
      <c r="S69" s="296">
        <f>IF('8. Wage Rate Penalty'!D69="s",0,IF(J69="N/A; Not eligible, do not fill in remaining columns---&gt;",0,IF(O69="Yes",0,(Q69*R69*'1. General Input'!$D$10))))</f>
        <v>0</v>
      </c>
      <c r="T69" s="269">
        <f>IF('8. Wage Rate Penalty'!D69="H",0,'8. Wage Rate Penalty'!Q69*'1. General Input'!$D$10/52)</f>
        <v>0</v>
      </c>
      <c r="U69" s="271">
        <f t="shared" si="9"/>
        <v>0</v>
      </c>
      <c r="AC69" s="277">
        <f t="shared" si="6"/>
        <v>0</v>
      </c>
    </row>
    <row r="70" spans="1:29" x14ac:dyDescent="0.25">
      <c r="A70" s="265">
        <f t="shared" si="8"/>
        <v>54</v>
      </c>
      <c r="B70" s="501"/>
      <c r="C70" s="502"/>
      <c r="D70" s="502"/>
      <c r="E70" s="507"/>
      <c r="F70" s="504"/>
      <c r="G70" s="505"/>
      <c r="H70" s="506"/>
      <c r="I70" s="494">
        <f t="shared" si="15"/>
        <v>0</v>
      </c>
      <c r="J70" s="335">
        <f t="shared" si="16"/>
        <v>0</v>
      </c>
      <c r="K70" s="507"/>
      <c r="L70" s="507"/>
      <c r="M70" s="337">
        <f t="shared" si="7"/>
        <v>0</v>
      </c>
      <c r="N70" s="507"/>
      <c r="O70" s="338">
        <f t="shared" si="10"/>
        <v>0</v>
      </c>
      <c r="P70" s="339">
        <f t="shared" si="12"/>
        <v>0</v>
      </c>
      <c r="Q70" s="339">
        <f t="shared" si="13"/>
        <v>0</v>
      </c>
      <c r="R70" s="340">
        <f t="shared" si="14"/>
        <v>0</v>
      </c>
      <c r="S70" s="296">
        <f>IF('8. Wage Rate Penalty'!D70="s",0,IF(J70="N/A; Not eligible, do not fill in remaining columns---&gt;",0,IF(O70="Yes",0,(Q70*R70*'1. General Input'!$D$10))))</f>
        <v>0</v>
      </c>
      <c r="T70" s="269">
        <f>IF('8. Wage Rate Penalty'!D70="H",0,'8. Wage Rate Penalty'!Q70*'1. General Input'!$D$10/52)</f>
        <v>0</v>
      </c>
      <c r="U70" s="271">
        <f t="shared" si="9"/>
        <v>0</v>
      </c>
      <c r="AC70" s="277">
        <f t="shared" si="6"/>
        <v>0</v>
      </c>
    </row>
    <row r="71" spans="1:29" x14ac:dyDescent="0.25">
      <c r="A71" s="265">
        <f t="shared" si="8"/>
        <v>55</v>
      </c>
      <c r="B71" s="501"/>
      <c r="C71" s="502"/>
      <c r="D71" s="502"/>
      <c r="E71" s="507"/>
      <c r="F71" s="504"/>
      <c r="G71" s="505"/>
      <c r="H71" s="506"/>
      <c r="I71" s="494">
        <f t="shared" si="15"/>
        <v>0</v>
      </c>
      <c r="J71" s="335">
        <f t="shared" si="16"/>
        <v>0</v>
      </c>
      <c r="K71" s="507"/>
      <c r="L71" s="507"/>
      <c r="M71" s="337">
        <f t="shared" si="7"/>
        <v>0</v>
      </c>
      <c r="N71" s="507"/>
      <c r="O71" s="338">
        <f t="shared" si="10"/>
        <v>0</v>
      </c>
      <c r="P71" s="339">
        <f t="shared" si="12"/>
        <v>0</v>
      </c>
      <c r="Q71" s="339">
        <f t="shared" si="13"/>
        <v>0</v>
      </c>
      <c r="R71" s="340">
        <f t="shared" si="14"/>
        <v>0</v>
      </c>
      <c r="S71" s="296">
        <f>IF('8. Wage Rate Penalty'!D71="s",0,IF(J71="N/A; Not eligible, do not fill in remaining columns---&gt;",0,IF(O71="Yes",0,(Q71*R71*'1. General Input'!$D$10))))</f>
        <v>0</v>
      </c>
      <c r="T71" s="269">
        <f>IF('8. Wage Rate Penalty'!D71="H",0,'8. Wage Rate Penalty'!Q71*'1. General Input'!$D$10/52)</f>
        <v>0</v>
      </c>
      <c r="U71" s="271">
        <f t="shared" si="9"/>
        <v>0</v>
      </c>
      <c r="AC71" s="277">
        <f t="shared" si="6"/>
        <v>0</v>
      </c>
    </row>
    <row r="72" spans="1:29" x14ac:dyDescent="0.25">
      <c r="A72" s="265">
        <f t="shared" si="8"/>
        <v>56</v>
      </c>
      <c r="B72" s="501"/>
      <c r="C72" s="502"/>
      <c r="D72" s="502"/>
      <c r="E72" s="507"/>
      <c r="F72" s="504"/>
      <c r="G72" s="505"/>
      <c r="H72" s="506"/>
      <c r="I72" s="494">
        <f t="shared" si="15"/>
        <v>0</v>
      </c>
      <c r="J72" s="335">
        <f t="shared" si="16"/>
        <v>0</v>
      </c>
      <c r="K72" s="507"/>
      <c r="L72" s="507"/>
      <c r="M72" s="337">
        <f t="shared" si="7"/>
        <v>0</v>
      </c>
      <c r="N72" s="507"/>
      <c r="O72" s="338">
        <f t="shared" si="10"/>
        <v>0</v>
      </c>
      <c r="P72" s="339">
        <f t="shared" si="12"/>
        <v>0</v>
      </c>
      <c r="Q72" s="339">
        <f t="shared" si="13"/>
        <v>0</v>
      </c>
      <c r="R72" s="340">
        <f t="shared" si="14"/>
        <v>0</v>
      </c>
      <c r="S72" s="296">
        <f>IF('8. Wage Rate Penalty'!D72="s",0,IF(J72="N/A; Not eligible, do not fill in remaining columns---&gt;",0,IF(O72="Yes",0,(Q72*R72*'1. General Input'!$D$10))))</f>
        <v>0</v>
      </c>
      <c r="T72" s="269">
        <f>IF('8. Wage Rate Penalty'!D72="H",0,'8. Wage Rate Penalty'!Q72*'1. General Input'!$D$10/52)</f>
        <v>0</v>
      </c>
      <c r="U72" s="271">
        <f t="shared" si="9"/>
        <v>0</v>
      </c>
      <c r="AC72" s="277">
        <f t="shared" si="6"/>
        <v>0</v>
      </c>
    </row>
    <row r="73" spans="1:29" x14ac:dyDescent="0.25">
      <c r="A73" s="265">
        <f t="shared" si="8"/>
        <v>57</v>
      </c>
      <c r="B73" s="501"/>
      <c r="C73" s="502"/>
      <c r="D73" s="502"/>
      <c r="E73" s="507"/>
      <c r="F73" s="504"/>
      <c r="G73" s="505"/>
      <c r="H73" s="506"/>
      <c r="I73" s="494">
        <f t="shared" si="15"/>
        <v>0</v>
      </c>
      <c r="J73" s="335">
        <f t="shared" si="16"/>
        <v>0</v>
      </c>
      <c r="K73" s="507"/>
      <c r="L73" s="507"/>
      <c r="M73" s="337">
        <f t="shared" si="7"/>
        <v>0</v>
      </c>
      <c r="N73" s="507"/>
      <c r="O73" s="338">
        <f t="shared" si="10"/>
        <v>0</v>
      </c>
      <c r="P73" s="339">
        <f t="shared" si="12"/>
        <v>0</v>
      </c>
      <c r="Q73" s="339">
        <f t="shared" si="13"/>
        <v>0</v>
      </c>
      <c r="R73" s="340">
        <f t="shared" si="14"/>
        <v>0</v>
      </c>
      <c r="S73" s="296">
        <f>IF('8. Wage Rate Penalty'!D73="s",0,IF(J73="N/A; Not eligible, do not fill in remaining columns---&gt;",0,IF(O73="Yes",0,(Q73*R73*'1. General Input'!$D$10))))</f>
        <v>0</v>
      </c>
      <c r="T73" s="269">
        <f>IF('8. Wage Rate Penalty'!D73="H",0,'8. Wage Rate Penalty'!Q73*'1. General Input'!$D$10/52)</f>
        <v>0</v>
      </c>
      <c r="U73" s="271">
        <f t="shared" si="9"/>
        <v>0</v>
      </c>
      <c r="AC73" s="277">
        <f t="shared" si="6"/>
        <v>0</v>
      </c>
    </row>
    <row r="74" spans="1:29" x14ac:dyDescent="0.25">
      <c r="A74" s="265">
        <f t="shared" si="8"/>
        <v>58</v>
      </c>
      <c r="B74" s="501"/>
      <c r="C74" s="502"/>
      <c r="D74" s="502"/>
      <c r="E74" s="507"/>
      <c r="F74" s="504"/>
      <c r="G74" s="505"/>
      <c r="H74" s="506"/>
      <c r="I74" s="494">
        <f t="shared" si="15"/>
        <v>0</v>
      </c>
      <c r="J74" s="335">
        <f t="shared" si="16"/>
        <v>0</v>
      </c>
      <c r="K74" s="507"/>
      <c r="L74" s="507"/>
      <c r="M74" s="337">
        <f t="shared" si="7"/>
        <v>0</v>
      </c>
      <c r="N74" s="507"/>
      <c r="O74" s="338">
        <f t="shared" si="10"/>
        <v>0</v>
      </c>
      <c r="P74" s="339">
        <f t="shared" si="12"/>
        <v>0</v>
      </c>
      <c r="Q74" s="339">
        <f t="shared" si="13"/>
        <v>0</v>
      </c>
      <c r="R74" s="340">
        <f t="shared" si="14"/>
        <v>0</v>
      </c>
      <c r="S74" s="296">
        <f>IF('8. Wage Rate Penalty'!D74="s",0,IF(J74="N/A; Not eligible, do not fill in remaining columns---&gt;",0,IF(O74="Yes",0,(Q74*R74*'1. General Input'!$D$10))))</f>
        <v>0</v>
      </c>
      <c r="T74" s="269">
        <f>IF('8. Wage Rate Penalty'!D74="H",0,'8. Wage Rate Penalty'!Q74*'1. General Input'!$D$10/52)</f>
        <v>0</v>
      </c>
      <c r="U74" s="271">
        <f t="shared" si="9"/>
        <v>0</v>
      </c>
      <c r="AC74" s="277">
        <f t="shared" si="6"/>
        <v>0</v>
      </c>
    </row>
    <row r="75" spans="1:29" x14ac:dyDescent="0.25">
      <c r="A75" s="265">
        <f t="shared" si="8"/>
        <v>59</v>
      </c>
      <c r="B75" s="501"/>
      <c r="C75" s="502"/>
      <c r="D75" s="502"/>
      <c r="E75" s="507"/>
      <c r="F75" s="504"/>
      <c r="G75" s="505"/>
      <c r="H75" s="506"/>
      <c r="I75" s="494">
        <f t="shared" si="15"/>
        <v>0</v>
      </c>
      <c r="J75" s="335">
        <f t="shared" si="16"/>
        <v>0</v>
      </c>
      <c r="K75" s="507"/>
      <c r="L75" s="507"/>
      <c r="M75" s="337">
        <f t="shared" si="7"/>
        <v>0</v>
      </c>
      <c r="N75" s="507"/>
      <c r="O75" s="338">
        <f t="shared" si="10"/>
        <v>0</v>
      </c>
      <c r="P75" s="339">
        <f t="shared" si="12"/>
        <v>0</v>
      </c>
      <c r="Q75" s="339">
        <f t="shared" si="13"/>
        <v>0</v>
      </c>
      <c r="R75" s="340">
        <f t="shared" si="14"/>
        <v>0</v>
      </c>
      <c r="S75" s="296">
        <f>IF('8. Wage Rate Penalty'!D75="s",0,IF(J75="N/A; Not eligible, do not fill in remaining columns---&gt;",0,IF(O75="Yes",0,(Q75*R75*'1. General Input'!$D$10))))</f>
        <v>0</v>
      </c>
      <c r="T75" s="269">
        <f>IF('8. Wage Rate Penalty'!D75="H",0,'8. Wage Rate Penalty'!Q75*'1. General Input'!$D$10/52)</f>
        <v>0</v>
      </c>
      <c r="U75" s="271">
        <f t="shared" si="9"/>
        <v>0</v>
      </c>
      <c r="AC75" s="277">
        <f t="shared" si="6"/>
        <v>0</v>
      </c>
    </row>
    <row r="76" spans="1:29" x14ac:dyDescent="0.25">
      <c r="A76" s="265">
        <f t="shared" si="8"/>
        <v>60</v>
      </c>
      <c r="B76" s="501"/>
      <c r="C76" s="502"/>
      <c r="D76" s="502"/>
      <c r="E76" s="507"/>
      <c r="F76" s="504"/>
      <c r="G76" s="505"/>
      <c r="H76" s="506"/>
      <c r="I76" s="494">
        <f t="shared" si="15"/>
        <v>0</v>
      </c>
      <c r="J76" s="335">
        <f t="shared" si="16"/>
        <v>0</v>
      </c>
      <c r="K76" s="507"/>
      <c r="L76" s="507"/>
      <c r="M76" s="337">
        <f t="shared" si="7"/>
        <v>0</v>
      </c>
      <c r="N76" s="507"/>
      <c r="O76" s="338">
        <f t="shared" si="10"/>
        <v>0</v>
      </c>
      <c r="P76" s="339">
        <f t="shared" si="12"/>
        <v>0</v>
      </c>
      <c r="Q76" s="339">
        <f t="shared" si="13"/>
        <v>0</v>
      </c>
      <c r="R76" s="340">
        <f t="shared" si="14"/>
        <v>0</v>
      </c>
      <c r="S76" s="296">
        <f>IF('8. Wage Rate Penalty'!D76="s",0,IF(J76="N/A; Not eligible, do not fill in remaining columns---&gt;",0,IF(O76="Yes",0,(Q76*R76*'1. General Input'!$D$10))))</f>
        <v>0</v>
      </c>
      <c r="T76" s="269">
        <f>IF('8. Wage Rate Penalty'!D76="H",0,'8. Wage Rate Penalty'!Q76*'1. General Input'!$D$10/52)</f>
        <v>0</v>
      </c>
      <c r="U76" s="271">
        <f t="shared" si="9"/>
        <v>0</v>
      </c>
      <c r="AC76" s="277">
        <f t="shared" si="6"/>
        <v>0</v>
      </c>
    </row>
    <row r="77" spans="1:29" x14ac:dyDescent="0.25">
      <c r="A77" s="265">
        <f t="shared" si="8"/>
        <v>61</v>
      </c>
      <c r="B77" s="501"/>
      <c r="C77" s="502"/>
      <c r="D77" s="502"/>
      <c r="E77" s="507"/>
      <c r="F77" s="504"/>
      <c r="G77" s="505"/>
      <c r="H77" s="506"/>
      <c r="I77" s="494">
        <f t="shared" si="15"/>
        <v>0</v>
      </c>
      <c r="J77" s="335">
        <f t="shared" si="16"/>
        <v>0</v>
      </c>
      <c r="K77" s="507"/>
      <c r="L77" s="507"/>
      <c r="M77" s="337">
        <f t="shared" si="7"/>
        <v>0</v>
      </c>
      <c r="N77" s="507"/>
      <c r="O77" s="338">
        <f t="shared" si="10"/>
        <v>0</v>
      </c>
      <c r="P77" s="339">
        <f t="shared" si="12"/>
        <v>0</v>
      </c>
      <c r="Q77" s="339">
        <f t="shared" si="13"/>
        <v>0</v>
      </c>
      <c r="R77" s="340">
        <f t="shared" si="14"/>
        <v>0</v>
      </c>
      <c r="S77" s="296">
        <f>IF('8. Wage Rate Penalty'!D77="s",0,IF(J77="N/A; Not eligible, do not fill in remaining columns---&gt;",0,IF(O77="Yes",0,(Q77*R77*'1. General Input'!$D$10))))</f>
        <v>0</v>
      </c>
      <c r="T77" s="269">
        <f>IF('8. Wage Rate Penalty'!D77="H",0,'8. Wage Rate Penalty'!Q77*'1. General Input'!$D$10/52)</f>
        <v>0</v>
      </c>
      <c r="U77" s="271">
        <f t="shared" si="9"/>
        <v>0</v>
      </c>
      <c r="AC77" s="277">
        <f t="shared" si="6"/>
        <v>0</v>
      </c>
    </row>
    <row r="78" spans="1:29" x14ac:dyDescent="0.25">
      <c r="A78" s="265">
        <f t="shared" si="8"/>
        <v>62</v>
      </c>
      <c r="B78" s="501"/>
      <c r="C78" s="502"/>
      <c r="D78" s="502"/>
      <c r="E78" s="507"/>
      <c r="F78" s="504"/>
      <c r="G78" s="505"/>
      <c r="H78" s="506"/>
      <c r="I78" s="494">
        <f t="shared" si="15"/>
        <v>0</v>
      </c>
      <c r="J78" s="335">
        <f t="shared" si="16"/>
        <v>0</v>
      </c>
      <c r="K78" s="507"/>
      <c r="L78" s="507"/>
      <c r="M78" s="337">
        <f t="shared" si="7"/>
        <v>0</v>
      </c>
      <c r="N78" s="507"/>
      <c r="O78" s="338">
        <f t="shared" si="10"/>
        <v>0</v>
      </c>
      <c r="P78" s="339">
        <f t="shared" si="12"/>
        <v>0</v>
      </c>
      <c r="Q78" s="339">
        <f t="shared" si="13"/>
        <v>0</v>
      </c>
      <c r="R78" s="340">
        <f t="shared" si="14"/>
        <v>0</v>
      </c>
      <c r="S78" s="296">
        <f>IF('8. Wage Rate Penalty'!D78="s",0,IF(J78="N/A; Not eligible, do not fill in remaining columns---&gt;",0,IF(O78="Yes",0,(Q78*R78*'1. General Input'!$D$10))))</f>
        <v>0</v>
      </c>
      <c r="T78" s="269">
        <f>IF('8. Wage Rate Penalty'!D78="H",0,'8. Wage Rate Penalty'!Q78*'1. General Input'!$D$10/52)</f>
        <v>0</v>
      </c>
      <c r="U78" s="271">
        <f t="shared" si="9"/>
        <v>0</v>
      </c>
      <c r="AC78" s="277">
        <f t="shared" si="6"/>
        <v>0</v>
      </c>
    </row>
    <row r="79" spans="1:29" x14ac:dyDescent="0.25">
      <c r="A79" s="265">
        <f t="shared" si="8"/>
        <v>63</v>
      </c>
      <c r="B79" s="501"/>
      <c r="C79" s="502"/>
      <c r="D79" s="502"/>
      <c r="E79" s="507"/>
      <c r="F79" s="504"/>
      <c r="G79" s="505"/>
      <c r="H79" s="506"/>
      <c r="I79" s="494">
        <f t="shared" si="15"/>
        <v>0</v>
      </c>
      <c r="J79" s="335">
        <f t="shared" si="16"/>
        <v>0</v>
      </c>
      <c r="K79" s="507"/>
      <c r="L79" s="507"/>
      <c r="M79" s="337">
        <f t="shared" si="7"/>
        <v>0</v>
      </c>
      <c r="N79" s="507"/>
      <c r="O79" s="338">
        <f t="shared" si="10"/>
        <v>0</v>
      </c>
      <c r="P79" s="339">
        <f t="shared" si="12"/>
        <v>0</v>
      </c>
      <c r="Q79" s="339">
        <f t="shared" si="13"/>
        <v>0</v>
      </c>
      <c r="R79" s="340">
        <f t="shared" si="14"/>
        <v>0</v>
      </c>
      <c r="S79" s="296">
        <f>IF('8. Wage Rate Penalty'!D79="s",0,IF(J79="N/A; Not eligible, do not fill in remaining columns---&gt;",0,IF(O79="Yes",0,(Q79*R79*'1. General Input'!$D$10))))</f>
        <v>0</v>
      </c>
      <c r="T79" s="269">
        <f>IF('8. Wage Rate Penalty'!D79="H",0,'8. Wage Rate Penalty'!Q79*'1. General Input'!$D$10/52)</f>
        <v>0</v>
      </c>
      <c r="U79" s="271">
        <f t="shared" si="9"/>
        <v>0</v>
      </c>
      <c r="AC79" s="277">
        <f t="shared" si="6"/>
        <v>0</v>
      </c>
    </row>
    <row r="80" spans="1:29" x14ac:dyDescent="0.25">
      <c r="A80" s="265">
        <f t="shared" si="8"/>
        <v>64</v>
      </c>
      <c r="B80" s="501"/>
      <c r="C80" s="502"/>
      <c r="D80" s="502"/>
      <c r="E80" s="507"/>
      <c r="F80" s="504"/>
      <c r="G80" s="505"/>
      <c r="H80" s="506"/>
      <c r="I80" s="494">
        <f t="shared" si="15"/>
        <v>0</v>
      </c>
      <c r="J80" s="335">
        <f t="shared" si="16"/>
        <v>0</v>
      </c>
      <c r="K80" s="507"/>
      <c r="L80" s="507"/>
      <c r="M80" s="337">
        <f t="shared" si="7"/>
        <v>0</v>
      </c>
      <c r="N80" s="507"/>
      <c r="O80" s="338">
        <f t="shared" si="10"/>
        <v>0</v>
      </c>
      <c r="P80" s="339">
        <f t="shared" si="12"/>
        <v>0</v>
      </c>
      <c r="Q80" s="339">
        <f t="shared" si="13"/>
        <v>0</v>
      </c>
      <c r="R80" s="340">
        <f t="shared" si="14"/>
        <v>0</v>
      </c>
      <c r="S80" s="296">
        <f>IF('8. Wage Rate Penalty'!D80="s",0,IF(J80="N/A; Not eligible, do not fill in remaining columns---&gt;",0,IF(O80="Yes",0,(Q80*R80*'1. General Input'!$D$10))))</f>
        <v>0</v>
      </c>
      <c r="T80" s="269">
        <f>IF('8. Wage Rate Penalty'!D80="H",0,'8. Wage Rate Penalty'!Q80*'1. General Input'!$D$10/52)</f>
        <v>0</v>
      </c>
      <c r="U80" s="271">
        <f t="shared" si="9"/>
        <v>0</v>
      </c>
      <c r="AC80" s="277">
        <f t="shared" si="6"/>
        <v>0</v>
      </c>
    </row>
    <row r="81" spans="1:29" x14ac:dyDescent="0.25">
      <c r="A81" s="265">
        <f t="shared" si="8"/>
        <v>65</v>
      </c>
      <c r="B81" s="501"/>
      <c r="C81" s="502"/>
      <c r="D81" s="502"/>
      <c r="E81" s="507"/>
      <c r="F81" s="504"/>
      <c r="G81" s="505"/>
      <c r="H81" s="506"/>
      <c r="I81" s="494">
        <f t="shared" si="15"/>
        <v>0</v>
      </c>
      <c r="J81" s="335">
        <f t="shared" si="16"/>
        <v>0</v>
      </c>
      <c r="K81" s="507"/>
      <c r="L81" s="507"/>
      <c r="M81" s="337">
        <f t="shared" si="7"/>
        <v>0</v>
      </c>
      <c r="N81" s="507"/>
      <c r="O81" s="338">
        <f t="shared" si="10"/>
        <v>0</v>
      </c>
      <c r="P81" s="339">
        <f t="shared" si="12"/>
        <v>0</v>
      </c>
      <c r="Q81" s="339">
        <f t="shared" si="13"/>
        <v>0</v>
      </c>
      <c r="R81" s="340">
        <f t="shared" si="14"/>
        <v>0</v>
      </c>
      <c r="S81" s="296">
        <f>IF('8. Wage Rate Penalty'!D81="s",0,IF(J81="N/A; Not eligible, do not fill in remaining columns---&gt;",0,IF(O81="Yes",0,(Q81*R81*'1. General Input'!$D$10))))</f>
        <v>0</v>
      </c>
      <c r="T81" s="269">
        <f>IF('8. Wage Rate Penalty'!D81="H",0,'8. Wage Rate Penalty'!Q81*'1. General Input'!$D$10/52)</f>
        <v>0</v>
      </c>
      <c r="U81" s="271">
        <f t="shared" si="9"/>
        <v>0</v>
      </c>
      <c r="AC81" s="277">
        <f t="shared" ref="AC81:AC144" si="17">IF(I81=0,0,IF(I81&lt;0.75,1,0))</f>
        <v>0</v>
      </c>
    </row>
    <row r="82" spans="1:29" x14ac:dyDescent="0.25">
      <c r="A82" s="265">
        <f t="shared" si="8"/>
        <v>66</v>
      </c>
      <c r="B82" s="501"/>
      <c r="C82" s="502"/>
      <c r="D82" s="502"/>
      <c r="E82" s="507"/>
      <c r="F82" s="504"/>
      <c r="G82" s="505"/>
      <c r="H82" s="506"/>
      <c r="I82" s="494">
        <f t="shared" si="15"/>
        <v>0</v>
      </c>
      <c r="J82" s="335">
        <f t="shared" si="16"/>
        <v>0</v>
      </c>
      <c r="K82" s="507"/>
      <c r="L82" s="507"/>
      <c r="M82" s="337">
        <f t="shared" ref="M82:M145" si="18">IF(J82=0,0,IF(J82="N/A; Not eligible, do not fill in remaining columns---&gt;","N/A; Not eligible, do not fill in remaining columns---&gt;",IF(K82&gt;0,IF(L82=0,"&lt;--- complete Step B",IF(L82&lt;K82,"No; complete Step 2c---&gt;","Yes; Borrower is finished with penalty data input")),"&lt;---Complete step 2a")))</f>
        <v>0</v>
      </c>
      <c r="N82" s="507"/>
      <c r="O82" s="338">
        <f t="shared" si="10"/>
        <v>0</v>
      </c>
      <c r="P82" s="339">
        <f t="shared" si="12"/>
        <v>0</v>
      </c>
      <c r="Q82" s="339">
        <f t="shared" si="13"/>
        <v>0</v>
      </c>
      <c r="R82" s="340">
        <f t="shared" si="14"/>
        <v>0</v>
      </c>
      <c r="S82" s="296">
        <f>IF('8. Wage Rate Penalty'!D82="s",0,IF(J82="N/A; Not eligible, do not fill in remaining columns---&gt;",0,IF(O82="Yes",0,(Q82*R82*'1. General Input'!$D$10))))</f>
        <v>0</v>
      </c>
      <c r="T82" s="269">
        <f>IF('8. Wage Rate Penalty'!D82="H",0,'8. Wage Rate Penalty'!Q82*'1. General Input'!$D$10/52)</f>
        <v>0</v>
      </c>
      <c r="U82" s="271">
        <f t="shared" si="9"/>
        <v>0</v>
      </c>
      <c r="AC82" s="277">
        <f t="shared" si="17"/>
        <v>0</v>
      </c>
    </row>
    <row r="83" spans="1:29" x14ac:dyDescent="0.25">
      <c r="A83" s="265">
        <f t="shared" ref="A83:A146" si="19">+A82+1</f>
        <v>67</v>
      </c>
      <c r="B83" s="501"/>
      <c r="C83" s="502"/>
      <c r="D83" s="502"/>
      <c r="E83" s="507"/>
      <c r="F83" s="504"/>
      <c r="G83" s="505"/>
      <c r="H83" s="506"/>
      <c r="I83" s="494">
        <f t="shared" si="15"/>
        <v>0</v>
      </c>
      <c r="J83" s="335">
        <f t="shared" si="16"/>
        <v>0</v>
      </c>
      <c r="K83" s="507"/>
      <c r="L83" s="507"/>
      <c r="M83" s="337">
        <f t="shared" si="18"/>
        <v>0</v>
      </c>
      <c r="N83" s="507"/>
      <c r="O83" s="338">
        <f t="shared" si="10"/>
        <v>0</v>
      </c>
      <c r="P83" s="339">
        <f t="shared" si="12"/>
        <v>0</v>
      </c>
      <c r="Q83" s="339">
        <f t="shared" si="13"/>
        <v>0</v>
      </c>
      <c r="R83" s="340">
        <f t="shared" si="14"/>
        <v>0</v>
      </c>
      <c r="S83" s="296">
        <f>IF('8. Wage Rate Penalty'!D83="s",0,IF(J83="N/A; Not eligible, do not fill in remaining columns---&gt;",0,IF(O83="Yes",0,(Q83*R83*'1. General Input'!$D$10))))</f>
        <v>0</v>
      </c>
      <c r="T83" s="269">
        <f>IF('8. Wage Rate Penalty'!D83="H",0,'8. Wage Rate Penalty'!Q83*'1. General Input'!$D$10/52)</f>
        <v>0</v>
      </c>
      <c r="U83" s="271">
        <f t="shared" ref="U83:U146" si="20">ROUND(IF(J83="Complete Step 2a and 2b---&gt;",IF(M83="Yes; Borrower is finished with penalty data input",IF((S83+T83)&lt;0,0,+S83+T83),IF(N83=0,0,IF(M83="No; complete Step 2c---&gt;",IF(N83=0,0,IF((S83+T83)&lt;0,0,+S83+T83)),IF((S83+T83)&lt;0,0,+S83+T83)))),0),0)</f>
        <v>0</v>
      </c>
      <c r="AC83" s="277">
        <f t="shared" si="17"/>
        <v>0</v>
      </c>
    </row>
    <row r="84" spans="1:29" x14ac:dyDescent="0.25">
      <c r="A84" s="265">
        <f t="shared" si="19"/>
        <v>68</v>
      </c>
      <c r="B84" s="501"/>
      <c r="C84" s="502"/>
      <c r="D84" s="502"/>
      <c r="E84" s="507"/>
      <c r="F84" s="504"/>
      <c r="G84" s="505"/>
      <c r="H84" s="506"/>
      <c r="I84" s="494">
        <f t="shared" si="15"/>
        <v>0</v>
      </c>
      <c r="J84" s="335">
        <f t="shared" si="16"/>
        <v>0</v>
      </c>
      <c r="K84" s="507"/>
      <c r="L84" s="507"/>
      <c r="M84" s="337">
        <f t="shared" si="18"/>
        <v>0</v>
      </c>
      <c r="N84" s="507"/>
      <c r="O84" s="338">
        <f t="shared" si="10"/>
        <v>0</v>
      </c>
      <c r="P84" s="339">
        <f t="shared" si="12"/>
        <v>0</v>
      </c>
      <c r="Q84" s="339">
        <f t="shared" si="13"/>
        <v>0</v>
      </c>
      <c r="R84" s="340">
        <f t="shared" si="14"/>
        <v>0</v>
      </c>
      <c r="S84" s="296">
        <f>IF('8. Wage Rate Penalty'!D84="s",0,IF(J84="N/A; Not eligible, do not fill in remaining columns---&gt;",0,IF(O84="Yes",0,(Q84*R84*'1. General Input'!$D$10))))</f>
        <v>0</v>
      </c>
      <c r="T84" s="269">
        <f>IF('8. Wage Rate Penalty'!D84="H",0,'8. Wage Rate Penalty'!Q84*'1. General Input'!$D$10/52)</f>
        <v>0</v>
      </c>
      <c r="U84" s="271">
        <f t="shared" si="20"/>
        <v>0</v>
      </c>
      <c r="AC84" s="277">
        <f t="shared" si="17"/>
        <v>0</v>
      </c>
    </row>
    <row r="85" spans="1:29" x14ac:dyDescent="0.25">
      <c r="A85" s="265">
        <f t="shared" si="19"/>
        <v>69</v>
      </c>
      <c r="B85" s="501"/>
      <c r="C85" s="502"/>
      <c r="D85" s="502"/>
      <c r="E85" s="507"/>
      <c r="F85" s="504"/>
      <c r="G85" s="505"/>
      <c r="H85" s="506"/>
      <c r="I85" s="494">
        <f t="shared" si="15"/>
        <v>0</v>
      </c>
      <c r="J85" s="335">
        <f t="shared" si="16"/>
        <v>0</v>
      </c>
      <c r="K85" s="507"/>
      <c r="L85" s="507"/>
      <c r="M85" s="337">
        <f t="shared" si="18"/>
        <v>0</v>
      </c>
      <c r="N85" s="507"/>
      <c r="O85" s="338">
        <f t="shared" ref="O85:O148" si="21">IF(N85=0,0,IF(N85&lt;K85,"No", "Yes"))</f>
        <v>0</v>
      </c>
      <c r="P85" s="339">
        <f t="shared" ref="P85:P148" si="22">IF(M85="No; complete Step 2c",0,IF(O85="Yes",0,IF(J85="N/A; Not eligible, do not fill in remaining columns---&gt;",0,H85*0.75)))</f>
        <v>0</v>
      </c>
      <c r="Q85" s="339">
        <f t="shared" ref="Q85:Q148" si="23">IF(M85=0,0,IF(O85="Yes",0,IF(J85="N/A; Not eligible, do not fill in remaining columns---&gt;",0,P85-E85)))</f>
        <v>0</v>
      </c>
      <c r="R85" s="340">
        <f t="shared" ref="R85:R148" si="24">IF(Q85=0,0,+G85/89*(366/(366/7)))</f>
        <v>0</v>
      </c>
      <c r="S85" s="296">
        <f>IF('8. Wage Rate Penalty'!D85="s",0,IF(J85="N/A; Not eligible, do not fill in remaining columns---&gt;",0,IF(O85="Yes",0,(Q85*R85*'1. General Input'!$D$10))))</f>
        <v>0</v>
      </c>
      <c r="T85" s="269">
        <f>IF('8. Wage Rate Penalty'!D85="H",0,'8. Wage Rate Penalty'!Q85*'1. General Input'!$D$10/52)</f>
        <v>0</v>
      </c>
      <c r="U85" s="271">
        <f t="shared" si="20"/>
        <v>0</v>
      </c>
      <c r="AC85" s="277">
        <f t="shared" si="17"/>
        <v>0</v>
      </c>
    </row>
    <row r="86" spans="1:29" x14ac:dyDescent="0.25">
      <c r="A86" s="265">
        <f t="shared" si="19"/>
        <v>70</v>
      </c>
      <c r="B86" s="501"/>
      <c r="C86" s="502"/>
      <c r="D86" s="502"/>
      <c r="E86" s="507"/>
      <c r="F86" s="504"/>
      <c r="G86" s="505"/>
      <c r="H86" s="506"/>
      <c r="I86" s="494">
        <f t="shared" si="15"/>
        <v>0</v>
      </c>
      <c r="J86" s="335">
        <f t="shared" si="16"/>
        <v>0</v>
      </c>
      <c r="K86" s="507"/>
      <c r="L86" s="507"/>
      <c r="M86" s="337">
        <f t="shared" si="18"/>
        <v>0</v>
      </c>
      <c r="N86" s="507"/>
      <c r="O86" s="338">
        <f t="shared" si="21"/>
        <v>0</v>
      </c>
      <c r="P86" s="339">
        <f t="shared" si="22"/>
        <v>0</v>
      </c>
      <c r="Q86" s="339">
        <f t="shared" si="23"/>
        <v>0</v>
      </c>
      <c r="R86" s="340">
        <f t="shared" si="24"/>
        <v>0</v>
      </c>
      <c r="S86" s="296">
        <f>IF('8. Wage Rate Penalty'!D86="s",0,IF(J86="N/A; Not eligible, do not fill in remaining columns---&gt;",0,IF(O86="Yes",0,(Q86*R86*'1. General Input'!$D$10))))</f>
        <v>0</v>
      </c>
      <c r="T86" s="269">
        <f>IF('8. Wage Rate Penalty'!D86="H",0,'8. Wage Rate Penalty'!Q86*'1. General Input'!$D$10/52)</f>
        <v>0</v>
      </c>
      <c r="U86" s="271">
        <f t="shared" si="20"/>
        <v>0</v>
      </c>
      <c r="AC86" s="277">
        <f t="shared" si="17"/>
        <v>0</v>
      </c>
    </row>
    <row r="87" spans="1:29" x14ac:dyDescent="0.25">
      <c r="A87" s="265">
        <f t="shared" si="19"/>
        <v>71</v>
      </c>
      <c r="B87" s="501"/>
      <c r="C87" s="502"/>
      <c r="D87" s="502"/>
      <c r="E87" s="507"/>
      <c r="F87" s="504"/>
      <c r="G87" s="505"/>
      <c r="H87" s="506"/>
      <c r="I87" s="494">
        <f t="shared" si="15"/>
        <v>0</v>
      </c>
      <c r="J87" s="335">
        <f t="shared" si="16"/>
        <v>0</v>
      </c>
      <c r="K87" s="507"/>
      <c r="L87" s="507"/>
      <c r="M87" s="337">
        <f t="shared" si="18"/>
        <v>0</v>
      </c>
      <c r="N87" s="507"/>
      <c r="O87" s="338">
        <f t="shared" si="21"/>
        <v>0</v>
      </c>
      <c r="P87" s="339">
        <f t="shared" si="22"/>
        <v>0</v>
      </c>
      <c r="Q87" s="339">
        <f t="shared" si="23"/>
        <v>0</v>
      </c>
      <c r="R87" s="340">
        <f t="shared" si="24"/>
        <v>0</v>
      </c>
      <c r="S87" s="296">
        <f>IF('8. Wage Rate Penalty'!D87="s",0,IF(J87="N/A; Not eligible, do not fill in remaining columns---&gt;",0,IF(O87="Yes",0,(Q87*R87*'1. General Input'!$D$10))))</f>
        <v>0</v>
      </c>
      <c r="T87" s="269">
        <f>IF('8. Wage Rate Penalty'!D87="H",0,'8. Wage Rate Penalty'!Q87*'1. General Input'!$D$10/52)</f>
        <v>0</v>
      </c>
      <c r="U87" s="271">
        <f t="shared" si="20"/>
        <v>0</v>
      </c>
      <c r="AC87" s="277">
        <f t="shared" si="17"/>
        <v>0</v>
      </c>
    </row>
    <row r="88" spans="1:29" x14ac:dyDescent="0.25">
      <c r="A88" s="265">
        <f t="shared" si="19"/>
        <v>72</v>
      </c>
      <c r="B88" s="501"/>
      <c r="C88" s="502"/>
      <c r="D88" s="502"/>
      <c r="E88" s="507"/>
      <c r="F88" s="504"/>
      <c r="G88" s="505"/>
      <c r="H88" s="506"/>
      <c r="I88" s="494">
        <f t="shared" si="15"/>
        <v>0</v>
      </c>
      <c r="J88" s="335">
        <f t="shared" si="16"/>
        <v>0</v>
      </c>
      <c r="K88" s="507"/>
      <c r="L88" s="507"/>
      <c r="M88" s="337">
        <f t="shared" si="18"/>
        <v>0</v>
      </c>
      <c r="N88" s="507"/>
      <c r="O88" s="338">
        <f t="shared" si="21"/>
        <v>0</v>
      </c>
      <c r="P88" s="339">
        <f t="shared" si="22"/>
        <v>0</v>
      </c>
      <c r="Q88" s="339">
        <f t="shared" si="23"/>
        <v>0</v>
      </c>
      <c r="R88" s="340">
        <f t="shared" si="24"/>
        <v>0</v>
      </c>
      <c r="S88" s="296">
        <f>IF('8. Wage Rate Penalty'!D88="s",0,IF(J88="N/A; Not eligible, do not fill in remaining columns---&gt;",0,IF(O88="Yes",0,(Q88*R88*'1. General Input'!$D$10))))</f>
        <v>0</v>
      </c>
      <c r="T88" s="269">
        <f>IF('8. Wage Rate Penalty'!D88="H",0,'8. Wage Rate Penalty'!Q88*'1. General Input'!$D$10/52)</f>
        <v>0</v>
      </c>
      <c r="U88" s="271">
        <f t="shared" si="20"/>
        <v>0</v>
      </c>
      <c r="AC88" s="277">
        <f t="shared" si="17"/>
        <v>0</v>
      </c>
    </row>
    <row r="89" spans="1:29" x14ac:dyDescent="0.25">
      <c r="A89" s="265">
        <f t="shared" si="19"/>
        <v>73</v>
      </c>
      <c r="B89" s="501"/>
      <c r="C89" s="502"/>
      <c r="D89" s="502"/>
      <c r="E89" s="507"/>
      <c r="F89" s="504"/>
      <c r="G89" s="505"/>
      <c r="H89" s="506"/>
      <c r="I89" s="494">
        <f t="shared" si="15"/>
        <v>0</v>
      </c>
      <c r="J89" s="335">
        <f t="shared" si="16"/>
        <v>0</v>
      </c>
      <c r="K89" s="507"/>
      <c r="L89" s="507"/>
      <c r="M89" s="337">
        <f t="shared" si="18"/>
        <v>0</v>
      </c>
      <c r="N89" s="507"/>
      <c r="O89" s="338">
        <f t="shared" si="21"/>
        <v>0</v>
      </c>
      <c r="P89" s="339">
        <f t="shared" si="22"/>
        <v>0</v>
      </c>
      <c r="Q89" s="339">
        <f t="shared" si="23"/>
        <v>0</v>
      </c>
      <c r="R89" s="340">
        <f t="shared" si="24"/>
        <v>0</v>
      </c>
      <c r="S89" s="296">
        <f>IF('8. Wage Rate Penalty'!D89="s",0,IF(J89="N/A; Not eligible, do not fill in remaining columns---&gt;",0,IF(O89="Yes",0,(Q89*R89*'1. General Input'!$D$10))))</f>
        <v>0</v>
      </c>
      <c r="T89" s="269">
        <f>IF('8. Wage Rate Penalty'!D89="H",0,'8. Wage Rate Penalty'!Q89*'1. General Input'!$D$10/52)</f>
        <v>0</v>
      </c>
      <c r="U89" s="271">
        <f t="shared" si="20"/>
        <v>0</v>
      </c>
      <c r="AC89" s="277">
        <f t="shared" si="17"/>
        <v>0</v>
      </c>
    </row>
    <row r="90" spans="1:29" x14ac:dyDescent="0.25">
      <c r="A90" s="265">
        <f t="shared" si="19"/>
        <v>74</v>
      </c>
      <c r="B90" s="501"/>
      <c r="C90" s="502"/>
      <c r="D90" s="502"/>
      <c r="E90" s="507"/>
      <c r="F90" s="504"/>
      <c r="G90" s="505"/>
      <c r="H90" s="506"/>
      <c r="I90" s="494">
        <f t="shared" si="15"/>
        <v>0</v>
      </c>
      <c r="J90" s="335">
        <f t="shared" si="16"/>
        <v>0</v>
      </c>
      <c r="K90" s="507"/>
      <c r="L90" s="507"/>
      <c r="M90" s="337">
        <f t="shared" si="18"/>
        <v>0</v>
      </c>
      <c r="N90" s="507"/>
      <c r="O90" s="338">
        <f t="shared" si="21"/>
        <v>0</v>
      </c>
      <c r="P90" s="339">
        <f t="shared" si="22"/>
        <v>0</v>
      </c>
      <c r="Q90" s="339">
        <f t="shared" si="23"/>
        <v>0</v>
      </c>
      <c r="R90" s="340">
        <f t="shared" si="24"/>
        <v>0</v>
      </c>
      <c r="S90" s="296">
        <f>IF('8. Wage Rate Penalty'!D90="s",0,IF(J90="N/A; Not eligible, do not fill in remaining columns---&gt;",0,IF(O90="Yes",0,(Q90*R90*'1. General Input'!$D$10))))</f>
        <v>0</v>
      </c>
      <c r="T90" s="269">
        <f>IF('8. Wage Rate Penalty'!D90="H",0,'8. Wage Rate Penalty'!Q90*'1. General Input'!$D$10/52)</f>
        <v>0</v>
      </c>
      <c r="U90" s="271">
        <f t="shared" si="20"/>
        <v>0</v>
      </c>
      <c r="AC90" s="277">
        <f t="shared" si="17"/>
        <v>0</v>
      </c>
    </row>
    <row r="91" spans="1:29" x14ac:dyDescent="0.25">
      <c r="A91" s="265">
        <f t="shared" si="19"/>
        <v>75</v>
      </c>
      <c r="B91" s="501"/>
      <c r="C91" s="502"/>
      <c r="D91" s="502"/>
      <c r="E91" s="507"/>
      <c r="F91" s="504"/>
      <c r="G91" s="505"/>
      <c r="H91" s="506"/>
      <c r="I91" s="494">
        <f t="shared" si="15"/>
        <v>0</v>
      </c>
      <c r="J91" s="335">
        <f t="shared" si="16"/>
        <v>0</v>
      </c>
      <c r="K91" s="507"/>
      <c r="L91" s="507"/>
      <c r="M91" s="337">
        <f t="shared" si="18"/>
        <v>0</v>
      </c>
      <c r="N91" s="507"/>
      <c r="O91" s="338">
        <f t="shared" si="21"/>
        <v>0</v>
      </c>
      <c r="P91" s="339">
        <f t="shared" si="22"/>
        <v>0</v>
      </c>
      <c r="Q91" s="339">
        <f t="shared" si="23"/>
        <v>0</v>
      </c>
      <c r="R91" s="340">
        <f t="shared" si="24"/>
        <v>0</v>
      </c>
      <c r="S91" s="296">
        <f>IF('8. Wage Rate Penalty'!D91="s",0,IF(J91="N/A; Not eligible, do not fill in remaining columns---&gt;",0,IF(O91="Yes",0,(Q91*R91*'1. General Input'!$D$10))))</f>
        <v>0</v>
      </c>
      <c r="T91" s="269">
        <f>IF('8. Wage Rate Penalty'!D91="H",0,'8. Wage Rate Penalty'!Q91*'1. General Input'!$D$10/52)</f>
        <v>0</v>
      </c>
      <c r="U91" s="271">
        <f t="shared" si="20"/>
        <v>0</v>
      </c>
      <c r="AC91" s="277">
        <f t="shared" si="17"/>
        <v>0</v>
      </c>
    </row>
    <row r="92" spans="1:29" x14ac:dyDescent="0.25">
      <c r="A92" s="265">
        <f t="shared" si="19"/>
        <v>76</v>
      </c>
      <c r="B92" s="501"/>
      <c r="C92" s="502"/>
      <c r="D92" s="502"/>
      <c r="E92" s="507"/>
      <c r="F92" s="504"/>
      <c r="G92" s="505"/>
      <c r="H92" s="506"/>
      <c r="I92" s="494">
        <f t="shared" si="15"/>
        <v>0</v>
      </c>
      <c r="J92" s="335">
        <f t="shared" si="16"/>
        <v>0</v>
      </c>
      <c r="K92" s="507"/>
      <c r="L92" s="507"/>
      <c r="M92" s="337">
        <f t="shared" si="18"/>
        <v>0</v>
      </c>
      <c r="N92" s="507"/>
      <c r="O92" s="338">
        <f t="shared" si="21"/>
        <v>0</v>
      </c>
      <c r="P92" s="339">
        <f t="shared" si="22"/>
        <v>0</v>
      </c>
      <c r="Q92" s="339">
        <f t="shared" si="23"/>
        <v>0</v>
      </c>
      <c r="R92" s="340">
        <f t="shared" si="24"/>
        <v>0</v>
      </c>
      <c r="S92" s="296">
        <f>IF('8. Wage Rate Penalty'!D92="s",0,IF(J92="N/A; Not eligible, do not fill in remaining columns---&gt;",0,IF(O92="Yes",0,(Q92*R92*'1. General Input'!$D$10))))</f>
        <v>0</v>
      </c>
      <c r="T92" s="269">
        <f>IF('8. Wage Rate Penalty'!D92="H",0,'8. Wage Rate Penalty'!Q92*'1. General Input'!$D$10/52)</f>
        <v>0</v>
      </c>
      <c r="U92" s="271">
        <f t="shared" si="20"/>
        <v>0</v>
      </c>
      <c r="AC92" s="277">
        <f t="shared" si="17"/>
        <v>0</v>
      </c>
    </row>
    <row r="93" spans="1:29" x14ac:dyDescent="0.25">
      <c r="A93" s="265">
        <f t="shared" si="19"/>
        <v>77</v>
      </c>
      <c r="B93" s="501"/>
      <c r="C93" s="502"/>
      <c r="D93" s="502"/>
      <c r="E93" s="507"/>
      <c r="F93" s="504"/>
      <c r="G93" s="505"/>
      <c r="H93" s="506"/>
      <c r="I93" s="494">
        <f t="shared" si="15"/>
        <v>0</v>
      </c>
      <c r="J93" s="335">
        <f t="shared" si="16"/>
        <v>0</v>
      </c>
      <c r="K93" s="507"/>
      <c r="L93" s="507"/>
      <c r="M93" s="337">
        <f t="shared" si="18"/>
        <v>0</v>
      </c>
      <c r="N93" s="507"/>
      <c r="O93" s="338">
        <f t="shared" si="21"/>
        <v>0</v>
      </c>
      <c r="P93" s="339">
        <f t="shared" si="22"/>
        <v>0</v>
      </c>
      <c r="Q93" s="339">
        <f t="shared" si="23"/>
        <v>0</v>
      </c>
      <c r="R93" s="340">
        <f t="shared" si="24"/>
        <v>0</v>
      </c>
      <c r="S93" s="296">
        <f>IF('8. Wage Rate Penalty'!D93="s",0,IF(J93="N/A; Not eligible, do not fill in remaining columns---&gt;",0,IF(O93="Yes",0,(Q93*R93*'1. General Input'!$D$10))))</f>
        <v>0</v>
      </c>
      <c r="T93" s="269">
        <f>IF('8. Wage Rate Penalty'!D93="H",0,'8. Wage Rate Penalty'!Q93*'1. General Input'!$D$10/52)</f>
        <v>0</v>
      </c>
      <c r="U93" s="271">
        <f t="shared" si="20"/>
        <v>0</v>
      </c>
      <c r="AC93" s="277">
        <f t="shared" si="17"/>
        <v>0</v>
      </c>
    </row>
    <row r="94" spans="1:29" x14ac:dyDescent="0.25">
      <c r="A94" s="265">
        <f t="shared" si="19"/>
        <v>78</v>
      </c>
      <c r="B94" s="501"/>
      <c r="C94" s="502"/>
      <c r="D94" s="502"/>
      <c r="E94" s="507"/>
      <c r="F94" s="504"/>
      <c r="G94" s="505"/>
      <c r="H94" s="506"/>
      <c r="I94" s="494">
        <f t="shared" si="15"/>
        <v>0</v>
      </c>
      <c r="J94" s="335">
        <f t="shared" si="16"/>
        <v>0</v>
      </c>
      <c r="K94" s="507"/>
      <c r="L94" s="507"/>
      <c r="M94" s="337">
        <f t="shared" si="18"/>
        <v>0</v>
      </c>
      <c r="N94" s="507"/>
      <c r="O94" s="338">
        <f t="shared" si="21"/>
        <v>0</v>
      </c>
      <c r="P94" s="339">
        <f t="shared" si="22"/>
        <v>0</v>
      </c>
      <c r="Q94" s="339">
        <f t="shared" si="23"/>
        <v>0</v>
      </c>
      <c r="R94" s="340">
        <f t="shared" si="24"/>
        <v>0</v>
      </c>
      <c r="S94" s="296">
        <f>IF('8. Wage Rate Penalty'!D94="s",0,IF(J94="N/A; Not eligible, do not fill in remaining columns---&gt;",0,IF(O94="Yes",0,(Q94*R94*'1. General Input'!$D$10))))</f>
        <v>0</v>
      </c>
      <c r="T94" s="269">
        <f>IF('8. Wage Rate Penalty'!D94="H",0,'8. Wage Rate Penalty'!Q94*'1. General Input'!$D$10/52)</f>
        <v>0</v>
      </c>
      <c r="U94" s="271">
        <f t="shared" si="20"/>
        <v>0</v>
      </c>
      <c r="AC94" s="277">
        <f t="shared" si="17"/>
        <v>0</v>
      </c>
    </row>
    <row r="95" spans="1:29" x14ac:dyDescent="0.25">
      <c r="A95" s="265">
        <f t="shared" si="19"/>
        <v>79</v>
      </c>
      <c r="B95" s="501"/>
      <c r="C95" s="502"/>
      <c r="D95" s="502"/>
      <c r="E95" s="507"/>
      <c r="F95" s="504"/>
      <c r="G95" s="505"/>
      <c r="H95" s="506"/>
      <c r="I95" s="494">
        <f t="shared" ref="I95:I158" si="25">IF(E95=0,0,IF(F95="no",1,IF(H95=0,"&lt;---Error, enter data in columns F,G and H",IF(G95=0,"&lt;---Error, enter data in columns F, G and H",+E95/H95))))</f>
        <v>0</v>
      </c>
      <c r="J95" s="335">
        <f t="shared" ref="J95:J158" si="26">IF(I95="&lt;---Error, enter data in columns F,G and H","&lt;---Error, enter data in columns F,G and H",IF(E95=0,IF(H95=0,0,IF(I95&lt;0.75,"Complete Step 2a and 2b---&gt;","N/A; Not eligible, do not fill in remaining columns---&gt;")),IF(I95="&lt;---Error, enter data in columns F,G and H"," ",IF(I95&lt;0.75,"Complete Step 2a and 2b---&gt;","N/A; Not eligible, do not fill in remaining columns---&gt;"))))</f>
        <v>0</v>
      </c>
      <c r="K95" s="507"/>
      <c r="L95" s="507"/>
      <c r="M95" s="337">
        <f t="shared" si="18"/>
        <v>0</v>
      </c>
      <c r="N95" s="507"/>
      <c r="O95" s="338">
        <f t="shared" si="21"/>
        <v>0</v>
      </c>
      <c r="P95" s="339">
        <f t="shared" si="22"/>
        <v>0</v>
      </c>
      <c r="Q95" s="339">
        <f t="shared" si="23"/>
        <v>0</v>
      </c>
      <c r="R95" s="340">
        <f t="shared" si="24"/>
        <v>0</v>
      </c>
      <c r="S95" s="296">
        <f>IF('8. Wage Rate Penalty'!D95="s",0,IF(J95="N/A; Not eligible, do not fill in remaining columns---&gt;",0,IF(O95="Yes",0,(Q95*R95*'1. General Input'!$D$10))))</f>
        <v>0</v>
      </c>
      <c r="T95" s="269">
        <f>IF('8. Wage Rate Penalty'!D95="H",0,'8. Wage Rate Penalty'!Q95*'1. General Input'!$D$10/52)</f>
        <v>0</v>
      </c>
      <c r="U95" s="271">
        <f t="shared" si="20"/>
        <v>0</v>
      </c>
      <c r="AC95" s="277">
        <f t="shared" si="17"/>
        <v>0</v>
      </c>
    </row>
    <row r="96" spans="1:29" x14ac:dyDescent="0.25">
      <c r="A96" s="265">
        <f t="shared" si="19"/>
        <v>80</v>
      </c>
      <c r="B96" s="501"/>
      <c r="C96" s="502"/>
      <c r="D96" s="502"/>
      <c r="E96" s="507"/>
      <c r="F96" s="504"/>
      <c r="G96" s="505"/>
      <c r="H96" s="506"/>
      <c r="I96" s="494">
        <f t="shared" si="25"/>
        <v>0</v>
      </c>
      <c r="J96" s="335">
        <f t="shared" si="26"/>
        <v>0</v>
      </c>
      <c r="K96" s="507"/>
      <c r="L96" s="507"/>
      <c r="M96" s="337">
        <f t="shared" si="18"/>
        <v>0</v>
      </c>
      <c r="N96" s="507"/>
      <c r="O96" s="338">
        <f t="shared" si="21"/>
        <v>0</v>
      </c>
      <c r="P96" s="339">
        <f t="shared" si="22"/>
        <v>0</v>
      </c>
      <c r="Q96" s="339">
        <f t="shared" si="23"/>
        <v>0</v>
      </c>
      <c r="R96" s="340">
        <f t="shared" si="24"/>
        <v>0</v>
      </c>
      <c r="S96" s="296">
        <f>IF('8. Wage Rate Penalty'!D96="s",0,IF(J96="N/A; Not eligible, do not fill in remaining columns---&gt;",0,IF(O96="Yes",0,(Q96*R96*'1. General Input'!$D$10))))</f>
        <v>0</v>
      </c>
      <c r="T96" s="269">
        <f>IF('8. Wage Rate Penalty'!D96="H",0,'8. Wage Rate Penalty'!Q96*'1. General Input'!$D$10/52)</f>
        <v>0</v>
      </c>
      <c r="U96" s="271">
        <f t="shared" si="20"/>
        <v>0</v>
      </c>
      <c r="AC96" s="277">
        <f t="shared" si="17"/>
        <v>0</v>
      </c>
    </row>
    <row r="97" spans="1:29" x14ac:dyDescent="0.25">
      <c r="A97" s="265">
        <f t="shared" si="19"/>
        <v>81</v>
      </c>
      <c r="B97" s="501"/>
      <c r="C97" s="502"/>
      <c r="D97" s="502"/>
      <c r="E97" s="507"/>
      <c r="F97" s="504"/>
      <c r="G97" s="505"/>
      <c r="H97" s="506"/>
      <c r="I97" s="494">
        <f t="shared" si="25"/>
        <v>0</v>
      </c>
      <c r="J97" s="335">
        <f t="shared" si="26"/>
        <v>0</v>
      </c>
      <c r="K97" s="507"/>
      <c r="L97" s="507"/>
      <c r="M97" s="337">
        <f t="shared" si="18"/>
        <v>0</v>
      </c>
      <c r="N97" s="507"/>
      <c r="O97" s="338">
        <f t="shared" si="21"/>
        <v>0</v>
      </c>
      <c r="P97" s="339">
        <f t="shared" si="22"/>
        <v>0</v>
      </c>
      <c r="Q97" s="339">
        <f t="shared" si="23"/>
        <v>0</v>
      </c>
      <c r="R97" s="340">
        <f t="shared" si="24"/>
        <v>0</v>
      </c>
      <c r="S97" s="296">
        <f>IF('8. Wage Rate Penalty'!D97="s",0,IF(J97="N/A; Not eligible, do not fill in remaining columns---&gt;",0,IF(O97="Yes",0,(Q97*R97*'1. General Input'!$D$10))))</f>
        <v>0</v>
      </c>
      <c r="T97" s="269">
        <f>IF('8. Wage Rate Penalty'!D97="H",0,'8. Wage Rate Penalty'!Q97*'1. General Input'!$D$10/52)</f>
        <v>0</v>
      </c>
      <c r="U97" s="271">
        <f t="shared" si="20"/>
        <v>0</v>
      </c>
      <c r="AC97" s="277">
        <f t="shared" si="17"/>
        <v>0</v>
      </c>
    </row>
    <row r="98" spans="1:29" x14ac:dyDescent="0.25">
      <c r="A98" s="265">
        <f t="shared" si="19"/>
        <v>82</v>
      </c>
      <c r="B98" s="501"/>
      <c r="C98" s="502"/>
      <c r="D98" s="502"/>
      <c r="E98" s="507"/>
      <c r="F98" s="504"/>
      <c r="G98" s="505"/>
      <c r="H98" s="506"/>
      <c r="I98" s="494">
        <f t="shared" si="25"/>
        <v>0</v>
      </c>
      <c r="J98" s="335">
        <f t="shared" si="26"/>
        <v>0</v>
      </c>
      <c r="K98" s="507"/>
      <c r="L98" s="507"/>
      <c r="M98" s="337">
        <f t="shared" si="18"/>
        <v>0</v>
      </c>
      <c r="N98" s="507"/>
      <c r="O98" s="338">
        <f t="shared" si="21"/>
        <v>0</v>
      </c>
      <c r="P98" s="339">
        <f t="shared" si="22"/>
        <v>0</v>
      </c>
      <c r="Q98" s="339">
        <f t="shared" si="23"/>
        <v>0</v>
      </c>
      <c r="R98" s="340">
        <f t="shared" si="24"/>
        <v>0</v>
      </c>
      <c r="S98" s="296">
        <f>IF('8. Wage Rate Penalty'!D98="s",0,IF(J98="N/A; Not eligible, do not fill in remaining columns---&gt;",0,IF(O98="Yes",0,(Q98*R98*'1. General Input'!$D$10))))</f>
        <v>0</v>
      </c>
      <c r="T98" s="269">
        <f>IF('8. Wage Rate Penalty'!D98="H",0,'8. Wage Rate Penalty'!Q98*'1. General Input'!$D$10/52)</f>
        <v>0</v>
      </c>
      <c r="U98" s="271">
        <f t="shared" si="20"/>
        <v>0</v>
      </c>
      <c r="AC98" s="277">
        <f t="shared" si="17"/>
        <v>0</v>
      </c>
    </row>
    <row r="99" spans="1:29" x14ac:dyDescent="0.25">
      <c r="A99" s="265">
        <f t="shared" si="19"/>
        <v>83</v>
      </c>
      <c r="B99" s="501"/>
      <c r="C99" s="502"/>
      <c r="D99" s="502"/>
      <c r="E99" s="507"/>
      <c r="F99" s="504"/>
      <c r="G99" s="505"/>
      <c r="H99" s="506"/>
      <c r="I99" s="494">
        <f t="shared" si="25"/>
        <v>0</v>
      </c>
      <c r="J99" s="335">
        <f t="shared" si="26"/>
        <v>0</v>
      </c>
      <c r="K99" s="507"/>
      <c r="L99" s="507"/>
      <c r="M99" s="337">
        <f t="shared" si="18"/>
        <v>0</v>
      </c>
      <c r="N99" s="507"/>
      <c r="O99" s="338">
        <f t="shared" si="21"/>
        <v>0</v>
      </c>
      <c r="P99" s="339">
        <f t="shared" si="22"/>
        <v>0</v>
      </c>
      <c r="Q99" s="339">
        <f t="shared" si="23"/>
        <v>0</v>
      </c>
      <c r="R99" s="340">
        <f t="shared" si="24"/>
        <v>0</v>
      </c>
      <c r="S99" s="296">
        <f>IF('8. Wage Rate Penalty'!D99="s",0,IF(J99="N/A; Not eligible, do not fill in remaining columns---&gt;",0,IF(O99="Yes",0,(Q99*R99*'1. General Input'!$D$10))))</f>
        <v>0</v>
      </c>
      <c r="T99" s="269">
        <f>IF('8. Wage Rate Penalty'!D99="H",0,'8. Wage Rate Penalty'!Q99*'1. General Input'!$D$10/52)</f>
        <v>0</v>
      </c>
      <c r="U99" s="271">
        <f t="shared" si="20"/>
        <v>0</v>
      </c>
      <c r="AC99" s="277">
        <f t="shared" si="17"/>
        <v>0</v>
      </c>
    </row>
    <row r="100" spans="1:29" x14ac:dyDescent="0.25">
      <c r="A100" s="265">
        <f t="shared" si="19"/>
        <v>84</v>
      </c>
      <c r="B100" s="501"/>
      <c r="C100" s="502"/>
      <c r="D100" s="502"/>
      <c r="E100" s="507"/>
      <c r="F100" s="504"/>
      <c r="G100" s="505"/>
      <c r="H100" s="506"/>
      <c r="I100" s="494">
        <f t="shared" si="25"/>
        <v>0</v>
      </c>
      <c r="J100" s="335">
        <f t="shared" si="26"/>
        <v>0</v>
      </c>
      <c r="K100" s="507"/>
      <c r="L100" s="507"/>
      <c r="M100" s="337">
        <f t="shared" si="18"/>
        <v>0</v>
      </c>
      <c r="N100" s="507"/>
      <c r="O100" s="338">
        <f t="shared" si="21"/>
        <v>0</v>
      </c>
      <c r="P100" s="339">
        <f t="shared" si="22"/>
        <v>0</v>
      </c>
      <c r="Q100" s="339">
        <f t="shared" si="23"/>
        <v>0</v>
      </c>
      <c r="R100" s="340">
        <f t="shared" si="24"/>
        <v>0</v>
      </c>
      <c r="S100" s="296">
        <f>IF('8. Wage Rate Penalty'!D100="s",0,IF(J100="N/A; Not eligible, do not fill in remaining columns---&gt;",0,IF(O100="Yes",0,(Q100*R100*'1. General Input'!$D$10))))</f>
        <v>0</v>
      </c>
      <c r="T100" s="269">
        <f>IF('8. Wage Rate Penalty'!D100="H",0,'8. Wage Rate Penalty'!Q100*'1. General Input'!$D$10/52)</f>
        <v>0</v>
      </c>
      <c r="U100" s="271">
        <f t="shared" si="20"/>
        <v>0</v>
      </c>
      <c r="AC100" s="277">
        <f t="shared" si="17"/>
        <v>0</v>
      </c>
    </row>
    <row r="101" spans="1:29" x14ac:dyDescent="0.25">
      <c r="A101" s="265">
        <f t="shared" si="19"/>
        <v>85</v>
      </c>
      <c r="B101" s="501"/>
      <c r="C101" s="502"/>
      <c r="D101" s="502"/>
      <c r="E101" s="507"/>
      <c r="F101" s="504"/>
      <c r="G101" s="505"/>
      <c r="H101" s="506"/>
      <c r="I101" s="494">
        <f t="shared" si="25"/>
        <v>0</v>
      </c>
      <c r="J101" s="335">
        <f t="shared" si="26"/>
        <v>0</v>
      </c>
      <c r="K101" s="507"/>
      <c r="L101" s="507"/>
      <c r="M101" s="337">
        <f t="shared" si="18"/>
        <v>0</v>
      </c>
      <c r="N101" s="507"/>
      <c r="O101" s="338">
        <f t="shared" si="21"/>
        <v>0</v>
      </c>
      <c r="P101" s="339">
        <f t="shared" si="22"/>
        <v>0</v>
      </c>
      <c r="Q101" s="339">
        <f t="shared" si="23"/>
        <v>0</v>
      </c>
      <c r="R101" s="340">
        <f t="shared" si="24"/>
        <v>0</v>
      </c>
      <c r="S101" s="296">
        <f>IF('8. Wage Rate Penalty'!D101="s",0,IF(J101="N/A; Not eligible, do not fill in remaining columns---&gt;",0,IF(O101="Yes",0,(Q101*R101*'1. General Input'!$D$10))))</f>
        <v>0</v>
      </c>
      <c r="T101" s="269">
        <f>IF('8. Wage Rate Penalty'!D101="H",0,'8. Wage Rate Penalty'!Q101*'1. General Input'!$D$10/52)</f>
        <v>0</v>
      </c>
      <c r="U101" s="271">
        <f t="shared" si="20"/>
        <v>0</v>
      </c>
      <c r="AC101" s="277">
        <f t="shared" si="17"/>
        <v>0</v>
      </c>
    </row>
    <row r="102" spans="1:29" x14ac:dyDescent="0.25">
      <c r="A102" s="265">
        <f t="shared" si="19"/>
        <v>86</v>
      </c>
      <c r="B102" s="501"/>
      <c r="C102" s="502"/>
      <c r="D102" s="502"/>
      <c r="E102" s="507"/>
      <c r="F102" s="504"/>
      <c r="G102" s="505"/>
      <c r="H102" s="506"/>
      <c r="I102" s="494">
        <f t="shared" si="25"/>
        <v>0</v>
      </c>
      <c r="J102" s="335">
        <f t="shared" si="26"/>
        <v>0</v>
      </c>
      <c r="K102" s="507"/>
      <c r="L102" s="507"/>
      <c r="M102" s="337">
        <f t="shared" si="18"/>
        <v>0</v>
      </c>
      <c r="N102" s="507"/>
      <c r="O102" s="338">
        <f t="shared" si="21"/>
        <v>0</v>
      </c>
      <c r="P102" s="339">
        <f t="shared" si="22"/>
        <v>0</v>
      </c>
      <c r="Q102" s="339">
        <f t="shared" si="23"/>
        <v>0</v>
      </c>
      <c r="R102" s="340">
        <f t="shared" si="24"/>
        <v>0</v>
      </c>
      <c r="S102" s="296">
        <f>IF('8. Wage Rate Penalty'!D102="s",0,IF(J102="N/A; Not eligible, do not fill in remaining columns---&gt;",0,IF(O102="Yes",0,(Q102*R102*'1. General Input'!$D$10))))</f>
        <v>0</v>
      </c>
      <c r="T102" s="269">
        <f>IF('8. Wage Rate Penalty'!D102="H",0,'8. Wage Rate Penalty'!Q102*'1. General Input'!$D$10/52)</f>
        <v>0</v>
      </c>
      <c r="U102" s="271">
        <f t="shared" si="20"/>
        <v>0</v>
      </c>
      <c r="AC102" s="277">
        <f t="shared" si="17"/>
        <v>0</v>
      </c>
    </row>
    <row r="103" spans="1:29" x14ac:dyDescent="0.25">
      <c r="A103" s="265">
        <f t="shared" si="19"/>
        <v>87</v>
      </c>
      <c r="B103" s="501"/>
      <c r="C103" s="502"/>
      <c r="D103" s="502"/>
      <c r="E103" s="507"/>
      <c r="F103" s="504"/>
      <c r="G103" s="505"/>
      <c r="H103" s="506"/>
      <c r="I103" s="494">
        <f t="shared" si="25"/>
        <v>0</v>
      </c>
      <c r="J103" s="335">
        <f t="shared" si="26"/>
        <v>0</v>
      </c>
      <c r="K103" s="507"/>
      <c r="L103" s="507"/>
      <c r="M103" s="337">
        <f t="shared" si="18"/>
        <v>0</v>
      </c>
      <c r="N103" s="507"/>
      <c r="O103" s="338">
        <f t="shared" si="21"/>
        <v>0</v>
      </c>
      <c r="P103" s="339">
        <f t="shared" si="22"/>
        <v>0</v>
      </c>
      <c r="Q103" s="339">
        <f t="shared" si="23"/>
        <v>0</v>
      </c>
      <c r="R103" s="340">
        <f t="shared" si="24"/>
        <v>0</v>
      </c>
      <c r="S103" s="296">
        <f>IF('8. Wage Rate Penalty'!D103="s",0,IF(J103="N/A; Not eligible, do not fill in remaining columns---&gt;",0,IF(O103="Yes",0,(Q103*R103*'1. General Input'!$D$10))))</f>
        <v>0</v>
      </c>
      <c r="T103" s="269">
        <f>IF('8. Wage Rate Penalty'!D103="H",0,'8. Wage Rate Penalty'!Q103*'1. General Input'!$D$10/52)</f>
        <v>0</v>
      </c>
      <c r="U103" s="271">
        <f t="shared" si="20"/>
        <v>0</v>
      </c>
      <c r="AC103" s="277">
        <f t="shared" si="17"/>
        <v>0</v>
      </c>
    </row>
    <row r="104" spans="1:29" x14ac:dyDescent="0.25">
      <c r="A104" s="265">
        <f t="shared" si="19"/>
        <v>88</v>
      </c>
      <c r="B104" s="501"/>
      <c r="C104" s="502"/>
      <c r="D104" s="502"/>
      <c r="E104" s="507"/>
      <c r="F104" s="504"/>
      <c r="G104" s="505"/>
      <c r="H104" s="506"/>
      <c r="I104" s="494">
        <f t="shared" si="25"/>
        <v>0</v>
      </c>
      <c r="J104" s="335">
        <f t="shared" si="26"/>
        <v>0</v>
      </c>
      <c r="K104" s="507"/>
      <c r="L104" s="507"/>
      <c r="M104" s="337">
        <f t="shared" si="18"/>
        <v>0</v>
      </c>
      <c r="N104" s="507"/>
      <c r="O104" s="338">
        <f t="shared" si="21"/>
        <v>0</v>
      </c>
      <c r="P104" s="339">
        <f t="shared" si="22"/>
        <v>0</v>
      </c>
      <c r="Q104" s="339">
        <f t="shared" si="23"/>
        <v>0</v>
      </c>
      <c r="R104" s="340">
        <f t="shared" si="24"/>
        <v>0</v>
      </c>
      <c r="S104" s="296">
        <f>IF('8. Wage Rate Penalty'!D104="s",0,IF(J104="N/A; Not eligible, do not fill in remaining columns---&gt;",0,IF(O104="Yes",0,(Q104*R104*'1. General Input'!$D$10))))</f>
        <v>0</v>
      </c>
      <c r="T104" s="269">
        <f>IF('8. Wage Rate Penalty'!D104="H",0,'8. Wage Rate Penalty'!Q104*'1. General Input'!$D$10/52)</f>
        <v>0</v>
      </c>
      <c r="U104" s="271">
        <f t="shared" si="20"/>
        <v>0</v>
      </c>
      <c r="AC104" s="277">
        <f t="shared" si="17"/>
        <v>0</v>
      </c>
    </row>
    <row r="105" spans="1:29" x14ac:dyDescent="0.25">
      <c r="A105" s="265">
        <f t="shared" si="19"/>
        <v>89</v>
      </c>
      <c r="B105" s="501"/>
      <c r="C105" s="502"/>
      <c r="D105" s="502"/>
      <c r="E105" s="507"/>
      <c r="F105" s="504"/>
      <c r="G105" s="505"/>
      <c r="H105" s="506"/>
      <c r="I105" s="494">
        <f t="shared" si="25"/>
        <v>0</v>
      </c>
      <c r="J105" s="335">
        <f t="shared" si="26"/>
        <v>0</v>
      </c>
      <c r="K105" s="507"/>
      <c r="L105" s="507"/>
      <c r="M105" s="337">
        <f t="shared" si="18"/>
        <v>0</v>
      </c>
      <c r="N105" s="507"/>
      <c r="O105" s="338">
        <f t="shared" si="21"/>
        <v>0</v>
      </c>
      <c r="P105" s="339">
        <f t="shared" si="22"/>
        <v>0</v>
      </c>
      <c r="Q105" s="339">
        <f t="shared" si="23"/>
        <v>0</v>
      </c>
      <c r="R105" s="340">
        <f t="shared" si="24"/>
        <v>0</v>
      </c>
      <c r="S105" s="296">
        <f>IF('8. Wage Rate Penalty'!D105="s",0,IF(J105="N/A; Not eligible, do not fill in remaining columns---&gt;",0,IF(O105="Yes",0,(Q105*R105*'1. General Input'!$D$10))))</f>
        <v>0</v>
      </c>
      <c r="T105" s="269">
        <f>IF('8. Wage Rate Penalty'!D105="H",0,'8. Wage Rate Penalty'!Q105*'1. General Input'!$D$10/52)</f>
        <v>0</v>
      </c>
      <c r="U105" s="271">
        <f t="shared" si="20"/>
        <v>0</v>
      </c>
      <c r="AC105" s="277">
        <f t="shared" si="17"/>
        <v>0</v>
      </c>
    </row>
    <row r="106" spans="1:29" x14ac:dyDescent="0.25">
      <c r="A106" s="265">
        <f t="shared" si="19"/>
        <v>90</v>
      </c>
      <c r="B106" s="501"/>
      <c r="C106" s="502"/>
      <c r="D106" s="502"/>
      <c r="E106" s="507"/>
      <c r="F106" s="504"/>
      <c r="G106" s="505"/>
      <c r="H106" s="506"/>
      <c r="I106" s="494">
        <f t="shared" si="25"/>
        <v>0</v>
      </c>
      <c r="J106" s="335">
        <f t="shared" si="26"/>
        <v>0</v>
      </c>
      <c r="K106" s="507"/>
      <c r="L106" s="507"/>
      <c r="M106" s="337">
        <f t="shared" si="18"/>
        <v>0</v>
      </c>
      <c r="N106" s="507"/>
      <c r="O106" s="338">
        <f t="shared" si="21"/>
        <v>0</v>
      </c>
      <c r="P106" s="339">
        <f t="shared" si="22"/>
        <v>0</v>
      </c>
      <c r="Q106" s="339">
        <f t="shared" si="23"/>
        <v>0</v>
      </c>
      <c r="R106" s="340">
        <f t="shared" si="24"/>
        <v>0</v>
      </c>
      <c r="S106" s="296">
        <f>IF('8. Wage Rate Penalty'!D106="s",0,IF(J106="N/A; Not eligible, do not fill in remaining columns---&gt;",0,IF(O106="Yes",0,(Q106*R106*'1. General Input'!$D$10))))</f>
        <v>0</v>
      </c>
      <c r="T106" s="269">
        <f>IF('8. Wage Rate Penalty'!D106="H",0,'8. Wage Rate Penalty'!Q106*'1. General Input'!$D$10/52)</f>
        <v>0</v>
      </c>
      <c r="U106" s="271">
        <f t="shared" si="20"/>
        <v>0</v>
      </c>
      <c r="AC106" s="277">
        <f t="shared" si="17"/>
        <v>0</v>
      </c>
    </row>
    <row r="107" spans="1:29" x14ac:dyDescent="0.25">
      <c r="A107" s="265">
        <f t="shared" si="19"/>
        <v>91</v>
      </c>
      <c r="B107" s="501"/>
      <c r="C107" s="502"/>
      <c r="D107" s="502"/>
      <c r="E107" s="507"/>
      <c r="F107" s="504"/>
      <c r="G107" s="505"/>
      <c r="H107" s="506"/>
      <c r="I107" s="494">
        <f t="shared" si="25"/>
        <v>0</v>
      </c>
      <c r="J107" s="335">
        <f t="shared" si="26"/>
        <v>0</v>
      </c>
      <c r="K107" s="507"/>
      <c r="L107" s="507"/>
      <c r="M107" s="337">
        <f t="shared" si="18"/>
        <v>0</v>
      </c>
      <c r="N107" s="507"/>
      <c r="O107" s="338">
        <f t="shared" si="21"/>
        <v>0</v>
      </c>
      <c r="P107" s="339">
        <f t="shared" si="22"/>
        <v>0</v>
      </c>
      <c r="Q107" s="339">
        <f t="shared" si="23"/>
        <v>0</v>
      </c>
      <c r="R107" s="340">
        <f t="shared" si="24"/>
        <v>0</v>
      </c>
      <c r="S107" s="296">
        <f>IF('8. Wage Rate Penalty'!D107="s",0,IF(J107="N/A; Not eligible, do not fill in remaining columns---&gt;",0,IF(O107="Yes",0,(Q107*R107*'1. General Input'!$D$10))))</f>
        <v>0</v>
      </c>
      <c r="T107" s="269">
        <f>IF('8. Wage Rate Penalty'!D107="H",0,'8. Wage Rate Penalty'!Q107*'1. General Input'!$D$10/52)</f>
        <v>0</v>
      </c>
      <c r="U107" s="271">
        <f t="shared" si="20"/>
        <v>0</v>
      </c>
      <c r="AC107" s="277">
        <f t="shared" si="17"/>
        <v>0</v>
      </c>
    </row>
    <row r="108" spans="1:29" x14ac:dyDescent="0.25">
      <c r="A108" s="265">
        <f t="shared" si="19"/>
        <v>92</v>
      </c>
      <c r="B108" s="501"/>
      <c r="C108" s="502"/>
      <c r="D108" s="502"/>
      <c r="E108" s="507"/>
      <c r="F108" s="504"/>
      <c r="G108" s="505"/>
      <c r="H108" s="506"/>
      <c r="I108" s="494">
        <f t="shared" si="25"/>
        <v>0</v>
      </c>
      <c r="J108" s="335">
        <f t="shared" si="26"/>
        <v>0</v>
      </c>
      <c r="K108" s="507"/>
      <c r="L108" s="507"/>
      <c r="M108" s="337">
        <f t="shared" si="18"/>
        <v>0</v>
      </c>
      <c r="N108" s="507"/>
      <c r="O108" s="338">
        <f t="shared" si="21"/>
        <v>0</v>
      </c>
      <c r="P108" s="339">
        <f t="shared" si="22"/>
        <v>0</v>
      </c>
      <c r="Q108" s="339">
        <f t="shared" si="23"/>
        <v>0</v>
      </c>
      <c r="R108" s="340">
        <f t="shared" si="24"/>
        <v>0</v>
      </c>
      <c r="S108" s="296">
        <f>IF('8. Wage Rate Penalty'!D108="s",0,IF(J108="N/A; Not eligible, do not fill in remaining columns---&gt;",0,IF(O108="Yes",0,(Q108*R108*'1. General Input'!$D$10))))</f>
        <v>0</v>
      </c>
      <c r="T108" s="269">
        <f>IF('8. Wage Rate Penalty'!D108="H",0,'8. Wage Rate Penalty'!Q108*'1. General Input'!$D$10/52)</f>
        <v>0</v>
      </c>
      <c r="U108" s="271">
        <f t="shared" si="20"/>
        <v>0</v>
      </c>
      <c r="AC108" s="277">
        <f t="shared" si="17"/>
        <v>0</v>
      </c>
    </row>
    <row r="109" spans="1:29" x14ac:dyDescent="0.25">
      <c r="A109" s="265">
        <f t="shared" si="19"/>
        <v>93</v>
      </c>
      <c r="B109" s="501"/>
      <c r="C109" s="502"/>
      <c r="D109" s="502"/>
      <c r="E109" s="507"/>
      <c r="F109" s="504"/>
      <c r="G109" s="505"/>
      <c r="H109" s="506"/>
      <c r="I109" s="494">
        <f t="shared" si="25"/>
        <v>0</v>
      </c>
      <c r="J109" s="335">
        <f t="shared" si="26"/>
        <v>0</v>
      </c>
      <c r="K109" s="507"/>
      <c r="L109" s="507"/>
      <c r="M109" s="337">
        <f t="shared" si="18"/>
        <v>0</v>
      </c>
      <c r="N109" s="507"/>
      <c r="O109" s="338">
        <f t="shared" si="21"/>
        <v>0</v>
      </c>
      <c r="P109" s="339">
        <f t="shared" si="22"/>
        <v>0</v>
      </c>
      <c r="Q109" s="339">
        <f t="shared" si="23"/>
        <v>0</v>
      </c>
      <c r="R109" s="340">
        <f t="shared" si="24"/>
        <v>0</v>
      </c>
      <c r="S109" s="296">
        <f>IF('8. Wage Rate Penalty'!D109="s",0,IF(J109="N/A; Not eligible, do not fill in remaining columns---&gt;",0,IF(O109="Yes",0,(Q109*R109*'1. General Input'!$D$10))))</f>
        <v>0</v>
      </c>
      <c r="T109" s="269">
        <f>IF('8. Wage Rate Penalty'!D109="H",0,'8. Wage Rate Penalty'!Q109*'1. General Input'!$D$10/52)</f>
        <v>0</v>
      </c>
      <c r="U109" s="271">
        <f t="shared" si="20"/>
        <v>0</v>
      </c>
      <c r="AC109" s="277">
        <f t="shared" si="17"/>
        <v>0</v>
      </c>
    </row>
    <row r="110" spans="1:29" x14ac:dyDescent="0.25">
      <c r="A110" s="265">
        <f t="shared" si="19"/>
        <v>94</v>
      </c>
      <c r="B110" s="501"/>
      <c r="C110" s="502"/>
      <c r="D110" s="502"/>
      <c r="E110" s="507"/>
      <c r="F110" s="504"/>
      <c r="G110" s="505"/>
      <c r="H110" s="506"/>
      <c r="I110" s="494">
        <f t="shared" si="25"/>
        <v>0</v>
      </c>
      <c r="J110" s="335">
        <f t="shared" si="26"/>
        <v>0</v>
      </c>
      <c r="K110" s="507"/>
      <c r="L110" s="507"/>
      <c r="M110" s="337">
        <f t="shared" si="18"/>
        <v>0</v>
      </c>
      <c r="N110" s="507"/>
      <c r="O110" s="338">
        <f t="shared" si="21"/>
        <v>0</v>
      </c>
      <c r="P110" s="339">
        <f t="shared" si="22"/>
        <v>0</v>
      </c>
      <c r="Q110" s="339">
        <f t="shared" si="23"/>
        <v>0</v>
      </c>
      <c r="R110" s="340">
        <f t="shared" si="24"/>
        <v>0</v>
      </c>
      <c r="S110" s="296">
        <f>IF('8. Wage Rate Penalty'!D110="s",0,IF(J110="N/A; Not eligible, do not fill in remaining columns---&gt;",0,IF(O110="Yes",0,(Q110*R110*'1. General Input'!$D$10))))</f>
        <v>0</v>
      </c>
      <c r="T110" s="269">
        <f>IF('8. Wage Rate Penalty'!D110="H",0,'8. Wage Rate Penalty'!Q110*'1. General Input'!$D$10/52)</f>
        <v>0</v>
      </c>
      <c r="U110" s="271">
        <f t="shared" si="20"/>
        <v>0</v>
      </c>
      <c r="AC110" s="277">
        <f t="shared" si="17"/>
        <v>0</v>
      </c>
    </row>
    <row r="111" spans="1:29" x14ac:dyDescent="0.25">
      <c r="A111" s="265">
        <f t="shared" si="19"/>
        <v>95</v>
      </c>
      <c r="B111" s="501"/>
      <c r="C111" s="502"/>
      <c r="D111" s="502"/>
      <c r="E111" s="507"/>
      <c r="F111" s="504"/>
      <c r="G111" s="505"/>
      <c r="H111" s="506"/>
      <c r="I111" s="494">
        <f t="shared" si="25"/>
        <v>0</v>
      </c>
      <c r="J111" s="335">
        <f t="shared" si="26"/>
        <v>0</v>
      </c>
      <c r="K111" s="507"/>
      <c r="L111" s="507"/>
      <c r="M111" s="337">
        <f t="shared" si="18"/>
        <v>0</v>
      </c>
      <c r="N111" s="507"/>
      <c r="O111" s="338">
        <f t="shared" si="21"/>
        <v>0</v>
      </c>
      <c r="P111" s="339">
        <f t="shared" si="22"/>
        <v>0</v>
      </c>
      <c r="Q111" s="339">
        <f t="shared" si="23"/>
        <v>0</v>
      </c>
      <c r="R111" s="340">
        <f t="shared" si="24"/>
        <v>0</v>
      </c>
      <c r="S111" s="296">
        <f>IF('8. Wage Rate Penalty'!D111="s",0,IF(J111="N/A; Not eligible, do not fill in remaining columns---&gt;",0,IF(O111="Yes",0,(Q111*R111*'1. General Input'!$D$10))))</f>
        <v>0</v>
      </c>
      <c r="T111" s="269">
        <f>IF('8. Wage Rate Penalty'!D111="H",0,'8. Wage Rate Penalty'!Q111*'1. General Input'!$D$10/52)</f>
        <v>0</v>
      </c>
      <c r="U111" s="271">
        <f t="shared" si="20"/>
        <v>0</v>
      </c>
      <c r="AC111" s="277">
        <f t="shared" si="17"/>
        <v>0</v>
      </c>
    </row>
    <row r="112" spans="1:29" x14ac:dyDescent="0.25">
      <c r="A112" s="265">
        <f t="shared" si="19"/>
        <v>96</v>
      </c>
      <c r="B112" s="501"/>
      <c r="C112" s="502"/>
      <c r="D112" s="502"/>
      <c r="E112" s="507"/>
      <c r="F112" s="504"/>
      <c r="G112" s="505"/>
      <c r="H112" s="506"/>
      <c r="I112" s="494">
        <f t="shared" si="25"/>
        <v>0</v>
      </c>
      <c r="J112" s="335">
        <f t="shared" si="26"/>
        <v>0</v>
      </c>
      <c r="K112" s="507"/>
      <c r="L112" s="507"/>
      <c r="M112" s="337">
        <f t="shared" si="18"/>
        <v>0</v>
      </c>
      <c r="N112" s="507"/>
      <c r="O112" s="338">
        <f t="shared" si="21"/>
        <v>0</v>
      </c>
      <c r="P112" s="339">
        <f t="shared" si="22"/>
        <v>0</v>
      </c>
      <c r="Q112" s="339">
        <f t="shared" si="23"/>
        <v>0</v>
      </c>
      <c r="R112" s="340">
        <f t="shared" si="24"/>
        <v>0</v>
      </c>
      <c r="S112" s="296">
        <f>IF('8. Wage Rate Penalty'!D112="s",0,IF(J112="N/A; Not eligible, do not fill in remaining columns---&gt;",0,IF(O112="Yes",0,(Q112*R112*'1. General Input'!$D$10))))</f>
        <v>0</v>
      </c>
      <c r="T112" s="269">
        <f>IF('8. Wage Rate Penalty'!D112="H",0,'8. Wage Rate Penalty'!Q112*'1. General Input'!$D$10/52)</f>
        <v>0</v>
      </c>
      <c r="U112" s="271">
        <f t="shared" si="20"/>
        <v>0</v>
      </c>
      <c r="AC112" s="277">
        <f t="shared" si="17"/>
        <v>0</v>
      </c>
    </row>
    <row r="113" spans="1:29" x14ac:dyDescent="0.25">
      <c r="A113" s="265">
        <f t="shared" si="19"/>
        <v>97</v>
      </c>
      <c r="B113" s="501"/>
      <c r="C113" s="502"/>
      <c r="D113" s="502"/>
      <c r="E113" s="507"/>
      <c r="F113" s="504"/>
      <c r="G113" s="505"/>
      <c r="H113" s="506"/>
      <c r="I113" s="494">
        <f t="shared" si="25"/>
        <v>0</v>
      </c>
      <c r="J113" s="335">
        <f t="shared" si="26"/>
        <v>0</v>
      </c>
      <c r="K113" s="507"/>
      <c r="L113" s="507"/>
      <c r="M113" s="337">
        <f t="shared" si="18"/>
        <v>0</v>
      </c>
      <c r="N113" s="507"/>
      <c r="O113" s="338">
        <f t="shared" si="21"/>
        <v>0</v>
      </c>
      <c r="P113" s="339">
        <f t="shared" si="22"/>
        <v>0</v>
      </c>
      <c r="Q113" s="339">
        <f t="shared" si="23"/>
        <v>0</v>
      </c>
      <c r="R113" s="340">
        <f t="shared" si="24"/>
        <v>0</v>
      </c>
      <c r="S113" s="296">
        <f>IF('8. Wage Rate Penalty'!D113="s",0,IF(J113="N/A; Not eligible, do not fill in remaining columns---&gt;",0,IF(O113="Yes",0,(Q113*R113*'1. General Input'!$D$10))))</f>
        <v>0</v>
      </c>
      <c r="T113" s="269">
        <f>IF('8. Wage Rate Penalty'!D113="H",0,'8. Wage Rate Penalty'!Q113*'1. General Input'!$D$10/52)</f>
        <v>0</v>
      </c>
      <c r="U113" s="271">
        <f t="shared" si="20"/>
        <v>0</v>
      </c>
      <c r="AC113" s="277">
        <f t="shared" si="17"/>
        <v>0</v>
      </c>
    </row>
    <row r="114" spans="1:29" x14ac:dyDescent="0.25">
      <c r="A114" s="265">
        <f t="shared" si="19"/>
        <v>98</v>
      </c>
      <c r="B114" s="501"/>
      <c r="C114" s="502"/>
      <c r="D114" s="502"/>
      <c r="E114" s="507"/>
      <c r="F114" s="504"/>
      <c r="G114" s="505"/>
      <c r="H114" s="506"/>
      <c r="I114" s="494">
        <f t="shared" si="25"/>
        <v>0</v>
      </c>
      <c r="J114" s="335">
        <f t="shared" si="26"/>
        <v>0</v>
      </c>
      <c r="K114" s="507"/>
      <c r="L114" s="507"/>
      <c r="M114" s="337">
        <f t="shared" si="18"/>
        <v>0</v>
      </c>
      <c r="N114" s="507"/>
      <c r="O114" s="338">
        <f t="shared" si="21"/>
        <v>0</v>
      </c>
      <c r="P114" s="339">
        <f t="shared" si="22"/>
        <v>0</v>
      </c>
      <c r="Q114" s="339">
        <f t="shared" si="23"/>
        <v>0</v>
      </c>
      <c r="R114" s="340">
        <f t="shared" si="24"/>
        <v>0</v>
      </c>
      <c r="S114" s="296">
        <f>IF('8. Wage Rate Penalty'!D114="s",0,IF(J114="N/A; Not eligible, do not fill in remaining columns---&gt;",0,IF(O114="Yes",0,(Q114*R114*'1. General Input'!$D$10))))</f>
        <v>0</v>
      </c>
      <c r="T114" s="269">
        <f>IF('8. Wage Rate Penalty'!D114="H",0,'8. Wage Rate Penalty'!Q114*'1. General Input'!$D$10/52)</f>
        <v>0</v>
      </c>
      <c r="U114" s="271">
        <f t="shared" si="20"/>
        <v>0</v>
      </c>
      <c r="AC114" s="277">
        <f t="shared" si="17"/>
        <v>0</v>
      </c>
    </row>
    <row r="115" spans="1:29" x14ac:dyDescent="0.25">
      <c r="A115" s="265">
        <f t="shared" si="19"/>
        <v>99</v>
      </c>
      <c r="B115" s="501"/>
      <c r="C115" s="502"/>
      <c r="D115" s="502"/>
      <c r="E115" s="507"/>
      <c r="F115" s="504"/>
      <c r="G115" s="505"/>
      <c r="H115" s="506"/>
      <c r="I115" s="494">
        <f t="shared" si="25"/>
        <v>0</v>
      </c>
      <c r="J115" s="335">
        <f t="shared" si="26"/>
        <v>0</v>
      </c>
      <c r="K115" s="507"/>
      <c r="L115" s="507"/>
      <c r="M115" s="337">
        <f t="shared" si="18"/>
        <v>0</v>
      </c>
      <c r="N115" s="507"/>
      <c r="O115" s="338">
        <f t="shared" si="21"/>
        <v>0</v>
      </c>
      <c r="P115" s="339">
        <f t="shared" si="22"/>
        <v>0</v>
      </c>
      <c r="Q115" s="339">
        <f t="shared" si="23"/>
        <v>0</v>
      </c>
      <c r="R115" s="340">
        <f t="shared" si="24"/>
        <v>0</v>
      </c>
      <c r="S115" s="296">
        <f>IF('8. Wage Rate Penalty'!D115="s",0,IF(J115="N/A; Not eligible, do not fill in remaining columns---&gt;",0,IF(O115="Yes",0,(Q115*R115*'1. General Input'!$D$10))))</f>
        <v>0</v>
      </c>
      <c r="T115" s="269">
        <f>IF('8. Wage Rate Penalty'!D115="H",0,'8. Wage Rate Penalty'!Q115*'1. General Input'!$D$10/52)</f>
        <v>0</v>
      </c>
      <c r="U115" s="271">
        <f t="shared" si="20"/>
        <v>0</v>
      </c>
      <c r="AC115" s="277">
        <f t="shared" si="17"/>
        <v>0</v>
      </c>
    </row>
    <row r="116" spans="1:29" x14ac:dyDescent="0.25">
      <c r="A116" s="265">
        <f t="shared" si="19"/>
        <v>100</v>
      </c>
      <c r="B116" s="501"/>
      <c r="C116" s="502"/>
      <c r="D116" s="502"/>
      <c r="E116" s="507"/>
      <c r="F116" s="504"/>
      <c r="G116" s="505"/>
      <c r="H116" s="506"/>
      <c r="I116" s="494">
        <f t="shared" si="25"/>
        <v>0</v>
      </c>
      <c r="J116" s="335">
        <f t="shared" si="26"/>
        <v>0</v>
      </c>
      <c r="K116" s="507"/>
      <c r="L116" s="507"/>
      <c r="M116" s="337">
        <f t="shared" si="18"/>
        <v>0</v>
      </c>
      <c r="N116" s="507"/>
      <c r="O116" s="338">
        <f t="shared" si="21"/>
        <v>0</v>
      </c>
      <c r="P116" s="339">
        <f t="shared" si="22"/>
        <v>0</v>
      </c>
      <c r="Q116" s="339">
        <f t="shared" si="23"/>
        <v>0</v>
      </c>
      <c r="R116" s="340">
        <f t="shared" si="24"/>
        <v>0</v>
      </c>
      <c r="S116" s="296">
        <f>IF('8. Wage Rate Penalty'!D116="s",0,IF(J116="N/A; Not eligible, do not fill in remaining columns---&gt;",0,IF(O116="Yes",0,(Q116*R116*'1. General Input'!$D$10))))</f>
        <v>0</v>
      </c>
      <c r="T116" s="269">
        <f>IF('8. Wage Rate Penalty'!D116="H",0,'8. Wage Rate Penalty'!Q116*'1. General Input'!$D$10/52)</f>
        <v>0</v>
      </c>
      <c r="U116" s="271">
        <f t="shared" si="20"/>
        <v>0</v>
      </c>
      <c r="AC116" s="277">
        <f t="shared" si="17"/>
        <v>0</v>
      </c>
    </row>
    <row r="117" spans="1:29" x14ac:dyDescent="0.25">
      <c r="A117" s="265">
        <f t="shared" si="19"/>
        <v>101</v>
      </c>
      <c r="B117" s="501"/>
      <c r="C117" s="502"/>
      <c r="D117" s="502"/>
      <c r="E117" s="507"/>
      <c r="F117" s="504"/>
      <c r="G117" s="505"/>
      <c r="H117" s="506"/>
      <c r="I117" s="494">
        <f t="shared" si="25"/>
        <v>0</v>
      </c>
      <c r="J117" s="335">
        <f t="shared" si="26"/>
        <v>0</v>
      </c>
      <c r="K117" s="507"/>
      <c r="L117" s="507"/>
      <c r="M117" s="337">
        <f t="shared" si="18"/>
        <v>0</v>
      </c>
      <c r="N117" s="507"/>
      <c r="O117" s="338">
        <f t="shared" si="21"/>
        <v>0</v>
      </c>
      <c r="P117" s="339">
        <f t="shared" si="22"/>
        <v>0</v>
      </c>
      <c r="Q117" s="339">
        <f t="shared" si="23"/>
        <v>0</v>
      </c>
      <c r="R117" s="340">
        <f t="shared" si="24"/>
        <v>0</v>
      </c>
      <c r="S117" s="296">
        <f>IF('8. Wage Rate Penalty'!D117="s",0,IF(J117="N/A; Not eligible, do not fill in remaining columns---&gt;",0,IF(O117="Yes",0,(Q117*R117*'1. General Input'!$D$10))))</f>
        <v>0</v>
      </c>
      <c r="T117" s="269">
        <f>IF('8. Wage Rate Penalty'!D117="H",0,'8. Wage Rate Penalty'!Q117*'1. General Input'!$D$10/52)</f>
        <v>0</v>
      </c>
      <c r="U117" s="271">
        <f t="shared" si="20"/>
        <v>0</v>
      </c>
      <c r="AC117" s="277">
        <f t="shared" si="17"/>
        <v>0</v>
      </c>
    </row>
    <row r="118" spans="1:29" x14ac:dyDescent="0.25">
      <c r="A118" s="265">
        <f t="shared" si="19"/>
        <v>102</v>
      </c>
      <c r="B118" s="501"/>
      <c r="C118" s="502"/>
      <c r="D118" s="502"/>
      <c r="E118" s="507"/>
      <c r="F118" s="504"/>
      <c r="G118" s="505"/>
      <c r="H118" s="506"/>
      <c r="I118" s="494">
        <f t="shared" si="25"/>
        <v>0</v>
      </c>
      <c r="J118" s="335">
        <f t="shared" si="26"/>
        <v>0</v>
      </c>
      <c r="K118" s="507"/>
      <c r="L118" s="507"/>
      <c r="M118" s="337">
        <f t="shared" si="18"/>
        <v>0</v>
      </c>
      <c r="N118" s="507"/>
      <c r="O118" s="338">
        <f t="shared" si="21"/>
        <v>0</v>
      </c>
      <c r="P118" s="339">
        <f t="shared" si="22"/>
        <v>0</v>
      </c>
      <c r="Q118" s="339">
        <f t="shared" si="23"/>
        <v>0</v>
      </c>
      <c r="R118" s="340">
        <f t="shared" si="24"/>
        <v>0</v>
      </c>
      <c r="S118" s="296">
        <f>IF('8. Wage Rate Penalty'!D118="s",0,IF(J118="N/A; Not eligible, do not fill in remaining columns---&gt;",0,IF(O118="Yes",0,(Q118*R118*'1. General Input'!$D$10))))</f>
        <v>0</v>
      </c>
      <c r="T118" s="269">
        <f>IF('8. Wage Rate Penalty'!D118="H",0,'8. Wage Rate Penalty'!Q118*'1. General Input'!$D$10/52)</f>
        <v>0</v>
      </c>
      <c r="U118" s="271">
        <f t="shared" si="20"/>
        <v>0</v>
      </c>
      <c r="AC118" s="277">
        <f t="shared" si="17"/>
        <v>0</v>
      </c>
    </row>
    <row r="119" spans="1:29" x14ac:dyDescent="0.25">
      <c r="A119" s="265">
        <f t="shared" si="19"/>
        <v>103</v>
      </c>
      <c r="B119" s="501"/>
      <c r="C119" s="502"/>
      <c r="D119" s="502"/>
      <c r="E119" s="507"/>
      <c r="F119" s="504"/>
      <c r="G119" s="505"/>
      <c r="H119" s="506"/>
      <c r="I119" s="494">
        <f t="shared" si="25"/>
        <v>0</v>
      </c>
      <c r="J119" s="335">
        <f t="shared" si="26"/>
        <v>0</v>
      </c>
      <c r="K119" s="507"/>
      <c r="L119" s="507"/>
      <c r="M119" s="337">
        <f t="shared" si="18"/>
        <v>0</v>
      </c>
      <c r="N119" s="507"/>
      <c r="O119" s="338">
        <f t="shared" si="21"/>
        <v>0</v>
      </c>
      <c r="P119" s="339">
        <f t="shared" si="22"/>
        <v>0</v>
      </c>
      <c r="Q119" s="339">
        <f t="shared" si="23"/>
        <v>0</v>
      </c>
      <c r="R119" s="340">
        <f t="shared" si="24"/>
        <v>0</v>
      </c>
      <c r="S119" s="296">
        <f>IF('8. Wage Rate Penalty'!D119="s",0,IF(J119="N/A; Not eligible, do not fill in remaining columns---&gt;",0,IF(O119="Yes",0,(Q119*R119*'1. General Input'!$D$10))))</f>
        <v>0</v>
      </c>
      <c r="T119" s="269">
        <f>IF('8. Wage Rate Penalty'!D119="H",0,'8. Wage Rate Penalty'!Q119*'1. General Input'!$D$10/52)</f>
        <v>0</v>
      </c>
      <c r="U119" s="271">
        <f t="shared" si="20"/>
        <v>0</v>
      </c>
      <c r="AC119" s="277">
        <f t="shared" si="17"/>
        <v>0</v>
      </c>
    </row>
    <row r="120" spans="1:29" x14ac:dyDescent="0.25">
      <c r="A120" s="265">
        <f t="shared" si="19"/>
        <v>104</v>
      </c>
      <c r="B120" s="501"/>
      <c r="C120" s="502"/>
      <c r="D120" s="502"/>
      <c r="E120" s="507"/>
      <c r="F120" s="504"/>
      <c r="G120" s="505"/>
      <c r="H120" s="506"/>
      <c r="I120" s="494">
        <f t="shared" si="25"/>
        <v>0</v>
      </c>
      <c r="J120" s="335">
        <f t="shared" si="26"/>
        <v>0</v>
      </c>
      <c r="K120" s="507"/>
      <c r="L120" s="507"/>
      <c r="M120" s="337">
        <f t="shared" si="18"/>
        <v>0</v>
      </c>
      <c r="N120" s="507"/>
      <c r="O120" s="338">
        <f t="shared" si="21"/>
        <v>0</v>
      </c>
      <c r="P120" s="339">
        <f t="shared" si="22"/>
        <v>0</v>
      </c>
      <c r="Q120" s="339">
        <f t="shared" si="23"/>
        <v>0</v>
      </c>
      <c r="R120" s="340">
        <f t="shared" si="24"/>
        <v>0</v>
      </c>
      <c r="S120" s="296">
        <f>IF('8. Wage Rate Penalty'!D120="s",0,IF(J120="N/A; Not eligible, do not fill in remaining columns---&gt;",0,IF(O120="Yes",0,(Q120*R120*'1. General Input'!$D$10))))</f>
        <v>0</v>
      </c>
      <c r="T120" s="269">
        <f>IF('8. Wage Rate Penalty'!D120="H",0,'8. Wage Rate Penalty'!Q120*'1. General Input'!$D$10/52)</f>
        <v>0</v>
      </c>
      <c r="U120" s="271">
        <f t="shared" si="20"/>
        <v>0</v>
      </c>
      <c r="AC120" s="277">
        <f t="shared" si="17"/>
        <v>0</v>
      </c>
    </row>
    <row r="121" spans="1:29" x14ac:dyDescent="0.25">
      <c r="A121" s="265">
        <f t="shared" si="19"/>
        <v>105</v>
      </c>
      <c r="B121" s="501"/>
      <c r="C121" s="502"/>
      <c r="D121" s="502"/>
      <c r="E121" s="507"/>
      <c r="F121" s="504"/>
      <c r="G121" s="505"/>
      <c r="H121" s="506"/>
      <c r="I121" s="494">
        <f t="shared" si="25"/>
        <v>0</v>
      </c>
      <c r="J121" s="335">
        <f t="shared" si="26"/>
        <v>0</v>
      </c>
      <c r="K121" s="507"/>
      <c r="L121" s="507"/>
      <c r="M121" s="337">
        <f t="shared" si="18"/>
        <v>0</v>
      </c>
      <c r="N121" s="507"/>
      <c r="O121" s="338">
        <f t="shared" si="21"/>
        <v>0</v>
      </c>
      <c r="P121" s="339">
        <f t="shared" si="22"/>
        <v>0</v>
      </c>
      <c r="Q121" s="339">
        <f t="shared" si="23"/>
        <v>0</v>
      </c>
      <c r="R121" s="340">
        <f t="shared" si="24"/>
        <v>0</v>
      </c>
      <c r="S121" s="296">
        <f>IF('8. Wage Rate Penalty'!D121="s",0,IF(J121="N/A; Not eligible, do not fill in remaining columns---&gt;",0,IF(O121="Yes",0,(Q121*R121*'1. General Input'!$D$10))))</f>
        <v>0</v>
      </c>
      <c r="T121" s="269">
        <f>IF('8. Wage Rate Penalty'!D121="H",0,'8. Wage Rate Penalty'!Q121*'1. General Input'!$D$10/52)</f>
        <v>0</v>
      </c>
      <c r="U121" s="271">
        <f t="shared" si="20"/>
        <v>0</v>
      </c>
      <c r="AC121" s="277">
        <f t="shared" si="17"/>
        <v>0</v>
      </c>
    </row>
    <row r="122" spans="1:29" x14ac:dyDescent="0.25">
      <c r="A122" s="265">
        <f t="shared" si="19"/>
        <v>106</v>
      </c>
      <c r="B122" s="501"/>
      <c r="C122" s="502"/>
      <c r="D122" s="502"/>
      <c r="E122" s="507"/>
      <c r="F122" s="504"/>
      <c r="G122" s="505"/>
      <c r="H122" s="506"/>
      <c r="I122" s="494">
        <f t="shared" si="25"/>
        <v>0</v>
      </c>
      <c r="J122" s="335">
        <f t="shared" si="26"/>
        <v>0</v>
      </c>
      <c r="K122" s="507"/>
      <c r="L122" s="507"/>
      <c r="M122" s="337">
        <f t="shared" si="18"/>
        <v>0</v>
      </c>
      <c r="N122" s="507"/>
      <c r="O122" s="338">
        <f t="shared" si="21"/>
        <v>0</v>
      </c>
      <c r="P122" s="339">
        <f t="shared" si="22"/>
        <v>0</v>
      </c>
      <c r="Q122" s="339">
        <f t="shared" si="23"/>
        <v>0</v>
      </c>
      <c r="R122" s="340">
        <f t="shared" si="24"/>
        <v>0</v>
      </c>
      <c r="S122" s="296">
        <f>IF('8. Wage Rate Penalty'!D122="s",0,IF(J122="N/A; Not eligible, do not fill in remaining columns---&gt;",0,IF(O122="Yes",0,(Q122*R122*'1. General Input'!$D$10))))</f>
        <v>0</v>
      </c>
      <c r="T122" s="269">
        <f>IF('8. Wage Rate Penalty'!D122="H",0,'8. Wage Rate Penalty'!Q122*'1. General Input'!$D$10/52)</f>
        <v>0</v>
      </c>
      <c r="U122" s="271">
        <f t="shared" si="20"/>
        <v>0</v>
      </c>
      <c r="AC122" s="277">
        <f t="shared" si="17"/>
        <v>0</v>
      </c>
    </row>
    <row r="123" spans="1:29" x14ac:dyDescent="0.25">
      <c r="A123" s="265">
        <f t="shared" si="19"/>
        <v>107</v>
      </c>
      <c r="B123" s="501"/>
      <c r="C123" s="502"/>
      <c r="D123" s="502"/>
      <c r="E123" s="507"/>
      <c r="F123" s="504"/>
      <c r="G123" s="505"/>
      <c r="H123" s="506"/>
      <c r="I123" s="494">
        <f t="shared" si="25"/>
        <v>0</v>
      </c>
      <c r="J123" s="335">
        <f t="shared" si="26"/>
        <v>0</v>
      </c>
      <c r="K123" s="507"/>
      <c r="L123" s="507"/>
      <c r="M123" s="337">
        <f t="shared" si="18"/>
        <v>0</v>
      </c>
      <c r="N123" s="507"/>
      <c r="O123" s="338">
        <f t="shared" si="21"/>
        <v>0</v>
      </c>
      <c r="P123" s="339">
        <f t="shared" si="22"/>
        <v>0</v>
      </c>
      <c r="Q123" s="339">
        <f t="shared" si="23"/>
        <v>0</v>
      </c>
      <c r="R123" s="340">
        <f t="shared" si="24"/>
        <v>0</v>
      </c>
      <c r="S123" s="296">
        <f>IF('8. Wage Rate Penalty'!D123="s",0,IF(J123="N/A; Not eligible, do not fill in remaining columns---&gt;",0,IF(O123="Yes",0,(Q123*R123*'1. General Input'!$D$10))))</f>
        <v>0</v>
      </c>
      <c r="T123" s="269">
        <f>IF('8. Wage Rate Penalty'!D123="H",0,'8. Wage Rate Penalty'!Q123*'1. General Input'!$D$10/52)</f>
        <v>0</v>
      </c>
      <c r="U123" s="271">
        <f t="shared" si="20"/>
        <v>0</v>
      </c>
      <c r="AC123" s="277">
        <f t="shared" si="17"/>
        <v>0</v>
      </c>
    </row>
    <row r="124" spans="1:29" x14ac:dyDescent="0.25">
      <c r="A124" s="265">
        <f t="shared" si="19"/>
        <v>108</v>
      </c>
      <c r="B124" s="501"/>
      <c r="C124" s="502"/>
      <c r="D124" s="502"/>
      <c r="E124" s="507"/>
      <c r="F124" s="504"/>
      <c r="G124" s="505"/>
      <c r="H124" s="506"/>
      <c r="I124" s="494">
        <f t="shared" si="25"/>
        <v>0</v>
      </c>
      <c r="J124" s="335">
        <f t="shared" si="26"/>
        <v>0</v>
      </c>
      <c r="K124" s="507"/>
      <c r="L124" s="507"/>
      <c r="M124" s="337">
        <f t="shared" si="18"/>
        <v>0</v>
      </c>
      <c r="N124" s="507"/>
      <c r="O124" s="338">
        <f t="shared" si="21"/>
        <v>0</v>
      </c>
      <c r="P124" s="339">
        <f t="shared" si="22"/>
        <v>0</v>
      </c>
      <c r="Q124" s="339">
        <f t="shared" si="23"/>
        <v>0</v>
      </c>
      <c r="R124" s="340">
        <f t="shared" si="24"/>
        <v>0</v>
      </c>
      <c r="S124" s="296">
        <f>IF('8. Wage Rate Penalty'!D124="s",0,IF(J124="N/A; Not eligible, do not fill in remaining columns---&gt;",0,IF(O124="Yes",0,(Q124*R124*'1. General Input'!$D$10))))</f>
        <v>0</v>
      </c>
      <c r="T124" s="269">
        <f>IF('8. Wage Rate Penalty'!D124="H",0,'8. Wage Rate Penalty'!Q124*'1. General Input'!$D$10/52)</f>
        <v>0</v>
      </c>
      <c r="U124" s="271">
        <f t="shared" si="20"/>
        <v>0</v>
      </c>
      <c r="AC124" s="277">
        <f t="shared" si="17"/>
        <v>0</v>
      </c>
    </row>
    <row r="125" spans="1:29" x14ac:dyDescent="0.25">
      <c r="A125" s="265">
        <f t="shared" si="19"/>
        <v>109</v>
      </c>
      <c r="B125" s="501"/>
      <c r="C125" s="502"/>
      <c r="D125" s="502"/>
      <c r="E125" s="507"/>
      <c r="F125" s="504"/>
      <c r="G125" s="505"/>
      <c r="H125" s="506"/>
      <c r="I125" s="494">
        <f t="shared" si="25"/>
        <v>0</v>
      </c>
      <c r="J125" s="335">
        <f t="shared" si="26"/>
        <v>0</v>
      </c>
      <c r="K125" s="507"/>
      <c r="L125" s="507"/>
      <c r="M125" s="337">
        <f t="shared" si="18"/>
        <v>0</v>
      </c>
      <c r="N125" s="507"/>
      <c r="O125" s="338">
        <f t="shared" si="21"/>
        <v>0</v>
      </c>
      <c r="P125" s="339">
        <f t="shared" si="22"/>
        <v>0</v>
      </c>
      <c r="Q125" s="339">
        <f t="shared" si="23"/>
        <v>0</v>
      </c>
      <c r="R125" s="340">
        <f t="shared" si="24"/>
        <v>0</v>
      </c>
      <c r="S125" s="296">
        <f>IF('8. Wage Rate Penalty'!D125="s",0,IF(J125="N/A; Not eligible, do not fill in remaining columns---&gt;",0,IF(O125="Yes",0,(Q125*R125*'1. General Input'!$D$10))))</f>
        <v>0</v>
      </c>
      <c r="T125" s="269">
        <f>IF('8. Wage Rate Penalty'!D125="H",0,'8. Wage Rate Penalty'!Q125*'1. General Input'!$D$10/52)</f>
        <v>0</v>
      </c>
      <c r="U125" s="271">
        <f t="shared" si="20"/>
        <v>0</v>
      </c>
      <c r="AC125" s="277">
        <f t="shared" si="17"/>
        <v>0</v>
      </c>
    </row>
    <row r="126" spans="1:29" x14ac:dyDescent="0.25">
      <c r="A126" s="265">
        <f t="shared" si="19"/>
        <v>110</v>
      </c>
      <c r="B126" s="501"/>
      <c r="C126" s="502"/>
      <c r="D126" s="502"/>
      <c r="E126" s="507"/>
      <c r="F126" s="504"/>
      <c r="G126" s="505"/>
      <c r="H126" s="506"/>
      <c r="I126" s="494">
        <f t="shared" si="25"/>
        <v>0</v>
      </c>
      <c r="J126" s="335">
        <f t="shared" si="26"/>
        <v>0</v>
      </c>
      <c r="K126" s="507"/>
      <c r="L126" s="507"/>
      <c r="M126" s="337">
        <f t="shared" si="18"/>
        <v>0</v>
      </c>
      <c r="N126" s="507"/>
      <c r="O126" s="338">
        <f t="shared" si="21"/>
        <v>0</v>
      </c>
      <c r="P126" s="339">
        <f t="shared" si="22"/>
        <v>0</v>
      </c>
      <c r="Q126" s="339">
        <f t="shared" si="23"/>
        <v>0</v>
      </c>
      <c r="R126" s="340">
        <f t="shared" si="24"/>
        <v>0</v>
      </c>
      <c r="S126" s="296">
        <f>IF('8. Wage Rate Penalty'!D126="s",0,IF(J126="N/A; Not eligible, do not fill in remaining columns---&gt;",0,IF(O126="Yes",0,(Q126*R126*'1. General Input'!$D$10))))</f>
        <v>0</v>
      </c>
      <c r="T126" s="269">
        <f>IF('8. Wage Rate Penalty'!D126="H",0,'8. Wage Rate Penalty'!Q126*'1. General Input'!$D$10/52)</f>
        <v>0</v>
      </c>
      <c r="U126" s="271">
        <f t="shared" si="20"/>
        <v>0</v>
      </c>
      <c r="AC126" s="277">
        <f t="shared" si="17"/>
        <v>0</v>
      </c>
    </row>
    <row r="127" spans="1:29" x14ac:dyDescent="0.25">
      <c r="A127" s="265">
        <f t="shared" si="19"/>
        <v>111</v>
      </c>
      <c r="B127" s="501"/>
      <c r="C127" s="502"/>
      <c r="D127" s="502"/>
      <c r="E127" s="507"/>
      <c r="F127" s="504"/>
      <c r="G127" s="505"/>
      <c r="H127" s="506"/>
      <c r="I127" s="494">
        <f t="shared" si="25"/>
        <v>0</v>
      </c>
      <c r="J127" s="335">
        <f t="shared" si="26"/>
        <v>0</v>
      </c>
      <c r="K127" s="507"/>
      <c r="L127" s="507"/>
      <c r="M127" s="337">
        <f t="shared" si="18"/>
        <v>0</v>
      </c>
      <c r="N127" s="507"/>
      <c r="O127" s="338">
        <f t="shared" si="21"/>
        <v>0</v>
      </c>
      <c r="P127" s="339">
        <f t="shared" si="22"/>
        <v>0</v>
      </c>
      <c r="Q127" s="339">
        <f t="shared" si="23"/>
        <v>0</v>
      </c>
      <c r="R127" s="340">
        <f t="shared" si="24"/>
        <v>0</v>
      </c>
      <c r="S127" s="296">
        <f>IF('8. Wage Rate Penalty'!D127="s",0,IF(J127="N/A; Not eligible, do not fill in remaining columns---&gt;",0,IF(O127="Yes",0,(Q127*R127*'1. General Input'!$D$10))))</f>
        <v>0</v>
      </c>
      <c r="T127" s="269">
        <f>IF('8. Wage Rate Penalty'!D127="H",0,'8. Wage Rate Penalty'!Q127*'1. General Input'!$D$10/52)</f>
        <v>0</v>
      </c>
      <c r="U127" s="271">
        <f t="shared" si="20"/>
        <v>0</v>
      </c>
      <c r="AC127" s="277">
        <f t="shared" si="17"/>
        <v>0</v>
      </c>
    </row>
    <row r="128" spans="1:29" x14ac:dyDescent="0.25">
      <c r="A128" s="265">
        <f t="shared" si="19"/>
        <v>112</v>
      </c>
      <c r="B128" s="501"/>
      <c r="C128" s="502"/>
      <c r="D128" s="502"/>
      <c r="E128" s="507"/>
      <c r="F128" s="504"/>
      <c r="G128" s="505"/>
      <c r="H128" s="506"/>
      <c r="I128" s="494">
        <f t="shared" si="25"/>
        <v>0</v>
      </c>
      <c r="J128" s="335">
        <f t="shared" si="26"/>
        <v>0</v>
      </c>
      <c r="K128" s="507"/>
      <c r="L128" s="507"/>
      <c r="M128" s="337">
        <f t="shared" si="18"/>
        <v>0</v>
      </c>
      <c r="N128" s="507"/>
      <c r="O128" s="338">
        <f t="shared" si="21"/>
        <v>0</v>
      </c>
      <c r="P128" s="339">
        <f t="shared" si="22"/>
        <v>0</v>
      </c>
      <c r="Q128" s="339">
        <f t="shared" si="23"/>
        <v>0</v>
      </c>
      <c r="R128" s="340">
        <f t="shared" si="24"/>
        <v>0</v>
      </c>
      <c r="S128" s="296">
        <f>IF('8. Wage Rate Penalty'!D128="s",0,IF(J128="N/A; Not eligible, do not fill in remaining columns---&gt;",0,IF(O128="Yes",0,(Q128*R128*'1. General Input'!$D$10))))</f>
        <v>0</v>
      </c>
      <c r="T128" s="269">
        <f>IF('8. Wage Rate Penalty'!D128="H",0,'8. Wage Rate Penalty'!Q128*'1. General Input'!$D$10/52)</f>
        <v>0</v>
      </c>
      <c r="U128" s="271">
        <f t="shared" si="20"/>
        <v>0</v>
      </c>
      <c r="AC128" s="277">
        <f t="shared" si="17"/>
        <v>0</v>
      </c>
    </row>
    <row r="129" spans="1:29" x14ac:dyDescent="0.25">
      <c r="A129" s="265">
        <f t="shared" si="19"/>
        <v>113</v>
      </c>
      <c r="B129" s="501"/>
      <c r="C129" s="502"/>
      <c r="D129" s="502"/>
      <c r="E129" s="507"/>
      <c r="F129" s="504"/>
      <c r="G129" s="505"/>
      <c r="H129" s="506"/>
      <c r="I129" s="494">
        <f t="shared" si="25"/>
        <v>0</v>
      </c>
      <c r="J129" s="335">
        <f t="shared" si="26"/>
        <v>0</v>
      </c>
      <c r="K129" s="507"/>
      <c r="L129" s="507"/>
      <c r="M129" s="337">
        <f t="shared" si="18"/>
        <v>0</v>
      </c>
      <c r="N129" s="507"/>
      <c r="O129" s="338">
        <f t="shared" si="21"/>
        <v>0</v>
      </c>
      <c r="P129" s="339">
        <f t="shared" si="22"/>
        <v>0</v>
      </c>
      <c r="Q129" s="339">
        <f t="shared" si="23"/>
        <v>0</v>
      </c>
      <c r="R129" s="340">
        <f t="shared" si="24"/>
        <v>0</v>
      </c>
      <c r="S129" s="296">
        <f>IF('8. Wage Rate Penalty'!D129="s",0,IF(J129="N/A; Not eligible, do not fill in remaining columns---&gt;",0,IF(O129="Yes",0,(Q129*R129*'1. General Input'!$D$10))))</f>
        <v>0</v>
      </c>
      <c r="T129" s="269">
        <f>IF('8. Wage Rate Penalty'!D129="H",0,'8. Wage Rate Penalty'!Q129*'1. General Input'!$D$10/52)</f>
        <v>0</v>
      </c>
      <c r="U129" s="271">
        <f t="shared" si="20"/>
        <v>0</v>
      </c>
      <c r="AC129" s="277">
        <f t="shared" si="17"/>
        <v>0</v>
      </c>
    </row>
    <row r="130" spans="1:29" x14ac:dyDescent="0.25">
      <c r="A130" s="265">
        <f t="shared" si="19"/>
        <v>114</v>
      </c>
      <c r="B130" s="501"/>
      <c r="C130" s="502"/>
      <c r="D130" s="502"/>
      <c r="E130" s="507"/>
      <c r="F130" s="504"/>
      <c r="G130" s="505"/>
      <c r="H130" s="506"/>
      <c r="I130" s="494">
        <f t="shared" si="25"/>
        <v>0</v>
      </c>
      <c r="J130" s="335">
        <f t="shared" si="26"/>
        <v>0</v>
      </c>
      <c r="K130" s="507"/>
      <c r="L130" s="507"/>
      <c r="M130" s="337">
        <f t="shared" si="18"/>
        <v>0</v>
      </c>
      <c r="N130" s="507"/>
      <c r="O130" s="338">
        <f t="shared" si="21"/>
        <v>0</v>
      </c>
      <c r="P130" s="339">
        <f t="shared" si="22"/>
        <v>0</v>
      </c>
      <c r="Q130" s="339">
        <f t="shared" si="23"/>
        <v>0</v>
      </c>
      <c r="R130" s="340">
        <f t="shared" si="24"/>
        <v>0</v>
      </c>
      <c r="S130" s="296">
        <f>IF('8. Wage Rate Penalty'!D130="s",0,IF(J130="N/A; Not eligible, do not fill in remaining columns---&gt;",0,IF(O130="Yes",0,(Q130*R130*'1. General Input'!$D$10))))</f>
        <v>0</v>
      </c>
      <c r="T130" s="269">
        <f>IF('8. Wage Rate Penalty'!D130="H",0,'8. Wage Rate Penalty'!Q130*'1. General Input'!$D$10/52)</f>
        <v>0</v>
      </c>
      <c r="U130" s="271">
        <f t="shared" si="20"/>
        <v>0</v>
      </c>
      <c r="AC130" s="277">
        <f t="shared" si="17"/>
        <v>0</v>
      </c>
    </row>
    <row r="131" spans="1:29" x14ac:dyDescent="0.25">
      <c r="A131" s="265">
        <f t="shared" si="19"/>
        <v>115</v>
      </c>
      <c r="B131" s="501"/>
      <c r="C131" s="502"/>
      <c r="D131" s="502"/>
      <c r="E131" s="507"/>
      <c r="F131" s="504"/>
      <c r="G131" s="505"/>
      <c r="H131" s="506"/>
      <c r="I131" s="494">
        <f t="shared" si="25"/>
        <v>0</v>
      </c>
      <c r="J131" s="335">
        <f t="shared" si="26"/>
        <v>0</v>
      </c>
      <c r="K131" s="507"/>
      <c r="L131" s="507"/>
      <c r="M131" s="337">
        <f t="shared" si="18"/>
        <v>0</v>
      </c>
      <c r="N131" s="507"/>
      <c r="O131" s="338">
        <f t="shared" si="21"/>
        <v>0</v>
      </c>
      <c r="P131" s="339">
        <f t="shared" si="22"/>
        <v>0</v>
      </c>
      <c r="Q131" s="339">
        <f t="shared" si="23"/>
        <v>0</v>
      </c>
      <c r="R131" s="340">
        <f t="shared" si="24"/>
        <v>0</v>
      </c>
      <c r="S131" s="296">
        <f>IF('8. Wage Rate Penalty'!D131="s",0,IF(J131="N/A; Not eligible, do not fill in remaining columns---&gt;",0,IF(O131="Yes",0,(Q131*R131*'1. General Input'!$D$10))))</f>
        <v>0</v>
      </c>
      <c r="T131" s="269">
        <f>IF('8. Wage Rate Penalty'!D131="H",0,'8. Wage Rate Penalty'!Q131*'1. General Input'!$D$10/52)</f>
        <v>0</v>
      </c>
      <c r="U131" s="271">
        <f t="shared" si="20"/>
        <v>0</v>
      </c>
      <c r="AC131" s="277">
        <f t="shared" si="17"/>
        <v>0</v>
      </c>
    </row>
    <row r="132" spans="1:29" x14ac:dyDescent="0.25">
      <c r="A132" s="265">
        <f t="shared" si="19"/>
        <v>116</v>
      </c>
      <c r="B132" s="501"/>
      <c r="C132" s="502"/>
      <c r="D132" s="502"/>
      <c r="E132" s="507"/>
      <c r="F132" s="504"/>
      <c r="G132" s="505"/>
      <c r="H132" s="506"/>
      <c r="I132" s="494">
        <f t="shared" si="25"/>
        <v>0</v>
      </c>
      <c r="J132" s="335">
        <f t="shared" si="26"/>
        <v>0</v>
      </c>
      <c r="K132" s="507"/>
      <c r="L132" s="507"/>
      <c r="M132" s="337">
        <f t="shared" si="18"/>
        <v>0</v>
      </c>
      <c r="N132" s="507"/>
      <c r="O132" s="338">
        <f t="shared" si="21"/>
        <v>0</v>
      </c>
      <c r="P132" s="339">
        <f t="shared" si="22"/>
        <v>0</v>
      </c>
      <c r="Q132" s="339">
        <f t="shared" si="23"/>
        <v>0</v>
      </c>
      <c r="R132" s="340">
        <f t="shared" si="24"/>
        <v>0</v>
      </c>
      <c r="S132" s="296">
        <f>IF('8. Wage Rate Penalty'!D132="s",0,IF(J132="N/A; Not eligible, do not fill in remaining columns---&gt;",0,IF(O132="Yes",0,(Q132*R132*'1. General Input'!$D$10))))</f>
        <v>0</v>
      </c>
      <c r="T132" s="269">
        <f>IF('8. Wage Rate Penalty'!D132="H",0,'8. Wage Rate Penalty'!Q132*'1. General Input'!$D$10/52)</f>
        <v>0</v>
      </c>
      <c r="U132" s="271">
        <f t="shared" si="20"/>
        <v>0</v>
      </c>
      <c r="AC132" s="277">
        <f t="shared" si="17"/>
        <v>0</v>
      </c>
    </row>
    <row r="133" spans="1:29" x14ac:dyDescent="0.25">
      <c r="A133" s="265">
        <f t="shared" si="19"/>
        <v>117</v>
      </c>
      <c r="B133" s="501"/>
      <c r="C133" s="502"/>
      <c r="D133" s="502"/>
      <c r="E133" s="507"/>
      <c r="F133" s="504"/>
      <c r="G133" s="505"/>
      <c r="H133" s="506"/>
      <c r="I133" s="494">
        <f t="shared" si="25"/>
        <v>0</v>
      </c>
      <c r="J133" s="335">
        <f t="shared" si="26"/>
        <v>0</v>
      </c>
      <c r="K133" s="507"/>
      <c r="L133" s="507"/>
      <c r="M133" s="337">
        <f t="shared" si="18"/>
        <v>0</v>
      </c>
      <c r="N133" s="507"/>
      <c r="O133" s="338">
        <f t="shared" si="21"/>
        <v>0</v>
      </c>
      <c r="P133" s="339">
        <f t="shared" si="22"/>
        <v>0</v>
      </c>
      <c r="Q133" s="339">
        <f t="shared" si="23"/>
        <v>0</v>
      </c>
      <c r="R133" s="340">
        <f t="shared" si="24"/>
        <v>0</v>
      </c>
      <c r="S133" s="296">
        <f>IF('8. Wage Rate Penalty'!D133="s",0,IF(J133="N/A; Not eligible, do not fill in remaining columns---&gt;",0,IF(O133="Yes",0,(Q133*R133*'1. General Input'!$D$10))))</f>
        <v>0</v>
      </c>
      <c r="T133" s="269">
        <f>IF('8. Wage Rate Penalty'!D133="H",0,'8. Wage Rate Penalty'!Q133*'1. General Input'!$D$10/52)</f>
        <v>0</v>
      </c>
      <c r="U133" s="271">
        <f t="shared" si="20"/>
        <v>0</v>
      </c>
      <c r="AC133" s="277">
        <f t="shared" si="17"/>
        <v>0</v>
      </c>
    </row>
    <row r="134" spans="1:29" x14ac:dyDescent="0.25">
      <c r="A134" s="265">
        <f t="shared" si="19"/>
        <v>118</v>
      </c>
      <c r="B134" s="501"/>
      <c r="C134" s="502"/>
      <c r="D134" s="502"/>
      <c r="E134" s="507"/>
      <c r="F134" s="504"/>
      <c r="G134" s="505"/>
      <c r="H134" s="506"/>
      <c r="I134" s="494">
        <f t="shared" si="25"/>
        <v>0</v>
      </c>
      <c r="J134" s="335">
        <f t="shared" si="26"/>
        <v>0</v>
      </c>
      <c r="K134" s="507"/>
      <c r="L134" s="507"/>
      <c r="M134" s="337">
        <f t="shared" si="18"/>
        <v>0</v>
      </c>
      <c r="N134" s="507"/>
      <c r="O134" s="338">
        <f t="shared" si="21"/>
        <v>0</v>
      </c>
      <c r="P134" s="339">
        <f t="shared" si="22"/>
        <v>0</v>
      </c>
      <c r="Q134" s="339">
        <f t="shared" si="23"/>
        <v>0</v>
      </c>
      <c r="R134" s="340">
        <f t="shared" si="24"/>
        <v>0</v>
      </c>
      <c r="S134" s="296">
        <f>IF('8. Wage Rate Penalty'!D134="s",0,IF(J134="N/A; Not eligible, do not fill in remaining columns---&gt;",0,IF(O134="Yes",0,(Q134*R134*'1. General Input'!$D$10))))</f>
        <v>0</v>
      </c>
      <c r="T134" s="269">
        <f>IF('8. Wage Rate Penalty'!D134="H",0,'8. Wage Rate Penalty'!Q134*'1. General Input'!$D$10/52)</f>
        <v>0</v>
      </c>
      <c r="U134" s="271">
        <f t="shared" si="20"/>
        <v>0</v>
      </c>
      <c r="AC134" s="277">
        <f t="shared" si="17"/>
        <v>0</v>
      </c>
    </row>
    <row r="135" spans="1:29" x14ac:dyDescent="0.25">
      <c r="A135" s="265">
        <f t="shared" si="19"/>
        <v>119</v>
      </c>
      <c r="B135" s="501"/>
      <c r="C135" s="502"/>
      <c r="D135" s="502"/>
      <c r="E135" s="507"/>
      <c r="F135" s="504"/>
      <c r="G135" s="505"/>
      <c r="H135" s="506"/>
      <c r="I135" s="494">
        <f t="shared" si="25"/>
        <v>0</v>
      </c>
      <c r="J135" s="335">
        <f t="shared" si="26"/>
        <v>0</v>
      </c>
      <c r="K135" s="507"/>
      <c r="L135" s="507"/>
      <c r="M135" s="337">
        <f t="shared" si="18"/>
        <v>0</v>
      </c>
      <c r="N135" s="507"/>
      <c r="O135" s="338">
        <f t="shared" si="21"/>
        <v>0</v>
      </c>
      <c r="P135" s="339">
        <f t="shared" si="22"/>
        <v>0</v>
      </c>
      <c r="Q135" s="339">
        <f t="shared" si="23"/>
        <v>0</v>
      </c>
      <c r="R135" s="340">
        <f t="shared" si="24"/>
        <v>0</v>
      </c>
      <c r="S135" s="296">
        <f>IF('8. Wage Rate Penalty'!D135="s",0,IF(J135="N/A; Not eligible, do not fill in remaining columns---&gt;",0,IF(O135="Yes",0,(Q135*R135*'1. General Input'!$D$10))))</f>
        <v>0</v>
      </c>
      <c r="T135" s="269">
        <f>IF('8. Wage Rate Penalty'!D135="H",0,'8. Wage Rate Penalty'!Q135*'1. General Input'!$D$10/52)</f>
        <v>0</v>
      </c>
      <c r="U135" s="271">
        <f t="shared" si="20"/>
        <v>0</v>
      </c>
      <c r="AC135" s="277">
        <f t="shared" si="17"/>
        <v>0</v>
      </c>
    </row>
    <row r="136" spans="1:29" x14ac:dyDescent="0.25">
      <c r="A136" s="265">
        <f t="shared" si="19"/>
        <v>120</v>
      </c>
      <c r="B136" s="501"/>
      <c r="C136" s="502"/>
      <c r="D136" s="502"/>
      <c r="E136" s="507"/>
      <c r="F136" s="504"/>
      <c r="G136" s="505"/>
      <c r="H136" s="506"/>
      <c r="I136" s="494">
        <f t="shared" si="25"/>
        <v>0</v>
      </c>
      <c r="J136" s="335">
        <f t="shared" si="26"/>
        <v>0</v>
      </c>
      <c r="K136" s="507"/>
      <c r="L136" s="507"/>
      <c r="M136" s="337">
        <f t="shared" si="18"/>
        <v>0</v>
      </c>
      <c r="N136" s="507"/>
      <c r="O136" s="338">
        <f t="shared" si="21"/>
        <v>0</v>
      </c>
      <c r="P136" s="339">
        <f t="shared" si="22"/>
        <v>0</v>
      </c>
      <c r="Q136" s="339">
        <f t="shared" si="23"/>
        <v>0</v>
      </c>
      <c r="R136" s="340">
        <f t="shared" si="24"/>
        <v>0</v>
      </c>
      <c r="S136" s="296">
        <f>IF('8. Wage Rate Penalty'!D136="s",0,IF(J136="N/A; Not eligible, do not fill in remaining columns---&gt;",0,IF(O136="Yes",0,(Q136*R136*'1. General Input'!$D$10))))</f>
        <v>0</v>
      </c>
      <c r="T136" s="269">
        <f>IF('8. Wage Rate Penalty'!D136="H",0,'8. Wage Rate Penalty'!Q136*'1. General Input'!$D$10/52)</f>
        <v>0</v>
      </c>
      <c r="U136" s="271">
        <f t="shared" si="20"/>
        <v>0</v>
      </c>
      <c r="AC136" s="277">
        <f t="shared" si="17"/>
        <v>0</v>
      </c>
    </row>
    <row r="137" spans="1:29" x14ac:dyDescent="0.25">
      <c r="A137" s="265">
        <f t="shared" si="19"/>
        <v>121</v>
      </c>
      <c r="B137" s="501"/>
      <c r="C137" s="502"/>
      <c r="D137" s="502"/>
      <c r="E137" s="507"/>
      <c r="F137" s="504"/>
      <c r="G137" s="505"/>
      <c r="H137" s="506"/>
      <c r="I137" s="494">
        <f t="shared" si="25"/>
        <v>0</v>
      </c>
      <c r="J137" s="335">
        <f t="shared" si="26"/>
        <v>0</v>
      </c>
      <c r="K137" s="507"/>
      <c r="L137" s="507"/>
      <c r="M137" s="337">
        <f t="shared" si="18"/>
        <v>0</v>
      </c>
      <c r="N137" s="507"/>
      <c r="O137" s="338">
        <f t="shared" si="21"/>
        <v>0</v>
      </c>
      <c r="P137" s="339">
        <f t="shared" si="22"/>
        <v>0</v>
      </c>
      <c r="Q137" s="339">
        <f t="shared" si="23"/>
        <v>0</v>
      </c>
      <c r="R137" s="340">
        <f t="shared" si="24"/>
        <v>0</v>
      </c>
      <c r="S137" s="296">
        <f>IF('8. Wage Rate Penalty'!D137="s",0,IF(J137="N/A; Not eligible, do not fill in remaining columns---&gt;",0,IF(O137="Yes",0,(Q137*R137*'1. General Input'!$D$10))))</f>
        <v>0</v>
      </c>
      <c r="T137" s="269">
        <f>IF('8. Wage Rate Penalty'!D137="H",0,'8. Wage Rate Penalty'!Q137*'1. General Input'!$D$10/52)</f>
        <v>0</v>
      </c>
      <c r="U137" s="271">
        <f t="shared" si="20"/>
        <v>0</v>
      </c>
      <c r="AC137" s="277">
        <f t="shared" si="17"/>
        <v>0</v>
      </c>
    </row>
    <row r="138" spans="1:29" x14ac:dyDescent="0.25">
      <c r="A138" s="265">
        <f t="shared" si="19"/>
        <v>122</v>
      </c>
      <c r="B138" s="501"/>
      <c r="C138" s="502"/>
      <c r="D138" s="502"/>
      <c r="E138" s="507"/>
      <c r="F138" s="504"/>
      <c r="G138" s="505"/>
      <c r="H138" s="506"/>
      <c r="I138" s="494">
        <f t="shared" si="25"/>
        <v>0</v>
      </c>
      <c r="J138" s="335">
        <f t="shared" si="26"/>
        <v>0</v>
      </c>
      <c r="K138" s="507"/>
      <c r="L138" s="507"/>
      <c r="M138" s="337">
        <f t="shared" si="18"/>
        <v>0</v>
      </c>
      <c r="N138" s="507"/>
      <c r="O138" s="338">
        <f t="shared" si="21"/>
        <v>0</v>
      </c>
      <c r="P138" s="339">
        <f t="shared" si="22"/>
        <v>0</v>
      </c>
      <c r="Q138" s="339">
        <f t="shared" si="23"/>
        <v>0</v>
      </c>
      <c r="R138" s="340">
        <f t="shared" si="24"/>
        <v>0</v>
      </c>
      <c r="S138" s="296">
        <f>IF('8. Wage Rate Penalty'!D138="s",0,IF(J138="N/A; Not eligible, do not fill in remaining columns---&gt;",0,IF(O138="Yes",0,(Q138*R138*'1. General Input'!$D$10))))</f>
        <v>0</v>
      </c>
      <c r="T138" s="269">
        <f>IF('8. Wage Rate Penalty'!D138="H",0,'8. Wage Rate Penalty'!Q138*'1. General Input'!$D$10/52)</f>
        <v>0</v>
      </c>
      <c r="U138" s="271">
        <f t="shared" si="20"/>
        <v>0</v>
      </c>
      <c r="AC138" s="277">
        <f t="shared" si="17"/>
        <v>0</v>
      </c>
    </row>
    <row r="139" spans="1:29" x14ac:dyDescent="0.25">
      <c r="A139" s="265">
        <f t="shared" si="19"/>
        <v>123</v>
      </c>
      <c r="B139" s="501"/>
      <c r="C139" s="502"/>
      <c r="D139" s="502"/>
      <c r="E139" s="507"/>
      <c r="F139" s="504"/>
      <c r="G139" s="505"/>
      <c r="H139" s="506"/>
      <c r="I139" s="494">
        <f t="shared" si="25"/>
        <v>0</v>
      </c>
      <c r="J139" s="335">
        <f t="shared" si="26"/>
        <v>0</v>
      </c>
      <c r="K139" s="507"/>
      <c r="L139" s="507"/>
      <c r="M139" s="337">
        <f t="shared" si="18"/>
        <v>0</v>
      </c>
      <c r="N139" s="507"/>
      <c r="O139" s="338">
        <f t="shared" si="21"/>
        <v>0</v>
      </c>
      <c r="P139" s="339">
        <f t="shared" si="22"/>
        <v>0</v>
      </c>
      <c r="Q139" s="339">
        <f t="shared" si="23"/>
        <v>0</v>
      </c>
      <c r="R139" s="340">
        <f t="shared" si="24"/>
        <v>0</v>
      </c>
      <c r="S139" s="296">
        <f>IF('8. Wage Rate Penalty'!D139="s",0,IF(J139="N/A; Not eligible, do not fill in remaining columns---&gt;",0,IF(O139="Yes",0,(Q139*R139*'1. General Input'!$D$10))))</f>
        <v>0</v>
      </c>
      <c r="T139" s="269">
        <f>IF('8. Wage Rate Penalty'!D139="H",0,'8. Wage Rate Penalty'!Q139*'1. General Input'!$D$10/52)</f>
        <v>0</v>
      </c>
      <c r="U139" s="271">
        <f t="shared" si="20"/>
        <v>0</v>
      </c>
      <c r="AC139" s="277">
        <f t="shared" si="17"/>
        <v>0</v>
      </c>
    </row>
    <row r="140" spans="1:29" x14ac:dyDescent="0.25">
      <c r="A140" s="265">
        <f t="shared" si="19"/>
        <v>124</v>
      </c>
      <c r="B140" s="501"/>
      <c r="C140" s="502"/>
      <c r="D140" s="502"/>
      <c r="E140" s="507"/>
      <c r="F140" s="504"/>
      <c r="G140" s="505"/>
      <c r="H140" s="506"/>
      <c r="I140" s="494">
        <f t="shared" si="25"/>
        <v>0</v>
      </c>
      <c r="J140" s="335">
        <f t="shared" si="26"/>
        <v>0</v>
      </c>
      <c r="K140" s="507"/>
      <c r="L140" s="507"/>
      <c r="M140" s="337">
        <f t="shared" si="18"/>
        <v>0</v>
      </c>
      <c r="N140" s="507"/>
      <c r="O140" s="338">
        <f t="shared" si="21"/>
        <v>0</v>
      </c>
      <c r="P140" s="339">
        <f t="shared" si="22"/>
        <v>0</v>
      </c>
      <c r="Q140" s="339">
        <f t="shared" si="23"/>
        <v>0</v>
      </c>
      <c r="R140" s="340">
        <f t="shared" si="24"/>
        <v>0</v>
      </c>
      <c r="S140" s="296">
        <f>IF('8. Wage Rate Penalty'!D140="s",0,IF(J140="N/A; Not eligible, do not fill in remaining columns---&gt;",0,IF(O140="Yes",0,(Q140*R140*'1. General Input'!$D$10))))</f>
        <v>0</v>
      </c>
      <c r="T140" s="269">
        <f>IF('8. Wage Rate Penalty'!D140="H",0,'8. Wage Rate Penalty'!Q140*'1. General Input'!$D$10/52)</f>
        <v>0</v>
      </c>
      <c r="U140" s="271">
        <f t="shared" si="20"/>
        <v>0</v>
      </c>
      <c r="AC140" s="277">
        <f t="shared" si="17"/>
        <v>0</v>
      </c>
    </row>
    <row r="141" spans="1:29" x14ac:dyDescent="0.25">
      <c r="A141" s="265">
        <f t="shared" si="19"/>
        <v>125</v>
      </c>
      <c r="B141" s="501"/>
      <c r="C141" s="502"/>
      <c r="D141" s="502"/>
      <c r="E141" s="507"/>
      <c r="F141" s="504"/>
      <c r="G141" s="505"/>
      <c r="H141" s="506"/>
      <c r="I141" s="494">
        <f t="shared" si="25"/>
        <v>0</v>
      </c>
      <c r="J141" s="335">
        <f t="shared" si="26"/>
        <v>0</v>
      </c>
      <c r="K141" s="507"/>
      <c r="L141" s="507"/>
      <c r="M141" s="337">
        <f t="shared" si="18"/>
        <v>0</v>
      </c>
      <c r="N141" s="507"/>
      <c r="O141" s="338">
        <f t="shared" si="21"/>
        <v>0</v>
      </c>
      <c r="P141" s="339">
        <f t="shared" si="22"/>
        <v>0</v>
      </c>
      <c r="Q141" s="339">
        <f t="shared" si="23"/>
        <v>0</v>
      </c>
      <c r="R141" s="340">
        <f t="shared" si="24"/>
        <v>0</v>
      </c>
      <c r="S141" s="296">
        <f>IF('8. Wage Rate Penalty'!D141="s",0,IF(J141="N/A; Not eligible, do not fill in remaining columns---&gt;",0,IF(O141="Yes",0,(Q141*R141*'1. General Input'!$D$10))))</f>
        <v>0</v>
      </c>
      <c r="T141" s="269">
        <f>IF('8. Wage Rate Penalty'!D141="H",0,'8. Wage Rate Penalty'!Q141*'1. General Input'!$D$10/52)</f>
        <v>0</v>
      </c>
      <c r="U141" s="271">
        <f t="shared" si="20"/>
        <v>0</v>
      </c>
      <c r="AC141" s="277">
        <f t="shared" si="17"/>
        <v>0</v>
      </c>
    </row>
    <row r="142" spans="1:29" x14ac:dyDescent="0.25">
      <c r="A142" s="265">
        <f t="shared" si="19"/>
        <v>126</v>
      </c>
      <c r="B142" s="501"/>
      <c r="C142" s="502"/>
      <c r="D142" s="502"/>
      <c r="E142" s="507"/>
      <c r="F142" s="504"/>
      <c r="G142" s="505"/>
      <c r="H142" s="506"/>
      <c r="I142" s="494">
        <f t="shared" si="25"/>
        <v>0</v>
      </c>
      <c r="J142" s="335">
        <f t="shared" si="26"/>
        <v>0</v>
      </c>
      <c r="K142" s="507"/>
      <c r="L142" s="507"/>
      <c r="M142" s="337">
        <f t="shared" si="18"/>
        <v>0</v>
      </c>
      <c r="N142" s="507"/>
      <c r="O142" s="338">
        <f t="shared" si="21"/>
        <v>0</v>
      </c>
      <c r="P142" s="339">
        <f t="shared" si="22"/>
        <v>0</v>
      </c>
      <c r="Q142" s="339">
        <f t="shared" si="23"/>
        <v>0</v>
      </c>
      <c r="R142" s="340">
        <f t="shared" si="24"/>
        <v>0</v>
      </c>
      <c r="S142" s="296">
        <f>IF('8. Wage Rate Penalty'!D142="s",0,IF(J142="N/A; Not eligible, do not fill in remaining columns---&gt;",0,IF(O142="Yes",0,(Q142*R142*'1. General Input'!$D$10))))</f>
        <v>0</v>
      </c>
      <c r="T142" s="269">
        <f>IF('8. Wage Rate Penalty'!D142="H",0,'8. Wage Rate Penalty'!Q142*'1. General Input'!$D$10/52)</f>
        <v>0</v>
      </c>
      <c r="U142" s="271">
        <f t="shared" si="20"/>
        <v>0</v>
      </c>
      <c r="AC142" s="277">
        <f t="shared" si="17"/>
        <v>0</v>
      </c>
    </row>
    <row r="143" spans="1:29" x14ac:dyDescent="0.25">
      <c r="A143" s="265">
        <f t="shared" si="19"/>
        <v>127</v>
      </c>
      <c r="B143" s="501"/>
      <c r="C143" s="502"/>
      <c r="D143" s="502"/>
      <c r="E143" s="507"/>
      <c r="F143" s="504"/>
      <c r="G143" s="505"/>
      <c r="H143" s="506"/>
      <c r="I143" s="494">
        <f t="shared" si="25"/>
        <v>0</v>
      </c>
      <c r="J143" s="335">
        <f t="shared" si="26"/>
        <v>0</v>
      </c>
      <c r="K143" s="507"/>
      <c r="L143" s="507"/>
      <c r="M143" s="337">
        <f t="shared" si="18"/>
        <v>0</v>
      </c>
      <c r="N143" s="507"/>
      <c r="O143" s="338">
        <f t="shared" si="21"/>
        <v>0</v>
      </c>
      <c r="P143" s="339">
        <f t="shared" si="22"/>
        <v>0</v>
      </c>
      <c r="Q143" s="339">
        <f t="shared" si="23"/>
        <v>0</v>
      </c>
      <c r="R143" s="340">
        <f t="shared" si="24"/>
        <v>0</v>
      </c>
      <c r="S143" s="296">
        <f>IF('8. Wage Rate Penalty'!D143="s",0,IF(J143="N/A; Not eligible, do not fill in remaining columns---&gt;",0,IF(O143="Yes",0,(Q143*R143*'1. General Input'!$D$10))))</f>
        <v>0</v>
      </c>
      <c r="T143" s="269">
        <f>IF('8. Wage Rate Penalty'!D143="H",0,'8. Wage Rate Penalty'!Q143*'1. General Input'!$D$10/52)</f>
        <v>0</v>
      </c>
      <c r="U143" s="271">
        <f t="shared" si="20"/>
        <v>0</v>
      </c>
      <c r="AC143" s="277">
        <f t="shared" si="17"/>
        <v>0</v>
      </c>
    </row>
    <row r="144" spans="1:29" x14ac:dyDescent="0.25">
      <c r="A144" s="265">
        <f t="shared" si="19"/>
        <v>128</v>
      </c>
      <c r="B144" s="501"/>
      <c r="C144" s="502"/>
      <c r="D144" s="502"/>
      <c r="E144" s="507"/>
      <c r="F144" s="504"/>
      <c r="G144" s="505"/>
      <c r="H144" s="506"/>
      <c r="I144" s="494">
        <f t="shared" si="25"/>
        <v>0</v>
      </c>
      <c r="J144" s="335">
        <f t="shared" si="26"/>
        <v>0</v>
      </c>
      <c r="K144" s="507"/>
      <c r="L144" s="507"/>
      <c r="M144" s="337">
        <f t="shared" si="18"/>
        <v>0</v>
      </c>
      <c r="N144" s="507"/>
      <c r="O144" s="338">
        <f t="shared" si="21"/>
        <v>0</v>
      </c>
      <c r="P144" s="339">
        <f t="shared" si="22"/>
        <v>0</v>
      </c>
      <c r="Q144" s="339">
        <f t="shared" si="23"/>
        <v>0</v>
      </c>
      <c r="R144" s="340">
        <f t="shared" si="24"/>
        <v>0</v>
      </c>
      <c r="S144" s="296">
        <f>IF('8. Wage Rate Penalty'!D144="s",0,IF(J144="N/A; Not eligible, do not fill in remaining columns---&gt;",0,IF(O144="Yes",0,(Q144*R144*'1. General Input'!$D$10))))</f>
        <v>0</v>
      </c>
      <c r="T144" s="269">
        <f>IF('8. Wage Rate Penalty'!D144="H",0,'8. Wage Rate Penalty'!Q144*'1. General Input'!$D$10/52)</f>
        <v>0</v>
      </c>
      <c r="U144" s="271">
        <f t="shared" si="20"/>
        <v>0</v>
      </c>
      <c r="AC144" s="277">
        <f t="shared" si="17"/>
        <v>0</v>
      </c>
    </row>
    <row r="145" spans="1:29" x14ac:dyDescent="0.25">
      <c r="A145" s="265">
        <f t="shared" si="19"/>
        <v>129</v>
      </c>
      <c r="B145" s="501"/>
      <c r="C145" s="502"/>
      <c r="D145" s="502"/>
      <c r="E145" s="507"/>
      <c r="F145" s="504"/>
      <c r="G145" s="505"/>
      <c r="H145" s="506"/>
      <c r="I145" s="494">
        <f t="shared" si="25"/>
        <v>0</v>
      </c>
      <c r="J145" s="335">
        <f t="shared" si="26"/>
        <v>0</v>
      </c>
      <c r="K145" s="507"/>
      <c r="L145" s="507"/>
      <c r="M145" s="337">
        <f t="shared" si="18"/>
        <v>0</v>
      </c>
      <c r="N145" s="507"/>
      <c r="O145" s="338">
        <f t="shared" si="21"/>
        <v>0</v>
      </c>
      <c r="P145" s="339">
        <f t="shared" si="22"/>
        <v>0</v>
      </c>
      <c r="Q145" s="339">
        <f t="shared" si="23"/>
        <v>0</v>
      </c>
      <c r="R145" s="340">
        <f t="shared" si="24"/>
        <v>0</v>
      </c>
      <c r="S145" s="296">
        <f>IF('8. Wage Rate Penalty'!D145="s",0,IF(J145="N/A; Not eligible, do not fill in remaining columns---&gt;",0,IF(O145="Yes",0,(Q145*R145*'1. General Input'!$D$10))))</f>
        <v>0</v>
      </c>
      <c r="T145" s="269">
        <f>IF('8. Wage Rate Penalty'!D145="H",0,'8. Wage Rate Penalty'!Q145*'1. General Input'!$D$10/52)</f>
        <v>0</v>
      </c>
      <c r="U145" s="271">
        <f t="shared" si="20"/>
        <v>0</v>
      </c>
      <c r="AC145" s="277">
        <f t="shared" ref="AC145:AC208" si="27">IF(I145=0,0,IF(I145&lt;0.75,1,0))</f>
        <v>0</v>
      </c>
    </row>
    <row r="146" spans="1:29" x14ac:dyDescent="0.25">
      <c r="A146" s="265">
        <f t="shared" si="19"/>
        <v>130</v>
      </c>
      <c r="B146" s="501"/>
      <c r="C146" s="502"/>
      <c r="D146" s="502"/>
      <c r="E146" s="507"/>
      <c r="F146" s="504"/>
      <c r="G146" s="505"/>
      <c r="H146" s="506"/>
      <c r="I146" s="494">
        <f t="shared" si="25"/>
        <v>0</v>
      </c>
      <c r="J146" s="335">
        <f t="shared" si="26"/>
        <v>0</v>
      </c>
      <c r="K146" s="507"/>
      <c r="L146" s="507"/>
      <c r="M146" s="337">
        <f t="shared" ref="M146:M209" si="28">IF(J146=0,0,IF(J146="N/A; Not eligible, do not fill in remaining columns---&gt;","N/A; Not eligible, do not fill in remaining columns---&gt;",IF(K146&gt;0,IF(L146=0,"&lt;--- complete Step B",IF(L146&lt;K146,"No; complete Step 2c---&gt;","Yes; Borrower is finished with penalty data input")),"&lt;---Complete step 2a")))</f>
        <v>0</v>
      </c>
      <c r="N146" s="507"/>
      <c r="O146" s="338">
        <f t="shared" si="21"/>
        <v>0</v>
      </c>
      <c r="P146" s="339">
        <f t="shared" si="22"/>
        <v>0</v>
      </c>
      <c r="Q146" s="339">
        <f t="shared" si="23"/>
        <v>0</v>
      </c>
      <c r="R146" s="340">
        <f t="shared" si="24"/>
        <v>0</v>
      </c>
      <c r="S146" s="296">
        <f>IF('8. Wage Rate Penalty'!D146="s",0,IF(J146="N/A; Not eligible, do not fill in remaining columns---&gt;",0,IF(O146="Yes",0,(Q146*R146*'1. General Input'!$D$10))))</f>
        <v>0</v>
      </c>
      <c r="T146" s="269">
        <f>IF('8. Wage Rate Penalty'!D146="H",0,'8. Wage Rate Penalty'!Q146*'1. General Input'!$D$10/52)</f>
        <v>0</v>
      </c>
      <c r="U146" s="271">
        <f t="shared" si="20"/>
        <v>0</v>
      </c>
      <c r="AC146" s="277">
        <f t="shared" si="27"/>
        <v>0</v>
      </c>
    </row>
    <row r="147" spans="1:29" x14ac:dyDescent="0.25">
      <c r="A147" s="265">
        <f t="shared" ref="A147:A210" si="29">+A146+1</f>
        <v>131</v>
      </c>
      <c r="B147" s="501"/>
      <c r="C147" s="502"/>
      <c r="D147" s="502"/>
      <c r="E147" s="507"/>
      <c r="F147" s="504"/>
      <c r="G147" s="505"/>
      <c r="H147" s="506"/>
      <c r="I147" s="494">
        <f t="shared" si="25"/>
        <v>0</v>
      </c>
      <c r="J147" s="335">
        <f t="shared" si="26"/>
        <v>0</v>
      </c>
      <c r="K147" s="507"/>
      <c r="L147" s="507"/>
      <c r="M147" s="337">
        <f t="shared" si="28"/>
        <v>0</v>
      </c>
      <c r="N147" s="507"/>
      <c r="O147" s="338">
        <f t="shared" si="21"/>
        <v>0</v>
      </c>
      <c r="P147" s="339">
        <f t="shared" si="22"/>
        <v>0</v>
      </c>
      <c r="Q147" s="339">
        <f t="shared" si="23"/>
        <v>0</v>
      </c>
      <c r="R147" s="340">
        <f t="shared" si="24"/>
        <v>0</v>
      </c>
      <c r="S147" s="296">
        <f>IF('8. Wage Rate Penalty'!D147="s",0,IF(J147="N/A; Not eligible, do not fill in remaining columns---&gt;",0,IF(O147="Yes",0,(Q147*R147*'1. General Input'!$D$10))))</f>
        <v>0</v>
      </c>
      <c r="T147" s="269">
        <f>IF('8. Wage Rate Penalty'!D147="H",0,'8. Wage Rate Penalty'!Q147*'1. General Input'!$D$10/52)</f>
        <v>0</v>
      </c>
      <c r="U147" s="271">
        <f t="shared" ref="U147:U210" si="30">ROUND(IF(J147="Complete Step 2a and 2b---&gt;",IF(M147="Yes; Borrower is finished with penalty data input",IF((S147+T147)&lt;0,0,+S147+T147),IF(N147=0,0,IF(M147="No; complete Step 2c---&gt;",IF(N147=0,0,IF((S147+T147)&lt;0,0,+S147+T147)),IF((S147+T147)&lt;0,0,+S147+T147)))),0),0)</f>
        <v>0</v>
      </c>
      <c r="AC147" s="277">
        <f t="shared" si="27"/>
        <v>0</v>
      </c>
    </row>
    <row r="148" spans="1:29" x14ac:dyDescent="0.25">
      <c r="A148" s="265">
        <f t="shared" si="29"/>
        <v>132</v>
      </c>
      <c r="B148" s="501"/>
      <c r="C148" s="502"/>
      <c r="D148" s="502"/>
      <c r="E148" s="507"/>
      <c r="F148" s="504"/>
      <c r="G148" s="505"/>
      <c r="H148" s="506"/>
      <c r="I148" s="494">
        <f t="shared" si="25"/>
        <v>0</v>
      </c>
      <c r="J148" s="335">
        <f t="shared" si="26"/>
        <v>0</v>
      </c>
      <c r="K148" s="507"/>
      <c r="L148" s="507"/>
      <c r="M148" s="337">
        <f t="shared" si="28"/>
        <v>0</v>
      </c>
      <c r="N148" s="507"/>
      <c r="O148" s="338">
        <f t="shared" si="21"/>
        <v>0</v>
      </c>
      <c r="P148" s="339">
        <f t="shared" si="22"/>
        <v>0</v>
      </c>
      <c r="Q148" s="339">
        <f t="shared" si="23"/>
        <v>0</v>
      </c>
      <c r="R148" s="340">
        <f t="shared" si="24"/>
        <v>0</v>
      </c>
      <c r="S148" s="296">
        <f>IF('8. Wage Rate Penalty'!D148="s",0,IF(J148="N/A; Not eligible, do not fill in remaining columns---&gt;",0,IF(O148="Yes",0,(Q148*R148*'1. General Input'!$D$10))))</f>
        <v>0</v>
      </c>
      <c r="T148" s="269">
        <f>IF('8. Wage Rate Penalty'!D148="H",0,'8. Wage Rate Penalty'!Q148*'1. General Input'!$D$10/52)</f>
        <v>0</v>
      </c>
      <c r="U148" s="271">
        <f t="shared" si="30"/>
        <v>0</v>
      </c>
      <c r="AC148" s="277">
        <f t="shared" si="27"/>
        <v>0</v>
      </c>
    </row>
    <row r="149" spans="1:29" x14ac:dyDescent="0.25">
      <c r="A149" s="265">
        <f t="shared" si="29"/>
        <v>133</v>
      </c>
      <c r="B149" s="501"/>
      <c r="C149" s="502"/>
      <c r="D149" s="502"/>
      <c r="E149" s="507"/>
      <c r="F149" s="504"/>
      <c r="G149" s="505"/>
      <c r="H149" s="506"/>
      <c r="I149" s="494">
        <f t="shared" si="25"/>
        <v>0</v>
      </c>
      <c r="J149" s="335">
        <f t="shared" si="26"/>
        <v>0</v>
      </c>
      <c r="K149" s="507"/>
      <c r="L149" s="507"/>
      <c r="M149" s="337">
        <f t="shared" si="28"/>
        <v>0</v>
      </c>
      <c r="N149" s="507"/>
      <c r="O149" s="338">
        <f t="shared" ref="O149:O212" si="31">IF(N149=0,0,IF(N149&lt;K149,"No", "Yes"))</f>
        <v>0</v>
      </c>
      <c r="P149" s="339">
        <f t="shared" ref="P149:P212" si="32">IF(M149="No; complete Step 2c",0,IF(O149="Yes",0,IF(J149="N/A; Not eligible, do not fill in remaining columns---&gt;",0,H149*0.75)))</f>
        <v>0</v>
      </c>
      <c r="Q149" s="339">
        <f t="shared" ref="Q149:Q212" si="33">IF(M149=0,0,IF(O149="Yes",0,IF(J149="N/A; Not eligible, do not fill in remaining columns---&gt;",0,P149-E149)))</f>
        <v>0</v>
      </c>
      <c r="R149" s="340">
        <f t="shared" ref="R149:R212" si="34">IF(Q149=0,0,+G149/89*(366/(366/7)))</f>
        <v>0</v>
      </c>
      <c r="S149" s="296">
        <f>IF('8. Wage Rate Penalty'!D149="s",0,IF(J149="N/A; Not eligible, do not fill in remaining columns---&gt;",0,IF(O149="Yes",0,(Q149*R149*'1. General Input'!$D$10))))</f>
        <v>0</v>
      </c>
      <c r="T149" s="269">
        <f>IF('8. Wage Rate Penalty'!D149="H",0,'8. Wage Rate Penalty'!Q149*'1. General Input'!$D$10/52)</f>
        <v>0</v>
      </c>
      <c r="U149" s="271">
        <f t="shared" si="30"/>
        <v>0</v>
      </c>
      <c r="AC149" s="277">
        <f t="shared" si="27"/>
        <v>0</v>
      </c>
    </row>
    <row r="150" spans="1:29" x14ac:dyDescent="0.25">
      <c r="A150" s="265">
        <f t="shared" si="29"/>
        <v>134</v>
      </c>
      <c r="B150" s="501"/>
      <c r="C150" s="502"/>
      <c r="D150" s="502"/>
      <c r="E150" s="507"/>
      <c r="F150" s="504"/>
      <c r="G150" s="505"/>
      <c r="H150" s="506"/>
      <c r="I150" s="494">
        <f t="shared" si="25"/>
        <v>0</v>
      </c>
      <c r="J150" s="335">
        <f t="shared" si="26"/>
        <v>0</v>
      </c>
      <c r="K150" s="507"/>
      <c r="L150" s="507"/>
      <c r="M150" s="337">
        <f t="shared" si="28"/>
        <v>0</v>
      </c>
      <c r="N150" s="507"/>
      <c r="O150" s="338">
        <f t="shared" si="31"/>
        <v>0</v>
      </c>
      <c r="P150" s="339">
        <f t="shared" si="32"/>
        <v>0</v>
      </c>
      <c r="Q150" s="339">
        <f t="shared" si="33"/>
        <v>0</v>
      </c>
      <c r="R150" s="340">
        <f t="shared" si="34"/>
        <v>0</v>
      </c>
      <c r="S150" s="296">
        <f>IF('8. Wage Rate Penalty'!D150="s",0,IF(J150="N/A; Not eligible, do not fill in remaining columns---&gt;",0,IF(O150="Yes",0,(Q150*R150*'1. General Input'!$D$10))))</f>
        <v>0</v>
      </c>
      <c r="T150" s="269">
        <f>IF('8. Wage Rate Penalty'!D150="H",0,'8. Wage Rate Penalty'!Q150*'1. General Input'!$D$10/52)</f>
        <v>0</v>
      </c>
      <c r="U150" s="271">
        <f t="shared" si="30"/>
        <v>0</v>
      </c>
      <c r="AC150" s="277">
        <f t="shared" si="27"/>
        <v>0</v>
      </c>
    </row>
    <row r="151" spans="1:29" x14ac:dyDescent="0.25">
      <c r="A151" s="265">
        <f t="shared" si="29"/>
        <v>135</v>
      </c>
      <c r="B151" s="501"/>
      <c r="C151" s="502"/>
      <c r="D151" s="502"/>
      <c r="E151" s="507"/>
      <c r="F151" s="504"/>
      <c r="G151" s="505"/>
      <c r="H151" s="506"/>
      <c r="I151" s="494">
        <f t="shared" si="25"/>
        <v>0</v>
      </c>
      <c r="J151" s="335">
        <f t="shared" si="26"/>
        <v>0</v>
      </c>
      <c r="K151" s="507"/>
      <c r="L151" s="507"/>
      <c r="M151" s="337">
        <f t="shared" si="28"/>
        <v>0</v>
      </c>
      <c r="N151" s="507"/>
      <c r="O151" s="338">
        <f t="shared" si="31"/>
        <v>0</v>
      </c>
      <c r="P151" s="339">
        <f t="shared" si="32"/>
        <v>0</v>
      </c>
      <c r="Q151" s="339">
        <f t="shared" si="33"/>
        <v>0</v>
      </c>
      <c r="R151" s="340">
        <f t="shared" si="34"/>
        <v>0</v>
      </c>
      <c r="S151" s="296">
        <f>IF('8. Wage Rate Penalty'!D151="s",0,IF(J151="N/A; Not eligible, do not fill in remaining columns---&gt;",0,IF(O151="Yes",0,(Q151*R151*'1. General Input'!$D$10))))</f>
        <v>0</v>
      </c>
      <c r="T151" s="269">
        <f>IF('8. Wage Rate Penalty'!D151="H",0,'8. Wage Rate Penalty'!Q151*'1. General Input'!$D$10/52)</f>
        <v>0</v>
      </c>
      <c r="U151" s="271">
        <f t="shared" si="30"/>
        <v>0</v>
      </c>
      <c r="AC151" s="277">
        <f t="shared" si="27"/>
        <v>0</v>
      </c>
    </row>
    <row r="152" spans="1:29" x14ac:dyDescent="0.25">
      <c r="A152" s="265">
        <f t="shared" si="29"/>
        <v>136</v>
      </c>
      <c r="B152" s="501"/>
      <c r="C152" s="502"/>
      <c r="D152" s="502"/>
      <c r="E152" s="507"/>
      <c r="F152" s="504"/>
      <c r="G152" s="505"/>
      <c r="H152" s="506"/>
      <c r="I152" s="494">
        <f t="shared" si="25"/>
        <v>0</v>
      </c>
      <c r="J152" s="335">
        <f t="shared" si="26"/>
        <v>0</v>
      </c>
      <c r="K152" s="507"/>
      <c r="L152" s="507"/>
      <c r="M152" s="337">
        <f t="shared" si="28"/>
        <v>0</v>
      </c>
      <c r="N152" s="507"/>
      <c r="O152" s="338">
        <f t="shared" si="31"/>
        <v>0</v>
      </c>
      <c r="P152" s="339">
        <f t="shared" si="32"/>
        <v>0</v>
      </c>
      <c r="Q152" s="339">
        <f t="shared" si="33"/>
        <v>0</v>
      </c>
      <c r="R152" s="340">
        <f t="shared" si="34"/>
        <v>0</v>
      </c>
      <c r="S152" s="296">
        <f>IF('8. Wage Rate Penalty'!D152="s",0,IF(J152="N/A; Not eligible, do not fill in remaining columns---&gt;",0,IF(O152="Yes",0,(Q152*R152*'1. General Input'!$D$10))))</f>
        <v>0</v>
      </c>
      <c r="T152" s="269">
        <f>IF('8. Wage Rate Penalty'!D152="H",0,'8. Wage Rate Penalty'!Q152*'1. General Input'!$D$10/52)</f>
        <v>0</v>
      </c>
      <c r="U152" s="271">
        <f t="shared" si="30"/>
        <v>0</v>
      </c>
      <c r="AC152" s="277">
        <f t="shared" si="27"/>
        <v>0</v>
      </c>
    </row>
    <row r="153" spans="1:29" x14ac:dyDescent="0.25">
      <c r="A153" s="265">
        <f t="shared" si="29"/>
        <v>137</v>
      </c>
      <c r="B153" s="501"/>
      <c r="C153" s="502"/>
      <c r="D153" s="502"/>
      <c r="E153" s="507"/>
      <c r="F153" s="504"/>
      <c r="G153" s="505"/>
      <c r="H153" s="506"/>
      <c r="I153" s="494">
        <f t="shared" si="25"/>
        <v>0</v>
      </c>
      <c r="J153" s="335">
        <f t="shared" si="26"/>
        <v>0</v>
      </c>
      <c r="K153" s="507"/>
      <c r="L153" s="507"/>
      <c r="M153" s="337">
        <f t="shared" si="28"/>
        <v>0</v>
      </c>
      <c r="N153" s="507"/>
      <c r="O153" s="338">
        <f t="shared" si="31"/>
        <v>0</v>
      </c>
      <c r="P153" s="339">
        <f t="shared" si="32"/>
        <v>0</v>
      </c>
      <c r="Q153" s="339">
        <f t="shared" si="33"/>
        <v>0</v>
      </c>
      <c r="R153" s="340">
        <f t="shared" si="34"/>
        <v>0</v>
      </c>
      <c r="S153" s="296">
        <f>IF('8. Wage Rate Penalty'!D153="s",0,IF(J153="N/A; Not eligible, do not fill in remaining columns---&gt;",0,IF(O153="Yes",0,(Q153*R153*'1. General Input'!$D$10))))</f>
        <v>0</v>
      </c>
      <c r="T153" s="269">
        <f>IF('8. Wage Rate Penalty'!D153="H",0,'8. Wage Rate Penalty'!Q153*'1. General Input'!$D$10/52)</f>
        <v>0</v>
      </c>
      <c r="U153" s="271">
        <f t="shared" si="30"/>
        <v>0</v>
      </c>
      <c r="AC153" s="277">
        <f t="shared" si="27"/>
        <v>0</v>
      </c>
    </row>
    <row r="154" spans="1:29" x14ac:dyDescent="0.25">
      <c r="A154" s="265">
        <f t="shared" si="29"/>
        <v>138</v>
      </c>
      <c r="B154" s="501"/>
      <c r="C154" s="502"/>
      <c r="D154" s="502"/>
      <c r="E154" s="507"/>
      <c r="F154" s="504"/>
      <c r="G154" s="505"/>
      <c r="H154" s="506"/>
      <c r="I154" s="494">
        <f t="shared" si="25"/>
        <v>0</v>
      </c>
      <c r="J154" s="335">
        <f t="shared" si="26"/>
        <v>0</v>
      </c>
      <c r="K154" s="507"/>
      <c r="L154" s="507"/>
      <c r="M154" s="337">
        <f t="shared" si="28"/>
        <v>0</v>
      </c>
      <c r="N154" s="507"/>
      <c r="O154" s="338">
        <f t="shared" si="31"/>
        <v>0</v>
      </c>
      <c r="P154" s="339">
        <f t="shared" si="32"/>
        <v>0</v>
      </c>
      <c r="Q154" s="339">
        <f t="shared" si="33"/>
        <v>0</v>
      </c>
      <c r="R154" s="340">
        <f t="shared" si="34"/>
        <v>0</v>
      </c>
      <c r="S154" s="296">
        <f>IF('8. Wage Rate Penalty'!D154="s",0,IF(J154="N/A; Not eligible, do not fill in remaining columns---&gt;",0,IF(O154="Yes",0,(Q154*R154*'1. General Input'!$D$10))))</f>
        <v>0</v>
      </c>
      <c r="T154" s="269">
        <f>IF('8. Wage Rate Penalty'!D154="H",0,'8. Wage Rate Penalty'!Q154*'1. General Input'!$D$10/52)</f>
        <v>0</v>
      </c>
      <c r="U154" s="271">
        <f t="shared" si="30"/>
        <v>0</v>
      </c>
      <c r="AC154" s="277">
        <f t="shared" si="27"/>
        <v>0</v>
      </c>
    </row>
    <row r="155" spans="1:29" x14ac:dyDescent="0.25">
      <c r="A155" s="265">
        <f t="shared" si="29"/>
        <v>139</v>
      </c>
      <c r="B155" s="501"/>
      <c r="C155" s="502"/>
      <c r="D155" s="502"/>
      <c r="E155" s="507"/>
      <c r="F155" s="504"/>
      <c r="G155" s="505"/>
      <c r="H155" s="506"/>
      <c r="I155" s="494">
        <f t="shared" si="25"/>
        <v>0</v>
      </c>
      <c r="J155" s="335">
        <f t="shared" si="26"/>
        <v>0</v>
      </c>
      <c r="K155" s="507"/>
      <c r="L155" s="507"/>
      <c r="M155" s="337">
        <f t="shared" si="28"/>
        <v>0</v>
      </c>
      <c r="N155" s="507"/>
      <c r="O155" s="338">
        <f t="shared" si="31"/>
        <v>0</v>
      </c>
      <c r="P155" s="339">
        <f t="shared" si="32"/>
        <v>0</v>
      </c>
      <c r="Q155" s="339">
        <f t="shared" si="33"/>
        <v>0</v>
      </c>
      <c r="R155" s="340">
        <f t="shared" si="34"/>
        <v>0</v>
      </c>
      <c r="S155" s="296">
        <f>IF('8. Wage Rate Penalty'!D155="s",0,IF(J155="N/A; Not eligible, do not fill in remaining columns---&gt;",0,IF(O155="Yes",0,(Q155*R155*'1. General Input'!$D$10))))</f>
        <v>0</v>
      </c>
      <c r="T155" s="269">
        <f>IF('8. Wage Rate Penalty'!D155="H",0,'8. Wage Rate Penalty'!Q155*'1. General Input'!$D$10/52)</f>
        <v>0</v>
      </c>
      <c r="U155" s="271">
        <f t="shared" si="30"/>
        <v>0</v>
      </c>
      <c r="AC155" s="277">
        <f t="shared" si="27"/>
        <v>0</v>
      </c>
    </row>
    <row r="156" spans="1:29" x14ac:dyDescent="0.25">
      <c r="A156" s="265">
        <f t="shared" si="29"/>
        <v>140</v>
      </c>
      <c r="B156" s="501"/>
      <c r="C156" s="502"/>
      <c r="D156" s="502"/>
      <c r="E156" s="507"/>
      <c r="F156" s="504"/>
      <c r="G156" s="505"/>
      <c r="H156" s="506"/>
      <c r="I156" s="494">
        <f t="shared" si="25"/>
        <v>0</v>
      </c>
      <c r="J156" s="335">
        <f t="shared" si="26"/>
        <v>0</v>
      </c>
      <c r="K156" s="507"/>
      <c r="L156" s="507"/>
      <c r="M156" s="337">
        <f t="shared" si="28"/>
        <v>0</v>
      </c>
      <c r="N156" s="507"/>
      <c r="O156" s="338">
        <f t="shared" si="31"/>
        <v>0</v>
      </c>
      <c r="P156" s="339">
        <f t="shared" si="32"/>
        <v>0</v>
      </c>
      <c r="Q156" s="339">
        <f t="shared" si="33"/>
        <v>0</v>
      </c>
      <c r="R156" s="340">
        <f t="shared" si="34"/>
        <v>0</v>
      </c>
      <c r="S156" s="296">
        <f>IF('8. Wage Rate Penalty'!D156="s",0,IF(J156="N/A; Not eligible, do not fill in remaining columns---&gt;",0,IF(O156="Yes",0,(Q156*R156*'1. General Input'!$D$10))))</f>
        <v>0</v>
      </c>
      <c r="T156" s="269">
        <f>IF('8. Wage Rate Penalty'!D156="H",0,'8. Wage Rate Penalty'!Q156*'1. General Input'!$D$10/52)</f>
        <v>0</v>
      </c>
      <c r="U156" s="271">
        <f t="shared" si="30"/>
        <v>0</v>
      </c>
      <c r="AC156" s="277">
        <f t="shared" si="27"/>
        <v>0</v>
      </c>
    </row>
    <row r="157" spans="1:29" x14ac:dyDescent="0.25">
      <c r="A157" s="265">
        <f t="shared" si="29"/>
        <v>141</v>
      </c>
      <c r="B157" s="501"/>
      <c r="C157" s="502"/>
      <c r="D157" s="502"/>
      <c r="E157" s="507"/>
      <c r="F157" s="504"/>
      <c r="G157" s="505"/>
      <c r="H157" s="506"/>
      <c r="I157" s="494">
        <f t="shared" si="25"/>
        <v>0</v>
      </c>
      <c r="J157" s="335">
        <f t="shared" si="26"/>
        <v>0</v>
      </c>
      <c r="K157" s="507"/>
      <c r="L157" s="507"/>
      <c r="M157" s="337">
        <f t="shared" si="28"/>
        <v>0</v>
      </c>
      <c r="N157" s="507"/>
      <c r="O157" s="338">
        <f t="shared" si="31"/>
        <v>0</v>
      </c>
      <c r="P157" s="339">
        <f t="shared" si="32"/>
        <v>0</v>
      </c>
      <c r="Q157" s="339">
        <f t="shared" si="33"/>
        <v>0</v>
      </c>
      <c r="R157" s="340">
        <f t="shared" si="34"/>
        <v>0</v>
      </c>
      <c r="S157" s="296">
        <f>IF('8. Wage Rate Penalty'!D157="s",0,IF(J157="N/A; Not eligible, do not fill in remaining columns---&gt;",0,IF(O157="Yes",0,(Q157*R157*'1. General Input'!$D$10))))</f>
        <v>0</v>
      </c>
      <c r="T157" s="269">
        <f>IF('8. Wage Rate Penalty'!D157="H",0,'8. Wage Rate Penalty'!Q157*'1. General Input'!$D$10/52)</f>
        <v>0</v>
      </c>
      <c r="U157" s="271">
        <f t="shared" si="30"/>
        <v>0</v>
      </c>
      <c r="AC157" s="277">
        <f t="shared" si="27"/>
        <v>0</v>
      </c>
    </row>
    <row r="158" spans="1:29" x14ac:dyDescent="0.25">
      <c r="A158" s="265">
        <f t="shared" si="29"/>
        <v>142</v>
      </c>
      <c r="B158" s="501"/>
      <c r="C158" s="502"/>
      <c r="D158" s="502"/>
      <c r="E158" s="507"/>
      <c r="F158" s="504"/>
      <c r="G158" s="505"/>
      <c r="H158" s="506"/>
      <c r="I158" s="494">
        <f t="shared" si="25"/>
        <v>0</v>
      </c>
      <c r="J158" s="335">
        <f t="shared" si="26"/>
        <v>0</v>
      </c>
      <c r="K158" s="507"/>
      <c r="L158" s="507"/>
      <c r="M158" s="337">
        <f t="shared" si="28"/>
        <v>0</v>
      </c>
      <c r="N158" s="507"/>
      <c r="O158" s="338">
        <f t="shared" si="31"/>
        <v>0</v>
      </c>
      <c r="P158" s="339">
        <f t="shared" si="32"/>
        <v>0</v>
      </c>
      <c r="Q158" s="339">
        <f t="shared" si="33"/>
        <v>0</v>
      </c>
      <c r="R158" s="340">
        <f t="shared" si="34"/>
        <v>0</v>
      </c>
      <c r="S158" s="296">
        <f>IF('8. Wage Rate Penalty'!D158="s",0,IF(J158="N/A; Not eligible, do not fill in remaining columns---&gt;",0,IF(O158="Yes",0,(Q158*R158*'1. General Input'!$D$10))))</f>
        <v>0</v>
      </c>
      <c r="T158" s="269">
        <f>IF('8. Wage Rate Penalty'!D158="H",0,'8. Wage Rate Penalty'!Q158*'1. General Input'!$D$10/52)</f>
        <v>0</v>
      </c>
      <c r="U158" s="271">
        <f t="shared" si="30"/>
        <v>0</v>
      </c>
      <c r="AC158" s="277">
        <f t="shared" si="27"/>
        <v>0</v>
      </c>
    </row>
    <row r="159" spans="1:29" x14ac:dyDescent="0.25">
      <c r="A159" s="265">
        <f t="shared" si="29"/>
        <v>143</v>
      </c>
      <c r="B159" s="501"/>
      <c r="C159" s="502"/>
      <c r="D159" s="502"/>
      <c r="E159" s="507"/>
      <c r="F159" s="504"/>
      <c r="G159" s="505"/>
      <c r="H159" s="506"/>
      <c r="I159" s="494">
        <f t="shared" ref="I159:I222" si="35">IF(E159=0,0,IF(F159="no",1,IF(H159=0,"&lt;---Error, enter data in columns F,G and H",IF(G159=0,"&lt;---Error, enter data in columns F, G and H",+E159/H159))))</f>
        <v>0</v>
      </c>
      <c r="J159" s="335">
        <f t="shared" ref="J159:J222" si="36">IF(I159="&lt;---Error, enter data in columns F,G and H","&lt;---Error, enter data in columns F,G and H",IF(E159=0,IF(H159=0,0,IF(I159&lt;0.75,"Complete Step 2a and 2b---&gt;","N/A; Not eligible, do not fill in remaining columns---&gt;")),IF(I159="&lt;---Error, enter data in columns F,G and H"," ",IF(I159&lt;0.75,"Complete Step 2a and 2b---&gt;","N/A; Not eligible, do not fill in remaining columns---&gt;"))))</f>
        <v>0</v>
      </c>
      <c r="K159" s="507"/>
      <c r="L159" s="507"/>
      <c r="M159" s="337">
        <f t="shared" si="28"/>
        <v>0</v>
      </c>
      <c r="N159" s="507"/>
      <c r="O159" s="338">
        <f t="shared" si="31"/>
        <v>0</v>
      </c>
      <c r="P159" s="339">
        <f t="shared" si="32"/>
        <v>0</v>
      </c>
      <c r="Q159" s="339">
        <f t="shared" si="33"/>
        <v>0</v>
      </c>
      <c r="R159" s="340">
        <f t="shared" si="34"/>
        <v>0</v>
      </c>
      <c r="S159" s="296">
        <f>IF('8. Wage Rate Penalty'!D159="s",0,IF(J159="N/A; Not eligible, do not fill in remaining columns---&gt;",0,IF(O159="Yes",0,(Q159*R159*'1. General Input'!$D$10))))</f>
        <v>0</v>
      </c>
      <c r="T159" s="269">
        <f>IF('8. Wage Rate Penalty'!D159="H",0,'8. Wage Rate Penalty'!Q159*'1. General Input'!$D$10/52)</f>
        <v>0</v>
      </c>
      <c r="U159" s="271">
        <f t="shared" si="30"/>
        <v>0</v>
      </c>
      <c r="AC159" s="277">
        <f t="shared" si="27"/>
        <v>0</v>
      </c>
    </row>
    <row r="160" spans="1:29" x14ac:dyDescent="0.25">
      <c r="A160" s="265">
        <f t="shared" si="29"/>
        <v>144</v>
      </c>
      <c r="B160" s="501"/>
      <c r="C160" s="502"/>
      <c r="D160" s="502"/>
      <c r="E160" s="507"/>
      <c r="F160" s="504"/>
      <c r="G160" s="505"/>
      <c r="H160" s="506"/>
      <c r="I160" s="494">
        <f t="shared" si="35"/>
        <v>0</v>
      </c>
      <c r="J160" s="335">
        <f t="shared" si="36"/>
        <v>0</v>
      </c>
      <c r="K160" s="507"/>
      <c r="L160" s="507"/>
      <c r="M160" s="337">
        <f t="shared" si="28"/>
        <v>0</v>
      </c>
      <c r="N160" s="507"/>
      <c r="O160" s="338">
        <f t="shared" si="31"/>
        <v>0</v>
      </c>
      <c r="P160" s="339">
        <f t="shared" si="32"/>
        <v>0</v>
      </c>
      <c r="Q160" s="339">
        <f t="shared" si="33"/>
        <v>0</v>
      </c>
      <c r="R160" s="340">
        <f t="shared" si="34"/>
        <v>0</v>
      </c>
      <c r="S160" s="296">
        <f>IF('8. Wage Rate Penalty'!D160="s",0,IF(J160="N/A; Not eligible, do not fill in remaining columns---&gt;",0,IF(O160="Yes",0,(Q160*R160*'1. General Input'!$D$10))))</f>
        <v>0</v>
      </c>
      <c r="T160" s="269">
        <f>IF('8. Wage Rate Penalty'!D160="H",0,'8. Wage Rate Penalty'!Q160*'1. General Input'!$D$10/52)</f>
        <v>0</v>
      </c>
      <c r="U160" s="271">
        <f t="shared" si="30"/>
        <v>0</v>
      </c>
      <c r="AC160" s="277">
        <f t="shared" si="27"/>
        <v>0</v>
      </c>
    </row>
    <row r="161" spans="1:29" x14ac:dyDescent="0.25">
      <c r="A161" s="265">
        <f t="shared" si="29"/>
        <v>145</v>
      </c>
      <c r="B161" s="501"/>
      <c r="C161" s="502"/>
      <c r="D161" s="502"/>
      <c r="E161" s="507"/>
      <c r="F161" s="504"/>
      <c r="G161" s="505"/>
      <c r="H161" s="506"/>
      <c r="I161" s="494">
        <f t="shared" si="35"/>
        <v>0</v>
      </c>
      <c r="J161" s="335">
        <f t="shared" si="36"/>
        <v>0</v>
      </c>
      <c r="K161" s="507"/>
      <c r="L161" s="507"/>
      <c r="M161" s="337">
        <f t="shared" si="28"/>
        <v>0</v>
      </c>
      <c r="N161" s="507"/>
      <c r="O161" s="338">
        <f t="shared" si="31"/>
        <v>0</v>
      </c>
      <c r="P161" s="339">
        <f t="shared" si="32"/>
        <v>0</v>
      </c>
      <c r="Q161" s="339">
        <f t="shared" si="33"/>
        <v>0</v>
      </c>
      <c r="R161" s="340">
        <f t="shared" si="34"/>
        <v>0</v>
      </c>
      <c r="S161" s="296">
        <f>IF('8. Wage Rate Penalty'!D161="s",0,IF(J161="N/A; Not eligible, do not fill in remaining columns---&gt;",0,IF(O161="Yes",0,(Q161*R161*'1. General Input'!$D$10))))</f>
        <v>0</v>
      </c>
      <c r="T161" s="269">
        <f>IF('8. Wage Rate Penalty'!D161="H",0,'8. Wage Rate Penalty'!Q161*'1. General Input'!$D$10/52)</f>
        <v>0</v>
      </c>
      <c r="U161" s="271">
        <f t="shared" si="30"/>
        <v>0</v>
      </c>
      <c r="AC161" s="277">
        <f t="shared" si="27"/>
        <v>0</v>
      </c>
    </row>
    <row r="162" spans="1:29" x14ac:dyDescent="0.25">
      <c r="A162" s="265">
        <f t="shared" si="29"/>
        <v>146</v>
      </c>
      <c r="B162" s="501"/>
      <c r="C162" s="502"/>
      <c r="D162" s="502"/>
      <c r="E162" s="507"/>
      <c r="F162" s="504"/>
      <c r="G162" s="505"/>
      <c r="H162" s="506"/>
      <c r="I162" s="494">
        <f t="shared" si="35"/>
        <v>0</v>
      </c>
      <c r="J162" s="335">
        <f t="shared" si="36"/>
        <v>0</v>
      </c>
      <c r="K162" s="507"/>
      <c r="L162" s="507"/>
      <c r="M162" s="337">
        <f t="shared" si="28"/>
        <v>0</v>
      </c>
      <c r="N162" s="507"/>
      <c r="O162" s="338">
        <f t="shared" si="31"/>
        <v>0</v>
      </c>
      <c r="P162" s="339">
        <f t="shared" si="32"/>
        <v>0</v>
      </c>
      <c r="Q162" s="339">
        <f t="shared" si="33"/>
        <v>0</v>
      </c>
      <c r="R162" s="340">
        <f t="shared" si="34"/>
        <v>0</v>
      </c>
      <c r="S162" s="296">
        <f>IF('8. Wage Rate Penalty'!D162="s",0,IF(J162="N/A; Not eligible, do not fill in remaining columns---&gt;",0,IF(O162="Yes",0,(Q162*R162*'1. General Input'!$D$10))))</f>
        <v>0</v>
      </c>
      <c r="T162" s="269">
        <f>IF('8. Wage Rate Penalty'!D162="H",0,'8. Wage Rate Penalty'!Q162*'1. General Input'!$D$10/52)</f>
        <v>0</v>
      </c>
      <c r="U162" s="271">
        <f t="shared" si="30"/>
        <v>0</v>
      </c>
      <c r="AC162" s="277">
        <f t="shared" si="27"/>
        <v>0</v>
      </c>
    </row>
    <row r="163" spans="1:29" x14ac:dyDescent="0.25">
      <c r="A163" s="265">
        <f t="shared" si="29"/>
        <v>147</v>
      </c>
      <c r="B163" s="501"/>
      <c r="C163" s="502"/>
      <c r="D163" s="502"/>
      <c r="E163" s="507"/>
      <c r="F163" s="504"/>
      <c r="G163" s="505"/>
      <c r="H163" s="506"/>
      <c r="I163" s="494">
        <f t="shared" si="35"/>
        <v>0</v>
      </c>
      <c r="J163" s="335">
        <f t="shared" si="36"/>
        <v>0</v>
      </c>
      <c r="K163" s="507"/>
      <c r="L163" s="507"/>
      <c r="M163" s="337">
        <f t="shared" si="28"/>
        <v>0</v>
      </c>
      <c r="N163" s="507"/>
      <c r="O163" s="338">
        <f t="shared" si="31"/>
        <v>0</v>
      </c>
      <c r="P163" s="339">
        <f t="shared" si="32"/>
        <v>0</v>
      </c>
      <c r="Q163" s="339">
        <f t="shared" si="33"/>
        <v>0</v>
      </c>
      <c r="R163" s="340">
        <f t="shared" si="34"/>
        <v>0</v>
      </c>
      <c r="S163" s="296">
        <f>IF('8. Wage Rate Penalty'!D163="s",0,IF(J163="N/A; Not eligible, do not fill in remaining columns---&gt;",0,IF(O163="Yes",0,(Q163*R163*'1. General Input'!$D$10))))</f>
        <v>0</v>
      </c>
      <c r="T163" s="269">
        <f>IF('8. Wage Rate Penalty'!D163="H",0,'8. Wage Rate Penalty'!Q163*'1. General Input'!$D$10/52)</f>
        <v>0</v>
      </c>
      <c r="U163" s="271">
        <f t="shared" si="30"/>
        <v>0</v>
      </c>
      <c r="AC163" s="277">
        <f t="shared" si="27"/>
        <v>0</v>
      </c>
    </row>
    <row r="164" spans="1:29" x14ac:dyDescent="0.25">
      <c r="A164" s="265">
        <f t="shared" si="29"/>
        <v>148</v>
      </c>
      <c r="B164" s="501"/>
      <c r="C164" s="502"/>
      <c r="D164" s="502"/>
      <c r="E164" s="507"/>
      <c r="F164" s="504"/>
      <c r="G164" s="505"/>
      <c r="H164" s="506"/>
      <c r="I164" s="494">
        <f t="shared" si="35"/>
        <v>0</v>
      </c>
      <c r="J164" s="335">
        <f t="shared" si="36"/>
        <v>0</v>
      </c>
      <c r="K164" s="507"/>
      <c r="L164" s="507"/>
      <c r="M164" s="337">
        <f t="shared" si="28"/>
        <v>0</v>
      </c>
      <c r="N164" s="507"/>
      <c r="O164" s="338">
        <f t="shared" si="31"/>
        <v>0</v>
      </c>
      <c r="P164" s="339">
        <f t="shared" si="32"/>
        <v>0</v>
      </c>
      <c r="Q164" s="339">
        <f t="shared" si="33"/>
        <v>0</v>
      </c>
      <c r="R164" s="340">
        <f t="shared" si="34"/>
        <v>0</v>
      </c>
      <c r="S164" s="296">
        <f>IF('8. Wage Rate Penalty'!D164="s",0,IF(J164="N/A; Not eligible, do not fill in remaining columns---&gt;",0,IF(O164="Yes",0,(Q164*R164*'1. General Input'!$D$10))))</f>
        <v>0</v>
      </c>
      <c r="T164" s="269">
        <f>IF('8. Wage Rate Penalty'!D164="H",0,'8. Wage Rate Penalty'!Q164*'1. General Input'!$D$10/52)</f>
        <v>0</v>
      </c>
      <c r="U164" s="271">
        <f t="shared" si="30"/>
        <v>0</v>
      </c>
      <c r="AC164" s="277">
        <f t="shared" si="27"/>
        <v>0</v>
      </c>
    </row>
    <row r="165" spans="1:29" x14ac:dyDescent="0.25">
      <c r="A165" s="265">
        <f t="shared" si="29"/>
        <v>149</v>
      </c>
      <c r="B165" s="501"/>
      <c r="C165" s="502"/>
      <c r="D165" s="502"/>
      <c r="E165" s="507"/>
      <c r="F165" s="504"/>
      <c r="G165" s="505"/>
      <c r="H165" s="506"/>
      <c r="I165" s="494">
        <f t="shared" si="35"/>
        <v>0</v>
      </c>
      <c r="J165" s="335">
        <f t="shared" si="36"/>
        <v>0</v>
      </c>
      <c r="K165" s="507"/>
      <c r="L165" s="507"/>
      <c r="M165" s="337">
        <f t="shared" si="28"/>
        <v>0</v>
      </c>
      <c r="N165" s="507"/>
      <c r="O165" s="338">
        <f t="shared" si="31"/>
        <v>0</v>
      </c>
      <c r="P165" s="339">
        <f t="shared" si="32"/>
        <v>0</v>
      </c>
      <c r="Q165" s="339">
        <f t="shared" si="33"/>
        <v>0</v>
      </c>
      <c r="R165" s="340">
        <f t="shared" si="34"/>
        <v>0</v>
      </c>
      <c r="S165" s="296">
        <f>IF('8. Wage Rate Penalty'!D165="s",0,IF(J165="N/A; Not eligible, do not fill in remaining columns---&gt;",0,IF(O165="Yes",0,(Q165*R165*'1. General Input'!$D$10))))</f>
        <v>0</v>
      </c>
      <c r="T165" s="269">
        <f>IF('8. Wage Rate Penalty'!D165="H",0,'8. Wage Rate Penalty'!Q165*'1. General Input'!$D$10/52)</f>
        <v>0</v>
      </c>
      <c r="U165" s="271">
        <f t="shared" si="30"/>
        <v>0</v>
      </c>
      <c r="AC165" s="277">
        <f t="shared" si="27"/>
        <v>0</v>
      </c>
    </row>
    <row r="166" spans="1:29" x14ac:dyDescent="0.25">
      <c r="A166" s="265">
        <f t="shared" si="29"/>
        <v>150</v>
      </c>
      <c r="B166" s="501"/>
      <c r="C166" s="502"/>
      <c r="D166" s="502"/>
      <c r="E166" s="507"/>
      <c r="F166" s="504"/>
      <c r="G166" s="505"/>
      <c r="H166" s="506"/>
      <c r="I166" s="494">
        <f t="shared" si="35"/>
        <v>0</v>
      </c>
      <c r="J166" s="335">
        <f t="shared" si="36"/>
        <v>0</v>
      </c>
      <c r="K166" s="507"/>
      <c r="L166" s="507"/>
      <c r="M166" s="337">
        <f t="shared" si="28"/>
        <v>0</v>
      </c>
      <c r="N166" s="507"/>
      <c r="O166" s="338">
        <f t="shared" si="31"/>
        <v>0</v>
      </c>
      <c r="P166" s="339">
        <f t="shared" si="32"/>
        <v>0</v>
      </c>
      <c r="Q166" s="339">
        <f t="shared" si="33"/>
        <v>0</v>
      </c>
      <c r="R166" s="340">
        <f t="shared" si="34"/>
        <v>0</v>
      </c>
      <c r="S166" s="296">
        <f>IF('8. Wage Rate Penalty'!D166="s",0,IF(J166="N/A; Not eligible, do not fill in remaining columns---&gt;",0,IF(O166="Yes",0,(Q166*R166*'1. General Input'!$D$10))))</f>
        <v>0</v>
      </c>
      <c r="T166" s="269">
        <f>IF('8. Wage Rate Penalty'!D166="H",0,'8. Wage Rate Penalty'!Q166*'1. General Input'!$D$10/52)</f>
        <v>0</v>
      </c>
      <c r="U166" s="271">
        <f t="shared" si="30"/>
        <v>0</v>
      </c>
      <c r="AC166" s="277">
        <f t="shared" si="27"/>
        <v>0</v>
      </c>
    </row>
    <row r="167" spans="1:29" x14ac:dyDescent="0.25">
      <c r="A167" s="265">
        <f t="shared" si="29"/>
        <v>151</v>
      </c>
      <c r="B167" s="501"/>
      <c r="C167" s="502"/>
      <c r="D167" s="502"/>
      <c r="E167" s="507"/>
      <c r="F167" s="504"/>
      <c r="G167" s="505"/>
      <c r="H167" s="506"/>
      <c r="I167" s="494">
        <f t="shared" si="35"/>
        <v>0</v>
      </c>
      <c r="J167" s="335">
        <f t="shared" si="36"/>
        <v>0</v>
      </c>
      <c r="K167" s="507"/>
      <c r="L167" s="507"/>
      <c r="M167" s="337">
        <f t="shared" si="28"/>
        <v>0</v>
      </c>
      <c r="N167" s="507"/>
      <c r="O167" s="338">
        <f t="shared" si="31"/>
        <v>0</v>
      </c>
      <c r="P167" s="339">
        <f t="shared" si="32"/>
        <v>0</v>
      </c>
      <c r="Q167" s="339">
        <f t="shared" si="33"/>
        <v>0</v>
      </c>
      <c r="R167" s="340">
        <f t="shared" si="34"/>
        <v>0</v>
      </c>
      <c r="S167" s="296">
        <f>IF('8. Wage Rate Penalty'!D167="s",0,IF(J167="N/A; Not eligible, do not fill in remaining columns---&gt;",0,IF(O167="Yes",0,(Q167*R167*'1. General Input'!$D$10))))</f>
        <v>0</v>
      </c>
      <c r="T167" s="269">
        <f>IF('8. Wage Rate Penalty'!D167="H",0,'8. Wage Rate Penalty'!Q167*'1. General Input'!$D$10/52)</f>
        <v>0</v>
      </c>
      <c r="U167" s="271">
        <f t="shared" si="30"/>
        <v>0</v>
      </c>
      <c r="AC167" s="277">
        <f t="shared" si="27"/>
        <v>0</v>
      </c>
    </row>
    <row r="168" spans="1:29" x14ac:dyDescent="0.25">
      <c r="A168" s="265">
        <f t="shared" si="29"/>
        <v>152</v>
      </c>
      <c r="B168" s="501"/>
      <c r="C168" s="502"/>
      <c r="D168" s="502"/>
      <c r="E168" s="507"/>
      <c r="F168" s="504"/>
      <c r="G168" s="505"/>
      <c r="H168" s="506"/>
      <c r="I168" s="494">
        <f t="shared" si="35"/>
        <v>0</v>
      </c>
      <c r="J168" s="335">
        <f t="shared" si="36"/>
        <v>0</v>
      </c>
      <c r="K168" s="507"/>
      <c r="L168" s="507"/>
      <c r="M168" s="337">
        <f t="shared" si="28"/>
        <v>0</v>
      </c>
      <c r="N168" s="507"/>
      <c r="O168" s="338">
        <f t="shared" si="31"/>
        <v>0</v>
      </c>
      <c r="P168" s="339">
        <f t="shared" si="32"/>
        <v>0</v>
      </c>
      <c r="Q168" s="339">
        <f t="shared" si="33"/>
        <v>0</v>
      </c>
      <c r="R168" s="340">
        <f t="shared" si="34"/>
        <v>0</v>
      </c>
      <c r="S168" s="296">
        <f>IF('8. Wage Rate Penalty'!D168="s",0,IF(J168="N/A; Not eligible, do not fill in remaining columns---&gt;",0,IF(O168="Yes",0,(Q168*R168*'1. General Input'!$D$10))))</f>
        <v>0</v>
      </c>
      <c r="T168" s="269">
        <f>IF('8. Wage Rate Penalty'!D168="H",0,'8. Wage Rate Penalty'!Q168*'1. General Input'!$D$10/52)</f>
        <v>0</v>
      </c>
      <c r="U168" s="271">
        <f t="shared" si="30"/>
        <v>0</v>
      </c>
      <c r="AC168" s="277">
        <f t="shared" si="27"/>
        <v>0</v>
      </c>
    </row>
    <row r="169" spans="1:29" x14ac:dyDescent="0.25">
      <c r="A169" s="265">
        <f t="shared" si="29"/>
        <v>153</v>
      </c>
      <c r="B169" s="501"/>
      <c r="C169" s="502"/>
      <c r="D169" s="502"/>
      <c r="E169" s="507"/>
      <c r="F169" s="504"/>
      <c r="G169" s="505"/>
      <c r="H169" s="506"/>
      <c r="I169" s="494">
        <f t="shared" si="35"/>
        <v>0</v>
      </c>
      <c r="J169" s="335">
        <f t="shared" si="36"/>
        <v>0</v>
      </c>
      <c r="K169" s="507"/>
      <c r="L169" s="507"/>
      <c r="M169" s="337">
        <f t="shared" si="28"/>
        <v>0</v>
      </c>
      <c r="N169" s="507"/>
      <c r="O169" s="338">
        <f t="shared" si="31"/>
        <v>0</v>
      </c>
      <c r="P169" s="339">
        <f t="shared" si="32"/>
        <v>0</v>
      </c>
      <c r="Q169" s="339">
        <f t="shared" si="33"/>
        <v>0</v>
      </c>
      <c r="R169" s="340">
        <f t="shared" si="34"/>
        <v>0</v>
      </c>
      <c r="S169" s="296">
        <f>IF('8. Wage Rate Penalty'!D169="s",0,IF(J169="N/A; Not eligible, do not fill in remaining columns---&gt;",0,IF(O169="Yes",0,(Q169*R169*'1. General Input'!$D$10))))</f>
        <v>0</v>
      </c>
      <c r="T169" s="269">
        <f>IF('8. Wage Rate Penalty'!D169="H",0,'8. Wage Rate Penalty'!Q169*'1. General Input'!$D$10/52)</f>
        <v>0</v>
      </c>
      <c r="U169" s="271">
        <f t="shared" si="30"/>
        <v>0</v>
      </c>
      <c r="AC169" s="277">
        <f t="shared" si="27"/>
        <v>0</v>
      </c>
    </row>
    <row r="170" spans="1:29" x14ac:dyDescent="0.25">
      <c r="A170" s="265">
        <f t="shared" si="29"/>
        <v>154</v>
      </c>
      <c r="B170" s="501"/>
      <c r="C170" s="502"/>
      <c r="D170" s="502"/>
      <c r="E170" s="507"/>
      <c r="F170" s="504"/>
      <c r="G170" s="505"/>
      <c r="H170" s="506"/>
      <c r="I170" s="494">
        <f t="shared" si="35"/>
        <v>0</v>
      </c>
      <c r="J170" s="335">
        <f t="shared" si="36"/>
        <v>0</v>
      </c>
      <c r="K170" s="507"/>
      <c r="L170" s="507"/>
      <c r="M170" s="337">
        <f t="shared" si="28"/>
        <v>0</v>
      </c>
      <c r="N170" s="507"/>
      <c r="O170" s="338">
        <f t="shared" si="31"/>
        <v>0</v>
      </c>
      <c r="P170" s="339">
        <f t="shared" si="32"/>
        <v>0</v>
      </c>
      <c r="Q170" s="339">
        <f t="shared" si="33"/>
        <v>0</v>
      </c>
      <c r="R170" s="340">
        <f t="shared" si="34"/>
        <v>0</v>
      </c>
      <c r="S170" s="296">
        <f>IF('8. Wage Rate Penalty'!D170="s",0,IF(J170="N/A; Not eligible, do not fill in remaining columns---&gt;",0,IF(O170="Yes",0,(Q170*R170*'1. General Input'!$D$10))))</f>
        <v>0</v>
      </c>
      <c r="T170" s="269">
        <f>IF('8. Wage Rate Penalty'!D170="H",0,'8. Wage Rate Penalty'!Q170*'1. General Input'!$D$10/52)</f>
        <v>0</v>
      </c>
      <c r="U170" s="271">
        <f t="shared" si="30"/>
        <v>0</v>
      </c>
      <c r="AC170" s="277">
        <f t="shared" si="27"/>
        <v>0</v>
      </c>
    </row>
    <row r="171" spans="1:29" x14ac:dyDescent="0.25">
      <c r="A171" s="265">
        <f t="shared" si="29"/>
        <v>155</v>
      </c>
      <c r="B171" s="501"/>
      <c r="C171" s="502"/>
      <c r="D171" s="502"/>
      <c r="E171" s="507"/>
      <c r="F171" s="504"/>
      <c r="G171" s="505"/>
      <c r="H171" s="506"/>
      <c r="I171" s="494">
        <f t="shared" si="35"/>
        <v>0</v>
      </c>
      <c r="J171" s="335">
        <f t="shared" si="36"/>
        <v>0</v>
      </c>
      <c r="K171" s="507"/>
      <c r="L171" s="507"/>
      <c r="M171" s="337">
        <f t="shared" si="28"/>
        <v>0</v>
      </c>
      <c r="N171" s="507"/>
      <c r="O171" s="338">
        <f t="shared" si="31"/>
        <v>0</v>
      </c>
      <c r="P171" s="339">
        <f t="shared" si="32"/>
        <v>0</v>
      </c>
      <c r="Q171" s="339">
        <f t="shared" si="33"/>
        <v>0</v>
      </c>
      <c r="R171" s="340">
        <f t="shared" si="34"/>
        <v>0</v>
      </c>
      <c r="S171" s="296">
        <f>IF('8. Wage Rate Penalty'!D171="s",0,IF(J171="N/A; Not eligible, do not fill in remaining columns---&gt;",0,IF(O171="Yes",0,(Q171*R171*'1. General Input'!$D$10))))</f>
        <v>0</v>
      </c>
      <c r="T171" s="269">
        <f>IF('8. Wage Rate Penalty'!D171="H",0,'8. Wage Rate Penalty'!Q171*'1. General Input'!$D$10/52)</f>
        <v>0</v>
      </c>
      <c r="U171" s="271">
        <f t="shared" si="30"/>
        <v>0</v>
      </c>
      <c r="AC171" s="277">
        <f t="shared" si="27"/>
        <v>0</v>
      </c>
    </row>
    <row r="172" spans="1:29" x14ac:dyDescent="0.25">
      <c r="A172" s="265">
        <f t="shared" si="29"/>
        <v>156</v>
      </c>
      <c r="B172" s="501"/>
      <c r="C172" s="502"/>
      <c r="D172" s="502"/>
      <c r="E172" s="507"/>
      <c r="F172" s="504"/>
      <c r="G172" s="505"/>
      <c r="H172" s="506"/>
      <c r="I172" s="494">
        <f t="shared" si="35"/>
        <v>0</v>
      </c>
      <c r="J172" s="335">
        <f t="shared" si="36"/>
        <v>0</v>
      </c>
      <c r="K172" s="507"/>
      <c r="L172" s="507"/>
      <c r="M172" s="337">
        <f t="shared" si="28"/>
        <v>0</v>
      </c>
      <c r="N172" s="507"/>
      <c r="O172" s="338">
        <f t="shared" si="31"/>
        <v>0</v>
      </c>
      <c r="P172" s="339">
        <f t="shared" si="32"/>
        <v>0</v>
      </c>
      <c r="Q172" s="339">
        <f t="shared" si="33"/>
        <v>0</v>
      </c>
      <c r="R172" s="340">
        <f t="shared" si="34"/>
        <v>0</v>
      </c>
      <c r="S172" s="296">
        <f>IF('8. Wage Rate Penalty'!D172="s",0,IF(J172="N/A; Not eligible, do not fill in remaining columns---&gt;",0,IF(O172="Yes",0,(Q172*R172*'1. General Input'!$D$10))))</f>
        <v>0</v>
      </c>
      <c r="T172" s="269">
        <f>IF('8. Wage Rate Penalty'!D172="H",0,'8. Wage Rate Penalty'!Q172*'1. General Input'!$D$10/52)</f>
        <v>0</v>
      </c>
      <c r="U172" s="271">
        <f t="shared" si="30"/>
        <v>0</v>
      </c>
      <c r="AC172" s="277">
        <f t="shared" si="27"/>
        <v>0</v>
      </c>
    </row>
    <row r="173" spans="1:29" x14ac:dyDescent="0.25">
      <c r="A173" s="265">
        <f t="shared" si="29"/>
        <v>157</v>
      </c>
      <c r="B173" s="501"/>
      <c r="C173" s="502"/>
      <c r="D173" s="502"/>
      <c r="E173" s="507"/>
      <c r="F173" s="504"/>
      <c r="G173" s="505"/>
      <c r="H173" s="506"/>
      <c r="I173" s="494">
        <f t="shared" si="35"/>
        <v>0</v>
      </c>
      <c r="J173" s="335">
        <f t="shared" si="36"/>
        <v>0</v>
      </c>
      <c r="K173" s="507"/>
      <c r="L173" s="507"/>
      <c r="M173" s="337">
        <f t="shared" si="28"/>
        <v>0</v>
      </c>
      <c r="N173" s="507"/>
      <c r="O173" s="338">
        <f t="shared" si="31"/>
        <v>0</v>
      </c>
      <c r="P173" s="339">
        <f t="shared" si="32"/>
        <v>0</v>
      </c>
      <c r="Q173" s="339">
        <f t="shared" si="33"/>
        <v>0</v>
      </c>
      <c r="R173" s="340">
        <f t="shared" si="34"/>
        <v>0</v>
      </c>
      <c r="S173" s="296">
        <f>IF('8. Wage Rate Penalty'!D173="s",0,IF(J173="N/A; Not eligible, do not fill in remaining columns---&gt;",0,IF(O173="Yes",0,(Q173*R173*'1. General Input'!$D$10))))</f>
        <v>0</v>
      </c>
      <c r="T173" s="269">
        <f>IF('8. Wage Rate Penalty'!D173="H",0,'8. Wage Rate Penalty'!Q173*'1. General Input'!$D$10/52)</f>
        <v>0</v>
      </c>
      <c r="U173" s="271">
        <f t="shared" si="30"/>
        <v>0</v>
      </c>
      <c r="AC173" s="277">
        <f t="shared" si="27"/>
        <v>0</v>
      </c>
    </row>
    <row r="174" spans="1:29" x14ac:dyDescent="0.25">
      <c r="A174" s="265">
        <f t="shared" si="29"/>
        <v>158</v>
      </c>
      <c r="B174" s="501"/>
      <c r="C174" s="502"/>
      <c r="D174" s="502"/>
      <c r="E174" s="507"/>
      <c r="F174" s="504"/>
      <c r="G174" s="505"/>
      <c r="H174" s="506"/>
      <c r="I174" s="494">
        <f t="shared" si="35"/>
        <v>0</v>
      </c>
      <c r="J174" s="335">
        <f t="shared" si="36"/>
        <v>0</v>
      </c>
      <c r="K174" s="507"/>
      <c r="L174" s="507"/>
      <c r="M174" s="337">
        <f t="shared" si="28"/>
        <v>0</v>
      </c>
      <c r="N174" s="507"/>
      <c r="O174" s="338">
        <f t="shared" si="31"/>
        <v>0</v>
      </c>
      <c r="P174" s="339">
        <f t="shared" si="32"/>
        <v>0</v>
      </c>
      <c r="Q174" s="339">
        <f t="shared" si="33"/>
        <v>0</v>
      </c>
      <c r="R174" s="340">
        <f t="shared" si="34"/>
        <v>0</v>
      </c>
      <c r="S174" s="296">
        <f>IF('8. Wage Rate Penalty'!D174="s",0,IF(J174="N/A; Not eligible, do not fill in remaining columns---&gt;",0,IF(O174="Yes",0,(Q174*R174*'1. General Input'!$D$10))))</f>
        <v>0</v>
      </c>
      <c r="T174" s="269">
        <f>IF('8. Wage Rate Penalty'!D174="H",0,'8. Wage Rate Penalty'!Q174*'1. General Input'!$D$10/52)</f>
        <v>0</v>
      </c>
      <c r="U174" s="271">
        <f t="shared" si="30"/>
        <v>0</v>
      </c>
      <c r="AC174" s="277">
        <f t="shared" si="27"/>
        <v>0</v>
      </c>
    </row>
    <row r="175" spans="1:29" x14ac:dyDescent="0.25">
      <c r="A175" s="265">
        <f t="shared" si="29"/>
        <v>159</v>
      </c>
      <c r="B175" s="501"/>
      <c r="C175" s="502"/>
      <c r="D175" s="502"/>
      <c r="E175" s="507"/>
      <c r="F175" s="504"/>
      <c r="G175" s="505"/>
      <c r="H175" s="506"/>
      <c r="I175" s="494">
        <f t="shared" si="35"/>
        <v>0</v>
      </c>
      <c r="J175" s="335">
        <f t="shared" si="36"/>
        <v>0</v>
      </c>
      <c r="K175" s="507"/>
      <c r="L175" s="507"/>
      <c r="M175" s="337">
        <f t="shared" si="28"/>
        <v>0</v>
      </c>
      <c r="N175" s="507"/>
      <c r="O175" s="338">
        <f t="shared" si="31"/>
        <v>0</v>
      </c>
      <c r="P175" s="339">
        <f t="shared" si="32"/>
        <v>0</v>
      </c>
      <c r="Q175" s="339">
        <f t="shared" si="33"/>
        <v>0</v>
      </c>
      <c r="R175" s="340">
        <f t="shared" si="34"/>
        <v>0</v>
      </c>
      <c r="S175" s="296">
        <f>IF('8. Wage Rate Penalty'!D175="s",0,IF(J175="N/A; Not eligible, do not fill in remaining columns---&gt;",0,IF(O175="Yes",0,(Q175*R175*'1. General Input'!$D$10))))</f>
        <v>0</v>
      </c>
      <c r="T175" s="269">
        <f>IF('8. Wage Rate Penalty'!D175="H",0,'8. Wage Rate Penalty'!Q175*'1. General Input'!$D$10/52)</f>
        <v>0</v>
      </c>
      <c r="U175" s="271">
        <f t="shared" si="30"/>
        <v>0</v>
      </c>
      <c r="AC175" s="277">
        <f t="shared" si="27"/>
        <v>0</v>
      </c>
    </row>
    <row r="176" spans="1:29" x14ac:dyDescent="0.25">
      <c r="A176" s="265">
        <f t="shared" si="29"/>
        <v>160</v>
      </c>
      <c r="B176" s="501"/>
      <c r="C176" s="502"/>
      <c r="D176" s="502"/>
      <c r="E176" s="507"/>
      <c r="F176" s="504"/>
      <c r="G176" s="505"/>
      <c r="H176" s="506"/>
      <c r="I176" s="494">
        <f t="shared" si="35"/>
        <v>0</v>
      </c>
      <c r="J176" s="335">
        <f t="shared" si="36"/>
        <v>0</v>
      </c>
      <c r="K176" s="507"/>
      <c r="L176" s="507"/>
      <c r="M176" s="337">
        <f t="shared" si="28"/>
        <v>0</v>
      </c>
      <c r="N176" s="507"/>
      <c r="O176" s="338">
        <f t="shared" si="31"/>
        <v>0</v>
      </c>
      <c r="P176" s="339">
        <f t="shared" si="32"/>
        <v>0</v>
      </c>
      <c r="Q176" s="339">
        <f t="shared" si="33"/>
        <v>0</v>
      </c>
      <c r="R176" s="340">
        <f t="shared" si="34"/>
        <v>0</v>
      </c>
      <c r="S176" s="296">
        <f>IF('8. Wage Rate Penalty'!D176="s",0,IF(J176="N/A; Not eligible, do not fill in remaining columns---&gt;",0,IF(O176="Yes",0,(Q176*R176*'1. General Input'!$D$10))))</f>
        <v>0</v>
      </c>
      <c r="T176" s="269">
        <f>IF('8. Wage Rate Penalty'!D176="H",0,'8. Wage Rate Penalty'!Q176*'1. General Input'!$D$10/52)</f>
        <v>0</v>
      </c>
      <c r="U176" s="271">
        <f t="shared" si="30"/>
        <v>0</v>
      </c>
      <c r="AC176" s="277">
        <f t="shared" si="27"/>
        <v>0</v>
      </c>
    </row>
    <row r="177" spans="1:29" x14ac:dyDescent="0.25">
      <c r="A177" s="265">
        <f t="shared" si="29"/>
        <v>161</v>
      </c>
      <c r="B177" s="501"/>
      <c r="C177" s="502"/>
      <c r="D177" s="502"/>
      <c r="E177" s="507"/>
      <c r="F177" s="504"/>
      <c r="G177" s="505"/>
      <c r="H177" s="506"/>
      <c r="I177" s="494">
        <f t="shared" si="35"/>
        <v>0</v>
      </c>
      <c r="J177" s="335">
        <f t="shared" si="36"/>
        <v>0</v>
      </c>
      <c r="K177" s="507"/>
      <c r="L177" s="507"/>
      <c r="M177" s="337">
        <f t="shared" si="28"/>
        <v>0</v>
      </c>
      <c r="N177" s="507"/>
      <c r="O177" s="338">
        <f t="shared" si="31"/>
        <v>0</v>
      </c>
      <c r="P177" s="339">
        <f t="shared" si="32"/>
        <v>0</v>
      </c>
      <c r="Q177" s="339">
        <f t="shared" si="33"/>
        <v>0</v>
      </c>
      <c r="R177" s="340">
        <f t="shared" si="34"/>
        <v>0</v>
      </c>
      <c r="S177" s="296">
        <f>IF('8. Wage Rate Penalty'!D177="s",0,IF(J177="N/A; Not eligible, do not fill in remaining columns---&gt;",0,IF(O177="Yes",0,(Q177*R177*'1. General Input'!$D$10))))</f>
        <v>0</v>
      </c>
      <c r="T177" s="269">
        <f>IF('8. Wage Rate Penalty'!D177="H",0,'8. Wage Rate Penalty'!Q177*'1. General Input'!$D$10/52)</f>
        <v>0</v>
      </c>
      <c r="U177" s="271">
        <f t="shared" si="30"/>
        <v>0</v>
      </c>
      <c r="AC177" s="277">
        <f t="shared" si="27"/>
        <v>0</v>
      </c>
    </row>
    <row r="178" spans="1:29" x14ac:dyDescent="0.25">
      <c r="A178" s="265">
        <f t="shared" si="29"/>
        <v>162</v>
      </c>
      <c r="B178" s="501"/>
      <c r="C178" s="502"/>
      <c r="D178" s="502"/>
      <c r="E178" s="507"/>
      <c r="F178" s="504"/>
      <c r="G178" s="505"/>
      <c r="H178" s="506"/>
      <c r="I178" s="494">
        <f t="shared" si="35"/>
        <v>0</v>
      </c>
      <c r="J178" s="335">
        <f t="shared" si="36"/>
        <v>0</v>
      </c>
      <c r="K178" s="507"/>
      <c r="L178" s="507"/>
      <c r="M178" s="337">
        <f t="shared" si="28"/>
        <v>0</v>
      </c>
      <c r="N178" s="507"/>
      <c r="O178" s="338">
        <f t="shared" si="31"/>
        <v>0</v>
      </c>
      <c r="P178" s="339">
        <f t="shared" si="32"/>
        <v>0</v>
      </c>
      <c r="Q178" s="339">
        <f t="shared" si="33"/>
        <v>0</v>
      </c>
      <c r="R178" s="340">
        <f t="shared" si="34"/>
        <v>0</v>
      </c>
      <c r="S178" s="296">
        <f>IF('8. Wage Rate Penalty'!D178="s",0,IF(J178="N/A; Not eligible, do not fill in remaining columns---&gt;",0,IF(O178="Yes",0,(Q178*R178*'1. General Input'!$D$10))))</f>
        <v>0</v>
      </c>
      <c r="T178" s="269">
        <f>IF('8. Wage Rate Penalty'!D178="H",0,'8. Wage Rate Penalty'!Q178*'1. General Input'!$D$10/52)</f>
        <v>0</v>
      </c>
      <c r="U178" s="271">
        <f t="shared" si="30"/>
        <v>0</v>
      </c>
      <c r="AC178" s="277">
        <f t="shared" si="27"/>
        <v>0</v>
      </c>
    </row>
    <row r="179" spans="1:29" x14ac:dyDescent="0.25">
      <c r="A179" s="265">
        <f t="shared" si="29"/>
        <v>163</v>
      </c>
      <c r="B179" s="501"/>
      <c r="C179" s="502"/>
      <c r="D179" s="502"/>
      <c r="E179" s="507"/>
      <c r="F179" s="504"/>
      <c r="G179" s="505"/>
      <c r="H179" s="506"/>
      <c r="I179" s="494">
        <f t="shared" si="35"/>
        <v>0</v>
      </c>
      <c r="J179" s="335">
        <f t="shared" si="36"/>
        <v>0</v>
      </c>
      <c r="K179" s="507"/>
      <c r="L179" s="507"/>
      <c r="M179" s="337">
        <f t="shared" si="28"/>
        <v>0</v>
      </c>
      <c r="N179" s="507"/>
      <c r="O179" s="338">
        <f t="shared" si="31"/>
        <v>0</v>
      </c>
      <c r="P179" s="339">
        <f t="shared" si="32"/>
        <v>0</v>
      </c>
      <c r="Q179" s="339">
        <f t="shared" si="33"/>
        <v>0</v>
      </c>
      <c r="R179" s="340">
        <f t="shared" si="34"/>
        <v>0</v>
      </c>
      <c r="S179" s="296">
        <f>IF('8. Wage Rate Penalty'!D179="s",0,IF(J179="N/A; Not eligible, do not fill in remaining columns---&gt;",0,IF(O179="Yes",0,(Q179*R179*'1. General Input'!$D$10))))</f>
        <v>0</v>
      </c>
      <c r="T179" s="269">
        <f>IF('8. Wage Rate Penalty'!D179="H",0,'8. Wage Rate Penalty'!Q179*'1. General Input'!$D$10/52)</f>
        <v>0</v>
      </c>
      <c r="U179" s="271">
        <f t="shared" si="30"/>
        <v>0</v>
      </c>
      <c r="AC179" s="277">
        <f t="shared" si="27"/>
        <v>0</v>
      </c>
    </row>
    <row r="180" spans="1:29" x14ac:dyDescent="0.25">
      <c r="A180" s="265">
        <f t="shared" si="29"/>
        <v>164</v>
      </c>
      <c r="B180" s="501"/>
      <c r="C180" s="502"/>
      <c r="D180" s="502"/>
      <c r="E180" s="507"/>
      <c r="F180" s="504"/>
      <c r="G180" s="505"/>
      <c r="H180" s="506"/>
      <c r="I180" s="494">
        <f t="shared" si="35"/>
        <v>0</v>
      </c>
      <c r="J180" s="335">
        <f t="shared" si="36"/>
        <v>0</v>
      </c>
      <c r="K180" s="507"/>
      <c r="L180" s="507"/>
      <c r="M180" s="337">
        <f t="shared" si="28"/>
        <v>0</v>
      </c>
      <c r="N180" s="507"/>
      <c r="O180" s="338">
        <f t="shared" si="31"/>
        <v>0</v>
      </c>
      <c r="P180" s="339">
        <f t="shared" si="32"/>
        <v>0</v>
      </c>
      <c r="Q180" s="339">
        <f t="shared" si="33"/>
        <v>0</v>
      </c>
      <c r="R180" s="340">
        <f t="shared" si="34"/>
        <v>0</v>
      </c>
      <c r="S180" s="296">
        <f>IF('8. Wage Rate Penalty'!D180="s",0,IF(J180="N/A; Not eligible, do not fill in remaining columns---&gt;",0,IF(O180="Yes",0,(Q180*R180*'1. General Input'!$D$10))))</f>
        <v>0</v>
      </c>
      <c r="T180" s="269">
        <f>IF('8. Wage Rate Penalty'!D180="H",0,'8. Wage Rate Penalty'!Q180*'1. General Input'!$D$10/52)</f>
        <v>0</v>
      </c>
      <c r="U180" s="271">
        <f t="shared" si="30"/>
        <v>0</v>
      </c>
      <c r="AC180" s="277">
        <f t="shared" si="27"/>
        <v>0</v>
      </c>
    </row>
    <row r="181" spans="1:29" x14ac:dyDescent="0.25">
      <c r="A181" s="265">
        <f t="shared" si="29"/>
        <v>165</v>
      </c>
      <c r="B181" s="501"/>
      <c r="C181" s="502"/>
      <c r="D181" s="502"/>
      <c r="E181" s="507"/>
      <c r="F181" s="504"/>
      <c r="G181" s="505"/>
      <c r="H181" s="506"/>
      <c r="I181" s="494">
        <f t="shared" si="35"/>
        <v>0</v>
      </c>
      <c r="J181" s="335">
        <f t="shared" si="36"/>
        <v>0</v>
      </c>
      <c r="K181" s="507"/>
      <c r="L181" s="507"/>
      <c r="M181" s="337">
        <f t="shared" si="28"/>
        <v>0</v>
      </c>
      <c r="N181" s="507"/>
      <c r="O181" s="338">
        <f t="shared" si="31"/>
        <v>0</v>
      </c>
      <c r="P181" s="339">
        <f t="shared" si="32"/>
        <v>0</v>
      </c>
      <c r="Q181" s="339">
        <f t="shared" si="33"/>
        <v>0</v>
      </c>
      <c r="R181" s="340">
        <f t="shared" si="34"/>
        <v>0</v>
      </c>
      <c r="S181" s="296">
        <f>IF('8. Wage Rate Penalty'!D181="s",0,IF(J181="N/A; Not eligible, do not fill in remaining columns---&gt;",0,IF(O181="Yes",0,(Q181*R181*'1. General Input'!$D$10))))</f>
        <v>0</v>
      </c>
      <c r="T181" s="269">
        <f>IF('8. Wage Rate Penalty'!D181="H",0,'8. Wage Rate Penalty'!Q181*'1. General Input'!$D$10/52)</f>
        <v>0</v>
      </c>
      <c r="U181" s="271">
        <f t="shared" si="30"/>
        <v>0</v>
      </c>
      <c r="AC181" s="277">
        <f t="shared" si="27"/>
        <v>0</v>
      </c>
    </row>
    <row r="182" spans="1:29" x14ac:dyDescent="0.25">
      <c r="A182" s="265">
        <f t="shared" si="29"/>
        <v>166</v>
      </c>
      <c r="B182" s="501"/>
      <c r="C182" s="502"/>
      <c r="D182" s="502"/>
      <c r="E182" s="507"/>
      <c r="F182" s="504"/>
      <c r="G182" s="505"/>
      <c r="H182" s="506"/>
      <c r="I182" s="494">
        <f t="shared" si="35"/>
        <v>0</v>
      </c>
      <c r="J182" s="335">
        <f t="shared" si="36"/>
        <v>0</v>
      </c>
      <c r="K182" s="507"/>
      <c r="L182" s="507"/>
      <c r="M182" s="337">
        <f t="shared" si="28"/>
        <v>0</v>
      </c>
      <c r="N182" s="507"/>
      <c r="O182" s="338">
        <f t="shared" si="31"/>
        <v>0</v>
      </c>
      <c r="P182" s="339">
        <f t="shared" si="32"/>
        <v>0</v>
      </c>
      <c r="Q182" s="339">
        <f t="shared" si="33"/>
        <v>0</v>
      </c>
      <c r="R182" s="340">
        <f t="shared" si="34"/>
        <v>0</v>
      </c>
      <c r="S182" s="296">
        <f>IF('8. Wage Rate Penalty'!D182="s",0,IF(J182="N/A; Not eligible, do not fill in remaining columns---&gt;",0,IF(O182="Yes",0,(Q182*R182*'1. General Input'!$D$10))))</f>
        <v>0</v>
      </c>
      <c r="T182" s="269">
        <f>IF('8. Wage Rate Penalty'!D182="H",0,'8. Wage Rate Penalty'!Q182*'1. General Input'!$D$10/52)</f>
        <v>0</v>
      </c>
      <c r="U182" s="271">
        <f t="shared" si="30"/>
        <v>0</v>
      </c>
      <c r="AC182" s="277">
        <f t="shared" si="27"/>
        <v>0</v>
      </c>
    </row>
    <row r="183" spans="1:29" x14ac:dyDescent="0.25">
      <c r="A183" s="265">
        <f t="shared" si="29"/>
        <v>167</v>
      </c>
      <c r="B183" s="501"/>
      <c r="C183" s="502"/>
      <c r="D183" s="502"/>
      <c r="E183" s="507"/>
      <c r="F183" s="504"/>
      <c r="G183" s="505"/>
      <c r="H183" s="506"/>
      <c r="I183" s="494">
        <f t="shared" si="35"/>
        <v>0</v>
      </c>
      <c r="J183" s="335">
        <f t="shared" si="36"/>
        <v>0</v>
      </c>
      <c r="K183" s="507"/>
      <c r="L183" s="507"/>
      <c r="M183" s="337">
        <f t="shared" si="28"/>
        <v>0</v>
      </c>
      <c r="N183" s="507"/>
      <c r="O183" s="338">
        <f t="shared" si="31"/>
        <v>0</v>
      </c>
      <c r="P183" s="339">
        <f t="shared" si="32"/>
        <v>0</v>
      </c>
      <c r="Q183" s="339">
        <f t="shared" si="33"/>
        <v>0</v>
      </c>
      <c r="R183" s="340">
        <f t="shared" si="34"/>
        <v>0</v>
      </c>
      <c r="S183" s="296">
        <f>IF('8. Wage Rate Penalty'!D183="s",0,IF(J183="N/A; Not eligible, do not fill in remaining columns---&gt;",0,IF(O183="Yes",0,(Q183*R183*'1. General Input'!$D$10))))</f>
        <v>0</v>
      </c>
      <c r="T183" s="269">
        <f>IF('8. Wage Rate Penalty'!D183="H",0,'8. Wage Rate Penalty'!Q183*'1. General Input'!$D$10/52)</f>
        <v>0</v>
      </c>
      <c r="U183" s="271">
        <f t="shared" si="30"/>
        <v>0</v>
      </c>
      <c r="AC183" s="277">
        <f t="shared" si="27"/>
        <v>0</v>
      </c>
    </row>
    <row r="184" spans="1:29" x14ac:dyDescent="0.25">
      <c r="A184" s="265">
        <f t="shared" si="29"/>
        <v>168</v>
      </c>
      <c r="B184" s="501"/>
      <c r="C184" s="502"/>
      <c r="D184" s="502"/>
      <c r="E184" s="507"/>
      <c r="F184" s="504"/>
      <c r="G184" s="505"/>
      <c r="H184" s="506"/>
      <c r="I184" s="494">
        <f t="shared" si="35"/>
        <v>0</v>
      </c>
      <c r="J184" s="335">
        <f t="shared" si="36"/>
        <v>0</v>
      </c>
      <c r="K184" s="507"/>
      <c r="L184" s="507"/>
      <c r="M184" s="337">
        <f t="shared" si="28"/>
        <v>0</v>
      </c>
      <c r="N184" s="507"/>
      <c r="O184" s="338">
        <f t="shared" si="31"/>
        <v>0</v>
      </c>
      <c r="P184" s="339">
        <f t="shared" si="32"/>
        <v>0</v>
      </c>
      <c r="Q184" s="339">
        <f t="shared" si="33"/>
        <v>0</v>
      </c>
      <c r="R184" s="340">
        <f t="shared" si="34"/>
        <v>0</v>
      </c>
      <c r="S184" s="296">
        <f>IF('8. Wage Rate Penalty'!D184="s",0,IF(J184="N/A; Not eligible, do not fill in remaining columns---&gt;",0,IF(O184="Yes",0,(Q184*R184*'1. General Input'!$D$10))))</f>
        <v>0</v>
      </c>
      <c r="T184" s="269">
        <f>IF('8. Wage Rate Penalty'!D184="H",0,'8. Wage Rate Penalty'!Q184*'1. General Input'!$D$10/52)</f>
        <v>0</v>
      </c>
      <c r="U184" s="271">
        <f t="shared" si="30"/>
        <v>0</v>
      </c>
      <c r="AC184" s="277">
        <f t="shared" si="27"/>
        <v>0</v>
      </c>
    </row>
    <row r="185" spans="1:29" x14ac:dyDescent="0.25">
      <c r="A185" s="265">
        <f t="shared" si="29"/>
        <v>169</v>
      </c>
      <c r="B185" s="501"/>
      <c r="C185" s="502"/>
      <c r="D185" s="502"/>
      <c r="E185" s="507"/>
      <c r="F185" s="504"/>
      <c r="G185" s="505"/>
      <c r="H185" s="506"/>
      <c r="I185" s="494">
        <f t="shared" si="35"/>
        <v>0</v>
      </c>
      <c r="J185" s="335">
        <f t="shared" si="36"/>
        <v>0</v>
      </c>
      <c r="K185" s="507"/>
      <c r="L185" s="507"/>
      <c r="M185" s="337">
        <f t="shared" si="28"/>
        <v>0</v>
      </c>
      <c r="N185" s="507"/>
      <c r="O185" s="338">
        <f t="shared" si="31"/>
        <v>0</v>
      </c>
      <c r="P185" s="339">
        <f t="shared" si="32"/>
        <v>0</v>
      </c>
      <c r="Q185" s="339">
        <f t="shared" si="33"/>
        <v>0</v>
      </c>
      <c r="R185" s="340">
        <f t="shared" si="34"/>
        <v>0</v>
      </c>
      <c r="S185" s="296">
        <f>IF('8. Wage Rate Penalty'!D185="s",0,IF(J185="N/A; Not eligible, do not fill in remaining columns---&gt;",0,IF(O185="Yes",0,(Q185*R185*'1. General Input'!$D$10))))</f>
        <v>0</v>
      </c>
      <c r="T185" s="269">
        <f>IF('8. Wage Rate Penalty'!D185="H",0,'8. Wage Rate Penalty'!Q185*'1. General Input'!$D$10/52)</f>
        <v>0</v>
      </c>
      <c r="U185" s="271">
        <f t="shared" si="30"/>
        <v>0</v>
      </c>
      <c r="AC185" s="277">
        <f t="shared" si="27"/>
        <v>0</v>
      </c>
    </row>
    <row r="186" spans="1:29" x14ac:dyDescent="0.25">
      <c r="A186" s="265">
        <f t="shared" si="29"/>
        <v>170</v>
      </c>
      <c r="B186" s="501"/>
      <c r="C186" s="502"/>
      <c r="D186" s="502"/>
      <c r="E186" s="507"/>
      <c r="F186" s="504"/>
      <c r="G186" s="505"/>
      <c r="H186" s="506"/>
      <c r="I186" s="494">
        <f t="shared" si="35"/>
        <v>0</v>
      </c>
      <c r="J186" s="335">
        <f t="shared" si="36"/>
        <v>0</v>
      </c>
      <c r="K186" s="507"/>
      <c r="L186" s="507"/>
      <c r="M186" s="337">
        <f t="shared" si="28"/>
        <v>0</v>
      </c>
      <c r="N186" s="507"/>
      <c r="O186" s="338">
        <f t="shared" si="31"/>
        <v>0</v>
      </c>
      <c r="P186" s="339">
        <f t="shared" si="32"/>
        <v>0</v>
      </c>
      <c r="Q186" s="339">
        <f t="shared" si="33"/>
        <v>0</v>
      </c>
      <c r="R186" s="340">
        <f t="shared" si="34"/>
        <v>0</v>
      </c>
      <c r="S186" s="296">
        <f>IF('8. Wage Rate Penalty'!D186="s",0,IF(J186="N/A; Not eligible, do not fill in remaining columns---&gt;",0,IF(O186="Yes",0,(Q186*R186*'1. General Input'!$D$10))))</f>
        <v>0</v>
      </c>
      <c r="T186" s="269">
        <f>IF('8. Wage Rate Penalty'!D186="H",0,'8. Wage Rate Penalty'!Q186*'1. General Input'!$D$10/52)</f>
        <v>0</v>
      </c>
      <c r="U186" s="271">
        <f t="shared" si="30"/>
        <v>0</v>
      </c>
      <c r="AC186" s="277">
        <f t="shared" si="27"/>
        <v>0</v>
      </c>
    </row>
    <row r="187" spans="1:29" x14ac:dyDescent="0.25">
      <c r="A187" s="265">
        <f t="shared" si="29"/>
        <v>171</v>
      </c>
      <c r="B187" s="501"/>
      <c r="C187" s="502"/>
      <c r="D187" s="502"/>
      <c r="E187" s="507"/>
      <c r="F187" s="504"/>
      <c r="G187" s="505"/>
      <c r="H187" s="506"/>
      <c r="I187" s="494">
        <f t="shared" si="35"/>
        <v>0</v>
      </c>
      <c r="J187" s="335">
        <f t="shared" si="36"/>
        <v>0</v>
      </c>
      <c r="K187" s="507"/>
      <c r="L187" s="507"/>
      <c r="M187" s="337">
        <f t="shared" si="28"/>
        <v>0</v>
      </c>
      <c r="N187" s="507"/>
      <c r="O187" s="338">
        <f t="shared" si="31"/>
        <v>0</v>
      </c>
      <c r="P187" s="339">
        <f t="shared" si="32"/>
        <v>0</v>
      </c>
      <c r="Q187" s="339">
        <f t="shared" si="33"/>
        <v>0</v>
      </c>
      <c r="R187" s="340">
        <f t="shared" si="34"/>
        <v>0</v>
      </c>
      <c r="S187" s="296">
        <f>IF('8. Wage Rate Penalty'!D187="s",0,IF(J187="N/A; Not eligible, do not fill in remaining columns---&gt;",0,IF(O187="Yes",0,(Q187*R187*'1. General Input'!$D$10))))</f>
        <v>0</v>
      </c>
      <c r="T187" s="269">
        <f>IF('8. Wage Rate Penalty'!D187="H",0,'8. Wage Rate Penalty'!Q187*'1. General Input'!$D$10/52)</f>
        <v>0</v>
      </c>
      <c r="U187" s="271">
        <f t="shared" si="30"/>
        <v>0</v>
      </c>
      <c r="AC187" s="277">
        <f t="shared" si="27"/>
        <v>0</v>
      </c>
    </row>
    <row r="188" spans="1:29" x14ac:dyDescent="0.25">
      <c r="A188" s="265">
        <f t="shared" si="29"/>
        <v>172</v>
      </c>
      <c r="B188" s="501"/>
      <c r="C188" s="502"/>
      <c r="D188" s="502"/>
      <c r="E188" s="507"/>
      <c r="F188" s="504"/>
      <c r="G188" s="505"/>
      <c r="H188" s="506"/>
      <c r="I188" s="494">
        <f t="shared" si="35"/>
        <v>0</v>
      </c>
      <c r="J188" s="335">
        <f t="shared" si="36"/>
        <v>0</v>
      </c>
      <c r="K188" s="507"/>
      <c r="L188" s="507"/>
      <c r="M188" s="337">
        <f t="shared" si="28"/>
        <v>0</v>
      </c>
      <c r="N188" s="507"/>
      <c r="O188" s="338">
        <f t="shared" si="31"/>
        <v>0</v>
      </c>
      <c r="P188" s="339">
        <f t="shared" si="32"/>
        <v>0</v>
      </c>
      <c r="Q188" s="339">
        <f t="shared" si="33"/>
        <v>0</v>
      </c>
      <c r="R188" s="340">
        <f t="shared" si="34"/>
        <v>0</v>
      </c>
      <c r="S188" s="296">
        <f>IF('8. Wage Rate Penalty'!D188="s",0,IF(J188="N/A; Not eligible, do not fill in remaining columns---&gt;",0,IF(O188="Yes",0,(Q188*R188*'1. General Input'!$D$10))))</f>
        <v>0</v>
      </c>
      <c r="T188" s="269">
        <f>IF('8. Wage Rate Penalty'!D188="H",0,'8. Wage Rate Penalty'!Q188*'1. General Input'!$D$10/52)</f>
        <v>0</v>
      </c>
      <c r="U188" s="271">
        <f t="shared" si="30"/>
        <v>0</v>
      </c>
      <c r="AC188" s="277">
        <f t="shared" si="27"/>
        <v>0</v>
      </c>
    </row>
    <row r="189" spans="1:29" x14ac:dyDescent="0.25">
      <c r="A189" s="265">
        <f t="shared" si="29"/>
        <v>173</v>
      </c>
      <c r="B189" s="501"/>
      <c r="C189" s="502"/>
      <c r="D189" s="502"/>
      <c r="E189" s="507"/>
      <c r="F189" s="504"/>
      <c r="G189" s="505"/>
      <c r="H189" s="506"/>
      <c r="I189" s="494">
        <f t="shared" si="35"/>
        <v>0</v>
      </c>
      <c r="J189" s="335">
        <f t="shared" si="36"/>
        <v>0</v>
      </c>
      <c r="K189" s="507"/>
      <c r="L189" s="507"/>
      <c r="M189" s="337">
        <f t="shared" si="28"/>
        <v>0</v>
      </c>
      <c r="N189" s="507"/>
      <c r="O189" s="338">
        <f t="shared" si="31"/>
        <v>0</v>
      </c>
      <c r="P189" s="339">
        <f t="shared" si="32"/>
        <v>0</v>
      </c>
      <c r="Q189" s="339">
        <f t="shared" si="33"/>
        <v>0</v>
      </c>
      <c r="R189" s="340">
        <f t="shared" si="34"/>
        <v>0</v>
      </c>
      <c r="S189" s="296">
        <f>IF('8. Wage Rate Penalty'!D189="s",0,IF(J189="N/A; Not eligible, do not fill in remaining columns---&gt;",0,IF(O189="Yes",0,(Q189*R189*'1. General Input'!$D$10))))</f>
        <v>0</v>
      </c>
      <c r="T189" s="269">
        <f>IF('8. Wage Rate Penalty'!D189="H",0,'8. Wage Rate Penalty'!Q189*'1. General Input'!$D$10/52)</f>
        <v>0</v>
      </c>
      <c r="U189" s="271">
        <f t="shared" si="30"/>
        <v>0</v>
      </c>
      <c r="AC189" s="277">
        <f t="shared" si="27"/>
        <v>0</v>
      </c>
    </row>
    <row r="190" spans="1:29" x14ac:dyDescent="0.25">
      <c r="A190" s="265">
        <f t="shared" si="29"/>
        <v>174</v>
      </c>
      <c r="B190" s="501"/>
      <c r="C190" s="502"/>
      <c r="D190" s="502"/>
      <c r="E190" s="507"/>
      <c r="F190" s="504"/>
      <c r="G190" s="505"/>
      <c r="H190" s="506"/>
      <c r="I190" s="494">
        <f t="shared" si="35"/>
        <v>0</v>
      </c>
      <c r="J190" s="335">
        <f t="shared" si="36"/>
        <v>0</v>
      </c>
      <c r="K190" s="507"/>
      <c r="L190" s="507"/>
      <c r="M190" s="337">
        <f t="shared" si="28"/>
        <v>0</v>
      </c>
      <c r="N190" s="507"/>
      <c r="O190" s="338">
        <f t="shared" si="31"/>
        <v>0</v>
      </c>
      <c r="P190" s="339">
        <f t="shared" si="32"/>
        <v>0</v>
      </c>
      <c r="Q190" s="339">
        <f t="shared" si="33"/>
        <v>0</v>
      </c>
      <c r="R190" s="340">
        <f t="shared" si="34"/>
        <v>0</v>
      </c>
      <c r="S190" s="296">
        <f>IF('8. Wage Rate Penalty'!D190="s",0,IF(J190="N/A; Not eligible, do not fill in remaining columns---&gt;",0,IF(O190="Yes",0,(Q190*R190*'1. General Input'!$D$10))))</f>
        <v>0</v>
      </c>
      <c r="T190" s="269">
        <f>IF('8. Wage Rate Penalty'!D190="H",0,'8. Wage Rate Penalty'!Q190*'1. General Input'!$D$10/52)</f>
        <v>0</v>
      </c>
      <c r="U190" s="271">
        <f t="shared" si="30"/>
        <v>0</v>
      </c>
      <c r="AC190" s="277">
        <f t="shared" si="27"/>
        <v>0</v>
      </c>
    </row>
    <row r="191" spans="1:29" x14ac:dyDescent="0.25">
      <c r="A191" s="265">
        <f t="shared" si="29"/>
        <v>175</v>
      </c>
      <c r="B191" s="501"/>
      <c r="C191" s="502"/>
      <c r="D191" s="502"/>
      <c r="E191" s="507"/>
      <c r="F191" s="504"/>
      <c r="G191" s="505"/>
      <c r="H191" s="506"/>
      <c r="I191" s="494">
        <f t="shared" si="35"/>
        <v>0</v>
      </c>
      <c r="J191" s="335">
        <f t="shared" si="36"/>
        <v>0</v>
      </c>
      <c r="K191" s="507"/>
      <c r="L191" s="507"/>
      <c r="M191" s="337">
        <f t="shared" si="28"/>
        <v>0</v>
      </c>
      <c r="N191" s="507"/>
      <c r="O191" s="338">
        <f t="shared" si="31"/>
        <v>0</v>
      </c>
      <c r="P191" s="339">
        <f t="shared" si="32"/>
        <v>0</v>
      </c>
      <c r="Q191" s="339">
        <f t="shared" si="33"/>
        <v>0</v>
      </c>
      <c r="R191" s="340">
        <f t="shared" si="34"/>
        <v>0</v>
      </c>
      <c r="S191" s="296">
        <f>IF('8. Wage Rate Penalty'!D191="s",0,IF(J191="N/A; Not eligible, do not fill in remaining columns---&gt;",0,IF(O191="Yes",0,(Q191*R191*'1. General Input'!$D$10))))</f>
        <v>0</v>
      </c>
      <c r="T191" s="269">
        <f>IF('8. Wage Rate Penalty'!D191="H",0,'8. Wage Rate Penalty'!Q191*'1. General Input'!$D$10/52)</f>
        <v>0</v>
      </c>
      <c r="U191" s="271">
        <f t="shared" si="30"/>
        <v>0</v>
      </c>
      <c r="AC191" s="277">
        <f t="shared" si="27"/>
        <v>0</v>
      </c>
    </row>
    <row r="192" spans="1:29" x14ac:dyDescent="0.25">
      <c r="A192" s="265">
        <f t="shared" si="29"/>
        <v>176</v>
      </c>
      <c r="B192" s="501"/>
      <c r="C192" s="502"/>
      <c r="D192" s="502"/>
      <c r="E192" s="507"/>
      <c r="F192" s="504"/>
      <c r="G192" s="505"/>
      <c r="H192" s="506"/>
      <c r="I192" s="494">
        <f t="shared" si="35"/>
        <v>0</v>
      </c>
      <c r="J192" s="335">
        <f t="shared" si="36"/>
        <v>0</v>
      </c>
      <c r="K192" s="507"/>
      <c r="L192" s="507"/>
      <c r="M192" s="337">
        <f t="shared" si="28"/>
        <v>0</v>
      </c>
      <c r="N192" s="507"/>
      <c r="O192" s="338">
        <f t="shared" si="31"/>
        <v>0</v>
      </c>
      <c r="P192" s="339">
        <f t="shared" si="32"/>
        <v>0</v>
      </c>
      <c r="Q192" s="339">
        <f t="shared" si="33"/>
        <v>0</v>
      </c>
      <c r="R192" s="340">
        <f t="shared" si="34"/>
        <v>0</v>
      </c>
      <c r="S192" s="296">
        <f>IF('8. Wage Rate Penalty'!D192="s",0,IF(J192="N/A; Not eligible, do not fill in remaining columns---&gt;",0,IF(O192="Yes",0,(Q192*R192*'1. General Input'!$D$10))))</f>
        <v>0</v>
      </c>
      <c r="T192" s="269">
        <f>IF('8. Wage Rate Penalty'!D192="H",0,'8. Wage Rate Penalty'!Q192*'1. General Input'!$D$10/52)</f>
        <v>0</v>
      </c>
      <c r="U192" s="271">
        <f t="shared" si="30"/>
        <v>0</v>
      </c>
      <c r="AC192" s="277">
        <f t="shared" si="27"/>
        <v>0</v>
      </c>
    </row>
    <row r="193" spans="1:29" x14ac:dyDescent="0.25">
      <c r="A193" s="265">
        <f t="shared" si="29"/>
        <v>177</v>
      </c>
      <c r="B193" s="501"/>
      <c r="C193" s="502"/>
      <c r="D193" s="502"/>
      <c r="E193" s="507"/>
      <c r="F193" s="504"/>
      <c r="G193" s="505"/>
      <c r="H193" s="506"/>
      <c r="I193" s="494">
        <f t="shared" si="35"/>
        <v>0</v>
      </c>
      <c r="J193" s="335">
        <f t="shared" si="36"/>
        <v>0</v>
      </c>
      <c r="K193" s="507"/>
      <c r="L193" s="507"/>
      <c r="M193" s="337">
        <f t="shared" si="28"/>
        <v>0</v>
      </c>
      <c r="N193" s="507"/>
      <c r="O193" s="338">
        <f t="shared" si="31"/>
        <v>0</v>
      </c>
      <c r="P193" s="339">
        <f t="shared" si="32"/>
        <v>0</v>
      </c>
      <c r="Q193" s="339">
        <f t="shared" si="33"/>
        <v>0</v>
      </c>
      <c r="R193" s="340">
        <f t="shared" si="34"/>
        <v>0</v>
      </c>
      <c r="S193" s="296">
        <f>IF('8. Wage Rate Penalty'!D193="s",0,IF(J193="N/A; Not eligible, do not fill in remaining columns---&gt;",0,IF(O193="Yes",0,(Q193*R193*'1. General Input'!$D$10))))</f>
        <v>0</v>
      </c>
      <c r="T193" s="269">
        <f>IF('8. Wage Rate Penalty'!D193="H",0,'8. Wage Rate Penalty'!Q193*'1. General Input'!$D$10/52)</f>
        <v>0</v>
      </c>
      <c r="U193" s="271">
        <f t="shared" si="30"/>
        <v>0</v>
      </c>
      <c r="AC193" s="277">
        <f t="shared" si="27"/>
        <v>0</v>
      </c>
    </row>
    <row r="194" spans="1:29" x14ac:dyDescent="0.25">
      <c r="A194" s="265">
        <f t="shared" si="29"/>
        <v>178</v>
      </c>
      <c r="B194" s="501"/>
      <c r="C194" s="502"/>
      <c r="D194" s="502"/>
      <c r="E194" s="507"/>
      <c r="F194" s="504"/>
      <c r="G194" s="505"/>
      <c r="H194" s="506"/>
      <c r="I194" s="494">
        <f t="shared" si="35"/>
        <v>0</v>
      </c>
      <c r="J194" s="335">
        <f t="shared" si="36"/>
        <v>0</v>
      </c>
      <c r="K194" s="507"/>
      <c r="L194" s="507"/>
      <c r="M194" s="337">
        <f t="shared" si="28"/>
        <v>0</v>
      </c>
      <c r="N194" s="507"/>
      <c r="O194" s="338">
        <f t="shared" si="31"/>
        <v>0</v>
      </c>
      <c r="P194" s="339">
        <f t="shared" si="32"/>
        <v>0</v>
      </c>
      <c r="Q194" s="339">
        <f t="shared" si="33"/>
        <v>0</v>
      </c>
      <c r="R194" s="340">
        <f t="shared" si="34"/>
        <v>0</v>
      </c>
      <c r="S194" s="296">
        <f>IF('8. Wage Rate Penalty'!D194="s",0,IF(J194="N/A; Not eligible, do not fill in remaining columns---&gt;",0,IF(O194="Yes",0,(Q194*R194*'1. General Input'!$D$10))))</f>
        <v>0</v>
      </c>
      <c r="T194" s="269">
        <f>IF('8. Wage Rate Penalty'!D194="H",0,'8. Wage Rate Penalty'!Q194*'1. General Input'!$D$10/52)</f>
        <v>0</v>
      </c>
      <c r="U194" s="271">
        <f t="shared" si="30"/>
        <v>0</v>
      </c>
      <c r="AC194" s="277">
        <f t="shared" si="27"/>
        <v>0</v>
      </c>
    </row>
    <row r="195" spans="1:29" x14ac:dyDescent="0.25">
      <c r="A195" s="265">
        <f t="shared" si="29"/>
        <v>179</v>
      </c>
      <c r="B195" s="501"/>
      <c r="C195" s="502"/>
      <c r="D195" s="502"/>
      <c r="E195" s="507"/>
      <c r="F195" s="504"/>
      <c r="G195" s="505"/>
      <c r="H195" s="506"/>
      <c r="I195" s="494">
        <f t="shared" si="35"/>
        <v>0</v>
      </c>
      <c r="J195" s="335">
        <f t="shared" si="36"/>
        <v>0</v>
      </c>
      <c r="K195" s="507"/>
      <c r="L195" s="507"/>
      <c r="M195" s="337">
        <f t="shared" si="28"/>
        <v>0</v>
      </c>
      <c r="N195" s="507"/>
      <c r="O195" s="338">
        <f t="shared" si="31"/>
        <v>0</v>
      </c>
      <c r="P195" s="339">
        <f t="shared" si="32"/>
        <v>0</v>
      </c>
      <c r="Q195" s="339">
        <f t="shared" si="33"/>
        <v>0</v>
      </c>
      <c r="R195" s="340">
        <f t="shared" si="34"/>
        <v>0</v>
      </c>
      <c r="S195" s="296">
        <f>IF('8. Wage Rate Penalty'!D195="s",0,IF(J195="N/A; Not eligible, do not fill in remaining columns---&gt;",0,IF(O195="Yes",0,(Q195*R195*'1. General Input'!$D$10))))</f>
        <v>0</v>
      </c>
      <c r="T195" s="269">
        <f>IF('8. Wage Rate Penalty'!D195="H",0,'8. Wage Rate Penalty'!Q195*'1. General Input'!$D$10/52)</f>
        <v>0</v>
      </c>
      <c r="U195" s="271">
        <f t="shared" si="30"/>
        <v>0</v>
      </c>
      <c r="AC195" s="277">
        <f t="shared" si="27"/>
        <v>0</v>
      </c>
    </row>
    <row r="196" spans="1:29" x14ac:dyDescent="0.25">
      <c r="A196" s="265">
        <f t="shared" si="29"/>
        <v>180</v>
      </c>
      <c r="B196" s="501"/>
      <c r="C196" s="502"/>
      <c r="D196" s="502"/>
      <c r="E196" s="507"/>
      <c r="F196" s="504"/>
      <c r="G196" s="505"/>
      <c r="H196" s="506"/>
      <c r="I196" s="494">
        <f t="shared" si="35"/>
        <v>0</v>
      </c>
      <c r="J196" s="335">
        <f t="shared" si="36"/>
        <v>0</v>
      </c>
      <c r="K196" s="507"/>
      <c r="L196" s="507"/>
      <c r="M196" s="337">
        <f t="shared" si="28"/>
        <v>0</v>
      </c>
      <c r="N196" s="507"/>
      <c r="O196" s="338">
        <f t="shared" si="31"/>
        <v>0</v>
      </c>
      <c r="P196" s="339">
        <f t="shared" si="32"/>
        <v>0</v>
      </c>
      <c r="Q196" s="339">
        <f t="shared" si="33"/>
        <v>0</v>
      </c>
      <c r="R196" s="340">
        <f t="shared" si="34"/>
        <v>0</v>
      </c>
      <c r="S196" s="296">
        <f>IF('8. Wage Rate Penalty'!D196="s",0,IF(J196="N/A; Not eligible, do not fill in remaining columns---&gt;",0,IF(O196="Yes",0,(Q196*R196*'1. General Input'!$D$10))))</f>
        <v>0</v>
      </c>
      <c r="T196" s="269">
        <f>IF('8. Wage Rate Penalty'!D196="H",0,'8. Wage Rate Penalty'!Q196*'1. General Input'!$D$10/52)</f>
        <v>0</v>
      </c>
      <c r="U196" s="271">
        <f t="shared" si="30"/>
        <v>0</v>
      </c>
      <c r="AC196" s="277">
        <f t="shared" si="27"/>
        <v>0</v>
      </c>
    </row>
    <row r="197" spans="1:29" x14ac:dyDescent="0.25">
      <c r="A197" s="265">
        <f t="shared" si="29"/>
        <v>181</v>
      </c>
      <c r="B197" s="501"/>
      <c r="C197" s="502"/>
      <c r="D197" s="502"/>
      <c r="E197" s="507"/>
      <c r="F197" s="504"/>
      <c r="G197" s="505"/>
      <c r="H197" s="506"/>
      <c r="I197" s="494">
        <f t="shared" si="35"/>
        <v>0</v>
      </c>
      <c r="J197" s="335">
        <f t="shared" si="36"/>
        <v>0</v>
      </c>
      <c r="K197" s="507"/>
      <c r="L197" s="507"/>
      <c r="M197" s="337">
        <f t="shared" si="28"/>
        <v>0</v>
      </c>
      <c r="N197" s="507"/>
      <c r="O197" s="338">
        <f t="shared" si="31"/>
        <v>0</v>
      </c>
      <c r="P197" s="339">
        <f t="shared" si="32"/>
        <v>0</v>
      </c>
      <c r="Q197" s="339">
        <f t="shared" si="33"/>
        <v>0</v>
      </c>
      <c r="R197" s="340">
        <f t="shared" si="34"/>
        <v>0</v>
      </c>
      <c r="S197" s="296">
        <f>IF('8. Wage Rate Penalty'!D197="s",0,IF(J197="N/A; Not eligible, do not fill in remaining columns---&gt;",0,IF(O197="Yes",0,(Q197*R197*'1. General Input'!$D$10))))</f>
        <v>0</v>
      </c>
      <c r="T197" s="269">
        <f>IF('8. Wage Rate Penalty'!D197="H",0,'8. Wage Rate Penalty'!Q197*'1. General Input'!$D$10/52)</f>
        <v>0</v>
      </c>
      <c r="U197" s="271">
        <f t="shared" si="30"/>
        <v>0</v>
      </c>
      <c r="AC197" s="277">
        <f t="shared" si="27"/>
        <v>0</v>
      </c>
    </row>
    <row r="198" spans="1:29" x14ac:dyDescent="0.25">
      <c r="A198" s="265">
        <f t="shared" si="29"/>
        <v>182</v>
      </c>
      <c r="B198" s="501"/>
      <c r="C198" s="502"/>
      <c r="D198" s="502"/>
      <c r="E198" s="507"/>
      <c r="F198" s="504"/>
      <c r="G198" s="505"/>
      <c r="H198" s="506"/>
      <c r="I198" s="494">
        <f t="shared" si="35"/>
        <v>0</v>
      </c>
      <c r="J198" s="335">
        <f t="shared" si="36"/>
        <v>0</v>
      </c>
      <c r="K198" s="507"/>
      <c r="L198" s="507"/>
      <c r="M198" s="337">
        <f t="shared" si="28"/>
        <v>0</v>
      </c>
      <c r="N198" s="507"/>
      <c r="O198" s="338">
        <f t="shared" si="31"/>
        <v>0</v>
      </c>
      <c r="P198" s="339">
        <f t="shared" si="32"/>
        <v>0</v>
      </c>
      <c r="Q198" s="339">
        <f t="shared" si="33"/>
        <v>0</v>
      </c>
      <c r="R198" s="340">
        <f t="shared" si="34"/>
        <v>0</v>
      </c>
      <c r="S198" s="296">
        <f>IF('8. Wage Rate Penalty'!D198="s",0,IF(J198="N/A; Not eligible, do not fill in remaining columns---&gt;",0,IF(O198="Yes",0,(Q198*R198*'1. General Input'!$D$10))))</f>
        <v>0</v>
      </c>
      <c r="T198" s="269">
        <f>IF('8. Wage Rate Penalty'!D198="H",0,'8. Wage Rate Penalty'!Q198*'1. General Input'!$D$10/52)</f>
        <v>0</v>
      </c>
      <c r="U198" s="271">
        <f t="shared" si="30"/>
        <v>0</v>
      </c>
      <c r="AC198" s="277">
        <f t="shared" si="27"/>
        <v>0</v>
      </c>
    </row>
    <row r="199" spans="1:29" x14ac:dyDescent="0.25">
      <c r="A199" s="265">
        <f t="shared" si="29"/>
        <v>183</v>
      </c>
      <c r="B199" s="501"/>
      <c r="C199" s="502"/>
      <c r="D199" s="502"/>
      <c r="E199" s="507"/>
      <c r="F199" s="504"/>
      <c r="G199" s="505"/>
      <c r="H199" s="506"/>
      <c r="I199" s="494">
        <f t="shared" si="35"/>
        <v>0</v>
      </c>
      <c r="J199" s="335">
        <f t="shared" si="36"/>
        <v>0</v>
      </c>
      <c r="K199" s="507"/>
      <c r="L199" s="507"/>
      <c r="M199" s="337">
        <f t="shared" si="28"/>
        <v>0</v>
      </c>
      <c r="N199" s="507"/>
      <c r="O199" s="338">
        <f t="shared" si="31"/>
        <v>0</v>
      </c>
      <c r="P199" s="339">
        <f t="shared" si="32"/>
        <v>0</v>
      </c>
      <c r="Q199" s="339">
        <f t="shared" si="33"/>
        <v>0</v>
      </c>
      <c r="R199" s="340">
        <f t="shared" si="34"/>
        <v>0</v>
      </c>
      <c r="S199" s="296">
        <f>IF('8. Wage Rate Penalty'!D199="s",0,IF(J199="N/A; Not eligible, do not fill in remaining columns---&gt;",0,IF(O199="Yes",0,(Q199*R199*'1. General Input'!$D$10))))</f>
        <v>0</v>
      </c>
      <c r="T199" s="269">
        <f>IF('8. Wage Rate Penalty'!D199="H",0,'8. Wage Rate Penalty'!Q199*'1. General Input'!$D$10/52)</f>
        <v>0</v>
      </c>
      <c r="U199" s="271">
        <f t="shared" si="30"/>
        <v>0</v>
      </c>
      <c r="AC199" s="277">
        <f t="shared" si="27"/>
        <v>0</v>
      </c>
    </row>
    <row r="200" spans="1:29" x14ac:dyDescent="0.25">
      <c r="A200" s="265">
        <f t="shared" si="29"/>
        <v>184</v>
      </c>
      <c r="B200" s="501"/>
      <c r="C200" s="502"/>
      <c r="D200" s="502"/>
      <c r="E200" s="507"/>
      <c r="F200" s="504"/>
      <c r="G200" s="505"/>
      <c r="H200" s="506"/>
      <c r="I200" s="494">
        <f t="shared" si="35"/>
        <v>0</v>
      </c>
      <c r="J200" s="335">
        <f t="shared" si="36"/>
        <v>0</v>
      </c>
      <c r="K200" s="507"/>
      <c r="L200" s="507"/>
      <c r="M200" s="337">
        <f t="shared" si="28"/>
        <v>0</v>
      </c>
      <c r="N200" s="507"/>
      <c r="O200" s="338">
        <f t="shared" si="31"/>
        <v>0</v>
      </c>
      <c r="P200" s="339">
        <f t="shared" si="32"/>
        <v>0</v>
      </c>
      <c r="Q200" s="339">
        <f t="shared" si="33"/>
        <v>0</v>
      </c>
      <c r="R200" s="340">
        <f t="shared" si="34"/>
        <v>0</v>
      </c>
      <c r="S200" s="296">
        <f>IF('8. Wage Rate Penalty'!D200="s",0,IF(J200="N/A; Not eligible, do not fill in remaining columns---&gt;",0,IF(O200="Yes",0,(Q200*R200*'1. General Input'!$D$10))))</f>
        <v>0</v>
      </c>
      <c r="T200" s="269">
        <f>IF('8. Wage Rate Penalty'!D200="H",0,'8. Wage Rate Penalty'!Q200*'1. General Input'!$D$10/52)</f>
        <v>0</v>
      </c>
      <c r="U200" s="271">
        <f t="shared" si="30"/>
        <v>0</v>
      </c>
      <c r="AC200" s="277">
        <f t="shared" si="27"/>
        <v>0</v>
      </c>
    </row>
    <row r="201" spans="1:29" x14ac:dyDescent="0.25">
      <c r="A201" s="265">
        <f t="shared" si="29"/>
        <v>185</v>
      </c>
      <c r="B201" s="501"/>
      <c r="C201" s="502"/>
      <c r="D201" s="502"/>
      <c r="E201" s="507"/>
      <c r="F201" s="504"/>
      <c r="G201" s="505"/>
      <c r="H201" s="506"/>
      <c r="I201" s="494">
        <f t="shared" si="35"/>
        <v>0</v>
      </c>
      <c r="J201" s="335">
        <f t="shared" si="36"/>
        <v>0</v>
      </c>
      <c r="K201" s="507"/>
      <c r="L201" s="507"/>
      <c r="M201" s="337">
        <f t="shared" si="28"/>
        <v>0</v>
      </c>
      <c r="N201" s="507"/>
      <c r="O201" s="338">
        <f t="shared" si="31"/>
        <v>0</v>
      </c>
      <c r="P201" s="339">
        <f t="shared" si="32"/>
        <v>0</v>
      </c>
      <c r="Q201" s="339">
        <f t="shared" si="33"/>
        <v>0</v>
      </c>
      <c r="R201" s="340">
        <f t="shared" si="34"/>
        <v>0</v>
      </c>
      <c r="S201" s="296">
        <f>IF('8. Wage Rate Penalty'!D201="s",0,IF(J201="N/A; Not eligible, do not fill in remaining columns---&gt;",0,IF(O201="Yes",0,(Q201*R201*'1. General Input'!$D$10))))</f>
        <v>0</v>
      </c>
      <c r="T201" s="269">
        <f>IF('8. Wage Rate Penalty'!D201="H",0,'8. Wage Rate Penalty'!Q201*'1. General Input'!$D$10/52)</f>
        <v>0</v>
      </c>
      <c r="U201" s="271">
        <f t="shared" si="30"/>
        <v>0</v>
      </c>
      <c r="AC201" s="277">
        <f t="shared" si="27"/>
        <v>0</v>
      </c>
    </row>
    <row r="202" spans="1:29" x14ac:dyDescent="0.25">
      <c r="A202" s="265">
        <f t="shared" si="29"/>
        <v>186</v>
      </c>
      <c r="B202" s="501"/>
      <c r="C202" s="502"/>
      <c r="D202" s="502"/>
      <c r="E202" s="507"/>
      <c r="F202" s="504"/>
      <c r="G202" s="505"/>
      <c r="H202" s="506"/>
      <c r="I202" s="494">
        <f t="shared" si="35"/>
        <v>0</v>
      </c>
      <c r="J202" s="335">
        <f t="shared" si="36"/>
        <v>0</v>
      </c>
      <c r="K202" s="507"/>
      <c r="L202" s="507"/>
      <c r="M202" s="337">
        <f t="shared" si="28"/>
        <v>0</v>
      </c>
      <c r="N202" s="507"/>
      <c r="O202" s="338">
        <f t="shared" si="31"/>
        <v>0</v>
      </c>
      <c r="P202" s="339">
        <f t="shared" si="32"/>
        <v>0</v>
      </c>
      <c r="Q202" s="339">
        <f t="shared" si="33"/>
        <v>0</v>
      </c>
      <c r="R202" s="340">
        <f t="shared" si="34"/>
        <v>0</v>
      </c>
      <c r="S202" s="296">
        <f>IF('8. Wage Rate Penalty'!D202="s",0,IF(J202="N/A; Not eligible, do not fill in remaining columns---&gt;",0,IF(O202="Yes",0,(Q202*R202*'1. General Input'!$D$10))))</f>
        <v>0</v>
      </c>
      <c r="T202" s="269">
        <f>IF('8. Wage Rate Penalty'!D202="H",0,'8. Wage Rate Penalty'!Q202*'1. General Input'!$D$10/52)</f>
        <v>0</v>
      </c>
      <c r="U202" s="271">
        <f t="shared" si="30"/>
        <v>0</v>
      </c>
      <c r="AC202" s="277">
        <f t="shared" si="27"/>
        <v>0</v>
      </c>
    </row>
    <row r="203" spans="1:29" x14ac:dyDescent="0.25">
      <c r="A203" s="265">
        <f t="shared" si="29"/>
        <v>187</v>
      </c>
      <c r="B203" s="501"/>
      <c r="C203" s="502"/>
      <c r="D203" s="502"/>
      <c r="E203" s="507"/>
      <c r="F203" s="504"/>
      <c r="G203" s="505"/>
      <c r="H203" s="506"/>
      <c r="I203" s="494">
        <f t="shared" si="35"/>
        <v>0</v>
      </c>
      <c r="J203" s="335">
        <f t="shared" si="36"/>
        <v>0</v>
      </c>
      <c r="K203" s="507"/>
      <c r="L203" s="507"/>
      <c r="M203" s="337">
        <f t="shared" si="28"/>
        <v>0</v>
      </c>
      <c r="N203" s="507"/>
      <c r="O203" s="338">
        <f t="shared" si="31"/>
        <v>0</v>
      </c>
      <c r="P203" s="339">
        <f t="shared" si="32"/>
        <v>0</v>
      </c>
      <c r="Q203" s="339">
        <f t="shared" si="33"/>
        <v>0</v>
      </c>
      <c r="R203" s="340">
        <f t="shared" si="34"/>
        <v>0</v>
      </c>
      <c r="S203" s="296">
        <f>IF('8. Wage Rate Penalty'!D203="s",0,IF(J203="N/A; Not eligible, do not fill in remaining columns---&gt;",0,IF(O203="Yes",0,(Q203*R203*'1. General Input'!$D$10))))</f>
        <v>0</v>
      </c>
      <c r="T203" s="269">
        <f>IF('8. Wage Rate Penalty'!D203="H",0,'8. Wage Rate Penalty'!Q203*'1. General Input'!$D$10/52)</f>
        <v>0</v>
      </c>
      <c r="U203" s="271">
        <f t="shared" si="30"/>
        <v>0</v>
      </c>
      <c r="AC203" s="277">
        <f t="shared" si="27"/>
        <v>0</v>
      </c>
    </row>
    <row r="204" spans="1:29" x14ac:dyDescent="0.25">
      <c r="A204" s="265">
        <f t="shared" si="29"/>
        <v>188</v>
      </c>
      <c r="B204" s="501"/>
      <c r="C204" s="502"/>
      <c r="D204" s="502"/>
      <c r="E204" s="507"/>
      <c r="F204" s="504"/>
      <c r="G204" s="505"/>
      <c r="H204" s="506"/>
      <c r="I204" s="494">
        <f t="shared" si="35"/>
        <v>0</v>
      </c>
      <c r="J204" s="335">
        <f t="shared" si="36"/>
        <v>0</v>
      </c>
      <c r="K204" s="507"/>
      <c r="L204" s="507"/>
      <c r="M204" s="337">
        <f t="shared" si="28"/>
        <v>0</v>
      </c>
      <c r="N204" s="507"/>
      <c r="O204" s="338">
        <f t="shared" si="31"/>
        <v>0</v>
      </c>
      <c r="P204" s="339">
        <f t="shared" si="32"/>
        <v>0</v>
      </c>
      <c r="Q204" s="339">
        <f t="shared" si="33"/>
        <v>0</v>
      </c>
      <c r="R204" s="340">
        <f t="shared" si="34"/>
        <v>0</v>
      </c>
      <c r="S204" s="296">
        <f>IF('8. Wage Rate Penalty'!D204="s",0,IF(J204="N/A; Not eligible, do not fill in remaining columns---&gt;",0,IF(O204="Yes",0,(Q204*R204*'1. General Input'!$D$10))))</f>
        <v>0</v>
      </c>
      <c r="T204" s="269">
        <f>IF('8. Wage Rate Penalty'!D204="H",0,'8. Wage Rate Penalty'!Q204*'1. General Input'!$D$10/52)</f>
        <v>0</v>
      </c>
      <c r="U204" s="271">
        <f t="shared" si="30"/>
        <v>0</v>
      </c>
      <c r="AC204" s="277">
        <f t="shared" si="27"/>
        <v>0</v>
      </c>
    </row>
    <row r="205" spans="1:29" x14ac:dyDescent="0.25">
      <c r="A205" s="265">
        <f t="shared" si="29"/>
        <v>189</v>
      </c>
      <c r="B205" s="501"/>
      <c r="C205" s="502"/>
      <c r="D205" s="502"/>
      <c r="E205" s="507"/>
      <c r="F205" s="504"/>
      <c r="G205" s="505"/>
      <c r="H205" s="506"/>
      <c r="I205" s="494">
        <f t="shared" si="35"/>
        <v>0</v>
      </c>
      <c r="J205" s="335">
        <f t="shared" si="36"/>
        <v>0</v>
      </c>
      <c r="K205" s="507"/>
      <c r="L205" s="507"/>
      <c r="M205" s="337">
        <f t="shared" si="28"/>
        <v>0</v>
      </c>
      <c r="N205" s="507"/>
      <c r="O205" s="338">
        <f t="shared" si="31"/>
        <v>0</v>
      </c>
      <c r="P205" s="339">
        <f t="shared" si="32"/>
        <v>0</v>
      </c>
      <c r="Q205" s="339">
        <f t="shared" si="33"/>
        <v>0</v>
      </c>
      <c r="R205" s="340">
        <f t="shared" si="34"/>
        <v>0</v>
      </c>
      <c r="S205" s="296">
        <f>IF('8. Wage Rate Penalty'!D205="s",0,IF(J205="N/A; Not eligible, do not fill in remaining columns---&gt;",0,IF(O205="Yes",0,(Q205*R205*'1. General Input'!$D$10))))</f>
        <v>0</v>
      </c>
      <c r="T205" s="269">
        <f>IF('8. Wage Rate Penalty'!D205="H",0,'8. Wage Rate Penalty'!Q205*'1. General Input'!$D$10/52)</f>
        <v>0</v>
      </c>
      <c r="U205" s="271">
        <f t="shared" si="30"/>
        <v>0</v>
      </c>
      <c r="AC205" s="277">
        <f t="shared" si="27"/>
        <v>0</v>
      </c>
    </row>
    <row r="206" spans="1:29" x14ac:dyDescent="0.25">
      <c r="A206" s="265">
        <f t="shared" si="29"/>
        <v>190</v>
      </c>
      <c r="B206" s="501"/>
      <c r="C206" s="502"/>
      <c r="D206" s="502"/>
      <c r="E206" s="507"/>
      <c r="F206" s="504"/>
      <c r="G206" s="505"/>
      <c r="H206" s="506"/>
      <c r="I206" s="494">
        <f t="shared" si="35"/>
        <v>0</v>
      </c>
      <c r="J206" s="335">
        <f t="shared" si="36"/>
        <v>0</v>
      </c>
      <c r="K206" s="507"/>
      <c r="L206" s="507"/>
      <c r="M206" s="337">
        <f t="shared" si="28"/>
        <v>0</v>
      </c>
      <c r="N206" s="507"/>
      <c r="O206" s="338">
        <f t="shared" si="31"/>
        <v>0</v>
      </c>
      <c r="P206" s="339">
        <f t="shared" si="32"/>
        <v>0</v>
      </c>
      <c r="Q206" s="339">
        <f t="shared" si="33"/>
        <v>0</v>
      </c>
      <c r="R206" s="340">
        <f t="shared" si="34"/>
        <v>0</v>
      </c>
      <c r="S206" s="296">
        <f>IF('8. Wage Rate Penalty'!D206="s",0,IF(J206="N/A; Not eligible, do not fill in remaining columns---&gt;",0,IF(O206="Yes",0,(Q206*R206*'1. General Input'!$D$10))))</f>
        <v>0</v>
      </c>
      <c r="T206" s="269">
        <f>IF('8. Wage Rate Penalty'!D206="H",0,'8. Wage Rate Penalty'!Q206*'1. General Input'!$D$10/52)</f>
        <v>0</v>
      </c>
      <c r="U206" s="271">
        <f t="shared" si="30"/>
        <v>0</v>
      </c>
      <c r="AC206" s="277">
        <f t="shared" si="27"/>
        <v>0</v>
      </c>
    </row>
    <row r="207" spans="1:29" x14ac:dyDescent="0.25">
      <c r="A207" s="265">
        <f t="shared" si="29"/>
        <v>191</v>
      </c>
      <c r="B207" s="501"/>
      <c r="C207" s="502"/>
      <c r="D207" s="502"/>
      <c r="E207" s="507"/>
      <c r="F207" s="504"/>
      <c r="G207" s="505"/>
      <c r="H207" s="506"/>
      <c r="I207" s="494">
        <f t="shared" si="35"/>
        <v>0</v>
      </c>
      <c r="J207" s="335">
        <f t="shared" si="36"/>
        <v>0</v>
      </c>
      <c r="K207" s="507"/>
      <c r="L207" s="507"/>
      <c r="M207" s="337">
        <f t="shared" si="28"/>
        <v>0</v>
      </c>
      <c r="N207" s="507"/>
      <c r="O207" s="338">
        <f t="shared" si="31"/>
        <v>0</v>
      </c>
      <c r="P207" s="339">
        <f t="shared" si="32"/>
        <v>0</v>
      </c>
      <c r="Q207" s="339">
        <f t="shared" si="33"/>
        <v>0</v>
      </c>
      <c r="R207" s="340">
        <f t="shared" si="34"/>
        <v>0</v>
      </c>
      <c r="S207" s="296">
        <f>IF('8. Wage Rate Penalty'!D207="s",0,IF(J207="N/A; Not eligible, do not fill in remaining columns---&gt;",0,IF(O207="Yes",0,(Q207*R207*'1. General Input'!$D$10))))</f>
        <v>0</v>
      </c>
      <c r="T207" s="269">
        <f>IF('8. Wage Rate Penalty'!D207="H",0,'8. Wage Rate Penalty'!Q207*'1. General Input'!$D$10/52)</f>
        <v>0</v>
      </c>
      <c r="U207" s="271">
        <f t="shared" si="30"/>
        <v>0</v>
      </c>
      <c r="AC207" s="277">
        <f t="shared" si="27"/>
        <v>0</v>
      </c>
    </row>
    <row r="208" spans="1:29" x14ac:dyDescent="0.25">
      <c r="A208" s="265">
        <f t="shared" si="29"/>
        <v>192</v>
      </c>
      <c r="B208" s="501"/>
      <c r="C208" s="502"/>
      <c r="D208" s="502"/>
      <c r="E208" s="507"/>
      <c r="F208" s="504"/>
      <c r="G208" s="505"/>
      <c r="H208" s="506"/>
      <c r="I208" s="494">
        <f t="shared" si="35"/>
        <v>0</v>
      </c>
      <c r="J208" s="335">
        <f t="shared" si="36"/>
        <v>0</v>
      </c>
      <c r="K208" s="507"/>
      <c r="L208" s="507"/>
      <c r="M208" s="337">
        <f t="shared" si="28"/>
        <v>0</v>
      </c>
      <c r="N208" s="507"/>
      <c r="O208" s="338">
        <f t="shared" si="31"/>
        <v>0</v>
      </c>
      <c r="P208" s="339">
        <f t="shared" si="32"/>
        <v>0</v>
      </c>
      <c r="Q208" s="339">
        <f t="shared" si="33"/>
        <v>0</v>
      </c>
      <c r="R208" s="340">
        <f t="shared" si="34"/>
        <v>0</v>
      </c>
      <c r="S208" s="296">
        <f>IF('8. Wage Rate Penalty'!D208="s",0,IF(J208="N/A; Not eligible, do not fill in remaining columns---&gt;",0,IF(O208="Yes",0,(Q208*R208*'1. General Input'!$D$10))))</f>
        <v>0</v>
      </c>
      <c r="T208" s="269">
        <f>IF('8. Wage Rate Penalty'!D208="H",0,'8. Wage Rate Penalty'!Q208*'1. General Input'!$D$10/52)</f>
        <v>0</v>
      </c>
      <c r="U208" s="271">
        <f t="shared" si="30"/>
        <v>0</v>
      </c>
      <c r="AC208" s="277">
        <f t="shared" si="27"/>
        <v>0</v>
      </c>
    </row>
    <row r="209" spans="1:29" x14ac:dyDescent="0.25">
      <c r="A209" s="265">
        <f t="shared" si="29"/>
        <v>193</v>
      </c>
      <c r="B209" s="501"/>
      <c r="C209" s="502"/>
      <c r="D209" s="502"/>
      <c r="E209" s="507"/>
      <c r="F209" s="504"/>
      <c r="G209" s="505"/>
      <c r="H209" s="506"/>
      <c r="I209" s="494">
        <f t="shared" si="35"/>
        <v>0</v>
      </c>
      <c r="J209" s="335">
        <f t="shared" si="36"/>
        <v>0</v>
      </c>
      <c r="K209" s="507"/>
      <c r="L209" s="507"/>
      <c r="M209" s="337">
        <f t="shared" si="28"/>
        <v>0</v>
      </c>
      <c r="N209" s="507"/>
      <c r="O209" s="338">
        <f t="shared" si="31"/>
        <v>0</v>
      </c>
      <c r="P209" s="339">
        <f t="shared" si="32"/>
        <v>0</v>
      </c>
      <c r="Q209" s="339">
        <f t="shared" si="33"/>
        <v>0</v>
      </c>
      <c r="R209" s="340">
        <f t="shared" si="34"/>
        <v>0</v>
      </c>
      <c r="S209" s="296">
        <f>IF('8. Wage Rate Penalty'!D209="s",0,IF(J209="N/A; Not eligible, do not fill in remaining columns---&gt;",0,IF(O209="Yes",0,(Q209*R209*'1. General Input'!$D$10))))</f>
        <v>0</v>
      </c>
      <c r="T209" s="269">
        <f>IF('8. Wage Rate Penalty'!D209="H",0,'8. Wage Rate Penalty'!Q209*'1. General Input'!$D$10/52)</f>
        <v>0</v>
      </c>
      <c r="U209" s="271">
        <f t="shared" si="30"/>
        <v>0</v>
      </c>
      <c r="AC209" s="277">
        <f t="shared" ref="AC209:AC272" si="37">IF(I209=0,0,IF(I209&lt;0.75,1,0))</f>
        <v>0</v>
      </c>
    </row>
    <row r="210" spans="1:29" x14ac:dyDescent="0.25">
      <c r="A210" s="265">
        <f t="shared" si="29"/>
        <v>194</v>
      </c>
      <c r="B210" s="501"/>
      <c r="C210" s="502"/>
      <c r="D210" s="502"/>
      <c r="E210" s="507"/>
      <c r="F210" s="504"/>
      <c r="G210" s="505"/>
      <c r="H210" s="506"/>
      <c r="I210" s="494">
        <f t="shared" si="35"/>
        <v>0</v>
      </c>
      <c r="J210" s="335">
        <f t="shared" si="36"/>
        <v>0</v>
      </c>
      <c r="K210" s="507"/>
      <c r="L210" s="507"/>
      <c r="M210" s="337">
        <f t="shared" ref="M210:M273" si="38">IF(J210=0,0,IF(J210="N/A; Not eligible, do not fill in remaining columns---&gt;","N/A; Not eligible, do not fill in remaining columns---&gt;",IF(K210&gt;0,IF(L210=0,"&lt;--- complete Step B",IF(L210&lt;K210,"No; complete Step 2c---&gt;","Yes; Borrower is finished with penalty data input")),"&lt;---Complete step 2a")))</f>
        <v>0</v>
      </c>
      <c r="N210" s="507"/>
      <c r="O210" s="338">
        <f t="shared" si="31"/>
        <v>0</v>
      </c>
      <c r="P210" s="339">
        <f t="shared" si="32"/>
        <v>0</v>
      </c>
      <c r="Q210" s="339">
        <f t="shared" si="33"/>
        <v>0</v>
      </c>
      <c r="R210" s="340">
        <f t="shared" si="34"/>
        <v>0</v>
      </c>
      <c r="S210" s="296">
        <f>IF('8. Wage Rate Penalty'!D210="s",0,IF(J210="N/A; Not eligible, do not fill in remaining columns---&gt;",0,IF(O210="Yes",0,(Q210*R210*'1. General Input'!$D$10))))</f>
        <v>0</v>
      </c>
      <c r="T210" s="269">
        <f>IF('8. Wage Rate Penalty'!D210="H",0,'8. Wage Rate Penalty'!Q210*'1. General Input'!$D$10/52)</f>
        <v>0</v>
      </c>
      <c r="U210" s="271">
        <f t="shared" si="30"/>
        <v>0</v>
      </c>
      <c r="AC210" s="277">
        <f t="shared" si="37"/>
        <v>0</v>
      </c>
    </row>
    <row r="211" spans="1:29" x14ac:dyDescent="0.25">
      <c r="A211" s="265">
        <f t="shared" ref="A211:A274" si="39">+A210+1</f>
        <v>195</v>
      </c>
      <c r="B211" s="501"/>
      <c r="C211" s="502"/>
      <c r="D211" s="502"/>
      <c r="E211" s="507"/>
      <c r="F211" s="504"/>
      <c r="G211" s="505"/>
      <c r="H211" s="506"/>
      <c r="I211" s="494">
        <f t="shared" si="35"/>
        <v>0</v>
      </c>
      <c r="J211" s="335">
        <f t="shared" si="36"/>
        <v>0</v>
      </c>
      <c r="K211" s="507"/>
      <c r="L211" s="507"/>
      <c r="M211" s="337">
        <f t="shared" si="38"/>
        <v>0</v>
      </c>
      <c r="N211" s="507"/>
      <c r="O211" s="338">
        <f t="shared" si="31"/>
        <v>0</v>
      </c>
      <c r="P211" s="339">
        <f t="shared" si="32"/>
        <v>0</v>
      </c>
      <c r="Q211" s="339">
        <f t="shared" si="33"/>
        <v>0</v>
      </c>
      <c r="R211" s="340">
        <f t="shared" si="34"/>
        <v>0</v>
      </c>
      <c r="S211" s="296">
        <f>IF('8. Wage Rate Penalty'!D211="s",0,IF(J211="N/A; Not eligible, do not fill in remaining columns---&gt;",0,IF(O211="Yes",0,(Q211*R211*'1. General Input'!$D$10))))</f>
        <v>0</v>
      </c>
      <c r="T211" s="269">
        <f>IF('8. Wage Rate Penalty'!D211="H",0,'8. Wage Rate Penalty'!Q211*'1. General Input'!$D$10/52)</f>
        <v>0</v>
      </c>
      <c r="U211" s="271">
        <f t="shared" ref="U211:U274" si="40">ROUND(IF(J211="Complete Step 2a and 2b---&gt;",IF(M211="Yes; Borrower is finished with penalty data input",IF((S211+T211)&lt;0,0,+S211+T211),IF(N211=0,0,IF(M211="No; complete Step 2c---&gt;",IF(N211=0,0,IF((S211+T211)&lt;0,0,+S211+T211)),IF((S211+T211)&lt;0,0,+S211+T211)))),0),0)</f>
        <v>0</v>
      </c>
      <c r="AC211" s="277">
        <f t="shared" si="37"/>
        <v>0</v>
      </c>
    </row>
    <row r="212" spans="1:29" x14ac:dyDescent="0.25">
      <c r="A212" s="265">
        <f t="shared" si="39"/>
        <v>196</v>
      </c>
      <c r="B212" s="501"/>
      <c r="C212" s="502"/>
      <c r="D212" s="502"/>
      <c r="E212" s="507"/>
      <c r="F212" s="504"/>
      <c r="G212" s="505"/>
      <c r="H212" s="506"/>
      <c r="I212" s="494">
        <f t="shared" si="35"/>
        <v>0</v>
      </c>
      <c r="J212" s="335">
        <f t="shared" si="36"/>
        <v>0</v>
      </c>
      <c r="K212" s="507"/>
      <c r="L212" s="507"/>
      <c r="M212" s="337">
        <f t="shared" si="38"/>
        <v>0</v>
      </c>
      <c r="N212" s="507"/>
      <c r="O212" s="338">
        <f t="shared" si="31"/>
        <v>0</v>
      </c>
      <c r="P212" s="339">
        <f t="shared" si="32"/>
        <v>0</v>
      </c>
      <c r="Q212" s="339">
        <f t="shared" si="33"/>
        <v>0</v>
      </c>
      <c r="R212" s="340">
        <f t="shared" si="34"/>
        <v>0</v>
      </c>
      <c r="S212" s="296">
        <f>IF('8. Wage Rate Penalty'!D212="s",0,IF(J212="N/A; Not eligible, do not fill in remaining columns---&gt;",0,IF(O212="Yes",0,(Q212*R212*'1. General Input'!$D$10))))</f>
        <v>0</v>
      </c>
      <c r="T212" s="269">
        <f>IF('8. Wage Rate Penalty'!D212="H",0,'8. Wage Rate Penalty'!Q212*'1. General Input'!$D$10/52)</f>
        <v>0</v>
      </c>
      <c r="U212" s="271">
        <f t="shared" si="40"/>
        <v>0</v>
      </c>
      <c r="AC212" s="277">
        <f t="shared" si="37"/>
        <v>0</v>
      </c>
    </row>
    <row r="213" spans="1:29" x14ac:dyDescent="0.25">
      <c r="A213" s="265">
        <f t="shared" si="39"/>
        <v>197</v>
      </c>
      <c r="B213" s="501"/>
      <c r="C213" s="502"/>
      <c r="D213" s="502"/>
      <c r="E213" s="507"/>
      <c r="F213" s="504"/>
      <c r="G213" s="505"/>
      <c r="H213" s="506"/>
      <c r="I213" s="494">
        <f t="shared" si="35"/>
        <v>0</v>
      </c>
      <c r="J213" s="335">
        <f t="shared" si="36"/>
        <v>0</v>
      </c>
      <c r="K213" s="507"/>
      <c r="L213" s="507"/>
      <c r="M213" s="337">
        <f t="shared" si="38"/>
        <v>0</v>
      </c>
      <c r="N213" s="507"/>
      <c r="O213" s="338">
        <f t="shared" ref="O213:O276" si="41">IF(N213=0,0,IF(N213&lt;K213,"No", "Yes"))</f>
        <v>0</v>
      </c>
      <c r="P213" s="339">
        <f t="shared" ref="P213:P276" si="42">IF(M213="No; complete Step 2c",0,IF(O213="Yes",0,IF(J213="N/A; Not eligible, do not fill in remaining columns---&gt;",0,H213*0.75)))</f>
        <v>0</v>
      </c>
      <c r="Q213" s="339">
        <f t="shared" ref="Q213:Q276" si="43">IF(M213=0,0,IF(O213="Yes",0,IF(J213="N/A; Not eligible, do not fill in remaining columns---&gt;",0,P213-E213)))</f>
        <v>0</v>
      </c>
      <c r="R213" s="340">
        <f t="shared" ref="R213:R276" si="44">IF(Q213=0,0,+G213/89*(366/(366/7)))</f>
        <v>0</v>
      </c>
      <c r="S213" s="296">
        <f>IF('8. Wage Rate Penalty'!D213="s",0,IF(J213="N/A; Not eligible, do not fill in remaining columns---&gt;",0,IF(O213="Yes",0,(Q213*R213*'1. General Input'!$D$10))))</f>
        <v>0</v>
      </c>
      <c r="T213" s="269">
        <f>IF('8. Wage Rate Penalty'!D213="H",0,'8. Wage Rate Penalty'!Q213*'1. General Input'!$D$10/52)</f>
        <v>0</v>
      </c>
      <c r="U213" s="271">
        <f t="shared" si="40"/>
        <v>0</v>
      </c>
      <c r="AC213" s="277">
        <f t="shared" si="37"/>
        <v>0</v>
      </c>
    </row>
    <row r="214" spans="1:29" x14ac:dyDescent="0.25">
      <c r="A214" s="265">
        <f t="shared" si="39"/>
        <v>198</v>
      </c>
      <c r="B214" s="501"/>
      <c r="C214" s="502"/>
      <c r="D214" s="502"/>
      <c r="E214" s="507"/>
      <c r="F214" s="504"/>
      <c r="G214" s="505"/>
      <c r="H214" s="506"/>
      <c r="I214" s="494">
        <f t="shared" si="35"/>
        <v>0</v>
      </c>
      <c r="J214" s="335">
        <f t="shared" si="36"/>
        <v>0</v>
      </c>
      <c r="K214" s="507"/>
      <c r="L214" s="507"/>
      <c r="M214" s="337">
        <f t="shared" si="38"/>
        <v>0</v>
      </c>
      <c r="N214" s="507"/>
      <c r="O214" s="338">
        <f t="shared" si="41"/>
        <v>0</v>
      </c>
      <c r="P214" s="339">
        <f t="shared" si="42"/>
        <v>0</v>
      </c>
      <c r="Q214" s="339">
        <f t="shared" si="43"/>
        <v>0</v>
      </c>
      <c r="R214" s="340">
        <f t="shared" si="44"/>
        <v>0</v>
      </c>
      <c r="S214" s="296">
        <f>IF('8. Wage Rate Penalty'!D214="s",0,IF(J214="N/A; Not eligible, do not fill in remaining columns---&gt;",0,IF(O214="Yes",0,(Q214*R214*'1. General Input'!$D$10))))</f>
        <v>0</v>
      </c>
      <c r="T214" s="269">
        <f>IF('8. Wage Rate Penalty'!D214="H",0,'8. Wage Rate Penalty'!Q214*'1. General Input'!$D$10/52)</f>
        <v>0</v>
      </c>
      <c r="U214" s="271">
        <f t="shared" si="40"/>
        <v>0</v>
      </c>
      <c r="AC214" s="277">
        <f t="shared" si="37"/>
        <v>0</v>
      </c>
    </row>
    <row r="215" spans="1:29" x14ac:dyDescent="0.25">
      <c r="A215" s="265">
        <f t="shared" si="39"/>
        <v>199</v>
      </c>
      <c r="B215" s="501"/>
      <c r="C215" s="502"/>
      <c r="D215" s="502"/>
      <c r="E215" s="507"/>
      <c r="F215" s="504"/>
      <c r="G215" s="505"/>
      <c r="H215" s="506"/>
      <c r="I215" s="494">
        <f t="shared" si="35"/>
        <v>0</v>
      </c>
      <c r="J215" s="335">
        <f t="shared" si="36"/>
        <v>0</v>
      </c>
      <c r="K215" s="507"/>
      <c r="L215" s="507"/>
      <c r="M215" s="337">
        <f t="shared" si="38"/>
        <v>0</v>
      </c>
      <c r="N215" s="507"/>
      <c r="O215" s="338">
        <f t="shared" si="41"/>
        <v>0</v>
      </c>
      <c r="P215" s="339">
        <f t="shared" si="42"/>
        <v>0</v>
      </c>
      <c r="Q215" s="339">
        <f t="shared" si="43"/>
        <v>0</v>
      </c>
      <c r="R215" s="340">
        <f t="shared" si="44"/>
        <v>0</v>
      </c>
      <c r="S215" s="296">
        <f>IF('8. Wage Rate Penalty'!D215="s",0,IF(J215="N/A; Not eligible, do not fill in remaining columns---&gt;",0,IF(O215="Yes",0,(Q215*R215*'1. General Input'!$D$10))))</f>
        <v>0</v>
      </c>
      <c r="T215" s="269">
        <f>IF('8. Wage Rate Penalty'!D215="H",0,'8. Wage Rate Penalty'!Q215*'1. General Input'!$D$10/52)</f>
        <v>0</v>
      </c>
      <c r="U215" s="271">
        <f t="shared" si="40"/>
        <v>0</v>
      </c>
      <c r="AC215" s="277">
        <f t="shared" si="37"/>
        <v>0</v>
      </c>
    </row>
    <row r="216" spans="1:29" x14ac:dyDescent="0.25">
      <c r="A216" s="265">
        <f t="shared" si="39"/>
        <v>200</v>
      </c>
      <c r="B216" s="501"/>
      <c r="C216" s="502"/>
      <c r="D216" s="502"/>
      <c r="E216" s="507"/>
      <c r="F216" s="504"/>
      <c r="G216" s="505"/>
      <c r="H216" s="506"/>
      <c r="I216" s="494">
        <f t="shared" si="35"/>
        <v>0</v>
      </c>
      <c r="J216" s="335">
        <f t="shared" si="36"/>
        <v>0</v>
      </c>
      <c r="K216" s="507"/>
      <c r="L216" s="507"/>
      <c r="M216" s="337">
        <f t="shared" si="38"/>
        <v>0</v>
      </c>
      <c r="N216" s="507"/>
      <c r="O216" s="338">
        <f t="shared" si="41"/>
        <v>0</v>
      </c>
      <c r="P216" s="339">
        <f t="shared" si="42"/>
        <v>0</v>
      </c>
      <c r="Q216" s="339">
        <f t="shared" si="43"/>
        <v>0</v>
      </c>
      <c r="R216" s="340">
        <f t="shared" si="44"/>
        <v>0</v>
      </c>
      <c r="S216" s="296">
        <f>IF('8. Wage Rate Penalty'!D216="s",0,IF(J216="N/A; Not eligible, do not fill in remaining columns---&gt;",0,IF(O216="Yes",0,(Q216*R216*'1. General Input'!$D$10))))</f>
        <v>0</v>
      </c>
      <c r="T216" s="269">
        <f>IF('8. Wage Rate Penalty'!D216="H",0,'8. Wage Rate Penalty'!Q216*'1. General Input'!$D$10/52)</f>
        <v>0</v>
      </c>
      <c r="U216" s="271">
        <f t="shared" si="40"/>
        <v>0</v>
      </c>
      <c r="AC216" s="277">
        <f t="shared" si="37"/>
        <v>0</v>
      </c>
    </row>
    <row r="217" spans="1:29" hidden="1" x14ac:dyDescent="0.25">
      <c r="A217" s="265">
        <f t="shared" si="39"/>
        <v>201</v>
      </c>
      <c r="B217" s="501"/>
      <c r="C217" s="502"/>
      <c r="D217" s="502"/>
      <c r="E217" s="507"/>
      <c r="F217" s="504"/>
      <c r="G217" s="505"/>
      <c r="H217" s="506"/>
      <c r="I217" s="494">
        <f t="shared" si="35"/>
        <v>0</v>
      </c>
      <c r="J217" s="335">
        <f t="shared" si="36"/>
        <v>0</v>
      </c>
      <c r="K217" s="507"/>
      <c r="L217" s="507"/>
      <c r="M217" s="337">
        <f t="shared" si="38"/>
        <v>0</v>
      </c>
      <c r="N217" s="507"/>
      <c r="O217" s="338">
        <f t="shared" si="41"/>
        <v>0</v>
      </c>
      <c r="P217" s="339">
        <f t="shared" si="42"/>
        <v>0</v>
      </c>
      <c r="Q217" s="339">
        <f t="shared" si="43"/>
        <v>0</v>
      </c>
      <c r="R217" s="340">
        <f t="shared" si="44"/>
        <v>0</v>
      </c>
      <c r="S217" s="296">
        <f>IF('8. Wage Rate Penalty'!D217="s",0,IF(J217="N/A; Not eligible, do not fill in remaining columns---&gt;",0,IF(O217="Yes",0,(Q217*R217*'1. General Input'!$D$10))))</f>
        <v>0</v>
      </c>
      <c r="T217" s="269">
        <f>IF('8. Wage Rate Penalty'!D217="H",0,'8. Wage Rate Penalty'!Q217*'1. General Input'!$D$10/52)</f>
        <v>0</v>
      </c>
      <c r="U217" s="271">
        <f t="shared" si="40"/>
        <v>0</v>
      </c>
      <c r="AC217" s="277">
        <f t="shared" si="37"/>
        <v>0</v>
      </c>
    </row>
    <row r="218" spans="1:29" hidden="1" x14ac:dyDescent="0.25">
      <c r="A218" s="265">
        <f t="shared" si="39"/>
        <v>202</v>
      </c>
      <c r="B218" s="501"/>
      <c r="C218" s="502"/>
      <c r="D218" s="502"/>
      <c r="E218" s="507"/>
      <c r="F218" s="504"/>
      <c r="G218" s="505"/>
      <c r="H218" s="506"/>
      <c r="I218" s="494">
        <f t="shared" si="35"/>
        <v>0</v>
      </c>
      <c r="J218" s="335">
        <f t="shared" si="36"/>
        <v>0</v>
      </c>
      <c r="K218" s="507"/>
      <c r="L218" s="507"/>
      <c r="M218" s="337">
        <f t="shared" si="38"/>
        <v>0</v>
      </c>
      <c r="N218" s="507"/>
      <c r="O218" s="338">
        <f t="shared" si="41"/>
        <v>0</v>
      </c>
      <c r="P218" s="339">
        <f t="shared" si="42"/>
        <v>0</v>
      </c>
      <c r="Q218" s="339">
        <f t="shared" si="43"/>
        <v>0</v>
      </c>
      <c r="R218" s="340">
        <f t="shared" si="44"/>
        <v>0</v>
      </c>
      <c r="S218" s="296">
        <f>IF('8. Wage Rate Penalty'!D218="s",0,IF(J218="N/A; Not eligible, do not fill in remaining columns---&gt;",0,IF(O218="Yes",0,(Q218*R218*'1. General Input'!$D$10))))</f>
        <v>0</v>
      </c>
      <c r="T218" s="269">
        <f>IF('8. Wage Rate Penalty'!D218="H",0,'8. Wage Rate Penalty'!Q218*'1. General Input'!$D$10/52)</f>
        <v>0</v>
      </c>
      <c r="U218" s="271">
        <f t="shared" si="40"/>
        <v>0</v>
      </c>
      <c r="AC218" s="277">
        <f t="shared" si="37"/>
        <v>0</v>
      </c>
    </row>
    <row r="219" spans="1:29" hidden="1" x14ac:dyDescent="0.25">
      <c r="A219" s="265">
        <f t="shared" si="39"/>
        <v>203</v>
      </c>
      <c r="B219" s="501"/>
      <c r="C219" s="502"/>
      <c r="D219" s="502"/>
      <c r="E219" s="507"/>
      <c r="F219" s="504"/>
      <c r="G219" s="505"/>
      <c r="H219" s="506"/>
      <c r="I219" s="494">
        <f t="shared" si="35"/>
        <v>0</v>
      </c>
      <c r="J219" s="335">
        <f t="shared" si="36"/>
        <v>0</v>
      </c>
      <c r="K219" s="507"/>
      <c r="L219" s="507"/>
      <c r="M219" s="337">
        <f t="shared" si="38"/>
        <v>0</v>
      </c>
      <c r="N219" s="507"/>
      <c r="O219" s="338">
        <f t="shared" si="41"/>
        <v>0</v>
      </c>
      <c r="P219" s="339">
        <f t="shared" si="42"/>
        <v>0</v>
      </c>
      <c r="Q219" s="339">
        <f t="shared" si="43"/>
        <v>0</v>
      </c>
      <c r="R219" s="340">
        <f t="shared" si="44"/>
        <v>0</v>
      </c>
      <c r="S219" s="296">
        <f>IF('8. Wage Rate Penalty'!D219="s",0,IF(J219="N/A; Not eligible, do not fill in remaining columns---&gt;",0,IF(O219="Yes",0,(Q219*R219*'1. General Input'!$D$10))))</f>
        <v>0</v>
      </c>
      <c r="T219" s="269">
        <f>IF('8. Wage Rate Penalty'!D219="H",0,'8. Wage Rate Penalty'!Q219*'1. General Input'!$D$10/52)</f>
        <v>0</v>
      </c>
      <c r="U219" s="271">
        <f t="shared" si="40"/>
        <v>0</v>
      </c>
      <c r="AC219" s="277">
        <f t="shared" si="37"/>
        <v>0</v>
      </c>
    </row>
    <row r="220" spans="1:29" hidden="1" x14ac:dyDescent="0.25">
      <c r="A220" s="265">
        <f t="shared" si="39"/>
        <v>204</v>
      </c>
      <c r="B220" s="501"/>
      <c r="C220" s="502"/>
      <c r="D220" s="502"/>
      <c r="E220" s="507"/>
      <c r="F220" s="504"/>
      <c r="G220" s="505"/>
      <c r="H220" s="506"/>
      <c r="I220" s="494">
        <f t="shared" si="35"/>
        <v>0</v>
      </c>
      <c r="J220" s="335">
        <f t="shared" si="36"/>
        <v>0</v>
      </c>
      <c r="K220" s="507"/>
      <c r="L220" s="507"/>
      <c r="M220" s="337">
        <f t="shared" si="38"/>
        <v>0</v>
      </c>
      <c r="N220" s="507"/>
      <c r="O220" s="338">
        <f t="shared" si="41"/>
        <v>0</v>
      </c>
      <c r="P220" s="339">
        <f t="shared" si="42"/>
        <v>0</v>
      </c>
      <c r="Q220" s="339">
        <f t="shared" si="43"/>
        <v>0</v>
      </c>
      <c r="R220" s="340">
        <f t="shared" si="44"/>
        <v>0</v>
      </c>
      <c r="S220" s="296">
        <f>IF('8. Wage Rate Penalty'!D220="s",0,IF(J220="N/A; Not eligible, do not fill in remaining columns---&gt;",0,IF(O220="Yes",0,(Q220*R220*'1. General Input'!$D$10))))</f>
        <v>0</v>
      </c>
      <c r="T220" s="269">
        <f>IF('8. Wage Rate Penalty'!D220="H",0,'8. Wage Rate Penalty'!Q220*'1. General Input'!$D$10/52)</f>
        <v>0</v>
      </c>
      <c r="U220" s="271">
        <f t="shared" si="40"/>
        <v>0</v>
      </c>
      <c r="AC220" s="277">
        <f t="shared" si="37"/>
        <v>0</v>
      </c>
    </row>
    <row r="221" spans="1:29" hidden="1" x14ac:dyDescent="0.25">
      <c r="A221" s="265">
        <f t="shared" si="39"/>
        <v>205</v>
      </c>
      <c r="B221" s="501"/>
      <c r="C221" s="502"/>
      <c r="D221" s="502"/>
      <c r="E221" s="507"/>
      <c r="F221" s="504"/>
      <c r="G221" s="505"/>
      <c r="H221" s="506"/>
      <c r="I221" s="494">
        <f t="shared" si="35"/>
        <v>0</v>
      </c>
      <c r="J221" s="335">
        <f t="shared" si="36"/>
        <v>0</v>
      </c>
      <c r="K221" s="507"/>
      <c r="L221" s="507"/>
      <c r="M221" s="337">
        <f t="shared" si="38"/>
        <v>0</v>
      </c>
      <c r="N221" s="507"/>
      <c r="O221" s="338">
        <f t="shared" si="41"/>
        <v>0</v>
      </c>
      <c r="P221" s="339">
        <f t="shared" si="42"/>
        <v>0</v>
      </c>
      <c r="Q221" s="339">
        <f t="shared" si="43"/>
        <v>0</v>
      </c>
      <c r="R221" s="340">
        <f t="shared" si="44"/>
        <v>0</v>
      </c>
      <c r="S221" s="296">
        <f>IF('8. Wage Rate Penalty'!D221="s",0,IF(J221="N/A; Not eligible, do not fill in remaining columns---&gt;",0,IF(O221="Yes",0,(Q221*R221*'1. General Input'!$D$10))))</f>
        <v>0</v>
      </c>
      <c r="T221" s="269">
        <f>IF('8. Wage Rate Penalty'!D221="H",0,'8. Wage Rate Penalty'!Q221*'1. General Input'!$D$10/52)</f>
        <v>0</v>
      </c>
      <c r="U221" s="271">
        <f t="shared" si="40"/>
        <v>0</v>
      </c>
      <c r="AC221" s="277">
        <f t="shared" si="37"/>
        <v>0</v>
      </c>
    </row>
    <row r="222" spans="1:29" hidden="1" x14ac:dyDescent="0.25">
      <c r="A222" s="265">
        <f t="shared" si="39"/>
        <v>206</v>
      </c>
      <c r="B222" s="501"/>
      <c r="C222" s="502"/>
      <c r="D222" s="502"/>
      <c r="E222" s="507"/>
      <c r="F222" s="504"/>
      <c r="G222" s="505"/>
      <c r="H222" s="506"/>
      <c r="I222" s="494">
        <f t="shared" si="35"/>
        <v>0</v>
      </c>
      <c r="J222" s="335">
        <f t="shared" si="36"/>
        <v>0</v>
      </c>
      <c r="K222" s="507"/>
      <c r="L222" s="507"/>
      <c r="M222" s="337">
        <f t="shared" si="38"/>
        <v>0</v>
      </c>
      <c r="N222" s="507"/>
      <c r="O222" s="338">
        <f t="shared" si="41"/>
        <v>0</v>
      </c>
      <c r="P222" s="339">
        <f t="shared" si="42"/>
        <v>0</v>
      </c>
      <c r="Q222" s="339">
        <f t="shared" si="43"/>
        <v>0</v>
      </c>
      <c r="R222" s="340">
        <f t="shared" si="44"/>
        <v>0</v>
      </c>
      <c r="S222" s="296">
        <f>IF('8. Wage Rate Penalty'!D222="s",0,IF(J222="N/A; Not eligible, do not fill in remaining columns---&gt;",0,IF(O222="Yes",0,(Q222*R222*'1. General Input'!$D$10))))</f>
        <v>0</v>
      </c>
      <c r="T222" s="269">
        <f>IF('8. Wage Rate Penalty'!D222="H",0,'8. Wage Rate Penalty'!Q222*'1. General Input'!$D$10/52)</f>
        <v>0</v>
      </c>
      <c r="U222" s="271">
        <f t="shared" si="40"/>
        <v>0</v>
      </c>
      <c r="AC222" s="277">
        <f t="shared" si="37"/>
        <v>0</v>
      </c>
    </row>
    <row r="223" spans="1:29" hidden="1" x14ac:dyDescent="0.25">
      <c r="A223" s="265">
        <f t="shared" si="39"/>
        <v>207</v>
      </c>
      <c r="B223" s="501"/>
      <c r="C223" s="502"/>
      <c r="D223" s="502"/>
      <c r="E223" s="507"/>
      <c r="F223" s="504"/>
      <c r="G223" s="505"/>
      <c r="H223" s="506"/>
      <c r="I223" s="494">
        <f t="shared" ref="I223:I286" si="45">IF(E223=0,0,IF(F223="no",1,IF(H223=0,"&lt;---Error, enter data in columns F,G and H",IF(G223=0,"&lt;---Error, enter data in columns F, G and H",+E223/H223))))</f>
        <v>0</v>
      </c>
      <c r="J223" s="335">
        <f t="shared" ref="J223:J286" si="46">IF(I223="&lt;---Error, enter data in columns F,G and H","&lt;---Error, enter data in columns F,G and H",IF(E223=0,IF(H223=0,0,IF(I223&lt;0.75,"Complete Step 2a and 2b---&gt;","N/A; Not eligible, do not fill in remaining columns---&gt;")),IF(I223="&lt;---Error, enter data in columns F,G and H"," ",IF(I223&lt;0.75,"Complete Step 2a and 2b---&gt;","N/A; Not eligible, do not fill in remaining columns---&gt;"))))</f>
        <v>0</v>
      </c>
      <c r="K223" s="507"/>
      <c r="L223" s="507"/>
      <c r="M223" s="337">
        <f t="shared" si="38"/>
        <v>0</v>
      </c>
      <c r="N223" s="507"/>
      <c r="O223" s="338">
        <f t="shared" si="41"/>
        <v>0</v>
      </c>
      <c r="P223" s="339">
        <f t="shared" si="42"/>
        <v>0</v>
      </c>
      <c r="Q223" s="339">
        <f t="shared" si="43"/>
        <v>0</v>
      </c>
      <c r="R223" s="340">
        <f t="shared" si="44"/>
        <v>0</v>
      </c>
      <c r="S223" s="296">
        <f>IF('8. Wage Rate Penalty'!D223="s",0,IF(J223="N/A; Not eligible, do not fill in remaining columns---&gt;",0,IF(O223="Yes",0,(Q223*R223*'1. General Input'!$D$10))))</f>
        <v>0</v>
      </c>
      <c r="T223" s="269">
        <f>IF('8. Wage Rate Penalty'!D223="H",0,'8. Wage Rate Penalty'!Q223*'1. General Input'!$D$10/52)</f>
        <v>0</v>
      </c>
      <c r="U223" s="271">
        <f t="shared" si="40"/>
        <v>0</v>
      </c>
      <c r="AC223" s="277">
        <f t="shared" si="37"/>
        <v>0</v>
      </c>
    </row>
    <row r="224" spans="1:29" hidden="1" x14ac:dyDescent="0.25">
      <c r="A224" s="265">
        <f t="shared" si="39"/>
        <v>208</v>
      </c>
      <c r="B224" s="501"/>
      <c r="C224" s="502"/>
      <c r="D224" s="502"/>
      <c r="E224" s="507"/>
      <c r="F224" s="504"/>
      <c r="G224" s="505"/>
      <c r="H224" s="506"/>
      <c r="I224" s="494">
        <f t="shared" si="45"/>
        <v>0</v>
      </c>
      <c r="J224" s="335">
        <f t="shared" si="46"/>
        <v>0</v>
      </c>
      <c r="K224" s="507"/>
      <c r="L224" s="507"/>
      <c r="M224" s="337">
        <f t="shared" si="38"/>
        <v>0</v>
      </c>
      <c r="N224" s="507"/>
      <c r="O224" s="338">
        <f t="shared" si="41"/>
        <v>0</v>
      </c>
      <c r="P224" s="339">
        <f t="shared" si="42"/>
        <v>0</v>
      </c>
      <c r="Q224" s="339">
        <f t="shared" si="43"/>
        <v>0</v>
      </c>
      <c r="R224" s="340">
        <f t="shared" si="44"/>
        <v>0</v>
      </c>
      <c r="S224" s="296">
        <f>IF('8. Wage Rate Penalty'!D224="s",0,IF(J224="N/A; Not eligible, do not fill in remaining columns---&gt;",0,IF(O224="Yes",0,(Q224*R224*'1. General Input'!$D$10))))</f>
        <v>0</v>
      </c>
      <c r="T224" s="269">
        <f>IF('8. Wage Rate Penalty'!D224="H",0,'8. Wage Rate Penalty'!Q224*'1. General Input'!$D$10/52)</f>
        <v>0</v>
      </c>
      <c r="U224" s="271">
        <f t="shared" si="40"/>
        <v>0</v>
      </c>
      <c r="AC224" s="277">
        <f t="shared" si="37"/>
        <v>0</v>
      </c>
    </row>
    <row r="225" spans="1:29" hidden="1" x14ac:dyDescent="0.25">
      <c r="A225" s="265">
        <f t="shared" si="39"/>
        <v>209</v>
      </c>
      <c r="B225" s="501"/>
      <c r="C225" s="502"/>
      <c r="D225" s="502"/>
      <c r="E225" s="507"/>
      <c r="F225" s="504"/>
      <c r="G225" s="505"/>
      <c r="H225" s="506"/>
      <c r="I225" s="494">
        <f t="shared" si="45"/>
        <v>0</v>
      </c>
      <c r="J225" s="335">
        <f t="shared" si="46"/>
        <v>0</v>
      </c>
      <c r="K225" s="507"/>
      <c r="L225" s="507"/>
      <c r="M225" s="337">
        <f t="shared" si="38"/>
        <v>0</v>
      </c>
      <c r="N225" s="507"/>
      <c r="O225" s="338">
        <f t="shared" si="41"/>
        <v>0</v>
      </c>
      <c r="P225" s="339">
        <f t="shared" si="42"/>
        <v>0</v>
      </c>
      <c r="Q225" s="339">
        <f t="shared" si="43"/>
        <v>0</v>
      </c>
      <c r="R225" s="340">
        <f t="shared" si="44"/>
        <v>0</v>
      </c>
      <c r="S225" s="296">
        <f>IF('8. Wage Rate Penalty'!D225="s",0,IF(J225="N/A; Not eligible, do not fill in remaining columns---&gt;",0,IF(O225="Yes",0,(Q225*R225*'1. General Input'!$D$10))))</f>
        <v>0</v>
      </c>
      <c r="T225" s="269">
        <f>IF('8. Wage Rate Penalty'!D225="H",0,'8. Wage Rate Penalty'!Q225*'1. General Input'!$D$10/52)</f>
        <v>0</v>
      </c>
      <c r="U225" s="271">
        <f t="shared" si="40"/>
        <v>0</v>
      </c>
      <c r="AC225" s="277">
        <f t="shared" si="37"/>
        <v>0</v>
      </c>
    </row>
    <row r="226" spans="1:29" hidden="1" x14ac:dyDescent="0.25">
      <c r="A226" s="265">
        <f t="shared" si="39"/>
        <v>210</v>
      </c>
      <c r="B226" s="501"/>
      <c r="C226" s="502"/>
      <c r="D226" s="502"/>
      <c r="E226" s="507"/>
      <c r="F226" s="504"/>
      <c r="G226" s="505"/>
      <c r="H226" s="506"/>
      <c r="I226" s="494">
        <f t="shared" si="45"/>
        <v>0</v>
      </c>
      <c r="J226" s="335">
        <f t="shared" si="46"/>
        <v>0</v>
      </c>
      <c r="K226" s="507"/>
      <c r="L226" s="507"/>
      <c r="M226" s="337">
        <f t="shared" si="38"/>
        <v>0</v>
      </c>
      <c r="N226" s="507"/>
      <c r="O226" s="338">
        <f t="shared" si="41"/>
        <v>0</v>
      </c>
      <c r="P226" s="339">
        <f t="shared" si="42"/>
        <v>0</v>
      </c>
      <c r="Q226" s="339">
        <f t="shared" si="43"/>
        <v>0</v>
      </c>
      <c r="R226" s="340">
        <f t="shared" si="44"/>
        <v>0</v>
      </c>
      <c r="S226" s="296">
        <f>IF('8. Wage Rate Penalty'!D226="s",0,IF(J226="N/A; Not eligible, do not fill in remaining columns---&gt;",0,IF(O226="Yes",0,(Q226*R226*'1. General Input'!$D$10))))</f>
        <v>0</v>
      </c>
      <c r="T226" s="269">
        <f>IF('8. Wage Rate Penalty'!D226="H",0,'8. Wage Rate Penalty'!Q226*'1. General Input'!$D$10/52)</f>
        <v>0</v>
      </c>
      <c r="U226" s="271">
        <f t="shared" si="40"/>
        <v>0</v>
      </c>
      <c r="AC226" s="277">
        <f t="shared" si="37"/>
        <v>0</v>
      </c>
    </row>
    <row r="227" spans="1:29" hidden="1" x14ac:dyDescent="0.25">
      <c r="A227" s="265">
        <f t="shared" si="39"/>
        <v>211</v>
      </c>
      <c r="B227" s="501"/>
      <c r="C227" s="502"/>
      <c r="D227" s="502"/>
      <c r="E227" s="507"/>
      <c r="F227" s="504"/>
      <c r="G227" s="505"/>
      <c r="H227" s="506"/>
      <c r="I227" s="494">
        <f t="shared" si="45"/>
        <v>0</v>
      </c>
      <c r="J227" s="335">
        <f t="shared" si="46"/>
        <v>0</v>
      </c>
      <c r="K227" s="507"/>
      <c r="L227" s="507"/>
      <c r="M227" s="337">
        <f t="shared" si="38"/>
        <v>0</v>
      </c>
      <c r="N227" s="507"/>
      <c r="O227" s="338">
        <f t="shared" si="41"/>
        <v>0</v>
      </c>
      <c r="P227" s="339">
        <f t="shared" si="42"/>
        <v>0</v>
      </c>
      <c r="Q227" s="339">
        <f t="shared" si="43"/>
        <v>0</v>
      </c>
      <c r="R227" s="340">
        <f t="shared" si="44"/>
        <v>0</v>
      </c>
      <c r="S227" s="296">
        <f>IF('8. Wage Rate Penalty'!D227="s",0,IF(J227="N/A; Not eligible, do not fill in remaining columns---&gt;",0,IF(O227="Yes",0,(Q227*R227*'1. General Input'!$D$10))))</f>
        <v>0</v>
      </c>
      <c r="T227" s="269">
        <f>IF('8. Wage Rate Penalty'!D227="H",0,'8. Wage Rate Penalty'!Q227*'1. General Input'!$D$10/52)</f>
        <v>0</v>
      </c>
      <c r="U227" s="271">
        <f t="shared" si="40"/>
        <v>0</v>
      </c>
      <c r="AC227" s="277">
        <f t="shared" si="37"/>
        <v>0</v>
      </c>
    </row>
    <row r="228" spans="1:29" hidden="1" x14ac:dyDescent="0.25">
      <c r="A228" s="265">
        <f t="shared" si="39"/>
        <v>212</v>
      </c>
      <c r="B228" s="501"/>
      <c r="C228" s="502"/>
      <c r="D228" s="502"/>
      <c r="E228" s="507"/>
      <c r="F228" s="504"/>
      <c r="G228" s="505"/>
      <c r="H228" s="506"/>
      <c r="I228" s="494">
        <f t="shared" si="45"/>
        <v>0</v>
      </c>
      <c r="J228" s="335">
        <f t="shared" si="46"/>
        <v>0</v>
      </c>
      <c r="K228" s="507"/>
      <c r="L228" s="507"/>
      <c r="M228" s="337">
        <f t="shared" si="38"/>
        <v>0</v>
      </c>
      <c r="N228" s="507"/>
      <c r="O228" s="338">
        <f t="shared" si="41"/>
        <v>0</v>
      </c>
      <c r="P228" s="339">
        <f t="shared" si="42"/>
        <v>0</v>
      </c>
      <c r="Q228" s="339">
        <f t="shared" si="43"/>
        <v>0</v>
      </c>
      <c r="R228" s="340">
        <f t="shared" si="44"/>
        <v>0</v>
      </c>
      <c r="S228" s="296">
        <f>IF('8. Wage Rate Penalty'!D228="s",0,IF(J228="N/A; Not eligible, do not fill in remaining columns---&gt;",0,IF(O228="Yes",0,(Q228*R228*'1. General Input'!$D$10))))</f>
        <v>0</v>
      </c>
      <c r="T228" s="269">
        <f>IF('8. Wage Rate Penalty'!D228="H",0,'8. Wage Rate Penalty'!Q228*'1. General Input'!$D$10/52)</f>
        <v>0</v>
      </c>
      <c r="U228" s="271">
        <f t="shared" si="40"/>
        <v>0</v>
      </c>
      <c r="AC228" s="277">
        <f t="shared" si="37"/>
        <v>0</v>
      </c>
    </row>
    <row r="229" spans="1:29" hidden="1" x14ac:dyDescent="0.25">
      <c r="A229" s="265">
        <f t="shared" si="39"/>
        <v>213</v>
      </c>
      <c r="B229" s="501"/>
      <c r="C229" s="502"/>
      <c r="D229" s="502"/>
      <c r="E229" s="507"/>
      <c r="F229" s="504"/>
      <c r="G229" s="505"/>
      <c r="H229" s="506"/>
      <c r="I229" s="494">
        <f t="shared" si="45"/>
        <v>0</v>
      </c>
      <c r="J229" s="335">
        <f t="shared" si="46"/>
        <v>0</v>
      </c>
      <c r="K229" s="507"/>
      <c r="L229" s="507"/>
      <c r="M229" s="337">
        <f t="shared" si="38"/>
        <v>0</v>
      </c>
      <c r="N229" s="507"/>
      <c r="O229" s="338">
        <f t="shared" si="41"/>
        <v>0</v>
      </c>
      <c r="P229" s="339">
        <f t="shared" si="42"/>
        <v>0</v>
      </c>
      <c r="Q229" s="339">
        <f t="shared" si="43"/>
        <v>0</v>
      </c>
      <c r="R229" s="340">
        <f t="shared" si="44"/>
        <v>0</v>
      </c>
      <c r="S229" s="296">
        <f>IF('8. Wage Rate Penalty'!D229="s",0,IF(J229="N/A; Not eligible, do not fill in remaining columns---&gt;",0,IF(O229="Yes",0,(Q229*R229*'1. General Input'!$D$10))))</f>
        <v>0</v>
      </c>
      <c r="T229" s="269">
        <f>IF('8. Wage Rate Penalty'!D229="H",0,'8. Wage Rate Penalty'!Q229*'1. General Input'!$D$10/52)</f>
        <v>0</v>
      </c>
      <c r="U229" s="271">
        <f t="shared" si="40"/>
        <v>0</v>
      </c>
      <c r="AC229" s="277">
        <f t="shared" si="37"/>
        <v>0</v>
      </c>
    </row>
    <row r="230" spans="1:29" hidden="1" x14ac:dyDescent="0.25">
      <c r="A230" s="265">
        <f t="shared" si="39"/>
        <v>214</v>
      </c>
      <c r="B230" s="501"/>
      <c r="C230" s="502"/>
      <c r="D230" s="502"/>
      <c r="E230" s="507"/>
      <c r="F230" s="504"/>
      <c r="G230" s="505"/>
      <c r="H230" s="506"/>
      <c r="I230" s="494">
        <f t="shared" si="45"/>
        <v>0</v>
      </c>
      <c r="J230" s="335">
        <f t="shared" si="46"/>
        <v>0</v>
      </c>
      <c r="K230" s="507"/>
      <c r="L230" s="507"/>
      <c r="M230" s="337">
        <f t="shared" si="38"/>
        <v>0</v>
      </c>
      <c r="N230" s="507"/>
      <c r="O230" s="338">
        <f t="shared" si="41"/>
        <v>0</v>
      </c>
      <c r="P230" s="339">
        <f t="shared" si="42"/>
        <v>0</v>
      </c>
      <c r="Q230" s="339">
        <f t="shared" si="43"/>
        <v>0</v>
      </c>
      <c r="R230" s="340">
        <f t="shared" si="44"/>
        <v>0</v>
      </c>
      <c r="S230" s="296">
        <f>IF('8. Wage Rate Penalty'!D230="s",0,IF(J230="N/A; Not eligible, do not fill in remaining columns---&gt;",0,IF(O230="Yes",0,(Q230*R230*'1. General Input'!$D$10))))</f>
        <v>0</v>
      </c>
      <c r="T230" s="269">
        <f>IF('8. Wage Rate Penalty'!D230="H",0,'8. Wage Rate Penalty'!Q230*'1. General Input'!$D$10/52)</f>
        <v>0</v>
      </c>
      <c r="U230" s="271">
        <f t="shared" si="40"/>
        <v>0</v>
      </c>
      <c r="AC230" s="277">
        <f t="shared" si="37"/>
        <v>0</v>
      </c>
    </row>
    <row r="231" spans="1:29" hidden="1" x14ac:dyDescent="0.25">
      <c r="A231" s="265">
        <f t="shared" si="39"/>
        <v>215</v>
      </c>
      <c r="B231" s="501"/>
      <c r="C231" s="502"/>
      <c r="D231" s="502"/>
      <c r="E231" s="507"/>
      <c r="F231" s="504"/>
      <c r="G231" s="505"/>
      <c r="H231" s="506"/>
      <c r="I231" s="494">
        <f t="shared" si="45"/>
        <v>0</v>
      </c>
      <c r="J231" s="335">
        <f t="shared" si="46"/>
        <v>0</v>
      </c>
      <c r="K231" s="507"/>
      <c r="L231" s="507"/>
      <c r="M231" s="337">
        <f t="shared" si="38"/>
        <v>0</v>
      </c>
      <c r="N231" s="507"/>
      <c r="O231" s="338">
        <f t="shared" si="41"/>
        <v>0</v>
      </c>
      <c r="P231" s="339">
        <f t="shared" si="42"/>
        <v>0</v>
      </c>
      <c r="Q231" s="339">
        <f t="shared" si="43"/>
        <v>0</v>
      </c>
      <c r="R231" s="340">
        <f t="shared" si="44"/>
        <v>0</v>
      </c>
      <c r="S231" s="296">
        <f>IF('8. Wage Rate Penalty'!D231="s",0,IF(J231="N/A; Not eligible, do not fill in remaining columns---&gt;",0,IF(O231="Yes",0,(Q231*R231*'1. General Input'!$D$10))))</f>
        <v>0</v>
      </c>
      <c r="T231" s="269">
        <f>IF('8. Wage Rate Penalty'!D231="H",0,'8. Wage Rate Penalty'!Q231*'1. General Input'!$D$10/52)</f>
        <v>0</v>
      </c>
      <c r="U231" s="271">
        <f t="shared" si="40"/>
        <v>0</v>
      </c>
      <c r="AC231" s="277">
        <f t="shared" si="37"/>
        <v>0</v>
      </c>
    </row>
    <row r="232" spans="1:29" hidden="1" x14ac:dyDescent="0.25">
      <c r="A232" s="265">
        <f t="shared" si="39"/>
        <v>216</v>
      </c>
      <c r="B232" s="501"/>
      <c r="C232" s="502"/>
      <c r="D232" s="502"/>
      <c r="E232" s="507"/>
      <c r="F232" s="504"/>
      <c r="G232" s="505"/>
      <c r="H232" s="506"/>
      <c r="I232" s="494">
        <f t="shared" si="45"/>
        <v>0</v>
      </c>
      <c r="J232" s="335">
        <f t="shared" si="46"/>
        <v>0</v>
      </c>
      <c r="K232" s="507"/>
      <c r="L232" s="507"/>
      <c r="M232" s="337">
        <f t="shared" si="38"/>
        <v>0</v>
      </c>
      <c r="N232" s="507"/>
      <c r="O232" s="338">
        <f t="shared" si="41"/>
        <v>0</v>
      </c>
      <c r="P232" s="339">
        <f t="shared" si="42"/>
        <v>0</v>
      </c>
      <c r="Q232" s="339">
        <f t="shared" si="43"/>
        <v>0</v>
      </c>
      <c r="R232" s="340">
        <f t="shared" si="44"/>
        <v>0</v>
      </c>
      <c r="S232" s="296">
        <f>IF('8. Wage Rate Penalty'!D232="s",0,IF(J232="N/A; Not eligible, do not fill in remaining columns---&gt;",0,IF(O232="Yes",0,(Q232*R232*'1. General Input'!$D$10))))</f>
        <v>0</v>
      </c>
      <c r="T232" s="269">
        <f>IF('8. Wage Rate Penalty'!D232="H",0,'8. Wage Rate Penalty'!Q232*'1. General Input'!$D$10/52)</f>
        <v>0</v>
      </c>
      <c r="U232" s="271">
        <f t="shared" si="40"/>
        <v>0</v>
      </c>
      <c r="AC232" s="277">
        <f t="shared" si="37"/>
        <v>0</v>
      </c>
    </row>
    <row r="233" spans="1:29" hidden="1" x14ac:dyDescent="0.25">
      <c r="A233" s="265">
        <f t="shared" si="39"/>
        <v>217</v>
      </c>
      <c r="B233" s="501"/>
      <c r="C233" s="502"/>
      <c r="D233" s="502"/>
      <c r="E233" s="507"/>
      <c r="F233" s="504"/>
      <c r="G233" s="505"/>
      <c r="H233" s="506"/>
      <c r="I233" s="494">
        <f t="shared" si="45"/>
        <v>0</v>
      </c>
      <c r="J233" s="335">
        <f t="shared" si="46"/>
        <v>0</v>
      </c>
      <c r="K233" s="507"/>
      <c r="L233" s="507"/>
      <c r="M233" s="337">
        <f t="shared" si="38"/>
        <v>0</v>
      </c>
      <c r="N233" s="507"/>
      <c r="O233" s="338">
        <f t="shared" si="41"/>
        <v>0</v>
      </c>
      <c r="P233" s="339">
        <f t="shared" si="42"/>
        <v>0</v>
      </c>
      <c r="Q233" s="339">
        <f t="shared" si="43"/>
        <v>0</v>
      </c>
      <c r="R233" s="340">
        <f t="shared" si="44"/>
        <v>0</v>
      </c>
      <c r="S233" s="296">
        <f>IF('8. Wage Rate Penalty'!D233="s",0,IF(J233="N/A; Not eligible, do not fill in remaining columns---&gt;",0,IF(O233="Yes",0,(Q233*R233*'1. General Input'!$D$10))))</f>
        <v>0</v>
      </c>
      <c r="T233" s="269">
        <f>IF('8. Wage Rate Penalty'!D233="H",0,'8. Wage Rate Penalty'!Q233*'1. General Input'!$D$10/52)</f>
        <v>0</v>
      </c>
      <c r="U233" s="271">
        <f t="shared" si="40"/>
        <v>0</v>
      </c>
      <c r="AC233" s="277">
        <f t="shared" si="37"/>
        <v>0</v>
      </c>
    </row>
    <row r="234" spans="1:29" hidden="1" x14ac:dyDescent="0.25">
      <c r="A234" s="265">
        <f t="shared" si="39"/>
        <v>218</v>
      </c>
      <c r="B234" s="501"/>
      <c r="C234" s="502"/>
      <c r="D234" s="502"/>
      <c r="E234" s="507"/>
      <c r="F234" s="504"/>
      <c r="G234" s="505"/>
      <c r="H234" s="506"/>
      <c r="I234" s="494">
        <f t="shared" si="45"/>
        <v>0</v>
      </c>
      <c r="J234" s="335">
        <f t="shared" si="46"/>
        <v>0</v>
      </c>
      <c r="K234" s="507"/>
      <c r="L234" s="507"/>
      <c r="M234" s="337">
        <f t="shared" si="38"/>
        <v>0</v>
      </c>
      <c r="N234" s="507"/>
      <c r="O234" s="338">
        <f t="shared" si="41"/>
        <v>0</v>
      </c>
      <c r="P234" s="339">
        <f t="shared" si="42"/>
        <v>0</v>
      </c>
      <c r="Q234" s="339">
        <f t="shared" si="43"/>
        <v>0</v>
      </c>
      <c r="R234" s="340">
        <f t="shared" si="44"/>
        <v>0</v>
      </c>
      <c r="S234" s="296">
        <f>IF('8. Wage Rate Penalty'!D234="s",0,IF(J234="N/A; Not eligible, do not fill in remaining columns---&gt;",0,IF(O234="Yes",0,(Q234*R234*'1. General Input'!$D$10))))</f>
        <v>0</v>
      </c>
      <c r="T234" s="269">
        <f>IF('8. Wage Rate Penalty'!D234="H",0,'8. Wage Rate Penalty'!Q234*'1. General Input'!$D$10/52)</f>
        <v>0</v>
      </c>
      <c r="U234" s="271">
        <f t="shared" si="40"/>
        <v>0</v>
      </c>
      <c r="AC234" s="277">
        <f t="shared" si="37"/>
        <v>0</v>
      </c>
    </row>
    <row r="235" spans="1:29" hidden="1" x14ac:dyDescent="0.25">
      <c r="A235" s="265">
        <f t="shared" si="39"/>
        <v>219</v>
      </c>
      <c r="B235" s="501"/>
      <c r="C235" s="502"/>
      <c r="D235" s="502"/>
      <c r="E235" s="507"/>
      <c r="F235" s="504"/>
      <c r="G235" s="505"/>
      <c r="H235" s="506"/>
      <c r="I235" s="494">
        <f t="shared" si="45"/>
        <v>0</v>
      </c>
      <c r="J235" s="335">
        <f t="shared" si="46"/>
        <v>0</v>
      </c>
      <c r="K235" s="507"/>
      <c r="L235" s="507"/>
      <c r="M235" s="337">
        <f t="shared" si="38"/>
        <v>0</v>
      </c>
      <c r="N235" s="507"/>
      <c r="O235" s="338">
        <f t="shared" si="41"/>
        <v>0</v>
      </c>
      <c r="P235" s="339">
        <f t="shared" si="42"/>
        <v>0</v>
      </c>
      <c r="Q235" s="339">
        <f t="shared" si="43"/>
        <v>0</v>
      </c>
      <c r="R235" s="340">
        <f t="shared" si="44"/>
        <v>0</v>
      </c>
      <c r="S235" s="296">
        <f>IF('8. Wage Rate Penalty'!D235="s",0,IF(J235="N/A; Not eligible, do not fill in remaining columns---&gt;",0,IF(O235="Yes",0,(Q235*R235*'1. General Input'!$D$10))))</f>
        <v>0</v>
      </c>
      <c r="T235" s="269">
        <f>IF('8. Wage Rate Penalty'!D235="H",0,'8. Wage Rate Penalty'!Q235*'1. General Input'!$D$10/52)</f>
        <v>0</v>
      </c>
      <c r="U235" s="271">
        <f t="shared" si="40"/>
        <v>0</v>
      </c>
      <c r="AC235" s="277">
        <f t="shared" si="37"/>
        <v>0</v>
      </c>
    </row>
    <row r="236" spans="1:29" hidden="1" x14ac:dyDescent="0.25">
      <c r="A236" s="265">
        <f t="shared" si="39"/>
        <v>220</v>
      </c>
      <c r="B236" s="501"/>
      <c r="C236" s="502"/>
      <c r="D236" s="502"/>
      <c r="E236" s="507"/>
      <c r="F236" s="504"/>
      <c r="G236" s="505"/>
      <c r="H236" s="506"/>
      <c r="I236" s="494">
        <f t="shared" si="45"/>
        <v>0</v>
      </c>
      <c r="J236" s="335">
        <f t="shared" si="46"/>
        <v>0</v>
      </c>
      <c r="K236" s="507"/>
      <c r="L236" s="507"/>
      <c r="M236" s="337">
        <f t="shared" si="38"/>
        <v>0</v>
      </c>
      <c r="N236" s="507"/>
      <c r="O236" s="338">
        <f t="shared" si="41"/>
        <v>0</v>
      </c>
      <c r="P236" s="339">
        <f t="shared" si="42"/>
        <v>0</v>
      </c>
      <c r="Q236" s="339">
        <f t="shared" si="43"/>
        <v>0</v>
      </c>
      <c r="R236" s="340">
        <f t="shared" si="44"/>
        <v>0</v>
      </c>
      <c r="S236" s="296">
        <f>IF('8. Wage Rate Penalty'!D236="s",0,IF(J236="N/A; Not eligible, do not fill in remaining columns---&gt;",0,IF(O236="Yes",0,(Q236*R236*'1. General Input'!$D$10))))</f>
        <v>0</v>
      </c>
      <c r="T236" s="269">
        <f>IF('8. Wage Rate Penalty'!D236="H",0,'8. Wage Rate Penalty'!Q236*'1. General Input'!$D$10/52)</f>
        <v>0</v>
      </c>
      <c r="U236" s="271">
        <f t="shared" si="40"/>
        <v>0</v>
      </c>
      <c r="AC236" s="277">
        <f t="shared" si="37"/>
        <v>0</v>
      </c>
    </row>
    <row r="237" spans="1:29" hidden="1" x14ac:dyDescent="0.25">
      <c r="A237" s="265">
        <f t="shared" si="39"/>
        <v>221</v>
      </c>
      <c r="B237" s="501"/>
      <c r="C237" s="502"/>
      <c r="D237" s="502"/>
      <c r="E237" s="507"/>
      <c r="F237" s="504"/>
      <c r="G237" s="505"/>
      <c r="H237" s="506"/>
      <c r="I237" s="494">
        <f t="shared" si="45"/>
        <v>0</v>
      </c>
      <c r="J237" s="335">
        <f t="shared" si="46"/>
        <v>0</v>
      </c>
      <c r="K237" s="507"/>
      <c r="L237" s="507"/>
      <c r="M237" s="337">
        <f t="shared" si="38"/>
        <v>0</v>
      </c>
      <c r="N237" s="507"/>
      <c r="O237" s="338">
        <f t="shared" si="41"/>
        <v>0</v>
      </c>
      <c r="P237" s="339">
        <f t="shared" si="42"/>
        <v>0</v>
      </c>
      <c r="Q237" s="339">
        <f t="shared" si="43"/>
        <v>0</v>
      </c>
      <c r="R237" s="340">
        <f t="shared" si="44"/>
        <v>0</v>
      </c>
      <c r="S237" s="296">
        <f>IF('8. Wage Rate Penalty'!D237="s",0,IF(J237="N/A; Not eligible, do not fill in remaining columns---&gt;",0,IF(O237="Yes",0,(Q237*R237*'1. General Input'!$D$10))))</f>
        <v>0</v>
      </c>
      <c r="T237" s="269">
        <f>IF('8. Wage Rate Penalty'!D237="H",0,'8. Wage Rate Penalty'!Q237*'1. General Input'!$D$10/52)</f>
        <v>0</v>
      </c>
      <c r="U237" s="271">
        <f t="shared" si="40"/>
        <v>0</v>
      </c>
      <c r="AC237" s="277">
        <f t="shared" si="37"/>
        <v>0</v>
      </c>
    </row>
    <row r="238" spans="1:29" hidden="1" x14ac:dyDescent="0.25">
      <c r="A238" s="265">
        <f t="shared" si="39"/>
        <v>222</v>
      </c>
      <c r="B238" s="501"/>
      <c r="C238" s="502"/>
      <c r="D238" s="502"/>
      <c r="E238" s="507"/>
      <c r="F238" s="504"/>
      <c r="G238" s="505"/>
      <c r="H238" s="506"/>
      <c r="I238" s="494">
        <f t="shared" si="45"/>
        <v>0</v>
      </c>
      <c r="J238" s="335">
        <f t="shared" si="46"/>
        <v>0</v>
      </c>
      <c r="K238" s="507"/>
      <c r="L238" s="507"/>
      <c r="M238" s="337">
        <f t="shared" si="38"/>
        <v>0</v>
      </c>
      <c r="N238" s="507"/>
      <c r="O238" s="338">
        <f t="shared" si="41"/>
        <v>0</v>
      </c>
      <c r="P238" s="339">
        <f t="shared" si="42"/>
        <v>0</v>
      </c>
      <c r="Q238" s="339">
        <f t="shared" si="43"/>
        <v>0</v>
      </c>
      <c r="R238" s="340">
        <f t="shared" si="44"/>
        <v>0</v>
      </c>
      <c r="S238" s="296">
        <f>IF('8. Wage Rate Penalty'!D238="s",0,IF(J238="N/A; Not eligible, do not fill in remaining columns---&gt;",0,IF(O238="Yes",0,(Q238*R238*'1. General Input'!$D$10))))</f>
        <v>0</v>
      </c>
      <c r="T238" s="269">
        <f>IF('8. Wage Rate Penalty'!D238="H",0,'8. Wage Rate Penalty'!Q238*'1. General Input'!$D$10/52)</f>
        <v>0</v>
      </c>
      <c r="U238" s="271">
        <f t="shared" si="40"/>
        <v>0</v>
      </c>
      <c r="AC238" s="277">
        <f t="shared" si="37"/>
        <v>0</v>
      </c>
    </row>
    <row r="239" spans="1:29" hidden="1" x14ac:dyDescent="0.25">
      <c r="A239" s="265">
        <f t="shared" si="39"/>
        <v>223</v>
      </c>
      <c r="B239" s="501"/>
      <c r="C239" s="502"/>
      <c r="D239" s="502"/>
      <c r="E239" s="507"/>
      <c r="F239" s="504"/>
      <c r="G239" s="505"/>
      <c r="H239" s="506"/>
      <c r="I239" s="494">
        <f t="shared" si="45"/>
        <v>0</v>
      </c>
      <c r="J239" s="335">
        <f t="shared" si="46"/>
        <v>0</v>
      </c>
      <c r="K239" s="507"/>
      <c r="L239" s="507"/>
      <c r="M239" s="337">
        <f t="shared" si="38"/>
        <v>0</v>
      </c>
      <c r="N239" s="507"/>
      <c r="O239" s="338">
        <f t="shared" si="41"/>
        <v>0</v>
      </c>
      <c r="P239" s="339">
        <f t="shared" si="42"/>
        <v>0</v>
      </c>
      <c r="Q239" s="339">
        <f t="shared" si="43"/>
        <v>0</v>
      </c>
      <c r="R239" s="340">
        <f t="shared" si="44"/>
        <v>0</v>
      </c>
      <c r="S239" s="296">
        <f>IF('8. Wage Rate Penalty'!D239="s",0,IF(J239="N/A; Not eligible, do not fill in remaining columns---&gt;",0,IF(O239="Yes",0,(Q239*R239*'1. General Input'!$D$10))))</f>
        <v>0</v>
      </c>
      <c r="T239" s="269">
        <f>IF('8. Wage Rate Penalty'!D239="H",0,'8. Wage Rate Penalty'!Q239*'1. General Input'!$D$10/52)</f>
        <v>0</v>
      </c>
      <c r="U239" s="271">
        <f t="shared" si="40"/>
        <v>0</v>
      </c>
      <c r="AC239" s="277">
        <f t="shared" si="37"/>
        <v>0</v>
      </c>
    </row>
    <row r="240" spans="1:29" hidden="1" x14ac:dyDescent="0.25">
      <c r="A240" s="265">
        <f t="shared" si="39"/>
        <v>224</v>
      </c>
      <c r="B240" s="501"/>
      <c r="C240" s="502"/>
      <c r="D240" s="502"/>
      <c r="E240" s="507"/>
      <c r="F240" s="504"/>
      <c r="G240" s="505"/>
      <c r="H240" s="506"/>
      <c r="I240" s="494">
        <f t="shared" si="45"/>
        <v>0</v>
      </c>
      <c r="J240" s="335">
        <f t="shared" si="46"/>
        <v>0</v>
      </c>
      <c r="K240" s="507"/>
      <c r="L240" s="507"/>
      <c r="M240" s="337">
        <f t="shared" si="38"/>
        <v>0</v>
      </c>
      <c r="N240" s="507"/>
      <c r="O240" s="338">
        <f t="shared" si="41"/>
        <v>0</v>
      </c>
      <c r="P240" s="339">
        <f t="shared" si="42"/>
        <v>0</v>
      </c>
      <c r="Q240" s="339">
        <f t="shared" si="43"/>
        <v>0</v>
      </c>
      <c r="R240" s="340">
        <f t="shared" si="44"/>
        <v>0</v>
      </c>
      <c r="S240" s="296">
        <f>IF('8. Wage Rate Penalty'!D240="s",0,IF(J240="N/A; Not eligible, do not fill in remaining columns---&gt;",0,IF(O240="Yes",0,(Q240*R240*'1. General Input'!$D$10))))</f>
        <v>0</v>
      </c>
      <c r="T240" s="269">
        <f>IF('8. Wage Rate Penalty'!D240="H",0,'8. Wage Rate Penalty'!Q240*'1. General Input'!$D$10/52)</f>
        <v>0</v>
      </c>
      <c r="U240" s="271">
        <f t="shared" si="40"/>
        <v>0</v>
      </c>
      <c r="AC240" s="277">
        <f t="shared" si="37"/>
        <v>0</v>
      </c>
    </row>
    <row r="241" spans="1:29" hidden="1" x14ac:dyDescent="0.25">
      <c r="A241" s="265">
        <f t="shared" si="39"/>
        <v>225</v>
      </c>
      <c r="B241" s="501"/>
      <c r="C241" s="502"/>
      <c r="D241" s="502"/>
      <c r="E241" s="507"/>
      <c r="F241" s="504"/>
      <c r="G241" s="505"/>
      <c r="H241" s="506"/>
      <c r="I241" s="494">
        <f t="shared" si="45"/>
        <v>0</v>
      </c>
      <c r="J241" s="335">
        <f t="shared" si="46"/>
        <v>0</v>
      </c>
      <c r="K241" s="507"/>
      <c r="L241" s="507"/>
      <c r="M241" s="337">
        <f t="shared" si="38"/>
        <v>0</v>
      </c>
      <c r="N241" s="507"/>
      <c r="O241" s="338">
        <f t="shared" si="41"/>
        <v>0</v>
      </c>
      <c r="P241" s="339">
        <f t="shared" si="42"/>
        <v>0</v>
      </c>
      <c r="Q241" s="339">
        <f t="shared" si="43"/>
        <v>0</v>
      </c>
      <c r="R241" s="340">
        <f t="shared" si="44"/>
        <v>0</v>
      </c>
      <c r="S241" s="296">
        <f>IF('8. Wage Rate Penalty'!D241="s",0,IF(J241="N/A; Not eligible, do not fill in remaining columns---&gt;",0,IF(O241="Yes",0,(Q241*R241*'1. General Input'!$D$10))))</f>
        <v>0</v>
      </c>
      <c r="T241" s="269">
        <f>IF('8. Wage Rate Penalty'!D241="H",0,'8. Wage Rate Penalty'!Q241*'1. General Input'!$D$10/52)</f>
        <v>0</v>
      </c>
      <c r="U241" s="271">
        <f t="shared" si="40"/>
        <v>0</v>
      </c>
      <c r="AC241" s="277">
        <f t="shared" si="37"/>
        <v>0</v>
      </c>
    </row>
    <row r="242" spans="1:29" hidden="1" x14ac:dyDescent="0.25">
      <c r="A242" s="265">
        <f t="shared" si="39"/>
        <v>226</v>
      </c>
      <c r="B242" s="501"/>
      <c r="C242" s="502"/>
      <c r="D242" s="502"/>
      <c r="E242" s="507"/>
      <c r="F242" s="504"/>
      <c r="G242" s="505"/>
      <c r="H242" s="506"/>
      <c r="I242" s="494">
        <f t="shared" si="45"/>
        <v>0</v>
      </c>
      <c r="J242" s="335">
        <f t="shared" si="46"/>
        <v>0</v>
      </c>
      <c r="K242" s="507"/>
      <c r="L242" s="507"/>
      <c r="M242" s="337">
        <f t="shared" si="38"/>
        <v>0</v>
      </c>
      <c r="N242" s="507"/>
      <c r="O242" s="338">
        <f t="shared" si="41"/>
        <v>0</v>
      </c>
      <c r="P242" s="339">
        <f t="shared" si="42"/>
        <v>0</v>
      </c>
      <c r="Q242" s="339">
        <f t="shared" si="43"/>
        <v>0</v>
      </c>
      <c r="R242" s="340">
        <f t="shared" si="44"/>
        <v>0</v>
      </c>
      <c r="S242" s="296">
        <f>IF('8. Wage Rate Penalty'!D242="s",0,IF(J242="N/A; Not eligible, do not fill in remaining columns---&gt;",0,IF(O242="Yes",0,(Q242*R242*'1. General Input'!$D$10))))</f>
        <v>0</v>
      </c>
      <c r="T242" s="269">
        <f>IF('8. Wage Rate Penalty'!D242="H",0,'8. Wage Rate Penalty'!Q242*'1. General Input'!$D$10/52)</f>
        <v>0</v>
      </c>
      <c r="U242" s="271">
        <f t="shared" si="40"/>
        <v>0</v>
      </c>
      <c r="AC242" s="277">
        <f t="shared" si="37"/>
        <v>0</v>
      </c>
    </row>
    <row r="243" spans="1:29" hidden="1" x14ac:dyDescent="0.25">
      <c r="A243" s="265">
        <f t="shared" si="39"/>
        <v>227</v>
      </c>
      <c r="B243" s="501"/>
      <c r="C243" s="502"/>
      <c r="D243" s="502"/>
      <c r="E243" s="507"/>
      <c r="F243" s="504"/>
      <c r="G243" s="505"/>
      <c r="H243" s="506"/>
      <c r="I243" s="494">
        <f t="shared" si="45"/>
        <v>0</v>
      </c>
      <c r="J243" s="335">
        <f t="shared" si="46"/>
        <v>0</v>
      </c>
      <c r="K243" s="507"/>
      <c r="L243" s="507"/>
      <c r="M243" s="337">
        <f t="shared" si="38"/>
        <v>0</v>
      </c>
      <c r="N243" s="507"/>
      <c r="O243" s="338">
        <f t="shared" si="41"/>
        <v>0</v>
      </c>
      <c r="P243" s="339">
        <f t="shared" si="42"/>
        <v>0</v>
      </c>
      <c r="Q243" s="339">
        <f t="shared" si="43"/>
        <v>0</v>
      </c>
      <c r="R243" s="340">
        <f t="shared" si="44"/>
        <v>0</v>
      </c>
      <c r="S243" s="296">
        <f>IF('8. Wage Rate Penalty'!D243="s",0,IF(J243="N/A; Not eligible, do not fill in remaining columns---&gt;",0,IF(O243="Yes",0,(Q243*R243*'1. General Input'!$D$10))))</f>
        <v>0</v>
      </c>
      <c r="T243" s="269">
        <f>IF('8. Wage Rate Penalty'!D243="H",0,'8. Wage Rate Penalty'!Q243*'1. General Input'!$D$10/52)</f>
        <v>0</v>
      </c>
      <c r="U243" s="271">
        <f t="shared" si="40"/>
        <v>0</v>
      </c>
      <c r="AC243" s="277">
        <f t="shared" si="37"/>
        <v>0</v>
      </c>
    </row>
    <row r="244" spans="1:29" hidden="1" x14ac:dyDescent="0.25">
      <c r="A244" s="265">
        <f t="shared" si="39"/>
        <v>228</v>
      </c>
      <c r="B244" s="501"/>
      <c r="C244" s="502"/>
      <c r="D244" s="502"/>
      <c r="E244" s="507"/>
      <c r="F244" s="504"/>
      <c r="G244" s="505"/>
      <c r="H244" s="506"/>
      <c r="I244" s="494">
        <f t="shared" si="45"/>
        <v>0</v>
      </c>
      <c r="J244" s="335">
        <f t="shared" si="46"/>
        <v>0</v>
      </c>
      <c r="K244" s="507"/>
      <c r="L244" s="507"/>
      <c r="M244" s="337">
        <f t="shared" si="38"/>
        <v>0</v>
      </c>
      <c r="N244" s="507"/>
      <c r="O244" s="338">
        <f t="shared" si="41"/>
        <v>0</v>
      </c>
      <c r="P244" s="339">
        <f t="shared" si="42"/>
        <v>0</v>
      </c>
      <c r="Q244" s="339">
        <f t="shared" si="43"/>
        <v>0</v>
      </c>
      <c r="R244" s="340">
        <f t="shared" si="44"/>
        <v>0</v>
      </c>
      <c r="S244" s="296">
        <f>IF('8. Wage Rate Penalty'!D244="s",0,IF(J244="N/A; Not eligible, do not fill in remaining columns---&gt;",0,IF(O244="Yes",0,(Q244*R244*'1. General Input'!$D$10))))</f>
        <v>0</v>
      </c>
      <c r="T244" s="269">
        <f>IF('8. Wage Rate Penalty'!D244="H",0,'8. Wage Rate Penalty'!Q244*'1. General Input'!$D$10/52)</f>
        <v>0</v>
      </c>
      <c r="U244" s="271">
        <f t="shared" si="40"/>
        <v>0</v>
      </c>
      <c r="AC244" s="277">
        <f t="shared" si="37"/>
        <v>0</v>
      </c>
    </row>
    <row r="245" spans="1:29" hidden="1" x14ac:dyDescent="0.25">
      <c r="A245" s="265">
        <f t="shared" si="39"/>
        <v>229</v>
      </c>
      <c r="B245" s="501"/>
      <c r="C245" s="502"/>
      <c r="D245" s="502"/>
      <c r="E245" s="507"/>
      <c r="F245" s="504"/>
      <c r="G245" s="505"/>
      <c r="H245" s="506"/>
      <c r="I245" s="494">
        <f t="shared" si="45"/>
        <v>0</v>
      </c>
      <c r="J245" s="335">
        <f t="shared" si="46"/>
        <v>0</v>
      </c>
      <c r="K245" s="507"/>
      <c r="L245" s="507"/>
      <c r="M245" s="337">
        <f t="shared" si="38"/>
        <v>0</v>
      </c>
      <c r="N245" s="507"/>
      <c r="O245" s="338">
        <f t="shared" si="41"/>
        <v>0</v>
      </c>
      <c r="P245" s="339">
        <f t="shared" si="42"/>
        <v>0</v>
      </c>
      <c r="Q245" s="339">
        <f t="shared" si="43"/>
        <v>0</v>
      </c>
      <c r="R245" s="340">
        <f t="shared" si="44"/>
        <v>0</v>
      </c>
      <c r="S245" s="296">
        <f>IF('8. Wage Rate Penalty'!D245="s",0,IF(J245="N/A; Not eligible, do not fill in remaining columns---&gt;",0,IF(O245="Yes",0,(Q245*R245*'1. General Input'!$D$10))))</f>
        <v>0</v>
      </c>
      <c r="T245" s="269">
        <f>IF('8. Wage Rate Penalty'!D245="H",0,'8. Wage Rate Penalty'!Q245*'1. General Input'!$D$10/52)</f>
        <v>0</v>
      </c>
      <c r="U245" s="271">
        <f t="shared" si="40"/>
        <v>0</v>
      </c>
      <c r="AC245" s="277">
        <f t="shared" si="37"/>
        <v>0</v>
      </c>
    </row>
    <row r="246" spans="1:29" hidden="1" x14ac:dyDescent="0.25">
      <c r="A246" s="265">
        <f t="shared" si="39"/>
        <v>230</v>
      </c>
      <c r="B246" s="501"/>
      <c r="C246" s="502"/>
      <c r="D246" s="502"/>
      <c r="E246" s="507"/>
      <c r="F246" s="504"/>
      <c r="G246" s="505"/>
      <c r="H246" s="506"/>
      <c r="I246" s="494">
        <f t="shared" si="45"/>
        <v>0</v>
      </c>
      <c r="J246" s="335">
        <f t="shared" si="46"/>
        <v>0</v>
      </c>
      <c r="K246" s="507"/>
      <c r="L246" s="507"/>
      <c r="M246" s="337">
        <f t="shared" si="38"/>
        <v>0</v>
      </c>
      <c r="N246" s="507"/>
      <c r="O246" s="338">
        <f t="shared" si="41"/>
        <v>0</v>
      </c>
      <c r="P246" s="339">
        <f t="shared" si="42"/>
        <v>0</v>
      </c>
      <c r="Q246" s="339">
        <f t="shared" si="43"/>
        <v>0</v>
      </c>
      <c r="R246" s="340">
        <f t="shared" si="44"/>
        <v>0</v>
      </c>
      <c r="S246" s="296">
        <f>IF('8. Wage Rate Penalty'!D246="s",0,IF(J246="N/A; Not eligible, do not fill in remaining columns---&gt;",0,IF(O246="Yes",0,(Q246*R246*'1. General Input'!$D$10))))</f>
        <v>0</v>
      </c>
      <c r="T246" s="269">
        <f>IF('8. Wage Rate Penalty'!D246="H",0,'8. Wage Rate Penalty'!Q246*'1. General Input'!$D$10/52)</f>
        <v>0</v>
      </c>
      <c r="U246" s="271">
        <f t="shared" si="40"/>
        <v>0</v>
      </c>
      <c r="AC246" s="277">
        <f t="shared" si="37"/>
        <v>0</v>
      </c>
    </row>
    <row r="247" spans="1:29" hidden="1" x14ac:dyDescent="0.25">
      <c r="A247" s="265">
        <f t="shared" si="39"/>
        <v>231</v>
      </c>
      <c r="B247" s="501"/>
      <c r="C247" s="502"/>
      <c r="D247" s="502"/>
      <c r="E247" s="507"/>
      <c r="F247" s="504"/>
      <c r="G247" s="505"/>
      <c r="H247" s="506"/>
      <c r="I247" s="494">
        <f t="shared" si="45"/>
        <v>0</v>
      </c>
      <c r="J247" s="335">
        <f t="shared" si="46"/>
        <v>0</v>
      </c>
      <c r="K247" s="507"/>
      <c r="L247" s="507"/>
      <c r="M247" s="337">
        <f t="shared" si="38"/>
        <v>0</v>
      </c>
      <c r="N247" s="507"/>
      <c r="O247" s="338">
        <f t="shared" si="41"/>
        <v>0</v>
      </c>
      <c r="P247" s="339">
        <f t="shared" si="42"/>
        <v>0</v>
      </c>
      <c r="Q247" s="339">
        <f t="shared" si="43"/>
        <v>0</v>
      </c>
      <c r="R247" s="340">
        <f t="shared" si="44"/>
        <v>0</v>
      </c>
      <c r="S247" s="296">
        <f>IF('8. Wage Rate Penalty'!D247="s",0,IF(J247="N/A; Not eligible, do not fill in remaining columns---&gt;",0,IF(O247="Yes",0,(Q247*R247*'1. General Input'!$D$10))))</f>
        <v>0</v>
      </c>
      <c r="T247" s="269">
        <f>IF('8. Wage Rate Penalty'!D247="H",0,'8. Wage Rate Penalty'!Q247*'1. General Input'!$D$10/52)</f>
        <v>0</v>
      </c>
      <c r="U247" s="271">
        <f t="shared" si="40"/>
        <v>0</v>
      </c>
      <c r="AC247" s="277">
        <f t="shared" si="37"/>
        <v>0</v>
      </c>
    </row>
    <row r="248" spans="1:29" hidden="1" x14ac:dyDescent="0.25">
      <c r="A248" s="265">
        <f t="shared" si="39"/>
        <v>232</v>
      </c>
      <c r="B248" s="501"/>
      <c r="C248" s="502"/>
      <c r="D248" s="502"/>
      <c r="E248" s="507"/>
      <c r="F248" s="504"/>
      <c r="G248" s="505"/>
      <c r="H248" s="506"/>
      <c r="I248" s="494">
        <f t="shared" si="45"/>
        <v>0</v>
      </c>
      <c r="J248" s="335">
        <f t="shared" si="46"/>
        <v>0</v>
      </c>
      <c r="K248" s="507"/>
      <c r="L248" s="507"/>
      <c r="M248" s="337">
        <f t="shared" si="38"/>
        <v>0</v>
      </c>
      <c r="N248" s="507"/>
      <c r="O248" s="338">
        <f t="shared" si="41"/>
        <v>0</v>
      </c>
      <c r="P248" s="339">
        <f t="shared" si="42"/>
        <v>0</v>
      </c>
      <c r="Q248" s="339">
        <f t="shared" si="43"/>
        <v>0</v>
      </c>
      <c r="R248" s="340">
        <f t="shared" si="44"/>
        <v>0</v>
      </c>
      <c r="S248" s="296">
        <f>IF('8. Wage Rate Penalty'!D248="s",0,IF(J248="N/A; Not eligible, do not fill in remaining columns---&gt;",0,IF(O248="Yes",0,(Q248*R248*'1. General Input'!$D$10))))</f>
        <v>0</v>
      </c>
      <c r="T248" s="269">
        <f>IF('8. Wage Rate Penalty'!D248="H",0,'8. Wage Rate Penalty'!Q248*'1. General Input'!$D$10/52)</f>
        <v>0</v>
      </c>
      <c r="U248" s="271">
        <f t="shared" si="40"/>
        <v>0</v>
      </c>
      <c r="AC248" s="277">
        <f t="shared" si="37"/>
        <v>0</v>
      </c>
    </row>
    <row r="249" spans="1:29" hidden="1" x14ac:dyDescent="0.25">
      <c r="A249" s="265">
        <f t="shared" si="39"/>
        <v>233</v>
      </c>
      <c r="B249" s="501"/>
      <c r="C249" s="502"/>
      <c r="D249" s="502"/>
      <c r="E249" s="507"/>
      <c r="F249" s="504"/>
      <c r="G249" s="505"/>
      <c r="H249" s="506"/>
      <c r="I249" s="494">
        <f t="shared" si="45"/>
        <v>0</v>
      </c>
      <c r="J249" s="335">
        <f t="shared" si="46"/>
        <v>0</v>
      </c>
      <c r="K249" s="507"/>
      <c r="L249" s="507"/>
      <c r="M249" s="337">
        <f t="shared" si="38"/>
        <v>0</v>
      </c>
      <c r="N249" s="507"/>
      <c r="O249" s="338">
        <f t="shared" si="41"/>
        <v>0</v>
      </c>
      <c r="P249" s="339">
        <f t="shared" si="42"/>
        <v>0</v>
      </c>
      <c r="Q249" s="339">
        <f t="shared" si="43"/>
        <v>0</v>
      </c>
      <c r="R249" s="340">
        <f t="shared" si="44"/>
        <v>0</v>
      </c>
      <c r="S249" s="296">
        <f>IF('8. Wage Rate Penalty'!D249="s",0,IF(J249="N/A; Not eligible, do not fill in remaining columns---&gt;",0,IF(O249="Yes",0,(Q249*R249*'1. General Input'!$D$10))))</f>
        <v>0</v>
      </c>
      <c r="T249" s="269">
        <f>IF('8. Wage Rate Penalty'!D249="H",0,'8. Wage Rate Penalty'!Q249*'1. General Input'!$D$10/52)</f>
        <v>0</v>
      </c>
      <c r="U249" s="271">
        <f t="shared" si="40"/>
        <v>0</v>
      </c>
      <c r="AC249" s="277">
        <f t="shared" si="37"/>
        <v>0</v>
      </c>
    </row>
    <row r="250" spans="1:29" hidden="1" x14ac:dyDescent="0.25">
      <c r="A250" s="265">
        <f t="shared" si="39"/>
        <v>234</v>
      </c>
      <c r="B250" s="501"/>
      <c r="C250" s="502"/>
      <c r="D250" s="502"/>
      <c r="E250" s="507"/>
      <c r="F250" s="504"/>
      <c r="G250" s="505"/>
      <c r="H250" s="506"/>
      <c r="I250" s="494">
        <f t="shared" si="45"/>
        <v>0</v>
      </c>
      <c r="J250" s="335">
        <f t="shared" si="46"/>
        <v>0</v>
      </c>
      <c r="K250" s="507"/>
      <c r="L250" s="507"/>
      <c r="M250" s="337">
        <f t="shared" si="38"/>
        <v>0</v>
      </c>
      <c r="N250" s="507"/>
      <c r="O250" s="338">
        <f t="shared" si="41"/>
        <v>0</v>
      </c>
      <c r="P250" s="339">
        <f t="shared" si="42"/>
        <v>0</v>
      </c>
      <c r="Q250" s="339">
        <f t="shared" si="43"/>
        <v>0</v>
      </c>
      <c r="R250" s="340">
        <f t="shared" si="44"/>
        <v>0</v>
      </c>
      <c r="S250" s="296">
        <f>IF('8. Wage Rate Penalty'!D250="s",0,IF(J250="N/A; Not eligible, do not fill in remaining columns---&gt;",0,IF(O250="Yes",0,(Q250*R250*'1. General Input'!$D$10))))</f>
        <v>0</v>
      </c>
      <c r="T250" s="269">
        <f>IF('8. Wage Rate Penalty'!D250="H",0,'8. Wage Rate Penalty'!Q250*'1. General Input'!$D$10/52)</f>
        <v>0</v>
      </c>
      <c r="U250" s="271">
        <f t="shared" si="40"/>
        <v>0</v>
      </c>
      <c r="AC250" s="277">
        <f t="shared" si="37"/>
        <v>0</v>
      </c>
    </row>
    <row r="251" spans="1:29" hidden="1" x14ac:dyDescent="0.25">
      <c r="A251" s="265">
        <f t="shared" si="39"/>
        <v>235</v>
      </c>
      <c r="B251" s="501"/>
      <c r="C251" s="502"/>
      <c r="D251" s="502"/>
      <c r="E251" s="507"/>
      <c r="F251" s="504"/>
      <c r="G251" s="505"/>
      <c r="H251" s="506"/>
      <c r="I251" s="494">
        <f t="shared" si="45"/>
        <v>0</v>
      </c>
      <c r="J251" s="335">
        <f t="shared" si="46"/>
        <v>0</v>
      </c>
      <c r="K251" s="507"/>
      <c r="L251" s="507"/>
      <c r="M251" s="337">
        <f t="shared" si="38"/>
        <v>0</v>
      </c>
      <c r="N251" s="507"/>
      <c r="O251" s="338">
        <f t="shared" si="41"/>
        <v>0</v>
      </c>
      <c r="P251" s="339">
        <f t="shared" si="42"/>
        <v>0</v>
      </c>
      <c r="Q251" s="339">
        <f t="shared" si="43"/>
        <v>0</v>
      </c>
      <c r="R251" s="340">
        <f t="shared" si="44"/>
        <v>0</v>
      </c>
      <c r="S251" s="296">
        <f>IF('8. Wage Rate Penalty'!D251="s",0,IF(J251="N/A; Not eligible, do not fill in remaining columns---&gt;",0,IF(O251="Yes",0,(Q251*R251*'1. General Input'!$D$10))))</f>
        <v>0</v>
      </c>
      <c r="T251" s="269">
        <f>IF('8. Wage Rate Penalty'!D251="H",0,'8. Wage Rate Penalty'!Q251*'1. General Input'!$D$10/52)</f>
        <v>0</v>
      </c>
      <c r="U251" s="271">
        <f t="shared" si="40"/>
        <v>0</v>
      </c>
      <c r="AC251" s="277">
        <f t="shared" si="37"/>
        <v>0</v>
      </c>
    </row>
    <row r="252" spans="1:29" hidden="1" x14ac:dyDescent="0.25">
      <c r="A252" s="265">
        <f t="shared" si="39"/>
        <v>236</v>
      </c>
      <c r="B252" s="501"/>
      <c r="C252" s="502"/>
      <c r="D252" s="502"/>
      <c r="E252" s="507"/>
      <c r="F252" s="504"/>
      <c r="G252" s="505"/>
      <c r="H252" s="506"/>
      <c r="I252" s="494">
        <f t="shared" si="45"/>
        <v>0</v>
      </c>
      <c r="J252" s="335">
        <f t="shared" si="46"/>
        <v>0</v>
      </c>
      <c r="K252" s="507"/>
      <c r="L252" s="507"/>
      <c r="M252" s="337">
        <f t="shared" si="38"/>
        <v>0</v>
      </c>
      <c r="N252" s="507"/>
      <c r="O252" s="338">
        <f t="shared" si="41"/>
        <v>0</v>
      </c>
      <c r="P252" s="339">
        <f t="shared" si="42"/>
        <v>0</v>
      </c>
      <c r="Q252" s="339">
        <f t="shared" si="43"/>
        <v>0</v>
      </c>
      <c r="R252" s="340">
        <f t="shared" si="44"/>
        <v>0</v>
      </c>
      <c r="S252" s="296">
        <f>IF('8. Wage Rate Penalty'!D252="s",0,IF(J252="N/A; Not eligible, do not fill in remaining columns---&gt;",0,IF(O252="Yes",0,(Q252*R252*'1. General Input'!$D$10))))</f>
        <v>0</v>
      </c>
      <c r="T252" s="269">
        <f>IF('8. Wage Rate Penalty'!D252="H",0,'8. Wage Rate Penalty'!Q252*'1. General Input'!$D$10/52)</f>
        <v>0</v>
      </c>
      <c r="U252" s="271">
        <f t="shared" si="40"/>
        <v>0</v>
      </c>
      <c r="AC252" s="277">
        <f t="shared" si="37"/>
        <v>0</v>
      </c>
    </row>
    <row r="253" spans="1:29" hidden="1" x14ac:dyDescent="0.25">
      <c r="A253" s="265">
        <f t="shared" si="39"/>
        <v>237</v>
      </c>
      <c r="B253" s="501"/>
      <c r="C253" s="502"/>
      <c r="D253" s="502"/>
      <c r="E253" s="507"/>
      <c r="F253" s="504"/>
      <c r="G253" s="505"/>
      <c r="H253" s="506"/>
      <c r="I253" s="494">
        <f t="shared" si="45"/>
        <v>0</v>
      </c>
      <c r="J253" s="335">
        <f t="shared" si="46"/>
        <v>0</v>
      </c>
      <c r="K253" s="507"/>
      <c r="L253" s="507"/>
      <c r="M253" s="337">
        <f t="shared" si="38"/>
        <v>0</v>
      </c>
      <c r="N253" s="507"/>
      <c r="O253" s="338">
        <f t="shared" si="41"/>
        <v>0</v>
      </c>
      <c r="P253" s="339">
        <f t="shared" si="42"/>
        <v>0</v>
      </c>
      <c r="Q253" s="339">
        <f t="shared" si="43"/>
        <v>0</v>
      </c>
      <c r="R253" s="340">
        <f t="shared" si="44"/>
        <v>0</v>
      </c>
      <c r="S253" s="296">
        <f>IF('8. Wage Rate Penalty'!D253="s",0,IF(J253="N/A; Not eligible, do not fill in remaining columns---&gt;",0,IF(O253="Yes",0,(Q253*R253*'1. General Input'!$D$10))))</f>
        <v>0</v>
      </c>
      <c r="T253" s="269">
        <f>IF('8. Wage Rate Penalty'!D253="H",0,'8. Wage Rate Penalty'!Q253*'1. General Input'!$D$10/52)</f>
        <v>0</v>
      </c>
      <c r="U253" s="271">
        <f t="shared" si="40"/>
        <v>0</v>
      </c>
      <c r="AC253" s="277">
        <f t="shared" si="37"/>
        <v>0</v>
      </c>
    </row>
    <row r="254" spans="1:29" hidden="1" x14ac:dyDescent="0.25">
      <c r="A254" s="265">
        <f t="shared" si="39"/>
        <v>238</v>
      </c>
      <c r="B254" s="501"/>
      <c r="C254" s="502"/>
      <c r="D254" s="502"/>
      <c r="E254" s="507"/>
      <c r="F254" s="504"/>
      <c r="G254" s="505"/>
      <c r="H254" s="506"/>
      <c r="I254" s="494">
        <f t="shared" si="45"/>
        <v>0</v>
      </c>
      <c r="J254" s="335">
        <f t="shared" si="46"/>
        <v>0</v>
      </c>
      <c r="K254" s="507"/>
      <c r="L254" s="507"/>
      <c r="M254" s="337">
        <f t="shared" si="38"/>
        <v>0</v>
      </c>
      <c r="N254" s="507"/>
      <c r="O254" s="338">
        <f t="shared" si="41"/>
        <v>0</v>
      </c>
      <c r="P254" s="339">
        <f t="shared" si="42"/>
        <v>0</v>
      </c>
      <c r="Q254" s="339">
        <f t="shared" si="43"/>
        <v>0</v>
      </c>
      <c r="R254" s="340">
        <f t="shared" si="44"/>
        <v>0</v>
      </c>
      <c r="S254" s="296">
        <f>IF('8. Wage Rate Penalty'!D254="s",0,IF(J254="N/A; Not eligible, do not fill in remaining columns---&gt;",0,IF(O254="Yes",0,(Q254*R254*'1. General Input'!$D$10))))</f>
        <v>0</v>
      </c>
      <c r="T254" s="269">
        <f>IF('8. Wage Rate Penalty'!D254="H",0,'8. Wage Rate Penalty'!Q254*'1. General Input'!$D$10/52)</f>
        <v>0</v>
      </c>
      <c r="U254" s="271">
        <f t="shared" si="40"/>
        <v>0</v>
      </c>
      <c r="AC254" s="277">
        <f t="shared" si="37"/>
        <v>0</v>
      </c>
    </row>
    <row r="255" spans="1:29" hidden="1" x14ac:dyDescent="0.25">
      <c r="A255" s="265">
        <f t="shared" si="39"/>
        <v>239</v>
      </c>
      <c r="B255" s="501"/>
      <c r="C255" s="502"/>
      <c r="D255" s="502"/>
      <c r="E255" s="507"/>
      <c r="F255" s="504"/>
      <c r="G255" s="505"/>
      <c r="H255" s="506"/>
      <c r="I255" s="494">
        <f t="shared" si="45"/>
        <v>0</v>
      </c>
      <c r="J255" s="335">
        <f t="shared" si="46"/>
        <v>0</v>
      </c>
      <c r="K255" s="507"/>
      <c r="L255" s="507"/>
      <c r="M255" s="337">
        <f t="shared" si="38"/>
        <v>0</v>
      </c>
      <c r="N255" s="507"/>
      <c r="O255" s="338">
        <f t="shared" si="41"/>
        <v>0</v>
      </c>
      <c r="P255" s="339">
        <f t="shared" si="42"/>
        <v>0</v>
      </c>
      <c r="Q255" s="339">
        <f t="shared" si="43"/>
        <v>0</v>
      </c>
      <c r="R255" s="340">
        <f t="shared" si="44"/>
        <v>0</v>
      </c>
      <c r="S255" s="296">
        <f>IF('8. Wage Rate Penalty'!D255="s",0,IF(J255="N/A; Not eligible, do not fill in remaining columns---&gt;",0,IF(O255="Yes",0,(Q255*R255*'1. General Input'!$D$10))))</f>
        <v>0</v>
      </c>
      <c r="T255" s="269">
        <f>IF('8. Wage Rate Penalty'!D255="H",0,'8. Wage Rate Penalty'!Q255*'1. General Input'!$D$10/52)</f>
        <v>0</v>
      </c>
      <c r="U255" s="271">
        <f t="shared" si="40"/>
        <v>0</v>
      </c>
      <c r="AC255" s="277">
        <f t="shared" si="37"/>
        <v>0</v>
      </c>
    </row>
    <row r="256" spans="1:29" hidden="1" x14ac:dyDescent="0.25">
      <c r="A256" s="265">
        <f t="shared" si="39"/>
        <v>240</v>
      </c>
      <c r="B256" s="501"/>
      <c r="C256" s="502"/>
      <c r="D256" s="502"/>
      <c r="E256" s="507"/>
      <c r="F256" s="504"/>
      <c r="G256" s="505"/>
      <c r="H256" s="506"/>
      <c r="I256" s="494">
        <f t="shared" si="45"/>
        <v>0</v>
      </c>
      <c r="J256" s="335">
        <f t="shared" si="46"/>
        <v>0</v>
      </c>
      <c r="K256" s="507"/>
      <c r="L256" s="507"/>
      <c r="M256" s="337">
        <f t="shared" si="38"/>
        <v>0</v>
      </c>
      <c r="N256" s="507"/>
      <c r="O256" s="338">
        <f t="shared" si="41"/>
        <v>0</v>
      </c>
      <c r="P256" s="339">
        <f t="shared" si="42"/>
        <v>0</v>
      </c>
      <c r="Q256" s="339">
        <f t="shared" si="43"/>
        <v>0</v>
      </c>
      <c r="R256" s="340">
        <f t="shared" si="44"/>
        <v>0</v>
      </c>
      <c r="S256" s="296">
        <f>IF('8. Wage Rate Penalty'!D256="s",0,IF(J256="N/A; Not eligible, do not fill in remaining columns---&gt;",0,IF(O256="Yes",0,(Q256*R256*'1. General Input'!$D$10))))</f>
        <v>0</v>
      </c>
      <c r="T256" s="269">
        <f>IF('8. Wage Rate Penalty'!D256="H",0,'8. Wage Rate Penalty'!Q256*'1. General Input'!$D$10/52)</f>
        <v>0</v>
      </c>
      <c r="U256" s="271">
        <f t="shared" si="40"/>
        <v>0</v>
      </c>
      <c r="AC256" s="277">
        <f t="shared" si="37"/>
        <v>0</v>
      </c>
    </row>
    <row r="257" spans="1:29" hidden="1" x14ac:dyDescent="0.25">
      <c r="A257" s="265">
        <f t="shared" si="39"/>
        <v>241</v>
      </c>
      <c r="B257" s="501"/>
      <c r="C257" s="502"/>
      <c r="D257" s="502"/>
      <c r="E257" s="507"/>
      <c r="F257" s="504"/>
      <c r="G257" s="505"/>
      <c r="H257" s="506"/>
      <c r="I257" s="494">
        <f t="shared" si="45"/>
        <v>0</v>
      </c>
      <c r="J257" s="335">
        <f t="shared" si="46"/>
        <v>0</v>
      </c>
      <c r="K257" s="507"/>
      <c r="L257" s="507"/>
      <c r="M257" s="337">
        <f t="shared" si="38"/>
        <v>0</v>
      </c>
      <c r="N257" s="507"/>
      <c r="O257" s="338">
        <f t="shared" si="41"/>
        <v>0</v>
      </c>
      <c r="P257" s="339">
        <f t="shared" si="42"/>
        <v>0</v>
      </c>
      <c r="Q257" s="339">
        <f t="shared" si="43"/>
        <v>0</v>
      </c>
      <c r="R257" s="340">
        <f t="shared" si="44"/>
        <v>0</v>
      </c>
      <c r="S257" s="296">
        <f>IF('8. Wage Rate Penalty'!D257="s",0,IF(J257="N/A; Not eligible, do not fill in remaining columns---&gt;",0,IF(O257="Yes",0,(Q257*R257*'1. General Input'!$D$10))))</f>
        <v>0</v>
      </c>
      <c r="T257" s="269">
        <f>IF('8. Wage Rate Penalty'!D257="H",0,'8. Wage Rate Penalty'!Q257*'1. General Input'!$D$10/52)</f>
        <v>0</v>
      </c>
      <c r="U257" s="271">
        <f t="shared" si="40"/>
        <v>0</v>
      </c>
      <c r="AC257" s="277">
        <f t="shared" si="37"/>
        <v>0</v>
      </c>
    </row>
    <row r="258" spans="1:29" hidden="1" x14ac:dyDescent="0.25">
      <c r="A258" s="265">
        <f t="shared" si="39"/>
        <v>242</v>
      </c>
      <c r="B258" s="501"/>
      <c r="C258" s="502"/>
      <c r="D258" s="502"/>
      <c r="E258" s="507"/>
      <c r="F258" s="504"/>
      <c r="G258" s="505"/>
      <c r="H258" s="506"/>
      <c r="I258" s="494">
        <f t="shared" si="45"/>
        <v>0</v>
      </c>
      <c r="J258" s="335">
        <f t="shared" si="46"/>
        <v>0</v>
      </c>
      <c r="K258" s="507"/>
      <c r="L258" s="507"/>
      <c r="M258" s="337">
        <f t="shared" si="38"/>
        <v>0</v>
      </c>
      <c r="N258" s="507"/>
      <c r="O258" s="338">
        <f t="shared" si="41"/>
        <v>0</v>
      </c>
      <c r="P258" s="339">
        <f t="shared" si="42"/>
        <v>0</v>
      </c>
      <c r="Q258" s="339">
        <f t="shared" si="43"/>
        <v>0</v>
      </c>
      <c r="R258" s="340">
        <f t="shared" si="44"/>
        <v>0</v>
      </c>
      <c r="S258" s="296">
        <f>IF('8. Wage Rate Penalty'!D258="s",0,IF(J258="N/A; Not eligible, do not fill in remaining columns---&gt;",0,IF(O258="Yes",0,(Q258*R258*'1. General Input'!$D$10))))</f>
        <v>0</v>
      </c>
      <c r="T258" s="269">
        <f>IF('8. Wage Rate Penalty'!D258="H",0,'8. Wage Rate Penalty'!Q258*'1. General Input'!$D$10/52)</f>
        <v>0</v>
      </c>
      <c r="U258" s="271">
        <f t="shared" si="40"/>
        <v>0</v>
      </c>
      <c r="AC258" s="277">
        <f t="shared" si="37"/>
        <v>0</v>
      </c>
    </row>
    <row r="259" spans="1:29" hidden="1" x14ac:dyDescent="0.25">
      <c r="A259" s="265">
        <f t="shared" si="39"/>
        <v>243</v>
      </c>
      <c r="B259" s="501"/>
      <c r="C259" s="502"/>
      <c r="D259" s="502"/>
      <c r="E259" s="507"/>
      <c r="F259" s="504"/>
      <c r="G259" s="505"/>
      <c r="H259" s="506"/>
      <c r="I259" s="494">
        <f t="shared" si="45"/>
        <v>0</v>
      </c>
      <c r="J259" s="335">
        <f t="shared" si="46"/>
        <v>0</v>
      </c>
      <c r="K259" s="507"/>
      <c r="L259" s="507"/>
      <c r="M259" s="337">
        <f t="shared" si="38"/>
        <v>0</v>
      </c>
      <c r="N259" s="507"/>
      <c r="O259" s="338">
        <f t="shared" si="41"/>
        <v>0</v>
      </c>
      <c r="P259" s="339">
        <f t="shared" si="42"/>
        <v>0</v>
      </c>
      <c r="Q259" s="339">
        <f t="shared" si="43"/>
        <v>0</v>
      </c>
      <c r="R259" s="340">
        <f t="shared" si="44"/>
        <v>0</v>
      </c>
      <c r="S259" s="296">
        <f>IF('8. Wage Rate Penalty'!D259="s",0,IF(J259="N/A; Not eligible, do not fill in remaining columns---&gt;",0,IF(O259="Yes",0,(Q259*R259*'1. General Input'!$D$10))))</f>
        <v>0</v>
      </c>
      <c r="T259" s="269">
        <f>IF('8. Wage Rate Penalty'!D259="H",0,'8. Wage Rate Penalty'!Q259*'1. General Input'!$D$10/52)</f>
        <v>0</v>
      </c>
      <c r="U259" s="271">
        <f t="shared" si="40"/>
        <v>0</v>
      </c>
      <c r="AC259" s="277">
        <f t="shared" si="37"/>
        <v>0</v>
      </c>
    </row>
    <row r="260" spans="1:29" hidden="1" x14ac:dyDescent="0.25">
      <c r="A260" s="265">
        <f t="shared" si="39"/>
        <v>244</v>
      </c>
      <c r="B260" s="501"/>
      <c r="C260" s="502"/>
      <c r="D260" s="502"/>
      <c r="E260" s="507"/>
      <c r="F260" s="504"/>
      <c r="G260" s="505"/>
      <c r="H260" s="506"/>
      <c r="I260" s="494">
        <f t="shared" si="45"/>
        <v>0</v>
      </c>
      <c r="J260" s="335">
        <f t="shared" si="46"/>
        <v>0</v>
      </c>
      <c r="K260" s="507"/>
      <c r="L260" s="507"/>
      <c r="M260" s="337">
        <f t="shared" si="38"/>
        <v>0</v>
      </c>
      <c r="N260" s="507"/>
      <c r="O260" s="338">
        <f t="shared" si="41"/>
        <v>0</v>
      </c>
      <c r="P260" s="339">
        <f t="shared" si="42"/>
        <v>0</v>
      </c>
      <c r="Q260" s="339">
        <f t="shared" si="43"/>
        <v>0</v>
      </c>
      <c r="R260" s="340">
        <f t="shared" si="44"/>
        <v>0</v>
      </c>
      <c r="S260" s="296">
        <f>IF('8. Wage Rate Penalty'!D260="s",0,IF(J260="N/A; Not eligible, do not fill in remaining columns---&gt;",0,IF(O260="Yes",0,(Q260*R260*'1. General Input'!$D$10))))</f>
        <v>0</v>
      </c>
      <c r="T260" s="269">
        <f>IF('8. Wage Rate Penalty'!D260="H",0,'8. Wage Rate Penalty'!Q260*'1. General Input'!$D$10/52)</f>
        <v>0</v>
      </c>
      <c r="U260" s="271">
        <f t="shared" si="40"/>
        <v>0</v>
      </c>
      <c r="AC260" s="277">
        <f t="shared" si="37"/>
        <v>0</v>
      </c>
    </row>
    <row r="261" spans="1:29" hidden="1" x14ac:dyDescent="0.25">
      <c r="A261" s="265">
        <f t="shared" si="39"/>
        <v>245</v>
      </c>
      <c r="B261" s="501"/>
      <c r="C261" s="502"/>
      <c r="D261" s="502"/>
      <c r="E261" s="507"/>
      <c r="F261" s="504"/>
      <c r="G261" s="505"/>
      <c r="H261" s="506"/>
      <c r="I261" s="494">
        <f t="shared" si="45"/>
        <v>0</v>
      </c>
      <c r="J261" s="335">
        <f t="shared" si="46"/>
        <v>0</v>
      </c>
      <c r="K261" s="507"/>
      <c r="L261" s="507"/>
      <c r="M261" s="337">
        <f t="shared" si="38"/>
        <v>0</v>
      </c>
      <c r="N261" s="507"/>
      <c r="O261" s="338">
        <f t="shared" si="41"/>
        <v>0</v>
      </c>
      <c r="P261" s="339">
        <f t="shared" si="42"/>
        <v>0</v>
      </c>
      <c r="Q261" s="339">
        <f t="shared" si="43"/>
        <v>0</v>
      </c>
      <c r="R261" s="340">
        <f t="shared" si="44"/>
        <v>0</v>
      </c>
      <c r="S261" s="296">
        <f>IF('8. Wage Rate Penalty'!D261="s",0,IF(J261="N/A; Not eligible, do not fill in remaining columns---&gt;",0,IF(O261="Yes",0,(Q261*R261*'1. General Input'!$D$10))))</f>
        <v>0</v>
      </c>
      <c r="T261" s="269">
        <f>IF('8. Wage Rate Penalty'!D261="H",0,'8. Wage Rate Penalty'!Q261*'1. General Input'!$D$10/52)</f>
        <v>0</v>
      </c>
      <c r="U261" s="271">
        <f t="shared" si="40"/>
        <v>0</v>
      </c>
      <c r="AC261" s="277">
        <f t="shared" si="37"/>
        <v>0</v>
      </c>
    </row>
    <row r="262" spans="1:29" hidden="1" x14ac:dyDescent="0.25">
      <c r="A262" s="265">
        <f t="shared" si="39"/>
        <v>246</v>
      </c>
      <c r="B262" s="501"/>
      <c r="C262" s="502"/>
      <c r="D262" s="502"/>
      <c r="E262" s="507"/>
      <c r="F262" s="504"/>
      <c r="G262" s="505"/>
      <c r="H262" s="506"/>
      <c r="I262" s="494">
        <f t="shared" si="45"/>
        <v>0</v>
      </c>
      <c r="J262" s="335">
        <f t="shared" si="46"/>
        <v>0</v>
      </c>
      <c r="K262" s="507"/>
      <c r="L262" s="507"/>
      <c r="M262" s="337">
        <f t="shared" si="38"/>
        <v>0</v>
      </c>
      <c r="N262" s="507"/>
      <c r="O262" s="338">
        <f t="shared" si="41"/>
        <v>0</v>
      </c>
      <c r="P262" s="339">
        <f t="shared" si="42"/>
        <v>0</v>
      </c>
      <c r="Q262" s="339">
        <f t="shared" si="43"/>
        <v>0</v>
      </c>
      <c r="R262" s="340">
        <f t="shared" si="44"/>
        <v>0</v>
      </c>
      <c r="S262" s="296">
        <f>IF('8. Wage Rate Penalty'!D262="s",0,IF(J262="N/A; Not eligible, do not fill in remaining columns---&gt;",0,IF(O262="Yes",0,(Q262*R262*'1. General Input'!$D$10))))</f>
        <v>0</v>
      </c>
      <c r="T262" s="269">
        <f>IF('8. Wage Rate Penalty'!D262="H",0,'8. Wage Rate Penalty'!Q262*'1. General Input'!$D$10/52)</f>
        <v>0</v>
      </c>
      <c r="U262" s="271">
        <f t="shared" si="40"/>
        <v>0</v>
      </c>
      <c r="AC262" s="277">
        <f t="shared" si="37"/>
        <v>0</v>
      </c>
    </row>
    <row r="263" spans="1:29" hidden="1" x14ac:dyDescent="0.25">
      <c r="A263" s="265">
        <f t="shared" si="39"/>
        <v>247</v>
      </c>
      <c r="B263" s="501"/>
      <c r="C263" s="502"/>
      <c r="D263" s="502"/>
      <c r="E263" s="507"/>
      <c r="F263" s="504"/>
      <c r="G263" s="505"/>
      <c r="H263" s="506"/>
      <c r="I263" s="494">
        <f t="shared" si="45"/>
        <v>0</v>
      </c>
      <c r="J263" s="335">
        <f t="shared" si="46"/>
        <v>0</v>
      </c>
      <c r="K263" s="507"/>
      <c r="L263" s="507"/>
      <c r="M263" s="337">
        <f t="shared" si="38"/>
        <v>0</v>
      </c>
      <c r="N263" s="507"/>
      <c r="O263" s="338">
        <f t="shared" si="41"/>
        <v>0</v>
      </c>
      <c r="P263" s="339">
        <f t="shared" si="42"/>
        <v>0</v>
      </c>
      <c r="Q263" s="339">
        <f t="shared" si="43"/>
        <v>0</v>
      </c>
      <c r="R263" s="340">
        <f t="shared" si="44"/>
        <v>0</v>
      </c>
      <c r="S263" s="296">
        <f>IF('8. Wage Rate Penalty'!D263="s",0,IF(J263="N/A; Not eligible, do not fill in remaining columns---&gt;",0,IF(O263="Yes",0,(Q263*R263*'1. General Input'!$D$10))))</f>
        <v>0</v>
      </c>
      <c r="T263" s="269">
        <f>IF('8. Wage Rate Penalty'!D263="H",0,'8. Wage Rate Penalty'!Q263*'1. General Input'!$D$10/52)</f>
        <v>0</v>
      </c>
      <c r="U263" s="271">
        <f t="shared" si="40"/>
        <v>0</v>
      </c>
      <c r="AC263" s="277">
        <f t="shared" si="37"/>
        <v>0</v>
      </c>
    </row>
    <row r="264" spans="1:29" hidden="1" x14ac:dyDescent="0.25">
      <c r="A264" s="265">
        <f t="shared" si="39"/>
        <v>248</v>
      </c>
      <c r="B264" s="501"/>
      <c r="C264" s="502"/>
      <c r="D264" s="502"/>
      <c r="E264" s="507"/>
      <c r="F264" s="504"/>
      <c r="G264" s="505"/>
      <c r="H264" s="506"/>
      <c r="I264" s="494">
        <f t="shared" si="45"/>
        <v>0</v>
      </c>
      <c r="J264" s="335">
        <f t="shared" si="46"/>
        <v>0</v>
      </c>
      <c r="K264" s="507"/>
      <c r="L264" s="507"/>
      <c r="M264" s="337">
        <f t="shared" si="38"/>
        <v>0</v>
      </c>
      <c r="N264" s="507"/>
      <c r="O264" s="338">
        <f t="shared" si="41"/>
        <v>0</v>
      </c>
      <c r="P264" s="339">
        <f t="shared" si="42"/>
        <v>0</v>
      </c>
      <c r="Q264" s="339">
        <f t="shared" si="43"/>
        <v>0</v>
      </c>
      <c r="R264" s="340">
        <f t="shared" si="44"/>
        <v>0</v>
      </c>
      <c r="S264" s="296">
        <f>IF('8. Wage Rate Penalty'!D264="s",0,IF(J264="N/A; Not eligible, do not fill in remaining columns---&gt;",0,IF(O264="Yes",0,(Q264*R264*'1. General Input'!$D$10))))</f>
        <v>0</v>
      </c>
      <c r="T264" s="269">
        <f>IF('8. Wage Rate Penalty'!D264="H",0,'8. Wage Rate Penalty'!Q264*'1. General Input'!$D$10/52)</f>
        <v>0</v>
      </c>
      <c r="U264" s="271">
        <f t="shared" si="40"/>
        <v>0</v>
      </c>
      <c r="AC264" s="277">
        <f t="shared" si="37"/>
        <v>0</v>
      </c>
    </row>
    <row r="265" spans="1:29" hidden="1" x14ac:dyDescent="0.25">
      <c r="A265" s="265">
        <f t="shared" si="39"/>
        <v>249</v>
      </c>
      <c r="B265" s="501"/>
      <c r="C265" s="502"/>
      <c r="D265" s="502"/>
      <c r="E265" s="507"/>
      <c r="F265" s="504"/>
      <c r="G265" s="505"/>
      <c r="H265" s="506"/>
      <c r="I265" s="494">
        <f t="shared" si="45"/>
        <v>0</v>
      </c>
      <c r="J265" s="335">
        <f t="shared" si="46"/>
        <v>0</v>
      </c>
      <c r="K265" s="507"/>
      <c r="L265" s="507"/>
      <c r="M265" s="337">
        <f t="shared" si="38"/>
        <v>0</v>
      </c>
      <c r="N265" s="507"/>
      <c r="O265" s="338">
        <f t="shared" si="41"/>
        <v>0</v>
      </c>
      <c r="P265" s="339">
        <f t="shared" si="42"/>
        <v>0</v>
      </c>
      <c r="Q265" s="339">
        <f t="shared" si="43"/>
        <v>0</v>
      </c>
      <c r="R265" s="340">
        <f t="shared" si="44"/>
        <v>0</v>
      </c>
      <c r="S265" s="296">
        <f>IF('8. Wage Rate Penalty'!D265="s",0,IF(J265="N/A; Not eligible, do not fill in remaining columns---&gt;",0,IF(O265="Yes",0,(Q265*R265*'1. General Input'!$D$10))))</f>
        <v>0</v>
      </c>
      <c r="T265" s="269">
        <f>IF('8. Wage Rate Penalty'!D265="H",0,'8. Wage Rate Penalty'!Q265*'1. General Input'!$D$10/52)</f>
        <v>0</v>
      </c>
      <c r="U265" s="271">
        <f t="shared" si="40"/>
        <v>0</v>
      </c>
      <c r="AC265" s="277">
        <f t="shared" si="37"/>
        <v>0</v>
      </c>
    </row>
    <row r="266" spans="1:29" hidden="1" x14ac:dyDescent="0.25">
      <c r="A266" s="265">
        <f t="shared" si="39"/>
        <v>250</v>
      </c>
      <c r="B266" s="501"/>
      <c r="C266" s="502"/>
      <c r="D266" s="502"/>
      <c r="E266" s="507"/>
      <c r="F266" s="504"/>
      <c r="G266" s="505"/>
      <c r="H266" s="506"/>
      <c r="I266" s="494">
        <f t="shared" si="45"/>
        <v>0</v>
      </c>
      <c r="J266" s="335">
        <f t="shared" si="46"/>
        <v>0</v>
      </c>
      <c r="K266" s="507"/>
      <c r="L266" s="507"/>
      <c r="M266" s="337">
        <f t="shared" si="38"/>
        <v>0</v>
      </c>
      <c r="N266" s="507"/>
      <c r="O266" s="338">
        <f t="shared" si="41"/>
        <v>0</v>
      </c>
      <c r="P266" s="339">
        <f t="shared" si="42"/>
        <v>0</v>
      </c>
      <c r="Q266" s="339">
        <f t="shared" si="43"/>
        <v>0</v>
      </c>
      <c r="R266" s="340">
        <f t="shared" si="44"/>
        <v>0</v>
      </c>
      <c r="S266" s="296">
        <f>IF('8. Wage Rate Penalty'!D266="s",0,IF(J266="N/A; Not eligible, do not fill in remaining columns---&gt;",0,IF(O266="Yes",0,(Q266*R266*'1. General Input'!$D$10))))</f>
        <v>0</v>
      </c>
      <c r="T266" s="269">
        <f>IF('8. Wage Rate Penalty'!D266="H",0,'8. Wage Rate Penalty'!Q266*'1. General Input'!$D$10/52)</f>
        <v>0</v>
      </c>
      <c r="U266" s="271">
        <f t="shared" si="40"/>
        <v>0</v>
      </c>
      <c r="AC266" s="277">
        <f t="shared" si="37"/>
        <v>0</v>
      </c>
    </row>
    <row r="267" spans="1:29" hidden="1" x14ac:dyDescent="0.25">
      <c r="A267" s="265">
        <f t="shared" si="39"/>
        <v>251</v>
      </c>
      <c r="B267" s="501"/>
      <c r="C267" s="502"/>
      <c r="D267" s="502"/>
      <c r="E267" s="507"/>
      <c r="F267" s="504"/>
      <c r="G267" s="505"/>
      <c r="H267" s="506"/>
      <c r="I267" s="494">
        <f t="shared" si="45"/>
        <v>0</v>
      </c>
      <c r="J267" s="335">
        <f t="shared" si="46"/>
        <v>0</v>
      </c>
      <c r="K267" s="507"/>
      <c r="L267" s="507"/>
      <c r="M267" s="337">
        <f t="shared" si="38"/>
        <v>0</v>
      </c>
      <c r="N267" s="507"/>
      <c r="O267" s="338">
        <f t="shared" si="41"/>
        <v>0</v>
      </c>
      <c r="P267" s="339">
        <f t="shared" si="42"/>
        <v>0</v>
      </c>
      <c r="Q267" s="339">
        <f t="shared" si="43"/>
        <v>0</v>
      </c>
      <c r="R267" s="340">
        <f t="shared" si="44"/>
        <v>0</v>
      </c>
      <c r="S267" s="296">
        <f>IF('8. Wage Rate Penalty'!D267="s",0,IF(J267="N/A; Not eligible, do not fill in remaining columns---&gt;",0,IF(O267="Yes",0,(Q267*R267*'1. General Input'!$D$10))))</f>
        <v>0</v>
      </c>
      <c r="T267" s="269">
        <f>IF('8. Wage Rate Penalty'!D267="H",0,'8. Wage Rate Penalty'!Q267*'1. General Input'!$D$10/52)</f>
        <v>0</v>
      </c>
      <c r="U267" s="271">
        <f t="shared" si="40"/>
        <v>0</v>
      </c>
      <c r="AC267" s="277">
        <f t="shared" si="37"/>
        <v>0</v>
      </c>
    </row>
    <row r="268" spans="1:29" hidden="1" x14ac:dyDescent="0.25">
      <c r="A268" s="265">
        <f t="shared" si="39"/>
        <v>252</v>
      </c>
      <c r="B268" s="501"/>
      <c r="C268" s="502"/>
      <c r="D268" s="502"/>
      <c r="E268" s="507"/>
      <c r="F268" s="504"/>
      <c r="G268" s="505"/>
      <c r="H268" s="506"/>
      <c r="I268" s="494">
        <f t="shared" si="45"/>
        <v>0</v>
      </c>
      <c r="J268" s="335">
        <f t="shared" si="46"/>
        <v>0</v>
      </c>
      <c r="K268" s="507"/>
      <c r="L268" s="507"/>
      <c r="M268" s="337">
        <f t="shared" si="38"/>
        <v>0</v>
      </c>
      <c r="N268" s="507"/>
      <c r="O268" s="338">
        <f t="shared" si="41"/>
        <v>0</v>
      </c>
      <c r="P268" s="339">
        <f t="shared" si="42"/>
        <v>0</v>
      </c>
      <c r="Q268" s="339">
        <f t="shared" si="43"/>
        <v>0</v>
      </c>
      <c r="R268" s="340">
        <f t="shared" si="44"/>
        <v>0</v>
      </c>
      <c r="S268" s="296">
        <f>IF('8. Wage Rate Penalty'!D268="s",0,IF(J268="N/A; Not eligible, do not fill in remaining columns---&gt;",0,IF(O268="Yes",0,(Q268*R268*'1. General Input'!$D$10))))</f>
        <v>0</v>
      </c>
      <c r="T268" s="269">
        <f>IF('8. Wage Rate Penalty'!D268="H",0,'8. Wage Rate Penalty'!Q268*'1. General Input'!$D$10/52)</f>
        <v>0</v>
      </c>
      <c r="U268" s="271">
        <f t="shared" si="40"/>
        <v>0</v>
      </c>
      <c r="AC268" s="277">
        <f t="shared" si="37"/>
        <v>0</v>
      </c>
    </row>
    <row r="269" spans="1:29" hidden="1" x14ac:dyDescent="0.25">
      <c r="A269" s="265">
        <f t="shared" si="39"/>
        <v>253</v>
      </c>
      <c r="B269" s="501"/>
      <c r="C269" s="502"/>
      <c r="D269" s="502"/>
      <c r="E269" s="507"/>
      <c r="F269" s="504"/>
      <c r="G269" s="505"/>
      <c r="H269" s="506"/>
      <c r="I269" s="494">
        <f t="shared" si="45"/>
        <v>0</v>
      </c>
      <c r="J269" s="335">
        <f t="shared" si="46"/>
        <v>0</v>
      </c>
      <c r="K269" s="507"/>
      <c r="L269" s="507"/>
      <c r="M269" s="337">
        <f t="shared" si="38"/>
        <v>0</v>
      </c>
      <c r="N269" s="507"/>
      <c r="O269" s="338">
        <f t="shared" si="41"/>
        <v>0</v>
      </c>
      <c r="P269" s="339">
        <f t="shared" si="42"/>
        <v>0</v>
      </c>
      <c r="Q269" s="339">
        <f t="shared" si="43"/>
        <v>0</v>
      </c>
      <c r="R269" s="340">
        <f t="shared" si="44"/>
        <v>0</v>
      </c>
      <c r="S269" s="296">
        <f>IF('8. Wage Rate Penalty'!D269="s",0,IF(J269="N/A; Not eligible, do not fill in remaining columns---&gt;",0,IF(O269="Yes",0,(Q269*R269*'1. General Input'!$D$10))))</f>
        <v>0</v>
      </c>
      <c r="T269" s="269">
        <f>IF('8. Wage Rate Penalty'!D269="H",0,'8. Wage Rate Penalty'!Q269*'1. General Input'!$D$10/52)</f>
        <v>0</v>
      </c>
      <c r="U269" s="271">
        <f t="shared" si="40"/>
        <v>0</v>
      </c>
      <c r="AC269" s="277">
        <f t="shared" si="37"/>
        <v>0</v>
      </c>
    </row>
    <row r="270" spans="1:29" hidden="1" x14ac:dyDescent="0.25">
      <c r="A270" s="265">
        <f t="shared" si="39"/>
        <v>254</v>
      </c>
      <c r="B270" s="501"/>
      <c r="C270" s="502"/>
      <c r="D270" s="502"/>
      <c r="E270" s="507"/>
      <c r="F270" s="504"/>
      <c r="G270" s="505"/>
      <c r="H270" s="506"/>
      <c r="I270" s="494">
        <f t="shared" si="45"/>
        <v>0</v>
      </c>
      <c r="J270" s="335">
        <f t="shared" si="46"/>
        <v>0</v>
      </c>
      <c r="K270" s="507"/>
      <c r="L270" s="507"/>
      <c r="M270" s="337">
        <f t="shared" si="38"/>
        <v>0</v>
      </c>
      <c r="N270" s="507"/>
      <c r="O270" s="338">
        <f t="shared" si="41"/>
        <v>0</v>
      </c>
      <c r="P270" s="339">
        <f t="shared" si="42"/>
        <v>0</v>
      </c>
      <c r="Q270" s="339">
        <f t="shared" si="43"/>
        <v>0</v>
      </c>
      <c r="R270" s="340">
        <f t="shared" si="44"/>
        <v>0</v>
      </c>
      <c r="S270" s="296">
        <f>IF('8. Wage Rate Penalty'!D270="s",0,IF(J270="N/A; Not eligible, do not fill in remaining columns---&gt;",0,IF(O270="Yes",0,(Q270*R270*'1. General Input'!$D$10))))</f>
        <v>0</v>
      </c>
      <c r="T270" s="269">
        <f>IF('8. Wage Rate Penalty'!D270="H",0,'8. Wage Rate Penalty'!Q270*'1. General Input'!$D$10/52)</f>
        <v>0</v>
      </c>
      <c r="U270" s="271">
        <f t="shared" si="40"/>
        <v>0</v>
      </c>
      <c r="AC270" s="277">
        <f t="shared" si="37"/>
        <v>0</v>
      </c>
    </row>
    <row r="271" spans="1:29" hidden="1" x14ac:dyDescent="0.25">
      <c r="A271" s="265">
        <f t="shared" si="39"/>
        <v>255</v>
      </c>
      <c r="B271" s="501"/>
      <c r="C271" s="502"/>
      <c r="D271" s="502"/>
      <c r="E271" s="507"/>
      <c r="F271" s="504"/>
      <c r="G271" s="505"/>
      <c r="H271" s="506"/>
      <c r="I271" s="494">
        <f t="shared" si="45"/>
        <v>0</v>
      </c>
      <c r="J271" s="335">
        <f t="shared" si="46"/>
        <v>0</v>
      </c>
      <c r="K271" s="507"/>
      <c r="L271" s="507"/>
      <c r="M271" s="337">
        <f t="shared" si="38"/>
        <v>0</v>
      </c>
      <c r="N271" s="507"/>
      <c r="O271" s="338">
        <f t="shared" si="41"/>
        <v>0</v>
      </c>
      <c r="P271" s="339">
        <f t="shared" si="42"/>
        <v>0</v>
      </c>
      <c r="Q271" s="339">
        <f t="shared" si="43"/>
        <v>0</v>
      </c>
      <c r="R271" s="340">
        <f t="shared" si="44"/>
        <v>0</v>
      </c>
      <c r="S271" s="296">
        <f>IF('8. Wage Rate Penalty'!D271="s",0,IF(J271="N/A; Not eligible, do not fill in remaining columns---&gt;",0,IF(O271="Yes",0,(Q271*R271*'1. General Input'!$D$10))))</f>
        <v>0</v>
      </c>
      <c r="T271" s="269">
        <f>IF('8. Wage Rate Penalty'!D271="H",0,'8. Wage Rate Penalty'!Q271*'1. General Input'!$D$10/52)</f>
        <v>0</v>
      </c>
      <c r="U271" s="271">
        <f t="shared" si="40"/>
        <v>0</v>
      </c>
      <c r="AC271" s="277">
        <f t="shared" si="37"/>
        <v>0</v>
      </c>
    </row>
    <row r="272" spans="1:29" hidden="1" x14ac:dyDescent="0.25">
      <c r="A272" s="265">
        <f t="shared" si="39"/>
        <v>256</v>
      </c>
      <c r="B272" s="501"/>
      <c r="C272" s="502"/>
      <c r="D272" s="502"/>
      <c r="E272" s="507"/>
      <c r="F272" s="504"/>
      <c r="G272" s="505"/>
      <c r="H272" s="506"/>
      <c r="I272" s="494">
        <f t="shared" si="45"/>
        <v>0</v>
      </c>
      <c r="J272" s="335">
        <f t="shared" si="46"/>
        <v>0</v>
      </c>
      <c r="K272" s="507"/>
      <c r="L272" s="507"/>
      <c r="M272" s="337">
        <f t="shared" si="38"/>
        <v>0</v>
      </c>
      <c r="N272" s="507"/>
      <c r="O272" s="338">
        <f t="shared" si="41"/>
        <v>0</v>
      </c>
      <c r="P272" s="339">
        <f t="shared" si="42"/>
        <v>0</v>
      </c>
      <c r="Q272" s="339">
        <f t="shared" si="43"/>
        <v>0</v>
      </c>
      <c r="R272" s="340">
        <f t="shared" si="44"/>
        <v>0</v>
      </c>
      <c r="S272" s="296">
        <f>IF('8. Wage Rate Penalty'!D272="s",0,IF(J272="N/A; Not eligible, do not fill in remaining columns---&gt;",0,IF(O272="Yes",0,(Q272*R272*'1. General Input'!$D$10))))</f>
        <v>0</v>
      </c>
      <c r="T272" s="269">
        <f>IF('8. Wage Rate Penalty'!D272="H",0,'8. Wage Rate Penalty'!Q272*'1. General Input'!$D$10/52)</f>
        <v>0</v>
      </c>
      <c r="U272" s="271">
        <f t="shared" si="40"/>
        <v>0</v>
      </c>
      <c r="AC272" s="277">
        <f t="shared" si="37"/>
        <v>0</v>
      </c>
    </row>
    <row r="273" spans="1:29" hidden="1" x14ac:dyDescent="0.25">
      <c r="A273" s="265">
        <f t="shared" si="39"/>
        <v>257</v>
      </c>
      <c r="B273" s="501"/>
      <c r="C273" s="502"/>
      <c r="D273" s="502"/>
      <c r="E273" s="507"/>
      <c r="F273" s="504"/>
      <c r="G273" s="505"/>
      <c r="H273" s="506"/>
      <c r="I273" s="494">
        <f t="shared" si="45"/>
        <v>0</v>
      </c>
      <c r="J273" s="335">
        <f t="shared" si="46"/>
        <v>0</v>
      </c>
      <c r="K273" s="507"/>
      <c r="L273" s="507"/>
      <c r="M273" s="337">
        <f t="shared" si="38"/>
        <v>0</v>
      </c>
      <c r="N273" s="507"/>
      <c r="O273" s="338">
        <f t="shared" si="41"/>
        <v>0</v>
      </c>
      <c r="P273" s="339">
        <f t="shared" si="42"/>
        <v>0</v>
      </c>
      <c r="Q273" s="339">
        <f t="shared" si="43"/>
        <v>0</v>
      </c>
      <c r="R273" s="340">
        <f t="shared" si="44"/>
        <v>0</v>
      </c>
      <c r="S273" s="296">
        <f>IF('8. Wage Rate Penalty'!D273="s",0,IF(J273="N/A; Not eligible, do not fill in remaining columns---&gt;",0,IF(O273="Yes",0,(Q273*R273*'1. General Input'!$D$10))))</f>
        <v>0</v>
      </c>
      <c r="T273" s="269">
        <f>IF('8. Wage Rate Penalty'!D273="H",0,'8. Wage Rate Penalty'!Q273*'1. General Input'!$D$10/52)</f>
        <v>0</v>
      </c>
      <c r="U273" s="271">
        <f t="shared" si="40"/>
        <v>0</v>
      </c>
      <c r="AC273" s="277">
        <f t="shared" ref="AC273:AC336" si="47">IF(I273=0,0,IF(I273&lt;0.75,1,0))</f>
        <v>0</v>
      </c>
    </row>
    <row r="274" spans="1:29" hidden="1" x14ac:dyDescent="0.25">
      <c r="A274" s="265">
        <f t="shared" si="39"/>
        <v>258</v>
      </c>
      <c r="B274" s="501"/>
      <c r="C274" s="502"/>
      <c r="D274" s="502"/>
      <c r="E274" s="507"/>
      <c r="F274" s="504"/>
      <c r="G274" s="505"/>
      <c r="H274" s="506"/>
      <c r="I274" s="494">
        <f t="shared" si="45"/>
        <v>0</v>
      </c>
      <c r="J274" s="335">
        <f t="shared" si="46"/>
        <v>0</v>
      </c>
      <c r="K274" s="507"/>
      <c r="L274" s="507"/>
      <c r="M274" s="337">
        <f t="shared" ref="M274:M337" si="48">IF(J274=0,0,IF(J274="N/A; Not eligible, do not fill in remaining columns---&gt;","N/A; Not eligible, do not fill in remaining columns---&gt;",IF(K274&gt;0,IF(L274=0,"&lt;--- complete Step B",IF(L274&lt;K274,"No; complete Step 2c---&gt;","Yes; Borrower is finished with penalty data input")),"&lt;---Complete step 2a")))</f>
        <v>0</v>
      </c>
      <c r="N274" s="507"/>
      <c r="O274" s="338">
        <f t="shared" si="41"/>
        <v>0</v>
      </c>
      <c r="P274" s="339">
        <f t="shared" si="42"/>
        <v>0</v>
      </c>
      <c r="Q274" s="339">
        <f t="shared" si="43"/>
        <v>0</v>
      </c>
      <c r="R274" s="340">
        <f t="shared" si="44"/>
        <v>0</v>
      </c>
      <c r="S274" s="296">
        <f>IF('8. Wage Rate Penalty'!D274="s",0,IF(J274="N/A; Not eligible, do not fill in remaining columns---&gt;",0,IF(O274="Yes",0,(Q274*R274*'1. General Input'!$D$10))))</f>
        <v>0</v>
      </c>
      <c r="T274" s="269">
        <f>IF('8. Wage Rate Penalty'!D274="H",0,'8. Wage Rate Penalty'!Q274*'1. General Input'!$D$10/52)</f>
        <v>0</v>
      </c>
      <c r="U274" s="271">
        <f t="shared" si="40"/>
        <v>0</v>
      </c>
      <c r="AC274" s="277">
        <f t="shared" si="47"/>
        <v>0</v>
      </c>
    </row>
    <row r="275" spans="1:29" hidden="1" x14ac:dyDescent="0.25">
      <c r="A275" s="265">
        <f t="shared" ref="A275:A338" si="49">+A274+1</f>
        <v>259</v>
      </c>
      <c r="B275" s="501"/>
      <c r="C275" s="502"/>
      <c r="D275" s="502"/>
      <c r="E275" s="507"/>
      <c r="F275" s="504"/>
      <c r="G275" s="505"/>
      <c r="H275" s="506"/>
      <c r="I275" s="494">
        <f t="shared" si="45"/>
        <v>0</v>
      </c>
      <c r="J275" s="335">
        <f t="shared" si="46"/>
        <v>0</v>
      </c>
      <c r="K275" s="507"/>
      <c r="L275" s="507"/>
      <c r="M275" s="337">
        <f t="shared" si="48"/>
        <v>0</v>
      </c>
      <c r="N275" s="507"/>
      <c r="O275" s="338">
        <f t="shared" si="41"/>
        <v>0</v>
      </c>
      <c r="P275" s="339">
        <f t="shared" si="42"/>
        <v>0</v>
      </c>
      <c r="Q275" s="339">
        <f t="shared" si="43"/>
        <v>0</v>
      </c>
      <c r="R275" s="340">
        <f t="shared" si="44"/>
        <v>0</v>
      </c>
      <c r="S275" s="296">
        <f>IF('8. Wage Rate Penalty'!D275="s",0,IF(J275="N/A; Not eligible, do not fill in remaining columns---&gt;",0,IF(O275="Yes",0,(Q275*R275*'1. General Input'!$D$10))))</f>
        <v>0</v>
      </c>
      <c r="T275" s="269">
        <f>IF('8. Wage Rate Penalty'!D275="H",0,'8. Wage Rate Penalty'!Q275*'1. General Input'!$D$10/52)</f>
        <v>0</v>
      </c>
      <c r="U275" s="271">
        <f t="shared" ref="U275:U338" si="50">ROUND(IF(J275="Complete Step 2a and 2b---&gt;",IF(M275="Yes; Borrower is finished with penalty data input",IF((S275+T275)&lt;0,0,+S275+T275),IF(N275=0,0,IF(M275="No; complete Step 2c---&gt;",IF(N275=0,0,IF((S275+T275)&lt;0,0,+S275+T275)),IF((S275+T275)&lt;0,0,+S275+T275)))),0),0)</f>
        <v>0</v>
      </c>
      <c r="AC275" s="277">
        <f t="shared" si="47"/>
        <v>0</v>
      </c>
    </row>
    <row r="276" spans="1:29" hidden="1" x14ac:dyDescent="0.25">
      <c r="A276" s="265">
        <f t="shared" si="49"/>
        <v>260</v>
      </c>
      <c r="B276" s="501"/>
      <c r="C276" s="502"/>
      <c r="D276" s="502"/>
      <c r="E276" s="507"/>
      <c r="F276" s="504"/>
      <c r="G276" s="505"/>
      <c r="H276" s="506"/>
      <c r="I276" s="494">
        <f t="shared" si="45"/>
        <v>0</v>
      </c>
      <c r="J276" s="335">
        <f t="shared" si="46"/>
        <v>0</v>
      </c>
      <c r="K276" s="507"/>
      <c r="L276" s="507"/>
      <c r="M276" s="337">
        <f t="shared" si="48"/>
        <v>0</v>
      </c>
      <c r="N276" s="507"/>
      <c r="O276" s="338">
        <f t="shared" si="41"/>
        <v>0</v>
      </c>
      <c r="P276" s="339">
        <f t="shared" si="42"/>
        <v>0</v>
      </c>
      <c r="Q276" s="339">
        <f t="shared" si="43"/>
        <v>0</v>
      </c>
      <c r="R276" s="340">
        <f t="shared" si="44"/>
        <v>0</v>
      </c>
      <c r="S276" s="296">
        <f>IF('8. Wage Rate Penalty'!D276="s",0,IF(J276="N/A; Not eligible, do not fill in remaining columns---&gt;",0,IF(O276="Yes",0,(Q276*R276*'1. General Input'!$D$10))))</f>
        <v>0</v>
      </c>
      <c r="T276" s="269">
        <f>IF('8. Wage Rate Penalty'!D276="H",0,'8. Wage Rate Penalty'!Q276*'1. General Input'!$D$10/52)</f>
        <v>0</v>
      </c>
      <c r="U276" s="271">
        <f t="shared" si="50"/>
        <v>0</v>
      </c>
      <c r="AC276" s="277">
        <f t="shared" si="47"/>
        <v>0</v>
      </c>
    </row>
    <row r="277" spans="1:29" hidden="1" x14ac:dyDescent="0.25">
      <c r="A277" s="265">
        <f t="shared" si="49"/>
        <v>261</v>
      </c>
      <c r="B277" s="501"/>
      <c r="C277" s="502"/>
      <c r="D277" s="502"/>
      <c r="E277" s="507"/>
      <c r="F277" s="504"/>
      <c r="G277" s="505"/>
      <c r="H277" s="506"/>
      <c r="I277" s="494">
        <f t="shared" si="45"/>
        <v>0</v>
      </c>
      <c r="J277" s="335">
        <f t="shared" si="46"/>
        <v>0</v>
      </c>
      <c r="K277" s="507"/>
      <c r="L277" s="507"/>
      <c r="M277" s="337">
        <f t="shared" si="48"/>
        <v>0</v>
      </c>
      <c r="N277" s="507"/>
      <c r="O277" s="338">
        <f t="shared" ref="O277:O340" si="51">IF(N277=0,0,IF(N277&lt;K277,"No", "Yes"))</f>
        <v>0</v>
      </c>
      <c r="P277" s="339">
        <f t="shared" ref="P277:P340" si="52">IF(M277="No; complete Step 2c",0,IF(O277="Yes",0,IF(J277="N/A; Not eligible, do not fill in remaining columns---&gt;",0,H277*0.75)))</f>
        <v>0</v>
      </c>
      <c r="Q277" s="339">
        <f t="shared" ref="Q277:Q340" si="53">IF(M277=0,0,IF(O277="Yes",0,IF(J277="N/A; Not eligible, do not fill in remaining columns---&gt;",0,P277-E277)))</f>
        <v>0</v>
      </c>
      <c r="R277" s="340">
        <f t="shared" ref="R277:R340" si="54">IF(Q277=0,0,+G277/89*(366/(366/7)))</f>
        <v>0</v>
      </c>
      <c r="S277" s="296">
        <f>IF('8. Wage Rate Penalty'!D277="s",0,IF(J277="N/A; Not eligible, do not fill in remaining columns---&gt;",0,IF(O277="Yes",0,(Q277*R277*'1. General Input'!$D$10))))</f>
        <v>0</v>
      </c>
      <c r="T277" s="269">
        <f>IF('8. Wage Rate Penalty'!D277="H",0,'8. Wage Rate Penalty'!Q277*'1. General Input'!$D$10/52)</f>
        <v>0</v>
      </c>
      <c r="U277" s="271">
        <f t="shared" si="50"/>
        <v>0</v>
      </c>
      <c r="AC277" s="277">
        <f t="shared" si="47"/>
        <v>0</v>
      </c>
    </row>
    <row r="278" spans="1:29" hidden="1" x14ac:dyDescent="0.25">
      <c r="A278" s="265">
        <f t="shared" si="49"/>
        <v>262</v>
      </c>
      <c r="B278" s="501"/>
      <c r="C278" s="502"/>
      <c r="D278" s="502"/>
      <c r="E278" s="507"/>
      <c r="F278" s="504"/>
      <c r="G278" s="505"/>
      <c r="H278" s="506"/>
      <c r="I278" s="494">
        <f t="shared" si="45"/>
        <v>0</v>
      </c>
      <c r="J278" s="335">
        <f t="shared" si="46"/>
        <v>0</v>
      </c>
      <c r="K278" s="507"/>
      <c r="L278" s="507"/>
      <c r="M278" s="337">
        <f t="shared" si="48"/>
        <v>0</v>
      </c>
      <c r="N278" s="507"/>
      <c r="O278" s="338">
        <f t="shared" si="51"/>
        <v>0</v>
      </c>
      <c r="P278" s="339">
        <f t="shared" si="52"/>
        <v>0</v>
      </c>
      <c r="Q278" s="339">
        <f t="shared" si="53"/>
        <v>0</v>
      </c>
      <c r="R278" s="340">
        <f t="shared" si="54"/>
        <v>0</v>
      </c>
      <c r="S278" s="296">
        <f>IF('8. Wage Rate Penalty'!D278="s",0,IF(J278="N/A; Not eligible, do not fill in remaining columns---&gt;",0,IF(O278="Yes",0,(Q278*R278*'1. General Input'!$D$10))))</f>
        <v>0</v>
      </c>
      <c r="T278" s="269">
        <f>IF('8. Wage Rate Penalty'!D278="H",0,'8. Wage Rate Penalty'!Q278*'1. General Input'!$D$10/52)</f>
        <v>0</v>
      </c>
      <c r="U278" s="271">
        <f t="shared" si="50"/>
        <v>0</v>
      </c>
      <c r="AC278" s="277">
        <f t="shared" si="47"/>
        <v>0</v>
      </c>
    </row>
    <row r="279" spans="1:29" hidden="1" x14ac:dyDescent="0.25">
      <c r="A279" s="265">
        <f t="shared" si="49"/>
        <v>263</v>
      </c>
      <c r="B279" s="501"/>
      <c r="C279" s="502"/>
      <c r="D279" s="502"/>
      <c r="E279" s="507"/>
      <c r="F279" s="504"/>
      <c r="G279" s="505"/>
      <c r="H279" s="506"/>
      <c r="I279" s="494">
        <f t="shared" si="45"/>
        <v>0</v>
      </c>
      <c r="J279" s="335">
        <f t="shared" si="46"/>
        <v>0</v>
      </c>
      <c r="K279" s="507"/>
      <c r="L279" s="507"/>
      <c r="M279" s="337">
        <f t="shared" si="48"/>
        <v>0</v>
      </c>
      <c r="N279" s="507"/>
      <c r="O279" s="338">
        <f t="shared" si="51"/>
        <v>0</v>
      </c>
      <c r="P279" s="339">
        <f t="shared" si="52"/>
        <v>0</v>
      </c>
      <c r="Q279" s="339">
        <f t="shared" si="53"/>
        <v>0</v>
      </c>
      <c r="R279" s="340">
        <f t="shared" si="54"/>
        <v>0</v>
      </c>
      <c r="S279" s="296">
        <f>IF('8. Wage Rate Penalty'!D279="s",0,IF(J279="N/A; Not eligible, do not fill in remaining columns---&gt;",0,IF(O279="Yes",0,(Q279*R279*'1. General Input'!$D$10))))</f>
        <v>0</v>
      </c>
      <c r="T279" s="269">
        <f>IF('8. Wage Rate Penalty'!D279="H",0,'8. Wage Rate Penalty'!Q279*'1. General Input'!$D$10/52)</f>
        <v>0</v>
      </c>
      <c r="U279" s="271">
        <f t="shared" si="50"/>
        <v>0</v>
      </c>
      <c r="AC279" s="277">
        <f t="shared" si="47"/>
        <v>0</v>
      </c>
    </row>
    <row r="280" spans="1:29" hidden="1" x14ac:dyDescent="0.25">
      <c r="A280" s="265">
        <f t="shared" si="49"/>
        <v>264</v>
      </c>
      <c r="B280" s="501"/>
      <c r="C280" s="502"/>
      <c r="D280" s="502"/>
      <c r="E280" s="507"/>
      <c r="F280" s="504"/>
      <c r="G280" s="505"/>
      <c r="H280" s="506"/>
      <c r="I280" s="494">
        <f t="shared" si="45"/>
        <v>0</v>
      </c>
      <c r="J280" s="335">
        <f t="shared" si="46"/>
        <v>0</v>
      </c>
      <c r="K280" s="507"/>
      <c r="L280" s="507"/>
      <c r="M280" s="337">
        <f t="shared" si="48"/>
        <v>0</v>
      </c>
      <c r="N280" s="507"/>
      <c r="O280" s="338">
        <f t="shared" si="51"/>
        <v>0</v>
      </c>
      <c r="P280" s="339">
        <f t="shared" si="52"/>
        <v>0</v>
      </c>
      <c r="Q280" s="339">
        <f t="shared" si="53"/>
        <v>0</v>
      </c>
      <c r="R280" s="340">
        <f t="shared" si="54"/>
        <v>0</v>
      </c>
      <c r="S280" s="296">
        <f>IF('8. Wage Rate Penalty'!D280="s",0,IF(J280="N/A; Not eligible, do not fill in remaining columns---&gt;",0,IF(O280="Yes",0,(Q280*R280*'1. General Input'!$D$10))))</f>
        <v>0</v>
      </c>
      <c r="T280" s="269">
        <f>IF('8. Wage Rate Penalty'!D280="H",0,'8. Wage Rate Penalty'!Q280*'1. General Input'!$D$10/52)</f>
        <v>0</v>
      </c>
      <c r="U280" s="271">
        <f t="shared" si="50"/>
        <v>0</v>
      </c>
      <c r="AC280" s="277">
        <f t="shared" si="47"/>
        <v>0</v>
      </c>
    </row>
    <row r="281" spans="1:29" hidden="1" x14ac:dyDescent="0.25">
      <c r="A281" s="265">
        <f t="shared" si="49"/>
        <v>265</v>
      </c>
      <c r="B281" s="501"/>
      <c r="C281" s="502"/>
      <c r="D281" s="502"/>
      <c r="E281" s="507"/>
      <c r="F281" s="504"/>
      <c r="G281" s="505"/>
      <c r="H281" s="506"/>
      <c r="I281" s="494">
        <f t="shared" si="45"/>
        <v>0</v>
      </c>
      <c r="J281" s="335">
        <f t="shared" si="46"/>
        <v>0</v>
      </c>
      <c r="K281" s="507"/>
      <c r="L281" s="507"/>
      <c r="M281" s="337">
        <f t="shared" si="48"/>
        <v>0</v>
      </c>
      <c r="N281" s="507"/>
      <c r="O281" s="338">
        <f t="shared" si="51"/>
        <v>0</v>
      </c>
      <c r="P281" s="339">
        <f t="shared" si="52"/>
        <v>0</v>
      </c>
      <c r="Q281" s="339">
        <f t="shared" si="53"/>
        <v>0</v>
      </c>
      <c r="R281" s="340">
        <f t="shared" si="54"/>
        <v>0</v>
      </c>
      <c r="S281" s="296">
        <f>IF('8. Wage Rate Penalty'!D281="s",0,IF(J281="N/A; Not eligible, do not fill in remaining columns---&gt;",0,IF(O281="Yes",0,(Q281*R281*'1. General Input'!$D$10))))</f>
        <v>0</v>
      </c>
      <c r="T281" s="269">
        <f>IF('8. Wage Rate Penalty'!D281="H",0,'8. Wage Rate Penalty'!Q281*'1. General Input'!$D$10/52)</f>
        <v>0</v>
      </c>
      <c r="U281" s="271">
        <f t="shared" si="50"/>
        <v>0</v>
      </c>
      <c r="AC281" s="277">
        <f t="shared" si="47"/>
        <v>0</v>
      </c>
    </row>
    <row r="282" spans="1:29" hidden="1" x14ac:dyDescent="0.25">
      <c r="A282" s="265">
        <f t="shared" si="49"/>
        <v>266</v>
      </c>
      <c r="B282" s="501"/>
      <c r="C282" s="502"/>
      <c r="D282" s="502"/>
      <c r="E282" s="507"/>
      <c r="F282" s="504"/>
      <c r="G282" s="505"/>
      <c r="H282" s="506"/>
      <c r="I282" s="494">
        <f t="shared" si="45"/>
        <v>0</v>
      </c>
      <c r="J282" s="335">
        <f t="shared" si="46"/>
        <v>0</v>
      </c>
      <c r="K282" s="507"/>
      <c r="L282" s="507"/>
      <c r="M282" s="337">
        <f t="shared" si="48"/>
        <v>0</v>
      </c>
      <c r="N282" s="507"/>
      <c r="O282" s="338">
        <f t="shared" si="51"/>
        <v>0</v>
      </c>
      <c r="P282" s="339">
        <f t="shared" si="52"/>
        <v>0</v>
      </c>
      <c r="Q282" s="339">
        <f t="shared" si="53"/>
        <v>0</v>
      </c>
      <c r="R282" s="340">
        <f t="shared" si="54"/>
        <v>0</v>
      </c>
      <c r="S282" s="296">
        <f>IF('8. Wage Rate Penalty'!D282="s",0,IF(J282="N/A; Not eligible, do not fill in remaining columns---&gt;",0,IF(O282="Yes",0,(Q282*R282*'1. General Input'!$D$10))))</f>
        <v>0</v>
      </c>
      <c r="T282" s="269">
        <f>IF('8. Wage Rate Penalty'!D282="H",0,'8. Wage Rate Penalty'!Q282*'1. General Input'!$D$10/52)</f>
        <v>0</v>
      </c>
      <c r="U282" s="271">
        <f t="shared" si="50"/>
        <v>0</v>
      </c>
      <c r="AC282" s="277">
        <f t="shared" si="47"/>
        <v>0</v>
      </c>
    </row>
    <row r="283" spans="1:29" hidden="1" x14ac:dyDescent="0.25">
      <c r="A283" s="265">
        <f t="shared" si="49"/>
        <v>267</v>
      </c>
      <c r="B283" s="501"/>
      <c r="C283" s="502"/>
      <c r="D283" s="502"/>
      <c r="E283" s="507"/>
      <c r="F283" s="504"/>
      <c r="G283" s="505"/>
      <c r="H283" s="506"/>
      <c r="I283" s="494">
        <f t="shared" si="45"/>
        <v>0</v>
      </c>
      <c r="J283" s="335">
        <f t="shared" si="46"/>
        <v>0</v>
      </c>
      <c r="K283" s="507"/>
      <c r="L283" s="507"/>
      <c r="M283" s="337">
        <f t="shared" si="48"/>
        <v>0</v>
      </c>
      <c r="N283" s="507"/>
      <c r="O283" s="338">
        <f t="shared" si="51"/>
        <v>0</v>
      </c>
      <c r="P283" s="339">
        <f t="shared" si="52"/>
        <v>0</v>
      </c>
      <c r="Q283" s="339">
        <f t="shared" si="53"/>
        <v>0</v>
      </c>
      <c r="R283" s="340">
        <f t="shared" si="54"/>
        <v>0</v>
      </c>
      <c r="S283" s="296">
        <f>IF('8. Wage Rate Penalty'!D283="s",0,IF(J283="N/A; Not eligible, do not fill in remaining columns---&gt;",0,IF(O283="Yes",0,(Q283*R283*'1. General Input'!$D$10))))</f>
        <v>0</v>
      </c>
      <c r="T283" s="269">
        <f>IF('8. Wage Rate Penalty'!D283="H",0,'8. Wage Rate Penalty'!Q283*'1. General Input'!$D$10/52)</f>
        <v>0</v>
      </c>
      <c r="U283" s="271">
        <f t="shared" si="50"/>
        <v>0</v>
      </c>
      <c r="AC283" s="277">
        <f t="shared" si="47"/>
        <v>0</v>
      </c>
    </row>
    <row r="284" spans="1:29" hidden="1" x14ac:dyDescent="0.25">
      <c r="A284" s="265">
        <f t="shared" si="49"/>
        <v>268</v>
      </c>
      <c r="B284" s="501"/>
      <c r="C284" s="502"/>
      <c r="D284" s="502"/>
      <c r="E284" s="507"/>
      <c r="F284" s="504"/>
      <c r="G284" s="505"/>
      <c r="H284" s="506"/>
      <c r="I284" s="494">
        <f t="shared" si="45"/>
        <v>0</v>
      </c>
      <c r="J284" s="335">
        <f t="shared" si="46"/>
        <v>0</v>
      </c>
      <c r="K284" s="507"/>
      <c r="L284" s="507"/>
      <c r="M284" s="337">
        <f t="shared" si="48"/>
        <v>0</v>
      </c>
      <c r="N284" s="507"/>
      <c r="O284" s="338">
        <f t="shared" si="51"/>
        <v>0</v>
      </c>
      <c r="P284" s="339">
        <f t="shared" si="52"/>
        <v>0</v>
      </c>
      <c r="Q284" s="339">
        <f t="shared" si="53"/>
        <v>0</v>
      </c>
      <c r="R284" s="340">
        <f t="shared" si="54"/>
        <v>0</v>
      </c>
      <c r="S284" s="296">
        <f>IF('8. Wage Rate Penalty'!D284="s",0,IF(J284="N/A; Not eligible, do not fill in remaining columns---&gt;",0,IF(O284="Yes",0,(Q284*R284*'1. General Input'!$D$10))))</f>
        <v>0</v>
      </c>
      <c r="T284" s="269">
        <f>IF('8. Wage Rate Penalty'!D284="H",0,'8. Wage Rate Penalty'!Q284*'1. General Input'!$D$10/52)</f>
        <v>0</v>
      </c>
      <c r="U284" s="271">
        <f t="shared" si="50"/>
        <v>0</v>
      </c>
      <c r="AC284" s="277">
        <f t="shared" si="47"/>
        <v>0</v>
      </c>
    </row>
    <row r="285" spans="1:29" hidden="1" x14ac:dyDescent="0.25">
      <c r="A285" s="265">
        <f t="shared" si="49"/>
        <v>269</v>
      </c>
      <c r="B285" s="501"/>
      <c r="C285" s="502"/>
      <c r="D285" s="502"/>
      <c r="E285" s="507"/>
      <c r="F285" s="504"/>
      <c r="G285" s="505"/>
      <c r="H285" s="506"/>
      <c r="I285" s="494">
        <f t="shared" si="45"/>
        <v>0</v>
      </c>
      <c r="J285" s="335">
        <f t="shared" si="46"/>
        <v>0</v>
      </c>
      <c r="K285" s="507"/>
      <c r="L285" s="507"/>
      <c r="M285" s="337">
        <f t="shared" si="48"/>
        <v>0</v>
      </c>
      <c r="N285" s="507"/>
      <c r="O285" s="338">
        <f t="shared" si="51"/>
        <v>0</v>
      </c>
      <c r="P285" s="339">
        <f t="shared" si="52"/>
        <v>0</v>
      </c>
      <c r="Q285" s="339">
        <f t="shared" si="53"/>
        <v>0</v>
      </c>
      <c r="R285" s="340">
        <f t="shared" si="54"/>
        <v>0</v>
      </c>
      <c r="S285" s="296">
        <f>IF('8. Wage Rate Penalty'!D285="s",0,IF(J285="N/A; Not eligible, do not fill in remaining columns---&gt;",0,IF(O285="Yes",0,(Q285*R285*'1. General Input'!$D$10))))</f>
        <v>0</v>
      </c>
      <c r="T285" s="269">
        <f>IF('8. Wage Rate Penalty'!D285="H",0,'8. Wage Rate Penalty'!Q285*'1. General Input'!$D$10/52)</f>
        <v>0</v>
      </c>
      <c r="U285" s="271">
        <f t="shared" si="50"/>
        <v>0</v>
      </c>
      <c r="AC285" s="277">
        <f t="shared" si="47"/>
        <v>0</v>
      </c>
    </row>
    <row r="286" spans="1:29" hidden="1" x14ac:dyDescent="0.25">
      <c r="A286" s="265">
        <f t="shared" si="49"/>
        <v>270</v>
      </c>
      <c r="B286" s="501"/>
      <c r="C286" s="502"/>
      <c r="D286" s="502"/>
      <c r="E286" s="507"/>
      <c r="F286" s="504"/>
      <c r="G286" s="505"/>
      <c r="H286" s="506"/>
      <c r="I286" s="494">
        <f t="shared" si="45"/>
        <v>0</v>
      </c>
      <c r="J286" s="335">
        <f t="shared" si="46"/>
        <v>0</v>
      </c>
      <c r="K286" s="507"/>
      <c r="L286" s="507"/>
      <c r="M286" s="337">
        <f t="shared" si="48"/>
        <v>0</v>
      </c>
      <c r="N286" s="507"/>
      <c r="O286" s="338">
        <f t="shared" si="51"/>
        <v>0</v>
      </c>
      <c r="P286" s="339">
        <f t="shared" si="52"/>
        <v>0</v>
      </c>
      <c r="Q286" s="339">
        <f t="shared" si="53"/>
        <v>0</v>
      </c>
      <c r="R286" s="340">
        <f t="shared" si="54"/>
        <v>0</v>
      </c>
      <c r="S286" s="296">
        <f>IF('8. Wage Rate Penalty'!D286="s",0,IF(J286="N/A; Not eligible, do not fill in remaining columns---&gt;",0,IF(O286="Yes",0,(Q286*R286*'1. General Input'!$D$10))))</f>
        <v>0</v>
      </c>
      <c r="T286" s="269">
        <f>IF('8. Wage Rate Penalty'!D286="H",0,'8. Wage Rate Penalty'!Q286*'1. General Input'!$D$10/52)</f>
        <v>0</v>
      </c>
      <c r="U286" s="271">
        <f t="shared" si="50"/>
        <v>0</v>
      </c>
      <c r="AC286" s="277">
        <f t="shared" si="47"/>
        <v>0</v>
      </c>
    </row>
    <row r="287" spans="1:29" hidden="1" x14ac:dyDescent="0.25">
      <c r="A287" s="265">
        <f t="shared" si="49"/>
        <v>271</v>
      </c>
      <c r="B287" s="501"/>
      <c r="C287" s="502"/>
      <c r="D287" s="502"/>
      <c r="E287" s="507"/>
      <c r="F287" s="504"/>
      <c r="G287" s="505"/>
      <c r="H287" s="506"/>
      <c r="I287" s="494">
        <f t="shared" ref="I287:I350" si="55">IF(E287=0,0,IF(F287="no",1,IF(H287=0,"&lt;---Error, enter data in columns F,G and H",IF(G287=0,"&lt;---Error, enter data in columns F, G and H",+E287/H287))))</f>
        <v>0</v>
      </c>
      <c r="J287" s="335">
        <f t="shared" ref="J287:J350" si="56">IF(I287="&lt;---Error, enter data in columns F,G and H","&lt;---Error, enter data in columns F,G and H",IF(E287=0,IF(H287=0,0,IF(I287&lt;0.75,"Complete Step 2a and 2b---&gt;","N/A; Not eligible, do not fill in remaining columns---&gt;")),IF(I287="&lt;---Error, enter data in columns F,G and H"," ",IF(I287&lt;0.75,"Complete Step 2a and 2b---&gt;","N/A; Not eligible, do not fill in remaining columns---&gt;"))))</f>
        <v>0</v>
      </c>
      <c r="K287" s="507"/>
      <c r="L287" s="507"/>
      <c r="M287" s="337">
        <f t="shared" si="48"/>
        <v>0</v>
      </c>
      <c r="N287" s="507"/>
      <c r="O287" s="338">
        <f t="shared" si="51"/>
        <v>0</v>
      </c>
      <c r="P287" s="339">
        <f t="shared" si="52"/>
        <v>0</v>
      </c>
      <c r="Q287" s="339">
        <f t="shared" si="53"/>
        <v>0</v>
      </c>
      <c r="R287" s="340">
        <f t="shared" si="54"/>
        <v>0</v>
      </c>
      <c r="S287" s="296">
        <f>IF('8. Wage Rate Penalty'!D287="s",0,IF(J287="N/A; Not eligible, do not fill in remaining columns---&gt;",0,IF(O287="Yes",0,(Q287*R287*'1. General Input'!$D$10))))</f>
        <v>0</v>
      </c>
      <c r="T287" s="269">
        <f>IF('8. Wage Rate Penalty'!D287="H",0,'8. Wage Rate Penalty'!Q287*'1. General Input'!$D$10/52)</f>
        <v>0</v>
      </c>
      <c r="U287" s="271">
        <f t="shared" si="50"/>
        <v>0</v>
      </c>
      <c r="AC287" s="277">
        <f t="shared" si="47"/>
        <v>0</v>
      </c>
    </row>
    <row r="288" spans="1:29" hidden="1" x14ac:dyDescent="0.25">
      <c r="A288" s="265">
        <f t="shared" si="49"/>
        <v>272</v>
      </c>
      <c r="B288" s="501"/>
      <c r="C288" s="502"/>
      <c r="D288" s="502"/>
      <c r="E288" s="507"/>
      <c r="F288" s="504"/>
      <c r="G288" s="505"/>
      <c r="H288" s="506"/>
      <c r="I288" s="494">
        <f t="shared" si="55"/>
        <v>0</v>
      </c>
      <c r="J288" s="335">
        <f t="shared" si="56"/>
        <v>0</v>
      </c>
      <c r="K288" s="507"/>
      <c r="L288" s="507"/>
      <c r="M288" s="337">
        <f t="shared" si="48"/>
        <v>0</v>
      </c>
      <c r="N288" s="507"/>
      <c r="O288" s="338">
        <f t="shared" si="51"/>
        <v>0</v>
      </c>
      <c r="P288" s="339">
        <f t="shared" si="52"/>
        <v>0</v>
      </c>
      <c r="Q288" s="339">
        <f t="shared" si="53"/>
        <v>0</v>
      </c>
      <c r="R288" s="340">
        <f t="shared" si="54"/>
        <v>0</v>
      </c>
      <c r="S288" s="296">
        <f>IF('8. Wage Rate Penalty'!D288="s",0,IF(J288="N/A; Not eligible, do not fill in remaining columns---&gt;",0,IF(O288="Yes",0,(Q288*R288*'1. General Input'!$D$10))))</f>
        <v>0</v>
      </c>
      <c r="T288" s="269">
        <f>IF('8. Wage Rate Penalty'!D288="H",0,'8. Wage Rate Penalty'!Q288*'1. General Input'!$D$10/52)</f>
        <v>0</v>
      </c>
      <c r="U288" s="271">
        <f t="shared" si="50"/>
        <v>0</v>
      </c>
      <c r="AC288" s="277">
        <f t="shared" si="47"/>
        <v>0</v>
      </c>
    </row>
    <row r="289" spans="1:29" hidden="1" x14ac:dyDescent="0.25">
      <c r="A289" s="265">
        <f t="shared" si="49"/>
        <v>273</v>
      </c>
      <c r="B289" s="501"/>
      <c r="C289" s="502"/>
      <c r="D289" s="502"/>
      <c r="E289" s="507"/>
      <c r="F289" s="504"/>
      <c r="G289" s="505"/>
      <c r="H289" s="506"/>
      <c r="I289" s="494">
        <f t="shared" si="55"/>
        <v>0</v>
      </c>
      <c r="J289" s="335">
        <f t="shared" si="56"/>
        <v>0</v>
      </c>
      <c r="K289" s="507"/>
      <c r="L289" s="507"/>
      <c r="M289" s="337">
        <f t="shared" si="48"/>
        <v>0</v>
      </c>
      <c r="N289" s="507"/>
      <c r="O289" s="338">
        <f t="shared" si="51"/>
        <v>0</v>
      </c>
      <c r="P289" s="339">
        <f t="shared" si="52"/>
        <v>0</v>
      </c>
      <c r="Q289" s="339">
        <f t="shared" si="53"/>
        <v>0</v>
      </c>
      <c r="R289" s="340">
        <f t="shared" si="54"/>
        <v>0</v>
      </c>
      <c r="S289" s="296">
        <f>IF('8. Wage Rate Penalty'!D289="s",0,IF(J289="N/A; Not eligible, do not fill in remaining columns---&gt;",0,IF(O289="Yes",0,(Q289*R289*'1. General Input'!$D$10))))</f>
        <v>0</v>
      </c>
      <c r="T289" s="269">
        <f>IF('8. Wage Rate Penalty'!D289="H",0,'8. Wage Rate Penalty'!Q289*'1. General Input'!$D$10/52)</f>
        <v>0</v>
      </c>
      <c r="U289" s="271">
        <f t="shared" si="50"/>
        <v>0</v>
      </c>
      <c r="AC289" s="277">
        <f t="shared" si="47"/>
        <v>0</v>
      </c>
    </row>
    <row r="290" spans="1:29" hidden="1" x14ac:dyDescent="0.25">
      <c r="A290" s="265">
        <f t="shared" si="49"/>
        <v>274</v>
      </c>
      <c r="B290" s="501"/>
      <c r="C290" s="502"/>
      <c r="D290" s="502"/>
      <c r="E290" s="507"/>
      <c r="F290" s="504"/>
      <c r="G290" s="505"/>
      <c r="H290" s="506"/>
      <c r="I290" s="494">
        <f t="shared" si="55"/>
        <v>0</v>
      </c>
      <c r="J290" s="335">
        <f t="shared" si="56"/>
        <v>0</v>
      </c>
      <c r="K290" s="507"/>
      <c r="L290" s="507"/>
      <c r="M290" s="337">
        <f t="shared" si="48"/>
        <v>0</v>
      </c>
      <c r="N290" s="507"/>
      <c r="O290" s="338">
        <f t="shared" si="51"/>
        <v>0</v>
      </c>
      <c r="P290" s="339">
        <f t="shared" si="52"/>
        <v>0</v>
      </c>
      <c r="Q290" s="339">
        <f t="shared" si="53"/>
        <v>0</v>
      </c>
      <c r="R290" s="340">
        <f t="shared" si="54"/>
        <v>0</v>
      </c>
      <c r="S290" s="296">
        <f>IF('8. Wage Rate Penalty'!D290="s",0,IF(J290="N/A; Not eligible, do not fill in remaining columns---&gt;",0,IF(O290="Yes",0,(Q290*R290*'1. General Input'!$D$10))))</f>
        <v>0</v>
      </c>
      <c r="T290" s="269">
        <f>IF('8. Wage Rate Penalty'!D290="H",0,'8. Wage Rate Penalty'!Q290*'1. General Input'!$D$10/52)</f>
        <v>0</v>
      </c>
      <c r="U290" s="271">
        <f t="shared" si="50"/>
        <v>0</v>
      </c>
      <c r="AC290" s="277">
        <f t="shared" si="47"/>
        <v>0</v>
      </c>
    </row>
    <row r="291" spans="1:29" hidden="1" x14ac:dyDescent="0.25">
      <c r="A291" s="265">
        <f t="shared" si="49"/>
        <v>275</v>
      </c>
      <c r="B291" s="501"/>
      <c r="C291" s="502"/>
      <c r="D291" s="502"/>
      <c r="E291" s="507"/>
      <c r="F291" s="504"/>
      <c r="G291" s="505"/>
      <c r="H291" s="506"/>
      <c r="I291" s="494">
        <f t="shared" si="55"/>
        <v>0</v>
      </c>
      <c r="J291" s="335">
        <f t="shared" si="56"/>
        <v>0</v>
      </c>
      <c r="K291" s="507"/>
      <c r="L291" s="507"/>
      <c r="M291" s="337">
        <f t="shared" si="48"/>
        <v>0</v>
      </c>
      <c r="N291" s="507"/>
      <c r="O291" s="338">
        <f t="shared" si="51"/>
        <v>0</v>
      </c>
      <c r="P291" s="339">
        <f t="shared" si="52"/>
        <v>0</v>
      </c>
      <c r="Q291" s="339">
        <f t="shared" si="53"/>
        <v>0</v>
      </c>
      <c r="R291" s="340">
        <f t="shared" si="54"/>
        <v>0</v>
      </c>
      <c r="S291" s="296">
        <f>IF('8. Wage Rate Penalty'!D291="s",0,IF(J291="N/A; Not eligible, do not fill in remaining columns---&gt;",0,IF(O291="Yes",0,(Q291*R291*'1. General Input'!$D$10))))</f>
        <v>0</v>
      </c>
      <c r="T291" s="269">
        <f>IF('8. Wage Rate Penalty'!D291="H",0,'8. Wage Rate Penalty'!Q291*'1. General Input'!$D$10/52)</f>
        <v>0</v>
      </c>
      <c r="U291" s="271">
        <f t="shared" si="50"/>
        <v>0</v>
      </c>
      <c r="AC291" s="277">
        <f t="shared" si="47"/>
        <v>0</v>
      </c>
    </row>
    <row r="292" spans="1:29" hidden="1" x14ac:dyDescent="0.25">
      <c r="A292" s="265">
        <f t="shared" si="49"/>
        <v>276</v>
      </c>
      <c r="B292" s="501"/>
      <c r="C292" s="502"/>
      <c r="D292" s="502"/>
      <c r="E292" s="507"/>
      <c r="F292" s="504"/>
      <c r="G292" s="505"/>
      <c r="H292" s="506"/>
      <c r="I292" s="494">
        <f t="shared" si="55"/>
        <v>0</v>
      </c>
      <c r="J292" s="335">
        <f t="shared" si="56"/>
        <v>0</v>
      </c>
      <c r="K292" s="507"/>
      <c r="L292" s="507"/>
      <c r="M292" s="337">
        <f t="shared" si="48"/>
        <v>0</v>
      </c>
      <c r="N292" s="507"/>
      <c r="O292" s="338">
        <f t="shared" si="51"/>
        <v>0</v>
      </c>
      <c r="P292" s="339">
        <f t="shared" si="52"/>
        <v>0</v>
      </c>
      <c r="Q292" s="339">
        <f t="shared" si="53"/>
        <v>0</v>
      </c>
      <c r="R292" s="340">
        <f t="shared" si="54"/>
        <v>0</v>
      </c>
      <c r="S292" s="296">
        <f>IF('8. Wage Rate Penalty'!D292="s",0,IF(J292="N/A; Not eligible, do not fill in remaining columns---&gt;",0,IF(O292="Yes",0,(Q292*R292*'1. General Input'!$D$10))))</f>
        <v>0</v>
      </c>
      <c r="T292" s="269">
        <f>IF('8. Wage Rate Penalty'!D292="H",0,'8. Wage Rate Penalty'!Q292*'1. General Input'!$D$10/52)</f>
        <v>0</v>
      </c>
      <c r="U292" s="271">
        <f t="shared" si="50"/>
        <v>0</v>
      </c>
      <c r="AC292" s="277">
        <f t="shared" si="47"/>
        <v>0</v>
      </c>
    </row>
    <row r="293" spans="1:29" hidden="1" x14ac:dyDescent="0.25">
      <c r="A293" s="265">
        <f t="shared" si="49"/>
        <v>277</v>
      </c>
      <c r="B293" s="501"/>
      <c r="C293" s="502"/>
      <c r="D293" s="502"/>
      <c r="E293" s="507"/>
      <c r="F293" s="504"/>
      <c r="G293" s="505"/>
      <c r="H293" s="506"/>
      <c r="I293" s="494">
        <f t="shared" si="55"/>
        <v>0</v>
      </c>
      <c r="J293" s="335">
        <f t="shared" si="56"/>
        <v>0</v>
      </c>
      <c r="K293" s="507"/>
      <c r="L293" s="507"/>
      <c r="M293" s="337">
        <f t="shared" si="48"/>
        <v>0</v>
      </c>
      <c r="N293" s="507"/>
      <c r="O293" s="338">
        <f t="shared" si="51"/>
        <v>0</v>
      </c>
      <c r="P293" s="339">
        <f t="shared" si="52"/>
        <v>0</v>
      </c>
      <c r="Q293" s="339">
        <f t="shared" si="53"/>
        <v>0</v>
      </c>
      <c r="R293" s="340">
        <f t="shared" si="54"/>
        <v>0</v>
      </c>
      <c r="S293" s="296">
        <f>IF('8. Wage Rate Penalty'!D293="s",0,IF(J293="N/A; Not eligible, do not fill in remaining columns---&gt;",0,IF(O293="Yes",0,(Q293*R293*'1. General Input'!$D$10))))</f>
        <v>0</v>
      </c>
      <c r="T293" s="269">
        <f>IF('8. Wage Rate Penalty'!D293="H",0,'8. Wage Rate Penalty'!Q293*'1. General Input'!$D$10/52)</f>
        <v>0</v>
      </c>
      <c r="U293" s="271">
        <f t="shared" si="50"/>
        <v>0</v>
      </c>
      <c r="AC293" s="277">
        <f t="shared" si="47"/>
        <v>0</v>
      </c>
    </row>
    <row r="294" spans="1:29" hidden="1" x14ac:dyDescent="0.25">
      <c r="A294" s="265">
        <f t="shared" si="49"/>
        <v>278</v>
      </c>
      <c r="B294" s="501"/>
      <c r="C294" s="502"/>
      <c r="D294" s="502"/>
      <c r="E294" s="507"/>
      <c r="F294" s="504"/>
      <c r="G294" s="505"/>
      <c r="H294" s="506"/>
      <c r="I294" s="494">
        <f t="shared" si="55"/>
        <v>0</v>
      </c>
      <c r="J294" s="335">
        <f t="shared" si="56"/>
        <v>0</v>
      </c>
      <c r="K294" s="507"/>
      <c r="L294" s="507"/>
      <c r="M294" s="337">
        <f t="shared" si="48"/>
        <v>0</v>
      </c>
      <c r="N294" s="507"/>
      <c r="O294" s="338">
        <f t="shared" si="51"/>
        <v>0</v>
      </c>
      <c r="P294" s="339">
        <f t="shared" si="52"/>
        <v>0</v>
      </c>
      <c r="Q294" s="339">
        <f t="shared" si="53"/>
        <v>0</v>
      </c>
      <c r="R294" s="340">
        <f t="shared" si="54"/>
        <v>0</v>
      </c>
      <c r="S294" s="296">
        <f>IF('8. Wage Rate Penalty'!D294="s",0,IF(J294="N/A; Not eligible, do not fill in remaining columns---&gt;",0,IF(O294="Yes",0,(Q294*R294*'1. General Input'!$D$10))))</f>
        <v>0</v>
      </c>
      <c r="T294" s="269">
        <f>IF('8. Wage Rate Penalty'!D294="H",0,'8. Wage Rate Penalty'!Q294*'1. General Input'!$D$10/52)</f>
        <v>0</v>
      </c>
      <c r="U294" s="271">
        <f t="shared" si="50"/>
        <v>0</v>
      </c>
      <c r="AC294" s="277">
        <f t="shared" si="47"/>
        <v>0</v>
      </c>
    </row>
    <row r="295" spans="1:29" hidden="1" x14ac:dyDescent="0.25">
      <c r="A295" s="265">
        <f t="shared" si="49"/>
        <v>279</v>
      </c>
      <c r="B295" s="501"/>
      <c r="C295" s="502"/>
      <c r="D295" s="502"/>
      <c r="E295" s="507"/>
      <c r="F295" s="504"/>
      <c r="G295" s="505"/>
      <c r="H295" s="506"/>
      <c r="I295" s="494">
        <f t="shared" si="55"/>
        <v>0</v>
      </c>
      <c r="J295" s="335">
        <f t="shared" si="56"/>
        <v>0</v>
      </c>
      <c r="K295" s="507"/>
      <c r="L295" s="507"/>
      <c r="M295" s="337">
        <f t="shared" si="48"/>
        <v>0</v>
      </c>
      <c r="N295" s="507"/>
      <c r="O295" s="338">
        <f t="shared" si="51"/>
        <v>0</v>
      </c>
      <c r="P295" s="339">
        <f t="shared" si="52"/>
        <v>0</v>
      </c>
      <c r="Q295" s="339">
        <f t="shared" si="53"/>
        <v>0</v>
      </c>
      <c r="R295" s="340">
        <f t="shared" si="54"/>
        <v>0</v>
      </c>
      <c r="S295" s="296">
        <f>IF('8. Wage Rate Penalty'!D295="s",0,IF(J295="N/A; Not eligible, do not fill in remaining columns---&gt;",0,IF(O295="Yes",0,(Q295*R295*'1. General Input'!$D$10))))</f>
        <v>0</v>
      </c>
      <c r="T295" s="269">
        <f>IF('8. Wage Rate Penalty'!D295="H",0,'8. Wage Rate Penalty'!Q295*'1. General Input'!$D$10/52)</f>
        <v>0</v>
      </c>
      <c r="U295" s="271">
        <f t="shared" si="50"/>
        <v>0</v>
      </c>
      <c r="AC295" s="277">
        <f t="shared" si="47"/>
        <v>0</v>
      </c>
    </row>
    <row r="296" spans="1:29" hidden="1" x14ac:dyDescent="0.25">
      <c r="A296" s="265">
        <f t="shared" si="49"/>
        <v>280</v>
      </c>
      <c r="B296" s="501"/>
      <c r="C296" s="502"/>
      <c r="D296" s="502"/>
      <c r="E296" s="507"/>
      <c r="F296" s="504"/>
      <c r="G296" s="505"/>
      <c r="H296" s="506"/>
      <c r="I296" s="494">
        <f t="shared" si="55"/>
        <v>0</v>
      </c>
      <c r="J296" s="335">
        <f t="shared" si="56"/>
        <v>0</v>
      </c>
      <c r="K296" s="507"/>
      <c r="L296" s="507"/>
      <c r="M296" s="337">
        <f t="shared" si="48"/>
        <v>0</v>
      </c>
      <c r="N296" s="507"/>
      <c r="O296" s="338">
        <f t="shared" si="51"/>
        <v>0</v>
      </c>
      <c r="P296" s="339">
        <f t="shared" si="52"/>
        <v>0</v>
      </c>
      <c r="Q296" s="339">
        <f t="shared" si="53"/>
        <v>0</v>
      </c>
      <c r="R296" s="340">
        <f t="shared" si="54"/>
        <v>0</v>
      </c>
      <c r="S296" s="296">
        <f>IF('8. Wage Rate Penalty'!D296="s",0,IF(J296="N/A; Not eligible, do not fill in remaining columns---&gt;",0,IF(O296="Yes",0,(Q296*R296*'1. General Input'!$D$10))))</f>
        <v>0</v>
      </c>
      <c r="T296" s="269">
        <f>IF('8. Wage Rate Penalty'!D296="H",0,'8. Wage Rate Penalty'!Q296*'1. General Input'!$D$10/52)</f>
        <v>0</v>
      </c>
      <c r="U296" s="271">
        <f t="shared" si="50"/>
        <v>0</v>
      </c>
      <c r="AC296" s="277">
        <f t="shared" si="47"/>
        <v>0</v>
      </c>
    </row>
    <row r="297" spans="1:29" hidden="1" x14ac:dyDescent="0.25">
      <c r="A297" s="265">
        <f t="shared" si="49"/>
        <v>281</v>
      </c>
      <c r="B297" s="501"/>
      <c r="C297" s="502"/>
      <c r="D297" s="502"/>
      <c r="E297" s="507"/>
      <c r="F297" s="504"/>
      <c r="G297" s="505"/>
      <c r="H297" s="506"/>
      <c r="I297" s="494">
        <f t="shared" si="55"/>
        <v>0</v>
      </c>
      <c r="J297" s="335">
        <f t="shared" si="56"/>
        <v>0</v>
      </c>
      <c r="K297" s="507"/>
      <c r="L297" s="507"/>
      <c r="M297" s="337">
        <f t="shared" si="48"/>
        <v>0</v>
      </c>
      <c r="N297" s="507"/>
      <c r="O297" s="338">
        <f t="shared" si="51"/>
        <v>0</v>
      </c>
      <c r="P297" s="339">
        <f t="shared" si="52"/>
        <v>0</v>
      </c>
      <c r="Q297" s="339">
        <f t="shared" si="53"/>
        <v>0</v>
      </c>
      <c r="R297" s="340">
        <f t="shared" si="54"/>
        <v>0</v>
      </c>
      <c r="S297" s="296">
        <f>IF('8. Wage Rate Penalty'!D297="s",0,IF(J297="N/A; Not eligible, do not fill in remaining columns---&gt;",0,IF(O297="Yes",0,(Q297*R297*'1. General Input'!$D$10))))</f>
        <v>0</v>
      </c>
      <c r="T297" s="269">
        <f>IF('8. Wage Rate Penalty'!D297="H",0,'8. Wage Rate Penalty'!Q297*'1. General Input'!$D$10/52)</f>
        <v>0</v>
      </c>
      <c r="U297" s="271">
        <f t="shared" si="50"/>
        <v>0</v>
      </c>
      <c r="AC297" s="277">
        <f t="shared" si="47"/>
        <v>0</v>
      </c>
    </row>
    <row r="298" spans="1:29" hidden="1" x14ac:dyDescent="0.25">
      <c r="A298" s="265">
        <f t="shared" si="49"/>
        <v>282</v>
      </c>
      <c r="B298" s="501"/>
      <c r="C298" s="502"/>
      <c r="D298" s="502"/>
      <c r="E298" s="507"/>
      <c r="F298" s="504"/>
      <c r="G298" s="505"/>
      <c r="H298" s="506"/>
      <c r="I298" s="494">
        <f t="shared" si="55"/>
        <v>0</v>
      </c>
      <c r="J298" s="335">
        <f t="shared" si="56"/>
        <v>0</v>
      </c>
      <c r="K298" s="507"/>
      <c r="L298" s="507"/>
      <c r="M298" s="337">
        <f t="shared" si="48"/>
        <v>0</v>
      </c>
      <c r="N298" s="507"/>
      <c r="O298" s="338">
        <f t="shared" si="51"/>
        <v>0</v>
      </c>
      <c r="P298" s="339">
        <f t="shared" si="52"/>
        <v>0</v>
      </c>
      <c r="Q298" s="339">
        <f t="shared" si="53"/>
        <v>0</v>
      </c>
      <c r="R298" s="340">
        <f t="shared" si="54"/>
        <v>0</v>
      </c>
      <c r="S298" s="296">
        <f>IF('8. Wage Rate Penalty'!D298="s",0,IF(J298="N/A; Not eligible, do not fill in remaining columns---&gt;",0,IF(O298="Yes",0,(Q298*R298*'1. General Input'!$D$10))))</f>
        <v>0</v>
      </c>
      <c r="T298" s="269">
        <f>IF('8. Wage Rate Penalty'!D298="H",0,'8. Wage Rate Penalty'!Q298*'1. General Input'!$D$10/52)</f>
        <v>0</v>
      </c>
      <c r="U298" s="271">
        <f t="shared" si="50"/>
        <v>0</v>
      </c>
      <c r="AC298" s="277">
        <f t="shared" si="47"/>
        <v>0</v>
      </c>
    </row>
    <row r="299" spans="1:29" hidden="1" x14ac:dyDescent="0.25">
      <c r="A299" s="265">
        <f t="shared" si="49"/>
        <v>283</v>
      </c>
      <c r="B299" s="501"/>
      <c r="C299" s="502"/>
      <c r="D299" s="502"/>
      <c r="E299" s="507"/>
      <c r="F299" s="504"/>
      <c r="G299" s="505"/>
      <c r="H299" s="506"/>
      <c r="I299" s="494">
        <f t="shared" si="55"/>
        <v>0</v>
      </c>
      <c r="J299" s="335">
        <f t="shared" si="56"/>
        <v>0</v>
      </c>
      <c r="K299" s="507"/>
      <c r="L299" s="507"/>
      <c r="M299" s="337">
        <f t="shared" si="48"/>
        <v>0</v>
      </c>
      <c r="N299" s="507"/>
      <c r="O299" s="338">
        <f t="shared" si="51"/>
        <v>0</v>
      </c>
      <c r="P299" s="339">
        <f t="shared" si="52"/>
        <v>0</v>
      </c>
      <c r="Q299" s="339">
        <f t="shared" si="53"/>
        <v>0</v>
      </c>
      <c r="R299" s="340">
        <f t="shared" si="54"/>
        <v>0</v>
      </c>
      <c r="S299" s="296">
        <f>IF('8. Wage Rate Penalty'!D299="s",0,IF(J299="N/A; Not eligible, do not fill in remaining columns---&gt;",0,IF(O299="Yes",0,(Q299*R299*'1. General Input'!$D$10))))</f>
        <v>0</v>
      </c>
      <c r="T299" s="269">
        <f>IF('8. Wage Rate Penalty'!D299="H",0,'8. Wage Rate Penalty'!Q299*'1. General Input'!$D$10/52)</f>
        <v>0</v>
      </c>
      <c r="U299" s="271">
        <f t="shared" si="50"/>
        <v>0</v>
      </c>
      <c r="AC299" s="277">
        <f t="shared" si="47"/>
        <v>0</v>
      </c>
    </row>
    <row r="300" spans="1:29" hidden="1" x14ac:dyDescent="0.25">
      <c r="A300" s="265">
        <f t="shared" si="49"/>
        <v>284</v>
      </c>
      <c r="B300" s="501"/>
      <c r="C300" s="502"/>
      <c r="D300" s="502"/>
      <c r="E300" s="507"/>
      <c r="F300" s="504"/>
      <c r="G300" s="505"/>
      <c r="H300" s="506"/>
      <c r="I300" s="494">
        <f t="shared" si="55"/>
        <v>0</v>
      </c>
      <c r="J300" s="335">
        <f t="shared" si="56"/>
        <v>0</v>
      </c>
      <c r="K300" s="507"/>
      <c r="L300" s="507"/>
      <c r="M300" s="337">
        <f t="shared" si="48"/>
        <v>0</v>
      </c>
      <c r="N300" s="507"/>
      <c r="O300" s="338">
        <f t="shared" si="51"/>
        <v>0</v>
      </c>
      <c r="P300" s="339">
        <f t="shared" si="52"/>
        <v>0</v>
      </c>
      <c r="Q300" s="339">
        <f t="shared" si="53"/>
        <v>0</v>
      </c>
      <c r="R300" s="340">
        <f t="shared" si="54"/>
        <v>0</v>
      </c>
      <c r="S300" s="296">
        <f>IF('8. Wage Rate Penalty'!D300="s",0,IF(J300="N/A; Not eligible, do not fill in remaining columns---&gt;",0,IF(O300="Yes",0,(Q300*R300*'1. General Input'!$D$10))))</f>
        <v>0</v>
      </c>
      <c r="T300" s="269">
        <f>IF('8. Wage Rate Penalty'!D300="H",0,'8. Wage Rate Penalty'!Q300*'1. General Input'!$D$10/52)</f>
        <v>0</v>
      </c>
      <c r="U300" s="271">
        <f t="shared" si="50"/>
        <v>0</v>
      </c>
      <c r="AC300" s="277">
        <f t="shared" si="47"/>
        <v>0</v>
      </c>
    </row>
    <row r="301" spans="1:29" hidden="1" x14ac:dyDescent="0.25">
      <c r="A301" s="265">
        <f t="shared" si="49"/>
        <v>285</v>
      </c>
      <c r="B301" s="501"/>
      <c r="C301" s="502"/>
      <c r="D301" s="502"/>
      <c r="E301" s="507"/>
      <c r="F301" s="504"/>
      <c r="G301" s="505"/>
      <c r="H301" s="506"/>
      <c r="I301" s="494">
        <f t="shared" si="55"/>
        <v>0</v>
      </c>
      <c r="J301" s="335">
        <f t="shared" si="56"/>
        <v>0</v>
      </c>
      <c r="K301" s="507"/>
      <c r="L301" s="507"/>
      <c r="M301" s="337">
        <f t="shared" si="48"/>
        <v>0</v>
      </c>
      <c r="N301" s="507"/>
      <c r="O301" s="338">
        <f t="shared" si="51"/>
        <v>0</v>
      </c>
      <c r="P301" s="339">
        <f t="shared" si="52"/>
        <v>0</v>
      </c>
      <c r="Q301" s="339">
        <f t="shared" si="53"/>
        <v>0</v>
      </c>
      <c r="R301" s="340">
        <f t="shared" si="54"/>
        <v>0</v>
      </c>
      <c r="S301" s="296">
        <f>IF('8. Wage Rate Penalty'!D301="s",0,IF(J301="N/A; Not eligible, do not fill in remaining columns---&gt;",0,IF(O301="Yes",0,(Q301*R301*'1. General Input'!$D$10))))</f>
        <v>0</v>
      </c>
      <c r="T301" s="269">
        <f>IF('8. Wage Rate Penalty'!D301="H",0,'8. Wage Rate Penalty'!Q301*'1. General Input'!$D$10/52)</f>
        <v>0</v>
      </c>
      <c r="U301" s="271">
        <f t="shared" si="50"/>
        <v>0</v>
      </c>
      <c r="AC301" s="277">
        <f t="shared" si="47"/>
        <v>0</v>
      </c>
    </row>
    <row r="302" spans="1:29" hidden="1" x14ac:dyDescent="0.25">
      <c r="A302" s="265">
        <f t="shared" si="49"/>
        <v>286</v>
      </c>
      <c r="B302" s="501"/>
      <c r="C302" s="502"/>
      <c r="D302" s="502"/>
      <c r="E302" s="507"/>
      <c r="F302" s="504"/>
      <c r="G302" s="505"/>
      <c r="H302" s="506"/>
      <c r="I302" s="494">
        <f t="shared" si="55"/>
        <v>0</v>
      </c>
      <c r="J302" s="335">
        <f t="shared" si="56"/>
        <v>0</v>
      </c>
      <c r="K302" s="507"/>
      <c r="L302" s="507"/>
      <c r="M302" s="337">
        <f t="shared" si="48"/>
        <v>0</v>
      </c>
      <c r="N302" s="507"/>
      <c r="O302" s="338">
        <f t="shared" si="51"/>
        <v>0</v>
      </c>
      <c r="P302" s="339">
        <f t="shared" si="52"/>
        <v>0</v>
      </c>
      <c r="Q302" s="339">
        <f t="shared" si="53"/>
        <v>0</v>
      </c>
      <c r="R302" s="340">
        <f t="shared" si="54"/>
        <v>0</v>
      </c>
      <c r="S302" s="296">
        <f>IF('8. Wage Rate Penalty'!D302="s",0,IF(J302="N/A; Not eligible, do not fill in remaining columns---&gt;",0,IF(O302="Yes",0,(Q302*R302*'1. General Input'!$D$10))))</f>
        <v>0</v>
      </c>
      <c r="T302" s="269">
        <f>IF('8. Wage Rate Penalty'!D302="H",0,'8. Wage Rate Penalty'!Q302*'1. General Input'!$D$10/52)</f>
        <v>0</v>
      </c>
      <c r="U302" s="271">
        <f t="shared" si="50"/>
        <v>0</v>
      </c>
      <c r="AC302" s="277">
        <f t="shared" si="47"/>
        <v>0</v>
      </c>
    </row>
    <row r="303" spans="1:29" hidden="1" x14ac:dyDescent="0.25">
      <c r="A303" s="265">
        <f t="shared" si="49"/>
        <v>287</v>
      </c>
      <c r="B303" s="501"/>
      <c r="C303" s="502"/>
      <c r="D303" s="502"/>
      <c r="E303" s="507"/>
      <c r="F303" s="504"/>
      <c r="G303" s="505"/>
      <c r="H303" s="506"/>
      <c r="I303" s="494">
        <f t="shared" si="55"/>
        <v>0</v>
      </c>
      <c r="J303" s="335">
        <f t="shared" si="56"/>
        <v>0</v>
      </c>
      <c r="K303" s="507"/>
      <c r="L303" s="507"/>
      <c r="M303" s="337">
        <f t="shared" si="48"/>
        <v>0</v>
      </c>
      <c r="N303" s="507"/>
      <c r="O303" s="338">
        <f t="shared" si="51"/>
        <v>0</v>
      </c>
      <c r="P303" s="339">
        <f t="shared" si="52"/>
        <v>0</v>
      </c>
      <c r="Q303" s="339">
        <f t="shared" si="53"/>
        <v>0</v>
      </c>
      <c r="R303" s="340">
        <f t="shared" si="54"/>
        <v>0</v>
      </c>
      <c r="S303" s="296">
        <f>IF('8. Wage Rate Penalty'!D303="s",0,IF(J303="N/A; Not eligible, do not fill in remaining columns---&gt;",0,IF(O303="Yes",0,(Q303*R303*'1. General Input'!$D$10))))</f>
        <v>0</v>
      </c>
      <c r="T303" s="269">
        <f>IF('8. Wage Rate Penalty'!D303="H",0,'8. Wage Rate Penalty'!Q303*'1. General Input'!$D$10/52)</f>
        <v>0</v>
      </c>
      <c r="U303" s="271">
        <f t="shared" si="50"/>
        <v>0</v>
      </c>
      <c r="AC303" s="277">
        <f t="shared" si="47"/>
        <v>0</v>
      </c>
    </row>
    <row r="304" spans="1:29" hidden="1" x14ac:dyDescent="0.25">
      <c r="A304" s="265">
        <f t="shared" si="49"/>
        <v>288</v>
      </c>
      <c r="B304" s="501"/>
      <c r="C304" s="502"/>
      <c r="D304" s="502"/>
      <c r="E304" s="507"/>
      <c r="F304" s="504"/>
      <c r="G304" s="505"/>
      <c r="H304" s="506"/>
      <c r="I304" s="494">
        <f t="shared" si="55"/>
        <v>0</v>
      </c>
      <c r="J304" s="335">
        <f t="shared" si="56"/>
        <v>0</v>
      </c>
      <c r="K304" s="507"/>
      <c r="L304" s="507"/>
      <c r="M304" s="337">
        <f t="shared" si="48"/>
        <v>0</v>
      </c>
      <c r="N304" s="507"/>
      <c r="O304" s="338">
        <f t="shared" si="51"/>
        <v>0</v>
      </c>
      <c r="P304" s="339">
        <f t="shared" si="52"/>
        <v>0</v>
      </c>
      <c r="Q304" s="339">
        <f t="shared" si="53"/>
        <v>0</v>
      </c>
      <c r="R304" s="340">
        <f t="shared" si="54"/>
        <v>0</v>
      </c>
      <c r="S304" s="296">
        <f>IF('8. Wage Rate Penalty'!D304="s",0,IF(J304="N/A; Not eligible, do not fill in remaining columns---&gt;",0,IF(O304="Yes",0,(Q304*R304*'1. General Input'!$D$10))))</f>
        <v>0</v>
      </c>
      <c r="T304" s="269">
        <f>IF('8. Wage Rate Penalty'!D304="H",0,'8. Wage Rate Penalty'!Q304*'1. General Input'!$D$10/52)</f>
        <v>0</v>
      </c>
      <c r="U304" s="271">
        <f t="shared" si="50"/>
        <v>0</v>
      </c>
      <c r="AC304" s="277">
        <f t="shared" si="47"/>
        <v>0</v>
      </c>
    </row>
    <row r="305" spans="1:29" hidden="1" x14ac:dyDescent="0.25">
      <c r="A305" s="265">
        <f t="shared" si="49"/>
        <v>289</v>
      </c>
      <c r="B305" s="501"/>
      <c r="C305" s="502"/>
      <c r="D305" s="502"/>
      <c r="E305" s="507"/>
      <c r="F305" s="504"/>
      <c r="G305" s="505"/>
      <c r="H305" s="506"/>
      <c r="I305" s="494">
        <f t="shared" si="55"/>
        <v>0</v>
      </c>
      <c r="J305" s="335">
        <f t="shared" si="56"/>
        <v>0</v>
      </c>
      <c r="K305" s="507"/>
      <c r="L305" s="507"/>
      <c r="M305" s="337">
        <f t="shared" si="48"/>
        <v>0</v>
      </c>
      <c r="N305" s="507"/>
      <c r="O305" s="338">
        <f t="shared" si="51"/>
        <v>0</v>
      </c>
      <c r="P305" s="339">
        <f t="shared" si="52"/>
        <v>0</v>
      </c>
      <c r="Q305" s="339">
        <f t="shared" si="53"/>
        <v>0</v>
      </c>
      <c r="R305" s="340">
        <f t="shared" si="54"/>
        <v>0</v>
      </c>
      <c r="S305" s="296">
        <f>IF('8. Wage Rate Penalty'!D305="s",0,IF(J305="N/A; Not eligible, do not fill in remaining columns---&gt;",0,IF(O305="Yes",0,(Q305*R305*'1. General Input'!$D$10))))</f>
        <v>0</v>
      </c>
      <c r="T305" s="269">
        <f>IF('8. Wage Rate Penalty'!D305="H",0,'8. Wage Rate Penalty'!Q305*'1. General Input'!$D$10/52)</f>
        <v>0</v>
      </c>
      <c r="U305" s="271">
        <f t="shared" si="50"/>
        <v>0</v>
      </c>
      <c r="AC305" s="277">
        <f t="shared" si="47"/>
        <v>0</v>
      </c>
    </row>
    <row r="306" spans="1:29" hidden="1" x14ac:dyDescent="0.25">
      <c r="A306" s="265">
        <f t="shared" si="49"/>
        <v>290</v>
      </c>
      <c r="B306" s="501"/>
      <c r="C306" s="502"/>
      <c r="D306" s="502"/>
      <c r="E306" s="507"/>
      <c r="F306" s="504"/>
      <c r="G306" s="505"/>
      <c r="H306" s="506"/>
      <c r="I306" s="494">
        <f t="shared" si="55"/>
        <v>0</v>
      </c>
      <c r="J306" s="335">
        <f t="shared" si="56"/>
        <v>0</v>
      </c>
      <c r="K306" s="507"/>
      <c r="L306" s="507"/>
      <c r="M306" s="337">
        <f t="shared" si="48"/>
        <v>0</v>
      </c>
      <c r="N306" s="507"/>
      <c r="O306" s="338">
        <f t="shared" si="51"/>
        <v>0</v>
      </c>
      <c r="P306" s="339">
        <f t="shared" si="52"/>
        <v>0</v>
      </c>
      <c r="Q306" s="339">
        <f t="shared" si="53"/>
        <v>0</v>
      </c>
      <c r="R306" s="340">
        <f t="shared" si="54"/>
        <v>0</v>
      </c>
      <c r="S306" s="296">
        <f>IF('8. Wage Rate Penalty'!D306="s",0,IF(J306="N/A; Not eligible, do not fill in remaining columns---&gt;",0,IF(O306="Yes",0,(Q306*R306*'1. General Input'!$D$10))))</f>
        <v>0</v>
      </c>
      <c r="T306" s="269">
        <f>IF('8. Wage Rate Penalty'!D306="H",0,'8. Wage Rate Penalty'!Q306*'1. General Input'!$D$10/52)</f>
        <v>0</v>
      </c>
      <c r="U306" s="271">
        <f t="shared" si="50"/>
        <v>0</v>
      </c>
      <c r="AC306" s="277">
        <f t="shared" si="47"/>
        <v>0</v>
      </c>
    </row>
    <row r="307" spans="1:29" hidden="1" x14ac:dyDescent="0.25">
      <c r="A307" s="265">
        <f t="shared" si="49"/>
        <v>291</v>
      </c>
      <c r="B307" s="501"/>
      <c r="C307" s="502"/>
      <c r="D307" s="502"/>
      <c r="E307" s="507"/>
      <c r="F307" s="504"/>
      <c r="G307" s="505"/>
      <c r="H307" s="506"/>
      <c r="I307" s="494">
        <f t="shared" si="55"/>
        <v>0</v>
      </c>
      <c r="J307" s="335">
        <f t="shared" si="56"/>
        <v>0</v>
      </c>
      <c r="K307" s="507"/>
      <c r="L307" s="507"/>
      <c r="M307" s="337">
        <f t="shared" si="48"/>
        <v>0</v>
      </c>
      <c r="N307" s="507"/>
      <c r="O307" s="338">
        <f t="shared" si="51"/>
        <v>0</v>
      </c>
      <c r="P307" s="339">
        <f t="shared" si="52"/>
        <v>0</v>
      </c>
      <c r="Q307" s="339">
        <f t="shared" si="53"/>
        <v>0</v>
      </c>
      <c r="R307" s="340">
        <f t="shared" si="54"/>
        <v>0</v>
      </c>
      <c r="S307" s="296">
        <f>IF('8. Wage Rate Penalty'!D307="s",0,IF(J307="N/A; Not eligible, do not fill in remaining columns---&gt;",0,IF(O307="Yes",0,(Q307*R307*'1. General Input'!$D$10))))</f>
        <v>0</v>
      </c>
      <c r="T307" s="269">
        <f>IF('8. Wage Rate Penalty'!D307="H",0,'8. Wage Rate Penalty'!Q307*'1. General Input'!$D$10/52)</f>
        <v>0</v>
      </c>
      <c r="U307" s="271">
        <f t="shared" si="50"/>
        <v>0</v>
      </c>
      <c r="AC307" s="277">
        <f t="shared" si="47"/>
        <v>0</v>
      </c>
    </row>
    <row r="308" spans="1:29" hidden="1" x14ac:dyDescent="0.25">
      <c r="A308" s="265">
        <f t="shared" si="49"/>
        <v>292</v>
      </c>
      <c r="B308" s="501"/>
      <c r="C308" s="502"/>
      <c r="D308" s="502"/>
      <c r="E308" s="507"/>
      <c r="F308" s="504"/>
      <c r="G308" s="505"/>
      <c r="H308" s="506"/>
      <c r="I308" s="494">
        <f t="shared" si="55"/>
        <v>0</v>
      </c>
      <c r="J308" s="335">
        <f t="shared" si="56"/>
        <v>0</v>
      </c>
      <c r="K308" s="507"/>
      <c r="L308" s="507"/>
      <c r="M308" s="337">
        <f t="shared" si="48"/>
        <v>0</v>
      </c>
      <c r="N308" s="507"/>
      <c r="O308" s="338">
        <f t="shared" si="51"/>
        <v>0</v>
      </c>
      <c r="P308" s="339">
        <f t="shared" si="52"/>
        <v>0</v>
      </c>
      <c r="Q308" s="339">
        <f t="shared" si="53"/>
        <v>0</v>
      </c>
      <c r="R308" s="340">
        <f t="shared" si="54"/>
        <v>0</v>
      </c>
      <c r="S308" s="296">
        <f>IF('8. Wage Rate Penalty'!D308="s",0,IF(J308="N/A; Not eligible, do not fill in remaining columns---&gt;",0,IF(O308="Yes",0,(Q308*R308*'1. General Input'!$D$10))))</f>
        <v>0</v>
      </c>
      <c r="T308" s="269">
        <f>IF('8. Wage Rate Penalty'!D308="H",0,'8. Wage Rate Penalty'!Q308*'1. General Input'!$D$10/52)</f>
        <v>0</v>
      </c>
      <c r="U308" s="271">
        <f t="shared" si="50"/>
        <v>0</v>
      </c>
      <c r="AC308" s="277">
        <f t="shared" si="47"/>
        <v>0</v>
      </c>
    </row>
    <row r="309" spans="1:29" hidden="1" x14ac:dyDescent="0.25">
      <c r="A309" s="265">
        <f t="shared" si="49"/>
        <v>293</v>
      </c>
      <c r="B309" s="501"/>
      <c r="C309" s="502"/>
      <c r="D309" s="502"/>
      <c r="E309" s="507"/>
      <c r="F309" s="504"/>
      <c r="G309" s="505"/>
      <c r="H309" s="506"/>
      <c r="I309" s="494">
        <f t="shared" si="55"/>
        <v>0</v>
      </c>
      <c r="J309" s="335">
        <f t="shared" si="56"/>
        <v>0</v>
      </c>
      <c r="K309" s="507"/>
      <c r="L309" s="507"/>
      <c r="M309" s="337">
        <f t="shared" si="48"/>
        <v>0</v>
      </c>
      <c r="N309" s="507"/>
      <c r="O309" s="338">
        <f t="shared" si="51"/>
        <v>0</v>
      </c>
      <c r="P309" s="339">
        <f t="shared" si="52"/>
        <v>0</v>
      </c>
      <c r="Q309" s="339">
        <f t="shared" si="53"/>
        <v>0</v>
      </c>
      <c r="R309" s="340">
        <f t="shared" si="54"/>
        <v>0</v>
      </c>
      <c r="S309" s="296">
        <f>IF('8. Wage Rate Penalty'!D309="s",0,IF(J309="N/A; Not eligible, do not fill in remaining columns---&gt;",0,IF(O309="Yes",0,(Q309*R309*'1. General Input'!$D$10))))</f>
        <v>0</v>
      </c>
      <c r="T309" s="269">
        <f>IF('8. Wage Rate Penalty'!D309="H",0,'8. Wage Rate Penalty'!Q309*'1. General Input'!$D$10/52)</f>
        <v>0</v>
      </c>
      <c r="U309" s="271">
        <f t="shared" si="50"/>
        <v>0</v>
      </c>
      <c r="AC309" s="277">
        <f t="shared" si="47"/>
        <v>0</v>
      </c>
    </row>
    <row r="310" spans="1:29" hidden="1" x14ac:dyDescent="0.25">
      <c r="A310" s="265">
        <f t="shared" si="49"/>
        <v>294</v>
      </c>
      <c r="B310" s="501"/>
      <c r="C310" s="502"/>
      <c r="D310" s="502"/>
      <c r="E310" s="507"/>
      <c r="F310" s="504"/>
      <c r="G310" s="505"/>
      <c r="H310" s="506"/>
      <c r="I310" s="494">
        <f t="shared" si="55"/>
        <v>0</v>
      </c>
      <c r="J310" s="335">
        <f t="shared" si="56"/>
        <v>0</v>
      </c>
      <c r="K310" s="507"/>
      <c r="L310" s="507"/>
      <c r="M310" s="337">
        <f t="shared" si="48"/>
        <v>0</v>
      </c>
      <c r="N310" s="507"/>
      <c r="O310" s="338">
        <f t="shared" si="51"/>
        <v>0</v>
      </c>
      <c r="P310" s="339">
        <f t="shared" si="52"/>
        <v>0</v>
      </c>
      <c r="Q310" s="339">
        <f t="shared" si="53"/>
        <v>0</v>
      </c>
      <c r="R310" s="340">
        <f t="shared" si="54"/>
        <v>0</v>
      </c>
      <c r="S310" s="296">
        <f>IF('8. Wage Rate Penalty'!D310="s",0,IF(J310="N/A; Not eligible, do not fill in remaining columns---&gt;",0,IF(O310="Yes",0,(Q310*R310*'1. General Input'!$D$10))))</f>
        <v>0</v>
      </c>
      <c r="T310" s="269">
        <f>IF('8. Wage Rate Penalty'!D310="H",0,'8. Wage Rate Penalty'!Q310*'1. General Input'!$D$10/52)</f>
        <v>0</v>
      </c>
      <c r="U310" s="271">
        <f t="shared" si="50"/>
        <v>0</v>
      </c>
      <c r="AC310" s="277">
        <f t="shared" si="47"/>
        <v>0</v>
      </c>
    </row>
    <row r="311" spans="1:29" hidden="1" x14ac:dyDescent="0.25">
      <c r="A311" s="265">
        <f t="shared" si="49"/>
        <v>295</v>
      </c>
      <c r="B311" s="501"/>
      <c r="C311" s="502"/>
      <c r="D311" s="502"/>
      <c r="E311" s="507"/>
      <c r="F311" s="504"/>
      <c r="G311" s="505"/>
      <c r="H311" s="506"/>
      <c r="I311" s="494">
        <f t="shared" si="55"/>
        <v>0</v>
      </c>
      <c r="J311" s="335">
        <f t="shared" si="56"/>
        <v>0</v>
      </c>
      <c r="K311" s="507"/>
      <c r="L311" s="507"/>
      <c r="M311" s="337">
        <f t="shared" si="48"/>
        <v>0</v>
      </c>
      <c r="N311" s="507"/>
      <c r="O311" s="338">
        <f t="shared" si="51"/>
        <v>0</v>
      </c>
      <c r="P311" s="339">
        <f t="shared" si="52"/>
        <v>0</v>
      </c>
      <c r="Q311" s="339">
        <f t="shared" si="53"/>
        <v>0</v>
      </c>
      <c r="R311" s="340">
        <f t="shared" si="54"/>
        <v>0</v>
      </c>
      <c r="S311" s="296">
        <f>IF('8. Wage Rate Penalty'!D311="s",0,IF(J311="N/A; Not eligible, do not fill in remaining columns---&gt;",0,IF(O311="Yes",0,(Q311*R311*'1. General Input'!$D$10))))</f>
        <v>0</v>
      </c>
      <c r="T311" s="269">
        <f>IF('8. Wage Rate Penalty'!D311="H",0,'8. Wage Rate Penalty'!Q311*'1. General Input'!$D$10/52)</f>
        <v>0</v>
      </c>
      <c r="U311" s="271">
        <f t="shared" si="50"/>
        <v>0</v>
      </c>
      <c r="AC311" s="277">
        <f t="shared" si="47"/>
        <v>0</v>
      </c>
    </row>
    <row r="312" spans="1:29" hidden="1" x14ac:dyDescent="0.25">
      <c r="A312" s="265">
        <f t="shared" si="49"/>
        <v>296</v>
      </c>
      <c r="B312" s="501"/>
      <c r="C312" s="502"/>
      <c r="D312" s="502"/>
      <c r="E312" s="507"/>
      <c r="F312" s="504"/>
      <c r="G312" s="505"/>
      <c r="H312" s="506"/>
      <c r="I312" s="494">
        <f t="shared" si="55"/>
        <v>0</v>
      </c>
      <c r="J312" s="335">
        <f t="shared" si="56"/>
        <v>0</v>
      </c>
      <c r="K312" s="507"/>
      <c r="L312" s="507"/>
      <c r="M312" s="337">
        <f t="shared" si="48"/>
        <v>0</v>
      </c>
      <c r="N312" s="507"/>
      <c r="O312" s="338">
        <f t="shared" si="51"/>
        <v>0</v>
      </c>
      <c r="P312" s="339">
        <f t="shared" si="52"/>
        <v>0</v>
      </c>
      <c r="Q312" s="339">
        <f t="shared" si="53"/>
        <v>0</v>
      </c>
      <c r="R312" s="340">
        <f t="shared" si="54"/>
        <v>0</v>
      </c>
      <c r="S312" s="296">
        <f>IF('8. Wage Rate Penalty'!D312="s",0,IF(J312="N/A; Not eligible, do not fill in remaining columns---&gt;",0,IF(O312="Yes",0,(Q312*R312*'1. General Input'!$D$10))))</f>
        <v>0</v>
      </c>
      <c r="T312" s="269">
        <f>IF('8. Wage Rate Penalty'!D312="H",0,'8. Wage Rate Penalty'!Q312*'1. General Input'!$D$10/52)</f>
        <v>0</v>
      </c>
      <c r="U312" s="271">
        <f t="shared" si="50"/>
        <v>0</v>
      </c>
      <c r="AC312" s="277">
        <f t="shared" si="47"/>
        <v>0</v>
      </c>
    </row>
    <row r="313" spans="1:29" hidden="1" x14ac:dyDescent="0.25">
      <c r="A313" s="265">
        <f t="shared" si="49"/>
        <v>297</v>
      </c>
      <c r="B313" s="501"/>
      <c r="C313" s="502"/>
      <c r="D313" s="502"/>
      <c r="E313" s="507"/>
      <c r="F313" s="504"/>
      <c r="G313" s="505"/>
      <c r="H313" s="506"/>
      <c r="I313" s="494">
        <f t="shared" si="55"/>
        <v>0</v>
      </c>
      <c r="J313" s="335">
        <f t="shared" si="56"/>
        <v>0</v>
      </c>
      <c r="K313" s="507"/>
      <c r="L313" s="507"/>
      <c r="M313" s="337">
        <f t="shared" si="48"/>
        <v>0</v>
      </c>
      <c r="N313" s="507"/>
      <c r="O313" s="338">
        <f t="shared" si="51"/>
        <v>0</v>
      </c>
      <c r="P313" s="339">
        <f t="shared" si="52"/>
        <v>0</v>
      </c>
      <c r="Q313" s="339">
        <f t="shared" si="53"/>
        <v>0</v>
      </c>
      <c r="R313" s="340">
        <f t="shared" si="54"/>
        <v>0</v>
      </c>
      <c r="S313" s="296">
        <f>IF('8. Wage Rate Penalty'!D313="s",0,IF(J313="N/A; Not eligible, do not fill in remaining columns---&gt;",0,IF(O313="Yes",0,(Q313*R313*'1. General Input'!$D$10))))</f>
        <v>0</v>
      </c>
      <c r="T313" s="269">
        <f>IF('8. Wage Rate Penalty'!D313="H",0,'8. Wage Rate Penalty'!Q313*'1. General Input'!$D$10/52)</f>
        <v>0</v>
      </c>
      <c r="U313" s="271">
        <f t="shared" si="50"/>
        <v>0</v>
      </c>
      <c r="AC313" s="277">
        <f t="shared" si="47"/>
        <v>0</v>
      </c>
    </row>
    <row r="314" spans="1:29" hidden="1" x14ac:dyDescent="0.25">
      <c r="A314" s="265">
        <f t="shared" si="49"/>
        <v>298</v>
      </c>
      <c r="B314" s="501"/>
      <c r="C314" s="502"/>
      <c r="D314" s="502"/>
      <c r="E314" s="507"/>
      <c r="F314" s="504"/>
      <c r="G314" s="505"/>
      <c r="H314" s="506"/>
      <c r="I314" s="494">
        <f t="shared" si="55"/>
        <v>0</v>
      </c>
      <c r="J314" s="335">
        <f t="shared" si="56"/>
        <v>0</v>
      </c>
      <c r="K314" s="507"/>
      <c r="L314" s="507"/>
      <c r="M314" s="337">
        <f t="shared" si="48"/>
        <v>0</v>
      </c>
      <c r="N314" s="507"/>
      <c r="O314" s="338">
        <f t="shared" si="51"/>
        <v>0</v>
      </c>
      <c r="P314" s="339">
        <f t="shared" si="52"/>
        <v>0</v>
      </c>
      <c r="Q314" s="339">
        <f t="shared" si="53"/>
        <v>0</v>
      </c>
      <c r="R314" s="340">
        <f t="shared" si="54"/>
        <v>0</v>
      </c>
      <c r="S314" s="296">
        <f>IF('8. Wage Rate Penalty'!D314="s",0,IF(J314="N/A; Not eligible, do not fill in remaining columns---&gt;",0,IF(O314="Yes",0,(Q314*R314*'1. General Input'!$D$10))))</f>
        <v>0</v>
      </c>
      <c r="T314" s="269">
        <f>IF('8. Wage Rate Penalty'!D314="H",0,'8. Wage Rate Penalty'!Q314*'1. General Input'!$D$10/52)</f>
        <v>0</v>
      </c>
      <c r="U314" s="271">
        <f t="shared" si="50"/>
        <v>0</v>
      </c>
      <c r="AC314" s="277">
        <f t="shared" si="47"/>
        <v>0</v>
      </c>
    </row>
    <row r="315" spans="1:29" hidden="1" x14ac:dyDescent="0.25">
      <c r="A315" s="265">
        <f t="shared" si="49"/>
        <v>299</v>
      </c>
      <c r="B315" s="501"/>
      <c r="C315" s="502"/>
      <c r="D315" s="502"/>
      <c r="E315" s="507"/>
      <c r="F315" s="504"/>
      <c r="G315" s="505"/>
      <c r="H315" s="506"/>
      <c r="I315" s="494">
        <f t="shared" si="55"/>
        <v>0</v>
      </c>
      <c r="J315" s="335">
        <f t="shared" si="56"/>
        <v>0</v>
      </c>
      <c r="K315" s="507"/>
      <c r="L315" s="507"/>
      <c r="M315" s="337">
        <f t="shared" si="48"/>
        <v>0</v>
      </c>
      <c r="N315" s="507"/>
      <c r="O315" s="338">
        <f t="shared" si="51"/>
        <v>0</v>
      </c>
      <c r="P315" s="339">
        <f t="shared" si="52"/>
        <v>0</v>
      </c>
      <c r="Q315" s="339">
        <f t="shared" si="53"/>
        <v>0</v>
      </c>
      <c r="R315" s="340">
        <f t="shared" si="54"/>
        <v>0</v>
      </c>
      <c r="S315" s="296">
        <f>IF('8. Wage Rate Penalty'!D315="s",0,IF(J315="N/A; Not eligible, do not fill in remaining columns---&gt;",0,IF(O315="Yes",0,(Q315*R315*'1. General Input'!$D$10))))</f>
        <v>0</v>
      </c>
      <c r="T315" s="269">
        <f>IF('8. Wage Rate Penalty'!D315="H",0,'8. Wage Rate Penalty'!Q315*'1. General Input'!$D$10/52)</f>
        <v>0</v>
      </c>
      <c r="U315" s="271">
        <f t="shared" si="50"/>
        <v>0</v>
      </c>
      <c r="AC315" s="277">
        <f t="shared" si="47"/>
        <v>0</v>
      </c>
    </row>
    <row r="316" spans="1:29" hidden="1" x14ac:dyDescent="0.25">
      <c r="A316" s="265">
        <f t="shared" si="49"/>
        <v>300</v>
      </c>
      <c r="B316" s="501"/>
      <c r="C316" s="502"/>
      <c r="D316" s="502"/>
      <c r="E316" s="507"/>
      <c r="F316" s="504"/>
      <c r="G316" s="505"/>
      <c r="H316" s="506"/>
      <c r="I316" s="494">
        <f t="shared" si="55"/>
        <v>0</v>
      </c>
      <c r="J316" s="335">
        <f t="shared" si="56"/>
        <v>0</v>
      </c>
      <c r="K316" s="507"/>
      <c r="L316" s="507"/>
      <c r="M316" s="337">
        <f t="shared" si="48"/>
        <v>0</v>
      </c>
      <c r="N316" s="507"/>
      <c r="O316" s="338">
        <f t="shared" si="51"/>
        <v>0</v>
      </c>
      <c r="P316" s="339">
        <f t="shared" si="52"/>
        <v>0</v>
      </c>
      <c r="Q316" s="339">
        <f t="shared" si="53"/>
        <v>0</v>
      </c>
      <c r="R316" s="340">
        <f t="shared" si="54"/>
        <v>0</v>
      </c>
      <c r="S316" s="296">
        <f>IF('8. Wage Rate Penalty'!D316="s",0,IF(J316="N/A; Not eligible, do not fill in remaining columns---&gt;",0,IF(O316="Yes",0,(Q316*R316*'1. General Input'!$D$10))))</f>
        <v>0</v>
      </c>
      <c r="T316" s="269">
        <f>IF('8. Wage Rate Penalty'!D316="H",0,'8. Wage Rate Penalty'!Q316*'1. General Input'!$D$10/52)</f>
        <v>0</v>
      </c>
      <c r="U316" s="271">
        <f t="shared" si="50"/>
        <v>0</v>
      </c>
      <c r="AC316" s="277">
        <f t="shared" si="47"/>
        <v>0</v>
      </c>
    </row>
    <row r="317" spans="1:29" hidden="1" x14ac:dyDescent="0.25">
      <c r="A317" s="265">
        <f t="shared" si="49"/>
        <v>301</v>
      </c>
      <c r="B317" s="501"/>
      <c r="C317" s="502"/>
      <c r="D317" s="502"/>
      <c r="E317" s="507"/>
      <c r="F317" s="504"/>
      <c r="G317" s="505"/>
      <c r="H317" s="506"/>
      <c r="I317" s="494">
        <f t="shared" si="55"/>
        <v>0</v>
      </c>
      <c r="J317" s="335">
        <f t="shared" si="56"/>
        <v>0</v>
      </c>
      <c r="K317" s="507"/>
      <c r="L317" s="507"/>
      <c r="M317" s="337">
        <f t="shared" si="48"/>
        <v>0</v>
      </c>
      <c r="N317" s="507"/>
      <c r="O317" s="338">
        <f t="shared" si="51"/>
        <v>0</v>
      </c>
      <c r="P317" s="339">
        <f t="shared" si="52"/>
        <v>0</v>
      </c>
      <c r="Q317" s="339">
        <f t="shared" si="53"/>
        <v>0</v>
      </c>
      <c r="R317" s="340">
        <f t="shared" si="54"/>
        <v>0</v>
      </c>
      <c r="S317" s="296">
        <f>IF('8. Wage Rate Penalty'!D317="s",0,IF(J317="N/A; Not eligible, do not fill in remaining columns---&gt;",0,IF(O317="Yes",0,(Q317*R317*'1. General Input'!$D$10))))</f>
        <v>0</v>
      </c>
      <c r="T317" s="269">
        <f>IF('8. Wage Rate Penalty'!D317="H",0,'8. Wage Rate Penalty'!Q317*'1. General Input'!$D$10/52)</f>
        <v>0</v>
      </c>
      <c r="U317" s="271">
        <f t="shared" si="50"/>
        <v>0</v>
      </c>
      <c r="AC317" s="277">
        <f t="shared" si="47"/>
        <v>0</v>
      </c>
    </row>
    <row r="318" spans="1:29" hidden="1" x14ac:dyDescent="0.25">
      <c r="A318" s="265">
        <f t="shared" si="49"/>
        <v>302</v>
      </c>
      <c r="B318" s="501"/>
      <c r="C318" s="502"/>
      <c r="D318" s="502"/>
      <c r="E318" s="507"/>
      <c r="F318" s="504"/>
      <c r="G318" s="505"/>
      <c r="H318" s="506"/>
      <c r="I318" s="494">
        <f t="shared" si="55"/>
        <v>0</v>
      </c>
      <c r="J318" s="335">
        <f t="shared" si="56"/>
        <v>0</v>
      </c>
      <c r="K318" s="507"/>
      <c r="L318" s="507"/>
      <c r="M318" s="337">
        <f t="shared" si="48"/>
        <v>0</v>
      </c>
      <c r="N318" s="507"/>
      <c r="O318" s="338">
        <f t="shared" si="51"/>
        <v>0</v>
      </c>
      <c r="P318" s="339">
        <f t="shared" si="52"/>
        <v>0</v>
      </c>
      <c r="Q318" s="339">
        <f t="shared" si="53"/>
        <v>0</v>
      </c>
      <c r="R318" s="340">
        <f t="shared" si="54"/>
        <v>0</v>
      </c>
      <c r="S318" s="296">
        <f>IF('8. Wage Rate Penalty'!D318="s",0,IF(J318="N/A; Not eligible, do not fill in remaining columns---&gt;",0,IF(O318="Yes",0,(Q318*R318*'1. General Input'!$D$10))))</f>
        <v>0</v>
      </c>
      <c r="T318" s="269">
        <f>IF('8. Wage Rate Penalty'!D318="H",0,'8. Wage Rate Penalty'!Q318*'1. General Input'!$D$10/52)</f>
        <v>0</v>
      </c>
      <c r="U318" s="271">
        <f t="shared" si="50"/>
        <v>0</v>
      </c>
      <c r="AC318" s="277">
        <f t="shared" si="47"/>
        <v>0</v>
      </c>
    </row>
    <row r="319" spans="1:29" hidden="1" x14ac:dyDescent="0.25">
      <c r="A319" s="265">
        <f t="shared" si="49"/>
        <v>303</v>
      </c>
      <c r="B319" s="501"/>
      <c r="C319" s="502"/>
      <c r="D319" s="502"/>
      <c r="E319" s="507"/>
      <c r="F319" s="504"/>
      <c r="G319" s="505"/>
      <c r="H319" s="506"/>
      <c r="I319" s="494">
        <f t="shared" si="55"/>
        <v>0</v>
      </c>
      <c r="J319" s="335">
        <f t="shared" si="56"/>
        <v>0</v>
      </c>
      <c r="K319" s="507"/>
      <c r="L319" s="507"/>
      <c r="M319" s="337">
        <f t="shared" si="48"/>
        <v>0</v>
      </c>
      <c r="N319" s="507"/>
      <c r="O319" s="338">
        <f t="shared" si="51"/>
        <v>0</v>
      </c>
      <c r="P319" s="339">
        <f t="shared" si="52"/>
        <v>0</v>
      </c>
      <c r="Q319" s="339">
        <f t="shared" si="53"/>
        <v>0</v>
      </c>
      <c r="R319" s="340">
        <f t="shared" si="54"/>
        <v>0</v>
      </c>
      <c r="S319" s="296">
        <f>IF('8. Wage Rate Penalty'!D319="s",0,IF(J319="N/A; Not eligible, do not fill in remaining columns---&gt;",0,IF(O319="Yes",0,(Q319*R319*'1. General Input'!$D$10))))</f>
        <v>0</v>
      </c>
      <c r="T319" s="269">
        <f>IF('8. Wage Rate Penalty'!D319="H",0,'8. Wage Rate Penalty'!Q319*'1. General Input'!$D$10/52)</f>
        <v>0</v>
      </c>
      <c r="U319" s="271">
        <f t="shared" si="50"/>
        <v>0</v>
      </c>
      <c r="AC319" s="277">
        <f t="shared" si="47"/>
        <v>0</v>
      </c>
    </row>
    <row r="320" spans="1:29" hidden="1" x14ac:dyDescent="0.25">
      <c r="A320" s="265">
        <f t="shared" si="49"/>
        <v>304</v>
      </c>
      <c r="B320" s="501"/>
      <c r="C320" s="502"/>
      <c r="D320" s="502"/>
      <c r="E320" s="507"/>
      <c r="F320" s="504"/>
      <c r="G320" s="505"/>
      <c r="H320" s="506"/>
      <c r="I320" s="494">
        <f t="shared" si="55"/>
        <v>0</v>
      </c>
      <c r="J320" s="335">
        <f t="shared" si="56"/>
        <v>0</v>
      </c>
      <c r="K320" s="507"/>
      <c r="L320" s="507"/>
      <c r="M320" s="337">
        <f t="shared" si="48"/>
        <v>0</v>
      </c>
      <c r="N320" s="507"/>
      <c r="O320" s="338">
        <f t="shared" si="51"/>
        <v>0</v>
      </c>
      <c r="P320" s="339">
        <f t="shared" si="52"/>
        <v>0</v>
      </c>
      <c r="Q320" s="339">
        <f t="shared" si="53"/>
        <v>0</v>
      </c>
      <c r="R320" s="340">
        <f t="shared" si="54"/>
        <v>0</v>
      </c>
      <c r="S320" s="296">
        <f>IF('8. Wage Rate Penalty'!D320="s",0,IF(J320="N/A; Not eligible, do not fill in remaining columns---&gt;",0,IF(O320="Yes",0,(Q320*R320*'1. General Input'!$D$10))))</f>
        <v>0</v>
      </c>
      <c r="T320" s="269">
        <f>IF('8. Wage Rate Penalty'!D320="H",0,'8. Wage Rate Penalty'!Q320*'1. General Input'!$D$10/52)</f>
        <v>0</v>
      </c>
      <c r="U320" s="271">
        <f t="shared" si="50"/>
        <v>0</v>
      </c>
      <c r="AC320" s="277">
        <f t="shared" si="47"/>
        <v>0</v>
      </c>
    </row>
    <row r="321" spans="1:29" hidden="1" x14ac:dyDescent="0.25">
      <c r="A321" s="265">
        <f t="shared" si="49"/>
        <v>305</v>
      </c>
      <c r="B321" s="501"/>
      <c r="C321" s="502"/>
      <c r="D321" s="502"/>
      <c r="E321" s="507"/>
      <c r="F321" s="504"/>
      <c r="G321" s="505"/>
      <c r="H321" s="506"/>
      <c r="I321" s="494">
        <f t="shared" si="55"/>
        <v>0</v>
      </c>
      <c r="J321" s="335">
        <f t="shared" si="56"/>
        <v>0</v>
      </c>
      <c r="K321" s="507"/>
      <c r="L321" s="507"/>
      <c r="M321" s="337">
        <f t="shared" si="48"/>
        <v>0</v>
      </c>
      <c r="N321" s="507"/>
      <c r="O321" s="338">
        <f t="shared" si="51"/>
        <v>0</v>
      </c>
      <c r="P321" s="339">
        <f t="shared" si="52"/>
        <v>0</v>
      </c>
      <c r="Q321" s="339">
        <f t="shared" si="53"/>
        <v>0</v>
      </c>
      <c r="R321" s="340">
        <f t="shared" si="54"/>
        <v>0</v>
      </c>
      <c r="S321" s="296">
        <f>IF('8. Wage Rate Penalty'!D321="s",0,IF(J321="N/A; Not eligible, do not fill in remaining columns---&gt;",0,IF(O321="Yes",0,(Q321*R321*'1. General Input'!$D$10))))</f>
        <v>0</v>
      </c>
      <c r="T321" s="269">
        <f>IF('8. Wage Rate Penalty'!D321="H",0,'8. Wage Rate Penalty'!Q321*'1. General Input'!$D$10/52)</f>
        <v>0</v>
      </c>
      <c r="U321" s="271">
        <f t="shared" si="50"/>
        <v>0</v>
      </c>
      <c r="AC321" s="277">
        <f t="shared" si="47"/>
        <v>0</v>
      </c>
    </row>
    <row r="322" spans="1:29" hidden="1" x14ac:dyDescent="0.25">
      <c r="A322" s="265">
        <f t="shared" si="49"/>
        <v>306</v>
      </c>
      <c r="B322" s="501"/>
      <c r="C322" s="502"/>
      <c r="D322" s="502"/>
      <c r="E322" s="507"/>
      <c r="F322" s="504"/>
      <c r="G322" s="505"/>
      <c r="H322" s="506"/>
      <c r="I322" s="494">
        <f t="shared" si="55"/>
        <v>0</v>
      </c>
      <c r="J322" s="335">
        <f t="shared" si="56"/>
        <v>0</v>
      </c>
      <c r="K322" s="507"/>
      <c r="L322" s="507"/>
      <c r="M322" s="337">
        <f t="shared" si="48"/>
        <v>0</v>
      </c>
      <c r="N322" s="507"/>
      <c r="O322" s="338">
        <f t="shared" si="51"/>
        <v>0</v>
      </c>
      <c r="P322" s="339">
        <f t="shared" si="52"/>
        <v>0</v>
      </c>
      <c r="Q322" s="339">
        <f t="shared" si="53"/>
        <v>0</v>
      </c>
      <c r="R322" s="340">
        <f t="shared" si="54"/>
        <v>0</v>
      </c>
      <c r="S322" s="296">
        <f>IF('8. Wage Rate Penalty'!D322="s",0,IF(J322="N/A; Not eligible, do not fill in remaining columns---&gt;",0,IF(O322="Yes",0,(Q322*R322*'1. General Input'!$D$10))))</f>
        <v>0</v>
      </c>
      <c r="T322" s="269">
        <f>IF('8. Wage Rate Penalty'!D322="H",0,'8. Wage Rate Penalty'!Q322*'1. General Input'!$D$10/52)</f>
        <v>0</v>
      </c>
      <c r="U322" s="271">
        <f t="shared" si="50"/>
        <v>0</v>
      </c>
      <c r="AC322" s="277">
        <f t="shared" si="47"/>
        <v>0</v>
      </c>
    </row>
    <row r="323" spans="1:29" hidden="1" x14ac:dyDescent="0.25">
      <c r="A323" s="265">
        <f t="shared" si="49"/>
        <v>307</v>
      </c>
      <c r="B323" s="501"/>
      <c r="C323" s="502"/>
      <c r="D323" s="502"/>
      <c r="E323" s="507"/>
      <c r="F323" s="504"/>
      <c r="G323" s="505"/>
      <c r="H323" s="506"/>
      <c r="I323" s="494">
        <f t="shared" si="55"/>
        <v>0</v>
      </c>
      <c r="J323" s="335">
        <f t="shared" si="56"/>
        <v>0</v>
      </c>
      <c r="K323" s="507"/>
      <c r="L323" s="507"/>
      <c r="M323" s="337">
        <f t="shared" si="48"/>
        <v>0</v>
      </c>
      <c r="N323" s="507"/>
      <c r="O323" s="338">
        <f t="shared" si="51"/>
        <v>0</v>
      </c>
      <c r="P323" s="339">
        <f t="shared" si="52"/>
        <v>0</v>
      </c>
      <c r="Q323" s="339">
        <f t="shared" si="53"/>
        <v>0</v>
      </c>
      <c r="R323" s="340">
        <f t="shared" si="54"/>
        <v>0</v>
      </c>
      <c r="S323" s="296">
        <f>IF('8. Wage Rate Penalty'!D323="s",0,IF(J323="N/A; Not eligible, do not fill in remaining columns---&gt;",0,IF(O323="Yes",0,(Q323*R323*'1. General Input'!$D$10))))</f>
        <v>0</v>
      </c>
      <c r="T323" s="269">
        <f>IF('8. Wage Rate Penalty'!D323="H",0,'8. Wage Rate Penalty'!Q323*'1. General Input'!$D$10/52)</f>
        <v>0</v>
      </c>
      <c r="U323" s="271">
        <f t="shared" si="50"/>
        <v>0</v>
      </c>
      <c r="AC323" s="277">
        <f t="shared" si="47"/>
        <v>0</v>
      </c>
    </row>
    <row r="324" spans="1:29" hidden="1" x14ac:dyDescent="0.25">
      <c r="A324" s="265">
        <f t="shared" si="49"/>
        <v>308</v>
      </c>
      <c r="B324" s="501"/>
      <c r="C324" s="502"/>
      <c r="D324" s="502"/>
      <c r="E324" s="507"/>
      <c r="F324" s="504"/>
      <c r="G324" s="505"/>
      <c r="H324" s="506"/>
      <c r="I324" s="494">
        <f t="shared" si="55"/>
        <v>0</v>
      </c>
      <c r="J324" s="335">
        <f t="shared" si="56"/>
        <v>0</v>
      </c>
      <c r="K324" s="507"/>
      <c r="L324" s="507"/>
      <c r="M324" s="337">
        <f t="shared" si="48"/>
        <v>0</v>
      </c>
      <c r="N324" s="507"/>
      <c r="O324" s="338">
        <f t="shared" si="51"/>
        <v>0</v>
      </c>
      <c r="P324" s="339">
        <f t="shared" si="52"/>
        <v>0</v>
      </c>
      <c r="Q324" s="339">
        <f t="shared" si="53"/>
        <v>0</v>
      </c>
      <c r="R324" s="340">
        <f t="shared" si="54"/>
        <v>0</v>
      </c>
      <c r="S324" s="296">
        <f>IF('8. Wage Rate Penalty'!D324="s",0,IF(J324="N/A; Not eligible, do not fill in remaining columns---&gt;",0,IF(O324="Yes",0,(Q324*R324*'1. General Input'!$D$10))))</f>
        <v>0</v>
      </c>
      <c r="T324" s="269">
        <f>IF('8. Wage Rate Penalty'!D324="H",0,'8. Wage Rate Penalty'!Q324*'1. General Input'!$D$10/52)</f>
        <v>0</v>
      </c>
      <c r="U324" s="271">
        <f t="shared" si="50"/>
        <v>0</v>
      </c>
      <c r="AC324" s="277">
        <f t="shared" si="47"/>
        <v>0</v>
      </c>
    </row>
    <row r="325" spans="1:29" hidden="1" x14ac:dyDescent="0.25">
      <c r="A325" s="265">
        <f t="shared" si="49"/>
        <v>309</v>
      </c>
      <c r="B325" s="501"/>
      <c r="C325" s="502"/>
      <c r="D325" s="502"/>
      <c r="E325" s="507"/>
      <c r="F325" s="504"/>
      <c r="G325" s="505"/>
      <c r="H325" s="506"/>
      <c r="I325" s="494">
        <f t="shared" si="55"/>
        <v>0</v>
      </c>
      <c r="J325" s="335">
        <f t="shared" si="56"/>
        <v>0</v>
      </c>
      <c r="K325" s="507"/>
      <c r="L325" s="507"/>
      <c r="M325" s="337">
        <f t="shared" si="48"/>
        <v>0</v>
      </c>
      <c r="N325" s="507"/>
      <c r="O325" s="338">
        <f t="shared" si="51"/>
        <v>0</v>
      </c>
      <c r="P325" s="339">
        <f t="shared" si="52"/>
        <v>0</v>
      </c>
      <c r="Q325" s="339">
        <f t="shared" si="53"/>
        <v>0</v>
      </c>
      <c r="R325" s="340">
        <f t="shared" si="54"/>
        <v>0</v>
      </c>
      <c r="S325" s="296">
        <f>IF('8. Wage Rate Penalty'!D325="s",0,IF(J325="N/A; Not eligible, do not fill in remaining columns---&gt;",0,IF(O325="Yes",0,(Q325*R325*'1. General Input'!$D$10))))</f>
        <v>0</v>
      </c>
      <c r="T325" s="269">
        <f>IF('8. Wage Rate Penalty'!D325="H",0,'8. Wage Rate Penalty'!Q325*'1. General Input'!$D$10/52)</f>
        <v>0</v>
      </c>
      <c r="U325" s="271">
        <f t="shared" si="50"/>
        <v>0</v>
      </c>
      <c r="AC325" s="277">
        <f t="shared" si="47"/>
        <v>0</v>
      </c>
    </row>
    <row r="326" spans="1:29" hidden="1" x14ac:dyDescent="0.25">
      <c r="A326" s="265">
        <f t="shared" si="49"/>
        <v>310</v>
      </c>
      <c r="B326" s="501"/>
      <c r="C326" s="502"/>
      <c r="D326" s="502"/>
      <c r="E326" s="507"/>
      <c r="F326" s="504"/>
      <c r="G326" s="505"/>
      <c r="H326" s="506"/>
      <c r="I326" s="494">
        <f t="shared" si="55"/>
        <v>0</v>
      </c>
      <c r="J326" s="335">
        <f t="shared" si="56"/>
        <v>0</v>
      </c>
      <c r="K326" s="507"/>
      <c r="L326" s="507"/>
      <c r="M326" s="337">
        <f t="shared" si="48"/>
        <v>0</v>
      </c>
      <c r="N326" s="507"/>
      <c r="O326" s="338">
        <f t="shared" si="51"/>
        <v>0</v>
      </c>
      <c r="P326" s="339">
        <f t="shared" si="52"/>
        <v>0</v>
      </c>
      <c r="Q326" s="339">
        <f t="shared" si="53"/>
        <v>0</v>
      </c>
      <c r="R326" s="340">
        <f t="shared" si="54"/>
        <v>0</v>
      </c>
      <c r="S326" s="296">
        <f>IF('8. Wage Rate Penalty'!D326="s",0,IF(J326="N/A; Not eligible, do not fill in remaining columns---&gt;",0,IF(O326="Yes",0,(Q326*R326*'1. General Input'!$D$10))))</f>
        <v>0</v>
      </c>
      <c r="T326" s="269">
        <f>IF('8. Wage Rate Penalty'!D326="H",0,'8. Wage Rate Penalty'!Q326*'1. General Input'!$D$10/52)</f>
        <v>0</v>
      </c>
      <c r="U326" s="271">
        <f t="shared" si="50"/>
        <v>0</v>
      </c>
      <c r="AC326" s="277">
        <f t="shared" si="47"/>
        <v>0</v>
      </c>
    </row>
    <row r="327" spans="1:29" hidden="1" x14ac:dyDescent="0.25">
      <c r="A327" s="265">
        <f t="shared" si="49"/>
        <v>311</v>
      </c>
      <c r="B327" s="501"/>
      <c r="C327" s="502"/>
      <c r="D327" s="502"/>
      <c r="E327" s="507"/>
      <c r="F327" s="504"/>
      <c r="G327" s="505"/>
      <c r="H327" s="506"/>
      <c r="I327" s="494">
        <f t="shared" si="55"/>
        <v>0</v>
      </c>
      <c r="J327" s="335">
        <f t="shared" si="56"/>
        <v>0</v>
      </c>
      <c r="K327" s="507"/>
      <c r="L327" s="507"/>
      <c r="M327" s="337">
        <f t="shared" si="48"/>
        <v>0</v>
      </c>
      <c r="N327" s="507"/>
      <c r="O327" s="338">
        <f t="shared" si="51"/>
        <v>0</v>
      </c>
      <c r="P327" s="339">
        <f t="shared" si="52"/>
        <v>0</v>
      </c>
      <c r="Q327" s="339">
        <f t="shared" si="53"/>
        <v>0</v>
      </c>
      <c r="R327" s="340">
        <f t="shared" si="54"/>
        <v>0</v>
      </c>
      <c r="S327" s="296">
        <f>IF('8. Wage Rate Penalty'!D327="s",0,IF(J327="N/A; Not eligible, do not fill in remaining columns---&gt;",0,IF(O327="Yes",0,(Q327*R327*'1. General Input'!$D$10))))</f>
        <v>0</v>
      </c>
      <c r="T327" s="269">
        <f>IF('8. Wage Rate Penalty'!D327="H",0,'8. Wage Rate Penalty'!Q327*'1. General Input'!$D$10/52)</f>
        <v>0</v>
      </c>
      <c r="U327" s="271">
        <f t="shared" si="50"/>
        <v>0</v>
      </c>
      <c r="AC327" s="277">
        <f t="shared" si="47"/>
        <v>0</v>
      </c>
    </row>
    <row r="328" spans="1:29" hidden="1" x14ac:dyDescent="0.25">
      <c r="A328" s="265">
        <f t="shared" si="49"/>
        <v>312</v>
      </c>
      <c r="B328" s="501"/>
      <c r="C328" s="502"/>
      <c r="D328" s="502"/>
      <c r="E328" s="507"/>
      <c r="F328" s="504"/>
      <c r="G328" s="505"/>
      <c r="H328" s="506"/>
      <c r="I328" s="494">
        <f t="shared" si="55"/>
        <v>0</v>
      </c>
      <c r="J328" s="335">
        <f t="shared" si="56"/>
        <v>0</v>
      </c>
      <c r="K328" s="507"/>
      <c r="L328" s="507"/>
      <c r="M328" s="337">
        <f t="shared" si="48"/>
        <v>0</v>
      </c>
      <c r="N328" s="507"/>
      <c r="O328" s="338">
        <f t="shared" si="51"/>
        <v>0</v>
      </c>
      <c r="P328" s="339">
        <f t="shared" si="52"/>
        <v>0</v>
      </c>
      <c r="Q328" s="339">
        <f t="shared" si="53"/>
        <v>0</v>
      </c>
      <c r="R328" s="340">
        <f t="shared" si="54"/>
        <v>0</v>
      </c>
      <c r="S328" s="296">
        <f>IF('8. Wage Rate Penalty'!D328="s",0,IF(J328="N/A; Not eligible, do not fill in remaining columns---&gt;",0,IF(O328="Yes",0,(Q328*R328*'1. General Input'!$D$10))))</f>
        <v>0</v>
      </c>
      <c r="T328" s="269">
        <f>IF('8. Wage Rate Penalty'!D328="H",0,'8. Wage Rate Penalty'!Q328*'1. General Input'!$D$10/52)</f>
        <v>0</v>
      </c>
      <c r="U328" s="271">
        <f t="shared" si="50"/>
        <v>0</v>
      </c>
      <c r="AC328" s="277">
        <f t="shared" si="47"/>
        <v>0</v>
      </c>
    </row>
    <row r="329" spans="1:29" hidden="1" x14ac:dyDescent="0.25">
      <c r="A329" s="265">
        <f t="shared" si="49"/>
        <v>313</v>
      </c>
      <c r="B329" s="501"/>
      <c r="C329" s="502"/>
      <c r="D329" s="502"/>
      <c r="E329" s="507"/>
      <c r="F329" s="504"/>
      <c r="G329" s="505"/>
      <c r="H329" s="506"/>
      <c r="I329" s="494">
        <f t="shared" si="55"/>
        <v>0</v>
      </c>
      <c r="J329" s="335">
        <f t="shared" si="56"/>
        <v>0</v>
      </c>
      <c r="K329" s="507"/>
      <c r="L329" s="507"/>
      <c r="M329" s="337">
        <f t="shared" si="48"/>
        <v>0</v>
      </c>
      <c r="N329" s="507"/>
      <c r="O329" s="338">
        <f t="shared" si="51"/>
        <v>0</v>
      </c>
      <c r="P329" s="339">
        <f t="shared" si="52"/>
        <v>0</v>
      </c>
      <c r="Q329" s="339">
        <f t="shared" si="53"/>
        <v>0</v>
      </c>
      <c r="R329" s="340">
        <f t="shared" si="54"/>
        <v>0</v>
      </c>
      <c r="S329" s="296">
        <f>IF('8. Wage Rate Penalty'!D329="s",0,IF(J329="N/A; Not eligible, do not fill in remaining columns---&gt;",0,IF(O329="Yes",0,(Q329*R329*'1. General Input'!$D$10))))</f>
        <v>0</v>
      </c>
      <c r="T329" s="269">
        <f>IF('8. Wage Rate Penalty'!D329="H",0,'8. Wage Rate Penalty'!Q329*'1. General Input'!$D$10/52)</f>
        <v>0</v>
      </c>
      <c r="U329" s="271">
        <f t="shared" si="50"/>
        <v>0</v>
      </c>
      <c r="AC329" s="277">
        <f t="shared" si="47"/>
        <v>0</v>
      </c>
    </row>
    <row r="330" spans="1:29" hidden="1" x14ac:dyDescent="0.25">
      <c r="A330" s="265">
        <f t="shared" si="49"/>
        <v>314</v>
      </c>
      <c r="B330" s="501"/>
      <c r="C330" s="502"/>
      <c r="D330" s="502"/>
      <c r="E330" s="507"/>
      <c r="F330" s="504"/>
      <c r="G330" s="505"/>
      <c r="H330" s="506"/>
      <c r="I330" s="494">
        <f t="shared" si="55"/>
        <v>0</v>
      </c>
      <c r="J330" s="335">
        <f t="shared" si="56"/>
        <v>0</v>
      </c>
      <c r="K330" s="507"/>
      <c r="L330" s="507"/>
      <c r="M330" s="337">
        <f t="shared" si="48"/>
        <v>0</v>
      </c>
      <c r="N330" s="507"/>
      <c r="O330" s="338">
        <f t="shared" si="51"/>
        <v>0</v>
      </c>
      <c r="P330" s="339">
        <f t="shared" si="52"/>
        <v>0</v>
      </c>
      <c r="Q330" s="339">
        <f t="shared" si="53"/>
        <v>0</v>
      </c>
      <c r="R330" s="340">
        <f t="shared" si="54"/>
        <v>0</v>
      </c>
      <c r="S330" s="296">
        <f>IF('8. Wage Rate Penalty'!D330="s",0,IF(J330="N/A; Not eligible, do not fill in remaining columns---&gt;",0,IF(O330="Yes",0,(Q330*R330*'1. General Input'!$D$10))))</f>
        <v>0</v>
      </c>
      <c r="T330" s="269">
        <f>IF('8. Wage Rate Penalty'!D330="H",0,'8. Wage Rate Penalty'!Q330*'1. General Input'!$D$10/52)</f>
        <v>0</v>
      </c>
      <c r="U330" s="271">
        <f t="shared" si="50"/>
        <v>0</v>
      </c>
      <c r="AC330" s="277">
        <f t="shared" si="47"/>
        <v>0</v>
      </c>
    </row>
    <row r="331" spans="1:29" hidden="1" x14ac:dyDescent="0.25">
      <c r="A331" s="265">
        <f t="shared" si="49"/>
        <v>315</v>
      </c>
      <c r="B331" s="501"/>
      <c r="C331" s="502"/>
      <c r="D331" s="502"/>
      <c r="E331" s="507"/>
      <c r="F331" s="504"/>
      <c r="G331" s="505"/>
      <c r="H331" s="506"/>
      <c r="I331" s="494">
        <f t="shared" si="55"/>
        <v>0</v>
      </c>
      <c r="J331" s="335">
        <f t="shared" si="56"/>
        <v>0</v>
      </c>
      <c r="K331" s="507"/>
      <c r="L331" s="507"/>
      <c r="M331" s="337">
        <f t="shared" si="48"/>
        <v>0</v>
      </c>
      <c r="N331" s="507"/>
      <c r="O331" s="338">
        <f t="shared" si="51"/>
        <v>0</v>
      </c>
      <c r="P331" s="339">
        <f t="shared" si="52"/>
        <v>0</v>
      </c>
      <c r="Q331" s="339">
        <f t="shared" si="53"/>
        <v>0</v>
      </c>
      <c r="R331" s="340">
        <f t="shared" si="54"/>
        <v>0</v>
      </c>
      <c r="S331" s="296">
        <f>IF('8. Wage Rate Penalty'!D331="s",0,IF(J331="N/A; Not eligible, do not fill in remaining columns---&gt;",0,IF(O331="Yes",0,(Q331*R331*'1. General Input'!$D$10))))</f>
        <v>0</v>
      </c>
      <c r="T331" s="269">
        <f>IF('8. Wage Rate Penalty'!D331="H",0,'8. Wage Rate Penalty'!Q331*'1. General Input'!$D$10/52)</f>
        <v>0</v>
      </c>
      <c r="U331" s="271">
        <f t="shared" si="50"/>
        <v>0</v>
      </c>
      <c r="AC331" s="277">
        <f t="shared" si="47"/>
        <v>0</v>
      </c>
    </row>
    <row r="332" spans="1:29" hidden="1" x14ac:dyDescent="0.25">
      <c r="A332" s="265">
        <f t="shared" si="49"/>
        <v>316</v>
      </c>
      <c r="B332" s="501"/>
      <c r="C332" s="502"/>
      <c r="D332" s="502"/>
      <c r="E332" s="507"/>
      <c r="F332" s="504"/>
      <c r="G332" s="505"/>
      <c r="H332" s="506"/>
      <c r="I332" s="494">
        <f t="shared" si="55"/>
        <v>0</v>
      </c>
      <c r="J332" s="335">
        <f t="shared" si="56"/>
        <v>0</v>
      </c>
      <c r="K332" s="507"/>
      <c r="L332" s="507"/>
      <c r="M332" s="337">
        <f t="shared" si="48"/>
        <v>0</v>
      </c>
      <c r="N332" s="507"/>
      <c r="O332" s="338">
        <f t="shared" si="51"/>
        <v>0</v>
      </c>
      <c r="P332" s="339">
        <f t="shared" si="52"/>
        <v>0</v>
      </c>
      <c r="Q332" s="339">
        <f t="shared" si="53"/>
        <v>0</v>
      </c>
      <c r="R332" s="340">
        <f t="shared" si="54"/>
        <v>0</v>
      </c>
      <c r="S332" s="296">
        <f>IF('8. Wage Rate Penalty'!D332="s",0,IF(J332="N/A; Not eligible, do not fill in remaining columns---&gt;",0,IF(O332="Yes",0,(Q332*R332*'1. General Input'!$D$10))))</f>
        <v>0</v>
      </c>
      <c r="T332" s="269">
        <f>IF('8. Wage Rate Penalty'!D332="H",0,'8. Wage Rate Penalty'!Q332*'1. General Input'!$D$10/52)</f>
        <v>0</v>
      </c>
      <c r="U332" s="271">
        <f t="shared" si="50"/>
        <v>0</v>
      </c>
      <c r="AC332" s="277">
        <f t="shared" si="47"/>
        <v>0</v>
      </c>
    </row>
    <row r="333" spans="1:29" hidden="1" x14ac:dyDescent="0.25">
      <c r="A333" s="265">
        <f t="shared" si="49"/>
        <v>317</v>
      </c>
      <c r="B333" s="501"/>
      <c r="C333" s="502"/>
      <c r="D333" s="502"/>
      <c r="E333" s="507"/>
      <c r="F333" s="504"/>
      <c r="G333" s="505"/>
      <c r="H333" s="506"/>
      <c r="I333" s="494">
        <f t="shared" si="55"/>
        <v>0</v>
      </c>
      <c r="J333" s="335">
        <f t="shared" si="56"/>
        <v>0</v>
      </c>
      <c r="K333" s="507"/>
      <c r="L333" s="507"/>
      <c r="M333" s="337">
        <f t="shared" si="48"/>
        <v>0</v>
      </c>
      <c r="N333" s="507"/>
      <c r="O333" s="338">
        <f t="shared" si="51"/>
        <v>0</v>
      </c>
      <c r="P333" s="339">
        <f t="shared" si="52"/>
        <v>0</v>
      </c>
      <c r="Q333" s="339">
        <f t="shared" si="53"/>
        <v>0</v>
      </c>
      <c r="R333" s="340">
        <f t="shared" si="54"/>
        <v>0</v>
      </c>
      <c r="S333" s="296">
        <f>IF('8. Wage Rate Penalty'!D333="s",0,IF(J333="N/A; Not eligible, do not fill in remaining columns---&gt;",0,IF(O333="Yes",0,(Q333*R333*'1. General Input'!$D$10))))</f>
        <v>0</v>
      </c>
      <c r="T333" s="269">
        <f>IF('8. Wage Rate Penalty'!D333="H",0,'8. Wage Rate Penalty'!Q333*'1. General Input'!$D$10/52)</f>
        <v>0</v>
      </c>
      <c r="U333" s="271">
        <f t="shared" si="50"/>
        <v>0</v>
      </c>
      <c r="AC333" s="277">
        <f t="shared" si="47"/>
        <v>0</v>
      </c>
    </row>
    <row r="334" spans="1:29" hidden="1" x14ac:dyDescent="0.25">
      <c r="A334" s="265">
        <f t="shared" si="49"/>
        <v>318</v>
      </c>
      <c r="B334" s="501"/>
      <c r="C334" s="502"/>
      <c r="D334" s="502"/>
      <c r="E334" s="507"/>
      <c r="F334" s="504"/>
      <c r="G334" s="505"/>
      <c r="H334" s="506"/>
      <c r="I334" s="494">
        <f t="shared" si="55"/>
        <v>0</v>
      </c>
      <c r="J334" s="335">
        <f t="shared" si="56"/>
        <v>0</v>
      </c>
      <c r="K334" s="507"/>
      <c r="L334" s="507"/>
      <c r="M334" s="337">
        <f t="shared" si="48"/>
        <v>0</v>
      </c>
      <c r="N334" s="507"/>
      <c r="O334" s="338">
        <f t="shared" si="51"/>
        <v>0</v>
      </c>
      <c r="P334" s="339">
        <f t="shared" si="52"/>
        <v>0</v>
      </c>
      <c r="Q334" s="339">
        <f t="shared" si="53"/>
        <v>0</v>
      </c>
      <c r="R334" s="340">
        <f t="shared" si="54"/>
        <v>0</v>
      </c>
      <c r="S334" s="296">
        <f>IF('8. Wage Rate Penalty'!D334="s",0,IF(J334="N/A; Not eligible, do not fill in remaining columns---&gt;",0,IF(O334="Yes",0,(Q334*R334*'1. General Input'!$D$10))))</f>
        <v>0</v>
      </c>
      <c r="T334" s="269">
        <f>IF('8. Wage Rate Penalty'!D334="H",0,'8. Wage Rate Penalty'!Q334*'1. General Input'!$D$10/52)</f>
        <v>0</v>
      </c>
      <c r="U334" s="271">
        <f t="shared" si="50"/>
        <v>0</v>
      </c>
      <c r="AC334" s="277">
        <f t="shared" si="47"/>
        <v>0</v>
      </c>
    </row>
    <row r="335" spans="1:29" hidden="1" x14ac:dyDescent="0.25">
      <c r="A335" s="265">
        <f t="shared" si="49"/>
        <v>319</v>
      </c>
      <c r="B335" s="501"/>
      <c r="C335" s="502"/>
      <c r="D335" s="502"/>
      <c r="E335" s="507"/>
      <c r="F335" s="504"/>
      <c r="G335" s="505"/>
      <c r="H335" s="506"/>
      <c r="I335" s="494">
        <f t="shared" si="55"/>
        <v>0</v>
      </c>
      <c r="J335" s="335">
        <f t="shared" si="56"/>
        <v>0</v>
      </c>
      <c r="K335" s="507"/>
      <c r="L335" s="507"/>
      <c r="M335" s="337">
        <f t="shared" si="48"/>
        <v>0</v>
      </c>
      <c r="N335" s="507"/>
      <c r="O335" s="338">
        <f t="shared" si="51"/>
        <v>0</v>
      </c>
      <c r="P335" s="339">
        <f t="shared" si="52"/>
        <v>0</v>
      </c>
      <c r="Q335" s="339">
        <f t="shared" si="53"/>
        <v>0</v>
      </c>
      <c r="R335" s="340">
        <f t="shared" si="54"/>
        <v>0</v>
      </c>
      <c r="S335" s="296">
        <f>IF('8. Wage Rate Penalty'!D335="s",0,IF(J335="N/A; Not eligible, do not fill in remaining columns---&gt;",0,IF(O335="Yes",0,(Q335*R335*'1. General Input'!$D$10))))</f>
        <v>0</v>
      </c>
      <c r="T335" s="269">
        <f>IF('8. Wage Rate Penalty'!D335="H",0,'8. Wage Rate Penalty'!Q335*'1. General Input'!$D$10/52)</f>
        <v>0</v>
      </c>
      <c r="U335" s="271">
        <f t="shared" si="50"/>
        <v>0</v>
      </c>
      <c r="AC335" s="277">
        <f t="shared" si="47"/>
        <v>0</v>
      </c>
    </row>
    <row r="336" spans="1:29" hidden="1" x14ac:dyDescent="0.25">
      <c r="A336" s="265">
        <f t="shared" si="49"/>
        <v>320</v>
      </c>
      <c r="B336" s="501"/>
      <c r="C336" s="502"/>
      <c r="D336" s="502"/>
      <c r="E336" s="507"/>
      <c r="F336" s="504"/>
      <c r="G336" s="505"/>
      <c r="H336" s="506"/>
      <c r="I336" s="494">
        <f t="shared" si="55"/>
        <v>0</v>
      </c>
      <c r="J336" s="335">
        <f t="shared" si="56"/>
        <v>0</v>
      </c>
      <c r="K336" s="507"/>
      <c r="L336" s="507"/>
      <c r="M336" s="337">
        <f t="shared" si="48"/>
        <v>0</v>
      </c>
      <c r="N336" s="507"/>
      <c r="O336" s="338">
        <f t="shared" si="51"/>
        <v>0</v>
      </c>
      <c r="P336" s="339">
        <f t="shared" si="52"/>
        <v>0</v>
      </c>
      <c r="Q336" s="339">
        <f t="shared" si="53"/>
        <v>0</v>
      </c>
      <c r="R336" s="340">
        <f t="shared" si="54"/>
        <v>0</v>
      </c>
      <c r="S336" s="296">
        <f>IF('8. Wage Rate Penalty'!D336="s",0,IF(J336="N/A; Not eligible, do not fill in remaining columns---&gt;",0,IF(O336="Yes",0,(Q336*R336*'1. General Input'!$D$10))))</f>
        <v>0</v>
      </c>
      <c r="T336" s="269">
        <f>IF('8. Wage Rate Penalty'!D336="H",0,'8. Wage Rate Penalty'!Q336*'1. General Input'!$D$10/52)</f>
        <v>0</v>
      </c>
      <c r="U336" s="271">
        <f t="shared" si="50"/>
        <v>0</v>
      </c>
      <c r="AC336" s="277">
        <f t="shared" si="47"/>
        <v>0</v>
      </c>
    </row>
    <row r="337" spans="1:29" hidden="1" x14ac:dyDescent="0.25">
      <c r="A337" s="265">
        <f t="shared" si="49"/>
        <v>321</v>
      </c>
      <c r="B337" s="501"/>
      <c r="C337" s="502"/>
      <c r="D337" s="502"/>
      <c r="E337" s="507"/>
      <c r="F337" s="504"/>
      <c r="G337" s="505"/>
      <c r="H337" s="506"/>
      <c r="I337" s="494">
        <f t="shared" si="55"/>
        <v>0</v>
      </c>
      <c r="J337" s="335">
        <f t="shared" si="56"/>
        <v>0</v>
      </c>
      <c r="K337" s="507"/>
      <c r="L337" s="507"/>
      <c r="M337" s="337">
        <f t="shared" si="48"/>
        <v>0</v>
      </c>
      <c r="N337" s="507"/>
      <c r="O337" s="338">
        <f t="shared" si="51"/>
        <v>0</v>
      </c>
      <c r="P337" s="339">
        <f t="shared" si="52"/>
        <v>0</v>
      </c>
      <c r="Q337" s="339">
        <f t="shared" si="53"/>
        <v>0</v>
      </c>
      <c r="R337" s="340">
        <f t="shared" si="54"/>
        <v>0</v>
      </c>
      <c r="S337" s="296">
        <f>IF('8. Wage Rate Penalty'!D337="s",0,IF(J337="N/A; Not eligible, do not fill in remaining columns---&gt;",0,IF(O337="Yes",0,(Q337*R337*'1. General Input'!$D$10))))</f>
        <v>0</v>
      </c>
      <c r="T337" s="269">
        <f>IF('8. Wage Rate Penalty'!D337="H",0,'8. Wage Rate Penalty'!Q337*'1. General Input'!$D$10/52)</f>
        <v>0</v>
      </c>
      <c r="U337" s="271">
        <f t="shared" si="50"/>
        <v>0</v>
      </c>
      <c r="AC337" s="277">
        <f t="shared" ref="AC337:AC400" si="57">IF(I337=0,0,IF(I337&lt;0.75,1,0))</f>
        <v>0</v>
      </c>
    </row>
    <row r="338" spans="1:29" hidden="1" x14ac:dyDescent="0.25">
      <c r="A338" s="265">
        <f t="shared" si="49"/>
        <v>322</v>
      </c>
      <c r="B338" s="501"/>
      <c r="C338" s="502"/>
      <c r="D338" s="502"/>
      <c r="E338" s="507"/>
      <c r="F338" s="504"/>
      <c r="G338" s="505"/>
      <c r="H338" s="506"/>
      <c r="I338" s="494">
        <f t="shared" si="55"/>
        <v>0</v>
      </c>
      <c r="J338" s="335">
        <f t="shared" si="56"/>
        <v>0</v>
      </c>
      <c r="K338" s="507"/>
      <c r="L338" s="507"/>
      <c r="M338" s="337">
        <f t="shared" ref="M338:M401" si="58">IF(J338=0,0,IF(J338="N/A; Not eligible, do not fill in remaining columns---&gt;","N/A; Not eligible, do not fill in remaining columns---&gt;",IF(K338&gt;0,IF(L338=0,"&lt;--- complete Step B",IF(L338&lt;K338,"No; complete Step 2c---&gt;","Yes; Borrower is finished with penalty data input")),"&lt;---Complete step 2a")))</f>
        <v>0</v>
      </c>
      <c r="N338" s="507"/>
      <c r="O338" s="338">
        <f t="shared" si="51"/>
        <v>0</v>
      </c>
      <c r="P338" s="339">
        <f t="shared" si="52"/>
        <v>0</v>
      </c>
      <c r="Q338" s="339">
        <f t="shared" si="53"/>
        <v>0</v>
      </c>
      <c r="R338" s="340">
        <f t="shared" si="54"/>
        <v>0</v>
      </c>
      <c r="S338" s="296">
        <f>IF('8. Wage Rate Penalty'!D338="s",0,IF(J338="N/A; Not eligible, do not fill in remaining columns---&gt;",0,IF(O338="Yes",0,(Q338*R338*'1. General Input'!$D$10))))</f>
        <v>0</v>
      </c>
      <c r="T338" s="269">
        <f>IF('8. Wage Rate Penalty'!D338="H",0,'8. Wage Rate Penalty'!Q338*'1. General Input'!$D$10/52)</f>
        <v>0</v>
      </c>
      <c r="U338" s="271">
        <f t="shared" si="50"/>
        <v>0</v>
      </c>
      <c r="AC338" s="277">
        <f t="shared" si="57"/>
        <v>0</v>
      </c>
    </row>
    <row r="339" spans="1:29" hidden="1" x14ac:dyDescent="0.25">
      <c r="A339" s="265">
        <f t="shared" ref="A339:A402" si="59">+A338+1</f>
        <v>323</v>
      </c>
      <c r="B339" s="501"/>
      <c r="C339" s="502"/>
      <c r="D339" s="502"/>
      <c r="E339" s="507"/>
      <c r="F339" s="504"/>
      <c r="G339" s="505"/>
      <c r="H339" s="506"/>
      <c r="I339" s="494">
        <f t="shared" si="55"/>
        <v>0</v>
      </c>
      <c r="J339" s="335">
        <f t="shared" si="56"/>
        <v>0</v>
      </c>
      <c r="K339" s="507"/>
      <c r="L339" s="507"/>
      <c r="M339" s="337">
        <f t="shared" si="58"/>
        <v>0</v>
      </c>
      <c r="N339" s="507"/>
      <c r="O339" s="338">
        <f t="shared" si="51"/>
        <v>0</v>
      </c>
      <c r="P339" s="339">
        <f t="shared" si="52"/>
        <v>0</v>
      </c>
      <c r="Q339" s="339">
        <f t="shared" si="53"/>
        <v>0</v>
      </c>
      <c r="R339" s="340">
        <f t="shared" si="54"/>
        <v>0</v>
      </c>
      <c r="S339" s="296">
        <f>IF('8. Wage Rate Penalty'!D339="s",0,IF(J339="N/A; Not eligible, do not fill in remaining columns---&gt;",0,IF(O339="Yes",0,(Q339*R339*'1. General Input'!$D$10))))</f>
        <v>0</v>
      </c>
      <c r="T339" s="269">
        <f>IF('8. Wage Rate Penalty'!D339="H",0,'8. Wage Rate Penalty'!Q339*'1. General Input'!$D$10/52)</f>
        <v>0</v>
      </c>
      <c r="U339" s="271">
        <f t="shared" ref="U339:U402" si="60">ROUND(IF(J339="Complete Step 2a and 2b---&gt;",IF(M339="Yes; Borrower is finished with penalty data input",IF((S339+T339)&lt;0,0,+S339+T339),IF(N339=0,0,IF(M339="No; complete Step 2c---&gt;",IF(N339=0,0,IF((S339+T339)&lt;0,0,+S339+T339)),IF((S339+T339)&lt;0,0,+S339+T339)))),0),0)</f>
        <v>0</v>
      </c>
      <c r="AC339" s="277">
        <f t="shared" si="57"/>
        <v>0</v>
      </c>
    </row>
    <row r="340" spans="1:29" hidden="1" x14ac:dyDescent="0.25">
      <c r="A340" s="265">
        <f t="shared" si="59"/>
        <v>324</v>
      </c>
      <c r="B340" s="501"/>
      <c r="C340" s="502"/>
      <c r="D340" s="502"/>
      <c r="E340" s="507"/>
      <c r="F340" s="504"/>
      <c r="G340" s="505"/>
      <c r="H340" s="506"/>
      <c r="I340" s="494">
        <f t="shared" si="55"/>
        <v>0</v>
      </c>
      <c r="J340" s="335">
        <f t="shared" si="56"/>
        <v>0</v>
      </c>
      <c r="K340" s="507"/>
      <c r="L340" s="507"/>
      <c r="M340" s="337">
        <f t="shared" si="58"/>
        <v>0</v>
      </c>
      <c r="N340" s="507"/>
      <c r="O340" s="338">
        <f t="shared" si="51"/>
        <v>0</v>
      </c>
      <c r="P340" s="339">
        <f t="shared" si="52"/>
        <v>0</v>
      </c>
      <c r="Q340" s="339">
        <f t="shared" si="53"/>
        <v>0</v>
      </c>
      <c r="R340" s="340">
        <f t="shared" si="54"/>
        <v>0</v>
      </c>
      <c r="S340" s="296">
        <f>IF('8. Wage Rate Penalty'!D340="s",0,IF(J340="N/A; Not eligible, do not fill in remaining columns---&gt;",0,IF(O340="Yes",0,(Q340*R340*'1. General Input'!$D$10))))</f>
        <v>0</v>
      </c>
      <c r="T340" s="269">
        <f>IF('8. Wage Rate Penalty'!D340="H",0,'8. Wage Rate Penalty'!Q340*'1. General Input'!$D$10/52)</f>
        <v>0</v>
      </c>
      <c r="U340" s="271">
        <f t="shared" si="60"/>
        <v>0</v>
      </c>
      <c r="AC340" s="277">
        <f t="shared" si="57"/>
        <v>0</v>
      </c>
    </row>
    <row r="341" spans="1:29" hidden="1" x14ac:dyDescent="0.25">
      <c r="A341" s="265">
        <f t="shared" si="59"/>
        <v>325</v>
      </c>
      <c r="B341" s="501"/>
      <c r="C341" s="502"/>
      <c r="D341" s="502"/>
      <c r="E341" s="507"/>
      <c r="F341" s="504"/>
      <c r="G341" s="505"/>
      <c r="H341" s="506"/>
      <c r="I341" s="494">
        <f t="shared" si="55"/>
        <v>0</v>
      </c>
      <c r="J341" s="335">
        <f t="shared" si="56"/>
        <v>0</v>
      </c>
      <c r="K341" s="507"/>
      <c r="L341" s="507"/>
      <c r="M341" s="337">
        <f t="shared" si="58"/>
        <v>0</v>
      </c>
      <c r="N341" s="507"/>
      <c r="O341" s="338">
        <f t="shared" ref="O341:O404" si="61">IF(N341=0,0,IF(N341&lt;K341,"No", "Yes"))</f>
        <v>0</v>
      </c>
      <c r="P341" s="339">
        <f t="shared" ref="P341:P404" si="62">IF(M341="No; complete Step 2c",0,IF(O341="Yes",0,IF(J341="N/A; Not eligible, do not fill in remaining columns---&gt;",0,H341*0.75)))</f>
        <v>0</v>
      </c>
      <c r="Q341" s="339">
        <f t="shared" ref="Q341:Q404" si="63">IF(M341=0,0,IF(O341="Yes",0,IF(J341="N/A; Not eligible, do not fill in remaining columns---&gt;",0,P341-E341)))</f>
        <v>0</v>
      </c>
      <c r="R341" s="340">
        <f t="shared" ref="R341:R404" si="64">IF(Q341=0,0,+G341/89*(366/(366/7)))</f>
        <v>0</v>
      </c>
      <c r="S341" s="296">
        <f>IF('8. Wage Rate Penalty'!D341="s",0,IF(J341="N/A; Not eligible, do not fill in remaining columns---&gt;",0,IF(O341="Yes",0,(Q341*R341*'1. General Input'!$D$10))))</f>
        <v>0</v>
      </c>
      <c r="T341" s="269">
        <f>IF('8. Wage Rate Penalty'!D341="H",0,'8. Wage Rate Penalty'!Q341*'1. General Input'!$D$10/52)</f>
        <v>0</v>
      </c>
      <c r="U341" s="271">
        <f t="shared" si="60"/>
        <v>0</v>
      </c>
      <c r="AC341" s="277">
        <f t="shared" si="57"/>
        <v>0</v>
      </c>
    </row>
    <row r="342" spans="1:29" hidden="1" x14ac:dyDescent="0.25">
      <c r="A342" s="265">
        <f t="shared" si="59"/>
        <v>326</v>
      </c>
      <c r="B342" s="501"/>
      <c r="C342" s="502"/>
      <c r="D342" s="502"/>
      <c r="E342" s="507"/>
      <c r="F342" s="504"/>
      <c r="G342" s="505"/>
      <c r="H342" s="506"/>
      <c r="I342" s="494">
        <f t="shared" si="55"/>
        <v>0</v>
      </c>
      <c r="J342" s="335">
        <f t="shared" si="56"/>
        <v>0</v>
      </c>
      <c r="K342" s="507"/>
      <c r="L342" s="507"/>
      <c r="M342" s="337">
        <f t="shared" si="58"/>
        <v>0</v>
      </c>
      <c r="N342" s="507"/>
      <c r="O342" s="338">
        <f t="shared" si="61"/>
        <v>0</v>
      </c>
      <c r="P342" s="339">
        <f t="shared" si="62"/>
        <v>0</v>
      </c>
      <c r="Q342" s="339">
        <f t="shared" si="63"/>
        <v>0</v>
      </c>
      <c r="R342" s="340">
        <f t="shared" si="64"/>
        <v>0</v>
      </c>
      <c r="S342" s="296">
        <f>IF('8. Wage Rate Penalty'!D342="s",0,IF(J342="N/A; Not eligible, do not fill in remaining columns---&gt;",0,IF(O342="Yes",0,(Q342*R342*'1. General Input'!$D$10))))</f>
        <v>0</v>
      </c>
      <c r="T342" s="269">
        <f>IF('8. Wage Rate Penalty'!D342="H",0,'8. Wage Rate Penalty'!Q342*'1. General Input'!$D$10/52)</f>
        <v>0</v>
      </c>
      <c r="U342" s="271">
        <f t="shared" si="60"/>
        <v>0</v>
      </c>
      <c r="AC342" s="277">
        <f t="shared" si="57"/>
        <v>0</v>
      </c>
    </row>
    <row r="343" spans="1:29" hidden="1" x14ac:dyDescent="0.25">
      <c r="A343" s="265">
        <f t="shared" si="59"/>
        <v>327</v>
      </c>
      <c r="B343" s="501"/>
      <c r="C343" s="502"/>
      <c r="D343" s="502"/>
      <c r="E343" s="507"/>
      <c r="F343" s="504"/>
      <c r="G343" s="505"/>
      <c r="H343" s="506"/>
      <c r="I343" s="494">
        <f t="shared" si="55"/>
        <v>0</v>
      </c>
      <c r="J343" s="335">
        <f t="shared" si="56"/>
        <v>0</v>
      </c>
      <c r="K343" s="507"/>
      <c r="L343" s="507"/>
      <c r="M343" s="337">
        <f t="shared" si="58"/>
        <v>0</v>
      </c>
      <c r="N343" s="507"/>
      <c r="O343" s="338">
        <f t="shared" si="61"/>
        <v>0</v>
      </c>
      <c r="P343" s="339">
        <f t="shared" si="62"/>
        <v>0</v>
      </c>
      <c r="Q343" s="339">
        <f t="shared" si="63"/>
        <v>0</v>
      </c>
      <c r="R343" s="340">
        <f t="shared" si="64"/>
        <v>0</v>
      </c>
      <c r="S343" s="296">
        <f>IF('8. Wage Rate Penalty'!D343="s",0,IF(J343="N/A; Not eligible, do not fill in remaining columns---&gt;",0,IF(O343="Yes",0,(Q343*R343*'1. General Input'!$D$10))))</f>
        <v>0</v>
      </c>
      <c r="T343" s="269">
        <f>IF('8. Wage Rate Penalty'!D343="H",0,'8. Wage Rate Penalty'!Q343*'1. General Input'!$D$10/52)</f>
        <v>0</v>
      </c>
      <c r="U343" s="271">
        <f t="shared" si="60"/>
        <v>0</v>
      </c>
      <c r="AC343" s="277">
        <f t="shared" si="57"/>
        <v>0</v>
      </c>
    </row>
    <row r="344" spans="1:29" hidden="1" x14ac:dyDescent="0.25">
      <c r="A344" s="265">
        <f t="shared" si="59"/>
        <v>328</v>
      </c>
      <c r="B344" s="501"/>
      <c r="C344" s="502"/>
      <c r="D344" s="502"/>
      <c r="E344" s="507"/>
      <c r="F344" s="504"/>
      <c r="G344" s="505"/>
      <c r="H344" s="506"/>
      <c r="I344" s="494">
        <f t="shared" si="55"/>
        <v>0</v>
      </c>
      <c r="J344" s="335">
        <f t="shared" si="56"/>
        <v>0</v>
      </c>
      <c r="K344" s="507"/>
      <c r="L344" s="507"/>
      <c r="M344" s="337">
        <f t="shared" si="58"/>
        <v>0</v>
      </c>
      <c r="N344" s="507"/>
      <c r="O344" s="338">
        <f t="shared" si="61"/>
        <v>0</v>
      </c>
      <c r="P344" s="339">
        <f t="shared" si="62"/>
        <v>0</v>
      </c>
      <c r="Q344" s="339">
        <f t="shared" si="63"/>
        <v>0</v>
      </c>
      <c r="R344" s="340">
        <f t="shared" si="64"/>
        <v>0</v>
      </c>
      <c r="S344" s="296">
        <f>IF('8. Wage Rate Penalty'!D344="s",0,IF(J344="N/A; Not eligible, do not fill in remaining columns---&gt;",0,IF(O344="Yes",0,(Q344*R344*'1. General Input'!$D$10))))</f>
        <v>0</v>
      </c>
      <c r="T344" s="269">
        <f>IF('8. Wage Rate Penalty'!D344="H",0,'8. Wage Rate Penalty'!Q344*'1. General Input'!$D$10/52)</f>
        <v>0</v>
      </c>
      <c r="U344" s="271">
        <f t="shared" si="60"/>
        <v>0</v>
      </c>
      <c r="AC344" s="277">
        <f t="shared" si="57"/>
        <v>0</v>
      </c>
    </row>
    <row r="345" spans="1:29" hidden="1" x14ac:dyDescent="0.25">
      <c r="A345" s="265">
        <f t="shared" si="59"/>
        <v>329</v>
      </c>
      <c r="B345" s="501"/>
      <c r="C345" s="502"/>
      <c r="D345" s="502"/>
      <c r="E345" s="507"/>
      <c r="F345" s="504"/>
      <c r="G345" s="505"/>
      <c r="H345" s="506"/>
      <c r="I345" s="494">
        <f t="shared" si="55"/>
        <v>0</v>
      </c>
      <c r="J345" s="335">
        <f t="shared" si="56"/>
        <v>0</v>
      </c>
      <c r="K345" s="507"/>
      <c r="L345" s="507"/>
      <c r="M345" s="337">
        <f t="shared" si="58"/>
        <v>0</v>
      </c>
      <c r="N345" s="507"/>
      <c r="O345" s="338">
        <f t="shared" si="61"/>
        <v>0</v>
      </c>
      <c r="P345" s="339">
        <f t="shared" si="62"/>
        <v>0</v>
      </c>
      <c r="Q345" s="339">
        <f t="shared" si="63"/>
        <v>0</v>
      </c>
      <c r="R345" s="340">
        <f t="shared" si="64"/>
        <v>0</v>
      </c>
      <c r="S345" s="296">
        <f>IF('8. Wage Rate Penalty'!D345="s",0,IF(J345="N/A; Not eligible, do not fill in remaining columns---&gt;",0,IF(O345="Yes",0,(Q345*R345*'1. General Input'!$D$10))))</f>
        <v>0</v>
      </c>
      <c r="T345" s="269">
        <f>IF('8. Wage Rate Penalty'!D345="H",0,'8. Wage Rate Penalty'!Q345*'1. General Input'!$D$10/52)</f>
        <v>0</v>
      </c>
      <c r="U345" s="271">
        <f t="shared" si="60"/>
        <v>0</v>
      </c>
      <c r="AC345" s="277">
        <f t="shared" si="57"/>
        <v>0</v>
      </c>
    </row>
    <row r="346" spans="1:29" hidden="1" x14ac:dyDescent="0.25">
      <c r="A346" s="265">
        <f t="shared" si="59"/>
        <v>330</v>
      </c>
      <c r="B346" s="501"/>
      <c r="C346" s="502"/>
      <c r="D346" s="502"/>
      <c r="E346" s="507"/>
      <c r="F346" s="504"/>
      <c r="G346" s="505"/>
      <c r="H346" s="506"/>
      <c r="I346" s="494">
        <f t="shared" si="55"/>
        <v>0</v>
      </c>
      <c r="J346" s="335">
        <f t="shared" si="56"/>
        <v>0</v>
      </c>
      <c r="K346" s="507"/>
      <c r="L346" s="507"/>
      <c r="M346" s="337">
        <f t="shared" si="58"/>
        <v>0</v>
      </c>
      <c r="N346" s="507"/>
      <c r="O346" s="338">
        <f t="shared" si="61"/>
        <v>0</v>
      </c>
      <c r="P346" s="339">
        <f t="shared" si="62"/>
        <v>0</v>
      </c>
      <c r="Q346" s="339">
        <f t="shared" si="63"/>
        <v>0</v>
      </c>
      <c r="R346" s="340">
        <f t="shared" si="64"/>
        <v>0</v>
      </c>
      <c r="S346" s="296">
        <f>IF('8. Wage Rate Penalty'!D346="s",0,IF(J346="N/A; Not eligible, do not fill in remaining columns---&gt;",0,IF(O346="Yes",0,(Q346*R346*'1. General Input'!$D$10))))</f>
        <v>0</v>
      </c>
      <c r="T346" s="269">
        <f>IF('8. Wage Rate Penalty'!D346="H",0,'8. Wage Rate Penalty'!Q346*'1. General Input'!$D$10/52)</f>
        <v>0</v>
      </c>
      <c r="U346" s="271">
        <f t="shared" si="60"/>
        <v>0</v>
      </c>
      <c r="AC346" s="277">
        <f t="shared" si="57"/>
        <v>0</v>
      </c>
    </row>
    <row r="347" spans="1:29" hidden="1" x14ac:dyDescent="0.25">
      <c r="A347" s="265">
        <f t="shared" si="59"/>
        <v>331</v>
      </c>
      <c r="B347" s="501"/>
      <c r="C347" s="502"/>
      <c r="D347" s="502"/>
      <c r="E347" s="507"/>
      <c r="F347" s="504"/>
      <c r="G347" s="505"/>
      <c r="H347" s="506"/>
      <c r="I347" s="494">
        <f t="shared" si="55"/>
        <v>0</v>
      </c>
      <c r="J347" s="335">
        <f t="shared" si="56"/>
        <v>0</v>
      </c>
      <c r="K347" s="507"/>
      <c r="L347" s="507"/>
      <c r="M347" s="337">
        <f t="shared" si="58"/>
        <v>0</v>
      </c>
      <c r="N347" s="507"/>
      <c r="O347" s="338">
        <f t="shared" si="61"/>
        <v>0</v>
      </c>
      <c r="P347" s="339">
        <f t="shared" si="62"/>
        <v>0</v>
      </c>
      <c r="Q347" s="339">
        <f t="shared" si="63"/>
        <v>0</v>
      </c>
      <c r="R347" s="340">
        <f t="shared" si="64"/>
        <v>0</v>
      </c>
      <c r="S347" s="296">
        <f>IF('8. Wage Rate Penalty'!D347="s",0,IF(J347="N/A; Not eligible, do not fill in remaining columns---&gt;",0,IF(O347="Yes",0,(Q347*R347*'1. General Input'!$D$10))))</f>
        <v>0</v>
      </c>
      <c r="T347" s="269">
        <f>IF('8. Wage Rate Penalty'!D347="H",0,'8. Wage Rate Penalty'!Q347*'1. General Input'!$D$10/52)</f>
        <v>0</v>
      </c>
      <c r="U347" s="271">
        <f t="shared" si="60"/>
        <v>0</v>
      </c>
      <c r="AC347" s="277">
        <f t="shared" si="57"/>
        <v>0</v>
      </c>
    </row>
    <row r="348" spans="1:29" hidden="1" x14ac:dyDescent="0.25">
      <c r="A348" s="265">
        <f t="shared" si="59"/>
        <v>332</v>
      </c>
      <c r="B348" s="501"/>
      <c r="C348" s="502"/>
      <c r="D348" s="502"/>
      <c r="E348" s="507"/>
      <c r="F348" s="504"/>
      <c r="G348" s="505"/>
      <c r="H348" s="506"/>
      <c r="I348" s="494">
        <f t="shared" si="55"/>
        <v>0</v>
      </c>
      <c r="J348" s="335">
        <f t="shared" si="56"/>
        <v>0</v>
      </c>
      <c r="K348" s="507"/>
      <c r="L348" s="507"/>
      <c r="M348" s="337">
        <f t="shared" si="58"/>
        <v>0</v>
      </c>
      <c r="N348" s="507"/>
      <c r="O348" s="338">
        <f t="shared" si="61"/>
        <v>0</v>
      </c>
      <c r="P348" s="339">
        <f t="shared" si="62"/>
        <v>0</v>
      </c>
      <c r="Q348" s="339">
        <f t="shared" si="63"/>
        <v>0</v>
      </c>
      <c r="R348" s="340">
        <f t="shared" si="64"/>
        <v>0</v>
      </c>
      <c r="S348" s="296">
        <f>IF('8. Wage Rate Penalty'!D348="s",0,IF(J348="N/A; Not eligible, do not fill in remaining columns---&gt;",0,IF(O348="Yes",0,(Q348*R348*'1. General Input'!$D$10))))</f>
        <v>0</v>
      </c>
      <c r="T348" s="269">
        <f>IF('8. Wage Rate Penalty'!D348="H",0,'8. Wage Rate Penalty'!Q348*'1. General Input'!$D$10/52)</f>
        <v>0</v>
      </c>
      <c r="U348" s="271">
        <f t="shared" si="60"/>
        <v>0</v>
      </c>
      <c r="AC348" s="277">
        <f t="shared" si="57"/>
        <v>0</v>
      </c>
    </row>
    <row r="349" spans="1:29" hidden="1" x14ac:dyDescent="0.25">
      <c r="A349" s="265">
        <f t="shared" si="59"/>
        <v>333</v>
      </c>
      <c r="B349" s="501"/>
      <c r="C349" s="502"/>
      <c r="D349" s="502"/>
      <c r="E349" s="507"/>
      <c r="F349" s="504"/>
      <c r="G349" s="505"/>
      <c r="H349" s="506"/>
      <c r="I349" s="494">
        <f t="shared" si="55"/>
        <v>0</v>
      </c>
      <c r="J349" s="335">
        <f t="shared" si="56"/>
        <v>0</v>
      </c>
      <c r="K349" s="507"/>
      <c r="L349" s="507"/>
      <c r="M349" s="337">
        <f t="shared" si="58"/>
        <v>0</v>
      </c>
      <c r="N349" s="507"/>
      <c r="O349" s="338">
        <f t="shared" si="61"/>
        <v>0</v>
      </c>
      <c r="P349" s="339">
        <f t="shared" si="62"/>
        <v>0</v>
      </c>
      <c r="Q349" s="339">
        <f t="shared" si="63"/>
        <v>0</v>
      </c>
      <c r="R349" s="340">
        <f t="shared" si="64"/>
        <v>0</v>
      </c>
      <c r="S349" s="296">
        <f>IF('8. Wage Rate Penalty'!D349="s",0,IF(J349="N/A; Not eligible, do not fill in remaining columns---&gt;",0,IF(O349="Yes",0,(Q349*R349*'1. General Input'!$D$10))))</f>
        <v>0</v>
      </c>
      <c r="T349" s="269">
        <f>IF('8. Wage Rate Penalty'!D349="H",0,'8. Wage Rate Penalty'!Q349*'1. General Input'!$D$10/52)</f>
        <v>0</v>
      </c>
      <c r="U349" s="271">
        <f t="shared" si="60"/>
        <v>0</v>
      </c>
      <c r="AC349" s="277">
        <f t="shared" si="57"/>
        <v>0</v>
      </c>
    </row>
    <row r="350" spans="1:29" hidden="1" x14ac:dyDescent="0.25">
      <c r="A350" s="265">
        <f t="shared" si="59"/>
        <v>334</v>
      </c>
      <c r="B350" s="501"/>
      <c r="C350" s="502"/>
      <c r="D350" s="502"/>
      <c r="E350" s="507"/>
      <c r="F350" s="504"/>
      <c r="G350" s="505"/>
      <c r="H350" s="506"/>
      <c r="I350" s="494">
        <f t="shared" si="55"/>
        <v>0</v>
      </c>
      <c r="J350" s="335">
        <f t="shared" si="56"/>
        <v>0</v>
      </c>
      <c r="K350" s="507"/>
      <c r="L350" s="507"/>
      <c r="M350" s="337">
        <f t="shared" si="58"/>
        <v>0</v>
      </c>
      <c r="N350" s="507"/>
      <c r="O350" s="338">
        <f t="shared" si="61"/>
        <v>0</v>
      </c>
      <c r="P350" s="339">
        <f t="shared" si="62"/>
        <v>0</v>
      </c>
      <c r="Q350" s="339">
        <f t="shared" si="63"/>
        <v>0</v>
      </c>
      <c r="R350" s="340">
        <f t="shared" si="64"/>
        <v>0</v>
      </c>
      <c r="S350" s="296">
        <f>IF('8. Wage Rate Penalty'!D350="s",0,IF(J350="N/A; Not eligible, do not fill in remaining columns---&gt;",0,IF(O350="Yes",0,(Q350*R350*'1. General Input'!$D$10))))</f>
        <v>0</v>
      </c>
      <c r="T350" s="269">
        <f>IF('8. Wage Rate Penalty'!D350="H",0,'8. Wage Rate Penalty'!Q350*'1. General Input'!$D$10/52)</f>
        <v>0</v>
      </c>
      <c r="U350" s="271">
        <f t="shared" si="60"/>
        <v>0</v>
      </c>
      <c r="AC350" s="277">
        <f t="shared" si="57"/>
        <v>0</v>
      </c>
    </row>
    <row r="351" spans="1:29" hidden="1" x14ac:dyDescent="0.25">
      <c r="A351" s="265">
        <f t="shared" si="59"/>
        <v>335</v>
      </c>
      <c r="B351" s="501"/>
      <c r="C351" s="502"/>
      <c r="D351" s="502"/>
      <c r="E351" s="507"/>
      <c r="F351" s="504"/>
      <c r="G351" s="505"/>
      <c r="H351" s="506"/>
      <c r="I351" s="494">
        <f t="shared" ref="I351:I414" si="65">IF(E351=0,0,IF(F351="no",1,IF(H351=0,"&lt;---Error, enter data in columns F,G and H",IF(G351=0,"&lt;---Error, enter data in columns F, G and H",+E351/H351))))</f>
        <v>0</v>
      </c>
      <c r="J351" s="335">
        <f t="shared" ref="J351:J414" si="66">IF(I351="&lt;---Error, enter data in columns F,G and H","&lt;---Error, enter data in columns F,G and H",IF(E351=0,IF(H351=0,0,IF(I351&lt;0.75,"Complete Step 2a and 2b---&gt;","N/A; Not eligible, do not fill in remaining columns---&gt;")),IF(I351="&lt;---Error, enter data in columns F,G and H"," ",IF(I351&lt;0.75,"Complete Step 2a and 2b---&gt;","N/A; Not eligible, do not fill in remaining columns---&gt;"))))</f>
        <v>0</v>
      </c>
      <c r="K351" s="507"/>
      <c r="L351" s="507"/>
      <c r="M351" s="337">
        <f t="shared" si="58"/>
        <v>0</v>
      </c>
      <c r="N351" s="507"/>
      <c r="O351" s="338">
        <f t="shared" si="61"/>
        <v>0</v>
      </c>
      <c r="P351" s="339">
        <f t="shared" si="62"/>
        <v>0</v>
      </c>
      <c r="Q351" s="339">
        <f t="shared" si="63"/>
        <v>0</v>
      </c>
      <c r="R351" s="340">
        <f t="shared" si="64"/>
        <v>0</v>
      </c>
      <c r="S351" s="296">
        <f>IF('8. Wage Rate Penalty'!D351="s",0,IF(J351="N/A; Not eligible, do not fill in remaining columns---&gt;",0,IF(O351="Yes",0,(Q351*R351*'1. General Input'!$D$10))))</f>
        <v>0</v>
      </c>
      <c r="T351" s="269">
        <f>IF('8. Wage Rate Penalty'!D351="H",0,'8. Wage Rate Penalty'!Q351*'1. General Input'!$D$10/52)</f>
        <v>0</v>
      </c>
      <c r="U351" s="271">
        <f t="shared" si="60"/>
        <v>0</v>
      </c>
      <c r="AC351" s="277">
        <f t="shared" si="57"/>
        <v>0</v>
      </c>
    </row>
    <row r="352" spans="1:29" hidden="1" x14ac:dyDescent="0.25">
      <c r="A352" s="265">
        <f t="shared" si="59"/>
        <v>336</v>
      </c>
      <c r="B352" s="501"/>
      <c r="C352" s="502"/>
      <c r="D352" s="502"/>
      <c r="E352" s="507"/>
      <c r="F352" s="504"/>
      <c r="G352" s="505"/>
      <c r="H352" s="506"/>
      <c r="I352" s="494">
        <f t="shared" si="65"/>
        <v>0</v>
      </c>
      <c r="J352" s="335">
        <f t="shared" si="66"/>
        <v>0</v>
      </c>
      <c r="K352" s="507"/>
      <c r="L352" s="507"/>
      <c r="M352" s="337">
        <f t="shared" si="58"/>
        <v>0</v>
      </c>
      <c r="N352" s="507"/>
      <c r="O352" s="338">
        <f t="shared" si="61"/>
        <v>0</v>
      </c>
      <c r="P352" s="339">
        <f t="shared" si="62"/>
        <v>0</v>
      </c>
      <c r="Q352" s="339">
        <f t="shared" si="63"/>
        <v>0</v>
      </c>
      <c r="R352" s="340">
        <f t="shared" si="64"/>
        <v>0</v>
      </c>
      <c r="S352" s="296">
        <f>IF('8. Wage Rate Penalty'!D352="s",0,IF(J352="N/A; Not eligible, do not fill in remaining columns---&gt;",0,IF(O352="Yes",0,(Q352*R352*'1. General Input'!$D$10))))</f>
        <v>0</v>
      </c>
      <c r="T352" s="269">
        <f>IF('8. Wage Rate Penalty'!D352="H",0,'8. Wage Rate Penalty'!Q352*'1. General Input'!$D$10/52)</f>
        <v>0</v>
      </c>
      <c r="U352" s="271">
        <f t="shared" si="60"/>
        <v>0</v>
      </c>
      <c r="AC352" s="277">
        <f t="shared" si="57"/>
        <v>0</v>
      </c>
    </row>
    <row r="353" spans="1:29" hidden="1" x14ac:dyDescent="0.25">
      <c r="A353" s="265">
        <f t="shared" si="59"/>
        <v>337</v>
      </c>
      <c r="B353" s="501"/>
      <c r="C353" s="502"/>
      <c r="D353" s="502"/>
      <c r="E353" s="507"/>
      <c r="F353" s="504"/>
      <c r="G353" s="505"/>
      <c r="H353" s="506"/>
      <c r="I353" s="494">
        <f t="shared" si="65"/>
        <v>0</v>
      </c>
      <c r="J353" s="335">
        <f t="shared" si="66"/>
        <v>0</v>
      </c>
      <c r="K353" s="507"/>
      <c r="L353" s="507"/>
      <c r="M353" s="337">
        <f t="shared" si="58"/>
        <v>0</v>
      </c>
      <c r="N353" s="507"/>
      <c r="O353" s="338">
        <f t="shared" si="61"/>
        <v>0</v>
      </c>
      <c r="P353" s="339">
        <f t="shared" si="62"/>
        <v>0</v>
      </c>
      <c r="Q353" s="339">
        <f t="shared" si="63"/>
        <v>0</v>
      </c>
      <c r="R353" s="340">
        <f t="shared" si="64"/>
        <v>0</v>
      </c>
      <c r="S353" s="296">
        <f>IF('8. Wage Rate Penalty'!D353="s",0,IF(J353="N/A; Not eligible, do not fill in remaining columns---&gt;",0,IF(O353="Yes",0,(Q353*R353*'1. General Input'!$D$10))))</f>
        <v>0</v>
      </c>
      <c r="T353" s="269">
        <f>IF('8. Wage Rate Penalty'!D353="H",0,'8. Wage Rate Penalty'!Q353*'1. General Input'!$D$10/52)</f>
        <v>0</v>
      </c>
      <c r="U353" s="271">
        <f t="shared" si="60"/>
        <v>0</v>
      </c>
      <c r="AC353" s="277">
        <f t="shared" si="57"/>
        <v>0</v>
      </c>
    </row>
    <row r="354" spans="1:29" hidden="1" x14ac:dyDescent="0.25">
      <c r="A354" s="265">
        <f t="shared" si="59"/>
        <v>338</v>
      </c>
      <c r="B354" s="501"/>
      <c r="C354" s="502"/>
      <c r="D354" s="502"/>
      <c r="E354" s="507"/>
      <c r="F354" s="504"/>
      <c r="G354" s="505"/>
      <c r="H354" s="506"/>
      <c r="I354" s="494">
        <f t="shared" si="65"/>
        <v>0</v>
      </c>
      <c r="J354" s="335">
        <f t="shared" si="66"/>
        <v>0</v>
      </c>
      <c r="K354" s="507"/>
      <c r="L354" s="507"/>
      <c r="M354" s="337">
        <f t="shared" si="58"/>
        <v>0</v>
      </c>
      <c r="N354" s="507"/>
      <c r="O354" s="338">
        <f t="shared" si="61"/>
        <v>0</v>
      </c>
      <c r="P354" s="339">
        <f t="shared" si="62"/>
        <v>0</v>
      </c>
      <c r="Q354" s="339">
        <f t="shared" si="63"/>
        <v>0</v>
      </c>
      <c r="R354" s="340">
        <f t="shared" si="64"/>
        <v>0</v>
      </c>
      <c r="S354" s="296">
        <f>IF('8. Wage Rate Penalty'!D354="s",0,IF(J354="N/A; Not eligible, do not fill in remaining columns---&gt;",0,IF(O354="Yes",0,(Q354*R354*'1. General Input'!$D$10))))</f>
        <v>0</v>
      </c>
      <c r="T354" s="269">
        <f>IF('8. Wage Rate Penalty'!D354="H",0,'8. Wage Rate Penalty'!Q354*'1. General Input'!$D$10/52)</f>
        <v>0</v>
      </c>
      <c r="U354" s="271">
        <f t="shared" si="60"/>
        <v>0</v>
      </c>
      <c r="AC354" s="277">
        <f t="shared" si="57"/>
        <v>0</v>
      </c>
    </row>
    <row r="355" spans="1:29" hidden="1" x14ac:dyDescent="0.25">
      <c r="A355" s="265">
        <f t="shared" si="59"/>
        <v>339</v>
      </c>
      <c r="B355" s="501"/>
      <c r="C355" s="502"/>
      <c r="D355" s="502"/>
      <c r="E355" s="507"/>
      <c r="F355" s="504"/>
      <c r="G355" s="505"/>
      <c r="H355" s="506"/>
      <c r="I355" s="494">
        <f t="shared" si="65"/>
        <v>0</v>
      </c>
      <c r="J355" s="335">
        <f t="shared" si="66"/>
        <v>0</v>
      </c>
      <c r="K355" s="507"/>
      <c r="L355" s="507"/>
      <c r="M355" s="337">
        <f t="shared" si="58"/>
        <v>0</v>
      </c>
      <c r="N355" s="507"/>
      <c r="O355" s="338">
        <f t="shared" si="61"/>
        <v>0</v>
      </c>
      <c r="P355" s="339">
        <f t="shared" si="62"/>
        <v>0</v>
      </c>
      <c r="Q355" s="339">
        <f t="shared" si="63"/>
        <v>0</v>
      </c>
      <c r="R355" s="340">
        <f t="shared" si="64"/>
        <v>0</v>
      </c>
      <c r="S355" s="296">
        <f>IF('8. Wage Rate Penalty'!D355="s",0,IF(J355="N/A; Not eligible, do not fill in remaining columns---&gt;",0,IF(O355="Yes",0,(Q355*R355*'1. General Input'!$D$10))))</f>
        <v>0</v>
      </c>
      <c r="T355" s="269">
        <f>IF('8. Wage Rate Penalty'!D355="H",0,'8. Wage Rate Penalty'!Q355*'1. General Input'!$D$10/52)</f>
        <v>0</v>
      </c>
      <c r="U355" s="271">
        <f t="shared" si="60"/>
        <v>0</v>
      </c>
      <c r="AC355" s="277">
        <f t="shared" si="57"/>
        <v>0</v>
      </c>
    </row>
    <row r="356" spans="1:29" hidden="1" x14ac:dyDescent="0.25">
      <c r="A356" s="265">
        <f t="shared" si="59"/>
        <v>340</v>
      </c>
      <c r="B356" s="501"/>
      <c r="C356" s="502"/>
      <c r="D356" s="502"/>
      <c r="E356" s="507"/>
      <c r="F356" s="504"/>
      <c r="G356" s="505"/>
      <c r="H356" s="506"/>
      <c r="I356" s="494">
        <f t="shared" si="65"/>
        <v>0</v>
      </c>
      <c r="J356" s="335">
        <f t="shared" si="66"/>
        <v>0</v>
      </c>
      <c r="K356" s="507"/>
      <c r="L356" s="507"/>
      <c r="M356" s="337">
        <f t="shared" si="58"/>
        <v>0</v>
      </c>
      <c r="N356" s="507"/>
      <c r="O356" s="338">
        <f t="shared" si="61"/>
        <v>0</v>
      </c>
      <c r="P356" s="339">
        <f t="shared" si="62"/>
        <v>0</v>
      </c>
      <c r="Q356" s="339">
        <f t="shared" si="63"/>
        <v>0</v>
      </c>
      <c r="R356" s="340">
        <f t="shared" si="64"/>
        <v>0</v>
      </c>
      <c r="S356" s="296">
        <f>IF('8. Wage Rate Penalty'!D356="s",0,IF(J356="N/A; Not eligible, do not fill in remaining columns---&gt;",0,IF(O356="Yes",0,(Q356*R356*'1. General Input'!$D$10))))</f>
        <v>0</v>
      </c>
      <c r="T356" s="269">
        <f>IF('8. Wage Rate Penalty'!D356="H",0,'8. Wage Rate Penalty'!Q356*'1. General Input'!$D$10/52)</f>
        <v>0</v>
      </c>
      <c r="U356" s="271">
        <f t="shared" si="60"/>
        <v>0</v>
      </c>
      <c r="AC356" s="277">
        <f t="shared" si="57"/>
        <v>0</v>
      </c>
    </row>
    <row r="357" spans="1:29" hidden="1" x14ac:dyDescent="0.25">
      <c r="A357" s="265">
        <f t="shared" si="59"/>
        <v>341</v>
      </c>
      <c r="B357" s="501"/>
      <c r="C357" s="502"/>
      <c r="D357" s="502"/>
      <c r="E357" s="507"/>
      <c r="F357" s="504"/>
      <c r="G357" s="505"/>
      <c r="H357" s="506"/>
      <c r="I357" s="494">
        <f t="shared" si="65"/>
        <v>0</v>
      </c>
      <c r="J357" s="335">
        <f t="shared" si="66"/>
        <v>0</v>
      </c>
      <c r="K357" s="507"/>
      <c r="L357" s="507"/>
      <c r="M357" s="337">
        <f t="shared" si="58"/>
        <v>0</v>
      </c>
      <c r="N357" s="507"/>
      <c r="O357" s="338">
        <f t="shared" si="61"/>
        <v>0</v>
      </c>
      <c r="P357" s="339">
        <f t="shared" si="62"/>
        <v>0</v>
      </c>
      <c r="Q357" s="339">
        <f t="shared" si="63"/>
        <v>0</v>
      </c>
      <c r="R357" s="340">
        <f t="shared" si="64"/>
        <v>0</v>
      </c>
      <c r="S357" s="296">
        <f>IF('8. Wage Rate Penalty'!D357="s",0,IF(J357="N/A; Not eligible, do not fill in remaining columns---&gt;",0,IF(O357="Yes",0,(Q357*R357*'1. General Input'!$D$10))))</f>
        <v>0</v>
      </c>
      <c r="T357" s="269">
        <f>IF('8. Wage Rate Penalty'!D357="H",0,'8. Wage Rate Penalty'!Q357*'1. General Input'!$D$10/52)</f>
        <v>0</v>
      </c>
      <c r="U357" s="271">
        <f t="shared" si="60"/>
        <v>0</v>
      </c>
      <c r="AC357" s="277">
        <f t="shared" si="57"/>
        <v>0</v>
      </c>
    </row>
    <row r="358" spans="1:29" hidden="1" x14ac:dyDescent="0.25">
      <c r="A358" s="265">
        <f t="shared" si="59"/>
        <v>342</v>
      </c>
      <c r="B358" s="501"/>
      <c r="C358" s="502"/>
      <c r="D358" s="502"/>
      <c r="E358" s="507"/>
      <c r="F358" s="504"/>
      <c r="G358" s="505"/>
      <c r="H358" s="506"/>
      <c r="I358" s="494">
        <f t="shared" si="65"/>
        <v>0</v>
      </c>
      <c r="J358" s="335">
        <f t="shared" si="66"/>
        <v>0</v>
      </c>
      <c r="K358" s="507"/>
      <c r="L358" s="507"/>
      <c r="M358" s="337">
        <f t="shared" si="58"/>
        <v>0</v>
      </c>
      <c r="N358" s="507"/>
      <c r="O358" s="338">
        <f t="shared" si="61"/>
        <v>0</v>
      </c>
      <c r="P358" s="339">
        <f t="shared" si="62"/>
        <v>0</v>
      </c>
      <c r="Q358" s="339">
        <f t="shared" si="63"/>
        <v>0</v>
      </c>
      <c r="R358" s="340">
        <f t="shared" si="64"/>
        <v>0</v>
      </c>
      <c r="S358" s="296">
        <f>IF('8. Wage Rate Penalty'!D358="s",0,IF(J358="N/A; Not eligible, do not fill in remaining columns---&gt;",0,IF(O358="Yes",0,(Q358*R358*'1. General Input'!$D$10))))</f>
        <v>0</v>
      </c>
      <c r="T358" s="269">
        <f>IF('8. Wage Rate Penalty'!D358="H",0,'8. Wage Rate Penalty'!Q358*'1. General Input'!$D$10/52)</f>
        <v>0</v>
      </c>
      <c r="U358" s="271">
        <f t="shared" si="60"/>
        <v>0</v>
      </c>
      <c r="AC358" s="277">
        <f t="shared" si="57"/>
        <v>0</v>
      </c>
    </row>
    <row r="359" spans="1:29" hidden="1" x14ac:dyDescent="0.25">
      <c r="A359" s="265">
        <f t="shared" si="59"/>
        <v>343</v>
      </c>
      <c r="B359" s="501"/>
      <c r="C359" s="502"/>
      <c r="D359" s="502"/>
      <c r="E359" s="507"/>
      <c r="F359" s="504"/>
      <c r="G359" s="505"/>
      <c r="H359" s="506"/>
      <c r="I359" s="494">
        <f t="shared" si="65"/>
        <v>0</v>
      </c>
      <c r="J359" s="335">
        <f t="shared" si="66"/>
        <v>0</v>
      </c>
      <c r="K359" s="507"/>
      <c r="L359" s="507"/>
      <c r="M359" s="337">
        <f t="shared" si="58"/>
        <v>0</v>
      </c>
      <c r="N359" s="507"/>
      <c r="O359" s="338">
        <f t="shared" si="61"/>
        <v>0</v>
      </c>
      <c r="P359" s="339">
        <f t="shared" si="62"/>
        <v>0</v>
      </c>
      <c r="Q359" s="339">
        <f t="shared" si="63"/>
        <v>0</v>
      </c>
      <c r="R359" s="340">
        <f t="shared" si="64"/>
        <v>0</v>
      </c>
      <c r="S359" s="296">
        <f>IF('8. Wage Rate Penalty'!D359="s",0,IF(J359="N/A; Not eligible, do not fill in remaining columns---&gt;",0,IF(O359="Yes",0,(Q359*R359*'1. General Input'!$D$10))))</f>
        <v>0</v>
      </c>
      <c r="T359" s="269">
        <f>IF('8. Wage Rate Penalty'!D359="H",0,'8. Wage Rate Penalty'!Q359*'1. General Input'!$D$10/52)</f>
        <v>0</v>
      </c>
      <c r="U359" s="271">
        <f t="shared" si="60"/>
        <v>0</v>
      </c>
      <c r="AC359" s="277">
        <f t="shared" si="57"/>
        <v>0</v>
      </c>
    </row>
    <row r="360" spans="1:29" hidden="1" x14ac:dyDescent="0.25">
      <c r="A360" s="265">
        <f t="shared" si="59"/>
        <v>344</v>
      </c>
      <c r="B360" s="501"/>
      <c r="C360" s="502"/>
      <c r="D360" s="502"/>
      <c r="E360" s="507"/>
      <c r="F360" s="504"/>
      <c r="G360" s="505"/>
      <c r="H360" s="506"/>
      <c r="I360" s="494">
        <f t="shared" si="65"/>
        <v>0</v>
      </c>
      <c r="J360" s="335">
        <f t="shared" si="66"/>
        <v>0</v>
      </c>
      <c r="K360" s="507"/>
      <c r="L360" s="507"/>
      <c r="M360" s="337">
        <f t="shared" si="58"/>
        <v>0</v>
      </c>
      <c r="N360" s="507"/>
      <c r="O360" s="338">
        <f t="shared" si="61"/>
        <v>0</v>
      </c>
      <c r="P360" s="339">
        <f t="shared" si="62"/>
        <v>0</v>
      </c>
      <c r="Q360" s="339">
        <f t="shared" si="63"/>
        <v>0</v>
      </c>
      <c r="R360" s="340">
        <f t="shared" si="64"/>
        <v>0</v>
      </c>
      <c r="S360" s="296">
        <f>IF('8. Wage Rate Penalty'!D360="s",0,IF(J360="N/A; Not eligible, do not fill in remaining columns---&gt;",0,IF(O360="Yes",0,(Q360*R360*'1. General Input'!$D$10))))</f>
        <v>0</v>
      </c>
      <c r="T360" s="269">
        <f>IF('8. Wage Rate Penalty'!D360="H",0,'8. Wage Rate Penalty'!Q360*'1. General Input'!$D$10/52)</f>
        <v>0</v>
      </c>
      <c r="U360" s="271">
        <f t="shared" si="60"/>
        <v>0</v>
      </c>
      <c r="AC360" s="277">
        <f t="shared" si="57"/>
        <v>0</v>
      </c>
    </row>
    <row r="361" spans="1:29" hidden="1" x14ac:dyDescent="0.25">
      <c r="A361" s="265">
        <f t="shared" si="59"/>
        <v>345</v>
      </c>
      <c r="B361" s="501"/>
      <c r="C361" s="502"/>
      <c r="D361" s="502"/>
      <c r="E361" s="507"/>
      <c r="F361" s="504"/>
      <c r="G361" s="505"/>
      <c r="H361" s="506"/>
      <c r="I361" s="494">
        <f t="shared" si="65"/>
        <v>0</v>
      </c>
      <c r="J361" s="335">
        <f t="shared" si="66"/>
        <v>0</v>
      </c>
      <c r="K361" s="507"/>
      <c r="L361" s="507"/>
      <c r="M361" s="337">
        <f t="shared" si="58"/>
        <v>0</v>
      </c>
      <c r="N361" s="507"/>
      <c r="O361" s="338">
        <f t="shared" si="61"/>
        <v>0</v>
      </c>
      <c r="P361" s="339">
        <f t="shared" si="62"/>
        <v>0</v>
      </c>
      <c r="Q361" s="339">
        <f t="shared" si="63"/>
        <v>0</v>
      </c>
      <c r="R361" s="340">
        <f t="shared" si="64"/>
        <v>0</v>
      </c>
      <c r="S361" s="296">
        <f>IF('8. Wage Rate Penalty'!D361="s",0,IF(J361="N/A; Not eligible, do not fill in remaining columns---&gt;",0,IF(O361="Yes",0,(Q361*R361*'1. General Input'!$D$10))))</f>
        <v>0</v>
      </c>
      <c r="T361" s="269">
        <f>IF('8. Wage Rate Penalty'!D361="H",0,'8. Wage Rate Penalty'!Q361*'1. General Input'!$D$10/52)</f>
        <v>0</v>
      </c>
      <c r="U361" s="271">
        <f t="shared" si="60"/>
        <v>0</v>
      </c>
      <c r="AC361" s="277">
        <f t="shared" si="57"/>
        <v>0</v>
      </c>
    </row>
    <row r="362" spans="1:29" hidden="1" x14ac:dyDescent="0.25">
      <c r="A362" s="265">
        <f t="shared" si="59"/>
        <v>346</v>
      </c>
      <c r="B362" s="501"/>
      <c r="C362" s="502"/>
      <c r="D362" s="502"/>
      <c r="E362" s="507"/>
      <c r="F362" s="504"/>
      <c r="G362" s="505"/>
      <c r="H362" s="506"/>
      <c r="I362" s="494">
        <f t="shared" si="65"/>
        <v>0</v>
      </c>
      <c r="J362" s="335">
        <f t="shared" si="66"/>
        <v>0</v>
      </c>
      <c r="K362" s="507"/>
      <c r="L362" s="507"/>
      <c r="M362" s="337">
        <f t="shared" si="58"/>
        <v>0</v>
      </c>
      <c r="N362" s="507"/>
      <c r="O362" s="338">
        <f t="shared" si="61"/>
        <v>0</v>
      </c>
      <c r="P362" s="339">
        <f t="shared" si="62"/>
        <v>0</v>
      </c>
      <c r="Q362" s="339">
        <f t="shared" si="63"/>
        <v>0</v>
      </c>
      <c r="R362" s="340">
        <f t="shared" si="64"/>
        <v>0</v>
      </c>
      <c r="S362" s="296">
        <f>IF('8. Wage Rate Penalty'!D362="s",0,IF(J362="N/A; Not eligible, do not fill in remaining columns---&gt;",0,IF(O362="Yes",0,(Q362*R362*'1. General Input'!$D$10))))</f>
        <v>0</v>
      </c>
      <c r="T362" s="269">
        <f>IF('8. Wage Rate Penalty'!D362="H",0,'8. Wage Rate Penalty'!Q362*'1. General Input'!$D$10/52)</f>
        <v>0</v>
      </c>
      <c r="U362" s="271">
        <f t="shared" si="60"/>
        <v>0</v>
      </c>
      <c r="AC362" s="277">
        <f t="shared" si="57"/>
        <v>0</v>
      </c>
    </row>
    <row r="363" spans="1:29" hidden="1" x14ac:dyDescent="0.25">
      <c r="A363" s="265">
        <f t="shared" si="59"/>
        <v>347</v>
      </c>
      <c r="B363" s="501"/>
      <c r="C363" s="502"/>
      <c r="D363" s="502"/>
      <c r="E363" s="507"/>
      <c r="F363" s="504"/>
      <c r="G363" s="505"/>
      <c r="H363" s="506"/>
      <c r="I363" s="494">
        <f t="shared" si="65"/>
        <v>0</v>
      </c>
      <c r="J363" s="335">
        <f t="shared" si="66"/>
        <v>0</v>
      </c>
      <c r="K363" s="507"/>
      <c r="L363" s="507"/>
      <c r="M363" s="337">
        <f t="shared" si="58"/>
        <v>0</v>
      </c>
      <c r="N363" s="507"/>
      <c r="O363" s="338">
        <f t="shared" si="61"/>
        <v>0</v>
      </c>
      <c r="P363" s="339">
        <f t="shared" si="62"/>
        <v>0</v>
      </c>
      <c r="Q363" s="339">
        <f t="shared" si="63"/>
        <v>0</v>
      </c>
      <c r="R363" s="340">
        <f t="shared" si="64"/>
        <v>0</v>
      </c>
      <c r="S363" s="296">
        <f>IF('8. Wage Rate Penalty'!D363="s",0,IF(J363="N/A; Not eligible, do not fill in remaining columns---&gt;",0,IF(O363="Yes",0,(Q363*R363*'1. General Input'!$D$10))))</f>
        <v>0</v>
      </c>
      <c r="T363" s="269">
        <f>IF('8. Wage Rate Penalty'!D363="H",0,'8. Wage Rate Penalty'!Q363*'1. General Input'!$D$10/52)</f>
        <v>0</v>
      </c>
      <c r="U363" s="271">
        <f t="shared" si="60"/>
        <v>0</v>
      </c>
      <c r="AC363" s="277">
        <f t="shared" si="57"/>
        <v>0</v>
      </c>
    </row>
    <row r="364" spans="1:29" hidden="1" x14ac:dyDescent="0.25">
      <c r="A364" s="265">
        <f t="shared" si="59"/>
        <v>348</v>
      </c>
      <c r="B364" s="501"/>
      <c r="C364" s="502"/>
      <c r="D364" s="502"/>
      <c r="E364" s="507"/>
      <c r="F364" s="504"/>
      <c r="G364" s="505"/>
      <c r="H364" s="506"/>
      <c r="I364" s="494">
        <f t="shared" si="65"/>
        <v>0</v>
      </c>
      <c r="J364" s="335">
        <f t="shared" si="66"/>
        <v>0</v>
      </c>
      <c r="K364" s="507"/>
      <c r="L364" s="507"/>
      <c r="M364" s="337">
        <f t="shared" si="58"/>
        <v>0</v>
      </c>
      <c r="N364" s="507"/>
      <c r="O364" s="338">
        <f t="shared" si="61"/>
        <v>0</v>
      </c>
      <c r="P364" s="339">
        <f t="shared" si="62"/>
        <v>0</v>
      </c>
      <c r="Q364" s="339">
        <f t="shared" si="63"/>
        <v>0</v>
      </c>
      <c r="R364" s="340">
        <f t="shared" si="64"/>
        <v>0</v>
      </c>
      <c r="S364" s="296">
        <f>IF('8. Wage Rate Penalty'!D364="s",0,IF(J364="N/A; Not eligible, do not fill in remaining columns---&gt;",0,IF(O364="Yes",0,(Q364*R364*'1. General Input'!$D$10))))</f>
        <v>0</v>
      </c>
      <c r="T364" s="269">
        <f>IF('8. Wage Rate Penalty'!D364="H",0,'8. Wage Rate Penalty'!Q364*'1. General Input'!$D$10/52)</f>
        <v>0</v>
      </c>
      <c r="U364" s="271">
        <f t="shared" si="60"/>
        <v>0</v>
      </c>
      <c r="AC364" s="277">
        <f t="shared" si="57"/>
        <v>0</v>
      </c>
    </row>
    <row r="365" spans="1:29" hidden="1" x14ac:dyDescent="0.25">
      <c r="A365" s="265">
        <f t="shared" si="59"/>
        <v>349</v>
      </c>
      <c r="B365" s="501"/>
      <c r="C365" s="502"/>
      <c r="D365" s="502"/>
      <c r="E365" s="507"/>
      <c r="F365" s="504"/>
      <c r="G365" s="505"/>
      <c r="H365" s="506"/>
      <c r="I365" s="494">
        <f t="shared" si="65"/>
        <v>0</v>
      </c>
      <c r="J365" s="335">
        <f t="shared" si="66"/>
        <v>0</v>
      </c>
      <c r="K365" s="507"/>
      <c r="L365" s="507"/>
      <c r="M365" s="337">
        <f t="shared" si="58"/>
        <v>0</v>
      </c>
      <c r="N365" s="507"/>
      <c r="O365" s="338">
        <f t="shared" si="61"/>
        <v>0</v>
      </c>
      <c r="P365" s="339">
        <f t="shared" si="62"/>
        <v>0</v>
      </c>
      <c r="Q365" s="339">
        <f t="shared" si="63"/>
        <v>0</v>
      </c>
      <c r="R365" s="340">
        <f t="shared" si="64"/>
        <v>0</v>
      </c>
      <c r="S365" s="296">
        <f>IF('8. Wage Rate Penalty'!D365="s",0,IF(J365="N/A; Not eligible, do not fill in remaining columns---&gt;",0,IF(O365="Yes",0,(Q365*R365*'1. General Input'!$D$10))))</f>
        <v>0</v>
      </c>
      <c r="T365" s="269">
        <f>IF('8. Wage Rate Penalty'!D365="H",0,'8. Wage Rate Penalty'!Q365*'1. General Input'!$D$10/52)</f>
        <v>0</v>
      </c>
      <c r="U365" s="271">
        <f t="shared" si="60"/>
        <v>0</v>
      </c>
      <c r="AC365" s="277">
        <f t="shared" si="57"/>
        <v>0</v>
      </c>
    </row>
    <row r="366" spans="1:29" hidden="1" x14ac:dyDescent="0.25">
      <c r="A366" s="265">
        <f t="shared" si="59"/>
        <v>350</v>
      </c>
      <c r="B366" s="501"/>
      <c r="C366" s="502"/>
      <c r="D366" s="502"/>
      <c r="E366" s="507"/>
      <c r="F366" s="504"/>
      <c r="G366" s="505"/>
      <c r="H366" s="506"/>
      <c r="I366" s="494">
        <f t="shared" si="65"/>
        <v>0</v>
      </c>
      <c r="J366" s="335">
        <f t="shared" si="66"/>
        <v>0</v>
      </c>
      <c r="K366" s="507"/>
      <c r="L366" s="507"/>
      <c r="M366" s="337">
        <f t="shared" si="58"/>
        <v>0</v>
      </c>
      <c r="N366" s="507"/>
      <c r="O366" s="338">
        <f t="shared" si="61"/>
        <v>0</v>
      </c>
      <c r="P366" s="339">
        <f t="shared" si="62"/>
        <v>0</v>
      </c>
      <c r="Q366" s="339">
        <f t="shared" si="63"/>
        <v>0</v>
      </c>
      <c r="R366" s="340">
        <f t="shared" si="64"/>
        <v>0</v>
      </c>
      <c r="S366" s="296">
        <f>IF('8. Wage Rate Penalty'!D366="s",0,IF(J366="N/A; Not eligible, do not fill in remaining columns---&gt;",0,IF(O366="Yes",0,(Q366*R366*'1. General Input'!$D$10))))</f>
        <v>0</v>
      </c>
      <c r="T366" s="269">
        <f>IF('8. Wage Rate Penalty'!D366="H",0,'8. Wage Rate Penalty'!Q366*'1. General Input'!$D$10/52)</f>
        <v>0</v>
      </c>
      <c r="U366" s="271">
        <f t="shared" si="60"/>
        <v>0</v>
      </c>
      <c r="AC366" s="277">
        <f t="shared" si="57"/>
        <v>0</v>
      </c>
    </row>
    <row r="367" spans="1:29" hidden="1" x14ac:dyDescent="0.25">
      <c r="A367" s="265">
        <f t="shared" si="59"/>
        <v>351</v>
      </c>
      <c r="B367" s="501"/>
      <c r="C367" s="502"/>
      <c r="D367" s="502"/>
      <c r="E367" s="507"/>
      <c r="F367" s="504"/>
      <c r="G367" s="505"/>
      <c r="H367" s="506"/>
      <c r="I367" s="494">
        <f t="shared" si="65"/>
        <v>0</v>
      </c>
      <c r="J367" s="335">
        <f t="shared" si="66"/>
        <v>0</v>
      </c>
      <c r="K367" s="507"/>
      <c r="L367" s="507"/>
      <c r="M367" s="337">
        <f t="shared" si="58"/>
        <v>0</v>
      </c>
      <c r="N367" s="507"/>
      <c r="O367" s="338">
        <f t="shared" si="61"/>
        <v>0</v>
      </c>
      <c r="P367" s="339">
        <f t="shared" si="62"/>
        <v>0</v>
      </c>
      <c r="Q367" s="339">
        <f t="shared" si="63"/>
        <v>0</v>
      </c>
      <c r="R367" s="340">
        <f t="shared" si="64"/>
        <v>0</v>
      </c>
      <c r="S367" s="296">
        <f>IF('8. Wage Rate Penalty'!D367="s",0,IF(J367="N/A; Not eligible, do not fill in remaining columns---&gt;",0,IF(O367="Yes",0,(Q367*R367*'1. General Input'!$D$10))))</f>
        <v>0</v>
      </c>
      <c r="T367" s="269">
        <f>IF('8. Wage Rate Penalty'!D367="H",0,'8. Wage Rate Penalty'!Q367*'1. General Input'!$D$10/52)</f>
        <v>0</v>
      </c>
      <c r="U367" s="271">
        <f t="shared" si="60"/>
        <v>0</v>
      </c>
      <c r="AC367" s="277">
        <f t="shared" si="57"/>
        <v>0</v>
      </c>
    </row>
    <row r="368" spans="1:29" hidden="1" x14ac:dyDescent="0.25">
      <c r="A368" s="265">
        <f t="shared" si="59"/>
        <v>352</v>
      </c>
      <c r="B368" s="501"/>
      <c r="C368" s="502"/>
      <c r="D368" s="502"/>
      <c r="E368" s="507"/>
      <c r="F368" s="504"/>
      <c r="G368" s="505"/>
      <c r="H368" s="506"/>
      <c r="I368" s="494">
        <f t="shared" si="65"/>
        <v>0</v>
      </c>
      <c r="J368" s="335">
        <f t="shared" si="66"/>
        <v>0</v>
      </c>
      <c r="K368" s="507"/>
      <c r="L368" s="507"/>
      <c r="M368" s="337">
        <f t="shared" si="58"/>
        <v>0</v>
      </c>
      <c r="N368" s="507"/>
      <c r="O368" s="338">
        <f t="shared" si="61"/>
        <v>0</v>
      </c>
      <c r="P368" s="339">
        <f t="shared" si="62"/>
        <v>0</v>
      </c>
      <c r="Q368" s="339">
        <f t="shared" si="63"/>
        <v>0</v>
      </c>
      <c r="R368" s="340">
        <f t="shared" si="64"/>
        <v>0</v>
      </c>
      <c r="S368" s="296">
        <f>IF('8. Wage Rate Penalty'!D368="s",0,IF(J368="N/A; Not eligible, do not fill in remaining columns---&gt;",0,IF(O368="Yes",0,(Q368*R368*'1. General Input'!$D$10))))</f>
        <v>0</v>
      </c>
      <c r="T368" s="269">
        <f>IF('8. Wage Rate Penalty'!D368="H",0,'8. Wage Rate Penalty'!Q368*'1. General Input'!$D$10/52)</f>
        <v>0</v>
      </c>
      <c r="U368" s="271">
        <f t="shared" si="60"/>
        <v>0</v>
      </c>
      <c r="AC368" s="277">
        <f t="shared" si="57"/>
        <v>0</v>
      </c>
    </row>
    <row r="369" spans="1:29" hidden="1" x14ac:dyDescent="0.25">
      <c r="A369" s="265">
        <f t="shared" si="59"/>
        <v>353</v>
      </c>
      <c r="B369" s="501"/>
      <c r="C369" s="502"/>
      <c r="D369" s="502"/>
      <c r="E369" s="507"/>
      <c r="F369" s="504"/>
      <c r="G369" s="505"/>
      <c r="H369" s="506"/>
      <c r="I369" s="494">
        <f t="shared" si="65"/>
        <v>0</v>
      </c>
      <c r="J369" s="335">
        <f t="shared" si="66"/>
        <v>0</v>
      </c>
      <c r="K369" s="507"/>
      <c r="L369" s="507"/>
      <c r="M369" s="337">
        <f t="shared" si="58"/>
        <v>0</v>
      </c>
      <c r="N369" s="507"/>
      <c r="O369" s="338">
        <f t="shared" si="61"/>
        <v>0</v>
      </c>
      <c r="P369" s="339">
        <f t="shared" si="62"/>
        <v>0</v>
      </c>
      <c r="Q369" s="339">
        <f t="shared" si="63"/>
        <v>0</v>
      </c>
      <c r="R369" s="340">
        <f t="shared" si="64"/>
        <v>0</v>
      </c>
      <c r="S369" s="296">
        <f>IF('8. Wage Rate Penalty'!D369="s",0,IF(J369="N/A; Not eligible, do not fill in remaining columns---&gt;",0,IF(O369="Yes",0,(Q369*R369*'1. General Input'!$D$10))))</f>
        <v>0</v>
      </c>
      <c r="T369" s="269">
        <f>IF('8. Wage Rate Penalty'!D369="H",0,'8. Wage Rate Penalty'!Q369*'1. General Input'!$D$10/52)</f>
        <v>0</v>
      </c>
      <c r="U369" s="271">
        <f t="shared" si="60"/>
        <v>0</v>
      </c>
      <c r="AC369" s="277">
        <f t="shared" si="57"/>
        <v>0</v>
      </c>
    </row>
    <row r="370" spans="1:29" hidden="1" x14ac:dyDescent="0.25">
      <c r="A370" s="265">
        <f t="shared" si="59"/>
        <v>354</v>
      </c>
      <c r="B370" s="501"/>
      <c r="C370" s="502"/>
      <c r="D370" s="502"/>
      <c r="E370" s="507"/>
      <c r="F370" s="504"/>
      <c r="G370" s="505"/>
      <c r="H370" s="506"/>
      <c r="I370" s="494">
        <f t="shared" si="65"/>
        <v>0</v>
      </c>
      <c r="J370" s="335">
        <f t="shared" si="66"/>
        <v>0</v>
      </c>
      <c r="K370" s="507"/>
      <c r="L370" s="507"/>
      <c r="M370" s="337">
        <f t="shared" si="58"/>
        <v>0</v>
      </c>
      <c r="N370" s="507"/>
      <c r="O370" s="338">
        <f t="shared" si="61"/>
        <v>0</v>
      </c>
      <c r="P370" s="339">
        <f t="shared" si="62"/>
        <v>0</v>
      </c>
      <c r="Q370" s="339">
        <f t="shared" si="63"/>
        <v>0</v>
      </c>
      <c r="R370" s="340">
        <f t="shared" si="64"/>
        <v>0</v>
      </c>
      <c r="S370" s="296">
        <f>IF('8. Wage Rate Penalty'!D370="s",0,IF(J370="N/A; Not eligible, do not fill in remaining columns---&gt;",0,IF(O370="Yes",0,(Q370*R370*'1. General Input'!$D$10))))</f>
        <v>0</v>
      </c>
      <c r="T370" s="269">
        <f>IF('8. Wage Rate Penalty'!D370="H",0,'8. Wage Rate Penalty'!Q370*'1. General Input'!$D$10/52)</f>
        <v>0</v>
      </c>
      <c r="U370" s="271">
        <f t="shared" si="60"/>
        <v>0</v>
      </c>
      <c r="AC370" s="277">
        <f t="shared" si="57"/>
        <v>0</v>
      </c>
    </row>
    <row r="371" spans="1:29" hidden="1" x14ac:dyDescent="0.25">
      <c r="A371" s="265">
        <f t="shared" si="59"/>
        <v>355</v>
      </c>
      <c r="B371" s="501"/>
      <c r="C371" s="502"/>
      <c r="D371" s="502"/>
      <c r="E371" s="507"/>
      <c r="F371" s="504"/>
      <c r="G371" s="505"/>
      <c r="H371" s="506"/>
      <c r="I371" s="494">
        <f t="shared" si="65"/>
        <v>0</v>
      </c>
      <c r="J371" s="335">
        <f t="shared" si="66"/>
        <v>0</v>
      </c>
      <c r="K371" s="507"/>
      <c r="L371" s="507"/>
      <c r="M371" s="337">
        <f t="shared" si="58"/>
        <v>0</v>
      </c>
      <c r="N371" s="507"/>
      <c r="O371" s="338">
        <f t="shared" si="61"/>
        <v>0</v>
      </c>
      <c r="P371" s="339">
        <f t="shared" si="62"/>
        <v>0</v>
      </c>
      <c r="Q371" s="339">
        <f t="shared" si="63"/>
        <v>0</v>
      </c>
      <c r="R371" s="340">
        <f t="shared" si="64"/>
        <v>0</v>
      </c>
      <c r="S371" s="296">
        <f>IF('8. Wage Rate Penalty'!D371="s",0,IF(J371="N/A; Not eligible, do not fill in remaining columns---&gt;",0,IF(O371="Yes",0,(Q371*R371*'1. General Input'!$D$10))))</f>
        <v>0</v>
      </c>
      <c r="T371" s="269">
        <f>IF('8. Wage Rate Penalty'!D371="H",0,'8. Wage Rate Penalty'!Q371*'1. General Input'!$D$10/52)</f>
        <v>0</v>
      </c>
      <c r="U371" s="271">
        <f t="shared" si="60"/>
        <v>0</v>
      </c>
      <c r="AC371" s="277">
        <f t="shared" si="57"/>
        <v>0</v>
      </c>
    </row>
    <row r="372" spans="1:29" hidden="1" x14ac:dyDescent="0.25">
      <c r="A372" s="265">
        <f t="shared" si="59"/>
        <v>356</v>
      </c>
      <c r="B372" s="501"/>
      <c r="C372" s="502"/>
      <c r="D372" s="502"/>
      <c r="E372" s="507"/>
      <c r="F372" s="504"/>
      <c r="G372" s="505"/>
      <c r="H372" s="506"/>
      <c r="I372" s="494">
        <f t="shared" si="65"/>
        <v>0</v>
      </c>
      <c r="J372" s="335">
        <f t="shared" si="66"/>
        <v>0</v>
      </c>
      <c r="K372" s="507"/>
      <c r="L372" s="507"/>
      <c r="M372" s="337">
        <f t="shared" si="58"/>
        <v>0</v>
      </c>
      <c r="N372" s="507"/>
      <c r="O372" s="338">
        <f t="shared" si="61"/>
        <v>0</v>
      </c>
      <c r="P372" s="339">
        <f t="shared" si="62"/>
        <v>0</v>
      </c>
      <c r="Q372" s="339">
        <f t="shared" si="63"/>
        <v>0</v>
      </c>
      <c r="R372" s="340">
        <f t="shared" si="64"/>
        <v>0</v>
      </c>
      <c r="S372" s="296">
        <f>IF('8. Wage Rate Penalty'!D372="s",0,IF(J372="N/A; Not eligible, do not fill in remaining columns---&gt;",0,IF(O372="Yes",0,(Q372*R372*'1. General Input'!$D$10))))</f>
        <v>0</v>
      </c>
      <c r="T372" s="269">
        <f>IF('8. Wage Rate Penalty'!D372="H",0,'8. Wage Rate Penalty'!Q372*'1. General Input'!$D$10/52)</f>
        <v>0</v>
      </c>
      <c r="U372" s="271">
        <f t="shared" si="60"/>
        <v>0</v>
      </c>
      <c r="AC372" s="277">
        <f t="shared" si="57"/>
        <v>0</v>
      </c>
    </row>
    <row r="373" spans="1:29" hidden="1" x14ac:dyDescent="0.25">
      <c r="A373" s="265">
        <f t="shared" si="59"/>
        <v>357</v>
      </c>
      <c r="B373" s="501"/>
      <c r="C373" s="502"/>
      <c r="D373" s="502"/>
      <c r="E373" s="507"/>
      <c r="F373" s="504"/>
      <c r="G373" s="505"/>
      <c r="H373" s="506"/>
      <c r="I373" s="494">
        <f t="shared" si="65"/>
        <v>0</v>
      </c>
      <c r="J373" s="335">
        <f t="shared" si="66"/>
        <v>0</v>
      </c>
      <c r="K373" s="507"/>
      <c r="L373" s="507"/>
      <c r="M373" s="337">
        <f t="shared" si="58"/>
        <v>0</v>
      </c>
      <c r="N373" s="507"/>
      <c r="O373" s="338">
        <f t="shared" si="61"/>
        <v>0</v>
      </c>
      <c r="P373" s="339">
        <f t="shared" si="62"/>
        <v>0</v>
      </c>
      <c r="Q373" s="339">
        <f t="shared" si="63"/>
        <v>0</v>
      </c>
      <c r="R373" s="340">
        <f t="shared" si="64"/>
        <v>0</v>
      </c>
      <c r="S373" s="296">
        <f>IF('8. Wage Rate Penalty'!D373="s",0,IF(J373="N/A; Not eligible, do not fill in remaining columns---&gt;",0,IF(O373="Yes",0,(Q373*R373*'1. General Input'!$D$10))))</f>
        <v>0</v>
      </c>
      <c r="T373" s="269">
        <f>IF('8. Wage Rate Penalty'!D373="H",0,'8. Wage Rate Penalty'!Q373*'1. General Input'!$D$10/52)</f>
        <v>0</v>
      </c>
      <c r="U373" s="271">
        <f t="shared" si="60"/>
        <v>0</v>
      </c>
      <c r="AC373" s="277">
        <f t="shared" si="57"/>
        <v>0</v>
      </c>
    </row>
    <row r="374" spans="1:29" hidden="1" x14ac:dyDescent="0.25">
      <c r="A374" s="265">
        <f t="shared" si="59"/>
        <v>358</v>
      </c>
      <c r="B374" s="501"/>
      <c r="C374" s="502"/>
      <c r="D374" s="502"/>
      <c r="E374" s="507"/>
      <c r="F374" s="504"/>
      <c r="G374" s="505"/>
      <c r="H374" s="506"/>
      <c r="I374" s="494">
        <f t="shared" si="65"/>
        <v>0</v>
      </c>
      <c r="J374" s="335">
        <f t="shared" si="66"/>
        <v>0</v>
      </c>
      <c r="K374" s="507"/>
      <c r="L374" s="507"/>
      <c r="M374" s="337">
        <f t="shared" si="58"/>
        <v>0</v>
      </c>
      <c r="N374" s="507"/>
      <c r="O374" s="338">
        <f t="shared" si="61"/>
        <v>0</v>
      </c>
      <c r="P374" s="339">
        <f t="shared" si="62"/>
        <v>0</v>
      </c>
      <c r="Q374" s="339">
        <f t="shared" si="63"/>
        <v>0</v>
      </c>
      <c r="R374" s="340">
        <f t="shared" si="64"/>
        <v>0</v>
      </c>
      <c r="S374" s="296">
        <f>IF('8. Wage Rate Penalty'!D374="s",0,IF(J374="N/A; Not eligible, do not fill in remaining columns---&gt;",0,IF(O374="Yes",0,(Q374*R374*'1. General Input'!$D$10))))</f>
        <v>0</v>
      </c>
      <c r="T374" s="269">
        <f>IF('8. Wage Rate Penalty'!D374="H",0,'8. Wage Rate Penalty'!Q374*'1. General Input'!$D$10/52)</f>
        <v>0</v>
      </c>
      <c r="U374" s="271">
        <f t="shared" si="60"/>
        <v>0</v>
      </c>
      <c r="AC374" s="277">
        <f t="shared" si="57"/>
        <v>0</v>
      </c>
    </row>
    <row r="375" spans="1:29" hidden="1" x14ac:dyDescent="0.25">
      <c r="A375" s="265">
        <f t="shared" si="59"/>
        <v>359</v>
      </c>
      <c r="B375" s="501"/>
      <c r="C375" s="502"/>
      <c r="D375" s="502"/>
      <c r="E375" s="507"/>
      <c r="F375" s="504"/>
      <c r="G375" s="505"/>
      <c r="H375" s="506"/>
      <c r="I375" s="494">
        <f t="shared" si="65"/>
        <v>0</v>
      </c>
      <c r="J375" s="335">
        <f t="shared" si="66"/>
        <v>0</v>
      </c>
      <c r="K375" s="507"/>
      <c r="L375" s="507"/>
      <c r="M375" s="337">
        <f t="shared" si="58"/>
        <v>0</v>
      </c>
      <c r="N375" s="507"/>
      <c r="O375" s="338">
        <f t="shared" si="61"/>
        <v>0</v>
      </c>
      <c r="P375" s="339">
        <f t="shared" si="62"/>
        <v>0</v>
      </c>
      <c r="Q375" s="339">
        <f t="shared" si="63"/>
        <v>0</v>
      </c>
      <c r="R375" s="340">
        <f t="shared" si="64"/>
        <v>0</v>
      </c>
      <c r="S375" s="296">
        <f>IF('8. Wage Rate Penalty'!D375="s",0,IF(J375="N/A; Not eligible, do not fill in remaining columns---&gt;",0,IF(O375="Yes",0,(Q375*R375*'1. General Input'!$D$10))))</f>
        <v>0</v>
      </c>
      <c r="T375" s="269">
        <f>IF('8. Wage Rate Penalty'!D375="H",0,'8. Wage Rate Penalty'!Q375*'1. General Input'!$D$10/52)</f>
        <v>0</v>
      </c>
      <c r="U375" s="271">
        <f t="shared" si="60"/>
        <v>0</v>
      </c>
      <c r="AC375" s="277">
        <f t="shared" si="57"/>
        <v>0</v>
      </c>
    </row>
    <row r="376" spans="1:29" hidden="1" x14ac:dyDescent="0.25">
      <c r="A376" s="265">
        <f t="shared" si="59"/>
        <v>360</v>
      </c>
      <c r="B376" s="501"/>
      <c r="C376" s="502"/>
      <c r="D376" s="502"/>
      <c r="E376" s="507"/>
      <c r="F376" s="504"/>
      <c r="G376" s="505"/>
      <c r="H376" s="506"/>
      <c r="I376" s="494">
        <f t="shared" si="65"/>
        <v>0</v>
      </c>
      <c r="J376" s="335">
        <f t="shared" si="66"/>
        <v>0</v>
      </c>
      <c r="K376" s="507"/>
      <c r="L376" s="507"/>
      <c r="M376" s="337">
        <f t="shared" si="58"/>
        <v>0</v>
      </c>
      <c r="N376" s="507"/>
      <c r="O376" s="338">
        <f t="shared" si="61"/>
        <v>0</v>
      </c>
      <c r="P376" s="339">
        <f t="shared" si="62"/>
        <v>0</v>
      </c>
      <c r="Q376" s="339">
        <f t="shared" si="63"/>
        <v>0</v>
      </c>
      <c r="R376" s="340">
        <f t="shared" si="64"/>
        <v>0</v>
      </c>
      <c r="S376" s="296">
        <f>IF('8. Wage Rate Penalty'!D376="s",0,IF(J376="N/A; Not eligible, do not fill in remaining columns---&gt;",0,IF(O376="Yes",0,(Q376*R376*'1. General Input'!$D$10))))</f>
        <v>0</v>
      </c>
      <c r="T376" s="269">
        <f>IF('8. Wage Rate Penalty'!D376="H",0,'8. Wage Rate Penalty'!Q376*'1. General Input'!$D$10/52)</f>
        <v>0</v>
      </c>
      <c r="U376" s="271">
        <f t="shared" si="60"/>
        <v>0</v>
      </c>
      <c r="AC376" s="277">
        <f t="shared" si="57"/>
        <v>0</v>
      </c>
    </row>
    <row r="377" spans="1:29" hidden="1" x14ac:dyDescent="0.25">
      <c r="A377" s="265">
        <f t="shared" si="59"/>
        <v>361</v>
      </c>
      <c r="B377" s="501"/>
      <c r="C377" s="502"/>
      <c r="D377" s="502"/>
      <c r="E377" s="507"/>
      <c r="F377" s="504"/>
      <c r="G377" s="505"/>
      <c r="H377" s="506"/>
      <c r="I377" s="494">
        <f t="shared" si="65"/>
        <v>0</v>
      </c>
      <c r="J377" s="335">
        <f t="shared" si="66"/>
        <v>0</v>
      </c>
      <c r="K377" s="507"/>
      <c r="L377" s="507"/>
      <c r="M377" s="337">
        <f t="shared" si="58"/>
        <v>0</v>
      </c>
      <c r="N377" s="507"/>
      <c r="O377" s="338">
        <f t="shared" si="61"/>
        <v>0</v>
      </c>
      <c r="P377" s="339">
        <f t="shared" si="62"/>
        <v>0</v>
      </c>
      <c r="Q377" s="339">
        <f t="shared" si="63"/>
        <v>0</v>
      </c>
      <c r="R377" s="340">
        <f t="shared" si="64"/>
        <v>0</v>
      </c>
      <c r="S377" s="296">
        <f>IF('8. Wage Rate Penalty'!D377="s",0,IF(J377="N/A; Not eligible, do not fill in remaining columns---&gt;",0,IF(O377="Yes",0,(Q377*R377*'1. General Input'!$D$10))))</f>
        <v>0</v>
      </c>
      <c r="T377" s="269">
        <f>IF('8. Wage Rate Penalty'!D377="H",0,'8. Wage Rate Penalty'!Q377*'1. General Input'!$D$10/52)</f>
        <v>0</v>
      </c>
      <c r="U377" s="271">
        <f t="shared" si="60"/>
        <v>0</v>
      </c>
      <c r="AC377" s="277">
        <f t="shared" si="57"/>
        <v>0</v>
      </c>
    </row>
    <row r="378" spans="1:29" hidden="1" x14ac:dyDescent="0.25">
      <c r="A378" s="265">
        <f t="shared" si="59"/>
        <v>362</v>
      </c>
      <c r="B378" s="501"/>
      <c r="C378" s="502"/>
      <c r="D378" s="502"/>
      <c r="E378" s="507"/>
      <c r="F378" s="504"/>
      <c r="G378" s="505"/>
      <c r="H378" s="506"/>
      <c r="I378" s="494">
        <f t="shared" si="65"/>
        <v>0</v>
      </c>
      <c r="J378" s="335">
        <f t="shared" si="66"/>
        <v>0</v>
      </c>
      <c r="K378" s="507"/>
      <c r="L378" s="507"/>
      <c r="M378" s="337">
        <f t="shared" si="58"/>
        <v>0</v>
      </c>
      <c r="N378" s="507"/>
      <c r="O378" s="338">
        <f t="shared" si="61"/>
        <v>0</v>
      </c>
      <c r="P378" s="339">
        <f t="shared" si="62"/>
        <v>0</v>
      </c>
      <c r="Q378" s="339">
        <f t="shared" si="63"/>
        <v>0</v>
      </c>
      <c r="R378" s="340">
        <f t="shared" si="64"/>
        <v>0</v>
      </c>
      <c r="S378" s="296">
        <f>IF('8. Wage Rate Penalty'!D378="s",0,IF(J378="N/A; Not eligible, do not fill in remaining columns---&gt;",0,IF(O378="Yes",0,(Q378*R378*'1. General Input'!$D$10))))</f>
        <v>0</v>
      </c>
      <c r="T378" s="269">
        <f>IF('8. Wage Rate Penalty'!D378="H",0,'8. Wage Rate Penalty'!Q378*'1. General Input'!$D$10/52)</f>
        <v>0</v>
      </c>
      <c r="U378" s="271">
        <f t="shared" si="60"/>
        <v>0</v>
      </c>
      <c r="AC378" s="277">
        <f t="shared" si="57"/>
        <v>0</v>
      </c>
    </row>
    <row r="379" spans="1:29" hidden="1" x14ac:dyDescent="0.25">
      <c r="A379" s="265">
        <f t="shared" si="59"/>
        <v>363</v>
      </c>
      <c r="B379" s="501"/>
      <c r="C379" s="502"/>
      <c r="D379" s="502"/>
      <c r="E379" s="507"/>
      <c r="F379" s="504"/>
      <c r="G379" s="505"/>
      <c r="H379" s="506"/>
      <c r="I379" s="494">
        <f t="shared" si="65"/>
        <v>0</v>
      </c>
      <c r="J379" s="335">
        <f t="shared" si="66"/>
        <v>0</v>
      </c>
      <c r="K379" s="507"/>
      <c r="L379" s="507"/>
      <c r="M379" s="337">
        <f t="shared" si="58"/>
        <v>0</v>
      </c>
      <c r="N379" s="507"/>
      <c r="O379" s="338">
        <f t="shared" si="61"/>
        <v>0</v>
      </c>
      <c r="P379" s="339">
        <f t="shared" si="62"/>
        <v>0</v>
      </c>
      <c r="Q379" s="339">
        <f t="shared" si="63"/>
        <v>0</v>
      </c>
      <c r="R379" s="340">
        <f t="shared" si="64"/>
        <v>0</v>
      </c>
      <c r="S379" s="296">
        <f>IF('8. Wage Rate Penalty'!D379="s",0,IF(J379="N/A; Not eligible, do not fill in remaining columns---&gt;",0,IF(O379="Yes",0,(Q379*R379*'1. General Input'!$D$10))))</f>
        <v>0</v>
      </c>
      <c r="T379" s="269">
        <f>IF('8. Wage Rate Penalty'!D379="H",0,'8. Wage Rate Penalty'!Q379*'1. General Input'!$D$10/52)</f>
        <v>0</v>
      </c>
      <c r="U379" s="271">
        <f t="shared" si="60"/>
        <v>0</v>
      </c>
      <c r="AC379" s="277">
        <f t="shared" si="57"/>
        <v>0</v>
      </c>
    </row>
    <row r="380" spans="1:29" hidden="1" x14ac:dyDescent="0.25">
      <c r="A380" s="265">
        <f t="shared" si="59"/>
        <v>364</v>
      </c>
      <c r="B380" s="501"/>
      <c r="C380" s="502"/>
      <c r="D380" s="502"/>
      <c r="E380" s="507"/>
      <c r="F380" s="504"/>
      <c r="G380" s="505"/>
      <c r="H380" s="506"/>
      <c r="I380" s="494">
        <f t="shared" si="65"/>
        <v>0</v>
      </c>
      <c r="J380" s="335">
        <f t="shared" si="66"/>
        <v>0</v>
      </c>
      <c r="K380" s="507"/>
      <c r="L380" s="507"/>
      <c r="M380" s="337">
        <f t="shared" si="58"/>
        <v>0</v>
      </c>
      <c r="N380" s="507"/>
      <c r="O380" s="338">
        <f t="shared" si="61"/>
        <v>0</v>
      </c>
      <c r="P380" s="339">
        <f t="shared" si="62"/>
        <v>0</v>
      </c>
      <c r="Q380" s="339">
        <f t="shared" si="63"/>
        <v>0</v>
      </c>
      <c r="R380" s="340">
        <f t="shared" si="64"/>
        <v>0</v>
      </c>
      <c r="S380" s="296">
        <f>IF('8. Wage Rate Penalty'!D380="s",0,IF(J380="N/A; Not eligible, do not fill in remaining columns---&gt;",0,IF(O380="Yes",0,(Q380*R380*'1. General Input'!$D$10))))</f>
        <v>0</v>
      </c>
      <c r="T380" s="269">
        <f>IF('8. Wage Rate Penalty'!D380="H",0,'8. Wage Rate Penalty'!Q380*'1. General Input'!$D$10/52)</f>
        <v>0</v>
      </c>
      <c r="U380" s="271">
        <f t="shared" si="60"/>
        <v>0</v>
      </c>
      <c r="AC380" s="277">
        <f t="shared" si="57"/>
        <v>0</v>
      </c>
    </row>
    <row r="381" spans="1:29" hidden="1" x14ac:dyDescent="0.25">
      <c r="A381" s="265">
        <f t="shared" si="59"/>
        <v>365</v>
      </c>
      <c r="B381" s="501"/>
      <c r="C381" s="502"/>
      <c r="D381" s="502"/>
      <c r="E381" s="507"/>
      <c r="F381" s="504"/>
      <c r="G381" s="505"/>
      <c r="H381" s="506"/>
      <c r="I381" s="494">
        <f t="shared" si="65"/>
        <v>0</v>
      </c>
      <c r="J381" s="335">
        <f t="shared" si="66"/>
        <v>0</v>
      </c>
      <c r="K381" s="507"/>
      <c r="L381" s="507"/>
      <c r="M381" s="337">
        <f t="shared" si="58"/>
        <v>0</v>
      </c>
      <c r="N381" s="507"/>
      <c r="O381" s="338">
        <f t="shared" si="61"/>
        <v>0</v>
      </c>
      <c r="P381" s="339">
        <f t="shared" si="62"/>
        <v>0</v>
      </c>
      <c r="Q381" s="339">
        <f t="shared" si="63"/>
        <v>0</v>
      </c>
      <c r="R381" s="340">
        <f t="shared" si="64"/>
        <v>0</v>
      </c>
      <c r="S381" s="296">
        <f>IF('8. Wage Rate Penalty'!D381="s",0,IF(J381="N/A; Not eligible, do not fill in remaining columns---&gt;",0,IF(O381="Yes",0,(Q381*R381*'1. General Input'!$D$10))))</f>
        <v>0</v>
      </c>
      <c r="T381" s="269">
        <f>IF('8. Wage Rate Penalty'!D381="H",0,'8. Wage Rate Penalty'!Q381*'1. General Input'!$D$10/52)</f>
        <v>0</v>
      </c>
      <c r="U381" s="271">
        <f t="shared" si="60"/>
        <v>0</v>
      </c>
      <c r="AC381" s="277">
        <f t="shared" si="57"/>
        <v>0</v>
      </c>
    </row>
    <row r="382" spans="1:29" hidden="1" x14ac:dyDescent="0.25">
      <c r="A382" s="265">
        <f t="shared" si="59"/>
        <v>366</v>
      </c>
      <c r="B382" s="501"/>
      <c r="C382" s="502"/>
      <c r="D382" s="502"/>
      <c r="E382" s="507"/>
      <c r="F382" s="504"/>
      <c r="G382" s="505"/>
      <c r="H382" s="506"/>
      <c r="I382" s="494">
        <f t="shared" si="65"/>
        <v>0</v>
      </c>
      <c r="J382" s="335">
        <f t="shared" si="66"/>
        <v>0</v>
      </c>
      <c r="K382" s="507"/>
      <c r="L382" s="507"/>
      <c r="M382" s="337">
        <f t="shared" si="58"/>
        <v>0</v>
      </c>
      <c r="N382" s="507"/>
      <c r="O382" s="338">
        <f t="shared" si="61"/>
        <v>0</v>
      </c>
      <c r="P382" s="339">
        <f t="shared" si="62"/>
        <v>0</v>
      </c>
      <c r="Q382" s="339">
        <f t="shared" si="63"/>
        <v>0</v>
      </c>
      <c r="R382" s="340">
        <f t="shared" si="64"/>
        <v>0</v>
      </c>
      <c r="S382" s="296">
        <f>IF('8. Wage Rate Penalty'!D382="s",0,IF(J382="N/A; Not eligible, do not fill in remaining columns---&gt;",0,IF(O382="Yes",0,(Q382*R382*'1. General Input'!$D$10))))</f>
        <v>0</v>
      </c>
      <c r="T382" s="269">
        <f>IF('8. Wage Rate Penalty'!D382="H",0,'8. Wage Rate Penalty'!Q382*'1. General Input'!$D$10/52)</f>
        <v>0</v>
      </c>
      <c r="U382" s="271">
        <f t="shared" si="60"/>
        <v>0</v>
      </c>
      <c r="AC382" s="277">
        <f t="shared" si="57"/>
        <v>0</v>
      </c>
    </row>
    <row r="383" spans="1:29" hidden="1" x14ac:dyDescent="0.25">
      <c r="A383" s="265">
        <f t="shared" si="59"/>
        <v>367</v>
      </c>
      <c r="B383" s="501"/>
      <c r="C383" s="502"/>
      <c r="D383" s="502"/>
      <c r="E383" s="507"/>
      <c r="F383" s="504"/>
      <c r="G383" s="505"/>
      <c r="H383" s="506"/>
      <c r="I383" s="494">
        <f t="shared" si="65"/>
        <v>0</v>
      </c>
      <c r="J383" s="335">
        <f t="shared" si="66"/>
        <v>0</v>
      </c>
      <c r="K383" s="507"/>
      <c r="L383" s="507"/>
      <c r="M383" s="337">
        <f t="shared" si="58"/>
        <v>0</v>
      </c>
      <c r="N383" s="507"/>
      <c r="O383" s="338">
        <f t="shared" si="61"/>
        <v>0</v>
      </c>
      <c r="P383" s="339">
        <f t="shared" si="62"/>
        <v>0</v>
      </c>
      <c r="Q383" s="339">
        <f t="shared" si="63"/>
        <v>0</v>
      </c>
      <c r="R383" s="340">
        <f t="shared" si="64"/>
        <v>0</v>
      </c>
      <c r="S383" s="296">
        <f>IF('8. Wage Rate Penalty'!D383="s",0,IF(J383="N/A; Not eligible, do not fill in remaining columns---&gt;",0,IF(O383="Yes",0,(Q383*R383*'1. General Input'!$D$10))))</f>
        <v>0</v>
      </c>
      <c r="T383" s="269">
        <f>IF('8. Wage Rate Penalty'!D383="H",0,'8. Wage Rate Penalty'!Q383*'1. General Input'!$D$10/52)</f>
        <v>0</v>
      </c>
      <c r="U383" s="271">
        <f t="shared" si="60"/>
        <v>0</v>
      </c>
      <c r="AC383" s="277">
        <f t="shared" si="57"/>
        <v>0</v>
      </c>
    </row>
    <row r="384" spans="1:29" hidden="1" x14ac:dyDescent="0.25">
      <c r="A384" s="265">
        <f t="shared" si="59"/>
        <v>368</v>
      </c>
      <c r="B384" s="501"/>
      <c r="C384" s="502"/>
      <c r="D384" s="502"/>
      <c r="E384" s="507"/>
      <c r="F384" s="504"/>
      <c r="G384" s="505"/>
      <c r="H384" s="506"/>
      <c r="I384" s="494">
        <f t="shared" si="65"/>
        <v>0</v>
      </c>
      <c r="J384" s="335">
        <f t="shared" si="66"/>
        <v>0</v>
      </c>
      <c r="K384" s="507"/>
      <c r="L384" s="507"/>
      <c r="M384" s="337">
        <f t="shared" si="58"/>
        <v>0</v>
      </c>
      <c r="N384" s="507"/>
      <c r="O384" s="338">
        <f t="shared" si="61"/>
        <v>0</v>
      </c>
      <c r="P384" s="339">
        <f t="shared" si="62"/>
        <v>0</v>
      </c>
      <c r="Q384" s="339">
        <f t="shared" si="63"/>
        <v>0</v>
      </c>
      <c r="R384" s="340">
        <f t="shared" si="64"/>
        <v>0</v>
      </c>
      <c r="S384" s="296">
        <f>IF('8. Wage Rate Penalty'!D384="s",0,IF(J384="N/A; Not eligible, do not fill in remaining columns---&gt;",0,IF(O384="Yes",0,(Q384*R384*'1. General Input'!$D$10))))</f>
        <v>0</v>
      </c>
      <c r="T384" s="269">
        <f>IF('8. Wage Rate Penalty'!D384="H",0,'8. Wage Rate Penalty'!Q384*'1. General Input'!$D$10/52)</f>
        <v>0</v>
      </c>
      <c r="U384" s="271">
        <f t="shared" si="60"/>
        <v>0</v>
      </c>
      <c r="AC384" s="277">
        <f t="shared" si="57"/>
        <v>0</v>
      </c>
    </row>
    <row r="385" spans="1:29" hidden="1" x14ac:dyDescent="0.25">
      <c r="A385" s="265">
        <f t="shared" si="59"/>
        <v>369</v>
      </c>
      <c r="B385" s="501"/>
      <c r="C385" s="502"/>
      <c r="D385" s="502"/>
      <c r="E385" s="507"/>
      <c r="F385" s="504"/>
      <c r="G385" s="505"/>
      <c r="H385" s="506"/>
      <c r="I385" s="494">
        <f t="shared" si="65"/>
        <v>0</v>
      </c>
      <c r="J385" s="335">
        <f t="shared" si="66"/>
        <v>0</v>
      </c>
      <c r="K385" s="507"/>
      <c r="L385" s="507"/>
      <c r="M385" s="337">
        <f t="shared" si="58"/>
        <v>0</v>
      </c>
      <c r="N385" s="507"/>
      <c r="O385" s="338">
        <f t="shared" si="61"/>
        <v>0</v>
      </c>
      <c r="P385" s="339">
        <f t="shared" si="62"/>
        <v>0</v>
      </c>
      <c r="Q385" s="339">
        <f t="shared" si="63"/>
        <v>0</v>
      </c>
      <c r="R385" s="340">
        <f t="shared" si="64"/>
        <v>0</v>
      </c>
      <c r="S385" s="296">
        <f>IF('8. Wage Rate Penalty'!D385="s",0,IF(J385="N/A; Not eligible, do not fill in remaining columns---&gt;",0,IF(O385="Yes",0,(Q385*R385*'1. General Input'!$D$10))))</f>
        <v>0</v>
      </c>
      <c r="T385" s="269">
        <f>IF('8. Wage Rate Penalty'!D385="H",0,'8. Wage Rate Penalty'!Q385*'1. General Input'!$D$10/52)</f>
        <v>0</v>
      </c>
      <c r="U385" s="271">
        <f t="shared" si="60"/>
        <v>0</v>
      </c>
      <c r="AC385" s="277">
        <f t="shared" si="57"/>
        <v>0</v>
      </c>
    </row>
    <row r="386" spans="1:29" hidden="1" x14ac:dyDescent="0.25">
      <c r="A386" s="265">
        <f t="shared" si="59"/>
        <v>370</v>
      </c>
      <c r="B386" s="501"/>
      <c r="C386" s="502"/>
      <c r="D386" s="502"/>
      <c r="E386" s="507"/>
      <c r="F386" s="504"/>
      <c r="G386" s="505"/>
      <c r="H386" s="506"/>
      <c r="I386" s="494">
        <f t="shared" si="65"/>
        <v>0</v>
      </c>
      <c r="J386" s="335">
        <f t="shared" si="66"/>
        <v>0</v>
      </c>
      <c r="K386" s="507"/>
      <c r="L386" s="507"/>
      <c r="M386" s="337">
        <f t="shared" si="58"/>
        <v>0</v>
      </c>
      <c r="N386" s="507"/>
      <c r="O386" s="338">
        <f t="shared" si="61"/>
        <v>0</v>
      </c>
      <c r="P386" s="339">
        <f t="shared" si="62"/>
        <v>0</v>
      </c>
      <c r="Q386" s="339">
        <f t="shared" si="63"/>
        <v>0</v>
      </c>
      <c r="R386" s="340">
        <f t="shared" si="64"/>
        <v>0</v>
      </c>
      <c r="S386" s="296">
        <f>IF('8. Wage Rate Penalty'!D386="s",0,IF(J386="N/A; Not eligible, do not fill in remaining columns---&gt;",0,IF(O386="Yes",0,(Q386*R386*'1. General Input'!$D$10))))</f>
        <v>0</v>
      </c>
      <c r="T386" s="269">
        <f>IF('8. Wage Rate Penalty'!D386="H",0,'8. Wage Rate Penalty'!Q386*'1. General Input'!$D$10/52)</f>
        <v>0</v>
      </c>
      <c r="U386" s="271">
        <f t="shared" si="60"/>
        <v>0</v>
      </c>
      <c r="AC386" s="277">
        <f t="shared" si="57"/>
        <v>0</v>
      </c>
    </row>
    <row r="387" spans="1:29" hidden="1" x14ac:dyDescent="0.25">
      <c r="A387" s="265">
        <f t="shared" si="59"/>
        <v>371</v>
      </c>
      <c r="B387" s="501"/>
      <c r="C387" s="502"/>
      <c r="D387" s="502"/>
      <c r="E387" s="507"/>
      <c r="F387" s="504"/>
      <c r="G387" s="505"/>
      <c r="H387" s="506"/>
      <c r="I387" s="494">
        <f t="shared" si="65"/>
        <v>0</v>
      </c>
      <c r="J387" s="335">
        <f t="shared" si="66"/>
        <v>0</v>
      </c>
      <c r="K387" s="507"/>
      <c r="L387" s="507"/>
      <c r="M387" s="337">
        <f t="shared" si="58"/>
        <v>0</v>
      </c>
      <c r="N387" s="507"/>
      <c r="O387" s="338">
        <f t="shared" si="61"/>
        <v>0</v>
      </c>
      <c r="P387" s="339">
        <f t="shared" si="62"/>
        <v>0</v>
      </c>
      <c r="Q387" s="339">
        <f t="shared" si="63"/>
        <v>0</v>
      </c>
      <c r="R387" s="340">
        <f t="shared" si="64"/>
        <v>0</v>
      </c>
      <c r="S387" s="296">
        <f>IF('8. Wage Rate Penalty'!D387="s",0,IF(J387="N/A; Not eligible, do not fill in remaining columns---&gt;",0,IF(O387="Yes",0,(Q387*R387*'1. General Input'!$D$10))))</f>
        <v>0</v>
      </c>
      <c r="T387" s="269">
        <f>IF('8. Wage Rate Penalty'!D387="H",0,'8. Wage Rate Penalty'!Q387*'1. General Input'!$D$10/52)</f>
        <v>0</v>
      </c>
      <c r="U387" s="271">
        <f t="shared" si="60"/>
        <v>0</v>
      </c>
      <c r="AC387" s="277">
        <f t="shared" si="57"/>
        <v>0</v>
      </c>
    </row>
    <row r="388" spans="1:29" hidden="1" x14ac:dyDescent="0.25">
      <c r="A388" s="265">
        <f t="shared" si="59"/>
        <v>372</v>
      </c>
      <c r="B388" s="501"/>
      <c r="C388" s="502"/>
      <c r="D388" s="502"/>
      <c r="E388" s="507"/>
      <c r="F388" s="504"/>
      <c r="G388" s="505"/>
      <c r="H388" s="506"/>
      <c r="I388" s="494">
        <f t="shared" si="65"/>
        <v>0</v>
      </c>
      <c r="J388" s="335">
        <f t="shared" si="66"/>
        <v>0</v>
      </c>
      <c r="K388" s="507"/>
      <c r="L388" s="507"/>
      <c r="M388" s="337">
        <f t="shared" si="58"/>
        <v>0</v>
      </c>
      <c r="N388" s="507"/>
      <c r="O388" s="338">
        <f t="shared" si="61"/>
        <v>0</v>
      </c>
      <c r="P388" s="339">
        <f t="shared" si="62"/>
        <v>0</v>
      </c>
      <c r="Q388" s="339">
        <f t="shared" si="63"/>
        <v>0</v>
      </c>
      <c r="R388" s="340">
        <f t="shared" si="64"/>
        <v>0</v>
      </c>
      <c r="S388" s="296">
        <f>IF('8. Wage Rate Penalty'!D388="s",0,IF(J388="N/A; Not eligible, do not fill in remaining columns---&gt;",0,IF(O388="Yes",0,(Q388*R388*'1. General Input'!$D$10))))</f>
        <v>0</v>
      </c>
      <c r="T388" s="269">
        <f>IF('8. Wage Rate Penalty'!D388="H",0,'8. Wage Rate Penalty'!Q388*'1. General Input'!$D$10/52)</f>
        <v>0</v>
      </c>
      <c r="U388" s="271">
        <f t="shared" si="60"/>
        <v>0</v>
      </c>
      <c r="AC388" s="277">
        <f t="shared" si="57"/>
        <v>0</v>
      </c>
    </row>
    <row r="389" spans="1:29" hidden="1" x14ac:dyDescent="0.25">
      <c r="A389" s="265">
        <f t="shared" si="59"/>
        <v>373</v>
      </c>
      <c r="B389" s="501"/>
      <c r="C389" s="502"/>
      <c r="D389" s="502"/>
      <c r="E389" s="507"/>
      <c r="F389" s="504"/>
      <c r="G389" s="505"/>
      <c r="H389" s="506"/>
      <c r="I389" s="494">
        <f t="shared" si="65"/>
        <v>0</v>
      </c>
      <c r="J389" s="335">
        <f t="shared" si="66"/>
        <v>0</v>
      </c>
      <c r="K389" s="507"/>
      <c r="L389" s="507"/>
      <c r="M389" s="337">
        <f t="shared" si="58"/>
        <v>0</v>
      </c>
      <c r="N389" s="507"/>
      <c r="O389" s="338">
        <f t="shared" si="61"/>
        <v>0</v>
      </c>
      <c r="P389" s="339">
        <f t="shared" si="62"/>
        <v>0</v>
      </c>
      <c r="Q389" s="339">
        <f t="shared" si="63"/>
        <v>0</v>
      </c>
      <c r="R389" s="340">
        <f t="shared" si="64"/>
        <v>0</v>
      </c>
      <c r="S389" s="296">
        <f>IF('8. Wage Rate Penalty'!D389="s",0,IF(J389="N/A; Not eligible, do not fill in remaining columns---&gt;",0,IF(O389="Yes",0,(Q389*R389*'1. General Input'!$D$10))))</f>
        <v>0</v>
      </c>
      <c r="T389" s="269">
        <f>IF('8. Wage Rate Penalty'!D389="H",0,'8. Wage Rate Penalty'!Q389*'1. General Input'!$D$10/52)</f>
        <v>0</v>
      </c>
      <c r="U389" s="271">
        <f t="shared" si="60"/>
        <v>0</v>
      </c>
      <c r="AC389" s="277">
        <f t="shared" si="57"/>
        <v>0</v>
      </c>
    </row>
    <row r="390" spans="1:29" hidden="1" x14ac:dyDescent="0.25">
      <c r="A390" s="265">
        <f t="shared" si="59"/>
        <v>374</v>
      </c>
      <c r="B390" s="501"/>
      <c r="C390" s="502"/>
      <c r="D390" s="502"/>
      <c r="E390" s="507"/>
      <c r="F390" s="504"/>
      <c r="G390" s="505"/>
      <c r="H390" s="506"/>
      <c r="I390" s="494">
        <f t="shared" si="65"/>
        <v>0</v>
      </c>
      <c r="J390" s="335">
        <f t="shared" si="66"/>
        <v>0</v>
      </c>
      <c r="K390" s="507"/>
      <c r="L390" s="507"/>
      <c r="M390" s="337">
        <f t="shared" si="58"/>
        <v>0</v>
      </c>
      <c r="N390" s="507"/>
      <c r="O390" s="338">
        <f t="shared" si="61"/>
        <v>0</v>
      </c>
      <c r="P390" s="339">
        <f t="shared" si="62"/>
        <v>0</v>
      </c>
      <c r="Q390" s="339">
        <f t="shared" si="63"/>
        <v>0</v>
      </c>
      <c r="R390" s="340">
        <f t="shared" si="64"/>
        <v>0</v>
      </c>
      <c r="S390" s="296">
        <f>IF('8. Wage Rate Penalty'!D390="s",0,IF(J390="N/A; Not eligible, do not fill in remaining columns---&gt;",0,IF(O390="Yes",0,(Q390*R390*'1. General Input'!$D$10))))</f>
        <v>0</v>
      </c>
      <c r="T390" s="269">
        <f>IF('8. Wage Rate Penalty'!D390="H",0,'8. Wage Rate Penalty'!Q390*'1. General Input'!$D$10/52)</f>
        <v>0</v>
      </c>
      <c r="U390" s="271">
        <f t="shared" si="60"/>
        <v>0</v>
      </c>
      <c r="AC390" s="277">
        <f t="shared" si="57"/>
        <v>0</v>
      </c>
    </row>
    <row r="391" spans="1:29" hidden="1" x14ac:dyDescent="0.25">
      <c r="A391" s="265">
        <f t="shared" si="59"/>
        <v>375</v>
      </c>
      <c r="B391" s="501"/>
      <c r="C391" s="502"/>
      <c r="D391" s="502"/>
      <c r="E391" s="507"/>
      <c r="F391" s="504"/>
      <c r="G391" s="505"/>
      <c r="H391" s="506"/>
      <c r="I391" s="494">
        <f t="shared" si="65"/>
        <v>0</v>
      </c>
      <c r="J391" s="335">
        <f t="shared" si="66"/>
        <v>0</v>
      </c>
      <c r="K391" s="507"/>
      <c r="L391" s="507"/>
      <c r="M391" s="337">
        <f t="shared" si="58"/>
        <v>0</v>
      </c>
      <c r="N391" s="507"/>
      <c r="O391" s="338">
        <f t="shared" si="61"/>
        <v>0</v>
      </c>
      <c r="P391" s="339">
        <f t="shared" si="62"/>
        <v>0</v>
      </c>
      <c r="Q391" s="339">
        <f t="shared" si="63"/>
        <v>0</v>
      </c>
      <c r="R391" s="340">
        <f t="shared" si="64"/>
        <v>0</v>
      </c>
      <c r="S391" s="296">
        <f>IF('8. Wage Rate Penalty'!D391="s",0,IF(J391="N/A; Not eligible, do not fill in remaining columns---&gt;",0,IF(O391="Yes",0,(Q391*R391*'1. General Input'!$D$10))))</f>
        <v>0</v>
      </c>
      <c r="T391" s="269">
        <f>IF('8. Wage Rate Penalty'!D391="H",0,'8. Wage Rate Penalty'!Q391*'1. General Input'!$D$10/52)</f>
        <v>0</v>
      </c>
      <c r="U391" s="271">
        <f t="shared" si="60"/>
        <v>0</v>
      </c>
      <c r="AC391" s="277">
        <f t="shared" si="57"/>
        <v>0</v>
      </c>
    </row>
    <row r="392" spans="1:29" hidden="1" x14ac:dyDescent="0.25">
      <c r="A392" s="265">
        <f t="shared" si="59"/>
        <v>376</v>
      </c>
      <c r="B392" s="501"/>
      <c r="C392" s="502"/>
      <c r="D392" s="502"/>
      <c r="E392" s="507"/>
      <c r="F392" s="504"/>
      <c r="G392" s="505"/>
      <c r="H392" s="506"/>
      <c r="I392" s="494">
        <f t="shared" si="65"/>
        <v>0</v>
      </c>
      <c r="J392" s="335">
        <f t="shared" si="66"/>
        <v>0</v>
      </c>
      <c r="K392" s="507"/>
      <c r="L392" s="507"/>
      <c r="M392" s="337">
        <f t="shared" si="58"/>
        <v>0</v>
      </c>
      <c r="N392" s="507"/>
      <c r="O392" s="338">
        <f t="shared" si="61"/>
        <v>0</v>
      </c>
      <c r="P392" s="339">
        <f t="shared" si="62"/>
        <v>0</v>
      </c>
      <c r="Q392" s="339">
        <f t="shared" si="63"/>
        <v>0</v>
      </c>
      <c r="R392" s="340">
        <f t="shared" si="64"/>
        <v>0</v>
      </c>
      <c r="S392" s="296">
        <f>IF('8. Wage Rate Penalty'!D392="s",0,IF(J392="N/A; Not eligible, do not fill in remaining columns---&gt;",0,IF(O392="Yes",0,(Q392*R392*'1. General Input'!$D$10))))</f>
        <v>0</v>
      </c>
      <c r="T392" s="269">
        <f>IF('8. Wage Rate Penalty'!D392="H",0,'8. Wage Rate Penalty'!Q392*'1. General Input'!$D$10/52)</f>
        <v>0</v>
      </c>
      <c r="U392" s="271">
        <f t="shared" si="60"/>
        <v>0</v>
      </c>
      <c r="AC392" s="277">
        <f t="shared" si="57"/>
        <v>0</v>
      </c>
    </row>
    <row r="393" spans="1:29" hidden="1" x14ac:dyDescent="0.25">
      <c r="A393" s="265">
        <f t="shared" si="59"/>
        <v>377</v>
      </c>
      <c r="B393" s="501"/>
      <c r="C393" s="502"/>
      <c r="D393" s="502"/>
      <c r="E393" s="507"/>
      <c r="F393" s="504"/>
      <c r="G393" s="505"/>
      <c r="H393" s="506"/>
      <c r="I393" s="494">
        <f t="shared" si="65"/>
        <v>0</v>
      </c>
      <c r="J393" s="335">
        <f t="shared" si="66"/>
        <v>0</v>
      </c>
      <c r="K393" s="507"/>
      <c r="L393" s="507"/>
      <c r="M393" s="337">
        <f t="shared" si="58"/>
        <v>0</v>
      </c>
      <c r="N393" s="507"/>
      <c r="O393" s="338">
        <f t="shared" si="61"/>
        <v>0</v>
      </c>
      <c r="P393" s="339">
        <f t="shared" si="62"/>
        <v>0</v>
      </c>
      <c r="Q393" s="339">
        <f t="shared" si="63"/>
        <v>0</v>
      </c>
      <c r="R393" s="340">
        <f t="shared" si="64"/>
        <v>0</v>
      </c>
      <c r="S393" s="296">
        <f>IF('8. Wage Rate Penalty'!D393="s",0,IF(J393="N/A; Not eligible, do not fill in remaining columns---&gt;",0,IF(O393="Yes",0,(Q393*R393*'1. General Input'!$D$10))))</f>
        <v>0</v>
      </c>
      <c r="T393" s="269">
        <f>IF('8. Wage Rate Penalty'!D393="H",0,'8. Wage Rate Penalty'!Q393*'1. General Input'!$D$10/52)</f>
        <v>0</v>
      </c>
      <c r="U393" s="271">
        <f t="shared" si="60"/>
        <v>0</v>
      </c>
      <c r="AC393" s="277">
        <f t="shared" si="57"/>
        <v>0</v>
      </c>
    </row>
    <row r="394" spans="1:29" hidden="1" x14ac:dyDescent="0.25">
      <c r="A394" s="265">
        <f t="shared" si="59"/>
        <v>378</v>
      </c>
      <c r="B394" s="501"/>
      <c r="C394" s="502"/>
      <c r="D394" s="502"/>
      <c r="E394" s="507"/>
      <c r="F394" s="504"/>
      <c r="G394" s="505"/>
      <c r="H394" s="506"/>
      <c r="I394" s="494">
        <f t="shared" si="65"/>
        <v>0</v>
      </c>
      <c r="J394" s="335">
        <f t="shared" si="66"/>
        <v>0</v>
      </c>
      <c r="K394" s="507"/>
      <c r="L394" s="507"/>
      <c r="M394" s="337">
        <f t="shared" si="58"/>
        <v>0</v>
      </c>
      <c r="N394" s="507"/>
      <c r="O394" s="338">
        <f t="shared" si="61"/>
        <v>0</v>
      </c>
      <c r="P394" s="339">
        <f t="shared" si="62"/>
        <v>0</v>
      </c>
      <c r="Q394" s="339">
        <f t="shared" si="63"/>
        <v>0</v>
      </c>
      <c r="R394" s="340">
        <f t="shared" si="64"/>
        <v>0</v>
      </c>
      <c r="S394" s="296">
        <f>IF('8. Wage Rate Penalty'!D394="s",0,IF(J394="N/A; Not eligible, do not fill in remaining columns---&gt;",0,IF(O394="Yes",0,(Q394*R394*'1. General Input'!$D$10))))</f>
        <v>0</v>
      </c>
      <c r="T394" s="269">
        <f>IF('8. Wage Rate Penalty'!D394="H",0,'8. Wage Rate Penalty'!Q394*'1. General Input'!$D$10/52)</f>
        <v>0</v>
      </c>
      <c r="U394" s="271">
        <f t="shared" si="60"/>
        <v>0</v>
      </c>
      <c r="AC394" s="277">
        <f t="shared" si="57"/>
        <v>0</v>
      </c>
    </row>
    <row r="395" spans="1:29" hidden="1" x14ac:dyDescent="0.25">
      <c r="A395" s="265">
        <f t="shared" si="59"/>
        <v>379</v>
      </c>
      <c r="B395" s="501"/>
      <c r="C395" s="502"/>
      <c r="D395" s="502"/>
      <c r="E395" s="507"/>
      <c r="F395" s="504"/>
      <c r="G395" s="505"/>
      <c r="H395" s="506"/>
      <c r="I395" s="494">
        <f t="shared" si="65"/>
        <v>0</v>
      </c>
      <c r="J395" s="335">
        <f t="shared" si="66"/>
        <v>0</v>
      </c>
      <c r="K395" s="507"/>
      <c r="L395" s="507"/>
      <c r="M395" s="337">
        <f t="shared" si="58"/>
        <v>0</v>
      </c>
      <c r="N395" s="507"/>
      <c r="O395" s="338">
        <f t="shared" si="61"/>
        <v>0</v>
      </c>
      <c r="P395" s="339">
        <f t="shared" si="62"/>
        <v>0</v>
      </c>
      <c r="Q395" s="339">
        <f t="shared" si="63"/>
        <v>0</v>
      </c>
      <c r="R395" s="340">
        <f t="shared" si="64"/>
        <v>0</v>
      </c>
      <c r="S395" s="296">
        <f>IF('8. Wage Rate Penalty'!D395="s",0,IF(J395="N/A; Not eligible, do not fill in remaining columns---&gt;",0,IF(O395="Yes",0,(Q395*R395*'1. General Input'!$D$10))))</f>
        <v>0</v>
      </c>
      <c r="T395" s="269">
        <f>IF('8. Wage Rate Penalty'!D395="H",0,'8. Wage Rate Penalty'!Q395*'1. General Input'!$D$10/52)</f>
        <v>0</v>
      </c>
      <c r="U395" s="271">
        <f t="shared" si="60"/>
        <v>0</v>
      </c>
      <c r="AC395" s="277">
        <f t="shared" si="57"/>
        <v>0</v>
      </c>
    </row>
    <row r="396" spans="1:29" hidden="1" x14ac:dyDescent="0.25">
      <c r="A396" s="265">
        <f t="shared" si="59"/>
        <v>380</v>
      </c>
      <c r="B396" s="501"/>
      <c r="C396" s="502"/>
      <c r="D396" s="502"/>
      <c r="E396" s="507"/>
      <c r="F396" s="504"/>
      <c r="G396" s="505"/>
      <c r="H396" s="506"/>
      <c r="I396" s="494">
        <f t="shared" si="65"/>
        <v>0</v>
      </c>
      <c r="J396" s="335">
        <f t="shared" si="66"/>
        <v>0</v>
      </c>
      <c r="K396" s="507"/>
      <c r="L396" s="507"/>
      <c r="M396" s="337">
        <f t="shared" si="58"/>
        <v>0</v>
      </c>
      <c r="N396" s="507"/>
      <c r="O396" s="338">
        <f t="shared" si="61"/>
        <v>0</v>
      </c>
      <c r="P396" s="339">
        <f t="shared" si="62"/>
        <v>0</v>
      </c>
      <c r="Q396" s="339">
        <f t="shared" si="63"/>
        <v>0</v>
      </c>
      <c r="R396" s="340">
        <f t="shared" si="64"/>
        <v>0</v>
      </c>
      <c r="S396" s="296">
        <f>IF('8. Wage Rate Penalty'!D396="s",0,IF(J396="N/A; Not eligible, do not fill in remaining columns---&gt;",0,IF(O396="Yes",0,(Q396*R396*'1. General Input'!$D$10))))</f>
        <v>0</v>
      </c>
      <c r="T396" s="269">
        <f>IF('8. Wage Rate Penalty'!D396="H",0,'8. Wage Rate Penalty'!Q396*'1. General Input'!$D$10/52)</f>
        <v>0</v>
      </c>
      <c r="U396" s="271">
        <f t="shared" si="60"/>
        <v>0</v>
      </c>
      <c r="AC396" s="277">
        <f t="shared" si="57"/>
        <v>0</v>
      </c>
    </row>
    <row r="397" spans="1:29" hidden="1" x14ac:dyDescent="0.25">
      <c r="A397" s="265">
        <f t="shared" si="59"/>
        <v>381</v>
      </c>
      <c r="B397" s="501"/>
      <c r="C397" s="502"/>
      <c r="D397" s="502"/>
      <c r="E397" s="507"/>
      <c r="F397" s="504"/>
      <c r="G397" s="505"/>
      <c r="H397" s="506"/>
      <c r="I397" s="494">
        <f t="shared" si="65"/>
        <v>0</v>
      </c>
      <c r="J397" s="335">
        <f t="shared" si="66"/>
        <v>0</v>
      </c>
      <c r="K397" s="507"/>
      <c r="L397" s="507"/>
      <c r="M397" s="337">
        <f t="shared" si="58"/>
        <v>0</v>
      </c>
      <c r="N397" s="507"/>
      <c r="O397" s="338">
        <f t="shared" si="61"/>
        <v>0</v>
      </c>
      <c r="P397" s="339">
        <f t="shared" si="62"/>
        <v>0</v>
      </c>
      <c r="Q397" s="339">
        <f t="shared" si="63"/>
        <v>0</v>
      </c>
      <c r="R397" s="340">
        <f t="shared" si="64"/>
        <v>0</v>
      </c>
      <c r="S397" s="296">
        <f>IF('8. Wage Rate Penalty'!D397="s",0,IF(J397="N/A; Not eligible, do not fill in remaining columns---&gt;",0,IF(O397="Yes",0,(Q397*R397*'1. General Input'!$D$10))))</f>
        <v>0</v>
      </c>
      <c r="T397" s="269">
        <f>IF('8. Wage Rate Penalty'!D397="H",0,'8. Wage Rate Penalty'!Q397*'1. General Input'!$D$10/52)</f>
        <v>0</v>
      </c>
      <c r="U397" s="271">
        <f t="shared" si="60"/>
        <v>0</v>
      </c>
      <c r="AC397" s="277">
        <f t="shared" si="57"/>
        <v>0</v>
      </c>
    </row>
    <row r="398" spans="1:29" hidden="1" x14ac:dyDescent="0.25">
      <c r="A398" s="265">
        <f t="shared" si="59"/>
        <v>382</v>
      </c>
      <c r="B398" s="501"/>
      <c r="C398" s="502"/>
      <c r="D398" s="502"/>
      <c r="E398" s="507"/>
      <c r="F398" s="504"/>
      <c r="G398" s="505"/>
      <c r="H398" s="506"/>
      <c r="I398" s="494">
        <f t="shared" si="65"/>
        <v>0</v>
      </c>
      <c r="J398" s="335">
        <f t="shared" si="66"/>
        <v>0</v>
      </c>
      <c r="K398" s="507"/>
      <c r="L398" s="507"/>
      <c r="M398" s="337">
        <f t="shared" si="58"/>
        <v>0</v>
      </c>
      <c r="N398" s="507"/>
      <c r="O398" s="338">
        <f t="shared" si="61"/>
        <v>0</v>
      </c>
      <c r="P398" s="339">
        <f t="shared" si="62"/>
        <v>0</v>
      </c>
      <c r="Q398" s="339">
        <f t="shared" si="63"/>
        <v>0</v>
      </c>
      <c r="R398" s="340">
        <f t="shared" si="64"/>
        <v>0</v>
      </c>
      <c r="S398" s="296">
        <f>IF('8. Wage Rate Penalty'!D398="s",0,IF(J398="N/A; Not eligible, do not fill in remaining columns---&gt;",0,IF(O398="Yes",0,(Q398*R398*'1. General Input'!$D$10))))</f>
        <v>0</v>
      </c>
      <c r="T398" s="269">
        <f>IF('8. Wage Rate Penalty'!D398="H",0,'8. Wage Rate Penalty'!Q398*'1. General Input'!$D$10/52)</f>
        <v>0</v>
      </c>
      <c r="U398" s="271">
        <f t="shared" si="60"/>
        <v>0</v>
      </c>
      <c r="AC398" s="277">
        <f t="shared" si="57"/>
        <v>0</v>
      </c>
    </row>
    <row r="399" spans="1:29" hidden="1" x14ac:dyDescent="0.25">
      <c r="A399" s="265">
        <f t="shared" si="59"/>
        <v>383</v>
      </c>
      <c r="B399" s="501"/>
      <c r="C399" s="502"/>
      <c r="D399" s="502"/>
      <c r="E399" s="507"/>
      <c r="F399" s="504"/>
      <c r="G399" s="505"/>
      <c r="H399" s="506"/>
      <c r="I399" s="494">
        <f t="shared" si="65"/>
        <v>0</v>
      </c>
      <c r="J399" s="335">
        <f t="shared" si="66"/>
        <v>0</v>
      </c>
      <c r="K399" s="507"/>
      <c r="L399" s="507"/>
      <c r="M399" s="337">
        <f t="shared" si="58"/>
        <v>0</v>
      </c>
      <c r="N399" s="507"/>
      <c r="O399" s="338">
        <f t="shared" si="61"/>
        <v>0</v>
      </c>
      <c r="P399" s="339">
        <f t="shared" si="62"/>
        <v>0</v>
      </c>
      <c r="Q399" s="339">
        <f t="shared" si="63"/>
        <v>0</v>
      </c>
      <c r="R399" s="340">
        <f t="shared" si="64"/>
        <v>0</v>
      </c>
      <c r="S399" s="296">
        <f>IF('8. Wage Rate Penalty'!D399="s",0,IF(J399="N/A; Not eligible, do not fill in remaining columns---&gt;",0,IF(O399="Yes",0,(Q399*R399*'1. General Input'!$D$10))))</f>
        <v>0</v>
      </c>
      <c r="T399" s="269">
        <f>IF('8. Wage Rate Penalty'!D399="H",0,'8. Wage Rate Penalty'!Q399*'1. General Input'!$D$10/52)</f>
        <v>0</v>
      </c>
      <c r="U399" s="271">
        <f t="shared" si="60"/>
        <v>0</v>
      </c>
      <c r="AC399" s="277">
        <f t="shared" si="57"/>
        <v>0</v>
      </c>
    </row>
    <row r="400" spans="1:29" hidden="1" x14ac:dyDescent="0.25">
      <c r="A400" s="265">
        <f t="shared" si="59"/>
        <v>384</v>
      </c>
      <c r="B400" s="501"/>
      <c r="C400" s="502"/>
      <c r="D400" s="502"/>
      <c r="E400" s="507"/>
      <c r="F400" s="504"/>
      <c r="G400" s="505"/>
      <c r="H400" s="506"/>
      <c r="I400" s="494">
        <f t="shared" si="65"/>
        <v>0</v>
      </c>
      <c r="J400" s="335">
        <f t="shared" si="66"/>
        <v>0</v>
      </c>
      <c r="K400" s="507"/>
      <c r="L400" s="507"/>
      <c r="M400" s="337">
        <f t="shared" si="58"/>
        <v>0</v>
      </c>
      <c r="N400" s="507"/>
      <c r="O400" s="338">
        <f t="shared" si="61"/>
        <v>0</v>
      </c>
      <c r="P400" s="339">
        <f t="shared" si="62"/>
        <v>0</v>
      </c>
      <c r="Q400" s="339">
        <f t="shared" si="63"/>
        <v>0</v>
      </c>
      <c r="R400" s="340">
        <f t="shared" si="64"/>
        <v>0</v>
      </c>
      <c r="S400" s="296">
        <f>IF('8. Wage Rate Penalty'!D400="s",0,IF(J400="N/A; Not eligible, do not fill in remaining columns---&gt;",0,IF(O400="Yes",0,(Q400*R400*'1. General Input'!$D$10))))</f>
        <v>0</v>
      </c>
      <c r="T400" s="269">
        <f>IF('8. Wage Rate Penalty'!D400="H",0,'8. Wage Rate Penalty'!Q400*'1. General Input'!$D$10/52)</f>
        <v>0</v>
      </c>
      <c r="U400" s="271">
        <f t="shared" si="60"/>
        <v>0</v>
      </c>
      <c r="AC400" s="277">
        <f t="shared" si="57"/>
        <v>0</v>
      </c>
    </row>
    <row r="401" spans="1:29" hidden="1" x14ac:dyDescent="0.25">
      <c r="A401" s="265">
        <f t="shared" si="59"/>
        <v>385</v>
      </c>
      <c r="B401" s="501"/>
      <c r="C401" s="502"/>
      <c r="D401" s="502"/>
      <c r="E401" s="507"/>
      <c r="F401" s="504"/>
      <c r="G401" s="505"/>
      <c r="H401" s="506"/>
      <c r="I401" s="494">
        <f t="shared" si="65"/>
        <v>0</v>
      </c>
      <c r="J401" s="335">
        <f t="shared" si="66"/>
        <v>0</v>
      </c>
      <c r="K401" s="507"/>
      <c r="L401" s="507"/>
      <c r="M401" s="337">
        <f t="shared" si="58"/>
        <v>0</v>
      </c>
      <c r="N401" s="507"/>
      <c r="O401" s="338">
        <f t="shared" si="61"/>
        <v>0</v>
      </c>
      <c r="P401" s="339">
        <f t="shared" si="62"/>
        <v>0</v>
      </c>
      <c r="Q401" s="339">
        <f t="shared" si="63"/>
        <v>0</v>
      </c>
      <c r="R401" s="340">
        <f t="shared" si="64"/>
        <v>0</v>
      </c>
      <c r="S401" s="296">
        <f>IF('8. Wage Rate Penalty'!D401="s",0,IF(J401="N/A; Not eligible, do not fill in remaining columns---&gt;",0,IF(O401="Yes",0,(Q401*R401*'1. General Input'!$D$10))))</f>
        <v>0</v>
      </c>
      <c r="T401" s="269">
        <f>IF('8. Wage Rate Penalty'!D401="H",0,'8. Wage Rate Penalty'!Q401*'1. General Input'!$D$10/52)</f>
        <v>0</v>
      </c>
      <c r="U401" s="271">
        <f t="shared" si="60"/>
        <v>0</v>
      </c>
      <c r="AC401" s="277">
        <f t="shared" ref="AC401:AC464" si="67">IF(I401=0,0,IF(I401&lt;0.75,1,0))</f>
        <v>0</v>
      </c>
    </row>
    <row r="402" spans="1:29" hidden="1" x14ac:dyDescent="0.25">
      <c r="A402" s="265">
        <f t="shared" si="59"/>
        <v>386</v>
      </c>
      <c r="B402" s="501"/>
      <c r="C402" s="502"/>
      <c r="D402" s="502"/>
      <c r="E402" s="507"/>
      <c r="F402" s="504"/>
      <c r="G402" s="505"/>
      <c r="H402" s="506"/>
      <c r="I402" s="494">
        <f t="shared" si="65"/>
        <v>0</v>
      </c>
      <c r="J402" s="335">
        <f t="shared" si="66"/>
        <v>0</v>
      </c>
      <c r="K402" s="507"/>
      <c r="L402" s="507"/>
      <c r="M402" s="337">
        <f t="shared" ref="M402:M465" si="68">IF(J402=0,0,IF(J402="N/A; Not eligible, do not fill in remaining columns---&gt;","N/A; Not eligible, do not fill in remaining columns---&gt;",IF(K402&gt;0,IF(L402=0,"&lt;--- complete Step B",IF(L402&lt;K402,"No; complete Step 2c---&gt;","Yes; Borrower is finished with penalty data input")),"&lt;---Complete step 2a")))</f>
        <v>0</v>
      </c>
      <c r="N402" s="507"/>
      <c r="O402" s="338">
        <f t="shared" si="61"/>
        <v>0</v>
      </c>
      <c r="P402" s="339">
        <f t="shared" si="62"/>
        <v>0</v>
      </c>
      <c r="Q402" s="339">
        <f t="shared" si="63"/>
        <v>0</v>
      </c>
      <c r="R402" s="340">
        <f t="shared" si="64"/>
        <v>0</v>
      </c>
      <c r="S402" s="296">
        <f>IF('8. Wage Rate Penalty'!D402="s",0,IF(J402="N/A; Not eligible, do not fill in remaining columns---&gt;",0,IF(O402="Yes",0,(Q402*R402*'1. General Input'!$D$10))))</f>
        <v>0</v>
      </c>
      <c r="T402" s="269">
        <f>IF('8. Wage Rate Penalty'!D402="H",0,'8. Wage Rate Penalty'!Q402*'1. General Input'!$D$10/52)</f>
        <v>0</v>
      </c>
      <c r="U402" s="271">
        <f t="shared" si="60"/>
        <v>0</v>
      </c>
      <c r="AC402" s="277">
        <f t="shared" si="67"/>
        <v>0</v>
      </c>
    </row>
    <row r="403" spans="1:29" hidden="1" x14ac:dyDescent="0.25">
      <c r="A403" s="265">
        <f t="shared" ref="A403:A466" si="69">+A402+1</f>
        <v>387</v>
      </c>
      <c r="B403" s="501"/>
      <c r="C403" s="502"/>
      <c r="D403" s="502"/>
      <c r="E403" s="507"/>
      <c r="F403" s="504"/>
      <c r="G403" s="505"/>
      <c r="H403" s="506"/>
      <c r="I403" s="494">
        <f t="shared" si="65"/>
        <v>0</v>
      </c>
      <c r="J403" s="335">
        <f t="shared" si="66"/>
        <v>0</v>
      </c>
      <c r="K403" s="507"/>
      <c r="L403" s="507"/>
      <c r="M403" s="337">
        <f t="shared" si="68"/>
        <v>0</v>
      </c>
      <c r="N403" s="507"/>
      <c r="O403" s="338">
        <f t="shared" si="61"/>
        <v>0</v>
      </c>
      <c r="P403" s="339">
        <f t="shared" si="62"/>
        <v>0</v>
      </c>
      <c r="Q403" s="339">
        <f t="shared" si="63"/>
        <v>0</v>
      </c>
      <c r="R403" s="340">
        <f t="shared" si="64"/>
        <v>0</v>
      </c>
      <c r="S403" s="296">
        <f>IF('8. Wage Rate Penalty'!D403="s",0,IF(J403="N/A; Not eligible, do not fill in remaining columns---&gt;",0,IF(O403="Yes",0,(Q403*R403*'1. General Input'!$D$10))))</f>
        <v>0</v>
      </c>
      <c r="T403" s="269">
        <f>IF('8. Wage Rate Penalty'!D403="H",0,'8. Wage Rate Penalty'!Q403*'1. General Input'!$D$10/52)</f>
        <v>0</v>
      </c>
      <c r="U403" s="271">
        <f t="shared" ref="U403:U466" si="70">ROUND(IF(J403="Complete Step 2a and 2b---&gt;",IF(M403="Yes; Borrower is finished with penalty data input",IF((S403+T403)&lt;0,0,+S403+T403),IF(N403=0,0,IF(M403="No; complete Step 2c---&gt;",IF(N403=0,0,IF((S403+T403)&lt;0,0,+S403+T403)),IF((S403+T403)&lt;0,0,+S403+T403)))),0),0)</f>
        <v>0</v>
      </c>
      <c r="AC403" s="277">
        <f t="shared" si="67"/>
        <v>0</v>
      </c>
    </row>
    <row r="404" spans="1:29" hidden="1" x14ac:dyDescent="0.25">
      <c r="A404" s="265">
        <f t="shared" si="69"/>
        <v>388</v>
      </c>
      <c r="B404" s="501"/>
      <c r="C404" s="502"/>
      <c r="D404" s="502"/>
      <c r="E404" s="507"/>
      <c r="F404" s="504"/>
      <c r="G404" s="505"/>
      <c r="H404" s="506"/>
      <c r="I404" s="494">
        <f t="shared" si="65"/>
        <v>0</v>
      </c>
      <c r="J404" s="335">
        <f t="shared" si="66"/>
        <v>0</v>
      </c>
      <c r="K404" s="507"/>
      <c r="L404" s="507"/>
      <c r="M404" s="337">
        <f t="shared" si="68"/>
        <v>0</v>
      </c>
      <c r="N404" s="507"/>
      <c r="O404" s="338">
        <f t="shared" si="61"/>
        <v>0</v>
      </c>
      <c r="P404" s="339">
        <f t="shared" si="62"/>
        <v>0</v>
      </c>
      <c r="Q404" s="339">
        <f t="shared" si="63"/>
        <v>0</v>
      </c>
      <c r="R404" s="340">
        <f t="shared" si="64"/>
        <v>0</v>
      </c>
      <c r="S404" s="296">
        <f>IF('8. Wage Rate Penalty'!D404="s",0,IF(J404="N/A; Not eligible, do not fill in remaining columns---&gt;",0,IF(O404="Yes",0,(Q404*R404*'1. General Input'!$D$10))))</f>
        <v>0</v>
      </c>
      <c r="T404" s="269">
        <f>IF('8. Wage Rate Penalty'!D404="H",0,'8. Wage Rate Penalty'!Q404*'1. General Input'!$D$10/52)</f>
        <v>0</v>
      </c>
      <c r="U404" s="271">
        <f t="shared" si="70"/>
        <v>0</v>
      </c>
      <c r="AC404" s="277">
        <f t="shared" si="67"/>
        <v>0</v>
      </c>
    </row>
    <row r="405" spans="1:29" hidden="1" x14ac:dyDescent="0.25">
      <c r="A405" s="265">
        <f t="shared" si="69"/>
        <v>389</v>
      </c>
      <c r="B405" s="501"/>
      <c r="C405" s="502"/>
      <c r="D405" s="502"/>
      <c r="E405" s="507"/>
      <c r="F405" s="504"/>
      <c r="G405" s="505"/>
      <c r="H405" s="506"/>
      <c r="I405" s="494">
        <f t="shared" si="65"/>
        <v>0</v>
      </c>
      <c r="J405" s="335">
        <f t="shared" si="66"/>
        <v>0</v>
      </c>
      <c r="K405" s="507"/>
      <c r="L405" s="507"/>
      <c r="M405" s="337">
        <f t="shared" si="68"/>
        <v>0</v>
      </c>
      <c r="N405" s="507"/>
      <c r="O405" s="338">
        <f t="shared" ref="O405:O468" si="71">IF(N405=0,0,IF(N405&lt;K405,"No", "Yes"))</f>
        <v>0</v>
      </c>
      <c r="P405" s="339">
        <f t="shared" ref="P405:P468" si="72">IF(M405="No; complete Step 2c",0,IF(O405="Yes",0,IF(J405="N/A; Not eligible, do not fill in remaining columns---&gt;",0,H405*0.75)))</f>
        <v>0</v>
      </c>
      <c r="Q405" s="339">
        <f t="shared" ref="Q405:Q468" si="73">IF(M405=0,0,IF(O405="Yes",0,IF(J405="N/A; Not eligible, do not fill in remaining columns---&gt;",0,P405-E405)))</f>
        <v>0</v>
      </c>
      <c r="R405" s="340">
        <f t="shared" ref="R405:R468" si="74">IF(Q405=0,0,+G405/89*(366/(366/7)))</f>
        <v>0</v>
      </c>
      <c r="S405" s="296">
        <f>IF('8. Wage Rate Penalty'!D405="s",0,IF(J405="N/A; Not eligible, do not fill in remaining columns---&gt;",0,IF(O405="Yes",0,(Q405*R405*'1. General Input'!$D$10))))</f>
        <v>0</v>
      </c>
      <c r="T405" s="269">
        <f>IF('8. Wage Rate Penalty'!D405="H",0,'8. Wage Rate Penalty'!Q405*'1. General Input'!$D$10/52)</f>
        <v>0</v>
      </c>
      <c r="U405" s="271">
        <f t="shared" si="70"/>
        <v>0</v>
      </c>
      <c r="AC405" s="277">
        <f t="shared" si="67"/>
        <v>0</v>
      </c>
    </row>
    <row r="406" spans="1:29" hidden="1" x14ac:dyDescent="0.25">
      <c r="A406" s="265">
        <f t="shared" si="69"/>
        <v>390</v>
      </c>
      <c r="B406" s="501"/>
      <c r="C406" s="502"/>
      <c r="D406" s="502"/>
      <c r="E406" s="507"/>
      <c r="F406" s="504"/>
      <c r="G406" s="505"/>
      <c r="H406" s="506"/>
      <c r="I406" s="494">
        <f t="shared" si="65"/>
        <v>0</v>
      </c>
      <c r="J406" s="335">
        <f t="shared" si="66"/>
        <v>0</v>
      </c>
      <c r="K406" s="507"/>
      <c r="L406" s="507"/>
      <c r="M406" s="337">
        <f t="shared" si="68"/>
        <v>0</v>
      </c>
      <c r="N406" s="507"/>
      <c r="O406" s="338">
        <f t="shared" si="71"/>
        <v>0</v>
      </c>
      <c r="P406" s="339">
        <f t="shared" si="72"/>
        <v>0</v>
      </c>
      <c r="Q406" s="339">
        <f t="shared" si="73"/>
        <v>0</v>
      </c>
      <c r="R406" s="340">
        <f t="shared" si="74"/>
        <v>0</v>
      </c>
      <c r="S406" s="296">
        <f>IF('8. Wage Rate Penalty'!D406="s",0,IF(J406="N/A; Not eligible, do not fill in remaining columns---&gt;",0,IF(O406="Yes",0,(Q406*R406*'1. General Input'!$D$10))))</f>
        <v>0</v>
      </c>
      <c r="T406" s="269">
        <f>IF('8. Wage Rate Penalty'!D406="H",0,'8. Wage Rate Penalty'!Q406*'1. General Input'!$D$10/52)</f>
        <v>0</v>
      </c>
      <c r="U406" s="271">
        <f t="shared" si="70"/>
        <v>0</v>
      </c>
      <c r="AC406" s="277">
        <f t="shared" si="67"/>
        <v>0</v>
      </c>
    </row>
    <row r="407" spans="1:29" hidden="1" x14ac:dyDescent="0.25">
      <c r="A407" s="265">
        <f t="shared" si="69"/>
        <v>391</v>
      </c>
      <c r="B407" s="501"/>
      <c r="C407" s="502"/>
      <c r="D407" s="502"/>
      <c r="E407" s="507"/>
      <c r="F407" s="504"/>
      <c r="G407" s="505"/>
      <c r="H407" s="506"/>
      <c r="I407" s="494">
        <f t="shared" si="65"/>
        <v>0</v>
      </c>
      <c r="J407" s="335">
        <f t="shared" si="66"/>
        <v>0</v>
      </c>
      <c r="K407" s="507"/>
      <c r="L407" s="507"/>
      <c r="M407" s="337">
        <f t="shared" si="68"/>
        <v>0</v>
      </c>
      <c r="N407" s="507"/>
      <c r="O407" s="338">
        <f t="shared" si="71"/>
        <v>0</v>
      </c>
      <c r="P407" s="339">
        <f t="shared" si="72"/>
        <v>0</v>
      </c>
      <c r="Q407" s="339">
        <f t="shared" si="73"/>
        <v>0</v>
      </c>
      <c r="R407" s="340">
        <f t="shared" si="74"/>
        <v>0</v>
      </c>
      <c r="S407" s="296">
        <f>IF('8. Wage Rate Penalty'!D407="s",0,IF(J407="N/A; Not eligible, do not fill in remaining columns---&gt;",0,IF(O407="Yes",0,(Q407*R407*'1. General Input'!$D$10))))</f>
        <v>0</v>
      </c>
      <c r="T407" s="269">
        <f>IF('8. Wage Rate Penalty'!D407="H",0,'8. Wage Rate Penalty'!Q407*'1. General Input'!$D$10/52)</f>
        <v>0</v>
      </c>
      <c r="U407" s="271">
        <f t="shared" si="70"/>
        <v>0</v>
      </c>
      <c r="AC407" s="277">
        <f t="shared" si="67"/>
        <v>0</v>
      </c>
    </row>
    <row r="408" spans="1:29" hidden="1" x14ac:dyDescent="0.25">
      <c r="A408" s="265">
        <f t="shared" si="69"/>
        <v>392</v>
      </c>
      <c r="B408" s="501"/>
      <c r="C408" s="502"/>
      <c r="D408" s="502"/>
      <c r="E408" s="507"/>
      <c r="F408" s="504"/>
      <c r="G408" s="505"/>
      <c r="H408" s="506"/>
      <c r="I408" s="494">
        <f t="shared" si="65"/>
        <v>0</v>
      </c>
      <c r="J408" s="335">
        <f t="shared" si="66"/>
        <v>0</v>
      </c>
      <c r="K408" s="507"/>
      <c r="L408" s="507"/>
      <c r="M408" s="337">
        <f t="shared" si="68"/>
        <v>0</v>
      </c>
      <c r="N408" s="507"/>
      <c r="O408" s="338">
        <f t="shared" si="71"/>
        <v>0</v>
      </c>
      <c r="P408" s="339">
        <f t="shared" si="72"/>
        <v>0</v>
      </c>
      <c r="Q408" s="339">
        <f t="shared" si="73"/>
        <v>0</v>
      </c>
      <c r="R408" s="340">
        <f t="shared" si="74"/>
        <v>0</v>
      </c>
      <c r="S408" s="296">
        <f>IF('8. Wage Rate Penalty'!D408="s",0,IF(J408="N/A; Not eligible, do not fill in remaining columns---&gt;",0,IF(O408="Yes",0,(Q408*R408*'1. General Input'!$D$10))))</f>
        <v>0</v>
      </c>
      <c r="T408" s="269">
        <f>IF('8. Wage Rate Penalty'!D408="H",0,'8. Wage Rate Penalty'!Q408*'1. General Input'!$D$10/52)</f>
        <v>0</v>
      </c>
      <c r="U408" s="271">
        <f t="shared" si="70"/>
        <v>0</v>
      </c>
      <c r="AC408" s="277">
        <f t="shared" si="67"/>
        <v>0</v>
      </c>
    </row>
    <row r="409" spans="1:29" hidden="1" x14ac:dyDescent="0.25">
      <c r="A409" s="265">
        <f t="shared" si="69"/>
        <v>393</v>
      </c>
      <c r="B409" s="501"/>
      <c r="C409" s="502"/>
      <c r="D409" s="502"/>
      <c r="E409" s="507"/>
      <c r="F409" s="504"/>
      <c r="G409" s="505"/>
      <c r="H409" s="506"/>
      <c r="I409" s="494">
        <f t="shared" si="65"/>
        <v>0</v>
      </c>
      <c r="J409" s="335">
        <f t="shared" si="66"/>
        <v>0</v>
      </c>
      <c r="K409" s="507"/>
      <c r="L409" s="507"/>
      <c r="M409" s="337">
        <f t="shared" si="68"/>
        <v>0</v>
      </c>
      <c r="N409" s="507"/>
      <c r="O409" s="338">
        <f t="shared" si="71"/>
        <v>0</v>
      </c>
      <c r="P409" s="339">
        <f t="shared" si="72"/>
        <v>0</v>
      </c>
      <c r="Q409" s="339">
        <f t="shared" si="73"/>
        <v>0</v>
      </c>
      <c r="R409" s="340">
        <f t="shared" si="74"/>
        <v>0</v>
      </c>
      <c r="S409" s="296">
        <f>IF('8. Wage Rate Penalty'!D409="s",0,IF(J409="N/A; Not eligible, do not fill in remaining columns---&gt;",0,IF(O409="Yes",0,(Q409*R409*'1. General Input'!$D$10))))</f>
        <v>0</v>
      </c>
      <c r="T409" s="269">
        <f>IF('8. Wage Rate Penalty'!D409="H",0,'8. Wage Rate Penalty'!Q409*'1. General Input'!$D$10/52)</f>
        <v>0</v>
      </c>
      <c r="U409" s="271">
        <f t="shared" si="70"/>
        <v>0</v>
      </c>
      <c r="AC409" s="277">
        <f t="shared" si="67"/>
        <v>0</v>
      </c>
    </row>
    <row r="410" spans="1:29" hidden="1" x14ac:dyDescent="0.25">
      <c r="A410" s="265">
        <f t="shared" si="69"/>
        <v>394</v>
      </c>
      <c r="B410" s="501"/>
      <c r="C410" s="502"/>
      <c r="D410" s="502"/>
      <c r="E410" s="507"/>
      <c r="F410" s="504"/>
      <c r="G410" s="505"/>
      <c r="H410" s="506"/>
      <c r="I410" s="494">
        <f t="shared" si="65"/>
        <v>0</v>
      </c>
      <c r="J410" s="335">
        <f t="shared" si="66"/>
        <v>0</v>
      </c>
      <c r="K410" s="507"/>
      <c r="L410" s="507"/>
      <c r="M410" s="337">
        <f t="shared" si="68"/>
        <v>0</v>
      </c>
      <c r="N410" s="507"/>
      <c r="O410" s="338">
        <f t="shared" si="71"/>
        <v>0</v>
      </c>
      <c r="P410" s="339">
        <f t="shared" si="72"/>
        <v>0</v>
      </c>
      <c r="Q410" s="339">
        <f t="shared" si="73"/>
        <v>0</v>
      </c>
      <c r="R410" s="340">
        <f t="shared" si="74"/>
        <v>0</v>
      </c>
      <c r="S410" s="296">
        <f>IF('8. Wage Rate Penalty'!D410="s",0,IF(J410="N/A; Not eligible, do not fill in remaining columns---&gt;",0,IF(O410="Yes",0,(Q410*R410*'1. General Input'!$D$10))))</f>
        <v>0</v>
      </c>
      <c r="T410" s="269">
        <f>IF('8. Wage Rate Penalty'!D410="H",0,'8. Wage Rate Penalty'!Q410*'1. General Input'!$D$10/52)</f>
        <v>0</v>
      </c>
      <c r="U410" s="271">
        <f t="shared" si="70"/>
        <v>0</v>
      </c>
      <c r="AC410" s="277">
        <f t="shared" si="67"/>
        <v>0</v>
      </c>
    </row>
    <row r="411" spans="1:29" hidden="1" x14ac:dyDescent="0.25">
      <c r="A411" s="265">
        <f t="shared" si="69"/>
        <v>395</v>
      </c>
      <c r="B411" s="501"/>
      <c r="C411" s="502"/>
      <c r="D411" s="502"/>
      <c r="E411" s="507"/>
      <c r="F411" s="504"/>
      <c r="G411" s="505"/>
      <c r="H411" s="506"/>
      <c r="I411" s="494">
        <f t="shared" si="65"/>
        <v>0</v>
      </c>
      <c r="J411" s="335">
        <f t="shared" si="66"/>
        <v>0</v>
      </c>
      <c r="K411" s="507"/>
      <c r="L411" s="507"/>
      <c r="M411" s="337">
        <f t="shared" si="68"/>
        <v>0</v>
      </c>
      <c r="N411" s="507"/>
      <c r="O411" s="338">
        <f t="shared" si="71"/>
        <v>0</v>
      </c>
      <c r="P411" s="339">
        <f t="shared" si="72"/>
        <v>0</v>
      </c>
      <c r="Q411" s="339">
        <f t="shared" si="73"/>
        <v>0</v>
      </c>
      <c r="R411" s="340">
        <f t="shared" si="74"/>
        <v>0</v>
      </c>
      <c r="S411" s="296">
        <f>IF('8. Wage Rate Penalty'!D411="s",0,IF(J411="N/A; Not eligible, do not fill in remaining columns---&gt;",0,IF(O411="Yes",0,(Q411*R411*'1. General Input'!$D$10))))</f>
        <v>0</v>
      </c>
      <c r="T411" s="269">
        <f>IF('8. Wage Rate Penalty'!D411="H",0,'8. Wage Rate Penalty'!Q411*'1. General Input'!$D$10/52)</f>
        <v>0</v>
      </c>
      <c r="U411" s="271">
        <f t="shared" si="70"/>
        <v>0</v>
      </c>
      <c r="AC411" s="277">
        <f t="shared" si="67"/>
        <v>0</v>
      </c>
    </row>
    <row r="412" spans="1:29" hidden="1" x14ac:dyDescent="0.25">
      <c r="A412" s="265">
        <f t="shared" si="69"/>
        <v>396</v>
      </c>
      <c r="B412" s="501"/>
      <c r="C412" s="502"/>
      <c r="D412" s="502"/>
      <c r="E412" s="507"/>
      <c r="F412" s="504"/>
      <c r="G412" s="505"/>
      <c r="H412" s="506"/>
      <c r="I412" s="494">
        <f t="shared" si="65"/>
        <v>0</v>
      </c>
      <c r="J412" s="335">
        <f t="shared" si="66"/>
        <v>0</v>
      </c>
      <c r="K412" s="507"/>
      <c r="L412" s="507"/>
      <c r="M412" s="337">
        <f t="shared" si="68"/>
        <v>0</v>
      </c>
      <c r="N412" s="507"/>
      <c r="O412" s="338">
        <f t="shared" si="71"/>
        <v>0</v>
      </c>
      <c r="P412" s="339">
        <f t="shared" si="72"/>
        <v>0</v>
      </c>
      <c r="Q412" s="339">
        <f t="shared" si="73"/>
        <v>0</v>
      </c>
      <c r="R412" s="340">
        <f t="shared" si="74"/>
        <v>0</v>
      </c>
      <c r="S412" s="296">
        <f>IF('8. Wage Rate Penalty'!D412="s",0,IF(J412="N/A; Not eligible, do not fill in remaining columns---&gt;",0,IF(O412="Yes",0,(Q412*R412*'1. General Input'!$D$10))))</f>
        <v>0</v>
      </c>
      <c r="T412" s="269">
        <f>IF('8. Wage Rate Penalty'!D412="H",0,'8. Wage Rate Penalty'!Q412*'1. General Input'!$D$10/52)</f>
        <v>0</v>
      </c>
      <c r="U412" s="271">
        <f t="shared" si="70"/>
        <v>0</v>
      </c>
      <c r="AC412" s="277">
        <f t="shared" si="67"/>
        <v>0</v>
      </c>
    </row>
    <row r="413" spans="1:29" hidden="1" x14ac:dyDescent="0.25">
      <c r="A413" s="265">
        <f t="shared" si="69"/>
        <v>397</v>
      </c>
      <c r="B413" s="501"/>
      <c r="C413" s="502"/>
      <c r="D413" s="502"/>
      <c r="E413" s="507"/>
      <c r="F413" s="504"/>
      <c r="G413" s="505"/>
      <c r="H413" s="506"/>
      <c r="I413" s="494">
        <f t="shared" si="65"/>
        <v>0</v>
      </c>
      <c r="J413" s="335">
        <f t="shared" si="66"/>
        <v>0</v>
      </c>
      <c r="K413" s="507"/>
      <c r="L413" s="507"/>
      <c r="M413" s="337">
        <f t="shared" si="68"/>
        <v>0</v>
      </c>
      <c r="N413" s="507"/>
      <c r="O413" s="338">
        <f t="shared" si="71"/>
        <v>0</v>
      </c>
      <c r="P413" s="339">
        <f t="shared" si="72"/>
        <v>0</v>
      </c>
      <c r="Q413" s="339">
        <f t="shared" si="73"/>
        <v>0</v>
      </c>
      <c r="R413" s="340">
        <f t="shared" si="74"/>
        <v>0</v>
      </c>
      <c r="S413" s="296">
        <f>IF('8. Wage Rate Penalty'!D413="s",0,IF(J413="N/A; Not eligible, do not fill in remaining columns---&gt;",0,IF(O413="Yes",0,(Q413*R413*'1. General Input'!$D$10))))</f>
        <v>0</v>
      </c>
      <c r="T413" s="269">
        <f>IF('8. Wage Rate Penalty'!D413="H",0,'8. Wage Rate Penalty'!Q413*'1. General Input'!$D$10/52)</f>
        <v>0</v>
      </c>
      <c r="U413" s="271">
        <f t="shared" si="70"/>
        <v>0</v>
      </c>
      <c r="AC413" s="277">
        <f t="shared" si="67"/>
        <v>0</v>
      </c>
    </row>
    <row r="414" spans="1:29" hidden="1" x14ac:dyDescent="0.25">
      <c r="A414" s="265">
        <f t="shared" si="69"/>
        <v>398</v>
      </c>
      <c r="B414" s="501"/>
      <c r="C414" s="502"/>
      <c r="D414" s="502"/>
      <c r="E414" s="507"/>
      <c r="F414" s="504"/>
      <c r="G414" s="505"/>
      <c r="H414" s="506"/>
      <c r="I414" s="494">
        <f t="shared" si="65"/>
        <v>0</v>
      </c>
      <c r="J414" s="335">
        <f t="shared" si="66"/>
        <v>0</v>
      </c>
      <c r="K414" s="507"/>
      <c r="L414" s="507"/>
      <c r="M414" s="337">
        <f t="shared" si="68"/>
        <v>0</v>
      </c>
      <c r="N414" s="507"/>
      <c r="O414" s="338">
        <f t="shared" si="71"/>
        <v>0</v>
      </c>
      <c r="P414" s="339">
        <f t="shared" si="72"/>
        <v>0</v>
      </c>
      <c r="Q414" s="339">
        <f t="shared" si="73"/>
        <v>0</v>
      </c>
      <c r="R414" s="340">
        <f t="shared" si="74"/>
        <v>0</v>
      </c>
      <c r="S414" s="296">
        <f>IF('8. Wage Rate Penalty'!D414="s",0,IF(J414="N/A; Not eligible, do not fill in remaining columns---&gt;",0,IF(O414="Yes",0,(Q414*R414*'1. General Input'!$D$10))))</f>
        <v>0</v>
      </c>
      <c r="T414" s="269">
        <f>IF('8. Wage Rate Penalty'!D414="H",0,'8. Wage Rate Penalty'!Q414*'1. General Input'!$D$10/52)</f>
        <v>0</v>
      </c>
      <c r="U414" s="271">
        <f t="shared" si="70"/>
        <v>0</v>
      </c>
      <c r="AC414" s="277">
        <f t="shared" si="67"/>
        <v>0</v>
      </c>
    </row>
    <row r="415" spans="1:29" hidden="1" x14ac:dyDescent="0.25">
      <c r="A415" s="265">
        <f t="shared" si="69"/>
        <v>399</v>
      </c>
      <c r="B415" s="501"/>
      <c r="C415" s="502"/>
      <c r="D415" s="502"/>
      <c r="E415" s="507"/>
      <c r="F415" s="504"/>
      <c r="G415" s="505"/>
      <c r="H415" s="506"/>
      <c r="I415" s="494">
        <f t="shared" ref="I415:I478" si="75">IF(E415=0,0,IF(F415="no",1,IF(H415=0,"&lt;---Error, enter data in columns F,G and H",IF(G415=0,"&lt;---Error, enter data in columns F, G and H",+E415/H415))))</f>
        <v>0</v>
      </c>
      <c r="J415" s="335">
        <f t="shared" ref="J415:J478" si="76">IF(I415="&lt;---Error, enter data in columns F,G and H","&lt;---Error, enter data in columns F,G and H",IF(E415=0,IF(H415=0,0,IF(I415&lt;0.75,"Complete Step 2a and 2b---&gt;","N/A; Not eligible, do not fill in remaining columns---&gt;")),IF(I415="&lt;---Error, enter data in columns F,G and H"," ",IF(I415&lt;0.75,"Complete Step 2a and 2b---&gt;","N/A; Not eligible, do not fill in remaining columns---&gt;"))))</f>
        <v>0</v>
      </c>
      <c r="K415" s="507"/>
      <c r="L415" s="507"/>
      <c r="M415" s="337">
        <f t="shared" si="68"/>
        <v>0</v>
      </c>
      <c r="N415" s="507"/>
      <c r="O415" s="338">
        <f t="shared" si="71"/>
        <v>0</v>
      </c>
      <c r="P415" s="339">
        <f t="shared" si="72"/>
        <v>0</v>
      </c>
      <c r="Q415" s="339">
        <f t="shared" si="73"/>
        <v>0</v>
      </c>
      <c r="R415" s="340">
        <f t="shared" si="74"/>
        <v>0</v>
      </c>
      <c r="S415" s="296">
        <f>IF('8. Wage Rate Penalty'!D415="s",0,IF(J415="N/A; Not eligible, do not fill in remaining columns---&gt;",0,IF(O415="Yes",0,(Q415*R415*'1. General Input'!$D$10))))</f>
        <v>0</v>
      </c>
      <c r="T415" s="269">
        <f>IF('8. Wage Rate Penalty'!D415="H",0,'8. Wage Rate Penalty'!Q415*'1. General Input'!$D$10/52)</f>
        <v>0</v>
      </c>
      <c r="U415" s="271">
        <f t="shared" si="70"/>
        <v>0</v>
      </c>
      <c r="AC415" s="277">
        <f t="shared" si="67"/>
        <v>0</v>
      </c>
    </row>
    <row r="416" spans="1:29" hidden="1" x14ac:dyDescent="0.25">
      <c r="A416" s="265">
        <f t="shared" si="69"/>
        <v>400</v>
      </c>
      <c r="B416" s="501"/>
      <c r="C416" s="502"/>
      <c r="D416" s="502"/>
      <c r="E416" s="507"/>
      <c r="F416" s="504"/>
      <c r="G416" s="505"/>
      <c r="H416" s="506"/>
      <c r="I416" s="494">
        <f t="shared" si="75"/>
        <v>0</v>
      </c>
      <c r="J416" s="335">
        <f t="shared" si="76"/>
        <v>0</v>
      </c>
      <c r="K416" s="507"/>
      <c r="L416" s="507"/>
      <c r="M416" s="337">
        <f t="shared" si="68"/>
        <v>0</v>
      </c>
      <c r="N416" s="507"/>
      <c r="O416" s="338">
        <f t="shared" si="71"/>
        <v>0</v>
      </c>
      <c r="P416" s="339">
        <f t="shared" si="72"/>
        <v>0</v>
      </c>
      <c r="Q416" s="339">
        <f t="shared" si="73"/>
        <v>0</v>
      </c>
      <c r="R416" s="340">
        <f t="shared" si="74"/>
        <v>0</v>
      </c>
      <c r="S416" s="296">
        <f>IF('8. Wage Rate Penalty'!D416="s",0,IF(J416="N/A; Not eligible, do not fill in remaining columns---&gt;",0,IF(O416="Yes",0,(Q416*R416*'1. General Input'!$D$10))))</f>
        <v>0</v>
      </c>
      <c r="T416" s="269">
        <f>IF('8. Wage Rate Penalty'!D416="H",0,'8. Wage Rate Penalty'!Q416*'1. General Input'!$D$10/52)</f>
        <v>0</v>
      </c>
      <c r="U416" s="271">
        <f t="shared" si="70"/>
        <v>0</v>
      </c>
      <c r="AC416" s="277">
        <f t="shared" si="67"/>
        <v>0</v>
      </c>
    </row>
    <row r="417" spans="1:29" hidden="1" x14ac:dyDescent="0.25">
      <c r="A417" s="265">
        <f t="shared" si="69"/>
        <v>401</v>
      </c>
      <c r="B417" s="501"/>
      <c r="C417" s="502"/>
      <c r="D417" s="502"/>
      <c r="E417" s="507"/>
      <c r="F417" s="504"/>
      <c r="G417" s="505"/>
      <c r="H417" s="506"/>
      <c r="I417" s="494">
        <f t="shared" si="75"/>
        <v>0</v>
      </c>
      <c r="J417" s="335">
        <f t="shared" si="76"/>
        <v>0</v>
      </c>
      <c r="K417" s="507"/>
      <c r="L417" s="507"/>
      <c r="M417" s="337">
        <f t="shared" si="68"/>
        <v>0</v>
      </c>
      <c r="N417" s="507"/>
      <c r="O417" s="338">
        <f t="shared" si="71"/>
        <v>0</v>
      </c>
      <c r="P417" s="339">
        <f t="shared" si="72"/>
        <v>0</v>
      </c>
      <c r="Q417" s="339">
        <f t="shared" si="73"/>
        <v>0</v>
      </c>
      <c r="R417" s="340">
        <f t="shared" si="74"/>
        <v>0</v>
      </c>
      <c r="S417" s="296">
        <f>IF('8. Wage Rate Penalty'!D417="s",0,IF(J417="N/A; Not eligible, do not fill in remaining columns---&gt;",0,IF(O417="Yes",0,(Q417*R417*'1. General Input'!$D$10))))</f>
        <v>0</v>
      </c>
      <c r="T417" s="269">
        <f>IF('8. Wage Rate Penalty'!D417="H",0,'8. Wage Rate Penalty'!Q417*'1. General Input'!$D$10/52)</f>
        <v>0</v>
      </c>
      <c r="U417" s="271">
        <f t="shared" si="70"/>
        <v>0</v>
      </c>
      <c r="AC417" s="277">
        <f t="shared" si="67"/>
        <v>0</v>
      </c>
    </row>
    <row r="418" spans="1:29" hidden="1" x14ac:dyDescent="0.25">
      <c r="A418" s="265">
        <f t="shared" si="69"/>
        <v>402</v>
      </c>
      <c r="B418" s="501"/>
      <c r="C418" s="502"/>
      <c r="D418" s="502"/>
      <c r="E418" s="507"/>
      <c r="F418" s="504"/>
      <c r="G418" s="505"/>
      <c r="H418" s="506"/>
      <c r="I418" s="494">
        <f t="shared" si="75"/>
        <v>0</v>
      </c>
      <c r="J418" s="335">
        <f t="shared" si="76"/>
        <v>0</v>
      </c>
      <c r="K418" s="507"/>
      <c r="L418" s="507"/>
      <c r="M418" s="337">
        <f t="shared" si="68"/>
        <v>0</v>
      </c>
      <c r="N418" s="507"/>
      <c r="O418" s="338">
        <f t="shared" si="71"/>
        <v>0</v>
      </c>
      <c r="P418" s="339">
        <f t="shared" si="72"/>
        <v>0</v>
      </c>
      <c r="Q418" s="339">
        <f t="shared" si="73"/>
        <v>0</v>
      </c>
      <c r="R418" s="340">
        <f t="shared" si="74"/>
        <v>0</v>
      </c>
      <c r="S418" s="296">
        <f>IF('8. Wage Rate Penalty'!D418="s",0,IF(J418="N/A; Not eligible, do not fill in remaining columns---&gt;",0,IF(O418="Yes",0,(Q418*R418*'1. General Input'!$D$10))))</f>
        <v>0</v>
      </c>
      <c r="T418" s="269">
        <f>IF('8. Wage Rate Penalty'!D418="H",0,'8. Wage Rate Penalty'!Q418*'1. General Input'!$D$10/52)</f>
        <v>0</v>
      </c>
      <c r="U418" s="271">
        <f t="shared" si="70"/>
        <v>0</v>
      </c>
      <c r="AC418" s="277">
        <f t="shared" si="67"/>
        <v>0</v>
      </c>
    </row>
    <row r="419" spans="1:29" hidden="1" x14ac:dyDescent="0.25">
      <c r="A419" s="265">
        <f t="shared" si="69"/>
        <v>403</v>
      </c>
      <c r="B419" s="501"/>
      <c r="C419" s="502"/>
      <c r="D419" s="502"/>
      <c r="E419" s="507"/>
      <c r="F419" s="504"/>
      <c r="G419" s="505"/>
      <c r="H419" s="506"/>
      <c r="I419" s="494">
        <f t="shared" si="75"/>
        <v>0</v>
      </c>
      <c r="J419" s="335">
        <f t="shared" si="76"/>
        <v>0</v>
      </c>
      <c r="K419" s="507"/>
      <c r="L419" s="507"/>
      <c r="M419" s="337">
        <f t="shared" si="68"/>
        <v>0</v>
      </c>
      <c r="N419" s="507"/>
      <c r="O419" s="338">
        <f t="shared" si="71"/>
        <v>0</v>
      </c>
      <c r="P419" s="339">
        <f t="shared" si="72"/>
        <v>0</v>
      </c>
      <c r="Q419" s="339">
        <f t="shared" si="73"/>
        <v>0</v>
      </c>
      <c r="R419" s="340">
        <f t="shared" si="74"/>
        <v>0</v>
      </c>
      <c r="S419" s="296">
        <f>IF('8. Wage Rate Penalty'!D419="s",0,IF(J419="N/A; Not eligible, do not fill in remaining columns---&gt;",0,IF(O419="Yes",0,(Q419*R419*'1. General Input'!$D$10))))</f>
        <v>0</v>
      </c>
      <c r="T419" s="269">
        <f>IF('8. Wage Rate Penalty'!D419="H",0,'8. Wage Rate Penalty'!Q419*'1. General Input'!$D$10/52)</f>
        <v>0</v>
      </c>
      <c r="U419" s="271">
        <f t="shared" si="70"/>
        <v>0</v>
      </c>
      <c r="AC419" s="277">
        <f t="shared" si="67"/>
        <v>0</v>
      </c>
    </row>
    <row r="420" spans="1:29" hidden="1" x14ac:dyDescent="0.25">
      <c r="A420" s="265">
        <f t="shared" si="69"/>
        <v>404</v>
      </c>
      <c r="B420" s="501"/>
      <c r="C420" s="502"/>
      <c r="D420" s="502"/>
      <c r="E420" s="507"/>
      <c r="F420" s="504"/>
      <c r="G420" s="505"/>
      <c r="H420" s="506"/>
      <c r="I420" s="494">
        <f t="shared" si="75"/>
        <v>0</v>
      </c>
      <c r="J420" s="335">
        <f t="shared" si="76"/>
        <v>0</v>
      </c>
      <c r="K420" s="507"/>
      <c r="L420" s="507"/>
      <c r="M420" s="337">
        <f t="shared" si="68"/>
        <v>0</v>
      </c>
      <c r="N420" s="507"/>
      <c r="O420" s="338">
        <f t="shared" si="71"/>
        <v>0</v>
      </c>
      <c r="P420" s="339">
        <f t="shared" si="72"/>
        <v>0</v>
      </c>
      <c r="Q420" s="339">
        <f t="shared" si="73"/>
        <v>0</v>
      </c>
      <c r="R420" s="340">
        <f t="shared" si="74"/>
        <v>0</v>
      </c>
      <c r="S420" s="296">
        <f>IF('8. Wage Rate Penalty'!D420="s",0,IF(J420="N/A; Not eligible, do not fill in remaining columns---&gt;",0,IF(O420="Yes",0,(Q420*R420*'1. General Input'!$D$10))))</f>
        <v>0</v>
      </c>
      <c r="T420" s="269">
        <f>IF('8. Wage Rate Penalty'!D420="H",0,'8. Wage Rate Penalty'!Q420*'1. General Input'!$D$10/52)</f>
        <v>0</v>
      </c>
      <c r="U420" s="271">
        <f t="shared" si="70"/>
        <v>0</v>
      </c>
      <c r="AC420" s="277">
        <f t="shared" si="67"/>
        <v>0</v>
      </c>
    </row>
    <row r="421" spans="1:29" hidden="1" x14ac:dyDescent="0.25">
      <c r="A421" s="265">
        <f t="shared" si="69"/>
        <v>405</v>
      </c>
      <c r="B421" s="501"/>
      <c r="C421" s="502"/>
      <c r="D421" s="502"/>
      <c r="E421" s="507"/>
      <c r="F421" s="504"/>
      <c r="G421" s="505"/>
      <c r="H421" s="506"/>
      <c r="I421" s="494">
        <f t="shared" si="75"/>
        <v>0</v>
      </c>
      <c r="J421" s="335">
        <f t="shared" si="76"/>
        <v>0</v>
      </c>
      <c r="K421" s="507"/>
      <c r="L421" s="507"/>
      <c r="M421" s="337">
        <f t="shared" si="68"/>
        <v>0</v>
      </c>
      <c r="N421" s="507"/>
      <c r="O421" s="338">
        <f t="shared" si="71"/>
        <v>0</v>
      </c>
      <c r="P421" s="339">
        <f t="shared" si="72"/>
        <v>0</v>
      </c>
      <c r="Q421" s="339">
        <f t="shared" si="73"/>
        <v>0</v>
      </c>
      <c r="R421" s="340">
        <f t="shared" si="74"/>
        <v>0</v>
      </c>
      <c r="S421" s="296">
        <f>IF('8. Wage Rate Penalty'!D421="s",0,IF(J421="N/A; Not eligible, do not fill in remaining columns---&gt;",0,IF(O421="Yes",0,(Q421*R421*'1. General Input'!$D$10))))</f>
        <v>0</v>
      </c>
      <c r="T421" s="269">
        <f>IF('8. Wage Rate Penalty'!D421="H",0,'8. Wage Rate Penalty'!Q421*'1. General Input'!$D$10/52)</f>
        <v>0</v>
      </c>
      <c r="U421" s="271">
        <f t="shared" si="70"/>
        <v>0</v>
      </c>
      <c r="AC421" s="277">
        <f t="shared" si="67"/>
        <v>0</v>
      </c>
    </row>
    <row r="422" spans="1:29" hidden="1" x14ac:dyDescent="0.25">
      <c r="A422" s="265">
        <f t="shared" si="69"/>
        <v>406</v>
      </c>
      <c r="B422" s="501"/>
      <c r="C422" s="502"/>
      <c r="D422" s="502"/>
      <c r="E422" s="507"/>
      <c r="F422" s="504"/>
      <c r="G422" s="505"/>
      <c r="H422" s="506"/>
      <c r="I422" s="494">
        <f t="shared" si="75"/>
        <v>0</v>
      </c>
      <c r="J422" s="335">
        <f t="shared" si="76"/>
        <v>0</v>
      </c>
      <c r="K422" s="507"/>
      <c r="L422" s="507"/>
      <c r="M422" s="337">
        <f t="shared" si="68"/>
        <v>0</v>
      </c>
      <c r="N422" s="507"/>
      <c r="O422" s="338">
        <f t="shared" si="71"/>
        <v>0</v>
      </c>
      <c r="P422" s="339">
        <f t="shared" si="72"/>
        <v>0</v>
      </c>
      <c r="Q422" s="339">
        <f t="shared" si="73"/>
        <v>0</v>
      </c>
      <c r="R422" s="340">
        <f t="shared" si="74"/>
        <v>0</v>
      </c>
      <c r="S422" s="296">
        <f>IF('8. Wage Rate Penalty'!D422="s",0,IF(J422="N/A; Not eligible, do not fill in remaining columns---&gt;",0,IF(O422="Yes",0,(Q422*R422*'1. General Input'!$D$10))))</f>
        <v>0</v>
      </c>
      <c r="T422" s="269">
        <f>IF('8. Wage Rate Penalty'!D422="H",0,'8. Wage Rate Penalty'!Q422*'1. General Input'!$D$10/52)</f>
        <v>0</v>
      </c>
      <c r="U422" s="271">
        <f t="shared" si="70"/>
        <v>0</v>
      </c>
      <c r="AC422" s="277">
        <f t="shared" si="67"/>
        <v>0</v>
      </c>
    </row>
    <row r="423" spans="1:29" hidden="1" x14ac:dyDescent="0.25">
      <c r="A423" s="265">
        <f t="shared" si="69"/>
        <v>407</v>
      </c>
      <c r="B423" s="501"/>
      <c r="C423" s="502"/>
      <c r="D423" s="502"/>
      <c r="E423" s="507"/>
      <c r="F423" s="504"/>
      <c r="G423" s="505"/>
      <c r="H423" s="506"/>
      <c r="I423" s="494">
        <f t="shared" si="75"/>
        <v>0</v>
      </c>
      <c r="J423" s="335">
        <f t="shared" si="76"/>
        <v>0</v>
      </c>
      <c r="K423" s="507"/>
      <c r="L423" s="507"/>
      <c r="M423" s="337">
        <f t="shared" si="68"/>
        <v>0</v>
      </c>
      <c r="N423" s="507"/>
      <c r="O423" s="338">
        <f t="shared" si="71"/>
        <v>0</v>
      </c>
      <c r="P423" s="339">
        <f t="shared" si="72"/>
        <v>0</v>
      </c>
      <c r="Q423" s="339">
        <f t="shared" si="73"/>
        <v>0</v>
      </c>
      <c r="R423" s="340">
        <f t="shared" si="74"/>
        <v>0</v>
      </c>
      <c r="S423" s="296">
        <f>IF('8. Wage Rate Penalty'!D423="s",0,IF(J423="N/A; Not eligible, do not fill in remaining columns---&gt;",0,IF(O423="Yes",0,(Q423*R423*'1. General Input'!$D$10))))</f>
        <v>0</v>
      </c>
      <c r="T423" s="269">
        <f>IF('8. Wage Rate Penalty'!D423="H",0,'8. Wage Rate Penalty'!Q423*'1. General Input'!$D$10/52)</f>
        <v>0</v>
      </c>
      <c r="U423" s="271">
        <f t="shared" si="70"/>
        <v>0</v>
      </c>
      <c r="AC423" s="277">
        <f t="shared" si="67"/>
        <v>0</v>
      </c>
    </row>
    <row r="424" spans="1:29" hidden="1" x14ac:dyDescent="0.25">
      <c r="A424" s="265">
        <f t="shared" si="69"/>
        <v>408</v>
      </c>
      <c r="B424" s="501"/>
      <c r="C424" s="502"/>
      <c r="D424" s="502"/>
      <c r="E424" s="507"/>
      <c r="F424" s="504"/>
      <c r="G424" s="505"/>
      <c r="H424" s="506"/>
      <c r="I424" s="494">
        <f t="shared" si="75"/>
        <v>0</v>
      </c>
      <c r="J424" s="335">
        <f t="shared" si="76"/>
        <v>0</v>
      </c>
      <c r="K424" s="507"/>
      <c r="L424" s="507"/>
      <c r="M424" s="337">
        <f t="shared" si="68"/>
        <v>0</v>
      </c>
      <c r="N424" s="507"/>
      <c r="O424" s="338">
        <f t="shared" si="71"/>
        <v>0</v>
      </c>
      <c r="P424" s="339">
        <f t="shared" si="72"/>
        <v>0</v>
      </c>
      <c r="Q424" s="339">
        <f t="shared" si="73"/>
        <v>0</v>
      </c>
      <c r="R424" s="340">
        <f t="shared" si="74"/>
        <v>0</v>
      </c>
      <c r="S424" s="296">
        <f>IF('8. Wage Rate Penalty'!D424="s",0,IF(J424="N/A; Not eligible, do not fill in remaining columns---&gt;",0,IF(O424="Yes",0,(Q424*R424*'1. General Input'!$D$10))))</f>
        <v>0</v>
      </c>
      <c r="T424" s="269">
        <f>IF('8. Wage Rate Penalty'!D424="H",0,'8. Wage Rate Penalty'!Q424*'1. General Input'!$D$10/52)</f>
        <v>0</v>
      </c>
      <c r="U424" s="271">
        <f t="shared" si="70"/>
        <v>0</v>
      </c>
      <c r="AC424" s="277">
        <f t="shared" si="67"/>
        <v>0</v>
      </c>
    </row>
    <row r="425" spans="1:29" hidden="1" x14ac:dyDescent="0.25">
      <c r="A425" s="265">
        <f t="shared" si="69"/>
        <v>409</v>
      </c>
      <c r="B425" s="501"/>
      <c r="C425" s="502"/>
      <c r="D425" s="502"/>
      <c r="E425" s="507"/>
      <c r="F425" s="504"/>
      <c r="G425" s="505"/>
      <c r="H425" s="506"/>
      <c r="I425" s="494">
        <f t="shared" si="75"/>
        <v>0</v>
      </c>
      <c r="J425" s="335">
        <f t="shared" si="76"/>
        <v>0</v>
      </c>
      <c r="K425" s="507"/>
      <c r="L425" s="507"/>
      <c r="M425" s="337">
        <f t="shared" si="68"/>
        <v>0</v>
      </c>
      <c r="N425" s="507"/>
      <c r="O425" s="338">
        <f t="shared" si="71"/>
        <v>0</v>
      </c>
      <c r="P425" s="339">
        <f t="shared" si="72"/>
        <v>0</v>
      </c>
      <c r="Q425" s="339">
        <f t="shared" si="73"/>
        <v>0</v>
      </c>
      <c r="R425" s="340">
        <f t="shared" si="74"/>
        <v>0</v>
      </c>
      <c r="S425" s="296">
        <f>IF('8. Wage Rate Penalty'!D425="s",0,IF(J425="N/A; Not eligible, do not fill in remaining columns---&gt;",0,IF(O425="Yes",0,(Q425*R425*'1. General Input'!$D$10))))</f>
        <v>0</v>
      </c>
      <c r="T425" s="269">
        <f>IF('8. Wage Rate Penalty'!D425="H",0,'8. Wage Rate Penalty'!Q425*'1. General Input'!$D$10/52)</f>
        <v>0</v>
      </c>
      <c r="U425" s="271">
        <f t="shared" si="70"/>
        <v>0</v>
      </c>
      <c r="AC425" s="277">
        <f t="shared" si="67"/>
        <v>0</v>
      </c>
    </row>
    <row r="426" spans="1:29" hidden="1" x14ac:dyDescent="0.25">
      <c r="A426" s="265">
        <f t="shared" si="69"/>
        <v>410</v>
      </c>
      <c r="B426" s="501"/>
      <c r="C426" s="502"/>
      <c r="D426" s="502"/>
      <c r="E426" s="507"/>
      <c r="F426" s="504"/>
      <c r="G426" s="505"/>
      <c r="H426" s="506"/>
      <c r="I426" s="494">
        <f t="shared" si="75"/>
        <v>0</v>
      </c>
      <c r="J426" s="335">
        <f t="shared" si="76"/>
        <v>0</v>
      </c>
      <c r="K426" s="507"/>
      <c r="L426" s="507"/>
      <c r="M426" s="337">
        <f t="shared" si="68"/>
        <v>0</v>
      </c>
      <c r="N426" s="507"/>
      <c r="O426" s="338">
        <f t="shared" si="71"/>
        <v>0</v>
      </c>
      <c r="P426" s="339">
        <f t="shared" si="72"/>
        <v>0</v>
      </c>
      <c r="Q426" s="339">
        <f t="shared" si="73"/>
        <v>0</v>
      </c>
      <c r="R426" s="340">
        <f t="shared" si="74"/>
        <v>0</v>
      </c>
      <c r="S426" s="296">
        <f>IF('8. Wage Rate Penalty'!D426="s",0,IF(J426="N/A; Not eligible, do not fill in remaining columns---&gt;",0,IF(O426="Yes",0,(Q426*R426*'1. General Input'!$D$10))))</f>
        <v>0</v>
      </c>
      <c r="T426" s="269">
        <f>IF('8. Wage Rate Penalty'!D426="H",0,'8. Wage Rate Penalty'!Q426*'1. General Input'!$D$10/52)</f>
        <v>0</v>
      </c>
      <c r="U426" s="271">
        <f t="shared" si="70"/>
        <v>0</v>
      </c>
      <c r="AC426" s="277">
        <f t="shared" si="67"/>
        <v>0</v>
      </c>
    </row>
    <row r="427" spans="1:29" hidden="1" x14ac:dyDescent="0.25">
      <c r="A427" s="265">
        <f t="shared" si="69"/>
        <v>411</v>
      </c>
      <c r="B427" s="501"/>
      <c r="C427" s="502"/>
      <c r="D427" s="502"/>
      <c r="E427" s="507"/>
      <c r="F427" s="504"/>
      <c r="G427" s="505"/>
      <c r="H427" s="506"/>
      <c r="I427" s="494">
        <f t="shared" si="75"/>
        <v>0</v>
      </c>
      <c r="J427" s="335">
        <f t="shared" si="76"/>
        <v>0</v>
      </c>
      <c r="K427" s="507"/>
      <c r="L427" s="507"/>
      <c r="M427" s="337">
        <f t="shared" si="68"/>
        <v>0</v>
      </c>
      <c r="N427" s="507"/>
      <c r="O427" s="338">
        <f t="shared" si="71"/>
        <v>0</v>
      </c>
      <c r="P427" s="339">
        <f t="shared" si="72"/>
        <v>0</v>
      </c>
      <c r="Q427" s="339">
        <f t="shared" si="73"/>
        <v>0</v>
      </c>
      <c r="R427" s="340">
        <f t="shared" si="74"/>
        <v>0</v>
      </c>
      <c r="S427" s="296">
        <f>IF('8. Wage Rate Penalty'!D427="s",0,IF(J427="N/A; Not eligible, do not fill in remaining columns---&gt;",0,IF(O427="Yes",0,(Q427*R427*'1. General Input'!$D$10))))</f>
        <v>0</v>
      </c>
      <c r="T427" s="269">
        <f>IF('8. Wage Rate Penalty'!D427="H",0,'8. Wage Rate Penalty'!Q427*'1. General Input'!$D$10/52)</f>
        <v>0</v>
      </c>
      <c r="U427" s="271">
        <f t="shared" si="70"/>
        <v>0</v>
      </c>
      <c r="AC427" s="277">
        <f t="shared" si="67"/>
        <v>0</v>
      </c>
    </row>
    <row r="428" spans="1:29" hidden="1" x14ac:dyDescent="0.25">
      <c r="A428" s="265">
        <f t="shared" si="69"/>
        <v>412</v>
      </c>
      <c r="B428" s="501"/>
      <c r="C428" s="502"/>
      <c r="D428" s="502"/>
      <c r="E428" s="507"/>
      <c r="F428" s="504"/>
      <c r="G428" s="505"/>
      <c r="H428" s="506"/>
      <c r="I428" s="494">
        <f t="shared" si="75"/>
        <v>0</v>
      </c>
      <c r="J428" s="335">
        <f t="shared" si="76"/>
        <v>0</v>
      </c>
      <c r="K428" s="507"/>
      <c r="L428" s="507"/>
      <c r="M428" s="337">
        <f t="shared" si="68"/>
        <v>0</v>
      </c>
      <c r="N428" s="507"/>
      <c r="O428" s="338">
        <f t="shared" si="71"/>
        <v>0</v>
      </c>
      <c r="P428" s="339">
        <f t="shared" si="72"/>
        <v>0</v>
      </c>
      <c r="Q428" s="339">
        <f t="shared" si="73"/>
        <v>0</v>
      </c>
      <c r="R428" s="340">
        <f t="shared" si="74"/>
        <v>0</v>
      </c>
      <c r="S428" s="296">
        <f>IF('8. Wage Rate Penalty'!D428="s",0,IF(J428="N/A; Not eligible, do not fill in remaining columns---&gt;",0,IF(O428="Yes",0,(Q428*R428*'1. General Input'!$D$10))))</f>
        <v>0</v>
      </c>
      <c r="T428" s="269">
        <f>IF('8. Wage Rate Penalty'!D428="H",0,'8. Wage Rate Penalty'!Q428*'1. General Input'!$D$10/52)</f>
        <v>0</v>
      </c>
      <c r="U428" s="271">
        <f t="shared" si="70"/>
        <v>0</v>
      </c>
      <c r="AC428" s="277">
        <f t="shared" si="67"/>
        <v>0</v>
      </c>
    </row>
    <row r="429" spans="1:29" hidden="1" x14ac:dyDescent="0.25">
      <c r="A429" s="265">
        <f t="shared" si="69"/>
        <v>413</v>
      </c>
      <c r="B429" s="501"/>
      <c r="C429" s="502"/>
      <c r="D429" s="502"/>
      <c r="E429" s="507"/>
      <c r="F429" s="504"/>
      <c r="G429" s="505"/>
      <c r="H429" s="506"/>
      <c r="I429" s="494">
        <f t="shared" si="75"/>
        <v>0</v>
      </c>
      <c r="J429" s="335">
        <f t="shared" si="76"/>
        <v>0</v>
      </c>
      <c r="K429" s="507"/>
      <c r="L429" s="507"/>
      <c r="M429" s="337">
        <f t="shared" si="68"/>
        <v>0</v>
      </c>
      <c r="N429" s="507"/>
      <c r="O429" s="338">
        <f t="shared" si="71"/>
        <v>0</v>
      </c>
      <c r="P429" s="339">
        <f t="shared" si="72"/>
        <v>0</v>
      </c>
      <c r="Q429" s="339">
        <f t="shared" si="73"/>
        <v>0</v>
      </c>
      <c r="R429" s="340">
        <f t="shared" si="74"/>
        <v>0</v>
      </c>
      <c r="S429" s="296">
        <f>IF('8. Wage Rate Penalty'!D429="s",0,IF(J429="N/A; Not eligible, do not fill in remaining columns---&gt;",0,IF(O429="Yes",0,(Q429*R429*'1. General Input'!$D$10))))</f>
        <v>0</v>
      </c>
      <c r="T429" s="269">
        <f>IF('8. Wage Rate Penalty'!D429="H",0,'8. Wage Rate Penalty'!Q429*'1. General Input'!$D$10/52)</f>
        <v>0</v>
      </c>
      <c r="U429" s="271">
        <f t="shared" si="70"/>
        <v>0</v>
      </c>
      <c r="AC429" s="277">
        <f t="shared" si="67"/>
        <v>0</v>
      </c>
    </row>
    <row r="430" spans="1:29" hidden="1" x14ac:dyDescent="0.25">
      <c r="A430" s="265">
        <f t="shared" si="69"/>
        <v>414</v>
      </c>
      <c r="B430" s="501"/>
      <c r="C430" s="502"/>
      <c r="D430" s="502"/>
      <c r="E430" s="507"/>
      <c r="F430" s="504"/>
      <c r="G430" s="505"/>
      <c r="H430" s="506"/>
      <c r="I430" s="494">
        <f t="shared" si="75"/>
        <v>0</v>
      </c>
      <c r="J430" s="335">
        <f t="shared" si="76"/>
        <v>0</v>
      </c>
      <c r="K430" s="507"/>
      <c r="L430" s="507"/>
      <c r="M430" s="337">
        <f t="shared" si="68"/>
        <v>0</v>
      </c>
      <c r="N430" s="507"/>
      <c r="O430" s="338">
        <f t="shared" si="71"/>
        <v>0</v>
      </c>
      <c r="P430" s="339">
        <f t="shared" si="72"/>
        <v>0</v>
      </c>
      <c r="Q430" s="339">
        <f t="shared" si="73"/>
        <v>0</v>
      </c>
      <c r="R430" s="340">
        <f t="shared" si="74"/>
        <v>0</v>
      </c>
      <c r="S430" s="296">
        <f>IF('8. Wage Rate Penalty'!D430="s",0,IF(J430="N/A; Not eligible, do not fill in remaining columns---&gt;",0,IF(O430="Yes",0,(Q430*R430*'1. General Input'!$D$10))))</f>
        <v>0</v>
      </c>
      <c r="T430" s="269">
        <f>IF('8. Wage Rate Penalty'!D430="H",0,'8. Wage Rate Penalty'!Q430*'1. General Input'!$D$10/52)</f>
        <v>0</v>
      </c>
      <c r="U430" s="271">
        <f t="shared" si="70"/>
        <v>0</v>
      </c>
      <c r="AC430" s="277">
        <f t="shared" si="67"/>
        <v>0</v>
      </c>
    </row>
    <row r="431" spans="1:29" hidden="1" x14ac:dyDescent="0.25">
      <c r="A431" s="265">
        <f t="shared" si="69"/>
        <v>415</v>
      </c>
      <c r="B431" s="501"/>
      <c r="C431" s="502"/>
      <c r="D431" s="502"/>
      <c r="E431" s="507"/>
      <c r="F431" s="504"/>
      <c r="G431" s="505"/>
      <c r="H431" s="506"/>
      <c r="I431" s="494">
        <f t="shared" si="75"/>
        <v>0</v>
      </c>
      <c r="J431" s="335">
        <f t="shared" si="76"/>
        <v>0</v>
      </c>
      <c r="K431" s="507"/>
      <c r="L431" s="507"/>
      <c r="M431" s="337">
        <f t="shared" si="68"/>
        <v>0</v>
      </c>
      <c r="N431" s="507"/>
      <c r="O431" s="338">
        <f t="shared" si="71"/>
        <v>0</v>
      </c>
      <c r="P431" s="339">
        <f t="shared" si="72"/>
        <v>0</v>
      </c>
      <c r="Q431" s="339">
        <f t="shared" si="73"/>
        <v>0</v>
      </c>
      <c r="R431" s="340">
        <f t="shared" si="74"/>
        <v>0</v>
      </c>
      <c r="S431" s="296">
        <f>IF('8. Wage Rate Penalty'!D431="s",0,IF(J431="N/A; Not eligible, do not fill in remaining columns---&gt;",0,IF(O431="Yes",0,(Q431*R431*'1. General Input'!$D$10))))</f>
        <v>0</v>
      </c>
      <c r="T431" s="269">
        <f>IF('8. Wage Rate Penalty'!D431="H",0,'8. Wage Rate Penalty'!Q431*'1. General Input'!$D$10/52)</f>
        <v>0</v>
      </c>
      <c r="U431" s="271">
        <f t="shared" si="70"/>
        <v>0</v>
      </c>
      <c r="AC431" s="277">
        <f t="shared" si="67"/>
        <v>0</v>
      </c>
    </row>
    <row r="432" spans="1:29" hidden="1" x14ac:dyDescent="0.25">
      <c r="A432" s="265">
        <f t="shared" si="69"/>
        <v>416</v>
      </c>
      <c r="B432" s="501"/>
      <c r="C432" s="502"/>
      <c r="D432" s="502"/>
      <c r="E432" s="507"/>
      <c r="F432" s="504"/>
      <c r="G432" s="505"/>
      <c r="H432" s="506"/>
      <c r="I432" s="494">
        <f t="shared" si="75"/>
        <v>0</v>
      </c>
      <c r="J432" s="335">
        <f t="shared" si="76"/>
        <v>0</v>
      </c>
      <c r="K432" s="507"/>
      <c r="L432" s="507"/>
      <c r="M432" s="337">
        <f t="shared" si="68"/>
        <v>0</v>
      </c>
      <c r="N432" s="507"/>
      <c r="O432" s="338">
        <f t="shared" si="71"/>
        <v>0</v>
      </c>
      <c r="P432" s="339">
        <f t="shared" si="72"/>
        <v>0</v>
      </c>
      <c r="Q432" s="339">
        <f t="shared" si="73"/>
        <v>0</v>
      </c>
      <c r="R432" s="340">
        <f t="shared" si="74"/>
        <v>0</v>
      </c>
      <c r="S432" s="296">
        <f>IF('8. Wage Rate Penalty'!D432="s",0,IF(J432="N/A; Not eligible, do not fill in remaining columns---&gt;",0,IF(O432="Yes",0,(Q432*R432*'1. General Input'!$D$10))))</f>
        <v>0</v>
      </c>
      <c r="T432" s="269">
        <f>IF('8. Wage Rate Penalty'!D432="H",0,'8. Wage Rate Penalty'!Q432*'1. General Input'!$D$10/52)</f>
        <v>0</v>
      </c>
      <c r="U432" s="271">
        <f t="shared" si="70"/>
        <v>0</v>
      </c>
      <c r="AC432" s="277">
        <f t="shared" si="67"/>
        <v>0</v>
      </c>
    </row>
    <row r="433" spans="1:29" hidden="1" x14ac:dyDescent="0.25">
      <c r="A433" s="265">
        <f t="shared" si="69"/>
        <v>417</v>
      </c>
      <c r="B433" s="501"/>
      <c r="C433" s="502"/>
      <c r="D433" s="502"/>
      <c r="E433" s="507"/>
      <c r="F433" s="504"/>
      <c r="G433" s="505"/>
      <c r="H433" s="506"/>
      <c r="I433" s="494">
        <f t="shared" si="75"/>
        <v>0</v>
      </c>
      <c r="J433" s="335">
        <f t="shared" si="76"/>
        <v>0</v>
      </c>
      <c r="K433" s="507"/>
      <c r="L433" s="507"/>
      <c r="M433" s="337">
        <f t="shared" si="68"/>
        <v>0</v>
      </c>
      <c r="N433" s="507"/>
      <c r="O433" s="338">
        <f t="shared" si="71"/>
        <v>0</v>
      </c>
      <c r="P433" s="339">
        <f t="shared" si="72"/>
        <v>0</v>
      </c>
      <c r="Q433" s="339">
        <f t="shared" si="73"/>
        <v>0</v>
      </c>
      <c r="R433" s="340">
        <f t="shared" si="74"/>
        <v>0</v>
      </c>
      <c r="S433" s="296">
        <f>IF('8. Wage Rate Penalty'!D433="s",0,IF(J433="N/A; Not eligible, do not fill in remaining columns---&gt;",0,IF(O433="Yes",0,(Q433*R433*'1. General Input'!$D$10))))</f>
        <v>0</v>
      </c>
      <c r="T433" s="269">
        <f>IF('8. Wage Rate Penalty'!D433="H",0,'8. Wage Rate Penalty'!Q433*'1. General Input'!$D$10/52)</f>
        <v>0</v>
      </c>
      <c r="U433" s="271">
        <f t="shared" si="70"/>
        <v>0</v>
      </c>
      <c r="AC433" s="277">
        <f t="shared" si="67"/>
        <v>0</v>
      </c>
    </row>
    <row r="434" spans="1:29" hidden="1" x14ac:dyDescent="0.25">
      <c r="A434" s="265">
        <f t="shared" si="69"/>
        <v>418</v>
      </c>
      <c r="B434" s="501"/>
      <c r="C434" s="502"/>
      <c r="D434" s="502"/>
      <c r="E434" s="507"/>
      <c r="F434" s="504"/>
      <c r="G434" s="505"/>
      <c r="H434" s="506"/>
      <c r="I434" s="494">
        <f t="shared" si="75"/>
        <v>0</v>
      </c>
      <c r="J434" s="335">
        <f t="shared" si="76"/>
        <v>0</v>
      </c>
      <c r="K434" s="507"/>
      <c r="L434" s="507"/>
      <c r="M434" s="337">
        <f t="shared" si="68"/>
        <v>0</v>
      </c>
      <c r="N434" s="507"/>
      <c r="O434" s="338">
        <f t="shared" si="71"/>
        <v>0</v>
      </c>
      <c r="P434" s="339">
        <f t="shared" si="72"/>
        <v>0</v>
      </c>
      <c r="Q434" s="339">
        <f t="shared" si="73"/>
        <v>0</v>
      </c>
      <c r="R434" s="340">
        <f t="shared" si="74"/>
        <v>0</v>
      </c>
      <c r="S434" s="296">
        <f>IF('8. Wage Rate Penalty'!D434="s",0,IF(J434="N/A; Not eligible, do not fill in remaining columns---&gt;",0,IF(O434="Yes",0,(Q434*R434*'1. General Input'!$D$10))))</f>
        <v>0</v>
      </c>
      <c r="T434" s="269">
        <f>IF('8. Wage Rate Penalty'!D434="H",0,'8. Wage Rate Penalty'!Q434*'1. General Input'!$D$10/52)</f>
        <v>0</v>
      </c>
      <c r="U434" s="271">
        <f t="shared" si="70"/>
        <v>0</v>
      </c>
      <c r="AC434" s="277">
        <f t="shared" si="67"/>
        <v>0</v>
      </c>
    </row>
    <row r="435" spans="1:29" hidden="1" x14ac:dyDescent="0.25">
      <c r="A435" s="265">
        <f t="shared" si="69"/>
        <v>419</v>
      </c>
      <c r="B435" s="501"/>
      <c r="C435" s="502"/>
      <c r="D435" s="502"/>
      <c r="E435" s="507"/>
      <c r="F435" s="504"/>
      <c r="G435" s="505"/>
      <c r="H435" s="506"/>
      <c r="I435" s="494">
        <f t="shared" si="75"/>
        <v>0</v>
      </c>
      <c r="J435" s="335">
        <f t="shared" si="76"/>
        <v>0</v>
      </c>
      <c r="K435" s="507"/>
      <c r="L435" s="507"/>
      <c r="M435" s="337">
        <f t="shared" si="68"/>
        <v>0</v>
      </c>
      <c r="N435" s="507"/>
      <c r="O435" s="338">
        <f t="shared" si="71"/>
        <v>0</v>
      </c>
      <c r="P435" s="339">
        <f t="shared" si="72"/>
        <v>0</v>
      </c>
      <c r="Q435" s="339">
        <f t="shared" si="73"/>
        <v>0</v>
      </c>
      <c r="R435" s="340">
        <f t="shared" si="74"/>
        <v>0</v>
      </c>
      <c r="S435" s="296">
        <f>IF('8. Wage Rate Penalty'!D435="s",0,IF(J435="N/A; Not eligible, do not fill in remaining columns---&gt;",0,IF(O435="Yes",0,(Q435*R435*'1. General Input'!$D$10))))</f>
        <v>0</v>
      </c>
      <c r="T435" s="269">
        <f>IF('8. Wage Rate Penalty'!D435="H",0,'8. Wage Rate Penalty'!Q435*'1. General Input'!$D$10/52)</f>
        <v>0</v>
      </c>
      <c r="U435" s="271">
        <f t="shared" si="70"/>
        <v>0</v>
      </c>
      <c r="AC435" s="277">
        <f t="shared" si="67"/>
        <v>0</v>
      </c>
    </row>
    <row r="436" spans="1:29" hidden="1" x14ac:dyDescent="0.25">
      <c r="A436" s="265">
        <f t="shared" si="69"/>
        <v>420</v>
      </c>
      <c r="B436" s="501"/>
      <c r="C436" s="502"/>
      <c r="D436" s="502"/>
      <c r="E436" s="507"/>
      <c r="F436" s="504"/>
      <c r="G436" s="505"/>
      <c r="H436" s="506"/>
      <c r="I436" s="494">
        <f t="shared" si="75"/>
        <v>0</v>
      </c>
      <c r="J436" s="335">
        <f t="shared" si="76"/>
        <v>0</v>
      </c>
      <c r="K436" s="507"/>
      <c r="L436" s="507"/>
      <c r="M436" s="337">
        <f t="shared" si="68"/>
        <v>0</v>
      </c>
      <c r="N436" s="507"/>
      <c r="O436" s="338">
        <f t="shared" si="71"/>
        <v>0</v>
      </c>
      <c r="P436" s="339">
        <f t="shared" si="72"/>
        <v>0</v>
      </c>
      <c r="Q436" s="339">
        <f t="shared" si="73"/>
        <v>0</v>
      </c>
      <c r="R436" s="340">
        <f t="shared" si="74"/>
        <v>0</v>
      </c>
      <c r="S436" s="296">
        <f>IF('8. Wage Rate Penalty'!D436="s",0,IF(J436="N/A; Not eligible, do not fill in remaining columns---&gt;",0,IF(O436="Yes",0,(Q436*R436*'1. General Input'!$D$10))))</f>
        <v>0</v>
      </c>
      <c r="T436" s="269">
        <f>IF('8. Wage Rate Penalty'!D436="H",0,'8. Wage Rate Penalty'!Q436*'1. General Input'!$D$10/52)</f>
        <v>0</v>
      </c>
      <c r="U436" s="271">
        <f t="shared" si="70"/>
        <v>0</v>
      </c>
      <c r="AC436" s="277">
        <f t="shared" si="67"/>
        <v>0</v>
      </c>
    </row>
    <row r="437" spans="1:29" hidden="1" x14ac:dyDescent="0.25">
      <c r="A437" s="265">
        <f t="shared" si="69"/>
        <v>421</v>
      </c>
      <c r="B437" s="501"/>
      <c r="C437" s="502"/>
      <c r="D437" s="502"/>
      <c r="E437" s="507"/>
      <c r="F437" s="504"/>
      <c r="G437" s="505"/>
      <c r="H437" s="506"/>
      <c r="I437" s="494">
        <f t="shared" si="75"/>
        <v>0</v>
      </c>
      <c r="J437" s="335">
        <f t="shared" si="76"/>
        <v>0</v>
      </c>
      <c r="K437" s="507"/>
      <c r="L437" s="507"/>
      <c r="M437" s="337">
        <f t="shared" si="68"/>
        <v>0</v>
      </c>
      <c r="N437" s="507"/>
      <c r="O437" s="338">
        <f t="shared" si="71"/>
        <v>0</v>
      </c>
      <c r="P437" s="339">
        <f t="shared" si="72"/>
        <v>0</v>
      </c>
      <c r="Q437" s="339">
        <f t="shared" si="73"/>
        <v>0</v>
      </c>
      <c r="R437" s="340">
        <f t="shared" si="74"/>
        <v>0</v>
      </c>
      <c r="S437" s="296">
        <f>IF('8. Wage Rate Penalty'!D437="s",0,IF(J437="N/A; Not eligible, do not fill in remaining columns---&gt;",0,IF(O437="Yes",0,(Q437*R437*'1. General Input'!$D$10))))</f>
        <v>0</v>
      </c>
      <c r="T437" s="269">
        <f>IF('8. Wage Rate Penalty'!D437="H",0,'8. Wage Rate Penalty'!Q437*'1. General Input'!$D$10/52)</f>
        <v>0</v>
      </c>
      <c r="U437" s="271">
        <f t="shared" si="70"/>
        <v>0</v>
      </c>
      <c r="AC437" s="277">
        <f t="shared" si="67"/>
        <v>0</v>
      </c>
    </row>
    <row r="438" spans="1:29" hidden="1" x14ac:dyDescent="0.25">
      <c r="A438" s="265">
        <f t="shared" si="69"/>
        <v>422</v>
      </c>
      <c r="B438" s="501"/>
      <c r="C438" s="502"/>
      <c r="D438" s="502"/>
      <c r="E438" s="507"/>
      <c r="F438" s="504"/>
      <c r="G438" s="505"/>
      <c r="H438" s="506"/>
      <c r="I438" s="494">
        <f t="shared" si="75"/>
        <v>0</v>
      </c>
      <c r="J438" s="335">
        <f t="shared" si="76"/>
        <v>0</v>
      </c>
      <c r="K438" s="507"/>
      <c r="L438" s="507"/>
      <c r="M438" s="337">
        <f t="shared" si="68"/>
        <v>0</v>
      </c>
      <c r="N438" s="507"/>
      <c r="O438" s="338">
        <f t="shared" si="71"/>
        <v>0</v>
      </c>
      <c r="P438" s="339">
        <f t="shared" si="72"/>
        <v>0</v>
      </c>
      <c r="Q438" s="339">
        <f t="shared" si="73"/>
        <v>0</v>
      </c>
      <c r="R438" s="340">
        <f t="shared" si="74"/>
        <v>0</v>
      </c>
      <c r="S438" s="296">
        <f>IF('8. Wage Rate Penalty'!D438="s",0,IF(J438="N/A; Not eligible, do not fill in remaining columns---&gt;",0,IF(O438="Yes",0,(Q438*R438*'1. General Input'!$D$10))))</f>
        <v>0</v>
      </c>
      <c r="T438" s="269">
        <f>IF('8. Wage Rate Penalty'!D438="H",0,'8. Wage Rate Penalty'!Q438*'1. General Input'!$D$10/52)</f>
        <v>0</v>
      </c>
      <c r="U438" s="271">
        <f t="shared" si="70"/>
        <v>0</v>
      </c>
      <c r="AC438" s="277">
        <f t="shared" si="67"/>
        <v>0</v>
      </c>
    </row>
    <row r="439" spans="1:29" hidden="1" x14ac:dyDescent="0.25">
      <c r="A439" s="265">
        <f t="shared" si="69"/>
        <v>423</v>
      </c>
      <c r="B439" s="501"/>
      <c r="C439" s="502"/>
      <c r="D439" s="502"/>
      <c r="E439" s="507"/>
      <c r="F439" s="504"/>
      <c r="G439" s="505"/>
      <c r="H439" s="506"/>
      <c r="I439" s="494">
        <f t="shared" si="75"/>
        <v>0</v>
      </c>
      <c r="J439" s="335">
        <f t="shared" si="76"/>
        <v>0</v>
      </c>
      <c r="K439" s="507"/>
      <c r="L439" s="507"/>
      <c r="M439" s="337">
        <f t="shared" si="68"/>
        <v>0</v>
      </c>
      <c r="N439" s="507"/>
      <c r="O439" s="338">
        <f t="shared" si="71"/>
        <v>0</v>
      </c>
      <c r="P439" s="339">
        <f t="shared" si="72"/>
        <v>0</v>
      </c>
      <c r="Q439" s="339">
        <f t="shared" si="73"/>
        <v>0</v>
      </c>
      <c r="R439" s="340">
        <f t="shared" si="74"/>
        <v>0</v>
      </c>
      <c r="S439" s="296">
        <f>IF('8. Wage Rate Penalty'!D439="s",0,IF(J439="N/A; Not eligible, do not fill in remaining columns---&gt;",0,IF(O439="Yes",0,(Q439*R439*'1. General Input'!$D$10))))</f>
        <v>0</v>
      </c>
      <c r="T439" s="269">
        <f>IF('8. Wage Rate Penalty'!D439="H",0,'8. Wage Rate Penalty'!Q439*'1. General Input'!$D$10/52)</f>
        <v>0</v>
      </c>
      <c r="U439" s="271">
        <f t="shared" si="70"/>
        <v>0</v>
      </c>
      <c r="AC439" s="277">
        <f t="shared" si="67"/>
        <v>0</v>
      </c>
    </row>
    <row r="440" spans="1:29" hidden="1" x14ac:dyDescent="0.25">
      <c r="A440" s="265">
        <f t="shared" si="69"/>
        <v>424</v>
      </c>
      <c r="B440" s="501"/>
      <c r="C440" s="502"/>
      <c r="D440" s="502"/>
      <c r="E440" s="507"/>
      <c r="F440" s="504"/>
      <c r="G440" s="505"/>
      <c r="H440" s="506"/>
      <c r="I440" s="494">
        <f t="shared" si="75"/>
        <v>0</v>
      </c>
      <c r="J440" s="335">
        <f t="shared" si="76"/>
        <v>0</v>
      </c>
      <c r="K440" s="507"/>
      <c r="L440" s="507"/>
      <c r="M440" s="337">
        <f t="shared" si="68"/>
        <v>0</v>
      </c>
      <c r="N440" s="507"/>
      <c r="O440" s="338">
        <f t="shared" si="71"/>
        <v>0</v>
      </c>
      <c r="P440" s="339">
        <f t="shared" si="72"/>
        <v>0</v>
      </c>
      <c r="Q440" s="339">
        <f t="shared" si="73"/>
        <v>0</v>
      </c>
      <c r="R440" s="340">
        <f t="shared" si="74"/>
        <v>0</v>
      </c>
      <c r="S440" s="296">
        <f>IF('8. Wage Rate Penalty'!D440="s",0,IF(J440="N/A; Not eligible, do not fill in remaining columns---&gt;",0,IF(O440="Yes",0,(Q440*R440*'1. General Input'!$D$10))))</f>
        <v>0</v>
      </c>
      <c r="T440" s="269">
        <f>IF('8. Wage Rate Penalty'!D440="H",0,'8. Wage Rate Penalty'!Q440*'1. General Input'!$D$10/52)</f>
        <v>0</v>
      </c>
      <c r="U440" s="271">
        <f t="shared" si="70"/>
        <v>0</v>
      </c>
      <c r="AC440" s="277">
        <f t="shared" si="67"/>
        <v>0</v>
      </c>
    </row>
    <row r="441" spans="1:29" hidden="1" x14ac:dyDescent="0.25">
      <c r="A441" s="265">
        <f t="shared" si="69"/>
        <v>425</v>
      </c>
      <c r="B441" s="501"/>
      <c r="C441" s="502"/>
      <c r="D441" s="502"/>
      <c r="E441" s="507"/>
      <c r="F441" s="504"/>
      <c r="G441" s="505"/>
      <c r="H441" s="506"/>
      <c r="I441" s="494">
        <f t="shared" si="75"/>
        <v>0</v>
      </c>
      <c r="J441" s="335">
        <f t="shared" si="76"/>
        <v>0</v>
      </c>
      <c r="K441" s="507"/>
      <c r="L441" s="507"/>
      <c r="M441" s="337">
        <f t="shared" si="68"/>
        <v>0</v>
      </c>
      <c r="N441" s="507"/>
      <c r="O441" s="338">
        <f t="shared" si="71"/>
        <v>0</v>
      </c>
      <c r="P441" s="339">
        <f t="shared" si="72"/>
        <v>0</v>
      </c>
      <c r="Q441" s="339">
        <f t="shared" si="73"/>
        <v>0</v>
      </c>
      <c r="R441" s="340">
        <f t="shared" si="74"/>
        <v>0</v>
      </c>
      <c r="S441" s="296">
        <f>IF('8. Wage Rate Penalty'!D441="s",0,IF(J441="N/A; Not eligible, do not fill in remaining columns---&gt;",0,IF(O441="Yes",0,(Q441*R441*'1. General Input'!$D$10))))</f>
        <v>0</v>
      </c>
      <c r="T441" s="269">
        <f>IF('8. Wage Rate Penalty'!D441="H",0,'8. Wage Rate Penalty'!Q441*'1. General Input'!$D$10/52)</f>
        <v>0</v>
      </c>
      <c r="U441" s="271">
        <f t="shared" si="70"/>
        <v>0</v>
      </c>
      <c r="AC441" s="277">
        <f t="shared" si="67"/>
        <v>0</v>
      </c>
    </row>
    <row r="442" spans="1:29" hidden="1" x14ac:dyDescent="0.25">
      <c r="A442" s="265">
        <f t="shared" si="69"/>
        <v>426</v>
      </c>
      <c r="B442" s="501"/>
      <c r="C442" s="502"/>
      <c r="D442" s="502"/>
      <c r="E442" s="507"/>
      <c r="F442" s="504"/>
      <c r="G442" s="505"/>
      <c r="H442" s="506"/>
      <c r="I442" s="494">
        <f t="shared" si="75"/>
        <v>0</v>
      </c>
      <c r="J442" s="335">
        <f t="shared" si="76"/>
        <v>0</v>
      </c>
      <c r="K442" s="507"/>
      <c r="L442" s="507"/>
      <c r="M442" s="337">
        <f t="shared" si="68"/>
        <v>0</v>
      </c>
      <c r="N442" s="507"/>
      <c r="O442" s="338">
        <f t="shared" si="71"/>
        <v>0</v>
      </c>
      <c r="P442" s="339">
        <f t="shared" si="72"/>
        <v>0</v>
      </c>
      <c r="Q442" s="339">
        <f t="shared" si="73"/>
        <v>0</v>
      </c>
      <c r="R442" s="340">
        <f t="shared" si="74"/>
        <v>0</v>
      </c>
      <c r="S442" s="296">
        <f>IF('8. Wage Rate Penalty'!D442="s",0,IF(J442="N/A; Not eligible, do not fill in remaining columns---&gt;",0,IF(O442="Yes",0,(Q442*R442*'1. General Input'!$D$10))))</f>
        <v>0</v>
      </c>
      <c r="T442" s="269">
        <f>IF('8. Wage Rate Penalty'!D442="H",0,'8. Wage Rate Penalty'!Q442*'1. General Input'!$D$10/52)</f>
        <v>0</v>
      </c>
      <c r="U442" s="271">
        <f t="shared" si="70"/>
        <v>0</v>
      </c>
      <c r="AC442" s="277">
        <f t="shared" si="67"/>
        <v>0</v>
      </c>
    </row>
    <row r="443" spans="1:29" hidden="1" x14ac:dyDescent="0.25">
      <c r="A443" s="265">
        <f t="shared" si="69"/>
        <v>427</v>
      </c>
      <c r="B443" s="501"/>
      <c r="C443" s="502"/>
      <c r="D443" s="502"/>
      <c r="E443" s="507"/>
      <c r="F443" s="504"/>
      <c r="G443" s="505"/>
      <c r="H443" s="506"/>
      <c r="I443" s="494">
        <f t="shared" si="75"/>
        <v>0</v>
      </c>
      <c r="J443" s="335">
        <f t="shared" si="76"/>
        <v>0</v>
      </c>
      <c r="K443" s="507"/>
      <c r="L443" s="507"/>
      <c r="M443" s="337">
        <f t="shared" si="68"/>
        <v>0</v>
      </c>
      <c r="N443" s="507"/>
      <c r="O443" s="338">
        <f t="shared" si="71"/>
        <v>0</v>
      </c>
      <c r="P443" s="339">
        <f t="shared" si="72"/>
        <v>0</v>
      </c>
      <c r="Q443" s="339">
        <f t="shared" si="73"/>
        <v>0</v>
      </c>
      <c r="R443" s="340">
        <f t="shared" si="74"/>
        <v>0</v>
      </c>
      <c r="S443" s="296">
        <f>IF('8. Wage Rate Penalty'!D443="s",0,IF(J443="N/A; Not eligible, do not fill in remaining columns---&gt;",0,IF(O443="Yes",0,(Q443*R443*'1. General Input'!$D$10))))</f>
        <v>0</v>
      </c>
      <c r="T443" s="269">
        <f>IF('8. Wage Rate Penalty'!D443="H",0,'8. Wage Rate Penalty'!Q443*'1. General Input'!$D$10/52)</f>
        <v>0</v>
      </c>
      <c r="U443" s="271">
        <f t="shared" si="70"/>
        <v>0</v>
      </c>
      <c r="AC443" s="277">
        <f t="shared" si="67"/>
        <v>0</v>
      </c>
    </row>
    <row r="444" spans="1:29" hidden="1" x14ac:dyDescent="0.25">
      <c r="A444" s="265">
        <f t="shared" si="69"/>
        <v>428</v>
      </c>
      <c r="B444" s="501"/>
      <c r="C444" s="502"/>
      <c r="D444" s="502"/>
      <c r="E444" s="507"/>
      <c r="F444" s="504"/>
      <c r="G444" s="505"/>
      <c r="H444" s="506"/>
      <c r="I444" s="494">
        <f t="shared" si="75"/>
        <v>0</v>
      </c>
      <c r="J444" s="335">
        <f t="shared" si="76"/>
        <v>0</v>
      </c>
      <c r="K444" s="507"/>
      <c r="L444" s="507"/>
      <c r="M444" s="337">
        <f t="shared" si="68"/>
        <v>0</v>
      </c>
      <c r="N444" s="507"/>
      <c r="O444" s="338">
        <f t="shared" si="71"/>
        <v>0</v>
      </c>
      <c r="P444" s="339">
        <f t="shared" si="72"/>
        <v>0</v>
      </c>
      <c r="Q444" s="339">
        <f t="shared" si="73"/>
        <v>0</v>
      </c>
      <c r="R444" s="340">
        <f t="shared" si="74"/>
        <v>0</v>
      </c>
      <c r="S444" s="296">
        <f>IF('8. Wage Rate Penalty'!D444="s",0,IF(J444="N/A; Not eligible, do not fill in remaining columns---&gt;",0,IF(O444="Yes",0,(Q444*R444*'1. General Input'!$D$10))))</f>
        <v>0</v>
      </c>
      <c r="T444" s="269">
        <f>IF('8. Wage Rate Penalty'!D444="H",0,'8. Wage Rate Penalty'!Q444*'1. General Input'!$D$10/52)</f>
        <v>0</v>
      </c>
      <c r="U444" s="271">
        <f t="shared" si="70"/>
        <v>0</v>
      </c>
      <c r="AC444" s="277">
        <f t="shared" si="67"/>
        <v>0</v>
      </c>
    </row>
    <row r="445" spans="1:29" hidden="1" x14ac:dyDescent="0.25">
      <c r="A445" s="265">
        <f t="shared" si="69"/>
        <v>429</v>
      </c>
      <c r="B445" s="501"/>
      <c r="C445" s="502"/>
      <c r="D445" s="502"/>
      <c r="E445" s="507"/>
      <c r="F445" s="504"/>
      <c r="G445" s="505"/>
      <c r="H445" s="506"/>
      <c r="I445" s="494">
        <f t="shared" si="75"/>
        <v>0</v>
      </c>
      <c r="J445" s="335">
        <f t="shared" si="76"/>
        <v>0</v>
      </c>
      <c r="K445" s="507"/>
      <c r="L445" s="507"/>
      <c r="M445" s="337">
        <f t="shared" si="68"/>
        <v>0</v>
      </c>
      <c r="N445" s="507"/>
      <c r="O445" s="338">
        <f t="shared" si="71"/>
        <v>0</v>
      </c>
      <c r="P445" s="339">
        <f t="shared" si="72"/>
        <v>0</v>
      </c>
      <c r="Q445" s="339">
        <f t="shared" si="73"/>
        <v>0</v>
      </c>
      <c r="R445" s="340">
        <f t="shared" si="74"/>
        <v>0</v>
      </c>
      <c r="S445" s="296">
        <f>IF('8. Wage Rate Penalty'!D445="s",0,IF(J445="N/A; Not eligible, do not fill in remaining columns---&gt;",0,IF(O445="Yes",0,(Q445*R445*'1. General Input'!$D$10))))</f>
        <v>0</v>
      </c>
      <c r="T445" s="269">
        <f>IF('8. Wage Rate Penalty'!D445="H",0,'8. Wage Rate Penalty'!Q445*'1. General Input'!$D$10/52)</f>
        <v>0</v>
      </c>
      <c r="U445" s="271">
        <f t="shared" si="70"/>
        <v>0</v>
      </c>
      <c r="AC445" s="277">
        <f t="shared" si="67"/>
        <v>0</v>
      </c>
    </row>
    <row r="446" spans="1:29" hidden="1" x14ac:dyDescent="0.25">
      <c r="A446" s="265">
        <f t="shared" si="69"/>
        <v>430</v>
      </c>
      <c r="B446" s="501"/>
      <c r="C446" s="502"/>
      <c r="D446" s="502"/>
      <c r="E446" s="507"/>
      <c r="F446" s="504"/>
      <c r="G446" s="505"/>
      <c r="H446" s="506"/>
      <c r="I446" s="494">
        <f t="shared" si="75"/>
        <v>0</v>
      </c>
      <c r="J446" s="335">
        <f t="shared" si="76"/>
        <v>0</v>
      </c>
      <c r="K446" s="507"/>
      <c r="L446" s="507"/>
      <c r="M446" s="337">
        <f t="shared" si="68"/>
        <v>0</v>
      </c>
      <c r="N446" s="507"/>
      <c r="O446" s="338">
        <f t="shared" si="71"/>
        <v>0</v>
      </c>
      <c r="P446" s="339">
        <f t="shared" si="72"/>
        <v>0</v>
      </c>
      <c r="Q446" s="339">
        <f t="shared" si="73"/>
        <v>0</v>
      </c>
      <c r="R446" s="340">
        <f t="shared" si="74"/>
        <v>0</v>
      </c>
      <c r="S446" s="296">
        <f>IF('8. Wage Rate Penalty'!D446="s",0,IF(J446="N/A; Not eligible, do not fill in remaining columns---&gt;",0,IF(O446="Yes",0,(Q446*R446*'1. General Input'!$D$10))))</f>
        <v>0</v>
      </c>
      <c r="T446" s="269">
        <f>IF('8. Wage Rate Penalty'!D446="H",0,'8. Wage Rate Penalty'!Q446*'1. General Input'!$D$10/52)</f>
        <v>0</v>
      </c>
      <c r="U446" s="271">
        <f t="shared" si="70"/>
        <v>0</v>
      </c>
      <c r="AC446" s="277">
        <f t="shared" si="67"/>
        <v>0</v>
      </c>
    </row>
    <row r="447" spans="1:29" hidden="1" x14ac:dyDescent="0.25">
      <c r="A447" s="265">
        <f t="shared" si="69"/>
        <v>431</v>
      </c>
      <c r="B447" s="501"/>
      <c r="C447" s="502"/>
      <c r="D447" s="502"/>
      <c r="E447" s="507"/>
      <c r="F447" s="504"/>
      <c r="G447" s="505"/>
      <c r="H447" s="506"/>
      <c r="I447" s="494">
        <f t="shared" si="75"/>
        <v>0</v>
      </c>
      <c r="J447" s="335">
        <f t="shared" si="76"/>
        <v>0</v>
      </c>
      <c r="K447" s="507"/>
      <c r="L447" s="507"/>
      <c r="M447" s="337">
        <f t="shared" si="68"/>
        <v>0</v>
      </c>
      <c r="N447" s="507"/>
      <c r="O447" s="338">
        <f t="shared" si="71"/>
        <v>0</v>
      </c>
      <c r="P447" s="339">
        <f t="shared" si="72"/>
        <v>0</v>
      </c>
      <c r="Q447" s="339">
        <f t="shared" si="73"/>
        <v>0</v>
      </c>
      <c r="R447" s="340">
        <f t="shared" si="74"/>
        <v>0</v>
      </c>
      <c r="S447" s="296">
        <f>IF('8. Wage Rate Penalty'!D447="s",0,IF(J447="N/A; Not eligible, do not fill in remaining columns---&gt;",0,IF(O447="Yes",0,(Q447*R447*'1. General Input'!$D$10))))</f>
        <v>0</v>
      </c>
      <c r="T447" s="269">
        <f>IF('8. Wage Rate Penalty'!D447="H",0,'8. Wage Rate Penalty'!Q447*'1. General Input'!$D$10/52)</f>
        <v>0</v>
      </c>
      <c r="U447" s="271">
        <f t="shared" si="70"/>
        <v>0</v>
      </c>
      <c r="AC447" s="277">
        <f t="shared" si="67"/>
        <v>0</v>
      </c>
    </row>
    <row r="448" spans="1:29" hidden="1" x14ac:dyDescent="0.25">
      <c r="A448" s="265">
        <f t="shared" si="69"/>
        <v>432</v>
      </c>
      <c r="B448" s="501"/>
      <c r="C448" s="502"/>
      <c r="D448" s="502"/>
      <c r="E448" s="507"/>
      <c r="F448" s="504"/>
      <c r="G448" s="505"/>
      <c r="H448" s="506"/>
      <c r="I448" s="494">
        <f t="shared" si="75"/>
        <v>0</v>
      </c>
      <c r="J448" s="335">
        <f t="shared" si="76"/>
        <v>0</v>
      </c>
      <c r="K448" s="507"/>
      <c r="L448" s="507"/>
      <c r="M448" s="337">
        <f t="shared" si="68"/>
        <v>0</v>
      </c>
      <c r="N448" s="507"/>
      <c r="O448" s="338">
        <f t="shared" si="71"/>
        <v>0</v>
      </c>
      <c r="P448" s="339">
        <f t="shared" si="72"/>
        <v>0</v>
      </c>
      <c r="Q448" s="339">
        <f t="shared" si="73"/>
        <v>0</v>
      </c>
      <c r="R448" s="340">
        <f t="shared" si="74"/>
        <v>0</v>
      </c>
      <c r="S448" s="296">
        <f>IF('8. Wage Rate Penalty'!D448="s",0,IF(J448="N/A; Not eligible, do not fill in remaining columns---&gt;",0,IF(O448="Yes",0,(Q448*R448*'1. General Input'!$D$10))))</f>
        <v>0</v>
      </c>
      <c r="T448" s="269">
        <f>IF('8. Wage Rate Penalty'!D448="H",0,'8. Wage Rate Penalty'!Q448*'1. General Input'!$D$10/52)</f>
        <v>0</v>
      </c>
      <c r="U448" s="271">
        <f t="shared" si="70"/>
        <v>0</v>
      </c>
      <c r="AC448" s="277">
        <f t="shared" si="67"/>
        <v>0</v>
      </c>
    </row>
    <row r="449" spans="1:29" hidden="1" x14ac:dyDescent="0.25">
      <c r="A449" s="265">
        <f t="shared" si="69"/>
        <v>433</v>
      </c>
      <c r="B449" s="501"/>
      <c r="C449" s="502"/>
      <c r="D449" s="502"/>
      <c r="E449" s="507"/>
      <c r="F449" s="504"/>
      <c r="G449" s="505"/>
      <c r="H449" s="506"/>
      <c r="I449" s="494">
        <f t="shared" si="75"/>
        <v>0</v>
      </c>
      <c r="J449" s="335">
        <f t="shared" si="76"/>
        <v>0</v>
      </c>
      <c r="K449" s="507"/>
      <c r="L449" s="507"/>
      <c r="M449" s="337">
        <f t="shared" si="68"/>
        <v>0</v>
      </c>
      <c r="N449" s="507"/>
      <c r="O449" s="338">
        <f t="shared" si="71"/>
        <v>0</v>
      </c>
      <c r="P449" s="339">
        <f t="shared" si="72"/>
        <v>0</v>
      </c>
      <c r="Q449" s="339">
        <f t="shared" si="73"/>
        <v>0</v>
      </c>
      <c r="R449" s="340">
        <f t="shared" si="74"/>
        <v>0</v>
      </c>
      <c r="S449" s="296">
        <f>IF('8. Wage Rate Penalty'!D449="s",0,IF(J449="N/A; Not eligible, do not fill in remaining columns---&gt;",0,IF(O449="Yes",0,(Q449*R449*'1. General Input'!$D$10))))</f>
        <v>0</v>
      </c>
      <c r="T449" s="269">
        <f>IF('8. Wage Rate Penalty'!D449="H",0,'8. Wage Rate Penalty'!Q449*'1. General Input'!$D$10/52)</f>
        <v>0</v>
      </c>
      <c r="U449" s="271">
        <f t="shared" si="70"/>
        <v>0</v>
      </c>
      <c r="AC449" s="277">
        <f t="shared" si="67"/>
        <v>0</v>
      </c>
    </row>
    <row r="450" spans="1:29" hidden="1" x14ac:dyDescent="0.25">
      <c r="A450" s="265">
        <f t="shared" si="69"/>
        <v>434</v>
      </c>
      <c r="B450" s="501"/>
      <c r="C450" s="502"/>
      <c r="D450" s="502"/>
      <c r="E450" s="507"/>
      <c r="F450" s="504"/>
      <c r="G450" s="505"/>
      <c r="H450" s="506"/>
      <c r="I450" s="494">
        <f t="shared" si="75"/>
        <v>0</v>
      </c>
      <c r="J450" s="335">
        <f t="shared" si="76"/>
        <v>0</v>
      </c>
      <c r="K450" s="507"/>
      <c r="L450" s="507"/>
      <c r="M450" s="337">
        <f t="shared" si="68"/>
        <v>0</v>
      </c>
      <c r="N450" s="507"/>
      <c r="O450" s="338">
        <f t="shared" si="71"/>
        <v>0</v>
      </c>
      <c r="P450" s="339">
        <f t="shared" si="72"/>
        <v>0</v>
      </c>
      <c r="Q450" s="339">
        <f t="shared" si="73"/>
        <v>0</v>
      </c>
      <c r="R450" s="340">
        <f t="shared" si="74"/>
        <v>0</v>
      </c>
      <c r="S450" s="296">
        <f>IF('8. Wage Rate Penalty'!D450="s",0,IF(J450="N/A; Not eligible, do not fill in remaining columns---&gt;",0,IF(O450="Yes",0,(Q450*R450*'1. General Input'!$D$10))))</f>
        <v>0</v>
      </c>
      <c r="T450" s="269">
        <f>IF('8. Wage Rate Penalty'!D450="H",0,'8. Wage Rate Penalty'!Q450*'1. General Input'!$D$10/52)</f>
        <v>0</v>
      </c>
      <c r="U450" s="271">
        <f t="shared" si="70"/>
        <v>0</v>
      </c>
      <c r="AC450" s="277">
        <f t="shared" si="67"/>
        <v>0</v>
      </c>
    </row>
    <row r="451" spans="1:29" hidden="1" x14ac:dyDescent="0.25">
      <c r="A451" s="265">
        <f t="shared" si="69"/>
        <v>435</v>
      </c>
      <c r="B451" s="501"/>
      <c r="C451" s="502"/>
      <c r="D451" s="502"/>
      <c r="E451" s="507"/>
      <c r="F451" s="504"/>
      <c r="G451" s="505"/>
      <c r="H451" s="506"/>
      <c r="I451" s="494">
        <f t="shared" si="75"/>
        <v>0</v>
      </c>
      <c r="J451" s="335">
        <f t="shared" si="76"/>
        <v>0</v>
      </c>
      <c r="K451" s="507"/>
      <c r="L451" s="507"/>
      <c r="M451" s="337">
        <f t="shared" si="68"/>
        <v>0</v>
      </c>
      <c r="N451" s="507"/>
      <c r="O451" s="338">
        <f t="shared" si="71"/>
        <v>0</v>
      </c>
      <c r="P451" s="339">
        <f t="shared" si="72"/>
        <v>0</v>
      </c>
      <c r="Q451" s="339">
        <f t="shared" si="73"/>
        <v>0</v>
      </c>
      <c r="R451" s="340">
        <f t="shared" si="74"/>
        <v>0</v>
      </c>
      <c r="S451" s="296">
        <f>IF('8. Wage Rate Penalty'!D451="s",0,IF(J451="N/A; Not eligible, do not fill in remaining columns---&gt;",0,IF(O451="Yes",0,(Q451*R451*'1. General Input'!$D$10))))</f>
        <v>0</v>
      </c>
      <c r="T451" s="269">
        <f>IF('8. Wage Rate Penalty'!D451="H",0,'8. Wage Rate Penalty'!Q451*'1. General Input'!$D$10/52)</f>
        <v>0</v>
      </c>
      <c r="U451" s="271">
        <f t="shared" si="70"/>
        <v>0</v>
      </c>
      <c r="AC451" s="277">
        <f t="shared" si="67"/>
        <v>0</v>
      </c>
    </row>
    <row r="452" spans="1:29" hidden="1" x14ac:dyDescent="0.25">
      <c r="A452" s="265">
        <f t="shared" si="69"/>
        <v>436</v>
      </c>
      <c r="B452" s="501"/>
      <c r="C452" s="502"/>
      <c r="D452" s="502"/>
      <c r="E452" s="507"/>
      <c r="F452" s="504"/>
      <c r="G452" s="505"/>
      <c r="H452" s="506"/>
      <c r="I452" s="494">
        <f t="shared" si="75"/>
        <v>0</v>
      </c>
      <c r="J452" s="335">
        <f t="shared" si="76"/>
        <v>0</v>
      </c>
      <c r="K452" s="507"/>
      <c r="L452" s="507"/>
      <c r="M452" s="337">
        <f t="shared" si="68"/>
        <v>0</v>
      </c>
      <c r="N452" s="507"/>
      <c r="O452" s="338">
        <f t="shared" si="71"/>
        <v>0</v>
      </c>
      <c r="P452" s="339">
        <f t="shared" si="72"/>
        <v>0</v>
      </c>
      <c r="Q452" s="339">
        <f t="shared" si="73"/>
        <v>0</v>
      </c>
      <c r="R452" s="340">
        <f t="shared" si="74"/>
        <v>0</v>
      </c>
      <c r="S452" s="296">
        <f>IF('8. Wage Rate Penalty'!D452="s",0,IF(J452="N/A; Not eligible, do not fill in remaining columns---&gt;",0,IF(O452="Yes",0,(Q452*R452*'1. General Input'!$D$10))))</f>
        <v>0</v>
      </c>
      <c r="T452" s="269">
        <f>IF('8. Wage Rate Penalty'!D452="H",0,'8. Wage Rate Penalty'!Q452*'1. General Input'!$D$10/52)</f>
        <v>0</v>
      </c>
      <c r="U452" s="271">
        <f t="shared" si="70"/>
        <v>0</v>
      </c>
      <c r="AC452" s="277">
        <f t="shared" si="67"/>
        <v>0</v>
      </c>
    </row>
    <row r="453" spans="1:29" hidden="1" x14ac:dyDescent="0.25">
      <c r="A453" s="265">
        <f t="shared" si="69"/>
        <v>437</v>
      </c>
      <c r="B453" s="501"/>
      <c r="C453" s="502"/>
      <c r="D453" s="502"/>
      <c r="E453" s="507"/>
      <c r="F453" s="504"/>
      <c r="G453" s="505"/>
      <c r="H453" s="506"/>
      <c r="I453" s="494">
        <f t="shared" si="75"/>
        <v>0</v>
      </c>
      <c r="J453" s="335">
        <f t="shared" si="76"/>
        <v>0</v>
      </c>
      <c r="K453" s="507"/>
      <c r="L453" s="507"/>
      <c r="M453" s="337">
        <f t="shared" si="68"/>
        <v>0</v>
      </c>
      <c r="N453" s="507"/>
      <c r="O453" s="338">
        <f t="shared" si="71"/>
        <v>0</v>
      </c>
      <c r="P453" s="339">
        <f t="shared" si="72"/>
        <v>0</v>
      </c>
      <c r="Q453" s="339">
        <f t="shared" si="73"/>
        <v>0</v>
      </c>
      <c r="R453" s="340">
        <f t="shared" si="74"/>
        <v>0</v>
      </c>
      <c r="S453" s="296">
        <f>IF('8. Wage Rate Penalty'!D453="s",0,IF(J453="N/A; Not eligible, do not fill in remaining columns---&gt;",0,IF(O453="Yes",0,(Q453*R453*'1. General Input'!$D$10))))</f>
        <v>0</v>
      </c>
      <c r="T453" s="269">
        <f>IF('8. Wage Rate Penalty'!D453="H",0,'8. Wage Rate Penalty'!Q453*'1. General Input'!$D$10/52)</f>
        <v>0</v>
      </c>
      <c r="U453" s="271">
        <f t="shared" si="70"/>
        <v>0</v>
      </c>
      <c r="AC453" s="277">
        <f t="shared" si="67"/>
        <v>0</v>
      </c>
    </row>
    <row r="454" spans="1:29" hidden="1" x14ac:dyDescent="0.25">
      <c r="A454" s="265">
        <f t="shared" si="69"/>
        <v>438</v>
      </c>
      <c r="B454" s="501"/>
      <c r="C454" s="502"/>
      <c r="D454" s="502"/>
      <c r="E454" s="507"/>
      <c r="F454" s="504"/>
      <c r="G454" s="505"/>
      <c r="H454" s="506"/>
      <c r="I454" s="494">
        <f t="shared" si="75"/>
        <v>0</v>
      </c>
      <c r="J454" s="335">
        <f t="shared" si="76"/>
        <v>0</v>
      </c>
      <c r="K454" s="507"/>
      <c r="L454" s="507"/>
      <c r="M454" s="337">
        <f t="shared" si="68"/>
        <v>0</v>
      </c>
      <c r="N454" s="507"/>
      <c r="O454" s="338">
        <f t="shared" si="71"/>
        <v>0</v>
      </c>
      <c r="P454" s="339">
        <f t="shared" si="72"/>
        <v>0</v>
      </c>
      <c r="Q454" s="339">
        <f t="shared" si="73"/>
        <v>0</v>
      </c>
      <c r="R454" s="340">
        <f t="shared" si="74"/>
        <v>0</v>
      </c>
      <c r="S454" s="296">
        <f>IF('8. Wage Rate Penalty'!D454="s",0,IF(J454="N/A; Not eligible, do not fill in remaining columns---&gt;",0,IF(O454="Yes",0,(Q454*R454*'1. General Input'!$D$10))))</f>
        <v>0</v>
      </c>
      <c r="T454" s="269">
        <f>IF('8. Wage Rate Penalty'!D454="H",0,'8. Wage Rate Penalty'!Q454*'1. General Input'!$D$10/52)</f>
        <v>0</v>
      </c>
      <c r="U454" s="271">
        <f t="shared" si="70"/>
        <v>0</v>
      </c>
      <c r="AC454" s="277">
        <f t="shared" si="67"/>
        <v>0</v>
      </c>
    </row>
    <row r="455" spans="1:29" hidden="1" x14ac:dyDescent="0.25">
      <c r="A455" s="265">
        <f t="shared" si="69"/>
        <v>439</v>
      </c>
      <c r="B455" s="501"/>
      <c r="C455" s="502"/>
      <c r="D455" s="502"/>
      <c r="E455" s="507"/>
      <c r="F455" s="504"/>
      <c r="G455" s="505"/>
      <c r="H455" s="506"/>
      <c r="I455" s="494">
        <f t="shared" si="75"/>
        <v>0</v>
      </c>
      <c r="J455" s="335">
        <f t="shared" si="76"/>
        <v>0</v>
      </c>
      <c r="K455" s="507"/>
      <c r="L455" s="507"/>
      <c r="M455" s="337">
        <f t="shared" si="68"/>
        <v>0</v>
      </c>
      <c r="N455" s="507"/>
      <c r="O455" s="338">
        <f t="shared" si="71"/>
        <v>0</v>
      </c>
      <c r="P455" s="339">
        <f t="shared" si="72"/>
        <v>0</v>
      </c>
      <c r="Q455" s="339">
        <f t="shared" si="73"/>
        <v>0</v>
      </c>
      <c r="R455" s="340">
        <f t="shared" si="74"/>
        <v>0</v>
      </c>
      <c r="S455" s="296">
        <f>IF('8. Wage Rate Penalty'!D455="s",0,IF(J455="N/A; Not eligible, do not fill in remaining columns---&gt;",0,IF(O455="Yes",0,(Q455*R455*'1. General Input'!$D$10))))</f>
        <v>0</v>
      </c>
      <c r="T455" s="269">
        <f>IF('8. Wage Rate Penalty'!D455="H",0,'8. Wage Rate Penalty'!Q455*'1. General Input'!$D$10/52)</f>
        <v>0</v>
      </c>
      <c r="U455" s="271">
        <f t="shared" si="70"/>
        <v>0</v>
      </c>
      <c r="AC455" s="277">
        <f t="shared" si="67"/>
        <v>0</v>
      </c>
    </row>
    <row r="456" spans="1:29" hidden="1" x14ac:dyDescent="0.25">
      <c r="A456" s="265">
        <f t="shared" si="69"/>
        <v>440</v>
      </c>
      <c r="B456" s="501"/>
      <c r="C456" s="502"/>
      <c r="D456" s="502"/>
      <c r="E456" s="507"/>
      <c r="F456" s="504"/>
      <c r="G456" s="505"/>
      <c r="H456" s="506"/>
      <c r="I456" s="494">
        <f t="shared" si="75"/>
        <v>0</v>
      </c>
      <c r="J456" s="335">
        <f t="shared" si="76"/>
        <v>0</v>
      </c>
      <c r="K456" s="507"/>
      <c r="L456" s="507"/>
      <c r="M456" s="337">
        <f t="shared" si="68"/>
        <v>0</v>
      </c>
      <c r="N456" s="507"/>
      <c r="O456" s="338">
        <f t="shared" si="71"/>
        <v>0</v>
      </c>
      <c r="P456" s="339">
        <f t="shared" si="72"/>
        <v>0</v>
      </c>
      <c r="Q456" s="339">
        <f t="shared" si="73"/>
        <v>0</v>
      </c>
      <c r="R456" s="340">
        <f t="shared" si="74"/>
        <v>0</v>
      </c>
      <c r="S456" s="296">
        <f>IF('8. Wage Rate Penalty'!D456="s",0,IF(J456="N/A; Not eligible, do not fill in remaining columns---&gt;",0,IF(O456="Yes",0,(Q456*R456*'1. General Input'!$D$10))))</f>
        <v>0</v>
      </c>
      <c r="T456" s="269">
        <f>IF('8. Wage Rate Penalty'!D456="H",0,'8. Wage Rate Penalty'!Q456*'1. General Input'!$D$10/52)</f>
        <v>0</v>
      </c>
      <c r="U456" s="271">
        <f t="shared" si="70"/>
        <v>0</v>
      </c>
      <c r="AC456" s="277">
        <f t="shared" si="67"/>
        <v>0</v>
      </c>
    </row>
    <row r="457" spans="1:29" hidden="1" x14ac:dyDescent="0.25">
      <c r="A457" s="265">
        <f t="shared" si="69"/>
        <v>441</v>
      </c>
      <c r="B457" s="501"/>
      <c r="C457" s="502"/>
      <c r="D457" s="502"/>
      <c r="E457" s="507"/>
      <c r="F457" s="504"/>
      <c r="G457" s="505"/>
      <c r="H457" s="506"/>
      <c r="I457" s="494">
        <f t="shared" si="75"/>
        <v>0</v>
      </c>
      <c r="J457" s="335">
        <f t="shared" si="76"/>
        <v>0</v>
      </c>
      <c r="K457" s="507"/>
      <c r="L457" s="507"/>
      <c r="M457" s="337">
        <f t="shared" si="68"/>
        <v>0</v>
      </c>
      <c r="N457" s="507"/>
      <c r="O457" s="338">
        <f t="shared" si="71"/>
        <v>0</v>
      </c>
      <c r="P457" s="339">
        <f t="shared" si="72"/>
        <v>0</v>
      </c>
      <c r="Q457" s="339">
        <f t="shared" si="73"/>
        <v>0</v>
      </c>
      <c r="R457" s="340">
        <f t="shared" si="74"/>
        <v>0</v>
      </c>
      <c r="S457" s="296">
        <f>IF('8. Wage Rate Penalty'!D457="s",0,IF(J457="N/A; Not eligible, do not fill in remaining columns---&gt;",0,IF(O457="Yes",0,(Q457*R457*'1. General Input'!$D$10))))</f>
        <v>0</v>
      </c>
      <c r="T457" s="269">
        <f>IF('8. Wage Rate Penalty'!D457="H",0,'8. Wage Rate Penalty'!Q457*'1. General Input'!$D$10/52)</f>
        <v>0</v>
      </c>
      <c r="U457" s="271">
        <f t="shared" si="70"/>
        <v>0</v>
      </c>
      <c r="AC457" s="277">
        <f t="shared" si="67"/>
        <v>0</v>
      </c>
    </row>
    <row r="458" spans="1:29" hidden="1" x14ac:dyDescent="0.25">
      <c r="A458" s="265">
        <f t="shared" si="69"/>
        <v>442</v>
      </c>
      <c r="B458" s="501"/>
      <c r="C458" s="502"/>
      <c r="D458" s="502"/>
      <c r="E458" s="507"/>
      <c r="F458" s="504"/>
      <c r="G458" s="505"/>
      <c r="H458" s="506"/>
      <c r="I458" s="494">
        <f t="shared" si="75"/>
        <v>0</v>
      </c>
      <c r="J458" s="335">
        <f t="shared" si="76"/>
        <v>0</v>
      </c>
      <c r="K458" s="507"/>
      <c r="L458" s="507"/>
      <c r="M458" s="337">
        <f t="shared" si="68"/>
        <v>0</v>
      </c>
      <c r="N458" s="507"/>
      <c r="O458" s="338">
        <f t="shared" si="71"/>
        <v>0</v>
      </c>
      <c r="P458" s="339">
        <f t="shared" si="72"/>
        <v>0</v>
      </c>
      <c r="Q458" s="339">
        <f t="shared" si="73"/>
        <v>0</v>
      </c>
      <c r="R458" s="340">
        <f t="shared" si="74"/>
        <v>0</v>
      </c>
      <c r="S458" s="296">
        <f>IF('8. Wage Rate Penalty'!D458="s",0,IF(J458="N/A; Not eligible, do not fill in remaining columns---&gt;",0,IF(O458="Yes",0,(Q458*R458*'1. General Input'!$D$10))))</f>
        <v>0</v>
      </c>
      <c r="T458" s="269">
        <f>IF('8. Wage Rate Penalty'!D458="H",0,'8. Wage Rate Penalty'!Q458*'1. General Input'!$D$10/52)</f>
        <v>0</v>
      </c>
      <c r="U458" s="271">
        <f t="shared" si="70"/>
        <v>0</v>
      </c>
      <c r="AC458" s="277">
        <f t="shared" si="67"/>
        <v>0</v>
      </c>
    </row>
    <row r="459" spans="1:29" hidden="1" x14ac:dyDescent="0.25">
      <c r="A459" s="265">
        <f t="shared" si="69"/>
        <v>443</v>
      </c>
      <c r="B459" s="501"/>
      <c r="C459" s="502"/>
      <c r="D459" s="502"/>
      <c r="E459" s="507"/>
      <c r="F459" s="504"/>
      <c r="G459" s="505"/>
      <c r="H459" s="506"/>
      <c r="I459" s="494">
        <f t="shared" si="75"/>
        <v>0</v>
      </c>
      <c r="J459" s="335">
        <f t="shared" si="76"/>
        <v>0</v>
      </c>
      <c r="K459" s="507"/>
      <c r="L459" s="507"/>
      <c r="M459" s="337">
        <f t="shared" si="68"/>
        <v>0</v>
      </c>
      <c r="N459" s="507"/>
      <c r="O459" s="338">
        <f t="shared" si="71"/>
        <v>0</v>
      </c>
      <c r="P459" s="339">
        <f t="shared" si="72"/>
        <v>0</v>
      </c>
      <c r="Q459" s="339">
        <f t="shared" si="73"/>
        <v>0</v>
      </c>
      <c r="R459" s="340">
        <f t="shared" si="74"/>
        <v>0</v>
      </c>
      <c r="S459" s="296">
        <f>IF('8. Wage Rate Penalty'!D459="s",0,IF(J459="N/A; Not eligible, do not fill in remaining columns---&gt;",0,IF(O459="Yes",0,(Q459*R459*'1. General Input'!$D$10))))</f>
        <v>0</v>
      </c>
      <c r="T459" s="269">
        <f>IF('8. Wage Rate Penalty'!D459="H",0,'8. Wage Rate Penalty'!Q459*'1. General Input'!$D$10/52)</f>
        <v>0</v>
      </c>
      <c r="U459" s="271">
        <f t="shared" si="70"/>
        <v>0</v>
      </c>
      <c r="AC459" s="277">
        <f t="shared" si="67"/>
        <v>0</v>
      </c>
    </row>
    <row r="460" spans="1:29" hidden="1" x14ac:dyDescent="0.25">
      <c r="A460" s="265">
        <f t="shared" si="69"/>
        <v>444</v>
      </c>
      <c r="B460" s="501"/>
      <c r="C460" s="502"/>
      <c r="D460" s="502"/>
      <c r="E460" s="507"/>
      <c r="F460" s="504"/>
      <c r="G460" s="505"/>
      <c r="H460" s="506"/>
      <c r="I460" s="494">
        <f t="shared" si="75"/>
        <v>0</v>
      </c>
      <c r="J460" s="335">
        <f t="shared" si="76"/>
        <v>0</v>
      </c>
      <c r="K460" s="507"/>
      <c r="L460" s="507"/>
      <c r="M460" s="337">
        <f t="shared" si="68"/>
        <v>0</v>
      </c>
      <c r="N460" s="507"/>
      <c r="O460" s="338">
        <f t="shared" si="71"/>
        <v>0</v>
      </c>
      <c r="P460" s="339">
        <f t="shared" si="72"/>
        <v>0</v>
      </c>
      <c r="Q460" s="339">
        <f t="shared" si="73"/>
        <v>0</v>
      </c>
      <c r="R460" s="340">
        <f t="shared" si="74"/>
        <v>0</v>
      </c>
      <c r="S460" s="296">
        <f>IF('8. Wage Rate Penalty'!D460="s",0,IF(J460="N/A; Not eligible, do not fill in remaining columns---&gt;",0,IF(O460="Yes",0,(Q460*R460*'1. General Input'!$D$10))))</f>
        <v>0</v>
      </c>
      <c r="T460" s="269">
        <f>IF('8. Wage Rate Penalty'!D460="H",0,'8. Wage Rate Penalty'!Q460*'1. General Input'!$D$10/52)</f>
        <v>0</v>
      </c>
      <c r="U460" s="271">
        <f t="shared" si="70"/>
        <v>0</v>
      </c>
      <c r="AC460" s="277">
        <f t="shared" si="67"/>
        <v>0</v>
      </c>
    </row>
    <row r="461" spans="1:29" hidden="1" x14ac:dyDescent="0.25">
      <c r="A461" s="265">
        <f t="shared" si="69"/>
        <v>445</v>
      </c>
      <c r="B461" s="501"/>
      <c r="C461" s="502"/>
      <c r="D461" s="502"/>
      <c r="E461" s="507"/>
      <c r="F461" s="504"/>
      <c r="G461" s="505"/>
      <c r="H461" s="506"/>
      <c r="I461" s="494">
        <f t="shared" si="75"/>
        <v>0</v>
      </c>
      <c r="J461" s="335">
        <f t="shared" si="76"/>
        <v>0</v>
      </c>
      <c r="K461" s="507"/>
      <c r="L461" s="507"/>
      <c r="M461" s="337">
        <f t="shared" si="68"/>
        <v>0</v>
      </c>
      <c r="N461" s="507"/>
      <c r="O461" s="338">
        <f t="shared" si="71"/>
        <v>0</v>
      </c>
      <c r="P461" s="339">
        <f t="shared" si="72"/>
        <v>0</v>
      </c>
      <c r="Q461" s="339">
        <f t="shared" si="73"/>
        <v>0</v>
      </c>
      <c r="R461" s="340">
        <f t="shared" si="74"/>
        <v>0</v>
      </c>
      <c r="S461" s="296">
        <f>IF('8. Wage Rate Penalty'!D461="s",0,IF(J461="N/A; Not eligible, do not fill in remaining columns---&gt;",0,IF(O461="Yes",0,(Q461*R461*'1. General Input'!$D$10))))</f>
        <v>0</v>
      </c>
      <c r="T461" s="269">
        <f>IF('8. Wage Rate Penalty'!D461="H",0,'8. Wage Rate Penalty'!Q461*'1. General Input'!$D$10/52)</f>
        <v>0</v>
      </c>
      <c r="U461" s="271">
        <f t="shared" si="70"/>
        <v>0</v>
      </c>
      <c r="AC461" s="277">
        <f t="shared" si="67"/>
        <v>0</v>
      </c>
    </row>
    <row r="462" spans="1:29" hidden="1" x14ac:dyDescent="0.25">
      <c r="A462" s="265">
        <f t="shared" si="69"/>
        <v>446</v>
      </c>
      <c r="B462" s="501"/>
      <c r="C462" s="502"/>
      <c r="D462" s="502"/>
      <c r="E462" s="507"/>
      <c r="F462" s="504"/>
      <c r="G462" s="505"/>
      <c r="H462" s="506"/>
      <c r="I462" s="494">
        <f t="shared" si="75"/>
        <v>0</v>
      </c>
      <c r="J462" s="335">
        <f t="shared" si="76"/>
        <v>0</v>
      </c>
      <c r="K462" s="507"/>
      <c r="L462" s="507"/>
      <c r="M462" s="337">
        <f t="shared" si="68"/>
        <v>0</v>
      </c>
      <c r="N462" s="507"/>
      <c r="O462" s="338">
        <f t="shared" si="71"/>
        <v>0</v>
      </c>
      <c r="P462" s="339">
        <f t="shared" si="72"/>
        <v>0</v>
      </c>
      <c r="Q462" s="339">
        <f t="shared" si="73"/>
        <v>0</v>
      </c>
      <c r="R462" s="340">
        <f t="shared" si="74"/>
        <v>0</v>
      </c>
      <c r="S462" s="296">
        <f>IF('8. Wage Rate Penalty'!D462="s",0,IF(J462="N/A; Not eligible, do not fill in remaining columns---&gt;",0,IF(O462="Yes",0,(Q462*R462*'1. General Input'!$D$10))))</f>
        <v>0</v>
      </c>
      <c r="T462" s="269">
        <f>IF('8. Wage Rate Penalty'!D462="H",0,'8. Wage Rate Penalty'!Q462*'1. General Input'!$D$10/52)</f>
        <v>0</v>
      </c>
      <c r="U462" s="271">
        <f t="shared" si="70"/>
        <v>0</v>
      </c>
      <c r="AC462" s="277">
        <f t="shared" si="67"/>
        <v>0</v>
      </c>
    </row>
    <row r="463" spans="1:29" hidden="1" x14ac:dyDescent="0.25">
      <c r="A463" s="265">
        <f t="shared" si="69"/>
        <v>447</v>
      </c>
      <c r="B463" s="501"/>
      <c r="C463" s="502"/>
      <c r="D463" s="502"/>
      <c r="E463" s="507"/>
      <c r="F463" s="504"/>
      <c r="G463" s="505"/>
      <c r="H463" s="506"/>
      <c r="I463" s="494">
        <f t="shared" si="75"/>
        <v>0</v>
      </c>
      <c r="J463" s="335">
        <f t="shared" si="76"/>
        <v>0</v>
      </c>
      <c r="K463" s="507"/>
      <c r="L463" s="507"/>
      <c r="M463" s="337">
        <f t="shared" si="68"/>
        <v>0</v>
      </c>
      <c r="N463" s="507"/>
      <c r="O463" s="338">
        <f t="shared" si="71"/>
        <v>0</v>
      </c>
      <c r="P463" s="339">
        <f t="shared" si="72"/>
        <v>0</v>
      </c>
      <c r="Q463" s="339">
        <f t="shared" si="73"/>
        <v>0</v>
      </c>
      <c r="R463" s="340">
        <f t="shared" si="74"/>
        <v>0</v>
      </c>
      <c r="S463" s="296">
        <f>IF('8. Wage Rate Penalty'!D463="s",0,IF(J463="N/A; Not eligible, do not fill in remaining columns---&gt;",0,IF(O463="Yes",0,(Q463*R463*'1. General Input'!$D$10))))</f>
        <v>0</v>
      </c>
      <c r="T463" s="269">
        <f>IF('8. Wage Rate Penalty'!D463="H",0,'8. Wage Rate Penalty'!Q463*'1. General Input'!$D$10/52)</f>
        <v>0</v>
      </c>
      <c r="U463" s="271">
        <f t="shared" si="70"/>
        <v>0</v>
      </c>
      <c r="AC463" s="277">
        <f t="shared" si="67"/>
        <v>0</v>
      </c>
    </row>
    <row r="464" spans="1:29" hidden="1" x14ac:dyDescent="0.25">
      <c r="A464" s="265">
        <f t="shared" si="69"/>
        <v>448</v>
      </c>
      <c r="B464" s="501"/>
      <c r="C464" s="502"/>
      <c r="D464" s="502"/>
      <c r="E464" s="507"/>
      <c r="F464" s="504"/>
      <c r="G464" s="505"/>
      <c r="H464" s="506"/>
      <c r="I464" s="494">
        <f t="shared" si="75"/>
        <v>0</v>
      </c>
      <c r="J464" s="335">
        <f t="shared" si="76"/>
        <v>0</v>
      </c>
      <c r="K464" s="507"/>
      <c r="L464" s="507"/>
      <c r="M464" s="337">
        <f t="shared" si="68"/>
        <v>0</v>
      </c>
      <c r="N464" s="507"/>
      <c r="O464" s="338">
        <f t="shared" si="71"/>
        <v>0</v>
      </c>
      <c r="P464" s="339">
        <f t="shared" si="72"/>
        <v>0</v>
      </c>
      <c r="Q464" s="339">
        <f t="shared" si="73"/>
        <v>0</v>
      </c>
      <c r="R464" s="340">
        <f t="shared" si="74"/>
        <v>0</v>
      </c>
      <c r="S464" s="296">
        <f>IF('8. Wage Rate Penalty'!D464="s",0,IF(J464="N/A; Not eligible, do not fill in remaining columns---&gt;",0,IF(O464="Yes",0,(Q464*R464*'1. General Input'!$D$10))))</f>
        <v>0</v>
      </c>
      <c r="T464" s="269">
        <f>IF('8. Wage Rate Penalty'!D464="H",0,'8. Wage Rate Penalty'!Q464*'1. General Input'!$D$10/52)</f>
        <v>0</v>
      </c>
      <c r="U464" s="271">
        <f t="shared" si="70"/>
        <v>0</v>
      </c>
      <c r="AC464" s="277">
        <f t="shared" si="67"/>
        <v>0</v>
      </c>
    </row>
    <row r="465" spans="1:29" hidden="1" x14ac:dyDescent="0.25">
      <c r="A465" s="265">
        <f t="shared" si="69"/>
        <v>449</v>
      </c>
      <c r="B465" s="501"/>
      <c r="C465" s="502"/>
      <c r="D465" s="502"/>
      <c r="E465" s="507"/>
      <c r="F465" s="504"/>
      <c r="G465" s="505"/>
      <c r="H465" s="506"/>
      <c r="I465" s="494">
        <f t="shared" si="75"/>
        <v>0</v>
      </c>
      <c r="J465" s="335">
        <f t="shared" si="76"/>
        <v>0</v>
      </c>
      <c r="K465" s="507"/>
      <c r="L465" s="507"/>
      <c r="M465" s="337">
        <f t="shared" si="68"/>
        <v>0</v>
      </c>
      <c r="N465" s="507"/>
      <c r="O465" s="338">
        <f t="shared" si="71"/>
        <v>0</v>
      </c>
      <c r="P465" s="339">
        <f t="shared" si="72"/>
        <v>0</v>
      </c>
      <c r="Q465" s="339">
        <f t="shared" si="73"/>
        <v>0</v>
      </c>
      <c r="R465" s="340">
        <f t="shared" si="74"/>
        <v>0</v>
      </c>
      <c r="S465" s="296">
        <f>IF('8. Wage Rate Penalty'!D465="s",0,IF(J465="N/A; Not eligible, do not fill in remaining columns---&gt;",0,IF(O465="Yes",0,(Q465*R465*'1. General Input'!$D$10))))</f>
        <v>0</v>
      </c>
      <c r="T465" s="269">
        <f>IF('8. Wage Rate Penalty'!D465="H",0,'8. Wage Rate Penalty'!Q465*'1. General Input'!$D$10/52)</f>
        <v>0</v>
      </c>
      <c r="U465" s="271">
        <f t="shared" si="70"/>
        <v>0</v>
      </c>
      <c r="AC465" s="277">
        <f t="shared" ref="AC465:AC528" si="77">IF(I465=0,0,IF(I465&lt;0.75,1,0))</f>
        <v>0</v>
      </c>
    </row>
    <row r="466" spans="1:29" hidden="1" x14ac:dyDescent="0.25">
      <c r="A466" s="265">
        <f t="shared" si="69"/>
        <v>450</v>
      </c>
      <c r="B466" s="501"/>
      <c r="C466" s="502"/>
      <c r="D466" s="502"/>
      <c r="E466" s="507"/>
      <c r="F466" s="504"/>
      <c r="G466" s="505"/>
      <c r="H466" s="506"/>
      <c r="I466" s="494">
        <f t="shared" si="75"/>
        <v>0</v>
      </c>
      <c r="J466" s="335">
        <f t="shared" si="76"/>
        <v>0</v>
      </c>
      <c r="K466" s="507"/>
      <c r="L466" s="507"/>
      <c r="M466" s="337">
        <f t="shared" ref="M466:M529" si="78">IF(J466=0,0,IF(J466="N/A; Not eligible, do not fill in remaining columns---&gt;","N/A; Not eligible, do not fill in remaining columns---&gt;",IF(K466&gt;0,IF(L466=0,"&lt;--- complete Step B",IF(L466&lt;K466,"No; complete Step 2c---&gt;","Yes; Borrower is finished with penalty data input")),"&lt;---Complete step 2a")))</f>
        <v>0</v>
      </c>
      <c r="N466" s="507"/>
      <c r="O466" s="338">
        <f t="shared" si="71"/>
        <v>0</v>
      </c>
      <c r="P466" s="339">
        <f t="shared" si="72"/>
        <v>0</v>
      </c>
      <c r="Q466" s="339">
        <f t="shared" si="73"/>
        <v>0</v>
      </c>
      <c r="R466" s="340">
        <f t="shared" si="74"/>
        <v>0</v>
      </c>
      <c r="S466" s="296">
        <f>IF('8. Wage Rate Penalty'!D466="s",0,IF(J466="N/A; Not eligible, do not fill in remaining columns---&gt;",0,IF(O466="Yes",0,(Q466*R466*'1. General Input'!$D$10))))</f>
        <v>0</v>
      </c>
      <c r="T466" s="269">
        <f>IF('8. Wage Rate Penalty'!D466="H",0,'8. Wage Rate Penalty'!Q466*'1. General Input'!$D$10/52)</f>
        <v>0</v>
      </c>
      <c r="U466" s="271">
        <f t="shared" si="70"/>
        <v>0</v>
      </c>
      <c r="AC466" s="277">
        <f t="shared" si="77"/>
        <v>0</v>
      </c>
    </row>
    <row r="467" spans="1:29" hidden="1" x14ac:dyDescent="0.25">
      <c r="A467" s="265">
        <f t="shared" ref="A467:A530" si="79">+A466+1</f>
        <v>451</v>
      </c>
      <c r="B467" s="501"/>
      <c r="C467" s="502"/>
      <c r="D467" s="502"/>
      <c r="E467" s="507"/>
      <c r="F467" s="504"/>
      <c r="G467" s="505"/>
      <c r="H467" s="506"/>
      <c r="I467" s="494">
        <f t="shared" si="75"/>
        <v>0</v>
      </c>
      <c r="J467" s="335">
        <f t="shared" si="76"/>
        <v>0</v>
      </c>
      <c r="K467" s="507"/>
      <c r="L467" s="507"/>
      <c r="M467" s="337">
        <f t="shared" si="78"/>
        <v>0</v>
      </c>
      <c r="N467" s="507"/>
      <c r="O467" s="338">
        <f t="shared" si="71"/>
        <v>0</v>
      </c>
      <c r="P467" s="339">
        <f t="shared" si="72"/>
        <v>0</v>
      </c>
      <c r="Q467" s="339">
        <f t="shared" si="73"/>
        <v>0</v>
      </c>
      <c r="R467" s="340">
        <f t="shared" si="74"/>
        <v>0</v>
      </c>
      <c r="S467" s="296">
        <f>IF('8. Wage Rate Penalty'!D467="s",0,IF(J467="N/A; Not eligible, do not fill in remaining columns---&gt;",0,IF(O467="Yes",0,(Q467*R467*'1. General Input'!$D$10))))</f>
        <v>0</v>
      </c>
      <c r="T467" s="269">
        <f>IF('8. Wage Rate Penalty'!D467="H",0,'8. Wage Rate Penalty'!Q467*'1. General Input'!$D$10/52)</f>
        <v>0</v>
      </c>
      <c r="U467" s="271">
        <f t="shared" ref="U467:U530" si="80">ROUND(IF(J467="Complete Step 2a and 2b---&gt;",IF(M467="Yes; Borrower is finished with penalty data input",IF((S467+T467)&lt;0,0,+S467+T467),IF(N467=0,0,IF(M467="No; complete Step 2c---&gt;",IF(N467=0,0,IF((S467+T467)&lt;0,0,+S467+T467)),IF((S467+T467)&lt;0,0,+S467+T467)))),0),0)</f>
        <v>0</v>
      </c>
      <c r="AC467" s="277">
        <f t="shared" si="77"/>
        <v>0</v>
      </c>
    </row>
    <row r="468" spans="1:29" hidden="1" x14ac:dyDescent="0.25">
      <c r="A468" s="265">
        <f t="shared" si="79"/>
        <v>452</v>
      </c>
      <c r="B468" s="501"/>
      <c r="C468" s="502"/>
      <c r="D468" s="502"/>
      <c r="E468" s="507"/>
      <c r="F468" s="504"/>
      <c r="G468" s="505"/>
      <c r="H468" s="506"/>
      <c r="I468" s="494">
        <f t="shared" si="75"/>
        <v>0</v>
      </c>
      <c r="J468" s="335">
        <f t="shared" si="76"/>
        <v>0</v>
      </c>
      <c r="K468" s="507"/>
      <c r="L468" s="507"/>
      <c r="M468" s="337">
        <f t="shared" si="78"/>
        <v>0</v>
      </c>
      <c r="N468" s="507"/>
      <c r="O468" s="338">
        <f t="shared" si="71"/>
        <v>0</v>
      </c>
      <c r="P468" s="339">
        <f t="shared" si="72"/>
        <v>0</v>
      </c>
      <c r="Q468" s="339">
        <f t="shared" si="73"/>
        <v>0</v>
      </c>
      <c r="R468" s="340">
        <f t="shared" si="74"/>
        <v>0</v>
      </c>
      <c r="S468" s="296">
        <f>IF('8. Wage Rate Penalty'!D468="s",0,IF(J468="N/A; Not eligible, do not fill in remaining columns---&gt;",0,IF(O468="Yes",0,(Q468*R468*'1. General Input'!$D$10))))</f>
        <v>0</v>
      </c>
      <c r="T468" s="269">
        <f>IF('8. Wage Rate Penalty'!D468="H",0,'8. Wage Rate Penalty'!Q468*'1. General Input'!$D$10/52)</f>
        <v>0</v>
      </c>
      <c r="U468" s="271">
        <f t="shared" si="80"/>
        <v>0</v>
      </c>
      <c r="AC468" s="277">
        <f t="shared" si="77"/>
        <v>0</v>
      </c>
    </row>
    <row r="469" spans="1:29" hidden="1" x14ac:dyDescent="0.25">
      <c r="A469" s="265">
        <f t="shared" si="79"/>
        <v>453</v>
      </c>
      <c r="B469" s="501"/>
      <c r="C469" s="502"/>
      <c r="D469" s="502"/>
      <c r="E469" s="507"/>
      <c r="F469" s="504"/>
      <c r="G469" s="505"/>
      <c r="H469" s="506"/>
      <c r="I469" s="494">
        <f t="shared" si="75"/>
        <v>0</v>
      </c>
      <c r="J469" s="335">
        <f t="shared" si="76"/>
        <v>0</v>
      </c>
      <c r="K469" s="507"/>
      <c r="L469" s="507"/>
      <c r="M469" s="337">
        <f t="shared" si="78"/>
        <v>0</v>
      </c>
      <c r="N469" s="507"/>
      <c r="O469" s="338">
        <f t="shared" ref="O469:O532" si="81">IF(N469=0,0,IF(N469&lt;K469,"No", "Yes"))</f>
        <v>0</v>
      </c>
      <c r="P469" s="339">
        <f t="shared" ref="P469:P532" si="82">IF(M469="No; complete Step 2c",0,IF(O469="Yes",0,IF(J469="N/A; Not eligible, do not fill in remaining columns---&gt;",0,H469*0.75)))</f>
        <v>0</v>
      </c>
      <c r="Q469" s="339">
        <f t="shared" ref="Q469:Q532" si="83">IF(M469=0,0,IF(O469="Yes",0,IF(J469="N/A; Not eligible, do not fill in remaining columns---&gt;",0,P469-E469)))</f>
        <v>0</v>
      </c>
      <c r="R469" s="340">
        <f t="shared" ref="R469:R532" si="84">IF(Q469=0,0,+G469/89*(366/(366/7)))</f>
        <v>0</v>
      </c>
      <c r="S469" s="296">
        <f>IF('8. Wage Rate Penalty'!D469="s",0,IF(J469="N/A; Not eligible, do not fill in remaining columns---&gt;",0,IF(O469="Yes",0,(Q469*R469*'1. General Input'!$D$10))))</f>
        <v>0</v>
      </c>
      <c r="T469" s="269">
        <f>IF('8. Wage Rate Penalty'!D469="H",0,'8. Wage Rate Penalty'!Q469*'1. General Input'!$D$10/52)</f>
        <v>0</v>
      </c>
      <c r="U469" s="271">
        <f t="shared" si="80"/>
        <v>0</v>
      </c>
      <c r="AC469" s="277">
        <f t="shared" si="77"/>
        <v>0</v>
      </c>
    </row>
    <row r="470" spans="1:29" hidden="1" x14ac:dyDescent="0.25">
      <c r="A470" s="265">
        <f t="shared" si="79"/>
        <v>454</v>
      </c>
      <c r="B470" s="501"/>
      <c r="C470" s="502"/>
      <c r="D470" s="502"/>
      <c r="E470" s="507"/>
      <c r="F470" s="504"/>
      <c r="G470" s="505"/>
      <c r="H470" s="506"/>
      <c r="I470" s="494">
        <f t="shared" si="75"/>
        <v>0</v>
      </c>
      <c r="J470" s="335">
        <f t="shared" si="76"/>
        <v>0</v>
      </c>
      <c r="K470" s="507"/>
      <c r="L470" s="507"/>
      <c r="M470" s="337">
        <f t="shared" si="78"/>
        <v>0</v>
      </c>
      <c r="N470" s="507"/>
      <c r="O470" s="338">
        <f t="shared" si="81"/>
        <v>0</v>
      </c>
      <c r="P470" s="339">
        <f t="shared" si="82"/>
        <v>0</v>
      </c>
      <c r="Q470" s="339">
        <f t="shared" si="83"/>
        <v>0</v>
      </c>
      <c r="R470" s="340">
        <f t="shared" si="84"/>
        <v>0</v>
      </c>
      <c r="S470" s="296">
        <f>IF('8. Wage Rate Penalty'!D470="s",0,IF(J470="N/A; Not eligible, do not fill in remaining columns---&gt;",0,IF(O470="Yes",0,(Q470*R470*'1. General Input'!$D$10))))</f>
        <v>0</v>
      </c>
      <c r="T470" s="269">
        <f>IF('8. Wage Rate Penalty'!D470="H",0,'8. Wage Rate Penalty'!Q470*'1. General Input'!$D$10/52)</f>
        <v>0</v>
      </c>
      <c r="U470" s="271">
        <f t="shared" si="80"/>
        <v>0</v>
      </c>
      <c r="AC470" s="277">
        <f t="shared" si="77"/>
        <v>0</v>
      </c>
    </row>
    <row r="471" spans="1:29" hidden="1" x14ac:dyDescent="0.25">
      <c r="A471" s="265">
        <f t="shared" si="79"/>
        <v>455</v>
      </c>
      <c r="B471" s="501"/>
      <c r="C471" s="502"/>
      <c r="D471" s="502"/>
      <c r="E471" s="507"/>
      <c r="F471" s="504"/>
      <c r="G471" s="505"/>
      <c r="H471" s="506"/>
      <c r="I471" s="494">
        <f t="shared" si="75"/>
        <v>0</v>
      </c>
      <c r="J471" s="335">
        <f t="shared" si="76"/>
        <v>0</v>
      </c>
      <c r="K471" s="507"/>
      <c r="L471" s="507"/>
      <c r="M471" s="337">
        <f t="shared" si="78"/>
        <v>0</v>
      </c>
      <c r="N471" s="507"/>
      <c r="O471" s="338">
        <f t="shared" si="81"/>
        <v>0</v>
      </c>
      <c r="P471" s="339">
        <f t="shared" si="82"/>
        <v>0</v>
      </c>
      <c r="Q471" s="339">
        <f t="shared" si="83"/>
        <v>0</v>
      </c>
      <c r="R471" s="340">
        <f t="shared" si="84"/>
        <v>0</v>
      </c>
      <c r="S471" s="296">
        <f>IF('8. Wage Rate Penalty'!D471="s",0,IF(J471="N/A; Not eligible, do not fill in remaining columns---&gt;",0,IF(O471="Yes",0,(Q471*R471*'1. General Input'!$D$10))))</f>
        <v>0</v>
      </c>
      <c r="T471" s="269">
        <f>IF('8. Wage Rate Penalty'!D471="H",0,'8. Wage Rate Penalty'!Q471*'1. General Input'!$D$10/52)</f>
        <v>0</v>
      </c>
      <c r="U471" s="271">
        <f t="shared" si="80"/>
        <v>0</v>
      </c>
      <c r="AC471" s="277">
        <f t="shared" si="77"/>
        <v>0</v>
      </c>
    </row>
    <row r="472" spans="1:29" hidden="1" x14ac:dyDescent="0.25">
      <c r="A472" s="265">
        <f t="shared" si="79"/>
        <v>456</v>
      </c>
      <c r="B472" s="501"/>
      <c r="C472" s="502"/>
      <c r="D472" s="502"/>
      <c r="E472" s="507"/>
      <c r="F472" s="504"/>
      <c r="G472" s="505"/>
      <c r="H472" s="506"/>
      <c r="I472" s="494">
        <f t="shared" si="75"/>
        <v>0</v>
      </c>
      <c r="J472" s="335">
        <f t="shared" si="76"/>
        <v>0</v>
      </c>
      <c r="K472" s="507"/>
      <c r="L472" s="507"/>
      <c r="M472" s="337">
        <f t="shared" si="78"/>
        <v>0</v>
      </c>
      <c r="N472" s="507"/>
      <c r="O472" s="338">
        <f t="shared" si="81"/>
        <v>0</v>
      </c>
      <c r="P472" s="339">
        <f t="shared" si="82"/>
        <v>0</v>
      </c>
      <c r="Q472" s="339">
        <f t="shared" si="83"/>
        <v>0</v>
      </c>
      <c r="R472" s="340">
        <f t="shared" si="84"/>
        <v>0</v>
      </c>
      <c r="S472" s="296">
        <f>IF('8. Wage Rate Penalty'!D472="s",0,IF(J472="N/A; Not eligible, do not fill in remaining columns---&gt;",0,IF(O472="Yes",0,(Q472*R472*'1. General Input'!$D$10))))</f>
        <v>0</v>
      </c>
      <c r="T472" s="269">
        <f>IF('8. Wage Rate Penalty'!D472="H",0,'8. Wage Rate Penalty'!Q472*'1. General Input'!$D$10/52)</f>
        <v>0</v>
      </c>
      <c r="U472" s="271">
        <f t="shared" si="80"/>
        <v>0</v>
      </c>
      <c r="AC472" s="277">
        <f t="shared" si="77"/>
        <v>0</v>
      </c>
    </row>
    <row r="473" spans="1:29" hidden="1" x14ac:dyDescent="0.25">
      <c r="A473" s="265">
        <f t="shared" si="79"/>
        <v>457</v>
      </c>
      <c r="B473" s="501"/>
      <c r="C473" s="502"/>
      <c r="D473" s="502"/>
      <c r="E473" s="507"/>
      <c r="F473" s="504"/>
      <c r="G473" s="505"/>
      <c r="H473" s="506"/>
      <c r="I473" s="494">
        <f t="shared" si="75"/>
        <v>0</v>
      </c>
      <c r="J473" s="335">
        <f t="shared" si="76"/>
        <v>0</v>
      </c>
      <c r="K473" s="507"/>
      <c r="L473" s="507"/>
      <c r="M473" s="337">
        <f t="shared" si="78"/>
        <v>0</v>
      </c>
      <c r="N473" s="507"/>
      <c r="O473" s="338">
        <f t="shared" si="81"/>
        <v>0</v>
      </c>
      <c r="P473" s="339">
        <f t="shared" si="82"/>
        <v>0</v>
      </c>
      <c r="Q473" s="339">
        <f t="shared" si="83"/>
        <v>0</v>
      </c>
      <c r="R473" s="340">
        <f t="shared" si="84"/>
        <v>0</v>
      </c>
      <c r="S473" s="296">
        <f>IF('8. Wage Rate Penalty'!D473="s",0,IF(J473="N/A; Not eligible, do not fill in remaining columns---&gt;",0,IF(O473="Yes",0,(Q473*R473*'1. General Input'!$D$10))))</f>
        <v>0</v>
      </c>
      <c r="T473" s="269">
        <f>IF('8. Wage Rate Penalty'!D473="H",0,'8. Wage Rate Penalty'!Q473*'1. General Input'!$D$10/52)</f>
        <v>0</v>
      </c>
      <c r="U473" s="271">
        <f t="shared" si="80"/>
        <v>0</v>
      </c>
      <c r="AC473" s="277">
        <f t="shared" si="77"/>
        <v>0</v>
      </c>
    </row>
    <row r="474" spans="1:29" hidden="1" x14ac:dyDescent="0.25">
      <c r="A474" s="265">
        <f t="shared" si="79"/>
        <v>458</v>
      </c>
      <c r="B474" s="501"/>
      <c r="C474" s="502"/>
      <c r="D474" s="502"/>
      <c r="E474" s="507"/>
      <c r="F474" s="504"/>
      <c r="G474" s="505"/>
      <c r="H474" s="506"/>
      <c r="I474" s="494">
        <f t="shared" si="75"/>
        <v>0</v>
      </c>
      <c r="J474" s="335">
        <f t="shared" si="76"/>
        <v>0</v>
      </c>
      <c r="K474" s="507"/>
      <c r="L474" s="507"/>
      <c r="M474" s="337">
        <f t="shared" si="78"/>
        <v>0</v>
      </c>
      <c r="N474" s="507"/>
      <c r="O474" s="338">
        <f t="shared" si="81"/>
        <v>0</v>
      </c>
      <c r="P474" s="339">
        <f t="shared" si="82"/>
        <v>0</v>
      </c>
      <c r="Q474" s="339">
        <f t="shared" si="83"/>
        <v>0</v>
      </c>
      <c r="R474" s="340">
        <f t="shared" si="84"/>
        <v>0</v>
      </c>
      <c r="S474" s="296">
        <f>IF('8. Wage Rate Penalty'!D474="s",0,IF(J474="N/A; Not eligible, do not fill in remaining columns---&gt;",0,IF(O474="Yes",0,(Q474*R474*'1. General Input'!$D$10))))</f>
        <v>0</v>
      </c>
      <c r="T474" s="269">
        <f>IF('8. Wage Rate Penalty'!D474="H",0,'8. Wage Rate Penalty'!Q474*'1. General Input'!$D$10/52)</f>
        <v>0</v>
      </c>
      <c r="U474" s="271">
        <f t="shared" si="80"/>
        <v>0</v>
      </c>
      <c r="AC474" s="277">
        <f t="shared" si="77"/>
        <v>0</v>
      </c>
    </row>
    <row r="475" spans="1:29" hidden="1" x14ac:dyDescent="0.25">
      <c r="A475" s="265">
        <f t="shared" si="79"/>
        <v>459</v>
      </c>
      <c r="B475" s="501"/>
      <c r="C475" s="502"/>
      <c r="D475" s="502"/>
      <c r="E475" s="507"/>
      <c r="F475" s="504"/>
      <c r="G475" s="505"/>
      <c r="H475" s="506"/>
      <c r="I475" s="494">
        <f t="shared" si="75"/>
        <v>0</v>
      </c>
      <c r="J475" s="335">
        <f t="shared" si="76"/>
        <v>0</v>
      </c>
      <c r="K475" s="507"/>
      <c r="L475" s="507"/>
      <c r="M475" s="337">
        <f t="shared" si="78"/>
        <v>0</v>
      </c>
      <c r="N475" s="507"/>
      <c r="O475" s="338">
        <f t="shared" si="81"/>
        <v>0</v>
      </c>
      <c r="P475" s="339">
        <f t="shared" si="82"/>
        <v>0</v>
      </c>
      <c r="Q475" s="339">
        <f t="shared" si="83"/>
        <v>0</v>
      </c>
      <c r="R475" s="340">
        <f t="shared" si="84"/>
        <v>0</v>
      </c>
      <c r="S475" s="296">
        <f>IF('8. Wage Rate Penalty'!D475="s",0,IF(J475="N/A; Not eligible, do not fill in remaining columns---&gt;",0,IF(O475="Yes",0,(Q475*R475*'1. General Input'!$D$10))))</f>
        <v>0</v>
      </c>
      <c r="T475" s="269">
        <f>IF('8. Wage Rate Penalty'!D475="H",0,'8. Wage Rate Penalty'!Q475*'1. General Input'!$D$10/52)</f>
        <v>0</v>
      </c>
      <c r="U475" s="271">
        <f t="shared" si="80"/>
        <v>0</v>
      </c>
      <c r="AC475" s="277">
        <f t="shared" si="77"/>
        <v>0</v>
      </c>
    </row>
    <row r="476" spans="1:29" hidden="1" x14ac:dyDescent="0.25">
      <c r="A476" s="265">
        <f t="shared" si="79"/>
        <v>460</v>
      </c>
      <c r="B476" s="501"/>
      <c r="C476" s="502"/>
      <c r="D476" s="502"/>
      <c r="E476" s="507"/>
      <c r="F476" s="504"/>
      <c r="G476" s="505"/>
      <c r="H476" s="506"/>
      <c r="I476" s="494">
        <f t="shared" si="75"/>
        <v>0</v>
      </c>
      <c r="J476" s="335">
        <f t="shared" si="76"/>
        <v>0</v>
      </c>
      <c r="K476" s="507"/>
      <c r="L476" s="507"/>
      <c r="M476" s="337">
        <f t="shared" si="78"/>
        <v>0</v>
      </c>
      <c r="N476" s="507"/>
      <c r="O476" s="338">
        <f t="shared" si="81"/>
        <v>0</v>
      </c>
      <c r="P476" s="339">
        <f t="shared" si="82"/>
        <v>0</v>
      </c>
      <c r="Q476" s="339">
        <f t="shared" si="83"/>
        <v>0</v>
      </c>
      <c r="R476" s="340">
        <f t="shared" si="84"/>
        <v>0</v>
      </c>
      <c r="S476" s="296">
        <f>IF('8. Wage Rate Penalty'!D476="s",0,IF(J476="N/A; Not eligible, do not fill in remaining columns---&gt;",0,IF(O476="Yes",0,(Q476*R476*'1. General Input'!$D$10))))</f>
        <v>0</v>
      </c>
      <c r="T476" s="269">
        <f>IF('8. Wage Rate Penalty'!D476="H",0,'8. Wage Rate Penalty'!Q476*'1. General Input'!$D$10/52)</f>
        <v>0</v>
      </c>
      <c r="U476" s="271">
        <f t="shared" si="80"/>
        <v>0</v>
      </c>
      <c r="AC476" s="277">
        <f t="shared" si="77"/>
        <v>0</v>
      </c>
    </row>
    <row r="477" spans="1:29" hidden="1" x14ac:dyDescent="0.25">
      <c r="A477" s="265">
        <f t="shared" si="79"/>
        <v>461</v>
      </c>
      <c r="B477" s="501"/>
      <c r="C477" s="502"/>
      <c r="D477" s="502"/>
      <c r="E477" s="507"/>
      <c r="F477" s="504"/>
      <c r="G477" s="505"/>
      <c r="H477" s="506"/>
      <c r="I477" s="494">
        <f t="shared" si="75"/>
        <v>0</v>
      </c>
      <c r="J477" s="335">
        <f t="shared" si="76"/>
        <v>0</v>
      </c>
      <c r="K477" s="507"/>
      <c r="L477" s="507"/>
      <c r="M477" s="337">
        <f t="shared" si="78"/>
        <v>0</v>
      </c>
      <c r="N477" s="507"/>
      <c r="O477" s="338">
        <f t="shared" si="81"/>
        <v>0</v>
      </c>
      <c r="P477" s="339">
        <f t="shared" si="82"/>
        <v>0</v>
      </c>
      <c r="Q477" s="339">
        <f t="shared" si="83"/>
        <v>0</v>
      </c>
      <c r="R477" s="340">
        <f t="shared" si="84"/>
        <v>0</v>
      </c>
      <c r="S477" s="296">
        <f>IF('8. Wage Rate Penalty'!D477="s",0,IF(J477="N/A; Not eligible, do not fill in remaining columns---&gt;",0,IF(O477="Yes",0,(Q477*R477*'1. General Input'!$D$10))))</f>
        <v>0</v>
      </c>
      <c r="T477" s="269">
        <f>IF('8. Wage Rate Penalty'!D477="H",0,'8. Wage Rate Penalty'!Q477*'1. General Input'!$D$10/52)</f>
        <v>0</v>
      </c>
      <c r="U477" s="271">
        <f t="shared" si="80"/>
        <v>0</v>
      </c>
      <c r="AC477" s="277">
        <f t="shared" si="77"/>
        <v>0</v>
      </c>
    </row>
    <row r="478" spans="1:29" hidden="1" x14ac:dyDescent="0.25">
      <c r="A478" s="265">
        <f t="shared" si="79"/>
        <v>462</v>
      </c>
      <c r="B478" s="501"/>
      <c r="C478" s="502"/>
      <c r="D478" s="502"/>
      <c r="E478" s="507"/>
      <c r="F478" s="504"/>
      <c r="G478" s="505"/>
      <c r="H478" s="506"/>
      <c r="I478" s="494">
        <f t="shared" si="75"/>
        <v>0</v>
      </c>
      <c r="J478" s="335">
        <f t="shared" si="76"/>
        <v>0</v>
      </c>
      <c r="K478" s="507"/>
      <c r="L478" s="507"/>
      <c r="M478" s="337">
        <f t="shared" si="78"/>
        <v>0</v>
      </c>
      <c r="N478" s="507"/>
      <c r="O478" s="338">
        <f t="shared" si="81"/>
        <v>0</v>
      </c>
      <c r="P478" s="339">
        <f t="shared" si="82"/>
        <v>0</v>
      </c>
      <c r="Q478" s="339">
        <f t="shared" si="83"/>
        <v>0</v>
      </c>
      <c r="R478" s="340">
        <f t="shared" si="84"/>
        <v>0</v>
      </c>
      <c r="S478" s="296">
        <f>IF('8. Wage Rate Penalty'!D478="s",0,IF(J478="N/A; Not eligible, do not fill in remaining columns---&gt;",0,IF(O478="Yes",0,(Q478*R478*'1. General Input'!$D$10))))</f>
        <v>0</v>
      </c>
      <c r="T478" s="269">
        <f>IF('8. Wage Rate Penalty'!D478="H",0,'8. Wage Rate Penalty'!Q478*'1. General Input'!$D$10/52)</f>
        <v>0</v>
      </c>
      <c r="U478" s="271">
        <f t="shared" si="80"/>
        <v>0</v>
      </c>
      <c r="AC478" s="277">
        <f t="shared" si="77"/>
        <v>0</v>
      </c>
    </row>
    <row r="479" spans="1:29" hidden="1" x14ac:dyDescent="0.25">
      <c r="A479" s="265">
        <f t="shared" si="79"/>
        <v>463</v>
      </c>
      <c r="B479" s="501"/>
      <c r="C479" s="502"/>
      <c r="D479" s="502"/>
      <c r="E479" s="507"/>
      <c r="F479" s="504"/>
      <c r="G479" s="505"/>
      <c r="H479" s="506"/>
      <c r="I479" s="494">
        <f t="shared" ref="I479:I542" si="85">IF(E479=0,0,IF(F479="no",1,IF(H479=0,"&lt;---Error, enter data in columns F,G and H",IF(G479=0,"&lt;---Error, enter data in columns F, G and H",+E479/H479))))</f>
        <v>0</v>
      </c>
      <c r="J479" s="335">
        <f t="shared" ref="J479:J542" si="86">IF(I479="&lt;---Error, enter data in columns F,G and H","&lt;---Error, enter data in columns F,G and H",IF(E479=0,IF(H479=0,0,IF(I479&lt;0.75,"Complete Step 2a and 2b---&gt;","N/A; Not eligible, do not fill in remaining columns---&gt;")),IF(I479="&lt;---Error, enter data in columns F,G and H"," ",IF(I479&lt;0.75,"Complete Step 2a and 2b---&gt;","N/A; Not eligible, do not fill in remaining columns---&gt;"))))</f>
        <v>0</v>
      </c>
      <c r="K479" s="507"/>
      <c r="L479" s="507"/>
      <c r="M479" s="337">
        <f t="shared" si="78"/>
        <v>0</v>
      </c>
      <c r="N479" s="507"/>
      <c r="O479" s="338">
        <f t="shared" si="81"/>
        <v>0</v>
      </c>
      <c r="P479" s="339">
        <f t="shared" si="82"/>
        <v>0</v>
      </c>
      <c r="Q479" s="339">
        <f t="shared" si="83"/>
        <v>0</v>
      </c>
      <c r="R479" s="340">
        <f t="shared" si="84"/>
        <v>0</v>
      </c>
      <c r="S479" s="296">
        <f>IF('8. Wage Rate Penalty'!D479="s",0,IF(J479="N/A; Not eligible, do not fill in remaining columns---&gt;",0,IF(O479="Yes",0,(Q479*R479*'1. General Input'!$D$10))))</f>
        <v>0</v>
      </c>
      <c r="T479" s="269">
        <f>IF('8. Wage Rate Penalty'!D479="H",0,'8. Wage Rate Penalty'!Q479*'1. General Input'!$D$10/52)</f>
        <v>0</v>
      </c>
      <c r="U479" s="271">
        <f t="shared" si="80"/>
        <v>0</v>
      </c>
      <c r="AC479" s="277">
        <f t="shared" si="77"/>
        <v>0</v>
      </c>
    </row>
    <row r="480" spans="1:29" hidden="1" x14ac:dyDescent="0.25">
      <c r="A480" s="265">
        <f t="shared" si="79"/>
        <v>464</v>
      </c>
      <c r="B480" s="501"/>
      <c r="C480" s="502"/>
      <c r="D480" s="502"/>
      <c r="E480" s="507"/>
      <c r="F480" s="504"/>
      <c r="G480" s="505"/>
      <c r="H480" s="506"/>
      <c r="I480" s="494">
        <f t="shared" si="85"/>
        <v>0</v>
      </c>
      <c r="J480" s="335">
        <f t="shared" si="86"/>
        <v>0</v>
      </c>
      <c r="K480" s="507"/>
      <c r="L480" s="507"/>
      <c r="M480" s="337">
        <f t="shared" si="78"/>
        <v>0</v>
      </c>
      <c r="N480" s="507"/>
      <c r="O480" s="338">
        <f t="shared" si="81"/>
        <v>0</v>
      </c>
      <c r="P480" s="339">
        <f t="shared" si="82"/>
        <v>0</v>
      </c>
      <c r="Q480" s="339">
        <f t="shared" si="83"/>
        <v>0</v>
      </c>
      <c r="R480" s="340">
        <f t="shared" si="84"/>
        <v>0</v>
      </c>
      <c r="S480" s="296">
        <f>IF('8. Wage Rate Penalty'!D480="s",0,IF(J480="N/A; Not eligible, do not fill in remaining columns---&gt;",0,IF(O480="Yes",0,(Q480*R480*'1. General Input'!$D$10))))</f>
        <v>0</v>
      </c>
      <c r="T480" s="269">
        <f>IF('8. Wage Rate Penalty'!D480="H",0,'8. Wage Rate Penalty'!Q480*'1. General Input'!$D$10/52)</f>
        <v>0</v>
      </c>
      <c r="U480" s="271">
        <f t="shared" si="80"/>
        <v>0</v>
      </c>
      <c r="AC480" s="277">
        <f t="shared" si="77"/>
        <v>0</v>
      </c>
    </row>
    <row r="481" spans="1:29" hidden="1" x14ac:dyDescent="0.25">
      <c r="A481" s="265">
        <f t="shared" si="79"/>
        <v>465</v>
      </c>
      <c r="B481" s="501"/>
      <c r="C481" s="502"/>
      <c r="D481" s="502"/>
      <c r="E481" s="507"/>
      <c r="F481" s="504"/>
      <c r="G481" s="505"/>
      <c r="H481" s="506"/>
      <c r="I481" s="494">
        <f t="shared" si="85"/>
        <v>0</v>
      </c>
      <c r="J481" s="335">
        <f t="shared" si="86"/>
        <v>0</v>
      </c>
      <c r="K481" s="507"/>
      <c r="L481" s="507"/>
      <c r="M481" s="337">
        <f t="shared" si="78"/>
        <v>0</v>
      </c>
      <c r="N481" s="507"/>
      <c r="O481" s="338">
        <f t="shared" si="81"/>
        <v>0</v>
      </c>
      <c r="P481" s="339">
        <f t="shared" si="82"/>
        <v>0</v>
      </c>
      <c r="Q481" s="339">
        <f t="shared" si="83"/>
        <v>0</v>
      </c>
      <c r="R481" s="340">
        <f t="shared" si="84"/>
        <v>0</v>
      </c>
      <c r="S481" s="296">
        <f>IF('8. Wage Rate Penalty'!D481="s",0,IF(J481="N/A; Not eligible, do not fill in remaining columns---&gt;",0,IF(O481="Yes",0,(Q481*R481*'1. General Input'!$D$10))))</f>
        <v>0</v>
      </c>
      <c r="T481" s="269">
        <f>IF('8. Wage Rate Penalty'!D481="H",0,'8. Wage Rate Penalty'!Q481*'1. General Input'!$D$10/52)</f>
        <v>0</v>
      </c>
      <c r="U481" s="271">
        <f t="shared" si="80"/>
        <v>0</v>
      </c>
      <c r="AC481" s="277">
        <f t="shared" si="77"/>
        <v>0</v>
      </c>
    </row>
    <row r="482" spans="1:29" hidden="1" x14ac:dyDescent="0.25">
      <c r="A482" s="265">
        <f t="shared" si="79"/>
        <v>466</v>
      </c>
      <c r="B482" s="501"/>
      <c r="C482" s="502"/>
      <c r="D482" s="502"/>
      <c r="E482" s="507"/>
      <c r="F482" s="504"/>
      <c r="G482" s="505"/>
      <c r="H482" s="506"/>
      <c r="I482" s="494">
        <f t="shared" si="85"/>
        <v>0</v>
      </c>
      <c r="J482" s="335">
        <f t="shared" si="86"/>
        <v>0</v>
      </c>
      <c r="K482" s="507"/>
      <c r="L482" s="507"/>
      <c r="M482" s="337">
        <f t="shared" si="78"/>
        <v>0</v>
      </c>
      <c r="N482" s="507"/>
      <c r="O482" s="338">
        <f t="shared" si="81"/>
        <v>0</v>
      </c>
      <c r="P482" s="339">
        <f t="shared" si="82"/>
        <v>0</v>
      </c>
      <c r="Q482" s="339">
        <f t="shared" si="83"/>
        <v>0</v>
      </c>
      <c r="R482" s="340">
        <f t="shared" si="84"/>
        <v>0</v>
      </c>
      <c r="S482" s="296">
        <f>IF('8. Wage Rate Penalty'!D482="s",0,IF(J482="N/A; Not eligible, do not fill in remaining columns---&gt;",0,IF(O482="Yes",0,(Q482*R482*'1. General Input'!$D$10))))</f>
        <v>0</v>
      </c>
      <c r="T482" s="269">
        <f>IF('8. Wage Rate Penalty'!D482="H",0,'8. Wage Rate Penalty'!Q482*'1. General Input'!$D$10/52)</f>
        <v>0</v>
      </c>
      <c r="U482" s="271">
        <f t="shared" si="80"/>
        <v>0</v>
      </c>
      <c r="AC482" s="277">
        <f t="shared" si="77"/>
        <v>0</v>
      </c>
    </row>
    <row r="483" spans="1:29" hidden="1" x14ac:dyDescent="0.25">
      <c r="A483" s="265">
        <f t="shared" si="79"/>
        <v>467</v>
      </c>
      <c r="B483" s="501"/>
      <c r="C483" s="502"/>
      <c r="D483" s="502"/>
      <c r="E483" s="507"/>
      <c r="F483" s="504"/>
      <c r="G483" s="505"/>
      <c r="H483" s="506"/>
      <c r="I483" s="494">
        <f t="shared" si="85"/>
        <v>0</v>
      </c>
      <c r="J483" s="335">
        <f t="shared" si="86"/>
        <v>0</v>
      </c>
      <c r="K483" s="507"/>
      <c r="L483" s="507"/>
      <c r="M483" s="337">
        <f t="shared" si="78"/>
        <v>0</v>
      </c>
      <c r="N483" s="507"/>
      <c r="O483" s="338">
        <f t="shared" si="81"/>
        <v>0</v>
      </c>
      <c r="P483" s="339">
        <f t="shared" si="82"/>
        <v>0</v>
      </c>
      <c r="Q483" s="339">
        <f t="shared" si="83"/>
        <v>0</v>
      </c>
      <c r="R483" s="340">
        <f t="shared" si="84"/>
        <v>0</v>
      </c>
      <c r="S483" s="296">
        <f>IF('8. Wage Rate Penalty'!D483="s",0,IF(J483="N/A; Not eligible, do not fill in remaining columns---&gt;",0,IF(O483="Yes",0,(Q483*R483*'1. General Input'!$D$10))))</f>
        <v>0</v>
      </c>
      <c r="T483" s="269">
        <f>IF('8. Wage Rate Penalty'!D483="H",0,'8. Wage Rate Penalty'!Q483*'1. General Input'!$D$10/52)</f>
        <v>0</v>
      </c>
      <c r="U483" s="271">
        <f t="shared" si="80"/>
        <v>0</v>
      </c>
      <c r="AC483" s="277">
        <f t="shared" si="77"/>
        <v>0</v>
      </c>
    </row>
    <row r="484" spans="1:29" hidden="1" x14ac:dyDescent="0.25">
      <c r="A484" s="265">
        <f t="shared" si="79"/>
        <v>468</v>
      </c>
      <c r="B484" s="501"/>
      <c r="C484" s="502"/>
      <c r="D484" s="502"/>
      <c r="E484" s="507"/>
      <c r="F484" s="504"/>
      <c r="G484" s="505"/>
      <c r="H484" s="506"/>
      <c r="I484" s="494">
        <f t="shared" si="85"/>
        <v>0</v>
      </c>
      <c r="J484" s="335">
        <f t="shared" si="86"/>
        <v>0</v>
      </c>
      <c r="K484" s="507"/>
      <c r="L484" s="507"/>
      <c r="M484" s="337">
        <f t="shared" si="78"/>
        <v>0</v>
      </c>
      <c r="N484" s="507"/>
      <c r="O484" s="338">
        <f t="shared" si="81"/>
        <v>0</v>
      </c>
      <c r="P484" s="339">
        <f t="shared" si="82"/>
        <v>0</v>
      </c>
      <c r="Q484" s="339">
        <f t="shared" si="83"/>
        <v>0</v>
      </c>
      <c r="R484" s="340">
        <f t="shared" si="84"/>
        <v>0</v>
      </c>
      <c r="S484" s="296">
        <f>IF('8. Wage Rate Penalty'!D484="s",0,IF(J484="N/A; Not eligible, do not fill in remaining columns---&gt;",0,IF(O484="Yes",0,(Q484*R484*'1. General Input'!$D$10))))</f>
        <v>0</v>
      </c>
      <c r="T484" s="269">
        <f>IF('8. Wage Rate Penalty'!D484="H",0,'8. Wage Rate Penalty'!Q484*'1. General Input'!$D$10/52)</f>
        <v>0</v>
      </c>
      <c r="U484" s="271">
        <f t="shared" si="80"/>
        <v>0</v>
      </c>
      <c r="AC484" s="277">
        <f t="shared" si="77"/>
        <v>0</v>
      </c>
    </row>
    <row r="485" spans="1:29" hidden="1" x14ac:dyDescent="0.25">
      <c r="A485" s="265">
        <f t="shared" si="79"/>
        <v>469</v>
      </c>
      <c r="B485" s="501"/>
      <c r="C485" s="502"/>
      <c r="D485" s="502"/>
      <c r="E485" s="507"/>
      <c r="F485" s="504"/>
      <c r="G485" s="505"/>
      <c r="H485" s="506"/>
      <c r="I485" s="494">
        <f t="shared" si="85"/>
        <v>0</v>
      </c>
      <c r="J485" s="335">
        <f t="shared" si="86"/>
        <v>0</v>
      </c>
      <c r="K485" s="507"/>
      <c r="L485" s="507"/>
      <c r="M485" s="337">
        <f t="shared" si="78"/>
        <v>0</v>
      </c>
      <c r="N485" s="507"/>
      <c r="O485" s="338">
        <f t="shared" si="81"/>
        <v>0</v>
      </c>
      <c r="P485" s="339">
        <f t="shared" si="82"/>
        <v>0</v>
      </c>
      <c r="Q485" s="339">
        <f t="shared" si="83"/>
        <v>0</v>
      </c>
      <c r="R485" s="340">
        <f t="shared" si="84"/>
        <v>0</v>
      </c>
      <c r="S485" s="296">
        <f>IF('8. Wage Rate Penalty'!D485="s",0,IF(J485="N/A; Not eligible, do not fill in remaining columns---&gt;",0,IF(O485="Yes",0,(Q485*R485*'1. General Input'!$D$10))))</f>
        <v>0</v>
      </c>
      <c r="T485" s="269">
        <f>IF('8. Wage Rate Penalty'!D485="H",0,'8. Wage Rate Penalty'!Q485*'1. General Input'!$D$10/52)</f>
        <v>0</v>
      </c>
      <c r="U485" s="271">
        <f t="shared" si="80"/>
        <v>0</v>
      </c>
      <c r="AC485" s="277">
        <f t="shared" si="77"/>
        <v>0</v>
      </c>
    </row>
    <row r="486" spans="1:29" hidden="1" x14ac:dyDescent="0.25">
      <c r="A486" s="265">
        <f t="shared" si="79"/>
        <v>470</v>
      </c>
      <c r="B486" s="501"/>
      <c r="C486" s="502"/>
      <c r="D486" s="502"/>
      <c r="E486" s="507"/>
      <c r="F486" s="504"/>
      <c r="G486" s="505"/>
      <c r="H486" s="506"/>
      <c r="I486" s="494">
        <f t="shared" si="85"/>
        <v>0</v>
      </c>
      <c r="J486" s="335">
        <f t="shared" si="86"/>
        <v>0</v>
      </c>
      <c r="K486" s="507"/>
      <c r="L486" s="507"/>
      <c r="M486" s="337">
        <f t="shared" si="78"/>
        <v>0</v>
      </c>
      <c r="N486" s="507"/>
      <c r="O486" s="338">
        <f t="shared" si="81"/>
        <v>0</v>
      </c>
      <c r="P486" s="339">
        <f t="shared" si="82"/>
        <v>0</v>
      </c>
      <c r="Q486" s="339">
        <f t="shared" si="83"/>
        <v>0</v>
      </c>
      <c r="R486" s="340">
        <f t="shared" si="84"/>
        <v>0</v>
      </c>
      <c r="S486" s="296">
        <f>IF('8. Wage Rate Penalty'!D486="s",0,IF(J486="N/A; Not eligible, do not fill in remaining columns---&gt;",0,IF(O486="Yes",0,(Q486*R486*'1. General Input'!$D$10))))</f>
        <v>0</v>
      </c>
      <c r="T486" s="269">
        <f>IF('8. Wage Rate Penalty'!D486="H",0,'8. Wage Rate Penalty'!Q486*'1. General Input'!$D$10/52)</f>
        <v>0</v>
      </c>
      <c r="U486" s="271">
        <f t="shared" si="80"/>
        <v>0</v>
      </c>
      <c r="AC486" s="277">
        <f t="shared" si="77"/>
        <v>0</v>
      </c>
    </row>
    <row r="487" spans="1:29" hidden="1" x14ac:dyDescent="0.25">
      <c r="A487" s="265">
        <f t="shared" si="79"/>
        <v>471</v>
      </c>
      <c r="B487" s="501"/>
      <c r="C487" s="502"/>
      <c r="D487" s="502"/>
      <c r="E487" s="507"/>
      <c r="F487" s="504"/>
      <c r="G487" s="505"/>
      <c r="H487" s="506"/>
      <c r="I487" s="494">
        <f t="shared" si="85"/>
        <v>0</v>
      </c>
      <c r="J487" s="335">
        <f t="shared" si="86"/>
        <v>0</v>
      </c>
      <c r="K487" s="507"/>
      <c r="L487" s="507"/>
      <c r="M487" s="337">
        <f t="shared" si="78"/>
        <v>0</v>
      </c>
      <c r="N487" s="507"/>
      <c r="O487" s="338">
        <f t="shared" si="81"/>
        <v>0</v>
      </c>
      <c r="P487" s="339">
        <f t="shared" si="82"/>
        <v>0</v>
      </c>
      <c r="Q487" s="339">
        <f t="shared" si="83"/>
        <v>0</v>
      </c>
      <c r="R487" s="340">
        <f t="shared" si="84"/>
        <v>0</v>
      </c>
      <c r="S487" s="296">
        <f>IF('8. Wage Rate Penalty'!D487="s",0,IF(J487="N/A; Not eligible, do not fill in remaining columns---&gt;",0,IF(O487="Yes",0,(Q487*R487*'1. General Input'!$D$10))))</f>
        <v>0</v>
      </c>
      <c r="T487" s="269">
        <f>IF('8. Wage Rate Penalty'!D487="H",0,'8. Wage Rate Penalty'!Q487*'1. General Input'!$D$10/52)</f>
        <v>0</v>
      </c>
      <c r="U487" s="271">
        <f t="shared" si="80"/>
        <v>0</v>
      </c>
      <c r="AC487" s="277">
        <f t="shared" si="77"/>
        <v>0</v>
      </c>
    </row>
    <row r="488" spans="1:29" hidden="1" x14ac:dyDescent="0.25">
      <c r="A488" s="265">
        <f t="shared" si="79"/>
        <v>472</v>
      </c>
      <c r="B488" s="501"/>
      <c r="C488" s="502"/>
      <c r="D488" s="502"/>
      <c r="E488" s="507"/>
      <c r="F488" s="504"/>
      <c r="G488" s="505"/>
      <c r="H488" s="506"/>
      <c r="I488" s="494">
        <f t="shared" si="85"/>
        <v>0</v>
      </c>
      <c r="J488" s="335">
        <f t="shared" si="86"/>
        <v>0</v>
      </c>
      <c r="K488" s="507"/>
      <c r="L488" s="507"/>
      <c r="M488" s="337">
        <f t="shared" si="78"/>
        <v>0</v>
      </c>
      <c r="N488" s="507"/>
      <c r="O488" s="338">
        <f t="shared" si="81"/>
        <v>0</v>
      </c>
      <c r="P488" s="339">
        <f t="shared" si="82"/>
        <v>0</v>
      </c>
      <c r="Q488" s="339">
        <f t="shared" si="83"/>
        <v>0</v>
      </c>
      <c r="R488" s="340">
        <f t="shared" si="84"/>
        <v>0</v>
      </c>
      <c r="S488" s="296">
        <f>IF('8. Wage Rate Penalty'!D488="s",0,IF(J488="N/A; Not eligible, do not fill in remaining columns---&gt;",0,IF(O488="Yes",0,(Q488*R488*'1. General Input'!$D$10))))</f>
        <v>0</v>
      </c>
      <c r="T488" s="269">
        <f>IF('8. Wage Rate Penalty'!D488="H",0,'8. Wage Rate Penalty'!Q488*'1. General Input'!$D$10/52)</f>
        <v>0</v>
      </c>
      <c r="U488" s="271">
        <f t="shared" si="80"/>
        <v>0</v>
      </c>
      <c r="AC488" s="277">
        <f t="shared" si="77"/>
        <v>0</v>
      </c>
    </row>
    <row r="489" spans="1:29" hidden="1" x14ac:dyDescent="0.25">
      <c r="A489" s="265">
        <f t="shared" si="79"/>
        <v>473</v>
      </c>
      <c r="B489" s="501"/>
      <c r="C489" s="502"/>
      <c r="D489" s="502"/>
      <c r="E489" s="507"/>
      <c r="F489" s="504"/>
      <c r="G489" s="505"/>
      <c r="H489" s="506"/>
      <c r="I489" s="494">
        <f t="shared" si="85"/>
        <v>0</v>
      </c>
      <c r="J489" s="335">
        <f t="shared" si="86"/>
        <v>0</v>
      </c>
      <c r="K489" s="507"/>
      <c r="L489" s="507"/>
      <c r="M489" s="337">
        <f t="shared" si="78"/>
        <v>0</v>
      </c>
      <c r="N489" s="507"/>
      <c r="O489" s="338">
        <f t="shared" si="81"/>
        <v>0</v>
      </c>
      <c r="P489" s="339">
        <f t="shared" si="82"/>
        <v>0</v>
      </c>
      <c r="Q489" s="339">
        <f t="shared" si="83"/>
        <v>0</v>
      </c>
      <c r="R489" s="340">
        <f t="shared" si="84"/>
        <v>0</v>
      </c>
      <c r="S489" s="296">
        <f>IF('8. Wage Rate Penalty'!D489="s",0,IF(J489="N/A; Not eligible, do not fill in remaining columns---&gt;",0,IF(O489="Yes",0,(Q489*R489*'1. General Input'!$D$10))))</f>
        <v>0</v>
      </c>
      <c r="T489" s="269">
        <f>IF('8. Wage Rate Penalty'!D489="H",0,'8. Wage Rate Penalty'!Q489*'1. General Input'!$D$10/52)</f>
        <v>0</v>
      </c>
      <c r="U489" s="271">
        <f t="shared" si="80"/>
        <v>0</v>
      </c>
      <c r="AC489" s="277">
        <f t="shared" si="77"/>
        <v>0</v>
      </c>
    </row>
    <row r="490" spans="1:29" hidden="1" x14ac:dyDescent="0.25">
      <c r="A490" s="265">
        <f t="shared" si="79"/>
        <v>474</v>
      </c>
      <c r="B490" s="501"/>
      <c r="C490" s="502"/>
      <c r="D490" s="502"/>
      <c r="E490" s="507"/>
      <c r="F490" s="504"/>
      <c r="G490" s="505"/>
      <c r="H490" s="506"/>
      <c r="I490" s="494">
        <f t="shared" si="85"/>
        <v>0</v>
      </c>
      <c r="J490" s="335">
        <f t="shared" si="86"/>
        <v>0</v>
      </c>
      <c r="K490" s="507"/>
      <c r="L490" s="507"/>
      <c r="M490" s="337">
        <f t="shared" si="78"/>
        <v>0</v>
      </c>
      <c r="N490" s="507"/>
      <c r="O490" s="338">
        <f t="shared" si="81"/>
        <v>0</v>
      </c>
      <c r="P490" s="339">
        <f t="shared" si="82"/>
        <v>0</v>
      </c>
      <c r="Q490" s="339">
        <f t="shared" si="83"/>
        <v>0</v>
      </c>
      <c r="R490" s="340">
        <f t="shared" si="84"/>
        <v>0</v>
      </c>
      <c r="S490" s="296">
        <f>IF('8. Wage Rate Penalty'!D490="s",0,IF(J490="N/A; Not eligible, do not fill in remaining columns---&gt;",0,IF(O490="Yes",0,(Q490*R490*'1. General Input'!$D$10))))</f>
        <v>0</v>
      </c>
      <c r="T490" s="269">
        <f>IF('8. Wage Rate Penalty'!D490="H",0,'8. Wage Rate Penalty'!Q490*'1. General Input'!$D$10/52)</f>
        <v>0</v>
      </c>
      <c r="U490" s="271">
        <f t="shared" si="80"/>
        <v>0</v>
      </c>
      <c r="AC490" s="277">
        <f t="shared" si="77"/>
        <v>0</v>
      </c>
    </row>
    <row r="491" spans="1:29" hidden="1" x14ac:dyDescent="0.25">
      <c r="A491" s="265">
        <f t="shared" si="79"/>
        <v>475</v>
      </c>
      <c r="B491" s="501"/>
      <c r="C491" s="502"/>
      <c r="D491" s="502"/>
      <c r="E491" s="507"/>
      <c r="F491" s="504"/>
      <c r="G491" s="505"/>
      <c r="H491" s="506"/>
      <c r="I491" s="494">
        <f t="shared" si="85"/>
        <v>0</v>
      </c>
      <c r="J491" s="335">
        <f t="shared" si="86"/>
        <v>0</v>
      </c>
      <c r="K491" s="507"/>
      <c r="L491" s="507"/>
      <c r="M491" s="337">
        <f t="shared" si="78"/>
        <v>0</v>
      </c>
      <c r="N491" s="507"/>
      <c r="O491" s="338">
        <f t="shared" si="81"/>
        <v>0</v>
      </c>
      <c r="P491" s="339">
        <f t="shared" si="82"/>
        <v>0</v>
      </c>
      <c r="Q491" s="339">
        <f t="shared" si="83"/>
        <v>0</v>
      </c>
      <c r="R491" s="340">
        <f t="shared" si="84"/>
        <v>0</v>
      </c>
      <c r="S491" s="296">
        <f>IF('8. Wage Rate Penalty'!D491="s",0,IF(J491="N/A; Not eligible, do not fill in remaining columns---&gt;",0,IF(O491="Yes",0,(Q491*R491*'1. General Input'!$D$10))))</f>
        <v>0</v>
      </c>
      <c r="T491" s="269">
        <f>IF('8. Wage Rate Penalty'!D491="H",0,'8. Wage Rate Penalty'!Q491*'1. General Input'!$D$10/52)</f>
        <v>0</v>
      </c>
      <c r="U491" s="271">
        <f t="shared" si="80"/>
        <v>0</v>
      </c>
      <c r="AC491" s="277">
        <f t="shared" si="77"/>
        <v>0</v>
      </c>
    </row>
    <row r="492" spans="1:29" hidden="1" x14ac:dyDescent="0.25">
      <c r="A492" s="265">
        <f t="shared" si="79"/>
        <v>476</v>
      </c>
      <c r="B492" s="501"/>
      <c r="C492" s="502"/>
      <c r="D492" s="502"/>
      <c r="E492" s="507"/>
      <c r="F492" s="504"/>
      <c r="G492" s="505"/>
      <c r="H492" s="506"/>
      <c r="I492" s="494">
        <f t="shared" si="85"/>
        <v>0</v>
      </c>
      <c r="J492" s="335">
        <f t="shared" si="86"/>
        <v>0</v>
      </c>
      <c r="K492" s="507"/>
      <c r="L492" s="507"/>
      <c r="M492" s="337">
        <f t="shared" si="78"/>
        <v>0</v>
      </c>
      <c r="N492" s="507"/>
      <c r="O492" s="338">
        <f t="shared" si="81"/>
        <v>0</v>
      </c>
      <c r="P492" s="339">
        <f t="shared" si="82"/>
        <v>0</v>
      </c>
      <c r="Q492" s="339">
        <f t="shared" si="83"/>
        <v>0</v>
      </c>
      <c r="R492" s="340">
        <f t="shared" si="84"/>
        <v>0</v>
      </c>
      <c r="S492" s="296">
        <f>IF('8. Wage Rate Penalty'!D492="s",0,IF(J492="N/A; Not eligible, do not fill in remaining columns---&gt;",0,IF(O492="Yes",0,(Q492*R492*'1. General Input'!$D$10))))</f>
        <v>0</v>
      </c>
      <c r="T492" s="269">
        <f>IF('8. Wage Rate Penalty'!D492="H",0,'8. Wage Rate Penalty'!Q492*'1. General Input'!$D$10/52)</f>
        <v>0</v>
      </c>
      <c r="U492" s="271">
        <f t="shared" si="80"/>
        <v>0</v>
      </c>
      <c r="AC492" s="277">
        <f t="shared" si="77"/>
        <v>0</v>
      </c>
    </row>
    <row r="493" spans="1:29" hidden="1" x14ac:dyDescent="0.25">
      <c r="A493" s="265">
        <f t="shared" si="79"/>
        <v>477</v>
      </c>
      <c r="B493" s="501"/>
      <c r="C493" s="502"/>
      <c r="D493" s="502"/>
      <c r="E493" s="507"/>
      <c r="F493" s="504"/>
      <c r="G493" s="505"/>
      <c r="H493" s="506"/>
      <c r="I493" s="494">
        <f t="shared" si="85"/>
        <v>0</v>
      </c>
      <c r="J493" s="335">
        <f t="shared" si="86"/>
        <v>0</v>
      </c>
      <c r="K493" s="507"/>
      <c r="L493" s="507"/>
      <c r="M493" s="337">
        <f t="shared" si="78"/>
        <v>0</v>
      </c>
      <c r="N493" s="507"/>
      <c r="O493" s="338">
        <f t="shared" si="81"/>
        <v>0</v>
      </c>
      <c r="P493" s="339">
        <f t="shared" si="82"/>
        <v>0</v>
      </c>
      <c r="Q493" s="339">
        <f t="shared" si="83"/>
        <v>0</v>
      </c>
      <c r="R493" s="340">
        <f t="shared" si="84"/>
        <v>0</v>
      </c>
      <c r="S493" s="296">
        <f>IF('8. Wage Rate Penalty'!D493="s",0,IF(J493="N/A; Not eligible, do not fill in remaining columns---&gt;",0,IF(O493="Yes",0,(Q493*R493*'1. General Input'!$D$10))))</f>
        <v>0</v>
      </c>
      <c r="T493" s="269">
        <f>IF('8. Wage Rate Penalty'!D493="H",0,'8. Wage Rate Penalty'!Q493*'1. General Input'!$D$10/52)</f>
        <v>0</v>
      </c>
      <c r="U493" s="271">
        <f t="shared" si="80"/>
        <v>0</v>
      </c>
      <c r="AC493" s="277">
        <f t="shared" si="77"/>
        <v>0</v>
      </c>
    </row>
    <row r="494" spans="1:29" hidden="1" x14ac:dyDescent="0.25">
      <c r="A494" s="265">
        <f t="shared" si="79"/>
        <v>478</v>
      </c>
      <c r="B494" s="501"/>
      <c r="C494" s="502"/>
      <c r="D494" s="502"/>
      <c r="E494" s="507"/>
      <c r="F494" s="504"/>
      <c r="G494" s="505"/>
      <c r="H494" s="506"/>
      <c r="I494" s="494">
        <f t="shared" si="85"/>
        <v>0</v>
      </c>
      <c r="J494" s="335">
        <f t="shared" si="86"/>
        <v>0</v>
      </c>
      <c r="K494" s="507"/>
      <c r="L494" s="507"/>
      <c r="M494" s="337">
        <f t="shared" si="78"/>
        <v>0</v>
      </c>
      <c r="N494" s="507"/>
      <c r="O494" s="338">
        <f t="shared" si="81"/>
        <v>0</v>
      </c>
      <c r="P494" s="339">
        <f t="shared" si="82"/>
        <v>0</v>
      </c>
      <c r="Q494" s="339">
        <f t="shared" si="83"/>
        <v>0</v>
      </c>
      <c r="R494" s="340">
        <f t="shared" si="84"/>
        <v>0</v>
      </c>
      <c r="S494" s="296">
        <f>IF('8. Wage Rate Penalty'!D494="s",0,IF(J494="N/A; Not eligible, do not fill in remaining columns---&gt;",0,IF(O494="Yes",0,(Q494*R494*'1. General Input'!$D$10))))</f>
        <v>0</v>
      </c>
      <c r="T494" s="269">
        <f>IF('8. Wage Rate Penalty'!D494="H",0,'8. Wage Rate Penalty'!Q494*'1. General Input'!$D$10/52)</f>
        <v>0</v>
      </c>
      <c r="U494" s="271">
        <f t="shared" si="80"/>
        <v>0</v>
      </c>
      <c r="AC494" s="277">
        <f t="shared" si="77"/>
        <v>0</v>
      </c>
    </row>
    <row r="495" spans="1:29" hidden="1" x14ac:dyDescent="0.25">
      <c r="A495" s="265">
        <f t="shared" si="79"/>
        <v>479</v>
      </c>
      <c r="B495" s="501"/>
      <c r="C495" s="502"/>
      <c r="D495" s="502"/>
      <c r="E495" s="507"/>
      <c r="F495" s="504"/>
      <c r="G495" s="505"/>
      <c r="H495" s="506"/>
      <c r="I495" s="494">
        <f t="shared" si="85"/>
        <v>0</v>
      </c>
      <c r="J495" s="335">
        <f t="shared" si="86"/>
        <v>0</v>
      </c>
      <c r="K495" s="507"/>
      <c r="L495" s="507"/>
      <c r="M495" s="337">
        <f t="shared" si="78"/>
        <v>0</v>
      </c>
      <c r="N495" s="507"/>
      <c r="O495" s="338">
        <f t="shared" si="81"/>
        <v>0</v>
      </c>
      <c r="P495" s="339">
        <f t="shared" si="82"/>
        <v>0</v>
      </c>
      <c r="Q495" s="339">
        <f t="shared" si="83"/>
        <v>0</v>
      </c>
      <c r="R495" s="340">
        <f t="shared" si="84"/>
        <v>0</v>
      </c>
      <c r="S495" s="296">
        <f>IF('8. Wage Rate Penalty'!D495="s",0,IF(J495="N/A; Not eligible, do not fill in remaining columns---&gt;",0,IF(O495="Yes",0,(Q495*R495*'1. General Input'!$D$10))))</f>
        <v>0</v>
      </c>
      <c r="T495" s="269">
        <f>IF('8. Wage Rate Penalty'!D495="H",0,'8. Wage Rate Penalty'!Q495*'1. General Input'!$D$10/52)</f>
        <v>0</v>
      </c>
      <c r="U495" s="271">
        <f t="shared" si="80"/>
        <v>0</v>
      </c>
      <c r="AC495" s="277">
        <f t="shared" si="77"/>
        <v>0</v>
      </c>
    </row>
    <row r="496" spans="1:29" hidden="1" x14ac:dyDescent="0.25">
      <c r="A496" s="265">
        <f t="shared" si="79"/>
        <v>480</v>
      </c>
      <c r="B496" s="501"/>
      <c r="C496" s="502"/>
      <c r="D496" s="502"/>
      <c r="E496" s="507"/>
      <c r="F496" s="504"/>
      <c r="G496" s="505"/>
      <c r="H496" s="506"/>
      <c r="I496" s="494">
        <f t="shared" si="85"/>
        <v>0</v>
      </c>
      <c r="J496" s="335">
        <f t="shared" si="86"/>
        <v>0</v>
      </c>
      <c r="K496" s="507"/>
      <c r="L496" s="507"/>
      <c r="M496" s="337">
        <f t="shared" si="78"/>
        <v>0</v>
      </c>
      <c r="N496" s="507"/>
      <c r="O496" s="338">
        <f t="shared" si="81"/>
        <v>0</v>
      </c>
      <c r="P496" s="339">
        <f t="shared" si="82"/>
        <v>0</v>
      </c>
      <c r="Q496" s="339">
        <f t="shared" si="83"/>
        <v>0</v>
      </c>
      <c r="R496" s="340">
        <f t="shared" si="84"/>
        <v>0</v>
      </c>
      <c r="S496" s="296">
        <f>IF('8. Wage Rate Penalty'!D496="s",0,IF(J496="N/A; Not eligible, do not fill in remaining columns---&gt;",0,IF(O496="Yes",0,(Q496*R496*'1. General Input'!$D$10))))</f>
        <v>0</v>
      </c>
      <c r="T496" s="269">
        <f>IF('8. Wage Rate Penalty'!D496="H",0,'8. Wage Rate Penalty'!Q496*'1. General Input'!$D$10/52)</f>
        <v>0</v>
      </c>
      <c r="U496" s="271">
        <f t="shared" si="80"/>
        <v>0</v>
      </c>
      <c r="AC496" s="277">
        <f t="shared" si="77"/>
        <v>0</v>
      </c>
    </row>
    <row r="497" spans="1:29" hidden="1" x14ac:dyDescent="0.25">
      <c r="A497" s="265">
        <f t="shared" si="79"/>
        <v>481</v>
      </c>
      <c r="B497" s="501"/>
      <c r="C497" s="502"/>
      <c r="D497" s="502"/>
      <c r="E497" s="507"/>
      <c r="F497" s="504"/>
      <c r="G497" s="505"/>
      <c r="H497" s="506"/>
      <c r="I497" s="494">
        <f t="shared" si="85"/>
        <v>0</v>
      </c>
      <c r="J497" s="335">
        <f t="shared" si="86"/>
        <v>0</v>
      </c>
      <c r="K497" s="507"/>
      <c r="L497" s="507"/>
      <c r="M497" s="337">
        <f t="shared" si="78"/>
        <v>0</v>
      </c>
      <c r="N497" s="507"/>
      <c r="O497" s="338">
        <f t="shared" si="81"/>
        <v>0</v>
      </c>
      <c r="P497" s="339">
        <f t="shared" si="82"/>
        <v>0</v>
      </c>
      <c r="Q497" s="339">
        <f t="shared" si="83"/>
        <v>0</v>
      </c>
      <c r="R497" s="340">
        <f t="shared" si="84"/>
        <v>0</v>
      </c>
      <c r="S497" s="296">
        <f>IF('8. Wage Rate Penalty'!D497="s",0,IF(J497="N/A; Not eligible, do not fill in remaining columns---&gt;",0,IF(O497="Yes",0,(Q497*R497*'1. General Input'!$D$10))))</f>
        <v>0</v>
      </c>
      <c r="T497" s="269">
        <f>IF('8. Wage Rate Penalty'!D497="H",0,'8. Wage Rate Penalty'!Q497*'1. General Input'!$D$10/52)</f>
        <v>0</v>
      </c>
      <c r="U497" s="271">
        <f t="shared" si="80"/>
        <v>0</v>
      </c>
      <c r="AC497" s="277">
        <f t="shared" si="77"/>
        <v>0</v>
      </c>
    </row>
    <row r="498" spans="1:29" hidden="1" x14ac:dyDescent="0.25">
      <c r="A498" s="265">
        <f t="shared" si="79"/>
        <v>482</v>
      </c>
      <c r="B498" s="501"/>
      <c r="C498" s="502"/>
      <c r="D498" s="502"/>
      <c r="E498" s="507"/>
      <c r="F498" s="504"/>
      <c r="G498" s="505"/>
      <c r="H498" s="506"/>
      <c r="I498" s="494">
        <f t="shared" si="85"/>
        <v>0</v>
      </c>
      <c r="J498" s="335">
        <f t="shared" si="86"/>
        <v>0</v>
      </c>
      <c r="K498" s="507"/>
      <c r="L498" s="507"/>
      <c r="M498" s="337">
        <f t="shared" si="78"/>
        <v>0</v>
      </c>
      <c r="N498" s="507"/>
      <c r="O498" s="338">
        <f t="shared" si="81"/>
        <v>0</v>
      </c>
      <c r="P498" s="339">
        <f t="shared" si="82"/>
        <v>0</v>
      </c>
      <c r="Q498" s="339">
        <f t="shared" si="83"/>
        <v>0</v>
      </c>
      <c r="R498" s="340">
        <f t="shared" si="84"/>
        <v>0</v>
      </c>
      <c r="S498" s="296">
        <f>IF('8. Wage Rate Penalty'!D498="s",0,IF(J498="N/A; Not eligible, do not fill in remaining columns---&gt;",0,IF(O498="Yes",0,(Q498*R498*'1. General Input'!$D$10))))</f>
        <v>0</v>
      </c>
      <c r="T498" s="269">
        <f>IF('8. Wage Rate Penalty'!D498="H",0,'8. Wage Rate Penalty'!Q498*'1. General Input'!$D$10/52)</f>
        <v>0</v>
      </c>
      <c r="U498" s="271">
        <f t="shared" si="80"/>
        <v>0</v>
      </c>
      <c r="AC498" s="277">
        <f t="shared" si="77"/>
        <v>0</v>
      </c>
    </row>
    <row r="499" spans="1:29" hidden="1" x14ac:dyDescent="0.25">
      <c r="A499" s="265">
        <f t="shared" si="79"/>
        <v>483</v>
      </c>
      <c r="B499" s="501"/>
      <c r="C499" s="502"/>
      <c r="D499" s="502"/>
      <c r="E499" s="507"/>
      <c r="F499" s="504"/>
      <c r="G499" s="505"/>
      <c r="H499" s="506"/>
      <c r="I499" s="494">
        <f t="shared" si="85"/>
        <v>0</v>
      </c>
      <c r="J499" s="335">
        <f t="shared" si="86"/>
        <v>0</v>
      </c>
      <c r="K499" s="507"/>
      <c r="L499" s="507"/>
      <c r="M499" s="337">
        <f t="shared" si="78"/>
        <v>0</v>
      </c>
      <c r="N499" s="507"/>
      <c r="O499" s="338">
        <f t="shared" si="81"/>
        <v>0</v>
      </c>
      <c r="P499" s="339">
        <f t="shared" si="82"/>
        <v>0</v>
      </c>
      <c r="Q499" s="339">
        <f t="shared" si="83"/>
        <v>0</v>
      </c>
      <c r="R499" s="340">
        <f t="shared" si="84"/>
        <v>0</v>
      </c>
      <c r="S499" s="296">
        <f>IF('8. Wage Rate Penalty'!D499="s",0,IF(J499="N/A; Not eligible, do not fill in remaining columns---&gt;",0,IF(O499="Yes",0,(Q499*R499*'1. General Input'!$D$10))))</f>
        <v>0</v>
      </c>
      <c r="T499" s="269">
        <f>IF('8. Wage Rate Penalty'!D499="H",0,'8. Wage Rate Penalty'!Q499*'1. General Input'!$D$10/52)</f>
        <v>0</v>
      </c>
      <c r="U499" s="271">
        <f t="shared" si="80"/>
        <v>0</v>
      </c>
      <c r="AC499" s="277">
        <f t="shared" si="77"/>
        <v>0</v>
      </c>
    </row>
    <row r="500" spans="1:29" hidden="1" x14ac:dyDescent="0.25">
      <c r="A500" s="265">
        <f t="shared" si="79"/>
        <v>484</v>
      </c>
      <c r="B500" s="501"/>
      <c r="C500" s="502"/>
      <c r="D500" s="502"/>
      <c r="E500" s="507"/>
      <c r="F500" s="504"/>
      <c r="G500" s="505"/>
      <c r="H500" s="506"/>
      <c r="I500" s="494">
        <f t="shared" si="85"/>
        <v>0</v>
      </c>
      <c r="J500" s="335">
        <f t="shared" si="86"/>
        <v>0</v>
      </c>
      <c r="K500" s="507"/>
      <c r="L500" s="507"/>
      <c r="M500" s="337">
        <f t="shared" si="78"/>
        <v>0</v>
      </c>
      <c r="N500" s="507"/>
      <c r="O500" s="338">
        <f t="shared" si="81"/>
        <v>0</v>
      </c>
      <c r="P500" s="339">
        <f t="shared" si="82"/>
        <v>0</v>
      </c>
      <c r="Q500" s="339">
        <f t="shared" si="83"/>
        <v>0</v>
      </c>
      <c r="R500" s="340">
        <f t="shared" si="84"/>
        <v>0</v>
      </c>
      <c r="S500" s="296">
        <f>IF('8. Wage Rate Penalty'!D500="s",0,IF(J500="N/A; Not eligible, do not fill in remaining columns---&gt;",0,IF(O500="Yes",0,(Q500*R500*'1. General Input'!$D$10))))</f>
        <v>0</v>
      </c>
      <c r="T500" s="269">
        <f>IF('8. Wage Rate Penalty'!D500="H",0,'8. Wage Rate Penalty'!Q500*'1. General Input'!$D$10/52)</f>
        <v>0</v>
      </c>
      <c r="U500" s="271">
        <f t="shared" si="80"/>
        <v>0</v>
      </c>
      <c r="AC500" s="277">
        <f t="shared" si="77"/>
        <v>0</v>
      </c>
    </row>
    <row r="501" spans="1:29" hidden="1" x14ac:dyDescent="0.25">
      <c r="A501" s="265">
        <f t="shared" si="79"/>
        <v>485</v>
      </c>
      <c r="B501" s="501"/>
      <c r="C501" s="502"/>
      <c r="D501" s="502"/>
      <c r="E501" s="507"/>
      <c r="F501" s="504"/>
      <c r="G501" s="505"/>
      <c r="H501" s="506"/>
      <c r="I501" s="494">
        <f t="shared" si="85"/>
        <v>0</v>
      </c>
      <c r="J501" s="335">
        <f t="shared" si="86"/>
        <v>0</v>
      </c>
      <c r="K501" s="507"/>
      <c r="L501" s="507"/>
      <c r="M501" s="337">
        <f t="shared" si="78"/>
        <v>0</v>
      </c>
      <c r="N501" s="507"/>
      <c r="O501" s="338">
        <f t="shared" si="81"/>
        <v>0</v>
      </c>
      <c r="P501" s="339">
        <f t="shared" si="82"/>
        <v>0</v>
      </c>
      <c r="Q501" s="339">
        <f t="shared" si="83"/>
        <v>0</v>
      </c>
      <c r="R501" s="340">
        <f t="shared" si="84"/>
        <v>0</v>
      </c>
      <c r="S501" s="296">
        <f>IF('8. Wage Rate Penalty'!D501="s",0,IF(J501="N/A; Not eligible, do not fill in remaining columns---&gt;",0,IF(O501="Yes",0,(Q501*R501*'1. General Input'!$D$10))))</f>
        <v>0</v>
      </c>
      <c r="T501" s="269">
        <f>IF('8. Wage Rate Penalty'!D501="H",0,'8. Wage Rate Penalty'!Q501*'1. General Input'!$D$10/52)</f>
        <v>0</v>
      </c>
      <c r="U501" s="271">
        <f t="shared" si="80"/>
        <v>0</v>
      </c>
      <c r="AC501" s="277">
        <f t="shared" si="77"/>
        <v>0</v>
      </c>
    </row>
    <row r="502" spans="1:29" hidden="1" x14ac:dyDescent="0.25">
      <c r="A502" s="265">
        <f t="shared" si="79"/>
        <v>486</v>
      </c>
      <c r="B502" s="501"/>
      <c r="C502" s="502"/>
      <c r="D502" s="502"/>
      <c r="E502" s="507"/>
      <c r="F502" s="504"/>
      <c r="G502" s="505"/>
      <c r="H502" s="506"/>
      <c r="I502" s="494">
        <f t="shared" si="85"/>
        <v>0</v>
      </c>
      <c r="J502" s="335">
        <f t="shared" si="86"/>
        <v>0</v>
      </c>
      <c r="K502" s="507"/>
      <c r="L502" s="507"/>
      <c r="M502" s="337">
        <f t="shared" si="78"/>
        <v>0</v>
      </c>
      <c r="N502" s="507"/>
      <c r="O502" s="338">
        <f t="shared" si="81"/>
        <v>0</v>
      </c>
      <c r="P502" s="339">
        <f t="shared" si="82"/>
        <v>0</v>
      </c>
      <c r="Q502" s="339">
        <f t="shared" si="83"/>
        <v>0</v>
      </c>
      <c r="R502" s="340">
        <f t="shared" si="84"/>
        <v>0</v>
      </c>
      <c r="S502" s="296">
        <f>IF('8. Wage Rate Penalty'!D502="s",0,IF(J502="N/A; Not eligible, do not fill in remaining columns---&gt;",0,IF(O502="Yes",0,(Q502*R502*'1. General Input'!$D$10))))</f>
        <v>0</v>
      </c>
      <c r="T502" s="269">
        <f>IF('8. Wage Rate Penalty'!D502="H",0,'8. Wage Rate Penalty'!Q502*'1. General Input'!$D$10/52)</f>
        <v>0</v>
      </c>
      <c r="U502" s="271">
        <f t="shared" si="80"/>
        <v>0</v>
      </c>
      <c r="AC502" s="277">
        <f t="shared" si="77"/>
        <v>0</v>
      </c>
    </row>
    <row r="503" spans="1:29" hidden="1" x14ac:dyDescent="0.25">
      <c r="A503" s="265">
        <f t="shared" si="79"/>
        <v>487</v>
      </c>
      <c r="B503" s="501"/>
      <c r="C503" s="502"/>
      <c r="D503" s="502"/>
      <c r="E503" s="507"/>
      <c r="F503" s="504"/>
      <c r="G503" s="505"/>
      <c r="H503" s="506"/>
      <c r="I503" s="494">
        <f t="shared" si="85"/>
        <v>0</v>
      </c>
      <c r="J503" s="335">
        <f t="shared" si="86"/>
        <v>0</v>
      </c>
      <c r="K503" s="507"/>
      <c r="L503" s="507"/>
      <c r="M503" s="337">
        <f t="shared" si="78"/>
        <v>0</v>
      </c>
      <c r="N503" s="507"/>
      <c r="O503" s="338">
        <f t="shared" si="81"/>
        <v>0</v>
      </c>
      <c r="P503" s="339">
        <f t="shared" si="82"/>
        <v>0</v>
      </c>
      <c r="Q503" s="339">
        <f t="shared" si="83"/>
        <v>0</v>
      </c>
      <c r="R503" s="340">
        <f t="shared" si="84"/>
        <v>0</v>
      </c>
      <c r="S503" s="296">
        <f>IF('8. Wage Rate Penalty'!D503="s",0,IF(J503="N/A; Not eligible, do not fill in remaining columns---&gt;",0,IF(O503="Yes",0,(Q503*R503*'1. General Input'!$D$10))))</f>
        <v>0</v>
      </c>
      <c r="T503" s="269">
        <f>IF('8. Wage Rate Penalty'!D503="H",0,'8. Wage Rate Penalty'!Q503*'1. General Input'!$D$10/52)</f>
        <v>0</v>
      </c>
      <c r="U503" s="271">
        <f t="shared" si="80"/>
        <v>0</v>
      </c>
      <c r="AC503" s="277">
        <f t="shared" si="77"/>
        <v>0</v>
      </c>
    </row>
    <row r="504" spans="1:29" hidden="1" x14ac:dyDescent="0.25">
      <c r="A504" s="265">
        <f t="shared" si="79"/>
        <v>488</v>
      </c>
      <c r="B504" s="501"/>
      <c r="C504" s="502"/>
      <c r="D504" s="502"/>
      <c r="E504" s="507"/>
      <c r="F504" s="504"/>
      <c r="G504" s="505"/>
      <c r="H504" s="506"/>
      <c r="I504" s="494">
        <f t="shared" si="85"/>
        <v>0</v>
      </c>
      <c r="J504" s="335">
        <f t="shared" si="86"/>
        <v>0</v>
      </c>
      <c r="K504" s="507"/>
      <c r="L504" s="507"/>
      <c r="M504" s="337">
        <f t="shared" si="78"/>
        <v>0</v>
      </c>
      <c r="N504" s="507"/>
      <c r="O504" s="338">
        <f t="shared" si="81"/>
        <v>0</v>
      </c>
      <c r="P504" s="339">
        <f t="shared" si="82"/>
        <v>0</v>
      </c>
      <c r="Q504" s="339">
        <f t="shared" si="83"/>
        <v>0</v>
      </c>
      <c r="R504" s="340">
        <f t="shared" si="84"/>
        <v>0</v>
      </c>
      <c r="S504" s="296">
        <f>IF('8. Wage Rate Penalty'!D504="s",0,IF(J504="N/A; Not eligible, do not fill in remaining columns---&gt;",0,IF(O504="Yes",0,(Q504*R504*'1. General Input'!$D$10))))</f>
        <v>0</v>
      </c>
      <c r="T504" s="269">
        <f>IF('8. Wage Rate Penalty'!D504="H",0,'8. Wage Rate Penalty'!Q504*'1. General Input'!$D$10/52)</f>
        <v>0</v>
      </c>
      <c r="U504" s="271">
        <f t="shared" si="80"/>
        <v>0</v>
      </c>
      <c r="AC504" s="277">
        <f t="shared" si="77"/>
        <v>0</v>
      </c>
    </row>
    <row r="505" spans="1:29" hidden="1" x14ac:dyDescent="0.25">
      <c r="A505" s="265">
        <f t="shared" si="79"/>
        <v>489</v>
      </c>
      <c r="B505" s="501"/>
      <c r="C505" s="502"/>
      <c r="D505" s="502"/>
      <c r="E505" s="507"/>
      <c r="F505" s="504"/>
      <c r="G505" s="505"/>
      <c r="H505" s="506"/>
      <c r="I505" s="494">
        <f t="shared" si="85"/>
        <v>0</v>
      </c>
      <c r="J505" s="335">
        <f t="shared" si="86"/>
        <v>0</v>
      </c>
      <c r="K505" s="507"/>
      <c r="L505" s="507"/>
      <c r="M505" s="337">
        <f t="shared" si="78"/>
        <v>0</v>
      </c>
      <c r="N505" s="507"/>
      <c r="O505" s="338">
        <f t="shared" si="81"/>
        <v>0</v>
      </c>
      <c r="P505" s="339">
        <f t="shared" si="82"/>
        <v>0</v>
      </c>
      <c r="Q505" s="339">
        <f t="shared" si="83"/>
        <v>0</v>
      </c>
      <c r="R505" s="340">
        <f t="shared" si="84"/>
        <v>0</v>
      </c>
      <c r="S505" s="296">
        <f>IF('8. Wage Rate Penalty'!D505="s",0,IF(J505="N/A; Not eligible, do not fill in remaining columns---&gt;",0,IF(O505="Yes",0,(Q505*R505*'1. General Input'!$D$10))))</f>
        <v>0</v>
      </c>
      <c r="T505" s="269">
        <f>IF('8. Wage Rate Penalty'!D505="H",0,'8. Wage Rate Penalty'!Q505*'1. General Input'!$D$10/52)</f>
        <v>0</v>
      </c>
      <c r="U505" s="271">
        <f t="shared" si="80"/>
        <v>0</v>
      </c>
      <c r="AC505" s="277">
        <f t="shared" si="77"/>
        <v>0</v>
      </c>
    </row>
    <row r="506" spans="1:29" hidden="1" x14ac:dyDescent="0.25">
      <c r="A506" s="265">
        <f t="shared" si="79"/>
        <v>490</v>
      </c>
      <c r="B506" s="501"/>
      <c r="C506" s="502"/>
      <c r="D506" s="502"/>
      <c r="E506" s="507"/>
      <c r="F506" s="504"/>
      <c r="G506" s="505"/>
      <c r="H506" s="506"/>
      <c r="I506" s="494">
        <f t="shared" si="85"/>
        <v>0</v>
      </c>
      <c r="J506" s="335">
        <f t="shared" si="86"/>
        <v>0</v>
      </c>
      <c r="K506" s="507"/>
      <c r="L506" s="507"/>
      <c r="M506" s="337">
        <f t="shared" si="78"/>
        <v>0</v>
      </c>
      <c r="N506" s="507"/>
      <c r="O506" s="338">
        <f t="shared" si="81"/>
        <v>0</v>
      </c>
      <c r="P506" s="339">
        <f t="shared" si="82"/>
        <v>0</v>
      </c>
      <c r="Q506" s="339">
        <f t="shared" si="83"/>
        <v>0</v>
      </c>
      <c r="R506" s="340">
        <f t="shared" si="84"/>
        <v>0</v>
      </c>
      <c r="S506" s="296">
        <f>IF('8. Wage Rate Penalty'!D506="s",0,IF(J506="N/A; Not eligible, do not fill in remaining columns---&gt;",0,IF(O506="Yes",0,(Q506*R506*'1. General Input'!$D$10))))</f>
        <v>0</v>
      </c>
      <c r="T506" s="269">
        <f>IF('8. Wage Rate Penalty'!D506="H",0,'8. Wage Rate Penalty'!Q506*'1. General Input'!$D$10/52)</f>
        <v>0</v>
      </c>
      <c r="U506" s="271">
        <f t="shared" si="80"/>
        <v>0</v>
      </c>
      <c r="AC506" s="277">
        <f t="shared" si="77"/>
        <v>0</v>
      </c>
    </row>
    <row r="507" spans="1:29" hidden="1" x14ac:dyDescent="0.25">
      <c r="A507" s="265">
        <f t="shared" si="79"/>
        <v>491</v>
      </c>
      <c r="B507" s="501"/>
      <c r="C507" s="502"/>
      <c r="D507" s="502"/>
      <c r="E507" s="507"/>
      <c r="F507" s="504"/>
      <c r="G507" s="505"/>
      <c r="H507" s="506"/>
      <c r="I507" s="494">
        <f t="shared" si="85"/>
        <v>0</v>
      </c>
      <c r="J507" s="335">
        <f t="shared" si="86"/>
        <v>0</v>
      </c>
      <c r="K507" s="507"/>
      <c r="L507" s="507"/>
      <c r="M507" s="337">
        <f t="shared" si="78"/>
        <v>0</v>
      </c>
      <c r="N507" s="507"/>
      <c r="O507" s="338">
        <f t="shared" si="81"/>
        <v>0</v>
      </c>
      <c r="P507" s="339">
        <f t="shared" si="82"/>
        <v>0</v>
      </c>
      <c r="Q507" s="339">
        <f t="shared" si="83"/>
        <v>0</v>
      </c>
      <c r="R507" s="340">
        <f t="shared" si="84"/>
        <v>0</v>
      </c>
      <c r="S507" s="296">
        <f>IF('8. Wage Rate Penalty'!D507="s",0,IF(J507="N/A; Not eligible, do not fill in remaining columns---&gt;",0,IF(O507="Yes",0,(Q507*R507*'1. General Input'!$D$10))))</f>
        <v>0</v>
      </c>
      <c r="T507" s="269">
        <f>IF('8. Wage Rate Penalty'!D507="H",0,'8. Wage Rate Penalty'!Q507*'1. General Input'!$D$10/52)</f>
        <v>0</v>
      </c>
      <c r="U507" s="271">
        <f t="shared" si="80"/>
        <v>0</v>
      </c>
      <c r="AC507" s="277">
        <f t="shared" si="77"/>
        <v>0</v>
      </c>
    </row>
    <row r="508" spans="1:29" hidden="1" x14ac:dyDescent="0.25">
      <c r="A508" s="265">
        <f t="shared" si="79"/>
        <v>492</v>
      </c>
      <c r="B508" s="501"/>
      <c r="C508" s="502"/>
      <c r="D508" s="502"/>
      <c r="E508" s="507"/>
      <c r="F508" s="504"/>
      <c r="G508" s="505"/>
      <c r="H508" s="506"/>
      <c r="I508" s="494">
        <f t="shared" si="85"/>
        <v>0</v>
      </c>
      <c r="J508" s="335">
        <f t="shared" si="86"/>
        <v>0</v>
      </c>
      <c r="K508" s="507"/>
      <c r="L508" s="507"/>
      <c r="M508" s="337">
        <f t="shared" si="78"/>
        <v>0</v>
      </c>
      <c r="N508" s="507"/>
      <c r="O508" s="338">
        <f t="shared" si="81"/>
        <v>0</v>
      </c>
      <c r="P508" s="339">
        <f t="shared" si="82"/>
        <v>0</v>
      </c>
      <c r="Q508" s="339">
        <f t="shared" si="83"/>
        <v>0</v>
      </c>
      <c r="R508" s="340">
        <f t="shared" si="84"/>
        <v>0</v>
      </c>
      <c r="S508" s="296">
        <f>IF('8. Wage Rate Penalty'!D508="s",0,IF(J508="N/A; Not eligible, do not fill in remaining columns---&gt;",0,IF(O508="Yes",0,(Q508*R508*'1. General Input'!$D$10))))</f>
        <v>0</v>
      </c>
      <c r="T508" s="269">
        <f>IF('8. Wage Rate Penalty'!D508="H",0,'8. Wage Rate Penalty'!Q508*'1. General Input'!$D$10/52)</f>
        <v>0</v>
      </c>
      <c r="U508" s="271">
        <f t="shared" si="80"/>
        <v>0</v>
      </c>
      <c r="AC508" s="277">
        <f t="shared" si="77"/>
        <v>0</v>
      </c>
    </row>
    <row r="509" spans="1:29" hidden="1" x14ac:dyDescent="0.25">
      <c r="A509" s="265">
        <f t="shared" si="79"/>
        <v>493</v>
      </c>
      <c r="B509" s="501"/>
      <c r="C509" s="502"/>
      <c r="D509" s="502"/>
      <c r="E509" s="507"/>
      <c r="F509" s="504"/>
      <c r="G509" s="505"/>
      <c r="H509" s="506"/>
      <c r="I509" s="494">
        <f t="shared" si="85"/>
        <v>0</v>
      </c>
      <c r="J509" s="335">
        <f t="shared" si="86"/>
        <v>0</v>
      </c>
      <c r="K509" s="507"/>
      <c r="L509" s="507"/>
      <c r="M509" s="337">
        <f t="shared" si="78"/>
        <v>0</v>
      </c>
      <c r="N509" s="507"/>
      <c r="O509" s="338">
        <f t="shared" si="81"/>
        <v>0</v>
      </c>
      <c r="P509" s="339">
        <f t="shared" si="82"/>
        <v>0</v>
      </c>
      <c r="Q509" s="339">
        <f t="shared" si="83"/>
        <v>0</v>
      </c>
      <c r="R509" s="340">
        <f t="shared" si="84"/>
        <v>0</v>
      </c>
      <c r="S509" s="296">
        <f>IF('8. Wage Rate Penalty'!D509="s",0,IF(J509="N/A; Not eligible, do not fill in remaining columns---&gt;",0,IF(O509="Yes",0,(Q509*R509*'1. General Input'!$D$10))))</f>
        <v>0</v>
      </c>
      <c r="T509" s="269">
        <f>IF('8. Wage Rate Penalty'!D509="H",0,'8. Wage Rate Penalty'!Q509*'1. General Input'!$D$10/52)</f>
        <v>0</v>
      </c>
      <c r="U509" s="271">
        <f t="shared" si="80"/>
        <v>0</v>
      </c>
      <c r="AC509" s="277">
        <f t="shared" si="77"/>
        <v>0</v>
      </c>
    </row>
    <row r="510" spans="1:29" hidden="1" x14ac:dyDescent="0.25">
      <c r="A510" s="265">
        <f t="shared" si="79"/>
        <v>494</v>
      </c>
      <c r="B510" s="501"/>
      <c r="C510" s="502"/>
      <c r="D510" s="502"/>
      <c r="E510" s="507"/>
      <c r="F510" s="504"/>
      <c r="G510" s="505"/>
      <c r="H510" s="506"/>
      <c r="I510" s="494">
        <f t="shared" si="85"/>
        <v>0</v>
      </c>
      <c r="J510" s="335">
        <f t="shared" si="86"/>
        <v>0</v>
      </c>
      <c r="K510" s="507"/>
      <c r="L510" s="507"/>
      <c r="M510" s="337">
        <f t="shared" si="78"/>
        <v>0</v>
      </c>
      <c r="N510" s="507"/>
      <c r="O510" s="338">
        <f t="shared" si="81"/>
        <v>0</v>
      </c>
      <c r="P510" s="339">
        <f t="shared" si="82"/>
        <v>0</v>
      </c>
      <c r="Q510" s="339">
        <f t="shared" si="83"/>
        <v>0</v>
      </c>
      <c r="R510" s="340">
        <f t="shared" si="84"/>
        <v>0</v>
      </c>
      <c r="S510" s="296">
        <f>IF('8. Wage Rate Penalty'!D510="s",0,IF(J510="N/A; Not eligible, do not fill in remaining columns---&gt;",0,IF(O510="Yes",0,(Q510*R510*'1. General Input'!$D$10))))</f>
        <v>0</v>
      </c>
      <c r="T510" s="269">
        <f>IF('8. Wage Rate Penalty'!D510="H",0,'8. Wage Rate Penalty'!Q510*'1. General Input'!$D$10/52)</f>
        <v>0</v>
      </c>
      <c r="U510" s="271">
        <f t="shared" si="80"/>
        <v>0</v>
      </c>
      <c r="AC510" s="277">
        <f t="shared" si="77"/>
        <v>0</v>
      </c>
    </row>
    <row r="511" spans="1:29" hidden="1" x14ac:dyDescent="0.25">
      <c r="A511" s="265">
        <f t="shared" si="79"/>
        <v>495</v>
      </c>
      <c r="B511" s="501"/>
      <c r="C511" s="502"/>
      <c r="D511" s="502"/>
      <c r="E511" s="507"/>
      <c r="F511" s="504"/>
      <c r="G511" s="505"/>
      <c r="H511" s="506"/>
      <c r="I511" s="494">
        <f t="shared" si="85"/>
        <v>0</v>
      </c>
      <c r="J511" s="335">
        <f t="shared" si="86"/>
        <v>0</v>
      </c>
      <c r="K511" s="507"/>
      <c r="L511" s="507"/>
      <c r="M511" s="337">
        <f t="shared" si="78"/>
        <v>0</v>
      </c>
      <c r="N511" s="507"/>
      <c r="O511" s="338">
        <f t="shared" si="81"/>
        <v>0</v>
      </c>
      <c r="P511" s="339">
        <f t="shared" si="82"/>
        <v>0</v>
      </c>
      <c r="Q511" s="339">
        <f t="shared" si="83"/>
        <v>0</v>
      </c>
      <c r="R511" s="340">
        <f t="shared" si="84"/>
        <v>0</v>
      </c>
      <c r="S511" s="296">
        <f>IF('8. Wage Rate Penalty'!D511="s",0,IF(J511="N/A; Not eligible, do not fill in remaining columns---&gt;",0,IF(O511="Yes",0,(Q511*R511*'1. General Input'!$D$10))))</f>
        <v>0</v>
      </c>
      <c r="T511" s="269">
        <f>IF('8. Wage Rate Penalty'!D511="H",0,'8. Wage Rate Penalty'!Q511*'1. General Input'!$D$10/52)</f>
        <v>0</v>
      </c>
      <c r="U511" s="271">
        <f t="shared" si="80"/>
        <v>0</v>
      </c>
      <c r="AC511" s="277">
        <f t="shared" si="77"/>
        <v>0</v>
      </c>
    </row>
    <row r="512" spans="1:29" hidden="1" x14ac:dyDescent="0.25">
      <c r="A512" s="265">
        <f t="shared" si="79"/>
        <v>496</v>
      </c>
      <c r="B512" s="501"/>
      <c r="C512" s="502"/>
      <c r="D512" s="502"/>
      <c r="E512" s="507"/>
      <c r="F512" s="504"/>
      <c r="G512" s="505"/>
      <c r="H512" s="506"/>
      <c r="I512" s="494">
        <f t="shared" si="85"/>
        <v>0</v>
      </c>
      <c r="J512" s="335">
        <f t="shared" si="86"/>
        <v>0</v>
      </c>
      <c r="K512" s="507"/>
      <c r="L512" s="507"/>
      <c r="M512" s="337">
        <f t="shared" si="78"/>
        <v>0</v>
      </c>
      <c r="N512" s="507"/>
      <c r="O512" s="338">
        <f t="shared" si="81"/>
        <v>0</v>
      </c>
      <c r="P512" s="339">
        <f t="shared" si="82"/>
        <v>0</v>
      </c>
      <c r="Q512" s="339">
        <f t="shared" si="83"/>
        <v>0</v>
      </c>
      <c r="R512" s="340">
        <f t="shared" si="84"/>
        <v>0</v>
      </c>
      <c r="S512" s="296">
        <f>IF('8. Wage Rate Penalty'!D512="s",0,IF(J512="N/A; Not eligible, do not fill in remaining columns---&gt;",0,IF(O512="Yes",0,(Q512*R512*'1. General Input'!$D$10))))</f>
        <v>0</v>
      </c>
      <c r="T512" s="269">
        <f>IF('8. Wage Rate Penalty'!D512="H",0,'8. Wage Rate Penalty'!Q512*'1. General Input'!$D$10/52)</f>
        <v>0</v>
      </c>
      <c r="U512" s="271">
        <f t="shared" si="80"/>
        <v>0</v>
      </c>
      <c r="AC512" s="277">
        <f t="shared" si="77"/>
        <v>0</v>
      </c>
    </row>
    <row r="513" spans="1:29" hidden="1" x14ac:dyDescent="0.25">
      <c r="A513" s="265">
        <f t="shared" si="79"/>
        <v>497</v>
      </c>
      <c r="B513" s="501"/>
      <c r="C513" s="502"/>
      <c r="D513" s="502"/>
      <c r="E513" s="507"/>
      <c r="F513" s="504"/>
      <c r="G513" s="505"/>
      <c r="H513" s="506"/>
      <c r="I513" s="494">
        <f t="shared" si="85"/>
        <v>0</v>
      </c>
      <c r="J513" s="335">
        <f t="shared" si="86"/>
        <v>0</v>
      </c>
      <c r="K513" s="507"/>
      <c r="L513" s="507"/>
      <c r="M513" s="337">
        <f t="shared" si="78"/>
        <v>0</v>
      </c>
      <c r="N513" s="507"/>
      <c r="O513" s="338">
        <f t="shared" si="81"/>
        <v>0</v>
      </c>
      <c r="P513" s="339">
        <f t="shared" si="82"/>
        <v>0</v>
      </c>
      <c r="Q513" s="339">
        <f t="shared" si="83"/>
        <v>0</v>
      </c>
      <c r="R513" s="340">
        <f t="shared" si="84"/>
        <v>0</v>
      </c>
      <c r="S513" s="296">
        <f>IF('8. Wage Rate Penalty'!D513="s",0,IF(J513="N/A; Not eligible, do not fill in remaining columns---&gt;",0,IF(O513="Yes",0,(Q513*R513*'1. General Input'!$D$10))))</f>
        <v>0</v>
      </c>
      <c r="T513" s="269">
        <f>IF('8. Wage Rate Penalty'!D513="H",0,'8. Wage Rate Penalty'!Q513*'1. General Input'!$D$10/52)</f>
        <v>0</v>
      </c>
      <c r="U513" s="271">
        <f t="shared" si="80"/>
        <v>0</v>
      </c>
      <c r="AC513" s="277">
        <f t="shared" si="77"/>
        <v>0</v>
      </c>
    </row>
    <row r="514" spans="1:29" hidden="1" x14ac:dyDescent="0.25">
      <c r="A514" s="265">
        <f t="shared" si="79"/>
        <v>498</v>
      </c>
      <c r="B514" s="501"/>
      <c r="C514" s="502"/>
      <c r="D514" s="502"/>
      <c r="E514" s="507"/>
      <c r="F514" s="504"/>
      <c r="G514" s="505"/>
      <c r="H514" s="506"/>
      <c r="I514" s="494">
        <f t="shared" si="85"/>
        <v>0</v>
      </c>
      <c r="J514" s="335">
        <f t="shared" si="86"/>
        <v>0</v>
      </c>
      <c r="K514" s="507"/>
      <c r="L514" s="507"/>
      <c r="M514" s="337">
        <f t="shared" si="78"/>
        <v>0</v>
      </c>
      <c r="N514" s="507"/>
      <c r="O514" s="338">
        <f t="shared" si="81"/>
        <v>0</v>
      </c>
      <c r="P514" s="339">
        <f t="shared" si="82"/>
        <v>0</v>
      </c>
      <c r="Q514" s="339">
        <f t="shared" si="83"/>
        <v>0</v>
      </c>
      <c r="R514" s="340">
        <f t="shared" si="84"/>
        <v>0</v>
      </c>
      <c r="S514" s="296">
        <f>IF('8. Wage Rate Penalty'!D514="s",0,IF(J514="N/A; Not eligible, do not fill in remaining columns---&gt;",0,IF(O514="Yes",0,(Q514*R514*'1. General Input'!$D$10))))</f>
        <v>0</v>
      </c>
      <c r="T514" s="269">
        <f>IF('8. Wage Rate Penalty'!D514="H",0,'8. Wage Rate Penalty'!Q514*'1. General Input'!$D$10/52)</f>
        <v>0</v>
      </c>
      <c r="U514" s="271">
        <f t="shared" si="80"/>
        <v>0</v>
      </c>
      <c r="AC514" s="277">
        <f t="shared" si="77"/>
        <v>0</v>
      </c>
    </row>
    <row r="515" spans="1:29" hidden="1" x14ac:dyDescent="0.25">
      <c r="A515" s="265">
        <f t="shared" si="79"/>
        <v>499</v>
      </c>
      <c r="B515" s="501"/>
      <c r="C515" s="502"/>
      <c r="D515" s="502"/>
      <c r="E515" s="507"/>
      <c r="F515" s="504"/>
      <c r="G515" s="505"/>
      <c r="H515" s="506"/>
      <c r="I515" s="494">
        <f t="shared" si="85"/>
        <v>0</v>
      </c>
      <c r="J515" s="335">
        <f t="shared" si="86"/>
        <v>0</v>
      </c>
      <c r="K515" s="507"/>
      <c r="L515" s="507"/>
      <c r="M515" s="337">
        <f t="shared" si="78"/>
        <v>0</v>
      </c>
      <c r="N515" s="507"/>
      <c r="O515" s="338">
        <f t="shared" si="81"/>
        <v>0</v>
      </c>
      <c r="P515" s="339">
        <f t="shared" si="82"/>
        <v>0</v>
      </c>
      <c r="Q515" s="339">
        <f t="shared" si="83"/>
        <v>0</v>
      </c>
      <c r="R515" s="340">
        <f t="shared" si="84"/>
        <v>0</v>
      </c>
      <c r="S515" s="296">
        <f>IF('8. Wage Rate Penalty'!D515="s",0,IF(J515="N/A; Not eligible, do not fill in remaining columns---&gt;",0,IF(O515="Yes",0,(Q515*R515*'1. General Input'!$D$10))))</f>
        <v>0</v>
      </c>
      <c r="T515" s="269">
        <f>IF('8. Wage Rate Penalty'!D515="H",0,'8. Wage Rate Penalty'!Q515*'1. General Input'!$D$10/52)</f>
        <v>0</v>
      </c>
      <c r="U515" s="271">
        <f t="shared" si="80"/>
        <v>0</v>
      </c>
      <c r="AC515" s="277">
        <f t="shared" si="77"/>
        <v>0</v>
      </c>
    </row>
    <row r="516" spans="1:29" hidden="1" x14ac:dyDescent="0.25">
      <c r="A516" s="265">
        <f t="shared" si="79"/>
        <v>500</v>
      </c>
      <c r="B516" s="501"/>
      <c r="C516" s="502"/>
      <c r="D516" s="502"/>
      <c r="E516" s="507"/>
      <c r="F516" s="504"/>
      <c r="G516" s="505"/>
      <c r="H516" s="506"/>
      <c r="I516" s="494">
        <f t="shared" si="85"/>
        <v>0</v>
      </c>
      <c r="J516" s="335">
        <f t="shared" si="86"/>
        <v>0</v>
      </c>
      <c r="K516" s="507"/>
      <c r="L516" s="507"/>
      <c r="M516" s="337">
        <f t="shared" si="78"/>
        <v>0</v>
      </c>
      <c r="N516" s="507"/>
      <c r="O516" s="338">
        <f t="shared" si="81"/>
        <v>0</v>
      </c>
      <c r="P516" s="339">
        <f t="shared" si="82"/>
        <v>0</v>
      </c>
      <c r="Q516" s="339">
        <f t="shared" si="83"/>
        <v>0</v>
      </c>
      <c r="R516" s="340">
        <f t="shared" si="84"/>
        <v>0</v>
      </c>
      <c r="S516" s="296">
        <f>IF('8. Wage Rate Penalty'!D516="s",0,IF(J516="N/A; Not eligible, do not fill in remaining columns---&gt;",0,IF(O516="Yes",0,(Q516*R516*'1. General Input'!$D$10))))</f>
        <v>0</v>
      </c>
      <c r="T516" s="269">
        <f>IF('8. Wage Rate Penalty'!D516="H",0,'8. Wage Rate Penalty'!Q516*'1. General Input'!$D$10/52)</f>
        <v>0</v>
      </c>
      <c r="U516" s="271">
        <f t="shared" si="80"/>
        <v>0</v>
      </c>
      <c r="AC516" s="277">
        <f t="shared" si="77"/>
        <v>0</v>
      </c>
    </row>
    <row r="517" spans="1:29" hidden="1" x14ac:dyDescent="0.25">
      <c r="A517" s="265">
        <f t="shared" si="79"/>
        <v>501</v>
      </c>
      <c r="B517" s="501"/>
      <c r="C517" s="502"/>
      <c r="D517" s="502"/>
      <c r="E517" s="507"/>
      <c r="F517" s="504"/>
      <c r="G517" s="505"/>
      <c r="H517" s="506"/>
      <c r="I517" s="494">
        <f t="shared" si="85"/>
        <v>0</v>
      </c>
      <c r="J517" s="335">
        <f t="shared" si="86"/>
        <v>0</v>
      </c>
      <c r="K517" s="507"/>
      <c r="L517" s="507"/>
      <c r="M517" s="337">
        <f t="shared" si="78"/>
        <v>0</v>
      </c>
      <c r="N517" s="507"/>
      <c r="O517" s="338">
        <f t="shared" si="81"/>
        <v>0</v>
      </c>
      <c r="P517" s="339">
        <f t="shared" si="82"/>
        <v>0</v>
      </c>
      <c r="Q517" s="339">
        <f t="shared" si="83"/>
        <v>0</v>
      </c>
      <c r="R517" s="340">
        <f t="shared" si="84"/>
        <v>0</v>
      </c>
      <c r="S517" s="296">
        <f>IF('8. Wage Rate Penalty'!D517="s",0,IF(J517="N/A; Not eligible, do not fill in remaining columns---&gt;",0,IF(O517="Yes",0,(Q517*R517*'1. General Input'!$D$10))))</f>
        <v>0</v>
      </c>
      <c r="T517" s="269">
        <f>IF('8. Wage Rate Penalty'!D517="H",0,'8. Wage Rate Penalty'!Q517*'1. General Input'!$D$10/52)</f>
        <v>0</v>
      </c>
      <c r="U517" s="271">
        <f t="shared" si="80"/>
        <v>0</v>
      </c>
      <c r="AC517" s="277">
        <f t="shared" si="77"/>
        <v>0</v>
      </c>
    </row>
    <row r="518" spans="1:29" hidden="1" x14ac:dyDescent="0.25">
      <c r="A518" s="265">
        <f t="shared" si="79"/>
        <v>502</v>
      </c>
      <c r="B518" s="501"/>
      <c r="C518" s="502"/>
      <c r="D518" s="502"/>
      <c r="E518" s="507"/>
      <c r="F518" s="504"/>
      <c r="G518" s="505"/>
      <c r="H518" s="506"/>
      <c r="I518" s="494">
        <f t="shared" si="85"/>
        <v>0</v>
      </c>
      <c r="J518" s="335">
        <f t="shared" si="86"/>
        <v>0</v>
      </c>
      <c r="K518" s="507"/>
      <c r="L518" s="507"/>
      <c r="M518" s="337">
        <f t="shared" si="78"/>
        <v>0</v>
      </c>
      <c r="N518" s="507"/>
      <c r="O518" s="338">
        <f t="shared" si="81"/>
        <v>0</v>
      </c>
      <c r="P518" s="339">
        <f t="shared" si="82"/>
        <v>0</v>
      </c>
      <c r="Q518" s="339">
        <f t="shared" si="83"/>
        <v>0</v>
      </c>
      <c r="R518" s="340">
        <f t="shared" si="84"/>
        <v>0</v>
      </c>
      <c r="S518" s="296">
        <f>IF('8. Wage Rate Penalty'!D518="s",0,IF(J518="N/A; Not eligible, do not fill in remaining columns---&gt;",0,IF(O518="Yes",0,(Q518*R518*'1. General Input'!$D$10))))</f>
        <v>0</v>
      </c>
      <c r="T518" s="269">
        <f>IF('8. Wage Rate Penalty'!D518="H",0,'8. Wage Rate Penalty'!Q518*'1. General Input'!$D$10/52)</f>
        <v>0</v>
      </c>
      <c r="U518" s="271">
        <f t="shared" si="80"/>
        <v>0</v>
      </c>
      <c r="AC518" s="277">
        <f t="shared" si="77"/>
        <v>0</v>
      </c>
    </row>
    <row r="519" spans="1:29" hidden="1" x14ac:dyDescent="0.25">
      <c r="A519" s="265">
        <f t="shared" si="79"/>
        <v>503</v>
      </c>
      <c r="B519" s="501"/>
      <c r="C519" s="502"/>
      <c r="D519" s="502"/>
      <c r="E519" s="507"/>
      <c r="F519" s="504"/>
      <c r="G519" s="505"/>
      <c r="H519" s="506"/>
      <c r="I519" s="494">
        <f t="shared" si="85"/>
        <v>0</v>
      </c>
      <c r="J519" s="335">
        <f t="shared" si="86"/>
        <v>0</v>
      </c>
      <c r="K519" s="507"/>
      <c r="L519" s="507"/>
      <c r="M519" s="337">
        <f t="shared" si="78"/>
        <v>0</v>
      </c>
      <c r="N519" s="507"/>
      <c r="O519" s="338">
        <f t="shared" si="81"/>
        <v>0</v>
      </c>
      <c r="P519" s="339">
        <f t="shared" si="82"/>
        <v>0</v>
      </c>
      <c r="Q519" s="339">
        <f t="shared" si="83"/>
        <v>0</v>
      </c>
      <c r="R519" s="340">
        <f t="shared" si="84"/>
        <v>0</v>
      </c>
      <c r="S519" s="296">
        <f>IF('8. Wage Rate Penalty'!D519="s",0,IF(J519="N/A; Not eligible, do not fill in remaining columns---&gt;",0,IF(O519="Yes",0,(Q519*R519*'1. General Input'!$D$10))))</f>
        <v>0</v>
      </c>
      <c r="T519" s="269">
        <f>IF('8. Wage Rate Penalty'!D519="H",0,'8. Wage Rate Penalty'!Q519*'1. General Input'!$D$10/52)</f>
        <v>0</v>
      </c>
      <c r="U519" s="271">
        <f t="shared" si="80"/>
        <v>0</v>
      </c>
      <c r="AC519" s="277">
        <f t="shared" si="77"/>
        <v>0</v>
      </c>
    </row>
    <row r="520" spans="1:29" hidden="1" x14ac:dyDescent="0.25">
      <c r="A520" s="265">
        <f t="shared" si="79"/>
        <v>504</v>
      </c>
      <c r="B520" s="501"/>
      <c r="C520" s="502"/>
      <c r="D520" s="502"/>
      <c r="E520" s="507"/>
      <c r="F520" s="504"/>
      <c r="G520" s="505"/>
      <c r="H520" s="506"/>
      <c r="I520" s="494">
        <f t="shared" si="85"/>
        <v>0</v>
      </c>
      <c r="J520" s="335">
        <f t="shared" si="86"/>
        <v>0</v>
      </c>
      <c r="K520" s="507"/>
      <c r="L520" s="507"/>
      <c r="M520" s="337">
        <f t="shared" si="78"/>
        <v>0</v>
      </c>
      <c r="N520" s="507"/>
      <c r="O520" s="338">
        <f t="shared" si="81"/>
        <v>0</v>
      </c>
      <c r="P520" s="339">
        <f t="shared" si="82"/>
        <v>0</v>
      </c>
      <c r="Q520" s="339">
        <f t="shared" si="83"/>
        <v>0</v>
      </c>
      <c r="R520" s="340">
        <f t="shared" si="84"/>
        <v>0</v>
      </c>
      <c r="S520" s="296">
        <f>IF('8. Wage Rate Penalty'!D520="s",0,IF(J520="N/A; Not eligible, do not fill in remaining columns---&gt;",0,IF(O520="Yes",0,(Q520*R520*'1. General Input'!$D$10))))</f>
        <v>0</v>
      </c>
      <c r="T520" s="269">
        <f>IF('8. Wage Rate Penalty'!D520="H",0,'8. Wage Rate Penalty'!Q520*'1. General Input'!$D$10/52)</f>
        <v>0</v>
      </c>
      <c r="U520" s="271">
        <f t="shared" si="80"/>
        <v>0</v>
      </c>
      <c r="AC520" s="277">
        <f t="shared" si="77"/>
        <v>0</v>
      </c>
    </row>
    <row r="521" spans="1:29" hidden="1" x14ac:dyDescent="0.25">
      <c r="A521" s="265">
        <f t="shared" si="79"/>
        <v>505</v>
      </c>
      <c r="B521" s="501"/>
      <c r="C521" s="502"/>
      <c r="D521" s="502"/>
      <c r="E521" s="507"/>
      <c r="F521" s="504"/>
      <c r="G521" s="505"/>
      <c r="H521" s="506"/>
      <c r="I521" s="494">
        <f t="shared" si="85"/>
        <v>0</v>
      </c>
      <c r="J521" s="335">
        <f t="shared" si="86"/>
        <v>0</v>
      </c>
      <c r="K521" s="507"/>
      <c r="L521" s="507"/>
      <c r="M521" s="337">
        <f t="shared" si="78"/>
        <v>0</v>
      </c>
      <c r="N521" s="507"/>
      <c r="O521" s="338">
        <f t="shared" si="81"/>
        <v>0</v>
      </c>
      <c r="P521" s="339">
        <f t="shared" si="82"/>
        <v>0</v>
      </c>
      <c r="Q521" s="339">
        <f t="shared" si="83"/>
        <v>0</v>
      </c>
      <c r="R521" s="340">
        <f t="shared" si="84"/>
        <v>0</v>
      </c>
      <c r="S521" s="296">
        <f>IF('8. Wage Rate Penalty'!D521="s",0,IF(J521="N/A; Not eligible, do not fill in remaining columns---&gt;",0,IF(O521="Yes",0,(Q521*R521*'1. General Input'!$D$10))))</f>
        <v>0</v>
      </c>
      <c r="T521" s="269">
        <f>IF('8. Wage Rate Penalty'!D521="H",0,'8. Wage Rate Penalty'!Q521*'1. General Input'!$D$10/52)</f>
        <v>0</v>
      </c>
      <c r="U521" s="271">
        <f t="shared" si="80"/>
        <v>0</v>
      </c>
      <c r="AC521" s="277">
        <f t="shared" si="77"/>
        <v>0</v>
      </c>
    </row>
    <row r="522" spans="1:29" hidden="1" x14ac:dyDescent="0.25">
      <c r="A522" s="265">
        <f t="shared" si="79"/>
        <v>506</v>
      </c>
      <c r="B522" s="501"/>
      <c r="C522" s="502"/>
      <c r="D522" s="502"/>
      <c r="E522" s="507"/>
      <c r="F522" s="504"/>
      <c r="G522" s="505"/>
      <c r="H522" s="506"/>
      <c r="I522" s="494">
        <f t="shared" si="85"/>
        <v>0</v>
      </c>
      <c r="J522" s="335">
        <f t="shared" si="86"/>
        <v>0</v>
      </c>
      <c r="K522" s="507"/>
      <c r="L522" s="507"/>
      <c r="M522" s="337">
        <f t="shared" si="78"/>
        <v>0</v>
      </c>
      <c r="N522" s="507"/>
      <c r="O522" s="338">
        <f t="shared" si="81"/>
        <v>0</v>
      </c>
      <c r="P522" s="339">
        <f t="shared" si="82"/>
        <v>0</v>
      </c>
      <c r="Q522" s="339">
        <f t="shared" si="83"/>
        <v>0</v>
      </c>
      <c r="R522" s="340">
        <f t="shared" si="84"/>
        <v>0</v>
      </c>
      <c r="S522" s="296">
        <f>IF('8. Wage Rate Penalty'!D522="s",0,IF(J522="N/A; Not eligible, do not fill in remaining columns---&gt;",0,IF(O522="Yes",0,(Q522*R522*'1. General Input'!$D$10))))</f>
        <v>0</v>
      </c>
      <c r="T522" s="269">
        <f>IF('8. Wage Rate Penalty'!D522="H",0,'8. Wage Rate Penalty'!Q522*'1. General Input'!$D$10/52)</f>
        <v>0</v>
      </c>
      <c r="U522" s="271">
        <f t="shared" si="80"/>
        <v>0</v>
      </c>
      <c r="AC522" s="277">
        <f t="shared" si="77"/>
        <v>0</v>
      </c>
    </row>
    <row r="523" spans="1:29" hidden="1" x14ac:dyDescent="0.25">
      <c r="A523" s="265">
        <f t="shared" si="79"/>
        <v>507</v>
      </c>
      <c r="B523" s="501"/>
      <c r="C523" s="502"/>
      <c r="D523" s="502"/>
      <c r="E523" s="507"/>
      <c r="F523" s="504"/>
      <c r="G523" s="505"/>
      <c r="H523" s="506"/>
      <c r="I523" s="494">
        <f t="shared" si="85"/>
        <v>0</v>
      </c>
      <c r="J523" s="335">
        <f t="shared" si="86"/>
        <v>0</v>
      </c>
      <c r="K523" s="507"/>
      <c r="L523" s="507"/>
      <c r="M523" s="337">
        <f t="shared" si="78"/>
        <v>0</v>
      </c>
      <c r="N523" s="507"/>
      <c r="O523" s="338">
        <f t="shared" si="81"/>
        <v>0</v>
      </c>
      <c r="P523" s="339">
        <f t="shared" si="82"/>
        <v>0</v>
      </c>
      <c r="Q523" s="339">
        <f t="shared" si="83"/>
        <v>0</v>
      </c>
      <c r="R523" s="340">
        <f t="shared" si="84"/>
        <v>0</v>
      </c>
      <c r="S523" s="296">
        <f>IF('8. Wage Rate Penalty'!D523="s",0,IF(J523="N/A; Not eligible, do not fill in remaining columns---&gt;",0,IF(O523="Yes",0,(Q523*R523*'1. General Input'!$D$10))))</f>
        <v>0</v>
      </c>
      <c r="T523" s="269">
        <f>IF('8. Wage Rate Penalty'!D523="H",0,'8. Wage Rate Penalty'!Q523*'1. General Input'!$D$10/52)</f>
        <v>0</v>
      </c>
      <c r="U523" s="271">
        <f t="shared" si="80"/>
        <v>0</v>
      </c>
      <c r="AC523" s="277">
        <f t="shared" si="77"/>
        <v>0</v>
      </c>
    </row>
    <row r="524" spans="1:29" hidden="1" x14ac:dyDescent="0.25">
      <c r="A524" s="265">
        <f t="shared" si="79"/>
        <v>508</v>
      </c>
      <c r="B524" s="501"/>
      <c r="C524" s="502"/>
      <c r="D524" s="502"/>
      <c r="E524" s="507"/>
      <c r="F524" s="504"/>
      <c r="G524" s="505"/>
      <c r="H524" s="506"/>
      <c r="I524" s="494">
        <f t="shared" si="85"/>
        <v>0</v>
      </c>
      <c r="J524" s="335">
        <f t="shared" si="86"/>
        <v>0</v>
      </c>
      <c r="K524" s="507"/>
      <c r="L524" s="507"/>
      <c r="M524" s="337">
        <f t="shared" si="78"/>
        <v>0</v>
      </c>
      <c r="N524" s="507"/>
      <c r="O524" s="338">
        <f t="shared" si="81"/>
        <v>0</v>
      </c>
      <c r="P524" s="339">
        <f t="shared" si="82"/>
        <v>0</v>
      </c>
      <c r="Q524" s="339">
        <f t="shared" si="83"/>
        <v>0</v>
      </c>
      <c r="R524" s="340">
        <f t="shared" si="84"/>
        <v>0</v>
      </c>
      <c r="S524" s="296">
        <f>IF('8. Wage Rate Penalty'!D524="s",0,IF(J524="N/A; Not eligible, do not fill in remaining columns---&gt;",0,IF(O524="Yes",0,(Q524*R524*'1. General Input'!$D$10))))</f>
        <v>0</v>
      </c>
      <c r="T524" s="269">
        <f>IF('8. Wage Rate Penalty'!D524="H",0,'8. Wage Rate Penalty'!Q524*'1. General Input'!$D$10/52)</f>
        <v>0</v>
      </c>
      <c r="U524" s="271">
        <f t="shared" si="80"/>
        <v>0</v>
      </c>
      <c r="AC524" s="277">
        <f t="shared" si="77"/>
        <v>0</v>
      </c>
    </row>
    <row r="525" spans="1:29" hidden="1" x14ac:dyDescent="0.25">
      <c r="A525" s="265">
        <f t="shared" si="79"/>
        <v>509</v>
      </c>
      <c r="B525" s="501"/>
      <c r="C525" s="502"/>
      <c r="D525" s="502"/>
      <c r="E525" s="507"/>
      <c r="F525" s="504"/>
      <c r="G525" s="505"/>
      <c r="H525" s="506"/>
      <c r="I525" s="494">
        <f t="shared" si="85"/>
        <v>0</v>
      </c>
      <c r="J525" s="335">
        <f t="shared" si="86"/>
        <v>0</v>
      </c>
      <c r="K525" s="507"/>
      <c r="L525" s="507"/>
      <c r="M525" s="337">
        <f t="shared" si="78"/>
        <v>0</v>
      </c>
      <c r="N525" s="507"/>
      <c r="O525" s="338">
        <f t="shared" si="81"/>
        <v>0</v>
      </c>
      <c r="P525" s="339">
        <f t="shared" si="82"/>
        <v>0</v>
      </c>
      <c r="Q525" s="339">
        <f t="shared" si="83"/>
        <v>0</v>
      </c>
      <c r="R525" s="340">
        <f t="shared" si="84"/>
        <v>0</v>
      </c>
      <c r="S525" s="296">
        <f>IF('8. Wage Rate Penalty'!D525="s",0,IF(J525="N/A; Not eligible, do not fill in remaining columns---&gt;",0,IF(O525="Yes",0,(Q525*R525*'1. General Input'!$D$10))))</f>
        <v>0</v>
      </c>
      <c r="T525" s="269">
        <f>IF('8. Wage Rate Penalty'!D525="H",0,'8. Wage Rate Penalty'!Q525*'1. General Input'!$D$10/52)</f>
        <v>0</v>
      </c>
      <c r="U525" s="271">
        <f t="shared" si="80"/>
        <v>0</v>
      </c>
      <c r="AC525" s="277">
        <f t="shared" si="77"/>
        <v>0</v>
      </c>
    </row>
    <row r="526" spans="1:29" hidden="1" x14ac:dyDescent="0.25">
      <c r="A526" s="265">
        <f t="shared" si="79"/>
        <v>510</v>
      </c>
      <c r="B526" s="501"/>
      <c r="C526" s="502"/>
      <c r="D526" s="502"/>
      <c r="E526" s="507"/>
      <c r="F526" s="504"/>
      <c r="G526" s="505"/>
      <c r="H526" s="506"/>
      <c r="I526" s="494">
        <f t="shared" si="85"/>
        <v>0</v>
      </c>
      <c r="J526" s="335">
        <f t="shared" si="86"/>
        <v>0</v>
      </c>
      <c r="K526" s="507"/>
      <c r="L526" s="507"/>
      <c r="M526" s="337">
        <f t="shared" si="78"/>
        <v>0</v>
      </c>
      <c r="N526" s="507"/>
      <c r="O526" s="338">
        <f t="shared" si="81"/>
        <v>0</v>
      </c>
      <c r="P526" s="339">
        <f t="shared" si="82"/>
        <v>0</v>
      </c>
      <c r="Q526" s="339">
        <f t="shared" si="83"/>
        <v>0</v>
      </c>
      <c r="R526" s="340">
        <f t="shared" si="84"/>
        <v>0</v>
      </c>
      <c r="S526" s="296">
        <f>IF('8. Wage Rate Penalty'!D526="s",0,IF(J526="N/A; Not eligible, do not fill in remaining columns---&gt;",0,IF(O526="Yes",0,(Q526*R526*'1. General Input'!$D$10))))</f>
        <v>0</v>
      </c>
      <c r="T526" s="269">
        <f>IF('8. Wage Rate Penalty'!D526="H",0,'8. Wage Rate Penalty'!Q526*'1. General Input'!$D$10/52)</f>
        <v>0</v>
      </c>
      <c r="U526" s="271">
        <f t="shared" si="80"/>
        <v>0</v>
      </c>
      <c r="AC526" s="277">
        <f t="shared" si="77"/>
        <v>0</v>
      </c>
    </row>
    <row r="527" spans="1:29" hidden="1" x14ac:dyDescent="0.25">
      <c r="A527" s="265">
        <f t="shared" si="79"/>
        <v>511</v>
      </c>
      <c r="B527" s="501"/>
      <c r="C527" s="502"/>
      <c r="D527" s="502"/>
      <c r="E527" s="507"/>
      <c r="F527" s="504"/>
      <c r="G527" s="505"/>
      <c r="H527" s="506"/>
      <c r="I527" s="494">
        <f t="shared" si="85"/>
        <v>0</v>
      </c>
      <c r="J527" s="335">
        <f t="shared" si="86"/>
        <v>0</v>
      </c>
      <c r="K527" s="507"/>
      <c r="L527" s="507"/>
      <c r="M527" s="337">
        <f t="shared" si="78"/>
        <v>0</v>
      </c>
      <c r="N527" s="507"/>
      <c r="O527" s="338">
        <f t="shared" si="81"/>
        <v>0</v>
      </c>
      <c r="P527" s="339">
        <f t="shared" si="82"/>
        <v>0</v>
      </c>
      <c r="Q527" s="339">
        <f t="shared" si="83"/>
        <v>0</v>
      </c>
      <c r="R527" s="340">
        <f t="shared" si="84"/>
        <v>0</v>
      </c>
      <c r="S527" s="296">
        <f>IF('8. Wage Rate Penalty'!D527="s",0,IF(J527="N/A; Not eligible, do not fill in remaining columns---&gt;",0,IF(O527="Yes",0,(Q527*R527*'1. General Input'!$D$10))))</f>
        <v>0</v>
      </c>
      <c r="T527" s="269">
        <f>IF('8. Wage Rate Penalty'!D527="H",0,'8. Wage Rate Penalty'!Q527*'1. General Input'!$D$10/52)</f>
        <v>0</v>
      </c>
      <c r="U527" s="271">
        <f t="shared" si="80"/>
        <v>0</v>
      </c>
      <c r="AC527" s="277">
        <f t="shared" si="77"/>
        <v>0</v>
      </c>
    </row>
    <row r="528" spans="1:29" hidden="1" x14ac:dyDescent="0.25">
      <c r="A528" s="265">
        <f t="shared" si="79"/>
        <v>512</v>
      </c>
      <c r="B528" s="501"/>
      <c r="C528" s="502"/>
      <c r="D528" s="502"/>
      <c r="E528" s="507"/>
      <c r="F528" s="504"/>
      <c r="G528" s="505"/>
      <c r="H528" s="506"/>
      <c r="I528" s="494">
        <f t="shared" si="85"/>
        <v>0</v>
      </c>
      <c r="J528" s="335">
        <f t="shared" si="86"/>
        <v>0</v>
      </c>
      <c r="K528" s="507"/>
      <c r="L528" s="507"/>
      <c r="M528" s="337">
        <f t="shared" si="78"/>
        <v>0</v>
      </c>
      <c r="N528" s="507"/>
      <c r="O528" s="338">
        <f t="shared" si="81"/>
        <v>0</v>
      </c>
      <c r="P528" s="339">
        <f t="shared" si="82"/>
        <v>0</v>
      </c>
      <c r="Q528" s="339">
        <f t="shared" si="83"/>
        <v>0</v>
      </c>
      <c r="R528" s="340">
        <f t="shared" si="84"/>
        <v>0</v>
      </c>
      <c r="S528" s="296">
        <f>IF('8. Wage Rate Penalty'!D528="s",0,IF(J528="N/A; Not eligible, do not fill in remaining columns---&gt;",0,IF(O528="Yes",0,(Q528*R528*'1. General Input'!$D$10))))</f>
        <v>0</v>
      </c>
      <c r="T528" s="269">
        <f>IF('8. Wage Rate Penalty'!D528="H",0,'8. Wage Rate Penalty'!Q528*'1. General Input'!$D$10/52)</f>
        <v>0</v>
      </c>
      <c r="U528" s="271">
        <f t="shared" si="80"/>
        <v>0</v>
      </c>
      <c r="AC528" s="277">
        <f t="shared" si="77"/>
        <v>0</v>
      </c>
    </row>
    <row r="529" spans="1:29" hidden="1" x14ac:dyDescent="0.25">
      <c r="A529" s="265">
        <f t="shared" si="79"/>
        <v>513</v>
      </c>
      <c r="B529" s="501"/>
      <c r="C529" s="502"/>
      <c r="D529" s="502"/>
      <c r="E529" s="507"/>
      <c r="F529" s="504"/>
      <c r="G529" s="505"/>
      <c r="H529" s="506"/>
      <c r="I529" s="494">
        <f t="shared" si="85"/>
        <v>0</v>
      </c>
      <c r="J529" s="335">
        <f t="shared" si="86"/>
        <v>0</v>
      </c>
      <c r="K529" s="507"/>
      <c r="L529" s="507"/>
      <c r="M529" s="337">
        <f t="shared" si="78"/>
        <v>0</v>
      </c>
      <c r="N529" s="507"/>
      <c r="O529" s="338">
        <f t="shared" si="81"/>
        <v>0</v>
      </c>
      <c r="P529" s="339">
        <f t="shared" si="82"/>
        <v>0</v>
      </c>
      <c r="Q529" s="339">
        <f t="shared" si="83"/>
        <v>0</v>
      </c>
      <c r="R529" s="340">
        <f t="shared" si="84"/>
        <v>0</v>
      </c>
      <c r="S529" s="296">
        <f>IF('8. Wage Rate Penalty'!D529="s",0,IF(J529="N/A; Not eligible, do not fill in remaining columns---&gt;",0,IF(O529="Yes",0,(Q529*R529*'1. General Input'!$D$10))))</f>
        <v>0</v>
      </c>
      <c r="T529" s="269">
        <f>IF('8. Wage Rate Penalty'!D529="H",0,'8. Wage Rate Penalty'!Q529*'1. General Input'!$D$10/52)</f>
        <v>0</v>
      </c>
      <c r="U529" s="271">
        <f t="shared" si="80"/>
        <v>0</v>
      </c>
      <c r="AC529" s="277">
        <f t="shared" ref="AC529:AC592" si="87">IF(I529=0,0,IF(I529&lt;0.75,1,0))</f>
        <v>0</v>
      </c>
    </row>
    <row r="530" spans="1:29" hidden="1" x14ac:dyDescent="0.25">
      <c r="A530" s="265">
        <f t="shared" si="79"/>
        <v>514</v>
      </c>
      <c r="B530" s="501"/>
      <c r="C530" s="502"/>
      <c r="D530" s="502"/>
      <c r="E530" s="507"/>
      <c r="F530" s="504"/>
      <c r="G530" s="505"/>
      <c r="H530" s="506"/>
      <c r="I530" s="494">
        <f t="shared" si="85"/>
        <v>0</v>
      </c>
      <c r="J530" s="335">
        <f t="shared" si="86"/>
        <v>0</v>
      </c>
      <c r="K530" s="507"/>
      <c r="L530" s="507"/>
      <c r="M530" s="337">
        <f t="shared" ref="M530:M593" si="88">IF(J530=0,0,IF(J530="N/A; Not eligible, do not fill in remaining columns---&gt;","N/A; Not eligible, do not fill in remaining columns---&gt;",IF(K530&gt;0,IF(L530=0,"&lt;--- complete Step B",IF(L530&lt;K530,"No; complete Step 2c---&gt;","Yes; Borrower is finished with penalty data input")),"&lt;---Complete step 2a")))</f>
        <v>0</v>
      </c>
      <c r="N530" s="507"/>
      <c r="O530" s="338">
        <f t="shared" si="81"/>
        <v>0</v>
      </c>
      <c r="P530" s="339">
        <f t="shared" si="82"/>
        <v>0</v>
      </c>
      <c r="Q530" s="339">
        <f t="shared" si="83"/>
        <v>0</v>
      </c>
      <c r="R530" s="340">
        <f t="shared" si="84"/>
        <v>0</v>
      </c>
      <c r="S530" s="296">
        <f>IF('8. Wage Rate Penalty'!D530="s",0,IF(J530="N/A; Not eligible, do not fill in remaining columns---&gt;",0,IF(O530="Yes",0,(Q530*R530*'1. General Input'!$D$10))))</f>
        <v>0</v>
      </c>
      <c r="T530" s="269">
        <f>IF('8. Wage Rate Penalty'!D530="H",0,'8. Wage Rate Penalty'!Q530*'1. General Input'!$D$10/52)</f>
        <v>0</v>
      </c>
      <c r="U530" s="271">
        <f t="shared" si="80"/>
        <v>0</v>
      </c>
      <c r="AC530" s="277">
        <f t="shared" si="87"/>
        <v>0</v>
      </c>
    </row>
    <row r="531" spans="1:29" hidden="1" x14ac:dyDescent="0.25">
      <c r="A531" s="265">
        <f t="shared" ref="A531:A594" si="89">+A530+1</f>
        <v>515</v>
      </c>
      <c r="B531" s="501"/>
      <c r="C531" s="502"/>
      <c r="D531" s="502"/>
      <c r="E531" s="507"/>
      <c r="F531" s="504"/>
      <c r="G531" s="505"/>
      <c r="H531" s="506"/>
      <c r="I531" s="494">
        <f t="shared" si="85"/>
        <v>0</v>
      </c>
      <c r="J531" s="335">
        <f t="shared" si="86"/>
        <v>0</v>
      </c>
      <c r="K531" s="507"/>
      <c r="L531" s="507"/>
      <c r="M531" s="337">
        <f t="shared" si="88"/>
        <v>0</v>
      </c>
      <c r="N531" s="507"/>
      <c r="O531" s="338">
        <f t="shared" si="81"/>
        <v>0</v>
      </c>
      <c r="P531" s="339">
        <f t="shared" si="82"/>
        <v>0</v>
      </c>
      <c r="Q531" s="339">
        <f t="shared" si="83"/>
        <v>0</v>
      </c>
      <c r="R531" s="340">
        <f t="shared" si="84"/>
        <v>0</v>
      </c>
      <c r="S531" s="296">
        <f>IF('8. Wage Rate Penalty'!D531="s",0,IF(J531="N/A; Not eligible, do not fill in remaining columns---&gt;",0,IF(O531="Yes",0,(Q531*R531*'1. General Input'!$D$10))))</f>
        <v>0</v>
      </c>
      <c r="T531" s="269">
        <f>IF('8. Wage Rate Penalty'!D531="H",0,'8. Wage Rate Penalty'!Q531*'1. General Input'!$D$10/52)</f>
        <v>0</v>
      </c>
      <c r="U531" s="271">
        <f t="shared" ref="U531:U594" si="90">ROUND(IF(J531="Complete Step 2a and 2b---&gt;",IF(M531="Yes; Borrower is finished with penalty data input",IF((S531+T531)&lt;0,0,+S531+T531),IF(N531=0,0,IF(M531="No; complete Step 2c---&gt;",IF(N531=0,0,IF((S531+T531)&lt;0,0,+S531+T531)),IF((S531+T531)&lt;0,0,+S531+T531)))),0),0)</f>
        <v>0</v>
      </c>
      <c r="AC531" s="277">
        <f t="shared" si="87"/>
        <v>0</v>
      </c>
    </row>
    <row r="532" spans="1:29" hidden="1" x14ac:dyDescent="0.25">
      <c r="A532" s="265">
        <f t="shared" si="89"/>
        <v>516</v>
      </c>
      <c r="B532" s="501"/>
      <c r="C532" s="502"/>
      <c r="D532" s="502"/>
      <c r="E532" s="507"/>
      <c r="F532" s="504"/>
      <c r="G532" s="505"/>
      <c r="H532" s="506"/>
      <c r="I532" s="494">
        <f t="shared" si="85"/>
        <v>0</v>
      </c>
      <c r="J532" s="335">
        <f t="shared" si="86"/>
        <v>0</v>
      </c>
      <c r="K532" s="507"/>
      <c r="L532" s="507"/>
      <c r="M532" s="337">
        <f t="shared" si="88"/>
        <v>0</v>
      </c>
      <c r="N532" s="507"/>
      <c r="O532" s="338">
        <f t="shared" si="81"/>
        <v>0</v>
      </c>
      <c r="P532" s="339">
        <f t="shared" si="82"/>
        <v>0</v>
      </c>
      <c r="Q532" s="339">
        <f t="shared" si="83"/>
        <v>0</v>
      </c>
      <c r="R532" s="340">
        <f t="shared" si="84"/>
        <v>0</v>
      </c>
      <c r="S532" s="296">
        <f>IF('8. Wage Rate Penalty'!D532="s",0,IF(J532="N/A; Not eligible, do not fill in remaining columns---&gt;",0,IF(O532="Yes",0,(Q532*R532*'1. General Input'!$D$10))))</f>
        <v>0</v>
      </c>
      <c r="T532" s="269">
        <f>IF('8. Wage Rate Penalty'!D532="H",0,'8. Wage Rate Penalty'!Q532*'1. General Input'!$D$10/52)</f>
        <v>0</v>
      </c>
      <c r="U532" s="271">
        <f t="shared" si="90"/>
        <v>0</v>
      </c>
      <c r="AC532" s="277">
        <f t="shared" si="87"/>
        <v>0</v>
      </c>
    </row>
    <row r="533" spans="1:29" hidden="1" x14ac:dyDescent="0.25">
      <c r="A533" s="265">
        <f t="shared" si="89"/>
        <v>517</v>
      </c>
      <c r="B533" s="501"/>
      <c r="C533" s="502"/>
      <c r="D533" s="502"/>
      <c r="E533" s="507"/>
      <c r="F533" s="504"/>
      <c r="G533" s="505"/>
      <c r="H533" s="506"/>
      <c r="I533" s="494">
        <f t="shared" si="85"/>
        <v>0</v>
      </c>
      <c r="J533" s="335">
        <f t="shared" si="86"/>
        <v>0</v>
      </c>
      <c r="K533" s="507"/>
      <c r="L533" s="507"/>
      <c r="M533" s="337">
        <f t="shared" si="88"/>
        <v>0</v>
      </c>
      <c r="N533" s="507"/>
      <c r="O533" s="338">
        <f t="shared" ref="O533:O596" si="91">IF(N533=0,0,IF(N533&lt;K533,"No", "Yes"))</f>
        <v>0</v>
      </c>
      <c r="P533" s="339">
        <f t="shared" ref="P533:P596" si="92">IF(M533="No; complete Step 2c",0,IF(O533="Yes",0,IF(J533="N/A; Not eligible, do not fill in remaining columns---&gt;",0,H533*0.75)))</f>
        <v>0</v>
      </c>
      <c r="Q533" s="339">
        <f t="shared" ref="Q533:Q596" si="93">IF(M533=0,0,IF(O533="Yes",0,IF(J533="N/A; Not eligible, do not fill in remaining columns---&gt;",0,P533-E533)))</f>
        <v>0</v>
      </c>
      <c r="R533" s="340">
        <f t="shared" ref="R533:R596" si="94">IF(Q533=0,0,+G533/89*(366/(366/7)))</f>
        <v>0</v>
      </c>
      <c r="S533" s="296">
        <f>IF('8. Wage Rate Penalty'!D533="s",0,IF(J533="N/A; Not eligible, do not fill in remaining columns---&gt;",0,IF(O533="Yes",0,(Q533*R533*'1. General Input'!$D$10))))</f>
        <v>0</v>
      </c>
      <c r="T533" s="269">
        <f>IF('8. Wage Rate Penalty'!D533="H",0,'8. Wage Rate Penalty'!Q533*'1. General Input'!$D$10/52)</f>
        <v>0</v>
      </c>
      <c r="U533" s="271">
        <f t="shared" si="90"/>
        <v>0</v>
      </c>
      <c r="AC533" s="277">
        <f t="shared" si="87"/>
        <v>0</v>
      </c>
    </row>
    <row r="534" spans="1:29" hidden="1" x14ac:dyDescent="0.25">
      <c r="A534" s="265">
        <f t="shared" si="89"/>
        <v>518</v>
      </c>
      <c r="B534" s="501"/>
      <c r="C534" s="502"/>
      <c r="D534" s="502"/>
      <c r="E534" s="507"/>
      <c r="F534" s="504"/>
      <c r="G534" s="505"/>
      <c r="H534" s="506"/>
      <c r="I534" s="494">
        <f t="shared" si="85"/>
        <v>0</v>
      </c>
      <c r="J534" s="335">
        <f t="shared" si="86"/>
        <v>0</v>
      </c>
      <c r="K534" s="507"/>
      <c r="L534" s="507"/>
      <c r="M534" s="337">
        <f t="shared" si="88"/>
        <v>0</v>
      </c>
      <c r="N534" s="507"/>
      <c r="O534" s="338">
        <f t="shared" si="91"/>
        <v>0</v>
      </c>
      <c r="P534" s="339">
        <f t="shared" si="92"/>
        <v>0</v>
      </c>
      <c r="Q534" s="339">
        <f t="shared" si="93"/>
        <v>0</v>
      </c>
      <c r="R534" s="340">
        <f t="shared" si="94"/>
        <v>0</v>
      </c>
      <c r="S534" s="296">
        <f>IF('8. Wage Rate Penalty'!D534="s",0,IF(J534="N/A; Not eligible, do not fill in remaining columns---&gt;",0,IF(O534="Yes",0,(Q534*R534*'1. General Input'!$D$10))))</f>
        <v>0</v>
      </c>
      <c r="T534" s="269">
        <f>IF('8. Wage Rate Penalty'!D534="H",0,'8. Wage Rate Penalty'!Q534*'1. General Input'!$D$10/52)</f>
        <v>0</v>
      </c>
      <c r="U534" s="271">
        <f t="shared" si="90"/>
        <v>0</v>
      </c>
      <c r="AC534" s="277">
        <f t="shared" si="87"/>
        <v>0</v>
      </c>
    </row>
    <row r="535" spans="1:29" hidden="1" x14ac:dyDescent="0.25">
      <c r="A535" s="265">
        <f t="shared" si="89"/>
        <v>519</v>
      </c>
      <c r="B535" s="501"/>
      <c r="C535" s="502"/>
      <c r="D535" s="502"/>
      <c r="E535" s="507"/>
      <c r="F535" s="504"/>
      <c r="G535" s="505"/>
      <c r="H535" s="506"/>
      <c r="I535" s="494">
        <f t="shared" si="85"/>
        <v>0</v>
      </c>
      <c r="J535" s="335">
        <f t="shared" si="86"/>
        <v>0</v>
      </c>
      <c r="K535" s="507"/>
      <c r="L535" s="507"/>
      <c r="M535" s="337">
        <f t="shared" si="88"/>
        <v>0</v>
      </c>
      <c r="N535" s="507"/>
      <c r="O535" s="338">
        <f t="shared" si="91"/>
        <v>0</v>
      </c>
      <c r="P535" s="339">
        <f t="shared" si="92"/>
        <v>0</v>
      </c>
      <c r="Q535" s="339">
        <f t="shared" si="93"/>
        <v>0</v>
      </c>
      <c r="R535" s="340">
        <f t="shared" si="94"/>
        <v>0</v>
      </c>
      <c r="S535" s="296">
        <f>IF('8. Wage Rate Penalty'!D535="s",0,IF(J535="N/A; Not eligible, do not fill in remaining columns---&gt;",0,IF(O535="Yes",0,(Q535*R535*'1. General Input'!$D$10))))</f>
        <v>0</v>
      </c>
      <c r="T535" s="269">
        <f>IF('8. Wage Rate Penalty'!D535="H",0,'8. Wage Rate Penalty'!Q535*'1. General Input'!$D$10/52)</f>
        <v>0</v>
      </c>
      <c r="U535" s="271">
        <f t="shared" si="90"/>
        <v>0</v>
      </c>
      <c r="AC535" s="277">
        <f t="shared" si="87"/>
        <v>0</v>
      </c>
    </row>
    <row r="536" spans="1:29" hidden="1" x14ac:dyDescent="0.25">
      <c r="A536" s="265">
        <f t="shared" si="89"/>
        <v>520</v>
      </c>
      <c r="B536" s="501"/>
      <c r="C536" s="502"/>
      <c r="D536" s="502"/>
      <c r="E536" s="507"/>
      <c r="F536" s="504"/>
      <c r="G536" s="505"/>
      <c r="H536" s="506"/>
      <c r="I536" s="494">
        <f t="shared" si="85"/>
        <v>0</v>
      </c>
      <c r="J536" s="335">
        <f t="shared" si="86"/>
        <v>0</v>
      </c>
      <c r="K536" s="507"/>
      <c r="L536" s="507"/>
      <c r="M536" s="337">
        <f t="shared" si="88"/>
        <v>0</v>
      </c>
      <c r="N536" s="507"/>
      <c r="O536" s="338">
        <f t="shared" si="91"/>
        <v>0</v>
      </c>
      <c r="P536" s="339">
        <f t="shared" si="92"/>
        <v>0</v>
      </c>
      <c r="Q536" s="339">
        <f t="shared" si="93"/>
        <v>0</v>
      </c>
      <c r="R536" s="340">
        <f t="shared" si="94"/>
        <v>0</v>
      </c>
      <c r="S536" s="296">
        <f>IF('8. Wage Rate Penalty'!D536="s",0,IF(J536="N/A; Not eligible, do not fill in remaining columns---&gt;",0,IF(O536="Yes",0,(Q536*R536*'1. General Input'!$D$10))))</f>
        <v>0</v>
      </c>
      <c r="T536" s="269">
        <f>IF('8. Wage Rate Penalty'!D536="H",0,'8. Wage Rate Penalty'!Q536*'1. General Input'!$D$10/52)</f>
        <v>0</v>
      </c>
      <c r="U536" s="271">
        <f t="shared" si="90"/>
        <v>0</v>
      </c>
      <c r="AC536" s="277">
        <f t="shared" si="87"/>
        <v>0</v>
      </c>
    </row>
    <row r="537" spans="1:29" hidden="1" x14ac:dyDescent="0.25">
      <c r="A537" s="265">
        <f t="shared" si="89"/>
        <v>521</v>
      </c>
      <c r="B537" s="501"/>
      <c r="C537" s="502"/>
      <c r="D537" s="502"/>
      <c r="E537" s="507"/>
      <c r="F537" s="504"/>
      <c r="G537" s="505"/>
      <c r="H537" s="506"/>
      <c r="I537" s="494">
        <f t="shared" si="85"/>
        <v>0</v>
      </c>
      <c r="J537" s="335">
        <f t="shared" si="86"/>
        <v>0</v>
      </c>
      <c r="K537" s="507"/>
      <c r="L537" s="507"/>
      <c r="M537" s="337">
        <f t="shared" si="88"/>
        <v>0</v>
      </c>
      <c r="N537" s="507"/>
      <c r="O537" s="338">
        <f t="shared" si="91"/>
        <v>0</v>
      </c>
      <c r="P537" s="339">
        <f t="shared" si="92"/>
        <v>0</v>
      </c>
      <c r="Q537" s="339">
        <f t="shared" si="93"/>
        <v>0</v>
      </c>
      <c r="R537" s="340">
        <f t="shared" si="94"/>
        <v>0</v>
      </c>
      <c r="S537" s="296">
        <f>IF('8. Wage Rate Penalty'!D537="s",0,IF(J537="N/A; Not eligible, do not fill in remaining columns---&gt;",0,IF(O537="Yes",0,(Q537*R537*'1. General Input'!$D$10))))</f>
        <v>0</v>
      </c>
      <c r="T537" s="269">
        <f>IF('8. Wage Rate Penalty'!D537="H",0,'8. Wage Rate Penalty'!Q537*'1. General Input'!$D$10/52)</f>
        <v>0</v>
      </c>
      <c r="U537" s="271">
        <f t="shared" si="90"/>
        <v>0</v>
      </c>
      <c r="AC537" s="277">
        <f t="shared" si="87"/>
        <v>0</v>
      </c>
    </row>
    <row r="538" spans="1:29" hidden="1" x14ac:dyDescent="0.25">
      <c r="A538" s="265">
        <f t="shared" si="89"/>
        <v>522</v>
      </c>
      <c r="B538" s="501"/>
      <c r="C538" s="502"/>
      <c r="D538" s="502"/>
      <c r="E538" s="507"/>
      <c r="F538" s="504"/>
      <c r="G538" s="505"/>
      <c r="H538" s="506"/>
      <c r="I538" s="494">
        <f t="shared" si="85"/>
        <v>0</v>
      </c>
      <c r="J538" s="335">
        <f t="shared" si="86"/>
        <v>0</v>
      </c>
      <c r="K538" s="507"/>
      <c r="L538" s="507"/>
      <c r="M538" s="337">
        <f t="shared" si="88"/>
        <v>0</v>
      </c>
      <c r="N538" s="507"/>
      <c r="O538" s="338">
        <f t="shared" si="91"/>
        <v>0</v>
      </c>
      <c r="P538" s="339">
        <f t="shared" si="92"/>
        <v>0</v>
      </c>
      <c r="Q538" s="339">
        <f t="shared" si="93"/>
        <v>0</v>
      </c>
      <c r="R538" s="340">
        <f t="shared" si="94"/>
        <v>0</v>
      </c>
      <c r="S538" s="296">
        <f>IF('8. Wage Rate Penalty'!D538="s",0,IF(J538="N/A; Not eligible, do not fill in remaining columns---&gt;",0,IF(O538="Yes",0,(Q538*R538*'1. General Input'!$D$10))))</f>
        <v>0</v>
      </c>
      <c r="T538" s="269">
        <f>IF('8. Wage Rate Penalty'!D538="H",0,'8. Wage Rate Penalty'!Q538*'1. General Input'!$D$10/52)</f>
        <v>0</v>
      </c>
      <c r="U538" s="271">
        <f t="shared" si="90"/>
        <v>0</v>
      </c>
      <c r="AC538" s="277">
        <f t="shared" si="87"/>
        <v>0</v>
      </c>
    </row>
    <row r="539" spans="1:29" hidden="1" x14ac:dyDescent="0.25">
      <c r="A539" s="265">
        <f t="shared" si="89"/>
        <v>523</v>
      </c>
      <c r="B539" s="501"/>
      <c r="C539" s="502"/>
      <c r="D539" s="502"/>
      <c r="E539" s="507"/>
      <c r="F539" s="504"/>
      <c r="G539" s="505"/>
      <c r="H539" s="506"/>
      <c r="I539" s="494">
        <f t="shared" si="85"/>
        <v>0</v>
      </c>
      <c r="J539" s="335">
        <f t="shared" si="86"/>
        <v>0</v>
      </c>
      <c r="K539" s="507"/>
      <c r="L539" s="507"/>
      <c r="M539" s="337">
        <f t="shared" si="88"/>
        <v>0</v>
      </c>
      <c r="N539" s="507"/>
      <c r="O539" s="338">
        <f t="shared" si="91"/>
        <v>0</v>
      </c>
      <c r="P539" s="339">
        <f t="shared" si="92"/>
        <v>0</v>
      </c>
      <c r="Q539" s="339">
        <f t="shared" si="93"/>
        <v>0</v>
      </c>
      <c r="R539" s="340">
        <f t="shared" si="94"/>
        <v>0</v>
      </c>
      <c r="S539" s="296">
        <f>IF('8. Wage Rate Penalty'!D539="s",0,IF(J539="N/A; Not eligible, do not fill in remaining columns---&gt;",0,IF(O539="Yes",0,(Q539*R539*'1. General Input'!$D$10))))</f>
        <v>0</v>
      </c>
      <c r="T539" s="269">
        <f>IF('8. Wage Rate Penalty'!D539="H",0,'8. Wage Rate Penalty'!Q539*'1. General Input'!$D$10/52)</f>
        <v>0</v>
      </c>
      <c r="U539" s="271">
        <f t="shared" si="90"/>
        <v>0</v>
      </c>
      <c r="AC539" s="277">
        <f t="shared" si="87"/>
        <v>0</v>
      </c>
    </row>
    <row r="540" spans="1:29" hidden="1" x14ac:dyDescent="0.25">
      <c r="A540" s="265">
        <f t="shared" si="89"/>
        <v>524</v>
      </c>
      <c r="B540" s="501"/>
      <c r="C540" s="502"/>
      <c r="D540" s="502"/>
      <c r="E540" s="507"/>
      <c r="F540" s="504"/>
      <c r="G540" s="505"/>
      <c r="H540" s="506"/>
      <c r="I540" s="494">
        <f t="shared" si="85"/>
        <v>0</v>
      </c>
      <c r="J540" s="335">
        <f t="shared" si="86"/>
        <v>0</v>
      </c>
      <c r="K540" s="507"/>
      <c r="L540" s="507"/>
      <c r="M540" s="337">
        <f t="shared" si="88"/>
        <v>0</v>
      </c>
      <c r="N540" s="507"/>
      <c r="O540" s="338">
        <f t="shared" si="91"/>
        <v>0</v>
      </c>
      <c r="P540" s="339">
        <f t="shared" si="92"/>
        <v>0</v>
      </c>
      <c r="Q540" s="339">
        <f t="shared" si="93"/>
        <v>0</v>
      </c>
      <c r="R540" s="340">
        <f t="shared" si="94"/>
        <v>0</v>
      </c>
      <c r="S540" s="296">
        <f>IF('8. Wage Rate Penalty'!D540="s",0,IF(J540="N/A; Not eligible, do not fill in remaining columns---&gt;",0,IF(O540="Yes",0,(Q540*R540*'1. General Input'!$D$10))))</f>
        <v>0</v>
      </c>
      <c r="T540" s="269">
        <f>IF('8. Wage Rate Penalty'!D540="H",0,'8. Wage Rate Penalty'!Q540*'1. General Input'!$D$10/52)</f>
        <v>0</v>
      </c>
      <c r="U540" s="271">
        <f t="shared" si="90"/>
        <v>0</v>
      </c>
      <c r="AC540" s="277">
        <f t="shared" si="87"/>
        <v>0</v>
      </c>
    </row>
    <row r="541" spans="1:29" hidden="1" x14ac:dyDescent="0.25">
      <c r="A541" s="265">
        <f t="shared" si="89"/>
        <v>525</v>
      </c>
      <c r="B541" s="501"/>
      <c r="C541" s="502"/>
      <c r="D541" s="502"/>
      <c r="E541" s="507"/>
      <c r="F541" s="504"/>
      <c r="G541" s="505"/>
      <c r="H541" s="506"/>
      <c r="I541" s="494">
        <f t="shared" si="85"/>
        <v>0</v>
      </c>
      <c r="J541" s="335">
        <f t="shared" si="86"/>
        <v>0</v>
      </c>
      <c r="K541" s="507"/>
      <c r="L541" s="507"/>
      <c r="M541" s="337">
        <f t="shared" si="88"/>
        <v>0</v>
      </c>
      <c r="N541" s="507"/>
      <c r="O541" s="338">
        <f t="shared" si="91"/>
        <v>0</v>
      </c>
      <c r="P541" s="339">
        <f t="shared" si="92"/>
        <v>0</v>
      </c>
      <c r="Q541" s="339">
        <f t="shared" si="93"/>
        <v>0</v>
      </c>
      <c r="R541" s="340">
        <f t="shared" si="94"/>
        <v>0</v>
      </c>
      <c r="S541" s="296">
        <f>IF('8. Wage Rate Penalty'!D541="s",0,IF(J541="N/A; Not eligible, do not fill in remaining columns---&gt;",0,IF(O541="Yes",0,(Q541*R541*'1. General Input'!$D$10))))</f>
        <v>0</v>
      </c>
      <c r="T541" s="269">
        <f>IF('8. Wage Rate Penalty'!D541="H",0,'8. Wage Rate Penalty'!Q541*'1. General Input'!$D$10/52)</f>
        <v>0</v>
      </c>
      <c r="U541" s="271">
        <f t="shared" si="90"/>
        <v>0</v>
      </c>
      <c r="AC541" s="277">
        <f t="shared" si="87"/>
        <v>0</v>
      </c>
    </row>
    <row r="542" spans="1:29" hidden="1" x14ac:dyDescent="0.25">
      <c r="A542" s="265">
        <f t="shared" si="89"/>
        <v>526</v>
      </c>
      <c r="B542" s="501"/>
      <c r="C542" s="502"/>
      <c r="D542" s="502"/>
      <c r="E542" s="507"/>
      <c r="F542" s="504"/>
      <c r="G542" s="505"/>
      <c r="H542" s="506"/>
      <c r="I542" s="494">
        <f t="shared" si="85"/>
        <v>0</v>
      </c>
      <c r="J542" s="335">
        <f t="shared" si="86"/>
        <v>0</v>
      </c>
      <c r="K542" s="507"/>
      <c r="L542" s="507"/>
      <c r="M542" s="337">
        <f t="shared" si="88"/>
        <v>0</v>
      </c>
      <c r="N542" s="507"/>
      <c r="O542" s="338">
        <f t="shared" si="91"/>
        <v>0</v>
      </c>
      <c r="P542" s="339">
        <f t="shared" si="92"/>
        <v>0</v>
      </c>
      <c r="Q542" s="339">
        <f t="shared" si="93"/>
        <v>0</v>
      </c>
      <c r="R542" s="340">
        <f t="shared" si="94"/>
        <v>0</v>
      </c>
      <c r="S542" s="296">
        <f>IF('8. Wage Rate Penalty'!D542="s",0,IF(J542="N/A; Not eligible, do not fill in remaining columns---&gt;",0,IF(O542="Yes",0,(Q542*R542*'1. General Input'!$D$10))))</f>
        <v>0</v>
      </c>
      <c r="T542" s="269">
        <f>IF('8. Wage Rate Penalty'!D542="H",0,'8. Wage Rate Penalty'!Q542*'1. General Input'!$D$10/52)</f>
        <v>0</v>
      </c>
      <c r="U542" s="271">
        <f t="shared" si="90"/>
        <v>0</v>
      </c>
      <c r="AC542" s="277">
        <f t="shared" si="87"/>
        <v>0</v>
      </c>
    </row>
    <row r="543" spans="1:29" hidden="1" x14ac:dyDescent="0.25">
      <c r="A543" s="265">
        <f t="shared" si="89"/>
        <v>527</v>
      </c>
      <c r="B543" s="501"/>
      <c r="C543" s="502"/>
      <c r="D543" s="502"/>
      <c r="E543" s="507"/>
      <c r="F543" s="504"/>
      <c r="G543" s="505"/>
      <c r="H543" s="506"/>
      <c r="I543" s="494">
        <f t="shared" ref="I543:I606" si="95">IF(E543=0,0,IF(F543="no",1,IF(H543=0,"&lt;---Error, enter data in columns F,G and H",IF(G543=0,"&lt;---Error, enter data in columns F, G and H",+E543/H543))))</f>
        <v>0</v>
      </c>
      <c r="J543" s="335">
        <f t="shared" ref="J543:J606" si="96">IF(I543="&lt;---Error, enter data in columns F,G and H","&lt;---Error, enter data in columns F,G and H",IF(E543=0,IF(H543=0,0,IF(I543&lt;0.75,"Complete Step 2a and 2b---&gt;","N/A; Not eligible, do not fill in remaining columns---&gt;")),IF(I543="&lt;---Error, enter data in columns F,G and H"," ",IF(I543&lt;0.75,"Complete Step 2a and 2b---&gt;","N/A; Not eligible, do not fill in remaining columns---&gt;"))))</f>
        <v>0</v>
      </c>
      <c r="K543" s="507"/>
      <c r="L543" s="507"/>
      <c r="M543" s="337">
        <f t="shared" si="88"/>
        <v>0</v>
      </c>
      <c r="N543" s="507"/>
      <c r="O543" s="338">
        <f t="shared" si="91"/>
        <v>0</v>
      </c>
      <c r="P543" s="339">
        <f t="shared" si="92"/>
        <v>0</v>
      </c>
      <c r="Q543" s="339">
        <f t="shared" si="93"/>
        <v>0</v>
      </c>
      <c r="R543" s="340">
        <f t="shared" si="94"/>
        <v>0</v>
      </c>
      <c r="S543" s="296">
        <f>IF('8. Wage Rate Penalty'!D543="s",0,IF(J543="N/A; Not eligible, do not fill in remaining columns---&gt;",0,IF(O543="Yes",0,(Q543*R543*'1. General Input'!$D$10))))</f>
        <v>0</v>
      </c>
      <c r="T543" s="269">
        <f>IF('8. Wage Rate Penalty'!D543="H",0,'8. Wage Rate Penalty'!Q543*'1. General Input'!$D$10/52)</f>
        <v>0</v>
      </c>
      <c r="U543" s="271">
        <f t="shared" si="90"/>
        <v>0</v>
      </c>
      <c r="AC543" s="277">
        <f t="shared" si="87"/>
        <v>0</v>
      </c>
    </row>
    <row r="544" spans="1:29" hidden="1" x14ac:dyDescent="0.25">
      <c r="A544" s="265">
        <f t="shared" si="89"/>
        <v>528</v>
      </c>
      <c r="B544" s="501"/>
      <c r="C544" s="502"/>
      <c r="D544" s="502"/>
      <c r="E544" s="507"/>
      <c r="F544" s="504"/>
      <c r="G544" s="505"/>
      <c r="H544" s="506"/>
      <c r="I544" s="494">
        <f t="shared" si="95"/>
        <v>0</v>
      </c>
      <c r="J544" s="335">
        <f t="shared" si="96"/>
        <v>0</v>
      </c>
      <c r="K544" s="507"/>
      <c r="L544" s="507"/>
      <c r="M544" s="337">
        <f t="shared" si="88"/>
        <v>0</v>
      </c>
      <c r="N544" s="507"/>
      <c r="O544" s="338">
        <f t="shared" si="91"/>
        <v>0</v>
      </c>
      <c r="P544" s="339">
        <f t="shared" si="92"/>
        <v>0</v>
      </c>
      <c r="Q544" s="339">
        <f t="shared" si="93"/>
        <v>0</v>
      </c>
      <c r="R544" s="340">
        <f t="shared" si="94"/>
        <v>0</v>
      </c>
      <c r="S544" s="296">
        <f>IF('8. Wage Rate Penalty'!D544="s",0,IF(J544="N/A; Not eligible, do not fill in remaining columns---&gt;",0,IF(O544="Yes",0,(Q544*R544*'1. General Input'!$D$10))))</f>
        <v>0</v>
      </c>
      <c r="T544" s="269">
        <f>IF('8. Wage Rate Penalty'!D544="H",0,'8. Wage Rate Penalty'!Q544*'1. General Input'!$D$10/52)</f>
        <v>0</v>
      </c>
      <c r="U544" s="271">
        <f t="shared" si="90"/>
        <v>0</v>
      </c>
      <c r="AC544" s="277">
        <f t="shared" si="87"/>
        <v>0</v>
      </c>
    </row>
    <row r="545" spans="1:29" hidden="1" x14ac:dyDescent="0.25">
      <c r="A545" s="265">
        <f t="shared" si="89"/>
        <v>529</v>
      </c>
      <c r="B545" s="501"/>
      <c r="C545" s="502"/>
      <c r="D545" s="502"/>
      <c r="E545" s="507"/>
      <c r="F545" s="504"/>
      <c r="G545" s="505"/>
      <c r="H545" s="506"/>
      <c r="I545" s="494">
        <f t="shared" si="95"/>
        <v>0</v>
      </c>
      <c r="J545" s="335">
        <f t="shared" si="96"/>
        <v>0</v>
      </c>
      <c r="K545" s="507"/>
      <c r="L545" s="507"/>
      <c r="M545" s="337">
        <f t="shared" si="88"/>
        <v>0</v>
      </c>
      <c r="N545" s="507"/>
      <c r="O545" s="338">
        <f t="shared" si="91"/>
        <v>0</v>
      </c>
      <c r="P545" s="339">
        <f t="shared" si="92"/>
        <v>0</v>
      </c>
      <c r="Q545" s="339">
        <f t="shared" si="93"/>
        <v>0</v>
      </c>
      <c r="R545" s="340">
        <f t="shared" si="94"/>
        <v>0</v>
      </c>
      <c r="S545" s="296">
        <f>IF('8. Wage Rate Penalty'!D545="s",0,IF(J545="N/A; Not eligible, do not fill in remaining columns---&gt;",0,IF(O545="Yes",0,(Q545*R545*'1. General Input'!$D$10))))</f>
        <v>0</v>
      </c>
      <c r="T545" s="269">
        <f>IF('8. Wage Rate Penalty'!D545="H",0,'8. Wage Rate Penalty'!Q545*'1. General Input'!$D$10/52)</f>
        <v>0</v>
      </c>
      <c r="U545" s="271">
        <f t="shared" si="90"/>
        <v>0</v>
      </c>
      <c r="AC545" s="277">
        <f t="shared" si="87"/>
        <v>0</v>
      </c>
    </row>
    <row r="546" spans="1:29" hidden="1" x14ac:dyDescent="0.25">
      <c r="A546" s="265">
        <f t="shared" si="89"/>
        <v>530</v>
      </c>
      <c r="B546" s="501"/>
      <c r="C546" s="502"/>
      <c r="D546" s="502"/>
      <c r="E546" s="507"/>
      <c r="F546" s="504"/>
      <c r="G546" s="505"/>
      <c r="H546" s="506"/>
      <c r="I546" s="494">
        <f t="shared" si="95"/>
        <v>0</v>
      </c>
      <c r="J546" s="335">
        <f t="shared" si="96"/>
        <v>0</v>
      </c>
      <c r="K546" s="507"/>
      <c r="L546" s="507"/>
      <c r="M546" s="337">
        <f t="shared" si="88"/>
        <v>0</v>
      </c>
      <c r="N546" s="507"/>
      <c r="O546" s="338">
        <f t="shared" si="91"/>
        <v>0</v>
      </c>
      <c r="P546" s="339">
        <f t="shared" si="92"/>
        <v>0</v>
      </c>
      <c r="Q546" s="339">
        <f t="shared" si="93"/>
        <v>0</v>
      </c>
      <c r="R546" s="340">
        <f t="shared" si="94"/>
        <v>0</v>
      </c>
      <c r="S546" s="296">
        <f>IF('8. Wage Rate Penalty'!D546="s",0,IF(J546="N/A; Not eligible, do not fill in remaining columns---&gt;",0,IF(O546="Yes",0,(Q546*R546*'1. General Input'!$D$10))))</f>
        <v>0</v>
      </c>
      <c r="T546" s="269">
        <f>IF('8. Wage Rate Penalty'!D546="H",0,'8. Wage Rate Penalty'!Q546*'1. General Input'!$D$10/52)</f>
        <v>0</v>
      </c>
      <c r="U546" s="271">
        <f t="shared" si="90"/>
        <v>0</v>
      </c>
      <c r="AC546" s="277">
        <f t="shared" si="87"/>
        <v>0</v>
      </c>
    </row>
    <row r="547" spans="1:29" hidden="1" x14ac:dyDescent="0.25">
      <c r="A547" s="265">
        <f t="shared" si="89"/>
        <v>531</v>
      </c>
      <c r="B547" s="501"/>
      <c r="C547" s="502"/>
      <c r="D547" s="502"/>
      <c r="E547" s="507"/>
      <c r="F547" s="504"/>
      <c r="G547" s="505"/>
      <c r="H547" s="506"/>
      <c r="I547" s="494">
        <f t="shared" si="95"/>
        <v>0</v>
      </c>
      <c r="J547" s="335">
        <f t="shared" si="96"/>
        <v>0</v>
      </c>
      <c r="K547" s="507"/>
      <c r="L547" s="507"/>
      <c r="M547" s="337">
        <f t="shared" si="88"/>
        <v>0</v>
      </c>
      <c r="N547" s="507"/>
      <c r="O547" s="338">
        <f t="shared" si="91"/>
        <v>0</v>
      </c>
      <c r="P547" s="339">
        <f t="shared" si="92"/>
        <v>0</v>
      </c>
      <c r="Q547" s="339">
        <f t="shared" si="93"/>
        <v>0</v>
      </c>
      <c r="R547" s="340">
        <f t="shared" si="94"/>
        <v>0</v>
      </c>
      <c r="S547" s="296">
        <f>IF('8. Wage Rate Penalty'!D547="s",0,IF(J547="N/A; Not eligible, do not fill in remaining columns---&gt;",0,IF(O547="Yes",0,(Q547*R547*'1. General Input'!$D$10))))</f>
        <v>0</v>
      </c>
      <c r="T547" s="269">
        <f>IF('8. Wage Rate Penalty'!D547="H",0,'8. Wage Rate Penalty'!Q547*'1. General Input'!$D$10/52)</f>
        <v>0</v>
      </c>
      <c r="U547" s="271">
        <f t="shared" si="90"/>
        <v>0</v>
      </c>
      <c r="AC547" s="277">
        <f t="shared" si="87"/>
        <v>0</v>
      </c>
    </row>
    <row r="548" spans="1:29" hidden="1" x14ac:dyDescent="0.25">
      <c r="A548" s="265">
        <f t="shared" si="89"/>
        <v>532</v>
      </c>
      <c r="B548" s="501"/>
      <c r="C548" s="502"/>
      <c r="D548" s="502"/>
      <c r="E548" s="507"/>
      <c r="F548" s="504"/>
      <c r="G548" s="505"/>
      <c r="H548" s="506"/>
      <c r="I548" s="494">
        <f t="shared" si="95"/>
        <v>0</v>
      </c>
      <c r="J548" s="335">
        <f t="shared" si="96"/>
        <v>0</v>
      </c>
      <c r="K548" s="507"/>
      <c r="L548" s="507"/>
      <c r="M548" s="337">
        <f t="shared" si="88"/>
        <v>0</v>
      </c>
      <c r="N548" s="507"/>
      <c r="O548" s="338">
        <f t="shared" si="91"/>
        <v>0</v>
      </c>
      <c r="P548" s="339">
        <f t="shared" si="92"/>
        <v>0</v>
      </c>
      <c r="Q548" s="339">
        <f t="shared" si="93"/>
        <v>0</v>
      </c>
      <c r="R548" s="340">
        <f t="shared" si="94"/>
        <v>0</v>
      </c>
      <c r="S548" s="296">
        <f>IF('8. Wage Rate Penalty'!D548="s",0,IF(J548="N/A; Not eligible, do not fill in remaining columns---&gt;",0,IF(O548="Yes",0,(Q548*R548*'1. General Input'!$D$10))))</f>
        <v>0</v>
      </c>
      <c r="T548" s="269">
        <f>IF('8. Wage Rate Penalty'!D548="H",0,'8. Wage Rate Penalty'!Q548*'1. General Input'!$D$10/52)</f>
        <v>0</v>
      </c>
      <c r="U548" s="271">
        <f t="shared" si="90"/>
        <v>0</v>
      </c>
      <c r="AC548" s="277">
        <f t="shared" si="87"/>
        <v>0</v>
      </c>
    </row>
    <row r="549" spans="1:29" hidden="1" x14ac:dyDescent="0.25">
      <c r="A549" s="265">
        <f t="shared" si="89"/>
        <v>533</v>
      </c>
      <c r="B549" s="501"/>
      <c r="C549" s="502"/>
      <c r="D549" s="502"/>
      <c r="E549" s="507"/>
      <c r="F549" s="504"/>
      <c r="G549" s="505"/>
      <c r="H549" s="506"/>
      <c r="I549" s="494">
        <f t="shared" si="95"/>
        <v>0</v>
      </c>
      <c r="J549" s="335">
        <f t="shared" si="96"/>
        <v>0</v>
      </c>
      <c r="K549" s="507"/>
      <c r="L549" s="507"/>
      <c r="M549" s="337">
        <f t="shared" si="88"/>
        <v>0</v>
      </c>
      <c r="N549" s="507"/>
      <c r="O549" s="338">
        <f t="shared" si="91"/>
        <v>0</v>
      </c>
      <c r="P549" s="339">
        <f t="shared" si="92"/>
        <v>0</v>
      </c>
      <c r="Q549" s="339">
        <f t="shared" si="93"/>
        <v>0</v>
      </c>
      <c r="R549" s="340">
        <f t="shared" si="94"/>
        <v>0</v>
      </c>
      <c r="S549" s="296">
        <f>IF('8. Wage Rate Penalty'!D549="s",0,IF(J549="N/A; Not eligible, do not fill in remaining columns---&gt;",0,IF(O549="Yes",0,(Q549*R549*'1. General Input'!$D$10))))</f>
        <v>0</v>
      </c>
      <c r="T549" s="269">
        <f>IF('8. Wage Rate Penalty'!D549="H",0,'8. Wage Rate Penalty'!Q549*'1. General Input'!$D$10/52)</f>
        <v>0</v>
      </c>
      <c r="U549" s="271">
        <f t="shared" si="90"/>
        <v>0</v>
      </c>
      <c r="AC549" s="277">
        <f t="shared" si="87"/>
        <v>0</v>
      </c>
    </row>
    <row r="550" spans="1:29" hidden="1" x14ac:dyDescent="0.25">
      <c r="A550" s="265">
        <f t="shared" si="89"/>
        <v>534</v>
      </c>
      <c r="B550" s="501"/>
      <c r="C550" s="502"/>
      <c r="D550" s="502"/>
      <c r="E550" s="507"/>
      <c r="F550" s="504"/>
      <c r="G550" s="505"/>
      <c r="H550" s="506"/>
      <c r="I550" s="494">
        <f t="shared" si="95"/>
        <v>0</v>
      </c>
      <c r="J550" s="335">
        <f t="shared" si="96"/>
        <v>0</v>
      </c>
      <c r="K550" s="507"/>
      <c r="L550" s="507"/>
      <c r="M550" s="337">
        <f t="shared" si="88"/>
        <v>0</v>
      </c>
      <c r="N550" s="507"/>
      <c r="O550" s="338">
        <f t="shared" si="91"/>
        <v>0</v>
      </c>
      <c r="P550" s="339">
        <f t="shared" si="92"/>
        <v>0</v>
      </c>
      <c r="Q550" s="339">
        <f t="shared" si="93"/>
        <v>0</v>
      </c>
      <c r="R550" s="340">
        <f t="shared" si="94"/>
        <v>0</v>
      </c>
      <c r="S550" s="296">
        <f>IF('8. Wage Rate Penalty'!D550="s",0,IF(J550="N/A; Not eligible, do not fill in remaining columns---&gt;",0,IF(O550="Yes",0,(Q550*R550*'1. General Input'!$D$10))))</f>
        <v>0</v>
      </c>
      <c r="T550" s="269">
        <f>IF('8. Wage Rate Penalty'!D550="H",0,'8. Wage Rate Penalty'!Q550*'1. General Input'!$D$10/52)</f>
        <v>0</v>
      </c>
      <c r="U550" s="271">
        <f t="shared" si="90"/>
        <v>0</v>
      </c>
      <c r="AC550" s="277">
        <f t="shared" si="87"/>
        <v>0</v>
      </c>
    </row>
    <row r="551" spans="1:29" hidden="1" x14ac:dyDescent="0.25">
      <c r="A551" s="265">
        <f t="shared" si="89"/>
        <v>535</v>
      </c>
      <c r="B551" s="501"/>
      <c r="C551" s="502"/>
      <c r="D551" s="502"/>
      <c r="E551" s="507"/>
      <c r="F551" s="504"/>
      <c r="G551" s="505"/>
      <c r="H551" s="506"/>
      <c r="I551" s="494">
        <f t="shared" si="95"/>
        <v>0</v>
      </c>
      <c r="J551" s="335">
        <f t="shared" si="96"/>
        <v>0</v>
      </c>
      <c r="K551" s="507"/>
      <c r="L551" s="507"/>
      <c r="M551" s="337">
        <f t="shared" si="88"/>
        <v>0</v>
      </c>
      <c r="N551" s="507"/>
      <c r="O551" s="338">
        <f t="shared" si="91"/>
        <v>0</v>
      </c>
      <c r="P551" s="339">
        <f t="shared" si="92"/>
        <v>0</v>
      </c>
      <c r="Q551" s="339">
        <f t="shared" si="93"/>
        <v>0</v>
      </c>
      <c r="R551" s="340">
        <f t="shared" si="94"/>
        <v>0</v>
      </c>
      <c r="S551" s="296">
        <f>IF('8. Wage Rate Penalty'!D551="s",0,IF(J551="N/A; Not eligible, do not fill in remaining columns---&gt;",0,IF(O551="Yes",0,(Q551*R551*'1. General Input'!$D$10))))</f>
        <v>0</v>
      </c>
      <c r="T551" s="269">
        <f>IF('8. Wage Rate Penalty'!D551="H",0,'8. Wage Rate Penalty'!Q551*'1. General Input'!$D$10/52)</f>
        <v>0</v>
      </c>
      <c r="U551" s="271">
        <f t="shared" si="90"/>
        <v>0</v>
      </c>
      <c r="AC551" s="277">
        <f t="shared" si="87"/>
        <v>0</v>
      </c>
    </row>
    <row r="552" spans="1:29" hidden="1" x14ac:dyDescent="0.25">
      <c r="A552" s="265">
        <f t="shared" si="89"/>
        <v>536</v>
      </c>
      <c r="B552" s="501"/>
      <c r="C552" s="502"/>
      <c r="D552" s="502"/>
      <c r="E552" s="507"/>
      <c r="F552" s="504"/>
      <c r="G552" s="505"/>
      <c r="H552" s="506"/>
      <c r="I552" s="494">
        <f t="shared" si="95"/>
        <v>0</v>
      </c>
      <c r="J552" s="335">
        <f t="shared" si="96"/>
        <v>0</v>
      </c>
      <c r="K552" s="507"/>
      <c r="L552" s="507"/>
      <c r="M552" s="337">
        <f t="shared" si="88"/>
        <v>0</v>
      </c>
      <c r="N552" s="507"/>
      <c r="O552" s="338">
        <f t="shared" si="91"/>
        <v>0</v>
      </c>
      <c r="P552" s="339">
        <f t="shared" si="92"/>
        <v>0</v>
      </c>
      <c r="Q552" s="339">
        <f t="shared" si="93"/>
        <v>0</v>
      </c>
      <c r="R552" s="340">
        <f t="shared" si="94"/>
        <v>0</v>
      </c>
      <c r="S552" s="296">
        <f>IF('8. Wage Rate Penalty'!D552="s",0,IF(J552="N/A; Not eligible, do not fill in remaining columns---&gt;",0,IF(O552="Yes",0,(Q552*R552*'1. General Input'!$D$10))))</f>
        <v>0</v>
      </c>
      <c r="T552" s="269">
        <f>IF('8. Wage Rate Penalty'!D552="H",0,'8. Wage Rate Penalty'!Q552*'1. General Input'!$D$10/52)</f>
        <v>0</v>
      </c>
      <c r="U552" s="271">
        <f t="shared" si="90"/>
        <v>0</v>
      </c>
      <c r="AC552" s="277">
        <f t="shared" si="87"/>
        <v>0</v>
      </c>
    </row>
    <row r="553" spans="1:29" hidden="1" x14ac:dyDescent="0.25">
      <c r="A553" s="265">
        <f t="shared" si="89"/>
        <v>537</v>
      </c>
      <c r="B553" s="501"/>
      <c r="C553" s="502"/>
      <c r="D553" s="502"/>
      <c r="E553" s="507"/>
      <c r="F553" s="504"/>
      <c r="G553" s="505"/>
      <c r="H553" s="506"/>
      <c r="I553" s="494">
        <f t="shared" si="95"/>
        <v>0</v>
      </c>
      <c r="J553" s="335">
        <f t="shared" si="96"/>
        <v>0</v>
      </c>
      <c r="K553" s="507"/>
      <c r="L553" s="507"/>
      <c r="M553" s="337">
        <f t="shared" si="88"/>
        <v>0</v>
      </c>
      <c r="N553" s="507"/>
      <c r="O553" s="338">
        <f t="shared" si="91"/>
        <v>0</v>
      </c>
      <c r="P553" s="339">
        <f t="shared" si="92"/>
        <v>0</v>
      </c>
      <c r="Q553" s="339">
        <f t="shared" si="93"/>
        <v>0</v>
      </c>
      <c r="R553" s="340">
        <f t="shared" si="94"/>
        <v>0</v>
      </c>
      <c r="S553" s="296">
        <f>IF('8. Wage Rate Penalty'!D553="s",0,IF(J553="N/A; Not eligible, do not fill in remaining columns---&gt;",0,IF(O553="Yes",0,(Q553*R553*'1. General Input'!$D$10))))</f>
        <v>0</v>
      </c>
      <c r="T553" s="269">
        <f>IF('8. Wage Rate Penalty'!D553="H",0,'8. Wage Rate Penalty'!Q553*'1. General Input'!$D$10/52)</f>
        <v>0</v>
      </c>
      <c r="U553" s="271">
        <f t="shared" si="90"/>
        <v>0</v>
      </c>
      <c r="AC553" s="277">
        <f t="shared" si="87"/>
        <v>0</v>
      </c>
    </row>
    <row r="554" spans="1:29" hidden="1" x14ac:dyDescent="0.25">
      <c r="A554" s="265">
        <f t="shared" si="89"/>
        <v>538</v>
      </c>
      <c r="B554" s="501"/>
      <c r="C554" s="502"/>
      <c r="D554" s="502"/>
      <c r="E554" s="507"/>
      <c r="F554" s="504"/>
      <c r="G554" s="505"/>
      <c r="H554" s="506"/>
      <c r="I554" s="494">
        <f t="shared" si="95"/>
        <v>0</v>
      </c>
      <c r="J554" s="335">
        <f t="shared" si="96"/>
        <v>0</v>
      </c>
      <c r="K554" s="507"/>
      <c r="L554" s="507"/>
      <c r="M554" s="337">
        <f t="shared" si="88"/>
        <v>0</v>
      </c>
      <c r="N554" s="507"/>
      <c r="O554" s="338">
        <f t="shared" si="91"/>
        <v>0</v>
      </c>
      <c r="P554" s="339">
        <f t="shared" si="92"/>
        <v>0</v>
      </c>
      <c r="Q554" s="339">
        <f t="shared" si="93"/>
        <v>0</v>
      </c>
      <c r="R554" s="340">
        <f t="shared" si="94"/>
        <v>0</v>
      </c>
      <c r="S554" s="296">
        <f>IF('8. Wage Rate Penalty'!D554="s",0,IF(J554="N/A; Not eligible, do not fill in remaining columns---&gt;",0,IF(O554="Yes",0,(Q554*R554*'1. General Input'!$D$10))))</f>
        <v>0</v>
      </c>
      <c r="T554" s="269">
        <f>IF('8. Wage Rate Penalty'!D554="H",0,'8. Wage Rate Penalty'!Q554*'1. General Input'!$D$10/52)</f>
        <v>0</v>
      </c>
      <c r="U554" s="271">
        <f t="shared" si="90"/>
        <v>0</v>
      </c>
      <c r="AC554" s="277">
        <f t="shared" si="87"/>
        <v>0</v>
      </c>
    </row>
    <row r="555" spans="1:29" hidden="1" x14ac:dyDescent="0.25">
      <c r="A555" s="265">
        <f t="shared" si="89"/>
        <v>539</v>
      </c>
      <c r="B555" s="501"/>
      <c r="C555" s="502"/>
      <c r="D555" s="502"/>
      <c r="E555" s="507"/>
      <c r="F555" s="504"/>
      <c r="G555" s="505"/>
      <c r="H555" s="506"/>
      <c r="I555" s="494">
        <f t="shared" si="95"/>
        <v>0</v>
      </c>
      <c r="J555" s="335">
        <f t="shared" si="96"/>
        <v>0</v>
      </c>
      <c r="K555" s="507"/>
      <c r="L555" s="507"/>
      <c r="M555" s="337">
        <f t="shared" si="88"/>
        <v>0</v>
      </c>
      <c r="N555" s="507"/>
      <c r="O555" s="338">
        <f t="shared" si="91"/>
        <v>0</v>
      </c>
      <c r="P555" s="339">
        <f t="shared" si="92"/>
        <v>0</v>
      </c>
      <c r="Q555" s="339">
        <f t="shared" si="93"/>
        <v>0</v>
      </c>
      <c r="R555" s="340">
        <f t="shared" si="94"/>
        <v>0</v>
      </c>
      <c r="S555" s="296">
        <f>IF('8. Wage Rate Penalty'!D555="s",0,IF(J555="N/A; Not eligible, do not fill in remaining columns---&gt;",0,IF(O555="Yes",0,(Q555*R555*'1. General Input'!$D$10))))</f>
        <v>0</v>
      </c>
      <c r="T555" s="269">
        <f>IF('8. Wage Rate Penalty'!D555="H",0,'8. Wage Rate Penalty'!Q555*'1. General Input'!$D$10/52)</f>
        <v>0</v>
      </c>
      <c r="U555" s="271">
        <f t="shared" si="90"/>
        <v>0</v>
      </c>
      <c r="AC555" s="277">
        <f t="shared" si="87"/>
        <v>0</v>
      </c>
    </row>
    <row r="556" spans="1:29" hidden="1" x14ac:dyDescent="0.25">
      <c r="A556" s="265">
        <f t="shared" si="89"/>
        <v>540</v>
      </c>
      <c r="B556" s="501"/>
      <c r="C556" s="502"/>
      <c r="D556" s="502"/>
      <c r="E556" s="507"/>
      <c r="F556" s="504"/>
      <c r="G556" s="505"/>
      <c r="H556" s="506"/>
      <c r="I556" s="494">
        <f t="shared" si="95"/>
        <v>0</v>
      </c>
      <c r="J556" s="335">
        <f t="shared" si="96"/>
        <v>0</v>
      </c>
      <c r="K556" s="507"/>
      <c r="L556" s="507"/>
      <c r="M556" s="337">
        <f t="shared" si="88"/>
        <v>0</v>
      </c>
      <c r="N556" s="507"/>
      <c r="O556" s="338">
        <f t="shared" si="91"/>
        <v>0</v>
      </c>
      <c r="P556" s="339">
        <f t="shared" si="92"/>
        <v>0</v>
      </c>
      <c r="Q556" s="339">
        <f t="shared" si="93"/>
        <v>0</v>
      </c>
      <c r="R556" s="340">
        <f t="shared" si="94"/>
        <v>0</v>
      </c>
      <c r="S556" s="296">
        <f>IF('8. Wage Rate Penalty'!D556="s",0,IF(J556="N/A; Not eligible, do not fill in remaining columns---&gt;",0,IF(O556="Yes",0,(Q556*R556*'1. General Input'!$D$10))))</f>
        <v>0</v>
      </c>
      <c r="T556" s="269">
        <f>IF('8. Wage Rate Penalty'!D556="H",0,'8. Wage Rate Penalty'!Q556*'1. General Input'!$D$10/52)</f>
        <v>0</v>
      </c>
      <c r="U556" s="271">
        <f t="shared" si="90"/>
        <v>0</v>
      </c>
      <c r="AC556" s="277">
        <f t="shared" si="87"/>
        <v>0</v>
      </c>
    </row>
    <row r="557" spans="1:29" hidden="1" x14ac:dyDescent="0.25">
      <c r="A557" s="265">
        <f t="shared" si="89"/>
        <v>541</v>
      </c>
      <c r="B557" s="501"/>
      <c r="C557" s="502"/>
      <c r="D557" s="502"/>
      <c r="E557" s="507"/>
      <c r="F557" s="504"/>
      <c r="G557" s="505"/>
      <c r="H557" s="506"/>
      <c r="I557" s="494">
        <f t="shared" si="95"/>
        <v>0</v>
      </c>
      <c r="J557" s="335">
        <f t="shared" si="96"/>
        <v>0</v>
      </c>
      <c r="K557" s="507"/>
      <c r="L557" s="507"/>
      <c r="M557" s="337">
        <f t="shared" si="88"/>
        <v>0</v>
      </c>
      <c r="N557" s="507"/>
      <c r="O557" s="338">
        <f t="shared" si="91"/>
        <v>0</v>
      </c>
      <c r="P557" s="339">
        <f t="shared" si="92"/>
        <v>0</v>
      </c>
      <c r="Q557" s="339">
        <f t="shared" si="93"/>
        <v>0</v>
      </c>
      <c r="R557" s="340">
        <f t="shared" si="94"/>
        <v>0</v>
      </c>
      <c r="S557" s="296">
        <f>IF('8. Wage Rate Penalty'!D557="s",0,IF(J557="N/A; Not eligible, do not fill in remaining columns---&gt;",0,IF(O557="Yes",0,(Q557*R557*'1. General Input'!$D$10))))</f>
        <v>0</v>
      </c>
      <c r="T557" s="269">
        <f>IF('8. Wage Rate Penalty'!D557="H",0,'8. Wage Rate Penalty'!Q557*'1. General Input'!$D$10/52)</f>
        <v>0</v>
      </c>
      <c r="U557" s="271">
        <f t="shared" si="90"/>
        <v>0</v>
      </c>
      <c r="AC557" s="277">
        <f t="shared" si="87"/>
        <v>0</v>
      </c>
    </row>
    <row r="558" spans="1:29" hidden="1" x14ac:dyDescent="0.25">
      <c r="A558" s="265">
        <f t="shared" si="89"/>
        <v>542</v>
      </c>
      <c r="B558" s="501"/>
      <c r="C558" s="502"/>
      <c r="D558" s="502"/>
      <c r="E558" s="507"/>
      <c r="F558" s="504"/>
      <c r="G558" s="505"/>
      <c r="H558" s="506"/>
      <c r="I558" s="494">
        <f t="shared" si="95"/>
        <v>0</v>
      </c>
      <c r="J558" s="335">
        <f t="shared" si="96"/>
        <v>0</v>
      </c>
      <c r="K558" s="507"/>
      <c r="L558" s="507"/>
      <c r="M558" s="337">
        <f t="shared" si="88"/>
        <v>0</v>
      </c>
      <c r="N558" s="507"/>
      <c r="O558" s="338">
        <f t="shared" si="91"/>
        <v>0</v>
      </c>
      <c r="P558" s="339">
        <f t="shared" si="92"/>
        <v>0</v>
      </c>
      <c r="Q558" s="339">
        <f t="shared" si="93"/>
        <v>0</v>
      </c>
      <c r="R558" s="340">
        <f t="shared" si="94"/>
        <v>0</v>
      </c>
      <c r="S558" s="296">
        <f>IF('8. Wage Rate Penalty'!D558="s",0,IF(J558="N/A; Not eligible, do not fill in remaining columns---&gt;",0,IF(O558="Yes",0,(Q558*R558*'1. General Input'!$D$10))))</f>
        <v>0</v>
      </c>
      <c r="T558" s="269">
        <f>IF('8. Wage Rate Penalty'!D558="H",0,'8. Wage Rate Penalty'!Q558*'1. General Input'!$D$10/52)</f>
        <v>0</v>
      </c>
      <c r="U558" s="271">
        <f t="shared" si="90"/>
        <v>0</v>
      </c>
      <c r="AC558" s="277">
        <f t="shared" si="87"/>
        <v>0</v>
      </c>
    </row>
    <row r="559" spans="1:29" hidden="1" x14ac:dyDescent="0.25">
      <c r="A559" s="265">
        <f t="shared" si="89"/>
        <v>543</v>
      </c>
      <c r="B559" s="501"/>
      <c r="C559" s="502"/>
      <c r="D559" s="502"/>
      <c r="E559" s="507"/>
      <c r="F559" s="504"/>
      <c r="G559" s="505"/>
      <c r="H559" s="506"/>
      <c r="I559" s="494">
        <f t="shared" si="95"/>
        <v>0</v>
      </c>
      <c r="J559" s="335">
        <f t="shared" si="96"/>
        <v>0</v>
      </c>
      <c r="K559" s="507"/>
      <c r="L559" s="507"/>
      <c r="M559" s="337">
        <f t="shared" si="88"/>
        <v>0</v>
      </c>
      <c r="N559" s="507"/>
      <c r="O559" s="338">
        <f t="shared" si="91"/>
        <v>0</v>
      </c>
      <c r="P559" s="339">
        <f t="shared" si="92"/>
        <v>0</v>
      </c>
      <c r="Q559" s="339">
        <f t="shared" si="93"/>
        <v>0</v>
      </c>
      <c r="R559" s="340">
        <f t="shared" si="94"/>
        <v>0</v>
      </c>
      <c r="S559" s="296">
        <f>IF('8. Wage Rate Penalty'!D559="s",0,IF(J559="N/A; Not eligible, do not fill in remaining columns---&gt;",0,IF(O559="Yes",0,(Q559*R559*'1. General Input'!$D$10))))</f>
        <v>0</v>
      </c>
      <c r="T559" s="269">
        <f>IF('8. Wage Rate Penalty'!D559="H",0,'8. Wage Rate Penalty'!Q559*'1. General Input'!$D$10/52)</f>
        <v>0</v>
      </c>
      <c r="U559" s="271">
        <f t="shared" si="90"/>
        <v>0</v>
      </c>
      <c r="AC559" s="277">
        <f t="shared" si="87"/>
        <v>0</v>
      </c>
    </row>
    <row r="560" spans="1:29" hidden="1" x14ac:dyDescent="0.25">
      <c r="A560" s="265">
        <f t="shared" si="89"/>
        <v>544</v>
      </c>
      <c r="B560" s="501"/>
      <c r="C560" s="502"/>
      <c r="D560" s="502"/>
      <c r="E560" s="507"/>
      <c r="F560" s="504"/>
      <c r="G560" s="505"/>
      <c r="H560" s="506"/>
      <c r="I560" s="494">
        <f t="shared" si="95"/>
        <v>0</v>
      </c>
      <c r="J560" s="335">
        <f t="shared" si="96"/>
        <v>0</v>
      </c>
      <c r="K560" s="507"/>
      <c r="L560" s="507"/>
      <c r="M560" s="337">
        <f t="shared" si="88"/>
        <v>0</v>
      </c>
      <c r="N560" s="507"/>
      <c r="O560" s="338">
        <f t="shared" si="91"/>
        <v>0</v>
      </c>
      <c r="P560" s="339">
        <f t="shared" si="92"/>
        <v>0</v>
      </c>
      <c r="Q560" s="339">
        <f t="shared" si="93"/>
        <v>0</v>
      </c>
      <c r="R560" s="340">
        <f t="shared" si="94"/>
        <v>0</v>
      </c>
      <c r="S560" s="296">
        <f>IF('8. Wage Rate Penalty'!D560="s",0,IF(J560="N/A; Not eligible, do not fill in remaining columns---&gt;",0,IF(O560="Yes",0,(Q560*R560*'1. General Input'!$D$10))))</f>
        <v>0</v>
      </c>
      <c r="T560" s="269">
        <f>IF('8. Wage Rate Penalty'!D560="H",0,'8. Wage Rate Penalty'!Q560*'1. General Input'!$D$10/52)</f>
        <v>0</v>
      </c>
      <c r="U560" s="271">
        <f t="shared" si="90"/>
        <v>0</v>
      </c>
      <c r="AC560" s="277">
        <f t="shared" si="87"/>
        <v>0</v>
      </c>
    </row>
    <row r="561" spans="1:29" hidden="1" x14ac:dyDescent="0.25">
      <c r="A561" s="265">
        <f t="shared" si="89"/>
        <v>545</v>
      </c>
      <c r="B561" s="501"/>
      <c r="C561" s="502"/>
      <c r="D561" s="502"/>
      <c r="E561" s="507"/>
      <c r="F561" s="504"/>
      <c r="G561" s="505"/>
      <c r="H561" s="506"/>
      <c r="I561" s="494">
        <f t="shared" si="95"/>
        <v>0</v>
      </c>
      <c r="J561" s="335">
        <f t="shared" si="96"/>
        <v>0</v>
      </c>
      <c r="K561" s="507"/>
      <c r="L561" s="507"/>
      <c r="M561" s="337">
        <f t="shared" si="88"/>
        <v>0</v>
      </c>
      <c r="N561" s="507"/>
      <c r="O561" s="338">
        <f t="shared" si="91"/>
        <v>0</v>
      </c>
      <c r="P561" s="339">
        <f t="shared" si="92"/>
        <v>0</v>
      </c>
      <c r="Q561" s="339">
        <f t="shared" si="93"/>
        <v>0</v>
      </c>
      <c r="R561" s="340">
        <f t="shared" si="94"/>
        <v>0</v>
      </c>
      <c r="S561" s="296">
        <f>IF('8. Wage Rate Penalty'!D561="s",0,IF(J561="N/A; Not eligible, do not fill in remaining columns---&gt;",0,IF(O561="Yes",0,(Q561*R561*'1. General Input'!$D$10))))</f>
        <v>0</v>
      </c>
      <c r="T561" s="269">
        <f>IF('8. Wage Rate Penalty'!D561="H",0,'8. Wage Rate Penalty'!Q561*'1. General Input'!$D$10/52)</f>
        <v>0</v>
      </c>
      <c r="U561" s="271">
        <f t="shared" si="90"/>
        <v>0</v>
      </c>
      <c r="AC561" s="277">
        <f t="shared" si="87"/>
        <v>0</v>
      </c>
    </row>
    <row r="562" spans="1:29" hidden="1" x14ac:dyDescent="0.25">
      <c r="A562" s="265">
        <f t="shared" si="89"/>
        <v>546</v>
      </c>
      <c r="B562" s="501"/>
      <c r="C562" s="502"/>
      <c r="D562" s="502"/>
      <c r="E562" s="507"/>
      <c r="F562" s="504"/>
      <c r="G562" s="505"/>
      <c r="H562" s="506"/>
      <c r="I562" s="494">
        <f t="shared" si="95"/>
        <v>0</v>
      </c>
      <c r="J562" s="335">
        <f t="shared" si="96"/>
        <v>0</v>
      </c>
      <c r="K562" s="507"/>
      <c r="L562" s="507"/>
      <c r="M562" s="337">
        <f t="shared" si="88"/>
        <v>0</v>
      </c>
      <c r="N562" s="507"/>
      <c r="O562" s="338">
        <f t="shared" si="91"/>
        <v>0</v>
      </c>
      <c r="P562" s="339">
        <f t="shared" si="92"/>
        <v>0</v>
      </c>
      <c r="Q562" s="339">
        <f t="shared" si="93"/>
        <v>0</v>
      </c>
      <c r="R562" s="340">
        <f t="shared" si="94"/>
        <v>0</v>
      </c>
      <c r="S562" s="296">
        <f>IF('8. Wage Rate Penalty'!D562="s",0,IF(J562="N/A; Not eligible, do not fill in remaining columns---&gt;",0,IF(O562="Yes",0,(Q562*R562*'1. General Input'!$D$10))))</f>
        <v>0</v>
      </c>
      <c r="T562" s="269">
        <f>IF('8. Wage Rate Penalty'!D562="H",0,'8. Wage Rate Penalty'!Q562*'1. General Input'!$D$10/52)</f>
        <v>0</v>
      </c>
      <c r="U562" s="271">
        <f t="shared" si="90"/>
        <v>0</v>
      </c>
      <c r="AC562" s="277">
        <f t="shared" si="87"/>
        <v>0</v>
      </c>
    </row>
    <row r="563" spans="1:29" hidden="1" x14ac:dyDescent="0.25">
      <c r="A563" s="265">
        <f t="shared" si="89"/>
        <v>547</v>
      </c>
      <c r="B563" s="501"/>
      <c r="C563" s="502"/>
      <c r="D563" s="502"/>
      <c r="E563" s="507"/>
      <c r="F563" s="504"/>
      <c r="G563" s="505"/>
      <c r="H563" s="506"/>
      <c r="I563" s="494">
        <f t="shared" si="95"/>
        <v>0</v>
      </c>
      <c r="J563" s="335">
        <f t="shared" si="96"/>
        <v>0</v>
      </c>
      <c r="K563" s="507"/>
      <c r="L563" s="507"/>
      <c r="M563" s="337">
        <f t="shared" si="88"/>
        <v>0</v>
      </c>
      <c r="N563" s="507"/>
      <c r="O563" s="338">
        <f t="shared" si="91"/>
        <v>0</v>
      </c>
      <c r="P563" s="339">
        <f t="shared" si="92"/>
        <v>0</v>
      </c>
      <c r="Q563" s="339">
        <f t="shared" si="93"/>
        <v>0</v>
      </c>
      <c r="R563" s="340">
        <f t="shared" si="94"/>
        <v>0</v>
      </c>
      <c r="S563" s="296">
        <f>IF('8. Wage Rate Penalty'!D563="s",0,IF(J563="N/A; Not eligible, do not fill in remaining columns---&gt;",0,IF(O563="Yes",0,(Q563*R563*'1. General Input'!$D$10))))</f>
        <v>0</v>
      </c>
      <c r="T563" s="269">
        <f>IF('8. Wage Rate Penalty'!D563="H",0,'8. Wage Rate Penalty'!Q563*'1. General Input'!$D$10/52)</f>
        <v>0</v>
      </c>
      <c r="U563" s="271">
        <f t="shared" si="90"/>
        <v>0</v>
      </c>
      <c r="AC563" s="277">
        <f t="shared" si="87"/>
        <v>0</v>
      </c>
    </row>
    <row r="564" spans="1:29" hidden="1" x14ac:dyDescent="0.25">
      <c r="A564" s="265">
        <f t="shared" si="89"/>
        <v>548</v>
      </c>
      <c r="B564" s="501"/>
      <c r="C564" s="502"/>
      <c r="D564" s="502"/>
      <c r="E564" s="507"/>
      <c r="F564" s="504"/>
      <c r="G564" s="505"/>
      <c r="H564" s="506"/>
      <c r="I564" s="494">
        <f t="shared" si="95"/>
        <v>0</v>
      </c>
      <c r="J564" s="335">
        <f t="shared" si="96"/>
        <v>0</v>
      </c>
      <c r="K564" s="507"/>
      <c r="L564" s="507"/>
      <c r="M564" s="337">
        <f t="shared" si="88"/>
        <v>0</v>
      </c>
      <c r="N564" s="507"/>
      <c r="O564" s="338">
        <f t="shared" si="91"/>
        <v>0</v>
      </c>
      <c r="P564" s="339">
        <f t="shared" si="92"/>
        <v>0</v>
      </c>
      <c r="Q564" s="339">
        <f t="shared" si="93"/>
        <v>0</v>
      </c>
      <c r="R564" s="340">
        <f t="shared" si="94"/>
        <v>0</v>
      </c>
      <c r="S564" s="296">
        <f>IF('8. Wage Rate Penalty'!D564="s",0,IF(J564="N/A; Not eligible, do not fill in remaining columns---&gt;",0,IF(O564="Yes",0,(Q564*R564*'1. General Input'!$D$10))))</f>
        <v>0</v>
      </c>
      <c r="T564" s="269">
        <f>IF('8. Wage Rate Penalty'!D564="H",0,'8. Wage Rate Penalty'!Q564*'1. General Input'!$D$10/52)</f>
        <v>0</v>
      </c>
      <c r="U564" s="271">
        <f t="shared" si="90"/>
        <v>0</v>
      </c>
      <c r="AC564" s="277">
        <f t="shared" si="87"/>
        <v>0</v>
      </c>
    </row>
    <row r="565" spans="1:29" hidden="1" x14ac:dyDescent="0.25">
      <c r="A565" s="265">
        <f t="shared" si="89"/>
        <v>549</v>
      </c>
      <c r="B565" s="501"/>
      <c r="C565" s="502"/>
      <c r="D565" s="502"/>
      <c r="E565" s="507"/>
      <c r="F565" s="504"/>
      <c r="G565" s="505"/>
      <c r="H565" s="506"/>
      <c r="I565" s="494">
        <f t="shared" si="95"/>
        <v>0</v>
      </c>
      <c r="J565" s="335">
        <f t="shared" si="96"/>
        <v>0</v>
      </c>
      <c r="K565" s="507"/>
      <c r="L565" s="507"/>
      <c r="M565" s="337">
        <f t="shared" si="88"/>
        <v>0</v>
      </c>
      <c r="N565" s="507"/>
      <c r="O565" s="338">
        <f t="shared" si="91"/>
        <v>0</v>
      </c>
      <c r="P565" s="339">
        <f t="shared" si="92"/>
        <v>0</v>
      </c>
      <c r="Q565" s="339">
        <f t="shared" si="93"/>
        <v>0</v>
      </c>
      <c r="R565" s="340">
        <f t="shared" si="94"/>
        <v>0</v>
      </c>
      <c r="S565" s="296">
        <f>IF('8. Wage Rate Penalty'!D565="s",0,IF(J565="N/A; Not eligible, do not fill in remaining columns---&gt;",0,IF(O565="Yes",0,(Q565*R565*'1. General Input'!$D$10))))</f>
        <v>0</v>
      </c>
      <c r="T565" s="269">
        <f>IF('8. Wage Rate Penalty'!D565="H",0,'8. Wage Rate Penalty'!Q565*'1. General Input'!$D$10/52)</f>
        <v>0</v>
      </c>
      <c r="U565" s="271">
        <f t="shared" si="90"/>
        <v>0</v>
      </c>
      <c r="AC565" s="277">
        <f t="shared" si="87"/>
        <v>0</v>
      </c>
    </row>
    <row r="566" spans="1:29" hidden="1" x14ac:dyDescent="0.25">
      <c r="A566" s="265">
        <f t="shared" si="89"/>
        <v>550</v>
      </c>
      <c r="B566" s="501"/>
      <c r="C566" s="502"/>
      <c r="D566" s="502"/>
      <c r="E566" s="507"/>
      <c r="F566" s="504"/>
      <c r="G566" s="505"/>
      <c r="H566" s="506"/>
      <c r="I566" s="494">
        <f t="shared" si="95"/>
        <v>0</v>
      </c>
      <c r="J566" s="335">
        <f t="shared" si="96"/>
        <v>0</v>
      </c>
      <c r="K566" s="507"/>
      <c r="L566" s="507"/>
      <c r="M566" s="337">
        <f t="shared" si="88"/>
        <v>0</v>
      </c>
      <c r="N566" s="507"/>
      <c r="O566" s="338">
        <f t="shared" si="91"/>
        <v>0</v>
      </c>
      <c r="P566" s="339">
        <f t="shared" si="92"/>
        <v>0</v>
      </c>
      <c r="Q566" s="339">
        <f t="shared" si="93"/>
        <v>0</v>
      </c>
      <c r="R566" s="340">
        <f t="shared" si="94"/>
        <v>0</v>
      </c>
      <c r="S566" s="296">
        <f>IF('8. Wage Rate Penalty'!D566="s",0,IF(J566="N/A; Not eligible, do not fill in remaining columns---&gt;",0,IF(O566="Yes",0,(Q566*R566*'1. General Input'!$D$10))))</f>
        <v>0</v>
      </c>
      <c r="T566" s="269">
        <f>IF('8. Wage Rate Penalty'!D566="H",0,'8. Wage Rate Penalty'!Q566*'1. General Input'!$D$10/52)</f>
        <v>0</v>
      </c>
      <c r="U566" s="271">
        <f t="shared" si="90"/>
        <v>0</v>
      </c>
      <c r="AC566" s="277">
        <f t="shared" si="87"/>
        <v>0</v>
      </c>
    </row>
    <row r="567" spans="1:29" hidden="1" x14ac:dyDescent="0.25">
      <c r="A567" s="265">
        <f t="shared" si="89"/>
        <v>551</v>
      </c>
      <c r="B567" s="501"/>
      <c r="C567" s="502"/>
      <c r="D567" s="502"/>
      <c r="E567" s="507"/>
      <c r="F567" s="504"/>
      <c r="G567" s="505"/>
      <c r="H567" s="506"/>
      <c r="I567" s="494">
        <f t="shared" si="95"/>
        <v>0</v>
      </c>
      <c r="J567" s="335">
        <f t="shared" si="96"/>
        <v>0</v>
      </c>
      <c r="K567" s="507"/>
      <c r="L567" s="507"/>
      <c r="M567" s="337">
        <f t="shared" si="88"/>
        <v>0</v>
      </c>
      <c r="N567" s="507"/>
      <c r="O567" s="338">
        <f t="shared" si="91"/>
        <v>0</v>
      </c>
      <c r="P567" s="339">
        <f t="shared" si="92"/>
        <v>0</v>
      </c>
      <c r="Q567" s="339">
        <f t="shared" si="93"/>
        <v>0</v>
      </c>
      <c r="R567" s="340">
        <f t="shared" si="94"/>
        <v>0</v>
      </c>
      <c r="S567" s="296">
        <f>IF('8. Wage Rate Penalty'!D567="s",0,IF(J567="N/A; Not eligible, do not fill in remaining columns---&gt;",0,IF(O567="Yes",0,(Q567*R567*'1. General Input'!$D$10))))</f>
        <v>0</v>
      </c>
      <c r="T567" s="269">
        <f>IF('8. Wage Rate Penalty'!D567="H",0,'8. Wage Rate Penalty'!Q567*'1. General Input'!$D$10/52)</f>
        <v>0</v>
      </c>
      <c r="U567" s="271">
        <f t="shared" si="90"/>
        <v>0</v>
      </c>
      <c r="AC567" s="277">
        <f t="shared" si="87"/>
        <v>0</v>
      </c>
    </row>
    <row r="568" spans="1:29" hidden="1" x14ac:dyDescent="0.25">
      <c r="A568" s="265">
        <f t="shared" si="89"/>
        <v>552</v>
      </c>
      <c r="B568" s="501"/>
      <c r="C568" s="502"/>
      <c r="D568" s="502"/>
      <c r="E568" s="507"/>
      <c r="F568" s="504"/>
      <c r="G568" s="505"/>
      <c r="H568" s="506"/>
      <c r="I568" s="494">
        <f t="shared" si="95"/>
        <v>0</v>
      </c>
      <c r="J568" s="335">
        <f t="shared" si="96"/>
        <v>0</v>
      </c>
      <c r="K568" s="507"/>
      <c r="L568" s="507"/>
      <c r="M568" s="337">
        <f t="shared" si="88"/>
        <v>0</v>
      </c>
      <c r="N568" s="507"/>
      <c r="O568" s="338">
        <f t="shared" si="91"/>
        <v>0</v>
      </c>
      <c r="P568" s="339">
        <f t="shared" si="92"/>
        <v>0</v>
      </c>
      <c r="Q568" s="339">
        <f t="shared" si="93"/>
        <v>0</v>
      </c>
      <c r="R568" s="340">
        <f t="shared" si="94"/>
        <v>0</v>
      </c>
      <c r="S568" s="296">
        <f>IF('8. Wage Rate Penalty'!D568="s",0,IF(J568="N/A; Not eligible, do not fill in remaining columns---&gt;",0,IF(O568="Yes",0,(Q568*R568*'1. General Input'!$D$10))))</f>
        <v>0</v>
      </c>
      <c r="T568" s="269">
        <f>IF('8. Wage Rate Penalty'!D568="H",0,'8. Wage Rate Penalty'!Q568*'1. General Input'!$D$10/52)</f>
        <v>0</v>
      </c>
      <c r="U568" s="271">
        <f t="shared" si="90"/>
        <v>0</v>
      </c>
      <c r="AC568" s="277">
        <f t="shared" si="87"/>
        <v>0</v>
      </c>
    </row>
    <row r="569" spans="1:29" hidden="1" x14ac:dyDescent="0.25">
      <c r="A569" s="265">
        <f t="shared" si="89"/>
        <v>553</v>
      </c>
      <c r="B569" s="501"/>
      <c r="C569" s="502"/>
      <c r="D569" s="502"/>
      <c r="E569" s="507"/>
      <c r="F569" s="504"/>
      <c r="G569" s="505"/>
      <c r="H569" s="506"/>
      <c r="I569" s="494">
        <f t="shared" si="95"/>
        <v>0</v>
      </c>
      <c r="J569" s="335">
        <f t="shared" si="96"/>
        <v>0</v>
      </c>
      <c r="K569" s="507"/>
      <c r="L569" s="507"/>
      <c r="M569" s="337">
        <f t="shared" si="88"/>
        <v>0</v>
      </c>
      <c r="N569" s="507"/>
      <c r="O569" s="338">
        <f t="shared" si="91"/>
        <v>0</v>
      </c>
      <c r="P569" s="339">
        <f t="shared" si="92"/>
        <v>0</v>
      </c>
      <c r="Q569" s="339">
        <f t="shared" si="93"/>
        <v>0</v>
      </c>
      <c r="R569" s="340">
        <f t="shared" si="94"/>
        <v>0</v>
      </c>
      <c r="S569" s="296">
        <f>IF('8. Wage Rate Penalty'!D569="s",0,IF(J569="N/A; Not eligible, do not fill in remaining columns---&gt;",0,IF(O569="Yes",0,(Q569*R569*'1. General Input'!$D$10))))</f>
        <v>0</v>
      </c>
      <c r="T569" s="269">
        <f>IF('8. Wage Rate Penalty'!D569="H",0,'8. Wage Rate Penalty'!Q569*'1. General Input'!$D$10/52)</f>
        <v>0</v>
      </c>
      <c r="U569" s="271">
        <f t="shared" si="90"/>
        <v>0</v>
      </c>
      <c r="AC569" s="277">
        <f t="shared" si="87"/>
        <v>0</v>
      </c>
    </row>
    <row r="570" spans="1:29" hidden="1" x14ac:dyDescent="0.25">
      <c r="A570" s="265">
        <f t="shared" si="89"/>
        <v>554</v>
      </c>
      <c r="B570" s="501"/>
      <c r="C570" s="502"/>
      <c r="D570" s="502"/>
      <c r="E570" s="507"/>
      <c r="F570" s="504"/>
      <c r="G570" s="505"/>
      <c r="H570" s="506"/>
      <c r="I570" s="494">
        <f t="shared" si="95"/>
        <v>0</v>
      </c>
      <c r="J570" s="335">
        <f t="shared" si="96"/>
        <v>0</v>
      </c>
      <c r="K570" s="507"/>
      <c r="L570" s="507"/>
      <c r="M570" s="337">
        <f t="shared" si="88"/>
        <v>0</v>
      </c>
      <c r="N570" s="507"/>
      <c r="O570" s="338">
        <f t="shared" si="91"/>
        <v>0</v>
      </c>
      <c r="P570" s="339">
        <f t="shared" si="92"/>
        <v>0</v>
      </c>
      <c r="Q570" s="339">
        <f t="shared" si="93"/>
        <v>0</v>
      </c>
      <c r="R570" s="340">
        <f t="shared" si="94"/>
        <v>0</v>
      </c>
      <c r="S570" s="296">
        <f>IF('8. Wage Rate Penalty'!D570="s",0,IF(J570="N/A; Not eligible, do not fill in remaining columns---&gt;",0,IF(O570="Yes",0,(Q570*R570*'1. General Input'!$D$10))))</f>
        <v>0</v>
      </c>
      <c r="T570" s="269">
        <f>IF('8. Wage Rate Penalty'!D570="H",0,'8. Wage Rate Penalty'!Q570*'1. General Input'!$D$10/52)</f>
        <v>0</v>
      </c>
      <c r="U570" s="271">
        <f t="shared" si="90"/>
        <v>0</v>
      </c>
      <c r="AC570" s="277">
        <f t="shared" si="87"/>
        <v>0</v>
      </c>
    </row>
    <row r="571" spans="1:29" hidden="1" x14ac:dyDescent="0.25">
      <c r="A571" s="265">
        <f t="shared" si="89"/>
        <v>555</v>
      </c>
      <c r="B571" s="501"/>
      <c r="C571" s="502"/>
      <c r="D571" s="502"/>
      <c r="E571" s="507"/>
      <c r="F571" s="504"/>
      <c r="G571" s="505"/>
      <c r="H571" s="506"/>
      <c r="I571" s="494">
        <f t="shared" si="95"/>
        <v>0</v>
      </c>
      <c r="J571" s="335">
        <f t="shared" si="96"/>
        <v>0</v>
      </c>
      <c r="K571" s="507"/>
      <c r="L571" s="507"/>
      <c r="M571" s="337">
        <f t="shared" si="88"/>
        <v>0</v>
      </c>
      <c r="N571" s="507"/>
      <c r="O571" s="338">
        <f t="shared" si="91"/>
        <v>0</v>
      </c>
      <c r="P571" s="339">
        <f t="shared" si="92"/>
        <v>0</v>
      </c>
      <c r="Q571" s="339">
        <f t="shared" si="93"/>
        <v>0</v>
      </c>
      <c r="R571" s="340">
        <f t="shared" si="94"/>
        <v>0</v>
      </c>
      <c r="S571" s="296">
        <f>IF('8. Wage Rate Penalty'!D571="s",0,IF(J571="N/A; Not eligible, do not fill in remaining columns---&gt;",0,IF(O571="Yes",0,(Q571*R571*'1. General Input'!$D$10))))</f>
        <v>0</v>
      </c>
      <c r="T571" s="269">
        <f>IF('8. Wage Rate Penalty'!D571="H",0,'8. Wage Rate Penalty'!Q571*'1. General Input'!$D$10/52)</f>
        <v>0</v>
      </c>
      <c r="U571" s="271">
        <f t="shared" si="90"/>
        <v>0</v>
      </c>
      <c r="AC571" s="277">
        <f t="shared" si="87"/>
        <v>0</v>
      </c>
    </row>
    <row r="572" spans="1:29" hidden="1" x14ac:dyDescent="0.25">
      <c r="A572" s="265">
        <f t="shared" si="89"/>
        <v>556</v>
      </c>
      <c r="B572" s="501"/>
      <c r="C572" s="502"/>
      <c r="D572" s="502"/>
      <c r="E572" s="507"/>
      <c r="F572" s="504"/>
      <c r="G572" s="505"/>
      <c r="H572" s="506"/>
      <c r="I572" s="494">
        <f t="shared" si="95"/>
        <v>0</v>
      </c>
      <c r="J572" s="335">
        <f t="shared" si="96"/>
        <v>0</v>
      </c>
      <c r="K572" s="507"/>
      <c r="L572" s="507"/>
      <c r="M572" s="337">
        <f t="shared" si="88"/>
        <v>0</v>
      </c>
      <c r="N572" s="507"/>
      <c r="O572" s="338">
        <f t="shared" si="91"/>
        <v>0</v>
      </c>
      <c r="P572" s="339">
        <f t="shared" si="92"/>
        <v>0</v>
      </c>
      <c r="Q572" s="339">
        <f t="shared" si="93"/>
        <v>0</v>
      </c>
      <c r="R572" s="340">
        <f t="shared" si="94"/>
        <v>0</v>
      </c>
      <c r="S572" s="296">
        <f>IF('8. Wage Rate Penalty'!D572="s",0,IF(J572="N/A; Not eligible, do not fill in remaining columns---&gt;",0,IF(O572="Yes",0,(Q572*R572*'1. General Input'!$D$10))))</f>
        <v>0</v>
      </c>
      <c r="T572" s="269">
        <f>IF('8. Wage Rate Penalty'!D572="H",0,'8. Wage Rate Penalty'!Q572*'1. General Input'!$D$10/52)</f>
        <v>0</v>
      </c>
      <c r="U572" s="271">
        <f t="shared" si="90"/>
        <v>0</v>
      </c>
      <c r="AC572" s="277">
        <f t="shared" si="87"/>
        <v>0</v>
      </c>
    </row>
    <row r="573" spans="1:29" hidden="1" x14ac:dyDescent="0.25">
      <c r="A573" s="265">
        <f t="shared" si="89"/>
        <v>557</v>
      </c>
      <c r="B573" s="501"/>
      <c r="C573" s="502"/>
      <c r="D573" s="502"/>
      <c r="E573" s="507"/>
      <c r="F573" s="504"/>
      <c r="G573" s="505"/>
      <c r="H573" s="506"/>
      <c r="I573" s="494">
        <f t="shared" si="95"/>
        <v>0</v>
      </c>
      <c r="J573" s="335">
        <f t="shared" si="96"/>
        <v>0</v>
      </c>
      <c r="K573" s="507"/>
      <c r="L573" s="507"/>
      <c r="M573" s="337">
        <f t="shared" si="88"/>
        <v>0</v>
      </c>
      <c r="N573" s="507"/>
      <c r="O573" s="338">
        <f t="shared" si="91"/>
        <v>0</v>
      </c>
      <c r="P573" s="339">
        <f t="shared" si="92"/>
        <v>0</v>
      </c>
      <c r="Q573" s="339">
        <f t="shared" si="93"/>
        <v>0</v>
      </c>
      <c r="R573" s="340">
        <f t="shared" si="94"/>
        <v>0</v>
      </c>
      <c r="S573" s="296">
        <f>IF('8. Wage Rate Penalty'!D573="s",0,IF(J573="N/A; Not eligible, do not fill in remaining columns---&gt;",0,IF(O573="Yes",0,(Q573*R573*'1. General Input'!$D$10))))</f>
        <v>0</v>
      </c>
      <c r="T573" s="269">
        <f>IF('8. Wage Rate Penalty'!D573="H",0,'8. Wage Rate Penalty'!Q573*'1. General Input'!$D$10/52)</f>
        <v>0</v>
      </c>
      <c r="U573" s="271">
        <f t="shared" si="90"/>
        <v>0</v>
      </c>
      <c r="AC573" s="277">
        <f t="shared" si="87"/>
        <v>0</v>
      </c>
    </row>
    <row r="574" spans="1:29" hidden="1" x14ac:dyDescent="0.25">
      <c r="A574" s="265">
        <f t="shared" si="89"/>
        <v>558</v>
      </c>
      <c r="B574" s="501"/>
      <c r="C574" s="502"/>
      <c r="D574" s="502"/>
      <c r="E574" s="507"/>
      <c r="F574" s="504"/>
      <c r="G574" s="505"/>
      <c r="H574" s="506"/>
      <c r="I574" s="494">
        <f t="shared" si="95"/>
        <v>0</v>
      </c>
      <c r="J574" s="335">
        <f t="shared" si="96"/>
        <v>0</v>
      </c>
      <c r="K574" s="507"/>
      <c r="L574" s="507"/>
      <c r="M574" s="337">
        <f t="shared" si="88"/>
        <v>0</v>
      </c>
      <c r="N574" s="507"/>
      <c r="O574" s="338">
        <f t="shared" si="91"/>
        <v>0</v>
      </c>
      <c r="P574" s="339">
        <f t="shared" si="92"/>
        <v>0</v>
      </c>
      <c r="Q574" s="339">
        <f t="shared" si="93"/>
        <v>0</v>
      </c>
      <c r="R574" s="340">
        <f t="shared" si="94"/>
        <v>0</v>
      </c>
      <c r="S574" s="296">
        <f>IF('8. Wage Rate Penalty'!D574="s",0,IF(J574="N/A; Not eligible, do not fill in remaining columns---&gt;",0,IF(O574="Yes",0,(Q574*R574*'1. General Input'!$D$10))))</f>
        <v>0</v>
      </c>
      <c r="T574" s="269">
        <f>IF('8. Wage Rate Penalty'!D574="H",0,'8. Wage Rate Penalty'!Q574*'1. General Input'!$D$10/52)</f>
        <v>0</v>
      </c>
      <c r="U574" s="271">
        <f t="shared" si="90"/>
        <v>0</v>
      </c>
      <c r="AC574" s="277">
        <f t="shared" si="87"/>
        <v>0</v>
      </c>
    </row>
    <row r="575" spans="1:29" hidden="1" x14ac:dyDescent="0.25">
      <c r="A575" s="265">
        <f t="shared" si="89"/>
        <v>559</v>
      </c>
      <c r="B575" s="501"/>
      <c r="C575" s="502"/>
      <c r="D575" s="502"/>
      <c r="E575" s="507"/>
      <c r="F575" s="504"/>
      <c r="G575" s="505"/>
      <c r="H575" s="506"/>
      <c r="I575" s="494">
        <f t="shared" si="95"/>
        <v>0</v>
      </c>
      <c r="J575" s="335">
        <f t="shared" si="96"/>
        <v>0</v>
      </c>
      <c r="K575" s="507"/>
      <c r="L575" s="507"/>
      <c r="M575" s="337">
        <f t="shared" si="88"/>
        <v>0</v>
      </c>
      <c r="N575" s="507"/>
      <c r="O575" s="338">
        <f t="shared" si="91"/>
        <v>0</v>
      </c>
      <c r="P575" s="339">
        <f t="shared" si="92"/>
        <v>0</v>
      </c>
      <c r="Q575" s="339">
        <f t="shared" si="93"/>
        <v>0</v>
      </c>
      <c r="R575" s="340">
        <f t="shared" si="94"/>
        <v>0</v>
      </c>
      <c r="S575" s="296">
        <f>IF('8. Wage Rate Penalty'!D575="s",0,IF(J575="N/A; Not eligible, do not fill in remaining columns---&gt;",0,IF(O575="Yes",0,(Q575*R575*'1. General Input'!$D$10))))</f>
        <v>0</v>
      </c>
      <c r="T575" s="269">
        <f>IF('8. Wage Rate Penalty'!D575="H",0,'8. Wage Rate Penalty'!Q575*'1. General Input'!$D$10/52)</f>
        <v>0</v>
      </c>
      <c r="U575" s="271">
        <f t="shared" si="90"/>
        <v>0</v>
      </c>
      <c r="AC575" s="277">
        <f t="shared" si="87"/>
        <v>0</v>
      </c>
    </row>
    <row r="576" spans="1:29" hidden="1" x14ac:dyDescent="0.25">
      <c r="A576" s="265">
        <f t="shared" si="89"/>
        <v>560</v>
      </c>
      <c r="B576" s="501"/>
      <c r="C576" s="502"/>
      <c r="D576" s="502"/>
      <c r="E576" s="507"/>
      <c r="F576" s="504"/>
      <c r="G576" s="505"/>
      <c r="H576" s="506"/>
      <c r="I576" s="494">
        <f t="shared" si="95"/>
        <v>0</v>
      </c>
      <c r="J576" s="335">
        <f t="shared" si="96"/>
        <v>0</v>
      </c>
      <c r="K576" s="507"/>
      <c r="L576" s="507"/>
      <c r="M576" s="337">
        <f t="shared" si="88"/>
        <v>0</v>
      </c>
      <c r="N576" s="507"/>
      <c r="O576" s="338">
        <f t="shared" si="91"/>
        <v>0</v>
      </c>
      <c r="P576" s="339">
        <f t="shared" si="92"/>
        <v>0</v>
      </c>
      <c r="Q576" s="339">
        <f t="shared" si="93"/>
        <v>0</v>
      </c>
      <c r="R576" s="340">
        <f t="shared" si="94"/>
        <v>0</v>
      </c>
      <c r="S576" s="296">
        <f>IF('8. Wage Rate Penalty'!D576="s",0,IF(J576="N/A; Not eligible, do not fill in remaining columns---&gt;",0,IF(O576="Yes",0,(Q576*R576*'1. General Input'!$D$10))))</f>
        <v>0</v>
      </c>
      <c r="T576" s="269">
        <f>IF('8. Wage Rate Penalty'!D576="H",0,'8. Wage Rate Penalty'!Q576*'1. General Input'!$D$10/52)</f>
        <v>0</v>
      </c>
      <c r="U576" s="271">
        <f t="shared" si="90"/>
        <v>0</v>
      </c>
      <c r="AC576" s="277">
        <f t="shared" si="87"/>
        <v>0</v>
      </c>
    </row>
    <row r="577" spans="1:29" hidden="1" x14ac:dyDescent="0.25">
      <c r="A577" s="265">
        <f t="shared" si="89"/>
        <v>561</v>
      </c>
      <c r="B577" s="501"/>
      <c r="C577" s="502"/>
      <c r="D577" s="502"/>
      <c r="E577" s="507"/>
      <c r="F577" s="504"/>
      <c r="G577" s="505"/>
      <c r="H577" s="506"/>
      <c r="I577" s="494">
        <f t="shared" si="95"/>
        <v>0</v>
      </c>
      <c r="J577" s="335">
        <f t="shared" si="96"/>
        <v>0</v>
      </c>
      <c r="K577" s="507"/>
      <c r="L577" s="507"/>
      <c r="M577" s="337">
        <f t="shared" si="88"/>
        <v>0</v>
      </c>
      <c r="N577" s="507"/>
      <c r="O577" s="338">
        <f t="shared" si="91"/>
        <v>0</v>
      </c>
      <c r="P577" s="339">
        <f t="shared" si="92"/>
        <v>0</v>
      </c>
      <c r="Q577" s="339">
        <f t="shared" si="93"/>
        <v>0</v>
      </c>
      <c r="R577" s="340">
        <f t="shared" si="94"/>
        <v>0</v>
      </c>
      <c r="S577" s="296">
        <f>IF('8. Wage Rate Penalty'!D577="s",0,IF(J577="N/A; Not eligible, do not fill in remaining columns---&gt;",0,IF(O577="Yes",0,(Q577*R577*'1. General Input'!$D$10))))</f>
        <v>0</v>
      </c>
      <c r="T577" s="269">
        <f>IF('8. Wage Rate Penalty'!D577="H",0,'8. Wage Rate Penalty'!Q577*'1. General Input'!$D$10/52)</f>
        <v>0</v>
      </c>
      <c r="U577" s="271">
        <f t="shared" si="90"/>
        <v>0</v>
      </c>
      <c r="AC577" s="277">
        <f t="shared" si="87"/>
        <v>0</v>
      </c>
    </row>
    <row r="578" spans="1:29" hidden="1" x14ac:dyDescent="0.25">
      <c r="A578" s="265">
        <f t="shared" si="89"/>
        <v>562</v>
      </c>
      <c r="B578" s="501"/>
      <c r="C578" s="502"/>
      <c r="D578" s="502"/>
      <c r="E578" s="507"/>
      <c r="F578" s="504"/>
      <c r="G578" s="505"/>
      <c r="H578" s="506"/>
      <c r="I578" s="494">
        <f t="shared" si="95"/>
        <v>0</v>
      </c>
      <c r="J578" s="335">
        <f t="shared" si="96"/>
        <v>0</v>
      </c>
      <c r="K578" s="507"/>
      <c r="L578" s="507"/>
      <c r="M578" s="337">
        <f t="shared" si="88"/>
        <v>0</v>
      </c>
      <c r="N578" s="507"/>
      <c r="O578" s="338">
        <f t="shared" si="91"/>
        <v>0</v>
      </c>
      <c r="P578" s="339">
        <f t="shared" si="92"/>
        <v>0</v>
      </c>
      <c r="Q578" s="339">
        <f t="shared" si="93"/>
        <v>0</v>
      </c>
      <c r="R578" s="340">
        <f t="shared" si="94"/>
        <v>0</v>
      </c>
      <c r="S578" s="296">
        <f>IF('8. Wage Rate Penalty'!D578="s",0,IF(J578="N/A; Not eligible, do not fill in remaining columns---&gt;",0,IF(O578="Yes",0,(Q578*R578*'1. General Input'!$D$10))))</f>
        <v>0</v>
      </c>
      <c r="T578" s="269">
        <f>IF('8. Wage Rate Penalty'!D578="H",0,'8. Wage Rate Penalty'!Q578*'1. General Input'!$D$10/52)</f>
        <v>0</v>
      </c>
      <c r="U578" s="271">
        <f t="shared" si="90"/>
        <v>0</v>
      </c>
      <c r="AC578" s="277">
        <f t="shared" si="87"/>
        <v>0</v>
      </c>
    </row>
    <row r="579" spans="1:29" hidden="1" x14ac:dyDescent="0.25">
      <c r="A579" s="265">
        <f t="shared" si="89"/>
        <v>563</v>
      </c>
      <c r="B579" s="501"/>
      <c r="C579" s="502"/>
      <c r="D579" s="502"/>
      <c r="E579" s="507"/>
      <c r="F579" s="504"/>
      <c r="G579" s="505"/>
      <c r="H579" s="506"/>
      <c r="I579" s="494">
        <f t="shared" si="95"/>
        <v>0</v>
      </c>
      <c r="J579" s="335">
        <f t="shared" si="96"/>
        <v>0</v>
      </c>
      <c r="K579" s="507"/>
      <c r="L579" s="507"/>
      <c r="M579" s="337">
        <f t="shared" si="88"/>
        <v>0</v>
      </c>
      <c r="N579" s="507"/>
      <c r="O579" s="338">
        <f t="shared" si="91"/>
        <v>0</v>
      </c>
      <c r="P579" s="339">
        <f t="shared" si="92"/>
        <v>0</v>
      </c>
      <c r="Q579" s="339">
        <f t="shared" si="93"/>
        <v>0</v>
      </c>
      <c r="R579" s="340">
        <f t="shared" si="94"/>
        <v>0</v>
      </c>
      <c r="S579" s="296">
        <f>IF('8. Wage Rate Penalty'!D579="s",0,IF(J579="N/A; Not eligible, do not fill in remaining columns---&gt;",0,IF(O579="Yes",0,(Q579*R579*'1. General Input'!$D$10))))</f>
        <v>0</v>
      </c>
      <c r="T579" s="269">
        <f>IF('8. Wage Rate Penalty'!D579="H",0,'8. Wage Rate Penalty'!Q579*'1. General Input'!$D$10/52)</f>
        <v>0</v>
      </c>
      <c r="U579" s="271">
        <f t="shared" si="90"/>
        <v>0</v>
      </c>
      <c r="AC579" s="277">
        <f t="shared" si="87"/>
        <v>0</v>
      </c>
    </row>
    <row r="580" spans="1:29" hidden="1" x14ac:dyDescent="0.25">
      <c r="A580" s="265">
        <f t="shared" si="89"/>
        <v>564</v>
      </c>
      <c r="B580" s="501"/>
      <c r="C580" s="502"/>
      <c r="D580" s="502"/>
      <c r="E580" s="507"/>
      <c r="F580" s="504"/>
      <c r="G580" s="505"/>
      <c r="H580" s="506"/>
      <c r="I580" s="494">
        <f t="shared" si="95"/>
        <v>0</v>
      </c>
      <c r="J580" s="335">
        <f t="shared" si="96"/>
        <v>0</v>
      </c>
      <c r="K580" s="507"/>
      <c r="L580" s="507"/>
      <c r="M580" s="337">
        <f t="shared" si="88"/>
        <v>0</v>
      </c>
      <c r="N580" s="507"/>
      <c r="O580" s="338">
        <f t="shared" si="91"/>
        <v>0</v>
      </c>
      <c r="P580" s="339">
        <f t="shared" si="92"/>
        <v>0</v>
      </c>
      <c r="Q580" s="339">
        <f t="shared" si="93"/>
        <v>0</v>
      </c>
      <c r="R580" s="340">
        <f t="shared" si="94"/>
        <v>0</v>
      </c>
      <c r="S580" s="296">
        <f>IF('8. Wage Rate Penalty'!D580="s",0,IF(J580="N/A; Not eligible, do not fill in remaining columns---&gt;",0,IF(O580="Yes",0,(Q580*R580*'1. General Input'!$D$10))))</f>
        <v>0</v>
      </c>
      <c r="T580" s="269">
        <f>IF('8. Wage Rate Penalty'!D580="H",0,'8. Wage Rate Penalty'!Q580*'1. General Input'!$D$10/52)</f>
        <v>0</v>
      </c>
      <c r="U580" s="271">
        <f t="shared" si="90"/>
        <v>0</v>
      </c>
      <c r="AC580" s="277">
        <f t="shared" si="87"/>
        <v>0</v>
      </c>
    </row>
    <row r="581" spans="1:29" hidden="1" x14ac:dyDescent="0.25">
      <c r="A581" s="265">
        <f t="shared" si="89"/>
        <v>565</v>
      </c>
      <c r="B581" s="501"/>
      <c r="C581" s="502"/>
      <c r="D581" s="502"/>
      <c r="E581" s="507"/>
      <c r="F581" s="504"/>
      <c r="G581" s="505"/>
      <c r="H581" s="506"/>
      <c r="I581" s="494">
        <f t="shared" si="95"/>
        <v>0</v>
      </c>
      <c r="J581" s="335">
        <f t="shared" si="96"/>
        <v>0</v>
      </c>
      <c r="K581" s="507"/>
      <c r="L581" s="507"/>
      <c r="M581" s="337">
        <f t="shared" si="88"/>
        <v>0</v>
      </c>
      <c r="N581" s="507"/>
      <c r="O581" s="338">
        <f t="shared" si="91"/>
        <v>0</v>
      </c>
      <c r="P581" s="339">
        <f t="shared" si="92"/>
        <v>0</v>
      </c>
      <c r="Q581" s="339">
        <f t="shared" si="93"/>
        <v>0</v>
      </c>
      <c r="R581" s="340">
        <f t="shared" si="94"/>
        <v>0</v>
      </c>
      <c r="S581" s="296">
        <f>IF('8. Wage Rate Penalty'!D581="s",0,IF(J581="N/A; Not eligible, do not fill in remaining columns---&gt;",0,IF(O581="Yes",0,(Q581*R581*'1. General Input'!$D$10))))</f>
        <v>0</v>
      </c>
      <c r="T581" s="269">
        <f>IF('8. Wage Rate Penalty'!D581="H",0,'8. Wage Rate Penalty'!Q581*'1. General Input'!$D$10/52)</f>
        <v>0</v>
      </c>
      <c r="U581" s="271">
        <f t="shared" si="90"/>
        <v>0</v>
      </c>
      <c r="AC581" s="277">
        <f t="shared" si="87"/>
        <v>0</v>
      </c>
    </row>
    <row r="582" spans="1:29" hidden="1" x14ac:dyDescent="0.25">
      <c r="A582" s="265">
        <f t="shared" si="89"/>
        <v>566</v>
      </c>
      <c r="B582" s="501"/>
      <c r="C582" s="502"/>
      <c r="D582" s="502"/>
      <c r="E582" s="507"/>
      <c r="F582" s="504"/>
      <c r="G582" s="505"/>
      <c r="H582" s="506"/>
      <c r="I582" s="494">
        <f t="shared" si="95"/>
        <v>0</v>
      </c>
      <c r="J582" s="335">
        <f t="shared" si="96"/>
        <v>0</v>
      </c>
      <c r="K582" s="507"/>
      <c r="L582" s="507"/>
      <c r="M582" s="337">
        <f t="shared" si="88"/>
        <v>0</v>
      </c>
      <c r="N582" s="507"/>
      <c r="O582" s="338">
        <f t="shared" si="91"/>
        <v>0</v>
      </c>
      <c r="P582" s="339">
        <f t="shared" si="92"/>
        <v>0</v>
      </c>
      <c r="Q582" s="339">
        <f t="shared" si="93"/>
        <v>0</v>
      </c>
      <c r="R582" s="340">
        <f t="shared" si="94"/>
        <v>0</v>
      </c>
      <c r="S582" s="296">
        <f>IF('8. Wage Rate Penalty'!D582="s",0,IF(J582="N/A; Not eligible, do not fill in remaining columns---&gt;",0,IF(O582="Yes",0,(Q582*R582*'1. General Input'!$D$10))))</f>
        <v>0</v>
      </c>
      <c r="T582" s="269">
        <f>IF('8. Wage Rate Penalty'!D582="H",0,'8. Wage Rate Penalty'!Q582*'1. General Input'!$D$10/52)</f>
        <v>0</v>
      </c>
      <c r="U582" s="271">
        <f t="shared" si="90"/>
        <v>0</v>
      </c>
      <c r="AC582" s="277">
        <f t="shared" si="87"/>
        <v>0</v>
      </c>
    </row>
    <row r="583" spans="1:29" hidden="1" x14ac:dyDescent="0.25">
      <c r="A583" s="265">
        <f t="shared" si="89"/>
        <v>567</v>
      </c>
      <c r="B583" s="501"/>
      <c r="C583" s="502"/>
      <c r="D583" s="502"/>
      <c r="E583" s="507"/>
      <c r="F583" s="504"/>
      <c r="G583" s="505"/>
      <c r="H583" s="506"/>
      <c r="I583" s="494">
        <f t="shared" si="95"/>
        <v>0</v>
      </c>
      <c r="J583" s="335">
        <f t="shared" si="96"/>
        <v>0</v>
      </c>
      <c r="K583" s="507"/>
      <c r="L583" s="507"/>
      <c r="M583" s="337">
        <f t="shared" si="88"/>
        <v>0</v>
      </c>
      <c r="N583" s="507"/>
      <c r="O583" s="338">
        <f t="shared" si="91"/>
        <v>0</v>
      </c>
      <c r="P583" s="339">
        <f t="shared" si="92"/>
        <v>0</v>
      </c>
      <c r="Q583" s="339">
        <f t="shared" si="93"/>
        <v>0</v>
      </c>
      <c r="R583" s="340">
        <f t="shared" si="94"/>
        <v>0</v>
      </c>
      <c r="S583" s="296">
        <f>IF('8. Wage Rate Penalty'!D583="s",0,IF(J583="N/A; Not eligible, do not fill in remaining columns---&gt;",0,IF(O583="Yes",0,(Q583*R583*'1. General Input'!$D$10))))</f>
        <v>0</v>
      </c>
      <c r="T583" s="269">
        <f>IF('8. Wage Rate Penalty'!D583="H",0,'8. Wage Rate Penalty'!Q583*'1. General Input'!$D$10/52)</f>
        <v>0</v>
      </c>
      <c r="U583" s="271">
        <f t="shared" si="90"/>
        <v>0</v>
      </c>
      <c r="AC583" s="277">
        <f t="shared" si="87"/>
        <v>0</v>
      </c>
    </row>
    <row r="584" spans="1:29" hidden="1" x14ac:dyDescent="0.25">
      <c r="A584" s="265">
        <f t="shared" si="89"/>
        <v>568</v>
      </c>
      <c r="B584" s="501"/>
      <c r="C584" s="502"/>
      <c r="D584" s="502"/>
      <c r="E584" s="507"/>
      <c r="F584" s="504"/>
      <c r="G584" s="505"/>
      <c r="H584" s="506"/>
      <c r="I584" s="494">
        <f t="shared" si="95"/>
        <v>0</v>
      </c>
      <c r="J584" s="335">
        <f t="shared" si="96"/>
        <v>0</v>
      </c>
      <c r="K584" s="507"/>
      <c r="L584" s="507"/>
      <c r="M584" s="337">
        <f t="shared" si="88"/>
        <v>0</v>
      </c>
      <c r="N584" s="507"/>
      <c r="O584" s="338">
        <f t="shared" si="91"/>
        <v>0</v>
      </c>
      <c r="P584" s="339">
        <f t="shared" si="92"/>
        <v>0</v>
      </c>
      <c r="Q584" s="339">
        <f t="shared" si="93"/>
        <v>0</v>
      </c>
      <c r="R584" s="340">
        <f t="shared" si="94"/>
        <v>0</v>
      </c>
      <c r="S584" s="296">
        <f>IF('8. Wage Rate Penalty'!D584="s",0,IF(J584="N/A; Not eligible, do not fill in remaining columns---&gt;",0,IF(O584="Yes",0,(Q584*R584*'1. General Input'!$D$10))))</f>
        <v>0</v>
      </c>
      <c r="T584" s="269">
        <f>IF('8. Wage Rate Penalty'!D584="H",0,'8. Wage Rate Penalty'!Q584*'1. General Input'!$D$10/52)</f>
        <v>0</v>
      </c>
      <c r="U584" s="271">
        <f t="shared" si="90"/>
        <v>0</v>
      </c>
      <c r="AC584" s="277">
        <f t="shared" si="87"/>
        <v>0</v>
      </c>
    </row>
    <row r="585" spans="1:29" hidden="1" x14ac:dyDescent="0.25">
      <c r="A585" s="265">
        <f t="shared" si="89"/>
        <v>569</v>
      </c>
      <c r="B585" s="501"/>
      <c r="C585" s="502"/>
      <c r="D585" s="502"/>
      <c r="E585" s="507"/>
      <c r="F585" s="504"/>
      <c r="G585" s="505"/>
      <c r="H585" s="506"/>
      <c r="I585" s="494">
        <f t="shared" si="95"/>
        <v>0</v>
      </c>
      <c r="J585" s="335">
        <f t="shared" si="96"/>
        <v>0</v>
      </c>
      <c r="K585" s="507"/>
      <c r="L585" s="507"/>
      <c r="M585" s="337">
        <f t="shared" si="88"/>
        <v>0</v>
      </c>
      <c r="N585" s="507"/>
      <c r="O585" s="338">
        <f t="shared" si="91"/>
        <v>0</v>
      </c>
      <c r="P585" s="339">
        <f t="shared" si="92"/>
        <v>0</v>
      </c>
      <c r="Q585" s="339">
        <f t="shared" si="93"/>
        <v>0</v>
      </c>
      <c r="R585" s="340">
        <f t="shared" si="94"/>
        <v>0</v>
      </c>
      <c r="S585" s="296">
        <f>IF('8. Wage Rate Penalty'!D585="s",0,IF(J585="N/A; Not eligible, do not fill in remaining columns---&gt;",0,IF(O585="Yes",0,(Q585*R585*'1. General Input'!$D$10))))</f>
        <v>0</v>
      </c>
      <c r="T585" s="269">
        <f>IF('8. Wage Rate Penalty'!D585="H",0,'8. Wage Rate Penalty'!Q585*'1. General Input'!$D$10/52)</f>
        <v>0</v>
      </c>
      <c r="U585" s="271">
        <f t="shared" si="90"/>
        <v>0</v>
      </c>
      <c r="AC585" s="277">
        <f t="shared" si="87"/>
        <v>0</v>
      </c>
    </row>
    <row r="586" spans="1:29" hidden="1" x14ac:dyDescent="0.25">
      <c r="A586" s="265">
        <f t="shared" si="89"/>
        <v>570</v>
      </c>
      <c r="B586" s="501"/>
      <c r="C586" s="502"/>
      <c r="D586" s="502"/>
      <c r="E586" s="507"/>
      <c r="F586" s="504"/>
      <c r="G586" s="505"/>
      <c r="H586" s="506"/>
      <c r="I586" s="494">
        <f t="shared" si="95"/>
        <v>0</v>
      </c>
      <c r="J586" s="335">
        <f t="shared" si="96"/>
        <v>0</v>
      </c>
      <c r="K586" s="507"/>
      <c r="L586" s="507"/>
      <c r="M586" s="337">
        <f t="shared" si="88"/>
        <v>0</v>
      </c>
      <c r="N586" s="507"/>
      <c r="O586" s="338">
        <f t="shared" si="91"/>
        <v>0</v>
      </c>
      <c r="P586" s="339">
        <f t="shared" si="92"/>
        <v>0</v>
      </c>
      <c r="Q586" s="339">
        <f t="shared" si="93"/>
        <v>0</v>
      </c>
      <c r="R586" s="340">
        <f t="shared" si="94"/>
        <v>0</v>
      </c>
      <c r="S586" s="296">
        <f>IF('8. Wage Rate Penalty'!D586="s",0,IF(J586="N/A; Not eligible, do not fill in remaining columns---&gt;",0,IF(O586="Yes",0,(Q586*R586*'1. General Input'!$D$10))))</f>
        <v>0</v>
      </c>
      <c r="T586" s="269">
        <f>IF('8. Wage Rate Penalty'!D586="H",0,'8. Wage Rate Penalty'!Q586*'1. General Input'!$D$10/52)</f>
        <v>0</v>
      </c>
      <c r="U586" s="271">
        <f t="shared" si="90"/>
        <v>0</v>
      </c>
      <c r="AC586" s="277">
        <f t="shared" si="87"/>
        <v>0</v>
      </c>
    </row>
    <row r="587" spans="1:29" hidden="1" x14ac:dyDescent="0.25">
      <c r="A587" s="265">
        <f t="shared" si="89"/>
        <v>571</v>
      </c>
      <c r="B587" s="501"/>
      <c r="C587" s="502"/>
      <c r="D587" s="502"/>
      <c r="E587" s="507"/>
      <c r="F587" s="504"/>
      <c r="G587" s="505"/>
      <c r="H587" s="506"/>
      <c r="I587" s="494">
        <f t="shared" si="95"/>
        <v>0</v>
      </c>
      <c r="J587" s="335">
        <f t="shared" si="96"/>
        <v>0</v>
      </c>
      <c r="K587" s="507"/>
      <c r="L587" s="507"/>
      <c r="M587" s="337">
        <f t="shared" si="88"/>
        <v>0</v>
      </c>
      <c r="N587" s="507"/>
      <c r="O587" s="338">
        <f t="shared" si="91"/>
        <v>0</v>
      </c>
      <c r="P587" s="339">
        <f t="shared" si="92"/>
        <v>0</v>
      </c>
      <c r="Q587" s="339">
        <f t="shared" si="93"/>
        <v>0</v>
      </c>
      <c r="R587" s="340">
        <f t="shared" si="94"/>
        <v>0</v>
      </c>
      <c r="S587" s="296">
        <f>IF('8. Wage Rate Penalty'!D587="s",0,IF(J587="N/A; Not eligible, do not fill in remaining columns---&gt;",0,IF(O587="Yes",0,(Q587*R587*'1. General Input'!$D$10))))</f>
        <v>0</v>
      </c>
      <c r="T587" s="269">
        <f>IF('8. Wage Rate Penalty'!D587="H",0,'8. Wage Rate Penalty'!Q587*'1. General Input'!$D$10/52)</f>
        <v>0</v>
      </c>
      <c r="U587" s="271">
        <f t="shared" si="90"/>
        <v>0</v>
      </c>
      <c r="AC587" s="277">
        <f t="shared" si="87"/>
        <v>0</v>
      </c>
    </row>
    <row r="588" spans="1:29" hidden="1" x14ac:dyDescent="0.25">
      <c r="A588" s="265">
        <f t="shared" si="89"/>
        <v>572</v>
      </c>
      <c r="B588" s="501"/>
      <c r="C588" s="502"/>
      <c r="D588" s="502"/>
      <c r="E588" s="507"/>
      <c r="F588" s="504"/>
      <c r="G588" s="505"/>
      <c r="H588" s="506"/>
      <c r="I588" s="494">
        <f t="shared" si="95"/>
        <v>0</v>
      </c>
      <c r="J588" s="335">
        <f t="shared" si="96"/>
        <v>0</v>
      </c>
      <c r="K588" s="507"/>
      <c r="L588" s="507"/>
      <c r="M588" s="337">
        <f t="shared" si="88"/>
        <v>0</v>
      </c>
      <c r="N588" s="507"/>
      <c r="O588" s="338">
        <f t="shared" si="91"/>
        <v>0</v>
      </c>
      <c r="P588" s="339">
        <f t="shared" si="92"/>
        <v>0</v>
      </c>
      <c r="Q588" s="339">
        <f t="shared" si="93"/>
        <v>0</v>
      </c>
      <c r="R588" s="340">
        <f t="shared" si="94"/>
        <v>0</v>
      </c>
      <c r="S588" s="296">
        <f>IF('8. Wage Rate Penalty'!D588="s",0,IF(J588="N/A; Not eligible, do not fill in remaining columns---&gt;",0,IF(O588="Yes",0,(Q588*R588*'1. General Input'!$D$10))))</f>
        <v>0</v>
      </c>
      <c r="T588" s="269">
        <f>IF('8. Wage Rate Penalty'!D588="H",0,'8. Wage Rate Penalty'!Q588*'1. General Input'!$D$10/52)</f>
        <v>0</v>
      </c>
      <c r="U588" s="271">
        <f t="shared" si="90"/>
        <v>0</v>
      </c>
      <c r="AC588" s="277">
        <f t="shared" si="87"/>
        <v>0</v>
      </c>
    </row>
    <row r="589" spans="1:29" hidden="1" x14ac:dyDescent="0.25">
      <c r="A589" s="265">
        <f t="shared" si="89"/>
        <v>573</v>
      </c>
      <c r="B589" s="501"/>
      <c r="C589" s="502"/>
      <c r="D589" s="502"/>
      <c r="E589" s="507"/>
      <c r="F589" s="504"/>
      <c r="G589" s="505"/>
      <c r="H589" s="506"/>
      <c r="I589" s="494">
        <f t="shared" si="95"/>
        <v>0</v>
      </c>
      <c r="J589" s="335">
        <f t="shared" si="96"/>
        <v>0</v>
      </c>
      <c r="K589" s="507"/>
      <c r="L589" s="507"/>
      <c r="M589" s="337">
        <f t="shared" si="88"/>
        <v>0</v>
      </c>
      <c r="N589" s="507"/>
      <c r="O589" s="338">
        <f t="shared" si="91"/>
        <v>0</v>
      </c>
      <c r="P589" s="339">
        <f t="shared" si="92"/>
        <v>0</v>
      </c>
      <c r="Q589" s="339">
        <f t="shared" si="93"/>
        <v>0</v>
      </c>
      <c r="R589" s="340">
        <f t="shared" si="94"/>
        <v>0</v>
      </c>
      <c r="S589" s="296">
        <f>IF('8. Wage Rate Penalty'!D589="s",0,IF(J589="N/A; Not eligible, do not fill in remaining columns---&gt;",0,IF(O589="Yes",0,(Q589*R589*'1. General Input'!$D$10))))</f>
        <v>0</v>
      </c>
      <c r="T589" s="269">
        <f>IF('8. Wage Rate Penalty'!D589="H",0,'8. Wage Rate Penalty'!Q589*'1. General Input'!$D$10/52)</f>
        <v>0</v>
      </c>
      <c r="U589" s="271">
        <f t="shared" si="90"/>
        <v>0</v>
      </c>
      <c r="AC589" s="277">
        <f t="shared" si="87"/>
        <v>0</v>
      </c>
    </row>
    <row r="590" spans="1:29" hidden="1" x14ac:dyDescent="0.25">
      <c r="A590" s="265">
        <f t="shared" si="89"/>
        <v>574</v>
      </c>
      <c r="B590" s="501"/>
      <c r="C590" s="502"/>
      <c r="D590" s="502"/>
      <c r="E590" s="507"/>
      <c r="F590" s="504"/>
      <c r="G590" s="505"/>
      <c r="H590" s="506"/>
      <c r="I590" s="494">
        <f t="shared" si="95"/>
        <v>0</v>
      </c>
      <c r="J590" s="335">
        <f t="shared" si="96"/>
        <v>0</v>
      </c>
      <c r="K590" s="507"/>
      <c r="L590" s="507"/>
      <c r="M590" s="337">
        <f t="shared" si="88"/>
        <v>0</v>
      </c>
      <c r="N590" s="507"/>
      <c r="O590" s="338">
        <f t="shared" si="91"/>
        <v>0</v>
      </c>
      <c r="P590" s="339">
        <f t="shared" si="92"/>
        <v>0</v>
      </c>
      <c r="Q590" s="339">
        <f t="shared" si="93"/>
        <v>0</v>
      </c>
      <c r="R590" s="340">
        <f t="shared" si="94"/>
        <v>0</v>
      </c>
      <c r="S590" s="296">
        <f>IF('8. Wage Rate Penalty'!D590="s",0,IF(J590="N/A; Not eligible, do not fill in remaining columns---&gt;",0,IF(O590="Yes",0,(Q590*R590*'1. General Input'!$D$10))))</f>
        <v>0</v>
      </c>
      <c r="T590" s="269">
        <f>IF('8. Wage Rate Penalty'!D590="H",0,'8. Wage Rate Penalty'!Q590*'1. General Input'!$D$10/52)</f>
        <v>0</v>
      </c>
      <c r="U590" s="271">
        <f t="shared" si="90"/>
        <v>0</v>
      </c>
      <c r="AC590" s="277">
        <f t="shared" si="87"/>
        <v>0</v>
      </c>
    </row>
    <row r="591" spans="1:29" hidden="1" x14ac:dyDescent="0.25">
      <c r="A591" s="265">
        <f t="shared" si="89"/>
        <v>575</v>
      </c>
      <c r="B591" s="501"/>
      <c r="C591" s="502"/>
      <c r="D591" s="502"/>
      <c r="E591" s="507"/>
      <c r="F591" s="504"/>
      <c r="G591" s="505"/>
      <c r="H591" s="506"/>
      <c r="I591" s="494">
        <f t="shared" si="95"/>
        <v>0</v>
      </c>
      <c r="J591" s="335">
        <f t="shared" si="96"/>
        <v>0</v>
      </c>
      <c r="K591" s="507"/>
      <c r="L591" s="507"/>
      <c r="M591" s="337">
        <f t="shared" si="88"/>
        <v>0</v>
      </c>
      <c r="N591" s="507"/>
      <c r="O591" s="338">
        <f t="shared" si="91"/>
        <v>0</v>
      </c>
      <c r="P591" s="339">
        <f t="shared" si="92"/>
        <v>0</v>
      </c>
      <c r="Q591" s="339">
        <f t="shared" si="93"/>
        <v>0</v>
      </c>
      <c r="R591" s="340">
        <f t="shared" si="94"/>
        <v>0</v>
      </c>
      <c r="S591" s="296">
        <f>IF('8. Wage Rate Penalty'!D591="s",0,IF(J591="N/A; Not eligible, do not fill in remaining columns---&gt;",0,IF(O591="Yes",0,(Q591*R591*'1. General Input'!$D$10))))</f>
        <v>0</v>
      </c>
      <c r="T591" s="269">
        <f>IF('8. Wage Rate Penalty'!D591="H",0,'8. Wage Rate Penalty'!Q591*'1. General Input'!$D$10/52)</f>
        <v>0</v>
      </c>
      <c r="U591" s="271">
        <f t="shared" si="90"/>
        <v>0</v>
      </c>
      <c r="AC591" s="277">
        <f t="shared" si="87"/>
        <v>0</v>
      </c>
    </row>
    <row r="592" spans="1:29" hidden="1" x14ac:dyDescent="0.25">
      <c r="A592" s="265">
        <f t="shared" si="89"/>
        <v>576</v>
      </c>
      <c r="B592" s="501"/>
      <c r="C592" s="502"/>
      <c r="D592" s="502"/>
      <c r="E592" s="507"/>
      <c r="F592" s="504"/>
      <c r="G592" s="505"/>
      <c r="H592" s="506"/>
      <c r="I592" s="494">
        <f t="shared" si="95"/>
        <v>0</v>
      </c>
      <c r="J592" s="335">
        <f t="shared" si="96"/>
        <v>0</v>
      </c>
      <c r="K592" s="507"/>
      <c r="L592" s="507"/>
      <c r="M592" s="337">
        <f t="shared" si="88"/>
        <v>0</v>
      </c>
      <c r="N592" s="507"/>
      <c r="O592" s="338">
        <f t="shared" si="91"/>
        <v>0</v>
      </c>
      <c r="P592" s="339">
        <f t="shared" si="92"/>
        <v>0</v>
      </c>
      <c r="Q592" s="339">
        <f t="shared" si="93"/>
        <v>0</v>
      </c>
      <c r="R592" s="340">
        <f t="shared" si="94"/>
        <v>0</v>
      </c>
      <c r="S592" s="296">
        <f>IF('8. Wage Rate Penalty'!D592="s",0,IF(J592="N/A; Not eligible, do not fill in remaining columns---&gt;",0,IF(O592="Yes",0,(Q592*R592*'1. General Input'!$D$10))))</f>
        <v>0</v>
      </c>
      <c r="T592" s="269">
        <f>IF('8. Wage Rate Penalty'!D592="H",0,'8. Wage Rate Penalty'!Q592*'1. General Input'!$D$10/52)</f>
        <v>0</v>
      </c>
      <c r="U592" s="271">
        <f t="shared" si="90"/>
        <v>0</v>
      </c>
      <c r="AC592" s="277">
        <f t="shared" si="87"/>
        <v>0</v>
      </c>
    </row>
    <row r="593" spans="1:29" hidden="1" x14ac:dyDescent="0.25">
      <c r="A593" s="265">
        <f t="shared" si="89"/>
        <v>577</v>
      </c>
      <c r="B593" s="501"/>
      <c r="C593" s="502"/>
      <c r="D593" s="502"/>
      <c r="E593" s="507"/>
      <c r="F593" s="504"/>
      <c r="G593" s="505"/>
      <c r="H593" s="506"/>
      <c r="I593" s="494">
        <f t="shared" si="95"/>
        <v>0</v>
      </c>
      <c r="J593" s="335">
        <f t="shared" si="96"/>
        <v>0</v>
      </c>
      <c r="K593" s="507"/>
      <c r="L593" s="507"/>
      <c r="M593" s="337">
        <f t="shared" si="88"/>
        <v>0</v>
      </c>
      <c r="N593" s="507"/>
      <c r="O593" s="338">
        <f t="shared" si="91"/>
        <v>0</v>
      </c>
      <c r="P593" s="339">
        <f t="shared" si="92"/>
        <v>0</v>
      </c>
      <c r="Q593" s="339">
        <f t="shared" si="93"/>
        <v>0</v>
      </c>
      <c r="R593" s="340">
        <f t="shared" si="94"/>
        <v>0</v>
      </c>
      <c r="S593" s="296">
        <f>IF('8. Wage Rate Penalty'!D593="s",0,IF(J593="N/A; Not eligible, do not fill in remaining columns---&gt;",0,IF(O593="Yes",0,(Q593*R593*'1. General Input'!$D$10))))</f>
        <v>0</v>
      </c>
      <c r="T593" s="269">
        <f>IF('8. Wage Rate Penalty'!D593="H",0,'8. Wage Rate Penalty'!Q593*'1. General Input'!$D$10/52)</f>
        <v>0</v>
      </c>
      <c r="U593" s="271">
        <f t="shared" si="90"/>
        <v>0</v>
      </c>
      <c r="AC593" s="277">
        <f t="shared" ref="AC593:AC656" si="97">IF(I593=0,0,IF(I593&lt;0.75,1,0))</f>
        <v>0</v>
      </c>
    </row>
    <row r="594" spans="1:29" hidden="1" x14ac:dyDescent="0.25">
      <c r="A594" s="265">
        <f t="shared" si="89"/>
        <v>578</v>
      </c>
      <c r="B594" s="501"/>
      <c r="C594" s="502"/>
      <c r="D594" s="502"/>
      <c r="E594" s="507"/>
      <c r="F594" s="504"/>
      <c r="G594" s="505"/>
      <c r="H594" s="506"/>
      <c r="I594" s="494">
        <f t="shared" si="95"/>
        <v>0</v>
      </c>
      <c r="J594" s="335">
        <f t="shared" si="96"/>
        <v>0</v>
      </c>
      <c r="K594" s="507"/>
      <c r="L594" s="507"/>
      <c r="M594" s="337">
        <f t="shared" ref="M594:M657" si="98">IF(J594=0,0,IF(J594="N/A; Not eligible, do not fill in remaining columns---&gt;","N/A; Not eligible, do not fill in remaining columns---&gt;",IF(K594&gt;0,IF(L594=0,"&lt;--- complete Step B",IF(L594&lt;K594,"No; complete Step 2c---&gt;","Yes; Borrower is finished with penalty data input")),"&lt;---Complete step 2a")))</f>
        <v>0</v>
      </c>
      <c r="N594" s="507"/>
      <c r="O594" s="338">
        <f t="shared" si="91"/>
        <v>0</v>
      </c>
      <c r="P594" s="339">
        <f t="shared" si="92"/>
        <v>0</v>
      </c>
      <c r="Q594" s="339">
        <f t="shared" si="93"/>
        <v>0</v>
      </c>
      <c r="R594" s="340">
        <f t="shared" si="94"/>
        <v>0</v>
      </c>
      <c r="S594" s="296">
        <f>IF('8. Wage Rate Penalty'!D594="s",0,IF(J594="N/A; Not eligible, do not fill in remaining columns---&gt;",0,IF(O594="Yes",0,(Q594*R594*'1. General Input'!$D$10))))</f>
        <v>0</v>
      </c>
      <c r="T594" s="269">
        <f>IF('8. Wage Rate Penalty'!D594="H",0,'8. Wage Rate Penalty'!Q594*'1. General Input'!$D$10/52)</f>
        <v>0</v>
      </c>
      <c r="U594" s="271">
        <f t="shared" si="90"/>
        <v>0</v>
      </c>
      <c r="AC594" s="277">
        <f t="shared" si="97"/>
        <v>0</v>
      </c>
    </row>
    <row r="595" spans="1:29" hidden="1" x14ac:dyDescent="0.25">
      <c r="A595" s="265">
        <f t="shared" ref="A595:A658" si="99">+A594+1</f>
        <v>579</v>
      </c>
      <c r="B595" s="501"/>
      <c r="C595" s="502"/>
      <c r="D595" s="502"/>
      <c r="E595" s="507"/>
      <c r="F595" s="504"/>
      <c r="G595" s="505"/>
      <c r="H595" s="506"/>
      <c r="I595" s="494">
        <f t="shared" si="95"/>
        <v>0</v>
      </c>
      <c r="J595" s="335">
        <f t="shared" si="96"/>
        <v>0</v>
      </c>
      <c r="K595" s="507"/>
      <c r="L595" s="507"/>
      <c r="M595" s="337">
        <f t="shared" si="98"/>
        <v>0</v>
      </c>
      <c r="N595" s="507"/>
      <c r="O595" s="338">
        <f t="shared" si="91"/>
        <v>0</v>
      </c>
      <c r="P595" s="339">
        <f t="shared" si="92"/>
        <v>0</v>
      </c>
      <c r="Q595" s="339">
        <f t="shared" si="93"/>
        <v>0</v>
      </c>
      <c r="R595" s="340">
        <f t="shared" si="94"/>
        <v>0</v>
      </c>
      <c r="S595" s="296">
        <f>IF('8. Wage Rate Penalty'!D595="s",0,IF(J595="N/A; Not eligible, do not fill in remaining columns---&gt;",0,IF(O595="Yes",0,(Q595*R595*'1. General Input'!$D$10))))</f>
        <v>0</v>
      </c>
      <c r="T595" s="269">
        <f>IF('8. Wage Rate Penalty'!D595="H",0,'8. Wage Rate Penalty'!Q595*'1. General Input'!$D$10/52)</f>
        <v>0</v>
      </c>
      <c r="U595" s="271">
        <f t="shared" ref="U595:U658" si="100">ROUND(IF(J595="Complete Step 2a and 2b---&gt;",IF(M595="Yes; Borrower is finished with penalty data input",IF((S595+T595)&lt;0,0,+S595+T595),IF(N595=0,0,IF(M595="No; complete Step 2c---&gt;",IF(N595=0,0,IF((S595+T595)&lt;0,0,+S595+T595)),IF((S595+T595)&lt;0,0,+S595+T595)))),0),0)</f>
        <v>0</v>
      </c>
      <c r="AC595" s="277">
        <f t="shared" si="97"/>
        <v>0</v>
      </c>
    </row>
    <row r="596" spans="1:29" hidden="1" x14ac:dyDescent="0.25">
      <c r="A596" s="265">
        <f t="shared" si="99"/>
        <v>580</v>
      </c>
      <c r="B596" s="501"/>
      <c r="C596" s="502"/>
      <c r="D596" s="502"/>
      <c r="E596" s="507"/>
      <c r="F596" s="504"/>
      <c r="G596" s="505"/>
      <c r="H596" s="506"/>
      <c r="I596" s="494">
        <f t="shared" si="95"/>
        <v>0</v>
      </c>
      <c r="J596" s="335">
        <f t="shared" si="96"/>
        <v>0</v>
      </c>
      <c r="K596" s="507"/>
      <c r="L596" s="507"/>
      <c r="M596" s="337">
        <f t="shared" si="98"/>
        <v>0</v>
      </c>
      <c r="N596" s="507"/>
      <c r="O596" s="338">
        <f t="shared" si="91"/>
        <v>0</v>
      </c>
      <c r="P596" s="339">
        <f t="shared" si="92"/>
        <v>0</v>
      </c>
      <c r="Q596" s="339">
        <f t="shared" si="93"/>
        <v>0</v>
      </c>
      <c r="R596" s="340">
        <f t="shared" si="94"/>
        <v>0</v>
      </c>
      <c r="S596" s="296">
        <f>IF('8. Wage Rate Penalty'!D596="s",0,IF(J596="N/A; Not eligible, do not fill in remaining columns---&gt;",0,IF(O596="Yes",0,(Q596*R596*'1. General Input'!$D$10))))</f>
        <v>0</v>
      </c>
      <c r="T596" s="269">
        <f>IF('8. Wage Rate Penalty'!D596="H",0,'8. Wage Rate Penalty'!Q596*'1. General Input'!$D$10/52)</f>
        <v>0</v>
      </c>
      <c r="U596" s="271">
        <f t="shared" si="100"/>
        <v>0</v>
      </c>
      <c r="AC596" s="277">
        <f t="shared" si="97"/>
        <v>0</v>
      </c>
    </row>
    <row r="597" spans="1:29" hidden="1" x14ac:dyDescent="0.25">
      <c r="A597" s="265">
        <f t="shared" si="99"/>
        <v>581</v>
      </c>
      <c r="B597" s="501"/>
      <c r="C597" s="502"/>
      <c r="D597" s="502"/>
      <c r="E597" s="507"/>
      <c r="F597" s="504"/>
      <c r="G597" s="505"/>
      <c r="H597" s="506"/>
      <c r="I597" s="494">
        <f t="shared" si="95"/>
        <v>0</v>
      </c>
      <c r="J597" s="335">
        <f t="shared" si="96"/>
        <v>0</v>
      </c>
      <c r="K597" s="507"/>
      <c r="L597" s="507"/>
      <c r="M597" s="337">
        <f t="shared" si="98"/>
        <v>0</v>
      </c>
      <c r="N597" s="507"/>
      <c r="O597" s="338">
        <f t="shared" ref="O597:O660" si="101">IF(N597=0,0,IF(N597&lt;K597,"No", "Yes"))</f>
        <v>0</v>
      </c>
      <c r="P597" s="339">
        <f t="shared" ref="P597:P660" si="102">IF(M597="No; complete Step 2c",0,IF(O597="Yes",0,IF(J597="N/A; Not eligible, do not fill in remaining columns---&gt;",0,H597*0.75)))</f>
        <v>0</v>
      </c>
      <c r="Q597" s="339">
        <f t="shared" ref="Q597:Q660" si="103">IF(M597=0,0,IF(O597="Yes",0,IF(J597="N/A; Not eligible, do not fill in remaining columns---&gt;",0,P597-E597)))</f>
        <v>0</v>
      </c>
      <c r="R597" s="340">
        <f t="shared" ref="R597:R660" si="104">IF(Q597=0,0,+G597/89*(366/(366/7)))</f>
        <v>0</v>
      </c>
      <c r="S597" s="296">
        <f>IF('8. Wage Rate Penalty'!D597="s",0,IF(J597="N/A; Not eligible, do not fill in remaining columns---&gt;",0,IF(O597="Yes",0,(Q597*R597*'1. General Input'!$D$10))))</f>
        <v>0</v>
      </c>
      <c r="T597" s="269">
        <f>IF('8. Wage Rate Penalty'!D597="H",0,'8. Wage Rate Penalty'!Q597*'1. General Input'!$D$10/52)</f>
        <v>0</v>
      </c>
      <c r="U597" s="271">
        <f t="shared" si="100"/>
        <v>0</v>
      </c>
      <c r="AC597" s="277">
        <f t="shared" si="97"/>
        <v>0</v>
      </c>
    </row>
    <row r="598" spans="1:29" hidden="1" x14ac:dyDescent="0.25">
      <c r="A598" s="265">
        <f t="shared" si="99"/>
        <v>582</v>
      </c>
      <c r="B598" s="501"/>
      <c r="C598" s="502"/>
      <c r="D598" s="502"/>
      <c r="E598" s="507"/>
      <c r="F598" s="504"/>
      <c r="G598" s="505"/>
      <c r="H598" s="506"/>
      <c r="I598" s="494">
        <f t="shared" si="95"/>
        <v>0</v>
      </c>
      <c r="J598" s="335">
        <f t="shared" si="96"/>
        <v>0</v>
      </c>
      <c r="K598" s="507"/>
      <c r="L598" s="507"/>
      <c r="M598" s="337">
        <f t="shared" si="98"/>
        <v>0</v>
      </c>
      <c r="N598" s="507"/>
      <c r="O598" s="338">
        <f t="shared" si="101"/>
        <v>0</v>
      </c>
      <c r="P598" s="339">
        <f t="shared" si="102"/>
        <v>0</v>
      </c>
      <c r="Q598" s="339">
        <f t="shared" si="103"/>
        <v>0</v>
      </c>
      <c r="R598" s="340">
        <f t="shared" si="104"/>
        <v>0</v>
      </c>
      <c r="S598" s="296">
        <f>IF('8. Wage Rate Penalty'!D598="s",0,IF(J598="N/A; Not eligible, do not fill in remaining columns---&gt;",0,IF(O598="Yes",0,(Q598*R598*'1. General Input'!$D$10))))</f>
        <v>0</v>
      </c>
      <c r="T598" s="269">
        <f>IF('8. Wage Rate Penalty'!D598="H",0,'8. Wage Rate Penalty'!Q598*'1. General Input'!$D$10/52)</f>
        <v>0</v>
      </c>
      <c r="U598" s="271">
        <f t="shared" si="100"/>
        <v>0</v>
      </c>
      <c r="AC598" s="277">
        <f t="shared" si="97"/>
        <v>0</v>
      </c>
    </row>
    <row r="599" spans="1:29" hidden="1" x14ac:dyDescent="0.25">
      <c r="A599" s="265">
        <f t="shared" si="99"/>
        <v>583</v>
      </c>
      <c r="B599" s="501"/>
      <c r="C599" s="502"/>
      <c r="D599" s="502"/>
      <c r="E599" s="507"/>
      <c r="F599" s="504"/>
      <c r="G599" s="505"/>
      <c r="H599" s="506"/>
      <c r="I599" s="494">
        <f t="shared" si="95"/>
        <v>0</v>
      </c>
      <c r="J599" s="335">
        <f t="shared" si="96"/>
        <v>0</v>
      </c>
      <c r="K599" s="507"/>
      <c r="L599" s="507"/>
      <c r="M599" s="337">
        <f t="shared" si="98"/>
        <v>0</v>
      </c>
      <c r="N599" s="507"/>
      <c r="O599" s="338">
        <f t="shared" si="101"/>
        <v>0</v>
      </c>
      <c r="P599" s="339">
        <f t="shared" si="102"/>
        <v>0</v>
      </c>
      <c r="Q599" s="339">
        <f t="shared" si="103"/>
        <v>0</v>
      </c>
      <c r="R599" s="340">
        <f t="shared" si="104"/>
        <v>0</v>
      </c>
      <c r="S599" s="296">
        <f>IF('8. Wage Rate Penalty'!D599="s",0,IF(J599="N/A; Not eligible, do not fill in remaining columns---&gt;",0,IF(O599="Yes",0,(Q599*R599*'1. General Input'!$D$10))))</f>
        <v>0</v>
      </c>
      <c r="T599" s="269">
        <f>IF('8. Wage Rate Penalty'!D599="H",0,'8. Wage Rate Penalty'!Q599*'1. General Input'!$D$10/52)</f>
        <v>0</v>
      </c>
      <c r="U599" s="271">
        <f t="shared" si="100"/>
        <v>0</v>
      </c>
      <c r="AC599" s="277">
        <f t="shared" si="97"/>
        <v>0</v>
      </c>
    </row>
    <row r="600" spans="1:29" hidden="1" x14ac:dyDescent="0.25">
      <c r="A600" s="265">
        <f t="shared" si="99"/>
        <v>584</v>
      </c>
      <c r="B600" s="501"/>
      <c r="C600" s="502"/>
      <c r="D600" s="502"/>
      <c r="E600" s="507"/>
      <c r="F600" s="504"/>
      <c r="G600" s="505"/>
      <c r="H600" s="506"/>
      <c r="I600" s="494">
        <f t="shared" si="95"/>
        <v>0</v>
      </c>
      <c r="J600" s="335">
        <f t="shared" si="96"/>
        <v>0</v>
      </c>
      <c r="K600" s="507"/>
      <c r="L600" s="507"/>
      <c r="M600" s="337">
        <f t="shared" si="98"/>
        <v>0</v>
      </c>
      <c r="N600" s="507"/>
      <c r="O600" s="338">
        <f t="shared" si="101"/>
        <v>0</v>
      </c>
      <c r="P600" s="339">
        <f t="shared" si="102"/>
        <v>0</v>
      </c>
      <c r="Q600" s="339">
        <f t="shared" si="103"/>
        <v>0</v>
      </c>
      <c r="R600" s="340">
        <f t="shared" si="104"/>
        <v>0</v>
      </c>
      <c r="S600" s="296">
        <f>IF('8. Wage Rate Penalty'!D600="s",0,IF(J600="N/A; Not eligible, do not fill in remaining columns---&gt;",0,IF(O600="Yes",0,(Q600*R600*'1. General Input'!$D$10))))</f>
        <v>0</v>
      </c>
      <c r="T600" s="269">
        <f>IF('8. Wage Rate Penalty'!D600="H",0,'8. Wage Rate Penalty'!Q600*'1. General Input'!$D$10/52)</f>
        <v>0</v>
      </c>
      <c r="U600" s="271">
        <f t="shared" si="100"/>
        <v>0</v>
      </c>
      <c r="AC600" s="277">
        <f t="shared" si="97"/>
        <v>0</v>
      </c>
    </row>
    <row r="601" spans="1:29" hidden="1" x14ac:dyDescent="0.25">
      <c r="A601" s="265">
        <f t="shared" si="99"/>
        <v>585</v>
      </c>
      <c r="B601" s="501"/>
      <c r="C601" s="502"/>
      <c r="D601" s="502"/>
      <c r="E601" s="507"/>
      <c r="F601" s="504"/>
      <c r="G601" s="505"/>
      <c r="H601" s="506"/>
      <c r="I601" s="494">
        <f t="shared" si="95"/>
        <v>0</v>
      </c>
      <c r="J601" s="335">
        <f t="shared" si="96"/>
        <v>0</v>
      </c>
      <c r="K601" s="507"/>
      <c r="L601" s="507"/>
      <c r="M601" s="337">
        <f t="shared" si="98"/>
        <v>0</v>
      </c>
      <c r="N601" s="507"/>
      <c r="O601" s="338">
        <f t="shared" si="101"/>
        <v>0</v>
      </c>
      <c r="P601" s="339">
        <f t="shared" si="102"/>
        <v>0</v>
      </c>
      <c r="Q601" s="339">
        <f t="shared" si="103"/>
        <v>0</v>
      </c>
      <c r="R601" s="340">
        <f t="shared" si="104"/>
        <v>0</v>
      </c>
      <c r="S601" s="296">
        <f>IF('8. Wage Rate Penalty'!D601="s",0,IF(J601="N/A; Not eligible, do not fill in remaining columns---&gt;",0,IF(O601="Yes",0,(Q601*R601*'1. General Input'!$D$10))))</f>
        <v>0</v>
      </c>
      <c r="T601" s="269">
        <f>IF('8. Wage Rate Penalty'!D601="H",0,'8. Wage Rate Penalty'!Q601*'1. General Input'!$D$10/52)</f>
        <v>0</v>
      </c>
      <c r="U601" s="271">
        <f t="shared" si="100"/>
        <v>0</v>
      </c>
      <c r="AC601" s="277">
        <f t="shared" si="97"/>
        <v>0</v>
      </c>
    </row>
    <row r="602" spans="1:29" hidden="1" x14ac:dyDescent="0.25">
      <c r="A602" s="265">
        <f t="shared" si="99"/>
        <v>586</v>
      </c>
      <c r="B602" s="501"/>
      <c r="C602" s="502"/>
      <c r="D602" s="502"/>
      <c r="E602" s="507"/>
      <c r="F602" s="504"/>
      <c r="G602" s="505"/>
      <c r="H602" s="506"/>
      <c r="I602" s="494">
        <f t="shared" si="95"/>
        <v>0</v>
      </c>
      <c r="J602" s="335">
        <f t="shared" si="96"/>
        <v>0</v>
      </c>
      <c r="K602" s="507"/>
      <c r="L602" s="507"/>
      <c r="M602" s="337">
        <f t="shared" si="98"/>
        <v>0</v>
      </c>
      <c r="N602" s="507"/>
      <c r="O602" s="338">
        <f t="shared" si="101"/>
        <v>0</v>
      </c>
      <c r="P602" s="339">
        <f t="shared" si="102"/>
        <v>0</v>
      </c>
      <c r="Q602" s="339">
        <f t="shared" si="103"/>
        <v>0</v>
      </c>
      <c r="R602" s="340">
        <f t="shared" si="104"/>
        <v>0</v>
      </c>
      <c r="S602" s="296">
        <f>IF('8. Wage Rate Penalty'!D602="s",0,IF(J602="N/A; Not eligible, do not fill in remaining columns---&gt;",0,IF(O602="Yes",0,(Q602*R602*'1. General Input'!$D$10))))</f>
        <v>0</v>
      </c>
      <c r="T602" s="269">
        <f>IF('8. Wage Rate Penalty'!D602="H",0,'8. Wage Rate Penalty'!Q602*'1. General Input'!$D$10/52)</f>
        <v>0</v>
      </c>
      <c r="U602" s="271">
        <f t="shared" si="100"/>
        <v>0</v>
      </c>
      <c r="AC602" s="277">
        <f t="shared" si="97"/>
        <v>0</v>
      </c>
    </row>
    <row r="603" spans="1:29" hidden="1" x14ac:dyDescent="0.25">
      <c r="A603" s="265">
        <f t="shared" si="99"/>
        <v>587</v>
      </c>
      <c r="B603" s="501"/>
      <c r="C603" s="502"/>
      <c r="D603" s="502"/>
      <c r="E603" s="507"/>
      <c r="F603" s="504"/>
      <c r="G603" s="505"/>
      <c r="H603" s="506"/>
      <c r="I603" s="494">
        <f t="shared" si="95"/>
        <v>0</v>
      </c>
      <c r="J603" s="335">
        <f t="shared" si="96"/>
        <v>0</v>
      </c>
      <c r="K603" s="507"/>
      <c r="L603" s="507"/>
      <c r="M603" s="337">
        <f t="shared" si="98"/>
        <v>0</v>
      </c>
      <c r="N603" s="507"/>
      <c r="O603" s="338">
        <f t="shared" si="101"/>
        <v>0</v>
      </c>
      <c r="P603" s="339">
        <f t="shared" si="102"/>
        <v>0</v>
      </c>
      <c r="Q603" s="339">
        <f t="shared" si="103"/>
        <v>0</v>
      </c>
      <c r="R603" s="340">
        <f t="shared" si="104"/>
        <v>0</v>
      </c>
      <c r="S603" s="296">
        <f>IF('8. Wage Rate Penalty'!D603="s",0,IF(J603="N/A; Not eligible, do not fill in remaining columns---&gt;",0,IF(O603="Yes",0,(Q603*R603*'1. General Input'!$D$10))))</f>
        <v>0</v>
      </c>
      <c r="T603" s="269">
        <f>IF('8. Wage Rate Penalty'!D603="H",0,'8. Wage Rate Penalty'!Q603*'1. General Input'!$D$10/52)</f>
        <v>0</v>
      </c>
      <c r="U603" s="271">
        <f t="shared" si="100"/>
        <v>0</v>
      </c>
      <c r="AC603" s="277">
        <f t="shared" si="97"/>
        <v>0</v>
      </c>
    </row>
    <row r="604" spans="1:29" hidden="1" x14ac:dyDescent="0.25">
      <c r="A604" s="265">
        <f t="shared" si="99"/>
        <v>588</v>
      </c>
      <c r="B604" s="501"/>
      <c r="C604" s="502"/>
      <c r="D604" s="502"/>
      <c r="E604" s="507"/>
      <c r="F604" s="504"/>
      <c r="G604" s="505"/>
      <c r="H604" s="506"/>
      <c r="I604" s="494">
        <f t="shared" si="95"/>
        <v>0</v>
      </c>
      <c r="J604" s="335">
        <f t="shared" si="96"/>
        <v>0</v>
      </c>
      <c r="K604" s="507"/>
      <c r="L604" s="507"/>
      <c r="M604" s="337">
        <f t="shared" si="98"/>
        <v>0</v>
      </c>
      <c r="N604" s="507"/>
      <c r="O604" s="338">
        <f t="shared" si="101"/>
        <v>0</v>
      </c>
      <c r="P604" s="339">
        <f t="shared" si="102"/>
        <v>0</v>
      </c>
      <c r="Q604" s="339">
        <f t="shared" si="103"/>
        <v>0</v>
      </c>
      <c r="R604" s="340">
        <f t="shared" si="104"/>
        <v>0</v>
      </c>
      <c r="S604" s="296">
        <f>IF('8. Wage Rate Penalty'!D604="s",0,IF(J604="N/A; Not eligible, do not fill in remaining columns---&gt;",0,IF(O604="Yes",0,(Q604*R604*'1. General Input'!$D$10))))</f>
        <v>0</v>
      </c>
      <c r="T604" s="269">
        <f>IF('8. Wage Rate Penalty'!D604="H",0,'8. Wage Rate Penalty'!Q604*'1. General Input'!$D$10/52)</f>
        <v>0</v>
      </c>
      <c r="U604" s="271">
        <f t="shared" si="100"/>
        <v>0</v>
      </c>
      <c r="AC604" s="277">
        <f t="shared" si="97"/>
        <v>0</v>
      </c>
    </row>
    <row r="605" spans="1:29" hidden="1" x14ac:dyDescent="0.25">
      <c r="A605" s="265">
        <f t="shared" si="99"/>
        <v>589</v>
      </c>
      <c r="B605" s="501"/>
      <c r="C605" s="502"/>
      <c r="D605" s="502"/>
      <c r="E605" s="507"/>
      <c r="F605" s="504"/>
      <c r="G605" s="505"/>
      <c r="H605" s="506"/>
      <c r="I605" s="494">
        <f t="shared" si="95"/>
        <v>0</v>
      </c>
      <c r="J605" s="335">
        <f t="shared" si="96"/>
        <v>0</v>
      </c>
      <c r="K605" s="507"/>
      <c r="L605" s="507"/>
      <c r="M605" s="337">
        <f t="shared" si="98"/>
        <v>0</v>
      </c>
      <c r="N605" s="507"/>
      <c r="O605" s="338">
        <f t="shared" si="101"/>
        <v>0</v>
      </c>
      <c r="P605" s="339">
        <f t="shared" si="102"/>
        <v>0</v>
      </c>
      <c r="Q605" s="339">
        <f t="shared" si="103"/>
        <v>0</v>
      </c>
      <c r="R605" s="340">
        <f t="shared" si="104"/>
        <v>0</v>
      </c>
      <c r="S605" s="296">
        <f>IF('8. Wage Rate Penalty'!D605="s",0,IF(J605="N/A; Not eligible, do not fill in remaining columns---&gt;",0,IF(O605="Yes",0,(Q605*R605*'1. General Input'!$D$10))))</f>
        <v>0</v>
      </c>
      <c r="T605" s="269">
        <f>IF('8. Wage Rate Penalty'!D605="H",0,'8. Wage Rate Penalty'!Q605*'1. General Input'!$D$10/52)</f>
        <v>0</v>
      </c>
      <c r="U605" s="271">
        <f t="shared" si="100"/>
        <v>0</v>
      </c>
      <c r="AC605" s="277">
        <f t="shared" si="97"/>
        <v>0</v>
      </c>
    </row>
    <row r="606" spans="1:29" hidden="1" x14ac:dyDescent="0.25">
      <c r="A606" s="265">
        <f t="shared" si="99"/>
        <v>590</v>
      </c>
      <c r="B606" s="501"/>
      <c r="C606" s="502"/>
      <c r="D606" s="502"/>
      <c r="E606" s="507"/>
      <c r="F606" s="504"/>
      <c r="G606" s="505"/>
      <c r="H606" s="506"/>
      <c r="I606" s="494">
        <f t="shared" si="95"/>
        <v>0</v>
      </c>
      <c r="J606" s="335">
        <f t="shared" si="96"/>
        <v>0</v>
      </c>
      <c r="K606" s="507"/>
      <c r="L606" s="507"/>
      <c r="M606" s="337">
        <f t="shared" si="98"/>
        <v>0</v>
      </c>
      <c r="N606" s="507"/>
      <c r="O606" s="338">
        <f t="shared" si="101"/>
        <v>0</v>
      </c>
      <c r="P606" s="339">
        <f t="shared" si="102"/>
        <v>0</v>
      </c>
      <c r="Q606" s="339">
        <f t="shared" si="103"/>
        <v>0</v>
      </c>
      <c r="R606" s="340">
        <f t="shared" si="104"/>
        <v>0</v>
      </c>
      <c r="S606" s="296">
        <f>IF('8. Wage Rate Penalty'!D606="s",0,IF(J606="N/A; Not eligible, do not fill in remaining columns---&gt;",0,IF(O606="Yes",0,(Q606*R606*'1. General Input'!$D$10))))</f>
        <v>0</v>
      </c>
      <c r="T606" s="269">
        <f>IF('8. Wage Rate Penalty'!D606="H",0,'8. Wage Rate Penalty'!Q606*'1. General Input'!$D$10/52)</f>
        <v>0</v>
      </c>
      <c r="U606" s="271">
        <f t="shared" si="100"/>
        <v>0</v>
      </c>
      <c r="AC606" s="277">
        <f t="shared" si="97"/>
        <v>0</v>
      </c>
    </row>
    <row r="607" spans="1:29" hidden="1" x14ac:dyDescent="0.25">
      <c r="A607" s="265">
        <f t="shared" si="99"/>
        <v>591</v>
      </c>
      <c r="B607" s="501"/>
      <c r="C607" s="502"/>
      <c r="D607" s="502"/>
      <c r="E607" s="507"/>
      <c r="F607" s="504"/>
      <c r="G607" s="505"/>
      <c r="H607" s="506"/>
      <c r="I607" s="494">
        <f t="shared" ref="I607:I670" si="105">IF(E607=0,0,IF(F607="no",1,IF(H607=0,"&lt;---Error, enter data in columns F,G and H",IF(G607=0,"&lt;---Error, enter data in columns F, G and H",+E607/H607))))</f>
        <v>0</v>
      </c>
      <c r="J607" s="335">
        <f t="shared" ref="J607:J670" si="106">IF(I607="&lt;---Error, enter data in columns F,G and H","&lt;---Error, enter data in columns F,G and H",IF(E607=0,IF(H607=0,0,IF(I607&lt;0.75,"Complete Step 2a and 2b---&gt;","N/A; Not eligible, do not fill in remaining columns---&gt;")),IF(I607="&lt;---Error, enter data in columns F,G and H"," ",IF(I607&lt;0.75,"Complete Step 2a and 2b---&gt;","N/A; Not eligible, do not fill in remaining columns---&gt;"))))</f>
        <v>0</v>
      </c>
      <c r="K607" s="507"/>
      <c r="L607" s="507"/>
      <c r="M607" s="337">
        <f t="shared" si="98"/>
        <v>0</v>
      </c>
      <c r="N607" s="507"/>
      <c r="O607" s="338">
        <f t="shared" si="101"/>
        <v>0</v>
      </c>
      <c r="P607" s="339">
        <f t="shared" si="102"/>
        <v>0</v>
      </c>
      <c r="Q607" s="339">
        <f t="shared" si="103"/>
        <v>0</v>
      </c>
      <c r="R607" s="340">
        <f t="shared" si="104"/>
        <v>0</v>
      </c>
      <c r="S607" s="296">
        <f>IF('8. Wage Rate Penalty'!D607="s",0,IF(J607="N/A; Not eligible, do not fill in remaining columns---&gt;",0,IF(O607="Yes",0,(Q607*R607*'1. General Input'!$D$10))))</f>
        <v>0</v>
      </c>
      <c r="T607" s="269">
        <f>IF('8. Wage Rate Penalty'!D607="H",0,'8. Wage Rate Penalty'!Q607*'1. General Input'!$D$10/52)</f>
        <v>0</v>
      </c>
      <c r="U607" s="271">
        <f t="shared" si="100"/>
        <v>0</v>
      </c>
      <c r="AC607" s="277">
        <f t="shared" si="97"/>
        <v>0</v>
      </c>
    </row>
    <row r="608" spans="1:29" hidden="1" x14ac:dyDescent="0.25">
      <c r="A608" s="265">
        <f t="shared" si="99"/>
        <v>592</v>
      </c>
      <c r="B608" s="501"/>
      <c r="C608" s="502"/>
      <c r="D608" s="502"/>
      <c r="E608" s="507"/>
      <c r="F608" s="504"/>
      <c r="G608" s="505"/>
      <c r="H608" s="506"/>
      <c r="I608" s="494">
        <f t="shared" si="105"/>
        <v>0</v>
      </c>
      <c r="J608" s="335">
        <f t="shared" si="106"/>
        <v>0</v>
      </c>
      <c r="K608" s="507"/>
      <c r="L608" s="507"/>
      <c r="M608" s="337">
        <f t="shared" si="98"/>
        <v>0</v>
      </c>
      <c r="N608" s="507"/>
      <c r="O608" s="338">
        <f t="shared" si="101"/>
        <v>0</v>
      </c>
      <c r="P608" s="339">
        <f t="shared" si="102"/>
        <v>0</v>
      </c>
      <c r="Q608" s="339">
        <f t="shared" si="103"/>
        <v>0</v>
      </c>
      <c r="R608" s="340">
        <f t="shared" si="104"/>
        <v>0</v>
      </c>
      <c r="S608" s="296">
        <f>IF('8. Wage Rate Penalty'!D608="s",0,IF(J608="N/A; Not eligible, do not fill in remaining columns---&gt;",0,IF(O608="Yes",0,(Q608*R608*'1. General Input'!$D$10))))</f>
        <v>0</v>
      </c>
      <c r="T608" s="269">
        <f>IF('8. Wage Rate Penalty'!D608="H",0,'8. Wage Rate Penalty'!Q608*'1. General Input'!$D$10/52)</f>
        <v>0</v>
      </c>
      <c r="U608" s="271">
        <f t="shared" si="100"/>
        <v>0</v>
      </c>
      <c r="AC608" s="277">
        <f t="shared" si="97"/>
        <v>0</v>
      </c>
    </row>
    <row r="609" spans="1:29" hidden="1" x14ac:dyDescent="0.25">
      <c r="A609" s="265">
        <f t="shared" si="99"/>
        <v>593</v>
      </c>
      <c r="B609" s="501"/>
      <c r="C609" s="502"/>
      <c r="D609" s="502"/>
      <c r="E609" s="507"/>
      <c r="F609" s="504"/>
      <c r="G609" s="505"/>
      <c r="H609" s="506"/>
      <c r="I609" s="494">
        <f t="shared" si="105"/>
        <v>0</v>
      </c>
      <c r="J609" s="335">
        <f t="shared" si="106"/>
        <v>0</v>
      </c>
      <c r="K609" s="507"/>
      <c r="L609" s="507"/>
      <c r="M609" s="337">
        <f t="shared" si="98"/>
        <v>0</v>
      </c>
      <c r="N609" s="507"/>
      <c r="O609" s="338">
        <f t="shared" si="101"/>
        <v>0</v>
      </c>
      <c r="P609" s="339">
        <f t="shared" si="102"/>
        <v>0</v>
      </c>
      <c r="Q609" s="339">
        <f t="shared" si="103"/>
        <v>0</v>
      </c>
      <c r="R609" s="340">
        <f t="shared" si="104"/>
        <v>0</v>
      </c>
      <c r="S609" s="296">
        <f>IF('8. Wage Rate Penalty'!D609="s",0,IF(J609="N/A; Not eligible, do not fill in remaining columns---&gt;",0,IF(O609="Yes",0,(Q609*R609*'1. General Input'!$D$10))))</f>
        <v>0</v>
      </c>
      <c r="T609" s="269">
        <f>IF('8. Wage Rate Penalty'!D609="H",0,'8. Wage Rate Penalty'!Q609*'1. General Input'!$D$10/52)</f>
        <v>0</v>
      </c>
      <c r="U609" s="271">
        <f t="shared" si="100"/>
        <v>0</v>
      </c>
      <c r="AC609" s="277">
        <f t="shared" si="97"/>
        <v>0</v>
      </c>
    </row>
    <row r="610" spans="1:29" hidden="1" x14ac:dyDescent="0.25">
      <c r="A610" s="265">
        <f t="shared" si="99"/>
        <v>594</v>
      </c>
      <c r="B610" s="501"/>
      <c r="C610" s="502"/>
      <c r="D610" s="502"/>
      <c r="E610" s="507"/>
      <c r="F610" s="504"/>
      <c r="G610" s="505"/>
      <c r="H610" s="506"/>
      <c r="I610" s="494">
        <f t="shared" si="105"/>
        <v>0</v>
      </c>
      <c r="J610" s="335">
        <f t="shared" si="106"/>
        <v>0</v>
      </c>
      <c r="K610" s="507"/>
      <c r="L610" s="507"/>
      <c r="M610" s="337">
        <f t="shared" si="98"/>
        <v>0</v>
      </c>
      <c r="N610" s="507"/>
      <c r="O610" s="338">
        <f t="shared" si="101"/>
        <v>0</v>
      </c>
      <c r="P610" s="339">
        <f t="shared" si="102"/>
        <v>0</v>
      </c>
      <c r="Q610" s="339">
        <f t="shared" si="103"/>
        <v>0</v>
      </c>
      <c r="R610" s="340">
        <f t="shared" si="104"/>
        <v>0</v>
      </c>
      <c r="S610" s="296">
        <f>IF('8. Wage Rate Penalty'!D610="s",0,IF(J610="N/A; Not eligible, do not fill in remaining columns---&gt;",0,IF(O610="Yes",0,(Q610*R610*'1. General Input'!$D$10))))</f>
        <v>0</v>
      </c>
      <c r="T610" s="269">
        <f>IF('8. Wage Rate Penalty'!D610="H",0,'8. Wage Rate Penalty'!Q610*'1. General Input'!$D$10/52)</f>
        <v>0</v>
      </c>
      <c r="U610" s="271">
        <f t="shared" si="100"/>
        <v>0</v>
      </c>
      <c r="AC610" s="277">
        <f t="shared" si="97"/>
        <v>0</v>
      </c>
    </row>
    <row r="611" spans="1:29" hidden="1" x14ac:dyDescent="0.25">
      <c r="A611" s="265">
        <f t="shared" si="99"/>
        <v>595</v>
      </c>
      <c r="B611" s="501"/>
      <c r="C611" s="502"/>
      <c r="D611" s="502"/>
      <c r="E611" s="507"/>
      <c r="F611" s="504"/>
      <c r="G611" s="505"/>
      <c r="H611" s="506"/>
      <c r="I611" s="494">
        <f t="shared" si="105"/>
        <v>0</v>
      </c>
      <c r="J611" s="335">
        <f t="shared" si="106"/>
        <v>0</v>
      </c>
      <c r="K611" s="507"/>
      <c r="L611" s="507"/>
      <c r="M611" s="337">
        <f t="shared" si="98"/>
        <v>0</v>
      </c>
      <c r="N611" s="507"/>
      <c r="O611" s="338">
        <f t="shared" si="101"/>
        <v>0</v>
      </c>
      <c r="P611" s="339">
        <f t="shared" si="102"/>
        <v>0</v>
      </c>
      <c r="Q611" s="339">
        <f t="shared" si="103"/>
        <v>0</v>
      </c>
      <c r="R611" s="340">
        <f t="shared" si="104"/>
        <v>0</v>
      </c>
      <c r="S611" s="296">
        <f>IF('8. Wage Rate Penalty'!D611="s",0,IF(J611="N/A; Not eligible, do not fill in remaining columns---&gt;",0,IF(O611="Yes",0,(Q611*R611*'1. General Input'!$D$10))))</f>
        <v>0</v>
      </c>
      <c r="T611" s="269">
        <f>IF('8. Wage Rate Penalty'!D611="H",0,'8. Wage Rate Penalty'!Q611*'1. General Input'!$D$10/52)</f>
        <v>0</v>
      </c>
      <c r="U611" s="271">
        <f t="shared" si="100"/>
        <v>0</v>
      </c>
      <c r="AC611" s="277">
        <f t="shared" si="97"/>
        <v>0</v>
      </c>
    </row>
    <row r="612" spans="1:29" hidden="1" x14ac:dyDescent="0.25">
      <c r="A612" s="265">
        <f t="shared" si="99"/>
        <v>596</v>
      </c>
      <c r="B612" s="501"/>
      <c r="C612" s="502"/>
      <c r="D612" s="502"/>
      <c r="E612" s="507"/>
      <c r="F612" s="504"/>
      <c r="G612" s="505"/>
      <c r="H612" s="506"/>
      <c r="I612" s="494">
        <f t="shared" si="105"/>
        <v>0</v>
      </c>
      <c r="J612" s="335">
        <f t="shared" si="106"/>
        <v>0</v>
      </c>
      <c r="K612" s="507"/>
      <c r="L612" s="507"/>
      <c r="M612" s="337">
        <f t="shared" si="98"/>
        <v>0</v>
      </c>
      <c r="N612" s="507"/>
      <c r="O612" s="338">
        <f t="shared" si="101"/>
        <v>0</v>
      </c>
      <c r="P612" s="339">
        <f t="shared" si="102"/>
        <v>0</v>
      </c>
      <c r="Q612" s="339">
        <f t="shared" si="103"/>
        <v>0</v>
      </c>
      <c r="R612" s="340">
        <f t="shared" si="104"/>
        <v>0</v>
      </c>
      <c r="S612" s="296">
        <f>IF('8. Wage Rate Penalty'!D612="s",0,IF(J612="N/A; Not eligible, do not fill in remaining columns---&gt;",0,IF(O612="Yes",0,(Q612*R612*'1. General Input'!$D$10))))</f>
        <v>0</v>
      </c>
      <c r="T612" s="269">
        <f>IF('8. Wage Rate Penalty'!D612="H",0,'8. Wage Rate Penalty'!Q612*'1. General Input'!$D$10/52)</f>
        <v>0</v>
      </c>
      <c r="U612" s="271">
        <f t="shared" si="100"/>
        <v>0</v>
      </c>
      <c r="AC612" s="277">
        <f t="shared" si="97"/>
        <v>0</v>
      </c>
    </row>
    <row r="613" spans="1:29" hidden="1" x14ac:dyDescent="0.25">
      <c r="A613" s="265">
        <f t="shared" si="99"/>
        <v>597</v>
      </c>
      <c r="B613" s="501"/>
      <c r="C613" s="502"/>
      <c r="D613" s="502"/>
      <c r="E613" s="507"/>
      <c r="F613" s="504"/>
      <c r="G613" s="505"/>
      <c r="H613" s="506"/>
      <c r="I613" s="494">
        <f t="shared" si="105"/>
        <v>0</v>
      </c>
      <c r="J613" s="335">
        <f t="shared" si="106"/>
        <v>0</v>
      </c>
      <c r="K613" s="507"/>
      <c r="L613" s="507"/>
      <c r="M613" s="337">
        <f t="shared" si="98"/>
        <v>0</v>
      </c>
      <c r="N613" s="507"/>
      <c r="O613" s="338">
        <f t="shared" si="101"/>
        <v>0</v>
      </c>
      <c r="P613" s="339">
        <f t="shared" si="102"/>
        <v>0</v>
      </c>
      <c r="Q613" s="339">
        <f t="shared" si="103"/>
        <v>0</v>
      </c>
      <c r="R613" s="340">
        <f t="shared" si="104"/>
        <v>0</v>
      </c>
      <c r="S613" s="296">
        <f>IF('8. Wage Rate Penalty'!D613="s",0,IF(J613="N/A; Not eligible, do not fill in remaining columns---&gt;",0,IF(O613="Yes",0,(Q613*R613*'1. General Input'!$D$10))))</f>
        <v>0</v>
      </c>
      <c r="T613" s="269">
        <f>IF('8. Wage Rate Penalty'!D613="H",0,'8. Wage Rate Penalty'!Q613*'1. General Input'!$D$10/52)</f>
        <v>0</v>
      </c>
      <c r="U613" s="271">
        <f t="shared" si="100"/>
        <v>0</v>
      </c>
      <c r="AC613" s="277">
        <f t="shared" si="97"/>
        <v>0</v>
      </c>
    </row>
    <row r="614" spans="1:29" hidden="1" x14ac:dyDescent="0.25">
      <c r="A614" s="265">
        <f t="shared" si="99"/>
        <v>598</v>
      </c>
      <c r="B614" s="501"/>
      <c r="C614" s="502"/>
      <c r="D614" s="502"/>
      <c r="E614" s="507"/>
      <c r="F614" s="504"/>
      <c r="G614" s="505"/>
      <c r="H614" s="506"/>
      <c r="I614" s="494">
        <f t="shared" si="105"/>
        <v>0</v>
      </c>
      <c r="J614" s="335">
        <f t="shared" si="106"/>
        <v>0</v>
      </c>
      <c r="K614" s="507"/>
      <c r="L614" s="507"/>
      <c r="M614" s="337">
        <f t="shared" si="98"/>
        <v>0</v>
      </c>
      <c r="N614" s="507"/>
      <c r="O614" s="338">
        <f t="shared" si="101"/>
        <v>0</v>
      </c>
      <c r="P614" s="339">
        <f t="shared" si="102"/>
        <v>0</v>
      </c>
      <c r="Q614" s="339">
        <f t="shared" si="103"/>
        <v>0</v>
      </c>
      <c r="R614" s="340">
        <f t="shared" si="104"/>
        <v>0</v>
      </c>
      <c r="S614" s="296">
        <f>IF('8. Wage Rate Penalty'!D614="s",0,IF(J614="N/A; Not eligible, do not fill in remaining columns---&gt;",0,IF(O614="Yes",0,(Q614*R614*'1. General Input'!$D$10))))</f>
        <v>0</v>
      </c>
      <c r="T614" s="269">
        <f>IF('8. Wage Rate Penalty'!D614="H",0,'8. Wage Rate Penalty'!Q614*'1. General Input'!$D$10/52)</f>
        <v>0</v>
      </c>
      <c r="U614" s="271">
        <f t="shared" si="100"/>
        <v>0</v>
      </c>
      <c r="AC614" s="277">
        <f t="shared" si="97"/>
        <v>0</v>
      </c>
    </row>
    <row r="615" spans="1:29" hidden="1" x14ac:dyDescent="0.25">
      <c r="A615" s="265">
        <f t="shared" si="99"/>
        <v>599</v>
      </c>
      <c r="B615" s="501"/>
      <c r="C615" s="502"/>
      <c r="D615" s="502"/>
      <c r="E615" s="507"/>
      <c r="F615" s="504"/>
      <c r="G615" s="505"/>
      <c r="H615" s="506"/>
      <c r="I615" s="494">
        <f t="shared" si="105"/>
        <v>0</v>
      </c>
      <c r="J615" s="335">
        <f t="shared" si="106"/>
        <v>0</v>
      </c>
      <c r="K615" s="507"/>
      <c r="L615" s="507"/>
      <c r="M615" s="337">
        <f t="shared" si="98"/>
        <v>0</v>
      </c>
      <c r="N615" s="507"/>
      <c r="O615" s="338">
        <f t="shared" si="101"/>
        <v>0</v>
      </c>
      <c r="P615" s="339">
        <f t="shared" si="102"/>
        <v>0</v>
      </c>
      <c r="Q615" s="339">
        <f t="shared" si="103"/>
        <v>0</v>
      </c>
      <c r="R615" s="340">
        <f t="shared" si="104"/>
        <v>0</v>
      </c>
      <c r="S615" s="296">
        <f>IF('8. Wage Rate Penalty'!D615="s",0,IF(J615="N/A; Not eligible, do not fill in remaining columns---&gt;",0,IF(O615="Yes",0,(Q615*R615*'1. General Input'!$D$10))))</f>
        <v>0</v>
      </c>
      <c r="T615" s="269">
        <f>IF('8. Wage Rate Penalty'!D615="H",0,'8. Wage Rate Penalty'!Q615*'1. General Input'!$D$10/52)</f>
        <v>0</v>
      </c>
      <c r="U615" s="271">
        <f t="shared" si="100"/>
        <v>0</v>
      </c>
      <c r="AC615" s="277">
        <f t="shared" si="97"/>
        <v>0</v>
      </c>
    </row>
    <row r="616" spans="1:29" hidden="1" x14ac:dyDescent="0.25">
      <c r="A616" s="265">
        <f t="shared" si="99"/>
        <v>600</v>
      </c>
      <c r="B616" s="501"/>
      <c r="C616" s="502"/>
      <c r="D616" s="502"/>
      <c r="E616" s="507"/>
      <c r="F616" s="504"/>
      <c r="G616" s="505"/>
      <c r="H616" s="506"/>
      <c r="I616" s="494">
        <f t="shared" si="105"/>
        <v>0</v>
      </c>
      <c r="J616" s="335">
        <f t="shared" si="106"/>
        <v>0</v>
      </c>
      <c r="K616" s="507"/>
      <c r="L616" s="507"/>
      <c r="M616" s="337">
        <f t="shared" si="98"/>
        <v>0</v>
      </c>
      <c r="N616" s="507"/>
      <c r="O616" s="338">
        <f t="shared" si="101"/>
        <v>0</v>
      </c>
      <c r="P616" s="339">
        <f t="shared" si="102"/>
        <v>0</v>
      </c>
      <c r="Q616" s="339">
        <f t="shared" si="103"/>
        <v>0</v>
      </c>
      <c r="R616" s="340">
        <f t="shared" si="104"/>
        <v>0</v>
      </c>
      <c r="S616" s="296">
        <f>IF('8. Wage Rate Penalty'!D616="s",0,IF(J616="N/A; Not eligible, do not fill in remaining columns---&gt;",0,IF(O616="Yes",0,(Q616*R616*'1. General Input'!$D$10))))</f>
        <v>0</v>
      </c>
      <c r="T616" s="269">
        <f>IF('8. Wage Rate Penalty'!D616="H",0,'8. Wage Rate Penalty'!Q616*'1. General Input'!$D$10/52)</f>
        <v>0</v>
      </c>
      <c r="U616" s="271">
        <f t="shared" si="100"/>
        <v>0</v>
      </c>
      <c r="AC616" s="277">
        <f t="shared" si="97"/>
        <v>0</v>
      </c>
    </row>
    <row r="617" spans="1:29" hidden="1" x14ac:dyDescent="0.25">
      <c r="A617" s="265">
        <f t="shared" si="99"/>
        <v>601</v>
      </c>
      <c r="B617" s="501"/>
      <c r="C617" s="502"/>
      <c r="D617" s="502"/>
      <c r="E617" s="507"/>
      <c r="F617" s="504"/>
      <c r="G617" s="505"/>
      <c r="H617" s="506"/>
      <c r="I617" s="494">
        <f t="shared" si="105"/>
        <v>0</v>
      </c>
      <c r="J617" s="335">
        <f t="shared" si="106"/>
        <v>0</v>
      </c>
      <c r="K617" s="507"/>
      <c r="L617" s="507"/>
      <c r="M617" s="337">
        <f t="shared" si="98"/>
        <v>0</v>
      </c>
      <c r="N617" s="507"/>
      <c r="O617" s="338">
        <f t="shared" si="101"/>
        <v>0</v>
      </c>
      <c r="P617" s="339">
        <f t="shared" si="102"/>
        <v>0</v>
      </c>
      <c r="Q617" s="339">
        <f t="shared" si="103"/>
        <v>0</v>
      </c>
      <c r="R617" s="340">
        <f t="shared" si="104"/>
        <v>0</v>
      </c>
      <c r="S617" s="296">
        <f>IF('8. Wage Rate Penalty'!D617="s",0,IF(J617="N/A; Not eligible, do not fill in remaining columns---&gt;",0,IF(O617="Yes",0,(Q617*R617*'1. General Input'!$D$10))))</f>
        <v>0</v>
      </c>
      <c r="T617" s="269">
        <f>IF('8. Wage Rate Penalty'!D617="H",0,'8. Wage Rate Penalty'!Q617*'1. General Input'!$D$10/52)</f>
        <v>0</v>
      </c>
      <c r="U617" s="271">
        <f t="shared" si="100"/>
        <v>0</v>
      </c>
      <c r="AC617" s="277">
        <f t="shared" si="97"/>
        <v>0</v>
      </c>
    </row>
    <row r="618" spans="1:29" hidden="1" x14ac:dyDescent="0.25">
      <c r="A618" s="265">
        <f t="shared" si="99"/>
        <v>602</v>
      </c>
      <c r="B618" s="501"/>
      <c r="C618" s="502"/>
      <c r="D618" s="502"/>
      <c r="E618" s="507"/>
      <c r="F618" s="504"/>
      <c r="G618" s="505"/>
      <c r="H618" s="506"/>
      <c r="I618" s="494">
        <f t="shared" si="105"/>
        <v>0</v>
      </c>
      <c r="J618" s="335">
        <f t="shared" si="106"/>
        <v>0</v>
      </c>
      <c r="K618" s="507"/>
      <c r="L618" s="507"/>
      <c r="M618" s="337">
        <f t="shared" si="98"/>
        <v>0</v>
      </c>
      <c r="N618" s="507"/>
      <c r="O618" s="338">
        <f t="shared" si="101"/>
        <v>0</v>
      </c>
      <c r="P618" s="339">
        <f t="shared" si="102"/>
        <v>0</v>
      </c>
      <c r="Q618" s="339">
        <f t="shared" si="103"/>
        <v>0</v>
      </c>
      <c r="R618" s="340">
        <f t="shared" si="104"/>
        <v>0</v>
      </c>
      <c r="S618" s="296">
        <f>IF('8. Wage Rate Penalty'!D618="s",0,IF(J618="N/A; Not eligible, do not fill in remaining columns---&gt;",0,IF(O618="Yes",0,(Q618*R618*'1. General Input'!$D$10))))</f>
        <v>0</v>
      </c>
      <c r="T618" s="269">
        <f>IF('8. Wage Rate Penalty'!D618="H",0,'8. Wage Rate Penalty'!Q618*'1. General Input'!$D$10/52)</f>
        <v>0</v>
      </c>
      <c r="U618" s="271">
        <f t="shared" si="100"/>
        <v>0</v>
      </c>
      <c r="AC618" s="277">
        <f t="shared" si="97"/>
        <v>0</v>
      </c>
    </row>
    <row r="619" spans="1:29" hidden="1" x14ac:dyDescent="0.25">
      <c r="A619" s="265">
        <f t="shared" si="99"/>
        <v>603</v>
      </c>
      <c r="B619" s="501"/>
      <c r="C619" s="502"/>
      <c r="D619" s="502"/>
      <c r="E619" s="507"/>
      <c r="F619" s="504"/>
      <c r="G619" s="505"/>
      <c r="H619" s="506"/>
      <c r="I619" s="494">
        <f t="shared" si="105"/>
        <v>0</v>
      </c>
      <c r="J619" s="335">
        <f t="shared" si="106"/>
        <v>0</v>
      </c>
      <c r="K619" s="507"/>
      <c r="L619" s="507"/>
      <c r="M619" s="337">
        <f t="shared" si="98"/>
        <v>0</v>
      </c>
      <c r="N619" s="507"/>
      <c r="O619" s="338">
        <f t="shared" si="101"/>
        <v>0</v>
      </c>
      <c r="P619" s="339">
        <f t="shared" si="102"/>
        <v>0</v>
      </c>
      <c r="Q619" s="339">
        <f t="shared" si="103"/>
        <v>0</v>
      </c>
      <c r="R619" s="340">
        <f t="shared" si="104"/>
        <v>0</v>
      </c>
      <c r="S619" s="296">
        <f>IF('8. Wage Rate Penalty'!D619="s",0,IF(J619="N/A; Not eligible, do not fill in remaining columns---&gt;",0,IF(O619="Yes",0,(Q619*R619*'1. General Input'!$D$10))))</f>
        <v>0</v>
      </c>
      <c r="T619" s="269">
        <f>IF('8. Wage Rate Penalty'!D619="H",0,'8. Wage Rate Penalty'!Q619*'1. General Input'!$D$10/52)</f>
        <v>0</v>
      </c>
      <c r="U619" s="271">
        <f t="shared" si="100"/>
        <v>0</v>
      </c>
      <c r="AC619" s="277">
        <f t="shared" si="97"/>
        <v>0</v>
      </c>
    </row>
    <row r="620" spans="1:29" hidden="1" x14ac:dyDescent="0.25">
      <c r="A620" s="265">
        <f t="shared" si="99"/>
        <v>604</v>
      </c>
      <c r="B620" s="501"/>
      <c r="C620" s="502"/>
      <c r="D620" s="502"/>
      <c r="E620" s="507"/>
      <c r="F620" s="504"/>
      <c r="G620" s="505"/>
      <c r="H620" s="506"/>
      <c r="I620" s="494">
        <f t="shared" si="105"/>
        <v>0</v>
      </c>
      <c r="J620" s="335">
        <f t="shared" si="106"/>
        <v>0</v>
      </c>
      <c r="K620" s="507"/>
      <c r="L620" s="507"/>
      <c r="M620" s="337">
        <f t="shared" si="98"/>
        <v>0</v>
      </c>
      <c r="N620" s="507"/>
      <c r="O620" s="338">
        <f t="shared" si="101"/>
        <v>0</v>
      </c>
      <c r="P620" s="339">
        <f t="shared" si="102"/>
        <v>0</v>
      </c>
      <c r="Q620" s="339">
        <f t="shared" si="103"/>
        <v>0</v>
      </c>
      <c r="R620" s="340">
        <f t="shared" si="104"/>
        <v>0</v>
      </c>
      <c r="S620" s="296">
        <f>IF('8. Wage Rate Penalty'!D620="s",0,IF(J620="N/A; Not eligible, do not fill in remaining columns---&gt;",0,IF(O620="Yes",0,(Q620*R620*'1. General Input'!$D$10))))</f>
        <v>0</v>
      </c>
      <c r="T620" s="269">
        <f>IF('8. Wage Rate Penalty'!D620="H",0,'8. Wage Rate Penalty'!Q620*'1. General Input'!$D$10/52)</f>
        <v>0</v>
      </c>
      <c r="U620" s="271">
        <f t="shared" si="100"/>
        <v>0</v>
      </c>
      <c r="AC620" s="277">
        <f t="shared" si="97"/>
        <v>0</v>
      </c>
    </row>
    <row r="621" spans="1:29" hidden="1" x14ac:dyDescent="0.25">
      <c r="A621" s="265">
        <f t="shared" si="99"/>
        <v>605</v>
      </c>
      <c r="B621" s="501"/>
      <c r="C621" s="502"/>
      <c r="D621" s="502"/>
      <c r="E621" s="507"/>
      <c r="F621" s="504"/>
      <c r="G621" s="505"/>
      <c r="H621" s="506"/>
      <c r="I621" s="494">
        <f t="shared" si="105"/>
        <v>0</v>
      </c>
      <c r="J621" s="335">
        <f t="shared" si="106"/>
        <v>0</v>
      </c>
      <c r="K621" s="507"/>
      <c r="L621" s="507"/>
      <c r="M621" s="337">
        <f t="shared" si="98"/>
        <v>0</v>
      </c>
      <c r="N621" s="507"/>
      <c r="O621" s="338">
        <f t="shared" si="101"/>
        <v>0</v>
      </c>
      <c r="P621" s="339">
        <f t="shared" si="102"/>
        <v>0</v>
      </c>
      <c r="Q621" s="339">
        <f t="shared" si="103"/>
        <v>0</v>
      </c>
      <c r="R621" s="340">
        <f t="shared" si="104"/>
        <v>0</v>
      </c>
      <c r="S621" s="296">
        <f>IF('8. Wage Rate Penalty'!D621="s",0,IF(J621="N/A; Not eligible, do not fill in remaining columns---&gt;",0,IF(O621="Yes",0,(Q621*R621*'1. General Input'!$D$10))))</f>
        <v>0</v>
      </c>
      <c r="T621" s="269">
        <f>IF('8. Wage Rate Penalty'!D621="H",0,'8. Wage Rate Penalty'!Q621*'1. General Input'!$D$10/52)</f>
        <v>0</v>
      </c>
      <c r="U621" s="271">
        <f t="shared" si="100"/>
        <v>0</v>
      </c>
      <c r="AC621" s="277">
        <f t="shared" si="97"/>
        <v>0</v>
      </c>
    </row>
    <row r="622" spans="1:29" hidden="1" x14ac:dyDescent="0.25">
      <c r="A622" s="265">
        <f t="shared" si="99"/>
        <v>606</v>
      </c>
      <c r="B622" s="501"/>
      <c r="C622" s="502"/>
      <c r="D622" s="502"/>
      <c r="E622" s="507"/>
      <c r="F622" s="504"/>
      <c r="G622" s="505"/>
      <c r="H622" s="506"/>
      <c r="I622" s="494">
        <f t="shared" si="105"/>
        <v>0</v>
      </c>
      <c r="J622" s="335">
        <f t="shared" si="106"/>
        <v>0</v>
      </c>
      <c r="K622" s="507"/>
      <c r="L622" s="507"/>
      <c r="M622" s="337">
        <f t="shared" si="98"/>
        <v>0</v>
      </c>
      <c r="N622" s="507"/>
      <c r="O622" s="338">
        <f t="shared" si="101"/>
        <v>0</v>
      </c>
      <c r="P622" s="339">
        <f t="shared" si="102"/>
        <v>0</v>
      </c>
      <c r="Q622" s="339">
        <f t="shared" si="103"/>
        <v>0</v>
      </c>
      <c r="R622" s="340">
        <f t="shared" si="104"/>
        <v>0</v>
      </c>
      <c r="S622" s="296">
        <f>IF('8. Wage Rate Penalty'!D622="s",0,IF(J622="N/A; Not eligible, do not fill in remaining columns---&gt;",0,IF(O622="Yes",0,(Q622*R622*'1. General Input'!$D$10))))</f>
        <v>0</v>
      </c>
      <c r="T622" s="269">
        <f>IF('8. Wage Rate Penalty'!D622="H",0,'8. Wage Rate Penalty'!Q622*'1. General Input'!$D$10/52)</f>
        <v>0</v>
      </c>
      <c r="U622" s="271">
        <f t="shared" si="100"/>
        <v>0</v>
      </c>
      <c r="AC622" s="277">
        <f t="shared" si="97"/>
        <v>0</v>
      </c>
    </row>
    <row r="623" spans="1:29" hidden="1" x14ac:dyDescent="0.25">
      <c r="A623" s="265">
        <f t="shared" si="99"/>
        <v>607</v>
      </c>
      <c r="B623" s="501"/>
      <c r="C623" s="502"/>
      <c r="D623" s="502"/>
      <c r="E623" s="507"/>
      <c r="F623" s="504"/>
      <c r="G623" s="505"/>
      <c r="H623" s="506"/>
      <c r="I623" s="494">
        <f t="shared" si="105"/>
        <v>0</v>
      </c>
      <c r="J623" s="335">
        <f t="shared" si="106"/>
        <v>0</v>
      </c>
      <c r="K623" s="507"/>
      <c r="L623" s="507"/>
      <c r="M623" s="337">
        <f t="shared" si="98"/>
        <v>0</v>
      </c>
      <c r="N623" s="507"/>
      <c r="O623" s="338">
        <f t="shared" si="101"/>
        <v>0</v>
      </c>
      <c r="P623" s="339">
        <f t="shared" si="102"/>
        <v>0</v>
      </c>
      <c r="Q623" s="339">
        <f t="shared" si="103"/>
        <v>0</v>
      </c>
      <c r="R623" s="340">
        <f t="shared" si="104"/>
        <v>0</v>
      </c>
      <c r="S623" s="296">
        <f>IF('8. Wage Rate Penalty'!D623="s",0,IF(J623="N/A; Not eligible, do not fill in remaining columns---&gt;",0,IF(O623="Yes",0,(Q623*R623*'1. General Input'!$D$10))))</f>
        <v>0</v>
      </c>
      <c r="T623" s="269">
        <f>IF('8. Wage Rate Penalty'!D623="H",0,'8. Wage Rate Penalty'!Q623*'1. General Input'!$D$10/52)</f>
        <v>0</v>
      </c>
      <c r="U623" s="271">
        <f t="shared" si="100"/>
        <v>0</v>
      </c>
      <c r="AC623" s="277">
        <f t="shared" si="97"/>
        <v>0</v>
      </c>
    </row>
    <row r="624" spans="1:29" hidden="1" x14ac:dyDescent="0.25">
      <c r="A624" s="265">
        <f t="shared" si="99"/>
        <v>608</v>
      </c>
      <c r="B624" s="501"/>
      <c r="C624" s="502"/>
      <c r="D624" s="502"/>
      <c r="E624" s="507"/>
      <c r="F624" s="504"/>
      <c r="G624" s="505"/>
      <c r="H624" s="506"/>
      <c r="I624" s="494">
        <f t="shared" si="105"/>
        <v>0</v>
      </c>
      <c r="J624" s="335">
        <f t="shared" si="106"/>
        <v>0</v>
      </c>
      <c r="K624" s="507"/>
      <c r="L624" s="507"/>
      <c r="M624" s="337">
        <f t="shared" si="98"/>
        <v>0</v>
      </c>
      <c r="N624" s="507"/>
      <c r="O624" s="338">
        <f t="shared" si="101"/>
        <v>0</v>
      </c>
      <c r="P624" s="339">
        <f t="shared" si="102"/>
        <v>0</v>
      </c>
      <c r="Q624" s="339">
        <f t="shared" si="103"/>
        <v>0</v>
      </c>
      <c r="R624" s="340">
        <f t="shared" si="104"/>
        <v>0</v>
      </c>
      <c r="S624" s="296">
        <f>IF('8. Wage Rate Penalty'!D624="s",0,IF(J624="N/A; Not eligible, do not fill in remaining columns---&gt;",0,IF(O624="Yes",0,(Q624*R624*'1. General Input'!$D$10))))</f>
        <v>0</v>
      </c>
      <c r="T624" s="269">
        <f>IF('8. Wage Rate Penalty'!D624="H",0,'8. Wage Rate Penalty'!Q624*'1. General Input'!$D$10/52)</f>
        <v>0</v>
      </c>
      <c r="U624" s="271">
        <f t="shared" si="100"/>
        <v>0</v>
      </c>
      <c r="AC624" s="277">
        <f t="shared" si="97"/>
        <v>0</v>
      </c>
    </row>
    <row r="625" spans="1:29" hidden="1" x14ac:dyDescent="0.25">
      <c r="A625" s="265">
        <f t="shared" si="99"/>
        <v>609</v>
      </c>
      <c r="B625" s="501"/>
      <c r="C625" s="502"/>
      <c r="D625" s="502"/>
      <c r="E625" s="507"/>
      <c r="F625" s="504"/>
      <c r="G625" s="505"/>
      <c r="H625" s="506"/>
      <c r="I625" s="494">
        <f t="shared" si="105"/>
        <v>0</v>
      </c>
      <c r="J625" s="335">
        <f t="shared" si="106"/>
        <v>0</v>
      </c>
      <c r="K625" s="507"/>
      <c r="L625" s="507"/>
      <c r="M625" s="337">
        <f t="shared" si="98"/>
        <v>0</v>
      </c>
      <c r="N625" s="507"/>
      <c r="O625" s="338">
        <f t="shared" si="101"/>
        <v>0</v>
      </c>
      <c r="P625" s="339">
        <f t="shared" si="102"/>
        <v>0</v>
      </c>
      <c r="Q625" s="339">
        <f t="shared" si="103"/>
        <v>0</v>
      </c>
      <c r="R625" s="340">
        <f t="shared" si="104"/>
        <v>0</v>
      </c>
      <c r="S625" s="296">
        <f>IF('8. Wage Rate Penalty'!D625="s",0,IF(J625="N/A; Not eligible, do not fill in remaining columns---&gt;",0,IF(O625="Yes",0,(Q625*R625*'1. General Input'!$D$10))))</f>
        <v>0</v>
      </c>
      <c r="T625" s="269">
        <f>IF('8. Wage Rate Penalty'!D625="H",0,'8. Wage Rate Penalty'!Q625*'1. General Input'!$D$10/52)</f>
        <v>0</v>
      </c>
      <c r="U625" s="271">
        <f t="shared" si="100"/>
        <v>0</v>
      </c>
      <c r="AC625" s="277">
        <f t="shared" si="97"/>
        <v>0</v>
      </c>
    </row>
    <row r="626" spans="1:29" hidden="1" x14ac:dyDescent="0.25">
      <c r="A626" s="265">
        <f t="shared" si="99"/>
        <v>610</v>
      </c>
      <c r="B626" s="501"/>
      <c r="C626" s="502"/>
      <c r="D626" s="502"/>
      <c r="E626" s="507"/>
      <c r="F626" s="504"/>
      <c r="G626" s="505"/>
      <c r="H626" s="506"/>
      <c r="I626" s="494">
        <f t="shared" si="105"/>
        <v>0</v>
      </c>
      <c r="J626" s="335">
        <f t="shared" si="106"/>
        <v>0</v>
      </c>
      <c r="K626" s="507"/>
      <c r="L626" s="507"/>
      <c r="M626" s="337">
        <f t="shared" si="98"/>
        <v>0</v>
      </c>
      <c r="N626" s="507"/>
      <c r="O626" s="338">
        <f t="shared" si="101"/>
        <v>0</v>
      </c>
      <c r="P626" s="339">
        <f t="shared" si="102"/>
        <v>0</v>
      </c>
      <c r="Q626" s="339">
        <f t="shared" si="103"/>
        <v>0</v>
      </c>
      <c r="R626" s="340">
        <f t="shared" si="104"/>
        <v>0</v>
      </c>
      <c r="S626" s="296">
        <f>IF('8. Wage Rate Penalty'!D626="s",0,IF(J626="N/A; Not eligible, do not fill in remaining columns---&gt;",0,IF(O626="Yes",0,(Q626*R626*'1. General Input'!$D$10))))</f>
        <v>0</v>
      </c>
      <c r="T626" s="269">
        <f>IF('8. Wage Rate Penalty'!D626="H",0,'8. Wage Rate Penalty'!Q626*'1. General Input'!$D$10/52)</f>
        <v>0</v>
      </c>
      <c r="U626" s="271">
        <f t="shared" si="100"/>
        <v>0</v>
      </c>
      <c r="AC626" s="277">
        <f t="shared" si="97"/>
        <v>0</v>
      </c>
    </row>
    <row r="627" spans="1:29" hidden="1" x14ac:dyDescent="0.25">
      <c r="A627" s="265">
        <f t="shared" si="99"/>
        <v>611</v>
      </c>
      <c r="B627" s="501"/>
      <c r="C627" s="502"/>
      <c r="D627" s="502"/>
      <c r="E627" s="507"/>
      <c r="F627" s="504"/>
      <c r="G627" s="505"/>
      <c r="H627" s="506"/>
      <c r="I627" s="494">
        <f t="shared" si="105"/>
        <v>0</v>
      </c>
      <c r="J627" s="335">
        <f t="shared" si="106"/>
        <v>0</v>
      </c>
      <c r="K627" s="507"/>
      <c r="L627" s="507"/>
      <c r="M627" s="337">
        <f t="shared" si="98"/>
        <v>0</v>
      </c>
      <c r="N627" s="507"/>
      <c r="O627" s="338">
        <f t="shared" si="101"/>
        <v>0</v>
      </c>
      <c r="P627" s="339">
        <f t="shared" si="102"/>
        <v>0</v>
      </c>
      <c r="Q627" s="339">
        <f t="shared" si="103"/>
        <v>0</v>
      </c>
      <c r="R627" s="340">
        <f t="shared" si="104"/>
        <v>0</v>
      </c>
      <c r="S627" s="296">
        <f>IF('8. Wage Rate Penalty'!D627="s",0,IF(J627="N/A; Not eligible, do not fill in remaining columns---&gt;",0,IF(O627="Yes",0,(Q627*R627*'1. General Input'!$D$10))))</f>
        <v>0</v>
      </c>
      <c r="T627" s="269">
        <f>IF('8. Wage Rate Penalty'!D627="H",0,'8. Wage Rate Penalty'!Q627*'1. General Input'!$D$10/52)</f>
        <v>0</v>
      </c>
      <c r="U627" s="271">
        <f t="shared" si="100"/>
        <v>0</v>
      </c>
      <c r="AC627" s="277">
        <f t="shared" si="97"/>
        <v>0</v>
      </c>
    </row>
    <row r="628" spans="1:29" hidden="1" x14ac:dyDescent="0.25">
      <c r="A628" s="265">
        <f t="shared" si="99"/>
        <v>612</v>
      </c>
      <c r="B628" s="501"/>
      <c r="C628" s="502"/>
      <c r="D628" s="502"/>
      <c r="E628" s="507"/>
      <c r="F628" s="504"/>
      <c r="G628" s="505"/>
      <c r="H628" s="506"/>
      <c r="I628" s="494">
        <f t="shared" si="105"/>
        <v>0</v>
      </c>
      <c r="J628" s="335">
        <f t="shared" si="106"/>
        <v>0</v>
      </c>
      <c r="K628" s="507"/>
      <c r="L628" s="507"/>
      <c r="M628" s="337">
        <f t="shared" si="98"/>
        <v>0</v>
      </c>
      <c r="N628" s="507"/>
      <c r="O628" s="338">
        <f t="shared" si="101"/>
        <v>0</v>
      </c>
      <c r="P628" s="339">
        <f t="shared" si="102"/>
        <v>0</v>
      </c>
      <c r="Q628" s="339">
        <f t="shared" si="103"/>
        <v>0</v>
      </c>
      <c r="R628" s="340">
        <f t="shared" si="104"/>
        <v>0</v>
      </c>
      <c r="S628" s="296">
        <f>IF('8. Wage Rate Penalty'!D628="s",0,IF(J628="N/A; Not eligible, do not fill in remaining columns---&gt;",0,IF(O628="Yes",0,(Q628*R628*'1. General Input'!$D$10))))</f>
        <v>0</v>
      </c>
      <c r="T628" s="269">
        <f>IF('8. Wage Rate Penalty'!D628="H",0,'8. Wage Rate Penalty'!Q628*'1. General Input'!$D$10/52)</f>
        <v>0</v>
      </c>
      <c r="U628" s="271">
        <f t="shared" si="100"/>
        <v>0</v>
      </c>
      <c r="AC628" s="277">
        <f t="shared" si="97"/>
        <v>0</v>
      </c>
    </row>
    <row r="629" spans="1:29" hidden="1" x14ac:dyDescent="0.25">
      <c r="A629" s="265">
        <f t="shared" si="99"/>
        <v>613</v>
      </c>
      <c r="B629" s="501"/>
      <c r="C629" s="502"/>
      <c r="D629" s="502"/>
      <c r="E629" s="507"/>
      <c r="F629" s="504"/>
      <c r="G629" s="505"/>
      <c r="H629" s="506"/>
      <c r="I629" s="494">
        <f t="shared" si="105"/>
        <v>0</v>
      </c>
      <c r="J629" s="335">
        <f t="shared" si="106"/>
        <v>0</v>
      </c>
      <c r="K629" s="507"/>
      <c r="L629" s="507"/>
      <c r="M629" s="337">
        <f t="shared" si="98"/>
        <v>0</v>
      </c>
      <c r="N629" s="507"/>
      <c r="O629" s="338">
        <f t="shared" si="101"/>
        <v>0</v>
      </c>
      <c r="P629" s="339">
        <f t="shared" si="102"/>
        <v>0</v>
      </c>
      <c r="Q629" s="339">
        <f t="shared" si="103"/>
        <v>0</v>
      </c>
      <c r="R629" s="340">
        <f t="shared" si="104"/>
        <v>0</v>
      </c>
      <c r="S629" s="296">
        <f>IF('8. Wage Rate Penalty'!D629="s",0,IF(J629="N/A; Not eligible, do not fill in remaining columns---&gt;",0,IF(O629="Yes",0,(Q629*R629*'1. General Input'!$D$10))))</f>
        <v>0</v>
      </c>
      <c r="T629" s="269">
        <f>IF('8. Wage Rate Penalty'!D629="H",0,'8. Wage Rate Penalty'!Q629*'1. General Input'!$D$10/52)</f>
        <v>0</v>
      </c>
      <c r="U629" s="271">
        <f t="shared" si="100"/>
        <v>0</v>
      </c>
      <c r="AC629" s="277">
        <f t="shared" si="97"/>
        <v>0</v>
      </c>
    </row>
    <row r="630" spans="1:29" hidden="1" x14ac:dyDescent="0.25">
      <c r="A630" s="265">
        <f t="shared" si="99"/>
        <v>614</v>
      </c>
      <c r="B630" s="501"/>
      <c r="C630" s="502"/>
      <c r="D630" s="502"/>
      <c r="E630" s="507"/>
      <c r="F630" s="504"/>
      <c r="G630" s="505"/>
      <c r="H630" s="506"/>
      <c r="I630" s="494">
        <f t="shared" si="105"/>
        <v>0</v>
      </c>
      <c r="J630" s="335">
        <f t="shared" si="106"/>
        <v>0</v>
      </c>
      <c r="K630" s="507"/>
      <c r="L630" s="507"/>
      <c r="M630" s="337">
        <f t="shared" si="98"/>
        <v>0</v>
      </c>
      <c r="N630" s="507"/>
      <c r="O630" s="338">
        <f t="shared" si="101"/>
        <v>0</v>
      </c>
      <c r="P630" s="339">
        <f t="shared" si="102"/>
        <v>0</v>
      </c>
      <c r="Q630" s="339">
        <f t="shared" si="103"/>
        <v>0</v>
      </c>
      <c r="R630" s="340">
        <f t="shared" si="104"/>
        <v>0</v>
      </c>
      <c r="S630" s="296">
        <f>IF('8. Wage Rate Penalty'!D630="s",0,IF(J630="N/A; Not eligible, do not fill in remaining columns---&gt;",0,IF(O630="Yes",0,(Q630*R630*'1. General Input'!$D$10))))</f>
        <v>0</v>
      </c>
      <c r="T630" s="269">
        <f>IF('8. Wage Rate Penalty'!D630="H",0,'8. Wage Rate Penalty'!Q630*'1. General Input'!$D$10/52)</f>
        <v>0</v>
      </c>
      <c r="U630" s="271">
        <f t="shared" si="100"/>
        <v>0</v>
      </c>
      <c r="AC630" s="277">
        <f t="shared" si="97"/>
        <v>0</v>
      </c>
    </row>
    <row r="631" spans="1:29" hidden="1" x14ac:dyDescent="0.25">
      <c r="A631" s="265">
        <f t="shared" si="99"/>
        <v>615</v>
      </c>
      <c r="B631" s="501"/>
      <c r="C631" s="502"/>
      <c r="D631" s="502"/>
      <c r="E631" s="507"/>
      <c r="F631" s="504"/>
      <c r="G631" s="505"/>
      <c r="H631" s="506"/>
      <c r="I631" s="494">
        <f t="shared" si="105"/>
        <v>0</v>
      </c>
      <c r="J631" s="335">
        <f t="shared" si="106"/>
        <v>0</v>
      </c>
      <c r="K631" s="507"/>
      <c r="L631" s="507"/>
      <c r="M631" s="337">
        <f t="shared" si="98"/>
        <v>0</v>
      </c>
      <c r="N631" s="507"/>
      <c r="O631" s="338">
        <f t="shared" si="101"/>
        <v>0</v>
      </c>
      <c r="P631" s="339">
        <f t="shared" si="102"/>
        <v>0</v>
      </c>
      <c r="Q631" s="339">
        <f t="shared" si="103"/>
        <v>0</v>
      </c>
      <c r="R631" s="340">
        <f t="shared" si="104"/>
        <v>0</v>
      </c>
      <c r="S631" s="296">
        <f>IF('8. Wage Rate Penalty'!D631="s",0,IF(J631="N/A; Not eligible, do not fill in remaining columns---&gt;",0,IF(O631="Yes",0,(Q631*R631*'1. General Input'!$D$10))))</f>
        <v>0</v>
      </c>
      <c r="T631" s="269">
        <f>IF('8. Wage Rate Penalty'!D631="H",0,'8. Wage Rate Penalty'!Q631*'1. General Input'!$D$10/52)</f>
        <v>0</v>
      </c>
      <c r="U631" s="271">
        <f t="shared" si="100"/>
        <v>0</v>
      </c>
      <c r="AC631" s="277">
        <f t="shared" si="97"/>
        <v>0</v>
      </c>
    </row>
    <row r="632" spans="1:29" hidden="1" x14ac:dyDescent="0.25">
      <c r="A632" s="265">
        <f t="shared" si="99"/>
        <v>616</v>
      </c>
      <c r="B632" s="501"/>
      <c r="C632" s="502"/>
      <c r="D632" s="502"/>
      <c r="E632" s="507"/>
      <c r="F632" s="504"/>
      <c r="G632" s="505"/>
      <c r="H632" s="506"/>
      <c r="I632" s="494">
        <f t="shared" si="105"/>
        <v>0</v>
      </c>
      <c r="J632" s="335">
        <f t="shared" si="106"/>
        <v>0</v>
      </c>
      <c r="K632" s="507"/>
      <c r="L632" s="507"/>
      <c r="M632" s="337">
        <f t="shared" si="98"/>
        <v>0</v>
      </c>
      <c r="N632" s="507"/>
      <c r="O632" s="338">
        <f t="shared" si="101"/>
        <v>0</v>
      </c>
      <c r="P632" s="339">
        <f t="shared" si="102"/>
        <v>0</v>
      </c>
      <c r="Q632" s="339">
        <f t="shared" si="103"/>
        <v>0</v>
      </c>
      <c r="R632" s="340">
        <f t="shared" si="104"/>
        <v>0</v>
      </c>
      <c r="S632" s="296">
        <f>IF('8. Wage Rate Penalty'!D632="s",0,IF(J632="N/A; Not eligible, do not fill in remaining columns---&gt;",0,IF(O632="Yes",0,(Q632*R632*'1. General Input'!$D$10))))</f>
        <v>0</v>
      </c>
      <c r="T632" s="269">
        <f>IF('8. Wage Rate Penalty'!D632="H",0,'8. Wage Rate Penalty'!Q632*'1. General Input'!$D$10/52)</f>
        <v>0</v>
      </c>
      <c r="U632" s="271">
        <f t="shared" si="100"/>
        <v>0</v>
      </c>
      <c r="AC632" s="277">
        <f t="shared" si="97"/>
        <v>0</v>
      </c>
    </row>
    <row r="633" spans="1:29" hidden="1" x14ac:dyDescent="0.25">
      <c r="A633" s="265">
        <f t="shared" si="99"/>
        <v>617</v>
      </c>
      <c r="B633" s="501"/>
      <c r="C633" s="502"/>
      <c r="D633" s="502"/>
      <c r="E633" s="507"/>
      <c r="F633" s="504"/>
      <c r="G633" s="505"/>
      <c r="H633" s="506"/>
      <c r="I633" s="494">
        <f t="shared" si="105"/>
        <v>0</v>
      </c>
      <c r="J633" s="335">
        <f t="shared" si="106"/>
        <v>0</v>
      </c>
      <c r="K633" s="507"/>
      <c r="L633" s="507"/>
      <c r="M633" s="337">
        <f t="shared" si="98"/>
        <v>0</v>
      </c>
      <c r="N633" s="507"/>
      <c r="O633" s="338">
        <f t="shared" si="101"/>
        <v>0</v>
      </c>
      <c r="P633" s="339">
        <f t="shared" si="102"/>
        <v>0</v>
      </c>
      <c r="Q633" s="339">
        <f t="shared" si="103"/>
        <v>0</v>
      </c>
      <c r="R633" s="340">
        <f t="shared" si="104"/>
        <v>0</v>
      </c>
      <c r="S633" s="296">
        <f>IF('8. Wage Rate Penalty'!D633="s",0,IF(J633="N/A; Not eligible, do not fill in remaining columns---&gt;",0,IF(O633="Yes",0,(Q633*R633*'1. General Input'!$D$10))))</f>
        <v>0</v>
      </c>
      <c r="T633" s="269">
        <f>IF('8. Wage Rate Penalty'!D633="H",0,'8. Wage Rate Penalty'!Q633*'1. General Input'!$D$10/52)</f>
        <v>0</v>
      </c>
      <c r="U633" s="271">
        <f t="shared" si="100"/>
        <v>0</v>
      </c>
      <c r="AC633" s="277">
        <f t="shared" si="97"/>
        <v>0</v>
      </c>
    </row>
    <row r="634" spans="1:29" hidden="1" x14ac:dyDescent="0.25">
      <c r="A634" s="265">
        <f t="shared" si="99"/>
        <v>618</v>
      </c>
      <c r="B634" s="501"/>
      <c r="C634" s="502"/>
      <c r="D634" s="502"/>
      <c r="E634" s="507"/>
      <c r="F634" s="504"/>
      <c r="G634" s="505"/>
      <c r="H634" s="506"/>
      <c r="I634" s="494">
        <f t="shared" si="105"/>
        <v>0</v>
      </c>
      <c r="J634" s="335">
        <f t="shared" si="106"/>
        <v>0</v>
      </c>
      <c r="K634" s="507"/>
      <c r="L634" s="507"/>
      <c r="M634" s="337">
        <f t="shared" si="98"/>
        <v>0</v>
      </c>
      <c r="N634" s="507"/>
      <c r="O634" s="338">
        <f t="shared" si="101"/>
        <v>0</v>
      </c>
      <c r="P634" s="339">
        <f t="shared" si="102"/>
        <v>0</v>
      </c>
      <c r="Q634" s="339">
        <f t="shared" si="103"/>
        <v>0</v>
      </c>
      <c r="R634" s="340">
        <f t="shared" si="104"/>
        <v>0</v>
      </c>
      <c r="S634" s="296">
        <f>IF('8. Wage Rate Penalty'!D634="s",0,IF(J634="N/A; Not eligible, do not fill in remaining columns---&gt;",0,IF(O634="Yes",0,(Q634*R634*'1. General Input'!$D$10))))</f>
        <v>0</v>
      </c>
      <c r="T634" s="269">
        <f>IF('8. Wage Rate Penalty'!D634="H",0,'8. Wage Rate Penalty'!Q634*'1. General Input'!$D$10/52)</f>
        <v>0</v>
      </c>
      <c r="U634" s="271">
        <f t="shared" si="100"/>
        <v>0</v>
      </c>
      <c r="AC634" s="277">
        <f t="shared" si="97"/>
        <v>0</v>
      </c>
    </row>
    <row r="635" spans="1:29" hidden="1" x14ac:dyDescent="0.25">
      <c r="A635" s="265">
        <f t="shared" si="99"/>
        <v>619</v>
      </c>
      <c r="B635" s="501"/>
      <c r="C635" s="502"/>
      <c r="D635" s="502"/>
      <c r="E635" s="507"/>
      <c r="F635" s="504"/>
      <c r="G635" s="505"/>
      <c r="H635" s="506"/>
      <c r="I635" s="494">
        <f t="shared" si="105"/>
        <v>0</v>
      </c>
      <c r="J635" s="335">
        <f t="shared" si="106"/>
        <v>0</v>
      </c>
      <c r="K635" s="507"/>
      <c r="L635" s="507"/>
      <c r="M635" s="337">
        <f t="shared" si="98"/>
        <v>0</v>
      </c>
      <c r="N635" s="507"/>
      <c r="O635" s="338">
        <f t="shared" si="101"/>
        <v>0</v>
      </c>
      <c r="P635" s="339">
        <f t="shared" si="102"/>
        <v>0</v>
      </c>
      <c r="Q635" s="339">
        <f t="shared" si="103"/>
        <v>0</v>
      </c>
      <c r="R635" s="340">
        <f t="shared" si="104"/>
        <v>0</v>
      </c>
      <c r="S635" s="296">
        <f>IF('8. Wage Rate Penalty'!D635="s",0,IF(J635="N/A; Not eligible, do not fill in remaining columns---&gt;",0,IF(O635="Yes",0,(Q635*R635*'1. General Input'!$D$10))))</f>
        <v>0</v>
      </c>
      <c r="T635" s="269">
        <f>IF('8. Wage Rate Penalty'!D635="H",0,'8. Wage Rate Penalty'!Q635*'1. General Input'!$D$10/52)</f>
        <v>0</v>
      </c>
      <c r="U635" s="271">
        <f t="shared" si="100"/>
        <v>0</v>
      </c>
      <c r="AC635" s="277">
        <f t="shared" si="97"/>
        <v>0</v>
      </c>
    </row>
    <row r="636" spans="1:29" hidden="1" x14ac:dyDescent="0.25">
      <c r="A636" s="265">
        <f t="shared" si="99"/>
        <v>620</v>
      </c>
      <c r="B636" s="501"/>
      <c r="C636" s="502"/>
      <c r="D636" s="502"/>
      <c r="E636" s="507"/>
      <c r="F636" s="504"/>
      <c r="G636" s="505"/>
      <c r="H636" s="506"/>
      <c r="I636" s="494">
        <f t="shared" si="105"/>
        <v>0</v>
      </c>
      <c r="J636" s="335">
        <f t="shared" si="106"/>
        <v>0</v>
      </c>
      <c r="K636" s="507"/>
      <c r="L636" s="507"/>
      <c r="M636" s="337">
        <f t="shared" si="98"/>
        <v>0</v>
      </c>
      <c r="N636" s="507"/>
      <c r="O636" s="338">
        <f t="shared" si="101"/>
        <v>0</v>
      </c>
      <c r="P636" s="339">
        <f t="shared" si="102"/>
        <v>0</v>
      </c>
      <c r="Q636" s="339">
        <f t="shared" si="103"/>
        <v>0</v>
      </c>
      <c r="R636" s="340">
        <f t="shared" si="104"/>
        <v>0</v>
      </c>
      <c r="S636" s="296">
        <f>IF('8. Wage Rate Penalty'!D636="s",0,IF(J636="N/A; Not eligible, do not fill in remaining columns---&gt;",0,IF(O636="Yes",0,(Q636*R636*'1. General Input'!$D$10))))</f>
        <v>0</v>
      </c>
      <c r="T636" s="269">
        <f>IF('8. Wage Rate Penalty'!D636="H",0,'8. Wage Rate Penalty'!Q636*'1. General Input'!$D$10/52)</f>
        <v>0</v>
      </c>
      <c r="U636" s="271">
        <f t="shared" si="100"/>
        <v>0</v>
      </c>
      <c r="AC636" s="277">
        <f t="shared" si="97"/>
        <v>0</v>
      </c>
    </row>
    <row r="637" spans="1:29" hidden="1" x14ac:dyDescent="0.25">
      <c r="A637" s="265">
        <f t="shared" si="99"/>
        <v>621</v>
      </c>
      <c r="B637" s="501"/>
      <c r="C637" s="502"/>
      <c r="D637" s="502"/>
      <c r="E637" s="507"/>
      <c r="F637" s="504"/>
      <c r="G637" s="505"/>
      <c r="H637" s="506"/>
      <c r="I637" s="494">
        <f t="shared" si="105"/>
        <v>0</v>
      </c>
      <c r="J637" s="335">
        <f t="shared" si="106"/>
        <v>0</v>
      </c>
      <c r="K637" s="507"/>
      <c r="L637" s="507"/>
      <c r="M637" s="337">
        <f t="shared" si="98"/>
        <v>0</v>
      </c>
      <c r="N637" s="507"/>
      <c r="O637" s="338">
        <f t="shared" si="101"/>
        <v>0</v>
      </c>
      <c r="P637" s="339">
        <f t="shared" si="102"/>
        <v>0</v>
      </c>
      <c r="Q637" s="339">
        <f t="shared" si="103"/>
        <v>0</v>
      </c>
      <c r="R637" s="340">
        <f t="shared" si="104"/>
        <v>0</v>
      </c>
      <c r="S637" s="296">
        <f>IF('8. Wage Rate Penalty'!D637="s",0,IF(J637="N/A; Not eligible, do not fill in remaining columns---&gt;",0,IF(O637="Yes",0,(Q637*R637*'1. General Input'!$D$10))))</f>
        <v>0</v>
      </c>
      <c r="T637" s="269">
        <f>IF('8. Wage Rate Penalty'!D637="H",0,'8. Wage Rate Penalty'!Q637*'1. General Input'!$D$10/52)</f>
        <v>0</v>
      </c>
      <c r="U637" s="271">
        <f t="shared" si="100"/>
        <v>0</v>
      </c>
      <c r="AC637" s="277">
        <f t="shared" si="97"/>
        <v>0</v>
      </c>
    </row>
    <row r="638" spans="1:29" hidden="1" x14ac:dyDescent="0.25">
      <c r="A638" s="265">
        <f t="shared" si="99"/>
        <v>622</v>
      </c>
      <c r="B638" s="501"/>
      <c r="C638" s="502"/>
      <c r="D638" s="502"/>
      <c r="E638" s="507"/>
      <c r="F638" s="504"/>
      <c r="G638" s="505"/>
      <c r="H638" s="506"/>
      <c r="I638" s="494">
        <f t="shared" si="105"/>
        <v>0</v>
      </c>
      <c r="J638" s="335">
        <f t="shared" si="106"/>
        <v>0</v>
      </c>
      <c r="K638" s="507"/>
      <c r="L638" s="507"/>
      <c r="M638" s="337">
        <f t="shared" si="98"/>
        <v>0</v>
      </c>
      <c r="N638" s="507"/>
      <c r="O638" s="338">
        <f t="shared" si="101"/>
        <v>0</v>
      </c>
      <c r="P638" s="339">
        <f t="shared" si="102"/>
        <v>0</v>
      </c>
      <c r="Q638" s="339">
        <f t="shared" si="103"/>
        <v>0</v>
      </c>
      <c r="R638" s="340">
        <f t="shared" si="104"/>
        <v>0</v>
      </c>
      <c r="S638" s="296">
        <f>IF('8. Wage Rate Penalty'!D638="s",0,IF(J638="N/A; Not eligible, do not fill in remaining columns---&gt;",0,IF(O638="Yes",0,(Q638*R638*'1. General Input'!$D$10))))</f>
        <v>0</v>
      </c>
      <c r="T638" s="269">
        <f>IF('8. Wage Rate Penalty'!D638="H",0,'8. Wage Rate Penalty'!Q638*'1. General Input'!$D$10/52)</f>
        <v>0</v>
      </c>
      <c r="U638" s="271">
        <f t="shared" si="100"/>
        <v>0</v>
      </c>
      <c r="AC638" s="277">
        <f t="shared" si="97"/>
        <v>0</v>
      </c>
    </row>
    <row r="639" spans="1:29" hidden="1" x14ac:dyDescent="0.25">
      <c r="A639" s="265">
        <f t="shared" si="99"/>
        <v>623</v>
      </c>
      <c r="B639" s="501"/>
      <c r="C639" s="502"/>
      <c r="D639" s="502"/>
      <c r="E639" s="507"/>
      <c r="F639" s="504"/>
      <c r="G639" s="505"/>
      <c r="H639" s="506"/>
      <c r="I639" s="494">
        <f t="shared" si="105"/>
        <v>0</v>
      </c>
      <c r="J639" s="335">
        <f t="shared" si="106"/>
        <v>0</v>
      </c>
      <c r="K639" s="507"/>
      <c r="L639" s="507"/>
      <c r="M639" s="337">
        <f t="shared" si="98"/>
        <v>0</v>
      </c>
      <c r="N639" s="507"/>
      <c r="O639" s="338">
        <f t="shared" si="101"/>
        <v>0</v>
      </c>
      <c r="P639" s="339">
        <f t="shared" si="102"/>
        <v>0</v>
      </c>
      <c r="Q639" s="339">
        <f t="shared" si="103"/>
        <v>0</v>
      </c>
      <c r="R639" s="340">
        <f t="shared" si="104"/>
        <v>0</v>
      </c>
      <c r="S639" s="296">
        <f>IF('8. Wage Rate Penalty'!D639="s",0,IF(J639="N/A; Not eligible, do not fill in remaining columns---&gt;",0,IF(O639="Yes",0,(Q639*R639*'1. General Input'!$D$10))))</f>
        <v>0</v>
      </c>
      <c r="T639" s="269">
        <f>IF('8. Wage Rate Penalty'!D639="H",0,'8. Wage Rate Penalty'!Q639*'1. General Input'!$D$10/52)</f>
        <v>0</v>
      </c>
      <c r="U639" s="271">
        <f t="shared" si="100"/>
        <v>0</v>
      </c>
      <c r="AC639" s="277">
        <f t="shared" si="97"/>
        <v>0</v>
      </c>
    </row>
    <row r="640" spans="1:29" hidden="1" x14ac:dyDescent="0.25">
      <c r="A640" s="265">
        <f t="shared" si="99"/>
        <v>624</v>
      </c>
      <c r="B640" s="501"/>
      <c r="C640" s="502"/>
      <c r="D640" s="502"/>
      <c r="E640" s="507"/>
      <c r="F640" s="504"/>
      <c r="G640" s="505"/>
      <c r="H640" s="506"/>
      <c r="I640" s="494">
        <f t="shared" si="105"/>
        <v>0</v>
      </c>
      <c r="J640" s="335">
        <f t="shared" si="106"/>
        <v>0</v>
      </c>
      <c r="K640" s="507"/>
      <c r="L640" s="507"/>
      <c r="M640" s="337">
        <f t="shared" si="98"/>
        <v>0</v>
      </c>
      <c r="N640" s="507"/>
      <c r="O640" s="338">
        <f t="shared" si="101"/>
        <v>0</v>
      </c>
      <c r="P640" s="339">
        <f t="shared" si="102"/>
        <v>0</v>
      </c>
      <c r="Q640" s="339">
        <f t="shared" si="103"/>
        <v>0</v>
      </c>
      <c r="R640" s="340">
        <f t="shared" si="104"/>
        <v>0</v>
      </c>
      <c r="S640" s="296">
        <f>IF('8. Wage Rate Penalty'!D640="s",0,IF(J640="N/A; Not eligible, do not fill in remaining columns---&gt;",0,IF(O640="Yes",0,(Q640*R640*'1. General Input'!$D$10))))</f>
        <v>0</v>
      </c>
      <c r="T640" s="269">
        <f>IF('8. Wage Rate Penalty'!D640="H",0,'8. Wage Rate Penalty'!Q640*'1. General Input'!$D$10/52)</f>
        <v>0</v>
      </c>
      <c r="U640" s="271">
        <f t="shared" si="100"/>
        <v>0</v>
      </c>
      <c r="AC640" s="277">
        <f t="shared" si="97"/>
        <v>0</v>
      </c>
    </row>
    <row r="641" spans="1:29" hidden="1" x14ac:dyDescent="0.25">
      <c r="A641" s="265">
        <f t="shared" si="99"/>
        <v>625</v>
      </c>
      <c r="B641" s="501"/>
      <c r="C641" s="502"/>
      <c r="D641" s="502"/>
      <c r="E641" s="507"/>
      <c r="F641" s="504"/>
      <c r="G641" s="505"/>
      <c r="H641" s="506"/>
      <c r="I641" s="494">
        <f t="shared" si="105"/>
        <v>0</v>
      </c>
      <c r="J641" s="335">
        <f t="shared" si="106"/>
        <v>0</v>
      </c>
      <c r="K641" s="507"/>
      <c r="L641" s="507"/>
      <c r="M641" s="337">
        <f t="shared" si="98"/>
        <v>0</v>
      </c>
      <c r="N641" s="507"/>
      <c r="O641" s="338">
        <f t="shared" si="101"/>
        <v>0</v>
      </c>
      <c r="P641" s="339">
        <f t="shared" si="102"/>
        <v>0</v>
      </c>
      <c r="Q641" s="339">
        <f t="shared" si="103"/>
        <v>0</v>
      </c>
      <c r="R641" s="340">
        <f t="shared" si="104"/>
        <v>0</v>
      </c>
      <c r="S641" s="296">
        <f>IF('8. Wage Rate Penalty'!D641="s",0,IF(J641="N/A; Not eligible, do not fill in remaining columns---&gt;",0,IF(O641="Yes",0,(Q641*R641*'1. General Input'!$D$10))))</f>
        <v>0</v>
      </c>
      <c r="T641" s="269">
        <f>IF('8. Wage Rate Penalty'!D641="H",0,'8. Wage Rate Penalty'!Q641*'1. General Input'!$D$10/52)</f>
        <v>0</v>
      </c>
      <c r="U641" s="271">
        <f t="shared" si="100"/>
        <v>0</v>
      </c>
      <c r="AC641" s="277">
        <f t="shared" si="97"/>
        <v>0</v>
      </c>
    </row>
    <row r="642" spans="1:29" hidden="1" x14ac:dyDescent="0.25">
      <c r="A642" s="265">
        <f t="shared" si="99"/>
        <v>626</v>
      </c>
      <c r="B642" s="501"/>
      <c r="C642" s="502"/>
      <c r="D642" s="502"/>
      <c r="E642" s="507"/>
      <c r="F642" s="504"/>
      <c r="G642" s="505"/>
      <c r="H642" s="506"/>
      <c r="I642" s="494">
        <f t="shared" si="105"/>
        <v>0</v>
      </c>
      <c r="J642" s="335">
        <f t="shared" si="106"/>
        <v>0</v>
      </c>
      <c r="K642" s="507"/>
      <c r="L642" s="507"/>
      <c r="M642" s="337">
        <f t="shared" si="98"/>
        <v>0</v>
      </c>
      <c r="N642" s="507"/>
      <c r="O642" s="338">
        <f t="shared" si="101"/>
        <v>0</v>
      </c>
      <c r="P642" s="339">
        <f t="shared" si="102"/>
        <v>0</v>
      </c>
      <c r="Q642" s="339">
        <f t="shared" si="103"/>
        <v>0</v>
      </c>
      <c r="R642" s="340">
        <f t="shared" si="104"/>
        <v>0</v>
      </c>
      <c r="S642" s="296">
        <f>IF('8. Wage Rate Penalty'!D642="s",0,IF(J642="N/A; Not eligible, do not fill in remaining columns---&gt;",0,IF(O642="Yes",0,(Q642*R642*'1. General Input'!$D$10))))</f>
        <v>0</v>
      </c>
      <c r="T642" s="269">
        <f>IF('8. Wage Rate Penalty'!D642="H",0,'8. Wage Rate Penalty'!Q642*'1. General Input'!$D$10/52)</f>
        <v>0</v>
      </c>
      <c r="U642" s="271">
        <f t="shared" si="100"/>
        <v>0</v>
      </c>
      <c r="AC642" s="277">
        <f t="shared" si="97"/>
        <v>0</v>
      </c>
    </row>
    <row r="643" spans="1:29" hidden="1" x14ac:dyDescent="0.25">
      <c r="A643" s="265">
        <f t="shared" si="99"/>
        <v>627</v>
      </c>
      <c r="B643" s="501"/>
      <c r="C643" s="502"/>
      <c r="D643" s="502"/>
      <c r="E643" s="507"/>
      <c r="F643" s="504"/>
      <c r="G643" s="505"/>
      <c r="H643" s="506"/>
      <c r="I643" s="494">
        <f t="shared" si="105"/>
        <v>0</v>
      </c>
      <c r="J643" s="335">
        <f t="shared" si="106"/>
        <v>0</v>
      </c>
      <c r="K643" s="507"/>
      <c r="L643" s="507"/>
      <c r="M643" s="337">
        <f t="shared" si="98"/>
        <v>0</v>
      </c>
      <c r="N643" s="507"/>
      <c r="O643" s="338">
        <f t="shared" si="101"/>
        <v>0</v>
      </c>
      <c r="P643" s="339">
        <f t="shared" si="102"/>
        <v>0</v>
      </c>
      <c r="Q643" s="339">
        <f t="shared" si="103"/>
        <v>0</v>
      </c>
      <c r="R643" s="340">
        <f t="shared" si="104"/>
        <v>0</v>
      </c>
      <c r="S643" s="296">
        <f>IF('8. Wage Rate Penalty'!D643="s",0,IF(J643="N/A; Not eligible, do not fill in remaining columns---&gt;",0,IF(O643="Yes",0,(Q643*R643*'1. General Input'!$D$10))))</f>
        <v>0</v>
      </c>
      <c r="T643" s="269">
        <f>IF('8. Wage Rate Penalty'!D643="H",0,'8. Wage Rate Penalty'!Q643*'1. General Input'!$D$10/52)</f>
        <v>0</v>
      </c>
      <c r="U643" s="271">
        <f t="shared" si="100"/>
        <v>0</v>
      </c>
      <c r="AC643" s="277">
        <f t="shared" si="97"/>
        <v>0</v>
      </c>
    </row>
    <row r="644" spans="1:29" hidden="1" x14ac:dyDescent="0.25">
      <c r="A644" s="265">
        <f t="shared" si="99"/>
        <v>628</v>
      </c>
      <c r="B644" s="501"/>
      <c r="C644" s="502"/>
      <c r="D644" s="502"/>
      <c r="E644" s="507"/>
      <c r="F644" s="504"/>
      <c r="G644" s="505"/>
      <c r="H644" s="506"/>
      <c r="I644" s="494">
        <f t="shared" si="105"/>
        <v>0</v>
      </c>
      <c r="J644" s="335">
        <f t="shared" si="106"/>
        <v>0</v>
      </c>
      <c r="K644" s="507"/>
      <c r="L644" s="507"/>
      <c r="M644" s="337">
        <f t="shared" si="98"/>
        <v>0</v>
      </c>
      <c r="N644" s="507"/>
      <c r="O644" s="338">
        <f t="shared" si="101"/>
        <v>0</v>
      </c>
      <c r="P644" s="339">
        <f t="shared" si="102"/>
        <v>0</v>
      </c>
      <c r="Q644" s="339">
        <f t="shared" si="103"/>
        <v>0</v>
      </c>
      <c r="R644" s="340">
        <f t="shared" si="104"/>
        <v>0</v>
      </c>
      <c r="S644" s="296">
        <f>IF('8. Wage Rate Penalty'!D644="s",0,IF(J644="N/A; Not eligible, do not fill in remaining columns---&gt;",0,IF(O644="Yes",0,(Q644*R644*'1. General Input'!$D$10))))</f>
        <v>0</v>
      </c>
      <c r="T644" s="269">
        <f>IF('8. Wage Rate Penalty'!D644="H",0,'8. Wage Rate Penalty'!Q644*'1. General Input'!$D$10/52)</f>
        <v>0</v>
      </c>
      <c r="U644" s="271">
        <f t="shared" si="100"/>
        <v>0</v>
      </c>
      <c r="AC644" s="277">
        <f t="shared" si="97"/>
        <v>0</v>
      </c>
    </row>
    <row r="645" spans="1:29" hidden="1" x14ac:dyDescent="0.25">
      <c r="A645" s="265">
        <f t="shared" si="99"/>
        <v>629</v>
      </c>
      <c r="B645" s="501"/>
      <c r="C645" s="502"/>
      <c r="D645" s="502"/>
      <c r="E645" s="507"/>
      <c r="F645" s="504"/>
      <c r="G645" s="505"/>
      <c r="H645" s="506"/>
      <c r="I645" s="494">
        <f t="shared" si="105"/>
        <v>0</v>
      </c>
      <c r="J645" s="335">
        <f t="shared" si="106"/>
        <v>0</v>
      </c>
      <c r="K645" s="507"/>
      <c r="L645" s="507"/>
      <c r="M645" s="337">
        <f t="shared" si="98"/>
        <v>0</v>
      </c>
      <c r="N645" s="507"/>
      <c r="O645" s="338">
        <f t="shared" si="101"/>
        <v>0</v>
      </c>
      <c r="P645" s="339">
        <f t="shared" si="102"/>
        <v>0</v>
      </c>
      <c r="Q645" s="339">
        <f t="shared" si="103"/>
        <v>0</v>
      </c>
      <c r="R645" s="340">
        <f t="shared" si="104"/>
        <v>0</v>
      </c>
      <c r="S645" s="296">
        <f>IF('8. Wage Rate Penalty'!D645="s",0,IF(J645="N/A; Not eligible, do not fill in remaining columns---&gt;",0,IF(O645="Yes",0,(Q645*R645*'1. General Input'!$D$10))))</f>
        <v>0</v>
      </c>
      <c r="T645" s="269">
        <f>IF('8. Wage Rate Penalty'!D645="H",0,'8. Wage Rate Penalty'!Q645*'1. General Input'!$D$10/52)</f>
        <v>0</v>
      </c>
      <c r="U645" s="271">
        <f t="shared" si="100"/>
        <v>0</v>
      </c>
      <c r="AC645" s="277">
        <f t="shared" si="97"/>
        <v>0</v>
      </c>
    </row>
    <row r="646" spans="1:29" hidden="1" x14ac:dyDescent="0.25">
      <c r="A646" s="265">
        <f t="shared" si="99"/>
        <v>630</v>
      </c>
      <c r="B646" s="501"/>
      <c r="C646" s="502"/>
      <c r="D646" s="502"/>
      <c r="E646" s="507"/>
      <c r="F646" s="504"/>
      <c r="G646" s="505"/>
      <c r="H646" s="506"/>
      <c r="I646" s="494">
        <f t="shared" si="105"/>
        <v>0</v>
      </c>
      <c r="J646" s="335">
        <f t="shared" si="106"/>
        <v>0</v>
      </c>
      <c r="K646" s="507"/>
      <c r="L646" s="507"/>
      <c r="M646" s="337">
        <f t="shared" si="98"/>
        <v>0</v>
      </c>
      <c r="N646" s="507"/>
      <c r="O646" s="338">
        <f t="shared" si="101"/>
        <v>0</v>
      </c>
      <c r="P646" s="339">
        <f t="shared" si="102"/>
        <v>0</v>
      </c>
      <c r="Q646" s="339">
        <f t="shared" si="103"/>
        <v>0</v>
      </c>
      <c r="R646" s="340">
        <f t="shared" si="104"/>
        <v>0</v>
      </c>
      <c r="S646" s="296">
        <f>IF('8. Wage Rate Penalty'!D646="s",0,IF(J646="N/A; Not eligible, do not fill in remaining columns---&gt;",0,IF(O646="Yes",0,(Q646*R646*'1. General Input'!$D$10))))</f>
        <v>0</v>
      </c>
      <c r="T646" s="269">
        <f>IF('8. Wage Rate Penalty'!D646="H",0,'8. Wage Rate Penalty'!Q646*'1. General Input'!$D$10/52)</f>
        <v>0</v>
      </c>
      <c r="U646" s="271">
        <f t="shared" si="100"/>
        <v>0</v>
      </c>
      <c r="AC646" s="277">
        <f t="shared" si="97"/>
        <v>0</v>
      </c>
    </row>
    <row r="647" spans="1:29" hidden="1" x14ac:dyDescent="0.25">
      <c r="A647" s="265">
        <f t="shared" si="99"/>
        <v>631</v>
      </c>
      <c r="B647" s="501"/>
      <c r="C647" s="502"/>
      <c r="D647" s="502"/>
      <c r="E647" s="507"/>
      <c r="F647" s="504"/>
      <c r="G647" s="505"/>
      <c r="H647" s="506"/>
      <c r="I647" s="494">
        <f t="shared" si="105"/>
        <v>0</v>
      </c>
      <c r="J647" s="335">
        <f t="shared" si="106"/>
        <v>0</v>
      </c>
      <c r="K647" s="507"/>
      <c r="L647" s="507"/>
      <c r="M647" s="337">
        <f t="shared" si="98"/>
        <v>0</v>
      </c>
      <c r="N647" s="507"/>
      <c r="O647" s="338">
        <f t="shared" si="101"/>
        <v>0</v>
      </c>
      <c r="P647" s="339">
        <f t="shared" si="102"/>
        <v>0</v>
      </c>
      <c r="Q647" s="339">
        <f t="shared" si="103"/>
        <v>0</v>
      </c>
      <c r="R647" s="340">
        <f t="shared" si="104"/>
        <v>0</v>
      </c>
      <c r="S647" s="296">
        <f>IF('8. Wage Rate Penalty'!D647="s",0,IF(J647="N/A; Not eligible, do not fill in remaining columns---&gt;",0,IF(O647="Yes",0,(Q647*R647*'1. General Input'!$D$10))))</f>
        <v>0</v>
      </c>
      <c r="T647" s="269">
        <f>IF('8. Wage Rate Penalty'!D647="H",0,'8. Wage Rate Penalty'!Q647*'1. General Input'!$D$10/52)</f>
        <v>0</v>
      </c>
      <c r="U647" s="271">
        <f t="shared" si="100"/>
        <v>0</v>
      </c>
      <c r="AC647" s="277">
        <f t="shared" si="97"/>
        <v>0</v>
      </c>
    </row>
    <row r="648" spans="1:29" hidden="1" x14ac:dyDescent="0.25">
      <c r="A648" s="265">
        <f t="shared" si="99"/>
        <v>632</v>
      </c>
      <c r="B648" s="501"/>
      <c r="C648" s="502"/>
      <c r="D648" s="502"/>
      <c r="E648" s="507"/>
      <c r="F648" s="504"/>
      <c r="G648" s="505"/>
      <c r="H648" s="506"/>
      <c r="I648" s="494">
        <f t="shared" si="105"/>
        <v>0</v>
      </c>
      <c r="J648" s="335">
        <f t="shared" si="106"/>
        <v>0</v>
      </c>
      <c r="K648" s="507"/>
      <c r="L648" s="507"/>
      <c r="M648" s="337">
        <f t="shared" si="98"/>
        <v>0</v>
      </c>
      <c r="N648" s="507"/>
      <c r="O648" s="338">
        <f t="shared" si="101"/>
        <v>0</v>
      </c>
      <c r="P648" s="339">
        <f t="shared" si="102"/>
        <v>0</v>
      </c>
      <c r="Q648" s="339">
        <f t="shared" si="103"/>
        <v>0</v>
      </c>
      <c r="R648" s="340">
        <f t="shared" si="104"/>
        <v>0</v>
      </c>
      <c r="S648" s="296">
        <f>IF('8. Wage Rate Penalty'!D648="s",0,IF(J648="N/A; Not eligible, do not fill in remaining columns---&gt;",0,IF(O648="Yes",0,(Q648*R648*'1. General Input'!$D$10))))</f>
        <v>0</v>
      </c>
      <c r="T648" s="269">
        <f>IF('8. Wage Rate Penalty'!D648="H",0,'8. Wage Rate Penalty'!Q648*'1. General Input'!$D$10/52)</f>
        <v>0</v>
      </c>
      <c r="U648" s="271">
        <f t="shared" si="100"/>
        <v>0</v>
      </c>
      <c r="AC648" s="277">
        <f t="shared" si="97"/>
        <v>0</v>
      </c>
    </row>
    <row r="649" spans="1:29" hidden="1" x14ac:dyDescent="0.25">
      <c r="A649" s="265">
        <f t="shared" si="99"/>
        <v>633</v>
      </c>
      <c r="B649" s="501"/>
      <c r="C649" s="502"/>
      <c r="D649" s="502"/>
      <c r="E649" s="507"/>
      <c r="F649" s="504"/>
      <c r="G649" s="505"/>
      <c r="H649" s="506"/>
      <c r="I649" s="494">
        <f t="shared" si="105"/>
        <v>0</v>
      </c>
      <c r="J649" s="335">
        <f t="shared" si="106"/>
        <v>0</v>
      </c>
      <c r="K649" s="507"/>
      <c r="L649" s="507"/>
      <c r="M649" s="337">
        <f t="shared" si="98"/>
        <v>0</v>
      </c>
      <c r="N649" s="507"/>
      <c r="O649" s="338">
        <f t="shared" si="101"/>
        <v>0</v>
      </c>
      <c r="P649" s="339">
        <f t="shared" si="102"/>
        <v>0</v>
      </c>
      <c r="Q649" s="339">
        <f t="shared" si="103"/>
        <v>0</v>
      </c>
      <c r="R649" s="340">
        <f t="shared" si="104"/>
        <v>0</v>
      </c>
      <c r="S649" s="296">
        <f>IF('8. Wage Rate Penalty'!D649="s",0,IF(J649="N/A; Not eligible, do not fill in remaining columns---&gt;",0,IF(O649="Yes",0,(Q649*R649*'1. General Input'!$D$10))))</f>
        <v>0</v>
      </c>
      <c r="T649" s="269">
        <f>IF('8. Wage Rate Penalty'!D649="H",0,'8. Wage Rate Penalty'!Q649*'1. General Input'!$D$10/52)</f>
        <v>0</v>
      </c>
      <c r="U649" s="271">
        <f t="shared" si="100"/>
        <v>0</v>
      </c>
      <c r="AC649" s="277">
        <f t="shared" si="97"/>
        <v>0</v>
      </c>
    </row>
    <row r="650" spans="1:29" hidden="1" x14ac:dyDescent="0.25">
      <c r="A650" s="265">
        <f t="shared" si="99"/>
        <v>634</v>
      </c>
      <c r="B650" s="501"/>
      <c r="C650" s="502"/>
      <c r="D650" s="502"/>
      <c r="E650" s="507"/>
      <c r="F650" s="504"/>
      <c r="G650" s="505"/>
      <c r="H650" s="506"/>
      <c r="I650" s="494">
        <f t="shared" si="105"/>
        <v>0</v>
      </c>
      <c r="J650" s="335">
        <f t="shared" si="106"/>
        <v>0</v>
      </c>
      <c r="K650" s="507"/>
      <c r="L650" s="507"/>
      <c r="M650" s="337">
        <f t="shared" si="98"/>
        <v>0</v>
      </c>
      <c r="N650" s="507"/>
      <c r="O650" s="338">
        <f t="shared" si="101"/>
        <v>0</v>
      </c>
      <c r="P650" s="339">
        <f t="shared" si="102"/>
        <v>0</v>
      </c>
      <c r="Q650" s="339">
        <f t="shared" si="103"/>
        <v>0</v>
      </c>
      <c r="R650" s="340">
        <f t="shared" si="104"/>
        <v>0</v>
      </c>
      <c r="S650" s="296">
        <f>IF('8. Wage Rate Penalty'!D650="s",0,IF(J650="N/A; Not eligible, do not fill in remaining columns---&gt;",0,IF(O650="Yes",0,(Q650*R650*'1. General Input'!$D$10))))</f>
        <v>0</v>
      </c>
      <c r="T650" s="269">
        <f>IF('8. Wage Rate Penalty'!D650="H",0,'8. Wage Rate Penalty'!Q650*'1. General Input'!$D$10/52)</f>
        <v>0</v>
      </c>
      <c r="U650" s="271">
        <f t="shared" si="100"/>
        <v>0</v>
      </c>
      <c r="AC650" s="277">
        <f t="shared" si="97"/>
        <v>0</v>
      </c>
    </row>
    <row r="651" spans="1:29" hidden="1" x14ac:dyDescent="0.25">
      <c r="A651" s="265">
        <f t="shared" si="99"/>
        <v>635</v>
      </c>
      <c r="B651" s="501"/>
      <c r="C651" s="502"/>
      <c r="D651" s="502"/>
      <c r="E651" s="507"/>
      <c r="F651" s="504"/>
      <c r="G651" s="505"/>
      <c r="H651" s="506"/>
      <c r="I651" s="494">
        <f t="shared" si="105"/>
        <v>0</v>
      </c>
      <c r="J651" s="335">
        <f t="shared" si="106"/>
        <v>0</v>
      </c>
      <c r="K651" s="507"/>
      <c r="L651" s="507"/>
      <c r="M651" s="337">
        <f t="shared" si="98"/>
        <v>0</v>
      </c>
      <c r="N651" s="507"/>
      <c r="O651" s="338">
        <f t="shared" si="101"/>
        <v>0</v>
      </c>
      <c r="P651" s="339">
        <f t="shared" si="102"/>
        <v>0</v>
      </c>
      <c r="Q651" s="339">
        <f t="shared" si="103"/>
        <v>0</v>
      </c>
      <c r="R651" s="340">
        <f t="shared" si="104"/>
        <v>0</v>
      </c>
      <c r="S651" s="296">
        <f>IF('8. Wage Rate Penalty'!D651="s",0,IF(J651="N/A; Not eligible, do not fill in remaining columns---&gt;",0,IF(O651="Yes",0,(Q651*R651*'1. General Input'!$D$10))))</f>
        <v>0</v>
      </c>
      <c r="T651" s="269">
        <f>IF('8. Wage Rate Penalty'!D651="H",0,'8. Wage Rate Penalty'!Q651*'1. General Input'!$D$10/52)</f>
        <v>0</v>
      </c>
      <c r="U651" s="271">
        <f t="shared" si="100"/>
        <v>0</v>
      </c>
      <c r="AC651" s="277">
        <f t="shared" si="97"/>
        <v>0</v>
      </c>
    </row>
    <row r="652" spans="1:29" hidden="1" x14ac:dyDescent="0.25">
      <c r="A652" s="265">
        <f t="shared" si="99"/>
        <v>636</v>
      </c>
      <c r="B652" s="501"/>
      <c r="C652" s="502"/>
      <c r="D652" s="502"/>
      <c r="E652" s="507"/>
      <c r="F652" s="504"/>
      <c r="G652" s="505"/>
      <c r="H652" s="506"/>
      <c r="I652" s="494">
        <f t="shared" si="105"/>
        <v>0</v>
      </c>
      <c r="J652" s="335">
        <f t="shared" si="106"/>
        <v>0</v>
      </c>
      <c r="K652" s="507"/>
      <c r="L652" s="507"/>
      <c r="M652" s="337">
        <f t="shared" si="98"/>
        <v>0</v>
      </c>
      <c r="N652" s="507"/>
      <c r="O652" s="338">
        <f t="shared" si="101"/>
        <v>0</v>
      </c>
      <c r="P652" s="339">
        <f t="shared" si="102"/>
        <v>0</v>
      </c>
      <c r="Q652" s="339">
        <f t="shared" si="103"/>
        <v>0</v>
      </c>
      <c r="R652" s="340">
        <f t="shared" si="104"/>
        <v>0</v>
      </c>
      <c r="S652" s="296">
        <f>IF('8. Wage Rate Penalty'!D652="s",0,IF(J652="N/A; Not eligible, do not fill in remaining columns---&gt;",0,IF(O652="Yes",0,(Q652*R652*'1. General Input'!$D$10))))</f>
        <v>0</v>
      </c>
      <c r="T652" s="269">
        <f>IF('8. Wage Rate Penalty'!D652="H",0,'8. Wage Rate Penalty'!Q652*'1. General Input'!$D$10/52)</f>
        <v>0</v>
      </c>
      <c r="U652" s="271">
        <f t="shared" si="100"/>
        <v>0</v>
      </c>
      <c r="AC652" s="277">
        <f t="shared" si="97"/>
        <v>0</v>
      </c>
    </row>
    <row r="653" spans="1:29" hidden="1" x14ac:dyDescent="0.25">
      <c r="A653" s="265">
        <f t="shared" si="99"/>
        <v>637</v>
      </c>
      <c r="B653" s="501"/>
      <c r="C653" s="502"/>
      <c r="D653" s="502"/>
      <c r="E653" s="507"/>
      <c r="F653" s="504"/>
      <c r="G653" s="505"/>
      <c r="H653" s="506"/>
      <c r="I653" s="494">
        <f t="shared" si="105"/>
        <v>0</v>
      </c>
      <c r="J653" s="335">
        <f t="shared" si="106"/>
        <v>0</v>
      </c>
      <c r="K653" s="507"/>
      <c r="L653" s="507"/>
      <c r="M653" s="337">
        <f t="shared" si="98"/>
        <v>0</v>
      </c>
      <c r="N653" s="507"/>
      <c r="O653" s="338">
        <f t="shared" si="101"/>
        <v>0</v>
      </c>
      <c r="P653" s="339">
        <f t="shared" si="102"/>
        <v>0</v>
      </c>
      <c r="Q653" s="339">
        <f t="shared" si="103"/>
        <v>0</v>
      </c>
      <c r="R653" s="340">
        <f t="shared" si="104"/>
        <v>0</v>
      </c>
      <c r="S653" s="296">
        <f>IF('8. Wage Rate Penalty'!D653="s",0,IF(J653="N/A; Not eligible, do not fill in remaining columns---&gt;",0,IF(O653="Yes",0,(Q653*R653*'1. General Input'!$D$10))))</f>
        <v>0</v>
      </c>
      <c r="T653" s="269">
        <f>IF('8. Wage Rate Penalty'!D653="H",0,'8. Wage Rate Penalty'!Q653*'1. General Input'!$D$10/52)</f>
        <v>0</v>
      </c>
      <c r="U653" s="271">
        <f t="shared" si="100"/>
        <v>0</v>
      </c>
      <c r="AC653" s="277">
        <f t="shared" si="97"/>
        <v>0</v>
      </c>
    </row>
    <row r="654" spans="1:29" hidden="1" x14ac:dyDescent="0.25">
      <c r="A654" s="265">
        <f t="shared" si="99"/>
        <v>638</v>
      </c>
      <c r="B654" s="501"/>
      <c r="C654" s="502"/>
      <c r="D654" s="502"/>
      <c r="E654" s="507"/>
      <c r="F654" s="504"/>
      <c r="G654" s="505"/>
      <c r="H654" s="506"/>
      <c r="I654" s="494">
        <f t="shared" si="105"/>
        <v>0</v>
      </c>
      <c r="J654" s="335">
        <f t="shared" si="106"/>
        <v>0</v>
      </c>
      <c r="K654" s="507"/>
      <c r="L654" s="507"/>
      <c r="M654" s="337">
        <f t="shared" si="98"/>
        <v>0</v>
      </c>
      <c r="N654" s="507"/>
      <c r="O654" s="338">
        <f t="shared" si="101"/>
        <v>0</v>
      </c>
      <c r="P654" s="339">
        <f t="shared" si="102"/>
        <v>0</v>
      </c>
      <c r="Q654" s="339">
        <f t="shared" si="103"/>
        <v>0</v>
      </c>
      <c r="R654" s="340">
        <f t="shared" si="104"/>
        <v>0</v>
      </c>
      <c r="S654" s="296">
        <f>IF('8. Wage Rate Penalty'!D654="s",0,IF(J654="N/A; Not eligible, do not fill in remaining columns---&gt;",0,IF(O654="Yes",0,(Q654*R654*'1. General Input'!$D$10))))</f>
        <v>0</v>
      </c>
      <c r="T654" s="269">
        <f>IF('8. Wage Rate Penalty'!D654="H",0,'8. Wage Rate Penalty'!Q654*'1. General Input'!$D$10/52)</f>
        <v>0</v>
      </c>
      <c r="U654" s="271">
        <f t="shared" si="100"/>
        <v>0</v>
      </c>
      <c r="AC654" s="277">
        <f t="shared" si="97"/>
        <v>0</v>
      </c>
    </row>
    <row r="655" spans="1:29" hidden="1" x14ac:dyDescent="0.25">
      <c r="A655" s="265">
        <f t="shared" si="99"/>
        <v>639</v>
      </c>
      <c r="B655" s="501"/>
      <c r="C655" s="502"/>
      <c r="D655" s="502"/>
      <c r="E655" s="507"/>
      <c r="F655" s="504"/>
      <c r="G655" s="505"/>
      <c r="H655" s="506"/>
      <c r="I655" s="494">
        <f t="shared" si="105"/>
        <v>0</v>
      </c>
      <c r="J655" s="335">
        <f t="shared" si="106"/>
        <v>0</v>
      </c>
      <c r="K655" s="507"/>
      <c r="L655" s="507"/>
      <c r="M655" s="337">
        <f t="shared" si="98"/>
        <v>0</v>
      </c>
      <c r="N655" s="507"/>
      <c r="O655" s="338">
        <f t="shared" si="101"/>
        <v>0</v>
      </c>
      <c r="P655" s="339">
        <f t="shared" si="102"/>
        <v>0</v>
      </c>
      <c r="Q655" s="339">
        <f t="shared" si="103"/>
        <v>0</v>
      </c>
      <c r="R655" s="340">
        <f t="shared" si="104"/>
        <v>0</v>
      </c>
      <c r="S655" s="296">
        <f>IF('8. Wage Rate Penalty'!D655="s",0,IF(J655="N/A; Not eligible, do not fill in remaining columns---&gt;",0,IF(O655="Yes",0,(Q655*R655*'1. General Input'!$D$10))))</f>
        <v>0</v>
      </c>
      <c r="T655" s="269">
        <f>IF('8. Wage Rate Penalty'!D655="H",0,'8. Wage Rate Penalty'!Q655*'1. General Input'!$D$10/52)</f>
        <v>0</v>
      </c>
      <c r="U655" s="271">
        <f t="shared" si="100"/>
        <v>0</v>
      </c>
      <c r="AC655" s="277">
        <f t="shared" si="97"/>
        <v>0</v>
      </c>
    </row>
    <row r="656" spans="1:29" hidden="1" x14ac:dyDescent="0.25">
      <c r="A656" s="265">
        <f t="shared" si="99"/>
        <v>640</v>
      </c>
      <c r="B656" s="501"/>
      <c r="C656" s="502"/>
      <c r="D656" s="502"/>
      <c r="E656" s="507"/>
      <c r="F656" s="504"/>
      <c r="G656" s="505"/>
      <c r="H656" s="506"/>
      <c r="I656" s="494">
        <f t="shared" si="105"/>
        <v>0</v>
      </c>
      <c r="J656" s="335">
        <f t="shared" si="106"/>
        <v>0</v>
      </c>
      <c r="K656" s="507"/>
      <c r="L656" s="507"/>
      <c r="M656" s="337">
        <f t="shared" si="98"/>
        <v>0</v>
      </c>
      <c r="N656" s="507"/>
      <c r="O656" s="338">
        <f t="shared" si="101"/>
        <v>0</v>
      </c>
      <c r="P656" s="339">
        <f t="shared" si="102"/>
        <v>0</v>
      </c>
      <c r="Q656" s="339">
        <f t="shared" si="103"/>
        <v>0</v>
      </c>
      <c r="R656" s="340">
        <f t="shared" si="104"/>
        <v>0</v>
      </c>
      <c r="S656" s="296">
        <f>IF('8. Wage Rate Penalty'!D656="s",0,IF(J656="N/A; Not eligible, do not fill in remaining columns---&gt;",0,IF(O656="Yes",0,(Q656*R656*'1. General Input'!$D$10))))</f>
        <v>0</v>
      </c>
      <c r="T656" s="269">
        <f>IF('8. Wage Rate Penalty'!D656="H",0,'8. Wage Rate Penalty'!Q656*'1. General Input'!$D$10/52)</f>
        <v>0</v>
      </c>
      <c r="U656" s="271">
        <f t="shared" si="100"/>
        <v>0</v>
      </c>
      <c r="AC656" s="277">
        <f t="shared" si="97"/>
        <v>0</v>
      </c>
    </row>
    <row r="657" spans="1:29" hidden="1" x14ac:dyDescent="0.25">
      <c r="A657" s="265">
        <f t="shared" si="99"/>
        <v>641</v>
      </c>
      <c r="B657" s="501"/>
      <c r="C657" s="502"/>
      <c r="D657" s="502"/>
      <c r="E657" s="507"/>
      <c r="F657" s="504"/>
      <c r="G657" s="505"/>
      <c r="H657" s="506"/>
      <c r="I657" s="494">
        <f t="shared" si="105"/>
        <v>0</v>
      </c>
      <c r="J657" s="335">
        <f t="shared" si="106"/>
        <v>0</v>
      </c>
      <c r="K657" s="507"/>
      <c r="L657" s="507"/>
      <c r="M657" s="337">
        <f t="shared" si="98"/>
        <v>0</v>
      </c>
      <c r="N657" s="507"/>
      <c r="O657" s="338">
        <f t="shared" si="101"/>
        <v>0</v>
      </c>
      <c r="P657" s="339">
        <f t="shared" si="102"/>
        <v>0</v>
      </c>
      <c r="Q657" s="339">
        <f t="shared" si="103"/>
        <v>0</v>
      </c>
      <c r="R657" s="340">
        <f t="shared" si="104"/>
        <v>0</v>
      </c>
      <c r="S657" s="296">
        <f>IF('8. Wage Rate Penalty'!D657="s",0,IF(J657="N/A; Not eligible, do not fill in remaining columns---&gt;",0,IF(O657="Yes",0,(Q657*R657*'1. General Input'!$D$10))))</f>
        <v>0</v>
      </c>
      <c r="T657" s="269">
        <f>IF('8. Wage Rate Penalty'!D657="H",0,'8. Wage Rate Penalty'!Q657*'1. General Input'!$D$10/52)</f>
        <v>0</v>
      </c>
      <c r="U657" s="271">
        <f t="shared" si="100"/>
        <v>0</v>
      </c>
      <c r="AC657" s="277">
        <f t="shared" ref="AC657:AC720" si="107">IF(I657=0,0,IF(I657&lt;0.75,1,0))</f>
        <v>0</v>
      </c>
    </row>
    <row r="658" spans="1:29" hidden="1" x14ac:dyDescent="0.25">
      <c r="A658" s="265">
        <f t="shared" si="99"/>
        <v>642</v>
      </c>
      <c r="B658" s="501"/>
      <c r="C658" s="502"/>
      <c r="D658" s="502"/>
      <c r="E658" s="507"/>
      <c r="F658" s="504"/>
      <c r="G658" s="505"/>
      <c r="H658" s="506"/>
      <c r="I658" s="494">
        <f t="shared" si="105"/>
        <v>0</v>
      </c>
      <c r="J658" s="335">
        <f t="shared" si="106"/>
        <v>0</v>
      </c>
      <c r="K658" s="507"/>
      <c r="L658" s="507"/>
      <c r="M658" s="337">
        <f t="shared" ref="M658:M721" si="108">IF(J658=0,0,IF(J658="N/A; Not eligible, do not fill in remaining columns---&gt;","N/A; Not eligible, do not fill in remaining columns---&gt;",IF(K658&gt;0,IF(L658=0,"&lt;--- complete Step B",IF(L658&lt;K658,"No; complete Step 2c---&gt;","Yes; Borrower is finished with penalty data input")),"&lt;---Complete step 2a")))</f>
        <v>0</v>
      </c>
      <c r="N658" s="507"/>
      <c r="O658" s="338">
        <f t="shared" si="101"/>
        <v>0</v>
      </c>
      <c r="P658" s="339">
        <f t="shared" si="102"/>
        <v>0</v>
      </c>
      <c r="Q658" s="339">
        <f t="shared" si="103"/>
        <v>0</v>
      </c>
      <c r="R658" s="340">
        <f t="shared" si="104"/>
        <v>0</v>
      </c>
      <c r="S658" s="296">
        <f>IF('8. Wage Rate Penalty'!D658="s",0,IF(J658="N/A; Not eligible, do not fill in remaining columns---&gt;",0,IF(O658="Yes",0,(Q658*R658*'1. General Input'!$D$10))))</f>
        <v>0</v>
      </c>
      <c r="T658" s="269">
        <f>IF('8. Wage Rate Penalty'!D658="H",0,'8. Wage Rate Penalty'!Q658*'1. General Input'!$D$10/52)</f>
        <v>0</v>
      </c>
      <c r="U658" s="271">
        <f t="shared" si="100"/>
        <v>0</v>
      </c>
      <c r="AC658" s="277">
        <f t="shared" si="107"/>
        <v>0</v>
      </c>
    </row>
    <row r="659" spans="1:29" hidden="1" x14ac:dyDescent="0.25">
      <c r="A659" s="265">
        <f t="shared" ref="A659:A722" si="109">+A658+1</f>
        <v>643</v>
      </c>
      <c r="B659" s="501"/>
      <c r="C659" s="502"/>
      <c r="D659" s="502"/>
      <c r="E659" s="507"/>
      <c r="F659" s="504"/>
      <c r="G659" s="505"/>
      <c r="H659" s="506"/>
      <c r="I659" s="494">
        <f t="shared" si="105"/>
        <v>0</v>
      </c>
      <c r="J659" s="335">
        <f t="shared" si="106"/>
        <v>0</v>
      </c>
      <c r="K659" s="507"/>
      <c r="L659" s="507"/>
      <c r="M659" s="337">
        <f t="shared" si="108"/>
        <v>0</v>
      </c>
      <c r="N659" s="507"/>
      <c r="O659" s="338">
        <f t="shared" si="101"/>
        <v>0</v>
      </c>
      <c r="P659" s="339">
        <f t="shared" si="102"/>
        <v>0</v>
      </c>
      <c r="Q659" s="339">
        <f t="shared" si="103"/>
        <v>0</v>
      </c>
      <c r="R659" s="340">
        <f t="shared" si="104"/>
        <v>0</v>
      </c>
      <c r="S659" s="296">
        <f>IF('8. Wage Rate Penalty'!D659="s",0,IF(J659="N/A; Not eligible, do not fill in remaining columns---&gt;",0,IF(O659="Yes",0,(Q659*R659*'1. General Input'!$D$10))))</f>
        <v>0</v>
      </c>
      <c r="T659" s="269">
        <f>IF('8. Wage Rate Penalty'!D659="H",0,'8. Wage Rate Penalty'!Q659*'1. General Input'!$D$10/52)</f>
        <v>0</v>
      </c>
      <c r="U659" s="271">
        <f t="shared" ref="U659:U722" si="110">ROUND(IF(J659="Complete Step 2a and 2b---&gt;",IF(M659="Yes; Borrower is finished with penalty data input",IF((S659+T659)&lt;0,0,+S659+T659),IF(N659=0,0,IF(M659="No; complete Step 2c---&gt;",IF(N659=0,0,IF((S659+T659)&lt;0,0,+S659+T659)),IF((S659+T659)&lt;0,0,+S659+T659)))),0),0)</f>
        <v>0</v>
      </c>
      <c r="AC659" s="277">
        <f t="shared" si="107"/>
        <v>0</v>
      </c>
    </row>
    <row r="660" spans="1:29" hidden="1" x14ac:dyDescent="0.25">
      <c r="A660" s="265">
        <f t="shared" si="109"/>
        <v>644</v>
      </c>
      <c r="B660" s="501"/>
      <c r="C660" s="502"/>
      <c r="D660" s="502"/>
      <c r="E660" s="507"/>
      <c r="F660" s="504"/>
      <c r="G660" s="505"/>
      <c r="H660" s="506"/>
      <c r="I660" s="494">
        <f t="shared" si="105"/>
        <v>0</v>
      </c>
      <c r="J660" s="335">
        <f t="shared" si="106"/>
        <v>0</v>
      </c>
      <c r="K660" s="507"/>
      <c r="L660" s="507"/>
      <c r="M660" s="337">
        <f t="shared" si="108"/>
        <v>0</v>
      </c>
      <c r="N660" s="507"/>
      <c r="O660" s="338">
        <f t="shared" si="101"/>
        <v>0</v>
      </c>
      <c r="P660" s="339">
        <f t="shared" si="102"/>
        <v>0</v>
      </c>
      <c r="Q660" s="339">
        <f t="shared" si="103"/>
        <v>0</v>
      </c>
      <c r="R660" s="340">
        <f t="shared" si="104"/>
        <v>0</v>
      </c>
      <c r="S660" s="296">
        <f>IF('8. Wage Rate Penalty'!D660="s",0,IF(J660="N/A; Not eligible, do not fill in remaining columns---&gt;",0,IF(O660="Yes",0,(Q660*R660*'1. General Input'!$D$10))))</f>
        <v>0</v>
      </c>
      <c r="T660" s="269">
        <f>IF('8. Wage Rate Penalty'!D660="H",0,'8. Wage Rate Penalty'!Q660*'1. General Input'!$D$10/52)</f>
        <v>0</v>
      </c>
      <c r="U660" s="271">
        <f t="shared" si="110"/>
        <v>0</v>
      </c>
      <c r="AC660" s="277">
        <f t="shared" si="107"/>
        <v>0</v>
      </c>
    </row>
    <row r="661" spans="1:29" hidden="1" x14ac:dyDescent="0.25">
      <c r="A661" s="265">
        <f t="shared" si="109"/>
        <v>645</v>
      </c>
      <c r="B661" s="501"/>
      <c r="C661" s="502"/>
      <c r="D661" s="502"/>
      <c r="E661" s="507"/>
      <c r="F661" s="504"/>
      <c r="G661" s="505"/>
      <c r="H661" s="506"/>
      <c r="I661" s="494">
        <f t="shared" si="105"/>
        <v>0</v>
      </c>
      <c r="J661" s="335">
        <f t="shared" si="106"/>
        <v>0</v>
      </c>
      <c r="K661" s="507"/>
      <c r="L661" s="507"/>
      <c r="M661" s="337">
        <f t="shared" si="108"/>
        <v>0</v>
      </c>
      <c r="N661" s="507"/>
      <c r="O661" s="338">
        <f t="shared" ref="O661:O724" si="111">IF(N661=0,0,IF(N661&lt;K661,"No", "Yes"))</f>
        <v>0</v>
      </c>
      <c r="P661" s="339">
        <f t="shared" ref="P661:P724" si="112">IF(M661="No; complete Step 2c",0,IF(O661="Yes",0,IF(J661="N/A; Not eligible, do not fill in remaining columns---&gt;",0,H661*0.75)))</f>
        <v>0</v>
      </c>
      <c r="Q661" s="339">
        <f t="shared" ref="Q661:Q724" si="113">IF(M661=0,0,IF(O661="Yes",0,IF(J661="N/A; Not eligible, do not fill in remaining columns---&gt;",0,P661-E661)))</f>
        <v>0</v>
      </c>
      <c r="R661" s="340">
        <f t="shared" ref="R661:R724" si="114">IF(Q661=0,0,+G661/89*(366/(366/7)))</f>
        <v>0</v>
      </c>
      <c r="S661" s="296">
        <f>IF('8. Wage Rate Penalty'!D661="s",0,IF(J661="N/A; Not eligible, do not fill in remaining columns---&gt;",0,IF(O661="Yes",0,(Q661*R661*'1. General Input'!$D$10))))</f>
        <v>0</v>
      </c>
      <c r="T661" s="269">
        <f>IF('8. Wage Rate Penalty'!D661="H",0,'8. Wage Rate Penalty'!Q661*'1. General Input'!$D$10/52)</f>
        <v>0</v>
      </c>
      <c r="U661" s="271">
        <f t="shared" si="110"/>
        <v>0</v>
      </c>
      <c r="AC661" s="277">
        <f t="shared" si="107"/>
        <v>0</v>
      </c>
    </row>
    <row r="662" spans="1:29" hidden="1" x14ac:dyDescent="0.25">
      <c r="A662" s="265">
        <f t="shared" si="109"/>
        <v>646</v>
      </c>
      <c r="B662" s="501"/>
      <c r="C662" s="502"/>
      <c r="D662" s="502"/>
      <c r="E662" s="507"/>
      <c r="F662" s="504"/>
      <c r="G662" s="505"/>
      <c r="H662" s="506"/>
      <c r="I662" s="494">
        <f t="shared" si="105"/>
        <v>0</v>
      </c>
      <c r="J662" s="335">
        <f t="shared" si="106"/>
        <v>0</v>
      </c>
      <c r="K662" s="507"/>
      <c r="L662" s="507"/>
      <c r="M662" s="337">
        <f t="shared" si="108"/>
        <v>0</v>
      </c>
      <c r="N662" s="507"/>
      <c r="O662" s="338">
        <f t="shared" si="111"/>
        <v>0</v>
      </c>
      <c r="P662" s="339">
        <f t="shared" si="112"/>
        <v>0</v>
      </c>
      <c r="Q662" s="339">
        <f t="shared" si="113"/>
        <v>0</v>
      </c>
      <c r="R662" s="340">
        <f t="shared" si="114"/>
        <v>0</v>
      </c>
      <c r="S662" s="296">
        <f>IF('8. Wage Rate Penalty'!D662="s",0,IF(J662="N/A; Not eligible, do not fill in remaining columns---&gt;",0,IF(O662="Yes",0,(Q662*R662*'1. General Input'!$D$10))))</f>
        <v>0</v>
      </c>
      <c r="T662" s="269">
        <f>IF('8. Wage Rate Penalty'!D662="H",0,'8. Wage Rate Penalty'!Q662*'1. General Input'!$D$10/52)</f>
        <v>0</v>
      </c>
      <c r="U662" s="271">
        <f t="shared" si="110"/>
        <v>0</v>
      </c>
      <c r="AC662" s="277">
        <f t="shared" si="107"/>
        <v>0</v>
      </c>
    </row>
    <row r="663" spans="1:29" hidden="1" x14ac:dyDescent="0.25">
      <c r="A663" s="265">
        <f t="shared" si="109"/>
        <v>647</v>
      </c>
      <c r="B663" s="501"/>
      <c r="C663" s="502"/>
      <c r="D663" s="502"/>
      <c r="E663" s="507"/>
      <c r="F663" s="504"/>
      <c r="G663" s="505"/>
      <c r="H663" s="506"/>
      <c r="I663" s="494">
        <f t="shared" si="105"/>
        <v>0</v>
      </c>
      <c r="J663" s="335">
        <f t="shared" si="106"/>
        <v>0</v>
      </c>
      <c r="K663" s="507"/>
      <c r="L663" s="507"/>
      <c r="M663" s="337">
        <f t="shared" si="108"/>
        <v>0</v>
      </c>
      <c r="N663" s="507"/>
      <c r="O663" s="338">
        <f t="shared" si="111"/>
        <v>0</v>
      </c>
      <c r="P663" s="339">
        <f t="shared" si="112"/>
        <v>0</v>
      </c>
      <c r="Q663" s="339">
        <f t="shared" si="113"/>
        <v>0</v>
      </c>
      <c r="R663" s="340">
        <f t="shared" si="114"/>
        <v>0</v>
      </c>
      <c r="S663" s="296">
        <f>IF('8. Wage Rate Penalty'!D663="s",0,IF(J663="N/A; Not eligible, do not fill in remaining columns---&gt;",0,IF(O663="Yes",0,(Q663*R663*'1. General Input'!$D$10))))</f>
        <v>0</v>
      </c>
      <c r="T663" s="269">
        <f>IF('8. Wage Rate Penalty'!D663="H",0,'8. Wage Rate Penalty'!Q663*'1. General Input'!$D$10/52)</f>
        <v>0</v>
      </c>
      <c r="U663" s="271">
        <f t="shared" si="110"/>
        <v>0</v>
      </c>
      <c r="AC663" s="277">
        <f t="shared" si="107"/>
        <v>0</v>
      </c>
    </row>
    <row r="664" spans="1:29" hidden="1" x14ac:dyDescent="0.25">
      <c r="A664" s="265">
        <f t="shared" si="109"/>
        <v>648</v>
      </c>
      <c r="B664" s="501"/>
      <c r="C664" s="502"/>
      <c r="D664" s="502"/>
      <c r="E664" s="507"/>
      <c r="F664" s="504"/>
      <c r="G664" s="505"/>
      <c r="H664" s="506"/>
      <c r="I664" s="494">
        <f t="shared" si="105"/>
        <v>0</v>
      </c>
      <c r="J664" s="335">
        <f t="shared" si="106"/>
        <v>0</v>
      </c>
      <c r="K664" s="507"/>
      <c r="L664" s="507"/>
      <c r="M664" s="337">
        <f t="shared" si="108"/>
        <v>0</v>
      </c>
      <c r="N664" s="507"/>
      <c r="O664" s="338">
        <f t="shared" si="111"/>
        <v>0</v>
      </c>
      <c r="P664" s="339">
        <f t="shared" si="112"/>
        <v>0</v>
      </c>
      <c r="Q664" s="339">
        <f t="shared" si="113"/>
        <v>0</v>
      </c>
      <c r="R664" s="340">
        <f t="shared" si="114"/>
        <v>0</v>
      </c>
      <c r="S664" s="296">
        <f>IF('8. Wage Rate Penalty'!D664="s",0,IF(J664="N/A; Not eligible, do not fill in remaining columns---&gt;",0,IF(O664="Yes",0,(Q664*R664*'1. General Input'!$D$10))))</f>
        <v>0</v>
      </c>
      <c r="T664" s="269">
        <f>IF('8. Wage Rate Penalty'!D664="H",0,'8. Wage Rate Penalty'!Q664*'1. General Input'!$D$10/52)</f>
        <v>0</v>
      </c>
      <c r="U664" s="271">
        <f t="shared" si="110"/>
        <v>0</v>
      </c>
      <c r="AC664" s="277">
        <f t="shared" si="107"/>
        <v>0</v>
      </c>
    </row>
    <row r="665" spans="1:29" hidden="1" x14ac:dyDescent="0.25">
      <c r="A665" s="265">
        <f t="shared" si="109"/>
        <v>649</v>
      </c>
      <c r="B665" s="501"/>
      <c r="C665" s="502"/>
      <c r="D665" s="502"/>
      <c r="E665" s="507"/>
      <c r="F665" s="504"/>
      <c r="G665" s="505"/>
      <c r="H665" s="506"/>
      <c r="I665" s="494">
        <f t="shared" si="105"/>
        <v>0</v>
      </c>
      <c r="J665" s="335">
        <f t="shared" si="106"/>
        <v>0</v>
      </c>
      <c r="K665" s="507"/>
      <c r="L665" s="507"/>
      <c r="M665" s="337">
        <f t="shared" si="108"/>
        <v>0</v>
      </c>
      <c r="N665" s="507"/>
      <c r="O665" s="338">
        <f t="shared" si="111"/>
        <v>0</v>
      </c>
      <c r="P665" s="339">
        <f t="shared" si="112"/>
        <v>0</v>
      </c>
      <c r="Q665" s="339">
        <f t="shared" si="113"/>
        <v>0</v>
      </c>
      <c r="R665" s="340">
        <f t="shared" si="114"/>
        <v>0</v>
      </c>
      <c r="S665" s="296">
        <f>IF('8. Wage Rate Penalty'!D665="s",0,IF(J665="N/A; Not eligible, do not fill in remaining columns---&gt;",0,IF(O665="Yes",0,(Q665*R665*'1. General Input'!$D$10))))</f>
        <v>0</v>
      </c>
      <c r="T665" s="269">
        <f>IF('8. Wage Rate Penalty'!D665="H",0,'8. Wage Rate Penalty'!Q665*'1. General Input'!$D$10/52)</f>
        <v>0</v>
      </c>
      <c r="U665" s="271">
        <f t="shared" si="110"/>
        <v>0</v>
      </c>
      <c r="AC665" s="277">
        <f t="shared" si="107"/>
        <v>0</v>
      </c>
    </row>
    <row r="666" spans="1:29" hidden="1" x14ac:dyDescent="0.25">
      <c r="A666" s="265">
        <f t="shared" si="109"/>
        <v>650</v>
      </c>
      <c r="B666" s="501"/>
      <c r="C666" s="502"/>
      <c r="D666" s="502"/>
      <c r="E666" s="507"/>
      <c r="F666" s="504"/>
      <c r="G666" s="505"/>
      <c r="H666" s="506"/>
      <c r="I666" s="494">
        <f t="shared" si="105"/>
        <v>0</v>
      </c>
      <c r="J666" s="335">
        <f t="shared" si="106"/>
        <v>0</v>
      </c>
      <c r="K666" s="507"/>
      <c r="L666" s="507"/>
      <c r="M666" s="337">
        <f t="shared" si="108"/>
        <v>0</v>
      </c>
      <c r="N666" s="507"/>
      <c r="O666" s="338">
        <f t="shared" si="111"/>
        <v>0</v>
      </c>
      <c r="P666" s="339">
        <f t="shared" si="112"/>
        <v>0</v>
      </c>
      <c r="Q666" s="339">
        <f t="shared" si="113"/>
        <v>0</v>
      </c>
      <c r="R666" s="340">
        <f t="shared" si="114"/>
        <v>0</v>
      </c>
      <c r="S666" s="296">
        <f>IF('8. Wage Rate Penalty'!D666="s",0,IF(J666="N/A; Not eligible, do not fill in remaining columns---&gt;",0,IF(O666="Yes",0,(Q666*R666*'1. General Input'!$D$10))))</f>
        <v>0</v>
      </c>
      <c r="T666" s="269">
        <f>IF('8. Wage Rate Penalty'!D666="H",0,'8. Wage Rate Penalty'!Q666*'1. General Input'!$D$10/52)</f>
        <v>0</v>
      </c>
      <c r="U666" s="271">
        <f t="shared" si="110"/>
        <v>0</v>
      </c>
      <c r="AC666" s="277">
        <f t="shared" si="107"/>
        <v>0</v>
      </c>
    </row>
    <row r="667" spans="1:29" hidden="1" x14ac:dyDescent="0.25">
      <c r="A667" s="265">
        <f t="shared" si="109"/>
        <v>651</v>
      </c>
      <c r="B667" s="501"/>
      <c r="C667" s="502"/>
      <c r="D667" s="502"/>
      <c r="E667" s="507"/>
      <c r="F667" s="504"/>
      <c r="G667" s="505"/>
      <c r="H667" s="506"/>
      <c r="I667" s="494">
        <f t="shared" si="105"/>
        <v>0</v>
      </c>
      <c r="J667" s="335">
        <f t="shared" si="106"/>
        <v>0</v>
      </c>
      <c r="K667" s="507"/>
      <c r="L667" s="507"/>
      <c r="M667" s="337">
        <f t="shared" si="108"/>
        <v>0</v>
      </c>
      <c r="N667" s="507"/>
      <c r="O667" s="338">
        <f t="shared" si="111"/>
        <v>0</v>
      </c>
      <c r="P667" s="339">
        <f t="shared" si="112"/>
        <v>0</v>
      </c>
      <c r="Q667" s="339">
        <f t="shared" si="113"/>
        <v>0</v>
      </c>
      <c r="R667" s="340">
        <f t="shared" si="114"/>
        <v>0</v>
      </c>
      <c r="S667" s="296">
        <f>IF('8. Wage Rate Penalty'!D667="s",0,IF(J667="N/A; Not eligible, do not fill in remaining columns---&gt;",0,IF(O667="Yes",0,(Q667*R667*'1. General Input'!$D$10))))</f>
        <v>0</v>
      </c>
      <c r="T667" s="269">
        <f>IF('8. Wage Rate Penalty'!D667="H",0,'8. Wage Rate Penalty'!Q667*'1. General Input'!$D$10/52)</f>
        <v>0</v>
      </c>
      <c r="U667" s="271">
        <f t="shared" si="110"/>
        <v>0</v>
      </c>
      <c r="AC667" s="277">
        <f t="shared" si="107"/>
        <v>0</v>
      </c>
    </row>
    <row r="668" spans="1:29" hidden="1" x14ac:dyDescent="0.25">
      <c r="A668" s="265">
        <f t="shared" si="109"/>
        <v>652</v>
      </c>
      <c r="B668" s="501"/>
      <c r="C668" s="502"/>
      <c r="D668" s="502"/>
      <c r="E668" s="507"/>
      <c r="F668" s="504"/>
      <c r="G668" s="505"/>
      <c r="H668" s="506"/>
      <c r="I668" s="494">
        <f t="shared" si="105"/>
        <v>0</v>
      </c>
      <c r="J668" s="335">
        <f t="shared" si="106"/>
        <v>0</v>
      </c>
      <c r="K668" s="507"/>
      <c r="L668" s="507"/>
      <c r="M668" s="337">
        <f t="shared" si="108"/>
        <v>0</v>
      </c>
      <c r="N668" s="507"/>
      <c r="O668" s="338">
        <f t="shared" si="111"/>
        <v>0</v>
      </c>
      <c r="P668" s="339">
        <f t="shared" si="112"/>
        <v>0</v>
      </c>
      <c r="Q668" s="339">
        <f t="shared" si="113"/>
        <v>0</v>
      </c>
      <c r="R668" s="340">
        <f t="shared" si="114"/>
        <v>0</v>
      </c>
      <c r="S668" s="296">
        <f>IF('8. Wage Rate Penalty'!D668="s",0,IF(J668="N/A; Not eligible, do not fill in remaining columns---&gt;",0,IF(O668="Yes",0,(Q668*R668*'1. General Input'!$D$10))))</f>
        <v>0</v>
      </c>
      <c r="T668" s="269">
        <f>IF('8. Wage Rate Penalty'!D668="H",0,'8. Wage Rate Penalty'!Q668*'1. General Input'!$D$10/52)</f>
        <v>0</v>
      </c>
      <c r="U668" s="271">
        <f t="shared" si="110"/>
        <v>0</v>
      </c>
      <c r="AC668" s="277">
        <f t="shared" si="107"/>
        <v>0</v>
      </c>
    </row>
    <row r="669" spans="1:29" hidden="1" x14ac:dyDescent="0.25">
      <c r="A669" s="265">
        <f t="shared" si="109"/>
        <v>653</v>
      </c>
      <c r="B669" s="501"/>
      <c r="C669" s="502"/>
      <c r="D669" s="502"/>
      <c r="E669" s="507"/>
      <c r="F669" s="504"/>
      <c r="G669" s="505"/>
      <c r="H669" s="506"/>
      <c r="I669" s="494">
        <f t="shared" si="105"/>
        <v>0</v>
      </c>
      <c r="J669" s="335">
        <f t="shared" si="106"/>
        <v>0</v>
      </c>
      <c r="K669" s="507"/>
      <c r="L669" s="507"/>
      <c r="M669" s="337">
        <f t="shared" si="108"/>
        <v>0</v>
      </c>
      <c r="N669" s="507"/>
      <c r="O669" s="338">
        <f t="shared" si="111"/>
        <v>0</v>
      </c>
      <c r="P669" s="339">
        <f t="shared" si="112"/>
        <v>0</v>
      </c>
      <c r="Q669" s="339">
        <f t="shared" si="113"/>
        <v>0</v>
      </c>
      <c r="R669" s="340">
        <f t="shared" si="114"/>
        <v>0</v>
      </c>
      <c r="S669" s="296">
        <f>IF('8. Wage Rate Penalty'!D669="s",0,IF(J669="N/A; Not eligible, do not fill in remaining columns---&gt;",0,IF(O669="Yes",0,(Q669*R669*'1. General Input'!$D$10))))</f>
        <v>0</v>
      </c>
      <c r="T669" s="269">
        <f>IF('8. Wage Rate Penalty'!D669="H",0,'8. Wage Rate Penalty'!Q669*'1. General Input'!$D$10/52)</f>
        <v>0</v>
      </c>
      <c r="U669" s="271">
        <f t="shared" si="110"/>
        <v>0</v>
      </c>
      <c r="AC669" s="277">
        <f t="shared" si="107"/>
        <v>0</v>
      </c>
    </row>
    <row r="670" spans="1:29" hidden="1" x14ac:dyDescent="0.25">
      <c r="A670" s="265">
        <f t="shared" si="109"/>
        <v>654</v>
      </c>
      <c r="B670" s="501"/>
      <c r="C670" s="502"/>
      <c r="D670" s="502"/>
      <c r="E670" s="507"/>
      <c r="F670" s="504"/>
      <c r="G670" s="505"/>
      <c r="H670" s="506"/>
      <c r="I670" s="494">
        <f t="shared" si="105"/>
        <v>0</v>
      </c>
      <c r="J670" s="335">
        <f t="shared" si="106"/>
        <v>0</v>
      </c>
      <c r="K670" s="507"/>
      <c r="L670" s="507"/>
      <c r="M670" s="337">
        <f t="shared" si="108"/>
        <v>0</v>
      </c>
      <c r="N670" s="507"/>
      <c r="O670" s="338">
        <f t="shared" si="111"/>
        <v>0</v>
      </c>
      <c r="P670" s="339">
        <f t="shared" si="112"/>
        <v>0</v>
      </c>
      <c r="Q670" s="339">
        <f t="shared" si="113"/>
        <v>0</v>
      </c>
      <c r="R670" s="340">
        <f t="shared" si="114"/>
        <v>0</v>
      </c>
      <c r="S670" s="296">
        <f>IF('8. Wage Rate Penalty'!D670="s",0,IF(J670="N/A; Not eligible, do not fill in remaining columns---&gt;",0,IF(O670="Yes",0,(Q670*R670*'1. General Input'!$D$10))))</f>
        <v>0</v>
      </c>
      <c r="T670" s="269">
        <f>IF('8. Wage Rate Penalty'!D670="H",0,'8. Wage Rate Penalty'!Q670*'1. General Input'!$D$10/52)</f>
        <v>0</v>
      </c>
      <c r="U670" s="271">
        <f t="shared" si="110"/>
        <v>0</v>
      </c>
      <c r="AC670" s="277">
        <f t="shared" si="107"/>
        <v>0</v>
      </c>
    </row>
    <row r="671" spans="1:29" hidden="1" x14ac:dyDescent="0.25">
      <c r="A671" s="265">
        <f t="shared" si="109"/>
        <v>655</v>
      </c>
      <c r="B671" s="501"/>
      <c r="C671" s="502"/>
      <c r="D671" s="502"/>
      <c r="E671" s="507"/>
      <c r="F671" s="504"/>
      <c r="G671" s="505"/>
      <c r="H671" s="506"/>
      <c r="I671" s="494">
        <f t="shared" ref="I671:I734" si="115">IF(E671=0,0,IF(F671="no",1,IF(H671=0,"&lt;---Error, enter data in columns F,G and H",IF(G671=0,"&lt;---Error, enter data in columns F, G and H",+E671/H671))))</f>
        <v>0</v>
      </c>
      <c r="J671" s="335">
        <f t="shared" ref="J671:J734" si="116">IF(I671="&lt;---Error, enter data in columns F,G and H","&lt;---Error, enter data in columns F,G and H",IF(E671=0,IF(H671=0,0,IF(I671&lt;0.75,"Complete Step 2a and 2b---&gt;","N/A; Not eligible, do not fill in remaining columns---&gt;")),IF(I671="&lt;---Error, enter data in columns F,G and H"," ",IF(I671&lt;0.75,"Complete Step 2a and 2b---&gt;","N/A; Not eligible, do not fill in remaining columns---&gt;"))))</f>
        <v>0</v>
      </c>
      <c r="K671" s="507"/>
      <c r="L671" s="507"/>
      <c r="M671" s="337">
        <f t="shared" si="108"/>
        <v>0</v>
      </c>
      <c r="N671" s="507"/>
      <c r="O671" s="338">
        <f t="shared" si="111"/>
        <v>0</v>
      </c>
      <c r="P671" s="339">
        <f t="shared" si="112"/>
        <v>0</v>
      </c>
      <c r="Q671" s="339">
        <f t="shared" si="113"/>
        <v>0</v>
      </c>
      <c r="R671" s="340">
        <f t="shared" si="114"/>
        <v>0</v>
      </c>
      <c r="S671" s="296">
        <f>IF('8. Wage Rate Penalty'!D671="s",0,IF(J671="N/A; Not eligible, do not fill in remaining columns---&gt;",0,IF(O671="Yes",0,(Q671*R671*'1. General Input'!$D$10))))</f>
        <v>0</v>
      </c>
      <c r="T671" s="269">
        <f>IF('8. Wage Rate Penalty'!D671="H",0,'8. Wage Rate Penalty'!Q671*'1. General Input'!$D$10/52)</f>
        <v>0</v>
      </c>
      <c r="U671" s="271">
        <f t="shared" si="110"/>
        <v>0</v>
      </c>
      <c r="AC671" s="277">
        <f t="shared" si="107"/>
        <v>0</v>
      </c>
    </row>
    <row r="672" spans="1:29" hidden="1" x14ac:dyDescent="0.25">
      <c r="A672" s="265">
        <f t="shared" si="109"/>
        <v>656</v>
      </c>
      <c r="B672" s="501"/>
      <c r="C672" s="502"/>
      <c r="D672" s="502"/>
      <c r="E672" s="507"/>
      <c r="F672" s="504"/>
      <c r="G672" s="505"/>
      <c r="H672" s="506"/>
      <c r="I672" s="494">
        <f t="shared" si="115"/>
        <v>0</v>
      </c>
      <c r="J672" s="335">
        <f t="shared" si="116"/>
        <v>0</v>
      </c>
      <c r="K672" s="507"/>
      <c r="L672" s="507"/>
      <c r="M672" s="337">
        <f t="shared" si="108"/>
        <v>0</v>
      </c>
      <c r="N672" s="507"/>
      <c r="O672" s="338">
        <f t="shared" si="111"/>
        <v>0</v>
      </c>
      <c r="P672" s="339">
        <f t="shared" si="112"/>
        <v>0</v>
      </c>
      <c r="Q672" s="339">
        <f t="shared" si="113"/>
        <v>0</v>
      </c>
      <c r="R672" s="340">
        <f t="shared" si="114"/>
        <v>0</v>
      </c>
      <c r="S672" s="296">
        <f>IF('8. Wage Rate Penalty'!D672="s",0,IF(J672="N/A; Not eligible, do not fill in remaining columns---&gt;",0,IF(O672="Yes",0,(Q672*R672*'1. General Input'!$D$10))))</f>
        <v>0</v>
      </c>
      <c r="T672" s="269">
        <f>IF('8. Wage Rate Penalty'!D672="H",0,'8. Wage Rate Penalty'!Q672*'1. General Input'!$D$10/52)</f>
        <v>0</v>
      </c>
      <c r="U672" s="271">
        <f t="shared" si="110"/>
        <v>0</v>
      </c>
      <c r="AC672" s="277">
        <f t="shared" si="107"/>
        <v>0</v>
      </c>
    </row>
    <row r="673" spans="1:29" hidden="1" x14ac:dyDescent="0.25">
      <c r="A673" s="265">
        <f t="shared" si="109"/>
        <v>657</v>
      </c>
      <c r="B673" s="501"/>
      <c r="C673" s="502"/>
      <c r="D673" s="502"/>
      <c r="E673" s="507"/>
      <c r="F673" s="504"/>
      <c r="G673" s="505"/>
      <c r="H673" s="506"/>
      <c r="I673" s="494">
        <f t="shared" si="115"/>
        <v>0</v>
      </c>
      <c r="J673" s="335">
        <f t="shared" si="116"/>
        <v>0</v>
      </c>
      <c r="K673" s="507"/>
      <c r="L673" s="507"/>
      <c r="M673" s="337">
        <f t="shared" si="108"/>
        <v>0</v>
      </c>
      <c r="N673" s="507"/>
      <c r="O673" s="338">
        <f t="shared" si="111"/>
        <v>0</v>
      </c>
      <c r="P673" s="339">
        <f t="shared" si="112"/>
        <v>0</v>
      </c>
      <c r="Q673" s="339">
        <f t="shared" si="113"/>
        <v>0</v>
      </c>
      <c r="R673" s="340">
        <f t="shared" si="114"/>
        <v>0</v>
      </c>
      <c r="S673" s="296">
        <f>IF('8. Wage Rate Penalty'!D673="s",0,IF(J673="N/A; Not eligible, do not fill in remaining columns---&gt;",0,IF(O673="Yes",0,(Q673*R673*'1. General Input'!$D$10))))</f>
        <v>0</v>
      </c>
      <c r="T673" s="269">
        <f>IF('8. Wage Rate Penalty'!D673="H",0,'8. Wage Rate Penalty'!Q673*'1. General Input'!$D$10/52)</f>
        <v>0</v>
      </c>
      <c r="U673" s="271">
        <f t="shared" si="110"/>
        <v>0</v>
      </c>
      <c r="AC673" s="277">
        <f t="shared" si="107"/>
        <v>0</v>
      </c>
    </row>
    <row r="674" spans="1:29" hidden="1" x14ac:dyDescent="0.25">
      <c r="A674" s="265">
        <f t="shared" si="109"/>
        <v>658</v>
      </c>
      <c r="B674" s="501"/>
      <c r="C674" s="502"/>
      <c r="D674" s="502"/>
      <c r="E674" s="507"/>
      <c r="F674" s="504"/>
      <c r="G674" s="505"/>
      <c r="H674" s="506"/>
      <c r="I674" s="494">
        <f t="shared" si="115"/>
        <v>0</v>
      </c>
      <c r="J674" s="335">
        <f t="shared" si="116"/>
        <v>0</v>
      </c>
      <c r="K674" s="507"/>
      <c r="L674" s="507"/>
      <c r="M674" s="337">
        <f t="shared" si="108"/>
        <v>0</v>
      </c>
      <c r="N674" s="507"/>
      <c r="O674" s="338">
        <f t="shared" si="111"/>
        <v>0</v>
      </c>
      <c r="P674" s="339">
        <f t="shared" si="112"/>
        <v>0</v>
      </c>
      <c r="Q674" s="339">
        <f t="shared" si="113"/>
        <v>0</v>
      </c>
      <c r="R674" s="340">
        <f t="shared" si="114"/>
        <v>0</v>
      </c>
      <c r="S674" s="296">
        <f>IF('8. Wage Rate Penalty'!D674="s",0,IF(J674="N/A; Not eligible, do not fill in remaining columns---&gt;",0,IF(O674="Yes",0,(Q674*R674*'1. General Input'!$D$10))))</f>
        <v>0</v>
      </c>
      <c r="T674" s="269">
        <f>IF('8. Wage Rate Penalty'!D674="H",0,'8. Wage Rate Penalty'!Q674*'1. General Input'!$D$10/52)</f>
        <v>0</v>
      </c>
      <c r="U674" s="271">
        <f t="shared" si="110"/>
        <v>0</v>
      </c>
      <c r="AC674" s="277">
        <f t="shared" si="107"/>
        <v>0</v>
      </c>
    </row>
    <row r="675" spans="1:29" hidden="1" x14ac:dyDescent="0.25">
      <c r="A675" s="265">
        <f t="shared" si="109"/>
        <v>659</v>
      </c>
      <c r="B675" s="501"/>
      <c r="C675" s="502"/>
      <c r="D675" s="502"/>
      <c r="E675" s="507"/>
      <c r="F675" s="504"/>
      <c r="G675" s="505"/>
      <c r="H675" s="506"/>
      <c r="I675" s="494">
        <f t="shared" si="115"/>
        <v>0</v>
      </c>
      <c r="J675" s="335">
        <f t="shared" si="116"/>
        <v>0</v>
      </c>
      <c r="K675" s="507"/>
      <c r="L675" s="507"/>
      <c r="M675" s="337">
        <f t="shared" si="108"/>
        <v>0</v>
      </c>
      <c r="N675" s="507"/>
      <c r="O675" s="338">
        <f t="shared" si="111"/>
        <v>0</v>
      </c>
      <c r="P675" s="339">
        <f t="shared" si="112"/>
        <v>0</v>
      </c>
      <c r="Q675" s="339">
        <f t="shared" si="113"/>
        <v>0</v>
      </c>
      <c r="R675" s="340">
        <f t="shared" si="114"/>
        <v>0</v>
      </c>
      <c r="S675" s="296">
        <f>IF('8. Wage Rate Penalty'!D675="s",0,IF(J675="N/A; Not eligible, do not fill in remaining columns---&gt;",0,IF(O675="Yes",0,(Q675*R675*'1. General Input'!$D$10))))</f>
        <v>0</v>
      </c>
      <c r="T675" s="269">
        <f>IF('8. Wage Rate Penalty'!D675="H",0,'8. Wage Rate Penalty'!Q675*'1. General Input'!$D$10/52)</f>
        <v>0</v>
      </c>
      <c r="U675" s="271">
        <f t="shared" si="110"/>
        <v>0</v>
      </c>
      <c r="AC675" s="277">
        <f t="shared" si="107"/>
        <v>0</v>
      </c>
    </row>
    <row r="676" spans="1:29" hidden="1" x14ac:dyDescent="0.25">
      <c r="A676" s="265">
        <f t="shared" si="109"/>
        <v>660</v>
      </c>
      <c r="B676" s="501"/>
      <c r="C676" s="502"/>
      <c r="D676" s="502"/>
      <c r="E676" s="507"/>
      <c r="F676" s="504"/>
      <c r="G676" s="505"/>
      <c r="H676" s="506"/>
      <c r="I676" s="494">
        <f t="shared" si="115"/>
        <v>0</v>
      </c>
      <c r="J676" s="335">
        <f t="shared" si="116"/>
        <v>0</v>
      </c>
      <c r="K676" s="507"/>
      <c r="L676" s="507"/>
      <c r="M676" s="337">
        <f t="shared" si="108"/>
        <v>0</v>
      </c>
      <c r="N676" s="507"/>
      <c r="O676" s="338">
        <f t="shared" si="111"/>
        <v>0</v>
      </c>
      <c r="P676" s="339">
        <f t="shared" si="112"/>
        <v>0</v>
      </c>
      <c r="Q676" s="339">
        <f t="shared" si="113"/>
        <v>0</v>
      </c>
      <c r="R676" s="340">
        <f t="shared" si="114"/>
        <v>0</v>
      </c>
      <c r="S676" s="296">
        <f>IF('8. Wage Rate Penalty'!D676="s",0,IF(J676="N/A; Not eligible, do not fill in remaining columns---&gt;",0,IF(O676="Yes",0,(Q676*R676*'1. General Input'!$D$10))))</f>
        <v>0</v>
      </c>
      <c r="T676" s="269">
        <f>IF('8. Wage Rate Penalty'!D676="H",0,'8. Wage Rate Penalty'!Q676*'1. General Input'!$D$10/52)</f>
        <v>0</v>
      </c>
      <c r="U676" s="271">
        <f t="shared" si="110"/>
        <v>0</v>
      </c>
      <c r="AC676" s="277">
        <f t="shared" si="107"/>
        <v>0</v>
      </c>
    </row>
    <row r="677" spans="1:29" hidden="1" x14ac:dyDescent="0.25">
      <c r="A677" s="265">
        <f t="shared" si="109"/>
        <v>661</v>
      </c>
      <c r="B677" s="501"/>
      <c r="C677" s="502"/>
      <c r="D677" s="502"/>
      <c r="E677" s="507"/>
      <c r="F677" s="504"/>
      <c r="G677" s="505"/>
      <c r="H677" s="506"/>
      <c r="I677" s="494">
        <f t="shared" si="115"/>
        <v>0</v>
      </c>
      <c r="J677" s="335">
        <f t="shared" si="116"/>
        <v>0</v>
      </c>
      <c r="K677" s="507"/>
      <c r="L677" s="507"/>
      <c r="M677" s="337">
        <f t="shared" si="108"/>
        <v>0</v>
      </c>
      <c r="N677" s="507"/>
      <c r="O677" s="338">
        <f t="shared" si="111"/>
        <v>0</v>
      </c>
      <c r="P677" s="339">
        <f t="shared" si="112"/>
        <v>0</v>
      </c>
      <c r="Q677" s="339">
        <f t="shared" si="113"/>
        <v>0</v>
      </c>
      <c r="R677" s="340">
        <f t="shared" si="114"/>
        <v>0</v>
      </c>
      <c r="S677" s="296">
        <f>IF('8. Wage Rate Penalty'!D677="s",0,IF(J677="N/A; Not eligible, do not fill in remaining columns---&gt;",0,IF(O677="Yes",0,(Q677*R677*'1. General Input'!$D$10))))</f>
        <v>0</v>
      </c>
      <c r="T677" s="269">
        <f>IF('8. Wage Rate Penalty'!D677="H",0,'8. Wage Rate Penalty'!Q677*'1. General Input'!$D$10/52)</f>
        <v>0</v>
      </c>
      <c r="U677" s="271">
        <f t="shared" si="110"/>
        <v>0</v>
      </c>
      <c r="AC677" s="277">
        <f t="shared" si="107"/>
        <v>0</v>
      </c>
    </row>
    <row r="678" spans="1:29" hidden="1" x14ac:dyDescent="0.25">
      <c r="A678" s="265">
        <f t="shared" si="109"/>
        <v>662</v>
      </c>
      <c r="B678" s="501"/>
      <c r="C678" s="502"/>
      <c r="D678" s="502"/>
      <c r="E678" s="507"/>
      <c r="F678" s="504"/>
      <c r="G678" s="505"/>
      <c r="H678" s="506"/>
      <c r="I678" s="494">
        <f t="shared" si="115"/>
        <v>0</v>
      </c>
      <c r="J678" s="335">
        <f t="shared" si="116"/>
        <v>0</v>
      </c>
      <c r="K678" s="507"/>
      <c r="L678" s="507"/>
      <c r="M678" s="337">
        <f t="shared" si="108"/>
        <v>0</v>
      </c>
      <c r="N678" s="507"/>
      <c r="O678" s="338">
        <f t="shared" si="111"/>
        <v>0</v>
      </c>
      <c r="P678" s="339">
        <f t="shared" si="112"/>
        <v>0</v>
      </c>
      <c r="Q678" s="339">
        <f t="shared" si="113"/>
        <v>0</v>
      </c>
      <c r="R678" s="340">
        <f t="shared" si="114"/>
        <v>0</v>
      </c>
      <c r="S678" s="296">
        <f>IF('8. Wage Rate Penalty'!D678="s",0,IF(J678="N/A; Not eligible, do not fill in remaining columns---&gt;",0,IF(O678="Yes",0,(Q678*R678*'1. General Input'!$D$10))))</f>
        <v>0</v>
      </c>
      <c r="T678" s="269">
        <f>IF('8. Wage Rate Penalty'!D678="H",0,'8. Wage Rate Penalty'!Q678*'1. General Input'!$D$10/52)</f>
        <v>0</v>
      </c>
      <c r="U678" s="271">
        <f t="shared" si="110"/>
        <v>0</v>
      </c>
      <c r="AC678" s="277">
        <f t="shared" si="107"/>
        <v>0</v>
      </c>
    </row>
    <row r="679" spans="1:29" hidden="1" x14ac:dyDescent="0.25">
      <c r="A679" s="265">
        <f t="shared" si="109"/>
        <v>663</v>
      </c>
      <c r="B679" s="501"/>
      <c r="C679" s="502"/>
      <c r="D679" s="502"/>
      <c r="E679" s="507"/>
      <c r="F679" s="504"/>
      <c r="G679" s="505"/>
      <c r="H679" s="506"/>
      <c r="I679" s="494">
        <f t="shared" si="115"/>
        <v>0</v>
      </c>
      <c r="J679" s="335">
        <f t="shared" si="116"/>
        <v>0</v>
      </c>
      <c r="K679" s="507"/>
      <c r="L679" s="507"/>
      <c r="M679" s="337">
        <f t="shared" si="108"/>
        <v>0</v>
      </c>
      <c r="N679" s="507"/>
      <c r="O679" s="338">
        <f t="shared" si="111"/>
        <v>0</v>
      </c>
      <c r="P679" s="339">
        <f t="shared" si="112"/>
        <v>0</v>
      </c>
      <c r="Q679" s="339">
        <f t="shared" si="113"/>
        <v>0</v>
      </c>
      <c r="R679" s="340">
        <f t="shared" si="114"/>
        <v>0</v>
      </c>
      <c r="S679" s="296">
        <f>IF('8. Wage Rate Penalty'!D679="s",0,IF(J679="N/A; Not eligible, do not fill in remaining columns---&gt;",0,IF(O679="Yes",0,(Q679*R679*'1. General Input'!$D$10))))</f>
        <v>0</v>
      </c>
      <c r="T679" s="269">
        <f>IF('8. Wage Rate Penalty'!D679="H",0,'8. Wage Rate Penalty'!Q679*'1. General Input'!$D$10/52)</f>
        <v>0</v>
      </c>
      <c r="U679" s="271">
        <f t="shared" si="110"/>
        <v>0</v>
      </c>
      <c r="AC679" s="277">
        <f t="shared" si="107"/>
        <v>0</v>
      </c>
    </row>
    <row r="680" spans="1:29" hidden="1" x14ac:dyDescent="0.25">
      <c r="A680" s="265">
        <f t="shared" si="109"/>
        <v>664</v>
      </c>
      <c r="B680" s="501"/>
      <c r="C680" s="502"/>
      <c r="D680" s="502"/>
      <c r="E680" s="507"/>
      <c r="F680" s="504"/>
      <c r="G680" s="505"/>
      <c r="H680" s="506"/>
      <c r="I680" s="494">
        <f t="shared" si="115"/>
        <v>0</v>
      </c>
      <c r="J680" s="335">
        <f t="shared" si="116"/>
        <v>0</v>
      </c>
      <c r="K680" s="507"/>
      <c r="L680" s="507"/>
      <c r="M680" s="337">
        <f t="shared" si="108"/>
        <v>0</v>
      </c>
      <c r="N680" s="507"/>
      <c r="O680" s="338">
        <f t="shared" si="111"/>
        <v>0</v>
      </c>
      <c r="P680" s="339">
        <f t="shared" si="112"/>
        <v>0</v>
      </c>
      <c r="Q680" s="339">
        <f t="shared" si="113"/>
        <v>0</v>
      </c>
      <c r="R680" s="340">
        <f t="shared" si="114"/>
        <v>0</v>
      </c>
      <c r="S680" s="296">
        <f>IF('8. Wage Rate Penalty'!D680="s",0,IF(J680="N/A; Not eligible, do not fill in remaining columns---&gt;",0,IF(O680="Yes",0,(Q680*R680*'1. General Input'!$D$10))))</f>
        <v>0</v>
      </c>
      <c r="T680" s="269">
        <f>IF('8. Wage Rate Penalty'!D680="H",0,'8. Wage Rate Penalty'!Q680*'1. General Input'!$D$10/52)</f>
        <v>0</v>
      </c>
      <c r="U680" s="271">
        <f t="shared" si="110"/>
        <v>0</v>
      </c>
      <c r="AC680" s="277">
        <f t="shared" si="107"/>
        <v>0</v>
      </c>
    </row>
    <row r="681" spans="1:29" hidden="1" x14ac:dyDescent="0.25">
      <c r="A681" s="265">
        <f t="shared" si="109"/>
        <v>665</v>
      </c>
      <c r="B681" s="501"/>
      <c r="C681" s="502"/>
      <c r="D681" s="502"/>
      <c r="E681" s="507"/>
      <c r="F681" s="504"/>
      <c r="G681" s="505"/>
      <c r="H681" s="506"/>
      <c r="I681" s="494">
        <f t="shared" si="115"/>
        <v>0</v>
      </c>
      <c r="J681" s="335">
        <f t="shared" si="116"/>
        <v>0</v>
      </c>
      <c r="K681" s="507"/>
      <c r="L681" s="507"/>
      <c r="M681" s="337">
        <f t="shared" si="108"/>
        <v>0</v>
      </c>
      <c r="N681" s="507"/>
      <c r="O681" s="338">
        <f t="shared" si="111"/>
        <v>0</v>
      </c>
      <c r="P681" s="339">
        <f t="shared" si="112"/>
        <v>0</v>
      </c>
      <c r="Q681" s="339">
        <f t="shared" si="113"/>
        <v>0</v>
      </c>
      <c r="R681" s="340">
        <f t="shared" si="114"/>
        <v>0</v>
      </c>
      <c r="S681" s="296">
        <f>IF('8. Wage Rate Penalty'!D681="s",0,IF(J681="N/A; Not eligible, do not fill in remaining columns---&gt;",0,IF(O681="Yes",0,(Q681*R681*'1. General Input'!$D$10))))</f>
        <v>0</v>
      </c>
      <c r="T681" s="269">
        <f>IF('8. Wage Rate Penalty'!D681="H",0,'8. Wage Rate Penalty'!Q681*'1. General Input'!$D$10/52)</f>
        <v>0</v>
      </c>
      <c r="U681" s="271">
        <f t="shared" si="110"/>
        <v>0</v>
      </c>
      <c r="AC681" s="277">
        <f t="shared" si="107"/>
        <v>0</v>
      </c>
    </row>
    <row r="682" spans="1:29" hidden="1" x14ac:dyDescent="0.25">
      <c r="A682" s="265">
        <f t="shared" si="109"/>
        <v>666</v>
      </c>
      <c r="B682" s="501"/>
      <c r="C682" s="502"/>
      <c r="D682" s="502"/>
      <c r="E682" s="507"/>
      <c r="F682" s="504"/>
      <c r="G682" s="505"/>
      <c r="H682" s="506"/>
      <c r="I682" s="494">
        <f t="shared" si="115"/>
        <v>0</v>
      </c>
      <c r="J682" s="335">
        <f t="shared" si="116"/>
        <v>0</v>
      </c>
      <c r="K682" s="507"/>
      <c r="L682" s="507"/>
      <c r="M682" s="337">
        <f t="shared" si="108"/>
        <v>0</v>
      </c>
      <c r="N682" s="507"/>
      <c r="O682" s="338">
        <f t="shared" si="111"/>
        <v>0</v>
      </c>
      <c r="P682" s="339">
        <f t="shared" si="112"/>
        <v>0</v>
      </c>
      <c r="Q682" s="339">
        <f t="shared" si="113"/>
        <v>0</v>
      </c>
      <c r="R682" s="340">
        <f t="shared" si="114"/>
        <v>0</v>
      </c>
      <c r="S682" s="296">
        <f>IF('8. Wage Rate Penalty'!D682="s",0,IF(J682="N/A; Not eligible, do not fill in remaining columns---&gt;",0,IF(O682="Yes",0,(Q682*R682*'1. General Input'!$D$10))))</f>
        <v>0</v>
      </c>
      <c r="T682" s="269">
        <f>IF('8. Wage Rate Penalty'!D682="H",0,'8. Wage Rate Penalty'!Q682*'1. General Input'!$D$10/52)</f>
        <v>0</v>
      </c>
      <c r="U682" s="271">
        <f t="shared" si="110"/>
        <v>0</v>
      </c>
      <c r="AC682" s="277">
        <f t="shared" si="107"/>
        <v>0</v>
      </c>
    </row>
    <row r="683" spans="1:29" hidden="1" x14ac:dyDescent="0.25">
      <c r="A683" s="265">
        <f t="shared" si="109"/>
        <v>667</v>
      </c>
      <c r="B683" s="501"/>
      <c r="C683" s="502"/>
      <c r="D683" s="502"/>
      <c r="E683" s="507"/>
      <c r="F683" s="504"/>
      <c r="G683" s="505"/>
      <c r="H683" s="506"/>
      <c r="I683" s="494">
        <f t="shared" si="115"/>
        <v>0</v>
      </c>
      <c r="J683" s="335">
        <f t="shared" si="116"/>
        <v>0</v>
      </c>
      <c r="K683" s="507"/>
      <c r="L683" s="507"/>
      <c r="M683" s="337">
        <f t="shared" si="108"/>
        <v>0</v>
      </c>
      <c r="N683" s="507"/>
      <c r="O683" s="338">
        <f t="shared" si="111"/>
        <v>0</v>
      </c>
      <c r="P683" s="339">
        <f t="shared" si="112"/>
        <v>0</v>
      </c>
      <c r="Q683" s="339">
        <f t="shared" si="113"/>
        <v>0</v>
      </c>
      <c r="R683" s="340">
        <f t="shared" si="114"/>
        <v>0</v>
      </c>
      <c r="S683" s="296">
        <f>IF('8. Wage Rate Penalty'!D683="s",0,IF(J683="N/A; Not eligible, do not fill in remaining columns---&gt;",0,IF(O683="Yes",0,(Q683*R683*'1. General Input'!$D$10))))</f>
        <v>0</v>
      </c>
      <c r="T683" s="269">
        <f>IF('8. Wage Rate Penalty'!D683="H",0,'8. Wage Rate Penalty'!Q683*'1. General Input'!$D$10/52)</f>
        <v>0</v>
      </c>
      <c r="U683" s="271">
        <f t="shared" si="110"/>
        <v>0</v>
      </c>
      <c r="AC683" s="277">
        <f t="shared" si="107"/>
        <v>0</v>
      </c>
    </row>
    <row r="684" spans="1:29" hidden="1" x14ac:dyDescent="0.25">
      <c r="A684" s="265">
        <f t="shared" si="109"/>
        <v>668</v>
      </c>
      <c r="B684" s="501"/>
      <c r="C684" s="502"/>
      <c r="D684" s="502"/>
      <c r="E684" s="507"/>
      <c r="F684" s="504"/>
      <c r="G684" s="505"/>
      <c r="H684" s="506"/>
      <c r="I684" s="494">
        <f t="shared" si="115"/>
        <v>0</v>
      </c>
      <c r="J684" s="335">
        <f t="shared" si="116"/>
        <v>0</v>
      </c>
      <c r="K684" s="507"/>
      <c r="L684" s="507"/>
      <c r="M684" s="337">
        <f t="shared" si="108"/>
        <v>0</v>
      </c>
      <c r="N684" s="507"/>
      <c r="O684" s="338">
        <f t="shared" si="111"/>
        <v>0</v>
      </c>
      <c r="P684" s="339">
        <f t="shared" si="112"/>
        <v>0</v>
      </c>
      <c r="Q684" s="339">
        <f t="shared" si="113"/>
        <v>0</v>
      </c>
      <c r="R684" s="340">
        <f t="shared" si="114"/>
        <v>0</v>
      </c>
      <c r="S684" s="296">
        <f>IF('8. Wage Rate Penalty'!D684="s",0,IF(J684="N/A; Not eligible, do not fill in remaining columns---&gt;",0,IF(O684="Yes",0,(Q684*R684*'1. General Input'!$D$10))))</f>
        <v>0</v>
      </c>
      <c r="T684" s="269">
        <f>IF('8. Wage Rate Penalty'!D684="H",0,'8. Wage Rate Penalty'!Q684*'1. General Input'!$D$10/52)</f>
        <v>0</v>
      </c>
      <c r="U684" s="271">
        <f t="shared" si="110"/>
        <v>0</v>
      </c>
      <c r="AC684" s="277">
        <f t="shared" si="107"/>
        <v>0</v>
      </c>
    </row>
    <row r="685" spans="1:29" hidden="1" x14ac:dyDescent="0.25">
      <c r="A685" s="265">
        <f t="shared" si="109"/>
        <v>669</v>
      </c>
      <c r="B685" s="501"/>
      <c r="C685" s="502"/>
      <c r="D685" s="502"/>
      <c r="E685" s="507"/>
      <c r="F685" s="504"/>
      <c r="G685" s="505"/>
      <c r="H685" s="506"/>
      <c r="I685" s="494">
        <f t="shared" si="115"/>
        <v>0</v>
      </c>
      <c r="J685" s="335">
        <f t="shared" si="116"/>
        <v>0</v>
      </c>
      <c r="K685" s="507"/>
      <c r="L685" s="507"/>
      <c r="M685" s="337">
        <f t="shared" si="108"/>
        <v>0</v>
      </c>
      <c r="N685" s="507"/>
      <c r="O685" s="338">
        <f t="shared" si="111"/>
        <v>0</v>
      </c>
      <c r="P685" s="339">
        <f t="shared" si="112"/>
        <v>0</v>
      </c>
      <c r="Q685" s="339">
        <f t="shared" si="113"/>
        <v>0</v>
      </c>
      <c r="R685" s="340">
        <f t="shared" si="114"/>
        <v>0</v>
      </c>
      <c r="S685" s="296">
        <f>IF('8. Wage Rate Penalty'!D685="s",0,IF(J685="N/A; Not eligible, do not fill in remaining columns---&gt;",0,IF(O685="Yes",0,(Q685*R685*'1. General Input'!$D$10))))</f>
        <v>0</v>
      </c>
      <c r="T685" s="269">
        <f>IF('8. Wage Rate Penalty'!D685="H",0,'8. Wage Rate Penalty'!Q685*'1. General Input'!$D$10/52)</f>
        <v>0</v>
      </c>
      <c r="U685" s="271">
        <f t="shared" si="110"/>
        <v>0</v>
      </c>
      <c r="AC685" s="277">
        <f t="shared" si="107"/>
        <v>0</v>
      </c>
    </row>
    <row r="686" spans="1:29" hidden="1" x14ac:dyDescent="0.25">
      <c r="A686" s="265">
        <f t="shared" si="109"/>
        <v>670</v>
      </c>
      <c r="B686" s="501"/>
      <c r="C686" s="502"/>
      <c r="D686" s="502"/>
      <c r="E686" s="507"/>
      <c r="F686" s="504"/>
      <c r="G686" s="505"/>
      <c r="H686" s="506"/>
      <c r="I686" s="494">
        <f t="shared" si="115"/>
        <v>0</v>
      </c>
      <c r="J686" s="335">
        <f t="shared" si="116"/>
        <v>0</v>
      </c>
      <c r="K686" s="507"/>
      <c r="L686" s="507"/>
      <c r="M686" s="337">
        <f t="shared" si="108"/>
        <v>0</v>
      </c>
      <c r="N686" s="507"/>
      <c r="O686" s="338">
        <f t="shared" si="111"/>
        <v>0</v>
      </c>
      <c r="P686" s="339">
        <f t="shared" si="112"/>
        <v>0</v>
      </c>
      <c r="Q686" s="339">
        <f t="shared" si="113"/>
        <v>0</v>
      </c>
      <c r="R686" s="340">
        <f t="shared" si="114"/>
        <v>0</v>
      </c>
      <c r="S686" s="296">
        <f>IF('8. Wage Rate Penalty'!D686="s",0,IF(J686="N/A; Not eligible, do not fill in remaining columns---&gt;",0,IF(O686="Yes",0,(Q686*R686*'1. General Input'!$D$10))))</f>
        <v>0</v>
      </c>
      <c r="T686" s="269">
        <f>IF('8. Wage Rate Penalty'!D686="H",0,'8. Wage Rate Penalty'!Q686*'1. General Input'!$D$10/52)</f>
        <v>0</v>
      </c>
      <c r="U686" s="271">
        <f t="shared" si="110"/>
        <v>0</v>
      </c>
      <c r="AC686" s="277">
        <f t="shared" si="107"/>
        <v>0</v>
      </c>
    </row>
    <row r="687" spans="1:29" hidden="1" x14ac:dyDescent="0.25">
      <c r="A687" s="265">
        <f t="shared" si="109"/>
        <v>671</v>
      </c>
      <c r="B687" s="501"/>
      <c r="C687" s="502"/>
      <c r="D687" s="502"/>
      <c r="E687" s="507"/>
      <c r="F687" s="504"/>
      <c r="G687" s="505"/>
      <c r="H687" s="506"/>
      <c r="I687" s="494">
        <f t="shared" si="115"/>
        <v>0</v>
      </c>
      <c r="J687" s="335">
        <f t="shared" si="116"/>
        <v>0</v>
      </c>
      <c r="K687" s="507"/>
      <c r="L687" s="507"/>
      <c r="M687" s="337">
        <f t="shared" si="108"/>
        <v>0</v>
      </c>
      <c r="N687" s="507"/>
      <c r="O687" s="338">
        <f t="shared" si="111"/>
        <v>0</v>
      </c>
      <c r="P687" s="339">
        <f t="shared" si="112"/>
        <v>0</v>
      </c>
      <c r="Q687" s="339">
        <f t="shared" si="113"/>
        <v>0</v>
      </c>
      <c r="R687" s="340">
        <f t="shared" si="114"/>
        <v>0</v>
      </c>
      <c r="S687" s="296">
        <f>IF('8. Wage Rate Penalty'!D687="s",0,IF(J687="N/A; Not eligible, do not fill in remaining columns---&gt;",0,IF(O687="Yes",0,(Q687*R687*'1. General Input'!$D$10))))</f>
        <v>0</v>
      </c>
      <c r="T687" s="269">
        <f>IF('8. Wage Rate Penalty'!D687="H",0,'8. Wage Rate Penalty'!Q687*'1. General Input'!$D$10/52)</f>
        <v>0</v>
      </c>
      <c r="U687" s="271">
        <f t="shared" si="110"/>
        <v>0</v>
      </c>
      <c r="AC687" s="277">
        <f t="shared" si="107"/>
        <v>0</v>
      </c>
    </row>
    <row r="688" spans="1:29" hidden="1" x14ac:dyDescent="0.25">
      <c r="A688" s="265">
        <f t="shared" si="109"/>
        <v>672</v>
      </c>
      <c r="B688" s="501"/>
      <c r="C688" s="502"/>
      <c r="D688" s="502"/>
      <c r="E688" s="507"/>
      <c r="F688" s="504"/>
      <c r="G688" s="505"/>
      <c r="H688" s="506"/>
      <c r="I688" s="494">
        <f t="shared" si="115"/>
        <v>0</v>
      </c>
      <c r="J688" s="335">
        <f t="shared" si="116"/>
        <v>0</v>
      </c>
      <c r="K688" s="507"/>
      <c r="L688" s="507"/>
      <c r="M688" s="337">
        <f t="shared" si="108"/>
        <v>0</v>
      </c>
      <c r="N688" s="507"/>
      <c r="O688" s="338">
        <f t="shared" si="111"/>
        <v>0</v>
      </c>
      <c r="P688" s="339">
        <f t="shared" si="112"/>
        <v>0</v>
      </c>
      <c r="Q688" s="339">
        <f t="shared" si="113"/>
        <v>0</v>
      </c>
      <c r="R688" s="340">
        <f t="shared" si="114"/>
        <v>0</v>
      </c>
      <c r="S688" s="296">
        <f>IF('8. Wage Rate Penalty'!D688="s",0,IF(J688="N/A; Not eligible, do not fill in remaining columns---&gt;",0,IF(O688="Yes",0,(Q688*R688*'1. General Input'!$D$10))))</f>
        <v>0</v>
      </c>
      <c r="T688" s="269">
        <f>IF('8. Wage Rate Penalty'!D688="H",0,'8. Wage Rate Penalty'!Q688*'1. General Input'!$D$10/52)</f>
        <v>0</v>
      </c>
      <c r="U688" s="271">
        <f t="shared" si="110"/>
        <v>0</v>
      </c>
      <c r="AC688" s="277">
        <f t="shared" si="107"/>
        <v>0</v>
      </c>
    </row>
    <row r="689" spans="1:29" hidden="1" x14ac:dyDescent="0.25">
      <c r="A689" s="265">
        <f t="shared" si="109"/>
        <v>673</v>
      </c>
      <c r="B689" s="501"/>
      <c r="C689" s="502"/>
      <c r="D689" s="502"/>
      <c r="E689" s="507"/>
      <c r="F689" s="504"/>
      <c r="G689" s="505"/>
      <c r="H689" s="506"/>
      <c r="I689" s="494">
        <f t="shared" si="115"/>
        <v>0</v>
      </c>
      <c r="J689" s="335">
        <f t="shared" si="116"/>
        <v>0</v>
      </c>
      <c r="K689" s="507"/>
      <c r="L689" s="507"/>
      <c r="M689" s="337">
        <f t="shared" si="108"/>
        <v>0</v>
      </c>
      <c r="N689" s="507"/>
      <c r="O689" s="338">
        <f t="shared" si="111"/>
        <v>0</v>
      </c>
      <c r="P689" s="339">
        <f t="shared" si="112"/>
        <v>0</v>
      </c>
      <c r="Q689" s="339">
        <f t="shared" si="113"/>
        <v>0</v>
      </c>
      <c r="R689" s="340">
        <f t="shared" si="114"/>
        <v>0</v>
      </c>
      <c r="S689" s="296">
        <f>IF('8. Wage Rate Penalty'!D689="s",0,IF(J689="N/A; Not eligible, do not fill in remaining columns---&gt;",0,IF(O689="Yes",0,(Q689*R689*'1. General Input'!$D$10))))</f>
        <v>0</v>
      </c>
      <c r="T689" s="269">
        <f>IF('8. Wage Rate Penalty'!D689="H",0,'8. Wage Rate Penalty'!Q689*'1. General Input'!$D$10/52)</f>
        <v>0</v>
      </c>
      <c r="U689" s="271">
        <f t="shared" si="110"/>
        <v>0</v>
      </c>
      <c r="AC689" s="277">
        <f t="shared" si="107"/>
        <v>0</v>
      </c>
    </row>
    <row r="690" spans="1:29" hidden="1" x14ac:dyDescent="0.25">
      <c r="A690" s="265">
        <f t="shared" si="109"/>
        <v>674</v>
      </c>
      <c r="B690" s="501"/>
      <c r="C690" s="502"/>
      <c r="D690" s="502"/>
      <c r="E690" s="507"/>
      <c r="F690" s="504"/>
      <c r="G690" s="505"/>
      <c r="H690" s="506"/>
      <c r="I690" s="494">
        <f t="shared" si="115"/>
        <v>0</v>
      </c>
      <c r="J690" s="335">
        <f t="shared" si="116"/>
        <v>0</v>
      </c>
      <c r="K690" s="507"/>
      <c r="L690" s="507"/>
      <c r="M690" s="337">
        <f t="shared" si="108"/>
        <v>0</v>
      </c>
      <c r="N690" s="507"/>
      <c r="O690" s="338">
        <f t="shared" si="111"/>
        <v>0</v>
      </c>
      <c r="P690" s="339">
        <f t="shared" si="112"/>
        <v>0</v>
      </c>
      <c r="Q690" s="339">
        <f t="shared" si="113"/>
        <v>0</v>
      </c>
      <c r="R690" s="340">
        <f t="shared" si="114"/>
        <v>0</v>
      </c>
      <c r="S690" s="296">
        <f>IF('8. Wage Rate Penalty'!D690="s",0,IF(J690="N/A; Not eligible, do not fill in remaining columns---&gt;",0,IF(O690="Yes",0,(Q690*R690*'1. General Input'!$D$10))))</f>
        <v>0</v>
      </c>
      <c r="T690" s="269">
        <f>IF('8. Wage Rate Penalty'!D690="H",0,'8. Wage Rate Penalty'!Q690*'1. General Input'!$D$10/52)</f>
        <v>0</v>
      </c>
      <c r="U690" s="271">
        <f t="shared" si="110"/>
        <v>0</v>
      </c>
      <c r="AC690" s="277">
        <f t="shared" si="107"/>
        <v>0</v>
      </c>
    </row>
    <row r="691" spans="1:29" hidden="1" x14ac:dyDescent="0.25">
      <c r="A691" s="265">
        <f t="shared" si="109"/>
        <v>675</v>
      </c>
      <c r="B691" s="501"/>
      <c r="C691" s="502"/>
      <c r="D691" s="502"/>
      <c r="E691" s="507"/>
      <c r="F691" s="504"/>
      <c r="G691" s="505"/>
      <c r="H691" s="506"/>
      <c r="I691" s="494">
        <f t="shared" si="115"/>
        <v>0</v>
      </c>
      <c r="J691" s="335">
        <f t="shared" si="116"/>
        <v>0</v>
      </c>
      <c r="K691" s="507"/>
      <c r="L691" s="507"/>
      <c r="M691" s="337">
        <f t="shared" si="108"/>
        <v>0</v>
      </c>
      <c r="N691" s="507"/>
      <c r="O691" s="338">
        <f t="shared" si="111"/>
        <v>0</v>
      </c>
      <c r="P691" s="339">
        <f t="shared" si="112"/>
        <v>0</v>
      </c>
      <c r="Q691" s="339">
        <f t="shared" si="113"/>
        <v>0</v>
      </c>
      <c r="R691" s="340">
        <f t="shared" si="114"/>
        <v>0</v>
      </c>
      <c r="S691" s="296">
        <f>IF('8. Wage Rate Penalty'!D691="s",0,IF(J691="N/A; Not eligible, do not fill in remaining columns---&gt;",0,IF(O691="Yes",0,(Q691*R691*'1. General Input'!$D$10))))</f>
        <v>0</v>
      </c>
      <c r="T691" s="269">
        <f>IF('8. Wage Rate Penalty'!D691="H",0,'8. Wage Rate Penalty'!Q691*'1. General Input'!$D$10/52)</f>
        <v>0</v>
      </c>
      <c r="U691" s="271">
        <f t="shared" si="110"/>
        <v>0</v>
      </c>
      <c r="AC691" s="277">
        <f t="shared" si="107"/>
        <v>0</v>
      </c>
    </row>
    <row r="692" spans="1:29" hidden="1" x14ac:dyDescent="0.25">
      <c r="A692" s="265">
        <f t="shared" si="109"/>
        <v>676</v>
      </c>
      <c r="B692" s="501"/>
      <c r="C692" s="502"/>
      <c r="D692" s="502"/>
      <c r="E692" s="507"/>
      <c r="F692" s="504"/>
      <c r="G692" s="505"/>
      <c r="H692" s="506"/>
      <c r="I692" s="494">
        <f t="shared" si="115"/>
        <v>0</v>
      </c>
      <c r="J692" s="335">
        <f t="shared" si="116"/>
        <v>0</v>
      </c>
      <c r="K692" s="507"/>
      <c r="L692" s="507"/>
      <c r="M692" s="337">
        <f t="shared" si="108"/>
        <v>0</v>
      </c>
      <c r="N692" s="507"/>
      <c r="O692" s="338">
        <f t="shared" si="111"/>
        <v>0</v>
      </c>
      <c r="P692" s="339">
        <f t="shared" si="112"/>
        <v>0</v>
      </c>
      <c r="Q692" s="339">
        <f t="shared" si="113"/>
        <v>0</v>
      </c>
      <c r="R692" s="340">
        <f t="shared" si="114"/>
        <v>0</v>
      </c>
      <c r="S692" s="296">
        <f>IF('8. Wage Rate Penalty'!D692="s",0,IF(J692="N/A; Not eligible, do not fill in remaining columns---&gt;",0,IF(O692="Yes",0,(Q692*R692*'1. General Input'!$D$10))))</f>
        <v>0</v>
      </c>
      <c r="T692" s="269">
        <f>IF('8. Wage Rate Penalty'!D692="H",0,'8. Wage Rate Penalty'!Q692*'1. General Input'!$D$10/52)</f>
        <v>0</v>
      </c>
      <c r="U692" s="271">
        <f t="shared" si="110"/>
        <v>0</v>
      </c>
      <c r="AC692" s="277">
        <f t="shared" si="107"/>
        <v>0</v>
      </c>
    </row>
    <row r="693" spans="1:29" hidden="1" x14ac:dyDescent="0.25">
      <c r="A693" s="265">
        <f t="shared" si="109"/>
        <v>677</v>
      </c>
      <c r="B693" s="501"/>
      <c r="C693" s="502"/>
      <c r="D693" s="502"/>
      <c r="E693" s="507"/>
      <c r="F693" s="504"/>
      <c r="G693" s="505"/>
      <c r="H693" s="506"/>
      <c r="I693" s="494">
        <f t="shared" si="115"/>
        <v>0</v>
      </c>
      <c r="J693" s="335">
        <f t="shared" si="116"/>
        <v>0</v>
      </c>
      <c r="K693" s="507"/>
      <c r="L693" s="507"/>
      <c r="M693" s="337">
        <f t="shared" si="108"/>
        <v>0</v>
      </c>
      <c r="N693" s="507"/>
      <c r="O693" s="338">
        <f t="shared" si="111"/>
        <v>0</v>
      </c>
      <c r="P693" s="339">
        <f t="shared" si="112"/>
        <v>0</v>
      </c>
      <c r="Q693" s="339">
        <f t="shared" si="113"/>
        <v>0</v>
      </c>
      <c r="R693" s="340">
        <f t="shared" si="114"/>
        <v>0</v>
      </c>
      <c r="S693" s="296">
        <f>IF('8. Wage Rate Penalty'!D693="s",0,IF(J693="N/A; Not eligible, do not fill in remaining columns---&gt;",0,IF(O693="Yes",0,(Q693*R693*'1. General Input'!$D$10))))</f>
        <v>0</v>
      </c>
      <c r="T693" s="269">
        <f>IF('8. Wage Rate Penalty'!D693="H",0,'8. Wage Rate Penalty'!Q693*'1. General Input'!$D$10/52)</f>
        <v>0</v>
      </c>
      <c r="U693" s="271">
        <f t="shared" si="110"/>
        <v>0</v>
      </c>
      <c r="AC693" s="277">
        <f t="shared" si="107"/>
        <v>0</v>
      </c>
    </row>
    <row r="694" spans="1:29" hidden="1" x14ac:dyDescent="0.25">
      <c r="A694" s="265">
        <f t="shared" si="109"/>
        <v>678</v>
      </c>
      <c r="B694" s="501"/>
      <c r="C694" s="502"/>
      <c r="D694" s="502"/>
      <c r="E694" s="507"/>
      <c r="F694" s="504"/>
      <c r="G694" s="505"/>
      <c r="H694" s="506"/>
      <c r="I694" s="494">
        <f t="shared" si="115"/>
        <v>0</v>
      </c>
      <c r="J694" s="335">
        <f t="shared" si="116"/>
        <v>0</v>
      </c>
      <c r="K694" s="507"/>
      <c r="L694" s="507"/>
      <c r="M694" s="337">
        <f t="shared" si="108"/>
        <v>0</v>
      </c>
      <c r="N694" s="507"/>
      <c r="O694" s="338">
        <f t="shared" si="111"/>
        <v>0</v>
      </c>
      <c r="P694" s="339">
        <f t="shared" si="112"/>
        <v>0</v>
      </c>
      <c r="Q694" s="339">
        <f t="shared" si="113"/>
        <v>0</v>
      </c>
      <c r="R694" s="340">
        <f t="shared" si="114"/>
        <v>0</v>
      </c>
      <c r="S694" s="296">
        <f>IF('8. Wage Rate Penalty'!D694="s",0,IF(J694="N/A; Not eligible, do not fill in remaining columns---&gt;",0,IF(O694="Yes",0,(Q694*R694*'1. General Input'!$D$10))))</f>
        <v>0</v>
      </c>
      <c r="T694" s="269">
        <f>IF('8. Wage Rate Penalty'!D694="H",0,'8. Wage Rate Penalty'!Q694*'1. General Input'!$D$10/52)</f>
        <v>0</v>
      </c>
      <c r="U694" s="271">
        <f t="shared" si="110"/>
        <v>0</v>
      </c>
      <c r="AC694" s="277">
        <f t="shared" si="107"/>
        <v>0</v>
      </c>
    </row>
    <row r="695" spans="1:29" hidden="1" x14ac:dyDescent="0.25">
      <c r="A695" s="265">
        <f t="shared" si="109"/>
        <v>679</v>
      </c>
      <c r="B695" s="501"/>
      <c r="C695" s="502"/>
      <c r="D695" s="502"/>
      <c r="E695" s="507"/>
      <c r="F695" s="504"/>
      <c r="G695" s="505"/>
      <c r="H695" s="506"/>
      <c r="I695" s="494">
        <f t="shared" si="115"/>
        <v>0</v>
      </c>
      <c r="J695" s="335">
        <f t="shared" si="116"/>
        <v>0</v>
      </c>
      <c r="K695" s="507"/>
      <c r="L695" s="507"/>
      <c r="M695" s="337">
        <f t="shared" si="108"/>
        <v>0</v>
      </c>
      <c r="N695" s="507"/>
      <c r="O695" s="338">
        <f t="shared" si="111"/>
        <v>0</v>
      </c>
      <c r="P695" s="339">
        <f t="shared" si="112"/>
        <v>0</v>
      </c>
      <c r="Q695" s="339">
        <f t="shared" si="113"/>
        <v>0</v>
      </c>
      <c r="R695" s="340">
        <f t="shared" si="114"/>
        <v>0</v>
      </c>
      <c r="S695" s="296">
        <f>IF('8. Wage Rate Penalty'!D695="s",0,IF(J695="N/A; Not eligible, do not fill in remaining columns---&gt;",0,IF(O695="Yes",0,(Q695*R695*'1. General Input'!$D$10))))</f>
        <v>0</v>
      </c>
      <c r="T695" s="269">
        <f>IF('8. Wage Rate Penalty'!D695="H",0,'8. Wage Rate Penalty'!Q695*'1. General Input'!$D$10/52)</f>
        <v>0</v>
      </c>
      <c r="U695" s="271">
        <f t="shared" si="110"/>
        <v>0</v>
      </c>
      <c r="AC695" s="277">
        <f t="shared" si="107"/>
        <v>0</v>
      </c>
    </row>
    <row r="696" spans="1:29" hidden="1" x14ac:dyDescent="0.25">
      <c r="A696" s="265">
        <f t="shared" si="109"/>
        <v>680</v>
      </c>
      <c r="B696" s="501"/>
      <c r="C696" s="502"/>
      <c r="D696" s="502"/>
      <c r="E696" s="507"/>
      <c r="F696" s="504"/>
      <c r="G696" s="505"/>
      <c r="H696" s="506"/>
      <c r="I696" s="494">
        <f t="shared" si="115"/>
        <v>0</v>
      </c>
      <c r="J696" s="335">
        <f t="shared" si="116"/>
        <v>0</v>
      </c>
      <c r="K696" s="507"/>
      <c r="L696" s="507"/>
      <c r="M696" s="337">
        <f t="shared" si="108"/>
        <v>0</v>
      </c>
      <c r="N696" s="507"/>
      <c r="O696" s="338">
        <f t="shared" si="111"/>
        <v>0</v>
      </c>
      <c r="P696" s="339">
        <f t="shared" si="112"/>
        <v>0</v>
      </c>
      <c r="Q696" s="339">
        <f t="shared" si="113"/>
        <v>0</v>
      </c>
      <c r="R696" s="340">
        <f t="shared" si="114"/>
        <v>0</v>
      </c>
      <c r="S696" s="296">
        <f>IF('8. Wage Rate Penalty'!D696="s",0,IF(J696="N/A; Not eligible, do not fill in remaining columns---&gt;",0,IF(O696="Yes",0,(Q696*R696*'1. General Input'!$D$10))))</f>
        <v>0</v>
      </c>
      <c r="T696" s="269">
        <f>IF('8. Wage Rate Penalty'!D696="H",0,'8. Wage Rate Penalty'!Q696*'1. General Input'!$D$10/52)</f>
        <v>0</v>
      </c>
      <c r="U696" s="271">
        <f t="shared" si="110"/>
        <v>0</v>
      </c>
      <c r="AC696" s="277">
        <f t="shared" si="107"/>
        <v>0</v>
      </c>
    </row>
    <row r="697" spans="1:29" hidden="1" x14ac:dyDescent="0.25">
      <c r="A697" s="265">
        <f t="shared" si="109"/>
        <v>681</v>
      </c>
      <c r="B697" s="501"/>
      <c r="C697" s="502"/>
      <c r="D697" s="502"/>
      <c r="E697" s="507"/>
      <c r="F697" s="504"/>
      <c r="G697" s="505"/>
      <c r="H697" s="506"/>
      <c r="I697" s="494">
        <f t="shared" si="115"/>
        <v>0</v>
      </c>
      <c r="J697" s="335">
        <f t="shared" si="116"/>
        <v>0</v>
      </c>
      <c r="K697" s="507"/>
      <c r="L697" s="507"/>
      <c r="M697" s="337">
        <f t="shared" si="108"/>
        <v>0</v>
      </c>
      <c r="N697" s="507"/>
      <c r="O697" s="338">
        <f t="shared" si="111"/>
        <v>0</v>
      </c>
      <c r="P697" s="339">
        <f t="shared" si="112"/>
        <v>0</v>
      </c>
      <c r="Q697" s="339">
        <f t="shared" si="113"/>
        <v>0</v>
      </c>
      <c r="R697" s="340">
        <f t="shared" si="114"/>
        <v>0</v>
      </c>
      <c r="S697" s="296">
        <f>IF('8. Wage Rate Penalty'!D697="s",0,IF(J697="N/A; Not eligible, do not fill in remaining columns---&gt;",0,IF(O697="Yes",0,(Q697*R697*'1. General Input'!$D$10))))</f>
        <v>0</v>
      </c>
      <c r="T697" s="269">
        <f>IF('8. Wage Rate Penalty'!D697="H",0,'8. Wage Rate Penalty'!Q697*'1. General Input'!$D$10/52)</f>
        <v>0</v>
      </c>
      <c r="U697" s="271">
        <f t="shared" si="110"/>
        <v>0</v>
      </c>
      <c r="AC697" s="277">
        <f t="shared" si="107"/>
        <v>0</v>
      </c>
    </row>
    <row r="698" spans="1:29" hidden="1" x14ac:dyDescent="0.25">
      <c r="A698" s="265">
        <f t="shared" si="109"/>
        <v>682</v>
      </c>
      <c r="B698" s="501"/>
      <c r="C698" s="502"/>
      <c r="D698" s="502"/>
      <c r="E698" s="507"/>
      <c r="F698" s="504"/>
      <c r="G698" s="505"/>
      <c r="H698" s="506"/>
      <c r="I698" s="494">
        <f t="shared" si="115"/>
        <v>0</v>
      </c>
      <c r="J698" s="335">
        <f t="shared" si="116"/>
        <v>0</v>
      </c>
      <c r="K698" s="507"/>
      <c r="L698" s="507"/>
      <c r="M698" s="337">
        <f t="shared" si="108"/>
        <v>0</v>
      </c>
      <c r="N698" s="507"/>
      <c r="O698" s="338">
        <f t="shared" si="111"/>
        <v>0</v>
      </c>
      <c r="P698" s="339">
        <f t="shared" si="112"/>
        <v>0</v>
      </c>
      <c r="Q698" s="339">
        <f t="shared" si="113"/>
        <v>0</v>
      </c>
      <c r="R698" s="340">
        <f t="shared" si="114"/>
        <v>0</v>
      </c>
      <c r="S698" s="296">
        <f>IF('8. Wage Rate Penalty'!D698="s",0,IF(J698="N/A; Not eligible, do not fill in remaining columns---&gt;",0,IF(O698="Yes",0,(Q698*R698*'1. General Input'!$D$10))))</f>
        <v>0</v>
      </c>
      <c r="T698" s="269">
        <f>IF('8. Wage Rate Penalty'!D698="H",0,'8. Wage Rate Penalty'!Q698*'1. General Input'!$D$10/52)</f>
        <v>0</v>
      </c>
      <c r="U698" s="271">
        <f t="shared" si="110"/>
        <v>0</v>
      </c>
      <c r="AC698" s="277">
        <f t="shared" si="107"/>
        <v>0</v>
      </c>
    </row>
    <row r="699" spans="1:29" hidden="1" x14ac:dyDescent="0.25">
      <c r="A699" s="265">
        <f t="shared" si="109"/>
        <v>683</v>
      </c>
      <c r="B699" s="501"/>
      <c r="C699" s="502"/>
      <c r="D699" s="502"/>
      <c r="E699" s="507"/>
      <c r="F699" s="504"/>
      <c r="G699" s="505"/>
      <c r="H699" s="506"/>
      <c r="I699" s="494">
        <f t="shared" si="115"/>
        <v>0</v>
      </c>
      <c r="J699" s="335">
        <f t="shared" si="116"/>
        <v>0</v>
      </c>
      <c r="K699" s="507"/>
      <c r="L699" s="507"/>
      <c r="M699" s="337">
        <f t="shared" si="108"/>
        <v>0</v>
      </c>
      <c r="N699" s="507"/>
      <c r="O699" s="338">
        <f t="shared" si="111"/>
        <v>0</v>
      </c>
      <c r="P699" s="339">
        <f t="shared" si="112"/>
        <v>0</v>
      </c>
      <c r="Q699" s="339">
        <f t="shared" si="113"/>
        <v>0</v>
      </c>
      <c r="R699" s="340">
        <f t="shared" si="114"/>
        <v>0</v>
      </c>
      <c r="S699" s="296">
        <f>IF('8. Wage Rate Penalty'!D699="s",0,IF(J699="N/A; Not eligible, do not fill in remaining columns---&gt;",0,IF(O699="Yes",0,(Q699*R699*'1. General Input'!$D$10))))</f>
        <v>0</v>
      </c>
      <c r="T699" s="269">
        <f>IF('8. Wage Rate Penalty'!D699="H",0,'8. Wage Rate Penalty'!Q699*'1. General Input'!$D$10/52)</f>
        <v>0</v>
      </c>
      <c r="U699" s="271">
        <f t="shared" si="110"/>
        <v>0</v>
      </c>
      <c r="AC699" s="277">
        <f t="shared" si="107"/>
        <v>0</v>
      </c>
    </row>
    <row r="700" spans="1:29" hidden="1" x14ac:dyDescent="0.25">
      <c r="A700" s="265">
        <f t="shared" si="109"/>
        <v>684</v>
      </c>
      <c r="B700" s="501"/>
      <c r="C700" s="502"/>
      <c r="D700" s="502"/>
      <c r="E700" s="507"/>
      <c r="F700" s="504"/>
      <c r="G700" s="505"/>
      <c r="H700" s="506"/>
      <c r="I700" s="494">
        <f t="shared" si="115"/>
        <v>0</v>
      </c>
      <c r="J700" s="335">
        <f t="shared" si="116"/>
        <v>0</v>
      </c>
      <c r="K700" s="507"/>
      <c r="L700" s="507"/>
      <c r="M700" s="337">
        <f t="shared" si="108"/>
        <v>0</v>
      </c>
      <c r="N700" s="507"/>
      <c r="O700" s="338">
        <f t="shared" si="111"/>
        <v>0</v>
      </c>
      <c r="P700" s="339">
        <f t="shared" si="112"/>
        <v>0</v>
      </c>
      <c r="Q700" s="339">
        <f t="shared" si="113"/>
        <v>0</v>
      </c>
      <c r="R700" s="340">
        <f t="shared" si="114"/>
        <v>0</v>
      </c>
      <c r="S700" s="296">
        <f>IF('8. Wage Rate Penalty'!D700="s",0,IF(J700="N/A; Not eligible, do not fill in remaining columns---&gt;",0,IF(O700="Yes",0,(Q700*R700*'1. General Input'!$D$10))))</f>
        <v>0</v>
      </c>
      <c r="T700" s="269">
        <f>IF('8. Wage Rate Penalty'!D700="H",0,'8. Wage Rate Penalty'!Q700*'1. General Input'!$D$10/52)</f>
        <v>0</v>
      </c>
      <c r="U700" s="271">
        <f t="shared" si="110"/>
        <v>0</v>
      </c>
      <c r="AC700" s="277">
        <f t="shared" si="107"/>
        <v>0</v>
      </c>
    </row>
    <row r="701" spans="1:29" hidden="1" x14ac:dyDescent="0.25">
      <c r="A701" s="265">
        <f t="shared" si="109"/>
        <v>685</v>
      </c>
      <c r="B701" s="501"/>
      <c r="C701" s="502"/>
      <c r="D701" s="502"/>
      <c r="E701" s="507"/>
      <c r="F701" s="504"/>
      <c r="G701" s="505"/>
      <c r="H701" s="506"/>
      <c r="I701" s="494">
        <f t="shared" si="115"/>
        <v>0</v>
      </c>
      <c r="J701" s="335">
        <f t="shared" si="116"/>
        <v>0</v>
      </c>
      <c r="K701" s="507"/>
      <c r="L701" s="507"/>
      <c r="M701" s="337">
        <f t="shared" si="108"/>
        <v>0</v>
      </c>
      <c r="N701" s="507"/>
      <c r="O701" s="338">
        <f t="shared" si="111"/>
        <v>0</v>
      </c>
      <c r="P701" s="339">
        <f t="shared" si="112"/>
        <v>0</v>
      </c>
      <c r="Q701" s="339">
        <f t="shared" si="113"/>
        <v>0</v>
      </c>
      <c r="R701" s="340">
        <f t="shared" si="114"/>
        <v>0</v>
      </c>
      <c r="S701" s="296">
        <f>IF('8. Wage Rate Penalty'!D701="s",0,IF(J701="N/A; Not eligible, do not fill in remaining columns---&gt;",0,IF(O701="Yes",0,(Q701*R701*'1. General Input'!$D$10))))</f>
        <v>0</v>
      </c>
      <c r="T701" s="269">
        <f>IF('8. Wage Rate Penalty'!D701="H",0,'8. Wage Rate Penalty'!Q701*'1. General Input'!$D$10/52)</f>
        <v>0</v>
      </c>
      <c r="U701" s="271">
        <f t="shared" si="110"/>
        <v>0</v>
      </c>
      <c r="AC701" s="277">
        <f t="shared" si="107"/>
        <v>0</v>
      </c>
    </row>
    <row r="702" spans="1:29" hidden="1" x14ac:dyDescent="0.25">
      <c r="A702" s="265">
        <f t="shared" si="109"/>
        <v>686</v>
      </c>
      <c r="B702" s="501"/>
      <c r="C702" s="502"/>
      <c r="D702" s="502"/>
      <c r="E702" s="507"/>
      <c r="F702" s="504"/>
      <c r="G702" s="505"/>
      <c r="H702" s="506"/>
      <c r="I702" s="494">
        <f t="shared" si="115"/>
        <v>0</v>
      </c>
      <c r="J702" s="335">
        <f t="shared" si="116"/>
        <v>0</v>
      </c>
      <c r="K702" s="507"/>
      <c r="L702" s="507"/>
      <c r="M702" s="337">
        <f t="shared" si="108"/>
        <v>0</v>
      </c>
      <c r="N702" s="507"/>
      <c r="O702" s="338">
        <f t="shared" si="111"/>
        <v>0</v>
      </c>
      <c r="P702" s="339">
        <f t="shared" si="112"/>
        <v>0</v>
      </c>
      <c r="Q702" s="339">
        <f t="shared" si="113"/>
        <v>0</v>
      </c>
      <c r="R702" s="340">
        <f t="shared" si="114"/>
        <v>0</v>
      </c>
      <c r="S702" s="296">
        <f>IF('8. Wage Rate Penalty'!D702="s",0,IF(J702="N/A; Not eligible, do not fill in remaining columns---&gt;",0,IF(O702="Yes",0,(Q702*R702*'1. General Input'!$D$10))))</f>
        <v>0</v>
      </c>
      <c r="T702" s="269">
        <f>IF('8. Wage Rate Penalty'!D702="H",0,'8. Wage Rate Penalty'!Q702*'1. General Input'!$D$10/52)</f>
        <v>0</v>
      </c>
      <c r="U702" s="271">
        <f t="shared" si="110"/>
        <v>0</v>
      </c>
      <c r="AC702" s="277">
        <f t="shared" si="107"/>
        <v>0</v>
      </c>
    </row>
    <row r="703" spans="1:29" hidden="1" x14ac:dyDescent="0.25">
      <c r="A703" s="265">
        <f t="shared" si="109"/>
        <v>687</v>
      </c>
      <c r="B703" s="501"/>
      <c r="C703" s="502"/>
      <c r="D703" s="502"/>
      <c r="E703" s="507"/>
      <c r="F703" s="504"/>
      <c r="G703" s="505"/>
      <c r="H703" s="506"/>
      <c r="I703" s="494">
        <f t="shared" si="115"/>
        <v>0</v>
      </c>
      <c r="J703" s="335">
        <f t="shared" si="116"/>
        <v>0</v>
      </c>
      <c r="K703" s="507"/>
      <c r="L703" s="507"/>
      <c r="M703" s="337">
        <f t="shared" si="108"/>
        <v>0</v>
      </c>
      <c r="N703" s="507"/>
      <c r="O703" s="338">
        <f t="shared" si="111"/>
        <v>0</v>
      </c>
      <c r="P703" s="339">
        <f t="shared" si="112"/>
        <v>0</v>
      </c>
      <c r="Q703" s="339">
        <f t="shared" si="113"/>
        <v>0</v>
      </c>
      <c r="R703" s="340">
        <f t="shared" si="114"/>
        <v>0</v>
      </c>
      <c r="S703" s="296">
        <f>IF('8. Wage Rate Penalty'!D703="s",0,IF(J703="N/A; Not eligible, do not fill in remaining columns---&gt;",0,IF(O703="Yes",0,(Q703*R703*'1. General Input'!$D$10))))</f>
        <v>0</v>
      </c>
      <c r="T703" s="269">
        <f>IF('8. Wage Rate Penalty'!D703="H",0,'8. Wage Rate Penalty'!Q703*'1. General Input'!$D$10/52)</f>
        <v>0</v>
      </c>
      <c r="U703" s="271">
        <f t="shared" si="110"/>
        <v>0</v>
      </c>
      <c r="AC703" s="277">
        <f t="shared" si="107"/>
        <v>0</v>
      </c>
    </row>
    <row r="704" spans="1:29" hidden="1" x14ac:dyDescent="0.25">
      <c r="A704" s="265">
        <f t="shared" si="109"/>
        <v>688</v>
      </c>
      <c r="B704" s="501"/>
      <c r="C704" s="502"/>
      <c r="D704" s="502"/>
      <c r="E704" s="507"/>
      <c r="F704" s="504"/>
      <c r="G704" s="505"/>
      <c r="H704" s="506"/>
      <c r="I704" s="494">
        <f t="shared" si="115"/>
        <v>0</v>
      </c>
      <c r="J704" s="335">
        <f t="shared" si="116"/>
        <v>0</v>
      </c>
      <c r="K704" s="507"/>
      <c r="L704" s="507"/>
      <c r="M704" s="337">
        <f t="shared" si="108"/>
        <v>0</v>
      </c>
      <c r="N704" s="507"/>
      <c r="O704" s="338">
        <f t="shared" si="111"/>
        <v>0</v>
      </c>
      <c r="P704" s="339">
        <f t="shared" si="112"/>
        <v>0</v>
      </c>
      <c r="Q704" s="339">
        <f t="shared" si="113"/>
        <v>0</v>
      </c>
      <c r="R704" s="340">
        <f t="shared" si="114"/>
        <v>0</v>
      </c>
      <c r="S704" s="296">
        <f>IF('8. Wage Rate Penalty'!D704="s",0,IF(J704="N/A; Not eligible, do not fill in remaining columns---&gt;",0,IF(O704="Yes",0,(Q704*R704*'1. General Input'!$D$10))))</f>
        <v>0</v>
      </c>
      <c r="T704" s="269">
        <f>IF('8. Wage Rate Penalty'!D704="H",0,'8. Wage Rate Penalty'!Q704*'1. General Input'!$D$10/52)</f>
        <v>0</v>
      </c>
      <c r="U704" s="271">
        <f t="shared" si="110"/>
        <v>0</v>
      </c>
      <c r="AC704" s="277">
        <f t="shared" si="107"/>
        <v>0</v>
      </c>
    </row>
    <row r="705" spans="1:29" hidden="1" x14ac:dyDescent="0.25">
      <c r="A705" s="265">
        <f t="shared" si="109"/>
        <v>689</v>
      </c>
      <c r="B705" s="501"/>
      <c r="C705" s="502"/>
      <c r="D705" s="502"/>
      <c r="E705" s="507"/>
      <c r="F705" s="504"/>
      <c r="G705" s="505"/>
      <c r="H705" s="506"/>
      <c r="I705" s="494">
        <f t="shared" si="115"/>
        <v>0</v>
      </c>
      <c r="J705" s="335">
        <f t="shared" si="116"/>
        <v>0</v>
      </c>
      <c r="K705" s="507"/>
      <c r="L705" s="507"/>
      <c r="M705" s="337">
        <f t="shared" si="108"/>
        <v>0</v>
      </c>
      <c r="N705" s="507"/>
      <c r="O705" s="338">
        <f t="shared" si="111"/>
        <v>0</v>
      </c>
      <c r="P705" s="339">
        <f t="shared" si="112"/>
        <v>0</v>
      </c>
      <c r="Q705" s="339">
        <f t="shared" si="113"/>
        <v>0</v>
      </c>
      <c r="R705" s="340">
        <f t="shared" si="114"/>
        <v>0</v>
      </c>
      <c r="S705" s="296">
        <f>IF('8. Wage Rate Penalty'!D705="s",0,IF(J705="N/A; Not eligible, do not fill in remaining columns---&gt;",0,IF(O705="Yes",0,(Q705*R705*'1. General Input'!$D$10))))</f>
        <v>0</v>
      </c>
      <c r="T705" s="269">
        <f>IF('8. Wage Rate Penalty'!D705="H",0,'8. Wage Rate Penalty'!Q705*'1. General Input'!$D$10/52)</f>
        <v>0</v>
      </c>
      <c r="U705" s="271">
        <f t="shared" si="110"/>
        <v>0</v>
      </c>
      <c r="AC705" s="277">
        <f t="shared" si="107"/>
        <v>0</v>
      </c>
    </row>
    <row r="706" spans="1:29" hidden="1" x14ac:dyDescent="0.25">
      <c r="A706" s="265">
        <f t="shared" si="109"/>
        <v>690</v>
      </c>
      <c r="B706" s="501"/>
      <c r="C706" s="502"/>
      <c r="D706" s="502"/>
      <c r="E706" s="507"/>
      <c r="F706" s="504"/>
      <c r="G706" s="505"/>
      <c r="H706" s="506"/>
      <c r="I706" s="494">
        <f t="shared" si="115"/>
        <v>0</v>
      </c>
      <c r="J706" s="335">
        <f t="shared" si="116"/>
        <v>0</v>
      </c>
      <c r="K706" s="507"/>
      <c r="L706" s="507"/>
      <c r="M706" s="337">
        <f t="shared" si="108"/>
        <v>0</v>
      </c>
      <c r="N706" s="507"/>
      <c r="O706" s="338">
        <f t="shared" si="111"/>
        <v>0</v>
      </c>
      <c r="P706" s="339">
        <f t="shared" si="112"/>
        <v>0</v>
      </c>
      <c r="Q706" s="339">
        <f t="shared" si="113"/>
        <v>0</v>
      </c>
      <c r="R706" s="340">
        <f t="shared" si="114"/>
        <v>0</v>
      </c>
      <c r="S706" s="296">
        <f>IF('8. Wage Rate Penalty'!D706="s",0,IF(J706="N/A; Not eligible, do not fill in remaining columns---&gt;",0,IF(O706="Yes",0,(Q706*R706*'1. General Input'!$D$10))))</f>
        <v>0</v>
      </c>
      <c r="T706" s="269">
        <f>IF('8. Wage Rate Penalty'!D706="H",0,'8. Wage Rate Penalty'!Q706*'1. General Input'!$D$10/52)</f>
        <v>0</v>
      </c>
      <c r="U706" s="271">
        <f t="shared" si="110"/>
        <v>0</v>
      </c>
      <c r="AC706" s="277">
        <f t="shared" si="107"/>
        <v>0</v>
      </c>
    </row>
    <row r="707" spans="1:29" hidden="1" x14ac:dyDescent="0.25">
      <c r="A707" s="265">
        <f t="shared" si="109"/>
        <v>691</v>
      </c>
      <c r="B707" s="501"/>
      <c r="C707" s="502"/>
      <c r="D707" s="502"/>
      <c r="E707" s="507"/>
      <c r="F707" s="504"/>
      <c r="G707" s="505"/>
      <c r="H707" s="506"/>
      <c r="I707" s="494">
        <f t="shared" si="115"/>
        <v>0</v>
      </c>
      <c r="J707" s="335">
        <f t="shared" si="116"/>
        <v>0</v>
      </c>
      <c r="K707" s="507"/>
      <c r="L707" s="507"/>
      <c r="M707" s="337">
        <f t="shared" si="108"/>
        <v>0</v>
      </c>
      <c r="N707" s="507"/>
      <c r="O707" s="338">
        <f t="shared" si="111"/>
        <v>0</v>
      </c>
      <c r="P707" s="339">
        <f t="shared" si="112"/>
        <v>0</v>
      </c>
      <c r="Q707" s="339">
        <f t="shared" si="113"/>
        <v>0</v>
      </c>
      <c r="R707" s="340">
        <f t="shared" si="114"/>
        <v>0</v>
      </c>
      <c r="S707" s="296">
        <f>IF('8. Wage Rate Penalty'!D707="s",0,IF(J707="N/A; Not eligible, do not fill in remaining columns---&gt;",0,IF(O707="Yes",0,(Q707*R707*'1. General Input'!$D$10))))</f>
        <v>0</v>
      </c>
      <c r="T707" s="269">
        <f>IF('8. Wage Rate Penalty'!D707="H",0,'8. Wage Rate Penalty'!Q707*'1. General Input'!$D$10/52)</f>
        <v>0</v>
      </c>
      <c r="U707" s="271">
        <f t="shared" si="110"/>
        <v>0</v>
      </c>
      <c r="AC707" s="277">
        <f t="shared" si="107"/>
        <v>0</v>
      </c>
    </row>
    <row r="708" spans="1:29" hidden="1" x14ac:dyDescent="0.25">
      <c r="A708" s="265">
        <f t="shared" si="109"/>
        <v>692</v>
      </c>
      <c r="B708" s="501"/>
      <c r="C708" s="502"/>
      <c r="D708" s="502"/>
      <c r="E708" s="507"/>
      <c r="F708" s="504"/>
      <c r="G708" s="505"/>
      <c r="H708" s="506"/>
      <c r="I708" s="494">
        <f t="shared" si="115"/>
        <v>0</v>
      </c>
      <c r="J708" s="335">
        <f t="shared" si="116"/>
        <v>0</v>
      </c>
      <c r="K708" s="507"/>
      <c r="L708" s="507"/>
      <c r="M708" s="337">
        <f t="shared" si="108"/>
        <v>0</v>
      </c>
      <c r="N708" s="507"/>
      <c r="O708" s="338">
        <f t="shared" si="111"/>
        <v>0</v>
      </c>
      <c r="P708" s="339">
        <f t="shared" si="112"/>
        <v>0</v>
      </c>
      <c r="Q708" s="339">
        <f t="shared" si="113"/>
        <v>0</v>
      </c>
      <c r="R708" s="340">
        <f t="shared" si="114"/>
        <v>0</v>
      </c>
      <c r="S708" s="296">
        <f>IF('8. Wage Rate Penalty'!D708="s",0,IF(J708="N/A; Not eligible, do not fill in remaining columns---&gt;",0,IF(O708="Yes",0,(Q708*R708*'1. General Input'!$D$10))))</f>
        <v>0</v>
      </c>
      <c r="T708" s="269">
        <f>IF('8. Wage Rate Penalty'!D708="H",0,'8. Wage Rate Penalty'!Q708*'1. General Input'!$D$10/52)</f>
        <v>0</v>
      </c>
      <c r="U708" s="271">
        <f t="shared" si="110"/>
        <v>0</v>
      </c>
      <c r="AC708" s="277">
        <f t="shared" si="107"/>
        <v>0</v>
      </c>
    </row>
    <row r="709" spans="1:29" hidden="1" x14ac:dyDescent="0.25">
      <c r="A709" s="265">
        <f t="shared" si="109"/>
        <v>693</v>
      </c>
      <c r="B709" s="501"/>
      <c r="C709" s="502"/>
      <c r="D709" s="502"/>
      <c r="E709" s="507"/>
      <c r="F709" s="504"/>
      <c r="G709" s="505"/>
      <c r="H709" s="506"/>
      <c r="I709" s="494">
        <f t="shared" si="115"/>
        <v>0</v>
      </c>
      <c r="J709" s="335">
        <f t="shared" si="116"/>
        <v>0</v>
      </c>
      <c r="K709" s="507"/>
      <c r="L709" s="507"/>
      <c r="M709" s="337">
        <f t="shared" si="108"/>
        <v>0</v>
      </c>
      <c r="N709" s="507"/>
      <c r="O709" s="338">
        <f t="shared" si="111"/>
        <v>0</v>
      </c>
      <c r="P709" s="339">
        <f t="shared" si="112"/>
        <v>0</v>
      </c>
      <c r="Q709" s="339">
        <f t="shared" si="113"/>
        <v>0</v>
      </c>
      <c r="R709" s="340">
        <f t="shared" si="114"/>
        <v>0</v>
      </c>
      <c r="S709" s="296">
        <f>IF('8. Wage Rate Penalty'!D709="s",0,IF(J709="N/A; Not eligible, do not fill in remaining columns---&gt;",0,IF(O709="Yes",0,(Q709*R709*'1. General Input'!$D$10))))</f>
        <v>0</v>
      </c>
      <c r="T709" s="269">
        <f>IF('8. Wage Rate Penalty'!D709="H",0,'8. Wage Rate Penalty'!Q709*'1. General Input'!$D$10/52)</f>
        <v>0</v>
      </c>
      <c r="U709" s="271">
        <f t="shared" si="110"/>
        <v>0</v>
      </c>
      <c r="AC709" s="277">
        <f t="shared" si="107"/>
        <v>0</v>
      </c>
    </row>
    <row r="710" spans="1:29" hidden="1" x14ac:dyDescent="0.25">
      <c r="A710" s="265">
        <f t="shared" si="109"/>
        <v>694</v>
      </c>
      <c r="B710" s="501"/>
      <c r="C710" s="502"/>
      <c r="D710" s="502"/>
      <c r="E710" s="507"/>
      <c r="F710" s="504"/>
      <c r="G710" s="505"/>
      <c r="H710" s="506"/>
      <c r="I710" s="494">
        <f t="shared" si="115"/>
        <v>0</v>
      </c>
      <c r="J710" s="335">
        <f t="shared" si="116"/>
        <v>0</v>
      </c>
      <c r="K710" s="507"/>
      <c r="L710" s="507"/>
      <c r="M710" s="337">
        <f t="shared" si="108"/>
        <v>0</v>
      </c>
      <c r="N710" s="507"/>
      <c r="O710" s="338">
        <f t="shared" si="111"/>
        <v>0</v>
      </c>
      <c r="P710" s="339">
        <f t="shared" si="112"/>
        <v>0</v>
      </c>
      <c r="Q710" s="339">
        <f t="shared" si="113"/>
        <v>0</v>
      </c>
      <c r="R710" s="340">
        <f t="shared" si="114"/>
        <v>0</v>
      </c>
      <c r="S710" s="296">
        <f>IF('8. Wage Rate Penalty'!D710="s",0,IF(J710="N/A; Not eligible, do not fill in remaining columns---&gt;",0,IF(O710="Yes",0,(Q710*R710*'1. General Input'!$D$10))))</f>
        <v>0</v>
      </c>
      <c r="T710" s="269">
        <f>IF('8. Wage Rate Penalty'!D710="H",0,'8. Wage Rate Penalty'!Q710*'1. General Input'!$D$10/52)</f>
        <v>0</v>
      </c>
      <c r="U710" s="271">
        <f t="shared" si="110"/>
        <v>0</v>
      </c>
      <c r="AC710" s="277">
        <f t="shared" si="107"/>
        <v>0</v>
      </c>
    </row>
    <row r="711" spans="1:29" hidden="1" x14ac:dyDescent="0.25">
      <c r="A711" s="265">
        <f t="shared" si="109"/>
        <v>695</v>
      </c>
      <c r="B711" s="501"/>
      <c r="C711" s="502"/>
      <c r="D711" s="502"/>
      <c r="E711" s="507"/>
      <c r="F711" s="504"/>
      <c r="G711" s="505"/>
      <c r="H711" s="506"/>
      <c r="I711" s="494">
        <f t="shared" si="115"/>
        <v>0</v>
      </c>
      <c r="J711" s="335">
        <f t="shared" si="116"/>
        <v>0</v>
      </c>
      <c r="K711" s="507"/>
      <c r="L711" s="507"/>
      <c r="M711" s="337">
        <f t="shared" si="108"/>
        <v>0</v>
      </c>
      <c r="N711" s="507"/>
      <c r="O711" s="338">
        <f t="shared" si="111"/>
        <v>0</v>
      </c>
      <c r="P711" s="339">
        <f t="shared" si="112"/>
        <v>0</v>
      </c>
      <c r="Q711" s="339">
        <f t="shared" si="113"/>
        <v>0</v>
      </c>
      <c r="R711" s="340">
        <f t="shared" si="114"/>
        <v>0</v>
      </c>
      <c r="S711" s="296">
        <f>IF('8. Wage Rate Penalty'!D711="s",0,IF(J711="N/A; Not eligible, do not fill in remaining columns---&gt;",0,IF(O711="Yes",0,(Q711*R711*'1. General Input'!$D$10))))</f>
        <v>0</v>
      </c>
      <c r="T711" s="269">
        <f>IF('8. Wage Rate Penalty'!D711="H",0,'8. Wage Rate Penalty'!Q711*'1. General Input'!$D$10/52)</f>
        <v>0</v>
      </c>
      <c r="U711" s="271">
        <f t="shared" si="110"/>
        <v>0</v>
      </c>
      <c r="AC711" s="277">
        <f t="shared" si="107"/>
        <v>0</v>
      </c>
    </row>
    <row r="712" spans="1:29" hidden="1" x14ac:dyDescent="0.25">
      <c r="A712" s="265">
        <f t="shared" si="109"/>
        <v>696</v>
      </c>
      <c r="B712" s="501"/>
      <c r="C712" s="502"/>
      <c r="D712" s="502"/>
      <c r="E712" s="507"/>
      <c r="F712" s="504"/>
      <c r="G712" s="505"/>
      <c r="H712" s="506"/>
      <c r="I712" s="494">
        <f t="shared" si="115"/>
        <v>0</v>
      </c>
      <c r="J712" s="335">
        <f t="shared" si="116"/>
        <v>0</v>
      </c>
      <c r="K712" s="507"/>
      <c r="L712" s="507"/>
      <c r="M712" s="337">
        <f t="shared" si="108"/>
        <v>0</v>
      </c>
      <c r="N712" s="507"/>
      <c r="O712" s="338">
        <f t="shared" si="111"/>
        <v>0</v>
      </c>
      <c r="P712" s="339">
        <f t="shared" si="112"/>
        <v>0</v>
      </c>
      <c r="Q712" s="339">
        <f t="shared" si="113"/>
        <v>0</v>
      </c>
      <c r="R712" s="340">
        <f t="shared" si="114"/>
        <v>0</v>
      </c>
      <c r="S712" s="296">
        <f>IF('8. Wage Rate Penalty'!D712="s",0,IF(J712="N/A; Not eligible, do not fill in remaining columns---&gt;",0,IF(O712="Yes",0,(Q712*R712*'1. General Input'!$D$10))))</f>
        <v>0</v>
      </c>
      <c r="T712" s="269">
        <f>IF('8. Wage Rate Penalty'!D712="H",0,'8. Wage Rate Penalty'!Q712*'1. General Input'!$D$10/52)</f>
        <v>0</v>
      </c>
      <c r="U712" s="271">
        <f t="shared" si="110"/>
        <v>0</v>
      </c>
      <c r="AC712" s="277">
        <f t="shared" si="107"/>
        <v>0</v>
      </c>
    </row>
    <row r="713" spans="1:29" hidden="1" x14ac:dyDescent="0.25">
      <c r="A713" s="265">
        <f t="shared" si="109"/>
        <v>697</v>
      </c>
      <c r="B713" s="501"/>
      <c r="C713" s="502"/>
      <c r="D713" s="502"/>
      <c r="E713" s="507"/>
      <c r="F713" s="504"/>
      <c r="G713" s="505"/>
      <c r="H713" s="506"/>
      <c r="I713" s="494">
        <f t="shared" si="115"/>
        <v>0</v>
      </c>
      <c r="J713" s="335">
        <f t="shared" si="116"/>
        <v>0</v>
      </c>
      <c r="K713" s="507"/>
      <c r="L713" s="507"/>
      <c r="M713" s="337">
        <f t="shared" si="108"/>
        <v>0</v>
      </c>
      <c r="N713" s="507"/>
      <c r="O713" s="338">
        <f t="shared" si="111"/>
        <v>0</v>
      </c>
      <c r="P713" s="339">
        <f t="shared" si="112"/>
        <v>0</v>
      </c>
      <c r="Q713" s="339">
        <f t="shared" si="113"/>
        <v>0</v>
      </c>
      <c r="R713" s="340">
        <f t="shared" si="114"/>
        <v>0</v>
      </c>
      <c r="S713" s="296">
        <f>IF('8. Wage Rate Penalty'!D713="s",0,IF(J713="N/A; Not eligible, do not fill in remaining columns---&gt;",0,IF(O713="Yes",0,(Q713*R713*'1. General Input'!$D$10))))</f>
        <v>0</v>
      </c>
      <c r="T713" s="269">
        <f>IF('8. Wage Rate Penalty'!D713="H",0,'8. Wage Rate Penalty'!Q713*'1. General Input'!$D$10/52)</f>
        <v>0</v>
      </c>
      <c r="U713" s="271">
        <f t="shared" si="110"/>
        <v>0</v>
      </c>
      <c r="AC713" s="277">
        <f t="shared" si="107"/>
        <v>0</v>
      </c>
    </row>
    <row r="714" spans="1:29" hidden="1" x14ac:dyDescent="0.25">
      <c r="A714" s="265">
        <f t="shared" si="109"/>
        <v>698</v>
      </c>
      <c r="B714" s="501"/>
      <c r="C714" s="502"/>
      <c r="D714" s="502"/>
      <c r="E714" s="507"/>
      <c r="F714" s="504"/>
      <c r="G714" s="505"/>
      <c r="H714" s="506"/>
      <c r="I714" s="494">
        <f t="shared" si="115"/>
        <v>0</v>
      </c>
      <c r="J714" s="335">
        <f t="shared" si="116"/>
        <v>0</v>
      </c>
      <c r="K714" s="507"/>
      <c r="L714" s="507"/>
      <c r="M714" s="337">
        <f t="shared" si="108"/>
        <v>0</v>
      </c>
      <c r="N714" s="507"/>
      <c r="O714" s="338">
        <f t="shared" si="111"/>
        <v>0</v>
      </c>
      <c r="P714" s="339">
        <f t="shared" si="112"/>
        <v>0</v>
      </c>
      <c r="Q714" s="339">
        <f t="shared" si="113"/>
        <v>0</v>
      </c>
      <c r="R714" s="340">
        <f t="shared" si="114"/>
        <v>0</v>
      </c>
      <c r="S714" s="296">
        <f>IF('8. Wage Rate Penalty'!D714="s",0,IF(J714="N/A; Not eligible, do not fill in remaining columns---&gt;",0,IF(O714="Yes",0,(Q714*R714*'1. General Input'!$D$10))))</f>
        <v>0</v>
      </c>
      <c r="T714" s="269">
        <f>IF('8. Wage Rate Penalty'!D714="H",0,'8. Wage Rate Penalty'!Q714*'1. General Input'!$D$10/52)</f>
        <v>0</v>
      </c>
      <c r="U714" s="271">
        <f t="shared" si="110"/>
        <v>0</v>
      </c>
      <c r="AC714" s="277">
        <f t="shared" si="107"/>
        <v>0</v>
      </c>
    </row>
    <row r="715" spans="1:29" hidden="1" x14ac:dyDescent="0.25">
      <c r="A715" s="265">
        <f t="shared" si="109"/>
        <v>699</v>
      </c>
      <c r="B715" s="501"/>
      <c r="C715" s="502"/>
      <c r="D715" s="502"/>
      <c r="E715" s="507"/>
      <c r="F715" s="504"/>
      <c r="G715" s="505"/>
      <c r="H715" s="506"/>
      <c r="I715" s="494">
        <f t="shared" si="115"/>
        <v>0</v>
      </c>
      <c r="J715" s="335">
        <f t="shared" si="116"/>
        <v>0</v>
      </c>
      <c r="K715" s="507"/>
      <c r="L715" s="507"/>
      <c r="M715" s="337">
        <f t="shared" si="108"/>
        <v>0</v>
      </c>
      <c r="N715" s="507"/>
      <c r="O715" s="338">
        <f t="shared" si="111"/>
        <v>0</v>
      </c>
      <c r="P715" s="339">
        <f t="shared" si="112"/>
        <v>0</v>
      </c>
      <c r="Q715" s="339">
        <f t="shared" si="113"/>
        <v>0</v>
      </c>
      <c r="R715" s="340">
        <f t="shared" si="114"/>
        <v>0</v>
      </c>
      <c r="S715" s="296">
        <f>IF('8. Wage Rate Penalty'!D715="s",0,IF(J715="N/A; Not eligible, do not fill in remaining columns---&gt;",0,IF(O715="Yes",0,(Q715*R715*'1. General Input'!$D$10))))</f>
        <v>0</v>
      </c>
      <c r="T715" s="269">
        <f>IF('8. Wage Rate Penalty'!D715="H",0,'8. Wage Rate Penalty'!Q715*'1. General Input'!$D$10/52)</f>
        <v>0</v>
      </c>
      <c r="U715" s="271">
        <f t="shared" si="110"/>
        <v>0</v>
      </c>
      <c r="AC715" s="277">
        <f t="shared" si="107"/>
        <v>0</v>
      </c>
    </row>
    <row r="716" spans="1:29" hidden="1" x14ac:dyDescent="0.25">
      <c r="A716" s="265">
        <f t="shared" si="109"/>
        <v>700</v>
      </c>
      <c r="B716" s="501"/>
      <c r="C716" s="502"/>
      <c r="D716" s="502"/>
      <c r="E716" s="507"/>
      <c r="F716" s="504"/>
      <c r="G716" s="505"/>
      <c r="H716" s="506"/>
      <c r="I716" s="494">
        <f t="shared" si="115"/>
        <v>0</v>
      </c>
      <c r="J716" s="335">
        <f t="shared" si="116"/>
        <v>0</v>
      </c>
      <c r="K716" s="507"/>
      <c r="L716" s="507"/>
      <c r="M716" s="337">
        <f t="shared" si="108"/>
        <v>0</v>
      </c>
      <c r="N716" s="507"/>
      <c r="O716" s="338">
        <f t="shared" si="111"/>
        <v>0</v>
      </c>
      <c r="P716" s="339">
        <f t="shared" si="112"/>
        <v>0</v>
      </c>
      <c r="Q716" s="339">
        <f t="shared" si="113"/>
        <v>0</v>
      </c>
      <c r="R716" s="340">
        <f t="shared" si="114"/>
        <v>0</v>
      </c>
      <c r="S716" s="296">
        <f>IF('8. Wage Rate Penalty'!D716="s",0,IF(J716="N/A; Not eligible, do not fill in remaining columns---&gt;",0,IF(O716="Yes",0,(Q716*R716*'1. General Input'!$D$10))))</f>
        <v>0</v>
      </c>
      <c r="T716" s="269">
        <f>IF('8. Wage Rate Penalty'!D716="H",0,'8. Wage Rate Penalty'!Q716*'1. General Input'!$D$10/52)</f>
        <v>0</v>
      </c>
      <c r="U716" s="271">
        <f t="shared" si="110"/>
        <v>0</v>
      </c>
      <c r="AC716" s="277">
        <f t="shared" si="107"/>
        <v>0</v>
      </c>
    </row>
    <row r="717" spans="1:29" hidden="1" x14ac:dyDescent="0.25">
      <c r="A717" s="265">
        <f t="shared" si="109"/>
        <v>701</v>
      </c>
      <c r="B717" s="501"/>
      <c r="C717" s="502"/>
      <c r="D717" s="502"/>
      <c r="E717" s="507"/>
      <c r="F717" s="504"/>
      <c r="G717" s="505"/>
      <c r="H717" s="506"/>
      <c r="I717" s="494">
        <f t="shared" si="115"/>
        <v>0</v>
      </c>
      <c r="J717" s="335">
        <f t="shared" si="116"/>
        <v>0</v>
      </c>
      <c r="K717" s="507"/>
      <c r="L717" s="507"/>
      <c r="M717" s="337">
        <f t="shared" si="108"/>
        <v>0</v>
      </c>
      <c r="N717" s="507"/>
      <c r="O717" s="338">
        <f t="shared" si="111"/>
        <v>0</v>
      </c>
      <c r="P717" s="339">
        <f t="shared" si="112"/>
        <v>0</v>
      </c>
      <c r="Q717" s="339">
        <f t="shared" si="113"/>
        <v>0</v>
      </c>
      <c r="R717" s="340">
        <f t="shared" si="114"/>
        <v>0</v>
      </c>
      <c r="S717" s="296">
        <f>IF('8. Wage Rate Penalty'!D717="s",0,IF(J717="N/A; Not eligible, do not fill in remaining columns---&gt;",0,IF(O717="Yes",0,(Q717*R717*'1. General Input'!$D$10))))</f>
        <v>0</v>
      </c>
      <c r="T717" s="269">
        <f>IF('8. Wage Rate Penalty'!D717="H",0,'8. Wage Rate Penalty'!Q717*'1. General Input'!$D$10/52)</f>
        <v>0</v>
      </c>
      <c r="U717" s="271">
        <f t="shared" si="110"/>
        <v>0</v>
      </c>
      <c r="AC717" s="277">
        <f t="shared" si="107"/>
        <v>0</v>
      </c>
    </row>
    <row r="718" spans="1:29" hidden="1" x14ac:dyDescent="0.25">
      <c r="A718" s="265">
        <f t="shared" si="109"/>
        <v>702</v>
      </c>
      <c r="B718" s="501"/>
      <c r="C718" s="502"/>
      <c r="D718" s="502"/>
      <c r="E718" s="507"/>
      <c r="F718" s="504"/>
      <c r="G718" s="505"/>
      <c r="H718" s="506"/>
      <c r="I718" s="494">
        <f t="shared" si="115"/>
        <v>0</v>
      </c>
      <c r="J718" s="335">
        <f t="shared" si="116"/>
        <v>0</v>
      </c>
      <c r="K718" s="507"/>
      <c r="L718" s="507"/>
      <c r="M718" s="337">
        <f t="shared" si="108"/>
        <v>0</v>
      </c>
      <c r="N718" s="507"/>
      <c r="O718" s="338">
        <f t="shared" si="111"/>
        <v>0</v>
      </c>
      <c r="P718" s="339">
        <f t="shared" si="112"/>
        <v>0</v>
      </c>
      <c r="Q718" s="339">
        <f t="shared" si="113"/>
        <v>0</v>
      </c>
      <c r="R718" s="340">
        <f t="shared" si="114"/>
        <v>0</v>
      </c>
      <c r="S718" s="296">
        <f>IF('8. Wage Rate Penalty'!D718="s",0,IF(J718="N/A; Not eligible, do not fill in remaining columns---&gt;",0,IF(O718="Yes",0,(Q718*R718*'1. General Input'!$D$10))))</f>
        <v>0</v>
      </c>
      <c r="T718" s="269">
        <f>IF('8. Wage Rate Penalty'!D718="H",0,'8. Wage Rate Penalty'!Q718*'1. General Input'!$D$10/52)</f>
        <v>0</v>
      </c>
      <c r="U718" s="271">
        <f t="shared" si="110"/>
        <v>0</v>
      </c>
      <c r="AC718" s="277">
        <f t="shared" si="107"/>
        <v>0</v>
      </c>
    </row>
    <row r="719" spans="1:29" hidden="1" x14ac:dyDescent="0.25">
      <c r="A719" s="265">
        <f t="shared" si="109"/>
        <v>703</v>
      </c>
      <c r="B719" s="501"/>
      <c r="C719" s="502"/>
      <c r="D719" s="502"/>
      <c r="E719" s="507"/>
      <c r="F719" s="504"/>
      <c r="G719" s="505"/>
      <c r="H719" s="506"/>
      <c r="I719" s="494">
        <f t="shared" si="115"/>
        <v>0</v>
      </c>
      <c r="J719" s="335">
        <f t="shared" si="116"/>
        <v>0</v>
      </c>
      <c r="K719" s="507"/>
      <c r="L719" s="507"/>
      <c r="M719" s="337">
        <f t="shared" si="108"/>
        <v>0</v>
      </c>
      <c r="N719" s="507"/>
      <c r="O719" s="338">
        <f t="shared" si="111"/>
        <v>0</v>
      </c>
      <c r="P719" s="339">
        <f t="shared" si="112"/>
        <v>0</v>
      </c>
      <c r="Q719" s="339">
        <f t="shared" si="113"/>
        <v>0</v>
      </c>
      <c r="R719" s="340">
        <f t="shared" si="114"/>
        <v>0</v>
      </c>
      <c r="S719" s="296">
        <f>IF('8. Wage Rate Penalty'!D719="s",0,IF(J719="N/A; Not eligible, do not fill in remaining columns---&gt;",0,IF(O719="Yes",0,(Q719*R719*'1. General Input'!$D$10))))</f>
        <v>0</v>
      </c>
      <c r="T719" s="269">
        <f>IF('8. Wage Rate Penalty'!D719="H",0,'8. Wage Rate Penalty'!Q719*'1. General Input'!$D$10/52)</f>
        <v>0</v>
      </c>
      <c r="U719" s="271">
        <f t="shared" si="110"/>
        <v>0</v>
      </c>
      <c r="AC719" s="277">
        <f t="shared" si="107"/>
        <v>0</v>
      </c>
    </row>
    <row r="720" spans="1:29" hidden="1" x14ac:dyDescent="0.25">
      <c r="A720" s="265">
        <f t="shared" si="109"/>
        <v>704</v>
      </c>
      <c r="B720" s="501"/>
      <c r="C720" s="502"/>
      <c r="D720" s="502"/>
      <c r="E720" s="507"/>
      <c r="F720" s="504"/>
      <c r="G720" s="505"/>
      <c r="H720" s="506"/>
      <c r="I720" s="494">
        <f t="shared" si="115"/>
        <v>0</v>
      </c>
      <c r="J720" s="335">
        <f t="shared" si="116"/>
        <v>0</v>
      </c>
      <c r="K720" s="507"/>
      <c r="L720" s="507"/>
      <c r="M720" s="337">
        <f t="shared" si="108"/>
        <v>0</v>
      </c>
      <c r="N720" s="507"/>
      <c r="O720" s="338">
        <f t="shared" si="111"/>
        <v>0</v>
      </c>
      <c r="P720" s="339">
        <f t="shared" si="112"/>
        <v>0</v>
      </c>
      <c r="Q720" s="339">
        <f t="shared" si="113"/>
        <v>0</v>
      </c>
      <c r="R720" s="340">
        <f t="shared" si="114"/>
        <v>0</v>
      </c>
      <c r="S720" s="296">
        <f>IF('8. Wage Rate Penalty'!D720="s",0,IF(J720="N/A; Not eligible, do not fill in remaining columns---&gt;",0,IF(O720="Yes",0,(Q720*R720*'1. General Input'!$D$10))))</f>
        <v>0</v>
      </c>
      <c r="T720" s="269">
        <f>IF('8. Wage Rate Penalty'!D720="H",0,'8. Wage Rate Penalty'!Q720*'1. General Input'!$D$10/52)</f>
        <v>0</v>
      </c>
      <c r="U720" s="271">
        <f t="shared" si="110"/>
        <v>0</v>
      </c>
      <c r="AC720" s="277">
        <f t="shared" si="107"/>
        <v>0</v>
      </c>
    </row>
    <row r="721" spans="1:29" hidden="1" x14ac:dyDescent="0.25">
      <c r="A721" s="265">
        <f t="shared" si="109"/>
        <v>705</v>
      </c>
      <c r="B721" s="501"/>
      <c r="C721" s="502"/>
      <c r="D721" s="502"/>
      <c r="E721" s="507"/>
      <c r="F721" s="504"/>
      <c r="G721" s="505"/>
      <c r="H721" s="506"/>
      <c r="I721" s="494">
        <f t="shared" si="115"/>
        <v>0</v>
      </c>
      <c r="J721" s="335">
        <f t="shared" si="116"/>
        <v>0</v>
      </c>
      <c r="K721" s="507"/>
      <c r="L721" s="507"/>
      <c r="M721" s="337">
        <f t="shared" si="108"/>
        <v>0</v>
      </c>
      <c r="N721" s="507"/>
      <c r="O721" s="338">
        <f t="shared" si="111"/>
        <v>0</v>
      </c>
      <c r="P721" s="339">
        <f t="shared" si="112"/>
        <v>0</v>
      </c>
      <c r="Q721" s="339">
        <f t="shared" si="113"/>
        <v>0</v>
      </c>
      <c r="R721" s="340">
        <f t="shared" si="114"/>
        <v>0</v>
      </c>
      <c r="S721" s="296">
        <f>IF('8. Wage Rate Penalty'!D721="s",0,IF(J721="N/A; Not eligible, do not fill in remaining columns---&gt;",0,IF(O721="Yes",0,(Q721*R721*'1. General Input'!$D$10))))</f>
        <v>0</v>
      </c>
      <c r="T721" s="269">
        <f>IF('8. Wage Rate Penalty'!D721="H",0,'8. Wage Rate Penalty'!Q721*'1. General Input'!$D$10/52)</f>
        <v>0</v>
      </c>
      <c r="U721" s="271">
        <f t="shared" si="110"/>
        <v>0</v>
      </c>
      <c r="AC721" s="277">
        <f t="shared" ref="AC721:AC784" si="117">IF(I721=0,0,IF(I721&lt;0.75,1,0))</f>
        <v>0</v>
      </c>
    </row>
    <row r="722" spans="1:29" hidden="1" x14ac:dyDescent="0.25">
      <c r="A722" s="265">
        <f t="shared" si="109"/>
        <v>706</v>
      </c>
      <c r="B722" s="501"/>
      <c r="C722" s="502"/>
      <c r="D722" s="502"/>
      <c r="E722" s="507"/>
      <c r="F722" s="504"/>
      <c r="G722" s="505"/>
      <c r="H722" s="506"/>
      <c r="I722" s="494">
        <f t="shared" si="115"/>
        <v>0</v>
      </c>
      <c r="J722" s="335">
        <f t="shared" si="116"/>
        <v>0</v>
      </c>
      <c r="K722" s="507"/>
      <c r="L722" s="507"/>
      <c r="M722" s="337">
        <f t="shared" ref="M722:M785" si="118">IF(J722=0,0,IF(J722="N/A; Not eligible, do not fill in remaining columns---&gt;","N/A; Not eligible, do not fill in remaining columns---&gt;",IF(K722&gt;0,IF(L722=0,"&lt;--- complete Step B",IF(L722&lt;K722,"No; complete Step 2c---&gt;","Yes; Borrower is finished with penalty data input")),"&lt;---Complete step 2a")))</f>
        <v>0</v>
      </c>
      <c r="N722" s="507"/>
      <c r="O722" s="338">
        <f t="shared" si="111"/>
        <v>0</v>
      </c>
      <c r="P722" s="339">
        <f t="shared" si="112"/>
        <v>0</v>
      </c>
      <c r="Q722" s="339">
        <f t="shared" si="113"/>
        <v>0</v>
      </c>
      <c r="R722" s="340">
        <f t="shared" si="114"/>
        <v>0</v>
      </c>
      <c r="S722" s="296">
        <f>IF('8. Wage Rate Penalty'!D722="s",0,IF(J722="N/A; Not eligible, do not fill in remaining columns---&gt;",0,IF(O722="Yes",0,(Q722*R722*'1. General Input'!$D$10))))</f>
        <v>0</v>
      </c>
      <c r="T722" s="269">
        <f>IF('8. Wage Rate Penalty'!D722="H",0,'8. Wage Rate Penalty'!Q722*'1. General Input'!$D$10/52)</f>
        <v>0</v>
      </c>
      <c r="U722" s="271">
        <f t="shared" si="110"/>
        <v>0</v>
      </c>
      <c r="AC722" s="277">
        <f t="shared" si="117"/>
        <v>0</v>
      </c>
    </row>
    <row r="723" spans="1:29" hidden="1" x14ac:dyDescent="0.25">
      <c r="A723" s="265">
        <f t="shared" ref="A723:A786" si="119">+A722+1</f>
        <v>707</v>
      </c>
      <c r="B723" s="501"/>
      <c r="C723" s="502"/>
      <c r="D723" s="502"/>
      <c r="E723" s="507"/>
      <c r="F723" s="504"/>
      <c r="G723" s="505"/>
      <c r="H723" s="506"/>
      <c r="I723" s="494">
        <f t="shared" si="115"/>
        <v>0</v>
      </c>
      <c r="J723" s="335">
        <f t="shared" si="116"/>
        <v>0</v>
      </c>
      <c r="K723" s="507"/>
      <c r="L723" s="507"/>
      <c r="M723" s="337">
        <f t="shared" si="118"/>
        <v>0</v>
      </c>
      <c r="N723" s="507"/>
      <c r="O723" s="338">
        <f t="shared" si="111"/>
        <v>0</v>
      </c>
      <c r="P723" s="339">
        <f t="shared" si="112"/>
        <v>0</v>
      </c>
      <c r="Q723" s="339">
        <f t="shared" si="113"/>
        <v>0</v>
      </c>
      <c r="R723" s="340">
        <f t="shared" si="114"/>
        <v>0</v>
      </c>
      <c r="S723" s="296">
        <f>IF('8. Wage Rate Penalty'!D723="s",0,IF(J723="N/A; Not eligible, do not fill in remaining columns---&gt;",0,IF(O723="Yes",0,(Q723*R723*'1. General Input'!$D$10))))</f>
        <v>0</v>
      </c>
      <c r="T723" s="269">
        <f>IF('8. Wage Rate Penalty'!D723="H",0,'8. Wage Rate Penalty'!Q723*'1. General Input'!$D$10/52)</f>
        <v>0</v>
      </c>
      <c r="U723" s="271">
        <f t="shared" ref="U723:U786" si="120">ROUND(IF(J723="Complete Step 2a and 2b---&gt;",IF(M723="Yes; Borrower is finished with penalty data input",IF((S723+T723)&lt;0,0,+S723+T723),IF(N723=0,0,IF(M723="No; complete Step 2c---&gt;",IF(N723=0,0,IF((S723+T723)&lt;0,0,+S723+T723)),IF((S723+T723)&lt;0,0,+S723+T723)))),0),0)</f>
        <v>0</v>
      </c>
      <c r="AC723" s="277">
        <f t="shared" si="117"/>
        <v>0</v>
      </c>
    </row>
    <row r="724" spans="1:29" hidden="1" x14ac:dyDescent="0.25">
      <c r="A724" s="265">
        <f t="shared" si="119"/>
        <v>708</v>
      </c>
      <c r="B724" s="501"/>
      <c r="C724" s="502"/>
      <c r="D724" s="502"/>
      <c r="E724" s="507"/>
      <c r="F724" s="504"/>
      <c r="G724" s="505"/>
      <c r="H724" s="506"/>
      <c r="I724" s="494">
        <f t="shared" si="115"/>
        <v>0</v>
      </c>
      <c r="J724" s="335">
        <f t="shared" si="116"/>
        <v>0</v>
      </c>
      <c r="K724" s="507"/>
      <c r="L724" s="507"/>
      <c r="M724" s="337">
        <f t="shared" si="118"/>
        <v>0</v>
      </c>
      <c r="N724" s="507"/>
      <c r="O724" s="338">
        <f t="shared" si="111"/>
        <v>0</v>
      </c>
      <c r="P724" s="339">
        <f t="shared" si="112"/>
        <v>0</v>
      </c>
      <c r="Q724" s="339">
        <f t="shared" si="113"/>
        <v>0</v>
      </c>
      <c r="R724" s="340">
        <f t="shared" si="114"/>
        <v>0</v>
      </c>
      <c r="S724" s="296">
        <f>IF('8. Wage Rate Penalty'!D724="s",0,IF(J724="N/A; Not eligible, do not fill in remaining columns---&gt;",0,IF(O724="Yes",0,(Q724*R724*'1. General Input'!$D$10))))</f>
        <v>0</v>
      </c>
      <c r="T724" s="269">
        <f>IF('8. Wage Rate Penalty'!D724="H",0,'8. Wage Rate Penalty'!Q724*'1. General Input'!$D$10/52)</f>
        <v>0</v>
      </c>
      <c r="U724" s="271">
        <f t="shared" si="120"/>
        <v>0</v>
      </c>
      <c r="AC724" s="277">
        <f t="shared" si="117"/>
        <v>0</v>
      </c>
    </row>
    <row r="725" spans="1:29" hidden="1" x14ac:dyDescent="0.25">
      <c r="A725" s="265">
        <f t="shared" si="119"/>
        <v>709</v>
      </c>
      <c r="B725" s="501"/>
      <c r="C725" s="502"/>
      <c r="D725" s="502"/>
      <c r="E725" s="507"/>
      <c r="F725" s="504"/>
      <c r="G725" s="505"/>
      <c r="H725" s="506"/>
      <c r="I725" s="494">
        <f t="shared" si="115"/>
        <v>0</v>
      </c>
      <c r="J725" s="335">
        <f t="shared" si="116"/>
        <v>0</v>
      </c>
      <c r="K725" s="507"/>
      <c r="L725" s="507"/>
      <c r="M725" s="337">
        <f t="shared" si="118"/>
        <v>0</v>
      </c>
      <c r="N725" s="507"/>
      <c r="O725" s="338">
        <f t="shared" ref="O725:O788" si="121">IF(N725=0,0,IF(N725&lt;K725,"No", "Yes"))</f>
        <v>0</v>
      </c>
      <c r="P725" s="339">
        <f t="shared" ref="P725:P788" si="122">IF(M725="No; complete Step 2c",0,IF(O725="Yes",0,IF(J725="N/A; Not eligible, do not fill in remaining columns---&gt;",0,H725*0.75)))</f>
        <v>0</v>
      </c>
      <c r="Q725" s="339">
        <f t="shared" ref="Q725:Q788" si="123">IF(M725=0,0,IF(O725="Yes",0,IF(J725="N/A; Not eligible, do not fill in remaining columns---&gt;",0,P725-E725)))</f>
        <v>0</v>
      </c>
      <c r="R725" s="340">
        <f t="shared" ref="R725:R788" si="124">IF(Q725=0,0,+G725/89*(366/(366/7)))</f>
        <v>0</v>
      </c>
      <c r="S725" s="296">
        <f>IF('8. Wage Rate Penalty'!D725="s",0,IF(J725="N/A; Not eligible, do not fill in remaining columns---&gt;",0,IF(O725="Yes",0,(Q725*R725*'1. General Input'!$D$10))))</f>
        <v>0</v>
      </c>
      <c r="T725" s="269">
        <f>IF('8. Wage Rate Penalty'!D725="H",0,'8. Wage Rate Penalty'!Q725*'1. General Input'!$D$10/52)</f>
        <v>0</v>
      </c>
      <c r="U725" s="271">
        <f t="shared" si="120"/>
        <v>0</v>
      </c>
      <c r="AC725" s="277">
        <f t="shared" si="117"/>
        <v>0</v>
      </c>
    </row>
    <row r="726" spans="1:29" hidden="1" x14ac:dyDescent="0.25">
      <c r="A726" s="265">
        <f t="shared" si="119"/>
        <v>710</v>
      </c>
      <c r="B726" s="501"/>
      <c r="C726" s="502"/>
      <c r="D726" s="502"/>
      <c r="E726" s="507"/>
      <c r="F726" s="504"/>
      <c r="G726" s="505"/>
      <c r="H726" s="506"/>
      <c r="I726" s="494">
        <f t="shared" si="115"/>
        <v>0</v>
      </c>
      <c r="J726" s="335">
        <f t="shared" si="116"/>
        <v>0</v>
      </c>
      <c r="K726" s="507"/>
      <c r="L726" s="507"/>
      <c r="M726" s="337">
        <f t="shared" si="118"/>
        <v>0</v>
      </c>
      <c r="N726" s="507"/>
      <c r="O726" s="338">
        <f t="shared" si="121"/>
        <v>0</v>
      </c>
      <c r="P726" s="339">
        <f t="shared" si="122"/>
        <v>0</v>
      </c>
      <c r="Q726" s="339">
        <f t="shared" si="123"/>
        <v>0</v>
      </c>
      <c r="R726" s="340">
        <f t="shared" si="124"/>
        <v>0</v>
      </c>
      <c r="S726" s="296">
        <f>IF('8. Wage Rate Penalty'!D726="s",0,IF(J726="N/A; Not eligible, do not fill in remaining columns---&gt;",0,IF(O726="Yes",0,(Q726*R726*'1. General Input'!$D$10))))</f>
        <v>0</v>
      </c>
      <c r="T726" s="269">
        <f>IF('8. Wage Rate Penalty'!D726="H",0,'8. Wage Rate Penalty'!Q726*'1. General Input'!$D$10/52)</f>
        <v>0</v>
      </c>
      <c r="U726" s="271">
        <f t="shared" si="120"/>
        <v>0</v>
      </c>
      <c r="AC726" s="277">
        <f t="shared" si="117"/>
        <v>0</v>
      </c>
    </row>
    <row r="727" spans="1:29" hidden="1" x14ac:dyDescent="0.25">
      <c r="A727" s="265">
        <f t="shared" si="119"/>
        <v>711</v>
      </c>
      <c r="B727" s="501"/>
      <c r="C727" s="502"/>
      <c r="D727" s="502"/>
      <c r="E727" s="507"/>
      <c r="F727" s="504"/>
      <c r="G727" s="505"/>
      <c r="H727" s="506"/>
      <c r="I727" s="494">
        <f t="shared" si="115"/>
        <v>0</v>
      </c>
      <c r="J727" s="335">
        <f t="shared" si="116"/>
        <v>0</v>
      </c>
      <c r="K727" s="507"/>
      <c r="L727" s="507"/>
      <c r="M727" s="337">
        <f t="shared" si="118"/>
        <v>0</v>
      </c>
      <c r="N727" s="507"/>
      <c r="O727" s="338">
        <f t="shared" si="121"/>
        <v>0</v>
      </c>
      <c r="P727" s="339">
        <f t="shared" si="122"/>
        <v>0</v>
      </c>
      <c r="Q727" s="339">
        <f t="shared" si="123"/>
        <v>0</v>
      </c>
      <c r="R727" s="340">
        <f t="shared" si="124"/>
        <v>0</v>
      </c>
      <c r="S727" s="296">
        <f>IF('8. Wage Rate Penalty'!D727="s",0,IF(J727="N/A; Not eligible, do not fill in remaining columns---&gt;",0,IF(O727="Yes",0,(Q727*R727*'1. General Input'!$D$10))))</f>
        <v>0</v>
      </c>
      <c r="T727" s="269">
        <f>IF('8. Wage Rate Penalty'!D727="H",0,'8. Wage Rate Penalty'!Q727*'1. General Input'!$D$10/52)</f>
        <v>0</v>
      </c>
      <c r="U727" s="271">
        <f t="shared" si="120"/>
        <v>0</v>
      </c>
      <c r="AC727" s="277">
        <f t="shared" si="117"/>
        <v>0</v>
      </c>
    </row>
    <row r="728" spans="1:29" hidden="1" x14ac:dyDescent="0.25">
      <c r="A728" s="265">
        <f t="shared" si="119"/>
        <v>712</v>
      </c>
      <c r="B728" s="501"/>
      <c r="C728" s="502"/>
      <c r="D728" s="502"/>
      <c r="E728" s="507"/>
      <c r="F728" s="504"/>
      <c r="G728" s="505"/>
      <c r="H728" s="506"/>
      <c r="I728" s="494">
        <f t="shared" si="115"/>
        <v>0</v>
      </c>
      <c r="J728" s="335">
        <f t="shared" si="116"/>
        <v>0</v>
      </c>
      <c r="K728" s="507"/>
      <c r="L728" s="507"/>
      <c r="M728" s="337">
        <f t="shared" si="118"/>
        <v>0</v>
      </c>
      <c r="N728" s="507"/>
      <c r="O728" s="338">
        <f t="shared" si="121"/>
        <v>0</v>
      </c>
      <c r="P728" s="339">
        <f t="shared" si="122"/>
        <v>0</v>
      </c>
      <c r="Q728" s="339">
        <f t="shared" si="123"/>
        <v>0</v>
      </c>
      <c r="R728" s="340">
        <f t="shared" si="124"/>
        <v>0</v>
      </c>
      <c r="S728" s="296">
        <f>IF('8. Wage Rate Penalty'!D728="s",0,IF(J728="N/A; Not eligible, do not fill in remaining columns---&gt;",0,IF(O728="Yes",0,(Q728*R728*'1. General Input'!$D$10))))</f>
        <v>0</v>
      </c>
      <c r="T728" s="269">
        <f>IF('8. Wage Rate Penalty'!D728="H",0,'8. Wage Rate Penalty'!Q728*'1. General Input'!$D$10/52)</f>
        <v>0</v>
      </c>
      <c r="U728" s="271">
        <f t="shared" si="120"/>
        <v>0</v>
      </c>
      <c r="AC728" s="277">
        <f t="shared" si="117"/>
        <v>0</v>
      </c>
    </row>
    <row r="729" spans="1:29" hidden="1" x14ac:dyDescent="0.25">
      <c r="A729" s="265">
        <f t="shared" si="119"/>
        <v>713</v>
      </c>
      <c r="B729" s="501"/>
      <c r="C729" s="502"/>
      <c r="D729" s="502"/>
      <c r="E729" s="507"/>
      <c r="F729" s="504"/>
      <c r="G729" s="505"/>
      <c r="H729" s="506"/>
      <c r="I729" s="494">
        <f t="shared" si="115"/>
        <v>0</v>
      </c>
      <c r="J729" s="335">
        <f t="shared" si="116"/>
        <v>0</v>
      </c>
      <c r="K729" s="507"/>
      <c r="L729" s="507"/>
      <c r="M729" s="337">
        <f t="shared" si="118"/>
        <v>0</v>
      </c>
      <c r="N729" s="507"/>
      <c r="O729" s="338">
        <f t="shared" si="121"/>
        <v>0</v>
      </c>
      <c r="P729" s="339">
        <f t="shared" si="122"/>
        <v>0</v>
      </c>
      <c r="Q729" s="339">
        <f t="shared" si="123"/>
        <v>0</v>
      </c>
      <c r="R729" s="340">
        <f t="shared" si="124"/>
        <v>0</v>
      </c>
      <c r="S729" s="296">
        <f>IF('8. Wage Rate Penalty'!D729="s",0,IF(J729="N/A; Not eligible, do not fill in remaining columns---&gt;",0,IF(O729="Yes",0,(Q729*R729*'1. General Input'!$D$10))))</f>
        <v>0</v>
      </c>
      <c r="T729" s="269">
        <f>IF('8. Wage Rate Penalty'!D729="H",0,'8. Wage Rate Penalty'!Q729*'1. General Input'!$D$10/52)</f>
        <v>0</v>
      </c>
      <c r="U729" s="271">
        <f t="shared" si="120"/>
        <v>0</v>
      </c>
      <c r="AC729" s="277">
        <f t="shared" si="117"/>
        <v>0</v>
      </c>
    </row>
    <row r="730" spans="1:29" hidden="1" x14ac:dyDescent="0.25">
      <c r="A730" s="265">
        <f t="shared" si="119"/>
        <v>714</v>
      </c>
      <c r="B730" s="501"/>
      <c r="C730" s="502"/>
      <c r="D730" s="502"/>
      <c r="E730" s="507"/>
      <c r="F730" s="504"/>
      <c r="G730" s="505"/>
      <c r="H730" s="506"/>
      <c r="I730" s="494">
        <f t="shared" si="115"/>
        <v>0</v>
      </c>
      <c r="J730" s="335">
        <f t="shared" si="116"/>
        <v>0</v>
      </c>
      <c r="K730" s="507"/>
      <c r="L730" s="507"/>
      <c r="M730" s="337">
        <f t="shared" si="118"/>
        <v>0</v>
      </c>
      <c r="N730" s="507"/>
      <c r="O730" s="338">
        <f t="shared" si="121"/>
        <v>0</v>
      </c>
      <c r="P730" s="339">
        <f t="shared" si="122"/>
        <v>0</v>
      </c>
      <c r="Q730" s="339">
        <f t="shared" si="123"/>
        <v>0</v>
      </c>
      <c r="R730" s="340">
        <f t="shared" si="124"/>
        <v>0</v>
      </c>
      <c r="S730" s="296">
        <f>IF('8. Wage Rate Penalty'!D730="s",0,IF(J730="N/A; Not eligible, do not fill in remaining columns---&gt;",0,IF(O730="Yes",0,(Q730*R730*'1. General Input'!$D$10))))</f>
        <v>0</v>
      </c>
      <c r="T730" s="269">
        <f>IF('8. Wage Rate Penalty'!D730="H",0,'8. Wage Rate Penalty'!Q730*'1. General Input'!$D$10/52)</f>
        <v>0</v>
      </c>
      <c r="U730" s="271">
        <f t="shared" si="120"/>
        <v>0</v>
      </c>
      <c r="AC730" s="277">
        <f t="shared" si="117"/>
        <v>0</v>
      </c>
    </row>
    <row r="731" spans="1:29" hidden="1" x14ac:dyDescent="0.25">
      <c r="A731" s="265">
        <f t="shared" si="119"/>
        <v>715</v>
      </c>
      <c r="B731" s="501"/>
      <c r="C731" s="502"/>
      <c r="D731" s="502"/>
      <c r="E731" s="507"/>
      <c r="F731" s="504"/>
      <c r="G731" s="505"/>
      <c r="H731" s="506"/>
      <c r="I731" s="494">
        <f t="shared" si="115"/>
        <v>0</v>
      </c>
      <c r="J731" s="335">
        <f t="shared" si="116"/>
        <v>0</v>
      </c>
      <c r="K731" s="507"/>
      <c r="L731" s="507"/>
      <c r="M731" s="337">
        <f t="shared" si="118"/>
        <v>0</v>
      </c>
      <c r="N731" s="507"/>
      <c r="O731" s="338">
        <f t="shared" si="121"/>
        <v>0</v>
      </c>
      <c r="P731" s="339">
        <f t="shared" si="122"/>
        <v>0</v>
      </c>
      <c r="Q731" s="339">
        <f t="shared" si="123"/>
        <v>0</v>
      </c>
      <c r="R731" s="340">
        <f t="shared" si="124"/>
        <v>0</v>
      </c>
      <c r="S731" s="296">
        <f>IF('8. Wage Rate Penalty'!D731="s",0,IF(J731="N/A; Not eligible, do not fill in remaining columns---&gt;",0,IF(O731="Yes",0,(Q731*R731*'1. General Input'!$D$10))))</f>
        <v>0</v>
      </c>
      <c r="T731" s="269">
        <f>IF('8. Wage Rate Penalty'!D731="H",0,'8. Wage Rate Penalty'!Q731*'1. General Input'!$D$10/52)</f>
        <v>0</v>
      </c>
      <c r="U731" s="271">
        <f t="shared" si="120"/>
        <v>0</v>
      </c>
      <c r="AC731" s="277">
        <f t="shared" si="117"/>
        <v>0</v>
      </c>
    </row>
    <row r="732" spans="1:29" hidden="1" x14ac:dyDescent="0.25">
      <c r="A732" s="265">
        <f t="shared" si="119"/>
        <v>716</v>
      </c>
      <c r="B732" s="501"/>
      <c r="C732" s="502"/>
      <c r="D732" s="502"/>
      <c r="E732" s="507"/>
      <c r="F732" s="504"/>
      <c r="G732" s="505"/>
      <c r="H732" s="506"/>
      <c r="I732" s="494">
        <f t="shared" si="115"/>
        <v>0</v>
      </c>
      <c r="J732" s="335">
        <f t="shared" si="116"/>
        <v>0</v>
      </c>
      <c r="K732" s="507"/>
      <c r="L732" s="507"/>
      <c r="M732" s="337">
        <f t="shared" si="118"/>
        <v>0</v>
      </c>
      <c r="N732" s="507"/>
      <c r="O732" s="338">
        <f t="shared" si="121"/>
        <v>0</v>
      </c>
      <c r="P732" s="339">
        <f t="shared" si="122"/>
        <v>0</v>
      </c>
      <c r="Q732" s="339">
        <f t="shared" si="123"/>
        <v>0</v>
      </c>
      <c r="R732" s="340">
        <f t="shared" si="124"/>
        <v>0</v>
      </c>
      <c r="S732" s="296">
        <f>IF('8. Wage Rate Penalty'!D732="s",0,IF(J732="N/A; Not eligible, do not fill in remaining columns---&gt;",0,IF(O732="Yes",0,(Q732*R732*'1. General Input'!$D$10))))</f>
        <v>0</v>
      </c>
      <c r="T732" s="269">
        <f>IF('8. Wage Rate Penalty'!D732="H",0,'8. Wage Rate Penalty'!Q732*'1. General Input'!$D$10/52)</f>
        <v>0</v>
      </c>
      <c r="U732" s="271">
        <f t="shared" si="120"/>
        <v>0</v>
      </c>
      <c r="AC732" s="277">
        <f t="shared" si="117"/>
        <v>0</v>
      </c>
    </row>
    <row r="733" spans="1:29" hidden="1" x14ac:dyDescent="0.25">
      <c r="A733" s="265">
        <f t="shared" si="119"/>
        <v>717</v>
      </c>
      <c r="B733" s="501"/>
      <c r="C733" s="502"/>
      <c r="D733" s="502"/>
      <c r="E733" s="507"/>
      <c r="F733" s="504"/>
      <c r="G733" s="505"/>
      <c r="H733" s="506"/>
      <c r="I733" s="494">
        <f t="shared" si="115"/>
        <v>0</v>
      </c>
      <c r="J733" s="335">
        <f t="shared" si="116"/>
        <v>0</v>
      </c>
      <c r="K733" s="507"/>
      <c r="L733" s="507"/>
      <c r="M733" s="337">
        <f t="shared" si="118"/>
        <v>0</v>
      </c>
      <c r="N733" s="507"/>
      <c r="O733" s="338">
        <f t="shared" si="121"/>
        <v>0</v>
      </c>
      <c r="P733" s="339">
        <f t="shared" si="122"/>
        <v>0</v>
      </c>
      <c r="Q733" s="339">
        <f t="shared" si="123"/>
        <v>0</v>
      </c>
      <c r="R733" s="340">
        <f t="shared" si="124"/>
        <v>0</v>
      </c>
      <c r="S733" s="296">
        <f>IF('8. Wage Rate Penalty'!D733="s",0,IF(J733="N/A; Not eligible, do not fill in remaining columns---&gt;",0,IF(O733="Yes",0,(Q733*R733*'1. General Input'!$D$10))))</f>
        <v>0</v>
      </c>
      <c r="T733" s="269">
        <f>IF('8. Wage Rate Penalty'!D733="H",0,'8. Wage Rate Penalty'!Q733*'1. General Input'!$D$10/52)</f>
        <v>0</v>
      </c>
      <c r="U733" s="271">
        <f t="shared" si="120"/>
        <v>0</v>
      </c>
      <c r="AC733" s="277">
        <f t="shared" si="117"/>
        <v>0</v>
      </c>
    </row>
    <row r="734" spans="1:29" hidden="1" x14ac:dyDescent="0.25">
      <c r="A734" s="265">
        <f t="shared" si="119"/>
        <v>718</v>
      </c>
      <c r="B734" s="501"/>
      <c r="C734" s="502"/>
      <c r="D734" s="502"/>
      <c r="E734" s="507"/>
      <c r="F734" s="504"/>
      <c r="G734" s="505"/>
      <c r="H734" s="506"/>
      <c r="I734" s="494">
        <f t="shared" si="115"/>
        <v>0</v>
      </c>
      <c r="J734" s="335">
        <f t="shared" si="116"/>
        <v>0</v>
      </c>
      <c r="K734" s="507"/>
      <c r="L734" s="507"/>
      <c r="M734" s="337">
        <f t="shared" si="118"/>
        <v>0</v>
      </c>
      <c r="N734" s="507"/>
      <c r="O734" s="338">
        <f t="shared" si="121"/>
        <v>0</v>
      </c>
      <c r="P734" s="339">
        <f t="shared" si="122"/>
        <v>0</v>
      </c>
      <c r="Q734" s="339">
        <f t="shared" si="123"/>
        <v>0</v>
      </c>
      <c r="R734" s="340">
        <f t="shared" si="124"/>
        <v>0</v>
      </c>
      <c r="S734" s="296">
        <f>IF('8. Wage Rate Penalty'!D734="s",0,IF(J734="N/A; Not eligible, do not fill in remaining columns---&gt;",0,IF(O734="Yes",0,(Q734*R734*'1. General Input'!$D$10))))</f>
        <v>0</v>
      </c>
      <c r="T734" s="269">
        <f>IF('8. Wage Rate Penalty'!D734="H",0,'8. Wage Rate Penalty'!Q734*'1. General Input'!$D$10/52)</f>
        <v>0</v>
      </c>
      <c r="U734" s="271">
        <f t="shared" si="120"/>
        <v>0</v>
      </c>
      <c r="AC734" s="277">
        <f t="shared" si="117"/>
        <v>0</v>
      </c>
    </row>
    <row r="735" spans="1:29" hidden="1" x14ac:dyDescent="0.25">
      <c r="A735" s="265">
        <f t="shared" si="119"/>
        <v>719</v>
      </c>
      <c r="B735" s="501"/>
      <c r="C735" s="502"/>
      <c r="D735" s="502"/>
      <c r="E735" s="507"/>
      <c r="F735" s="504"/>
      <c r="G735" s="505"/>
      <c r="H735" s="506"/>
      <c r="I735" s="494">
        <f t="shared" ref="I735:I798" si="125">IF(E735=0,0,IF(F735="no",1,IF(H735=0,"&lt;---Error, enter data in columns F,G and H",IF(G735=0,"&lt;---Error, enter data in columns F, G and H",+E735/H735))))</f>
        <v>0</v>
      </c>
      <c r="J735" s="335">
        <f t="shared" ref="J735:J798" si="126">IF(I735="&lt;---Error, enter data in columns F,G and H","&lt;---Error, enter data in columns F,G and H",IF(E735=0,IF(H735=0,0,IF(I735&lt;0.75,"Complete Step 2a and 2b---&gt;","N/A; Not eligible, do not fill in remaining columns---&gt;")),IF(I735="&lt;---Error, enter data in columns F,G and H"," ",IF(I735&lt;0.75,"Complete Step 2a and 2b---&gt;","N/A; Not eligible, do not fill in remaining columns---&gt;"))))</f>
        <v>0</v>
      </c>
      <c r="K735" s="507"/>
      <c r="L735" s="507"/>
      <c r="M735" s="337">
        <f t="shared" si="118"/>
        <v>0</v>
      </c>
      <c r="N735" s="507"/>
      <c r="O735" s="338">
        <f t="shared" si="121"/>
        <v>0</v>
      </c>
      <c r="P735" s="339">
        <f t="shared" si="122"/>
        <v>0</v>
      </c>
      <c r="Q735" s="339">
        <f t="shared" si="123"/>
        <v>0</v>
      </c>
      <c r="R735" s="340">
        <f t="shared" si="124"/>
        <v>0</v>
      </c>
      <c r="S735" s="296">
        <f>IF('8. Wage Rate Penalty'!D735="s",0,IF(J735="N/A; Not eligible, do not fill in remaining columns---&gt;",0,IF(O735="Yes",0,(Q735*R735*'1. General Input'!$D$10))))</f>
        <v>0</v>
      </c>
      <c r="T735" s="269">
        <f>IF('8. Wage Rate Penalty'!D735="H",0,'8. Wage Rate Penalty'!Q735*'1. General Input'!$D$10/52)</f>
        <v>0</v>
      </c>
      <c r="U735" s="271">
        <f t="shared" si="120"/>
        <v>0</v>
      </c>
      <c r="AC735" s="277">
        <f t="shared" si="117"/>
        <v>0</v>
      </c>
    </row>
    <row r="736" spans="1:29" hidden="1" x14ac:dyDescent="0.25">
      <c r="A736" s="265">
        <f t="shared" si="119"/>
        <v>720</v>
      </c>
      <c r="B736" s="501"/>
      <c r="C736" s="502"/>
      <c r="D736" s="502"/>
      <c r="E736" s="507"/>
      <c r="F736" s="504"/>
      <c r="G736" s="505"/>
      <c r="H736" s="506"/>
      <c r="I736" s="494">
        <f t="shared" si="125"/>
        <v>0</v>
      </c>
      <c r="J736" s="335">
        <f t="shared" si="126"/>
        <v>0</v>
      </c>
      <c r="K736" s="507"/>
      <c r="L736" s="507"/>
      <c r="M736" s="337">
        <f t="shared" si="118"/>
        <v>0</v>
      </c>
      <c r="N736" s="507"/>
      <c r="O736" s="338">
        <f t="shared" si="121"/>
        <v>0</v>
      </c>
      <c r="P736" s="339">
        <f t="shared" si="122"/>
        <v>0</v>
      </c>
      <c r="Q736" s="339">
        <f t="shared" si="123"/>
        <v>0</v>
      </c>
      <c r="R736" s="340">
        <f t="shared" si="124"/>
        <v>0</v>
      </c>
      <c r="S736" s="296">
        <f>IF('8. Wage Rate Penalty'!D736="s",0,IF(J736="N/A; Not eligible, do not fill in remaining columns---&gt;",0,IF(O736="Yes",0,(Q736*R736*'1. General Input'!$D$10))))</f>
        <v>0</v>
      </c>
      <c r="T736" s="269">
        <f>IF('8. Wage Rate Penalty'!D736="H",0,'8. Wage Rate Penalty'!Q736*'1. General Input'!$D$10/52)</f>
        <v>0</v>
      </c>
      <c r="U736" s="271">
        <f t="shared" si="120"/>
        <v>0</v>
      </c>
      <c r="AC736" s="277">
        <f t="shared" si="117"/>
        <v>0</v>
      </c>
    </row>
    <row r="737" spans="1:29" hidden="1" x14ac:dyDescent="0.25">
      <c r="A737" s="265">
        <f t="shared" si="119"/>
        <v>721</v>
      </c>
      <c r="B737" s="501"/>
      <c r="C737" s="502"/>
      <c r="D737" s="502"/>
      <c r="E737" s="507"/>
      <c r="F737" s="504"/>
      <c r="G737" s="505"/>
      <c r="H737" s="506"/>
      <c r="I737" s="494">
        <f t="shared" si="125"/>
        <v>0</v>
      </c>
      <c r="J737" s="335">
        <f t="shared" si="126"/>
        <v>0</v>
      </c>
      <c r="K737" s="507"/>
      <c r="L737" s="507"/>
      <c r="M737" s="337">
        <f t="shared" si="118"/>
        <v>0</v>
      </c>
      <c r="N737" s="507"/>
      <c r="O737" s="338">
        <f t="shared" si="121"/>
        <v>0</v>
      </c>
      <c r="P737" s="339">
        <f t="shared" si="122"/>
        <v>0</v>
      </c>
      <c r="Q737" s="339">
        <f t="shared" si="123"/>
        <v>0</v>
      </c>
      <c r="R737" s="340">
        <f t="shared" si="124"/>
        <v>0</v>
      </c>
      <c r="S737" s="296">
        <f>IF('8. Wage Rate Penalty'!D737="s",0,IF(J737="N/A; Not eligible, do not fill in remaining columns---&gt;",0,IF(O737="Yes",0,(Q737*R737*'1. General Input'!$D$10))))</f>
        <v>0</v>
      </c>
      <c r="T737" s="269">
        <f>IF('8. Wage Rate Penalty'!D737="H",0,'8. Wage Rate Penalty'!Q737*'1. General Input'!$D$10/52)</f>
        <v>0</v>
      </c>
      <c r="U737" s="271">
        <f t="shared" si="120"/>
        <v>0</v>
      </c>
      <c r="AC737" s="277">
        <f t="shared" si="117"/>
        <v>0</v>
      </c>
    </row>
    <row r="738" spans="1:29" hidden="1" x14ac:dyDescent="0.25">
      <c r="A738" s="265">
        <f t="shared" si="119"/>
        <v>722</v>
      </c>
      <c r="B738" s="501"/>
      <c r="C738" s="502"/>
      <c r="D738" s="502"/>
      <c r="E738" s="507"/>
      <c r="F738" s="504"/>
      <c r="G738" s="505"/>
      <c r="H738" s="506"/>
      <c r="I738" s="494">
        <f t="shared" si="125"/>
        <v>0</v>
      </c>
      <c r="J738" s="335">
        <f t="shared" si="126"/>
        <v>0</v>
      </c>
      <c r="K738" s="507"/>
      <c r="L738" s="507"/>
      <c r="M738" s="337">
        <f t="shared" si="118"/>
        <v>0</v>
      </c>
      <c r="N738" s="507"/>
      <c r="O738" s="338">
        <f t="shared" si="121"/>
        <v>0</v>
      </c>
      <c r="P738" s="339">
        <f t="shared" si="122"/>
        <v>0</v>
      </c>
      <c r="Q738" s="339">
        <f t="shared" si="123"/>
        <v>0</v>
      </c>
      <c r="R738" s="340">
        <f t="shared" si="124"/>
        <v>0</v>
      </c>
      <c r="S738" s="296">
        <f>IF('8. Wage Rate Penalty'!D738="s",0,IF(J738="N/A; Not eligible, do not fill in remaining columns---&gt;",0,IF(O738="Yes",0,(Q738*R738*'1. General Input'!$D$10))))</f>
        <v>0</v>
      </c>
      <c r="T738" s="269">
        <f>IF('8. Wage Rate Penalty'!D738="H",0,'8. Wage Rate Penalty'!Q738*'1. General Input'!$D$10/52)</f>
        <v>0</v>
      </c>
      <c r="U738" s="271">
        <f t="shared" si="120"/>
        <v>0</v>
      </c>
      <c r="AC738" s="277">
        <f t="shared" si="117"/>
        <v>0</v>
      </c>
    </row>
    <row r="739" spans="1:29" hidden="1" x14ac:dyDescent="0.25">
      <c r="A739" s="265">
        <f t="shared" si="119"/>
        <v>723</v>
      </c>
      <c r="B739" s="501"/>
      <c r="C739" s="502"/>
      <c r="D739" s="502"/>
      <c r="E739" s="507"/>
      <c r="F739" s="504"/>
      <c r="G739" s="505"/>
      <c r="H739" s="506"/>
      <c r="I739" s="494">
        <f t="shared" si="125"/>
        <v>0</v>
      </c>
      <c r="J739" s="335">
        <f t="shared" si="126"/>
        <v>0</v>
      </c>
      <c r="K739" s="507"/>
      <c r="L739" s="507"/>
      <c r="M739" s="337">
        <f t="shared" si="118"/>
        <v>0</v>
      </c>
      <c r="N739" s="507"/>
      <c r="O739" s="338">
        <f t="shared" si="121"/>
        <v>0</v>
      </c>
      <c r="P739" s="339">
        <f t="shared" si="122"/>
        <v>0</v>
      </c>
      <c r="Q739" s="339">
        <f t="shared" si="123"/>
        <v>0</v>
      </c>
      <c r="R739" s="340">
        <f t="shared" si="124"/>
        <v>0</v>
      </c>
      <c r="S739" s="296">
        <f>IF('8. Wage Rate Penalty'!D739="s",0,IF(J739="N/A; Not eligible, do not fill in remaining columns---&gt;",0,IF(O739="Yes",0,(Q739*R739*'1. General Input'!$D$10))))</f>
        <v>0</v>
      </c>
      <c r="T739" s="269">
        <f>IF('8. Wage Rate Penalty'!D739="H",0,'8. Wage Rate Penalty'!Q739*'1. General Input'!$D$10/52)</f>
        <v>0</v>
      </c>
      <c r="U739" s="271">
        <f t="shared" si="120"/>
        <v>0</v>
      </c>
      <c r="AC739" s="277">
        <f t="shared" si="117"/>
        <v>0</v>
      </c>
    </row>
    <row r="740" spans="1:29" hidden="1" x14ac:dyDescent="0.25">
      <c r="A740" s="265">
        <f t="shared" si="119"/>
        <v>724</v>
      </c>
      <c r="B740" s="501"/>
      <c r="C740" s="502"/>
      <c r="D740" s="502"/>
      <c r="E740" s="507"/>
      <c r="F740" s="504"/>
      <c r="G740" s="505"/>
      <c r="H740" s="506"/>
      <c r="I740" s="494">
        <f t="shared" si="125"/>
        <v>0</v>
      </c>
      <c r="J740" s="335">
        <f t="shared" si="126"/>
        <v>0</v>
      </c>
      <c r="K740" s="507"/>
      <c r="L740" s="507"/>
      <c r="M740" s="337">
        <f t="shared" si="118"/>
        <v>0</v>
      </c>
      <c r="N740" s="507"/>
      <c r="O740" s="338">
        <f t="shared" si="121"/>
        <v>0</v>
      </c>
      <c r="P740" s="339">
        <f t="shared" si="122"/>
        <v>0</v>
      </c>
      <c r="Q740" s="339">
        <f t="shared" si="123"/>
        <v>0</v>
      </c>
      <c r="R740" s="340">
        <f t="shared" si="124"/>
        <v>0</v>
      </c>
      <c r="S740" s="296">
        <f>IF('8. Wage Rate Penalty'!D740="s",0,IF(J740="N/A; Not eligible, do not fill in remaining columns---&gt;",0,IF(O740="Yes",0,(Q740*R740*'1. General Input'!$D$10))))</f>
        <v>0</v>
      </c>
      <c r="T740" s="269">
        <f>IF('8. Wage Rate Penalty'!D740="H",0,'8. Wage Rate Penalty'!Q740*'1. General Input'!$D$10/52)</f>
        <v>0</v>
      </c>
      <c r="U740" s="271">
        <f t="shared" si="120"/>
        <v>0</v>
      </c>
      <c r="AC740" s="277">
        <f t="shared" si="117"/>
        <v>0</v>
      </c>
    </row>
    <row r="741" spans="1:29" hidden="1" x14ac:dyDescent="0.25">
      <c r="A741" s="265">
        <f t="shared" si="119"/>
        <v>725</v>
      </c>
      <c r="B741" s="501"/>
      <c r="C741" s="502"/>
      <c r="D741" s="502"/>
      <c r="E741" s="507"/>
      <c r="F741" s="504"/>
      <c r="G741" s="505"/>
      <c r="H741" s="506"/>
      <c r="I741" s="494">
        <f t="shared" si="125"/>
        <v>0</v>
      </c>
      <c r="J741" s="335">
        <f t="shared" si="126"/>
        <v>0</v>
      </c>
      <c r="K741" s="507"/>
      <c r="L741" s="507"/>
      <c r="M741" s="337">
        <f t="shared" si="118"/>
        <v>0</v>
      </c>
      <c r="N741" s="507"/>
      <c r="O741" s="338">
        <f t="shared" si="121"/>
        <v>0</v>
      </c>
      <c r="P741" s="339">
        <f t="shared" si="122"/>
        <v>0</v>
      </c>
      <c r="Q741" s="339">
        <f t="shared" si="123"/>
        <v>0</v>
      </c>
      <c r="R741" s="340">
        <f t="shared" si="124"/>
        <v>0</v>
      </c>
      <c r="S741" s="296">
        <f>IF('8. Wage Rate Penalty'!D741="s",0,IF(J741="N/A; Not eligible, do not fill in remaining columns---&gt;",0,IF(O741="Yes",0,(Q741*R741*'1. General Input'!$D$10))))</f>
        <v>0</v>
      </c>
      <c r="T741" s="269">
        <f>IF('8. Wage Rate Penalty'!D741="H",0,'8. Wage Rate Penalty'!Q741*'1. General Input'!$D$10/52)</f>
        <v>0</v>
      </c>
      <c r="U741" s="271">
        <f t="shared" si="120"/>
        <v>0</v>
      </c>
      <c r="AC741" s="277">
        <f t="shared" si="117"/>
        <v>0</v>
      </c>
    </row>
    <row r="742" spans="1:29" hidden="1" x14ac:dyDescent="0.25">
      <c r="A742" s="265">
        <f t="shared" si="119"/>
        <v>726</v>
      </c>
      <c r="B742" s="501"/>
      <c r="C742" s="502"/>
      <c r="D742" s="502"/>
      <c r="E742" s="507"/>
      <c r="F742" s="504"/>
      <c r="G742" s="505"/>
      <c r="H742" s="506"/>
      <c r="I742" s="494">
        <f t="shared" si="125"/>
        <v>0</v>
      </c>
      <c r="J742" s="335">
        <f t="shared" si="126"/>
        <v>0</v>
      </c>
      <c r="K742" s="507"/>
      <c r="L742" s="507"/>
      <c r="M742" s="337">
        <f t="shared" si="118"/>
        <v>0</v>
      </c>
      <c r="N742" s="507"/>
      <c r="O742" s="338">
        <f t="shared" si="121"/>
        <v>0</v>
      </c>
      <c r="P742" s="339">
        <f t="shared" si="122"/>
        <v>0</v>
      </c>
      <c r="Q742" s="339">
        <f t="shared" si="123"/>
        <v>0</v>
      </c>
      <c r="R742" s="340">
        <f t="shared" si="124"/>
        <v>0</v>
      </c>
      <c r="S742" s="296">
        <f>IF('8. Wage Rate Penalty'!D742="s",0,IF(J742="N/A; Not eligible, do not fill in remaining columns---&gt;",0,IF(O742="Yes",0,(Q742*R742*'1. General Input'!$D$10))))</f>
        <v>0</v>
      </c>
      <c r="T742" s="269">
        <f>IF('8. Wage Rate Penalty'!D742="H",0,'8. Wage Rate Penalty'!Q742*'1. General Input'!$D$10/52)</f>
        <v>0</v>
      </c>
      <c r="U742" s="271">
        <f t="shared" si="120"/>
        <v>0</v>
      </c>
      <c r="AC742" s="277">
        <f t="shared" si="117"/>
        <v>0</v>
      </c>
    </row>
    <row r="743" spans="1:29" hidden="1" x14ac:dyDescent="0.25">
      <c r="A743" s="265">
        <f t="shared" si="119"/>
        <v>727</v>
      </c>
      <c r="B743" s="501"/>
      <c r="C743" s="502"/>
      <c r="D743" s="502"/>
      <c r="E743" s="507"/>
      <c r="F743" s="504"/>
      <c r="G743" s="505"/>
      <c r="H743" s="506"/>
      <c r="I743" s="494">
        <f t="shared" si="125"/>
        <v>0</v>
      </c>
      <c r="J743" s="335">
        <f t="shared" si="126"/>
        <v>0</v>
      </c>
      <c r="K743" s="507"/>
      <c r="L743" s="507"/>
      <c r="M743" s="337">
        <f t="shared" si="118"/>
        <v>0</v>
      </c>
      <c r="N743" s="507"/>
      <c r="O743" s="338">
        <f t="shared" si="121"/>
        <v>0</v>
      </c>
      <c r="P743" s="339">
        <f t="shared" si="122"/>
        <v>0</v>
      </c>
      <c r="Q743" s="339">
        <f t="shared" si="123"/>
        <v>0</v>
      </c>
      <c r="R743" s="340">
        <f t="shared" si="124"/>
        <v>0</v>
      </c>
      <c r="S743" s="296">
        <f>IF('8. Wage Rate Penalty'!D743="s",0,IF(J743="N/A; Not eligible, do not fill in remaining columns---&gt;",0,IF(O743="Yes",0,(Q743*R743*'1. General Input'!$D$10))))</f>
        <v>0</v>
      </c>
      <c r="T743" s="269">
        <f>IF('8. Wage Rate Penalty'!D743="H",0,'8. Wage Rate Penalty'!Q743*'1. General Input'!$D$10/52)</f>
        <v>0</v>
      </c>
      <c r="U743" s="271">
        <f t="shared" si="120"/>
        <v>0</v>
      </c>
      <c r="AC743" s="277">
        <f t="shared" si="117"/>
        <v>0</v>
      </c>
    </row>
    <row r="744" spans="1:29" hidden="1" x14ac:dyDescent="0.25">
      <c r="A744" s="265">
        <f t="shared" si="119"/>
        <v>728</v>
      </c>
      <c r="B744" s="501"/>
      <c r="C744" s="502"/>
      <c r="D744" s="502"/>
      <c r="E744" s="507"/>
      <c r="F744" s="504"/>
      <c r="G744" s="505"/>
      <c r="H744" s="506"/>
      <c r="I744" s="494">
        <f t="shared" si="125"/>
        <v>0</v>
      </c>
      <c r="J744" s="335">
        <f t="shared" si="126"/>
        <v>0</v>
      </c>
      <c r="K744" s="507"/>
      <c r="L744" s="507"/>
      <c r="M744" s="337">
        <f t="shared" si="118"/>
        <v>0</v>
      </c>
      <c r="N744" s="507"/>
      <c r="O744" s="338">
        <f t="shared" si="121"/>
        <v>0</v>
      </c>
      <c r="P744" s="339">
        <f t="shared" si="122"/>
        <v>0</v>
      </c>
      <c r="Q744" s="339">
        <f t="shared" si="123"/>
        <v>0</v>
      </c>
      <c r="R744" s="340">
        <f t="shared" si="124"/>
        <v>0</v>
      </c>
      <c r="S744" s="296">
        <f>IF('8. Wage Rate Penalty'!D744="s",0,IF(J744="N/A; Not eligible, do not fill in remaining columns---&gt;",0,IF(O744="Yes",0,(Q744*R744*'1. General Input'!$D$10))))</f>
        <v>0</v>
      </c>
      <c r="T744" s="269">
        <f>IF('8. Wage Rate Penalty'!D744="H",0,'8. Wage Rate Penalty'!Q744*'1. General Input'!$D$10/52)</f>
        <v>0</v>
      </c>
      <c r="U744" s="271">
        <f t="shared" si="120"/>
        <v>0</v>
      </c>
      <c r="AC744" s="277">
        <f t="shared" si="117"/>
        <v>0</v>
      </c>
    </row>
    <row r="745" spans="1:29" hidden="1" x14ac:dyDescent="0.25">
      <c r="A745" s="265">
        <f t="shared" si="119"/>
        <v>729</v>
      </c>
      <c r="B745" s="501"/>
      <c r="C745" s="502"/>
      <c r="D745" s="502"/>
      <c r="E745" s="507"/>
      <c r="F745" s="504"/>
      <c r="G745" s="505"/>
      <c r="H745" s="506"/>
      <c r="I745" s="494">
        <f t="shared" si="125"/>
        <v>0</v>
      </c>
      <c r="J745" s="335">
        <f t="shared" si="126"/>
        <v>0</v>
      </c>
      <c r="K745" s="507"/>
      <c r="L745" s="507"/>
      <c r="M745" s="337">
        <f t="shared" si="118"/>
        <v>0</v>
      </c>
      <c r="N745" s="507"/>
      <c r="O745" s="338">
        <f t="shared" si="121"/>
        <v>0</v>
      </c>
      <c r="P745" s="339">
        <f t="shared" si="122"/>
        <v>0</v>
      </c>
      <c r="Q745" s="339">
        <f t="shared" si="123"/>
        <v>0</v>
      </c>
      <c r="R745" s="340">
        <f t="shared" si="124"/>
        <v>0</v>
      </c>
      <c r="S745" s="296">
        <f>IF('8. Wage Rate Penalty'!D745="s",0,IF(J745="N/A; Not eligible, do not fill in remaining columns---&gt;",0,IF(O745="Yes",0,(Q745*R745*'1. General Input'!$D$10))))</f>
        <v>0</v>
      </c>
      <c r="T745" s="269">
        <f>IF('8. Wage Rate Penalty'!D745="H",0,'8. Wage Rate Penalty'!Q745*'1. General Input'!$D$10/52)</f>
        <v>0</v>
      </c>
      <c r="U745" s="271">
        <f t="shared" si="120"/>
        <v>0</v>
      </c>
      <c r="AC745" s="277">
        <f t="shared" si="117"/>
        <v>0</v>
      </c>
    </row>
    <row r="746" spans="1:29" hidden="1" x14ac:dyDescent="0.25">
      <c r="A746" s="265">
        <f t="shared" si="119"/>
        <v>730</v>
      </c>
      <c r="B746" s="501"/>
      <c r="C746" s="502"/>
      <c r="D746" s="502"/>
      <c r="E746" s="507"/>
      <c r="F746" s="504"/>
      <c r="G746" s="505"/>
      <c r="H746" s="506"/>
      <c r="I746" s="494">
        <f t="shared" si="125"/>
        <v>0</v>
      </c>
      <c r="J746" s="335">
        <f t="shared" si="126"/>
        <v>0</v>
      </c>
      <c r="K746" s="507"/>
      <c r="L746" s="507"/>
      <c r="M746" s="337">
        <f t="shared" si="118"/>
        <v>0</v>
      </c>
      <c r="N746" s="507"/>
      <c r="O746" s="338">
        <f t="shared" si="121"/>
        <v>0</v>
      </c>
      <c r="P746" s="339">
        <f t="shared" si="122"/>
        <v>0</v>
      </c>
      <c r="Q746" s="339">
        <f t="shared" si="123"/>
        <v>0</v>
      </c>
      <c r="R746" s="340">
        <f t="shared" si="124"/>
        <v>0</v>
      </c>
      <c r="S746" s="296">
        <f>IF('8. Wage Rate Penalty'!D746="s",0,IF(J746="N/A; Not eligible, do not fill in remaining columns---&gt;",0,IF(O746="Yes",0,(Q746*R746*'1. General Input'!$D$10))))</f>
        <v>0</v>
      </c>
      <c r="T746" s="269">
        <f>IF('8. Wage Rate Penalty'!D746="H",0,'8. Wage Rate Penalty'!Q746*'1. General Input'!$D$10/52)</f>
        <v>0</v>
      </c>
      <c r="U746" s="271">
        <f t="shared" si="120"/>
        <v>0</v>
      </c>
      <c r="AC746" s="277">
        <f t="shared" si="117"/>
        <v>0</v>
      </c>
    </row>
    <row r="747" spans="1:29" hidden="1" x14ac:dyDescent="0.25">
      <c r="A747" s="265">
        <f t="shared" si="119"/>
        <v>731</v>
      </c>
      <c r="B747" s="501"/>
      <c r="C747" s="502"/>
      <c r="D747" s="502"/>
      <c r="E747" s="507"/>
      <c r="F747" s="504"/>
      <c r="G747" s="505"/>
      <c r="H747" s="506"/>
      <c r="I747" s="494">
        <f t="shared" si="125"/>
        <v>0</v>
      </c>
      <c r="J747" s="335">
        <f t="shared" si="126"/>
        <v>0</v>
      </c>
      <c r="K747" s="507"/>
      <c r="L747" s="507"/>
      <c r="M747" s="337">
        <f t="shared" si="118"/>
        <v>0</v>
      </c>
      <c r="N747" s="507"/>
      <c r="O747" s="338">
        <f t="shared" si="121"/>
        <v>0</v>
      </c>
      <c r="P747" s="339">
        <f t="shared" si="122"/>
        <v>0</v>
      </c>
      <c r="Q747" s="339">
        <f t="shared" si="123"/>
        <v>0</v>
      </c>
      <c r="R747" s="340">
        <f t="shared" si="124"/>
        <v>0</v>
      </c>
      <c r="S747" s="296">
        <f>IF('8. Wage Rate Penalty'!D747="s",0,IF(J747="N/A; Not eligible, do not fill in remaining columns---&gt;",0,IF(O747="Yes",0,(Q747*R747*'1. General Input'!$D$10))))</f>
        <v>0</v>
      </c>
      <c r="T747" s="269">
        <f>IF('8. Wage Rate Penalty'!D747="H",0,'8. Wage Rate Penalty'!Q747*'1. General Input'!$D$10/52)</f>
        <v>0</v>
      </c>
      <c r="U747" s="271">
        <f t="shared" si="120"/>
        <v>0</v>
      </c>
      <c r="AC747" s="277">
        <f t="shared" si="117"/>
        <v>0</v>
      </c>
    </row>
    <row r="748" spans="1:29" hidden="1" x14ac:dyDescent="0.25">
      <c r="A748" s="265">
        <f t="shared" si="119"/>
        <v>732</v>
      </c>
      <c r="B748" s="501"/>
      <c r="C748" s="502"/>
      <c r="D748" s="502"/>
      <c r="E748" s="507"/>
      <c r="F748" s="504"/>
      <c r="G748" s="505"/>
      <c r="H748" s="506"/>
      <c r="I748" s="494">
        <f t="shared" si="125"/>
        <v>0</v>
      </c>
      <c r="J748" s="335">
        <f t="shared" si="126"/>
        <v>0</v>
      </c>
      <c r="K748" s="507"/>
      <c r="L748" s="507"/>
      <c r="M748" s="337">
        <f t="shared" si="118"/>
        <v>0</v>
      </c>
      <c r="N748" s="507"/>
      <c r="O748" s="338">
        <f t="shared" si="121"/>
        <v>0</v>
      </c>
      <c r="P748" s="339">
        <f t="shared" si="122"/>
        <v>0</v>
      </c>
      <c r="Q748" s="339">
        <f t="shared" si="123"/>
        <v>0</v>
      </c>
      <c r="R748" s="340">
        <f t="shared" si="124"/>
        <v>0</v>
      </c>
      <c r="S748" s="296">
        <f>IF('8. Wage Rate Penalty'!D748="s",0,IF(J748="N/A; Not eligible, do not fill in remaining columns---&gt;",0,IF(O748="Yes",0,(Q748*R748*'1. General Input'!$D$10))))</f>
        <v>0</v>
      </c>
      <c r="T748" s="269">
        <f>IF('8. Wage Rate Penalty'!D748="H",0,'8. Wage Rate Penalty'!Q748*'1. General Input'!$D$10/52)</f>
        <v>0</v>
      </c>
      <c r="U748" s="271">
        <f t="shared" si="120"/>
        <v>0</v>
      </c>
      <c r="AC748" s="277">
        <f t="shared" si="117"/>
        <v>0</v>
      </c>
    </row>
    <row r="749" spans="1:29" hidden="1" x14ac:dyDescent="0.25">
      <c r="A749" s="265">
        <f t="shared" si="119"/>
        <v>733</v>
      </c>
      <c r="B749" s="501"/>
      <c r="C749" s="502"/>
      <c r="D749" s="502"/>
      <c r="E749" s="507"/>
      <c r="F749" s="504"/>
      <c r="G749" s="505"/>
      <c r="H749" s="506"/>
      <c r="I749" s="494">
        <f t="shared" si="125"/>
        <v>0</v>
      </c>
      <c r="J749" s="335">
        <f t="shared" si="126"/>
        <v>0</v>
      </c>
      <c r="K749" s="507"/>
      <c r="L749" s="507"/>
      <c r="M749" s="337">
        <f t="shared" si="118"/>
        <v>0</v>
      </c>
      <c r="N749" s="507"/>
      <c r="O749" s="338">
        <f t="shared" si="121"/>
        <v>0</v>
      </c>
      <c r="P749" s="339">
        <f t="shared" si="122"/>
        <v>0</v>
      </c>
      <c r="Q749" s="339">
        <f t="shared" si="123"/>
        <v>0</v>
      </c>
      <c r="R749" s="340">
        <f t="shared" si="124"/>
        <v>0</v>
      </c>
      <c r="S749" s="296">
        <f>IF('8. Wage Rate Penalty'!D749="s",0,IF(J749="N/A; Not eligible, do not fill in remaining columns---&gt;",0,IF(O749="Yes",0,(Q749*R749*'1. General Input'!$D$10))))</f>
        <v>0</v>
      </c>
      <c r="T749" s="269">
        <f>IF('8. Wage Rate Penalty'!D749="H",0,'8. Wage Rate Penalty'!Q749*'1. General Input'!$D$10/52)</f>
        <v>0</v>
      </c>
      <c r="U749" s="271">
        <f t="shared" si="120"/>
        <v>0</v>
      </c>
      <c r="AC749" s="277">
        <f t="shared" si="117"/>
        <v>0</v>
      </c>
    </row>
    <row r="750" spans="1:29" hidden="1" x14ac:dyDescent="0.25">
      <c r="A750" s="265">
        <f t="shared" si="119"/>
        <v>734</v>
      </c>
      <c r="B750" s="501"/>
      <c r="C750" s="502"/>
      <c r="D750" s="502"/>
      <c r="E750" s="507"/>
      <c r="F750" s="504"/>
      <c r="G750" s="505"/>
      <c r="H750" s="506"/>
      <c r="I750" s="494">
        <f t="shared" si="125"/>
        <v>0</v>
      </c>
      <c r="J750" s="335">
        <f t="shared" si="126"/>
        <v>0</v>
      </c>
      <c r="K750" s="507"/>
      <c r="L750" s="507"/>
      <c r="M750" s="337">
        <f t="shared" si="118"/>
        <v>0</v>
      </c>
      <c r="N750" s="507"/>
      <c r="O750" s="338">
        <f t="shared" si="121"/>
        <v>0</v>
      </c>
      <c r="P750" s="339">
        <f t="shared" si="122"/>
        <v>0</v>
      </c>
      <c r="Q750" s="339">
        <f t="shared" si="123"/>
        <v>0</v>
      </c>
      <c r="R750" s="340">
        <f t="shared" si="124"/>
        <v>0</v>
      </c>
      <c r="S750" s="296">
        <f>IF('8. Wage Rate Penalty'!D750="s",0,IF(J750="N/A; Not eligible, do not fill in remaining columns---&gt;",0,IF(O750="Yes",0,(Q750*R750*'1. General Input'!$D$10))))</f>
        <v>0</v>
      </c>
      <c r="T750" s="269">
        <f>IF('8. Wage Rate Penalty'!D750="H",0,'8. Wage Rate Penalty'!Q750*'1. General Input'!$D$10/52)</f>
        <v>0</v>
      </c>
      <c r="U750" s="271">
        <f t="shared" si="120"/>
        <v>0</v>
      </c>
      <c r="AC750" s="277">
        <f t="shared" si="117"/>
        <v>0</v>
      </c>
    </row>
    <row r="751" spans="1:29" hidden="1" x14ac:dyDescent="0.25">
      <c r="A751" s="265">
        <f t="shared" si="119"/>
        <v>735</v>
      </c>
      <c r="B751" s="501"/>
      <c r="C751" s="502"/>
      <c r="D751" s="502"/>
      <c r="E751" s="507"/>
      <c r="F751" s="504"/>
      <c r="G751" s="505"/>
      <c r="H751" s="506"/>
      <c r="I751" s="494">
        <f t="shared" si="125"/>
        <v>0</v>
      </c>
      <c r="J751" s="335">
        <f t="shared" si="126"/>
        <v>0</v>
      </c>
      <c r="K751" s="507"/>
      <c r="L751" s="507"/>
      <c r="M751" s="337">
        <f t="shared" si="118"/>
        <v>0</v>
      </c>
      <c r="N751" s="507"/>
      <c r="O751" s="338">
        <f t="shared" si="121"/>
        <v>0</v>
      </c>
      <c r="P751" s="339">
        <f t="shared" si="122"/>
        <v>0</v>
      </c>
      <c r="Q751" s="339">
        <f t="shared" si="123"/>
        <v>0</v>
      </c>
      <c r="R751" s="340">
        <f t="shared" si="124"/>
        <v>0</v>
      </c>
      <c r="S751" s="296">
        <f>IF('8. Wage Rate Penalty'!D751="s",0,IF(J751="N/A; Not eligible, do not fill in remaining columns---&gt;",0,IF(O751="Yes",0,(Q751*R751*'1. General Input'!$D$10))))</f>
        <v>0</v>
      </c>
      <c r="T751" s="269">
        <f>IF('8. Wage Rate Penalty'!D751="H",0,'8. Wage Rate Penalty'!Q751*'1. General Input'!$D$10/52)</f>
        <v>0</v>
      </c>
      <c r="U751" s="271">
        <f t="shared" si="120"/>
        <v>0</v>
      </c>
      <c r="AC751" s="277">
        <f t="shared" si="117"/>
        <v>0</v>
      </c>
    </row>
    <row r="752" spans="1:29" hidden="1" x14ac:dyDescent="0.25">
      <c r="A752" s="265">
        <f t="shared" si="119"/>
        <v>736</v>
      </c>
      <c r="B752" s="501"/>
      <c r="C752" s="502"/>
      <c r="D752" s="502"/>
      <c r="E752" s="507"/>
      <c r="F752" s="504"/>
      <c r="G752" s="505"/>
      <c r="H752" s="506"/>
      <c r="I752" s="494">
        <f t="shared" si="125"/>
        <v>0</v>
      </c>
      <c r="J752" s="335">
        <f t="shared" si="126"/>
        <v>0</v>
      </c>
      <c r="K752" s="507"/>
      <c r="L752" s="507"/>
      <c r="M752" s="337">
        <f t="shared" si="118"/>
        <v>0</v>
      </c>
      <c r="N752" s="507"/>
      <c r="O752" s="338">
        <f t="shared" si="121"/>
        <v>0</v>
      </c>
      <c r="P752" s="339">
        <f t="shared" si="122"/>
        <v>0</v>
      </c>
      <c r="Q752" s="339">
        <f t="shared" si="123"/>
        <v>0</v>
      </c>
      <c r="R752" s="340">
        <f t="shared" si="124"/>
        <v>0</v>
      </c>
      <c r="S752" s="296">
        <f>IF('8. Wage Rate Penalty'!D752="s",0,IF(J752="N/A; Not eligible, do not fill in remaining columns---&gt;",0,IF(O752="Yes",0,(Q752*R752*'1. General Input'!$D$10))))</f>
        <v>0</v>
      </c>
      <c r="T752" s="269">
        <f>IF('8. Wage Rate Penalty'!D752="H",0,'8. Wage Rate Penalty'!Q752*'1. General Input'!$D$10/52)</f>
        <v>0</v>
      </c>
      <c r="U752" s="271">
        <f t="shared" si="120"/>
        <v>0</v>
      </c>
      <c r="AC752" s="277">
        <f t="shared" si="117"/>
        <v>0</v>
      </c>
    </row>
    <row r="753" spans="1:29" hidden="1" x14ac:dyDescent="0.25">
      <c r="A753" s="265">
        <f t="shared" si="119"/>
        <v>737</v>
      </c>
      <c r="B753" s="501"/>
      <c r="C753" s="502"/>
      <c r="D753" s="502"/>
      <c r="E753" s="507"/>
      <c r="F753" s="504"/>
      <c r="G753" s="505"/>
      <c r="H753" s="506"/>
      <c r="I753" s="494">
        <f t="shared" si="125"/>
        <v>0</v>
      </c>
      <c r="J753" s="335">
        <f t="shared" si="126"/>
        <v>0</v>
      </c>
      <c r="K753" s="507"/>
      <c r="L753" s="507"/>
      <c r="M753" s="337">
        <f t="shared" si="118"/>
        <v>0</v>
      </c>
      <c r="N753" s="507"/>
      <c r="O753" s="338">
        <f t="shared" si="121"/>
        <v>0</v>
      </c>
      <c r="P753" s="339">
        <f t="shared" si="122"/>
        <v>0</v>
      </c>
      <c r="Q753" s="339">
        <f t="shared" si="123"/>
        <v>0</v>
      </c>
      <c r="R753" s="340">
        <f t="shared" si="124"/>
        <v>0</v>
      </c>
      <c r="S753" s="296">
        <f>IF('8. Wage Rate Penalty'!D753="s",0,IF(J753="N/A; Not eligible, do not fill in remaining columns---&gt;",0,IF(O753="Yes",0,(Q753*R753*'1. General Input'!$D$10))))</f>
        <v>0</v>
      </c>
      <c r="T753" s="269">
        <f>IF('8. Wage Rate Penalty'!D753="H",0,'8. Wage Rate Penalty'!Q753*'1. General Input'!$D$10/52)</f>
        <v>0</v>
      </c>
      <c r="U753" s="271">
        <f t="shared" si="120"/>
        <v>0</v>
      </c>
      <c r="AC753" s="277">
        <f t="shared" si="117"/>
        <v>0</v>
      </c>
    </row>
    <row r="754" spans="1:29" hidden="1" x14ac:dyDescent="0.25">
      <c r="A754" s="265">
        <f t="shared" si="119"/>
        <v>738</v>
      </c>
      <c r="B754" s="501"/>
      <c r="C754" s="502"/>
      <c r="D754" s="502"/>
      <c r="E754" s="507"/>
      <c r="F754" s="504"/>
      <c r="G754" s="505"/>
      <c r="H754" s="506"/>
      <c r="I754" s="494">
        <f t="shared" si="125"/>
        <v>0</v>
      </c>
      <c r="J754" s="335">
        <f t="shared" si="126"/>
        <v>0</v>
      </c>
      <c r="K754" s="507"/>
      <c r="L754" s="507"/>
      <c r="M754" s="337">
        <f t="shared" si="118"/>
        <v>0</v>
      </c>
      <c r="N754" s="507"/>
      <c r="O754" s="338">
        <f t="shared" si="121"/>
        <v>0</v>
      </c>
      <c r="P754" s="339">
        <f t="shared" si="122"/>
        <v>0</v>
      </c>
      <c r="Q754" s="339">
        <f t="shared" si="123"/>
        <v>0</v>
      </c>
      <c r="R754" s="340">
        <f t="shared" si="124"/>
        <v>0</v>
      </c>
      <c r="S754" s="296">
        <f>IF('8. Wage Rate Penalty'!D754="s",0,IF(J754="N/A; Not eligible, do not fill in remaining columns---&gt;",0,IF(O754="Yes",0,(Q754*R754*'1. General Input'!$D$10))))</f>
        <v>0</v>
      </c>
      <c r="T754" s="269">
        <f>IF('8. Wage Rate Penalty'!D754="H",0,'8. Wage Rate Penalty'!Q754*'1. General Input'!$D$10/52)</f>
        <v>0</v>
      </c>
      <c r="U754" s="271">
        <f t="shared" si="120"/>
        <v>0</v>
      </c>
      <c r="AC754" s="277">
        <f t="shared" si="117"/>
        <v>0</v>
      </c>
    </row>
    <row r="755" spans="1:29" hidden="1" x14ac:dyDescent="0.25">
      <c r="A755" s="265">
        <f t="shared" si="119"/>
        <v>739</v>
      </c>
      <c r="B755" s="501"/>
      <c r="C755" s="502"/>
      <c r="D755" s="502"/>
      <c r="E755" s="507"/>
      <c r="F755" s="504"/>
      <c r="G755" s="505"/>
      <c r="H755" s="506"/>
      <c r="I755" s="494">
        <f t="shared" si="125"/>
        <v>0</v>
      </c>
      <c r="J755" s="335">
        <f t="shared" si="126"/>
        <v>0</v>
      </c>
      <c r="K755" s="507"/>
      <c r="L755" s="507"/>
      <c r="M755" s="337">
        <f t="shared" si="118"/>
        <v>0</v>
      </c>
      <c r="N755" s="507"/>
      <c r="O755" s="338">
        <f t="shared" si="121"/>
        <v>0</v>
      </c>
      <c r="P755" s="339">
        <f t="shared" si="122"/>
        <v>0</v>
      </c>
      <c r="Q755" s="339">
        <f t="shared" si="123"/>
        <v>0</v>
      </c>
      <c r="R755" s="340">
        <f t="shared" si="124"/>
        <v>0</v>
      </c>
      <c r="S755" s="296">
        <f>IF('8. Wage Rate Penalty'!D755="s",0,IF(J755="N/A; Not eligible, do not fill in remaining columns---&gt;",0,IF(O755="Yes",0,(Q755*R755*'1. General Input'!$D$10))))</f>
        <v>0</v>
      </c>
      <c r="T755" s="269">
        <f>IF('8. Wage Rate Penalty'!D755="H",0,'8. Wage Rate Penalty'!Q755*'1. General Input'!$D$10/52)</f>
        <v>0</v>
      </c>
      <c r="U755" s="271">
        <f t="shared" si="120"/>
        <v>0</v>
      </c>
      <c r="AC755" s="277">
        <f t="shared" si="117"/>
        <v>0</v>
      </c>
    </row>
    <row r="756" spans="1:29" hidden="1" x14ac:dyDescent="0.25">
      <c r="A756" s="265">
        <f t="shared" si="119"/>
        <v>740</v>
      </c>
      <c r="B756" s="501"/>
      <c r="C756" s="502"/>
      <c r="D756" s="502"/>
      <c r="E756" s="507"/>
      <c r="F756" s="504"/>
      <c r="G756" s="505"/>
      <c r="H756" s="506"/>
      <c r="I756" s="494">
        <f t="shared" si="125"/>
        <v>0</v>
      </c>
      <c r="J756" s="335">
        <f t="shared" si="126"/>
        <v>0</v>
      </c>
      <c r="K756" s="507"/>
      <c r="L756" s="507"/>
      <c r="M756" s="337">
        <f t="shared" si="118"/>
        <v>0</v>
      </c>
      <c r="N756" s="507"/>
      <c r="O756" s="338">
        <f t="shared" si="121"/>
        <v>0</v>
      </c>
      <c r="P756" s="339">
        <f t="shared" si="122"/>
        <v>0</v>
      </c>
      <c r="Q756" s="339">
        <f t="shared" si="123"/>
        <v>0</v>
      </c>
      <c r="R756" s="340">
        <f t="shared" si="124"/>
        <v>0</v>
      </c>
      <c r="S756" s="296">
        <f>IF('8. Wage Rate Penalty'!D756="s",0,IF(J756="N/A; Not eligible, do not fill in remaining columns---&gt;",0,IF(O756="Yes",0,(Q756*R756*'1. General Input'!$D$10))))</f>
        <v>0</v>
      </c>
      <c r="T756" s="269">
        <f>IF('8. Wage Rate Penalty'!D756="H",0,'8. Wage Rate Penalty'!Q756*'1. General Input'!$D$10/52)</f>
        <v>0</v>
      </c>
      <c r="U756" s="271">
        <f t="shared" si="120"/>
        <v>0</v>
      </c>
      <c r="AC756" s="277">
        <f t="shared" si="117"/>
        <v>0</v>
      </c>
    </row>
    <row r="757" spans="1:29" hidden="1" x14ac:dyDescent="0.25">
      <c r="A757" s="265">
        <f t="shared" si="119"/>
        <v>741</v>
      </c>
      <c r="B757" s="501"/>
      <c r="C757" s="502"/>
      <c r="D757" s="502"/>
      <c r="E757" s="507"/>
      <c r="F757" s="504"/>
      <c r="G757" s="505"/>
      <c r="H757" s="506"/>
      <c r="I757" s="494">
        <f t="shared" si="125"/>
        <v>0</v>
      </c>
      <c r="J757" s="335">
        <f t="shared" si="126"/>
        <v>0</v>
      </c>
      <c r="K757" s="507"/>
      <c r="L757" s="507"/>
      <c r="M757" s="337">
        <f t="shared" si="118"/>
        <v>0</v>
      </c>
      <c r="N757" s="507"/>
      <c r="O757" s="338">
        <f t="shared" si="121"/>
        <v>0</v>
      </c>
      <c r="P757" s="339">
        <f t="shared" si="122"/>
        <v>0</v>
      </c>
      <c r="Q757" s="339">
        <f t="shared" si="123"/>
        <v>0</v>
      </c>
      <c r="R757" s="340">
        <f t="shared" si="124"/>
        <v>0</v>
      </c>
      <c r="S757" s="296">
        <f>IF('8. Wage Rate Penalty'!D757="s",0,IF(J757="N/A; Not eligible, do not fill in remaining columns---&gt;",0,IF(O757="Yes",0,(Q757*R757*'1. General Input'!$D$10))))</f>
        <v>0</v>
      </c>
      <c r="T757" s="269">
        <f>IF('8. Wage Rate Penalty'!D757="H",0,'8. Wage Rate Penalty'!Q757*'1. General Input'!$D$10/52)</f>
        <v>0</v>
      </c>
      <c r="U757" s="271">
        <f t="shared" si="120"/>
        <v>0</v>
      </c>
      <c r="AC757" s="277">
        <f t="shared" si="117"/>
        <v>0</v>
      </c>
    </row>
    <row r="758" spans="1:29" hidden="1" x14ac:dyDescent="0.25">
      <c r="A758" s="265">
        <f t="shared" si="119"/>
        <v>742</v>
      </c>
      <c r="B758" s="501"/>
      <c r="C758" s="502"/>
      <c r="D758" s="502"/>
      <c r="E758" s="507"/>
      <c r="F758" s="504"/>
      <c r="G758" s="505"/>
      <c r="H758" s="506"/>
      <c r="I758" s="494">
        <f t="shared" si="125"/>
        <v>0</v>
      </c>
      <c r="J758" s="335">
        <f t="shared" si="126"/>
        <v>0</v>
      </c>
      <c r="K758" s="507"/>
      <c r="L758" s="507"/>
      <c r="M758" s="337">
        <f t="shared" si="118"/>
        <v>0</v>
      </c>
      <c r="N758" s="507"/>
      <c r="O758" s="338">
        <f t="shared" si="121"/>
        <v>0</v>
      </c>
      <c r="P758" s="339">
        <f t="shared" si="122"/>
        <v>0</v>
      </c>
      <c r="Q758" s="339">
        <f t="shared" si="123"/>
        <v>0</v>
      </c>
      <c r="R758" s="340">
        <f t="shared" si="124"/>
        <v>0</v>
      </c>
      <c r="S758" s="296">
        <f>IF('8. Wage Rate Penalty'!D758="s",0,IF(J758="N/A; Not eligible, do not fill in remaining columns---&gt;",0,IF(O758="Yes",0,(Q758*R758*'1. General Input'!$D$10))))</f>
        <v>0</v>
      </c>
      <c r="T758" s="269">
        <f>IF('8. Wage Rate Penalty'!D758="H",0,'8. Wage Rate Penalty'!Q758*'1. General Input'!$D$10/52)</f>
        <v>0</v>
      </c>
      <c r="U758" s="271">
        <f t="shared" si="120"/>
        <v>0</v>
      </c>
      <c r="AC758" s="277">
        <f t="shared" si="117"/>
        <v>0</v>
      </c>
    </row>
    <row r="759" spans="1:29" hidden="1" x14ac:dyDescent="0.25">
      <c r="A759" s="265">
        <f t="shared" si="119"/>
        <v>743</v>
      </c>
      <c r="B759" s="501"/>
      <c r="C759" s="502"/>
      <c r="D759" s="502"/>
      <c r="E759" s="507"/>
      <c r="F759" s="504"/>
      <c r="G759" s="505"/>
      <c r="H759" s="506"/>
      <c r="I759" s="494">
        <f t="shared" si="125"/>
        <v>0</v>
      </c>
      <c r="J759" s="335">
        <f t="shared" si="126"/>
        <v>0</v>
      </c>
      <c r="K759" s="507"/>
      <c r="L759" s="507"/>
      <c r="M759" s="337">
        <f t="shared" si="118"/>
        <v>0</v>
      </c>
      <c r="N759" s="507"/>
      <c r="O759" s="338">
        <f t="shared" si="121"/>
        <v>0</v>
      </c>
      <c r="P759" s="339">
        <f t="shared" si="122"/>
        <v>0</v>
      </c>
      <c r="Q759" s="339">
        <f t="shared" si="123"/>
        <v>0</v>
      </c>
      <c r="R759" s="340">
        <f t="shared" si="124"/>
        <v>0</v>
      </c>
      <c r="S759" s="296">
        <f>IF('8. Wage Rate Penalty'!D759="s",0,IF(J759="N/A; Not eligible, do not fill in remaining columns---&gt;",0,IF(O759="Yes",0,(Q759*R759*'1. General Input'!$D$10))))</f>
        <v>0</v>
      </c>
      <c r="T759" s="269">
        <f>IF('8. Wage Rate Penalty'!D759="H",0,'8. Wage Rate Penalty'!Q759*'1. General Input'!$D$10/52)</f>
        <v>0</v>
      </c>
      <c r="U759" s="271">
        <f t="shared" si="120"/>
        <v>0</v>
      </c>
      <c r="AC759" s="277">
        <f t="shared" si="117"/>
        <v>0</v>
      </c>
    </row>
    <row r="760" spans="1:29" hidden="1" x14ac:dyDescent="0.25">
      <c r="A760" s="265">
        <f t="shared" si="119"/>
        <v>744</v>
      </c>
      <c r="B760" s="501"/>
      <c r="C760" s="502"/>
      <c r="D760" s="502"/>
      <c r="E760" s="507"/>
      <c r="F760" s="504"/>
      <c r="G760" s="505"/>
      <c r="H760" s="506"/>
      <c r="I760" s="494">
        <f t="shared" si="125"/>
        <v>0</v>
      </c>
      <c r="J760" s="335">
        <f t="shared" si="126"/>
        <v>0</v>
      </c>
      <c r="K760" s="507"/>
      <c r="L760" s="507"/>
      <c r="M760" s="337">
        <f t="shared" si="118"/>
        <v>0</v>
      </c>
      <c r="N760" s="507"/>
      <c r="O760" s="338">
        <f t="shared" si="121"/>
        <v>0</v>
      </c>
      <c r="P760" s="339">
        <f t="shared" si="122"/>
        <v>0</v>
      </c>
      <c r="Q760" s="339">
        <f t="shared" si="123"/>
        <v>0</v>
      </c>
      <c r="R760" s="340">
        <f t="shared" si="124"/>
        <v>0</v>
      </c>
      <c r="S760" s="296">
        <f>IF('8. Wage Rate Penalty'!D760="s",0,IF(J760="N/A; Not eligible, do not fill in remaining columns---&gt;",0,IF(O760="Yes",0,(Q760*R760*'1. General Input'!$D$10))))</f>
        <v>0</v>
      </c>
      <c r="T760" s="269">
        <f>IF('8. Wage Rate Penalty'!D760="H",0,'8. Wage Rate Penalty'!Q760*'1. General Input'!$D$10/52)</f>
        <v>0</v>
      </c>
      <c r="U760" s="271">
        <f t="shared" si="120"/>
        <v>0</v>
      </c>
      <c r="AC760" s="277">
        <f t="shared" si="117"/>
        <v>0</v>
      </c>
    </row>
    <row r="761" spans="1:29" hidden="1" x14ac:dyDescent="0.25">
      <c r="A761" s="265">
        <f t="shared" si="119"/>
        <v>745</v>
      </c>
      <c r="B761" s="501"/>
      <c r="C761" s="502"/>
      <c r="D761" s="502"/>
      <c r="E761" s="507"/>
      <c r="F761" s="504"/>
      <c r="G761" s="505"/>
      <c r="H761" s="506"/>
      <c r="I761" s="494">
        <f t="shared" si="125"/>
        <v>0</v>
      </c>
      <c r="J761" s="335">
        <f t="shared" si="126"/>
        <v>0</v>
      </c>
      <c r="K761" s="507"/>
      <c r="L761" s="507"/>
      <c r="M761" s="337">
        <f t="shared" si="118"/>
        <v>0</v>
      </c>
      <c r="N761" s="507"/>
      <c r="O761" s="338">
        <f t="shared" si="121"/>
        <v>0</v>
      </c>
      <c r="P761" s="339">
        <f t="shared" si="122"/>
        <v>0</v>
      </c>
      <c r="Q761" s="339">
        <f t="shared" si="123"/>
        <v>0</v>
      </c>
      <c r="R761" s="340">
        <f t="shared" si="124"/>
        <v>0</v>
      </c>
      <c r="S761" s="296">
        <f>IF('8. Wage Rate Penalty'!D761="s",0,IF(J761="N/A; Not eligible, do not fill in remaining columns---&gt;",0,IF(O761="Yes",0,(Q761*R761*'1. General Input'!$D$10))))</f>
        <v>0</v>
      </c>
      <c r="T761" s="269">
        <f>IF('8. Wage Rate Penalty'!D761="H",0,'8. Wage Rate Penalty'!Q761*'1. General Input'!$D$10/52)</f>
        <v>0</v>
      </c>
      <c r="U761" s="271">
        <f t="shared" si="120"/>
        <v>0</v>
      </c>
      <c r="AC761" s="277">
        <f t="shared" si="117"/>
        <v>0</v>
      </c>
    </row>
    <row r="762" spans="1:29" hidden="1" x14ac:dyDescent="0.25">
      <c r="A762" s="265">
        <f t="shared" si="119"/>
        <v>746</v>
      </c>
      <c r="B762" s="501"/>
      <c r="C762" s="502"/>
      <c r="D762" s="502"/>
      <c r="E762" s="507"/>
      <c r="F762" s="504"/>
      <c r="G762" s="505"/>
      <c r="H762" s="506"/>
      <c r="I762" s="494">
        <f t="shared" si="125"/>
        <v>0</v>
      </c>
      <c r="J762" s="335">
        <f t="shared" si="126"/>
        <v>0</v>
      </c>
      <c r="K762" s="507"/>
      <c r="L762" s="507"/>
      <c r="M762" s="337">
        <f t="shared" si="118"/>
        <v>0</v>
      </c>
      <c r="N762" s="507"/>
      <c r="O762" s="338">
        <f t="shared" si="121"/>
        <v>0</v>
      </c>
      <c r="P762" s="339">
        <f t="shared" si="122"/>
        <v>0</v>
      </c>
      <c r="Q762" s="339">
        <f t="shared" si="123"/>
        <v>0</v>
      </c>
      <c r="R762" s="340">
        <f t="shared" si="124"/>
        <v>0</v>
      </c>
      <c r="S762" s="296">
        <f>IF('8. Wage Rate Penalty'!D762="s",0,IF(J762="N/A; Not eligible, do not fill in remaining columns---&gt;",0,IF(O762="Yes",0,(Q762*R762*'1. General Input'!$D$10))))</f>
        <v>0</v>
      </c>
      <c r="T762" s="269">
        <f>IF('8. Wage Rate Penalty'!D762="H",0,'8. Wage Rate Penalty'!Q762*'1. General Input'!$D$10/52)</f>
        <v>0</v>
      </c>
      <c r="U762" s="271">
        <f t="shared" si="120"/>
        <v>0</v>
      </c>
      <c r="AC762" s="277">
        <f t="shared" si="117"/>
        <v>0</v>
      </c>
    </row>
    <row r="763" spans="1:29" hidden="1" x14ac:dyDescent="0.25">
      <c r="A763" s="265">
        <f t="shared" si="119"/>
        <v>747</v>
      </c>
      <c r="B763" s="501"/>
      <c r="C763" s="502"/>
      <c r="D763" s="502"/>
      <c r="E763" s="507"/>
      <c r="F763" s="504"/>
      <c r="G763" s="505"/>
      <c r="H763" s="506"/>
      <c r="I763" s="494">
        <f t="shared" si="125"/>
        <v>0</v>
      </c>
      <c r="J763" s="335">
        <f t="shared" si="126"/>
        <v>0</v>
      </c>
      <c r="K763" s="507"/>
      <c r="L763" s="507"/>
      <c r="M763" s="337">
        <f t="shared" si="118"/>
        <v>0</v>
      </c>
      <c r="N763" s="507"/>
      <c r="O763" s="338">
        <f t="shared" si="121"/>
        <v>0</v>
      </c>
      <c r="P763" s="339">
        <f t="shared" si="122"/>
        <v>0</v>
      </c>
      <c r="Q763" s="339">
        <f t="shared" si="123"/>
        <v>0</v>
      </c>
      <c r="R763" s="340">
        <f t="shared" si="124"/>
        <v>0</v>
      </c>
      <c r="S763" s="296">
        <f>IF('8. Wage Rate Penalty'!D763="s",0,IF(J763="N/A; Not eligible, do not fill in remaining columns---&gt;",0,IF(O763="Yes",0,(Q763*R763*'1. General Input'!$D$10))))</f>
        <v>0</v>
      </c>
      <c r="T763" s="269">
        <f>IF('8. Wage Rate Penalty'!D763="H",0,'8. Wage Rate Penalty'!Q763*'1. General Input'!$D$10/52)</f>
        <v>0</v>
      </c>
      <c r="U763" s="271">
        <f t="shared" si="120"/>
        <v>0</v>
      </c>
      <c r="AC763" s="277">
        <f t="shared" si="117"/>
        <v>0</v>
      </c>
    </row>
    <row r="764" spans="1:29" hidden="1" x14ac:dyDescent="0.25">
      <c r="A764" s="265">
        <f t="shared" si="119"/>
        <v>748</v>
      </c>
      <c r="B764" s="501"/>
      <c r="C764" s="502"/>
      <c r="D764" s="502"/>
      <c r="E764" s="507"/>
      <c r="F764" s="504"/>
      <c r="G764" s="505"/>
      <c r="H764" s="506"/>
      <c r="I764" s="494">
        <f t="shared" si="125"/>
        <v>0</v>
      </c>
      <c r="J764" s="335">
        <f t="shared" si="126"/>
        <v>0</v>
      </c>
      <c r="K764" s="507"/>
      <c r="L764" s="507"/>
      <c r="M764" s="337">
        <f t="shared" si="118"/>
        <v>0</v>
      </c>
      <c r="N764" s="507"/>
      <c r="O764" s="338">
        <f t="shared" si="121"/>
        <v>0</v>
      </c>
      <c r="P764" s="339">
        <f t="shared" si="122"/>
        <v>0</v>
      </c>
      <c r="Q764" s="339">
        <f t="shared" si="123"/>
        <v>0</v>
      </c>
      <c r="R764" s="340">
        <f t="shared" si="124"/>
        <v>0</v>
      </c>
      <c r="S764" s="296">
        <f>IF('8. Wage Rate Penalty'!D764="s",0,IF(J764="N/A; Not eligible, do not fill in remaining columns---&gt;",0,IF(O764="Yes",0,(Q764*R764*'1. General Input'!$D$10))))</f>
        <v>0</v>
      </c>
      <c r="T764" s="269">
        <f>IF('8. Wage Rate Penalty'!D764="H",0,'8. Wage Rate Penalty'!Q764*'1. General Input'!$D$10/52)</f>
        <v>0</v>
      </c>
      <c r="U764" s="271">
        <f t="shared" si="120"/>
        <v>0</v>
      </c>
      <c r="AC764" s="277">
        <f t="shared" si="117"/>
        <v>0</v>
      </c>
    </row>
    <row r="765" spans="1:29" hidden="1" x14ac:dyDescent="0.25">
      <c r="A765" s="265">
        <f t="shared" si="119"/>
        <v>749</v>
      </c>
      <c r="B765" s="501"/>
      <c r="C765" s="502"/>
      <c r="D765" s="502"/>
      <c r="E765" s="507"/>
      <c r="F765" s="504"/>
      <c r="G765" s="505"/>
      <c r="H765" s="506"/>
      <c r="I765" s="494">
        <f t="shared" si="125"/>
        <v>0</v>
      </c>
      <c r="J765" s="335">
        <f t="shared" si="126"/>
        <v>0</v>
      </c>
      <c r="K765" s="507"/>
      <c r="L765" s="507"/>
      <c r="M765" s="337">
        <f t="shared" si="118"/>
        <v>0</v>
      </c>
      <c r="N765" s="507"/>
      <c r="O765" s="338">
        <f t="shared" si="121"/>
        <v>0</v>
      </c>
      <c r="P765" s="339">
        <f t="shared" si="122"/>
        <v>0</v>
      </c>
      <c r="Q765" s="339">
        <f t="shared" si="123"/>
        <v>0</v>
      </c>
      <c r="R765" s="340">
        <f t="shared" si="124"/>
        <v>0</v>
      </c>
      <c r="S765" s="296">
        <f>IF('8. Wage Rate Penalty'!D765="s",0,IF(J765="N/A; Not eligible, do not fill in remaining columns---&gt;",0,IF(O765="Yes",0,(Q765*R765*'1. General Input'!$D$10))))</f>
        <v>0</v>
      </c>
      <c r="T765" s="269">
        <f>IF('8. Wage Rate Penalty'!D765="H",0,'8. Wage Rate Penalty'!Q765*'1. General Input'!$D$10/52)</f>
        <v>0</v>
      </c>
      <c r="U765" s="271">
        <f t="shared" si="120"/>
        <v>0</v>
      </c>
      <c r="AC765" s="277">
        <f t="shared" si="117"/>
        <v>0</v>
      </c>
    </row>
    <row r="766" spans="1:29" hidden="1" x14ac:dyDescent="0.25">
      <c r="A766" s="265">
        <f t="shared" si="119"/>
        <v>750</v>
      </c>
      <c r="B766" s="501"/>
      <c r="C766" s="502"/>
      <c r="D766" s="502"/>
      <c r="E766" s="507"/>
      <c r="F766" s="504"/>
      <c r="G766" s="505"/>
      <c r="H766" s="506"/>
      <c r="I766" s="494">
        <f t="shared" si="125"/>
        <v>0</v>
      </c>
      <c r="J766" s="335">
        <f t="shared" si="126"/>
        <v>0</v>
      </c>
      <c r="K766" s="507"/>
      <c r="L766" s="507"/>
      <c r="M766" s="337">
        <f t="shared" si="118"/>
        <v>0</v>
      </c>
      <c r="N766" s="507"/>
      <c r="O766" s="338">
        <f t="shared" si="121"/>
        <v>0</v>
      </c>
      <c r="P766" s="339">
        <f t="shared" si="122"/>
        <v>0</v>
      </c>
      <c r="Q766" s="339">
        <f t="shared" si="123"/>
        <v>0</v>
      </c>
      <c r="R766" s="340">
        <f t="shared" si="124"/>
        <v>0</v>
      </c>
      <c r="S766" s="296">
        <f>IF('8. Wage Rate Penalty'!D766="s",0,IF(J766="N/A; Not eligible, do not fill in remaining columns---&gt;",0,IF(O766="Yes",0,(Q766*R766*'1. General Input'!$D$10))))</f>
        <v>0</v>
      </c>
      <c r="T766" s="269">
        <f>IF('8. Wage Rate Penalty'!D766="H",0,'8. Wage Rate Penalty'!Q766*'1. General Input'!$D$10/52)</f>
        <v>0</v>
      </c>
      <c r="U766" s="271">
        <f t="shared" si="120"/>
        <v>0</v>
      </c>
      <c r="AC766" s="277">
        <f t="shared" si="117"/>
        <v>0</v>
      </c>
    </row>
    <row r="767" spans="1:29" hidden="1" x14ac:dyDescent="0.25">
      <c r="A767" s="265">
        <f t="shared" si="119"/>
        <v>751</v>
      </c>
      <c r="B767" s="501"/>
      <c r="C767" s="502"/>
      <c r="D767" s="502"/>
      <c r="E767" s="507"/>
      <c r="F767" s="504"/>
      <c r="G767" s="505"/>
      <c r="H767" s="506"/>
      <c r="I767" s="494">
        <f t="shared" si="125"/>
        <v>0</v>
      </c>
      <c r="J767" s="335">
        <f t="shared" si="126"/>
        <v>0</v>
      </c>
      <c r="K767" s="507"/>
      <c r="L767" s="507"/>
      <c r="M767" s="337">
        <f t="shared" si="118"/>
        <v>0</v>
      </c>
      <c r="N767" s="507"/>
      <c r="O767" s="338">
        <f t="shared" si="121"/>
        <v>0</v>
      </c>
      <c r="P767" s="339">
        <f t="shared" si="122"/>
        <v>0</v>
      </c>
      <c r="Q767" s="339">
        <f t="shared" si="123"/>
        <v>0</v>
      </c>
      <c r="R767" s="340">
        <f t="shared" si="124"/>
        <v>0</v>
      </c>
      <c r="S767" s="296">
        <f>IF('8. Wage Rate Penalty'!D767="s",0,IF(J767="N/A; Not eligible, do not fill in remaining columns---&gt;",0,IF(O767="Yes",0,(Q767*R767*'1. General Input'!$D$10))))</f>
        <v>0</v>
      </c>
      <c r="T767" s="269">
        <f>IF('8. Wage Rate Penalty'!D767="H",0,'8. Wage Rate Penalty'!Q767*'1. General Input'!$D$10/52)</f>
        <v>0</v>
      </c>
      <c r="U767" s="271">
        <f t="shared" si="120"/>
        <v>0</v>
      </c>
      <c r="AC767" s="277">
        <f t="shared" si="117"/>
        <v>0</v>
      </c>
    </row>
    <row r="768" spans="1:29" hidden="1" x14ac:dyDescent="0.25">
      <c r="A768" s="265">
        <f t="shared" si="119"/>
        <v>752</v>
      </c>
      <c r="B768" s="501"/>
      <c r="C768" s="502"/>
      <c r="D768" s="502"/>
      <c r="E768" s="507"/>
      <c r="F768" s="504"/>
      <c r="G768" s="505"/>
      <c r="H768" s="506"/>
      <c r="I768" s="494">
        <f t="shared" si="125"/>
        <v>0</v>
      </c>
      <c r="J768" s="335">
        <f t="shared" si="126"/>
        <v>0</v>
      </c>
      <c r="K768" s="507"/>
      <c r="L768" s="507"/>
      <c r="M768" s="337">
        <f t="shared" si="118"/>
        <v>0</v>
      </c>
      <c r="N768" s="507"/>
      <c r="O768" s="338">
        <f t="shared" si="121"/>
        <v>0</v>
      </c>
      <c r="P768" s="339">
        <f t="shared" si="122"/>
        <v>0</v>
      </c>
      <c r="Q768" s="339">
        <f t="shared" si="123"/>
        <v>0</v>
      </c>
      <c r="R768" s="340">
        <f t="shared" si="124"/>
        <v>0</v>
      </c>
      <c r="S768" s="296">
        <f>IF('8. Wage Rate Penalty'!D768="s",0,IF(J768="N/A; Not eligible, do not fill in remaining columns---&gt;",0,IF(O768="Yes",0,(Q768*R768*'1. General Input'!$D$10))))</f>
        <v>0</v>
      </c>
      <c r="T768" s="269">
        <f>IF('8. Wage Rate Penalty'!D768="H",0,'8. Wage Rate Penalty'!Q768*'1. General Input'!$D$10/52)</f>
        <v>0</v>
      </c>
      <c r="U768" s="271">
        <f t="shared" si="120"/>
        <v>0</v>
      </c>
      <c r="AC768" s="277">
        <f t="shared" si="117"/>
        <v>0</v>
      </c>
    </row>
    <row r="769" spans="1:29" hidden="1" x14ac:dyDescent="0.25">
      <c r="A769" s="265">
        <f t="shared" si="119"/>
        <v>753</v>
      </c>
      <c r="B769" s="501"/>
      <c r="C769" s="502"/>
      <c r="D769" s="502"/>
      <c r="E769" s="507"/>
      <c r="F769" s="504"/>
      <c r="G769" s="505"/>
      <c r="H769" s="506"/>
      <c r="I769" s="494">
        <f t="shared" si="125"/>
        <v>0</v>
      </c>
      <c r="J769" s="335">
        <f t="shared" si="126"/>
        <v>0</v>
      </c>
      <c r="K769" s="507"/>
      <c r="L769" s="507"/>
      <c r="M769" s="337">
        <f t="shared" si="118"/>
        <v>0</v>
      </c>
      <c r="N769" s="507"/>
      <c r="O769" s="338">
        <f t="shared" si="121"/>
        <v>0</v>
      </c>
      <c r="P769" s="339">
        <f t="shared" si="122"/>
        <v>0</v>
      </c>
      <c r="Q769" s="339">
        <f t="shared" si="123"/>
        <v>0</v>
      </c>
      <c r="R769" s="340">
        <f t="shared" si="124"/>
        <v>0</v>
      </c>
      <c r="S769" s="296">
        <f>IF('8. Wage Rate Penalty'!D769="s",0,IF(J769="N/A; Not eligible, do not fill in remaining columns---&gt;",0,IF(O769="Yes",0,(Q769*R769*'1. General Input'!$D$10))))</f>
        <v>0</v>
      </c>
      <c r="T769" s="269">
        <f>IF('8. Wage Rate Penalty'!D769="H",0,'8. Wage Rate Penalty'!Q769*'1. General Input'!$D$10/52)</f>
        <v>0</v>
      </c>
      <c r="U769" s="271">
        <f t="shared" si="120"/>
        <v>0</v>
      </c>
      <c r="AC769" s="277">
        <f t="shared" si="117"/>
        <v>0</v>
      </c>
    </row>
    <row r="770" spans="1:29" hidden="1" x14ac:dyDescent="0.25">
      <c r="A770" s="265">
        <f t="shared" si="119"/>
        <v>754</v>
      </c>
      <c r="B770" s="501"/>
      <c r="C770" s="502"/>
      <c r="D770" s="502"/>
      <c r="E770" s="507"/>
      <c r="F770" s="504"/>
      <c r="G770" s="505"/>
      <c r="H770" s="506"/>
      <c r="I770" s="494">
        <f t="shared" si="125"/>
        <v>0</v>
      </c>
      <c r="J770" s="335">
        <f t="shared" si="126"/>
        <v>0</v>
      </c>
      <c r="K770" s="507"/>
      <c r="L770" s="507"/>
      <c r="M770" s="337">
        <f t="shared" si="118"/>
        <v>0</v>
      </c>
      <c r="N770" s="507"/>
      <c r="O770" s="338">
        <f t="shared" si="121"/>
        <v>0</v>
      </c>
      <c r="P770" s="339">
        <f t="shared" si="122"/>
        <v>0</v>
      </c>
      <c r="Q770" s="339">
        <f t="shared" si="123"/>
        <v>0</v>
      </c>
      <c r="R770" s="340">
        <f t="shared" si="124"/>
        <v>0</v>
      </c>
      <c r="S770" s="296">
        <f>IF('8. Wage Rate Penalty'!D770="s",0,IF(J770="N/A; Not eligible, do not fill in remaining columns---&gt;",0,IF(O770="Yes",0,(Q770*R770*'1. General Input'!$D$10))))</f>
        <v>0</v>
      </c>
      <c r="T770" s="269">
        <f>IF('8. Wage Rate Penalty'!D770="H",0,'8. Wage Rate Penalty'!Q770*'1. General Input'!$D$10/52)</f>
        <v>0</v>
      </c>
      <c r="U770" s="271">
        <f t="shared" si="120"/>
        <v>0</v>
      </c>
      <c r="AC770" s="277">
        <f t="shared" si="117"/>
        <v>0</v>
      </c>
    </row>
    <row r="771" spans="1:29" hidden="1" x14ac:dyDescent="0.25">
      <c r="A771" s="265">
        <f t="shared" si="119"/>
        <v>755</v>
      </c>
      <c r="B771" s="501"/>
      <c r="C771" s="502"/>
      <c r="D771" s="502"/>
      <c r="E771" s="507"/>
      <c r="F771" s="504"/>
      <c r="G771" s="505"/>
      <c r="H771" s="506"/>
      <c r="I771" s="494">
        <f t="shared" si="125"/>
        <v>0</v>
      </c>
      <c r="J771" s="335">
        <f t="shared" si="126"/>
        <v>0</v>
      </c>
      <c r="K771" s="507"/>
      <c r="L771" s="507"/>
      <c r="M771" s="337">
        <f t="shared" si="118"/>
        <v>0</v>
      </c>
      <c r="N771" s="507"/>
      <c r="O771" s="338">
        <f t="shared" si="121"/>
        <v>0</v>
      </c>
      <c r="P771" s="339">
        <f t="shared" si="122"/>
        <v>0</v>
      </c>
      <c r="Q771" s="339">
        <f t="shared" si="123"/>
        <v>0</v>
      </c>
      <c r="R771" s="340">
        <f t="shared" si="124"/>
        <v>0</v>
      </c>
      <c r="S771" s="296">
        <f>IF('8. Wage Rate Penalty'!D771="s",0,IF(J771="N/A; Not eligible, do not fill in remaining columns---&gt;",0,IF(O771="Yes",0,(Q771*R771*'1. General Input'!$D$10))))</f>
        <v>0</v>
      </c>
      <c r="T771" s="269">
        <f>IF('8. Wage Rate Penalty'!D771="H",0,'8. Wage Rate Penalty'!Q771*'1. General Input'!$D$10/52)</f>
        <v>0</v>
      </c>
      <c r="U771" s="271">
        <f t="shared" si="120"/>
        <v>0</v>
      </c>
      <c r="AC771" s="277">
        <f t="shared" si="117"/>
        <v>0</v>
      </c>
    </row>
    <row r="772" spans="1:29" hidden="1" x14ac:dyDescent="0.25">
      <c r="A772" s="265">
        <f t="shared" si="119"/>
        <v>756</v>
      </c>
      <c r="B772" s="501"/>
      <c r="C772" s="502"/>
      <c r="D772" s="502"/>
      <c r="E772" s="507"/>
      <c r="F772" s="504"/>
      <c r="G772" s="505"/>
      <c r="H772" s="506"/>
      <c r="I772" s="494">
        <f t="shared" si="125"/>
        <v>0</v>
      </c>
      <c r="J772" s="335">
        <f t="shared" si="126"/>
        <v>0</v>
      </c>
      <c r="K772" s="507"/>
      <c r="L772" s="507"/>
      <c r="M772" s="337">
        <f t="shared" si="118"/>
        <v>0</v>
      </c>
      <c r="N772" s="507"/>
      <c r="O772" s="338">
        <f t="shared" si="121"/>
        <v>0</v>
      </c>
      <c r="P772" s="339">
        <f t="shared" si="122"/>
        <v>0</v>
      </c>
      <c r="Q772" s="339">
        <f t="shared" si="123"/>
        <v>0</v>
      </c>
      <c r="R772" s="340">
        <f t="shared" si="124"/>
        <v>0</v>
      </c>
      <c r="S772" s="296">
        <f>IF('8. Wage Rate Penalty'!D772="s",0,IF(J772="N/A; Not eligible, do not fill in remaining columns---&gt;",0,IF(O772="Yes",0,(Q772*R772*'1. General Input'!$D$10))))</f>
        <v>0</v>
      </c>
      <c r="T772" s="269">
        <f>IF('8. Wage Rate Penalty'!D772="H",0,'8. Wage Rate Penalty'!Q772*'1. General Input'!$D$10/52)</f>
        <v>0</v>
      </c>
      <c r="U772" s="271">
        <f t="shared" si="120"/>
        <v>0</v>
      </c>
      <c r="AC772" s="277">
        <f t="shared" si="117"/>
        <v>0</v>
      </c>
    </row>
    <row r="773" spans="1:29" hidden="1" x14ac:dyDescent="0.25">
      <c r="A773" s="265">
        <f t="shared" si="119"/>
        <v>757</v>
      </c>
      <c r="B773" s="501"/>
      <c r="C773" s="502"/>
      <c r="D773" s="502"/>
      <c r="E773" s="507"/>
      <c r="F773" s="504"/>
      <c r="G773" s="505"/>
      <c r="H773" s="506"/>
      <c r="I773" s="494">
        <f t="shared" si="125"/>
        <v>0</v>
      </c>
      <c r="J773" s="335">
        <f t="shared" si="126"/>
        <v>0</v>
      </c>
      <c r="K773" s="507"/>
      <c r="L773" s="507"/>
      <c r="M773" s="337">
        <f t="shared" si="118"/>
        <v>0</v>
      </c>
      <c r="N773" s="507"/>
      <c r="O773" s="338">
        <f t="shared" si="121"/>
        <v>0</v>
      </c>
      <c r="P773" s="339">
        <f t="shared" si="122"/>
        <v>0</v>
      </c>
      <c r="Q773" s="339">
        <f t="shared" si="123"/>
        <v>0</v>
      </c>
      <c r="R773" s="340">
        <f t="shared" si="124"/>
        <v>0</v>
      </c>
      <c r="S773" s="296">
        <f>IF('8. Wage Rate Penalty'!D773="s",0,IF(J773="N/A; Not eligible, do not fill in remaining columns---&gt;",0,IF(O773="Yes",0,(Q773*R773*'1. General Input'!$D$10))))</f>
        <v>0</v>
      </c>
      <c r="T773" s="269">
        <f>IF('8. Wage Rate Penalty'!D773="H",0,'8. Wage Rate Penalty'!Q773*'1. General Input'!$D$10/52)</f>
        <v>0</v>
      </c>
      <c r="U773" s="271">
        <f t="shared" si="120"/>
        <v>0</v>
      </c>
      <c r="AC773" s="277">
        <f t="shared" si="117"/>
        <v>0</v>
      </c>
    </row>
    <row r="774" spans="1:29" hidden="1" x14ac:dyDescent="0.25">
      <c r="A774" s="265">
        <f t="shared" si="119"/>
        <v>758</v>
      </c>
      <c r="B774" s="501"/>
      <c r="C774" s="502"/>
      <c r="D774" s="502"/>
      <c r="E774" s="507"/>
      <c r="F774" s="504"/>
      <c r="G774" s="505"/>
      <c r="H774" s="506"/>
      <c r="I774" s="494">
        <f t="shared" si="125"/>
        <v>0</v>
      </c>
      <c r="J774" s="335">
        <f t="shared" si="126"/>
        <v>0</v>
      </c>
      <c r="K774" s="507"/>
      <c r="L774" s="507"/>
      <c r="M774" s="337">
        <f t="shared" si="118"/>
        <v>0</v>
      </c>
      <c r="N774" s="507"/>
      <c r="O774" s="338">
        <f t="shared" si="121"/>
        <v>0</v>
      </c>
      <c r="P774" s="339">
        <f t="shared" si="122"/>
        <v>0</v>
      </c>
      <c r="Q774" s="339">
        <f t="shared" si="123"/>
        <v>0</v>
      </c>
      <c r="R774" s="340">
        <f t="shared" si="124"/>
        <v>0</v>
      </c>
      <c r="S774" s="296">
        <f>IF('8. Wage Rate Penalty'!D774="s",0,IF(J774="N/A; Not eligible, do not fill in remaining columns---&gt;",0,IF(O774="Yes",0,(Q774*R774*'1. General Input'!$D$10))))</f>
        <v>0</v>
      </c>
      <c r="T774" s="269">
        <f>IF('8. Wage Rate Penalty'!D774="H",0,'8. Wage Rate Penalty'!Q774*'1. General Input'!$D$10/52)</f>
        <v>0</v>
      </c>
      <c r="U774" s="271">
        <f t="shared" si="120"/>
        <v>0</v>
      </c>
      <c r="AC774" s="277">
        <f t="shared" si="117"/>
        <v>0</v>
      </c>
    </row>
    <row r="775" spans="1:29" hidden="1" x14ac:dyDescent="0.25">
      <c r="A775" s="265">
        <f t="shared" si="119"/>
        <v>759</v>
      </c>
      <c r="B775" s="501"/>
      <c r="C775" s="502"/>
      <c r="D775" s="502"/>
      <c r="E775" s="507"/>
      <c r="F775" s="504"/>
      <c r="G775" s="505"/>
      <c r="H775" s="506"/>
      <c r="I775" s="494">
        <f t="shared" si="125"/>
        <v>0</v>
      </c>
      <c r="J775" s="335">
        <f t="shared" si="126"/>
        <v>0</v>
      </c>
      <c r="K775" s="507"/>
      <c r="L775" s="507"/>
      <c r="M775" s="337">
        <f t="shared" si="118"/>
        <v>0</v>
      </c>
      <c r="N775" s="507"/>
      <c r="O775" s="338">
        <f t="shared" si="121"/>
        <v>0</v>
      </c>
      <c r="P775" s="339">
        <f t="shared" si="122"/>
        <v>0</v>
      </c>
      <c r="Q775" s="339">
        <f t="shared" si="123"/>
        <v>0</v>
      </c>
      <c r="R775" s="340">
        <f t="shared" si="124"/>
        <v>0</v>
      </c>
      <c r="S775" s="296">
        <f>IF('8. Wage Rate Penalty'!D775="s",0,IF(J775="N/A; Not eligible, do not fill in remaining columns---&gt;",0,IF(O775="Yes",0,(Q775*R775*'1. General Input'!$D$10))))</f>
        <v>0</v>
      </c>
      <c r="T775" s="269">
        <f>IF('8. Wage Rate Penalty'!D775="H",0,'8. Wage Rate Penalty'!Q775*'1. General Input'!$D$10/52)</f>
        <v>0</v>
      </c>
      <c r="U775" s="271">
        <f t="shared" si="120"/>
        <v>0</v>
      </c>
      <c r="AC775" s="277">
        <f t="shared" si="117"/>
        <v>0</v>
      </c>
    </row>
    <row r="776" spans="1:29" hidden="1" x14ac:dyDescent="0.25">
      <c r="A776" s="265">
        <f t="shared" si="119"/>
        <v>760</v>
      </c>
      <c r="B776" s="501"/>
      <c r="C776" s="502"/>
      <c r="D776" s="502"/>
      <c r="E776" s="507"/>
      <c r="F776" s="504"/>
      <c r="G776" s="505"/>
      <c r="H776" s="506"/>
      <c r="I776" s="494">
        <f t="shared" si="125"/>
        <v>0</v>
      </c>
      <c r="J776" s="335">
        <f t="shared" si="126"/>
        <v>0</v>
      </c>
      <c r="K776" s="507"/>
      <c r="L776" s="507"/>
      <c r="M776" s="337">
        <f t="shared" si="118"/>
        <v>0</v>
      </c>
      <c r="N776" s="507"/>
      <c r="O776" s="338">
        <f t="shared" si="121"/>
        <v>0</v>
      </c>
      <c r="P776" s="339">
        <f t="shared" si="122"/>
        <v>0</v>
      </c>
      <c r="Q776" s="339">
        <f t="shared" si="123"/>
        <v>0</v>
      </c>
      <c r="R776" s="340">
        <f t="shared" si="124"/>
        <v>0</v>
      </c>
      <c r="S776" s="296">
        <f>IF('8. Wage Rate Penalty'!D776="s",0,IF(J776="N/A; Not eligible, do not fill in remaining columns---&gt;",0,IF(O776="Yes",0,(Q776*R776*'1. General Input'!$D$10))))</f>
        <v>0</v>
      </c>
      <c r="T776" s="269">
        <f>IF('8. Wage Rate Penalty'!D776="H",0,'8. Wage Rate Penalty'!Q776*'1. General Input'!$D$10/52)</f>
        <v>0</v>
      </c>
      <c r="U776" s="271">
        <f t="shared" si="120"/>
        <v>0</v>
      </c>
      <c r="AC776" s="277">
        <f t="shared" si="117"/>
        <v>0</v>
      </c>
    </row>
    <row r="777" spans="1:29" hidden="1" x14ac:dyDescent="0.25">
      <c r="A777" s="265">
        <f t="shared" si="119"/>
        <v>761</v>
      </c>
      <c r="B777" s="501"/>
      <c r="C777" s="502"/>
      <c r="D777" s="502"/>
      <c r="E777" s="507"/>
      <c r="F777" s="504"/>
      <c r="G777" s="505"/>
      <c r="H777" s="506"/>
      <c r="I777" s="494">
        <f t="shared" si="125"/>
        <v>0</v>
      </c>
      <c r="J777" s="335">
        <f t="shared" si="126"/>
        <v>0</v>
      </c>
      <c r="K777" s="507"/>
      <c r="L777" s="507"/>
      <c r="M777" s="337">
        <f t="shared" si="118"/>
        <v>0</v>
      </c>
      <c r="N777" s="507"/>
      <c r="O777" s="338">
        <f t="shared" si="121"/>
        <v>0</v>
      </c>
      <c r="P777" s="339">
        <f t="shared" si="122"/>
        <v>0</v>
      </c>
      <c r="Q777" s="339">
        <f t="shared" si="123"/>
        <v>0</v>
      </c>
      <c r="R777" s="340">
        <f t="shared" si="124"/>
        <v>0</v>
      </c>
      <c r="S777" s="296">
        <f>IF('8. Wage Rate Penalty'!D777="s",0,IF(J777="N/A; Not eligible, do not fill in remaining columns---&gt;",0,IF(O777="Yes",0,(Q777*R777*'1. General Input'!$D$10))))</f>
        <v>0</v>
      </c>
      <c r="T777" s="269">
        <f>IF('8. Wage Rate Penalty'!D777="H",0,'8. Wage Rate Penalty'!Q777*'1. General Input'!$D$10/52)</f>
        <v>0</v>
      </c>
      <c r="U777" s="271">
        <f t="shared" si="120"/>
        <v>0</v>
      </c>
      <c r="AC777" s="277">
        <f t="shared" si="117"/>
        <v>0</v>
      </c>
    </row>
    <row r="778" spans="1:29" hidden="1" x14ac:dyDescent="0.25">
      <c r="A778" s="265">
        <f t="shared" si="119"/>
        <v>762</v>
      </c>
      <c r="B778" s="501"/>
      <c r="C778" s="502"/>
      <c r="D778" s="502"/>
      <c r="E778" s="507"/>
      <c r="F778" s="504"/>
      <c r="G778" s="505"/>
      <c r="H778" s="506"/>
      <c r="I778" s="494">
        <f t="shared" si="125"/>
        <v>0</v>
      </c>
      <c r="J778" s="335">
        <f t="shared" si="126"/>
        <v>0</v>
      </c>
      <c r="K778" s="507"/>
      <c r="L778" s="507"/>
      <c r="M778" s="337">
        <f t="shared" si="118"/>
        <v>0</v>
      </c>
      <c r="N778" s="507"/>
      <c r="O778" s="338">
        <f t="shared" si="121"/>
        <v>0</v>
      </c>
      <c r="P778" s="339">
        <f t="shared" si="122"/>
        <v>0</v>
      </c>
      <c r="Q778" s="339">
        <f t="shared" si="123"/>
        <v>0</v>
      </c>
      <c r="R778" s="340">
        <f t="shared" si="124"/>
        <v>0</v>
      </c>
      <c r="S778" s="296">
        <f>IF('8. Wage Rate Penalty'!D778="s",0,IF(J778="N/A; Not eligible, do not fill in remaining columns---&gt;",0,IF(O778="Yes",0,(Q778*R778*'1. General Input'!$D$10))))</f>
        <v>0</v>
      </c>
      <c r="T778" s="269">
        <f>IF('8. Wage Rate Penalty'!D778="H",0,'8. Wage Rate Penalty'!Q778*'1. General Input'!$D$10/52)</f>
        <v>0</v>
      </c>
      <c r="U778" s="271">
        <f t="shared" si="120"/>
        <v>0</v>
      </c>
      <c r="AC778" s="277">
        <f t="shared" si="117"/>
        <v>0</v>
      </c>
    </row>
    <row r="779" spans="1:29" hidden="1" x14ac:dyDescent="0.25">
      <c r="A779" s="265">
        <f t="shared" si="119"/>
        <v>763</v>
      </c>
      <c r="B779" s="501"/>
      <c r="C779" s="502"/>
      <c r="D779" s="502"/>
      <c r="E779" s="507"/>
      <c r="F779" s="504"/>
      <c r="G779" s="505"/>
      <c r="H779" s="506"/>
      <c r="I779" s="494">
        <f t="shared" si="125"/>
        <v>0</v>
      </c>
      <c r="J779" s="335">
        <f t="shared" si="126"/>
        <v>0</v>
      </c>
      <c r="K779" s="507"/>
      <c r="L779" s="507"/>
      <c r="M779" s="337">
        <f t="shared" si="118"/>
        <v>0</v>
      </c>
      <c r="N779" s="507"/>
      <c r="O779" s="338">
        <f t="shared" si="121"/>
        <v>0</v>
      </c>
      <c r="P779" s="339">
        <f t="shared" si="122"/>
        <v>0</v>
      </c>
      <c r="Q779" s="339">
        <f t="shared" si="123"/>
        <v>0</v>
      </c>
      <c r="R779" s="340">
        <f t="shared" si="124"/>
        <v>0</v>
      </c>
      <c r="S779" s="296">
        <f>IF('8. Wage Rate Penalty'!D779="s",0,IF(J779="N/A; Not eligible, do not fill in remaining columns---&gt;",0,IF(O779="Yes",0,(Q779*R779*'1. General Input'!$D$10))))</f>
        <v>0</v>
      </c>
      <c r="T779" s="269">
        <f>IF('8. Wage Rate Penalty'!D779="H",0,'8. Wage Rate Penalty'!Q779*'1. General Input'!$D$10/52)</f>
        <v>0</v>
      </c>
      <c r="U779" s="271">
        <f t="shared" si="120"/>
        <v>0</v>
      </c>
      <c r="AC779" s="277">
        <f t="shared" si="117"/>
        <v>0</v>
      </c>
    </row>
    <row r="780" spans="1:29" hidden="1" x14ac:dyDescent="0.25">
      <c r="A780" s="265">
        <f t="shared" si="119"/>
        <v>764</v>
      </c>
      <c r="B780" s="501"/>
      <c r="C780" s="502"/>
      <c r="D780" s="502"/>
      <c r="E780" s="507"/>
      <c r="F780" s="504"/>
      <c r="G780" s="505"/>
      <c r="H780" s="506"/>
      <c r="I780" s="494">
        <f t="shared" si="125"/>
        <v>0</v>
      </c>
      <c r="J780" s="335">
        <f t="shared" si="126"/>
        <v>0</v>
      </c>
      <c r="K780" s="507"/>
      <c r="L780" s="507"/>
      <c r="M780" s="337">
        <f t="shared" si="118"/>
        <v>0</v>
      </c>
      <c r="N780" s="507"/>
      <c r="O780" s="338">
        <f t="shared" si="121"/>
        <v>0</v>
      </c>
      <c r="P780" s="339">
        <f t="shared" si="122"/>
        <v>0</v>
      </c>
      <c r="Q780" s="339">
        <f t="shared" si="123"/>
        <v>0</v>
      </c>
      <c r="R780" s="340">
        <f t="shared" si="124"/>
        <v>0</v>
      </c>
      <c r="S780" s="296">
        <f>IF('8. Wage Rate Penalty'!D780="s",0,IF(J780="N/A; Not eligible, do not fill in remaining columns---&gt;",0,IF(O780="Yes",0,(Q780*R780*'1. General Input'!$D$10))))</f>
        <v>0</v>
      </c>
      <c r="T780" s="269">
        <f>IF('8. Wage Rate Penalty'!D780="H",0,'8. Wage Rate Penalty'!Q780*'1. General Input'!$D$10/52)</f>
        <v>0</v>
      </c>
      <c r="U780" s="271">
        <f t="shared" si="120"/>
        <v>0</v>
      </c>
      <c r="AC780" s="277">
        <f t="shared" si="117"/>
        <v>0</v>
      </c>
    </row>
    <row r="781" spans="1:29" hidden="1" x14ac:dyDescent="0.25">
      <c r="A781" s="265">
        <f t="shared" si="119"/>
        <v>765</v>
      </c>
      <c r="B781" s="501"/>
      <c r="C781" s="502"/>
      <c r="D781" s="502"/>
      <c r="E781" s="507"/>
      <c r="F781" s="504"/>
      <c r="G781" s="505"/>
      <c r="H781" s="506"/>
      <c r="I781" s="494">
        <f t="shared" si="125"/>
        <v>0</v>
      </c>
      <c r="J781" s="335">
        <f t="shared" si="126"/>
        <v>0</v>
      </c>
      <c r="K781" s="507"/>
      <c r="L781" s="507"/>
      <c r="M781" s="337">
        <f t="shared" si="118"/>
        <v>0</v>
      </c>
      <c r="N781" s="507"/>
      <c r="O781" s="338">
        <f t="shared" si="121"/>
        <v>0</v>
      </c>
      <c r="P781" s="339">
        <f t="shared" si="122"/>
        <v>0</v>
      </c>
      <c r="Q781" s="339">
        <f t="shared" si="123"/>
        <v>0</v>
      </c>
      <c r="R781" s="340">
        <f t="shared" si="124"/>
        <v>0</v>
      </c>
      <c r="S781" s="296">
        <f>IF('8. Wage Rate Penalty'!D781="s",0,IF(J781="N/A; Not eligible, do not fill in remaining columns---&gt;",0,IF(O781="Yes",0,(Q781*R781*'1. General Input'!$D$10))))</f>
        <v>0</v>
      </c>
      <c r="T781" s="269">
        <f>IF('8. Wage Rate Penalty'!D781="H",0,'8. Wage Rate Penalty'!Q781*'1. General Input'!$D$10/52)</f>
        <v>0</v>
      </c>
      <c r="U781" s="271">
        <f t="shared" si="120"/>
        <v>0</v>
      </c>
      <c r="AC781" s="277">
        <f t="shared" si="117"/>
        <v>0</v>
      </c>
    </row>
    <row r="782" spans="1:29" hidden="1" x14ac:dyDescent="0.25">
      <c r="A782" s="265">
        <f t="shared" si="119"/>
        <v>766</v>
      </c>
      <c r="B782" s="501"/>
      <c r="C782" s="502"/>
      <c r="D782" s="502"/>
      <c r="E782" s="507"/>
      <c r="F782" s="504"/>
      <c r="G782" s="505"/>
      <c r="H782" s="506"/>
      <c r="I782" s="494">
        <f t="shared" si="125"/>
        <v>0</v>
      </c>
      <c r="J782" s="335">
        <f t="shared" si="126"/>
        <v>0</v>
      </c>
      <c r="K782" s="507"/>
      <c r="L782" s="507"/>
      <c r="M782" s="337">
        <f t="shared" si="118"/>
        <v>0</v>
      </c>
      <c r="N782" s="507"/>
      <c r="O782" s="338">
        <f t="shared" si="121"/>
        <v>0</v>
      </c>
      <c r="P782" s="339">
        <f t="shared" si="122"/>
        <v>0</v>
      </c>
      <c r="Q782" s="339">
        <f t="shared" si="123"/>
        <v>0</v>
      </c>
      <c r="R782" s="340">
        <f t="shared" si="124"/>
        <v>0</v>
      </c>
      <c r="S782" s="296">
        <f>IF('8. Wage Rate Penalty'!D782="s",0,IF(J782="N/A; Not eligible, do not fill in remaining columns---&gt;",0,IF(O782="Yes",0,(Q782*R782*'1. General Input'!$D$10))))</f>
        <v>0</v>
      </c>
      <c r="T782" s="269">
        <f>IF('8. Wage Rate Penalty'!D782="H",0,'8. Wage Rate Penalty'!Q782*'1. General Input'!$D$10/52)</f>
        <v>0</v>
      </c>
      <c r="U782" s="271">
        <f t="shared" si="120"/>
        <v>0</v>
      </c>
      <c r="AC782" s="277">
        <f t="shared" si="117"/>
        <v>0</v>
      </c>
    </row>
    <row r="783" spans="1:29" hidden="1" x14ac:dyDescent="0.25">
      <c r="A783" s="265">
        <f t="shared" si="119"/>
        <v>767</v>
      </c>
      <c r="B783" s="501"/>
      <c r="C783" s="502"/>
      <c r="D783" s="502"/>
      <c r="E783" s="507"/>
      <c r="F783" s="504"/>
      <c r="G783" s="505"/>
      <c r="H783" s="506"/>
      <c r="I783" s="494">
        <f t="shared" si="125"/>
        <v>0</v>
      </c>
      <c r="J783" s="335">
        <f t="shared" si="126"/>
        <v>0</v>
      </c>
      <c r="K783" s="507"/>
      <c r="L783" s="507"/>
      <c r="M783" s="337">
        <f t="shared" si="118"/>
        <v>0</v>
      </c>
      <c r="N783" s="507"/>
      <c r="O783" s="338">
        <f t="shared" si="121"/>
        <v>0</v>
      </c>
      <c r="P783" s="339">
        <f t="shared" si="122"/>
        <v>0</v>
      </c>
      <c r="Q783" s="339">
        <f t="shared" si="123"/>
        <v>0</v>
      </c>
      <c r="R783" s="340">
        <f t="shared" si="124"/>
        <v>0</v>
      </c>
      <c r="S783" s="296">
        <f>IF('8. Wage Rate Penalty'!D783="s",0,IF(J783="N/A; Not eligible, do not fill in remaining columns---&gt;",0,IF(O783="Yes",0,(Q783*R783*'1. General Input'!$D$10))))</f>
        <v>0</v>
      </c>
      <c r="T783" s="269">
        <f>IF('8. Wage Rate Penalty'!D783="H",0,'8. Wage Rate Penalty'!Q783*'1. General Input'!$D$10/52)</f>
        <v>0</v>
      </c>
      <c r="U783" s="271">
        <f t="shared" si="120"/>
        <v>0</v>
      </c>
      <c r="AC783" s="277">
        <f t="shared" si="117"/>
        <v>0</v>
      </c>
    </row>
    <row r="784" spans="1:29" hidden="1" x14ac:dyDescent="0.25">
      <c r="A784" s="265">
        <f t="shared" si="119"/>
        <v>768</v>
      </c>
      <c r="B784" s="501"/>
      <c r="C784" s="502"/>
      <c r="D784" s="502"/>
      <c r="E784" s="507"/>
      <c r="F784" s="504"/>
      <c r="G784" s="505"/>
      <c r="H784" s="506"/>
      <c r="I784" s="494">
        <f t="shared" si="125"/>
        <v>0</v>
      </c>
      <c r="J784" s="335">
        <f t="shared" si="126"/>
        <v>0</v>
      </c>
      <c r="K784" s="507"/>
      <c r="L784" s="507"/>
      <c r="M784" s="337">
        <f t="shared" si="118"/>
        <v>0</v>
      </c>
      <c r="N784" s="507"/>
      <c r="O784" s="338">
        <f t="shared" si="121"/>
        <v>0</v>
      </c>
      <c r="P784" s="339">
        <f t="shared" si="122"/>
        <v>0</v>
      </c>
      <c r="Q784" s="339">
        <f t="shared" si="123"/>
        <v>0</v>
      </c>
      <c r="R784" s="340">
        <f t="shared" si="124"/>
        <v>0</v>
      </c>
      <c r="S784" s="296">
        <f>IF('8. Wage Rate Penalty'!D784="s",0,IF(J784="N/A; Not eligible, do not fill in remaining columns---&gt;",0,IF(O784="Yes",0,(Q784*R784*'1. General Input'!$D$10))))</f>
        <v>0</v>
      </c>
      <c r="T784" s="269">
        <f>IF('8. Wage Rate Penalty'!D784="H",0,'8. Wage Rate Penalty'!Q784*'1. General Input'!$D$10/52)</f>
        <v>0</v>
      </c>
      <c r="U784" s="271">
        <f t="shared" si="120"/>
        <v>0</v>
      </c>
      <c r="AC784" s="277">
        <f t="shared" si="117"/>
        <v>0</v>
      </c>
    </row>
    <row r="785" spans="1:29" hidden="1" x14ac:dyDescent="0.25">
      <c r="A785" s="265">
        <f t="shared" si="119"/>
        <v>769</v>
      </c>
      <c r="B785" s="501"/>
      <c r="C785" s="502"/>
      <c r="D785" s="502"/>
      <c r="E785" s="507"/>
      <c r="F785" s="504"/>
      <c r="G785" s="505"/>
      <c r="H785" s="506"/>
      <c r="I785" s="494">
        <f t="shared" si="125"/>
        <v>0</v>
      </c>
      <c r="J785" s="335">
        <f t="shared" si="126"/>
        <v>0</v>
      </c>
      <c r="K785" s="507"/>
      <c r="L785" s="507"/>
      <c r="M785" s="337">
        <f t="shared" si="118"/>
        <v>0</v>
      </c>
      <c r="N785" s="507"/>
      <c r="O785" s="338">
        <f t="shared" si="121"/>
        <v>0</v>
      </c>
      <c r="P785" s="339">
        <f t="shared" si="122"/>
        <v>0</v>
      </c>
      <c r="Q785" s="339">
        <f t="shared" si="123"/>
        <v>0</v>
      </c>
      <c r="R785" s="340">
        <f t="shared" si="124"/>
        <v>0</v>
      </c>
      <c r="S785" s="296">
        <f>IF('8. Wage Rate Penalty'!D785="s",0,IF(J785="N/A; Not eligible, do not fill in remaining columns---&gt;",0,IF(O785="Yes",0,(Q785*R785*'1. General Input'!$D$10))))</f>
        <v>0</v>
      </c>
      <c r="T785" s="269">
        <f>IF('8. Wage Rate Penalty'!D785="H",0,'8. Wage Rate Penalty'!Q785*'1. General Input'!$D$10/52)</f>
        <v>0</v>
      </c>
      <c r="U785" s="271">
        <f t="shared" si="120"/>
        <v>0</v>
      </c>
      <c r="AC785" s="277">
        <f t="shared" ref="AC785:AC848" si="127">IF(I785=0,0,IF(I785&lt;0.75,1,0))</f>
        <v>0</v>
      </c>
    </row>
    <row r="786" spans="1:29" hidden="1" x14ac:dyDescent="0.25">
      <c r="A786" s="265">
        <f t="shared" si="119"/>
        <v>770</v>
      </c>
      <c r="B786" s="501"/>
      <c r="C786" s="502"/>
      <c r="D786" s="502"/>
      <c r="E786" s="507"/>
      <c r="F786" s="504"/>
      <c r="G786" s="505"/>
      <c r="H786" s="506"/>
      <c r="I786" s="494">
        <f t="shared" si="125"/>
        <v>0</v>
      </c>
      <c r="J786" s="335">
        <f t="shared" si="126"/>
        <v>0</v>
      </c>
      <c r="K786" s="507"/>
      <c r="L786" s="507"/>
      <c r="M786" s="337">
        <f t="shared" ref="M786:M849" si="128">IF(J786=0,0,IF(J786="N/A; Not eligible, do not fill in remaining columns---&gt;","N/A; Not eligible, do not fill in remaining columns---&gt;",IF(K786&gt;0,IF(L786=0,"&lt;--- complete Step B",IF(L786&lt;K786,"No; complete Step 2c---&gt;","Yes; Borrower is finished with penalty data input")),"&lt;---Complete step 2a")))</f>
        <v>0</v>
      </c>
      <c r="N786" s="507"/>
      <c r="O786" s="338">
        <f t="shared" si="121"/>
        <v>0</v>
      </c>
      <c r="P786" s="339">
        <f t="shared" si="122"/>
        <v>0</v>
      </c>
      <c r="Q786" s="339">
        <f t="shared" si="123"/>
        <v>0</v>
      </c>
      <c r="R786" s="340">
        <f t="shared" si="124"/>
        <v>0</v>
      </c>
      <c r="S786" s="296">
        <f>IF('8. Wage Rate Penalty'!D786="s",0,IF(J786="N/A; Not eligible, do not fill in remaining columns---&gt;",0,IF(O786="Yes",0,(Q786*R786*'1. General Input'!$D$10))))</f>
        <v>0</v>
      </c>
      <c r="T786" s="269">
        <f>IF('8. Wage Rate Penalty'!D786="H",0,'8. Wage Rate Penalty'!Q786*'1. General Input'!$D$10/52)</f>
        <v>0</v>
      </c>
      <c r="U786" s="271">
        <f t="shared" si="120"/>
        <v>0</v>
      </c>
      <c r="AC786" s="277">
        <f t="shared" si="127"/>
        <v>0</v>
      </c>
    </row>
    <row r="787" spans="1:29" hidden="1" x14ac:dyDescent="0.25">
      <c r="A787" s="265">
        <f t="shared" ref="A787:A850" si="129">+A786+1</f>
        <v>771</v>
      </c>
      <c r="B787" s="501"/>
      <c r="C787" s="502"/>
      <c r="D787" s="502"/>
      <c r="E787" s="507"/>
      <c r="F787" s="504"/>
      <c r="G787" s="505"/>
      <c r="H787" s="506"/>
      <c r="I787" s="494">
        <f t="shared" si="125"/>
        <v>0</v>
      </c>
      <c r="J787" s="335">
        <f t="shared" si="126"/>
        <v>0</v>
      </c>
      <c r="K787" s="507"/>
      <c r="L787" s="507"/>
      <c r="M787" s="337">
        <f t="shared" si="128"/>
        <v>0</v>
      </c>
      <c r="N787" s="507"/>
      <c r="O787" s="338">
        <f t="shared" si="121"/>
        <v>0</v>
      </c>
      <c r="P787" s="339">
        <f t="shared" si="122"/>
        <v>0</v>
      </c>
      <c r="Q787" s="339">
        <f t="shared" si="123"/>
        <v>0</v>
      </c>
      <c r="R787" s="340">
        <f t="shared" si="124"/>
        <v>0</v>
      </c>
      <c r="S787" s="296">
        <f>IF('8. Wage Rate Penalty'!D787="s",0,IF(J787="N/A; Not eligible, do not fill in remaining columns---&gt;",0,IF(O787="Yes",0,(Q787*R787*'1. General Input'!$D$10))))</f>
        <v>0</v>
      </c>
      <c r="T787" s="269">
        <f>IF('8. Wage Rate Penalty'!D787="H",0,'8. Wage Rate Penalty'!Q787*'1. General Input'!$D$10/52)</f>
        <v>0</v>
      </c>
      <c r="U787" s="271">
        <f t="shared" ref="U787:U850" si="130">ROUND(IF(J787="Complete Step 2a and 2b---&gt;",IF(M787="Yes; Borrower is finished with penalty data input",IF((S787+T787)&lt;0,0,+S787+T787),IF(N787=0,0,IF(M787="No; complete Step 2c---&gt;",IF(N787=0,0,IF((S787+T787)&lt;0,0,+S787+T787)),IF((S787+T787)&lt;0,0,+S787+T787)))),0),0)</f>
        <v>0</v>
      </c>
      <c r="AC787" s="277">
        <f t="shared" si="127"/>
        <v>0</v>
      </c>
    </row>
    <row r="788" spans="1:29" hidden="1" x14ac:dyDescent="0.25">
      <c r="A788" s="265">
        <f t="shared" si="129"/>
        <v>772</v>
      </c>
      <c r="B788" s="501"/>
      <c r="C788" s="502"/>
      <c r="D788" s="502"/>
      <c r="E788" s="507"/>
      <c r="F788" s="504"/>
      <c r="G788" s="505"/>
      <c r="H788" s="506"/>
      <c r="I788" s="494">
        <f t="shared" si="125"/>
        <v>0</v>
      </c>
      <c r="J788" s="335">
        <f t="shared" si="126"/>
        <v>0</v>
      </c>
      <c r="K788" s="507"/>
      <c r="L788" s="507"/>
      <c r="M788" s="337">
        <f t="shared" si="128"/>
        <v>0</v>
      </c>
      <c r="N788" s="507"/>
      <c r="O788" s="338">
        <f t="shared" si="121"/>
        <v>0</v>
      </c>
      <c r="P788" s="339">
        <f t="shared" si="122"/>
        <v>0</v>
      </c>
      <c r="Q788" s="339">
        <f t="shared" si="123"/>
        <v>0</v>
      </c>
      <c r="R788" s="340">
        <f t="shared" si="124"/>
        <v>0</v>
      </c>
      <c r="S788" s="296">
        <f>IF('8. Wage Rate Penalty'!D788="s",0,IF(J788="N/A; Not eligible, do not fill in remaining columns---&gt;",0,IF(O788="Yes",0,(Q788*R788*'1. General Input'!$D$10))))</f>
        <v>0</v>
      </c>
      <c r="T788" s="269">
        <f>IF('8. Wage Rate Penalty'!D788="H",0,'8. Wage Rate Penalty'!Q788*'1. General Input'!$D$10/52)</f>
        <v>0</v>
      </c>
      <c r="U788" s="271">
        <f t="shared" si="130"/>
        <v>0</v>
      </c>
      <c r="AC788" s="277">
        <f t="shared" si="127"/>
        <v>0</v>
      </c>
    </row>
    <row r="789" spans="1:29" hidden="1" x14ac:dyDescent="0.25">
      <c r="A789" s="265">
        <f t="shared" si="129"/>
        <v>773</v>
      </c>
      <c r="B789" s="501"/>
      <c r="C789" s="502"/>
      <c r="D789" s="502"/>
      <c r="E789" s="507"/>
      <c r="F789" s="504"/>
      <c r="G789" s="505"/>
      <c r="H789" s="506"/>
      <c r="I789" s="494">
        <f t="shared" si="125"/>
        <v>0</v>
      </c>
      <c r="J789" s="335">
        <f t="shared" si="126"/>
        <v>0</v>
      </c>
      <c r="K789" s="507"/>
      <c r="L789" s="507"/>
      <c r="M789" s="337">
        <f t="shared" si="128"/>
        <v>0</v>
      </c>
      <c r="N789" s="507"/>
      <c r="O789" s="338">
        <f t="shared" ref="O789:O852" si="131">IF(N789=0,0,IF(N789&lt;K789,"No", "Yes"))</f>
        <v>0</v>
      </c>
      <c r="P789" s="339">
        <f t="shared" ref="P789:P852" si="132">IF(M789="No; complete Step 2c",0,IF(O789="Yes",0,IF(J789="N/A; Not eligible, do not fill in remaining columns---&gt;",0,H789*0.75)))</f>
        <v>0</v>
      </c>
      <c r="Q789" s="339">
        <f t="shared" ref="Q789:Q852" si="133">IF(M789=0,0,IF(O789="Yes",0,IF(J789="N/A; Not eligible, do not fill in remaining columns---&gt;",0,P789-E789)))</f>
        <v>0</v>
      </c>
      <c r="R789" s="340">
        <f t="shared" ref="R789:R852" si="134">IF(Q789=0,0,+G789/89*(366/(366/7)))</f>
        <v>0</v>
      </c>
      <c r="S789" s="296">
        <f>IF('8. Wage Rate Penalty'!D789="s",0,IF(J789="N/A; Not eligible, do not fill in remaining columns---&gt;",0,IF(O789="Yes",0,(Q789*R789*'1. General Input'!$D$10))))</f>
        <v>0</v>
      </c>
      <c r="T789" s="269">
        <f>IF('8. Wage Rate Penalty'!D789="H",0,'8. Wage Rate Penalty'!Q789*'1. General Input'!$D$10/52)</f>
        <v>0</v>
      </c>
      <c r="U789" s="271">
        <f t="shared" si="130"/>
        <v>0</v>
      </c>
      <c r="AC789" s="277">
        <f t="shared" si="127"/>
        <v>0</v>
      </c>
    </row>
    <row r="790" spans="1:29" hidden="1" x14ac:dyDescent="0.25">
      <c r="A790" s="265">
        <f t="shared" si="129"/>
        <v>774</v>
      </c>
      <c r="B790" s="501"/>
      <c r="C790" s="502"/>
      <c r="D790" s="502"/>
      <c r="E790" s="507"/>
      <c r="F790" s="504"/>
      <c r="G790" s="505"/>
      <c r="H790" s="506"/>
      <c r="I790" s="494">
        <f t="shared" si="125"/>
        <v>0</v>
      </c>
      <c r="J790" s="335">
        <f t="shared" si="126"/>
        <v>0</v>
      </c>
      <c r="K790" s="507"/>
      <c r="L790" s="507"/>
      <c r="M790" s="337">
        <f t="shared" si="128"/>
        <v>0</v>
      </c>
      <c r="N790" s="507"/>
      <c r="O790" s="338">
        <f t="shared" si="131"/>
        <v>0</v>
      </c>
      <c r="P790" s="339">
        <f t="shared" si="132"/>
        <v>0</v>
      </c>
      <c r="Q790" s="339">
        <f t="shared" si="133"/>
        <v>0</v>
      </c>
      <c r="R790" s="340">
        <f t="shared" si="134"/>
        <v>0</v>
      </c>
      <c r="S790" s="296">
        <f>IF('8. Wage Rate Penalty'!D790="s",0,IF(J790="N/A; Not eligible, do not fill in remaining columns---&gt;",0,IF(O790="Yes",0,(Q790*R790*'1. General Input'!$D$10))))</f>
        <v>0</v>
      </c>
      <c r="T790" s="269">
        <f>IF('8. Wage Rate Penalty'!D790="H",0,'8. Wage Rate Penalty'!Q790*'1. General Input'!$D$10/52)</f>
        <v>0</v>
      </c>
      <c r="U790" s="271">
        <f t="shared" si="130"/>
        <v>0</v>
      </c>
      <c r="AC790" s="277">
        <f t="shared" si="127"/>
        <v>0</v>
      </c>
    </row>
    <row r="791" spans="1:29" hidden="1" x14ac:dyDescent="0.25">
      <c r="A791" s="265">
        <f t="shared" si="129"/>
        <v>775</v>
      </c>
      <c r="B791" s="501"/>
      <c r="C791" s="502"/>
      <c r="D791" s="502"/>
      <c r="E791" s="507"/>
      <c r="F791" s="504"/>
      <c r="G791" s="505"/>
      <c r="H791" s="506"/>
      <c r="I791" s="494">
        <f t="shared" si="125"/>
        <v>0</v>
      </c>
      <c r="J791" s="335">
        <f t="shared" si="126"/>
        <v>0</v>
      </c>
      <c r="K791" s="507"/>
      <c r="L791" s="507"/>
      <c r="M791" s="337">
        <f t="shared" si="128"/>
        <v>0</v>
      </c>
      <c r="N791" s="507"/>
      <c r="O791" s="338">
        <f t="shared" si="131"/>
        <v>0</v>
      </c>
      <c r="P791" s="339">
        <f t="shared" si="132"/>
        <v>0</v>
      </c>
      <c r="Q791" s="339">
        <f t="shared" si="133"/>
        <v>0</v>
      </c>
      <c r="R791" s="340">
        <f t="shared" si="134"/>
        <v>0</v>
      </c>
      <c r="S791" s="296">
        <f>IF('8. Wage Rate Penalty'!D791="s",0,IF(J791="N/A; Not eligible, do not fill in remaining columns---&gt;",0,IF(O791="Yes",0,(Q791*R791*'1. General Input'!$D$10))))</f>
        <v>0</v>
      </c>
      <c r="T791" s="269">
        <f>IF('8. Wage Rate Penalty'!D791="H",0,'8. Wage Rate Penalty'!Q791*'1. General Input'!$D$10/52)</f>
        <v>0</v>
      </c>
      <c r="U791" s="271">
        <f t="shared" si="130"/>
        <v>0</v>
      </c>
      <c r="AC791" s="277">
        <f t="shared" si="127"/>
        <v>0</v>
      </c>
    </row>
    <row r="792" spans="1:29" hidden="1" x14ac:dyDescent="0.25">
      <c r="A792" s="265">
        <f t="shared" si="129"/>
        <v>776</v>
      </c>
      <c r="B792" s="501"/>
      <c r="C792" s="502"/>
      <c r="D792" s="502"/>
      <c r="E792" s="507"/>
      <c r="F792" s="504"/>
      <c r="G792" s="505"/>
      <c r="H792" s="506"/>
      <c r="I792" s="494">
        <f t="shared" si="125"/>
        <v>0</v>
      </c>
      <c r="J792" s="335">
        <f t="shared" si="126"/>
        <v>0</v>
      </c>
      <c r="K792" s="507"/>
      <c r="L792" s="507"/>
      <c r="M792" s="337">
        <f t="shared" si="128"/>
        <v>0</v>
      </c>
      <c r="N792" s="507"/>
      <c r="O792" s="338">
        <f t="shared" si="131"/>
        <v>0</v>
      </c>
      <c r="P792" s="339">
        <f t="shared" si="132"/>
        <v>0</v>
      </c>
      <c r="Q792" s="339">
        <f t="shared" si="133"/>
        <v>0</v>
      </c>
      <c r="R792" s="340">
        <f t="shared" si="134"/>
        <v>0</v>
      </c>
      <c r="S792" s="296">
        <f>IF('8. Wage Rate Penalty'!D792="s",0,IF(J792="N/A; Not eligible, do not fill in remaining columns---&gt;",0,IF(O792="Yes",0,(Q792*R792*'1. General Input'!$D$10))))</f>
        <v>0</v>
      </c>
      <c r="T792" s="269">
        <f>IF('8. Wage Rate Penalty'!D792="H",0,'8. Wage Rate Penalty'!Q792*'1. General Input'!$D$10/52)</f>
        <v>0</v>
      </c>
      <c r="U792" s="271">
        <f t="shared" si="130"/>
        <v>0</v>
      </c>
      <c r="AC792" s="277">
        <f t="shared" si="127"/>
        <v>0</v>
      </c>
    </row>
    <row r="793" spans="1:29" hidden="1" x14ac:dyDescent="0.25">
      <c r="A793" s="265">
        <f t="shared" si="129"/>
        <v>777</v>
      </c>
      <c r="B793" s="501"/>
      <c r="C793" s="502"/>
      <c r="D793" s="502"/>
      <c r="E793" s="507"/>
      <c r="F793" s="504"/>
      <c r="G793" s="505"/>
      <c r="H793" s="506"/>
      <c r="I793" s="494">
        <f t="shared" si="125"/>
        <v>0</v>
      </c>
      <c r="J793" s="335">
        <f t="shared" si="126"/>
        <v>0</v>
      </c>
      <c r="K793" s="507"/>
      <c r="L793" s="507"/>
      <c r="M793" s="337">
        <f t="shared" si="128"/>
        <v>0</v>
      </c>
      <c r="N793" s="507"/>
      <c r="O793" s="338">
        <f t="shared" si="131"/>
        <v>0</v>
      </c>
      <c r="P793" s="339">
        <f t="shared" si="132"/>
        <v>0</v>
      </c>
      <c r="Q793" s="339">
        <f t="shared" si="133"/>
        <v>0</v>
      </c>
      <c r="R793" s="340">
        <f t="shared" si="134"/>
        <v>0</v>
      </c>
      <c r="S793" s="296">
        <f>IF('8. Wage Rate Penalty'!D793="s",0,IF(J793="N/A; Not eligible, do not fill in remaining columns---&gt;",0,IF(O793="Yes",0,(Q793*R793*'1. General Input'!$D$10))))</f>
        <v>0</v>
      </c>
      <c r="T793" s="269">
        <f>IF('8. Wage Rate Penalty'!D793="H",0,'8. Wage Rate Penalty'!Q793*'1. General Input'!$D$10/52)</f>
        <v>0</v>
      </c>
      <c r="U793" s="271">
        <f t="shared" si="130"/>
        <v>0</v>
      </c>
      <c r="AC793" s="277">
        <f t="shared" si="127"/>
        <v>0</v>
      </c>
    </row>
    <row r="794" spans="1:29" hidden="1" x14ac:dyDescent="0.25">
      <c r="A794" s="265">
        <f t="shared" si="129"/>
        <v>778</v>
      </c>
      <c r="B794" s="501"/>
      <c r="C794" s="502"/>
      <c r="D794" s="502"/>
      <c r="E794" s="507"/>
      <c r="F794" s="504"/>
      <c r="G794" s="505"/>
      <c r="H794" s="506"/>
      <c r="I794" s="494">
        <f t="shared" si="125"/>
        <v>0</v>
      </c>
      <c r="J794" s="335">
        <f t="shared" si="126"/>
        <v>0</v>
      </c>
      <c r="K794" s="507"/>
      <c r="L794" s="507"/>
      <c r="M794" s="337">
        <f t="shared" si="128"/>
        <v>0</v>
      </c>
      <c r="N794" s="507"/>
      <c r="O794" s="338">
        <f t="shared" si="131"/>
        <v>0</v>
      </c>
      <c r="P794" s="339">
        <f t="shared" si="132"/>
        <v>0</v>
      </c>
      <c r="Q794" s="339">
        <f t="shared" si="133"/>
        <v>0</v>
      </c>
      <c r="R794" s="340">
        <f t="shared" si="134"/>
        <v>0</v>
      </c>
      <c r="S794" s="296">
        <f>IF('8. Wage Rate Penalty'!D794="s",0,IF(J794="N/A; Not eligible, do not fill in remaining columns---&gt;",0,IF(O794="Yes",0,(Q794*R794*'1. General Input'!$D$10))))</f>
        <v>0</v>
      </c>
      <c r="T794" s="269">
        <f>IF('8. Wage Rate Penalty'!D794="H",0,'8. Wage Rate Penalty'!Q794*'1. General Input'!$D$10/52)</f>
        <v>0</v>
      </c>
      <c r="U794" s="271">
        <f t="shared" si="130"/>
        <v>0</v>
      </c>
      <c r="AC794" s="277">
        <f t="shared" si="127"/>
        <v>0</v>
      </c>
    </row>
    <row r="795" spans="1:29" hidden="1" x14ac:dyDescent="0.25">
      <c r="A795" s="265">
        <f t="shared" si="129"/>
        <v>779</v>
      </c>
      <c r="B795" s="501"/>
      <c r="C795" s="502"/>
      <c r="D795" s="502"/>
      <c r="E795" s="507"/>
      <c r="F795" s="504"/>
      <c r="G795" s="505"/>
      <c r="H795" s="506"/>
      <c r="I795" s="494">
        <f t="shared" si="125"/>
        <v>0</v>
      </c>
      <c r="J795" s="335">
        <f t="shared" si="126"/>
        <v>0</v>
      </c>
      <c r="K795" s="507"/>
      <c r="L795" s="507"/>
      <c r="M795" s="337">
        <f t="shared" si="128"/>
        <v>0</v>
      </c>
      <c r="N795" s="507"/>
      <c r="O795" s="338">
        <f t="shared" si="131"/>
        <v>0</v>
      </c>
      <c r="P795" s="339">
        <f t="shared" si="132"/>
        <v>0</v>
      </c>
      <c r="Q795" s="339">
        <f t="shared" si="133"/>
        <v>0</v>
      </c>
      <c r="R795" s="340">
        <f t="shared" si="134"/>
        <v>0</v>
      </c>
      <c r="S795" s="296">
        <f>IF('8. Wage Rate Penalty'!D795="s",0,IF(J795="N/A; Not eligible, do not fill in remaining columns---&gt;",0,IF(O795="Yes",0,(Q795*R795*'1. General Input'!$D$10))))</f>
        <v>0</v>
      </c>
      <c r="T795" s="269">
        <f>IF('8. Wage Rate Penalty'!D795="H",0,'8. Wage Rate Penalty'!Q795*'1. General Input'!$D$10/52)</f>
        <v>0</v>
      </c>
      <c r="U795" s="271">
        <f t="shared" si="130"/>
        <v>0</v>
      </c>
      <c r="AC795" s="277">
        <f t="shared" si="127"/>
        <v>0</v>
      </c>
    </row>
    <row r="796" spans="1:29" hidden="1" x14ac:dyDescent="0.25">
      <c r="A796" s="265">
        <f t="shared" si="129"/>
        <v>780</v>
      </c>
      <c r="B796" s="501"/>
      <c r="C796" s="502"/>
      <c r="D796" s="502"/>
      <c r="E796" s="507"/>
      <c r="F796" s="504"/>
      <c r="G796" s="505"/>
      <c r="H796" s="506"/>
      <c r="I796" s="494">
        <f t="shared" si="125"/>
        <v>0</v>
      </c>
      <c r="J796" s="335">
        <f t="shared" si="126"/>
        <v>0</v>
      </c>
      <c r="K796" s="507"/>
      <c r="L796" s="507"/>
      <c r="M796" s="337">
        <f t="shared" si="128"/>
        <v>0</v>
      </c>
      <c r="N796" s="507"/>
      <c r="O796" s="338">
        <f t="shared" si="131"/>
        <v>0</v>
      </c>
      <c r="P796" s="339">
        <f t="shared" si="132"/>
        <v>0</v>
      </c>
      <c r="Q796" s="339">
        <f t="shared" si="133"/>
        <v>0</v>
      </c>
      <c r="R796" s="340">
        <f t="shared" si="134"/>
        <v>0</v>
      </c>
      <c r="S796" s="296">
        <f>IF('8. Wage Rate Penalty'!D796="s",0,IF(J796="N/A; Not eligible, do not fill in remaining columns---&gt;",0,IF(O796="Yes",0,(Q796*R796*'1. General Input'!$D$10))))</f>
        <v>0</v>
      </c>
      <c r="T796" s="269">
        <f>IF('8. Wage Rate Penalty'!D796="H",0,'8. Wage Rate Penalty'!Q796*'1. General Input'!$D$10/52)</f>
        <v>0</v>
      </c>
      <c r="U796" s="271">
        <f t="shared" si="130"/>
        <v>0</v>
      </c>
      <c r="AC796" s="277">
        <f t="shared" si="127"/>
        <v>0</v>
      </c>
    </row>
    <row r="797" spans="1:29" hidden="1" x14ac:dyDescent="0.25">
      <c r="A797" s="265">
        <f t="shared" si="129"/>
        <v>781</v>
      </c>
      <c r="B797" s="501"/>
      <c r="C797" s="502"/>
      <c r="D797" s="502"/>
      <c r="E797" s="507"/>
      <c r="F797" s="504"/>
      <c r="G797" s="505"/>
      <c r="H797" s="506"/>
      <c r="I797" s="494">
        <f t="shared" si="125"/>
        <v>0</v>
      </c>
      <c r="J797" s="335">
        <f t="shared" si="126"/>
        <v>0</v>
      </c>
      <c r="K797" s="507"/>
      <c r="L797" s="507"/>
      <c r="M797" s="337">
        <f t="shared" si="128"/>
        <v>0</v>
      </c>
      <c r="N797" s="507"/>
      <c r="O797" s="338">
        <f t="shared" si="131"/>
        <v>0</v>
      </c>
      <c r="P797" s="339">
        <f t="shared" si="132"/>
        <v>0</v>
      </c>
      <c r="Q797" s="339">
        <f t="shared" si="133"/>
        <v>0</v>
      </c>
      <c r="R797" s="340">
        <f t="shared" si="134"/>
        <v>0</v>
      </c>
      <c r="S797" s="296">
        <f>IF('8. Wage Rate Penalty'!D797="s",0,IF(J797="N/A; Not eligible, do not fill in remaining columns---&gt;",0,IF(O797="Yes",0,(Q797*R797*'1. General Input'!$D$10))))</f>
        <v>0</v>
      </c>
      <c r="T797" s="269">
        <f>IF('8. Wage Rate Penalty'!D797="H",0,'8. Wage Rate Penalty'!Q797*'1. General Input'!$D$10/52)</f>
        <v>0</v>
      </c>
      <c r="U797" s="271">
        <f t="shared" si="130"/>
        <v>0</v>
      </c>
      <c r="AC797" s="277">
        <f t="shared" si="127"/>
        <v>0</v>
      </c>
    </row>
    <row r="798" spans="1:29" hidden="1" x14ac:dyDescent="0.25">
      <c r="A798" s="265">
        <f t="shared" si="129"/>
        <v>782</v>
      </c>
      <c r="B798" s="501"/>
      <c r="C798" s="502"/>
      <c r="D798" s="502"/>
      <c r="E798" s="507"/>
      <c r="F798" s="504"/>
      <c r="G798" s="505"/>
      <c r="H798" s="506"/>
      <c r="I798" s="494">
        <f t="shared" si="125"/>
        <v>0</v>
      </c>
      <c r="J798" s="335">
        <f t="shared" si="126"/>
        <v>0</v>
      </c>
      <c r="K798" s="507"/>
      <c r="L798" s="507"/>
      <c r="M798" s="337">
        <f t="shared" si="128"/>
        <v>0</v>
      </c>
      <c r="N798" s="507"/>
      <c r="O798" s="338">
        <f t="shared" si="131"/>
        <v>0</v>
      </c>
      <c r="P798" s="339">
        <f t="shared" si="132"/>
        <v>0</v>
      </c>
      <c r="Q798" s="339">
        <f t="shared" si="133"/>
        <v>0</v>
      </c>
      <c r="R798" s="340">
        <f t="shared" si="134"/>
        <v>0</v>
      </c>
      <c r="S798" s="296">
        <f>IF('8. Wage Rate Penalty'!D798="s",0,IF(J798="N/A; Not eligible, do not fill in remaining columns---&gt;",0,IF(O798="Yes",0,(Q798*R798*'1. General Input'!$D$10))))</f>
        <v>0</v>
      </c>
      <c r="T798" s="269">
        <f>IF('8. Wage Rate Penalty'!D798="H",0,'8. Wage Rate Penalty'!Q798*'1. General Input'!$D$10/52)</f>
        <v>0</v>
      </c>
      <c r="U798" s="271">
        <f t="shared" si="130"/>
        <v>0</v>
      </c>
      <c r="AC798" s="277">
        <f t="shared" si="127"/>
        <v>0</v>
      </c>
    </row>
    <row r="799" spans="1:29" hidden="1" x14ac:dyDescent="0.25">
      <c r="A799" s="265">
        <f t="shared" si="129"/>
        <v>783</v>
      </c>
      <c r="B799" s="501"/>
      <c r="C799" s="502"/>
      <c r="D799" s="502"/>
      <c r="E799" s="507"/>
      <c r="F799" s="504"/>
      <c r="G799" s="505"/>
      <c r="H799" s="506"/>
      <c r="I799" s="494">
        <f t="shared" ref="I799:I862" si="135">IF(E799=0,0,IF(F799="no",1,IF(H799=0,"&lt;---Error, enter data in columns F,G and H",IF(G799=0,"&lt;---Error, enter data in columns F, G and H",+E799/H799))))</f>
        <v>0</v>
      </c>
      <c r="J799" s="335">
        <f t="shared" ref="J799:J862" si="136">IF(I799="&lt;---Error, enter data in columns F,G and H","&lt;---Error, enter data in columns F,G and H",IF(E799=0,IF(H799=0,0,IF(I799&lt;0.75,"Complete Step 2a and 2b---&gt;","N/A; Not eligible, do not fill in remaining columns---&gt;")),IF(I799="&lt;---Error, enter data in columns F,G and H"," ",IF(I799&lt;0.75,"Complete Step 2a and 2b---&gt;","N/A; Not eligible, do not fill in remaining columns---&gt;"))))</f>
        <v>0</v>
      </c>
      <c r="K799" s="507"/>
      <c r="L799" s="507"/>
      <c r="M799" s="337">
        <f t="shared" si="128"/>
        <v>0</v>
      </c>
      <c r="N799" s="507"/>
      <c r="O799" s="338">
        <f t="shared" si="131"/>
        <v>0</v>
      </c>
      <c r="P799" s="339">
        <f t="shared" si="132"/>
        <v>0</v>
      </c>
      <c r="Q799" s="339">
        <f t="shared" si="133"/>
        <v>0</v>
      </c>
      <c r="R799" s="340">
        <f t="shared" si="134"/>
        <v>0</v>
      </c>
      <c r="S799" s="296">
        <f>IF('8. Wage Rate Penalty'!D799="s",0,IF(J799="N/A; Not eligible, do not fill in remaining columns---&gt;",0,IF(O799="Yes",0,(Q799*R799*'1. General Input'!$D$10))))</f>
        <v>0</v>
      </c>
      <c r="T799" s="269">
        <f>IF('8. Wage Rate Penalty'!D799="H",0,'8. Wage Rate Penalty'!Q799*'1. General Input'!$D$10/52)</f>
        <v>0</v>
      </c>
      <c r="U799" s="271">
        <f t="shared" si="130"/>
        <v>0</v>
      </c>
      <c r="AC799" s="277">
        <f t="shared" si="127"/>
        <v>0</v>
      </c>
    </row>
    <row r="800" spans="1:29" hidden="1" x14ac:dyDescent="0.25">
      <c r="A800" s="265">
        <f t="shared" si="129"/>
        <v>784</v>
      </c>
      <c r="B800" s="501"/>
      <c r="C800" s="502"/>
      <c r="D800" s="502"/>
      <c r="E800" s="507"/>
      <c r="F800" s="504"/>
      <c r="G800" s="505"/>
      <c r="H800" s="506"/>
      <c r="I800" s="494">
        <f t="shared" si="135"/>
        <v>0</v>
      </c>
      <c r="J800" s="335">
        <f t="shared" si="136"/>
        <v>0</v>
      </c>
      <c r="K800" s="507"/>
      <c r="L800" s="507"/>
      <c r="M800" s="337">
        <f t="shared" si="128"/>
        <v>0</v>
      </c>
      <c r="N800" s="507"/>
      <c r="O800" s="338">
        <f t="shared" si="131"/>
        <v>0</v>
      </c>
      <c r="P800" s="339">
        <f t="shared" si="132"/>
        <v>0</v>
      </c>
      <c r="Q800" s="339">
        <f t="shared" si="133"/>
        <v>0</v>
      </c>
      <c r="R800" s="340">
        <f t="shared" si="134"/>
        <v>0</v>
      </c>
      <c r="S800" s="296">
        <f>IF('8. Wage Rate Penalty'!D800="s",0,IF(J800="N/A; Not eligible, do not fill in remaining columns---&gt;",0,IF(O800="Yes",0,(Q800*R800*'1. General Input'!$D$10))))</f>
        <v>0</v>
      </c>
      <c r="T800" s="269">
        <f>IF('8. Wage Rate Penalty'!D800="H",0,'8. Wage Rate Penalty'!Q800*'1. General Input'!$D$10/52)</f>
        <v>0</v>
      </c>
      <c r="U800" s="271">
        <f t="shared" si="130"/>
        <v>0</v>
      </c>
      <c r="AC800" s="277">
        <f t="shared" si="127"/>
        <v>0</v>
      </c>
    </row>
    <row r="801" spans="1:29" hidden="1" x14ac:dyDescent="0.25">
      <c r="A801" s="265">
        <f t="shared" si="129"/>
        <v>785</v>
      </c>
      <c r="B801" s="501"/>
      <c r="C801" s="502"/>
      <c r="D801" s="502"/>
      <c r="E801" s="507"/>
      <c r="F801" s="504"/>
      <c r="G801" s="505"/>
      <c r="H801" s="506"/>
      <c r="I801" s="494">
        <f t="shared" si="135"/>
        <v>0</v>
      </c>
      <c r="J801" s="335">
        <f t="shared" si="136"/>
        <v>0</v>
      </c>
      <c r="K801" s="507"/>
      <c r="L801" s="507"/>
      <c r="M801" s="337">
        <f t="shared" si="128"/>
        <v>0</v>
      </c>
      <c r="N801" s="507"/>
      <c r="O801" s="338">
        <f t="shared" si="131"/>
        <v>0</v>
      </c>
      <c r="P801" s="339">
        <f t="shared" si="132"/>
        <v>0</v>
      </c>
      <c r="Q801" s="339">
        <f t="shared" si="133"/>
        <v>0</v>
      </c>
      <c r="R801" s="340">
        <f t="shared" si="134"/>
        <v>0</v>
      </c>
      <c r="S801" s="296">
        <f>IF('8. Wage Rate Penalty'!D801="s",0,IF(J801="N/A; Not eligible, do not fill in remaining columns---&gt;",0,IF(O801="Yes",0,(Q801*R801*'1. General Input'!$D$10))))</f>
        <v>0</v>
      </c>
      <c r="T801" s="269">
        <f>IF('8. Wage Rate Penalty'!D801="H",0,'8. Wage Rate Penalty'!Q801*'1. General Input'!$D$10/52)</f>
        <v>0</v>
      </c>
      <c r="U801" s="271">
        <f t="shared" si="130"/>
        <v>0</v>
      </c>
      <c r="AC801" s="277">
        <f t="shared" si="127"/>
        <v>0</v>
      </c>
    </row>
    <row r="802" spans="1:29" hidden="1" x14ac:dyDescent="0.25">
      <c r="A802" s="265">
        <f t="shared" si="129"/>
        <v>786</v>
      </c>
      <c r="B802" s="501"/>
      <c r="C802" s="502"/>
      <c r="D802" s="502"/>
      <c r="E802" s="507"/>
      <c r="F802" s="504"/>
      <c r="G802" s="505"/>
      <c r="H802" s="506"/>
      <c r="I802" s="494">
        <f t="shared" si="135"/>
        <v>0</v>
      </c>
      <c r="J802" s="335">
        <f t="shared" si="136"/>
        <v>0</v>
      </c>
      <c r="K802" s="507"/>
      <c r="L802" s="507"/>
      <c r="M802" s="337">
        <f t="shared" si="128"/>
        <v>0</v>
      </c>
      <c r="N802" s="507"/>
      <c r="O802" s="338">
        <f t="shared" si="131"/>
        <v>0</v>
      </c>
      <c r="P802" s="339">
        <f t="shared" si="132"/>
        <v>0</v>
      </c>
      <c r="Q802" s="339">
        <f t="shared" si="133"/>
        <v>0</v>
      </c>
      <c r="R802" s="340">
        <f t="shared" si="134"/>
        <v>0</v>
      </c>
      <c r="S802" s="296">
        <f>IF('8. Wage Rate Penalty'!D802="s",0,IF(J802="N/A; Not eligible, do not fill in remaining columns---&gt;",0,IF(O802="Yes",0,(Q802*R802*'1. General Input'!$D$10))))</f>
        <v>0</v>
      </c>
      <c r="T802" s="269">
        <f>IF('8. Wage Rate Penalty'!D802="H",0,'8. Wage Rate Penalty'!Q802*'1. General Input'!$D$10/52)</f>
        <v>0</v>
      </c>
      <c r="U802" s="271">
        <f t="shared" si="130"/>
        <v>0</v>
      </c>
      <c r="AC802" s="277">
        <f t="shared" si="127"/>
        <v>0</v>
      </c>
    </row>
    <row r="803" spans="1:29" hidden="1" x14ac:dyDescent="0.25">
      <c r="A803" s="265">
        <f t="shared" si="129"/>
        <v>787</v>
      </c>
      <c r="B803" s="501"/>
      <c r="C803" s="502"/>
      <c r="D803" s="502"/>
      <c r="E803" s="507"/>
      <c r="F803" s="504"/>
      <c r="G803" s="505"/>
      <c r="H803" s="506"/>
      <c r="I803" s="494">
        <f t="shared" si="135"/>
        <v>0</v>
      </c>
      <c r="J803" s="335">
        <f t="shared" si="136"/>
        <v>0</v>
      </c>
      <c r="K803" s="507"/>
      <c r="L803" s="507"/>
      <c r="M803" s="337">
        <f t="shared" si="128"/>
        <v>0</v>
      </c>
      <c r="N803" s="507"/>
      <c r="O803" s="338">
        <f t="shared" si="131"/>
        <v>0</v>
      </c>
      <c r="P803" s="339">
        <f t="shared" si="132"/>
        <v>0</v>
      </c>
      <c r="Q803" s="339">
        <f t="shared" si="133"/>
        <v>0</v>
      </c>
      <c r="R803" s="340">
        <f t="shared" si="134"/>
        <v>0</v>
      </c>
      <c r="S803" s="296">
        <f>IF('8. Wage Rate Penalty'!D803="s",0,IF(J803="N/A; Not eligible, do not fill in remaining columns---&gt;",0,IF(O803="Yes",0,(Q803*R803*'1. General Input'!$D$10))))</f>
        <v>0</v>
      </c>
      <c r="T803" s="269">
        <f>IF('8. Wage Rate Penalty'!D803="H",0,'8. Wage Rate Penalty'!Q803*'1. General Input'!$D$10/52)</f>
        <v>0</v>
      </c>
      <c r="U803" s="271">
        <f t="shared" si="130"/>
        <v>0</v>
      </c>
      <c r="AC803" s="277">
        <f t="shared" si="127"/>
        <v>0</v>
      </c>
    </row>
    <row r="804" spans="1:29" hidden="1" x14ac:dyDescent="0.25">
      <c r="A804" s="265">
        <f t="shared" si="129"/>
        <v>788</v>
      </c>
      <c r="B804" s="501"/>
      <c r="C804" s="502"/>
      <c r="D804" s="502"/>
      <c r="E804" s="507"/>
      <c r="F804" s="504"/>
      <c r="G804" s="505"/>
      <c r="H804" s="506"/>
      <c r="I804" s="494">
        <f t="shared" si="135"/>
        <v>0</v>
      </c>
      <c r="J804" s="335">
        <f t="shared" si="136"/>
        <v>0</v>
      </c>
      <c r="K804" s="507"/>
      <c r="L804" s="507"/>
      <c r="M804" s="337">
        <f t="shared" si="128"/>
        <v>0</v>
      </c>
      <c r="N804" s="507"/>
      <c r="O804" s="338">
        <f t="shared" si="131"/>
        <v>0</v>
      </c>
      <c r="P804" s="339">
        <f t="shared" si="132"/>
        <v>0</v>
      </c>
      <c r="Q804" s="339">
        <f t="shared" si="133"/>
        <v>0</v>
      </c>
      <c r="R804" s="340">
        <f t="shared" si="134"/>
        <v>0</v>
      </c>
      <c r="S804" s="296">
        <f>IF('8. Wage Rate Penalty'!D804="s",0,IF(J804="N/A; Not eligible, do not fill in remaining columns---&gt;",0,IF(O804="Yes",0,(Q804*R804*'1. General Input'!$D$10))))</f>
        <v>0</v>
      </c>
      <c r="T804" s="269">
        <f>IF('8. Wage Rate Penalty'!D804="H",0,'8. Wage Rate Penalty'!Q804*'1. General Input'!$D$10/52)</f>
        <v>0</v>
      </c>
      <c r="U804" s="271">
        <f t="shared" si="130"/>
        <v>0</v>
      </c>
      <c r="AC804" s="277">
        <f t="shared" si="127"/>
        <v>0</v>
      </c>
    </row>
    <row r="805" spans="1:29" hidden="1" x14ac:dyDescent="0.25">
      <c r="A805" s="265">
        <f t="shared" si="129"/>
        <v>789</v>
      </c>
      <c r="B805" s="501"/>
      <c r="C805" s="502"/>
      <c r="D805" s="502"/>
      <c r="E805" s="507"/>
      <c r="F805" s="504"/>
      <c r="G805" s="505"/>
      <c r="H805" s="506"/>
      <c r="I805" s="494">
        <f t="shared" si="135"/>
        <v>0</v>
      </c>
      <c r="J805" s="335">
        <f t="shared" si="136"/>
        <v>0</v>
      </c>
      <c r="K805" s="507"/>
      <c r="L805" s="507"/>
      <c r="M805" s="337">
        <f t="shared" si="128"/>
        <v>0</v>
      </c>
      <c r="N805" s="507"/>
      <c r="O805" s="338">
        <f t="shared" si="131"/>
        <v>0</v>
      </c>
      <c r="P805" s="339">
        <f t="shared" si="132"/>
        <v>0</v>
      </c>
      <c r="Q805" s="339">
        <f t="shared" si="133"/>
        <v>0</v>
      </c>
      <c r="R805" s="340">
        <f t="shared" si="134"/>
        <v>0</v>
      </c>
      <c r="S805" s="296">
        <f>IF('8. Wage Rate Penalty'!D805="s",0,IF(J805="N/A; Not eligible, do not fill in remaining columns---&gt;",0,IF(O805="Yes",0,(Q805*R805*'1. General Input'!$D$10))))</f>
        <v>0</v>
      </c>
      <c r="T805" s="269">
        <f>IF('8. Wage Rate Penalty'!D805="H",0,'8. Wage Rate Penalty'!Q805*'1. General Input'!$D$10/52)</f>
        <v>0</v>
      </c>
      <c r="U805" s="271">
        <f t="shared" si="130"/>
        <v>0</v>
      </c>
      <c r="AC805" s="277">
        <f t="shared" si="127"/>
        <v>0</v>
      </c>
    </row>
    <row r="806" spans="1:29" hidden="1" x14ac:dyDescent="0.25">
      <c r="A806" s="265">
        <f t="shared" si="129"/>
        <v>790</v>
      </c>
      <c r="B806" s="501"/>
      <c r="C806" s="502"/>
      <c r="D806" s="502"/>
      <c r="E806" s="507"/>
      <c r="F806" s="504"/>
      <c r="G806" s="505"/>
      <c r="H806" s="506"/>
      <c r="I806" s="494">
        <f t="shared" si="135"/>
        <v>0</v>
      </c>
      <c r="J806" s="335">
        <f t="shared" si="136"/>
        <v>0</v>
      </c>
      <c r="K806" s="507"/>
      <c r="L806" s="507"/>
      <c r="M806" s="337">
        <f t="shared" si="128"/>
        <v>0</v>
      </c>
      <c r="N806" s="507"/>
      <c r="O806" s="338">
        <f t="shared" si="131"/>
        <v>0</v>
      </c>
      <c r="P806" s="339">
        <f t="shared" si="132"/>
        <v>0</v>
      </c>
      <c r="Q806" s="339">
        <f t="shared" si="133"/>
        <v>0</v>
      </c>
      <c r="R806" s="340">
        <f t="shared" si="134"/>
        <v>0</v>
      </c>
      <c r="S806" s="296">
        <f>IF('8. Wage Rate Penalty'!D806="s",0,IF(J806="N/A; Not eligible, do not fill in remaining columns---&gt;",0,IF(O806="Yes",0,(Q806*R806*'1. General Input'!$D$10))))</f>
        <v>0</v>
      </c>
      <c r="T806" s="269">
        <f>IF('8. Wage Rate Penalty'!D806="H",0,'8. Wage Rate Penalty'!Q806*'1. General Input'!$D$10/52)</f>
        <v>0</v>
      </c>
      <c r="U806" s="271">
        <f t="shared" si="130"/>
        <v>0</v>
      </c>
      <c r="AC806" s="277">
        <f t="shared" si="127"/>
        <v>0</v>
      </c>
    </row>
    <row r="807" spans="1:29" hidden="1" x14ac:dyDescent="0.25">
      <c r="A807" s="265">
        <f t="shared" si="129"/>
        <v>791</v>
      </c>
      <c r="B807" s="501"/>
      <c r="C807" s="502"/>
      <c r="D807" s="502"/>
      <c r="E807" s="507"/>
      <c r="F807" s="504"/>
      <c r="G807" s="505"/>
      <c r="H807" s="506"/>
      <c r="I807" s="494">
        <f t="shared" si="135"/>
        <v>0</v>
      </c>
      <c r="J807" s="335">
        <f t="shared" si="136"/>
        <v>0</v>
      </c>
      <c r="K807" s="507"/>
      <c r="L807" s="507"/>
      <c r="M807" s="337">
        <f t="shared" si="128"/>
        <v>0</v>
      </c>
      <c r="N807" s="507"/>
      <c r="O807" s="338">
        <f t="shared" si="131"/>
        <v>0</v>
      </c>
      <c r="P807" s="339">
        <f t="shared" si="132"/>
        <v>0</v>
      </c>
      <c r="Q807" s="339">
        <f t="shared" si="133"/>
        <v>0</v>
      </c>
      <c r="R807" s="340">
        <f t="shared" si="134"/>
        <v>0</v>
      </c>
      <c r="S807" s="296">
        <f>IF('8. Wage Rate Penalty'!D807="s",0,IF(J807="N/A; Not eligible, do not fill in remaining columns---&gt;",0,IF(O807="Yes",0,(Q807*R807*'1. General Input'!$D$10))))</f>
        <v>0</v>
      </c>
      <c r="T807" s="269">
        <f>IF('8. Wage Rate Penalty'!D807="H",0,'8. Wage Rate Penalty'!Q807*'1. General Input'!$D$10/52)</f>
        <v>0</v>
      </c>
      <c r="U807" s="271">
        <f t="shared" si="130"/>
        <v>0</v>
      </c>
      <c r="AC807" s="277">
        <f t="shared" si="127"/>
        <v>0</v>
      </c>
    </row>
    <row r="808" spans="1:29" hidden="1" x14ac:dyDescent="0.25">
      <c r="A808" s="265">
        <f t="shared" si="129"/>
        <v>792</v>
      </c>
      <c r="B808" s="501"/>
      <c r="C808" s="502"/>
      <c r="D808" s="502"/>
      <c r="E808" s="507"/>
      <c r="F808" s="504"/>
      <c r="G808" s="505"/>
      <c r="H808" s="506"/>
      <c r="I808" s="494">
        <f t="shared" si="135"/>
        <v>0</v>
      </c>
      <c r="J808" s="335">
        <f t="shared" si="136"/>
        <v>0</v>
      </c>
      <c r="K808" s="507"/>
      <c r="L808" s="507"/>
      <c r="M808" s="337">
        <f t="shared" si="128"/>
        <v>0</v>
      </c>
      <c r="N808" s="507"/>
      <c r="O808" s="338">
        <f t="shared" si="131"/>
        <v>0</v>
      </c>
      <c r="P808" s="339">
        <f t="shared" si="132"/>
        <v>0</v>
      </c>
      <c r="Q808" s="339">
        <f t="shared" si="133"/>
        <v>0</v>
      </c>
      <c r="R808" s="340">
        <f t="shared" si="134"/>
        <v>0</v>
      </c>
      <c r="S808" s="296">
        <f>IF('8. Wage Rate Penalty'!D808="s",0,IF(J808="N/A; Not eligible, do not fill in remaining columns---&gt;",0,IF(O808="Yes",0,(Q808*R808*'1. General Input'!$D$10))))</f>
        <v>0</v>
      </c>
      <c r="T808" s="269">
        <f>IF('8. Wage Rate Penalty'!D808="H",0,'8. Wage Rate Penalty'!Q808*'1. General Input'!$D$10/52)</f>
        <v>0</v>
      </c>
      <c r="U808" s="271">
        <f t="shared" si="130"/>
        <v>0</v>
      </c>
      <c r="AC808" s="277">
        <f t="shared" si="127"/>
        <v>0</v>
      </c>
    </row>
    <row r="809" spans="1:29" hidden="1" x14ac:dyDescent="0.25">
      <c r="A809" s="265">
        <f t="shared" si="129"/>
        <v>793</v>
      </c>
      <c r="B809" s="501"/>
      <c r="C809" s="502"/>
      <c r="D809" s="502"/>
      <c r="E809" s="507"/>
      <c r="F809" s="504"/>
      <c r="G809" s="505"/>
      <c r="H809" s="506"/>
      <c r="I809" s="494">
        <f t="shared" si="135"/>
        <v>0</v>
      </c>
      <c r="J809" s="335">
        <f t="shared" si="136"/>
        <v>0</v>
      </c>
      <c r="K809" s="507"/>
      <c r="L809" s="507"/>
      <c r="M809" s="337">
        <f t="shared" si="128"/>
        <v>0</v>
      </c>
      <c r="N809" s="507"/>
      <c r="O809" s="338">
        <f t="shared" si="131"/>
        <v>0</v>
      </c>
      <c r="P809" s="339">
        <f t="shared" si="132"/>
        <v>0</v>
      </c>
      <c r="Q809" s="339">
        <f t="shared" si="133"/>
        <v>0</v>
      </c>
      <c r="R809" s="340">
        <f t="shared" si="134"/>
        <v>0</v>
      </c>
      <c r="S809" s="296">
        <f>IF('8. Wage Rate Penalty'!D809="s",0,IF(J809="N/A; Not eligible, do not fill in remaining columns---&gt;",0,IF(O809="Yes",0,(Q809*R809*'1. General Input'!$D$10))))</f>
        <v>0</v>
      </c>
      <c r="T809" s="269">
        <f>IF('8. Wage Rate Penalty'!D809="H",0,'8. Wage Rate Penalty'!Q809*'1. General Input'!$D$10/52)</f>
        <v>0</v>
      </c>
      <c r="U809" s="271">
        <f t="shared" si="130"/>
        <v>0</v>
      </c>
      <c r="AC809" s="277">
        <f t="shared" si="127"/>
        <v>0</v>
      </c>
    </row>
    <row r="810" spans="1:29" hidden="1" x14ac:dyDescent="0.25">
      <c r="A810" s="265">
        <f t="shared" si="129"/>
        <v>794</v>
      </c>
      <c r="B810" s="501"/>
      <c r="C810" s="502"/>
      <c r="D810" s="502"/>
      <c r="E810" s="507"/>
      <c r="F810" s="504"/>
      <c r="G810" s="505"/>
      <c r="H810" s="506"/>
      <c r="I810" s="494">
        <f t="shared" si="135"/>
        <v>0</v>
      </c>
      <c r="J810" s="335">
        <f t="shared" si="136"/>
        <v>0</v>
      </c>
      <c r="K810" s="507"/>
      <c r="L810" s="507"/>
      <c r="M810" s="337">
        <f t="shared" si="128"/>
        <v>0</v>
      </c>
      <c r="N810" s="507"/>
      <c r="O810" s="338">
        <f t="shared" si="131"/>
        <v>0</v>
      </c>
      <c r="P810" s="339">
        <f t="shared" si="132"/>
        <v>0</v>
      </c>
      <c r="Q810" s="339">
        <f t="shared" si="133"/>
        <v>0</v>
      </c>
      <c r="R810" s="340">
        <f t="shared" si="134"/>
        <v>0</v>
      </c>
      <c r="S810" s="296">
        <f>IF('8. Wage Rate Penalty'!D810="s",0,IF(J810="N/A; Not eligible, do not fill in remaining columns---&gt;",0,IF(O810="Yes",0,(Q810*R810*'1. General Input'!$D$10))))</f>
        <v>0</v>
      </c>
      <c r="T810" s="269">
        <f>IF('8. Wage Rate Penalty'!D810="H",0,'8. Wage Rate Penalty'!Q810*'1. General Input'!$D$10/52)</f>
        <v>0</v>
      </c>
      <c r="U810" s="271">
        <f t="shared" si="130"/>
        <v>0</v>
      </c>
      <c r="AC810" s="277">
        <f t="shared" si="127"/>
        <v>0</v>
      </c>
    </row>
    <row r="811" spans="1:29" hidden="1" x14ac:dyDescent="0.25">
      <c r="A811" s="265">
        <f t="shared" si="129"/>
        <v>795</v>
      </c>
      <c r="B811" s="501"/>
      <c r="C811" s="502"/>
      <c r="D811" s="502"/>
      <c r="E811" s="507"/>
      <c r="F811" s="504"/>
      <c r="G811" s="505"/>
      <c r="H811" s="506"/>
      <c r="I811" s="494">
        <f t="shared" si="135"/>
        <v>0</v>
      </c>
      <c r="J811" s="335">
        <f t="shared" si="136"/>
        <v>0</v>
      </c>
      <c r="K811" s="507"/>
      <c r="L811" s="507"/>
      <c r="M811" s="337">
        <f t="shared" si="128"/>
        <v>0</v>
      </c>
      <c r="N811" s="507"/>
      <c r="O811" s="338">
        <f t="shared" si="131"/>
        <v>0</v>
      </c>
      <c r="P811" s="339">
        <f t="shared" si="132"/>
        <v>0</v>
      </c>
      <c r="Q811" s="339">
        <f t="shared" si="133"/>
        <v>0</v>
      </c>
      <c r="R811" s="340">
        <f t="shared" si="134"/>
        <v>0</v>
      </c>
      <c r="S811" s="296">
        <f>IF('8. Wage Rate Penalty'!D811="s",0,IF(J811="N/A; Not eligible, do not fill in remaining columns---&gt;",0,IF(O811="Yes",0,(Q811*R811*'1. General Input'!$D$10))))</f>
        <v>0</v>
      </c>
      <c r="T811" s="269">
        <f>IF('8. Wage Rate Penalty'!D811="H",0,'8. Wage Rate Penalty'!Q811*'1. General Input'!$D$10/52)</f>
        <v>0</v>
      </c>
      <c r="U811" s="271">
        <f t="shared" si="130"/>
        <v>0</v>
      </c>
      <c r="AC811" s="277">
        <f t="shared" si="127"/>
        <v>0</v>
      </c>
    </row>
    <row r="812" spans="1:29" hidden="1" x14ac:dyDescent="0.25">
      <c r="A812" s="265">
        <f t="shared" si="129"/>
        <v>796</v>
      </c>
      <c r="B812" s="501"/>
      <c r="C812" s="502"/>
      <c r="D812" s="502"/>
      <c r="E812" s="507"/>
      <c r="F812" s="504"/>
      <c r="G812" s="505"/>
      <c r="H812" s="506"/>
      <c r="I812" s="494">
        <f t="shared" si="135"/>
        <v>0</v>
      </c>
      <c r="J812" s="335">
        <f t="shared" si="136"/>
        <v>0</v>
      </c>
      <c r="K812" s="507"/>
      <c r="L812" s="507"/>
      <c r="M812" s="337">
        <f t="shared" si="128"/>
        <v>0</v>
      </c>
      <c r="N812" s="507"/>
      <c r="O812" s="338">
        <f t="shared" si="131"/>
        <v>0</v>
      </c>
      <c r="P812" s="339">
        <f t="shared" si="132"/>
        <v>0</v>
      </c>
      <c r="Q812" s="339">
        <f t="shared" si="133"/>
        <v>0</v>
      </c>
      <c r="R812" s="340">
        <f t="shared" si="134"/>
        <v>0</v>
      </c>
      <c r="S812" s="296">
        <f>IF('8. Wage Rate Penalty'!D812="s",0,IF(J812="N/A; Not eligible, do not fill in remaining columns---&gt;",0,IF(O812="Yes",0,(Q812*R812*'1. General Input'!$D$10))))</f>
        <v>0</v>
      </c>
      <c r="T812" s="269">
        <f>IF('8. Wage Rate Penalty'!D812="H",0,'8. Wage Rate Penalty'!Q812*'1. General Input'!$D$10/52)</f>
        <v>0</v>
      </c>
      <c r="U812" s="271">
        <f t="shared" si="130"/>
        <v>0</v>
      </c>
      <c r="AC812" s="277">
        <f t="shared" si="127"/>
        <v>0</v>
      </c>
    </row>
    <row r="813" spans="1:29" hidden="1" x14ac:dyDescent="0.25">
      <c r="A813" s="265">
        <f t="shared" si="129"/>
        <v>797</v>
      </c>
      <c r="B813" s="501"/>
      <c r="C813" s="502"/>
      <c r="D813" s="502"/>
      <c r="E813" s="507"/>
      <c r="F813" s="504"/>
      <c r="G813" s="505"/>
      <c r="H813" s="506"/>
      <c r="I813" s="494">
        <f t="shared" si="135"/>
        <v>0</v>
      </c>
      <c r="J813" s="335">
        <f t="shared" si="136"/>
        <v>0</v>
      </c>
      <c r="K813" s="507"/>
      <c r="L813" s="507"/>
      <c r="M813" s="337">
        <f t="shared" si="128"/>
        <v>0</v>
      </c>
      <c r="N813" s="507"/>
      <c r="O813" s="338">
        <f t="shared" si="131"/>
        <v>0</v>
      </c>
      <c r="P813" s="339">
        <f t="shared" si="132"/>
        <v>0</v>
      </c>
      <c r="Q813" s="339">
        <f t="shared" si="133"/>
        <v>0</v>
      </c>
      <c r="R813" s="340">
        <f t="shared" si="134"/>
        <v>0</v>
      </c>
      <c r="S813" s="296">
        <f>IF('8. Wage Rate Penalty'!D813="s",0,IF(J813="N/A; Not eligible, do not fill in remaining columns---&gt;",0,IF(O813="Yes",0,(Q813*R813*'1. General Input'!$D$10))))</f>
        <v>0</v>
      </c>
      <c r="T813" s="269">
        <f>IF('8. Wage Rate Penalty'!D813="H",0,'8. Wage Rate Penalty'!Q813*'1. General Input'!$D$10/52)</f>
        <v>0</v>
      </c>
      <c r="U813" s="271">
        <f t="shared" si="130"/>
        <v>0</v>
      </c>
      <c r="AC813" s="277">
        <f t="shared" si="127"/>
        <v>0</v>
      </c>
    </row>
    <row r="814" spans="1:29" hidden="1" x14ac:dyDescent="0.25">
      <c r="A814" s="265">
        <f t="shared" si="129"/>
        <v>798</v>
      </c>
      <c r="B814" s="501"/>
      <c r="C814" s="502"/>
      <c r="D814" s="502"/>
      <c r="E814" s="507"/>
      <c r="F814" s="504"/>
      <c r="G814" s="505"/>
      <c r="H814" s="506"/>
      <c r="I814" s="494">
        <f t="shared" si="135"/>
        <v>0</v>
      </c>
      <c r="J814" s="335">
        <f t="shared" si="136"/>
        <v>0</v>
      </c>
      <c r="K814" s="507"/>
      <c r="L814" s="507"/>
      <c r="M814" s="337">
        <f t="shared" si="128"/>
        <v>0</v>
      </c>
      <c r="N814" s="507"/>
      <c r="O814" s="338">
        <f t="shared" si="131"/>
        <v>0</v>
      </c>
      <c r="P814" s="339">
        <f t="shared" si="132"/>
        <v>0</v>
      </c>
      <c r="Q814" s="339">
        <f t="shared" si="133"/>
        <v>0</v>
      </c>
      <c r="R814" s="340">
        <f t="shared" si="134"/>
        <v>0</v>
      </c>
      <c r="S814" s="296">
        <f>IF('8. Wage Rate Penalty'!D814="s",0,IF(J814="N/A; Not eligible, do not fill in remaining columns---&gt;",0,IF(O814="Yes",0,(Q814*R814*'1. General Input'!$D$10))))</f>
        <v>0</v>
      </c>
      <c r="T814" s="269">
        <f>IF('8. Wage Rate Penalty'!D814="H",0,'8. Wage Rate Penalty'!Q814*'1. General Input'!$D$10/52)</f>
        <v>0</v>
      </c>
      <c r="U814" s="271">
        <f t="shared" si="130"/>
        <v>0</v>
      </c>
      <c r="AC814" s="277">
        <f t="shared" si="127"/>
        <v>0</v>
      </c>
    </row>
    <row r="815" spans="1:29" hidden="1" x14ac:dyDescent="0.25">
      <c r="A815" s="265">
        <f t="shared" si="129"/>
        <v>799</v>
      </c>
      <c r="B815" s="501"/>
      <c r="C815" s="502"/>
      <c r="D815" s="502"/>
      <c r="E815" s="507"/>
      <c r="F815" s="504"/>
      <c r="G815" s="505"/>
      <c r="H815" s="506"/>
      <c r="I815" s="494">
        <f t="shared" si="135"/>
        <v>0</v>
      </c>
      <c r="J815" s="335">
        <f t="shared" si="136"/>
        <v>0</v>
      </c>
      <c r="K815" s="507"/>
      <c r="L815" s="507"/>
      <c r="M815" s="337">
        <f t="shared" si="128"/>
        <v>0</v>
      </c>
      <c r="N815" s="507"/>
      <c r="O815" s="338">
        <f t="shared" si="131"/>
        <v>0</v>
      </c>
      <c r="P815" s="339">
        <f t="shared" si="132"/>
        <v>0</v>
      </c>
      <c r="Q815" s="339">
        <f t="shared" si="133"/>
        <v>0</v>
      </c>
      <c r="R815" s="340">
        <f t="shared" si="134"/>
        <v>0</v>
      </c>
      <c r="S815" s="296">
        <f>IF('8. Wage Rate Penalty'!D815="s",0,IF(J815="N/A; Not eligible, do not fill in remaining columns---&gt;",0,IF(O815="Yes",0,(Q815*R815*'1. General Input'!$D$10))))</f>
        <v>0</v>
      </c>
      <c r="T815" s="269">
        <f>IF('8. Wage Rate Penalty'!D815="H",0,'8. Wage Rate Penalty'!Q815*'1. General Input'!$D$10/52)</f>
        <v>0</v>
      </c>
      <c r="U815" s="271">
        <f t="shared" si="130"/>
        <v>0</v>
      </c>
      <c r="AC815" s="277">
        <f t="shared" si="127"/>
        <v>0</v>
      </c>
    </row>
    <row r="816" spans="1:29" hidden="1" x14ac:dyDescent="0.25">
      <c r="A816" s="265">
        <f t="shared" si="129"/>
        <v>800</v>
      </c>
      <c r="B816" s="501"/>
      <c r="C816" s="502"/>
      <c r="D816" s="502"/>
      <c r="E816" s="507"/>
      <c r="F816" s="504"/>
      <c r="G816" s="505"/>
      <c r="H816" s="506"/>
      <c r="I816" s="494">
        <f t="shared" si="135"/>
        <v>0</v>
      </c>
      <c r="J816" s="335">
        <f t="shared" si="136"/>
        <v>0</v>
      </c>
      <c r="K816" s="507"/>
      <c r="L816" s="507"/>
      <c r="M816" s="337">
        <f t="shared" si="128"/>
        <v>0</v>
      </c>
      <c r="N816" s="507"/>
      <c r="O816" s="338">
        <f t="shared" si="131"/>
        <v>0</v>
      </c>
      <c r="P816" s="339">
        <f t="shared" si="132"/>
        <v>0</v>
      </c>
      <c r="Q816" s="339">
        <f t="shared" si="133"/>
        <v>0</v>
      </c>
      <c r="R816" s="340">
        <f t="shared" si="134"/>
        <v>0</v>
      </c>
      <c r="S816" s="296">
        <f>IF('8. Wage Rate Penalty'!D816="s",0,IF(J816="N/A; Not eligible, do not fill in remaining columns---&gt;",0,IF(O816="Yes",0,(Q816*R816*'1. General Input'!$D$10))))</f>
        <v>0</v>
      </c>
      <c r="T816" s="269">
        <f>IF('8. Wage Rate Penalty'!D816="H",0,'8. Wage Rate Penalty'!Q816*'1. General Input'!$D$10/52)</f>
        <v>0</v>
      </c>
      <c r="U816" s="271">
        <f t="shared" si="130"/>
        <v>0</v>
      </c>
      <c r="AC816" s="277">
        <f t="shared" si="127"/>
        <v>0</v>
      </c>
    </row>
    <row r="817" spans="1:29" hidden="1" x14ac:dyDescent="0.25">
      <c r="A817" s="265">
        <f t="shared" si="129"/>
        <v>801</v>
      </c>
      <c r="B817" s="501"/>
      <c r="C817" s="502"/>
      <c r="D817" s="502"/>
      <c r="E817" s="507"/>
      <c r="F817" s="504"/>
      <c r="G817" s="505"/>
      <c r="H817" s="506"/>
      <c r="I817" s="494">
        <f t="shared" si="135"/>
        <v>0</v>
      </c>
      <c r="J817" s="335">
        <f t="shared" si="136"/>
        <v>0</v>
      </c>
      <c r="K817" s="507"/>
      <c r="L817" s="507"/>
      <c r="M817" s="337">
        <f t="shared" si="128"/>
        <v>0</v>
      </c>
      <c r="N817" s="507"/>
      <c r="O817" s="338">
        <f t="shared" si="131"/>
        <v>0</v>
      </c>
      <c r="P817" s="339">
        <f t="shared" si="132"/>
        <v>0</v>
      </c>
      <c r="Q817" s="339">
        <f t="shared" si="133"/>
        <v>0</v>
      </c>
      <c r="R817" s="340">
        <f t="shared" si="134"/>
        <v>0</v>
      </c>
      <c r="S817" s="296">
        <f>IF('8. Wage Rate Penalty'!D817="s",0,IF(J817="N/A; Not eligible, do not fill in remaining columns---&gt;",0,IF(O817="Yes",0,(Q817*R817*'1. General Input'!$D$10))))</f>
        <v>0</v>
      </c>
      <c r="T817" s="269">
        <f>IF('8. Wage Rate Penalty'!D817="H",0,'8. Wage Rate Penalty'!Q817*'1. General Input'!$D$10/52)</f>
        <v>0</v>
      </c>
      <c r="U817" s="271">
        <f t="shared" si="130"/>
        <v>0</v>
      </c>
      <c r="AC817" s="277">
        <f t="shared" si="127"/>
        <v>0</v>
      </c>
    </row>
    <row r="818" spans="1:29" hidden="1" x14ac:dyDescent="0.25">
      <c r="A818" s="265">
        <f t="shared" si="129"/>
        <v>802</v>
      </c>
      <c r="B818" s="501"/>
      <c r="C818" s="502"/>
      <c r="D818" s="502"/>
      <c r="E818" s="507"/>
      <c r="F818" s="504"/>
      <c r="G818" s="505"/>
      <c r="H818" s="506"/>
      <c r="I818" s="494">
        <f t="shared" si="135"/>
        <v>0</v>
      </c>
      <c r="J818" s="335">
        <f t="shared" si="136"/>
        <v>0</v>
      </c>
      <c r="K818" s="507"/>
      <c r="L818" s="507"/>
      <c r="M818" s="337">
        <f t="shared" si="128"/>
        <v>0</v>
      </c>
      <c r="N818" s="507"/>
      <c r="O818" s="338">
        <f t="shared" si="131"/>
        <v>0</v>
      </c>
      <c r="P818" s="339">
        <f t="shared" si="132"/>
        <v>0</v>
      </c>
      <c r="Q818" s="339">
        <f t="shared" si="133"/>
        <v>0</v>
      </c>
      <c r="R818" s="340">
        <f t="shared" si="134"/>
        <v>0</v>
      </c>
      <c r="S818" s="296">
        <f>IF('8. Wage Rate Penalty'!D818="s",0,IF(J818="N/A; Not eligible, do not fill in remaining columns---&gt;",0,IF(O818="Yes",0,(Q818*R818*'1. General Input'!$D$10))))</f>
        <v>0</v>
      </c>
      <c r="T818" s="269">
        <f>IF('8. Wage Rate Penalty'!D818="H",0,'8. Wage Rate Penalty'!Q818*'1. General Input'!$D$10/52)</f>
        <v>0</v>
      </c>
      <c r="U818" s="271">
        <f t="shared" si="130"/>
        <v>0</v>
      </c>
      <c r="AC818" s="277">
        <f t="shared" si="127"/>
        <v>0</v>
      </c>
    </row>
    <row r="819" spans="1:29" hidden="1" x14ac:dyDescent="0.25">
      <c r="A819" s="265">
        <f t="shared" si="129"/>
        <v>803</v>
      </c>
      <c r="B819" s="501"/>
      <c r="C819" s="502"/>
      <c r="D819" s="502"/>
      <c r="E819" s="507"/>
      <c r="F819" s="504"/>
      <c r="G819" s="505"/>
      <c r="H819" s="506"/>
      <c r="I819" s="494">
        <f t="shared" si="135"/>
        <v>0</v>
      </c>
      <c r="J819" s="335">
        <f t="shared" si="136"/>
        <v>0</v>
      </c>
      <c r="K819" s="507"/>
      <c r="L819" s="507"/>
      <c r="M819" s="337">
        <f t="shared" si="128"/>
        <v>0</v>
      </c>
      <c r="N819" s="507"/>
      <c r="O819" s="338">
        <f t="shared" si="131"/>
        <v>0</v>
      </c>
      <c r="P819" s="339">
        <f t="shared" si="132"/>
        <v>0</v>
      </c>
      <c r="Q819" s="339">
        <f t="shared" si="133"/>
        <v>0</v>
      </c>
      <c r="R819" s="340">
        <f t="shared" si="134"/>
        <v>0</v>
      </c>
      <c r="S819" s="296">
        <f>IF('8. Wage Rate Penalty'!D819="s",0,IF(J819="N/A; Not eligible, do not fill in remaining columns---&gt;",0,IF(O819="Yes",0,(Q819*R819*'1. General Input'!$D$10))))</f>
        <v>0</v>
      </c>
      <c r="T819" s="269">
        <f>IF('8. Wage Rate Penalty'!D819="H",0,'8. Wage Rate Penalty'!Q819*'1. General Input'!$D$10/52)</f>
        <v>0</v>
      </c>
      <c r="U819" s="271">
        <f t="shared" si="130"/>
        <v>0</v>
      </c>
      <c r="AC819" s="277">
        <f t="shared" si="127"/>
        <v>0</v>
      </c>
    </row>
    <row r="820" spans="1:29" hidden="1" x14ac:dyDescent="0.25">
      <c r="A820" s="265">
        <f t="shared" si="129"/>
        <v>804</v>
      </c>
      <c r="B820" s="501"/>
      <c r="C820" s="502"/>
      <c r="D820" s="502"/>
      <c r="E820" s="507"/>
      <c r="F820" s="504"/>
      <c r="G820" s="505"/>
      <c r="H820" s="506"/>
      <c r="I820" s="494">
        <f t="shared" si="135"/>
        <v>0</v>
      </c>
      <c r="J820" s="335">
        <f t="shared" si="136"/>
        <v>0</v>
      </c>
      <c r="K820" s="507"/>
      <c r="L820" s="507"/>
      <c r="M820" s="337">
        <f t="shared" si="128"/>
        <v>0</v>
      </c>
      <c r="N820" s="507"/>
      <c r="O820" s="338">
        <f t="shared" si="131"/>
        <v>0</v>
      </c>
      <c r="P820" s="339">
        <f t="shared" si="132"/>
        <v>0</v>
      </c>
      <c r="Q820" s="339">
        <f t="shared" si="133"/>
        <v>0</v>
      </c>
      <c r="R820" s="340">
        <f t="shared" si="134"/>
        <v>0</v>
      </c>
      <c r="S820" s="296">
        <f>IF('8. Wage Rate Penalty'!D820="s",0,IF(J820="N/A; Not eligible, do not fill in remaining columns---&gt;",0,IF(O820="Yes",0,(Q820*R820*'1. General Input'!$D$10))))</f>
        <v>0</v>
      </c>
      <c r="T820" s="269">
        <f>IF('8. Wage Rate Penalty'!D820="H",0,'8. Wage Rate Penalty'!Q820*'1. General Input'!$D$10/52)</f>
        <v>0</v>
      </c>
      <c r="U820" s="271">
        <f t="shared" si="130"/>
        <v>0</v>
      </c>
      <c r="AC820" s="277">
        <f t="shared" si="127"/>
        <v>0</v>
      </c>
    </row>
    <row r="821" spans="1:29" hidden="1" x14ac:dyDescent="0.25">
      <c r="A821" s="265">
        <f t="shared" si="129"/>
        <v>805</v>
      </c>
      <c r="B821" s="501"/>
      <c r="C821" s="502"/>
      <c r="D821" s="502"/>
      <c r="E821" s="507"/>
      <c r="F821" s="504"/>
      <c r="G821" s="505"/>
      <c r="H821" s="506"/>
      <c r="I821" s="494">
        <f t="shared" si="135"/>
        <v>0</v>
      </c>
      <c r="J821" s="335">
        <f t="shared" si="136"/>
        <v>0</v>
      </c>
      <c r="K821" s="507"/>
      <c r="L821" s="507"/>
      <c r="M821" s="337">
        <f t="shared" si="128"/>
        <v>0</v>
      </c>
      <c r="N821" s="507"/>
      <c r="O821" s="338">
        <f t="shared" si="131"/>
        <v>0</v>
      </c>
      <c r="P821" s="339">
        <f t="shared" si="132"/>
        <v>0</v>
      </c>
      <c r="Q821" s="339">
        <f t="shared" si="133"/>
        <v>0</v>
      </c>
      <c r="R821" s="340">
        <f t="shared" si="134"/>
        <v>0</v>
      </c>
      <c r="S821" s="296">
        <f>IF('8. Wage Rate Penalty'!D821="s",0,IF(J821="N/A; Not eligible, do not fill in remaining columns---&gt;",0,IF(O821="Yes",0,(Q821*R821*'1. General Input'!$D$10))))</f>
        <v>0</v>
      </c>
      <c r="T821" s="269">
        <f>IF('8. Wage Rate Penalty'!D821="H",0,'8. Wage Rate Penalty'!Q821*'1. General Input'!$D$10/52)</f>
        <v>0</v>
      </c>
      <c r="U821" s="271">
        <f t="shared" si="130"/>
        <v>0</v>
      </c>
      <c r="AC821" s="277">
        <f t="shared" si="127"/>
        <v>0</v>
      </c>
    </row>
    <row r="822" spans="1:29" hidden="1" x14ac:dyDescent="0.25">
      <c r="A822" s="265">
        <f t="shared" si="129"/>
        <v>806</v>
      </c>
      <c r="B822" s="501"/>
      <c r="C822" s="502"/>
      <c r="D822" s="502"/>
      <c r="E822" s="507"/>
      <c r="F822" s="504"/>
      <c r="G822" s="505"/>
      <c r="H822" s="506"/>
      <c r="I822" s="494">
        <f t="shared" si="135"/>
        <v>0</v>
      </c>
      <c r="J822" s="335">
        <f t="shared" si="136"/>
        <v>0</v>
      </c>
      <c r="K822" s="507"/>
      <c r="L822" s="507"/>
      <c r="M822" s="337">
        <f t="shared" si="128"/>
        <v>0</v>
      </c>
      <c r="N822" s="507"/>
      <c r="O822" s="338">
        <f t="shared" si="131"/>
        <v>0</v>
      </c>
      <c r="P822" s="339">
        <f t="shared" si="132"/>
        <v>0</v>
      </c>
      <c r="Q822" s="339">
        <f t="shared" si="133"/>
        <v>0</v>
      </c>
      <c r="R822" s="340">
        <f t="shared" si="134"/>
        <v>0</v>
      </c>
      <c r="S822" s="296">
        <f>IF('8. Wage Rate Penalty'!D822="s",0,IF(J822="N/A; Not eligible, do not fill in remaining columns---&gt;",0,IF(O822="Yes",0,(Q822*R822*'1. General Input'!$D$10))))</f>
        <v>0</v>
      </c>
      <c r="T822" s="269">
        <f>IF('8. Wage Rate Penalty'!D822="H",0,'8. Wage Rate Penalty'!Q822*'1. General Input'!$D$10/52)</f>
        <v>0</v>
      </c>
      <c r="U822" s="271">
        <f t="shared" si="130"/>
        <v>0</v>
      </c>
      <c r="AC822" s="277">
        <f t="shared" si="127"/>
        <v>0</v>
      </c>
    </row>
    <row r="823" spans="1:29" hidden="1" x14ac:dyDescent="0.25">
      <c r="A823" s="265">
        <f t="shared" si="129"/>
        <v>807</v>
      </c>
      <c r="B823" s="501"/>
      <c r="C823" s="502"/>
      <c r="D823" s="502"/>
      <c r="E823" s="507"/>
      <c r="F823" s="504"/>
      <c r="G823" s="505"/>
      <c r="H823" s="506"/>
      <c r="I823" s="494">
        <f t="shared" si="135"/>
        <v>0</v>
      </c>
      <c r="J823" s="335">
        <f t="shared" si="136"/>
        <v>0</v>
      </c>
      <c r="K823" s="507"/>
      <c r="L823" s="507"/>
      <c r="M823" s="337">
        <f t="shared" si="128"/>
        <v>0</v>
      </c>
      <c r="N823" s="507"/>
      <c r="O823" s="338">
        <f t="shared" si="131"/>
        <v>0</v>
      </c>
      <c r="P823" s="339">
        <f t="shared" si="132"/>
        <v>0</v>
      </c>
      <c r="Q823" s="339">
        <f t="shared" si="133"/>
        <v>0</v>
      </c>
      <c r="R823" s="340">
        <f t="shared" si="134"/>
        <v>0</v>
      </c>
      <c r="S823" s="296">
        <f>IF('8. Wage Rate Penalty'!D823="s",0,IF(J823="N/A; Not eligible, do not fill in remaining columns---&gt;",0,IF(O823="Yes",0,(Q823*R823*'1. General Input'!$D$10))))</f>
        <v>0</v>
      </c>
      <c r="T823" s="269">
        <f>IF('8. Wage Rate Penalty'!D823="H",0,'8. Wage Rate Penalty'!Q823*'1. General Input'!$D$10/52)</f>
        <v>0</v>
      </c>
      <c r="U823" s="271">
        <f t="shared" si="130"/>
        <v>0</v>
      </c>
      <c r="AC823" s="277">
        <f t="shared" si="127"/>
        <v>0</v>
      </c>
    </row>
    <row r="824" spans="1:29" hidden="1" x14ac:dyDescent="0.25">
      <c r="A824" s="265">
        <f t="shared" si="129"/>
        <v>808</v>
      </c>
      <c r="B824" s="501"/>
      <c r="C824" s="502"/>
      <c r="D824" s="502"/>
      <c r="E824" s="507"/>
      <c r="F824" s="504"/>
      <c r="G824" s="505"/>
      <c r="H824" s="506"/>
      <c r="I824" s="494">
        <f t="shared" si="135"/>
        <v>0</v>
      </c>
      <c r="J824" s="335">
        <f t="shared" si="136"/>
        <v>0</v>
      </c>
      <c r="K824" s="507"/>
      <c r="L824" s="507"/>
      <c r="M824" s="337">
        <f t="shared" si="128"/>
        <v>0</v>
      </c>
      <c r="N824" s="507"/>
      <c r="O824" s="338">
        <f t="shared" si="131"/>
        <v>0</v>
      </c>
      <c r="P824" s="339">
        <f t="shared" si="132"/>
        <v>0</v>
      </c>
      <c r="Q824" s="339">
        <f t="shared" si="133"/>
        <v>0</v>
      </c>
      <c r="R824" s="340">
        <f t="shared" si="134"/>
        <v>0</v>
      </c>
      <c r="S824" s="296">
        <f>IF('8. Wage Rate Penalty'!D824="s",0,IF(J824="N/A; Not eligible, do not fill in remaining columns---&gt;",0,IF(O824="Yes",0,(Q824*R824*'1. General Input'!$D$10))))</f>
        <v>0</v>
      </c>
      <c r="T824" s="269">
        <f>IF('8. Wage Rate Penalty'!D824="H",0,'8. Wage Rate Penalty'!Q824*'1. General Input'!$D$10/52)</f>
        <v>0</v>
      </c>
      <c r="U824" s="271">
        <f t="shared" si="130"/>
        <v>0</v>
      </c>
      <c r="AC824" s="277">
        <f t="shared" si="127"/>
        <v>0</v>
      </c>
    </row>
    <row r="825" spans="1:29" hidden="1" x14ac:dyDescent="0.25">
      <c r="A825" s="265">
        <f t="shared" si="129"/>
        <v>809</v>
      </c>
      <c r="B825" s="501"/>
      <c r="C825" s="502"/>
      <c r="D825" s="502"/>
      <c r="E825" s="507"/>
      <c r="F825" s="504"/>
      <c r="G825" s="505"/>
      <c r="H825" s="506"/>
      <c r="I825" s="494">
        <f t="shared" si="135"/>
        <v>0</v>
      </c>
      <c r="J825" s="335">
        <f t="shared" si="136"/>
        <v>0</v>
      </c>
      <c r="K825" s="507"/>
      <c r="L825" s="507"/>
      <c r="M825" s="337">
        <f t="shared" si="128"/>
        <v>0</v>
      </c>
      <c r="N825" s="507"/>
      <c r="O825" s="338">
        <f t="shared" si="131"/>
        <v>0</v>
      </c>
      <c r="P825" s="339">
        <f t="shared" si="132"/>
        <v>0</v>
      </c>
      <c r="Q825" s="339">
        <f t="shared" si="133"/>
        <v>0</v>
      </c>
      <c r="R825" s="340">
        <f t="shared" si="134"/>
        <v>0</v>
      </c>
      <c r="S825" s="296">
        <f>IF('8. Wage Rate Penalty'!D825="s",0,IF(J825="N/A; Not eligible, do not fill in remaining columns---&gt;",0,IF(O825="Yes",0,(Q825*R825*'1. General Input'!$D$10))))</f>
        <v>0</v>
      </c>
      <c r="T825" s="269">
        <f>IF('8. Wage Rate Penalty'!D825="H",0,'8. Wage Rate Penalty'!Q825*'1. General Input'!$D$10/52)</f>
        <v>0</v>
      </c>
      <c r="U825" s="271">
        <f t="shared" si="130"/>
        <v>0</v>
      </c>
      <c r="AC825" s="277">
        <f t="shared" si="127"/>
        <v>0</v>
      </c>
    </row>
    <row r="826" spans="1:29" hidden="1" x14ac:dyDescent="0.25">
      <c r="A826" s="265">
        <f t="shared" si="129"/>
        <v>810</v>
      </c>
      <c r="B826" s="501"/>
      <c r="C826" s="502"/>
      <c r="D826" s="502"/>
      <c r="E826" s="507"/>
      <c r="F826" s="504"/>
      <c r="G826" s="505"/>
      <c r="H826" s="506"/>
      <c r="I826" s="494">
        <f t="shared" si="135"/>
        <v>0</v>
      </c>
      <c r="J826" s="335">
        <f t="shared" si="136"/>
        <v>0</v>
      </c>
      <c r="K826" s="507"/>
      <c r="L826" s="507"/>
      <c r="M826" s="337">
        <f t="shared" si="128"/>
        <v>0</v>
      </c>
      <c r="N826" s="507"/>
      <c r="O826" s="338">
        <f t="shared" si="131"/>
        <v>0</v>
      </c>
      <c r="P826" s="339">
        <f t="shared" si="132"/>
        <v>0</v>
      </c>
      <c r="Q826" s="339">
        <f t="shared" si="133"/>
        <v>0</v>
      </c>
      <c r="R826" s="340">
        <f t="shared" si="134"/>
        <v>0</v>
      </c>
      <c r="S826" s="296">
        <f>IF('8. Wage Rate Penalty'!D826="s",0,IF(J826="N/A; Not eligible, do not fill in remaining columns---&gt;",0,IF(O826="Yes",0,(Q826*R826*'1. General Input'!$D$10))))</f>
        <v>0</v>
      </c>
      <c r="T826" s="269">
        <f>IF('8. Wage Rate Penalty'!D826="H",0,'8. Wage Rate Penalty'!Q826*'1. General Input'!$D$10/52)</f>
        <v>0</v>
      </c>
      <c r="U826" s="271">
        <f t="shared" si="130"/>
        <v>0</v>
      </c>
      <c r="AC826" s="277">
        <f t="shared" si="127"/>
        <v>0</v>
      </c>
    </row>
    <row r="827" spans="1:29" hidden="1" x14ac:dyDescent="0.25">
      <c r="A827" s="265">
        <f t="shared" si="129"/>
        <v>811</v>
      </c>
      <c r="B827" s="501"/>
      <c r="C827" s="502"/>
      <c r="D827" s="502"/>
      <c r="E827" s="507"/>
      <c r="F827" s="504"/>
      <c r="G827" s="505"/>
      <c r="H827" s="506"/>
      <c r="I827" s="494">
        <f t="shared" si="135"/>
        <v>0</v>
      </c>
      <c r="J827" s="335">
        <f t="shared" si="136"/>
        <v>0</v>
      </c>
      <c r="K827" s="507"/>
      <c r="L827" s="507"/>
      <c r="M827" s="337">
        <f t="shared" si="128"/>
        <v>0</v>
      </c>
      <c r="N827" s="507"/>
      <c r="O827" s="338">
        <f t="shared" si="131"/>
        <v>0</v>
      </c>
      <c r="P827" s="339">
        <f t="shared" si="132"/>
        <v>0</v>
      </c>
      <c r="Q827" s="339">
        <f t="shared" si="133"/>
        <v>0</v>
      </c>
      <c r="R827" s="340">
        <f t="shared" si="134"/>
        <v>0</v>
      </c>
      <c r="S827" s="296">
        <f>IF('8. Wage Rate Penalty'!D827="s",0,IF(J827="N/A; Not eligible, do not fill in remaining columns---&gt;",0,IF(O827="Yes",0,(Q827*R827*'1. General Input'!$D$10))))</f>
        <v>0</v>
      </c>
      <c r="T827" s="269">
        <f>IF('8. Wage Rate Penalty'!D827="H",0,'8. Wage Rate Penalty'!Q827*'1. General Input'!$D$10/52)</f>
        <v>0</v>
      </c>
      <c r="U827" s="271">
        <f t="shared" si="130"/>
        <v>0</v>
      </c>
      <c r="AC827" s="277">
        <f t="shared" si="127"/>
        <v>0</v>
      </c>
    </row>
    <row r="828" spans="1:29" hidden="1" x14ac:dyDescent="0.25">
      <c r="A828" s="265">
        <f t="shared" si="129"/>
        <v>812</v>
      </c>
      <c r="B828" s="501"/>
      <c r="C828" s="502"/>
      <c r="D828" s="502"/>
      <c r="E828" s="507"/>
      <c r="F828" s="504"/>
      <c r="G828" s="505"/>
      <c r="H828" s="506"/>
      <c r="I828" s="494">
        <f t="shared" si="135"/>
        <v>0</v>
      </c>
      <c r="J828" s="335">
        <f t="shared" si="136"/>
        <v>0</v>
      </c>
      <c r="K828" s="507"/>
      <c r="L828" s="507"/>
      <c r="M828" s="337">
        <f t="shared" si="128"/>
        <v>0</v>
      </c>
      <c r="N828" s="507"/>
      <c r="O828" s="338">
        <f t="shared" si="131"/>
        <v>0</v>
      </c>
      <c r="P828" s="339">
        <f t="shared" si="132"/>
        <v>0</v>
      </c>
      <c r="Q828" s="339">
        <f t="shared" si="133"/>
        <v>0</v>
      </c>
      <c r="R828" s="340">
        <f t="shared" si="134"/>
        <v>0</v>
      </c>
      <c r="S828" s="296">
        <f>IF('8. Wage Rate Penalty'!D828="s",0,IF(J828="N/A; Not eligible, do not fill in remaining columns---&gt;",0,IF(O828="Yes",0,(Q828*R828*'1. General Input'!$D$10))))</f>
        <v>0</v>
      </c>
      <c r="T828" s="269">
        <f>IF('8. Wage Rate Penalty'!D828="H",0,'8. Wage Rate Penalty'!Q828*'1. General Input'!$D$10/52)</f>
        <v>0</v>
      </c>
      <c r="U828" s="271">
        <f t="shared" si="130"/>
        <v>0</v>
      </c>
      <c r="AC828" s="277">
        <f t="shared" si="127"/>
        <v>0</v>
      </c>
    </row>
    <row r="829" spans="1:29" hidden="1" x14ac:dyDescent="0.25">
      <c r="A829" s="265">
        <f t="shared" si="129"/>
        <v>813</v>
      </c>
      <c r="B829" s="501"/>
      <c r="C829" s="502"/>
      <c r="D829" s="502"/>
      <c r="E829" s="507"/>
      <c r="F829" s="504"/>
      <c r="G829" s="505"/>
      <c r="H829" s="506"/>
      <c r="I829" s="494">
        <f t="shared" si="135"/>
        <v>0</v>
      </c>
      <c r="J829" s="335">
        <f t="shared" si="136"/>
        <v>0</v>
      </c>
      <c r="K829" s="507"/>
      <c r="L829" s="507"/>
      <c r="M829" s="337">
        <f t="shared" si="128"/>
        <v>0</v>
      </c>
      <c r="N829" s="507"/>
      <c r="O829" s="338">
        <f t="shared" si="131"/>
        <v>0</v>
      </c>
      <c r="P829" s="339">
        <f t="shared" si="132"/>
        <v>0</v>
      </c>
      <c r="Q829" s="339">
        <f t="shared" si="133"/>
        <v>0</v>
      </c>
      <c r="R829" s="340">
        <f t="shared" si="134"/>
        <v>0</v>
      </c>
      <c r="S829" s="296">
        <f>IF('8. Wage Rate Penalty'!D829="s",0,IF(J829="N/A; Not eligible, do not fill in remaining columns---&gt;",0,IF(O829="Yes",0,(Q829*R829*'1. General Input'!$D$10))))</f>
        <v>0</v>
      </c>
      <c r="T829" s="269">
        <f>IF('8. Wage Rate Penalty'!D829="H",0,'8. Wage Rate Penalty'!Q829*'1. General Input'!$D$10/52)</f>
        <v>0</v>
      </c>
      <c r="U829" s="271">
        <f t="shared" si="130"/>
        <v>0</v>
      </c>
      <c r="AC829" s="277">
        <f t="shared" si="127"/>
        <v>0</v>
      </c>
    </row>
    <row r="830" spans="1:29" hidden="1" x14ac:dyDescent="0.25">
      <c r="A830" s="265">
        <f t="shared" si="129"/>
        <v>814</v>
      </c>
      <c r="B830" s="501"/>
      <c r="C830" s="502"/>
      <c r="D830" s="502"/>
      <c r="E830" s="507"/>
      <c r="F830" s="504"/>
      <c r="G830" s="505"/>
      <c r="H830" s="506"/>
      <c r="I830" s="494">
        <f t="shared" si="135"/>
        <v>0</v>
      </c>
      <c r="J830" s="335">
        <f t="shared" si="136"/>
        <v>0</v>
      </c>
      <c r="K830" s="507"/>
      <c r="L830" s="507"/>
      <c r="M830" s="337">
        <f t="shared" si="128"/>
        <v>0</v>
      </c>
      <c r="N830" s="507"/>
      <c r="O830" s="338">
        <f t="shared" si="131"/>
        <v>0</v>
      </c>
      <c r="P830" s="339">
        <f t="shared" si="132"/>
        <v>0</v>
      </c>
      <c r="Q830" s="339">
        <f t="shared" si="133"/>
        <v>0</v>
      </c>
      <c r="R830" s="340">
        <f t="shared" si="134"/>
        <v>0</v>
      </c>
      <c r="S830" s="296">
        <f>IF('8. Wage Rate Penalty'!D830="s",0,IF(J830="N/A; Not eligible, do not fill in remaining columns---&gt;",0,IF(O830="Yes",0,(Q830*R830*'1. General Input'!$D$10))))</f>
        <v>0</v>
      </c>
      <c r="T830" s="269">
        <f>IF('8. Wage Rate Penalty'!D830="H",0,'8. Wage Rate Penalty'!Q830*'1. General Input'!$D$10/52)</f>
        <v>0</v>
      </c>
      <c r="U830" s="271">
        <f t="shared" si="130"/>
        <v>0</v>
      </c>
      <c r="AC830" s="277">
        <f t="shared" si="127"/>
        <v>0</v>
      </c>
    </row>
    <row r="831" spans="1:29" hidden="1" x14ac:dyDescent="0.25">
      <c r="A831" s="265">
        <f t="shared" si="129"/>
        <v>815</v>
      </c>
      <c r="B831" s="501"/>
      <c r="C831" s="502"/>
      <c r="D831" s="502"/>
      <c r="E831" s="507"/>
      <c r="F831" s="504"/>
      <c r="G831" s="505"/>
      <c r="H831" s="506"/>
      <c r="I831" s="494">
        <f t="shared" si="135"/>
        <v>0</v>
      </c>
      <c r="J831" s="335">
        <f t="shared" si="136"/>
        <v>0</v>
      </c>
      <c r="K831" s="507"/>
      <c r="L831" s="507"/>
      <c r="M831" s="337">
        <f t="shared" si="128"/>
        <v>0</v>
      </c>
      <c r="N831" s="507"/>
      <c r="O831" s="338">
        <f t="shared" si="131"/>
        <v>0</v>
      </c>
      <c r="P831" s="339">
        <f t="shared" si="132"/>
        <v>0</v>
      </c>
      <c r="Q831" s="339">
        <f t="shared" si="133"/>
        <v>0</v>
      </c>
      <c r="R831" s="340">
        <f t="shared" si="134"/>
        <v>0</v>
      </c>
      <c r="S831" s="296">
        <f>IF('8. Wage Rate Penalty'!D831="s",0,IF(J831="N/A; Not eligible, do not fill in remaining columns---&gt;",0,IF(O831="Yes",0,(Q831*R831*'1. General Input'!$D$10))))</f>
        <v>0</v>
      </c>
      <c r="T831" s="269">
        <f>IF('8. Wage Rate Penalty'!D831="H",0,'8. Wage Rate Penalty'!Q831*'1. General Input'!$D$10/52)</f>
        <v>0</v>
      </c>
      <c r="U831" s="271">
        <f t="shared" si="130"/>
        <v>0</v>
      </c>
      <c r="AC831" s="277">
        <f t="shared" si="127"/>
        <v>0</v>
      </c>
    </row>
    <row r="832" spans="1:29" hidden="1" x14ac:dyDescent="0.25">
      <c r="A832" s="265">
        <f t="shared" si="129"/>
        <v>816</v>
      </c>
      <c r="B832" s="501"/>
      <c r="C832" s="502"/>
      <c r="D832" s="502"/>
      <c r="E832" s="507"/>
      <c r="F832" s="504"/>
      <c r="G832" s="505"/>
      <c r="H832" s="506"/>
      <c r="I832" s="494">
        <f t="shared" si="135"/>
        <v>0</v>
      </c>
      <c r="J832" s="335">
        <f t="shared" si="136"/>
        <v>0</v>
      </c>
      <c r="K832" s="507"/>
      <c r="L832" s="507"/>
      <c r="M832" s="337">
        <f t="shared" si="128"/>
        <v>0</v>
      </c>
      <c r="N832" s="507"/>
      <c r="O832" s="338">
        <f t="shared" si="131"/>
        <v>0</v>
      </c>
      <c r="P832" s="339">
        <f t="shared" si="132"/>
        <v>0</v>
      </c>
      <c r="Q832" s="339">
        <f t="shared" si="133"/>
        <v>0</v>
      </c>
      <c r="R832" s="340">
        <f t="shared" si="134"/>
        <v>0</v>
      </c>
      <c r="S832" s="296">
        <f>IF('8. Wage Rate Penalty'!D832="s",0,IF(J832="N/A; Not eligible, do not fill in remaining columns---&gt;",0,IF(O832="Yes",0,(Q832*R832*'1. General Input'!$D$10))))</f>
        <v>0</v>
      </c>
      <c r="T832" s="269">
        <f>IF('8. Wage Rate Penalty'!D832="H",0,'8. Wage Rate Penalty'!Q832*'1. General Input'!$D$10/52)</f>
        <v>0</v>
      </c>
      <c r="U832" s="271">
        <f t="shared" si="130"/>
        <v>0</v>
      </c>
      <c r="AC832" s="277">
        <f t="shared" si="127"/>
        <v>0</v>
      </c>
    </row>
    <row r="833" spans="1:29" hidden="1" x14ac:dyDescent="0.25">
      <c r="A833" s="265">
        <f t="shared" si="129"/>
        <v>817</v>
      </c>
      <c r="B833" s="501"/>
      <c r="C833" s="502"/>
      <c r="D833" s="502"/>
      <c r="E833" s="507"/>
      <c r="F833" s="504"/>
      <c r="G833" s="505"/>
      <c r="H833" s="506"/>
      <c r="I833" s="494">
        <f t="shared" si="135"/>
        <v>0</v>
      </c>
      <c r="J833" s="335">
        <f t="shared" si="136"/>
        <v>0</v>
      </c>
      <c r="K833" s="507"/>
      <c r="L833" s="507"/>
      <c r="M833" s="337">
        <f t="shared" si="128"/>
        <v>0</v>
      </c>
      <c r="N833" s="507"/>
      <c r="O833" s="338">
        <f t="shared" si="131"/>
        <v>0</v>
      </c>
      <c r="P833" s="339">
        <f t="shared" si="132"/>
        <v>0</v>
      </c>
      <c r="Q833" s="339">
        <f t="shared" si="133"/>
        <v>0</v>
      </c>
      <c r="R833" s="340">
        <f t="shared" si="134"/>
        <v>0</v>
      </c>
      <c r="S833" s="296">
        <f>IF('8. Wage Rate Penalty'!D833="s",0,IF(J833="N/A; Not eligible, do not fill in remaining columns---&gt;",0,IF(O833="Yes",0,(Q833*R833*'1. General Input'!$D$10))))</f>
        <v>0</v>
      </c>
      <c r="T833" s="269">
        <f>IF('8. Wage Rate Penalty'!D833="H",0,'8. Wage Rate Penalty'!Q833*'1. General Input'!$D$10/52)</f>
        <v>0</v>
      </c>
      <c r="U833" s="271">
        <f t="shared" si="130"/>
        <v>0</v>
      </c>
      <c r="AC833" s="277">
        <f t="shared" si="127"/>
        <v>0</v>
      </c>
    </row>
    <row r="834" spans="1:29" hidden="1" x14ac:dyDescent="0.25">
      <c r="A834" s="265">
        <f t="shared" si="129"/>
        <v>818</v>
      </c>
      <c r="B834" s="501"/>
      <c r="C834" s="502"/>
      <c r="D834" s="502"/>
      <c r="E834" s="507"/>
      <c r="F834" s="504"/>
      <c r="G834" s="505"/>
      <c r="H834" s="506"/>
      <c r="I834" s="494">
        <f t="shared" si="135"/>
        <v>0</v>
      </c>
      <c r="J834" s="335">
        <f t="shared" si="136"/>
        <v>0</v>
      </c>
      <c r="K834" s="507"/>
      <c r="L834" s="507"/>
      <c r="M834" s="337">
        <f t="shared" si="128"/>
        <v>0</v>
      </c>
      <c r="N834" s="507"/>
      <c r="O834" s="338">
        <f t="shared" si="131"/>
        <v>0</v>
      </c>
      <c r="P834" s="339">
        <f t="shared" si="132"/>
        <v>0</v>
      </c>
      <c r="Q834" s="339">
        <f t="shared" si="133"/>
        <v>0</v>
      </c>
      <c r="R834" s="340">
        <f t="shared" si="134"/>
        <v>0</v>
      </c>
      <c r="S834" s="296">
        <f>IF('8. Wage Rate Penalty'!D834="s",0,IF(J834="N/A; Not eligible, do not fill in remaining columns---&gt;",0,IF(O834="Yes",0,(Q834*R834*'1. General Input'!$D$10))))</f>
        <v>0</v>
      </c>
      <c r="T834" s="269">
        <f>IF('8. Wage Rate Penalty'!D834="H",0,'8. Wage Rate Penalty'!Q834*'1. General Input'!$D$10/52)</f>
        <v>0</v>
      </c>
      <c r="U834" s="271">
        <f t="shared" si="130"/>
        <v>0</v>
      </c>
      <c r="AC834" s="277">
        <f t="shared" si="127"/>
        <v>0</v>
      </c>
    </row>
    <row r="835" spans="1:29" hidden="1" x14ac:dyDescent="0.25">
      <c r="A835" s="265">
        <f t="shared" si="129"/>
        <v>819</v>
      </c>
      <c r="B835" s="501"/>
      <c r="C835" s="502"/>
      <c r="D835" s="502"/>
      <c r="E835" s="507"/>
      <c r="F835" s="504"/>
      <c r="G835" s="505"/>
      <c r="H835" s="506"/>
      <c r="I835" s="494">
        <f t="shared" si="135"/>
        <v>0</v>
      </c>
      <c r="J835" s="335">
        <f t="shared" si="136"/>
        <v>0</v>
      </c>
      <c r="K835" s="507"/>
      <c r="L835" s="507"/>
      <c r="M835" s="337">
        <f t="shared" si="128"/>
        <v>0</v>
      </c>
      <c r="N835" s="507"/>
      <c r="O835" s="338">
        <f t="shared" si="131"/>
        <v>0</v>
      </c>
      <c r="P835" s="339">
        <f t="shared" si="132"/>
        <v>0</v>
      </c>
      <c r="Q835" s="339">
        <f t="shared" si="133"/>
        <v>0</v>
      </c>
      <c r="R835" s="340">
        <f t="shared" si="134"/>
        <v>0</v>
      </c>
      <c r="S835" s="296">
        <f>IF('8. Wage Rate Penalty'!D835="s",0,IF(J835="N/A; Not eligible, do not fill in remaining columns---&gt;",0,IF(O835="Yes",0,(Q835*R835*'1. General Input'!$D$10))))</f>
        <v>0</v>
      </c>
      <c r="T835" s="269">
        <f>IF('8. Wage Rate Penalty'!D835="H",0,'8. Wage Rate Penalty'!Q835*'1. General Input'!$D$10/52)</f>
        <v>0</v>
      </c>
      <c r="U835" s="271">
        <f t="shared" si="130"/>
        <v>0</v>
      </c>
      <c r="AC835" s="277">
        <f t="shared" si="127"/>
        <v>0</v>
      </c>
    </row>
    <row r="836" spans="1:29" hidden="1" x14ac:dyDescent="0.25">
      <c r="A836" s="265">
        <f t="shared" si="129"/>
        <v>820</v>
      </c>
      <c r="B836" s="501"/>
      <c r="C836" s="502"/>
      <c r="D836" s="502"/>
      <c r="E836" s="507"/>
      <c r="F836" s="504"/>
      <c r="G836" s="505"/>
      <c r="H836" s="506"/>
      <c r="I836" s="494">
        <f t="shared" si="135"/>
        <v>0</v>
      </c>
      <c r="J836" s="335">
        <f t="shared" si="136"/>
        <v>0</v>
      </c>
      <c r="K836" s="507"/>
      <c r="L836" s="507"/>
      <c r="M836" s="337">
        <f t="shared" si="128"/>
        <v>0</v>
      </c>
      <c r="N836" s="507"/>
      <c r="O836" s="338">
        <f t="shared" si="131"/>
        <v>0</v>
      </c>
      <c r="P836" s="339">
        <f t="shared" si="132"/>
        <v>0</v>
      </c>
      <c r="Q836" s="339">
        <f t="shared" si="133"/>
        <v>0</v>
      </c>
      <c r="R836" s="340">
        <f t="shared" si="134"/>
        <v>0</v>
      </c>
      <c r="S836" s="296">
        <f>IF('8. Wage Rate Penalty'!D836="s",0,IF(J836="N/A; Not eligible, do not fill in remaining columns---&gt;",0,IF(O836="Yes",0,(Q836*R836*'1. General Input'!$D$10))))</f>
        <v>0</v>
      </c>
      <c r="T836" s="269">
        <f>IF('8. Wage Rate Penalty'!D836="H",0,'8. Wage Rate Penalty'!Q836*'1. General Input'!$D$10/52)</f>
        <v>0</v>
      </c>
      <c r="U836" s="271">
        <f t="shared" si="130"/>
        <v>0</v>
      </c>
      <c r="AC836" s="277">
        <f t="shared" si="127"/>
        <v>0</v>
      </c>
    </row>
    <row r="837" spans="1:29" hidden="1" x14ac:dyDescent="0.25">
      <c r="A837" s="265">
        <f t="shared" si="129"/>
        <v>821</v>
      </c>
      <c r="B837" s="501"/>
      <c r="C837" s="502"/>
      <c r="D837" s="502"/>
      <c r="E837" s="507"/>
      <c r="F837" s="504"/>
      <c r="G837" s="505"/>
      <c r="H837" s="506"/>
      <c r="I837" s="494">
        <f t="shared" si="135"/>
        <v>0</v>
      </c>
      <c r="J837" s="335">
        <f t="shared" si="136"/>
        <v>0</v>
      </c>
      <c r="K837" s="507"/>
      <c r="L837" s="507"/>
      <c r="M837" s="337">
        <f t="shared" si="128"/>
        <v>0</v>
      </c>
      <c r="N837" s="507"/>
      <c r="O837" s="338">
        <f t="shared" si="131"/>
        <v>0</v>
      </c>
      <c r="P837" s="339">
        <f t="shared" si="132"/>
        <v>0</v>
      </c>
      <c r="Q837" s="339">
        <f t="shared" si="133"/>
        <v>0</v>
      </c>
      <c r="R837" s="340">
        <f t="shared" si="134"/>
        <v>0</v>
      </c>
      <c r="S837" s="296">
        <f>IF('8. Wage Rate Penalty'!D837="s",0,IF(J837="N/A; Not eligible, do not fill in remaining columns---&gt;",0,IF(O837="Yes",0,(Q837*R837*'1. General Input'!$D$10))))</f>
        <v>0</v>
      </c>
      <c r="T837" s="269">
        <f>IF('8. Wage Rate Penalty'!D837="H",0,'8. Wage Rate Penalty'!Q837*'1. General Input'!$D$10/52)</f>
        <v>0</v>
      </c>
      <c r="U837" s="271">
        <f t="shared" si="130"/>
        <v>0</v>
      </c>
      <c r="AC837" s="277">
        <f t="shared" si="127"/>
        <v>0</v>
      </c>
    </row>
    <row r="838" spans="1:29" hidden="1" x14ac:dyDescent="0.25">
      <c r="A838" s="265">
        <f t="shared" si="129"/>
        <v>822</v>
      </c>
      <c r="B838" s="501"/>
      <c r="C838" s="502"/>
      <c r="D838" s="502"/>
      <c r="E838" s="507"/>
      <c r="F838" s="504"/>
      <c r="G838" s="505"/>
      <c r="H838" s="506"/>
      <c r="I838" s="494">
        <f t="shared" si="135"/>
        <v>0</v>
      </c>
      <c r="J838" s="335">
        <f t="shared" si="136"/>
        <v>0</v>
      </c>
      <c r="K838" s="507"/>
      <c r="L838" s="507"/>
      <c r="M838" s="337">
        <f t="shared" si="128"/>
        <v>0</v>
      </c>
      <c r="N838" s="507"/>
      <c r="O838" s="338">
        <f t="shared" si="131"/>
        <v>0</v>
      </c>
      <c r="P838" s="339">
        <f t="shared" si="132"/>
        <v>0</v>
      </c>
      <c r="Q838" s="339">
        <f t="shared" si="133"/>
        <v>0</v>
      </c>
      <c r="R838" s="340">
        <f t="shared" si="134"/>
        <v>0</v>
      </c>
      <c r="S838" s="296">
        <f>IF('8. Wage Rate Penalty'!D838="s",0,IF(J838="N/A; Not eligible, do not fill in remaining columns---&gt;",0,IF(O838="Yes",0,(Q838*R838*'1. General Input'!$D$10))))</f>
        <v>0</v>
      </c>
      <c r="T838" s="269">
        <f>IF('8. Wage Rate Penalty'!D838="H",0,'8. Wage Rate Penalty'!Q838*'1. General Input'!$D$10/52)</f>
        <v>0</v>
      </c>
      <c r="U838" s="271">
        <f t="shared" si="130"/>
        <v>0</v>
      </c>
      <c r="AC838" s="277">
        <f t="shared" si="127"/>
        <v>0</v>
      </c>
    </row>
    <row r="839" spans="1:29" hidden="1" x14ac:dyDescent="0.25">
      <c r="A839" s="265">
        <f t="shared" si="129"/>
        <v>823</v>
      </c>
      <c r="B839" s="501"/>
      <c r="C839" s="502"/>
      <c r="D839" s="502"/>
      <c r="E839" s="507"/>
      <c r="F839" s="504"/>
      <c r="G839" s="505"/>
      <c r="H839" s="506"/>
      <c r="I839" s="494">
        <f t="shared" si="135"/>
        <v>0</v>
      </c>
      <c r="J839" s="335">
        <f t="shared" si="136"/>
        <v>0</v>
      </c>
      <c r="K839" s="507"/>
      <c r="L839" s="507"/>
      <c r="M839" s="337">
        <f t="shared" si="128"/>
        <v>0</v>
      </c>
      <c r="N839" s="507"/>
      <c r="O839" s="338">
        <f t="shared" si="131"/>
        <v>0</v>
      </c>
      <c r="P839" s="339">
        <f t="shared" si="132"/>
        <v>0</v>
      </c>
      <c r="Q839" s="339">
        <f t="shared" si="133"/>
        <v>0</v>
      </c>
      <c r="R839" s="340">
        <f t="shared" si="134"/>
        <v>0</v>
      </c>
      <c r="S839" s="296">
        <f>IF('8. Wage Rate Penalty'!D839="s",0,IF(J839="N/A; Not eligible, do not fill in remaining columns---&gt;",0,IF(O839="Yes",0,(Q839*R839*'1. General Input'!$D$10))))</f>
        <v>0</v>
      </c>
      <c r="T839" s="269">
        <f>IF('8. Wage Rate Penalty'!D839="H",0,'8. Wage Rate Penalty'!Q839*'1. General Input'!$D$10/52)</f>
        <v>0</v>
      </c>
      <c r="U839" s="271">
        <f t="shared" si="130"/>
        <v>0</v>
      </c>
      <c r="AC839" s="277">
        <f t="shared" si="127"/>
        <v>0</v>
      </c>
    </row>
    <row r="840" spans="1:29" hidden="1" x14ac:dyDescent="0.25">
      <c r="A840" s="265">
        <f t="shared" si="129"/>
        <v>824</v>
      </c>
      <c r="B840" s="501"/>
      <c r="C840" s="502"/>
      <c r="D840" s="502"/>
      <c r="E840" s="507"/>
      <c r="F840" s="504"/>
      <c r="G840" s="505"/>
      <c r="H840" s="506"/>
      <c r="I840" s="494">
        <f t="shared" si="135"/>
        <v>0</v>
      </c>
      <c r="J840" s="335">
        <f t="shared" si="136"/>
        <v>0</v>
      </c>
      <c r="K840" s="507"/>
      <c r="L840" s="507"/>
      <c r="M840" s="337">
        <f t="shared" si="128"/>
        <v>0</v>
      </c>
      <c r="N840" s="507"/>
      <c r="O840" s="338">
        <f t="shared" si="131"/>
        <v>0</v>
      </c>
      <c r="P840" s="339">
        <f t="shared" si="132"/>
        <v>0</v>
      </c>
      <c r="Q840" s="339">
        <f t="shared" si="133"/>
        <v>0</v>
      </c>
      <c r="R840" s="340">
        <f t="shared" si="134"/>
        <v>0</v>
      </c>
      <c r="S840" s="296">
        <f>IF('8. Wage Rate Penalty'!D840="s",0,IF(J840="N/A; Not eligible, do not fill in remaining columns---&gt;",0,IF(O840="Yes",0,(Q840*R840*'1. General Input'!$D$10))))</f>
        <v>0</v>
      </c>
      <c r="T840" s="269">
        <f>IF('8. Wage Rate Penalty'!D840="H",0,'8. Wage Rate Penalty'!Q840*'1. General Input'!$D$10/52)</f>
        <v>0</v>
      </c>
      <c r="U840" s="271">
        <f t="shared" si="130"/>
        <v>0</v>
      </c>
      <c r="AC840" s="277">
        <f t="shared" si="127"/>
        <v>0</v>
      </c>
    </row>
    <row r="841" spans="1:29" hidden="1" x14ac:dyDescent="0.25">
      <c r="A841" s="265">
        <f t="shared" si="129"/>
        <v>825</v>
      </c>
      <c r="B841" s="501"/>
      <c r="C841" s="502"/>
      <c r="D841" s="502"/>
      <c r="E841" s="507"/>
      <c r="F841" s="504"/>
      <c r="G841" s="505"/>
      <c r="H841" s="506"/>
      <c r="I841" s="494">
        <f t="shared" si="135"/>
        <v>0</v>
      </c>
      <c r="J841" s="335">
        <f t="shared" si="136"/>
        <v>0</v>
      </c>
      <c r="K841" s="507"/>
      <c r="L841" s="507"/>
      <c r="M841" s="337">
        <f t="shared" si="128"/>
        <v>0</v>
      </c>
      <c r="N841" s="507"/>
      <c r="O841" s="338">
        <f t="shared" si="131"/>
        <v>0</v>
      </c>
      <c r="P841" s="339">
        <f t="shared" si="132"/>
        <v>0</v>
      </c>
      <c r="Q841" s="339">
        <f t="shared" si="133"/>
        <v>0</v>
      </c>
      <c r="R841" s="340">
        <f t="shared" si="134"/>
        <v>0</v>
      </c>
      <c r="S841" s="296">
        <f>IF('8. Wage Rate Penalty'!D841="s",0,IF(J841="N/A; Not eligible, do not fill in remaining columns---&gt;",0,IF(O841="Yes",0,(Q841*R841*'1. General Input'!$D$10))))</f>
        <v>0</v>
      </c>
      <c r="T841" s="269">
        <f>IF('8. Wage Rate Penalty'!D841="H",0,'8. Wage Rate Penalty'!Q841*'1. General Input'!$D$10/52)</f>
        <v>0</v>
      </c>
      <c r="U841" s="271">
        <f t="shared" si="130"/>
        <v>0</v>
      </c>
      <c r="AC841" s="277">
        <f t="shared" si="127"/>
        <v>0</v>
      </c>
    </row>
    <row r="842" spans="1:29" hidden="1" x14ac:dyDescent="0.25">
      <c r="A842" s="265">
        <f t="shared" si="129"/>
        <v>826</v>
      </c>
      <c r="B842" s="501"/>
      <c r="C842" s="502"/>
      <c r="D842" s="502"/>
      <c r="E842" s="507"/>
      <c r="F842" s="504"/>
      <c r="G842" s="505"/>
      <c r="H842" s="506"/>
      <c r="I842" s="494">
        <f t="shared" si="135"/>
        <v>0</v>
      </c>
      <c r="J842" s="335">
        <f t="shared" si="136"/>
        <v>0</v>
      </c>
      <c r="K842" s="507"/>
      <c r="L842" s="507"/>
      <c r="M842" s="337">
        <f t="shared" si="128"/>
        <v>0</v>
      </c>
      <c r="N842" s="507"/>
      <c r="O842" s="338">
        <f t="shared" si="131"/>
        <v>0</v>
      </c>
      <c r="P842" s="339">
        <f t="shared" si="132"/>
        <v>0</v>
      </c>
      <c r="Q842" s="339">
        <f t="shared" si="133"/>
        <v>0</v>
      </c>
      <c r="R842" s="340">
        <f t="shared" si="134"/>
        <v>0</v>
      </c>
      <c r="S842" s="296">
        <f>IF('8. Wage Rate Penalty'!D842="s",0,IF(J842="N/A; Not eligible, do not fill in remaining columns---&gt;",0,IF(O842="Yes",0,(Q842*R842*'1. General Input'!$D$10))))</f>
        <v>0</v>
      </c>
      <c r="T842" s="269">
        <f>IF('8. Wage Rate Penalty'!D842="H",0,'8. Wage Rate Penalty'!Q842*'1. General Input'!$D$10/52)</f>
        <v>0</v>
      </c>
      <c r="U842" s="271">
        <f t="shared" si="130"/>
        <v>0</v>
      </c>
      <c r="AC842" s="277">
        <f t="shared" si="127"/>
        <v>0</v>
      </c>
    </row>
    <row r="843" spans="1:29" hidden="1" x14ac:dyDescent="0.25">
      <c r="A843" s="265">
        <f t="shared" si="129"/>
        <v>827</v>
      </c>
      <c r="B843" s="501"/>
      <c r="C843" s="502"/>
      <c r="D843" s="502"/>
      <c r="E843" s="507"/>
      <c r="F843" s="504"/>
      <c r="G843" s="505"/>
      <c r="H843" s="506"/>
      <c r="I843" s="494">
        <f t="shared" si="135"/>
        <v>0</v>
      </c>
      <c r="J843" s="335">
        <f t="shared" si="136"/>
        <v>0</v>
      </c>
      <c r="K843" s="507"/>
      <c r="L843" s="507"/>
      <c r="M843" s="337">
        <f t="shared" si="128"/>
        <v>0</v>
      </c>
      <c r="N843" s="507"/>
      <c r="O843" s="338">
        <f t="shared" si="131"/>
        <v>0</v>
      </c>
      <c r="P843" s="339">
        <f t="shared" si="132"/>
        <v>0</v>
      </c>
      <c r="Q843" s="339">
        <f t="shared" si="133"/>
        <v>0</v>
      </c>
      <c r="R843" s="340">
        <f t="shared" si="134"/>
        <v>0</v>
      </c>
      <c r="S843" s="296">
        <f>IF('8. Wage Rate Penalty'!D843="s",0,IF(J843="N/A; Not eligible, do not fill in remaining columns---&gt;",0,IF(O843="Yes",0,(Q843*R843*'1. General Input'!$D$10))))</f>
        <v>0</v>
      </c>
      <c r="T843" s="269">
        <f>IF('8. Wage Rate Penalty'!D843="H",0,'8. Wage Rate Penalty'!Q843*'1. General Input'!$D$10/52)</f>
        <v>0</v>
      </c>
      <c r="U843" s="271">
        <f t="shared" si="130"/>
        <v>0</v>
      </c>
      <c r="AC843" s="277">
        <f t="shared" si="127"/>
        <v>0</v>
      </c>
    </row>
    <row r="844" spans="1:29" hidden="1" x14ac:dyDescent="0.25">
      <c r="A844" s="265">
        <f t="shared" si="129"/>
        <v>828</v>
      </c>
      <c r="B844" s="501"/>
      <c r="C844" s="502"/>
      <c r="D844" s="502"/>
      <c r="E844" s="507"/>
      <c r="F844" s="504"/>
      <c r="G844" s="505"/>
      <c r="H844" s="506"/>
      <c r="I844" s="494">
        <f t="shared" si="135"/>
        <v>0</v>
      </c>
      <c r="J844" s="335">
        <f t="shared" si="136"/>
        <v>0</v>
      </c>
      <c r="K844" s="507"/>
      <c r="L844" s="507"/>
      <c r="M844" s="337">
        <f t="shared" si="128"/>
        <v>0</v>
      </c>
      <c r="N844" s="507"/>
      <c r="O844" s="338">
        <f t="shared" si="131"/>
        <v>0</v>
      </c>
      <c r="P844" s="339">
        <f t="shared" si="132"/>
        <v>0</v>
      </c>
      <c r="Q844" s="339">
        <f t="shared" si="133"/>
        <v>0</v>
      </c>
      <c r="R844" s="340">
        <f t="shared" si="134"/>
        <v>0</v>
      </c>
      <c r="S844" s="296">
        <f>IF('8. Wage Rate Penalty'!D844="s",0,IF(J844="N/A; Not eligible, do not fill in remaining columns---&gt;",0,IF(O844="Yes",0,(Q844*R844*'1. General Input'!$D$10))))</f>
        <v>0</v>
      </c>
      <c r="T844" s="269">
        <f>IF('8. Wage Rate Penalty'!D844="H",0,'8. Wage Rate Penalty'!Q844*'1. General Input'!$D$10/52)</f>
        <v>0</v>
      </c>
      <c r="U844" s="271">
        <f t="shared" si="130"/>
        <v>0</v>
      </c>
      <c r="AC844" s="277">
        <f t="shared" si="127"/>
        <v>0</v>
      </c>
    </row>
    <row r="845" spans="1:29" hidden="1" x14ac:dyDescent="0.25">
      <c r="A845" s="265">
        <f t="shared" si="129"/>
        <v>829</v>
      </c>
      <c r="B845" s="501"/>
      <c r="C845" s="502"/>
      <c r="D845" s="502"/>
      <c r="E845" s="507"/>
      <c r="F845" s="504"/>
      <c r="G845" s="505"/>
      <c r="H845" s="506"/>
      <c r="I845" s="494">
        <f t="shared" si="135"/>
        <v>0</v>
      </c>
      <c r="J845" s="335">
        <f t="shared" si="136"/>
        <v>0</v>
      </c>
      <c r="K845" s="507"/>
      <c r="L845" s="507"/>
      <c r="M845" s="337">
        <f t="shared" si="128"/>
        <v>0</v>
      </c>
      <c r="N845" s="507"/>
      <c r="O845" s="338">
        <f t="shared" si="131"/>
        <v>0</v>
      </c>
      <c r="P845" s="339">
        <f t="shared" si="132"/>
        <v>0</v>
      </c>
      <c r="Q845" s="339">
        <f t="shared" si="133"/>
        <v>0</v>
      </c>
      <c r="R845" s="340">
        <f t="shared" si="134"/>
        <v>0</v>
      </c>
      <c r="S845" s="296">
        <f>IF('8. Wage Rate Penalty'!D845="s",0,IF(J845="N/A; Not eligible, do not fill in remaining columns---&gt;",0,IF(O845="Yes",0,(Q845*R845*'1. General Input'!$D$10))))</f>
        <v>0</v>
      </c>
      <c r="T845" s="269">
        <f>IF('8. Wage Rate Penalty'!D845="H",0,'8. Wage Rate Penalty'!Q845*'1. General Input'!$D$10/52)</f>
        <v>0</v>
      </c>
      <c r="U845" s="271">
        <f t="shared" si="130"/>
        <v>0</v>
      </c>
      <c r="AC845" s="277">
        <f t="shared" si="127"/>
        <v>0</v>
      </c>
    </row>
    <row r="846" spans="1:29" hidden="1" x14ac:dyDescent="0.25">
      <c r="A846" s="265">
        <f t="shared" si="129"/>
        <v>830</v>
      </c>
      <c r="B846" s="501"/>
      <c r="C846" s="502"/>
      <c r="D846" s="502"/>
      <c r="E846" s="507"/>
      <c r="F846" s="504"/>
      <c r="G846" s="505"/>
      <c r="H846" s="506"/>
      <c r="I846" s="494">
        <f t="shared" si="135"/>
        <v>0</v>
      </c>
      <c r="J846" s="335">
        <f t="shared" si="136"/>
        <v>0</v>
      </c>
      <c r="K846" s="507"/>
      <c r="L846" s="507"/>
      <c r="M846" s="337">
        <f t="shared" si="128"/>
        <v>0</v>
      </c>
      <c r="N846" s="507"/>
      <c r="O846" s="338">
        <f t="shared" si="131"/>
        <v>0</v>
      </c>
      <c r="P846" s="339">
        <f t="shared" si="132"/>
        <v>0</v>
      </c>
      <c r="Q846" s="339">
        <f t="shared" si="133"/>
        <v>0</v>
      </c>
      <c r="R846" s="340">
        <f t="shared" si="134"/>
        <v>0</v>
      </c>
      <c r="S846" s="296">
        <f>IF('8. Wage Rate Penalty'!D846="s",0,IF(J846="N/A; Not eligible, do not fill in remaining columns---&gt;",0,IF(O846="Yes",0,(Q846*R846*'1. General Input'!$D$10))))</f>
        <v>0</v>
      </c>
      <c r="T846" s="269">
        <f>IF('8. Wage Rate Penalty'!D846="H",0,'8. Wage Rate Penalty'!Q846*'1. General Input'!$D$10/52)</f>
        <v>0</v>
      </c>
      <c r="U846" s="271">
        <f t="shared" si="130"/>
        <v>0</v>
      </c>
      <c r="AC846" s="277">
        <f t="shared" si="127"/>
        <v>0</v>
      </c>
    </row>
    <row r="847" spans="1:29" hidden="1" x14ac:dyDescent="0.25">
      <c r="A847" s="265">
        <f t="shared" si="129"/>
        <v>831</v>
      </c>
      <c r="B847" s="501"/>
      <c r="C847" s="502"/>
      <c r="D847" s="502"/>
      <c r="E847" s="507"/>
      <c r="F847" s="504"/>
      <c r="G847" s="505"/>
      <c r="H847" s="506"/>
      <c r="I847" s="494">
        <f t="shared" si="135"/>
        <v>0</v>
      </c>
      <c r="J847" s="335">
        <f t="shared" si="136"/>
        <v>0</v>
      </c>
      <c r="K847" s="507"/>
      <c r="L847" s="507"/>
      <c r="M847" s="337">
        <f t="shared" si="128"/>
        <v>0</v>
      </c>
      <c r="N847" s="507"/>
      <c r="O847" s="338">
        <f t="shared" si="131"/>
        <v>0</v>
      </c>
      <c r="P847" s="339">
        <f t="shared" si="132"/>
        <v>0</v>
      </c>
      <c r="Q847" s="339">
        <f t="shared" si="133"/>
        <v>0</v>
      </c>
      <c r="R847" s="340">
        <f t="shared" si="134"/>
        <v>0</v>
      </c>
      <c r="S847" s="296">
        <f>IF('8. Wage Rate Penalty'!D847="s",0,IF(J847="N/A; Not eligible, do not fill in remaining columns---&gt;",0,IF(O847="Yes",0,(Q847*R847*'1. General Input'!$D$10))))</f>
        <v>0</v>
      </c>
      <c r="T847" s="269">
        <f>IF('8. Wage Rate Penalty'!D847="H",0,'8. Wage Rate Penalty'!Q847*'1. General Input'!$D$10/52)</f>
        <v>0</v>
      </c>
      <c r="U847" s="271">
        <f t="shared" si="130"/>
        <v>0</v>
      </c>
      <c r="AC847" s="277">
        <f t="shared" si="127"/>
        <v>0</v>
      </c>
    </row>
    <row r="848" spans="1:29" hidden="1" x14ac:dyDescent="0.25">
      <c r="A848" s="265">
        <f t="shared" si="129"/>
        <v>832</v>
      </c>
      <c r="B848" s="501"/>
      <c r="C848" s="502"/>
      <c r="D848" s="502"/>
      <c r="E848" s="507"/>
      <c r="F848" s="504"/>
      <c r="G848" s="505"/>
      <c r="H848" s="506"/>
      <c r="I848" s="494">
        <f t="shared" si="135"/>
        <v>0</v>
      </c>
      <c r="J848" s="335">
        <f t="shared" si="136"/>
        <v>0</v>
      </c>
      <c r="K848" s="507"/>
      <c r="L848" s="507"/>
      <c r="M848" s="337">
        <f t="shared" si="128"/>
        <v>0</v>
      </c>
      <c r="N848" s="507"/>
      <c r="O848" s="338">
        <f t="shared" si="131"/>
        <v>0</v>
      </c>
      <c r="P848" s="339">
        <f t="shared" si="132"/>
        <v>0</v>
      </c>
      <c r="Q848" s="339">
        <f t="shared" si="133"/>
        <v>0</v>
      </c>
      <c r="R848" s="340">
        <f t="shared" si="134"/>
        <v>0</v>
      </c>
      <c r="S848" s="296">
        <f>IF('8. Wage Rate Penalty'!D848="s",0,IF(J848="N/A; Not eligible, do not fill in remaining columns---&gt;",0,IF(O848="Yes",0,(Q848*R848*'1. General Input'!$D$10))))</f>
        <v>0</v>
      </c>
      <c r="T848" s="269">
        <f>IF('8. Wage Rate Penalty'!D848="H",0,'8. Wage Rate Penalty'!Q848*'1. General Input'!$D$10/52)</f>
        <v>0</v>
      </c>
      <c r="U848" s="271">
        <f t="shared" si="130"/>
        <v>0</v>
      </c>
      <c r="AC848" s="277">
        <f t="shared" si="127"/>
        <v>0</v>
      </c>
    </row>
    <row r="849" spans="1:29" hidden="1" x14ac:dyDescent="0.25">
      <c r="A849" s="265">
        <f t="shared" si="129"/>
        <v>833</v>
      </c>
      <c r="B849" s="501"/>
      <c r="C849" s="502"/>
      <c r="D849" s="502"/>
      <c r="E849" s="507"/>
      <c r="F849" s="504"/>
      <c r="G849" s="505"/>
      <c r="H849" s="506"/>
      <c r="I849" s="494">
        <f t="shared" si="135"/>
        <v>0</v>
      </c>
      <c r="J849" s="335">
        <f t="shared" si="136"/>
        <v>0</v>
      </c>
      <c r="K849" s="507"/>
      <c r="L849" s="507"/>
      <c r="M849" s="337">
        <f t="shared" si="128"/>
        <v>0</v>
      </c>
      <c r="N849" s="507"/>
      <c r="O849" s="338">
        <f t="shared" si="131"/>
        <v>0</v>
      </c>
      <c r="P849" s="339">
        <f t="shared" si="132"/>
        <v>0</v>
      </c>
      <c r="Q849" s="339">
        <f t="shared" si="133"/>
        <v>0</v>
      </c>
      <c r="R849" s="340">
        <f t="shared" si="134"/>
        <v>0</v>
      </c>
      <c r="S849" s="296">
        <f>IF('8. Wage Rate Penalty'!D849="s",0,IF(J849="N/A; Not eligible, do not fill in remaining columns---&gt;",0,IF(O849="Yes",0,(Q849*R849*'1. General Input'!$D$10))))</f>
        <v>0</v>
      </c>
      <c r="T849" s="269">
        <f>IF('8. Wage Rate Penalty'!D849="H",0,'8. Wage Rate Penalty'!Q849*'1. General Input'!$D$10/52)</f>
        <v>0</v>
      </c>
      <c r="U849" s="271">
        <f t="shared" si="130"/>
        <v>0</v>
      </c>
      <c r="AC849" s="277">
        <f t="shared" ref="AC849:AC912" si="137">IF(I849=0,0,IF(I849&lt;0.75,1,0))</f>
        <v>0</v>
      </c>
    </row>
    <row r="850" spans="1:29" hidden="1" x14ac:dyDescent="0.25">
      <c r="A850" s="265">
        <f t="shared" si="129"/>
        <v>834</v>
      </c>
      <c r="B850" s="501"/>
      <c r="C850" s="502"/>
      <c r="D850" s="502"/>
      <c r="E850" s="507"/>
      <c r="F850" s="504"/>
      <c r="G850" s="505"/>
      <c r="H850" s="506"/>
      <c r="I850" s="494">
        <f t="shared" si="135"/>
        <v>0</v>
      </c>
      <c r="J850" s="335">
        <f t="shared" si="136"/>
        <v>0</v>
      </c>
      <c r="K850" s="507"/>
      <c r="L850" s="507"/>
      <c r="M850" s="337">
        <f t="shared" ref="M850:M913" si="138">IF(J850=0,0,IF(J850="N/A; Not eligible, do not fill in remaining columns---&gt;","N/A; Not eligible, do not fill in remaining columns---&gt;",IF(K850&gt;0,IF(L850=0,"&lt;--- complete Step B",IF(L850&lt;K850,"No; complete Step 2c---&gt;","Yes; Borrower is finished with penalty data input")),"&lt;---Complete step 2a")))</f>
        <v>0</v>
      </c>
      <c r="N850" s="507"/>
      <c r="O850" s="338">
        <f t="shared" si="131"/>
        <v>0</v>
      </c>
      <c r="P850" s="339">
        <f t="shared" si="132"/>
        <v>0</v>
      </c>
      <c r="Q850" s="339">
        <f t="shared" si="133"/>
        <v>0</v>
      </c>
      <c r="R850" s="340">
        <f t="shared" si="134"/>
        <v>0</v>
      </c>
      <c r="S850" s="296">
        <f>IF('8. Wage Rate Penalty'!D850="s",0,IF(J850="N/A; Not eligible, do not fill in remaining columns---&gt;",0,IF(O850="Yes",0,(Q850*R850*'1. General Input'!$D$10))))</f>
        <v>0</v>
      </c>
      <c r="T850" s="269">
        <f>IF('8. Wage Rate Penalty'!D850="H",0,'8. Wage Rate Penalty'!Q850*'1. General Input'!$D$10/52)</f>
        <v>0</v>
      </c>
      <c r="U850" s="271">
        <f t="shared" si="130"/>
        <v>0</v>
      </c>
      <c r="AC850" s="277">
        <f t="shared" si="137"/>
        <v>0</v>
      </c>
    </row>
    <row r="851" spans="1:29" hidden="1" x14ac:dyDescent="0.25">
      <c r="A851" s="265">
        <f t="shared" ref="A851:A914" si="139">+A850+1</f>
        <v>835</v>
      </c>
      <c r="B851" s="501"/>
      <c r="C851" s="502"/>
      <c r="D851" s="502"/>
      <c r="E851" s="507"/>
      <c r="F851" s="504"/>
      <c r="G851" s="505"/>
      <c r="H851" s="506"/>
      <c r="I851" s="494">
        <f t="shared" si="135"/>
        <v>0</v>
      </c>
      <c r="J851" s="335">
        <f t="shared" si="136"/>
        <v>0</v>
      </c>
      <c r="K851" s="507"/>
      <c r="L851" s="507"/>
      <c r="M851" s="337">
        <f t="shared" si="138"/>
        <v>0</v>
      </c>
      <c r="N851" s="507"/>
      <c r="O851" s="338">
        <f t="shared" si="131"/>
        <v>0</v>
      </c>
      <c r="P851" s="339">
        <f t="shared" si="132"/>
        <v>0</v>
      </c>
      <c r="Q851" s="339">
        <f t="shared" si="133"/>
        <v>0</v>
      </c>
      <c r="R851" s="340">
        <f t="shared" si="134"/>
        <v>0</v>
      </c>
      <c r="S851" s="296">
        <f>IF('8. Wage Rate Penalty'!D851="s",0,IF(J851="N/A; Not eligible, do not fill in remaining columns---&gt;",0,IF(O851="Yes",0,(Q851*R851*'1. General Input'!$D$10))))</f>
        <v>0</v>
      </c>
      <c r="T851" s="269">
        <f>IF('8. Wage Rate Penalty'!D851="H",0,'8. Wage Rate Penalty'!Q851*'1. General Input'!$D$10/52)</f>
        <v>0</v>
      </c>
      <c r="U851" s="271">
        <f t="shared" ref="U851:U914" si="140">ROUND(IF(J851="Complete Step 2a and 2b---&gt;",IF(M851="Yes; Borrower is finished with penalty data input",IF((S851+T851)&lt;0,0,+S851+T851),IF(N851=0,0,IF(M851="No; complete Step 2c---&gt;",IF(N851=0,0,IF((S851+T851)&lt;0,0,+S851+T851)),IF((S851+T851)&lt;0,0,+S851+T851)))),0),0)</f>
        <v>0</v>
      </c>
      <c r="AC851" s="277">
        <f t="shared" si="137"/>
        <v>0</v>
      </c>
    </row>
    <row r="852" spans="1:29" hidden="1" x14ac:dyDescent="0.25">
      <c r="A852" s="265">
        <f t="shared" si="139"/>
        <v>836</v>
      </c>
      <c r="B852" s="501"/>
      <c r="C852" s="502"/>
      <c r="D852" s="502"/>
      <c r="E852" s="507"/>
      <c r="F852" s="504"/>
      <c r="G852" s="505"/>
      <c r="H852" s="506"/>
      <c r="I852" s="494">
        <f t="shared" si="135"/>
        <v>0</v>
      </c>
      <c r="J852" s="335">
        <f t="shared" si="136"/>
        <v>0</v>
      </c>
      <c r="K852" s="507"/>
      <c r="L852" s="507"/>
      <c r="M852" s="337">
        <f t="shared" si="138"/>
        <v>0</v>
      </c>
      <c r="N852" s="507"/>
      <c r="O852" s="338">
        <f t="shared" si="131"/>
        <v>0</v>
      </c>
      <c r="P852" s="339">
        <f t="shared" si="132"/>
        <v>0</v>
      </c>
      <c r="Q852" s="339">
        <f t="shared" si="133"/>
        <v>0</v>
      </c>
      <c r="R852" s="340">
        <f t="shared" si="134"/>
        <v>0</v>
      </c>
      <c r="S852" s="296">
        <f>IF('8. Wage Rate Penalty'!D852="s",0,IF(J852="N/A; Not eligible, do not fill in remaining columns---&gt;",0,IF(O852="Yes",0,(Q852*R852*'1. General Input'!$D$10))))</f>
        <v>0</v>
      </c>
      <c r="T852" s="269">
        <f>IF('8. Wage Rate Penalty'!D852="H",0,'8. Wage Rate Penalty'!Q852*'1. General Input'!$D$10/52)</f>
        <v>0</v>
      </c>
      <c r="U852" s="271">
        <f t="shared" si="140"/>
        <v>0</v>
      </c>
      <c r="AC852" s="277">
        <f t="shared" si="137"/>
        <v>0</v>
      </c>
    </row>
    <row r="853" spans="1:29" hidden="1" x14ac:dyDescent="0.25">
      <c r="A853" s="265">
        <f t="shared" si="139"/>
        <v>837</v>
      </c>
      <c r="B853" s="501"/>
      <c r="C853" s="502"/>
      <c r="D853" s="502"/>
      <c r="E853" s="507"/>
      <c r="F853" s="504"/>
      <c r="G853" s="505"/>
      <c r="H853" s="506"/>
      <c r="I853" s="494">
        <f t="shared" si="135"/>
        <v>0</v>
      </c>
      <c r="J853" s="335">
        <f t="shared" si="136"/>
        <v>0</v>
      </c>
      <c r="K853" s="507"/>
      <c r="L853" s="507"/>
      <c r="M853" s="337">
        <f t="shared" si="138"/>
        <v>0</v>
      </c>
      <c r="N853" s="507"/>
      <c r="O853" s="338">
        <f t="shared" ref="O853:O916" si="141">IF(N853=0,0,IF(N853&lt;K853,"No", "Yes"))</f>
        <v>0</v>
      </c>
      <c r="P853" s="339">
        <f t="shared" ref="P853:P916" si="142">IF(M853="No; complete Step 2c",0,IF(O853="Yes",0,IF(J853="N/A; Not eligible, do not fill in remaining columns---&gt;",0,H853*0.75)))</f>
        <v>0</v>
      </c>
      <c r="Q853" s="339">
        <f t="shared" ref="Q853:Q916" si="143">IF(M853=0,0,IF(O853="Yes",0,IF(J853="N/A; Not eligible, do not fill in remaining columns---&gt;",0,P853-E853)))</f>
        <v>0</v>
      </c>
      <c r="R853" s="340">
        <f t="shared" ref="R853:R916" si="144">IF(Q853=0,0,+G853/89*(366/(366/7)))</f>
        <v>0</v>
      </c>
      <c r="S853" s="296">
        <f>IF('8. Wage Rate Penalty'!D853="s",0,IF(J853="N/A; Not eligible, do not fill in remaining columns---&gt;",0,IF(O853="Yes",0,(Q853*R853*'1. General Input'!$D$10))))</f>
        <v>0</v>
      </c>
      <c r="T853" s="269">
        <f>IF('8. Wage Rate Penalty'!D853="H",0,'8. Wage Rate Penalty'!Q853*'1. General Input'!$D$10/52)</f>
        <v>0</v>
      </c>
      <c r="U853" s="271">
        <f t="shared" si="140"/>
        <v>0</v>
      </c>
      <c r="AC853" s="277">
        <f t="shared" si="137"/>
        <v>0</v>
      </c>
    </row>
    <row r="854" spans="1:29" hidden="1" x14ac:dyDescent="0.25">
      <c r="A854" s="265">
        <f t="shared" si="139"/>
        <v>838</v>
      </c>
      <c r="B854" s="501"/>
      <c r="C854" s="502"/>
      <c r="D854" s="502"/>
      <c r="E854" s="507"/>
      <c r="F854" s="504"/>
      <c r="G854" s="505"/>
      <c r="H854" s="506"/>
      <c r="I854" s="494">
        <f t="shared" si="135"/>
        <v>0</v>
      </c>
      <c r="J854" s="335">
        <f t="shared" si="136"/>
        <v>0</v>
      </c>
      <c r="K854" s="507"/>
      <c r="L854" s="507"/>
      <c r="M854" s="337">
        <f t="shared" si="138"/>
        <v>0</v>
      </c>
      <c r="N854" s="507"/>
      <c r="O854" s="338">
        <f t="shared" si="141"/>
        <v>0</v>
      </c>
      <c r="P854" s="339">
        <f t="shared" si="142"/>
        <v>0</v>
      </c>
      <c r="Q854" s="339">
        <f t="shared" si="143"/>
        <v>0</v>
      </c>
      <c r="R854" s="340">
        <f t="shared" si="144"/>
        <v>0</v>
      </c>
      <c r="S854" s="296">
        <f>IF('8. Wage Rate Penalty'!D854="s",0,IF(J854="N/A; Not eligible, do not fill in remaining columns---&gt;",0,IF(O854="Yes",0,(Q854*R854*'1. General Input'!$D$10))))</f>
        <v>0</v>
      </c>
      <c r="T854" s="269">
        <f>IF('8. Wage Rate Penalty'!D854="H",0,'8. Wage Rate Penalty'!Q854*'1. General Input'!$D$10/52)</f>
        <v>0</v>
      </c>
      <c r="U854" s="271">
        <f t="shared" si="140"/>
        <v>0</v>
      </c>
      <c r="AC854" s="277">
        <f t="shared" si="137"/>
        <v>0</v>
      </c>
    </row>
    <row r="855" spans="1:29" hidden="1" x14ac:dyDescent="0.25">
      <c r="A855" s="265">
        <f t="shared" si="139"/>
        <v>839</v>
      </c>
      <c r="B855" s="501"/>
      <c r="C855" s="502"/>
      <c r="D855" s="502"/>
      <c r="E855" s="507"/>
      <c r="F855" s="504"/>
      <c r="G855" s="505"/>
      <c r="H855" s="506"/>
      <c r="I855" s="494">
        <f t="shared" si="135"/>
        <v>0</v>
      </c>
      <c r="J855" s="335">
        <f t="shared" si="136"/>
        <v>0</v>
      </c>
      <c r="K855" s="507"/>
      <c r="L855" s="507"/>
      <c r="M855" s="337">
        <f t="shared" si="138"/>
        <v>0</v>
      </c>
      <c r="N855" s="507"/>
      <c r="O855" s="338">
        <f t="shared" si="141"/>
        <v>0</v>
      </c>
      <c r="P855" s="339">
        <f t="shared" si="142"/>
        <v>0</v>
      </c>
      <c r="Q855" s="339">
        <f t="shared" si="143"/>
        <v>0</v>
      </c>
      <c r="R855" s="340">
        <f t="shared" si="144"/>
        <v>0</v>
      </c>
      <c r="S855" s="296">
        <f>IF('8. Wage Rate Penalty'!D855="s",0,IF(J855="N/A; Not eligible, do not fill in remaining columns---&gt;",0,IF(O855="Yes",0,(Q855*R855*'1. General Input'!$D$10))))</f>
        <v>0</v>
      </c>
      <c r="T855" s="269">
        <f>IF('8. Wage Rate Penalty'!D855="H",0,'8. Wage Rate Penalty'!Q855*'1. General Input'!$D$10/52)</f>
        <v>0</v>
      </c>
      <c r="U855" s="271">
        <f t="shared" si="140"/>
        <v>0</v>
      </c>
      <c r="AC855" s="277">
        <f t="shared" si="137"/>
        <v>0</v>
      </c>
    </row>
    <row r="856" spans="1:29" hidden="1" x14ac:dyDescent="0.25">
      <c r="A856" s="265">
        <f t="shared" si="139"/>
        <v>840</v>
      </c>
      <c r="B856" s="501"/>
      <c r="C856" s="502"/>
      <c r="D856" s="502"/>
      <c r="E856" s="507"/>
      <c r="F856" s="504"/>
      <c r="G856" s="505"/>
      <c r="H856" s="506"/>
      <c r="I856" s="494">
        <f t="shared" si="135"/>
        <v>0</v>
      </c>
      <c r="J856" s="335">
        <f t="shared" si="136"/>
        <v>0</v>
      </c>
      <c r="K856" s="507"/>
      <c r="L856" s="507"/>
      <c r="M856" s="337">
        <f t="shared" si="138"/>
        <v>0</v>
      </c>
      <c r="N856" s="507"/>
      <c r="O856" s="338">
        <f t="shared" si="141"/>
        <v>0</v>
      </c>
      <c r="P856" s="339">
        <f t="shared" si="142"/>
        <v>0</v>
      </c>
      <c r="Q856" s="339">
        <f t="shared" si="143"/>
        <v>0</v>
      </c>
      <c r="R856" s="340">
        <f t="shared" si="144"/>
        <v>0</v>
      </c>
      <c r="S856" s="296">
        <f>IF('8. Wage Rate Penalty'!D856="s",0,IF(J856="N/A; Not eligible, do not fill in remaining columns---&gt;",0,IF(O856="Yes",0,(Q856*R856*'1. General Input'!$D$10))))</f>
        <v>0</v>
      </c>
      <c r="T856" s="269">
        <f>IF('8. Wage Rate Penalty'!D856="H",0,'8. Wage Rate Penalty'!Q856*'1. General Input'!$D$10/52)</f>
        <v>0</v>
      </c>
      <c r="U856" s="271">
        <f t="shared" si="140"/>
        <v>0</v>
      </c>
      <c r="AC856" s="277">
        <f t="shared" si="137"/>
        <v>0</v>
      </c>
    </row>
    <row r="857" spans="1:29" hidden="1" x14ac:dyDescent="0.25">
      <c r="A857" s="265">
        <f t="shared" si="139"/>
        <v>841</v>
      </c>
      <c r="B857" s="501"/>
      <c r="C857" s="502"/>
      <c r="D857" s="502"/>
      <c r="E857" s="507"/>
      <c r="F857" s="504"/>
      <c r="G857" s="505"/>
      <c r="H857" s="506"/>
      <c r="I857" s="494">
        <f t="shared" si="135"/>
        <v>0</v>
      </c>
      <c r="J857" s="335">
        <f t="shared" si="136"/>
        <v>0</v>
      </c>
      <c r="K857" s="507"/>
      <c r="L857" s="507"/>
      <c r="M857" s="337">
        <f t="shared" si="138"/>
        <v>0</v>
      </c>
      <c r="N857" s="507"/>
      <c r="O857" s="338">
        <f t="shared" si="141"/>
        <v>0</v>
      </c>
      <c r="P857" s="339">
        <f t="shared" si="142"/>
        <v>0</v>
      </c>
      <c r="Q857" s="339">
        <f t="shared" si="143"/>
        <v>0</v>
      </c>
      <c r="R857" s="340">
        <f t="shared" si="144"/>
        <v>0</v>
      </c>
      <c r="S857" s="296">
        <f>IF('8. Wage Rate Penalty'!D857="s",0,IF(J857="N/A; Not eligible, do not fill in remaining columns---&gt;",0,IF(O857="Yes",0,(Q857*R857*'1. General Input'!$D$10))))</f>
        <v>0</v>
      </c>
      <c r="T857" s="269">
        <f>IF('8. Wage Rate Penalty'!D857="H",0,'8. Wage Rate Penalty'!Q857*'1. General Input'!$D$10/52)</f>
        <v>0</v>
      </c>
      <c r="U857" s="271">
        <f t="shared" si="140"/>
        <v>0</v>
      </c>
      <c r="AC857" s="277">
        <f t="shared" si="137"/>
        <v>0</v>
      </c>
    </row>
    <row r="858" spans="1:29" hidden="1" x14ac:dyDescent="0.25">
      <c r="A858" s="265">
        <f t="shared" si="139"/>
        <v>842</v>
      </c>
      <c r="B858" s="501"/>
      <c r="C858" s="502"/>
      <c r="D858" s="502"/>
      <c r="E858" s="507"/>
      <c r="F858" s="504"/>
      <c r="G858" s="505"/>
      <c r="H858" s="506"/>
      <c r="I858" s="494">
        <f t="shared" si="135"/>
        <v>0</v>
      </c>
      <c r="J858" s="335">
        <f t="shared" si="136"/>
        <v>0</v>
      </c>
      <c r="K858" s="507"/>
      <c r="L858" s="507"/>
      <c r="M858" s="337">
        <f t="shared" si="138"/>
        <v>0</v>
      </c>
      <c r="N858" s="507"/>
      <c r="O858" s="338">
        <f t="shared" si="141"/>
        <v>0</v>
      </c>
      <c r="P858" s="339">
        <f t="shared" si="142"/>
        <v>0</v>
      </c>
      <c r="Q858" s="339">
        <f t="shared" si="143"/>
        <v>0</v>
      </c>
      <c r="R858" s="340">
        <f t="shared" si="144"/>
        <v>0</v>
      </c>
      <c r="S858" s="296">
        <f>IF('8. Wage Rate Penalty'!D858="s",0,IF(J858="N/A; Not eligible, do not fill in remaining columns---&gt;",0,IF(O858="Yes",0,(Q858*R858*'1. General Input'!$D$10))))</f>
        <v>0</v>
      </c>
      <c r="T858" s="269">
        <f>IF('8. Wage Rate Penalty'!D858="H",0,'8. Wage Rate Penalty'!Q858*'1. General Input'!$D$10/52)</f>
        <v>0</v>
      </c>
      <c r="U858" s="271">
        <f t="shared" si="140"/>
        <v>0</v>
      </c>
      <c r="AC858" s="277">
        <f t="shared" si="137"/>
        <v>0</v>
      </c>
    </row>
    <row r="859" spans="1:29" hidden="1" x14ac:dyDescent="0.25">
      <c r="A859" s="265">
        <f t="shared" si="139"/>
        <v>843</v>
      </c>
      <c r="B859" s="501"/>
      <c r="C859" s="502"/>
      <c r="D859" s="502"/>
      <c r="E859" s="507"/>
      <c r="F859" s="504"/>
      <c r="G859" s="505"/>
      <c r="H859" s="506"/>
      <c r="I859" s="494">
        <f t="shared" si="135"/>
        <v>0</v>
      </c>
      <c r="J859" s="335">
        <f t="shared" si="136"/>
        <v>0</v>
      </c>
      <c r="K859" s="507"/>
      <c r="L859" s="507"/>
      <c r="M859" s="337">
        <f t="shared" si="138"/>
        <v>0</v>
      </c>
      <c r="N859" s="507"/>
      <c r="O859" s="338">
        <f t="shared" si="141"/>
        <v>0</v>
      </c>
      <c r="P859" s="339">
        <f t="shared" si="142"/>
        <v>0</v>
      </c>
      <c r="Q859" s="339">
        <f t="shared" si="143"/>
        <v>0</v>
      </c>
      <c r="R859" s="340">
        <f t="shared" si="144"/>
        <v>0</v>
      </c>
      <c r="S859" s="296">
        <f>IF('8. Wage Rate Penalty'!D859="s",0,IF(J859="N/A; Not eligible, do not fill in remaining columns---&gt;",0,IF(O859="Yes",0,(Q859*R859*'1. General Input'!$D$10))))</f>
        <v>0</v>
      </c>
      <c r="T859" s="269">
        <f>IF('8. Wage Rate Penalty'!D859="H",0,'8. Wage Rate Penalty'!Q859*'1. General Input'!$D$10/52)</f>
        <v>0</v>
      </c>
      <c r="U859" s="271">
        <f t="shared" si="140"/>
        <v>0</v>
      </c>
      <c r="AC859" s="277">
        <f t="shared" si="137"/>
        <v>0</v>
      </c>
    </row>
    <row r="860" spans="1:29" hidden="1" x14ac:dyDescent="0.25">
      <c r="A860" s="265">
        <f t="shared" si="139"/>
        <v>844</v>
      </c>
      <c r="B860" s="501"/>
      <c r="C860" s="502"/>
      <c r="D860" s="502"/>
      <c r="E860" s="507"/>
      <c r="F860" s="504"/>
      <c r="G860" s="505"/>
      <c r="H860" s="506"/>
      <c r="I860" s="494">
        <f t="shared" si="135"/>
        <v>0</v>
      </c>
      <c r="J860" s="335">
        <f t="shared" si="136"/>
        <v>0</v>
      </c>
      <c r="K860" s="507"/>
      <c r="L860" s="507"/>
      <c r="M860" s="337">
        <f t="shared" si="138"/>
        <v>0</v>
      </c>
      <c r="N860" s="507"/>
      <c r="O860" s="338">
        <f t="shared" si="141"/>
        <v>0</v>
      </c>
      <c r="P860" s="339">
        <f t="shared" si="142"/>
        <v>0</v>
      </c>
      <c r="Q860" s="339">
        <f t="shared" si="143"/>
        <v>0</v>
      </c>
      <c r="R860" s="340">
        <f t="shared" si="144"/>
        <v>0</v>
      </c>
      <c r="S860" s="296">
        <f>IF('8. Wage Rate Penalty'!D860="s",0,IF(J860="N/A; Not eligible, do not fill in remaining columns---&gt;",0,IF(O860="Yes",0,(Q860*R860*'1. General Input'!$D$10))))</f>
        <v>0</v>
      </c>
      <c r="T860" s="269">
        <f>IF('8. Wage Rate Penalty'!D860="H",0,'8. Wage Rate Penalty'!Q860*'1. General Input'!$D$10/52)</f>
        <v>0</v>
      </c>
      <c r="U860" s="271">
        <f t="shared" si="140"/>
        <v>0</v>
      </c>
      <c r="AC860" s="277">
        <f t="shared" si="137"/>
        <v>0</v>
      </c>
    </row>
    <row r="861" spans="1:29" hidden="1" x14ac:dyDescent="0.25">
      <c r="A861" s="265">
        <f t="shared" si="139"/>
        <v>845</v>
      </c>
      <c r="B861" s="501"/>
      <c r="C861" s="502"/>
      <c r="D861" s="502"/>
      <c r="E861" s="507"/>
      <c r="F861" s="504"/>
      <c r="G861" s="505"/>
      <c r="H861" s="506"/>
      <c r="I861" s="494">
        <f t="shared" si="135"/>
        <v>0</v>
      </c>
      <c r="J861" s="335">
        <f t="shared" si="136"/>
        <v>0</v>
      </c>
      <c r="K861" s="507"/>
      <c r="L861" s="507"/>
      <c r="M861" s="337">
        <f t="shared" si="138"/>
        <v>0</v>
      </c>
      <c r="N861" s="507"/>
      <c r="O861" s="338">
        <f t="shared" si="141"/>
        <v>0</v>
      </c>
      <c r="P861" s="339">
        <f t="shared" si="142"/>
        <v>0</v>
      </c>
      <c r="Q861" s="339">
        <f t="shared" si="143"/>
        <v>0</v>
      </c>
      <c r="R861" s="340">
        <f t="shared" si="144"/>
        <v>0</v>
      </c>
      <c r="S861" s="296">
        <f>IF('8. Wage Rate Penalty'!D861="s",0,IF(J861="N/A; Not eligible, do not fill in remaining columns---&gt;",0,IF(O861="Yes",0,(Q861*R861*'1. General Input'!$D$10))))</f>
        <v>0</v>
      </c>
      <c r="T861" s="269">
        <f>IF('8. Wage Rate Penalty'!D861="H",0,'8. Wage Rate Penalty'!Q861*'1. General Input'!$D$10/52)</f>
        <v>0</v>
      </c>
      <c r="U861" s="271">
        <f t="shared" si="140"/>
        <v>0</v>
      </c>
      <c r="AC861" s="277">
        <f t="shared" si="137"/>
        <v>0</v>
      </c>
    </row>
    <row r="862" spans="1:29" hidden="1" x14ac:dyDescent="0.25">
      <c r="A862" s="265">
        <f t="shared" si="139"/>
        <v>846</v>
      </c>
      <c r="B862" s="501"/>
      <c r="C862" s="502"/>
      <c r="D862" s="502"/>
      <c r="E862" s="507"/>
      <c r="F862" s="504"/>
      <c r="G862" s="505"/>
      <c r="H862" s="506"/>
      <c r="I862" s="494">
        <f t="shared" si="135"/>
        <v>0</v>
      </c>
      <c r="J862" s="335">
        <f t="shared" si="136"/>
        <v>0</v>
      </c>
      <c r="K862" s="507"/>
      <c r="L862" s="507"/>
      <c r="M862" s="337">
        <f t="shared" si="138"/>
        <v>0</v>
      </c>
      <c r="N862" s="507"/>
      <c r="O862" s="338">
        <f t="shared" si="141"/>
        <v>0</v>
      </c>
      <c r="P862" s="339">
        <f t="shared" si="142"/>
        <v>0</v>
      </c>
      <c r="Q862" s="339">
        <f t="shared" si="143"/>
        <v>0</v>
      </c>
      <c r="R862" s="340">
        <f t="shared" si="144"/>
        <v>0</v>
      </c>
      <c r="S862" s="296">
        <f>IF('8. Wage Rate Penalty'!D862="s",0,IF(J862="N/A; Not eligible, do not fill in remaining columns---&gt;",0,IF(O862="Yes",0,(Q862*R862*'1. General Input'!$D$10))))</f>
        <v>0</v>
      </c>
      <c r="T862" s="269">
        <f>IF('8. Wage Rate Penalty'!D862="H",0,'8. Wage Rate Penalty'!Q862*'1. General Input'!$D$10/52)</f>
        <v>0</v>
      </c>
      <c r="U862" s="271">
        <f t="shared" si="140"/>
        <v>0</v>
      </c>
      <c r="AC862" s="277">
        <f t="shared" si="137"/>
        <v>0</v>
      </c>
    </row>
    <row r="863" spans="1:29" hidden="1" x14ac:dyDescent="0.25">
      <c r="A863" s="265">
        <f t="shared" si="139"/>
        <v>847</v>
      </c>
      <c r="B863" s="501"/>
      <c r="C863" s="502"/>
      <c r="D863" s="502"/>
      <c r="E863" s="507"/>
      <c r="F863" s="504"/>
      <c r="G863" s="505"/>
      <c r="H863" s="506"/>
      <c r="I863" s="494">
        <f t="shared" ref="I863:I926" si="145">IF(E863=0,0,IF(F863="no",1,IF(H863=0,"&lt;---Error, enter data in columns F,G and H",IF(G863=0,"&lt;---Error, enter data in columns F, G and H",+E863/H863))))</f>
        <v>0</v>
      </c>
      <c r="J863" s="335">
        <f t="shared" ref="J863:J926" si="146">IF(I863="&lt;---Error, enter data in columns F,G and H","&lt;---Error, enter data in columns F,G and H",IF(E863=0,IF(H863=0,0,IF(I863&lt;0.75,"Complete Step 2a and 2b---&gt;","N/A; Not eligible, do not fill in remaining columns---&gt;")),IF(I863="&lt;---Error, enter data in columns F,G and H"," ",IF(I863&lt;0.75,"Complete Step 2a and 2b---&gt;","N/A; Not eligible, do not fill in remaining columns---&gt;"))))</f>
        <v>0</v>
      </c>
      <c r="K863" s="507"/>
      <c r="L863" s="507"/>
      <c r="M863" s="337">
        <f t="shared" si="138"/>
        <v>0</v>
      </c>
      <c r="N863" s="507"/>
      <c r="O863" s="338">
        <f t="shared" si="141"/>
        <v>0</v>
      </c>
      <c r="P863" s="339">
        <f t="shared" si="142"/>
        <v>0</v>
      </c>
      <c r="Q863" s="339">
        <f t="shared" si="143"/>
        <v>0</v>
      </c>
      <c r="R863" s="340">
        <f t="shared" si="144"/>
        <v>0</v>
      </c>
      <c r="S863" s="296">
        <f>IF('8. Wage Rate Penalty'!D863="s",0,IF(J863="N/A; Not eligible, do not fill in remaining columns---&gt;",0,IF(O863="Yes",0,(Q863*R863*'1. General Input'!$D$10))))</f>
        <v>0</v>
      </c>
      <c r="T863" s="269">
        <f>IF('8. Wage Rate Penalty'!D863="H",0,'8. Wage Rate Penalty'!Q863*'1. General Input'!$D$10/52)</f>
        <v>0</v>
      </c>
      <c r="U863" s="271">
        <f t="shared" si="140"/>
        <v>0</v>
      </c>
      <c r="AC863" s="277">
        <f t="shared" si="137"/>
        <v>0</v>
      </c>
    </row>
    <row r="864" spans="1:29" hidden="1" x14ac:dyDescent="0.25">
      <c r="A864" s="265">
        <f t="shared" si="139"/>
        <v>848</v>
      </c>
      <c r="B864" s="501"/>
      <c r="C864" s="502"/>
      <c r="D864" s="502"/>
      <c r="E864" s="507"/>
      <c r="F864" s="504"/>
      <c r="G864" s="505"/>
      <c r="H864" s="506"/>
      <c r="I864" s="494">
        <f t="shared" si="145"/>
        <v>0</v>
      </c>
      <c r="J864" s="335">
        <f t="shared" si="146"/>
        <v>0</v>
      </c>
      <c r="K864" s="507"/>
      <c r="L864" s="507"/>
      <c r="M864" s="337">
        <f t="shared" si="138"/>
        <v>0</v>
      </c>
      <c r="N864" s="507"/>
      <c r="O864" s="338">
        <f t="shared" si="141"/>
        <v>0</v>
      </c>
      <c r="P864" s="339">
        <f t="shared" si="142"/>
        <v>0</v>
      </c>
      <c r="Q864" s="339">
        <f t="shared" si="143"/>
        <v>0</v>
      </c>
      <c r="R864" s="340">
        <f t="shared" si="144"/>
        <v>0</v>
      </c>
      <c r="S864" s="296">
        <f>IF('8. Wage Rate Penalty'!D864="s",0,IF(J864="N/A; Not eligible, do not fill in remaining columns---&gt;",0,IF(O864="Yes",0,(Q864*R864*'1. General Input'!$D$10))))</f>
        <v>0</v>
      </c>
      <c r="T864" s="269">
        <f>IF('8. Wage Rate Penalty'!D864="H",0,'8. Wage Rate Penalty'!Q864*'1. General Input'!$D$10/52)</f>
        <v>0</v>
      </c>
      <c r="U864" s="271">
        <f t="shared" si="140"/>
        <v>0</v>
      </c>
      <c r="AC864" s="277">
        <f t="shared" si="137"/>
        <v>0</v>
      </c>
    </row>
    <row r="865" spans="1:29" hidden="1" x14ac:dyDescent="0.25">
      <c r="A865" s="265">
        <f t="shared" si="139"/>
        <v>849</v>
      </c>
      <c r="B865" s="501"/>
      <c r="C865" s="502"/>
      <c r="D865" s="502"/>
      <c r="E865" s="507"/>
      <c r="F865" s="504"/>
      <c r="G865" s="505"/>
      <c r="H865" s="506"/>
      <c r="I865" s="494">
        <f t="shared" si="145"/>
        <v>0</v>
      </c>
      <c r="J865" s="335">
        <f t="shared" si="146"/>
        <v>0</v>
      </c>
      <c r="K865" s="507"/>
      <c r="L865" s="507"/>
      <c r="M865" s="337">
        <f t="shared" si="138"/>
        <v>0</v>
      </c>
      <c r="N865" s="507"/>
      <c r="O865" s="338">
        <f t="shared" si="141"/>
        <v>0</v>
      </c>
      <c r="P865" s="339">
        <f t="shared" si="142"/>
        <v>0</v>
      </c>
      <c r="Q865" s="339">
        <f t="shared" si="143"/>
        <v>0</v>
      </c>
      <c r="R865" s="340">
        <f t="shared" si="144"/>
        <v>0</v>
      </c>
      <c r="S865" s="296">
        <f>IF('8. Wage Rate Penalty'!D865="s",0,IF(J865="N/A; Not eligible, do not fill in remaining columns---&gt;",0,IF(O865="Yes",0,(Q865*R865*'1. General Input'!$D$10))))</f>
        <v>0</v>
      </c>
      <c r="T865" s="269">
        <f>IF('8. Wage Rate Penalty'!D865="H",0,'8. Wage Rate Penalty'!Q865*'1. General Input'!$D$10/52)</f>
        <v>0</v>
      </c>
      <c r="U865" s="271">
        <f t="shared" si="140"/>
        <v>0</v>
      </c>
      <c r="AC865" s="277">
        <f t="shared" si="137"/>
        <v>0</v>
      </c>
    </row>
    <row r="866" spans="1:29" hidden="1" x14ac:dyDescent="0.25">
      <c r="A866" s="265">
        <f t="shared" si="139"/>
        <v>850</v>
      </c>
      <c r="B866" s="501"/>
      <c r="C866" s="502"/>
      <c r="D866" s="502"/>
      <c r="E866" s="507"/>
      <c r="F866" s="504"/>
      <c r="G866" s="505"/>
      <c r="H866" s="506"/>
      <c r="I866" s="494">
        <f t="shared" si="145"/>
        <v>0</v>
      </c>
      <c r="J866" s="335">
        <f t="shared" si="146"/>
        <v>0</v>
      </c>
      <c r="K866" s="507"/>
      <c r="L866" s="507"/>
      <c r="M866" s="337">
        <f t="shared" si="138"/>
        <v>0</v>
      </c>
      <c r="N866" s="507"/>
      <c r="O866" s="338">
        <f t="shared" si="141"/>
        <v>0</v>
      </c>
      <c r="P866" s="339">
        <f t="shared" si="142"/>
        <v>0</v>
      </c>
      <c r="Q866" s="339">
        <f t="shared" si="143"/>
        <v>0</v>
      </c>
      <c r="R866" s="340">
        <f t="shared" si="144"/>
        <v>0</v>
      </c>
      <c r="S866" s="296">
        <f>IF('8. Wage Rate Penalty'!D866="s",0,IF(J866="N/A; Not eligible, do not fill in remaining columns---&gt;",0,IF(O866="Yes",0,(Q866*R866*'1. General Input'!$D$10))))</f>
        <v>0</v>
      </c>
      <c r="T866" s="269">
        <f>IF('8. Wage Rate Penalty'!D866="H",0,'8. Wage Rate Penalty'!Q866*'1. General Input'!$D$10/52)</f>
        <v>0</v>
      </c>
      <c r="U866" s="271">
        <f t="shared" si="140"/>
        <v>0</v>
      </c>
      <c r="AC866" s="277">
        <f t="shared" si="137"/>
        <v>0</v>
      </c>
    </row>
    <row r="867" spans="1:29" hidden="1" x14ac:dyDescent="0.25">
      <c r="A867" s="265">
        <f t="shared" si="139"/>
        <v>851</v>
      </c>
      <c r="B867" s="501"/>
      <c r="C867" s="502"/>
      <c r="D867" s="502"/>
      <c r="E867" s="507"/>
      <c r="F867" s="504"/>
      <c r="G867" s="505"/>
      <c r="H867" s="506"/>
      <c r="I867" s="494">
        <f t="shared" si="145"/>
        <v>0</v>
      </c>
      <c r="J867" s="335">
        <f t="shared" si="146"/>
        <v>0</v>
      </c>
      <c r="K867" s="507"/>
      <c r="L867" s="507"/>
      <c r="M867" s="337">
        <f t="shared" si="138"/>
        <v>0</v>
      </c>
      <c r="N867" s="507"/>
      <c r="O867" s="338">
        <f t="shared" si="141"/>
        <v>0</v>
      </c>
      <c r="P867" s="339">
        <f t="shared" si="142"/>
        <v>0</v>
      </c>
      <c r="Q867" s="339">
        <f t="shared" si="143"/>
        <v>0</v>
      </c>
      <c r="R867" s="340">
        <f t="shared" si="144"/>
        <v>0</v>
      </c>
      <c r="S867" s="296">
        <f>IF('8. Wage Rate Penalty'!D867="s",0,IF(J867="N/A; Not eligible, do not fill in remaining columns---&gt;",0,IF(O867="Yes",0,(Q867*R867*'1. General Input'!$D$10))))</f>
        <v>0</v>
      </c>
      <c r="T867" s="269">
        <f>IF('8. Wage Rate Penalty'!D867="H",0,'8. Wage Rate Penalty'!Q867*'1. General Input'!$D$10/52)</f>
        <v>0</v>
      </c>
      <c r="U867" s="271">
        <f t="shared" si="140"/>
        <v>0</v>
      </c>
      <c r="AC867" s="277">
        <f t="shared" si="137"/>
        <v>0</v>
      </c>
    </row>
    <row r="868" spans="1:29" hidden="1" x14ac:dyDescent="0.25">
      <c r="A868" s="265">
        <f t="shared" si="139"/>
        <v>852</v>
      </c>
      <c r="B868" s="501"/>
      <c r="C868" s="502"/>
      <c r="D868" s="502"/>
      <c r="E868" s="507"/>
      <c r="F868" s="504"/>
      <c r="G868" s="505"/>
      <c r="H868" s="506"/>
      <c r="I868" s="494">
        <f t="shared" si="145"/>
        <v>0</v>
      </c>
      <c r="J868" s="335">
        <f t="shared" si="146"/>
        <v>0</v>
      </c>
      <c r="K868" s="507"/>
      <c r="L868" s="507"/>
      <c r="M868" s="337">
        <f t="shared" si="138"/>
        <v>0</v>
      </c>
      <c r="N868" s="507"/>
      <c r="O868" s="338">
        <f t="shared" si="141"/>
        <v>0</v>
      </c>
      <c r="P868" s="339">
        <f t="shared" si="142"/>
        <v>0</v>
      </c>
      <c r="Q868" s="339">
        <f t="shared" si="143"/>
        <v>0</v>
      </c>
      <c r="R868" s="340">
        <f t="shared" si="144"/>
        <v>0</v>
      </c>
      <c r="S868" s="296">
        <f>IF('8. Wage Rate Penalty'!D868="s",0,IF(J868="N/A; Not eligible, do not fill in remaining columns---&gt;",0,IF(O868="Yes",0,(Q868*R868*'1. General Input'!$D$10))))</f>
        <v>0</v>
      </c>
      <c r="T868" s="269">
        <f>IF('8. Wage Rate Penalty'!D868="H",0,'8. Wage Rate Penalty'!Q868*'1. General Input'!$D$10/52)</f>
        <v>0</v>
      </c>
      <c r="U868" s="271">
        <f t="shared" si="140"/>
        <v>0</v>
      </c>
      <c r="AC868" s="277">
        <f t="shared" si="137"/>
        <v>0</v>
      </c>
    </row>
    <row r="869" spans="1:29" hidden="1" x14ac:dyDescent="0.25">
      <c r="A869" s="265">
        <f t="shared" si="139"/>
        <v>853</v>
      </c>
      <c r="B869" s="501"/>
      <c r="C869" s="502"/>
      <c r="D869" s="502"/>
      <c r="E869" s="507"/>
      <c r="F869" s="504"/>
      <c r="G869" s="505"/>
      <c r="H869" s="506"/>
      <c r="I869" s="494">
        <f t="shared" si="145"/>
        <v>0</v>
      </c>
      <c r="J869" s="335">
        <f t="shared" si="146"/>
        <v>0</v>
      </c>
      <c r="K869" s="507"/>
      <c r="L869" s="507"/>
      <c r="M869" s="337">
        <f t="shared" si="138"/>
        <v>0</v>
      </c>
      <c r="N869" s="507"/>
      <c r="O869" s="338">
        <f t="shared" si="141"/>
        <v>0</v>
      </c>
      <c r="P869" s="339">
        <f t="shared" si="142"/>
        <v>0</v>
      </c>
      <c r="Q869" s="339">
        <f t="shared" si="143"/>
        <v>0</v>
      </c>
      <c r="R869" s="340">
        <f t="shared" si="144"/>
        <v>0</v>
      </c>
      <c r="S869" s="296">
        <f>IF('8. Wage Rate Penalty'!D869="s",0,IF(J869="N/A; Not eligible, do not fill in remaining columns---&gt;",0,IF(O869="Yes",0,(Q869*R869*'1. General Input'!$D$10))))</f>
        <v>0</v>
      </c>
      <c r="T869" s="269">
        <f>IF('8. Wage Rate Penalty'!D869="H",0,'8. Wage Rate Penalty'!Q869*'1. General Input'!$D$10/52)</f>
        <v>0</v>
      </c>
      <c r="U869" s="271">
        <f t="shared" si="140"/>
        <v>0</v>
      </c>
      <c r="AC869" s="277">
        <f t="shared" si="137"/>
        <v>0</v>
      </c>
    </row>
    <row r="870" spans="1:29" hidden="1" x14ac:dyDescent="0.25">
      <c r="A870" s="265">
        <f t="shared" si="139"/>
        <v>854</v>
      </c>
      <c r="B870" s="501"/>
      <c r="C870" s="502"/>
      <c r="D870" s="502"/>
      <c r="E870" s="507"/>
      <c r="F870" s="504"/>
      <c r="G870" s="505"/>
      <c r="H870" s="506"/>
      <c r="I870" s="494">
        <f t="shared" si="145"/>
        <v>0</v>
      </c>
      <c r="J870" s="335">
        <f t="shared" si="146"/>
        <v>0</v>
      </c>
      <c r="K870" s="507"/>
      <c r="L870" s="507"/>
      <c r="M870" s="337">
        <f t="shared" si="138"/>
        <v>0</v>
      </c>
      <c r="N870" s="507"/>
      <c r="O870" s="338">
        <f t="shared" si="141"/>
        <v>0</v>
      </c>
      <c r="P870" s="339">
        <f t="shared" si="142"/>
        <v>0</v>
      </c>
      <c r="Q870" s="339">
        <f t="shared" si="143"/>
        <v>0</v>
      </c>
      <c r="R870" s="340">
        <f t="shared" si="144"/>
        <v>0</v>
      </c>
      <c r="S870" s="296">
        <f>IF('8. Wage Rate Penalty'!D870="s",0,IF(J870="N/A; Not eligible, do not fill in remaining columns---&gt;",0,IF(O870="Yes",0,(Q870*R870*'1. General Input'!$D$10))))</f>
        <v>0</v>
      </c>
      <c r="T870" s="269">
        <f>IF('8. Wage Rate Penalty'!D870="H",0,'8. Wage Rate Penalty'!Q870*'1. General Input'!$D$10/52)</f>
        <v>0</v>
      </c>
      <c r="U870" s="271">
        <f t="shared" si="140"/>
        <v>0</v>
      </c>
      <c r="AC870" s="277">
        <f t="shared" si="137"/>
        <v>0</v>
      </c>
    </row>
    <row r="871" spans="1:29" hidden="1" x14ac:dyDescent="0.25">
      <c r="A871" s="265">
        <f t="shared" si="139"/>
        <v>855</v>
      </c>
      <c r="B871" s="501"/>
      <c r="C871" s="502"/>
      <c r="D871" s="502"/>
      <c r="E871" s="507"/>
      <c r="F871" s="504"/>
      <c r="G871" s="505"/>
      <c r="H871" s="506"/>
      <c r="I871" s="494">
        <f t="shared" si="145"/>
        <v>0</v>
      </c>
      <c r="J871" s="335">
        <f t="shared" si="146"/>
        <v>0</v>
      </c>
      <c r="K871" s="507"/>
      <c r="L871" s="507"/>
      <c r="M871" s="337">
        <f t="shared" si="138"/>
        <v>0</v>
      </c>
      <c r="N871" s="507"/>
      <c r="O871" s="338">
        <f t="shared" si="141"/>
        <v>0</v>
      </c>
      <c r="P871" s="339">
        <f t="shared" si="142"/>
        <v>0</v>
      </c>
      <c r="Q871" s="339">
        <f t="shared" si="143"/>
        <v>0</v>
      </c>
      <c r="R871" s="340">
        <f t="shared" si="144"/>
        <v>0</v>
      </c>
      <c r="S871" s="296">
        <f>IF('8. Wage Rate Penalty'!D871="s",0,IF(J871="N/A; Not eligible, do not fill in remaining columns---&gt;",0,IF(O871="Yes",0,(Q871*R871*'1. General Input'!$D$10))))</f>
        <v>0</v>
      </c>
      <c r="T871" s="269">
        <f>IF('8. Wage Rate Penalty'!D871="H",0,'8. Wage Rate Penalty'!Q871*'1. General Input'!$D$10/52)</f>
        <v>0</v>
      </c>
      <c r="U871" s="271">
        <f t="shared" si="140"/>
        <v>0</v>
      </c>
      <c r="AC871" s="277">
        <f t="shared" si="137"/>
        <v>0</v>
      </c>
    </row>
    <row r="872" spans="1:29" hidden="1" x14ac:dyDescent="0.25">
      <c r="A872" s="265">
        <f t="shared" si="139"/>
        <v>856</v>
      </c>
      <c r="B872" s="501"/>
      <c r="C872" s="502"/>
      <c r="D872" s="502"/>
      <c r="E872" s="507"/>
      <c r="F872" s="504"/>
      <c r="G872" s="505"/>
      <c r="H872" s="506"/>
      <c r="I872" s="494">
        <f t="shared" si="145"/>
        <v>0</v>
      </c>
      <c r="J872" s="335">
        <f t="shared" si="146"/>
        <v>0</v>
      </c>
      <c r="K872" s="507"/>
      <c r="L872" s="507"/>
      <c r="M872" s="337">
        <f t="shared" si="138"/>
        <v>0</v>
      </c>
      <c r="N872" s="507"/>
      <c r="O872" s="338">
        <f t="shared" si="141"/>
        <v>0</v>
      </c>
      <c r="P872" s="339">
        <f t="shared" si="142"/>
        <v>0</v>
      </c>
      <c r="Q872" s="339">
        <f t="shared" si="143"/>
        <v>0</v>
      </c>
      <c r="R872" s="340">
        <f t="shared" si="144"/>
        <v>0</v>
      </c>
      <c r="S872" s="296">
        <f>IF('8. Wage Rate Penalty'!D872="s",0,IF(J872="N/A; Not eligible, do not fill in remaining columns---&gt;",0,IF(O872="Yes",0,(Q872*R872*'1. General Input'!$D$10))))</f>
        <v>0</v>
      </c>
      <c r="T872" s="269">
        <f>IF('8. Wage Rate Penalty'!D872="H",0,'8. Wage Rate Penalty'!Q872*'1. General Input'!$D$10/52)</f>
        <v>0</v>
      </c>
      <c r="U872" s="271">
        <f t="shared" si="140"/>
        <v>0</v>
      </c>
      <c r="AC872" s="277">
        <f t="shared" si="137"/>
        <v>0</v>
      </c>
    </row>
    <row r="873" spans="1:29" hidden="1" x14ac:dyDescent="0.25">
      <c r="A873" s="265">
        <f t="shared" si="139"/>
        <v>857</v>
      </c>
      <c r="B873" s="501"/>
      <c r="C873" s="502"/>
      <c r="D873" s="502"/>
      <c r="E873" s="507"/>
      <c r="F873" s="504"/>
      <c r="G873" s="505"/>
      <c r="H873" s="506"/>
      <c r="I873" s="494">
        <f t="shared" si="145"/>
        <v>0</v>
      </c>
      <c r="J873" s="335">
        <f t="shared" si="146"/>
        <v>0</v>
      </c>
      <c r="K873" s="507"/>
      <c r="L873" s="507"/>
      <c r="M873" s="337">
        <f t="shared" si="138"/>
        <v>0</v>
      </c>
      <c r="N873" s="507"/>
      <c r="O873" s="338">
        <f t="shared" si="141"/>
        <v>0</v>
      </c>
      <c r="P873" s="339">
        <f t="shared" si="142"/>
        <v>0</v>
      </c>
      <c r="Q873" s="339">
        <f t="shared" si="143"/>
        <v>0</v>
      </c>
      <c r="R873" s="340">
        <f t="shared" si="144"/>
        <v>0</v>
      </c>
      <c r="S873" s="296">
        <f>IF('8. Wage Rate Penalty'!D873="s",0,IF(J873="N/A; Not eligible, do not fill in remaining columns---&gt;",0,IF(O873="Yes",0,(Q873*R873*'1. General Input'!$D$10))))</f>
        <v>0</v>
      </c>
      <c r="T873" s="269">
        <f>IF('8. Wage Rate Penalty'!D873="H",0,'8. Wage Rate Penalty'!Q873*'1. General Input'!$D$10/52)</f>
        <v>0</v>
      </c>
      <c r="U873" s="271">
        <f t="shared" si="140"/>
        <v>0</v>
      </c>
      <c r="AC873" s="277">
        <f t="shared" si="137"/>
        <v>0</v>
      </c>
    </row>
    <row r="874" spans="1:29" hidden="1" x14ac:dyDescent="0.25">
      <c r="A874" s="265">
        <f t="shared" si="139"/>
        <v>858</v>
      </c>
      <c r="B874" s="501"/>
      <c r="C874" s="502"/>
      <c r="D874" s="502"/>
      <c r="E874" s="507"/>
      <c r="F874" s="504"/>
      <c r="G874" s="505"/>
      <c r="H874" s="506"/>
      <c r="I874" s="494">
        <f t="shared" si="145"/>
        <v>0</v>
      </c>
      <c r="J874" s="335">
        <f t="shared" si="146"/>
        <v>0</v>
      </c>
      <c r="K874" s="507"/>
      <c r="L874" s="507"/>
      <c r="M874" s="337">
        <f t="shared" si="138"/>
        <v>0</v>
      </c>
      <c r="N874" s="507"/>
      <c r="O874" s="338">
        <f t="shared" si="141"/>
        <v>0</v>
      </c>
      <c r="P874" s="339">
        <f t="shared" si="142"/>
        <v>0</v>
      </c>
      <c r="Q874" s="339">
        <f t="shared" si="143"/>
        <v>0</v>
      </c>
      <c r="R874" s="340">
        <f t="shared" si="144"/>
        <v>0</v>
      </c>
      <c r="S874" s="296">
        <f>IF('8. Wage Rate Penalty'!D874="s",0,IF(J874="N/A; Not eligible, do not fill in remaining columns---&gt;",0,IF(O874="Yes",0,(Q874*R874*'1. General Input'!$D$10))))</f>
        <v>0</v>
      </c>
      <c r="T874" s="269">
        <f>IF('8. Wage Rate Penalty'!D874="H",0,'8. Wage Rate Penalty'!Q874*'1. General Input'!$D$10/52)</f>
        <v>0</v>
      </c>
      <c r="U874" s="271">
        <f t="shared" si="140"/>
        <v>0</v>
      </c>
      <c r="AC874" s="277">
        <f t="shared" si="137"/>
        <v>0</v>
      </c>
    </row>
    <row r="875" spans="1:29" hidden="1" x14ac:dyDescent="0.25">
      <c r="A875" s="265">
        <f t="shared" si="139"/>
        <v>859</v>
      </c>
      <c r="B875" s="501"/>
      <c r="C875" s="502"/>
      <c r="D875" s="502"/>
      <c r="E875" s="507"/>
      <c r="F875" s="504"/>
      <c r="G875" s="505"/>
      <c r="H875" s="506"/>
      <c r="I875" s="494">
        <f t="shared" si="145"/>
        <v>0</v>
      </c>
      <c r="J875" s="335">
        <f t="shared" si="146"/>
        <v>0</v>
      </c>
      <c r="K875" s="507"/>
      <c r="L875" s="507"/>
      <c r="M875" s="337">
        <f t="shared" si="138"/>
        <v>0</v>
      </c>
      <c r="N875" s="507"/>
      <c r="O875" s="338">
        <f t="shared" si="141"/>
        <v>0</v>
      </c>
      <c r="P875" s="339">
        <f t="shared" si="142"/>
        <v>0</v>
      </c>
      <c r="Q875" s="339">
        <f t="shared" si="143"/>
        <v>0</v>
      </c>
      <c r="R875" s="340">
        <f t="shared" si="144"/>
        <v>0</v>
      </c>
      <c r="S875" s="296">
        <f>IF('8. Wage Rate Penalty'!D875="s",0,IF(J875="N/A; Not eligible, do not fill in remaining columns---&gt;",0,IF(O875="Yes",0,(Q875*R875*'1. General Input'!$D$10))))</f>
        <v>0</v>
      </c>
      <c r="T875" s="269">
        <f>IF('8. Wage Rate Penalty'!D875="H",0,'8. Wage Rate Penalty'!Q875*'1. General Input'!$D$10/52)</f>
        <v>0</v>
      </c>
      <c r="U875" s="271">
        <f t="shared" si="140"/>
        <v>0</v>
      </c>
      <c r="AC875" s="277">
        <f t="shared" si="137"/>
        <v>0</v>
      </c>
    </row>
    <row r="876" spans="1:29" hidden="1" x14ac:dyDescent="0.25">
      <c r="A876" s="265">
        <f t="shared" si="139"/>
        <v>860</v>
      </c>
      <c r="B876" s="501"/>
      <c r="C876" s="502"/>
      <c r="D876" s="502"/>
      <c r="E876" s="507"/>
      <c r="F876" s="504"/>
      <c r="G876" s="505"/>
      <c r="H876" s="506"/>
      <c r="I876" s="494">
        <f t="shared" si="145"/>
        <v>0</v>
      </c>
      <c r="J876" s="335">
        <f t="shared" si="146"/>
        <v>0</v>
      </c>
      <c r="K876" s="507"/>
      <c r="L876" s="507"/>
      <c r="M876" s="337">
        <f t="shared" si="138"/>
        <v>0</v>
      </c>
      <c r="N876" s="507"/>
      <c r="O876" s="338">
        <f t="shared" si="141"/>
        <v>0</v>
      </c>
      <c r="P876" s="339">
        <f t="shared" si="142"/>
        <v>0</v>
      </c>
      <c r="Q876" s="339">
        <f t="shared" si="143"/>
        <v>0</v>
      </c>
      <c r="R876" s="340">
        <f t="shared" si="144"/>
        <v>0</v>
      </c>
      <c r="S876" s="296">
        <f>IF('8. Wage Rate Penalty'!D876="s",0,IF(J876="N/A; Not eligible, do not fill in remaining columns---&gt;",0,IF(O876="Yes",0,(Q876*R876*'1. General Input'!$D$10))))</f>
        <v>0</v>
      </c>
      <c r="T876" s="269">
        <f>IF('8. Wage Rate Penalty'!D876="H",0,'8. Wage Rate Penalty'!Q876*'1. General Input'!$D$10/52)</f>
        <v>0</v>
      </c>
      <c r="U876" s="271">
        <f t="shared" si="140"/>
        <v>0</v>
      </c>
      <c r="AC876" s="277">
        <f t="shared" si="137"/>
        <v>0</v>
      </c>
    </row>
    <row r="877" spans="1:29" hidden="1" x14ac:dyDescent="0.25">
      <c r="A877" s="265">
        <f t="shared" si="139"/>
        <v>861</v>
      </c>
      <c r="B877" s="501"/>
      <c r="C877" s="502"/>
      <c r="D877" s="502"/>
      <c r="E877" s="507"/>
      <c r="F877" s="504"/>
      <c r="G877" s="505"/>
      <c r="H877" s="506"/>
      <c r="I877" s="494">
        <f t="shared" si="145"/>
        <v>0</v>
      </c>
      <c r="J877" s="335">
        <f t="shared" si="146"/>
        <v>0</v>
      </c>
      <c r="K877" s="507"/>
      <c r="L877" s="507"/>
      <c r="M877" s="337">
        <f t="shared" si="138"/>
        <v>0</v>
      </c>
      <c r="N877" s="507"/>
      <c r="O877" s="338">
        <f t="shared" si="141"/>
        <v>0</v>
      </c>
      <c r="P877" s="339">
        <f t="shared" si="142"/>
        <v>0</v>
      </c>
      <c r="Q877" s="339">
        <f t="shared" si="143"/>
        <v>0</v>
      </c>
      <c r="R877" s="340">
        <f t="shared" si="144"/>
        <v>0</v>
      </c>
      <c r="S877" s="296">
        <f>IF('8. Wage Rate Penalty'!D877="s",0,IF(J877="N/A; Not eligible, do not fill in remaining columns---&gt;",0,IF(O877="Yes",0,(Q877*R877*'1. General Input'!$D$10))))</f>
        <v>0</v>
      </c>
      <c r="T877" s="269">
        <f>IF('8. Wage Rate Penalty'!D877="H",0,'8. Wage Rate Penalty'!Q877*'1. General Input'!$D$10/52)</f>
        <v>0</v>
      </c>
      <c r="U877" s="271">
        <f t="shared" si="140"/>
        <v>0</v>
      </c>
      <c r="AC877" s="277">
        <f t="shared" si="137"/>
        <v>0</v>
      </c>
    </row>
    <row r="878" spans="1:29" hidden="1" x14ac:dyDescent="0.25">
      <c r="A878" s="265">
        <f t="shared" si="139"/>
        <v>862</v>
      </c>
      <c r="B878" s="501"/>
      <c r="C878" s="502"/>
      <c r="D878" s="502"/>
      <c r="E878" s="507"/>
      <c r="F878" s="504"/>
      <c r="G878" s="505"/>
      <c r="H878" s="506"/>
      <c r="I878" s="494">
        <f t="shared" si="145"/>
        <v>0</v>
      </c>
      <c r="J878" s="335">
        <f t="shared" si="146"/>
        <v>0</v>
      </c>
      <c r="K878" s="507"/>
      <c r="L878" s="507"/>
      <c r="M878" s="337">
        <f t="shared" si="138"/>
        <v>0</v>
      </c>
      <c r="N878" s="507"/>
      <c r="O878" s="338">
        <f t="shared" si="141"/>
        <v>0</v>
      </c>
      <c r="P878" s="339">
        <f t="shared" si="142"/>
        <v>0</v>
      </c>
      <c r="Q878" s="339">
        <f t="shared" si="143"/>
        <v>0</v>
      </c>
      <c r="R878" s="340">
        <f t="shared" si="144"/>
        <v>0</v>
      </c>
      <c r="S878" s="296">
        <f>IF('8. Wage Rate Penalty'!D878="s",0,IF(J878="N/A; Not eligible, do not fill in remaining columns---&gt;",0,IF(O878="Yes",0,(Q878*R878*'1. General Input'!$D$10))))</f>
        <v>0</v>
      </c>
      <c r="T878" s="269">
        <f>IF('8. Wage Rate Penalty'!D878="H",0,'8. Wage Rate Penalty'!Q878*'1. General Input'!$D$10/52)</f>
        <v>0</v>
      </c>
      <c r="U878" s="271">
        <f t="shared" si="140"/>
        <v>0</v>
      </c>
      <c r="AC878" s="277">
        <f t="shared" si="137"/>
        <v>0</v>
      </c>
    </row>
    <row r="879" spans="1:29" hidden="1" x14ac:dyDescent="0.25">
      <c r="A879" s="265">
        <f t="shared" si="139"/>
        <v>863</v>
      </c>
      <c r="B879" s="501"/>
      <c r="C879" s="502"/>
      <c r="D879" s="502"/>
      <c r="E879" s="507"/>
      <c r="F879" s="504"/>
      <c r="G879" s="505"/>
      <c r="H879" s="506"/>
      <c r="I879" s="494">
        <f t="shared" si="145"/>
        <v>0</v>
      </c>
      <c r="J879" s="335">
        <f t="shared" si="146"/>
        <v>0</v>
      </c>
      <c r="K879" s="507"/>
      <c r="L879" s="507"/>
      <c r="M879" s="337">
        <f t="shared" si="138"/>
        <v>0</v>
      </c>
      <c r="N879" s="507"/>
      <c r="O879" s="338">
        <f t="shared" si="141"/>
        <v>0</v>
      </c>
      <c r="P879" s="339">
        <f t="shared" si="142"/>
        <v>0</v>
      </c>
      <c r="Q879" s="339">
        <f t="shared" si="143"/>
        <v>0</v>
      </c>
      <c r="R879" s="340">
        <f t="shared" si="144"/>
        <v>0</v>
      </c>
      <c r="S879" s="296">
        <f>IF('8. Wage Rate Penalty'!D879="s",0,IF(J879="N/A; Not eligible, do not fill in remaining columns---&gt;",0,IF(O879="Yes",0,(Q879*R879*'1. General Input'!$D$10))))</f>
        <v>0</v>
      </c>
      <c r="T879" s="269">
        <f>IF('8. Wage Rate Penalty'!D879="H",0,'8. Wage Rate Penalty'!Q879*'1. General Input'!$D$10/52)</f>
        <v>0</v>
      </c>
      <c r="U879" s="271">
        <f t="shared" si="140"/>
        <v>0</v>
      </c>
      <c r="AC879" s="277">
        <f t="shared" si="137"/>
        <v>0</v>
      </c>
    </row>
    <row r="880" spans="1:29" hidden="1" x14ac:dyDescent="0.25">
      <c r="A880" s="265">
        <f t="shared" si="139"/>
        <v>864</v>
      </c>
      <c r="B880" s="501"/>
      <c r="C880" s="502"/>
      <c r="D880" s="502"/>
      <c r="E880" s="507"/>
      <c r="F880" s="504"/>
      <c r="G880" s="505"/>
      <c r="H880" s="506"/>
      <c r="I880" s="494">
        <f t="shared" si="145"/>
        <v>0</v>
      </c>
      <c r="J880" s="335">
        <f t="shared" si="146"/>
        <v>0</v>
      </c>
      <c r="K880" s="507"/>
      <c r="L880" s="507"/>
      <c r="M880" s="337">
        <f t="shared" si="138"/>
        <v>0</v>
      </c>
      <c r="N880" s="507"/>
      <c r="O880" s="338">
        <f t="shared" si="141"/>
        <v>0</v>
      </c>
      <c r="P880" s="339">
        <f t="shared" si="142"/>
        <v>0</v>
      </c>
      <c r="Q880" s="339">
        <f t="shared" si="143"/>
        <v>0</v>
      </c>
      <c r="R880" s="340">
        <f t="shared" si="144"/>
        <v>0</v>
      </c>
      <c r="S880" s="296">
        <f>IF('8. Wage Rate Penalty'!D880="s",0,IF(J880="N/A; Not eligible, do not fill in remaining columns---&gt;",0,IF(O880="Yes",0,(Q880*R880*'1. General Input'!$D$10))))</f>
        <v>0</v>
      </c>
      <c r="T880" s="269">
        <f>IF('8. Wage Rate Penalty'!D880="H",0,'8. Wage Rate Penalty'!Q880*'1. General Input'!$D$10/52)</f>
        <v>0</v>
      </c>
      <c r="U880" s="271">
        <f t="shared" si="140"/>
        <v>0</v>
      </c>
      <c r="AC880" s="277">
        <f t="shared" si="137"/>
        <v>0</v>
      </c>
    </row>
    <row r="881" spans="1:29" hidden="1" x14ac:dyDescent="0.25">
      <c r="A881" s="265">
        <f t="shared" si="139"/>
        <v>865</v>
      </c>
      <c r="B881" s="501"/>
      <c r="C881" s="502"/>
      <c r="D881" s="502"/>
      <c r="E881" s="507"/>
      <c r="F881" s="504"/>
      <c r="G881" s="505"/>
      <c r="H881" s="506"/>
      <c r="I881" s="494">
        <f t="shared" si="145"/>
        <v>0</v>
      </c>
      <c r="J881" s="335">
        <f t="shared" si="146"/>
        <v>0</v>
      </c>
      <c r="K881" s="507"/>
      <c r="L881" s="507"/>
      <c r="M881" s="337">
        <f t="shared" si="138"/>
        <v>0</v>
      </c>
      <c r="N881" s="507"/>
      <c r="O881" s="338">
        <f t="shared" si="141"/>
        <v>0</v>
      </c>
      <c r="P881" s="339">
        <f t="shared" si="142"/>
        <v>0</v>
      </c>
      <c r="Q881" s="339">
        <f t="shared" si="143"/>
        <v>0</v>
      </c>
      <c r="R881" s="340">
        <f t="shared" si="144"/>
        <v>0</v>
      </c>
      <c r="S881" s="296">
        <f>IF('8. Wage Rate Penalty'!D881="s",0,IF(J881="N/A; Not eligible, do not fill in remaining columns---&gt;",0,IF(O881="Yes",0,(Q881*R881*'1. General Input'!$D$10))))</f>
        <v>0</v>
      </c>
      <c r="T881" s="269">
        <f>IF('8. Wage Rate Penalty'!D881="H",0,'8. Wage Rate Penalty'!Q881*'1. General Input'!$D$10/52)</f>
        <v>0</v>
      </c>
      <c r="U881" s="271">
        <f t="shared" si="140"/>
        <v>0</v>
      </c>
      <c r="AC881" s="277">
        <f t="shared" si="137"/>
        <v>0</v>
      </c>
    </row>
    <row r="882" spans="1:29" hidden="1" x14ac:dyDescent="0.25">
      <c r="A882" s="265">
        <f t="shared" si="139"/>
        <v>866</v>
      </c>
      <c r="B882" s="501"/>
      <c r="C882" s="502"/>
      <c r="D882" s="502"/>
      <c r="E882" s="507"/>
      <c r="F882" s="504"/>
      <c r="G882" s="505"/>
      <c r="H882" s="506"/>
      <c r="I882" s="494">
        <f t="shared" si="145"/>
        <v>0</v>
      </c>
      <c r="J882" s="335">
        <f t="shared" si="146"/>
        <v>0</v>
      </c>
      <c r="K882" s="507"/>
      <c r="L882" s="507"/>
      <c r="M882" s="337">
        <f t="shared" si="138"/>
        <v>0</v>
      </c>
      <c r="N882" s="507"/>
      <c r="O882" s="338">
        <f t="shared" si="141"/>
        <v>0</v>
      </c>
      <c r="P882" s="339">
        <f t="shared" si="142"/>
        <v>0</v>
      </c>
      <c r="Q882" s="339">
        <f t="shared" si="143"/>
        <v>0</v>
      </c>
      <c r="R882" s="340">
        <f t="shared" si="144"/>
        <v>0</v>
      </c>
      <c r="S882" s="296">
        <f>IF('8. Wage Rate Penalty'!D882="s",0,IF(J882="N/A; Not eligible, do not fill in remaining columns---&gt;",0,IF(O882="Yes",0,(Q882*R882*'1. General Input'!$D$10))))</f>
        <v>0</v>
      </c>
      <c r="T882" s="269">
        <f>IF('8. Wage Rate Penalty'!D882="H",0,'8. Wage Rate Penalty'!Q882*'1. General Input'!$D$10/52)</f>
        <v>0</v>
      </c>
      <c r="U882" s="271">
        <f t="shared" si="140"/>
        <v>0</v>
      </c>
      <c r="AC882" s="277">
        <f t="shared" si="137"/>
        <v>0</v>
      </c>
    </row>
    <row r="883" spans="1:29" hidden="1" x14ac:dyDescent="0.25">
      <c r="A883" s="265">
        <f t="shared" si="139"/>
        <v>867</v>
      </c>
      <c r="B883" s="501"/>
      <c r="C883" s="502"/>
      <c r="D883" s="502"/>
      <c r="E883" s="507"/>
      <c r="F883" s="504"/>
      <c r="G883" s="505"/>
      <c r="H883" s="506"/>
      <c r="I883" s="494">
        <f t="shared" si="145"/>
        <v>0</v>
      </c>
      <c r="J883" s="335">
        <f t="shared" si="146"/>
        <v>0</v>
      </c>
      <c r="K883" s="507"/>
      <c r="L883" s="507"/>
      <c r="M883" s="337">
        <f t="shared" si="138"/>
        <v>0</v>
      </c>
      <c r="N883" s="507"/>
      <c r="O883" s="338">
        <f t="shared" si="141"/>
        <v>0</v>
      </c>
      <c r="P883" s="339">
        <f t="shared" si="142"/>
        <v>0</v>
      </c>
      <c r="Q883" s="339">
        <f t="shared" si="143"/>
        <v>0</v>
      </c>
      <c r="R883" s="340">
        <f t="shared" si="144"/>
        <v>0</v>
      </c>
      <c r="S883" s="296">
        <f>IF('8. Wage Rate Penalty'!D883="s",0,IF(J883="N/A; Not eligible, do not fill in remaining columns---&gt;",0,IF(O883="Yes",0,(Q883*R883*'1. General Input'!$D$10))))</f>
        <v>0</v>
      </c>
      <c r="T883" s="269">
        <f>IF('8. Wage Rate Penalty'!D883="H",0,'8. Wage Rate Penalty'!Q883*'1. General Input'!$D$10/52)</f>
        <v>0</v>
      </c>
      <c r="U883" s="271">
        <f t="shared" si="140"/>
        <v>0</v>
      </c>
      <c r="AC883" s="277">
        <f t="shared" si="137"/>
        <v>0</v>
      </c>
    </row>
    <row r="884" spans="1:29" hidden="1" x14ac:dyDescent="0.25">
      <c r="A884" s="265">
        <f t="shared" si="139"/>
        <v>868</v>
      </c>
      <c r="B884" s="501"/>
      <c r="C884" s="502"/>
      <c r="D884" s="502"/>
      <c r="E884" s="507"/>
      <c r="F884" s="504"/>
      <c r="G884" s="505"/>
      <c r="H884" s="506"/>
      <c r="I884" s="494">
        <f t="shared" si="145"/>
        <v>0</v>
      </c>
      <c r="J884" s="335">
        <f t="shared" si="146"/>
        <v>0</v>
      </c>
      <c r="K884" s="507"/>
      <c r="L884" s="507"/>
      <c r="M884" s="337">
        <f t="shared" si="138"/>
        <v>0</v>
      </c>
      <c r="N884" s="507"/>
      <c r="O884" s="338">
        <f t="shared" si="141"/>
        <v>0</v>
      </c>
      <c r="P884" s="339">
        <f t="shared" si="142"/>
        <v>0</v>
      </c>
      <c r="Q884" s="339">
        <f t="shared" si="143"/>
        <v>0</v>
      </c>
      <c r="R884" s="340">
        <f t="shared" si="144"/>
        <v>0</v>
      </c>
      <c r="S884" s="296">
        <f>IF('8. Wage Rate Penalty'!D884="s",0,IF(J884="N/A; Not eligible, do not fill in remaining columns---&gt;",0,IF(O884="Yes",0,(Q884*R884*'1. General Input'!$D$10))))</f>
        <v>0</v>
      </c>
      <c r="T884" s="269">
        <f>IF('8. Wage Rate Penalty'!D884="H",0,'8. Wage Rate Penalty'!Q884*'1. General Input'!$D$10/52)</f>
        <v>0</v>
      </c>
      <c r="U884" s="271">
        <f t="shared" si="140"/>
        <v>0</v>
      </c>
      <c r="AC884" s="277">
        <f t="shared" si="137"/>
        <v>0</v>
      </c>
    </row>
    <row r="885" spans="1:29" hidden="1" x14ac:dyDescent="0.25">
      <c r="A885" s="265">
        <f t="shared" si="139"/>
        <v>869</v>
      </c>
      <c r="B885" s="501"/>
      <c r="C885" s="502"/>
      <c r="D885" s="502"/>
      <c r="E885" s="507"/>
      <c r="F885" s="504"/>
      <c r="G885" s="505"/>
      <c r="H885" s="506"/>
      <c r="I885" s="494">
        <f t="shared" si="145"/>
        <v>0</v>
      </c>
      <c r="J885" s="335">
        <f t="shared" si="146"/>
        <v>0</v>
      </c>
      <c r="K885" s="507"/>
      <c r="L885" s="507"/>
      <c r="M885" s="337">
        <f t="shared" si="138"/>
        <v>0</v>
      </c>
      <c r="N885" s="507"/>
      <c r="O885" s="338">
        <f t="shared" si="141"/>
        <v>0</v>
      </c>
      <c r="P885" s="339">
        <f t="shared" si="142"/>
        <v>0</v>
      </c>
      <c r="Q885" s="339">
        <f t="shared" si="143"/>
        <v>0</v>
      </c>
      <c r="R885" s="340">
        <f t="shared" si="144"/>
        <v>0</v>
      </c>
      <c r="S885" s="296">
        <f>IF('8. Wage Rate Penalty'!D885="s",0,IF(J885="N/A; Not eligible, do not fill in remaining columns---&gt;",0,IF(O885="Yes",0,(Q885*R885*'1. General Input'!$D$10))))</f>
        <v>0</v>
      </c>
      <c r="T885" s="269">
        <f>IF('8. Wage Rate Penalty'!D885="H",0,'8. Wage Rate Penalty'!Q885*'1. General Input'!$D$10/52)</f>
        <v>0</v>
      </c>
      <c r="U885" s="271">
        <f t="shared" si="140"/>
        <v>0</v>
      </c>
      <c r="AC885" s="277">
        <f t="shared" si="137"/>
        <v>0</v>
      </c>
    </row>
    <row r="886" spans="1:29" hidden="1" x14ac:dyDescent="0.25">
      <c r="A886" s="265">
        <f t="shared" si="139"/>
        <v>870</v>
      </c>
      <c r="B886" s="501"/>
      <c r="C886" s="502"/>
      <c r="D886" s="502"/>
      <c r="E886" s="507"/>
      <c r="F886" s="504"/>
      <c r="G886" s="505"/>
      <c r="H886" s="506"/>
      <c r="I886" s="494">
        <f t="shared" si="145"/>
        <v>0</v>
      </c>
      <c r="J886" s="335">
        <f t="shared" si="146"/>
        <v>0</v>
      </c>
      <c r="K886" s="507"/>
      <c r="L886" s="507"/>
      <c r="M886" s="337">
        <f t="shared" si="138"/>
        <v>0</v>
      </c>
      <c r="N886" s="507"/>
      <c r="O886" s="338">
        <f t="shared" si="141"/>
        <v>0</v>
      </c>
      <c r="P886" s="339">
        <f t="shared" si="142"/>
        <v>0</v>
      </c>
      <c r="Q886" s="339">
        <f t="shared" si="143"/>
        <v>0</v>
      </c>
      <c r="R886" s="340">
        <f t="shared" si="144"/>
        <v>0</v>
      </c>
      <c r="S886" s="296">
        <f>IF('8. Wage Rate Penalty'!D886="s",0,IF(J886="N/A; Not eligible, do not fill in remaining columns---&gt;",0,IF(O886="Yes",0,(Q886*R886*'1. General Input'!$D$10))))</f>
        <v>0</v>
      </c>
      <c r="T886" s="269">
        <f>IF('8. Wage Rate Penalty'!D886="H",0,'8. Wage Rate Penalty'!Q886*'1. General Input'!$D$10/52)</f>
        <v>0</v>
      </c>
      <c r="U886" s="271">
        <f t="shared" si="140"/>
        <v>0</v>
      </c>
      <c r="AC886" s="277">
        <f t="shared" si="137"/>
        <v>0</v>
      </c>
    </row>
    <row r="887" spans="1:29" hidden="1" x14ac:dyDescent="0.25">
      <c r="A887" s="265">
        <f t="shared" si="139"/>
        <v>871</v>
      </c>
      <c r="B887" s="501"/>
      <c r="C887" s="502"/>
      <c r="D887" s="502"/>
      <c r="E887" s="507"/>
      <c r="F887" s="504"/>
      <c r="G887" s="505"/>
      <c r="H887" s="506"/>
      <c r="I887" s="494">
        <f t="shared" si="145"/>
        <v>0</v>
      </c>
      <c r="J887" s="335">
        <f t="shared" si="146"/>
        <v>0</v>
      </c>
      <c r="K887" s="507"/>
      <c r="L887" s="507"/>
      <c r="M887" s="337">
        <f t="shared" si="138"/>
        <v>0</v>
      </c>
      <c r="N887" s="507"/>
      <c r="O887" s="338">
        <f t="shared" si="141"/>
        <v>0</v>
      </c>
      <c r="P887" s="339">
        <f t="shared" si="142"/>
        <v>0</v>
      </c>
      <c r="Q887" s="339">
        <f t="shared" si="143"/>
        <v>0</v>
      </c>
      <c r="R887" s="340">
        <f t="shared" si="144"/>
        <v>0</v>
      </c>
      <c r="S887" s="296">
        <f>IF('8. Wage Rate Penalty'!D887="s",0,IF(J887="N/A; Not eligible, do not fill in remaining columns---&gt;",0,IF(O887="Yes",0,(Q887*R887*'1. General Input'!$D$10))))</f>
        <v>0</v>
      </c>
      <c r="T887" s="269">
        <f>IF('8. Wage Rate Penalty'!D887="H",0,'8. Wage Rate Penalty'!Q887*'1. General Input'!$D$10/52)</f>
        <v>0</v>
      </c>
      <c r="U887" s="271">
        <f t="shared" si="140"/>
        <v>0</v>
      </c>
      <c r="AC887" s="277">
        <f t="shared" si="137"/>
        <v>0</v>
      </c>
    </row>
    <row r="888" spans="1:29" hidden="1" x14ac:dyDescent="0.25">
      <c r="A888" s="265">
        <f t="shared" si="139"/>
        <v>872</v>
      </c>
      <c r="B888" s="501"/>
      <c r="C888" s="502"/>
      <c r="D888" s="502"/>
      <c r="E888" s="507"/>
      <c r="F888" s="504"/>
      <c r="G888" s="505"/>
      <c r="H888" s="506"/>
      <c r="I888" s="494">
        <f t="shared" si="145"/>
        <v>0</v>
      </c>
      <c r="J888" s="335">
        <f t="shared" si="146"/>
        <v>0</v>
      </c>
      <c r="K888" s="507"/>
      <c r="L888" s="507"/>
      <c r="M888" s="337">
        <f t="shared" si="138"/>
        <v>0</v>
      </c>
      <c r="N888" s="507"/>
      <c r="O888" s="338">
        <f t="shared" si="141"/>
        <v>0</v>
      </c>
      <c r="P888" s="339">
        <f t="shared" si="142"/>
        <v>0</v>
      </c>
      <c r="Q888" s="339">
        <f t="shared" si="143"/>
        <v>0</v>
      </c>
      <c r="R888" s="340">
        <f t="shared" si="144"/>
        <v>0</v>
      </c>
      <c r="S888" s="296">
        <f>IF('8. Wage Rate Penalty'!D888="s",0,IF(J888="N/A; Not eligible, do not fill in remaining columns---&gt;",0,IF(O888="Yes",0,(Q888*R888*'1. General Input'!$D$10))))</f>
        <v>0</v>
      </c>
      <c r="T888" s="269">
        <f>IF('8. Wage Rate Penalty'!D888="H",0,'8. Wage Rate Penalty'!Q888*'1. General Input'!$D$10/52)</f>
        <v>0</v>
      </c>
      <c r="U888" s="271">
        <f t="shared" si="140"/>
        <v>0</v>
      </c>
      <c r="AC888" s="277">
        <f t="shared" si="137"/>
        <v>0</v>
      </c>
    </row>
    <row r="889" spans="1:29" hidden="1" x14ac:dyDescent="0.25">
      <c r="A889" s="265">
        <f t="shared" si="139"/>
        <v>873</v>
      </c>
      <c r="B889" s="501"/>
      <c r="C889" s="502"/>
      <c r="D889" s="502"/>
      <c r="E889" s="507"/>
      <c r="F889" s="504"/>
      <c r="G889" s="505"/>
      <c r="H889" s="506"/>
      <c r="I889" s="494">
        <f t="shared" si="145"/>
        <v>0</v>
      </c>
      <c r="J889" s="335">
        <f t="shared" si="146"/>
        <v>0</v>
      </c>
      <c r="K889" s="507"/>
      <c r="L889" s="507"/>
      <c r="M889" s="337">
        <f t="shared" si="138"/>
        <v>0</v>
      </c>
      <c r="N889" s="507"/>
      <c r="O889" s="338">
        <f t="shared" si="141"/>
        <v>0</v>
      </c>
      <c r="P889" s="339">
        <f t="shared" si="142"/>
        <v>0</v>
      </c>
      <c r="Q889" s="339">
        <f t="shared" si="143"/>
        <v>0</v>
      </c>
      <c r="R889" s="340">
        <f t="shared" si="144"/>
        <v>0</v>
      </c>
      <c r="S889" s="296">
        <f>IF('8. Wage Rate Penalty'!D889="s",0,IF(J889="N/A; Not eligible, do not fill in remaining columns---&gt;",0,IF(O889="Yes",0,(Q889*R889*'1. General Input'!$D$10))))</f>
        <v>0</v>
      </c>
      <c r="T889" s="269">
        <f>IF('8. Wage Rate Penalty'!D889="H",0,'8. Wage Rate Penalty'!Q889*'1. General Input'!$D$10/52)</f>
        <v>0</v>
      </c>
      <c r="U889" s="271">
        <f t="shared" si="140"/>
        <v>0</v>
      </c>
      <c r="AC889" s="277">
        <f t="shared" si="137"/>
        <v>0</v>
      </c>
    </row>
    <row r="890" spans="1:29" hidden="1" x14ac:dyDescent="0.25">
      <c r="A890" s="265">
        <f t="shared" si="139"/>
        <v>874</v>
      </c>
      <c r="B890" s="501"/>
      <c r="C890" s="502"/>
      <c r="D890" s="502"/>
      <c r="E890" s="507"/>
      <c r="F890" s="504"/>
      <c r="G890" s="505"/>
      <c r="H890" s="506"/>
      <c r="I890" s="494">
        <f t="shared" si="145"/>
        <v>0</v>
      </c>
      <c r="J890" s="335">
        <f t="shared" si="146"/>
        <v>0</v>
      </c>
      <c r="K890" s="507"/>
      <c r="L890" s="507"/>
      <c r="M890" s="337">
        <f t="shared" si="138"/>
        <v>0</v>
      </c>
      <c r="N890" s="507"/>
      <c r="O890" s="338">
        <f t="shared" si="141"/>
        <v>0</v>
      </c>
      <c r="P890" s="339">
        <f t="shared" si="142"/>
        <v>0</v>
      </c>
      <c r="Q890" s="339">
        <f t="shared" si="143"/>
        <v>0</v>
      </c>
      <c r="R890" s="340">
        <f t="shared" si="144"/>
        <v>0</v>
      </c>
      <c r="S890" s="296">
        <f>IF('8. Wage Rate Penalty'!D890="s",0,IF(J890="N/A; Not eligible, do not fill in remaining columns---&gt;",0,IF(O890="Yes",0,(Q890*R890*'1. General Input'!$D$10))))</f>
        <v>0</v>
      </c>
      <c r="T890" s="269">
        <f>IF('8. Wage Rate Penalty'!D890="H",0,'8. Wage Rate Penalty'!Q890*'1. General Input'!$D$10/52)</f>
        <v>0</v>
      </c>
      <c r="U890" s="271">
        <f t="shared" si="140"/>
        <v>0</v>
      </c>
      <c r="AC890" s="277">
        <f t="shared" si="137"/>
        <v>0</v>
      </c>
    </row>
    <row r="891" spans="1:29" hidden="1" x14ac:dyDescent="0.25">
      <c r="A891" s="265">
        <f t="shared" si="139"/>
        <v>875</v>
      </c>
      <c r="B891" s="501"/>
      <c r="C891" s="502"/>
      <c r="D891" s="502"/>
      <c r="E891" s="507"/>
      <c r="F891" s="504"/>
      <c r="G891" s="505"/>
      <c r="H891" s="506"/>
      <c r="I891" s="494">
        <f t="shared" si="145"/>
        <v>0</v>
      </c>
      <c r="J891" s="335">
        <f t="shared" si="146"/>
        <v>0</v>
      </c>
      <c r="K891" s="507"/>
      <c r="L891" s="507"/>
      <c r="M891" s="337">
        <f t="shared" si="138"/>
        <v>0</v>
      </c>
      <c r="N891" s="507"/>
      <c r="O891" s="338">
        <f t="shared" si="141"/>
        <v>0</v>
      </c>
      <c r="P891" s="339">
        <f t="shared" si="142"/>
        <v>0</v>
      </c>
      <c r="Q891" s="339">
        <f t="shared" si="143"/>
        <v>0</v>
      </c>
      <c r="R891" s="340">
        <f t="shared" si="144"/>
        <v>0</v>
      </c>
      <c r="S891" s="296">
        <f>IF('8. Wage Rate Penalty'!D891="s",0,IF(J891="N/A; Not eligible, do not fill in remaining columns---&gt;",0,IF(O891="Yes",0,(Q891*R891*'1. General Input'!$D$10))))</f>
        <v>0</v>
      </c>
      <c r="T891" s="269">
        <f>IF('8. Wage Rate Penalty'!D891="H",0,'8. Wage Rate Penalty'!Q891*'1. General Input'!$D$10/52)</f>
        <v>0</v>
      </c>
      <c r="U891" s="271">
        <f t="shared" si="140"/>
        <v>0</v>
      </c>
      <c r="AC891" s="277">
        <f t="shared" si="137"/>
        <v>0</v>
      </c>
    </row>
    <row r="892" spans="1:29" hidden="1" x14ac:dyDescent="0.25">
      <c r="A892" s="265">
        <f t="shared" si="139"/>
        <v>876</v>
      </c>
      <c r="B892" s="501"/>
      <c r="C892" s="502"/>
      <c r="D892" s="502"/>
      <c r="E892" s="507"/>
      <c r="F892" s="504"/>
      <c r="G892" s="505"/>
      <c r="H892" s="506"/>
      <c r="I892" s="494">
        <f t="shared" si="145"/>
        <v>0</v>
      </c>
      <c r="J892" s="335">
        <f t="shared" si="146"/>
        <v>0</v>
      </c>
      <c r="K892" s="507"/>
      <c r="L892" s="507"/>
      <c r="M892" s="337">
        <f t="shared" si="138"/>
        <v>0</v>
      </c>
      <c r="N892" s="507"/>
      <c r="O892" s="338">
        <f t="shared" si="141"/>
        <v>0</v>
      </c>
      <c r="P892" s="339">
        <f t="shared" si="142"/>
        <v>0</v>
      </c>
      <c r="Q892" s="339">
        <f t="shared" si="143"/>
        <v>0</v>
      </c>
      <c r="R892" s="340">
        <f t="shared" si="144"/>
        <v>0</v>
      </c>
      <c r="S892" s="296">
        <f>IF('8. Wage Rate Penalty'!D892="s",0,IF(J892="N/A; Not eligible, do not fill in remaining columns---&gt;",0,IF(O892="Yes",0,(Q892*R892*'1. General Input'!$D$10))))</f>
        <v>0</v>
      </c>
      <c r="T892" s="269">
        <f>IF('8. Wage Rate Penalty'!D892="H",0,'8. Wage Rate Penalty'!Q892*'1. General Input'!$D$10/52)</f>
        <v>0</v>
      </c>
      <c r="U892" s="271">
        <f t="shared" si="140"/>
        <v>0</v>
      </c>
      <c r="AC892" s="277">
        <f t="shared" si="137"/>
        <v>0</v>
      </c>
    </row>
    <row r="893" spans="1:29" hidden="1" x14ac:dyDescent="0.25">
      <c r="A893" s="265">
        <f t="shared" si="139"/>
        <v>877</v>
      </c>
      <c r="B893" s="501"/>
      <c r="C893" s="502"/>
      <c r="D893" s="502"/>
      <c r="E893" s="507"/>
      <c r="F893" s="504"/>
      <c r="G893" s="505"/>
      <c r="H893" s="506"/>
      <c r="I893" s="494">
        <f t="shared" si="145"/>
        <v>0</v>
      </c>
      <c r="J893" s="335">
        <f t="shared" si="146"/>
        <v>0</v>
      </c>
      <c r="K893" s="507"/>
      <c r="L893" s="507"/>
      <c r="M893" s="337">
        <f t="shared" si="138"/>
        <v>0</v>
      </c>
      <c r="N893" s="507"/>
      <c r="O893" s="338">
        <f t="shared" si="141"/>
        <v>0</v>
      </c>
      <c r="P893" s="339">
        <f t="shared" si="142"/>
        <v>0</v>
      </c>
      <c r="Q893" s="339">
        <f t="shared" si="143"/>
        <v>0</v>
      </c>
      <c r="R893" s="340">
        <f t="shared" si="144"/>
        <v>0</v>
      </c>
      <c r="S893" s="296">
        <f>IF('8. Wage Rate Penalty'!D893="s",0,IF(J893="N/A; Not eligible, do not fill in remaining columns---&gt;",0,IF(O893="Yes",0,(Q893*R893*'1. General Input'!$D$10))))</f>
        <v>0</v>
      </c>
      <c r="T893" s="269">
        <f>IF('8. Wage Rate Penalty'!D893="H",0,'8. Wage Rate Penalty'!Q893*'1. General Input'!$D$10/52)</f>
        <v>0</v>
      </c>
      <c r="U893" s="271">
        <f t="shared" si="140"/>
        <v>0</v>
      </c>
      <c r="AC893" s="277">
        <f t="shared" si="137"/>
        <v>0</v>
      </c>
    </row>
    <row r="894" spans="1:29" hidden="1" x14ac:dyDescent="0.25">
      <c r="A894" s="265">
        <f t="shared" si="139"/>
        <v>878</v>
      </c>
      <c r="B894" s="501"/>
      <c r="C894" s="502"/>
      <c r="D894" s="502"/>
      <c r="E894" s="507"/>
      <c r="F894" s="504"/>
      <c r="G894" s="505"/>
      <c r="H894" s="506"/>
      <c r="I894" s="494">
        <f t="shared" si="145"/>
        <v>0</v>
      </c>
      <c r="J894" s="335">
        <f t="shared" si="146"/>
        <v>0</v>
      </c>
      <c r="K894" s="507"/>
      <c r="L894" s="507"/>
      <c r="M894" s="337">
        <f t="shared" si="138"/>
        <v>0</v>
      </c>
      <c r="N894" s="507"/>
      <c r="O894" s="338">
        <f t="shared" si="141"/>
        <v>0</v>
      </c>
      <c r="P894" s="339">
        <f t="shared" si="142"/>
        <v>0</v>
      </c>
      <c r="Q894" s="339">
        <f t="shared" si="143"/>
        <v>0</v>
      </c>
      <c r="R894" s="340">
        <f t="shared" si="144"/>
        <v>0</v>
      </c>
      <c r="S894" s="296">
        <f>IF('8. Wage Rate Penalty'!D894="s",0,IF(J894="N/A; Not eligible, do not fill in remaining columns---&gt;",0,IF(O894="Yes",0,(Q894*R894*'1. General Input'!$D$10))))</f>
        <v>0</v>
      </c>
      <c r="T894" s="269">
        <f>IF('8. Wage Rate Penalty'!D894="H",0,'8. Wage Rate Penalty'!Q894*'1. General Input'!$D$10/52)</f>
        <v>0</v>
      </c>
      <c r="U894" s="271">
        <f t="shared" si="140"/>
        <v>0</v>
      </c>
      <c r="AC894" s="277">
        <f t="shared" si="137"/>
        <v>0</v>
      </c>
    </row>
    <row r="895" spans="1:29" hidden="1" x14ac:dyDescent="0.25">
      <c r="A895" s="265">
        <f t="shared" si="139"/>
        <v>879</v>
      </c>
      <c r="B895" s="501"/>
      <c r="C895" s="502"/>
      <c r="D895" s="502"/>
      <c r="E895" s="507"/>
      <c r="F895" s="504"/>
      <c r="G895" s="505"/>
      <c r="H895" s="506"/>
      <c r="I895" s="494">
        <f t="shared" si="145"/>
        <v>0</v>
      </c>
      <c r="J895" s="335">
        <f t="shared" si="146"/>
        <v>0</v>
      </c>
      <c r="K895" s="507"/>
      <c r="L895" s="507"/>
      <c r="M895" s="337">
        <f t="shared" si="138"/>
        <v>0</v>
      </c>
      <c r="N895" s="507"/>
      <c r="O895" s="338">
        <f t="shared" si="141"/>
        <v>0</v>
      </c>
      <c r="P895" s="339">
        <f t="shared" si="142"/>
        <v>0</v>
      </c>
      <c r="Q895" s="339">
        <f t="shared" si="143"/>
        <v>0</v>
      </c>
      <c r="R895" s="340">
        <f t="shared" si="144"/>
        <v>0</v>
      </c>
      <c r="S895" s="296">
        <f>IF('8. Wage Rate Penalty'!D895="s",0,IF(J895="N/A; Not eligible, do not fill in remaining columns---&gt;",0,IF(O895="Yes",0,(Q895*R895*'1. General Input'!$D$10))))</f>
        <v>0</v>
      </c>
      <c r="T895" s="269">
        <f>IF('8. Wage Rate Penalty'!D895="H",0,'8. Wage Rate Penalty'!Q895*'1. General Input'!$D$10/52)</f>
        <v>0</v>
      </c>
      <c r="U895" s="271">
        <f t="shared" si="140"/>
        <v>0</v>
      </c>
      <c r="AC895" s="277">
        <f t="shared" si="137"/>
        <v>0</v>
      </c>
    </row>
    <row r="896" spans="1:29" hidden="1" x14ac:dyDescent="0.25">
      <c r="A896" s="265">
        <f t="shared" si="139"/>
        <v>880</v>
      </c>
      <c r="B896" s="501"/>
      <c r="C896" s="502"/>
      <c r="D896" s="502"/>
      <c r="E896" s="507"/>
      <c r="F896" s="504"/>
      <c r="G896" s="505"/>
      <c r="H896" s="506"/>
      <c r="I896" s="494">
        <f t="shared" si="145"/>
        <v>0</v>
      </c>
      <c r="J896" s="335">
        <f t="shared" si="146"/>
        <v>0</v>
      </c>
      <c r="K896" s="507"/>
      <c r="L896" s="507"/>
      <c r="M896" s="337">
        <f t="shared" si="138"/>
        <v>0</v>
      </c>
      <c r="N896" s="507"/>
      <c r="O896" s="338">
        <f t="shared" si="141"/>
        <v>0</v>
      </c>
      <c r="P896" s="339">
        <f t="shared" si="142"/>
        <v>0</v>
      </c>
      <c r="Q896" s="339">
        <f t="shared" si="143"/>
        <v>0</v>
      </c>
      <c r="R896" s="340">
        <f t="shared" si="144"/>
        <v>0</v>
      </c>
      <c r="S896" s="296">
        <f>IF('8. Wage Rate Penalty'!D896="s",0,IF(J896="N/A; Not eligible, do not fill in remaining columns---&gt;",0,IF(O896="Yes",0,(Q896*R896*'1. General Input'!$D$10))))</f>
        <v>0</v>
      </c>
      <c r="T896" s="269">
        <f>IF('8. Wage Rate Penalty'!D896="H",0,'8. Wage Rate Penalty'!Q896*'1. General Input'!$D$10/52)</f>
        <v>0</v>
      </c>
      <c r="U896" s="271">
        <f t="shared" si="140"/>
        <v>0</v>
      </c>
      <c r="AC896" s="277">
        <f t="shared" si="137"/>
        <v>0</v>
      </c>
    </row>
    <row r="897" spans="1:29" hidden="1" x14ac:dyDescent="0.25">
      <c r="A897" s="265">
        <f t="shared" si="139"/>
        <v>881</v>
      </c>
      <c r="B897" s="501"/>
      <c r="C897" s="502"/>
      <c r="D897" s="502"/>
      <c r="E897" s="507"/>
      <c r="F897" s="504"/>
      <c r="G897" s="505"/>
      <c r="H897" s="506"/>
      <c r="I897" s="494">
        <f t="shared" si="145"/>
        <v>0</v>
      </c>
      <c r="J897" s="335">
        <f t="shared" si="146"/>
        <v>0</v>
      </c>
      <c r="K897" s="507"/>
      <c r="L897" s="507"/>
      <c r="M897" s="337">
        <f t="shared" si="138"/>
        <v>0</v>
      </c>
      <c r="N897" s="507"/>
      <c r="O897" s="338">
        <f t="shared" si="141"/>
        <v>0</v>
      </c>
      <c r="P897" s="339">
        <f t="shared" si="142"/>
        <v>0</v>
      </c>
      <c r="Q897" s="339">
        <f t="shared" si="143"/>
        <v>0</v>
      </c>
      <c r="R897" s="340">
        <f t="shared" si="144"/>
        <v>0</v>
      </c>
      <c r="S897" s="296">
        <f>IF('8. Wage Rate Penalty'!D897="s",0,IF(J897="N/A; Not eligible, do not fill in remaining columns---&gt;",0,IF(O897="Yes",0,(Q897*R897*'1. General Input'!$D$10))))</f>
        <v>0</v>
      </c>
      <c r="T897" s="269">
        <f>IF('8. Wage Rate Penalty'!D897="H",0,'8. Wage Rate Penalty'!Q897*'1. General Input'!$D$10/52)</f>
        <v>0</v>
      </c>
      <c r="U897" s="271">
        <f t="shared" si="140"/>
        <v>0</v>
      </c>
      <c r="AC897" s="277">
        <f t="shared" si="137"/>
        <v>0</v>
      </c>
    </row>
    <row r="898" spans="1:29" hidden="1" x14ac:dyDescent="0.25">
      <c r="A898" s="265">
        <f t="shared" si="139"/>
        <v>882</v>
      </c>
      <c r="B898" s="501"/>
      <c r="C898" s="502"/>
      <c r="D898" s="502"/>
      <c r="E898" s="507"/>
      <c r="F898" s="504"/>
      <c r="G898" s="505"/>
      <c r="H898" s="506"/>
      <c r="I898" s="494">
        <f t="shared" si="145"/>
        <v>0</v>
      </c>
      <c r="J898" s="335">
        <f t="shared" si="146"/>
        <v>0</v>
      </c>
      <c r="K898" s="507"/>
      <c r="L898" s="507"/>
      <c r="M898" s="337">
        <f t="shared" si="138"/>
        <v>0</v>
      </c>
      <c r="N898" s="507"/>
      <c r="O898" s="338">
        <f t="shared" si="141"/>
        <v>0</v>
      </c>
      <c r="P898" s="339">
        <f t="shared" si="142"/>
        <v>0</v>
      </c>
      <c r="Q898" s="339">
        <f t="shared" si="143"/>
        <v>0</v>
      </c>
      <c r="R898" s="340">
        <f t="shared" si="144"/>
        <v>0</v>
      </c>
      <c r="S898" s="296">
        <f>IF('8. Wage Rate Penalty'!D898="s",0,IF(J898="N/A; Not eligible, do not fill in remaining columns---&gt;",0,IF(O898="Yes",0,(Q898*R898*'1. General Input'!$D$10))))</f>
        <v>0</v>
      </c>
      <c r="T898" s="269">
        <f>IF('8. Wage Rate Penalty'!D898="H",0,'8. Wage Rate Penalty'!Q898*'1. General Input'!$D$10/52)</f>
        <v>0</v>
      </c>
      <c r="U898" s="271">
        <f t="shared" si="140"/>
        <v>0</v>
      </c>
      <c r="AC898" s="277">
        <f t="shared" si="137"/>
        <v>0</v>
      </c>
    </row>
    <row r="899" spans="1:29" hidden="1" x14ac:dyDescent="0.25">
      <c r="A899" s="265">
        <f t="shared" si="139"/>
        <v>883</v>
      </c>
      <c r="B899" s="501"/>
      <c r="C899" s="502"/>
      <c r="D899" s="502"/>
      <c r="E899" s="507"/>
      <c r="F899" s="504"/>
      <c r="G899" s="505"/>
      <c r="H899" s="506"/>
      <c r="I899" s="494">
        <f t="shared" si="145"/>
        <v>0</v>
      </c>
      <c r="J899" s="335">
        <f t="shared" si="146"/>
        <v>0</v>
      </c>
      <c r="K899" s="507"/>
      <c r="L899" s="507"/>
      <c r="M899" s="337">
        <f t="shared" si="138"/>
        <v>0</v>
      </c>
      <c r="N899" s="507"/>
      <c r="O899" s="338">
        <f t="shared" si="141"/>
        <v>0</v>
      </c>
      <c r="P899" s="339">
        <f t="shared" si="142"/>
        <v>0</v>
      </c>
      <c r="Q899" s="339">
        <f t="shared" si="143"/>
        <v>0</v>
      </c>
      <c r="R899" s="340">
        <f t="shared" si="144"/>
        <v>0</v>
      </c>
      <c r="S899" s="296">
        <f>IF('8. Wage Rate Penalty'!D899="s",0,IF(J899="N/A; Not eligible, do not fill in remaining columns---&gt;",0,IF(O899="Yes",0,(Q899*R899*'1. General Input'!$D$10))))</f>
        <v>0</v>
      </c>
      <c r="T899" s="269">
        <f>IF('8. Wage Rate Penalty'!D899="H",0,'8. Wage Rate Penalty'!Q899*'1. General Input'!$D$10/52)</f>
        <v>0</v>
      </c>
      <c r="U899" s="271">
        <f t="shared" si="140"/>
        <v>0</v>
      </c>
      <c r="AC899" s="277">
        <f t="shared" si="137"/>
        <v>0</v>
      </c>
    </row>
    <row r="900" spans="1:29" hidden="1" x14ac:dyDescent="0.25">
      <c r="A900" s="265">
        <f t="shared" si="139"/>
        <v>884</v>
      </c>
      <c r="B900" s="501"/>
      <c r="C900" s="502"/>
      <c r="D900" s="502"/>
      <c r="E900" s="507"/>
      <c r="F900" s="504"/>
      <c r="G900" s="505"/>
      <c r="H900" s="506"/>
      <c r="I900" s="494">
        <f t="shared" si="145"/>
        <v>0</v>
      </c>
      <c r="J900" s="335">
        <f t="shared" si="146"/>
        <v>0</v>
      </c>
      <c r="K900" s="507"/>
      <c r="L900" s="507"/>
      <c r="M900" s="337">
        <f t="shared" si="138"/>
        <v>0</v>
      </c>
      <c r="N900" s="507"/>
      <c r="O900" s="338">
        <f t="shared" si="141"/>
        <v>0</v>
      </c>
      <c r="P900" s="339">
        <f t="shared" si="142"/>
        <v>0</v>
      </c>
      <c r="Q900" s="339">
        <f t="shared" si="143"/>
        <v>0</v>
      </c>
      <c r="R900" s="340">
        <f t="shared" si="144"/>
        <v>0</v>
      </c>
      <c r="S900" s="296">
        <f>IF('8. Wage Rate Penalty'!D900="s",0,IF(J900="N/A; Not eligible, do not fill in remaining columns---&gt;",0,IF(O900="Yes",0,(Q900*R900*'1. General Input'!$D$10))))</f>
        <v>0</v>
      </c>
      <c r="T900" s="269">
        <f>IF('8. Wage Rate Penalty'!D900="H",0,'8. Wage Rate Penalty'!Q900*'1. General Input'!$D$10/52)</f>
        <v>0</v>
      </c>
      <c r="U900" s="271">
        <f t="shared" si="140"/>
        <v>0</v>
      </c>
      <c r="AC900" s="277">
        <f t="shared" si="137"/>
        <v>0</v>
      </c>
    </row>
    <row r="901" spans="1:29" hidden="1" x14ac:dyDescent="0.25">
      <c r="A901" s="265">
        <f t="shared" si="139"/>
        <v>885</v>
      </c>
      <c r="B901" s="501"/>
      <c r="C901" s="502"/>
      <c r="D901" s="502"/>
      <c r="E901" s="507"/>
      <c r="F901" s="504"/>
      <c r="G901" s="505"/>
      <c r="H901" s="506"/>
      <c r="I901" s="494">
        <f t="shared" si="145"/>
        <v>0</v>
      </c>
      <c r="J901" s="335">
        <f t="shared" si="146"/>
        <v>0</v>
      </c>
      <c r="K901" s="507"/>
      <c r="L901" s="507"/>
      <c r="M901" s="337">
        <f t="shared" si="138"/>
        <v>0</v>
      </c>
      <c r="N901" s="507"/>
      <c r="O901" s="338">
        <f t="shared" si="141"/>
        <v>0</v>
      </c>
      <c r="P901" s="339">
        <f t="shared" si="142"/>
        <v>0</v>
      </c>
      <c r="Q901" s="339">
        <f t="shared" si="143"/>
        <v>0</v>
      </c>
      <c r="R901" s="340">
        <f t="shared" si="144"/>
        <v>0</v>
      </c>
      <c r="S901" s="296">
        <f>IF('8. Wage Rate Penalty'!D901="s",0,IF(J901="N/A; Not eligible, do not fill in remaining columns---&gt;",0,IF(O901="Yes",0,(Q901*R901*'1. General Input'!$D$10))))</f>
        <v>0</v>
      </c>
      <c r="T901" s="269">
        <f>IF('8. Wage Rate Penalty'!D901="H",0,'8. Wage Rate Penalty'!Q901*'1. General Input'!$D$10/52)</f>
        <v>0</v>
      </c>
      <c r="U901" s="271">
        <f t="shared" si="140"/>
        <v>0</v>
      </c>
      <c r="AC901" s="277">
        <f t="shared" si="137"/>
        <v>0</v>
      </c>
    </row>
    <row r="902" spans="1:29" hidden="1" x14ac:dyDescent="0.25">
      <c r="A902" s="265">
        <f t="shared" si="139"/>
        <v>886</v>
      </c>
      <c r="B902" s="501"/>
      <c r="C902" s="502"/>
      <c r="D902" s="502"/>
      <c r="E902" s="507"/>
      <c r="F902" s="504"/>
      <c r="G902" s="505"/>
      <c r="H902" s="506"/>
      <c r="I902" s="494">
        <f t="shared" si="145"/>
        <v>0</v>
      </c>
      <c r="J902" s="335">
        <f t="shared" si="146"/>
        <v>0</v>
      </c>
      <c r="K902" s="507"/>
      <c r="L902" s="507"/>
      <c r="M902" s="337">
        <f t="shared" si="138"/>
        <v>0</v>
      </c>
      <c r="N902" s="507"/>
      <c r="O902" s="338">
        <f t="shared" si="141"/>
        <v>0</v>
      </c>
      <c r="P902" s="339">
        <f t="shared" si="142"/>
        <v>0</v>
      </c>
      <c r="Q902" s="339">
        <f t="shared" si="143"/>
        <v>0</v>
      </c>
      <c r="R902" s="340">
        <f t="shared" si="144"/>
        <v>0</v>
      </c>
      <c r="S902" s="296">
        <f>IF('8. Wage Rate Penalty'!D902="s",0,IF(J902="N/A; Not eligible, do not fill in remaining columns---&gt;",0,IF(O902="Yes",0,(Q902*R902*'1. General Input'!$D$10))))</f>
        <v>0</v>
      </c>
      <c r="T902" s="269">
        <f>IF('8. Wage Rate Penalty'!D902="H",0,'8. Wage Rate Penalty'!Q902*'1. General Input'!$D$10/52)</f>
        <v>0</v>
      </c>
      <c r="U902" s="271">
        <f t="shared" si="140"/>
        <v>0</v>
      </c>
      <c r="AC902" s="277">
        <f t="shared" si="137"/>
        <v>0</v>
      </c>
    </row>
    <row r="903" spans="1:29" hidden="1" x14ac:dyDescent="0.25">
      <c r="A903" s="265">
        <f t="shared" si="139"/>
        <v>887</v>
      </c>
      <c r="B903" s="501"/>
      <c r="C903" s="502"/>
      <c r="D903" s="502"/>
      <c r="E903" s="507"/>
      <c r="F903" s="504"/>
      <c r="G903" s="505"/>
      <c r="H903" s="506"/>
      <c r="I903" s="494">
        <f t="shared" si="145"/>
        <v>0</v>
      </c>
      <c r="J903" s="335">
        <f t="shared" si="146"/>
        <v>0</v>
      </c>
      <c r="K903" s="507"/>
      <c r="L903" s="507"/>
      <c r="M903" s="337">
        <f t="shared" si="138"/>
        <v>0</v>
      </c>
      <c r="N903" s="507"/>
      <c r="O903" s="338">
        <f t="shared" si="141"/>
        <v>0</v>
      </c>
      <c r="P903" s="339">
        <f t="shared" si="142"/>
        <v>0</v>
      </c>
      <c r="Q903" s="339">
        <f t="shared" si="143"/>
        <v>0</v>
      </c>
      <c r="R903" s="340">
        <f t="shared" si="144"/>
        <v>0</v>
      </c>
      <c r="S903" s="296">
        <f>IF('8. Wage Rate Penalty'!D903="s",0,IF(J903="N/A; Not eligible, do not fill in remaining columns---&gt;",0,IF(O903="Yes",0,(Q903*R903*'1. General Input'!$D$10))))</f>
        <v>0</v>
      </c>
      <c r="T903" s="269">
        <f>IF('8. Wage Rate Penalty'!D903="H",0,'8. Wage Rate Penalty'!Q903*'1. General Input'!$D$10/52)</f>
        <v>0</v>
      </c>
      <c r="U903" s="271">
        <f t="shared" si="140"/>
        <v>0</v>
      </c>
      <c r="AC903" s="277">
        <f t="shared" si="137"/>
        <v>0</v>
      </c>
    </row>
    <row r="904" spans="1:29" hidden="1" x14ac:dyDescent="0.25">
      <c r="A904" s="265">
        <f t="shared" si="139"/>
        <v>888</v>
      </c>
      <c r="B904" s="501"/>
      <c r="C904" s="502"/>
      <c r="D904" s="502"/>
      <c r="E904" s="507"/>
      <c r="F904" s="504"/>
      <c r="G904" s="505"/>
      <c r="H904" s="506"/>
      <c r="I904" s="494">
        <f t="shared" si="145"/>
        <v>0</v>
      </c>
      <c r="J904" s="335">
        <f t="shared" si="146"/>
        <v>0</v>
      </c>
      <c r="K904" s="507"/>
      <c r="L904" s="507"/>
      <c r="M904" s="337">
        <f t="shared" si="138"/>
        <v>0</v>
      </c>
      <c r="N904" s="507"/>
      <c r="O904" s="338">
        <f t="shared" si="141"/>
        <v>0</v>
      </c>
      <c r="P904" s="339">
        <f t="shared" si="142"/>
        <v>0</v>
      </c>
      <c r="Q904" s="339">
        <f t="shared" si="143"/>
        <v>0</v>
      </c>
      <c r="R904" s="340">
        <f t="shared" si="144"/>
        <v>0</v>
      </c>
      <c r="S904" s="296">
        <f>IF('8. Wage Rate Penalty'!D904="s",0,IF(J904="N/A; Not eligible, do not fill in remaining columns---&gt;",0,IF(O904="Yes",0,(Q904*R904*'1. General Input'!$D$10))))</f>
        <v>0</v>
      </c>
      <c r="T904" s="269">
        <f>IF('8. Wage Rate Penalty'!D904="H",0,'8. Wage Rate Penalty'!Q904*'1. General Input'!$D$10/52)</f>
        <v>0</v>
      </c>
      <c r="U904" s="271">
        <f t="shared" si="140"/>
        <v>0</v>
      </c>
      <c r="AC904" s="277">
        <f t="shared" si="137"/>
        <v>0</v>
      </c>
    </row>
    <row r="905" spans="1:29" hidden="1" x14ac:dyDescent="0.25">
      <c r="A905" s="265">
        <f t="shared" si="139"/>
        <v>889</v>
      </c>
      <c r="B905" s="501"/>
      <c r="C905" s="502"/>
      <c r="D905" s="502"/>
      <c r="E905" s="507"/>
      <c r="F905" s="504"/>
      <c r="G905" s="505"/>
      <c r="H905" s="506"/>
      <c r="I905" s="494">
        <f t="shared" si="145"/>
        <v>0</v>
      </c>
      <c r="J905" s="335">
        <f t="shared" si="146"/>
        <v>0</v>
      </c>
      <c r="K905" s="507"/>
      <c r="L905" s="507"/>
      <c r="M905" s="337">
        <f t="shared" si="138"/>
        <v>0</v>
      </c>
      <c r="N905" s="507"/>
      <c r="O905" s="338">
        <f t="shared" si="141"/>
        <v>0</v>
      </c>
      <c r="P905" s="339">
        <f t="shared" si="142"/>
        <v>0</v>
      </c>
      <c r="Q905" s="339">
        <f t="shared" si="143"/>
        <v>0</v>
      </c>
      <c r="R905" s="340">
        <f t="shared" si="144"/>
        <v>0</v>
      </c>
      <c r="S905" s="296">
        <f>IF('8. Wage Rate Penalty'!D905="s",0,IF(J905="N/A; Not eligible, do not fill in remaining columns---&gt;",0,IF(O905="Yes",0,(Q905*R905*'1. General Input'!$D$10))))</f>
        <v>0</v>
      </c>
      <c r="T905" s="269">
        <f>IF('8. Wage Rate Penalty'!D905="H",0,'8. Wage Rate Penalty'!Q905*'1. General Input'!$D$10/52)</f>
        <v>0</v>
      </c>
      <c r="U905" s="271">
        <f t="shared" si="140"/>
        <v>0</v>
      </c>
      <c r="AC905" s="277">
        <f t="shared" si="137"/>
        <v>0</v>
      </c>
    </row>
    <row r="906" spans="1:29" hidden="1" x14ac:dyDescent="0.25">
      <c r="A906" s="265">
        <f t="shared" si="139"/>
        <v>890</v>
      </c>
      <c r="B906" s="501"/>
      <c r="C906" s="502"/>
      <c r="D906" s="502"/>
      <c r="E906" s="507"/>
      <c r="F906" s="504"/>
      <c r="G906" s="505"/>
      <c r="H906" s="506"/>
      <c r="I906" s="494">
        <f t="shared" si="145"/>
        <v>0</v>
      </c>
      <c r="J906" s="335">
        <f t="shared" si="146"/>
        <v>0</v>
      </c>
      <c r="K906" s="507"/>
      <c r="L906" s="507"/>
      <c r="M906" s="337">
        <f t="shared" si="138"/>
        <v>0</v>
      </c>
      <c r="N906" s="507"/>
      <c r="O906" s="338">
        <f t="shared" si="141"/>
        <v>0</v>
      </c>
      <c r="P906" s="339">
        <f t="shared" si="142"/>
        <v>0</v>
      </c>
      <c r="Q906" s="339">
        <f t="shared" si="143"/>
        <v>0</v>
      </c>
      <c r="R906" s="340">
        <f t="shared" si="144"/>
        <v>0</v>
      </c>
      <c r="S906" s="296">
        <f>IF('8. Wage Rate Penalty'!D906="s",0,IF(J906="N/A; Not eligible, do not fill in remaining columns---&gt;",0,IF(O906="Yes",0,(Q906*R906*'1. General Input'!$D$10))))</f>
        <v>0</v>
      </c>
      <c r="T906" s="269">
        <f>IF('8. Wage Rate Penalty'!D906="H",0,'8. Wage Rate Penalty'!Q906*'1. General Input'!$D$10/52)</f>
        <v>0</v>
      </c>
      <c r="U906" s="271">
        <f t="shared" si="140"/>
        <v>0</v>
      </c>
      <c r="AC906" s="277">
        <f t="shared" si="137"/>
        <v>0</v>
      </c>
    </row>
    <row r="907" spans="1:29" hidden="1" x14ac:dyDescent="0.25">
      <c r="A907" s="265">
        <f t="shared" si="139"/>
        <v>891</v>
      </c>
      <c r="B907" s="501"/>
      <c r="C907" s="502"/>
      <c r="D907" s="502"/>
      <c r="E907" s="507"/>
      <c r="F907" s="504"/>
      <c r="G907" s="505"/>
      <c r="H907" s="506"/>
      <c r="I907" s="494">
        <f t="shared" si="145"/>
        <v>0</v>
      </c>
      <c r="J907" s="335">
        <f t="shared" si="146"/>
        <v>0</v>
      </c>
      <c r="K907" s="507"/>
      <c r="L907" s="507"/>
      <c r="M907" s="337">
        <f t="shared" si="138"/>
        <v>0</v>
      </c>
      <c r="N907" s="507"/>
      <c r="O907" s="338">
        <f t="shared" si="141"/>
        <v>0</v>
      </c>
      <c r="P907" s="339">
        <f t="shared" si="142"/>
        <v>0</v>
      </c>
      <c r="Q907" s="339">
        <f t="shared" si="143"/>
        <v>0</v>
      </c>
      <c r="R907" s="340">
        <f t="shared" si="144"/>
        <v>0</v>
      </c>
      <c r="S907" s="296">
        <f>IF('8. Wage Rate Penalty'!D907="s",0,IF(J907="N/A; Not eligible, do not fill in remaining columns---&gt;",0,IF(O907="Yes",0,(Q907*R907*'1. General Input'!$D$10))))</f>
        <v>0</v>
      </c>
      <c r="T907" s="269">
        <f>IF('8. Wage Rate Penalty'!D907="H",0,'8. Wage Rate Penalty'!Q907*'1. General Input'!$D$10/52)</f>
        <v>0</v>
      </c>
      <c r="U907" s="271">
        <f t="shared" si="140"/>
        <v>0</v>
      </c>
      <c r="AC907" s="277">
        <f t="shared" si="137"/>
        <v>0</v>
      </c>
    </row>
    <row r="908" spans="1:29" hidden="1" x14ac:dyDescent="0.25">
      <c r="A908" s="265">
        <f t="shared" si="139"/>
        <v>892</v>
      </c>
      <c r="B908" s="501"/>
      <c r="C908" s="502"/>
      <c r="D908" s="502"/>
      <c r="E908" s="507"/>
      <c r="F908" s="504"/>
      <c r="G908" s="505"/>
      <c r="H908" s="506"/>
      <c r="I908" s="494">
        <f t="shared" si="145"/>
        <v>0</v>
      </c>
      <c r="J908" s="335">
        <f t="shared" si="146"/>
        <v>0</v>
      </c>
      <c r="K908" s="507"/>
      <c r="L908" s="507"/>
      <c r="M908" s="337">
        <f t="shared" si="138"/>
        <v>0</v>
      </c>
      <c r="N908" s="507"/>
      <c r="O908" s="338">
        <f t="shared" si="141"/>
        <v>0</v>
      </c>
      <c r="P908" s="339">
        <f t="shared" si="142"/>
        <v>0</v>
      </c>
      <c r="Q908" s="339">
        <f t="shared" si="143"/>
        <v>0</v>
      </c>
      <c r="R908" s="340">
        <f t="shared" si="144"/>
        <v>0</v>
      </c>
      <c r="S908" s="296">
        <f>IF('8. Wage Rate Penalty'!D908="s",0,IF(J908="N/A; Not eligible, do not fill in remaining columns---&gt;",0,IF(O908="Yes",0,(Q908*R908*'1. General Input'!$D$10))))</f>
        <v>0</v>
      </c>
      <c r="T908" s="269">
        <f>IF('8. Wage Rate Penalty'!D908="H",0,'8. Wage Rate Penalty'!Q908*'1. General Input'!$D$10/52)</f>
        <v>0</v>
      </c>
      <c r="U908" s="271">
        <f t="shared" si="140"/>
        <v>0</v>
      </c>
      <c r="AC908" s="277">
        <f t="shared" si="137"/>
        <v>0</v>
      </c>
    </row>
    <row r="909" spans="1:29" hidden="1" x14ac:dyDescent="0.25">
      <c r="A909" s="265">
        <f t="shared" si="139"/>
        <v>893</v>
      </c>
      <c r="B909" s="501"/>
      <c r="C909" s="502"/>
      <c r="D909" s="502"/>
      <c r="E909" s="507"/>
      <c r="F909" s="504"/>
      <c r="G909" s="505"/>
      <c r="H909" s="506"/>
      <c r="I909" s="494">
        <f t="shared" si="145"/>
        <v>0</v>
      </c>
      <c r="J909" s="335">
        <f t="shared" si="146"/>
        <v>0</v>
      </c>
      <c r="K909" s="507"/>
      <c r="L909" s="507"/>
      <c r="M909" s="337">
        <f t="shared" si="138"/>
        <v>0</v>
      </c>
      <c r="N909" s="507"/>
      <c r="O909" s="338">
        <f t="shared" si="141"/>
        <v>0</v>
      </c>
      <c r="P909" s="339">
        <f t="shared" si="142"/>
        <v>0</v>
      </c>
      <c r="Q909" s="339">
        <f t="shared" si="143"/>
        <v>0</v>
      </c>
      <c r="R909" s="340">
        <f t="shared" si="144"/>
        <v>0</v>
      </c>
      <c r="S909" s="296">
        <f>IF('8. Wage Rate Penalty'!D909="s",0,IF(J909="N/A; Not eligible, do not fill in remaining columns---&gt;",0,IF(O909="Yes",0,(Q909*R909*'1. General Input'!$D$10))))</f>
        <v>0</v>
      </c>
      <c r="T909" s="269">
        <f>IF('8. Wage Rate Penalty'!D909="H",0,'8. Wage Rate Penalty'!Q909*'1. General Input'!$D$10/52)</f>
        <v>0</v>
      </c>
      <c r="U909" s="271">
        <f t="shared" si="140"/>
        <v>0</v>
      </c>
      <c r="AC909" s="277">
        <f t="shared" si="137"/>
        <v>0</v>
      </c>
    </row>
    <row r="910" spans="1:29" hidden="1" x14ac:dyDescent="0.25">
      <c r="A910" s="265">
        <f t="shared" si="139"/>
        <v>894</v>
      </c>
      <c r="B910" s="501"/>
      <c r="C910" s="502"/>
      <c r="D910" s="502"/>
      <c r="E910" s="507"/>
      <c r="F910" s="504"/>
      <c r="G910" s="505"/>
      <c r="H910" s="506"/>
      <c r="I910" s="494">
        <f t="shared" si="145"/>
        <v>0</v>
      </c>
      <c r="J910" s="335">
        <f t="shared" si="146"/>
        <v>0</v>
      </c>
      <c r="K910" s="507"/>
      <c r="L910" s="507"/>
      <c r="M910" s="337">
        <f t="shared" si="138"/>
        <v>0</v>
      </c>
      <c r="N910" s="507"/>
      <c r="O910" s="338">
        <f t="shared" si="141"/>
        <v>0</v>
      </c>
      <c r="P910" s="339">
        <f t="shared" si="142"/>
        <v>0</v>
      </c>
      <c r="Q910" s="339">
        <f t="shared" si="143"/>
        <v>0</v>
      </c>
      <c r="R910" s="340">
        <f t="shared" si="144"/>
        <v>0</v>
      </c>
      <c r="S910" s="296">
        <f>IF('8. Wage Rate Penalty'!D910="s",0,IF(J910="N/A; Not eligible, do not fill in remaining columns---&gt;",0,IF(O910="Yes",0,(Q910*R910*'1. General Input'!$D$10))))</f>
        <v>0</v>
      </c>
      <c r="T910" s="269">
        <f>IF('8. Wage Rate Penalty'!D910="H",0,'8. Wage Rate Penalty'!Q910*'1. General Input'!$D$10/52)</f>
        <v>0</v>
      </c>
      <c r="U910" s="271">
        <f t="shared" si="140"/>
        <v>0</v>
      </c>
      <c r="AC910" s="277">
        <f t="shared" si="137"/>
        <v>0</v>
      </c>
    </row>
    <row r="911" spans="1:29" hidden="1" x14ac:dyDescent="0.25">
      <c r="A911" s="265">
        <f t="shared" si="139"/>
        <v>895</v>
      </c>
      <c r="B911" s="501"/>
      <c r="C911" s="502"/>
      <c r="D911" s="502"/>
      <c r="E911" s="507"/>
      <c r="F911" s="504"/>
      <c r="G911" s="505"/>
      <c r="H911" s="506"/>
      <c r="I911" s="494">
        <f t="shared" si="145"/>
        <v>0</v>
      </c>
      <c r="J911" s="335">
        <f t="shared" si="146"/>
        <v>0</v>
      </c>
      <c r="K911" s="507"/>
      <c r="L911" s="507"/>
      <c r="M911" s="337">
        <f t="shared" si="138"/>
        <v>0</v>
      </c>
      <c r="N911" s="507"/>
      <c r="O911" s="338">
        <f t="shared" si="141"/>
        <v>0</v>
      </c>
      <c r="P911" s="339">
        <f t="shared" si="142"/>
        <v>0</v>
      </c>
      <c r="Q911" s="339">
        <f t="shared" si="143"/>
        <v>0</v>
      </c>
      <c r="R911" s="340">
        <f t="shared" si="144"/>
        <v>0</v>
      </c>
      <c r="S911" s="296">
        <f>IF('8. Wage Rate Penalty'!D911="s",0,IF(J911="N/A; Not eligible, do not fill in remaining columns---&gt;",0,IF(O911="Yes",0,(Q911*R911*'1. General Input'!$D$10))))</f>
        <v>0</v>
      </c>
      <c r="T911" s="269">
        <f>IF('8. Wage Rate Penalty'!D911="H",0,'8. Wage Rate Penalty'!Q911*'1. General Input'!$D$10/52)</f>
        <v>0</v>
      </c>
      <c r="U911" s="271">
        <f t="shared" si="140"/>
        <v>0</v>
      </c>
      <c r="AC911" s="277">
        <f t="shared" si="137"/>
        <v>0</v>
      </c>
    </row>
    <row r="912" spans="1:29" hidden="1" x14ac:dyDescent="0.25">
      <c r="A912" s="265">
        <f t="shared" si="139"/>
        <v>896</v>
      </c>
      <c r="B912" s="501"/>
      <c r="C912" s="502"/>
      <c r="D912" s="502"/>
      <c r="E912" s="507"/>
      <c r="F912" s="504"/>
      <c r="G912" s="505"/>
      <c r="H912" s="506"/>
      <c r="I912" s="494">
        <f t="shared" si="145"/>
        <v>0</v>
      </c>
      <c r="J912" s="335">
        <f t="shared" si="146"/>
        <v>0</v>
      </c>
      <c r="K912" s="507"/>
      <c r="L912" s="507"/>
      <c r="M912" s="337">
        <f t="shared" si="138"/>
        <v>0</v>
      </c>
      <c r="N912" s="507"/>
      <c r="O912" s="338">
        <f t="shared" si="141"/>
        <v>0</v>
      </c>
      <c r="P912" s="339">
        <f t="shared" si="142"/>
        <v>0</v>
      </c>
      <c r="Q912" s="339">
        <f t="shared" si="143"/>
        <v>0</v>
      </c>
      <c r="R912" s="340">
        <f t="shared" si="144"/>
        <v>0</v>
      </c>
      <c r="S912" s="296">
        <f>IF('8. Wage Rate Penalty'!D912="s",0,IF(J912="N/A; Not eligible, do not fill in remaining columns---&gt;",0,IF(O912="Yes",0,(Q912*R912*'1. General Input'!$D$10))))</f>
        <v>0</v>
      </c>
      <c r="T912" s="269">
        <f>IF('8. Wage Rate Penalty'!D912="H",0,'8. Wage Rate Penalty'!Q912*'1. General Input'!$D$10/52)</f>
        <v>0</v>
      </c>
      <c r="U912" s="271">
        <f t="shared" si="140"/>
        <v>0</v>
      </c>
      <c r="AC912" s="277">
        <f t="shared" si="137"/>
        <v>0</v>
      </c>
    </row>
    <row r="913" spans="1:29" hidden="1" x14ac:dyDescent="0.25">
      <c r="A913" s="265">
        <f t="shared" si="139"/>
        <v>897</v>
      </c>
      <c r="B913" s="501"/>
      <c r="C913" s="502"/>
      <c r="D913" s="502"/>
      <c r="E913" s="507"/>
      <c r="F913" s="504"/>
      <c r="G913" s="505"/>
      <c r="H913" s="506"/>
      <c r="I913" s="494">
        <f t="shared" si="145"/>
        <v>0</v>
      </c>
      <c r="J913" s="335">
        <f t="shared" si="146"/>
        <v>0</v>
      </c>
      <c r="K913" s="507"/>
      <c r="L913" s="507"/>
      <c r="M913" s="337">
        <f t="shared" si="138"/>
        <v>0</v>
      </c>
      <c r="N913" s="507"/>
      <c r="O913" s="338">
        <f t="shared" si="141"/>
        <v>0</v>
      </c>
      <c r="P913" s="339">
        <f t="shared" si="142"/>
        <v>0</v>
      </c>
      <c r="Q913" s="339">
        <f t="shared" si="143"/>
        <v>0</v>
      </c>
      <c r="R913" s="340">
        <f t="shared" si="144"/>
        <v>0</v>
      </c>
      <c r="S913" s="296">
        <f>IF('8. Wage Rate Penalty'!D913="s",0,IF(J913="N/A; Not eligible, do not fill in remaining columns---&gt;",0,IF(O913="Yes",0,(Q913*R913*'1. General Input'!$D$10))))</f>
        <v>0</v>
      </c>
      <c r="T913" s="269">
        <f>IF('8. Wage Rate Penalty'!D913="H",0,'8. Wage Rate Penalty'!Q913*'1. General Input'!$D$10/52)</f>
        <v>0</v>
      </c>
      <c r="U913" s="271">
        <f t="shared" si="140"/>
        <v>0</v>
      </c>
      <c r="AC913" s="277">
        <f t="shared" ref="AC913:AC976" si="147">IF(I913=0,0,IF(I913&lt;0.75,1,0))</f>
        <v>0</v>
      </c>
    </row>
    <row r="914" spans="1:29" hidden="1" x14ac:dyDescent="0.25">
      <c r="A914" s="265">
        <f t="shared" si="139"/>
        <v>898</v>
      </c>
      <c r="B914" s="501"/>
      <c r="C914" s="502"/>
      <c r="D914" s="502"/>
      <c r="E914" s="507"/>
      <c r="F914" s="504"/>
      <c r="G914" s="505"/>
      <c r="H914" s="506"/>
      <c r="I914" s="494">
        <f t="shared" si="145"/>
        <v>0</v>
      </c>
      <c r="J914" s="335">
        <f t="shared" si="146"/>
        <v>0</v>
      </c>
      <c r="K914" s="507"/>
      <c r="L914" s="507"/>
      <c r="M914" s="337">
        <f t="shared" ref="M914:M977" si="148">IF(J914=0,0,IF(J914="N/A; Not eligible, do not fill in remaining columns---&gt;","N/A; Not eligible, do not fill in remaining columns---&gt;",IF(K914&gt;0,IF(L914=0,"&lt;--- complete Step B",IF(L914&lt;K914,"No; complete Step 2c---&gt;","Yes; Borrower is finished with penalty data input")),"&lt;---Complete step 2a")))</f>
        <v>0</v>
      </c>
      <c r="N914" s="507"/>
      <c r="O914" s="338">
        <f t="shared" si="141"/>
        <v>0</v>
      </c>
      <c r="P914" s="339">
        <f t="shared" si="142"/>
        <v>0</v>
      </c>
      <c r="Q914" s="339">
        <f t="shared" si="143"/>
        <v>0</v>
      </c>
      <c r="R914" s="340">
        <f t="shared" si="144"/>
        <v>0</v>
      </c>
      <c r="S914" s="296">
        <f>IF('8. Wage Rate Penalty'!D914="s",0,IF(J914="N/A; Not eligible, do not fill in remaining columns---&gt;",0,IF(O914="Yes",0,(Q914*R914*'1. General Input'!$D$10))))</f>
        <v>0</v>
      </c>
      <c r="T914" s="269">
        <f>IF('8. Wage Rate Penalty'!D914="H",0,'8. Wage Rate Penalty'!Q914*'1. General Input'!$D$10/52)</f>
        <v>0</v>
      </c>
      <c r="U914" s="271">
        <f t="shared" si="140"/>
        <v>0</v>
      </c>
      <c r="AC914" s="277">
        <f t="shared" si="147"/>
        <v>0</v>
      </c>
    </row>
    <row r="915" spans="1:29" hidden="1" x14ac:dyDescent="0.25">
      <c r="A915" s="265">
        <f t="shared" ref="A915:A978" si="149">+A914+1</f>
        <v>899</v>
      </c>
      <c r="B915" s="501"/>
      <c r="C915" s="502"/>
      <c r="D915" s="502"/>
      <c r="E915" s="507"/>
      <c r="F915" s="504"/>
      <c r="G915" s="505"/>
      <c r="H915" s="506"/>
      <c r="I915" s="494">
        <f t="shared" si="145"/>
        <v>0</v>
      </c>
      <c r="J915" s="335">
        <f t="shared" si="146"/>
        <v>0</v>
      </c>
      <c r="K915" s="507"/>
      <c r="L915" s="507"/>
      <c r="M915" s="337">
        <f t="shared" si="148"/>
        <v>0</v>
      </c>
      <c r="N915" s="507"/>
      <c r="O915" s="338">
        <f t="shared" si="141"/>
        <v>0</v>
      </c>
      <c r="P915" s="339">
        <f t="shared" si="142"/>
        <v>0</v>
      </c>
      <c r="Q915" s="339">
        <f t="shared" si="143"/>
        <v>0</v>
      </c>
      <c r="R915" s="340">
        <f t="shared" si="144"/>
        <v>0</v>
      </c>
      <c r="S915" s="296">
        <f>IF('8. Wage Rate Penalty'!D915="s",0,IF(J915="N/A; Not eligible, do not fill in remaining columns---&gt;",0,IF(O915="Yes",0,(Q915*R915*'1. General Input'!$D$10))))</f>
        <v>0</v>
      </c>
      <c r="T915" s="269">
        <f>IF('8. Wage Rate Penalty'!D915="H",0,'8. Wage Rate Penalty'!Q915*'1. General Input'!$D$10/52)</f>
        <v>0</v>
      </c>
      <c r="U915" s="271">
        <f t="shared" ref="U915:U978" si="150">ROUND(IF(J915="Complete Step 2a and 2b---&gt;",IF(M915="Yes; Borrower is finished with penalty data input",IF((S915+T915)&lt;0,0,+S915+T915),IF(N915=0,0,IF(M915="No; complete Step 2c---&gt;",IF(N915=0,0,IF((S915+T915)&lt;0,0,+S915+T915)),IF((S915+T915)&lt;0,0,+S915+T915)))),0),0)</f>
        <v>0</v>
      </c>
      <c r="AC915" s="277">
        <f t="shared" si="147"/>
        <v>0</v>
      </c>
    </row>
    <row r="916" spans="1:29" hidden="1" x14ac:dyDescent="0.25">
      <c r="A916" s="265">
        <f t="shared" si="149"/>
        <v>900</v>
      </c>
      <c r="B916" s="501"/>
      <c r="C916" s="502"/>
      <c r="D916" s="502"/>
      <c r="E916" s="507"/>
      <c r="F916" s="504"/>
      <c r="G916" s="505"/>
      <c r="H916" s="506"/>
      <c r="I916" s="494">
        <f t="shared" si="145"/>
        <v>0</v>
      </c>
      <c r="J916" s="335">
        <f t="shared" si="146"/>
        <v>0</v>
      </c>
      <c r="K916" s="507"/>
      <c r="L916" s="507"/>
      <c r="M916" s="337">
        <f t="shared" si="148"/>
        <v>0</v>
      </c>
      <c r="N916" s="507"/>
      <c r="O916" s="338">
        <f t="shared" si="141"/>
        <v>0</v>
      </c>
      <c r="P916" s="339">
        <f t="shared" si="142"/>
        <v>0</v>
      </c>
      <c r="Q916" s="339">
        <f t="shared" si="143"/>
        <v>0</v>
      </c>
      <c r="R916" s="340">
        <f t="shared" si="144"/>
        <v>0</v>
      </c>
      <c r="S916" s="296">
        <f>IF('8. Wage Rate Penalty'!D916="s",0,IF(J916="N/A; Not eligible, do not fill in remaining columns---&gt;",0,IF(O916="Yes",0,(Q916*R916*'1. General Input'!$D$10))))</f>
        <v>0</v>
      </c>
      <c r="T916" s="269">
        <f>IF('8. Wage Rate Penalty'!D916="H",0,'8. Wage Rate Penalty'!Q916*'1. General Input'!$D$10/52)</f>
        <v>0</v>
      </c>
      <c r="U916" s="271">
        <f t="shared" si="150"/>
        <v>0</v>
      </c>
      <c r="AC916" s="277">
        <f t="shared" si="147"/>
        <v>0</v>
      </c>
    </row>
    <row r="917" spans="1:29" hidden="1" x14ac:dyDescent="0.25">
      <c r="A917" s="265">
        <f t="shared" si="149"/>
        <v>901</v>
      </c>
      <c r="B917" s="501"/>
      <c r="C917" s="502"/>
      <c r="D917" s="502"/>
      <c r="E917" s="507"/>
      <c r="F917" s="504"/>
      <c r="G917" s="505"/>
      <c r="H917" s="506"/>
      <c r="I917" s="494">
        <f t="shared" si="145"/>
        <v>0</v>
      </c>
      <c r="J917" s="335">
        <f t="shared" si="146"/>
        <v>0</v>
      </c>
      <c r="K917" s="507"/>
      <c r="L917" s="507"/>
      <c r="M917" s="337">
        <f t="shared" si="148"/>
        <v>0</v>
      </c>
      <c r="N917" s="507"/>
      <c r="O917" s="338">
        <f t="shared" ref="O917:O980" si="151">IF(N917=0,0,IF(N917&lt;K917,"No", "Yes"))</f>
        <v>0</v>
      </c>
      <c r="P917" s="339">
        <f t="shared" ref="P917:P980" si="152">IF(M917="No; complete Step 2c",0,IF(O917="Yes",0,IF(J917="N/A; Not eligible, do not fill in remaining columns---&gt;",0,H917*0.75)))</f>
        <v>0</v>
      </c>
      <c r="Q917" s="339">
        <f t="shared" ref="Q917:Q980" si="153">IF(M917=0,0,IF(O917="Yes",0,IF(J917="N/A; Not eligible, do not fill in remaining columns---&gt;",0,P917-E917)))</f>
        <v>0</v>
      </c>
      <c r="R917" s="340">
        <f t="shared" ref="R917:R980" si="154">IF(Q917=0,0,+G917/89*(366/(366/7)))</f>
        <v>0</v>
      </c>
      <c r="S917" s="296">
        <f>IF('8. Wage Rate Penalty'!D917="s",0,IF(J917="N/A; Not eligible, do not fill in remaining columns---&gt;",0,IF(O917="Yes",0,(Q917*R917*'1. General Input'!$D$10))))</f>
        <v>0</v>
      </c>
      <c r="T917" s="269">
        <f>IF('8. Wage Rate Penalty'!D917="H",0,'8. Wage Rate Penalty'!Q917*'1. General Input'!$D$10/52)</f>
        <v>0</v>
      </c>
      <c r="U917" s="271">
        <f t="shared" si="150"/>
        <v>0</v>
      </c>
      <c r="AC917" s="277">
        <f t="shared" si="147"/>
        <v>0</v>
      </c>
    </row>
    <row r="918" spans="1:29" hidden="1" x14ac:dyDescent="0.25">
      <c r="A918" s="265">
        <f t="shared" si="149"/>
        <v>902</v>
      </c>
      <c r="B918" s="501"/>
      <c r="C918" s="502"/>
      <c r="D918" s="502"/>
      <c r="E918" s="507"/>
      <c r="F918" s="504"/>
      <c r="G918" s="505"/>
      <c r="H918" s="506"/>
      <c r="I918" s="494">
        <f t="shared" si="145"/>
        <v>0</v>
      </c>
      <c r="J918" s="335">
        <f t="shared" si="146"/>
        <v>0</v>
      </c>
      <c r="K918" s="507"/>
      <c r="L918" s="507"/>
      <c r="M918" s="337">
        <f t="shared" si="148"/>
        <v>0</v>
      </c>
      <c r="N918" s="507"/>
      <c r="O918" s="338">
        <f t="shared" si="151"/>
        <v>0</v>
      </c>
      <c r="P918" s="339">
        <f t="shared" si="152"/>
        <v>0</v>
      </c>
      <c r="Q918" s="339">
        <f t="shared" si="153"/>
        <v>0</v>
      </c>
      <c r="R918" s="340">
        <f t="shared" si="154"/>
        <v>0</v>
      </c>
      <c r="S918" s="296">
        <f>IF('8. Wage Rate Penalty'!D918="s",0,IF(J918="N/A; Not eligible, do not fill in remaining columns---&gt;",0,IF(O918="Yes",0,(Q918*R918*'1. General Input'!$D$10))))</f>
        <v>0</v>
      </c>
      <c r="T918" s="269">
        <f>IF('8. Wage Rate Penalty'!D918="H",0,'8. Wage Rate Penalty'!Q918*'1. General Input'!$D$10/52)</f>
        <v>0</v>
      </c>
      <c r="U918" s="271">
        <f t="shared" si="150"/>
        <v>0</v>
      </c>
      <c r="AC918" s="277">
        <f t="shared" si="147"/>
        <v>0</v>
      </c>
    </row>
    <row r="919" spans="1:29" hidden="1" x14ac:dyDescent="0.25">
      <c r="A919" s="265">
        <f t="shared" si="149"/>
        <v>903</v>
      </c>
      <c r="B919" s="501"/>
      <c r="C919" s="502"/>
      <c r="D919" s="502"/>
      <c r="E919" s="507"/>
      <c r="F919" s="504"/>
      <c r="G919" s="505"/>
      <c r="H919" s="506"/>
      <c r="I919" s="494">
        <f t="shared" si="145"/>
        <v>0</v>
      </c>
      <c r="J919" s="335">
        <f t="shared" si="146"/>
        <v>0</v>
      </c>
      <c r="K919" s="507"/>
      <c r="L919" s="507"/>
      <c r="M919" s="337">
        <f t="shared" si="148"/>
        <v>0</v>
      </c>
      <c r="N919" s="507"/>
      <c r="O919" s="338">
        <f t="shared" si="151"/>
        <v>0</v>
      </c>
      <c r="P919" s="339">
        <f t="shared" si="152"/>
        <v>0</v>
      </c>
      <c r="Q919" s="339">
        <f t="shared" si="153"/>
        <v>0</v>
      </c>
      <c r="R919" s="340">
        <f t="shared" si="154"/>
        <v>0</v>
      </c>
      <c r="S919" s="296">
        <f>IF('8. Wage Rate Penalty'!D919="s",0,IF(J919="N/A; Not eligible, do not fill in remaining columns---&gt;",0,IF(O919="Yes",0,(Q919*R919*'1. General Input'!$D$10))))</f>
        <v>0</v>
      </c>
      <c r="T919" s="269">
        <f>IF('8. Wage Rate Penalty'!D919="H",0,'8. Wage Rate Penalty'!Q919*'1. General Input'!$D$10/52)</f>
        <v>0</v>
      </c>
      <c r="U919" s="271">
        <f t="shared" si="150"/>
        <v>0</v>
      </c>
      <c r="AC919" s="277">
        <f t="shared" si="147"/>
        <v>0</v>
      </c>
    </row>
    <row r="920" spans="1:29" hidden="1" x14ac:dyDescent="0.25">
      <c r="A920" s="265">
        <f t="shared" si="149"/>
        <v>904</v>
      </c>
      <c r="B920" s="501"/>
      <c r="C920" s="502"/>
      <c r="D920" s="502"/>
      <c r="E920" s="507"/>
      <c r="F920" s="504"/>
      <c r="G920" s="505"/>
      <c r="H920" s="506"/>
      <c r="I920" s="494">
        <f t="shared" si="145"/>
        <v>0</v>
      </c>
      <c r="J920" s="335">
        <f t="shared" si="146"/>
        <v>0</v>
      </c>
      <c r="K920" s="507"/>
      <c r="L920" s="507"/>
      <c r="M920" s="337">
        <f t="shared" si="148"/>
        <v>0</v>
      </c>
      <c r="N920" s="507"/>
      <c r="O920" s="338">
        <f t="shared" si="151"/>
        <v>0</v>
      </c>
      <c r="P920" s="339">
        <f t="shared" si="152"/>
        <v>0</v>
      </c>
      <c r="Q920" s="339">
        <f t="shared" si="153"/>
        <v>0</v>
      </c>
      <c r="R920" s="340">
        <f t="shared" si="154"/>
        <v>0</v>
      </c>
      <c r="S920" s="296">
        <f>IF('8. Wage Rate Penalty'!D920="s",0,IF(J920="N/A; Not eligible, do not fill in remaining columns---&gt;",0,IF(O920="Yes",0,(Q920*R920*'1. General Input'!$D$10))))</f>
        <v>0</v>
      </c>
      <c r="T920" s="269">
        <f>IF('8. Wage Rate Penalty'!D920="H",0,'8. Wage Rate Penalty'!Q920*'1. General Input'!$D$10/52)</f>
        <v>0</v>
      </c>
      <c r="U920" s="271">
        <f t="shared" si="150"/>
        <v>0</v>
      </c>
      <c r="AC920" s="277">
        <f t="shared" si="147"/>
        <v>0</v>
      </c>
    </row>
    <row r="921" spans="1:29" hidden="1" x14ac:dyDescent="0.25">
      <c r="A921" s="265">
        <f t="shared" si="149"/>
        <v>905</v>
      </c>
      <c r="B921" s="501"/>
      <c r="C921" s="502"/>
      <c r="D921" s="502"/>
      <c r="E921" s="507"/>
      <c r="F921" s="504"/>
      <c r="G921" s="505"/>
      <c r="H921" s="506"/>
      <c r="I921" s="494">
        <f t="shared" si="145"/>
        <v>0</v>
      </c>
      <c r="J921" s="335">
        <f t="shared" si="146"/>
        <v>0</v>
      </c>
      <c r="K921" s="507"/>
      <c r="L921" s="507"/>
      <c r="M921" s="337">
        <f t="shared" si="148"/>
        <v>0</v>
      </c>
      <c r="N921" s="507"/>
      <c r="O921" s="338">
        <f t="shared" si="151"/>
        <v>0</v>
      </c>
      <c r="P921" s="339">
        <f t="shared" si="152"/>
        <v>0</v>
      </c>
      <c r="Q921" s="339">
        <f t="shared" si="153"/>
        <v>0</v>
      </c>
      <c r="R921" s="340">
        <f t="shared" si="154"/>
        <v>0</v>
      </c>
      <c r="S921" s="296">
        <f>IF('8. Wage Rate Penalty'!D921="s",0,IF(J921="N/A; Not eligible, do not fill in remaining columns---&gt;",0,IF(O921="Yes",0,(Q921*R921*'1. General Input'!$D$10))))</f>
        <v>0</v>
      </c>
      <c r="T921" s="269">
        <f>IF('8. Wage Rate Penalty'!D921="H",0,'8. Wage Rate Penalty'!Q921*'1. General Input'!$D$10/52)</f>
        <v>0</v>
      </c>
      <c r="U921" s="271">
        <f t="shared" si="150"/>
        <v>0</v>
      </c>
      <c r="AC921" s="277">
        <f t="shared" si="147"/>
        <v>0</v>
      </c>
    </row>
    <row r="922" spans="1:29" hidden="1" x14ac:dyDescent="0.25">
      <c r="A922" s="265">
        <f t="shared" si="149"/>
        <v>906</v>
      </c>
      <c r="B922" s="501"/>
      <c r="C922" s="502"/>
      <c r="D922" s="502"/>
      <c r="E922" s="507"/>
      <c r="F922" s="504"/>
      <c r="G922" s="505"/>
      <c r="H922" s="506"/>
      <c r="I922" s="494">
        <f t="shared" si="145"/>
        <v>0</v>
      </c>
      <c r="J922" s="335">
        <f t="shared" si="146"/>
        <v>0</v>
      </c>
      <c r="K922" s="507"/>
      <c r="L922" s="507"/>
      <c r="M922" s="337">
        <f t="shared" si="148"/>
        <v>0</v>
      </c>
      <c r="N922" s="507"/>
      <c r="O922" s="338">
        <f t="shared" si="151"/>
        <v>0</v>
      </c>
      <c r="P922" s="339">
        <f t="shared" si="152"/>
        <v>0</v>
      </c>
      <c r="Q922" s="339">
        <f t="shared" si="153"/>
        <v>0</v>
      </c>
      <c r="R922" s="340">
        <f t="shared" si="154"/>
        <v>0</v>
      </c>
      <c r="S922" s="296">
        <f>IF('8. Wage Rate Penalty'!D922="s",0,IF(J922="N/A; Not eligible, do not fill in remaining columns---&gt;",0,IF(O922="Yes",0,(Q922*R922*'1. General Input'!$D$10))))</f>
        <v>0</v>
      </c>
      <c r="T922" s="269">
        <f>IF('8. Wage Rate Penalty'!D922="H",0,'8. Wage Rate Penalty'!Q922*'1. General Input'!$D$10/52)</f>
        <v>0</v>
      </c>
      <c r="U922" s="271">
        <f t="shared" si="150"/>
        <v>0</v>
      </c>
      <c r="AC922" s="277">
        <f t="shared" si="147"/>
        <v>0</v>
      </c>
    </row>
    <row r="923" spans="1:29" hidden="1" x14ac:dyDescent="0.25">
      <c r="A923" s="265">
        <f t="shared" si="149"/>
        <v>907</v>
      </c>
      <c r="B923" s="501"/>
      <c r="C923" s="502"/>
      <c r="D923" s="502"/>
      <c r="E923" s="507"/>
      <c r="F923" s="504"/>
      <c r="G923" s="505"/>
      <c r="H923" s="506"/>
      <c r="I923" s="494">
        <f t="shared" si="145"/>
        <v>0</v>
      </c>
      <c r="J923" s="335">
        <f t="shared" si="146"/>
        <v>0</v>
      </c>
      <c r="K923" s="507"/>
      <c r="L923" s="507"/>
      <c r="M923" s="337">
        <f t="shared" si="148"/>
        <v>0</v>
      </c>
      <c r="N923" s="507"/>
      <c r="O923" s="338">
        <f t="shared" si="151"/>
        <v>0</v>
      </c>
      <c r="P923" s="339">
        <f t="shared" si="152"/>
        <v>0</v>
      </c>
      <c r="Q923" s="339">
        <f t="shared" si="153"/>
        <v>0</v>
      </c>
      <c r="R923" s="340">
        <f t="shared" si="154"/>
        <v>0</v>
      </c>
      <c r="S923" s="296">
        <f>IF('8. Wage Rate Penalty'!D923="s",0,IF(J923="N/A; Not eligible, do not fill in remaining columns---&gt;",0,IF(O923="Yes",0,(Q923*R923*'1. General Input'!$D$10))))</f>
        <v>0</v>
      </c>
      <c r="T923" s="269">
        <f>IF('8. Wage Rate Penalty'!D923="H",0,'8. Wage Rate Penalty'!Q923*'1. General Input'!$D$10/52)</f>
        <v>0</v>
      </c>
      <c r="U923" s="271">
        <f t="shared" si="150"/>
        <v>0</v>
      </c>
      <c r="AC923" s="277">
        <f t="shared" si="147"/>
        <v>0</v>
      </c>
    </row>
    <row r="924" spans="1:29" hidden="1" x14ac:dyDescent="0.25">
      <c r="A924" s="265">
        <f t="shared" si="149"/>
        <v>908</v>
      </c>
      <c r="B924" s="501"/>
      <c r="C924" s="502"/>
      <c r="D924" s="502"/>
      <c r="E924" s="507"/>
      <c r="F924" s="504"/>
      <c r="G924" s="505"/>
      <c r="H924" s="506"/>
      <c r="I924" s="494">
        <f t="shared" si="145"/>
        <v>0</v>
      </c>
      <c r="J924" s="335">
        <f t="shared" si="146"/>
        <v>0</v>
      </c>
      <c r="K924" s="507"/>
      <c r="L924" s="507"/>
      <c r="M924" s="337">
        <f t="shared" si="148"/>
        <v>0</v>
      </c>
      <c r="N924" s="507"/>
      <c r="O924" s="338">
        <f t="shared" si="151"/>
        <v>0</v>
      </c>
      <c r="P924" s="339">
        <f t="shared" si="152"/>
        <v>0</v>
      </c>
      <c r="Q924" s="339">
        <f t="shared" si="153"/>
        <v>0</v>
      </c>
      <c r="R924" s="340">
        <f t="shared" si="154"/>
        <v>0</v>
      </c>
      <c r="S924" s="296">
        <f>IF('8. Wage Rate Penalty'!D924="s",0,IF(J924="N/A; Not eligible, do not fill in remaining columns---&gt;",0,IF(O924="Yes",0,(Q924*R924*'1. General Input'!$D$10))))</f>
        <v>0</v>
      </c>
      <c r="T924" s="269">
        <f>IF('8. Wage Rate Penalty'!D924="H",0,'8. Wage Rate Penalty'!Q924*'1. General Input'!$D$10/52)</f>
        <v>0</v>
      </c>
      <c r="U924" s="271">
        <f t="shared" si="150"/>
        <v>0</v>
      </c>
      <c r="AC924" s="277">
        <f t="shared" si="147"/>
        <v>0</v>
      </c>
    </row>
    <row r="925" spans="1:29" hidden="1" x14ac:dyDescent="0.25">
      <c r="A925" s="265">
        <f t="shared" si="149"/>
        <v>909</v>
      </c>
      <c r="B925" s="501"/>
      <c r="C925" s="502"/>
      <c r="D925" s="502"/>
      <c r="E925" s="507"/>
      <c r="F925" s="504"/>
      <c r="G925" s="505"/>
      <c r="H925" s="506"/>
      <c r="I925" s="494">
        <f t="shared" si="145"/>
        <v>0</v>
      </c>
      <c r="J925" s="335">
        <f t="shared" si="146"/>
        <v>0</v>
      </c>
      <c r="K925" s="507"/>
      <c r="L925" s="507"/>
      <c r="M925" s="337">
        <f t="shared" si="148"/>
        <v>0</v>
      </c>
      <c r="N925" s="507"/>
      <c r="O925" s="338">
        <f t="shared" si="151"/>
        <v>0</v>
      </c>
      <c r="P925" s="339">
        <f t="shared" si="152"/>
        <v>0</v>
      </c>
      <c r="Q925" s="339">
        <f t="shared" si="153"/>
        <v>0</v>
      </c>
      <c r="R925" s="340">
        <f t="shared" si="154"/>
        <v>0</v>
      </c>
      <c r="S925" s="296">
        <f>IF('8. Wage Rate Penalty'!D925="s",0,IF(J925="N/A; Not eligible, do not fill in remaining columns---&gt;",0,IF(O925="Yes",0,(Q925*R925*'1. General Input'!$D$10))))</f>
        <v>0</v>
      </c>
      <c r="T925" s="269">
        <f>IF('8. Wage Rate Penalty'!D925="H",0,'8. Wage Rate Penalty'!Q925*'1. General Input'!$D$10/52)</f>
        <v>0</v>
      </c>
      <c r="U925" s="271">
        <f t="shared" si="150"/>
        <v>0</v>
      </c>
      <c r="AC925" s="277">
        <f t="shared" si="147"/>
        <v>0</v>
      </c>
    </row>
    <row r="926" spans="1:29" hidden="1" x14ac:dyDescent="0.25">
      <c r="A926" s="265">
        <f t="shared" si="149"/>
        <v>910</v>
      </c>
      <c r="B926" s="501"/>
      <c r="C926" s="502"/>
      <c r="D926" s="502"/>
      <c r="E926" s="507"/>
      <c r="F926" s="504"/>
      <c r="G926" s="505"/>
      <c r="H926" s="506"/>
      <c r="I926" s="494">
        <f t="shared" si="145"/>
        <v>0</v>
      </c>
      <c r="J926" s="335">
        <f t="shared" si="146"/>
        <v>0</v>
      </c>
      <c r="K926" s="507"/>
      <c r="L926" s="507"/>
      <c r="M926" s="337">
        <f t="shared" si="148"/>
        <v>0</v>
      </c>
      <c r="N926" s="507"/>
      <c r="O926" s="338">
        <f t="shared" si="151"/>
        <v>0</v>
      </c>
      <c r="P926" s="339">
        <f t="shared" si="152"/>
        <v>0</v>
      </c>
      <c r="Q926" s="339">
        <f t="shared" si="153"/>
        <v>0</v>
      </c>
      <c r="R926" s="340">
        <f t="shared" si="154"/>
        <v>0</v>
      </c>
      <c r="S926" s="296">
        <f>IF('8. Wage Rate Penalty'!D926="s",0,IF(J926="N/A; Not eligible, do not fill in remaining columns---&gt;",0,IF(O926="Yes",0,(Q926*R926*'1. General Input'!$D$10))))</f>
        <v>0</v>
      </c>
      <c r="T926" s="269">
        <f>IF('8. Wage Rate Penalty'!D926="H",0,'8. Wage Rate Penalty'!Q926*'1. General Input'!$D$10/52)</f>
        <v>0</v>
      </c>
      <c r="U926" s="271">
        <f t="shared" si="150"/>
        <v>0</v>
      </c>
      <c r="AC926" s="277">
        <f t="shared" si="147"/>
        <v>0</v>
      </c>
    </row>
    <row r="927" spans="1:29" hidden="1" x14ac:dyDescent="0.25">
      <c r="A927" s="265">
        <f t="shared" si="149"/>
        <v>911</v>
      </c>
      <c r="B927" s="501"/>
      <c r="C927" s="502"/>
      <c r="D927" s="502"/>
      <c r="E927" s="507"/>
      <c r="F927" s="504"/>
      <c r="G927" s="505"/>
      <c r="H927" s="506"/>
      <c r="I927" s="494">
        <f t="shared" ref="I927:I990" si="155">IF(E927=0,0,IF(F927="no",1,IF(H927=0,"&lt;---Error, enter data in columns F,G and H",IF(G927=0,"&lt;---Error, enter data in columns F, G and H",+E927/H927))))</f>
        <v>0</v>
      </c>
      <c r="J927" s="335">
        <f t="shared" ref="J927:J990" si="156">IF(I927="&lt;---Error, enter data in columns F,G and H","&lt;---Error, enter data in columns F,G and H",IF(E927=0,IF(H927=0,0,IF(I927&lt;0.75,"Complete Step 2a and 2b---&gt;","N/A; Not eligible, do not fill in remaining columns---&gt;")),IF(I927="&lt;---Error, enter data in columns F,G and H"," ",IF(I927&lt;0.75,"Complete Step 2a and 2b---&gt;","N/A; Not eligible, do not fill in remaining columns---&gt;"))))</f>
        <v>0</v>
      </c>
      <c r="K927" s="507"/>
      <c r="L927" s="507"/>
      <c r="M927" s="337">
        <f t="shared" si="148"/>
        <v>0</v>
      </c>
      <c r="N927" s="507"/>
      <c r="O927" s="338">
        <f t="shared" si="151"/>
        <v>0</v>
      </c>
      <c r="P927" s="339">
        <f t="shared" si="152"/>
        <v>0</v>
      </c>
      <c r="Q927" s="339">
        <f t="shared" si="153"/>
        <v>0</v>
      </c>
      <c r="R927" s="340">
        <f t="shared" si="154"/>
        <v>0</v>
      </c>
      <c r="S927" s="296">
        <f>IF('8. Wage Rate Penalty'!D927="s",0,IF(J927="N/A; Not eligible, do not fill in remaining columns---&gt;",0,IF(O927="Yes",0,(Q927*R927*'1. General Input'!$D$10))))</f>
        <v>0</v>
      </c>
      <c r="T927" s="269">
        <f>IF('8. Wage Rate Penalty'!D927="H",0,'8. Wage Rate Penalty'!Q927*'1. General Input'!$D$10/52)</f>
        <v>0</v>
      </c>
      <c r="U927" s="271">
        <f t="shared" si="150"/>
        <v>0</v>
      </c>
      <c r="AC927" s="277">
        <f t="shared" si="147"/>
        <v>0</v>
      </c>
    </row>
    <row r="928" spans="1:29" hidden="1" x14ac:dyDescent="0.25">
      <c r="A928" s="265">
        <f t="shared" si="149"/>
        <v>912</v>
      </c>
      <c r="B928" s="501"/>
      <c r="C928" s="502"/>
      <c r="D928" s="502"/>
      <c r="E928" s="507"/>
      <c r="F928" s="504"/>
      <c r="G928" s="505"/>
      <c r="H928" s="506"/>
      <c r="I928" s="494">
        <f t="shared" si="155"/>
        <v>0</v>
      </c>
      <c r="J928" s="335">
        <f t="shared" si="156"/>
        <v>0</v>
      </c>
      <c r="K928" s="507"/>
      <c r="L928" s="507"/>
      <c r="M928" s="337">
        <f t="shared" si="148"/>
        <v>0</v>
      </c>
      <c r="N928" s="507"/>
      <c r="O928" s="338">
        <f t="shared" si="151"/>
        <v>0</v>
      </c>
      <c r="P928" s="339">
        <f t="shared" si="152"/>
        <v>0</v>
      </c>
      <c r="Q928" s="339">
        <f t="shared" si="153"/>
        <v>0</v>
      </c>
      <c r="R928" s="340">
        <f t="shared" si="154"/>
        <v>0</v>
      </c>
      <c r="S928" s="296">
        <f>IF('8. Wage Rate Penalty'!D928="s",0,IF(J928="N/A; Not eligible, do not fill in remaining columns---&gt;",0,IF(O928="Yes",0,(Q928*R928*'1. General Input'!$D$10))))</f>
        <v>0</v>
      </c>
      <c r="T928" s="269">
        <f>IF('8. Wage Rate Penalty'!D928="H",0,'8. Wage Rate Penalty'!Q928*'1. General Input'!$D$10/52)</f>
        <v>0</v>
      </c>
      <c r="U928" s="271">
        <f t="shared" si="150"/>
        <v>0</v>
      </c>
      <c r="AC928" s="277">
        <f t="shared" si="147"/>
        <v>0</v>
      </c>
    </row>
    <row r="929" spans="1:29" hidden="1" x14ac:dyDescent="0.25">
      <c r="A929" s="265">
        <f t="shared" si="149"/>
        <v>913</v>
      </c>
      <c r="B929" s="501"/>
      <c r="C929" s="502"/>
      <c r="D929" s="502"/>
      <c r="E929" s="507"/>
      <c r="F929" s="504"/>
      <c r="G929" s="505"/>
      <c r="H929" s="506"/>
      <c r="I929" s="494">
        <f t="shared" si="155"/>
        <v>0</v>
      </c>
      <c r="J929" s="335">
        <f t="shared" si="156"/>
        <v>0</v>
      </c>
      <c r="K929" s="507"/>
      <c r="L929" s="507"/>
      <c r="M929" s="337">
        <f t="shared" si="148"/>
        <v>0</v>
      </c>
      <c r="N929" s="507"/>
      <c r="O929" s="338">
        <f t="shared" si="151"/>
        <v>0</v>
      </c>
      <c r="P929" s="339">
        <f t="shared" si="152"/>
        <v>0</v>
      </c>
      <c r="Q929" s="339">
        <f t="shared" si="153"/>
        <v>0</v>
      </c>
      <c r="R929" s="340">
        <f t="shared" si="154"/>
        <v>0</v>
      </c>
      <c r="S929" s="296">
        <f>IF('8. Wage Rate Penalty'!D929="s",0,IF(J929="N/A; Not eligible, do not fill in remaining columns---&gt;",0,IF(O929="Yes",0,(Q929*R929*'1. General Input'!$D$10))))</f>
        <v>0</v>
      </c>
      <c r="T929" s="269">
        <f>IF('8. Wage Rate Penalty'!D929="H",0,'8. Wage Rate Penalty'!Q929*'1. General Input'!$D$10/52)</f>
        <v>0</v>
      </c>
      <c r="U929" s="271">
        <f t="shared" si="150"/>
        <v>0</v>
      </c>
      <c r="AC929" s="277">
        <f t="shared" si="147"/>
        <v>0</v>
      </c>
    </row>
    <row r="930" spans="1:29" hidden="1" x14ac:dyDescent="0.25">
      <c r="A930" s="265">
        <f t="shared" si="149"/>
        <v>914</v>
      </c>
      <c r="B930" s="501"/>
      <c r="C930" s="502"/>
      <c r="D930" s="502"/>
      <c r="E930" s="507"/>
      <c r="F930" s="504"/>
      <c r="G930" s="505"/>
      <c r="H930" s="506"/>
      <c r="I930" s="494">
        <f t="shared" si="155"/>
        <v>0</v>
      </c>
      <c r="J930" s="335">
        <f t="shared" si="156"/>
        <v>0</v>
      </c>
      <c r="K930" s="507"/>
      <c r="L930" s="507"/>
      <c r="M930" s="337">
        <f t="shared" si="148"/>
        <v>0</v>
      </c>
      <c r="N930" s="507"/>
      <c r="O930" s="338">
        <f t="shared" si="151"/>
        <v>0</v>
      </c>
      <c r="P930" s="339">
        <f t="shared" si="152"/>
        <v>0</v>
      </c>
      <c r="Q930" s="339">
        <f t="shared" si="153"/>
        <v>0</v>
      </c>
      <c r="R930" s="340">
        <f t="shared" si="154"/>
        <v>0</v>
      </c>
      <c r="S930" s="296">
        <f>IF('8. Wage Rate Penalty'!D930="s",0,IF(J930="N/A; Not eligible, do not fill in remaining columns---&gt;",0,IF(O930="Yes",0,(Q930*R930*'1. General Input'!$D$10))))</f>
        <v>0</v>
      </c>
      <c r="T930" s="269">
        <f>IF('8. Wage Rate Penalty'!D930="H",0,'8. Wage Rate Penalty'!Q930*'1. General Input'!$D$10/52)</f>
        <v>0</v>
      </c>
      <c r="U930" s="271">
        <f t="shared" si="150"/>
        <v>0</v>
      </c>
      <c r="AC930" s="277">
        <f t="shared" si="147"/>
        <v>0</v>
      </c>
    </row>
    <row r="931" spans="1:29" hidden="1" x14ac:dyDescent="0.25">
      <c r="A931" s="265">
        <f t="shared" si="149"/>
        <v>915</v>
      </c>
      <c r="B931" s="501"/>
      <c r="C931" s="502"/>
      <c r="D931" s="502"/>
      <c r="E931" s="507"/>
      <c r="F931" s="504"/>
      <c r="G931" s="505"/>
      <c r="H931" s="506"/>
      <c r="I931" s="494">
        <f t="shared" si="155"/>
        <v>0</v>
      </c>
      <c r="J931" s="335">
        <f t="shared" si="156"/>
        <v>0</v>
      </c>
      <c r="K931" s="507"/>
      <c r="L931" s="507"/>
      <c r="M931" s="337">
        <f t="shared" si="148"/>
        <v>0</v>
      </c>
      <c r="N931" s="507"/>
      <c r="O931" s="338">
        <f t="shared" si="151"/>
        <v>0</v>
      </c>
      <c r="P931" s="339">
        <f t="shared" si="152"/>
        <v>0</v>
      </c>
      <c r="Q931" s="339">
        <f t="shared" si="153"/>
        <v>0</v>
      </c>
      <c r="R931" s="340">
        <f t="shared" si="154"/>
        <v>0</v>
      </c>
      <c r="S931" s="296">
        <f>IF('8. Wage Rate Penalty'!D931="s",0,IF(J931="N/A; Not eligible, do not fill in remaining columns---&gt;",0,IF(O931="Yes",0,(Q931*R931*'1. General Input'!$D$10))))</f>
        <v>0</v>
      </c>
      <c r="T931" s="269">
        <f>IF('8. Wage Rate Penalty'!D931="H",0,'8. Wage Rate Penalty'!Q931*'1. General Input'!$D$10/52)</f>
        <v>0</v>
      </c>
      <c r="U931" s="271">
        <f t="shared" si="150"/>
        <v>0</v>
      </c>
      <c r="AC931" s="277">
        <f t="shared" si="147"/>
        <v>0</v>
      </c>
    </row>
    <row r="932" spans="1:29" hidden="1" x14ac:dyDescent="0.25">
      <c r="A932" s="265">
        <f t="shared" si="149"/>
        <v>916</v>
      </c>
      <c r="B932" s="501"/>
      <c r="C932" s="502"/>
      <c r="D932" s="502"/>
      <c r="E932" s="507"/>
      <c r="F932" s="504"/>
      <c r="G932" s="505"/>
      <c r="H932" s="506"/>
      <c r="I932" s="494">
        <f t="shared" si="155"/>
        <v>0</v>
      </c>
      <c r="J932" s="335">
        <f t="shared" si="156"/>
        <v>0</v>
      </c>
      <c r="K932" s="507"/>
      <c r="L932" s="507"/>
      <c r="M932" s="337">
        <f t="shared" si="148"/>
        <v>0</v>
      </c>
      <c r="N932" s="507"/>
      <c r="O932" s="338">
        <f t="shared" si="151"/>
        <v>0</v>
      </c>
      <c r="P932" s="339">
        <f t="shared" si="152"/>
        <v>0</v>
      </c>
      <c r="Q932" s="339">
        <f t="shared" si="153"/>
        <v>0</v>
      </c>
      <c r="R932" s="340">
        <f t="shared" si="154"/>
        <v>0</v>
      </c>
      <c r="S932" s="296">
        <f>IF('8. Wage Rate Penalty'!D932="s",0,IF(J932="N/A; Not eligible, do not fill in remaining columns---&gt;",0,IF(O932="Yes",0,(Q932*R932*'1. General Input'!$D$10))))</f>
        <v>0</v>
      </c>
      <c r="T932" s="269">
        <f>IF('8. Wage Rate Penalty'!D932="H",0,'8. Wage Rate Penalty'!Q932*'1. General Input'!$D$10/52)</f>
        <v>0</v>
      </c>
      <c r="U932" s="271">
        <f t="shared" si="150"/>
        <v>0</v>
      </c>
      <c r="AC932" s="277">
        <f t="shared" si="147"/>
        <v>0</v>
      </c>
    </row>
    <row r="933" spans="1:29" hidden="1" x14ac:dyDescent="0.25">
      <c r="A933" s="265">
        <f t="shared" si="149"/>
        <v>917</v>
      </c>
      <c r="B933" s="501"/>
      <c r="C933" s="502"/>
      <c r="D933" s="502"/>
      <c r="E933" s="507"/>
      <c r="F933" s="504"/>
      <c r="G933" s="505"/>
      <c r="H933" s="506"/>
      <c r="I933" s="494">
        <f t="shared" si="155"/>
        <v>0</v>
      </c>
      <c r="J933" s="335">
        <f t="shared" si="156"/>
        <v>0</v>
      </c>
      <c r="K933" s="507"/>
      <c r="L933" s="507"/>
      <c r="M933" s="337">
        <f t="shared" si="148"/>
        <v>0</v>
      </c>
      <c r="N933" s="507"/>
      <c r="O933" s="338">
        <f t="shared" si="151"/>
        <v>0</v>
      </c>
      <c r="P933" s="339">
        <f t="shared" si="152"/>
        <v>0</v>
      </c>
      <c r="Q933" s="339">
        <f t="shared" si="153"/>
        <v>0</v>
      </c>
      <c r="R933" s="340">
        <f t="shared" si="154"/>
        <v>0</v>
      </c>
      <c r="S933" s="296">
        <f>IF('8. Wage Rate Penalty'!D933="s",0,IF(J933="N/A; Not eligible, do not fill in remaining columns---&gt;",0,IF(O933="Yes",0,(Q933*R933*'1. General Input'!$D$10))))</f>
        <v>0</v>
      </c>
      <c r="T933" s="269">
        <f>IF('8. Wage Rate Penalty'!D933="H",0,'8. Wage Rate Penalty'!Q933*'1. General Input'!$D$10/52)</f>
        <v>0</v>
      </c>
      <c r="U933" s="271">
        <f t="shared" si="150"/>
        <v>0</v>
      </c>
      <c r="AC933" s="277">
        <f t="shared" si="147"/>
        <v>0</v>
      </c>
    </row>
    <row r="934" spans="1:29" hidden="1" x14ac:dyDescent="0.25">
      <c r="A934" s="265">
        <f t="shared" si="149"/>
        <v>918</v>
      </c>
      <c r="B934" s="501"/>
      <c r="C934" s="502"/>
      <c r="D934" s="502"/>
      <c r="E934" s="507"/>
      <c r="F934" s="504"/>
      <c r="G934" s="505"/>
      <c r="H934" s="506"/>
      <c r="I934" s="494">
        <f t="shared" si="155"/>
        <v>0</v>
      </c>
      <c r="J934" s="335">
        <f t="shared" si="156"/>
        <v>0</v>
      </c>
      <c r="K934" s="507"/>
      <c r="L934" s="507"/>
      <c r="M934" s="337">
        <f t="shared" si="148"/>
        <v>0</v>
      </c>
      <c r="N934" s="507"/>
      <c r="O934" s="338">
        <f t="shared" si="151"/>
        <v>0</v>
      </c>
      <c r="P934" s="339">
        <f t="shared" si="152"/>
        <v>0</v>
      </c>
      <c r="Q934" s="339">
        <f t="shared" si="153"/>
        <v>0</v>
      </c>
      <c r="R934" s="340">
        <f t="shared" si="154"/>
        <v>0</v>
      </c>
      <c r="S934" s="296">
        <f>IF('8. Wage Rate Penalty'!D934="s",0,IF(J934="N/A; Not eligible, do not fill in remaining columns---&gt;",0,IF(O934="Yes",0,(Q934*R934*'1. General Input'!$D$10))))</f>
        <v>0</v>
      </c>
      <c r="T934" s="269">
        <f>IF('8. Wage Rate Penalty'!D934="H",0,'8. Wage Rate Penalty'!Q934*'1. General Input'!$D$10/52)</f>
        <v>0</v>
      </c>
      <c r="U934" s="271">
        <f t="shared" si="150"/>
        <v>0</v>
      </c>
      <c r="AC934" s="277">
        <f t="shared" si="147"/>
        <v>0</v>
      </c>
    </row>
    <row r="935" spans="1:29" hidden="1" x14ac:dyDescent="0.25">
      <c r="A935" s="265">
        <f t="shared" si="149"/>
        <v>919</v>
      </c>
      <c r="B935" s="501"/>
      <c r="C935" s="502"/>
      <c r="D935" s="502"/>
      <c r="E935" s="507"/>
      <c r="F935" s="504"/>
      <c r="G935" s="505"/>
      <c r="H935" s="506"/>
      <c r="I935" s="494">
        <f t="shared" si="155"/>
        <v>0</v>
      </c>
      <c r="J935" s="335">
        <f t="shared" si="156"/>
        <v>0</v>
      </c>
      <c r="K935" s="507"/>
      <c r="L935" s="507"/>
      <c r="M935" s="337">
        <f t="shared" si="148"/>
        <v>0</v>
      </c>
      <c r="N935" s="507"/>
      <c r="O935" s="338">
        <f t="shared" si="151"/>
        <v>0</v>
      </c>
      <c r="P935" s="339">
        <f t="shared" si="152"/>
        <v>0</v>
      </c>
      <c r="Q935" s="339">
        <f t="shared" si="153"/>
        <v>0</v>
      </c>
      <c r="R935" s="340">
        <f t="shared" si="154"/>
        <v>0</v>
      </c>
      <c r="S935" s="296">
        <f>IF('8. Wage Rate Penalty'!D935="s",0,IF(J935="N/A; Not eligible, do not fill in remaining columns---&gt;",0,IF(O935="Yes",0,(Q935*R935*'1. General Input'!$D$10))))</f>
        <v>0</v>
      </c>
      <c r="T935" s="269">
        <f>IF('8. Wage Rate Penalty'!D935="H",0,'8. Wage Rate Penalty'!Q935*'1. General Input'!$D$10/52)</f>
        <v>0</v>
      </c>
      <c r="U935" s="271">
        <f t="shared" si="150"/>
        <v>0</v>
      </c>
      <c r="AC935" s="277">
        <f t="shared" si="147"/>
        <v>0</v>
      </c>
    </row>
    <row r="936" spans="1:29" hidden="1" x14ac:dyDescent="0.25">
      <c r="A936" s="265">
        <f t="shared" si="149"/>
        <v>920</v>
      </c>
      <c r="B936" s="501"/>
      <c r="C936" s="502"/>
      <c r="D936" s="502"/>
      <c r="E936" s="507"/>
      <c r="F936" s="504"/>
      <c r="G936" s="505"/>
      <c r="H936" s="506"/>
      <c r="I936" s="494">
        <f t="shared" si="155"/>
        <v>0</v>
      </c>
      <c r="J936" s="335">
        <f t="shared" si="156"/>
        <v>0</v>
      </c>
      <c r="K936" s="507"/>
      <c r="L936" s="507"/>
      <c r="M936" s="337">
        <f t="shared" si="148"/>
        <v>0</v>
      </c>
      <c r="N936" s="507"/>
      <c r="O936" s="338">
        <f t="shared" si="151"/>
        <v>0</v>
      </c>
      <c r="P936" s="339">
        <f t="shared" si="152"/>
        <v>0</v>
      </c>
      <c r="Q936" s="339">
        <f t="shared" si="153"/>
        <v>0</v>
      </c>
      <c r="R936" s="340">
        <f t="shared" si="154"/>
        <v>0</v>
      </c>
      <c r="S936" s="296">
        <f>IF('8. Wage Rate Penalty'!D936="s",0,IF(J936="N/A; Not eligible, do not fill in remaining columns---&gt;",0,IF(O936="Yes",0,(Q936*R936*'1. General Input'!$D$10))))</f>
        <v>0</v>
      </c>
      <c r="T936" s="269">
        <f>IF('8. Wage Rate Penalty'!D936="H",0,'8. Wage Rate Penalty'!Q936*'1. General Input'!$D$10/52)</f>
        <v>0</v>
      </c>
      <c r="U936" s="271">
        <f t="shared" si="150"/>
        <v>0</v>
      </c>
      <c r="AC936" s="277">
        <f t="shared" si="147"/>
        <v>0</v>
      </c>
    </row>
    <row r="937" spans="1:29" hidden="1" x14ac:dyDescent="0.25">
      <c r="A937" s="265">
        <f t="shared" si="149"/>
        <v>921</v>
      </c>
      <c r="B937" s="501"/>
      <c r="C937" s="502"/>
      <c r="D937" s="502"/>
      <c r="E937" s="507"/>
      <c r="F937" s="504"/>
      <c r="G937" s="505"/>
      <c r="H937" s="506"/>
      <c r="I937" s="494">
        <f t="shared" si="155"/>
        <v>0</v>
      </c>
      <c r="J937" s="335">
        <f t="shared" si="156"/>
        <v>0</v>
      </c>
      <c r="K937" s="507"/>
      <c r="L937" s="507"/>
      <c r="M937" s="337">
        <f t="shared" si="148"/>
        <v>0</v>
      </c>
      <c r="N937" s="507"/>
      <c r="O937" s="338">
        <f t="shared" si="151"/>
        <v>0</v>
      </c>
      <c r="P937" s="339">
        <f t="shared" si="152"/>
        <v>0</v>
      </c>
      <c r="Q937" s="339">
        <f t="shared" si="153"/>
        <v>0</v>
      </c>
      <c r="R937" s="340">
        <f t="shared" si="154"/>
        <v>0</v>
      </c>
      <c r="S937" s="296">
        <f>IF('8. Wage Rate Penalty'!D937="s",0,IF(J937="N/A; Not eligible, do not fill in remaining columns---&gt;",0,IF(O937="Yes",0,(Q937*R937*'1. General Input'!$D$10))))</f>
        <v>0</v>
      </c>
      <c r="T937" s="269">
        <f>IF('8. Wage Rate Penalty'!D937="H",0,'8. Wage Rate Penalty'!Q937*'1. General Input'!$D$10/52)</f>
        <v>0</v>
      </c>
      <c r="U937" s="271">
        <f t="shared" si="150"/>
        <v>0</v>
      </c>
      <c r="AC937" s="277">
        <f t="shared" si="147"/>
        <v>0</v>
      </c>
    </row>
    <row r="938" spans="1:29" hidden="1" x14ac:dyDescent="0.25">
      <c r="A938" s="265">
        <f t="shared" si="149"/>
        <v>922</v>
      </c>
      <c r="B938" s="501"/>
      <c r="C938" s="502"/>
      <c r="D938" s="502"/>
      <c r="E938" s="507"/>
      <c r="F938" s="504"/>
      <c r="G938" s="505"/>
      <c r="H938" s="506"/>
      <c r="I938" s="494">
        <f t="shared" si="155"/>
        <v>0</v>
      </c>
      <c r="J938" s="335">
        <f t="shared" si="156"/>
        <v>0</v>
      </c>
      <c r="K938" s="507"/>
      <c r="L938" s="507"/>
      <c r="M938" s="337">
        <f t="shared" si="148"/>
        <v>0</v>
      </c>
      <c r="N938" s="507"/>
      <c r="O938" s="338">
        <f t="shared" si="151"/>
        <v>0</v>
      </c>
      <c r="P938" s="339">
        <f t="shared" si="152"/>
        <v>0</v>
      </c>
      <c r="Q938" s="339">
        <f t="shared" si="153"/>
        <v>0</v>
      </c>
      <c r="R938" s="340">
        <f t="shared" si="154"/>
        <v>0</v>
      </c>
      <c r="S938" s="296">
        <f>IF('8. Wage Rate Penalty'!D938="s",0,IF(J938="N/A; Not eligible, do not fill in remaining columns---&gt;",0,IF(O938="Yes",0,(Q938*R938*'1. General Input'!$D$10))))</f>
        <v>0</v>
      </c>
      <c r="T938" s="269">
        <f>IF('8. Wage Rate Penalty'!D938="H",0,'8. Wage Rate Penalty'!Q938*'1. General Input'!$D$10/52)</f>
        <v>0</v>
      </c>
      <c r="U938" s="271">
        <f t="shared" si="150"/>
        <v>0</v>
      </c>
      <c r="AC938" s="277">
        <f t="shared" si="147"/>
        <v>0</v>
      </c>
    </row>
    <row r="939" spans="1:29" hidden="1" x14ac:dyDescent="0.25">
      <c r="A939" s="265">
        <f t="shared" si="149"/>
        <v>923</v>
      </c>
      <c r="B939" s="501"/>
      <c r="C939" s="502"/>
      <c r="D939" s="502"/>
      <c r="E939" s="507"/>
      <c r="F939" s="504"/>
      <c r="G939" s="505"/>
      <c r="H939" s="506"/>
      <c r="I939" s="494">
        <f t="shared" si="155"/>
        <v>0</v>
      </c>
      <c r="J939" s="335">
        <f t="shared" si="156"/>
        <v>0</v>
      </c>
      <c r="K939" s="507"/>
      <c r="L939" s="507"/>
      <c r="M939" s="337">
        <f t="shared" si="148"/>
        <v>0</v>
      </c>
      <c r="N939" s="507"/>
      <c r="O939" s="338">
        <f t="shared" si="151"/>
        <v>0</v>
      </c>
      <c r="P939" s="339">
        <f t="shared" si="152"/>
        <v>0</v>
      </c>
      <c r="Q939" s="339">
        <f t="shared" si="153"/>
        <v>0</v>
      </c>
      <c r="R939" s="340">
        <f t="shared" si="154"/>
        <v>0</v>
      </c>
      <c r="S939" s="296">
        <f>IF('8. Wage Rate Penalty'!D939="s",0,IF(J939="N/A; Not eligible, do not fill in remaining columns---&gt;",0,IF(O939="Yes",0,(Q939*R939*'1. General Input'!$D$10))))</f>
        <v>0</v>
      </c>
      <c r="T939" s="269">
        <f>IF('8. Wage Rate Penalty'!D939="H",0,'8. Wage Rate Penalty'!Q939*'1. General Input'!$D$10/52)</f>
        <v>0</v>
      </c>
      <c r="U939" s="271">
        <f t="shared" si="150"/>
        <v>0</v>
      </c>
      <c r="AC939" s="277">
        <f t="shared" si="147"/>
        <v>0</v>
      </c>
    </row>
    <row r="940" spans="1:29" hidden="1" x14ac:dyDescent="0.25">
      <c r="A940" s="265">
        <f t="shared" si="149"/>
        <v>924</v>
      </c>
      <c r="B940" s="501"/>
      <c r="C940" s="502"/>
      <c r="D940" s="502"/>
      <c r="E940" s="507"/>
      <c r="F940" s="504"/>
      <c r="G940" s="505"/>
      <c r="H940" s="506"/>
      <c r="I940" s="494">
        <f t="shared" si="155"/>
        <v>0</v>
      </c>
      <c r="J940" s="335">
        <f t="shared" si="156"/>
        <v>0</v>
      </c>
      <c r="K940" s="507"/>
      <c r="L940" s="507"/>
      <c r="M940" s="337">
        <f t="shared" si="148"/>
        <v>0</v>
      </c>
      <c r="N940" s="507"/>
      <c r="O940" s="338">
        <f t="shared" si="151"/>
        <v>0</v>
      </c>
      <c r="P940" s="339">
        <f t="shared" si="152"/>
        <v>0</v>
      </c>
      <c r="Q940" s="339">
        <f t="shared" si="153"/>
        <v>0</v>
      </c>
      <c r="R940" s="340">
        <f t="shared" si="154"/>
        <v>0</v>
      </c>
      <c r="S940" s="296">
        <f>IF('8. Wage Rate Penalty'!D940="s",0,IF(J940="N/A; Not eligible, do not fill in remaining columns---&gt;",0,IF(O940="Yes",0,(Q940*R940*'1. General Input'!$D$10))))</f>
        <v>0</v>
      </c>
      <c r="T940" s="269">
        <f>IF('8. Wage Rate Penalty'!D940="H",0,'8. Wage Rate Penalty'!Q940*'1. General Input'!$D$10/52)</f>
        <v>0</v>
      </c>
      <c r="U940" s="271">
        <f t="shared" si="150"/>
        <v>0</v>
      </c>
      <c r="AC940" s="277">
        <f t="shared" si="147"/>
        <v>0</v>
      </c>
    </row>
    <row r="941" spans="1:29" hidden="1" x14ac:dyDescent="0.25">
      <c r="A941" s="265">
        <f t="shared" si="149"/>
        <v>925</v>
      </c>
      <c r="B941" s="501"/>
      <c r="C941" s="502"/>
      <c r="D941" s="502"/>
      <c r="E941" s="507"/>
      <c r="F941" s="504"/>
      <c r="G941" s="505"/>
      <c r="H941" s="506"/>
      <c r="I941" s="494">
        <f t="shared" si="155"/>
        <v>0</v>
      </c>
      <c r="J941" s="335">
        <f t="shared" si="156"/>
        <v>0</v>
      </c>
      <c r="K941" s="507"/>
      <c r="L941" s="507"/>
      <c r="M941" s="337">
        <f t="shared" si="148"/>
        <v>0</v>
      </c>
      <c r="N941" s="507"/>
      <c r="O941" s="338">
        <f t="shared" si="151"/>
        <v>0</v>
      </c>
      <c r="P941" s="339">
        <f t="shared" si="152"/>
        <v>0</v>
      </c>
      <c r="Q941" s="339">
        <f t="shared" si="153"/>
        <v>0</v>
      </c>
      <c r="R941" s="340">
        <f t="shared" si="154"/>
        <v>0</v>
      </c>
      <c r="S941" s="296">
        <f>IF('8. Wage Rate Penalty'!D941="s",0,IF(J941="N/A; Not eligible, do not fill in remaining columns---&gt;",0,IF(O941="Yes",0,(Q941*R941*'1. General Input'!$D$10))))</f>
        <v>0</v>
      </c>
      <c r="T941" s="269">
        <f>IF('8. Wage Rate Penalty'!D941="H",0,'8. Wage Rate Penalty'!Q941*'1. General Input'!$D$10/52)</f>
        <v>0</v>
      </c>
      <c r="U941" s="271">
        <f t="shared" si="150"/>
        <v>0</v>
      </c>
      <c r="AC941" s="277">
        <f t="shared" si="147"/>
        <v>0</v>
      </c>
    </row>
    <row r="942" spans="1:29" hidden="1" x14ac:dyDescent="0.25">
      <c r="A942" s="265">
        <f t="shared" si="149"/>
        <v>926</v>
      </c>
      <c r="B942" s="501"/>
      <c r="C942" s="502"/>
      <c r="D942" s="502"/>
      <c r="E942" s="507"/>
      <c r="F942" s="504"/>
      <c r="G942" s="505"/>
      <c r="H942" s="506"/>
      <c r="I942" s="494">
        <f t="shared" si="155"/>
        <v>0</v>
      </c>
      <c r="J942" s="335">
        <f t="shared" si="156"/>
        <v>0</v>
      </c>
      <c r="K942" s="507"/>
      <c r="L942" s="507"/>
      <c r="M942" s="337">
        <f t="shared" si="148"/>
        <v>0</v>
      </c>
      <c r="N942" s="507"/>
      <c r="O942" s="338">
        <f t="shared" si="151"/>
        <v>0</v>
      </c>
      <c r="P942" s="339">
        <f t="shared" si="152"/>
        <v>0</v>
      </c>
      <c r="Q942" s="339">
        <f t="shared" si="153"/>
        <v>0</v>
      </c>
      <c r="R942" s="340">
        <f t="shared" si="154"/>
        <v>0</v>
      </c>
      <c r="S942" s="296">
        <f>IF('8. Wage Rate Penalty'!D942="s",0,IF(J942="N/A; Not eligible, do not fill in remaining columns---&gt;",0,IF(O942="Yes",0,(Q942*R942*'1. General Input'!$D$10))))</f>
        <v>0</v>
      </c>
      <c r="T942" s="269">
        <f>IF('8. Wage Rate Penalty'!D942="H",0,'8. Wage Rate Penalty'!Q942*'1. General Input'!$D$10/52)</f>
        <v>0</v>
      </c>
      <c r="U942" s="271">
        <f t="shared" si="150"/>
        <v>0</v>
      </c>
      <c r="AC942" s="277">
        <f t="shared" si="147"/>
        <v>0</v>
      </c>
    </row>
    <row r="943" spans="1:29" hidden="1" x14ac:dyDescent="0.25">
      <c r="A943" s="265">
        <f t="shared" si="149"/>
        <v>927</v>
      </c>
      <c r="B943" s="501"/>
      <c r="C943" s="502"/>
      <c r="D943" s="502"/>
      <c r="E943" s="507"/>
      <c r="F943" s="504"/>
      <c r="G943" s="505"/>
      <c r="H943" s="506"/>
      <c r="I943" s="494">
        <f t="shared" si="155"/>
        <v>0</v>
      </c>
      <c r="J943" s="335">
        <f t="shared" si="156"/>
        <v>0</v>
      </c>
      <c r="K943" s="507"/>
      <c r="L943" s="507"/>
      <c r="M943" s="337">
        <f t="shared" si="148"/>
        <v>0</v>
      </c>
      <c r="N943" s="507"/>
      <c r="O943" s="338">
        <f t="shared" si="151"/>
        <v>0</v>
      </c>
      <c r="P943" s="339">
        <f t="shared" si="152"/>
        <v>0</v>
      </c>
      <c r="Q943" s="339">
        <f t="shared" si="153"/>
        <v>0</v>
      </c>
      <c r="R943" s="340">
        <f t="shared" si="154"/>
        <v>0</v>
      </c>
      <c r="S943" s="296">
        <f>IF('8. Wage Rate Penalty'!D943="s",0,IF(J943="N/A; Not eligible, do not fill in remaining columns---&gt;",0,IF(O943="Yes",0,(Q943*R943*'1. General Input'!$D$10))))</f>
        <v>0</v>
      </c>
      <c r="T943" s="269">
        <f>IF('8. Wage Rate Penalty'!D943="H",0,'8. Wage Rate Penalty'!Q943*'1. General Input'!$D$10/52)</f>
        <v>0</v>
      </c>
      <c r="U943" s="271">
        <f t="shared" si="150"/>
        <v>0</v>
      </c>
      <c r="AC943" s="277">
        <f t="shared" si="147"/>
        <v>0</v>
      </c>
    </row>
    <row r="944" spans="1:29" hidden="1" x14ac:dyDescent="0.25">
      <c r="A944" s="265">
        <f t="shared" si="149"/>
        <v>928</v>
      </c>
      <c r="B944" s="501"/>
      <c r="C944" s="502"/>
      <c r="D944" s="502"/>
      <c r="E944" s="507"/>
      <c r="F944" s="504"/>
      <c r="G944" s="505"/>
      <c r="H944" s="506"/>
      <c r="I944" s="494">
        <f t="shared" si="155"/>
        <v>0</v>
      </c>
      <c r="J944" s="335">
        <f t="shared" si="156"/>
        <v>0</v>
      </c>
      <c r="K944" s="507"/>
      <c r="L944" s="507"/>
      <c r="M944" s="337">
        <f t="shared" si="148"/>
        <v>0</v>
      </c>
      <c r="N944" s="507"/>
      <c r="O944" s="338">
        <f t="shared" si="151"/>
        <v>0</v>
      </c>
      <c r="P944" s="339">
        <f t="shared" si="152"/>
        <v>0</v>
      </c>
      <c r="Q944" s="339">
        <f t="shared" si="153"/>
        <v>0</v>
      </c>
      <c r="R944" s="340">
        <f t="shared" si="154"/>
        <v>0</v>
      </c>
      <c r="S944" s="296">
        <f>IF('8. Wage Rate Penalty'!D944="s",0,IF(J944="N/A; Not eligible, do not fill in remaining columns---&gt;",0,IF(O944="Yes",0,(Q944*R944*'1. General Input'!$D$10))))</f>
        <v>0</v>
      </c>
      <c r="T944" s="269">
        <f>IF('8. Wage Rate Penalty'!D944="H",0,'8. Wage Rate Penalty'!Q944*'1. General Input'!$D$10/52)</f>
        <v>0</v>
      </c>
      <c r="U944" s="271">
        <f t="shared" si="150"/>
        <v>0</v>
      </c>
      <c r="AC944" s="277">
        <f t="shared" si="147"/>
        <v>0</v>
      </c>
    </row>
    <row r="945" spans="1:29" hidden="1" x14ac:dyDescent="0.25">
      <c r="A945" s="265">
        <f t="shared" si="149"/>
        <v>929</v>
      </c>
      <c r="B945" s="501"/>
      <c r="C945" s="502"/>
      <c r="D945" s="502"/>
      <c r="E945" s="507"/>
      <c r="F945" s="504"/>
      <c r="G945" s="505"/>
      <c r="H945" s="506"/>
      <c r="I945" s="494">
        <f t="shared" si="155"/>
        <v>0</v>
      </c>
      <c r="J945" s="335">
        <f t="shared" si="156"/>
        <v>0</v>
      </c>
      <c r="K945" s="507"/>
      <c r="L945" s="507"/>
      <c r="M945" s="337">
        <f t="shared" si="148"/>
        <v>0</v>
      </c>
      <c r="N945" s="507"/>
      <c r="O945" s="338">
        <f t="shared" si="151"/>
        <v>0</v>
      </c>
      <c r="P945" s="339">
        <f t="shared" si="152"/>
        <v>0</v>
      </c>
      <c r="Q945" s="339">
        <f t="shared" si="153"/>
        <v>0</v>
      </c>
      <c r="R945" s="340">
        <f t="shared" si="154"/>
        <v>0</v>
      </c>
      <c r="S945" s="296">
        <f>IF('8. Wage Rate Penalty'!D945="s",0,IF(J945="N/A; Not eligible, do not fill in remaining columns---&gt;",0,IF(O945="Yes",0,(Q945*R945*'1. General Input'!$D$10))))</f>
        <v>0</v>
      </c>
      <c r="T945" s="269">
        <f>IF('8. Wage Rate Penalty'!D945="H",0,'8. Wage Rate Penalty'!Q945*'1. General Input'!$D$10/52)</f>
        <v>0</v>
      </c>
      <c r="U945" s="271">
        <f t="shared" si="150"/>
        <v>0</v>
      </c>
      <c r="AC945" s="277">
        <f t="shared" si="147"/>
        <v>0</v>
      </c>
    </row>
    <row r="946" spans="1:29" hidden="1" x14ac:dyDescent="0.25">
      <c r="A946" s="265">
        <f t="shared" si="149"/>
        <v>930</v>
      </c>
      <c r="B946" s="501"/>
      <c r="C946" s="502"/>
      <c r="D946" s="502"/>
      <c r="E946" s="507"/>
      <c r="F946" s="504"/>
      <c r="G946" s="505"/>
      <c r="H946" s="506"/>
      <c r="I946" s="494">
        <f t="shared" si="155"/>
        <v>0</v>
      </c>
      <c r="J946" s="335">
        <f t="shared" si="156"/>
        <v>0</v>
      </c>
      <c r="K946" s="507"/>
      <c r="L946" s="507"/>
      <c r="M946" s="337">
        <f t="shared" si="148"/>
        <v>0</v>
      </c>
      <c r="N946" s="507"/>
      <c r="O946" s="338">
        <f t="shared" si="151"/>
        <v>0</v>
      </c>
      <c r="P946" s="339">
        <f t="shared" si="152"/>
        <v>0</v>
      </c>
      <c r="Q946" s="339">
        <f t="shared" si="153"/>
        <v>0</v>
      </c>
      <c r="R946" s="340">
        <f t="shared" si="154"/>
        <v>0</v>
      </c>
      <c r="S946" s="296">
        <f>IF('8. Wage Rate Penalty'!D946="s",0,IF(J946="N/A; Not eligible, do not fill in remaining columns---&gt;",0,IF(O946="Yes",0,(Q946*R946*'1. General Input'!$D$10))))</f>
        <v>0</v>
      </c>
      <c r="T946" s="269">
        <f>IF('8. Wage Rate Penalty'!D946="H",0,'8. Wage Rate Penalty'!Q946*'1. General Input'!$D$10/52)</f>
        <v>0</v>
      </c>
      <c r="U946" s="271">
        <f t="shared" si="150"/>
        <v>0</v>
      </c>
      <c r="AC946" s="277">
        <f t="shared" si="147"/>
        <v>0</v>
      </c>
    </row>
    <row r="947" spans="1:29" hidden="1" x14ac:dyDescent="0.25">
      <c r="A947" s="265">
        <f t="shared" si="149"/>
        <v>931</v>
      </c>
      <c r="B947" s="501"/>
      <c r="C947" s="502"/>
      <c r="D947" s="502"/>
      <c r="E947" s="507"/>
      <c r="F947" s="504"/>
      <c r="G947" s="505"/>
      <c r="H947" s="506"/>
      <c r="I947" s="494">
        <f t="shared" si="155"/>
        <v>0</v>
      </c>
      <c r="J947" s="335">
        <f t="shared" si="156"/>
        <v>0</v>
      </c>
      <c r="K947" s="507"/>
      <c r="L947" s="507"/>
      <c r="M947" s="337">
        <f t="shared" si="148"/>
        <v>0</v>
      </c>
      <c r="N947" s="507"/>
      <c r="O947" s="338">
        <f t="shared" si="151"/>
        <v>0</v>
      </c>
      <c r="P947" s="339">
        <f t="shared" si="152"/>
        <v>0</v>
      </c>
      <c r="Q947" s="339">
        <f t="shared" si="153"/>
        <v>0</v>
      </c>
      <c r="R947" s="340">
        <f t="shared" si="154"/>
        <v>0</v>
      </c>
      <c r="S947" s="296">
        <f>IF('8. Wage Rate Penalty'!D947="s",0,IF(J947="N/A; Not eligible, do not fill in remaining columns---&gt;",0,IF(O947="Yes",0,(Q947*R947*'1. General Input'!$D$10))))</f>
        <v>0</v>
      </c>
      <c r="T947" s="269">
        <f>IF('8. Wage Rate Penalty'!D947="H",0,'8. Wage Rate Penalty'!Q947*'1. General Input'!$D$10/52)</f>
        <v>0</v>
      </c>
      <c r="U947" s="271">
        <f t="shared" si="150"/>
        <v>0</v>
      </c>
      <c r="AC947" s="277">
        <f t="shared" si="147"/>
        <v>0</v>
      </c>
    </row>
    <row r="948" spans="1:29" hidden="1" x14ac:dyDescent="0.25">
      <c r="A948" s="265">
        <f t="shared" si="149"/>
        <v>932</v>
      </c>
      <c r="B948" s="501"/>
      <c r="C948" s="502"/>
      <c r="D948" s="502"/>
      <c r="E948" s="507"/>
      <c r="F948" s="504"/>
      <c r="G948" s="505"/>
      <c r="H948" s="506"/>
      <c r="I948" s="494">
        <f t="shared" si="155"/>
        <v>0</v>
      </c>
      <c r="J948" s="335">
        <f t="shared" si="156"/>
        <v>0</v>
      </c>
      <c r="K948" s="507"/>
      <c r="L948" s="507"/>
      <c r="M948" s="337">
        <f t="shared" si="148"/>
        <v>0</v>
      </c>
      <c r="N948" s="507"/>
      <c r="O948" s="338">
        <f t="shared" si="151"/>
        <v>0</v>
      </c>
      <c r="P948" s="339">
        <f t="shared" si="152"/>
        <v>0</v>
      </c>
      <c r="Q948" s="339">
        <f t="shared" si="153"/>
        <v>0</v>
      </c>
      <c r="R948" s="340">
        <f t="shared" si="154"/>
        <v>0</v>
      </c>
      <c r="S948" s="296">
        <f>IF('8. Wage Rate Penalty'!D948="s",0,IF(J948="N/A; Not eligible, do not fill in remaining columns---&gt;",0,IF(O948="Yes",0,(Q948*R948*'1. General Input'!$D$10))))</f>
        <v>0</v>
      </c>
      <c r="T948" s="269">
        <f>IF('8. Wage Rate Penalty'!D948="H",0,'8. Wage Rate Penalty'!Q948*'1. General Input'!$D$10/52)</f>
        <v>0</v>
      </c>
      <c r="U948" s="271">
        <f t="shared" si="150"/>
        <v>0</v>
      </c>
      <c r="AC948" s="277">
        <f t="shared" si="147"/>
        <v>0</v>
      </c>
    </row>
    <row r="949" spans="1:29" hidden="1" x14ac:dyDescent="0.25">
      <c r="A949" s="265">
        <f t="shared" si="149"/>
        <v>933</v>
      </c>
      <c r="B949" s="501"/>
      <c r="C949" s="502"/>
      <c r="D949" s="502"/>
      <c r="E949" s="507"/>
      <c r="F949" s="504"/>
      <c r="G949" s="505"/>
      <c r="H949" s="506"/>
      <c r="I949" s="494">
        <f t="shared" si="155"/>
        <v>0</v>
      </c>
      <c r="J949" s="335">
        <f t="shared" si="156"/>
        <v>0</v>
      </c>
      <c r="K949" s="507"/>
      <c r="L949" s="507"/>
      <c r="M949" s="337">
        <f t="shared" si="148"/>
        <v>0</v>
      </c>
      <c r="N949" s="507"/>
      <c r="O949" s="338">
        <f t="shared" si="151"/>
        <v>0</v>
      </c>
      <c r="P949" s="339">
        <f t="shared" si="152"/>
        <v>0</v>
      </c>
      <c r="Q949" s="339">
        <f t="shared" si="153"/>
        <v>0</v>
      </c>
      <c r="R949" s="340">
        <f t="shared" si="154"/>
        <v>0</v>
      </c>
      <c r="S949" s="296">
        <f>IF('8. Wage Rate Penalty'!D949="s",0,IF(J949="N/A; Not eligible, do not fill in remaining columns---&gt;",0,IF(O949="Yes",0,(Q949*R949*'1. General Input'!$D$10))))</f>
        <v>0</v>
      </c>
      <c r="T949" s="269">
        <f>IF('8. Wage Rate Penalty'!D949="H",0,'8. Wage Rate Penalty'!Q949*'1. General Input'!$D$10/52)</f>
        <v>0</v>
      </c>
      <c r="U949" s="271">
        <f t="shared" si="150"/>
        <v>0</v>
      </c>
      <c r="AC949" s="277">
        <f t="shared" si="147"/>
        <v>0</v>
      </c>
    </row>
    <row r="950" spans="1:29" hidden="1" x14ac:dyDescent="0.25">
      <c r="A950" s="265">
        <f t="shared" si="149"/>
        <v>934</v>
      </c>
      <c r="B950" s="501"/>
      <c r="C950" s="502"/>
      <c r="D950" s="502"/>
      <c r="E950" s="507"/>
      <c r="F950" s="504"/>
      <c r="G950" s="505"/>
      <c r="H950" s="506"/>
      <c r="I950" s="494">
        <f t="shared" si="155"/>
        <v>0</v>
      </c>
      <c r="J950" s="335">
        <f t="shared" si="156"/>
        <v>0</v>
      </c>
      <c r="K950" s="507"/>
      <c r="L950" s="507"/>
      <c r="M950" s="337">
        <f t="shared" si="148"/>
        <v>0</v>
      </c>
      <c r="N950" s="507"/>
      <c r="O950" s="338">
        <f t="shared" si="151"/>
        <v>0</v>
      </c>
      <c r="P950" s="339">
        <f t="shared" si="152"/>
        <v>0</v>
      </c>
      <c r="Q950" s="339">
        <f t="shared" si="153"/>
        <v>0</v>
      </c>
      <c r="R950" s="340">
        <f t="shared" si="154"/>
        <v>0</v>
      </c>
      <c r="S950" s="296">
        <f>IF('8. Wage Rate Penalty'!D950="s",0,IF(J950="N/A; Not eligible, do not fill in remaining columns---&gt;",0,IF(O950="Yes",0,(Q950*R950*'1. General Input'!$D$10))))</f>
        <v>0</v>
      </c>
      <c r="T950" s="269">
        <f>IF('8. Wage Rate Penalty'!D950="H",0,'8. Wage Rate Penalty'!Q950*'1. General Input'!$D$10/52)</f>
        <v>0</v>
      </c>
      <c r="U950" s="271">
        <f t="shared" si="150"/>
        <v>0</v>
      </c>
      <c r="AC950" s="277">
        <f t="shared" si="147"/>
        <v>0</v>
      </c>
    </row>
    <row r="951" spans="1:29" hidden="1" x14ac:dyDescent="0.25">
      <c r="A951" s="265">
        <f t="shared" si="149"/>
        <v>935</v>
      </c>
      <c r="B951" s="501"/>
      <c r="C951" s="502"/>
      <c r="D951" s="502"/>
      <c r="E951" s="507"/>
      <c r="F951" s="504"/>
      <c r="G951" s="505"/>
      <c r="H951" s="506"/>
      <c r="I951" s="494">
        <f t="shared" si="155"/>
        <v>0</v>
      </c>
      <c r="J951" s="335">
        <f t="shared" si="156"/>
        <v>0</v>
      </c>
      <c r="K951" s="507"/>
      <c r="L951" s="507"/>
      <c r="M951" s="337">
        <f t="shared" si="148"/>
        <v>0</v>
      </c>
      <c r="N951" s="507"/>
      <c r="O951" s="338">
        <f t="shared" si="151"/>
        <v>0</v>
      </c>
      <c r="P951" s="339">
        <f t="shared" si="152"/>
        <v>0</v>
      </c>
      <c r="Q951" s="339">
        <f t="shared" si="153"/>
        <v>0</v>
      </c>
      <c r="R951" s="340">
        <f t="shared" si="154"/>
        <v>0</v>
      </c>
      <c r="S951" s="296">
        <f>IF('8. Wage Rate Penalty'!D951="s",0,IF(J951="N/A; Not eligible, do not fill in remaining columns---&gt;",0,IF(O951="Yes",0,(Q951*R951*'1. General Input'!$D$10))))</f>
        <v>0</v>
      </c>
      <c r="T951" s="269">
        <f>IF('8. Wage Rate Penalty'!D951="H",0,'8. Wage Rate Penalty'!Q951*'1. General Input'!$D$10/52)</f>
        <v>0</v>
      </c>
      <c r="U951" s="271">
        <f t="shared" si="150"/>
        <v>0</v>
      </c>
      <c r="AC951" s="277">
        <f t="shared" si="147"/>
        <v>0</v>
      </c>
    </row>
    <row r="952" spans="1:29" hidden="1" x14ac:dyDescent="0.25">
      <c r="A952" s="265">
        <f t="shared" si="149"/>
        <v>936</v>
      </c>
      <c r="B952" s="501"/>
      <c r="C952" s="502"/>
      <c r="D952" s="502"/>
      <c r="E952" s="507"/>
      <c r="F952" s="504"/>
      <c r="G952" s="505"/>
      <c r="H952" s="506"/>
      <c r="I952" s="494">
        <f t="shared" si="155"/>
        <v>0</v>
      </c>
      <c r="J952" s="335">
        <f t="shared" si="156"/>
        <v>0</v>
      </c>
      <c r="K952" s="507"/>
      <c r="L952" s="507"/>
      <c r="M952" s="337">
        <f t="shared" si="148"/>
        <v>0</v>
      </c>
      <c r="N952" s="507"/>
      <c r="O952" s="338">
        <f t="shared" si="151"/>
        <v>0</v>
      </c>
      <c r="P952" s="339">
        <f t="shared" si="152"/>
        <v>0</v>
      </c>
      <c r="Q952" s="339">
        <f t="shared" si="153"/>
        <v>0</v>
      </c>
      <c r="R952" s="340">
        <f t="shared" si="154"/>
        <v>0</v>
      </c>
      <c r="S952" s="296">
        <f>IF('8. Wage Rate Penalty'!D952="s",0,IF(J952="N/A; Not eligible, do not fill in remaining columns---&gt;",0,IF(O952="Yes",0,(Q952*R952*'1. General Input'!$D$10))))</f>
        <v>0</v>
      </c>
      <c r="T952" s="269">
        <f>IF('8. Wage Rate Penalty'!D952="H",0,'8. Wage Rate Penalty'!Q952*'1. General Input'!$D$10/52)</f>
        <v>0</v>
      </c>
      <c r="U952" s="271">
        <f t="shared" si="150"/>
        <v>0</v>
      </c>
      <c r="AC952" s="277">
        <f t="shared" si="147"/>
        <v>0</v>
      </c>
    </row>
    <row r="953" spans="1:29" hidden="1" x14ac:dyDescent="0.25">
      <c r="A953" s="265">
        <f t="shared" si="149"/>
        <v>937</v>
      </c>
      <c r="B953" s="501"/>
      <c r="C953" s="502"/>
      <c r="D953" s="502"/>
      <c r="E953" s="507"/>
      <c r="F953" s="504"/>
      <c r="G953" s="505"/>
      <c r="H953" s="506"/>
      <c r="I953" s="494">
        <f t="shared" si="155"/>
        <v>0</v>
      </c>
      <c r="J953" s="335">
        <f t="shared" si="156"/>
        <v>0</v>
      </c>
      <c r="K953" s="507"/>
      <c r="L953" s="507"/>
      <c r="M953" s="337">
        <f t="shared" si="148"/>
        <v>0</v>
      </c>
      <c r="N953" s="507"/>
      <c r="O953" s="338">
        <f t="shared" si="151"/>
        <v>0</v>
      </c>
      <c r="P953" s="339">
        <f t="shared" si="152"/>
        <v>0</v>
      </c>
      <c r="Q953" s="339">
        <f t="shared" si="153"/>
        <v>0</v>
      </c>
      <c r="R953" s="340">
        <f t="shared" si="154"/>
        <v>0</v>
      </c>
      <c r="S953" s="296">
        <f>IF('8. Wage Rate Penalty'!D953="s",0,IF(J953="N/A; Not eligible, do not fill in remaining columns---&gt;",0,IF(O953="Yes",0,(Q953*R953*'1. General Input'!$D$10))))</f>
        <v>0</v>
      </c>
      <c r="T953" s="269">
        <f>IF('8. Wage Rate Penalty'!D953="H",0,'8. Wage Rate Penalty'!Q953*'1. General Input'!$D$10/52)</f>
        <v>0</v>
      </c>
      <c r="U953" s="271">
        <f t="shared" si="150"/>
        <v>0</v>
      </c>
      <c r="AC953" s="277">
        <f t="shared" si="147"/>
        <v>0</v>
      </c>
    </row>
    <row r="954" spans="1:29" hidden="1" x14ac:dyDescent="0.25">
      <c r="A954" s="265">
        <f t="shared" si="149"/>
        <v>938</v>
      </c>
      <c r="B954" s="501"/>
      <c r="C954" s="502"/>
      <c r="D954" s="502"/>
      <c r="E954" s="507"/>
      <c r="F954" s="504"/>
      <c r="G954" s="505"/>
      <c r="H954" s="506"/>
      <c r="I954" s="494">
        <f t="shared" si="155"/>
        <v>0</v>
      </c>
      <c r="J954" s="335">
        <f t="shared" si="156"/>
        <v>0</v>
      </c>
      <c r="K954" s="507"/>
      <c r="L954" s="507"/>
      <c r="M954" s="337">
        <f t="shared" si="148"/>
        <v>0</v>
      </c>
      <c r="N954" s="507"/>
      <c r="O954" s="338">
        <f t="shared" si="151"/>
        <v>0</v>
      </c>
      <c r="P954" s="339">
        <f t="shared" si="152"/>
        <v>0</v>
      </c>
      <c r="Q954" s="339">
        <f t="shared" si="153"/>
        <v>0</v>
      </c>
      <c r="R954" s="340">
        <f t="shared" si="154"/>
        <v>0</v>
      </c>
      <c r="S954" s="296">
        <f>IF('8. Wage Rate Penalty'!D954="s",0,IF(J954="N/A; Not eligible, do not fill in remaining columns---&gt;",0,IF(O954="Yes",0,(Q954*R954*'1. General Input'!$D$10))))</f>
        <v>0</v>
      </c>
      <c r="T954" s="269">
        <f>IF('8. Wage Rate Penalty'!D954="H",0,'8. Wage Rate Penalty'!Q954*'1. General Input'!$D$10/52)</f>
        <v>0</v>
      </c>
      <c r="U954" s="271">
        <f t="shared" si="150"/>
        <v>0</v>
      </c>
      <c r="AC954" s="277">
        <f t="shared" si="147"/>
        <v>0</v>
      </c>
    </row>
    <row r="955" spans="1:29" hidden="1" x14ac:dyDescent="0.25">
      <c r="A955" s="265">
        <f t="shared" si="149"/>
        <v>939</v>
      </c>
      <c r="B955" s="501"/>
      <c r="C955" s="502"/>
      <c r="D955" s="502"/>
      <c r="E955" s="507"/>
      <c r="F955" s="504"/>
      <c r="G955" s="505"/>
      <c r="H955" s="506"/>
      <c r="I955" s="494">
        <f t="shared" si="155"/>
        <v>0</v>
      </c>
      <c r="J955" s="335">
        <f t="shared" si="156"/>
        <v>0</v>
      </c>
      <c r="K955" s="507"/>
      <c r="L955" s="507"/>
      <c r="M955" s="337">
        <f t="shared" si="148"/>
        <v>0</v>
      </c>
      <c r="N955" s="507"/>
      <c r="O955" s="338">
        <f t="shared" si="151"/>
        <v>0</v>
      </c>
      <c r="P955" s="339">
        <f t="shared" si="152"/>
        <v>0</v>
      </c>
      <c r="Q955" s="339">
        <f t="shared" si="153"/>
        <v>0</v>
      </c>
      <c r="R955" s="340">
        <f t="shared" si="154"/>
        <v>0</v>
      </c>
      <c r="S955" s="296">
        <f>IF('8. Wage Rate Penalty'!D955="s",0,IF(J955="N/A; Not eligible, do not fill in remaining columns---&gt;",0,IF(O955="Yes",0,(Q955*R955*'1. General Input'!$D$10))))</f>
        <v>0</v>
      </c>
      <c r="T955" s="269">
        <f>IF('8. Wage Rate Penalty'!D955="H",0,'8. Wage Rate Penalty'!Q955*'1. General Input'!$D$10/52)</f>
        <v>0</v>
      </c>
      <c r="U955" s="271">
        <f t="shared" si="150"/>
        <v>0</v>
      </c>
      <c r="AC955" s="277">
        <f t="shared" si="147"/>
        <v>0</v>
      </c>
    </row>
    <row r="956" spans="1:29" hidden="1" x14ac:dyDescent="0.25">
      <c r="A956" s="265">
        <f t="shared" si="149"/>
        <v>940</v>
      </c>
      <c r="B956" s="501"/>
      <c r="C956" s="502"/>
      <c r="D956" s="502"/>
      <c r="E956" s="507"/>
      <c r="F956" s="504"/>
      <c r="G956" s="505"/>
      <c r="H956" s="506"/>
      <c r="I956" s="494">
        <f t="shared" si="155"/>
        <v>0</v>
      </c>
      <c r="J956" s="335">
        <f t="shared" si="156"/>
        <v>0</v>
      </c>
      <c r="K956" s="507"/>
      <c r="L956" s="507"/>
      <c r="M956" s="337">
        <f t="shared" si="148"/>
        <v>0</v>
      </c>
      <c r="N956" s="507"/>
      <c r="O956" s="338">
        <f t="shared" si="151"/>
        <v>0</v>
      </c>
      <c r="P956" s="339">
        <f t="shared" si="152"/>
        <v>0</v>
      </c>
      <c r="Q956" s="339">
        <f t="shared" si="153"/>
        <v>0</v>
      </c>
      <c r="R956" s="340">
        <f t="shared" si="154"/>
        <v>0</v>
      </c>
      <c r="S956" s="296">
        <f>IF('8. Wage Rate Penalty'!D956="s",0,IF(J956="N/A; Not eligible, do not fill in remaining columns---&gt;",0,IF(O956="Yes",0,(Q956*R956*'1. General Input'!$D$10))))</f>
        <v>0</v>
      </c>
      <c r="T956" s="269">
        <f>IF('8. Wage Rate Penalty'!D956="H",0,'8. Wage Rate Penalty'!Q956*'1. General Input'!$D$10/52)</f>
        <v>0</v>
      </c>
      <c r="U956" s="271">
        <f t="shared" si="150"/>
        <v>0</v>
      </c>
      <c r="AC956" s="277">
        <f t="shared" si="147"/>
        <v>0</v>
      </c>
    </row>
    <row r="957" spans="1:29" hidden="1" x14ac:dyDescent="0.25">
      <c r="A957" s="265">
        <f t="shared" si="149"/>
        <v>941</v>
      </c>
      <c r="B957" s="501"/>
      <c r="C957" s="502"/>
      <c r="D957" s="502"/>
      <c r="E957" s="507"/>
      <c r="F957" s="504"/>
      <c r="G957" s="505"/>
      <c r="H957" s="506"/>
      <c r="I957" s="494">
        <f t="shared" si="155"/>
        <v>0</v>
      </c>
      <c r="J957" s="335">
        <f t="shared" si="156"/>
        <v>0</v>
      </c>
      <c r="K957" s="507"/>
      <c r="L957" s="507"/>
      <c r="M957" s="337">
        <f t="shared" si="148"/>
        <v>0</v>
      </c>
      <c r="N957" s="507"/>
      <c r="O957" s="338">
        <f t="shared" si="151"/>
        <v>0</v>
      </c>
      <c r="P957" s="339">
        <f t="shared" si="152"/>
        <v>0</v>
      </c>
      <c r="Q957" s="339">
        <f t="shared" si="153"/>
        <v>0</v>
      </c>
      <c r="R957" s="340">
        <f t="shared" si="154"/>
        <v>0</v>
      </c>
      <c r="S957" s="296">
        <f>IF('8. Wage Rate Penalty'!D957="s",0,IF(J957="N/A; Not eligible, do not fill in remaining columns---&gt;",0,IF(O957="Yes",0,(Q957*R957*'1. General Input'!$D$10))))</f>
        <v>0</v>
      </c>
      <c r="T957" s="269">
        <f>IF('8. Wage Rate Penalty'!D957="H",0,'8. Wage Rate Penalty'!Q957*'1. General Input'!$D$10/52)</f>
        <v>0</v>
      </c>
      <c r="U957" s="271">
        <f t="shared" si="150"/>
        <v>0</v>
      </c>
      <c r="AC957" s="277">
        <f t="shared" si="147"/>
        <v>0</v>
      </c>
    </row>
    <row r="958" spans="1:29" hidden="1" x14ac:dyDescent="0.25">
      <c r="A958" s="265">
        <f t="shared" si="149"/>
        <v>942</v>
      </c>
      <c r="B958" s="501"/>
      <c r="C958" s="502"/>
      <c r="D958" s="502"/>
      <c r="E958" s="507"/>
      <c r="F958" s="504"/>
      <c r="G958" s="505"/>
      <c r="H958" s="506"/>
      <c r="I958" s="494">
        <f t="shared" si="155"/>
        <v>0</v>
      </c>
      <c r="J958" s="335">
        <f t="shared" si="156"/>
        <v>0</v>
      </c>
      <c r="K958" s="507"/>
      <c r="L958" s="507"/>
      <c r="M958" s="337">
        <f t="shared" si="148"/>
        <v>0</v>
      </c>
      <c r="N958" s="507"/>
      <c r="O958" s="338">
        <f t="shared" si="151"/>
        <v>0</v>
      </c>
      <c r="P958" s="339">
        <f t="shared" si="152"/>
        <v>0</v>
      </c>
      <c r="Q958" s="339">
        <f t="shared" si="153"/>
        <v>0</v>
      </c>
      <c r="R958" s="340">
        <f t="shared" si="154"/>
        <v>0</v>
      </c>
      <c r="S958" s="296">
        <f>IF('8. Wage Rate Penalty'!D958="s",0,IF(J958="N/A; Not eligible, do not fill in remaining columns---&gt;",0,IF(O958="Yes",0,(Q958*R958*'1. General Input'!$D$10))))</f>
        <v>0</v>
      </c>
      <c r="T958" s="269">
        <f>IF('8. Wage Rate Penalty'!D958="H",0,'8. Wage Rate Penalty'!Q958*'1. General Input'!$D$10/52)</f>
        <v>0</v>
      </c>
      <c r="U958" s="271">
        <f t="shared" si="150"/>
        <v>0</v>
      </c>
      <c r="AC958" s="277">
        <f t="shared" si="147"/>
        <v>0</v>
      </c>
    </row>
    <row r="959" spans="1:29" hidden="1" x14ac:dyDescent="0.25">
      <c r="A959" s="265">
        <f t="shared" si="149"/>
        <v>943</v>
      </c>
      <c r="B959" s="501"/>
      <c r="C959" s="502"/>
      <c r="D959" s="502"/>
      <c r="E959" s="507"/>
      <c r="F959" s="504"/>
      <c r="G959" s="505"/>
      <c r="H959" s="506"/>
      <c r="I959" s="494">
        <f t="shared" si="155"/>
        <v>0</v>
      </c>
      <c r="J959" s="335">
        <f t="shared" si="156"/>
        <v>0</v>
      </c>
      <c r="K959" s="507"/>
      <c r="L959" s="507"/>
      <c r="M959" s="337">
        <f t="shared" si="148"/>
        <v>0</v>
      </c>
      <c r="N959" s="507"/>
      <c r="O959" s="338">
        <f t="shared" si="151"/>
        <v>0</v>
      </c>
      <c r="P959" s="339">
        <f t="shared" si="152"/>
        <v>0</v>
      </c>
      <c r="Q959" s="339">
        <f t="shared" si="153"/>
        <v>0</v>
      </c>
      <c r="R959" s="340">
        <f t="shared" si="154"/>
        <v>0</v>
      </c>
      <c r="S959" s="296">
        <f>IF('8. Wage Rate Penalty'!D959="s",0,IF(J959="N/A; Not eligible, do not fill in remaining columns---&gt;",0,IF(O959="Yes",0,(Q959*R959*'1. General Input'!$D$10))))</f>
        <v>0</v>
      </c>
      <c r="T959" s="269">
        <f>IF('8. Wage Rate Penalty'!D959="H",0,'8. Wage Rate Penalty'!Q959*'1. General Input'!$D$10/52)</f>
        <v>0</v>
      </c>
      <c r="U959" s="271">
        <f t="shared" si="150"/>
        <v>0</v>
      </c>
      <c r="AC959" s="277">
        <f t="shared" si="147"/>
        <v>0</v>
      </c>
    </row>
    <row r="960" spans="1:29" hidden="1" x14ac:dyDescent="0.25">
      <c r="A960" s="265">
        <f t="shared" si="149"/>
        <v>944</v>
      </c>
      <c r="B960" s="501"/>
      <c r="C960" s="502"/>
      <c r="D960" s="502"/>
      <c r="E960" s="507"/>
      <c r="F960" s="504"/>
      <c r="G960" s="505"/>
      <c r="H960" s="506"/>
      <c r="I960" s="494">
        <f t="shared" si="155"/>
        <v>0</v>
      </c>
      <c r="J960" s="335">
        <f t="shared" si="156"/>
        <v>0</v>
      </c>
      <c r="K960" s="507"/>
      <c r="L960" s="507"/>
      <c r="M960" s="337">
        <f t="shared" si="148"/>
        <v>0</v>
      </c>
      <c r="N960" s="507"/>
      <c r="O960" s="338">
        <f t="shared" si="151"/>
        <v>0</v>
      </c>
      <c r="P960" s="339">
        <f t="shared" si="152"/>
        <v>0</v>
      </c>
      <c r="Q960" s="339">
        <f t="shared" si="153"/>
        <v>0</v>
      </c>
      <c r="R960" s="340">
        <f t="shared" si="154"/>
        <v>0</v>
      </c>
      <c r="S960" s="296">
        <f>IF('8. Wage Rate Penalty'!D960="s",0,IF(J960="N/A; Not eligible, do not fill in remaining columns---&gt;",0,IF(O960="Yes",0,(Q960*R960*'1. General Input'!$D$10))))</f>
        <v>0</v>
      </c>
      <c r="T960" s="269">
        <f>IF('8. Wage Rate Penalty'!D960="H",0,'8. Wage Rate Penalty'!Q960*'1. General Input'!$D$10/52)</f>
        <v>0</v>
      </c>
      <c r="U960" s="271">
        <f t="shared" si="150"/>
        <v>0</v>
      </c>
      <c r="AC960" s="277">
        <f t="shared" si="147"/>
        <v>0</v>
      </c>
    </row>
    <row r="961" spans="1:29" hidden="1" x14ac:dyDescent="0.25">
      <c r="A961" s="265">
        <f t="shared" si="149"/>
        <v>945</v>
      </c>
      <c r="B961" s="501"/>
      <c r="C961" s="502"/>
      <c r="D961" s="502"/>
      <c r="E961" s="507"/>
      <c r="F961" s="504"/>
      <c r="G961" s="505"/>
      <c r="H961" s="506"/>
      <c r="I961" s="494">
        <f t="shared" si="155"/>
        <v>0</v>
      </c>
      <c r="J961" s="335">
        <f t="shared" si="156"/>
        <v>0</v>
      </c>
      <c r="K961" s="507"/>
      <c r="L961" s="507"/>
      <c r="M961" s="337">
        <f t="shared" si="148"/>
        <v>0</v>
      </c>
      <c r="N961" s="507"/>
      <c r="O961" s="338">
        <f t="shared" si="151"/>
        <v>0</v>
      </c>
      <c r="P961" s="339">
        <f t="shared" si="152"/>
        <v>0</v>
      </c>
      <c r="Q961" s="339">
        <f t="shared" si="153"/>
        <v>0</v>
      </c>
      <c r="R961" s="340">
        <f t="shared" si="154"/>
        <v>0</v>
      </c>
      <c r="S961" s="296">
        <f>IF('8. Wage Rate Penalty'!D961="s",0,IF(J961="N/A; Not eligible, do not fill in remaining columns---&gt;",0,IF(O961="Yes",0,(Q961*R961*'1. General Input'!$D$10))))</f>
        <v>0</v>
      </c>
      <c r="T961" s="269">
        <f>IF('8. Wage Rate Penalty'!D961="H",0,'8. Wage Rate Penalty'!Q961*'1. General Input'!$D$10/52)</f>
        <v>0</v>
      </c>
      <c r="U961" s="271">
        <f t="shared" si="150"/>
        <v>0</v>
      </c>
      <c r="AC961" s="277">
        <f t="shared" si="147"/>
        <v>0</v>
      </c>
    </row>
    <row r="962" spans="1:29" hidden="1" x14ac:dyDescent="0.25">
      <c r="A962" s="265">
        <f t="shared" si="149"/>
        <v>946</v>
      </c>
      <c r="B962" s="501"/>
      <c r="C962" s="502"/>
      <c r="D962" s="502"/>
      <c r="E962" s="507"/>
      <c r="F962" s="504"/>
      <c r="G962" s="505"/>
      <c r="H962" s="506"/>
      <c r="I962" s="494">
        <f t="shared" si="155"/>
        <v>0</v>
      </c>
      <c r="J962" s="335">
        <f t="shared" si="156"/>
        <v>0</v>
      </c>
      <c r="K962" s="507"/>
      <c r="L962" s="507"/>
      <c r="M962" s="337">
        <f t="shared" si="148"/>
        <v>0</v>
      </c>
      <c r="N962" s="507"/>
      <c r="O962" s="338">
        <f t="shared" si="151"/>
        <v>0</v>
      </c>
      <c r="P962" s="339">
        <f t="shared" si="152"/>
        <v>0</v>
      </c>
      <c r="Q962" s="339">
        <f t="shared" si="153"/>
        <v>0</v>
      </c>
      <c r="R962" s="340">
        <f t="shared" si="154"/>
        <v>0</v>
      </c>
      <c r="S962" s="296">
        <f>IF('8. Wage Rate Penalty'!D962="s",0,IF(J962="N/A; Not eligible, do not fill in remaining columns---&gt;",0,IF(O962="Yes",0,(Q962*R962*'1. General Input'!$D$10))))</f>
        <v>0</v>
      </c>
      <c r="T962" s="269">
        <f>IF('8. Wage Rate Penalty'!D962="H",0,'8. Wage Rate Penalty'!Q962*'1. General Input'!$D$10/52)</f>
        <v>0</v>
      </c>
      <c r="U962" s="271">
        <f t="shared" si="150"/>
        <v>0</v>
      </c>
      <c r="AC962" s="277">
        <f t="shared" si="147"/>
        <v>0</v>
      </c>
    </row>
    <row r="963" spans="1:29" hidden="1" x14ac:dyDescent="0.25">
      <c r="A963" s="265">
        <f t="shared" si="149"/>
        <v>947</v>
      </c>
      <c r="B963" s="501"/>
      <c r="C963" s="502"/>
      <c r="D963" s="502"/>
      <c r="E963" s="507"/>
      <c r="F963" s="504"/>
      <c r="G963" s="505"/>
      <c r="H963" s="506"/>
      <c r="I963" s="494">
        <f t="shared" si="155"/>
        <v>0</v>
      </c>
      <c r="J963" s="335">
        <f t="shared" si="156"/>
        <v>0</v>
      </c>
      <c r="K963" s="507"/>
      <c r="L963" s="507"/>
      <c r="M963" s="337">
        <f t="shared" si="148"/>
        <v>0</v>
      </c>
      <c r="N963" s="507"/>
      <c r="O963" s="338">
        <f t="shared" si="151"/>
        <v>0</v>
      </c>
      <c r="P963" s="339">
        <f t="shared" si="152"/>
        <v>0</v>
      </c>
      <c r="Q963" s="339">
        <f t="shared" si="153"/>
        <v>0</v>
      </c>
      <c r="R963" s="340">
        <f t="shared" si="154"/>
        <v>0</v>
      </c>
      <c r="S963" s="296">
        <f>IF('8. Wage Rate Penalty'!D963="s",0,IF(J963="N/A; Not eligible, do not fill in remaining columns---&gt;",0,IF(O963="Yes",0,(Q963*R963*'1. General Input'!$D$10))))</f>
        <v>0</v>
      </c>
      <c r="T963" s="269">
        <f>IF('8. Wage Rate Penalty'!D963="H",0,'8. Wage Rate Penalty'!Q963*'1. General Input'!$D$10/52)</f>
        <v>0</v>
      </c>
      <c r="U963" s="271">
        <f t="shared" si="150"/>
        <v>0</v>
      </c>
      <c r="AC963" s="277">
        <f t="shared" si="147"/>
        <v>0</v>
      </c>
    </row>
    <row r="964" spans="1:29" hidden="1" x14ac:dyDescent="0.25">
      <c r="A964" s="265">
        <f t="shared" si="149"/>
        <v>948</v>
      </c>
      <c r="B964" s="501"/>
      <c r="C964" s="502"/>
      <c r="D964" s="502"/>
      <c r="E964" s="507"/>
      <c r="F964" s="504"/>
      <c r="G964" s="505"/>
      <c r="H964" s="506"/>
      <c r="I964" s="494">
        <f t="shared" si="155"/>
        <v>0</v>
      </c>
      <c r="J964" s="335">
        <f t="shared" si="156"/>
        <v>0</v>
      </c>
      <c r="K964" s="507"/>
      <c r="L964" s="507"/>
      <c r="M964" s="337">
        <f t="shared" si="148"/>
        <v>0</v>
      </c>
      <c r="N964" s="507"/>
      <c r="O964" s="338">
        <f t="shared" si="151"/>
        <v>0</v>
      </c>
      <c r="P964" s="339">
        <f t="shared" si="152"/>
        <v>0</v>
      </c>
      <c r="Q964" s="339">
        <f t="shared" si="153"/>
        <v>0</v>
      </c>
      <c r="R964" s="340">
        <f t="shared" si="154"/>
        <v>0</v>
      </c>
      <c r="S964" s="296">
        <f>IF('8. Wage Rate Penalty'!D964="s",0,IF(J964="N/A; Not eligible, do not fill in remaining columns---&gt;",0,IF(O964="Yes",0,(Q964*R964*'1. General Input'!$D$10))))</f>
        <v>0</v>
      </c>
      <c r="T964" s="269">
        <f>IF('8. Wage Rate Penalty'!D964="H",0,'8. Wage Rate Penalty'!Q964*'1. General Input'!$D$10/52)</f>
        <v>0</v>
      </c>
      <c r="U964" s="271">
        <f t="shared" si="150"/>
        <v>0</v>
      </c>
      <c r="AC964" s="277">
        <f t="shared" si="147"/>
        <v>0</v>
      </c>
    </row>
    <row r="965" spans="1:29" hidden="1" x14ac:dyDescent="0.25">
      <c r="A965" s="265">
        <f t="shared" si="149"/>
        <v>949</v>
      </c>
      <c r="B965" s="501"/>
      <c r="C965" s="502"/>
      <c r="D965" s="502"/>
      <c r="E965" s="507"/>
      <c r="F965" s="504"/>
      <c r="G965" s="505"/>
      <c r="H965" s="506"/>
      <c r="I965" s="494">
        <f t="shared" si="155"/>
        <v>0</v>
      </c>
      <c r="J965" s="335">
        <f t="shared" si="156"/>
        <v>0</v>
      </c>
      <c r="K965" s="507"/>
      <c r="L965" s="507"/>
      <c r="M965" s="337">
        <f t="shared" si="148"/>
        <v>0</v>
      </c>
      <c r="N965" s="507"/>
      <c r="O965" s="338">
        <f t="shared" si="151"/>
        <v>0</v>
      </c>
      <c r="P965" s="339">
        <f t="shared" si="152"/>
        <v>0</v>
      </c>
      <c r="Q965" s="339">
        <f t="shared" si="153"/>
        <v>0</v>
      </c>
      <c r="R965" s="340">
        <f t="shared" si="154"/>
        <v>0</v>
      </c>
      <c r="S965" s="296">
        <f>IF('8. Wage Rate Penalty'!D965="s",0,IF(J965="N/A; Not eligible, do not fill in remaining columns---&gt;",0,IF(O965="Yes",0,(Q965*R965*'1. General Input'!$D$10))))</f>
        <v>0</v>
      </c>
      <c r="T965" s="269">
        <f>IF('8. Wage Rate Penalty'!D965="H",0,'8. Wage Rate Penalty'!Q965*'1. General Input'!$D$10/52)</f>
        <v>0</v>
      </c>
      <c r="U965" s="271">
        <f t="shared" si="150"/>
        <v>0</v>
      </c>
      <c r="AC965" s="277">
        <f t="shared" si="147"/>
        <v>0</v>
      </c>
    </row>
    <row r="966" spans="1:29" hidden="1" x14ac:dyDescent="0.25">
      <c r="A966" s="265">
        <f t="shared" si="149"/>
        <v>950</v>
      </c>
      <c r="B966" s="501"/>
      <c r="C966" s="502"/>
      <c r="D966" s="502"/>
      <c r="E966" s="507"/>
      <c r="F966" s="504"/>
      <c r="G966" s="505"/>
      <c r="H966" s="506"/>
      <c r="I966" s="494">
        <f t="shared" si="155"/>
        <v>0</v>
      </c>
      <c r="J966" s="335">
        <f t="shared" si="156"/>
        <v>0</v>
      </c>
      <c r="K966" s="507"/>
      <c r="L966" s="507"/>
      <c r="M966" s="337">
        <f t="shared" si="148"/>
        <v>0</v>
      </c>
      <c r="N966" s="507"/>
      <c r="O966" s="338">
        <f t="shared" si="151"/>
        <v>0</v>
      </c>
      <c r="P966" s="339">
        <f t="shared" si="152"/>
        <v>0</v>
      </c>
      <c r="Q966" s="339">
        <f t="shared" si="153"/>
        <v>0</v>
      </c>
      <c r="R966" s="340">
        <f t="shared" si="154"/>
        <v>0</v>
      </c>
      <c r="S966" s="296">
        <f>IF('8. Wage Rate Penalty'!D966="s",0,IF(J966="N/A; Not eligible, do not fill in remaining columns---&gt;",0,IF(O966="Yes",0,(Q966*R966*'1. General Input'!$D$10))))</f>
        <v>0</v>
      </c>
      <c r="T966" s="269">
        <f>IF('8. Wage Rate Penalty'!D966="H",0,'8. Wage Rate Penalty'!Q966*'1. General Input'!$D$10/52)</f>
        <v>0</v>
      </c>
      <c r="U966" s="271">
        <f t="shared" si="150"/>
        <v>0</v>
      </c>
      <c r="AC966" s="277">
        <f t="shared" si="147"/>
        <v>0</v>
      </c>
    </row>
    <row r="967" spans="1:29" hidden="1" x14ac:dyDescent="0.25">
      <c r="A967" s="265">
        <f t="shared" si="149"/>
        <v>951</v>
      </c>
      <c r="B967" s="501"/>
      <c r="C967" s="502"/>
      <c r="D967" s="502"/>
      <c r="E967" s="507"/>
      <c r="F967" s="504"/>
      <c r="G967" s="505"/>
      <c r="H967" s="506"/>
      <c r="I967" s="494">
        <f t="shared" si="155"/>
        <v>0</v>
      </c>
      <c r="J967" s="335">
        <f t="shared" si="156"/>
        <v>0</v>
      </c>
      <c r="K967" s="507"/>
      <c r="L967" s="507"/>
      <c r="M967" s="337">
        <f t="shared" si="148"/>
        <v>0</v>
      </c>
      <c r="N967" s="507"/>
      <c r="O967" s="338">
        <f t="shared" si="151"/>
        <v>0</v>
      </c>
      <c r="P967" s="339">
        <f t="shared" si="152"/>
        <v>0</v>
      </c>
      <c r="Q967" s="339">
        <f t="shared" si="153"/>
        <v>0</v>
      </c>
      <c r="R967" s="340">
        <f t="shared" si="154"/>
        <v>0</v>
      </c>
      <c r="S967" s="296">
        <f>IF('8. Wage Rate Penalty'!D967="s",0,IF(J967="N/A; Not eligible, do not fill in remaining columns---&gt;",0,IF(O967="Yes",0,(Q967*R967*'1. General Input'!$D$10))))</f>
        <v>0</v>
      </c>
      <c r="T967" s="269">
        <f>IF('8. Wage Rate Penalty'!D967="H",0,'8. Wage Rate Penalty'!Q967*'1. General Input'!$D$10/52)</f>
        <v>0</v>
      </c>
      <c r="U967" s="271">
        <f t="shared" si="150"/>
        <v>0</v>
      </c>
      <c r="AC967" s="277">
        <f t="shared" si="147"/>
        <v>0</v>
      </c>
    </row>
    <row r="968" spans="1:29" hidden="1" x14ac:dyDescent="0.25">
      <c r="A968" s="265">
        <f t="shared" si="149"/>
        <v>952</v>
      </c>
      <c r="B968" s="501"/>
      <c r="C968" s="502"/>
      <c r="D968" s="502"/>
      <c r="E968" s="507"/>
      <c r="F968" s="504"/>
      <c r="G968" s="505"/>
      <c r="H968" s="506"/>
      <c r="I968" s="494">
        <f t="shared" si="155"/>
        <v>0</v>
      </c>
      <c r="J968" s="335">
        <f t="shared" si="156"/>
        <v>0</v>
      </c>
      <c r="K968" s="507"/>
      <c r="L968" s="507"/>
      <c r="M968" s="337">
        <f t="shared" si="148"/>
        <v>0</v>
      </c>
      <c r="N968" s="507"/>
      <c r="O968" s="338">
        <f t="shared" si="151"/>
        <v>0</v>
      </c>
      <c r="P968" s="339">
        <f t="shared" si="152"/>
        <v>0</v>
      </c>
      <c r="Q968" s="339">
        <f t="shared" si="153"/>
        <v>0</v>
      </c>
      <c r="R968" s="340">
        <f t="shared" si="154"/>
        <v>0</v>
      </c>
      <c r="S968" s="296">
        <f>IF('8. Wage Rate Penalty'!D968="s",0,IF(J968="N/A; Not eligible, do not fill in remaining columns---&gt;",0,IF(O968="Yes",0,(Q968*R968*'1. General Input'!$D$10))))</f>
        <v>0</v>
      </c>
      <c r="T968" s="269">
        <f>IF('8. Wage Rate Penalty'!D968="H",0,'8. Wage Rate Penalty'!Q968*'1. General Input'!$D$10/52)</f>
        <v>0</v>
      </c>
      <c r="U968" s="271">
        <f t="shared" si="150"/>
        <v>0</v>
      </c>
      <c r="AC968" s="277">
        <f t="shared" si="147"/>
        <v>0</v>
      </c>
    </row>
    <row r="969" spans="1:29" hidden="1" x14ac:dyDescent="0.25">
      <c r="A969" s="265">
        <f t="shared" si="149"/>
        <v>953</v>
      </c>
      <c r="B969" s="501"/>
      <c r="C969" s="502"/>
      <c r="D969" s="502"/>
      <c r="E969" s="507"/>
      <c r="F969" s="504"/>
      <c r="G969" s="505"/>
      <c r="H969" s="506"/>
      <c r="I969" s="494">
        <f t="shared" si="155"/>
        <v>0</v>
      </c>
      <c r="J969" s="335">
        <f t="shared" si="156"/>
        <v>0</v>
      </c>
      <c r="K969" s="507"/>
      <c r="L969" s="507"/>
      <c r="M969" s="337">
        <f t="shared" si="148"/>
        <v>0</v>
      </c>
      <c r="N969" s="507"/>
      <c r="O969" s="338">
        <f t="shared" si="151"/>
        <v>0</v>
      </c>
      <c r="P969" s="339">
        <f t="shared" si="152"/>
        <v>0</v>
      </c>
      <c r="Q969" s="339">
        <f t="shared" si="153"/>
        <v>0</v>
      </c>
      <c r="R969" s="340">
        <f t="shared" si="154"/>
        <v>0</v>
      </c>
      <c r="S969" s="296">
        <f>IF('8. Wage Rate Penalty'!D969="s",0,IF(J969="N/A; Not eligible, do not fill in remaining columns---&gt;",0,IF(O969="Yes",0,(Q969*R969*'1. General Input'!$D$10))))</f>
        <v>0</v>
      </c>
      <c r="T969" s="269">
        <f>IF('8. Wage Rate Penalty'!D969="H",0,'8. Wage Rate Penalty'!Q969*'1. General Input'!$D$10/52)</f>
        <v>0</v>
      </c>
      <c r="U969" s="271">
        <f t="shared" si="150"/>
        <v>0</v>
      </c>
      <c r="AC969" s="277">
        <f t="shared" si="147"/>
        <v>0</v>
      </c>
    </row>
    <row r="970" spans="1:29" hidden="1" x14ac:dyDescent="0.25">
      <c r="A970" s="265">
        <f t="shared" si="149"/>
        <v>954</v>
      </c>
      <c r="B970" s="501"/>
      <c r="C970" s="502"/>
      <c r="D970" s="502"/>
      <c r="E970" s="507"/>
      <c r="F970" s="504"/>
      <c r="G970" s="505"/>
      <c r="H970" s="506"/>
      <c r="I970" s="494">
        <f t="shared" si="155"/>
        <v>0</v>
      </c>
      <c r="J970" s="335">
        <f t="shared" si="156"/>
        <v>0</v>
      </c>
      <c r="K970" s="507"/>
      <c r="L970" s="507"/>
      <c r="M970" s="337">
        <f t="shared" si="148"/>
        <v>0</v>
      </c>
      <c r="N970" s="507"/>
      <c r="O970" s="338">
        <f t="shared" si="151"/>
        <v>0</v>
      </c>
      <c r="P970" s="339">
        <f t="shared" si="152"/>
        <v>0</v>
      </c>
      <c r="Q970" s="339">
        <f t="shared" si="153"/>
        <v>0</v>
      </c>
      <c r="R970" s="340">
        <f t="shared" si="154"/>
        <v>0</v>
      </c>
      <c r="S970" s="296">
        <f>IF('8. Wage Rate Penalty'!D970="s",0,IF(J970="N/A; Not eligible, do not fill in remaining columns---&gt;",0,IF(O970="Yes",0,(Q970*R970*'1. General Input'!$D$10))))</f>
        <v>0</v>
      </c>
      <c r="T970" s="269">
        <f>IF('8. Wage Rate Penalty'!D970="H",0,'8. Wage Rate Penalty'!Q970*'1. General Input'!$D$10/52)</f>
        <v>0</v>
      </c>
      <c r="U970" s="271">
        <f t="shared" si="150"/>
        <v>0</v>
      </c>
      <c r="AC970" s="277">
        <f t="shared" si="147"/>
        <v>0</v>
      </c>
    </row>
    <row r="971" spans="1:29" hidden="1" x14ac:dyDescent="0.25">
      <c r="A971" s="265">
        <f t="shared" si="149"/>
        <v>955</v>
      </c>
      <c r="B971" s="501"/>
      <c r="C971" s="502"/>
      <c r="D971" s="502"/>
      <c r="E971" s="507"/>
      <c r="F971" s="504"/>
      <c r="G971" s="505"/>
      <c r="H971" s="506"/>
      <c r="I971" s="494">
        <f t="shared" si="155"/>
        <v>0</v>
      </c>
      <c r="J971" s="335">
        <f t="shared" si="156"/>
        <v>0</v>
      </c>
      <c r="K971" s="507"/>
      <c r="L971" s="507"/>
      <c r="M971" s="337">
        <f t="shared" si="148"/>
        <v>0</v>
      </c>
      <c r="N971" s="507"/>
      <c r="O971" s="338">
        <f t="shared" si="151"/>
        <v>0</v>
      </c>
      <c r="P971" s="339">
        <f t="shared" si="152"/>
        <v>0</v>
      </c>
      <c r="Q971" s="339">
        <f t="shared" si="153"/>
        <v>0</v>
      </c>
      <c r="R971" s="340">
        <f t="shared" si="154"/>
        <v>0</v>
      </c>
      <c r="S971" s="296">
        <f>IF('8. Wage Rate Penalty'!D971="s",0,IF(J971="N/A; Not eligible, do not fill in remaining columns---&gt;",0,IF(O971="Yes",0,(Q971*R971*'1. General Input'!$D$10))))</f>
        <v>0</v>
      </c>
      <c r="T971" s="269">
        <f>IF('8. Wage Rate Penalty'!D971="H",0,'8. Wage Rate Penalty'!Q971*'1. General Input'!$D$10/52)</f>
        <v>0</v>
      </c>
      <c r="U971" s="271">
        <f t="shared" si="150"/>
        <v>0</v>
      </c>
      <c r="AC971" s="277">
        <f t="shared" si="147"/>
        <v>0</v>
      </c>
    </row>
    <row r="972" spans="1:29" hidden="1" x14ac:dyDescent="0.25">
      <c r="A972" s="265">
        <f t="shared" si="149"/>
        <v>956</v>
      </c>
      <c r="B972" s="501"/>
      <c r="C972" s="502"/>
      <c r="D972" s="502"/>
      <c r="E972" s="507"/>
      <c r="F972" s="504"/>
      <c r="G972" s="505"/>
      <c r="H972" s="506"/>
      <c r="I972" s="494">
        <f t="shared" si="155"/>
        <v>0</v>
      </c>
      <c r="J972" s="335">
        <f t="shared" si="156"/>
        <v>0</v>
      </c>
      <c r="K972" s="507"/>
      <c r="L972" s="507"/>
      <c r="M972" s="337">
        <f t="shared" si="148"/>
        <v>0</v>
      </c>
      <c r="N972" s="507"/>
      <c r="O972" s="338">
        <f t="shared" si="151"/>
        <v>0</v>
      </c>
      <c r="P972" s="339">
        <f t="shared" si="152"/>
        <v>0</v>
      </c>
      <c r="Q972" s="339">
        <f t="shared" si="153"/>
        <v>0</v>
      </c>
      <c r="R972" s="340">
        <f t="shared" si="154"/>
        <v>0</v>
      </c>
      <c r="S972" s="296">
        <f>IF('8. Wage Rate Penalty'!D972="s",0,IF(J972="N/A; Not eligible, do not fill in remaining columns---&gt;",0,IF(O972="Yes",0,(Q972*R972*'1. General Input'!$D$10))))</f>
        <v>0</v>
      </c>
      <c r="T972" s="269">
        <f>IF('8. Wage Rate Penalty'!D972="H",0,'8. Wage Rate Penalty'!Q972*'1. General Input'!$D$10/52)</f>
        <v>0</v>
      </c>
      <c r="U972" s="271">
        <f t="shared" si="150"/>
        <v>0</v>
      </c>
      <c r="AC972" s="277">
        <f t="shared" si="147"/>
        <v>0</v>
      </c>
    </row>
    <row r="973" spans="1:29" hidden="1" x14ac:dyDescent="0.25">
      <c r="A973" s="265">
        <f t="shared" si="149"/>
        <v>957</v>
      </c>
      <c r="B973" s="501"/>
      <c r="C973" s="502"/>
      <c r="D973" s="502"/>
      <c r="E973" s="507"/>
      <c r="F973" s="504"/>
      <c r="G973" s="505"/>
      <c r="H973" s="506"/>
      <c r="I973" s="494">
        <f t="shared" si="155"/>
        <v>0</v>
      </c>
      <c r="J973" s="335">
        <f t="shared" si="156"/>
        <v>0</v>
      </c>
      <c r="K973" s="507"/>
      <c r="L973" s="507"/>
      <c r="M973" s="337">
        <f t="shared" si="148"/>
        <v>0</v>
      </c>
      <c r="N973" s="507"/>
      <c r="O973" s="338">
        <f t="shared" si="151"/>
        <v>0</v>
      </c>
      <c r="P973" s="339">
        <f t="shared" si="152"/>
        <v>0</v>
      </c>
      <c r="Q973" s="339">
        <f t="shared" si="153"/>
        <v>0</v>
      </c>
      <c r="R973" s="340">
        <f t="shared" si="154"/>
        <v>0</v>
      </c>
      <c r="S973" s="296">
        <f>IF('8. Wage Rate Penalty'!D973="s",0,IF(J973="N/A; Not eligible, do not fill in remaining columns---&gt;",0,IF(O973="Yes",0,(Q973*R973*'1. General Input'!$D$10))))</f>
        <v>0</v>
      </c>
      <c r="T973" s="269">
        <f>IF('8. Wage Rate Penalty'!D973="H",0,'8. Wage Rate Penalty'!Q973*'1. General Input'!$D$10/52)</f>
        <v>0</v>
      </c>
      <c r="U973" s="271">
        <f t="shared" si="150"/>
        <v>0</v>
      </c>
      <c r="AC973" s="277">
        <f t="shared" si="147"/>
        <v>0</v>
      </c>
    </row>
    <row r="974" spans="1:29" hidden="1" x14ac:dyDescent="0.25">
      <c r="A974" s="265">
        <f t="shared" si="149"/>
        <v>958</v>
      </c>
      <c r="B974" s="501"/>
      <c r="C974" s="502"/>
      <c r="D974" s="502"/>
      <c r="E974" s="507"/>
      <c r="F974" s="504"/>
      <c r="G974" s="505"/>
      <c r="H974" s="506"/>
      <c r="I974" s="494">
        <f t="shared" si="155"/>
        <v>0</v>
      </c>
      <c r="J974" s="335">
        <f t="shared" si="156"/>
        <v>0</v>
      </c>
      <c r="K974" s="507"/>
      <c r="L974" s="507"/>
      <c r="M974" s="337">
        <f t="shared" si="148"/>
        <v>0</v>
      </c>
      <c r="N974" s="507"/>
      <c r="O974" s="338">
        <f t="shared" si="151"/>
        <v>0</v>
      </c>
      <c r="P974" s="339">
        <f t="shared" si="152"/>
        <v>0</v>
      </c>
      <c r="Q974" s="339">
        <f t="shared" si="153"/>
        <v>0</v>
      </c>
      <c r="R974" s="340">
        <f t="shared" si="154"/>
        <v>0</v>
      </c>
      <c r="S974" s="296">
        <f>IF('8. Wage Rate Penalty'!D974="s",0,IF(J974="N/A; Not eligible, do not fill in remaining columns---&gt;",0,IF(O974="Yes",0,(Q974*R974*'1. General Input'!$D$10))))</f>
        <v>0</v>
      </c>
      <c r="T974" s="269">
        <f>IF('8. Wage Rate Penalty'!D974="H",0,'8. Wage Rate Penalty'!Q974*'1. General Input'!$D$10/52)</f>
        <v>0</v>
      </c>
      <c r="U974" s="271">
        <f t="shared" si="150"/>
        <v>0</v>
      </c>
      <c r="AC974" s="277">
        <f t="shared" si="147"/>
        <v>0</v>
      </c>
    </row>
    <row r="975" spans="1:29" hidden="1" x14ac:dyDescent="0.25">
      <c r="A975" s="265">
        <f t="shared" si="149"/>
        <v>959</v>
      </c>
      <c r="B975" s="501"/>
      <c r="C975" s="502"/>
      <c r="D975" s="502"/>
      <c r="E975" s="507"/>
      <c r="F975" s="504"/>
      <c r="G975" s="505"/>
      <c r="H975" s="506"/>
      <c r="I975" s="494">
        <f t="shared" si="155"/>
        <v>0</v>
      </c>
      <c r="J975" s="335">
        <f t="shared" si="156"/>
        <v>0</v>
      </c>
      <c r="K975" s="507"/>
      <c r="L975" s="507"/>
      <c r="M975" s="337">
        <f t="shared" si="148"/>
        <v>0</v>
      </c>
      <c r="N975" s="507"/>
      <c r="O975" s="338">
        <f t="shared" si="151"/>
        <v>0</v>
      </c>
      <c r="P975" s="339">
        <f t="shared" si="152"/>
        <v>0</v>
      </c>
      <c r="Q975" s="339">
        <f t="shared" si="153"/>
        <v>0</v>
      </c>
      <c r="R975" s="340">
        <f t="shared" si="154"/>
        <v>0</v>
      </c>
      <c r="S975" s="296">
        <f>IF('8. Wage Rate Penalty'!D975="s",0,IF(J975="N/A; Not eligible, do not fill in remaining columns---&gt;",0,IF(O975="Yes",0,(Q975*R975*'1. General Input'!$D$10))))</f>
        <v>0</v>
      </c>
      <c r="T975" s="269">
        <f>IF('8. Wage Rate Penalty'!D975="H",0,'8. Wage Rate Penalty'!Q975*'1. General Input'!$D$10/52)</f>
        <v>0</v>
      </c>
      <c r="U975" s="271">
        <f t="shared" si="150"/>
        <v>0</v>
      </c>
      <c r="AC975" s="277">
        <f t="shared" si="147"/>
        <v>0</v>
      </c>
    </row>
    <row r="976" spans="1:29" hidden="1" x14ac:dyDescent="0.25">
      <c r="A976" s="265">
        <f t="shared" si="149"/>
        <v>960</v>
      </c>
      <c r="B976" s="501"/>
      <c r="C976" s="502"/>
      <c r="D976" s="502"/>
      <c r="E976" s="507"/>
      <c r="F976" s="504"/>
      <c r="G976" s="505"/>
      <c r="H976" s="506"/>
      <c r="I976" s="494">
        <f t="shared" si="155"/>
        <v>0</v>
      </c>
      <c r="J976" s="335">
        <f t="shared" si="156"/>
        <v>0</v>
      </c>
      <c r="K976" s="507"/>
      <c r="L976" s="507"/>
      <c r="M976" s="337">
        <f t="shared" si="148"/>
        <v>0</v>
      </c>
      <c r="N976" s="507"/>
      <c r="O976" s="338">
        <f t="shared" si="151"/>
        <v>0</v>
      </c>
      <c r="P976" s="339">
        <f t="shared" si="152"/>
        <v>0</v>
      </c>
      <c r="Q976" s="339">
        <f t="shared" si="153"/>
        <v>0</v>
      </c>
      <c r="R976" s="340">
        <f t="shared" si="154"/>
        <v>0</v>
      </c>
      <c r="S976" s="296">
        <f>IF('8. Wage Rate Penalty'!D976="s",0,IF(J976="N/A; Not eligible, do not fill in remaining columns---&gt;",0,IF(O976="Yes",0,(Q976*R976*'1. General Input'!$D$10))))</f>
        <v>0</v>
      </c>
      <c r="T976" s="269">
        <f>IF('8. Wage Rate Penalty'!D976="H",0,'8. Wage Rate Penalty'!Q976*'1. General Input'!$D$10/52)</f>
        <v>0</v>
      </c>
      <c r="U976" s="271">
        <f t="shared" si="150"/>
        <v>0</v>
      </c>
      <c r="AC976" s="277">
        <f t="shared" si="147"/>
        <v>0</v>
      </c>
    </row>
    <row r="977" spans="1:29" hidden="1" x14ac:dyDescent="0.25">
      <c r="A977" s="265">
        <f t="shared" si="149"/>
        <v>961</v>
      </c>
      <c r="B977" s="501"/>
      <c r="C977" s="502"/>
      <c r="D977" s="502"/>
      <c r="E977" s="507"/>
      <c r="F977" s="504"/>
      <c r="G977" s="505"/>
      <c r="H977" s="506"/>
      <c r="I977" s="494">
        <f t="shared" si="155"/>
        <v>0</v>
      </c>
      <c r="J977" s="335">
        <f t="shared" si="156"/>
        <v>0</v>
      </c>
      <c r="K977" s="507"/>
      <c r="L977" s="507"/>
      <c r="M977" s="337">
        <f t="shared" si="148"/>
        <v>0</v>
      </c>
      <c r="N977" s="507"/>
      <c r="O977" s="338">
        <f t="shared" si="151"/>
        <v>0</v>
      </c>
      <c r="P977" s="339">
        <f t="shared" si="152"/>
        <v>0</v>
      </c>
      <c r="Q977" s="339">
        <f t="shared" si="153"/>
        <v>0</v>
      </c>
      <c r="R977" s="340">
        <f t="shared" si="154"/>
        <v>0</v>
      </c>
      <c r="S977" s="296">
        <f>IF('8. Wage Rate Penalty'!D977="s",0,IF(J977="N/A; Not eligible, do not fill in remaining columns---&gt;",0,IF(O977="Yes",0,(Q977*R977*'1. General Input'!$D$10))))</f>
        <v>0</v>
      </c>
      <c r="T977" s="269">
        <f>IF('8. Wage Rate Penalty'!D977="H",0,'8. Wage Rate Penalty'!Q977*'1. General Input'!$D$10/52)</f>
        <v>0</v>
      </c>
      <c r="U977" s="271">
        <f t="shared" si="150"/>
        <v>0</v>
      </c>
      <c r="AC977" s="277">
        <f t="shared" ref="AC977:AC1017" si="157">IF(I977=0,0,IF(I977&lt;0.75,1,0))</f>
        <v>0</v>
      </c>
    </row>
    <row r="978" spans="1:29" hidden="1" x14ac:dyDescent="0.25">
      <c r="A978" s="265">
        <f t="shared" si="149"/>
        <v>962</v>
      </c>
      <c r="B978" s="501"/>
      <c r="C978" s="502"/>
      <c r="D978" s="502"/>
      <c r="E978" s="507"/>
      <c r="F978" s="504"/>
      <c r="G978" s="505"/>
      <c r="H978" s="506"/>
      <c r="I978" s="494">
        <f t="shared" si="155"/>
        <v>0</v>
      </c>
      <c r="J978" s="335">
        <f t="shared" si="156"/>
        <v>0</v>
      </c>
      <c r="K978" s="507"/>
      <c r="L978" s="507"/>
      <c r="M978" s="337">
        <f t="shared" ref="M978:M1016" si="158">IF(J978=0,0,IF(J978="N/A; Not eligible, do not fill in remaining columns---&gt;","N/A; Not eligible, do not fill in remaining columns---&gt;",IF(K978&gt;0,IF(L978=0,"&lt;--- complete Step B",IF(L978&lt;K978,"No; complete Step 2c---&gt;","Yes; Borrower is finished with penalty data input")),"&lt;---Complete step 2a")))</f>
        <v>0</v>
      </c>
      <c r="N978" s="507"/>
      <c r="O978" s="338">
        <f t="shared" si="151"/>
        <v>0</v>
      </c>
      <c r="P978" s="339">
        <f t="shared" si="152"/>
        <v>0</v>
      </c>
      <c r="Q978" s="339">
        <f t="shared" si="153"/>
        <v>0</v>
      </c>
      <c r="R978" s="340">
        <f t="shared" si="154"/>
        <v>0</v>
      </c>
      <c r="S978" s="296">
        <f>IF('8. Wage Rate Penalty'!D978="s",0,IF(J978="N/A; Not eligible, do not fill in remaining columns---&gt;",0,IF(O978="Yes",0,(Q978*R978*'1. General Input'!$D$10))))</f>
        <v>0</v>
      </c>
      <c r="T978" s="269">
        <f>IF('8. Wage Rate Penalty'!D978="H",0,'8. Wage Rate Penalty'!Q978*'1. General Input'!$D$10/52)</f>
        <v>0</v>
      </c>
      <c r="U978" s="271">
        <f t="shared" si="150"/>
        <v>0</v>
      </c>
      <c r="AC978" s="277">
        <f t="shared" si="157"/>
        <v>0</v>
      </c>
    </row>
    <row r="979" spans="1:29" hidden="1" x14ac:dyDescent="0.25">
      <c r="A979" s="265">
        <f t="shared" ref="A979:A1016" si="159">+A978+1</f>
        <v>963</v>
      </c>
      <c r="B979" s="501"/>
      <c r="C979" s="502"/>
      <c r="D979" s="502"/>
      <c r="E979" s="507"/>
      <c r="F979" s="504"/>
      <c r="G979" s="505"/>
      <c r="H979" s="506"/>
      <c r="I979" s="494">
        <f t="shared" si="155"/>
        <v>0</v>
      </c>
      <c r="J979" s="335">
        <f t="shared" si="156"/>
        <v>0</v>
      </c>
      <c r="K979" s="507"/>
      <c r="L979" s="507"/>
      <c r="M979" s="337">
        <f t="shared" si="158"/>
        <v>0</v>
      </c>
      <c r="N979" s="507"/>
      <c r="O979" s="338">
        <f t="shared" si="151"/>
        <v>0</v>
      </c>
      <c r="P979" s="339">
        <f t="shared" si="152"/>
        <v>0</v>
      </c>
      <c r="Q979" s="339">
        <f t="shared" si="153"/>
        <v>0</v>
      </c>
      <c r="R979" s="340">
        <f t="shared" si="154"/>
        <v>0</v>
      </c>
      <c r="S979" s="296">
        <f>IF('8. Wage Rate Penalty'!D979="s",0,IF(J979="N/A; Not eligible, do not fill in remaining columns---&gt;",0,IF(O979="Yes",0,(Q979*R979*'1. General Input'!$D$10))))</f>
        <v>0</v>
      </c>
      <c r="T979" s="269">
        <f>IF('8. Wage Rate Penalty'!D979="H",0,'8. Wage Rate Penalty'!Q979*'1. General Input'!$D$10/52)</f>
        <v>0</v>
      </c>
      <c r="U979" s="271">
        <f t="shared" ref="U979:U1017" si="160">ROUND(IF(J979="Complete Step 2a and 2b---&gt;",IF(M979="Yes; Borrower is finished with penalty data input",IF((S979+T979)&lt;0,0,+S979+T979),IF(N979=0,0,IF(M979="No; complete Step 2c---&gt;",IF(N979=0,0,IF((S979+T979)&lt;0,0,+S979+T979)),IF((S979+T979)&lt;0,0,+S979+T979)))),0),0)</f>
        <v>0</v>
      </c>
      <c r="AC979" s="277">
        <f t="shared" si="157"/>
        <v>0</v>
      </c>
    </row>
    <row r="980" spans="1:29" hidden="1" x14ac:dyDescent="0.25">
      <c r="A980" s="265">
        <f t="shared" si="159"/>
        <v>964</v>
      </c>
      <c r="B980" s="501"/>
      <c r="C980" s="502"/>
      <c r="D980" s="502"/>
      <c r="E980" s="507"/>
      <c r="F980" s="504"/>
      <c r="G980" s="505"/>
      <c r="H980" s="506"/>
      <c r="I980" s="494">
        <f t="shared" si="155"/>
        <v>0</v>
      </c>
      <c r="J980" s="335">
        <f t="shared" si="156"/>
        <v>0</v>
      </c>
      <c r="K980" s="507"/>
      <c r="L980" s="507"/>
      <c r="M980" s="337">
        <f t="shared" si="158"/>
        <v>0</v>
      </c>
      <c r="N980" s="507"/>
      <c r="O980" s="338">
        <f t="shared" si="151"/>
        <v>0</v>
      </c>
      <c r="P980" s="339">
        <f t="shared" si="152"/>
        <v>0</v>
      </c>
      <c r="Q980" s="339">
        <f t="shared" si="153"/>
        <v>0</v>
      </c>
      <c r="R980" s="340">
        <f t="shared" si="154"/>
        <v>0</v>
      </c>
      <c r="S980" s="296">
        <f>IF('8. Wage Rate Penalty'!D980="s",0,IF(J980="N/A; Not eligible, do not fill in remaining columns---&gt;",0,IF(O980="Yes",0,(Q980*R980*'1. General Input'!$D$10))))</f>
        <v>0</v>
      </c>
      <c r="T980" s="269">
        <f>IF('8. Wage Rate Penalty'!D980="H",0,'8. Wage Rate Penalty'!Q980*'1. General Input'!$D$10/52)</f>
        <v>0</v>
      </c>
      <c r="U980" s="271">
        <f t="shared" si="160"/>
        <v>0</v>
      </c>
      <c r="AC980" s="277">
        <f t="shared" si="157"/>
        <v>0</v>
      </c>
    </row>
    <row r="981" spans="1:29" hidden="1" x14ac:dyDescent="0.25">
      <c r="A981" s="265">
        <f t="shared" si="159"/>
        <v>965</v>
      </c>
      <c r="B981" s="501"/>
      <c r="C981" s="502"/>
      <c r="D981" s="502"/>
      <c r="E981" s="507"/>
      <c r="F981" s="504"/>
      <c r="G981" s="505"/>
      <c r="H981" s="506"/>
      <c r="I981" s="494">
        <f t="shared" si="155"/>
        <v>0</v>
      </c>
      <c r="J981" s="335">
        <f t="shared" si="156"/>
        <v>0</v>
      </c>
      <c r="K981" s="507"/>
      <c r="L981" s="507"/>
      <c r="M981" s="337">
        <f t="shared" si="158"/>
        <v>0</v>
      </c>
      <c r="N981" s="507"/>
      <c r="O981" s="338">
        <f t="shared" ref="O981:O1017" si="161">IF(N981=0,0,IF(N981&lt;K981,"No", "Yes"))</f>
        <v>0</v>
      </c>
      <c r="P981" s="339">
        <f t="shared" ref="P981:P1017" si="162">IF(M981="No; complete Step 2c",0,IF(O981="Yes",0,IF(J981="N/A; Not eligible, do not fill in remaining columns---&gt;",0,H981*0.75)))</f>
        <v>0</v>
      </c>
      <c r="Q981" s="339">
        <f t="shared" ref="Q981:Q1016" si="163">IF(M981=0,0,IF(O981="Yes",0,IF(J981="N/A; Not eligible, do not fill in remaining columns---&gt;",0,P981-E981)))</f>
        <v>0</v>
      </c>
      <c r="R981" s="340">
        <f t="shared" ref="R981:R1017" si="164">IF(Q981=0,0,+G981/89*(366/(366/7)))</f>
        <v>0</v>
      </c>
      <c r="S981" s="296">
        <f>IF('8. Wage Rate Penalty'!D981="s",0,IF(J981="N/A; Not eligible, do not fill in remaining columns---&gt;",0,IF(O981="Yes",0,(Q981*R981*'1. General Input'!$D$10))))</f>
        <v>0</v>
      </c>
      <c r="T981" s="269">
        <f>IF('8. Wage Rate Penalty'!D981="H",0,'8. Wage Rate Penalty'!Q981*'1. General Input'!$D$10/52)</f>
        <v>0</v>
      </c>
      <c r="U981" s="271">
        <f t="shared" si="160"/>
        <v>0</v>
      </c>
      <c r="AC981" s="277">
        <f t="shared" si="157"/>
        <v>0</v>
      </c>
    </row>
    <row r="982" spans="1:29" hidden="1" x14ac:dyDescent="0.25">
      <c r="A982" s="265">
        <f t="shared" si="159"/>
        <v>966</v>
      </c>
      <c r="B982" s="501"/>
      <c r="C982" s="502"/>
      <c r="D982" s="502"/>
      <c r="E982" s="507"/>
      <c r="F982" s="504"/>
      <c r="G982" s="505"/>
      <c r="H982" s="506"/>
      <c r="I982" s="494">
        <f t="shared" si="155"/>
        <v>0</v>
      </c>
      <c r="J982" s="335">
        <f t="shared" si="156"/>
        <v>0</v>
      </c>
      <c r="K982" s="507"/>
      <c r="L982" s="507"/>
      <c r="M982" s="337">
        <f t="shared" si="158"/>
        <v>0</v>
      </c>
      <c r="N982" s="507"/>
      <c r="O982" s="338">
        <f t="shared" si="161"/>
        <v>0</v>
      </c>
      <c r="P982" s="339">
        <f t="shared" si="162"/>
        <v>0</v>
      </c>
      <c r="Q982" s="339">
        <f t="shared" si="163"/>
        <v>0</v>
      </c>
      <c r="R982" s="340">
        <f t="shared" si="164"/>
        <v>0</v>
      </c>
      <c r="S982" s="296">
        <f>IF('8. Wage Rate Penalty'!D982="s",0,IF(J982="N/A; Not eligible, do not fill in remaining columns---&gt;",0,IF(O982="Yes",0,(Q982*R982*'1. General Input'!$D$10))))</f>
        <v>0</v>
      </c>
      <c r="T982" s="269">
        <f>IF('8. Wage Rate Penalty'!D982="H",0,'8. Wage Rate Penalty'!Q982*'1. General Input'!$D$10/52)</f>
        <v>0</v>
      </c>
      <c r="U982" s="271">
        <f t="shared" si="160"/>
        <v>0</v>
      </c>
      <c r="AC982" s="277">
        <f t="shared" si="157"/>
        <v>0</v>
      </c>
    </row>
    <row r="983" spans="1:29" hidden="1" x14ac:dyDescent="0.25">
      <c r="A983" s="265">
        <f t="shared" si="159"/>
        <v>967</v>
      </c>
      <c r="B983" s="501"/>
      <c r="C983" s="502"/>
      <c r="D983" s="502"/>
      <c r="E983" s="507"/>
      <c r="F983" s="504"/>
      <c r="G983" s="505"/>
      <c r="H983" s="506"/>
      <c r="I983" s="494">
        <f t="shared" si="155"/>
        <v>0</v>
      </c>
      <c r="J983" s="335">
        <f t="shared" si="156"/>
        <v>0</v>
      </c>
      <c r="K983" s="507"/>
      <c r="L983" s="507"/>
      <c r="M983" s="337">
        <f t="shared" si="158"/>
        <v>0</v>
      </c>
      <c r="N983" s="507"/>
      <c r="O983" s="338">
        <f t="shared" si="161"/>
        <v>0</v>
      </c>
      <c r="P983" s="339">
        <f t="shared" si="162"/>
        <v>0</v>
      </c>
      <c r="Q983" s="339">
        <f t="shared" si="163"/>
        <v>0</v>
      </c>
      <c r="R983" s="340">
        <f t="shared" si="164"/>
        <v>0</v>
      </c>
      <c r="S983" s="296">
        <f>IF('8. Wage Rate Penalty'!D983="s",0,IF(J983="N/A; Not eligible, do not fill in remaining columns---&gt;",0,IF(O983="Yes",0,(Q983*R983*'1. General Input'!$D$10))))</f>
        <v>0</v>
      </c>
      <c r="T983" s="269">
        <f>IF('8. Wage Rate Penalty'!D983="H",0,'8. Wage Rate Penalty'!Q983*'1. General Input'!$D$10/52)</f>
        <v>0</v>
      </c>
      <c r="U983" s="271">
        <f t="shared" si="160"/>
        <v>0</v>
      </c>
      <c r="AC983" s="277">
        <f t="shared" si="157"/>
        <v>0</v>
      </c>
    </row>
    <row r="984" spans="1:29" hidden="1" x14ac:dyDescent="0.25">
      <c r="A984" s="265">
        <f t="shared" si="159"/>
        <v>968</v>
      </c>
      <c r="B984" s="501"/>
      <c r="C984" s="502"/>
      <c r="D984" s="502"/>
      <c r="E984" s="507"/>
      <c r="F984" s="504"/>
      <c r="G984" s="505"/>
      <c r="H984" s="506"/>
      <c r="I984" s="494">
        <f t="shared" si="155"/>
        <v>0</v>
      </c>
      <c r="J984" s="335">
        <f t="shared" si="156"/>
        <v>0</v>
      </c>
      <c r="K984" s="507"/>
      <c r="L984" s="507"/>
      <c r="M984" s="337">
        <f t="shared" si="158"/>
        <v>0</v>
      </c>
      <c r="N984" s="507"/>
      <c r="O984" s="338">
        <f t="shared" si="161"/>
        <v>0</v>
      </c>
      <c r="P984" s="339">
        <f t="shared" si="162"/>
        <v>0</v>
      </c>
      <c r="Q984" s="339">
        <f t="shared" si="163"/>
        <v>0</v>
      </c>
      <c r="R984" s="340">
        <f t="shared" si="164"/>
        <v>0</v>
      </c>
      <c r="S984" s="296">
        <f>IF('8. Wage Rate Penalty'!D984="s",0,IF(J984="N/A; Not eligible, do not fill in remaining columns---&gt;",0,IF(O984="Yes",0,(Q984*R984*'1. General Input'!$D$10))))</f>
        <v>0</v>
      </c>
      <c r="T984" s="269">
        <f>IF('8. Wage Rate Penalty'!D984="H",0,'8. Wage Rate Penalty'!Q984*'1. General Input'!$D$10/52)</f>
        <v>0</v>
      </c>
      <c r="U984" s="271">
        <f t="shared" si="160"/>
        <v>0</v>
      </c>
      <c r="AC984" s="277">
        <f t="shared" si="157"/>
        <v>0</v>
      </c>
    </row>
    <row r="985" spans="1:29" hidden="1" x14ac:dyDescent="0.25">
      <c r="A985" s="265">
        <f t="shared" si="159"/>
        <v>969</v>
      </c>
      <c r="B985" s="501"/>
      <c r="C985" s="502"/>
      <c r="D985" s="502"/>
      <c r="E985" s="507"/>
      <c r="F985" s="504"/>
      <c r="G985" s="505"/>
      <c r="H985" s="506"/>
      <c r="I985" s="494">
        <f t="shared" si="155"/>
        <v>0</v>
      </c>
      <c r="J985" s="335">
        <f t="shared" si="156"/>
        <v>0</v>
      </c>
      <c r="K985" s="507"/>
      <c r="L985" s="507"/>
      <c r="M985" s="337">
        <f t="shared" si="158"/>
        <v>0</v>
      </c>
      <c r="N985" s="507"/>
      <c r="O985" s="338">
        <f t="shared" si="161"/>
        <v>0</v>
      </c>
      <c r="P985" s="339">
        <f t="shared" si="162"/>
        <v>0</v>
      </c>
      <c r="Q985" s="339">
        <f t="shared" si="163"/>
        <v>0</v>
      </c>
      <c r="R985" s="340">
        <f t="shared" si="164"/>
        <v>0</v>
      </c>
      <c r="S985" s="296">
        <f>IF('8. Wage Rate Penalty'!D985="s",0,IF(J985="N/A; Not eligible, do not fill in remaining columns---&gt;",0,IF(O985="Yes",0,(Q985*R985*'1. General Input'!$D$10))))</f>
        <v>0</v>
      </c>
      <c r="T985" s="269">
        <f>IF('8. Wage Rate Penalty'!D985="H",0,'8. Wage Rate Penalty'!Q985*'1. General Input'!$D$10/52)</f>
        <v>0</v>
      </c>
      <c r="U985" s="271">
        <f t="shared" si="160"/>
        <v>0</v>
      </c>
      <c r="AC985" s="277">
        <f t="shared" si="157"/>
        <v>0</v>
      </c>
    </row>
    <row r="986" spans="1:29" hidden="1" x14ac:dyDescent="0.25">
      <c r="A986" s="265">
        <f t="shared" si="159"/>
        <v>970</v>
      </c>
      <c r="B986" s="501"/>
      <c r="C986" s="502"/>
      <c r="D986" s="502"/>
      <c r="E986" s="507"/>
      <c r="F986" s="504"/>
      <c r="G986" s="505"/>
      <c r="H986" s="506"/>
      <c r="I986" s="494">
        <f t="shared" si="155"/>
        <v>0</v>
      </c>
      <c r="J986" s="335">
        <f t="shared" si="156"/>
        <v>0</v>
      </c>
      <c r="K986" s="507"/>
      <c r="L986" s="507"/>
      <c r="M986" s="337">
        <f t="shared" si="158"/>
        <v>0</v>
      </c>
      <c r="N986" s="507"/>
      <c r="O986" s="338">
        <f t="shared" si="161"/>
        <v>0</v>
      </c>
      <c r="P986" s="339">
        <f t="shared" si="162"/>
        <v>0</v>
      </c>
      <c r="Q986" s="339">
        <f t="shared" si="163"/>
        <v>0</v>
      </c>
      <c r="R986" s="340">
        <f t="shared" si="164"/>
        <v>0</v>
      </c>
      <c r="S986" s="296">
        <f>IF('8. Wage Rate Penalty'!D986="s",0,IF(J986="N/A; Not eligible, do not fill in remaining columns---&gt;",0,IF(O986="Yes",0,(Q986*R986*'1. General Input'!$D$10))))</f>
        <v>0</v>
      </c>
      <c r="T986" s="269">
        <f>IF('8. Wage Rate Penalty'!D986="H",0,'8. Wage Rate Penalty'!Q986*'1. General Input'!$D$10/52)</f>
        <v>0</v>
      </c>
      <c r="U986" s="271">
        <f t="shared" si="160"/>
        <v>0</v>
      </c>
      <c r="AC986" s="277">
        <f t="shared" si="157"/>
        <v>0</v>
      </c>
    </row>
    <row r="987" spans="1:29" hidden="1" x14ac:dyDescent="0.25">
      <c r="A987" s="265">
        <f t="shared" si="159"/>
        <v>971</v>
      </c>
      <c r="B987" s="501"/>
      <c r="C987" s="502"/>
      <c r="D987" s="502"/>
      <c r="E987" s="507"/>
      <c r="F987" s="504"/>
      <c r="G987" s="505"/>
      <c r="H987" s="506"/>
      <c r="I987" s="494">
        <f t="shared" si="155"/>
        <v>0</v>
      </c>
      <c r="J987" s="335">
        <f t="shared" si="156"/>
        <v>0</v>
      </c>
      <c r="K987" s="507"/>
      <c r="L987" s="507"/>
      <c r="M987" s="337">
        <f t="shared" si="158"/>
        <v>0</v>
      </c>
      <c r="N987" s="507"/>
      <c r="O987" s="338">
        <f t="shared" si="161"/>
        <v>0</v>
      </c>
      <c r="P987" s="339">
        <f t="shared" si="162"/>
        <v>0</v>
      </c>
      <c r="Q987" s="339">
        <f t="shared" si="163"/>
        <v>0</v>
      </c>
      <c r="R987" s="340">
        <f t="shared" si="164"/>
        <v>0</v>
      </c>
      <c r="S987" s="296">
        <f>IF('8. Wage Rate Penalty'!D987="s",0,IF(J987="N/A; Not eligible, do not fill in remaining columns---&gt;",0,IF(O987="Yes",0,(Q987*R987*'1. General Input'!$D$10))))</f>
        <v>0</v>
      </c>
      <c r="T987" s="269">
        <f>IF('8. Wage Rate Penalty'!D987="H",0,'8. Wage Rate Penalty'!Q987*'1. General Input'!$D$10/52)</f>
        <v>0</v>
      </c>
      <c r="U987" s="271">
        <f t="shared" si="160"/>
        <v>0</v>
      </c>
      <c r="AC987" s="277">
        <f t="shared" si="157"/>
        <v>0</v>
      </c>
    </row>
    <row r="988" spans="1:29" hidden="1" x14ac:dyDescent="0.25">
      <c r="A988" s="265">
        <f t="shared" si="159"/>
        <v>972</v>
      </c>
      <c r="B988" s="501"/>
      <c r="C988" s="502"/>
      <c r="D988" s="502"/>
      <c r="E988" s="507"/>
      <c r="F988" s="504"/>
      <c r="G988" s="505"/>
      <c r="H988" s="506"/>
      <c r="I988" s="494">
        <f t="shared" si="155"/>
        <v>0</v>
      </c>
      <c r="J988" s="335">
        <f t="shared" si="156"/>
        <v>0</v>
      </c>
      <c r="K988" s="507"/>
      <c r="L988" s="507"/>
      <c r="M988" s="337">
        <f t="shared" si="158"/>
        <v>0</v>
      </c>
      <c r="N988" s="507"/>
      <c r="O988" s="338">
        <f t="shared" si="161"/>
        <v>0</v>
      </c>
      <c r="P988" s="339">
        <f t="shared" si="162"/>
        <v>0</v>
      </c>
      <c r="Q988" s="339">
        <f t="shared" si="163"/>
        <v>0</v>
      </c>
      <c r="R988" s="340">
        <f t="shared" si="164"/>
        <v>0</v>
      </c>
      <c r="S988" s="296">
        <f>IF('8. Wage Rate Penalty'!D988="s",0,IF(J988="N/A; Not eligible, do not fill in remaining columns---&gt;",0,IF(O988="Yes",0,(Q988*R988*'1. General Input'!$D$10))))</f>
        <v>0</v>
      </c>
      <c r="T988" s="269">
        <f>IF('8. Wage Rate Penalty'!D988="H",0,'8. Wage Rate Penalty'!Q988*'1. General Input'!$D$10/52)</f>
        <v>0</v>
      </c>
      <c r="U988" s="271">
        <f t="shared" si="160"/>
        <v>0</v>
      </c>
      <c r="AC988" s="277">
        <f t="shared" si="157"/>
        <v>0</v>
      </c>
    </row>
    <row r="989" spans="1:29" hidden="1" x14ac:dyDescent="0.25">
      <c r="A989" s="265">
        <f t="shared" si="159"/>
        <v>973</v>
      </c>
      <c r="B989" s="501"/>
      <c r="C989" s="502"/>
      <c r="D989" s="502"/>
      <c r="E989" s="507"/>
      <c r="F989" s="504"/>
      <c r="G989" s="505"/>
      <c r="H989" s="506"/>
      <c r="I989" s="494">
        <f t="shared" si="155"/>
        <v>0</v>
      </c>
      <c r="J989" s="335">
        <f t="shared" si="156"/>
        <v>0</v>
      </c>
      <c r="K989" s="507"/>
      <c r="L989" s="507"/>
      <c r="M989" s="337">
        <f t="shared" si="158"/>
        <v>0</v>
      </c>
      <c r="N989" s="507"/>
      <c r="O989" s="338">
        <f t="shared" si="161"/>
        <v>0</v>
      </c>
      <c r="P989" s="339">
        <f t="shared" si="162"/>
        <v>0</v>
      </c>
      <c r="Q989" s="339">
        <f t="shared" si="163"/>
        <v>0</v>
      </c>
      <c r="R989" s="340">
        <f t="shared" si="164"/>
        <v>0</v>
      </c>
      <c r="S989" s="296">
        <f>IF('8. Wage Rate Penalty'!D989="s",0,IF(J989="N/A; Not eligible, do not fill in remaining columns---&gt;",0,IF(O989="Yes",0,(Q989*R989*'1. General Input'!$D$10))))</f>
        <v>0</v>
      </c>
      <c r="T989" s="269">
        <f>IF('8. Wage Rate Penalty'!D989="H",0,'8. Wage Rate Penalty'!Q989*'1. General Input'!$D$10/52)</f>
        <v>0</v>
      </c>
      <c r="U989" s="271">
        <f t="shared" si="160"/>
        <v>0</v>
      </c>
      <c r="AC989" s="277">
        <f t="shared" si="157"/>
        <v>0</v>
      </c>
    </row>
    <row r="990" spans="1:29" hidden="1" x14ac:dyDescent="0.25">
      <c r="A990" s="265">
        <f t="shared" si="159"/>
        <v>974</v>
      </c>
      <c r="B990" s="501"/>
      <c r="C990" s="502"/>
      <c r="D990" s="502"/>
      <c r="E990" s="507"/>
      <c r="F990" s="504"/>
      <c r="G990" s="505"/>
      <c r="H990" s="506"/>
      <c r="I990" s="494">
        <f t="shared" si="155"/>
        <v>0</v>
      </c>
      <c r="J990" s="335">
        <f t="shared" si="156"/>
        <v>0</v>
      </c>
      <c r="K990" s="507"/>
      <c r="L990" s="507"/>
      <c r="M990" s="337">
        <f t="shared" si="158"/>
        <v>0</v>
      </c>
      <c r="N990" s="507"/>
      <c r="O990" s="338">
        <f t="shared" si="161"/>
        <v>0</v>
      </c>
      <c r="P990" s="339">
        <f t="shared" si="162"/>
        <v>0</v>
      </c>
      <c r="Q990" s="339">
        <f t="shared" si="163"/>
        <v>0</v>
      </c>
      <c r="R990" s="340">
        <f t="shared" si="164"/>
        <v>0</v>
      </c>
      <c r="S990" s="296">
        <f>IF('8. Wage Rate Penalty'!D990="s",0,IF(J990="N/A; Not eligible, do not fill in remaining columns---&gt;",0,IF(O990="Yes",0,(Q990*R990*'1. General Input'!$D$10))))</f>
        <v>0</v>
      </c>
      <c r="T990" s="269">
        <f>IF('8. Wage Rate Penalty'!D990="H",0,'8. Wage Rate Penalty'!Q990*'1. General Input'!$D$10/52)</f>
        <v>0</v>
      </c>
      <c r="U990" s="271">
        <f t="shared" si="160"/>
        <v>0</v>
      </c>
      <c r="AC990" s="277">
        <f t="shared" si="157"/>
        <v>0</v>
      </c>
    </row>
    <row r="991" spans="1:29" hidden="1" x14ac:dyDescent="0.25">
      <c r="A991" s="265">
        <f t="shared" si="159"/>
        <v>975</v>
      </c>
      <c r="B991" s="501"/>
      <c r="C991" s="502"/>
      <c r="D991" s="502"/>
      <c r="E991" s="507"/>
      <c r="F991" s="504"/>
      <c r="G991" s="505"/>
      <c r="H991" s="506"/>
      <c r="I991" s="494">
        <f t="shared" ref="I991:I1016" si="165">IF(E991=0,0,IF(F991="no",1,IF(H991=0,"&lt;---Error, enter data in columns F,G and H",IF(G991=0,"&lt;---Error, enter data in columns F, G and H",+E991/H991))))</f>
        <v>0</v>
      </c>
      <c r="J991" s="335">
        <f t="shared" ref="J991:J1016" si="166">IF(I991="&lt;---Error, enter data in columns F,G and H","&lt;---Error, enter data in columns F,G and H",IF(E991=0,IF(H991=0,0,IF(I991&lt;0.75,"Complete Step 2a and 2b---&gt;","N/A; Not eligible, do not fill in remaining columns---&gt;")),IF(I991="&lt;---Error, enter data in columns F,G and H"," ",IF(I991&lt;0.75,"Complete Step 2a and 2b---&gt;","N/A; Not eligible, do not fill in remaining columns---&gt;"))))</f>
        <v>0</v>
      </c>
      <c r="K991" s="507"/>
      <c r="L991" s="507"/>
      <c r="M991" s="337">
        <f t="shared" si="158"/>
        <v>0</v>
      </c>
      <c r="N991" s="507"/>
      <c r="O991" s="338">
        <f t="shared" si="161"/>
        <v>0</v>
      </c>
      <c r="P991" s="339">
        <f t="shared" si="162"/>
        <v>0</v>
      </c>
      <c r="Q991" s="339">
        <f t="shared" si="163"/>
        <v>0</v>
      </c>
      <c r="R991" s="340">
        <f t="shared" si="164"/>
        <v>0</v>
      </c>
      <c r="S991" s="296">
        <f>IF('8. Wage Rate Penalty'!D991="s",0,IF(J991="N/A; Not eligible, do not fill in remaining columns---&gt;",0,IF(O991="Yes",0,(Q991*R991*'1. General Input'!$D$10))))</f>
        <v>0</v>
      </c>
      <c r="T991" s="269">
        <f>IF('8. Wage Rate Penalty'!D991="H",0,'8. Wage Rate Penalty'!Q991*'1. General Input'!$D$10/52)</f>
        <v>0</v>
      </c>
      <c r="U991" s="271">
        <f t="shared" si="160"/>
        <v>0</v>
      </c>
      <c r="AC991" s="277">
        <f t="shared" si="157"/>
        <v>0</v>
      </c>
    </row>
    <row r="992" spans="1:29" hidden="1" x14ac:dyDescent="0.25">
      <c r="A992" s="265">
        <f t="shared" si="159"/>
        <v>976</v>
      </c>
      <c r="B992" s="501"/>
      <c r="C992" s="502"/>
      <c r="D992" s="502"/>
      <c r="E992" s="507"/>
      <c r="F992" s="504"/>
      <c r="G992" s="505"/>
      <c r="H992" s="506"/>
      <c r="I992" s="494">
        <f t="shared" si="165"/>
        <v>0</v>
      </c>
      <c r="J992" s="335">
        <f t="shared" si="166"/>
        <v>0</v>
      </c>
      <c r="K992" s="507"/>
      <c r="L992" s="507"/>
      <c r="M992" s="337">
        <f t="shared" si="158"/>
        <v>0</v>
      </c>
      <c r="N992" s="507"/>
      <c r="O992" s="338">
        <f t="shared" si="161"/>
        <v>0</v>
      </c>
      <c r="P992" s="339">
        <f t="shared" si="162"/>
        <v>0</v>
      </c>
      <c r="Q992" s="339">
        <f t="shared" si="163"/>
        <v>0</v>
      </c>
      <c r="R992" s="340">
        <f t="shared" si="164"/>
        <v>0</v>
      </c>
      <c r="S992" s="296">
        <f>IF('8. Wage Rate Penalty'!D992="s",0,IF(J992="N/A; Not eligible, do not fill in remaining columns---&gt;",0,IF(O992="Yes",0,(Q992*R992*'1. General Input'!$D$10))))</f>
        <v>0</v>
      </c>
      <c r="T992" s="269">
        <f>IF('8. Wage Rate Penalty'!D992="H",0,'8. Wage Rate Penalty'!Q992*'1. General Input'!$D$10/52)</f>
        <v>0</v>
      </c>
      <c r="U992" s="271">
        <f t="shared" si="160"/>
        <v>0</v>
      </c>
      <c r="AC992" s="277">
        <f t="shared" si="157"/>
        <v>0</v>
      </c>
    </row>
    <row r="993" spans="1:29" hidden="1" x14ac:dyDescent="0.25">
      <c r="A993" s="265">
        <f t="shared" si="159"/>
        <v>977</v>
      </c>
      <c r="B993" s="501"/>
      <c r="C993" s="502"/>
      <c r="D993" s="502"/>
      <c r="E993" s="507"/>
      <c r="F993" s="504"/>
      <c r="G993" s="505"/>
      <c r="H993" s="506"/>
      <c r="I993" s="494">
        <f t="shared" si="165"/>
        <v>0</v>
      </c>
      <c r="J993" s="335">
        <f t="shared" si="166"/>
        <v>0</v>
      </c>
      <c r="K993" s="507"/>
      <c r="L993" s="507"/>
      <c r="M993" s="337">
        <f t="shared" si="158"/>
        <v>0</v>
      </c>
      <c r="N993" s="507"/>
      <c r="O993" s="338">
        <f t="shared" si="161"/>
        <v>0</v>
      </c>
      <c r="P993" s="339">
        <f t="shared" si="162"/>
        <v>0</v>
      </c>
      <c r="Q993" s="339">
        <f t="shared" si="163"/>
        <v>0</v>
      </c>
      <c r="R993" s="340">
        <f t="shared" si="164"/>
        <v>0</v>
      </c>
      <c r="S993" s="296">
        <f>IF('8. Wage Rate Penalty'!D993="s",0,IF(J993="N/A; Not eligible, do not fill in remaining columns---&gt;",0,IF(O993="Yes",0,(Q993*R993*'1. General Input'!$D$10))))</f>
        <v>0</v>
      </c>
      <c r="T993" s="269">
        <f>IF('8. Wage Rate Penalty'!D993="H",0,'8. Wage Rate Penalty'!Q993*'1. General Input'!$D$10/52)</f>
        <v>0</v>
      </c>
      <c r="U993" s="271">
        <f t="shared" si="160"/>
        <v>0</v>
      </c>
      <c r="AC993" s="277">
        <f t="shared" si="157"/>
        <v>0</v>
      </c>
    </row>
    <row r="994" spans="1:29" hidden="1" x14ac:dyDescent="0.25">
      <c r="A994" s="265">
        <f t="shared" si="159"/>
        <v>978</v>
      </c>
      <c r="B994" s="501"/>
      <c r="C994" s="502"/>
      <c r="D994" s="502"/>
      <c r="E994" s="507"/>
      <c r="F994" s="504"/>
      <c r="G994" s="505"/>
      <c r="H994" s="506"/>
      <c r="I994" s="494">
        <f t="shared" si="165"/>
        <v>0</v>
      </c>
      <c r="J994" s="335">
        <f t="shared" si="166"/>
        <v>0</v>
      </c>
      <c r="K994" s="507"/>
      <c r="L994" s="507"/>
      <c r="M994" s="337">
        <f t="shared" si="158"/>
        <v>0</v>
      </c>
      <c r="N994" s="507"/>
      <c r="O994" s="338">
        <f t="shared" si="161"/>
        <v>0</v>
      </c>
      <c r="P994" s="339">
        <f t="shared" si="162"/>
        <v>0</v>
      </c>
      <c r="Q994" s="339">
        <f t="shared" si="163"/>
        <v>0</v>
      </c>
      <c r="R994" s="340">
        <f t="shared" si="164"/>
        <v>0</v>
      </c>
      <c r="S994" s="296">
        <f>IF('8. Wage Rate Penalty'!D994="s",0,IF(J994="N/A; Not eligible, do not fill in remaining columns---&gt;",0,IF(O994="Yes",0,(Q994*R994*'1. General Input'!$D$10))))</f>
        <v>0</v>
      </c>
      <c r="T994" s="269">
        <f>IF('8. Wage Rate Penalty'!D994="H",0,'8. Wage Rate Penalty'!Q994*'1. General Input'!$D$10/52)</f>
        <v>0</v>
      </c>
      <c r="U994" s="271">
        <f t="shared" si="160"/>
        <v>0</v>
      </c>
      <c r="AC994" s="277">
        <f t="shared" si="157"/>
        <v>0</v>
      </c>
    </row>
    <row r="995" spans="1:29" hidden="1" x14ac:dyDescent="0.25">
      <c r="A995" s="265">
        <f t="shared" si="159"/>
        <v>979</v>
      </c>
      <c r="B995" s="501"/>
      <c r="C995" s="502"/>
      <c r="D995" s="502"/>
      <c r="E995" s="507"/>
      <c r="F995" s="504"/>
      <c r="G995" s="505"/>
      <c r="H995" s="506"/>
      <c r="I995" s="494">
        <f t="shared" si="165"/>
        <v>0</v>
      </c>
      <c r="J995" s="335">
        <f t="shared" si="166"/>
        <v>0</v>
      </c>
      <c r="K995" s="507"/>
      <c r="L995" s="507"/>
      <c r="M995" s="337">
        <f t="shared" si="158"/>
        <v>0</v>
      </c>
      <c r="N995" s="507"/>
      <c r="O995" s="338">
        <f t="shared" si="161"/>
        <v>0</v>
      </c>
      <c r="P995" s="339">
        <f t="shared" si="162"/>
        <v>0</v>
      </c>
      <c r="Q995" s="339">
        <f t="shared" si="163"/>
        <v>0</v>
      </c>
      <c r="R995" s="340">
        <f t="shared" si="164"/>
        <v>0</v>
      </c>
      <c r="S995" s="296">
        <f>IF('8. Wage Rate Penalty'!D995="s",0,IF(J995="N/A; Not eligible, do not fill in remaining columns---&gt;",0,IF(O995="Yes",0,(Q995*R995*'1. General Input'!$D$10))))</f>
        <v>0</v>
      </c>
      <c r="T995" s="269">
        <f>IF('8. Wage Rate Penalty'!D995="H",0,'8. Wage Rate Penalty'!Q995*'1. General Input'!$D$10/52)</f>
        <v>0</v>
      </c>
      <c r="U995" s="271">
        <f t="shared" si="160"/>
        <v>0</v>
      </c>
      <c r="AC995" s="277">
        <f t="shared" si="157"/>
        <v>0</v>
      </c>
    </row>
    <row r="996" spans="1:29" hidden="1" x14ac:dyDescent="0.25">
      <c r="A996" s="265">
        <f t="shared" si="159"/>
        <v>980</v>
      </c>
      <c r="B996" s="501"/>
      <c r="C996" s="502"/>
      <c r="D996" s="502"/>
      <c r="E996" s="507"/>
      <c r="F996" s="504"/>
      <c r="G996" s="505"/>
      <c r="H996" s="506"/>
      <c r="I996" s="494">
        <f t="shared" si="165"/>
        <v>0</v>
      </c>
      <c r="J996" s="335">
        <f t="shared" si="166"/>
        <v>0</v>
      </c>
      <c r="K996" s="507"/>
      <c r="L996" s="507"/>
      <c r="M996" s="337">
        <f t="shared" si="158"/>
        <v>0</v>
      </c>
      <c r="N996" s="507"/>
      <c r="O996" s="338">
        <f t="shared" si="161"/>
        <v>0</v>
      </c>
      <c r="P996" s="339">
        <f t="shared" si="162"/>
        <v>0</v>
      </c>
      <c r="Q996" s="339">
        <f t="shared" si="163"/>
        <v>0</v>
      </c>
      <c r="R996" s="340">
        <f t="shared" si="164"/>
        <v>0</v>
      </c>
      <c r="S996" s="296">
        <f>IF('8. Wage Rate Penalty'!D996="s",0,IF(J996="N/A; Not eligible, do not fill in remaining columns---&gt;",0,IF(O996="Yes",0,(Q996*R996*'1. General Input'!$D$10))))</f>
        <v>0</v>
      </c>
      <c r="T996" s="269">
        <f>IF('8. Wage Rate Penalty'!D996="H",0,'8. Wage Rate Penalty'!Q996*'1. General Input'!$D$10/52)</f>
        <v>0</v>
      </c>
      <c r="U996" s="271">
        <f t="shared" si="160"/>
        <v>0</v>
      </c>
      <c r="AC996" s="277">
        <f t="shared" si="157"/>
        <v>0</v>
      </c>
    </row>
    <row r="997" spans="1:29" hidden="1" x14ac:dyDescent="0.25">
      <c r="A997" s="265">
        <f t="shared" si="159"/>
        <v>981</v>
      </c>
      <c r="B997" s="501"/>
      <c r="C997" s="502"/>
      <c r="D997" s="502"/>
      <c r="E997" s="507"/>
      <c r="F997" s="504"/>
      <c r="G997" s="505"/>
      <c r="H997" s="506"/>
      <c r="I997" s="494">
        <f t="shared" si="165"/>
        <v>0</v>
      </c>
      <c r="J997" s="335">
        <f t="shared" si="166"/>
        <v>0</v>
      </c>
      <c r="K997" s="507"/>
      <c r="L997" s="507"/>
      <c r="M997" s="337">
        <f t="shared" si="158"/>
        <v>0</v>
      </c>
      <c r="N997" s="507"/>
      <c r="O997" s="338">
        <f t="shared" si="161"/>
        <v>0</v>
      </c>
      <c r="P997" s="339">
        <f t="shared" si="162"/>
        <v>0</v>
      </c>
      <c r="Q997" s="339">
        <f t="shared" si="163"/>
        <v>0</v>
      </c>
      <c r="R997" s="340">
        <f t="shared" si="164"/>
        <v>0</v>
      </c>
      <c r="S997" s="296">
        <f>IF('8. Wage Rate Penalty'!D997="s",0,IF(J997="N/A; Not eligible, do not fill in remaining columns---&gt;",0,IF(O997="Yes",0,(Q997*R997*'1. General Input'!$D$10))))</f>
        <v>0</v>
      </c>
      <c r="T997" s="269">
        <f>IF('8. Wage Rate Penalty'!D997="H",0,'8. Wage Rate Penalty'!Q997*'1. General Input'!$D$10/52)</f>
        <v>0</v>
      </c>
      <c r="U997" s="271">
        <f t="shared" si="160"/>
        <v>0</v>
      </c>
      <c r="AC997" s="277">
        <f t="shared" si="157"/>
        <v>0</v>
      </c>
    </row>
    <row r="998" spans="1:29" hidden="1" x14ac:dyDescent="0.25">
      <c r="A998" s="265">
        <f t="shared" si="159"/>
        <v>982</v>
      </c>
      <c r="B998" s="501"/>
      <c r="C998" s="502"/>
      <c r="D998" s="502"/>
      <c r="E998" s="507"/>
      <c r="F998" s="504"/>
      <c r="G998" s="505"/>
      <c r="H998" s="506"/>
      <c r="I998" s="494">
        <f t="shared" si="165"/>
        <v>0</v>
      </c>
      <c r="J998" s="335">
        <f t="shared" si="166"/>
        <v>0</v>
      </c>
      <c r="K998" s="507"/>
      <c r="L998" s="503"/>
      <c r="M998" s="337">
        <f t="shared" si="158"/>
        <v>0</v>
      </c>
      <c r="N998" s="507"/>
      <c r="O998" s="338">
        <f t="shared" si="161"/>
        <v>0</v>
      </c>
      <c r="P998" s="339">
        <f t="shared" si="162"/>
        <v>0</v>
      </c>
      <c r="Q998" s="339">
        <f t="shared" si="163"/>
        <v>0</v>
      </c>
      <c r="R998" s="340">
        <f t="shared" si="164"/>
        <v>0</v>
      </c>
      <c r="S998" s="296">
        <f>IF('8. Wage Rate Penalty'!D998="s",0,IF(J998="N/A; Not eligible, do not fill in remaining columns---&gt;",0,IF(O998="Yes",0,(Q998*R998*'1. General Input'!$D$10))))</f>
        <v>0</v>
      </c>
      <c r="T998" s="269">
        <f>IF('8. Wage Rate Penalty'!D998="H",0,'8. Wage Rate Penalty'!Q998*'1. General Input'!$D$10/52)</f>
        <v>0</v>
      </c>
      <c r="U998" s="271">
        <f t="shared" si="160"/>
        <v>0</v>
      </c>
      <c r="AC998" s="277">
        <f t="shared" si="157"/>
        <v>0</v>
      </c>
    </row>
    <row r="999" spans="1:29" hidden="1" x14ac:dyDescent="0.25">
      <c r="A999" s="265">
        <f t="shared" si="159"/>
        <v>983</v>
      </c>
      <c r="B999" s="501"/>
      <c r="C999" s="502"/>
      <c r="D999" s="502"/>
      <c r="E999" s="507"/>
      <c r="F999" s="504"/>
      <c r="G999" s="505"/>
      <c r="H999" s="506"/>
      <c r="I999" s="494">
        <f t="shared" si="165"/>
        <v>0</v>
      </c>
      <c r="J999" s="335">
        <f t="shared" si="166"/>
        <v>0</v>
      </c>
      <c r="K999" s="507"/>
      <c r="L999" s="507"/>
      <c r="M999" s="337">
        <f t="shared" si="158"/>
        <v>0</v>
      </c>
      <c r="N999" s="507"/>
      <c r="O999" s="338">
        <f t="shared" si="161"/>
        <v>0</v>
      </c>
      <c r="P999" s="339">
        <f t="shared" si="162"/>
        <v>0</v>
      </c>
      <c r="Q999" s="339">
        <f t="shared" si="163"/>
        <v>0</v>
      </c>
      <c r="R999" s="340">
        <f t="shared" si="164"/>
        <v>0</v>
      </c>
      <c r="S999" s="296">
        <f>IF('8. Wage Rate Penalty'!D999="s",0,IF(J999="N/A; Not eligible, do not fill in remaining columns---&gt;",0,IF(O999="Yes",0,(Q999*R999*'1. General Input'!$D$10))))</f>
        <v>0</v>
      </c>
      <c r="T999" s="269">
        <f>IF('8. Wage Rate Penalty'!D999="H",0,'8. Wage Rate Penalty'!Q999*'1. General Input'!$D$10/52)</f>
        <v>0</v>
      </c>
      <c r="U999" s="271">
        <f t="shared" si="160"/>
        <v>0</v>
      </c>
      <c r="AC999" s="277">
        <f t="shared" si="157"/>
        <v>0</v>
      </c>
    </row>
    <row r="1000" spans="1:29" hidden="1" x14ac:dyDescent="0.25">
      <c r="A1000" s="265">
        <f t="shared" si="159"/>
        <v>984</v>
      </c>
      <c r="B1000" s="501"/>
      <c r="C1000" s="502"/>
      <c r="D1000" s="502"/>
      <c r="E1000" s="507"/>
      <c r="F1000" s="504"/>
      <c r="G1000" s="505"/>
      <c r="H1000" s="506"/>
      <c r="I1000" s="494">
        <f t="shared" si="165"/>
        <v>0</v>
      </c>
      <c r="J1000" s="335">
        <f t="shared" si="166"/>
        <v>0</v>
      </c>
      <c r="K1000" s="507"/>
      <c r="L1000" s="507"/>
      <c r="M1000" s="337">
        <f t="shared" si="158"/>
        <v>0</v>
      </c>
      <c r="N1000" s="507"/>
      <c r="O1000" s="338">
        <f t="shared" si="161"/>
        <v>0</v>
      </c>
      <c r="P1000" s="339">
        <f t="shared" si="162"/>
        <v>0</v>
      </c>
      <c r="Q1000" s="339">
        <f t="shared" si="163"/>
        <v>0</v>
      </c>
      <c r="R1000" s="340">
        <f t="shared" si="164"/>
        <v>0</v>
      </c>
      <c r="S1000" s="296">
        <f>IF('8. Wage Rate Penalty'!D1000="s",0,IF(J1000="N/A; Not eligible, do not fill in remaining columns---&gt;",0,IF(O1000="Yes",0,(Q1000*R1000*'1. General Input'!$D$10))))</f>
        <v>0</v>
      </c>
      <c r="T1000" s="269">
        <f>IF('8. Wage Rate Penalty'!D1000="H",0,'8. Wage Rate Penalty'!Q1000*'1. General Input'!$D$10/52)</f>
        <v>0</v>
      </c>
      <c r="U1000" s="271">
        <f t="shared" si="160"/>
        <v>0</v>
      </c>
      <c r="AC1000" s="277">
        <f t="shared" si="157"/>
        <v>0</v>
      </c>
    </row>
    <row r="1001" spans="1:29" hidden="1" x14ac:dyDescent="0.25">
      <c r="A1001" s="265">
        <f t="shared" si="159"/>
        <v>985</v>
      </c>
      <c r="B1001" s="501"/>
      <c r="C1001" s="502"/>
      <c r="D1001" s="502"/>
      <c r="E1001" s="507"/>
      <c r="F1001" s="504"/>
      <c r="G1001" s="505"/>
      <c r="H1001" s="506"/>
      <c r="I1001" s="494">
        <f t="shared" si="165"/>
        <v>0</v>
      </c>
      <c r="J1001" s="335">
        <f t="shared" si="166"/>
        <v>0</v>
      </c>
      <c r="K1001" s="507"/>
      <c r="L1001" s="507"/>
      <c r="M1001" s="337">
        <f t="shared" si="158"/>
        <v>0</v>
      </c>
      <c r="N1001" s="507"/>
      <c r="O1001" s="338">
        <f t="shared" si="161"/>
        <v>0</v>
      </c>
      <c r="P1001" s="339">
        <f t="shared" si="162"/>
        <v>0</v>
      </c>
      <c r="Q1001" s="339">
        <f t="shared" si="163"/>
        <v>0</v>
      </c>
      <c r="R1001" s="340">
        <f t="shared" si="164"/>
        <v>0</v>
      </c>
      <c r="S1001" s="296">
        <f>IF('8. Wage Rate Penalty'!D1001="s",0,IF(J1001="N/A; Not eligible, do not fill in remaining columns---&gt;",0,IF(O1001="Yes",0,(Q1001*R1001*'1. General Input'!$D$10))))</f>
        <v>0</v>
      </c>
      <c r="T1001" s="269">
        <f>IF('8. Wage Rate Penalty'!D1001="H",0,'8. Wage Rate Penalty'!Q1001*'1. General Input'!$D$10/52)</f>
        <v>0</v>
      </c>
      <c r="U1001" s="271">
        <f t="shared" si="160"/>
        <v>0</v>
      </c>
      <c r="AC1001" s="277">
        <f t="shared" si="157"/>
        <v>0</v>
      </c>
    </row>
    <row r="1002" spans="1:29" hidden="1" x14ac:dyDescent="0.25">
      <c r="A1002" s="265">
        <f t="shared" si="159"/>
        <v>986</v>
      </c>
      <c r="B1002" s="501"/>
      <c r="C1002" s="502"/>
      <c r="D1002" s="502"/>
      <c r="E1002" s="507"/>
      <c r="F1002" s="504"/>
      <c r="G1002" s="505"/>
      <c r="H1002" s="506"/>
      <c r="I1002" s="494">
        <f t="shared" si="165"/>
        <v>0</v>
      </c>
      <c r="J1002" s="335">
        <f t="shared" si="166"/>
        <v>0</v>
      </c>
      <c r="K1002" s="507"/>
      <c r="L1002" s="507"/>
      <c r="M1002" s="337">
        <f t="shared" si="158"/>
        <v>0</v>
      </c>
      <c r="N1002" s="507"/>
      <c r="O1002" s="338">
        <f t="shared" si="161"/>
        <v>0</v>
      </c>
      <c r="P1002" s="339">
        <f t="shared" si="162"/>
        <v>0</v>
      </c>
      <c r="Q1002" s="339">
        <f t="shared" si="163"/>
        <v>0</v>
      </c>
      <c r="R1002" s="340">
        <f t="shared" si="164"/>
        <v>0</v>
      </c>
      <c r="S1002" s="296">
        <f>IF('8. Wage Rate Penalty'!D1002="s",0,IF(J1002="N/A; Not eligible, do not fill in remaining columns---&gt;",0,IF(O1002="Yes",0,(Q1002*R1002*'1. General Input'!$D$10))))</f>
        <v>0</v>
      </c>
      <c r="T1002" s="269">
        <f>IF('8. Wage Rate Penalty'!D1002="H",0,'8. Wage Rate Penalty'!Q1002*'1. General Input'!$D$10/52)</f>
        <v>0</v>
      </c>
      <c r="U1002" s="271">
        <f t="shared" si="160"/>
        <v>0</v>
      </c>
      <c r="AC1002" s="277">
        <f t="shared" si="157"/>
        <v>0</v>
      </c>
    </row>
    <row r="1003" spans="1:29" hidden="1" x14ac:dyDescent="0.25">
      <c r="A1003" s="265">
        <f t="shared" si="159"/>
        <v>987</v>
      </c>
      <c r="B1003" s="501"/>
      <c r="C1003" s="502"/>
      <c r="D1003" s="502"/>
      <c r="E1003" s="507"/>
      <c r="F1003" s="504"/>
      <c r="G1003" s="505"/>
      <c r="H1003" s="506"/>
      <c r="I1003" s="494">
        <f t="shared" si="165"/>
        <v>0</v>
      </c>
      <c r="J1003" s="335">
        <f t="shared" si="166"/>
        <v>0</v>
      </c>
      <c r="K1003" s="507"/>
      <c r="L1003" s="507"/>
      <c r="M1003" s="337">
        <f t="shared" si="158"/>
        <v>0</v>
      </c>
      <c r="N1003" s="507"/>
      <c r="O1003" s="338">
        <f t="shared" si="161"/>
        <v>0</v>
      </c>
      <c r="P1003" s="339">
        <f t="shared" si="162"/>
        <v>0</v>
      </c>
      <c r="Q1003" s="339">
        <f t="shared" si="163"/>
        <v>0</v>
      </c>
      <c r="R1003" s="340">
        <f t="shared" si="164"/>
        <v>0</v>
      </c>
      <c r="S1003" s="296">
        <f>IF('8. Wage Rate Penalty'!D1003="s",0,IF(J1003="N/A; Not eligible, do not fill in remaining columns---&gt;",0,IF(O1003="Yes",0,(Q1003*R1003*'1. General Input'!$D$10))))</f>
        <v>0</v>
      </c>
      <c r="T1003" s="269">
        <f>IF('8. Wage Rate Penalty'!D1003="H",0,'8. Wage Rate Penalty'!Q1003*'1. General Input'!$D$10/52)</f>
        <v>0</v>
      </c>
      <c r="U1003" s="271">
        <f t="shared" si="160"/>
        <v>0</v>
      </c>
      <c r="AC1003" s="277">
        <f t="shared" si="157"/>
        <v>0</v>
      </c>
    </row>
    <row r="1004" spans="1:29" hidden="1" x14ac:dyDescent="0.25">
      <c r="A1004" s="265">
        <f t="shared" si="159"/>
        <v>988</v>
      </c>
      <c r="B1004" s="501"/>
      <c r="C1004" s="502"/>
      <c r="D1004" s="502"/>
      <c r="E1004" s="507"/>
      <c r="F1004" s="504"/>
      <c r="G1004" s="505"/>
      <c r="H1004" s="506"/>
      <c r="I1004" s="494">
        <f t="shared" si="165"/>
        <v>0</v>
      </c>
      <c r="J1004" s="335">
        <f t="shared" si="166"/>
        <v>0</v>
      </c>
      <c r="K1004" s="507"/>
      <c r="L1004" s="507"/>
      <c r="M1004" s="337">
        <f t="shared" si="158"/>
        <v>0</v>
      </c>
      <c r="N1004" s="507"/>
      <c r="O1004" s="338">
        <f t="shared" si="161"/>
        <v>0</v>
      </c>
      <c r="P1004" s="339">
        <f t="shared" si="162"/>
        <v>0</v>
      </c>
      <c r="Q1004" s="339">
        <f t="shared" si="163"/>
        <v>0</v>
      </c>
      <c r="R1004" s="340">
        <f t="shared" si="164"/>
        <v>0</v>
      </c>
      <c r="S1004" s="296">
        <f>IF('8. Wage Rate Penalty'!D1004="s",0,IF(J1004="N/A; Not eligible, do not fill in remaining columns---&gt;",0,IF(O1004="Yes",0,(Q1004*R1004*'1. General Input'!$D$10))))</f>
        <v>0</v>
      </c>
      <c r="T1004" s="269">
        <f>IF('8. Wage Rate Penalty'!D1004="H",0,'8. Wage Rate Penalty'!Q1004*'1. General Input'!$D$10/52)</f>
        <v>0</v>
      </c>
      <c r="U1004" s="271">
        <f t="shared" si="160"/>
        <v>0</v>
      </c>
      <c r="AC1004" s="277">
        <f t="shared" si="157"/>
        <v>0</v>
      </c>
    </row>
    <row r="1005" spans="1:29" hidden="1" x14ac:dyDescent="0.25">
      <c r="A1005" s="265">
        <f t="shared" si="159"/>
        <v>989</v>
      </c>
      <c r="B1005" s="501"/>
      <c r="C1005" s="502"/>
      <c r="D1005" s="502"/>
      <c r="E1005" s="507"/>
      <c r="F1005" s="504"/>
      <c r="G1005" s="505"/>
      <c r="H1005" s="506"/>
      <c r="I1005" s="494">
        <f t="shared" si="165"/>
        <v>0</v>
      </c>
      <c r="J1005" s="335">
        <f t="shared" si="166"/>
        <v>0</v>
      </c>
      <c r="K1005" s="507"/>
      <c r="L1005" s="507"/>
      <c r="M1005" s="337">
        <f t="shared" si="158"/>
        <v>0</v>
      </c>
      <c r="N1005" s="507"/>
      <c r="O1005" s="338">
        <f t="shared" si="161"/>
        <v>0</v>
      </c>
      <c r="P1005" s="339">
        <f t="shared" si="162"/>
        <v>0</v>
      </c>
      <c r="Q1005" s="339">
        <f t="shared" si="163"/>
        <v>0</v>
      </c>
      <c r="R1005" s="340">
        <f t="shared" si="164"/>
        <v>0</v>
      </c>
      <c r="S1005" s="296">
        <f>IF('8. Wage Rate Penalty'!D1005="s",0,IF(J1005="N/A; Not eligible, do not fill in remaining columns---&gt;",0,IF(O1005="Yes",0,(Q1005*R1005*'1. General Input'!$D$10))))</f>
        <v>0</v>
      </c>
      <c r="T1005" s="269">
        <f>IF('8. Wage Rate Penalty'!D1005="H",0,'8. Wage Rate Penalty'!Q1005*'1. General Input'!$D$10/52)</f>
        <v>0</v>
      </c>
      <c r="U1005" s="271">
        <f t="shared" si="160"/>
        <v>0</v>
      </c>
      <c r="AC1005" s="277">
        <f t="shared" si="157"/>
        <v>0</v>
      </c>
    </row>
    <row r="1006" spans="1:29" hidden="1" x14ac:dyDescent="0.25">
      <c r="A1006" s="265">
        <f t="shared" si="159"/>
        <v>990</v>
      </c>
      <c r="B1006" s="501"/>
      <c r="C1006" s="502"/>
      <c r="D1006" s="502"/>
      <c r="E1006" s="507"/>
      <c r="F1006" s="504"/>
      <c r="G1006" s="505"/>
      <c r="H1006" s="506"/>
      <c r="I1006" s="494">
        <f t="shared" si="165"/>
        <v>0</v>
      </c>
      <c r="J1006" s="335">
        <f t="shared" si="166"/>
        <v>0</v>
      </c>
      <c r="K1006" s="507"/>
      <c r="L1006" s="507"/>
      <c r="M1006" s="337">
        <f t="shared" si="158"/>
        <v>0</v>
      </c>
      <c r="N1006" s="507"/>
      <c r="O1006" s="338">
        <f t="shared" si="161"/>
        <v>0</v>
      </c>
      <c r="P1006" s="339">
        <f t="shared" si="162"/>
        <v>0</v>
      </c>
      <c r="Q1006" s="339">
        <f t="shared" si="163"/>
        <v>0</v>
      </c>
      <c r="R1006" s="340">
        <f t="shared" si="164"/>
        <v>0</v>
      </c>
      <c r="S1006" s="296">
        <f>IF('8. Wage Rate Penalty'!D1006="s",0,IF(J1006="N/A; Not eligible, do not fill in remaining columns---&gt;",0,IF(O1006="Yes",0,(Q1006*R1006*'1. General Input'!$D$10))))</f>
        <v>0</v>
      </c>
      <c r="T1006" s="269">
        <f>IF('8. Wage Rate Penalty'!D1006="H",0,'8. Wage Rate Penalty'!Q1006*'1. General Input'!$D$10/52)</f>
        <v>0</v>
      </c>
      <c r="U1006" s="271">
        <f t="shared" si="160"/>
        <v>0</v>
      </c>
      <c r="AC1006" s="277">
        <f t="shared" si="157"/>
        <v>0</v>
      </c>
    </row>
    <row r="1007" spans="1:29" hidden="1" x14ac:dyDescent="0.25">
      <c r="A1007" s="265">
        <f t="shared" si="159"/>
        <v>991</v>
      </c>
      <c r="B1007" s="501"/>
      <c r="C1007" s="502"/>
      <c r="D1007" s="502"/>
      <c r="E1007" s="507"/>
      <c r="F1007" s="504"/>
      <c r="G1007" s="505"/>
      <c r="H1007" s="506"/>
      <c r="I1007" s="494">
        <f t="shared" si="165"/>
        <v>0</v>
      </c>
      <c r="J1007" s="335">
        <f t="shared" si="166"/>
        <v>0</v>
      </c>
      <c r="K1007" s="507"/>
      <c r="L1007" s="507"/>
      <c r="M1007" s="337">
        <f t="shared" si="158"/>
        <v>0</v>
      </c>
      <c r="N1007" s="507"/>
      <c r="O1007" s="338">
        <f t="shared" si="161"/>
        <v>0</v>
      </c>
      <c r="P1007" s="339">
        <f t="shared" si="162"/>
        <v>0</v>
      </c>
      <c r="Q1007" s="339">
        <f t="shared" si="163"/>
        <v>0</v>
      </c>
      <c r="R1007" s="340">
        <f t="shared" si="164"/>
        <v>0</v>
      </c>
      <c r="S1007" s="296">
        <f>IF('8. Wage Rate Penalty'!D1007="s",0,IF(J1007="N/A; Not eligible, do not fill in remaining columns---&gt;",0,IF(O1007="Yes",0,(Q1007*R1007*'1. General Input'!$D$10))))</f>
        <v>0</v>
      </c>
      <c r="T1007" s="269">
        <f>IF('8. Wage Rate Penalty'!D1007="H",0,'8. Wage Rate Penalty'!Q1007*'1. General Input'!$D$10/52)</f>
        <v>0</v>
      </c>
      <c r="U1007" s="271">
        <f t="shared" si="160"/>
        <v>0</v>
      </c>
      <c r="AC1007" s="277">
        <f t="shared" si="157"/>
        <v>0</v>
      </c>
    </row>
    <row r="1008" spans="1:29" hidden="1" x14ac:dyDescent="0.25">
      <c r="A1008" s="265">
        <f t="shared" si="159"/>
        <v>992</v>
      </c>
      <c r="B1008" s="501"/>
      <c r="C1008" s="502"/>
      <c r="D1008" s="502"/>
      <c r="E1008" s="507"/>
      <c r="F1008" s="504"/>
      <c r="G1008" s="505"/>
      <c r="H1008" s="506"/>
      <c r="I1008" s="494">
        <f t="shared" si="165"/>
        <v>0</v>
      </c>
      <c r="J1008" s="335">
        <f t="shared" si="166"/>
        <v>0</v>
      </c>
      <c r="K1008" s="507"/>
      <c r="L1008" s="507"/>
      <c r="M1008" s="337">
        <f t="shared" si="158"/>
        <v>0</v>
      </c>
      <c r="N1008" s="507"/>
      <c r="O1008" s="338">
        <f t="shared" si="161"/>
        <v>0</v>
      </c>
      <c r="P1008" s="339">
        <f t="shared" si="162"/>
        <v>0</v>
      </c>
      <c r="Q1008" s="339">
        <f t="shared" si="163"/>
        <v>0</v>
      </c>
      <c r="R1008" s="340">
        <f t="shared" si="164"/>
        <v>0</v>
      </c>
      <c r="S1008" s="296">
        <f>IF('8. Wage Rate Penalty'!D1008="s",0,IF(J1008="N/A; Not eligible, do not fill in remaining columns---&gt;",0,IF(O1008="Yes",0,(Q1008*R1008*'1. General Input'!$D$10))))</f>
        <v>0</v>
      </c>
      <c r="T1008" s="269">
        <f>IF('8. Wage Rate Penalty'!D1008="H",0,'8. Wage Rate Penalty'!Q1008*'1. General Input'!$D$10/52)</f>
        <v>0</v>
      </c>
      <c r="U1008" s="271">
        <f t="shared" si="160"/>
        <v>0</v>
      </c>
      <c r="AC1008" s="277">
        <f t="shared" si="157"/>
        <v>0</v>
      </c>
    </row>
    <row r="1009" spans="1:29" hidden="1" x14ac:dyDescent="0.25">
      <c r="A1009" s="265">
        <f t="shared" si="159"/>
        <v>993</v>
      </c>
      <c r="B1009" s="501"/>
      <c r="C1009" s="502"/>
      <c r="D1009" s="502"/>
      <c r="E1009" s="507"/>
      <c r="F1009" s="504"/>
      <c r="G1009" s="505"/>
      <c r="H1009" s="506"/>
      <c r="I1009" s="494">
        <f t="shared" si="165"/>
        <v>0</v>
      </c>
      <c r="J1009" s="335">
        <f t="shared" si="166"/>
        <v>0</v>
      </c>
      <c r="K1009" s="507"/>
      <c r="L1009" s="507"/>
      <c r="M1009" s="337">
        <f t="shared" si="158"/>
        <v>0</v>
      </c>
      <c r="N1009" s="507"/>
      <c r="O1009" s="338">
        <f t="shared" si="161"/>
        <v>0</v>
      </c>
      <c r="P1009" s="339">
        <f t="shared" si="162"/>
        <v>0</v>
      </c>
      <c r="Q1009" s="339">
        <f t="shared" si="163"/>
        <v>0</v>
      </c>
      <c r="R1009" s="340">
        <f t="shared" si="164"/>
        <v>0</v>
      </c>
      <c r="S1009" s="296">
        <f>IF('8. Wage Rate Penalty'!D1009="s",0,IF(J1009="N/A; Not eligible, do not fill in remaining columns---&gt;",0,IF(O1009="Yes",0,(Q1009*R1009*'1. General Input'!$D$10))))</f>
        <v>0</v>
      </c>
      <c r="T1009" s="269">
        <f>IF('8. Wage Rate Penalty'!D1009="H",0,'8. Wage Rate Penalty'!Q1009*'1. General Input'!$D$10/52)</f>
        <v>0</v>
      </c>
      <c r="U1009" s="271">
        <f t="shared" si="160"/>
        <v>0</v>
      </c>
      <c r="AC1009" s="277">
        <f t="shared" si="157"/>
        <v>0</v>
      </c>
    </row>
    <row r="1010" spans="1:29" hidden="1" x14ac:dyDescent="0.25">
      <c r="A1010" s="265">
        <f t="shared" si="159"/>
        <v>994</v>
      </c>
      <c r="B1010" s="501"/>
      <c r="C1010" s="502"/>
      <c r="D1010" s="502"/>
      <c r="E1010" s="507"/>
      <c r="F1010" s="504"/>
      <c r="G1010" s="505"/>
      <c r="H1010" s="506"/>
      <c r="I1010" s="494">
        <f t="shared" si="165"/>
        <v>0</v>
      </c>
      <c r="J1010" s="335">
        <f t="shared" si="166"/>
        <v>0</v>
      </c>
      <c r="K1010" s="507"/>
      <c r="L1010" s="507"/>
      <c r="M1010" s="337">
        <f t="shared" si="158"/>
        <v>0</v>
      </c>
      <c r="N1010" s="507"/>
      <c r="O1010" s="338">
        <f t="shared" si="161"/>
        <v>0</v>
      </c>
      <c r="P1010" s="339">
        <f t="shared" si="162"/>
        <v>0</v>
      </c>
      <c r="Q1010" s="339">
        <f t="shared" si="163"/>
        <v>0</v>
      </c>
      <c r="R1010" s="340">
        <f t="shared" si="164"/>
        <v>0</v>
      </c>
      <c r="S1010" s="296">
        <f>IF('8. Wage Rate Penalty'!D1010="s",0,IF(J1010="N/A; Not eligible, do not fill in remaining columns---&gt;",0,IF(O1010="Yes",0,(Q1010*R1010*'1. General Input'!$D$10))))</f>
        <v>0</v>
      </c>
      <c r="T1010" s="269">
        <f>IF('8. Wage Rate Penalty'!D1010="H",0,'8. Wage Rate Penalty'!Q1010*'1. General Input'!$D$10/52)</f>
        <v>0</v>
      </c>
      <c r="U1010" s="271">
        <f t="shared" si="160"/>
        <v>0</v>
      </c>
      <c r="AC1010" s="277">
        <f t="shared" si="157"/>
        <v>0</v>
      </c>
    </row>
    <row r="1011" spans="1:29" hidden="1" x14ac:dyDescent="0.25">
      <c r="A1011" s="265">
        <f t="shared" si="159"/>
        <v>995</v>
      </c>
      <c r="B1011" s="501"/>
      <c r="C1011" s="502"/>
      <c r="D1011" s="502"/>
      <c r="E1011" s="507"/>
      <c r="F1011" s="504"/>
      <c r="G1011" s="505"/>
      <c r="H1011" s="506"/>
      <c r="I1011" s="494">
        <f t="shared" si="165"/>
        <v>0</v>
      </c>
      <c r="J1011" s="335">
        <f t="shared" si="166"/>
        <v>0</v>
      </c>
      <c r="K1011" s="507"/>
      <c r="L1011" s="507"/>
      <c r="M1011" s="337">
        <f t="shared" si="158"/>
        <v>0</v>
      </c>
      <c r="N1011" s="507"/>
      <c r="O1011" s="338">
        <f t="shared" si="161"/>
        <v>0</v>
      </c>
      <c r="P1011" s="339">
        <f t="shared" si="162"/>
        <v>0</v>
      </c>
      <c r="Q1011" s="339">
        <f t="shared" si="163"/>
        <v>0</v>
      </c>
      <c r="R1011" s="340">
        <f t="shared" si="164"/>
        <v>0</v>
      </c>
      <c r="S1011" s="296">
        <f>IF('8. Wage Rate Penalty'!D1011="s",0,IF(J1011="N/A; Not eligible, do not fill in remaining columns---&gt;",0,IF(O1011="Yes",0,(Q1011*R1011*'1. General Input'!$D$10))))</f>
        <v>0</v>
      </c>
      <c r="T1011" s="269">
        <f>IF('8. Wage Rate Penalty'!D1011="H",0,'8. Wage Rate Penalty'!Q1011*'1. General Input'!$D$10/52)</f>
        <v>0</v>
      </c>
      <c r="U1011" s="271">
        <f t="shared" si="160"/>
        <v>0</v>
      </c>
      <c r="AC1011" s="277">
        <f t="shared" si="157"/>
        <v>0</v>
      </c>
    </row>
    <row r="1012" spans="1:29" hidden="1" x14ac:dyDescent="0.25">
      <c r="A1012" s="265">
        <f t="shared" si="159"/>
        <v>996</v>
      </c>
      <c r="B1012" s="501"/>
      <c r="C1012" s="502"/>
      <c r="D1012" s="502"/>
      <c r="E1012" s="507"/>
      <c r="F1012" s="504"/>
      <c r="G1012" s="505"/>
      <c r="H1012" s="506"/>
      <c r="I1012" s="494">
        <f t="shared" si="165"/>
        <v>0</v>
      </c>
      <c r="J1012" s="335">
        <f t="shared" si="166"/>
        <v>0</v>
      </c>
      <c r="K1012" s="507"/>
      <c r="L1012" s="507"/>
      <c r="M1012" s="337">
        <f t="shared" si="158"/>
        <v>0</v>
      </c>
      <c r="N1012" s="507"/>
      <c r="O1012" s="338">
        <f t="shared" si="161"/>
        <v>0</v>
      </c>
      <c r="P1012" s="339">
        <f t="shared" si="162"/>
        <v>0</v>
      </c>
      <c r="Q1012" s="339">
        <f t="shared" si="163"/>
        <v>0</v>
      </c>
      <c r="R1012" s="340">
        <f t="shared" si="164"/>
        <v>0</v>
      </c>
      <c r="S1012" s="296">
        <f>IF('8. Wage Rate Penalty'!D1012="s",0,IF(J1012="N/A; Not eligible, do not fill in remaining columns---&gt;",0,IF(O1012="Yes",0,(Q1012*R1012*'1. General Input'!$D$10))))</f>
        <v>0</v>
      </c>
      <c r="T1012" s="269">
        <f>IF('8. Wage Rate Penalty'!D1012="H",0,'8. Wage Rate Penalty'!Q1012*'1. General Input'!$D$10/52)</f>
        <v>0</v>
      </c>
      <c r="U1012" s="271">
        <f t="shared" si="160"/>
        <v>0</v>
      </c>
      <c r="AC1012" s="277">
        <f t="shared" si="157"/>
        <v>0</v>
      </c>
    </row>
    <row r="1013" spans="1:29" hidden="1" x14ac:dyDescent="0.25">
      <c r="A1013" s="265">
        <f t="shared" si="159"/>
        <v>997</v>
      </c>
      <c r="B1013" s="501"/>
      <c r="C1013" s="502"/>
      <c r="D1013" s="502"/>
      <c r="E1013" s="507"/>
      <c r="F1013" s="504"/>
      <c r="G1013" s="505"/>
      <c r="H1013" s="506"/>
      <c r="I1013" s="494">
        <f t="shared" si="165"/>
        <v>0</v>
      </c>
      <c r="J1013" s="335">
        <f t="shared" si="166"/>
        <v>0</v>
      </c>
      <c r="K1013" s="507"/>
      <c r="L1013" s="507"/>
      <c r="M1013" s="337">
        <f t="shared" si="158"/>
        <v>0</v>
      </c>
      <c r="N1013" s="507"/>
      <c r="O1013" s="338">
        <f t="shared" si="161"/>
        <v>0</v>
      </c>
      <c r="P1013" s="339">
        <f t="shared" si="162"/>
        <v>0</v>
      </c>
      <c r="Q1013" s="339">
        <f t="shared" si="163"/>
        <v>0</v>
      </c>
      <c r="R1013" s="340">
        <f t="shared" si="164"/>
        <v>0</v>
      </c>
      <c r="S1013" s="296">
        <f>IF('8. Wage Rate Penalty'!D1013="s",0,IF(J1013="N/A; Not eligible, do not fill in remaining columns---&gt;",0,IF(O1013="Yes",0,(Q1013*R1013*'1. General Input'!$D$10))))</f>
        <v>0</v>
      </c>
      <c r="T1013" s="269">
        <f>IF('8. Wage Rate Penalty'!D1013="H",0,'8. Wage Rate Penalty'!Q1013*'1. General Input'!$D$10/52)</f>
        <v>0</v>
      </c>
      <c r="U1013" s="271">
        <f t="shared" si="160"/>
        <v>0</v>
      </c>
      <c r="AC1013" s="277">
        <f t="shared" si="157"/>
        <v>0</v>
      </c>
    </row>
    <row r="1014" spans="1:29" hidden="1" x14ac:dyDescent="0.25">
      <c r="A1014" s="265">
        <f t="shared" si="159"/>
        <v>998</v>
      </c>
      <c r="B1014" s="501"/>
      <c r="C1014" s="502"/>
      <c r="D1014" s="502"/>
      <c r="E1014" s="507"/>
      <c r="F1014" s="504"/>
      <c r="G1014" s="505"/>
      <c r="H1014" s="506"/>
      <c r="I1014" s="494">
        <f t="shared" si="165"/>
        <v>0</v>
      </c>
      <c r="J1014" s="335">
        <f t="shared" si="166"/>
        <v>0</v>
      </c>
      <c r="K1014" s="507"/>
      <c r="L1014" s="507"/>
      <c r="M1014" s="337">
        <f t="shared" si="158"/>
        <v>0</v>
      </c>
      <c r="N1014" s="507"/>
      <c r="O1014" s="338">
        <f t="shared" si="161"/>
        <v>0</v>
      </c>
      <c r="P1014" s="339">
        <f t="shared" si="162"/>
        <v>0</v>
      </c>
      <c r="Q1014" s="339">
        <f t="shared" si="163"/>
        <v>0</v>
      </c>
      <c r="R1014" s="340">
        <f t="shared" si="164"/>
        <v>0</v>
      </c>
      <c r="S1014" s="296">
        <f>IF('8. Wage Rate Penalty'!D1014="s",0,IF(J1014="N/A; Not eligible, do not fill in remaining columns---&gt;",0,IF(O1014="Yes",0,(Q1014*R1014*'1. General Input'!$D$10))))</f>
        <v>0</v>
      </c>
      <c r="T1014" s="269">
        <f>IF('8. Wage Rate Penalty'!D1014="H",0,'8. Wage Rate Penalty'!Q1014*'1. General Input'!$D$10/52)</f>
        <v>0</v>
      </c>
      <c r="U1014" s="271">
        <f t="shared" si="160"/>
        <v>0</v>
      </c>
      <c r="AC1014" s="277">
        <f t="shared" si="157"/>
        <v>0</v>
      </c>
    </row>
    <row r="1015" spans="1:29" hidden="1" x14ac:dyDescent="0.25">
      <c r="A1015" s="265">
        <f t="shared" si="159"/>
        <v>999</v>
      </c>
      <c r="B1015" s="501"/>
      <c r="C1015" s="502"/>
      <c r="D1015" s="502"/>
      <c r="E1015" s="507"/>
      <c r="F1015" s="504"/>
      <c r="G1015" s="505"/>
      <c r="H1015" s="506"/>
      <c r="I1015" s="494">
        <f t="shared" si="165"/>
        <v>0</v>
      </c>
      <c r="J1015" s="335">
        <f t="shared" si="166"/>
        <v>0</v>
      </c>
      <c r="K1015" s="507"/>
      <c r="L1015" s="507"/>
      <c r="M1015" s="337">
        <f t="shared" si="158"/>
        <v>0</v>
      </c>
      <c r="N1015" s="503"/>
      <c r="O1015" s="338">
        <f t="shared" si="161"/>
        <v>0</v>
      </c>
      <c r="P1015" s="339">
        <f t="shared" si="162"/>
        <v>0</v>
      </c>
      <c r="Q1015" s="339">
        <f t="shared" si="163"/>
        <v>0</v>
      </c>
      <c r="R1015" s="340">
        <f t="shared" si="164"/>
        <v>0</v>
      </c>
      <c r="S1015" s="296">
        <f>IF('8. Wage Rate Penalty'!D1015="s",0,IF(J1015="N/A; Not eligible, do not fill in remaining columns---&gt;",0,IF(O1015="Yes",0,(Q1015*R1015*'1. General Input'!$D$10))))</f>
        <v>0</v>
      </c>
      <c r="T1015" s="269">
        <f>IF('8. Wage Rate Penalty'!D1015="H",0,'8. Wage Rate Penalty'!Q1015*'1. General Input'!$D$10/52)</f>
        <v>0</v>
      </c>
      <c r="U1015" s="271">
        <f t="shared" si="160"/>
        <v>0</v>
      </c>
      <c r="AC1015" s="277">
        <f t="shared" si="157"/>
        <v>0</v>
      </c>
    </row>
    <row r="1016" spans="1:29" x14ac:dyDescent="0.25">
      <c r="A1016" s="265">
        <f t="shared" si="159"/>
        <v>1000</v>
      </c>
      <c r="B1016" s="501"/>
      <c r="C1016" s="502"/>
      <c r="D1016" s="502"/>
      <c r="E1016" s="507"/>
      <c r="F1016" s="504"/>
      <c r="G1016" s="505"/>
      <c r="H1016" s="506"/>
      <c r="I1016" s="494">
        <f t="shared" si="165"/>
        <v>0</v>
      </c>
      <c r="J1016" s="335">
        <f t="shared" si="166"/>
        <v>0</v>
      </c>
      <c r="K1016" s="507"/>
      <c r="L1016" s="507"/>
      <c r="M1016" s="337">
        <f t="shared" si="158"/>
        <v>0</v>
      </c>
      <c r="N1016" s="507"/>
      <c r="O1016" s="338">
        <f t="shared" si="161"/>
        <v>0</v>
      </c>
      <c r="P1016" s="339">
        <f t="shared" si="162"/>
        <v>0</v>
      </c>
      <c r="Q1016" s="339">
        <f t="shared" si="163"/>
        <v>0</v>
      </c>
      <c r="R1016" s="340">
        <f t="shared" si="164"/>
        <v>0</v>
      </c>
      <c r="S1016" s="296">
        <f>IF('8. Wage Rate Penalty'!D1016="s",0,IF(J1016="N/A; Not eligible, do not fill in remaining columns---&gt;",0,IF(O1016="Yes",0,(Q1016*R1016*'1. General Input'!$D$10))))</f>
        <v>0</v>
      </c>
      <c r="T1016" s="269">
        <f>IF('8. Wage Rate Penalty'!D1016="H",0,'8. Wage Rate Penalty'!Q1016*'1. General Input'!$D$10/52)</f>
        <v>0</v>
      </c>
      <c r="U1016" s="271">
        <f t="shared" si="160"/>
        <v>0</v>
      </c>
      <c r="AC1016" s="277">
        <f t="shared" si="157"/>
        <v>0</v>
      </c>
    </row>
    <row r="1017" spans="1:29" x14ac:dyDescent="0.25">
      <c r="A1017" s="265"/>
      <c r="B1017" s="508"/>
      <c r="C1017" s="509"/>
      <c r="D1017" s="502"/>
      <c r="E1017" s="510"/>
      <c r="F1017" s="510"/>
      <c r="G1017" s="507"/>
      <c r="H1017" s="511"/>
      <c r="I1017" s="342"/>
      <c r="J1017" s="338"/>
      <c r="K1017" s="334"/>
      <c r="L1017" s="343"/>
      <c r="M1017" s="342"/>
      <c r="N1017" s="336"/>
      <c r="O1017" s="338">
        <f t="shared" si="161"/>
        <v>0</v>
      </c>
      <c r="P1017" s="339">
        <f t="shared" si="162"/>
        <v>0</v>
      </c>
      <c r="Q1017" s="339">
        <f>IF(M1017=0,0,IF(O1017="Yes",0,IF(J1017="N/A; Not eligible, do not fill in remaining columns---&gt;",0,P1017-E1017)))</f>
        <v>0</v>
      </c>
      <c r="R1017" s="340">
        <f t="shared" si="164"/>
        <v>0</v>
      </c>
      <c r="S1017" s="296">
        <f>IF('8. Wage Rate Penalty'!D1017="s",0,IF(J1017="N/A; Not eligible, do not fill in remaining columns---&gt;",0,IF(O1017="Yes",0,(Q1017*R1017*'1. General Input'!$D$10))))</f>
        <v>0</v>
      </c>
      <c r="T1017" s="269">
        <f>IF('8. Wage Rate Penalty'!D1017="H",0,'8. Wage Rate Penalty'!Q1017*'1. General Input'!$D$10/52)</f>
        <v>0</v>
      </c>
      <c r="U1017" s="271">
        <f t="shared" si="160"/>
        <v>0</v>
      </c>
      <c r="AC1017" s="277">
        <f t="shared" si="157"/>
        <v>0</v>
      </c>
    </row>
    <row r="1018" spans="1:29" ht="15.75" thickBot="1" x14ac:dyDescent="0.3">
      <c r="B1018" s="244" t="s">
        <v>26</v>
      </c>
      <c r="J1018" s="277"/>
      <c r="O1018" s="282"/>
      <c r="P1018" s="282"/>
      <c r="Q1018" s="282"/>
      <c r="R1018" s="282"/>
      <c r="S1018" s="290">
        <f>SUM(S17:S1017)</f>
        <v>0</v>
      </c>
      <c r="T1018" s="290">
        <f>SUM(T17:T1017)</f>
        <v>0</v>
      </c>
      <c r="U1018" s="273">
        <f>SUM(U17:U1017)</f>
        <v>0</v>
      </c>
      <c r="AC1018" s="344">
        <f>SUM(AC17:AC1017)</f>
        <v>0</v>
      </c>
    </row>
    <row r="1019" spans="1:29" ht="15.75" thickTop="1" x14ac:dyDescent="0.25">
      <c r="J1019" s="277"/>
      <c r="T1019" s="276"/>
      <c r="U1019" s="345" t="s">
        <v>128</v>
      </c>
    </row>
    <row r="1020" spans="1:29" x14ac:dyDescent="0.25">
      <c r="J1020" s="277"/>
      <c r="T1020" s="276"/>
    </row>
    <row r="1021" spans="1:29" x14ac:dyDescent="0.25">
      <c r="J1021" s="277"/>
    </row>
    <row r="1022" spans="1:29" x14ac:dyDescent="0.25">
      <c r="A1022" s="244" t="s">
        <v>658</v>
      </c>
      <c r="J1022" s="277"/>
    </row>
    <row r="1023" spans="1:29" ht="88.5" customHeight="1" x14ac:dyDescent="0.25">
      <c r="B1023" s="861" t="s">
        <v>641</v>
      </c>
      <c r="C1023" s="861"/>
      <c r="D1023" s="861"/>
      <c r="E1023" s="861"/>
      <c r="F1023" s="861"/>
      <c r="G1023" s="861"/>
      <c r="H1023" s="861"/>
      <c r="J1023" s="277"/>
    </row>
    <row r="1024" spans="1:29" x14ac:dyDescent="0.25">
      <c r="J1024" s="277"/>
    </row>
  </sheetData>
  <sheetProtection algorithmName="SHA-512" hashValue="pj35V9P6ApqnlPyJ3WY4k344dZwdvZsUFxwWAYysmnxjA5RwBPYGwiJyfCu74uel8P+UucOcLtrpIgcFyxVgjQ==" saltValue="oF7d8B6Ger27cHJDnJK/iQ==" spinCount="100000" sheet="1" objects="1" scenarios="1" selectLockedCells="1"/>
  <mergeCells count="11">
    <mergeCell ref="B1023:H1023"/>
    <mergeCell ref="I14:L14"/>
    <mergeCell ref="A14:G14"/>
    <mergeCell ref="A1:H1"/>
    <mergeCell ref="A2:H2"/>
    <mergeCell ref="A4:H4"/>
    <mergeCell ref="A5:H5"/>
    <mergeCell ref="A13:G13"/>
    <mergeCell ref="A9:G9"/>
    <mergeCell ref="A10:G10"/>
    <mergeCell ref="A11:G11"/>
  </mergeCells>
  <phoneticPr fontId="13" type="noConversion"/>
  <pageMargins left="0.7" right="0.7" top="0.75" bottom="0.75" header="0.3" footer="0.3"/>
  <pageSetup scale="34" fitToWidth="2" fitToHeight="34" pageOrder="overThenDown"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
  <sheetViews>
    <sheetView topLeftCell="A3" workbookViewId="0">
      <selection activeCell="D12" sqref="D12"/>
    </sheetView>
  </sheetViews>
  <sheetFormatPr defaultColWidth="8.85546875" defaultRowHeight="15" x14ac:dyDescent="0.25"/>
  <cols>
    <col min="1" max="1" width="5.42578125" style="244" customWidth="1"/>
    <col min="2" max="2" width="56.7109375" style="244" customWidth="1"/>
    <col min="3" max="3" width="6.85546875" style="244" customWidth="1"/>
    <col min="4" max="4" width="19.85546875" style="244" customWidth="1"/>
    <col min="5" max="5" width="27.7109375" style="244" customWidth="1"/>
    <col min="6" max="6" width="14" style="244" customWidth="1"/>
    <col min="7" max="46" width="11.42578125" style="244" customWidth="1"/>
    <col min="47" max="47" width="12.42578125" style="244" customWidth="1"/>
    <col min="48" max="16384" width="8.85546875" style="244"/>
  </cols>
  <sheetData>
    <row r="1" spans="1:17" hidden="1" x14ac:dyDescent="0.25">
      <c r="A1" s="834" t="s">
        <v>323</v>
      </c>
      <c r="B1" s="834"/>
      <c r="C1" s="834"/>
      <c r="D1" s="834"/>
      <c r="E1" s="834"/>
      <c r="F1" s="834"/>
    </row>
    <row r="2" spans="1:17" hidden="1" x14ac:dyDescent="0.25">
      <c r="A2" s="834" t="s">
        <v>324</v>
      </c>
      <c r="B2" s="834"/>
      <c r="C2" s="834"/>
      <c r="D2" s="834"/>
      <c r="E2" s="834"/>
      <c r="F2" s="834"/>
    </row>
    <row r="3" spans="1:17" ht="24" customHeight="1" x14ac:dyDescent="0.25">
      <c r="A3" s="257" t="s">
        <v>647</v>
      </c>
      <c r="B3" s="243"/>
      <c r="C3" s="243"/>
      <c r="D3" s="243"/>
    </row>
    <row r="4" spans="1:17" hidden="1" x14ac:dyDescent="0.25">
      <c r="A4" s="834" t="s">
        <v>559</v>
      </c>
      <c r="B4" s="834"/>
      <c r="C4" s="834"/>
      <c r="D4" s="834"/>
      <c r="E4" s="834"/>
      <c r="F4" s="834"/>
    </row>
    <row r="5" spans="1:17" ht="79.5" customHeight="1" x14ac:dyDescent="0.25">
      <c r="A5" s="865" t="str">
        <f>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non-owner employees",IF(E16="no",IF('8. Wage Rate Penalty'!H15=0,IF('Rpt 1. Loan Forgiveness App EZ'!Q49&lt;'1. General Input'!D21," ","100% loan forgiveness achieved and Verifier completed.  Borrower is eligible to use Forgiveness Form 3508EZ.  Go to OnPoint SBA Portal and complete application process.")," "),IF('1. General Input'!D40="Yes",IF('8. Wage Rate Penalty'!H15=0,"Do not complete this schedule, Borrower eligible to complete Form 3508EZ - Safe Harbor 1 applies and wage rates did not decrease by more than 25%.  Continue on Tab 10. Type 1 Employee 2020 Compensation.","Do not complete this schedule, Safe Harbor 1 applies")," ")))))</f>
        <v xml:space="preserve"> </v>
      </c>
      <c r="B5" s="865"/>
      <c r="C5" s="865"/>
      <c r="D5" s="865"/>
      <c r="E5" s="865"/>
      <c r="F5" s="346"/>
      <c r="G5" s="279"/>
      <c r="H5" s="279"/>
      <c r="I5" s="279"/>
      <c r="J5" s="279"/>
      <c r="K5" s="279"/>
      <c r="L5" s="279"/>
      <c r="M5" s="279"/>
      <c r="N5" s="279"/>
      <c r="O5" s="279"/>
      <c r="P5" s="279"/>
      <c r="Q5" s="279"/>
    </row>
    <row r="6" spans="1:17" ht="5.25" customHeight="1" x14ac:dyDescent="0.25">
      <c r="C6" s="243"/>
      <c r="D6" s="243"/>
      <c r="H6" s="256"/>
      <c r="I6" s="256"/>
      <c r="J6" s="256"/>
      <c r="K6" s="256"/>
      <c r="L6" s="256"/>
    </row>
    <row r="7" spans="1:17" ht="64.5" customHeight="1" x14ac:dyDescent="0.25">
      <c r="A7" s="869" t="s">
        <v>671</v>
      </c>
      <c r="B7" s="869"/>
      <c r="C7" s="869"/>
      <c r="D7" s="869"/>
    </row>
    <row r="8" spans="1:17" s="241" customFormat="1" ht="20.25" customHeight="1" x14ac:dyDescent="0.25">
      <c r="A8" s="258" t="s">
        <v>422</v>
      </c>
      <c r="B8" s="259"/>
      <c r="C8" s="259"/>
      <c r="H8" s="246"/>
    </row>
    <row r="11" spans="1:17" ht="75" x14ac:dyDescent="0.25">
      <c r="B11" s="244" t="s">
        <v>552</v>
      </c>
      <c r="D11" s="347" t="s">
        <v>501</v>
      </c>
      <c r="E11" s="347" t="s">
        <v>727</v>
      </c>
      <c r="F11" s="347" t="s">
        <v>502</v>
      </c>
    </row>
    <row r="12" spans="1:17" x14ac:dyDescent="0.25">
      <c r="B12" s="296" t="s">
        <v>529</v>
      </c>
      <c r="D12" s="505"/>
      <c r="E12" s="505"/>
      <c r="F12" s="348">
        <f>+E12-D12</f>
        <v>0</v>
      </c>
    </row>
    <row r="13" spans="1:17" x14ac:dyDescent="0.25">
      <c r="B13" s="256"/>
      <c r="D13" s="277"/>
      <c r="E13" s="277"/>
      <c r="F13" s="277"/>
    </row>
    <row r="14" spans="1:17" x14ac:dyDescent="0.25">
      <c r="B14" s="296" t="s">
        <v>530</v>
      </c>
      <c r="D14" s="505"/>
      <c r="E14" s="505"/>
      <c r="F14" s="277">
        <f>+E14-D14</f>
        <v>0</v>
      </c>
    </row>
    <row r="16" spans="1:17" ht="72.75" customHeight="1" x14ac:dyDescent="0.25">
      <c r="A16" s="867" t="s">
        <v>498</v>
      </c>
      <c r="B16" s="867"/>
      <c r="C16" s="867"/>
      <c r="D16" s="867"/>
      <c r="E16" s="349" t="str">
        <f>IF('1. General Input'!D40="Yes","N/A",IF('1. General Input'!D23=0,"Missing response to question to entry above",IF('1. General Input'!D23="No","No",IF(E12=0,"employee or hour information is missing",IF(E14=0,"employee or hour information is missing",IF(F12&lt;0,"Yes",IF(F14&lt;0,"Yes","No")))))))</f>
        <v>Missing response to question to entry above</v>
      </c>
      <c r="F16" s="870" t="str">
        <f>IF('1. General Input'!D23="no"," ",IF(E16="Missing response to question to entry above"," ",IF(E16="employee or hour information is missing","Must fill in missing employee or hour information",IF(E16="Yes","Continue data input on tab 10","FTE worksheets on Tabs 15, 16, 17, and 18 not required to be completed - continue to Tab 10."))))</f>
        <v xml:space="preserve"> </v>
      </c>
      <c r="G16" s="871"/>
      <c r="H16" s="871"/>
      <c r="I16" s="871"/>
      <c r="J16" s="871"/>
    </row>
    <row r="17" spans="2:8" ht="39.75" customHeight="1" x14ac:dyDescent="0.25">
      <c r="B17" s="868" t="str">
        <f>IF('1. General Input'!D29="Yes","Borrower is eligible to use Forgiveness Form 3508EZ - Sole proprietor and had no employees",IF('1. General Input'!D30="yes","Borrower is eligible to use Forgiveness Form 3508EZ - Sole proprietor and had no employees"," "))</f>
        <v xml:space="preserve"> </v>
      </c>
      <c r="C17" s="868"/>
      <c r="D17" s="868"/>
      <c r="E17" s="868"/>
    </row>
    <row r="18" spans="2:8" ht="57.75" customHeight="1" x14ac:dyDescent="0.25">
      <c r="B18" s="868" t="str">
        <f>IF('8. Wage Rate Penalty'!H15&gt;0," ",IF('9. FTE Exemption'!E16="No","Note - Borrower is eligible to use SBA Loan Forgiveness Form 3508EZ. Wage rates were not reduced and number of employees and average paid hours per pay period did not decrease.  Continue on Tab 10. Type 1 Emp Cov. Period Comp."," "))</f>
        <v xml:space="preserve"> </v>
      </c>
      <c r="C18" s="868"/>
      <c r="D18" s="868"/>
      <c r="E18" s="868"/>
      <c r="F18" s="256"/>
      <c r="G18" s="256"/>
      <c r="H18" s="256"/>
    </row>
    <row r="19" spans="2:8" ht="60" customHeight="1" x14ac:dyDescent="0.25">
      <c r="B19" s="868" t="str">
        <f>IF('1. General Input'!D40="Yes",IF('8. Wage Rate Penalty'!H15=0,"Do not complete this schedule, Borrower is eligible to use Forgiveness form 3508EZ - Safe Harbor 1 claimed and wage rates were not reduced by more than 25%. Continue on Tab. 10. Type 1 Employee 2020 Compensation"," ")," ")</f>
        <v xml:space="preserve"> </v>
      </c>
      <c r="C19" s="868"/>
      <c r="D19" s="868"/>
      <c r="E19" s="868"/>
      <c r="F19" s="256"/>
    </row>
  </sheetData>
  <sheetProtection algorithmName="SHA-512" hashValue="/7hOO0qN6LTScRc2s9oFyeKOqPCMRi97p2+oGmX0Z+WTf15J9S3DlF7FmLiWIt8IMm8321B4o/VbVbznM7C71Q==" saltValue="gnCgDsx3evozbXWVEfoRTA==" spinCount="100000" sheet="1" objects="1" scenarios="1" selectLockedCells="1"/>
  <mergeCells count="10">
    <mergeCell ref="A2:F2"/>
    <mergeCell ref="A1:F1"/>
    <mergeCell ref="A7:D7"/>
    <mergeCell ref="F16:J16"/>
    <mergeCell ref="A5:E5"/>
    <mergeCell ref="B17:E17"/>
    <mergeCell ref="B18:E18"/>
    <mergeCell ref="B19:E19"/>
    <mergeCell ref="A16:D16"/>
    <mergeCell ref="A4:F4"/>
  </mergeCells>
  <phoneticPr fontId="13" type="noConversion"/>
  <pageMargins left="0.7" right="0.7" top="0.75" bottom="0.75" header="0.3" footer="0.3"/>
  <pageSetup scale="69" fitToHeight="0" orientation="landscape"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30"/>
  <sheetViews>
    <sheetView topLeftCell="A3" workbookViewId="0">
      <selection activeCell="I13" sqref="I13"/>
    </sheetView>
  </sheetViews>
  <sheetFormatPr defaultColWidth="8.85546875" defaultRowHeight="15" x14ac:dyDescent="0.25"/>
  <cols>
    <col min="1" max="1" width="9" style="244" bestFit="1" customWidth="1"/>
    <col min="2" max="2" width="31" style="244" customWidth="1"/>
    <col min="3" max="3" width="12.28515625" style="244" customWidth="1"/>
    <col min="4" max="4" width="20.85546875" style="244" customWidth="1"/>
    <col min="5" max="5" width="18.42578125" style="244" customWidth="1"/>
    <col min="6" max="8" width="11.140625" style="244" bestFit="1" customWidth="1"/>
    <col min="9" max="9" width="11.7109375" style="244" customWidth="1"/>
    <col min="10" max="26" width="11.140625" style="244" bestFit="1" customWidth="1"/>
    <col min="27" max="28" width="11.28515625" style="244" bestFit="1" customWidth="1"/>
    <col min="29" max="29" width="25" style="244" customWidth="1"/>
    <col min="30" max="30" width="18.28515625" style="244" customWidth="1"/>
    <col min="31" max="31" width="27.42578125" style="244" customWidth="1"/>
    <col min="32" max="32" width="16.140625" style="244" customWidth="1"/>
    <col min="33" max="33" width="15.140625" style="244" customWidth="1"/>
    <col min="34" max="34" width="14.140625" style="244" customWidth="1"/>
    <col min="35" max="35" width="19.42578125" style="244" customWidth="1"/>
    <col min="36" max="36" width="10.28515625" style="244" bestFit="1" customWidth="1"/>
    <col min="37" max="37" width="11.28515625" style="244" customWidth="1"/>
    <col min="38" max="39" width="8.85546875" style="244"/>
    <col min="40" max="40" width="12.85546875" style="244" customWidth="1"/>
    <col min="41" max="41" width="12.140625" style="244" customWidth="1"/>
    <col min="42" max="16384" width="8.85546875" style="244"/>
  </cols>
  <sheetData>
    <row r="1" spans="1:31" hidden="1" x14ac:dyDescent="0.25">
      <c r="A1" s="834" t="s">
        <v>323</v>
      </c>
      <c r="B1" s="834"/>
      <c r="C1" s="834"/>
      <c r="D1" s="834"/>
      <c r="E1" s="834"/>
      <c r="F1" s="834"/>
      <c r="G1" s="834"/>
      <c r="H1" s="834"/>
      <c r="I1" s="834"/>
      <c r="J1" s="834"/>
    </row>
    <row r="2" spans="1:31" hidden="1" x14ac:dyDescent="0.25">
      <c r="A2" s="834" t="s">
        <v>324</v>
      </c>
      <c r="B2" s="834"/>
      <c r="C2" s="834"/>
      <c r="D2" s="834"/>
      <c r="E2" s="834"/>
      <c r="F2" s="834"/>
      <c r="G2" s="834"/>
      <c r="H2" s="834"/>
      <c r="I2" s="834"/>
      <c r="J2" s="834"/>
    </row>
    <row r="3" spans="1:31" s="241" customFormat="1" ht="24" customHeight="1" x14ac:dyDescent="0.25">
      <c r="A3" s="488" t="s">
        <v>650</v>
      </c>
      <c r="B3" s="239"/>
      <c r="C3" s="239"/>
      <c r="D3" s="239"/>
    </row>
    <row r="4" spans="1:31" hidden="1" x14ac:dyDescent="0.25">
      <c r="A4" s="834" t="s">
        <v>270</v>
      </c>
      <c r="B4" s="834"/>
      <c r="C4" s="834"/>
      <c r="D4" s="834"/>
      <c r="E4" s="834"/>
      <c r="F4" s="834"/>
      <c r="G4" s="834"/>
      <c r="H4" s="834"/>
      <c r="I4" s="834"/>
      <c r="J4" s="834"/>
      <c r="K4" s="278"/>
      <c r="L4" s="278"/>
      <c r="M4" s="278"/>
      <c r="N4" s="278"/>
      <c r="O4" s="350"/>
      <c r="P4" s="278"/>
      <c r="Q4" s="278"/>
      <c r="R4" s="278"/>
      <c r="S4" s="278"/>
      <c r="T4" s="278"/>
      <c r="U4" s="278"/>
      <c r="V4" s="278"/>
      <c r="W4" s="278"/>
      <c r="X4" s="278"/>
      <c r="Y4" s="278"/>
      <c r="Z4" s="278"/>
      <c r="AA4" s="278"/>
      <c r="AB4" s="278"/>
      <c r="AC4" s="278"/>
      <c r="AD4" s="278"/>
      <c r="AE4" s="278"/>
    </row>
    <row r="5" spans="1:31" ht="21" x14ac:dyDescent="0.35">
      <c r="A5" s="876" t="str">
        <f>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employees"," ")))</f>
        <v xml:space="preserve"> </v>
      </c>
      <c r="B5" s="876"/>
      <c r="C5" s="876"/>
      <c r="D5" s="876"/>
      <c r="E5" s="876"/>
      <c r="F5" s="876"/>
      <c r="G5" s="876"/>
      <c r="H5" s="876"/>
      <c r="I5" s="876"/>
      <c r="J5" s="876"/>
      <c r="K5" s="278"/>
      <c r="L5" s="278"/>
      <c r="M5" s="278"/>
      <c r="N5" s="278"/>
      <c r="O5" s="350"/>
      <c r="P5" s="278"/>
      <c r="Q5" s="278"/>
      <c r="R5" s="278"/>
      <c r="S5" s="278"/>
      <c r="T5" s="278"/>
      <c r="U5" s="278"/>
      <c r="V5" s="278"/>
      <c r="W5" s="278"/>
      <c r="X5" s="278"/>
      <c r="Y5" s="278"/>
      <c r="Z5" s="278"/>
      <c r="AA5" s="278"/>
      <c r="AB5" s="278"/>
      <c r="AC5" s="278"/>
      <c r="AD5" s="278"/>
      <c r="AE5" s="278"/>
    </row>
    <row r="6" spans="1:31" s="282" customFormat="1" ht="4.5" customHeight="1" x14ac:dyDescent="0.25">
      <c r="C6" s="243"/>
      <c r="D6" s="243"/>
      <c r="E6" s="243"/>
    </row>
    <row r="7" spans="1:31" s="282" customFormat="1" ht="20.25" customHeight="1" x14ac:dyDescent="0.25">
      <c r="A7" s="252" t="s">
        <v>422</v>
      </c>
      <c r="B7" s="351"/>
      <c r="C7" s="253"/>
      <c r="D7" s="253"/>
      <c r="E7" s="243"/>
      <c r="F7" s="243"/>
      <c r="G7" s="243"/>
      <c r="H7" s="243"/>
      <c r="I7" s="243"/>
      <c r="J7" s="243"/>
      <c r="K7" s="243"/>
      <c r="L7" s="243"/>
      <c r="M7" s="243"/>
      <c r="N7" s="243"/>
      <c r="P7" s="243"/>
      <c r="Q7" s="243"/>
      <c r="R7" s="243"/>
      <c r="S7" s="243"/>
      <c r="T7" s="243"/>
      <c r="U7" s="243"/>
      <c r="V7" s="243"/>
      <c r="W7" s="243"/>
      <c r="X7" s="243"/>
      <c r="Y7" s="243"/>
      <c r="Z7" s="243"/>
      <c r="AA7" s="243"/>
      <c r="AB7" s="243"/>
      <c r="AC7" s="243"/>
      <c r="AD7" s="243"/>
      <c r="AE7" s="243"/>
    </row>
    <row r="8" spans="1:31" ht="20.25" customHeight="1" x14ac:dyDescent="0.25">
      <c r="A8" s="235" t="s">
        <v>639</v>
      </c>
      <c r="O8" s="352"/>
    </row>
    <row r="9" spans="1:31" ht="31.5" customHeight="1" x14ac:dyDescent="0.25">
      <c r="A9" s="874" t="s">
        <v>272</v>
      </c>
      <c r="B9" s="874"/>
      <c r="C9" s="874"/>
      <c r="D9" s="874"/>
      <c r="E9" s="874"/>
      <c r="F9" s="874"/>
      <c r="G9" s="874"/>
      <c r="H9" s="874"/>
      <c r="I9" s="319"/>
      <c r="J9" s="319"/>
      <c r="K9" s="319"/>
      <c r="L9" s="319"/>
      <c r="N9" s="319"/>
      <c r="P9" s="319"/>
      <c r="Q9" s="319"/>
      <c r="R9" s="319"/>
      <c r="S9" s="319"/>
      <c r="T9" s="319"/>
      <c r="U9" s="319"/>
      <c r="V9" s="319"/>
      <c r="W9" s="319"/>
      <c r="X9" s="319"/>
      <c r="Y9" s="319"/>
      <c r="Z9" s="319"/>
      <c r="AA9" s="319"/>
      <c r="AB9" s="319"/>
      <c r="AC9" s="319"/>
      <c r="AD9" s="319"/>
      <c r="AE9" s="317"/>
    </row>
    <row r="10" spans="1:31" ht="31.5" customHeight="1" x14ac:dyDescent="0.25">
      <c r="A10" s="875" t="s">
        <v>662</v>
      </c>
      <c r="B10" s="875"/>
      <c r="C10" s="875"/>
      <c r="D10" s="875"/>
      <c r="E10" s="875"/>
      <c r="F10" s="875"/>
      <c r="G10" s="875"/>
      <c r="H10" s="875"/>
      <c r="I10" s="323"/>
      <c r="J10" s="323"/>
      <c r="K10" s="353"/>
      <c r="L10" s="354"/>
      <c r="M10" s="352"/>
      <c r="N10" s="355"/>
      <c r="Z10" s="323"/>
      <c r="AA10" s="323"/>
      <c r="AB10" s="323"/>
      <c r="AC10" s="323"/>
      <c r="AD10" s="323"/>
      <c r="AE10" s="321"/>
    </row>
    <row r="11" spans="1:31" s="241" customFormat="1" ht="34.5" customHeight="1" x14ac:dyDescent="0.25">
      <c r="A11" s="869" t="s">
        <v>697</v>
      </c>
      <c r="B11" s="869"/>
      <c r="C11" s="869"/>
      <c r="D11" s="869"/>
      <c r="E11" s="869"/>
      <c r="F11" s="869"/>
      <c r="G11" s="869"/>
      <c r="H11" s="869"/>
      <c r="I11" s="356"/>
      <c r="J11" s="356"/>
      <c r="L11" s="255"/>
      <c r="N11" s="357"/>
      <c r="Z11" s="356"/>
      <c r="AA11" s="356"/>
      <c r="AB11" s="356"/>
      <c r="AC11" s="356"/>
      <c r="AD11" s="356"/>
      <c r="AE11" s="358"/>
    </row>
    <row r="12" spans="1:31" ht="18" customHeight="1" x14ac:dyDescent="0.25">
      <c r="A12" s="327" t="s">
        <v>608</v>
      </c>
      <c r="B12" s="359"/>
      <c r="C12" s="359"/>
      <c r="D12" s="359"/>
      <c r="E12" s="359"/>
      <c r="F12" s="359"/>
      <c r="G12" s="359"/>
      <c r="H12" s="359"/>
      <c r="I12" s="323"/>
      <c r="J12" s="323"/>
      <c r="L12" s="354"/>
      <c r="M12" s="352"/>
      <c r="N12" s="355"/>
      <c r="Z12" s="323"/>
      <c r="AA12" s="323"/>
      <c r="AB12" s="323"/>
      <c r="AC12" s="323"/>
      <c r="AD12" s="323"/>
      <c r="AE12" s="321"/>
    </row>
    <row r="13" spans="1:31" ht="53.25" customHeight="1" x14ac:dyDescent="0.25">
      <c r="B13" s="866" t="s">
        <v>724</v>
      </c>
      <c r="C13" s="866"/>
      <c r="D13" s="866"/>
      <c r="E13" s="866"/>
      <c r="F13" s="866"/>
      <c r="G13" s="866"/>
      <c r="H13" s="873"/>
      <c r="I13" s="516"/>
      <c r="J13" s="323"/>
      <c r="K13" s="323"/>
      <c r="L13" s="323"/>
      <c r="Z13" s="323"/>
      <c r="AA13" s="323"/>
      <c r="AB13" s="323"/>
      <c r="AC13" s="323"/>
      <c r="AD13" s="323"/>
      <c r="AE13" s="321"/>
    </row>
    <row r="14" spans="1:31" ht="18.75" customHeight="1" x14ac:dyDescent="0.25">
      <c r="A14" s="327" t="str">
        <f>IF(I13=0,"Enter the following dates:","Enter the following dates:")</f>
        <v>Enter the following dates:</v>
      </c>
      <c r="B14" s="360"/>
      <c r="C14" s="360"/>
      <c r="D14" s="360"/>
      <c r="E14" s="360"/>
      <c r="F14" s="360"/>
      <c r="G14" s="360"/>
      <c r="H14" s="360"/>
      <c r="I14" s="361"/>
      <c r="J14" s="323"/>
      <c r="K14" s="323"/>
      <c r="L14" s="323"/>
      <c r="Z14" s="323"/>
      <c r="AA14" s="323"/>
      <c r="AB14" s="323"/>
      <c r="AC14" s="323"/>
      <c r="AD14" s="323"/>
      <c r="AE14" s="321"/>
    </row>
    <row r="15" spans="1:31" ht="20.25" customHeight="1" x14ac:dyDescent="0.25">
      <c r="B15" s="360" t="s">
        <v>695</v>
      </c>
      <c r="C15" s="325"/>
      <c r="D15" s="325"/>
      <c r="E15" s="325"/>
      <c r="F15" s="325"/>
      <c r="G15" s="325"/>
      <c r="I15" s="517"/>
      <c r="J15" s="362" t="str">
        <f>IF(I13&gt;0,IF(I15=0,"Must enter date if Borrower is claiming FTE Exceptions on tab 14 FTE Exceptions"," "),IF(I15=0,"Must enter date"," "))</f>
        <v>Must enter date</v>
      </c>
      <c r="L15" s="324"/>
      <c r="M15" s="324"/>
      <c r="N15" s="324"/>
      <c r="O15" s="324"/>
      <c r="P15" s="323"/>
      <c r="Q15" s="323"/>
      <c r="R15" s="323"/>
      <c r="S15" s="323"/>
      <c r="T15" s="323"/>
      <c r="U15" s="323"/>
      <c r="V15" s="323"/>
      <c r="W15" s="323"/>
      <c r="X15" s="323"/>
      <c r="Y15" s="323"/>
      <c r="Z15" s="323"/>
      <c r="AA15" s="323"/>
      <c r="AB15" s="323"/>
      <c r="AC15" s="323"/>
      <c r="AD15" s="323"/>
      <c r="AE15" s="321"/>
    </row>
    <row r="16" spans="1:31" ht="32.25" customHeight="1" x14ac:dyDescent="0.25">
      <c r="B16" s="866" t="s">
        <v>696</v>
      </c>
      <c r="C16" s="866"/>
      <c r="D16" s="866"/>
      <c r="E16" s="866"/>
      <c r="F16" s="866"/>
      <c r="G16" s="866"/>
      <c r="H16" s="363"/>
      <c r="I16" s="517"/>
      <c r="J16" s="362" t="str">
        <f>IF(I13&gt;0,IF(I16=0,"Must enter date if Borrower is claiming FTE Exceptions on tab 14 FTE Exceptions"," "),IF(I16=0,"Must enter date"," "))</f>
        <v>Must enter date</v>
      </c>
      <c r="K16" s="364"/>
      <c r="L16" s="323"/>
      <c r="N16" s="323"/>
      <c r="O16" s="323"/>
      <c r="P16" s="323"/>
      <c r="Q16" s="323"/>
      <c r="R16" s="323"/>
      <c r="S16" s="323"/>
      <c r="T16" s="323"/>
      <c r="U16" s="323"/>
      <c r="V16" s="323"/>
      <c r="W16" s="323"/>
      <c r="X16" s="323"/>
      <c r="Y16" s="323"/>
      <c r="Z16" s="323"/>
      <c r="AA16" s="323"/>
      <c r="AB16" s="323"/>
      <c r="AC16" s="323"/>
      <c r="AD16" s="323"/>
      <c r="AE16" s="321"/>
    </row>
    <row r="17" spans="1:31" ht="72" customHeight="1" thickBot="1" x14ac:dyDescent="0.3">
      <c r="A17" s="365" t="s">
        <v>418</v>
      </c>
      <c r="B17" s="366"/>
      <c r="C17" s="366"/>
      <c r="D17" s="366"/>
      <c r="E17" s="366"/>
      <c r="F17" s="366"/>
      <c r="G17" s="366"/>
      <c r="H17" s="237"/>
      <c r="I17" s="367">
        <f>IF(I13&gt;AE1022,I13,AE1022)</f>
        <v>0</v>
      </c>
      <c r="J17" s="872" t="str">
        <f>IF('1. General Input'!D40="yes",IF('8. Wage Rate Penalty'!H15=0,IF('Rpt 1. Loan Forgiveness App EZ'!Q49&lt;'1. General Input'!D21," ","100% loan forgiveness achieved and Verifier completed.  Borrower is eligible to use Forgiveness Form 3508EZ.  Go to OnPoint SBA Portal and complete application process.")," "),IF('9. FTE Exemption'!E16="no",IF('8. Wage Rate Penalty'!H15=0,IF('Rpt 1. Loan Forgiveness App EZ'!Q49&lt;'1. General Input'!D21," ","100% loan forgiveness achieved and Verifier completed.  Borrower is eligible to use Forgiveness Form 3508EZ.  Go to OnPoint SBA Portal and complete application process.")," ")," "))</f>
        <v xml:space="preserve"> </v>
      </c>
      <c r="K17" s="872"/>
      <c r="L17" s="872"/>
      <c r="M17" s="872"/>
      <c r="N17" s="872"/>
      <c r="O17" s="872"/>
      <c r="P17" s="872"/>
      <c r="Q17" s="237"/>
      <c r="R17" s="237"/>
      <c r="S17" s="237"/>
      <c r="T17" s="237"/>
      <c r="U17" s="237"/>
      <c r="V17" s="237"/>
      <c r="W17" s="237"/>
      <c r="X17" s="237"/>
      <c r="Y17" s="237"/>
      <c r="Z17" s="237"/>
      <c r="AA17" s="237"/>
      <c r="AB17" s="237"/>
      <c r="AC17" s="237"/>
      <c r="AD17" s="237"/>
      <c r="AE17" s="237"/>
    </row>
    <row r="18" spans="1:31" s="282" customFormat="1" x14ac:dyDescent="0.25">
      <c r="A18" s="281" t="s">
        <v>445</v>
      </c>
      <c r="B18" s="301"/>
      <c r="C18" s="301"/>
      <c r="D18" s="284">
        <f>+E18</f>
        <v>0</v>
      </c>
      <c r="E18" s="284">
        <f>IF('1. General Input'!D38="Yes",'1. General Input'!D39,'1. General Input'!D22)</f>
        <v>0</v>
      </c>
      <c r="F18" s="284">
        <f t="shared" ref="F18:L18" si="0">+E18+7</f>
        <v>7</v>
      </c>
      <c r="G18" s="284">
        <f t="shared" si="0"/>
        <v>14</v>
      </c>
      <c r="H18" s="284">
        <f t="shared" si="0"/>
        <v>21</v>
      </c>
      <c r="I18" s="284">
        <f t="shared" si="0"/>
        <v>28</v>
      </c>
      <c r="J18" s="284">
        <f t="shared" si="0"/>
        <v>35</v>
      </c>
      <c r="K18" s="284">
        <f t="shared" si="0"/>
        <v>42</v>
      </c>
      <c r="L18" s="284">
        <f t="shared" si="0"/>
        <v>49</v>
      </c>
      <c r="M18" s="284" t="str">
        <f>IF('1. General Input'!$D$10&gt;8,+L18+7," ")</f>
        <v xml:space="preserve"> </v>
      </c>
      <c r="N18" s="284" t="str">
        <f>IF('1. General Input'!$D$10&gt;8,+M18+7," ")</f>
        <v xml:space="preserve"> </v>
      </c>
      <c r="O18" s="284" t="str">
        <f>IF('1. General Input'!$D$10&gt;8,+N18+7," ")</f>
        <v xml:space="preserve"> </v>
      </c>
      <c r="P18" s="284" t="str">
        <f>IF('1. General Input'!$D$10&gt;8,+O18+7," ")</f>
        <v xml:space="preserve"> </v>
      </c>
      <c r="Q18" s="284" t="str">
        <f>IF('1. General Input'!$D$10&gt;8,+P18+7," ")</f>
        <v xml:space="preserve"> </v>
      </c>
      <c r="R18" s="284" t="str">
        <f>IF('1. General Input'!$D$10&gt;8,+Q18+7," ")</f>
        <v xml:space="preserve"> </v>
      </c>
      <c r="S18" s="284" t="str">
        <f>IF('1. General Input'!$D$10&gt;8,+R18+7," ")</f>
        <v xml:space="preserve"> </v>
      </c>
      <c r="T18" s="284" t="str">
        <f>IF('1. General Input'!$D$10&gt;8,+S18+7," ")</f>
        <v xml:space="preserve"> </v>
      </c>
      <c r="U18" s="284" t="str">
        <f>IF('1. General Input'!$D$10&gt;8,+T18+7," ")</f>
        <v xml:space="preserve"> </v>
      </c>
      <c r="V18" s="284" t="str">
        <f>IF('1. General Input'!$D$10&gt;8,+U18+7," ")</f>
        <v xml:space="preserve"> </v>
      </c>
      <c r="W18" s="284" t="str">
        <f>IF('1. General Input'!$D$10&gt;8,+V18+7," ")</f>
        <v xml:space="preserve"> </v>
      </c>
      <c r="X18" s="284" t="str">
        <f>IF('1. General Input'!$D$10&gt;8,+W18+7," ")</f>
        <v xml:space="preserve"> </v>
      </c>
      <c r="Y18" s="284" t="str">
        <f>IF('1. General Input'!$D$10&gt;8,+X18+7," ")</f>
        <v xml:space="preserve"> </v>
      </c>
      <c r="Z18" s="284" t="str">
        <f>IF('1. General Input'!$D$10&gt;8,+Y18+7," ")</f>
        <v xml:space="preserve"> </v>
      </c>
      <c r="AA18" s="284" t="str">
        <f>IF('1. General Input'!$D$10&gt;8,+Z18+7," ")</f>
        <v xml:space="preserve"> </v>
      </c>
      <c r="AB18" s="284" t="str">
        <f>IF('1. General Input'!$D$10&gt;8,+AA18+7," ")</f>
        <v xml:space="preserve"> </v>
      </c>
      <c r="AC18" s="301"/>
      <c r="AD18" s="301"/>
      <c r="AE18" s="301"/>
    </row>
    <row r="19" spans="1:31" s="282" customFormat="1" x14ac:dyDescent="0.25">
      <c r="A19" s="285" t="s">
        <v>446</v>
      </c>
      <c r="B19" s="286"/>
      <c r="C19" s="286"/>
      <c r="D19" s="287" t="str">
        <f>IF('1. General Input'!D38="Yes",'Rpt 1A. Loan Forgiveness App'!M27,'Rpt 1A. Loan Forgiveness App'!I25)</f>
        <v>Enter Covered Period Weeks</v>
      </c>
      <c r="E19" s="287">
        <f t="shared" ref="E19:L19" si="1">+E18+6</f>
        <v>6</v>
      </c>
      <c r="F19" s="287">
        <f t="shared" si="1"/>
        <v>13</v>
      </c>
      <c r="G19" s="287">
        <f t="shared" si="1"/>
        <v>20</v>
      </c>
      <c r="H19" s="287">
        <f t="shared" si="1"/>
        <v>27</v>
      </c>
      <c r="I19" s="287">
        <f t="shared" si="1"/>
        <v>34</v>
      </c>
      <c r="J19" s="287">
        <f t="shared" si="1"/>
        <v>41</v>
      </c>
      <c r="K19" s="287">
        <f t="shared" si="1"/>
        <v>48</v>
      </c>
      <c r="L19" s="287">
        <f t="shared" si="1"/>
        <v>55</v>
      </c>
      <c r="M19" s="287" t="str">
        <f>IF('1. General Input'!$D$10&gt;8,+M18+6," ")</f>
        <v xml:space="preserve"> </v>
      </c>
      <c r="N19" s="287" t="str">
        <f>IF('1. General Input'!$D$10&gt;8,+N18+6," ")</f>
        <v xml:space="preserve"> </v>
      </c>
      <c r="O19" s="287" t="str">
        <f>IF('1. General Input'!$D$10&gt;8,+O18+6," ")</f>
        <v xml:space="preserve"> </v>
      </c>
      <c r="P19" s="287" t="str">
        <f>IF('1. General Input'!$D$10&gt;8,+P18+6," ")</f>
        <v xml:space="preserve"> </v>
      </c>
      <c r="Q19" s="287" t="str">
        <f>IF('1. General Input'!$D$10&gt;8,+Q18+6," ")</f>
        <v xml:space="preserve"> </v>
      </c>
      <c r="R19" s="287" t="str">
        <f>IF('1. General Input'!$D$10&gt;8,+R18+6," ")</f>
        <v xml:space="preserve"> </v>
      </c>
      <c r="S19" s="287" t="str">
        <f>IF('1. General Input'!$D$10&gt;8,+S18+6," ")</f>
        <v xml:space="preserve"> </v>
      </c>
      <c r="T19" s="287" t="str">
        <f>IF('1. General Input'!$D$10&gt;8,+T18+6," ")</f>
        <v xml:space="preserve"> </v>
      </c>
      <c r="U19" s="287" t="str">
        <f>IF('1. General Input'!$D$10&gt;8,+U18+6," ")</f>
        <v xml:space="preserve"> </v>
      </c>
      <c r="V19" s="287" t="str">
        <f>IF('1. General Input'!$D$10&gt;8,+V18+6," ")</f>
        <v xml:space="preserve"> </v>
      </c>
      <c r="W19" s="287" t="str">
        <f>IF('1. General Input'!$D$10&gt;8,+W18+6," ")</f>
        <v xml:space="preserve"> </v>
      </c>
      <c r="X19" s="287" t="str">
        <f>IF('1. General Input'!$D$10&gt;8,+X18+6," ")</f>
        <v xml:space="preserve"> </v>
      </c>
      <c r="Y19" s="287" t="str">
        <f>IF('1. General Input'!$D$10&gt;8,+Y18+6," ")</f>
        <v xml:space="preserve"> </v>
      </c>
      <c r="Z19" s="287" t="str">
        <f>IF('1. General Input'!$D$10&gt;8,+Z18+6," ")</f>
        <v xml:space="preserve"> </v>
      </c>
      <c r="AA19" s="287" t="str">
        <f>IF('1. General Input'!$D$10&gt;8,+AA18+6," ")</f>
        <v xml:space="preserve"> </v>
      </c>
      <c r="AB19" s="287" t="str">
        <f>IF('1. General Input'!$D$10&gt;8,+AB18+6," ")</f>
        <v xml:space="preserve"> </v>
      </c>
      <c r="AC19" s="368"/>
      <c r="AD19" s="369"/>
      <c r="AE19" s="369"/>
    </row>
    <row r="20" spans="1:31" s="262" customFormat="1" ht="105.75" thickBot="1" x14ac:dyDescent="0.3">
      <c r="A20" s="261"/>
      <c r="B20" s="289" t="s">
        <v>451</v>
      </c>
      <c r="C20" s="289" t="s">
        <v>120</v>
      </c>
      <c r="D20" s="289" t="s">
        <v>499</v>
      </c>
      <c r="E20" s="263" t="s">
        <v>538</v>
      </c>
      <c r="F20" s="263" t="s">
        <v>161</v>
      </c>
      <c r="G20" s="263" t="s">
        <v>162</v>
      </c>
      <c r="H20" s="263" t="s">
        <v>163</v>
      </c>
      <c r="I20" s="263" t="s">
        <v>164</v>
      </c>
      <c r="J20" s="263" t="s">
        <v>165</v>
      </c>
      <c r="K20" s="263" t="s">
        <v>166</v>
      </c>
      <c r="L20" s="263" t="s">
        <v>167</v>
      </c>
      <c r="M20" s="263" t="str">
        <f>IF('1. General Input'!$D$10&gt;8,"Paid in Week 9"," ")</f>
        <v xml:space="preserve"> </v>
      </c>
      <c r="N20" s="263" t="str">
        <f>IF('1. General Input'!$D$10&gt;8,"Paid in Week 10"," ")</f>
        <v xml:space="preserve"> </v>
      </c>
      <c r="O20" s="263" t="str">
        <f>IF('1. General Input'!$D$10&gt;8,"Paid in Week 11"," ")</f>
        <v xml:space="preserve"> </v>
      </c>
      <c r="P20" s="263" t="str">
        <f>IF('1. General Input'!$D$10&gt;8,"Paid in Week 12"," ")</f>
        <v xml:space="preserve"> </v>
      </c>
      <c r="Q20" s="263" t="str">
        <f>IF('1. General Input'!$D$10&gt;8,"Paid in Week 13"," ")</f>
        <v xml:space="preserve"> </v>
      </c>
      <c r="R20" s="263" t="str">
        <f>IF('1. General Input'!$D$10&gt;8,"Paid in Week 14"," ")</f>
        <v xml:space="preserve"> </v>
      </c>
      <c r="S20" s="263" t="str">
        <f>IF('1. General Input'!$D$10&gt;8,"Paid in Week 15"," ")</f>
        <v xml:space="preserve"> </v>
      </c>
      <c r="T20" s="263" t="str">
        <f>IF('1. General Input'!$D$10&gt;8,"Paid in Week 16"," ")</f>
        <v xml:space="preserve"> </v>
      </c>
      <c r="U20" s="263" t="str">
        <f>IF('1. General Input'!$D$10&gt;8,"Paid in Week 17"," ")</f>
        <v xml:space="preserve"> </v>
      </c>
      <c r="V20" s="263" t="str">
        <f>IF('1. General Input'!$D$10&gt;8,"Paid in Week 18"," ")</f>
        <v xml:space="preserve"> </v>
      </c>
      <c r="W20" s="263" t="str">
        <f>IF('1. General Input'!$D$10&gt;8,"Paid in Week 19"," ")</f>
        <v xml:space="preserve"> </v>
      </c>
      <c r="X20" s="263" t="str">
        <f>IF('1. General Input'!$D$10&gt;8,"Paid in Week 20"," ")</f>
        <v xml:space="preserve"> </v>
      </c>
      <c r="Y20" s="263" t="str">
        <f>IF('1. General Input'!$D$10&gt;8,"Paid in Week 21"," ")</f>
        <v xml:space="preserve"> </v>
      </c>
      <c r="Z20" s="263" t="str">
        <f>IF('1. General Input'!$D$10&gt;8,"Paid in Week 22"," ")</f>
        <v xml:space="preserve"> </v>
      </c>
      <c r="AA20" s="263" t="str">
        <f>IF('1. General Input'!$D$10&gt;8,"Paid in Week 23"," ")</f>
        <v xml:space="preserve"> </v>
      </c>
      <c r="AB20" s="263" t="str">
        <f>IF('1. General Input'!$D$10&gt;8,"Paid in Week 24"," ")</f>
        <v xml:space="preserve"> </v>
      </c>
      <c r="AC20" s="263" t="s">
        <v>458</v>
      </c>
      <c r="AD20" s="263" t="s">
        <v>459</v>
      </c>
      <c r="AE20" s="264" t="s">
        <v>460</v>
      </c>
    </row>
    <row r="21" spans="1:31" ht="15.75" thickBot="1" x14ac:dyDescent="0.3">
      <c r="A21" s="265">
        <v>1</v>
      </c>
      <c r="B21" s="501"/>
      <c r="C21" s="515"/>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2"/>
      <c r="AD21" s="266">
        <f>IF(D21=0,SUM(E21:AC21),D21)</f>
        <v>0</v>
      </c>
      <c r="AE21" s="268">
        <f>IF(AD21&gt;(100000/52*'1. General Input'!$D$10),100000/52*'1. General Input'!$D$10,AD21)</f>
        <v>0</v>
      </c>
    </row>
    <row r="22" spans="1:31" ht="15.75" thickBot="1" x14ac:dyDescent="0.3">
      <c r="A22" s="265">
        <f>+A21+1</f>
        <v>2</v>
      </c>
      <c r="B22" s="501"/>
      <c r="C22" s="515"/>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05"/>
      <c r="AD22" s="269">
        <f t="shared" ref="AD22:AD85" si="2">IF(D22=0,SUM(E22:AC22),D22)</f>
        <v>0</v>
      </c>
      <c r="AE22" s="370">
        <f>IF(AD22&gt;(100000/52*'1. General Input'!$D$10),100000/52*'1. General Input'!$D$10,AD22)</f>
        <v>0</v>
      </c>
    </row>
    <row r="23" spans="1:31" ht="15.75" thickBot="1" x14ac:dyDescent="0.3">
      <c r="A23" s="265">
        <f t="shared" ref="A23:A86" si="3">+A22+1</f>
        <v>3</v>
      </c>
      <c r="B23" s="501"/>
      <c r="C23" s="515"/>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05"/>
      <c r="AD23" s="269">
        <f t="shared" si="2"/>
        <v>0</v>
      </c>
      <c r="AE23" s="370">
        <f>IF(AD23&gt;(100000/52*'1. General Input'!$D$10),100000/52*'1. General Input'!$D$10,AD23)</f>
        <v>0</v>
      </c>
    </row>
    <row r="24" spans="1:31" x14ac:dyDescent="0.25">
      <c r="A24" s="265">
        <f t="shared" si="3"/>
        <v>4</v>
      </c>
      <c r="B24" s="501"/>
      <c r="C24" s="515"/>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05"/>
      <c r="AD24" s="269">
        <f t="shared" si="2"/>
        <v>0</v>
      </c>
      <c r="AE24" s="370">
        <f>IF(AD24&gt;(100000/52*'1. General Input'!$D$10),100000/52*'1. General Input'!$D$10,AD24)</f>
        <v>0</v>
      </c>
    </row>
    <row r="25" spans="1:31" ht="15.75" thickBot="1" x14ac:dyDescent="0.3">
      <c r="A25" s="265">
        <f t="shared" si="3"/>
        <v>5</v>
      </c>
      <c r="B25" s="501"/>
      <c r="C25" s="515"/>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05"/>
      <c r="AD25" s="269">
        <f t="shared" si="2"/>
        <v>0</v>
      </c>
      <c r="AE25" s="370">
        <f>IF(AD25&gt;(100000/52*'1. General Input'!$D$10),100000/52*'1. General Input'!$D$10,AD25)</f>
        <v>0</v>
      </c>
    </row>
    <row r="26" spans="1:31" ht="15.75" thickBot="1" x14ac:dyDescent="0.3">
      <c r="A26" s="265">
        <f t="shared" si="3"/>
        <v>6</v>
      </c>
      <c r="B26" s="501"/>
      <c r="C26" s="515"/>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05"/>
      <c r="AD26" s="269">
        <f t="shared" si="2"/>
        <v>0</v>
      </c>
      <c r="AE26" s="370">
        <f>IF(AD26&gt;(100000/52*'1. General Input'!$D$10),100000/52*'1. General Input'!$D$10,AD26)</f>
        <v>0</v>
      </c>
    </row>
    <row r="27" spans="1:31" ht="15.75" thickBot="1" x14ac:dyDescent="0.3">
      <c r="A27" s="265">
        <f t="shared" si="3"/>
        <v>7</v>
      </c>
      <c r="B27" s="501"/>
      <c r="C27" s="515"/>
      <c r="D27" s="514"/>
      <c r="E27" s="514"/>
      <c r="F27" s="505"/>
      <c r="G27" s="514"/>
      <c r="H27" s="505"/>
      <c r="I27" s="514"/>
      <c r="J27" s="505"/>
      <c r="K27" s="505"/>
      <c r="L27" s="514"/>
      <c r="M27" s="505"/>
      <c r="N27" s="514"/>
      <c r="O27" s="505"/>
      <c r="P27" s="514"/>
      <c r="Q27" s="505"/>
      <c r="R27" s="514"/>
      <c r="S27" s="505"/>
      <c r="T27" s="505"/>
      <c r="U27" s="505"/>
      <c r="V27" s="505"/>
      <c r="W27" s="505"/>
      <c r="X27" s="505"/>
      <c r="Y27" s="505"/>
      <c r="Z27" s="505"/>
      <c r="AA27" s="505"/>
      <c r="AB27" s="505"/>
      <c r="AC27" s="505"/>
      <c r="AD27" s="269">
        <f t="shared" si="2"/>
        <v>0</v>
      </c>
      <c r="AE27" s="370">
        <f>IF(AD27&gt;(100000/52*'1. General Input'!$D$10),100000/52*'1. General Input'!$D$10,AD27)</f>
        <v>0</v>
      </c>
    </row>
    <row r="28" spans="1:31" ht="15.75" thickBot="1" x14ac:dyDescent="0.3">
      <c r="A28" s="265">
        <f t="shared" si="3"/>
        <v>8</v>
      </c>
      <c r="B28" s="501"/>
      <c r="C28" s="515"/>
      <c r="D28" s="514"/>
      <c r="E28" s="514"/>
      <c r="F28" s="505"/>
      <c r="G28" s="514"/>
      <c r="H28" s="505"/>
      <c r="I28" s="514"/>
      <c r="J28" s="505"/>
      <c r="K28" s="505"/>
      <c r="L28" s="514"/>
      <c r="M28" s="505"/>
      <c r="N28" s="514"/>
      <c r="O28" s="505"/>
      <c r="P28" s="514"/>
      <c r="Q28" s="505"/>
      <c r="R28" s="514"/>
      <c r="S28" s="505"/>
      <c r="T28" s="505"/>
      <c r="U28" s="505"/>
      <c r="V28" s="505"/>
      <c r="W28" s="505"/>
      <c r="X28" s="505"/>
      <c r="Y28" s="505"/>
      <c r="Z28" s="505"/>
      <c r="AA28" s="505"/>
      <c r="AB28" s="505"/>
      <c r="AC28" s="505"/>
      <c r="AD28" s="269">
        <f t="shared" si="2"/>
        <v>0</v>
      </c>
      <c r="AE28" s="370">
        <f>IF(AD28&gt;(100000/52*'1. General Input'!$D$10),100000/52*'1. General Input'!$D$10,AD28)</f>
        <v>0</v>
      </c>
    </row>
    <row r="29" spans="1:31" ht="15.75" thickBot="1" x14ac:dyDescent="0.3">
      <c r="A29" s="265">
        <f t="shared" si="3"/>
        <v>9</v>
      </c>
      <c r="B29" s="501"/>
      <c r="C29" s="515"/>
      <c r="D29" s="514"/>
      <c r="E29" s="514"/>
      <c r="F29" s="505"/>
      <c r="G29" s="514"/>
      <c r="H29" s="505"/>
      <c r="I29" s="514"/>
      <c r="J29" s="505"/>
      <c r="K29" s="505"/>
      <c r="L29" s="514"/>
      <c r="M29" s="505"/>
      <c r="N29" s="514"/>
      <c r="O29" s="505"/>
      <c r="P29" s="514"/>
      <c r="Q29" s="505"/>
      <c r="R29" s="514"/>
      <c r="S29" s="505"/>
      <c r="T29" s="505"/>
      <c r="U29" s="505"/>
      <c r="V29" s="505"/>
      <c r="W29" s="505"/>
      <c r="X29" s="505"/>
      <c r="Y29" s="505"/>
      <c r="Z29" s="505"/>
      <c r="AA29" s="505"/>
      <c r="AB29" s="505"/>
      <c r="AC29" s="505"/>
      <c r="AD29" s="269">
        <f t="shared" si="2"/>
        <v>0</v>
      </c>
      <c r="AE29" s="370">
        <f>IF(AD29&gt;(100000/52*'1. General Input'!$D$10),100000/52*'1. General Input'!$D$10,AD29)</f>
        <v>0</v>
      </c>
    </row>
    <row r="30" spans="1:31" ht="15.75" thickBot="1" x14ac:dyDescent="0.3">
      <c r="A30" s="265">
        <f t="shared" si="3"/>
        <v>10</v>
      </c>
      <c r="B30" s="501"/>
      <c r="C30" s="515"/>
      <c r="D30" s="514"/>
      <c r="E30" s="514"/>
      <c r="F30" s="505"/>
      <c r="G30" s="514"/>
      <c r="H30" s="505"/>
      <c r="I30" s="514"/>
      <c r="J30" s="505"/>
      <c r="K30" s="505"/>
      <c r="L30" s="514"/>
      <c r="M30" s="505"/>
      <c r="N30" s="514"/>
      <c r="O30" s="505"/>
      <c r="P30" s="514"/>
      <c r="Q30" s="505"/>
      <c r="R30" s="514"/>
      <c r="S30" s="505"/>
      <c r="T30" s="505"/>
      <c r="U30" s="505"/>
      <c r="V30" s="505"/>
      <c r="W30" s="505"/>
      <c r="X30" s="505"/>
      <c r="Y30" s="505"/>
      <c r="Z30" s="505"/>
      <c r="AA30" s="505"/>
      <c r="AB30" s="505"/>
      <c r="AC30" s="505"/>
      <c r="AD30" s="269">
        <f t="shared" si="2"/>
        <v>0</v>
      </c>
      <c r="AE30" s="370">
        <f>IF(AD30&gt;(100000/52*'1. General Input'!$D$10),100000/52*'1. General Input'!$D$10,AD30)</f>
        <v>0</v>
      </c>
    </row>
    <row r="31" spans="1:31" ht="15.75" thickBot="1" x14ac:dyDescent="0.3">
      <c r="A31" s="265">
        <f t="shared" si="3"/>
        <v>11</v>
      </c>
      <c r="B31" s="501"/>
      <c r="C31" s="515"/>
      <c r="D31" s="514"/>
      <c r="E31" s="514"/>
      <c r="F31" s="505"/>
      <c r="G31" s="514"/>
      <c r="H31" s="505"/>
      <c r="I31" s="514"/>
      <c r="J31" s="505"/>
      <c r="K31" s="505"/>
      <c r="L31" s="514"/>
      <c r="M31" s="505"/>
      <c r="N31" s="514"/>
      <c r="O31" s="505"/>
      <c r="P31" s="514"/>
      <c r="Q31" s="505"/>
      <c r="R31" s="514"/>
      <c r="S31" s="505"/>
      <c r="T31" s="505"/>
      <c r="U31" s="505"/>
      <c r="V31" s="505"/>
      <c r="W31" s="505"/>
      <c r="X31" s="505"/>
      <c r="Y31" s="505"/>
      <c r="Z31" s="505"/>
      <c r="AA31" s="505"/>
      <c r="AB31" s="505"/>
      <c r="AC31" s="505"/>
      <c r="AD31" s="269">
        <f t="shared" si="2"/>
        <v>0</v>
      </c>
      <c r="AE31" s="370">
        <f>IF(AD31&gt;(100000/52*'1. General Input'!$D$10),100000/52*'1. General Input'!$D$10,AD31)</f>
        <v>0</v>
      </c>
    </row>
    <row r="32" spans="1:31" ht="15.75" thickBot="1" x14ac:dyDescent="0.3">
      <c r="A32" s="265">
        <f t="shared" si="3"/>
        <v>12</v>
      </c>
      <c r="B32" s="501"/>
      <c r="C32" s="515"/>
      <c r="D32" s="514"/>
      <c r="E32" s="514"/>
      <c r="F32" s="505"/>
      <c r="G32" s="514"/>
      <c r="H32" s="505"/>
      <c r="I32" s="514"/>
      <c r="J32" s="505"/>
      <c r="K32" s="505"/>
      <c r="L32" s="514"/>
      <c r="M32" s="505"/>
      <c r="N32" s="514"/>
      <c r="O32" s="505"/>
      <c r="P32" s="514"/>
      <c r="Q32" s="505"/>
      <c r="R32" s="514"/>
      <c r="S32" s="505"/>
      <c r="T32" s="505"/>
      <c r="U32" s="505"/>
      <c r="V32" s="505"/>
      <c r="W32" s="505"/>
      <c r="X32" s="505"/>
      <c r="Y32" s="505"/>
      <c r="Z32" s="505"/>
      <c r="AA32" s="505"/>
      <c r="AB32" s="505"/>
      <c r="AC32" s="505"/>
      <c r="AD32" s="269">
        <f t="shared" si="2"/>
        <v>0</v>
      </c>
      <c r="AE32" s="370">
        <f>IF(AD32&gt;(100000/52*'1. General Input'!$D$10),100000/52*'1. General Input'!$D$10,AD32)</f>
        <v>0</v>
      </c>
    </row>
    <row r="33" spans="1:31" ht="15.75" thickBot="1" x14ac:dyDescent="0.3">
      <c r="A33" s="265">
        <f t="shared" si="3"/>
        <v>13</v>
      </c>
      <c r="B33" s="501"/>
      <c r="C33" s="515"/>
      <c r="D33" s="514"/>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269">
        <f t="shared" si="2"/>
        <v>0</v>
      </c>
      <c r="AE33" s="370">
        <f>IF(AD33&gt;(100000/52*'1. General Input'!$D$10),100000/52*'1. General Input'!$D$10,AD33)</f>
        <v>0</v>
      </c>
    </row>
    <row r="34" spans="1:31" ht="15.75" thickBot="1" x14ac:dyDescent="0.3">
      <c r="A34" s="265">
        <f t="shared" si="3"/>
        <v>14</v>
      </c>
      <c r="B34" s="501"/>
      <c r="C34" s="515"/>
      <c r="D34" s="514"/>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269">
        <f t="shared" si="2"/>
        <v>0</v>
      </c>
      <c r="AE34" s="370">
        <f>IF(AD34&gt;(100000/52*'1. General Input'!$D$10),100000/52*'1. General Input'!$D$10,AD34)</f>
        <v>0</v>
      </c>
    </row>
    <row r="35" spans="1:31" ht="15.75" thickBot="1" x14ac:dyDescent="0.3">
      <c r="A35" s="265">
        <f t="shared" si="3"/>
        <v>15</v>
      </c>
      <c r="B35" s="501"/>
      <c r="C35" s="515"/>
      <c r="D35" s="514"/>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269">
        <f t="shared" si="2"/>
        <v>0</v>
      </c>
      <c r="AE35" s="370">
        <f>IF(AD35&gt;(100000/52*'1. General Input'!$D$10),100000/52*'1. General Input'!$D$10,AD35)</f>
        <v>0</v>
      </c>
    </row>
    <row r="36" spans="1:31" ht="15.75" thickBot="1" x14ac:dyDescent="0.3">
      <c r="A36" s="265">
        <f t="shared" si="3"/>
        <v>16</v>
      </c>
      <c r="B36" s="501"/>
      <c r="C36" s="515"/>
      <c r="D36" s="514"/>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269">
        <f t="shared" si="2"/>
        <v>0</v>
      </c>
      <c r="AE36" s="370">
        <f>IF(AD36&gt;(100000/52*'1. General Input'!$D$10),100000/52*'1. General Input'!$D$10,AD36)</f>
        <v>0</v>
      </c>
    </row>
    <row r="37" spans="1:31" ht="15.75" thickBot="1" x14ac:dyDescent="0.3">
      <c r="A37" s="265">
        <f t="shared" si="3"/>
        <v>17</v>
      </c>
      <c r="B37" s="501"/>
      <c r="C37" s="515"/>
      <c r="D37" s="514"/>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269">
        <f t="shared" si="2"/>
        <v>0</v>
      </c>
      <c r="AE37" s="370">
        <f>IF(AD37&gt;(100000/52*'1. General Input'!$D$10),100000/52*'1. General Input'!$D$10,AD37)</f>
        <v>0</v>
      </c>
    </row>
    <row r="38" spans="1:31" ht="15.75" thickBot="1" x14ac:dyDescent="0.3">
      <c r="A38" s="265">
        <f t="shared" si="3"/>
        <v>18</v>
      </c>
      <c r="B38" s="501"/>
      <c r="C38" s="515"/>
      <c r="D38" s="514"/>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269">
        <f t="shared" si="2"/>
        <v>0</v>
      </c>
      <c r="AE38" s="370">
        <f>IF(AD38&gt;(100000/52*'1. General Input'!$D$10),100000/52*'1. General Input'!$D$10,AD38)</f>
        <v>0</v>
      </c>
    </row>
    <row r="39" spans="1:31" ht="15.75" thickBot="1" x14ac:dyDescent="0.3">
      <c r="A39" s="265">
        <f t="shared" si="3"/>
        <v>19</v>
      </c>
      <c r="B39" s="501"/>
      <c r="C39" s="515"/>
      <c r="D39" s="514"/>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269">
        <f t="shared" si="2"/>
        <v>0</v>
      </c>
      <c r="AE39" s="370">
        <f>IF(AD39&gt;(100000/52*'1. General Input'!$D$10),100000/52*'1. General Input'!$D$10,AD39)</f>
        <v>0</v>
      </c>
    </row>
    <row r="40" spans="1:31" ht="15.75" thickBot="1" x14ac:dyDescent="0.3">
      <c r="A40" s="265">
        <f t="shared" si="3"/>
        <v>20</v>
      </c>
      <c r="B40" s="501"/>
      <c r="C40" s="515"/>
      <c r="D40" s="514"/>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269">
        <f t="shared" si="2"/>
        <v>0</v>
      </c>
      <c r="AE40" s="370">
        <f>IF(AD40&gt;(100000/52*'1. General Input'!$D$10),100000/52*'1. General Input'!$D$10,AD40)</f>
        <v>0</v>
      </c>
    </row>
    <row r="41" spans="1:31" ht="15.75" thickBot="1" x14ac:dyDescent="0.3">
      <c r="A41" s="265">
        <f t="shared" si="3"/>
        <v>21</v>
      </c>
      <c r="B41" s="501"/>
      <c r="C41" s="515"/>
      <c r="D41" s="514"/>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269">
        <f t="shared" si="2"/>
        <v>0</v>
      </c>
      <c r="AE41" s="370">
        <f>IF(AD41&gt;(100000/52*'1. General Input'!$D$10),100000/52*'1. General Input'!$D$10,AD41)</f>
        <v>0</v>
      </c>
    </row>
    <row r="42" spans="1:31" ht="15.75" thickBot="1" x14ac:dyDescent="0.3">
      <c r="A42" s="265">
        <f t="shared" si="3"/>
        <v>22</v>
      </c>
      <c r="B42" s="501"/>
      <c r="C42" s="515"/>
      <c r="D42" s="514"/>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269">
        <f t="shared" si="2"/>
        <v>0</v>
      </c>
      <c r="AE42" s="370">
        <f>IF(AD42&gt;(100000/52*'1. General Input'!$D$10),100000/52*'1. General Input'!$D$10,AD42)</f>
        <v>0</v>
      </c>
    </row>
    <row r="43" spans="1:31" ht="15.75" thickBot="1" x14ac:dyDescent="0.3">
      <c r="A43" s="265">
        <f t="shared" si="3"/>
        <v>23</v>
      </c>
      <c r="B43" s="501"/>
      <c r="C43" s="515"/>
      <c r="D43" s="514"/>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269">
        <f t="shared" si="2"/>
        <v>0</v>
      </c>
      <c r="AE43" s="370">
        <f>IF(AD43&gt;(100000/52*'1. General Input'!$D$10),100000/52*'1. General Input'!$D$10,AD43)</f>
        <v>0</v>
      </c>
    </row>
    <row r="44" spans="1:31" ht="15.75" thickBot="1" x14ac:dyDescent="0.3">
      <c r="A44" s="265">
        <f t="shared" si="3"/>
        <v>24</v>
      </c>
      <c r="B44" s="501"/>
      <c r="C44" s="515"/>
      <c r="D44" s="514"/>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269">
        <f t="shared" si="2"/>
        <v>0</v>
      </c>
      <c r="AE44" s="370">
        <f>IF(AD44&gt;(100000/52*'1. General Input'!$D$10),100000/52*'1. General Input'!$D$10,AD44)</f>
        <v>0</v>
      </c>
    </row>
    <row r="45" spans="1:31" ht="15.75" thickBot="1" x14ac:dyDescent="0.3">
      <c r="A45" s="265">
        <f t="shared" si="3"/>
        <v>25</v>
      </c>
      <c r="B45" s="501"/>
      <c r="C45" s="515"/>
      <c r="D45" s="514"/>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269">
        <f t="shared" si="2"/>
        <v>0</v>
      </c>
      <c r="AE45" s="370">
        <f>IF(AD45&gt;(100000/52*'1. General Input'!$D$10),100000/52*'1. General Input'!$D$10,AD45)</f>
        <v>0</v>
      </c>
    </row>
    <row r="46" spans="1:31" ht="15.75" thickBot="1" x14ac:dyDescent="0.3">
      <c r="A46" s="265">
        <f t="shared" si="3"/>
        <v>26</v>
      </c>
      <c r="B46" s="501"/>
      <c r="C46" s="515"/>
      <c r="D46" s="514"/>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269">
        <f t="shared" si="2"/>
        <v>0</v>
      </c>
      <c r="AE46" s="370">
        <f>IF(AD46&gt;(100000/52*'1. General Input'!$D$10),100000/52*'1. General Input'!$D$10,AD46)</f>
        <v>0</v>
      </c>
    </row>
    <row r="47" spans="1:31" ht="15.75" thickBot="1" x14ac:dyDescent="0.3">
      <c r="A47" s="265">
        <f t="shared" si="3"/>
        <v>27</v>
      </c>
      <c r="B47" s="501"/>
      <c r="C47" s="515"/>
      <c r="D47" s="514"/>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269">
        <f t="shared" si="2"/>
        <v>0</v>
      </c>
      <c r="AE47" s="370">
        <f>IF(AD47&gt;(100000/52*'1. General Input'!$D$10),100000/52*'1. General Input'!$D$10,AD47)</f>
        <v>0</v>
      </c>
    </row>
    <row r="48" spans="1:31" ht="15.75" thickBot="1" x14ac:dyDescent="0.3">
      <c r="A48" s="265">
        <f t="shared" si="3"/>
        <v>28</v>
      </c>
      <c r="B48" s="501"/>
      <c r="C48" s="515"/>
      <c r="D48" s="514"/>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269">
        <f t="shared" si="2"/>
        <v>0</v>
      </c>
      <c r="AE48" s="370">
        <f>IF(AD48&gt;(100000/52*'1. General Input'!$D$10),100000/52*'1. General Input'!$D$10,AD48)</f>
        <v>0</v>
      </c>
    </row>
    <row r="49" spans="1:31" ht="15.75" thickBot="1" x14ac:dyDescent="0.3">
      <c r="A49" s="265">
        <f t="shared" si="3"/>
        <v>29</v>
      </c>
      <c r="B49" s="501"/>
      <c r="C49" s="515"/>
      <c r="D49" s="514"/>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269">
        <f t="shared" si="2"/>
        <v>0</v>
      </c>
      <c r="AE49" s="370">
        <f>IF(AD49&gt;(100000/52*'1. General Input'!$D$10),100000/52*'1. General Input'!$D$10,AD49)</f>
        <v>0</v>
      </c>
    </row>
    <row r="50" spans="1:31" ht="15.75" thickBot="1" x14ac:dyDescent="0.3">
      <c r="A50" s="265">
        <f t="shared" si="3"/>
        <v>30</v>
      </c>
      <c r="B50" s="501"/>
      <c r="C50" s="515"/>
      <c r="D50" s="514"/>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269">
        <f t="shared" si="2"/>
        <v>0</v>
      </c>
      <c r="AE50" s="370">
        <f>IF(AD50&gt;(100000/52*'1. General Input'!$D$10),100000/52*'1. General Input'!$D$10,AD50)</f>
        <v>0</v>
      </c>
    </row>
    <row r="51" spans="1:31" ht="15.75" thickBot="1" x14ac:dyDescent="0.3">
      <c r="A51" s="265">
        <f t="shared" si="3"/>
        <v>31</v>
      </c>
      <c r="B51" s="501"/>
      <c r="C51" s="515"/>
      <c r="D51" s="514"/>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269">
        <f t="shared" si="2"/>
        <v>0</v>
      </c>
      <c r="AE51" s="370">
        <f>IF(AD51&gt;(100000/52*'1. General Input'!$D$10),100000/52*'1. General Input'!$D$10,AD51)</f>
        <v>0</v>
      </c>
    </row>
    <row r="52" spans="1:31" ht="15.75" thickBot="1" x14ac:dyDescent="0.3">
      <c r="A52" s="265">
        <f t="shared" si="3"/>
        <v>32</v>
      </c>
      <c r="B52" s="501"/>
      <c r="C52" s="515"/>
      <c r="D52" s="514"/>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269">
        <f t="shared" si="2"/>
        <v>0</v>
      </c>
      <c r="AE52" s="370">
        <f>IF(AD52&gt;(100000/52*'1. General Input'!$D$10),100000/52*'1. General Input'!$D$10,AD52)</f>
        <v>0</v>
      </c>
    </row>
    <row r="53" spans="1:31" ht="15.75" thickBot="1" x14ac:dyDescent="0.3">
      <c r="A53" s="265">
        <f t="shared" si="3"/>
        <v>33</v>
      </c>
      <c r="B53" s="501"/>
      <c r="C53" s="515"/>
      <c r="D53" s="514"/>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269">
        <f t="shared" si="2"/>
        <v>0</v>
      </c>
      <c r="AE53" s="370">
        <f>IF(AD53&gt;(100000/52*'1. General Input'!$D$10),100000/52*'1. General Input'!$D$10,AD53)</f>
        <v>0</v>
      </c>
    </row>
    <row r="54" spans="1:31" ht="15.75" thickBot="1" x14ac:dyDescent="0.3">
      <c r="A54" s="265">
        <f t="shared" si="3"/>
        <v>34</v>
      </c>
      <c r="B54" s="501"/>
      <c r="C54" s="515"/>
      <c r="D54" s="514"/>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269">
        <f t="shared" si="2"/>
        <v>0</v>
      </c>
      <c r="AE54" s="370">
        <f>IF(AD54&gt;(100000/52*'1. General Input'!$D$10),100000/52*'1. General Input'!$D$10,AD54)</f>
        <v>0</v>
      </c>
    </row>
    <row r="55" spans="1:31" ht="15.75" thickBot="1" x14ac:dyDescent="0.3">
      <c r="A55" s="265">
        <f t="shared" si="3"/>
        <v>35</v>
      </c>
      <c r="B55" s="501"/>
      <c r="C55" s="515"/>
      <c r="D55" s="514"/>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269">
        <f t="shared" si="2"/>
        <v>0</v>
      </c>
      <c r="AE55" s="370">
        <f>IF(AD55&gt;(100000/52*'1. General Input'!$D$10),100000/52*'1. General Input'!$D$10,AD55)</f>
        <v>0</v>
      </c>
    </row>
    <row r="56" spans="1:31" ht="15.75" thickBot="1" x14ac:dyDescent="0.3">
      <c r="A56" s="265">
        <f t="shared" si="3"/>
        <v>36</v>
      </c>
      <c r="B56" s="501"/>
      <c r="C56" s="515"/>
      <c r="D56" s="514"/>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269">
        <f t="shared" si="2"/>
        <v>0</v>
      </c>
      <c r="AE56" s="370">
        <f>IF(AD56&gt;(100000/52*'1. General Input'!$D$10),100000/52*'1. General Input'!$D$10,AD56)</f>
        <v>0</v>
      </c>
    </row>
    <row r="57" spans="1:31" ht="15.75" thickBot="1" x14ac:dyDescent="0.3">
      <c r="A57" s="265">
        <f t="shared" si="3"/>
        <v>37</v>
      </c>
      <c r="B57" s="501"/>
      <c r="C57" s="515"/>
      <c r="D57" s="514"/>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269">
        <f t="shared" si="2"/>
        <v>0</v>
      </c>
      <c r="AE57" s="370">
        <f>IF(AD57&gt;(100000/52*'1. General Input'!$D$10),100000/52*'1. General Input'!$D$10,AD57)</f>
        <v>0</v>
      </c>
    </row>
    <row r="58" spans="1:31" ht="15.75" thickBot="1" x14ac:dyDescent="0.3">
      <c r="A58" s="265">
        <f t="shared" si="3"/>
        <v>38</v>
      </c>
      <c r="B58" s="501"/>
      <c r="C58" s="515"/>
      <c r="D58" s="514"/>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269">
        <f t="shared" si="2"/>
        <v>0</v>
      </c>
      <c r="AE58" s="370">
        <f>IF(AD58&gt;(100000/52*'1. General Input'!$D$10),100000/52*'1. General Input'!$D$10,AD58)</f>
        <v>0</v>
      </c>
    </row>
    <row r="59" spans="1:31" ht="15.75" thickBot="1" x14ac:dyDescent="0.3">
      <c r="A59" s="265">
        <f t="shared" si="3"/>
        <v>39</v>
      </c>
      <c r="B59" s="501"/>
      <c r="C59" s="515"/>
      <c r="D59" s="514"/>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269">
        <f t="shared" si="2"/>
        <v>0</v>
      </c>
      <c r="AE59" s="370">
        <f>IF(AD59&gt;(100000/52*'1. General Input'!$D$10),100000/52*'1. General Input'!$D$10,AD59)</f>
        <v>0</v>
      </c>
    </row>
    <row r="60" spans="1:31" ht="15.75" thickBot="1" x14ac:dyDescent="0.3">
      <c r="A60" s="265">
        <f t="shared" si="3"/>
        <v>40</v>
      </c>
      <c r="B60" s="501"/>
      <c r="C60" s="515"/>
      <c r="D60" s="514"/>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269">
        <f t="shared" si="2"/>
        <v>0</v>
      </c>
      <c r="AE60" s="370">
        <f>IF(AD60&gt;(100000/52*'1. General Input'!$D$10),100000/52*'1. General Input'!$D$10,AD60)</f>
        <v>0</v>
      </c>
    </row>
    <row r="61" spans="1:31" ht="15.75" thickBot="1" x14ac:dyDescent="0.3">
      <c r="A61" s="265">
        <f t="shared" si="3"/>
        <v>41</v>
      </c>
      <c r="B61" s="501"/>
      <c r="C61" s="515"/>
      <c r="D61" s="514"/>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269">
        <f t="shared" si="2"/>
        <v>0</v>
      </c>
      <c r="AE61" s="370">
        <f>IF(AD61&gt;(100000/52*'1. General Input'!$D$10),100000/52*'1. General Input'!$D$10,AD61)</f>
        <v>0</v>
      </c>
    </row>
    <row r="62" spans="1:31" ht="15.75" thickBot="1" x14ac:dyDescent="0.3">
      <c r="A62" s="265">
        <f t="shared" si="3"/>
        <v>42</v>
      </c>
      <c r="B62" s="501"/>
      <c r="C62" s="515"/>
      <c r="D62" s="514"/>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269">
        <f t="shared" si="2"/>
        <v>0</v>
      </c>
      <c r="AE62" s="370">
        <f>IF(AD62&gt;(100000/52*'1. General Input'!$D$10),100000/52*'1. General Input'!$D$10,AD62)</f>
        <v>0</v>
      </c>
    </row>
    <row r="63" spans="1:31" ht="15.75" thickBot="1" x14ac:dyDescent="0.3">
      <c r="A63" s="265">
        <f t="shared" si="3"/>
        <v>43</v>
      </c>
      <c r="B63" s="501"/>
      <c r="C63" s="515"/>
      <c r="D63" s="514"/>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269">
        <f t="shared" si="2"/>
        <v>0</v>
      </c>
      <c r="AE63" s="370">
        <f>IF(AD63&gt;(100000/52*'1. General Input'!$D$10),100000/52*'1. General Input'!$D$10,AD63)</f>
        <v>0</v>
      </c>
    </row>
    <row r="64" spans="1:31" ht="15.75" thickBot="1" x14ac:dyDescent="0.3">
      <c r="A64" s="265">
        <f t="shared" si="3"/>
        <v>44</v>
      </c>
      <c r="B64" s="501"/>
      <c r="C64" s="515"/>
      <c r="D64" s="514"/>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269">
        <f t="shared" si="2"/>
        <v>0</v>
      </c>
      <c r="AE64" s="370">
        <f>IF(AD64&gt;(100000/52*'1. General Input'!$D$10),100000/52*'1. General Input'!$D$10,AD64)</f>
        <v>0</v>
      </c>
    </row>
    <row r="65" spans="1:31" ht="15.75" thickBot="1" x14ac:dyDescent="0.3">
      <c r="A65" s="265">
        <f t="shared" si="3"/>
        <v>45</v>
      </c>
      <c r="B65" s="501"/>
      <c r="C65" s="515"/>
      <c r="D65" s="514"/>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269">
        <f t="shared" si="2"/>
        <v>0</v>
      </c>
      <c r="AE65" s="370">
        <f>IF(AD65&gt;(100000/52*'1. General Input'!$D$10),100000/52*'1. General Input'!$D$10,AD65)</f>
        <v>0</v>
      </c>
    </row>
    <row r="66" spans="1:31" ht="15.75" thickBot="1" x14ac:dyDescent="0.3">
      <c r="A66" s="265">
        <f t="shared" si="3"/>
        <v>46</v>
      </c>
      <c r="B66" s="501"/>
      <c r="C66" s="515"/>
      <c r="D66" s="514"/>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269">
        <f t="shared" si="2"/>
        <v>0</v>
      </c>
      <c r="AE66" s="370">
        <f>IF(AD66&gt;(100000/52*'1. General Input'!$D$10),100000/52*'1. General Input'!$D$10,AD66)</f>
        <v>0</v>
      </c>
    </row>
    <row r="67" spans="1:31" ht="15.75" thickBot="1" x14ac:dyDescent="0.3">
      <c r="A67" s="265">
        <f t="shared" si="3"/>
        <v>47</v>
      </c>
      <c r="B67" s="501"/>
      <c r="C67" s="515"/>
      <c r="D67" s="514"/>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269">
        <f t="shared" si="2"/>
        <v>0</v>
      </c>
      <c r="AE67" s="370">
        <f>IF(AD67&gt;(100000/52*'1. General Input'!$D$10),100000/52*'1. General Input'!$D$10,AD67)</f>
        <v>0</v>
      </c>
    </row>
    <row r="68" spans="1:31" ht="15.75" thickBot="1" x14ac:dyDescent="0.3">
      <c r="A68" s="265">
        <f t="shared" si="3"/>
        <v>48</v>
      </c>
      <c r="B68" s="501"/>
      <c r="C68" s="515"/>
      <c r="D68" s="514"/>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269">
        <f t="shared" si="2"/>
        <v>0</v>
      </c>
      <c r="AE68" s="370">
        <f>IF(AD68&gt;(100000/52*'1. General Input'!$D$10),100000/52*'1. General Input'!$D$10,AD68)</f>
        <v>0</v>
      </c>
    </row>
    <row r="69" spans="1:31" ht="15.75" thickBot="1" x14ac:dyDescent="0.3">
      <c r="A69" s="265">
        <f t="shared" si="3"/>
        <v>49</v>
      </c>
      <c r="B69" s="501"/>
      <c r="C69" s="515"/>
      <c r="D69" s="514"/>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269">
        <f t="shared" si="2"/>
        <v>0</v>
      </c>
      <c r="AE69" s="370">
        <f>IF(AD69&gt;(100000/52*'1. General Input'!$D$10),100000/52*'1. General Input'!$D$10,AD69)</f>
        <v>0</v>
      </c>
    </row>
    <row r="70" spans="1:31" ht="15.75" thickBot="1" x14ac:dyDescent="0.3">
      <c r="A70" s="265">
        <f t="shared" si="3"/>
        <v>50</v>
      </c>
      <c r="B70" s="501"/>
      <c r="C70" s="515"/>
      <c r="D70" s="514"/>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269">
        <f t="shared" si="2"/>
        <v>0</v>
      </c>
      <c r="AE70" s="370">
        <f>IF(AD70&gt;(100000/52*'1. General Input'!$D$10),100000/52*'1. General Input'!$D$10,AD70)</f>
        <v>0</v>
      </c>
    </row>
    <row r="71" spans="1:31" ht="15.75" thickBot="1" x14ac:dyDescent="0.3">
      <c r="A71" s="265">
        <f t="shared" si="3"/>
        <v>51</v>
      </c>
      <c r="B71" s="501"/>
      <c r="C71" s="515"/>
      <c r="D71" s="514"/>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269">
        <f t="shared" si="2"/>
        <v>0</v>
      </c>
      <c r="AE71" s="370">
        <f>IF(AD71&gt;(100000/52*'1. General Input'!$D$10),100000/52*'1. General Input'!$D$10,AD71)</f>
        <v>0</v>
      </c>
    </row>
    <row r="72" spans="1:31" ht="15.75" thickBot="1" x14ac:dyDescent="0.3">
      <c r="A72" s="265">
        <f t="shared" si="3"/>
        <v>52</v>
      </c>
      <c r="B72" s="501"/>
      <c r="C72" s="515"/>
      <c r="D72" s="514"/>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269">
        <f t="shared" si="2"/>
        <v>0</v>
      </c>
      <c r="AE72" s="370">
        <f>IF(AD72&gt;(100000/52*'1. General Input'!$D$10),100000/52*'1. General Input'!$D$10,AD72)</f>
        <v>0</v>
      </c>
    </row>
    <row r="73" spans="1:31" ht="15.75" thickBot="1" x14ac:dyDescent="0.3">
      <c r="A73" s="265">
        <f t="shared" si="3"/>
        <v>53</v>
      </c>
      <c r="B73" s="501"/>
      <c r="C73" s="515"/>
      <c r="D73" s="514"/>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269">
        <f t="shared" si="2"/>
        <v>0</v>
      </c>
      <c r="AE73" s="370">
        <f>IF(AD73&gt;(100000/52*'1. General Input'!$D$10),100000/52*'1. General Input'!$D$10,AD73)</f>
        <v>0</v>
      </c>
    </row>
    <row r="74" spans="1:31" ht="15.75" thickBot="1" x14ac:dyDescent="0.3">
      <c r="A74" s="265">
        <f t="shared" si="3"/>
        <v>54</v>
      </c>
      <c r="B74" s="501"/>
      <c r="C74" s="515"/>
      <c r="D74" s="514"/>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269">
        <f t="shared" si="2"/>
        <v>0</v>
      </c>
      <c r="AE74" s="370">
        <f>IF(AD74&gt;(100000/52*'1. General Input'!$D$10),100000/52*'1. General Input'!$D$10,AD74)</f>
        <v>0</v>
      </c>
    </row>
    <row r="75" spans="1:31" ht="15.75" thickBot="1" x14ac:dyDescent="0.3">
      <c r="A75" s="265">
        <f t="shared" si="3"/>
        <v>55</v>
      </c>
      <c r="B75" s="501"/>
      <c r="C75" s="515"/>
      <c r="D75" s="514"/>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269">
        <f t="shared" si="2"/>
        <v>0</v>
      </c>
      <c r="AE75" s="370">
        <f>IF(AD75&gt;(100000/52*'1. General Input'!$D$10),100000/52*'1. General Input'!$D$10,AD75)</f>
        <v>0</v>
      </c>
    </row>
    <row r="76" spans="1:31" ht="15.75" thickBot="1" x14ac:dyDescent="0.3">
      <c r="A76" s="265">
        <f t="shared" si="3"/>
        <v>56</v>
      </c>
      <c r="B76" s="501"/>
      <c r="C76" s="515"/>
      <c r="D76" s="514"/>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269">
        <f t="shared" si="2"/>
        <v>0</v>
      </c>
      <c r="AE76" s="370">
        <f>IF(AD76&gt;(100000/52*'1. General Input'!$D$10),100000/52*'1. General Input'!$D$10,AD76)</f>
        <v>0</v>
      </c>
    </row>
    <row r="77" spans="1:31" ht="15.75" thickBot="1" x14ac:dyDescent="0.3">
      <c r="A77" s="265">
        <f t="shared" si="3"/>
        <v>57</v>
      </c>
      <c r="B77" s="501"/>
      <c r="C77" s="515"/>
      <c r="D77" s="514"/>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269">
        <f t="shared" si="2"/>
        <v>0</v>
      </c>
      <c r="AE77" s="370">
        <f>IF(AD77&gt;(100000/52*'1. General Input'!$D$10),100000/52*'1. General Input'!$D$10,AD77)</f>
        <v>0</v>
      </c>
    </row>
    <row r="78" spans="1:31" ht="15.75" thickBot="1" x14ac:dyDescent="0.3">
      <c r="A78" s="265">
        <f t="shared" si="3"/>
        <v>58</v>
      </c>
      <c r="B78" s="501"/>
      <c r="C78" s="515"/>
      <c r="D78" s="514"/>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269">
        <f t="shared" si="2"/>
        <v>0</v>
      </c>
      <c r="AE78" s="370">
        <f>IF(AD78&gt;(100000/52*'1. General Input'!$D$10),100000/52*'1. General Input'!$D$10,AD78)</f>
        <v>0</v>
      </c>
    </row>
    <row r="79" spans="1:31" ht="15.75" thickBot="1" x14ac:dyDescent="0.3">
      <c r="A79" s="265">
        <f t="shared" si="3"/>
        <v>59</v>
      </c>
      <c r="B79" s="501"/>
      <c r="C79" s="515"/>
      <c r="D79" s="514"/>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269">
        <f t="shared" si="2"/>
        <v>0</v>
      </c>
      <c r="AE79" s="370">
        <f>IF(AD79&gt;(100000/52*'1. General Input'!$D$10),100000/52*'1. General Input'!$D$10,AD79)</f>
        <v>0</v>
      </c>
    </row>
    <row r="80" spans="1:31" ht="15.75" thickBot="1" x14ac:dyDescent="0.3">
      <c r="A80" s="265">
        <f t="shared" si="3"/>
        <v>60</v>
      </c>
      <c r="B80" s="501"/>
      <c r="C80" s="515"/>
      <c r="D80" s="514"/>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269">
        <f t="shared" si="2"/>
        <v>0</v>
      </c>
      <c r="AE80" s="370">
        <f>IF(AD80&gt;(100000/52*'1. General Input'!$D$10),100000/52*'1. General Input'!$D$10,AD80)</f>
        <v>0</v>
      </c>
    </row>
    <row r="81" spans="1:31" ht="15.75" thickBot="1" x14ac:dyDescent="0.3">
      <c r="A81" s="265">
        <f t="shared" si="3"/>
        <v>61</v>
      </c>
      <c r="B81" s="501"/>
      <c r="C81" s="515"/>
      <c r="D81" s="514"/>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269">
        <f t="shared" si="2"/>
        <v>0</v>
      </c>
      <c r="AE81" s="370">
        <f>IF(AD81&gt;(100000/52*'1. General Input'!$D$10),100000/52*'1. General Input'!$D$10,AD81)</f>
        <v>0</v>
      </c>
    </row>
    <row r="82" spans="1:31" ht="15.75" thickBot="1" x14ac:dyDescent="0.3">
      <c r="A82" s="265">
        <f t="shared" si="3"/>
        <v>62</v>
      </c>
      <c r="B82" s="501"/>
      <c r="C82" s="515"/>
      <c r="D82" s="514"/>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269">
        <f t="shared" si="2"/>
        <v>0</v>
      </c>
      <c r="AE82" s="370">
        <f>IF(AD82&gt;(100000/52*'1. General Input'!$D$10),100000/52*'1. General Input'!$D$10,AD82)</f>
        <v>0</v>
      </c>
    </row>
    <row r="83" spans="1:31" ht="15.75" thickBot="1" x14ac:dyDescent="0.3">
      <c r="A83" s="265">
        <f t="shared" si="3"/>
        <v>63</v>
      </c>
      <c r="B83" s="501"/>
      <c r="C83" s="515"/>
      <c r="D83" s="514"/>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269">
        <f t="shared" si="2"/>
        <v>0</v>
      </c>
      <c r="AE83" s="370">
        <f>IF(AD83&gt;(100000/52*'1. General Input'!$D$10),100000/52*'1. General Input'!$D$10,AD83)</f>
        <v>0</v>
      </c>
    </row>
    <row r="84" spans="1:31" ht="15.75" thickBot="1" x14ac:dyDescent="0.3">
      <c r="A84" s="265">
        <f t="shared" si="3"/>
        <v>64</v>
      </c>
      <c r="B84" s="501"/>
      <c r="C84" s="515"/>
      <c r="D84" s="514"/>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269">
        <f t="shared" si="2"/>
        <v>0</v>
      </c>
      <c r="AE84" s="370">
        <f>IF(AD84&gt;(100000/52*'1. General Input'!$D$10),100000/52*'1. General Input'!$D$10,AD84)</f>
        <v>0</v>
      </c>
    </row>
    <row r="85" spans="1:31" ht="15.75" thickBot="1" x14ac:dyDescent="0.3">
      <c r="A85" s="265">
        <f t="shared" si="3"/>
        <v>65</v>
      </c>
      <c r="B85" s="501"/>
      <c r="C85" s="515"/>
      <c r="D85" s="514"/>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269">
        <f t="shared" si="2"/>
        <v>0</v>
      </c>
      <c r="AE85" s="370">
        <f>IF(AD85&gt;(100000/52*'1. General Input'!$D$10),100000/52*'1. General Input'!$D$10,AD85)</f>
        <v>0</v>
      </c>
    </row>
    <row r="86" spans="1:31" ht="15.75" thickBot="1" x14ac:dyDescent="0.3">
      <c r="A86" s="265">
        <f t="shared" si="3"/>
        <v>66</v>
      </c>
      <c r="B86" s="501"/>
      <c r="C86" s="515"/>
      <c r="D86" s="514"/>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269">
        <f t="shared" ref="AD86:AD149" si="4">IF(D86=0,SUM(E86:AC86),D86)</f>
        <v>0</v>
      </c>
      <c r="AE86" s="370">
        <f>IF(AD86&gt;(100000/52*'1. General Input'!$D$10),100000/52*'1. General Input'!$D$10,AD86)</f>
        <v>0</v>
      </c>
    </row>
    <row r="87" spans="1:31" ht="15.75" thickBot="1" x14ac:dyDescent="0.3">
      <c r="A87" s="265">
        <f t="shared" ref="A87:A150" si="5">+A86+1</f>
        <v>67</v>
      </c>
      <c r="B87" s="501"/>
      <c r="C87" s="515"/>
      <c r="D87" s="514"/>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269">
        <f t="shared" si="4"/>
        <v>0</v>
      </c>
      <c r="AE87" s="370">
        <f>IF(AD87&gt;(100000/52*'1. General Input'!$D$10),100000/52*'1. General Input'!$D$10,AD87)</f>
        <v>0</v>
      </c>
    </row>
    <row r="88" spans="1:31" ht="15.75" thickBot="1" x14ac:dyDescent="0.3">
      <c r="A88" s="265">
        <f t="shared" si="5"/>
        <v>68</v>
      </c>
      <c r="B88" s="501"/>
      <c r="C88" s="515"/>
      <c r="D88" s="514"/>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269">
        <f t="shared" si="4"/>
        <v>0</v>
      </c>
      <c r="AE88" s="370">
        <f>IF(AD88&gt;(100000/52*'1. General Input'!$D$10),100000/52*'1. General Input'!$D$10,AD88)</f>
        <v>0</v>
      </c>
    </row>
    <row r="89" spans="1:31" ht="15.75" thickBot="1" x14ac:dyDescent="0.3">
      <c r="A89" s="265">
        <f t="shared" si="5"/>
        <v>69</v>
      </c>
      <c r="B89" s="501"/>
      <c r="C89" s="515"/>
      <c r="D89" s="514"/>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269">
        <f t="shared" si="4"/>
        <v>0</v>
      </c>
      <c r="AE89" s="370">
        <f>IF(AD89&gt;(100000/52*'1. General Input'!$D$10),100000/52*'1. General Input'!$D$10,AD89)</f>
        <v>0</v>
      </c>
    </row>
    <row r="90" spans="1:31" ht="15.75" thickBot="1" x14ac:dyDescent="0.3">
      <c r="A90" s="265">
        <f t="shared" si="5"/>
        <v>70</v>
      </c>
      <c r="B90" s="501"/>
      <c r="C90" s="515"/>
      <c r="D90" s="514"/>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269">
        <f t="shared" si="4"/>
        <v>0</v>
      </c>
      <c r="AE90" s="370">
        <f>IF(AD90&gt;(100000/52*'1. General Input'!$D$10),100000/52*'1. General Input'!$D$10,AD90)</f>
        <v>0</v>
      </c>
    </row>
    <row r="91" spans="1:31" ht="15.75" thickBot="1" x14ac:dyDescent="0.3">
      <c r="A91" s="265">
        <f t="shared" si="5"/>
        <v>71</v>
      </c>
      <c r="B91" s="501"/>
      <c r="C91" s="515"/>
      <c r="D91" s="514"/>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269">
        <f t="shared" si="4"/>
        <v>0</v>
      </c>
      <c r="AE91" s="370">
        <f>IF(AD91&gt;(100000/52*'1. General Input'!$D$10),100000/52*'1. General Input'!$D$10,AD91)</f>
        <v>0</v>
      </c>
    </row>
    <row r="92" spans="1:31" ht="15.75" thickBot="1" x14ac:dyDescent="0.3">
      <c r="A92" s="265">
        <f t="shared" si="5"/>
        <v>72</v>
      </c>
      <c r="B92" s="501"/>
      <c r="C92" s="515"/>
      <c r="D92" s="514"/>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269">
        <f t="shared" si="4"/>
        <v>0</v>
      </c>
      <c r="AE92" s="370">
        <f>IF(AD92&gt;(100000/52*'1. General Input'!$D$10),100000/52*'1. General Input'!$D$10,AD92)</f>
        <v>0</v>
      </c>
    </row>
    <row r="93" spans="1:31" ht="15.75" thickBot="1" x14ac:dyDescent="0.3">
      <c r="A93" s="265">
        <f t="shared" si="5"/>
        <v>73</v>
      </c>
      <c r="B93" s="501"/>
      <c r="C93" s="515"/>
      <c r="D93" s="514"/>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269">
        <f t="shared" si="4"/>
        <v>0</v>
      </c>
      <c r="AE93" s="370">
        <f>IF(AD93&gt;(100000/52*'1. General Input'!$D$10),100000/52*'1. General Input'!$D$10,AD93)</f>
        <v>0</v>
      </c>
    </row>
    <row r="94" spans="1:31" ht="15.75" thickBot="1" x14ac:dyDescent="0.3">
      <c r="A94" s="265">
        <f t="shared" si="5"/>
        <v>74</v>
      </c>
      <c r="B94" s="501"/>
      <c r="C94" s="515"/>
      <c r="D94" s="514"/>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269">
        <f t="shared" si="4"/>
        <v>0</v>
      </c>
      <c r="AE94" s="370">
        <f>IF(AD94&gt;(100000/52*'1. General Input'!$D$10),100000/52*'1. General Input'!$D$10,AD94)</f>
        <v>0</v>
      </c>
    </row>
    <row r="95" spans="1:31" ht="15.75" thickBot="1" x14ac:dyDescent="0.3">
      <c r="A95" s="265">
        <f t="shared" si="5"/>
        <v>75</v>
      </c>
      <c r="B95" s="501"/>
      <c r="C95" s="515"/>
      <c r="D95" s="514"/>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269">
        <f t="shared" si="4"/>
        <v>0</v>
      </c>
      <c r="AE95" s="370">
        <f>IF(AD95&gt;(100000/52*'1. General Input'!$D$10),100000/52*'1. General Input'!$D$10,AD95)</f>
        <v>0</v>
      </c>
    </row>
    <row r="96" spans="1:31" ht="15.75" thickBot="1" x14ac:dyDescent="0.3">
      <c r="A96" s="265">
        <f t="shared" si="5"/>
        <v>76</v>
      </c>
      <c r="B96" s="501"/>
      <c r="C96" s="515"/>
      <c r="D96" s="514"/>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269">
        <f t="shared" si="4"/>
        <v>0</v>
      </c>
      <c r="AE96" s="370">
        <f>IF(AD96&gt;(100000/52*'1. General Input'!$D$10),100000/52*'1. General Input'!$D$10,AD96)</f>
        <v>0</v>
      </c>
    </row>
    <row r="97" spans="1:31" ht="15.75" thickBot="1" x14ac:dyDescent="0.3">
      <c r="A97" s="265">
        <f t="shared" si="5"/>
        <v>77</v>
      </c>
      <c r="B97" s="501"/>
      <c r="C97" s="515"/>
      <c r="D97" s="514"/>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269">
        <f t="shared" si="4"/>
        <v>0</v>
      </c>
      <c r="AE97" s="370">
        <f>IF(AD97&gt;(100000/52*'1. General Input'!$D$10),100000/52*'1. General Input'!$D$10,AD97)</f>
        <v>0</v>
      </c>
    </row>
    <row r="98" spans="1:31" ht="15.75" thickBot="1" x14ac:dyDescent="0.3">
      <c r="A98" s="265">
        <f t="shared" si="5"/>
        <v>78</v>
      </c>
      <c r="B98" s="501"/>
      <c r="C98" s="515"/>
      <c r="D98" s="514"/>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269">
        <f t="shared" si="4"/>
        <v>0</v>
      </c>
      <c r="AE98" s="370">
        <f>IF(AD98&gt;(100000/52*'1. General Input'!$D$10),100000/52*'1. General Input'!$D$10,AD98)</f>
        <v>0</v>
      </c>
    </row>
    <row r="99" spans="1:31" ht="15.75" thickBot="1" x14ac:dyDescent="0.3">
      <c r="A99" s="265">
        <f t="shared" si="5"/>
        <v>79</v>
      </c>
      <c r="B99" s="501"/>
      <c r="C99" s="515"/>
      <c r="D99" s="514"/>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269">
        <f t="shared" si="4"/>
        <v>0</v>
      </c>
      <c r="AE99" s="370">
        <f>IF(AD99&gt;(100000/52*'1. General Input'!$D$10),100000/52*'1. General Input'!$D$10,AD99)</f>
        <v>0</v>
      </c>
    </row>
    <row r="100" spans="1:31" ht="15.75" thickBot="1" x14ac:dyDescent="0.3">
      <c r="A100" s="265">
        <f t="shared" si="5"/>
        <v>80</v>
      </c>
      <c r="B100" s="501"/>
      <c r="C100" s="515"/>
      <c r="D100" s="514"/>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269">
        <f t="shared" si="4"/>
        <v>0</v>
      </c>
      <c r="AE100" s="370">
        <f>IF(AD100&gt;(100000/52*'1. General Input'!$D$10),100000/52*'1. General Input'!$D$10,AD100)</f>
        <v>0</v>
      </c>
    </row>
    <row r="101" spans="1:31" ht="15.75" thickBot="1" x14ac:dyDescent="0.3">
      <c r="A101" s="265">
        <f t="shared" si="5"/>
        <v>81</v>
      </c>
      <c r="B101" s="501"/>
      <c r="C101" s="515"/>
      <c r="D101" s="514"/>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269">
        <f t="shared" si="4"/>
        <v>0</v>
      </c>
      <c r="AE101" s="370">
        <f>IF(AD101&gt;(100000/52*'1. General Input'!$D$10),100000/52*'1. General Input'!$D$10,AD101)</f>
        <v>0</v>
      </c>
    </row>
    <row r="102" spans="1:31" ht="15.75" thickBot="1" x14ac:dyDescent="0.3">
      <c r="A102" s="265">
        <f t="shared" si="5"/>
        <v>82</v>
      </c>
      <c r="B102" s="501"/>
      <c r="C102" s="515"/>
      <c r="D102" s="514"/>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269">
        <f t="shared" si="4"/>
        <v>0</v>
      </c>
      <c r="AE102" s="370">
        <f>IF(AD102&gt;(100000/52*'1. General Input'!$D$10),100000/52*'1. General Input'!$D$10,AD102)</f>
        <v>0</v>
      </c>
    </row>
    <row r="103" spans="1:31" ht="15.75" thickBot="1" x14ac:dyDescent="0.3">
      <c r="A103" s="265">
        <f t="shared" si="5"/>
        <v>83</v>
      </c>
      <c r="B103" s="501"/>
      <c r="C103" s="515"/>
      <c r="D103" s="514"/>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269">
        <f t="shared" si="4"/>
        <v>0</v>
      </c>
      <c r="AE103" s="370">
        <f>IF(AD103&gt;(100000/52*'1. General Input'!$D$10),100000/52*'1. General Input'!$D$10,AD103)</f>
        <v>0</v>
      </c>
    </row>
    <row r="104" spans="1:31" ht="15.75" thickBot="1" x14ac:dyDescent="0.3">
      <c r="A104" s="265">
        <f t="shared" si="5"/>
        <v>84</v>
      </c>
      <c r="B104" s="501"/>
      <c r="C104" s="515"/>
      <c r="D104" s="514"/>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269">
        <f t="shared" si="4"/>
        <v>0</v>
      </c>
      <c r="AE104" s="370">
        <f>IF(AD104&gt;(100000/52*'1. General Input'!$D$10),100000/52*'1. General Input'!$D$10,AD104)</f>
        <v>0</v>
      </c>
    </row>
    <row r="105" spans="1:31" ht="15.75" thickBot="1" x14ac:dyDescent="0.3">
      <c r="A105" s="265">
        <f t="shared" si="5"/>
        <v>85</v>
      </c>
      <c r="B105" s="501"/>
      <c r="C105" s="515"/>
      <c r="D105" s="514"/>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269">
        <f t="shared" si="4"/>
        <v>0</v>
      </c>
      <c r="AE105" s="370">
        <f>IF(AD105&gt;(100000/52*'1. General Input'!$D$10),100000/52*'1. General Input'!$D$10,AD105)</f>
        <v>0</v>
      </c>
    </row>
    <row r="106" spans="1:31" ht="15.75" thickBot="1" x14ac:dyDescent="0.3">
      <c r="A106" s="265">
        <f t="shared" si="5"/>
        <v>86</v>
      </c>
      <c r="B106" s="501"/>
      <c r="C106" s="515"/>
      <c r="D106" s="514"/>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269">
        <f t="shared" si="4"/>
        <v>0</v>
      </c>
      <c r="AE106" s="370">
        <f>IF(AD106&gt;(100000/52*'1. General Input'!$D$10),100000/52*'1. General Input'!$D$10,AD106)</f>
        <v>0</v>
      </c>
    </row>
    <row r="107" spans="1:31" ht="15.75" thickBot="1" x14ac:dyDescent="0.3">
      <c r="A107" s="265">
        <f t="shared" si="5"/>
        <v>87</v>
      </c>
      <c r="B107" s="501"/>
      <c r="C107" s="515"/>
      <c r="D107" s="514"/>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269">
        <f t="shared" si="4"/>
        <v>0</v>
      </c>
      <c r="AE107" s="370">
        <f>IF(AD107&gt;(100000/52*'1. General Input'!$D$10),100000/52*'1. General Input'!$D$10,AD107)</f>
        <v>0</v>
      </c>
    </row>
    <row r="108" spans="1:31" ht="15.75" thickBot="1" x14ac:dyDescent="0.3">
      <c r="A108" s="265">
        <f t="shared" si="5"/>
        <v>88</v>
      </c>
      <c r="B108" s="501"/>
      <c r="C108" s="515"/>
      <c r="D108" s="514"/>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269">
        <f t="shared" si="4"/>
        <v>0</v>
      </c>
      <c r="AE108" s="370">
        <f>IF(AD108&gt;(100000/52*'1. General Input'!$D$10),100000/52*'1. General Input'!$D$10,AD108)</f>
        <v>0</v>
      </c>
    </row>
    <row r="109" spans="1:31" ht="15.75" thickBot="1" x14ac:dyDescent="0.3">
      <c r="A109" s="265">
        <f t="shared" si="5"/>
        <v>89</v>
      </c>
      <c r="B109" s="501"/>
      <c r="C109" s="515"/>
      <c r="D109" s="514"/>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269">
        <f t="shared" si="4"/>
        <v>0</v>
      </c>
      <c r="AE109" s="370">
        <f>IF(AD109&gt;(100000/52*'1. General Input'!$D$10),100000/52*'1. General Input'!$D$10,AD109)</f>
        <v>0</v>
      </c>
    </row>
    <row r="110" spans="1:31" ht="15.75" thickBot="1" x14ac:dyDescent="0.3">
      <c r="A110" s="265">
        <f t="shared" si="5"/>
        <v>90</v>
      </c>
      <c r="B110" s="501"/>
      <c r="C110" s="515"/>
      <c r="D110" s="514"/>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269">
        <f t="shared" si="4"/>
        <v>0</v>
      </c>
      <c r="AE110" s="370">
        <f>IF(AD110&gt;(100000/52*'1. General Input'!$D$10),100000/52*'1. General Input'!$D$10,AD110)</f>
        <v>0</v>
      </c>
    </row>
    <row r="111" spans="1:31" ht="15.75" thickBot="1" x14ac:dyDescent="0.3">
      <c r="A111" s="265">
        <f t="shared" si="5"/>
        <v>91</v>
      </c>
      <c r="B111" s="501"/>
      <c r="C111" s="515"/>
      <c r="D111" s="514"/>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269">
        <f t="shared" si="4"/>
        <v>0</v>
      </c>
      <c r="AE111" s="370">
        <f>IF(AD111&gt;(100000/52*'1. General Input'!$D$10),100000/52*'1. General Input'!$D$10,AD111)</f>
        <v>0</v>
      </c>
    </row>
    <row r="112" spans="1:31" ht="15.75" thickBot="1" x14ac:dyDescent="0.3">
      <c r="A112" s="265">
        <f t="shared" si="5"/>
        <v>92</v>
      </c>
      <c r="B112" s="501"/>
      <c r="C112" s="515"/>
      <c r="D112" s="514"/>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269">
        <f t="shared" si="4"/>
        <v>0</v>
      </c>
      <c r="AE112" s="370">
        <f>IF(AD112&gt;(100000/52*'1. General Input'!$D$10),100000/52*'1. General Input'!$D$10,AD112)</f>
        <v>0</v>
      </c>
    </row>
    <row r="113" spans="1:31" ht="15.75" thickBot="1" x14ac:dyDescent="0.3">
      <c r="A113" s="265">
        <f t="shared" si="5"/>
        <v>93</v>
      </c>
      <c r="B113" s="501"/>
      <c r="C113" s="515"/>
      <c r="D113" s="514"/>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269">
        <f t="shared" si="4"/>
        <v>0</v>
      </c>
      <c r="AE113" s="370">
        <f>IF(AD113&gt;(100000/52*'1. General Input'!$D$10),100000/52*'1. General Input'!$D$10,AD113)</f>
        <v>0</v>
      </c>
    </row>
    <row r="114" spans="1:31" ht="15.75" thickBot="1" x14ac:dyDescent="0.3">
      <c r="A114" s="265">
        <f t="shared" si="5"/>
        <v>94</v>
      </c>
      <c r="B114" s="501"/>
      <c r="C114" s="515"/>
      <c r="D114" s="514"/>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269">
        <f t="shared" si="4"/>
        <v>0</v>
      </c>
      <c r="AE114" s="370">
        <f>IF(AD114&gt;(100000/52*'1. General Input'!$D$10),100000/52*'1. General Input'!$D$10,AD114)</f>
        <v>0</v>
      </c>
    </row>
    <row r="115" spans="1:31" ht="15.75" thickBot="1" x14ac:dyDescent="0.3">
      <c r="A115" s="265">
        <f t="shared" si="5"/>
        <v>95</v>
      </c>
      <c r="B115" s="501"/>
      <c r="C115" s="515"/>
      <c r="D115" s="514"/>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269">
        <f t="shared" si="4"/>
        <v>0</v>
      </c>
      <c r="AE115" s="370">
        <f>IF(AD115&gt;(100000/52*'1. General Input'!$D$10),100000/52*'1. General Input'!$D$10,AD115)</f>
        <v>0</v>
      </c>
    </row>
    <row r="116" spans="1:31" ht="15.75" thickBot="1" x14ac:dyDescent="0.3">
      <c r="A116" s="265">
        <f t="shared" si="5"/>
        <v>96</v>
      </c>
      <c r="B116" s="501"/>
      <c r="C116" s="515"/>
      <c r="D116" s="514"/>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269">
        <f t="shared" si="4"/>
        <v>0</v>
      </c>
      <c r="AE116" s="370">
        <f>IF(AD116&gt;(100000/52*'1. General Input'!$D$10),100000/52*'1. General Input'!$D$10,AD116)</f>
        <v>0</v>
      </c>
    </row>
    <row r="117" spans="1:31" ht="15.75" thickBot="1" x14ac:dyDescent="0.3">
      <c r="A117" s="265">
        <f t="shared" si="5"/>
        <v>97</v>
      </c>
      <c r="B117" s="501"/>
      <c r="C117" s="515"/>
      <c r="D117" s="514"/>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269">
        <f t="shared" si="4"/>
        <v>0</v>
      </c>
      <c r="AE117" s="370">
        <f>IF(AD117&gt;(100000/52*'1. General Input'!$D$10),100000/52*'1. General Input'!$D$10,AD117)</f>
        <v>0</v>
      </c>
    </row>
    <row r="118" spans="1:31" ht="15.75" thickBot="1" x14ac:dyDescent="0.3">
      <c r="A118" s="265">
        <f t="shared" si="5"/>
        <v>98</v>
      </c>
      <c r="B118" s="501"/>
      <c r="C118" s="515"/>
      <c r="D118" s="514"/>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269">
        <f t="shared" si="4"/>
        <v>0</v>
      </c>
      <c r="AE118" s="370">
        <f>IF(AD118&gt;(100000/52*'1. General Input'!$D$10),100000/52*'1. General Input'!$D$10,AD118)</f>
        <v>0</v>
      </c>
    </row>
    <row r="119" spans="1:31" ht="15.75" thickBot="1" x14ac:dyDescent="0.3">
      <c r="A119" s="265">
        <f t="shared" si="5"/>
        <v>99</v>
      </c>
      <c r="B119" s="501"/>
      <c r="C119" s="515"/>
      <c r="D119" s="514"/>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269">
        <f t="shared" si="4"/>
        <v>0</v>
      </c>
      <c r="AE119" s="370">
        <f>IF(AD119&gt;(100000/52*'1. General Input'!$D$10),100000/52*'1. General Input'!$D$10,AD119)</f>
        <v>0</v>
      </c>
    </row>
    <row r="120" spans="1:31" ht="15.75" thickBot="1" x14ac:dyDescent="0.3">
      <c r="A120" s="265">
        <f t="shared" si="5"/>
        <v>100</v>
      </c>
      <c r="B120" s="501"/>
      <c r="C120" s="515"/>
      <c r="D120" s="514"/>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269">
        <f t="shared" si="4"/>
        <v>0</v>
      </c>
      <c r="AE120" s="370">
        <f>IF(AD120&gt;(100000/52*'1. General Input'!$D$10),100000/52*'1. General Input'!$D$10,AD120)</f>
        <v>0</v>
      </c>
    </row>
    <row r="121" spans="1:31" ht="15.75" thickBot="1" x14ac:dyDescent="0.3">
      <c r="A121" s="265">
        <f t="shared" si="5"/>
        <v>101</v>
      </c>
      <c r="B121" s="501"/>
      <c r="C121" s="515"/>
      <c r="D121" s="514"/>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269">
        <f t="shared" si="4"/>
        <v>0</v>
      </c>
      <c r="AE121" s="370">
        <f>IF(AD121&gt;(100000/52*'1. General Input'!$D$10),100000/52*'1. General Input'!$D$10,AD121)</f>
        <v>0</v>
      </c>
    </row>
    <row r="122" spans="1:31" ht="15.75" thickBot="1" x14ac:dyDescent="0.3">
      <c r="A122" s="265">
        <f t="shared" si="5"/>
        <v>102</v>
      </c>
      <c r="B122" s="501"/>
      <c r="C122" s="515"/>
      <c r="D122" s="514"/>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269">
        <f t="shared" si="4"/>
        <v>0</v>
      </c>
      <c r="AE122" s="370">
        <f>IF(AD122&gt;(100000/52*'1. General Input'!$D$10),100000/52*'1. General Input'!$D$10,AD122)</f>
        <v>0</v>
      </c>
    </row>
    <row r="123" spans="1:31" ht="15.75" thickBot="1" x14ac:dyDescent="0.3">
      <c r="A123" s="265">
        <f t="shared" si="5"/>
        <v>103</v>
      </c>
      <c r="B123" s="501"/>
      <c r="C123" s="515"/>
      <c r="D123" s="514"/>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269">
        <f t="shared" si="4"/>
        <v>0</v>
      </c>
      <c r="AE123" s="370">
        <f>IF(AD123&gt;(100000/52*'1. General Input'!$D$10),100000/52*'1. General Input'!$D$10,AD123)</f>
        <v>0</v>
      </c>
    </row>
    <row r="124" spans="1:31" ht="15.75" thickBot="1" x14ac:dyDescent="0.3">
      <c r="A124" s="265">
        <f t="shared" si="5"/>
        <v>104</v>
      </c>
      <c r="B124" s="501"/>
      <c r="C124" s="515"/>
      <c r="D124" s="514"/>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269">
        <f t="shared" si="4"/>
        <v>0</v>
      </c>
      <c r="AE124" s="370">
        <f>IF(AD124&gt;(100000/52*'1. General Input'!$D$10),100000/52*'1. General Input'!$D$10,AD124)</f>
        <v>0</v>
      </c>
    </row>
    <row r="125" spans="1:31" ht="15.75" thickBot="1" x14ac:dyDescent="0.3">
      <c r="A125" s="265">
        <f t="shared" si="5"/>
        <v>105</v>
      </c>
      <c r="B125" s="501"/>
      <c r="C125" s="515"/>
      <c r="D125" s="514"/>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269">
        <f t="shared" si="4"/>
        <v>0</v>
      </c>
      <c r="AE125" s="370">
        <f>IF(AD125&gt;(100000/52*'1. General Input'!$D$10),100000/52*'1. General Input'!$D$10,AD125)</f>
        <v>0</v>
      </c>
    </row>
    <row r="126" spans="1:31" ht="15.75" thickBot="1" x14ac:dyDescent="0.3">
      <c r="A126" s="265">
        <f t="shared" si="5"/>
        <v>106</v>
      </c>
      <c r="B126" s="501"/>
      <c r="C126" s="515"/>
      <c r="D126" s="514"/>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269">
        <f t="shared" si="4"/>
        <v>0</v>
      </c>
      <c r="AE126" s="370">
        <f>IF(AD126&gt;(100000/52*'1. General Input'!$D$10),100000/52*'1. General Input'!$D$10,AD126)</f>
        <v>0</v>
      </c>
    </row>
    <row r="127" spans="1:31" ht="15.75" thickBot="1" x14ac:dyDescent="0.3">
      <c r="A127" s="265">
        <f t="shared" si="5"/>
        <v>107</v>
      </c>
      <c r="B127" s="501"/>
      <c r="C127" s="515"/>
      <c r="D127" s="514"/>
      <c r="E127" s="505"/>
      <c r="F127" s="505"/>
      <c r="G127" s="505"/>
      <c r="H127" s="505"/>
      <c r="I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269">
        <f t="shared" si="4"/>
        <v>0</v>
      </c>
      <c r="AE127" s="370">
        <f>IF(AD127&gt;(100000/52*'1. General Input'!$D$10),100000/52*'1. General Input'!$D$10,AD127)</f>
        <v>0</v>
      </c>
    </row>
    <row r="128" spans="1:31" ht="15.75" thickBot="1" x14ac:dyDescent="0.3">
      <c r="A128" s="265">
        <f t="shared" si="5"/>
        <v>108</v>
      </c>
      <c r="B128" s="501"/>
      <c r="C128" s="515"/>
      <c r="D128" s="514"/>
      <c r="E128" s="505"/>
      <c r="F128" s="505"/>
      <c r="G128" s="505"/>
      <c r="H128" s="505"/>
      <c r="I128" s="505"/>
      <c r="J128" s="505"/>
      <c r="K128" s="505"/>
      <c r="L128" s="505"/>
      <c r="M128" s="505"/>
      <c r="N128" s="505"/>
      <c r="O128" s="505"/>
      <c r="P128" s="505"/>
      <c r="Q128" s="505"/>
      <c r="R128" s="505"/>
      <c r="S128" s="505"/>
      <c r="T128" s="505"/>
      <c r="U128" s="505"/>
      <c r="V128" s="505"/>
      <c r="W128" s="505"/>
      <c r="X128" s="505"/>
      <c r="Y128" s="505"/>
      <c r="Z128" s="505"/>
      <c r="AA128" s="505"/>
      <c r="AB128" s="505"/>
      <c r="AC128" s="505"/>
      <c r="AD128" s="269">
        <f t="shared" si="4"/>
        <v>0</v>
      </c>
      <c r="AE128" s="370">
        <f>IF(AD128&gt;(100000/52*'1. General Input'!$D$10),100000/52*'1. General Input'!$D$10,AD128)</f>
        <v>0</v>
      </c>
    </row>
    <row r="129" spans="1:31" ht="15.75" thickBot="1" x14ac:dyDescent="0.3">
      <c r="A129" s="265">
        <f t="shared" si="5"/>
        <v>109</v>
      </c>
      <c r="B129" s="501"/>
      <c r="C129" s="515"/>
      <c r="D129" s="514"/>
      <c r="E129" s="505"/>
      <c r="F129" s="505"/>
      <c r="G129" s="505"/>
      <c r="H129" s="505"/>
      <c r="I129" s="505"/>
      <c r="J129" s="505"/>
      <c r="K129" s="505"/>
      <c r="L129" s="505"/>
      <c r="M129" s="505"/>
      <c r="N129" s="505"/>
      <c r="O129" s="505"/>
      <c r="P129" s="505"/>
      <c r="Q129" s="505"/>
      <c r="R129" s="505"/>
      <c r="S129" s="505"/>
      <c r="T129" s="505"/>
      <c r="U129" s="505"/>
      <c r="V129" s="505"/>
      <c r="W129" s="505"/>
      <c r="X129" s="505"/>
      <c r="Y129" s="505"/>
      <c r="Z129" s="505"/>
      <c r="AA129" s="505"/>
      <c r="AB129" s="505"/>
      <c r="AC129" s="505"/>
      <c r="AD129" s="269">
        <f t="shared" si="4"/>
        <v>0</v>
      </c>
      <c r="AE129" s="370">
        <f>IF(AD129&gt;(100000/52*'1. General Input'!$D$10),100000/52*'1. General Input'!$D$10,AD129)</f>
        <v>0</v>
      </c>
    </row>
    <row r="130" spans="1:31" ht="15.75" thickBot="1" x14ac:dyDescent="0.3">
      <c r="A130" s="265">
        <f t="shared" si="5"/>
        <v>110</v>
      </c>
      <c r="B130" s="501"/>
      <c r="C130" s="515"/>
      <c r="D130" s="514"/>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269">
        <f t="shared" si="4"/>
        <v>0</v>
      </c>
      <c r="AE130" s="370">
        <f>IF(AD130&gt;(100000/52*'1. General Input'!$D$10),100000/52*'1. General Input'!$D$10,AD130)</f>
        <v>0</v>
      </c>
    </row>
    <row r="131" spans="1:31" ht="15.75" thickBot="1" x14ac:dyDescent="0.3">
      <c r="A131" s="265">
        <f t="shared" si="5"/>
        <v>111</v>
      </c>
      <c r="B131" s="501"/>
      <c r="C131" s="515"/>
      <c r="D131" s="514"/>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269">
        <f t="shared" si="4"/>
        <v>0</v>
      </c>
      <c r="AE131" s="370">
        <f>IF(AD131&gt;(100000/52*'1. General Input'!$D$10),100000/52*'1. General Input'!$D$10,AD131)</f>
        <v>0</v>
      </c>
    </row>
    <row r="132" spans="1:31" ht="15.75" thickBot="1" x14ac:dyDescent="0.3">
      <c r="A132" s="265">
        <f t="shared" si="5"/>
        <v>112</v>
      </c>
      <c r="B132" s="501"/>
      <c r="C132" s="515"/>
      <c r="D132" s="514"/>
      <c r="E132" s="505"/>
      <c r="F132" s="505"/>
      <c r="G132" s="505"/>
      <c r="H132" s="505"/>
      <c r="I132" s="505"/>
      <c r="J132" s="505"/>
      <c r="K132" s="505"/>
      <c r="L132" s="505"/>
      <c r="M132" s="505"/>
      <c r="N132" s="505"/>
      <c r="O132" s="505"/>
      <c r="P132" s="505"/>
      <c r="Q132" s="505"/>
      <c r="R132" s="505"/>
      <c r="S132" s="505"/>
      <c r="T132" s="505"/>
      <c r="U132" s="505"/>
      <c r="V132" s="505"/>
      <c r="W132" s="505"/>
      <c r="X132" s="505"/>
      <c r="Y132" s="505"/>
      <c r="Z132" s="505"/>
      <c r="AA132" s="505"/>
      <c r="AB132" s="505"/>
      <c r="AC132" s="505"/>
      <c r="AD132" s="269">
        <f t="shared" si="4"/>
        <v>0</v>
      </c>
      <c r="AE132" s="370">
        <f>IF(AD132&gt;(100000/52*'1. General Input'!$D$10),100000/52*'1. General Input'!$D$10,AD132)</f>
        <v>0</v>
      </c>
    </row>
    <row r="133" spans="1:31" ht="15.75" thickBot="1" x14ac:dyDescent="0.3">
      <c r="A133" s="265">
        <f t="shared" si="5"/>
        <v>113</v>
      </c>
      <c r="B133" s="501"/>
      <c r="C133" s="515"/>
      <c r="D133" s="514"/>
      <c r="E133" s="505"/>
      <c r="F133" s="505"/>
      <c r="G133" s="505"/>
      <c r="H133" s="505"/>
      <c r="I133" s="505"/>
      <c r="J133" s="505"/>
      <c r="K133" s="505"/>
      <c r="L133" s="505"/>
      <c r="M133" s="505"/>
      <c r="N133" s="505"/>
      <c r="O133" s="505"/>
      <c r="P133" s="505"/>
      <c r="Q133" s="505"/>
      <c r="R133" s="505"/>
      <c r="S133" s="505"/>
      <c r="T133" s="505"/>
      <c r="U133" s="505"/>
      <c r="V133" s="505"/>
      <c r="W133" s="505"/>
      <c r="X133" s="505"/>
      <c r="Y133" s="505"/>
      <c r="Z133" s="505"/>
      <c r="AA133" s="505"/>
      <c r="AB133" s="505"/>
      <c r="AC133" s="505"/>
      <c r="AD133" s="269">
        <f t="shared" si="4"/>
        <v>0</v>
      </c>
      <c r="AE133" s="370">
        <f>IF(AD133&gt;(100000/52*'1. General Input'!$D$10),100000/52*'1. General Input'!$D$10,AD133)</f>
        <v>0</v>
      </c>
    </row>
    <row r="134" spans="1:31" ht="15.75" thickBot="1" x14ac:dyDescent="0.3">
      <c r="A134" s="265">
        <f t="shared" si="5"/>
        <v>114</v>
      </c>
      <c r="B134" s="501"/>
      <c r="C134" s="515"/>
      <c r="D134" s="514"/>
      <c r="E134" s="505"/>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269">
        <f t="shared" si="4"/>
        <v>0</v>
      </c>
      <c r="AE134" s="370">
        <f>IF(AD134&gt;(100000/52*'1. General Input'!$D$10),100000/52*'1. General Input'!$D$10,AD134)</f>
        <v>0</v>
      </c>
    </row>
    <row r="135" spans="1:31" ht="15.75" thickBot="1" x14ac:dyDescent="0.3">
      <c r="A135" s="265">
        <f t="shared" si="5"/>
        <v>115</v>
      </c>
      <c r="B135" s="501"/>
      <c r="C135" s="515"/>
      <c r="D135" s="514"/>
      <c r="E135" s="505"/>
      <c r="F135" s="505"/>
      <c r="G135" s="505"/>
      <c r="H135" s="505"/>
      <c r="I135" s="505"/>
      <c r="J135" s="505"/>
      <c r="K135" s="505"/>
      <c r="L135" s="505"/>
      <c r="M135" s="505"/>
      <c r="N135" s="505"/>
      <c r="O135" s="505"/>
      <c r="P135" s="505"/>
      <c r="Q135" s="505"/>
      <c r="R135" s="505"/>
      <c r="S135" s="505"/>
      <c r="T135" s="505"/>
      <c r="U135" s="505"/>
      <c r="V135" s="505"/>
      <c r="W135" s="505"/>
      <c r="X135" s="505"/>
      <c r="Y135" s="505"/>
      <c r="Z135" s="505"/>
      <c r="AA135" s="505"/>
      <c r="AB135" s="505"/>
      <c r="AC135" s="505"/>
      <c r="AD135" s="269">
        <f t="shared" si="4"/>
        <v>0</v>
      </c>
      <c r="AE135" s="370">
        <f>IF(AD135&gt;(100000/52*'1. General Input'!$D$10),100000/52*'1. General Input'!$D$10,AD135)</f>
        <v>0</v>
      </c>
    </row>
    <row r="136" spans="1:31" ht="15.75" thickBot="1" x14ac:dyDescent="0.3">
      <c r="A136" s="265">
        <f t="shared" si="5"/>
        <v>116</v>
      </c>
      <c r="B136" s="501"/>
      <c r="C136" s="515"/>
      <c r="D136" s="514"/>
      <c r="E136" s="505"/>
      <c r="F136" s="505"/>
      <c r="G136" s="505"/>
      <c r="H136" s="505"/>
      <c r="I136" s="505"/>
      <c r="J136" s="505"/>
      <c r="K136" s="505"/>
      <c r="L136" s="505"/>
      <c r="M136" s="505"/>
      <c r="N136" s="505"/>
      <c r="O136" s="505"/>
      <c r="P136" s="505"/>
      <c r="Q136" s="505"/>
      <c r="R136" s="505"/>
      <c r="S136" s="505"/>
      <c r="T136" s="505"/>
      <c r="U136" s="505"/>
      <c r="V136" s="505"/>
      <c r="W136" s="505"/>
      <c r="X136" s="505"/>
      <c r="Y136" s="505"/>
      <c r="Z136" s="505"/>
      <c r="AA136" s="505"/>
      <c r="AB136" s="505"/>
      <c r="AC136" s="505"/>
      <c r="AD136" s="269">
        <f t="shared" si="4"/>
        <v>0</v>
      </c>
      <c r="AE136" s="370">
        <f>IF(AD136&gt;(100000/52*'1. General Input'!$D$10),100000/52*'1. General Input'!$D$10,AD136)</f>
        <v>0</v>
      </c>
    </row>
    <row r="137" spans="1:31" ht="15.75" thickBot="1" x14ac:dyDescent="0.3">
      <c r="A137" s="265">
        <f t="shared" si="5"/>
        <v>117</v>
      </c>
      <c r="B137" s="501"/>
      <c r="C137" s="515"/>
      <c r="D137" s="514"/>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269">
        <f t="shared" si="4"/>
        <v>0</v>
      </c>
      <c r="AE137" s="370">
        <f>IF(AD137&gt;(100000/52*'1. General Input'!$D$10),100000/52*'1. General Input'!$D$10,AD137)</f>
        <v>0</v>
      </c>
    </row>
    <row r="138" spans="1:31" ht="15.75" thickBot="1" x14ac:dyDescent="0.3">
      <c r="A138" s="265">
        <f t="shared" si="5"/>
        <v>118</v>
      </c>
      <c r="B138" s="501"/>
      <c r="C138" s="515"/>
      <c r="D138" s="514"/>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269">
        <f t="shared" si="4"/>
        <v>0</v>
      </c>
      <c r="AE138" s="370">
        <f>IF(AD138&gt;(100000/52*'1. General Input'!$D$10),100000/52*'1. General Input'!$D$10,AD138)</f>
        <v>0</v>
      </c>
    </row>
    <row r="139" spans="1:31" ht="15.75" thickBot="1" x14ac:dyDescent="0.3">
      <c r="A139" s="265">
        <f t="shared" si="5"/>
        <v>119</v>
      </c>
      <c r="B139" s="501"/>
      <c r="C139" s="515"/>
      <c r="D139" s="514"/>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269">
        <f t="shared" si="4"/>
        <v>0</v>
      </c>
      <c r="AE139" s="370">
        <f>IF(AD139&gt;(100000/52*'1. General Input'!$D$10),100000/52*'1. General Input'!$D$10,AD139)</f>
        <v>0</v>
      </c>
    </row>
    <row r="140" spans="1:31" ht="15.75" thickBot="1" x14ac:dyDescent="0.3">
      <c r="A140" s="265">
        <f t="shared" si="5"/>
        <v>120</v>
      </c>
      <c r="B140" s="501"/>
      <c r="C140" s="515"/>
      <c r="D140" s="514"/>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269">
        <f t="shared" si="4"/>
        <v>0</v>
      </c>
      <c r="AE140" s="370">
        <f>IF(AD140&gt;(100000/52*'1. General Input'!$D$10),100000/52*'1. General Input'!$D$10,AD140)</f>
        <v>0</v>
      </c>
    </row>
    <row r="141" spans="1:31" ht="15.75" thickBot="1" x14ac:dyDescent="0.3">
      <c r="A141" s="265">
        <f t="shared" si="5"/>
        <v>121</v>
      </c>
      <c r="B141" s="501"/>
      <c r="C141" s="515"/>
      <c r="D141" s="514"/>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269">
        <f t="shared" si="4"/>
        <v>0</v>
      </c>
      <c r="AE141" s="370">
        <f>IF(AD141&gt;(100000/52*'1. General Input'!$D$10),100000/52*'1. General Input'!$D$10,AD141)</f>
        <v>0</v>
      </c>
    </row>
    <row r="142" spans="1:31" ht="15.75" thickBot="1" x14ac:dyDescent="0.3">
      <c r="A142" s="265">
        <f t="shared" si="5"/>
        <v>122</v>
      </c>
      <c r="B142" s="501"/>
      <c r="C142" s="515"/>
      <c r="D142" s="514"/>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269">
        <f t="shared" si="4"/>
        <v>0</v>
      </c>
      <c r="AE142" s="370">
        <f>IF(AD142&gt;(100000/52*'1. General Input'!$D$10),100000/52*'1. General Input'!$D$10,AD142)</f>
        <v>0</v>
      </c>
    </row>
    <row r="143" spans="1:31" ht="15.75" thickBot="1" x14ac:dyDescent="0.3">
      <c r="A143" s="265">
        <f t="shared" si="5"/>
        <v>123</v>
      </c>
      <c r="B143" s="501"/>
      <c r="C143" s="515"/>
      <c r="D143" s="514"/>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269">
        <f t="shared" si="4"/>
        <v>0</v>
      </c>
      <c r="AE143" s="370">
        <f>IF(AD143&gt;(100000/52*'1. General Input'!$D$10),100000/52*'1. General Input'!$D$10,AD143)</f>
        <v>0</v>
      </c>
    </row>
    <row r="144" spans="1:31" ht="15.75" thickBot="1" x14ac:dyDescent="0.3">
      <c r="A144" s="265">
        <f t="shared" si="5"/>
        <v>124</v>
      </c>
      <c r="B144" s="501"/>
      <c r="C144" s="515"/>
      <c r="D144" s="514"/>
      <c r="E144" s="505"/>
      <c r="F144" s="505"/>
      <c r="G144" s="505"/>
      <c r="H144" s="505"/>
      <c r="I144" s="505"/>
      <c r="J144" s="505"/>
      <c r="K144" s="505"/>
      <c r="L144" s="505"/>
      <c r="M144" s="505"/>
      <c r="N144" s="505"/>
      <c r="O144" s="505"/>
      <c r="P144" s="505"/>
      <c r="Q144" s="505"/>
      <c r="R144" s="505"/>
      <c r="S144" s="505"/>
      <c r="T144" s="505"/>
      <c r="U144" s="505"/>
      <c r="V144" s="505"/>
      <c r="W144" s="505"/>
      <c r="X144" s="505"/>
      <c r="Y144" s="505"/>
      <c r="Z144" s="505"/>
      <c r="AA144" s="505"/>
      <c r="AB144" s="505"/>
      <c r="AC144" s="505"/>
      <c r="AD144" s="269">
        <f t="shared" si="4"/>
        <v>0</v>
      </c>
      <c r="AE144" s="370">
        <f>IF(AD144&gt;(100000/52*'1. General Input'!$D$10),100000/52*'1. General Input'!$D$10,AD144)</f>
        <v>0</v>
      </c>
    </row>
    <row r="145" spans="1:31" ht="15.75" thickBot="1" x14ac:dyDescent="0.3">
      <c r="A145" s="265">
        <f t="shared" si="5"/>
        <v>125</v>
      </c>
      <c r="B145" s="501"/>
      <c r="C145" s="515"/>
      <c r="D145" s="514"/>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269">
        <f t="shared" si="4"/>
        <v>0</v>
      </c>
      <c r="AE145" s="370">
        <f>IF(AD145&gt;(100000/52*'1. General Input'!$D$10),100000/52*'1. General Input'!$D$10,AD145)</f>
        <v>0</v>
      </c>
    </row>
    <row r="146" spans="1:31" ht="15.75" thickBot="1" x14ac:dyDescent="0.3">
      <c r="A146" s="265">
        <f t="shared" si="5"/>
        <v>126</v>
      </c>
      <c r="B146" s="501"/>
      <c r="C146" s="515"/>
      <c r="D146" s="514"/>
      <c r="E146" s="505"/>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269">
        <f t="shared" si="4"/>
        <v>0</v>
      </c>
      <c r="AE146" s="370">
        <f>IF(AD146&gt;(100000/52*'1. General Input'!$D$10),100000/52*'1. General Input'!$D$10,AD146)</f>
        <v>0</v>
      </c>
    </row>
    <row r="147" spans="1:31" ht="15.75" thickBot="1" x14ac:dyDescent="0.3">
      <c r="A147" s="265">
        <f t="shared" si="5"/>
        <v>127</v>
      </c>
      <c r="B147" s="501"/>
      <c r="C147" s="515"/>
      <c r="D147" s="514"/>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269">
        <f t="shared" si="4"/>
        <v>0</v>
      </c>
      <c r="AE147" s="370">
        <f>IF(AD147&gt;(100000/52*'1. General Input'!$D$10),100000/52*'1. General Input'!$D$10,AD147)</f>
        <v>0</v>
      </c>
    </row>
    <row r="148" spans="1:31" ht="15.75" thickBot="1" x14ac:dyDescent="0.3">
      <c r="A148" s="265">
        <f t="shared" si="5"/>
        <v>128</v>
      </c>
      <c r="B148" s="501"/>
      <c r="C148" s="515"/>
      <c r="D148" s="514"/>
      <c r="E148" s="505"/>
      <c r="F148" s="505"/>
      <c r="G148" s="505"/>
      <c r="H148" s="505"/>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269">
        <f t="shared" si="4"/>
        <v>0</v>
      </c>
      <c r="AE148" s="370">
        <f>IF(AD148&gt;(100000/52*'1. General Input'!$D$10),100000/52*'1. General Input'!$D$10,AD148)</f>
        <v>0</v>
      </c>
    </row>
    <row r="149" spans="1:31" ht="15.75" thickBot="1" x14ac:dyDescent="0.3">
      <c r="A149" s="265">
        <f t="shared" si="5"/>
        <v>129</v>
      </c>
      <c r="B149" s="501"/>
      <c r="C149" s="515"/>
      <c r="D149" s="514"/>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269">
        <f t="shared" si="4"/>
        <v>0</v>
      </c>
      <c r="AE149" s="370">
        <f>IF(AD149&gt;(100000/52*'1. General Input'!$D$10),100000/52*'1. General Input'!$D$10,AD149)</f>
        <v>0</v>
      </c>
    </row>
    <row r="150" spans="1:31" ht="15.75" thickBot="1" x14ac:dyDescent="0.3">
      <c r="A150" s="265">
        <f t="shared" si="5"/>
        <v>130</v>
      </c>
      <c r="B150" s="501"/>
      <c r="C150" s="515"/>
      <c r="D150" s="514"/>
      <c r="E150" s="505"/>
      <c r="F150" s="505"/>
      <c r="G150" s="505"/>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269">
        <f t="shared" ref="AD150:AD213" si="6">IF(D150=0,SUM(E150:AC150),D150)</f>
        <v>0</v>
      </c>
      <c r="AE150" s="370">
        <f>IF(AD150&gt;(100000/52*'1. General Input'!$D$10),100000/52*'1. General Input'!$D$10,AD150)</f>
        <v>0</v>
      </c>
    </row>
    <row r="151" spans="1:31" ht="15.75" thickBot="1" x14ac:dyDescent="0.3">
      <c r="A151" s="265">
        <f t="shared" ref="A151:A214" si="7">+A150+1</f>
        <v>131</v>
      </c>
      <c r="B151" s="501"/>
      <c r="C151" s="515"/>
      <c r="D151" s="514"/>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269">
        <f t="shared" si="6"/>
        <v>0</v>
      </c>
      <c r="AE151" s="370">
        <f>IF(AD151&gt;(100000/52*'1. General Input'!$D$10),100000/52*'1. General Input'!$D$10,AD151)</f>
        <v>0</v>
      </c>
    </row>
    <row r="152" spans="1:31" ht="15.75" thickBot="1" x14ac:dyDescent="0.3">
      <c r="A152" s="265">
        <f t="shared" si="7"/>
        <v>132</v>
      </c>
      <c r="B152" s="501"/>
      <c r="C152" s="515"/>
      <c r="D152" s="514"/>
      <c r="E152" s="505"/>
      <c r="F152" s="505"/>
      <c r="G152" s="505"/>
      <c r="H152" s="505"/>
      <c r="I152" s="505"/>
      <c r="J152" s="505"/>
      <c r="K152" s="505"/>
      <c r="L152" s="505"/>
      <c r="M152" s="505"/>
      <c r="N152" s="505"/>
      <c r="O152" s="505"/>
      <c r="P152" s="505"/>
      <c r="Q152" s="505"/>
      <c r="R152" s="505"/>
      <c r="S152" s="505"/>
      <c r="T152" s="505"/>
      <c r="U152" s="505"/>
      <c r="V152" s="505"/>
      <c r="W152" s="505"/>
      <c r="X152" s="505"/>
      <c r="Y152" s="505"/>
      <c r="Z152" s="505"/>
      <c r="AA152" s="505"/>
      <c r="AB152" s="505"/>
      <c r="AC152" s="505"/>
      <c r="AD152" s="269">
        <f t="shared" si="6"/>
        <v>0</v>
      </c>
      <c r="AE152" s="370">
        <f>IF(AD152&gt;(100000/52*'1. General Input'!$D$10),100000/52*'1. General Input'!$D$10,AD152)</f>
        <v>0</v>
      </c>
    </row>
    <row r="153" spans="1:31" ht="15.75" thickBot="1" x14ac:dyDescent="0.3">
      <c r="A153" s="265">
        <f t="shared" si="7"/>
        <v>133</v>
      </c>
      <c r="B153" s="501"/>
      <c r="C153" s="515"/>
      <c r="D153" s="514"/>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269">
        <f t="shared" si="6"/>
        <v>0</v>
      </c>
      <c r="AE153" s="370">
        <f>IF(AD153&gt;(100000/52*'1. General Input'!$D$10),100000/52*'1. General Input'!$D$10,AD153)</f>
        <v>0</v>
      </c>
    </row>
    <row r="154" spans="1:31" ht="15.75" thickBot="1" x14ac:dyDescent="0.3">
      <c r="A154" s="265">
        <f t="shared" si="7"/>
        <v>134</v>
      </c>
      <c r="B154" s="501"/>
      <c r="C154" s="515"/>
      <c r="D154" s="514"/>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269">
        <f t="shared" si="6"/>
        <v>0</v>
      </c>
      <c r="AE154" s="370">
        <f>IF(AD154&gt;(100000/52*'1. General Input'!$D$10),100000/52*'1. General Input'!$D$10,AD154)</f>
        <v>0</v>
      </c>
    </row>
    <row r="155" spans="1:31" ht="15.75" thickBot="1" x14ac:dyDescent="0.3">
      <c r="A155" s="265">
        <f t="shared" si="7"/>
        <v>135</v>
      </c>
      <c r="B155" s="501"/>
      <c r="C155" s="515"/>
      <c r="D155" s="514"/>
      <c r="E155" s="505"/>
      <c r="F155" s="505"/>
      <c r="G155" s="505"/>
      <c r="H155" s="505"/>
      <c r="I155" s="505"/>
      <c r="J155" s="505"/>
      <c r="K155" s="505"/>
      <c r="L155" s="505"/>
      <c r="M155" s="505"/>
      <c r="N155" s="505"/>
      <c r="O155" s="505"/>
      <c r="P155" s="505"/>
      <c r="Q155" s="505"/>
      <c r="R155" s="505"/>
      <c r="S155" s="505"/>
      <c r="T155" s="505"/>
      <c r="U155" s="505"/>
      <c r="V155" s="505"/>
      <c r="W155" s="505"/>
      <c r="X155" s="505"/>
      <c r="Y155" s="505"/>
      <c r="Z155" s="505"/>
      <c r="AA155" s="505"/>
      <c r="AB155" s="505"/>
      <c r="AC155" s="505"/>
      <c r="AD155" s="269">
        <f t="shared" si="6"/>
        <v>0</v>
      </c>
      <c r="AE155" s="370">
        <f>IF(AD155&gt;(100000/52*'1. General Input'!$D$10),100000/52*'1. General Input'!$D$10,AD155)</f>
        <v>0</v>
      </c>
    </row>
    <row r="156" spans="1:31" ht="15.75" thickBot="1" x14ac:dyDescent="0.3">
      <c r="A156" s="265">
        <f t="shared" si="7"/>
        <v>136</v>
      </c>
      <c r="B156" s="501"/>
      <c r="C156" s="515"/>
      <c r="D156" s="514"/>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269">
        <f t="shared" si="6"/>
        <v>0</v>
      </c>
      <c r="AE156" s="370">
        <f>IF(AD156&gt;(100000/52*'1. General Input'!$D$10),100000/52*'1. General Input'!$D$10,AD156)</f>
        <v>0</v>
      </c>
    </row>
    <row r="157" spans="1:31" ht="15.75" thickBot="1" x14ac:dyDescent="0.3">
      <c r="A157" s="265">
        <f t="shared" si="7"/>
        <v>137</v>
      </c>
      <c r="B157" s="501"/>
      <c r="C157" s="515"/>
      <c r="D157" s="514"/>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269">
        <f t="shared" si="6"/>
        <v>0</v>
      </c>
      <c r="AE157" s="370">
        <f>IF(AD157&gt;(100000/52*'1. General Input'!$D$10),100000/52*'1. General Input'!$D$10,AD157)</f>
        <v>0</v>
      </c>
    </row>
    <row r="158" spans="1:31" ht="15.75" thickBot="1" x14ac:dyDescent="0.3">
      <c r="A158" s="265">
        <f t="shared" si="7"/>
        <v>138</v>
      </c>
      <c r="B158" s="501"/>
      <c r="C158" s="515"/>
      <c r="D158" s="514"/>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269">
        <f t="shared" si="6"/>
        <v>0</v>
      </c>
      <c r="AE158" s="370">
        <f>IF(AD158&gt;(100000/52*'1. General Input'!$D$10),100000/52*'1. General Input'!$D$10,AD158)</f>
        <v>0</v>
      </c>
    </row>
    <row r="159" spans="1:31" ht="15.75" thickBot="1" x14ac:dyDescent="0.3">
      <c r="A159" s="265">
        <f t="shared" si="7"/>
        <v>139</v>
      </c>
      <c r="B159" s="501"/>
      <c r="C159" s="515"/>
      <c r="D159" s="514"/>
      <c r="E159" s="505"/>
      <c r="F159" s="505"/>
      <c r="G159" s="505"/>
      <c r="H159" s="505"/>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269">
        <f t="shared" si="6"/>
        <v>0</v>
      </c>
      <c r="AE159" s="370">
        <f>IF(AD159&gt;(100000/52*'1. General Input'!$D$10),100000/52*'1. General Input'!$D$10,AD159)</f>
        <v>0</v>
      </c>
    </row>
    <row r="160" spans="1:31" ht="15.75" thickBot="1" x14ac:dyDescent="0.3">
      <c r="A160" s="265">
        <f t="shared" si="7"/>
        <v>140</v>
      </c>
      <c r="B160" s="501"/>
      <c r="C160" s="515"/>
      <c r="D160" s="514"/>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269">
        <f t="shared" si="6"/>
        <v>0</v>
      </c>
      <c r="AE160" s="370">
        <f>IF(AD160&gt;(100000/52*'1. General Input'!$D$10),100000/52*'1. General Input'!$D$10,AD160)</f>
        <v>0</v>
      </c>
    </row>
    <row r="161" spans="1:31" ht="15.75" thickBot="1" x14ac:dyDescent="0.3">
      <c r="A161" s="265">
        <f t="shared" si="7"/>
        <v>141</v>
      </c>
      <c r="B161" s="501"/>
      <c r="C161" s="515"/>
      <c r="D161" s="514"/>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505"/>
      <c r="AA161" s="505"/>
      <c r="AB161" s="505"/>
      <c r="AC161" s="505"/>
      <c r="AD161" s="269">
        <f t="shared" si="6"/>
        <v>0</v>
      </c>
      <c r="AE161" s="370">
        <f>IF(AD161&gt;(100000/52*'1. General Input'!$D$10),100000/52*'1. General Input'!$D$10,AD161)</f>
        <v>0</v>
      </c>
    </row>
    <row r="162" spans="1:31" ht="15.75" thickBot="1" x14ac:dyDescent="0.3">
      <c r="A162" s="265">
        <f t="shared" si="7"/>
        <v>142</v>
      </c>
      <c r="B162" s="501"/>
      <c r="C162" s="515"/>
      <c r="D162" s="514"/>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269">
        <f t="shared" si="6"/>
        <v>0</v>
      </c>
      <c r="AE162" s="370">
        <f>IF(AD162&gt;(100000/52*'1. General Input'!$D$10),100000/52*'1. General Input'!$D$10,AD162)</f>
        <v>0</v>
      </c>
    </row>
    <row r="163" spans="1:31" ht="15.75" thickBot="1" x14ac:dyDescent="0.3">
      <c r="A163" s="265">
        <f t="shared" si="7"/>
        <v>143</v>
      </c>
      <c r="B163" s="501"/>
      <c r="C163" s="515"/>
      <c r="D163" s="514"/>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269">
        <f t="shared" si="6"/>
        <v>0</v>
      </c>
      <c r="AE163" s="370">
        <f>IF(AD163&gt;(100000/52*'1. General Input'!$D$10),100000/52*'1. General Input'!$D$10,AD163)</f>
        <v>0</v>
      </c>
    </row>
    <row r="164" spans="1:31" ht="15.75" thickBot="1" x14ac:dyDescent="0.3">
      <c r="A164" s="265">
        <f t="shared" si="7"/>
        <v>144</v>
      </c>
      <c r="B164" s="501"/>
      <c r="C164" s="515"/>
      <c r="D164" s="514"/>
      <c r="E164" s="505"/>
      <c r="F164" s="505"/>
      <c r="G164" s="505"/>
      <c r="H164" s="505"/>
      <c r="I164" s="505"/>
      <c r="J164" s="505"/>
      <c r="K164" s="505"/>
      <c r="L164" s="505"/>
      <c r="M164" s="505"/>
      <c r="N164" s="505"/>
      <c r="O164" s="505"/>
      <c r="P164" s="505"/>
      <c r="Q164" s="505"/>
      <c r="R164" s="505"/>
      <c r="S164" s="505"/>
      <c r="T164" s="505"/>
      <c r="U164" s="505"/>
      <c r="V164" s="505"/>
      <c r="W164" s="505"/>
      <c r="X164" s="505"/>
      <c r="Y164" s="505"/>
      <c r="Z164" s="505"/>
      <c r="AA164" s="505"/>
      <c r="AB164" s="505"/>
      <c r="AC164" s="505"/>
      <c r="AD164" s="269">
        <f t="shared" si="6"/>
        <v>0</v>
      </c>
      <c r="AE164" s="370">
        <f>IF(AD164&gt;(100000/52*'1. General Input'!$D$10),100000/52*'1. General Input'!$D$10,AD164)</f>
        <v>0</v>
      </c>
    </row>
    <row r="165" spans="1:31" ht="15.75" thickBot="1" x14ac:dyDescent="0.3">
      <c r="A165" s="265">
        <f t="shared" si="7"/>
        <v>145</v>
      </c>
      <c r="B165" s="501"/>
      <c r="C165" s="515"/>
      <c r="D165" s="514"/>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269">
        <f t="shared" si="6"/>
        <v>0</v>
      </c>
      <c r="AE165" s="370">
        <f>IF(AD165&gt;(100000/52*'1. General Input'!$D$10),100000/52*'1. General Input'!$D$10,AD165)</f>
        <v>0</v>
      </c>
    </row>
    <row r="166" spans="1:31" ht="15.75" thickBot="1" x14ac:dyDescent="0.3">
      <c r="A166" s="265">
        <f t="shared" si="7"/>
        <v>146</v>
      </c>
      <c r="B166" s="501"/>
      <c r="C166" s="515"/>
      <c r="D166" s="514"/>
      <c r="E166" s="505"/>
      <c r="F166" s="505"/>
      <c r="G166" s="505"/>
      <c r="H166" s="505"/>
      <c r="I166" s="505"/>
      <c r="J166" s="505"/>
      <c r="K166" s="505"/>
      <c r="L166" s="505"/>
      <c r="M166" s="505"/>
      <c r="N166" s="505"/>
      <c r="O166" s="505"/>
      <c r="P166" s="505"/>
      <c r="Q166" s="505"/>
      <c r="R166" s="505"/>
      <c r="S166" s="505"/>
      <c r="T166" s="505"/>
      <c r="U166" s="505"/>
      <c r="V166" s="505"/>
      <c r="W166" s="505"/>
      <c r="X166" s="505"/>
      <c r="Y166" s="505"/>
      <c r="Z166" s="505"/>
      <c r="AA166" s="505"/>
      <c r="AB166" s="505"/>
      <c r="AC166" s="505"/>
      <c r="AD166" s="269">
        <f t="shared" si="6"/>
        <v>0</v>
      </c>
      <c r="AE166" s="370">
        <f>IF(AD166&gt;(100000/52*'1. General Input'!$D$10),100000/52*'1. General Input'!$D$10,AD166)</f>
        <v>0</v>
      </c>
    </row>
    <row r="167" spans="1:31" ht="15.75" thickBot="1" x14ac:dyDescent="0.3">
      <c r="A167" s="265">
        <f t="shared" si="7"/>
        <v>147</v>
      </c>
      <c r="B167" s="501"/>
      <c r="C167" s="515"/>
      <c r="D167" s="514"/>
      <c r="E167" s="505"/>
      <c r="F167" s="505"/>
      <c r="G167" s="505"/>
      <c r="H167" s="505"/>
      <c r="I167" s="505"/>
      <c r="J167" s="505"/>
      <c r="K167" s="505"/>
      <c r="L167" s="505"/>
      <c r="M167" s="505"/>
      <c r="N167" s="505"/>
      <c r="O167" s="505"/>
      <c r="P167" s="505"/>
      <c r="Q167" s="505"/>
      <c r="R167" s="505"/>
      <c r="S167" s="505"/>
      <c r="T167" s="505"/>
      <c r="U167" s="505"/>
      <c r="V167" s="505"/>
      <c r="W167" s="505"/>
      <c r="X167" s="505"/>
      <c r="Y167" s="505"/>
      <c r="Z167" s="505"/>
      <c r="AA167" s="505"/>
      <c r="AB167" s="505"/>
      <c r="AC167" s="505"/>
      <c r="AD167" s="269">
        <f t="shared" si="6"/>
        <v>0</v>
      </c>
      <c r="AE167" s="370">
        <f>IF(AD167&gt;(100000/52*'1. General Input'!$D$10),100000/52*'1. General Input'!$D$10,AD167)</f>
        <v>0</v>
      </c>
    </row>
    <row r="168" spans="1:31" ht="15.75" thickBot="1" x14ac:dyDescent="0.3">
      <c r="A168" s="265">
        <f t="shared" si="7"/>
        <v>148</v>
      </c>
      <c r="B168" s="501"/>
      <c r="C168" s="515"/>
      <c r="D168" s="514"/>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269">
        <f t="shared" si="6"/>
        <v>0</v>
      </c>
      <c r="AE168" s="370">
        <f>IF(AD168&gt;(100000/52*'1. General Input'!$D$10),100000/52*'1. General Input'!$D$10,AD168)</f>
        <v>0</v>
      </c>
    </row>
    <row r="169" spans="1:31" ht="15.75" thickBot="1" x14ac:dyDescent="0.3">
      <c r="A169" s="265">
        <f t="shared" si="7"/>
        <v>149</v>
      </c>
      <c r="B169" s="501"/>
      <c r="C169" s="515"/>
      <c r="D169" s="514"/>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269">
        <f t="shared" si="6"/>
        <v>0</v>
      </c>
      <c r="AE169" s="370">
        <f>IF(AD169&gt;(100000/52*'1. General Input'!$D$10),100000/52*'1. General Input'!$D$10,AD169)</f>
        <v>0</v>
      </c>
    </row>
    <row r="170" spans="1:31" ht="15.75" thickBot="1" x14ac:dyDescent="0.3">
      <c r="A170" s="265">
        <f t="shared" si="7"/>
        <v>150</v>
      </c>
      <c r="B170" s="501"/>
      <c r="C170" s="515"/>
      <c r="D170" s="514"/>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269">
        <f t="shared" si="6"/>
        <v>0</v>
      </c>
      <c r="AE170" s="370">
        <f>IF(AD170&gt;(100000/52*'1. General Input'!$D$10),100000/52*'1. General Input'!$D$10,AD170)</f>
        <v>0</v>
      </c>
    </row>
    <row r="171" spans="1:31" ht="15.75" thickBot="1" x14ac:dyDescent="0.3">
      <c r="A171" s="265">
        <f t="shared" si="7"/>
        <v>151</v>
      </c>
      <c r="B171" s="501"/>
      <c r="C171" s="515"/>
      <c r="D171" s="514"/>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269">
        <f t="shared" si="6"/>
        <v>0</v>
      </c>
      <c r="AE171" s="370">
        <f>IF(AD171&gt;(100000/52*'1. General Input'!$D$10),100000/52*'1. General Input'!$D$10,AD171)</f>
        <v>0</v>
      </c>
    </row>
    <row r="172" spans="1:31" ht="15.75" thickBot="1" x14ac:dyDescent="0.3">
      <c r="A172" s="265">
        <f t="shared" si="7"/>
        <v>152</v>
      </c>
      <c r="B172" s="501"/>
      <c r="C172" s="515"/>
      <c r="D172" s="514"/>
      <c r="E172" s="505"/>
      <c r="F172" s="505"/>
      <c r="G172" s="505"/>
      <c r="H172" s="505"/>
      <c r="I172" s="505"/>
      <c r="J172" s="505"/>
      <c r="K172" s="505"/>
      <c r="L172" s="505"/>
      <c r="M172" s="505"/>
      <c r="N172" s="505"/>
      <c r="O172" s="505"/>
      <c r="P172" s="505"/>
      <c r="Q172" s="505"/>
      <c r="R172" s="505"/>
      <c r="S172" s="505"/>
      <c r="T172" s="505"/>
      <c r="U172" s="505"/>
      <c r="V172" s="505"/>
      <c r="W172" s="505"/>
      <c r="X172" s="505"/>
      <c r="Y172" s="505"/>
      <c r="Z172" s="505"/>
      <c r="AA172" s="505"/>
      <c r="AB172" s="505"/>
      <c r="AC172" s="505"/>
      <c r="AD172" s="269">
        <f t="shared" si="6"/>
        <v>0</v>
      </c>
      <c r="AE172" s="370">
        <f>IF(AD172&gt;(100000/52*'1. General Input'!$D$10),100000/52*'1. General Input'!$D$10,AD172)</f>
        <v>0</v>
      </c>
    </row>
    <row r="173" spans="1:31" ht="15.75" thickBot="1" x14ac:dyDescent="0.3">
      <c r="A173" s="265">
        <f t="shared" si="7"/>
        <v>153</v>
      </c>
      <c r="B173" s="501"/>
      <c r="C173" s="515"/>
      <c r="D173" s="514"/>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269">
        <f t="shared" si="6"/>
        <v>0</v>
      </c>
      <c r="AE173" s="370">
        <f>IF(AD173&gt;(100000/52*'1. General Input'!$D$10),100000/52*'1. General Input'!$D$10,AD173)</f>
        <v>0</v>
      </c>
    </row>
    <row r="174" spans="1:31" ht="15.75" thickBot="1" x14ac:dyDescent="0.3">
      <c r="A174" s="265">
        <f t="shared" si="7"/>
        <v>154</v>
      </c>
      <c r="B174" s="501"/>
      <c r="C174" s="515"/>
      <c r="D174" s="514"/>
      <c r="E174" s="505"/>
      <c r="F174" s="505"/>
      <c r="G174" s="505"/>
      <c r="H174" s="505"/>
      <c r="I174" s="505"/>
      <c r="J174" s="505"/>
      <c r="K174" s="505"/>
      <c r="L174" s="505"/>
      <c r="M174" s="505"/>
      <c r="N174" s="505"/>
      <c r="O174" s="505"/>
      <c r="P174" s="505"/>
      <c r="Q174" s="505"/>
      <c r="R174" s="505"/>
      <c r="S174" s="505"/>
      <c r="T174" s="505"/>
      <c r="U174" s="505"/>
      <c r="V174" s="505"/>
      <c r="W174" s="505"/>
      <c r="X174" s="505"/>
      <c r="Y174" s="505"/>
      <c r="Z174" s="505"/>
      <c r="AA174" s="505"/>
      <c r="AB174" s="505"/>
      <c r="AC174" s="505"/>
      <c r="AD174" s="269">
        <f t="shared" si="6"/>
        <v>0</v>
      </c>
      <c r="AE174" s="370">
        <f>IF(AD174&gt;(100000/52*'1. General Input'!$D$10),100000/52*'1. General Input'!$D$10,AD174)</f>
        <v>0</v>
      </c>
    </row>
    <row r="175" spans="1:31" ht="15.75" thickBot="1" x14ac:dyDescent="0.3">
      <c r="A175" s="265">
        <f t="shared" si="7"/>
        <v>155</v>
      </c>
      <c r="B175" s="501"/>
      <c r="C175" s="515"/>
      <c r="D175" s="514"/>
      <c r="E175" s="505"/>
      <c r="F175" s="505"/>
      <c r="G175" s="505"/>
      <c r="H175" s="505"/>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269">
        <f t="shared" si="6"/>
        <v>0</v>
      </c>
      <c r="AE175" s="370">
        <f>IF(AD175&gt;(100000/52*'1. General Input'!$D$10),100000/52*'1. General Input'!$D$10,AD175)</f>
        <v>0</v>
      </c>
    </row>
    <row r="176" spans="1:31" ht="15.75" thickBot="1" x14ac:dyDescent="0.3">
      <c r="A176" s="265">
        <f t="shared" si="7"/>
        <v>156</v>
      </c>
      <c r="B176" s="501"/>
      <c r="C176" s="515"/>
      <c r="D176" s="514"/>
      <c r="E176" s="505"/>
      <c r="F176" s="505"/>
      <c r="G176" s="505"/>
      <c r="H176" s="505"/>
      <c r="I176" s="505"/>
      <c r="J176" s="505"/>
      <c r="K176" s="505"/>
      <c r="L176" s="505"/>
      <c r="M176" s="505"/>
      <c r="N176" s="505"/>
      <c r="O176" s="505"/>
      <c r="P176" s="505"/>
      <c r="Q176" s="505"/>
      <c r="R176" s="505"/>
      <c r="S176" s="505"/>
      <c r="T176" s="505"/>
      <c r="U176" s="505"/>
      <c r="V176" s="505"/>
      <c r="W176" s="505"/>
      <c r="X176" s="505"/>
      <c r="Y176" s="505"/>
      <c r="Z176" s="505"/>
      <c r="AA176" s="505"/>
      <c r="AB176" s="505"/>
      <c r="AC176" s="505"/>
      <c r="AD176" s="269">
        <f t="shared" si="6"/>
        <v>0</v>
      </c>
      <c r="AE176" s="370">
        <f>IF(AD176&gt;(100000/52*'1. General Input'!$D$10),100000/52*'1. General Input'!$D$10,AD176)</f>
        <v>0</v>
      </c>
    </row>
    <row r="177" spans="1:31" ht="15.75" thickBot="1" x14ac:dyDescent="0.3">
      <c r="A177" s="265">
        <f t="shared" si="7"/>
        <v>157</v>
      </c>
      <c r="B177" s="501"/>
      <c r="C177" s="515"/>
      <c r="D177" s="514"/>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269">
        <f t="shared" si="6"/>
        <v>0</v>
      </c>
      <c r="AE177" s="370">
        <f>IF(AD177&gt;(100000/52*'1. General Input'!$D$10),100000/52*'1. General Input'!$D$10,AD177)</f>
        <v>0</v>
      </c>
    </row>
    <row r="178" spans="1:31" ht="15.75" thickBot="1" x14ac:dyDescent="0.3">
      <c r="A178" s="265">
        <f t="shared" si="7"/>
        <v>158</v>
      </c>
      <c r="B178" s="501"/>
      <c r="C178" s="515"/>
      <c r="D178" s="514"/>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269">
        <f t="shared" si="6"/>
        <v>0</v>
      </c>
      <c r="AE178" s="370">
        <f>IF(AD178&gt;(100000/52*'1. General Input'!$D$10),100000/52*'1. General Input'!$D$10,AD178)</f>
        <v>0</v>
      </c>
    </row>
    <row r="179" spans="1:31" ht="15.75" thickBot="1" x14ac:dyDescent="0.3">
      <c r="A179" s="265">
        <f t="shared" si="7"/>
        <v>159</v>
      </c>
      <c r="B179" s="501"/>
      <c r="C179" s="515"/>
      <c r="D179" s="514"/>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269">
        <f t="shared" si="6"/>
        <v>0</v>
      </c>
      <c r="AE179" s="370">
        <f>IF(AD179&gt;(100000/52*'1. General Input'!$D$10),100000/52*'1. General Input'!$D$10,AD179)</f>
        <v>0</v>
      </c>
    </row>
    <row r="180" spans="1:31" ht="15.75" thickBot="1" x14ac:dyDescent="0.3">
      <c r="A180" s="265">
        <f t="shared" si="7"/>
        <v>160</v>
      </c>
      <c r="B180" s="501"/>
      <c r="C180" s="515"/>
      <c r="D180" s="514"/>
      <c r="E180" s="505"/>
      <c r="F180" s="505"/>
      <c r="G180" s="505"/>
      <c r="H180" s="505"/>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269">
        <f t="shared" si="6"/>
        <v>0</v>
      </c>
      <c r="AE180" s="370">
        <f>IF(AD180&gt;(100000/52*'1. General Input'!$D$10),100000/52*'1. General Input'!$D$10,AD180)</f>
        <v>0</v>
      </c>
    </row>
    <row r="181" spans="1:31" ht="15.75" thickBot="1" x14ac:dyDescent="0.3">
      <c r="A181" s="265">
        <f t="shared" si="7"/>
        <v>161</v>
      </c>
      <c r="B181" s="501"/>
      <c r="C181" s="515"/>
      <c r="D181" s="514"/>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269">
        <f t="shared" si="6"/>
        <v>0</v>
      </c>
      <c r="AE181" s="370">
        <f>IF(AD181&gt;(100000/52*'1. General Input'!$D$10),100000/52*'1. General Input'!$D$10,AD181)</f>
        <v>0</v>
      </c>
    </row>
    <row r="182" spans="1:31" ht="15.75" thickBot="1" x14ac:dyDescent="0.3">
      <c r="A182" s="265">
        <f t="shared" si="7"/>
        <v>162</v>
      </c>
      <c r="B182" s="501"/>
      <c r="C182" s="515"/>
      <c r="D182" s="514"/>
      <c r="E182" s="505"/>
      <c r="F182" s="505"/>
      <c r="G182" s="505"/>
      <c r="H182" s="505"/>
      <c r="I182" s="505"/>
      <c r="J182" s="505"/>
      <c r="K182" s="505"/>
      <c r="L182" s="505"/>
      <c r="M182" s="505"/>
      <c r="N182" s="505"/>
      <c r="O182" s="505"/>
      <c r="P182" s="505"/>
      <c r="Q182" s="505"/>
      <c r="R182" s="505"/>
      <c r="S182" s="505"/>
      <c r="T182" s="505"/>
      <c r="U182" s="505"/>
      <c r="V182" s="505"/>
      <c r="W182" s="505"/>
      <c r="X182" s="505"/>
      <c r="Y182" s="505"/>
      <c r="Z182" s="505"/>
      <c r="AA182" s="505"/>
      <c r="AB182" s="505"/>
      <c r="AC182" s="505"/>
      <c r="AD182" s="269">
        <f t="shared" si="6"/>
        <v>0</v>
      </c>
      <c r="AE182" s="370">
        <f>IF(AD182&gt;(100000/52*'1. General Input'!$D$10),100000/52*'1. General Input'!$D$10,AD182)</f>
        <v>0</v>
      </c>
    </row>
    <row r="183" spans="1:31" ht="15.75" thickBot="1" x14ac:dyDescent="0.3">
      <c r="A183" s="265">
        <f t="shared" si="7"/>
        <v>163</v>
      </c>
      <c r="B183" s="501"/>
      <c r="C183" s="515"/>
      <c r="D183" s="514"/>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269">
        <f t="shared" si="6"/>
        <v>0</v>
      </c>
      <c r="AE183" s="370">
        <f>IF(AD183&gt;(100000/52*'1. General Input'!$D$10),100000/52*'1. General Input'!$D$10,AD183)</f>
        <v>0</v>
      </c>
    </row>
    <row r="184" spans="1:31" ht="15.75" thickBot="1" x14ac:dyDescent="0.3">
      <c r="A184" s="265">
        <f t="shared" si="7"/>
        <v>164</v>
      </c>
      <c r="B184" s="501"/>
      <c r="C184" s="515"/>
      <c r="D184" s="514"/>
      <c r="E184" s="505"/>
      <c r="F184" s="505"/>
      <c r="G184" s="505"/>
      <c r="H184" s="505"/>
      <c r="I184" s="505"/>
      <c r="J184" s="505"/>
      <c r="K184" s="505"/>
      <c r="L184" s="505"/>
      <c r="M184" s="505"/>
      <c r="N184" s="505"/>
      <c r="O184" s="505"/>
      <c r="P184" s="505"/>
      <c r="Q184" s="505"/>
      <c r="R184" s="505"/>
      <c r="S184" s="505"/>
      <c r="T184" s="505"/>
      <c r="U184" s="505"/>
      <c r="V184" s="505"/>
      <c r="W184" s="505"/>
      <c r="X184" s="505"/>
      <c r="Y184" s="505"/>
      <c r="Z184" s="505"/>
      <c r="AA184" s="505"/>
      <c r="AB184" s="505"/>
      <c r="AC184" s="505"/>
      <c r="AD184" s="269">
        <f t="shared" si="6"/>
        <v>0</v>
      </c>
      <c r="AE184" s="370">
        <f>IF(AD184&gt;(100000/52*'1. General Input'!$D$10),100000/52*'1. General Input'!$D$10,AD184)</f>
        <v>0</v>
      </c>
    </row>
    <row r="185" spans="1:31" ht="15.75" thickBot="1" x14ac:dyDescent="0.3">
      <c r="A185" s="265">
        <f t="shared" si="7"/>
        <v>165</v>
      </c>
      <c r="B185" s="501"/>
      <c r="C185" s="515"/>
      <c r="D185" s="514"/>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269">
        <f t="shared" si="6"/>
        <v>0</v>
      </c>
      <c r="AE185" s="370">
        <f>IF(AD185&gt;(100000/52*'1. General Input'!$D$10),100000/52*'1. General Input'!$D$10,AD185)</f>
        <v>0</v>
      </c>
    </row>
    <row r="186" spans="1:31" ht="15.75" thickBot="1" x14ac:dyDescent="0.3">
      <c r="A186" s="265">
        <f t="shared" si="7"/>
        <v>166</v>
      </c>
      <c r="B186" s="501"/>
      <c r="C186" s="515"/>
      <c r="D186" s="514"/>
      <c r="E186" s="505"/>
      <c r="F186" s="505"/>
      <c r="G186" s="505"/>
      <c r="H186" s="505"/>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269">
        <f t="shared" si="6"/>
        <v>0</v>
      </c>
      <c r="AE186" s="370">
        <f>IF(AD186&gt;(100000/52*'1. General Input'!$D$10),100000/52*'1. General Input'!$D$10,AD186)</f>
        <v>0</v>
      </c>
    </row>
    <row r="187" spans="1:31" ht="15.75" thickBot="1" x14ac:dyDescent="0.3">
      <c r="A187" s="265">
        <f t="shared" si="7"/>
        <v>167</v>
      </c>
      <c r="B187" s="501"/>
      <c r="C187" s="515"/>
      <c r="D187" s="514"/>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269">
        <f t="shared" si="6"/>
        <v>0</v>
      </c>
      <c r="AE187" s="370">
        <f>IF(AD187&gt;(100000/52*'1. General Input'!$D$10),100000/52*'1. General Input'!$D$10,AD187)</f>
        <v>0</v>
      </c>
    </row>
    <row r="188" spans="1:31" ht="15.75" thickBot="1" x14ac:dyDescent="0.3">
      <c r="A188" s="265">
        <f t="shared" si="7"/>
        <v>168</v>
      </c>
      <c r="B188" s="501"/>
      <c r="C188" s="515"/>
      <c r="D188" s="514"/>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269">
        <f t="shared" si="6"/>
        <v>0</v>
      </c>
      <c r="AE188" s="370">
        <f>IF(AD188&gt;(100000/52*'1. General Input'!$D$10),100000/52*'1. General Input'!$D$10,AD188)</f>
        <v>0</v>
      </c>
    </row>
    <row r="189" spans="1:31" ht="15.75" thickBot="1" x14ac:dyDescent="0.3">
      <c r="A189" s="265">
        <f t="shared" si="7"/>
        <v>169</v>
      </c>
      <c r="B189" s="501"/>
      <c r="C189" s="515"/>
      <c r="D189" s="514"/>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269">
        <f t="shared" si="6"/>
        <v>0</v>
      </c>
      <c r="AE189" s="370">
        <f>IF(AD189&gt;(100000/52*'1. General Input'!$D$10),100000/52*'1. General Input'!$D$10,AD189)</f>
        <v>0</v>
      </c>
    </row>
    <row r="190" spans="1:31" ht="15.75" thickBot="1" x14ac:dyDescent="0.3">
      <c r="A190" s="265">
        <f t="shared" si="7"/>
        <v>170</v>
      </c>
      <c r="B190" s="501"/>
      <c r="C190" s="515"/>
      <c r="D190" s="514"/>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269">
        <f t="shared" si="6"/>
        <v>0</v>
      </c>
      <c r="AE190" s="370">
        <f>IF(AD190&gt;(100000/52*'1. General Input'!$D$10),100000/52*'1. General Input'!$D$10,AD190)</f>
        <v>0</v>
      </c>
    </row>
    <row r="191" spans="1:31" ht="15.75" thickBot="1" x14ac:dyDescent="0.3">
      <c r="A191" s="265">
        <f t="shared" si="7"/>
        <v>171</v>
      </c>
      <c r="B191" s="501"/>
      <c r="C191" s="515"/>
      <c r="D191" s="514"/>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269">
        <f t="shared" si="6"/>
        <v>0</v>
      </c>
      <c r="AE191" s="370">
        <f>IF(AD191&gt;(100000/52*'1. General Input'!$D$10),100000/52*'1. General Input'!$D$10,AD191)</f>
        <v>0</v>
      </c>
    </row>
    <row r="192" spans="1:31" ht="15.75" thickBot="1" x14ac:dyDescent="0.3">
      <c r="A192" s="265">
        <f t="shared" si="7"/>
        <v>172</v>
      </c>
      <c r="B192" s="501"/>
      <c r="C192" s="515"/>
      <c r="D192" s="514"/>
      <c r="E192" s="505"/>
      <c r="F192" s="505"/>
      <c r="G192" s="505"/>
      <c r="H192" s="505"/>
      <c r="I192" s="505"/>
      <c r="J192" s="505"/>
      <c r="K192" s="505"/>
      <c r="L192" s="505"/>
      <c r="M192" s="505"/>
      <c r="N192" s="505"/>
      <c r="O192" s="505"/>
      <c r="P192" s="505"/>
      <c r="Q192" s="505"/>
      <c r="R192" s="505"/>
      <c r="S192" s="505"/>
      <c r="T192" s="505"/>
      <c r="U192" s="505"/>
      <c r="V192" s="505"/>
      <c r="W192" s="505"/>
      <c r="X192" s="505"/>
      <c r="Y192" s="505"/>
      <c r="Z192" s="505"/>
      <c r="AA192" s="505"/>
      <c r="AB192" s="505"/>
      <c r="AC192" s="505"/>
      <c r="AD192" s="269">
        <f t="shared" si="6"/>
        <v>0</v>
      </c>
      <c r="AE192" s="370">
        <f>IF(AD192&gt;(100000/52*'1. General Input'!$D$10),100000/52*'1. General Input'!$D$10,AD192)</f>
        <v>0</v>
      </c>
    </row>
    <row r="193" spans="1:31" ht="15.75" thickBot="1" x14ac:dyDescent="0.3">
      <c r="A193" s="265">
        <f t="shared" si="7"/>
        <v>173</v>
      </c>
      <c r="B193" s="501"/>
      <c r="C193" s="515"/>
      <c r="D193" s="514"/>
      <c r="E193" s="505"/>
      <c r="F193" s="505"/>
      <c r="G193" s="505"/>
      <c r="H193" s="505"/>
      <c r="I193" s="505"/>
      <c r="J193" s="505"/>
      <c r="K193" s="505"/>
      <c r="L193" s="505"/>
      <c r="M193" s="505"/>
      <c r="N193" s="505"/>
      <c r="O193" s="505"/>
      <c r="P193" s="505"/>
      <c r="Q193" s="505"/>
      <c r="R193" s="505"/>
      <c r="S193" s="505"/>
      <c r="T193" s="505"/>
      <c r="U193" s="505"/>
      <c r="V193" s="505"/>
      <c r="W193" s="505"/>
      <c r="X193" s="505"/>
      <c r="Y193" s="505"/>
      <c r="Z193" s="505"/>
      <c r="AA193" s="505"/>
      <c r="AB193" s="505"/>
      <c r="AC193" s="505"/>
      <c r="AD193" s="269">
        <f t="shared" si="6"/>
        <v>0</v>
      </c>
      <c r="AE193" s="370">
        <f>IF(AD193&gt;(100000/52*'1. General Input'!$D$10),100000/52*'1. General Input'!$D$10,AD193)</f>
        <v>0</v>
      </c>
    </row>
    <row r="194" spans="1:31" ht="15.75" thickBot="1" x14ac:dyDescent="0.3">
      <c r="A194" s="265">
        <f t="shared" si="7"/>
        <v>174</v>
      </c>
      <c r="B194" s="501"/>
      <c r="C194" s="515"/>
      <c r="D194" s="514"/>
      <c r="E194" s="505"/>
      <c r="F194" s="505"/>
      <c r="G194" s="505"/>
      <c r="H194" s="505"/>
      <c r="I194" s="505"/>
      <c r="J194" s="505"/>
      <c r="K194" s="505"/>
      <c r="L194" s="505"/>
      <c r="M194" s="505"/>
      <c r="N194" s="505"/>
      <c r="O194" s="505"/>
      <c r="P194" s="505"/>
      <c r="Q194" s="505"/>
      <c r="R194" s="505"/>
      <c r="S194" s="505"/>
      <c r="T194" s="505"/>
      <c r="U194" s="505"/>
      <c r="V194" s="505"/>
      <c r="W194" s="505"/>
      <c r="X194" s="505"/>
      <c r="Y194" s="505"/>
      <c r="Z194" s="505"/>
      <c r="AA194" s="505"/>
      <c r="AB194" s="505"/>
      <c r="AC194" s="505"/>
      <c r="AD194" s="269">
        <f t="shared" si="6"/>
        <v>0</v>
      </c>
      <c r="AE194" s="370">
        <f>IF(AD194&gt;(100000/52*'1. General Input'!$D$10),100000/52*'1. General Input'!$D$10,AD194)</f>
        <v>0</v>
      </c>
    </row>
    <row r="195" spans="1:31" ht="15.75" thickBot="1" x14ac:dyDescent="0.3">
      <c r="A195" s="265">
        <f t="shared" si="7"/>
        <v>175</v>
      </c>
      <c r="B195" s="501"/>
      <c r="C195" s="515"/>
      <c r="D195" s="514"/>
      <c r="E195" s="505"/>
      <c r="F195" s="505"/>
      <c r="G195" s="505"/>
      <c r="H195" s="505"/>
      <c r="I195" s="505"/>
      <c r="J195" s="505"/>
      <c r="K195" s="505"/>
      <c r="L195" s="505"/>
      <c r="M195" s="505"/>
      <c r="N195" s="505"/>
      <c r="O195" s="505"/>
      <c r="P195" s="505"/>
      <c r="Q195" s="505"/>
      <c r="R195" s="505"/>
      <c r="S195" s="505"/>
      <c r="T195" s="505"/>
      <c r="U195" s="505"/>
      <c r="V195" s="505"/>
      <c r="W195" s="505"/>
      <c r="X195" s="505"/>
      <c r="Y195" s="505"/>
      <c r="Z195" s="505"/>
      <c r="AA195" s="505"/>
      <c r="AB195" s="505"/>
      <c r="AC195" s="505"/>
      <c r="AD195" s="269">
        <f t="shared" si="6"/>
        <v>0</v>
      </c>
      <c r="AE195" s="370">
        <f>IF(AD195&gt;(100000/52*'1. General Input'!$D$10),100000/52*'1. General Input'!$D$10,AD195)</f>
        <v>0</v>
      </c>
    </row>
    <row r="196" spans="1:31" ht="15.75" thickBot="1" x14ac:dyDescent="0.3">
      <c r="A196" s="265">
        <f t="shared" si="7"/>
        <v>176</v>
      </c>
      <c r="B196" s="501"/>
      <c r="C196" s="515"/>
      <c r="D196" s="514"/>
      <c r="E196" s="505"/>
      <c r="F196" s="505"/>
      <c r="G196" s="505"/>
      <c r="H196" s="505"/>
      <c r="I196" s="505"/>
      <c r="J196" s="505"/>
      <c r="K196" s="505"/>
      <c r="L196" s="505"/>
      <c r="M196" s="505"/>
      <c r="N196" s="505"/>
      <c r="O196" s="505"/>
      <c r="P196" s="505"/>
      <c r="Q196" s="505"/>
      <c r="R196" s="505"/>
      <c r="S196" s="505"/>
      <c r="T196" s="505"/>
      <c r="U196" s="505"/>
      <c r="V196" s="505"/>
      <c r="W196" s="505"/>
      <c r="X196" s="505"/>
      <c r="Y196" s="505"/>
      <c r="Z196" s="505"/>
      <c r="AA196" s="505"/>
      <c r="AB196" s="505"/>
      <c r="AC196" s="505"/>
      <c r="AD196" s="269">
        <f t="shared" si="6"/>
        <v>0</v>
      </c>
      <c r="AE196" s="370">
        <f>IF(AD196&gt;(100000/52*'1. General Input'!$D$10),100000/52*'1. General Input'!$D$10,AD196)</f>
        <v>0</v>
      </c>
    </row>
    <row r="197" spans="1:31" ht="15.75" thickBot="1" x14ac:dyDescent="0.3">
      <c r="A197" s="265">
        <f t="shared" si="7"/>
        <v>177</v>
      </c>
      <c r="B197" s="501"/>
      <c r="C197" s="515"/>
      <c r="D197" s="514"/>
      <c r="E197" s="505"/>
      <c r="F197" s="505"/>
      <c r="G197" s="505"/>
      <c r="H197" s="505"/>
      <c r="I197" s="505"/>
      <c r="J197" s="505"/>
      <c r="K197" s="505"/>
      <c r="L197" s="505"/>
      <c r="M197" s="505"/>
      <c r="N197" s="505"/>
      <c r="O197" s="505"/>
      <c r="P197" s="505"/>
      <c r="Q197" s="505"/>
      <c r="R197" s="505"/>
      <c r="S197" s="505"/>
      <c r="T197" s="505"/>
      <c r="U197" s="505"/>
      <c r="V197" s="505"/>
      <c r="W197" s="505"/>
      <c r="X197" s="505"/>
      <c r="Y197" s="505"/>
      <c r="Z197" s="505"/>
      <c r="AA197" s="505"/>
      <c r="AB197" s="505"/>
      <c r="AC197" s="505"/>
      <c r="AD197" s="269">
        <f t="shared" si="6"/>
        <v>0</v>
      </c>
      <c r="AE197" s="370">
        <f>IF(AD197&gt;(100000/52*'1. General Input'!$D$10),100000/52*'1. General Input'!$D$10,AD197)</f>
        <v>0</v>
      </c>
    </row>
    <row r="198" spans="1:31" ht="15.75" thickBot="1" x14ac:dyDescent="0.3">
      <c r="A198" s="265">
        <f t="shared" si="7"/>
        <v>178</v>
      </c>
      <c r="B198" s="501"/>
      <c r="C198" s="515"/>
      <c r="D198" s="514"/>
      <c r="E198" s="505"/>
      <c r="F198" s="505"/>
      <c r="G198" s="505"/>
      <c r="H198" s="505"/>
      <c r="I198" s="505"/>
      <c r="J198" s="505"/>
      <c r="K198" s="505"/>
      <c r="L198" s="505"/>
      <c r="M198" s="505"/>
      <c r="N198" s="505"/>
      <c r="O198" s="505"/>
      <c r="P198" s="505"/>
      <c r="Q198" s="505"/>
      <c r="R198" s="505"/>
      <c r="S198" s="505"/>
      <c r="T198" s="505"/>
      <c r="U198" s="505"/>
      <c r="V198" s="505"/>
      <c r="W198" s="505"/>
      <c r="X198" s="505"/>
      <c r="Y198" s="505"/>
      <c r="Z198" s="505"/>
      <c r="AA198" s="505"/>
      <c r="AB198" s="505"/>
      <c r="AC198" s="505"/>
      <c r="AD198" s="269">
        <f t="shared" si="6"/>
        <v>0</v>
      </c>
      <c r="AE198" s="370">
        <f>IF(AD198&gt;(100000/52*'1. General Input'!$D$10),100000/52*'1. General Input'!$D$10,AD198)</f>
        <v>0</v>
      </c>
    </row>
    <row r="199" spans="1:31" ht="15.75" thickBot="1" x14ac:dyDescent="0.3">
      <c r="A199" s="265">
        <f t="shared" si="7"/>
        <v>179</v>
      </c>
      <c r="B199" s="501"/>
      <c r="C199" s="515"/>
      <c r="D199" s="514"/>
      <c r="E199" s="505"/>
      <c r="F199" s="505"/>
      <c r="G199" s="505"/>
      <c r="H199" s="505"/>
      <c r="I199" s="505"/>
      <c r="J199" s="505"/>
      <c r="K199" s="505"/>
      <c r="L199" s="505"/>
      <c r="M199" s="505"/>
      <c r="N199" s="505"/>
      <c r="O199" s="505"/>
      <c r="P199" s="505"/>
      <c r="Q199" s="505"/>
      <c r="R199" s="505"/>
      <c r="S199" s="505"/>
      <c r="T199" s="505"/>
      <c r="U199" s="505"/>
      <c r="V199" s="505"/>
      <c r="W199" s="505"/>
      <c r="X199" s="505"/>
      <c r="Y199" s="505"/>
      <c r="Z199" s="505"/>
      <c r="AA199" s="505"/>
      <c r="AB199" s="505"/>
      <c r="AC199" s="505"/>
      <c r="AD199" s="269">
        <f t="shared" si="6"/>
        <v>0</v>
      </c>
      <c r="AE199" s="370">
        <f>IF(AD199&gt;(100000/52*'1. General Input'!$D$10),100000/52*'1. General Input'!$D$10,AD199)</f>
        <v>0</v>
      </c>
    </row>
    <row r="200" spans="1:31" ht="15.75" thickBot="1" x14ac:dyDescent="0.3">
      <c r="A200" s="265">
        <f t="shared" si="7"/>
        <v>180</v>
      </c>
      <c r="B200" s="501"/>
      <c r="C200" s="515"/>
      <c r="D200" s="514"/>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269">
        <f t="shared" si="6"/>
        <v>0</v>
      </c>
      <c r="AE200" s="370">
        <f>IF(AD200&gt;(100000/52*'1. General Input'!$D$10),100000/52*'1. General Input'!$D$10,AD200)</f>
        <v>0</v>
      </c>
    </row>
    <row r="201" spans="1:31" ht="15.75" thickBot="1" x14ac:dyDescent="0.3">
      <c r="A201" s="265">
        <f t="shared" si="7"/>
        <v>181</v>
      </c>
      <c r="B201" s="501"/>
      <c r="C201" s="515"/>
      <c r="D201" s="514"/>
      <c r="E201" s="505"/>
      <c r="F201" s="505"/>
      <c r="G201" s="505"/>
      <c r="H201" s="505"/>
      <c r="I201" s="505"/>
      <c r="J201" s="505"/>
      <c r="K201" s="505"/>
      <c r="L201" s="505"/>
      <c r="M201" s="505"/>
      <c r="N201" s="505"/>
      <c r="O201" s="505"/>
      <c r="P201" s="505"/>
      <c r="Q201" s="505"/>
      <c r="R201" s="505"/>
      <c r="S201" s="505"/>
      <c r="T201" s="505"/>
      <c r="U201" s="505"/>
      <c r="V201" s="505"/>
      <c r="W201" s="505"/>
      <c r="X201" s="505"/>
      <c r="Y201" s="505"/>
      <c r="Z201" s="505"/>
      <c r="AA201" s="505"/>
      <c r="AB201" s="505"/>
      <c r="AC201" s="505"/>
      <c r="AD201" s="269">
        <f t="shared" si="6"/>
        <v>0</v>
      </c>
      <c r="AE201" s="370">
        <f>IF(AD201&gt;(100000/52*'1. General Input'!$D$10),100000/52*'1. General Input'!$D$10,AD201)</f>
        <v>0</v>
      </c>
    </row>
    <row r="202" spans="1:31" ht="15.75" thickBot="1" x14ac:dyDescent="0.3">
      <c r="A202" s="265">
        <f t="shared" si="7"/>
        <v>182</v>
      </c>
      <c r="B202" s="501"/>
      <c r="C202" s="515"/>
      <c r="D202" s="514"/>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269">
        <f t="shared" si="6"/>
        <v>0</v>
      </c>
      <c r="AE202" s="370">
        <f>IF(AD202&gt;(100000/52*'1. General Input'!$D$10),100000/52*'1. General Input'!$D$10,AD202)</f>
        <v>0</v>
      </c>
    </row>
    <row r="203" spans="1:31" ht="15.75" thickBot="1" x14ac:dyDescent="0.3">
      <c r="A203" s="265">
        <f t="shared" si="7"/>
        <v>183</v>
      </c>
      <c r="B203" s="501"/>
      <c r="C203" s="515"/>
      <c r="D203" s="514"/>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269">
        <f t="shared" si="6"/>
        <v>0</v>
      </c>
      <c r="AE203" s="370">
        <f>IF(AD203&gt;(100000/52*'1. General Input'!$D$10),100000/52*'1. General Input'!$D$10,AD203)</f>
        <v>0</v>
      </c>
    </row>
    <row r="204" spans="1:31" ht="15.75" thickBot="1" x14ac:dyDescent="0.3">
      <c r="A204" s="265">
        <f t="shared" si="7"/>
        <v>184</v>
      </c>
      <c r="B204" s="501"/>
      <c r="C204" s="515"/>
      <c r="D204" s="514"/>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269">
        <f t="shared" si="6"/>
        <v>0</v>
      </c>
      <c r="AE204" s="370">
        <f>IF(AD204&gt;(100000/52*'1. General Input'!$D$10),100000/52*'1. General Input'!$D$10,AD204)</f>
        <v>0</v>
      </c>
    </row>
    <row r="205" spans="1:31" ht="15.75" thickBot="1" x14ac:dyDescent="0.3">
      <c r="A205" s="265">
        <f t="shared" si="7"/>
        <v>185</v>
      </c>
      <c r="B205" s="501"/>
      <c r="C205" s="515"/>
      <c r="D205" s="514"/>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269">
        <f t="shared" si="6"/>
        <v>0</v>
      </c>
      <c r="AE205" s="370">
        <f>IF(AD205&gt;(100000/52*'1. General Input'!$D$10),100000/52*'1. General Input'!$D$10,AD205)</f>
        <v>0</v>
      </c>
    </row>
    <row r="206" spans="1:31" ht="15.75" thickBot="1" x14ac:dyDescent="0.3">
      <c r="A206" s="265">
        <f t="shared" si="7"/>
        <v>186</v>
      </c>
      <c r="B206" s="501"/>
      <c r="C206" s="515"/>
      <c r="D206" s="514"/>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269">
        <f t="shared" si="6"/>
        <v>0</v>
      </c>
      <c r="AE206" s="370">
        <f>IF(AD206&gt;(100000/52*'1. General Input'!$D$10),100000/52*'1. General Input'!$D$10,AD206)</f>
        <v>0</v>
      </c>
    </row>
    <row r="207" spans="1:31" ht="15.75" thickBot="1" x14ac:dyDescent="0.3">
      <c r="A207" s="265">
        <f t="shared" si="7"/>
        <v>187</v>
      </c>
      <c r="B207" s="501"/>
      <c r="C207" s="515"/>
      <c r="D207" s="514"/>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269">
        <f t="shared" si="6"/>
        <v>0</v>
      </c>
      <c r="AE207" s="370">
        <f>IF(AD207&gt;(100000/52*'1. General Input'!$D$10),100000/52*'1. General Input'!$D$10,AD207)</f>
        <v>0</v>
      </c>
    </row>
    <row r="208" spans="1:31" ht="15.75" thickBot="1" x14ac:dyDescent="0.3">
      <c r="A208" s="265">
        <f t="shared" si="7"/>
        <v>188</v>
      </c>
      <c r="B208" s="501"/>
      <c r="C208" s="515"/>
      <c r="D208" s="514"/>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269">
        <f t="shared" si="6"/>
        <v>0</v>
      </c>
      <c r="AE208" s="370">
        <f>IF(AD208&gt;(100000/52*'1. General Input'!$D$10),100000/52*'1. General Input'!$D$10,AD208)</f>
        <v>0</v>
      </c>
    </row>
    <row r="209" spans="1:31" ht="15.75" thickBot="1" x14ac:dyDescent="0.3">
      <c r="A209" s="265">
        <f t="shared" si="7"/>
        <v>189</v>
      </c>
      <c r="B209" s="501"/>
      <c r="C209" s="515"/>
      <c r="D209" s="514"/>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269">
        <f t="shared" si="6"/>
        <v>0</v>
      </c>
      <c r="AE209" s="370">
        <f>IF(AD209&gt;(100000/52*'1. General Input'!$D$10),100000/52*'1. General Input'!$D$10,AD209)</f>
        <v>0</v>
      </c>
    </row>
    <row r="210" spans="1:31" ht="15.75" thickBot="1" x14ac:dyDescent="0.3">
      <c r="A210" s="265">
        <f t="shared" si="7"/>
        <v>190</v>
      </c>
      <c r="B210" s="501"/>
      <c r="C210" s="515"/>
      <c r="D210" s="514"/>
      <c r="E210" s="505"/>
      <c r="F210" s="505"/>
      <c r="G210" s="505"/>
      <c r="H210" s="505"/>
      <c r="I210" s="505"/>
      <c r="J210" s="505"/>
      <c r="K210" s="505"/>
      <c r="L210" s="505"/>
      <c r="M210" s="505"/>
      <c r="N210" s="505"/>
      <c r="O210" s="505"/>
      <c r="P210" s="505"/>
      <c r="Q210" s="505"/>
      <c r="R210" s="505"/>
      <c r="S210" s="505"/>
      <c r="T210" s="505"/>
      <c r="U210" s="505"/>
      <c r="V210" s="505"/>
      <c r="W210" s="505"/>
      <c r="X210" s="505"/>
      <c r="Y210" s="505"/>
      <c r="Z210" s="505"/>
      <c r="AA210" s="505"/>
      <c r="AB210" s="505"/>
      <c r="AC210" s="505"/>
      <c r="AD210" s="269">
        <f t="shared" si="6"/>
        <v>0</v>
      </c>
      <c r="AE210" s="370">
        <f>IF(AD210&gt;(100000/52*'1. General Input'!$D$10),100000/52*'1. General Input'!$D$10,AD210)</f>
        <v>0</v>
      </c>
    </row>
    <row r="211" spans="1:31" ht="15.75" thickBot="1" x14ac:dyDescent="0.3">
      <c r="A211" s="265">
        <f t="shared" si="7"/>
        <v>191</v>
      </c>
      <c r="B211" s="501"/>
      <c r="C211" s="515"/>
      <c r="D211" s="514"/>
      <c r="E211" s="505"/>
      <c r="F211" s="505"/>
      <c r="G211" s="505"/>
      <c r="H211" s="505"/>
      <c r="I211" s="505"/>
      <c r="J211" s="505"/>
      <c r="K211" s="505"/>
      <c r="L211" s="505"/>
      <c r="M211" s="505"/>
      <c r="N211" s="505"/>
      <c r="O211" s="505"/>
      <c r="P211" s="505"/>
      <c r="Q211" s="505"/>
      <c r="R211" s="505"/>
      <c r="S211" s="505"/>
      <c r="T211" s="505"/>
      <c r="U211" s="505"/>
      <c r="V211" s="505"/>
      <c r="W211" s="505"/>
      <c r="X211" s="505"/>
      <c r="Y211" s="505"/>
      <c r="Z211" s="505"/>
      <c r="AA211" s="505"/>
      <c r="AB211" s="505"/>
      <c r="AC211" s="505"/>
      <c r="AD211" s="269">
        <f t="shared" si="6"/>
        <v>0</v>
      </c>
      <c r="AE211" s="370">
        <f>IF(AD211&gt;(100000/52*'1. General Input'!$D$10),100000/52*'1. General Input'!$D$10,AD211)</f>
        <v>0</v>
      </c>
    </row>
    <row r="212" spans="1:31" ht="15.75" thickBot="1" x14ac:dyDescent="0.3">
      <c r="A212" s="265">
        <f t="shared" si="7"/>
        <v>192</v>
      </c>
      <c r="B212" s="501"/>
      <c r="C212" s="515"/>
      <c r="D212" s="514"/>
      <c r="E212" s="505"/>
      <c r="F212" s="505"/>
      <c r="G212" s="505"/>
      <c r="H212" s="505"/>
      <c r="I212" s="505"/>
      <c r="J212" s="505"/>
      <c r="K212" s="505"/>
      <c r="L212" s="505"/>
      <c r="M212" s="505"/>
      <c r="N212" s="505"/>
      <c r="O212" s="505"/>
      <c r="P212" s="505"/>
      <c r="Q212" s="505"/>
      <c r="R212" s="505"/>
      <c r="S212" s="505"/>
      <c r="T212" s="505"/>
      <c r="U212" s="505"/>
      <c r="V212" s="505"/>
      <c r="W212" s="505"/>
      <c r="X212" s="505"/>
      <c r="Y212" s="505"/>
      <c r="Z212" s="505"/>
      <c r="AA212" s="505"/>
      <c r="AB212" s="505"/>
      <c r="AC212" s="505"/>
      <c r="AD212" s="269">
        <f t="shared" si="6"/>
        <v>0</v>
      </c>
      <c r="AE212" s="370">
        <f>IF(AD212&gt;(100000/52*'1. General Input'!$D$10),100000/52*'1. General Input'!$D$10,AD212)</f>
        <v>0</v>
      </c>
    </row>
    <row r="213" spans="1:31" ht="15.75" thickBot="1" x14ac:dyDescent="0.3">
      <c r="A213" s="265">
        <f t="shared" si="7"/>
        <v>193</v>
      </c>
      <c r="B213" s="501"/>
      <c r="C213" s="515"/>
      <c r="D213" s="514"/>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269">
        <f t="shared" si="6"/>
        <v>0</v>
      </c>
      <c r="AE213" s="370">
        <f>IF(AD213&gt;(100000/52*'1. General Input'!$D$10),100000/52*'1. General Input'!$D$10,AD213)</f>
        <v>0</v>
      </c>
    </row>
    <row r="214" spans="1:31" ht="15.75" thickBot="1" x14ac:dyDescent="0.3">
      <c r="A214" s="265">
        <f t="shared" si="7"/>
        <v>194</v>
      </c>
      <c r="B214" s="501"/>
      <c r="C214" s="515"/>
      <c r="D214" s="514"/>
      <c r="E214" s="505"/>
      <c r="F214" s="505"/>
      <c r="G214" s="505"/>
      <c r="H214" s="505"/>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269">
        <f t="shared" ref="AD214:AD277" si="8">IF(D214=0,SUM(E214:AC214),D214)</f>
        <v>0</v>
      </c>
      <c r="AE214" s="370">
        <f>IF(AD214&gt;(100000/52*'1. General Input'!$D$10),100000/52*'1. General Input'!$D$10,AD214)</f>
        <v>0</v>
      </c>
    </row>
    <row r="215" spans="1:31" ht="15.75" thickBot="1" x14ac:dyDescent="0.3">
      <c r="A215" s="265">
        <f t="shared" ref="A215:A278" si="9">+A214+1</f>
        <v>195</v>
      </c>
      <c r="B215" s="501"/>
      <c r="C215" s="515"/>
      <c r="D215" s="514"/>
      <c r="E215" s="505"/>
      <c r="F215" s="505"/>
      <c r="G215" s="505"/>
      <c r="H215" s="505"/>
      <c r="I215" s="505"/>
      <c r="J215" s="505"/>
      <c r="K215" s="505"/>
      <c r="L215" s="505"/>
      <c r="M215" s="505"/>
      <c r="N215" s="505"/>
      <c r="O215" s="505"/>
      <c r="P215" s="505"/>
      <c r="Q215" s="505"/>
      <c r="R215" s="505"/>
      <c r="S215" s="505"/>
      <c r="T215" s="505"/>
      <c r="U215" s="505"/>
      <c r="V215" s="505"/>
      <c r="W215" s="505"/>
      <c r="X215" s="505"/>
      <c r="Y215" s="505"/>
      <c r="Z215" s="505"/>
      <c r="AA215" s="505"/>
      <c r="AB215" s="505"/>
      <c r="AC215" s="505"/>
      <c r="AD215" s="269">
        <f t="shared" si="8"/>
        <v>0</v>
      </c>
      <c r="AE215" s="370">
        <f>IF(AD215&gt;(100000/52*'1. General Input'!$D$10),100000/52*'1. General Input'!$D$10,AD215)</f>
        <v>0</v>
      </c>
    </row>
    <row r="216" spans="1:31" ht="15.75" thickBot="1" x14ac:dyDescent="0.3">
      <c r="A216" s="265">
        <f t="shared" si="9"/>
        <v>196</v>
      </c>
      <c r="B216" s="501"/>
      <c r="C216" s="515"/>
      <c r="D216" s="514"/>
      <c r="E216" s="505"/>
      <c r="F216" s="505"/>
      <c r="G216" s="505"/>
      <c r="H216" s="505"/>
      <c r="I216" s="505"/>
      <c r="J216" s="505"/>
      <c r="K216" s="505"/>
      <c r="L216" s="505"/>
      <c r="M216" s="505"/>
      <c r="N216" s="505"/>
      <c r="O216" s="505"/>
      <c r="P216" s="505"/>
      <c r="Q216" s="505"/>
      <c r="R216" s="505"/>
      <c r="S216" s="505"/>
      <c r="T216" s="505"/>
      <c r="U216" s="505"/>
      <c r="V216" s="505"/>
      <c r="W216" s="505"/>
      <c r="X216" s="505"/>
      <c r="Y216" s="505"/>
      <c r="Z216" s="505"/>
      <c r="AA216" s="505"/>
      <c r="AB216" s="505"/>
      <c r="AC216" s="505"/>
      <c r="AD216" s="269">
        <f t="shared" si="8"/>
        <v>0</v>
      </c>
      <c r="AE216" s="370">
        <f>IF(AD216&gt;(100000/52*'1. General Input'!$D$10),100000/52*'1. General Input'!$D$10,AD216)</f>
        <v>0</v>
      </c>
    </row>
    <row r="217" spans="1:31" ht="15.75" thickBot="1" x14ac:dyDescent="0.3">
      <c r="A217" s="265">
        <f t="shared" si="9"/>
        <v>197</v>
      </c>
      <c r="B217" s="501"/>
      <c r="C217" s="515"/>
      <c r="D217" s="514"/>
      <c r="E217" s="505"/>
      <c r="F217" s="505"/>
      <c r="G217" s="505"/>
      <c r="H217" s="505"/>
      <c r="I217" s="505"/>
      <c r="J217" s="505"/>
      <c r="K217" s="505"/>
      <c r="L217" s="505"/>
      <c r="M217" s="505"/>
      <c r="N217" s="505"/>
      <c r="O217" s="505"/>
      <c r="P217" s="505"/>
      <c r="Q217" s="505"/>
      <c r="R217" s="505"/>
      <c r="S217" s="505"/>
      <c r="T217" s="505"/>
      <c r="U217" s="505"/>
      <c r="V217" s="505"/>
      <c r="W217" s="505"/>
      <c r="X217" s="505"/>
      <c r="Y217" s="505"/>
      <c r="Z217" s="505"/>
      <c r="AA217" s="505"/>
      <c r="AB217" s="505"/>
      <c r="AC217" s="505"/>
      <c r="AD217" s="269">
        <f t="shared" si="8"/>
        <v>0</v>
      </c>
      <c r="AE217" s="370">
        <f>IF(AD217&gt;(100000/52*'1. General Input'!$D$10),100000/52*'1. General Input'!$D$10,AD217)</f>
        <v>0</v>
      </c>
    </row>
    <row r="218" spans="1:31" ht="15.75" thickBot="1" x14ac:dyDescent="0.3">
      <c r="A218" s="265">
        <f t="shared" si="9"/>
        <v>198</v>
      </c>
      <c r="B218" s="501"/>
      <c r="C218" s="515"/>
      <c r="D218" s="514"/>
      <c r="E218" s="505"/>
      <c r="F218" s="505"/>
      <c r="G218" s="505"/>
      <c r="H218" s="505"/>
      <c r="I218" s="505"/>
      <c r="J218" s="505"/>
      <c r="K218" s="505"/>
      <c r="L218" s="505"/>
      <c r="M218" s="505"/>
      <c r="N218" s="505"/>
      <c r="O218" s="505"/>
      <c r="P218" s="505"/>
      <c r="Q218" s="505"/>
      <c r="R218" s="505"/>
      <c r="S218" s="505"/>
      <c r="T218" s="505"/>
      <c r="U218" s="505"/>
      <c r="V218" s="505"/>
      <c r="W218" s="505"/>
      <c r="X218" s="505"/>
      <c r="Y218" s="505"/>
      <c r="Z218" s="505"/>
      <c r="AA218" s="505"/>
      <c r="AB218" s="505"/>
      <c r="AC218" s="505"/>
      <c r="AD218" s="269">
        <f t="shared" si="8"/>
        <v>0</v>
      </c>
      <c r="AE218" s="370">
        <f>IF(AD218&gt;(100000/52*'1. General Input'!$D$10),100000/52*'1. General Input'!$D$10,AD218)</f>
        <v>0</v>
      </c>
    </row>
    <row r="219" spans="1:31" ht="15.75" thickBot="1" x14ac:dyDescent="0.3">
      <c r="A219" s="265">
        <f t="shared" si="9"/>
        <v>199</v>
      </c>
      <c r="B219" s="501"/>
      <c r="C219" s="515"/>
      <c r="D219" s="514"/>
      <c r="E219" s="505"/>
      <c r="F219" s="505"/>
      <c r="G219" s="505"/>
      <c r="H219" s="505"/>
      <c r="I219" s="505"/>
      <c r="J219" s="505"/>
      <c r="K219" s="505"/>
      <c r="L219" s="505"/>
      <c r="M219" s="505"/>
      <c r="N219" s="505"/>
      <c r="O219" s="505"/>
      <c r="P219" s="505"/>
      <c r="Q219" s="505"/>
      <c r="R219" s="505"/>
      <c r="S219" s="505"/>
      <c r="T219" s="505"/>
      <c r="U219" s="505"/>
      <c r="V219" s="505"/>
      <c r="W219" s="505"/>
      <c r="X219" s="505"/>
      <c r="Y219" s="505"/>
      <c r="Z219" s="505"/>
      <c r="AA219" s="505"/>
      <c r="AB219" s="505"/>
      <c r="AC219" s="505"/>
      <c r="AD219" s="269">
        <f t="shared" si="8"/>
        <v>0</v>
      </c>
      <c r="AE219" s="370">
        <f>IF(AD219&gt;(100000/52*'1. General Input'!$D$10),100000/52*'1. General Input'!$D$10,AD219)</f>
        <v>0</v>
      </c>
    </row>
    <row r="220" spans="1:31" ht="15.75" thickBot="1" x14ac:dyDescent="0.3">
      <c r="A220" s="265">
        <f t="shared" si="9"/>
        <v>200</v>
      </c>
      <c r="B220" s="501"/>
      <c r="C220" s="515"/>
      <c r="D220" s="514"/>
      <c r="E220" s="505"/>
      <c r="F220" s="505"/>
      <c r="G220" s="505"/>
      <c r="H220" s="505"/>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269">
        <f t="shared" si="8"/>
        <v>0</v>
      </c>
      <c r="AE220" s="370">
        <f>IF(AD220&gt;(100000/52*'1. General Input'!$D$10),100000/52*'1. General Input'!$D$10,AD220)</f>
        <v>0</v>
      </c>
    </row>
    <row r="221" spans="1:31" ht="15.75" thickBot="1" x14ac:dyDescent="0.3">
      <c r="A221" s="265">
        <f t="shared" si="9"/>
        <v>201</v>
      </c>
      <c r="B221" s="501"/>
      <c r="C221" s="515"/>
      <c r="D221" s="514"/>
      <c r="E221" s="505"/>
      <c r="F221" s="505"/>
      <c r="G221" s="505"/>
      <c r="H221" s="505"/>
      <c r="I221" s="505"/>
      <c r="J221" s="505"/>
      <c r="K221" s="505"/>
      <c r="L221" s="505"/>
      <c r="M221" s="505"/>
      <c r="N221" s="505"/>
      <c r="O221" s="505"/>
      <c r="P221" s="505"/>
      <c r="Q221" s="505"/>
      <c r="R221" s="505"/>
      <c r="S221" s="505"/>
      <c r="T221" s="505"/>
      <c r="U221" s="505"/>
      <c r="V221" s="505"/>
      <c r="W221" s="505"/>
      <c r="X221" s="505"/>
      <c r="Y221" s="505"/>
      <c r="Z221" s="505"/>
      <c r="AA221" s="505"/>
      <c r="AB221" s="505"/>
      <c r="AC221" s="505"/>
      <c r="AD221" s="269">
        <f t="shared" si="8"/>
        <v>0</v>
      </c>
      <c r="AE221" s="370">
        <f>IF(AD221&gt;(100000/52*'1. General Input'!$D$10),100000/52*'1. General Input'!$D$10,AD221)</f>
        <v>0</v>
      </c>
    </row>
    <row r="222" spans="1:31" ht="15.75" thickBot="1" x14ac:dyDescent="0.3">
      <c r="A222" s="265">
        <f t="shared" si="9"/>
        <v>202</v>
      </c>
      <c r="B222" s="501"/>
      <c r="C222" s="515"/>
      <c r="D222" s="514"/>
      <c r="E222" s="505"/>
      <c r="F222" s="505"/>
      <c r="G222" s="505"/>
      <c r="H222" s="505"/>
      <c r="I222" s="505"/>
      <c r="J222" s="505"/>
      <c r="K222" s="505"/>
      <c r="L222" s="505"/>
      <c r="M222" s="505"/>
      <c r="N222" s="505"/>
      <c r="O222" s="505"/>
      <c r="P222" s="505"/>
      <c r="Q222" s="505"/>
      <c r="R222" s="505"/>
      <c r="S222" s="505"/>
      <c r="T222" s="505"/>
      <c r="U222" s="505"/>
      <c r="V222" s="505"/>
      <c r="W222" s="505"/>
      <c r="X222" s="505"/>
      <c r="Y222" s="505"/>
      <c r="Z222" s="505"/>
      <c r="AA222" s="505"/>
      <c r="AB222" s="505"/>
      <c r="AC222" s="505"/>
      <c r="AD222" s="269">
        <f t="shared" si="8"/>
        <v>0</v>
      </c>
      <c r="AE222" s="370">
        <f>IF(AD222&gt;(100000/52*'1. General Input'!$D$10),100000/52*'1. General Input'!$D$10,AD222)</f>
        <v>0</v>
      </c>
    </row>
    <row r="223" spans="1:31" ht="15.75" thickBot="1" x14ac:dyDescent="0.3">
      <c r="A223" s="265">
        <f t="shared" si="9"/>
        <v>203</v>
      </c>
      <c r="B223" s="501"/>
      <c r="C223" s="515"/>
      <c r="D223" s="514"/>
      <c r="E223" s="505"/>
      <c r="F223" s="505"/>
      <c r="G223" s="505"/>
      <c r="H223" s="505"/>
      <c r="I223" s="505"/>
      <c r="J223" s="505"/>
      <c r="K223" s="505"/>
      <c r="L223" s="505"/>
      <c r="M223" s="505"/>
      <c r="N223" s="505"/>
      <c r="O223" s="505"/>
      <c r="P223" s="505"/>
      <c r="Q223" s="505"/>
      <c r="R223" s="505"/>
      <c r="S223" s="505"/>
      <c r="T223" s="505"/>
      <c r="U223" s="505"/>
      <c r="V223" s="505"/>
      <c r="W223" s="505"/>
      <c r="X223" s="505"/>
      <c r="Y223" s="505"/>
      <c r="Z223" s="505"/>
      <c r="AA223" s="505"/>
      <c r="AB223" s="505"/>
      <c r="AC223" s="505"/>
      <c r="AD223" s="269">
        <f t="shared" si="8"/>
        <v>0</v>
      </c>
      <c r="AE223" s="370">
        <f>IF(AD223&gt;(100000/52*'1. General Input'!$D$10),100000/52*'1. General Input'!$D$10,AD223)</f>
        <v>0</v>
      </c>
    </row>
    <row r="224" spans="1:31" ht="15.75" thickBot="1" x14ac:dyDescent="0.3">
      <c r="A224" s="265">
        <f t="shared" si="9"/>
        <v>204</v>
      </c>
      <c r="B224" s="501"/>
      <c r="C224" s="515"/>
      <c r="D224" s="514"/>
      <c r="E224" s="505"/>
      <c r="F224" s="505"/>
      <c r="G224" s="505"/>
      <c r="H224" s="505"/>
      <c r="I224" s="505"/>
      <c r="J224" s="505"/>
      <c r="K224" s="505"/>
      <c r="L224" s="505"/>
      <c r="M224" s="505"/>
      <c r="N224" s="505"/>
      <c r="O224" s="505"/>
      <c r="P224" s="505"/>
      <c r="Q224" s="505"/>
      <c r="R224" s="505"/>
      <c r="S224" s="505"/>
      <c r="T224" s="505"/>
      <c r="U224" s="505"/>
      <c r="V224" s="505"/>
      <c r="W224" s="505"/>
      <c r="X224" s="505"/>
      <c r="Y224" s="505"/>
      <c r="Z224" s="505"/>
      <c r="AA224" s="505"/>
      <c r="AB224" s="505"/>
      <c r="AC224" s="505"/>
      <c r="AD224" s="269">
        <f t="shared" si="8"/>
        <v>0</v>
      </c>
      <c r="AE224" s="370">
        <f>IF(AD224&gt;(100000/52*'1. General Input'!$D$10),100000/52*'1. General Input'!$D$10,AD224)</f>
        <v>0</v>
      </c>
    </row>
    <row r="225" spans="1:31" ht="15.75" thickBot="1" x14ac:dyDescent="0.3">
      <c r="A225" s="265">
        <f t="shared" si="9"/>
        <v>205</v>
      </c>
      <c r="B225" s="501"/>
      <c r="C225" s="515"/>
      <c r="D225" s="514"/>
      <c r="E225" s="505"/>
      <c r="F225" s="505"/>
      <c r="G225" s="505"/>
      <c r="H225" s="505"/>
      <c r="I225" s="505"/>
      <c r="J225" s="505"/>
      <c r="K225" s="505"/>
      <c r="L225" s="505"/>
      <c r="M225" s="505"/>
      <c r="N225" s="505"/>
      <c r="O225" s="505"/>
      <c r="P225" s="505"/>
      <c r="Q225" s="505"/>
      <c r="R225" s="505"/>
      <c r="S225" s="505"/>
      <c r="T225" s="505"/>
      <c r="U225" s="505"/>
      <c r="V225" s="505"/>
      <c r="W225" s="505"/>
      <c r="X225" s="505"/>
      <c r="Y225" s="505"/>
      <c r="Z225" s="505"/>
      <c r="AA225" s="505"/>
      <c r="AB225" s="505"/>
      <c r="AC225" s="505"/>
      <c r="AD225" s="269">
        <f t="shared" si="8"/>
        <v>0</v>
      </c>
      <c r="AE225" s="370">
        <f>IF(AD225&gt;(100000/52*'1. General Input'!$D$10),100000/52*'1. General Input'!$D$10,AD225)</f>
        <v>0</v>
      </c>
    </row>
    <row r="226" spans="1:31" ht="15.75" thickBot="1" x14ac:dyDescent="0.3">
      <c r="A226" s="265">
        <f t="shared" si="9"/>
        <v>206</v>
      </c>
      <c r="B226" s="501"/>
      <c r="C226" s="515"/>
      <c r="D226" s="514"/>
      <c r="E226" s="505"/>
      <c r="F226" s="505"/>
      <c r="G226" s="505"/>
      <c r="H226" s="505"/>
      <c r="I226" s="505"/>
      <c r="J226" s="505"/>
      <c r="K226" s="505"/>
      <c r="L226" s="505"/>
      <c r="M226" s="505"/>
      <c r="N226" s="505"/>
      <c r="O226" s="505"/>
      <c r="P226" s="505"/>
      <c r="Q226" s="505"/>
      <c r="R226" s="505"/>
      <c r="S226" s="505"/>
      <c r="T226" s="505"/>
      <c r="U226" s="505"/>
      <c r="V226" s="505"/>
      <c r="W226" s="505"/>
      <c r="X226" s="505"/>
      <c r="Y226" s="505"/>
      <c r="Z226" s="505"/>
      <c r="AA226" s="505"/>
      <c r="AB226" s="505"/>
      <c r="AC226" s="505"/>
      <c r="AD226" s="269">
        <f t="shared" si="8"/>
        <v>0</v>
      </c>
      <c r="AE226" s="370">
        <f>IF(AD226&gt;(100000/52*'1. General Input'!$D$10),100000/52*'1. General Input'!$D$10,AD226)</f>
        <v>0</v>
      </c>
    </row>
    <row r="227" spans="1:31" ht="15.75" thickBot="1" x14ac:dyDescent="0.3">
      <c r="A227" s="265">
        <f t="shared" si="9"/>
        <v>207</v>
      </c>
      <c r="B227" s="501"/>
      <c r="C227" s="515"/>
      <c r="D227" s="514"/>
      <c r="E227" s="505"/>
      <c r="F227" s="505"/>
      <c r="G227" s="505"/>
      <c r="H227" s="505"/>
      <c r="I227" s="505"/>
      <c r="J227" s="505"/>
      <c r="K227" s="505"/>
      <c r="L227" s="505"/>
      <c r="M227" s="505"/>
      <c r="N227" s="505"/>
      <c r="O227" s="505"/>
      <c r="P227" s="505"/>
      <c r="Q227" s="505"/>
      <c r="R227" s="505"/>
      <c r="S227" s="505"/>
      <c r="T227" s="505"/>
      <c r="U227" s="505"/>
      <c r="V227" s="505"/>
      <c r="W227" s="505"/>
      <c r="X227" s="505"/>
      <c r="Y227" s="505"/>
      <c r="Z227" s="505"/>
      <c r="AA227" s="505"/>
      <c r="AB227" s="505"/>
      <c r="AC227" s="505"/>
      <c r="AD227" s="269">
        <f t="shared" si="8"/>
        <v>0</v>
      </c>
      <c r="AE227" s="370">
        <f>IF(AD227&gt;(100000/52*'1. General Input'!$D$10),100000/52*'1. General Input'!$D$10,AD227)</f>
        <v>0</v>
      </c>
    </row>
    <row r="228" spans="1:31" ht="15.75" thickBot="1" x14ac:dyDescent="0.3">
      <c r="A228" s="265">
        <f t="shared" si="9"/>
        <v>208</v>
      </c>
      <c r="B228" s="501"/>
      <c r="C228" s="515"/>
      <c r="D228" s="514"/>
      <c r="E228" s="505"/>
      <c r="F228" s="505"/>
      <c r="G228" s="505"/>
      <c r="H228" s="505"/>
      <c r="I228" s="505"/>
      <c r="J228" s="505"/>
      <c r="K228" s="505"/>
      <c r="L228" s="505"/>
      <c r="M228" s="505"/>
      <c r="N228" s="505"/>
      <c r="O228" s="505"/>
      <c r="P228" s="505"/>
      <c r="Q228" s="505"/>
      <c r="R228" s="505"/>
      <c r="S228" s="505"/>
      <c r="T228" s="505"/>
      <c r="U228" s="505"/>
      <c r="V228" s="505"/>
      <c r="W228" s="505"/>
      <c r="X228" s="505"/>
      <c r="Y228" s="505"/>
      <c r="Z228" s="505"/>
      <c r="AA228" s="505"/>
      <c r="AB228" s="505"/>
      <c r="AC228" s="505"/>
      <c r="AD228" s="269">
        <f t="shared" si="8"/>
        <v>0</v>
      </c>
      <c r="AE228" s="370">
        <f>IF(AD228&gt;(100000/52*'1. General Input'!$D$10),100000/52*'1. General Input'!$D$10,AD228)</f>
        <v>0</v>
      </c>
    </row>
    <row r="229" spans="1:31" ht="15.75" thickBot="1" x14ac:dyDescent="0.3">
      <c r="A229" s="265">
        <f t="shared" si="9"/>
        <v>209</v>
      </c>
      <c r="B229" s="501"/>
      <c r="C229" s="515"/>
      <c r="D229" s="514"/>
      <c r="E229" s="505"/>
      <c r="F229" s="505"/>
      <c r="G229" s="505"/>
      <c r="H229" s="505"/>
      <c r="I229" s="505"/>
      <c r="J229" s="505"/>
      <c r="K229" s="505"/>
      <c r="L229" s="505"/>
      <c r="M229" s="505"/>
      <c r="N229" s="505"/>
      <c r="O229" s="505"/>
      <c r="P229" s="505"/>
      <c r="Q229" s="505"/>
      <c r="R229" s="505"/>
      <c r="S229" s="505"/>
      <c r="T229" s="505"/>
      <c r="U229" s="505"/>
      <c r="V229" s="505"/>
      <c r="W229" s="505"/>
      <c r="X229" s="505"/>
      <c r="Y229" s="505"/>
      <c r="Z229" s="505"/>
      <c r="AA229" s="505"/>
      <c r="AB229" s="505"/>
      <c r="AC229" s="505"/>
      <c r="AD229" s="269">
        <f t="shared" si="8"/>
        <v>0</v>
      </c>
      <c r="AE229" s="370">
        <f>IF(AD229&gt;(100000/52*'1. General Input'!$D$10),100000/52*'1. General Input'!$D$10,AD229)</f>
        <v>0</v>
      </c>
    </row>
    <row r="230" spans="1:31" ht="15.75" thickBot="1" x14ac:dyDescent="0.3">
      <c r="A230" s="265">
        <f t="shared" si="9"/>
        <v>210</v>
      </c>
      <c r="B230" s="501"/>
      <c r="C230" s="515"/>
      <c r="D230" s="514"/>
      <c r="E230" s="505"/>
      <c r="F230" s="505"/>
      <c r="G230" s="505"/>
      <c r="H230" s="505"/>
      <c r="I230" s="505"/>
      <c r="J230" s="505"/>
      <c r="K230" s="505"/>
      <c r="L230" s="505"/>
      <c r="M230" s="505"/>
      <c r="N230" s="505"/>
      <c r="O230" s="505"/>
      <c r="P230" s="505"/>
      <c r="Q230" s="505"/>
      <c r="R230" s="505"/>
      <c r="S230" s="505"/>
      <c r="T230" s="505"/>
      <c r="U230" s="505"/>
      <c r="V230" s="505"/>
      <c r="W230" s="505"/>
      <c r="X230" s="505"/>
      <c r="Y230" s="505"/>
      <c r="Z230" s="505"/>
      <c r="AA230" s="505"/>
      <c r="AB230" s="505"/>
      <c r="AC230" s="505"/>
      <c r="AD230" s="269">
        <f t="shared" si="8"/>
        <v>0</v>
      </c>
      <c r="AE230" s="370">
        <f>IF(AD230&gt;(100000/52*'1. General Input'!$D$10),100000/52*'1. General Input'!$D$10,AD230)</f>
        <v>0</v>
      </c>
    </row>
    <row r="231" spans="1:31" ht="15.75" thickBot="1" x14ac:dyDescent="0.3">
      <c r="A231" s="265">
        <f t="shared" si="9"/>
        <v>211</v>
      </c>
      <c r="B231" s="501"/>
      <c r="C231" s="515"/>
      <c r="D231" s="514"/>
      <c r="E231" s="505"/>
      <c r="F231" s="505"/>
      <c r="G231" s="505"/>
      <c r="H231" s="505"/>
      <c r="I231" s="505"/>
      <c r="J231" s="505"/>
      <c r="K231" s="505"/>
      <c r="L231" s="505"/>
      <c r="M231" s="505"/>
      <c r="N231" s="505"/>
      <c r="O231" s="505"/>
      <c r="P231" s="505"/>
      <c r="Q231" s="505"/>
      <c r="R231" s="505"/>
      <c r="S231" s="505"/>
      <c r="T231" s="505"/>
      <c r="U231" s="505"/>
      <c r="V231" s="505"/>
      <c r="W231" s="505"/>
      <c r="X231" s="505"/>
      <c r="Y231" s="505"/>
      <c r="Z231" s="505"/>
      <c r="AA231" s="505"/>
      <c r="AB231" s="505"/>
      <c r="AC231" s="505"/>
      <c r="AD231" s="269">
        <f t="shared" si="8"/>
        <v>0</v>
      </c>
      <c r="AE231" s="370">
        <f>IF(AD231&gt;(100000/52*'1. General Input'!$D$10),100000/52*'1. General Input'!$D$10,AD231)</f>
        <v>0</v>
      </c>
    </row>
    <row r="232" spans="1:31" ht="15.75" thickBot="1" x14ac:dyDescent="0.3">
      <c r="A232" s="265">
        <f t="shared" si="9"/>
        <v>212</v>
      </c>
      <c r="B232" s="501"/>
      <c r="C232" s="515"/>
      <c r="D232" s="514"/>
      <c r="E232" s="505"/>
      <c r="F232" s="505"/>
      <c r="G232" s="505"/>
      <c r="H232" s="505"/>
      <c r="I232" s="505"/>
      <c r="J232" s="505"/>
      <c r="K232" s="505"/>
      <c r="L232" s="505"/>
      <c r="M232" s="505"/>
      <c r="N232" s="505"/>
      <c r="O232" s="505"/>
      <c r="P232" s="505"/>
      <c r="Q232" s="505"/>
      <c r="R232" s="505"/>
      <c r="S232" s="505"/>
      <c r="T232" s="505"/>
      <c r="U232" s="505"/>
      <c r="V232" s="505"/>
      <c r="W232" s="505"/>
      <c r="X232" s="505"/>
      <c r="Y232" s="505"/>
      <c r="Z232" s="505"/>
      <c r="AA232" s="505"/>
      <c r="AB232" s="505"/>
      <c r="AC232" s="505"/>
      <c r="AD232" s="269">
        <f t="shared" si="8"/>
        <v>0</v>
      </c>
      <c r="AE232" s="370">
        <f>IF(AD232&gt;(100000/52*'1. General Input'!$D$10),100000/52*'1. General Input'!$D$10,AD232)</f>
        <v>0</v>
      </c>
    </row>
    <row r="233" spans="1:31" ht="15.75" thickBot="1" x14ac:dyDescent="0.3">
      <c r="A233" s="265">
        <f t="shared" si="9"/>
        <v>213</v>
      </c>
      <c r="B233" s="501"/>
      <c r="C233" s="515"/>
      <c r="D233" s="514"/>
      <c r="E233" s="505"/>
      <c r="F233" s="505"/>
      <c r="G233" s="505"/>
      <c r="H233" s="505"/>
      <c r="I233" s="505"/>
      <c r="J233" s="505"/>
      <c r="K233" s="505"/>
      <c r="L233" s="505"/>
      <c r="M233" s="505"/>
      <c r="N233" s="505"/>
      <c r="O233" s="505"/>
      <c r="P233" s="505"/>
      <c r="Q233" s="505"/>
      <c r="R233" s="505"/>
      <c r="S233" s="505"/>
      <c r="T233" s="505"/>
      <c r="U233" s="505"/>
      <c r="V233" s="505"/>
      <c r="W233" s="505"/>
      <c r="X233" s="505"/>
      <c r="Y233" s="505"/>
      <c r="Z233" s="505"/>
      <c r="AA233" s="505"/>
      <c r="AB233" s="505"/>
      <c r="AC233" s="505"/>
      <c r="AD233" s="269">
        <f t="shared" si="8"/>
        <v>0</v>
      </c>
      <c r="AE233" s="370">
        <f>IF(AD233&gt;(100000/52*'1. General Input'!$D$10),100000/52*'1. General Input'!$D$10,AD233)</f>
        <v>0</v>
      </c>
    </row>
    <row r="234" spans="1:31" ht="15.75" thickBot="1" x14ac:dyDescent="0.3">
      <c r="A234" s="265">
        <f t="shared" si="9"/>
        <v>214</v>
      </c>
      <c r="B234" s="501"/>
      <c r="C234" s="515"/>
      <c r="D234" s="514"/>
      <c r="E234" s="505"/>
      <c r="F234" s="505"/>
      <c r="G234" s="505"/>
      <c r="H234" s="505"/>
      <c r="I234" s="505"/>
      <c r="J234" s="505"/>
      <c r="K234" s="505"/>
      <c r="L234" s="505"/>
      <c r="M234" s="505"/>
      <c r="N234" s="505"/>
      <c r="O234" s="505"/>
      <c r="P234" s="505"/>
      <c r="Q234" s="505"/>
      <c r="R234" s="505"/>
      <c r="S234" s="505"/>
      <c r="T234" s="505"/>
      <c r="U234" s="505"/>
      <c r="V234" s="505"/>
      <c r="W234" s="505"/>
      <c r="X234" s="505"/>
      <c r="Y234" s="505"/>
      <c r="Z234" s="505"/>
      <c r="AA234" s="505"/>
      <c r="AB234" s="505"/>
      <c r="AC234" s="505"/>
      <c r="AD234" s="269">
        <f t="shared" si="8"/>
        <v>0</v>
      </c>
      <c r="AE234" s="370">
        <f>IF(AD234&gt;(100000/52*'1. General Input'!$D$10),100000/52*'1. General Input'!$D$10,AD234)</f>
        <v>0</v>
      </c>
    </row>
    <row r="235" spans="1:31" ht="15.75" thickBot="1" x14ac:dyDescent="0.3">
      <c r="A235" s="265">
        <f t="shared" si="9"/>
        <v>215</v>
      </c>
      <c r="B235" s="501"/>
      <c r="C235" s="515"/>
      <c r="D235" s="514"/>
      <c r="E235" s="505"/>
      <c r="F235" s="505"/>
      <c r="G235" s="505"/>
      <c r="H235" s="505"/>
      <c r="I235" s="505"/>
      <c r="J235" s="505"/>
      <c r="K235" s="505"/>
      <c r="L235" s="505"/>
      <c r="M235" s="505"/>
      <c r="N235" s="505"/>
      <c r="O235" s="505"/>
      <c r="P235" s="505"/>
      <c r="Q235" s="505"/>
      <c r="R235" s="505"/>
      <c r="S235" s="505"/>
      <c r="T235" s="505"/>
      <c r="U235" s="505"/>
      <c r="V235" s="505"/>
      <c r="W235" s="505"/>
      <c r="X235" s="505"/>
      <c r="Y235" s="505"/>
      <c r="Z235" s="505"/>
      <c r="AA235" s="505"/>
      <c r="AB235" s="505"/>
      <c r="AC235" s="505"/>
      <c r="AD235" s="269">
        <f t="shared" si="8"/>
        <v>0</v>
      </c>
      <c r="AE235" s="370">
        <f>IF(AD235&gt;(100000/52*'1. General Input'!$D$10),100000/52*'1. General Input'!$D$10,AD235)</f>
        <v>0</v>
      </c>
    </row>
    <row r="236" spans="1:31" ht="15.75" thickBot="1" x14ac:dyDescent="0.3">
      <c r="A236" s="265">
        <f t="shared" si="9"/>
        <v>216</v>
      </c>
      <c r="B236" s="501"/>
      <c r="C236" s="515"/>
      <c r="D236" s="514"/>
      <c r="E236" s="505"/>
      <c r="F236" s="505"/>
      <c r="G236" s="505"/>
      <c r="H236" s="505"/>
      <c r="I236" s="505"/>
      <c r="J236" s="505"/>
      <c r="K236" s="505"/>
      <c r="L236" s="505"/>
      <c r="M236" s="505"/>
      <c r="N236" s="505"/>
      <c r="O236" s="505"/>
      <c r="P236" s="505"/>
      <c r="Q236" s="505"/>
      <c r="R236" s="505"/>
      <c r="S236" s="505"/>
      <c r="T236" s="505"/>
      <c r="U236" s="505"/>
      <c r="V236" s="505"/>
      <c r="W236" s="505"/>
      <c r="X236" s="505"/>
      <c r="Y236" s="505"/>
      <c r="Z236" s="505"/>
      <c r="AA236" s="505"/>
      <c r="AB236" s="505"/>
      <c r="AC236" s="505"/>
      <c r="AD236" s="269">
        <f t="shared" si="8"/>
        <v>0</v>
      </c>
      <c r="AE236" s="370">
        <f>IF(AD236&gt;(100000/52*'1. General Input'!$D$10),100000/52*'1. General Input'!$D$10,AD236)</f>
        <v>0</v>
      </c>
    </row>
    <row r="237" spans="1:31" ht="15.75" thickBot="1" x14ac:dyDescent="0.3">
      <c r="A237" s="265">
        <f t="shared" si="9"/>
        <v>217</v>
      </c>
      <c r="B237" s="501"/>
      <c r="C237" s="515"/>
      <c r="D237" s="514"/>
      <c r="E237" s="505"/>
      <c r="F237" s="505"/>
      <c r="G237" s="505"/>
      <c r="H237" s="505"/>
      <c r="I237" s="505"/>
      <c r="J237" s="505"/>
      <c r="K237" s="505"/>
      <c r="L237" s="505"/>
      <c r="M237" s="505"/>
      <c r="N237" s="505"/>
      <c r="O237" s="505"/>
      <c r="P237" s="505"/>
      <c r="Q237" s="505"/>
      <c r="R237" s="505"/>
      <c r="S237" s="505"/>
      <c r="T237" s="505"/>
      <c r="U237" s="505"/>
      <c r="V237" s="505"/>
      <c r="W237" s="505"/>
      <c r="X237" s="505"/>
      <c r="Y237" s="505"/>
      <c r="Z237" s="505"/>
      <c r="AA237" s="505"/>
      <c r="AB237" s="505"/>
      <c r="AC237" s="505"/>
      <c r="AD237" s="269">
        <f t="shared" si="8"/>
        <v>0</v>
      </c>
      <c r="AE237" s="370">
        <f>IF(AD237&gt;(100000/52*'1. General Input'!$D$10),100000/52*'1. General Input'!$D$10,AD237)</f>
        <v>0</v>
      </c>
    </row>
    <row r="238" spans="1:31" ht="15.75" thickBot="1" x14ac:dyDescent="0.3">
      <c r="A238" s="265">
        <f t="shared" si="9"/>
        <v>218</v>
      </c>
      <c r="B238" s="501"/>
      <c r="C238" s="515"/>
      <c r="D238" s="514"/>
      <c r="E238" s="505"/>
      <c r="F238" s="505"/>
      <c r="G238" s="505"/>
      <c r="H238" s="505"/>
      <c r="I238" s="505"/>
      <c r="J238" s="505"/>
      <c r="K238" s="505"/>
      <c r="L238" s="505"/>
      <c r="M238" s="505"/>
      <c r="N238" s="505"/>
      <c r="O238" s="505"/>
      <c r="P238" s="505"/>
      <c r="Q238" s="505"/>
      <c r="R238" s="505"/>
      <c r="S238" s="505"/>
      <c r="T238" s="505"/>
      <c r="U238" s="505"/>
      <c r="V238" s="505"/>
      <c r="W238" s="505"/>
      <c r="X238" s="505"/>
      <c r="Y238" s="505"/>
      <c r="Z238" s="505"/>
      <c r="AA238" s="505"/>
      <c r="AB238" s="505"/>
      <c r="AC238" s="505"/>
      <c r="AD238" s="269">
        <f t="shared" si="8"/>
        <v>0</v>
      </c>
      <c r="AE238" s="370">
        <f>IF(AD238&gt;(100000/52*'1. General Input'!$D$10),100000/52*'1. General Input'!$D$10,AD238)</f>
        <v>0</v>
      </c>
    </row>
    <row r="239" spans="1:31" ht="15.75" thickBot="1" x14ac:dyDescent="0.3">
      <c r="A239" s="265">
        <f t="shared" si="9"/>
        <v>219</v>
      </c>
      <c r="B239" s="501"/>
      <c r="C239" s="515"/>
      <c r="D239" s="514"/>
      <c r="E239" s="505"/>
      <c r="F239" s="505"/>
      <c r="G239" s="505"/>
      <c r="H239" s="505"/>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269">
        <f t="shared" si="8"/>
        <v>0</v>
      </c>
      <c r="AE239" s="370">
        <f>IF(AD239&gt;(100000/52*'1. General Input'!$D$10),100000/52*'1. General Input'!$D$10,AD239)</f>
        <v>0</v>
      </c>
    </row>
    <row r="240" spans="1:31" ht="15.75" thickBot="1" x14ac:dyDescent="0.3">
      <c r="A240" s="265">
        <f t="shared" si="9"/>
        <v>220</v>
      </c>
      <c r="B240" s="501"/>
      <c r="C240" s="515"/>
      <c r="D240" s="514"/>
      <c r="E240" s="505"/>
      <c r="F240" s="505"/>
      <c r="G240" s="505"/>
      <c r="H240" s="505"/>
      <c r="I240" s="505"/>
      <c r="J240" s="505"/>
      <c r="K240" s="505"/>
      <c r="L240" s="505"/>
      <c r="M240" s="505"/>
      <c r="N240" s="505"/>
      <c r="O240" s="505"/>
      <c r="P240" s="505"/>
      <c r="Q240" s="505"/>
      <c r="R240" s="505"/>
      <c r="S240" s="505"/>
      <c r="T240" s="505"/>
      <c r="U240" s="505"/>
      <c r="V240" s="505"/>
      <c r="W240" s="505"/>
      <c r="X240" s="505"/>
      <c r="Y240" s="505"/>
      <c r="Z240" s="505"/>
      <c r="AA240" s="505"/>
      <c r="AB240" s="505"/>
      <c r="AC240" s="505"/>
      <c r="AD240" s="269">
        <f t="shared" si="8"/>
        <v>0</v>
      </c>
      <c r="AE240" s="370">
        <f>IF(AD240&gt;(100000/52*'1. General Input'!$D$10),100000/52*'1. General Input'!$D$10,AD240)</f>
        <v>0</v>
      </c>
    </row>
    <row r="241" spans="1:31" ht="15.75" thickBot="1" x14ac:dyDescent="0.3">
      <c r="A241" s="265">
        <f t="shared" si="9"/>
        <v>221</v>
      </c>
      <c r="B241" s="501"/>
      <c r="C241" s="515"/>
      <c r="D241" s="514"/>
      <c r="E241" s="505"/>
      <c r="F241" s="505"/>
      <c r="G241" s="505"/>
      <c r="H241" s="505"/>
      <c r="I241" s="505"/>
      <c r="J241" s="505"/>
      <c r="K241" s="505"/>
      <c r="L241" s="505"/>
      <c r="M241" s="505"/>
      <c r="N241" s="505"/>
      <c r="O241" s="505"/>
      <c r="P241" s="505"/>
      <c r="Q241" s="505"/>
      <c r="R241" s="505"/>
      <c r="S241" s="505"/>
      <c r="T241" s="505"/>
      <c r="U241" s="505"/>
      <c r="V241" s="505"/>
      <c r="W241" s="505"/>
      <c r="X241" s="505"/>
      <c r="Y241" s="505"/>
      <c r="Z241" s="505"/>
      <c r="AA241" s="505"/>
      <c r="AB241" s="505"/>
      <c r="AC241" s="505"/>
      <c r="AD241" s="269">
        <f t="shared" si="8"/>
        <v>0</v>
      </c>
      <c r="AE241" s="370">
        <f>IF(AD241&gt;(100000/52*'1. General Input'!$D$10),100000/52*'1. General Input'!$D$10,AD241)</f>
        <v>0</v>
      </c>
    </row>
    <row r="242" spans="1:31" ht="15.75" thickBot="1" x14ac:dyDescent="0.3">
      <c r="A242" s="265">
        <f t="shared" si="9"/>
        <v>222</v>
      </c>
      <c r="B242" s="501"/>
      <c r="C242" s="515"/>
      <c r="D242" s="514"/>
      <c r="E242" s="505"/>
      <c r="F242" s="505"/>
      <c r="G242" s="505"/>
      <c r="H242" s="505"/>
      <c r="I242" s="505"/>
      <c r="J242" s="505"/>
      <c r="K242" s="505"/>
      <c r="L242" s="505"/>
      <c r="M242" s="505"/>
      <c r="N242" s="505"/>
      <c r="O242" s="505"/>
      <c r="P242" s="505"/>
      <c r="Q242" s="505"/>
      <c r="R242" s="505"/>
      <c r="S242" s="505"/>
      <c r="T242" s="505"/>
      <c r="U242" s="505"/>
      <c r="V242" s="505"/>
      <c r="W242" s="505"/>
      <c r="X242" s="505"/>
      <c r="Y242" s="505"/>
      <c r="Z242" s="505"/>
      <c r="AA242" s="505"/>
      <c r="AB242" s="505"/>
      <c r="AC242" s="505"/>
      <c r="AD242" s="269">
        <f t="shared" si="8"/>
        <v>0</v>
      </c>
      <c r="AE242" s="370">
        <f>IF(AD242&gt;(100000/52*'1. General Input'!$D$10),100000/52*'1. General Input'!$D$10,AD242)</f>
        <v>0</v>
      </c>
    </row>
    <row r="243" spans="1:31" ht="15.75" thickBot="1" x14ac:dyDescent="0.3">
      <c r="A243" s="265">
        <f t="shared" si="9"/>
        <v>223</v>
      </c>
      <c r="B243" s="501"/>
      <c r="C243" s="515"/>
      <c r="D243" s="514"/>
      <c r="E243" s="505"/>
      <c r="F243" s="505"/>
      <c r="G243" s="505"/>
      <c r="H243" s="505"/>
      <c r="I243" s="505"/>
      <c r="J243" s="505"/>
      <c r="K243" s="505"/>
      <c r="L243" s="505"/>
      <c r="M243" s="505"/>
      <c r="N243" s="505"/>
      <c r="O243" s="505"/>
      <c r="P243" s="505"/>
      <c r="Q243" s="505"/>
      <c r="R243" s="505"/>
      <c r="S243" s="505"/>
      <c r="T243" s="505"/>
      <c r="U243" s="505"/>
      <c r="V243" s="505"/>
      <c r="W243" s="505"/>
      <c r="X243" s="505"/>
      <c r="Y243" s="505"/>
      <c r="Z243" s="505"/>
      <c r="AA243" s="505"/>
      <c r="AB243" s="505"/>
      <c r="AC243" s="505"/>
      <c r="AD243" s="269">
        <f t="shared" si="8"/>
        <v>0</v>
      </c>
      <c r="AE243" s="370">
        <f>IF(AD243&gt;(100000/52*'1. General Input'!$D$10),100000/52*'1. General Input'!$D$10,AD243)</f>
        <v>0</v>
      </c>
    </row>
    <row r="244" spans="1:31" ht="15.75" thickBot="1" x14ac:dyDescent="0.3">
      <c r="A244" s="265">
        <f t="shared" si="9"/>
        <v>224</v>
      </c>
      <c r="B244" s="501"/>
      <c r="C244" s="515"/>
      <c r="D244" s="514"/>
      <c r="E244" s="505"/>
      <c r="F244" s="505"/>
      <c r="G244" s="505"/>
      <c r="H244" s="505"/>
      <c r="I244" s="505"/>
      <c r="J244" s="505"/>
      <c r="K244" s="505"/>
      <c r="L244" s="505"/>
      <c r="M244" s="505"/>
      <c r="N244" s="505"/>
      <c r="O244" s="505"/>
      <c r="P244" s="505"/>
      <c r="Q244" s="505"/>
      <c r="R244" s="505"/>
      <c r="S244" s="505"/>
      <c r="T244" s="505"/>
      <c r="U244" s="505"/>
      <c r="V244" s="505"/>
      <c r="W244" s="505"/>
      <c r="X244" s="505"/>
      <c r="Y244" s="505"/>
      <c r="Z244" s="505"/>
      <c r="AA244" s="505"/>
      <c r="AB244" s="505"/>
      <c r="AC244" s="505"/>
      <c r="AD244" s="269">
        <f t="shared" si="8"/>
        <v>0</v>
      </c>
      <c r="AE244" s="370">
        <f>IF(AD244&gt;(100000/52*'1. General Input'!$D$10),100000/52*'1. General Input'!$D$10,AD244)</f>
        <v>0</v>
      </c>
    </row>
    <row r="245" spans="1:31" ht="15.75" thickBot="1" x14ac:dyDescent="0.3">
      <c r="A245" s="265">
        <f t="shared" si="9"/>
        <v>225</v>
      </c>
      <c r="B245" s="501"/>
      <c r="C245" s="515"/>
      <c r="D245" s="514"/>
      <c r="E245" s="505"/>
      <c r="F245" s="505"/>
      <c r="G245" s="505"/>
      <c r="H245" s="505"/>
      <c r="I245" s="505"/>
      <c r="J245" s="505"/>
      <c r="K245" s="505"/>
      <c r="L245" s="505"/>
      <c r="M245" s="505"/>
      <c r="N245" s="505"/>
      <c r="O245" s="505"/>
      <c r="P245" s="505"/>
      <c r="Q245" s="505"/>
      <c r="R245" s="505"/>
      <c r="S245" s="505"/>
      <c r="T245" s="505"/>
      <c r="U245" s="505"/>
      <c r="V245" s="505"/>
      <c r="W245" s="505"/>
      <c r="X245" s="505"/>
      <c r="Y245" s="505"/>
      <c r="Z245" s="505"/>
      <c r="AA245" s="505"/>
      <c r="AB245" s="505"/>
      <c r="AC245" s="505"/>
      <c r="AD245" s="269">
        <f t="shared" si="8"/>
        <v>0</v>
      </c>
      <c r="AE245" s="370">
        <f>IF(AD245&gt;(100000/52*'1. General Input'!$D$10),100000/52*'1. General Input'!$D$10,AD245)</f>
        <v>0</v>
      </c>
    </row>
    <row r="246" spans="1:31" ht="15.75" thickBot="1" x14ac:dyDescent="0.3">
      <c r="A246" s="265">
        <f t="shared" si="9"/>
        <v>226</v>
      </c>
      <c r="B246" s="501"/>
      <c r="C246" s="515"/>
      <c r="D246" s="514"/>
      <c r="E246" s="505"/>
      <c r="F246" s="505"/>
      <c r="G246" s="505"/>
      <c r="H246" s="505"/>
      <c r="I246" s="505"/>
      <c r="J246" s="505"/>
      <c r="K246" s="505"/>
      <c r="L246" s="505"/>
      <c r="M246" s="505"/>
      <c r="N246" s="505"/>
      <c r="O246" s="505"/>
      <c r="P246" s="505"/>
      <c r="Q246" s="505"/>
      <c r="R246" s="505"/>
      <c r="S246" s="505"/>
      <c r="T246" s="505"/>
      <c r="U246" s="505"/>
      <c r="V246" s="505"/>
      <c r="W246" s="505"/>
      <c r="X246" s="505"/>
      <c r="Y246" s="505"/>
      <c r="Z246" s="505"/>
      <c r="AA246" s="505"/>
      <c r="AB246" s="505"/>
      <c r="AC246" s="505"/>
      <c r="AD246" s="269">
        <f t="shared" si="8"/>
        <v>0</v>
      </c>
      <c r="AE246" s="370">
        <f>IF(AD246&gt;(100000/52*'1. General Input'!$D$10),100000/52*'1. General Input'!$D$10,AD246)</f>
        <v>0</v>
      </c>
    </row>
    <row r="247" spans="1:31" ht="15.75" thickBot="1" x14ac:dyDescent="0.3">
      <c r="A247" s="265">
        <f t="shared" si="9"/>
        <v>227</v>
      </c>
      <c r="B247" s="501"/>
      <c r="C247" s="515"/>
      <c r="D247" s="514"/>
      <c r="E247" s="505"/>
      <c r="F247" s="505"/>
      <c r="G247" s="505"/>
      <c r="H247" s="505"/>
      <c r="I247" s="505"/>
      <c r="J247" s="505"/>
      <c r="K247" s="505"/>
      <c r="L247" s="505"/>
      <c r="M247" s="505"/>
      <c r="N247" s="505"/>
      <c r="O247" s="505"/>
      <c r="P247" s="505"/>
      <c r="Q247" s="505"/>
      <c r="R247" s="505"/>
      <c r="S247" s="505"/>
      <c r="T247" s="505"/>
      <c r="U247" s="505"/>
      <c r="V247" s="505"/>
      <c r="W247" s="505"/>
      <c r="X247" s="505"/>
      <c r="Y247" s="505"/>
      <c r="Z247" s="505"/>
      <c r="AA247" s="505"/>
      <c r="AB247" s="505"/>
      <c r="AC247" s="505"/>
      <c r="AD247" s="269">
        <f t="shared" si="8"/>
        <v>0</v>
      </c>
      <c r="AE247" s="370">
        <f>IF(AD247&gt;(100000/52*'1. General Input'!$D$10),100000/52*'1. General Input'!$D$10,AD247)</f>
        <v>0</v>
      </c>
    </row>
    <row r="248" spans="1:31" ht="15.75" thickBot="1" x14ac:dyDescent="0.3">
      <c r="A248" s="265">
        <f t="shared" si="9"/>
        <v>228</v>
      </c>
      <c r="B248" s="501"/>
      <c r="C248" s="515"/>
      <c r="D248" s="514"/>
      <c r="E248" s="505"/>
      <c r="F248" s="505"/>
      <c r="G248" s="505"/>
      <c r="H248" s="505"/>
      <c r="I248" s="505"/>
      <c r="J248" s="505"/>
      <c r="K248" s="505"/>
      <c r="L248" s="505"/>
      <c r="M248" s="505"/>
      <c r="N248" s="505"/>
      <c r="O248" s="505"/>
      <c r="P248" s="505"/>
      <c r="Q248" s="505"/>
      <c r="R248" s="505"/>
      <c r="S248" s="505"/>
      <c r="T248" s="505"/>
      <c r="U248" s="505"/>
      <c r="V248" s="505"/>
      <c r="W248" s="505"/>
      <c r="X248" s="505"/>
      <c r="Y248" s="505"/>
      <c r="Z248" s="505"/>
      <c r="AA248" s="505"/>
      <c r="AB248" s="505"/>
      <c r="AC248" s="505"/>
      <c r="AD248" s="269">
        <f t="shared" si="8"/>
        <v>0</v>
      </c>
      <c r="AE248" s="370">
        <f>IF(AD248&gt;(100000/52*'1. General Input'!$D$10),100000/52*'1. General Input'!$D$10,AD248)</f>
        <v>0</v>
      </c>
    </row>
    <row r="249" spans="1:31" ht="15.75" thickBot="1" x14ac:dyDescent="0.3">
      <c r="A249" s="265">
        <f t="shared" si="9"/>
        <v>229</v>
      </c>
      <c r="B249" s="501"/>
      <c r="C249" s="515"/>
      <c r="D249" s="514"/>
      <c r="E249" s="505"/>
      <c r="F249" s="505"/>
      <c r="G249" s="505"/>
      <c r="H249" s="505"/>
      <c r="I249" s="505"/>
      <c r="J249" s="505"/>
      <c r="K249" s="505"/>
      <c r="L249" s="505"/>
      <c r="M249" s="505"/>
      <c r="N249" s="505"/>
      <c r="O249" s="505"/>
      <c r="P249" s="505"/>
      <c r="Q249" s="505"/>
      <c r="R249" s="505"/>
      <c r="S249" s="505"/>
      <c r="T249" s="505"/>
      <c r="U249" s="505"/>
      <c r="V249" s="505"/>
      <c r="W249" s="505"/>
      <c r="X249" s="505"/>
      <c r="Y249" s="505"/>
      <c r="Z249" s="505"/>
      <c r="AA249" s="505"/>
      <c r="AB249" s="505"/>
      <c r="AC249" s="505"/>
      <c r="AD249" s="269">
        <f t="shared" si="8"/>
        <v>0</v>
      </c>
      <c r="AE249" s="370">
        <f>IF(AD249&gt;(100000/52*'1. General Input'!$D$10),100000/52*'1. General Input'!$D$10,AD249)</f>
        <v>0</v>
      </c>
    </row>
    <row r="250" spans="1:31" ht="15.75" thickBot="1" x14ac:dyDescent="0.3">
      <c r="A250" s="265">
        <f t="shared" si="9"/>
        <v>230</v>
      </c>
      <c r="B250" s="501"/>
      <c r="C250" s="515"/>
      <c r="D250" s="514"/>
      <c r="E250" s="505"/>
      <c r="F250" s="505"/>
      <c r="G250" s="505"/>
      <c r="H250" s="505"/>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269">
        <f t="shared" si="8"/>
        <v>0</v>
      </c>
      <c r="AE250" s="370">
        <f>IF(AD250&gt;(100000/52*'1. General Input'!$D$10),100000/52*'1. General Input'!$D$10,AD250)</f>
        <v>0</v>
      </c>
    </row>
    <row r="251" spans="1:31" ht="15.75" thickBot="1" x14ac:dyDescent="0.3">
      <c r="A251" s="265">
        <f t="shared" si="9"/>
        <v>231</v>
      </c>
      <c r="B251" s="501"/>
      <c r="C251" s="515"/>
      <c r="D251" s="514"/>
      <c r="E251" s="505"/>
      <c r="F251" s="505"/>
      <c r="G251" s="505"/>
      <c r="H251" s="505"/>
      <c r="I251" s="505"/>
      <c r="J251" s="505"/>
      <c r="K251" s="505"/>
      <c r="L251" s="505"/>
      <c r="M251" s="505"/>
      <c r="N251" s="505"/>
      <c r="O251" s="505"/>
      <c r="P251" s="505"/>
      <c r="Q251" s="505"/>
      <c r="R251" s="505"/>
      <c r="S251" s="505"/>
      <c r="T251" s="505"/>
      <c r="U251" s="505"/>
      <c r="V251" s="505"/>
      <c r="W251" s="505"/>
      <c r="X251" s="505"/>
      <c r="Y251" s="505"/>
      <c r="Z251" s="505"/>
      <c r="AA251" s="505"/>
      <c r="AB251" s="505"/>
      <c r="AC251" s="505"/>
      <c r="AD251" s="269">
        <f t="shared" si="8"/>
        <v>0</v>
      </c>
      <c r="AE251" s="370">
        <f>IF(AD251&gt;(100000/52*'1. General Input'!$D$10),100000/52*'1. General Input'!$D$10,AD251)</f>
        <v>0</v>
      </c>
    </row>
    <row r="252" spans="1:31" ht="15.75" thickBot="1" x14ac:dyDescent="0.3">
      <c r="A252" s="265">
        <f t="shared" si="9"/>
        <v>232</v>
      </c>
      <c r="B252" s="501"/>
      <c r="C252" s="515"/>
      <c r="D252" s="514"/>
      <c r="E252" s="505"/>
      <c r="F252" s="505"/>
      <c r="G252" s="505"/>
      <c r="H252" s="505"/>
      <c r="I252" s="505"/>
      <c r="J252" s="505"/>
      <c r="K252" s="505"/>
      <c r="L252" s="505"/>
      <c r="M252" s="505"/>
      <c r="N252" s="505"/>
      <c r="O252" s="505"/>
      <c r="P252" s="505"/>
      <c r="Q252" s="505"/>
      <c r="R252" s="505"/>
      <c r="S252" s="505"/>
      <c r="T252" s="505"/>
      <c r="U252" s="505"/>
      <c r="V252" s="505"/>
      <c r="W252" s="505"/>
      <c r="X252" s="505"/>
      <c r="Y252" s="505"/>
      <c r="Z252" s="505"/>
      <c r="AA252" s="505"/>
      <c r="AB252" s="505"/>
      <c r="AC252" s="505"/>
      <c r="AD252" s="269">
        <f t="shared" si="8"/>
        <v>0</v>
      </c>
      <c r="AE252" s="370">
        <f>IF(AD252&gt;(100000/52*'1. General Input'!$D$10),100000/52*'1. General Input'!$D$10,AD252)</f>
        <v>0</v>
      </c>
    </row>
    <row r="253" spans="1:31" ht="15.75" thickBot="1" x14ac:dyDescent="0.3">
      <c r="A253" s="265">
        <f t="shared" si="9"/>
        <v>233</v>
      </c>
      <c r="B253" s="501"/>
      <c r="C253" s="515"/>
      <c r="D253" s="514"/>
      <c r="E253" s="505"/>
      <c r="F253" s="505"/>
      <c r="G253" s="505"/>
      <c r="H253" s="505"/>
      <c r="I253" s="505"/>
      <c r="J253" s="505"/>
      <c r="K253" s="505"/>
      <c r="L253" s="505"/>
      <c r="M253" s="505"/>
      <c r="N253" s="505"/>
      <c r="O253" s="505"/>
      <c r="P253" s="505"/>
      <c r="Q253" s="505"/>
      <c r="R253" s="505"/>
      <c r="S253" s="505"/>
      <c r="T253" s="505"/>
      <c r="U253" s="505"/>
      <c r="V253" s="505"/>
      <c r="W253" s="505"/>
      <c r="X253" s="505"/>
      <c r="Y253" s="505"/>
      <c r="Z253" s="505"/>
      <c r="AA253" s="505"/>
      <c r="AB253" s="505"/>
      <c r="AC253" s="505"/>
      <c r="AD253" s="269">
        <f t="shared" si="8"/>
        <v>0</v>
      </c>
      <c r="AE253" s="370">
        <f>IF(AD253&gt;(100000/52*'1. General Input'!$D$10),100000/52*'1. General Input'!$D$10,AD253)</f>
        <v>0</v>
      </c>
    </row>
    <row r="254" spans="1:31" ht="15.75" thickBot="1" x14ac:dyDescent="0.3">
      <c r="A254" s="265">
        <f t="shared" si="9"/>
        <v>234</v>
      </c>
      <c r="B254" s="501"/>
      <c r="C254" s="515"/>
      <c r="D254" s="514"/>
      <c r="E254" s="505"/>
      <c r="F254" s="505"/>
      <c r="G254" s="505"/>
      <c r="H254" s="505"/>
      <c r="I254" s="505"/>
      <c r="J254" s="505"/>
      <c r="K254" s="505"/>
      <c r="L254" s="505"/>
      <c r="M254" s="505"/>
      <c r="N254" s="505"/>
      <c r="O254" s="505"/>
      <c r="P254" s="505"/>
      <c r="Q254" s="505"/>
      <c r="R254" s="505"/>
      <c r="S254" s="505"/>
      <c r="T254" s="505"/>
      <c r="U254" s="505"/>
      <c r="V254" s="505"/>
      <c r="W254" s="505"/>
      <c r="X254" s="505"/>
      <c r="Y254" s="505"/>
      <c r="Z254" s="505"/>
      <c r="AA254" s="505"/>
      <c r="AB254" s="505"/>
      <c r="AC254" s="505"/>
      <c r="AD254" s="269">
        <f t="shared" si="8"/>
        <v>0</v>
      </c>
      <c r="AE254" s="370">
        <f>IF(AD254&gt;(100000/52*'1. General Input'!$D$10),100000/52*'1. General Input'!$D$10,AD254)</f>
        <v>0</v>
      </c>
    </row>
    <row r="255" spans="1:31" ht="15.75" thickBot="1" x14ac:dyDescent="0.3">
      <c r="A255" s="265">
        <f t="shared" si="9"/>
        <v>235</v>
      </c>
      <c r="B255" s="501"/>
      <c r="C255" s="515"/>
      <c r="D255" s="514"/>
      <c r="E255" s="505"/>
      <c r="F255" s="505"/>
      <c r="G255" s="505"/>
      <c r="H255" s="505"/>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269">
        <f t="shared" si="8"/>
        <v>0</v>
      </c>
      <c r="AE255" s="370">
        <f>IF(AD255&gt;(100000/52*'1. General Input'!$D$10),100000/52*'1. General Input'!$D$10,AD255)</f>
        <v>0</v>
      </c>
    </row>
    <row r="256" spans="1:31" ht="15.75" thickBot="1" x14ac:dyDescent="0.3">
      <c r="A256" s="265">
        <f t="shared" si="9"/>
        <v>236</v>
      </c>
      <c r="B256" s="501"/>
      <c r="C256" s="515"/>
      <c r="D256" s="514"/>
      <c r="E256" s="505"/>
      <c r="F256" s="505"/>
      <c r="G256" s="505"/>
      <c r="H256" s="505"/>
      <c r="I256" s="505"/>
      <c r="J256" s="505"/>
      <c r="K256" s="505"/>
      <c r="L256" s="505"/>
      <c r="M256" s="505"/>
      <c r="N256" s="505"/>
      <c r="O256" s="505"/>
      <c r="P256" s="505"/>
      <c r="Q256" s="505"/>
      <c r="R256" s="505"/>
      <c r="S256" s="505"/>
      <c r="T256" s="505"/>
      <c r="U256" s="505"/>
      <c r="V256" s="505"/>
      <c r="W256" s="505"/>
      <c r="X256" s="505"/>
      <c r="Y256" s="505"/>
      <c r="Z256" s="505"/>
      <c r="AA256" s="505"/>
      <c r="AB256" s="505"/>
      <c r="AC256" s="505"/>
      <c r="AD256" s="269">
        <f t="shared" si="8"/>
        <v>0</v>
      </c>
      <c r="AE256" s="370">
        <f>IF(AD256&gt;(100000/52*'1. General Input'!$D$10),100000/52*'1. General Input'!$D$10,AD256)</f>
        <v>0</v>
      </c>
    </row>
    <row r="257" spans="1:31" ht="15.75" thickBot="1" x14ac:dyDescent="0.3">
      <c r="A257" s="265">
        <f t="shared" si="9"/>
        <v>237</v>
      </c>
      <c r="B257" s="501"/>
      <c r="C257" s="515"/>
      <c r="D257" s="514"/>
      <c r="E257" s="505"/>
      <c r="F257" s="505"/>
      <c r="G257" s="505"/>
      <c r="H257" s="505"/>
      <c r="I257" s="505"/>
      <c r="J257" s="505"/>
      <c r="K257" s="505"/>
      <c r="L257" s="505"/>
      <c r="M257" s="505"/>
      <c r="N257" s="505"/>
      <c r="O257" s="505"/>
      <c r="P257" s="505"/>
      <c r="Q257" s="505"/>
      <c r="R257" s="505"/>
      <c r="S257" s="505"/>
      <c r="T257" s="505"/>
      <c r="U257" s="505"/>
      <c r="V257" s="505"/>
      <c r="W257" s="505"/>
      <c r="X257" s="505"/>
      <c r="Y257" s="505"/>
      <c r="Z257" s="505"/>
      <c r="AA257" s="505"/>
      <c r="AB257" s="505"/>
      <c r="AC257" s="505"/>
      <c r="AD257" s="269">
        <f t="shared" si="8"/>
        <v>0</v>
      </c>
      <c r="AE257" s="370">
        <f>IF(AD257&gt;(100000/52*'1. General Input'!$D$10),100000/52*'1. General Input'!$D$10,AD257)</f>
        <v>0</v>
      </c>
    </row>
    <row r="258" spans="1:31" ht="15.75" thickBot="1" x14ac:dyDescent="0.3">
      <c r="A258" s="265">
        <f t="shared" si="9"/>
        <v>238</v>
      </c>
      <c r="B258" s="501"/>
      <c r="C258" s="515"/>
      <c r="D258" s="514"/>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5"/>
      <c r="AD258" s="269">
        <f t="shared" si="8"/>
        <v>0</v>
      </c>
      <c r="AE258" s="370">
        <f>IF(AD258&gt;(100000/52*'1. General Input'!$D$10),100000/52*'1. General Input'!$D$10,AD258)</f>
        <v>0</v>
      </c>
    </row>
    <row r="259" spans="1:31" ht="15.75" thickBot="1" x14ac:dyDescent="0.3">
      <c r="A259" s="265">
        <f t="shared" si="9"/>
        <v>239</v>
      </c>
      <c r="B259" s="501"/>
      <c r="C259" s="515"/>
      <c r="D259" s="514"/>
      <c r="E259" s="505"/>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269">
        <f t="shared" si="8"/>
        <v>0</v>
      </c>
      <c r="AE259" s="370">
        <f>IF(AD259&gt;(100000/52*'1. General Input'!$D$10),100000/52*'1. General Input'!$D$10,AD259)</f>
        <v>0</v>
      </c>
    </row>
    <row r="260" spans="1:31" ht="15.75" thickBot="1" x14ac:dyDescent="0.3">
      <c r="A260" s="265">
        <f t="shared" si="9"/>
        <v>240</v>
      </c>
      <c r="B260" s="501"/>
      <c r="C260" s="515"/>
      <c r="D260" s="514"/>
      <c r="E260" s="505"/>
      <c r="F260" s="505"/>
      <c r="G260" s="505"/>
      <c r="H260" s="505"/>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269">
        <f t="shared" si="8"/>
        <v>0</v>
      </c>
      <c r="AE260" s="370">
        <f>IF(AD260&gt;(100000/52*'1. General Input'!$D$10),100000/52*'1. General Input'!$D$10,AD260)</f>
        <v>0</v>
      </c>
    </row>
    <row r="261" spans="1:31" ht="15.75" thickBot="1" x14ac:dyDescent="0.3">
      <c r="A261" s="265">
        <f t="shared" si="9"/>
        <v>241</v>
      </c>
      <c r="B261" s="501"/>
      <c r="C261" s="515"/>
      <c r="D261" s="514"/>
      <c r="E261" s="505"/>
      <c r="F261" s="505"/>
      <c r="G261" s="505"/>
      <c r="H261" s="505"/>
      <c r="I261" s="505"/>
      <c r="J261" s="505"/>
      <c r="K261" s="505"/>
      <c r="L261" s="505"/>
      <c r="M261" s="505"/>
      <c r="N261" s="505"/>
      <c r="O261" s="505"/>
      <c r="P261" s="505"/>
      <c r="Q261" s="505"/>
      <c r="R261" s="505"/>
      <c r="S261" s="505"/>
      <c r="T261" s="505"/>
      <c r="U261" s="505"/>
      <c r="V261" s="505"/>
      <c r="W261" s="505"/>
      <c r="X261" s="505"/>
      <c r="Y261" s="505"/>
      <c r="Z261" s="505"/>
      <c r="AA261" s="505"/>
      <c r="AB261" s="505"/>
      <c r="AC261" s="505"/>
      <c r="AD261" s="269">
        <f t="shared" si="8"/>
        <v>0</v>
      </c>
      <c r="AE261" s="370">
        <f>IF(AD261&gt;(100000/52*'1. General Input'!$D$10),100000/52*'1. General Input'!$D$10,AD261)</f>
        <v>0</v>
      </c>
    </row>
    <row r="262" spans="1:31" ht="15.75" thickBot="1" x14ac:dyDescent="0.3">
      <c r="A262" s="265">
        <f t="shared" si="9"/>
        <v>242</v>
      </c>
      <c r="B262" s="501"/>
      <c r="C262" s="515"/>
      <c r="D262" s="514"/>
      <c r="E262" s="505"/>
      <c r="F262" s="505"/>
      <c r="G262" s="505"/>
      <c r="H262" s="505"/>
      <c r="I262" s="505"/>
      <c r="J262" s="505"/>
      <c r="K262" s="505"/>
      <c r="L262" s="505"/>
      <c r="M262" s="505"/>
      <c r="N262" s="505"/>
      <c r="O262" s="505"/>
      <c r="P262" s="505"/>
      <c r="Q262" s="505"/>
      <c r="R262" s="505"/>
      <c r="S262" s="505"/>
      <c r="T262" s="505"/>
      <c r="U262" s="505"/>
      <c r="V262" s="505"/>
      <c r="W262" s="505"/>
      <c r="X262" s="505"/>
      <c r="Y262" s="505"/>
      <c r="Z262" s="505"/>
      <c r="AA262" s="505"/>
      <c r="AB262" s="505"/>
      <c r="AC262" s="505"/>
      <c r="AD262" s="269">
        <f t="shared" si="8"/>
        <v>0</v>
      </c>
      <c r="AE262" s="370">
        <f>IF(AD262&gt;(100000/52*'1. General Input'!$D$10),100000/52*'1. General Input'!$D$10,AD262)</f>
        <v>0</v>
      </c>
    </row>
    <row r="263" spans="1:31" ht="15.75" thickBot="1" x14ac:dyDescent="0.3">
      <c r="A263" s="265">
        <f t="shared" si="9"/>
        <v>243</v>
      </c>
      <c r="B263" s="501"/>
      <c r="C263" s="515"/>
      <c r="D263" s="514"/>
      <c r="E263" s="505"/>
      <c r="F263" s="505"/>
      <c r="G263" s="505"/>
      <c r="H263" s="505"/>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269">
        <f t="shared" si="8"/>
        <v>0</v>
      </c>
      <c r="AE263" s="370">
        <f>IF(AD263&gt;(100000/52*'1. General Input'!$D$10),100000/52*'1. General Input'!$D$10,AD263)</f>
        <v>0</v>
      </c>
    </row>
    <row r="264" spans="1:31" ht="15.75" thickBot="1" x14ac:dyDescent="0.3">
      <c r="A264" s="265">
        <f t="shared" si="9"/>
        <v>244</v>
      </c>
      <c r="B264" s="501"/>
      <c r="C264" s="515"/>
      <c r="D264" s="514"/>
      <c r="E264" s="505"/>
      <c r="F264" s="505"/>
      <c r="G264" s="505"/>
      <c r="H264" s="505"/>
      <c r="I264" s="505"/>
      <c r="J264" s="505"/>
      <c r="K264" s="505"/>
      <c r="L264" s="505"/>
      <c r="M264" s="505"/>
      <c r="N264" s="505"/>
      <c r="O264" s="505"/>
      <c r="P264" s="505"/>
      <c r="Q264" s="505"/>
      <c r="R264" s="505"/>
      <c r="S264" s="505"/>
      <c r="T264" s="505"/>
      <c r="U264" s="505"/>
      <c r="V264" s="505"/>
      <c r="W264" s="505"/>
      <c r="X264" s="505"/>
      <c r="Y264" s="505"/>
      <c r="Z264" s="505"/>
      <c r="AA264" s="505"/>
      <c r="AB264" s="505"/>
      <c r="AC264" s="505"/>
      <c r="AD264" s="269">
        <f t="shared" si="8"/>
        <v>0</v>
      </c>
      <c r="AE264" s="370">
        <f>IF(AD264&gt;(100000/52*'1. General Input'!$D$10),100000/52*'1. General Input'!$D$10,AD264)</f>
        <v>0</v>
      </c>
    </row>
    <row r="265" spans="1:31" ht="15.75" thickBot="1" x14ac:dyDescent="0.3">
      <c r="A265" s="265">
        <f t="shared" si="9"/>
        <v>245</v>
      </c>
      <c r="B265" s="501"/>
      <c r="C265" s="515"/>
      <c r="D265" s="514"/>
      <c r="E265" s="505"/>
      <c r="F265" s="505"/>
      <c r="G265" s="505"/>
      <c r="H265" s="505"/>
      <c r="I265" s="505"/>
      <c r="J265" s="505"/>
      <c r="K265" s="505"/>
      <c r="L265" s="505"/>
      <c r="M265" s="505"/>
      <c r="N265" s="505"/>
      <c r="O265" s="505"/>
      <c r="P265" s="505"/>
      <c r="Q265" s="505"/>
      <c r="R265" s="505"/>
      <c r="S265" s="505"/>
      <c r="T265" s="505"/>
      <c r="U265" s="505"/>
      <c r="V265" s="505"/>
      <c r="W265" s="505"/>
      <c r="X265" s="505"/>
      <c r="Y265" s="505"/>
      <c r="Z265" s="505"/>
      <c r="AA265" s="505"/>
      <c r="AB265" s="505"/>
      <c r="AC265" s="505"/>
      <c r="AD265" s="269">
        <f t="shared" si="8"/>
        <v>0</v>
      </c>
      <c r="AE265" s="370">
        <f>IF(AD265&gt;(100000/52*'1. General Input'!$D$10),100000/52*'1. General Input'!$D$10,AD265)</f>
        <v>0</v>
      </c>
    </row>
    <row r="266" spans="1:31" ht="15.75" thickBot="1" x14ac:dyDescent="0.3">
      <c r="A266" s="265">
        <f t="shared" si="9"/>
        <v>246</v>
      </c>
      <c r="B266" s="501"/>
      <c r="C266" s="515"/>
      <c r="D266" s="514"/>
      <c r="E266" s="505"/>
      <c r="F266" s="505"/>
      <c r="G266" s="505"/>
      <c r="H266" s="505"/>
      <c r="I266" s="505"/>
      <c r="J266" s="505"/>
      <c r="K266" s="505"/>
      <c r="L266" s="505"/>
      <c r="M266" s="505"/>
      <c r="N266" s="505"/>
      <c r="O266" s="505"/>
      <c r="P266" s="505"/>
      <c r="Q266" s="505"/>
      <c r="R266" s="505"/>
      <c r="S266" s="505"/>
      <c r="T266" s="505"/>
      <c r="U266" s="505"/>
      <c r="V266" s="505"/>
      <c r="W266" s="505"/>
      <c r="X266" s="505"/>
      <c r="Y266" s="505"/>
      <c r="Z266" s="505"/>
      <c r="AA266" s="505"/>
      <c r="AB266" s="505"/>
      <c r="AC266" s="505"/>
      <c r="AD266" s="269">
        <f t="shared" si="8"/>
        <v>0</v>
      </c>
      <c r="AE266" s="370">
        <f>IF(AD266&gt;(100000/52*'1. General Input'!$D$10),100000/52*'1. General Input'!$D$10,AD266)</f>
        <v>0</v>
      </c>
    </row>
    <row r="267" spans="1:31" ht="15.75" thickBot="1" x14ac:dyDescent="0.3">
      <c r="A267" s="265">
        <f t="shared" si="9"/>
        <v>247</v>
      </c>
      <c r="B267" s="501"/>
      <c r="C267" s="515"/>
      <c r="D267" s="514"/>
      <c r="E267" s="505"/>
      <c r="F267" s="505"/>
      <c r="G267" s="505"/>
      <c r="H267" s="505"/>
      <c r="I267" s="505"/>
      <c r="J267" s="505"/>
      <c r="K267" s="505"/>
      <c r="L267" s="505"/>
      <c r="M267" s="505"/>
      <c r="N267" s="505"/>
      <c r="O267" s="505"/>
      <c r="P267" s="505"/>
      <c r="Q267" s="505"/>
      <c r="R267" s="505"/>
      <c r="S267" s="505"/>
      <c r="T267" s="505"/>
      <c r="U267" s="505"/>
      <c r="V267" s="505"/>
      <c r="W267" s="505"/>
      <c r="X267" s="505"/>
      <c r="Y267" s="505"/>
      <c r="Z267" s="505"/>
      <c r="AA267" s="505"/>
      <c r="AB267" s="505"/>
      <c r="AC267" s="505"/>
      <c r="AD267" s="269">
        <f t="shared" si="8"/>
        <v>0</v>
      </c>
      <c r="AE267" s="370">
        <f>IF(AD267&gt;(100000/52*'1. General Input'!$D$10),100000/52*'1. General Input'!$D$10,AD267)</f>
        <v>0</v>
      </c>
    </row>
    <row r="268" spans="1:31" ht="15.75" thickBot="1" x14ac:dyDescent="0.3">
      <c r="A268" s="265">
        <f t="shared" si="9"/>
        <v>248</v>
      </c>
      <c r="B268" s="501"/>
      <c r="C268" s="515"/>
      <c r="D268" s="514"/>
      <c r="E268" s="505"/>
      <c r="F268" s="505"/>
      <c r="G268" s="505"/>
      <c r="H268" s="505"/>
      <c r="I268" s="505"/>
      <c r="J268" s="505"/>
      <c r="K268" s="505"/>
      <c r="L268" s="505"/>
      <c r="M268" s="505"/>
      <c r="N268" s="505"/>
      <c r="O268" s="505"/>
      <c r="P268" s="505"/>
      <c r="Q268" s="505"/>
      <c r="R268" s="505"/>
      <c r="S268" s="505"/>
      <c r="T268" s="505"/>
      <c r="U268" s="505"/>
      <c r="V268" s="505"/>
      <c r="W268" s="505"/>
      <c r="X268" s="505"/>
      <c r="Y268" s="505"/>
      <c r="Z268" s="505"/>
      <c r="AA268" s="505"/>
      <c r="AB268" s="505"/>
      <c r="AC268" s="505"/>
      <c r="AD268" s="269">
        <f t="shared" si="8"/>
        <v>0</v>
      </c>
      <c r="AE268" s="370">
        <f>IF(AD268&gt;(100000/52*'1. General Input'!$D$10),100000/52*'1. General Input'!$D$10,AD268)</f>
        <v>0</v>
      </c>
    </row>
    <row r="269" spans="1:31" ht="15.75" thickBot="1" x14ac:dyDescent="0.3">
      <c r="A269" s="265">
        <f t="shared" si="9"/>
        <v>249</v>
      </c>
      <c r="B269" s="501"/>
      <c r="C269" s="515"/>
      <c r="D269" s="514"/>
      <c r="E269" s="505"/>
      <c r="F269" s="505"/>
      <c r="G269" s="505"/>
      <c r="H269" s="505"/>
      <c r="I269" s="505"/>
      <c r="J269" s="505"/>
      <c r="K269" s="505"/>
      <c r="L269" s="505"/>
      <c r="M269" s="505"/>
      <c r="N269" s="505"/>
      <c r="O269" s="505"/>
      <c r="P269" s="505"/>
      <c r="Q269" s="505"/>
      <c r="R269" s="505"/>
      <c r="S269" s="505"/>
      <c r="T269" s="505"/>
      <c r="U269" s="505"/>
      <c r="V269" s="505"/>
      <c r="W269" s="505"/>
      <c r="X269" s="505"/>
      <c r="Y269" s="505"/>
      <c r="Z269" s="505"/>
      <c r="AA269" s="505"/>
      <c r="AB269" s="505"/>
      <c r="AC269" s="505"/>
      <c r="AD269" s="269">
        <f t="shared" si="8"/>
        <v>0</v>
      </c>
      <c r="AE269" s="370">
        <f>IF(AD269&gt;(100000/52*'1. General Input'!$D$10),100000/52*'1. General Input'!$D$10,AD269)</f>
        <v>0</v>
      </c>
    </row>
    <row r="270" spans="1:31" ht="15.75" thickBot="1" x14ac:dyDescent="0.3">
      <c r="A270" s="265">
        <f t="shared" si="9"/>
        <v>250</v>
      </c>
      <c r="B270" s="501"/>
      <c r="C270" s="515"/>
      <c r="D270" s="514"/>
      <c r="E270" s="505"/>
      <c r="F270" s="505"/>
      <c r="G270" s="505"/>
      <c r="H270" s="505"/>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269">
        <f t="shared" si="8"/>
        <v>0</v>
      </c>
      <c r="AE270" s="370">
        <f>IF(AD270&gt;(100000/52*'1. General Input'!$D$10),100000/52*'1. General Input'!$D$10,AD270)</f>
        <v>0</v>
      </c>
    </row>
    <row r="271" spans="1:31" ht="15.75" thickBot="1" x14ac:dyDescent="0.3">
      <c r="A271" s="265">
        <f t="shared" si="9"/>
        <v>251</v>
      </c>
      <c r="B271" s="501"/>
      <c r="C271" s="515"/>
      <c r="D271" s="514"/>
      <c r="E271" s="505"/>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269">
        <f t="shared" si="8"/>
        <v>0</v>
      </c>
      <c r="AE271" s="370">
        <f>IF(AD271&gt;(100000/52*'1. General Input'!$D$10),100000/52*'1. General Input'!$D$10,AD271)</f>
        <v>0</v>
      </c>
    </row>
    <row r="272" spans="1:31" ht="15.75" thickBot="1" x14ac:dyDescent="0.3">
      <c r="A272" s="265">
        <f t="shared" si="9"/>
        <v>252</v>
      </c>
      <c r="B272" s="501"/>
      <c r="C272" s="515"/>
      <c r="D272" s="514"/>
      <c r="E272" s="505"/>
      <c r="F272" s="505"/>
      <c r="G272" s="505"/>
      <c r="H272" s="505"/>
      <c r="I272" s="505"/>
      <c r="J272" s="505"/>
      <c r="K272" s="505"/>
      <c r="L272" s="505"/>
      <c r="M272" s="505"/>
      <c r="N272" s="505"/>
      <c r="O272" s="505"/>
      <c r="P272" s="505"/>
      <c r="Q272" s="505"/>
      <c r="R272" s="505"/>
      <c r="S272" s="505"/>
      <c r="T272" s="505"/>
      <c r="U272" s="505"/>
      <c r="V272" s="505"/>
      <c r="W272" s="505"/>
      <c r="X272" s="505"/>
      <c r="Y272" s="505"/>
      <c r="Z272" s="505"/>
      <c r="AA272" s="505"/>
      <c r="AB272" s="505"/>
      <c r="AC272" s="505"/>
      <c r="AD272" s="269">
        <f t="shared" si="8"/>
        <v>0</v>
      </c>
      <c r="AE272" s="370">
        <f>IF(AD272&gt;(100000/52*'1. General Input'!$D$10),100000/52*'1. General Input'!$D$10,AD272)</f>
        <v>0</v>
      </c>
    </row>
    <row r="273" spans="1:31" ht="15.75" thickBot="1" x14ac:dyDescent="0.3">
      <c r="A273" s="265">
        <f t="shared" si="9"/>
        <v>253</v>
      </c>
      <c r="B273" s="501"/>
      <c r="C273" s="515"/>
      <c r="D273" s="514"/>
      <c r="E273" s="505"/>
      <c r="F273" s="505"/>
      <c r="G273" s="505"/>
      <c r="H273" s="505"/>
      <c r="I273" s="505"/>
      <c r="J273" s="505"/>
      <c r="K273" s="505"/>
      <c r="L273" s="505"/>
      <c r="M273" s="505"/>
      <c r="N273" s="505"/>
      <c r="O273" s="505"/>
      <c r="P273" s="505"/>
      <c r="Q273" s="505"/>
      <c r="R273" s="505"/>
      <c r="S273" s="505"/>
      <c r="T273" s="505"/>
      <c r="U273" s="505"/>
      <c r="V273" s="505"/>
      <c r="W273" s="505"/>
      <c r="X273" s="505"/>
      <c r="Y273" s="505"/>
      <c r="Z273" s="505"/>
      <c r="AA273" s="505"/>
      <c r="AB273" s="505"/>
      <c r="AC273" s="505"/>
      <c r="AD273" s="269">
        <f t="shared" si="8"/>
        <v>0</v>
      </c>
      <c r="AE273" s="370">
        <f>IF(AD273&gt;(100000/52*'1. General Input'!$D$10),100000/52*'1. General Input'!$D$10,AD273)</f>
        <v>0</v>
      </c>
    </row>
    <row r="274" spans="1:31" ht="15.75" thickBot="1" x14ac:dyDescent="0.3">
      <c r="A274" s="265">
        <f t="shared" si="9"/>
        <v>254</v>
      </c>
      <c r="B274" s="501"/>
      <c r="C274" s="515"/>
      <c r="D274" s="514"/>
      <c r="E274" s="505"/>
      <c r="F274" s="505"/>
      <c r="G274" s="505"/>
      <c r="H274" s="505"/>
      <c r="I274" s="505"/>
      <c r="J274" s="505"/>
      <c r="K274" s="505"/>
      <c r="L274" s="505"/>
      <c r="M274" s="505"/>
      <c r="N274" s="505"/>
      <c r="O274" s="505"/>
      <c r="P274" s="505"/>
      <c r="Q274" s="505"/>
      <c r="R274" s="505"/>
      <c r="S274" s="505"/>
      <c r="T274" s="505"/>
      <c r="U274" s="505"/>
      <c r="V274" s="505"/>
      <c r="W274" s="505"/>
      <c r="X274" s="505"/>
      <c r="Y274" s="505"/>
      <c r="Z274" s="505"/>
      <c r="AA274" s="505"/>
      <c r="AB274" s="505"/>
      <c r="AC274" s="505"/>
      <c r="AD274" s="269">
        <f t="shared" si="8"/>
        <v>0</v>
      </c>
      <c r="AE274" s="370">
        <f>IF(AD274&gt;(100000/52*'1. General Input'!$D$10),100000/52*'1. General Input'!$D$10,AD274)</f>
        <v>0</v>
      </c>
    </row>
    <row r="275" spans="1:31" ht="15.75" thickBot="1" x14ac:dyDescent="0.3">
      <c r="A275" s="265">
        <f t="shared" si="9"/>
        <v>255</v>
      </c>
      <c r="B275" s="501"/>
      <c r="C275" s="515"/>
      <c r="D275" s="514"/>
      <c r="E275" s="505"/>
      <c r="F275" s="505"/>
      <c r="G275" s="505"/>
      <c r="H275" s="505"/>
      <c r="I275" s="505"/>
      <c r="J275" s="505"/>
      <c r="K275" s="505"/>
      <c r="L275" s="505"/>
      <c r="M275" s="505"/>
      <c r="N275" s="505"/>
      <c r="O275" s="505"/>
      <c r="P275" s="505"/>
      <c r="Q275" s="505"/>
      <c r="R275" s="505"/>
      <c r="S275" s="505"/>
      <c r="T275" s="505"/>
      <c r="U275" s="505"/>
      <c r="V275" s="505"/>
      <c r="W275" s="505"/>
      <c r="X275" s="505"/>
      <c r="Y275" s="505"/>
      <c r="Z275" s="505"/>
      <c r="AA275" s="505"/>
      <c r="AB275" s="505"/>
      <c r="AC275" s="505"/>
      <c r="AD275" s="269">
        <f t="shared" si="8"/>
        <v>0</v>
      </c>
      <c r="AE275" s="370">
        <f>IF(AD275&gt;(100000/52*'1. General Input'!$D$10),100000/52*'1. General Input'!$D$10,AD275)</f>
        <v>0</v>
      </c>
    </row>
    <row r="276" spans="1:31" ht="15.75" thickBot="1" x14ac:dyDescent="0.3">
      <c r="A276" s="265">
        <f t="shared" si="9"/>
        <v>256</v>
      </c>
      <c r="B276" s="501"/>
      <c r="C276" s="515"/>
      <c r="D276" s="514"/>
      <c r="E276" s="505"/>
      <c r="F276" s="505"/>
      <c r="G276" s="505"/>
      <c r="H276" s="505"/>
      <c r="I276" s="505"/>
      <c r="J276" s="505"/>
      <c r="K276" s="505"/>
      <c r="L276" s="505"/>
      <c r="M276" s="505"/>
      <c r="N276" s="505"/>
      <c r="O276" s="505"/>
      <c r="P276" s="505"/>
      <c r="Q276" s="505"/>
      <c r="R276" s="505"/>
      <c r="S276" s="505"/>
      <c r="T276" s="505"/>
      <c r="U276" s="505"/>
      <c r="V276" s="505"/>
      <c r="W276" s="505"/>
      <c r="X276" s="505"/>
      <c r="Y276" s="505"/>
      <c r="Z276" s="505"/>
      <c r="AA276" s="505"/>
      <c r="AB276" s="505"/>
      <c r="AC276" s="505"/>
      <c r="AD276" s="269">
        <f t="shared" si="8"/>
        <v>0</v>
      </c>
      <c r="AE276" s="370">
        <f>IF(AD276&gt;(100000/52*'1. General Input'!$D$10),100000/52*'1. General Input'!$D$10,AD276)</f>
        <v>0</v>
      </c>
    </row>
    <row r="277" spans="1:31" ht="15.75" thickBot="1" x14ac:dyDescent="0.3">
      <c r="A277" s="265">
        <f t="shared" si="9"/>
        <v>257</v>
      </c>
      <c r="B277" s="501"/>
      <c r="C277" s="515"/>
      <c r="D277" s="514"/>
      <c r="E277" s="505"/>
      <c r="F277" s="505"/>
      <c r="G277" s="505"/>
      <c r="H277" s="505"/>
      <c r="I277" s="505"/>
      <c r="J277" s="505"/>
      <c r="K277" s="505"/>
      <c r="L277" s="505"/>
      <c r="M277" s="505"/>
      <c r="N277" s="505"/>
      <c r="O277" s="505"/>
      <c r="P277" s="505"/>
      <c r="Q277" s="505"/>
      <c r="R277" s="505"/>
      <c r="S277" s="505"/>
      <c r="T277" s="505"/>
      <c r="U277" s="505"/>
      <c r="V277" s="505"/>
      <c r="W277" s="505"/>
      <c r="X277" s="505"/>
      <c r="Y277" s="505"/>
      <c r="Z277" s="505"/>
      <c r="AA277" s="505"/>
      <c r="AB277" s="505"/>
      <c r="AC277" s="505"/>
      <c r="AD277" s="269">
        <f t="shared" si="8"/>
        <v>0</v>
      </c>
      <c r="AE277" s="370">
        <f>IF(AD277&gt;(100000/52*'1. General Input'!$D$10),100000/52*'1. General Input'!$D$10,AD277)</f>
        <v>0</v>
      </c>
    </row>
    <row r="278" spans="1:31" ht="15.75" thickBot="1" x14ac:dyDescent="0.3">
      <c r="A278" s="265">
        <f t="shared" si="9"/>
        <v>258</v>
      </c>
      <c r="B278" s="501"/>
      <c r="C278" s="515"/>
      <c r="D278" s="514"/>
      <c r="E278" s="505"/>
      <c r="F278" s="505"/>
      <c r="G278" s="505"/>
      <c r="H278" s="505"/>
      <c r="I278" s="505"/>
      <c r="J278" s="505"/>
      <c r="K278" s="505"/>
      <c r="L278" s="505"/>
      <c r="M278" s="505"/>
      <c r="N278" s="505"/>
      <c r="O278" s="505"/>
      <c r="P278" s="505"/>
      <c r="Q278" s="505"/>
      <c r="R278" s="505"/>
      <c r="S278" s="505"/>
      <c r="T278" s="505"/>
      <c r="U278" s="505"/>
      <c r="V278" s="505"/>
      <c r="W278" s="505"/>
      <c r="X278" s="505"/>
      <c r="Y278" s="505"/>
      <c r="Z278" s="505"/>
      <c r="AA278" s="505"/>
      <c r="AB278" s="505"/>
      <c r="AC278" s="505"/>
      <c r="AD278" s="269">
        <f t="shared" ref="AD278:AD341" si="10">IF(D278=0,SUM(E278:AC278),D278)</f>
        <v>0</v>
      </c>
      <c r="AE278" s="370">
        <f>IF(AD278&gt;(100000/52*'1. General Input'!$D$10),100000/52*'1. General Input'!$D$10,AD278)</f>
        <v>0</v>
      </c>
    </row>
    <row r="279" spans="1:31" ht="15.75" thickBot="1" x14ac:dyDescent="0.3">
      <c r="A279" s="265">
        <f t="shared" ref="A279:A342" si="11">+A278+1</f>
        <v>259</v>
      </c>
      <c r="B279" s="501"/>
      <c r="C279" s="515"/>
      <c r="D279" s="514"/>
      <c r="E279" s="505"/>
      <c r="F279" s="505"/>
      <c r="G279" s="505"/>
      <c r="H279" s="505"/>
      <c r="I279" s="505"/>
      <c r="J279" s="505"/>
      <c r="K279" s="505"/>
      <c r="L279" s="505"/>
      <c r="M279" s="505"/>
      <c r="N279" s="505"/>
      <c r="O279" s="505"/>
      <c r="P279" s="505"/>
      <c r="Q279" s="505"/>
      <c r="R279" s="505"/>
      <c r="S279" s="505"/>
      <c r="T279" s="505"/>
      <c r="U279" s="505"/>
      <c r="V279" s="505"/>
      <c r="W279" s="505"/>
      <c r="X279" s="505"/>
      <c r="Y279" s="505"/>
      <c r="Z279" s="505"/>
      <c r="AA279" s="505"/>
      <c r="AB279" s="505"/>
      <c r="AC279" s="505"/>
      <c r="AD279" s="269">
        <f t="shared" si="10"/>
        <v>0</v>
      </c>
      <c r="AE279" s="370">
        <f>IF(AD279&gt;(100000/52*'1. General Input'!$D$10),100000/52*'1. General Input'!$D$10,AD279)</f>
        <v>0</v>
      </c>
    </row>
    <row r="280" spans="1:31" ht="15.75" thickBot="1" x14ac:dyDescent="0.3">
      <c r="A280" s="265">
        <f t="shared" si="11"/>
        <v>260</v>
      </c>
      <c r="B280" s="501"/>
      <c r="C280" s="515"/>
      <c r="D280" s="514"/>
      <c r="E280" s="505"/>
      <c r="F280" s="505"/>
      <c r="G280" s="505"/>
      <c r="H280" s="505"/>
      <c r="I280" s="505"/>
      <c r="J280" s="505"/>
      <c r="K280" s="505"/>
      <c r="L280" s="505"/>
      <c r="M280" s="505"/>
      <c r="N280" s="505"/>
      <c r="O280" s="505"/>
      <c r="P280" s="505"/>
      <c r="Q280" s="505"/>
      <c r="R280" s="505"/>
      <c r="S280" s="505"/>
      <c r="T280" s="505"/>
      <c r="U280" s="505"/>
      <c r="V280" s="505"/>
      <c r="W280" s="505"/>
      <c r="X280" s="505"/>
      <c r="Y280" s="505"/>
      <c r="Z280" s="505"/>
      <c r="AA280" s="505"/>
      <c r="AB280" s="505"/>
      <c r="AC280" s="505"/>
      <c r="AD280" s="269">
        <f t="shared" si="10"/>
        <v>0</v>
      </c>
      <c r="AE280" s="370">
        <f>IF(AD280&gt;(100000/52*'1. General Input'!$D$10),100000/52*'1. General Input'!$D$10,AD280)</f>
        <v>0</v>
      </c>
    </row>
    <row r="281" spans="1:31" ht="15.75" thickBot="1" x14ac:dyDescent="0.3">
      <c r="A281" s="265">
        <f t="shared" si="11"/>
        <v>261</v>
      </c>
      <c r="B281" s="501"/>
      <c r="C281" s="515"/>
      <c r="D281" s="514"/>
      <c r="E281" s="505"/>
      <c r="F281" s="505"/>
      <c r="G281" s="505"/>
      <c r="H281" s="505"/>
      <c r="I281" s="505"/>
      <c r="J281" s="505"/>
      <c r="K281" s="505"/>
      <c r="L281" s="505"/>
      <c r="M281" s="505"/>
      <c r="N281" s="505"/>
      <c r="O281" s="505"/>
      <c r="P281" s="505"/>
      <c r="Q281" s="505"/>
      <c r="R281" s="505"/>
      <c r="S281" s="505"/>
      <c r="T281" s="505"/>
      <c r="U281" s="505"/>
      <c r="V281" s="505"/>
      <c r="W281" s="505"/>
      <c r="X281" s="505"/>
      <c r="Y281" s="505"/>
      <c r="Z281" s="505"/>
      <c r="AA281" s="505"/>
      <c r="AB281" s="505"/>
      <c r="AC281" s="505"/>
      <c r="AD281" s="269">
        <f t="shared" si="10"/>
        <v>0</v>
      </c>
      <c r="AE281" s="370">
        <f>IF(AD281&gt;(100000/52*'1. General Input'!$D$10),100000/52*'1. General Input'!$D$10,AD281)</f>
        <v>0</v>
      </c>
    </row>
    <row r="282" spans="1:31" ht="15.75" thickBot="1" x14ac:dyDescent="0.3">
      <c r="A282" s="265">
        <f t="shared" si="11"/>
        <v>262</v>
      </c>
      <c r="B282" s="501"/>
      <c r="C282" s="515"/>
      <c r="D282" s="514"/>
      <c r="E282" s="505"/>
      <c r="F282" s="505"/>
      <c r="G282" s="505"/>
      <c r="H282" s="505"/>
      <c r="I282" s="505"/>
      <c r="J282" s="505"/>
      <c r="K282" s="505"/>
      <c r="L282" s="505"/>
      <c r="M282" s="505"/>
      <c r="N282" s="505"/>
      <c r="O282" s="505"/>
      <c r="P282" s="505"/>
      <c r="Q282" s="505"/>
      <c r="R282" s="505"/>
      <c r="S282" s="505"/>
      <c r="T282" s="505"/>
      <c r="U282" s="505"/>
      <c r="V282" s="505"/>
      <c r="W282" s="505"/>
      <c r="X282" s="505"/>
      <c r="Y282" s="505"/>
      <c r="Z282" s="505"/>
      <c r="AA282" s="505"/>
      <c r="AB282" s="505"/>
      <c r="AC282" s="505"/>
      <c r="AD282" s="269">
        <f t="shared" si="10"/>
        <v>0</v>
      </c>
      <c r="AE282" s="370">
        <f>IF(AD282&gt;(100000/52*'1. General Input'!$D$10),100000/52*'1. General Input'!$D$10,AD282)</f>
        <v>0</v>
      </c>
    </row>
    <row r="283" spans="1:31" ht="15.75" thickBot="1" x14ac:dyDescent="0.3">
      <c r="A283" s="265">
        <f t="shared" si="11"/>
        <v>263</v>
      </c>
      <c r="B283" s="501"/>
      <c r="C283" s="515"/>
      <c r="D283" s="514"/>
      <c r="E283" s="505"/>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269">
        <f t="shared" si="10"/>
        <v>0</v>
      </c>
      <c r="AE283" s="370">
        <f>IF(AD283&gt;(100000/52*'1. General Input'!$D$10),100000/52*'1. General Input'!$D$10,AD283)</f>
        <v>0</v>
      </c>
    </row>
    <row r="284" spans="1:31" ht="15.75" thickBot="1" x14ac:dyDescent="0.3">
      <c r="A284" s="265">
        <f t="shared" si="11"/>
        <v>264</v>
      </c>
      <c r="B284" s="501"/>
      <c r="C284" s="515"/>
      <c r="D284" s="514"/>
      <c r="E284" s="505"/>
      <c r="F284" s="505"/>
      <c r="G284" s="505"/>
      <c r="H284" s="505"/>
      <c r="I284" s="505"/>
      <c r="J284" s="505"/>
      <c r="K284" s="505"/>
      <c r="L284" s="505"/>
      <c r="M284" s="505"/>
      <c r="N284" s="505"/>
      <c r="O284" s="505"/>
      <c r="P284" s="505"/>
      <c r="Q284" s="505"/>
      <c r="R284" s="505"/>
      <c r="S284" s="505"/>
      <c r="T284" s="505"/>
      <c r="U284" s="505"/>
      <c r="V284" s="505"/>
      <c r="W284" s="505"/>
      <c r="X284" s="505"/>
      <c r="Y284" s="505"/>
      <c r="Z284" s="505"/>
      <c r="AA284" s="505"/>
      <c r="AB284" s="505"/>
      <c r="AC284" s="505"/>
      <c r="AD284" s="269">
        <f t="shared" si="10"/>
        <v>0</v>
      </c>
      <c r="AE284" s="370">
        <f>IF(AD284&gt;(100000/52*'1. General Input'!$D$10),100000/52*'1. General Input'!$D$10,AD284)</f>
        <v>0</v>
      </c>
    </row>
    <row r="285" spans="1:31" ht="15.75" thickBot="1" x14ac:dyDescent="0.3">
      <c r="A285" s="265">
        <f t="shared" si="11"/>
        <v>265</v>
      </c>
      <c r="B285" s="501"/>
      <c r="C285" s="515"/>
      <c r="D285" s="514"/>
      <c r="E285" s="505"/>
      <c r="F285" s="505"/>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269">
        <f t="shared" si="10"/>
        <v>0</v>
      </c>
      <c r="AE285" s="370">
        <f>IF(AD285&gt;(100000/52*'1. General Input'!$D$10),100000/52*'1. General Input'!$D$10,AD285)</f>
        <v>0</v>
      </c>
    </row>
    <row r="286" spans="1:31" ht="15.75" thickBot="1" x14ac:dyDescent="0.3">
      <c r="A286" s="265">
        <f t="shared" si="11"/>
        <v>266</v>
      </c>
      <c r="B286" s="501"/>
      <c r="C286" s="515"/>
      <c r="D286" s="514"/>
      <c r="E286" s="505"/>
      <c r="F286" s="505"/>
      <c r="G286" s="505"/>
      <c r="H286" s="505"/>
      <c r="I286" s="505"/>
      <c r="J286" s="505"/>
      <c r="K286" s="505"/>
      <c r="L286" s="505"/>
      <c r="M286" s="505"/>
      <c r="N286" s="505"/>
      <c r="O286" s="505"/>
      <c r="P286" s="505"/>
      <c r="Q286" s="505"/>
      <c r="R286" s="505"/>
      <c r="S286" s="505"/>
      <c r="T286" s="505"/>
      <c r="U286" s="505"/>
      <c r="V286" s="505"/>
      <c r="W286" s="505"/>
      <c r="X286" s="505"/>
      <c r="Y286" s="505"/>
      <c r="Z286" s="505"/>
      <c r="AA286" s="505"/>
      <c r="AB286" s="505"/>
      <c r="AC286" s="505"/>
      <c r="AD286" s="269">
        <f t="shared" si="10"/>
        <v>0</v>
      </c>
      <c r="AE286" s="370">
        <f>IF(AD286&gt;(100000/52*'1. General Input'!$D$10),100000/52*'1. General Input'!$D$10,AD286)</f>
        <v>0</v>
      </c>
    </row>
    <row r="287" spans="1:31" ht="15.75" thickBot="1" x14ac:dyDescent="0.3">
      <c r="A287" s="265">
        <f t="shared" si="11"/>
        <v>267</v>
      </c>
      <c r="B287" s="501"/>
      <c r="C287" s="515"/>
      <c r="D287" s="514"/>
      <c r="E287" s="505"/>
      <c r="F287" s="505"/>
      <c r="G287" s="505"/>
      <c r="H287" s="505"/>
      <c r="I287" s="505"/>
      <c r="J287" s="505"/>
      <c r="K287" s="505"/>
      <c r="L287" s="505"/>
      <c r="M287" s="505"/>
      <c r="N287" s="505"/>
      <c r="O287" s="505"/>
      <c r="P287" s="505"/>
      <c r="Q287" s="505"/>
      <c r="R287" s="505"/>
      <c r="S287" s="505"/>
      <c r="T287" s="505"/>
      <c r="U287" s="505"/>
      <c r="V287" s="505"/>
      <c r="W287" s="505"/>
      <c r="X287" s="505"/>
      <c r="Y287" s="505"/>
      <c r="Z287" s="505"/>
      <c r="AA287" s="505"/>
      <c r="AB287" s="505"/>
      <c r="AC287" s="505"/>
      <c r="AD287" s="269">
        <f t="shared" si="10"/>
        <v>0</v>
      </c>
      <c r="AE287" s="370">
        <f>IF(AD287&gt;(100000/52*'1. General Input'!$D$10),100000/52*'1. General Input'!$D$10,AD287)</f>
        <v>0</v>
      </c>
    </row>
    <row r="288" spans="1:31" ht="15.75" thickBot="1" x14ac:dyDescent="0.3">
      <c r="A288" s="265">
        <f t="shared" si="11"/>
        <v>268</v>
      </c>
      <c r="B288" s="501"/>
      <c r="C288" s="515"/>
      <c r="D288" s="514"/>
      <c r="E288" s="505"/>
      <c r="F288" s="505"/>
      <c r="G288" s="505"/>
      <c r="H288" s="505"/>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269">
        <f t="shared" si="10"/>
        <v>0</v>
      </c>
      <c r="AE288" s="370">
        <f>IF(AD288&gt;(100000/52*'1. General Input'!$D$10),100000/52*'1. General Input'!$D$10,AD288)</f>
        <v>0</v>
      </c>
    </row>
    <row r="289" spans="1:31" ht="15.75" thickBot="1" x14ac:dyDescent="0.3">
      <c r="A289" s="265">
        <f t="shared" si="11"/>
        <v>269</v>
      </c>
      <c r="B289" s="501"/>
      <c r="C289" s="515"/>
      <c r="D289" s="514"/>
      <c r="E289" s="505"/>
      <c r="F289" s="505"/>
      <c r="G289" s="505"/>
      <c r="H289" s="505"/>
      <c r="I289" s="505"/>
      <c r="J289" s="505"/>
      <c r="K289" s="505"/>
      <c r="L289" s="505"/>
      <c r="M289" s="505"/>
      <c r="N289" s="505"/>
      <c r="O289" s="505"/>
      <c r="P289" s="505"/>
      <c r="Q289" s="505"/>
      <c r="R289" s="505"/>
      <c r="S289" s="505"/>
      <c r="T289" s="505"/>
      <c r="U289" s="505"/>
      <c r="V289" s="505"/>
      <c r="W289" s="505"/>
      <c r="X289" s="505"/>
      <c r="Y289" s="505"/>
      <c r="Z289" s="505"/>
      <c r="AA289" s="505"/>
      <c r="AB289" s="505"/>
      <c r="AC289" s="505"/>
      <c r="AD289" s="269">
        <f t="shared" si="10"/>
        <v>0</v>
      </c>
      <c r="AE289" s="370">
        <f>IF(AD289&gt;(100000/52*'1. General Input'!$D$10),100000/52*'1. General Input'!$D$10,AD289)</f>
        <v>0</v>
      </c>
    </row>
    <row r="290" spans="1:31" ht="15.75" thickBot="1" x14ac:dyDescent="0.3">
      <c r="A290" s="265">
        <f t="shared" si="11"/>
        <v>270</v>
      </c>
      <c r="B290" s="501"/>
      <c r="C290" s="515"/>
      <c r="D290" s="514"/>
      <c r="E290" s="505"/>
      <c r="F290" s="505"/>
      <c r="G290" s="505"/>
      <c r="H290" s="505"/>
      <c r="I290" s="505"/>
      <c r="J290" s="505"/>
      <c r="K290" s="505"/>
      <c r="L290" s="505"/>
      <c r="M290" s="505"/>
      <c r="N290" s="505"/>
      <c r="O290" s="505"/>
      <c r="P290" s="505"/>
      <c r="Q290" s="505"/>
      <c r="R290" s="505"/>
      <c r="S290" s="505"/>
      <c r="T290" s="505"/>
      <c r="U290" s="505"/>
      <c r="V290" s="505"/>
      <c r="W290" s="505"/>
      <c r="X290" s="505"/>
      <c r="Y290" s="505"/>
      <c r="Z290" s="505"/>
      <c r="AA290" s="505"/>
      <c r="AB290" s="505"/>
      <c r="AC290" s="505"/>
      <c r="AD290" s="269">
        <f t="shared" si="10"/>
        <v>0</v>
      </c>
      <c r="AE290" s="370">
        <f>IF(AD290&gt;(100000/52*'1. General Input'!$D$10),100000/52*'1. General Input'!$D$10,AD290)</f>
        <v>0</v>
      </c>
    </row>
    <row r="291" spans="1:31" ht="15.75" thickBot="1" x14ac:dyDescent="0.3">
      <c r="A291" s="265">
        <f t="shared" si="11"/>
        <v>271</v>
      </c>
      <c r="B291" s="501"/>
      <c r="C291" s="515"/>
      <c r="D291" s="514"/>
      <c r="E291" s="505"/>
      <c r="F291" s="505"/>
      <c r="G291" s="505"/>
      <c r="H291" s="505"/>
      <c r="I291" s="505"/>
      <c r="J291" s="505"/>
      <c r="K291" s="505"/>
      <c r="L291" s="505"/>
      <c r="M291" s="505"/>
      <c r="N291" s="505"/>
      <c r="O291" s="505"/>
      <c r="P291" s="505"/>
      <c r="Q291" s="505"/>
      <c r="R291" s="505"/>
      <c r="S291" s="505"/>
      <c r="T291" s="505"/>
      <c r="U291" s="505"/>
      <c r="V291" s="505"/>
      <c r="W291" s="505"/>
      <c r="X291" s="505"/>
      <c r="Y291" s="505"/>
      <c r="Z291" s="505"/>
      <c r="AA291" s="505"/>
      <c r="AB291" s="505"/>
      <c r="AC291" s="505"/>
      <c r="AD291" s="269">
        <f t="shared" si="10"/>
        <v>0</v>
      </c>
      <c r="AE291" s="370">
        <f>IF(AD291&gt;(100000/52*'1. General Input'!$D$10),100000/52*'1. General Input'!$D$10,AD291)</f>
        <v>0</v>
      </c>
    </row>
    <row r="292" spans="1:31" ht="15.75" thickBot="1" x14ac:dyDescent="0.3">
      <c r="A292" s="265">
        <f t="shared" si="11"/>
        <v>272</v>
      </c>
      <c r="B292" s="501"/>
      <c r="C292" s="515"/>
      <c r="D292" s="514"/>
      <c r="E292" s="505"/>
      <c r="F292" s="505"/>
      <c r="G292" s="505"/>
      <c r="H292" s="505"/>
      <c r="I292" s="505"/>
      <c r="J292" s="505"/>
      <c r="K292" s="505"/>
      <c r="L292" s="505"/>
      <c r="M292" s="505"/>
      <c r="N292" s="505"/>
      <c r="O292" s="505"/>
      <c r="P292" s="505"/>
      <c r="Q292" s="505"/>
      <c r="R292" s="505"/>
      <c r="S292" s="505"/>
      <c r="T292" s="505"/>
      <c r="U292" s="505"/>
      <c r="V292" s="505"/>
      <c r="W292" s="505"/>
      <c r="X292" s="505"/>
      <c r="Y292" s="505"/>
      <c r="Z292" s="505"/>
      <c r="AA292" s="505"/>
      <c r="AB292" s="505"/>
      <c r="AC292" s="505"/>
      <c r="AD292" s="269">
        <f t="shared" si="10"/>
        <v>0</v>
      </c>
      <c r="AE292" s="370">
        <f>IF(AD292&gt;(100000/52*'1. General Input'!$D$10),100000/52*'1. General Input'!$D$10,AD292)</f>
        <v>0</v>
      </c>
    </row>
    <row r="293" spans="1:31" ht="15.75" thickBot="1" x14ac:dyDescent="0.3">
      <c r="A293" s="265">
        <f t="shared" si="11"/>
        <v>273</v>
      </c>
      <c r="B293" s="501"/>
      <c r="C293" s="515"/>
      <c r="D293" s="514"/>
      <c r="E293" s="505"/>
      <c r="F293" s="505"/>
      <c r="G293" s="505"/>
      <c r="H293" s="505"/>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269">
        <f t="shared" si="10"/>
        <v>0</v>
      </c>
      <c r="AE293" s="370">
        <f>IF(AD293&gt;(100000/52*'1. General Input'!$D$10),100000/52*'1. General Input'!$D$10,AD293)</f>
        <v>0</v>
      </c>
    </row>
    <row r="294" spans="1:31" ht="15.75" thickBot="1" x14ac:dyDescent="0.3">
      <c r="A294" s="265">
        <f t="shared" si="11"/>
        <v>274</v>
      </c>
      <c r="B294" s="501"/>
      <c r="C294" s="515"/>
      <c r="D294" s="514"/>
      <c r="E294" s="505"/>
      <c r="F294" s="505"/>
      <c r="G294" s="505"/>
      <c r="H294" s="505"/>
      <c r="I294" s="505"/>
      <c r="J294" s="505"/>
      <c r="K294" s="505"/>
      <c r="L294" s="505"/>
      <c r="M294" s="505"/>
      <c r="N294" s="505"/>
      <c r="O294" s="505"/>
      <c r="P294" s="505"/>
      <c r="Q294" s="505"/>
      <c r="R294" s="505"/>
      <c r="S294" s="505"/>
      <c r="T294" s="505"/>
      <c r="U294" s="505"/>
      <c r="V294" s="505"/>
      <c r="W294" s="505"/>
      <c r="X294" s="505"/>
      <c r="Y294" s="505"/>
      <c r="Z294" s="505"/>
      <c r="AA294" s="505"/>
      <c r="AB294" s="505"/>
      <c r="AC294" s="505"/>
      <c r="AD294" s="269">
        <f t="shared" si="10"/>
        <v>0</v>
      </c>
      <c r="AE294" s="370">
        <f>IF(AD294&gt;(100000/52*'1. General Input'!$D$10),100000/52*'1. General Input'!$D$10,AD294)</f>
        <v>0</v>
      </c>
    </row>
    <row r="295" spans="1:31" ht="15.75" thickBot="1" x14ac:dyDescent="0.3">
      <c r="A295" s="265">
        <f t="shared" si="11"/>
        <v>275</v>
      </c>
      <c r="B295" s="501"/>
      <c r="C295" s="515"/>
      <c r="D295" s="514"/>
      <c r="E295" s="505"/>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269">
        <f t="shared" si="10"/>
        <v>0</v>
      </c>
      <c r="AE295" s="370">
        <f>IF(AD295&gt;(100000/52*'1. General Input'!$D$10),100000/52*'1. General Input'!$D$10,AD295)</f>
        <v>0</v>
      </c>
    </row>
    <row r="296" spans="1:31" ht="15.75" thickBot="1" x14ac:dyDescent="0.3">
      <c r="A296" s="265">
        <f t="shared" si="11"/>
        <v>276</v>
      </c>
      <c r="B296" s="501"/>
      <c r="C296" s="515"/>
      <c r="D296" s="514"/>
      <c r="E296" s="505"/>
      <c r="F296" s="505"/>
      <c r="G296" s="505"/>
      <c r="H296" s="505"/>
      <c r="I296" s="505"/>
      <c r="J296" s="505"/>
      <c r="K296" s="505"/>
      <c r="L296" s="505"/>
      <c r="M296" s="505"/>
      <c r="N296" s="505"/>
      <c r="O296" s="505"/>
      <c r="P296" s="505"/>
      <c r="Q296" s="505"/>
      <c r="R296" s="505"/>
      <c r="S296" s="505"/>
      <c r="T296" s="505"/>
      <c r="U296" s="505"/>
      <c r="V296" s="505"/>
      <c r="W296" s="505"/>
      <c r="X296" s="505"/>
      <c r="Y296" s="505"/>
      <c r="Z296" s="505"/>
      <c r="AA296" s="505"/>
      <c r="AB296" s="505"/>
      <c r="AC296" s="505"/>
      <c r="AD296" s="269">
        <f t="shared" si="10"/>
        <v>0</v>
      </c>
      <c r="AE296" s="370">
        <f>IF(AD296&gt;(100000/52*'1. General Input'!$D$10),100000/52*'1. General Input'!$D$10,AD296)</f>
        <v>0</v>
      </c>
    </row>
    <row r="297" spans="1:31" ht="15.75" thickBot="1" x14ac:dyDescent="0.3">
      <c r="A297" s="265">
        <f t="shared" si="11"/>
        <v>277</v>
      </c>
      <c r="B297" s="501"/>
      <c r="C297" s="515"/>
      <c r="D297" s="514"/>
      <c r="E297" s="505"/>
      <c r="F297" s="505"/>
      <c r="G297" s="505"/>
      <c r="H297" s="505"/>
      <c r="I297" s="505"/>
      <c r="J297" s="505"/>
      <c r="K297" s="505"/>
      <c r="L297" s="505"/>
      <c r="M297" s="505"/>
      <c r="N297" s="505"/>
      <c r="O297" s="505"/>
      <c r="P297" s="505"/>
      <c r="Q297" s="505"/>
      <c r="R297" s="505"/>
      <c r="S297" s="505"/>
      <c r="T297" s="505"/>
      <c r="U297" s="505"/>
      <c r="V297" s="505"/>
      <c r="W297" s="505"/>
      <c r="X297" s="505"/>
      <c r="Y297" s="505"/>
      <c r="Z297" s="505"/>
      <c r="AA297" s="505"/>
      <c r="AB297" s="505"/>
      <c r="AC297" s="505"/>
      <c r="AD297" s="269">
        <f t="shared" si="10"/>
        <v>0</v>
      </c>
      <c r="AE297" s="370">
        <f>IF(AD297&gt;(100000/52*'1. General Input'!$D$10),100000/52*'1. General Input'!$D$10,AD297)</f>
        <v>0</v>
      </c>
    </row>
    <row r="298" spans="1:31" ht="15.75" thickBot="1" x14ac:dyDescent="0.3">
      <c r="A298" s="265">
        <f t="shared" si="11"/>
        <v>278</v>
      </c>
      <c r="B298" s="501"/>
      <c r="C298" s="515"/>
      <c r="D298" s="514"/>
      <c r="E298" s="505"/>
      <c r="F298" s="505"/>
      <c r="G298" s="505"/>
      <c r="H298" s="505"/>
      <c r="I298" s="505"/>
      <c r="J298" s="505"/>
      <c r="K298" s="505"/>
      <c r="L298" s="505"/>
      <c r="M298" s="505"/>
      <c r="N298" s="505"/>
      <c r="O298" s="505"/>
      <c r="P298" s="505"/>
      <c r="Q298" s="505"/>
      <c r="R298" s="505"/>
      <c r="S298" s="505"/>
      <c r="T298" s="505"/>
      <c r="U298" s="505"/>
      <c r="V298" s="505"/>
      <c r="W298" s="505"/>
      <c r="X298" s="505"/>
      <c r="Y298" s="505"/>
      <c r="Z298" s="505"/>
      <c r="AA298" s="505"/>
      <c r="AB298" s="505"/>
      <c r="AC298" s="505"/>
      <c r="AD298" s="269">
        <f t="shared" si="10"/>
        <v>0</v>
      </c>
      <c r="AE298" s="370">
        <f>IF(AD298&gt;(100000/52*'1. General Input'!$D$10),100000/52*'1. General Input'!$D$10,AD298)</f>
        <v>0</v>
      </c>
    </row>
    <row r="299" spans="1:31" ht="15.75" thickBot="1" x14ac:dyDescent="0.3">
      <c r="A299" s="265">
        <f t="shared" si="11"/>
        <v>279</v>
      </c>
      <c r="B299" s="501"/>
      <c r="C299" s="515"/>
      <c r="D299" s="514"/>
      <c r="E299" s="505"/>
      <c r="F299" s="505"/>
      <c r="G299" s="505"/>
      <c r="H299" s="505"/>
      <c r="I299" s="505"/>
      <c r="J299" s="505"/>
      <c r="K299" s="505"/>
      <c r="L299" s="505"/>
      <c r="M299" s="505"/>
      <c r="N299" s="505"/>
      <c r="O299" s="505"/>
      <c r="P299" s="505"/>
      <c r="Q299" s="505"/>
      <c r="R299" s="505"/>
      <c r="S299" s="505"/>
      <c r="T299" s="505"/>
      <c r="U299" s="505"/>
      <c r="V299" s="505"/>
      <c r="W299" s="505"/>
      <c r="X299" s="505"/>
      <c r="Y299" s="505"/>
      <c r="Z299" s="505"/>
      <c r="AA299" s="505"/>
      <c r="AB299" s="505"/>
      <c r="AC299" s="505"/>
      <c r="AD299" s="269">
        <f t="shared" si="10"/>
        <v>0</v>
      </c>
      <c r="AE299" s="370">
        <f>IF(AD299&gt;(100000/52*'1. General Input'!$D$10),100000/52*'1. General Input'!$D$10,AD299)</f>
        <v>0</v>
      </c>
    </row>
    <row r="300" spans="1:31" ht="15.75" thickBot="1" x14ac:dyDescent="0.3">
      <c r="A300" s="265">
        <f t="shared" si="11"/>
        <v>280</v>
      </c>
      <c r="B300" s="501"/>
      <c r="C300" s="515"/>
      <c r="D300" s="514"/>
      <c r="E300" s="505"/>
      <c r="F300" s="505"/>
      <c r="G300" s="505"/>
      <c r="H300" s="505"/>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269">
        <f t="shared" si="10"/>
        <v>0</v>
      </c>
      <c r="AE300" s="370">
        <f>IF(AD300&gt;(100000/52*'1. General Input'!$D$10),100000/52*'1. General Input'!$D$10,AD300)</f>
        <v>0</v>
      </c>
    </row>
    <row r="301" spans="1:31" ht="15.75" thickBot="1" x14ac:dyDescent="0.3">
      <c r="A301" s="265">
        <f t="shared" si="11"/>
        <v>281</v>
      </c>
      <c r="B301" s="501"/>
      <c r="C301" s="515"/>
      <c r="D301" s="514"/>
      <c r="E301" s="505"/>
      <c r="F301" s="505"/>
      <c r="G301" s="505"/>
      <c r="H301" s="505"/>
      <c r="I301" s="505"/>
      <c r="J301" s="505"/>
      <c r="K301" s="505"/>
      <c r="L301" s="505"/>
      <c r="M301" s="505"/>
      <c r="N301" s="505"/>
      <c r="O301" s="505"/>
      <c r="P301" s="505"/>
      <c r="Q301" s="505"/>
      <c r="R301" s="505"/>
      <c r="S301" s="505"/>
      <c r="T301" s="505"/>
      <c r="U301" s="505"/>
      <c r="V301" s="505"/>
      <c r="W301" s="505"/>
      <c r="X301" s="505"/>
      <c r="Y301" s="505"/>
      <c r="Z301" s="505"/>
      <c r="AA301" s="505"/>
      <c r="AB301" s="505"/>
      <c r="AC301" s="505"/>
      <c r="AD301" s="269">
        <f t="shared" si="10"/>
        <v>0</v>
      </c>
      <c r="AE301" s="370">
        <f>IF(AD301&gt;(100000/52*'1. General Input'!$D$10),100000/52*'1. General Input'!$D$10,AD301)</f>
        <v>0</v>
      </c>
    </row>
    <row r="302" spans="1:31" ht="15.75" thickBot="1" x14ac:dyDescent="0.3">
      <c r="A302" s="265">
        <f t="shared" si="11"/>
        <v>282</v>
      </c>
      <c r="B302" s="501"/>
      <c r="C302" s="515"/>
      <c r="D302" s="514"/>
      <c r="E302" s="505"/>
      <c r="F302" s="505"/>
      <c r="G302" s="505"/>
      <c r="H302" s="505"/>
      <c r="I302" s="505"/>
      <c r="J302" s="505"/>
      <c r="K302" s="505"/>
      <c r="L302" s="505"/>
      <c r="M302" s="505"/>
      <c r="N302" s="505"/>
      <c r="O302" s="505"/>
      <c r="P302" s="505"/>
      <c r="Q302" s="505"/>
      <c r="R302" s="505"/>
      <c r="S302" s="505"/>
      <c r="T302" s="505"/>
      <c r="U302" s="505"/>
      <c r="V302" s="505"/>
      <c r="W302" s="505"/>
      <c r="X302" s="505"/>
      <c r="Y302" s="505"/>
      <c r="Z302" s="505"/>
      <c r="AA302" s="505"/>
      <c r="AB302" s="505"/>
      <c r="AC302" s="505"/>
      <c r="AD302" s="269">
        <f t="shared" si="10"/>
        <v>0</v>
      </c>
      <c r="AE302" s="370">
        <f>IF(AD302&gt;(100000/52*'1. General Input'!$D$10),100000/52*'1. General Input'!$D$10,AD302)</f>
        <v>0</v>
      </c>
    </row>
    <row r="303" spans="1:31" ht="15.75" thickBot="1" x14ac:dyDescent="0.3">
      <c r="A303" s="265">
        <f t="shared" si="11"/>
        <v>283</v>
      </c>
      <c r="B303" s="501"/>
      <c r="C303" s="515"/>
      <c r="D303" s="514"/>
      <c r="E303" s="505"/>
      <c r="F303" s="505"/>
      <c r="G303" s="505"/>
      <c r="H303" s="505"/>
      <c r="I303" s="505"/>
      <c r="J303" s="505"/>
      <c r="K303" s="505"/>
      <c r="L303" s="505"/>
      <c r="M303" s="505"/>
      <c r="N303" s="505"/>
      <c r="O303" s="505"/>
      <c r="P303" s="505"/>
      <c r="Q303" s="505"/>
      <c r="R303" s="505"/>
      <c r="S303" s="505"/>
      <c r="T303" s="505"/>
      <c r="U303" s="505"/>
      <c r="V303" s="505"/>
      <c r="W303" s="505"/>
      <c r="X303" s="505"/>
      <c r="Y303" s="505"/>
      <c r="Z303" s="505"/>
      <c r="AA303" s="505"/>
      <c r="AB303" s="505"/>
      <c r="AC303" s="505"/>
      <c r="AD303" s="269">
        <f t="shared" si="10"/>
        <v>0</v>
      </c>
      <c r="AE303" s="370">
        <f>IF(AD303&gt;(100000/52*'1. General Input'!$D$10),100000/52*'1. General Input'!$D$10,AD303)</f>
        <v>0</v>
      </c>
    </row>
    <row r="304" spans="1:31" ht="15.75" thickBot="1" x14ac:dyDescent="0.3">
      <c r="A304" s="265">
        <f t="shared" si="11"/>
        <v>284</v>
      </c>
      <c r="B304" s="501"/>
      <c r="C304" s="515"/>
      <c r="D304" s="514"/>
      <c r="E304" s="505"/>
      <c r="F304" s="505"/>
      <c r="G304" s="505"/>
      <c r="H304" s="505"/>
      <c r="I304" s="505"/>
      <c r="J304" s="505"/>
      <c r="K304" s="505"/>
      <c r="L304" s="505"/>
      <c r="M304" s="505"/>
      <c r="N304" s="505"/>
      <c r="O304" s="505"/>
      <c r="P304" s="505"/>
      <c r="Q304" s="505"/>
      <c r="R304" s="505"/>
      <c r="S304" s="505"/>
      <c r="T304" s="505"/>
      <c r="U304" s="505"/>
      <c r="V304" s="505"/>
      <c r="W304" s="505"/>
      <c r="X304" s="505"/>
      <c r="Y304" s="505"/>
      <c r="Z304" s="505"/>
      <c r="AA304" s="505"/>
      <c r="AB304" s="505"/>
      <c r="AC304" s="505"/>
      <c r="AD304" s="269">
        <f t="shared" si="10"/>
        <v>0</v>
      </c>
      <c r="AE304" s="370">
        <f>IF(AD304&gt;(100000/52*'1. General Input'!$D$10),100000/52*'1. General Input'!$D$10,AD304)</f>
        <v>0</v>
      </c>
    </row>
    <row r="305" spans="1:31" ht="15.75" thickBot="1" x14ac:dyDescent="0.3">
      <c r="A305" s="265">
        <f t="shared" si="11"/>
        <v>285</v>
      </c>
      <c r="B305" s="501"/>
      <c r="C305" s="515"/>
      <c r="D305" s="514"/>
      <c r="E305" s="505"/>
      <c r="F305" s="505"/>
      <c r="G305" s="505"/>
      <c r="H305" s="505"/>
      <c r="I305" s="505"/>
      <c r="J305" s="505"/>
      <c r="K305" s="505"/>
      <c r="L305" s="505"/>
      <c r="M305" s="505"/>
      <c r="N305" s="505"/>
      <c r="O305" s="505"/>
      <c r="P305" s="505"/>
      <c r="Q305" s="505"/>
      <c r="R305" s="505"/>
      <c r="S305" s="505"/>
      <c r="T305" s="505"/>
      <c r="U305" s="505"/>
      <c r="V305" s="505"/>
      <c r="W305" s="505"/>
      <c r="X305" s="505"/>
      <c r="Y305" s="505"/>
      <c r="Z305" s="505"/>
      <c r="AA305" s="505"/>
      <c r="AB305" s="505"/>
      <c r="AC305" s="505"/>
      <c r="AD305" s="269">
        <f t="shared" si="10"/>
        <v>0</v>
      </c>
      <c r="AE305" s="370">
        <f>IF(AD305&gt;(100000/52*'1. General Input'!$D$10),100000/52*'1. General Input'!$D$10,AD305)</f>
        <v>0</v>
      </c>
    </row>
    <row r="306" spans="1:31" ht="15.75" thickBot="1" x14ac:dyDescent="0.3">
      <c r="A306" s="265">
        <f t="shared" si="11"/>
        <v>286</v>
      </c>
      <c r="B306" s="501"/>
      <c r="C306" s="515"/>
      <c r="D306" s="514"/>
      <c r="E306" s="505"/>
      <c r="F306" s="505"/>
      <c r="G306" s="505"/>
      <c r="H306" s="505"/>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269">
        <f t="shared" si="10"/>
        <v>0</v>
      </c>
      <c r="AE306" s="370">
        <f>IF(AD306&gt;(100000/52*'1. General Input'!$D$10),100000/52*'1. General Input'!$D$10,AD306)</f>
        <v>0</v>
      </c>
    </row>
    <row r="307" spans="1:31" ht="15.75" thickBot="1" x14ac:dyDescent="0.3">
      <c r="A307" s="265">
        <f t="shared" si="11"/>
        <v>287</v>
      </c>
      <c r="B307" s="501"/>
      <c r="C307" s="515"/>
      <c r="D307" s="514"/>
      <c r="E307" s="505"/>
      <c r="F307" s="505"/>
      <c r="G307" s="505"/>
      <c r="H307" s="505"/>
      <c r="I307" s="505"/>
      <c r="J307" s="505"/>
      <c r="K307" s="505"/>
      <c r="L307" s="505"/>
      <c r="M307" s="505"/>
      <c r="N307" s="505"/>
      <c r="O307" s="505"/>
      <c r="P307" s="505"/>
      <c r="Q307" s="505"/>
      <c r="R307" s="505"/>
      <c r="S307" s="505"/>
      <c r="T307" s="505"/>
      <c r="U307" s="505"/>
      <c r="V307" s="505"/>
      <c r="W307" s="505"/>
      <c r="X307" s="505"/>
      <c r="Y307" s="505"/>
      <c r="Z307" s="505"/>
      <c r="AA307" s="505"/>
      <c r="AB307" s="505"/>
      <c r="AC307" s="505"/>
      <c r="AD307" s="269">
        <f t="shared" si="10"/>
        <v>0</v>
      </c>
      <c r="AE307" s="370">
        <f>IF(AD307&gt;(100000/52*'1. General Input'!$D$10),100000/52*'1. General Input'!$D$10,AD307)</f>
        <v>0</v>
      </c>
    </row>
    <row r="308" spans="1:31" ht="15.75" thickBot="1" x14ac:dyDescent="0.3">
      <c r="A308" s="265">
        <f t="shared" si="11"/>
        <v>288</v>
      </c>
      <c r="B308" s="501"/>
      <c r="C308" s="515"/>
      <c r="D308" s="514"/>
      <c r="E308" s="505"/>
      <c r="F308" s="505"/>
      <c r="G308" s="505"/>
      <c r="H308" s="505"/>
      <c r="I308" s="505"/>
      <c r="J308" s="505"/>
      <c r="K308" s="505"/>
      <c r="L308" s="505"/>
      <c r="M308" s="505"/>
      <c r="N308" s="505"/>
      <c r="O308" s="505"/>
      <c r="P308" s="505"/>
      <c r="Q308" s="505"/>
      <c r="R308" s="505"/>
      <c r="S308" s="505"/>
      <c r="T308" s="505"/>
      <c r="U308" s="505"/>
      <c r="V308" s="505"/>
      <c r="W308" s="505"/>
      <c r="X308" s="505"/>
      <c r="Y308" s="505"/>
      <c r="Z308" s="505"/>
      <c r="AA308" s="505"/>
      <c r="AB308" s="505"/>
      <c r="AC308" s="505"/>
      <c r="AD308" s="269">
        <f t="shared" si="10"/>
        <v>0</v>
      </c>
      <c r="AE308" s="370">
        <f>IF(AD308&gt;(100000/52*'1. General Input'!$D$10),100000/52*'1. General Input'!$D$10,AD308)</f>
        <v>0</v>
      </c>
    </row>
    <row r="309" spans="1:31" ht="15.75" thickBot="1" x14ac:dyDescent="0.3">
      <c r="A309" s="265">
        <f t="shared" si="11"/>
        <v>289</v>
      </c>
      <c r="B309" s="501"/>
      <c r="C309" s="515"/>
      <c r="D309" s="514"/>
      <c r="E309" s="505"/>
      <c r="F309" s="505"/>
      <c r="G309" s="505"/>
      <c r="H309" s="505"/>
      <c r="I309" s="505"/>
      <c r="J309" s="505"/>
      <c r="K309" s="505"/>
      <c r="L309" s="505"/>
      <c r="M309" s="505"/>
      <c r="N309" s="505"/>
      <c r="O309" s="505"/>
      <c r="P309" s="505"/>
      <c r="Q309" s="505"/>
      <c r="R309" s="505"/>
      <c r="S309" s="505"/>
      <c r="T309" s="505"/>
      <c r="U309" s="505"/>
      <c r="V309" s="505"/>
      <c r="W309" s="505"/>
      <c r="X309" s="505"/>
      <c r="Y309" s="505"/>
      <c r="Z309" s="505"/>
      <c r="AA309" s="505"/>
      <c r="AB309" s="505"/>
      <c r="AC309" s="505"/>
      <c r="AD309" s="269">
        <f t="shared" si="10"/>
        <v>0</v>
      </c>
      <c r="AE309" s="370">
        <f>IF(AD309&gt;(100000/52*'1. General Input'!$D$10),100000/52*'1. General Input'!$D$10,AD309)</f>
        <v>0</v>
      </c>
    </row>
    <row r="310" spans="1:31" ht="15.75" thickBot="1" x14ac:dyDescent="0.3">
      <c r="A310" s="265">
        <f t="shared" si="11"/>
        <v>290</v>
      </c>
      <c r="B310" s="501"/>
      <c r="C310" s="515"/>
      <c r="D310" s="514"/>
      <c r="E310" s="505"/>
      <c r="F310" s="505"/>
      <c r="G310" s="505"/>
      <c r="H310" s="505"/>
      <c r="I310" s="505"/>
      <c r="J310" s="505"/>
      <c r="K310" s="505"/>
      <c r="L310" s="505"/>
      <c r="M310" s="505"/>
      <c r="N310" s="505"/>
      <c r="O310" s="505"/>
      <c r="P310" s="505"/>
      <c r="Q310" s="505"/>
      <c r="R310" s="505"/>
      <c r="S310" s="505"/>
      <c r="T310" s="505"/>
      <c r="U310" s="505"/>
      <c r="V310" s="505"/>
      <c r="W310" s="505"/>
      <c r="X310" s="505"/>
      <c r="Y310" s="505"/>
      <c r="Z310" s="505"/>
      <c r="AA310" s="505"/>
      <c r="AB310" s="505"/>
      <c r="AC310" s="505"/>
      <c r="AD310" s="269">
        <f t="shared" si="10"/>
        <v>0</v>
      </c>
      <c r="AE310" s="370">
        <f>IF(AD310&gt;(100000/52*'1. General Input'!$D$10),100000/52*'1. General Input'!$D$10,AD310)</f>
        <v>0</v>
      </c>
    </row>
    <row r="311" spans="1:31" ht="15.75" thickBot="1" x14ac:dyDescent="0.3">
      <c r="A311" s="265">
        <f t="shared" si="11"/>
        <v>291</v>
      </c>
      <c r="B311" s="501"/>
      <c r="C311" s="515"/>
      <c r="D311" s="514"/>
      <c r="E311" s="505"/>
      <c r="F311" s="505"/>
      <c r="G311" s="505"/>
      <c r="H311" s="505"/>
      <c r="I311" s="505"/>
      <c r="J311" s="505"/>
      <c r="K311" s="505"/>
      <c r="L311" s="505"/>
      <c r="M311" s="505"/>
      <c r="N311" s="505"/>
      <c r="O311" s="505"/>
      <c r="P311" s="505"/>
      <c r="Q311" s="505"/>
      <c r="R311" s="505"/>
      <c r="S311" s="505"/>
      <c r="T311" s="505"/>
      <c r="U311" s="505"/>
      <c r="V311" s="505"/>
      <c r="W311" s="505"/>
      <c r="X311" s="505"/>
      <c r="Y311" s="505"/>
      <c r="Z311" s="505"/>
      <c r="AA311" s="505"/>
      <c r="AB311" s="505"/>
      <c r="AC311" s="505"/>
      <c r="AD311" s="269">
        <f t="shared" si="10"/>
        <v>0</v>
      </c>
      <c r="AE311" s="370">
        <f>IF(AD311&gt;(100000/52*'1. General Input'!$D$10),100000/52*'1. General Input'!$D$10,AD311)</f>
        <v>0</v>
      </c>
    </row>
    <row r="312" spans="1:31" ht="15.75" thickBot="1" x14ac:dyDescent="0.3">
      <c r="A312" s="265">
        <f t="shared" si="11"/>
        <v>292</v>
      </c>
      <c r="B312" s="501"/>
      <c r="C312" s="515"/>
      <c r="D312" s="514"/>
      <c r="E312" s="505"/>
      <c r="F312" s="505"/>
      <c r="G312" s="505"/>
      <c r="H312" s="505"/>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269">
        <f t="shared" si="10"/>
        <v>0</v>
      </c>
      <c r="AE312" s="370">
        <f>IF(AD312&gt;(100000/52*'1. General Input'!$D$10),100000/52*'1. General Input'!$D$10,AD312)</f>
        <v>0</v>
      </c>
    </row>
    <row r="313" spans="1:31" ht="15.75" thickBot="1" x14ac:dyDescent="0.3">
      <c r="A313" s="265">
        <f t="shared" si="11"/>
        <v>293</v>
      </c>
      <c r="B313" s="501"/>
      <c r="C313" s="515"/>
      <c r="D313" s="514"/>
      <c r="E313" s="505"/>
      <c r="F313" s="505"/>
      <c r="G313" s="505"/>
      <c r="H313" s="505"/>
      <c r="I313" s="505"/>
      <c r="J313" s="505"/>
      <c r="K313" s="505"/>
      <c r="L313" s="505"/>
      <c r="M313" s="505"/>
      <c r="N313" s="505"/>
      <c r="O313" s="505"/>
      <c r="P313" s="505"/>
      <c r="Q313" s="505"/>
      <c r="R313" s="505"/>
      <c r="S313" s="505"/>
      <c r="T313" s="505"/>
      <c r="U313" s="505"/>
      <c r="V313" s="505"/>
      <c r="W313" s="505"/>
      <c r="X313" s="505"/>
      <c r="Y313" s="505"/>
      <c r="Z313" s="505"/>
      <c r="AA313" s="505"/>
      <c r="AB313" s="505"/>
      <c r="AC313" s="505"/>
      <c r="AD313" s="269">
        <f t="shared" si="10"/>
        <v>0</v>
      </c>
      <c r="AE313" s="370">
        <f>IF(AD313&gt;(100000/52*'1. General Input'!$D$10),100000/52*'1. General Input'!$D$10,AD313)</f>
        <v>0</v>
      </c>
    </row>
    <row r="314" spans="1:31" ht="15.75" thickBot="1" x14ac:dyDescent="0.3">
      <c r="A314" s="265">
        <f t="shared" si="11"/>
        <v>294</v>
      </c>
      <c r="B314" s="501"/>
      <c r="C314" s="515"/>
      <c r="D314" s="514"/>
      <c r="E314" s="505"/>
      <c r="F314" s="505"/>
      <c r="G314" s="505"/>
      <c r="H314" s="505"/>
      <c r="I314" s="505"/>
      <c r="J314" s="505"/>
      <c r="K314" s="505"/>
      <c r="L314" s="505"/>
      <c r="M314" s="505"/>
      <c r="N314" s="505"/>
      <c r="O314" s="505"/>
      <c r="P314" s="505"/>
      <c r="Q314" s="505"/>
      <c r="R314" s="505"/>
      <c r="S314" s="505"/>
      <c r="T314" s="505"/>
      <c r="U314" s="505"/>
      <c r="V314" s="505"/>
      <c r="W314" s="505"/>
      <c r="X314" s="505"/>
      <c r="Y314" s="505"/>
      <c r="Z314" s="505"/>
      <c r="AA314" s="505"/>
      <c r="AB314" s="505"/>
      <c r="AC314" s="505"/>
      <c r="AD314" s="269">
        <f t="shared" si="10"/>
        <v>0</v>
      </c>
      <c r="AE314" s="370">
        <f>IF(AD314&gt;(100000/52*'1. General Input'!$D$10),100000/52*'1. General Input'!$D$10,AD314)</f>
        <v>0</v>
      </c>
    </row>
    <row r="315" spans="1:31" ht="15.75" thickBot="1" x14ac:dyDescent="0.3">
      <c r="A315" s="265">
        <f t="shared" si="11"/>
        <v>295</v>
      </c>
      <c r="B315" s="501"/>
      <c r="C315" s="515"/>
      <c r="D315" s="514"/>
      <c r="E315" s="505"/>
      <c r="F315" s="505"/>
      <c r="G315" s="505"/>
      <c r="H315" s="505"/>
      <c r="I315" s="505"/>
      <c r="J315" s="505"/>
      <c r="K315" s="505"/>
      <c r="L315" s="505"/>
      <c r="M315" s="505"/>
      <c r="N315" s="505"/>
      <c r="O315" s="505"/>
      <c r="P315" s="505"/>
      <c r="Q315" s="505"/>
      <c r="R315" s="505"/>
      <c r="S315" s="505"/>
      <c r="T315" s="505"/>
      <c r="U315" s="505"/>
      <c r="V315" s="505"/>
      <c r="W315" s="505"/>
      <c r="X315" s="505"/>
      <c r="Y315" s="505"/>
      <c r="Z315" s="505"/>
      <c r="AA315" s="505"/>
      <c r="AB315" s="505"/>
      <c r="AC315" s="505"/>
      <c r="AD315" s="269">
        <f t="shared" si="10"/>
        <v>0</v>
      </c>
      <c r="AE315" s="370">
        <f>IF(AD315&gt;(100000/52*'1. General Input'!$D$10),100000/52*'1. General Input'!$D$10,AD315)</f>
        <v>0</v>
      </c>
    </row>
    <row r="316" spans="1:31" ht="15.75" thickBot="1" x14ac:dyDescent="0.3">
      <c r="A316" s="265">
        <f t="shared" si="11"/>
        <v>296</v>
      </c>
      <c r="B316" s="501"/>
      <c r="C316" s="515"/>
      <c r="D316" s="514"/>
      <c r="E316" s="505"/>
      <c r="F316" s="505"/>
      <c r="G316" s="505"/>
      <c r="H316" s="505"/>
      <c r="I316" s="505"/>
      <c r="J316" s="505"/>
      <c r="K316" s="505"/>
      <c r="L316" s="505"/>
      <c r="M316" s="505"/>
      <c r="N316" s="505"/>
      <c r="O316" s="505"/>
      <c r="P316" s="505"/>
      <c r="Q316" s="505"/>
      <c r="R316" s="505"/>
      <c r="S316" s="505"/>
      <c r="T316" s="505"/>
      <c r="U316" s="505"/>
      <c r="V316" s="505"/>
      <c r="W316" s="505"/>
      <c r="X316" s="505"/>
      <c r="Y316" s="505"/>
      <c r="Z316" s="505"/>
      <c r="AA316" s="505"/>
      <c r="AB316" s="505"/>
      <c r="AC316" s="505"/>
      <c r="AD316" s="269">
        <f t="shared" si="10"/>
        <v>0</v>
      </c>
      <c r="AE316" s="370">
        <f>IF(AD316&gt;(100000/52*'1. General Input'!$D$10),100000/52*'1. General Input'!$D$10,AD316)</f>
        <v>0</v>
      </c>
    </row>
    <row r="317" spans="1:31" ht="15.75" thickBot="1" x14ac:dyDescent="0.3">
      <c r="A317" s="265">
        <f t="shared" si="11"/>
        <v>297</v>
      </c>
      <c r="B317" s="501"/>
      <c r="C317" s="515"/>
      <c r="D317" s="514"/>
      <c r="E317" s="505"/>
      <c r="F317" s="505"/>
      <c r="G317" s="505"/>
      <c r="H317" s="505"/>
      <c r="I317" s="505"/>
      <c r="J317" s="505"/>
      <c r="K317" s="505"/>
      <c r="L317" s="505"/>
      <c r="M317" s="505"/>
      <c r="N317" s="505"/>
      <c r="O317" s="505"/>
      <c r="P317" s="505"/>
      <c r="Q317" s="505"/>
      <c r="R317" s="505"/>
      <c r="S317" s="505"/>
      <c r="T317" s="505"/>
      <c r="U317" s="505"/>
      <c r="V317" s="505"/>
      <c r="W317" s="505"/>
      <c r="X317" s="505"/>
      <c r="Y317" s="505"/>
      <c r="Z317" s="505"/>
      <c r="AA317" s="505"/>
      <c r="AB317" s="505"/>
      <c r="AC317" s="505"/>
      <c r="AD317" s="269">
        <f t="shared" si="10"/>
        <v>0</v>
      </c>
      <c r="AE317" s="370">
        <f>IF(AD317&gt;(100000/52*'1. General Input'!$D$10),100000/52*'1. General Input'!$D$10,AD317)</f>
        <v>0</v>
      </c>
    </row>
    <row r="318" spans="1:31" ht="15.75" thickBot="1" x14ac:dyDescent="0.3">
      <c r="A318" s="265">
        <f t="shared" si="11"/>
        <v>298</v>
      </c>
      <c r="B318" s="501"/>
      <c r="C318" s="515"/>
      <c r="D318" s="514"/>
      <c r="E318" s="505"/>
      <c r="F318" s="505"/>
      <c r="G318" s="505"/>
      <c r="H318" s="505"/>
      <c r="I318" s="505"/>
      <c r="J318" s="505"/>
      <c r="K318" s="505"/>
      <c r="L318" s="505"/>
      <c r="M318" s="505"/>
      <c r="N318" s="505"/>
      <c r="O318" s="505"/>
      <c r="P318" s="505"/>
      <c r="Q318" s="505"/>
      <c r="R318" s="505"/>
      <c r="S318" s="505"/>
      <c r="T318" s="505"/>
      <c r="U318" s="505"/>
      <c r="V318" s="505"/>
      <c r="W318" s="505"/>
      <c r="X318" s="505"/>
      <c r="Y318" s="505"/>
      <c r="Z318" s="505"/>
      <c r="AA318" s="505"/>
      <c r="AB318" s="505"/>
      <c r="AC318" s="505"/>
      <c r="AD318" s="269">
        <f t="shared" si="10"/>
        <v>0</v>
      </c>
      <c r="AE318" s="370">
        <f>IF(AD318&gt;(100000/52*'1. General Input'!$D$10),100000/52*'1. General Input'!$D$10,AD318)</f>
        <v>0</v>
      </c>
    </row>
    <row r="319" spans="1:31" ht="15.75" thickBot="1" x14ac:dyDescent="0.3">
      <c r="A319" s="265">
        <f t="shared" si="11"/>
        <v>299</v>
      </c>
      <c r="B319" s="501"/>
      <c r="C319" s="515"/>
      <c r="D319" s="514"/>
      <c r="E319" s="505"/>
      <c r="F319" s="505"/>
      <c r="G319" s="505"/>
      <c r="H319" s="505"/>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269">
        <f t="shared" si="10"/>
        <v>0</v>
      </c>
      <c r="AE319" s="370">
        <f>IF(AD319&gt;(100000/52*'1. General Input'!$D$10),100000/52*'1. General Input'!$D$10,AD319)</f>
        <v>0</v>
      </c>
    </row>
    <row r="320" spans="1:31" ht="15.75" thickBot="1" x14ac:dyDescent="0.3">
      <c r="A320" s="265">
        <f t="shared" si="11"/>
        <v>300</v>
      </c>
      <c r="B320" s="501"/>
      <c r="C320" s="515"/>
      <c r="D320" s="514"/>
      <c r="E320" s="505"/>
      <c r="F320" s="505"/>
      <c r="G320" s="505"/>
      <c r="H320" s="505"/>
      <c r="I320" s="505"/>
      <c r="J320" s="505"/>
      <c r="K320" s="505"/>
      <c r="L320" s="505"/>
      <c r="M320" s="505"/>
      <c r="N320" s="505"/>
      <c r="O320" s="505"/>
      <c r="P320" s="505"/>
      <c r="Q320" s="505"/>
      <c r="R320" s="505"/>
      <c r="S320" s="505"/>
      <c r="T320" s="505"/>
      <c r="U320" s="505"/>
      <c r="V320" s="505"/>
      <c r="W320" s="505"/>
      <c r="X320" s="505"/>
      <c r="Y320" s="505"/>
      <c r="Z320" s="505"/>
      <c r="AA320" s="505"/>
      <c r="AB320" s="505"/>
      <c r="AC320" s="505"/>
      <c r="AD320" s="269">
        <f t="shared" si="10"/>
        <v>0</v>
      </c>
      <c r="AE320" s="370">
        <f>IF(AD320&gt;(100000/52*'1. General Input'!$D$10),100000/52*'1. General Input'!$D$10,AD320)</f>
        <v>0</v>
      </c>
    </row>
    <row r="321" spans="1:31" ht="15.75" thickBot="1" x14ac:dyDescent="0.3">
      <c r="A321" s="265">
        <f t="shared" si="11"/>
        <v>301</v>
      </c>
      <c r="B321" s="501"/>
      <c r="C321" s="515"/>
      <c r="D321" s="514"/>
      <c r="E321" s="505"/>
      <c r="F321" s="505"/>
      <c r="G321" s="505"/>
      <c r="H321" s="505"/>
      <c r="I321" s="505"/>
      <c r="J321" s="505"/>
      <c r="K321" s="505"/>
      <c r="L321" s="505"/>
      <c r="M321" s="505"/>
      <c r="N321" s="505"/>
      <c r="O321" s="505"/>
      <c r="P321" s="505"/>
      <c r="Q321" s="505"/>
      <c r="R321" s="505"/>
      <c r="S321" s="505"/>
      <c r="T321" s="505"/>
      <c r="U321" s="505"/>
      <c r="V321" s="505"/>
      <c r="W321" s="505"/>
      <c r="X321" s="505"/>
      <c r="Y321" s="505"/>
      <c r="Z321" s="505"/>
      <c r="AA321" s="505"/>
      <c r="AB321" s="505"/>
      <c r="AC321" s="505"/>
      <c r="AD321" s="269">
        <f t="shared" si="10"/>
        <v>0</v>
      </c>
      <c r="AE321" s="370">
        <f>IF(AD321&gt;(100000/52*'1. General Input'!$D$10),100000/52*'1. General Input'!$D$10,AD321)</f>
        <v>0</v>
      </c>
    </row>
    <row r="322" spans="1:31" ht="15.75" thickBot="1" x14ac:dyDescent="0.3">
      <c r="A322" s="265">
        <f t="shared" si="11"/>
        <v>302</v>
      </c>
      <c r="B322" s="501"/>
      <c r="C322" s="515"/>
      <c r="D322" s="514"/>
      <c r="E322" s="505"/>
      <c r="F322" s="505"/>
      <c r="G322" s="505"/>
      <c r="H322" s="505"/>
      <c r="I322" s="505"/>
      <c r="J322" s="505"/>
      <c r="K322" s="505"/>
      <c r="L322" s="505"/>
      <c r="M322" s="505"/>
      <c r="N322" s="505"/>
      <c r="O322" s="505"/>
      <c r="P322" s="505"/>
      <c r="Q322" s="505"/>
      <c r="R322" s="505"/>
      <c r="S322" s="505"/>
      <c r="T322" s="505"/>
      <c r="U322" s="505"/>
      <c r="V322" s="505"/>
      <c r="W322" s="505"/>
      <c r="X322" s="505"/>
      <c r="Y322" s="505"/>
      <c r="Z322" s="505"/>
      <c r="AA322" s="505"/>
      <c r="AB322" s="505"/>
      <c r="AC322" s="505"/>
      <c r="AD322" s="269">
        <f t="shared" si="10"/>
        <v>0</v>
      </c>
      <c r="AE322" s="370">
        <f>IF(AD322&gt;(100000/52*'1. General Input'!$D$10),100000/52*'1. General Input'!$D$10,AD322)</f>
        <v>0</v>
      </c>
    </row>
    <row r="323" spans="1:31" ht="15.75" thickBot="1" x14ac:dyDescent="0.3">
      <c r="A323" s="265">
        <f t="shared" si="11"/>
        <v>303</v>
      </c>
      <c r="B323" s="501"/>
      <c r="C323" s="515"/>
      <c r="D323" s="514"/>
      <c r="E323" s="505"/>
      <c r="F323" s="505"/>
      <c r="G323" s="505"/>
      <c r="H323" s="505"/>
      <c r="I323" s="505"/>
      <c r="J323" s="505"/>
      <c r="K323" s="505"/>
      <c r="L323" s="505"/>
      <c r="M323" s="505"/>
      <c r="N323" s="505"/>
      <c r="O323" s="505"/>
      <c r="P323" s="505"/>
      <c r="Q323" s="505"/>
      <c r="R323" s="505"/>
      <c r="S323" s="505"/>
      <c r="T323" s="505"/>
      <c r="U323" s="505"/>
      <c r="V323" s="505"/>
      <c r="W323" s="505"/>
      <c r="X323" s="505"/>
      <c r="Y323" s="505"/>
      <c r="Z323" s="505"/>
      <c r="AA323" s="505"/>
      <c r="AB323" s="505"/>
      <c r="AC323" s="505"/>
      <c r="AD323" s="269">
        <f t="shared" si="10"/>
        <v>0</v>
      </c>
      <c r="AE323" s="370">
        <f>IF(AD323&gt;(100000/52*'1. General Input'!$D$10),100000/52*'1. General Input'!$D$10,AD323)</f>
        <v>0</v>
      </c>
    </row>
    <row r="324" spans="1:31" ht="15.75" thickBot="1" x14ac:dyDescent="0.3">
      <c r="A324" s="265">
        <f t="shared" si="11"/>
        <v>304</v>
      </c>
      <c r="B324" s="501"/>
      <c r="C324" s="515"/>
      <c r="D324" s="514"/>
      <c r="E324" s="505"/>
      <c r="F324" s="505"/>
      <c r="G324" s="505"/>
      <c r="H324" s="505"/>
      <c r="I324" s="505"/>
      <c r="J324" s="505"/>
      <c r="K324" s="505"/>
      <c r="L324" s="505"/>
      <c r="M324" s="505"/>
      <c r="N324" s="505"/>
      <c r="O324" s="505"/>
      <c r="P324" s="505"/>
      <c r="Q324" s="505"/>
      <c r="R324" s="505"/>
      <c r="S324" s="505"/>
      <c r="T324" s="505"/>
      <c r="U324" s="505"/>
      <c r="V324" s="505"/>
      <c r="W324" s="505"/>
      <c r="X324" s="505"/>
      <c r="Y324" s="505"/>
      <c r="Z324" s="505"/>
      <c r="AA324" s="505"/>
      <c r="AB324" s="505"/>
      <c r="AC324" s="505"/>
      <c r="AD324" s="269">
        <f t="shared" si="10"/>
        <v>0</v>
      </c>
      <c r="AE324" s="370">
        <f>IF(AD324&gt;(100000/52*'1. General Input'!$D$10),100000/52*'1. General Input'!$D$10,AD324)</f>
        <v>0</v>
      </c>
    </row>
    <row r="325" spans="1:31" ht="15.75" thickBot="1" x14ac:dyDescent="0.3">
      <c r="A325" s="265">
        <f t="shared" si="11"/>
        <v>305</v>
      </c>
      <c r="B325" s="501"/>
      <c r="C325" s="515"/>
      <c r="D325" s="514"/>
      <c r="E325" s="505"/>
      <c r="F325" s="505"/>
      <c r="G325" s="505"/>
      <c r="H325" s="505"/>
      <c r="I325" s="505"/>
      <c r="J325" s="505"/>
      <c r="K325" s="505"/>
      <c r="L325" s="505"/>
      <c r="M325" s="505"/>
      <c r="N325" s="505"/>
      <c r="O325" s="505"/>
      <c r="P325" s="505"/>
      <c r="Q325" s="505"/>
      <c r="R325" s="505"/>
      <c r="S325" s="505"/>
      <c r="T325" s="505"/>
      <c r="U325" s="505"/>
      <c r="V325" s="505"/>
      <c r="W325" s="505"/>
      <c r="X325" s="505"/>
      <c r="Y325" s="505"/>
      <c r="Z325" s="505"/>
      <c r="AA325" s="505"/>
      <c r="AB325" s="505"/>
      <c r="AC325" s="505"/>
      <c r="AD325" s="269">
        <f t="shared" si="10"/>
        <v>0</v>
      </c>
      <c r="AE325" s="370">
        <f>IF(AD325&gt;(100000/52*'1. General Input'!$D$10),100000/52*'1. General Input'!$D$10,AD325)</f>
        <v>0</v>
      </c>
    </row>
    <row r="326" spans="1:31" ht="15.75" thickBot="1" x14ac:dyDescent="0.3">
      <c r="A326" s="265">
        <f t="shared" si="11"/>
        <v>306</v>
      </c>
      <c r="B326" s="501"/>
      <c r="C326" s="515"/>
      <c r="D326" s="514"/>
      <c r="E326" s="505"/>
      <c r="F326" s="505"/>
      <c r="G326" s="505"/>
      <c r="H326" s="505"/>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269">
        <f t="shared" si="10"/>
        <v>0</v>
      </c>
      <c r="AE326" s="370">
        <f>IF(AD326&gt;(100000/52*'1. General Input'!$D$10),100000/52*'1. General Input'!$D$10,AD326)</f>
        <v>0</v>
      </c>
    </row>
    <row r="327" spans="1:31" ht="15.75" thickBot="1" x14ac:dyDescent="0.3">
      <c r="A327" s="265">
        <f t="shared" si="11"/>
        <v>307</v>
      </c>
      <c r="B327" s="501"/>
      <c r="C327" s="515"/>
      <c r="D327" s="514"/>
      <c r="E327" s="505"/>
      <c r="F327" s="505"/>
      <c r="G327" s="505"/>
      <c r="H327" s="505"/>
      <c r="I327" s="505"/>
      <c r="J327" s="505"/>
      <c r="K327" s="505"/>
      <c r="L327" s="505"/>
      <c r="M327" s="505"/>
      <c r="N327" s="505"/>
      <c r="O327" s="505"/>
      <c r="P327" s="505"/>
      <c r="Q327" s="505"/>
      <c r="R327" s="505"/>
      <c r="S327" s="505"/>
      <c r="T327" s="505"/>
      <c r="U327" s="505"/>
      <c r="V327" s="505"/>
      <c r="W327" s="505"/>
      <c r="X327" s="505"/>
      <c r="Y327" s="505"/>
      <c r="Z327" s="505"/>
      <c r="AA327" s="505"/>
      <c r="AB327" s="505"/>
      <c r="AC327" s="505"/>
      <c r="AD327" s="269">
        <f t="shared" si="10"/>
        <v>0</v>
      </c>
      <c r="AE327" s="370">
        <f>IF(AD327&gt;(100000/52*'1. General Input'!$D$10),100000/52*'1. General Input'!$D$10,AD327)</f>
        <v>0</v>
      </c>
    </row>
    <row r="328" spans="1:31" ht="15.75" thickBot="1" x14ac:dyDescent="0.3">
      <c r="A328" s="265">
        <f t="shared" si="11"/>
        <v>308</v>
      </c>
      <c r="B328" s="501"/>
      <c r="C328" s="515"/>
      <c r="D328" s="514"/>
      <c r="E328" s="505"/>
      <c r="F328" s="505"/>
      <c r="G328" s="505"/>
      <c r="H328" s="505"/>
      <c r="I328" s="505"/>
      <c r="J328" s="505"/>
      <c r="K328" s="505"/>
      <c r="L328" s="505"/>
      <c r="M328" s="505"/>
      <c r="N328" s="505"/>
      <c r="O328" s="505"/>
      <c r="P328" s="505"/>
      <c r="Q328" s="505"/>
      <c r="R328" s="505"/>
      <c r="S328" s="505"/>
      <c r="T328" s="505"/>
      <c r="U328" s="505"/>
      <c r="V328" s="505"/>
      <c r="W328" s="505"/>
      <c r="X328" s="505"/>
      <c r="Y328" s="505"/>
      <c r="Z328" s="505"/>
      <c r="AA328" s="505"/>
      <c r="AB328" s="505"/>
      <c r="AC328" s="505"/>
      <c r="AD328" s="269">
        <f t="shared" si="10"/>
        <v>0</v>
      </c>
      <c r="AE328" s="370">
        <f>IF(AD328&gt;(100000/52*'1. General Input'!$D$10),100000/52*'1. General Input'!$D$10,AD328)</f>
        <v>0</v>
      </c>
    </row>
    <row r="329" spans="1:31" ht="15.75" thickBot="1" x14ac:dyDescent="0.3">
      <c r="A329" s="265">
        <f t="shared" si="11"/>
        <v>309</v>
      </c>
      <c r="B329" s="501"/>
      <c r="C329" s="515"/>
      <c r="D329" s="514"/>
      <c r="E329" s="505"/>
      <c r="F329" s="505"/>
      <c r="G329" s="505"/>
      <c r="H329" s="505"/>
      <c r="I329" s="505"/>
      <c r="J329" s="505"/>
      <c r="K329" s="505"/>
      <c r="L329" s="505"/>
      <c r="M329" s="505"/>
      <c r="N329" s="505"/>
      <c r="O329" s="505"/>
      <c r="P329" s="505"/>
      <c r="Q329" s="505"/>
      <c r="R329" s="505"/>
      <c r="S329" s="505"/>
      <c r="T329" s="505"/>
      <c r="U329" s="505"/>
      <c r="V329" s="505"/>
      <c r="W329" s="505"/>
      <c r="X329" s="505"/>
      <c r="Y329" s="505"/>
      <c r="Z329" s="505"/>
      <c r="AA329" s="505"/>
      <c r="AB329" s="505"/>
      <c r="AC329" s="505"/>
      <c r="AD329" s="269">
        <f t="shared" si="10"/>
        <v>0</v>
      </c>
      <c r="AE329" s="370">
        <f>IF(AD329&gt;(100000/52*'1. General Input'!$D$10),100000/52*'1. General Input'!$D$10,AD329)</f>
        <v>0</v>
      </c>
    </row>
    <row r="330" spans="1:31" ht="15.75" thickBot="1" x14ac:dyDescent="0.3">
      <c r="A330" s="265">
        <f t="shared" si="11"/>
        <v>310</v>
      </c>
      <c r="B330" s="501"/>
      <c r="C330" s="515"/>
      <c r="D330" s="514"/>
      <c r="E330" s="505"/>
      <c r="F330" s="505"/>
      <c r="G330" s="505"/>
      <c r="H330" s="505"/>
      <c r="I330" s="505"/>
      <c r="J330" s="505"/>
      <c r="K330" s="505"/>
      <c r="L330" s="505"/>
      <c r="M330" s="505"/>
      <c r="N330" s="505"/>
      <c r="O330" s="505"/>
      <c r="P330" s="505"/>
      <c r="Q330" s="505"/>
      <c r="R330" s="505"/>
      <c r="S330" s="505"/>
      <c r="T330" s="505"/>
      <c r="U330" s="505"/>
      <c r="V330" s="505"/>
      <c r="W330" s="505"/>
      <c r="X330" s="505"/>
      <c r="Y330" s="505"/>
      <c r="Z330" s="505"/>
      <c r="AA330" s="505"/>
      <c r="AB330" s="505"/>
      <c r="AC330" s="505"/>
      <c r="AD330" s="269">
        <f t="shared" si="10"/>
        <v>0</v>
      </c>
      <c r="AE330" s="370">
        <f>IF(AD330&gt;(100000/52*'1. General Input'!$D$10),100000/52*'1. General Input'!$D$10,AD330)</f>
        <v>0</v>
      </c>
    </row>
    <row r="331" spans="1:31" ht="15.75" thickBot="1" x14ac:dyDescent="0.3">
      <c r="A331" s="265">
        <f t="shared" si="11"/>
        <v>311</v>
      </c>
      <c r="B331" s="501"/>
      <c r="C331" s="515"/>
      <c r="D331" s="514"/>
      <c r="E331" s="505"/>
      <c r="F331" s="505"/>
      <c r="G331" s="505"/>
      <c r="H331" s="505"/>
      <c r="I331" s="505"/>
      <c r="J331" s="505"/>
      <c r="K331" s="505"/>
      <c r="L331" s="505"/>
      <c r="M331" s="505"/>
      <c r="N331" s="505"/>
      <c r="O331" s="505"/>
      <c r="P331" s="505"/>
      <c r="Q331" s="505"/>
      <c r="R331" s="505"/>
      <c r="S331" s="505"/>
      <c r="T331" s="505"/>
      <c r="U331" s="505"/>
      <c r="V331" s="505"/>
      <c r="W331" s="505"/>
      <c r="X331" s="505"/>
      <c r="Y331" s="505"/>
      <c r="Z331" s="505"/>
      <c r="AA331" s="505"/>
      <c r="AB331" s="505"/>
      <c r="AC331" s="505"/>
      <c r="AD331" s="269">
        <f t="shared" si="10"/>
        <v>0</v>
      </c>
      <c r="AE331" s="370">
        <f>IF(AD331&gt;(100000/52*'1. General Input'!$D$10),100000/52*'1. General Input'!$D$10,AD331)</f>
        <v>0</v>
      </c>
    </row>
    <row r="332" spans="1:31" ht="15.75" thickBot="1" x14ac:dyDescent="0.3">
      <c r="A332" s="265">
        <f t="shared" si="11"/>
        <v>312</v>
      </c>
      <c r="B332" s="501"/>
      <c r="C332" s="515"/>
      <c r="D332" s="514"/>
      <c r="E332" s="505"/>
      <c r="F332" s="505"/>
      <c r="G332" s="505"/>
      <c r="H332" s="505"/>
      <c r="I332" s="505"/>
      <c r="J332" s="505"/>
      <c r="K332" s="505"/>
      <c r="L332" s="505"/>
      <c r="M332" s="505"/>
      <c r="N332" s="505"/>
      <c r="O332" s="505"/>
      <c r="P332" s="505"/>
      <c r="Q332" s="505"/>
      <c r="R332" s="505"/>
      <c r="S332" s="505"/>
      <c r="T332" s="505"/>
      <c r="U332" s="505"/>
      <c r="V332" s="505"/>
      <c r="W332" s="505"/>
      <c r="X332" s="505"/>
      <c r="Y332" s="505"/>
      <c r="Z332" s="505"/>
      <c r="AA332" s="505"/>
      <c r="AB332" s="505"/>
      <c r="AC332" s="505"/>
      <c r="AD332" s="269">
        <f t="shared" si="10"/>
        <v>0</v>
      </c>
      <c r="AE332" s="370">
        <f>IF(AD332&gt;(100000/52*'1. General Input'!$D$10),100000/52*'1. General Input'!$D$10,AD332)</f>
        <v>0</v>
      </c>
    </row>
    <row r="333" spans="1:31" ht="15.75" thickBot="1" x14ac:dyDescent="0.3">
      <c r="A333" s="265">
        <f t="shared" si="11"/>
        <v>313</v>
      </c>
      <c r="B333" s="501"/>
      <c r="C333" s="515"/>
      <c r="D333" s="514"/>
      <c r="E333" s="505"/>
      <c r="F333" s="505"/>
      <c r="G333" s="505"/>
      <c r="H333" s="505"/>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269">
        <f t="shared" si="10"/>
        <v>0</v>
      </c>
      <c r="AE333" s="370">
        <f>IF(AD333&gt;(100000/52*'1. General Input'!$D$10),100000/52*'1. General Input'!$D$10,AD333)</f>
        <v>0</v>
      </c>
    </row>
    <row r="334" spans="1:31" ht="15.75" thickBot="1" x14ac:dyDescent="0.3">
      <c r="A334" s="265">
        <f t="shared" si="11"/>
        <v>314</v>
      </c>
      <c r="B334" s="501"/>
      <c r="C334" s="515"/>
      <c r="D334" s="514"/>
      <c r="E334" s="505"/>
      <c r="F334" s="505"/>
      <c r="G334" s="505"/>
      <c r="H334" s="505"/>
      <c r="I334" s="505"/>
      <c r="J334" s="505"/>
      <c r="K334" s="505"/>
      <c r="L334" s="505"/>
      <c r="M334" s="505"/>
      <c r="N334" s="505"/>
      <c r="O334" s="505"/>
      <c r="P334" s="505"/>
      <c r="Q334" s="505"/>
      <c r="R334" s="505"/>
      <c r="S334" s="505"/>
      <c r="T334" s="505"/>
      <c r="U334" s="505"/>
      <c r="V334" s="505"/>
      <c r="W334" s="505"/>
      <c r="X334" s="505"/>
      <c r="Y334" s="505"/>
      <c r="Z334" s="505"/>
      <c r="AA334" s="505"/>
      <c r="AB334" s="505"/>
      <c r="AC334" s="505"/>
      <c r="AD334" s="269">
        <f t="shared" si="10"/>
        <v>0</v>
      </c>
      <c r="AE334" s="370">
        <f>IF(AD334&gt;(100000/52*'1. General Input'!$D$10),100000/52*'1. General Input'!$D$10,AD334)</f>
        <v>0</v>
      </c>
    </row>
    <row r="335" spans="1:31" ht="15.75" thickBot="1" x14ac:dyDescent="0.3">
      <c r="A335" s="265">
        <f t="shared" si="11"/>
        <v>315</v>
      </c>
      <c r="B335" s="501"/>
      <c r="C335" s="515"/>
      <c r="D335" s="514"/>
      <c r="E335" s="505"/>
      <c r="F335" s="505"/>
      <c r="G335" s="505"/>
      <c r="H335" s="505"/>
      <c r="I335" s="505"/>
      <c r="J335" s="505"/>
      <c r="K335" s="505"/>
      <c r="L335" s="505"/>
      <c r="M335" s="505"/>
      <c r="N335" s="505"/>
      <c r="O335" s="505"/>
      <c r="P335" s="505"/>
      <c r="Q335" s="505"/>
      <c r="R335" s="505"/>
      <c r="S335" s="505"/>
      <c r="T335" s="505"/>
      <c r="U335" s="505"/>
      <c r="V335" s="505"/>
      <c r="W335" s="505"/>
      <c r="X335" s="505"/>
      <c r="Y335" s="505"/>
      <c r="Z335" s="505"/>
      <c r="AA335" s="505"/>
      <c r="AB335" s="505"/>
      <c r="AC335" s="505"/>
      <c r="AD335" s="269">
        <f t="shared" si="10"/>
        <v>0</v>
      </c>
      <c r="AE335" s="370">
        <f>IF(AD335&gt;(100000/52*'1. General Input'!$D$10),100000/52*'1. General Input'!$D$10,AD335)</f>
        <v>0</v>
      </c>
    </row>
    <row r="336" spans="1:31" ht="15.75" thickBot="1" x14ac:dyDescent="0.3">
      <c r="A336" s="265">
        <f t="shared" si="11"/>
        <v>316</v>
      </c>
      <c r="B336" s="501"/>
      <c r="C336" s="515"/>
      <c r="D336" s="514"/>
      <c r="E336" s="505"/>
      <c r="F336" s="505"/>
      <c r="G336" s="505"/>
      <c r="H336" s="505"/>
      <c r="I336" s="505"/>
      <c r="J336" s="505"/>
      <c r="K336" s="505"/>
      <c r="L336" s="505"/>
      <c r="M336" s="505"/>
      <c r="N336" s="505"/>
      <c r="O336" s="505"/>
      <c r="P336" s="505"/>
      <c r="Q336" s="505"/>
      <c r="R336" s="505"/>
      <c r="S336" s="505"/>
      <c r="T336" s="505"/>
      <c r="U336" s="505"/>
      <c r="V336" s="505"/>
      <c r="W336" s="505"/>
      <c r="X336" s="505"/>
      <c r="Y336" s="505"/>
      <c r="Z336" s="505"/>
      <c r="AA336" s="505"/>
      <c r="AB336" s="505"/>
      <c r="AC336" s="505"/>
      <c r="AD336" s="269">
        <f t="shared" si="10"/>
        <v>0</v>
      </c>
      <c r="AE336" s="370">
        <f>IF(AD336&gt;(100000/52*'1. General Input'!$D$10),100000/52*'1. General Input'!$D$10,AD336)</f>
        <v>0</v>
      </c>
    </row>
    <row r="337" spans="1:31" ht="15.75" thickBot="1" x14ac:dyDescent="0.3">
      <c r="A337" s="265">
        <f t="shared" si="11"/>
        <v>317</v>
      </c>
      <c r="B337" s="501"/>
      <c r="C337" s="515"/>
      <c r="D337" s="514"/>
      <c r="E337" s="505"/>
      <c r="F337" s="505"/>
      <c r="G337" s="505"/>
      <c r="H337" s="505"/>
      <c r="I337" s="505"/>
      <c r="J337" s="505"/>
      <c r="K337" s="505"/>
      <c r="L337" s="505"/>
      <c r="M337" s="505"/>
      <c r="N337" s="505"/>
      <c r="O337" s="505"/>
      <c r="P337" s="505"/>
      <c r="Q337" s="505"/>
      <c r="R337" s="505"/>
      <c r="S337" s="505"/>
      <c r="T337" s="505"/>
      <c r="U337" s="505"/>
      <c r="V337" s="505"/>
      <c r="W337" s="505"/>
      <c r="X337" s="505"/>
      <c r="Y337" s="505"/>
      <c r="Z337" s="505"/>
      <c r="AA337" s="505"/>
      <c r="AB337" s="505"/>
      <c r="AC337" s="505"/>
      <c r="AD337" s="269">
        <f t="shared" si="10"/>
        <v>0</v>
      </c>
      <c r="AE337" s="370">
        <f>IF(AD337&gt;(100000/52*'1. General Input'!$D$10),100000/52*'1. General Input'!$D$10,AD337)</f>
        <v>0</v>
      </c>
    </row>
    <row r="338" spans="1:31" ht="15.75" thickBot="1" x14ac:dyDescent="0.3">
      <c r="A338" s="265">
        <f t="shared" si="11"/>
        <v>318</v>
      </c>
      <c r="B338" s="501"/>
      <c r="C338" s="515"/>
      <c r="D338" s="514"/>
      <c r="E338" s="505"/>
      <c r="F338" s="505"/>
      <c r="G338" s="505"/>
      <c r="H338" s="505"/>
      <c r="I338" s="505"/>
      <c r="J338" s="505"/>
      <c r="K338" s="505"/>
      <c r="L338" s="505"/>
      <c r="M338" s="505"/>
      <c r="N338" s="505"/>
      <c r="O338" s="505"/>
      <c r="P338" s="505"/>
      <c r="Q338" s="505"/>
      <c r="R338" s="505"/>
      <c r="S338" s="505"/>
      <c r="T338" s="505"/>
      <c r="U338" s="505"/>
      <c r="V338" s="505"/>
      <c r="W338" s="505"/>
      <c r="X338" s="505"/>
      <c r="Y338" s="505"/>
      <c r="Z338" s="505"/>
      <c r="AA338" s="505"/>
      <c r="AB338" s="505"/>
      <c r="AC338" s="505"/>
      <c r="AD338" s="269">
        <f t="shared" si="10"/>
        <v>0</v>
      </c>
      <c r="AE338" s="370">
        <f>IF(AD338&gt;(100000/52*'1. General Input'!$D$10),100000/52*'1. General Input'!$D$10,AD338)</f>
        <v>0</v>
      </c>
    </row>
    <row r="339" spans="1:31" ht="15.75" thickBot="1" x14ac:dyDescent="0.3">
      <c r="A339" s="265">
        <f t="shared" si="11"/>
        <v>319</v>
      </c>
      <c r="B339" s="501"/>
      <c r="C339" s="515"/>
      <c r="D339" s="514"/>
      <c r="E339" s="505"/>
      <c r="F339" s="505"/>
      <c r="G339" s="505"/>
      <c r="H339" s="505"/>
      <c r="I339" s="505"/>
      <c r="J339" s="505"/>
      <c r="K339" s="505"/>
      <c r="L339" s="505"/>
      <c r="M339" s="505"/>
      <c r="N339" s="505"/>
      <c r="O339" s="505"/>
      <c r="P339" s="505"/>
      <c r="Q339" s="505"/>
      <c r="R339" s="505"/>
      <c r="S339" s="505"/>
      <c r="T339" s="505"/>
      <c r="U339" s="505"/>
      <c r="V339" s="505"/>
      <c r="W339" s="505"/>
      <c r="X339" s="505"/>
      <c r="Y339" s="505"/>
      <c r="Z339" s="505"/>
      <c r="AA339" s="505"/>
      <c r="AB339" s="505"/>
      <c r="AC339" s="505"/>
      <c r="AD339" s="269">
        <f t="shared" si="10"/>
        <v>0</v>
      </c>
      <c r="AE339" s="370">
        <f>IF(AD339&gt;(100000/52*'1. General Input'!$D$10),100000/52*'1. General Input'!$D$10,AD339)</f>
        <v>0</v>
      </c>
    </row>
    <row r="340" spans="1:31" ht="15.75" thickBot="1" x14ac:dyDescent="0.3">
      <c r="A340" s="265">
        <f t="shared" si="11"/>
        <v>320</v>
      </c>
      <c r="B340" s="501"/>
      <c r="C340" s="515"/>
      <c r="D340" s="514"/>
      <c r="E340" s="505"/>
      <c r="F340" s="505"/>
      <c r="G340" s="505"/>
      <c r="H340" s="505"/>
      <c r="I340" s="505"/>
      <c r="J340" s="505"/>
      <c r="K340" s="505"/>
      <c r="L340" s="505"/>
      <c r="M340" s="505"/>
      <c r="N340" s="505"/>
      <c r="O340" s="505"/>
      <c r="P340" s="505"/>
      <c r="Q340" s="505"/>
      <c r="R340" s="505"/>
      <c r="S340" s="505"/>
      <c r="T340" s="505"/>
      <c r="U340" s="505"/>
      <c r="V340" s="505"/>
      <c r="W340" s="505"/>
      <c r="X340" s="505"/>
      <c r="Y340" s="505"/>
      <c r="Z340" s="505"/>
      <c r="AA340" s="505"/>
      <c r="AB340" s="505"/>
      <c r="AC340" s="505"/>
      <c r="AD340" s="269">
        <f t="shared" si="10"/>
        <v>0</v>
      </c>
      <c r="AE340" s="370">
        <f>IF(AD340&gt;(100000/52*'1. General Input'!$D$10),100000/52*'1. General Input'!$D$10,AD340)</f>
        <v>0</v>
      </c>
    </row>
    <row r="341" spans="1:31" ht="15.75" thickBot="1" x14ac:dyDescent="0.3">
      <c r="A341" s="265">
        <f t="shared" si="11"/>
        <v>321</v>
      </c>
      <c r="B341" s="501"/>
      <c r="C341" s="515"/>
      <c r="D341" s="514"/>
      <c r="E341" s="505"/>
      <c r="F341" s="505"/>
      <c r="G341" s="505"/>
      <c r="H341" s="505"/>
      <c r="I341" s="505"/>
      <c r="J341" s="505"/>
      <c r="K341" s="505"/>
      <c r="L341" s="505"/>
      <c r="M341" s="505"/>
      <c r="N341" s="505"/>
      <c r="O341" s="505"/>
      <c r="P341" s="505"/>
      <c r="Q341" s="505"/>
      <c r="R341" s="505"/>
      <c r="S341" s="505"/>
      <c r="T341" s="505"/>
      <c r="U341" s="505"/>
      <c r="V341" s="505"/>
      <c r="W341" s="505"/>
      <c r="X341" s="505"/>
      <c r="Y341" s="505"/>
      <c r="Z341" s="505"/>
      <c r="AA341" s="505"/>
      <c r="AB341" s="505"/>
      <c r="AC341" s="505"/>
      <c r="AD341" s="269">
        <f t="shared" si="10"/>
        <v>0</v>
      </c>
      <c r="AE341" s="370">
        <f>IF(AD341&gt;(100000/52*'1. General Input'!$D$10),100000/52*'1. General Input'!$D$10,AD341)</f>
        <v>0</v>
      </c>
    </row>
    <row r="342" spans="1:31" ht="15.75" thickBot="1" x14ac:dyDescent="0.3">
      <c r="A342" s="265">
        <f t="shared" si="11"/>
        <v>322</v>
      </c>
      <c r="B342" s="501"/>
      <c r="C342" s="515"/>
      <c r="D342" s="514"/>
      <c r="E342" s="505"/>
      <c r="F342" s="505"/>
      <c r="G342" s="505"/>
      <c r="H342" s="505"/>
      <c r="I342" s="505"/>
      <c r="J342" s="505"/>
      <c r="K342" s="505"/>
      <c r="L342" s="505"/>
      <c r="M342" s="505"/>
      <c r="N342" s="505"/>
      <c r="O342" s="505"/>
      <c r="P342" s="505"/>
      <c r="Q342" s="505"/>
      <c r="R342" s="505"/>
      <c r="S342" s="505"/>
      <c r="T342" s="505"/>
      <c r="U342" s="505"/>
      <c r="V342" s="505"/>
      <c r="W342" s="505"/>
      <c r="X342" s="505"/>
      <c r="Y342" s="505"/>
      <c r="Z342" s="505"/>
      <c r="AA342" s="505"/>
      <c r="AB342" s="505"/>
      <c r="AC342" s="505"/>
      <c r="AD342" s="269">
        <f t="shared" ref="AD342:AD405" si="12">IF(D342=0,SUM(E342:AC342),D342)</f>
        <v>0</v>
      </c>
      <c r="AE342" s="370">
        <f>IF(AD342&gt;(100000/52*'1. General Input'!$D$10),100000/52*'1. General Input'!$D$10,AD342)</f>
        <v>0</v>
      </c>
    </row>
    <row r="343" spans="1:31" ht="15.75" thickBot="1" x14ac:dyDescent="0.3">
      <c r="A343" s="265">
        <f t="shared" ref="A343:A406" si="13">+A342+1</f>
        <v>323</v>
      </c>
      <c r="B343" s="501"/>
      <c r="C343" s="515"/>
      <c r="D343" s="514"/>
      <c r="E343" s="505"/>
      <c r="F343" s="505"/>
      <c r="G343" s="505"/>
      <c r="H343" s="505"/>
      <c r="I343" s="505"/>
      <c r="J343" s="505"/>
      <c r="K343" s="505"/>
      <c r="L343" s="505"/>
      <c r="M343" s="505"/>
      <c r="N343" s="505"/>
      <c r="O343" s="505"/>
      <c r="P343" s="505"/>
      <c r="Q343" s="505"/>
      <c r="R343" s="505"/>
      <c r="S343" s="505"/>
      <c r="T343" s="505"/>
      <c r="U343" s="505"/>
      <c r="V343" s="505"/>
      <c r="W343" s="505"/>
      <c r="X343" s="505"/>
      <c r="Y343" s="505"/>
      <c r="Z343" s="505"/>
      <c r="AA343" s="505"/>
      <c r="AB343" s="505"/>
      <c r="AC343" s="505"/>
      <c r="AD343" s="269">
        <f t="shared" si="12"/>
        <v>0</v>
      </c>
      <c r="AE343" s="370">
        <f>IF(AD343&gt;(100000/52*'1. General Input'!$D$10),100000/52*'1. General Input'!$D$10,AD343)</f>
        <v>0</v>
      </c>
    </row>
    <row r="344" spans="1:31" ht="15.75" thickBot="1" x14ac:dyDescent="0.3">
      <c r="A344" s="265">
        <f t="shared" si="13"/>
        <v>324</v>
      </c>
      <c r="B344" s="501"/>
      <c r="C344" s="515"/>
      <c r="D344" s="514"/>
      <c r="E344" s="505"/>
      <c r="F344" s="505"/>
      <c r="G344" s="505"/>
      <c r="H344" s="505"/>
      <c r="I344" s="505"/>
      <c r="J344" s="505"/>
      <c r="K344" s="505"/>
      <c r="L344" s="505"/>
      <c r="M344" s="505"/>
      <c r="N344" s="505"/>
      <c r="O344" s="505"/>
      <c r="P344" s="505"/>
      <c r="Q344" s="505"/>
      <c r="R344" s="505"/>
      <c r="S344" s="505"/>
      <c r="T344" s="505"/>
      <c r="U344" s="505"/>
      <c r="V344" s="505"/>
      <c r="W344" s="505"/>
      <c r="X344" s="505"/>
      <c r="Y344" s="505"/>
      <c r="Z344" s="505"/>
      <c r="AA344" s="505"/>
      <c r="AB344" s="505"/>
      <c r="AC344" s="505"/>
      <c r="AD344" s="269">
        <f t="shared" si="12"/>
        <v>0</v>
      </c>
      <c r="AE344" s="370">
        <f>IF(AD344&gt;(100000/52*'1. General Input'!$D$10),100000/52*'1. General Input'!$D$10,AD344)</f>
        <v>0</v>
      </c>
    </row>
    <row r="345" spans="1:31" ht="15.75" thickBot="1" x14ac:dyDescent="0.3">
      <c r="A345" s="265">
        <f t="shared" si="13"/>
        <v>325</v>
      </c>
      <c r="B345" s="501"/>
      <c r="C345" s="515"/>
      <c r="D345" s="514"/>
      <c r="E345" s="505"/>
      <c r="F345" s="505"/>
      <c r="G345" s="505"/>
      <c r="H345" s="505"/>
      <c r="I345" s="505"/>
      <c r="J345" s="505"/>
      <c r="K345" s="505"/>
      <c r="L345" s="505"/>
      <c r="M345" s="505"/>
      <c r="N345" s="505"/>
      <c r="O345" s="505"/>
      <c r="P345" s="505"/>
      <c r="Q345" s="505"/>
      <c r="R345" s="505"/>
      <c r="S345" s="505"/>
      <c r="T345" s="505"/>
      <c r="U345" s="505"/>
      <c r="V345" s="505"/>
      <c r="W345" s="505"/>
      <c r="X345" s="505"/>
      <c r="Y345" s="505"/>
      <c r="Z345" s="505"/>
      <c r="AA345" s="505"/>
      <c r="AB345" s="505"/>
      <c r="AC345" s="505"/>
      <c r="AD345" s="269">
        <f t="shared" si="12"/>
        <v>0</v>
      </c>
      <c r="AE345" s="370">
        <f>IF(AD345&gt;(100000/52*'1. General Input'!$D$10),100000/52*'1. General Input'!$D$10,AD345)</f>
        <v>0</v>
      </c>
    </row>
    <row r="346" spans="1:31" ht="15.75" thickBot="1" x14ac:dyDescent="0.3">
      <c r="A346" s="265">
        <f t="shared" si="13"/>
        <v>326</v>
      </c>
      <c r="B346" s="501"/>
      <c r="C346" s="515"/>
      <c r="D346" s="514"/>
      <c r="E346" s="505"/>
      <c r="F346" s="505"/>
      <c r="G346" s="505"/>
      <c r="H346" s="505"/>
      <c r="I346" s="505"/>
      <c r="J346" s="505"/>
      <c r="K346" s="505"/>
      <c r="L346" s="505"/>
      <c r="M346" s="505"/>
      <c r="N346" s="505"/>
      <c r="O346" s="505"/>
      <c r="P346" s="505"/>
      <c r="Q346" s="505"/>
      <c r="R346" s="505"/>
      <c r="S346" s="505"/>
      <c r="T346" s="505"/>
      <c r="U346" s="505"/>
      <c r="V346" s="505"/>
      <c r="W346" s="505"/>
      <c r="X346" s="505"/>
      <c r="Y346" s="505"/>
      <c r="Z346" s="505"/>
      <c r="AA346" s="505"/>
      <c r="AB346" s="505"/>
      <c r="AC346" s="505"/>
      <c r="AD346" s="269">
        <f t="shared" si="12"/>
        <v>0</v>
      </c>
      <c r="AE346" s="370">
        <f>IF(AD346&gt;(100000/52*'1. General Input'!$D$10),100000/52*'1. General Input'!$D$10,AD346)</f>
        <v>0</v>
      </c>
    </row>
    <row r="347" spans="1:31" ht="15.75" thickBot="1" x14ac:dyDescent="0.3">
      <c r="A347" s="265">
        <f t="shared" si="13"/>
        <v>327</v>
      </c>
      <c r="B347" s="501"/>
      <c r="C347" s="515"/>
      <c r="D347" s="514"/>
      <c r="E347" s="505"/>
      <c r="F347" s="505"/>
      <c r="G347" s="505"/>
      <c r="H347" s="505"/>
      <c r="I347" s="505"/>
      <c r="J347" s="505"/>
      <c r="K347" s="505"/>
      <c r="L347" s="505"/>
      <c r="M347" s="505"/>
      <c r="N347" s="505"/>
      <c r="O347" s="505"/>
      <c r="P347" s="505"/>
      <c r="Q347" s="505"/>
      <c r="R347" s="505"/>
      <c r="S347" s="505"/>
      <c r="T347" s="505"/>
      <c r="U347" s="505"/>
      <c r="V347" s="505"/>
      <c r="W347" s="505"/>
      <c r="X347" s="505"/>
      <c r="Y347" s="505"/>
      <c r="Z347" s="505"/>
      <c r="AA347" s="505"/>
      <c r="AB347" s="505"/>
      <c r="AC347" s="505"/>
      <c r="AD347" s="269">
        <f t="shared" si="12"/>
        <v>0</v>
      </c>
      <c r="AE347" s="370">
        <f>IF(AD347&gt;(100000/52*'1. General Input'!$D$10),100000/52*'1. General Input'!$D$10,AD347)</f>
        <v>0</v>
      </c>
    </row>
    <row r="348" spans="1:31" ht="15.75" thickBot="1" x14ac:dyDescent="0.3">
      <c r="A348" s="265">
        <f t="shared" si="13"/>
        <v>328</v>
      </c>
      <c r="B348" s="501"/>
      <c r="C348" s="515"/>
      <c r="D348" s="514"/>
      <c r="E348" s="505"/>
      <c r="F348" s="505"/>
      <c r="G348" s="505"/>
      <c r="H348" s="505"/>
      <c r="I348" s="505"/>
      <c r="J348" s="505"/>
      <c r="K348" s="505"/>
      <c r="L348" s="505"/>
      <c r="M348" s="505"/>
      <c r="N348" s="505"/>
      <c r="O348" s="505"/>
      <c r="P348" s="505"/>
      <c r="Q348" s="505"/>
      <c r="R348" s="505"/>
      <c r="S348" s="505"/>
      <c r="T348" s="505"/>
      <c r="U348" s="505"/>
      <c r="V348" s="505"/>
      <c r="W348" s="505"/>
      <c r="X348" s="505"/>
      <c r="Y348" s="505"/>
      <c r="Z348" s="505"/>
      <c r="AA348" s="505"/>
      <c r="AB348" s="505"/>
      <c r="AC348" s="505"/>
      <c r="AD348" s="269">
        <f t="shared" si="12"/>
        <v>0</v>
      </c>
      <c r="AE348" s="370">
        <f>IF(AD348&gt;(100000/52*'1. General Input'!$D$10),100000/52*'1. General Input'!$D$10,AD348)</f>
        <v>0</v>
      </c>
    </row>
    <row r="349" spans="1:31" ht="15.75" thickBot="1" x14ac:dyDescent="0.3">
      <c r="A349" s="265">
        <f t="shared" si="13"/>
        <v>329</v>
      </c>
      <c r="B349" s="501"/>
      <c r="C349" s="515"/>
      <c r="D349" s="514"/>
      <c r="E349" s="505"/>
      <c r="F349" s="505"/>
      <c r="G349" s="505"/>
      <c r="H349" s="505"/>
      <c r="I349" s="505"/>
      <c r="J349" s="505"/>
      <c r="K349" s="505"/>
      <c r="L349" s="505"/>
      <c r="M349" s="505"/>
      <c r="N349" s="505"/>
      <c r="O349" s="505"/>
      <c r="P349" s="505"/>
      <c r="Q349" s="505"/>
      <c r="R349" s="505"/>
      <c r="S349" s="505"/>
      <c r="T349" s="505"/>
      <c r="U349" s="505"/>
      <c r="V349" s="505"/>
      <c r="W349" s="505"/>
      <c r="X349" s="505"/>
      <c r="Y349" s="505"/>
      <c r="Z349" s="505"/>
      <c r="AA349" s="505"/>
      <c r="AB349" s="505"/>
      <c r="AC349" s="505"/>
      <c r="AD349" s="269">
        <f t="shared" si="12"/>
        <v>0</v>
      </c>
      <c r="AE349" s="370">
        <f>IF(AD349&gt;(100000/52*'1. General Input'!$D$10),100000/52*'1. General Input'!$D$10,AD349)</f>
        <v>0</v>
      </c>
    </row>
    <row r="350" spans="1:31" ht="15.75" thickBot="1" x14ac:dyDescent="0.3">
      <c r="A350" s="265">
        <f t="shared" si="13"/>
        <v>330</v>
      </c>
      <c r="B350" s="501"/>
      <c r="C350" s="515"/>
      <c r="D350" s="514"/>
      <c r="E350" s="505"/>
      <c r="F350" s="505"/>
      <c r="G350" s="505"/>
      <c r="H350" s="505"/>
      <c r="I350" s="505"/>
      <c r="J350" s="505"/>
      <c r="K350" s="505"/>
      <c r="L350" s="505"/>
      <c r="M350" s="505"/>
      <c r="N350" s="505"/>
      <c r="O350" s="505"/>
      <c r="P350" s="505"/>
      <c r="Q350" s="505"/>
      <c r="R350" s="505"/>
      <c r="S350" s="505"/>
      <c r="T350" s="505"/>
      <c r="U350" s="505"/>
      <c r="V350" s="505"/>
      <c r="W350" s="505"/>
      <c r="X350" s="505"/>
      <c r="Y350" s="505"/>
      <c r="Z350" s="505"/>
      <c r="AA350" s="505"/>
      <c r="AB350" s="505"/>
      <c r="AC350" s="505"/>
      <c r="AD350" s="269">
        <f t="shared" si="12"/>
        <v>0</v>
      </c>
      <c r="AE350" s="370">
        <f>IF(AD350&gt;(100000/52*'1. General Input'!$D$10),100000/52*'1. General Input'!$D$10,AD350)</f>
        <v>0</v>
      </c>
    </row>
    <row r="351" spans="1:31" ht="15.75" thickBot="1" x14ac:dyDescent="0.3">
      <c r="A351" s="265">
        <f t="shared" si="13"/>
        <v>331</v>
      </c>
      <c r="B351" s="501"/>
      <c r="C351" s="515"/>
      <c r="D351" s="514"/>
      <c r="E351" s="505"/>
      <c r="F351" s="505"/>
      <c r="G351" s="505"/>
      <c r="H351" s="505"/>
      <c r="I351" s="505"/>
      <c r="J351" s="505"/>
      <c r="K351" s="505"/>
      <c r="L351" s="505"/>
      <c r="M351" s="505"/>
      <c r="N351" s="505"/>
      <c r="O351" s="505"/>
      <c r="P351" s="505"/>
      <c r="Q351" s="505"/>
      <c r="R351" s="505"/>
      <c r="S351" s="505"/>
      <c r="T351" s="505"/>
      <c r="U351" s="505"/>
      <c r="V351" s="505"/>
      <c r="W351" s="505"/>
      <c r="X351" s="505"/>
      <c r="Y351" s="505"/>
      <c r="Z351" s="505"/>
      <c r="AA351" s="505"/>
      <c r="AB351" s="505"/>
      <c r="AC351" s="505"/>
      <c r="AD351" s="269">
        <f t="shared" si="12"/>
        <v>0</v>
      </c>
      <c r="AE351" s="370">
        <f>IF(AD351&gt;(100000/52*'1. General Input'!$D$10),100000/52*'1. General Input'!$D$10,AD351)</f>
        <v>0</v>
      </c>
    </row>
    <row r="352" spans="1:31" ht="15.75" thickBot="1" x14ac:dyDescent="0.3">
      <c r="A352" s="265">
        <f t="shared" si="13"/>
        <v>332</v>
      </c>
      <c r="B352" s="501"/>
      <c r="C352" s="515"/>
      <c r="D352" s="514"/>
      <c r="E352" s="505"/>
      <c r="F352" s="505"/>
      <c r="G352" s="505"/>
      <c r="H352" s="505"/>
      <c r="I352" s="505"/>
      <c r="J352" s="505"/>
      <c r="K352" s="505"/>
      <c r="L352" s="505"/>
      <c r="M352" s="505"/>
      <c r="N352" s="505"/>
      <c r="O352" s="505"/>
      <c r="P352" s="505"/>
      <c r="Q352" s="505"/>
      <c r="R352" s="505"/>
      <c r="S352" s="505"/>
      <c r="T352" s="505"/>
      <c r="U352" s="505"/>
      <c r="V352" s="505"/>
      <c r="W352" s="505"/>
      <c r="X352" s="505"/>
      <c r="Y352" s="505"/>
      <c r="Z352" s="505"/>
      <c r="AA352" s="505"/>
      <c r="AB352" s="505"/>
      <c r="AC352" s="505"/>
      <c r="AD352" s="269">
        <f t="shared" si="12"/>
        <v>0</v>
      </c>
      <c r="AE352" s="370">
        <f>IF(AD352&gt;(100000/52*'1. General Input'!$D$10),100000/52*'1. General Input'!$D$10,AD352)</f>
        <v>0</v>
      </c>
    </row>
    <row r="353" spans="1:31" ht="15.75" thickBot="1" x14ac:dyDescent="0.3">
      <c r="A353" s="265">
        <f t="shared" si="13"/>
        <v>333</v>
      </c>
      <c r="B353" s="501"/>
      <c r="C353" s="515"/>
      <c r="D353" s="514"/>
      <c r="E353" s="505"/>
      <c r="F353" s="505"/>
      <c r="G353" s="505"/>
      <c r="H353" s="505"/>
      <c r="I353" s="505"/>
      <c r="J353" s="505"/>
      <c r="K353" s="505"/>
      <c r="L353" s="505"/>
      <c r="M353" s="505"/>
      <c r="N353" s="505"/>
      <c r="O353" s="505"/>
      <c r="P353" s="505"/>
      <c r="Q353" s="505"/>
      <c r="R353" s="505"/>
      <c r="S353" s="505"/>
      <c r="T353" s="505"/>
      <c r="U353" s="505"/>
      <c r="V353" s="505"/>
      <c r="W353" s="505"/>
      <c r="X353" s="505"/>
      <c r="Y353" s="505"/>
      <c r="Z353" s="505"/>
      <c r="AA353" s="505"/>
      <c r="AB353" s="505"/>
      <c r="AC353" s="505"/>
      <c r="AD353" s="269">
        <f t="shared" si="12"/>
        <v>0</v>
      </c>
      <c r="AE353" s="370">
        <f>IF(AD353&gt;(100000/52*'1. General Input'!$D$10),100000/52*'1. General Input'!$D$10,AD353)</f>
        <v>0</v>
      </c>
    </row>
    <row r="354" spans="1:31" ht="15.75" thickBot="1" x14ac:dyDescent="0.3">
      <c r="A354" s="265">
        <f t="shared" si="13"/>
        <v>334</v>
      </c>
      <c r="B354" s="501"/>
      <c r="C354" s="515"/>
      <c r="D354" s="514"/>
      <c r="E354" s="505"/>
      <c r="F354" s="505"/>
      <c r="G354" s="505"/>
      <c r="H354" s="505"/>
      <c r="I354" s="505"/>
      <c r="J354" s="505"/>
      <c r="K354" s="505"/>
      <c r="L354" s="505"/>
      <c r="M354" s="505"/>
      <c r="N354" s="505"/>
      <c r="O354" s="505"/>
      <c r="P354" s="505"/>
      <c r="Q354" s="505"/>
      <c r="R354" s="505"/>
      <c r="S354" s="505"/>
      <c r="T354" s="505"/>
      <c r="U354" s="505"/>
      <c r="V354" s="505"/>
      <c r="W354" s="505"/>
      <c r="X354" s="505"/>
      <c r="Y354" s="505"/>
      <c r="Z354" s="505"/>
      <c r="AA354" s="505"/>
      <c r="AB354" s="505"/>
      <c r="AC354" s="505"/>
      <c r="AD354" s="269">
        <f t="shared" si="12"/>
        <v>0</v>
      </c>
      <c r="AE354" s="370">
        <f>IF(AD354&gt;(100000/52*'1. General Input'!$D$10),100000/52*'1. General Input'!$D$10,AD354)</f>
        <v>0</v>
      </c>
    </row>
    <row r="355" spans="1:31" ht="15.75" thickBot="1" x14ac:dyDescent="0.3">
      <c r="A355" s="265">
        <f t="shared" si="13"/>
        <v>335</v>
      </c>
      <c r="B355" s="501"/>
      <c r="C355" s="515"/>
      <c r="D355" s="514"/>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05"/>
      <c r="AB355" s="505"/>
      <c r="AC355" s="505"/>
      <c r="AD355" s="269">
        <f t="shared" si="12"/>
        <v>0</v>
      </c>
      <c r="AE355" s="370">
        <f>IF(AD355&gt;(100000/52*'1. General Input'!$D$10),100000/52*'1. General Input'!$D$10,AD355)</f>
        <v>0</v>
      </c>
    </row>
    <row r="356" spans="1:31" ht="15.75" thickBot="1" x14ac:dyDescent="0.3">
      <c r="A356" s="265">
        <f t="shared" si="13"/>
        <v>336</v>
      </c>
      <c r="B356" s="501"/>
      <c r="C356" s="515"/>
      <c r="D356" s="514"/>
      <c r="E356" s="505"/>
      <c r="F356" s="505"/>
      <c r="G356" s="505"/>
      <c r="H356" s="505"/>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269">
        <f t="shared" si="12"/>
        <v>0</v>
      </c>
      <c r="AE356" s="370">
        <f>IF(AD356&gt;(100000/52*'1. General Input'!$D$10),100000/52*'1. General Input'!$D$10,AD356)</f>
        <v>0</v>
      </c>
    </row>
    <row r="357" spans="1:31" ht="15.75" thickBot="1" x14ac:dyDescent="0.3">
      <c r="A357" s="265">
        <f t="shared" si="13"/>
        <v>337</v>
      </c>
      <c r="B357" s="501"/>
      <c r="C357" s="515"/>
      <c r="D357" s="514"/>
      <c r="E357" s="505"/>
      <c r="F357" s="505"/>
      <c r="G357" s="505"/>
      <c r="H357" s="505"/>
      <c r="I357" s="505"/>
      <c r="J357" s="505"/>
      <c r="K357" s="505"/>
      <c r="L357" s="505"/>
      <c r="M357" s="505"/>
      <c r="N357" s="505"/>
      <c r="O357" s="505"/>
      <c r="P357" s="505"/>
      <c r="Q357" s="505"/>
      <c r="R357" s="505"/>
      <c r="S357" s="505"/>
      <c r="T357" s="505"/>
      <c r="U357" s="505"/>
      <c r="V357" s="505"/>
      <c r="W357" s="505"/>
      <c r="X357" s="505"/>
      <c r="Y357" s="505"/>
      <c r="Z357" s="505"/>
      <c r="AA357" s="505"/>
      <c r="AB357" s="505"/>
      <c r="AC357" s="505"/>
      <c r="AD357" s="269">
        <f t="shared" si="12"/>
        <v>0</v>
      </c>
      <c r="AE357" s="370">
        <f>IF(AD357&gt;(100000/52*'1. General Input'!$D$10),100000/52*'1. General Input'!$D$10,AD357)</f>
        <v>0</v>
      </c>
    </row>
    <row r="358" spans="1:31" ht="15.75" thickBot="1" x14ac:dyDescent="0.3">
      <c r="A358" s="265">
        <f t="shared" si="13"/>
        <v>338</v>
      </c>
      <c r="B358" s="501"/>
      <c r="C358" s="515"/>
      <c r="D358" s="514"/>
      <c r="E358" s="505"/>
      <c r="F358" s="505"/>
      <c r="G358" s="505"/>
      <c r="H358" s="505"/>
      <c r="I358" s="505"/>
      <c r="J358" s="505"/>
      <c r="K358" s="505"/>
      <c r="L358" s="505"/>
      <c r="M358" s="505"/>
      <c r="N358" s="505"/>
      <c r="O358" s="505"/>
      <c r="P358" s="505"/>
      <c r="Q358" s="505"/>
      <c r="R358" s="505"/>
      <c r="S358" s="505"/>
      <c r="T358" s="505"/>
      <c r="U358" s="505"/>
      <c r="V358" s="505"/>
      <c r="W358" s="505"/>
      <c r="X358" s="505"/>
      <c r="Y358" s="505"/>
      <c r="Z358" s="505"/>
      <c r="AA358" s="505"/>
      <c r="AB358" s="505"/>
      <c r="AC358" s="505"/>
      <c r="AD358" s="269">
        <f t="shared" si="12"/>
        <v>0</v>
      </c>
      <c r="AE358" s="370">
        <f>IF(AD358&gt;(100000/52*'1. General Input'!$D$10),100000/52*'1. General Input'!$D$10,AD358)</f>
        <v>0</v>
      </c>
    </row>
    <row r="359" spans="1:31" ht="15.75" thickBot="1" x14ac:dyDescent="0.3">
      <c r="A359" s="265">
        <f t="shared" si="13"/>
        <v>339</v>
      </c>
      <c r="B359" s="501"/>
      <c r="C359" s="515"/>
      <c r="D359" s="514"/>
      <c r="E359" s="505"/>
      <c r="F359" s="505"/>
      <c r="G359" s="505"/>
      <c r="H359" s="505"/>
      <c r="I359" s="505"/>
      <c r="J359" s="505"/>
      <c r="K359" s="505"/>
      <c r="L359" s="505"/>
      <c r="M359" s="505"/>
      <c r="N359" s="505"/>
      <c r="O359" s="505"/>
      <c r="P359" s="505"/>
      <c r="Q359" s="505"/>
      <c r="R359" s="505"/>
      <c r="S359" s="505"/>
      <c r="T359" s="505"/>
      <c r="U359" s="505"/>
      <c r="V359" s="505"/>
      <c r="W359" s="505"/>
      <c r="X359" s="505"/>
      <c r="Y359" s="505"/>
      <c r="Z359" s="505"/>
      <c r="AA359" s="505"/>
      <c r="AB359" s="505"/>
      <c r="AC359" s="505"/>
      <c r="AD359" s="269">
        <f t="shared" si="12"/>
        <v>0</v>
      </c>
      <c r="AE359" s="370">
        <f>IF(AD359&gt;(100000/52*'1. General Input'!$D$10),100000/52*'1. General Input'!$D$10,AD359)</f>
        <v>0</v>
      </c>
    </row>
    <row r="360" spans="1:31" ht="15.75" thickBot="1" x14ac:dyDescent="0.3">
      <c r="A360" s="265">
        <f t="shared" si="13"/>
        <v>340</v>
      </c>
      <c r="B360" s="501"/>
      <c r="C360" s="515"/>
      <c r="D360" s="514"/>
      <c r="E360" s="505"/>
      <c r="F360" s="505"/>
      <c r="G360" s="505"/>
      <c r="H360" s="505"/>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269">
        <f t="shared" si="12"/>
        <v>0</v>
      </c>
      <c r="AE360" s="370">
        <f>IF(AD360&gt;(100000/52*'1. General Input'!$D$10),100000/52*'1. General Input'!$D$10,AD360)</f>
        <v>0</v>
      </c>
    </row>
    <row r="361" spans="1:31" ht="15.75" thickBot="1" x14ac:dyDescent="0.3">
      <c r="A361" s="265">
        <f t="shared" si="13"/>
        <v>341</v>
      </c>
      <c r="B361" s="501"/>
      <c r="C361" s="515"/>
      <c r="D361" s="514"/>
      <c r="E361" s="505"/>
      <c r="F361" s="505"/>
      <c r="G361" s="505"/>
      <c r="H361" s="505"/>
      <c r="I361" s="505"/>
      <c r="J361" s="505"/>
      <c r="K361" s="505"/>
      <c r="L361" s="505"/>
      <c r="M361" s="505"/>
      <c r="N361" s="505"/>
      <c r="O361" s="505"/>
      <c r="P361" s="505"/>
      <c r="Q361" s="505"/>
      <c r="R361" s="505"/>
      <c r="S361" s="505"/>
      <c r="T361" s="505"/>
      <c r="U361" s="505"/>
      <c r="V361" s="505"/>
      <c r="W361" s="505"/>
      <c r="X361" s="505"/>
      <c r="Y361" s="505"/>
      <c r="Z361" s="505"/>
      <c r="AA361" s="505"/>
      <c r="AB361" s="505"/>
      <c r="AC361" s="505"/>
      <c r="AD361" s="269">
        <f t="shared" si="12"/>
        <v>0</v>
      </c>
      <c r="AE361" s="370">
        <f>IF(AD361&gt;(100000/52*'1. General Input'!$D$10),100000/52*'1. General Input'!$D$10,AD361)</f>
        <v>0</v>
      </c>
    </row>
    <row r="362" spans="1:31" ht="15.75" thickBot="1" x14ac:dyDescent="0.3">
      <c r="A362" s="265">
        <f t="shared" si="13"/>
        <v>342</v>
      </c>
      <c r="B362" s="501"/>
      <c r="C362" s="515"/>
      <c r="D362" s="514"/>
      <c r="E362" s="505"/>
      <c r="F362" s="505"/>
      <c r="G362" s="505"/>
      <c r="H362" s="505"/>
      <c r="I362" s="505"/>
      <c r="J362" s="505"/>
      <c r="K362" s="505"/>
      <c r="L362" s="505"/>
      <c r="M362" s="505"/>
      <c r="N362" s="505"/>
      <c r="O362" s="505"/>
      <c r="P362" s="505"/>
      <c r="Q362" s="505"/>
      <c r="R362" s="505"/>
      <c r="S362" s="505"/>
      <c r="T362" s="505"/>
      <c r="U362" s="505"/>
      <c r="V362" s="505"/>
      <c r="W362" s="505"/>
      <c r="X362" s="505"/>
      <c r="Y362" s="505"/>
      <c r="Z362" s="505"/>
      <c r="AA362" s="505"/>
      <c r="AB362" s="505"/>
      <c r="AC362" s="505"/>
      <c r="AD362" s="269">
        <f t="shared" si="12"/>
        <v>0</v>
      </c>
      <c r="AE362" s="370">
        <f>IF(AD362&gt;(100000/52*'1. General Input'!$D$10),100000/52*'1. General Input'!$D$10,AD362)</f>
        <v>0</v>
      </c>
    </row>
    <row r="363" spans="1:31" ht="15.75" thickBot="1" x14ac:dyDescent="0.3">
      <c r="A363" s="265">
        <f t="shared" si="13"/>
        <v>343</v>
      </c>
      <c r="B363" s="501"/>
      <c r="C363" s="515"/>
      <c r="D363" s="514"/>
      <c r="E363" s="505"/>
      <c r="F363" s="505"/>
      <c r="G363" s="505"/>
      <c r="H363" s="505"/>
      <c r="I363" s="505"/>
      <c r="J363" s="505"/>
      <c r="K363" s="505"/>
      <c r="L363" s="505"/>
      <c r="M363" s="505"/>
      <c r="N363" s="505"/>
      <c r="O363" s="505"/>
      <c r="P363" s="505"/>
      <c r="Q363" s="505"/>
      <c r="R363" s="505"/>
      <c r="S363" s="505"/>
      <c r="T363" s="505"/>
      <c r="U363" s="505"/>
      <c r="V363" s="505"/>
      <c r="W363" s="505"/>
      <c r="X363" s="505"/>
      <c r="Y363" s="505"/>
      <c r="Z363" s="505"/>
      <c r="AA363" s="505"/>
      <c r="AB363" s="505"/>
      <c r="AC363" s="505"/>
      <c r="AD363" s="269">
        <f t="shared" si="12"/>
        <v>0</v>
      </c>
      <c r="AE363" s="370">
        <f>IF(AD363&gt;(100000/52*'1. General Input'!$D$10),100000/52*'1. General Input'!$D$10,AD363)</f>
        <v>0</v>
      </c>
    </row>
    <row r="364" spans="1:31" ht="15.75" thickBot="1" x14ac:dyDescent="0.3">
      <c r="A364" s="265">
        <f t="shared" si="13"/>
        <v>344</v>
      </c>
      <c r="B364" s="501"/>
      <c r="C364" s="515"/>
      <c r="D364" s="514"/>
      <c r="E364" s="505"/>
      <c r="F364" s="505"/>
      <c r="G364" s="505"/>
      <c r="H364" s="505"/>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269">
        <f t="shared" si="12"/>
        <v>0</v>
      </c>
      <c r="AE364" s="370">
        <f>IF(AD364&gt;(100000/52*'1. General Input'!$D$10),100000/52*'1. General Input'!$D$10,AD364)</f>
        <v>0</v>
      </c>
    </row>
    <row r="365" spans="1:31" ht="15.75" thickBot="1" x14ac:dyDescent="0.3">
      <c r="A365" s="265">
        <f t="shared" si="13"/>
        <v>345</v>
      </c>
      <c r="B365" s="501"/>
      <c r="C365" s="515"/>
      <c r="D365" s="514"/>
      <c r="E365" s="505"/>
      <c r="F365" s="505"/>
      <c r="G365" s="505"/>
      <c r="H365" s="505"/>
      <c r="I365" s="505"/>
      <c r="J365" s="505"/>
      <c r="K365" s="505"/>
      <c r="L365" s="505"/>
      <c r="M365" s="505"/>
      <c r="N365" s="505"/>
      <c r="O365" s="505"/>
      <c r="P365" s="505"/>
      <c r="Q365" s="505"/>
      <c r="R365" s="505"/>
      <c r="S365" s="505"/>
      <c r="T365" s="505"/>
      <c r="U365" s="505"/>
      <c r="V365" s="505"/>
      <c r="W365" s="505"/>
      <c r="X365" s="505"/>
      <c r="Y365" s="505"/>
      <c r="Z365" s="505"/>
      <c r="AA365" s="505"/>
      <c r="AB365" s="505"/>
      <c r="AC365" s="505"/>
      <c r="AD365" s="269">
        <f t="shared" si="12"/>
        <v>0</v>
      </c>
      <c r="AE365" s="370">
        <f>IF(AD365&gt;(100000/52*'1. General Input'!$D$10),100000/52*'1. General Input'!$D$10,AD365)</f>
        <v>0</v>
      </c>
    </row>
    <row r="366" spans="1:31" ht="15.75" thickBot="1" x14ac:dyDescent="0.3">
      <c r="A366" s="265">
        <f t="shared" si="13"/>
        <v>346</v>
      </c>
      <c r="B366" s="501"/>
      <c r="C366" s="515"/>
      <c r="D366" s="514"/>
      <c r="E366" s="505"/>
      <c r="F366" s="505"/>
      <c r="G366" s="505"/>
      <c r="H366" s="505"/>
      <c r="I366" s="505"/>
      <c r="J366" s="505"/>
      <c r="K366" s="505"/>
      <c r="L366" s="505"/>
      <c r="M366" s="505"/>
      <c r="N366" s="505"/>
      <c r="O366" s="505"/>
      <c r="P366" s="505"/>
      <c r="Q366" s="505"/>
      <c r="R366" s="505"/>
      <c r="S366" s="505"/>
      <c r="T366" s="505"/>
      <c r="U366" s="505"/>
      <c r="V366" s="505"/>
      <c r="W366" s="505"/>
      <c r="X366" s="505"/>
      <c r="Y366" s="505"/>
      <c r="Z366" s="505"/>
      <c r="AA366" s="505"/>
      <c r="AB366" s="505"/>
      <c r="AC366" s="505"/>
      <c r="AD366" s="269">
        <f t="shared" si="12"/>
        <v>0</v>
      </c>
      <c r="AE366" s="370">
        <f>IF(AD366&gt;(100000/52*'1. General Input'!$D$10),100000/52*'1. General Input'!$D$10,AD366)</f>
        <v>0</v>
      </c>
    </row>
    <row r="367" spans="1:31" ht="15.75" thickBot="1" x14ac:dyDescent="0.3">
      <c r="A367" s="265">
        <f t="shared" si="13"/>
        <v>347</v>
      </c>
      <c r="B367" s="501"/>
      <c r="C367" s="515"/>
      <c r="D367" s="514"/>
      <c r="E367" s="505"/>
      <c r="F367" s="505"/>
      <c r="G367" s="505"/>
      <c r="H367" s="505"/>
      <c r="I367" s="505"/>
      <c r="J367" s="505"/>
      <c r="K367" s="505"/>
      <c r="L367" s="505"/>
      <c r="M367" s="505"/>
      <c r="N367" s="505"/>
      <c r="O367" s="505"/>
      <c r="P367" s="505"/>
      <c r="Q367" s="505"/>
      <c r="R367" s="505"/>
      <c r="S367" s="505"/>
      <c r="T367" s="505"/>
      <c r="U367" s="505"/>
      <c r="V367" s="505"/>
      <c r="W367" s="505"/>
      <c r="X367" s="505"/>
      <c r="Y367" s="505"/>
      <c r="Z367" s="505"/>
      <c r="AA367" s="505"/>
      <c r="AB367" s="505"/>
      <c r="AC367" s="505"/>
      <c r="AD367" s="269">
        <f t="shared" si="12"/>
        <v>0</v>
      </c>
      <c r="AE367" s="370">
        <f>IF(AD367&gt;(100000/52*'1. General Input'!$D$10),100000/52*'1. General Input'!$D$10,AD367)</f>
        <v>0</v>
      </c>
    </row>
    <row r="368" spans="1:31" ht="15.75" thickBot="1" x14ac:dyDescent="0.3">
      <c r="A368" s="265">
        <f t="shared" si="13"/>
        <v>348</v>
      </c>
      <c r="B368" s="501"/>
      <c r="C368" s="515"/>
      <c r="D368" s="514"/>
      <c r="E368" s="505"/>
      <c r="F368" s="505"/>
      <c r="G368" s="505"/>
      <c r="H368" s="505"/>
      <c r="I368" s="505"/>
      <c r="J368" s="505"/>
      <c r="K368" s="505"/>
      <c r="L368" s="505"/>
      <c r="M368" s="505"/>
      <c r="N368" s="505"/>
      <c r="O368" s="505"/>
      <c r="P368" s="505"/>
      <c r="Q368" s="505"/>
      <c r="R368" s="505"/>
      <c r="S368" s="505"/>
      <c r="T368" s="505"/>
      <c r="U368" s="505"/>
      <c r="V368" s="505"/>
      <c r="W368" s="505"/>
      <c r="X368" s="505"/>
      <c r="Y368" s="505"/>
      <c r="Z368" s="505"/>
      <c r="AA368" s="505"/>
      <c r="AB368" s="505"/>
      <c r="AC368" s="505"/>
      <c r="AD368" s="269">
        <f t="shared" si="12"/>
        <v>0</v>
      </c>
      <c r="AE368" s="370">
        <f>IF(AD368&gt;(100000/52*'1. General Input'!$D$10),100000/52*'1. General Input'!$D$10,AD368)</f>
        <v>0</v>
      </c>
    </row>
    <row r="369" spans="1:31" ht="15.75" thickBot="1" x14ac:dyDescent="0.3">
      <c r="A369" s="265">
        <f t="shared" si="13"/>
        <v>349</v>
      </c>
      <c r="B369" s="501"/>
      <c r="C369" s="515"/>
      <c r="D369" s="514"/>
      <c r="E369" s="505"/>
      <c r="F369" s="505"/>
      <c r="G369" s="505"/>
      <c r="H369" s="505"/>
      <c r="I369" s="505"/>
      <c r="J369" s="505"/>
      <c r="K369" s="505"/>
      <c r="L369" s="505"/>
      <c r="M369" s="505"/>
      <c r="N369" s="505"/>
      <c r="O369" s="505"/>
      <c r="P369" s="505"/>
      <c r="Q369" s="505"/>
      <c r="R369" s="505"/>
      <c r="S369" s="505"/>
      <c r="T369" s="505"/>
      <c r="U369" s="505"/>
      <c r="V369" s="505"/>
      <c r="W369" s="505"/>
      <c r="X369" s="505"/>
      <c r="Y369" s="505"/>
      <c r="Z369" s="505"/>
      <c r="AA369" s="505"/>
      <c r="AB369" s="505"/>
      <c r="AC369" s="505"/>
      <c r="AD369" s="269">
        <f t="shared" si="12"/>
        <v>0</v>
      </c>
      <c r="AE369" s="370">
        <f>IF(AD369&gt;(100000/52*'1. General Input'!$D$10),100000/52*'1. General Input'!$D$10,AD369)</f>
        <v>0</v>
      </c>
    </row>
    <row r="370" spans="1:31" ht="15.75" thickBot="1" x14ac:dyDescent="0.3">
      <c r="A370" s="265">
        <f t="shared" si="13"/>
        <v>350</v>
      </c>
      <c r="B370" s="501"/>
      <c r="C370" s="515"/>
      <c r="D370" s="514"/>
      <c r="E370" s="505"/>
      <c r="F370" s="505"/>
      <c r="G370" s="505"/>
      <c r="H370" s="505"/>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269">
        <f t="shared" si="12"/>
        <v>0</v>
      </c>
      <c r="AE370" s="370">
        <f>IF(AD370&gt;(100000/52*'1. General Input'!$D$10),100000/52*'1. General Input'!$D$10,AD370)</f>
        <v>0</v>
      </c>
    </row>
    <row r="371" spans="1:31" ht="15.75" thickBot="1" x14ac:dyDescent="0.3">
      <c r="A371" s="265">
        <f t="shared" si="13"/>
        <v>351</v>
      </c>
      <c r="B371" s="501"/>
      <c r="C371" s="515"/>
      <c r="D371" s="514"/>
      <c r="E371" s="505"/>
      <c r="F371" s="505"/>
      <c r="G371" s="505"/>
      <c r="H371" s="505"/>
      <c r="I371" s="505"/>
      <c r="J371" s="505"/>
      <c r="K371" s="505"/>
      <c r="L371" s="505"/>
      <c r="M371" s="505"/>
      <c r="N371" s="505"/>
      <c r="O371" s="505"/>
      <c r="P371" s="505"/>
      <c r="Q371" s="505"/>
      <c r="R371" s="505"/>
      <c r="S371" s="505"/>
      <c r="T371" s="505"/>
      <c r="U371" s="505"/>
      <c r="V371" s="505"/>
      <c r="W371" s="505"/>
      <c r="X371" s="505"/>
      <c r="Y371" s="505"/>
      <c r="Z371" s="505"/>
      <c r="AA371" s="505"/>
      <c r="AB371" s="505"/>
      <c r="AC371" s="505"/>
      <c r="AD371" s="269">
        <f t="shared" si="12"/>
        <v>0</v>
      </c>
      <c r="AE371" s="370">
        <f>IF(AD371&gt;(100000/52*'1. General Input'!$D$10),100000/52*'1. General Input'!$D$10,AD371)</f>
        <v>0</v>
      </c>
    </row>
    <row r="372" spans="1:31" ht="15.75" thickBot="1" x14ac:dyDescent="0.3">
      <c r="A372" s="265">
        <f t="shared" si="13"/>
        <v>352</v>
      </c>
      <c r="B372" s="501"/>
      <c r="C372" s="515"/>
      <c r="D372" s="514"/>
      <c r="E372" s="505"/>
      <c r="F372" s="505"/>
      <c r="G372" s="505"/>
      <c r="H372" s="505"/>
      <c r="I372" s="505"/>
      <c r="J372" s="505"/>
      <c r="K372" s="505"/>
      <c r="L372" s="505"/>
      <c r="M372" s="505"/>
      <c r="N372" s="505"/>
      <c r="O372" s="505"/>
      <c r="P372" s="505"/>
      <c r="Q372" s="505"/>
      <c r="R372" s="505"/>
      <c r="S372" s="505"/>
      <c r="T372" s="505"/>
      <c r="U372" s="505"/>
      <c r="V372" s="505"/>
      <c r="W372" s="505"/>
      <c r="X372" s="505"/>
      <c r="Y372" s="505"/>
      <c r="Z372" s="505"/>
      <c r="AA372" s="505"/>
      <c r="AB372" s="505"/>
      <c r="AC372" s="505"/>
      <c r="AD372" s="269">
        <f t="shared" si="12"/>
        <v>0</v>
      </c>
      <c r="AE372" s="370">
        <f>IF(AD372&gt;(100000/52*'1. General Input'!$D$10),100000/52*'1. General Input'!$D$10,AD372)</f>
        <v>0</v>
      </c>
    </row>
    <row r="373" spans="1:31" ht="15.75" thickBot="1" x14ac:dyDescent="0.3">
      <c r="A373" s="265">
        <f t="shared" si="13"/>
        <v>353</v>
      </c>
      <c r="B373" s="501"/>
      <c r="C373" s="515"/>
      <c r="D373" s="514"/>
      <c r="E373" s="505"/>
      <c r="F373" s="505"/>
      <c r="G373" s="505"/>
      <c r="H373" s="505"/>
      <c r="I373" s="505"/>
      <c r="J373" s="505"/>
      <c r="K373" s="505"/>
      <c r="L373" s="505"/>
      <c r="M373" s="505"/>
      <c r="N373" s="505"/>
      <c r="O373" s="505"/>
      <c r="P373" s="505"/>
      <c r="Q373" s="505"/>
      <c r="R373" s="505"/>
      <c r="S373" s="505"/>
      <c r="T373" s="505"/>
      <c r="U373" s="505"/>
      <c r="V373" s="505"/>
      <c r="W373" s="505"/>
      <c r="X373" s="505"/>
      <c r="Y373" s="505"/>
      <c r="Z373" s="505"/>
      <c r="AA373" s="505"/>
      <c r="AB373" s="505"/>
      <c r="AC373" s="505"/>
      <c r="AD373" s="269">
        <f t="shared" si="12"/>
        <v>0</v>
      </c>
      <c r="AE373" s="370">
        <f>IF(AD373&gt;(100000/52*'1. General Input'!$D$10),100000/52*'1. General Input'!$D$10,AD373)</f>
        <v>0</v>
      </c>
    </row>
    <row r="374" spans="1:31" ht="15.75" thickBot="1" x14ac:dyDescent="0.3">
      <c r="A374" s="265">
        <f t="shared" si="13"/>
        <v>354</v>
      </c>
      <c r="B374" s="501"/>
      <c r="C374" s="515"/>
      <c r="D374" s="514"/>
      <c r="E374" s="505"/>
      <c r="F374" s="505"/>
      <c r="G374" s="505"/>
      <c r="H374" s="505"/>
      <c r="I374" s="505"/>
      <c r="J374" s="505"/>
      <c r="K374" s="505"/>
      <c r="L374" s="505"/>
      <c r="M374" s="505"/>
      <c r="N374" s="505"/>
      <c r="O374" s="505"/>
      <c r="P374" s="505"/>
      <c r="Q374" s="505"/>
      <c r="R374" s="505"/>
      <c r="S374" s="505"/>
      <c r="T374" s="505"/>
      <c r="U374" s="505"/>
      <c r="V374" s="505"/>
      <c r="W374" s="505"/>
      <c r="X374" s="505"/>
      <c r="Y374" s="505"/>
      <c r="Z374" s="505"/>
      <c r="AA374" s="505"/>
      <c r="AB374" s="505"/>
      <c r="AC374" s="505"/>
      <c r="AD374" s="269">
        <f t="shared" si="12"/>
        <v>0</v>
      </c>
      <c r="AE374" s="370">
        <f>IF(AD374&gt;(100000/52*'1. General Input'!$D$10),100000/52*'1. General Input'!$D$10,AD374)</f>
        <v>0</v>
      </c>
    </row>
    <row r="375" spans="1:31" ht="15.75" thickBot="1" x14ac:dyDescent="0.3">
      <c r="A375" s="265">
        <f t="shared" si="13"/>
        <v>355</v>
      </c>
      <c r="B375" s="501"/>
      <c r="C375" s="515"/>
      <c r="D375" s="514"/>
      <c r="E375" s="505"/>
      <c r="F375" s="505"/>
      <c r="G375" s="505"/>
      <c r="H375" s="505"/>
      <c r="I375" s="505"/>
      <c r="J375" s="505"/>
      <c r="K375" s="505"/>
      <c r="L375" s="505"/>
      <c r="M375" s="505"/>
      <c r="N375" s="505"/>
      <c r="O375" s="505"/>
      <c r="P375" s="505"/>
      <c r="Q375" s="505"/>
      <c r="R375" s="505"/>
      <c r="S375" s="505"/>
      <c r="T375" s="505"/>
      <c r="U375" s="505"/>
      <c r="V375" s="505"/>
      <c r="W375" s="505"/>
      <c r="X375" s="505"/>
      <c r="Y375" s="505"/>
      <c r="Z375" s="505"/>
      <c r="AA375" s="505"/>
      <c r="AB375" s="505"/>
      <c r="AC375" s="505"/>
      <c r="AD375" s="269">
        <f t="shared" si="12"/>
        <v>0</v>
      </c>
      <c r="AE375" s="370">
        <f>IF(AD375&gt;(100000/52*'1. General Input'!$D$10),100000/52*'1. General Input'!$D$10,AD375)</f>
        <v>0</v>
      </c>
    </row>
    <row r="376" spans="1:31" ht="15.75" thickBot="1" x14ac:dyDescent="0.3">
      <c r="A376" s="265">
        <f t="shared" si="13"/>
        <v>356</v>
      </c>
      <c r="B376" s="501"/>
      <c r="C376" s="515"/>
      <c r="D376" s="514"/>
      <c r="E376" s="505"/>
      <c r="F376" s="505"/>
      <c r="G376" s="505"/>
      <c r="H376" s="505"/>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269">
        <f t="shared" si="12"/>
        <v>0</v>
      </c>
      <c r="AE376" s="370">
        <f>IF(AD376&gt;(100000/52*'1. General Input'!$D$10),100000/52*'1. General Input'!$D$10,AD376)</f>
        <v>0</v>
      </c>
    </row>
    <row r="377" spans="1:31" ht="15.75" thickBot="1" x14ac:dyDescent="0.3">
      <c r="A377" s="265">
        <f t="shared" si="13"/>
        <v>357</v>
      </c>
      <c r="B377" s="501"/>
      <c r="C377" s="515"/>
      <c r="D377" s="514"/>
      <c r="E377" s="505"/>
      <c r="F377" s="505"/>
      <c r="G377" s="505"/>
      <c r="H377" s="505"/>
      <c r="I377" s="505"/>
      <c r="J377" s="505"/>
      <c r="K377" s="505"/>
      <c r="L377" s="505"/>
      <c r="M377" s="505"/>
      <c r="N377" s="505"/>
      <c r="O377" s="505"/>
      <c r="P377" s="505"/>
      <c r="Q377" s="505"/>
      <c r="R377" s="505"/>
      <c r="S377" s="505"/>
      <c r="T377" s="505"/>
      <c r="U377" s="505"/>
      <c r="V377" s="505"/>
      <c r="W377" s="505"/>
      <c r="X377" s="505"/>
      <c r="Y377" s="505"/>
      <c r="Z377" s="505"/>
      <c r="AA377" s="505"/>
      <c r="AB377" s="505"/>
      <c r="AC377" s="505"/>
      <c r="AD377" s="269">
        <f t="shared" si="12"/>
        <v>0</v>
      </c>
      <c r="AE377" s="370">
        <f>IF(AD377&gt;(100000/52*'1. General Input'!$D$10),100000/52*'1. General Input'!$D$10,AD377)</f>
        <v>0</v>
      </c>
    </row>
    <row r="378" spans="1:31" ht="15.75" thickBot="1" x14ac:dyDescent="0.3">
      <c r="A378" s="265">
        <f t="shared" si="13"/>
        <v>358</v>
      </c>
      <c r="B378" s="501"/>
      <c r="C378" s="515"/>
      <c r="D378" s="514"/>
      <c r="E378" s="505"/>
      <c r="F378" s="505"/>
      <c r="G378" s="505"/>
      <c r="H378" s="505"/>
      <c r="I378" s="505"/>
      <c r="J378" s="505"/>
      <c r="K378" s="505"/>
      <c r="L378" s="505"/>
      <c r="M378" s="505"/>
      <c r="N378" s="505"/>
      <c r="O378" s="505"/>
      <c r="P378" s="505"/>
      <c r="Q378" s="505"/>
      <c r="R378" s="505"/>
      <c r="S378" s="505"/>
      <c r="T378" s="505"/>
      <c r="U378" s="505"/>
      <c r="V378" s="505"/>
      <c r="W378" s="505"/>
      <c r="X378" s="505"/>
      <c r="Y378" s="505"/>
      <c r="Z378" s="505"/>
      <c r="AA378" s="505"/>
      <c r="AB378" s="505"/>
      <c r="AC378" s="505"/>
      <c r="AD378" s="269">
        <f t="shared" si="12"/>
        <v>0</v>
      </c>
      <c r="AE378" s="370">
        <f>IF(AD378&gt;(100000/52*'1. General Input'!$D$10),100000/52*'1. General Input'!$D$10,AD378)</f>
        <v>0</v>
      </c>
    </row>
    <row r="379" spans="1:31" ht="15.75" thickBot="1" x14ac:dyDescent="0.3">
      <c r="A379" s="265">
        <f t="shared" si="13"/>
        <v>359</v>
      </c>
      <c r="B379" s="501"/>
      <c r="C379" s="515"/>
      <c r="D379" s="514"/>
      <c r="E379" s="505"/>
      <c r="F379" s="505"/>
      <c r="G379" s="505"/>
      <c r="H379" s="505"/>
      <c r="I379" s="505"/>
      <c r="J379" s="505"/>
      <c r="K379" s="505"/>
      <c r="L379" s="505"/>
      <c r="M379" s="505"/>
      <c r="N379" s="505"/>
      <c r="O379" s="505"/>
      <c r="P379" s="505"/>
      <c r="Q379" s="505"/>
      <c r="R379" s="505"/>
      <c r="S379" s="505"/>
      <c r="T379" s="505"/>
      <c r="U379" s="505"/>
      <c r="V379" s="505"/>
      <c r="W379" s="505"/>
      <c r="X379" s="505"/>
      <c r="Y379" s="505"/>
      <c r="Z379" s="505"/>
      <c r="AA379" s="505"/>
      <c r="AB379" s="505"/>
      <c r="AC379" s="505"/>
      <c r="AD379" s="269">
        <f t="shared" si="12"/>
        <v>0</v>
      </c>
      <c r="AE379" s="370">
        <f>IF(AD379&gt;(100000/52*'1. General Input'!$D$10),100000/52*'1. General Input'!$D$10,AD379)</f>
        <v>0</v>
      </c>
    </row>
    <row r="380" spans="1:31" ht="15.75" thickBot="1" x14ac:dyDescent="0.3">
      <c r="A380" s="265">
        <f t="shared" si="13"/>
        <v>360</v>
      </c>
      <c r="B380" s="501"/>
      <c r="C380" s="515"/>
      <c r="D380" s="514"/>
      <c r="E380" s="505"/>
      <c r="F380" s="505"/>
      <c r="G380" s="505"/>
      <c r="H380" s="505"/>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269">
        <f t="shared" si="12"/>
        <v>0</v>
      </c>
      <c r="AE380" s="370">
        <f>IF(AD380&gt;(100000/52*'1. General Input'!$D$10),100000/52*'1. General Input'!$D$10,AD380)</f>
        <v>0</v>
      </c>
    </row>
    <row r="381" spans="1:31" ht="15.75" thickBot="1" x14ac:dyDescent="0.3">
      <c r="A381" s="265">
        <f t="shared" si="13"/>
        <v>361</v>
      </c>
      <c r="B381" s="501"/>
      <c r="C381" s="515"/>
      <c r="D381" s="514"/>
      <c r="E381" s="505"/>
      <c r="F381" s="505"/>
      <c r="G381" s="505"/>
      <c r="H381" s="505"/>
      <c r="I381" s="505"/>
      <c r="J381" s="505"/>
      <c r="K381" s="505"/>
      <c r="L381" s="505"/>
      <c r="M381" s="505"/>
      <c r="N381" s="505"/>
      <c r="O381" s="505"/>
      <c r="P381" s="505"/>
      <c r="Q381" s="505"/>
      <c r="R381" s="505"/>
      <c r="S381" s="505"/>
      <c r="T381" s="505"/>
      <c r="U381" s="505"/>
      <c r="V381" s="505"/>
      <c r="W381" s="505"/>
      <c r="X381" s="505"/>
      <c r="Y381" s="505"/>
      <c r="Z381" s="505"/>
      <c r="AA381" s="505"/>
      <c r="AB381" s="505"/>
      <c r="AC381" s="505"/>
      <c r="AD381" s="269">
        <f t="shared" si="12"/>
        <v>0</v>
      </c>
      <c r="AE381" s="370">
        <f>IF(AD381&gt;(100000/52*'1. General Input'!$D$10),100000/52*'1. General Input'!$D$10,AD381)</f>
        <v>0</v>
      </c>
    </row>
    <row r="382" spans="1:31" ht="15.75" thickBot="1" x14ac:dyDescent="0.3">
      <c r="A382" s="265">
        <f t="shared" si="13"/>
        <v>362</v>
      </c>
      <c r="B382" s="501"/>
      <c r="C382" s="515"/>
      <c r="D382" s="514"/>
      <c r="E382" s="505"/>
      <c r="F382" s="505"/>
      <c r="G382" s="505"/>
      <c r="H382" s="505"/>
      <c r="I382" s="505"/>
      <c r="J382" s="505"/>
      <c r="K382" s="505"/>
      <c r="L382" s="505"/>
      <c r="M382" s="505"/>
      <c r="N382" s="505"/>
      <c r="O382" s="505"/>
      <c r="P382" s="505"/>
      <c r="Q382" s="505"/>
      <c r="R382" s="505"/>
      <c r="S382" s="505"/>
      <c r="T382" s="505"/>
      <c r="U382" s="505"/>
      <c r="V382" s="505"/>
      <c r="W382" s="505"/>
      <c r="X382" s="505"/>
      <c r="Y382" s="505"/>
      <c r="Z382" s="505"/>
      <c r="AA382" s="505"/>
      <c r="AB382" s="505"/>
      <c r="AC382" s="505"/>
      <c r="AD382" s="269">
        <f t="shared" si="12"/>
        <v>0</v>
      </c>
      <c r="AE382" s="370">
        <f>IF(AD382&gt;(100000/52*'1. General Input'!$D$10),100000/52*'1. General Input'!$D$10,AD382)</f>
        <v>0</v>
      </c>
    </row>
    <row r="383" spans="1:31" ht="15.75" thickBot="1" x14ac:dyDescent="0.3">
      <c r="A383" s="265">
        <f t="shared" si="13"/>
        <v>363</v>
      </c>
      <c r="B383" s="501"/>
      <c r="C383" s="515"/>
      <c r="D383" s="514"/>
      <c r="E383" s="505"/>
      <c r="F383" s="505"/>
      <c r="G383" s="505"/>
      <c r="H383" s="505"/>
      <c r="I383" s="505"/>
      <c r="J383" s="505"/>
      <c r="K383" s="505"/>
      <c r="L383" s="505"/>
      <c r="M383" s="505"/>
      <c r="N383" s="505"/>
      <c r="O383" s="505"/>
      <c r="P383" s="505"/>
      <c r="Q383" s="505"/>
      <c r="R383" s="505"/>
      <c r="S383" s="505"/>
      <c r="T383" s="505"/>
      <c r="U383" s="505"/>
      <c r="V383" s="505"/>
      <c r="W383" s="505"/>
      <c r="X383" s="505"/>
      <c r="Y383" s="505"/>
      <c r="Z383" s="505"/>
      <c r="AA383" s="505"/>
      <c r="AB383" s="505"/>
      <c r="AC383" s="505"/>
      <c r="AD383" s="269">
        <f t="shared" si="12"/>
        <v>0</v>
      </c>
      <c r="AE383" s="370">
        <f>IF(AD383&gt;(100000/52*'1. General Input'!$D$10),100000/52*'1. General Input'!$D$10,AD383)</f>
        <v>0</v>
      </c>
    </row>
    <row r="384" spans="1:31" ht="15.75" thickBot="1" x14ac:dyDescent="0.3">
      <c r="A384" s="265">
        <f t="shared" si="13"/>
        <v>364</v>
      </c>
      <c r="B384" s="501"/>
      <c r="C384" s="515"/>
      <c r="D384" s="514"/>
      <c r="E384" s="505"/>
      <c r="F384" s="505"/>
      <c r="G384" s="505"/>
      <c r="H384" s="505"/>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269">
        <f t="shared" si="12"/>
        <v>0</v>
      </c>
      <c r="AE384" s="370">
        <f>IF(AD384&gt;(100000/52*'1. General Input'!$D$10),100000/52*'1. General Input'!$D$10,AD384)</f>
        <v>0</v>
      </c>
    </row>
    <row r="385" spans="1:31" ht="15.75" thickBot="1" x14ac:dyDescent="0.3">
      <c r="A385" s="265">
        <f t="shared" si="13"/>
        <v>365</v>
      </c>
      <c r="B385" s="501"/>
      <c r="C385" s="515"/>
      <c r="D385" s="514"/>
      <c r="E385" s="505"/>
      <c r="F385" s="505"/>
      <c r="G385" s="505"/>
      <c r="H385" s="505"/>
      <c r="I385" s="505"/>
      <c r="J385" s="505"/>
      <c r="K385" s="505"/>
      <c r="L385" s="505"/>
      <c r="M385" s="505"/>
      <c r="N385" s="505"/>
      <c r="O385" s="505"/>
      <c r="P385" s="505"/>
      <c r="Q385" s="505"/>
      <c r="R385" s="505"/>
      <c r="S385" s="505"/>
      <c r="T385" s="505"/>
      <c r="U385" s="505"/>
      <c r="V385" s="505"/>
      <c r="W385" s="505"/>
      <c r="X385" s="505"/>
      <c r="Y385" s="505"/>
      <c r="Z385" s="505"/>
      <c r="AA385" s="505"/>
      <c r="AB385" s="505"/>
      <c r="AC385" s="505"/>
      <c r="AD385" s="269">
        <f t="shared" si="12"/>
        <v>0</v>
      </c>
      <c r="AE385" s="370">
        <f>IF(AD385&gt;(100000/52*'1. General Input'!$D$10),100000/52*'1. General Input'!$D$10,AD385)</f>
        <v>0</v>
      </c>
    </row>
    <row r="386" spans="1:31" ht="15.75" thickBot="1" x14ac:dyDescent="0.3">
      <c r="A386" s="265">
        <f t="shared" si="13"/>
        <v>366</v>
      </c>
      <c r="B386" s="501"/>
      <c r="C386" s="515"/>
      <c r="D386" s="514"/>
      <c r="E386" s="505"/>
      <c r="F386" s="505"/>
      <c r="G386" s="505"/>
      <c r="H386" s="505"/>
      <c r="I386" s="505"/>
      <c r="J386" s="505"/>
      <c r="K386" s="505"/>
      <c r="L386" s="505"/>
      <c r="M386" s="505"/>
      <c r="N386" s="505"/>
      <c r="O386" s="505"/>
      <c r="P386" s="505"/>
      <c r="Q386" s="505"/>
      <c r="R386" s="505"/>
      <c r="S386" s="505"/>
      <c r="T386" s="505"/>
      <c r="U386" s="505"/>
      <c r="V386" s="505"/>
      <c r="W386" s="505"/>
      <c r="X386" s="505"/>
      <c r="Y386" s="505"/>
      <c r="Z386" s="505"/>
      <c r="AA386" s="505"/>
      <c r="AB386" s="505"/>
      <c r="AC386" s="505"/>
      <c r="AD386" s="269">
        <f t="shared" si="12"/>
        <v>0</v>
      </c>
      <c r="AE386" s="370">
        <f>IF(AD386&gt;(100000/52*'1. General Input'!$D$10),100000/52*'1. General Input'!$D$10,AD386)</f>
        <v>0</v>
      </c>
    </row>
    <row r="387" spans="1:31" ht="15.75" thickBot="1" x14ac:dyDescent="0.3">
      <c r="A387" s="265">
        <f t="shared" si="13"/>
        <v>367</v>
      </c>
      <c r="B387" s="501"/>
      <c r="C387" s="515"/>
      <c r="D387" s="514"/>
      <c r="E387" s="505"/>
      <c r="F387" s="505"/>
      <c r="G387" s="505"/>
      <c r="H387" s="505"/>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269">
        <f t="shared" si="12"/>
        <v>0</v>
      </c>
      <c r="AE387" s="370">
        <f>IF(AD387&gt;(100000/52*'1. General Input'!$D$10),100000/52*'1. General Input'!$D$10,AD387)</f>
        <v>0</v>
      </c>
    </row>
    <row r="388" spans="1:31" ht="15.75" thickBot="1" x14ac:dyDescent="0.3">
      <c r="A388" s="265">
        <f t="shared" si="13"/>
        <v>368</v>
      </c>
      <c r="B388" s="501"/>
      <c r="C388" s="515"/>
      <c r="D388" s="514"/>
      <c r="E388" s="505"/>
      <c r="F388" s="505"/>
      <c r="G388" s="505"/>
      <c r="H388" s="505"/>
      <c r="I388" s="505"/>
      <c r="J388" s="505"/>
      <c r="K388" s="505"/>
      <c r="L388" s="505"/>
      <c r="M388" s="505"/>
      <c r="N388" s="505"/>
      <c r="O388" s="505"/>
      <c r="P388" s="505"/>
      <c r="Q388" s="505"/>
      <c r="R388" s="505"/>
      <c r="S388" s="505"/>
      <c r="T388" s="505"/>
      <c r="U388" s="505"/>
      <c r="V388" s="505"/>
      <c r="W388" s="505"/>
      <c r="X388" s="505"/>
      <c r="Y388" s="505"/>
      <c r="Z388" s="505"/>
      <c r="AA388" s="505"/>
      <c r="AB388" s="505"/>
      <c r="AC388" s="505"/>
      <c r="AD388" s="269">
        <f t="shared" si="12"/>
        <v>0</v>
      </c>
      <c r="AE388" s="370">
        <f>IF(AD388&gt;(100000/52*'1. General Input'!$D$10),100000/52*'1. General Input'!$D$10,AD388)</f>
        <v>0</v>
      </c>
    </row>
    <row r="389" spans="1:31" ht="15.75" thickBot="1" x14ac:dyDescent="0.3">
      <c r="A389" s="265">
        <f t="shared" si="13"/>
        <v>369</v>
      </c>
      <c r="B389" s="501"/>
      <c r="C389" s="515"/>
      <c r="D389" s="514"/>
      <c r="E389" s="505"/>
      <c r="F389" s="505"/>
      <c r="G389" s="505"/>
      <c r="H389" s="505"/>
      <c r="I389" s="505"/>
      <c r="J389" s="505"/>
      <c r="K389" s="505"/>
      <c r="L389" s="505"/>
      <c r="M389" s="505"/>
      <c r="N389" s="505"/>
      <c r="O389" s="505"/>
      <c r="P389" s="505"/>
      <c r="Q389" s="505"/>
      <c r="R389" s="505"/>
      <c r="S389" s="505"/>
      <c r="T389" s="505"/>
      <c r="U389" s="505"/>
      <c r="V389" s="505"/>
      <c r="W389" s="505"/>
      <c r="X389" s="505"/>
      <c r="Y389" s="505"/>
      <c r="Z389" s="505"/>
      <c r="AA389" s="505"/>
      <c r="AB389" s="505"/>
      <c r="AC389" s="505"/>
      <c r="AD389" s="269">
        <f t="shared" si="12"/>
        <v>0</v>
      </c>
      <c r="AE389" s="370">
        <f>IF(AD389&gt;(100000/52*'1. General Input'!$D$10),100000/52*'1. General Input'!$D$10,AD389)</f>
        <v>0</v>
      </c>
    </row>
    <row r="390" spans="1:31" ht="15.75" thickBot="1" x14ac:dyDescent="0.3">
      <c r="A390" s="265">
        <f t="shared" si="13"/>
        <v>370</v>
      </c>
      <c r="B390" s="501"/>
      <c r="C390" s="515"/>
      <c r="D390" s="514"/>
      <c r="E390" s="505"/>
      <c r="F390" s="505"/>
      <c r="G390" s="505"/>
      <c r="H390" s="505"/>
      <c r="I390" s="505"/>
      <c r="J390" s="505"/>
      <c r="K390" s="505"/>
      <c r="L390" s="505"/>
      <c r="M390" s="505"/>
      <c r="N390" s="505"/>
      <c r="O390" s="505"/>
      <c r="P390" s="505"/>
      <c r="Q390" s="505"/>
      <c r="R390" s="505"/>
      <c r="S390" s="505"/>
      <c r="T390" s="505"/>
      <c r="U390" s="505"/>
      <c r="V390" s="505"/>
      <c r="W390" s="505"/>
      <c r="X390" s="505"/>
      <c r="Y390" s="505"/>
      <c r="Z390" s="505"/>
      <c r="AA390" s="505"/>
      <c r="AB390" s="505"/>
      <c r="AC390" s="505"/>
      <c r="AD390" s="269">
        <f t="shared" si="12"/>
        <v>0</v>
      </c>
      <c r="AE390" s="370">
        <f>IF(AD390&gt;(100000/52*'1. General Input'!$D$10),100000/52*'1. General Input'!$D$10,AD390)</f>
        <v>0</v>
      </c>
    </row>
    <row r="391" spans="1:31" ht="15.75" thickBot="1" x14ac:dyDescent="0.3">
      <c r="A391" s="265">
        <f t="shared" si="13"/>
        <v>371</v>
      </c>
      <c r="B391" s="501"/>
      <c r="C391" s="515"/>
      <c r="D391" s="514"/>
      <c r="E391" s="505"/>
      <c r="F391" s="505"/>
      <c r="G391" s="505"/>
      <c r="H391" s="505"/>
      <c r="I391" s="505"/>
      <c r="J391" s="505"/>
      <c r="K391" s="505"/>
      <c r="L391" s="505"/>
      <c r="M391" s="505"/>
      <c r="N391" s="505"/>
      <c r="O391" s="505"/>
      <c r="P391" s="505"/>
      <c r="Q391" s="505"/>
      <c r="R391" s="505"/>
      <c r="S391" s="505"/>
      <c r="T391" s="505"/>
      <c r="U391" s="505"/>
      <c r="V391" s="505"/>
      <c r="W391" s="505"/>
      <c r="X391" s="505"/>
      <c r="Y391" s="505"/>
      <c r="Z391" s="505"/>
      <c r="AA391" s="505"/>
      <c r="AB391" s="505"/>
      <c r="AC391" s="505"/>
      <c r="AD391" s="269">
        <f t="shared" si="12"/>
        <v>0</v>
      </c>
      <c r="AE391" s="370">
        <f>IF(AD391&gt;(100000/52*'1. General Input'!$D$10),100000/52*'1. General Input'!$D$10,AD391)</f>
        <v>0</v>
      </c>
    </row>
    <row r="392" spans="1:31" ht="15.75" thickBot="1" x14ac:dyDescent="0.3">
      <c r="A392" s="265">
        <f t="shared" si="13"/>
        <v>372</v>
      </c>
      <c r="B392" s="501"/>
      <c r="C392" s="515"/>
      <c r="D392" s="514"/>
      <c r="E392" s="505"/>
      <c r="F392" s="505"/>
      <c r="G392" s="505"/>
      <c r="H392" s="505"/>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269">
        <f t="shared" si="12"/>
        <v>0</v>
      </c>
      <c r="AE392" s="370">
        <f>IF(AD392&gt;(100000/52*'1. General Input'!$D$10),100000/52*'1. General Input'!$D$10,AD392)</f>
        <v>0</v>
      </c>
    </row>
    <row r="393" spans="1:31" ht="15.75" thickBot="1" x14ac:dyDescent="0.3">
      <c r="A393" s="265">
        <f t="shared" si="13"/>
        <v>373</v>
      </c>
      <c r="B393" s="501"/>
      <c r="C393" s="515"/>
      <c r="D393" s="514"/>
      <c r="E393" s="505"/>
      <c r="F393" s="505"/>
      <c r="G393" s="505"/>
      <c r="H393" s="505"/>
      <c r="I393" s="505"/>
      <c r="J393" s="505"/>
      <c r="K393" s="505"/>
      <c r="L393" s="505"/>
      <c r="M393" s="505"/>
      <c r="N393" s="505"/>
      <c r="O393" s="505"/>
      <c r="P393" s="505"/>
      <c r="Q393" s="505"/>
      <c r="R393" s="505"/>
      <c r="S393" s="505"/>
      <c r="T393" s="505"/>
      <c r="U393" s="505"/>
      <c r="V393" s="505"/>
      <c r="W393" s="505"/>
      <c r="X393" s="505"/>
      <c r="Y393" s="505"/>
      <c r="Z393" s="505"/>
      <c r="AA393" s="505"/>
      <c r="AB393" s="505"/>
      <c r="AC393" s="505"/>
      <c r="AD393" s="269">
        <f t="shared" si="12"/>
        <v>0</v>
      </c>
      <c r="AE393" s="370">
        <f>IF(AD393&gt;(100000/52*'1. General Input'!$D$10),100000/52*'1. General Input'!$D$10,AD393)</f>
        <v>0</v>
      </c>
    </row>
    <row r="394" spans="1:31" ht="15.75" thickBot="1" x14ac:dyDescent="0.3">
      <c r="A394" s="265">
        <f t="shared" si="13"/>
        <v>374</v>
      </c>
      <c r="B394" s="501"/>
      <c r="C394" s="515"/>
      <c r="D394" s="514"/>
      <c r="E394" s="505"/>
      <c r="F394" s="505"/>
      <c r="G394" s="505"/>
      <c r="H394" s="505"/>
      <c r="I394" s="505"/>
      <c r="J394" s="505"/>
      <c r="K394" s="505"/>
      <c r="L394" s="505"/>
      <c r="M394" s="505"/>
      <c r="N394" s="505"/>
      <c r="O394" s="505"/>
      <c r="P394" s="505"/>
      <c r="Q394" s="505"/>
      <c r="R394" s="505"/>
      <c r="S394" s="505"/>
      <c r="T394" s="505"/>
      <c r="U394" s="505"/>
      <c r="V394" s="505"/>
      <c r="W394" s="505"/>
      <c r="X394" s="505"/>
      <c r="Y394" s="505"/>
      <c r="Z394" s="505"/>
      <c r="AA394" s="505"/>
      <c r="AB394" s="505"/>
      <c r="AC394" s="505"/>
      <c r="AD394" s="269">
        <f t="shared" si="12"/>
        <v>0</v>
      </c>
      <c r="AE394" s="370">
        <f>IF(AD394&gt;(100000/52*'1. General Input'!$D$10),100000/52*'1. General Input'!$D$10,AD394)</f>
        <v>0</v>
      </c>
    </row>
    <row r="395" spans="1:31" ht="15.75" thickBot="1" x14ac:dyDescent="0.3">
      <c r="A395" s="265">
        <f t="shared" si="13"/>
        <v>375</v>
      </c>
      <c r="B395" s="501"/>
      <c r="C395" s="515"/>
      <c r="D395" s="514"/>
      <c r="E395" s="505"/>
      <c r="F395" s="505"/>
      <c r="G395" s="505"/>
      <c r="H395" s="505"/>
      <c r="I395" s="505"/>
      <c r="J395" s="505"/>
      <c r="K395" s="505"/>
      <c r="L395" s="505"/>
      <c r="M395" s="505"/>
      <c r="N395" s="505"/>
      <c r="O395" s="505"/>
      <c r="P395" s="505"/>
      <c r="Q395" s="505"/>
      <c r="R395" s="505"/>
      <c r="S395" s="505"/>
      <c r="T395" s="505"/>
      <c r="U395" s="505"/>
      <c r="V395" s="505"/>
      <c r="W395" s="505"/>
      <c r="X395" s="505"/>
      <c r="Y395" s="505"/>
      <c r="Z395" s="505"/>
      <c r="AA395" s="505"/>
      <c r="AB395" s="505"/>
      <c r="AC395" s="505"/>
      <c r="AD395" s="269">
        <f t="shared" si="12"/>
        <v>0</v>
      </c>
      <c r="AE395" s="370">
        <f>IF(AD395&gt;(100000/52*'1. General Input'!$D$10),100000/52*'1. General Input'!$D$10,AD395)</f>
        <v>0</v>
      </c>
    </row>
    <row r="396" spans="1:31" ht="15.75" thickBot="1" x14ac:dyDescent="0.3">
      <c r="A396" s="265">
        <f t="shared" si="13"/>
        <v>376</v>
      </c>
      <c r="B396" s="501"/>
      <c r="C396" s="515"/>
      <c r="D396" s="514"/>
      <c r="E396" s="505"/>
      <c r="F396" s="505"/>
      <c r="G396" s="505"/>
      <c r="H396" s="505"/>
      <c r="I396" s="505"/>
      <c r="J396" s="505"/>
      <c r="K396" s="505"/>
      <c r="L396" s="505"/>
      <c r="M396" s="505"/>
      <c r="N396" s="505"/>
      <c r="O396" s="505"/>
      <c r="P396" s="505"/>
      <c r="Q396" s="505"/>
      <c r="R396" s="505"/>
      <c r="S396" s="505"/>
      <c r="T396" s="505"/>
      <c r="U396" s="505"/>
      <c r="V396" s="505"/>
      <c r="W396" s="505"/>
      <c r="X396" s="505"/>
      <c r="Y396" s="505"/>
      <c r="Z396" s="505"/>
      <c r="AA396" s="505"/>
      <c r="AB396" s="505"/>
      <c r="AC396" s="505"/>
      <c r="AD396" s="269">
        <f t="shared" si="12"/>
        <v>0</v>
      </c>
      <c r="AE396" s="370">
        <f>IF(AD396&gt;(100000/52*'1. General Input'!$D$10),100000/52*'1. General Input'!$D$10,AD396)</f>
        <v>0</v>
      </c>
    </row>
    <row r="397" spans="1:31" ht="15.75" thickBot="1" x14ac:dyDescent="0.3">
      <c r="A397" s="265">
        <f t="shared" si="13"/>
        <v>377</v>
      </c>
      <c r="B397" s="501"/>
      <c r="C397" s="515"/>
      <c r="D397" s="514"/>
      <c r="E397" s="505"/>
      <c r="F397" s="505"/>
      <c r="G397" s="505"/>
      <c r="H397" s="505"/>
      <c r="I397" s="505"/>
      <c r="J397" s="505"/>
      <c r="K397" s="505"/>
      <c r="L397" s="505"/>
      <c r="M397" s="505"/>
      <c r="N397" s="505"/>
      <c r="O397" s="505"/>
      <c r="P397" s="505"/>
      <c r="Q397" s="505"/>
      <c r="R397" s="505"/>
      <c r="S397" s="505"/>
      <c r="T397" s="505"/>
      <c r="U397" s="505"/>
      <c r="V397" s="505"/>
      <c r="W397" s="505"/>
      <c r="X397" s="505"/>
      <c r="Y397" s="505"/>
      <c r="Z397" s="505"/>
      <c r="AA397" s="505"/>
      <c r="AB397" s="505"/>
      <c r="AC397" s="505"/>
      <c r="AD397" s="269">
        <f t="shared" si="12"/>
        <v>0</v>
      </c>
      <c r="AE397" s="370">
        <f>IF(AD397&gt;(100000/52*'1. General Input'!$D$10),100000/52*'1. General Input'!$D$10,AD397)</f>
        <v>0</v>
      </c>
    </row>
    <row r="398" spans="1:31" ht="15.75" thickBot="1" x14ac:dyDescent="0.3">
      <c r="A398" s="265">
        <f t="shared" si="13"/>
        <v>378</v>
      </c>
      <c r="B398" s="501"/>
      <c r="C398" s="515"/>
      <c r="D398" s="514"/>
      <c r="E398" s="505"/>
      <c r="F398" s="505"/>
      <c r="G398" s="505"/>
      <c r="H398" s="505"/>
      <c r="I398" s="505"/>
      <c r="J398" s="505"/>
      <c r="K398" s="505"/>
      <c r="L398" s="505"/>
      <c r="M398" s="505"/>
      <c r="N398" s="505"/>
      <c r="O398" s="505"/>
      <c r="P398" s="505"/>
      <c r="Q398" s="505"/>
      <c r="R398" s="505"/>
      <c r="S398" s="505"/>
      <c r="T398" s="505"/>
      <c r="U398" s="505"/>
      <c r="V398" s="505"/>
      <c r="W398" s="505"/>
      <c r="X398" s="505"/>
      <c r="Y398" s="505"/>
      <c r="Z398" s="505"/>
      <c r="AA398" s="505"/>
      <c r="AB398" s="505"/>
      <c r="AC398" s="505"/>
      <c r="AD398" s="269">
        <f t="shared" si="12"/>
        <v>0</v>
      </c>
      <c r="AE398" s="370">
        <f>IF(AD398&gt;(100000/52*'1. General Input'!$D$10),100000/52*'1. General Input'!$D$10,AD398)</f>
        <v>0</v>
      </c>
    </row>
    <row r="399" spans="1:31" ht="15.75" thickBot="1" x14ac:dyDescent="0.3">
      <c r="A399" s="265">
        <f t="shared" si="13"/>
        <v>379</v>
      </c>
      <c r="B399" s="501"/>
      <c r="C399" s="515"/>
      <c r="D399" s="514"/>
      <c r="E399" s="505"/>
      <c r="F399" s="505"/>
      <c r="G399" s="505"/>
      <c r="H399" s="505"/>
      <c r="I399" s="505"/>
      <c r="J399" s="505"/>
      <c r="K399" s="505"/>
      <c r="L399" s="505"/>
      <c r="M399" s="505"/>
      <c r="N399" s="505"/>
      <c r="O399" s="505"/>
      <c r="P399" s="505"/>
      <c r="Q399" s="505"/>
      <c r="R399" s="505"/>
      <c r="S399" s="505"/>
      <c r="T399" s="505"/>
      <c r="U399" s="505"/>
      <c r="V399" s="505"/>
      <c r="W399" s="505"/>
      <c r="X399" s="505"/>
      <c r="Y399" s="505"/>
      <c r="Z399" s="505"/>
      <c r="AA399" s="505"/>
      <c r="AB399" s="505"/>
      <c r="AC399" s="505"/>
      <c r="AD399" s="269">
        <f t="shared" si="12"/>
        <v>0</v>
      </c>
      <c r="AE399" s="370">
        <f>IF(AD399&gt;(100000/52*'1. General Input'!$D$10),100000/52*'1. General Input'!$D$10,AD399)</f>
        <v>0</v>
      </c>
    </row>
    <row r="400" spans="1:31" ht="15.75" thickBot="1" x14ac:dyDescent="0.3">
      <c r="A400" s="265">
        <f t="shared" si="13"/>
        <v>380</v>
      </c>
      <c r="B400" s="501"/>
      <c r="C400" s="515"/>
      <c r="D400" s="514"/>
      <c r="E400" s="505"/>
      <c r="F400" s="505"/>
      <c r="G400" s="505"/>
      <c r="H400" s="505"/>
      <c r="I400" s="505"/>
      <c r="J400" s="505"/>
      <c r="K400" s="505"/>
      <c r="L400" s="505"/>
      <c r="M400" s="505"/>
      <c r="N400" s="505"/>
      <c r="O400" s="505"/>
      <c r="P400" s="505"/>
      <c r="Q400" s="505"/>
      <c r="R400" s="505"/>
      <c r="S400" s="505"/>
      <c r="T400" s="505"/>
      <c r="U400" s="505"/>
      <c r="V400" s="505"/>
      <c r="W400" s="505"/>
      <c r="X400" s="505"/>
      <c r="Y400" s="505"/>
      <c r="Z400" s="505"/>
      <c r="AA400" s="505"/>
      <c r="AB400" s="505"/>
      <c r="AC400" s="505"/>
      <c r="AD400" s="269">
        <f t="shared" si="12"/>
        <v>0</v>
      </c>
      <c r="AE400" s="370">
        <f>IF(AD400&gt;(100000/52*'1. General Input'!$D$10),100000/52*'1. General Input'!$D$10,AD400)</f>
        <v>0</v>
      </c>
    </row>
    <row r="401" spans="1:31" ht="15.75" thickBot="1" x14ac:dyDescent="0.3">
      <c r="A401" s="265">
        <f t="shared" si="13"/>
        <v>381</v>
      </c>
      <c r="B401" s="501"/>
      <c r="C401" s="515"/>
      <c r="D401" s="514"/>
      <c r="E401" s="505"/>
      <c r="F401" s="505"/>
      <c r="G401" s="505"/>
      <c r="H401" s="505"/>
      <c r="I401" s="505"/>
      <c r="J401" s="505"/>
      <c r="K401" s="505"/>
      <c r="L401" s="505"/>
      <c r="M401" s="505"/>
      <c r="N401" s="505"/>
      <c r="O401" s="505"/>
      <c r="P401" s="505"/>
      <c r="Q401" s="505"/>
      <c r="R401" s="505"/>
      <c r="S401" s="505"/>
      <c r="T401" s="505"/>
      <c r="U401" s="505"/>
      <c r="V401" s="505"/>
      <c r="W401" s="505"/>
      <c r="X401" s="505"/>
      <c r="Y401" s="505"/>
      <c r="Z401" s="505"/>
      <c r="AA401" s="505"/>
      <c r="AB401" s="505"/>
      <c r="AC401" s="505"/>
      <c r="AD401" s="269">
        <f t="shared" si="12"/>
        <v>0</v>
      </c>
      <c r="AE401" s="370">
        <f>IF(AD401&gt;(100000/52*'1. General Input'!$D$10),100000/52*'1. General Input'!$D$10,AD401)</f>
        <v>0</v>
      </c>
    </row>
    <row r="402" spans="1:31" ht="15.75" thickBot="1" x14ac:dyDescent="0.3">
      <c r="A402" s="265">
        <f t="shared" si="13"/>
        <v>382</v>
      </c>
      <c r="B402" s="501"/>
      <c r="C402" s="515"/>
      <c r="D402" s="514"/>
      <c r="E402" s="505"/>
      <c r="F402" s="505"/>
      <c r="G402" s="505"/>
      <c r="H402" s="505"/>
      <c r="I402" s="505"/>
      <c r="J402" s="505"/>
      <c r="K402" s="505"/>
      <c r="L402" s="505"/>
      <c r="M402" s="505"/>
      <c r="N402" s="505"/>
      <c r="O402" s="505"/>
      <c r="P402" s="505"/>
      <c r="Q402" s="505"/>
      <c r="R402" s="505"/>
      <c r="S402" s="505"/>
      <c r="T402" s="505"/>
      <c r="U402" s="505"/>
      <c r="V402" s="505"/>
      <c r="W402" s="505"/>
      <c r="X402" s="505"/>
      <c r="Y402" s="505"/>
      <c r="Z402" s="505"/>
      <c r="AA402" s="505"/>
      <c r="AB402" s="505"/>
      <c r="AC402" s="505"/>
      <c r="AD402" s="269">
        <f t="shared" si="12"/>
        <v>0</v>
      </c>
      <c r="AE402" s="370">
        <f>IF(AD402&gt;(100000/52*'1. General Input'!$D$10),100000/52*'1. General Input'!$D$10,AD402)</f>
        <v>0</v>
      </c>
    </row>
    <row r="403" spans="1:31" ht="15.75" thickBot="1" x14ac:dyDescent="0.3">
      <c r="A403" s="265">
        <f t="shared" si="13"/>
        <v>383</v>
      </c>
      <c r="B403" s="501"/>
      <c r="C403" s="515"/>
      <c r="D403" s="514"/>
      <c r="E403" s="505"/>
      <c r="F403" s="505"/>
      <c r="G403" s="505"/>
      <c r="H403" s="505"/>
      <c r="I403" s="505"/>
      <c r="J403" s="505"/>
      <c r="K403" s="505"/>
      <c r="L403" s="505"/>
      <c r="M403" s="505"/>
      <c r="N403" s="505"/>
      <c r="O403" s="505"/>
      <c r="P403" s="505"/>
      <c r="Q403" s="505"/>
      <c r="R403" s="505"/>
      <c r="S403" s="505"/>
      <c r="T403" s="505"/>
      <c r="U403" s="505"/>
      <c r="V403" s="505"/>
      <c r="W403" s="505"/>
      <c r="X403" s="505"/>
      <c r="Y403" s="505"/>
      <c r="Z403" s="505"/>
      <c r="AA403" s="505"/>
      <c r="AB403" s="505"/>
      <c r="AC403" s="505"/>
      <c r="AD403" s="269">
        <f t="shared" si="12"/>
        <v>0</v>
      </c>
      <c r="AE403" s="370">
        <f>IF(AD403&gt;(100000/52*'1. General Input'!$D$10),100000/52*'1. General Input'!$D$10,AD403)</f>
        <v>0</v>
      </c>
    </row>
    <row r="404" spans="1:31" ht="15.75" thickBot="1" x14ac:dyDescent="0.3">
      <c r="A404" s="265">
        <f t="shared" si="13"/>
        <v>384</v>
      </c>
      <c r="B404" s="501"/>
      <c r="C404" s="515"/>
      <c r="D404" s="514"/>
      <c r="E404" s="505"/>
      <c r="F404" s="505"/>
      <c r="G404" s="505"/>
      <c r="H404" s="505"/>
      <c r="I404" s="505"/>
      <c r="J404" s="505"/>
      <c r="K404" s="505"/>
      <c r="L404" s="505"/>
      <c r="M404" s="505"/>
      <c r="N404" s="505"/>
      <c r="O404" s="505"/>
      <c r="P404" s="505"/>
      <c r="Q404" s="505"/>
      <c r="R404" s="505"/>
      <c r="S404" s="505"/>
      <c r="T404" s="505"/>
      <c r="U404" s="505"/>
      <c r="V404" s="505"/>
      <c r="W404" s="505"/>
      <c r="X404" s="505"/>
      <c r="Y404" s="505"/>
      <c r="Z404" s="505"/>
      <c r="AA404" s="505"/>
      <c r="AB404" s="505"/>
      <c r="AC404" s="505"/>
      <c r="AD404" s="269">
        <f t="shared" si="12"/>
        <v>0</v>
      </c>
      <c r="AE404" s="370">
        <f>IF(AD404&gt;(100000/52*'1. General Input'!$D$10),100000/52*'1. General Input'!$D$10,AD404)</f>
        <v>0</v>
      </c>
    </row>
    <row r="405" spans="1:31" ht="15.75" thickBot="1" x14ac:dyDescent="0.3">
      <c r="A405" s="265">
        <f t="shared" si="13"/>
        <v>385</v>
      </c>
      <c r="B405" s="501"/>
      <c r="C405" s="515"/>
      <c r="D405" s="514"/>
      <c r="E405" s="505"/>
      <c r="F405" s="505"/>
      <c r="G405" s="505"/>
      <c r="H405" s="505"/>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269">
        <f t="shared" si="12"/>
        <v>0</v>
      </c>
      <c r="AE405" s="370">
        <f>IF(AD405&gt;(100000/52*'1. General Input'!$D$10),100000/52*'1. General Input'!$D$10,AD405)</f>
        <v>0</v>
      </c>
    </row>
    <row r="406" spans="1:31" ht="15.75" thickBot="1" x14ac:dyDescent="0.3">
      <c r="A406" s="265">
        <f t="shared" si="13"/>
        <v>386</v>
      </c>
      <c r="B406" s="501"/>
      <c r="C406" s="515"/>
      <c r="D406" s="514"/>
      <c r="E406" s="505"/>
      <c r="F406" s="505"/>
      <c r="G406" s="505"/>
      <c r="H406" s="505"/>
      <c r="I406" s="505"/>
      <c r="J406" s="505"/>
      <c r="K406" s="505"/>
      <c r="L406" s="505"/>
      <c r="M406" s="505"/>
      <c r="N406" s="505"/>
      <c r="O406" s="505"/>
      <c r="P406" s="505"/>
      <c r="Q406" s="505"/>
      <c r="R406" s="505"/>
      <c r="S406" s="505"/>
      <c r="T406" s="505"/>
      <c r="U406" s="505"/>
      <c r="V406" s="505"/>
      <c r="W406" s="505"/>
      <c r="X406" s="505"/>
      <c r="Y406" s="505"/>
      <c r="Z406" s="505"/>
      <c r="AA406" s="505"/>
      <c r="AB406" s="505"/>
      <c r="AC406" s="505"/>
      <c r="AD406" s="269">
        <f t="shared" ref="AD406:AD469" si="14">IF(D406=0,SUM(E406:AC406),D406)</f>
        <v>0</v>
      </c>
      <c r="AE406" s="370">
        <f>IF(AD406&gt;(100000/52*'1. General Input'!$D$10),100000/52*'1. General Input'!$D$10,AD406)</f>
        <v>0</v>
      </c>
    </row>
    <row r="407" spans="1:31" ht="15.75" thickBot="1" x14ac:dyDescent="0.3">
      <c r="A407" s="265">
        <f t="shared" ref="A407:A470" si="15">+A406+1</f>
        <v>387</v>
      </c>
      <c r="B407" s="501"/>
      <c r="C407" s="515"/>
      <c r="D407" s="514"/>
      <c r="E407" s="505"/>
      <c r="F407" s="505"/>
      <c r="G407" s="505"/>
      <c r="H407" s="505"/>
      <c r="I407" s="505"/>
      <c r="J407" s="505"/>
      <c r="K407" s="505"/>
      <c r="L407" s="505"/>
      <c r="M407" s="505"/>
      <c r="N407" s="505"/>
      <c r="O407" s="505"/>
      <c r="P407" s="505"/>
      <c r="Q407" s="505"/>
      <c r="R407" s="505"/>
      <c r="S407" s="505"/>
      <c r="T407" s="505"/>
      <c r="U407" s="505"/>
      <c r="V407" s="505"/>
      <c r="W407" s="505"/>
      <c r="X407" s="505"/>
      <c r="Y407" s="505"/>
      <c r="Z407" s="505"/>
      <c r="AA407" s="505"/>
      <c r="AB407" s="505"/>
      <c r="AC407" s="505"/>
      <c r="AD407" s="269">
        <f t="shared" si="14"/>
        <v>0</v>
      </c>
      <c r="AE407" s="370">
        <f>IF(AD407&gt;(100000/52*'1. General Input'!$D$10),100000/52*'1. General Input'!$D$10,AD407)</f>
        <v>0</v>
      </c>
    </row>
    <row r="408" spans="1:31" ht="15.75" thickBot="1" x14ac:dyDescent="0.3">
      <c r="A408" s="265">
        <f t="shared" si="15"/>
        <v>388</v>
      </c>
      <c r="B408" s="501"/>
      <c r="C408" s="515"/>
      <c r="D408" s="514"/>
      <c r="E408" s="505"/>
      <c r="F408" s="505"/>
      <c r="G408" s="505"/>
      <c r="H408" s="505"/>
      <c r="I408" s="505"/>
      <c r="J408" s="505"/>
      <c r="K408" s="505"/>
      <c r="L408" s="505"/>
      <c r="M408" s="505"/>
      <c r="N408" s="505"/>
      <c r="O408" s="505"/>
      <c r="P408" s="505"/>
      <c r="Q408" s="505"/>
      <c r="R408" s="505"/>
      <c r="S408" s="505"/>
      <c r="T408" s="505"/>
      <c r="U408" s="505"/>
      <c r="V408" s="505"/>
      <c r="W408" s="505"/>
      <c r="X408" s="505"/>
      <c r="Y408" s="505"/>
      <c r="Z408" s="505"/>
      <c r="AA408" s="505"/>
      <c r="AB408" s="505"/>
      <c r="AC408" s="505"/>
      <c r="AD408" s="269">
        <f t="shared" si="14"/>
        <v>0</v>
      </c>
      <c r="AE408" s="370">
        <f>IF(AD408&gt;(100000/52*'1. General Input'!$D$10),100000/52*'1. General Input'!$D$10,AD408)</f>
        <v>0</v>
      </c>
    </row>
    <row r="409" spans="1:31" ht="15.75" thickBot="1" x14ac:dyDescent="0.3">
      <c r="A409" s="265">
        <f t="shared" si="15"/>
        <v>389</v>
      </c>
      <c r="B409" s="501"/>
      <c r="C409" s="515"/>
      <c r="D409" s="514"/>
      <c r="E409" s="505"/>
      <c r="F409" s="505"/>
      <c r="G409" s="505"/>
      <c r="H409" s="505"/>
      <c r="I409" s="505"/>
      <c r="J409" s="505"/>
      <c r="K409" s="505"/>
      <c r="L409" s="505"/>
      <c r="M409" s="505"/>
      <c r="N409" s="505"/>
      <c r="O409" s="505"/>
      <c r="P409" s="505"/>
      <c r="Q409" s="505"/>
      <c r="R409" s="505"/>
      <c r="S409" s="505"/>
      <c r="T409" s="505"/>
      <c r="U409" s="505"/>
      <c r="V409" s="505"/>
      <c r="W409" s="505"/>
      <c r="X409" s="505"/>
      <c r="Y409" s="505"/>
      <c r="Z409" s="505"/>
      <c r="AA409" s="505"/>
      <c r="AB409" s="505"/>
      <c r="AC409" s="505"/>
      <c r="AD409" s="269">
        <f t="shared" si="14"/>
        <v>0</v>
      </c>
      <c r="AE409" s="370">
        <f>IF(AD409&gt;(100000/52*'1. General Input'!$D$10),100000/52*'1. General Input'!$D$10,AD409)</f>
        <v>0</v>
      </c>
    </row>
    <row r="410" spans="1:31" ht="15.75" thickBot="1" x14ac:dyDescent="0.3">
      <c r="A410" s="265">
        <f t="shared" si="15"/>
        <v>390</v>
      </c>
      <c r="B410" s="501"/>
      <c r="C410" s="515"/>
      <c r="D410" s="514"/>
      <c r="E410" s="505"/>
      <c r="F410" s="505"/>
      <c r="G410" s="505"/>
      <c r="H410" s="505"/>
      <c r="I410" s="505"/>
      <c r="J410" s="505"/>
      <c r="K410" s="505"/>
      <c r="L410" s="505"/>
      <c r="M410" s="505"/>
      <c r="N410" s="505"/>
      <c r="O410" s="505"/>
      <c r="P410" s="505"/>
      <c r="Q410" s="505"/>
      <c r="R410" s="505"/>
      <c r="S410" s="505"/>
      <c r="T410" s="505"/>
      <c r="U410" s="505"/>
      <c r="V410" s="505"/>
      <c r="W410" s="505"/>
      <c r="X410" s="505"/>
      <c r="Y410" s="505"/>
      <c r="Z410" s="505"/>
      <c r="AA410" s="505"/>
      <c r="AB410" s="505"/>
      <c r="AC410" s="505"/>
      <c r="AD410" s="269">
        <f t="shared" si="14"/>
        <v>0</v>
      </c>
      <c r="AE410" s="370">
        <f>IF(AD410&gt;(100000/52*'1. General Input'!$D$10),100000/52*'1. General Input'!$D$10,AD410)</f>
        <v>0</v>
      </c>
    </row>
    <row r="411" spans="1:31" ht="15.75" thickBot="1" x14ac:dyDescent="0.3">
      <c r="A411" s="265">
        <f t="shared" si="15"/>
        <v>391</v>
      </c>
      <c r="B411" s="501"/>
      <c r="C411" s="515"/>
      <c r="D411" s="514"/>
      <c r="E411" s="505"/>
      <c r="F411" s="505"/>
      <c r="G411" s="505"/>
      <c r="H411" s="505"/>
      <c r="I411" s="505"/>
      <c r="J411" s="505"/>
      <c r="K411" s="505"/>
      <c r="L411" s="505"/>
      <c r="M411" s="505"/>
      <c r="N411" s="505"/>
      <c r="O411" s="505"/>
      <c r="P411" s="505"/>
      <c r="Q411" s="505"/>
      <c r="R411" s="505"/>
      <c r="S411" s="505"/>
      <c r="T411" s="505"/>
      <c r="U411" s="505"/>
      <c r="V411" s="505"/>
      <c r="W411" s="505"/>
      <c r="X411" s="505"/>
      <c r="Y411" s="505"/>
      <c r="Z411" s="505"/>
      <c r="AA411" s="505"/>
      <c r="AB411" s="505"/>
      <c r="AC411" s="505"/>
      <c r="AD411" s="269">
        <f t="shared" si="14"/>
        <v>0</v>
      </c>
      <c r="AE411" s="370">
        <f>IF(AD411&gt;(100000/52*'1. General Input'!$D$10),100000/52*'1. General Input'!$D$10,AD411)</f>
        <v>0</v>
      </c>
    </row>
    <row r="412" spans="1:31" ht="15.75" thickBot="1" x14ac:dyDescent="0.3">
      <c r="A412" s="265">
        <f t="shared" si="15"/>
        <v>392</v>
      </c>
      <c r="B412" s="501"/>
      <c r="C412" s="515"/>
      <c r="D412" s="514"/>
      <c r="E412" s="505"/>
      <c r="F412" s="505"/>
      <c r="G412" s="505"/>
      <c r="H412" s="505"/>
      <c r="I412" s="505"/>
      <c r="J412" s="505"/>
      <c r="K412" s="505"/>
      <c r="L412" s="505"/>
      <c r="M412" s="505"/>
      <c r="N412" s="505"/>
      <c r="O412" s="505"/>
      <c r="P412" s="505"/>
      <c r="Q412" s="505"/>
      <c r="R412" s="505"/>
      <c r="S412" s="505"/>
      <c r="T412" s="505"/>
      <c r="U412" s="505"/>
      <c r="V412" s="505"/>
      <c r="W412" s="505"/>
      <c r="X412" s="505"/>
      <c r="Y412" s="505"/>
      <c r="Z412" s="505"/>
      <c r="AA412" s="505"/>
      <c r="AB412" s="505"/>
      <c r="AC412" s="505"/>
      <c r="AD412" s="269">
        <f t="shared" si="14"/>
        <v>0</v>
      </c>
      <c r="AE412" s="370">
        <f>IF(AD412&gt;(100000/52*'1. General Input'!$D$10),100000/52*'1. General Input'!$D$10,AD412)</f>
        <v>0</v>
      </c>
    </row>
    <row r="413" spans="1:31" ht="15.75" thickBot="1" x14ac:dyDescent="0.3">
      <c r="A413" s="265">
        <f t="shared" si="15"/>
        <v>393</v>
      </c>
      <c r="B413" s="501"/>
      <c r="C413" s="515"/>
      <c r="D413" s="514"/>
      <c r="E413" s="505"/>
      <c r="F413" s="505"/>
      <c r="G413" s="505"/>
      <c r="H413" s="505"/>
      <c r="I413" s="505"/>
      <c r="J413" s="505"/>
      <c r="K413" s="505"/>
      <c r="L413" s="505"/>
      <c r="M413" s="505"/>
      <c r="N413" s="505"/>
      <c r="O413" s="505"/>
      <c r="P413" s="505"/>
      <c r="Q413" s="505"/>
      <c r="R413" s="505"/>
      <c r="S413" s="505"/>
      <c r="T413" s="505"/>
      <c r="U413" s="505"/>
      <c r="V413" s="505"/>
      <c r="W413" s="505"/>
      <c r="X413" s="505"/>
      <c r="Y413" s="505"/>
      <c r="Z413" s="505"/>
      <c r="AA413" s="505"/>
      <c r="AB413" s="505"/>
      <c r="AC413" s="505"/>
      <c r="AD413" s="269">
        <f t="shared" si="14"/>
        <v>0</v>
      </c>
      <c r="AE413" s="370">
        <f>IF(AD413&gt;(100000/52*'1. General Input'!$D$10),100000/52*'1. General Input'!$D$10,AD413)</f>
        <v>0</v>
      </c>
    </row>
    <row r="414" spans="1:31" ht="15.75" thickBot="1" x14ac:dyDescent="0.3">
      <c r="A414" s="265">
        <f t="shared" si="15"/>
        <v>394</v>
      </c>
      <c r="B414" s="501"/>
      <c r="C414" s="515"/>
      <c r="D414" s="514"/>
      <c r="E414" s="505"/>
      <c r="F414" s="505"/>
      <c r="G414" s="505"/>
      <c r="H414" s="505"/>
      <c r="I414" s="505"/>
      <c r="J414" s="505"/>
      <c r="K414" s="505"/>
      <c r="L414" s="505"/>
      <c r="M414" s="505"/>
      <c r="N414" s="505"/>
      <c r="O414" s="505"/>
      <c r="P414" s="505"/>
      <c r="Q414" s="505"/>
      <c r="R414" s="505"/>
      <c r="S414" s="505"/>
      <c r="T414" s="505"/>
      <c r="U414" s="505"/>
      <c r="V414" s="505"/>
      <c r="W414" s="505"/>
      <c r="X414" s="505"/>
      <c r="Y414" s="505"/>
      <c r="Z414" s="505"/>
      <c r="AA414" s="505"/>
      <c r="AB414" s="505"/>
      <c r="AC414" s="505"/>
      <c r="AD414" s="269">
        <f t="shared" si="14"/>
        <v>0</v>
      </c>
      <c r="AE414" s="370">
        <f>IF(AD414&gt;(100000/52*'1. General Input'!$D$10),100000/52*'1. General Input'!$D$10,AD414)</f>
        <v>0</v>
      </c>
    </row>
    <row r="415" spans="1:31" ht="15.75" thickBot="1" x14ac:dyDescent="0.3">
      <c r="A415" s="265">
        <f t="shared" si="15"/>
        <v>395</v>
      </c>
      <c r="B415" s="501"/>
      <c r="C415" s="515"/>
      <c r="D415" s="514"/>
      <c r="E415" s="505"/>
      <c r="F415" s="505"/>
      <c r="G415" s="505"/>
      <c r="H415" s="505"/>
      <c r="I415" s="505"/>
      <c r="J415" s="505"/>
      <c r="K415" s="505"/>
      <c r="L415" s="505"/>
      <c r="M415" s="505"/>
      <c r="N415" s="505"/>
      <c r="O415" s="505"/>
      <c r="P415" s="505"/>
      <c r="Q415" s="505"/>
      <c r="R415" s="505"/>
      <c r="S415" s="505"/>
      <c r="T415" s="505"/>
      <c r="U415" s="505"/>
      <c r="V415" s="505"/>
      <c r="W415" s="505"/>
      <c r="X415" s="505"/>
      <c r="Y415" s="505"/>
      <c r="Z415" s="505"/>
      <c r="AA415" s="505"/>
      <c r="AB415" s="505"/>
      <c r="AC415" s="505"/>
      <c r="AD415" s="269">
        <f t="shared" si="14"/>
        <v>0</v>
      </c>
      <c r="AE415" s="370">
        <f>IF(AD415&gt;(100000/52*'1. General Input'!$D$10),100000/52*'1. General Input'!$D$10,AD415)</f>
        <v>0</v>
      </c>
    </row>
    <row r="416" spans="1:31" ht="15.75" thickBot="1" x14ac:dyDescent="0.3">
      <c r="A416" s="265">
        <f t="shared" si="15"/>
        <v>396</v>
      </c>
      <c r="B416" s="501"/>
      <c r="C416" s="515"/>
      <c r="D416" s="514"/>
      <c r="E416" s="505"/>
      <c r="F416" s="505"/>
      <c r="G416" s="505"/>
      <c r="H416" s="505"/>
      <c r="I416" s="505"/>
      <c r="J416" s="505"/>
      <c r="K416" s="505"/>
      <c r="L416" s="505"/>
      <c r="M416" s="505"/>
      <c r="N416" s="505"/>
      <c r="O416" s="505"/>
      <c r="P416" s="505"/>
      <c r="Q416" s="505"/>
      <c r="R416" s="505"/>
      <c r="S416" s="505"/>
      <c r="T416" s="505"/>
      <c r="U416" s="505"/>
      <c r="V416" s="505"/>
      <c r="W416" s="505"/>
      <c r="X416" s="505"/>
      <c r="Y416" s="505"/>
      <c r="Z416" s="505"/>
      <c r="AA416" s="505"/>
      <c r="AB416" s="505"/>
      <c r="AC416" s="505"/>
      <c r="AD416" s="269">
        <f t="shared" si="14"/>
        <v>0</v>
      </c>
      <c r="AE416" s="370">
        <f>IF(AD416&gt;(100000/52*'1. General Input'!$D$10),100000/52*'1. General Input'!$D$10,AD416)</f>
        <v>0</v>
      </c>
    </row>
    <row r="417" spans="1:31" ht="15.75" thickBot="1" x14ac:dyDescent="0.3">
      <c r="A417" s="265">
        <f t="shared" si="15"/>
        <v>397</v>
      </c>
      <c r="B417" s="501"/>
      <c r="C417" s="515"/>
      <c r="D417" s="514"/>
      <c r="E417" s="505"/>
      <c r="F417" s="505"/>
      <c r="G417" s="505"/>
      <c r="H417" s="505"/>
      <c r="I417" s="505"/>
      <c r="J417" s="505"/>
      <c r="K417" s="505"/>
      <c r="L417" s="505"/>
      <c r="M417" s="505"/>
      <c r="N417" s="505"/>
      <c r="O417" s="505"/>
      <c r="P417" s="505"/>
      <c r="Q417" s="505"/>
      <c r="R417" s="505"/>
      <c r="S417" s="505"/>
      <c r="T417" s="505"/>
      <c r="U417" s="505"/>
      <c r="V417" s="505"/>
      <c r="W417" s="505"/>
      <c r="X417" s="505"/>
      <c r="Y417" s="505"/>
      <c r="Z417" s="505"/>
      <c r="AA417" s="505"/>
      <c r="AB417" s="505"/>
      <c r="AC417" s="505"/>
      <c r="AD417" s="269">
        <f t="shared" si="14"/>
        <v>0</v>
      </c>
      <c r="AE417" s="370">
        <f>IF(AD417&gt;(100000/52*'1. General Input'!$D$10),100000/52*'1. General Input'!$D$10,AD417)</f>
        <v>0</v>
      </c>
    </row>
    <row r="418" spans="1:31" ht="15.75" thickBot="1" x14ac:dyDescent="0.3">
      <c r="A418" s="265">
        <f t="shared" si="15"/>
        <v>398</v>
      </c>
      <c r="B418" s="501"/>
      <c r="C418" s="515"/>
      <c r="D418" s="514"/>
      <c r="E418" s="505"/>
      <c r="F418" s="505"/>
      <c r="G418" s="505"/>
      <c r="H418" s="505"/>
      <c r="I418" s="505"/>
      <c r="J418" s="505"/>
      <c r="K418" s="505"/>
      <c r="L418" s="505"/>
      <c r="M418" s="505"/>
      <c r="N418" s="505"/>
      <c r="O418" s="505"/>
      <c r="P418" s="505"/>
      <c r="Q418" s="505"/>
      <c r="R418" s="505"/>
      <c r="S418" s="505"/>
      <c r="T418" s="505"/>
      <c r="U418" s="505"/>
      <c r="V418" s="505"/>
      <c r="W418" s="505"/>
      <c r="X418" s="505"/>
      <c r="Y418" s="505"/>
      <c r="Z418" s="505"/>
      <c r="AA418" s="505"/>
      <c r="AB418" s="505"/>
      <c r="AC418" s="505"/>
      <c r="AD418" s="269">
        <f t="shared" si="14"/>
        <v>0</v>
      </c>
      <c r="AE418" s="370">
        <f>IF(AD418&gt;(100000/52*'1. General Input'!$D$10),100000/52*'1. General Input'!$D$10,AD418)</f>
        <v>0</v>
      </c>
    </row>
    <row r="419" spans="1:31" ht="15.75" thickBot="1" x14ac:dyDescent="0.3">
      <c r="A419" s="265">
        <f t="shared" si="15"/>
        <v>399</v>
      </c>
      <c r="B419" s="501"/>
      <c r="C419" s="515"/>
      <c r="D419" s="514"/>
      <c r="E419" s="505"/>
      <c r="F419" s="505"/>
      <c r="G419" s="505"/>
      <c r="H419" s="505"/>
      <c r="I419" s="505"/>
      <c r="J419" s="505"/>
      <c r="K419" s="505"/>
      <c r="L419" s="505"/>
      <c r="M419" s="505"/>
      <c r="N419" s="505"/>
      <c r="O419" s="505"/>
      <c r="P419" s="505"/>
      <c r="Q419" s="505"/>
      <c r="R419" s="505"/>
      <c r="S419" s="505"/>
      <c r="T419" s="505"/>
      <c r="U419" s="505"/>
      <c r="V419" s="505"/>
      <c r="W419" s="505"/>
      <c r="X419" s="505"/>
      <c r="Y419" s="505"/>
      <c r="Z419" s="505"/>
      <c r="AA419" s="505"/>
      <c r="AB419" s="505"/>
      <c r="AC419" s="505"/>
      <c r="AD419" s="269">
        <f t="shared" si="14"/>
        <v>0</v>
      </c>
      <c r="AE419" s="370">
        <f>IF(AD419&gt;(100000/52*'1. General Input'!$D$10),100000/52*'1. General Input'!$D$10,AD419)</f>
        <v>0</v>
      </c>
    </row>
    <row r="420" spans="1:31" ht="15.75" thickBot="1" x14ac:dyDescent="0.3">
      <c r="A420" s="265">
        <f t="shared" si="15"/>
        <v>400</v>
      </c>
      <c r="B420" s="501"/>
      <c r="C420" s="515"/>
      <c r="D420" s="514"/>
      <c r="E420" s="505"/>
      <c r="F420" s="505"/>
      <c r="G420" s="505"/>
      <c r="H420" s="505"/>
      <c r="I420" s="505"/>
      <c r="J420" s="505"/>
      <c r="K420" s="505"/>
      <c r="L420" s="505"/>
      <c r="M420" s="505"/>
      <c r="N420" s="505"/>
      <c r="O420" s="505"/>
      <c r="P420" s="505"/>
      <c r="Q420" s="505"/>
      <c r="R420" s="505"/>
      <c r="S420" s="505"/>
      <c r="T420" s="505"/>
      <c r="U420" s="505"/>
      <c r="V420" s="505"/>
      <c r="W420" s="505"/>
      <c r="X420" s="505"/>
      <c r="Y420" s="505"/>
      <c r="Z420" s="505"/>
      <c r="AA420" s="505"/>
      <c r="AB420" s="505"/>
      <c r="AC420" s="505"/>
      <c r="AD420" s="269">
        <f t="shared" si="14"/>
        <v>0</v>
      </c>
      <c r="AE420" s="370">
        <f>IF(AD420&gt;(100000/52*'1. General Input'!$D$10),100000/52*'1. General Input'!$D$10,AD420)</f>
        <v>0</v>
      </c>
    </row>
    <row r="421" spans="1:31" ht="15.75" thickBot="1" x14ac:dyDescent="0.3">
      <c r="A421" s="265">
        <f t="shared" si="15"/>
        <v>401</v>
      </c>
      <c r="B421" s="501"/>
      <c r="C421" s="515"/>
      <c r="D421" s="514"/>
      <c r="E421" s="505"/>
      <c r="F421" s="505"/>
      <c r="G421" s="505"/>
      <c r="H421" s="505"/>
      <c r="I421" s="505"/>
      <c r="J421" s="505"/>
      <c r="K421" s="505"/>
      <c r="L421" s="505"/>
      <c r="M421" s="505"/>
      <c r="N421" s="505"/>
      <c r="O421" s="505"/>
      <c r="P421" s="505"/>
      <c r="Q421" s="505"/>
      <c r="R421" s="505"/>
      <c r="S421" s="505"/>
      <c r="T421" s="505"/>
      <c r="U421" s="505"/>
      <c r="V421" s="505"/>
      <c r="W421" s="505"/>
      <c r="X421" s="505"/>
      <c r="Y421" s="505"/>
      <c r="Z421" s="505"/>
      <c r="AA421" s="505"/>
      <c r="AB421" s="505"/>
      <c r="AC421" s="505"/>
      <c r="AD421" s="269">
        <f t="shared" si="14"/>
        <v>0</v>
      </c>
      <c r="AE421" s="370">
        <f>IF(AD421&gt;(100000/52*'1. General Input'!$D$10),100000/52*'1. General Input'!$D$10,AD421)</f>
        <v>0</v>
      </c>
    </row>
    <row r="422" spans="1:31" ht="15.75" thickBot="1" x14ac:dyDescent="0.3">
      <c r="A422" s="265">
        <f t="shared" si="15"/>
        <v>402</v>
      </c>
      <c r="B422" s="501"/>
      <c r="C422" s="515"/>
      <c r="D422" s="514"/>
      <c r="E422" s="505"/>
      <c r="F422" s="505"/>
      <c r="G422" s="505"/>
      <c r="H422" s="505"/>
      <c r="I422" s="505"/>
      <c r="J422" s="505"/>
      <c r="K422" s="505"/>
      <c r="L422" s="505"/>
      <c r="M422" s="505"/>
      <c r="N422" s="505"/>
      <c r="O422" s="505"/>
      <c r="P422" s="505"/>
      <c r="Q422" s="505"/>
      <c r="R422" s="505"/>
      <c r="S422" s="505"/>
      <c r="T422" s="505"/>
      <c r="U422" s="505"/>
      <c r="V422" s="505"/>
      <c r="W422" s="505"/>
      <c r="X422" s="505"/>
      <c r="Y422" s="505"/>
      <c r="Z422" s="505"/>
      <c r="AA422" s="505"/>
      <c r="AB422" s="505"/>
      <c r="AC422" s="505"/>
      <c r="AD422" s="269">
        <f t="shared" si="14"/>
        <v>0</v>
      </c>
      <c r="AE422" s="370">
        <f>IF(AD422&gt;(100000/52*'1. General Input'!$D$10),100000/52*'1. General Input'!$D$10,AD422)</f>
        <v>0</v>
      </c>
    </row>
    <row r="423" spans="1:31" ht="15.75" thickBot="1" x14ac:dyDescent="0.3">
      <c r="A423" s="265">
        <f t="shared" si="15"/>
        <v>403</v>
      </c>
      <c r="B423" s="501"/>
      <c r="C423" s="515"/>
      <c r="D423" s="514"/>
      <c r="E423" s="505"/>
      <c r="F423" s="505"/>
      <c r="G423" s="505"/>
      <c r="H423" s="505"/>
      <c r="I423" s="505"/>
      <c r="J423" s="505"/>
      <c r="K423" s="505"/>
      <c r="L423" s="505"/>
      <c r="M423" s="505"/>
      <c r="N423" s="505"/>
      <c r="O423" s="505"/>
      <c r="P423" s="505"/>
      <c r="Q423" s="505"/>
      <c r="R423" s="505"/>
      <c r="S423" s="505"/>
      <c r="T423" s="505"/>
      <c r="U423" s="505"/>
      <c r="V423" s="505"/>
      <c r="W423" s="505"/>
      <c r="X423" s="505"/>
      <c r="Y423" s="505"/>
      <c r="Z423" s="505"/>
      <c r="AA423" s="505"/>
      <c r="AB423" s="505"/>
      <c r="AC423" s="505"/>
      <c r="AD423" s="269">
        <f t="shared" si="14"/>
        <v>0</v>
      </c>
      <c r="AE423" s="370">
        <f>IF(AD423&gt;(100000/52*'1. General Input'!$D$10),100000/52*'1. General Input'!$D$10,AD423)</f>
        <v>0</v>
      </c>
    </row>
    <row r="424" spans="1:31" ht="15.75" thickBot="1" x14ac:dyDescent="0.3">
      <c r="A424" s="265">
        <f t="shared" si="15"/>
        <v>404</v>
      </c>
      <c r="B424" s="501"/>
      <c r="C424" s="515"/>
      <c r="D424" s="514"/>
      <c r="E424" s="505"/>
      <c r="F424" s="505"/>
      <c r="G424" s="505"/>
      <c r="H424" s="505"/>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269">
        <f t="shared" si="14"/>
        <v>0</v>
      </c>
      <c r="AE424" s="370">
        <f>IF(AD424&gt;(100000/52*'1. General Input'!$D$10),100000/52*'1. General Input'!$D$10,AD424)</f>
        <v>0</v>
      </c>
    </row>
    <row r="425" spans="1:31" ht="15.75" thickBot="1" x14ac:dyDescent="0.3">
      <c r="A425" s="265">
        <f t="shared" si="15"/>
        <v>405</v>
      </c>
      <c r="B425" s="501"/>
      <c r="C425" s="515"/>
      <c r="D425" s="514"/>
      <c r="E425" s="505"/>
      <c r="F425" s="505"/>
      <c r="G425" s="505"/>
      <c r="H425" s="505"/>
      <c r="I425" s="505"/>
      <c r="J425" s="505"/>
      <c r="K425" s="505"/>
      <c r="L425" s="505"/>
      <c r="M425" s="505"/>
      <c r="N425" s="505"/>
      <c r="O425" s="505"/>
      <c r="P425" s="505"/>
      <c r="Q425" s="505"/>
      <c r="R425" s="505"/>
      <c r="S425" s="505"/>
      <c r="T425" s="505"/>
      <c r="U425" s="505"/>
      <c r="V425" s="505"/>
      <c r="W425" s="505"/>
      <c r="X425" s="505"/>
      <c r="Y425" s="505"/>
      <c r="Z425" s="505"/>
      <c r="AA425" s="505"/>
      <c r="AB425" s="505"/>
      <c r="AC425" s="505"/>
      <c r="AD425" s="269">
        <f t="shared" si="14"/>
        <v>0</v>
      </c>
      <c r="AE425" s="370">
        <f>IF(AD425&gt;(100000/52*'1. General Input'!$D$10),100000/52*'1. General Input'!$D$10,AD425)</f>
        <v>0</v>
      </c>
    </row>
    <row r="426" spans="1:31" ht="15.75" thickBot="1" x14ac:dyDescent="0.3">
      <c r="A426" s="265">
        <f t="shared" si="15"/>
        <v>406</v>
      </c>
      <c r="B426" s="501"/>
      <c r="C426" s="515"/>
      <c r="D426" s="514"/>
      <c r="E426" s="505"/>
      <c r="F426" s="505"/>
      <c r="G426" s="505"/>
      <c r="H426" s="505"/>
      <c r="I426" s="505"/>
      <c r="J426" s="505"/>
      <c r="K426" s="505"/>
      <c r="L426" s="505"/>
      <c r="M426" s="505"/>
      <c r="N426" s="505"/>
      <c r="O426" s="505"/>
      <c r="P426" s="505"/>
      <c r="Q426" s="505"/>
      <c r="R426" s="505"/>
      <c r="S426" s="505"/>
      <c r="T426" s="505"/>
      <c r="U426" s="505"/>
      <c r="V426" s="505"/>
      <c r="W426" s="505"/>
      <c r="X426" s="505"/>
      <c r="Y426" s="505"/>
      <c r="Z426" s="505"/>
      <c r="AA426" s="505"/>
      <c r="AB426" s="505"/>
      <c r="AC426" s="505"/>
      <c r="AD426" s="269">
        <f t="shared" si="14"/>
        <v>0</v>
      </c>
      <c r="AE426" s="370">
        <f>IF(AD426&gt;(100000/52*'1. General Input'!$D$10),100000/52*'1. General Input'!$D$10,AD426)</f>
        <v>0</v>
      </c>
    </row>
    <row r="427" spans="1:31" ht="15.75" thickBot="1" x14ac:dyDescent="0.3">
      <c r="A427" s="265">
        <f t="shared" si="15"/>
        <v>407</v>
      </c>
      <c r="B427" s="501"/>
      <c r="C427" s="515"/>
      <c r="D427" s="514"/>
      <c r="E427" s="505"/>
      <c r="F427" s="505"/>
      <c r="G427" s="505"/>
      <c r="H427" s="505"/>
      <c r="I427" s="505"/>
      <c r="J427" s="505"/>
      <c r="K427" s="505"/>
      <c r="L427" s="505"/>
      <c r="M427" s="505"/>
      <c r="N427" s="505"/>
      <c r="O427" s="505"/>
      <c r="P427" s="505"/>
      <c r="Q427" s="505"/>
      <c r="R427" s="505"/>
      <c r="S427" s="505"/>
      <c r="T427" s="505"/>
      <c r="U427" s="505"/>
      <c r="V427" s="505"/>
      <c r="W427" s="505"/>
      <c r="X427" s="505"/>
      <c r="Y427" s="505"/>
      <c r="Z427" s="505"/>
      <c r="AA427" s="505"/>
      <c r="AB427" s="505"/>
      <c r="AC427" s="505"/>
      <c r="AD427" s="269">
        <f t="shared" si="14"/>
        <v>0</v>
      </c>
      <c r="AE427" s="370">
        <f>IF(AD427&gt;(100000/52*'1. General Input'!$D$10),100000/52*'1. General Input'!$D$10,AD427)</f>
        <v>0</v>
      </c>
    </row>
    <row r="428" spans="1:31" ht="15.75" thickBot="1" x14ac:dyDescent="0.3">
      <c r="A428" s="265">
        <f t="shared" si="15"/>
        <v>408</v>
      </c>
      <c r="B428" s="501"/>
      <c r="C428" s="515"/>
      <c r="D428" s="514"/>
      <c r="E428" s="505"/>
      <c r="F428" s="505"/>
      <c r="G428" s="505"/>
      <c r="H428" s="505"/>
      <c r="I428" s="505"/>
      <c r="J428" s="505"/>
      <c r="K428" s="505"/>
      <c r="L428" s="505"/>
      <c r="M428" s="505"/>
      <c r="N428" s="505"/>
      <c r="O428" s="505"/>
      <c r="P428" s="505"/>
      <c r="Q428" s="505"/>
      <c r="R428" s="505"/>
      <c r="S428" s="505"/>
      <c r="T428" s="505"/>
      <c r="U428" s="505"/>
      <c r="V428" s="505"/>
      <c r="W428" s="505"/>
      <c r="X428" s="505"/>
      <c r="Y428" s="505"/>
      <c r="Z428" s="505"/>
      <c r="AA428" s="505"/>
      <c r="AB428" s="505"/>
      <c r="AC428" s="505"/>
      <c r="AD428" s="269">
        <f t="shared" si="14"/>
        <v>0</v>
      </c>
      <c r="AE428" s="370">
        <f>IF(AD428&gt;(100000/52*'1. General Input'!$D$10),100000/52*'1. General Input'!$D$10,AD428)</f>
        <v>0</v>
      </c>
    </row>
    <row r="429" spans="1:31" ht="15.75" thickBot="1" x14ac:dyDescent="0.3">
      <c r="A429" s="265">
        <f t="shared" si="15"/>
        <v>409</v>
      </c>
      <c r="B429" s="501"/>
      <c r="C429" s="515"/>
      <c r="D429" s="514"/>
      <c r="E429" s="505"/>
      <c r="F429" s="505"/>
      <c r="G429" s="505"/>
      <c r="H429" s="505"/>
      <c r="I429" s="505"/>
      <c r="J429" s="505"/>
      <c r="K429" s="505"/>
      <c r="L429" s="505"/>
      <c r="M429" s="505"/>
      <c r="N429" s="505"/>
      <c r="O429" s="505"/>
      <c r="P429" s="505"/>
      <c r="Q429" s="505"/>
      <c r="R429" s="505"/>
      <c r="S429" s="505"/>
      <c r="T429" s="505"/>
      <c r="U429" s="505"/>
      <c r="V429" s="505"/>
      <c r="W429" s="505"/>
      <c r="X429" s="505"/>
      <c r="Y429" s="505"/>
      <c r="Z429" s="505"/>
      <c r="AA429" s="505"/>
      <c r="AB429" s="505"/>
      <c r="AC429" s="505"/>
      <c r="AD429" s="269">
        <f t="shared" si="14"/>
        <v>0</v>
      </c>
      <c r="AE429" s="370">
        <f>IF(AD429&gt;(100000/52*'1. General Input'!$D$10),100000/52*'1. General Input'!$D$10,AD429)</f>
        <v>0</v>
      </c>
    </row>
    <row r="430" spans="1:31" ht="15.75" thickBot="1" x14ac:dyDescent="0.3">
      <c r="A430" s="265">
        <f t="shared" si="15"/>
        <v>410</v>
      </c>
      <c r="B430" s="501"/>
      <c r="C430" s="515"/>
      <c r="D430" s="514"/>
      <c r="E430" s="505"/>
      <c r="F430" s="505"/>
      <c r="G430" s="505"/>
      <c r="H430" s="505"/>
      <c r="I430" s="505"/>
      <c r="J430" s="505"/>
      <c r="K430" s="505"/>
      <c r="L430" s="505"/>
      <c r="M430" s="505"/>
      <c r="N430" s="505"/>
      <c r="O430" s="505"/>
      <c r="P430" s="505"/>
      <c r="Q430" s="505"/>
      <c r="R430" s="505"/>
      <c r="S430" s="505"/>
      <c r="T430" s="505"/>
      <c r="U430" s="505"/>
      <c r="V430" s="505"/>
      <c r="W430" s="505"/>
      <c r="X430" s="505"/>
      <c r="Y430" s="505"/>
      <c r="Z430" s="505"/>
      <c r="AA430" s="505"/>
      <c r="AB430" s="505"/>
      <c r="AC430" s="505"/>
      <c r="AD430" s="269">
        <f t="shared" si="14"/>
        <v>0</v>
      </c>
      <c r="AE430" s="370">
        <f>IF(AD430&gt;(100000/52*'1. General Input'!$D$10),100000/52*'1. General Input'!$D$10,AD430)</f>
        <v>0</v>
      </c>
    </row>
    <row r="431" spans="1:31" ht="15.75" thickBot="1" x14ac:dyDescent="0.3">
      <c r="A431" s="265">
        <f t="shared" si="15"/>
        <v>411</v>
      </c>
      <c r="B431" s="501"/>
      <c r="C431" s="515"/>
      <c r="D431" s="514"/>
      <c r="E431" s="505"/>
      <c r="F431" s="505"/>
      <c r="G431" s="505"/>
      <c r="H431" s="505"/>
      <c r="I431" s="505"/>
      <c r="J431" s="505"/>
      <c r="K431" s="505"/>
      <c r="L431" s="505"/>
      <c r="M431" s="505"/>
      <c r="N431" s="505"/>
      <c r="O431" s="505"/>
      <c r="P431" s="505"/>
      <c r="Q431" s="505"/>
      <c r="R431" s="505"/>
      <c r="S431" s="505"/>
      <c r="T431" s="505"/>
      <c r="U431" s="505"/>
      <c r="V431" s="505"/>
      <c r="W431" s="505"/>
      <c r="X431" s="505"/>
      <c r="Y431" s="505"/>
      <c r="Z431" s="505"/>
      <c r="AA431" s="505"/>
      <c r="AB431" s="505"/>
      <c r="AC431" s="505"/>
      <c r="AD431" s="269">
        <f t="shared" si="14"/>
        <v>0</v>
      </c>
      <c r="AE431" s="370">
        <f>IF(AD431&gt;(100000/52*'1. General Input'!$D$10),100000/52*'1. General Input'!$D$10,AD431)</f>
        <v>0</v>
      </c>
    </row>
    <row r="432" spans="1:31" ht="15.75" thickBot="1" x14ac:dyDescent="0.3">
      <c r="A432" s="265">
        <f t="shared" si="15"/>
        <v>412</v>
      </c>
      <c r="B432" s="501"/>
      <c r="C432" s="515"/>
      <c r="D432" s="514"/>
      <c r="E432" s="505"/>
      <c r="F432" s="505"/>
      <c r="G432" s="505"/>
      <c r="H432" s="505"/>
      <c r="I432" s="505"/>
      <c r="J432" s="505"/>
      <c r="K432" s="505"/>
      <c r="L432" s="505"/>
      <c r="M432" s="505"/>
      <c r="N432" s="505"/>
      <c r="O432" s="505"/>
      <c r="P432" s="505"/>
      <c r="Q432" s="505"/>
      <c r="R432" s="505"/>
      <c r="S432" s="505"/>
      <c r="T432" s="505"/>
      <c r="U432" s="505"/>
      <c r="V432" s="505"/>
      <c r="W432" s="505"/>
      <c r="X432" s="505"/>
      <c r="Y432" s="505"/>
      <c r="Z432" s="505"/>
      <c r="AA432" s="505"/>
      <c r="AB432" s="505"/>
      <c r="AC432" s="505"/>
      <c r="AD432" s="269">
        <f t="shared" si="14"/>
        <v>0</v>
      </c>
      <c r="AE432" s="370">
        <f>IF(AD432&gt;(100000/52*'1. General Input'!$D$10),100000/52*'1. General Input'!$D$10,AD432)</f>
        <v>0</v>
      </c>
    </row>
    <row r="433" spans="1:31" ht="15.75" thickBot="1" x14ac:dyDescent="0.3">
      <c r="A433" s="265">
        <f t="shared" si="15"/>
        <v>413</v>
      </c>
      <c r="B433" s="501"/>
      <c r="C433" s="515"/>
      <c r="D433" s="514"/>
      <c r="E433" s="505"/>
      <c r="F433" s="505"/>
      <c r="G433" s="505"/>
      <c r="H433" s="505"/>
      <c r="I433" s="505"/>
      <c r="J433" s="505"/>
      <c r="K433" s="505"/>
      <c r="L433" s="505"/>
      <c r="M433" s="505"/>
      <c r="N433" s="505"/>
      <c r="O433" s="505"/>
      <c r="P433" s="505"/>
      <c r="Q433" s="505"/>
      <c r="R433" s="505"/>
      <c r="S433" s="505"/>
      <c r="T433" s="505"/>
      <c r="U433" s="505"/>
      <c r="V433" s="505"/>
      <c r="W433" s="505"/>
      <c r="X433" s="505"/>
      <c r="Y433" s="505"/>
      <c r="Z433" s="505"/>
      <c r="AA433" s="505"/>
      <c r="AB433" s="505"/>
      <c r="AC433" s="505"/>
      <c r="AD433" s="269">
        <f t="shared" si="14"/>
        <v>0</v>
      </c>
      <c r="AE433" s="370">
        <f>IF(AD433&gt;(100000/52*'1. General Input'!$D$10),100000/52*'1. General Input'!$D$10,AD433)</f>
        <v>0</v>
      </c>
    </row>
    <row r="434" spans="1:31" ht="15.75" thickBot="1" x14ac:dyDescent="0.3">
      <c r="A434" s="265">
        <f t="shared" si="15"/>
        <v>414</v>
      </c>
      <c r="B434" s="501"/>
      <c r="C434" s="515"/>
      <c r="D434" s="514"/>
      <c r="E434" s="505"/>
      <c r="F434" s="505"/>
      <c r="G434" s="505"/>
      <c r="H434" s="505"/>
      <c r="I434" s="505"/>
      <c r="J434" s="505"/>
      <c r="K434" s="505"/>
      <c r="L434" s="505"/>
      <c r="M434" s="505"/>
      <c r="N434" s="505"/>
      <c r="O434" s="505"/>
      <c r="P434" s="505"/>
      <c r="Q434" s="505"/>
      <c r="R434" s="505"/>
      <c r="S434" s="505"/>
      <c r="T434" s="505"/>
      <c r="U434" s="505"/>
      <c r="V434" s="505"/>
      <c r="W434" s="505"/>
      <c r="X434" s="505"/>
      <c r="Y434" s="505"/>
      <c r="Z434" s="505"/>
      <c r="AA434" s="505"/>
      <c r="AB434" s="505"/>
      <c r="AC434" s="505"/>
      <c r="AD434" s="269">
        <f t="shared" si="14"/>
        <v>0</v>
      </c>
      <c r="AE434" s="370">
        <f>IF(AD434&gt;(100000/52*'1. General Input'!$D$10),100000/52*'1. General Input'!$D$10,AD434)</f>
        <v>0</v>
      </c>
    </row>
    <row r="435" spans="1:31" ht="15.75" thickBot="1" x14ac:dyDescent="0.3">
      <c r="A435" s="265">
        <f t="shared" si="15"/>
        <v>415</v>
      </c>
      <c r="B435" s="501"/>
      <c r="C435" s="515"/>
      <c r="D435" s="514"/>
      <c r="E435" s="505"/>
      <c r="F435" s="505"/>
      <c r="G435" s="505"/>
      <c r="H435" s="505"/>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269">
        <f t="shared" si="14"/>
        <v>0</v>
      </c>
      <c r="AE435" s="370">
        <f>IF(AD435&gt;(100000/52*'1. General Input'!$D$10),100000/52*'1. General Input'!$D$10,AD435)</f>
        <v>0</v>
      </c>
    </row>
    <row r="436" spans="1:31" ht="15.75" thickBot="1" x14ac:dyDescent="0.3">
      <c r="A436" s="265">
        <f t="shared" si="15"/>
        <v>416</v>
      </c>
      <c r="B436" s="501"/>
      <c r="C436" s="515"/>
      <c r="D436" s="514"/>
      <c r="E436" s="505"/>
      <c r="F436" s="505"/>
      <c r="G436" s="505"/>
      <c r="H436" s="505"/>
      <c r="I436" s="505"/>
      <c r="J436" s="505"/>
      <c r="K436" s="505"/>
      <c r="L436" s="505"/>
      <c r="M436" s="505"/>
      <c r="N436" s="505"/>
      <c r="O436" s="505"/>
      <c r="P436" s="505"/>
      <c r="Q436" s="505"/>
      <c r="R436" s="505"/>
      <c r="S436" s="505"/>
      <c r="T436" s="505"/>
      <c r="U436" s="505"/>
      <c r="V436" s="505"/>
      <c r="W436" s="505"/>
      <c r="X436" s="505"/>
      <c r="Y436" s="505"/>
      <c r="Z436" s="505"/>
      <c r="AA436" s="505"/>
      <c r="AB436" s="505"/>
      <c r="AC436" s="505"/>
      <c r="AD436" s="269">
        <f t="shared" si="14"/>
        <v>0</v>
      </c>
      <c r="AE436" s="370">
        <f>IF(AD436&gt;(100000/52*'1. General Input'!$D$10),100000/52*'1. General Input'!$D$10,AD436)</f>
        <v>0</v>
      </c>
    </row>
    <row r="437" spans="1:31" ht="15.75" thickBot="1" x14ac:dyDescent="0.3">
      <c r="A437" s="265">
        <f t="shared" si="15"/>
        <v>417</v>
      </c>
      <c r="B437" s="501"/>
      <c r="C437" s="515"/>
      <c r="D437" s="514"/>
      <c r="E437" s="505"/>
      <c r="F437" s="505"/>
      <c r="G437" s="505"/>
      <c r="H437" s="505"/>
      <c r="I437" s="505"/>
      <c r="J437" s="505"/>
      <c r="K437" s="505"/>
      <c r="L437" s="505"/>
      <c r="M437" s="505"/>
      <c r="N437" s="505"/>
      <c r="O437" s="505"/>
      <c r="P437" s="505"/>
      <c r="Q437" s="505"/>
      <c r="R437" s="505"/>
      <c r="S437" s="505"/>
      <c r="T437" s="505"/>
      <c r="U437" s="505"/>
      <c r="V437" s="505"/>
      <c r="W437" s="505"/>
      <c r="X437" s="505"/>
      <c r="Y437" s="505"/>
      <c r="Z437" s="505"/>
      <c r="AA437" s="505"/>
      <c r="AB437" s="505"/>
      <c r="AC437" s="505"/>
      <c r="AD437" s="269">
        <f t="shared" si="14"/>
        <v>0</v>
      </c>
      <c r="AE437" s="370">
        <f>IF(AD437&gt;(100000/52*'1. General Input'!$D$10),100000/52*'1. General Input'!$D$10,AD437)</f>
        <v>0</v>
      </c>
    </row>
    <row r="438" spans="1:31" ht="15.75" thickBot="1" x14ac:dyDescent="0.3">
      <c r="A438" s="265">
        <f t="shared" si="15"/>
        <v>418</v>
      </c>
      <c r="B438" s="501"/>
      <c r="C438" s="515"/>
      <c r="D438" s="514"/>
      <c r="E438" s="505"/>
      <c r="F438" s="505"/>
      <c r="G438" s="505"/>
      <c r="H438" s="505"/>
      <c r="I438" s="505"/>
      <c r="J438" s="505"/>
      <c r="K438" s="505"/>
      <c r="L438" s="505"/>
      <c r="M438" s="505"/>
      <c r="N438" s="505"/>
      <c r="O438" s="505"/>
      <c r="P438" s="505"/>
      <c r="Q438" s="505"/>
      <c r="R438" s="505"/>
      <c r="S438" s="505"/>
      <c r="T438" s="505"/>
      <c r="U438" s="505"/>
      <c r="V438" s="505"/>
      <c r="W438" s="505"/>
      <c r="X438" s="505"/>
      <c r="Y438" s="505"/>
      <c r="Z438" s="505"/>
      <c r="AA438" s="505"/>
      <c r="AB438" s="505"/>
      <c r="AC438" s="505"/>
      <c r="AD438" s="269">
        <f t="shared" si="14"/>
        <v>0</v>
      </c>
      <c r="AE438" s="370">
        <f>IF(AD438&gt;(100000/52*'1. General Input'!$D$10),100000/52*'1. General Input'!$D$10,AD438)</f>
        <v>0</v>
      </c>
    </row>
    <row r="439" spans="1:31" ht="15.75" thickBot="1" x14ac:dyDescent="0.3">
      <c r="A439" s="265">
        <f t="shared" si="15"/>
        <v>419</v>
      </c>
      <c r="B439" s="501"/>
      <c r="C439" s="515"/>
      <c r="D439" s="514"/>
      <c r="E439" s="505"/>
      <c r="F439" s="505"/>
      <c r="G439" s="505"/>
      <c r="H439" s="505"/>
      <c r="I439" s="505"/>
      <c r="J439" s="505"/>
      <c r="K439" s="505"/>
      <c r="L439" s="505"/>
      <c r="M439" s="505"/>
      <c r="N439" s="505"/>
      <c r="O439" s="505"/>
      <c r="P439" s="505"/>
      <c r="Q439" s="505"/>
      <c r="R439" s="505"/>
      <c r="S439" s="505"/>
      <c r="T439" s="505"/>
      <c r="U439" s="505"/>
      <c r="V439" s="505"/>
      <c r="W439" s="505"/>
      <c r="X439" s="505"/>
      <c r="Y439" s="505"/>
      <c r="Z439" s="505"/>
      <c r="AA439" s="505"/>
      <c r="AB439" s="505"/>
      <c r="AC439" s="505"/>
      <c r="AD439" s="269">
        <f t="shared" si="14"/>
        <v>0</v>
      </c>
      <c r="AE439" s="370">
        <f>IF(AD439&gt;(100000/52*'1. General Input'!$D$10),100000/52*'1. General Input'!$D$10,AD439)</f>
        <v>0</v>
      </c>
    </row>
    <row r="440" spans="1:31" ht="15.75" thickBot="1" x14ac:dyDescent="0.3">
      <c r="A440" s="265">
        <f t="shared" si="15"/>
        <v>420</v>
      </c>
      <c r="B440" s="501"/>
      <c r="C440" s="515"/>
      <c r="D440" s="514"/>
      <c r="E440" s="505"/>
      <c r="F440" s="505"/>
      <c r="G440" s="505"/>
      <c r="H440" s="505"/>
      <c r="I440" s="505"/>
      <c r="J440" s="505"/>
      <c r="K440" s="505"/>
      <c r="L440" s="505"/>
      <c r="M440" s="505"/>
      <c r="N440" s="505"/>
      <c r="O440" s="505"/>
      <c r="P440" s="505"/>
      <c r="Q440" s="505"/>
      <c r="R440" s="505"/>
      <c r="S440" s="505"/>
      <c r="T440" s="505"/>
      <c r="U440" s="505"/>
      <c r="V440" s="505"/>
      <c r="W440" s="505"/>
      <c r="X440" s="505"/>
      <c r="Y440" s="505"/>
      <c r="Z440" s="505"/>
      <c r="AA440" s="505"/>
      <c r="AB440" s="505"/>
      <c r="AC440" s="505"/>
      <c r="AD440" s="269">
        <f t="shared" si="14"/>
        <v>0</v>
      </c>
      <c r="AE440" s="370">
        <f>IF(AD440&gt;(100000/52*'1. General Input'!$D$10),100000/52*'1. General Input'!$D$10,AD440)</f>
        <v>0</v>
      </c>
    </row>
    <row r="441" spans="1:31" ht="15.75" thickBot="1" x14ac:dyDescent="0.3">
      <c r="A441" s="265">
        <f t="shared" si="15"/>
        <v>421</v>
      </c>
      <c r="B441" s="501"/>
      <c r="C441" s="515"/>
      <c r="D441" s="514"/>
      <c r="E441" s="505"/>
      <c r="F441" s="505"/>
      <c r="G441" s="505"/>
      <c r="H441" s="505"/>
      <c r="I441" s="505"/>
      <c r="J441" s="505"/>
      <c r="K441" s="505"/>
      <c r="L441" s="505"/>
      <c r="M441" s="505"/>
      <c r="N441" s="505"/>
      <c r="O441" s="505"/>
      <c r="P441" s="505"/>
      <c r="Q441" s="505"/>
      <c r="R441" s="505"/>
      <c r="S441" s="505"/>
      <c r="T441" s="505"/>
      <c r="U441" s="505"/>
      <c r="V441" s="505"/>
      <c r="W441" s="505"/>
      <c r="X441" s="505"/>
      <c r="Y441" s="505"/>
      <c r="Z441" s="505"/>
      <c r="AA441" s="505"/>
      <c r="AB441" s="505"/>
      <c r="AC441" s="505"/>
      <c r="AD441" s="269">
        <f t="shared" si="14"/>
        <v>0</v>
      </c>
      <c r="AE441" s="370">
        <f>IF(AD441&gt;(100000/52*'1. General Input'!$D$10),100000/52*'1. General Input'!$D$10,AD441)</f>
        <v>0</v>
      </c>
    </row>
    <row r="442" spans="1:31" ht="15.75" thickBot="1" x14ac:dyDescent="0.3">
      <c r="A442" s="265">
        <f t="shared" si="15"/>
        <v>422</v>
      </c>
      <c r="B442" s="501"/>
      <c r="C442" s="515"/>
      <c r="D442" s="514"/>
      <c r="E442" s="505"/>
      <c r="F442" s="505"/>
      <c r="G442" s="505"/>
      <c r="H442" s="505"/>
      <c r="I442" s="505"/>
      <c r="J442" s="505"/>
      <c r="K442" s="505"/>
      <c r="L442" s="505"/>
      <c r="M442" s="505"/>
      <c r="N442" s="505"/>
      <c r="O442" s="505"/>
      <c r="P442" s="505"/>
      <c r="Q442" s="505"/>
      <c r="R442" s="505"/>
      <c r="S442" s="505"/>
      <c r="T442" s="505"/>
      <c r="U442" s="505"/>
      <c r="V442" s="505"/>
      <c r="W442" s="505"/>
      <c r="X442" s="505"/>
      <c r="Y442" s="505"/>
      <c r="Z442" s="505"/>
      <c r="AA442" s="505"/>
      <c r="AB442" s="505"/>
      <c r="AC442" s="505"/>
      <c r="AD442" s="269">
        <f t="shared" si="14"/>
        <v>0</v>
      </c>
      <c r="AE442" s="370">
        <f>IF(AD442&gt;(100000/52*'1. General Input'!$D$10),100000/52*'1. General Input'!$D$10,AD442)</f>
        <v>0</v>
      </c>
    </row>
    <row r="443" spans="1:31" ht="15.75" thickBot="1" x14ac:dyDescent="0.3">
      <c r="A443" s="265">
        <f t="shared" si="15"/>
        <v>423</v>
      </c>
      <c r="B443" s="501"/>
      <c r="C443" s="515"/>
      <c r="D443" s="514"/>
      <c r="E443" s="505"/>
      <c r="F443" s="505"/>
      <c r="G443" s="505"/>
      <c r="H443" s="505"/>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269">
        <f t="shared" si="14"/>
        <v>0</v>
      </c>
      <c r="AE443" s="370">
        <f>IF(AD443&gt;(100000/52*'1. General Input'!$D$10),100000/52*'1. General Input'!$D$10,AD443)</f>
        <v>0</v>
      </c>
    </row>
    <row r="444" spans="1:31" ht="15.75" thickBot="1" x14ac:dyDescent="0.3">
      <c r="A444" s="265">
        <f t="shared" si="15"/>
        <v>424</v>
      </c>
      <c r="B444" s="501"/>
      <c r="C444" s="515"/>
      <c r="D444" s="514"/>
      <c r="E444" s="505"/>
      <c r="F444" s="505"/>
      <c r="G444" s="505"/>
      <c r="H444" s="505"/>
      <c r="I444" s="505"/>
      <c r="J444" s="505"/>
      <c r="K444" s="505"/>
      <c r="L444" s="505"/>
      <c r="M444" s="505"/>
      <c r="N444" s="505"/>
      <c r="O444" s="505"/>
      <c r="P444" s="505"/>
      <c r="Q444" s="505"/>
      <c r="R444" s="505"/>
      <c r="S444" s="505"/>
      <c r="T444" s="505"/>
      <c r="U444" s="505"/>
      <c r="V444" s="505"/>
      <c r="W444" s="505"/>
      <c r="X444" s="505"/>
      <c r="Y444" s="505"/>
      <c r="Z444" s="505"/>
      <c r="AA444" s="505"/>
      <c r="AB444" s="505"/>
      <c r="AC444" s="505"/>
      <c r="AD444" s="269">
        <f t="shared" si="14"/>
        <v>0</v>
      </c>
      <c r="AE444" s="370">
        <f>IF(AD444&gt;(100000/52*'1. General Input'!$D$10),100000/52*'1. General Input'!$D$10,AD444)</f>
        <v>0</v>
      </c>
    </row>
    <row r="445" spans="1:31" ht="15.75" thickBot="1" x14ac:dyDescent="0.3">
      <c r="A445" s="265">
        <f t="shared" si="15"/>
        <v>425</v>
      </c>
      <c r="B445" s="501"/>
      <c r="C445" s="515"/>
      <c r="D445" s="514"/>
      <c r="E445" s="505"/>
      <c r="F445" s="505"/>
      <c r="G445" s="505"/>
      <c r="H445" s="505"/>
      <c r="I445" s="505"/>
      <c r="J445" s="505"/>
      <c r="K445" s="505"/>
      <c r="L445" s="505"/>
      <c r="M445" s="505"/>
      <c r="N445" s="505"/>
      <c r="O445" s="505"/>
      <c r="P445" s="505"/>
      <c r="Q445" s="505"/>
      <c r="R445" s="505"/>
      <c r="S445" s="505"/>
      <c r="T445" s="505"/>
      <c r="U445" s="505"/>
      <c r="V445" s="505"/>
      <c r="W445" s="505"/>
      <c r="X445" s="505"/>
      <c r="Y445" s="505"/>
      <c r="Z445" s="505"/>
      <c r="AA445" s="505"/>
      <c r="AB445" s="505"/>
      <c r="AC445" s="505"/>
      <c r="AD445" s="269">
        <f t="shared" si="14"/>
        <v>0</v>
      </c>
      <c r="AE445" s="370">
        <f>IF(AD445&gt;(100000/52*'1. General Input'!$D$10),100000/52*'1. General Input'!$D$10,AD445)</f>
        <v>0</v>
      </c>
    </row>
    <row r="446" spans="1:31" ht="15.75" thickBot="1" x14ac:dyDescent="0.3">
      <c r="A446" s="265">
        <f t="shared" si="15"/>
        <v>426</v>
      </c>
      <c r="B446" s="501"/>
      <c r="C446" s="515"/>
      <c r="D446" s="514"/>
      <c r="E446" s="505"/>
      <c r="F446" s="505"/>
      <c r="G446" s="505"/>
      <c r="H446" s="505"/>
      <c r="I446" s="505"/>
      <c r="J446" s="505"/>
      <c r="K446" s="505"/>
      <c r="L446" s="505"/>
      <c r="M446" s="505"/>
      <c r="N446" s="505"/>
      <c r="O446" s="505"/>
      <c r="P446" s="505"/>
      <c r="Q446" s="505"/>
      <c r="R446" s="505"/>
      <c r="S446" s="505"/>
      <c r="T446" s="505"/>
      <c r="U446" s="505"/>
      <c r="V446" s="505"/>
      <c r="W446" s="505"/>
      <c r="X446" s="505"/>
      <c r="Y446" s="505"/>
      <c r="Z446" s="505"/>
      <c r="AA446" s="505"/>
      <c r="AB446" s="505"/>
      <c r="AC446" s="505"/>
      <c r="AD446" s="269">
        <f t="shared" si="14"/>
        <v>0</v>
      </c>
      <c r="AE446" s="370">
        <f>IF(AD446&gt;(100000/52*'1. General Input'!$D$10),100000/52*'1. General Input'!$D$10,AD446)</f>
        <v>0</v>
      </c>
    </row>
    <row r="447" spans="1:31" ht="15.75" thickBot="1" x14ac:dyDescent="0.3">
      <c r="A447" s="265">
        <f t="shared" si="15"/>
        <v>427</v>
      </c>
      <c r="B447" s="501"/>
      <c r="C447" s="515"/>
      <c r="D447" s="514"/>
      <c r="E447" s="505"/>
      <c r="F447" s="505"/>
      <c r="G447" s="505"/>
      <c r="H447" s="505"/>
      <c r="I447" s="505"/>
      <c r="J447" s="505"/>
      <c r="K447" s="505"/>
      <c r="L447" s="505"/>
      <c r="M447" s="505"/>
      <c r="N447" s="505"/>
      <c r="O447" s="505"/>
      <c r="P447" s="505"/>
      <c r="Q447" s="505"/>
      <c r="R447" s="505"/>
      <c r="S447" s="505"/>
      <c r="T447" s="505"/>
      <c r="U447" s="505"/>
      <c r="V447" s="505"/>
      <c r="W447" s="505"/>
      <c r="X447" s="505"/>
      <c r="Y447" s="505"/>
      <c r="Z447" s="505"/>
      <c r="AA447" s="505"/>
      <c r="AB447" s="505"/>
      <c r="AC447" s="505"/>
      <c r="AD447" s="269">
        <f t="shared" si="14"/>
        <v>0</v>
      </c>
      <c r="AE447" s="370">
        <f>IF(AD447&gt;(100000/52*'1. General Input'!$D$10),100000/52*'1. General Input'!$D$10,AD447)</f>
        <v>0</v>
      </c>
    </row>
    <row r="448" spans="1:31" ht="15.75" thickBot="1" x14ac:dyDescent="0.3">
      <c r="A448" s="265">
        <f t="shared" si="15"/>
        <v>428</v>
      </c>
      <c r="B448" s="501"/>
      <c r="C448" s="515"/>
      <c r="D448" s="514"/>
      <c r="E448" s="505"/>
      <c r="F448" s="505"/>
      <c r="G448" s="505"/>
      <c r="H448" s="505"/>
      <c r="I448" s="505"/>
      <c r="J448" s="505"/>
      <c r="K448" s="505"/>
      <c r="L448" s="505"/>
      <c r="M448" s="505"/>
      <c r="N448" s="505"/>
      <c r="O448" s="505"/>
      <c r="P448" s="505"/>
      <c r="Q448" s="505"/>
      <c r="R448" s="505"/>
      <c r="S448" s="505"/>
      <c r="T448" s="505"/>
      <c r="U448" s="505"/>
      <c r="V448" s="505"/>
      <c r="W448" s="505"/>
      <c r="X448" s="505"/>
      <c r="Y448" s="505"/>
      <c r="Z448" s="505"/>
      <c r="AA448" s="505"/>
      <c r="AB448" s="505"/>
      <c r="AC448" s="505"/>
      <c r="AD448" s="269">
        <f t="shared" si="14"/>
        <v>0</v>
      </c>
      <c r="AE448" s="370">
        <f>IF(AD448&gt;(100000/52*'1. General Input'!$D$10),100000/52*'1. General Input'!$D$10,AD448)</f>
        <v>0</v>
      </c>
    </row>
    <row r="449" spans="1:31" ht="15.75" thickBot="1" x14ac:dyDescent="0.3">
      <c r="A449" s="265">
        <f t="shared" si="15"/>
        <v>429</v>
      </c>
      <c r="B449" s="501"/>
      <c r="C449" s="515"/>
      <c r="D449" s="514"/>
      <c r="E449" s="505"/>
      <c r="F449" s="505"/>
      <c r="G449" s="505"/>
      <c r="H449" s="505"/>
      <c r="I449" s="505"/>
      <c r="J449" s="505"/>
      <c r="K449" s="505"/>
      <c r="L449" s="505"/>
      <c r="M449" s="505"/>
      <c r="N449" s="505"/>
      <c r="O449" s="505"/>
      <c r="P449" s="505"/>
      <c r="Q449" s="505"/>
      <c r="R449" s="505"/>
      <c r="S449" s="505"/>
      <c r="T449" s="505"/>
      <c r="U449" s="505"/>
      <c r="V449" s="505"/>
      <c r="W449" s="505"/>
      <c r="X449" s="505"/>
      <c r="Y449" s="505"/>
      <c r="Z449" s="505"/>
      <c r="AA449" s="505"/>
      <c r="AB449" s="505"/>
      <c r="AC449" s="505"/>
      <c r="AD449" s="269">
        <f t="shared" si="14"/>
        <v>0</v>
      </c>
      <c r="AE449" s="370">
        <f>IF(AD449&gt;(100000/52*'1. General Input'!$D$10),100000/52*'1. General Input'!$D$10,AD449)</f>
        <v>0</v>
      </c>
    </row>
    <row r="450" spans="1:31" ht="15.75" thickBot="1" x14ac:dyDescent="0.3">
      <c r="A450" s="265">
        <f t="shared" si="15"/>
        <v>430</v>
      </c>
      <c r="B450" s="501"/>
      <c r="C450" s="515"/>
      <c r="D450" s="514"/>
      <c r="E450" s="505"/>
      <c r="F450" s="505"/>
      <c r="G450" s="505"/>
      <c r="H450" s="505"/>
      <c r="I450" s="505"/>
      <c r="J450" s="505"/>
      <c r="K450" s="505"/>
      <c r="L450" s="505"/>
      <c r="M450" s="505"/>
      <c r="N450" s="505"/>
      <c r="O450" s="505"/>
      <c r="P450" s="505"/>
      <c r="Q450" s="505"/>
      <c r="R450" s="505"/>
      <c r="S450" s="505"/>
      <c r="T450" s="505"/>
      <c r="U450" s="505"/>
      <c r="V450" s="505"/>
      <c r="W450" s="505"/>
      <c r="X450" s="505"/>
      <c r="Y450" s="505"/>
      <c r="Z450" s="505"/>
      <c r="AA450" s="505"/>
      <c r="AB450" s="505"/>
      <c r="AC450" s="505"/>
      <c r="AD450" s="269">
        <f t="shared" si="14"/>
        <v>0</v>
      </c>
      <c r="AE450" s="370">
        <f>IF(AD450&gt;(100000/52*'1. General Input'!$D$10),100000/52*'1. General Input'!$D$10,AD450)</f>
        <v>0</v>
      </c>
    </row>
    <row r="451" spans="1:31" ht="15.75" thickBot="1" x14ac:dyDescent="0.3">
      <c r="A451" s="265">
        <f t="shared" si="15"/>
        <v>431</v>
      </c>
      <c r="B451" s="501"/>
      <c r="C451" s="515"/>
      <c r="D451" s="514"/>
      <c r="E451" s="505"/>
      <c r="F451" s="505"/>
      <c r="G451" s="505"/>
      <c r="H451" s="505"/>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269">
        <f t="shared" si="14"/>
        <v>0</v>
      </c>
      <c r="AE451" s="370">
        <f>IF(AD451&gt;(100000/52*'1. General Input'!$D$10),100000/52*'1. General Input'!$D$10,AD451)</f>
        <v>0</v>
      </c>
    </row>
    <row r="452" spans="1:31" ht="15.75" thickBot="1" x14ac:dyDescent="0.3">
      <c r="A452" s="265">
        <f t="shared" si="15"/>
        <v>432</v>
      </c>
      <c r="B452" s="501"/>
      <c r="C452" s="515"/>
      <c r="D452" s="514"/>
      <c r="E452" s="505"/>
      <c r="F452" s="505"/>
      <c r="G452" s="505"/>
      <c r="H452" s="505"/>
      <c r="I452" s="505"/>
      <c r="J452" s="505"/>
      <c r="K452" s="505"/>
      <c r="L452" s="505"/>
      <c r="M452" s="505"/>
      <c r="N452" s="505"/>
      <c r="O452" s="505"/>
      <c r="P452" s="505"/>
      <c r="Q452" s="505"/>
      <c r="R452" s="505"/>
      <c r="S452" s="505"/>
      <c r="T452" s="505"/>
      <c r="U452" s="505"/>
      <c r="V452" s="505"/>
      <c r="W452" s="505"/>
      <c r="X452" s="505"/>
      <c r="Y452" s="505"/>
      <c r="Z452" s="505"/>
      <c r="AA452" s="505"/>
      <c r="AB452" s="505"/>
      <c r="AC452" s="505"/>
      <c r="AD452" s="269">
        <f t="shared" si="14"/>
        <v>0</v>
      </c>
      <c r="AE452" s="370">
        <f>IF(AD452&gt;(100000/52*'1. General Input'!$D$10),100000/52*'1. General Input'!$D$10,AD452)</f>
        <v>0</v>
      </c>
    </row>
    <row r="453" spans="1:31" ht="15.75" thickBot="1" x14ac:dyDescent="0.3">
      <c r="A453" s="265">
        <f t="shared" si="15"/>
        <v>433</v>
      </c>
      <c r="B453" s="501"/>
      <c r="C453" s="515"/>
      <c r="D453" s="514"/>
      <c r="E453" s="505"/>
      <c r="F453" s="505"/>
      <c r="G453" s="505"/>
      <c r="H453" s="505"/>
      <c r="I453" s="505"/>
      <c r="J453" s="505"/>
      <c r="K453" s="505"/>
      <c r="L453" s="505"/>
      <c r="M453" s="505"/>
      <c r="N453" s="505"/>
      <c r="O453" s="505"/>
      <c r="P453" s="505"/>
      <c r="Q453" s="505"/>
      <c r="R453" s="505"/>
      <c r="S453" s="505"/>
      <c r="T453" s="505"/>
      <c r="U453" s="505"/>
      <c r="V453" s="505"/>
      <c r="W453" s="505"/>
      <c r="X453" s="505"/>
      <c r="Y453" s="505"/>
      <c r="Z453" s="505"/>
      <c r="AA453" s="505"/>
      <c r="AB453" s="505"/>
      <c r="AC453" s="505"/>
      <c r="AD453" s="269">
        <f t="shared" si="14"/>
        <v>0</v>
      </c>
      <c r="AE453" s="370">
        <f>IF(AD453&gt;(100000/52*'1. General Input'!$D$10),100000/52*'1. General Input'!$D$10,AD453)</f>
        <v>0</v>
      </c>
    </row>
    <row r="454" spans="1:31" ht="15.75" thickBot="1" x14ac:dyDescent="0.3">
      <c r="A454" s="265">
        <f t="shared" si="15"/>
        <v>434</v>
      </c>
      <c r="B454" s="501"/>
      <c r="C454" s="515"/>
      <c r="D454" s="514"/>
      <c r="E454" s="505"/>
      <c r="F454" s="505"/>
      <c r="G454" s="505"/>
      <c r="H454" s="505"/>
      <c r="I454" s="505"/>
      <c r="J454" s="505"/>
      <c r="K454" s="505"/>
      <c r="L454" s="505"/>
      <c r="M454" s="505"/>
      <c r="N454" s="505"/>
      <c r="O454" s="505"/>
      <c r="P454" s="505"/>
      <c r="Q454" s="505"/>
      <c r="R454" s="505"/>
      <c r="S454" s="505"/>
      <c r="T454" s="505"/>
      <c r="U454" s="505"/>
      <c r="V454" s="505"/>
      <c r="W454" s="505"/>
      <c r="X454" s="505"/>
      <c r="Y454" s="505"/>
      <c r="Z454" s="505"/>
      <c r="AA454" s="505"/>
      <c r="AB454" s="505"/>
      <c r="AC454" s="505"/>
      <c r="AD454" s="269">
        <f t="shared" si="14"/>
        <v>0</v>
      </c>
      <c r="AE454" s="370">
        <f>IF(AD454&gt;(100000/52*'1. General Input'!$D$10),100000/52*'1. General Input'!$D$10,AD454)</f>
        <v>0</v>
      </c>
    </row>
    <row r="455" spans="1:31" ht="15.75" thickBot="1" x14ac:dyDescent="0.3">
      <c r="A455" s="265">
        <f t="shared" si="15"/>
        <v>435</v>
      </c>
      <c r="B455" s="501"/>
      <c r="C455" s="515"/>
      <c r="D455" s="514"/>
      <c r="E455" s="505"/>
      <c r="F455" s="505"/>
      <c r="G455" s="505"/>
      <c r="H455" s="505"/>
      <c r="I455" s="505"/>
      <c r="J455" s="505"/>
      <c r="K455" s="505"/>
      <c r="L455" s="505"/>
      <c r="M455" s="505"/>
      <c r="N455" s="505"/>
      <c r="O455" s="505"/>
      <c r="P455" s="505"/>
      <c r="Q455" s="505"/>
      <c r="R455" s="505"/>
      <c r="S455" s="505"/>
      <c r="T455" s="505"/>
      <c r="U455" s="505"/>
      <c r="V455" s="505"/>
      <c r="W455" s="505"/>
      <c r="X455" s="505"/>
      <c r="Y455" s="505"/>
      <c r="Z455" s="505"/>
      <c r="AA455" s="505"/>
      <c r="AB455" s="505"/>
      <c r="AC455" s="505"/>
      <c r="AD455" s="269">
        <f t="shared" si="14"/>
        <v>0</v>
      </c>
      <c r="AE455" s="370">
        <f>IF(AD455&gt;(100000/52*'1. General Input'!$D$10),100000/52*'1. General Input'!$D$10,AD455)</f>
        <v>0</v>
      </c>
    </row>
    <row r="456" spans="1:31" ht="15.75" thickBot="1" x14ac:dyDescent="0.3">
      <c r="A456" s="265">
        <f t="shared" si="15"/>
        <v>436</v>
      </c>
      <c r="B456" s="501"/>
      <c r="C456" s="515"/>
      <c r="D456" s="514"/>
      <c r="E456" s="505"/>
      <c r="F456" s="505"/>
      <c r="G456" s="505"/>
      <c r="H456" s="505"/>
      <c r="I456" s="505"/>
      <c r="J456" s="505"/>
      <c r="K456" s="505"/>
      <c r="L456" s="505"/>
      <c r="M456" s="505"/>
      <c r="N456" s="505"/>
      <c r="O456" s="505"/>
      <c r="P456" s="505"/>
      <c r="Q456" s="505"/>
      <c r="R456" s="505"/>
      <c r="S456" s="505"/>
      <c r="T456" s="505"/>
      <c r="U456" s="505"/>
      <c r="V456" s="505"/>
      <c r="W456" s="505"/>
      <c r="X456" s="505"/>
      <c r="Y456" s="505"/>
      <c r="Z456" s="505"/>
      <c r="AA456" s="505"/>
      <c r="AB456" s="505"/>
      <c r="AC456" s="505"/>
      <c r="AD456" s="269">
        <f t="shared" si="14"/>
        <v>0</v>
      </c>
      <c r="AE456" s="370">
        <f>IF(AD456&gt;(100000/52*'1. General Input'!$D$10),100000/52*'1. General Input'!$D$10,AD456)</f>
        <v>0</v>
      </c>
    </row>
    <row r="457" spans="1:31" ht="15.75" thickBot="1" x14ac:dyDescent="0.3">
      <c r="A457" s="265">
        <f t="shared" si="15"/>
        <v>437</v>
      </c>
      <c r="B457" s="501"/>
      <c r="C457" s="515"/>
      <c r="D457" s="514"/>
      <c r="E457" s="505"/>
      <c r="F457" s="505"/>
      <c r="G457" s="505"/>
      <c r="H457" s="505"/>
      <c r="I457" s="505"/>
      <c r="J457" s="505"/>
      <c r="K457" s="505"/>
      <c r="L457" s="505"/>
      <c r="M457" s="505"/>
      <c r="N457" s="505"/>
      <c r="O457" s="505"/>
      <c r="P457" s="505"/>
      <c r="Q457" s="505"/>
      <c r="R457" s="505"/>
      <c r="S457" s="505"/>
      <c r="T457" s="505"/>
      <c r="U457" s="505"/>
      <c r="V457" s="505"/>
      <c r="W457" s="505"/>
      <c r="X457" s="505"/>
      <c r="Y457" s="505"/>
      <c r="Z457" s="505"/>
      <c r="AA457" s="505"/>
      <c r="AB457" s="505"/>
      <c r="AC457" s="505"/>
      <c r="AD457" s="269">
        <f t="shared" si="14"/>
        <v>0</v>
      </c>
      <c r="AE457" s="370">
        <f>IF(AD457&gt;(100000/52*'1. General Input'!$D$10),100000/52*'1. General Input'!$D$10,AD457)</f>
        <v>0</v>
      </c>
    </row>
    <row r="458" spans="1:31" ht="15.75" thickBot="1" x14ac:dyDescent="0.3">
      <c r="A458" s="265">
        <f t="shared" si="15"/>
        <v>438</v>
      </c>
      <c r="B458" s="501"/>
      <c r="C458" s="515"/>
      <c r="D458" s="514"/>
      <c r="E458" s="505"/>
      <c r="F458" s="505"/>
      <c r="G458" s="505"/>
      <c r="H458" s="505"/>
      <c r="I458" s="505"/>
      <c r="J458" s="505"/>
      <c r="K458" s="505"/>
      <c r="L458" s="505"/>
      <c r="M458" s="505"/>
      <c r="N458" s="505"/>
      <c r="O458" s="505"/>
      <c r="P458" s="505"/>
      <c r="Q458" s="505"/>
      <c r="R458" s="505"/>
      <c r="S458" s="505"/>
      <c r="T458" s="505"/>
      <c r="U458" s="505"/>
      <c r="V458" s="505"/>
      <c r="W458" s="505"/>
      <c r="X458" s="505"/>
      <c r="Y458" s="505"/>
      <c r="Z458" s="505"/>
      <c r="AA458" s="505"/>
      <c r="AB458" s="505"/>
      <c r="AC458" s="505"/>
      <c r="AD458" s="269">
        <f t="shared" si="14"/>
        <v>0</v>
      </c>
      <c r="AE458" s="370">
        <f>IF(AD458&gt;(100000/52*'1. General Input'!$D$10),100000/52*'1. General Input'!$D$10,AD458)</f>
        <v>0</v>
      </c>
    </row>
    <row r="459" spans="1:31" ht="15.75" thickBot="1" x14ac:dyDescent="0.3">
      <c r="A459" s="265">
        <f t="shared" si="15"/>
        <v>439</v>
      </c>
      <c r="B459" s="501"/>
      <c r="C459" s="515"/>
      <c r="D459" s="514"/>
      <c r="E459" s="505"/>
      <c r="F459" s="505"/>
      <c r="G459" s="505"/>
      <c r="H459" s="505"/>
      <c r="I459" s="505"/>
      <c r="J459" s="505"/>
      <c r="K459" s="505"/>
      <c r="L459" s="505"/>
      <c r="M459" s="505"/>
      <c r="N459" s="505"/>
      <c r="O459" s="505"/>
      <c r="P459" s="505"/>
      <c r="Q459" s="505"/>
      <c r="R459" s="505"/>
      <c r="S459" s="505"/>
      <c r="T459" s="505"/>
      <c r="U459" s="505"/>
      <c r="V459" s="505"/>
      <c r="W459" s="505"/>
      <c r="X459" s="505"/>
      <c r="Y459" s="505"/>
      <c r="Z459" s="505"/>
      <c r="AA459" s="505"/>
      <c r="AB459" s="505"/>
      <c r="AC459" s="505"/>
      <c r="AD459" s="269">
        <f t="shared" si="14"/>
        <v>0</v>
      </c>
      <c r="AE459" s="370">
        <f>IF(AD459&gt;(100000/52*'1. General Input'!$D$10),100000/52*'1. General Input'!$D$10,AD459)</f>
        <v>0</v>
      </c>
    </row>
    <row r="460" spans="1:31" ht="15.75" thickBot="1" x14ac:dyDescent="0.3">
      <c r="A460" s="265">
        <f t="shared" si="15"/>
        <v>440</v>
      </c>
      <c r="B460" s="501"/>
      <c r="C460" s="515"/>
      <c r="D460" s="514"/>
      <c r="E460" s="505"/>
      <c r="F460" s="505"/>
      <c r="G460" s="505"/>
      <c r="H460" s="505"/>
      <c r="I460" s="505"/>
      <c r="J460" s="505"/>
      <c r="K460" s="505"/>
      <c r="L460" s="505"/>
      <c r="M460" s="505"/>
      <c r="N460" s="505"/>
      <c r="O460" s="505"/>
      <c r="P460" s="505"/>
      <c r="Q460" s="505"/>
      <c r="R460" s="505"/>
      <c r="S460" s="505"/>
      <c r="T460" s="505"/>
      <c r="U460" s="505"/>
      <c r="V460" s="505"/>
      <c r="W460" s="505"/>
      <c r="X460" s="505"/>
      <c r="Y460" s="505"/>
      <c r="Z460" s="505"/>
      <c r="AA460" s="505"/>
      <c r="AB460" s="505"/>
      <c r="AC460" s="505"/>
      <c r="AD460" s="269">
        <f t="shared" si="14"/>
        <v>0</v>
      </c>
      <c r="AE460" s="370">
        <f>IF(AD460&gt;(100000/52*'1. General Input'!$D$10),100000/52*'1. General Input'!$D$10,AD460)</f>
        <v>0</v>
      </c>
    </row>
    <row r="461" spans="1:31" ht="15.75" thickBot="1" x14ac:dyDescent="0.3">
      <c r="A461" s="265">
        <f t="shared" si="15"/>
        <v>441</v>
      </c>
      <c r="B461" s="501"/>
      <c r="C461" s="515"/>
      <c r="D461" s="514"/>
      <c r="E461" s="505"/>
      <c r="F461" s="505"/>
      <c r="G461" s="505"/>
      <c r="H461" s="505"/>
      <c r="I461" s="505"/>
      <c r="J461" s="505"/>
      <c r="K461" s="505"/>
      <c r="L461" s="505"/>
      <c r="M461" s="505"/>
      <c r="N461" s="505"/>
      <c r="O461" s="505"/>
      <c r="P461" s="505"/>
      <c r="Q461" s="505"/>
      <c r="R461" s="505"/>
      <c r="S461" s="505"/>
      <c r="T461" s="505"/>
      <c r="U461" s="505"/>
      <c r="V461" s="505"/>
      <c r="W461" s="505"/>
      <c r="X461" s="505"/>
      <c r="Y461" s="505"/>
      <c r="Z461" s="505"/>
      <c r="AA461" s="505"/>
      <c r="AB461" s="505"/>
      <c r="AC461" s="505"/>
      <c r="AD461" s="269">
        <f t="shared" si="14"/>
        <v>0</v>
      </c>
      <c r="AE461" s="370">
        <f>IF(AD461&gt;(100000/52*'1. General Input'!$D$10),100000/52*'1. General Input'!$D$10,AD461)</f>
        <v>0</v>
      </c>
    </row>
    <row r="462" spans="1:31" ht="15.75" thickBot="1" x14ac:dyDescent="0.3">
      <c r="A462" s="265">
        <f t="shared" si="15"/>
        <v>442</v>
      </c>
      <c r="B462" s="501"/>
      <c r="C462" s="515"/>
      <c r="D462" s="514"/>
      <c r="E462" s="505"/>
      <c r="F462" s="505"/>
      <c r="G462" s="505"/>
      <c r="H462" s="505"/>
      <c r="I462" s="505"/>
      <c r="J462" s="505"/>
      <c r="K462" s="505"/>
      <c r="L462" s="505"/>
      <c r="M462" s="505"/>
      <c r="N462" s="505"/>
      <c r="O462" s="505"/>
      <c r="P462" s="505"/>
      <c r="Q462" s="505"/>
      <c r="R462" s="505"/>
      <c r="S462" s="505"/>
      <c r="T462" s="505"/>
      <c r="U462" s="505"/>
      <c r="V462" s="505"/>
      <c r="W462" s="505"/>
      <c r="X462" s="505"/>
      <c r="Y462" s="505"/>
      <c r="Z462" s="505"/>
      <c r="AA462" s="505"/>
      <c r="AB462" s="505"/>
      <c r="AC462" s="505"/>
      <c r="AD462" s="269">
        <f t="shared" si="14"/>
        <v>0</v>
      </c>
      <c r="AE462" s="370">
        <f>IF(AD462&gt;(100000/52*'1. General Input'!$D$10),100000/52*'1. General Input'!$D$10,AD462)</f>
        <v>0</v>
      </c>
    </row>
    <row r="463" spans="1:31" ht="15.75" thickBot="1" x14ac:dyDescent="0.3">
      <c r="A463" s="265">
        <f t="shared" si="15"/>
        <v>443</v>
      </c>
      <c r="B463" s="501"/>
      <c r="C463" s="515"/>
      <c r="D463" s="514"/>
      <c r="E463" s="505"/>
      <c r="F463" s="505"/>
      <c r="G463" s="505"/>
      <c r="H463" s="505"/>
      <c r="I463" s="505"/>
      <c r="J463" s="505"/>
      <c r="K463" s="505"/>
      <c r="L463" s="505"/>
      <c r="M463" s="505"/>
      <c r="N463" s="505"/>
      <c r="O463" s="505"/>
      <c r="P463" s="505"/>
      <c r="Q463" s="505"/>
      <c r="R463" s="505"/>
      <c r="S463" s="505"/>
      <c r="T463" s="505"/>
      <c r="U463" s="505"/>
      <c r="V463" s="505"/>
      <c r="W463" s="505"/>
      <c r="X463" s="505"/>
      <c r="Y463" s="505"/>
      <c r="Z463" s="505"/>
      <c r="AA463" s="505"/>
      <c r="AB463" s="505"/>
      <c r="AC463" s="505"/>
      <c r="AD463" s="269">
        <f t="shared" si="14"/>
        <v>0</v>
      </c>
      <c r="AE463" s="370">
        <f>IF(AD463&gt;(100000/52*'1. General Input'!$D$10),100000/52*'1. General Input'!$D$10,AD463)</f>
        <v>0</v>
      </c>
    </row>
    <row r="464" spans="1:31" ht="15.75" thickBot="1" x14ac:dyDescent="0.3">
      <c r="A464" s="265">
        <f t="shared" si="15"/>
        <v>444</v>
      </c>
      <c r="B464" s="501"/>
      <c r="C464" s="515"/>
      <c r="D464" s="514"/>
      <c r="E464" s="505"/>
      <c r="F464" s="505"/>
      <c r="G464" s="505"/>
      <c r="H464" s="505"/>
      <c r="I464" s="505"/>
      <c r="J464" s="505"/>
      <c r="K464" s="505"/>
      <c r="L464" s="505"/>
      <c r="M464" s="505"/>
      <c r="N464" s="505"/>
      <c r="O464" s="505"/>
      <c r="P464" s="505"/>
      <c r="Q464" s="505"/>
      <c r="R464" s="505"/>
      <c r="S464" s="505"/>
      <c r="T464" s="505"/>
      <c r="U464" s="505"/>
      <c r="V464" s="505"/>
      <c r="W464" s="505"/>
      <c r="X464" s="505"/>
      <c r="Y464" s="505"/>
      <c r="Z464" s="505"/>
      <c r="AA464" s="505"/>
      <c r="AB464" s="505"/>
      <c r="AC464" s="505"/>
      <c r="AD464" s="269">
        <f t="shared" si="14"/>
        <v>0</v>
      </c>
      <c r="AE464" s="370">
        <f>IF(AD464&gt;(100000/52*'1. General Input'!$D$10),100000/52*'1. General Input'!$D$10,AD464)</f>
        <v>0</v>
      </c>
    </row>
    <row r="465" spans="1:31" ht="15.75" thickBot="1" x14ac:dyDescent="0.3">
      <c r="A465" s="265">
        <f t="shared" si="15"/>
        <v>445</v>
      </c>
      <c r="B465" s="501"/>
      <c r="C465" s="515"/>
      <c r="D465" s="514"/>
      <c r="E465" s="505"/>
      <c r="F465" s="505"/>
      <c r="G465" s="505"/>
      <c r="H465" s="505"/>
      <c r="I465" s="505"/>
      <c r="J465" s="505"/>
      <c r="K465" s="505"/>
      <c r="L465" s="505"/>
      <c r="M465" s="505"/>
      <c r="N465" s="505"/>
      <c r="O465" s="505"/>
      <c r="P465" s="505"/>
      <c r="Q465" s="505"/>
      <c r="R465" s="505"/>
      <c r="S465" s="505"/>
      <c r="T465" s="505"/>
      <c r="U465" s="505"/>
      <c r="V465" s="505"/>
      <c r="W465" s="505"/>
      <c r="X465" s="505"/>
      <c r="Y465" s="505"/>
      <c r="Z465" s="505"/>
      <c r="AA465" s="505"/>
      <c r="AB465" s="505"/>
      <c r="AC465" s="505"/>
      <c r="AD465" s="269">
        <f t="shared" si="14"/>
        <v>0</v>
      </c>
      <c r="AE465" s="370">
        <f>IF(AD465&gt;(100000/52*'1. General Input'!$D$10),100000/52*'1. General Input'!$D$10,AD465)</f>
        <v>0</v>
      </c>
    </row>
    <row r="466" spans="1:31" ht="15.75" thickBot="1" x14ac:dyDescent="0.3">
      <c r="A466" s="265">
        <f t="shared" si="15"/>
        <v>446</v>
      </c>
      <c r="B466" s="501"/>
      <c r="C466" s="515"/>
      <c r="D466" s="514"/>
      <c r="E466" s="505"/>
      <c r="F466" s="505"/>
      <c r="G466" s="505"/>
      <c r="H466" s="505"/>
      <c r="I466" s="505"/>
      <c r="J466" s="505"/>
      <c r="K466" s="505"/>
      <c r="L466" s="505"/>
      <c r="M466" s="505"/>
      <c r="N466" s="505"/>
      <c r="O466" s="505"/>
      <c r="P466" s="505"/>
      <c r="Q466" s="505"/>
      <c r="R466" s="505"/>
      <c r="S466" s="505"/>
      <c r="T466" s="505"/>
      <c r="U466" s="505"/>
      <c r="V466" s="505"/>
      <c r="W466" s="505"/>
      <c r="X466" s="505"/>
      <c r="Y466" s="505"/>
      <c r="Z466" s="505"/>
      <c r="AA466" s="505"/>
      <c r="AB466" s="505"/>
      <c r="AC466" s="505"/>
      <c r="AD466" s="269">
        <f t="shared" si="14"/>
        <v>0</v>
      </c>
      <c r="AE466" s="370">
        <f>IF(AD466&gt;(100000/52*'1. General Input'!$D$10),100000/52*'1. General Input'!$D$10,AD466)</f>
        <v>0</v>
      </c>
    </row>
    <row r="467" spans="1:31" ht="15.75" thickBot="1" x14ac:dyDescent="0.3">
      <c r="A467" s="265">
        <f t="shared" si="15"/>
        <v>447</v>
      </c>
      <c r="B467" s="501"/>
      <c r="C467" s="515"/>
      <c r="D467" s="514"/>
      <c r="E467" s="505"/>
      <c r="F467" s="505"/>
      <c r="G467" s="505"/>
      <c r="H467" s="505"/>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269">
        <f t="shared" si="14"/>
        <v>0</v>
      </c>
      <c r="AE467" s="370">
        <f>IF(AD467&gt;(100000/52*'1. General Input'!$D$10),100000/52*'1. General Input'!$D$10,AD467)</f>
        <v>0</v>
      </c>
    </row>
    <row r="468" spans="1:31" ht="15.75" thickBot="1" x14ac:dyDescent="0.3">
      <c r="A468" s="265">
        <f t="shared" si="15"/>
        <v>448</v>
      </c>
      <c r="B468" s="501"/>
      <c r="C468" s="515"/>
      <c r="D468" s="514"/>
      <c r="E468" s="505"/>
      <c r="F468" s="505"/>
      <c r="G468" s="505"/>
      <c r="H468" s="505"/>
      <c r="I468" s="505"/>
      <c r="J468" s="505"/>
      <c r="K468" s="505"/>
      <c r="L468" s="505"/>
      <c r="M468" s="505"/>
      <c r="N468" s="505"/>
      <c r="O468" s="505"/>
      <c r="P468" s="505"/>
      <c r="Q468" s="505"/>
      <c r="R468" s="505"/>
      <c r="S468" s="505"/>
      <c r="T468" s="505"/>
      <c r="U468" s="505"/>
      <c r="V468" s="505"/>
      <c r="W468" s="505"/>
      <c r="X468" s="505"/>
      <c r="Y468" s="505"/>
      <c r="Z468" s="505"/>
      <c r="AA468" s="505"/>
      <c r="AB468" s="505"/>
      <c r="AC468" s="505"/>
      <c r="AD468" s="269">
        <f t="shared" si="14"/>
        <v>0</v>
      </c>
      <c r="AE468" s="370">
        <f>IF(AD468&gt;(100000/52*'1. General Input'!$D$10),100000/52*'1. General Input'!$D$10,AD468)</f>
        <v>0</v>
      </c>
    </row>
    <row r="469" spans="1:31" ht="15.75" thickBot="1" x14ac:dyDescent="0.3">
      <c r="A469" s="265">
        <f t="shared" si="15"/>
        <v>449</v>
      </c>
      <c r="B469" s="501"/>
      <c r="C469" s="515"/>
      <c r="D469" s="514"/>
      <c r="E469" s="505"/>
      <c r="F469" s="505"/>
      <c r="G469" s="505"/>
      <c r="H469" s="505"/>
      <c r="I469" s="505"/>
      <c r="J469" s="505"/>
      <c r="K469" s="505"/>
      <c r="L469" s="505"/>
      <c r="M469" s="505"/>
      <c r="N469" s="505"/>
      <c r="O469" s="505"/>
      <c r="P469" s="505"/>
      <c r="Q469" s="505"/>
      <c r="R469" s="505"/>
      <c r="S469" s="505"/>
      <c r="T469" s="505"/>
      <c r="U469" s="505"/>
      <c r="V469" s="505"/>
      <c r="W469" s="505"/>
      <c r="X469" s="505"/>
      <c r="Y469" s="505"/>
      <c r="Z469" s="505"/>
      <c r="AA469" s="505"/>
      <c r="AB469" s="505"/>
      <c r="AC469" s="505"/>
      <c r="AD469" s="269">
        <f t="shared" si="14"/>
        <v>0</v>
      </c>
      <c r="AE469" s="370">
        <f>IF(AD469&gt;(100000/52*'1. General Input'!$D$10),100000/52*'1. General Input'!$D$10,AD469)</f>
        <v>0</v>
      </c>
    </row>
    <row r="470" spans="1:31" ht="15.75" thickBot="1" x14ac:dyDescent="0.3">
      <c r="A470" s="265">
        <f t="shared" si="15"/>
        <v>450</v>
      </c>
      <c r="B470" s="501"/>
      <c r="C470" s="515"/>
      <c r="D470" s="514"/>
      <c r="E470" s="505"/>
      <c r="F470" s="505"/>
      <c r="G470" s="505"/>
      <c r="H470" s="505"/>
      <c r="I470" s="505"/>
      <c r="J470" s="505"/>
      <c r="K470" s="505"/>
      <c r="L470" s="505"/>
      <c r="M470" s="505"/>
      <c r="N470" s="505"/>
      <c r="O470" s="505"/>
      <c r="P470" s="505"/>
      <c r="Q470" s="505"/>
      <c r="R470" s="505"/>
      <c r="S470" s="505"/>
      <c r="T470" s="505"/>
      <c r="U470" s="505"/>
      <c r="V470" s="505"/>
      <c r="W470" s="505"/>
      <c r="X470" s="505"/>
      <c r="Y470" s="505"/>
      <c r="Z470" s="505"/>
      <c r="AA470" s="505"/>
      <c r="AB470" s="505"/>
      <c r="AC470" s="505"/>
      <c r="AD470" s="269">
        <f t="shared" ref="AD470:AD533" si="16">IF(D470=0,SUM(E470:AC470),D470)</f>
        <v>0</v>
      </c>
      <c r="AE470" s="370">
        <f>IF(AD470&gt;(100000/52*'1. General Input'!$D$10),100000/52*'1. General Input'!$D$10,AD470)</f>
        <v>0</v>
      </c>
    </row>
    <row r="471" spans="1:31" ht="15.75" thickBot="1" x14ac:dyDescent="0.3">
      <c r="A471" s="265">
        <f t="shared" ref="A471:A520" si="17">+A470+1</f>
        <v>451</v>
      </c>
      <c r="B471" s="501"/>
      <c r="C471" s="515"/>
      <c r="D471" s="514"/>
      <c r="E471" s="505"/>
      <c r="F471" s="505"/>
      <c r="G471" s="505"/>
      <c r="H471" s="505"/>
      <c r="I471" s="505"/>
      <c r="J471" s="505"/>
      <c r="K471" s="505"/>
      <c r="L471" s="505"/>
      <c r="M471" s="505"/>
      <c r="N471" s="505"/>
      <c r="O471" s="505"/>
      <c r="P471" s="505"/>
      <c r="Q471" s="505"/>
      <c r="R471" s="505"/>
      <c r="S471" s="505"/>
      <c r="T471" s="505"/>
      <c r="U471" s="505"/>
      <c r="V471" s="505"/>
      <c r="W471" s="505"/>
      <c r="X471" s="505"/>
      <c r="Y471" s="505"/>
      <c r="Z471" s="505"/>
      <c r="AA471" s="505"/>
      <c r="AB471" s="505"/>
      <c r="AC471" s="505"/>
      <c r="AD471" s="269">
        <f t="shared" si="16"/>
        <v>0</v>
      </c>
      <c r="AE471" s="370">
        <f>IF(AD471&gt;(100000/52*'1. General Input'!$D$10),100000/52*'1. General Input'!$D$10,AD471)</f>
        <v>0</v>
      </c>
    </row>
    <row r="472" spans="1:31" ht="15.75" thickBot="1" x14ac:dyDescent="0.3">
      <c r="A472" s="265">
        <f t="shared" si="17"/>
        <v>452</v>
      </c>
      <c r="B472" s="501"/>
      <c r="C472" s="515"/>
      <c r="D472" s="514"/>
      <c r="E472" s="505"/>
      <c r="F472" s="505"/>
      <c r="G472" s="505"/>
      <c r="H472" s="505"/>
      <c r="I472" s="505"/>
      <c r="J472" s="505"/>
      <c r="K472" s="505"/>
      <c r="L472" s="505"/>
      <c r="M472" s="505"/>
      <c r="N472" s="505"/>
      <c r="O472" s="505"/>
      <c r="P472" s="505"/>
      <c r="Q472" s="505"/>
      <c r="R472" s="505"/>
      <c r="S472" s="505"/>
      <c r="T472" s="505"/>
      <c r="U472" s="505"/>
      <c r="V472" s="505"/>
      <c r="W472" s="505"/>
      <c r="X472" s="505"/>
      <c r="Y472" s="505"/>
      <c r="Z472" s="505"/>
      <c r="AA472" s="505"/>
      <c r="AB472" s="505"/>
      <c r="AC472" s="505"/>
      <c r="AD472" s="269">
        <f t="shared" si="16"/>
        <v>0</v>
      </c>
      <c r="AE472" s="370">
        <f>IF(AD472&gt;(100000/52*'1. General Input'!$D$10),100000/52*'1. General Input'!$D$10,AD472)</f>
        <v>0</v>
      </c>
    </row>
    <row r="473" spans="1:31" ht="15.75" thickBot="1" x14ac:dyDescent="0.3">
      <c r="A473" s="265">
        <f t="shared" si="17"/>
        <v>453</v>
      </c>
      <c r="B473" s="501"/>
      <c r="C473" s="515"/>
      <c r="D473" s="514"/>
      <c r="E473" s="505"/>
      <c r="F473" s="505"/>
      <c r="G473" s="505"/>
      <c r="H473" s="505"/>
      <c r="I473" s="505"/>
      <c r="J473" s="505"/>
      <c r="K473" s="505"/>
      <c r="L473" s="505"/>
      <c r="M473" s="505"/>
      <c r="N473" s="505"/>
      <c r="O473" s="505"/>
      <c r="P473" s="505"/>
      <c r="Q473" s="505"/>
      <c r="R473" s="505"/>
      <c r="S473" s="505"/>
      <c r="T473" s="505"/>
      <c r="U473" s="505"/>
      <c r="V473" s="505"/>
      <c r="W473" s="505"/>
      <c r="X473" s="505"/>
      <c r="Y473" s="505"/>
      <c r="Z473" s="505"/>
      <c r="AA473" s="505"/>
      <c r="AB473" s="505"/>
      <c r="AC473" s="505"/>
      <c r="AD473" s="269">
        <f t="shared" si="16"/>
        <v>0</v>
      </c>
      <c r="AE473" s="370">
        <f>IF(AD473&gt;(100000/52*'1. General Input'!$D$10),100000/52*'1. General Input'!$D$10,AD473)</f>
        <v>0</v>
      </c>
    </row>
    <row r="474" spans="1:31" ht="15.75" thickBot="1" x14ac:dyDescent="0.3">
      <c r="A474" s="265">
        <f t="shared" si="17"/>
        <v>454</v>
      </c>
      <c r="B474" s="501"/>
      <c r="C474" s="515"/>
      <c r="D474" s="514"/>
      <c r="E474" s="505"/>
      <c r="F474" s="505"/>
      <c r="G474" s="505"/>
      <c r="H474" s="505"/>
      <c r="I474" s="505"/>
      <c r="J474" s="505"/>
      <c r="K474" s="505"/>
      <c r="L474" s="505"/>
      <c r="M474" s="505"/>
      <c r="N474" s="505"/>
      <c r="O474" s="505"/>
      <c r="P474" s="505"/>
      <c r="Q474" s="505"/>
      <c r="R474" s="505"/>
      <c r="S474" s="505"/>
      <c r="T474" s="505"/>
      <c r="U474" s="505"/>
      <c r="V474" s="505"/>
      <c r="W474" s="505"/>
      <c r="X474" s="505"/>
      <c r="Y474" s="505"/>
      <c r="Z474" s="505"/>
      <c r="AA474" s="505"/>
      <c r="AB474" s="505"/>
      <c r="AC474" s="505"/>
      <c r="AD474" s="269">
        <f t="shared" si="16"/>
        <v>0</v>
      </c>
      <c r="AE474" s="370">
        <f>IF(AD474&gt;(100000/52*'1. General Input'!$D$10),100000/52*'1. General Input'!$D$10,AD474)</f>
        <v>0</v>
      </c>
    </row>
    <row r="475" spans="1:31" ht="15.75" thickBot="1" x14ac:dyDescent="0.3">
      <c r="A475" s="265">
        <f t="shared" si="17"/>
        <v>455</v>
      </c>
      <c r="B475" s="501"/>
      <c r="C475" s="515"/>
      <c r="D475" s="514"/>
      <c r="E475" s="505"/>
      <c r="F475" s="505"/>
      <c r="G475" s="505"/>
      <c r="H475" s="505"/>
      <c r="I475" s="505"/>
      <c r="J475" s="505"/>
      <c r="K475" s="505"/>
      <c r="L475" s="505"/>
      <c r="M475" s="505"/>
      <c r="N475" s="505"/>
      <c r="O475" s="505"/>
      <c r="P475" s="505"/>
      <c r="Q475" s="505"/>
      <c r="R475" s="505"/>
      <c r="S475" s="505"/>
      <c r="T475" s="505"/>
      <c r="U475" s="505"/>
      <c r="V475" s="505"/>
      <c r="W475" s="505"/>
      <c r="X475" s="505"/>
      <c r="Y475" s="505"/>
      <c r="Z475" s="505"/>
      <c r="AA475" s="505"/>
      <c r="AB475" s="505"/>
      <c r="AC475" s="505"/>
      <c r="AD475" s="269">
        <f t="shared" si="16"/>
        <v>0</v>
      </c>
      <c r="AE475" s="370">
        <f>IF(AD475&gt;(100000/52*'1. General Input'!$D$10),100000/52*'1. General Input'!$D$10,AD475)</f>
        <v>0</v>
      </c>
    </row>
    <row r="476" spans="1:31" ht="15.75" thickBot="1" x14ac:dyDescent="0.3">
      <c r="A476" s="265">
        <f t="shared" si="17"/>
        <v>456</v>
      </c>
      <c r="B476" s="501"/>
      <c r="C476" s="515"/>
      <c r="D476" s="514"/>
      <c r="E476" s="505"/>
      <c r="F476" s="505"/>
      <c r="G476" s="505"/>
      <c r="H476" s="505"/>
      <c r="I476" s="505"/>
      <c r="J476" s="505"/>
      <c r="K476" s="505"/>
      <c r="L476" s="505"/>
      <c r="M476" s="505"/>
      <c r="N476" s="505"/>
      <c r="O476" s="505"/>
      <c r="P476" s="505"/>
      <c r="Q476" s="505"/>
      <c r="R476" s="505"/>
      <c r="S476" s="505"/>
      <c r="T476" s="505"/>
      <c r="U476" s="505"/>
      <c r="V476" s="505"/>
      <c r="W476" s="505"/>
      <c r="X476" s="505"/>
      <c r="Y476" s="505"/>
      <c r="Z476" s="505"/>
      <c r="AA476" s="505"/>
      <c r="AB476" s="505"/>
      <c r="AC476" s="505"/>
      <c r="AD476" s="269">
        <f t="shared" si="16"/>
        <v>0</v>
      </c>
      <c r="AE476" s="370">
        <f>IF(AD476&gt;(100000/52*'1. General Input'!$D$10),100000/52*'1. General Input'!$D$10,AD476)</f>
        <v>0</v>
      </c>
    </row>
    <row r="477" spans="1:31" ht="15.75" thickBot="1" x14ac:dyDescent="0.3">
      <c r="A477" s="265">
        <f t="shared" si="17"/>
        <v>457</v>
      </c>
      <c r="B477" s="501"/>
      <c r="C477" s="515"/>
      <c r="D477" s="514"/>
      <c r="E477" s="505"/>
      <c r="F477" s="505"/>
      <c r="G477" s="505"/>
      <c r="H477" s="505"/>
      <c r="I477" s="505"/>
      <c r="J477" s="505"/>
      <c r="K477" s="505"/>
      <c r="L477" s="505"/>
      <c r="M477" s="505"/>
      <c r="N477" s="505"/>
      <c r="O477" s="505"/>
      <c r="P477" s="505"/>
      <c r="Q477" s="505"/>
      <c r="R477" s="505"/>
      <c r="S477" s="505"/>
      <c r="T477" s="505"/>
      <c r="U477" s="505"/>
      <c r="V477" s="505"/>
      <c r="W477" s="505"/>
      <c r="X477" s="505"/>
      <c r="Y477" s="505"/>
      <c r="Z477" s="505"/>
      <c r="AA477" s="505"/>
      <c r="AB477" s="505"/>
      <c r="AC477" s="505"/>
      <c r="AD477" s="269">
        <f t="shared" si="16"/>
        <v>0</v>
      </c>
      <c r="AE477" s="370">
        <f>IF(AD477&gt;(100000/52*'1. General Input'!$D$10),100000/52*'1. General Input'!$D$10,AD477)</f>
        <v>0</v>
      </c>
    </row>
    <row r="478" spans="1:31" ht="15.75" thickBot="1" x14ac:dyDescent="0.3">
      <c r="A478" s="265">
        <f t="shared" si="17"/>
        <v>458</v>
      </c>
      <c r="B478" s="501"/>
      <c r="C478" s="515"/>
      <c r="D478" s="514"/>
      <c r="E478" s="505"/>
      <c r="F478" s="505"/>
      <c r="G478" s="505"/>
      <c r="H478" s="505"/>
      <c r="I478" s="505"/>
      <c r="J478" s="505"/>
      <c r="K478" s="505"/>
      <c r="L478" s="505"/>
      <c r="M478" s="505"/>
      <c r="N478" s="505"/>
      <c r="O478" s="505"/>
      <c r="P478" s="505"/>
      <c r="Q478" s="505"/>
      <c r="R478" s="505"/>
      <c r="S478" s="505"/>
      <c r="T478" s="505"/>
      <c r="U478" s="505"/>
      <c r="V478" s="505"/>
      <c r="W478" s="505"/>
      <c r="X478" s="505"/>
      <c r="Y478" s="505"/>
      <c r="Z478" s="505"/>
      <c r="AA478" s="505"/>
      <c r="AB478" s="505"/>
      <c r="AC478" s="505"/>
      <c r="AD478" s="269">
        <f t="shared" si="16"/>
        <v>0</v>
      </c>
      <c r="AE478" s="370">
        <f>IF(AD478&gt;(100000/52*'1. General Input'!$D$10),100000/52*'1. General Input'!$D$10,AD478)</f>
        <v>0</v>
      </c>
    </row>
    <row r="479" spans="1:31" ht="15.75" thickBot="1" x14ac:dyDescent="0.3">
      <c r="A479" s="265">
        <f t="shared" si="17"/>
        <v>459</v>
      </c>
      <c r="B479" s="501"/>
      <c r="C479" s="515"/>
      <c r="D479" s="514"/>
      <c r="E479" s="505"/>
      <c r="F479" s="505"/>
      <c r="G479" s="505"/>
      <c r="H479" s="505"/>
      <c r="I479" s="505"/>
      <c r="J479" s="505"/>
      <c r="K479" s="505"/>
      <c r="L479" s="505"/>
      <c r="M479" s="505"/>
      <c r="N479" s="505"/>
      <c r="O479" s="505"/>
      <c r="P479" s="505"/>
      <c r="Q479" s="505"/>
      <c r="R479" s="505"/>
      <c r="S479" s="505"/>
      <c r="T479" s="505"/>
      <c r="U479" s="505"/>
      <c r="V479" s="505"/>
      <c r="W479" s="505"/>
      <c r="X479" s="505"/>
      <c r="Y479" s="505"/>
      <c r="Z479" s="505"/>
      <c r="AA479" s="505"/>
      <c r="AB479" s="505"/>
      <c r="AC479" s="505"/>
      <c r="AD479" s="269">
        <f t="shared" si="16"/>
        <v>0</v>
      </c>
      <c r="AE479" s="370">
        <f>IF(AD479&gt;(100000/52*'1. General Input'!$D$10),100000/52*'1. General Input'!$D$10,AD479)</f>
        <v>0</v>
      </c>
    </row>
    <row r="480" spans="1:31" ht="15.75" thickBot="1" x14ac:dyDescent="0.3">
      <c r="A480" s="265">
        <f t="shared" si="17"/>
        <v>460</v>
      </c>
      <c r="B480" s="501"/>
      <c r="C480" s="515"/>
      <c r="D480" s="514"/>
      <c r="E480" s="505"/>
      <c r="F480" s="505"/>
      <c r="G480" s="505"/>
      <c r="H480" s="505"/>
      <c r="I480" s="505"/>
      <c r="J480" s="505"/>
      <c r="K480" s="505"/>
      <c r="L480" s="505"/>
      <c r="M480" s="505"/>
      <c r="N480" s="505"/>
      <c r="O480" s="505"/>
      <c r="P480" s="505"/>
      <c r="Q480" s="505"/>
      <c r="R480" s="505"/>
      <c r="S480" s="505"/>
      <c r="T480" s="505"/>
      <c r="U480" s="505"/>
      <c r="V480" s="505"/>
      <c r="W480" s="505"/>
      <c r="X480" s="505"/>
      <c r="Y480" s="505"/>
      <c r="Z480" s="505"/>
      <c r="AA480" s="505"/>
      <c r="AB480" s="505"/>
      <c r="AC480" s="505"/>
      <c r="AD480" s="269">
        <f t="shared" si="16"/>
        <v>0</v>
      </c>
      <c r="AE480" s="370">
        <f>IF(AD480&gt;(100000/52*'1. General Input'!$D$10),100000/52*'1. General Input'!$D$10,AD480)</f>
        <v>0</v>
      </c>
    </row>
    <row r="481" spans="1:31" ht="15.75" thickBot="1" x14ac:dyDescent="0.3">
      <c r="A481" s="265">
        <f t="shared" si="17"/>
        <v>461</v>
      </c>
      <c r="B481" s="501"/>
      <c r="C481" s="515"/>
      <c r="D481" s="514"/>
      <c r="E481" s="505"/>
      <c r="F481" s="505"/>
      <c r="G481" s="505"/>
      <c r="H481" s="505"/>
      <c r="I481" s="505"/>
      <c r="J481" s="505"/>
      <c r="K481" s="505"/>
      <c r="L481" s="505"/>
      <c r="M481" s="505"/>
      <c r="N481" s="505"/>
      <c r="O481" s="505"/>
      <c r="P481" s="505"/>
      <c r="Q481" s="505"/>
      <c r="R481" s="505"/>
      <c r="S481" s="505"/>
      <c r="T481" s="505"/>
      <c r="U481" s="505"/>
      <c r="V481" s="505"/>
      <c r="W481" s="505"/>
      <c r="X481" s="505"/>
      <c r="Y481" s="505"/>
      <c r="Z481" s="505"/>
      <c r="AA481" s="505"/>
      <c r="AB481" s="505"/>
      <c r="AC481" s="505"/>
      <c r="AD481" s="269">
        <f t="shared" si="16"/>
        <v>0</v>
      </c>
      <c r="AE481" s="370">
        <f>IF(AD481&gt;(100000/52*'1. General Input'!$D$10),100000/52*'1. General Input'!$D$10,AD481)</f>
        <v>0</v>
      </c>
    </row>
    <row r="482" spans="1:31" ht="15.75" thickBot="1" x14ac:dyDescent="0.3">
      <c r="A482" s="265">
        <f t="shared" si="17"/>
        <v>462</v>
      </c>
      <c r="B482" s="501"/>
      <c r="C482" s="515"/>
      <c r="D482" s="514"/>
      <c r="E482" s="505"/>
      <c r="F482" s="505"/>
      <c r="G482" s="505"/>
      <c r="H482" s="505"/>
      <c r="I482" s="505"/>
      <c r="J482" s="505"/>
      <c r="K482" s="505"/>
      <c r="L482" s="505"/>
      <c r="M482" s="505"/>
      <c r="N482" s="505"/>
      <c r="O482" s="505"/>
      <c r="P482" s="505"/>
      <c r="Q482" s="505"/>
      <c r="R482" s="505"/>
      <c r="S482" s="505"/>
      <c r="T482" s="505"/>
      <c r="U482" s="505"/>
      <c r="V482" s="505"/>
      <c r="W482" s="505"/>
      <c r="X482" s="505"/>
      <c r="Y482" s="505"/>
      <c r="Z482" s="505"/>
      <c r="AA482" s="505"/>
      <c r="AB482" s="505"/>
      <c r="AC482" s="505"/>
      <c r="AD482" s="269">
        <f t="shared" si="16"/>
        <v>0</v>
      </c>
      <c r="AE482" s="370">
        <f>IF(AD482&gt;(100000/52*'1. General Input'!$D$10),100000/52*'1. General Input'!$D$10,AD482)</f>
        <v>0</v>
      </c>
    </row>
    <row r="483" spans="1:31" ht="15.75" thickBot="1" x14ac:dyDescent="0.3">
      <c r="A483" s="265">
        <f t="shared" si="17"/>
        <v>463</v>
      </c>
      <c r="B483" s="501"/>
      <c r="C483" s="515"/>
      <c r="D483" s="514"/>
      <c r="E483" s="505"/>
      <c r="F483" s="505"/>
      <c r="G483" s="505"/>
      <c r="H483" s="505"/>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269">
        <f t="shared" si="16"/>
        <v>0</v>
      </c>
      <c r="AE483" s="370">
        <f>IF(AD483&gt;(100000/52*'1. General Input'!$D$10),100000/52*'1. General Input'!$D$10,AD483)</f>
        <v>0</v>
      </c>
    </row>
    <row r="484" spans="1:31" ht="15.75" thickBot="1" x14ac:dyDescent="0.3">
      <c r="A484" s="265">
        <f t="shared" si="17"/>
        <v>464</v>
      </c>
      <c r="B484" s="501"/>
      <c r="C484" s="515"/>
      <c r="D484" s="514"/>
      <c r="E484" s="505"/>
      <c r="F484" s="505"/>
      <c r="G484" s="505"/>
      <c r="H484" s="505"/>
      <c r="I484" s="505"/>
      <c r="J484" s="505"/>
      <c r="K484" s="505"/>
      <c r="L484" s="505"/>
      <c r="M484" s="505"/>
      <c r="N484" s="505"/>
      <c r="O484" s="505"/>
      <c r="P484" s="505"/>
      <c r="Q484" s="505"/>
      <c r="R484" s="505"/>
      <c r="S484" s="505"/>
      <c r="T484" s="505"/>
      <c r="U484" s="505"/>
      <c r="V484" s="505"/>
      <c r="W484" s="505"/>
      <c r="X484" s="505"/>
      <c r="Y484" s="505"/>
      <c r="Z484" s="505"/>
      <c r="AA484" s="505"/>
      <c r="AB484" s="505"/>
      <c r="AC484" s="505"/>
      <c r="AD484" s="269">
        <f t="shared" si="16"/>
        <v>0</v>
      </c>
      <c r="AE484" s="370">
        <f>IF(AD484&gt;(100000/52*'1. General Input'!$D$10),100000/52*'1. General Input'!$D$10,AD484)</f>
        <v>0</v>
      </c>
    </row>
    <row r="485" spans="1:31" ht="15.75" thickBot="1" x14ac:dyDescent="0.3">
      <c r="A485" s="265">
        <f t="shared" si="17"/>
        <v>465</v>
      </c>
      <c r="B485" s="501"/>
      <c r="C485" s="515"/>
      <c r="D485" s="514"/>
      <c r="E485" s="505"/>
      <c r="F485" s="505"/>
      <c r="G485" s="505"/>
      <c r="H485" s="505"/>
      <c r="I485" s="505"/>
      <c r="J485" s="505"/>
      <c r="K485" s="505"/>
      <c r="L485" s="505"/>
      <c r="M485" s="505"/>
      <c r="N485" s="505"/>
      <c r="O485" s="505"/>
      <c r="P485" s="505"/>
      <c r="Q485" s="505"/>
      <c r="R485" s="505"/>
      <c r="S485" s="505"/>
      <c r="T485" s="505"/>
      <c r="U485" s="505"/>
      <c r="V485" s="505"/>
      <c r="W485" s="505"/>
      <c r="X485" s="505"/>
      <c r="Y485" s="505"/>
      <c r="Z485" s="505"/>
      <c r="AA485" s="505"/>
      <c r="AB485" s="505"/>
      <c r="AC485" s="505"/>
      <c r="AD485" s="269">
        <f t="shared" si="16"/>
        <v>0</v>
      </c>
      <c r="AE485" s="370">
        <f>IF(AD485&gt;(100000/52*'1. General Input'!$D$10),100000/52*'1. General Input'!$D$10,AD485)</f>
        <v>0</v>
      </c>
    </row>
    <row r="486" spans="1:31" ht="15.75" thickBot="1" x14ac:dyDescent="0.3">
      <c r="A486" s="265">
        <f t="shared" si="17"/>
        <v>466</v>
      </c>
      <c r="B486" s="501"/>
      <c r="C486" s="515"/>
      <c r="D486" s="514"/>
      <c r="E486" s="505"/>
      <c r="F486" s="505"/>
      <c r="G486" s="505"/>
      <c r="H486" s="505"/>
      <c r="I486" s="505"/>
      <c r="J486" s="505"/>
      <c r="K486" s="505"/>
      <c r="L486" s="505"/>
      <c r="M486" s="505"/>
      <c r="N486" s="505"/>
      <c r="O486" s="505"/>
      <c r="P486" s="505"/>
      <c r="Q486" s="505"/>
      <c r="R486" s="505"/>
      <c r="S486" s="505"/>
      <c r="T486" s="505"/>
      <c r="U486" s="505"/>
      <c r="V486" s="505"/>
      <c r="W486" s="505"/>
      <c r="X486" s="505"/>
      <c r="Y486" s="505"/>
      <c r="Z486" s="505"/>
      <c r="AA486" s="505"/>
      <c r="AB486" s="505"/>
      <c r="AC486" s="505"/>
      <c r="AD486" s="269">
        <f t="shared" si="16"/>
        <v>0</v>
      </c>
      <c r="AE486" s="370">
        <f>IF(AD486&gt;(100000/52*'1. General Input'!$D$10),100000/52*'1. General Input'!$D$10,AD486)</f>
        <v>0</v>
      </c>
    </row>
    <row r="487" spans="1:31" ht="15.75" thickBot="1" x14ac:dyDescent="0.3">
      <c r="A487" s="265">
        <f t="shared" si="17"/>
        <v>467</v>
      </c>
      <c r="B487" s="501"/>
      <c r="C487" s="515"/>
      <c r="D487" s="514"/>
      <c r="E487" s="505"/>
      <c r="F487" s="505"/>
      <c r="G487" s="505"/>
      <c r="H487" s="505"/>
      <c r="I487" s="505"/>
      <c r="J487" s="505"/>
      <c r="K487" s="505"/>
      <c r="L487" s="505"/>
      <c r="M487" s="505"/>
      <c r="N487" s="505"/>
      <c r="O487" s="505"/>
      <c r="P487" s="505"/>
      <c r="Q487" s="505"/>
      <c r="R487" s="505"/>
      <c r="S487" s="505"/>
      <c r="T487" s="505"/>
      <c r="U487" s="505"/>
      <c r="V487" s="505"/>
      <c r="W487" s="505"/>
      <c r="X487" s="505"/>
      <c r="Y487" s="505"/>
      <c r="Z487" s="505"/>
      <c r="AA487" s="505"/>
      <c r="AB487" s="505"/>
      <c r="AC487" s="505"/>
      <c r="AD487" s="269">
        <f t="shared" si="16"/>
        <v>0</v>
      </c>
      <c r="AE487" s="370">
        <f>IF(AD487&gt;(100000/52*'1. General Input'!$D$10),100000/52*'1. General Input'!$D$10,AD487)</f>
        <v>0</v>
      </c>
    </row>
    <row r="488" spans="1:31" ht="15.75" thickBot="1" x14ac:dyDescent="0.3">
      <c r="A488" s="265">
        <f t="shared" si="17"/>
        <v>468</v>
      </c>
      <c r="B488" s="501"/>
      <c r="C488" s="515"/>
      <c r="D488" s="514"/>
      <c r="E488" s="505"/>
      <c r="F488" s="505"/>
      <c r="G488" s="505"/>
      <c r="H488" s="505"/>
      <c r="I488" s="505"/>
      <c r="J488" s="505"/>
      <c r="K488" s="505"/>
      <c r="L488" s="505"/>
      <c r="M488" s="505"/>
      <c r="N488" s="505"/>
      <c r="O488" s="505"/>
      <c r="P488" s="505"/>
      <c r="Q488" s="505"/>
      <c r="R488" s="505"/>
      <c r="S488" s="505"/>
      <c r="T488" s="505"/>
      <c r="U488" s="505"/>
      <c r="V488" s="505"/>
      <c r="W488" s="505"/>
      <c r="X488" s="505"/>
      <c r="Y488" s="505"/>
      <c r="Z488" s="505"/>
      <c r="AA488" s="505"/>
      <c r="AB488" s="505"/>
      <c r="AC488" s="505"/>
      <c r="AD488" s="269">
        <f t="shared" si="16"/>
        <v>0</v>
      </c>
      <c r="AE488" s="370">
        <f>IF(AD488&gt;(100000/52*'1. General Input'!$D$10),100000/52*'1. General Input'!$D$10,AD488)</f>
        <v>0</v>
      </c>
    </row>
    <row r="489" spans="1:31" ht="15.75" thickBot="1" x14ac:dyDescent="0.3">
      <c r="A489" s="265">
        <f t="shared" si="17"/>
        <v>469</v>
      </c>
      <c r="B489" s="501"/>
      <c r="C489" s="515"/>
      <c r="D489" s="514"/>
      <c r="E489" s="505"/>
      <c r="F489" s="505"/>
      <c r="G489" s="505"/>
      <c r="H489" s="505"/>
      <c r="I489" s="505"/>
      <c r="J489" s="505"/>
      <c r="K489" s="505"/>
      <c r="L489" s="505"/>
      <c r="M489" s="505"/>
      <c r="N489" s="505"/>
      <c r="O489" s="505"/>
      <c r="P489" s="505"/>
      <c r="Q489" s="505"/>
      <c r="R489" s="505"/>
      <c r="S489" s="505"/>
      <c r="T489" s="505"/>
      <c r="U489" s="505"/>
      <c r="V489" s="505"/>
      <c r="W489" s="505"/>
      <c r="X489" s="505"/>
      <c r="Y489" s="505"/>
      <c r="Z489" s="505"/>
      <c r="AA489" s="505"/>
      <c r="AB489" s="505"/>
      <c r="AC489" s="505"/>
      <c r="AD489" s="269">
        <f t="shared" si="16"/>
        <v>0</v>
      </c>
      <c r="AE489" s="370">
        <f>IF(AD489&gt;(100000/52*'1. General Input'!$D$10),100000/52*'1. General Input'!$D$10,AD489)</f>
        <v>0</v>
      </c>
    </row>
    <row r="490" spans="1:31" ht="15.75" thickBot="1" x14ac:dyDescent="0.3">
      <c r="A490" s="265">
        <f t="shared" si="17"/>
        <v>470</v>
      </c>
      <c r="B490" s="501"/>
      <c r="C490" s="515"/>
      <c r="D490" s="514"/>
      <c r="E490" s="505"/>
      <c r="F490" s="505"/>
      <c r="G490" s="505"/>
      <c r="H490" s="505"/>
      <c r="I490" s="505"/>
      <c r="J490" s="505"/>
      <c r="K490" s="505"/>
      <c r="L490" s="505"/>
      <c r="M490" s="505"/>
      <c r="N490" s="505"/>
      <c r="O490" s="505"/>
      <c r="P490" s="505"/>
      <c r="Q490" s="505"/>
      <c r="R490" s="505"/>
      <c r="S490" s="505"/>
      <c r="T490" s="505"/>
      <c r="U490" s="505"/>
      <c r="V490" s="505"/>
      <c r="W490" s="505"/>
      <c r="X490" s="505"/>
      <c r="Y490" s="505"/>
      <c r="Z490" s="505"/>
      <c r="AA490" s="505"/>
      <c r="AB490" s="505"/>
      <c r="AC490" s="505"/>
      <c r="AD490" s="269">
        <f t="shared" si="16"/>
        <v>0</v>
      </c>
      <c r="AE490" s="370">
        <f>IF(AD490&gt;(100000/52*'1. General Input'!$D$10),100000/52*'1. General Input'!$D$10,AD490)</f>
        <v>0</v>
      </c>
    </row>
    <row r="491" spans="1:31" ht="15.75" thickBot="1" x14ac:dyDescent="0.3">
      <c r="A491" s="265">
        <f t="shared" si="17"/>
        <v>471</v>
      </c>
      <c r="B491" s="501"/>
      <c r="C491" s="515"/>
      <c r="D491" s="514"/>
      <c r="E491" s="505"/>
      <c r="F491" s="505"/>
      <c r="G491" s="505"/>
      <c r="H491" s="505"/>
      <c r="I491" s="505"/>
      <c r="J491" s="505"/>
      <c r="K491" s="505"/>
      <c r="L491" s="505"/>
      <c r="M491" s="505"/>
      <c r="N491" s="505"/>
      <c r="O491" s="505"/>
      <c r="P491" s="505"/>
      <c r="Q491" s="505"/>
      <c r="R491" s="505"/>
      <c r="S491" s="505"/>
      <c r="T491" s="505"/>
      <c r="U491" s="505"/>
      <c r="V491" s="505"/>
      <c r="W491" s="505"/>
      <c r="X491" s="505"/>
      <c r="Y491" s="505"/>
      <c r="Z491" s="505"/>
      <c r="AA491" s="505"/>
      <c r="AB491" s="505"/>
      <c r="AC491" s="505"/>
      <c r="AD491" s="269">
        <f t="shared" si="16"/>
        <v>0</v>
      </c>
      <c r="AE491" s="370">
        <f>IF(AD491&gt;(100000/52*'1. General Input'!$D$10),100000/52*'1. General Input'!$D$10,AD491)</f>
        <v>0</v>
      </c>
    </row>
    <row r="492" spans="1:31" ht="15.75" thickBot="1" x14ac:dyDescent="0.3">
      <c r="A492" s="265">
        <f t="shared" si="17"/>
        <v>472</v>
      </c>
      <c r="B492" s="501"/>
      <c r="C492" s="515"/>
      <c r="D492" s="514"/>
      <c r="E492" s="505"/>
      <c r="F492" s="505"/>
      <c r="G492" s="505"/>
      <c r="H492" s="505"/>
      <c r="I492" s="505"/>
      <c r="J492" s="505"/>
      <c r="K492" s="505"/>
      <c r="L492" s="505"/>
      <c r="M492" s="505"/>
      <c r="N492" s="505"/>
      <c r="O492" s="505"/>
      <c r="P492" s="505"/>
      <c r="Q492" s="505"/>
      <c r="R492" s="505"/>
      <c r="S492" s="505"/>
      <c r="T492" s="505"/>
      <c r="U492" s="505"/>
      <c r="V492" s="505"/>
      <c r="W492" s="505"/>
      <c r="X492" s="505"/>
      <c r="Y492" s="505"/>
      <c r="Z492" s="505"/>
      <c r="AA492" s="505"/>
      <c r="AB492" s="505"/>
      <c r="AC492" s="505"/>
      <c r="AD492" s="269">
        <f t="shared" si="16"/>
        <v>0</v>
      </c>
      <c r="AE492" s="370">
        <f>IF(AD492&gt;(100000/52*'1. General Input'!$D$10),100000/52*'1. General Input'!$D$10,AD492)</f>
        <v>0</v>
      </c>
    </row>
    <row r="493" spans="1:31" ht="15.75" thickBot="1" x14ac:dyDescent="0.3">
      <c r="A493" s="265">
        <f t="shared" si="17"/>
        <v>473</v>
      </c>
      <c r="B493" s="501"/>
      <c r="C493" s="515"/>
      <c r="D493" s="514"/>
      <c r="E493" s="505"/>
      <c r="F493" s="505"/>
      <c r="G493" s="505"/>
      <c r="H493" s="505"/>
      <c r="I493" s="505"/>
      <c r="J493" s="505"/>
      <c r="K493" s="505"/>
      <c r="L493" s="505"/>
      <c r="M493" s="505"/>
      <c r="N493" s="505"/>
      <c r="O493" s="505"/>
      <c r="P493" s="505"/>
      <c r="Q493" s="505"/>
      <c r="R493" s="505"/>
      <c r="S493" s="505"/>
      <c r="T493" s="505"/>
      <c r="U493" s="505"/>
      <c r="V493" s="505"/>
      <c r="W493" s="505"/>
      <c r="X493" s="505"/>
      <c r="Y493" s="505"/>
      <c r="Z493" s="505"/>
      <c r="AA493" s="505"/>
      <c r="AB493" s="505"/>
      <c r="AC493" s="505"/>
      <c r="AD493" s="269">
        <f t="shared" si="16"/>
        <v>0</v>
      </c>
      <c r="AE493" s="370">
        <f>IF(AD493&gt;(100000/52*'1. General Input'!$D$10),100000/52*'1. General Input'!$D$10,AD493)</f>
        <v>0</v>
      </c>
    </row>
    <row r="494" spans="1:31" ht="15.75" thickBot="1" x14ac:dyDescent="0.3">
      <c r="A494" s="265">
        <f t="shared" si="17"/>
        <v>474</v>
      </c>
      <c r="B494" s="501"/>
      <c r="C494" s="515"/>
      <c r="D494" s="514"/>
      <c r="E494" s="505"/>
      <c r="F494" s="505"/>
      <c r="G494" s="505"/>
      <c r="H494" s="505"/>
      <c r="I494" s="505"/>
      <c r="J494" s="505"/>
      <c r="K494" s="505"/>
      <c r="L494" s="505"/>
      <c r="M494" s="505"/>
      <c r="N494" s="505"/>
      <c r="O494" s="505"/>
      <c r="P494" s="505"/>
      <c r="Q494" s="505"/>
      <c r="R494" s="505"/>
      <c r="S494" s="505"/>
      <c r="T494" s="505"/>
      <c r="U494" s="505"/>
      <c r="V494" s="505"/>
      <c r="W494" s="505"/>
      <c r="X494" s="505"/>
      <c r="Y494" s="505"/>
      <c r="Z494" s="505"/>
      <c r="AA494" s="505"/>
      <c r="AB494" s="505"/>
      <c r="AC494" s="505"/>
      <c r="AD494" s="269">
        <f t="shared" si="16"/>
        <v>0</v>
      </c>
      <c r="AE494" s="370">
        <f>IF(AD494&gt;(100000/52*'1. General Input'!$D$10),100000/52*'1. General Input'!$D$10,AD494)</f>
        <v>0</v>
      </c>
    </row>
    <row r="495" spans="1:31" ht="15.75" thickBot="1" x14ac:dyDescent="0.3">
      <c r="A495" s="265">
        <f t="shared" si="17"/>
        <v>475</v>
      </c>
      <c r="B495" s="501"/>
      <c r="C495" s="515"/>
      <c r="D495" s="514"/>
      <c r="E495" s="505"/>
      <c r="F495" s="505"/>
      <c r="G495" s="505"/>
      <c r="H495" s="505"/>
      <c r="I495" s="505"/>
      <c r="J495" s="505"/>
      <c r="K495" s="505"/>
      <c r="L495" s="505"/>
      <c r="M495" s="505"/>
      <c r="N495" s="505"/>
      <c r="O495" s="505"/>
      <c r="P495" s="505"/>
      <c r="Q495" s="505"/>
      <c r="R495" s="505"/>
      <c r="S495" s="505"/>
      <c r="T495" s="505"/>
      <c r="U495" s="505"/>
      <c r="V495" s="505"/>
      <c r="W495" s="505"/>
      <c r="X495" s="505"/>
      <c r="Y495" s="505"/>
      <c r="Z495" s="505"/>
      <c r="AA495" s="505"/>
      <c r="AB495" s="505"/>
      <c r="AC495" s="505"/>
      <c r="AD495" s="269">
        <f t="shared" si="16"/>
        <v>0</v>
      </c>
      <c r="AE495" s="370">
        <f>IF(AD495&gt;(100000/52*'1. General Input'!$D$10),100000/52*'1. General Input'!$D$10,AD495)</f>
        <v>0</v>
      </c>
    </row>
    <row r="496" spans="1:31" ht="15.75" thickBot="1" x14ac:dyDescent="0.3">
      <c r="A496" s="265">
        <f t="shared" si="17"/>
        <v>476</v>
      </c>
      <c r="B496" s="501"/>
      <c r="C496" s="515"/>
      <c r="D496" s="514"/>
      <c r="E496" s="505"/>
      <c r="F496" s="505"/>
      <c r="G496" s="505"/>
      <c r="H496" s="505"/>
      <c r="I496" s="505"/>
      <c r="J496" s="505"/>
      <c r="K496" s="505"/>
      <c r="L496" s="505"/>
      <c r="M496" s="505"/>
      <c r="N496" s="505"/>
      <c r="O496" s="505"/>
      <c r="P496" s="505"/>
      <c r="Q496" s="505"/>
      <c r="R496" s="505"/>
      <c r="S496" s="505"/>
      <c r="T496" s="505"/>
      <c r="U496" s="505"/>
      <c r="V496" s="505"/>
      <c r="W496" s="505"/>
      <c r="X496" s="505"/>
      <c r="Y496" s="505"/>
      <c r="Z496" s="505"/>
      <c r="AA496" s="505"/>
      <c r="AB496" s="505"/>
      <c r="AC496" s="505"/>
      <c r="AD496" s="269">
        <f t="shared" si="16"/>
        <v>0</v>
      </c>
      <c r="AE496" s="370">
        <f>IF(AD496&gt;(100000/52*'1. General Input'!$D$10),100000/52*'1. General Input'!$D$10,AD496)</f>
        <v>0</v>
      </c>
    </row>
    <row r="497" spans="1:31" ht="15.75" thickBot="1" x14ac:dyDescent="0.3">
      <c r="A497" s="265">
        <f t="shared" si="17"/>
        <v>477</v>
      </c>
      <c r="B497" s="501"/>
      <c r="C497" s="515"/>
      <c r="D497" s="514"/>
      <c r="E497" s="505"/>
      <c r="F497" s="505"/>
      <c r="G497" s="505"/>
      <c r="H497" s="505"/>
      <c r="I497" s="505"/>
      <c r="J497" s="505"/>
      <c r="K497" s="505"/>
      <c r="L497" s="505"/>
      <c r="M497" s="505"/>
      <c r="N497" s="505"/>
      <c r="O497" s="505"/>
      <c r="P497" s="505"/>
      <c r="Q497" s="505"/>
      <c r="R497" s="505"/>
      <c r="S497" s="505"/>
      <c r="T497" s="505"/>
      <c r="U497" s="505"/>
      <c r="V497" s="505"/>
      <c r="W497" s="505"/>
      <c r="X497" s="505"/>
      <c r="Y497" s="505"/>
      <c r="Z497" s="505"/>
      <c r="AA497" s="505"/>
      <c r="AB497" s="505"/>
      <c r="AC497" s="505"/>
      <c r="AD497" s="269">
        <f t="shared" si="16"/>
        <v>0</v>
      </c>
      <c r="AE497" s="370">
        <f>IF(AD497&gt;(100000/52*'1. General Input'!$D$10),100000/52*'1. General Input'!$D$10,AD497)</f>
        <v>0</v>
      </c>
    </row>
    <row r="498" spans="1:31" ht="15.75" thickBot="1" x14ac:dyDescent="0.3">
      <c r="A498" s="265">
        <f t="shared" si="17"/>
        <v>478</v>
      </c>
      <c r="B498" s="501"/>
      <c r="C498" s="515"/>
      <c r="D498" s="514"/>
      <c r="E498" s="505"/>
      <c r="F498" s="505"/>
      <c r="G498" s="505"/>
      <c r="H498" s="505"/>
      <c r="I498" s="505"/>
      <c r="J498" s="505"/>
      <c r="K498" s="505"/>
      <c r="L498" s="505"/>
      <c r="M498" s="505"/>
      <c r="N498" s="505"/>
      <c r="O498" s="505"/>
      <c r="P498" s="505"/>
      <c r="Q498" s="505"/>
      <c r="R498" s="505"/>
      <c r="S498" s="505"/>
      <c r="T498" s="505"/>
      <c r="U498" s="505"/>
      <c r="V498" s="505"/>
      <c r="W498" s="505"/>
      <c r="X498" s="505"/>
      <c r="Y498" s="505"/>
      <c r="Z498" s="505"/>
      <c r="AA498" s="505"/>
      <c r="AB498" s="505"/>
      <c r="AC498" s="505"/>
      <c r="AD498" s="269">
        <f t="shared" si="16"/>
        <v>0</v>
      </c>
      <c r="AE498" s="370">
        <f>IF(AD498&gt;(100000/52*'1. General Input'!$D$10),100000/52*'1. General Input'!$D$10,AD498)</f>
        <v>0</v>
      </c>
    </row>
    <row r="499" spans="1:31" ht="15.75" thickBot="1" x14ac:dyDescent="0.3">
      <c r="A499" s="265">
        <f t="shared" si="17"/>
        <v>479</v>
      </c>
      <c r="B499" s="501"/>
      <c r="C499" s="515"/>
      <c r="D499" s="514"/>
      <c r="E499" s="505"/>
      <c r="F499" s="505"/>
      <c r="G499" s="505"/>
      <c r="H499" s="505"/>
      <c r="I499" s="505"/>
      <c r="J499" s="505"/>
      <c r="K499" s="505"/>
      <c r="L499" s="505"/>
      <c r="M499" s="505"/>
      <c r="N499" s="505"/>
      <c r="O499" s="505"/>
      <c r="P499" s="505"/>
      <c r="Q499" s="505"/>
      <c r="R499" s="505"/>
      <c r="S499" s="505"/>
      <c r="T499" s="505"/>
      <c r="U499" s="505"/>
      <c r="V499" s="505"/>
      <c r="W499" s="505"/>
      <c r="X499" s="505"/>
      <c r="Y499" s="505"/>
      <c r="Z499" s="505"/>
      <c r="AA499" s="505"/>
      <c r="AB499" s="505"/>
      <c r="AC499" s="505"/>
      <c r="AD499" s="269">
        <f t="shared" si="16"/>
        <v>0</v>
      </c>
      <c r="AE499" s="370">
        <f>IF(AD499&gt;(100000/52*'1. General Input'!$D$10),100000/52*'1. General Input'!$D$10,AD499)</f>
        <v>0</v>
      </c>
    </row>
    <row r="500" spans="1:31" ht="15.75" thickBot="1" x14ac:dyDescent="0.3">
      <c r="A500" s="265">
        <f t="shared" si="17"/>
        <v>480</v>
      </c>
      <c r="B500" s="501"/>
      <c r="C500" s="515"/>
      <c r="D500" s="514"/>
      <c r="E500" s="505"/>
      <c r="F500" s="505"/>
      <c r="G500" s="505"/>
      <c r="H500" s="505"/>
      <c r="I500" s="505"/>
      <c r="J500" s="505"/>
      <c r="K500" s="505"/>
      <c r="L500" s="505"/>
      <c r="M500" s="505"/>
      <c r="N500" s="505"/>
      <c r="O500" s="505"/>
      <c r="P500" s="505"/>
      <c r="Q500" s="505"/>
      <c r="R500" s="505"/>
      <c r="S500" s="505"/>
      <c r="T500" s="505"/>
      <c r="U500" s="505"/>
      <c r="V500" s="505"/>
      <c r="W500" s="505"/>
      <c r="X500" s="505"/>
      <c r="Y500" s="505"/>
      <c r="Z500" s="505"/>
      <c r="AA500" s="505"/>
      <c r="AB500" s="505"/>
      <c r="AC500" s="505"/>
      <c r="AD500" s="269">
        <f t="shared" si="16"/>
        <v>0</v>
      </c>
      <c r="AE500" s="370">
        <f>IF(AD500&gt;(100000/52*'1. General Input'!$D$10),100000/52*'1. General Input'!$D$10,AD500)</f>
        <v>0</v>
      </c>
    </row>
    <row r="501" spans="1:31" ht="15.75" thickBot="1" x14ac:dyDescent="0.3">
      <c r="A501" s="265">
        <f t="shared" si="17"/>
        <v>481</v>
      </c>
      <c r="B501" s="501"/>
      <c r="C501" s="515"/>
      <c r="D501" s="514"/>
      <c r="E501" s="505"/>
      <c r="F501" s="505"/>
      <c r="G501" s="505"/>
      <c r="H501" s="505"/>
      <c r="I501" s="505"/>
      <c r="J501" s="505"/>
      <c r="K501" s="505"/>
      <c r="L501" s="505"/>
      <c r="M501" s="505"/>
      <c r="N501" s="505"/>
      <c r="O501" s="505"/>
      <c r="P501" s="505"/>
      <c r="Q501" s="505"/>
      <c r="R501" s="505"/>
      <c r="S501" s="505"/>
      <c r="T501" s="505"/>
      <c r="U501" s="505"/>
      <c r="V501" s="505"/>
      <c r="W501" s="505"/>
      <c r="X501" s="505"/>
      <c r="Y501" s="505"/>
      <c r="Z501" s="505"/>
      <c r="AA501" s="505"/>
      <c r="AB501" s="505"/>
      <c r="AC501" s="505"/>
      <c r="AD501" s="269">
        <f t="shared" si="16"/>
        <v>0</v>
      </c>
      <c r="AE501" s="370">
        <f>IF(AD501&gt;(100000/52*'1. General Input'!$D$10),100000/52*'1. General Input'!$D$10,AD501)</f>
        <v>0</v>
      </c>
    </row>
    <row r="502" spans="1:31" ht="15.75" thickBot="1" x14ac:dyDescent="0.3">
      <c r="A502" s="265">
        <f t="shared" si="17"/>
        <v>482</v>
      </c>
      <c r="B502" s="501"/>
      <c r="C502" s="515"/>
      <c r="D502" s="514"/>
      <c r="E502" s="505"/>
      <c r="F502" s="505"/>
      <c r="G502" s="505"/>
      <c r="H502" s="505"/>
      <c r="I502" s="505"/>
      <c r="J502" s="505"/>
      <c r="K502" s="505"/>
      <c r="L502" s="505"/>
      <c r="M502" s="505"/>
      <c r="N502" s="505"/>
      <c r="O502" s="505"/>
      <c r="P502" s="505"/>
      <c r="Q502" s="505"/>
      <c r="R502" s="505"/>
      <c r="S502" s="505"/>
      <c r="T502" s="505"/>
      <c r="U502" s="505"/>
      <c r="V502" s="505"/>
      <c r="W502" s="505"/>
      <c r="X502" s="505"/>
      <c r="Y502" s="505"/>
      <c r="Z502" s="505"/>
      <c r="AA502" s="505"/>
      <c r="AB502" s="505"/>
      <c r="AC502" s="505"/>
      <c r="AD502" s="269">
        <f t="shared" si="16"/>
        <v>0</v>
      </c>
      <c r="AE502" s="370">
        <f>IF(AD502&gt;(100000/52*'1. General Input'!$D$10),100000/52*'1. General Input'!$D$10,AD502)</f>
        <v>0</v>
      </c>
    </row>
    <row r="503" spans="1:31" ht="15.75" thickBot="1" x14ac:dyDescent="0.3">
      <c r="A503" s="265">
        <f t="shared" si="17"/>
        <v>483</v>
      </c>
      <c r="B503" s="501"/>
      <c r="C503" s="515"/>
      <c r="D503" s="514"/>
      <c r="E503" s="505"/>
      <c r="F503" s="505"/>
      <c r="G503" s="505"/>
      <c r="H503" s="505"/>
      <c r="I503" s="505"/>
      <c r="J503" s="505"/>
      <c r="K503" s="505"/>
      <c r="L503" s="505"/>
      <c r="M503" s="505"/>
      <c r="N503" s="505"/>
      <c r="O503" s="505"/>
      <c r="P503" s="505"/>
      <c r="Q503" s="505"/>
      <c r="R503" s="505"/>
      <c r="S503" s="505"/>
      <c r="T503" s="505"/>
      <c r="U503" s="505"/>
      <c r="V503" s="505"/>
      <c r="W503" s="505"/>
      <c r="X503" s="505"/>
      <c r="Y503" s="505"/>
      <c r="Z503" s="505"/>
      <c r="AA503" s="505"/>
      <c r="AB503" s="505"/>
      <c r="AC503" s="505"/>
      <c r="AD503" s="269">
        <f t="shared" si="16"/>
        <v>0</v>
      </c>
      <c r="AE503" s="370">
        <f>IF(AD503&gt;(100000/52*'1. General Input'!$D$10),100000/52*'1. General Input'!$D$10,AD503)</f>
        <v>0</v>
      </c>
    </row>
    <row r="504" spans="1:31" ht="15.75" thickBot="1" x14ac:dyDescent="0.3">
      <c r="A504" s="265">
        <f t="shared" si="17"/>
        <v>484</v>
      </c>
      <c r="B504" s="501"/>
      <c r="C504" s="515"/>
      <c r="D504" s="514"/>
      <c r="E504" s="505"/>
      <c r="F504" s="505"/>
      <c r="G504" s="505"/>
      <c r="H504" s="505"/>
      <c r="I504" s="505"/>
      <c r="J504" s="505"/>
      <c r="K504" s="505"/>
      <c r="L504" s="505"/>
      <c r="M504" s="505"/>
      <c r="N504" s="505"/>
      <c r="O504" s="505"/>
      <c r="P504" s="505"/>
      <c r="Q504" s="505"/>
      <c r="R504" s="505"/>
      <c r="S504" s="505"/>
      <c r="T504" s="505"/>
      <c r="U504" s="505"/>
      <c r="V504" s="505"/>
      <c r="W504" s="505"/>
      <c r="X504" s="505"/>
      <c r="Y504" s="505"/>
      <c r="Z504" s="505"/>
      <c r="AA504" s="505"/>
      <c r="AB504" s="505"/>
      <c r="AC504" s="505"/>
      <c r="AD504" s="269">
        <f t="shared" si="16"/>
        <v>0</v>
      </c>
      <c r="AE504" s="370">
        <f>IF(AD504&gt;(100000/52*'1. General Input'!$D$10),100000/52*'1. General Input'!$D$10,AD504)</f>
        <v>0</v>
      </c>
    </row>
    <row r="505" spans="1:31" ht="15.75" thickBot="1" x14ac:dyDescent="0.3">
      <c r="A505" s="265">
        <f t="shared" si="17"/>
        <v>485</v>
      </c>
      <c r="B505" s="501"/>
      <c r="C505" s="515"/>
      <c r="D505" s="514"/>
      <c r="E505" s="505"/>
      <c r="F505" s="505"/>
      <c r="G505" s="505"/>
      <c r="H505" s="505"/>
      <c r="I505" s="505"/>
      <c r="J505" s="505"/>
      <c r="K505" s="505"/>
      <c r="L505" s="505"/>
      <c r="M505" s="505"/>
      <c r="N505" s="505"/>
      <c r="O505" s="505"/>
      <c r="P505" s="505"/>
      <c r="Q505" s="505"/>
      <c r="R505" s="505"/>
      <c r="S505" s="505"/>
      <c r="T505" s="505"/>
      <c r="U505" s="505"/>
      <c r="V505" s="505"/>
      <c r="W505" s="505"/>
      <c r="X505" s="505"/>
      <c r="Y505" s="505"/>
      <c r="Z505" s="505"/>
      <c r="AA505" s="505"/>
      <c r="AB505" s="505"/>
      <c r="AC505" s="505"/>
      <c r="AD505" s="269">
        <f t="shared" si="16"/>
        <v>0</v>
      </c>
      <c r="AE505" s="370">
        <f>IF(AD505&gt;(100000/52*'1. General Input'!$D$10),100000/52*'1. General Input'!$D$10,AD505)</f>
        <v>0</v>
      </c>
    </row>
    <row r="506" spans="1:31" ht="15.75" thickBot="1" x14ac:dyDescent="0.3">
      <c r="A506" s="265">
        <f t="shared" si="17"/>
        <v>486</v>
      </c>
      <c r="B506" s="501"/>
      <c r="C506" s="515"/>
      <c r="D506" s="514"/>
      <c r="E506" s="505"/>
      <c r="F506" s="505"/>
      <c r="G506" s="505"/>
      <c r="H506" s="505"/>
      <c r="I506" s="505"/>
      <c r="J506" s="505"/>
      <c r="K506" s="505"/>
      <c r="L506" s="505"/>
      <c r="M506" s="505"/>
      <c r="N506" s="505"/>
      <c r="O506" s="505"/>
      <c r="P506" s="505"/>
      <c r="Q506" s="505"/>
      <c r="R506" s="505"/>
      <c r="S506" s="505"/>
      <c r="T506" s="505"/>
      <c r="U506" s="505"/>
      <c r="V506" s="505"/>
      <c r="W506" s="505"/>
      <c r="X506" s="505"/>
      <c r="Y506" s="505"/>
      <c r="Z506" s="505"/>
      <c r="AA506" s="505"/>
      <c r="AB506" s="505"/>
      <c r="AC506" s="505"/>
      <c r="AD506" s="269">
        <f t="shared" si="16"/>
        <v>0</v>
      </c>
      <c r="AE506" s="370">
        <f>IF(AD506&gt;(100000/52*'1. General Input'!$D$10),100000/52*'1. General Input'!$D$10,AD506)</f>
        <v>0</v>
      </c>
    </row>
    <row r="507" spans="1:31" ht="15.75" thickBot="1" x14ac:dyDescent="0.3">
      <c r="A507" s="265">
        <f t="shared" si="17"/>
        <v>487</v>
      </c>
      <c r="B507" s="501"/>
      <c r="C507" s="515"/>
      <c r="D507" s="514"/>
      <c r="E507" s="505"/>
      <c r="F507" s="505"/>
      <c r="G507" s="505"/>
      <c r="H507" s="505"/>
      <c r="I507" s="505"/>
      <c r="J507" s="505"/>
      <c r="K507" s="505"/>
      <c r="L507" s="505"/>
      <c r="M507" s="505"/>
      <c r="N507" s="505"/>
      <c r="O507" s="505"/>
      <c r="P507" s="505"/>
      <c r="Q507" s="505"/>
      <c r="R507" s="505"/>
      <c r="S507" s="505"/>
      <c r="T507" s="505"/>
      <c r="U507" s="505"/>
      <c r="V507" s="505"/>
      <c r="W507" s="505"/>
      <c r="X507" s="505"/>
      <c r="Y507" s="505"/>
      <c r="Z507" s="505"/>
      <c r="AA507" s="505"/>
      <c r="AB507" s="505"/>
      <c r="AC507" s="505"/>
      <c r="AD507" s="269">
        <f t="shared" si="16"/>
        <v>0</v>
      </c>
      <c r="AE507" s="370">
        <f>IF(AD507&gt;(100000/52*'1. General Input'!$D$10),100000/52*'1. General Input'!$D$10,AD507)</f>
        <v>0</v>
      </c>
    </row>
    <row r="508" spans="1:31" ht="15.75" thickBot="1" x14ac:dyDescent="0.3">
      <c r="A508" s="265">
        <f t="shared" si="17"/>
        <v>488</v>
      </c>
      <c r="B508" s="501"/>
      <c r="C508" s="515"/>
      <c r="D508" s="514"/>
      <c r="E508" s="505"/>
      <c r="F508" s="505"/>
      <c r="G508" s="505"/>
      <c r="H508" s="505"/>
      <c r="I508" s="505"/>
      <c r="J508" s="505"/>
      <c r="K508" s="505"/>
      <c r="L508" s="505"/>
      <c r="M508" s="505"/>
      <c r="N508" s="505"/>
      <c r="O508" s="505"/>
      <c r="P508" s="505"/>
      <c r="Q508" s="505"/>
      <c r="R508" s="505"/>
      <c r="S508" s="505"/>
      <c r="T508" s="505"/>
      <c r="U508" s="505"/>
      <c r="V508" s="505"/>
      <c r="W508" s="505"/>
      <c r="X508" s="505"/>
      <c r="Y508" s="505"/>
      <c r="Z508" s="505"/>
      <c r="AA508" s="505"/>
      <c r="AB508" s="505"/>
      <c r="AC508" s="505"/>
      <c r="AD508" s="269">
        <f t="shared" si="16"/>
        <v>0</v>
      </c>
      <c r="AE508" s="370">
        <f>IF(AD508&gt;(100000/52*'1. General Input'!$D$10),100000/52*'1. General Input'!$D$10,AD508)</f>
        <v>0</v>
      </c>
    </row>
    <row r="509" spans="1:31" ht="15.75" thickBot="1" x14ac:dyDescent="0.3">
      <c r="A509" s="265">
        <f t="shared" si="17"/>
        <v>489</v>
      </c>
      <c r="B509" s="501"/>
      <c r="C509" s="515"/>
      <c r="D509" s="514"/>
      <c r="E509" s="505"/>
      <c r="F509" s="505"/>
      <c r="G509" s="505"/>
      <c r="H509" s="505"/>
      <c r="I509" s="505"/>
      <c r="J509" s="505"/>
      <c r="K509" s="505"/>
      <c r="L509" s="505"/>
      <c r="M509" s="505"/>
      <c r="N509" s="505"/>
      <c r="O509" s="505"/>
      <c r="P509" s="505"/>
      <c r="Q509" s="505"/>
      <c r="R509" s="505"/>
      <c r="S509" s="505"/>
      <c r="T509" s="505"/>
      <c r="U509" s="505"/>
      <c r="V509" s="505"/>
      <c r="W509" s="505"/>
      <c r="X509" s="505"/>
      <c r="Y509" s="505"/>
      <c r="Z509" s="505"/>
      <c r="AA509" s="505"/>
      <c r="AB509" s="505"/>
      <c r="AC509" s="505"/>
      <c r="AD509" s="269">
        <f t="shared" si="16"/>
        <v>0</v>
      </c>
      <c r="AE509" s="370">
        <f>IF(AD509&gt;(100000/52*'1. General Input'!$D$10),100000/52*'1. General Input'!$D$10,AD509)</f>
        <v>0</v>
      </c>
    </row>
    <row r="510" spans="1:31" ht="15.75" thickBot="1" x14ac:dyDescent="0.3">
      <c r="A510" s="265">
        <f t="shared" si="17"/>
        <v>490</v>
      </c>
      <c r="B510" s="501"/>
      <c r="C510" s="515"/>
      <c r="D510" s="514"/>
      <c r="E510" s="505"/>
      <c r="F510" s="505"/>
      <c r="G510" s="505"/>
      <c r="H510" s="505"/>
      <c r="I510" s="505"/>
      <c r="J510" s="505"/>
      <c r="K510" s="505"/>
      <c r="L510" s="505"/>
      <c r="M510" s="505"/>
      <c r="N510" s="505"/>
      <c r="O510" s="505"/>
      <c r="P510" s="505"/>
      <c r="Q510" s="505"/>
      <c r="R510" s="505"/>
      <c r="S510" s="505"/>
      <c r="T510" s="505"/>
      <c r="U510" s="505"/>
      <c r="V510" s="505"/>
      <c r="W510" s="505"/>
      <c r="X510" s="505"/>
      <c r="Y510" s="505"/>
      <c r="Z510" s="505"/>
      <c r="AA510" s="505"/>
      <c r="AB510" s="505"/>
      <c r="AC510" s="505"/>
      <c r="AD510" s="269">
        <f t="shared" si="16"/>
        <v>0</v>
      </c>
      <c r="AE510" s="370">
        <f>IF(AD510&gt;(100000/52*'1. General Input'!$D$10),100000/52*'1. General Input'!$D$10,AD510)</f>
        <v>0</v>
      </c>
    </row>
    <row r="511" spans="1:31" ht="15.75" thickBot="1" x14ac:dyDescent="0.3">
      <c r="A511" s="265">
        <f t="shared" si="17"/>
        <v>491</v>
      </c>
      <c r="B511" s="501"/>
      <c r="C511" s="515"/>
      <c r="D511" s="514"/>
      <c r="E511" s="505"/>
      <c r="F511" s="505"/>
      <c r="G511" s="505"/>
      <c r="H511" s="505"/>
      <c r="I511" s="505"/>
      <c r="J511" s="505"/>
      <c r="K511" s="505"/>
      <c r="L511" s="505"/>
      <c r="M511" s="505"/>
      <c r="N511" s="505"/>
      <c r="O511" s="505"/>
      <c r="P511" s="505"/>
      <c r="Q511" s="505"/>
      <c r="R511" s="505"/>
      <c r="S511" s="505"/>
      <c r="T511" s="505"/>
      <c r="U511" s="505"/>
      <c r="V511" s="505"/>
      <c r="W511" s="505"/>
      <c r="X511" s="505"/>
      <c r="Y511" s="505"/>
      <c r="Z511" s="505"/>
      <c r="AA511" s="505"/>
      <c r="AB511" s="505"/>
      <c r="AC511" s="505"/>
      <c r="AD511" s="269">
        <f t="shared" si="16"/>
        <v>0</v>
      </c>
      <c r="AE511" s="370">
        <f>IF(AD511&gt;(100000/52*'1. General Input'!$D$10),100000/52*'1. General Input'!$D$10,AD511)</f>
        <v>0</v>
      </c>
    </row>
    <row r="512" spans="1:31" ht="15.75" thickBot="1" x14ac:dyDescent="0.3">
      <c r="A512" s="265">
        <f t="shared" si="17"/>
        <v>492</v>
      </c>
      <c r="B512" s="501"/>
      <c r="C512" s="515"/>
      <c r="D512" s="514"/>
      <c r="E512" s="505"/>
      <c r="F512" s="505"/>
      <c r="G512" s="505"/>
      <c r="H512" s="505"/>
      <c r="I512" s="505"/>
      <c r="J512" s="505"/>
      <c r="K512" s="505"/>
      <c r="L512" s="505"/>
      <c r="M512" s="505"/>
      <c r="N512" s="505"/>
      <c r="O512" s="505"/>
      <c r="P512" s="505"/>
      <c r="Q512" s="505"/>
      <c r="R512" s="505"/>
      <c r="S512" s="505"/>
      <c r="T512" s="505"/>
      <c r="U512" s="505"/>
      <c r="V512" s="505"/>
      <c r="W512" s="505"/>
      <c r="X512" s="505"/>
      <c r="Y512" s="505"/>
      <c r="Z512" s="505"/>
      <c r="AA512" s="505"/>
      <c r="AB512" s="505"/>
      <c r="AC512" s="505"/>
      <c r="AD512" s="269">
        <f t="shared" si="16"/>
        <v>0</v>
      </c>
      <c r="AE512" s="370">
        <f>IF(AD512&gt;(100000/52*'1. General Input'!$D$10),100000/52*'1. General Input'!$D$10,AD512)</f>
        <v>0</v>
      </c>
    </row>
    <row r="513" spans="1:31" ht="15.75" thickBot="1" x14ac:dyDescent="0.3">
      <c r="A513" s="265">
        <f t="shared" si="17"/>
        <v>493</v>
      </c>
      <c r="B513" s="501"/>
      <c r="C513" s="515"/>
      <c r="D513" s="514"/>
      <c r="E513" s="505"/>
      <c r="F513" s="505"/>
      <c r="G513" s="505"/>
      <c r="H513" s="505"/>
      <c r="I513" s="505"/>
      <c r="J513" s="505"/>
      <c r="K513" s="505"/>
      <c r="L513" s="505"/>
      <c r="M513" s="505"/>
      <c r="N513" s="505"/>
      <c r="O513" s="505"/>
      <c r="P513" s="505"/>
      <c r="Q513" s="505"/>
      <c r="R513" s="505"/>
      <c r="S513" s="505"/>
      <c r="T513" s="505"/>
      <c r="U513" s="505"/>
      <c r="V513" s="505"/>
      <c r="W513" s="505"/>
      <c r="X513" s="505"/>
      <c r="Y513" s="505"/>
      <c r="Z513" s="505"/>
      <c r="AA513" s="505"/>
      <c r="AB513" s="505"/>
      <c r="AC513" s="505"/>
      <c r="AD513" s="269">
        <f t="shared" si="16"/>
        <v>0</v>
      </c>
      <c r="AE513" s="370">
        <f>IF(AD513&gt;(100000/52*'1. General Input'!$D$10),100000/52*'1. General Input'!$D$10,AD513)</f>
        <v>0</v>
      </c>
    </row>
    <row r="514" spans="1:31" ht="15.75" thickBot="1" x14ac:dyDescent="0.3">
      <c r="A514" s="265">
        <f t="shared" si="17"/>
        <v>494</v>
      </c>
      <c r="B514" s="501"/>
      <c r="C514" s="515"/>
      <c r="D514" s="514"/>
      <c r="E514" s="505"/>
      <c r="F514" s="505"/>
      <c r="G514" s="505"/>
      <c r="H514" s="505"/>
      <c r="I514" s="505"/>
      <c r="J514" s="505"/>
      <c r="K514" s="505"/>
      <c r="L514" s="505"/>
      <c r="M514" s="505"/>
      <c r="N514" s="505"/>
      <c r="O514" s="505"/>
      <c r="P514" s="505"/>
      <c r="Q514" s="505"/>
      <c r="R514" s="505"/>
      <c r="S514" s="505"/>
      <c r="T514" s="505"/>
      <c r="U514" s="505"/>
      <c r="V514" s="505"/>
      <c r="W514" s="505"/>
      <c r="X514" s="505"/>
      <c r="Y514" s="505"/>
      <c r="Z514" s="505"/>
      <c r="AA514" s="505"/>
      <c r="AB514" s="505"/>
      <c r="AC514" s="505"/>
      <c r="AD514" s="269">
        <f t="shared" si="16"/>
        <v>0</v>
      </c>
      <c r="AE514" s="370">
        <f>IF(AD514&gt;(100000/52*'1. General Input'!$D$10),100000/52*'1. General Input'!$D$10,AD514)</f>
        <v>0</v>
      </c>
    </row>
    <row r="515" spans="1:31" ht="15.75" thickBot="1" x14ac:dyDescent="0.3">
      <c r="A515" s="265">
        <f t="shared" si="17"/>
        <v>495</v>
      </c>
      <c r="B515" s="501"/>
      <c r="C515" s="515"/>
      <c r="D515" s="514"/>
      <c r="E515" s="505"/>
      <c r="F515" s="505"/>
      <c r="G515" s="505"/>
      <c r="H515" s="505"/>
      <c r="I515" s="505"/>
      <c r="J515" s="505"/>
      <c r="K515" s="505"/>
      <c r="L515" s="505"/>
      <c r="M515" s="505"/>
      <c r="N515" s="505"/>
      <c r="O515" s="505"/>
      <c r="P515" s="505"/>
      <c r="Q515" s="505"/>
      <c r="R515" s="505"/>
      <c r="S515" s="505"/>
      <c r="T515" s="505"/>
      <c r="U515" s="505"/>
      <c r="V515" s="505"/>
      <c r="W515" s="505"/>
      <c r="X515" s="505"/>
      <c r="Y515" s="505"/>
      <c r="Z515" s="505"/>
      <c r="AA515" s="505"/>
      <c r="AB515" s="505"/>
      <c r="AC515" s="505"/>
      <c r="AD515" s="269">
        <f t="shared" si="16"/>
        <v>0</v>
      </c>
      <c r="AE515" s="370">
        <f>IF(AD515&gt;(100000/52*'1. General Input'!$D$10),100000/52*'1. General Input'!$D$10,AD515)</f>
        <v>0</v>
      </c>
    </row>
    <row r="516" spans="1:31" ht="15.75" thickBot="1" x14ac:dyDescent="0.3">
      <c r="A516" s="265">
        <f t="shared" si="17"/>
        <v>496</v>
      </c>
      <c r="B516" s="501"/>
      <c r="C516" s="515"/>
      <c r="D516" s="514"/>
      <c r="E516" s="505"/>
      <c r="F516" s="505"/>
      <c r="G516" s="505"/>
      <c r="H516" s="505"/>
      <c r="I516" s="505"/>
      <c r="J516" s="505"/>
      <c r="K516" s="505"/>
      <c r="L516" s="505"/>
      <c r="M516" s="505"/>
      <c r="N516" s="505"/>
      <c r="O516" s="505"/>
      <c r="P516" s="505"/>
      <c r="Q516" s="505"/>
      <c r="R516" s="505"/>
      <c r="S516" s="505"/>
      <c r="T516" s="505"/>
      <c r="U516" s="505"/>
      <c r="V516" s="505"/>
      <c r="W516" s="505"/>
      <c r="X516" s="505"/>
      <c r="Y516" s="505"/>
      <c r="Z516" s="505"/>
      <c r="AA516" s="505"/>
      <c r="AB516" s="505"/>
      <c r="AC516" s="505"/>
      <c r="AD516" s="269">
        <f t="shared" si="16"/>
        <v>0</v>
      </c>
      <c r="AE516" s="370">
        <f>IF(AD516&gt;(100000/52*'1. General Input'!$D$10),100000/52*'1. General Input'!$D$10,AD516)</f>
        <v>0</v>
      </c>
    </row>
    <row r="517" spans="1:31" ht="15.75" thickBot="1" x14ac:dyDescent="0.3">
      <c r="A517" s="265">
        <f t="shared" si="17"/>
        <v>497</v>
      </c>
      <c r="B517" s="501"/>
      <c r="C517" s="515"/>
      <c r="D517" s="514"/>
      <c r="E517" s="505"/>
      <c r="F517" s="505"/>
      <c r="G517" s="505"/>
      <c r="H517" s="505"/>
      <c r="I517" s="505"/>
      <c r="J517" s="505"/>
      <c r="K517" s="505"/>
      <c r="L517" s="505"/>
      <c r="M517" s="505"/>
      <c r="N517" s="505"/>
      <c r="O517" s="505"/>
      <c r="P517" s="505"/>
      <c r="Q517" s="505"/>
      <c r="R517" s="505"/>
      <c r="S517" s="505"/>
      <c r="T517" s="505"/>
      <c r="U517" s="505"/>
      <c r="V517" s="505"/>
      <c r="W517" s="505"/>
      <c r="X517" s="505"/>
      <c r="Y517" s="505"/>
      <c r="Z517" s="505"/>
      <c r="AA517" s="505"/>
      <c r="AB517" s="505"/>
      <c r="AC517" s="505"/>
      <c r="AD517" s="269">
        <f t="shared" si="16"/>
        <v>0</v>
      </c>
      <c r="AE517" s="370">
        <f>IF(AD517&gt;(100000/52*'1. General Input'!$D$10),100000/52*'1. General Input'!$D$10,AD517)</f>
        <v>0</v>
      </c>
    </row>
    <row r="518" spans="1:31" ht="15.75" thickBot="1" x14ac:dyDescent="0.3">
      <c r="A518" s="265">
        <f t="shared" si="17"/>
        <v>498</v>
      </c>
      <c r="B518" s="501"/>
      <c r="C518" s="515"/>
      <c r="D518" s="514"/>
      <c r="E518" s="505"/>
      <c r="F518" s="505"/>
      <c r="G518" s="505"/>
      <c r="H518" s="505"/>
      <c r="I518" s="505"/>
      <c r="J518" s="505"/>
      <c r="K518" s="505"/>
      <c r="L518" s="505"/>
      <c r="M518" s="505"/>
      <c r="N518" s="505"/>
      <c r="O518" s="505"/>
      <c r="P518" s="505"/>
      <c r="Q518" s="505"/>
      <c r="R518" s="505"/>
      <c r="S518" s="505"/>
      <c r="T518" s="505"/>
      <c r="U518" s="505"/>
      <c r="V518" s="505"/>
      <c r="W518" s="505"/>
      <c r="X518" s="505"/>
      <c r="Y518" s="505"/>
      <c r="Z518" s="505"/>
      <c r="AA518" s="505"/>
      <c r="AB518" s="505"/>
      <c r="AC518" s="505"/>
      <c r="AD518" s="269">
        <f t="shared" si="16"/>
        <v>0</v>
      </c>
      <c r="AE518" s="370">
        <f>IF(AD518&gt;(100000/52*'1. General Input'!$D$10),100000/52*'1. General Input'!$D$10,AD518)</f>
        <v>0</v>
      </c>
    </row>
    <row r="519" spans="1:31" ht="15.75" thickBot="1" x14ac:dyDescent="0.3">
      <c r="A519" s="265">
        <f t="shared" si="17"/>
        <v>499</v>
      </c>
      <c r="B519" s="501"/>
      <c r="C519" s="515"/>
      <c r="D519" s="514"/>
      <c r="E519" s="505"/>
      <c r="F519" s="505"/>
      <c r="G519" s="505"/>
      <c r="H519" s="505"/>
      <c r="I519" s="505"/>
      <c r="J519" s="505"/>
      <c r="K519" s="505"/>
      <c r="L519" s="505"/>
      <c r="M519" s="505"/>
      <c r="N519" s="505"/>
      <c r="O519" s="505"/>
      <c r="P519" s="505"/>
      <c r="Q519" s="505"/>
      <c r="R519" s="505"/>
      <c r="S519" s="505"/>
      <c r="T519" s="505"/>
      <c r="U519" s="505"/>
      <c r="V519" s="505"/>
      <c r="W519" s="505"/>
      <c r="X519" s="505"/>
      <c r="Y519" s="505"/>
      <c r="Z519" s="505"/>
      <c r="AA519" s="505"/>
      <c r="AB519" s="505"/>
      <c r="AC519" s="505"/>
      <c r="AD519" s="269">
        <f t="shared" si="16"/>
        <v>0</v>
      </c>
      <c r="AE519" s="370">
        <f>IF(AD519&gt;(100000/52*'1. General Input'!$D$10),100000/52*'1. General Input'!$D$10,AD519)</f>
        <v>0</v>
      </c>
    </row>
    <row r="520" spans="1:31" ht="15.75" thickBot="1" x14ac:dyDescent="0.3">
      <c r="A520" s="265">
        <f t="shared" si="17"/>
        <v>500</v>
      </c>
      <c r="B520" s="501"/>
      <c r="C520" s="515"/>
      <c r="D520" s="514"/>
      <c r="E520" s="505"/>
      <c r="F520" s="505"/>
      <c r="G520" s="505"/>
      <c r="H520" s="505"/>
      <c r="I520" s="505"/>
      <c r="J520" s="505"/>
      <c r="K520" s="505"/>
      <c r="L520" s="505"/>
      <c r="M520" s="505"/>
      <c r="N520" s="505"/>
      <c r="O520" s="505"/>
      <c r="P520" s="505"/>
      <c r="Q520" s="505"/>
      <c r="R520" s="505"/>
      <c r="S520" s="505"/>
      <c r="T520" s="505"/>
      <c r="U520" s="505"/>
      <c r="V520" s="505"/>
      <c r="W520" s="505"/>
      <c r="X520" s="505"/>
      <c r="Y520" s="505"/>
      <c r="Z520" s="505"/>
      <c r="AA520" s="505"/>
      <c r="AB520" s="505"/>
      <c r="AC520" s="505"/>
      <c r="AD520" s="269">
        <f t="shared" si="16"/>
        <v>0</v>
      </c>
      <c r="AE520" s="370">
        <f>IF(AD520&gt;(100000/52*'1. General Input'!$D$10),100000/52*'1. General Input'!$D$10,AD520)</f>
        <v>0</v>
      </c>
    </row>
    <row r="521" spans="1:31" ht="15.75" thickBot="1" x14ac:dyDescent="0.3">
      <c r="A521" s="265">
        <f t="shared" ref="A521:A584" si="18">+A520+1</f>
        <v>501</v>
      </c>
      <c r="B521" s="501"/>
      <c r="C521" s="515"/>
      <c r="D521" s="514"/>
      <c r="E521" s="505"/>
      <c r="F521" s="505"/>
      <c r="G521" s="505"/>
      <c r="H521" s="505"/>
      <c r="I521" s="505"/>
      <c r="J521" s="505"/>
      <c r="K521" s="505"/>
      <c r="L521" s="505"/>
      <c r="M521" s="505"/>
      <c r="N521" s="505"/>
      <c r="O521" s="505"/>
      <c r="P521" s="505"/>
      <c r="Q521" s="505"/>
      <c r="R521" s="505"/>
      <c r="S521" s="505"/>
      <c r="T521" s="505"/>
      <c r="U521" s="505"/>
      <c r="V521" s="505"/>
      <c r="W521" s="505"/>
      <c r="X521" s="505"/>
      <c r="Y521" s="505"/>
      <c r="Z521" s="505"/>
      <c r="AA521" s="505"/>
      <c r="AB521" s="505"/>
      <c r="AC521" s="505"/>
      <c r="AD521" s="269">
        <f t="shared" si="16"/>
        <v>0</v>
      </c>
      <c r="AE521" s="370">
        <f>IF(AD521&gt;(100000/52*'1. General Input'!$D$10),100000/52*'1. General Input'!$D$10,AD521)</f>
        <v>0</v>
      </c>
    </row>
    <row r="522" spans="1:31" ht="15.75" thickBot="1" x14ac:dyDescent="0.3">
      <c r="A522" s="265">
        <f t="shared" si="18"/>
        <v>502</v>
      </c>
      <c r="B522" s="501"/>
      <c r="C522" s="515"/>
      <c r="D522" s="514"/>
      <c r="E522" s="505"/>
      <c r="F522" s="505"/>
      <c r="G522" s="505"/>
      <c r="H522" s="505"/>
      <c r="I522" s="505"/>
      <c r="J522" s="505"/>
      <c r="K522" s="505"/>
      <c r="L522" s="505"/>
      <c r="M522" s="505"/>
      <c r="N522" s="505"/>
      <c r="O522" s="505"/>
      <c r="P522" s="505"/>
      <c r="Q522" s="505"/>
      <c r="R522" s="505"/>
      <c r="S522" s="505"/>
      <c r="T522" s="505"/>
      <c r="U522" s="505"/>
      <c r="V522" s="505"/>
      <c r="W522" s="505"/>
      <c r="X522" s="505"/>
      <c r="Y522" s="505"/>
      <c r="Z522" s="505"/>
      <c r="AA522" s="505"/>
      <c r="AB522" s="505"/>
      <c r="AC522" s="505"/>
      <c r="AD522" s="269">
        <f t="shared" si="16"/>
        <v>0</v>
      </c>
      <c r="AE522" s="370">
        <f>IF(AD522&gt;(100000/52*'1. General Input'!$D$10),100000/52*'1. General Input'!$D$10,AD522)</f>
        <v>0</v>
      </c>
    </row>
    <row r="523" spans="1:31" ht="15.75" thickBot="1" x14ac:dyDescent="0.3">
      <c r="A523" s="265">
        <f t="shared" si="18"/>
        <v>503</v>
      </c>
      <c r="B523" s="501"/>
      <c r="C523" s="515"/>
      <c r="D523" s="514"/>
      <c r="E523" s="505"/>
      <c r="F523" s="505"/>
      <c r="G523" s="505"/>
      <c r="H523" s="505"/>
      <c r="I523" s="505"/>
      <c r="J523" s="505"/>
      <c r="K523" s="505"/>
      <c r="L523" s="505"/>
      <c r="M523" s="505"/>
      <c r="N523" s="505"/>
      <c r="O523" s="505"/>
      <c r="P523" s="505"/>
      <c r="Q523" s="505"/>
      <c r="R523" s="505"/>
      <c r="S523" s="505"/>
      <c r="T523" s="505"/>
      <c r="U523" s="505"/>
      <c r="V523" s="505"/>
      <c r="W523" s="505"/>
      <c r="X523" s="505"/>
      <c r="Y523" s="505"/>
      <c r="Z523" s="505"/>
      <c r="AA523" s="505"/>
      <c r="AB523" s="505"/>
      <c r="AC523" s="505"/>
      <c r="AD523" s="269">
        <f t="shared" si="16"/>
        <v>0</v>
      </c>
      <c r="AE523" s="370">
        <f>IF(AD523&gt;(100000/52*'1. General Input'!$D$10),100000/52*'1. General Input'!$D$10,AD523)</f>
        <v>0</v>
      </c>
    </row>
    <row r="524" spans="1:31" ht="15.75" thickBot="1" x14ac:dyDescent="0.3">
      <c r="A524" s="265">
        <f t="shared" si="18"/>
        <v>504</v>
      </c>
      <c r="B524" s="501"/>
      <c r="C524" s="515"/>
      <c r="D524" s="514"/>
      <c r="E524" s="505"/>
      <c r="F524" s="505"/>
      <c r="G524" s="505"/>
      <c r="H524" s="505"/>
      <c r="I524" s="505"/>
      <c r="J524" s="505"/>
      <c r="K524" s="505"/>
      <c r="L524" s="505"/>
      <c r="M524" s="505"/>
      <c r="N524" s="505"/>
      <c r="O524" s="505"/>
      <c r="P524" s="505"/>
      <c r="Q524" s="505"/>
      <c r="R524" s="505"/>
      <c r="S524" s="505"/>
      <c r="T524" s="505"/>
      <c r="U524" s="505"/>
      <c r="V524" s="505"/>
      <c r="W524" s="505"/>
      <c r="X524" s="505"/>
      <c r="Y524" s="505"/>
      <c r="Z524" s="505"/>
      <c r="AA524" s="505"/>
      <c r="AB524" s="505"/>
      <c r="AC524" s="505"/>
      <c r="AD524" s="269">
        <f t="shared" si="16"/>
        <v>0</v>
      </c>
      <c r="AE524" s="370">
        <f>IF(AD524&gt;(100000/52*'1. General Input'!$D$10),100000/52*'1. General Input'!$D$10,AD524)</f>
        <v>0</v>
      </c>
    </row>
    <row r="525" spans="1:31" ht="15.75" thickBot="1" x14ac:dyDescent="0.3">
      <c r="A525" s="265">
        <f t="shared" si="18"/>
        <v>505</v>
      </c>
      <c r="B525" s="501"/>
      <c r="C525" s="515"/>
      <c r="D525" s="514"/>
      <c r="E525" s="505"/>
      <c r="F525" s="505"/>
      <c r="G525" s="505"/>
      <c r="H525" s="505"/>
      <c r="I525" s="505"/>
      <c r="J525" s="505"/>
      <c r="K525" s="505"/>
      <c r="L525" s="505"/>
      <c r="M525" s="505"/>
      <c r="N525" s="505"/>
      <c r="O525" s="505"/>
      <c r="P525" s="505"/>
      <c r="Q525" s="505"/>
      <c r="R525" s="505"/>
      <c r="S525" s="505"/>
      <c r="T525" s="505"/>
      <c r="U525" s="505"/>
      <c r="V525" s="505"/>
      <c r="W525" s="505"/>
      <c r="X525" s="505"/>
      <c r="Y525" s="505"/>
      <c r="Z525" s="505"/>
      <c r="AA525" s="505"/>
      <c r="AB525" s="505"/>
      <c r="AC525" s="505"/>
      <c r="AD525" s="269">
        <f t="shared" si="16"/>
        <v>0</v>
      </c>
      <c r="AE525" s="370">
        <f>IF(AD525&gt;(100000/52*'1. General Input'!$D$10),100000/52*'1. General Input'!$D$10,AD525)</f>
        <v>0</v>
      </c>
    </row>
    <row r="526" spans="1:31" ht="15.75" thickBot="1" x14ac:dyDescent="0.3">
      <c r="A526" s="265">
        <f t="shared" si="18"/>
        <v>506</v>
      </c>
      <c r="B526" s="501"/>
      <c r="C526" s="515"/>
      <c r="D526" s="514"/>
      <c r="E526" s="505"/>
      <c r="F526" s="505"/>
      <c r="G526" s="505"/>
      <c r="H526" s="505"/>
      <c r="I526" s="505"/>
      <c r="J526" s="505"/>
      <c r="K526" s="505"/>
      <c r="L526" s="505"/>
      <c r="M526" s="505"/>
      <c r="N526" s="505"/>
      <c r="O526" s="505"/>
      <c r="P526" s="505"/>
      <c r="Q526" s="505"/>
      <c r="R526" s="505"/>
      <c r="S526" s="505"/>
      <c r="T526" s="505"/>
      <c r="U526" s="505"/>
      <c r="V526" s="505"/>
      <c r="W526" s="505"/>
      <c r="X526" s="505"/>
      <c r="Y526" s="505"/>
      <c r="Z526" s="505"/>
      <c r="AA526" s="505"/>
      <c r="AB526" s="505"/>
      <c r="AC526" s="505"/>
      <c r="AD526" s="269">
        <f t="shared" si="16"/>
        <v>0</v>
      </c>
      <c r="AE526" s="370">
        <f>IF(AD526&gt;(100000/52*'1. General Input'!$D$10),100000/52*'1. General Input'!$D$10,AD526)</f>
        <v>0</v>
      </c>
    </row>
    <row r="527" spans="1:31" ht="15.75" thickBot="1" x14ac:dyDescent="0.3">
      <c r="A527" s="265">
        <f t="shared" si="18"/>
        <v>507</v>
      </c>
      <c r="B527" s="501"/>
      <c r="C527" s="515"/>
      <c r="D527" s="514"/>
      <c r="E527" s="505"/>
      <c r="F527" s="505"/>
      <c r="G527" s="505"/>
      <c r="H527" s="505"/>
      <c r="I527" s="505"/>
      <c r="J527" s="505"/>
      <c r="K527" s="505"/>
      <c r="L527" s="505"/>
      <c r="M527" s="505"/>
      <c r="N527" s="505"/>
      <c r="O527" s="505"/>
      <c r="P527" s="505"/>
      <c r="Q527" s="505"/>
      <c r="R527" s="505"/>
      <c r="S527" s="505"/>
      <c r="T527" s="505"/>
      <c r="U527" s="505"/>
      <c r="V527" s="505"/>
      <c r="W527" s="505"/>
      <c r="X527" s="505"/>
      <c r="Y527" s="505"/>
      <c r="Z527" s="505"/>
      <c r="AA527" s="505"/>
      <c r="AB527" s="505"/>
      <c r="AC527" s="505"/>
      <c r="AD527" s="269">
        <f t="shared" si="16"/>
        <v>0</v>
      </c>
      <c r="AE527" s="370">
        <f>IF(AD527&gt;(100000/52*'1. General Input'!$D$10),100000/52*'1. General Input'!$D$10,AD527)</f>
        <v>0</v>
      </c>
    </row>
    <row r="528" spans="1:31" ht="15.75" thickBot="1" x14ac:dyDescent="0.3">
      <c r="A528" s="265">
        <f t="shared" si="18"/>
        <v>508</v>
      </c>
      <c r="B528" s="501"/>
      <c r="C528" s="515"/>
      <c r="D528" s="514"/>
      <c r="E528" s="505"/>
      <c r="F528" s="505"/>
      <c r="G528" s="505"/>
      <c r="H528" s="505"/>
      <c r="I528" s="505"/>
      <c r="J528" s="505"/>
      <c r="K528" s="505"/>
      <c r="L528" s="505"/>
      <c r="M528" s="505"/>
      <c r="N528" s="505"/>
      <c r="O528" s="505"/>
      <c r="P528" s="505"/>
      <c r="Q528" s="505"/>
      <c r="R528" s="505"/>
      <c r="S528" s="505"/>
      <c r="T528" s="505"/>
      <c r="U528" s="505"/>
      <c r="V528" s="505"/>
      <c r="W528" s="505"/>
      <c r="X528" s="505"/>
      <c r="Y528" s="505"/>
      <c r="Z528" s="505"/>
      <c r="AA528" s="505"/>
      <c r="AB528" s="505"/>
      <c r="AC528" s="505"/>
      <c r="AD528" s="269">
        <f t="shared" si="16"/>
        <v>0</v>
      </c>
      <c r="AE528" s="370">
        <f>IF(AD528&gt;(100000/52*'1. General Input'!$D$10),100000/52*'1. General Input'!$D$10,AD528)</f>
        <v>0</v>
      </c>
    </row>
    <row r="529" spans="1:31" ht="15.75" thickBot="1" x14ac:dyDescent="0.3">
      <c r="A529" s="265">
        <f t="shared" si="18"/>
        <v>509</v>
      </c>
      <c r="B529" s="501"/>
      <c r="C529" s="515"/>
      <c r="D529" s="514"/>
      <c r="E529" s="505"/>
      <c r="F529" s="505"/>
      <c r="G529" s="505"/>
      <c r="H529" s="505"/>
      <c r="I529" s="505"/>
      <c r="J529" s="505"/>
      <c r="K529" s="505"/>
      <c r="L529" s="505"/>
      <c r="M529" s="505"/>
      <c r="N529" s="505"/>
      <c r="O529" s="505"/>
      <c r="P529" s="505"/>
      <c r="Q529" s="505"/>
      <c r="R529" s="505"/>
      <c r="S529" s="505"/>
      <c r="T529" s="505"/>
      <c r="U529" s="505"/>
      <c r="V529" s="505"/>
      <c r="W529" s="505"/>
      <c r="X529" s="505"/>
      <c r="Y529" s="505"/>
      <c r="Z529" s="505"/>
      <c r="AA529" s="505"/>
      <c r="AB529" s="505"/>
      <c r="AC529" s="505"/>
      <c r="AD529" s="269">
        <f t="shared" si="16"/>
        <v>0</v>
      </c>
      <c r="AE529" s="370">
        <f>IF(AD529&gt;(100000/52*'1. General Input'!$D$10),100000/52*'1. General Input'!$D$10,AD529)</f>
        <v>0</v>
      </c>
    </row>
    <row r="530" spans="1:31" ht="15.75" thickBot="1" x14ac:dyDescent="0.3">
      <c r="A530" s="265">
        <f t="shared" si="18"/>
        <v>510</v>
      </c>
      <c r="B530" s="501"/>
      <c r="C530" s="515"/>
      <c r="D530" s="514"/>
      <c r="E530" s="505"/>
      <c r="F530" s="505"/>
      <c r="G530" s="505"/>
      <c r="H530" s="505"/>
      <c r="I530" s="505"/>
      <c r="J530" s="505"/>
      <c r="K530" s="505"/>
      <c r="L530" s="505"/>
      <c r="M530" s="505"/>
      <c r="N530" s="505"/>
      <c r="O530" s="505"/>
      <c r="P530" s="505"/>
      <c r="Q530" s="505"/>
      <c r="R530" s="505"/>
      <c r="S530" s="505"/>
      <c r="T530" s="505"/>
      <c r="U530" s="505"/>
      <c r="V530" s="505"/>
      <c r="W530" s="505"/>
      <c r="X530" s="505"/>
      <c r="Y530" s="505"/>
      <c r="Z530" s="505"/>
      <c r="AA530" s="505"/>
      <c r="AB530" s="505"/>
      <c r="AC530" s="505"/>
      <c r="AD530" s="269">
        <f t="shared" si="16"/>
        <v>0</v>
      </c>
      <c r="AE530" s="370">
        <f>IF(AD530&gt;(100000/52*'1. General Input'!$D$10),100000/52*'1. General Input'!$D$10,AD530)</f>
        <v>0</v>
      </c>
    </row>
    <row r="531" spans="1:31" ht="15.75" thickBot="1" x14ac:dyDescent="0.3">
      <c r="A531" s="265">
        <f t="shared" si="18"/>
        <v>511</v>
      </c>
      <c r="B531" s="501"/>
      <c r="C531" s="515"/>
      <c r="D531" s="514"/>
      <c r="E531" s="505"/>
      <c r="F531" s="505"/>
      <c r="G531" s="505"/>
      <c r="H531" s="505"/>
      <c r="I531" s="505"/>
      <c r="J531" s="505"/>
      <c r="K531" s="505"/>
      <c r="L531" s="505"/>
      <c r="M531" s="505"/>
      <c r="N531" s="505"/>
      <c r="O531" s="505"/>
      <c r="P531" s="505"/>
      <c r="Q531" s="505"/>
      <c r="R531" s="505"/>
      <c r="S531" s="505"/>
      <c r="T531" s="505"/>
      <c r="U531" s="505"/>
      <c r="V531" s="505"/>
      <c r="W531" s="505"/>
      <c r="X531" s="505"/>
      <c r="Y531" s="505"/>
      <c r="Z531" s="505"/>
      <c r="AA531" s="505"/>
      <c r="AB531" s="505"/>
      <c r="AC531" s="505"/>
      <c r="AD531" s="269">
        <f t="shared" si="16"/>
        <v>0</v>
      </c>
      <c r="AE531" s="370">
        <f>IF(AD531&gt;(100000/52*'1. General Input'!$D$10),100000/52*'1. General Input'!$D$10,AD531)</f>
        <v>0</v>
      </c>
    </row>
    <row r="532" spans="1:31" ht="15.75" thickBot="1" x14ac:dyDescent="0.3">
      <c r="A532" s="265">
        <f t="shared" si="18"/>
        <v>512</v>
      </c>
      <c r="B532" s="501"/>
      <c r="C532" s="515"/>
      <c r="D532" s="514"/>
      <c r="E532" s="505"/>
      <c r="F532" s="505"/>
      <c r="G532" s="505"/>
      <c r="H532" s="505"/>
      <c r="I532" s="505"/>
      <c r="J532" s="505"/>
      <c r="K532" s="505"/>
      <c r="L532" s="505"/>
      <c r="M532" s="505"/>
      <c r="N532" s="505"/>
      <c r="O532" s="505"/>
      <c r="P532" s="505"/>
      <c r="Q532" s="505"/>
      <c r="R532" s="505"/>
      <c r="S532" s="505"/>
      <c r="T532" s="505"/>
      <c r="U532" s="505"/>
      <c r="V532" s="505"/>
      <c r="W532" s="505"/>
      <c r="X532" s="505"/>
      <c r="Y532" s="505"/>
      <c r="Z532" s="505"/>
      <c r="AA532" s="505"/>
      <c r="AB532" s="505"/>
      <c r="AC532" s="505"/>
      <c r="AD532" s="269">
        <f t="shared" si="16"/>
        <v>0</v>
      </c>
      <c r="AE532" s="370">
        <f>IF(AD532&gt;(100000/52*'1. General Input'!$D$10),100000/52*'1. General Input'!$D$10,AD532)</f>
        <v>0</v>
      </c>
    </row>
    <row r="533" spans="1:31" ht="15.75" thickBot="1" x14ac:dyDescent="0.3">
      <c r="A533" s="265">
        <f t="shared" si="18"/>
        <v>513</v>
      </c>
      <c r="B533" s="501"/>
      <c r="C533" s="515"/>
      <c r="D533" s="514"/>
      <c r="E533" s="505"/>
      <c r="F533" s="505"/>
      <c r="G533" s="505"/>
      <c r="H533" s="505"/>
      <c r="I533" s="505"/>
      <c r="J533" s="505"/>
      <c r="K533" s="505"/>
      <c r="L533" s="505"/>
      <c r="M533" s="505"/>
      <c r="N533" s="505"/>
      <c r="O533" s="505"/>
      <c r="P533" s="505"/>
      <c r="Q533" s="505"/>
      <c r="R533" s="505"/>
      <c r="S533" s="505"/>
      <c r="T533" s="505"/>
      <c r="U533" s="505"/>
      <c r="V533" s="505"/>
      <c r="W533" s="505"/>
      <c r="X533" s="505"/>
      <c r="Y533" s="505"/>
      <c r="Z533" s="505"/>
      <c r="AA533" s="505"/>
      <c r="AB533" s="505"/>
      <c r="AC533" s="505"/>
      <c r="AD533" s="269">
        <f t="shared" si="16"/>
        <v>0</v>
      </c>
      <c r="AE533" s="370">
        <f>IF(AD533&gt;(100000/52*'1. General Input'!$D$10),100000/52*'1. General Input'!$D$10,AD533)</f>
        <v>0</v>
      </c>
    </row>
    <row r="534" spans="1:31" ht="15.75" thickBot="1" x14ac:dyDescent="0.3">
      <c r="A534" s="265">
        <f t="shared" si="18"/>
        <v>514</v>
      </c>
      <c r="B534" s="501"/>
      <c r="C534" s="515"/>
      <c r="D534" s="514"/>
      <c r="E534" s="505"/>
      <c r="F534" s="505"/>
      <c r="G534" s="505"/>
      <c r="H534" s="505"/>
      <c r="I534" s="505"/>
      <c r="J534" s="505"/>
      <c r="K534" s="505"/>
      <c r="L534" s="505"/>
      <c r="M534" s="505"/>
      <c r="N534" s="505"/>
      <c r="O534" s="505"/>
      <c r="P534" s="505"/>
      <c r="Q534" s="505"/>
      <c r="R534" s="505"/>
      <c r="S534" s="505"/>
      <c r="T534" s="505"/>
      <c r="U534" s="505"/>
      <c r="V534" s="505"/>
      <c r="W534" s="505"/>
      <c r="X534" s="505"/>
      <c r="Y534" s="505"/>
      <c r="Z534" s="505"/>
      <c r="AA534" s="505"/>
      <c r="AB534" s="505"/>
      <c r="AC534" s="505"/>
      <c r="AD534" s="269">
        <f t="shared" ref="AD534:AD597" si="19">IF(D534=0,SUM(E534:AC534),D534)</f>
        <v>0</v>
      </c>
      <c r="AE534" s="370">
        <f>IF(AD534&gt;(100000/52*'1. General Input'!$D$10),100000/52*'1. General Input'!$D$10,AD534)</f>
        <v>0</v>
      </c>
    </row>
    <row r="535" spans="1:31" ht="15.75" thickBot="1" x14ac:dyDescent="0.3">
      <c r="A535" s="265">
        <f t="shared" si="18"/>
        <v>515</v>
      </c>
      <c r="B535" s="501"/>
      <c r="C535" s="515"/>
      <c r="D535" s="514"/>
      <c r="E535" s="505"/>
      <c r="F535" s="505"/>
      <c r="G535" s="505"/>
      <c r="H535" s="505"/>
      <c r="I535" s="505"/>
      <c r="J535" s="505"/>
      <c r="K535" s="505"/>
      <c r="L535" s="505"/>
      <c r="M535" s="505"/>
      <c r="N535" s="505"/>
      <c r="O535" s="505"/>
      <c r="P535" s="505"/>
      <c r="Q535" s="505"/>
      <c r="R535" s="505"/>
      <c r="S535" s="505"/>
      <c r="T535" s="505"/>
      <c r="U535" s="505"/>
      <c r="V535" s="505"/>
      <c r="W535" s="505"/>
      <c r="X535" s="505"/>
      <c r="Y535" s="505"/>
      <c r="Z535" s="505"/>
      <c r="AA535" s="505"/>
      <c r="AB535" s="505"/>
      <c r="AC535" s="505"/>
      <c r="AD535" s="269">
        <f t="shared" si="19"/>
        <v>0</v>
      </c>
      <c r="AE535" s="370">
        <f>IF(AD535&gt;(100000/52*'1. General Input'!$D$10),100000/52*'1. General Input'!$D$10,AD535)</f>
        <v>0</v>
      </c>
    </row>
    <row r="536" spans="1:31" ht="15.75" thickBot="1" x14ac:dyDescent="0.3">
      <c r="A536" s="265">
        <f t="shared" si="18"/>
        <v>516</v>
      </c>
      <c r="B536" s="501"/>
      <c r="C536" s="515"/>
      <c r="D536" s="514"/>
      <c r="E536" s="505"/>
      <c r="F536" s="505"/>
      <c r="G536" s="505"/>
      <c r="H536" s="505"/>
      <c r="I536" s="505"/>
      <c r="J536" s="505"/>
      <c r="K536" s="505"/>
      <c r="L536" s="505"/>
      <c r="M536" s="505"/>
      <c r="N536" s="505"/>
      <c r="O536" s="505"/>
      <c r="P536" s="505"/>
      <c r="Q536" s="505"/>
      <c r="R536" s="505"/>
      <c r="S536" s="505"/>
      <c r="T536" s="505"/>
      <c r="U536" s="505"/>
      <c r="V536" s="505"/>
      <c r="W536" s="505"/>
      <c r="X536" s="505"/>
      <c r="Y536" s="505"/>
      <c r="Z536" s="505"/>
      <c r="AA536" s="505"/>
      <c r="AB536" s="505"/>
      <c r="AC536" s="505"/>
      <c r="AD536" s="269">
        <f t="shared" si="19"/>
        <v>0</v>
      </c>
      <c r="AE536" s="370">
        <f>IF(AD536&gt;(100000/52*'1. General Input'!$D$10),100000/52*'1. General Input'!$D$10,AD536)</f>
        <v>0</v>
      </c>
    </row>
    <row r="537" spans="1:31" ht="15.75" thickBot="1" x14ac:dyDescent="0.3">
      <c r="A537" s="265">
        <f t="shared" si="18"/>
        <v>517</v>
      </c>
      <c r="B537" s="501"/>
      <c r="C537" s="515"/>
      <c r="D537" s="514"/>
      <c r="E537" s="505"/>
      <c r="F537" s="505"/>
      <c r="G537" s="505"/>
      <c r="H537" s="505"/>
      <c r="I537" s="505"/>
      <c r="J537" s="505"/>
      <c r="K537" s="505"/>
      <c r="L537" s="505"/>
      <c r="M537" s="505"/>
      <c r="N537" s="505"/>
      <c r="O537" s="505"/>
      <c r="P537" s="505"/>
      <c r="Q537" s="505"/>
      <c r="R537" s="505"/>
      <c r="S537" s="505"/>
      <c r="T537" s="505"/>
      <c r="U537" s="505"/>
      <c r="V537" s="505"/>
      <c r="W537" s="505"/>
      <c r="X537" s="505"/>
      <c r="Y537" s="505"/>
      <c r="Z537" s="505"/>
      <c r="AA537" s="505"/>
      <c r="AB537" s="505"/>
      <c r="AC537" s="505"/>
      <c r="AD537" s="269">
        <f t="shared" si="19"/>
        <v>0</v>
      </c>
      <c r="AE537" s="370">
        <f>IF(AD537&gt;(100000/52*'1. General Input'!$D$10),100000/52*'1. General Input'!$D$10,AD537)</f>
        <v>0</v>
      </c>
    </row>
    <row r="538" spans="1:31" ht="15.75" thickBot="1" x14ac:dyDescent="0.3">
      <c r="A538" s="265">
        <f t="shared" si="18"/>
        <v>518</v>
      </c>
      <c r="B538" s="501"/>
      <c r="C538" s="515"/>
      <c r="D538" s="514"/>
      <c r="E538" s="505"/>
      <c r="F538" s="505"/>
      <c r="G538" s="505"/>
      <c r="H538" s="505"/>
      <c r="I538" s="505"/>
      <c r="J538" s="505"/>
      <c r="K538" s="505"/>
      <c r="L538" s="505"/>
      <c r="M538" s="505"/>
      <c r="N538" s="505"/>
      <c r="O538" s="505"/>
      <c r="P538" s="505"/>
      <c r="Q538" s="505"/>
      <c r="R538" s="505"/>
      <c r="S538" s="505"/>
      <c r="T538" s="505"/>
      <c r="U538" s="505"/>
      <c r="V538" s="505"/>
      <c r="W538" s="505"/>
      <c r="X538" s="505"/>
      <c r="Y538" s="505"/>
      <c r="Z538" s="505"/>
      <c r="AA538" s="505"/>
      <c r="AB538" s="505"/>
      <c r="AC538" s="505"/>
      <c r="AD538" s="269">
        <f t="shared" si="19"/>
        <v>0</v>
      </c>
      <c r="AE538" s="370">
        <f>IF(AD538&gt;(100000/52*'1. General Input'!$D$10),100000/52*'1. General Input'!$D$10,AD538)</f>
        <v>0</v>
      </c>
    </row>
    <row r="539" spans="1:31" ht="15.75" thickBot="1" x14ac:dyDescent="0.3">
      <c r="A539" s="265">
        <f t="shared" si="18"/>
        <v>519</v>
      </c>
      <c r="B539" s="501"/>
      <c r="C539" s="515"/>
      <c r="D539" s="514"/>
      <c r="E539" s="505"/>
      <c r="F539" s="505"/>
      <c r="G539" s="505"/>
      <c r="H539" s="505"/>
      <c r="I539" s="505"/>
      <c r="J539" s="505"/>
      <c r="K539" s="505"/>
      <c r="L539" s="505"/>
      <c r="M539" s="505"/>
      <c r="N539" s="505"/>
      <c r="O539" s="505"/>
      <c r="P539" s="505"/>
      <c r="Q539" s="505"/>
      <c r="R539" s="505"/>
      <c r="S539" s="505"/>
      <c r="T539" s="505"/>
      <c r="U539" s="505"/>
      <c r="V539" s="505"/>
      <c r="W539" s="505"/>
      <c r="X539" s="505"/>
      <c r="Y539" s="505"/>
      <c r="Z539" s="505"/>
      <c r="AA539" s="505"/>
      <c r="AB539" s="505"/>
      <c r="AC539" s="505"/>
      <c r="AD539" s="269">
        <f t="shared" si="19"/>
        <v>0</v>
      </c>
      <c r="AE539" s="370">
        <f>IF(AD539&gt;(100000/52*'1. General Input'!$D$10),100000/52*'1. General Input'!$D$10,AD539)</f>
        <v>0</v>
      </c>
    </row>
    <row r="540" spans="1:31" ht="15.75" thickBot="1" x14ac:dyDescent="0.3">
      <c r="A540" s="265">
        <f t="shared" si="18"/>
        <v>520</v>
      </c>
      <c r="B540" s="501"/>
      <c r="C540" s="515"/>
      <c r="D540" s="514"/>
      <c r="E540" s="505"/>
      <c r="F540" s="505"/>
      <c r="G540" s="505"/>
      <c r="H540" s="505"/>
      <c r="I540" s="505"/>
      <c r="J540" s="505"/>
      <c r="K540" s="505"/>
      <c r="L540" s="505"/>
      <c r="M540" s="505"/>
      <c r="N540" s="505"/>
      <c r="O540" s="505"/>
      <c r="P540" s="505"/>
      <c r="Q540" s="505"/>
      <c r="R540" s="505"/>
      <c r="S540" s="505"/>
      <c r="T540" s="505"/>
      <c r="U540" s="505"/>
      <c r="V540" s="505"/>
      <c r="W540" s="505"/>
      <c r="X540" s="505"/>
      <c r="Y540" s="505"/>
      <c r="Z540" s="505"/>
      <c r="AA540" s="505"/>
      <c r="AB540" s="505"/>
      <c r="AC540" s="505"/>
      <c r="AD540" s="269">
        <f t="shared" si="19"/>
        <v>0</v>
      </c>
      <c r="AE540" s="370">
        <f>IF(AD540&gt;(100000/52*'1. General Input'!$D$10),100000/52*'1. General Input'!$D$10,AD540)</f>
        <v>0</v>
      </c>
    </row>
    <row r="541" spans="1:31" ht="15.75" thickBot="1" x14ac:dyDescent="0.3">
      <c r="A541" s="265">
        <f t="shared" si="18"/>
        <v>521</v>
      </c>
      <c r="B541" s="501"/>
      <c r="C541" s="515"/>
      <c r="D541" s="514"/>
      <c r="E541" s="505"/>
      <c r="F541" s="505"/>
      <c r="G541" s="505"/>
      <c r="H541" s="505"/>
      <c r="I541" s="505"/>
      <c r="J541" s="505"/>
      <c r="K541" s="505"/>
      <c r="L541" s="505"/>
      <c r="M541" s="505"/>
      <c r="N541" s="505"/>
      <c r="O541" s="505"/>
      <c r="P541" s="505"/>
      <c r="Q541" s="505"/>
      <c r="R541" s="505"/>
      <c r="S541" s="505"/>
      <c r="T541" s="505"/>
      <c r="U541" s="505"/>
      <c r="V541" s="505"/>
      <c r="W541" s="505"/>
      <c r="X541" s="505"/>
      <c r="Y541" s="505"/>
      <c r="Z541" s="505"/>
      <c r="AA541" s="505"/>
      <c r="AB541" s="505"/>
      <c r="AC541" s="505"/>
      <c r="AD541" s="269">
        <f t="shared" si="19"/>
        <v>0</v>
      </c>
      <c r="AE541" s="370">
        <f>IF(AD541&gt;(100000/52*'1. General Input'!$D$10),100000/52*'1. General Input'!$D$10,AD541)</f>
        <v>0</v>
      </c>
    </row>
    <row r="542" spans="1:31" ht="15.75" thickBot="1" x14ac:dyDescent="0.3">
      <c r="A542" s="265">
        <f t="shared" si="18"/>
        <v>522</v>
      </c>
      <c r="B542" s="501"/>
      <c r="C542" s="515"/>
      <c r="D542" s="514"/>
      <c r="E542" s="505"/>
      <c r="F542" s="505"/>
      <c r="G542" s="505"/>
      <c r="H542" s="505"/>
      <c r="I542" s="505"/>
      <c r="J542" s="505"/>
      <c r="K542" s="505"/>
      <c r="L542" s="505"/>
      <c r="M542" s="505"/>
      <c r="N542" s="505"/>
      <c r="O542" s="505"/>
      <c r="P542" s="505"/>
      <c r="Q542" s="505"/>
      <c r="R542" s="505"/>
      <c r="S542" s="505"/>
      <c r="T542" s="505"/>
      <c r="U542" s="505"/>
      <c r="V542" s="505"/>
      <c r="W542" s="505"/>
      <c r="X542" s="505"/>
      <c r="Y542" s="505"/>
      <c r="Z542" s="505"/>
      <c r="AA542" s="505"/>
      <c r="AB542" s="505"/>
      <c r="AC542" s="505"/>
      <c r="AD542" s="269">
        <f t="shared" si="19"/>
        <v>0</v>
      </c>
      <c r="AE542" s="370">
        <f>IF(AD542&gt;(100000/52*'1. General Input'!$D$10),100000/52*'1. General Input'!$D$10,AD542)</f>
        <v>0</v>
      </c>
    </row>
    <row r="543" spans="1:31" ht="15.75" thickBot="1" x14ac:dyDescent="0.3">
      <c r="A543" s="265">
        <f t="shared" si="18"/>
        <v>523</v>
      </c>
      <c r="B543" s="501"/>
      <c r="C543" s="515"/>
      <c r="D543" s="514"/>
      <c r="E543" s="505"/>
      <c r="F543" s="505"/>
      <c r="G543" s="505"/>
      <c r="H543" s="505"/>
      <c r="I543" s="505"/>
      <c r="J543" s="505"/>
      <c r="K543" s="505"/>
      <c r="L543" s="505"/>
      <c r="M543" s="505"/>
      <c r="N543" s="505"/>
      <c r="O543" s="505"/>
      <c r="P543" s="505"/>
      <c r="Q543" s="505"/>
      <c r="R543" s="505"/>
      <c r="S543" s="505"/>
      <c r="T543" s="505"/>
      <c r="U543" s="505"/>
      <c r="V543" s="505"/>
      <c r="W543" s="505"/>
      <c r="X543" s="505"/>
      <c r="Y543" s="505"/>
      <c r="Z543" s="505"/>
      <c r="AA543" s="505"/>
      <c r="AB543" s="505"/>
      <c r="AC543" s="505"/>
      <c r="AD543" s="269">
        <f t="shared" si="19"/>
        <v>0</v>
      </c>
      <c r="AE543" s="370">
        <f>IF(AD543&gt;(100000/52*'1. General Input'!$D$10),100000/52*'1. General Input'!$D$10,AD543)</f>
        <v>0</v>
      </c>
    </row>
    <row r="544" spans="1:31" ht="15.75" thickBot="1" x14ac:dyDescent="0.3">
      <c r="A544" s="265">
        <f t="shared" si="18"/>
        <v>524</v>
      </c>
      <c r="B544" s="501"/>
      <c r="C544" s="515"/>
      <c r="D544" s="514"/>
      <c r="E544" s="505"/>
      <c r="F544" s="505"/>
      <c r="G544" s="505"/>
      <c r="H544" s="505"/>
      <c r="I544" s="505"/>
      <c r="J544" s="505"/>
      <c r="K544" s="505"/>
      <c r="L544" s="505"/>
      <c r="M544" s="505"/>
      <c r="N544" s="505"/>
      <c r="O544" s="505"/>
      <c r="P544" s="505"/>
      <c r="Q544" s="505"/>
      <c r="R544" s="505"/>
      <c r="S544" s="505"/>
      <c r="T544" s="505"/>
      <c r="U544" s="505"/>
      <c r="V544" s="505"/>
      <c r="W544" s="505"/>
      <c r="X544" s="505"/>
      <c r="Y544" s="505"/>
      <c r="Z544" s="505"/>
      <c r="AA544" s="505"/>
      <c r="AB544" s="505"/>
      <c r="AC544" s="505"/>
      <c r="AD544" s="269">
        <f t="shared" si="19"/>
        <v>0</v>
      </c>
      <c r="AE544" s="370">
        <f>IF(AD544&gt;(100000/52*'1. General Input'!$D$10),100000/52*'1. General Input'!$D$10,AD544)</f>
        <v>0</v>
      </c>
    </row>
    <row r="545" spans="1:31" ht="15.75" thickBot="1" x14ac:dyDescent="0.3">
      <c r="A545" s="265">
        <f t="shared" si="18"/>
        <v>525</v>
      </c>
      <c r="B545" s="501"/>
      <c r="C545" s="515"/>
      <c r="D545" s="514"/>
      <c r="E545" s="505"/>
      <c r="F545" s="505"/>
      <c r="G545" s="505"/>
      <c r="H545" s="505"/>
      <c r="I545" s="505"/>
      <c r="J545" s="505"/>
      <c r="K545" s="505"/>
      <c r="L545" s="505"/>
      <c r="M545" s="505"/>
      <c r="N545" s="505"/>
      <c r="O545" s="505"/>
      <c r="P545" s="505"/>
      <c r="Q545" s="505"/>
      <c r="R545" s="505"/>
      <c r="S545" s="505"/>
      <c r="T545" s="505"/>
      <c r="U545" s="505"/>
      <c r="V545" s="505"/>
      <c r="W545" s="505"/>
      <c r="X545" s="505"/>
      <c r="Y545" s="505"/>
      <c r="Z545" s="505"/>
      <c r="AA545" s="505"/>
      <c r="AB545" s="505"/>
      <c r="AC545" s="505"/>
      <c r="AD545" s="269">
        <f t="shared" si="19"/>
        <v>0</v>
      </c>
      <c r="AE545" s="370">
        <f>IF(AD545&gt;(100000/52*'1. General Input'!$D$10),100000/52*'1. General Input'!$D$10,AD545)</f>
        <v>0</v>
      </c>
    </row>
    <row r="546" spans="1:31" ht="15.75" thickBot="1" x14ac:dyDescent="0.3">
      <c r="A546" s="265">
        <f t="shared" si="18"/>
        <v>526</v>
      </c>
      <c r="B546" s="501"/>
      <c r="C546" s="515"/>
      <c r="D546" s="514"/>
      <c r="E546" s="505"/>
      <c r="F546" s="505"/>
      <c r="G546" s="505"/>
      <c r="H546" s="505"/>
      <c r="I546" s="505"/>
      <c r="J546" s="505"/>
      <c r="K546" s="505"/>
      <c r="L546" s="505"/>
      <c r="M546" s="505"/>
      <c r="N546" s="505"/>
      <c r="O546" s="505"/>
      <c r="P546" s="505"/>
      <c r="Q546" s="505"/>
      <c r="R546" s="505"/>
      <c r="S546" s="505"/>
      <c r="T546" s="505"/>
      <c r="U546" s="505"/>
      <c r="V546" s="505"/>
      <c r="W546" s="505"/>
      <c r="X546" s="505"/>
      <c r="Y546" s="505"/>
      <c r="Z546" s="505"/>
      <c r="AA546" s="505"/>
      <c r="AB546" s="505"/>
      <c r="AC546" s="505"/>
      <c r="AD546" s="269">
        <f t="shared" si="19"/>
        <v>0</v>
      </c>
      <c r="AE546" s="370">
        <f>IF(AD546&gt;(100000/52*'1. General Input'!$D$10),100000/52*'1. General Input'!$D$10,AD546)</f>
        <v>0</v>
      </c>
    </row>
    <row r="547" spans="1:31" ht="15.75" thickBot="1" x14ac:dyDescent="0.3">
      <c r="A547" s="265">
        <f t="shared" si="18"/>
        <v>527</v>
      </c>
      <c r="B547" s="501"/>
      <c r="C547" s="515"/>
      <c r="D547" s="514"/>
      <c r="E547" s="505"/>
      <c r="F547" s="505"/>
      <c r="G547" s="505"/>
      <c r="H547" s="505"/>
      <c r="I547" s="505"/>
      <c r="J547" s="505"/>
      <c r="K547" s="505"/>
      <c r="L547" s="505"/>
      <c r="M547" s="505"/>
      <c r="N547" s="505"/>
      <c r="O547" s="505"/>
      <c r="P547" s="505"/>
      <c r="Q547" s="505"/>
      <c r="R547" s="505"/>
      <c r="S547" s="505"/>
      <c r="T547" s="505"/>
      <c r="U547" s="505"/>
      <c r="V547" s="505"/>
      <c r="W547" s="505"/>
      <c r="X547" s="505"/>
      <c r="Y547" s="505"/>
      <c r="Z547" s="505"/>
      <c r="AA547" s="505"/>
      <c r="AB547" s="505"/>
      <c r="AC547" s="505"/>
      <c r="AD547" s="269">
        <f t="shared" si="19"/>
        <v>0</v>
      </c>
      <c r="AE547" s="370">
        <f>IF(AD547&gt;(100000/52*'1. General Input'!$D$10),100000/52*'1. General Input'!$D$10,AD547)</f>
        <v>0</v>
      </c>
    </row>
    <row r="548" spans="1:31" ht="15.75" thickBot="1" x14ac:dyDescent="0.3">
      <c r="A548" s="265">
        <f t="shared" si="18"/>
        <v>528</v>
      </c>
      <c r="B548" s="501"/>
      <c r="C548" s="515"/>
      <c r="D548" s="514"/>
      <c r="E548" s="505"/>
      <c r="F548" s="505"/>
      <c r="G548" s="505"/>
      <c r="H548" s="505"/>
      <c r="I548" s="505"/>
      <c r="J548" s="505"/>
      <c r="K548" s="505"/>
      <c r="L548" s="505"/>
      <c r="M548" s="505"/>
      <c r="N548" s="505"/>
      <c r="O548" s="505"/>
      <c r="P548" s="505"/>
      <c r="Q548" s="505"/>
      <c r="R548" s="505"/>
      <c r="S548" s="505"/>
      <c r="T548" s="505"/>
      <c r="U548" s="505"/>
      <c r="V548" s="505"/>
      <c r="W548" s="505"/>
      <c r="X548" s="505"/>
      <c r="Y548" s="505"/>
      <c r="Z548" s="505"/>
      <c r="AA548" s="505"/>
      <c r="AB548" s="505"/>
      <c r="AC548" s="505"/>
      <c r="AD548" s="269">
        <f t="shared" si="19"/>
        <v>0</v>
      </c>
      <c r="AE548" s="370">
        <f>IF(AD548&gt;(100000/52*'1. General Input'!$D$10),100000/52*'1. General Input'!$D$10,AD548)</f>
        <v>0</v>
      </c>
    </row>
    <row r="549" spans="1:31" ht="15.75" thickBot="1" x14ac:dyDescent="0.3">
      <c r="A549" s="265">
        <f t="shared" si="18"/>
        <v>529</v>
      </c>
      <c r="B549" s="501"/>
      <c r="C549" s="515"/>
      <c r="D549" s="514"/>
      <c r="E549" s="505"/>
      <c r="F549" s="505"/>
      <c r="G549" s="505"/>
      <c r="H549" s="505"/>
      <c r="I549" s="505"/>
      <c r="J549" s="505"/>
      <c r="K549" s="505"/>
      <c r="L549" s="505"/>
      <c r="M549" s="505"/>
      <c r="N549" s="505"/>
      <c r="O549" s="505"/>
      <c r="P549" s="505"/>
      <c r="Q549" s="505"/>
      <c r="R549" s="505"/>
      <c r="S549" s="505"/>
      <c r="T549" s="505"/>
      <c r="U549" s="505"/>
      <c r="V549" s="505"/>
      <c r="W549" s="505"/>
      <c r="X549" s="505"/>
      <c r="Y549" s="505"/>
      <c r="Z549" s="505"/>
      <c r="AA549" s="505"/>
      <c r="AB549" s="505"/>
      <c r="AC549" s="505"/>
      <c r="AD549" s="269">
        <f t="shared" si="19"/>
        <v>0</v>
      </c>
      <c r="AE549" s="370">
        <f>IF(AD549&gt;(100000/52*'1. General Input'!$D$10),100000/52*'1. General Input'!$D$10,AD549)</f>
        <v>0</v>
      </c>
    </row>
    <row r="550" spans="1:31" ht="15.75" thickBot="1" x14ac:dyDescent="0.3">
      <c r="A550" s="265">
        <f t="shared" si="18"/>
        <v>530</v>
      </c>
      <c r="B550" s="501"/>
      <c r="C550" s="515"/>
      <c r="D550" s="514"/>
      <c r="E550" s="505"/>
      <c r="F550" s="505"/>
      <c r="G550" s="505"/>
      <c r="H550" s="505"/>
      <c r="I550" s="505"/>
      <c r="J550" s="505"/>
      <c r="K550" s="505"/>
      <c r="L550" s="505"/>
      <c r="M550" s="505"/>
      <c r="N550" s="505"/>
      <c r="O550" s="505"/>
      <c r="P550" s="505"/>
      <c r="Q550" s="505"/>
      <c r="R550" s="505"/>
      <c r="S550" s="505"/>
      <c r="T550" s="505"/>
      <c r="U550" s="505"/>
      <c r="V550" s="505"/>
      <c r="W550" s="505"/>
      <c r="X550" s="505"/>
      <c r="Y550" s="505"/>
      <c r="Z550" s="505"/>
      <c r="AA550" s="505"/>
      <c r="AB550" s="505"/>
      <c r="AC550" s="505"/>
      <c r="AD550" s="269">
        <f t="shared" si="19"/>
        <v>0</v>
      </c>
      <c r="AE550" s="370">
        <f>IF(AD550&gt;(100000/52*'1. General Input'!$D$10),100000/52*'1. General Input'!$D$10,AD550)</f>
        <v>0</v>
      </c>
    </row>
    <row r="551" spans="1:31" ht="15.75" thickBot="1" x14ac:dyDescent="0.3">
      <c r="A551" s="265">
        <f t="shared" si="18"/>
        <v>531</v>
      </c>
      <c r="B551" s="501"/>
      <c r="C551" s="515"/>
      <c r="D551" s="514"/>
      <c r="E551" s="505"/>
      <c r="F551" s="505"/>
      <c r="G551" s="505"/>
      <c r="H551" s="505"/>
      <c r="I551" s="505"/>
      <c r="J551" s="505"/>
      <c r="K551" s="505"/>
      <c r="L551" s="505"/>
      <c r="M551" s="505"/>
      <c r="N551" s="505"/>
      <c r="O551" s="505"/>
      <c r="P551" s="505"/>
      <c r="Q551" s="505"/>
      <c r="R551" s="505"/>
      <c r="S551" s="505"/>
      <c r="T551" s="505"/>
      <c r="U551" s="505"/>
      <c r="V551" s="505"/>
      <c r="W551" s="505"/>
      <c r="X551" s="505"/>
      <c r="Y551" s="505"/>
      <c r="Z551" s="505"/>
      <c r="AA551" s="505"/>
      <c r="AB551" s="505"/>
      <c r="AC551" s="505"/>
      <c r="AD551" s="269">
        <f t="shared" si="19"/>
        <v>0</v>
      </c>
      <c r="AE551" s="370">
        <f>IF(AD551&gt;(100000/52*'1. General Input'!$D$10),100000/52*'1. General Input'!$D$10,AD551)</f>
        <v>0</v>
      </c>
    </row>
    <row r="552" spans="1:31" ht="15.75" thickBot="1" x14ac:dyDescent="0.3">
      <c r="A552" s="265">
        <f t="shared" si="18"/>
        <v>532</v>
      </c>
      <c r="B552" s="501"/>
      <c r="C552" s="515"/>
      <c r="D552" s="514"/>
      <c r="E552" s="505"/>
      <c r="F552" s="505"/>
      <c r="G552" s="505"/>
      <c r="H552" s="505"/>
      <c r="I552" s="505"/>
      <c r="J552" s="505"/>
      <c r="K552" s="505"/>
      <c r="L552" s="505"/>
      <c r="M552" s="505"/>
      <c r="N552" s="505"/>
      <c r="O552" s="505"/>
      <c r="P552" s="505"/>
      <c r="Q552" s="505"/>
      <c r="R552" s="505"/>
      <c r="S552" s="505"/>
      <c r="T552" s="505"/>
      <c r="U552" s="505"/>
      <c r="V552" s="505"/>
      <c r="W552" s="505"/>
      <c r="X552" s="505"/>
      <c r="Y552" s="505"/>
      <c r="Z552" s="505"/>
      <c r="AA552" s="505"/>
      <c r="AB552" s="505"/>
      <c r="AC552" s="505"/>
      <c r="AD552" s="269">
        <f t="shared" si="19"/>
        <v>0</v>
      </c>
      <c r="AE552" s="370">
        <f>IF(AD552&gt;(100000/52*'1. General Input'!$D$10),100000/52*'1. General Input'!$D$10,AD552)</f>
        <v>0</v>
      </c>
    </row>
    <row r="553" spans="1:31" ht="15.75" thickBot="1" x14ac:dyDescent="0.3">
      <c r="A553" s="265">
        <f t="shared" si="18"/>
        <v>533</v>
      </c>
      <c r="B553" s="501"/>
      <c r="C553" s="515"/>
      <c r="D553" s="514"/>
      <c r="E553" s="505"/>
      <c r="F553" s="505"/>
      <c r="G553" s="505"/>
      <c r="H553" s="505"/>
      <c r="I553" s="505"/>
      <c r="J553" s="505"/>
      <c r="K553" s="505"/>
      <c r="L553" s="505"/>
      <c r="M553" s="505"/>
      <c r="N553" s="505"/>
      <c r="O553" s="505"/>
      <c r="P553" s="505"/>
      <c r="Q553" s="505"/>
      <c r="R553" s="505"/>
      <c r="S553" s="505"/>
      <c r="T553" s="505"/>
      <c r="U553" s="505"/>
      <c r="V553" s="505"/>
      <c r="W553" s="505"/>
      <c r="X553" s="505"/>
      <c r="Y553" s="505"/>
      <c r="Z553" s="505"/>
      <c r="AA553" s="505"/>
      <c r="AB553" s="505"/>
      <c r="AC553" s="505"/>
      <c r="AD553" s="269">
        <f t="shared" si="19"/>
        <v>0</v>
      </c>
      <c r="AE553" s="370">
        <f>IF(AD553&gt;(100000/52*'1. General Input'!$D$10),100000/52*'1. General Input'!$D$10,AD553)</f>
        <v>0</v>
      </c>
    </row>
    <row r="554" spans="1:31" ht="15.75" thickBot="1" x14ac:dyDescent="0.3">
      <c r="A554" s="265">
        <f t="shared" si="18"/>
        <v>534</v>
      </c>
      <c r="B554" s="501"/>
      <c r="C554" s="515"/>
      <c r="D554" s="514"/>
      <c r="E554" s="505"/>
      <c r="F554" s="505"/>
      <c r="G554" s="505"/>
      <c r="H554" s="505"/>
      <c r="I554" s="505"/>
      <c r="J554" s="505"/>
      <c r="K554" s="505"/>
      <c r="L554" s="505"/>
      <c r="M554" s="505"/>
      <c r="N554" s="505"/>
      <c r="O554" s="505"/>
      <c r="P554" s="505"/>
      <c r="Q554" s="505"/>
      <c r="R554" s="505"/>
      <c r="S554" s="505"/>
      <c r="T554" s="505"/>
      <c r="U554" s="505"/>
      <c r="V554" s="505"/>
      <c r="W554" s="505"/>
      <c r="X554" s="505"/>
      <c r="Y554" s="505"/>
      <c r="Z554" s="505"/>
      <c r="AA554" s="505"/>
      <c r="AB554" s="505"/>
      <c r="AC554" s="505"/>
      <c r="AD554" s="269">
        <f t="shared" si="19"/>
        <v>0</v>
      </c>
      <c r="AE554" s="370">
        <f>IF(AD554&gt;(100000/52*'1. General Input'!$D$10),100000/52*'1. General Input'!$D$10,AD554)</f>
        <v>0</v>
      </c>
    </row>
    <row r="555" spans="1:31" ht="15.75" thickBot="1" x14ac:dyDescent="0.3">
      <c r="A555" s="265">
        <f t="shared" si="18"/>
        <v>535</v>
      </c>
      <c r="B555" s="501"/>
      <c r="C555" s="515"/>
      <c r="D555" s="514"/>
      <c r="E555" s="505"/>
      <c r="F555" s="505"/>
      <c r="G555" s="505"/>
      <c r="H555" s="505"/>
      <c r="I555" s="505"/>
      <c r="J555" s="505"/>
      <c r="K555" s="505"/>
      <c r="L555" s="505"/>
      <c r="M555" s="505"/>
      <c r="N555" s="505"/>
      <c r="O555" s="505"/>
      <c r="P555" s="505"/>
      <c r="Q555" s="505"/>
      <c r="R555" s="505"/>
      <c r="S555" s="505"/>
      <c r="T555" s="505"/>
      <c r="U555" s="505"/>
      <c r="V555" s="505"/>
      <c r="W555" s="505"/>
      <c r="X555" s="505"/>
      <c r="Y555" s="505"/>
      <c r="Z555" s="505"/>
      <c r="AA555" s="505"/>
      <c r="AB555" s="505"/>
      <c r="AC555" s="505"/>
      <c r="AD555" s="269">
        <f t="shared" si="19"/>
        <v>0</v>
      </c>
      <c r="AE555" s="370">
        <f>IF(AD555&gt;(100000/52*'1. General Input'!$D$10),100000/52*'1. General Input'!$D$10,AD555)</f>
        <v>0</v>
      </c>
    </row>
    <row r="556" spans="1:31" ht="15.75" thickBot="1" x14ac:dyDescent="0.3">
      <c r="A556" s="265">
        <f t="shared" si="18"/>
        <v>536</v>
      </c>
      <c r="B556" s="501"/>
      <c r="C556" s="515"/>
      <c r="D556" s="514"/>
      <c r="E556" s="505"/>
      <c r="F556" s="505"/>
      <c r="G556" s="505"/>
      <c r="H556" s="505"/>
      <c r="I556" s="505"/>
      <c r="J556" s="505"/>
      <c r="K556" s="505"/>
      <c r="L556" s="505"/>
      <c r="M556" s="505"/>
      <c r="N556" s="505"/>
      <c r="O556" s="505"/>
      <c r="P556" s="505"/>
      <c r="Q556" s="505"/>
      <c r="R556" s="505"/>
      <c r="S556" s="505"/>
      <c r="T556" s="505"/>
      <c r="U556" s="505"/>
      <c r="V556" s="505"/>
      <c r="W556" s="505"/>
      <c r="X556" s="505"/>
      <c r="Y556" s="505"/>
      <c r="Z556" s="505"/>
      <c r="AA556" s="505"/>
      <c r="AB556" s="505"/>
      <c r="AC556" s="505"/>
      <c r="AD556" s="269">
        <f t="shared" si="19"/>
        <v>0</v>
      </c>
      <c r="AE556" s="370">
        <f>IF(AD556&gt;(100000/52*'1. General Input'!$D$10),100000/52*'1. General Input'!$D$10,AD556)</f>
        <v>0</v>
      </c>
    </row>
    <row r="557" spans="1:31" ht="15.75" thickBot="1" x14ac:dyDescent="0.3">
      <c r="A557" s="265">
        <f t="shared" si="18"/>
        <v>537</v>
      </c>
      <c r="B557" s="501"/>
      <c r="C557" s="515"/>
      <c r="D557" s="514"/>
      <c r="E557" s="505"/>
      <c r="F557" s="505"/>
      <c r="G557" s="505"/>
      <c r="H557" s="505"/>
      <c r="I557" s="505"/>
      <c r="J557" s="505"/>
      <c r="K557" s="505"/>
      <c r="L557" s="505"/>
      <c r="M557" s="505"/>
      <c r="N557" s="505"/>
      <c r="O557" s="505"/>
      <c r="P557" s="505"/>
      <c r="Q557" s="505"/>
      <c r="R557" s="505"/>
      <c r="S557" s="505"/>
      <c r="T557" s="505"/>
      <c r="U557" s="505"/>
      <c r="V557" s="505"/>
      <c r="W557" s="505"/>
      <c r="X557" s="505"/>
      <c r="Y557" s="505"/>
      <c r="Z557" s="505"/>
      <c r="AA557" s="505"/>
      <c r="AB557" s="505"/>
      <c r="AC557" s="505"/>
      <c r="AD557" s="269">
        <f t="shared" si="19"/>
        <v>0</v>
      </c>
      <c r="AE557" s="370">
        <f>IF(AD557&gt;(100000/52*'1. General Input'!$D$10),100000/52*'1. General Input'!$D$10,AD557)</f>
        <v>0</v>
      </c>
    </row>
    <row r="558" spans="1:31" ht="15.75" thickBot="1" x14ac:dyDescent="0.3">
      <c r="A558" s="265">
        <f t="shared" si="18"/>
        <v>538</v>
      </c>
      <c r="B558" s="501"/>
      <c r="C558" s="515"/>
      <c r="D558" s="514"/>
      <c r="E558" s="505"/>
      <c r="F558" s="505"/>
      <c r="G558" s="505"/>
      <c r="H558" s="505"/>
      <c r="I558" s="505"/>
      <c r="J558" s="505"/>
      <c r="K558" s="505"/>
      <c r="L558" s="505"/>
      <c r="M558" s="505"/>
      <c r="N558" s="505"/>
      <c r="O558" s="505"/>
      <c r="P558" s="505"/>
      <c r="Q558" s="505"/>
      <c r="R558" s="505"/>
      <c r="S558" s="505"/>
      <c r="T558" s="505"/>
      <c r="U558" s="505"/>
      <c r="V558" s="505"/>
      <c r="W558" s="505"/>
      <c r="X558" s="505"/>
      <c r="Y558" s="505"/>
      <c r="Z558" s="505"/>
      <c r="AA558" s="505"/>
      <c r="AB558" s="505"/>
      <c r="AC558" s="505"/>
      <c r="AD558" s="269">
        <f t="shared" si="19"/>
        <v>0</v>
      </c>
      <c r="AE558" s="370">
        <f>IF(AD558&gt;(100000/52*'1. General Input'!$D$10),100000/52*'1. General Input'!$D$10,AD558)</f>
        <v>0</v>
      </c>
    </row>
    <row r="559" spans="1:31" ht="15.75" thickBot="1" x14ac:dyDescent="0.3">
      <c r="A559" s="265">
        <f t="shared" si="18"/>
        <v>539</v>
      </c>
      <c r="B559" s="501"/>
      <c r="C559" s="515"/>
      <c r="D559" s="514"/>
      <c r="E559" s="505"/>
      <c r="F559" s="505"/>
      <c r="G559" s="505"/>
      <c r="H559" s="505"/>
      <c r="I559" s="505"/>
      <c r="J559" s="505"/>
      <c r="K559" s="505"/>
      <c r="L559" s="505"/>
      <c r="M559" s="505"/>
      <c r="N559" s="505"/>
      <c r="O559" s="505"/>
      <c r="P559" s="505"/>
      <c r="Q559" s="505"/>
      <c r="R559" s="505"/>
      <c r="S559" s="505"/>
      <c r="T559" s="505"/>
      <c r="U559" s="505"/>
      <c r="V559" s="505"/>
      <c r="W559" s="505"/>
      <c r="X559" s="505"/>
      <c r="Y559" s="505"/>
      <c r="Z559" s="505"/>
      <c r="AA559" s="505"/>
      <c r="AB559" s="505"/>
      <c r="AC559" s="505"/>
      <c r="AD559" s="269">
        <f t="shared" si="19"/>
        <v>0</v>
      </c>
      <c r="AE559" s="370">
        <f>IF(AD559&gt;(100000/52*'1. General Input'!$D$10),100000/52*'1. General Input'!$D$10,AD559)</f>
        <v>0</v>
      </c>
    </row>
    <row r="560" spans="1:31" ht="15.75" thickBot="1" x14ac:dyDescent="0.3">
      <c r="A560" s="265">
        <f t="shared" si="18"/>
        <v>540</v>
      </c>
      <c r="B560" s="501"/>
      <c r="C560" s="515"/>
      <c r="D560" s="514"/>
      <c r="E560" s="505"/>
      <c r="F560" s="505"/>
      <c r="G560" s="505"/>
      <c r="H560" s="505"/>
      <c r="I560" s="505"/>
      <c r="J560" s="505"/>
      <c r="K560" s="505"/>
      <c r="L560" s="505"/>
      <c r="M560" s="505"/>
      <c r="N560" s="505"/>
      <c r="O560" s="505"/>
      <c r="P560" s="505"/>
      <c r="Q560" s="505"/>
      <c r="R560" s="505"/>
      <c r="S560" s="505"/>
      <c r="T560" s="505"/>
      <c r="U560" s="505"/>
      <c r="V560" s="505"/>
      <c r="W560" s="505"/>
      <c r="X560" s="505"/>
      <c r="Y560" s="505"/>
      <c r="Z560" s="505"/>
      <c r="AA560" s="505"/>
      <c r="AB560" s="505"/>
      <c r="AC560" s="505"/>
      <c r="AD560" s="269">
        <f t="shared" si="19"/>
        <v>0</v>
      </c>
      <c r="AE560" s="370">
        <f>IF(AD560&gt;(100000/52*'1. General Input'!$D$10),100000/52*'1. General Input'!$D$10,AD560)</f>
        <v>0</v>
      </c>
    </row>
    <row r="561" spans="1:31" ht="15.75" thickBot="1" x14ac:dyDescent="0.3">
      <c r="A561" s="265">
        <f t="shared" si="18"/>
        <v>541</v>
      </c>
      <c r="B561" s="501"/>
      <c r="C561" s="515"/>
      <c r="D561" s="514"/>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269">
        <f t="shared" si="19"/>
        <v>0</v>
      </c>
      <c r="AE561" s="370">
        <f>IF(AD561&gt;(100000/52*'1. General Input'!$D$10),100000/52*'1. General Input'!$D$10,AD561)</f>
        <v>0</v>
      </c>
    </row>
    <row r="562" spans="1:31" ht="15.75" thickBot="1" x14ac:dyDescent="0.3">
      <c r="A562" s="265">
        <f t="shared" si="18"/>
        <v>542</v>
      </c>
      <c r="B562" s="501"/>
      <c r="C562" s="515"/>
      <c r="D562" s="514"/>
      <c r="E562" s="505"/>
      <c r="F562" s="505"/>
      <c r="G562" s="505"/>
      <c r="H562" s="505"/>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269">
        <f t="shared" si="19"/>
        <v>0</v>
      </c>
      <c r="AE562" s="370">
        <f>IF(AD562&gt;(100000/52*'1. General Input'!$D$10),100000/52*'1. General Input'!$D$10,AD562)</f>
        <v>0</v>
      </c>
    </row>
    <row r="563" spans="1:31" ht="15.75" thickBot="1" x14ac:dyDescent="0.3">
      <c r="A563" s="265">
        <f t="shared" si="18"/>
        <v>543</v>
      </c>
      <c r="B563" s="501"/>
      <c r="C563" s="515"/>
      <c r="D563" s="514"/>
      <c r="E563" s="505"/>
      <c r="F563" s="505"/>
      <c r="G563" s="505"/>
      <c r="H563" s="505"/>
      <c r="I563" s="505"/>
      <c r="J563" s="505"/>
      <c r="K563" s="505"/>
      <c r="L563" s="505"/>
      <c r="M563" s="505"/>
      <c r="N563" s="505"/>
      <c r="O563" s="505"/>
      <c r="P563" s="505"/>
      <c r="Q563" s="505"/>
      <c r="R563" s="505"/>
      <c r="S563" s="505"/>
      <c r="T563" s="505"/>
      <c r="U563" s="505"/>
      <c r="V563" s="505"/>
      <c r="W563" s="505"/>
      <c r="X563" s="505"/>
      <c r="Y563" s="505"/>
      <c r="Z563" s="505"/>
      <c r="AA563" s="505"/>
      <c r="AB563" s="505"/>
      <c r="AC563" s="505"/>
      <c r="AD563" s="269">
        <f t="shared" si="19"/>
        <v>0</v>
      </c>
      <c r="AE563" s="370">
        <f>IF(AD563&gt;(100000/52*'1. General Input'!$D$10),100000/52*'1. General Input'!$D$10,AD563)</f>
        <v>0</v>
      </c>
    </row>
    <row r="564" spans="1:31" ht="15.75" thickBot="1" x14ac:dyDescent="0.3">
      <c r="A564" s="265">
        <f t="shared" si="18"/>
        <v>544</v>
      </c>
      <c r="B564" s="501"/>
      <c r="C564" s="515"/>
      <c r="D564" s="514"/>
      <c r="E564" s="505"/>
      <c r="F564" s="505"/>
      <c r="G564" s="505"/>
      <c r="H564" s="505"/>
      <c r="I564" s="505"/>
      <c r="J564" s="505"/>
      <c r="K564" s="505"/>
      <c r="L564" s="505"/>
      <c r="M564" s="505"/>
      <c r="N564" s="505"/>
      <c r="O564" s="505"/>
      <c r="P564" s="505"/>
      <c r="Q564" s="505"/>
      <c r="R564" s="505"/>
      <c r="S564" s="505"/>
      <c r="T564" s="505"/>
      <c r="U564" s="505"/>
      <c r="V564" s="505"/>
      <c r="W564" s="505"/>
      <c r="X564" s="505"/>
      <c r="Y564" s="505"/>
      <c r="Z564" s="505"/>
      <c r="AA564" s="505"/>
      <c r="AB564" s="505"/>
      <c r="AC564" s="505"/>
      <c r="AD564" s="269">
        <f t="shared" si="19"/>
        <v>0</v>
      </c>
      <c r="AE564" s="370">
        <f>IF(AD564&gt;(100000/52*'1. General Input'!$D$10),100000/52*'1. General Input'!$D$10,AD564)</f>
        <v>0</v>
      </c>
    </row>
    <row r="565" spans="1:31" ht="15.75" thickBot="1" x14ac:dyDescent="0.3">
      <c r="A565" s="265">
        <f t="shared" si="18"/>
        <v>545</v>
      </c>
      <c r="B565" s="501"/>
      <c r="C565" s="515"/>
      <c r="D565" s="514"/>
      <c r="E565" s="505"/>
      <c r="F565" s="505"/>
      <c r="G565" s="505"/>
      <c r="H565" s="505"/>
      <c r="I565" s="505"/>
      <c r="J565" s="505"/>
      <c r="K565" s="505"/>
      <c r="L565" s="505"/>
      <c r="M565" s="505"/>
      <c r="N565" s="505"/>
      <c r="O565" s="505"/>
      <c r="P565" s="505"/>
      <c r="Q565" s="505"/>
      <c r="R565" s="505"/>
      <c r="S565" s="505"/>
      <c r="T565" s="505"/>
      <c r="U565" s="505"/>
      <c r="V565" s="505"/>
      <c r="W565" s="505"/>
      <c r="X565" s="505"/>
      <c r="Y565" s="505"/>
      <c r="Z565" s="505"/>
      <c r="AA565" s="505"/>
      <c r="AB565" s="505"/>
      <c r="AC565" s="505"/>
      <c r="AD565" s="269">
        <f t="shared" si="19"/>
        <v>0</v>
      </c>
      <c r="AE565" s="370">
        <f>IF(AD565&gt;(100000/52*'1. General Input'!$D$10),100000/52*'1. General Input'!$D$10,AD565)</f>
        <v>0</v>
      </c>
    </row>
    <row r="566" spans="1:31" ht="15.75" thickBot="1" x14ac:dyDescent="0.3">
      <c r="A566" s="265">
        <f t="shared" si="18"/>
        <v>546</v>
      </c>
      <c r="B566" s="501"/>
      <c r="C566" s="515"/>
      <c r="D566" s="514"/>
      <c r="E566" s="505"/>
      <c r="F566" s="505"/>
      <c r="G566" s="505"/>
      <c r="H566" s="505"/>
      <c r="I566" s="505"/>
      <c r="J566" s="505"/>
      <c r="K566" s="505"/>
      <c r="L566" s="505"/>
      <c r="M566" s="505"/>
      <c r="N566" s="505"/>
      <c r="O566" s="505"/>
      <c r="P566" s="505"/>
      <c r="Q566" s="505"/>
      <c r="R566" s="505"/>
      <c r="S566" s="505"/>
      <c r="T566" s="505"/>
      <c r="U566" s="505"/>
      <c r="V566" s="505"/>
      <c r="W566" s="505"/>
      <c r="X566" s="505"/>
      <c r="Y566" s="505"/>
      <c r="Z566" s="505"/>
      <c r="AA566" s="505"/>
      <c r="AB566" s="505"/>
      <c r="AC566" s="505"/>
      <c r="AD566" s="269">
        <f t="shared" si="19"/>
        <v>0</v>
      </c>
      <c r="AE566" s="370">
        <f>IF(AD566&gt;(100000/52*'1. General Input'!$D$10),100000/52*'1. General Input'!$D$10,AD566)</f>
        <v>0</v>
      </c>
    </row>
    <row r="567" spans="1:31" ht="15.75" thickBot="1" x14ac:dyDescent="0.3">
      <c r="A567" s="265">
        <f t="shared" si="18"/>
        <v>547</v>
      </c>
      <c r="B567" s="501"/>
      <c r="C567" s="515"/>
      <c r="D567" s="514"/>
      <c r="E567" s="505"/>
      <c r="F567" s="505"/>
      <c r="G567" s="505"/>
      <c r="H567" s="505"/>
      <c r="I567" s="505"/>
      <c r="J567" s="505"/>
      <c r="K567" s="505"/>
      <c r="L567" s="505"/>
      <c r="M567" s="505"/>
      <c r="N567" s="505"/>
      <c r="O567" s="505"/>
      <c r="P567" s="505"/>
      <c r="Q567" s="505"/>
      <c r="R567" s="505"/>
      <c r="S567" s="505"/>
      <c r="T567" s="505"/>
      <c r="U567" s="505"/>
      <c r="V567" s="505"/>
      <c r="W567" s="505"/>
      <c r="X567" s="505"/>
      <c r="Y567" s="505"/>
      <c r="Z567" s="505"/>
      <c r="AA567" s="505"/>
      <c r="AB567" s="505"/>
      <c r="AC567" s="505"/>
      <c r="AD567" s="269">
        <f t="shared" si="19"/>
        <v>0</v>
      </c>
      <c r="AE567" s="370">
        <f>IF(AD567&gt;(100000/52*'1. General Input'!$D$10),100000/52*'1. General Input'!$D$10,AD567)</f>
        <v>0</v>
      </c>
    </row>
    <row r="568" spans="1:31" ht="15.75" thickBot="1" x14ac:dyDescent="0.3">
      <c r="A568" s="265">
        <f t="shared" si="18"/>
        <v>548</v>
      </c>
      <c r="B568" s="501"/>
      <c r="C568" s="515"/>
      <c r="D568" s="514"/>
      <c r="E568" s="505"/>
      <c r="F568" s="505"/>
      <c r="G568" s="505"/>
      <c r="H568" s="505"/>
      <c r="I568" s="505"/>
      <c r="J568" s="505"/>
      <c r="K568" s="505"/>
      <c r="L568" s="505"/>
      <c r="M568" s="505"/>
      <c r="N568" s="505"/>
      <c r="O568" s="505"/>
      <c r="P568" s="505"/>
      <c r="Q568" s="505"/>
      <c r="R568" s="505"/>
      <c r="S568" s="505"/>
      <c r="T568" s="505"/>
      <c r="U568" s="505"/>
      <c r="V568" s="505"/>
      <c r="W568" s="505"/>
      <c r="X568" s="505"/>
      <c r="Y568" s="505"/>
      <c r="Z568" s="505"/>
      <c r="AA568" s="505"/>
      <c r="AB568" s="505"/>
      <c r="AC568" s="505"/>
      <c r="AD568" s="269">
        <f t="shared" si="19"/>
        <v>0</v>
      </c>
      <c r="AE568" s="370">
        <f>IF(AD568&gt;(100000/52*'1. General Input'!$D$10),100000/52*'1. General Input'!$D$10,AD568)</f>
        <v>0</v>
      </c>
    </row>
    <row r="569" spans="1:31" ht="15.75" thickBot="1" x14ac:dyDescent="0.3">
      <c r="A569" s="265">
        <f t="shared" si="18"/>
        <v>549</v>
      </c>
      <c r="B569" s="501"/>
      <c r="C569" s="515"/>
      <c r="D569" s="514"/>
      <c r="E569" s="505"/>
      <c r="F569" s="505"/>
      <c r="G569" s="505"/>
      <c r="H569" s="505"/>
      <c r="I569" s="505"/>
      <c r="J569" s="505"/>
      <c r="K569" s="505"/>
      <c r="L569" s="505"/>
      <c r="M569" s="505"/>
      <c r="N569" s="505"/>
      <c r="O569" s="505"/>
      <c r="P569" s="505"/>
      <c r="Q569" s="505"/>
      <c r="R569" s="505"/>
      <c r="S569" s="505"/>
      <c r="T569" s="505"/>
      <c r="U569" s="505"/>
      <c r="V569" s="505"/>
      <c r="W569" s="505"/>
      <c r="X569" s="505"/>
      <c r="Y569" s="505"/>
      <c r="Z569" s="505"/>
      <c r="AA569" s="505"/>
      <c r="AB569" s="505"/>
      <c r="AC569" s="505"/>
      <c r="AD569" s="269">
        <f t="shared" si="19"/>
        <v>0</v>
      </c>
      <c r="AE569" s="370">
        <f>IF(AD569&gt;(100000/52*'1. General Input'!$D$10),100000/52*'1. General Input'!$D$10,AD569)</f>
        <v>0</v>
      </c>
    </row>
    <row r="570" spans="1:31" ht="15.75" thickBot="1" x14ac:dyDescent="0.3">
      <c r="A570" s="265">
        <f t="shared" si="18"/>
        <v>550</v>
      </c>
      <c r="B570" s="501"/>
      <c r="C570" s="515"/>
      <c r="D570" s="514"/>
      <c r="E570" s="505"/>
      <c r="F570" s="505"/>
      <c r="G570" s="505"/>
      <c r="H570" s="505"/>
      <c r="I570" s="505"/>
      <c r="J570" s="505"/>
      <c r="K570" s="505"/>
      <c r="L570" s="505"/>
      <c r="M570" s="505"/>
      <c r="N570" s="505"/>
      <c r="O570" s="505"/>
      <c r="P570" s="505"/>
      <c r="Q570" s="505"/>
      <c r="R570" s="505"/>
      <c r="S570" s="505"/>
      <c r="T570" s="505"/>
      <c r="U570" s="505"/>
      <c r="V570" s="505"/>
      <c r="W570" s="505"/>
      <c r="X570" s="505"/>
      <c r="Y570" s="505"/>
      <c r="Z570" s="505"/>
      <c r="AA570" s="505"/>
      <c r="AB570" s="505"/>
      <c r="AC570" s="505"/>
      <c r="AD570" s="269">
        <f t="shared" si="19"/>
        <v>0</v>
      </c>
      <c r="AE570" s="370">
        <f>IF(AD570&gt;(100000/52*'1. General Input'!$D$10),100000/52*'1. General Input'!$D$10,AD570)</f>
        <v>0</v>
      </c>
    </row>
    <row r="571" spans="1:31" ht="15.75" thickBot="1" x14ac:dyDescent="0.3">
      <c r="A571" s="265">
        <f t="shared" si="18"/>
        <v>551</v>
      </c>
      <c r="B571" s="501"/>
      <c r="C571" s="515"/>
      <c r="D571" s="514"/>
      <c r="E571" s="505"/>
      <c r="F571" s="505"/>
      <c r="G571" s="505"/>
      <c r="H571" s="505"/>
      <c r="I571" s="505"/>
      <c r="J571" s="505"/>
      <c r="K571" s="505"/>
      <c r="L571" s="505"/>
      <c r="M571" s="505"/>
      <c r="N571" s="505"/>
      <c r="O571" s="505"/>
      <c r="P571" s="505"/>
      <c r="Q571" s="505"/>
      <c r="R571" s="505"/>
      <c r="S571" s="505"/>
      <c r="T571" s="505"/>
      <c r="U571" s="505"/>
      <c r="V571" s="505"/>
      <c r="W571" s="505"/>
      <c r="X571" s="505"/>
      <c r="Y571" s="505"/>
      <c r="Z571" s="505"/>
      <c r="AA571" s="505"/>
      <c r="AB571" s="505"/>
      <c r="AC571" s="505"/>
      <c r="AD571" s="269">
        <f t="shared" si="19"/>
        <v>0</v>
      </c>
      <c r="AE571" s="370">
        <f>IF(AD571&gt;(100000/52*'1. General Input'!$D$10),100000/52*'1. General Input'!$D$10,AD571)</f>
        <v>0</v>
      </c>
    </row>
    <row r="572" spans="1:31" ht="15.75" thickBot="1" x14ac:dyDescent="0.3">
      <c r="A572" s="265">
        <f t="shared" si="18"/>
        <v>552</v>
      </c>
      <c r="B572" s="501"/>
      <c r="C572" s="515"/>
      <c r="D572" s="514"/>
      <c r="E572" s="505"/>
      <c r="F572" s="505"/>
      <c r="G572" s="505"/>
      <c r="H572" s="505"/>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269">
        <f t="shared" si="19"/>
        <v>0</v>
      </c>
      <c r="AE572" s="370">
        <f>IF(AD572&gt;(100000/52*'1. General Input'!$D$10),100000/52*'1. General Input'!$D$10,AD572)</f>
        <v>0</v>
      </c>
    </row>
    <row r="573" spans="1:31" ht="15.75" thickBot="1" x14ac:dyDescent="0.3">
      <c r="A573" s="265">
        <f t="shared" si="18"/>
        <v>553</v>
      </c>
      <c r="B573" s="501"/>
      <c r="C573" s="515"/>
      <c r="D573" s="514"/>
      <c r="E573" s="505"/>
      <c r="F573" s="505"/>
      <c r="G573" s="505"/>
      <c r="H573" s="505"/>
      <c r="I573" s="505"/>
      <c r="J573" s="505"/>
      <c r="K573" s="505"/>
      <c r="L573" s="505"/>
      <c r="M573" s="505"/>
      <c r="N573" s="505"/>
      <c r="O573" s="505"/>
      <c r="P573" s="505"/>
      <c r="Q573" s="505"/>
      <c r="R573" s="505"/>
      <c r="S573" s="505"/>
      <c r="T573" s="505"/>
      <c r="U573" s="505"/>
      <c r="V573" s="505"/>
      <c r="W573" s="505"/>
      <c r="X573" s="505"/>
      <c r="Y573" s="505"/>
      <c r="Z573" s="505"/>
      <c r="AA573" s="505"/>
      <c r="AB573" s="505"/>
      <c r="AC573" s="505"/>
      <c r="AD573" s="269">
        <f t="shared" si="19"/>
        <v>0</v>
      </c>
      <c r="AE573" s="370">
        <f>IF(AD573&gt;(100000/52*'1. General Input'!$D$10),100000/52*'1. General Input'!$D$10,AD573)</f>
        <v>0</v>
      </c>
    </row>
    <row r="574" spans="1:31" ht="15.75" thickBot="1" x14ac:dyDescent="0.3">
      <c r="A574" s="265">
        <f t="shared" si="18"/>
        <v>554</v>
      </c>
      <c r="B574" s="501"/>
      <c r="C574" s="515"/>
      <c r="D574" s="514"/>
      <c r="E574" s="505"/>
      <c r="F574" s="505"/>
      <c r="G574" s="505"/>
      <c r="H574" s="505"/>
      <c r="I574" s="505"/>
      <c r="J574" s="505"/>
      <c r="K574" s="505"/>
      <c r="L574" s="505"/>
      <c r="M574" s="505"/>
      <c r="N574" s="505"/>
      <c r="O574" s="505"/>
      <c r="P574" s="505"/>
      <c r="Q574" s="505"/>
      <c r="R574" s="505"/>
      <c r="S574" s="505"/>
      <c r="T574" s="505"/>
      <c r="U574" s="505"/>
      <c r="V574" s="505"/>
      <c r="W574" s="505"/>
      <c r="X574" s="505"/>
      <c r="Y574" s="505"/>
      <c r="Z574" s="505"/>
      <c r="AA574" s="505"/>
      <c r="AB574" s="505"/>
      <c r="AC574" s="505"/>
      <c r="AD574" s="269">
        <f t="shared" si="19"/>
        <v>0</v>
      </c>
      <c r="AE574" s="370">
        <f>IF(AD574&gt;(100000/52*'1. General Input'!$D$10),100000/52*'1. General Input'!$D$10,AD574)</f>
        <v>0</v>
      </c>
    </row>
    <row r="575" spans="1:31" ht="15.75" thickBot="1" x14ac:dyDescent="0.3">
      <c r="A575" s="265">
        <f t="shared" si="18"/>
        <v>555</v>
      </c>
      <c r="B575" s="501"/>
      <c r="C575" s="515"/>
      <c r="D575" s="514"/>
      <c r="E575" s="505"/>
      <c r="F575" s="505"/>
      <c r="G575" s="505"/>
      <c r="H575" s="505"/>
      <c r="I575" s="505"/>
      <c r="J575" s="505"/>
      <c r="K575" s="505"/>
      <c r="L575" s="505"/>
      <c r="M575" s="505"/>
      <c r="N575" s="505"/>
      <c r="O575" s="505"/>
      <c r="P575" s="505"/>
      <c r="Q575" s="505"/>
      <c r="R575" s="505"/>
      <c r="S575" s="505"/>
      <c r="T575" s="505"/>
      <c r="U575" s="505"/>
      <c r="V575" s="505"/>
      <c r="W575" s="505"/>
      <c r="X575" s="505"/>
      <c r="Y575" s="505"/>
      <c r="Z575" s="505"/>
      <c r="AA575" s="505"/>
      <c r="AB575" s="505"/>
      <c r="AC575" s="505"/>
      <c r="AD575" s="269">
        <f t="shared" si="19"/>
        <v>0</v>
      </c>
      <c r="AE575" s="370">
        <f>IF(AD575&gt;(100000/52*'1. General Input'!$D$10),100000/52*'1. General Input'!$D$10,AD575)</f>
        <v>0</v>
      </c>
    </row>
    <row r="576" spans="1:31" ht="15.75" thickBot="1" x14ac:dyDescent="0.3">
      <c r="A576" s="265">
        <f t="shared" si="18"/>
        <v>556</v>
      </c>
      <c r="B576" s="501"/>
      <c r="C576" s="515"/>
      <c r="D576" s="514"/>
      <c r="E576" s="505"/>
      <c r="F576" s="505"/>
      <c r="G576" s="505"/>
      <c r="H576" s="505"/>
      <c r="I576" s="505"/>
      <c r="J576" s="505"/>
      <c r="K576" s="505"/>
      <c r="L576" s="505"/>
      <c r="M576" s="505"/>
      <c r="N576" s="505"/>
      <c r="O576" s="505"/>
      <c r="P576" s="505"/>
      <c r="Q576" s="505"/>
      <c r="R576" s="505"/>
      <c r="S576" s="505"/>
      <c r="T576" s="505"/>
      <c r="U576" s="505"/>
      <c r="V576" s="505"/>
      <c r="W576" s="505"/>
      <c r="X576" s="505"/>
      <c r="Y576" s="505"/>
      <c r="Z576" s="505"/>
      <c r="AA576" s="505"/>
      <c r="AB576" s="505"/>
      <c r="AC576" s="505"/>
      <c r="AD576" s="269">
        <f t="shared" si="19"/>
        <v>0</v>
      </c>
      <c r="AE576" s="370">
        <f>IF(AD576&gt;(100000/52*'1. General Input'!$D$10),100000/52*'1. General Input'!$D$10,AD576)</f>
        <v>0</v>
      </c>
    </row>
    <row r="577" spans="1:31" ht="15.75" thickBot="1" x14ac:dyDescent="0.3">
      <c r="A577" s="265">
        <f t="shared" si="18"/>
        <v>557</v>
      </c>
      <c r="B577" s="501"/>
      <c r="C577" s="515"/>
      <c r="D577" s="514"/>
      <c r="E577" s="505"/>
      <c r="F577" s="505"/>
      <c r="G577" s="505"/>
      <c r="H577" s="505"/>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269">
        <f t="shared" si="19"/>
        <v>0</v>
      </c>
      <c r="AE577" s="370">
        <f>IF(AD577&gt;(100000/52*'1. General Input'!$D$10),100000/52*'1. General Input'!$D$10,AD577)</f>
        <v>0</v>
      </c>
    </row>
    <row r="578" spans="1:31" ht="15.75" thickBot="1" x14ac:dyDescent="0.3">
      <c r="A578" s="265">
        <f t="shared" si="18"/>
        <v>558</v>
      </c>
      <c r="B578" s="501"/>
      <c r="C578" s="515"/>
      <c r="D578" s="514"/>
      <c r="E578" s="505"/>
      <c r="F578" s="505"/>
      <c r="G578" s="505"/>
      <c r="H578" s="505"/>
      <c r="I578" s="505"/>
      <c r="J578" s="505"/>
      <c r="K578" s="505"/>
      <c r="L578" s="505"/>
      <c r="M578" s="505"/>
      <c r="N578" s="505"/>
      <c r="O578" s="505"/>
      <c r="P578" s="505"/>
      <c r="Q578" s="505"/>
      <c r="R578" s="505"/>
      <c r="S578" s="505"/>
      <c r="T578" s="505"/>
      <c r="U578" s="505"/>
      <c r="V578" s="505"/>
      <c r="W578" s="505"/>
      <c r="X578" s="505"/>
      <c r="Y578" s="505"/>
      <c r="Z578" s="505"/>
      <c r="AA578" s="505"/>
      <c r="AB578" s="505"/>
      <c r="AC578" s="505"/>
      <c r="AD578" s="269">
        <f t="shared" si="19"/>
        <v>0</v>
      </c>
      <c r="AE578" s="370">
        <f>IF(AD578&gt;(100000/52*'1. General Input'!$D$10),100000/52*'1. General Input'!$D$10,AD578)</f>
        <v>0</v>
      </c>
    </row>
    <row r="579" spans="1:31" ht="15.75" thickBot="1" x14ac:dyDescent="0.3">
      <c r="A579" s="265">
        <f t="shared" si="18"/>
        <v>559</v>
      </c>
      <c r="B579" s="501"/>
      <c r="C579" s="515"/>
      <c r="D579" s="514"/>
      <c r="E579" s="505"/>
      <c r="F579" s="505"/>
      <c r="G579" s="505"/>
      <c r="H579" s="505"/>
      <c r="I579" s="505"/>
      <c r="J579" s="505"/>
      <c r="K579" s="505"/>
      <c r="L579" s="505"/>
      <c r="M579" s="505"/>
      <c r="N579" s="505"/>
      <c r="O579" s="505"/>
      <c r="P579" s="505"/>
      <c r="Q579" s="505"/>
      <c r="R579" s="505"/>
      <c r="S579" s="505"/>
      <c r="T579" s="505"/>
      <c r="U579" s="505"/>
      <c r="V579" s="505"/>
      <c r="W579" s="505"/>
      <c r="X579" s="505"/>
      <c r="Y579" s="505"/>
      <c r="Z579" s="505"/>
      <c r="AA579" s="505"/>
      <c r="AB579" s="505"/>
      <c r="AC579" s="505"/>
      <c r="AD579" s="269">
        <f t="shared" si="19"/>
        <v>0</v>
      </c>
      <c r="AE579" s="370">
        <f>IF(AD579&gt;(100000/52*'1. General Input'!$D$10),100000/52*'1. General Input'!$D$10,AD579)</f>
        <v>0</v>
      </c>
    </row>
    <row r="580" spans="1:31" ht="15.75" thickBot="1" x14ac:dyDescent="0.3">
      <c r="A580" s="265">
        <f t="shared" si="18"/>
        <v>560</v>
      </c>
      <c r="B580" s="501"/>
      <c r="C580" s="515"/>
      <c r="D580" s="514"/>
      <c r="E580" s="505"/>
      <c r="F580" s="505"/>
      <c r="G580" s="505"/>
      <c r="H580" s="505"/>
      <c r="I580" s="505"/>
      <c r="J580" s="505"/>
      <c r="K580" s="505"/>
      <c r="L580" s="505"/>
      <c r="M580" s="505"/>
      <c r="N580" s="505"/>
      <c r="O580" s="505"/>
      <c r="P580" s="505"/>
      <c r="Q580" s="505"/>
      <c r="R580" s="505"/>
      <c r="S580" s="505"/>
      <c r="T580" s="505"/>
      <c r="U580" s="505"/>
      <c r="V580" s="505"/>
      <c r="W580" s="505"/>
      <c r="X580" s="505"/>
      <c r="Y580" s="505"/>
      <c r="Z580" s="505"/>
      <c r="AA580" s="505"/>
      <c r="AB580" s="505"/>
      <c r="AC580" s="505"/>
      <c r="AD580" s="269">
        <f t="shared" si="19"/>
        <v>0</v>
      </c>
      <c r="AE580" s="370">
        <f>IF(AD580&gt;(100000/52*'1. General Input'!$D$10),100000/52*'1. General Input'!$D$10,AD580)</f>
        <v>0</v>
      </c>
    </row>
    <row r="581" spans="1:31" ht="15.75" thickBot="1" x14ac:dyDescent="0.3">
      <c r="A581" s="265">
        <f t="shared" si="18"/>
        <v>561</v>
      </c>
      <c r="B581" s="501"/>
      <c r="C581" s="515"/>
      <c r="D581" s="514"/>
      <c r="E581" s="505"/>
      <c r="F581" s="505"/>
      <c r="G581" s="505"/>
      <c r="H581" s="505"/>
      <c r="I581" s="505"/>
      <c r="J581" s="505"/>
      <c r="K581" s="505"/>
      <c r="L581" s="505"/>
      <c r="M581" s="505"/>
      <c r="N581" s="505"/>
      <c r="O581" s="505"/>
      <c r="P581" s="505"/>
      <c r="Q581" s="505"/>
      <c r="R581" s="505"/>
      <c r="S581" s="505"/>
      <c r="T581" s="505"/>
      <c r="U581" s="505"/>
      <c r="V581" s="505"/>
      <c r="W581" s="505"/>
      <c r="X581" s="505"/>
      <c r="Y581" s="505"/>
      <c r="Z581" s="505"/>
      <c r="AA581" s="505"/>
      <c r="AB581" s="505"/>
      <c r="AC581" s="505"/>
      <c r="AD581" s="269">
        <f t="shared" si="19"/>
        <v>0</v>
      </c>
      <c r="AE581" s="370">
        <f>IF(AD581&gt;(100000/52*'1. General Input'!$D$10),100000/52*'1. General Input'!$D$10,AD581)</f>
        <v>0</v>
      </c>
    </row>
    <row r="582" spans="1:31" ht="15.75" thickBot="1" x14ac:dyDescent="0.3">
      <c r="A582" s="265">
        <f t="shared" si="18"/>
        <v>562</v>
      </c>
      <c r="B582" s="501"/>
      <c r="C582" s="515"/>
      <c r="D582" s="514"/>
      <c r="E582" s="505"/>
      <c r="F582" s="505"/>
      <c r="G582" s="505"/>
      <c r="H582" s="505"/>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269">
        <f t="shared" si="19"/>
        <v>0</v>
      </c>
      <c r="AE582" s="370">
        <f>IF(AD582&gt;(100000/52*'1. General Input'!$D$10),100000/52*'1. General Input'!$D$10,AD582)</f>
        <v>0</v>
      </c>
    </row>
    <row r="583" spans="1:31" ht="15.75" thickBot="1" x14ac:dyDescent="0.3">
      <c r="A583" s="265">
        <f t="shared" si="18"/>
        <v>563</v>
      </c>
      <c r="B583" s="501"/>
      <c r="C583" s="515"/>
      <c r="D583" s="514"/>
      <c r="E583" s="505"/>
      <c r="F583" s="505"/>
      <c r="G583" s="505"/>
      <c r="H583" s="505"/>
      <c r="I583" s="505"/>
      <c r="J583" s="505"/>
      <c r="K583" s="505"/>
      <c r="L583" s="505"/>
      <c r="M583" s="505"/>
      <c r="N583" s="505"/>
      <c r="O583" s="505"/>
      <c r="P583" s="505"/>
      <c r="Q583" s="505"/>
      <c r="R583" s="505"/>
      <c r="S583" s="505"/>
      <c r="T583" s="505"/>
      <c r="U583" s="505"/>
      <c r="V583" s="505"/>
      <c r="W583" s="505"/>
      <c r="X583" s="505"/>
      <c r="Y583" s="505"/>
      <c r="Z583" s="505"/>
      <c r="AA583" s="505"/>
      <c r="AB583" s="505"/>
      <c r="AC583" s="505"/>
      <c r="AD583" s="269">
        <f t="shared" si="19"/>
        <v>0</v>
      </c>
      <c r="AE583" s="370">
        <f>IF(AD583&gt;(100000/52*'1. General Input'!$D$10),100000/52*'1. General Input'!$D$10,AD583)</f>
        <v>0</v>
      </c>
    </row>
    <row r="584" spans="1:31" ht="15.75" thickBot="1" x14ac:dyDescent="0.3">
      <c r="A584" s="265">
        <f t="shared" si="18"/>
        <v>564</v>
      </c>
      <c r="B584" s="501"/>
      <c r="C584" s="515"/>
      <c r="D584" s="514"/>
      <c r="E584" s="505"/>
      <c r="F584" s="505"/>
      <c r="G584" s="505"/>
      <c r="H584" s="505"/>
      <c r="I584" s="505"/>
      <c r="J584" s="505"/>
      <c r="K584" s="505"/>
      <c r="L584" s="505"/>
      <c r="M584" s="505"/>
      <c r="N584" s="505"/>
      <c r="O584" s="505"/>
      <c r="P584" s="505"/>
      <c r="Q584" s="505"/>
      <c r="R584" s="505"/>
      <c r="S584" s="505"/>
      <c r="T584" s="505"/>
      <c r="U584" s="505"/>
      <c r="V584" s="505"/>
      <c r="W584" s="505"/>
      <c r="X584" s="505"/>
      <c r="Y584" s="505"/>
      <c r="Z584" s="505"/>
      <c r="AA584" s="505"/>
      <c r="AB584" s="505"/>
      <c r="AC584" s="505"/>
      <c r="AD584" s="269">
        <f t="shared" si="19"/>
        <v>0</v>
      </c>
      <c r="AE584" s="370">
        <f>IF(AD584&gt;(100000/52*'1. General Input'!$D$10),100000/52*'1. General Input'!$D$10,AD584)</f>
        <v>0</v>
      </c>
    </row>
    <row r="585" spans="1:31" ht="15.75" thickBot="1" x14ac:dyDescent="0.3">
      <c r="A585" s="265">
        <f t="shared" ref="A585:A648" si="20">+A584+1</f>
        <v>565</v>
      </c>
      <c r="B585" s="501"/>
      <c r="C585" s="515"/>
      <c r="D585" s="514"/>
      <c r="E585" s="505"/>
      <c r="F585" s="505"/>
      <c r="G585" s="505"/>
      <c r="H585" s="505"/>
      <c r="I585" s="505"/>
      <c r="J585" s="505"/>
      <c r="K585" s="505"/>
      <c r="L585" s="505"/>
      <c r="M585" s="505"/>
      <c r="N585" s="505"/>
      <c r="O585" s="505"/>
      <c r="P585" s="505"/>
      <c r="Q585" s="505"/>
      <c r="R585" s="505"/>
      <c r="S585" s="505"/>
      <c r="T585" s="505"/>
      <c r="U585" s="505"/>
      <c r="V585" s="505"/>
      <c r="W585" s="505"/>
      <c r="X585" s="505"/>
      <c r="Y585" s="505"/>
      <c r="Z585" s="505"/>
      <c r="AA585" s="505"/>
      <c r="AB585" s="505"/>
      <c r="AC585" s="505"/>
      <c r="AD585" s="269">
        <f t="shared" si="19"/>
        <v>0</v>
      </c>
      <c r="AE585" s="370">
        <f>IF(AD585&gt;(100000/52*'1. General Input'!$D$10),100000/52*'1. General Input'!$D$10,AD585)</f>
        <v>0</v>
      </c>
    </row>
    <row r="586" spans="1:31" ht="15.75" thickBot="1" x14ac:dyDescent="0.3">
      <c r="A586" s="265">
        <f t="shared" si="20"/>
        <v>566</v>
      </c>
      <c r="B586" s="501"/>
      <c r="C586" s="515"/>
      <c r="D586" s="514"/>
      <c r="E586" s="505"/>
      <c r="F586" s="505"/>
      <c r="G586" s="505"/>
      <c r="H586" s="505"/>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269">
        <f t="shared" si="19"/>
        <v>0</v>
      </c>
      <c r="AE586" s="370">
        <f>IF(AD586&gt;(100000/52*'1. General Input'!$D$10),100000/52*'1. General Input'!$D$10,AD586)</f>
        <v>0</v>
      </c>
    </row>
    <row r="587" spans="1:31" ht="15.75" thickBot="1" x14ac:dyDescent="0.3">
      <c r="A587" s="265">
        <f t="shared" si="20"/>
        <v>567</v>
      </c>
      <c r="B587" s="501"/>
      <c r="C587" s="515"/>
      <c r="D587" s="514"/>
      <c r="E587" s="505"/>
      <c r="F587" s="505"/>
      <c r="G587" s="505"/>
      <c r="H587" s="505"/>
      <c r="I587" s="505"/>
      <c r="J587" s="505"/>
      <c r="K587" s="505"/>
      <c r="L587" s="505"/>
      <c r="M587" s="505"/>
      <c r="N587" s="505"/>
      <c r="O587" s="505"/>
      <c r="P587" s="505"/>
      <c r="Q587" s="505"/>
      <c r="R587" s="505"/>
      <c r="S587" s="505"/>
      <c r="T587" s="505"/>
      <c r="U587" s="505"/>
      <c r="V587" s="505"/>
      <c r="W587" s="505"/>
      <c r="X587" s="505"/>
      <c r="Y587" s="505"/>
      <c r="Z587" s="505"/>
      <c r="AA587" s="505"/>
      <c r="AB587" s="505"/>
      <c r="AC587" s="505"/>
      <c r="AD587" s="269">
        <f t="shared" si="19"/>
        <v>0</v>
      </c>
      <c r="AE587" s="370">
        <f>IF(AD587&gt;(100000/52*'1. General Input'!$D$10),100000/52*'1. General Input'!$D$10,AD587)</f>
        <v>0</v>
      </c>
    </row>
    <row r="588" spans="1:31" ht="15.75" thickBot="1" x14ac:dyDescent="0.3">
      <c r="A588" s="265">
        <f t="shared" si="20"/>
        <v>568</v>
      </c>
      <c r="B588" s="501"/>
      <c r="C588" s="515"/>
      <c r="D588" s="514"/>
      <c r="E588" s="505"/>
      <c r="F588" s="505"/>
      <c r="G588" s="505"/>
      <c r="H588" s="505"/>
      <c r="I588" s="505"/>
      <c r="J588" s="505"/>
      <c r="K588" s="505"/>
      <c r="L588" s="505"/>
      <c r="M588" s="505"/>
      <c r="N588" s="505"/>
      <c r="O588" s="505"/>
      <c r="P588" s="505"/>
      <c r="Q588" s="505"/>
      <c r="R588" s="505"/>
      <c r="S588" s="505"/>
      <c r="T588" s="505"/>
      <c r="U588" s="505"/>
      <c r="V588" s="505"/>
      <c r="W588" s="505"/>
      <c r="X588" s="505"/>
      <c r="Y588" s="505"/>
      <c r="Z588" s="505"/>
      <c r="AA588" s="505"/>
      <c r="AB588" s="505"/>
      <c r="AC588" s="505"/>
      <c r="AD588" s="269">
        <f t="shared" si="19"/>
        <v>0</v>
      </c>
      <c r="AE588" s="370">
        <f>IF(AD588&gt;(100000/52*'1. General Input'!$D$10),100000/52*'1. General Input'!$D$10,AD588)</f>
        <v>0</v>
      </c>
    </row>
    <row r="589" spans="1:31" ht="15.75" thickBot="1" x14ac:dyDescent="0.3">
      <c r="A589" s="265">
        <f t="shared" si="20"/>
        <v>569</v>
      </c>
      <c r="B589" s="501"/>
      <c r="C589" s="515"/>
      <c r="D589" s="514"/>
      <c r="E589" s="505"/>
      <c r="F589" s="505"/>
      <c r="G589" s="505"/>
      <c r="H589" s="505"/>
      <c r="I589" s="505"/>
      <c r="J589" s="505"/>
      <c r="K589" s="505"/>
      <c r="L589" s="505"/>
      <c r="M589" s="505"/>
      <c r="N589" s="505"/>
      <c r="O589" s="505"/>
      <c r="P589" s="505"/>
      <c r="Q589" s="505"/>
      <c r="R589" s="505"/>
      <c r="S589" s="505"/>
      <c r="T589" s="505"/>
      <c r="U589" s="505"/>
      <c r="V589" s="505"/>
      <c r="W589" s="505"/>
      <c r="X589" s="505"/>
      <c r="Y589" s="505"/>
      <c r="Z589" s="505"/>
      <c r="AA589" s="505"/>
      <c r="AB589" s="505"/>
      <c r="AC589" s="505"/>
      <c r="AD589" s="269">
        <f t="shared" si="19"/>
        <v>0</v>
      </c>
      <c r="AE589" s="370">
        <f>IF(AD589&gt;(100000/52*'1. General Input'!$D$10),100000/52*'1. General Input'!$D$10,AD589)</f>
        <v>0</v>
      </c>
    </row>
    <row r="590" spans="1:31" ht="15.75" thickBot="1" x14ac:dyDescent="0.3">
      <c r="A590" s="265">
        <f t="shared" si="20"/>
        <v>570</v>
      </c>
      <c r="B590" s="501"/>
      <c r="C590" s="515"/>
      <c r="D590" s="514"/>
      <c r="E590" s="505"/>
      <c r="F590" s="505"/>
      <c r="G590" s="505"/>
      <c r="H590" s="505"/>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269">
        <f t="shared" si="19"/>
        <v>0</v>
      </c>
      <c r="AE590" s="370">
        <f>IF(AD590&gt;(100000/52*'1. General Input'!$D$10),100000/52*'1. General Input'!$D$10,AD590)</f>
        <v>0</v>
      </c>
    </row>
    <row r="591" spans="1:31" ht="15.75" thickBot="1" x14ac:dyDescent="0.3">
      <c r="A591" s="265">
        <f t="shared" si="20"/>
        <v>571</v>
      </c>
      <c r="B591" s="501"/>
      <c r="C591" s="515"/>
      <c r="D591" s="514"/>
      <c r="E591" s="505"/>
      <c r="F591" s="505"/>
      <c r="G591" s="505"/>
      <c r="H591" s="505"/>
      <c r="I591" s="505"/>
      <c r="J591" s="505"/>
      <c r="K591" s="505"/>
      <c r="L591" s="505"/>
      <c r="M591" s="505"/>
      <c r="N591" s="505"/>
      <c r="O591" s="505"/>
      <c r="P591" s="505"/>
      <c r="Q591" s="505"/>
      <c r="R591" s="505"/>
      <c r="S591" s="505"/>
      <c r="T591" s="505"/>
      <c r="U591" s="505"/>
      <c r="V591" s="505"/>
      <c r="W591" s="505"/>
      <c r="X591" s="505"/>
      <c r="Y591" s="505"/>
      <c r="Z591" s="505"/>
      <c r="AA591" s="505"/>
      <c r="AB591" s="505"/>
      <c r="AC591" s="505"/>
      <c r="AD591" s="269">
        <f t="shared" si="19"/>
        <v>0</v>
      </c>
      <c r="AE591" s="370">
        <f>IF(AD591&gt;(100000/52*'1. General Input'!$D$10),100000/52*'1. General Input'!$D$10,AD591)</f>
        <v>0</v>
      </c>
    </row>
    <row r="592" spans="1:31" ht="15.75" thickBot="1" x14ac:dyDescent="0.3">
      <c r="A592" s="265">
        <f t="shared" si="20"/>
        <v>572</v>
      </c>
      <c r="B592" s="501"/>
      <c r="C592" s="515"/>
      <c r="D592" s="514"/>
      <c r="E592" s="505"/>
      <c r="F592" s="505"/>
      <c r="G592" s="505"/>
      <c r="H592" s="505"/>
      <c r="I592" s="505"/>
      <c r="J592" s="505"/>
      <c r="K592" s="505"/>
      <c r="L592" s="505"/>
      <c r="M592" s="505"/>
      <c r="N592" s="505"/>
      <c r="O592" s="505"/>
      <c r="P592" s="505"/>
      <c r="Q592" s="505"/>
      <c r="R592" s="505"/>
      <c r="S592" s="505"/>
      <c r="T592" s="505"/>
      <c r="U592" s="505"/>
      <c r="V592" s="505"/>
      <c r="W592" s="505"/>
      <c r="X592" s="505"/>
      <c r="Y592" s="505"/>
      <c r="Z592" s="505"/>
      <c r="AA592" s="505"/>
      <c r="AB592" s="505"/>
      <c r="AC592" s="505"/>
      <c r="AD592" s="269">
        <f t="shared" si="19"/>
        <v>0</v>
      </c>
      <c r="AE592" s="370">
        <f>IF(AD592&gt;(100000/52*'1. General Input'!$D$10),100000/52*'1. General Input'!$D$10,AD592)</f>
        <v>0</v>
      </c>
    </row>
    <row r="593" spans="1:31" ht="15.75" thickBot="1" x14ac:dyDescent="0.3">
      <c r="A593" s="265">
        <f t="shared" si="20"/>
        <v>573</v>
      </c>
      <c r="B593" s="501"/>
      <c r="C593" s="515"/>
      <c r="D593" s="514"/>
      <c r="E593" s="505"/>
      <c r="F593" s="505"/>
      <c r="G593" s="505"/>
      <c r="H593" s="505"/>
      <c r="I593" s="505"/>
      <c r="J593" s="505"/>
      <c r="K593" s="505"/>
      <c r="L593" s="505"/>
      <c r="M593" s="505"/>
      <c r="N593" s="505"/>
      <c r="O593" s="505"/>
      <c r="P593" s="505"/>
      <c r="Q593" s="505"/>
      <c r="R593" s="505"/>
      <c r="S593" s="505"/>
      <c r="T593" s="505"/>
      <c r="U593" s="505"/>
      <c r="V593" s="505"/>
      <c r="W593" s="505"/>
      <c r="X593" s="505"/>
      <c r="Y593" s="505"/>
      <c r="Z593" s="505"/>
      <c r="AA593" s="505"/>
      <c r="AB593" s="505"/>
      <c r="AC593" s="505"/>
      <c r="AD593" s="269">
        <f t="shared" si="19"/>
        <v>0</v>
      </c>
      <c r="AE593" s="370">
        <f>IF(AD593&gt;(100000/52*'1. General Input'!$D$10),100000/52*'1. General Input'!$D$10,AD593)</f>
        <v>0</v>
      </c>
    </row>
    <row r="594" spans="1:31" ht="15.75" thickBot="1" x14ac:dyDescent="0.3">
      <c r="A594" s="265">
        <f t="shared" si="20"/>
        <v>574</v>
      </c>
      <c r="B594" s="501"/>
      <c r="C594" s="515"/>
      <c r="D594" s="514"/>
      <c r="E594" s="505"/>
      <c r="F594" s="505"/>
      <c r="G594" s="505"/>
      <c r="H594" s="505"/>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269">
        <f t="shared" si="19"/>
        <v>0</v>
      </c>
      <c r="AE594" s="370">
        <f>IF(AD594&gt;(100000/52*'1. General Input'!$D$10),100000/52*'1. General Input'!$D$10,AD594)</f>
        <v>0</v>
      </c>
    </row>
    <row r="595" spans="1:31" ht="15.75" thickBot="1" x14ac:dyDescent="0.3">
      <c r="A595" s="265">
        <f t="shared" si="20"/>
        <v>575</v>
      </c>
      <c r="B595" s="501"/>
      <c r="C595" s="515"/>
      <c r="D595" s="514"/>
      <c r="E595" s="505"/>
      <c r="F595" s="505"/>
      <c r="G595" s="505"/>
      <c r="H595" s="505"/>
      <c r="I595" s="505"/>
      <c r="J595" s="505"/>
      <c r="K595" s="505"/>
      <c r="L595" s="505"/>
      <c r="M595" s="505"/>
      <c r="N595" s="505"/>
      <c r="O595" s="505"/>
      <c r="P595" s="505"/>
      <c r="Q595" s="505"/>
      <c r="R595" s="505"/>
      <c r="S595" s="505"/>
      <c r="T595" s="505"/>
      <c r="U595" s="505"/>
      <c r="V595" s="505"/>
      <c r="W595" s="505"/>
      <c r="X595" s="505"/>
      <c r="Y595" s="505"/>
      <c r="Z595" s="505"/>
      <c r="AA595" s="505"/>
      <c r="AB595" s="505"/>
      <c r="AC595" s="505"/>
      <c r="AD595" s="269">
        <f t="shared" si="19"/>
        <v>0</v>
      </c>
      <c r="AE595" s="370">
        <f>IF(AD595&gt;(100000/52*'1. General Input'!$D$10),100000/52*'1. General Input'!$D$10,AD595)</f>
        <v>0</v>
      </c>
    </row>
    <row r="596" spans="1:31" ht="15.75" thickBot="1" x14ac:dyDescent="0.3">
      <c r="A596" s="265">
        <f t="shared" si="20"/>
        <v>576</v>
      </c>
      <c r="B596" s="501"/>
      <c r="C596" s="515"/>
      <c r="D596" s="514"/>
      <c r="E596" s="505"/>
      <c r="F596" s="505"/>
      <c r="G596" s="505"/>
      <c r="H596" s="505"/>
      <c r="I596" s="505"/>
      <c r="J596" s="505"/>
      <c r="K596" s="505"/>
      <c r="L596" s="505"/>
      <c r="M596" s="505"/>
      <c r="N596" s="505"/>
      <c r="O596" s="505"/>
      <c r="P596" s="505"/>
      <c r="Q596" s="505"/>
      <c r="R596" s="505"/>
      <c r="S596" s="505"/>
      <c r="T596" s="505"/>
      <c r="U596" s="505"/>
      <c r="V596" s="505"/>
      <c r="W596" s="505"/>
      <c r="X596" s="505"/>
      <c r="Y596" s="505"/>
      <c r="Z596" s="505"/>
      <c r="AA596" s="505"/>
      <c r="AB596" s="505"/>
      <c r="AC596" s="505"/>
      <c r="AD596" s="269">
        <f t="shared" si="19"/>
        <v>0</v>
      </c>
      <c r="AE596" s="370">
        <f>IF(AD596&gt;(100000/52*'1. General Input'!$D$10),100000/52*'1. General Input'!$D$10,AD596)</f>
        <v>0</v>
      </c>
    </row>
    <row r="597" spans="1:31" ht="15.75" thickBot="1" x14ac:dyDescent="0.3">
      <c r="A597" s="265">
        <f t="shared" si="20"/>
        <v>577</v>
      </c>
      <c r="B597" s="501"/>
      <c r="C597" s="515"/>
      <c r="D597" s="514"/>
      <c r="E597" s="505"/>
      <c r="F597" s="505"/>
      <c r="G597" s="505"/>
      <c r="H597" s="505"/>
      <c r="I597" s="505"/>
      <c r="J597" s="505"/>
      <c r="K597" s="505"/>
      <c r="L597" s="505"/>
      <c r="M597" s="505"/>
      <c r="N597" s="505"/>
      <c r="O597" s="505"/>
      <c r="P597" s="505"/>
      <c r="Q597" s="505"/>
      <c r="R597" s="505"/>
      <c r="S597" s="505"/>
      <c r="T597" s="505"/>
      <c r="U597" s="505"/>
      <c r="V597" s="505"/>
      <c r="W597" s="505"/>
      <c r="X597" s="505"/>
      <c r="Y597" s="505"/>
      <c r="Z597" s="505"/>
      <c r="AA597" s="505"/>
      <c r="AB597" s="505"/>
      <c r="AC597" s="505"/>
      <c r="AD597" s="269">
        <f t="shared" si="19"/>
        <v>0</v>
      </c>
      <c r="AE597" s="370">
        <f>IF(AD597&gt;(100000/52*'1. General Input'!$D$10),100000/52*'1. General Input'!$D$10,AD597)</f>
        <v>0</v>
      </c>
    </row>
    <row r="598" spans="1:31" ht="15.75" thickBot="1" x14ac:dyDescent="0.3">
      <c r="A598" s="265">
        <f t="shared" si="20"/>
        <v>578</v>
      </c>
      <c r="B598" s="501"/>
      <c r="C598" s="515"/>
      <c r="D598" s="514"/>
      <c r="E598" s="505"/>
      <c r="F598" s="505"/>
      <c r="G598" s="505"/>
      <c r="H598" s="505"/>
      <c r="I598" s="505"/>
      <c r="J598" s="505"/>
      <c r="K598" s="505"/>
      <c r="L598" s="505"/>
      <c r="M598" s="505"/>
      <c r="N598" s="505"/>
      <c r="O598" s="505"/>
      <c r="P598" s="505"/>
      <c r="Q598" s="505"/>
      <c r="R598" s="505"/>
      <c r="S598" s="505"/>
      <c r="T598" s="505"/>
      <c r="U598" s="505"/>
      <c r="V598" s="505"/>
      <c r="W598" s="505"/>
      <c r="X598" s="505"/>
      <c r="Y598" s="505"/>
      <c r="Z598" s="505"/>
      <c r="AA598" s="505"/>
      <c r="AB598" s="505"/>
      <c r="AC598" s="505"/>
      <c r="AD598" s="269">
        <f t="shared" ref="AD598:AD661" si="21">IF(D598=0,SUM(E598:AC598),D598)</f>
        <v>0</v>
      </c>
      <c r="AE598" s="370">
        <f>IF(AD598&gt;(100000/52*'1. General Input'!$D$10),100000/52*'1. General Input'!$D$10,AD598)</f>
        <v>0</v>
      </c>
    </row>
    <row r="599" spans="1:31" ht="15.75" thickBot="1" x14ac:dyDescent="0.3">
      <c r="A599" s="265">
        <f t="shared" si="20"/>
        <v>579</v>
      </c>
      <c r="B599" s="501"/>
      <c r="C599" s="515"/>
      <c r="D599" s="514"/>
      <c r="E599" s="505"/>
      <c r="F599" s="505"/>
      <c r="G599" s="505"/>
      <c r="H599" s="505"/>
      <c r="I599" s="505"/>
      <c r="J599" s="505"/>
      <c r="K599" s="505"/>
      <c r="L599" s="505"/>
      <c r="M599" s="505"/>
      <c r="N599" s="505"/>
      <c r="O599" s="505"/>
      <c r="P599" s="505"/>
      <c r="Q599" s="505"/>
      <c r="R599" s="505"/>
      <c r="S599" s="505"/>
      <c r="T599" s="505"/>
      <c r="U599" s="505"/>
      <c r="V599" s="505"/>
      <c r="W599" s="505"/>
      <c r="X599" s="505"/>
      <c r="Y599" s="505"/>
      <c r="Z599" s="505"/>
      <c r="AA599" s="505"/>
      <c r="AB599" s="505"/>
      <c r="AC599" s="505"/>
      <c r="AD599" s="269">
        <f t="shared" si="21"/>
        <v>0</v>
      </c>
      <c r="AE599" s="370">
        <f>IF(AD599&gt;(100000/52*'1. General Input'!$D$10),100000/52*'1. General Input'!$D$10,AD599)</f>
        <v>0</v>
      </c>
    </row>
    <row r="600" spans="1:31" ht="15.75" thickBot="1" x14ac:dyDescent="0.3">
      <c r="A600" s="265">
        <f t="shared" si="20"/>
        <v>580</v>
      </c>
      <c r="B600" s="501"/>
      <c r="C600" s="515"/>
      <c r="D600" s="514"/>
      <c r="E600" s="505"/>
      <c r="F600" s="505"/>
      <c r="G600" s="505"/>
      <c r="H600" s="505"/>
      <c r="I600" s="505"/>
      <c r="J600" s="505"/>
      <c r="K600" s="505"/>
      <c r="L600" s="505"/>
      <c r="M600" s="505"/>
      <c r="N600" s="505"/>
      <c r="O600" s="505"/>
      <c r="P600" s="505"/>
      <c r="Q600" s="505"/>
      <c r="R600" s="505"/>
      <c r="S600" s="505"/>
      <c r="T600" s="505"/>
      <c r="U600" s="505"/>
      <c r="V600" s="505"/>
      <c r="W600" s="505"/>
      <c r="X600" s="505"/>
      <c r="Y600" s="505"/>
      <c r="Z600" s="505"/>
      <c r="AA600" s="505"/>
      <c r="AB600" s="505"/>
      <c r="AC600" s="505"/>
      <c r="AD600" s="269">
        <f t="shared" si="21"/>
        <v>0</v>
      </c>
      <c r="AE600" s="370">
        <f>IF(AD600&gt;(100000/52*'1. General Input'!$D$10),100000/52*'1. General Input'!$D$10,AD600)</f>
        <v>0</v>
      </c>
    </row>
    <row r="601" spans="1:31" ht="15.75" thickBot="1" x14ac:dyDescent="0.3">
      <c r="A601" s="265">
        <f t="shared" si="20"/>
        <v>581</v>
      </c>
      <c r="B601" s="501"/>
      <c r="C601" s="515"/>
      <c r="D601" s="514"/>
      <c r="E601" s="505"/>
      <c r="F601" s="505"/>
      <c r="G601" s="505"/>
      <c r="H601" s="505"/>
      <c r="I601" s="505"/>
      <c r="J601" s="505"/>
      <c r="K601" s="505"/>
      <c r="L601" s="505"/>
      <c r="M601" s="505"/>
      <c r="N601" s="505"/>
      <c r="O601" s="505"/>
      <c r="P601" s="505"/>
      <c r="Q601" s="505"/>
      <c r="R601" s="505"/>
      <c r="S601" s="505"/>
      <c r="T601" s="505"/>
      <c r="U601" s="505"/>
      <c r="V601" s="505"/>
      <c r="W601" s="505"/>
      <c r="X601" s="505"/>
      <c r="Y601" s="505"/>
      <c r="Z601" s="505"/>
      <c r="AA601" s="505"/>
      <c r="AB601" s="505"/>
      <c r="AC601" s="505"/>
      <c r="AD601" s="269">
        <f t="shared" si="21"/>
        <v>0</v>
      </c>
      <c r="AE601" s="370">
        <f>IF(AD601&gt;(100000/52*'1. General Input'!$D$10),100000/52*'1. General Input'!$D$10,AD601)</f>
        <v>0</v>
      </c>
    </row>
    <row r="602" spans="1:31" ht="15.75" thickBot="1" x14ac:dyDescent="0.3">
      <c r="A602" s="265">
        <f t="shared" si="20"/>
        <v>582</v>
      </c>
      <c r="B602" s="501"/>
      <c r="C602" s="515"/>
      <c r="D602" s="514"/>
      <c r="E602" s="505"/>
      <c r="F602" s="505"/>
      <c r="G602" s="505"/>
      <c r="H602" s="505"/>
      <c r="I602" s="505"/>
      <c r="J602" s="505"/>
      <c r="K602" s="505"/>
      <c r="L602" s="505"/>
      <c r="M602" s="505"/>
      <c r="N602" s="505"/>
      <c r="O602" s="505"/>
      <c r="P602" s="505"/>
      <c r="Q602" s="505"/>
      <c r="R602" s="505"/>
      <c r="S602" s="505"/>
      <c r="T602" s="505"/>
      <c r="U602" s="505"/>
      <c r="V602" s="505"/>
      <c r="W602" s="505"/>
      <c r="X602" s="505"/>
      <c r="Y602" s="505"/>
      <c r="Z602" s="505"/>
      <c r="AA602" s="505"/>
      <c r="AB602" s="505"/>
      <c r="AC602" s="505"/>
      <c r="AD602" s="269">
        <f t="shared" si="21"/>
        <v>0</v>
      </c>
      <c r="AE602" s="370">
        <f>IF(AD602&gt;(100000/52*'1. General Input'!$D$10),100000/52*'1. General Input'!$D$10,AD602)</f>
        <v>0</v>
      </c>
    </row>
    <row r="603" spans="1:31" ht="15.75" thickBot="1" x14ac:dyDescent="0.3">
      <c r="A603" s="265">
        <f t="shared" si="20"/>
        <v>583</v>
      </c>
      <c r="B603" s="501"/>
      <c r="C603" s="515"/>
      <c r="D603" s="514"/>
      <c r="E603" s="505"/>
      <c r="F603" s="505"/>
      <c r="G603" s="505"/>
      <c r="H603" s="505"/>
      <c r="I603" s="505"/>
      <c r="J603" s="505"/>
      <c r="K603" s="505"/>
      <c r="L603" s="505"/>
      <c r="M603" s="505"/>
      <c r="N603" s="505"/>
      <c r="O603" s="505"/>
      <c r="P603" s="505"/>
      <c r="Q603" s="505"/>
      <c r="R603" s="505"/>
      <c r="S603" s="505"/>
      <c r="T603" s="505"/>
      <c r="U603" s="505"/>
      <c r="V603" s="505"/>
      <c r="W603" s="505"/>
      <c r="X603" s="505"/>
      <c r="Y603" s="505"/>
      <c r="Z603" s="505"/>
      <c r="AA603" s="505"/>
      <c r="AB603" s="505"/>
      <c r="AC603" s="505"/>
      <c r="AD603" s="269">
        <f t="shared" si="21"/>
        <v>0</v>
      </c>
      <c r="AE603" s="370">
        <f>IF(AD603&gt;(100000/52*'1. General Input'!$D$10),100000/52*'1. General Input'!$D$10,AD603)</f>
        <v>0</v>
      </c>
    </row>
    <row r="604" spans="1:31" ht="15.75" thickBot="1" x14ac:dyDescent="0.3">
      <c r="A604" s="265">
        <f t="shared" si="20"/>
        <v>584</v>
      </c>
      <c r="B604" s="501"/>
      <c r="C604" s="515"/>
      <c r="D604" s="514"/>
      <c r="E604" s="505"/>
      <c r="F604" s="505"/>
      <c r="G604" s="505"/>
      <c r="H604" s="505"/>
      <c r="I604" s="505"/>
      <c r="J604" s="505"/>
      <c r="K604" s="505"/>
      <c r="L604" s="505"/>
      <c r="M604" s="505"/>
      <c r="N604" s="505"/>
      <c r="O604" s="505"/>
      <c r="P604" s="505"/>
      <c r="Q604" s="505"/>
      <c r="R604" s="505"/>
      <c r="S604" s="505"/>
      <c r="T604" s="505"/>
      <c r="U604" s="505"/>
      <c r="V604" s="505"/>
      <c r="W604" s="505"/>
      <c r="X604" s="505"/>
      <c r="Y604" s="505"/>
      <c r="Z604" s="505"/>
      <c r="AA604" s="505"/>
      <c r="AB604" s="505"/>
      <c r="AC604" s="505"/>
      <c r="AD604" s="269">
        <f t="shared" si="21"/>
        <v>0</v>
      </c>
      <c r="AE604" s="370">
        <f>IF(AD604&gt;(100000/52*'1. General Input'!$D$10),100000/52*'1. General Input'!$D$10,AD604)</f>
        <v>0</v>
      </c>
    </row>
    <row r="605" spans="1:31" ht="15.75" thickBot="1" x14ac:dyDescent="0.3">
      <c r="A605" s="265">
        <f t="shared" si="20"/>
        <v>585</v>
      </c>
      <c r="B605" s="501"/>
      <c r="C605" s="515"/>
      <c r="D605" s="514"/>
      <c r="E605" s="505"/>
      <c r="F605" s="505"/>
      <c r="G605" s="505"/>
      <c r="H605" s="505"/>
      <c r="I605" s="505"/>
      <c r="J605" s="505"/>
      <c r="K605" s="505"/>
      <c r="L605" s="505"/>
      <c r="M605" s="505"/>
      <c r="N605" s="505"/>
      <c r="O605" s="505"/>
      <c r="P605" s="505"/>
      <c r="Q605" s="505"/>
      <c r="R605" s="505"/>
      <c r="S605" s="505"/>
      <c r="T605" s="505"/>
      <c r="U605" s="505"/>
      <c r="V605" s="505"/>
      <c r="W605" s="505"/>
      <c r="X605" s="505"/>
      <c r="Y605" s="505"/>
      <c r="Z605" s="505"/>
      <c r="AA605" s="505"/>
      <c r="AB605" s="505"/>
      <c r="AC605" s="505"/>
      <c r="AD605" s="269">
        <f t="shared" si="21"/>
        <v>0</v>
      </c>
      <c r="AE605" s="370">
        <f>IF(AD605&gt;(100000/52*'1. General Input'!$D$10),100000/52*'1. General Input'!$D$10,AD605)</f>
        <v>0</v>
      </c>
    </row>
    <row r="606" spans="1:31" ht="15.75" thickBot="1" x14ac:dyDescent="0.3">
      <c r="A606" s="265">
        <f t="shared" si="20"/>
        <v>586</v>
      </c>
      <c r="B606" s="501"/>
      <c r="C606" s="515"/>
      <c r="D606" s="514"/>
      <c r="E606" s="505"/>
      <c r="F606" s="505"/>
      <c r="G606" s="505"/>
      <c r="H606" s="505"/>
      <c r="I606" s="505"/>
      <c r="J606" s="505"/>
      <c r="K606" s="505"/>
      <c r="L606" s="505"/>
      <c r="M606" s="505"/>
      <c r="N606" s="505"/>
      <c r="O606" s="505"/>
      <c r="P606" s="505"/>
      <c r="Q606" s="505"/>
      <c r="R606" s="505"/>
      <c r="S606" s="505"/>
      <c r="T606" s="505"/>
      <c r="U606" s="505"/>
      <c r="V606" s="505"/>
      <c r="W606" s="505"/>
      <c r="X606" s="505"/>
      <c r="Y606" s="505"/>
      <c r="Z606" s="505"/>
      <c r="AA606" s="505"/>
      <c r="AB606" s="505"/>
      <c r="AC606" s="505"/>
      <c r="AD606" s="269">
        <f t="shared" si="21"/>
        <v>0</v>
      </c>
      <c r="AE606" s="370">
        <f>IF(AD606&gt;(100000/52*'1. General Input'!$D$10),100000/52*'1. General Input'!$D$10,AD606)</f>
        <v>0</v>
      </c>
    </row>
    <row r="607" spans="1:31" ht="15.75" thickBot="1" x14ac:dyDescent="0.3">
      <c r="A607" s="265">
        <f t="shared" si="20"/>
        <v>587</v>
      </c>
      <c r="B607" s="501"/>
      <c r="C607" s="515"/>
      <c r="D607" s="514"/>
      <c r="E607" s="505"/>
      <c r="F607" s="505"/>
      <c r="G607" s="505"/>
      <c r="H607" s="505"/>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269">
        <f t="shared" si="21"/>
        <v>0</v>
      </c>
      <c r="AE607" s="370">
        <f>IF(AD607&gt;(100000/52*'1. General Input'!$D$10),100000/52*'1. General Input'!$D$10,AD607)</f>
        <v>0</v>
      </c>
    </row>
    <row r="608" spans="1:31" ht="15.75" thickBot="1" x14ac:dyDescent="0.3">
      <c r="A608" s="265">
        <f t="shared" si="20"/>
        <v>588</v>
      </c>
      <c r="B608" s="501"/>
      <c r="C608" s="515"/>
      <c r="D608" s="514"/>
      <c r="E608" s="505"/>
      <c r="F608" s="505"/>
      <c r="G608" s="505"/>
      <c r="H608" s="505"/>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269">
        <f t="shared" si="21"/>
        <v>0</v>
      </c>
      <c r="AE608" s="370">
        <f>IF(AD608&gt;(100000/52*'1. General Input'!$D$10),100000/52*'1. General Input'!$D$10,AD608)</f>
        <v>0</v>
      </c>
    </row>
    <row r="609" spans="1:31" ht="15.75" thickBot="1" x14ac:dyDescent="0.3">
      <c r="A609" s="265">
        <f t="shared" si="20"/>
        <v>589</v>
      </c>
      <c r="B609" s="501"/>
      <c r="C609" s="515"/>
      <c r="D609" s="514"/>
      <c r="E609" s="505"/>
      <c r="F609" s="505"/>
      <c r="G609" s="505"/>
      <c r="H609" s="505"/>
      <c r="I609" s="505"/>
      <c r="J609" s="505"/>
      <c r="K609" s="505"/>
      <c r="L609" s="505"/>
      <c r="M609" s="505"/>
      <c r="N609" s="505"/>
      <c r="O609" s="505"/>
      <c r="P609" s="505"/>
      <c r="Q609" s="505"/>
      <c r="R609" s="505"/>
      <c r="S609" s="505"/>
      <c r="T609" s="505"/>
      <c r="U609" s="505"/>
      <c r="V609" s="505"/>
      <c r="W609" s="505"/>
      <c r="X609" s="505"/>
      <c r="Y609" s="505"/>
      <c r="Z609" s="505"/>
      <c r="AA609" s="505"/>
      <c r="AB609" s="505"/>
      <c r="AC609" s="505"/>
      <c r="AD609" s="269">
        <f t="shared" si="21"/>
        <v>0</v>
      </c>
      <c r="AE609" s="370">
        <f>IF(AD609&gt;(100000/52*'1. General Input'!$D$10),100000/52*'1. General Input'!$D$10,AD609)</f>
        <v>0</v>
      </c>
    </row>
    <row r="610" spans="1:31" ht="15.75" thickBot="1" x14ac:dyDescent="0.3">
      <c r="A610" s="265">
        <f t="shared" si="20"/>
        <v>590</v>
      </c>
      <c r="B610" s="501"/>
      <c r="C610" s="515"/>
      <c r="D610" s="514"/>
      <c r="E610" s="505"/>
      <c r="F610" s="505"/>
      <c r="G610" s="505"/>
      <c r="H610" s="505"/>
      <c r="I610" s="505"/>
      <c r="J610" s="505"/>
      <c r="K610" s="505"/>
      <c r="L610" s="505"/>
      <c r="M610" s="505"/>
      <c r="N610" s="505"/>
      <c r="O610" s="505"/>
      <c r="P610" s="505"/>
      <c r="Q610" s="505"/>
      <c r="R610" s="505"/>
      <c r="S610" s="505"/>
      <c r="T610" s="505"/>
      <c r="U610" s="505"/>
      <c r="V610" s="505"/>
      <c r="W610" s="505"/>
      <c r="X610" s="505"/>
      <c r="Y610" s="505"/>
      <c r="Z610" s="505"/>
      <c r="AA610" s="505"/>
      <c r="AB610" s="505"/>
      <c r="AC610" s="505"/>
      <c r="AD610" s="269">
        <f t="shared" si="21"/>
        <v>0</v>
      </c>
      <c r="AE610" s="370">
        <f>IF(AD610&gt;(100000/52*'1. General Input'!$D$10),100000/52*'1. General Input'!$D$10,AD610)</f>
        <v>0</v>
      </c>
    </row>
    <row r="611" spans="1:31" ht="15.75" thickBot="1" x14ac:dyDescent="0.3">
      <c r="A611" s="265">
        <f t="shared" si="20"/>
        <v>591</v>
      </c>
      <c r="B611" s="501"/>
      <c r="C611" s="515"/>
      <c r="D611" s="514"/>
      <c r="E611" s="505"/>
      <c r="F611" s="505"/>
      <c r="G611" s="505"/>
      <c r="H611" s="505"/>
      <c r="I611" s="505"/>
      <c r="J611" s="505"/>
      <c r="K611" s="505"/>
      <c r="L611" s="505"/>
      <c r="M611" s="505"/>
      <c r="N611" s="505"/>
      <c r="O611" s="505"/>
      <c r="P611" s="505"/>
      <c r="Q611" s="505"/>
      <c r="R611" s="505"/>
      <c r="S611" s="505"/>
      <c r="T611" s="505"/>
      <c r="U611" s="505"/>
      <c r="V611" s="505"/>
      <c r="W611" s="505"/>
      <c r="X611" s="505"/>
      <c r="Y611" s="505"/>
      <c r="Z611" s="505"/>
      <c r="AA611" s="505"/>
      <c r="AB611" s="505"/>
      <c r="AC611" s="505"/>
      <c r="AD611" s="269">
        <f t="shared" si="21"/>
        <v>0</v>
      </c>
      <c r="AE611" s="370">
        <f>IF(AD611&gt;(100000/52*'1. General Input'!$D$10),100000/52*'1. General Input'!$D$10,AD611)</f>
        <v>0</v>
      </c>
    </row>
    <row r="612" spans="1:31" ht="15.75" thickBot="1" x14ac:dyDescent="0.3">
      <c r="A612" s="265">
        <f t="shared" si="20"/>
        <v>592</v>
      </c>
      <c r="B612" s="501"/>
      <c r="C612" s="515"/>
      <c r="D612" s="514"/>
      <c r="E612" s="505"/>
      <c r="F612" s="505"/>
      <c r="G612" s="505"/>
      <c r="H612" s="505"/>
      <c r="I612" s="505"/>
      <c r="J612" s="505"/>
      <c r="K612" s="505"/>
      <c r="L612" s="505"/>
      <c r="M612" s="505"/>
      <c r="N612" s="505"/>
      <c r="O612" s="505"/>
      <c r="P612" s="505"/>
      <c r="Q612" s="505"/>
      <c r="R612" s="505"/>
      <c r="S612" s="505"/>
      <c r="T612" s="505"/>
      <c r="U612" s="505"/>
      <c r="V612" s="505"/>
      <c r="W612" s="505"/>
      <c r="X612" s="505"/>
      <c r="Y612" s="505"/>
      <c r="Z612" s="505"/>
      <c r="AA612" s="505"/>
      <c r="AB612" s="505"/>
      <c r="AC612" s="505"/>
      <c r="AD612" s="269">
        <f t="shared" si="21"/>
        <v>0</v>
      </c>
      <c r="AE612" s="370">
        <f>IF(AD612&gt;(100000/52*'1. General Input'!$D$10),100000/52*'1. General Input'!$D$10,AD612)</f>
        <v>0</v>
      </c>
    </row>
    <row r="613" spans="1:31" ht="15.75" thickBot="1" x14ac:dyDescent="0.3">
      <c r="A613" s="265">
        <f t="shared" si="20"/>
        <v>593</v>
      </c>
      <c r="B613" s="501"/>
      <c r="C613" s="515"/>
      <c r="D613" s="514"/>
      <c r="E613" s="505"/>
      <c r="F613" s="505"/>
      <c r="G613" s="505"/>
      <c r="H613" s="505"/>
      <c r="I613" s="505"/>
      <c r="J613" s="505"/>
      <c r="K613" s="505"/>
      <c r="L613" s="505"/>
      <c r="M613" s="505"/>
      <c r="N613" s="505"/>
      <c r="O613" s="505"/>
      <c r="P613" s="505"/>
      <c r="Q613" s="505"/>
      <c r="R613" s="505"/>
      <c r="S613" s="505"/>
      <c r="T613" s="505"/>
      <c r="U613" s="505"/>
      <c r="V613" s="505"/>
      <c r="W613" s="505"/>
      <c r="X613" s="505"/>
      <c r="Y613" s="505"/>
      <c r="Z613" s="505"/>
      <c r="AA613" s="505"/>
      <c r="AB613" s="505"/>
      <c r="AC613" s="505"/>
      <c r="AD613" s="269">
        <f t="shared" si="21"/>
        <v>0</v>
      </c>
      <c r="AE613" s="370">
        <f>IF(AD613&gt;(100000/52*'1. General Input'!$D$10),100000/52*'1. General Input'!$D$10,AD613)</f>
        <v>0</v>
      </c>
    </row>
    <row r="614" spans="1:31" ht="15.75" thickBot="1" x14ac:dyDescent="0.3">
      <c r="A614" s="265">
        <f t="shared" si="20"/>
        <v>594</v>
      </c>
      <c r="B614" s="501"/>
      <c r="C614" s="515"/>
      <c r="D614" s="514"/>
      <c r="E614" s="505"/>
      <c r="F614" s="505"/>
      <c r="G614" s="505"/>
      <c r="H614" s="505"/>
      <c r="I614" s="505"/>
      <c r="J614" s="505"/>
      <c r="K614" s="505"/>
      <c r="L614" s="505"/>
      <c r="M614" s="505"/>
      <c r="N614" s="505"/>
      <c r="O614" s="505"/>
      <c r="P614" s="505"/>
      <c r="Q614" s="505"/>
      <c r="R614" s="505"/>
      <c r="S614" s="505"/>
      <c r="T614" s="505"/>
      <c r="U614" s="505"/>
      <c r="V614" s="505"/>
      <c r="W614" s="505"/>
      <c r="X614" s="505"/>
      <c r="Y614" s="505"/>
      <c r="Z614" s="505"/>
      <c r="AA614" s="505"/>
      <c r="AB614" s="505"/>
      <c r="AC614" s="505"/>
      <c r="AD614" s="269">
        <f t="shared" si="21"/>
        <v>0</v>
      </c>
      <c r="AE614" s="370">
        <f>IF(AD614&gt;(100000/52*'1. General Input'!$D$10),100000/52*'1. General Input'!$D$10,AD614)</f>
        <v>0</v>
      </c>
    </row>
    <row r="615" spans="1:31" ht="15.75" thickBot="1" x14ac:dyDescent="0.3">
      <c r="A615" s="265">
        <f t="shared" si="20"/>
        <v>595</v>
      </c>
      <c r="B615" s="501"/>
      <c r="C615" s="515"/>
      <c r="D615" s="514"/>
      <c r="E615" s="505"/>
      <c r="F615" s="505"/>
      <c r="G615" s="505"/>
      <c r="H615" s="505"/>
      <c r="I615" s="505"/>
      <c r="J615" s="505"/>
      <c r="K615" s="505"/>
      <c r="L615" s="505"/>
      <c r="M615" s="505"/>
      <c r="N615" s="505"/>
      <c r="O615" s="505"/>
      <c r="P615" s="505"/>
      <c r="Q615" s="505"/>
      <c r="R615" s="505"/>
      <c r="S615" s="505"/>
      <c r="T615" s="505"/>
      <c r="U615" s="505"/>
      <c r="V615" s="505"/>
      <c r="W615" s="505"/>
      <c r="X615" s="505"/>
      <c r="Y615" s="505"/>
      <c r="Z615" s="505"/>
      <c r="AA615" s="505"/>
      <c r="AB615" s="505"/>
      <c r="AC615" s="505"/>
      <c r="AD615" s="269">
        <f t="shared" si="21"/>
        <v>0</v>
      </c>
      <c r="AE615" s="370">
        <f>IF(AD615&gt;(100000/52*'1. General Input'!$D$10),100000/52*'1. General Input'!$D$10,AD615)</f>
        <v>0</v>
      </c>
    </row>
    <row r="616" spans="1:31" ht="15.75" thickBot="1" x14ac:dyDescent="0.3">
      <c r="A616" s="265">
        <f t="shared" si="20"/>
        <v>596</v>
      </c>
      <c r="B616" s="501"/>
      <c r="C616" s="515"/>
      <c r="D616" s="514"/>
      <c r="E616" s="505"/>
      <c r="F616" s="505"/>
      <c r="G616" s="505"/>
      <c r="H616" s="505"/>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269">
        <f t="shared" si="21"/>
        <v>0</v>
      </c>
      <c r="AE616" s="370">
        <f>IF(AD616&gt;(100000/52*'1. General Input'!$D$10),100000/52*'1. General Input'!$D$10,AD616)</f>
        <v>0</v>
      </c>
    </row>
    <row r="617" spans="1:31" ht="15.75" thickBot="1" x14ac:dyDescent="0.3">
      <c r="A617" s="265">
        <f t="shared" si="20"/>
        <v>597</v>
      </c>
      <c r="B617" s="501"/>
      <c r="C617" s="515"/>
      <c r="D617" s="514"/>
      <c r="E617" s="505"/>
      <c r="F617" s="505"/>
      <c r="G617" s="505"/>
      <c r="H617" s="505"/>
      <c r="I617" s="505"/>
      <c r="J617" s="505"/>
      <c r="K617" s="505"/>
      <c r="L617" s="505"/>
      <c r="M617" s="505"/>
      <c r="N617" s="505"/>
      <c r="O617" s="505"/>
      <c r="P617" s="505"/>
      <c r="Q617" s="505"/>
      <c r="R617" s="505"/>
      <c r="S617" s="505"/>
      <c r="T617" s="505"/>
      <c r="U617" s="505"/>
      <c r="V617" s="505"/>
      <c r="W617" s="505"/>
      <c r="X617" s="505"/>
      <c r="Y617" s="505"/>
      <c r="Z617" s="505"/>
      <c r="AA617" s="505"/>
      <c r="AB617" s="505"/>
      <c r="AC617" s="505"/>
      <c r="AD617" s="269">
        <f t="shared" si="21"/>
        <v>0</v>
      </c>
      <c r="AE617" s="370">
        <f>IF(AD617&gt;(100000/52*'1. General Input'!$D$10),100000/52*'1. General Input'!$D$10,AD617)</f>
        <v>0</v>
      </c>
    </row>
    <row r="618" spans="1:31" ht="15.75" thickBot="1" x14ac:dyDescent="0.3">
      <c r="A618" s="265">
        <f t="shared" si="20"/>
        <v>598</v>
      </c>
      <c r="B618" s="501"/>
      <c r="C618" s="515"/>
      <c r="D618" s="514"/>
      <c r="E618" s="505"/>
      <c r="F618" s="505"/>
      <c r="G618" s="505"/>
      <c r="H618" s="505"/>
      <c r="I618" s="505"/>
      <c r="J618" s="505"/>
      <c r="K618" s="505"/>
      <c r="L618" s="505"/>
      <c r="M618" s="505"/>
      <c r="N618" s="505"/>
      <c r="O618" s="505"/>
      <c r="P618" s="505"/>
      <c r="Q618" s="505"/>
      <c r="R618" s="505"/>
      <c r="S618" s="505"/>
      <c r="T618" s="505"/>
      <c r="U618" s="505"/>
      <c r="V618" s="505"/>
      <c r="W618" s="505"/>
      <c r="X618" s="505"/>
      <c r="Y618" s="505"/>
      <c r="Z618" s="505"/>
      <c r="AA618" s="505"/>
      <c r="AB618" s="505"/>
      <c r="AC618" s="505"/>
      <c r="AD618" s="269">
        <f t="shared" si="21"/>
        <v>0</v>
      </c>
      <c r="AE618" s="370">
        <f>IF(AD618&gt;(100000/52*'1. General Input'!$D$10),100000/52*'1. General Input'!$D$10,AD618)</f>
        <v>0</v>
      </c>
    </row>
    <row r="619" spans="1:31" ht="15.75" thickBot="1" x14ac:dyDescent="0.3">
      <c r="A619" s="265">
        <f t="shared" si="20"/>
        <v>599</v>
      </c>
      <c r="B619" s="501"/>
      <c r="C619" s="515"/>
      <c r="D619" s="514"/>
      <c r="E619" s="505"/>
      <c r="F619" s="505"/>
      <c r="G619" s="505"/>
      <c r="H619" s="505"/>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269">
        <f t="shared" si="21"/>
        <v>0</v>
      </c>
      <c r="AE619" s="370">
        <f>IF(AD619&gt;(100000/52*'1. General Input'!$D$10),100000/52*'1. General Input'!$D$10,AD619)</f>
        <v>0</v>
      </c>
    </row>
    <row r="620" spans="1:31" ht="15.75" thickBot="1" x14ac:dyDescent="0.3">
      <c r="A620" s="265">
        <f t="shared" si="20"/>
        <v>600</v>
      </c>
      <c r="B620" s="501"/>
      <c r="C620" s="515"/>
      <c r="D620" s="514"/>
      <c r="E620" s="505"/>
      <c r="F620" s="505"/>
      <c r="G620" s="505"/>
      <c r="H620" s="505"/>
      <c r="I620" s="505"/>
      <c r="J620" s="505"/>
      <c r="K620" s="505"/>
      <c r="L620" s="505"/>
      <c r="M620" s="505"/>
      <c r="N620" s="505"/>
      <c r="O620" s="505"/>
      <c r="P620" s="505"/>
      <c r="Q620" s="505"/>
      <c r="R620" s="505"/>
      <c r="S620" s="505"/>
      <c r="T620" s="505"/>
      <c r="U620" s="505"/>
      <c r="V620" s="505"/>
      <c r="W620" s="505"/>
      <c r="X620" s="505"/>
      <c r="Y620" s="505"/>
      <c r="Z620" s="505"/>
      <c r="AA620" s="505"/>
      <c r="AB620" s="505"/>
      <c r="AC620" s="505"/>
      <c r="AD620" s="269">
        <f t="shared" si="21"/>
        <v>0</v>
      </c>
      <c r="AE620" s="370">
        <f>IF(AD620&gt;(100000/52*'1. General Input'!$D$10),100000/52*'1. General Input'!$D$10,AD620)</f>
        <v>0</v>
      </c>
    </row>
    <row r="621" spans="1:31" ht="15.75" thickBot="1" x14ac:dyDescent="0.3">
      <c r="A621" s="265">
        <f t="shared" si="20"/>
        <v>601</v>
      </c>
      <c r="B621" s="501"/>
      <c r="C621" s="515"/>
      <c r="D621" s="514"/>
      <c r="E621" s="505"/>
      <c r="F621" s="505"/>
      <c r="G621" s="505"/>
      <c r="H621" s="505"/>
      <c r="I621" s="505"/>
      <c r="J621" s="505"/>
      <c r="K621" s="505"/>
      <c r="L621" s="505"/>
      <c r="M621" s="505"/>
      <c r="N621" s="505"/>
      <c r="O621" s="505"/>
      <c r="P621" s="505"/>
      <c r="Q621" s="505"/>
      <c r="R621" s="505"/>
      <c r="S621" s="505"/>
      <c r="T621" s="505"/>
      <c r="U621" s="505"/>
      <c r="V621" s="505"/>
      <c r="W621" s="505"/>
      <c r="X621" s="505"/>
      <c r="Y621" s="505"/>
      <c r="Z621" s="505"/>
      <c r="AA621" s="505"/>
      <c r="AB621" s="505"/>
      <c r="AC621" s="505"/>
      <c r="AD621" s="269">
        <f t="shared" si="21"/>
        <v>0</v>
      </c>
      <c r="AE621" s="370">
        <f>IF(AD621&gt;(100000/52*'1. General Input'!$D$10),100000/52*'1. General Input'!$D$10,AD621)</f>
        <v>0</v>
      </c>
    </row>
    <row r="622" spans="1:31" ht="15.75" thickBot="1" x14ac:dyDescent="0.3">
      <c r="A622" s="265">
        <f t="shared" si="20"/>
        <v>602</v>
      </c>
      <c r="B622" s="501"/>
      <c r="C622" s="515"/>
      <c r="D622" s="514"/>
      <c r="E622" s="505"/>
      <c r="F622" s="505"/>
      <c r="G622" s="505"/>
      <c r="H622" s="505"/>
      <c r="I622" s="505"/>
      <c r="J622" s="505"/>
      <c r="K622" s="505"/>
      <c r="L622" s="505"/>
      <c r="M622" s="505"/>
      <c r="N622" s="505"/>
      <c r="O622" s="505"/>
      <c r="P622" s="505"/>
      <c r="Q622" s="505"/>
      <c r="R622" s="505"/>
      <c r="S622" s="505"/>
      <c r="T622" s="505"/>
      <c r="U622" s="505"/>
      <c r="V622" s="505"/>
      <c r="W622" s="505"/>
      <c r="X622" s="505"/>
      <c r="Y622" s="505"/>
      <c r="Z622" s="505"/>
      <c r="AA622" s="505"/>
      <c r="AB622" s="505"/>
      <c r="AC622" s="505"/>
      <c r="AD622" s="269">
        <f t="shared" si="21"/>
        <v>0</v>
      </c>
      <c r="AE622" s="370">
        <f>IF(AD622&gt;(100000/52*'1. General Input'!$D$10),100000/52*'1. General Input'!$D$10,AD622)</f>
        <v>0</v>
      </c>
    </row>
    <row r="623" spans="1:31" ht="15.75" thickBot="1" x14ac:dyDescent="0.3">
      <c r="A623" s="265">
        <f t="shared" si="20"/>
        <v>603</v>
      </c>
      <c r="B623" s="501"/>
      <c r="C623" s="515"/>
      <c r="D623" s="514"/>
      <c r="E623" s="505"/>
      <c r="F623" s="505"/>
      <c r="G623" s="505"/>
      <c r="H623" s="505"/>
      <c r="I623" s="505"/>
      <c r="J623" s="505"/>
      <c r="K623" s="505"/>
      <c r="L623" s="505"/>
      <c r="M623" s="505"/>
      <c r="N623" s="505"/>
      <c r="O623" s="505"/>
      <c r="P623" s="505"/>
      <c r="Q623" s="505"/>
      <c r="R623" s="505"/>
      <c r="S623" s="505"/>
      <c r="T623" s="505"/>
      <c r="U623" s="505"/>
      <c r="V623" s="505"/>
      <c r="W623" s="505"/>
      <c r="X623" s="505"/>
      <c r="Y623" s="505"/>
      <c r="Z623" s="505"/>
      <c r="AA623" s="505"/>
      <c r="AB623" s="505"/>
      <c r="AC623" s="505"/>
      <c r="AD623" s="269">
        <f t="shared" si="21"/>
        <v>0</v>
      </c>
      <c r="AE623" s="370">
        <f>IF(AD623&gt;(100000/52*'1. General Input'!$D$10),100000/52*'1. General Input'!$D$10,AD623)</f>
        <v>0</v>
      </c>
    </row>
    <row r="624" spans="1:31" ht="15.75" thickBot="1" x14ac:dyDescent="0.3">
      <c r="A624" s="265">
        <f t="shared" si="20"/>
        <v>604</v>
      </c>
      <c r="B624" s="501"/>
      <c r="C624" s="515"/>
      <c r="D624" s="514"/>
      <c r="E624" s="505"/>
      <c r="F624" s="505"/>
      <c r="G624" s="505"/>
      <c r="H624" s="505"/>
      <c r="I624" s="505"/>
      <c r="J624" s="505"/>
      <c r="K624" s="505"/>
      <c r="L624" s="505"/>
      <c r="M624" s="505"/>
      <c r="N624" s="505"/>
      <c r="O624" s="505"/>
      <c r="P624" s="505"/>
      <c r="Q624" s="505"/>
      <c r="R624" s="505"/>
      <c r="S624" s="505"/>
      <c r="T624" s="505"/>
      <c r="U624" s="505"/>
      <c r="V624" s="505"/>
      <c r="W624" s="505"/>
      <c r="X624" s="505"/>
      <c r="Y624" s="505"/>
      <c r="Z624" s="505"/>
      <c r="AA624" s="505"/>
      <c r="AB624" s="505"/>
      <c r="AC624" s="505"/>
      <c r="AD624" s="269">
        <f t="shared" si="21"/>
        <v>0</v>
      </c>
      <c r="AE624" s="370">
        <f>IF(AD624&gt;(100000/52*'1. General Input'!$D$10),100000/52*'1. General Input'!$D$10,AD624)</f>
        <v>0</v>
      </c>
    </row>
    <row r="625" spans="1:31" ht="15.75" thickBot="1" x14ac:dyDescent="0.3">
      <c r="A625" s="265">
        <f t="shared" si="20"/>
        <v>605</v>
      </c>
      <c r="B625" s="501"/>
      <c r="C625" s="515"/>
      <c r="D625" s="514"/>
      <c r="E625" s="505"/>
      <c r="F625" s="505"/>
      <c r="G625" s="505"/>
      <c r="H625" s="505"/>
      <c r="I625" s="505"/>
      <c r="J625" s="505"/>
      <c r="K625" s="505"/>
      <c r="L625" s="505"/>
      <c r="M625" s="505"/>
      <c r="N625" s="505"/>
      <c r="O625" s="505"/>
      <c r="P625" s="505"/>
      <c r="Q625" s="505"/>
      <c r="R625" s="505"/>
      <c r="S625" s="505"/>
      <c r="T625" s="505"/>
      <c r="U625" s="505"/>
      <c r="V625" s="505"/>
      <c r="W625" s="505"/>
      <c r="X625" s="505"/>
      <c r="Y625" s="505"/>
      <c r="Z625" s="505"/>
      <c r="AA625" s="505"/>
      <c r="AB625" s="505"/>
      <c r="AC625" s="505"/>
      <c r="AD625" s="269">
        <f t="shared" si="21"/>
        <v>0</v>
      </c>
      <c r="AE625" s="370">
        <f>IF(AD625&gt;(100000/52*'1. General Input'!$D$10),100000/52*'1. General Input'!$D$10,AD625)</f>
        <v>0</v>
      </c>
    </row>
    <row r="626" spans="1:31" ht="15.75" thickBot="1" x14ac:dyDescent="0.3">
      <c r="A626" s="265">
        <f t="shared" si="20"/>
        <v>606</v>
      </c>
      <c r="B626" s="501"/>
      <c r="C626" s="515"/>
      <c r="D626" s="514"/>
      <c r="E626" s="505"/>
      <c r="F626" s="505"/>
      <c r="G626" s="505"/>
      <c r="H626" s="505"/>
      <c r="I626" s="505"/>
      <c r="J626" s="505"/>
      <c r="K626" s="505"/>
      <c r="L626" s="505"/>
      <c r="M626" s="505"/>
      <c r="N626" s="505"/>
      <c r="O626" s="505"/>
      <c r="P626" s="505"/>
      <c r="Q626" s="505"/>
      <c r="R626" s="505"/>
      <c r="S626" s="505"/>
      <c r="T626" s="505"/>
      <c r="U626" s="505"/>
      <c r="V626" s="505"/>
      <c r="W626" s="505"/>
      <c r="X626" s="505"/>
      <c r="Y626" s="505"/>
      <c r="Z626" s="505"/>
      <c r="AA626" s="505"/>
      <c r="AB626" s="505"/>
      <c r="AC626" s="505"/>
      <c r="AD626" s="269">
        <f t="shared" si="21"/>
        <v>0</v>
      </c>
      <c r="AE626" s="370">
        <f>IF(AD626&gt;(100000/52*'1. General Input'!$D$10),100000/52*'1. General Input'!$D$10,AD626)</f>
        <v>0</v>
      </c>
    </row>
    <row r="627" spans="1:31" ht="15.75" thickBot="1" x14ac:dyDescent="0.3">
      <c r="A627" s="265">
        <f t="shared" si="20"/>
        <v>607</v>
      </c>
      <c r="B627" s="501"/>
      <c r="C627" s="515"/>
      <c r="D627" s="514"/>
      <c r="E627" s="505"/>
      <c r="F627" s="505"/>
      <c r="G627" s="505"/>
      <c r="H627" s="505"/>
      <c r="I627" s="505"/>
      <c r="J627" s="505"/>
      <c r="K627" s="505"/>
      <c r="L627" s="505"/>
      <c r="M627" s="505"/>
      <c r="N627" s="505"/>
      <c r="O627" s="505"/>
      <c r="P627" s="505"/>
      <c r="Q627" s="505"/>
      <c r="R627" s="505"/>
      <c r="S627" s="505"/>
      <c r="T627" s="505"/>
      <c r="U627" s="505"/>
      <c r="V627" s="505"/>
      <c r="W627" s="505"/>
      <c r="X627" s="505"/>
      <c r="Y627" s="505"/>
      <c r="Z627" s="505"/>
      <c r="AA627" s="505"/>
      <c r="AB627" s="505"/>
      <c r="AC627" s="505"/>
      <c r="AD627" s="269">
        <f t="shared" si="21"/>
        <v>0</v>
      </c>
      <c r="AE627" s="370">
        <f>IF(AD627&gt;(100000/52*'1. General Input'!$D$10),100000/52*'1. General Input'!$D$10,AD627)</f>
        <v>0</v>
      </c>
    </row>
    <row r="628" spans="1:31" ht="15.75" thickBot="1" x14ac:dyDescent="0.3">
      <c r="A628" s="265">
        <f t="shared" si="20"/>
        <v>608</v>
      </c>
      <c r="B628" s="501"/>
      <c r="C628" s="515"/>
      <c r="D628" s="514"/>
      <c r="E628" s="505"/>
      <c r="F628" s="505"/>
      <c r="G628" s="505"/>
      <c r="H628" s="505"/>
      <c r="I628" s="505"/>
      <c r="J628" s="505"/>
      <c r="K628" s="505"/>
      <c r="L628" s="505"/>
      <c r="M628" s="505"/>
      <c r="N628" s="505"/>
      <c r="O628" s="505"/>
      <c r="P628" s="505"/>
      <c r="Q628" s="505"/>
      <c r="R628" s="505"/>
      <c r="S628" s="505"/>
      <c r="T628" s="505"/>
      <c r="U628" s="505"/>
      <c r="V628" s="505"/>
      <c r="W628" s="505"/>
      <c r="X628" s="505"/>
      <c r="Y628" s="505"/>
      <c r="Z628" s="505"/>
      <c r="AA628" s="505"/>
      <c r="AB628" s="505"/>
      <c r="AC628" s="505"/>
      <c r="AD628" s="269">
        <f t="shared" si="21"/>
        <v>0</v>
      </c>
      <c r="AE628" s="370">
        <f>IF(AD628&gt;(100000/52*'1. General Input'!$D$10),100000/52*'1. General Input'!$D$10,AD628)</f>
        <v>0</v>
      </c>
    </row>
    <row r="629" spans="1:31" ht="15.75" thickBot="1" x14ac:dyDescent="0.3">
      <c r="A629" s="265">
        <f t="shared" si="20"/>
        <v>609</v>
      </c>
      <c r="B629" s="501"/>
      <c r="C629" s="515"/>
      <c r="D629" s="514"/>
      <c r="E629" s="505"/>
      <c r="F629" s="505"/>
      <c r="G629" s="505"/>
      <c r="H629" s="505"/>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269">
        <f t="shared" si="21"/>
        <v>0</v>
      </c>
      <c r="AE629" s="370">
        <f>IF(AD629&gt;(100000/52*'1. General Input'!$D$10),100000/52*'1. General Input'!$D$10,AD629)</f>
        <v>0</v>
      </c>
    </row>
    <row r="630" spans="1:31" ht="15.75" thickBot="1" x14ac:dyDescent="0.3">
      <c r="A630" s="265">
        <f t="shared" si="20"/>
        <v>610</v>
      </c>
      <c r="B630" s="501"/>
      <c r="C630" s="515"/>
      <c r="D630" s="514"/>
      <c r="E630" s="505"/>
      <c r="F630" s="505"/>
      <c r="G630" s="505"/>
      <c r="H630" s="505"/>
      <c r="I630" s="505"/>
      <c r="J630" s="505"/>
      <c r="K630" s="505"/>
      <c r="L630" s="505"/>
      <c r="M630" s="505"/>
      <c r="N630" s="505"/>
      <c r="O630" s="505"/>
      <c r="P630" s="505"/>
      <c r="Q630" s="505"/>
      <c r="R630" s="505"/>
      <c r="S630" s="505"/>
      <c r="T630" s="505"/>
      <c r="U630" s="505"/>
      <c r="V630" s="505"/>
      <c r="W630" s="505"/>
      <c r="X630" s="505"/>
      <c r="Y630" s="505"/>
      <c r="Z630" s="505"/>
      <c r="AA630" s="505"/>
      <c r="AB630" s="505"/>
      <c r="AC630" s="505"/>
      <c r="AD630" s="269">
        <f t="shared" si="21"/>
        <v>0</v>
      </c>
      <c r="AE630" s="370">
        <f>IF(AD630&gt;(100000/52*'1. General Input'!$D$10),100000/52*'1. General Input'!$D$10,AD630)</f>
        <v>0</v>
      </c>
    </row>
    <row r="631" spans="1:31" ht="15.75" thickBot="1" x14ac:dyDescent="0.3">
      <c r="A631" s="265">
        <f t="shared" si="20"/>
        <v>611</v>
      </c>
      <c r="B631" s="501"/>
      <c r="C631" s="515"/>
      <c r="D631" s="514"/>
      <c r="E631" s="505"/>
      <c r="F631" s="505"/>
      <c r="G631" s="505"/>
      <c r="H631" s="505"/>
      <c r="I631" s="505"/>
      <c r="J631" s="505"/>
      <c r="K631" s="505"/>
      <c r="L631" s="505"/>
      <c r="M631" s="505"/>
      <c r="N631" s="505"/>
      <c r="O631" s="505"/>
      <c r="P631" s="505"/>
      <c r="Q631" s="505"/>
      <c r="R631" s="505"/>
      <c r="S631" s="505"/>
      <c r="T631" s="505"/>
      <c r="U631" s="505"/>
      <c r="V631" s="505"/>
      <c r="W631" s="505"/>
      <c r="X631" s="505"/>
      <c r="Y631" s="505"/>
      <c r="Z631" s="505"/>
      <c r="AA631" s="505"/>
      <c r="AB631" s="505"/>
      <c r="AC631" s="505"/>
      <c r="AD631" s="269">
        <f t="shared" si="21"/>
        <v>0</v>
      </c>
      <c r="AE631" s="370">
        <f>IF(AD631&gt;(100000/52*'1. General Input'!$D$10),100000/52*'1. General Input'!$D$10,AD631)</f>
        <v>0</v>
      </c>
    </row>
    <row r="632" spans="1:31" ht="15.75" thickBot="1" x14ac:dyDescent="0.3">
      <c r="A632" s="265">
        <f t="shared" si="20"/>
        <v>612</v>
      </c>
      <c r="B632" s="501"/>
      <c r="C632" s="515"/>
      <c r="D632" s="514"/>
      <c r="E632" s="505"/>
      <c r="F632" s="505"/>
      <c r="G632" s="505"/>
      <c r="H632" s="505"/>
      <c r="I632" s="505"/>
      <c r="J632" s="505"/>
      <c r="K632" s="505"/>
      <c r="L632" s="505"/>
      <c r="M632" s="505"/>
      <c r="N632" s="505"/>
      <c r="O632" s="505"/>
      <c r="P632" s="505"/>
      <c r="Q632" s="505"/>
      <c r="R632" s="505"/>
      <c r="S632" s="505"/>
      <c r="T632" s="505"/>
      <c r="U632" s="505"/>
      <c r="V632" s="505"/>
      <c r="W632" s="505"/>
      <c r="X632" s="505"/>
      <c r="Y632" s="505"/>
      <c r="Z632" s="505"/>
      <c r="AA632" s="505"/>
      <c r="AB632" s="505"/>
      <c r="AC632" s="505"/>
      <c r="AD632" s="269">
        <f t="shared" si="21"/>
        <v>0</v>
      </c>
      <c r="AE632" s="370">
        <f>IF(AD632&gt;(100000/52*'1. General Input'!$D$10),100000/52*'1. General Input'!$D$10,AD632)</f>
        <v>0</v>
      </c>
    </row>
    <row r="633" spans="1:31" ht="15.75" thickBot="1" x14ac:dyDescent="0.3">
      <c r="A633" s="265">
        <f t="shared" si="20"/>
        <v>613</v>
      </c>
      <c r="B633" s="501"/>
      <c r="C633" s="515"/>
      <c r="D633" s="514"/>
      <c r="E633" s="505"/>
      <c r="F633" s="505"/>
      <c r="G633" s="505"/>
      <c r="H633" s="505"/>
      <c r="I633" s="505"/>
      <c r="J633" s="505"/>
      <c r="K633" s="505"/>
      <c r="L633" s="505"/>
      <c r="M633" s="505"/>
      <c r="N633" s="505"/>
      <c r="O633" s="505"/>
      <c r="P633" s="505"/>
      <c r="Q633" s="505"/>
      <c r="R633" s="505"/>
      <c r="S633" s="505"/>
      <c r="T633" s="505"/>
      <c r="U633" s="505"/>
      <c r="V633" s="505"/>
      <c r="W633" s="505"/>
      <c r="X633" s="505"/>
      <c r="Y633" s="505"/>
      <c r="Z633" s="505"/>
      <c r="AA633" s="505"/>
      <c r="AB633" s="505"/>
      <c r="AC633" s="505"/>
      <c r="AD633" s="269">
        <f t="shared" si="21"/>
        <v>0</v>
      </c>
      <c r="AE633" s="370">
        <f>IF(AD633&gt;(100000/52*'1. General Input'!$D$10),100000/52*'1. General Input'!$D$10,AD633)</f>
        <v>0</v>
      </c>
    </row>
    <row r="634" spans="1:31" ht="15.75" thickBot="1" x14ac:dyDescent="0.3">
      <c r="A634" s="265">
        <f t="shared" si="20"/>
        <v>614</v>
      </c>
      <c r="B634" s="501"/>
      <c r="C634" s="515"/>
      <c r="D634" s="514"/>
      <c r="E634" s="505"/>
      <c r="F634" s="505"/>
      <c r="G634" s="505"/>
      <c r="H634" s="505"/>
      <c r="I634" s="505"/>
      <c r="J634" s="505"/>
      <c r="K634" s="505"/>
      <c r="L634" s="505"/>
      <c r="M634" s="505"/>
      <c r="N634" s="505"/>
      <c r="O634" s="505"/>
      <c r="P634" s="505"/>
      <c r="Q634" s="505"/>
      <c r="R634" s="505"/>
      <c r="S634" s="505"/>
      <c r="T634" s="505"/>
      <c r="U634" s="505"/>
      <c r="V634" s="505"/>
      <c r="W634" s="505"/>
      <c r="X634" s="505"/>
      <c r="Y634" s="505"/>
      <c r="Z634" s="505"/>
      <c r="AA634" s="505"/>
      <c r="AB634" s="505"/>
      <c r="AC634" s="505"/>
      <c r="AD634" s="269">
        <f t="shared" si="21"/>
        <v>0</v>
      </c>
      <c r="AE634" s="370">
        <f>IF(AD634&gt;(100000/52*'1. General Input'!$D$10),100000/52*'1. General Input'!$D$10,AD634)</f>
        <v>0</v>
      </c>
    </row>
    <row r="635" spans="1:31" ht="15.75" thickBot="1" x14ac:dyDescent="0.3">
      <c r="A635" s="265">
        <f t="shared" si="20"/>
        <v>615</v>
      </c>
      <c r="B635" s="501"/>
      <c r="C635" s="515"/>
      <c r="D635" s="514"/>
      <c r="E635" s="505"/>
      <c r="F635" s="505"/>
      <c r="G635" s="505"/>
      <c r="H635" s="505"/>
      <c r="I635" s="505"/>
      <c r="J635" s="505"/>
      <c r="K635" s="505"/>
      <c r="L635" s="505"/>
      <c r="M635" s="505"/>
      <c r="N635" s="505"/>
      <c r="O635" s="505"/>
      <c r="P635" s="505"/>
      <c r="Q635" s="505"/>
      <c r="R635" s="505"/>
      <c r="S635" s="505"/>
      <c r="T635" s="505"/>
      <c r="U635" s="505"/>
      <c r="V635" s="505"/>
      <c r="W635" s="505"/>
      <c r="X635" s="505"/>
      <c r="Y635" s="505"/>
      <c r="Z635" s="505"/>
      <c r="AA635" s="505"/>
      <c r="AB635" s="505"/>
      <c r="AC635" s="505"/>
      <c r="AD635" s="269">
        <f t="shared" si="21"/>
        <v>0</v>
      </c>
      <c r="AE635" s="370">
        <f>IF(AD635&gt;(100000/52*'1. General Input'!$D$10),100000/52*'1. General Input'!$D$10,AD635)</f>
        <v>0</v>
      </c>
    </row>
    <row r="636" spans="1:31" ht="15.75" thickBot="1" x14ac:dyDescent="0.3">
      <c r="A636" s="265">
        <f t="shared" si="20"/>
        <v>616</v>
      </c>
      <c r="B636" s="501"/>
      <c r="C636" s="515"/>
      <c r="D636" s="514"/>
      <c r="E636" s="505"/>
      <c r="F636" s="505"/>
      <c r="G636" s="505"/>
      <c r="H636" s="505"/>
      <c r="I636" s="505"/>
      <c r="J636" s="505"/>
      <c r="K636" s="505"/>
      <c r="L636" s="505"/>
      <c r="M636" s="505"/>
      <c r="N636" s="505"/>
      <c r="O636" s="505"/>
      <c r="P636" s="505"/>
      <c r="Q636" s="505"/>
      <c r="R636" s="505"/>
      <c r="S636" s="505"/>
      <c r="T636" s="505"/>
      <c r="U636" s="505"/>
      <c r="V636" s="505"/>
      <c r="W636" s="505"/>
      <c r="X636" s="505"/>
      <c r="Y636" s="505"/>
      <c r="Z636" s="505"/>
      <c r="AA636" s="505"/>
      <c r="AB636" s="505"/>
      <c r="AC636" s="505"/>
      <c r="AD636" s="269">
        <f t="shared" si="21"/>
        <v>0</v>
      </c>
      <c r="AE636" s="370">
        <f>IF(AD636&gt;(100000/52*'1. General Input'!$D$10),100000/52*'1. General Input'!$D$10,AD636)</f>
        <v>0</v>
      </c>
    </row>
    <row r="637" spans="1:31" ht="15.75" thickBot="1" x14ac:dyDescent="0.3">
      <c r="A637" s="265">
        <f t="shared" si="20"/>
        <v>617</v>
      </c>
      <c r="B637" s="501"/>
      <c r="C637" s="515"/>
      <c r="D637" s="514"/>
      <c r="E637" s="505"/>
      <c r="F637" s="505"/>
      <c r="G637" s="505"/>
      <c r="H637" s="505"/>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269">
        <f t="shared" si="21"/>
        <v>0</v>
      </c>
      <c r="AE637" s="370">
        <f>IF(AD637&gt;(100000/52*'1. General Input'!$D$10),100000/52*'1. General Input'!$D$10,AD637)</f>
        <v>0</v>
      </c>
    </row>
    <row r="638" spans="1:31" ht="15.75" thickBot="1" x14ac:dyDescent="0.3">
      <c r="A638" s="265">
        <f t="shared" si="20"/>
        <v>618</v>
      </c>
      <c r="B638" s="501"/>
      <c r="C638" s="515"/>
      <c r="D638" s="514"/>
      <c r="E638" s="505"/>
      <c r="F638" s="505"/>
      <c r="G638" s="505"/>
      <c r="H638" s="505"/>
      <c r="I638" s="505"/>
      <c r="J638" s="505"/>
      <c r="K638" s="505"/>
      <c r="L638" s="505"/>
      <c r="M638" s="505"/>
      <c r="N638" s="505"/>
      <c r="O638" s="505"/>
      <c r="P638" s="505"/>
      <c r="Q638" s="505"/>
      <c r="R638" s="505"/>
      <c r="S638" s="505"/>
      <c r="T638" s="505"/>
      <c r="U638" s="505"/>
      <c r="V638" s="505"/>
      <c r="W638" s="505"/>
      <c r="X638" s="505"/>
      <c r="Y638" s="505"/>
      <c r="Z638" s="505"/>
      <c r="AA638" s="505"/>
      <c r="AB638" s="505"/>
      <c r="AC638" s="505"/>
      <c r="AD638" s="269">
        <f t="shared" si="21"/>
        <v>0</v>
      </c>
      <c r="AE638" s="370">
        <f>IF(AD638&gt;(100000/52*'1. General Input'!$D$10),100000/52*'1. General Input'!$D$10,AD638)</f>
        <v>0</v>
      </c>
    </row>
    <row r="639" spans="1:31" ht="15.75" thickBot="1" x14ac:dyDescent="0.3">
      <c r="A639" s="265">
        <f t="shared" si="20"/>
        <v>619</v>
      </c>
      <c r="B639" s="501"/>
      <c r="C639" s="515"/>
      <c r="D639" s="514"/>
      <c r="E639" s="505"/>
      <c r="F639" s="505"/>
      <c r="G639" s="505"/>
      <c r="H639" s="505"/>
      <c r="I639" s="505"/>
      <c r="J639" s="505"/>
      <c r="K639" s="505"/>
      <c r="L639" s="505"/>
      <c r="M639" s="505"/>
      <c r="N639" s="505"/>
      <c r="O639" s="505"/>
      <c r="P639" s="505"/>
      <c r="Q639" s="505"/>
      <c r="R639" s="505"/>
      <c r="S639" s="505"/>
      <c r="T639" s="505"/>
      <c r="U639" s="505"/>
      <c r="V639" s="505"/>
      <c r="W639" s="505"/>
      <c r="X639" s="505"/>
      <c r="Y639" s="505"/>
      <c r="Z639" s="505"/>
      <c r="AA639" s="505"/>
      <c r="AB639" s="505"/>
      <c r="AC639" s="505"/>
      <c r="AD639" s="269">
        <f t="shared" si="21"/>
        <v>0</v>
      </c>
      <c r="AE639" s="370">
        <f>IF(AD639&gt;(100000/52*'1. General Input'!$D$10),100000/52*'1. General Input'!$D$10,AD639)</f>
        <v>0</v>
      </c>
    </row>
    <row r="640" spans="1:31" ht="15.75" thickBot="1" x14ac:dyDescent="0.3">
      <c r="A640" s="265">
        <f t="shared" si="20"/>
        <v>620</v>
      </c>
      <c r="B640" s="501"/>
      <c r="C640" s="515"/>
      <c r="D640" s="514"/>
      <c r="E640" s="505"/>
      <c r="F640" s="505"/>
      <c r="G640" s="505"/>
      <c r="H640" s="505"/>
      <c r="I640" s="505"/>
      <c r="J640" s="505"/>
      <c r="K640" s="505"/>
      <c r="L640" s="505"/>
      <c r="M640" s="505"/>
      <c r="N640" s="505"/>
      <c r="O640" s="505"/>
      <c r="P640" s="505"/>
      <c r="Q640" s="505"/>
      <c r="R640" s="505"/>
      <c r="S640" s="505"/>
      <c r="T640" s="505"/>
      <c r="U640" s="505"/>
      <c r="V640" s="505"/>
      <c r="W640" s="505"/>
      <c r="X640" s="505"/>
      <c r="Y640" s="505"/>
      <c r="Z640" s="505"/>
      <c r="AA640" s="505"/>
      <c r="AB640" s="505"/>
      <c r="AC640" s="505"/>
      <c r="AD640" s="269">
        <f t="shared" si="21"/>
        <v>0</v>
      </c>
      <c r="AE640" s="370">
        <f>IF(AD640&gt;(100000/52*'1. General Input'!$D$10),100000/52*'1. General Input'!$D$10,AD640)</f>
        <v>0</v>
      </c>
    </row>
    <row r="641" spans="1:31" ht="15.75" thickBot="1" x14ac:dyDescent="0.3">
      <c r="A641" s="265">
        <f t="shared" si="20"/>
        <v>621</v>
      </c>
      <c r="B641" s="501"/>
      <c r="C641" s="515"/>
      <c r="D641" s="514"/>
      <c r="E641" s="505"/>
      <c r="F641" s="505"/>
      <c r="G641" s="505"/>
      <c r="H641" s="505"/>
      <c r="I641" s="505"/>
      <c r="J641" s="505"/>
      <c r="K641" s="505"/>
      <c r="L641" s="505"/>
      <c r="M641" s="505"/>
      <c r="N641" s="505"/>
      <c r="O641" s="505"/>
      <c r="P641" s="505"/>
      <c r="Q641" s="505"/>
      <c r="R641" s="505"/>
      <c r="S641" s="505"/>
      <c r="T641" s="505"/>
      <c r="U641" s="505"/>
      <c r="V641" s="505"/>
      <c r="W641" s="505"/>
      <c r="X641" s="505"/>
      <c r="Y641" s="505"/>
      <c r="Z641" s="505"/>
      <c r="AA641" s="505"/>
      <c r="AB641" s="505"/>
      <c r="AC641" s="505"/>
      <c r="AD641" s="269">
        <f t="shared" si="21"/>
        <v>0</v>
      </c>
      <c r="AE641" s="370">
        <f>IF(AD641&gt;(100000/52*'1. General Input'!$D$10),100000/52*'1. General Input'!$D$10,AD641)</f>
        <v>0</v>
      </c>
    </row>
    <row r="642" spans="1:31" ht="15.75" thickBot="1" x14ac:dyDescent="0.3">
      <c r="A642" s="265">
        <f t="shared" si="20"/>
        <v>622</v>
      </c>
      <c r="B642" s="501"/>
      <c r="C642" s="515"/>
      <c r="D642" s="514"/>
      <c r="E642" s="505"/>
      <c r="F642" s="505"/>
      <c r="G642" s="505"/>
      <c r="H642" s="505"/>
      <c r="I642" s="505"/>
      <c r="J642" s="505"/>
      <c r="K642" s="505"/>
      <c r="L642" s="505"/>
      <c r="M642" s="505"/>
      <c r="N642" s="505"/>
      <c r="O642" s="505"/>
      <c r="P642" s="505"/>
      <c r="Q642" s="505"/>
      <c r="R642" s="505"/>
      <c r="S642" s="505"/>
      <c r="T642" s="505"/>
      <c r="U642" s="505"/>
      <c r="V642" s="505"/>
      <c r="W642" s="505"/>
      <c r="X642" s="505"/>
      <c r="Y642" s="505"/>
      <c r="Z642" s="505"/>
      <c r="AA642" s="505"/>
      <c r="AB642" s="505"/>
      <c r="AC642" s="505"/>
      <c r="AD642" s="269">
        <f t="shared" si="21"/>
        <v>0</v>
      </c>
      <c r="AE642" s="370">
        <f>IF(AD642&gt;(100000/52*'1. General Input'!$D$10),100000/52*'1. General Input'!$D$10,AD642)</f>
        <v>0</v>
      </c>
    </row>
    <row r="643" spans="1:31" ht="15.75" thickBot="1" x14ac:dyDescent="0.3">
      <c r="A643" s="265">
        <f t="shared" si="20"/>
        <v>623</v>
      </c>
      <c r="B643" s="501"/>
      <c r="C643" s="515"/>
      <c r="D643" s="514"/>
      <c r="E643" s="505"/>
      <c r="F643" s="505"/>
      <c r="G643" s="505"/>
      <c r="H643" s="505"/>
      <c r="I643" s="505"/>
      <c r="J643" s="505"/>
      <c r="K643" s="505"/>
      <c r="L643" s="505"/>
      <c r="M643" s="505"/>
      <c r="N643" s="505"/>
      <c r="O643" s="505"/>
      <c r="P643" s="505"/>
      <c r="Q643" s="505"/>
      <c r="R643" s="505"/>
      <c r="S643" s="505"/>
      <c r="T643" s="505"/>
      <c r="U643" s="505"/>
      <c r="V643" s="505"/>
      <c r="W643" s="505"/>
      <c r="X643" s="505"/>
      <c r="Y643" s="505"/>
      <c r="Z643" s="505"/>
      <c r="AA643" s="505"/>
      <c r="AB643" s="505"/>
      <c r="AC643" s="505"/>
      <c r="AD643" s="269">
        <f t="shared" si="21"/>
        <v>0</v>
      </c>
      <c r="AE643" s="370">
        <f>IF(AD643&gt;(100000/52*'1. General Input'!$D$10),100000/52*'1. General Input'!$D$10,AD643)</f>
        <v>0</v>
      </c>
    </row>
    <row r="644" spans="1:31" ht="15.75" thickBot="1" x14ac:dyDescent="0.3">
      <c r="A644" s="265">
        <f t="shared" si="20"/>
        <v>624</v>
      </c>
      <c r="B644" s="501"/>
      <c r="C644" s="515"/>
      <c r="D644" s="514"/>
      <c r="E644" s="505"/>
      <c r="F644" s="505"/>
      <c r="G644" s="505"/>
      <c r="H644" s="505"/>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269">
        <f t="shared" si="21"/>
        <v>0</v>
      </c>
      <c r="AE644" s="370">
        <f>IF(AD644&gt;(100000/52*'1. General Input'!$D$10),100000/52*'1. General Input'!$D$10,AD644)</f>
        <v>0</v>
      </c>
    </row>
    <row r="645" spans="1:31" ht="15.75" thickBot="1" x14ac:dyDescent="0.3">
      <c r="A645" s="265">
        <f t="shared" si="20"/>
        <v>625</v>
      </c>
      <c r="B645" s="501"/>
      <c r="C645" s="515"/>
      <c r="D645" s="514"/>
      <c r="E645" s="505"/>
      <c r="F645" s="505"/>
      <c r="G645" s="505"/>
      <c r="H645" s="505"/>
      <c r="I645" s="505"/>
      <c r="J645" s="505"/>
      <c r="K645" s="505"/>
      <c r="L645" s="505"/>
      <c r="M645" s="505"/>
      <c r="N645" s="505"/>
      <c r="O645" s="505"/>
      <c r="P645" s="505"/>
      <c r="Q645" s="505"/>
      <c r="R645" s="505"/>
      <c r="S645" s="505"/>
      <c r="T645" s="505"/>
      <c r="U645" s="505"/>
      <c r="V645" s="505"/>
      <c r="W645" s="505"/>
      <c r="X645" s="505"/>
      <c r="Y645" s="505"/>
      <c r="Z645" s="505"/>
      <c r="AA645" s="505"/>
      <c r="AB645" s="505"/>
      <c r="AC645" s="505"/>
      <c r="AD645" s="269">
        <f t="shared" si="21"/>
        <v>0</v>
      </c>
      <c r="AE645" s="370">
        <f>IF(AD645&gt;(100000/52*'1. General Input'!$D$10),100000/52*'1. General Input'!$D$10,AD645)</f>
        <v>0</v>
      </c>
    </row>
    <row r="646" spans="1:31" ht="15.75" thickBot="1" x14ac:dyDescent="0.3">
      <c r="A646" s="265">
        <f t="shared" si="20"/>
        <v>626</v>
      </c>
      <c r="B646" s="501"/>
      <c r="C646" s="515"/>
      <c r="D646" s="514"/>
      <c r="E646" s="505"/>
      <c r="F646" s="505"/>
      <c r="G646" s="505"/>
      <c r="H646" s="505"/>
      <c r="I646" s="505"/>
      <c r="J646" s="505"/>
      <c r="K646" s="505"/>
      <c r="L646" s="505"/>
      <c r="M646" s="505"/>
      <c r="N646" s="505"/>
      <c r="O646" s="505"/>
      <c r="P646" s="505"/>
      <c r="Q646" s="505"/>
      <c r="R646" s="505"/>
      <c r="S646" s="505"/>
      <c r="T646" s="505"/>
      <c r="U646" s="505"/>
      <c r="V646" s="505"/>
      <c r="W646" s="505"/>
      <c r="X646" s="505"/>
      <c r="Y646" s="505"/>
      <c r="Z646" s="505"/>
      <c r="AA646" s="505"/>
      <c r="AB646" s="505"/>
      <c r="AC646" s="505"/>
      <c r="AD646" s="269">
        <f t="shared" si="21"/>
        <v>0</v>
      </c>
      <c r="AE646" s="370">
        <f>IF(AD646&gt;(100000/52*'1. General Input'!$D$10),100000/52*'1. General Input'!$D$10,AD646)</f>
        <v>0</v>
      </c>
    </row>
    <row r="647" spans="1:31" ht="15.75" thickBot="1" x14ac:dyDescent="0.3">
      <c r="A647" s="265">
        <f t="shared" si="20"/>
        <v>627</v>
      </c>
      <c r="B647" s="501"/>
      <c r="C647" s="515"/>
      <c r="D647" s="514"/>
      <c r="E647" s="505"/>
      <c r="F647" s="505"/>
      <c r="G647" s="505"/>
      <c r="H647" s="505"/>
      <c r="I647" s="505"/>
      <c r="J647" s="505"/>
      <c r="K647" s="505"/>
      <c r="L647" s="505"/>
      <c r="M647" s="505"/>
      <c r="N647" s="505"/>
      <c r="O647" s="505"/>
      <c r="P647" s="505"/>
      <c r="Q647" s="505"/>
      <c r="R647" s="505"/>
      <c r="S647" s="505"/>
      <c r="T647" s="505"/>
      <c r="U647" s="505"/>
      <c r="V647" s="505"/>
      <c r="W647" s="505"/>
      <c r="X647" s="505"/>
      <c r="Y647" s="505"/>
      <c r="Z647" s="505"/>
      <c r="AA647" s="505"/>
      <c r="AB647" s="505"/>
      <c r="AC647" s="505"/>
      <c r="AD647" s="269">
        <f t="shared" si="21"/>
        <v>0</v>
      </c>
      <c r="AE647" s="370">
        <f>IF(AD647&gt;(100000/52*'1. General Input'!$D$10),100000/52*'1. General Input'!$D$10,AD647)</f>
        <v>0</v>
      </c>
    </row>
    <row r="648" spans="1:31" ht="15.75" thickBot="1" x14ac:dyDescent="0.3">
      <c r="A648" s="265">
        <f t="shared" si="20"/>
        <v>628</v>
      </c>
      <c r="B648" s="501"/>
      <c r="C648" s="515"/>
      <c r="D648" s="514"/>
      <c r="E648" s="505"/>
      <c r="F648" s="505"/>
      <c r="G648" s="505"/>
      <c r="H648" s="505"/>
      <c r="I648" s="505"/>
      <c r="J648" s="505"/>
      <c r="K648" s="505"/>
      <c r="L648" s="505"/>
      <c r="M648" s="505"/>
      <c r="N648" s="505"/>
      <c r="O648" s="505"/>
      <c r="P648" s="505"/>
      <c r="Q648" s="505"/>
      <c r="R648" s="505"/>
      <c r="S648" s="505"/>
      <c r="T648" s="505"/>
      <c r="U648" s="505"/>
      <c r="V648" s="505"/>
      <c r="W648" s="505"/>
      <c r="X648" s="505"/>
      <c r="Y648" s="505"/>
      <c r="Z648" s="505"/>
      <c r="AA648" s="505"/>
      <c r="AB648" s="505"/>
      <c r="AC648" s="505"/>
      <c r="AD648" s="269">
        <f t="shared" si="21"/>
        <v>0</v>
      </c>
      <c r="AE648" s="370">
        <f>IF(AD648&gt;(100000/52*'1. General Input'!$D$10),100000/52*'1. General Input'!$D$10,AD648)</f>
        <v>0</v>
      </c>
    </row>
    <row r="649" spans="1:31" ht="15.75" thickBot="1" x14ac:dyDescent="0.3">
      <c r="A649" s="265">
        <f t="shared" ref="A649:A712" si="22">+A648+1</f>
        <v>629</v>
      </c>
      <c r="B649" s="501"/>
      <c r="C649" s="515"/>
      <c r="D649" s="514"/>
      <c r="E649" s="505"/>
      <c r="F649" s="505"/>
      <c r="G649" s="505"/>
      <c r="H649" s="505"/>
      <c r="I649" s="505"/>
      <c r="J649" s="505"/>
      <c r="K649" s="505"/>
      <c r="L649" s="505"/>
      <c r="M649" s="505"/>
      <c r="N649" s="505"/>
      <c r="O649" s="505"/>
      <c r="P649" s="505"/>
      <c r="Q649" s="505"/>
      <c r="R649" s="505"/>
      <c r="S649" s="505"/>
      <c r="T649" s="505"/>
      <c r="U649" s="505"/>
      <c r="V649" s="505"/>
      <c r="W649" s="505"/>
      <c r="X649" s="505"/>
      <c r="Y649" s="505"/>
      <c r="Z649" s="505"/>
      <c r="AA649" s="505"/>
      <c r="AB649" s="505"/>
      <c r="AC649" s="505"/>
      <c r="AD649" s="269">
        <f t="shared" si="21"/>
        <v>0</v>
      </c>
      <c r="AE649" s="370">
        <f>IF(AD649&gt;(100000/52*'1. General Input'!$D$10),100000/52*'1. General Input'!$D$10,AD649)</f>
        <v>0</v>
      </c>
    </row>
    <row r="650" spans="1:31" ht="15.75" thickBot="1" x14ac:dyDescent="0.3">
      <c r="A650" s="265">
        <f t="shared" si="22"/>
        <v>630</v>
      </c>
      <c r="B650" s="501"/>
      <c r="C650" s="515"/>
      <c r="D650" s="514"/>
      <c r="E650" s="505"/>
      <c r="F650" s="505"/>
      <c r="G650" s="505"/>
      <c r="H650" s="505"/>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269">
        <f t="shared" si="21"/>
        <v>0</v>
      </c>
      <c r="AE650" s="370">
        <f>IF(AD650&gt;(100000/52*'1. General Input'!$D$10),100000/52*'1. General Input'!$D$10,AD650)</f>
        <v>0</v>
      </c>
    </row>
    <row r="651" spans="1:31" ht="15.75" thickBot="1" x14ac:dyDescent="0.3">
      <c r="A651" s="265">
        <f t="shared" si="22"/>
        <v>631</v>
      </c>
      <c r="B651" s="501"/>
      <c r="C651" s="515"/>
      <c r="D651" s="514"/>
      <c r="E651" s="505"/>
      <c r="F651" s="505"/>
      <c r="G651" s="505"/>
      <c r="H651" s="505"/>
      <c r="I651" s="505"/>
      <c r="J651" s="505"/>
      <c r="K651" s="505"/>
      <c r="L651" s="505"/>
      <c r="M651" s="505"/>
      <c r="N651" s="505"/>
      <c r="O651" s="505"/>
      <c r="P651" s="505"/>
      <c r="Q651" s="505"/>
      <c r="R651" s="505"/>
      <c r="S651" s="505"/>
      <c r="T651" s="505"/>
      <c r="U651" s="505"/>
      <c r="V651" s="505"/>
      <c r="W651" s="505"/>
      <c r="X651" s="505"/>
      <c r="Y651" s="505"/>
      <c r="Z651" s="505"/>
      <c r="AA651" s="505"/>
      <c r="AB651" s="505"/>
      <c r="AC651" s="505"/>
      <c r="AD651" s="269">
        <f t="shared" si="21"/>
        <v>0</v>
      </c>
      <c r="AE651" s="370">
        <f>IF(AD651&gt;(100000/52*'1. General Input'!$D$10),100000/52*'1. General Input'!$D$10,AD651)</f>
        <v>0</v>
      </c>
    </row>
    <row r="652" spans="1:31" ht="15.75" thickBot="1" x14ac:dyDescent="0.3">
      <c r="A652" s="265">
        <f t="shared" si="22"/>
        <v>632</v>
      </c>
      <c r="B652" s="501"/>
      <c r="C652" s="515"/>
      <c r="D652" s="514"/>
      <c r="E652" s="505"/>
      <c r="F652" s="505"/>
      <c r="G652" s="505"/>
      <c r="H652" s="505"/>
      <c r="I652" s="505"/>
      <c r="J652" s="505"/>
      <c r="K652" s="505"/>
      <c r="L652" s="505"/>
      <c r="M652" s="505"/>
      <c r="N652" s="505"/>
      <c r="O652" s="505"/>
      <c r="P652" s="505"/>
      <c r="Q652" s="505"/>
      <c r="R652" s="505"/>
      <c r="S652" s="505"/>
      <c r="T652" s="505"/>
      <c r="U652" s="505"/>
      <c r="V652" s="505"/>
      <c r="W652" s="505"/>
      <c r="X652" s="505"/>
      <c r="Y652" s="505"/>
      <c r="Z652" s="505"/>
      <c r="AA652" s="505"/>
      <c r="AB652" s="505"/>
      <c r="AC652" s="505"/>
      <c r="AD652" s="269">
        <f t="shared" si="21"/>
        <v>0</v>
      </c>
      <c r="AE652" s="370">
        <f>IF(AD652&gt;(100000/52*'1. General Input'!$D$10),100000/52*'1. General Input'!$D$10,AD652)</f>
        <v>0</v>
      </c>
    </row>
    <row r="653" spans="1:31" ht="15.75" thickBot="1" x14ac:dyDescent="0.3">
      <c r="A653" s="265">
        <f t="shared" si="22"/>
        <v>633</v>
      </c>
      <c r="B653" s="501"/>
      <c r="C653" s="515"/>
      <c r="D653" s="514"/>
      <c r="E653" s="505"/>
      <c r="F653" s="505"/>
      <c r="G653" s="505"/>
      <c r="H653" s="505"/>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269">
        <f t="shared" si="21"/>
        <v>0</v>
      </c>
      <c r="AE653" s="370">
        <f>IF(AD653&gt;(100000/52*'1. General Input'!$D$10),100000/52*'1. General Input'!$D$10,AD653)</f>
        <v>0</v>
      </c>
    </row>
    <row r="654" spans="1:31" ht="15.75" thickBot="1" x14ac:dyDescent="0.3">
      <c r="A654" s="265">
        <f t="shared" si="22"/>
        <v>634</v>
      </c>
      <c r="B654" s="501"/>
      <c r="C654" s="515"/>
      <c r="D654" s="514"/>
      <c r="E654" s="505"/>
      <c r="F654" s="505"/>
      <c r="G654" s="505"/>
      <c r="H654" s="505"/>
      <c r="I654" s="505"/>
      <c r="J654" s="505"/>
      <c r="K654" s="505"/>
      <c r="L654" s="505"/>
      <c r="M654" s="505"/>
      <c r="N654" s="505"/>
      <c r="O654" s="505"/>
      <c r="P654" s="505"/>
      <c r="Q654" s="505"/>
      <c r="R654" s="505"/>
      <c r="S654" s="505"/>
      <c r="T654" s="505"/>
      <c r="U654" s="505"/>
      <c r="V654" s="505"/>
      <c r="W654" s="505"/>
      <c r="X654" s="505"/>
      <c r="Y654" s="505"/>
      <c r="Z654" s="505"/>
      <c r="AA654" s="505"/>
      <c r="AB654" s="505"/>
      <c r="AC654" s="505"/>
      <c r="AD654" s="269">
        <f t="shared" si="21"/>
        <v>0</v>
      </c>
      <c r="AE654" s="370">
        <f>IF(AD654&gt;(100000/52*'1. General Input'!$D$10),100000/52*'1. General Input'!$D$10,AD654)</f>
        <v>0</v>
      </c>
    </row>
    <row r="655" spans="1:31" ht="15.75" thickBot="1" x14ac:dyDescent="0.3">
      <c r="A655" s="265">
        <f t="shared" si="22"/>
        <v>635</v>
      </c>
      <c r="B655" s="501"/>
      <c r="C655" s="515"/>
      <c r="D655" s="514"/>
      <c r="E655" s="505"/>
      <c r="F655" s="505"/>
      <c r="G655" s="505"/>
      <c r="H655" s="505"/>
      <c r="I655" s="505"/>
      <c r="J655" s="505"/>
      <c r="K655" s="505"/>
      <c r="L655" s="505"/>
      <c r="M655" s="505"/>
      <c r="N655" s="505"/>
      <c r="O655" s="505"/>
      <c r="P655" s="505"/>
      <c r="Q655" s="505"/>
      <c r="R655" s="505"/>
      <c r="S655" s="505"/>
      <c r="T655" s="505"/>
      <c r="U655" s="505"/>
      <c r="V655" s="505"/>
      <c r="W655" s="505"/>
      <c r="X655" s="505"/>
      <c r="Y655" s="505"/>
      <c r="Z655" s="505"/>
      <c r="AA655" s="505"/>
      <c r="AB655" s="505"/>
      <c r="AC655" s="505"/>
      <c r="AD655" s="269">
        <f t="shared" si="21"/>
        <v>0</v>
      </c>
      <c r="AE655" s="370">
        <f>IF(AD655&gt;(100000/52*'1. General Input'!$D$10),100000/52*'1. General Input'!$D$10,AD655)</f>
        <v>0</v>
      </c>
    </row>
    <row r="656" spans="1:31" ht="15.75" thickBot="1" x14ac:dyDescent="0.3">
      <c r="A656" s="265">
        <f t="shared" si="22"/>
        <v>636</v>
      </c>
      <c r="B656" s="501"/>
      <c r="C656" s="515"/>
      <c r="D656" s="514"/>
      <c r="E656" s="505"/>
      <c r="F656" s="505"/>
      <c r="G656" s="505"/>
      <c r="H656" s="505"/>
      <c r="I656" s="505"/>
      <c r="J656" s="505"/>
      <c r="K656" s="505"/>
      <c r="L656" s="505"/>
      <c r="M656" s="505"/>
      <c r="N656" s="505"/>
      <c r="O656" s="505"/>
      <c r="P656" s="505"/>
      <c r="Q656" s="505"/>
      <c r="R656" s="505"/>
      <c r="S656" s="505"/>
      <c r="T656" s="505"/>
      <c r="U656" s="505"/>
      <c r="V656" s="505"/>
      <c r="W656" s="505"/>
      <c r="X656" s="505"/>
      <c r="Y656" s="505"/>
      <c r="Z656" s="505"/>
      <c r="AA656" s="505"/>
      <c r="AB656" s="505"/>
      <c r="AC656" s="505"/>
      <c r="AD656" s="269">
        <f t="shared" si="21"/>
        <v>0</v>
      </c>
      <c r="AE656" s="370">
        <f>IF(AD656&gt;(100000/52*'1. General Input'!$D$10),100000/52*'1. General Input'!$D$10,AD656)</f>
        <v>0</v>
      </c>
    </row>
    <row r="657" spans="1:31" ht="15.75" thickBot="1" x14ac:dyDescent="0.3">
      <c r="A657" s="265">
        <f t="shared" si="22"/>
        <v>637</v>
      </c>
      <c r="B657" s="501"/>
      <c r="C657" s="515"/>
      <c r="D657" s="514"/>
      <c r="E657" s="505"/>
      <c r="F657" s="505"/>
      <c r="G657" s="505"/>
      <c r="H657" s="505"/>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269">
        <f t="shared" si="21"/>
        <v>0</v>
      </c>
      <c r="AE657" s="370">
        <f>IF(AD657&gt;(100000/52*'1. General Input'!$D$10),100000/52*'1. General Input'!$D$10,AD657)</f>
        <v>0</v>
      </c>
    </row>
    <row r="658" spans="1:31" ht="15.75" thickBot="1" x14ac:dyDescent="0.3">
      <c r="A658" s="265">
        <f t="shared" si="22"/>
        <v>638</v>
      </c>
      <c r="B658" s="501"/>
      <c r="C658" s="515"/>
      <c r="D658" s="514"/>
      <c r="E658" s="505"/>
      <c r="F658" s="505"/>
      <c r="G658" s="505"/>
      <c r="H658" s="505"/>
      <c r="I658" s="505"/>
      <c r="J658" s="505"/>
      <c r="K658" s="505"/>
      <c r="L658" s="505"/>
      <c r="M658" s="505"/>
      <c r="N658" s="505"/>
      <c r="O658" s="505"/>
      <c r="P658" s="505"/>
      <c r="Q658" s="505"/>
      <c r="R658" s="505"/>
      <c r="S658" s="505"/>
      <c r="T658" s="505"/>
      <c r="U658" s="505"/>
      <c r="V658" s="505"/>
      <c r="W658" s="505"/>
      <c r="X658" s="505"/>
      <c r="Y658" s="505"/>
      <c r="Z658" s="505"/>
      <c r="AA658" s="505"/>
      <c r="AB658" s="505"/>
      <c r="AC658" s="505"/>
      <c r="AD658" s="269">
        <f t="shared" si="21"/>
        <v>0</v>
      </c>
      <c r="AE658" s="370">
        <f>IF(AD658&gt;(100000/52*'1. General Input'!$D$10),100000/52*'1. General Input'!$D$10,AD658)</f>
        <v>0</v>
      </c>
    </row>
    <row r="659" spans="1:31" ht="15.75" thickBot="1" x14ac:dyDescent="0.3">
      <c r="A659" s="265">
        <f t="shared" si="22"/>
        <v>639</v>
      </c>
      <c r="B659" s="501"/>
      <c r="C659" s="515"/>
      <c r="D659" s="514"/>
      <c r="E659" s="505"/>
      <c r="F659" s="505"/>
      <c r="G659" s="505"/>
      <c r="H659" s="505"/>
      <c r="I659" s="505"/>
      <c r="J659" s="505"/>
      <c r="K659" s="505"/>
      <c r="L659" s="505"/>
      <c r="M659" s="505"/>
      <c r="N659" s="505"/>
      <c r="O659" s="505"/>
      <c r="P659" s="505"/>
      <c r="Q659" s="505"/>
      <c r="R659" s="505"/>
      <c r="S659" s="505"/>
      <c r="T659" s="505"/>
      <c r="U659" s="505"/>
      <c r="V659" s="505"/>
      <c r="W659" s="505"/>
      <c r="X659" s="505"/>
      <c r="Y659" s="505"/>
      <c r="Z659" s="505"/>
      <c r="AA659" s="505"/>
      <c r="AB659" s="505"/>
      <c r="AC659" s="505"/>
      <c r="AD659" s="269">
        <f t="shared" si="21"/>
        <v>0</v>
      </c>
      <c r="AE659" s="370">
        <f>IF(AD659&gt;(100000/52*'1. General Input'!$D$10),100000/52*'1. General Input'!$D$10,AD659)</f>
        <v>0</v>
      </c>
    </row>
    <row r="660" spans="1:31" ht="15.75" thickBot="1" x14ac:dyDescent="0.3">
      <c r="A660" s="265">
        <f t="shared" si="22"/>
        <v>640</v>
      </c>
      <c r="B660" s="501"/>
      <c r="C660" s="515"/>
      <c r="D660" s="514"/>
      <c r="E660" s="505"/>
      <c r="F660" s="505"/>
      <c r="G660" s="505"/>
      <c r="H660" s="505"/>
      <c r="I660" s="505"/>
      <c r="J660" s="505"/>
      <c r="K660" s="505"/>
      <c r="L660" s="505"/>
      <c r="M660" s="505"/>
      <c r="N660" s="505"/>
      <c r="O660" s="505"/>
      <c r="P660" s="505"/>
      <c r="Q660" s="505"/>
      <c r="R660" s="505"/>
      <c r="S660" s="505"/>
      <c r="T660" s="505"/>
      <c r="U660" s="505"/>
      <c r="V660" s="505"/>
      <c r="W660" s="505"/>
      <c r="X660" s="505"/>
      <c r="Y660" s="505"/>
      <c r="Z660" s="505"/>
      <c r="AA660" s="505"/>
      <c r="AB660" s="505"/>
      <c r="AC660" s="505"/>
      <c r="AD660" s="269">
        <f t="shared" si="21"/>
        <v>0</v>
      </c>
      <c r="AE660" s="370">
        <f>IF(AD660&gt;(100000/52*'1. General Input'!$D$10),100000/52*'1. General Input'!$D$10,AD660)</f>
        <v>0</v>
      </c>
    </row>
    <row r="661" spans="1:31" ht="15.75" thickBot="1" x14ac:dyDescent="0.3">
      <c r="A661" s="265">
        <f t="shared" si="22"/>
        <v>641</v>
      </c>
      <c r="B661" s="501"/>
      <c r="C661" s="515"/>
      <c r="D661" s="514"/>
      <c r="E661" s="505"/>
      <c r="F661" s="505"/>
      <c r="G661" s="505"/>
      <c r="H661" s="505"/>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269">
        <f t="shared" si="21"/>
        <v>0</v>
      </c>
      <c r="AE661" s="370">
        <f>IF(AD661&gt;(100000/52*'1. General Input'!$D$10),100000/52*'1. General Input'!$D$10,AD661)</f>
        <v>0</v>
      </c>
    </row>
    <row r="662" spans="1:31" ht="15.75" thickBot="1" x14ac:dyDescent="0.3">
      <c r="A662" s="265">
        <f t="shared" si="22"/>
        <v>642</v>
      </c>
      <c r="B662" s="501"/>
      <c r="C662" s="515"/>
      <c r="D662" s="514"/>
      <c r="E662" s="505"/>
      <c r="F662" s="505"/>
      <c r="G662" s="505"/>
      <c r="H662" s="505"/>
      <c r="I662" s="505"/>
      <c r="J662" s="505"/>
      <c r="K662" s="505"/>
      <c r="L662" s="505"/>
      <c r="M662" s="505"/>
      <c r="N662" s="505"/>
      <c r="O662" s="505"/>
      <c r="P662" s="505"/>
      <c r="Q662" s="505"/>
      <c r="R662" s="505"/>
      <c r="S662" s="505"/>
      <c r="T662" s="505"/>
      <c r="U662" s="505"/>
      <c r="V662" s="505"/>
      <c r="W662" s="505"/>
      <c r="X662" s="505"/>
      <c r="Y662" s="505"/>
      <c r="Z662" s="505"/>
      <c r="AA662" s="505"/>
      <c r="AB662" s="505"/>
      <c r="AC662" s="505"/>
      <c r="AD662" s="269">
        <f t="shared" ref="AD662:AD725" si="23">IF(D662=0,SUM(E662:AC662),D662)</f>
        <v>0</v>
      </c>
      <c r="AE662" s="370">
        <f>IF(AD662&gt;(100000/52*'1. General Input'!$D$10),100000/52*'1. General Input'!$D$10,AD662)</f>
        <v>0</v>
      </c>
    </row>
    <row r="663" spans="1:31" ht="15.75" thickBot="1" x14ac:dyDescent="0.3">
      <c r="A663" s="265">
        <f t="shared" si="22"/>
        <v>643</v>
      </c>
      <c r="B663" s="501"/>
      <c r="C663" s="515"/>
      <c r="D663" s="514"/>
      <c r="E663" s="505"/>
      <c r="F663" s="505"/>
      <c r="G663" s="505"/>
      <c r="H663" s="505"/>
      <c r="I663" s="505"/>
      <c r="J663" s="505"/>
      <c r="K663" s="505"/>
      <c r="L663" s="505"/>
      <c r="M663" s="505"/>
      <c r="N663" s="505"/>
      <c r="O663" s="505"/>
      <c r="P663" s="505"/>
      <c r="Q663" s="505"/>
      <c r="R663" s="505"/>
      <c r="S663" s="505"/>
      <c r="T663" s="505"/>
      <c r="U663" s="505"/>
      <c r="V663" s="505"/>
      <c r="W663" s="505"/>
      <c r="X663" s="505"/>
      <c r="Y663" s="505"/>
      <c r="Z663" s="505"/>
      <c r="AA663" s="505"/>
      <c r="AB663" s="505"/>
      <c r="AC663" s="505"/>
      <c r="AD663" s="269">
        <f t="shared" si="23"/>
        <v>0</v>
      </c>
      <c r="AE663" s="370">
        <f>IF(AD663&gt;(100000/52*'1. General Input'!$D$10),100000/52*'1. General Input'!$D$10,AD663)</f>
        <v>0</v>
      </c>
    </row>
    <row r="664" spans="1:31" ht="15.75" thickBot="1" x14ac:dyDescent="0.3">
      <c r="A664" s="265">
        <f t="shared" si="22"/>
        <v>644</v>
      </c>
      <c r="B664" s="501"/>
      <c r="C664" s="515"/>
      <c r="D664" s="514"/>
      <c r="E664" s="505"/>
      <c r="F664" s="505"/>
      <c r="G664" s="505"/>
      <c r="H664" s="505"/>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269">
        <f t="shared" si="23"/>
        <v>0</v>
      </c>
      <c r="AE664" s="370">
        <f>IF(AD664&gt;(100000/52*'1. General Input'!$D$10),100000/52*'1. General Input'!$D$10,AD664)</f>
        <v>0</v>
      </c>
    </row>
    <row r="665" spans="1:31" ht="15.75" thickBot="1" x14ac:dyDescent="0.3">
      <c r="A665" s="265">
        <f t="shared" si="22"/>
        <v>645</v>
      </c>
      <c r="B665" s="501"/>
      <c r="C665" s="515"/>
      <c r="D665" s="514"/>
      <c r="E665" s="505"/>
      <c r="F665" s="505"/>
      <c r="G665" s="505"/>
      <c r="H665" s="505"/>
      <c r="I665" s="505"/>
      <c r="J665" s="505"/>
      <c r="K665" s="505"/>
      <c r="L665" s="505"/>
      <c r="M665" s="505"/>
      <c r="N665" s="505"/>
      <c r="O665" s="505"/>
      <c r="P665" s="505"/>
      <c r="Q665" s="505"/>
      <c r="R665" s="505"/>
      <c r="S665" s="505"/>
      <c r="T665" s="505"/>
      <c r="U665" s="505"/>
      <c r="V665" s="505"/>
      <c r="W665" s="505"/>
      <c r="X665" s="505"/>
      <c r="Y665" s="505"/>
      <c r="Z665" s="505"/>
      <c r="AA665" s="505"/>
      <c r="AB665" s="505"/>
      <c r="AC665" s="505"/>
      <c r="AD665" s="269">
        <f t="shared" si="23"/>
        <v>0</v>
      </c>
      <c r="AE665" s="370">
        <f>IF(AD665&gt;(100000/52*'1. General Input'!$D$10),100000/52*'1. General Input'!$D$10,AD665)</f>
        <v>0</v>
      </c>
    </row>
    <row r="666" spans="1:31" ht="15.75" thickBot="1" x14ac:dyDescent="0.3">
      <c r="A666" s="265">
        <f t="shared" si="22"/>
        <v>646</v>
      </c>
      <c r="B666" s="501"/>
      <c r="C666" s="515"/>
      <c r="D666" s="514"/>
      <c r="E666" s="505"/>
      <c r="F666" s="505"/>
      <c r="G666" s="505"/>
      <c r="H666" s="505"/>
      <c r="I666" s="505"/>
      <c r="J666" s="505"/>
      <c r="K666" s="505"/>
      <c r="L666" s="505"/>
      <c r="M666" s="505"/>
      <c r="N666" s="505"/>
      <c r="O666" s="505"/>
      <c r="P666" s="505"/>
      <c r="Q666" s="505"/>
      <c r="R666" s="505"/>
      <c r="S666" s="505"/>
      <c r="T666" s="505"/>
      <c r="U666" s="505"/>
      <c r="V666" s="505"/>
      <c r="W666" s="505"/>
      <c r="X666" s="505"/>
      <c r="Y666" s="505"/>
      <c r="Z666" s="505"/>
      <c r="AA666" s="505"/>
      <c r="AB666" s="505"/>
      <c r="AC666" s="505"/>
      <c r="AD666" s="269">
        <f t="shared" si="23"/>
        <v>0</v>
      </c>
      <c r="AE666" s="370">
        <f>IF(AD666&gt;(100000/52*'1. General Input'!$D$10),100000/52*'1. General Input'!$D$10,AD666)</f>
        <v>0</v>
      </c>
    </row>
    <row r="667" spans="1:31" ht="15.75" thickBot="1" x14ac:dyDescent="0.3">
      <c r="A667" s="265">
        <f t="shared" si="22"/>
        <v>647</v>
      </c>
      <c r="B667" s="501"/>
      <c r="C667" s="515"/>
      <c r="D667" s="514"/>
      <c r="E667" s="505"/>
      <c r="F667" s="505"/>
      <c r="G667" s="505"/>
      <c r="H667" s="505"/>
      <c r="I667" s="505"/>
      <c r="J667" s="505"/>
      <c r="K667" s="505"/>
      <c r="L667" s="505"/>
      <c r="M667" s="505"/>
      <c r="N667" s="505"/>
      <c r="O667" s="505"/>
      <c r="P667" s="505"/>
      <c r="Q667" s="505"/>
      <c r="R667" s="505"/>
      <c r="S667" s="505"/>
      <c r="T667" s="505"/>
      <c r="U667" s="505"/>
      <c r="V667" s="505"/>
      <c r="W667" s="505"/>
      <c r="X667" s="505"/>
      <c r="Y667" s="505"/>
      <c r="Z667" s="505"/>
      <c r="AA667" s="505"/>
      <c r="AB667" s="505"/>
      <c r="AC667" s="505"/>
      <c r="AD667" s="269">
        <f t="shared" si="23"/>
        <v>0</v>
      </c>
      <c r="AE667" s="370">
        <f>IF(AD667&gt;(100000/52*'1. General Input'!$D$10),100000/52*'1. General Input'!$D$10,AD667)</f>
        <v>0</v>
      </c>
    </row>
    <row r="668" spans="1:31" ht="15.75" thickBot="1" x14ac:dyDescent="0.3">
      <c r="A668" s="265">
        <f t="shared" si="22"/>
        <v>648</v>
      </c>
      <c r="B668" s="501"/>
      <c r="C668" s="515"/>
      <c r="D668" s="514"/>
      <c r="E668" s="505"/>
      <c r="F668" s="505"/>
      <c r="G668" s="505"/>
      <c r="H668" s="505"/>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269">
        <f t="shared" si="23"/>
        <v>0</v>
      </c>
      <c r="AE668" s="370">
        <f>IF(AD668&gt;(100000/52*'1. General Input'!$D$10),100000/52*'1. General Input'!$D$10,AD668)</f>
        <v>0</v>
      </c>
    </row>
    <row r="669" spans="1:31" ht="15.75" thickBot="1" x14ac:dyDescent="0.3">
      <c r="A669" s="265">
        <f t="shared" si="22"/>
        <v>649</v>
      </c>
      <c r="B669" s="501"/>
      <c r="C669" s="515"/>
      <c r="D669" s="514"/>
      <c r="E669" s="505"/>
      <c r="F669" s="505"/>
      <c r="G669" s="505"/>
      <c r="H669" s="505"/>
      <c r="I669" s="505"/>
      <c r="J669" s="505"/>
      <c r="K669" s="505"/>
      <c r="L669" s="505"/>
      <c r="M669" s="505"/>
      <c r="N669" s="505"/>
      <c r="O669" s="505"/>
      <c r="P669" s="505"/>
      <c r="Q669" s="505"/>
      <c r="R669" s="505"/>
      <c r="S669" s="505"/>
      <c r="T669" s="505"/>
      <c r="U669" s="505"/>
      <c r="V669" s="505"/>
      <c r="W669" s="505"/>
      <c r="X669" s="505"/>
      <c r="Y669" s="505"/>
      <c r="Z669" s="505"/>
      <c r="AA669" s="505"/>
      <c r="AB669" s="505"/>
      <c r="AC669" s="505"/>
      <c r="AD669" s="269">
        <f t="shared" si="23"/>
        <v>0</v>
      </c>
      <c r="AE669" s="370">
        <f>IF(AD669&gt;(100000/52*'1. General Input'!$D$10),100000/52*'1. General Input'!$D$10,AD669)</f>
        <v>0</v>
      </c>
    </row>
    <row r="670" spans="1:31" ht="15.75" thickBot="1" x14ac:dyDescent="0.3">
      <c r="A670" s="265">
        <f t="shared" si="22"/>
        <v>650</v>
      </c>
      <c r="B670" s="501"/>
      <c r="C670" s="515"/>
      <c r="D670" s="514"/>
      <c r="E670" s="505"/>
      <c r="F670" s="505"/>
      <c r="G670" s="505"/>
      <c r="H670" s="505"/>
      <c r="I670" s="505"/>
      <c r="J670" s="505"/>
      <c r="K670" s="505"/>
      <c r="L670" s="505"/>
      <c r="M670" s="505"/>
      <c r="N670" s="505"/>
      <c r="O670" s="505"/>
      <c r="P670" s="505"/>
      <c r="Q670" s="505"/>
      <c r="R670" s="505"/>
      <c r="S670" s="505"/>
      <c r="T670" s="505"/>
      <c r="U670" s="505"/>
      <c r="V670" s="505"/>
      <c r="W670" s="505"/>
      <c r="X670" s="505"/>
      <c r="Y670" s="505"/>
      <c r="Z670" s="505"/>
      <c r="AA670" s="505"/>
      <c r="AB670" s="505"/>
      <c r="AC670" s="505"/>
      <c r="AD670" s="269">
        <f t="shared" si="23"/>
        <v>0</v>
      </c>
      <c r="AE670" s="370">
        <f>IF(AD670&gt;(100000/52*'1. General Input'!$D$10),100000/52*'1. General Input'!$D$10,AD670)</f>
        <v>0</v>
      </c>
    </row>
    <row r="671" spans="1:31" ht="15.75" thickBot="1" x14ac:dyDescent="0.3">
      <c r="A671" s="265">
        <f t="shared" si="22"/>
        <v>651</v>
      </c>
      <c r="B671" s="501"/>
      <c r="C671" s="515"/>
      <c r="D671" s="514"/>
      <c r="E671" s="505"/>
      <c r="F671" s="505"/>
      <c r="G671" s="505"/>
      <c r="H671" s="505"/>
      <c r="I671" s="505"/>
      <c r="J671" s="505"/>
      <c r="K671" s="505"/>
      <c r="L671" s="505"/>
      <c r="M671" s="505"/>
      <c r="N671" s="505"/>
      <c r="O671" s="505"/>
      <c r="P671" s="505"/>
      <c r="Q671" s="505"/>
      <c r="R671" s="505"/>
      <c r="S671" s="505"/>
      <c r="T671" s="505"/>
      <c r="U671" s="505"/>
      <c r="V671" s="505"/>
      <c r="W671" s="505"/>
      <c r="X671" s="505"/>
      <c r="Y671" s="505"/>
      <c r="Z671" s="505"/>
      <c r="AA671" s="505"/>
      <c r="AB671" s="505"/>
      <c r="AC671" s="505"/>
      <c r="AD671" s="269">
        <f t="shared" si="23"/>
        <v>0</v>
      </c>
      <c r="AE671" s="370">
        <f>IF(AD671&gt;(100000/52*'1. General Input'!$D$10),100000/52*'1. General Input'!$D$10,AD671)</f>
        <v>0</v>
      </c>
    </row>
    <row r="672" spans="1:31" ht="15.75" thickBot="1" x14ac:dyDescent="0.3">
      <c r="A672" s="265">
        <f t="shared" si="22"/>
        <v>652</v>
      </c>
      <c r="B672" s="501"/>
      <c r="C672" s="515"/>
      <c r="D672" s="514"/>
      <c r="E672" s="505"/>
      <c r="F672" s="505"/>
      <c r="G672" s="505"/>
      <c r="H672" s="505"/>
      <c r="I672" s="505"/>
      <c r="J672" s="505"/>
      <c r="K672" s="505"/>
      <c r="L672" s="505"/>
      <c r="M672" s="505"/>
      <c r="N672" s="505"/>
      <c r="O672" s="505"/>
      <c r="P672" s="505"/>
      <c r="Q672" s="505"/>
      <c r="R672" s="505"/>
      <c r="S672" s="505"/>
      <c r="T672" s="505"/>
      <c r="U672" s="505"/>
      <c r="V672" s="505"/>
      <c r="W672" s="505"/>
      <c r="X672" s="505"/>
      <c r="Y672" s="505"/>
      <c r="Z672" s="505"/>
      <c r="AA672" s="505"/>
      <c r="AB672" s="505"/>
      <c r="AC672" s="505"/>
      <c r="AD672" s="269">
        <f t="shared" si="23"/>
        <v>0</v>
      </c>
      <c r="AE672" s="370">
        <f>IF(AD672&gt;(100000/52*'1. General Input'!$D$10),100000/52*'1. General Input'!$D$10,AD672)</f>
        <v>0</v>
      </c>
    </row>
    <row r="673" spans="1:31" ht="15.75" thickBot="1" x14ac:dyDescent="0.3">
      <c r="A673" s="265">
        <f t="shared" si="22"/>
        <v>653</v>
      </c>
      <c r="B673" s="501"/>
      <c r="C673" s="515"/>
      <c r="D673" s="514"/>
      <c r="E673" s="505"/>
      <c r="F673" s="505"/>
      <c r="G673" s="505"/>
      <c r="H673" s="505"/>
      <c r="I673" s="505"/>
      <c r="J673" s="505"/>
      <c r="K673" s="505"/>
      <c r="L673" s="505"/>
      <c r="M673" s="505"/>
      <c r="N673" s="505"/>
      <c r="O673" s="505"/>
      <c r="P673" s="505"/>
      <c r="Q673" s="505"/>
      <c r="R673" s="505"/>
      <c r="S673" s="505"/>
      <c r="T673" s="505"/>
      <c r="U673" s="505"/>
      <c r="V673" s="505"/>
      <c r="W673" s="505"/>
      <c r="X673" s="505"/>
      <c r="Y673" s="505"/>
      <c r="Z673" s="505"/>
      <c r="AA673" s="505"/>
      <c r="AB673" s="505"/>
      <c r="AC673" s="505"/>
      <c r="AD673" s="269">
        <f t="shared" si="23"/>
        <v>0</v>
      </c>
      <c r="AE673" s="370">
        <f>IF(AD673&gt;(100000/52*'1. General Input'!$D$10),100000/52*'1. General Input'!$D$10,AD673)</f>
        <v>0</v>
      </c>
    </row>
    <row r="674" spans="1:31" ht="15.75" thickBot="1" x14ac:dyDescent="0.3">
      <c r="A674" s="265">
        <f t="shared" si="22"/>
        <v>654</v>
      </c>
      <c r="B674" s="501"/>
      <c r="C674" s="515"/>
      <c r="D674" s="514"/>
      <c r="E674" s="505"/>
      <c r="F674" s="505"/>
      <c r="G674" s="505"/>
      <c r="H674" s="505"/>
      <c r="I674" s="505"/>
      <c r="J674" s="505"/>
      <c r="K674" s="505"/>
      <c r="L674" s="505"/>
      <c r="M674" s="505"/>
      <c r="N674" s="505"/>
      <c r="O674" s="505"/>
      <c r="P674" s="505"/>
      <c r="Q674" s="505"/>
      <c r="R674" s="505"/>
      <c r="S674" s="505"/>
      <c r="T674" s="505"/>
      <c r="U674" s="505"/>
      <c r="V674" s="505"/>
      <c r="W674" s="505"/>
      <c r="X674" s="505"/>
      <c r="Y674" s="505"/>
      <c r="Z674" s="505"/>
      <c r="AA674" s="505"/>
      <c r="AB674" s="505"/>
      <c r="AC674" s="505"/>
      <c r="AD674" s="269">
        <f t="shared" si="23"/>
        <v>0</v>
      </c>
      <c r="AE674" s="370">
        <f>IF(AD674&gt;(100000/52*'1. General Input'!$D$10),100000/52*'1. General Input'!$D$10,AD674)</f>
        <v>0</v>
      </c>
    </row>
    <row r="675" spans="1:31" ht="15.75" thickBot="1" x14ac:dyDescent="0.3">
      <c r="A675" s="265">
        <f t="shared" si="22"/>
        <v>655</v>
      </c>
      <c r="B675" s="501"/>
      <c r="C675" s="515"/>
      <c r="D675" s="514"/>
      <c r="E675" s="505"/>
      <c r="F675" s="505"/>
      <c r="G675" s="505"/>
      <c r="H675" s="505"/>
      <c r="I675" s="505"/>
      <c r="J675" s="505"/>
      <c r="K675" s="505"/>
      <c r="L675" s="505"/>
      <c r="M675" s="505"/>
      <c r="N675" s="505"/>
      <c r="O675" s="505"/>
      <c r="P675" s="505"/>
      <c r="Q675" s="505"/>
      <c r="R675" s="505"/>
      <c r="S675" s="505"/>
      <c r="T675" s="505"/>
      <c r="U675" s="505"/>
      <c r="V675" s="505"/>
      <c r="W675" s="505"/>
      <c r="X675" s="505"/>
      <c r="Y675" s="505"/>
      <c r="Z675" s="505"/>
      <c r="AA675" s="505"/>
      <c r="AB675" s="505"/>
      <c r="AC675" s="505"/>
      <c r="AD675" s="269">
        <f t="shared" si="23"/>
        <v>0</v>
      </c>
      <c r="AE675" s="370">
        <f>IF(AD675&gt;(100000/52*'1. General Input'!$D$10),100000/52*'1. General Input'!$D$10,AD675)</f>
        <v>0</v>
      </c>
    </row>
    <row r="676" spans="1:31" ht="15.75" thickBot="1" x14ac:dyDescent="0.3">
      <c r="A676" s="265">
        <f t="shared" si="22"/>
        <v>656</v>
      </c>
      <c r="B676" s="501"/>
      <c r="C676" s="515"/>
      <c r="D676" s="514"/>
      <c r="E676" s="505"/>
      <c r="F676" s="505"/>
      <c r="G676" s="505"/>
      <c r="H676" s="505"/>
      <c r="I676" s="505"/>
      <c r="J676" s="505"/>
      <c r="K676" s="505"/>
      <c r="L676" s="505"/>
      <c r="M676" s="505"/>
      <c r="N676" s="505"/>
      <c r="O676" s="505"/>
      <c r="P676" s="505"/>
      <c r="Q676" s="505"/>
      <c r="R676" s="505"/>
      <c r="S676" s="505"/>
      <c r="T676" s="505"/>
      <c r="U676" s="505"/>
      <c r="V676" s="505"/>
      <c r="W676" s="505"/>
      <c r="X676" s="505"/>
      <c r="Y676" s="505"/>
      <c r="Z676" s="505"/>
      <c r="AA676" s="505"/>
      <c r="AB676" s="505"/>
      <c r="AC676" s="505"/>
      <c r="AD676" s="269">
        <f t="shared" si="23"/>
        <v>0</v>
      </c>
      <c r="AE676" s="370">
        <f>IF(AD676&gt;(100000/52*'1. General Input'!$D$10),100000/52*'1. General Input'!$D$10,AD676)</f>
        <v>0</v>
      </c>
    </row>
    <row r="677" spans="1:31" ht="15.75" thickBot="1" x14ac:dyDescent="0.3">
      <c r="A677" s="265">
        <f t="shared" si="22"/>
        <v>657</v>
      </c>
      <c r="B677" s="501"/>
      <c r="C677" s="515"/>
      <c r="D677" s="514"/>
      <c r="E677" s="505"/>
      <c r="F677" s="505"/>
      <c r="G677" s="505"/>
      <c r="H677" s="505"/>
      <c r="I677" s="505"/>
      <c r="J677" s="505"/>
      <c r="K677" s="505"/>
      <c r="L677" s="505"/>
      <c r="M677" s="505"/>
      <c r="N677" s="505"/>
      <c r="O677" s="505"/>
      <c r="P677" s="505"/>
      <c r="Q677" s="505"/>
      <c r="R677" s="505"/>
      <c r="S677" s="505"/>
      <c r="T677" s="505"/>
      <c r="U677" s="505"/>
      <c r="V677" s="505"/>
      <c r="W677" s="505"/>
      <c r="X677" s="505"/>
      <c r="Y677" s="505"/>
      <c r="Z677" s="505"/>
      <c r="AA677" s="505"/>
      <c r="AB677" s="505"/>
      <c r="AC677" s="505"/>
      <c r="AD677" s="269">
        <f t="shared" si="23"/>
        <v>0</v>
      </c>
      <c r="AE677" s="370">
        <f>IF(AD677&gt;(100000/52*'1. General Input'!$D$10),100000/52*'1. General Input'!$D$10,AD677)</f>
        <v>0</v>
      </c>
    </row>
    <row r="678" spans="1:31" ht="15.75" thickBot="1" x14ac:dyDescent="0.3">
      <c r="A678" s="265">
        <f t="shared" si="22"/>
        <v>658</v>
      </c>
      <c r="B678" s="501"/>
      <c r="C678" s="515"/>
      <c r="D678" s="514"/>
      <c r="E678" s="505"/>
      <c r="F678" s="505"/>
      <c r="G678" s="505"/>
      <c r="H678" s="505"/>
      <c r="I678" s="505"/>
      <c r="J678" s="505"/>
      <c r="K678" s="505"/>
      <c r="L678" s="505"/>
      <c r="M678" s="505"/>
      <c r="N678" s="505"/>
      <c r="O678" s="505"/>
      <c r="P678" s="505"/>
      <c r="Q678" s="505"/>
      <c r="R678" s="505"/>
      <c r="S678" s="505"/>
      <c r="T678" s="505"/>
      <c r="U678" s="505"/>
      <c r="V678" s="505"/>
      <c r="W678" s="505"/>
      <c r="X678" s="505"/>
      <c r="Y678" s="505"/>
      <c r="Z678" s="505"/>
      <c r="AA678" s="505"/>
      <c r="AB678" s="505"/>
      <c r="AC678" s="505"/>
      <c r="AD678" s="269">
        <f t="shared" si="23"/>
        <v>0</v>
      </c>
      <c r="AE678" s="370">
        <f>IF(AD678&gt;(100000/52*'1. General Input'!$D$10),100000/52*'1. General Input'!$D$10,AD678)</f>
        <v>0</v>
      </c>
    </row>
    <row r="679" spans="1:31" ht="15.75" thickBot="1" x14ac:dyDescent="0.3">
      <c r="A679" s="265">
        <f t="shared" si="22"/>
        <v>659</v>
      </c>
      <c r="B679" s="501"/>
      <c r="C679" s="515"/>
      <c r="D679" s="514"/>
      <c r="E679" s="505"/>
      <c r="F679" s="505"/>
      <c r="G679" s="505"/>
      <c r="H679" s="505"/>
      <c r="I679" s="505"/>
      <c r="J679" s="505"/>
      <c r="K679" s="505"/>
      <c r="L679" s="505"/>
      <c r="M679" s="505"/>
      <c r="N679" s="505"/>
      <c r="O679" s="505"/>
      <c r="P679" s="505"/>
      <c r="Q679" s="505"/>
      <c r="R679" s="505"/>
      <c r="S679" s="505"/>
      <c r="T679" s="505"/>
      <c r="U679" s="505"/>
      <c r="V679" s="505"/>
      <c r="W679" s="505"/>
      <c r="X679" s="505"/>
      <c r="Y679" s="505"/>
      <c r="Z679" s="505"/>
      <c r="AA679" s="505"/>
      <c r="AB679" s="505"/>
      <c r="AC679" s="505"/>
      <c r="AD679" s="269">
        <f t="shared" si="23"/>
        <v>0</v>
      </c>
      <c r="AE679" s="370">
        <f>IF(AD679&gt;(100000/52*'1. General Input'!$D$10),100000/52*'1. General Input'!$D$10,AD679)</f>
        <v>0</v>
      </c>
    </row>
    <row r="680" spans="1:31" ht="15.75" thickBot="1" x14ac:dyDescent="0.3">
      <c r="A680" s="265">
        <f t="shared" si="22"/>
        <v>660</v>
      </c>
      <c r="B680" s="501"/>
      <c r="C680" s="515"/>
      <c r="D680" s="514"/>
      <c r="E680" s="505"/>
      <c r="F680" s="505"/>
      <c r="G680" s="505"/>
      <c r="H680" s="505"/>
      <c r="I680" s="505"/>
      <c r="J680" s="505"/>
      <c r="K680" s="505"/>
      <c r="L680" s="505"/>
      <c r="M680" s="505"/>
      <c r="N680" s="505"/>
      <c r="O680" s="505"/>
      <c r="P680" s="505"/>
      <c r="Q680" s="505"/>
      <c r="R680" s="505"/>
      <c r="S680" s="505"/>
      <c r="T680" s="505"/>
      <c r="U680" s="505"/>
      <c r="V680" s="505"/>
      <c r="W680" s="505"/>
      <c r="X680" s="505"/>
      <c r="Y680" s="505"/>
      <c r="Z680" s="505"/>
      <c r="AA680" s="505"/>
      <c r="AB680" s="505"/>
      <c r="AC680" s="505"/>
      <c r="AD680" s="269">
        <f t="shared" si="23"/>
        <v>0</v>
      </c>
      <c r="AE680" s="370">
        <f>IF(AD680&gt;(100000/52*'1. General Input'!$D$10),100000/52*'1. General Input'!$D$10,AD680)</f>
        <v>0</v>
      </c>
    </row>
    <row r="681" spans="1:31" ht="15.75" thickBot="1" x14ac:dyDescent="0.3">
      <c r="A681" s="265">
        <f t="shared" si="22"/>
        <v>661</v>
      </c>
      <c r="B681" s="501"/>
      <c r="C681" s="515"/>
      <c r="D681" s="514"/>
      <c r="E681" s="505"/>
      <c r="F681" s="505"/>
      <c r="G681" s="505"/>
      <c r="H681" s="505"/>
      <c r="I681" s="505"/>
      <c r="J681" s="505"/>
      <c r="K681" s="505"/>
      <c r="L681" s="505"/>
      <c r="M681" s="505"/>
      <c r="N681" s="505"/>
      <c r="O681" s="505"/>
      <c r="P681" s="505"/>
      <c r="Q681" s="505"/>
      <c r="R681" s="505"/>
      <c r="S681" s="505"/>
      <c r="T681" s="505"/>
      <c r="U681" s="505"/>
      <c r="V681" s="505"/>
      <c r="W681" s="505"/>
      <c r="X681" s="505"/>
      <c r="Y681" s="505"/>
      <c r="Z681" s="505"/>
      <c r="AA681" s="505"/>
      <c r="AB681" s="505"/>
      <c r="AC681" s="505"/>
      <c r="AD681" s="269">
        <f t="shared" si="23"/>
        <v>0</v>
      </c>
      <c r="AE681" s="370">
        <f>IF(AD681&gt;(100000/52*'1. General Input'!$D$10),100000/52*'1. General Input'!$D$10,AD681)</f>
        <v>0</v>
      </c>
    </row>
    <row r="682" spans="1:31" ht="15.75" thickBot="1" x14ac:dyDescent="0.3">
      <c r="A682" s="265">
        <f t="shared" si="22"/>
        <v>662</v>
      </c>
      <c r="B682" s="501"/>
      <c r="C682" s="515"/>
      <c r="D682" s="514"/>
      <c r="E682" s="505"/>
      <c r="F682" s="505"/>
      <c r="G682" s="505"/>
      <c r="H682" s="505"/>
      <c r="I682" s="505"/>
      <c r="J682" s="505"/>
      <c r="K682" s="505"/>
      <c r="L682" s="505"/>
      <c r="M682" s="505"/>
      <c r="N682" s="505"/>
      <c r="O682" s="505"/>
      <c r="P682" s="505"/>
      <c r="Q682" s="505"/>
      <c r="R682" s="505"/>
      <c r="S682" s="505"/>
      <c r="T682" s="505"/>
      <c r="U682" s="505"/>
      <c r="V682" s="505"/>
      <c r="W682" s="505"/>
      <c r="X682" s="505"/>
      <c r="Y682" s="505"/>
      <c r="Z682" s="505"/>
      <c r="AA682" s="505"/>
      <c r="AB682" s="505"/>
      <c r="AC682" s="505"/>
      <c r="AD682" s="269">
        <f t="shared" si="23"/>
        <v>0</v>
      </c>
      <c r="AE682" s="370">
        <f>IF(AD682&gt;(100000/52*'1. General Input'!$D$10),100000/52*'1. General Input'!$D$10,AD682)</f>
        <v>0</v>
      </c>
    </row>
    <row r="683" spans="1:31" ht="15.75" thickBot="1" x14ac:dyDescent="0.3">
      <c r="A683" s="265">
        <f t="shared" si="22"/>
        <v>663</v>
      </c>
      <c r="B683" s="501"/>
      <c r="C683" s="515"/>
      <c r="D683" s="514"/>
      <c r="E683" s="505"/>
      <c r="F683" s="505"/>
      <c r="G683" s="505"/>
      <c r="H683" s="505"/>
      <c r="I683" s="505"/>
      <c r="J683" s="505"/>
      <c r="K683" s="505"/>
      <c r="L683" s="505"/>
      <c r="M683" s="505"/>
      <c r="N683" s="505"/>
      <c r="O683" s="505"/>
      <c r="P683" s="505"/>
      <c r="Q683" s="505"/>
      <c r="R683" s="505"/>
      <c r="S683" s="505"/>
      <c r="T683" s="505"/>
      <c r="U683" s="505"/>
      <c r="V683" s="505"/>
      <c r="W683" s="505"/>
      <c r="X683" s="505"/>
      <c r="Y683" s="505"/>
      <c r="Z683" s="505"/>
      <c r="AA683" s="505"/>
      <c r="AB683" s="505"/>
      <c r="AC683" s="505"/>
      <c r="AD683" s="269">
        <f t="shared" si="23"/>
        <v>0</v>
      </c>
      <c r="AE683" s="370">
        <f>IF(AD683&gt;(100000/52*'1. General Input'!$D$10),100000/52*'1. General Input'!$D$10,AD683)</f>
        <v>0</v>
      </c>
    </row>
    <row r="684" spans="1:31" ht="15.75" thickBot="1" x14ac:dyDescent="0.3">
      <c r="A684" s="265">
        <f t="shared" si="22"/>
        <v>664</v>
      </c>
      <c r="B684" s="501"/>
      <c r="C684" s="515"/>
      <c r="D684" s="514"/>
      <c r="E684" s="505"/>
      <c r="F684" s="505"/>
      <c r="G684" s="505"/>
      <c r="H684" s="505"/>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269">
        <f t="shared" si="23"/>
        <v>0</v>
      </c>
      <c r="AE684" s="370">
        <f>IF(AD684&gt;(100000/52*'1. General Input'!$D$10),100000/52*'1. General Input'!$D$10,AD684)</f>
        <v>0</v>
      </c>
    </row>
    <row r="685" spans="1:31" ht="15.75" thickBot="1" x14ac:dyDescent="0.3">
      <c r="A685" s="265">
        <f t="shared" si="22"/>
        <v>665</v>
      </c>
      <c r="B685" s="501"/>
      <c r="C685" s="515"/>
      <c r="D685" s="514"/>
      <c r="E685" s="505"/>
      <c r="F685" s="505"/>
      <c r="G685" s="505"/>
      <c r="H685" s="505"/>
      <c r="I685" s="505"/>
      <c r="J685" s="505"/>
      <c r="K685" s="505"/>
      <c r="L685" s="505"/>
      <c r="M685" s="505"/>
      <c r="N685" s="505"/>
      <c r="O685" s="505"/>
      <c r="P685" s="505"/>
      <c r="Q685" s="505"/>
      <c r="R685" s="505"/>
      <c r="S685" s="505"/>
      <c r="T685" s="505"/>
      <c r="U685" s="505"/>
      <c r="V685" s="505"/>
      <c r="W685" s="505"/>
      <c r="X685" s="505"/>
      <c r="Y685" s="505"/>
      <c r="Z685" s="505"/>
      <c r="AA685" s="505"/>
      <c r="AB685" s="505"/>
      <c r="AC685" s="505"/>
      <c r="AD685" s="269">
        <f t="shared" si="23"/>
        <v>0</v>
      </c>
      <c r="AE685" s="370">
        <f>IF(AD685&gt;(100000/52*'1. General Input'!$D$10),100000/52*'1. General Input'!$D$10,AD685)</f>
        <v>0</v>
      </c>
    </row>
    <row r="686" spans="1:31" ht="15.75" thickBot="1" x14ac:dyDescent="0.3">
      <c r="A686" s="265">
        <f t="shared" si="22"/>
        <v>666</v>
      </c>
      <c r="B686" s="501"/>
      <c r="C686" s="515"/>
      <c r="D686" s="514"/>
      <c r="E686" s="505"/>
      <c r="F686" s="505"/>
      <c r="G686" s="505"/>
      <c r="H686" s="505"/>
      <c r="I686" s="505"/>
      <c r="J686" s="505"/>
      <c r="K686" s="505"/>
      <c r="L686" s="505"/>
      <c r="M686" s="505"/>
      <c r="N686" s="505"/>
      <c r="O686" s="505"/>
      <c r="P686" s="505"/>
      <c r="Q686" s="505"/>
      <c r="R686" s="505"/>
      <c r="S686" s="505"/>
      <c r="T686" s="505"/>
      <c r="U686" s="505"/>
      <c r="V686" s="505"/>
      <c r="W686" s="505"/>
      <c r="X686" s="505"/>
      <c r="Y686" s="505"/>
      <c r="Z686" s="505"/>
      <c r="AA686" s="505"/>
      <c r="AB686" s="505"/>
      <c r="AC686" s="505"/>
      <c r="AD686" s="269">
        <f t="shared" si="23"/>
        <v>0</v>
      </c>
      <c r="AE686" s="370">
        <f>IF(AD686&gt;(100000/52*'1. General Input'!$D$10),100000/52*'1. General Input'!$D$10,AD686)</f>
        <v>0</v>
      </c>
    </row>
    <row r="687" spans="1:31" ht="15.75" thickBot="1" x14ac:dyDescent="0.3">
      <c r="A687" s="265">
        <f t="shared" si="22"/>
        <v>667</v>
      </c>
      <c r="B687" s="501"/>
      <c r="C687" s="515"/>
      <c r="D687" s="514"/>
      <c r="E687" s="505"/>
      <c r="F687" s="505"/>
      <c r="G687" s="505"/>
      <c r="H687" s="505"/>
      <c r="I687" s="505"/>
      <c r="J687" s="505"/>
      <c r="K687" s="505"/>
      <c r="L687" s="505"/>
      <c r="M687" s="505"/>
      <c r="N687" s="505"/>
      <c r="O687" s="505"/>
      <c r="P687" s="505"/>
      <c r="Q687" s="505"/>
      <c r="R687" s="505"/>
      <c r="S687" s="505"/>
      <c r="T687" s="505"/>
      <c r="U687" s="505"/>
      <c r="V687" s="505"/>
      <c r="W687" s="505"/>
      <c r="X687" s="505"/>
      <c r="Y687" s="505"/>
      <c r="Z687" s="505"/>
      <c r="AA687" s="505"/>
      <c r="AB687" s="505"/>
      <c r="AC687" s="505"/>
      <c r="AD687" s="269">
        <f t="shared" si="23"/>
        <v>0</v>
      </c>
      <c r="AE687" s="370">
        <f>IF(AD687&gt;(100000/52*'1. General Input'!$D$10),100000/52*'1. General Input'!$D$10,AD687)</f>
        <v>0</v>
      </c>
    </row>
    <row r="688" spans="1:31" ht="15.75" thickBot="1" x14ac:dyDescent="0.3">
      <c r="A688" s="265">
        <f t="shared" si="22"/>
        <v>668</v>
      </c>
      <c r="B688" s="501"/>
      <c r="C688" s="515"/>
      <c r="D688" s="514"/>
      <c r="E688" s="505"/>
      <c r="F688" s="505"/>
      <c r="G688" s="505"/>
      <c r="H688" s="505"/>
      <c r="I688" s="505"/>
      <c r="J688" s="505"/>
      <c r="K688" s="505"/>
      <c r="L688" s="505"/>
      <c r="M688" s="505"/>
      <c r="N688" s="505"/>
      <c r="O688" s="505"/>
      <c r="P688" s="505"/>
      <c r="Q688" s="505"/>
      <c r="R688" s="505"/>
      <c r="S688" s="505"/>
      <c r="T688" s="505"/>
      <c r="U688" s="505"/>
      <c r="V688" s="505"/>
      <c r="W688" s="505"/>
      <c r="X688" s="505"/>
      <c r="Y688" s="505"/>
      <c r="Z688" s="505"/>
      <c r="AA688" s="505"/>
      <c r="AB688" s="505"/>
      <c r="AC688" s="505"/>
      <c r="AD688" s="269">
        <f t="shared" si="23"/>
        <v>0</v>
      </c>
      <c r="AE688" s="370">
        <f>IF(AD688&gt;(100000/52*'1. General Input'!$D$10),100000/52*'1. General Input'!$D$10,AD688)</f>
        <v>0</v>
      </c>
    </row>
    <row r="689" spans="1:31" ht="15.75" thickBot="1" x14ac:dyDescent="0.3">
      <c r="A689" s="265">
        <f t="shared" si="22"/>
        <v>669</v>
      </c>
      <c r="B689" s="501"/>
      <c r="C689" s="515"/>
      <c r="D689" s="514"/>
      <c r="E689" s="505"/>
      <c r="F689" s="505"/>
      <c r="G689" s="505"/>
      <c r="H689" s="505"/>
      <c r="I689" s="505"/>
      <c r="J689" s="505"/>
      <c r="K689" s="505"/>
      <c r="L689" s="505"/>
      <c r="M689" s="505"/>
      <c r="N689" s="505"/>
      <c r="O689" s="505"/>
      <c r="P689" s="505"/>
      <c r="Q689" s="505"/>
      <c r="R689" s="505"/>
      <c r="S689" s="505"/>
      <c r="T689" s="505"/>
      <c r="U689" s="505"/>
      <c r="V689" s="505"/>
      <c r="W689" s="505"/>
      <c r="X689" s="505"/>
      <c r="Y689" s="505"/>
      <c r="Z689" s="505"/>
      <c r="AA689" s="505"/>
      <c r="AB689" s="505"/>
      <c r="AC689" s="505"/>
      <c r="AD689" s="269">
        <f t="shared" si="23"/>
        <v>0</v>
      </c>
      <c r="AE689" s="370">
        <f>IF(AD689&gt;(100000/52*'1. General Input'!$D$10),100000/52*'1. General Input'!$D$10,AD689)</f>
        <v>0</v>
      </c>
    </row>
    <row r="690" spans="1:31" ht="15.75" thickBot="1" x14ac:dyDescent="0.3">
      <c r="A690" s="265">
        <f t="shared" si="22"/>
        <v>670</v>
      </c>
      <c r="B690" s="501"/>
      <c r="C690" s="515"/>
      <c r="D690" s="514"/>
      <c r="E690" s="505"/>
      <c r="F690" s="505"/>
      <c r="G690" s="505"/>
      <c r="H690" s="505"/>
      <c r="I690" s="505"/>
      <c r="J690" s="505"/>
      <c r="K690" s="505"/>
      <c r="L690" s="505"/>
      <c r="M690" s="505"/>
      <c r="N690" s="505"/>
      <c r="O690" s="505"/>
      <c r="P690" s="505"/>
      <c r="Q690" s="505"/>
      <c r="R690" s="505"/>
      <c r="S690" s="505"/>
      <c r="T690" s="505"/>
      <c r="U690" s="505"/>
      <c r="V690" s="505"/>
      <c r="W690" s="505"/>
      <c r="X690" s="505"/>
      <c r="Y690" s="505"/>
      <c r="Z690" s="505"/>
      <c r="AA690" s="505"/>
      <c r="AB690" s="505"/>
      <c r="AC690" s="505"/>
      <c r="AD690" s="269">
        <f t="shared" si="23"/>
        <v>0</v>
      </c>
      <c r="AE690" s="370">
        <f>IF(AD690&gt;(100000/52*'1. General Input'!$D$10),100000/52*'1. General Input'!$D$10,AD690)</f>
        <v>0</v>
      </c>
    </row>
    <row r="691" spans="1:31" ht="15.75" thickBot="1" x14ac:dyDescent="0.3">
      <c r="A691" s="265">
        <f t="shared" si="22"/>
        <v>671</v>
      </c>
      <c r="B691" s="501"/>
      <c r="C691" s="515"/>
      <c r="D691" s="514"/>
      <c r="E691" s="505"/>
      <c r="F691" s="505"/>
      <c r="G691" s="505"/>
      <c r="H691" s="505"/>
      <c r="I691" s="505"/>
      <c r="J691" s="505"/>
      <c r="K691" s="505"/>
      <c r="L691" s="505"/>
      <c r="M691" s="505"/>
      <c r="N691" s="505"/>
      <c r="O691" s="505"/>
      <c r="P691" s="505"/>
      <c r="Q691" s="505"/>
      <c r="R691" s="505"/>
      <c r="S691" s="505"/>
      <c r="T691" s="505"/>
      <c r="U691" s="505"/>
      <c r="V691" s="505"/>
      <c r="W691" s="505"/>
      <c r="X691" s="505"/>
      <c r="Y691" s="505"/>
      <c r="Z691" s="505"/>
      <c r="AA691" s="505"/>
      <c r="AB691" s="505"/>
      <c r="AC691" s="505"/>
      <c r="AD691" s="269">
        <f t="shared" si="23"/>
        <v>0</v>
      </c>
      <c r="AE691" s="370">
        <f>IF(AD691&gt;(100000/52*'1. General Input'!$D$10),100000/52*'1. General Input'!$D$10,AD691)</f>
        <v>0</v>
      </c>
    </row>
    <row r="692" spans="1:31" ht="15.75" thickBot="1" x14ac:dyDescent="0.3">
      <c r="A692" s="265">
        <f t="shared" si="22"/>
        <v>672</v>
      </c>
      <c r="B692" s="501"/>
      <c r="C692" s="515"/>
      <c r="D692" s="514"/>
      <c r="E692" s="505"/>
      <c r="F692" s="505"/>
      <c r="G692" s="505"/>
      <c r="H692" s="505"/>
      <c r="I692" s="505"/>
      <c r="J692" s="505"/>
      <c r="K692" s="505"/>
      <c r="L692" s="505"/>
      <c r="M692" s="505"/>
      <c r="N692" s="505"/>
      <c r="O692" s="505"/>
      <c r="P692" s="505"/>
      <c r="Q692" s="505"/>
      <c r="R692" s="505"/>
      <c r="S692" s="505"/>
      <c r="T692" s="505"/>
      <c r="U692" s="505"/>
      <c r="V692" s="505"/>
      <c r="W692" s="505"/>
      <c r="X692" s="505"/>
      <c r="Y692" s="505"/>
      <c r="Z692" s="505"/>
      <c r="AA692" s="505"/>
      <c r="AB692" s="505"/>
      <c r="AC692" s="505"/>
      <c r="AD692" s="269">
        <f t="shared" si="23"/>
        <v>0</v>
      </c>
      <c r="AE692" s="370">
        <f>IF(AD692&gt;(100000/52*'1. General Input'!$D$10),100000/52*'1. General Input'!$D$10,AD692)</f>
        <v>0</v>
      </c>
    </row>
    <row r="693" spans="1:31" ht="15.75" thickBot="1" x14ac:dyDescent="0.3">
      <c r="A693" s="265">
        <f t="shared" si="22"/>
        <v>673</v>
      </c>
      <c r="B693" s="501"/>
      <c r="C693" s="515"/>
      <c r="D693" s="514"/>
      <c r="E693" s="505"/>
      <c r="F693" s="505"/>
      <c r="G693" s="505"/>
      <c r="H693" s="505"/>
      <c r="I693" s="505"/>
      <c r="J693" s="505"/>
      <c r="K693" s="505"/>
      <c r="L693" s="505"/>
      <c r="M693" s="505"/>
      <c r="N693" s="505"/>
      <c r="O693" s="505"/>
      <c r="P693" s="505"/>
      <c r="Q693" s="505"/>
      <c r="R693" s="505"/>
      <c r="S693" s="505"/>
      <c r="T693" s="505"/>
      <c r="U693" s="505"/>
      <c r="V693" s="505"/>
      <c r="W693" s="505"/>
      <c r="X693" s="505"/>
      <c r="Y693" s="505"/>
      <c r="Z693" s="505"/>
      <c r="AA693" s="505"/>
      <c r="AB693" s="505"/>
      <c r="AC693" s="505"/>
      <c r="AD693" s="269">
        <f t="shared" si="23"/>
        <v>0</v>
      </c>
      <c r="AE693" s="370">
        <f>IF(AD693&gt;(100000/52*'1. General Input'!$D$10),100000/52*'1. General Input'!$D$10,AD693)</f>
        <v>0</v>
      </c>
    </row>
    <row r="694" spans="1:31" ht="15.75" thickBot="1" x14ac:dyDescent="0.3">
      <c r="A694" s="265">
        <f t="shared" si="22"/>
        <v>674</v>
      </c>
      <c r="B694" s="501"/>
      <c r="C694" s="515"/>
      <c r="D694" s="514"/>
      <c r="E694" s="505"/>
      <c r="F694" s="505"/>
      <c r="G694" s="505"/>
      <c r="H694" s="505"/>
      <c r="I694" s="505"/>
      <c r="J694" s="505"/>
      <c r="K694" s="505"/>
      <c r="L694" s="505"/>
      <c r="M694" s="505"/>
      <c r="N694" s="505"/>
      <c r="O694" s="505"/>
      <c r="P694" s="505"/>
      <c r="Q694" s="505"/>
      <c r="R694" s="505"/>
      <c r="S694" s="505"/>
      <c r="T694" s="505"/>
      <c r="U694" s="505"/>
      <c r="V694" s="505"/>
      <c r="W694" s="505"/>
      <c r="X694" s="505"/>
      <c r="Y694" s="505"/>
      <c r="Z694" s="505"/>
      <c r="AA694" s="505"/>
      <c r="AB694" s="505"/>
      <c r="AC694" s="505"/>
      <c r="AD694" s="269">
        <f t="shared" si="23"/>
        <v>0</v>
      </c>
      <c r="AE694" s="370">
        <f>IF(AD694&gt;(100000/52*'1. General Input'!$D$10),100000/52*'1. General Input'!$D$10,AD694)</f>
        <v>0</v>
      </c>
    </row>
    <row r="695" spans="1:31" ht="15.75" thickBot="1" x14ac:dyDescent="0.3">
      <c r="A695" s="265">
        <f t="shared" si="22"/>
        <v>675</v>
      </c>
      <c r="B695" s="501"/>
      <c r="C695" s="515"/>
      <c r="D695" s="514"/>
      <c r="E695" s="505"/>
      <c r="F695" s="505"/>
      <c r="G695" s="505"/>
      <c r="H695" s="505"/>
      <c r="I695" s="505"/>
      <c r="J695" s="505"/>
      <c r="K695" s="505"/>
      <c r="L695" s="505"/>
      <c r="M695" s="505"/>
      <c r="N695" s="505"/>
      <c r="O695" s="505"/>
      <c r="P695" s="505"/>
      <c r="Q695" s="505"/>
      <c r="R695" s="505"/>
      <c r="S695" s="505"/>
      <c r="T695" s="505"/>
      <c r="U695" s="505"/>
      <c r="V695" s="505"/>
      <c r="W695" s="505"/>
      <c r="X695" s="505"/>
      <c r="Y695" s="505"/>
      <c r="Z695" s="505"/>
      <c r="AA695" s="505"/>
      <c r="AB695" s="505"/>
      <c r="AC695" s="505"/>
      <c r="AD695" s="269">
        <f t="shared" si="23"/>
        <v>0</v>
      </c>
      <c r="AE695" s="370">
        <f>IF(AD695&gt;(100000/52*'1. General Input'!$D$10),100000/52*'1. General Input'!$D$10,AD695)</f>
        <v>0</v>
      </c>
    </row>
    <row r="696" spans="1:31" ht="15.75" thickBot="1" x14ac:dyDescent="0.3">
      <c r="A696" s="265">
        <f t="shared" si="22"/>
        <v>676</v>
      </c>
      <c r="B696" s="501"/>
      <c r="C696" s="515"/>
      <c r="D696" s="514"/>
      <c r="E696" s="505"/>
      <c r="F696" s="505"/>
      <c r="G696" s="505"/>
      <c r="H696" s="505"/>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269">
        <f t="shared" si="23"/>
        <v>0</v>
      </c>
      <c r="AE696" s="370">
        <f>IF(AD696&gt;(100000/52*'1. General Input'!$D$10),100000/52*'1. General Input'!$D$10,AD696)</f>
        <v>0</v>
      </c>
    </row>
    <row r="697" spans="1:31" ht="15.75" thickBot="1" x14ac:dyDescent="0.3">
      <c r="A697" s="265">
        <f t="shared" si="22"/>
        <v>677</v>
      </c>
      <c r="B697" s="501"/>
      <c r="C697" s="515"/>
      <c r="D697" s="514"/>
      <c r="E697" s="505"/>
      <c r="F697" s="505"/>
      <c r="G697" s="505"/>
      <c r="H697" s="505"/>
      <c r="I697" s="505"/>
      <c r="J697" s="505"/>
      <c r="K697" s="505"/>
      <c r="L697" s="505"/>
      <c r="M697" s="505"/>
      <c r="N697" s="505"/>
      <c r="O697" s="505"/>
      <c r="P697" s="505"/>
      <c r="Q697" s="505"/>
      <c r="R697" s="505"/>
      <c r="S697" s="505"/>
      <c r="T697" s="505"/>
      <c r="U697" s="505"/>
      <c r="V697" s="505"/>
      <c r="W697" s="505"/>
      <c r="X697" s="505"/>
      <c r="Y697" s="505"/>
      <c r="Z697" s="505"/>
      <c r="AA697" s="505"/>
      <c r="AB697" s="505"/>
      <c r="AC697" s="505"/>
      <c r="AD697" s="269">
        <f t="shared" si="23"/>
        <v>0</v>
      </c>
      <c r="AE697" s="370">
        <f>IF(AD697&gt;(100000/52*'1. General Input'!$D$10),100000/52*'1. General Input'!$D$10,AD697)</f>
        <v>0</v>
      </c>
    </row>
    <row r="698" spans="1:31" ht="15.75" thickBot="1" x14ac:dyDescent="0.3">
      <c r="A698" s="265">
        <f t="shared" si="22"/>
        <v>678</v>
      </c>
      <c r="B698" s="501"/>
      <c r="C698" s="515"/>
      <c r="D698" s="514"/>
      <c r="E698" s="505"/>
      <c r="F698" s="505"/>
      <c r="G698" s="505"/>
      <c r="H698" s="505"/>
      <c r="I698" s="505"/>
      <c r="J698" s="505"/>
      <c r="K698" s="505"/>
      <c r="L698" s="505"/>
      <c r="M698" s="505"/>
      <c r="N698" s="505"/>
      <c r="O698" s="505"/>
      <c r="P698" s="505"/>
      <c r="Q698" s="505"/>
      <c r="R698" s="505"/>
      <c r="S698" s="505"/>
      <c r="T698" s="505"/>
      <c r="U698" s="505"/>
      <c r="V698" s="505"/>
      <c r="W698" s="505"/>
      <c r="X698" s="505"/>
      <c r="Y698" s="505"/>
      <c r="Z698" s="505"/>
      <c r="AA698" s="505"/>
      <c r="AB698" s="505"/>
      <c r="AC698" s="505"/>
      <c r="AD698" s="269">
        <f t="shared" si="23"/>
        <v>0</v>
      </c>
      <c r="AE698" s="370">
        <f>IF(AD698&gt;(100000/52*'1. General Input'!$D$10),100000/52*'1. General Input'!$D$10,AD698)</f>
        <v>0</v>
      </c>
    </row>
    <row r="699" spans="1:31" ht="15.75" thickBot="1" x14ac:dyDescent="0.3">
      <c r="A699" s="265">
        <f t="shared" si="22"/>
        <v>679</v>
      </c>
      <c r="B699" s="501"/>
      <c r="C699" s="515"/>
      <c r="D699" s="514"/>
      <c r="E699" s="505"/>
      <c r="F699" s="505"/>
      <c r="G699" s="505"/>
      <c r="H699" s="505"/>
      <c r="I699" s="505"/>
      <c r="J699" s="505"/>
      <c r="K699" s="505"/>
      <c r="L699" s="505"/>
      <c r="M699" s="505"/>
      <c r="N699" s="505"/>
      <c r="O699" s="505"/>
      <c r="P699" s="505"/>
      <c r="Q699" s="505"/>
      <c r="R699" s="505"/>
      <c r="S699" s="505"/>
      <c r="T699" s="505"/>
      <c r="U699" s="505"/>
      <c r="V699" s="505"/>
      <c r="W699" s="505"/>
      <c r="X699" s="505"/>
      <c r="Y699" s="505"/>
      <c r="Z699" s="505"/>
      <c r="AA699" s="505"/>
      <c r="AB699" s="505"/>
      <c r="AC699" s="505"/>
      <c r="AD699" s="269">
        <f t="shared" si="23"/>
        <v>0</v>
      </c>
      <c r="AE699" s="370">
        <f>IF(AD699&gt;(100000/52*'1. General Input'!$D$10),100000/52*'1. General Input'!$D$10,AD699)</f>
        <v>0</v>
      </c>
    </row>
    <row r="700" spans="1:31" ht="15.75" thickBot="1" x14ac:dyDescent="0.3">
      <c r="A700" s="265">
        <f t="shared" si="22"/>
        <v>680</v>
      </c>
      <c r="B700" s="501"/>
      <c r="C700" s="515"/>
      <c r="D700" s="514"/>
      <c r="E700" s="505"/>
      <c r="F700" s="505"/>
      <c r="G700" s="505"/>
      <c r="H700" s="505"/>
      <c r="I700" s="505"/>
      <c r="J700" s="505"/>
      <c r="K700" s="505"/>
      <c r="L700" s="505"/>
      <c r="M700" s="505"/>
      <c r="N700" s="505"/>
      <c r="O700" s="505"/>
      <c r="P700" s="505"/>
      <c r="Q700" s="505"/>
      <c r="R700" s="505"/>
      <c r="S700" s="505"/>
      <c r="T700" s="505"/>
      <c r="U700" s="505"/>
      <c r="V700" s="505"/>
      <c r="W700" s="505"/>
      <c r="X700" s="505"/>
      <c r="Y700" s="505"/>
      <c r="Z700" s="505"/>
      <c r="AA700" s="505"/>
      <c r="AB700" s="505"/>
      <c r="AC700" s="505"/>
      <c r="AD700" s="269">
        <f t="shared" si="23"/>
        <v>0</v>
      </c>
      <c r="AE700" s="370">
        <f>IF(AD700&gt;(100000/52*'1. General Input'!$D$10),100000/52*'1. General Input'!$D$10,AD700)</f>
        <v>0</v>
      </c>
    </row>
    <row r="701" spans="1:31" ht="15.75" thickBot="1" x14ac:dyDescent="0.3">
      <c r="A701" s="265">
        <f t="shared" si="22"/>
        <v>681</v>
      </c>
      <c r="B701" s="501"/>
      <c r="C701" s="515"/>
      <c r="D701" s="514"/>
      <c r="E701" s="505"/>
      <c r="F701" s="505"/>
      <c r="G701" s="505"/>
      <c r="H701" s="505"/>
      <c r="I701" s="505"/>
      <c r="J701" s="505"/>
      <c r="K701" s="505"/>
      <c r="L701" s="505"/>
      <c r="M701" s="505"/>
      <c r="N701" s="505"/>
      <c r="O701" s="505"/>
      <c r="P701" s="505"/>
      <c r="Q701" s="505"/>
      <c r="R701" s="505"/>
      <c r="S701" s="505"/>
      <c r="T701" s="505"/>
      <c r="U701" s="505"/>
      <c r="V701" s="505"/>
      <c r="W701" s="505"/>
      <c r="X701" s="505"/>
      <c r="Y701" s="505"/>
      <c r="Z701" s="505"/>
      <c r="AA701" s="505"/>
      <c r="AB701" s="505"/>
      <c r="AC701" s="505"/>
      <c r="AD701" s="269">
        <f t="shared" si="23"/>
        <v>0</v>
      </c>
      <c r="AE701" s="370">
        <f>IF(AD701&gt;(100000/52*'1. General Input'!$D$10),100000/52*'1. General Input'!$D$10,AD701)</f>
        <v>0</v>
      </c>
    </row>
    <row r="702" spans="1:31" ht="15.75" thickBot="1" x14ac:dyDescent="0.3">
      <c r="A702" s="265">
        <f t="shared" si="22"/>
        <v>682</v>
      </c>
      <c r="B702" s="501"/>
      <c r="C702" s="515"/>
      <c r="D702" s="514"/>
      <c r="E702" s="505"/>
      <c r="F702" s="505"/>
      <c r="G702" s="505"/>
      <c r="H702" s="505"/>
      <c r="I702" s="505"/>
      <c r="J702" s="505"/>
      <c r="K702" s="505"/>
      <c r="L702" s="505"/>
      <c r="M702" s="505"/>
      <c r="N702" s="505"/>
      <c r="O702" s="505"/>
      <c r="P702" s="505"/>
      <c r="Q702" s="505"/>
      <c r="R702" s="505"/>
      <c r="S702" s="505"/>
      <c r="T702" s="505"/>
      <c r="U702" s="505"/>
      <c r="V702" s="505"/>
      <c r="W702" s="505"/>
      <c r="X702" s="505"/>
      <c r="Y702" s="505"/>
      <c r="Z702" s="505"/>
      <c r="AA702" s="505"/>
      <c r="AB702" s="505"/>
      <c r="AC702" s="505"/>
      <c r="AD702" s="269">
        <f t="shared" si="23"/>
        <v>0</v>
      </c>
      <c r="AE702" s="370">
        <f>IF(AD702&gt;(100000/52*'1. General Input'!$D$10),100000/52*'1. General Input'!$D$10,AD702)</f>
        <v>0</v>
      </c>
    </row>
    <row r="703" spans="1:31" ht="15.75" thickBot="1" x14ac:dyDescent="0.3">
      <c r="A703" s="265">
        <f t="shared" si="22"/>
        <v>683</v>
      </c>
      <c r="B703" s="501"/>
      <c r="C703" s="515"/>
      <c r="D703" s="514"/>
      <c r="E703" s="505"/>
      <c r="F703" s="505"/>
      <c r="G703" s="505"/>
      <c r="H703" s="505"/>
      <c r="I703" s="505"/>
      <c r="J703" s="505"/>
      <c r="K703" s="505"/>
      <c r="L703" s="505"/>
      <c r="M703" s="505"/>
      <c r="N703" s="505"/>
      <c r="O703" s="505"/>
      <c r="P703" s="505"/>
      <c r="Q703" s="505"/>
      <c r="R703" s="505"/>
      <c r="S703" s="505"/>
      <c r="T703" s="505"/>
      <c r="U703" s="505"/>
      <c r="V703" s="505"/>
      <c r="W703" s="505"/>
      <c r="X703" s="505"/>
      <c r="Y703" s="505"/>
      <c r="Z703" s="505"/>
      <c r="AA703" s="505"/>
      <c r="AB703" s="505"/>
      <c r="AC703" s="505"/>
      <c r="AD703" s="269">
        <f t="shared" si="23"/>
        <v>0</v>
      </c>
      <c r="AE703" s="370">
        <f>IF(AD703&gt;(100000/52*'1. General Input'!$D$10),100000/52*'1. General Input'!$D$10,AD703)</f>
        <v>0</v>
      </c>
    </row>
    <row r="704" spans="1:31" ht="15.75" thickBot="1" x14ac:dyDescent="0.3">
      <c r="A704" s="265">
        <f t="shared" si="22"/>
        <v>684</v>
      </c>
      <c r="B704" s="501"/>
      <c r="C704" s="515"/>
      <c r="D704" s="514"/>
      <c r="E704" s="505"/>
      <c r="F704" s="505"/>
      <c r="G704" s="505"/>
      <c r="H704" s="505"/>
      <c r="I704" s="505"/>
      <c r="J704" s="505"/>
      <c r="K704" s="505"/>
      <c r="L704" s="505"/>
      <c r="M704" s="505"/>
      <c r="N704" s="505"/>
      <c r="O704" s="505"/>
      <c r="P704" s="505"/>
      <c r="Q704" s="505"/>
      <c r="R704" s="505"/>
      <c r="S704" s="505"/>
      <c r="T704" s="505"/>
      <c r="U704" s="505"/>
      <c r="V704" s="505"/>
      <c r="W704" s="505"/>
      <c r="X704" s="505"/>
      <c r="Y704" s="505"/>
      <c r="Z704" s="505"/>
      <c r="AA704" s="505"/>
      <c r="AB704" s="505"/>
      <c r="AC704" s="505"/>
      <c r="AD704" s="269">
        <f t="shared" si="23"/>
        <v>0</v>
      </c>
      <c r="AE704" s="370">
        <f>IF(AD704&gt;(100000/52*'1. General Input'!$D$10),100000/52*'1. General Input'!$D$10,AD704)</f>
        <v>0</v>
      </c>
    </row>
    <row r="705" spans="1:31" ht="15.75" thickBot="1" x14ac:dyDescent="0.3">
      <c r="A705" s="265">
        <f t="shared" si="22"/>
        <v>685</v>
      </c>
      <c r="B705" s="501"/>
      <c r="C705" s="515"/>
      <c r="D705" s="514"/>
      <c r="E705" s="505"/>
      <c r="F705" s="505"/>
      <c r="G705" s="505"/>
      <c r="H705" s="505"/>
      <c r="I705" s="505"/>
      <c r="J705" s="505"/>
      <c r="K705" s="505"/>
      <c r="L705" s="505"/>
      <c r="M705" s="505"/>
      <c r="N705" s="505"/>
      <c r="O705" s="505"/>
      <c r="P705" s="505"/>
      <c r="Q705" s="505"/>
      <c r="R705" s="505"/>
      <c r="S705" s="505"/>
      <c r="T705" s="505"/>
      <c r="U705" s="505"/>
      <c r="V705" s="505"/>
      <c r="W705" s="505"/>
      <c r="X705" s="505"/>
      <c r="Y705" s="505"/>
      <c r="Z705" s="505"/>
      <c r="AA705" s="505"/>
      <c r="AB705" s="505"/>
      <c r="AC705" s="505"/>
      <c r="AD705" s="269">
        <f t="shared" si="23"/>
        <v>0</v>
      </c>
      <c r="AE705" s="370">
        <f>IF(AD705&gt;(100000/52*'1. General Input'!$D$10),100000/52*'1. General Input'!$D$10,AD705)</f>
        <v>0</v>
      </c>
    </row>
    <row r="706" spans="1:31" ht="15.75" thickBot="1" x14ac:dyDescent="0.3">
      <c r="A706" s="265">
        <f t="shared" si="22"/>
        <v>686</v>
      </c>
      <c r="B706" s="501"/>
      <c r="C706" s="515"/>
      <c r="D706" s="514"/>
      <c r="E706" s="505"/>
      <c r="F706" s="505"/>
      <c r="G706" s="505"/>
      <c r="H706" s="505"/>
      <c r="I706" s="505"/>
      <c r="J706" s="505"/>
      <c r="K706" s="505"/>
      <c r="L706" s="505"/>
      <c r="M706" s="505"/>
      <c r="N706" s="505"/>
      <c r="O706" s="505"/>
      <c r="P706" s="505"/>
      <c r="Q706" s="505"/>
      <c r="R706" s="505"/>
      <c r="S706" s="505"/>
      <c r="T706" s="505"/>
      <c r="U706" s="505"/>
      <c r="V706" s="505"/>
      <c r="W706" s="505"/>
      <c r="X706" s="505"/>
      <c r="Y706" s="505"/>
      <c r="Z706" s="505"/>
      <c r="AA706" s="505"/>
      <c r="AB706" s="505"/>
      <c r="AC706" s="505"/>
      <c r="AD706" s="269">
        <f t="shared" si="23"/>
        <v>0</v>
      </c>
      <c r="AE706" s="370">
        <f>IF(AD706&gt;(100000/52*'1. General Input'!$D$10),100000/52*'1. General Input'!$D$10,AD706)</f>
        <v>0</v>
      </c>
    </row>
    <row r="707" spans="1:31" ht="15.75" thickBot="1" x14ac:dyDescent="0.3">
      <c r="A707" s="265">
        <f t="shared" si="22"/>
        <v>687</v>
      </c>
      <c r="B707" s="501"/>
      <c r="C707" s="515"/>
      <c r="D707" s="514"/>
      <c r="E707" s="505"/>
      <c r="F707" s="505"/>
      <c r="G707" s="505"/>
      <c r="H707" s="505"/>
      <c r="I707" s="505"/>
      <c r="J707" s="505"/>
      <c r="K707" s="505"/>
      <c r="L707" s="505"/>
      <c r="M707" s="505"/>
      <c r="N707" s="505"/>
      <c r="O707" s="505"/>
      <c r="P707" s="505"/>
      <c r="Q707" s="505"/>
      <c r="R707" s="505"/>
      <c r="S707" s="505"/>
      <c r="T707" s="505"/>
      <c r="U707" s="505"/>
      <c r="V707" s="505"/>
      <c r="W707" s="505"/>
      <c r="X707" s="505"/>
      <c r="Y707" s="505"/>
      <c r="Z707" s="505"/>
      <c r="AA707" s="505"/>
      <c r="AB707" s="505"/>
      <c r="AC707" s="505"/>
      <c r="AD707" s="269">
        <f t="shared" si="23"/>
        <v>0</v>
      </c>
      <c r="AE707" s="370">
        <f>IF(AD707&gt;(100000/52*'1. General Input'!$D$10),100000/52*'1. General Input'!$D$10,AD707)</f>
        <v>0</v>
      </c>
    </row>
    <row r="708" spans="1:31" ht="15.75" thickBot="1" x14ac:dyDescent="0.3">
      <c r="A708" s="265">
        <f t="shared" si="22"/>
        <v>688</v>
      </c>
      <c r="B708" s="501"/>
      <c r="C708" s="515"/>
      <c r="D708" s="514"/>
      <c r="E708" s="505"/>
      <c r="F708" s="505"/>
      <c r="G708" s="505"/>
      <c r="H708" s="505"/>
      <c r="I708" s="505"/>
      <c r="J708" s="505"/>
      <c r="K708" s="505"/>
      <c r="L708" s="505"/>
      <c r="M708" s="505"/>
      <c r="N708" s="505"/>
      <c r="O708" s="505"/>
      <c r="P708" s="505"/>
      <c r="Q708" s="505"/>
      <c r="R708" s="505"/>
      <c r="S708" s="505"/>
      <c r="T708" s="505"/>
      <c r="U708" s="505"/>
      <c r="V708" s="505"/>
      <c r="W708" s="505"/>
      <c r="X708" s="505"/>
      <c r="Y708" s="505"/>
      <c r="Z708" s="505"/>
      <c r="AA708" s="505"/>
      <c r="AB708" s="505"/>
      <c r="AC708" s="505"/>
      <c r="AD708" s="269">
        <f t="shared" si="23"/>
        <v>0</v>
      </c>
      <c r="AE708" s="370">
        <f>IF(AD708&gt;(100000/52*'1. General Input'!$D$10),100000/52*'1. General Input'!$D$10,AD708)</f>
        <v>0</v>
      </c>
    </row>
    <row r="709" spans="1:31" ht="15.75" thickBot="1" x14ac:dyDescent="0.3">
      <c r="A709" s="265">
        <f t="shared" si="22"/>
        <v>689</v>
      </c>
      <c r="B709" s="501"/>
      <c r="C709" s="515"/>
      <c r="D709" s="514"/>
      <c r="E709" s="505"/>
      <c r="F709" s="505"/>
      <c r="G709" s="505"/>
      <c r="H709" s="505"/>
      <c r="I709" s="505"/>
      <c r="J709" s="505"/>
      <c r="K709" s="505"/>
      <c r="L709" s="505"/>
      <c r="M709" s="505"/>
      <c r="N709" s="505"/>
      <c r="O709" s="505"/>
      <c r="P709" s="505"/>
      <c r="Q709" s="505"/>
      <c r="R709" s="505"/>
      <c r="S709" s="505"/>
      <c r="T709" s="505"/>
      <c r="U709" s="505"/>
      <c r="V709" s="505"/>
      <c r="W709" s="505"/>
      <c r="X709" s="505"/>
      <c r="Y709" s="505"/>
      <c r="Z709" s="505"/>
      <c r="AA709" s="505"/>
      <c r="AB709" s="505"/>
      <c r="AC709" s="505"/>
      <c r="AD709" s="269">
        <f t="shared" si="23"/>
        <v>0</v>
      </c>
      <c r="AE709" s="370">
        <f>IF(AD709&gt;(100000/52*'1. General Input'!$D$10),100000/52*'1. General Input'!$D$10,AD709)</f>
        <v>0</v>
      </c>
    </row>
    <row r="710" spans="1:31" ht="15.75" thickBot="1" x14ac:dyDescent="0.3">
      <c r="A710" s="265">
        <f t="shared" si="22"/>
        <v>690</v>
      </c>
      <c r="B710" s="501"/>
      <c r="C710" s="515"/>
      <c r="D710" s="514"/>
      <c r="E710" s="505"/>
      <c r="F710" s="505"/>
      <c r="G710" s="505"/>
      <c r="H710" s="505"/>
      <c r="I710" s="505"/>
      <c r="J710" s="505"/>
      <c r="K710" s="505"/>
      <c r="L710" s="505"/>
      <c r="M710" s="505"/>
      <c r="N710" s="505"/>
      <c r="O710" s="505"/>
      <c r="P710" s="505"/>
      <c r="Q710" s="505"/>
      <c r="R710" s="505"/>
      <c r="S710" s="505"/>
      <c r="T710" s="505"/>
      <c r="U710" s="505"/>
      <c r="V710" s="505"/>
      <c r="W710" s="505"/>
      <c r="X710" s="505"/>
      <c r="Y710" s="505"/>
      <c r="Z710" s="505"/>
      <c r="AA710" s="505"/>
      <c r="AB710" s="505"/>
      <c r="AC710" s="505"/>
      <c r="AD710" s="269">
        <f t="shared" si="23"/>
        <v>0</v>
      </c>
      <c r="AE710" s="370">
        <f>IF(AD710&gt;(100000/52*'1. General Input'!$D$10),100000/52*'1. General Input'!$D$10,AD710)</f>
        <v>0</v>
      </c>
    </row>
    <row r="711" spans="1:31" ht="15.75" thickBot="1" x14ac:dyDescent="0.3">
      <c r="A711" s="265">
        <f t="shared" si="22"/>
        <v>691</v>
      </c>
      <c r="B711" s="501"/>
      <c r="C711" s="515"/>
      <c r="D711" s="514"/>
      <c r="E711" s="505"/>
      <c r="F711" s="505"/>
      <c r="G711" s="505"/>
      <c r="H711" s="505"/>
      <c r="I711" s="505"/>
      <c r="J711" s="505"/>
      <c r="K711" s="505"/>
      <c r="L711" s="505"/>
      <c r="M711" s="505"/>
      <c r="N711" s="505"/>
      <c r="O711" s="505"/>
      <c r="P711" s="505"/>
      <c r="Q711" s="505"/>
      <c r="R711" s="505"/>
      <c r="S711" s="505"/>
      <c r="T711" s="505"/>
      <c r="U711" s="505"/>
      <c r="V711" s="505"/>
      <c r="W711" s="505"/>
      <c r="X711" s="505"/>
      <c r="Y711" s="505"/>
      <c r="Z711" s="505"/>
      <c r="AA711" s="505"/>
      <c r="AB711" s="505"/>
      <c r="AC711" s="505"/>
      <c r="AD711" s="269">
        <f t="shared" si="23"/>
        <v>0</v>
      </c>
      <c r="AE711" s="370">
        <f>IF(AD711&gt;(100000/52*'1. General Input'!$D$10),100000/52*'1. General Input'!$D$10,AD711)</f>
        <v>0</v>
      </c>
    </row>
    <row r="712" spans="1:31" ht="15.75" thickBot="1" x14ac:dyDescent="0.3">
      <c r="A712" s="265">
        <f t="shared" si="22"/>
        <v>692</v>
      </c>
      <c r="B712" s="501"/>
      <c r="C712" s="515"/>
      <c r="D712" s="514"/>
      <c r="E712" s="505"/>
      <c r="F712" s="505"/>
      <c r="G712" s="505"/>
      <c r="H712" s="505"/>
      <c r="I712" s="505"/>
      <c r="J712" s="505"/>
      <c r="K712" s="505"/>
      <c r="L712" s="505"/>
      <c r="M712" s="505"/>
      <c r="N712" s="505"/>
      <c r="O712" s="505"/>
      <c r="P712" s="505"/>
      <c r="Q712" s="505"/>
      <c r="R712" s="505"/>
      <c r="S712" s="505"/>
      <c r="T712" s="505"/>
      <c r="U712" s="505"/>
      <c r="V712" s="505"/>
      <c r="W712" s="505"/>
      <c r="X712" s="505"/>
      <c r="Y712" s="505"/>
      <c r="Z712" s="505"/>
      <c r="AA712" s="505"/>
      <c r="AB712" s="505"/>
      <c r="AC712" s="505"/>
      <c r="AD712" s="269">
        <f t="shared" si="23"/>
        <v>0</v>
      </c>
      <c r="AE712" s="370">
        <f>IF(AD712&gt;(100000/52*'1. General Input'!$D$10),100000/52*'1. General Input'!$D$10,AD712)</f>
        <v>0</v>
      </c>
    </row>
    <row r="713" spans="1:31" ht="15.75" thickBot="1" x14ac:dyDescent="0.3">
      <c r="A713" s="265">
        <f t="shared" ref="A713:A776" si="24">+A712+1</f>
        <v>693</v>
      </c>
      <c r="B713" s="501"/>
      <c r="C713" s="515"/>
      <c r="D713" s="514"/>
      <c r="E713" s="505"/>
      <c r="F713" s="505"/>
      <c r="G713" s="505"/>
      <c r="H713" s="505"/>
      <c r="I713" s="505"/>
      <c r="J713" s="505"/>
      <c r="K713" s="505"/>
      <c r="L713" s="505"/>
      <c r="M713" s="505"/>
      <c r="N713" s="505"/>
      <c r="O713" s="505"/>
      <c r="P713" s="505"/>
      <c r="Q713" s="505"/>
      <c r="R713" s="505"/>
      <c r="S713" s="505"/>
      <c r="T713" s="505"/>
      <c r="U713" s="505"/>
      <c r="V713" s="505"/>
      <c r="W713" s="505"/>
      <c r="X713" s="505"/>
      <c r="Y713" s="505"/>
      <c r="Z713" s="505"/>
      <c r="AA713" s="505"/>
      <c r="AB713" s="505"/>
      <c r="AC713" s="505"/>
      <c r="AD713" s="269">
        <f t="shared" si="23"/>
        <v>0</v>
      </c>
      <c r="AE713" s="370">
        <f>IF(AD713&gt;(100000/52*'1. General Input'!$D$10),100000/52*'1. General Input'!$D$10,AD713)</f>
        <v>0</v>
      </c>
    </row>
    <row r="714" spans="1:31" ht="15.75" thickBot="1" x14ac:dyDescent="0.3">
      <c r="A714" s="265">
        <f t="shared" si="24"/>
        <v>694</v>
      </c>
      <c r="B714" s="501"/>
      <c r="C714" s="515"/>
      <c r="D714" s="514"/>
      <c r="E714" s="505"/>
      <c r="F714" s="505"/>
      <c r="G714" s="505"/>
      <c r="H714" s="505"/>
      <c r="I714" s="505"/>
      <c r="J714" s="505"/>
      <c r="K714" s="505"/>
      <c r="L714" s="505"/>
      <c r="M714" s="505"/>
      <c r="N714" s="505"/>
      <c r="O714" s="505"/>
      <c r="P714" s="505"/>
      <c r="Q714" s="505"/>
      <c r="R714" s="505"/>
      <c r="S714" s="505"/>
      <c r="T714" s="505"/>
      <c r="U714" s="505"/>
      <c r="V714" s="505"/>
      <c r="W714" s="505"/>
      <c r="X714" s="505"/>
      <c r="Y714" s="505"/>
      <c r="Z714" s="505"/>
      <c r="AA714" s="505"/>
      <c r="AB714" s="505"/>
      <c r="AC714" s="505"/>
      <c r="AD714" s="269">
        <f t="shared" si="23"/>
        <v>0</v>
      </c>
      <c r="AE714" s="370">
        <f>IF(AD714&gt;(100000/52*'1. General Input'!$D$10),100000/52*'1. General Input'!$D$10,AD714)</f>
        <v>0</v>
      </c>
    </row>
    <row r="715" spans="1:31" ht="15.75" thickBot="1" x14ac:dyDescent="0.3">
      <c r="A715" s="265">
        <f t="shared" si="24"/>
        <v>695</v>
      </c>
      <c r="B715" s="501"/>
      <c r="C715" s="515"/>
      <c r="D715" s="514"/>
      <c r="E715" s="505"/>
      <c r="F715" s="505"/>
      <c r="G715" s="505"/>
      <c r="H715" s="505"/>
      <c r="I715" s="505"/>
      <c r="J715" s="505"/>
      <c r="K715" s="505"/>
      <c r="L715" s="505"/>
      <c r="M715" s="505"/>
      <c r="N715" s="505"/>
      <c r="O715" s="505"/>
      <c r="P715" s="505"/>
      <c r="Q715" s="505"/>
      <c r="R715" s="505"/>
      <c r="S715" s="505"/>
      <c r="T715" s="505"/>
      <c r="U715" s="505"/>
      <c r="V715" s="505"/>
      <c r="W715" s="505"/>
      <c r="X715" s="505"/>
      <c r="Y715" s="505"/>
      <c r="Z715" s="505"/>
      <c r="AA715" s="505"/>
      <c r="AB715" s="505"/>
      <c r="AC715" s="505"/>
      <c r="AD715" s="269">
        <f t="shared" si="23"/>
        <v>0</v>
      </c>
      <c r="AE715" s="370">
        <f>IF(AD715&gt;(100000/52*'1. General Input'!$D$10),100000/52*'1. General Input'!$D$10,AD715)</f>
        <v>0</v>
      </c>
    </row>
    <row r="716" spans="1:31" ht="15.75" thickBot="1" x14ac:dyDescent="0.3">
      <c r="A716" s="265">
        <f t="shared" si="24"/>
        <v>696</v>
      </c>
      <c r="B716" s="501"/>
      <c r="C716" s="515"/>
      <c r="D716" s="514"/>
      <c r="E716" s="505"/>
      <c r="F716" s="505"/>
      <c r="G716" s="505"/>
      <c r="H716" s="505"/>
      <c r="I716" s="505"/>
      <c r="J716" s="505"/>
      <c r="K716" s="505"/>
      <c r="L716" s="505"/>
      <c r="M716" s="505"/>
      <c r="N716" s="505"/>
      <c r="O716" s="505"/>
      <c r="P716" s="505"/>
      <c r="Q716" s="505"/>
      <c r="R716" s="505"/>
      <c r="S716" s="505"/>
      <c r="T716" s="505"/>
      <c r="U716" s="505"/>
      <c r="V716" s="505"/>
      <c r="W716" s="505"/>
      <c r="X716" s="505"/>
      <c r="Y716" s="505"/>
      <c r="Z716" s="505"/>
      <c r="AA716" s="505"/>
      <c r="AB716" s="505"/>
      <c r="AC716" s="505"/>
      <c r="AD716" s="269">
        <f t="shared" si="23"/>
        <v>0</v>
      </c>
      <c r="AE716" s="370">
        <f>IF(AD716&gt;(100000/52*'1. General Input'!$D$10),100000/52*'1. General Input'!$D$10,AD716)</f>
        <v>0</v>
      </c>
    </row>
    <row r="717" spans="1:31" ht="15.75" thickBot="1" x14ac:dyDescent="0.3">
      <c r="A717" s="265">
        <f t="shared" si="24"/>
        <v>697</v>
      </c>
      <c r="B717" s="501"/>
      <c r="C717" s="515"/>
      <c r="D717" s="514"/>
      <c r="E717" s="505"/>
      <c r="F717" s="505"/>
      <c r="G717" s="505"/>
      <c r="H717" s="505"/>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269">
        <f t="shared" si="23"/>
        <v>0</v>
      </c>
      <c r="AE717" s="370">
        <f>IF(AD717&gt;(100000/52*'1. General Input'!$D$10),100000/52*'1. General Input'!$D$10,AD717)</f>
        <v>0</v>
      </c>
    </row>
    <row r="718" spans="1:31" ht="15.75" thickBot="1" x14ac:dyDescent="0.3">
      <c r="A718" s="265">
        <f t="shared" si="24"/>
        <v>698</v>
      </c>
      <c r="B718" s="501"/>
      <c r="C718" s="515"/>
      <c r="D718" s="514"/>
      <c r="E718" s="505"/>
      <c r="F718" s="505"/>
      <c r="G718" s="505"/>
      <c r="H718" s="505"/>
      <c r="I718" s="505"/>
      <c r="J718" s="505"/>
      <c r="K718" s="505"/>
      <c r="L718" s="505"/>
      <c r="M718" s="505"/>
      <c r="N718" s="505"/>
      <c r="O718" s="505"/>
      <c r="P718" s="505"/>
      <c r="Q718" s="505"/>
      <c r="R718" s="505"/>
      <c r="S718" s="505"/>
      <c r="T718" s="505"/>
      <c r="U718" s="505"/>
      <c r="V718" s="505"/>
      <c r="W718" s="505"/>
      <c r="X718" s="505"/>
      <c r="Y718" s="505"/>
      <c r="Z718" s="505"/>
      <c r="AA718" s="505"/>
      <c r="AB718" s="505"/>
      <c r="AC718" s="505"/>
      <c r="AD718" s="269">
        <f t="shared" si="23"/>
        <v>0</v>
      </c>
      <c r="AE718" s="370">
        <f>IF(AD718&gt;(100000/52*'1. General Input'!$D$10),100000/52*'1. General Input'!$D$10,AD718)</f>
        <v>0</v>
      </c>
    </row>
    <row r="719" spans="1:31" ht="15.75" thickBot="1" x14ac:dyDescent="0.3">
      <c r="A719" s="265">
        <f t="shared" si="24"/>
        <v>699</v>
      </c>
      <c r="B719" s="501"/>
      <c r="C719" s="515"/>
      <c r="D719" s="514"/>
      <c r="E719" s="505"/>
      <c r="F719" s="505"/>
      <c r="G719" s="505"/>
      <c r="H719" s="505"/>
      <c r="I719" s="505"/>
      <c r="J719" s="505"/>
      <c r="K719" s="505"/>
      <c r="L719" s="505"/>
      <c r="M719" s="505"/>
      <c r="N719" s="505"/>
      <c r="O719" s="505"/>
      <c r="P719" s="505"/>
      <c r="Q719" s="505"/>
      <c r="R719" s="505"/>
      <c r="S719" s="505"/>
      <c r="T719" s="505"/>
      <c r="U719" s="505"/>
      <c r="V719" s="505"/>
      <c r="W719" s="505"/>
      <c r="X719" s="505"/>
      <c r="Y719" s="505"/>
      <c r="Z719" s="505"/>
      <c r="AA719" s="505"/>
      <c r="AB719" s="505"/>
      <c r="AC719" s="505"/>
      <c r="AD719" s="269">
        <f t="shared" si="23"/>
        <v>0</v>
      </c>
      <c r="AE719" s="370">
        <f>IF(AD719&gt;(100000/52*'1. General Input'!$D$10),100000/52*'1. General Input'!$D$10,AD719)</f>
        <v>0</v>
      </c>
    </row>
    <row r="720" spans="1:31" ht="15.75" thickBot="1" x14ac:dyDescent="0.3">
      <c r="A720" s="265">
        <f t="shared" si="24"/>
        <v>700</v>
      </c>
      <c r="B720" s="501"/>
      <c r="C720" s="515"/>
      <c r="D720" s="514"/>
      <c r="E720" s="505"/>
      <c r="F720" s="505"/>
      <c r="G720" s="505"/>
      <c r="H720" s="505"/>
      <c r="I720" s="505"/>
      <c r="J720" s="505"/>
      <c r="K720" s="505"/>
      <c r="L720" s="505"/>
      <c r="M720" s="505"/>
      <c r="N720" s="505"/>
      <c r="O720" s="505"/>
      <c r="P720" s="505"/>
      <c r="Q720" s="505"/>
      <c r="R720" s="505"/>
      <c r="S720" s="505"/>
      <c r="T720" s="505"/>
      <c r="U720" s="505"/>
      <c r="V720" s="505"/>
      <c r="W720" s="505"/>
      <c r="X720" s="505"/>
      <c r="Y720" s="505"/>
      <c r="Z720" s="505"/>
      <c r="AA720" s="505"/>
      <c r="AB720" s="505"/>
      <c r="AC720" s="505"/>
      <c r="AD720" s="269">
        <f t="shared" si="23"/>
        <v>0</v>
      </c>
      <c r="AE720" s="370">
        <f>IF(AD720&gt;(100000/52*'1. General Input'!$D$10),100000/52*'1. General Input'!$D$10,AD720)</f>
        <v>0</v>
      </c>
    </row>
    <row r="721" spans="1:31" ht="15.75" thickBot="1" x14ac:dyDescent="0.3">
      <c r="A721" s="265">
        <f t="shared" si="24"/>
        <v>701</v>
      </c>
      <c r="B721" s="501"/>
      <c r="C721" s="515"/>
      <c r="D721" s="514"/>
      <c r="E721" s="505"/>
      <c r="F721" s="505"/>
      <c r="G721" s="505"/>
      <c r="H721" s="505"/>
      <c r="I721" s="505"/>
      <c r="J721" s="505"/>
      <c r="K721" s="505"/>
      <c r="L721" s="505"/>
      <c r="M721" s="505"/>
      <c r="N721" s="505"/>
      <c r="O721" s="505"/>
      <c r="P721" s="505"/>
      <c r="Q721" s="505"/>
      <c r="R721" s="505"/>
      <c r="S721" s="505"/>
      <c r="T721" s="505"/>
      <c r="U721" s="505"/>
      <c r="V721" s="505"/>
      <c r="W721" s="505"/>
      <c r="X721" s="505"/>
      <c r="Y721" s="505"/>
      <c r="Z721" s="505"/>
      <c r="AA721" s="505"/>
      <c r="AB721" s="505"/>
      <c r="AC721" s="505"/>
      <c r="AD721" s="269">
        <f t="shared" si="23"/>
        <v>0</v>
      </c>
      <c r="AE721" s="370">
        <f>IF(AD721&gt;(100000/52*'1. General Input'!$D$10),100000/52*'1. General Input'!$D$10,AD721)</f>
        <v>0</v>
      </c>
    </row>
    <row r="722" spans="1:31" ht="15.75" thickBot="1" x14ac:dyDescent="0.3">
      <c r="A722" s="265">
        <f t="shared" si="24"/>
        <v>702</v>
      </c>
      <c r="B722" s="501"/>
      <c r="C722" s="515"/>
      <c r="D722" s="514"/>
      <c r="E722" s="505"/>
      <c r="F722" s="505"/>
      <c r="G722" s="505"/>
      <c r="H722" s="505"/>
      <c r="I722" s="505"/>
      <c r="J722" s="505"/>
      <c r="K722" s="505"/>
      <c r="L722" s="505"/>
      <c r="M722" s="505"/>
      <c r="N722" s="505"/>
      <c r="O722" s="505"/>
      <c r="P722" s="505"/>
      <c r="Q722" s="505"/>
      <c r="R722" s="505"/>
      <c r="S722" s="505"/>
      <c r="T722" s="505"/>
      <c r="U722" s="505"/>
      <c r="V722" s="505"/>
      <c r="W722" s="505"/>
      <c r="X722" s="505"/>
      <c r="Y722" s="505"/>
      <c r="Z722" s="505"/>
      <c r="AA722" s="505"/>
      <c r="AB722" s="505"/>
      <c r="AC722" s="505"/>
      <c r="AD722" s="269">
        <f t="shared" si="23"/>
        <v>0</v>
      </c>
      <c r="AE722" s="370">
        <f>IF(AD722&gt;(100000/52*'1. General Input'!$D$10),100000/52*'1. General Input'!$D$10,AD722)</f>
        <v>0</v>
      </c>
    </row>
    <row r="723" spans="1:31" ht="15.75" thickBot="1" x14ac:dyDescent="0.3">
      <c r="A723" s="265">
        <f t="shared" si="24"/>
        <v>703</v>
      </c>
      <c r="B723" s="501"/>
      <c r="C723" s="515"/>
      <c r="D723" s="514"/>
      <c r="E723" s="505"/>
      <c r="F723" s="505"/>
      <c r="G723" s="505"/>
      <c r="H723" s="505"/>
      <c r="I723" s="505"/>
      <c r="J723" s="505"/>
      <c r="K723" s="505"/>
      <c r="L723" s="505"/>
      <c r="M723" s="505"/>
      <c r="N723" s="505"/>
      <c r="O723" s="505"/>
      <c r="P723" s="505"/>
      <c r="Q723" s="505"/>
      <c r="R723" s="505"/>
      <c r="S723" s="505"/>
      <c r="T723" s="505"/>
      <c r="U723" s="505"/>
      <c r="V723" s="505"/>
      <c r="W723" s="505"/>
      <c r="X723" s="505"/>
      <c r="Y723" s="505"/>
      <c r="Z723" s="505"/>
      <c r="AA723" s="505"/>
      <c r="AB723" s="505"/>
      <c r="AC723" s="505"/>
      <c r="AD723" s="269">
        <f t="shared" si="23"/>
        <v>0</v>
      </c>
      <c r="AE723" s="370">
        <f>IF(AD723&gt;(100000/52*'1. General Input'!$D$10),100000/52*'1. General Input'!$D$10,AD723)</f>
        <v>0</v>
      </c>
    </row>
    <row r="724" spans="1:31" ht="15.75" thickBot="1" x14ac:dyDescent="0.3">
      <c r="A724" s="265">
        <f t="shared" si="24"/>
        <v>704</v>
      </c>
      <c r="B724" s="501"/>
      <c r="C724" s="515"/>
      <c r="D724" s="514"/>
      <c r="E724" s="505"/>
      <c r="F724" s="505"/>
      <c r="G724" s="505"/>
      <c r="H724" s="505"/>
      <c r="I724" s="505"/>
      <c r="J724" s="505"/>
      <c r="K724" s="505"/>
      <c r="L724" s="505"/>
      <c r="M724" s="505"/>
      <c r="N724" s="505"/>
      <c r="O724" s="505"/>
      <c r="P724" s="505"/>
      <c r="Q724" s="505"/>
      <c r="R724" s="505"/>
      <c r="S724" s="505"/>
      <c r="T724" s="505"/>
      <c r="U724" s="505"/>
      <c r="V724" s="505"/>
      <c r="W724" s="505"/>
      <c r="X724" s="505"/>
      <c r="Y724" s="505"/>
      <c r="Z724" s="505"/>
      <c r="AA724" s="505"/>
      <c r="AB724" s="505"/>
      <c r="AC724" s="505"/>
      <c r="AD724" s="269">
        <f t="shared" si="23"/>
        <v>0</v>
      </c>
      <c r="AE724" s="370">
        <f>IF(AD724&gt;(100000/52*'1. General Input'!$D$10),100000/52*'1. General Input'!$D$10,AD724)</f>
        <v>0</v>
      </c>
    </row>
    <row r="725" spans="1:31" ht="15.75" thickBot="1" x14ac:dyDescent="0.3">
      <c r="A725" s="265">
        <f t="shared" si="24"/>
        <v>705</v>
      </c>
      <c r="B725" s="501"/>
      <c r="C725" s="515"/>
      <c r="D725" s="514"/>
      <c r="E725" s="505"/>
      <c r="F725" s="505"/>
      <c r="G725" s="505"/>
      <c r="H725" s="505"/>
      <c r="I725" s="505"/>
      <c r="J725" s="505"/>
      <c r="K725" s="505"/>
      <c r="L725" s="505"/>
      <c r="M725" s="505"/>
      <c r="N725" s="505"/>
      <c r="O725" s="505"/>
      <c r="P725" s="505"/>
      <c r="Q725" s="505"/>
      <c r="R725" s="505"/>
      <c r="S725" s="505"/>
      <c r="T725" s="505"/>
      <c r="U725" s="505"/>
      <c r="V725" s="505"/>
      <c r="W725" s="505"/>
      <c r="X725" s="505"/>
      <c r="Y725" s="505"/>
      <c r="Z725" s="505"/>
      <c r="AA725" s="505"/>
      <c r="AB725" s="505"/>
      <c r="AC725" s="505"/>
      <c r="AD725" s="269">
        <f t="shared" si="23"/>
        <v>0</v>
      </c>
      <c r="AE725" s="370">
        <f>IF(AD725&gt;(100000/52*'1. General Input'!$D$10),100000/52*'1. General Input'!$D$10,AD725)</f>
        <v>0</v>
      </c>
    </row>
    <row r="726" spans="1:31" ht="15.75" thickBot="1" x14ac:dyDescent="0.3">
      <c r="A726" s="265">
        <f t="shared" si="24"/>
        <v>706</v>
      </c>
      <c r="B726" s="501"/>
      <c r="C726" s="515"/>
      <c r="D726" s="514"/>
      <c r="E726" s="505"/>
      <c r="F726" s="505"/>
      <c r="G726" s="505"/>
      <c r="H726" s="505"/>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269">
        <f t="shared" ref="AD726:AD789" si="25">IF(D726=0,SUM(E726:AC726),D726)</f>
        <v>0</v>
      </c>
      <c r="AE726" s="370">
        <f>IF(AD726&gt;(100000/52*'1. General Input'!$D$10),100000/52*'1. General Input'!$D$10,AD726)</f>
        <v>0</v>
      </c>
    </row>
    <row r="727" spans="1:31" ht="15.75" thickBot="1" x14ac:dyDescent="0.3">
      <c r="A727" s="265">
        <f t="shared" si="24"/>
        <v>707</v>
      </c>
      <c r="B727" s="501"/>
      <c r="C727" s="515"/>
      <c r="D727" s="514"/>
      <c r="E727" s="505"/>
      <c r="F727" s="505"/>
      <c r="G727" s="505"/>
      <c r="H727" s="505"/>
      <c r="I727" s="505"/>
      <c r="J727" s="505"/>
      <c r="K727" s="505"/>
      <c r="L727" s="505"/>
      <c r="M727" s="505"/>
      <c r="N727" s="505"/>
      <c r="O727" s="505"/>
      <c r="P727" s="505"/>
      <c r="Q727" s="505"/>
      <c r="R727" s="505"/>
      <c r="S727" s="505"/>
      <c r="T727" s="505"/>
      <c r="U727" s="505"/>
      <c r="V727" s="505"/>
      <c r="W727" s="505"/>
      <c r="X727" s="505"/>
      <c r="Y727" s="505"/>
      <c r="Z727" s="505"/>
      <c r="AA727" s="505"/>
      <c r="AB727" s="505"/>
      <c r="AC727" s="505"/>
      <c r="AD727" s="269">
        <f t="shared" si="25"/>
        <v>0</v>
      </c>
      <c r="AE727" s="370">
        <f>IF(AD727&gt;(100000/52*'1. General Input'!$D$10),100000/52*'1. General Input'!$D$10,AD727)</f>
        <v>0</v>
      </c>
    </row>
    <row r="728" spans="1:31" ht="15.75" thickBot="1" x14ac:dyDescent="0.3">
      <c r="A728" s="265">
        <f t="shared" si="24"/>
        <v>708</v>
      </c>
      <c r="B728" s="501"/>
      <c r="C728" s="515"/>
      <c r="D728" s="514"/>
      <c r="E728" s="505"/>
      <c r="F728" s="505"/>
      <c r="G728" s="505"/>
      <c r="H728" s="505"/>
      <c r="I728" s="505"/>
      <c r="J728" s="505"/>
      <c r="K728" s="505"/>
      <c r="L728" s="505"/>
      <c r="M728" s="505"/>
      <c r="N728" s="505"/>
      <c r="O728" s="505"/>
      <c r="P728" s="505"/>
      <c r="Q728" s="505"/>
      <c r="R728" s="505"/>
      <c r="S728" s="505"/>
      <c r="T728" s="505"/>
      <c r="U728" s="505"/>
      <c r="V728" s="505"/>
      <c r="W728" s="505"/>
      <c r="X728" s="505"/>
      <c r="Y728" s="505"/>
      <c r="Z728" s="505"/>
      <c r="AA728" s="505"/>
      <c r="AB728" s="505"/>
      <c r="AC728" s="505"/>
      <c r="AD728" s="269">
        <f t="shared" si="25"/>
        <v>0</v>
      </c>
      <c r="AE728" s="370">
        <f>IF(AD728&gt;(100000/52*'1. General Input'!$D$10),100000/52*'1. General Input'!$D$10,AD728)</f>
        <v>0</v>
      </c>
    </row>
    <row r="729" spans="1:31" ht="15.75" thickBot="1" x14ac:dyDescent="0.3">
      <c r="A729" s="265">
        <f t="shared" si="24"/>
        <v>709</v>
      </c>
      <c r="B729" s="501"/>
      <c r="C729" s="515"/>
      <c r="D729" s="514"/>
      <c r="E729" s="505"/>
      <c r="F729" s="505"/>
      <c r="G729" s="505"/>
      <c r="H729" s="505"/>
      <c r="I729" s="505"/>
      <c r="J729" s="505"/>
      <c r="K729" s="505"/>
      <c r="L729" s="505"/>
      <c r="M729" s="505"/>
      <c r="N729" s="505"/>
      <c r="O729" s="505"/>
      <c r="P729" s="505"/>
      <c r="Q729" s="505"/>
      <c r="R729" s="505"/>
      <c r="S729" s="505"/>
      <c r="T729" s="505"/>
      <c r="U729" s="505"/>
      <c r="V729" s="505"/>
      <c r="W729" s="505"/>
      <c r="X729" s="505"/>
      <c r="Y729" s="505"/>
      <c r="Z729" s="505"/>
      <c r="AA729" s="505"/>
      <c r="AB729" s="505"/>
      <c r="AC729" s="505"/>
      <c r="AD729" s="269">
        <f t="shared" si="25"/>
        <v>0</v>
      </c>
      <c r="AE729" s="370">
        <f>IF(AD729&gt;(100000/52*'1. General Input'!$D$10),100000/52*'1. General Input'!$D$10,AD729)</f>
        <v>0</v>
      </c>
    </row>
    <row r="730" spans="1:31" ht="15.75" thickBot="1" x14ac:dyDescent="0.3">
      <c r="A730" s="265">
        <f t="shared" si="24"/>
        <v>710</v>
      </c>
      <c r="B730" s="501"/>
      <c r="C730" s="515"/>
      <c r="D730" s="514"/>
      <c r="E730" s="505"/>
      <c r="F730" s="505"/>
      <c r="G730" s="505"/>
      <c r="H730" s="505"/>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269">
        <f t="shared" si="25"/>
        <v>0</v>
      </c>
      <c r="AE730" s="370">
        <f>IF(AD730&gt;(100000/52*'1. General Input'!$D$10),100000/52*'1. General Input'!$D$10,AD730)</f>
        <v>0</v>
      </c>
    </row>
    <row r="731" spans="1:31" ht="15.75" thickBot="1" x14ac:dyDescent="0.3">
      <c r="A731" s="265">
        <f t="shared" si="24"/>
        <v>711</v>
      </c>
      <c r="B731" s="501"/>
      <c r="C731" s="515"/>
      <c r="D731" s="514"/>
      <c r="E731" s="505"/>
      <c r="F731" s="505"/>
      <c r="G731" s="505"/>
      <c r="H731" s="505"/>
      <c r="I731" s="505"/>
      <c r="J731" s="505"/>
      <c r="K731" s="505"/>
      <c r="L731" s="505"/>
      <c r="M731" s="505"/>
      <c r="N731" s="505"/>
      <c r="O731" s="505"/>
      <c r="P731" s="505"/>
      <c r="Q731" s="505"/>
      <c r="R731" s="505"/>
      <c r="S731" s="505"/>
      <c r="T731" s="505"/>
      <c r="U731" s="505"/>
      <c r="V731" s="505"/>
      <c r="W731" s="505"/>
      <c r="X731" s="505"/>
      <c r="Y731" s="505"/>
      <c r="Z731" s="505"/>
      <c r="AA731" s="505"/>
      <c r="AB731" s="505"/>
      <c r="AC731" s="505"/>
      <c r="AD731" s="269">
        <f t="shared" si="25"/>
        <v>0</v>
      </c>
      <c r="AE731" s="370">
        <f>IF(AD731&gt;(100000/52*'1. General Input'!$D$10),100000/52*'1. General Input'!$D$10,AD731)</f>
        <v>0</v>
      </c>
    </row>
    <row r="732" spans="1:31" ht="15.75" thickBot="1" x14ac:dyDescent="0.3">
      <c r="A732" s="265">
        <f t="shared" si="24"/>
        <v>712</v>
      </c>
      <c r="B732" s="501"/>
      <c r="C732" s="515"/>
      <c r="D732" s="514"/>
      <c r="E732" s="505"/>
      <c r="F732" s="505"/>
      <c r="G732" s="505"/>
      <c r="H732" s="505"/>
      <c r="I732" s="505"/>
      <c r="J732" s="505"/>
      <c r="K732" s="505"/>
      <c r="L732" s="505"/>
      <c r="M732" s="505"/>
      <c r="N732" s="505"/>
      <c r="O732" s="505"/>
      <c r="P732" s="505"/>
      <c r="Q732" s="505"/>
      <c r="R732" s="505"/>
      <c r="S732" s="505"/>
      <c r="T732" s="505"/>
      <c r="U732" s="505"/>
      <c r="V732" s="505"/>
      <c r="W732" s="505"/>
      <c r="X732" s="505"/>
      <c r="Y732" s="505"/>
      <c r="Z732" s="505"/>
      <c r="AA732" s="505"/>
      <c r="AB732" s="505"/>
      <c r="AC732" s="505"/>
      <c r="AD732" s="269">
        <f t="shared" si="25"/>
        <v>0</v>
      </c>
      <c r="AE732" s="370">
        <f>IF(AD732&gt;(100000/52*'1. General Input'!$D$10),100000/52*'1. General Input'!$D$10,AD732)</f>
        <v>0</v>
      </c>
    </row>
    <row r="733" spans="1:31" ht="15.75" thickBot="1" x14ac:dyDescent="0.3">
      <c r="A733" s="265">
        <f t="shared" si="24"/>
        <v>713</v>
      </c>
      <c r="B733" s="501"/>
      <c r="C733" s="515"/>
      <c r="D733" s="514"/>
      <c r="E733" s="505"/>
      <c r="F733" s="505"/>
      <c r="G733" s="505"/>
      <c r="H733" s="505"/>
      <c r="I733" s="505"/>
      <c r="J733" s="505"/>
      <c r="K733" s="505"/>
      <c r="L733" s="505"/>
      <c r="M733" s="505"/>
      <c r="N733" s="505"/>
      <c r="O733" s="505"/>
      <c r="P733" s="505"/>
      <c r="Q733" s="505"/>
      <c r="R733" s="505"/>
      <c r="S733" s="505"/>
      <c r="T733" s="505"/>
      <c r="U733" s="505"/>
      <c r="V733" s="505"/>
      <c r="W733" s="505"/>
      <c r="X733" s="505"/>
      <c r="Y733" s="505"/>
      <c r="Z733" s="505"/>
      <c r="AA733" s="505"/>
      <c r="AB733" s="505"/>
      <c r="AC733" s="505"/>
      <c r="AD733" s="269">
        <f t="shared" si="25"/>
        <v>0</v>
      </c>
      <c r="AE733" s="370">
        <f>IF(AD733&gt;(100000/52*'1. General Input'!$D$10),100000/52*'1. General Input'!$D$10,AD733)</f>
        <v>0</v>
      </c>
    </row>
    <row r="734" spans="1:31" ht="15.75" thickBot="1" x14ac:dyDescent="0.3">
      <c r="A734" s="265">
        <f t="shared" si="24"/>
        <v>714</v>
      </c>
      <c r="B734" s="501"/>
      <c r="C734" s="515"/>
      <c r="D734" s="514"/>
      <c r="E734" s="505"/>
      <c r="F734" s="505"/>
      <c r="G734" s="505"/>
      <c r="H734" s="505"/>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269">
        <f t="shared" si="25"/>
        <v>0</v>
      </c>
      <c r="AE734" s="370">
        <f>IF(AD734&gt;(100000/52*'1. General Input'!$D$10),100000/52*'1. General Input'!$D$10,AD734)</f>
        <v>0</v>
      </c>
    </row>
    <row r="735" spans="1:31" ht="15.75" thickBot="1" x14ac:dyDescent="0.3">
      <c r="A735" s="265">
        <f t="shared" si="24"/>
        <v>715</v>
      </c>
      <c r="B735" s="501"/>
      <c r="C735" s="515"/>
      <c r="D735" s="514"/>
      <c r="E735" s="505"/>
      <c r="F735" s="505"/>
      <c r="G735" s="505"/>
      <c r="H735" s="505"/>
      <c r="I735" s="505"/>
      <c r="J735" s="505"/>
      <c r="K735" s="505"/>
      <c r="L735" s="505"/>
      <c r="M735" s="505"/>
      <c r="N735" s="505"/>
      <c r="O735" s="505"/>
      <c r="P735" s="505"/>
      <c r="Q735" s="505"/>
      <c r="R735" s="505"/>
      <c r="S735" s="505"/>
      <c r="T735" s="505"/>
      <c r="U735" s="505"/>
      <c r="V735" s="505"/>
      <c r="W735" s="505"/>
      <c r="X735" s="505"/>
      <c r="Y735" s="505"/>
      <c r="Z735" s="505"/>
      <c r="AA735" s="505"/>
      <c r="AB735" s="505"/>
      <c r="AC735" s="505"/>
      <c r="AD735" s="269">
        <f t="shared" si="25"/>
        <v>0</v>
      </c>
      <c r="AE735" s="370">
        <f>IF(AD735&gt;(100000/52*'1. General Input'!$D$10),100000/52*'1. General Input'!$D$10,AD735)</f>
        <v>0</v>
      </c>
    </row>
    <row r="736" spans="1:31" ht="15.75" thickBot="1" x14ac:dyDescent="0.3">
      <c r="A736" s="265">
        <f t="shared" si="24"/>
        <v>716</v>
      </c>
      <c r="B736" s="501"/>
      <c r="C736" s="515"/>
      <c r="D736" s="514"/>
      <c r="E736" s="505"/>
      <c r="F736" s="505"/>
      <c r="G736" s="505"/>
      <c r="H736" s="505"/>
      <c r="I736" s="505"/>
      <c r="J736" s="505"/>
      <c r="K736" s="505"/>
      <c r="L736" s="505"/>
      <c r="M736" s="505"/>
      <c r="N736" s="505"/>
      <c r="O736" s="505"/>
      <c r="P736" s="505"/>
      <c r="Q736" s="505"/>
      <c r="R736" s="505"/>
      <c r="S736" s="505"/>
      <c r="T736" s="505"/>
      <c r="U736" s="505"/>
      <c r="V736" s="505"/>
      <c r="W736" s="505"/>
      <c r="X736" s="505"/>
      <c r="Y736" s="505"/>
      <c r="Z736" s="505"/>
      <c r="AA736" s="505"/>
      <c r="AB736" s="505"/>
      <c r="AC736" s="505"/>
      <c r="AD736" s="269">
        <f t="shared" si="25"/>
        <v>0</v>
      </c>
      <c r="AE736" s="370">
        <f>IF(AD736&gt;(100000/52*'1. General Input'!$D$10),100000/52*'1. General Input'!$D$10,AD736)</f>
        <v>0</v>
      </c>
    </row>
    <row r="737" spans="1:31" ht="15.75" thickBot="1" x14ac:dyDescent="0.3">
      <c r="A737" s="265">
        <f t="shared" si="24"/>
        <v>717</v>
      </c>
      <c r="B737" s="501"/>
      <c r="C737" s="515"/>
      <c r="D737" s="514"/>
      <c r="E737" s="505"/>
      <c r="F737" s="505"/>
      <c r="G737" s="505"/>
      <c r="H737" s="505"/>
      <c r="I737" s="505"/>
      <c r="J737" s="505"/>
      <c r="K737" s="505"/>
      <c r="L737" s="505"/>
      <c r="M737" s="505"/>
      <c r="N737" s="505"/>
      <c r="O737" s="505"/>
      <c r="P737" s="505"/>
      <c r="Q737" s="505"/>
      <c r="R737" s="505"/>
      <c r="S737" s="505"/>
      <c r="T737" s="505"/>
      <c r="U737" s="505"/>
      <c r="V737" s="505"/>
      <c r="W737" s="505"/>
      <c r="X737" s="505"/>
      <c r="Y737" s="505"/>
      <c r="Z737" s="505"/>
      <c r="AA737" s="505"/>
      <c r="AB737" s="505"/>
      <c r="AC737" s="505"/>
      <c r="AD737" s="269">
        <f t="shared" si="25"/>
        <v>0</v>
      </c>
      <c r="AE737" s="370">
        <f>IF(AD737&gt;(100000/52*'1. General Input'!$D$10),100000/52*'1. General Input'!$D$10,AD737)</f>
        <v>0</v>
      </c>
    </row>
    <row r="738" spans="1:31" ht="15.75" thickBot="1" x14ac:dyDescent="0.3">
      <c r="A738" s="265">
        <f t="shared" si="24"/>
        <v>718</v>
      </c>
      <c r="B738" s="501"/>
      <c r="C738" s="515"/>
      <c r="D738" s="514"/>
      <c r="E738" s="505"/>
      <c r="F738" s="505"/>
      <c r="G738" s="505"/>
      <c r="H738" s="505"/>
      <c r="I738" s="505"/>
      <c r="J738" s="505"/>
      <c r="K738" s="505"/>
      <c r="L738" s="505"/>
      <c r="M738" s="505"/>
      <c r="N738" s="505"/>
      <c r="O738" s="505"/>
      <c r="P738" s="505"/>
      <c r="Q738" s="505"/>
      <c r="R738" s="505"/>
      <c r="S738" s="505"/>
      <c r="T738" s="505"/>
      <c r="U738" s="505"/>
      <c r="V738" s="505"/>
      <c r="W738" s="505"/>
      <c r="X738" s="505"/>
      <c r="Y738" s="505"/>
      <c r="Z738" s="505"/>
      <c r="AA738" s="505"/>
      <c r="AB738" s="505"/>
      <c r="AC738" s="505"/>
      <c r="AD738" s="269">
        <f t="shared" si="25"/>
        <v>0</v>
      </c>
      <c r="AE738" s="370">
        <f>IF(AD738&gt;(100000/52*'1. General Input'!$D$10),100000/52*'1. General Input'!$D$10,AD738)</f>
        <v>0</v>
      </c>
    </row>
    <row r="739" spans="1:31" ht="15.75" thickBot="1" x14ac:dyDescent="0.3">
      <c r="A739" s="265">
        <f t="shared" si="24"/>
        <v>719</v>
      </c>
      <c r="B739" s="501"/>
      <c r="C739" s="515"/>
      <c r="D739" s="514"/>
      <c r="E739" s="505"/>
      <c r="F739" s="505"/>
      <c r="G739" s="505"/>
      <c r="H739" s="505"/>
      <c r="I739" s="505"/>
      <c r="J739" s="505"/>
      <c r="K739" s="505"/>
      <c r="L739" s="505"/>
      <c r="M739" s="505"/>
      <c r="N739" s="505"/>
      <c r="O739" s="505"/>
      <c r="P739" s="505"/>
      <c r="Q739" s="505"/>
      <c r="R739" s="505"/>
      <c r="S739" s="505"/>
      <c r="T739" s="505"/>
      <c r="U739" s="505"/>
      <c r="V739" s="505"/>
      <c r="W739" s="505"/>
      <c r="X739" s="505"/>
      <c r="Y739" s="505"/>
      <c r="Z739" s="505"/>
      <c r="AA739" s="505"/>
      <c r="AB739" s="505"/>
      <c r="AC739" s="505"/>
      <c r="AD739" s="269">
        <f t="shared" si="25"/>
        <v>0</v>
      </c>
      <c r="AE739" s="370">
        <f>IF(AD739&gt;(100000/52*'1. General Input'!$D$10),100000/52*'1. General Input'!$D$10,AD739)</f>
        <v>0</v>
      </c>
    </row>
    <row r="740" spans="1:31" ht="15.75" thickBot="1" x14ac:dyDescent="0.3">
      <c r="A740" s="265">
        <f t="shared" si="24"/>
        <v>720</v>
      </c>
      <c r="B740" s="501"/>
      <c r="C740" s="515"/>
      <c r="D740" s="514"/>
      <c r="E740" s="505"/>
      <c r="F740" s="505"/>
      <c r="G740" s="505"/>
      <c r="H740" s="505"/>
      <c r="I740" s="505"/>
      <c r="J740" s="505"/>
      <c r="K740" s="505"/>
      <c r="L740" s="505"/>
      <c r="M740" s="505"/>
      <c r="N740" s="505"/>
      <c r="O740" s="505"/>
      <c r="P740" s="505"/>
      <c r="Q740" s="505"/>
      <c r="R740" s="505"/>
      <c r="S740" s="505"/>
      <c r="T740" s="505"/>
      <c r="U740" s="505"/>
      <c r="V740" s="505"/>
      <c r="W740" s="505"/>
      <c r="X740" s="505"/>
      <c r="Y740" s="505"/>
      <c r="Z740" s="505"/>
      <c r="AA740" s="505"/>
      <c r="AB740" s="505"/>
      <c r="AC740" s="505"/>
      <c r="AD740" s="269">
        <f t="shared" si="25"/>
        <v>0</v>
      </c>
      <c r="AE740" s="370">
        <f>IF(AD740&gt;(100000/52*'1. General Input'!$D$10),100000/52*'1. General Input'!$D$10,AD740)</f>
        <v>0</v>
      </c>
    </row>
    <row r="741" spans="1:31" ht="15.75" thickBot="1" x14ac:dyDescent="0.3">
      <c r="A741" s="265">
        <f t="shared" si="24"/>
        <v>721</v>
      </c>
      <c r="B741" s="501"/>
      <c r="C741" s="515"/>
      <c r="D741" s="514"/>
      <c r="E741" s="505"/>
      <c r="F741" s="505"/>
      <c r="G741" s="505"/>
      <c r="H741" s="505"/>
      <c r="I741" s="505"/>
      <c r="J741" s="505"/>
      <c r="K741" s="505"/>
      <c r="L741" s="505"/>
      <c r="M741" s="505"/>
      <c r="N741" s="505"/>
      <c r="O741" s="505"/>
      <c r="P741" s="505"/>
      <c r="Q741" s="505"/>
      <c r="R741" s="505"/>
      <c r="S741" s="505"/>
      <c r="T741" s="505"/>
      <c r="U741" s="505"/>
      <c r="V741" s="505"/>
      <c r="W741" s="505"/>
      <c r="X741" s="505"/>
      <c r="Y741" s="505"/>
      <c r="Z741" s="505"/>
      <c r="AA741" s="505"/>
      <c r="AB741" s="505"/>
      <c r="AC741" s="505"/>
      <c r="AD741" s="269">
        <f t="shared" si="25"/>
        <v>0</v>
      </c>
      <c r="AE741" s="370">
        <f>IF(AD741&gt;(100000/52*'1. General Input'!$D$10),100000/52*'1. General Input'!$D$10,AD741)</f>
        <v>0</v>
      </c>
    </row>
    <row r="742" spans="1:31" ht="15.75" thickBot="1" x14ac:dyDescent="0.3">
      <c r="A742" s="265">
        <f t="shared" si="24"/>
        <v>722</v>
      </c>
      <c r="B742" s="501"/>
      <c r="C742" s="515"/>
      <c r="D742" s="514"/>
      <c r="E742" s="505"/>
      <c r="F742" s="505"/>
      <c r="G742" s="505"/>
      <c r="H742" s="505"/>
      <c r="I742" s="505"/>
      <c r="J742" s="505"/>
      <c r="K742" s="505"/>
      <c r="L742" s="505"/>
      <c r="M742" s="505"/>
      <c r="N742" s="505"/>
      <c r="O742" s="505"/>
      <c r="P742" s="505"/>
      <c r="Q742" s="505"/>
      <c r="R742" s="505"/>
      <c r="S742" s="505"/>
      <c r="T742" s="505"/>
      <c r="U742" s="505"/>
      <c r="V742" s="505"/>
      <c r="W742" s="505"/>
      <c r="X742" s="505"/>
      <c r="Y742" s="505"/>
      <c r="Z742" s="505"/>
      <c r="AA742" s="505"/>
      <c r="AB742" s="505"/>
      <c r="AC742" s="505"/>
      <c r="AD742" s="269">
        <f t="shared" si="25"/>
        <v>0</v>
      </c>
      <c r="AE742" s="370">
        <f>IF(AD742&gt;(100000/52*'1. General Input'!$D$10),100000/52*'1. General Input'!$D$10,AD742)</f>
        <v>0</v>
      </c>
    </row>
    <row r="743" spans="1:31" ht="15.75" thickBot="1" x14ac:dyDescent="0.3">
      <c r="A743" s="265">
        <f t="shared" si="24"/>
        <v>723</v>
      </c>
      <c r="B743" s="501"/>
      <c r="C743" s="515"/>
      <c r="D743" s="514"/>
      <c r="E743" s="505"/>
      <c r="F743" s="505"/>
      <c r="G743" s="505"/>
      <c r="H743" s="505"/>
      <c r="I743" s="505"/>
      <c r="J743" s="505"/>
      <c r="K743" s="505"/>
      <c r="L743" s="505"/>
      <c r="M743" s="505"/>
      <c r="N743" s="505"/>
      <c r="O743" s="505"/>
      <c r="P743" s="505"/>
      <c r="Q743" s="505"/>
      <c r="R743" s="505"/>
      <c r="S743" s="505"/>
      <c r="T743" s="505"/>
      <c r="U743" s="505"/>
      <c r="V743" s="505"/>
      <c r="W743" s="505"/>
      <c r="X743" s="505"/>
      <c r="Y743" s="505"/>
      <c r="Z743" s="505"/>
      <c r="AA743" s="505"/>
      <c r="AB743" s="505"/>
      <c r="AC743" s="505"/>
      <c r="AD743" s="269">
        <f t="shared" si="25"/>
        <v>0</v>
      </c>
      <c r="AE743" s="370">
        <f>IF(AD743&gt;(100000/52*'1. General Input'!$D$10),100000/52*'1. General Input'!$D$10,AD743)</f>
        <v>0</v>
      </c>
    </row>
    <row r="744" spans="1:31" ht="15.75" thickBot="1" x14ac:dyDescent="0.3">
      <c r="A744" s="265">
        <f t="shared" si="24"/>
        <v>724</v>
      </c>
      <c r="B744" s="501"/>
      <c r="C744" s="515"/>
      <c r="D744" s="514"/>
      <c r="E744" s="505"/>
      <c r="F744" s="505"/>
      <c r="G744" s="505"/>
      <c r="H744" s="505"/>
      <c r="I744" s="505"/>
      <c r="J744" s="505"/>
      <c r="K744" s="505"/>
      <c r="L744" s="505"/>
      <c r="M744" s="505"/>
      <c r="N744" s="505"/>
      <c r="O744" s="505"/>
      <c r="P744" s="505"/>
      <c r="Q744" s="505"/>
      <c r="R744" s="505"/>
      <c r="S744" s="505"/>
      <c r="T744" s="505"/>
      <c r="U744" s="505"/>
      <c r="V744" s="505"/>
      <c r="W744" s="505"/>
      <c r="X744" s="505"/>
      <c r="Y744" s="505"/>
      <c r="Z744" s="505"/>
      <c r="AA744" s="505"/>
      <c r="AB744" s="505"/>
      <c r="AC744" s="505"/>
      <c r="AD744" s="269">
        <f t="shared" si="25"/>
        <v>0</v>
      </c>
      <c r="AE744" s="370">
        <f>IF(AD744&gt;(100000/52*'1. General Input'!$D$10),100000/52*'1. General Input'!$D$10,AD744)</f>
        <v>0</v>
      </c>
    </row>
    <row r="745" spans="1:31" ht="15.75" thickBot="1" x14ac:dyDescent="0.3">
      <c r="A745" s="265">
        <f t="shared" si="24"/>
        <v>725</v>
      </c>
      <c r="B745" s="501"/>
      <c r="C745" s="515"/>
      <c r="D745" s="514"/>
      <c r="E745" s="505"/>
      <c r="F745" s="505"/>
      <c r="G745" s="505"/>
      <c r="H745" s="505"/>
      <c r="I745" s="505"/>
      <c r="J745" s="505"/>
      <c r="K745" s="505"/>
      <c r="L745" s="505"/>
      <c r="M745" s="505"/>
      <c r="N745" s="505"/>
      <c r="O745" s="505"/>
      <c r="P745" s="505"/>
      <c r="Q745" s="505"/>
      <c r="R745" s="505"/>
      <c r="S745" s="505"/>
      <c r="T745" s="505"/>
      <c r="U745" s="505"/>
      <c r="V745" s="505"/>
      <c r="W745" s="505"/>
      <c r="X745" s="505"/>
      <c r="Y745" s="505"/>
      <c r="Z745" s="505"/>
      <c r="AA745" s="505"/>
      <c r="AB745" s="505"/>
      <c r="AC745" s="505"/>
      <c r="AD745" s="269">
        <f t="shared" si="25"/>
        <v>0</v>
      </c>
      <c r="AE745" s="370">
        <f>IF(AD745&gt;(100000/52*'1. General Input'!$D$10),100000/52*'1. General Input'!$D$10,AD745)</f>
        <v>0</v>
      </c>
    </row>
    <row r="746" spans="1:31" ht="15.75" thickBot="1" x14ac:dyDescent="0.3">
      <c r="A746" s="265">
        <f t="shared" si="24"/>
        <v>726</v>
      </c>
      <c r="B746" s="501"/>
      <c r="C746" s="515"/>
      <c r="D746" s="514"/>
      <c r="E746" s="505"/>
      <c r="F746" s="505"/>
      <c r="G746" s="505"/>
      <c r="H746" s="505"/>
      <c r="I746" s="505"/>
      <c r="J746" s="505"/>
      <c r="K746" s="505"/>
      <c r="L746" s="505"/>
      <c r="M746" s="505"/>
      <c r="N746" s="505"/>
      <c r="O746" s="505"/>
      <c r="P746" s="505"/>
      <c r="Q746" s="505"/>
      <c r="R746" s="505"/>
      <c r="S746" s="505"/>
      <c r="T746" s="505"/>
      <c r="U746" s="505"/>
      <c r="V746" s="505"/>
      <c r="W746" s="505"/>
      <c r="X746" s="505"/>
      <c r="Y746" s="505"/>
      <c r="Z746" s="505"/>
      <c r="AA746" s="505"/>
      <c r="AB746" s="505"/>
      <c r="AC746" s="505"/>
      <c r="AD746" s="269">
        <f t="shared" si="25"/>
        <v>0</v>
      </c>
      <c r="AE746" s="370">
        <f>IF(AD746&gt;(100000/52*'1. General Input'!$D$10),100000/52*'1. General Input'!$D$10,AD746)</f>
        <v>0</v>
      </c>
    </row>
    <row r="747" spans="1:31" ht="15.75" thickBot="1" x14ac:dyDescent="0.3">
      <c r="A747" s="265">
        <f t="shared" si="24"/>
        <v>727</v>
      </c>
      <c r="B747" s="501"/>
      <c r="C747" s="515"/>
      <c r="D747" s="514"/>
      <c r="E747" s="505"/>
      <c r="F747" s="505"/>
      <c r="G747" s="505"/>
      <c r="H747" s="505"/>
      <c r="I747" s="505"/>
      <c r="J747" s="505"/>
      <c r="K747" s="505"/>
      <c r="L747" s="505"/>
      <c r="M747" s="505"/>
      <c r="N747" s="505"/>
      <c r="O747" s="505"/>
      <c r="P747" s="505"/>
      <c r="Q747" s="505"/>
      <c r="R747" s="505"/>
      <c r="S747" s="505"/>
      <c r="T747" s="505"/>
      <c r="U747" s="505"/>
      <c r="V747" s="505"/>
      <c r="W747" s="505"/>
      <c r="X747" s="505"/>
      <c r="Y747" s="505"/>
      <c r="Z747" s="505"/>
      <c r="AA747" s="505"/>
      <c r="AB747" s="505"/>
      <c r="AC747" s="505"/>
      <c r="AD747" s="269">
        <f t="shared" si="25"/>
        <v>0</v>
      </c>
      <c r="AE747" s="370">
        <f>IF(AD747&gt;(100000/52*'1. General Input'!$D$10),100000/52*'1. General Input'!$D$10,AD747)</f>
        <v>0</v>
      </c>
    </row>
    <row r="748" spans="1:31" ht="15.75" thickBot="1" x14ac:dyDescent="0.3">
      <c r="A748" s="265">
        <f t="shared" si="24"/>
        <v>728</v>
      </c>
      <c r="B748" s="501"/>
      <c r="C748" s="515"/>
      <c r="D748" s="514"/>
      <c r="E748" s="505"/>
      <c r="F748" s="505"/>
      <c r="G748" s="505"/>
      <c r="H748" s="505"/>
      <c r="I748" s="505"/>
      <c r="J748" s="505"/>
      <c r="K748" s="505"/>
      <c r="L748" s="505"/>
      <c r="M748" s="505"/>
      <c r="N748" s="505"/>
      <c r="O748" s="505"/>
      <c r="P748" s="505"/>
      <c r="Q748" s="505"/>
      <c r="R748" s="505"/>
      <c r="S748" s="505"/>
      <c r="T748" s="505"/>
      <c r="U748" s="505"/>
      <c r="V748" s="505"/>
      <c r="W748" s="505"/>
      <c r="X748" s="505"/>
      <c r="Y748" s="505"/>
      <c r="Z748" s="505"/>
      <c r="AA748" s="505"/>
      <c r="AB748" s="505"/>
      <c r="AC748" s="505"/>
      <c r="AD748" s="269">
        <f t="shared" si="25"/>
        <v>0</v>
      </c>
      <c r="AE748" s="370">
        <f>IF(AD748&gt;(100000/52*'1. General Input'!$D$10),100000/52*'1. General Input'!$D$10,AD748)</f>
        <v>0</v>
      </c>
    </row>
    <row r="749" spans="1:31" ht="15.75" thickBot="1" x14ac:dyDescent="0.3">
      <c r="A749" s="265">
        <f t="shared" si="24"/>
        <v>729</v>
      </c>
      <c r="B749" s="501"/>
      <c r="C749" s="515"/>
      <c r="D749" s="514"/>
      <c r="E749" s="505"/>
      <c r="F749" s="505"/>
      <c r="G749" s="505"/>
      <c r="H749" s="505"/>
      <c r="I749" s="505"/>
      <c r="J749" s="505"/>
      <c r="K749" s="505"/>
      <c r="L749" s="505"/>
      <c r="M749" s="505"/>
      <c r="N749" s="505"/>
      <c r="O749" s="505"/>
      <c r="P749" s="505"/>
      <c r="Q749" s="505"/>
      <c r="R749" s="505"/>
      <c r="S749" s="505"/>
      <c r="T749" s="505"/>
      <c r="U749" s="505"/>
      <c r="V749" s="505"/>
      <c r="W749" s="505"/>
      <c r="X749" s="505"/>
      <c r="Y749" s="505"/>
      <c r="Z749" s="505"/>
      <c r="AA749" s="505"/>
      <c r="AB749" s="505"/>
      <c r="AC749" s="505"/>
      <c r="AD749" s="269">
        <f t="shared" si="25"/>
        <v>0</v>
      </c>
      <c r="AE749" s="370">
        <f>IF(AD749&gt;(100000/52*'1. General Input'!$D$10),100000/52*'1. General Input'!$D$10,AD749)</f>
        <v>0</v>
      </c>
    </row>
    <row r="750" spans="1:31" ht="15.75" thickBot="1" x14ac:dyDescent="0.3">
      <c r="A750" s="265">
        <f t="shared" si="24"/>
        <v>730</v>
      </c>
      <c r="B750" s="501"/>
      <c r="C750" s="515"/>
      <c r="D750" s="514"/>
      <c r="E750" s="505"/>
      <c r="F750" s="505"/>
      <c r="G750" s="505"/>
      <c r="H750" s="505"/>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269">
        <f t="shared" si="25"/>
        <v>0</v>
      </c>
      <c r="AE750" s="370">
        <f>IF(AD750&gt;(100000/52*'1. General Input'!$D$10),100000/52*'1. General Input'!$D$10,AD750)</f>
        <v>0</v>
      </c>
    </row>
    <row r="751" spans="1:31" ht="15.75" thickBot="1" x14ac:dyDescent="0.3">
      <c r="A751" s="265">
        <f t="shared" si="24"/>
        <v>731</v>
      </c>
      <c r="B751" s="501"/>
      <c r="C751" s="515"/>
      <c r="D751" s="514"/>
      <c r="E751" s="505"/>
      <c r="F751" s="505"/>
      <c r="G751" s="505"/>
      <c r="H751" s="505"/>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269">
        <f t="shared" si="25"/>
        <v>0</v>
      </c>
      <c r="AE751" s="370">
        <f>IF(AD751&gt;(100000/52*'1. General Input'!$D$10),100000/52*'1. General Input'!$D$10,AD751)</f>
        <v>0</v>
      </c>
    </row>
    <row r="752" spans="1:31" ht="15.75" thickBot="1" x14ac:dyDescent="0.3">
      <c r="A752" s="265">
        <f t="shared" si="24"/>
        <v>732</v>
      </c>
      <c r="B752" s="501"/>
      <c r="C752" s="515"/>
      <c r="D752" s="514"/>
      <c r="E752" s="505"/>
      <c r="F752" s="505"/>
      <c r="G752" s="505"/>
      <c r="H752" s="505"/>
      <c r="I752" s="505"/>
      <c r="J752" s="505"/>
      <c r="K752" s="505"/>
      <c r="L752" s="505"/>
      <c r="M752" s="505"/>
      <c r="N752" s="505"/>
      <c r="O752" s="505"/>
      <c r="P752" s="505"/>
      <c r="Q752" s="505"/>
      <c r="R752" s="505"/>
      <c r="S752" s="505"/>
      <c r="T752" s="505"/>
      <c r="U752" s="505"/>
      <c r="V752" s="505"/>
      <c r="W752" s="505"/>
      <c r="X752" s="505"/>
      <c r="Y752" s="505"/>
      <c r="Z752" s="505"/>
      <c r="AA752" s="505"/>
      <c r="AB752" s="505"/>
      <c r="AC752" s="505"/>
      <c r="AD752" s="269">
        <f t="shared" si="25"/>
        <v>0</v>
      </c>
      <c r="AE752" s="370">
        <f>IF(AD752&gt;(100000/52*'1. General Input'!$D$10),100000/52*'1. General Input'!$D$10,AD752)</f>
        <v>0</v>
      </c>
    </row>
    <row r="753" spans="1:31" ht="15.75" thickBot="1" x14ac:dyDescent="0.3">
      <c r="A753" s="265">
        <f t="shared" si="24"/>
        <v>733</v>
      </c>
      <c r="B753" s="501"/>
      <c r="C753" s="515"/>
      <c r="D753" s="514"/>
      <c r="E753" s="505"/>
      <c r="F753" s="505"/>
      <c r="G753" s="505"/>
      <c r="H753" s="505"/>
      <c r="I753" s="505"/>
      <c r="J753" s="505"/>
      <c r="K753" s="505"/>
      <c r="L753" s="505"/>
      <c r="M753" s="505"/>
      <c r="N753" s="505"/>
      <c r="O753" s="505"/>
      <c r="P753" s="505"/>
      <c r="Q753" s="505"/>
      <c r="R753" s="505"/>
      <c r="S753" s="505"/>
      <c r="T753" s="505"/>
      <c r="U753" s="505"/>
      <c r="V753" s="505"/>
      <c r="W753" s="505"/>
      <c r="X753" s="505"/>
      <c r="Y753" s="505"/>
      <c r="Z753" s="505"/>
      <c r="AA753" s="505"/>
      <c r="AB753" s="505"/>
      <c r="AC753" s="505"/>
      <c r="AD753" s="269">
        <f t="shared" si="25"/>
        <v>0</v>
      </c>
      <c r="AE753" s="370">
        <f>IF(AD753&gt;(100000/52*'1. General Input'!$D$10),100000/52*'1. General Input'!$D$10,AD753)</f>
        <v>0</v>
      </c>
    </row>
    <row r="754" spans="1:31" ht="15.75" thickBot="1" x14ac:dyDescent="0.3">
      <c r="A754" s="265">
        <f t="shared" si="24"/>
        <v>734</v>
      </c>
      <c r="B754" s="501"/>
      <c r="C754" s="515"/>
      <c r="D754" s="514"/>
      <c r="E754" s="505"/>
      <c r="F754" s="505"/>
      <c r="G754" s="505"/>
      <c r="H754" s="505"/>
      <c r="I754" s="505"/>
      <c r="J754" s="505"/>
      <c r="K754" s="505"/>
      <c r="L754" s="505"/>
      <c r="M754" s="505"/>
      <c r="N754" s="505"/>
      <c r="O754" s="505"/>
      <c r="P754" s="505"/>
      <c r="Q754" s="505"/>
      <c r="R754" s="505"/>
      <c r="S754" s="505"/>
      <c r="T754" s="505"/>
      <c r="U754" s="505"/>
      <c r="V754" s="505"/>
      <c r="W754" s="505"/>
      <c r="X754" s="505"/>
      <c r="Y754" s="505"/>
      <c r="Z754" s="505"/>
      <c r="AA754" s="505"/>
      <c r="AB754" s="505"/>
      <c r="AC754" s="505"/>
      <c r="AD754" s="269">
        <f t="shared" si="25"/>
        <v>0</v>
      </c>
      <c r="AE754" s="370">
        <f>IF(AD754&gt;(100000/52*'1. General Input'!$D$10),100000/52*'1. General Input'!$D$10,AD754)</f>
        <v>0</v>
      </c>
    </row>
    <row r="755" spans="1:31" ht="15.75" thickBot="1" x14ac:dyDescent="0.3">
      <c r="A755" s="265">
        <f t="shared" si="24"/>
        <v>735</v>
      </c>
      <c r="B755" s="501"/>
      <c r="C755" s="515"/>
      <c r="D755" s="514"/>
      <c r="E755" s="505"/>
      <c r="F755" s="505"/>
      <c r="G755" s="505"/>
      <c r="H755" s="505"/>
      <c r="I755" s="505"/>
      <c r="J755" s="505"/>
      <c r="K755" s="505"/>
      <c r="L755" s="505"/>
      <c r="M755" s="505"/>
      <c r="N755" s="505"/>
      <c r="O755" s="505"/>
      <c r="P755" s="505"/>
      <c r="Q755" s="505"/>
      <c r="R755" s="505"/>
      <c r="S755" s="505"/>
      <c r="T755" s="505"/>
      <c r="U755" s="505"/>
      <c r="V755" s="505"/>
      <c r="W755" s="505"/>
      <c r="X755" s="505"/>
      <c r="Y755" s="505"/>
      <c r="Z755" s="505"/>
      <c r="AA755" s="505"/>
      <c r="AB755" s="505"/>
      <c r="AC755" s="505"/>
      <c r="AD755" s="269">
        <f t="shared" si="25"/>
        <v>0</v>
      </c>
      <c r="AE755" s="370">
        <f>IF(AD755&gt;(100000/52*'1. General Input'!$D$10),100000/52*'1. General Input'!$D$10,AD755)</f>
        <v>0</v>
      </c>
    </row>
    <row r="756" spans="1:31" ht="15.75" thickBot="1" x14ac:dyDescent="0.3">
      <c r="A756" s="265">
        <f t="shared" si="24"/>
        <v>736</v>
      </c>
      <c r="B756" s="501"/>
      <c r="C756" s="515"/>
      <c r="D756" s="514"/>
      <c r="E756" s="505"/>
      <c r="F756" s="505"/>
      <c r="G756" s="505"/>
      <c r="H756" s="505"/>
      <c r="I756" s="505"/>
      <c r="J756" s="505"/>
      <c r="K756" s="505"/>
      <c r="L756" s="505"/>
      <c r="M756" s="505"/>
      <c r="N756" s="505"/>
      <c r="O756" s="505"/>
      <c r="P756" s="505"/>
      <c r="Q756" s="505"/>
      <c r="R756" s="505"/>
      <c r="S756" s="505"/>
      <c r="T756" s="505"/>
      <c r="U756" s="505"/>
      <c r="V756" s="505"/>
      <c r="W756" s="505"/>
      <c r="X756" s="505"/>
      <c r="Y756" s="505"/>
      <c r="Z756" s="505"/>
      <c r="AA756" s="505"/>
      <c r="AB756" s="505"/>
      <c r="AC756" s="505"/>
      <c r="AD756" s="269">
        <f t="shared" si="25"/>
        <v>0</v>
      </c>
      <c r="AE756" s="370">
        <f>IF(AD756&gt;(100000/52*'1. General Input'!$D$10),100000/52*'1. General Input'!$D$10,AD756)</f>
        <v>0</v>
      </c>
    </row>
    <row r="757" spans="1:31" ht="15.75" thickBot="1" x14ac:dyDescent="0.3">
      <c r="A757" s="265">
        <f t="shared" si="24"/>
        <v>737</v>
      </c>
      <c r="B757" s="501"/>
      <c r="C757" s="515"/>
      <c r="D757" s="514"/>
      <c r="E757" s="505"/>
      <c r="F757" s="505"/>
      <c r="G757" s="505"/>
      <c r="H757" s="505"/>
      <c r="I757" s="505"/>
      <c r="J757" s="505"/>
      <c r="K757" s="505"/>
      <c r="L757" s="505"/>
      <c r="M757" s="505"/>
      <c r="N757" s="505"/>
      <c r="O757" s="505"/>
      <c r="P757" s="505"/>
      <c r="Q757" s="505"/>
      <c r="R757" s="505"/>
      <c r="S757" s="505"/>
      <c r="T757" s="505"/>
      <c r="U757" s="505"/>
      <c r="V757" s="505"/>
      <c r="W757" s="505"/>
      <c r="X757" s="505"/>
      <c r="Y757" s="505"/>
      <c r="Z757" s="505"/>
      <c r="AA757" s="505"/>
      <c r="AB757" s="505"/>
      <c r="AC757" s="505"/>
      <c r="AD757" s="269">
        <f t="shared" si="25"/>
        <v>0</v>
      </c>
      <c r="AE757" s="370">
        <f>IF(AD757&gt;(100000/52*'1. General Input'!$D$10),100000/52*'1. General Input'!$D$10,AD757)</f>
        <v>0</v>
      </c>
    </row>
    <row r="758" spans="1:31" ht="15.75" thickBot="1" x14ac:dyDescent="0.3">
      <c r="A758" s="265">
        <f t="shared" si="24"/>
        <v>738</v>
      </c>
      <c r="B758" s="501"/>
      <c r="C758" s="515"/>
      <c r="D758" s="514"/>
      <c r="E758" s="505"/>
      <c r="F758" s="505"/>
      <c r="G758" s="505"/>
      <c r="H758" s="505"/>
      <c r="I758" s="505"/>
      <c r="J758" s="505"/>
      <c r="K758" s="505"/>
      <c r="L758" s="505"/>
      <c r="M758" s="505"/>
      <c r="N758" s="505"/>
      <c r="O758" s="505"/>
      <c r="P758" s="505"/>
      <c r="Q758" s="505"/>
      <c r="R758" s="505"/>
      <c r="S758" s="505"/>
      <c r="T758" s="505"/>
      <c r="U758" s="505"/>
      <c r="V758" s="505"/>
      <c r="W758" s="505"/>
      <c r="X758" s="505"/>
      <c r="Y758" s="505"/>
      <c r="Z758" s="505"/>
      <c r="AA758" s="505"/>
      <c r="AB758" s="505"/>
      <c r="AC758" s="505"/>
      <c r="AD758" s="269">
        <f t="shared" si="25"/>
        <v>0</v>
      </c>
      <c r="AE758" s="370">
        <f>IF(AD758&gt;(100000/52*'1. General Input'!$D$10),100000/52*'1. General Input'!$D$10,AD758)</f>
        <v>0</v>
      </c>
    </row>
    <row r="759" spans="1:31" ht="15.75" thickBot="1" x14ac:dyDescent="0.3">
      <c r="A759" s="265">
        <f t="shared" si="24"/>
        <v>739</v>
      </c>
      <c r="B759" s="501"/>
      <c r="C759" s="515"/>
      <c r="D759" s="514"/>
      <c r="E759" s="505"/>
      <c r="F759" s="505"/>
      <c r="G759" s="505"/>
      <c r="H759" s="505"/>
      <c r="I759" s="505"/>
      <c r="J759" s="505"/>
      <c r="K759" s="505"/>
      <c r="L759" s="505"/>
      <c r="M759" s="505"/>
      <c r="N759" s="505"/>
      <c r="O759" s="505"/>
      <c r="P759" s="505"/>
      <c r="Q759" s="505"/>
      <c r="R759" s="505"/>
      <c r="S759" s="505"/>
      <c r="T759" s="505"/>
      <c r="U759" s="505"/>
      <c r="V759" s="505"/>
      <c r="W759" s="505"/>
      <c r="X759" s="505"/>
      <c r="Y759" s="505"/>
      <c r="Z759" s="505"/>
      <c r="AA759" s="505"/>
      <c r="AB759" s="505"/>
      <c r="AC759" s="505"/>
      <c r="AD759" s="269">
        <f t="shared" si="25"/>
        <v>0</v>
      </c>
      <c r="AE759" s="370">
        <f>IF(AD759&gt;(100000/52*'1. General Input'!$D$10),100000/52*'1. General Input'!$D$10,AD759)</f>
        <v>0</v>
      </c>
    </row>
    <row r="760" spans="1:31" ht="15.75" thickBot="1" x14ac:dyDescent="0.3">
      <c r="A760" s="265">
        <f t="shared" si="24"/>
        <v>740</v>
      </c>
      <c r="B760" s="501"/>
      <c r="C760" s="515"/>
      <c r="D760" s="514"/>
      <c r="E760" s="505"/>
      <c r="F760" s="505"/>
      <c r="G760" s="505"/>
      <c r="H760" s="505"/>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269">
        <f t="shared" si="25"/>
        <v>0</v>
      </c>
      <c r="AE760" s="370">
        <f>IF(AD760&gt;(100000/52*'1. General Input'!$D$10),100000/52*'1. General Input'!$D$10,AD760)</f>
        <v>0</v>
      </c>
    </row>
    <row r="761" spans="1:31" ht="15.75" thickBot="1" x14ac:dyDescent="0.3">
      <c r="A761" s="265">
        <f t="shared" si="24"/>
        <v>741</v>
      </c>
      <c r="B761" s="501"/>
      <c r="C761" s="515"/>
      <c r="D761" s="514"/>
      <c r="E761" s="505"/>
      <c r="F761" s="505"/>
      <c r="G761" s="505"/>
      <c r="H761" s="505"/>
      <c r="I761" s="505"/>
      <c r="J761" s="505"/>
      <c r="K761" s="505"/>
      <c r="L761" s="505"/>
      <c r="M761" s="505"/>
      <c r="N761" s="505"/>
      <c r="O761" s="505"/>
      <c r="P761" s="505"/>
      <c r="Q761" s="505"/>
      <c r="R761" s="505"/>
      <c r="S761" s="505"/>
      <c r="T761" s="505"/>
      <c r="U761" s="505"/>
      <c r="V761" s="505"/>
      <c r="W761" s="505"/>
      <c r="X761" s="505"/>
      <c r="Y761" s="505"/>
      <c r="Z761" s="505"/>
      <c r="AA761" s="505"/>
      <c r="AB761" s="505"/>
      <c r="AC761" s="505"/>
      <c r="AD761" s="269">
        <f t="shared" si="25"/>
        <v>0</v>
      </c>
      <c r="AE761" s="370">
        <f>IF(AD761&gt;(100000/52*'1. General Input'!$D$10),100000/52*'1. General Input'!$D$10,AD761)</f>
        <v>0</v>
      </c>
    </row>
    <row r="762" spans="1:31" ht="15.75" thickBot="1" x14ac:dyDescent="0.3">
      <c r="A762" s="265">
        <f t="shared" si="24"/>
        <v>742</v>
      </c>
      <c r="B762" s="501"/>
      <c r="C762" s="515"/>
      <c r="D762" s="514"/>
      <c r="E762" s="505"/>
      <c r="F762" s="505"/>
      <c r="G762" s="505"/>
      <c r="H762" s="505"/>
      <c r="I762" s="505"/>
      <c r="J762" s="505"/>
      <c r="K762" s="505"/>
      <c r="L762" s="505"/>
      <c r="M762" s="505"/>
      <c r="N762" s="505"/>
      <c r="O762" s="505"/>
      <c r="P762" s="505"/>
      <c r="Q762" s="505"/>
      <c r="R762" s="505"/>
      <c r="S762" s="505"/>
      <c r="T762" s="505"/>
      <c r="U762" s="505"/>
      <c r="V762" s="505"/>
      <c r="W762" s="505"/>
      <c r="X762" s="505"/>
      <c r="Y762" s="505"/>
      <c r="Z762" s="505"/>
      <c r="AA762" s="505"/>
      <c r="AB762" s="505"/>
      <c r="AC762" s="505"/>
      <c r="AD762" s="269">
        <f t="shared" si="25"/>
        <v>0</v>
      </c>
      <c r="AE762" s="370">
        <f>IF(AD762&gt;(100000/52*'1. General Input'!$D$10),100000/52*'1. General Input'!$D$10,AD762)</f>
        <v>0</v>
      </c>
    </row>
    <row r="763" spans="1:31" ht="15.75" thickBot="1" x14ac:dyDescent="0.3">
      <c r="A763" s="265">
        <f t="shared" si="24"/>
        <v>743</v>
      </c>
      <c r="B763" s="501"/>
      <c r="C763" s="515"/>
      <c r="D763" s="514"/>
      <c r="E763" s="505"/>
      <c r="F763" s="505"/>
      <c r="G763" s="505"/>
      <c r="H763" s="505"/>
      <c r="I763" s="505"/>
      <c r="J763" s="505"/>
      <c r="K763" s="505"/>
      <c r="L763" s="505"/>
      <c r="M763" s="505"/>
      <c r="N763" s="505"/>
      <c r="O763" s="505"/>
      <c r="P763" s="505"/>
      <c r="Q763" s="505"/>
      <c r="R763" s="505"/>
      <c r="S763" s="505"/>
      <c r="T763" s="505"/>
      <c r="U763" s="505"/>
      <c r="V763" s="505"/>
      <c r="W763" s="505"/>
      <c r="X763" s="505"/>
      <c r="Y763" s="505"/>
      <c r="Z763" s="505"/>
      <c r="AA763" s="505"/>
      <c r="AB763" s="505"/>
      <c r="AC763" s="505"/>
      <c r="AD763" s="269">
        <f t="shared" si="25"/>
        <v>0</v>
      </c>
      <c r="AE763" s="370">
        <f>IF(AD763&gt;(100000/52*'1. General Input'!$D$10),100000/52*'1. General Input'!$D$10,AD763)</f>
        <v>0</v>
      </c>
    </row>
    <row r="764" spans="1:31" ht="15.75" thickBot="1" x14ac:dyDescent="0.3">
      <c r="A764" s="265">
        <f t="shared" si="24"/>
        <v>744</v>
      </c>
      <c r="B764" s="501"/>
      <c r="C764" s="515"/>
      <c r="D764" s="514"/>
      <c r="E764" s="505"/>
      <c r="F764" s="505"/>
      <c r="G764" s="505"/>
      <c r="H764" s="505"/>
      <c r="I764" s="505"/>
      <c r="J764" s="505"/>
      <c r="K764" s="505"/>
      <c r="L764" s="505"/>
      <c r="M764" s="505"/>
      <c r="N764" s="505"/>
      <c r="O764" s="505"/>
      <c r="P764" s="505"/>
      <c r="Q764" s="505"/>
      <c r="R764" s="505"/>
      <c r="S764" s="505"/>
      <c r="T764" s="505"/>
      <c r="U764" s="505"/>
      <c r="V764" s="505"/>
      <c r="W764" s="505"/>
      <c r="X764" s="505"/>
      <c r="Y764" s="505"/>
      <c r="Z764" s="505"/>
      <c r="AA764" s="505"/>
      <c r="AB764" s="505"/>
      <c r="AC764" s="505"/>
      <c r="AD764" s="269">
        <f t="shared" si="25"/>
        <v>0</v>
      </c>
      <c r="AE764" s="370">
        <f>IF(AD764&gt;(100000/52*'1. General Input'!$D$10),100000/52*'1. General Input'!$D$10,AD764)</f>
        <v>0</v>
      </c>
    </row>
    <row r="765" spans="1:31" ht="15.75" thickBot="1" x14ac:dyDescent="0.3">
      <c r="A765" s="265">
        <f t="shared" si="24"/>
        <v>745</v>
      </c>
      <c r="B765" s="501"/>
      <c r="C765" s="515"/>
      <c r="D765" s="514"/>
      <c r="E765" s="505"/>
      <c r="F765" s="505"/>
      <c r="G765" s="505"/>
      <c r="H765" s="505"/>
      <c r="I765" s="505"/>
      <c r="J765" s="505"/>
      <c r="K765" s="505"/>
      <c r="L765" s="505"/>
      <c r="M765" s="505"/>
      <c r="N765" s="505"/>
      <c r="O765" s="505"/>
      <c r="P765" s="505"/>
      <c r="Q765" s="505"/>
      <c r="R765" s="505"/>
      <c r="S765" s="505"/>
      <c r="T765" s="505"/>
      <c r="U765" s="505"/>
      <c r="V765" s="505"/>
      <c r="W765" s="505"/>
      <c r="X765" s="505"/>
      <c r="Y765" s="505"/>
      <c r="Z765" s="505"/>
      <c r="AA765" s="505"/>
      <c r="AB765" s="505"/>
      <c r="AC765" s="505"/>
      <c r="AD765" s="269">
        <f t="shared" si="25"/>
        <v>0</v>
      </c>
      <c r="AE765" s="370">
        <f>IF(AD765&gt;(100000/52*'1. General Input'!$D$10),100000/52*'1. General Input'!$D$10,AD765)</f>
        <v>0</v>
      </c>
    </row>
    <row r="766" spans="1:31" ht="15.75" thickBot="1" x14ac:dyDescent="0.3">
      <c r="A766" s="265">
        <f t="shared" si="24"/>
        <v>746</v>
      </c>
      <c r="B766" s="501"/>
      <c r="C766" s="515"/>
      <c r="D766" s="514"/>
      <c r="E766" s="505"/>
      <c r="F766" s="505"/>
      <c r="G766" s="505"/>
      <c r="H766" s="505"/>
      <c r="I766" s="505"/>
      <c r="J766" s="505"/>
      <c r="K766" s="505"/>
      <c r="L766" s="505"/>
      <c r="M766" s="505"/>
      <c r="N766" s="505"/>
      <c r="O766" s="505"/>
      <c r="P766" s="505"/>
      <c r="Q766" s="505"/>
      <c r="R766" s="505"/>
      <c r="S766" s="505"/>
      <c r="T766" s="505"/>
      <c r="U766" s="505"/>
      <c r="V766" s="505"/>
      <c r="W766" s="505"/>
      <c r="X766" s="505"/>
      <c r="Y766" s="505"/>
      <c r="Z766" s="505"/>
      <c r="AA766" s="505"/>
      <c r="AB766" s="505"/>
      <c r="AC766" s="505"/>
      <c r="AD766" s="269">
        <f t="shared" si="25"/>
        <v>0</v>
      </c>
      <c r="AE766" s="370">
        <f>IF(AD766&gt;(100000/52*'1. General Input'!$D$10),100000/52*'1. General Input'!$D$10,AD766)</f>
        <v>0</v>
      </c>
    </row>
    <row r="767" spans="1:31" ht="15.75" thickBot="1" x14ac:dyDescent="0.3">
      <c r="A767" s="265">
        <f t="shared" si="24"/>
        <v>747</v>
      </c>
      <c r="B767" s="501"/>
      <c r="C767" s="515"/>
      <c r="D767" s="514"/>
      <c r="E767" s="505"/>
      <c r="F767" s="505"/>
      <c r="G767" s="505"/>
      <c r="H767" s="505"/>
      <c r="I767" s="505"/>
      <c r="J767" s="505"/>
      <c r="K767" s="505"/>
      <c r="L767" s="505"/>
      <c r="M767" s="505"/>
      <c r="N767" s="505"/>
      <c r="O767" s="505"/>
      <c r="P767" s="505"/>
      <c r="Q767" s="505"/>
      <c r="R767" s="505"/>
      <c r="S767" s="505"/>
      <c r="T767" s="505"/>
      <c r="U767" s="505"/>
      <c r="V767" s="505"/>
      <c r="W767" s="505"/>
      <c r="X767" s="505"/>
      <c r="Y767" s="505"/>
      <c r="Z767" s="505"/>
      <c r="AA767" s="505"/>
      <c r="AB767" s="505"/>
      <c r="AC767" s="505"/>
      <c r="AD767" s="269">
        <f t="shared" si="25"/>
        <v>0</v>
      </c>
      <c r="AE767" s="370">
        <f>IF(AD767&gt;(100000/52*'1. General Input'!$D$10),100000/52*'1. General Input'!$D$10,AD767)</f>
        <v>0</v>
      </c>
    </row>
    <row r="768" spans="1:31" ht="15.75" thickBot="1" x14ac:dyDescent="0.3">
      <c r="A768" s="265">
        <f t="shared" si="24"/>
        <v>748</v>
      </c>
      <c r="B768" s="501"/>
      <c r="C768" s="515"/>
      <c r="D768" s="514"/>
      <c r="E768" s="505"/>
      <c r="F768" s="505"/>
      <c r="G768" s="505"/>
      <c r="H768" s="505"/>
      <c r="I768" s="505"/>
      <c r="J768" s="505"/>
      <c r="K768" s="505"/>
      <c r="L768" s="505"/>
      <c r="M768" s="505"/>
      <c r="N768" s="505"/>
      <c r="O768" s="505"/>
      <c r="P768" s="505"/>
      <c r="Q768" s="505"/>
      <c r="R768" s="505"/>
      <c r="S768" s="505"/>
      <c r="T768" s="505"/>
      <c r="U768" s="505"/>
      <c r="V768" s="505"/>
      <c r="W768" s="505"/>
      <c r="X768" s="505"/>
      <c r="Y768" s="505"/>
      <c r="Z768" s="505"/>
      <c r="AA768" s="505"/>
      <c r="AB768" s="505"/>
      <c r="AC768" s="505"/>
      <c r="AD768" s="269">
        <f t="shared" si="25"/>
        <v>0</v>
      </c>
      <c r="AE768" s="370">
        <f>IF(AD768&gt;(100000/52*'1. General Input'!$D$10),100000/52*'1. General Input'!$D$10,AD768)</f>
        <v>0</v>
      </c>
    </row>
    <row r="769" spans="1:31" ht="15.75" thickBot="1" x14ac:dyDescent="0.3">
      <c r="A769" s="265">
        <f t="shared" si="24"/>
        <v>749</v>
      </c>
      <c r="B769" s="501"/>
      <c r="C769" s="515"/>
      <c r="D769" s="514"/>
      <c r="E769" s="505"/>
      <c r="F769" s="505"/>
      <c r="G769" s="505"/>
      <c r="H769" s="505"/>
      <c r="I769" s="505"/>
      <c r="J769" s="505"/>
      <c r="K769" s="505"/>
      <c r="L769" s="505"/>
      <c r="M769" s="505"/>
      <c r="N769" s="505"/>
      <c r="O769" s="505"/>
      <c r="P769" s="505"/>
      <c r="Q769" s="505"/>
      <c r="R769" s="505"/>
      <c r="S769" s="505"/>
      <c r="T769" s="505"/>
      <c r="U769" s="505"/>
      <c r="V769" s="505"/>
      <c r="W769" s="505"/>
      <c r="X769" s="505"/>
      <c r="Y769" s="505"/>
      <c r="Z769" s="505"/>
      <c r="AA769" s="505"/>
      <c r="AB769" s="505"/>
      <c r="AC769" s="505"/>
      <c r="AD769" s="269">
        <f t="shared" si="25"/>
        <v>0</v>
      </c>
      <c r="AE769" s="370">
        <f>IF(AD769&gt;(100000/52*'1. General Input'!$D$10),100000/52*'1. General Input'!$D$10,AD769)</f>
        <v>0</v>
      </c>
    </row>
    <row r="770" spans="1:31" ht="15.75" thickBot="1" x14ac:dyDescent="0.3">
      <c r="A770" s="265">
        <f t="shared" si="24"/>
        <v>750</v>
      </c>
      <c r="B770" s="501"/>
      <c r="C770" s="515"/>
      <c r="D770" s="514"/>
      <c r="E770" s="505"/>
      <c r="F770" s="505"/>
      <c r="G770" s="505"/>
      <c r="H770" s="505"/>
      <c r="I770" s="505"/>
      <c r="J770" s="505"/>
      <c r="K770" s="505"/>
      <c r="L770" s="505"/>
      <c r="M770" s="505"/>
      <c r="N770" s="505"/>
      <c r="O770" s="505"/>
      <c r="P770" s="505"/>
      <c r="Q770" s="505"/>
      <c r="R770" s="505"/>
      <c r="S770" s="505"/>
      <c r="T770" s="505"/>
      <c r="U770" s="505"/>
      <c r="V770" s="505"/>
      <c r="W770" s="505"/>
      <c r="X770" s="505"/>
      <c r="Y770" s="505"/>
      <c r="Z770" s="505"/>
      <c r="AA770" s="505"/>
      <c r="AB770" s="505"/>
      <c r="AC770" s="505"/>
      <c r="AD770" s="269">
        <f t="shared" si="25"/>
        <v>0</v>
      </c>
      <c r="AE770" s="370">
        <f>IF(AD770&gt;(100000/52*'1. General Input'!$D$10),100000/52*'1. General Input'!$D$10,AD770)</f>
        <v>0</v>
      </c>
    </row>
    <row r="771" spans="1:31" ht="15.75" thickBot="1" x14ac:dyDescent="0.3">
      <c r="A771" s="265">
        <f t="shared" si="24"/>
        <v>751</v>
      </c>
      <c r="B771" s="501"/>
      <c r="C771" s="515"/>
      <c r="D771" s="514"/>
      <c r="E771" s="505"/>
      <c r="F771" s="505"/>
      <c r="G771" s="505"/>
      <c r="H771" s="505"/>
      <c r="I771" s="505"/>
      <c r="J771" s="505"/>
      <c r="K771" s="505"/>
      <c r="L771" s="505"/>
      <c r="M771" s="505"/>
      <c r="N771" s="505"/>
      <c r="O771" s="505"/>
      <c r="P771" s="505"/>
      <c r="Q771" s="505"/>
      <c r="R771" s="505"/>
      <c r="S771" s="505"/>
      <c r="T771" s="505"/>
      <c r="U771" s="505"/>
      <c r="V771" s="505"/>
      <c r="W771" s="505"/>
      <c r="X771" s="505"/>
      <c r="Y771" s="505"/>
      <c r="Z771" s="505"/>
      <c r="AA771" s="505"/>
      <c r="AB771" s="505"/>
      <c r="AC771" s="505"/>
      <c r="AD771" s="269">
        <f t="shared" si="25"/>
        <v>0</v>
      </c>
      <c r="AE771" s="370">
        <f>IF(AD771&gt;(100000/52*'1. General Input'!$D$10),100000/52*'1. General Input'!$D$10,AD771)</f>
        <v>0</v>
      </c>
    </row>
    <row r="772" spans="1:31" ht="15.75" thickBot="1" x14ac:dyDescent="0.3">
      <c r="A772" s="265">
        <f t="shared" si="24"/>
        <v>752</v>
      </c>
      <c r="B772" s="501"/>
      <c r="C772" s="515"/>
      <c r="D772" s="514"/>
      <c r="E772" s="505"/>
      <c r="F772" s="505"/>
      <c r="G772" s="505"/>
      <c r="H772" s="505"/>
      <c r="I772" s="505"/>
      <c r="J772" s="505"/>
      <c r="K772" s="505"/>
      <c r="L772" s="505"/>
      <c r="M772" s="505"/>
      <c r="N772" s="505"/>
      <c r="O772" s="505"/>
      <c r="P772" s="505"/>
      <c r="Q772" s="505"/>
      <c r="R772" s="505"/>
      <c r="S772" s="505"/>
      <c r="T772" s="505"/>
      <c r="U772" s="505"/>
      <c r="V772" s="505"/>
      <c r="W772" s="505"/>
      <c r="X772" s="505"/>
      <c r="Y772" s="505"/>
      <c r="Z772" s="505"/>
      <c r="AA772" s="505"/>
      <c r="AB772" s="505"/>
      <c r="AC772" s="505"/>
      <c r="AD772" s="269">
        <f t="shared" si="25"/>
        <v>0</v>
      </c>
      <c r="AE772" s="370">
        <f>IF(AD772&gt;(100000/52*'1. General Input'!$D$10),100000/52*'1. General Input'!$D$10,AD772)</f>
        <v>0</v>
      </c>
    </row>
    <row r="773" spans="1:31" ht="15.75" thickBot="1" x14ac:dyDescent="0.3">
      <c r="A773" s="265">
        <f t="shared" si="24"/>
        <v>753</v>
      </c>
      <c r="B773" s="501"/>
      <c r="C773" s="515"/>
      <c r="D773" s="514"/>
      <c r="E773" s="505"/>
      <c r="F773" s="505"/>
      <c r="G773" s="505"/>
      <c r="H773" s="505"/>
      <c r="I773" s="505"/>
      <c r="J773" s="505"/>
      <c r="K773" s="505"/>
      <c r="L773" s="505"/>
      <c r="M773" s="505"/>
      <c r="N773" s="505"/>
      <c r="O773" s="505"/>
      <c r="P773" s="505"/>
      <c r="Q773" s="505"/>
      <c r="R773" s="505"/>
      <c r="S773" s="505"/>
      <c r="T773" s="505"/>
      <c r="U773" s="505"/>
      <c r="V773" s="505"/>
      <c r="W773" s="505"/>
      <c r="X773" s="505"/>
      <c r="Y773" s="505"/>
      <c r="Z773" s="505"/>
      <c r="AA773" s="505"/>
      <c r="AB773" s="505"/>
      <c r="AC773" s="505"/>
      <c r="AD773" s="269">
        <f t="shared" si="25"/>
        <v>0</v>
      </c>
      <c r="AE773" s="370">
        <f>IF(AD773&gt;(100000/52*'1. General Input'!$D$10),100000/52*'1. General Input'!$D$10,AD773)</f>
        <v>0</v>
      </c>
    </row>
    <row r="774" spans="1:31" ht="15.75" thickBot="1" x14ac:dyDescent="0.3">
      <c r="A774" s="265">
        <f t="shared" si="24"/>
        <v>754</v>
      </c>
      <c r="B774" s="501"/>
      <c r="C774" s="515"/>
      <c r="D774" s="514"/>
      <c r="E774" s="505"/>
      <c r="F774" s="505"/>
      <c r="G774" s="505"/>
      <c r="H774" s="505"/>
      <c r="I774" s="505"/>
      <c r="J774" s="505"/>
      <c r="K774" s="505"/>
      <c r="L774" s="505"/>
      <c r="M774" s="505"/>
      <c r="N774" s="505"/>
      <c r="O774" s="505"/>
      <c r="P774" s="505"/>
      <c r="Q774" s="505"/>
      <c r="R774" s="505"/>
      <c r="S774" s="505"/>
      <c r="T774" s="505"/>
      <c r="U774" s="505"/>
      <c r="V774" s="505"/>
      <c r="W774" s="505"/>
      <c r="X774" s="505"/>
      <c r="Y774" s="505"/>
      <c r="Z774" s="505"/>
      <c r="AA774" s="505"/>
      <c r="AB774" s="505"/>
      <c r="AC774" s="505"/>
      <c r="AD774" s="269">
        <f t="shared" si="25"/>
        <v>0</v>
      </c>
      <c r="AE774" s="370">
        <f>IF(AD774&gt;(100000/52*'1. General Input'!$D$10),100000/52*'1. General Input'!$D$10,AD774)</f>
        <v>0</v>
      </c>
    </row>
    <row r="775" spans="1:31" ht="15.75" thickBot="1" x14ac:dyDescent="0.3">
      <c r="A775" s="265">
        <f t="shared" si="24"/>
        <v>755</v>
      </c>
      <c r="B775" s="501"/>
      <c r="C775" s="515"/>
      <c r="D775" s="514"/>
      <c r="E775" s="505"/>
      <c r="F775" s="505"/>
      <c r="G775" s="505"/>
      <c r="H775" s="505"/>
      <c r="I775" s="505"/>
      <c r="J775" s="505"/>
      <c r="K775" s="505"/>
      <c r="L775" s="505"/>
      <c r="M775" s="505"/>
      <c r="N775" s="505"/>
      <c r="O775" s="505"/>
      <c r="P775" s="505"/>
      <c r="Q775" s="505"/>
      <c r="R775" s="505"/>
      <c r="S775" s="505"/>
      <c r="T775" s="505"/>
      <c r="U775" s="505"/>
      <c r="V775" s="505"/>
      <c r="W775" s="505"/>
      <c r="X775" s="505"/>
      <c r="Y775" s="505"/>
      <c r="Z775" s="505"/>
      <c r="AA775" s="505"/>
      <c r="AB775" s="505"/>
      <c r="AC775" s="505"/>
      <c r="AD775" s="269">
        <f t="shared" si="25"/>
        <v>0</v>
      </c>
      <c r="AE775" s="370">
        <f>IF(AD775&gt;(100000/52*'1. General Input'!$D$10),100000/52*'1. General Input'!$D$10,AD775)</f>
        <v>0</v>
      </c>
    </row>
    <row r="776" spans="1:31" ht="15.75" thickBot="1" x14ac:dyDescent="0.3">
      <c r="A776" s="265">
        <f t="shared" si="24"/>
        <v>756</v>
      </c>
      <c r="B776" s="501"/>
      <c r="C776" s="515"/>
      <c r="D776" s="514"/>
      <c r="E776" s="505"/>
      <c r="F776" s="505"/>
      <c r="G776" s="505"/>
      <c r="H776" s="505"/>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269">
        <f t="shared" si="25"/>
        <v>0</v>
      </c>
      <c r="AE776" s="370">
        <f>IF(AD776&gt;(100000/52*'1. General Input'!$D$10),100000/52*'1. General Input'!$D$10,AD776)</f>
        <v>0</v>
      </c>
    </row>
    <row r="777" spans="1:31" ht="15.75" thickBot="1" x14ac:dyDescent="0.3">
      <c r="A777" s="265">
        <f t="shared" ref="A777:A840" si="26">+A776+1</f>
        <v>757</v>
      </c>
      <c r="B777" s="501"/>
      <c r="C777" s="515"/>
      <c r="D777" s="514"/>
      <c r="E777" s="505"/>
      <c r="F777" s="505"/>
      <c r="G777" s="505"/>
      <c r="H777" s="505"/>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269">
        <f t="shared" si="25"/>
        <v>0</v>
      </c>
      <c r="AE777" s="370">
        <f>IF(AD777&gt;(100000/52*'1. General Input'!$D$10),100000/52*'1. General Input'!$D$10,AD777)</f>
        <v>0</v>
      </c>
    </row>
    <row r="778" spans="1:31" ht="15.75" thickBot="1" x14ac:dyDescent="0.3">
      <c r="A778" s="265">
        <f t="shared" si="26"/>
        <v>758</v>
      </c>
      <c r="B778" s="501"/>
      <c r="C778" s="515"/>
      <c r="D778" s="514"/>
      <c r="E778" s="505"/>
      <c r="F778" s="505"/>
      <c r="G778" s="505"/>
      <c r="H778" s="505"/>
      <c r="I778" s="505"/>
      <c r="J778" s="505"/>
      <c r="K778" s="505"/>
      <c r="L778" s="505"/>
      <c r="M778" s="505"/>
      <c r="N778" s="505"/>
      <c r="O778" s="505"/>
      <c r="P778" s="505"/>
      <c r="Q778" s="505"/>
      <c r="R778" s="505"/>
      <c r="S778" s="505"/>
      <c r="T778" s="505"/>
      <c r="U778" s="505"/>
      <c r="V778" s="505"/>
      <c r="W778" s="505"/>
      <c r="X778" s="505"/>
      <c r="Y778" s="505"/>
      <c r="Z778" s="505"/>
      <c r="AA778" s="505"/>
      <c r="AB778" s="505"/>
      <c r="AC778" s="505"/>
      <c r="AD778" s="269">
        <f t="shared" si="25"/>
        <v>0</v>
      </c>
      <c r="AE778" s="370">
        <f>IF(AD778&gt;(100000/52*'1. General Input'!$D$10),100000/52*'1. General Input'!$D$10,AD778)</f>
        <v>0</v>
      </c>
    </row>
    <row r="779" spans="1:31" ht="15.75" thickBot="1" x14ac:dyDescent="0.3">
      <c r="A779" s="265">
        <f t="shared" si="26"/>
        <v>759</v>
      </c>
      <c r="B779" s="501"/>
      <c r="C779" s="515"/>
      <c r="D779" s="514"/>
      <c r="E779" s="505"/>
      <c r="F779" s="505"/>
      <c r="G779" s="505"/>
      <c r="H779" s="505"/>
      <c r="I779" s="505"/>
      <c r="J779" s="505"/>
      <c r="K779" s="505"/>
      <c r="L779" s="505"/>
      <c r="M779" s="505"/>
      <c r="N779" s="505"/>
      <c r="O779" s="505"/>
      <c r="P779" s="505"/>
      <c r="Q779" s="505"/>
      <c r="R779" s="505"/>
      <c r="S779" s="505"/>
      <c r="T779" s="505"/>
      <c r="U779" s="505"/>
      <c r="V779" s="505"/>
      <c r="W779" s="505"/>
      <c r="X779" s="505"/>
      <c r="Y779" s="505"/>
      <c r="Z779" s="505"/>
      <c r="AA779" s="505"/>
      <c r="AB779" s="505"/>
      <c r="AC779" s="505"/>
      <c r="AD779" s="269">
        <f t="shared" si="25"/>
        <v>0</v>
      </c>
      <c r="AE779" s="370">
        <f>IF(AD779&gt;(100000/52*'1. General Input'!$D$10),100000/52*'1. General Input'!$D$10,AD779)</f>
        <v>0</v>
      </c>
    </row>
    <row r="780" spans="1:31" ht="15.75" thickBot="1" x14ac:dyDescent="0.3">
      <c r="A780" s="265">
        <f t="shared" si="26"/>
        <v>760</v>
      </c>
      <c r="B780" s="501"/>
      <c r="C780" s="515"/>
      <c r="D780" s="514"/>
      <c r="E780" s="505"/>
      <c r="F780" s="505"/>
      <c r="G780" s="505"/>
      <c r="H780" s="505"/>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269">
        <f t="shared" si="25"/>
        <v>0</v>
      </c>
      <c r="AE780" s="370">
        <f>IF(AD780&gt;(100000/52*'1. General Input'!$D$10),100000/52*'1. General Input'!$D$10,AD780)</f>
        <v>0</v>
      </c>
    </row>
    <row r="781" spans="1:31" ht="15.75" thickBot="1" x14ac:dyDescent="0.3">
      <c r="A781" s="265">
        <f t="shared" si="26"/>
        <v>761</v>
      </c>
      <c r="B781" s="501"/>
      <c r="C781" s="515"/>
      <c r="D781" s="514"/>
      <c r="E781" s="505"/>
      <c r="F781" s="505"/>
      <c r="G781" s="505"/>
      <c r="H781" s="505"/>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269">
        <f t="shared" si="25"/>
        <v>0</v>
      </c>
      <c r="AE781" s="370">
        <f>IF(AD781&gt;(100000/52*'1. General Input'!$D$10),100000/52*'1. General Input'!$D$10,AD781)</f>
        <v>0</v>
      </c>
    </row>
    <row r="782" spans="1:31" ht="15.75" thickBot="1" x14ac:dyDescent="0.3">
      <c r="A782" s="265">
        <f t="shared" si="26"/>
        <v>762</v>
      </c>
      <c r="B782" s="501"/>
      <c r="C782" s="515"/>
      <c r="D782" s="514"/>
      <c r="E782" s="505"/>
      <c r="F782" s="505"/>
      <c r="G782" s="505"/>
      <c r="H782" s="505"/>
      <c r="I782" s="505"/>
      <c r="J782" s="505"/>
      <c r="K782" s="505"/>
      <c r="L782" s="505"/>
      <c r="M782" s="505"/>
      <c r="N782" s="505"/>
      <c r="O782" s="505"/>
      <c r="P782" s="505"/>
      <c r="Q782" s="505"/>
      <c r="R782" s="505"/>
      <c r="S782" s="505"/>
      <c r="T782" s="505"/>
      <c r="U782" s="505"/>
      <c r="V782" s="505"/>
      <c r="W782" s="505"/>
      <c r="X782" s="505"/>
      <c r="Y782" s="505"/>
      <c r="Z782" s="505"/>
      <c r="AA782" s="505"/>
      <c r="AB782" s="505"/>
      <c r="AC782" s="505"/>
      <c r="AD782" s="269">
        <f t="shared" si="25"/>
        <v>0</v>
      </c>
      <c r="AE782" s="370">
        <f>IF(AD782&gt;(100000/52*'1. General Input'!$D$10),100000/52*'1. General Input'!$D$10,AD782)</f>
        <v>0</v>
      </c>
    </row>
    <row r="783" spans="1:31" ht="15.75" thickBot="1" x14ac:dyDescent="0.3">
      <c r="A783" s="265">
        <f t="shared" si="26"/>
        <v>763</v>
      </c>
      <c r="B783" s="501"/>
      <c r="C783" s="515"/>
      <c r="D783" s="514"/>
      <c r="E783" s="505"/>
      <c r="F783" s="505"/>
      <c r="G783" s="505"/>
      <c r="H783" s="505"/>
      <c r="I783" s="505"/>
      <c r="J783" s="505"/>
      <c r="K783" s="505"/>
      <c r="L783" s="505"/>
      <c r="M783" s="505"/>
      <c r="N783" s="505"/>
      <c r="O783" s="505"/>
      <c r="P783" s="505"/>
      <c r="Q783" s="505"/>
      <c r="R783" s="505"/>
      <c r="S783" s="505"/>
      <c r="T783" s="505"/>
      <c r="U783" s="505"/>
      <c r="V783" s="505"/>
      <c r="W783" s="505"/>
      <c r="X783" s="505"/>
      <c r="Y783" s="505"/>
      <c r="Z783" s="505"/>
      <c r="AA783" s="505"/>
      <c r="AB783" s="505"/>
      <c r="AC783" s="505"/>
      <c r="AD783" s="269">
        <f t="shared" si="25"/>
        <v>0</v>
      </c>
      <c r="AE783" s="370">
        <f>IF(AD783&gt;(100000/52*'1. General Input'!$D$10),100000/52*'1. General Input'!$D$10,AD783)</f>
        <v>0</v>
      </c>
    </row>
    <row r="784" spans="1:31" ht="15.75" thickBot="1" x14ac:dyDescent="0.3">
      <c r="A784" s="265">
        <f t="shared" si="26"/>
        <v>764</v>
      </c>
      <c r="B784" s="501"/>
      <c r="C784" s="515"/>
      <c r="D784" s="514"/>
      <c r="E784" s="505"/>
      <c r="F784" s="505"/>
      <c r="G784" s="505"/>
      <c r="H784" s="505"/>
      <c r="I784" s="505"/>
      <c r="J784" s="505"/>
      <c r="K784" s="505"/>
      <c r="L784" s="505"/>
      <c r="M784" s="505"/>
      <c r="N784" s="505"/>
      <c r="O784" s="505"/>
      <c r="P784" s="505"/>
      <c r="Q784" s="505"/>
      <c r="R784" s="505"/>
      <c r="S784" s="505"/>
      <c r="T784" s="505"/>
      <c r="U784" s="505"/>
      <c r="V784" s="505"/>
      <c r="W784" s="505"/>
      <c r="X784" s="505"/>
      <c r="Y784" s="505"/>
      <c r="Z784" s="505"/>
      <c r="AA784" s="505"/>
      <c r="AB784" s="505"/>
      <c r="AC784" s="505"/>
      <c r="AD784" s="269">
        <f t="shared" si="25"/>
        <v>0</v>
      </c>
      <c r="AE784" s="370">
        <f>IF(AD784&gt;(100000/52*'1. General Input'!$D$10),100000/52*'1. General Input'!$D$10,AD784)</f>
        <v>0</v>
      </c>
    </row>
    <row r="785" spans="1:31" ht="15.75" thickBot="1" x14ac:dyDescent="0.3">
      <c r="A785" s="265">
        <f t="shared" si="26"/>
        <v>765</v>
      </c>
      <c r="B785" s="501"/>
      <c r="C785" s="515"/>
      <c r="D785" s="514"/>
      <c r="E785" s="505"/>
      <c r="F785" s="505"/>
      <c r="G785" s="505"/>
      <c r="H785" s="505"/>
      <c r="I785" s="505"/>
      <c r="J785" s="505"/>
      <c r="K785" s="505"/>
      <c r="L785" s="505"/>
      <c r="M785" s="505"/>
      <c r="N785" s="505"/>
      <c r="O785" s="505"/>
      <c r="P785" s="505"/>
      <c r="Q785" s="505"/>
      <c r="R785" s="505"/>
      <c r="S785" s="505"/>
      <c r="T785" s="505"/>
      <c r="U785" s="505"/>
      <c r="V785" s="505"/>
      <c r="W785" s="505"/>
      <c r="X785" s="505"/>
      <c r="Y785" s="505"/>
      <c r="Z785" s="505"/>
      <c r="AA785" s="505"/>
      <c r="AB785" s="505"/>
      <c r="AC785" s="505"/>
      <c r="AD785" s="269">
        <f t="shared" si="25"/>
        <v>0</v>
      </c>
      <c r="AE785" s="370">
        <f>IF(AD785&gt;(100000/52*'1. General Input'!$D$10),100000/52*'1. General Input'!$D$10,AD785)</f>
        <v>0</v>
      </c>
    </row>
    <row r="786" spans="1:31" ht="15.75" thickBot="1" x14ac:dyDescent="0.3">
      <c r="A786" s="265">
        <f t="shared" si="26"/>
        <v>766</v>
      </c>
      <c r="B786" s="501"/>
      <c r="C786" s="515"/>
      <c r="D786" s="514"/>
      <c r="E786" s="505"/>
      <c r="F786" s="505"/>
      <c r="G786" s="505"/>
      <c r="H786" s="505"/>
      <c r="I786" s="505"/>
      <c r="J786" s="505"/>
      <c r="K786" s="505"/>
      <c r="L786" s="505"/>
      <c r="M786" s="505"/>
      <c r="N786" s="505"/>
      <c r="O786" s="505"/>
      <c r="P786" s="505"/>
      <c r="Q786" s="505"/>
      <c r="R786" s="505"/>
      <c r="S786" s="505"/>
      <c r="T786" s="505"/>
      <c r="U786" s="505"/>
      <c r="V786" s="505"/>
      <c r="W786" s="505"/>
      <c r="X786" s="505"/>
      <c r="Y786" s="505"/>
      <c r="Z786" s="505"/>
      <c r="AA786" s="505"/>
      <c r="AB786" s="505"/>
      <c r="AC786" s="505"/>
      <c r="AD786" s="269">
        <f t="shared" si="25"/>
        <v>0</v>
      </c>
      <c r="AE786" s="370">
        <f>IF(AD786&gt;(100000/52*'1. General Input'!$D$10),100000/52*'1. General Input'!$D$10,AD786)</f>
        <v>0</v>
      </c>
    </row>
    <row r="787" spans="1:31" ht="15.75" thickBot="1" x14ac:dyDescent="0.3">
      <c r="A787" s="265">
        <f t="shared" si="26"/>
        <v>767</v>
      </c>
      <c r="B787" s="501"/>
      <c r="C787" s="515"/>
      <c r="D787" s="514"/>
      <c r="E787" s="505"/>
      <c r="F787" s="505"/>
      <c r="G787" s="505"/>
      <c r="H787" s="505"/>
      <c r="I787" s="505"/>
      <c r="J787" s="505"/>
      <c r="K787" s="505"/>
      <c r="L787" s="505"/>
      <c r="M787" s="505"/>
      <c r="N787" s="505"/>
      <c r="O787" s="505"/>
      <c r="P787" s="505"/>
      <c r="Q787" s="505"/>
      <c r="R787" s="505"/>
      <c r="S787" s="505"/>
      <c r="T787" s="505"/>
      <c r="U787" s="505"/>
      <c r="V787" s="505"/>
      <c r="W787" s="505"/>
      <c r="X787" s="505"/>
      <c r="Y787" s="505"/>
      <c r="Z787" s="505"/>
      <c r="AA787" s="505"/>
      <c r="AB787" s="505"/>
      <c r="AC787" s="505"/>
      <c r="AD787" s="269">
        <f t="shared" si="25"/>
        <v>0</v>
      </c>
      <c r="AE787" s="370">
        <f>IF(AD787&gt;(100000/52*'1. General Input'!$D$10),100000/52*'1. General Input'!$D$10,AD787)</f>
        <v>0</v>
      </c>
    </row>
    <row r="788" spans="1:31" ht="15.75" thickBot="1" x14ac:dyDescent="0.3">
      <c r="A788" s="265">
        <f t="shared" si="26"/>
        <v>768</v>
      </c>
      <c r="B788" s="501"/>
      <c r="C788" s="515"/>
      <c r="D788" s="514"/>
      <c r="E788" s="505"/>
      <c r="F788" s="505"/>
      <c r="G788" s="505"/>
      <c r="H788" s="505"/>
      <c r="I788" s="505"/>
      <c r="J788" s="505"/>
      <c r="K788" s="505"/>
      <c r="L788" s="505"/>
      <c r="M788" s="505"/>
      <c r="N788" s="505"/>
      <c r="O788" s="505"/>
      <c r="P788" s="505"/>
      <c r="Q788" s="505"/>
      <c r="R788" s="505"/>
      <c r="S788" s="505"/>
      <c r="T788" s="505"/>
      <c r="U788" s="505"/>
      <c r="V788" s="505"/>
      <c r="W788" s="505"/>
      <c r="X788" s="505"/>
      <c r="Y788" s="505"/>
      <c r="Z788" s="505"/>
      <c r="AA788" s="505"/>
      <c r="AB788" s="505"/>
      <c r="AC788" s="505"/>
      <c r="AD788" s="269">
        <f t="shared" si="25"/>
        <v>0</v>
      </c>
      <c r="AE788" s="370">
        <f>IF(AD788&gt;(100000/52*'1. General Input'!$D$10),100000/52*'1. General Input'!$D$10,AD788)</f>
        <v>0</v>
      </c>
    </row>
    <row r="789" spans="1:31" ht="15.75" thickBot="1" x14ac:dyDescent="0.3">
      <c r="A789" s="265">
        <f t="shared" si="26"/>
        <v>769</v>
      </c>
      <c r="B789" s="501"/>
      <c r="C789" s="515"/>
      <c r="D789" s="514"/>
      <c r="E789" s="505"/>
      <c r="F789" s="505"/>
      <c r="G789" s="505"/>
      <c r="H789" s="505"/>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269">
        <f t="shared" si="25"/>
        <v>0</v>
      </c>
      <c r="AE789" s="370">
        <f>IF(AD789&gt;(100000/52*'1. General Input'!$D$10),100000/52*'1. General Input'!$D$10,AD789)</f>
        <v>0</v>
      </c>
    </row>
    <row r="790" spans="1:31" ht="15.75" thickBot="1" x14ac:dyDescent="0.3">
      <c r="A790" s="265">
        <f t="shared" si="26"/>
        <v>770</v>
      </c>
      <c r="B790" s="501"/>
      <c r="C790" s="515"/>
      <c r="D790" s="514"/>
      <c r="E790" s="505"/>
      <c r="F790" s="505"/>
      <c r="G790" s="505"/>
      <c r="H790" s="505"/>
      <c r="I790" s="505"/>
      <c r="J790" s="505"/>
      <c r="K790" s="505"/>
      <c r="L790" s="505"/>
      <c r="M790" s="505"/>
      <c r="N790" s="505"/>
      <c r="O790" s="505"/>
      <c r="P790" s="505"/>
      <c r="Q790" s="505"/>
      <c r="R790" s="505"/>
      <c r="S790" s="505"/>
      <c r="T790" s="505"/>
      <c r="U790" s="505"/>
      <c r="V790" s="505"/>
      <c r="W790" s="505"/>
      <c r="X790" s="505"/>
      <c r="Y790" s="505"/>
      <c r="Z790" s="505"/>
      <c r="AA790" s="505"/>
      <c r="AB790" s="505"/>
      <c r="AC790" s="505"/>
      <c r="AD790" s="269">
        <f t="shared" ref="AD790:AD853" si="27">IF(D790=0,SUM(E790:AC790),D790)</f>
        <v>0</v>
      </c>
      <c r="AE790" s="370">
        <f>IF(AD790&gt;(100000/52*'1. General Input'!$D$10),100000/52*'1. General Input'!$D$10,AD790)</f>
        <v>0</v>
      </c>
    </row>
    <row r="791" spans="1:31" ht="15.75" thickBot="1" x14ac:dyDescent="0.3">
      <c r="A791" s="265">
        <f t="shared" si="26"/>
        <v>771</v>
      </c>
      <c r="B791" s="501"/>
      <c r="C791" s="515"/>
      <c r="D791" s="514"/>
      <c r="E791" s="505"/>
      <c r="F791" s="505"/>
      <c r="G791" s="505"/>
      <c r="H791" s="505"/>
      <c r="I791" s="505"/>
      <c r="J791" s="505"/>
      <c r="K791" s="505"/>
      <c r="L791" s="505"/>
      <c r="M791" s="505"/>
      <c r="N791" s="505"/>
      <c r="O791" s="505"/>
      <c r="P791" s="505"/>
      <c r="Q791" s="505"/>
      <c r="R791" s="505"/>
      <c r="S791" s="505"/>
      <c r="T791" s="505"/>
      <c r="U791" s="505"/>
      <c r="V791" s="505"/>
      <c r="W791" s="505"/>
      <c r="X791" s="505"/>
      <c r="Y791" s="505"/>
      <c r="Z791" s="505"/>
      <c r="AA791" s="505"/>
      <c r="AB791" s="505"/>
      <c r="AC791" s="505"/>
      <c r="AD791" s="269">
        <f t="shared" si="27"/>
        <v>0</v>
      </c>
      <c r="AE791" s="370">
        <f>IF(AD791&gt;(100000/52*'1. General Input'!$D$10),100000/52*'1. General Input'!$D$10,AD791)</f>
        <v>0</v>
      </c>
    </row>
    <row r="792" spans="1:31" ht="15.75" thickBot="1" x14ac:dyDescent="0.3">
      <c r="A792" s="265">
        <f t="shared" si="26"/>
        <v>772</v>
      </c>
      <c r="B792" s="501"/>
      <c r="C792" s="515"/>
      <c r="D792" s="514"/>
      <c r="E792" s="505"/>
      <c r="F792" s="505"/>
      <c r="G792" s="505"/>
      <c r="H792" s="505"/>
      <c r="I792" s="505"/>
      <c r="J792" s="505"/>
      <c r="K792" s="505"/>
      <c r="L792" s="505"/>
      <c r="M792" s="505"/>
      <c r="N792" s="505"/>
      <c r="O792" s="505"/>
      <c r="P792" s="505"/>
      <c r="Q792" s="505"/>
      <c r="R792" s="505"/>
      <c r="S792" s="505"/>
      <c r="T792" s="505"/>
      <c r="U792" s="505"/>
      <c r="V792" s="505"/>
      <c r="W792" s="505"/>
      <c r="X792" s="505"/>
      <c r="Y792" s="505"/>
      <c r="Z792" s="505"/>
      <c r="AA792" s="505"/>
      <c r="AB792" s="505"/>
      <c r="AC792" s="505"/>
      <c r="AD792" s="269">
        <f t="shared" si="27"/>
        <v>0</v>
      </c>
      <c r="AE792" s="370">
        <f>IF(AD792&gt;(100000/52*'1. General Input'!$D$10),100000/52*'1. General Input'!$D$10,AD792)</f>
        <v>0</v>
      </c>
    </row>
    <row r="793" spans="1:31" ht="15.75" thickBot="1" x14ac:dyDescent="0.3">
      <c r="A793" s="265">
        <f t="shared" si="26"/>
        <v>773</v>
      </c>
      <c r="B793" s="501"/>
      <c r="C793" s="515"/>
      <c r="D793" s="514"/>
      <c r="E793" s="505"/>
      <c r="F793" s="505"/>
      <c r="G793" s="505"/>
      <c r="H793" s="505"/>
      <c r="I793" s="505"/>
      <c r="J793" s="505"/>
      <c r="K793" s="505"/>
      <c r="L793" s="505"/>
      <c r="M793" s="505"/>
      <c r="N793" s="505"/>
      <c r="O793" s="505"/>
      <c r="P793" s="505"/>
      <c r="Q793" s="505"/>
      <c r="R793" s="505"/>
      <c r="S793" s="505"/>
      <c r="T793" s="505"/>
      <c r="U793" s="505"/>
      <c r="V793" s="505"/>
      <c r="W793" s="505"/>
      <c r="X793" s="505"/>
      <c r="Y793" s="505"/>
      <c r="Z793" s="505"/>
      <c r="AA793" s="505"/>
      <c r="AB793" s="505"/>
      <c r="AC793" s="505"/>
      <c r="AD793" s="269">
        <f t="shared" si="27"/>
        <v>0</v>
      </c>
      <c r="AE793" s="370">
        <f>IF(AD793&gt;(100000/52*'1. General Input'!$D$10),100000/52*'1. General Input'!$D$10,AD793)</f>
        <v>0</v>
      </c>
    </row>
    <row r="794" spans="1:31" ht="15.75" thickBot="1" x14ac:dyDescent="0.3">
      <c r="A794" s="265">
        <f t="shared" si="26"/>
        <v>774</v>
      </c>
      <c r="B794" s="501"/>
      <c r="C794" s="515"/>
      <c r="D794" s="514"/>
      <c r="E794" s="505"/>
      <c r="F794" s="505"/>
      <c r="G794" s="505"/>
      <c r="H794" s="505"/>
      <c r="I794" s="505"/>
      <c r="J794" s="505"/>
      <c r="K794" s="505"/>
      <c r="L794" s="505"/>
      <c r="M794" s="505"/>
      <c r="N794" s="505"/>
      <c r="O794" s="505"/>
      <c r="P794" s="505"/>
      <c r="Q794" s="505"/>
      <c r="R794" s="505"/>
      <c r="S794" s="505"/>
      <c r="T794" s="505"/>
      <c r="U794" s="505"/>
      <c r="V794" s="505"/>
      <c r="W794" s="505"/>
      <c r="X794" s="505"/>
      <c r="Y794" s="505"/>
      <c r="Z794" s="505"/>
      <c r="AA794" s="505"/>
      <c r="AB794" s="505"/>
      <c r="AC794" s="505"/>
      <c r="AD794" s="269">
        <f t="shared" si="27"/>
        <v>0</v>
      </c>
      <c r="AE794" s="370">
        <f>IF(AD794&gt;(100000/52*'1. General Input'!$D$10),100000/52*'1. General Input'!$D$10,AD794)</f>
        <v>0</v>
      </c>
    </row>
    <row r="795" spans="1:31" ht="15.75" thickBot="1" x14ac:dyDescent="0.3">
      <c r="A795" s="265">
        <f t="shared" si="26"/>
        <v>775</v>
      </c>
      <c r="B795" s="501"/>
      <c r="C795" s="515"/>
      <c r="D795" s="514"/>
      <c r="E795" s="505"/>
      <c r="F795" s="505"/>
      <c r="G795" s="505"/>
      <c r="H795" s="505"/>
      <c r="I795" s="505"/>
      <c r="J795" s="505"/>
      <c r="K795" s="505"/>
      <c r="L795" s="505"/>
      <c r="M795" s="505"/>
      <c r="N795" s="505"/>
      <c r="O795" s="505"/>
      <c r="P795" s="505"/>
      <c r="Q795" s="505"/>
      <c r="R795" s="505"/>
      <c r="S795" s="505"/>
      <c r="T795" s="505"/>
      <c r="U795" s="505"/>
      <c r="V795" s="505"/>
      <c r="W795" s="505"/>
      <c r="X795" s="505"/>
      <c r="Y795" s="505"/>
      <c r="Z795" s="505"/>
      <c r="AA795" s="505"/>
      <c r="AB795" s="505"/>
      <c r="AC795" s="505"/>
      <c r="AD795" s="269">
        <f t="shared" si="27"/>
        <v>0</v>
      </c>
      <c r="AE795" s="370">
        <f>IF(AD795&gt;(100000/52*'1. General Input'!$D$10),100000/52*'1. General Input'!$D$10,AD795)</f>
        <v>0</v>
      </c>
    </row>
    <row r="796" spans="1:31" ht="15.75" thickBot="1" x14ac:dyDescent="0.3">
      <c r="A796" s="265">
        <f t="shared" si="26"/>
        <v>776</v>
      </c>
      <c r="B796" s="501"/>
      <c r="C796" s="515"/>
      <c r="D796" s="514"/>
      <c r="E796" s="505"/>
      <c r="F796" s="505"/>
      <c r="G796" s="505"/>
      <c r="H796" s="505"/>
      <c r="I796" s="505"/>
      <c r="J796" s="505"/>
      <c r="K796" s="505"/>
      <c r="L796" s="505"/>
      <c r="M796" s="505"/>
      <c r="N796" s="505"/>
      <c r="O796" s="505"/>
      <c r="P796" s="505"/>
      <c r="Q796" s="505"/>
      <c r="R796" s="505"/>
      <c r="S796" s="505"/>
      <c r="T796" s="505"/>
      <c r="U796" s="505"/>
      <c r="V796" s="505"/>
      <c r="W796" s="505"/>
      <c r="X796" s="505"/>
      <c r="Y796" s="505"/>
      <c r="Z796" s="505"/>
      <c r="AA796" s="505"/>
      <c r="AB796" s="505"/>
      <c r="AC796" s="505"/>
      <c r="AD796" s="269">
        <f t="shared" si="27"/>
        <v>0</v>
      </c>
      <c r="AE796" s="370">
        <f>IF(AD796&gt;(100000/52*'1. General Input'!$D$10),100000/52*'1. General Input'!$D$10,AD796)</f>
        <v>0</v>
      </c>
    </row>
    <row r="797" spans="1:31" ht="15.75" thickBot="1" x14ac:dyDescent="0.3">
      <c r="A797" s="265">
        <f t="shared" si="26"/>
        <v>777</v>
      </c>
      <c r="B797" s="501"/>
      <c r="C797" s="515"/>
      <c r="D797" s="514"/>
      <c r="E797" s="505"/>
      <c r="F797" s="505"/>
      <c r="G797" s="505"/>
      <c r="H797" s="505"/>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269">
        <f t="shared" si="27"/>
        <v>0</v>
      </c>
      <c r="AE797" s="370">
        <f>IF(AD797&gt;(100000/52*'1. General Input'!$D$10),100000/52*'1. General Input'!$D$10,AD797)</f>
        <v>0</v>
      </c>
    </row>
    <row r="798" spans="1:31" ht="15.75" thickBot="1" x14ac:dyDescent="0.3">
      <c r="A798" s="265">
        <f t="shared" si="26"/>
        <v>778</v>
      </c>
      <c r="B798" s="501"/>
      <c r="C798" s="515"/>
      <c r="D798" s="514"/>
      <c r="E798" s="505"/>
      <c r="F798" s="505"/>
      <c r="G798" s="505"/>
      <c r="H798" s="505"/>
      <c r="I798" s="505"/>
      <c r="J798" s="505"/>
      <c r="K798" s="505"/>
      <c r="L798" s="505"/>
      <c r="M798" s="505"/>
      <c r="N798" s="505"/>
      <c r="O798" s="505"/>
      <c r="P798" s="505"/>
      <c r="Q798" s="505"/>
      <c r="R798" s="505"/>
      <c r="S798" s="505"/>
      <c r="T798" s="505"/>
      <c r="U798" s="505"/>
      <c r="V798" s="505"/>
      <c r="W798" s="505"/>
      <c r="X798" s="505"/>
      <c r="Y798" s="505"/>
      <c r="Z798" s="505"/>
      <c r="AA798" s="505"/>
      <c r="AB798" s="505"/>
      <c r="AC798" s="505"/>
      <c r="AD798" s="269">
        <f t="shared" si="27"/>
        <v>0</v>
      </c>
      <c r="AE798" s="370">
        <f>IF(AD798&gt;(100000/52*'1. General Input'!$D$10),100000/52*'1. General Input'!$D$10,AD798)</f>
        <v>0</v>
      </c>
    </row>
    <row r="799" spans="1:31" ht="15.75" thickBot="1" x14ac:dyDescent="0.3">
      <c r="A799" s="265">
        <f t="shared" si="26"/>
        <v>779</v>
      </c>
      <c r="B799" s="501"/>
      <c r="C799" s="515"/>
      <c r="D799" s="514"/>
      <c r="E799" s="505"/>
      <c r="F799" s="505"/>
      <c r="G799" s="505"/>
      <c r="H799" s="505"/>
      <c r="I799" s="505"/>
      <c r="J799" s="505"/>
      <c r="K799" s="505"/>
      <c r="L799" s="505"/>
      <c r="M799" s="505"/>
      <c r="N799" s="505"/>
      <c r="O799" s="505"/>
      <c r="P799" s="505"/>
      <c r="Q799" s="505"/>
      <c r="R799" s="505"/>
      <c r="S799" s="505"/>
      <c r="T799" s="505"/>
      <c r="U799" s="505"/>
      <c r="V799" s="505"/>
      <c r="W799" s="505"/>
      <c r="X799" s="505"/>
      <c r="Y799" s="505"/>
      <c r="Z799" s="505"/>
      <c r="AA799" s="505"/>
      <c r="AB799" s="505"/>
      <c r="AC799" s="505"/>
      <c r="AD799" s="269">
        <f t="shared" si="27"/>
        <v>0</v>
      </c>
      <c r="AE799" s="370">
        <f>IF(AD799&gt;(100000/52*'1. General Input'!$D$10),100000/52*'1. General Input'!$D$10,AD799)</f>
        <v>0</v>
      </c>
    </row>
    <row r="800" spans="1:31" ht="15.75" thickBot="1" x14ac:dyDescent="0.3">
      <c r="A800" s="265">
        <f t="shared" si="26"/>
        <v>780</v>
      </c>
      <c r="B800" s="501"/>
      <c r="C800" s="515"/>
      <c r="D800" s="514"/>
      <c r="E800" s="505"/>
      <c r="F800" s="505"/>
      <c r="G800" s="505"/>
      <c r="H800" s="505"/>
      <c r="I800" s="505"/>
      <c r="J800" s="505"/>
      <c r="K800" s="505"/>
      <c r="L800" s="505"/>
      <c r="M800" s="505"/>
      <c r="N800" s="505"/>
      <c r="O800" s="505"/>
      <c r="P800" s="505"/>
      <c r="Q800" s="505"/>
      <c r="R800" s="505"/>
      <c r="S800" s="505"/>
      <c r="T800" s="505"/>
      <c r="U800" s="505"/>
      <c r="V800" s="505"/>
      <c r="W800" s="505"/>
      <c r="X800" s="505"/>
      <c r="Y800" s="505"/>
      <c r="Z800" s="505"/>
      <c r="AA800" s="505"/>
      <c r="AB800" s="505"/>
      <c r="AC800" s="505"/>
      <c r="AD800" s="269">
        <f t="shared" si="27"/>
        <v>0</v>
      </c>
      <c r="AE800" s="370">
        <f>IF(AD800&gt;(100000/52*'1. General Input'!$D$10),100000/52*'1. General Input'!$D$10,AD800)</f>
        <v>0</v>
      </c>
    </row>
    <row r="801" spans="1:31" ht="15.75" thickBot="1" x14ac:dyDescent="0.3">
      <c r="A801" s="265">
        <f t="shared" si="26"/>
        <v>781</v>
      </c>
      <c r="B801" s="501"/>
      <c r="C801" s="515"/>
      <c r="D801" s="514"/>
      <c r="E801" s="505"/>
      <c r="F801" s="505"/>
      <c r="G801" s="505"/>
      <c r="H801" s="505"/>
      <c r="I801" s="505"/>
      <c r="J801" s="505"/>
      <c r="K801" s="505"/>
      <c r="L801" s="505"/>
      <c r="M801" s="505"/>
      <c r="N801" s="505"/>
      <c r="O801" s="505"/>
      <c r="P801" s="505"/>
      <c r="Q801" s="505"/>
      <c r="R801" s="505"/>
      <c r="S801" s="505"/>
      <c r="T801" s="505"/>
      <c r="U801" s="505"/>
      <c r="V801" s="505"/>
      <c r="W801" s="505"/>
      <c r="X801" s="505"/>
      <c r="Y801" s="505"/>
      <c r="Z801" s="505"/>
      <c r="AA801" s="505"/>
      <c r="AB801" s="505"/>
      <c r="AC801" s="505"/>
      <c r="AD801" s="269">
        <f t="shared" si="27"/>
        <v>0</v>
      </c>
      <c r="AE801" s="370">
        <f>IF(AD801&gt;(100000/52*'1. General Input'!$D$10),100000/52*'1. General Input'!$D$10,AD801)</f>
        <v>0</v>
      </c>
    </row>
    <row r="802" spans="1:31" ht="15.75" thickBot="1" x14ac:dyDescent="0.3">
      <c r="A802" s="265">
        <f t="shared" si="26"/>
        <v>782</v>
      </c>
      <c r="B802" s="501"/>
      <c r="C802" s="515"/>
      <c r="D802" s="514"/>
      <c r="E802" s="505"/>
      <c r="F802" s="505"/>
      <c r="G802" s="505"/>
      <c r="H802" s="505"/>
      <c r="I802" s="505"/>
      <c r="J802" s="505"/>
      <c r="K802" s="505"/>
      <c r="L802" s="505"/>
      <c r="M802" s="505"/>
      <c r="N802" s="505"/>
      <c r="O802" s="505"/>
      <c r="P802" s="505"/>
      <c r="Q802" s="505"/>
      <c r="R802" s="505"/>
      <c r="S802" s="505"/>
      <c r="T802" s="505"/>
      <c r="U802" s="505"/>
      <c r="V802" s="505"/>
      <c r="W802" s="505"/>
      <c r="X802" s="505"/>
      <c r="Y802" s="505"/>
      <c r="Z802" s="505"/>
      <c r="AA802" s="505"/>
      <c r="AB802" s="505"/>
      <c r="AC802" s="505"/>
      <c r="AD802" s="269">
        <f t="shared" si="27"/>
        <v>0</v>
      </c>
      <c r="AE802" s="370">
        <f>IF(AD802&gt;(100000/52*'1. General Input'!$D$10),100000/52*'1. General Input'!$D$10,AD802)</f>
        <v>0</v>
      </c>
    </row>
    <row r="803" spans="1:31" ht="15.75" thickBot="1" x14ac:dyDescent="0.3">
      <c r="A803" s="265">
        <f t="shared" si="26"/>
        <v>783</v>
      </c>
      <c r="B803" s="501"/>
      <c r="C803" s="515"/>
      <c r="D803" s="514"/>
      <c r="E803" s="505"/>
      <c r="F803" s="505"/>
      <c r="G803" s="505"/>
      <c r="H803" s="505"/>
      <c r="I803" s="505"/>
      <c r="J803" s="505"/>
      <c r="K803" s="505"/>
      <c r="L803" s="505"/>
      <c r="M803" s="505"/>
      <c r="N803" s="505"/>
      <c r="O803" s="505"/>
      <c r="P803" s="505"/>
      <c r="Q803" s="505"/>
      <c r="R803" s="505"/>
      <c r="S803" s="505"/>
      <c r="T803" s="505"/>
      <c r="U803" s="505"/>
      <c r="V803" s="505"/>
      <c r="W803" s="505"/>
      <c r="X803" s="505"/>
      <c r="Y803" s="505"/>
      <c r="Z803" s="505"/>
      <c r="AA803" s="505"/>
      <c r="AB803" s="505"/>
      <c r="AC803" s="505"/>
      <c r="AD803" s="269">
        <f t="shared" si="27"/>
        <v>0</v>
      </c>
      <c r="AE803" s="370">
        <f>IF(AD803&gt;(100000/52*'1. General Input'!$D$10),100000/52*'1. General Input'!$D$10,AD803)</f>
        <v>0</v>
      </c>
    </row>
    <row r="804" spans="1:31" ht="15.75" thickBot="1" x14ac:dyDescent="0.3">
      <c r="A804" s="265">
        <f t="shared" si="26"/>
        <v>784</v>
      </c>
      <c r="B804" s="501"/>
      <c r="C804" s="515"/>
      <c r="D804" s="514"/>
      <c r="E804" s="505"/>
      <c r="F804" s="505"/>
      <c r="G804" s="505"/>
      <c r="H804" s="505"/>
      <c r="I804" s="505"/>
      <c r="J804" s="505"/>
      <c r="K804" s="505"/>
      <c r="L804" s="505"/>
      <c r="M804" s="505"/>
      <c r="N804" s="505"/>
      <c r="O804" s="505"/>
      <c r="P804" s="505"/>
      <c r="Q804" s="505"/>
      <c r="R804" s="505"/>
      <c r="S804" s="505"/>
      <c r="T804" s="505"/>
      <c r="U804" s="505"/>
      <c r="V804" s="505"/>
      <c r="W804" s="505"/>
      <c r="X804" s="505"/>
      <c r="Y804" s="505"/>
      <c r="Z804" s="505"/>
      <c r="AA804" s="505"/>
      <c r="AB804" s="505"/>
      <c r="AC804" s="505"/>
      <c r="AD804" s="269">
        <f t="shared" si="27"/>
        <v>0</v>
      </c>
      <c r="AE804" s="370">
        <f>IF(AD804&gt;(100000/52*'1. General Input'!$D$10),100000/52*'1. General Input'!$D$10,AD804)</f>
        <v>0</v>
      </c>
    </row>
    <row r="805" spans="1:31" ht="15.75" thickBot="1" x14ac:dyDescent="0.3">
      <c r="A805" s="265">
        <f t="shared" si="26"/>
        <v>785</v>
      </c>
      <c r="B805" s="501"/>
      <c r="C805" s="515"/>
      <c r="D805" s="514"/>
      <c r="E805" s="505"/>
      <c r="F805" s="505"/>
      <c r="G805" s="505"/>
      <c r="H805" s="505"/>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269">
        <f t="shared" si="27"/>
        <v>0</v>
      </c>
      <c r="AE805" s="370">
        <f>IF(AD805&gt;(100000/52*'1. General Input'!$D$10),100000/52*'1. General Input'!$D$10,AD805)</f>
        <v>0</v>
      </c>
    </row>
    <row r="806" spans="1:31" ht="15.75" thickBot="1" x14ac:dyDescent="0.3">
      <c r="A806" s="265">
        <f t="shared" si="26"/>
        <v>786</v>
      </c>
      <c r="B806" s="501"/>
      <c r="C806" s="515"/>
      <c r="D806" s="514"/>
      <c r="E806" s="505"/>
      <c r="F806" s="505"/>
      <c r="G806" s="505"/>
      <c r="H806" s="505"/>
      <c r="I806" s="505"/>
      <c r="J806" s="505"/>
      <c r="K806" s="505"/>
      <c r="L806" s="505"/>
      <c r="M806" s="505"/>
      <c r="N806" s="505"/>
      <c r="O806" s="505"/>
      <c r="P806" s="505"/>
      <c r="Q806" s="505"/>
      <c r="R806" s="505"/>
      <c r="S806" s="505"/>
      <c r="T806" s="505"/>
      <c r="U806" s="505"/>
      <c r="V806" s="505"/>
      <c r="W806" s="505"/>
      <c r="X806" s="505"/>
      <c r="Y806" s="505"/>
      <c r="Z806" s="505"/>
      <c r="AA806" s="505"/>
      <c r="AB806" s="505"/>
      <c r="AC806" s="505"/>
      <c r="AD806" s="269">
        <f t="shared" si="27"/>
        <v>0</v>
      </c>
      <c r="AE806" s="370">
        <f>IF(AD806&gt;(100000/52*'1. General Input'!$D$10),100000/52*'1. General Input'!$D$10,AD806)</f>
        <v>0</v>
      </c>
    </row>
    <row r="807" spans="1:31" ht="15.75" thickBot="1" x14ac:dyDescent="0.3">
      <c r="A807" s="265">
        <f t="shared" si="26"/>
        <v>787</v>
      </c>
      <c r="B807" s="501"/>
      <c r="C807" s="515"/>
      <c r="D807" s="514"/>
      <c r="E807" s="505"/>
      <c r="F807" s="505"/>
      <c r="G807" s="505"/>
      <c r="H807" s="505"/>
      <c r="I807" s="505"/>
      <c r="J807" s="505"/>
      <c r="K807" s="505"/>
      <c r="L807" s="505"/>
      <c r="M807" s="505"/>
      <c r="N807" s="505"/>
      <c r="O807" s="505"/>
      <c r="P807" s="505"/>
      <c r="Q807" s="505"/>
      <c r="R807" s="505"/>
      <c r="S807" s="505"/>
      <c r="T807" s="505"/>
      <c r="U807" s="505"/>
      <c r="V807" s="505"/>
      <c r="W807" s="505"/>
      <c r="X807" s="505"/>
      <c r="Y807" s="505"/>
      <c r="Z807" s="505"/>
      <c r="AA807" s="505"/>
      <c r="AB807" s="505"/>
      <c r="AC807" s="505"/>
      <c r="AD807" s="269">
        <f t="shared" si="27"/>
        <v>0</v>
      </c>
      <c r="AE807" s="370">
        <f>IF(AD807&gt;(100000/52*'1. General Input'!$D$10),100000/52*'1. General Input'!$D$10,AD807)</f>
        <v>0</v>
      </c>
    </row>
    <row r="808" spans="1:31" ht="15.75" thickBot="1" x14ac:dyDescent="0.3">
      <c r="A808" s="265">
        <f t="shared" si="26"/>
        <v>788</v>
      </c>
      <c r="B808" s="501"/>
      <c r="C808" s="515"/>
      <c r="D808" s="514"/>
      <c r="E808" s="505"/>
      <c r="F808" s="505"/>
      <c r="G808" s="505"/>
      <c r="H808" s="505"/>
      <c r="I808" s="505"/>
      <c r="J808" s="505"/>
      <c r="K808" s="505"/>
      <c r="L808" s="505"/>
      <c r="M808" s="505"/>
      <c r="N808" s="505"/>
      <c r="O808" s="505"/>
      <c r="P808" s="505"/>
      <c r="Q808" s="505"/>
      <c r="R808" s="505"/>
      <c r="S808" s="505"/>
      <c r="T808" s="505"/>
      <c r="U808" s="505"/>
      <c r="V808" s="505"/>
      <c r="W808" s="505"/>
      <c r="X808" s="505"/>
      <c r="Y808" s="505"/>
      <c r="Z808" s="505"/>
      <c r="AA808" s="505"/>
      <c r="AB808" s="505"/>
      <c r="AC808" s="505"/>
      <c r="AD808" s="269">
        <f t="shared" si="27"/>
        <v>0</v>
      </c>
      <c r="AE808" s="370">
        <f>IF(AD808&gt;(100000/52*'1. General Input'!$D$10),100000/52*'1. General Input'!$D$10,AD808)</f>
        <v>0</v>
      </c>
    </row>
    <row r="809" spans="1:31" ht="15.75" thickBot="1" x14ac:dyDescent="0.3">
      <c r="A809" s="265">
        <f t="shared" si="26"/>
        <v>789</v>
      </c>
      <c r="B809" s="501"/>
      <c r="C809" s="515"/>
      <c r="D809" s="514"/>
      <c r="E809" s="505"/>
      <c r="F809" s="505"/>
      <c r="G809" s="505"/>
      <c r="H809" s="505"/>
      <c r="I809" s="505"/>
      <c r="J809" s="505"/>
      <c r="K809" s="505"/>
      <c r="L809" s="505"/>
      <c r="M809" s="505"/>
      <c r="N809" s="505"/>
      <c r="O809" s="505"/>
      <c r="P809" s="505"/>
      <c r="Q809" s="505"/>
      <c r="R809" s="505"/>
      <c r="S809" s="505"/>
      <c r="T809" s="505"/>
      <c r="U809" s="505"/>
      <c r="V809" s="505"/>
      <c r="W809" s="505"/>
      <c r="X809" s="505"/>
      <c r="Y809" s="505"/>
      <c r="Z809" s="505"/>
      <c r="AA809" s="505"/>
      <c r="AB809" s="505"/>
      <c r="AC809" s="505"/>
      <c r="AD809" s="269">
        <f t="shared" si="27"/>
        <v>0</v>
      </c>
      <c r="AE809" s="370">
        <f>IF(AD809&gt;(100000/52*'1. General Input'!$D$10),100000/52*'1. General Input'!$D$10,AD809)</f>
        <v>0</v>
      </c>
    </row>
    <row r="810" spans="1:31" ht="15.75" thickBot="1" x14ac:dyDescent="0.3">
      <c r="A810" s="265">
        <f t="shared" si="26"/>
        <v>790</v>
      </c>
      <c r="B810" s="501"/>
      <c r="C810" s="515"/>
      <c r="D810" s="514"/>
      <c r="E810" s="505"/>
      <c r="F810" s="505"/>
      <c r="G810" s="505"/>
      <c r="H810" s="505"/>
      <c r="I810" s="505"/>
      <c r="J810" s="505"/>
      <c r="K810" s="505"/>
      <c r="L810" s="505"/>
      <c r="M810" s="505"/>
      <c r="N810" s="505"/>
      <c r="O810" s="505"/>
      <c r="P810" s="505"/>
      <c r="Q810" s="505"/>
      <c r="R810" s="505"/>
      <c r="S810" s="505"/>
      <c r="T810" s="505"/>
      <c r="U810" s="505"/>
      <c r="V810" s="505"/>
      <c r="W810" s="505"/>
      <c r="X810" s="505"/>
      <c r="Y810" s="505"/>
      <c r="Z810" s="505"/>
      <c r="AA810" s="505"/>
      <c r="AB810" s="505"/>
      <c r="AC810" s="505"/>
      <c r="AD810" s="269">
        <f t="shared" si="27"/>
        <v>0</v>
      </c>
      <c r="AE810" s="370">
        <f>IF(AD810&gt;(100000/52*'1. General Input'!$D$10),100000/52*'1. General Input'!$D$10,AD810)</f>
        <v>0</v>
      </c>
    </row>
    <row r="811" spans="1:31" ht="15.75" thickBot="1" x14ac:dyDescent="0.3">
      <c r="A811" s="265">
        <f t="shared" si="26"/>
        <v>791</v>
      </c>
      <c r="B811" s="501"/>
      <c r="C811" s="515"/>
      <c r="D811" s="514"/>
      <c r="E811" s="505"/>
      <c r="F811" s="505"/>
      <c r="G811" s="505"/>
      <c r="H811" s="505"/>
      <c r="I811" s="505"/>
      <c r="J811" s="505"/>
      <c r="K811" s="505"/>
      <c r="L811" s="505"/>
      <c r="M811" s="505"/>
      <c r="N811" s="505"/>
      <c r="O811" s="505"/>
      <c r="P811" s="505"/>
      <c r="Q811" s="505"/>
      <c r="R811" s="505"/>
      <c r="S811" s="505"/>
      <c r="T811" s="505"/>
      <c r="U811" s="505"/>
      <c r="V811" s="505"/>
      <c r="W811" s="505"/>
      <c r="X811" s="505"/>
      <c r="Y811" s="505"/>
      <c r="Z811" s="505"/>
      <c r="AA811" s="505"/>
      <c r="AB811" s="505"/>
      <c r="AC811" s="505"/>
      <c r="AD811" s="269">
        <f t="shared" si="27"/>
        <v>0</v>
      </c>
      <c r="AE811" s="370">
        <f>IF(AD811&gt;(100000/52*'1. General Input'!$D$10),100000/52*'1. General Input'!$D$10,AD811)</f>
        <v>0</v>
      </c>
    </row>
    <row r="812" spans="1:31" ht="15.75" thickBot="1" x14ac:dyDescent="0.3">
      <c r="A812" s="265">
        <f t="shared" si="26"/>
        <v>792</v>
      </c>
      <c r="B812" s="501"/>
      <c r="C812" s="515"/>
      <c r="D812" s="514"/>
      <c r="E812" s="505"/>
      <c r="F812" s="505"/>
      <c r="G812" s="505"/>
      <c r="H812" s="505"/>
      <c r="I812" s="505"/>
      <c r="J812" s="505"/>
      <c r="K812" s="505"/>
      <c r="L812" s="505"/>
      <c r="M812" s="505"/>
      <c r="N812" s="505"/>
      <c r="O812" s="505"/>
      <c r="P812" s="505"/>
      <c r="Q812" s="505"/>
      <c r="R812" s="505"/>
      <c r="S812" s="505"/>
      <c r="T812" s="505"/>
      <c r="U812" s="505"/>
      <c r="V812" s="505"/>
      <c r="W812" s="505"/>
      <c r="X812" s="505"/>
      <c r="Y812" s="505"/>
      <c r="Z812" s="505"/>
      <c r="AA812" s="505"/>
      <c r="AB812" s="505"/>
      <c r="AC812" s="505"/>
      <c r="AD812" s="269">
        <f t="shared" si="27"/>
        <v>0</v>
      </c>
      <c r="AE812" s="370">
        <f>IF(AD812&gt;(100000/52*'1. General Input'!$D$10),100000/52*'1. General Input'!$D$10,AD812)</f>
        <v>0</v>
      </c>
    </row>
    <row r="813" spans="1:31" ht="15.75" thickBot="1" x14ac:dyDescent="0.3">
      <c r="A813" s="265">
        <f t="shared" si="26"/>
        <v>793</v>
      </c>
      <c r="B813" s="501"/>
      <c r="C813" s="515"/>
      <c r="D813" s="514"/>
      <c r="E813" s="505"/>
      <c r="F813" s="505"/>
      <c r="G813" s="505"/>
      <c r="H813" s="505"/>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269">
        <f t="shared" si="27"/>
        <v>0</v>
      </c>
      <c r="AE813" s="370">
        <f>IF(AD813&gt;(100000/52*'1. General Input'!$D$10),100000/52*'1. General Input'!$D$10,AD813)</f>
        <v>0</v>
      </c>
    </row>
    <row r="814" spans="1:31" ht="15.75" thickBot="1" x14ac:dyDescent="0.3">
      <c r="A814" s="265">
        <f t="shared" si="26"/>
        <v>794</v>
      </c>
      <c r="B814" s="501"/>
      <c r="C814" s="515"/>
      <c r="D814" s="514"/>
      <c r="E814" s="505"/>
      <c r="F814" s="505"/>
      <c r="G814" s="505"/>
      <c r="H814" s="505"/>
      <c r="I814" s="505"/>
      <c r="J814" s="505"/>
      <c r="K814" s="505"/>
      <c r="L814" s="505"/>
      <c r="M814" s="505"/>
      <c r="N814" s="505"/>
      <c r="O814" s="505"/>
      <c r="P814" s="505"/>
      <c r="Q814" s="505"/>
      <c r="R814" s="505"/>
      <c r="S814" s="505"/>
      <c r="T814" s="505"/>
      <c r="U814" s="505"/>
      <c r="V814" s="505"/>
      <c r="W814" s="505"/>
      <c r="X814" s="505"/>
      <c r="Y814" s="505"/>
      <c r="Z814" s="505"/>
      <c r="AA814" s="505"/>
      <c r="AB814" s="505"/>
      <c r="AC814" s="505"/>
      <c r="AD814" s="269">
        <f t="shared" si="27"/>
        <v>0</v>
      </c>
      <c r="AE814" s="370">
        <f>IF(AD814&gt;(100000/52*'1. General Input'!$D$10),100000/52*'1. General Input'!$D$10,AD814)</f>
        <v>0</v>
      </c>
    </row>
    <row r="815" spans="1:31" ht="15.75" thickBot="1" x14ac:dyDescent="0.3">
      <c r="A815" s="265">
        <f t="shared" si="26"/>
        <v>795</v>
      </c>
      <c r="B815" s="501"/>
      <c r="C815" s="515"/>
      <c r="D815" s="514"/>
      <c r="E815" s="505"/>
      <c r="F815" s="505"/>
      <c r="G815" s="505"/>
      <c r="H815" s="505"/>
      <c r="I815" s="505"/>
      <c r="J815" s="505"/>
      <c r="K815" s="505"/>
      <c r="L815" s="505"/>
      <c r="M815" s="505"/>
      <c r="N815" s="505"/>
      <c r="O815" s="505"/>
      <c r="P815" s="505"/>
      <c r="Q815" s="505"/>
      <c r="R815" s="505"/>
      <c r="S815" s="505"/>
      <c r="T815" s="505"/>
      <c r="U815" s="505"/>
      <c r="V815" s="505"/>
      <c r="W815" s="505"/>
      <c r="X815" s="505"/>
      <c r="Y815" s="505"/>
      <c r="Z815" s="505"/>
      <c r="AA815" s="505"/>
      <c r="AB815" s="505"/>
      <c r="AC815" s="505"/>
      <c r="AD815" s="269">
        <f t="shared" si="27"/>
        <v>0</v>
      </c>
      <c r="AE815" s="370">
        <f>IF(AD815&gt;(100000/52*'1. General Input'!$D$10),100000/52*'1. General Input'!$D$10,AD815)</f>
        <v>0</v>
      </c>
    </row>
    <row r="816" spans="1:31" ht="15.75" thickBot="1" x14ac:dyDescent="0.3">
      <c r="A816" s="265">
        <f t="shared" si="26"/>
        <v>796</v>
      </c>
      <c r="B816" s="501"/>
      <c r="C816" s="515"/>
      <c r="D816" s="514"/>
      <c r="E816" s="505"/>
      <c r="F816" s="505"/>
      <c r="G816" s="505"/>
      <c r="H816" s="505"/>
      <c r="I816" s="505"/>
      <c r="J816" s="505"/>
      <c r="K816" s="505"/>
      <c r="L816" s="505"/>
      <c r="M816" s="505"/>
      <c r="N816" s="505"/>
      <c r="O816" s="505"/>
      <c r="P816" s="505"/>
      <c r="Q816" s="505"/>
      <c r="R816" s="505"/>
      <c r="S816" s="505"/>
      <c r="T816" s="505"/>
      <c r="U816" s="505"/>
      <c r="V816" s="505"/>
      <c r="W816" s="505"/>
      <c r="X816" s="505"/>
      <c r="Y816" s="505"/>
      <c r="Z816" s="505"/>
      <c r="AA816" s="505"/>
      <c r="AB816" s="505"/>
      <c r="AC816" s="505"/>
      <c r="AD816" s="269">
        <f t="shared" si="27"/>
        <v>0</v>
      </c>
      <c r="AE816" s="370">
        <f>IF(AD816&gt;(100000/52*'1. General Input'!$D$10),100000/52*'1. General Input'!$D$10,AD816)</f>
        <v>0</v>
      </c>
    </row>
    <row r="817" spans="1:31" ht="15.75" thickBot="1" x14ac:dyDescent="0.3">
      <c r="A817" s="265">
        <f t="shared" si="26"/>
        <v>797</v>
      </c>
      <c r="B817" s="501"/>
      <c r="C817" s="515"/>
      <c r="D817" s="514"/>
      <c r="E817" s="505"/>
      <c r="F817" s="505"/>
      <c r="G817" s="505"/>
      <c r="H817" s="505"/>
      <c r="I817" s="505"/>
      <c r="J817" s="505"/>
      <c r="K817" s="505"/>
      <c r="L817" s="505"/>
      <c r="M817" s="505"/>
      <c r="N817" s="505"/>
      <c r="O817" s="505"/>
      <c r="P817" s="505"/>
      <c r="Q817" s="505"/>
      <c r="R817" s="505"/>
      <c r="S817" s="505"/>
      <c r="T817" s="505"/>
      <c r="U817" s="505"/>
      <c r="V817" s="505"/>
      <c r="W817" s="505"/>
      <c r="X817" s="505"/>
      <c r="Y817" s="505"/>
      <c r="Z817" s="505"/>
      <c r="AA817" s="505"/>
      <c r="AB817" s="505"/>
      <c r="AC817" s="505"/>
      <c r="AD817" s="269">
        <f t="shared" si="27"/>
        <v>0</v>
      </c>
      <c r="AE817" s="370">
        <f>IF(AD817&gt;(100000/52*'1. General Input'!$D$10),100000/52*'1. General Input'!$D$10,AD817)</f>
        <v>0</v>
      </c>
    </row>
    <row r="818" spans="1:31" ht="15.75" thickBot="1" x14ac:dyDescent="0.3">
      <c r="A818" s="265">
        <f t="shared" si="26"/>
        <v>798</v>
      </c>
      <c r="B818" s="501"/>
      <c r="C818" s="515"/>
      <c r="D818" s="514"/>
      <c r="E818" s="505"/>
      <c r="F818" s="505"/>
      <c r="G818" s="505"/>
      <c r="H818" s="505"/>
      <c r="I818" s="505"/>
      <c r="J818" s="505"/>
      <c r="K818" s="505"/>
      <c r="L818" s="505"/>
      <c r="M818" s="505"/>
      <c r="N818" s="505"/>
      <c r="O818" s="505"/>
      <c r="P818" s="505"/>
      <c r="Q818" s="505"/>
      <c r="R818" s="505"/>
      <c r="S818" s="505"/>
      <c r="T818" s="505"/>
      <c r="U818" s="505"/>
      <c r="V818" s="505"/>
      <c r="W818" s="505"/>
      <c r="X818" s="505"/>
      <c r="Y818" s="505"/>
      <c r="Z818" s="505"/>
      <c r="AA818" s="505"/>
      <c r="AB818" s="505"/>
      <c r="AC818" s="505"/>
      <c r="AD818" s="269">
        <f t="shared" si="27"/>
        <v>0</v>
      </c>
      <c r="AE818" s="370">
        <f>IF(AD818&gt;(100000/52*'1. General Input'!$D$10),100000/52*'1. General Input'!$D$10,AD818)</f>
        <v>0</v>
      </c>
    </row>
    <row r="819" spans="1:31" ht="15.75" thickBot="1" x14ac:dyDescent="0.3">
      <c r="A819" s="265">
        <f t="shared" si="26"/>
        <v>799</v>
      </c>
      <c r="B819" s="501"/>
      <c r="C819" s="515"/>
      <c r="D819" s="514"/>
      <c r="E819" s="505"/>
      <c r="F819" s="505"/>
      <c r="G819" s="505"/>
      <c r="H819" s="505"/>
      <c r="I819" s="505"/>
      <c r="J819" s="505"/>
      <c r="K819" s="505"/>
      <c r="L819" s="505"/>
      <c r="M819" s="505"/>
      <c r="N819" s="505"/>
      <c r="O819" s="505"/>
      <c r="P819" s="505"/>
      <c r="Q819" s="505"/>
      <c r="R819" s="505"/>
      <c r="S819" s="505"/>
      <c r="T819" s="505"/>
      <c r="U819" s="505"/>
      <c r="V819" s="505"/>
      <c r="W819" s="505"/>
      <c r="X819" s="505"/>
      <c r="Y819" s="505"/>
      <c r="Z819" s="505"/>
      <c r="AA819" s="505"/>
      <c r="AB819" s="505"/>
      <c r="AC819" s="505"/>
      <c r="AD819" s="269">
        <f t="shared" si="27"/>
        <v>0</v>
      </c>
      <c r="AE819" s="370">
        <f>IF(AD819&gt;(100000/52*'1. General Input'!$D$10),100000/52*'1. General Input'!$D$10,AD819)</f>
        <v>0</v>
      </c>
    </row>
    <row r="820" spans="1:31" ht="15.75" thickBot="1" x14ac:dyDescent="0.3">
      <c r="A820" s="265">
        <f t="shared" si="26"/>
        <v>800</v>
      </c>
      <c r="B820" s="501"/>
      <c r="C820" s="515"/>
      <c r="D820" s="514"/>
      <c r="E820" s="505"/>
      <c r="F820" s="505"/>
      <c r="G820" s="505"/>
      <c r="H820" s="505"/>
      <c r="I820" s="505"/>
      <c r="J820" s="505"/>
      <c r="K820" s="505"/>
      <c r="L820" s="505"/>
      <c r="M820" s="505"/>
      <c r="N820" s="505"/>
      <c r="O820" s="505"/>
      <c r="P820" s="505"/>
      <c r="Q820" s="505"/>
      <c r="R820" s="505"/>
      <c r="S820" s="505"/>
      <c r="T820" s="505"/>
      <c r="U820" s="505"/>
      <c r="V820" s="505"/>
      <c r="W820" s="505"/>
      <c r="X820" s="505"/>
      <c r="Y820" s="505"/>
      <c r="Z820" s="505"/>
      <c r="AA820" s="505"/>
      <c r="AB820" s="505"/>
      <c r="AC820" s="505"/>
      <c r="AD820" s="269">
        <f t="shared" si="27"/>
        <v>0</v>
      </c>
      <c r="AE820" s="370">
        <f>IF(AD820&gt;(100000/52*'1. General Input'!$D$10),100000/52*'1. General Input'!$D$10,AD820)</f>
        <v>0</v>
      </c>
    </row>
    <row r="821" spans="1:31" ht="15.75" thickBot="1" x14ac:dyDescent="0.3">
      <c r="A821" s="265">
        <f t="shared" si="26"/>
        <v>801</v>
      </c>
      <c r="B821" s="501"/>
      <c r="C821" s="515"/>
      <c r="D821" s="514"/>
      <c r="E821" s="505"/>
      <c r="F821" s="505"/>
      <c r="G821" s="505"/>
      <c r="H821" s="505"/>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269">
        <f t="shared" si="27"/>
        <v>0</v>
      </c>
      <c r="AE821" s="370">
        <f>IF(AD821&gt;(100000/52*'1. General Input'!$D$10),100000/52*'1. General Input'!$D$10,AD821)</f>
        <v>0</v>
      </c>
    </row>
    <row r="822" spans="1:31" ht="15.75" thickBot="1" x14ac:dyDescent="0.3">
      <c r="A822" s="265">
        <f t="shared" si="26"/>
        <v>802</v>
      </c>
      <c r="B822" s="501"/>
      <c r="C822" s="515"/>
      <c r="D822" s="514"/>
      <c r="E822" s="505"/>
      <c r="F822" s="505"/>
      <c r="G822" s="505"/>
      <c r="H822" s="505"/>
      <c r="I822" s="505"/>
      <c r="J822" s="505"/>
      <c r="K822" s="505"/>
      <c r="L822" s="505"/>
      <c r="M822" s="505"/>
      <c r="N822" s="505"/>
      <c r="O822" s="505"/>
      <c r="P822" s="505"/>
      <c r="Q822" s="505"/>
      <c r="R822" s="505"/>
      <c r="S822" s="505"/>
      <c r="T822" s="505"/>
      <c r="U822" s="505"/>
      <c r="V822" s="505"/>
      <c r="W822" s="505"/>
      <c r="X822" s="505"/>
      <c r="Y822" s="505"/>
      <c r="Z822" s="505"/>
      <c r="AA822" s="505"/>
      <c r="AB822" s="505"/>
      <c r="AC822" s="505"/>
      <c r="AD822" s="269">
        <f t="shared" si="27"/>
        <v>0</v>
      </c>
      <c r="AE822" s="370">
        <f>IF(AD822&gt;(100000/52*'1. General Input'!$D$10),100000/52*'1. General Input'!$D$10,AD822)</f>
        <v>0</v>
      </c>
    </row>
    <row r="823" spans="1:31" ht="15.75" thickBot="1" x14ac:dyDescent="0.3">
      <c r="A823" s="265">
        <f t="shared" si="26"/>
        <v>803</v>
      </c>
      <c r="B823" s="501"/>
      <c r="C823" s="515"/>
      <c r="D823" s="514"/>
      <c r="E823" s="505"/>
      <c r="F823" s="505"/>
      <c r="G823" s="505"/>
      <c r="H823" s="505"/>
      <c r="I823" s="505"/>
      <c r="J823" s="505"/>
      <c r="K823" s="505"/>
      <c r="L823" s="505"/>
      <c r="M823" s="505"/>
      <c r="N823" s="505"/>
      <c r="O823" s="505"/>
      <c r="P823" s="505"/>
      <c r="Q823" s="505"/>
      <c r="R823" s="505"/>
      <c r="S823" s="505"/>
      <c r="T823" s="505"/>
      <c r="U823" s="505"/>
      <c r="V823" s="505"/>
      <c r="W823" s="505"/>
      <c r="X823" s="505"/>
      <c r="Y823" s="505"/>
      <c r="Z823" s="505"/>
      <c r="AA823" s="505"/>
      <c r="AB823" s="505"/>
      <c r="AC823" s="505"/>
      <c r="AD823" s="269">
        <f t="shared" si="27"/>
        <v>0</v>
      </c>
      <c r="AE823" s="370">
        <f>IF(AD823&gt;(100000/52*'1. General Input'!$D$10),100000/52*'1. General Input'!$D$10,AD823)</f>
        <v>0</v>
      </c>
    </row>
    <row r="824" spans="1:31" ht="15.75" thickBot="1" x14ac:dyDescent="0.3">
      <c r="A824" s="265">
        <f t="shared" si="26"/>
        <v>804</v>
      </c>
      <c r="B824" s="501"/>
      <c r="C824" s="515"/>
      <c r="D824" s="514"/>
      <c r="E824" s="505"/>
      <c r="F824" s="505"/>
      <c r="G824" s="505"/>
      <c r="H824" s="505"/>
      <c r="I824" s="505"/>
      <c r="J824" s="505"/>
      <c r="K824" s="505"/>
      <c r="L824" s="505"/>
      <c r="M824" s="505"/>
      <c r="N824" s="505"/>
      <c r="O824" s="505"/>
      <c r="P824" s="505"/>
      <c r="Q824" s="505"/>
      <c r="R824" s="505"/>
      <c r="S824" s="505"/>
      <c r="T824" s="505"/>
      <c r="U824" s="505"/>
      <c r="V824" s="505"/>
      <c r="W824" s="505"/>
      <c r="X824" s="505"/>
      <c r="Y824" s="505"/>
      <c r="Z824" s="505"/>
      <c r="AA824" s="505"/>
      <c r="AB824" s="505"/>
      <c r="AC824" s="505"/>
      <c r="AD824" s="269">
        <f t="shared" si="27"/>
        <v>0</v>
      </c>
      <c r="AE824" s="370">
        <f>IF(AD824&gt;(100000/52*'1. General Input'!$D$10),100000/52*'1. General Input'!$D$10,AD824)</f>
        <v>0</v>
      </c>
    </row>
    <row r="825" spans="1:31" ht="15.75" thickBot="1" x14ac:dyDescent="0.3">
      <c r="A825" s="265">
        <f t="shared" si="26"/>
        <v>805</v>
      </c>
      <c r="B825" s="501"/>
      <c r="C825" s="515"/>
      <c r="D825" s="514"/>
      <c r="E825" s="505"/>
      <c r="F825" s="505"/>
      <c r="G825" s="505"/>
      <c r="H825" s="505"/>
      <c r="I825" s="505"/>
      <c r="J825" s="505"/>
      <c r="K825" s="505"/>
      <c r="L825" s="505"/>
      <c r="M825" s="505"/>
      <c r="N825" s="505"/>
      <c r="O825" s="505"/>
      <c r="P825" s="505"/>
      <c r="Q825" s="505"/>
      <c r="R825" s="505"/>
      <c r="S825" s="505"/>
      <c r="T825" s="505"/>
      <c r="U825" s="505"/>
      <c r="V825" s="505"/>
      <c r="W825" s="505"/>
      <c r="X825" s="505"/>
      <c r="Y825" s="505"/>
      <c r="Z825" s="505"/>
      <c r="AA825" s="505"/>
      <c r="AB825" s="505"/>
      <c r="AC825" s="505"/>
      <c r="AD825" s="269">
        <f t="shared" si="27"/>
        <v>0</v>
      </c>
      <c r="AE825" s="370">
        <f>IF(AD825&gt;(100000/52*'1. General Input'!$D$10),100000/52*'1. General Input'!$D$10,AD825)</f>
        <v>0</v>
      </c>
    </row>
    <row r="826" spans="1:31" ht="15.75" thickBot="1" x14ac:dyDescent="0.3">
      <c r="A826" s="265">
        <f t="shared" si="26"/>
        <v>806</v>
      </c>
      <c r="B826" s="501"/>
      <c r="C826" s="515"/>
      <c r="D826" s="514"/>
      <c r="E826" s="505"/>
      <c r="F826" s="505"/>
      <c r="G826" s="505"/>
      <c r="H826" s="505"/>
      <c r="I826" s="505"/>
      <c r="J826" s="505"/>
      <c r="K826" s="505"/>
      <c r="L826" s="505"/>
      <c r="M826" s="505"/>
      <c r="N826" s="505"/>
      <c r="O826" s="505"/>
      <c r="P826" s="505"/>
      <c r="Q826" s="505"/>
      <c r="R826" s="505"/>
      <c r="S826" s="505"/>
      <c r="T826" s="505"/>
      <c r="U826" s="505"/>
      <c r="V826" s="505"/>
      <c r="W826" s="505"/>
      <c r="X826" s="505"/>
      <c r="Y826" s="505"/>
      <c r="Z826" s="505"/>
      <c r="AA826" s="505"/>
      <c r="AB826" s="505"/>
      <c r="AC826" s="505"/>
      <c r="AD826" s="269">
        <f t="shared" si="27"/>
        <v>0</v>
      </c>
      <c r="AE826" s="370">
        <f>IF(AD826&gt;(100000/52*'1. General Input'!$D$10),100000/52*'1. General Input'!$D$10,AD826)</f>
        <v>0</v>
      </c>
    </row>
    <row r="827" spans="1:31" ht="15.75" thickBot="1" x14ac:dyDescent="0.3">
      <c r="A827" s="265">
        <f t="shared" si="26"/>
        <v>807</v>
      </c>
      <c r="B827" s="501"/>
      <c r="C827" s="515"/>
      <c r="D827" s="514"/>
      <c r="E827" s="505"/>
      <c r="F827" s="505"/>
      <c r="G827" s="505"/>
      <c r="H827" s="505"/>
      <c r="I827" s="505"/>
      <c r="J827" s="505"/>
      <c r="K827" s="505"/>
      <c r="L827" s="505"/>
      <c r="M827" s="505"/>
      <c r="N827" s="505"/>
      <c r="O827" s="505"/>
      <c r="P827" s="505"/>
      <c r="Q827" s="505"/>
      <c r="R827" s="505"/>
      <c r="S827" s="505"/>
      <c r="T827" s="505"/>
      <c r="U827" s="505"/>
      <c r="V827" s="505"/>
      <c r="W827" s="505"/>
      <c r="X827" s="505"/>
      <c r="Y827" s="505"/>
      <c r="Z827" s="505"/>
      <c r="AA827" s="505"/>
      <c r="AB827" s="505"/>
      <c r="AC827" s="505"/>
      <c r="AD827" s="269">
        <f t="shared" si="27"/>
        <v>0</v>
      </c>
      <c r="AE827" s="370">
        <f>IF(AD827&gt;(100000/52*'1. General Input'!$D$10),100000/52*'1. General Input'!$D$10,AD827)</f>
        <v>0</v>
      </c>
    </row>
    <row r="828" spans="1:31" ht="15.75" thickBot="1" x14ac:dyDescent="0.3">
      <c r="A828" s="265">
        <f t="shared" si="26"/>
        <v>808</v>
      </c>
      <c r="B828" s="501"/>
      <c r="C828" s="515"/>
      <c r="D828" s="514"/>
      <c r="E828" s="505"/>
      <c r="F828" s="505"/>
      <c r="G828" s="505"/>
      <c r="H828" s="505"/>
      <c r="I828" s="505"/>
      <c r="J828" s="505"/>
      <c r="K828" s="505"/>
      <c r="L828" s="505"/>
      <c r="M828" s="505"/>
      <c r="N828" s="505"/>
      <c r="O828" s="505"/>
      <c r="P828" s="505"/>
      <c r="Q828" s="505"/>
      <c r="R828" s="505"/>
      <c r="S828" s="505"/>
      <c r="T828" s="505"/>
      <c r="U828" s="505"/>
      <c r="V828" s="505"/>
      <c r="W828" s="505"/>
      <c r="X828" s="505"/>
      <c r="Y828" s="505"/>
      <c r="Z828" s="505"/>
      <c r="AA828" s="505"/>
      <c r="AB828" s="505"/>
      <c r="AC828" s="505"/>
      <c r="AD828" s="269">
        <f t="shared" si="27"/>
        <v>0</v>
      </c>
      <c r="AE828" s="370">
        <f>IF(AD828&gt;(100000/52*'1. General Input'!$D$10),100000/52*'1. General Input'!$D$10,AD828)</f>
        <v>0</v>
      </c>
    </row>
    <row r="829" spans="1:31" ht="15.75" thickBot="1" x14ac:dyDescent="0.3">
      <c r="A829" s="265">
        <f t="shared" si="26"/>
        <v>809</v>
      </c>
      <c r="B829" s="501"/>
      <c r="C829" s="515"/>
      <c r="D829" s="514"/>
      <c r="E829" s="505"/>
      <c r="F829" s="505"/>
      <c r="G829" s="505"/>
      <c r="H829" s="505"/>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269">
        <f t="shared" si="27"/>
        <v>0</v>
      </c>
      <c r="AE829" s="370">
        <f>IF(AD829&gt;(100000/52*'1. General Input'!$D$10),100000/52*'1. General Input'!$D$10,AD829)</f>
        <v>0</v>
      </c>
    </row>
    <row r="830" spans="1:31" ht="15.75" thickBot="1" x14ac:dyDescent="0.3">
      <c r="A830" s="265">
        <f t="shared" si="26"/>
        <v>810</v>
      </c>
      <c r="B830" s="501"/>
      <c r="C830" s="515"/>
      <c r="D830" s="514"/>
      <c r="E830" s="505"/>
      <c r="F830" s="505"/>
      <c r="G830" s="505"/>
      <c r="H830" s="505"/>
      <c r="I830" s="505"/>
      <c r="J830" s="505"/>
      <c r="K830" s="505"/>
      <c r="L830" s="505"/>
      <c r="M830" s="505"/>
      <c r="N830" s="505"/>
      <c r="O830" s="505"/>
      <c r="P830" s="505"/>
      <c r="Q830" s="505"/>
      <c r="R830" s="505"/>
      <c r="S830" s="505"/>
      <c r="T830" s="505"/>
      <c r="U830" s="505"/>
      <c r="V830" s="505"/>
      <c r="W830" s="505"/>
      <c r="X830" s="505"/>
      <c r="Y830" s="505"/>
      <c r="Z830" s="505"/>
      <c r="AA830" s="505"/>
      <c r="AB830" s="505"/>
      <c r="AC830" s="505"/>
      <c r="AD830" s="269">
        <f t="shared" si="27"/>
        <v>0</v>
      </c>
      <c r="AE830" s="370">
        <f>IF(AD830&gt;(100000/52*'1. General Input'!$D$10),100000/52*'1. General Input'!$D$10,AD830)</f>
        <v>0</v>
      </c>
    </row>
    <row r="831" spans="1:31" ht="15.75" thickBot="1" x14ac:dyDescent="0.3">
      <c r="A831" s="265">
        <f t="shared" si="26"/>
        <v>811</v>
      </c>
      <c r="B831" s="501"/>
      <c r="C831" s="515"/>
      <c r="D831" s="514"/>
      <c r="E831" s="505"/>
      <c r="F831" s="505"/>
      <c r="G831" s="505"/>
      <c r="H831" s="505"/>
      <c r="I831" s="505"/>
      <c r="J831" s="505"/>
      <c r="K831" s="505"/>
      <c r="L831" s="505"/>
      <c r="M831" s="505"/>
      <c r="N831" s="505"/>
      <c r="O831" s="505"/>
      <c r="P831" s="505"/>
      <c r="Q831" s="505"/>
      <c r="R831" s="505"/>
      <c r="S831" s="505"/>
      <c r="T831" s="505"/>
      <c r="U831" s="505"/>
      <c r="V831" s="505"/>
      <c r="W831" s="505"/>
      <c r="X831" s="505"/>
      <c r="Y831" s="505"/>
      <c r="Z831" s="505"/>
      <c r="AA831" s="505"/>
      <c r="AB831" s="505"/>
      <c r="AC831" s="505"/>
      <c r="AD831" s="269">
        <f t="shared" si="27"/>
        <v>0</v>
      </c>
      <c r="AE831" s="370">
        <f>IF(AD831&gt;(100000/52*'1. General Input'!$D$10),100000/52*'1. General Input'!$D$10,AD831)</f>
        <v>0</v>
      </c>
    </row>
    <row r="832" spans="1:31" ht="15.75" thickBot="1" x14ac:dyDescent="0.3">
      <c r="A832" s="265">
        <f t="shared" si="26"/>
        <v>812</v>
      </c>
      <c r="B832" s="501"/>
      <c r="C832" s="515"/>
      <c r="D832" s="514"/>
      <c r="E832" s="505"/>
      <c r="F832" s="505"/>
      <c r="G832" s="505"/>
      <c r="H832" s="505"/>
      <c r="I832" s="505"/>
      <c r="J832" s="505"/>
      <c r="K832" s="505"/>
      <c r="L832" s="505"/>
      <c r="M832" s="505"/>
      <c r="N832" s="505"/>
      <c r="O832" s="505"/>
      <c r="P832" s="505"/>
      <c r="Q832" s="505"/>
      <c r="R832" s="505"/>
      <c r="S832" s="505"/>
      <c r="T832" s="505"/>
      <c r="U832" s="505"/>
      <c r="V832" s="505"/>
      <c r="W832" s="505"/>
      <c r="X832" s="505"/>
      <c r="Y832" s="505"/>
      <c r="Z832" s="505"/>
      <c r="AA832" s="505"/>
      <c r="AB832" s="505"/>
      <c r="AC832" s="505"/>
      <c r="AD832" s="269">
        <f t="shared" si="27"/>
        <v>0</v>
      </c>
      <c r="AE832" s="370">
        <f>IF(AD832&gt;(100000/52*'1. General Input'!$D$10),100000/52*'1. General Input'!$D$10,AD832)</f>
        <v>0</v>
      </c>
    </row>
    <row r="833" spans="1:31" ht="15.75" thickBot="1" x14ac:dyDescent="0.3">
      <c r="A833" s="265">
        <f t="shared" si="26"/>
        <v>813</v>
      </c>
      <c r="B833" s="501"/>
      <c r="C833" s="515"/>
      <c r="D833" s="514"/>
      <c r="E833" s="505"/>
      <c r="F833" s="505"/>
      <c r="G833" s="505"/>
      <c r="H833" s="505"/>
      <c r="I833" s="505"/>
      <c r="J833" s="505"/>
      <c r="K833" s="505"/>
      <c r="L833" s="505"/>
      <c r="M833" s="505"/>
      <c r="N833" s="505"/>
      <c r="O833" s="505"/>
      <c r="P833" s="505"/>
      <c r="Q833" s="505"/>
      <c r="R833" s="505"/>
      <c r="S833" s="505"/>
      <c r="T833" s="505"/>
      <c r="U833" s="505"/>
      <c r="V833" s="505"/>
      <c r="W833" s="505"/>
      <c r="X833" s="505"/>
      <c r="Y833" s="505"/>
      <c r="Z833" s="505"/>
      <c r="AA833" s="505"/>
      <c r="AB833" s="505"/>
      <c r="AC833" s="505"/>
      <c r="AD833" s="269">
        <f t="shared" si="27"/>
        <v>0</v>
      </c>
      <c r="AE833" s="370">
        <f>IF(AD833&gt;(100000/52*'1. General Input'!$D$10),100000/52*'1. General Input'!$D$10,AD833)</f>
        <v>0</v>
      </c>
    </row>
    <row r="834" spans="1:31" ht="15.75" thickBot="1" x14ac:dyDescent="0.3">
      <c r="A834" s="265">
        <f t="shared" si="26"/>
        <v>814</v>
      </c>
      <c r="B834" s="501"/>
      <c r="C834" s="515"/>
      <c r="D834" s="514"/>
      <c r="E834" s="505"/>
      <c r="F834" s="505"/>
      <c r="G834" s="505"/>
      <c r="H834" s="505"/>
      <c r="I834" s="505"/>
      <c r="J834" s="505"/>
      <c r="K834" s="505"/>
      <c r="L834" s="505"/>
      <c r="M834" s="505"/>
      <c r="N834" s="505"/>
      <c r="O834" s="505"/>
      <c r="P834" s="505"/>
      <c r="Q834" s="505"/>
      <c r="R834" s="505"/>
      <c r="S834" s="505"/>
      <c r="T834" s="505"/>
      <c r="U834" s="505"/>
      <c r="V834" s="505"/>
      <c r="W834" s="505"/>
      <c r="X834" s="505"/>
      <c r="Y834" s="505"/>
      <c r="Z834" s="505"/>
      <c r="AA834" s="505"/>
      <c r="AB834" s="505"/>
      <c r="AC834" s="505"/>
      <c r="AD834" s="269">
        <f t="shared" si="27"/>
        <v>0</v>
      </c>
      <c r="AE834" s="370">
        <f>IF(AD834&gt;(100000/52*'1. General Input'!$D$10),100000/52*'1. General Input'!$D$10,AD834)</f>
        <v>0</v>
      </c>
    </row>
    <row r="835" spans="1:31" ht="15.75" thickBot="1" x14ac:dyDescent="0.3">
      <c r="A835" s="265">
        <f t="shared" si="26"/>
        <v>815</v>
      </c>
      <c r="B835" s="501"/>
      <c r="C835" s="515"/>
      <c r="D835" s="514"/>
      <c r="E835" s="505"/>
      <c r="F835" s="505"/>
      <c r="G835" s="505"/>
      <c r="H835" s="505"/>
      <c r="I835" s="505"/>
      <c r="J835" s="505"/>
      <c r="K835" s="505"/>
      <c r="L835" s="505"/>
      <c r="M835" s="505"/>
      <c r="N835" s="505"/>
      <c r="O835" s="505"/>
      <c r="P835" s="505"/>
      <c r="Q835" s="505"/>
      <c r="R835" s="505"/>
      <c r="S835" s="505"/>
      <c r="T835" s="505"/>
      <c r="U835" s="505"/>
      <c r="V835" s="505"/>
      <c r="W835" s="505"/>
      <c r="X835" s="505"/>
      <c r="Y835" s="505"/>
      <c r="Z835" s="505"/>
      <c r="AA835" s="505"/>
      <c r="AB835" s="505"/>
      <c r="AC835" s="505"/>
      <c r="AD835" s="269">
        <f t="shared" si="27"/>
        <v>0</v>
      </c>
      <c r="AE835" s="370">
        <f>IF(AD835&gt;(100000/52*'1. General Input'!$D$10),100000/52*'1. General Input'!$D$10,AD835)</f>
        <v>0</v>
      </c>
    </row>
    <row r="836" spans="1:31" ht="15.75" thickBot="1" x14ac:dyDescent="0.3">
      <c r="A836" s="265">
        <f t="shared" si="26"/>
        <v>816</v>
      </c>
      <c r="B836" s="501"/>
      <c r="C836" s="515"/>
      <c r="D836" s="514"/>
      <c r="E836" s="505"/>
      <c r="F836" s="505"/>
      <c r="G836" s="505"/>
      <c r="H836" s="505"/>
      <c r="I836" s="505"/>
      <c r="J836" s="505"/>
      <c r="K836" s="505"/>
      <c r="L836" s="505"/>
      <c r="M836" s="505"/>
      <c r="N836" s="505"/>
      <c r="O836" s="505"/>
      <c r="P836" s="505"/>
      <c r="Q836" s="505"/>
      <c r="R836" s="505"/>
      <c r="S836" s="505"/>
      <c r="T836" s="505"/>
      <c r="U836" s="505"/>
      <c r="V836" s="505"/>
      <c r="W836" s="505"/>
      <c r="X836" s="505"/>
      <c r="Y836" s="505"/>
      <c r="Z836" s="505"/>
      <c r="AA836" s="505"/>
      <c r="AB836" s="505"/>
      <c r="AC836" s="505"/>
      <c r="AD836" s="269">
        <f t="shared" si="27"/>
        <v>0</v>
      </c>
      <c r="AE836" s="370">
        <f>IF(AD836&gt;(100000/52*'1. General Input'!$D$10),100000/52*'1. General Input'!$D$10,AD836)</f>
        <v>0</v>
      </c>
    </row>
    <row r="837" spans="1:31" ht="15.75" thickBot="1" x14ac:dyDescent="0.3">
      <c r="A837" s="265">
        <f t="shared" si="26"/>
        <v>817</v>
      </c>
      <c r="B837" s="501"/>
      <c r="C837" s="515"/>
      <c r="D837" s="514"/>
      <c r="E837" s="505"/>
      <c r="F837" s="505"/>
      <c r="G837" s="505"/>
      <c r="H837" s="505"/>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269">
        <f t="shared" si="27"/>
        <v>0</v>
      </c>
      <c r="AE837" s="370">
        <f>IF(AD837&gt;(100000/52*'1. General Input'!$D$10),100000/52*'1. General Input'!$D$10,AD837)</f>
        <v>0</v>
      </c>
    </row>
    <row r="838" spans="1:31" ht="15.75" thickBot="1" x14ac:dyDescent="0.3">
      <c r="A838" s="265">
        <f t="shared" si="26"/>
        <v>818</v>
      </c>
      <c r="B838" s="501"/>
      <c r="C838" s="515"/>
      <c r="D838" s="514"/>
      <c r="E838" s="505"/>
      <c r="F838" s="505"/>
      <c r="G838" s="505"/>
      <c r="H838" s="505"/>
      <c r="I838" s="505"/>
      <c r="J838" s="505"/>
      <c r="K838" s="505"/>
      <c r="L838" s="505"/>
      <c r="M838" s="505"/>
      <c r="N838" s="505"/>
      <c r="O838" s="505"/>
      <c r="P838" s="505"/>
      <c r="Q838" s="505"/>
      <c r="R838" s="505"/>
      <c r="S838" s="505"/>
      <c r="T838" s="505"/>
      <c r="U838" s="505"/>
      <c r="V838" s="505"/>
      <c r="W838" s="505"/>
      <c r="X838" s="505"/>
      <c r="Y838" s="505"/>
      <c r="Z838" s="505"/>
      <c r="AA838" s="505"/>
      <c r="AB838" s="505"/>
      <c r="AC838" s="505"/>
      <c r="AD838" s="269">
        <f t="shared" si="27"/>
        <v>0</v>
      </c>
      <c r="AE838" s="370">
        <f>IF(AD838&gt;(100000/52*'1. General Input'!$D$10),100000/52*'1. General Input'!$D$10,AD838)</f>
        <v>0</v>
      </c>
    </row>
    <row r="839" spans="1:31" ht="15.75" thickBot="1" x14ac:dyDescent="0.3">
      <c r="A839" s="265">
        <f t="shared" si="26"/>
        <v>819</v>
      </c>
      <c r="B839" s="501"/>
      <c r="C839" s="515"/>
      <c r="D839" s="514"/>
      <c r="E839" s="505"/>
      <c r="F839" s="505"/>
      <c r="G839" s="505"/>
      <c r="H839" s="505"/>
      <c r="I839" s="505"/>
      <c r="J839" s="505"/>
      <c r="K839" s="505"/>
      <c r="L839" s="505"/>
      <c r="M839" s="505"/>
      <c r="N839" s="505"/>
      <c r="O839" s="505"/>
      <c r="P839" s="505"/>
      <c r="Q839" s="505"/>
      <c r="R839" s="505"/>
      <c r="S839" s="505"/>
      <c r="T839" s="505"/>
      <c r="U839" s="505"/>
      <c r="V839" s="505"/>
      <c r="W839" s="505"/>
      <c r="X839" s="505"/>
      <c r="Y839" s="505"/>
      <c r="Z839" s="505"/>
      <c r="AA839" s="505"/>
      <c r="AB839" s="505"/>
      <c r="AC839" s="505"/>
      <c r="AD839" s="269">
        <f t="shared" si="27"/>
        <v>0</v>
      </c>
      <c r="AE839" s="370">
        <f>IF(AD839&gt;(100000/52*'1. General Input'!$D$10),100000/52*'1. General Input'!$D$10,AD839)</f>
        <v>0</v>
      </c>
    </row>
    <row r="840" spans="1:31" ht="15.75" thickBot="1" x14ac:dyDescent="0.3">
      <c r="A840" s="265">
        <f t="shared" si="26"/>
        <v>820</v>
      </c>
      <c r="B840" s="501"/>
      <c r="C840" s="515"/>
      <c r="D840" s="514"/>
      <c r="E840" s="505"/>
      <c r="F840" s="505"/>
      <c r="G840" s="505"/>
      <c r="H840" s="505"/>
      <c r="I840" s="505"/>
      <c r="J840" s="505"/>
      <c r="K840" s="505"/>
      <c r="L840" s="505"/>
      <c r="M840" s="505"/>
      <c r="N840" s="505"/>
      <c r="O840" s="505"/>
      <c r="P840" s="505"/>
      <c r="Q840" s="505"/>
      <c r="R840" s="505"/>
      <c r="S840" s="505"/>
      <c r="T840" s="505"/>
      <c r="U840" s="505"/>
      <c r="V840" s="505"/>
      <c r="W840" s="505"/>
      <c r="X840" s="505"/>
      <c r="Y840" s="505"/>
      <c r="Z840" s="505"/>
      <c r="AA840" s="505"/>
      <c r="AB840" s="505"/>
      <c r="AC840" s="505"/>
      <c r="AD840" s="269">
        <f t="shared" si="27"/>
        <v>0</v>
      </c>
      <c r="AE840" s="370">
        <f>IF(AD840&gt;(100000/52*'1. General Input'!$D$10),100000/52*'1. General Input'!$D$10,AD840)</f>
        <v>0</v>
      </c>
    </row>
    <row r="841" spans="1:31" ht="15.75" thickBot="1" x14ac:dyDescent="0.3">
      <c r="A841" s="265">
        <f t="shared" ref="A841:A904" si="28">+A840+1</f>
        <v>821</v>
      </c>
      <c r="B841" s="501"/>
      <c r="C841" s="515"/>
      <c r="D841" s="514"/>
      <c r="E841" s="505"/>
      <c r="F841" s="505"/>
      <c r="G841" s="505"/>
      <c r="H841" s="505"/>
      <c r="I841" s="505"/>
      <c r="J841" s="505"/>
      <c r="K841" s="505"/>
      <c r="L841" s="505"/>
      <c r="M841" s="505"/>
      <c r="N841" s="505"/>
      <c r="O841" s="505"/>
      <c r="P841" s="505"/>
      <c r="Q841" s="505"/>
      <c r="R841" s="505"/>
      <c r="S841" s="505"/>
      <c r="T841" s="505"/>
      <c r="U841" s="505"/>
      <c r="V841" s="505"/>
      <c r="W841" s="505"/>
      <c r="X841" s="505"/>
      <c r="Y841" s="505"/>
      <c r="Z841" s="505"/>
      <c r="AA841" s="505"/>
      <c r="AB841" s="505"/>
      <c r="AC841" s="505"/>
      <c r="AD841" s="269">
        <f t="shared" si="27"/>
        <v>0</v>
      </c>
      <c r="AE841" s="370">
        <f>IF(AD841&gt;(100000/52*'1. General Input'!$D$10),100000/52*'1. General Input'!$D$10,AD841)</f>
        <v>0</v>
      </c>
    </row>
    <row r="842" spans="1:31" ht="15.75" thickBot="1" x14ac:dyDescent="0.3">
      <c r="A842" s="265">
        <f t="shared" si="28"/>
        <v>822</v>
      </c>
      <c r="B842" s="501"/>
      <c r="C842" s="515"/>
      <c r="D842" s="514"/>
      <c r="E842" s="505"/>
      <c r="F842" s="505"/>
      <c r="G842" s="505"/>
      <c r="H842" s="505"/>
      <c r="I842" s="505"/>
      <c r="J842" s="505"/>
      <c r="K842" s="505"/>
      <c r="L842" s="505"/>
      <c r="M842" s="505"/>
      <c r="N842" s="505"/>
      <c r="O842" s="505"/>
      <c r="P842" s="505"/>
      <c r="Q842" s="505"/>
      <c r="R842" s="505"/>
      <c r="S842" s="505"/>
      <c r="T842" s="505"/>
      <c r="U842" s="505"/>
      <c r="V842" s="505"/>
      <c r="W842" s="505"/>
      <c r="X842" s="505"/>
      <c r="Y842" s="505"/>
      <c r="Z842" s="505"/>
      <c r="AA842" s="505"/>
      <c r="AB842" s="505"/>
      <c r="AC842" s="505"/>
      <c r="AD842" s="269">
        <f t="shared" si="27"/>
        <v>0</v>
      </c>
      <c r="AE842" s="370">
        <f>IF(AD842&gt;(100000/52*'1. General Input'!$D$10),100000/52*'1. General Input'!$D$10,AD842)</f>
        <v>0</v>
      </c>
    </row>
    <row r="843" spans="1:31" ht="15.75" thickBot="1" x14ac:dyDescent="0.3">
      <c r="A843" s="265">
        <f t="shared" si="28"/>
        <v>823</v>
      </c>
      <c r="B843" s="501"/>
      <c r="C843" s="515"/>
      <c r="D843" s="514"/>
      <c r="E843" s="505"/>
      <c r="F843" s="505"/>
      <c r="G843" s="505"/>
      <c r="H843" s="505"/>
      <c r="I843" s="505"/>
      <c r="J843" s="505"/>
      <c r="K843" s="505"/>
      <c r="L843" s="505"/>
      <c r="M843" s="505"/>
      <c r="N843" s="505"/>
      <c r="O843" s="505"/>
      <c r="P843" s="505"/>
      <c r="Q843" s="505"/>
      <c r="R843" s="505"/>
      <c r="S843" s="505"/>
      <c r="T843" s="505"/>
      <c r="U843" s="505"/>
      <c r="V843" s="505"/>
      <c r="W843" s="505"/>
      <c r="X843" s="505"/>
      <c r="Y843" s="505"/>
      <c r="Z843" s="505"/>
      <c r="AA843" s="505"/>
      <c r="AB843" s="505"/>
      <c r="AC843" s="505"/>
      <c r="AD843" s="269">
        <f t="shared" si="27"/>
        <v>0</v>
      </c>
      <c r="AE843" s="370">
        <f>IF(AD843&gt;(100000/52*'1. General Input'!$D$10),100000/52*'1. General Input'!$D$10,AD843)</f>
        <v>0</v>
      </c>
    </row>
    <row r="844" spans="1:31" ht="15.75" thickBot="1" x14ac:dyDescent="0.3">
      <c r="A844" s="265">
        <f t="shared" si="28"/>
        <v>824</v>
      </c>
      <c r="B844" s="501"/>
      <c r="C844" s="515"/>
      <c r="D844" s="514"/>
      <c r="E844" s="505"/>
      <c r="F844" s="505"/>
      <c r="G844" s="505"/>
      <c r="H844" s="505"/>
      <c r="I844" s="505"/>
      <c r="J844" s="505"/>
      <c r="K844" s="505"/>
      <c r="L844" s="505"/>
      <c r="M844" s="505"/>
      <c r="N844" s="505"/>
      <c r="O844" s="505"/>
      <c r="P844" s="505"/>
      <c r="Q844" s="505"/>
      <c r="R844" s="505"/>
      <c r="S844" s="505"/>
      <c r="T844" s="505"/>
      <c r="U844" s="505"/>
      <c r="V844" s="505"/>
      <c r="W844" s="505"/>
      <c r="X844" s="505"/>
      <c r="Y844" s="505"/>
      <c r="Z844" s="505"/>
      <c r="AA844" s="505"/>
      <c r="AB844" s="505"/>
      <c r="AC844" s="505"/>
      <c r="AD844" s="269">
        <f t="shared" si="27"/>
        <v>0</v>
      </c>
      <c r="AE844" s="370">
        <f>IF(AD844&gt;(100000/52*'1. General Input'!$D$10),100000/52*'1. General Input'!$D$10,AD844)</f>
        <v>0</v>
      </c>
    </row>
    <row r="845" spans="1:31" ht="15.75" thickBot="1" x14ac:dyDescent="0.3">
      <c r="A845" s="265">
        <f t="shared" si="28"/>
        <v>825</v>
      </c>
      <c r="B845" s="501"/>
      <c r="C845" s="515"/>
      <c r="D845" s="514"/>
      <c r="E845" s="505"/>
      <c r="F845" s="505"/>
      <c r="G845" s="505"/>
      <c r="H845" s="505"/>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269">
        <f t="shared" si="27"/>
        <v>0</v>
      </c>
      <c r="AE845" s="370">
        <f>IF(AD845&gt;(100000/52*'1. General Input'!$D$10),100000/52*'1. General Input'!$D$10,AD845)</f>
        <v>0</v>
      </c>
    </row>
    <row r="846" spans="1:31" ht="15.75" thickBot="1" x14ac:dyDescent="0.3">
      <c r="A846" s="265">
        <f t="shared" si="28"/>
        <v>826</v>
      </c>
      <c r="B846" s="501"/>
      <c r="C846" s="515"/>
      <c r="D846" s="514"/>
      <c r="E846" s="505"/>
      <c r="F846" s="505"/>
      <c r="G846" s="505"/>
      <c r="H846" s="505"/>
      <c r="I846" s="505"/>
      <c r="J846" s="505"/>
      <c r="K846" s="505"/>
      <c r="L846" s="505"/>
      <c r="M846" s="505"/>
      <c r="N846" s="505"/>
      <c r="O846" s="505"/>
      <c r="P846" s="505"/>
      <c r="Q846" s="505"/>
      <c r="R846" s="505"/>
      <c r="S846" s="505"/>
      <c r="T846" s="505"/>
      <c r="U846" s="505"/>
      <c r="V846" s="505"/>
      <c r="W846" s="505"/>
      <c r="X846" s="505"/>
      <c r="Y846" s="505"/>
      <c r="Z846" s="505"/>
      <c r="AA846" s="505"/>
      <c r="AB846" s="505"/>
      <c r="AC846" s="505"/>
      <c r="AD846" s="269">
        <f t="shared" si="27"/>
        <v>0</v>
      </c>
      <c r="AE846" s="370">
        <f>IF(AD846&gt;(100000/52*'1. General Input'!$D$10),100000/52*'1. General Input'!$D$10,AD846)</f>
        <v>0</v>
      </c>
    </row>
    <row r="847" spans="1:31" ht="15.75" thickBot="1" x14ac:dyDescent="0.3">
      <c r="A847" s="265">
        <f t="shared" si="28"/>
        <v>827</v>
      </c>
      <c r="B847" s="501"/>
      <c r="C847" s="515"/>
      <c r="D847" s="514"/>
      <c r="E847" s="505"/>
      <c r="F847" s="505"/>
      <c r="G847" s="505"/>
      <c r="H847" s="505"/>
      <c r="I847" s="505"/>
      <c r="J847" s="505"/>
      <c r="K847" s="505"/>
      <c r="L847" s="505"/>
      <c r="M847" s="505"/>
      <c r="N847" s="505"/>
      <c r="O847" s="505"/>
      <c r="P847" s="505"/>
      <c r="Q847" s="505"/>
      <c r="R847" s="505"/>
      <c r="S847" s="505"/>
      <c r="T847" s="505"/>
      <c r="U847" s="505"/>
      <c r="V847" s="505"/>
      <c r="W847" s="505"/>
      <c r="X847" s="505"/>
      <c r="Y847" s="505"/>
      <c r="Z847" s="505"/>
      <c r="AA847" s="505"/>
      <c r="AB847" s="505"/>
      <c r="AC847" s="505"/>
      <c r="AD847" s="269">
        <f t="shared" si="27"/>
        <v>0</v>
      </c>
      <c r="AE847" s="370">
        <f>IF(AD847&gt;(100000/52*'1. General Input'!$D$10),100000/52*'1. General Input'!$D$10,AD847)</f>
        <v>0</v>
      </c>
    </row>
    <row r="848" spans="1:31" ht="15.75" thickBot="1" x14ac:dyDescent="0.3">
      <c r="A848" s="265">
        <f t="shared" si="28"/>
        <v>828</v>
      </c>
      <c r="B848" s="501"/>
      <c r="C848" s="515"/>
      <c r="D848" s="514"/>
      <c r="E848" s="505"/>
      <c r="F848" s="505"/>
      <c r="G848" s="505"/>
      <c r="H848" s="505"/>
      <c r="I848" s="505"/>
      <c r="J848" s="505"/>
      <c r="K848" s="505"/>
      <c r="L848" s="505"/>
      <c r="M848" s="505"/>
      <c r="N848" s="505"/>
      <c r="O848" s="505"/>
      <c r="P848" s="505"/>
      <c r="Q848" s="505"/>
      <c r="R848" s="505"/>
      <c r="S848" s="505"/>
      <c r="T848" s="505"/>
      <c r="U848" s="505"/>
      <c r="V848" s="505"/>
      <c r="W848" s="505"/>
      <c r="X848" s="505"/>
      <c r="Y848" s="505"/>
      <c r="Z848" s="505"/>
      <c r="AA848" s="505"/>
      <c r="AB848" s="505"/>
      <c r="AC848" s="505"/>
      <c r="AD848" s="269">
        <f t="shared" si="27"/>
        <v>0</v>
      </c>
      <c r="AE848" s="370">
        <f>IF(AD848&gt;(100000/52*'1. General Input'!$D$10),100000/52*'1. General Input'!$D$10,AD848)</f>
        <v>0</v>
      </c>
    </row>
    <row r="849" spans="1:31" ht="15.75" thickBot="1" x14ac:dyDescent="0.3">
      <c r="A849" s="265">
        <f t="shared" si="28"/>
        <v>829</v>
      </c>
      <c r="B849" s="501"/>
      <c r="C849" s="515"/>
      <c r="D849" s="514"/>
      <c r="E849" s="505"/>
      <c r="F849" s="505"/>
      <c r="G849" s="505"/>
      <c r="H849" s="505"/>
      <c r="I849" s="505"/>
      <c r="J849" s="505"/>
      <c r="K849" s="505"/>
      <c r="L849" s="505"/>
      <c r="M849" s="505"/>
      <c r="N849" s="505"/>
      <c r="O849" s="505"/>
      <c r="P849" s="505"/>
      <c r="Q849" s="505"/>
      <c r="R849" s="505"/>
      <c r="S849" s="505"/>
      <c r="T849" s="505"/>
      <c r="U849" s="505"/>
      <c r="V849" s="505"/>
      <c r="W849" s="505"/>
      <c r="X849" s="505"/>
      <c r="Y849" s="505"/>
      <c r="Z849" s="505"/>
      <c r="AA849" s="505"/>
      <c r="AB849" s="505"/>
      <c r="AC849" s="505"/>
      <c r="AD849" s="269">
        <f t="shared" si="27"/>
        <v>0</v>
      </c>
      <c r="AE849" s="370">
        <f>IF(AD849&gt;(100000/52*'1. General Input'!$D$10),100000/52*'1. General Input'!$D$10,AD849)</f>
        <v>0</v>
      </c>
    </row>
    <row r="850" spans="1:31" ht="15.75" thickBot="1" x14ac:dyDescent="0.3">
      <c r="A850" s="265">
        <f t="shared" si="28"/>
        <v>830</v>
      </c>
      <c r="B850" s="501"/>
      <c r="C850" s="515"/>
      <c r="D850" s="514"/>
      <c r="E850" s="505"/>
      <c r="F850" s="505"/>
      <c r="G850" s="505"/>
      <c r="H850" s="505"/>
      <c r="I850" s="505"/>
      <c r="J850" s="505"/>
      <c r="K850" s="505"/>
      <c r="L850" s="505"/>
      <c r="M850" s="505"/>
      <c r="N850" s="505"/>
      <c r="O850" s="505"/>
      <c r="P850" s="505"/>
      <c r="Q850" s="505"/>
      <c r="R850" s="505"/>
      <c r="S850" s="505"/>
      <c r="T850" s="505"/>
      <c r="U850" s="505"/>
      <c r="V850" s="505"/>
      <c r="W850" s="505"/>
      <c r="X850" s="505"/>
      <c r="Y850" s="505"/>
      <c r="Z850" s="505"/>
      <c r="AA850" s="505"/>
      <c r="AB850" s="505"/>
      <c r="AC850" s="505"/>
      <c r="AD850" s="269">
        <f t="shared" si="27"/>
        <v>0</v>
      </c>
      <c r="AE850" s="370">
        <f>IF(AD850&gt;(100000/52*'1. General Input'!$D$10),100000/52*'1. General Input'!$D$10,AD850)</f>
        <v>0</v>
      </c>
    </row>
    <row r="851" spans="1:31" ht="15.75" thickBot="1" x14ac:dyDescent="0.3">
      <c r="A851" s="265">
        <f t="shared" si="28"/>
        <v>831</v>
      </c>
      <c r="B851" s="501"/>
      <c r="C851" s="515"/>
      <c r="D851" s="514"/>
      <c r="E851" s="505"/>
      <c r="F851" s="505"/>
      <c r="G851" s="505"/>
      <c r="H851" s="505"/>
      <c r="I851" s="505"/>
      <c r="J851" s="505"/>
      <c r="K851" s="505"/>
      <c r="L851" s="505"/>
      <c r="M851" s="505"/>
      <c r="N851" s="505"/>
      <c r="O851" s="505"/>
      <c r="P851" s="505"/>
      <c r="Q851" s="505"/>
      <c r="R851" s="505"/>
      <c r="S851" s="505"/>
      <c r="T851" s="505"/>
      <c r="U851" s="505"/>
      <c r="V851" s="505"/>
      <c r="W851" s="505"/>
      <c r="X851" s="505"/>
      <c r="Y851" s="505"/>
      <c r="Z851" s="505"/>
      <c r="AA851" s="505"/>
      <c r="AB851" s="505"/>
      <c r="AC851" s="505"/>
      <c r="AD851" s="269">
        <f t="shared" si="27"/>
        <v>0</v>
      </c>
      <c r="AE851" s="370">
        <f>IF(AD851&gt;(100000/52*'1. General Input'!$D$10),100000/52*'1. General Input'!$D$10,AD851)</f>
        <v>0</v>
      </c>
    </row>
    <row r="852" spans="1:31" ht="15.75" thickBot="1" x14ac:dyDescent="0.3">
      <c r="A852" s="265">
        <f t="shared" si="28"/>
        <v>832</v>
      </c>
      <c r="B852" s="501"/>
      <c r="C852" s="515"/>
      <c r="D852" s="514"/>
      <c r="E852" s="505"/>
      <c r="F852" s="505"/>
      <c r="G852" s="505"/>
      <c r="H852" s="505"/>
      <c r="I852" s="505"/>
      <c r="J852" s="505"/>
      <c r="K852" s="505"/>
      <c r="L852" s="505"/>
      <c r="M852" s="505"/>
      <c r="N852" s="505"/>
      <c r="O852" s="505"/>
      <c r="P852" s="505"/>
      <c r="Q852" s="505"/>
      <c r="R852" s="505"/>
      <c r="S852" s="505"/>
      <c r="T852" s="505"/>
      <c r="U852" s="505"/>
      <c r="V852" s="505"/>
      <c r="W852" s="505"/>
      <c r="X852" s="505"/>
      <c r="Y852" s="505"/>
      <c r="Z852" s="505"/>
      <c r="AA852" s="505"/>
      <c r="AB852" s="505"/>
      <c r="AC852" s="505"/>
      <c r="AD852" s="269">
        <f t="shared" si="27"/>
        <v>0</v>
      </c>
      <c r="AE852" s="370">
        <f>IF(AD852&gt;(100000/52*'1. General Input'!$D$10),100000/52*'1. General Input'!$D$10,AD852)</f>
        <v>0</v>
      </c>
    </row>
    <row r="853" spans="1:31" ht="15.75" thickBot="1" x14ac:dyDescent="0.3">
      <c r="A853" s="265">
        <f t="shared" si="28"/>
        <v>833</v>
      </c>
      <c r="B853" s="501"/>
      <c r="C853" s="515"/>
      <c r="D853" s="514"/>
      <c r="E853" s="505"/>
      <c r="F853" s="505"/>
      <c r="G853" s="505"/>
      <c r="H853" s="505"/>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269">
        <f t="shared" si="27"/>
        <v>0</v>
      </c>
      <c r="AE853" s="370">
        <f>IF(AD853&gt;(100000/52*'1. General Input'!$D$10),100000/52*'1. General Input'!$D$10,AD853)</f>
        <v>0</v>
      </c>
    </row>
    <row r="854" spans="1:31" ht="15.75" thickBot="1" x14ac:dyDescent="0.3">
      <c r="A854" s="265">
        <f t="shared" si="28"/>
        <v>834</v>
      </c>
      <c r="B854" s="501"/>
      <c r="C854" s="515"/>
      <c r="D854" s="514"/>
      <c r="E854" s="505"/>
      <c r="F854" s="505"/>
      <c r="G854" s="505"/>
      <c r="H854" s="505"/>
      <c r="I854" s="505"/>
      <c r="J854" s="505"/>
      <c r="K854" s="505"/>
      <c r="L854" s="505"/>
      <c r="M854" s="505"/>
      <c r="N854" s="505"/>
      <c r="O854" s="505"/>
      <c r="P854" s="505"/>
      <c r="Q854" s="505"/>
      <c r="R854" s="505"/>
      <c r="S854" s="505"/>
      <c r="T854" s="505"/>
      <c r="U854" s="505"/>
      <c r="V854" s="505"/>
      <c r="W854" s="505"/>
      <c r="X854" s="505"/>
      <c r="Y854" s="505"/>
      <c r="Z854" s="505"/>
      <c r="AA854" s="505"/>
      <c r="AB854" s="505"/>
      <c r="AC854" s="505"/>
      <c r="AD854" s="269">
        <f t="shared" ref="AD854:AD917" si="29">IF(D854=0,SUM(E854:AC854),D854)</f>
        <v>0</v>
      </c>
      <c r="AE854" s="370">
        <f>IF(AD854&gt;(100000/52*'1. General Input'!$D$10),100000/52*'1. General Input'!$D$10,AD854)</f>
        <v>0</v>
      </c>
    </row>
    <row r="855" spans="1:31" ht="15.75" thickBot="1" x14ac:dyDescent="0.3">
      <c r="A855" s="265">
        <f t="shared" si="28"/>
        <v>835</v>
      </c>
      <c r="B855" s="501"/>
      <c r="C855" s="515"/>
      <c r="D855" s="514"/>
      <c r="E855" s="505"/>
      <c r="F855" s="505"/>
      <c r="G855" s="505"/>
      <c r="H855" s="505"/>
      <c r="I855" s="505"/>
      <c r="J855" s="505"/>
      <c r="K855" s="505"/>
      <c r="L855" s="505"/>
      <c r="M855" s="505"/>
      <c r="N855" s="505"/>
      <c r="O855" s="505"/>
      <c r="P855" s="505"/>
      <c r="Q855" s="505"/>
      <c r="R855" s="505"/>
      <c r="S855" s="505"/>
      <c r="T855" s="505"/>
      <c r="U855" s="505"/>
      <c r="V855" s="505"/>
      <c r="W855" s="505"/>
      <c r="X855" s="505"/>
      <c r="Y855" s="505"/>
      <c r="Z855" s="505"/>
      <c r="AA855" s="505"/>
      <c r="AB855" s="505"/>
      <c r="AC855" s="505"/>
      <c r="AD855" s="269">
        <f t="shared" si="29"/>
        <v>0</v>
      </c>
      <c r="AE855" s="370">
        <f>IF(AD855&gt;(100000/52*'1. General Input'!$D$10),100000/52*'1. General Input'!$D$10,AD855)</f>
        <v>0</v>
      </c>
    </row>
    <row r="856" spans="1:31" ht="15.75" thickBot="1" x14ac:dyDescent="0.3">
      <c r="A856" s="265">
        <f t="shared" si="28"/>
        <v>836</v>
      </c>
      <c r="B856" s="501"/>
      <c r="C856" s="515"/>
      <c r="D856" s="514"/>
      <c r="E856" s="505"/>
      <c r="F856" s="505"/>
      <c r="G856" s="505"/>
      <c r="H856" s="505"/>
      <c r="I856" s="505"/>
      <c r="J856" s="505"/>
      <c r="K856" s="505"/>
      <c r="L856" s="505"/>
      <c r="M856" s="505"/>
      <c r="N856" s="505"/>
      <c r="O856" s="505"/>
      <c r="P856" s="505"/>
      <c r="Q856" s="505"/>
      <c r="R856" s="505"/>
      <c r="S856" s="505"/>
      <c r="T856" s="505"/>
      <c r="U856" s="505"/>
      <c r="V856" s="505"/>
      <c r="W856" s="505"/>
      <c r="X856" s="505"/>
      <c r="Y856" s="505"/>
      <c r="Z856" s="505"/>
      <c r="AA856" s="505"/>
      <c r="AB856" s="505"/>
      <c r="AC856" s="505"/>
      <c r="AD856" s="269">
        <f t="shared" si="29"/>
        <v>0</v>
      </c>
      <c r="AE856" s="370">
        <f>IF(AD856&gt;(100000/52*'1. General Input'!$D$10),100000/52*'1. General Input'!$D$10,AD856)</f>
        <v>0</v>
      </c>
    </row>
    <row r="857" spans="1:31" ht="15.75" thickBot="1" x14ac:dyDescent="0.3">
      <c r="A857" s="265">
        <f t="shared" si="28"/>
        <v>837</v>
      </c>
      <c r="B857" s="501"/>
      <c r="C857" s="515"/>
      <c r="D857" s="514"/>
      <c r="E857" s="505"/>
      <c r="F857" s="505"/>
      <c r="G857" s="505"/>
      <c r="H857" s="505"/>
      <c r="I857" s="505"/>
      <c r="J857" s="505"/>
      <c r="K857" s="505"/>
      <c r="L857" s="505"/>
      <c r="M857" s="505"/>
      <c r="N857" s="505"/>
      <c r="O857" s="505"/>
      <c r="P857" s="505"/>
      <c r="Q857" s="505"/>
      <c r="R857" s="505"/>
      <c r="S857" s="505"/>
      <c r="T857" s="505"/>
      <c r="U857" s="505"/>
      <c r="V857" s="505"/>
      <c r="W857" s="505"/>
      <c r="X857" s="505"/>
      <c r="Y857" s="505"/>
      <c r="Z857" s="505"/>
      <c r="AA857" s="505"/>
      <c r="AB857" s="505"/>
      <c r="AC857" s="505"/>
      <c r="AD857" s="269">
        <f t="shared" si="29"/>
        <v>0</v>
      </c>
      <c r="AE857" s="370">
        <f>IF(AD857&gt;(100000/52*'1. General Input'!$D$10),100000/52*'1. General Input'!$D$10,AD857)</f>
        <v>0</v>
      </c>
    </row>
    <row r="858" spans="1:31" ht="15.75" thickBot="1" x14ac:dyDescent="0.3">
      <c r="A858" s="265">
        <f t="shared" si="28"/>
        <v>838</v>
      </c>
      <c r="B858" s="501"/>
      <c r="C858" s="515"/>
      <c r="D858" s="514"/>
      <c r="E858" s="505"/>
      <c r="F858" s="505"/>
      <c r="G858" s="505"/>
      <c r="H858" s="505"/>
      <c r="I858" s="505"/>
      <c r="J858" s="505"/>
      <c r="K858" s="505"/>
      <c r="L858" s="505"/>
      <c r="M858" s="505"/>
      <c r="N858" s="505"/>
      <c r="O858" s="505"/>
      <c r="P858" s="505"/>
      <c r="Q858" s="505"/>
      <c r="R858" s="505"/>
      <c r="S858" s="505"/>
      <c r="T858" s="505"/>
      <c r="U858" s="505"/>
      <c r="V858" s="505"/>
      <c r="W858" s="505"/>
      <c r="X858" s="505"/>
      <c r="Y858" s="505"/>
      <c r="Z858" s="505"/>
      <c r="AA858" s="505"/>
      <c r="AB858" s="505"/>
      <c r="AC858" s="505"/>
      <c r="AD858" s="269">
        <f t="shared" si="29"/>
        <v>0</v>
      </c>
      <c r="AE858" s="370">
        <f>IF(AD858&gt;(100000/52*'1. General Input'!$D$10),100000/52*'1. General Input'!$D$10,AD858)</f>
        <v>0</v>
      </c>
    </row>
    <row r="859" spans="1:31" ht="15.75" thickBot="1" x14ac:dyDescent="0.3">
      <c r="A859" s="265">
        <f t="shared" si="28"/>
        <v>839</v>
      </c>
      <c r="B859" s="501"/>
      <c r="C859" s="515"/>
      <c r="D859" s="514"/>
      <c r="E859" s="505"/>
      <c r="F859" s="505"/>
      <c r="G859" s="505"/>
      <c r="H859" s="505"/>
      <c r="I859" s="505"/>
      <c r="J859" s="505"/>
      <c r="K859" s="505"/>
      <c r="L859" s="505"/>
      <c r="M859" s="505"/>
      <c r="N859" s="505"/>
      <c r="O859" s="505"/>
      <c r="P859" s="505"/>
      <c r="Q859" s="505"/>
      <c r="R859" s="505"/>
      <c r="S859" s="505"/>
      <c r="T859" s="505"/>
      <c r="U859" s="505"/>
      <c r="V859" s="505"/>
      <c r="W859" s="505"/>
      <c r="X859" s="505"/>
      <c r="Y859" s="505"/>
      <c r="Z859" s="505"/>
      <c r="AA859" s="505"/>
      <c r="AB859" s="505"/>
      <c r="AC859" s="505"/>
      <c r="AD859" s="269">
        <f t="shared" si="29"/>
        <v>0</v>
      </c>
      <c r="AE859" s="370">
        <f>IF(AD859&gt;(100000/52*'1. General Input'!$D$10),100000/52*'1. General Input'!$D$10,AD859)</f>
        <v>0</v>
      </c>
    </row>
    <row r="860" spans="1:31" ht="15.75" thickBot="1" x14ac:dyDescent="0.3">
      <c r="A860" s="265">
        <f t="shared" si="28"/>
        <v>840</v>
      </c>
      <c r="B860" s="501"/>
      <c r="C860" s="515"/>
      <c r="D860" s="514"/>
      <c r="E860" s="505"/>
      <c r="F860" s="505"/>
      <c r="G860" s="505"/>
      <c r="H860" s="505"/>
      <c r="I860" s="505"/>
      <c r="J860" s="505"/>
      <c r="K860" s="505"/>
      <c r="L860" s="505"/>
      <c r="M860" s="505"/>
      <c r="N860" s="505"/>
      <c r="O860" s="505"/>
      <c r="P860" s="505"/>
      <c r="Q860" s="505"/>
      <c r="R860" s="505"/>
      <c r="S860" s="505"/>
      <c r="T860" s="505"/>
      <c r="U860" s="505"/>
      <c r="V860" s="505"/>
      <c r="W860" s="505"/>
      <c r="X860" s="505"/>
      <c r="Y860" s="505"/>
      <c r="Z860" s="505"/>
      <c r="AA860" s="505"/>
      <c r="AB860" s="505"/>
      <c r="AC860" s="505"/>
      <c r="AD860" s="269">
        <f t="shared" si="29"/>
        <v>0</v>
      </c>
      <c r="AE860" s="370">
        <f>IF(AD860&gt;(100000/52*'1. General Input'!$D$10),100000/52*'1. General Input'!$D$10,AD860)</f>
        <v>0</v>
      </c>
    </row>
    <row r="861" spans="1:31" ht="15.75" thickBot="1" x14ac:dyDescent="0.3">
      <c r="A861" s="265">
        <f t="shared" si="28"/>
        <v>841</v>
      </c>
      <c r="B861" s="501"/>
      <c r="C861" s="515"/>
      <c r="D861" s="514"/>
      <c r="E861" s="505"/>
      <c r="F861" s="505"/>
      <c r="G861" s="505"/>
      <c r="H861" s="505"/>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269">
        <f t="shared" si="29"/>
        <v>0</v>
      </c>
      <c r="AE861" s="370">
        <f>IF(AD861&gt;(100000/52*'1. General Input'!$D$10),100000/52*'1. General Input'!$D$10,AD861)</f>
        <v>0</v>
      </c>
    </row>
    <row r="862" spans="1:31" ht="15.75" thickBot="1" x14ac:dyDescent="0.3">
      <c r="A862" s="265">
        <f t="shared" si="28"/>
        <v>842</v>
      </c>
      <c r="B862" s="501"/>
      <c r="C862" s="515"/>
      <c r="D862" s="514"/>
      <c r="E862" s="505"/>
      <c r="F862" s="505"/>
      <c r="G862" s="505"/>
      <c r="H862" s="505"/>
      <c r="I862" s="505"/>
      <c r="J862" s="505"/>
      <c r="K862" s="505"/>
      <c r="L862" s="505"/>
      <c r="M862" s="505"/>
      <c r="N862" s="505"/>
      <c r="O862" s="505"/>
      <c r="P862" s="505"/>
      <c r="Q862" s="505"/>
      <c r="R862" s="505"/>
      <c r="S862" s="505"/>
      <c r="T862" s="505"/>
      <c r="U862" s="505"/>
      <c r="V862" s="505"/>
      <c r="W862" s="505"/>
      <c r="X862" s="505"/>
      <c r="Y862" s="505"/>
      <c r="Z862" s="505"/>
      <c r="AA862" s="505"/>
      <c r="AB862" s="505"/>
      <c r="AC862" s="505"/>
      <c r="AD862" s="269">
        <f t="shared" si="29"/>
        <v>0</v>
      </c>
      <c r="AE862" s="370">
        <f>IF(AD862&gt;(100000/52*'1. General Input'!$D$10),100000/52*'1. General Input'!$D$10,AD862)</f>
        <v>0</v>
      </c>
    </row>
    <row r="863" spans="1:31" ht="15.75" thickBot="1" x14ac:dyDescent="0.3">
      <c r="A863" s="265">
        <f t="shared" si="28"/>
        <v>843</v>
      </c>
      <c r="B863" s="501"/>
      <c r="C863" s="515"/>
      <c r="D863" s="514"/>
      <c r="E863" s="505"/>
      <c r="F863" s="505"/>
      <c r="G863" s="505"/>
      <c r="H863" s="505"/>
      <c r="I863" s="505"/>
      <c r="J863" s="505"/>
      <c r="K863" s="505"/>
      <c r="L863" s="505"/>
      <c r="M863" s="505"/>
      <c r="N863" s="505"/>
      <c r="O863" s="505"/>
      <c r="P863" s="505"/>
      <c r="Q863" s="505"/>
      <c r="R863" s="505"/>
      <c r="S863" s="505"/>
      <c r="T863" s="505"/>
      <c r="U863" s="505"/>
      <c r="V863" s="505"/>
      <c r="W863" s="505"/>
      <c r="X863" s="505"/>
      <c r="Y863" s="505"/>
      <c r="Z863" s="505"/>
      <c r="AA863" s="505"/>
      <c r="AB863" s="505"/>
      <c r="AC863" s="505"/>
      <c r="AD863" s="269">
        <f t="shared" si="29"/>
        <v>0</v>
      </c>
      <c r="AE863" s="370">
        <f>IF(AD863&gt;(100000/52*'1. General Input'!$D$10),100000/52*'1. General Input'!$D$10,AD863)</f>
        <v>0</v>
      </c>
    </row>
    <row r="864" spans="1:31" ht="15.75" thickBot="1" x14ac:dyDescent="0.3">
      <c r="A864" s="265">
        <f t="shared" si="28"/>
        <v>844</v>
      </c>
      <c r="B864" s="501"/>
      <c r="C864" s="515"/>
      <c r="D864" s="514"/>
      <c r="E864" s="505"/>
      <c r="F864" s="505"/>
      <c r="G864" s="505"/>
      <c r="H864" s="505"/>
      <c r="I864" s="505"/>
      <c r="J864" s="505"/>
      <c r="K864" s="505"/>
      <c r="L864" s="505"/>
      <c r="M864" s="505"/>
      <c r="N864" s="505"/>
      <c r="O864" s="505"/>
      <c r="P864" s="505"/>
      <c r="Q864" s="505"/>
      <c r="R864" s="505"/>
      <c r="S864" s="505"/>
      <c r="T864" s="505"/>
      <c r="U864" s="505"/>
      <c r="V864" s="505"/>
      <c r="W864" s="505"/>
      <c r="X864" s="505"/>
      <c r="Y864" s="505"/>
      <c r="Z864" s="505"/>
      <c r="AA864" s="505"/>
      <c r="AB864" s="505"/>
      <c r="AC864" s="505"/>
      <c r="AD864" s="269">
        <f t="shared" si="29"/>
        <v>0</v>
      </c>
      <c r="AE864" s="370">
        <f>IF(AD864&gt;(100000/52*'1. General Input'!$D$10),100000/52*'1. General Input'!$D$10,AD864)</f>
        <v>0</v>
      </c>
    </row>
    <row r="865" spans="1:31" ht="15.75" thickBot="1" x14ac:dyDescent="0.3">
      <c r="A865" s="265">
        <f t="shared" si="28"/>
        <v>845</v>
      </c>
      <c r="B865" s="501"/>
      <c r="C865" s="515"/>
      <c r="D865" s="514"/>
      <c r="E865" s="505"/>
      <c r="F865" s="505"/>
      <c r="G865" s="505"/>
      <c r="H865" s="505"/>
      <c r="I865" s="505"/>
      <c r="J865" s="505"/>
      <c r="K865" s="505"/>
      <c r="L865" s="505"/>
      <c r="M865" s="505"/>
      <c r="N865" s="505"/>
      <c r="O865" s="505"/>
      <c r="P865" s="505"/>
      <c r="Q865" s="505"/>
      <c r="R865" s="505"/>
      <c r="S865" s="505"/>
      <c r="T865" s="505"/>
      <c r="U865" s="505"/>
      <c r="V865" s="505"/>
      <c r="W865" s="505"/>
      <c r="X865" s="505"/>
      <c r="Y865" s="505"/>
      <c r="Z865" s="505"/>
      <c r="AA865" s="505"/>
      <c r="AB865" s="505"/>
      <c r="AC865" s="505"/>
      <c r="AD865" s="269">
        <f t="shared" si="29"/>
        <v>0</v>
      </c>
      <c r="AE865" s="370">
        <f>IF(AD865&gt;(100000/52*'1. General Input'!$D$10),100000/52*'1. General Input'!$D$10,AD865)</f>
        <v>0</v>
      </c>
    </row>
    <row r="866" spans="1:31" ht="15.75" thickBot="1" x14ac:dyDescent="0.3">
      <c r="A866" s="265">
        <f t="shared" si="28"/>
        <v>846</v>
      </c>
      <c r="B866" s="501"/>
      <c r="C866" s="515"/>
      <c r="D866" s="514"/>
      <c r="E866" s="505"/>
      <c r="F866" s="505"/>
      <c r="G866" s="505"/>
      <c r="H866" s="505"/>
      <c r="I866" s="505"/>
      <c r="J866" s="505"/>
      <c r="K866" s="505"/>
      <c r="L866" s="505"/>
      <c r="M866" s="505"/>
      <c r="N866" s="505"/>
      <c r="O866" s="505"/>
      <c r="P866" s="505"/>
      <c r="Q866" s="505"/>
      <c r="R866" s="505"/>
      <c r="S866" s="505"/>
      <c r="T866" s="505"/>
      <c r="U866" s="505"/>
      <c r="V866" s="505"/>
      <c r="W866" s="505"/>
      <c r="X866" s="505"/>
      <c r="Y866" s="505"/>
      <c r="Z866" s="505"/>
      <c r="AA866" s="505"/>
      <c r="AB866" s="505"/>
      <c r="AC866" s="505"/>
      <c r="AD866" s="269">
        <f t="shared" si="29"/>
        <v>0</v>
      </c>
      <c r="AE866" s="370">
        <f>IF(AD866&gt;(100000/52*'1. General Input'!$D$10),100000/52*'1. General Input'!$D$10,AD866)</f>
        <v>0</v>
      </c>
    </row>
    <row r="867" spans="1:31" ht="15.75" thickBot="1" x14ac:dyDescent="0.3">
      <c r="A867" s="265">
        <f t="shared" si="28"/>
        <v>847</v>
      </c>
      <c r="B867" s="501"/>
      <c r="C867" s="515"/>
      <c r="D867" s="514"/>
      <c r="E867" s="505"/>
      <c r="F867" s="505"/>
      <c r="G867" s="505"/>
      <c r="H867" s="505"/>
      <c r="I867" s="505"/>
      <c r="J867" s="505"/>
      <c r="K867" s="505"/>
      <c r="L867" s="505"/>
      <c r="M867" s="505"/>
      <c r="N867" s="505"/>
      <c r="O867" s="505"/>
      <c r="P867" s="505"/>
      <c r="Q867" s="505"/>
      <c r="R867" s="505"/>
      <c r="S867" s="505"/>
      <c r="T867" s="505"/>
      <c r="U867" s="505"/>
      <c r="V867" s="505"/>
      <c r="W867" s="505"/>
      <c r="X867" s="505"/>
      <c r="Y867" s="505"/>
      <c r="Z867" s="505"/>
      <c r="AA867" s="505"/>
      <c r="AB867" s="505"/>
      <c r="AC867" s="505"/>
      <c r="AD867" s="269">
        <f t="shared" si="29"/>
        <v>0</v>
      </c>
      <c r="AE867" s="370">
        <f>IF(AD867&gt;(100000/52*'1. General Input'!$D$10),100000/52*'1. General Input'!$D$10,AD867)</f>
        <v>0</v>
      </c>
    </row>
    <row r="868" spans="1:31" ht="15.75" thickBot="1" x14ac:dyDescent="0.3">
      <c r="A868" s="265">
        <f t="shared" si="28"/>
        <v>848</v>
      </c>
      <c r="B868" s="501"/>
      <c r="C868" s="515"/>
      <c r="D868" s="514"/>
      <c r="E868" s="505"/>
      <c r="F868" s="505"/>
      <c r="G868" s="505"/>
      <c r="H868" s="505"/>
      <c r="I868" s="505"/>
      <c r="J868" s="505"/>
      <c r="K868" s="505"/>
      <c r="L868" s="505"/>
      <c r="M868" s="505"/>
      <c r="N868" s="505"/>
      <c r="O868" s="505"/>
      <c r="P868" s="505"/>
      <c r="Q868" s="505"/>
      <c r="R868" s="505"/>
      <c r="S868" s="505"/>
      <c r="T868" s="505"/>
      <c r="U868" s="505"/>
      <c r="V868" s="505"/>
      <c r="W868" s="505"/>
      <c r="X868" s="505"/>
      <c r="Y868" s="505"/>
      <c r="Z868" s="505"/>
      <c r="AA868" s="505"/>
      <c r="AB868" s="505"/>
      <c r="AC868" s="505"/>
      <c r="AD868" s="269">
        <f t="shared" si="29"/>
        <v>0</v>
      </c>
      <c r="AE868" s="370">
        <f>IF(AD868&gt;(100000/52*'1. General Input'!$D$10),100000/52*'1. General Input'!$D$10,AD868)</f>
        <v>0</v>
      </c>
    </row>
    <row r="869" spans="1:31" ht="15.75" thickBot="1" x14ac:dyDescent="0.3">
      <c r="A869" s="265">
        <f t="shared" si="28"/>
        <v>849</v>
      </c>
      <c r="B869" s="501"/>
      <c r="C869" s="515"/>
      <c r="D869" s="514"/>
      <c r="E869" s="505"/>
      <c r="F869" s="505"/>
      <c r="G869" s="505"/>
      <c r="H869" s="505"/>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269">
        <f t="shared" si="29"/>
        <v>0</v>
      </c>
      <c r="AE869" s="370">
        <f>IF(AD869&gt;(100000/52*'1. General Input'!$D$10),100000/52*'1. General Input'!$D$10,AD869)</f>
        <v>0</v>
      </c>
    </row>
    <row r="870" spans="1:31" ht="15.75" thickBot="1" x14ac:dyDescent="0.3">
      <c r="A870" s="265">
        <f t="shared" si="28"/>
        <v>850</v>
      </c>
      <c r="B870" s="501"/>
      <c r="C870" s="515"/>
      <c r="D870" s="514"/>
      <c r="E870" s="505"/>
      <c r="F870" s="505"/>
      <c r="G870" s="505"/>
      <c r="H870" s="505"/>
      <c r="I870" s="505"/>
      <c r="J870" s="505"/>
      <c r="K870" s="505"/>
      <c r="L870" s="505"/>
      <c r="M870" s="505"/>
      <c r="N870" s="505"/>
      <c r="O870" s="505"/>
      <c r="P870" s="505"/>
      <c r="Q870" s="505"/>
      <c r="R870" s="505"/>
      <c r="S870" s="505"/>
      <c r="T870" s="505"/>
      <c r="U870" s="505"/>
      <c r="V870" s="505"/>
      <c r="W870" s="505"/>
      <c r="X870" s="505"/>
      <c r="Y870" s="505"/>
      <c r="Z870" s="505"/>
      <c r="AA870" s="505"/>
      <c r="AB870" s="505"/>
      <c r="AC870" s="505"/>
      <c r="AD870" s="269">
        <f t="shared" si="29"/>
        <v>0</v>
      </c>
      <c r="AE870" s="370">
        <f>IF(AD870&gt;(100000/52*'1. General Input'!$D$10),100000/52*'1. General Input'!$D$10,AD870)</f>
        <v>0</v>
      </c>
    </row>
    <row r="871" spans="1:31" ht="15.75" thickBot="1" x14ac:dyDescent="0.3">
      <c r="A871" s="265">
        <f t="shared" si="28"/>
        <v>851</v>
      </c>
      <c r="B871" s="501"/>
      <c r="C871" s="515"/>
      <c r="D871" s="514"/>
      <c r="E871" s="505"/>
      <c r="F871" s="505"/>
      <c r="G871" s="505"/>
      <c r="H871" s="505"/>
      <c r="I871" s="505"/>
      <c r="J871" s="505"/>
      <c r="K871" s="505"/>
      <c r="L871" s="505"/>
      <c r="M871" s="505"/>
      <c r="N871" s="505"/>
      <c r="O871" s="505"/>
      <c r="P871" s="505"/>
      <c r="Q871" s="505"/>
      <c r="R871" s="505"/>
      <c r="S871" s="505"/>
      <c r="T871" s="505"/>
      <c r="U871" s="505"/>
      <c r="V871" s="505"/>
      <c r="W871" s="505"/>
      <c r="X871" s="505"/>
      <c r="Y871" s="505"/>
      <c r="Z871" s="505"/>
      <c r="AA871" s="505"/>
      <c r="AB871" s="505"/>
      <c r="AC871" s="505"/>
      <c r="AD871" s="269">
        <f t="shared" si="29"/>
        <v>0</v>
      </c>
      <c r="AE871" s="370">
        <f>IF(AD871&gt;(100000/52*'1. General Input'!$D$10),100000/52*'1. General Input'!$D$10,AD871)</f>
        <v>0</v>
      </c>
    </row>
    <row r="872" spans="1:31" ht="15.75" thickBot="1" x14ac:dyDescent="0.3">
      <c r="A872" s="265">
        <f t="shared" si="28"/>
        <v>852</v>
      </c>
      <c r="B872" s="501"/>
      <c r="C872" s="515"/>
      <c r="D872" s="514"/>
      <c r="E872" s="505"/>
      <c r="F872" s="505"/>
      <c r="G872" s="505"/>
      <c r="H872" s="505"/>
      <c r="I872" s="505"/>
      <c r="J872" s="505"/>
      <c r="K872" s="505"/>
      <c r="L872" s="505"/>
      <c r="M872" s="505"/>
      <c r="N872" s="505"/>
      <c r="O872" s="505"/>
      <c r="P872" s="505"/>
      <c r="Q872" s="505"/>
      <c r="R872" s="505"/>
      <c r="S872" s="505"/>
      <c r="T872" s="505"/>
      <c r="U872" s="505"/>
      <c r="V872" s="505"/>
      <c r="W872" s="505"/>
      <c r="X872" s="505"/>
      <c r="Y872" s="505"/>
      <c r="Z872" s="505"/>
      <c r="AA872" s="505"/>
      <c r="AB872" s="505"/>
      <c r="AC872" s="505"/>
      <c r="AD872" s="269">
        <f t="shared" si="29"/>
        <v>0</v>
      </c>
      <c r="AE872" s="370">
        <f>IF(AD872&gt;(100000/52*'1. General Input'!$D$10),100000/52*'1. General Input'!$D$10,AD872)</f>
        <v>0</v>
      </c>
    </row>
    <row r="873" spans="1:31" ht="15.75" thickBot="1" x14ac:dyDescent="0.3">
      <c r="A873" s="265">
        <f t="shared" si="28"/>
        <v>853</v>
      </c>
      <c r="B873" s="501"/>
      <c r="C873" s="515"/>
      <c r="D873" s="514"/>
      <c r="E873" s="505"/>
      <c r="F873" s="505"/>
      <c r="G873" s="505"/>
      <c r="H873" s="505"/>
      <c r="I873" s="505"/>
      <c r="J873" s="505"/>
      <c r="K873" s="505"/>
      <c r="L873" s="505"/>
      <c r="M873" s="505"/>
      <c r="N873" s="505"/>
      <c r="O873" s="505"/>
      <c r="P873" s="505"/>
      <c r="Q873" s="505"/>
      <c r="R873" s="505"/>
      <c r="S873" s="505"/>
      <c r="T873" s="505"/>
      <c r="U873" s="505"/>
      <c r="V873" s="505"/>
      <c r="W873" s="505"/>
      <c r="X873" s="505"/>
      <c r="Y873" s="505"/>
      <c r="Z873" s="505"/>
      <c r="AA873" s="505"/>
      <c r="AB873" s="505"/>
      <c r="AC873" s="505"/>
      <c r="AD873" s="269">
        <f t="shared" si="29"/>
        <v>0</v>
      </c>
      <c r="AE873" s="370">
        <f>IF(AD873&gt;(100000/52*'1. General Input'!$D$10),100000/52*'1. General Input'!$D$10,AD873)</f>
        <v>0</v>
      </c>
    </row>
    <row r="874" spans="1:31" ht="15.75" thickBot="1" x14ac:dyDescent="0.3">
      <c r="A874" s="265">
        <f t="shared" si="28"/>
        <v>854</v>
      </c>
      <c r="B874" s="501"/>
      <c r="C874" s="515"/>
      <c r="D874" s="514"/>
      <c r="E874" s="505"/>
      <c r="F874" s="505"/>
      <c r="G874" s="505"/>
      <c r="H874" s="505"/>
      <c r="I874" s="505"/>
      <c r="J874" s="505"/>
      <c r="K874" s="505"/>
      <c r="L874" s="505"/>
      <c r="M874" s="505"/>
      <c r="N874" s="505"/>
      <c r="O874" s="505"/>
      <c r="P874" s="505"/>
      <c r="Q874" s="505"/>
      <c r="R874" s="505"/>
      <c r="S874" s="505"/>
      <c r="T874" s="505"/>
      <c r="U874" s="505"/>
      <c r="V874" s="505"/>
      <c r="W874" s="505"/>
      <c r="X874" s="505"/>
      <c r="Y874" s="505"/>
      <c r="Z874" s="505"/>
      <c r="AA874" s="505"/>
      <c r="AB874" s="505"/>
      <c r="AC874" s="505"/>
      <c r="AD874" s="269">
        <f t="shared" si="29"/>
        <v>0</v>
      </c>
      <c r="AE874" s="370">
        <f>IF(AD874&gt;(100000/52*'1. General Input'!$D$10),100000/52*'1. General Input'!$D$10,AD874)</f>
        <v>0</v>
      </c>
    </row>
    <row r="875" spans="1:31" ht="15.75" thickBot="1" x14ac:dyDescent="0.3">
      <c r="A875" s="265">
        <f t="shared" si="28"/>
        <v>855</v>
      </c>
      <c r="B875" s="501"/>
      <c r="C875" s="515"/>
      <c r="D875" s="514"/>
      <c r="E875" s="505"/>
      <c r="F875" s="505"/>
      <c r="G875" s="505"/>
      <c r="H875" s="505"/>
      <c r="I875" s="505"/>
      <c r="J875" s="505"/>
      <c r="K875" s="505"/>
      <c r="L875" s="505"/>
      <c r="M875" s="505"/>
      <c r="N875" s="505"/>
      <c r="O875" s="505"/>
      <c r="P875" s="505"/>
      <c r="Q875" s="505"/>
      <c r="R875" s="505"/>
      <c r="S875" s="505"/>
      <c r="T875" s="505"/>
      <c r="U875" s="505"/>
      <c r="V875" s="505"/>
      <c r="W875" s="505"/>
      <c r="X875" s="505"/>
      <c r="Y875" s="505"/>
      <c r="Z875" s="505"/>
      <c r="AA875" s="505"/>
      <c r="AB875" s="505"/>
      <c r="AC875" s="505"/>
      <c r="AD875" s="269">
        <f t="shared" si="29"/>
        <v>0</v>
      </c>
      <c r="AE875" s="370">
        <f>IF(AD875&gt;(100000/52*'1. General Input'!$D$10),100000/52*'1. General Input'!$D$10,AD875)</f>
        <v>0</v>
      </c>
    </row>
    <row r="876" spans="1:31" ht="15.75" thickBot="1" x14ac:dyDescent="0.3">
      <c r="A876" s="265">
        <f t="shared" si="28"/>
        <v>856</v>
      </c>
      <c r="B876" s="501"/>
      <c r="C876" s="515"/>
      <c r="D876" s="514"/>
      <c r="E876" s="505"/>
      <c r="F876" s="505"/>
      <c r="G876" s="505"/>
      <c r="H876" s="505"/>
      <c r="I876" s="505"/>
      <c r="J876" s="505"/>
      <c r="K876" s="505"/>
      <c r="L876" s="505"/>
      <c r="M876" s="505"/>
      <c r="N876" s="505"/>
      <c r="O876" s="505"/>
      <c r="P876" s="505"/>
      <c r="Q876" s="505"/>
      <c r="R876" s="505"/>
      <c r="S876" s="505"/>
      <c r="T876" s="505"/>
      <c r="U876" s="505"/>
      <c r="V876" s="505"/>
      <c r="W876" s="505"/>
      <c r="X876" s="505"/>
      <c r="Y876" s="505"/>
      <c r="Z876" s="505"/>
      <c r="AA876" s="505"/>
      <c r="AB876" s="505"/>
      <c r="AC876" s="505"/>
      <c r="AD876" s="269">
        <f t="shared" si="29"/>
        <v>0</v>
      </c>
      <c r="AE876" s="370">
        <f>IF(AD876&gt;(100000/52*'1. General Input'!$D$10),100000/52*'1. General Input'!$D$10,AD876)</f>
        <v>0</v>
      </c>
    </row>
    <row r="877" spans="1:31" ht="15.75" thickBot="1" x14ac:dyDescent="0.3">
      <c r="A877" s="265">
        <f t="shared" si="28"/>
        <v>857</v>
      </c>
      <c r="B877" s="501"/>
      <c r="C877" s="515"/>
      <c r="D877" s="514"/>
      <c r="E877" s="505"/>
      <c r="F877" s="505"/>
      <c r="G877" s="505"/>
      <c r="H877" s="505"/>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269">
        <f t="shared" si="29"/>
        <v>0</v>
      </c>
      <c r="AE877" s="370">
        <f>IF(AD877&gt;(100000/52*'1. General Input'!$D$10),100000/52*'1. General Input'!$D$10,AD877)</f>
        <v>0</v>
      </c>
    </row>
    <row r="878" spans="1:31" ht="15.75" thickBot="1" x14ac:dyDescent="0.3">
      <c r="A878" s="265">
        <f t="shared" si="28"/>
        <v>858</v>
      </c>
      <c r="B878" s="501"/>
      <c r="C878" s="515"/>
      <c r="D878" s="514"/>
      <c r="E878" s="505"/>
      <c r="F878" s="505"/>
      <c r="G878" s="505"/>
      <c r="H878" s="505"/>
      <c r="I878" s="505"/>
      <c r="J878" s="505"/>
      <c r="K878" s="505"/>
      <c r="L878" s="505"/>
      <c r="M878" s="505"/>
      <c r="N878" s="505"/>
      <c r="O878" s="505"/>
      <c r="P878" s="505"/>
      <c r="Q878" s="505"/>
      <c r="R878" s="505"/>
      <c r="S878" s="505"/>
      <c r="T878" s="505"/>
      <c r="U878" s="505"/>
      <c r="V878" s="505"/>
      <c r="W878" s="505"/>
      <c r="X878" s="505"/>
      <c r="Y878" s="505"/>
      <c r="Z878" s="505"/>
      <c r="AA878" s="505"/>
      <c r="AB878" s="505"/>
      <c r="AC878" s="505"/>
      <c r="AD878" s="269">
        <f t="shared" si="29"/>
        <v>0</v>
      </c>
      <c r="AE878" s="370">
        <f>IF(AD878&gt;(100000/52*'1. General Input'!$D$10),100000/52*'1. General Input'!$D$10,AD878)</f>
        <v>0</v>
      </c>
    </row>
    <row r="879" spans="1:31" ht="15.75" thickBot="1" x14ac:dyDescent="0.3">
      <c r="A879" s="265">
        <f t="shared" si="28"/>
        <v>859</v>
      </c>
      <c r="B879" s="501"/>
      <c r="C879" s="515"/>
      <c r="D879" s="514"/>
      <c r="E879" s="505"/>
      <c r="F879" s="505"/>
      <c r="G879" s="505"/>
      <c r="H879" s="505"/>
      <c r="I879" s="505"/>
      <c r="J879" s="505"/>
      <c r="K879" s="505"/>
      <c r="L879" s="505"/>
      <c r="M879" s="505"/>
      <c r="N879" s="505"/>
      <c r="O879" s="505"/>
      <c r="P879" s="505"/>
      <c r="Q879" s="505"/>
      <c r="R879" s="505"/>
      <c r="S879" s="505"/>
      <c r="T879" s="505"/>
      <c r="U879" s="505"/>
      <c r="V879" s="505"/>
      <c r="W879" s="505"/>
      <c r="X879" s="505"/>
      <c r="Y879" s="505"/>
      <c r="Z879" s="505"/>
      <c r="AA879" s="505"/>
      <c r="AB879" s="505"/>
      <c r="AC879" s="505"/>
      <c r="AD879" s="269">
        <f t="shared" si="29"/>
        <v>0</v>
      </c>
      <c r="AE879" s="370">
        <f>IF(AD879&gt;(100000/52*'1. General Input'!$D$10),100000/52*'1. General Input'!$D$10,AD879)</f>
        <v>0</v>
      </c>
    </row>
    <row r="880" spans="1:31" ht="15.75" thickBot="1" x14ac:dyDescent="0.3">
      <c r="A880" s="265">
        <f t="shared" si="28"/>
        <v>860</v>
      </c>
      <c r="B880" s="501"/>
      <c r="C880" s="515"/>
      <c r="D880" s="514"/>
      <c r="E880" s="505"/>
      <c r="F880" s="505"/>
      <c r="G880" s="505"/>
      <c r="H880" s="505"/>
      <c r="I880" s="505"/>
      <c r="J880" s="505"/>
      <c r="K880" s="505"/>
      <c r="L880" s="505"/>
      <c r="M880" s="505"/>
      <c r="N880" s="505"/>
      <c r="O880" s="505"/>
      <c r="P880" s="505"/>
      <c r="Q880" s="505"/>
      <c r="R880" s="505"/>
      <c r="S880" s="505"/>
      <c r="T880" s="505"/>
      <c r="U880" s="505"/>
      <c r="V880" s="505"/>
      <c r="W880" s="505"/>
      <c r="X880" s="505"/>
      <c r="Y880" s="505"/>
      <c r="Z880" s="505"/>
      <c r="AA880" s="505"/>
      <c r="AB880" s="505"/>
      <c r="AC880" s="505"/>
      <c r="AD880" s="269">
        <f t="shared" si="29"/>
        <v>0</v>
      </c>
      <c r="AE880" s="370">
        <f>IF(AD880&gt;(100000/52*'1. General Input'!$D$10),100000/52*'1. General Input'!$D$10,AD880)</f>
        <v>0</v>
      </c>
    </row>
    <row r="881" spans="1:31" ht="15.75" thickBot="1" x14ac:dyDescent="0.3">
      <c r="A881" s="265">
        <f t="shared" si="28"/>
        <v>861</v>
      </c>
      <c r="B881" s="501"/>
      <c r="C881" s="515"/>
      <c r="D881" s="514"/>
      <c r="E881" s="505"/>
      <c r="F881" s="505"/>
      <c r="G881" s="505"/>
      <c r="H881" s="505"/>
      <c r="I881" s="505"/>
      <c r="J881" s="505"/>
      <c r="K881" s="505"/>
      <c r="L881" s="505"/>
      <c r="M881" s="505"/>
      <c r="N881" s="505"/>
      <c r="O881" s="505"/>
      <c r="P881" s="505"/>
      <c r="Q881" s="505"/>
      <c r="R881" s="505"/>
      <c r="S881" s="505"/>
      <c r="T881" s="505"/>
      <c r="U881" s="505"/>
      <c r="V881" s="505"/>
      <c r="W881" s="505"/>
      <c r="X881" s="505"/>
      <c r="Y881" s="505"/>
      <c r="Z881" s="505"/>
      <c r="AA881" s="505"/>
      <c r="AB881" s="505"/>
      <c r="AC881" s="505"/>
      <c r="AD881" s="269">
        <f t="shared" si="29"/>
        <v>0</v>
      </c>
      <c r="AE881" s="370">
        <f>IF(AD881&gt;(100000/52*'1. General Input'!$D$10),100000/52*'1. General Input'!$D$10,AD881)</f>
        <v>0</v>
      </c>
    </row>
    <row r="882" spans="1:31" ht="15.75" thickBot="1" x14ac:dyDescent="0.3">
      <c r="A882" s="265">
        <f t="shared" si="28"/>
        <v>862</v>
      </c>
      <c r="B882" s="501"/>
      <c r="C882" s="515"/>
      <c r="D882" s="514"/>
      <c r="E882" s="505"/>
      <c r="F882" s="505"/>
      <c r="G882" s="505"/>
      <c r="H882" s="505"/>
      <c r="I882" s="505"/>
      <c r="J882" s="505"/>
      <c r="K882" s="505"/>
      <c r="L882" s="505"/>
      <c r="M882" s="505"/>
      <c r="N882" s="505"/>
      <c r="O882" s="505"/>
      <c r="P882" s="505"/>
      <c r="Q882" s="505"/>
      <c r="R882" s="505"/>
      <c r="S882" s="505"/>
      <c r="T882" s="505"/>
      <c r="U882" s="505"/>
      <c r="V882" s="505"/>
      <c r="W882" s="505"/>
      <c r="X882" s="505"/>
      <c r="Y882" s="505"/>
      <c r="Z882" s="505"/>
      <c r="AA882" s="505"/>
      <c r="AB882" s="505"/>
      <c r="AC882" s="505"/>
      <c r="AD882" s="269">
        <f t="shared" si="29"/>
        <v>0</v>
      </c>
      <c r="AE882" s="370">
        <f>IF(AD882&gt;(100000/52*'1. General Input'!$D$10),100000/52*'1. General Input'!$D$10,AD882)</f>
        <v>0</v>
      </c>
    </row>
    <row r="883" spans="1:31" ht="15.75" thickBot="1" x14ac:dyDescent="0.3">
      <c r="A883" s="265">
        <f t="shared" si="28"/>
        <v>863</v>
      </c>
      <c r="B883" s="501"/>
      <c r="C883" s="515"/>
      <c r="D883" s="514"/>
      <c r="E883" s="505"/>
      <c r="F883" s="505"/>
      <c r="G883" s="505"/>
      <c r="H883" s="505"/>
      <c r="I883" s="505"/>
      <c r="J883" s="505"/>
      <c r="K883" s="505"/>
      <c r="L883" s="505"/>
      <c r="M883" s="505"/>
      <c r="N883" s="505"/>
      <c r="O883" s="505"/>
      <c r="P883" s="505"/>
      <c r="Q883" s="505"/>
      <c r="R883" s="505"/>
      <c r="S883" s="505"/>
      <c r="T883" s="505"/>
      <c r="U883" s="505"/>
      <c r="V883" s="505"/>
      <c r="W883" s="505"/>
      <c r="X883" s="505"/>
      <c r="Y883" s="505"/>
      <c r="Z883" s="505"/>
      <c r="AA883" s="505"/>
      <c r="AB883" s="505"/>
      <c r="AC883" s="505"/>
      <c r="AD883" s="269">
        <f t="shared" si="29"/>
        <v>0</v>
      </c>
      <c r="AE883" s="370">
        <f>IF(AD883&gt;(100000/52*'1. General Input'!$D$10),100000/52*'1. General Input'!$D$10,AD883)</f>
        <v>0</v>
      </c>
    </row>
    <row r="884" spans="1:31" ht="15.75" thickBot="1" x14ac:dyDescent="0.3">
      <c r="A884" s="265">
        <f t="shared" si="28"/>
        <v>864</v>
      </c>
      <c r="B884" s="501"/>
      <c r="C884" s="515"/>
      <c r="D884" s="514"/>
      <c r="E884" s="505"/>
      <c r="F884" s="505"/>
      <c r="G884" s="505"/>
      <c r="H884" s="505"/>
      <c r="I884" s="505"/>
      <c r="J884" s="505"/>
      <c r="K884" s="505"/>
      <c r="L884" s="505"/>
      <c r="M884" s="505"/>
      <c r="N884" s="505"/>
      <c r="O884" s="505"/>
      <c r="P884" s="505"/>
      <c r="Q884" s="505"/>
      <c r="R884" s="505"/>
      <c r="S884" s="505"/>
      <c r="T884" s="505"/>
      <c r="U884" s="505"/>
      <c r="V884" s="505"/>
      <c r="W884" s="505"/>
      <c r="X884" s="505"/>
      <c r="Y884" s="505"/>
      <c r="Z884" s="505"/>
      <c r="AA884" s="505"/>
      <c r="AB884" s="505"/>
      <c r="AC884" s="505"/>
      <c r="AD884" s="269">
        <f t="shared" si="29"/>
        <v>0</v>
      </c>
      <c r="AE884" s="370">
        <f>IF(AD884&gt;(100000/52*'1. General Input'!$D$10),100000/52*'1. General Input'!$D$10,AD884)</f>
        <v>0</v>
      </c>
    </row>
    <row r="885" spans="1:31" ht="15.75" thickBot="1" x14ac:dyDescent="0.3">
      <c r="A885" s="265">
        <f t="shared" si="28"/>
        <v>865</v>
      </c>
      <c r="B885" s="501"/>
      <c r="C885" s="515"/>
      <c r="D885" s="514"/>
      <c r="E885" s="505"/>
      <c r="F885" s="505"/>
      <c r="G885" s="505"/>
      <c r="H885" s="505"/>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269">
        <f t="shared" si="29"/>
        <v>0</v>
      </c>
      <c r="AE885" s="370">
        <f>IF(AD885&gt;(100000/52*'1. General Input'!$D$10),100000/52*'1. General Input'!$D$10,AD885)</f>
        <v>0</v>
      </c>
    </row>
    <row r="886" spans="1:31" ht="15.75" thickBot="1" x14ac:dyDescent="0.3">
      <c r="A886" s="265">
        <f t="shared" si="28"/>
        <v>866</v>
      </c>
      <c r="B886" s="501"/>
      <c r="C886" s="515"/>
      <c r="D886" s="514"/>
      <c r="E886" s="505"/>
      <c r="F886" s="505"/>
      <c r="G886" s="505"/>
      <c r="H886" s="505"/>
      <c r="I886" s="505"/>
      <c r="J886" s="505"/>
      <c r="K886" s="505"/>
      <c r="L886" s="505"/>
      <c r="M886" s="505"/>
      <c r="N886" s="505"/>
      <c r="O886" s="505"/>
      <c r="P886" s="505"/>
      <c r="Q886" s="505"/>
      <c r="R886" s="505"/>
      <c r="S886" s="505"/>
      <c r="T886" s="505"/>
      <c r="U886" s="505"/>
      <c r="V886" s="505"/>
      <c r="W886" s="505"/>
      <c r="X886" s="505"/>
      <c r="Y886" s="505"/>
      <c r="Z886" s="505"/>
      <c r="AA886" s="505"/>
      <c r="AB886" s="505"/>
      <c r="AC886" s="505"/>
      <c r="AD886" s="269">
        <f t="shared" si="29"/>
        <v>0</v>
      </c>
      <c r="AE886" s="370">
        <f>IF(AD886&gt;(100000/52*'1. General Input'!$D$10),100000/52*'1. General Input'!$D$10,AD886)</f>
        <v>0</v>
      </c>
    </row>
    <row r="887" spans="1:31" ht="15.75" thickBot="1" x14ac:dyDescent="0.3">
      <c r="A887" s="265">
        <f t="shared" si="28"/>
        <v>867</v>
      </c>
      <c r="B887" s="501"/>
      <c r="C887" s="515"/>
      <c r="D887" s="514"/>
      <c r="E887" s="505"/>
      <c r="F887" s="505"/>
      <c r="G887" s="505"/>
      <c r="H887" s="505"/>
      <c r="I887" s="505"/>
      <c r="J887" s="505"/>
      <c r="K887" s="505"/>
      <c r="L887" s="505"/>
      <c r="M887" s="505"/>
      <c r="N887" s="505"/>
      <c r="O887" s="505"/>
      <c r="P887" s="505"/>
      <c r="Q887" s="505"/>
      <c r="R887" s="505"/>
      <c r="S887" s="505"/>
      <c r="T887" s="505"/>
      <c r="U887" s="505"/>
      <c r="V887" s="505"/>
      <c r="W887" s="505"/>
      <c r="X887" s="505"/>
      <c r="Y887" s="505"/>
      <c r="Z887" s="505"/>
      <c r="AA887" s="505"/>
      <c r="AB887" s="505"/>
      <c r="AC887" s="505"/>
      <c r="AD887" s="269">
        <f t="shared" si="29"/>
        <v>0</v>
      </c>
      <c r="AE887" s="370">
        <f>IF(AD887&gt;(100000/52*'1. General Input'!$D$10),100000/52*'1. General Input'!$D$10,AD887)</f>
        <v>0</v>
      </c>
    </row>
    <row r="888" spans="1:31" ht="15.75" thickBot="1" x14ac:dyDescent="0.3">
      <c r="A888" s="265">
        <f t="shared" si="28"/>
        <v>868</v>
      </c>
      <c r="B888" s="501"/>
      <c r="C888" s="515"/>
      <c r="D888" s="514"/>
      <c r="E888" s="505"/>
      <c r="F888" s="505"/>
      <c r="G888" s="505"/>
      <c r="H888" s="505"/>
      <c r="I888" s="505"/>
      <c r="J888" s="505"/>
      <c r="K888" s="505"/>
      <c r="L888" s="505"/>
      <c r="M888" s="505"/>
      <c r="N888" s="505"/>
      <c r="O888" s="505"/>
      <c r="P888" s="505"/>
      <c r="Q888" s="505"/>
      <c r="R888" s="505"/>
      <c r="S888" s="505"/>
      <c r="T888" s="505"/>
      <c r="U888" s="505"/>
      <c r="V888" s="505"/>
      <c r="W888" s="505"/>
      <c r="X888" s="505"/>
      <c r="Y888" s="505"/>
      <c r="Z888" s="505"/>
      <c r="AA888" s="505"/>
      <c r="AB888" s="505"/>
      <c r="AC888" s="505"/>
      <c r="AD888" s="269">
        <f t="shared" si="29"/>
        <v>0</v>
      </c>
      <c r="AE888" s="370">
        <f>IF(AD888&gt;(100000/52*'1. General Input'!$D$10),100000/52*'1. General Input'!$D$10,AD888)</f>
        <v>0</v>
      </c>
    </row>
    <row r="889" spans="1:31" ht="15.75" thickBot="1" x14ac:dyDescent="0.3">
      <c r="A889" s="265">
        <f t="shared" si="28"/>
        <v>869</v>
      </c>
      <c r="B889" s="501"/>
      <c r="C889" s="515"/>
      <c r="D889" s="514"/>
      <c r="E889" s="505"/>
      <c r="F889" s="505"/>
      <c r="G889" s="505"/>
      <c r="H889" s="505"/>
      <c r="I889" s="505"/>
      <c r="J889" s="505"/>
      <c r="K889" s="505"/>
      <c r="L889" s="505"/>
      <c r="M889" s="505"/>
      <c r="N889" s="505"/>
      <c r="O889" s="505"/>
      <c r="P889" s="505"/>
      <c r="Q889" s="505"/>
      <c r="R889" s="505"/>
      <c r="S889" s="505"/>
      <c r="T889" s="505"/>
      <c r="U889" s="505"/>
      <c r="V889" s="505"/>
      <c r="W889" s="505"/>
      <c r="X889" s="505"/>
      <c r="Y889" s="505"/>
      <c r="Z889" s="505"/>
      <c r="AA889" s="505"/>
      <c r="AB889" s="505"/>
      <c r="AC889" s="505"/>
      <c r="AD889" s="269">
        <f t="shared" si="29"/>
        <v>0</v>
      </c>
      <c r="AE889" s="370">
        <f>IF(AD889&gt;(100000/52*'1. General Input'!$D$10),100000/52*'1. General Input'!$D$10,AD889)</f>
        <v>0</v>
      </c>
    </row>
    <row r="890" spans="1:31" ht="15.75" thickBot="1" x14ac:dyDescent="0.3">
      <c r="A890" s="265">
        <f t="shared" si="28"/>
        <v>870</v>
      </c>
      <c r="B890" s="501"/>
      <c r="C890" s="515"/>
      <c r="D890" s="514"/>
      <c r="E890" s="505"/>
      <c r="F890" s="505"/>
      <c r="G890" s="505"/>
      <c r="H890" s="505"/>
      <c r="I890" s="505"/>
      <c r="J890" s="505"/>
      <c r="K890" s="505"/>
      <c r="L890" s="505"/>
      <c r="M890" s="505"/>
      <c r="N890" s="505"/>
      <c r="O890" s="505"/>
      <c r="P890" s="505"/>
      <c r="Q890" s="505"/>
      <c r="R890" s="505"/>
      <c r="S890" s="505"/>
      <c r="T890" s="505"/>
      <c r="U890" s="505"/>
      <c r="V890" s="505"/>
      <c r="W890" s="505"/>
      <c r="X890" s="505"/>
      <c r="Y890" s="505"/>
      <c r="Z890" s="505"/>
      <c r="AA890" s="505"/>
      <c r="AB890" s="505"/>
      <c r="AC890" s="505"/>
      <c r="AD890" s="269">
        <f t="shared" si="29"/>
        <v>0</v>
      </c>
      <c r="AE890" s="370">
        <f>IF(AD890&gt;(100000/52*'1. General Input'!$D$10),100000/52*'1. General Input'!$D$10,AD890)</f>
        <v>0</v>
      </c>
    </row>
    <row r="891" spans="1:31" ht="15.75" thickBot="1" x14ac:dyDescent="0.3">
      <c r="A891" s="265">
        <f t="shared" si="28"/>
        <v>871</v>
      </c>
      <c r="B891" s="501"/>
      <c r="C891" s="515"/>
      <c r="D891" s="514"/>
      <c r="E891" s="505"/>
      <c r="F891" s="505"/>
      <c r="G891" s="505"/>
      <c r="H891" s="505"/>
      <c r="I891" s="505"/>
      <c r="J891" s="505"/>
      <c r="K891" s="505"/>
      <c r="L891" s="505"/>
      <c r="M891" s="505"/>
      <c r="N891" s="505"/>
      <c r="O891" s="505"/>
      <c r="P891" s="505"/>
      <c r="Q891" s="505"/>
      <c r="R891" s="505"/>
      <c r="S891" s="505"/>
      <c r="T891" s="505"/>
      <c r="U891" s="505"/>
      <c r="V891" s="505"/>
      <c r="W891" s="505"/>
      <c r="X891" s="505"/>
      <c r="Y891" s="505"/>
      <c r="Z891" s="505"/>
      <c r="AA891" s="505"/>
      <c r="AB891" s="505"/>
      <c r="AC891" s="505"/>
      <c r="AD891" s="269">
        <f t="shared" si="29"/>
        <v>0</v>
      </c>
      <c r="AE891" s="370">
        <f>IF(AD891&gt;(100000/52*'1. General Input'!$D$10),100000/52*'1. General Input'!$D$10,AD891)</f>
        <v>0</v>
      </c>
    </row>
    <row r="892" spans="1:31" ht="15.75" thickBot="1" x14ac:dyDescent="0.3">
      <c r="A892" s="265">
        <f t="shared" si="28"/>
        <v>872</v>
      </c>
      <c r="B892" s="501"/>
      <c r="C892" s="515"/>
      <c r="D892" s="514"/>
      <c r="E892" s="505"/>
      <c r="F892" s="505"/>
      <c r="G892" s="505"/>
      <c r="H892" s="505"/>
      <c r="I892" s="505"/>
      <c r="J892" s="505"/>
      <c r="K892" s="505"/>
      <c r="L892" s="505"/>
      <c r="M892" s="505"/>
      <c r="N892" s="505"/>
      <c r="O892" s="505"/>
      <c r="P892" s="505"/>
      <c r="Q892" s="505"/>
      <c r="R892" s="505"/>
      <c r="S892" s="505"/>
      <c r="T892" s="505"/>
      <c r="U892" s="505"/>
      <c r="V892" s="505"/>
      <c r="W892" s="505"/>
      <c r="X892" s="505"/>
      <c r="Y892" s="505"/>
      <c r="Z892" s="505"/>
      <c r="AA892" s="505"/>
      <c r="AB892" s="505"/>
      <c r="AC892" s="505"/>
      <c r="AD892" s="269">
        <f t="shared" si="29"/>
        <v>0</v>
      </c>
      <c r="AE892" s="370">
        <f>IF(AD892&gt;(100000/52*'1. General Input'!$D$10),100000/52*'1. General Input'!$D$10,AD892)</f>
        <v>0</v>
      </c>
    </row>
    <row r="893" spans="1:31" ht="15.75" thickBot="1" x14ac:dyDescent="0.3">
      <c r="A893" s="265">
        <f t="shared" si="28"/>
        <v>873</v>
      </c>
      <c r="B893" s="501"/>
      <c r="C893" s="515"/>
      <c r="D893" s="514"/>
      <c r="E893" s="505"/>
      <c r="F893" s="505"/>
      <c r="G893" s="505"/>
      <c r="H893" s="505"/>
      <c r="I893" s="505"/>
      <c r="J893" s="505"/>
      <c r="K893" s="505"/>
      <c r="L893" s="505"/>
      <c r="M893" s="505"/>
      <c r="N893" s="505"/>
      <c r="O893" s="505"/>
      <c r="P893" s="505"/>
      <c r="Q893" s="505"/>
      <c r="R893" s="505"/>
      <c r="S893" s="505"/>
      <c r="T893" s="505"/>
      <c r="U893" s="505"/>
      <c r="V893" s="505"/>
      <c r="W893" s="505"/>
      <c r="X893" s="505"/>
      <c r="Y893" s="505"/>
      <c r="Z893" s="505"/>
      <c r="AA893" s="505"/>
      <c r="AB893" s="505"/>
      <c r="AC893" s="505"/>
      <c r="AD893" s="269">
        <f t="shared" si="29"/>
        <v>0</v>
      </c>
      <c r="AE893" s="370">
        <f>IF(AD893&gt;(100000/52*'1. General Input'!$D$10),100000/52*'1. General Input'!$D$10,AD893)</f>
        <v>0</v>
      </c>
    </row>
    <row r="894" spans="1:31" ht="15.75" thickBot="1" x14ac:dyDescent="0.3">
      <c r="A894" s="265">
        <f t="shared" si="28"/>
        <v>874</v>
      </c>
      <c r="B894" s="501"/>
      <c r="C894" s="515"/>
      <c r="D894" s="514"/>
      <c r="E894" s="505"/>
      <c r="F894" s="505"/>
      <c r="G894" s="505"/>
      <c r="H894" s="505"/>
      <c r="I894" s="505"/>
      <c r="J894" s="505"/>
      <c r="K894" s="505"/>
      <c r="L894" s="505"/>
      <c r="M894" s="505"/>
      <c r="N894" s="505"/>
      <c r="O894" s="505"/>
      <c r="P894" s="505"/>
      <c r="Q894" s="505"/>
      <c r="R894" s="505"/>
      <c r="S894" s="505"/>
      <c r="T894" s="505"/>
      <c r="U894" s="505"/>
      <c r="V894" s="505"/>
      <c r="W894" s="505"/>
      <c r="X894" s="505"/>
      <c r="Y894" s="505"/>
      <c r="Z894" s="505"/>
      <c r="AA894" s="505"/>
      <c r="AB894" s="505"/>
      <c r="AC894" s="505"/>
      <c r="AD894" s="269">
        <f t="shared" si="29"/>
        <v>0</v>
      </c>
      <c r="AE894" s="370">
        <f>IF(AD894&gt;(100000/52*'1. General Input'!$D$10),100000/52*'1. General Input'!$D$10,AD894)</f>
        <v>0</v>
      </c>
    </row>
    <row r="895" spans="1:31" ht="15.75" thickBot="1" x14ac:dyDescent="0.3">
      <c r="A895" s="265">
        <f t="shared" si="28"/>
        <v>875</v>
      </c>
      <c r="B895" s="501"/>
      <c r="C895" s="515"/>
      <c r="D895" s="514"/>
      <c r="E895" s="505"/>
      <c r="F895" s="505"/>
      <c r="G895" s="505"/>
      <c r="H895" s="505"/>
      <c r="I895" s="505"/>
      <c r="J895" s="505"/>
      <c r="K895" s="505"/>
      <c r="L895" s="505"/>
      <c r="M895" s="505"/>
      <c r="N895" s="505"/>
      <c r="O895" s="505"/>
      <c r="P895" s="505"/>
      <c r="Q895" s="505"/>
      <c r="R895" s="505"/>
      <c r="S895" s="505"/>
      <c r="T895" s="505"/>
      <c r="U895" s="505"/>
      <c r="V895" s="505"/>
      <c r="W895" s="505"/>
      <c r="X895" s="505"/>
      <c r="Y895" s="505"/>
      <c r="Z895" s="505"/>
      <c r="AA895" s="505"/>
      <c r="AB895" s="505"/>
      <c r="AC895" s="505"/>
      <c r="AD895" s="269">
        <f t="shared" si="29"/>
        <v>0</v>
      </c>
      <c r="AE895" s="370">
        <f>IF(AD895&gt;(100000/52*'1. General Input'!$D$10),100000/52*'1. General Input'!$D$10,AD895)</f>
        <v>0</v>
      </c>
    </row>
    <row r="896" spans="1:31" ht="15.75" thickBot="1" x14ac:dyDescent="0.3">
      <c r="A896" s="265">
        <f t="shared" si="28"/>
        <v>876</v>
      </c>
      <c r="B896" s="501"/>
      <c r="C896" s="515"/>
      <c r="D896" s="514"/>
      <c r="E896" s="505"/>
      <c r="F896" s="505"/>
      <c r="G896" s="505"/>
      <c r="H896" s="505"/>
      <c r="I896" s="505"/>
      <c r="J896" s="505"/>
      <c r="K896" s="505"/>
      <c r="L896" s="505"/>
      <c r="M896" s="505"/>
      <c r="N896" s="505"/>
      <c r="O896" s="505"/>
      <c r="P896" s="505"/>
      <c r="Q896" s="505"/>
      <c r="R896" s="505"/>
      <c r="S896" s="505"/>
      <c r="T896" s="505"/>
      <c r="U896" s="505"/>
      <c r="V896" s="505"/>
      <c r="W896" s="505"/>
      <c r="X896" s="505"/>
      <c r="Y896" s="505"/>
      <c r="Z896" s="505"/>
      <c r="AA896" s="505"/>
      <c r="AB896" s="505"/>
      <c r="AC896" s="505"/>
      <c r="AD896" s="269">
        <f t="shared" si="29"/>
        <v>0</v>
      </c>
      <c r="AE896" s="370">
        <f>IF(AD896&gt;(100000/52*'1. General Input'!$D$10),100000/52*'1. General Input'!$D$10,AD896)</f>
        <v>0</v>
      </c>
    </row>
    <row r="897" spans="1:31" ht="15.75" thickBot="1" x14ac:dyDescent="0.3">
      <c r="A897" s="265">
        <f t="shared" si="28"/>
        <v>877</v>
      </c>
      <c r="B897" s="501"/>
      <c r="C897" s="515"/>
      <c r="D897" s="514"/>
      <c r="E897" s="505"/>
      <c r="F897" s="505"/>
      <c r="G897" s="505"/>
      <c r="H897" s="505"/>
      <c r="I897" s="505"/>
      <c r="J897" s="505"/>
      <c r="K897" s="505"/>
      <c r="L897" s="505"/>
      <c r="M897" s="505"/>
      <c r="N897" s="505"/>
      <c r="O897" s="505"/>
      <c r="P897" s="505"/>
      <c r="Q897" s="505"/>
      <c r="R897" s="505"/>
      <c r="S897" s="505"/>
      <c r="T897" s="505"/>
      <c r="U897" s="505"/>
      <c r="V897" s="505"/>
      <c r="W897" s="505"/>
      <c r="X897" s="505"/>
      <c r="Y897" s="505"/>
      <c r="Z897" s="505"/>
      <c r="AA897" s="505"/>
      <c r="AB897" s="505"/>
      <c r="AC897" s="505"/>
      <c r="AD897" s="269">
        <f t="shared" si="29"/>
        <v>0</v>
      </c>
      <c r="AE897" s="370">
        <f>IF(AD897&gt;(100000/52*'1. General Input'!$D$10),100000/52*'1. General Input'!$D$10,AD897)</f>
        <v>0</v>
      </c>
    </row>
    <row r="898" spans="1:31" ht="15.75" thickBot="1" x14ac:dyDescent="0.3">
      <c r="A898" s="265">
        <f t="shared" si="28"/>
        <v>878</v>
      </c>
      <c r="B898" s="501"/>
      <c r="C898" s="515"/>
      <c r="D898" s="514"/>
      <c r="E898" s="505"/>
      <c r="F898" s="505"/>
      <c r="G898" s="505"/>
      <c r="H898" s="505"/>
      <c r="I898" s="505"/>
      <c r="J898" s="505"/>
      <c r="K898" s="505"/>
      <c r="L898" s="505"/>
      <c r="M898" s="505"/>
      <c r="N898" s="505"/>
      <c r="O898" s="505"/>
      <c r="P898" s="505"/>
      <c r="Q898" s="505"/>
      <c r="R898" s="505"/>
      <c r="S898" s="505"/>
      <c r="T898" s="505"/>
      <c r="U898" s="505"/>
      <c r="V898" s="505"/>
      <c r="W898" s="505"/>
      <c r="X898" s="505"/>
      <c r="Y898" s="505"/>
      <c r="Z898" s="505"/>
      <c r="AA898" s="505"/>
      <c r="AB898" s="505"/>
      <c r="AC898" s="505"/>
      <c r="AD898" s="269">
        <f t="shared" si="29"/>
        <v>0</v>
      </c>
      <c r="AE898" s="370">
        <f>IF(AD898&gt;(100000/52*'1. General Input'!$D$10),100000/52*'1. General Input'!$D$10,AD898)</f>
        <v>0</v>
      </c>
    </row>
    <row r="899" spans="1:31" ht="15.75" thickBot="1" x14ac:dyDescent="0.3">
      <c r="A899" s="265">
        <f t="shared" si="28"/>
        <v>879</v>
      </c>
      <c r="B899" s="501"/>
      <c r="C899" s="515"/>
      <c r="D899" s="514"/>
      <c r="E899" s="505"/>
      <c r="F899" s="505"/>
      <c r="G899" s="505"/>
      <c r="H899" s="505"/>
      <c r="I899" s="505"/>
      <c r="J899" s="505"/>
      <c r="K899" s="505"/>
      <c r="L899" s="505"/>
      <c r="M899" s="505"/>
      <c r="N899" s="505"/>
      <c r="O899" s="505"/>
      <c r="P899" s="505"/>
      <c r="Q899" s="505"/>
      <c r="R899" s="505"/>
      <c r="S899" s="505"/>
      <c r="T899" s="505"/>
      <c r="U899" s="505"/>
      <c r="V899" s="505"/>
      <c r="W899" s="505"/>
      <c r="X899" s="505"/>
      <c r="Y899" s="505"/>
      <c r="Z899" s="505"/>
      <c r="AA899" s="505"/>
      <c r="AB899" s="505"/>
      <c r="AC899" s="505"/>
      <c r="AD899" s="269">
        <f t="shared" si="29"/>
        <v>0</v>
      </c>
      <c r="AE899" s="370">
        <f>IF(AD899&gt;(100000/52*'1. General Input'!$D$10),100000/52*'1. General Input'!$D$10,AD899)</f>
        <v>0</v>
      </c>
    </row>
    <row r="900" spans="1:31" ht="15.75" thickBot="1" x14ac:dyDescent="0.3">
      <c r="A900" s="265">
        <f t="shared" si="28"/>
        <v>880</v>
      </c>
      <c r="B900" s="501"/>
      <c r="C900" s="515"/>
      <c r="D900" s="514"/>
      <c r="E900" s="505"/>
      <c r="F900" s="505"/>
      <c r="G900" s="505"/>
      <c r="H900" s="505"/>
      <c r="I900" s="505"/>
      <c r="J900" s="505"/>
      <c r="K900" s="505"/>
      <c r="L900" s="505"/>
      <c r="M900" s="505"/>
      <c r="N900" s="505"/>
      <c r="O900" s="505"/>
      <c r="P900" s="505"/>
      <c r="Q900" s="505"/>
      <c r="R900" s="505"/>
      <c r="S900" s="505"/>
      <c r="T900" s="505"/>
      <c r="U900" s="505"/>
      <c r="V900" s="505"/>
      <c r="W900" s="505"/>
      <c r="X900" s="505"/>
      <c r="Y900" s="505"/>
      <c r="Z900" s="505"/>
      <c r="AA900" s="505"/>
      <c r="AB900" s="505"/>
      <c r="AC900" s="505"/>
      <c r="AD900" s="269">
        <f t="shared" si="29"/>
        <v>0</v>
      </c>
      <c r="AE900" s="370">
        <f>IF(AD900&gt;(100000/52*'1. General Input'!$D$10),100000/52*'1. General Input'!$D$10,AD900)</f>
        <v>0</v>
      </c>
    </row>
    <row r="901" spans="1:31" ht="15.75" thickBot="1" x14ac:dyDescent="0.3">
      <c r="A901" s="265">
        <f t="shared" si="28"/>
        <v>881</v>
      </c>
      <c r="B901" s="501"/>
      <c r="C901" s="515"/>
      <c r="D901" s="514"/>
      <c r="E901" s="505"/>
      <c r="F901" s="505"/>
      <c r="G901" s="505"/>
      <c r="H901" s="505"/>
      <c r="I901" s="505"/>
      <c r="J901" s="505"/>
      <c r="K901" s="505"/>
      <c r="L901" s="505"/>
      <c r="M901" s="505"/>
      <c r="N901" s="505"/>
      <c r="O901" s="505"/>
      <c r="P901" s="505"/>
      <c r="Q901" s="505"/>
      <c r="R901" s="505"/>
      <c r="S901" s="505"/>
      <c r="T901" s="505"/>
      <c r="U901" s="505"/>
      <c r="V901" s="505"/>
      <c r="W901" s="505"/>
      <c r="X901" s="505"/>
      <c r="Y901" s="505"/>
      <c r="Z901" s="505"/>
      <c r="AA901" s="505"/>
      <c r="AB901" s="505"/>
      <c r="AC901" s="505"/>
      <c r="AD901" s="269">
        <f t="shared" si="29"/>
        <v>0</v>
      </c>
      <c r="AE901" s="370">
        <f>IF(AD901&gt;(100000/52*'1. General Input'!$D$10),100000/52*'1. General Input'!$D$10,AD901)</f>
        <v>0</v>
      </c>
    </row>
    <row r="902" spans="1:31" ht="15.75" thickBot="1" x14ac:dyDescent="0.3">
      <c r="A902" s="265">
        <f t="shared" si="28"/>
        <v>882</v>
      </c>
      <c r="B902" s="501"/>
      <c r="C902" s="515"/>
      <c r="D902" s="514"/>
      <c r="E902" s="505"/>
      <c r="F902" s="505"/>
      <c r="G902" s="505"/>
      <c r="H902" s="505"/>
      <c r="I902" s="505"/>
      <c r="J902" s="505"/>
      <c r="K902" s="505"/>
      <c r="L902" s="505"/>
      <c r="M902" s="505"/>
      <c r="N902" s="505"/>
      <c r="O902" s="505"/>
      <c r="P902" s="505"/>
      <c r="Q902" s="505"/>
      <c r="R902" s="505"/>
      <c r="S902" s="505"/>
      <c r="T902" s="505"/>
      <c r="U902" s="505"/>
      <c r="V902" s="505"/>
      <c r="W902" s="505"/>
      <c r="X902" s="505"/>
      <c r="Y902" s="505"/>
      <c r="Z902" s="505"/>
      <c r="AA902" s="505"/>
      <c r="AB902" s="505"/>
      <c r="AC902" s="505"/>
      <c r="AD902" s="269">
        <f t="shared" si="29"/>
        <v>0</v>
      </c>
      <c r="AE902" s="370">
        <f>IF(AD902&gt;(100000/52*'1. General Input'!$D$10),100000/52*'1. General Input'!$D$10,AD902)</f>
        <v>0</v>
      </c>
    </row>
    <row r="903" spans="1:31" ht="15.75" thickBot="1" x14ac:dyDescent="0.3">
      <c r="A903" s="265">
        <f t="shared" si="28"/>
        <v>883</v>
      </c>
      <c r="B903" s="501"/>
      <c r="C903" s="515"/>
      <c r="D903" s="514"/>
      <c r="E903" s="505"/>
      <c r="F903" s="505"/>
      <c r="G903" s="505"/>
      <c r="H903" s="505"/>
      <c r="I903" s="505"/>
      <c r="J903" s="505"/>
      <c r="K903" s="505"/>
      <c r="L903" s="505"/>
      <c r="M903" s="505"/>
      <c r="N903" s="505"/>
      <c r="O903" s="505"/>
      <c r="P903" s="505"/>
      <c r="Q903" s="505"/>
      <c r="R903" s="505"/>
      <c r="S903" s="505"/>
      <c r="T903" s="505"/>
      <c r="U903" s="505"/>
      <c r="V903" s="505"/>
      <c r="W903" s="505"/>
      <c r="X903" s="505"/>
      <c r="Y903" s="505"/>
      <c r="Z903" s="505"/>
      <c r="AA903" s="505"/>
      <c r="AB903" s="505"/>
      <c r="AC903" s="505"/>
      <c r="AD903" s="269">
        <f t="shared" si="29"/>
        <v>0</v>
      </c>
      <c r="AE903" s="370">
        <f>IF(AD903&gt;(100000/52*'1. General Input'!$D$10),100000/52*'1. General Input'!$D$10,AD903)</f>
        <v>0</v>
      </c>
    </row>
    <row r="904" spans="1:31" ht="15.75" thickBot="1" x14ac:dyDescent="0.3">
      <c r="A904" s="265">
        <f t="shared" si="28"/>
        <v>884</v>
      </c>
      <c r="B904" s="501"/>
      <c r="C904" s="515"/>
      <c r="D904" s="514"/>
      <c r="E904" s="505"/>
      <c r="F904" s="505"/>
      <c r="G904" s="505"/>
      <c r="H904" s="505"/>
      <c r="I904" s="505"/>
      <c r="J904" s="505"/>
      <c r="K904" s="505"/>
      <c r="L904" s="505"/>
      <c r="M904" s="505"/>
      <c r="N904" s="505"/>
      <c r="O904" s="505"/>
      <c r="P904" s="505"/>
      <c r="Q904" s="505"/>
      <c r="R904" s="505"/>
      <c r="S904" s="505"/>
      <c r="T904" s="505"/>
      <c r="U904" s="505"/>
      <c r="V904" s="505"/>
      <c r="W904" s="505"/>
      <c r="X904" s="505"/>
      <c r="Y904" s="505"/>
      <c r="Z904" s="505"/>
      <c r="AA904" s="505"/>
      <c r="AB904" s="505"/>
      <c r="AC904" s="505"/>
      <c r="AD904" s="269">
        <f t="shared" si="29"/>
        <v>0</v>
      </c>
      <c r="AE904" s="370">
        <f>IF(AD904&gt;(100000/52*'1. General Input'!$D$10),100000/52*'1. General Input'!$D$10,AD904)</f>
        <v>0</v>
      </c>
    </row>
    <row r="905" spans="1:31" ht="15.75" thickBot="1" x14ac:dyDescent="0.3">
      <c r="A905" s="265">
        <f t="shared" ref="A905:A968" si="30">+A904+1</f>
        <v>885</v>
      </c>
      <c r="B905" s="501"/>
      <c r="C905" s="515"/>
      <c r="D905" s="514"/>
      <c r="E905" s="505"/>
      <c r="F905" s="505"/>
      <c r="G905" s="505"/>
      <c r="H905" s="505"/>
      <c r="I905" s="505"/>
      <c r="J905" s="505"/>
      <c r="K905" s="505"/>
      <c r="L905" s="505"/>
      <c r="M905" s="505"/>
      <c r="N905" s="505"/>
      <c r="O905" s="505"/>
      <c r="P905" s="505"/>
      <c r="Q905" s="505"/>
      <c r="R905" s="505"/>
      <c r="S905" s="505"/>
      <c r="T905" s="505"/>
      <c r="U905" s="505"/>
      <c r="V905" s="505"/>
      <c r="W905" s="505"/>
      <c r="X905" s="505"/>
      <c r="Y905" s="505"/>
      <c r="Z905" s="505"/>
      <c r="AA905" s="505"/>
      <c r="AB905" s="505"/>
      <c r="AC905" s="505"/>
      <c r="AD905" s="269">
        <f t="shared" si="29"/>
        <v>0</v>
      </c>
      <c r="AE905" s="370">
        <f>IF(AD905&gt;(100000/52*'1. General Input'!$D$10),100000/52*'1. General Input'!$D$10,AD905)</f>
        <v>0</v>
      </c>
    </row>
    <row r="906" spans="1:31" ht="15.75" thickBot="1" x14ac:dyDescent="0.3">
      <c r="A906" s="265">
        <f t="shared" si="30"/>
        <v>886</v>
      </c>
      <c r="B906" s="501"/>
      <c r="C906" s="515"/>
      <c r="D906" s="514"/>
      <c r="E906" s="505"/>
      <c r="F906" s="505"/>
      <c r="G906" s="505"/>
      <c r="H906" s="505"/>
      <c r="I906" s="505"/>
      <c r="J906" s="505"/>
      <c r="K906" s="505"/>
      <c r="L906" s="505"/>
      <c r="M906" s="505"/>
      <c r="N906" s="505"/>
      <c r="O906" s="505"/>
      <c r="P906" s="505"/>
      <c r="Q906" s="505"/>
      <c r="R906" s="505"/>
      <c r="S906" s="505"/>
      <c r="T906" s="505"/>
      <c r="U906" s="505"/>
      <c r="V906" s="505"/>
      <c r="W906" s="505"/>
      <c r="X906" s="505"/>
      <c r="Y906" s="505"/>
      <c r="Z906" s="505"/>
      <c r="AA906" s="505"/>
      <c r="AB906" s="505"/>
      <c r="AC906" s="505"/>
      <c r="AD906" s="269">
        <f t="shared" si="29"/>
        <v>0</v>
      </c>
      <c r="AE906" s="370">
        <f>IF(AD906&gt;(100000/52*'1. General Input'!$D$10),100000/52*'1. General Input'!$D$10,AD906)</f>
        <v>0</v>
      </c>
    </row>
    <row r="907" spans="1:31" ht="15.75" thickBot="1" x14ac:dyDescent="0.3">
      <c r="A907" s="265">
        <f t="shared" si="30"/>
        <v>887</v>
      </c>
      <c r="B907" s="501"/>
      <c r="C907" s="515"/>
      <c r="D907" s="514"/>
      <c r="E907" s="505"/>
      <c r="F907" s="505"/>
      <c r="G907" s="505"/>
      <c r="H907" s="505"/>
      <c r="I907" s="505"/>
      <c r="J907" s="505"/>
      <c r="K907" s="505"/>
      <c r="L907" s="505"/>
      <c r="M907" s="505"/>
      <c r="N907" s="505"/>
      <c r="O907" s="505"/>
      <c r="P907" s="505"/>
      <c r="Q907" s="505"/>
      <c r="R907" s="505"/>
      <c r="S907" s="505"/>
      <c r="T907" s="505"/>
      <c r="U907" s="505"/>
      <c r="V907" s="505"/>
      <c r="W907" s="505"/>
      <c r="X907" s="505"/>
      <c r="Y907" s="505"/>
      <c r="Z907" s="505"/>
      <c r="AA907" s="505"/>
      <c r="AB907" s="505"/>
      <c r="AC907" s="505"/>
      <c r="AD907" s="269">
        <f t="shared" si="29"/>
        <v>0</v>
      </c>
      <c r="AE907" s="370">
        <f>IF(AD907&gt;(100000/52*'1. General Input'!$D$10),100000/52*'1. General Input'!$D$10,AD907)</f>
        <v>0</v>
      </c>
    </row>
    <row r="908" spans="1:31" ht="15.75" thickBot="1" x14ac:dyDescent="0.3">
      <c r="A908" s="265">
        <f t="shared" si="30"/>
        <v>888</v>
      </c>
      <c r="B908" s="501"/>
      <c r="C908" s="515"/>
      <c r="D908" s="514"/>
      <c r="E908" s="505"/>
      <c r="F908" s="505"/>
      <c r="G908" s="505"/>
      <c r="H908" s="505"/>
      <c r="I908" s="505"/>
      <c r="J908" s="505"/>
      <c r="K908" s="505"/>
      <c r="L908" s="505"/>
      <c r="M908" s="505"/>
      <c r="N908" s="505"/>
      <c r="O908" s="505"/>
      <c r="P908" s="505"/>
      <c r="Q908" s="505"/>
      <c r="R908" s="505"/>
      <c r="S908" s="505"/>
      <c r="T908" s="505"/>
      <c r="U908" s="505"/>
      <c r="V908" s="505"/>
      <c r="W908" s="505"/>
      <c r="X908" s="505"/>
      <c r="Y908" s="505"/>
      <c r="Z908" s="505"/>
      <c r="AA908" s="505"/>
      <c r="AB908" s="505"/>
      <c r="AC908" s="505"/>
      <c r="AD908" s="269">
        <f t="shared" si="29"/>
        <v>0</v>
      </c>
      <c r="AE908" s="370">
        <f>IF(AD908&gt;(100000/52*'1. General Input'!$D$10),100000/52*'1. General Input'!$D$10,AD908)</f>
        <v>0</v>
      </c>
    </row>
    <row r="909" spans="1:31" ht="15.75" thickBot="1" x14ac:dyDescent="0.3">
      <c r="A909" s="265">
        <f t="shared" si="30"/>
        <v>889</v>
      </c>
      <c r="B909" s="501"/>
      <c r="C909" s="515"/>
      <c r="D909" s="514"/>
      <c r="E909" s="505"/>
      <c r="F909" s="505"/>
      <c r="G909" s="505"/>
      <c r="H909" s="505"/>
      <c r="I909" s="505"/>
      <c r="J909" s="505"/>
      <c r="K909" s="505"/>
      <c r="L909" s="505"/>
      <c r="M909" s="505"/>
      <c r="N909" s="505"/>
      <c r="O909" s="505"/>
      <c r="P909" s="505"/>
      <c r="Q909" s="505"/>
      <c r="R909" s="505"/>
      <c r="S909" s="505"/>
      <c r="T909" s="505"/>
      <c r="U909" s="505"/>
      <c r="V909" s="505"/>
      <c r="W909" s="505"/>
      <c r="X909" s="505"/>
      <c r="Y909" s="505"/>
      <c r="Z909" s="505"/>
      <c r="AA909" s="505"/>
      <c r="AB909" s="505"/>
      <c r="AC909" s="505"/>
      <c r="AD909" s="269">
        <f t="shared" si="29"/>
        <v>0</v>
      </c>
      <c r="AE909" s="370">
        <f>IF(AD909&gt;(100000/52*'1. General Input'!$D$10),100000/52*'1. General Input'!$D$10,AD909)</f>
        <v>0</v>
      </c>
    </row>
    <row r="910" spans="1:31" ht="15.75" thickBot="1" x14ac:dyDescent="0.3">
      <c r="A910" s="265">
        <f t="shared" si="30"/>
        <v>890</v>
      </c>
      <c r="B910" s="501"/>
      <c r="C910" s="515"/>
      <c r="D910" s="514"/>
      <c r="E910" s="505"/>
      <c r="F910" s="505"/>
      <c r="G910" s="505"/>
      <c r="H910" s="505"/>
      <c r="I910" s="505"/>
      <c r="J910" s="505"/>
      <c r="K910" s="505"/>
      <c r="L910" s="505"/>
      <c r="M910" s="505"/>
      <c r="N910" s="505"/>
      <c r="O910" s="505"/>
      <c r="P910" s="505"/>
      <c r="Q910" s="505"/>
      <c r="R910" s="505"/>
      <c r="S910" s="505"/>
      <c r="T910" s="505"/>
      <c r="U910" s="505"/>
      <c r="V910" s="505"/>
      <c r="W910" s="505"/>
      <c r="X910" s="505"/>
      <c r="Y910" s="505"/>
      <c r="Z910" s="505"/>
      <c r="AA910" s="505"/>
      <c r="AB910" s="505"/>
      <c r="AC910" s="505"/>
      <c r="AD910" s="269">
        <f t="shared" si="29"/>
        <v>0</v>
      </c>
      <c r="AE910" s="370">
        <f>IF(AD910&gt;(100000/52*'1. General Input'!$D$10),100000/52*'1. General Input'!$D$10,AD910)</f>
        <v>0</v>
      </c>
    </row>
    <row r="911" spans="1:31" ht="15.75" thickBot="1" x14ac:dyDescent="0.3">
      <c r="A911" s="265">
        <f t="shared" si="30"/>
        <v>891</v>
      </c>
      <c r="B911" s="501"/>
      <c r="C911" s="515"/>
      <c r="D911" s="514"/>
      <c r="E911" s="505"/>
      <c r="F911" s="505"/>
      <c r="G911" s="505"/>
      <c r="H911" s="505"/>
      <c r="I911" s="505"/>
      <c r="J911" s="505"/>
      <c r="K911" s="505"/>
      <c r="L911" s="505"/>
      <c r="M911" s="505"/>
      <c r="N911" s="505"/>
      <c r="O911" s="505"/>
      <c r="P911" s="505"/>
      <c r="Q911" s="505"/>
      <c r="R911" s="505"/>
      <c r="S911" s="505"/>
      <c r="T911" s="505"/>
      <c r="U911" s="505"/>
      <c r="V911" s="505"/>
      <c r="W911" s="505"/>
      <c r="X911" s="505"/>
      <c r="Y911" s="505"/>
      <c r="Z911" s="505"/>
      <c r="AA911" s="505"/>
      <c r="AB911" s="505"/>
      <c r="AC911" s="505"/>
      <c r="AD911" s="269">
        <f t="shared" si="29"/>
        <v>0</v>
      </c>
      <c r="AE911" s="370">
        <f>IF(AD911&gt;(100000/52*'1. General Input'!$D$10),100000/52*'1. General Input'!$D$10,AD911)</f>
        <v>0</v>
      </c>
    </row>
    <row r="912" spans="1:31" ht="15.75" thickBot="1" x14ac:dyDescent="0.3">
      <c r="A912" s="265">
        <f t="shared" si="30"/>
        <v>892</v>
      </c>
      <c r="B912" s="501"/>
      <c r="C912" s="515"/>
      <c r="D912" s="514"/>
      <c r="E912" s="505"/>
      <c r="F912" s="505"/>
      <c r="G912" s="505"/>
      <c r="H912" s="505"/>
      <c r="I912" s="505"/>
      <c r="J912" s="505"/>
      <c r="K912" s="505"/>
      <c r="L912" s="505"/>
      <c r="M912" s="505"/>
      <c r="N912" s="505"/>
      <c r="O912" s="505"/>
      <c r="P912" s="505"/>
      <c r="Q912" s="505"/>
      <c r="R912" s="505"/>
      <c r="S912" s="505"/>
      <c r="T912" s="505"/>
      <c r="U912" s="505"/>
      <c r="V912" s="505"/>
      <c r="W912" s="505"/>
      <c r="X912" s="505"/>
      <c r="Y912" s="505"/>
      <c r="Z912" s="505"/>
      <c r="AA912" s="505"/>
      <c r="AB912" s="505"/>
      <c r="AC912" s="505"/>
      <c r="AD912" s="269">
        <f t="shared" si="29"/>
        <v>0</v>
      </c>
      <c r="AE912" s="370">
        <f>IF(AD912&gt;(100000/52*'1. General Input'!$D$10),100000/52*'1. General Input'!$D$10,AD912)</f>
        <v>0</v>
      </c>
    </row>
    <row r="913" spans="1:31" ht="15.75" thickBot="1" x14ac:dyDescent="0.3">
      <c r="A913" s="265">
        <f t="shared" si="30"/>
        <v>893</v>
      </c>
      <c r="B913" s="501"/>
      <c r="C913" s="515"/>
      <c r="D913" s="514"/>
      <c r="E913" s="505"/>
      <c r="F913" s="505"/>
      <c r="G913" s="505"/>
      <c r="H913" s="505"/>
      <c r="I913" s="505"/>
      <c r="J913" s="505"/>
      <c r="K913" s="505"/>
      <c r="L913" s="505"/>
      <c r="M913" s="505"/>
      <c r="N913" s="505"/>
      <c r="O913" s="505"/>
      <c r="P913" s="505"/>
      <c r="Q913" s="505"/>
      <c r="R913" s="505"/>
      <c r="S913" s="505"/>
      <c r="T913" s="505"/>
      <c r="U913" s="505"/>
      <c r="V913" s="505"/>
      <c r="W913" s="505"/>
      <c r="X913" s="505"/>
      <c r="Y913" s="505"/>
      <c r="Z913" s="505"/>
      <c r="AA913" s="505"/>
      <c r="AB913" s="505"/>
      <c r="AC913" s="505"/>
      <c r="AD913" s="269">
        <f t="shared" si="29"/>
        <v>0</v>
      </c>
      <c r="AE913" s="370">
        <f>IF(AD913&gt;(100000/52*'1. General Input'!$D$10),100000/52*'1. General Input'!$D$10,AD913)</f>
        <v>0</v>
      </c>
    </row>
    <row r="914" spans="1:31" ht="15.75" thickBot="1" x14ac:dyDescent="0.3">
      <c r="A914" s="265">
        <f t="shared" si="30"/>
        <v>894</v>
      </c>
      <c r="B914" s="501"/>
      <c r="C914" s="515"/>
      <c r="D914" s="514"/>
      <c r="E914" s="505"/>
      <c r="F914" s="505"/>
      <c r="G914" s="505"/>
      <c r="H914" s="505"/>
      <c r="I914" s="505"/>
      <c r="J914" s="505"/>
      <c r="K914" s="505"/>
      <c r="L914" s="505"/>
      <c r="M914" s="505"/>
      <c r="N914" s="505"/>
      <c r="O914" s="505"/>
      <c r="P914" s="505"/>
      <c r="Q914" s="505"/>
      <c r="R914" s="505"/>
      <c r="S914" s="505"/>
      <c r="T914" s="505"/>
      <c r="U914" s="505"/>
      <c r="V914" s="505"/>
      <c r="W914" s="505"/>
      <c r="X914" s="505"/>
      <c r="Y914" s="505"/>
      <c r="Z914" s="505"/>
      <c r="AA914" s="505"/>
      <c r="AB914" s="505"/>
      <c r="AC914" s="505"/>
      <c r="AD914" s="269">
        <f t="shared" si="29"/>
        <v>0</v>
      </c>
      <c r="AE914" s="370">
        <f>IF(AD914&gt;(100000/52*'1. General Input'!$D$10),100000/52*'1. General Input'!$D$10,AD914)</f>
        <v>0</v>
      </c>
    </row>
    <row r="915" spans="1:31" ht="15.75" thickBot="1" x14ac:dyDescent="0.3">
      <c r="A915" s="265">
        <f t="shared" si="30"/>
        <v>895</v>
      </c>
      <c r="B915" s="501"/>
      <c r="C915" s="515"/>
      <c r="D915" s="514"/>
      <c r="E915" s="505"/>
      <c r="F915" s="505"/>
      <c r="G915" s="505"/>
      <c r="H915" s="505"/>
      <c r="I915" s="505"/>
      <c r="J915" s="505"/>
      <c r="K915" s="505"/>
      <c r="L915" s="505"/>
      <c r="M915" s="505"/>
      <c r="N915" s="505"/>
      <c r="O915" s="505"/>
      <c r="P915" s="505"/>
      <c r="Q915" s="505"/>
      <c r="R915" s="505"/>
      <c r="S915" s="505"/>
      <c r="T915" s="505"/>
      <c r="U915" s="505"/>
      <c r="V915" s="505"/>
      <c r="W915" s="505"/>
      <c r="X915" s="505"/>
      <c r="Y915" s="505"/>
      <c r="Z915" s="505"/>
      <c r="AA915" s="505"/>
      <c r="AB915" s="505"/>
      <c r="AC915" s="505"/>
      <c r="AD915" s="269">
        <f t="shared" si="29"/>
        <v>0</v>
      </c>
      <c r="AE915" s="370">
        <f>IF(AD915&gt;(100000/52*'1. General Input'!$D$10),100000/52*'1. General Input'!$D$10,AD915)</f>
        <v>0</v>
      </c>
    </row>
    <row r="916" spans="1:31" ht="15.75" thickBot="1" x14ac:dyDescent="0.3">
      <c r="A916" s="265">
        <f t="shared" si="30"/>
        <v>896</v>
      </c>
      <c r="B916" s="501"/>
      <c r="C916" s="515"/>
      <c r="D916" s="514"/>
      <c r="E916" s="505"/>
      <c r="F916" s="505"/>
      <c r="G916" s="505"/>
      <c r="H916" s="505"/>
      <c r="I916" s="505"/>
      <c r="J916" s="505"/>
      <c r="K916" s="505"/>
      <c r="L916" s="505"/>
      <c r="M916" s="505"/>
      <c r="N916" s="505"/>
      <c r="O916" s="505"/>
      <c r="P916" s="505"/>
      <c r="Q916" s="505"/>
      <c r="R916" s="505"/>
      <c r="S916" s="505"/>
      <c r="T916" s="505"/>
      <c r="U916" s="505"/>
      <c r="V916" s="505"/>
      <c r="W916" s="505"/>
      <c r="X916" s="505"/>
      <c r="Y916" s="505"/>
      <c r="Z916" s="505"/>
      <c r="AA916" s="505"/>
      <c r="AB916" s="505"/>
      <c r="AC916" s="505"/>
      <c r="AD916" s="269">
        <f t="shared" si="29"/>
        <v>0</v>
      </c>
      <c r="AE916" s="370">
        <f>IF(AD916&gt;(100000/52*'1. General Input'!$D$10),100000/52*'1. General Input'!$D$10,AD916)</f>
        <v>0</v>
      </c>
    </row>
    <row r="917" spans="1:31" ht="15.75" thickBot="1" x14ac:dyDescent="0.3">
      <c r="A917" s="265">
        <f t="shared" si="30"/>
        <v>897</v>
      </c>
      <c r="B917" s="501"/>
      <c r="C917" s="515"/>
      <c r="D917" s="514"/>
      <c r="E917" s="505"/>
      <c r="F917" s="505"/>
      <c r="G917" s="505"/>
      <c r="H917" s="505"/>
      <c r="I917" s="505"/>
      <c r="J917" s="505"/>
      <c r="K917" s="505"/>
      <c r="L917" s="505"/>
      <c r="M917" s="505"/>
      <c r="N917" s="505"/>
      <c r="O917" s="505"/>
      <c r="P917" s="505"/>
      <c r="Q917" s="505"/>
      <c r="R917" s="505"/>
      <c r="S917" s="505"/>
      <c r="T917" s="505"/>
      <c r="U917" s="505"/>
      <c r="V917" s="505"/>
      <c r="W917" s="505"/>
      <c r="X917" s="505"/>
      <c r="Y917" s="505"/>
      <c r="Z917" s="505"/>
      <c r="AA917" s="505"/>
      <c r="AB917" s="505"/>
      <c r="AC917" s="505"/>
      <c r="AD917" s="269">
        <f t="shared" si="29"/>
        <v>0</v>
      </c>
      <c r="AE917" s="370">
        <f>IF(AD917&gt;(100000/52*'1. General Input'!$D$10),100000/52*'1. General Input'!$D$10,AD917)</f>
        <v>0</v>
      </c>
    </row>
    <row r="918" spans="1:31" ht="15.75" thickBot="1" x14ac:dyDescent="0.3">
      <c r="A918" s="265">
        <f t="shared" si="30"/>
        <v>898</v>
      </c>
      <c r="B918" s="501"/>
      <c r="C918" s="515"/>
      <c r="D918" s="514"/>
      <c r="E918" s="505"/>
      <c r="F918" s="505"/>
      <c r="G918" s="505"/>
      <c r="H918" s="505"/>
      <c r="I918" s="505"/>
      <c r="J918" s="505"/>
      <c r="K918" s="505"/>
      <c r="L918" s="505"/>
      <c r="M918" s="505"/>
      <c r="N918" s="505"/>
      <c r="O918" s="505"/>
      <c r="P918" s="505"/>
      <c r="Q918" s="505"/>
      <c r="R918" s="505"/>
      <c r="S918" s="505"/>
      <c r="T918" s="505"/>
      <c r="U918" s="505"/>
      <c r="V918" s="505"/>
      <c r="W918" s="505"/>
      <c r="X918" s="505"/>
      <c r="Y918" s="505"/>
      <c r="Z918" s="505"/>
      <c r="AA918" s="505"/>
      <c r="AB918" s="505"/>
      <c r="AC918" s="505"/>
      <c r="AD918" s="269">
        <f t="shared" ref="AD918:AD981" si="31">IF(D918=0,SUM(E918:AC918),D918)</f>
        <v>0</v>
      </c>
      <c r="AE918" s="370">
        <f>IF(AD918&gt;(100000/52*'1. General Input'!$D$10),100000/52*'1. General Input'!$D$10,AD918)</f>
        <v>0</v>
      </c>
    </row>
    <row r="919" spans="1:31" ht="15.75" thickBot="1" x14ac:dyDescent="0.3">
      <c r="A919" s="265">
        <f t="shared" si="30"/>
        <v>899</v>
      </c>
      <c r="B919" s="501"/>
      <c r="C919" s="515"/>
      <c r="D919" s="514"/>
      <c r="E919" s="505"/>
      <c r="F919" s="505"/>
      <c r="G919" s="505"/>
      <c r="H919" s="505"/>
      <c r="I919" s="505"/>
      <c r="J919" s="505"/>
      <c r="K919" s="505"/>
      <c r="L919" s="505"/>
      <c r="M919" s="505"/>
      <c r="N919" s="505"/>
      <c r="O919" s="505"/>
      <c r="P919" s="505"/>
      <c r="Q919" s="505"/>
      <c r="R919" s="505"/>
      <c r="S919" s="505"/>
      <c r="T919" s="505"/>
      <c r="U919" s="505"/>
      <c r="V919" s="505"/>
      <c r="W919" s="505"/>
      <c r="X919" s="505"/>
      <c r="Y919" s="505"/>
      <c r="Z919" s="505"/>
      <c r="AA919" s="505"/>
      <c r="AB919" s="505"/>
      <c r="AC919" s="505"/>
      <c r="AD919" s="269">
        <f t="shared" si="31"/>
        <v>0</v>
      </c>
      <c r="AE919" s="370">
        <f>IF(AD919&gt;(100000/52*'1. General Input'!$D$10),100000/52*'1. General Input'!$D$10,AD919)</f>
        <v>0</v>
      </c>
    </row>
    <row r="920" spans="1:31" ht="15.75" thickBot="1" x14ac:dyDescent="0.3">
      <c r="A920" s="265">
        <f t="shared" si="30"/>
        <v>900</v>
      </c>
      <c r="B920" s="501"/>
      <c r="C920" s="515"/>
      <c r="D920" s="514"/>
      <c r="E920" s="505"/>
      <c r="F920" s="505"/>
      <c r="G920" s="505"/>
      <c r="H920" s="505"/>
      <c r="I920" s="505"/>
      <c r="J920" s="505"/>
      <c r="K920" s="505"/>
      <c r="L920" s="505"/>
      <c r="M920" s="505"/>
      <c r="N920" s="505"/>
      <c r="O920" s="505"/>
      <c r="P920" s="505"/>
      <c r="Q920" s="505"/>
      <c r="R920" s="505"/>
      <c r="S920" s="505"/>
      <c r="T920" s="505"/>
      <c r="U920" s="505"/>
      <c r="V920" s="505"/>
      <c r="W920" s="505"/>
      <c r="X920" s="505"/>
      <c r="Y920" s="505"/>
      <c r="Z920" s="505"/>
      <c r="AA920" s="505"/>
      <c r="AB920" s="505"/>
      <c r="AC920" s="505"/>
      <c r="AD920" s="269">
        <f t="shared" si="31"/>
        <v>0</v>
      </c>
      <c r="AE920" s="370">
        <f>IF(AD920&gt;(100000/52*'1. General Input'!$D$10),100000/52*'1. General Input'!$D$10,AD920)</f>
        <v>0</v>
      </c>
    </row>
    <row r="921" spans="1:31" ht="15.75" thickBot="1" x14ac:dyDescent="0.3">
      <c r="A921" s="265">
        <f t="shared" si="30"/>
        <v>901</v>
      </c>
      <c r="B921" s="501"/>
      <c r="C921" s="515"/>
      <c r="D921" s="514"/>
      <c r="E921" s="505"/>
      <c r="F921" s="505"/>
      <c r="G921" s="505"/>
      <c r="H921" s="505"/>
      <c r="I921" s="505"/>
      <c r="J921" s="505"/>
      <c r="K921" s="505"/>
      <c r="L921" s="505"/>
      <c r="M921" s="505"/>
      <c r="N921" s="505"/>
      <c r="O921" s="505"/>
      <c r="P921" s="505"/>
      <c r="Q921" s="505"/>
      <c r="R921" s="505"/>
      <c r="S921" s="505"/>
      <c r="T921" s="505"/>
      <c r="U921" s="505"/>
      <c r="V921" s="505"/>
      <c r="W921" s="505"/>
      <c r="X921" s="505"/>
      <c r="Y921" s="505"/>
      <c r="Z921" s="505"/>
      <c r="AA921" s="505"/>
      <c r="AB921" s="505"/>
      <c r="AC921" s="505"/>
      <c r="AD921" s="269">
        <f t="shared" si="31"/>
        <v>0</v>
      </c>
      <c r="AE921" s="370">
        <f>IF(AD921&gt;(100000/52*'1. General Input'!$D$10),100000/52*'1. General Input'!$D$10,AD921)</f>
        <v>0</v>
      </c>
    </row>
    <row r="922" spans="1:31" ht="15.75" thickBot="1" x14ac:dyDescent="0.3">
      <c r="A922" s="265">
        <f t="shared" si="30"/>
        <v>902</v>
      </c>
      <c r="B922" s="501"/>
      <c r="C922" s="515"/>
      <c r="D922" s="514"/>
      <c r="E922" s="505"/>
      <c r="F922" s="505"/>
      <c r="G922" s="505"/>
      <c r="H922" s="505"/>
      <c r="I922" s="505"/>
      <c r="J922" s="505"/>
      <c r="K922" s="505"/>
      <c r="L922" s="505"/>
      <c r="M922" s="505"/>
      <c r="N922" s="505"/>
      <c r="O922" s="505"/>
      <c r="P922" s="505"/>
      <c r="Q922" s="505"/>
      <c r="R922" s="505"/>
      <c r="S922" s="505"/>
      <c r="T922" s="505"/>
      <c r="U922" s="505"/>
      <c r="V922" s="505"/>
      <c r="W922" s="505"/>
      <c r="X922" s="505"/>
      <c r="Y922" s="505"/>
      <c r="Z922" s="505"/>
      <c r="AA922" s="505"/>
      <c r="AB922" s="505"/>
      <c r="AC922" s="505"/>
      <c r="AD922" s="269">
        <f t="shared" si="31"/>
        <v>0</v>
      </c>
      <c r="AE922" s="370">
        <f>IF(AD922&gt;(100000/52*'1. General Input'!$D$10),100000/52*'1. General Input'!$D$10,AD922)</f>
        <v>0</v>
      </c>
    </row>
    <row r="923" spans="1:31" ht="15.75" thickBot="1" x14ac:dyDescent="0.3">
      <c r="A923" s="265">
        <f t="shared" si="30"/>
        <v>903</v>
      </c>
      <c r="B923" s="501"/>
      <c r="C923" s="515"/>
      <c r="D923" s="514"/>
      <c r="E923" s="505"/>
      <c r="F923" s="505"/>
      <c r="G923" s="505"/>
      <c r="H923" s="505"/>
      <c r="I923" s="505"/>
      <c r="J923" s="505"/>
      <c r="K923" s="505"/>
      <c r="L923" s="505"/>
      <c r="M923" s="505"/>
      <c r="N923" s="505"/>
      <c r="O923" s="505"/>
      <c r="P923" s="505"/>
      <c r="Q923" s="505"/>
      <c r="R923" s="505"/>
      <c r="S923" s="505"/>
      <c r="T923" s="505"/>
      <c r="U923" s="505"/>
      <c r="V923" s="505"/>
      <c r="W923" s="505"/>
      <c r="X923" s="505"/>
      <c r="Y923" s="505"/>
      <c r="Z923" s="505"/>
      <c r="AA923" s="505"/>
      <c r="AB923" s="505"/>
      <c r="AC923" s="505"/>
      <c r="AD923" s="269">
        <f t="shared" si="31"/>
        <v>0</v>
      </c>
      <c r="AE923" s="370">
        <f>IF(AD923&gt;(100000/52*'1. General Input'!$D$10),100000/52*'1. General Input'!$D$10,AD923)</f>
        <v>0</v>
      </c>
    </row>
    <row r="924" spans="1:31" ht="15.75" thickBot="1" x14ac:dyDescent="0.3">
      <c r="A924" s="265">
        <f t="shared" si="30"/>
        <v>904</v>
      </c>
      <c r="B924" s="501"/>
      <c r="C924" s="515"/>
      <c r="D924" s="514"/>
      <c r="E924" s="505"/>
      <c r="F924" s="505"/>
      <c r="G924" s="505"/>
      <c r="H924" s="505"/>
      <c r="I924" s="505"/>
      <c r="J924" s="505"/>
      <c r="K924" s="505"/>
      <c r="L924" s="505"/>
      <c r="M924" s="505"/>
      <c r="N924" s="505"/>
      <c r="O924" s="505"/>
      <c r="P924" s="505"/>
      <c r="Q924" s="505"/>
      <c r="R924" s="505"/>
      <c r="S924" s="505"/>
      <c r="T924" s="505"/>
      <c r="U924" s="505"/>
      <c r="V924" s="505"/>
      <c r="W924" s="505"/>
      <c r="X924" s="505"/>
      <c r="Y924" s="505"/>
      <c r="Z924" s="505"/>
      <c r="AA924" s="505"/>
      <c r="AB924" s="505"/>
      <c r="AC924" s="505"/>
      <c r="AD924" s="269">
        <f t="shared" si="31"/>
        <v>0</v>
      </c>
      <c r="AE924" s="370">
        <f>IF(AD924&gt;(100000/52*'1. General Input'!$D$10),100000/52*'1. General Input'!$D$10,AD924)</f>
        <v>0</v>
      </c>
    </row>
    <row r="925" spans="1:31" ht="15.75" thickBot="1" x14ac:dyDescent="0.3">
      <c r="A925" s="265">
        <f t="shared" si="30"/>
        <v>905</v>
      </c>
      <c r="B925" s="501"/>
      <c r="C925" s="515"/>
      <c r="D925" s="514"/>
      <c r="E925" s="505"/>
      <c r="F925" s="505"/>
      <c r="G925" s="505"/>
      <c r="H925" s="505"/>
      <c r="I925" s="505"/>
      <c r="J925" s="505"/>
      <c r="K925" s="505"/>
      <c r="L925" s="505"/>
      <c r="M925" s="505"/>
      <c r="N925" s="505"/>
      <c r="O925" s="505"/>
      <c r="P925" s="505"/>
      <c r="Q925" s="505"/>
      <c r="R925" s="505"/>
      <c r="S925" s="505"/>
      <c r="T925" s="505"/>
      <c r="U925" s="505"/>
      <c r="V925" s="505"/>
      <c r="W925" s="505"/>
      <c r="X925" s="505"/>
      <c r="Y925" s="505"/>
      <c r="Z925" s="505"/>
      <c r="AA925" s="505"/>
      <c r="AB925" s="505"/>
      <c r="AC925" s="505"/>
      <c r="AD925" s="269">
        <f t="shared" si="31"/>
        <v>0</v>
      </c>
      <c r="AE925" s="370">
        <f>IF(AD925&gt;(100000/52*'1. General Input'!$D$10),100000/52*'1. General Input'!$D$10,AD925)</f>
        <v>0</v>
      </c>
    </row>
    <row r="926" spans="1:31" ht="15.75" thickBot="1" x14ac:dyDescent="0.3">
      <c r="A926" s="265">
        <f t="shared" si="30"/>
        <v>906</v>
      </c>
      <c r="B926" s="501"/>
      <c r="C926" s="515"/>
      <c r="D926" s="514"/>
      <c r="E926" s="505"/>
      <c r="F926" s="505"/>
      <c r="G926" s="505"/>
      <c r="H926" s="505"/>
      <c r="I926" s="505"/>
      <c r="J926" s="505"/>
      <c r="K926" s="505"/>
      <c r="L926" s="505"/>
      <c r="M926" s="505"/>
      <c r="N926" s="505"/>
      <c r="O926" s="505"/>
      <c r="P926" s="505"/>
      <c r="Q926" s="505"/>
      <c r="R926" s="505"/>
      <c r="S926" s="505"/>
      <c r="T926" s="505"/>
      <c r="U926" s="505"/>
      <c r="V926" s="505"/>
      <c r="W926" s="505"/>
      <c r="X926" s="505"/>
      <c r="Y926" s="505"/>
      <c r="Z926" s="505"/>
      <c r="AA926" s="505"/>
      <c r="AB926" s="505"/>
      <c r="AC926" s="505"/>
      <c r="AD926" s="269">
        <f t="shared" si="31"/>
        <v>0</v>
      </c>
      <c r="AE926" s="370">
        <f>IF(AD926&gt;(100000/52*'1. General Input'!$D$10),100000/52*'1. General Input'!$D$10,AD926)</f>
        <v>0</v>
      </c>
    </row>
    <row r="927" spans="1:31" ht="15.75" thickBot="1" x14ac:dyDescent="0.3">
      <c r="A927" s="265">
        <f t="shared" si="30"/>
        <v>907</v>
      </c>
      <c r="B927" s="501"/>
      <c r="C927" s="515"/>
      <c r="D927" s="514"/>
      <c r="E927" s="505"/>
      <c r="F927" s="505"/>
      <c r="G927" s="505"/>
      <c r="H927" s="505"/>
      <c r="I927" s="505"/>
      <c r="J927" s="505"/>
      <c r="K927" s="505"/>
      <c r="L927" s="505"/>
      <c r="M927" s="505"/>
      <c r="N927" s="505"/>
      <c r="O927" s="505"/>
      <c r="P927" s="505"/>
      <c r="Q927" s="505"/>
      <c r="R927" s="505"/>
      <c r="S927" s="505"/>
      <c r="T927" s="505"/>
      <c r="U927" s="505"/>
      <c r="V927" s="505"/>
      <c r="W927" s="505"/>
      <c r="X927" s="505"/>
      <c r="Y927" s="505"/>
      <c r="Z927" s="505"/>
      <c r="AA927" s="505"/>
      <c r="AB927" s="505"/>
      <c r="AC927" s="505"/>
      <c r="AD927" s="269">
        <f t="shared" si="31"/>
        <v>0</v>
      </c>
      <c r="AE927" s="370">
        <f>IF(AD927&gt;(100000/52*'1. General Input'!$D$10),100000/52*'1. General Input'!$D$10,AD927)</f>
        <v>0</v>
      </c>
    </row>
    <row r="928" spans="1:31" ht="15.75" thickBot="1" x14ac:dyDescent="0.3">
      <c r="A928" s="265">
        <f t="shared" si="30"/>
        <v>908</v>
      </c>
      <c r="B928" s="501"/>
      <c r="C928" s="515"/>
      <c r="D928" s="514"/>
      <c r="E928" s="505"/>
      <c r="F928" s="505"/>
      <c r="G928" s="505"/>
      <c r="H928" s="505"/>
      <c r="I928" s="505"/>
      <c r="J928" s="505"/>
      <c r="K928" s="505"/>
      <c r="L928" s="505"/>
      <c r="M928" s="505"/>
      <c r="N928" s="505"/>
      <c r="O928" s="505"/>
      <c r="P928" s="505"/>
      <c r="Q928" s="505"/>
      <c r="R928" s="505"/>
      <c r="S928" s="505"/>
      <c r="T928" s="505"/>
      <c r="U928" s="505"/>
      <c r="V928" s="505"/>
      <c r="W928" s="505"/>
      <c r="X928" s="505"/>
      <c r="Y928" s="505"/>
      <c r="Z928" s="505"/>
      <c r="AA928" s="505"/>
      <c r="AB928" s="505"/>
      <c r="AC928" s="505"/>
      <c r="AD928" s="269">
        <f t="shared" si="31"/>
        <v>0</v>
      </c>
      <c r="AE928" s="370">
        <f>IF(AD928&gt;(100000/52*'1. General Input'!$D$10),100000/52*'1. General Input'!$D$10,AD928)</f>
        <v>0</v>
      </c>
    </row>
    <row r="929" spans="1:31" ht="15.75" thickBot="1" x14ac:dyDescent="0.3">
      <c r="A929" s="265">
        <f t="shared" si="30"/>
        <v>909</v>
      </c>
      <c r="B929" s="501"/>
      <c r="C929" s="515"/>
      <c r="D929" s="514"/>
      <c r="E929" s="505"/>
      <c r="F929" s="505"/>
      <c r="G929" s="505"/>
      <c r="H929" s="505"/>
      <c r="I929" s="505"/>
      <c r="J929" s="505"/>
      <c r="K929" s="505"/>
      <c r="L929" s="505"/>
      <c r="M929" s="505"/>
      <c r="N929" s="505"/>
      <c r="O929" s="505"/>
      <c r="P929" s="505"/>
      <c r="Q929" s="505"/>
      <c r="R929" s="505"/>
      <c r="S929" s="505"/>
      <c r="T929" s="505"/>
      <c r="U929" s="505"/>
      <c r="V929" s="505"/>
      <c r="W929" s="505"/>
      <c r="X929" s="505"/>
      <c r="Y929" s="505"/>
      <c r="Z929" s="505"/>
      <c r="AA929" s="505"/>
      <c r="AB929" s="505"/>
      <c r="AC929" s="505"/>
      <c r="AD929" s="269">
        <f t="shared" si="31"/>
        <v>0</v>
      </c>
      <c r="AE929" s="370">
        <f>IF(AD929&gt;(100000/52*'1. General Input'!$D$10),100000/52*'1. General Input'!$D$10,AD929)</f>
        <v>0</v>
      </c>
    </row>
    <row r="930" spans="1:31" ht="15.75" thickBot="1" x14ac:dyDescent="0.3">
      <c r="A930" s="265">
        <f t="shared" si="30"/>
        <v>910</v>
      </c>
      <c r="B930" s="501"/>
      <c r="C930" s="515"/>
      <c r="D930" s="514"/>
      <c r="E930" s="505"/>
      <c r="F930" s="505"/>
      <c r="G930" s="505"/>
      <c r="H930" s="505"/>
      <c r="I930" s="505"/>
      <c r="J930" s="505"/>
      <c r="K930" s="505"/>
      <c r="L930" s="505"/>
      <c r="M930" s="505"/>
      <c r="N930" s="505"/>
      <c r="O930" s="505"/>
      <c r="P930" s="505"/>
      <c r="Q930" s="505"/>
      <c r="R930" s="505"/>
      <c r="S930" s="505"/>
      <c r="T930" s="505"/>
      <c r="U930" s="505"/>
      <c r="V930" s="505"/>
      <c r="W930" s="505"/>
      <c r="X930" s="505"/>
      <c r="Y930" s="505"/>
      <c r="Z930" s="505"/>
      <c r="AA930" s="505"/>
      <c r="AB930" s="505"/>
      <c r="AC930" s="505"/>
      <c r="AD930" s="269">
        <f t="shared" si="31"/>
        <v>0</v>
      </c>
      <c r="AE930" s="370">
        <f>IF(AD930&gt;(100000/52*'1. General Input'!$D$10),100000/52*'1. General Input'!$D$10,AD930)</f>
        <v>0</v>
      </c>
    </row>
    <row r="931" spans="1:31" ht="15.75" thickBot="1" x14ac:dyDescent="0.3">
      <c r="A931" s="265">
        <f t="shared" si="30"/>
        <v>911</v>
      </c>
      <c r="B931" s="501"/>
      <c r="C931" s="515"/>
      <c r="D931" s="514"/>
      <c r="E931" s="505"/>
      <c r="F931" s="505"/>
      <c r="G931" s="505"/>
      <c r="H931" s="505"/>
      <c r="I931" s="505"/>
      <c r="J931" s="505"/>
      <c r="K931" s="505"/>
      <c r="L931" s="505"/>
      <c r="M931" s="505"/>
      <c r="N931" s="505"/>
      <c r="O931" s="505"/>
      <c r="P931" s="505"/>
      <c r="Q931" s="505"/>
      <c r="R931" s="505"/>
      <c r="S931" s="505"/>
      <c r="T931" s="505"/>
      <c r="U931" s="505"/>
      <c r="V931" s="505"/>
      <c r="W931" s="505"/>
      <c r="X931" s="505"/>
      <c r="Y931" s="505"/>
      <c r="Z931" s="505"/>
      <c r="AA931" s="505"/>
      <c r="AB931" s="505"/>
      <c r="AC931" s="505"/>
      <c r="AD931" s="269">
        <f t="shared" si="31"/>
        <v>0</v>
      </c>
      <c r="AE931" s="370">
        <f>IF(AD931&gt;(100000/52*'1. General Input'!$D$10),100000/52*'1. General Input'!$D$10,AD931)</f>
        <v>0</v>
      </c>
    </row>
    <row r="932" spans="1:31" ht="15.75" thickBot="1" x14ac:dyDescent="0.3">
      <c r="A932" s="265">
        <f t="shared" si="30"/>
        <v>912</v>
      </c>
      <c r="B932" s="501"/>
      <c r="C932" s="515"/>
      <c r="D932" s="514"/>
      <c r="E932" s="505"/>
      <c r="F932" s="505"/>
      <c r="G932" s="505"/>
      <c r="H932" s="505"/>
      <c r="I932" s="505"/>
      <c r="J932" s="505"/>
      <c r="K932" s="505"/>
      <c r="L932" s="505"/>
      <c r="M932" s="505"/>
      <c r="N932" s="505"/>
      <c r="O932" s="505"/>
      <c r="P932" s="505"/>
      <c r="Q932" s="505"/>
      <c r="R932" s="505"/>
      <c r="S932" s="505"/>
      <c r="T932" s="505"/>
      <c r="U932" s="505"/>
      <c r="V932" s="505"/>
      <c r="W932" s="505"/>
      <c r="X932" s="505"/>
      <c r="Y932" s="505"/>
      <c r="Z932" s="505"/>
      <c r="AA932" s="505"/>
      <c r="AB932" s="505"/>
      <c r="AC932" s="505"/>
      <c r="AD932" s="269">
        <f t="shared" si="31"/>
        <v>0</v>
      </c>
      <c r="AE932" s="370">
        <f>IF(AD932&gt;(100000/52*'1. General Input'!$D$10),100000/52*'1. General Input'!$D$10,AD932)</f>
        <v>0</v>
      </c>
    </row>
    <row r="933" spans="1:31" ht="15.75" thickBot="1" x14ac:dyDescent="0.3">
      <c r="A933" s="265">
        <f t="shared" si="30"/>
        <v>913</v>
      </c>
      <c r="B933" s="501"/>
      <c r="C933" s="515"/>
      <c r="D933" s="514"/>
      <c r="E933" s="505"/>
      <c r="F933" s="505"/>
      <c r="G933" s="505"/>
      <c r="H933" s="505"/>
      <c r="I933" s="505"/>
      <c r="J933" s="505"/>
      <c r="K933" s="505"/>
      <c r="L933" s="505"/>
      <c r="M933" s="505"/>
      <c r="N933" s="505"/>
      <c r="O933" s="505"/>
      <c r="P933" s="505"/>
      <c r="Q933" s="505"/>
      <c r="R933" s="505"/>
      <c r="S933" s="505"/>
      <c r="T933" s="505"/>
      <c r="U933" s="505"/>
      <c r="V933" s="505"/>
      <c r="W933" s="505"/>
      <c r="X933" s="505"/>
      <c r="Y933" s="505"/>
      <c r="Z933" s="505"/>
      <c r="AA933" s="505"/>
      <c r="AB933" s="505"/>
      <c r="AC933" s="505"/>
      <c r="AD933" s="269">
        <f t="shared" si="31"/>
        <v>0</v>
      </c>
      <c r="AE933" s="370">
        <f>IF(AD933&gt;(100000/52*'1. General Input'!$D$10),100000/52*'1. General Input'!$D$10,AD933)</f>
        <v>0</v>
      </c>
    </row>
    <row r="934" spans="1:31" ht="15.75" thickBot="1" x14ac:dyDescent="0.3">
      <c r="A934" s="265">
        <f t="shared" si="30"/>
        <v>914</v>
      </c>
      <c r="B934" s="501"/>
      <c r="C934" s="515"/>
      <c r="D934" s="514"/>
      <c r="E934" s="505"/>
      <c r="F934" s="505"/>
      <c r="G934" s="505"/>
      <c r="H934" s="505"/>
      <c r="I934" s="505"/>
      <c r="J934" s="505"/>
      <c r="K934" s="505"/>
      <c r="L934" s="505"/>
      <c r="M934" s="505"/>
      <c r="N934" s="505"/>
      <c r="O934" s="505"/>
      <c r="P934" s="505"/>
      <c r="Q934" s="505"/>
      <c r="R934" s="505"/>
      <c r="S934" s="505"/>
      <c r="T934" s="505"/>
      <c r="U934" s="505"/>
      <c r="V934" s="505"/>
      <c r="W934" s="505"/>
      <c r="X934" s="505"/>
      <c r="Y934" s="505"/>
      <c r="Z934" s="505"/>
      <c r="AA934" s="505"/>
      <c r="AB934" s="505"/>
      <c r="AC934" s="505"/>
      <c r="AD934" s="269">
        <f t="shared" si="31"/>
        <v>0</v>
      </c>
      <c r="AE934" s="370">
        <f>IF(AD934&gt;(100000/52*'1. General Input'!$D$10),100000/52*'1. General Input'!$D$10,AD934)</f>
        <v>0</v>
      </c>
    </row>
    <row r="935" spans="1:31" ht="15.75" thickBot="1" x14ac:dyDescent="0.3">
      <c r="A935" s="265">
        <f t="shared" si="30"/>
        <v>915</v>
      </c>
      <c r="B935" s="501"/>
      <c r="C935" s="515"/>
      <c r="D935" s="514"/>
      <c r="E935" s="505"/>
      <c r="F935" s="505"/>
      <c r="G935" s="505"/>
      <c r="H935" s="505"/>
      <c r="I935" s="505"/>
      <c r="J935" s="505"/>
      <c r="K935" s="505"/>
      <c r="L935" s="505"/>
      <c r="M935" s="505"/>
      <c r="N935" s="505"/>
      <c r="O935" s="505"/>
      <c r="P935" s="505"/>
      <c r="Q935" s="505"/>
      <c r="R935" s="505"/>
      <c r="S935" s="505"/>
      <c r="T935" s="505"/>
      <c r="U935" s="505"/>
      <c r="V935" s="505"/>
      <c r="W935" s="505"/>
      <c r="X935" s="505"/>
      <c r="Y935" s="505"/>
      <c r="Z935" s="505"/>
      <c r="AA935" s="505"/>
      <c r="AB935" s="505"/>
      <c r="AC935" s="505"/>
      <c r="AD935" s="269">
        <f t="shared" si="31"/>
        <v>0</v>
      </c>
      <c r="AE935" s="370">
        <f>IF(AD935&gt;(100000/52*'1. General Input'!$D$10),100000/52*'1. General Input'!$D$10,AD935)</f>
        <v>0</v>
      </c>
    </row>
    <row r="936" spans="1:31" ht="15.75" thickBot="1" x14ac:dyDescent="0.3">
      <c r="A936" s="265">
        <f t="shared" si="30"/>
        <v>916</v>
      </c>
      <c r="B936" s="501"/>
      <c r="C936" s="515"/>
      <c r="D936" s="514"/>
      <c r="E936" s="505"/>
      <c r="F936" s="505"/>
      <c r="G936" s="505"/>
      <c r="H936" s="505"/>
      <c r="I936" s="505"/>
      <c r="J936" s="505"/>
      <c r="K936" s="505"/>
      <c r="L936" s="505"/>
      <c r="M936" s="505"/>
      <c r="N936" s="505"/>
      <c r="O936" s="505"/>
      <c r="P936" s="505"/>
      <c r="Q936" s="505"/>
      <c r="R936" s="505"/>
      <c r="S936" s="505"/>
      <c r="T936" s="505"/>
      <c r="U936" s="505"/>
      <c r="V936" s="505"/>
      <c r="W936" s="505"/>
      <c r="X936" s="505"/>
      <c r="Y936" s="505"/>
      <c r="Z936" s="505"/>
      <c r="AA936" s="505"/>
      <c r="AB936" s="505"/>
      <c r="AC936" s="505"/>
      <c r="AD936" s="269">
        <f t="shared" si="31"/>
        <v>0</v>
      </c>
      <c r="AE936" s="370">
        <f>IF(AD936&gt;(100000/52*'1. General Input'!$D$10),100000/52*'1. General Input'!$D$10,AD936)</f>
        <v>0</v>
      </c>
    </row>
    <row r="937" spans="1:31" ht="15.75" thickBot="1" x14ac:dyDescent="0.3">
      <c r="A937" s="265">
        <f t="shared" si="30"/>
        <v>917</v>
      </c>
      <c r="B937" s="501"/>
      <c r="C937" s="515"/>
      <c r="D937" s="514"/>
      <c r="E937" s="505"/>
      <c r="F937" s="505"/>
      <c r="G937" s="505"/>
      <c r="H937" s="505"/>
      <c r="I937" s="505"/>
      <c r="J937" s="505"/>
      <c r="K937" s="505"/>
      <c r="L937" s="505"/>
      <c r="M937" s="505"/>
      <c r="N937" s="505"/>
      <c r="O937" s="505"/>
      <c r="P937" s="505"/>
      <c r="Q937" s="505"/>
      <c r="R937" s="505"/>
      <c r="S937" s="505"/>
      <c r="T937" s="505"/>
      <c r="U937" s="505"/>
      <c r="V937" s="505"/>
      <c r="W937" s="505"/>
      <c r="X937" s="505"/>
      <c r="Y937" s="505"/>
      <c r="Z937" s="505"/>
      <c r="AA937" s="505"/>
      <c r="AB937" s="505"/>
      <c r="AC937" s="505"/>
      <c r="AD937" s="269">
        <f t="shared" si="31"/>
        <v>0</v>
      </c>
      <c r="AE937" s="370">
        <f>IF(AD937&gt;(100000/52*'1. General Input'!$D$10),100000/52*'1. General Input'!$D$10,AD937)</f>
        <v>0</v>
      </c>
    </row>
    <row r="938" spans="1:31" ht="15.75" thickBot="1" x14ac:dyDescent="0.3">
      <c r="A938" s="265">
        <f t="shared" si="30"/>
        <v>918</v>
      </c>
      <c r="B938" s="501"/>
      <c r="C938" s="515"/>
      <c r="D938" s="514"/>
      <c r="E938" s="505"/>
      <c r="F938" s="505"/>
      <c r="G938" s="505"/>
      <c r="H938" s="505"/>
      <c r="I938" s="505"/>
      <c r="J938" s="505"/>
      <c r="K938" s="505"/>
      <c r="L938" s="505"/>
      <c r="M938" s="505"/>
      <c r="N938" s="505"/>
      <c r="O938" s="505"/>
      <c r="P938" s="505"/>
      <c r="Q938" s="505"/>
      <c r="R938" s="505"/>
      <c r="S938" s="505"/>
      <c r="T938" s="505"/>
      <c r="U938" s="505"/>
      <c r="V938" s="505"/>
      <c r="W938" s="505"/>
      <c r="X938" s="505"/>
      <c r="Y938" s="505"/>
      <c r="Z938" s="505"/>
      <c r="AA938" s="505"/>
      <c r="AB938" s="505"/>
      <c r="AC938" s="505"/>
      <c r="AD938" s="269">
        <f t="shared" si="31"/>
        <v>0</v>
      </c>
      <c r="AE938" s="370">
        <f>IF(AD938&gt;(100000/52*'1. General Input'!$D$10),100000/52*'1. General Input'!$D$10,AD938)</f>
        <v>0</v>
      </c>
    </row>
    <row r="939" spans="1:31" ht="15.75" thickBot="1" x14ac:dyDescent="0.3">
      <c r="A939" s="265">
        <f t="shared" si="30"/>
        <v>919</v>
      </c>
      <c r="B939" s="501"/>
      <c r="C939" s="515"/>
      <c r="D939" s="514"/>
      <c r="E939" s="505"/>
      <c r="F939" s="505"/>
      <c r="G939" s="505"/>
      <c r="H939" s="505"/>
      <c r="I939" s="505"/>
      <c r="J939" s="505"/>
      <c r="K939" s="505"/>
      <c r="L939" s="505"/>
      <c r="M939" s="505"/>
      <c r="N939" s="505"/>
      <c r="O939" s="505"/>
      <c r="P939" s="505"/>
      <c r="Q939" s="505"/>
      <c r="R939" s="505"/>
      <c r="S939" s="505"/>
      <c r="T939" s="505"/>
      <c r="U939" s="505"/>
      <c r="V939" s="505"/>
      <c r="W939" s="505"/>
      <c r="X939" s="505"/>
      <c r="Y939" s="505"/>
      <c r="Z939" s="505"/>
      <c r="AA939" s="505"/>
      <c r="AB939" s="505"/>
      <c r="AC939" s="505"/>
      <c r="AD939" s="269">
        <f t="shared" si="31"/>
        <v>0</v>
      </c>
      <c r="AE939" s="370">
        <f>IF(AD939&gt;(100000/52*'1. General Input'!$D$10),100000/52*'1. General Input'!$D$10,AD939)</f>
        <v>0</v>
      </c>
    </row>
    <row r="940" spans="1:31" ht="15.75" thickBot="1" x14ac:dyDescent="0.3">
      <c r="A940" s="265">
        <f t="shared" si="30"/>
        <v>920</v>
      </c>
      <c r="B940" s="501"/>
      <c r="C940" s="515"/>
      <c r="D940" s="514"/>
      <c r="E940" s="505"/>
      <c r="F940" s="505"/>
      <c r="G940" s="505"/>
      <c r="H940" s="505"/>
      <c r="I940" s="505"/>
      <c r="J940" s="505"/>
      <c r="K940" s="505"/>
      <c r="L940" s="505"/>
      <c r="M940" s="505"/>
      <c r="N940" s="505"/>
      <c r="O940" s="505"/>
      <c r="P940" s="505"/>
      <c r="Q940" s="505"/>
      <c r="R940" s="505"/>
      <c r="S940" s="505"/>
      <c r="T940" s="505"/>
      <c r="U940" s="505"/>
      <c r="V940" s="505"/>
      <c r="W940" s="505"/>
      <c r="X940" s="505"/>
      <c r="Y940" s="505"/>
      <c r="Z940" s="505"/>
      <c r="AA940" s="505"/>
      <c r="AB940" s="505"/>
      <c r="AC940" s="505"/>
      <c r="AD940" s="269">
        <f t="shared" si="31"/>
        <v>0</v>
      </c>
      <c r="AE940" s="370">
        <f>IF(AD940&gt;(100000/52*'1. General Input'!$D$10),100000/52*'1. General Input'!$D$10,AD940)</f>
        <v>0</v>
      </c>
    </row>
    <row r="941" spans="1:31" ht="15.75" thickBot="1" x14ac:dyDescent="0.3">
      <c r="A941" s="265">
        <f t="shared" si="30"/>
        <v>921</v>
      </c>
      <c r="B941" s="501"/>
      <c r="C941" s="515"/>
      <c r="D941" s="514"/>
      <c r="E941" s="505"/>
      <c r="F941" s="505"/>
      <c r="G941" s="505"/>
      <c r="H941" s="505"/>
      <c r="I941" s="505"/>
      <c r="J941" s="505"/>
      <c r="K941" s="505"/>
      <c r="L941" s="505"/>
      <c r="M941" s="505"/>
      <c r="N941" s="505"/>
      <c r="O941" s="505"/>
      <c r="P941" s="505"/>
      <c r="Q941" s="505"/>
      <c r="R941" s="505"/>
      <c r="S941" s="505"/>
      <c r="T941" s="505"/>
      <c r="U941" s="505"/>
      <c r="V941" s="505"/>
      <c r="W941" s="505"/>
      <c r="X941" s="505"/>
      <c r="Y941" s="505"/>
      <c r="Z941" s="505"/>
      <c r="AA941" s="505"/>
      <c r="AB941" s="505"/>
      <c r="AC941" s="505"/>
      <c r="AD941" s="269">
        <f t="shared" si="31"/>
        <v>0</v>
      </c>
      <c r="AE941" s="370">
        <f>IF(AD941&gt;(100000/52*'1. General Input'!$D$10),100000/52*'1. General Input'!$D$10,AD941)</f>
        <v>0</v>
      </c>
    </row>
    <row r="942" spans="1:31" ht="15.75" thickBot="1" x14ac:dyDescent="0.3">
      <c r="A942" s="265">
        <f t="shared" si="30"/>
        <v>922</v>
      </c>
      <c r="B942" s="501"/>
      <c r="C942" s="515"/>
      <c r="D942" s="514"/>
      <c r="E942" s="505"/>
      <c r="F942" s="505"/>
      <c r="G942" s="505"/>
      <c r="H942" s="505"/>
      <c r="I942" s="505"/>
      <c r="J942" s="505"/>
      <c r="K942" s="505"/>
      <c r="L942" s="505"/>
      <c r="M942" s="505"/>
      <c r="N942" s="505"/>
      <c r="O942" s="505"/>
      <c r="P942" s="505"/>
      <c r="Q942" s="505"/>
      <c r="R942" s="505"/>
      <c r="S942" s="505"/>
      <c r="T942" s="505"/>
      <c r="U942" s="505"/>
      <c r="V942" s="505"/>
      <c r="W942" s="505"/>
      <c r="X942" s="505"/>
      <c r="Y942" s="505"/>
      <c r="Z942" s="505"/>
      <c r="AA942" s="505"/>
      <c r="AB942" s="505"/>
      <c r="AC942" s="505"/>
      <c r="AD942" s="269">
        <f t="shared" si="31"/>
        <v>0</v>
      </c>
      <c r="AE942" s="370">
        <f>IF(AD942&gt;(100000/52*'1. General Input'!$D$10),100000/52*'1. General Input'!$D$10,AD942)</f>
        <v>0</v>
      </c>
    </row>
    <row r="943" spans="1:31" ht="15.75" thickBot="1" x14ac:dyDescent="0.3">
      <c r="A943" s="265">
        <f t="shared" si="30"/>
        <v>923</v>
      </c>
      <c r="B943" s="501"/>
      <c r="C943" s="515"/>
      <c r="D943" s="514"/>
      <c r="E943" s="505"/>
      <c r="F943" s="505"/>
      <c r="G943" s="505"/>
      <c r="H943" s="505"/>
      <c r="I943" s="505"/>
      <c r="J943" s="505"/>
      <c r="K943" s="505"/>
      <c r="L943" s="505"/>
      <c r="M943" s="505"/>
      <c r="N943" s="505"/>
      <c r="O943" s="505"/>
      <c r="P943" s="505"/>
      <c r="Q943" s="505"/>
      <c r="R943" s="505"/>
      <c r="S943" s="505"/>
      <c r="T943" s="505"/>
      <c r="U943" s="505"/>
      <c r="V943" s="505"/>
      <c r="W943" s="505"/>
      <c r="X943" s="505"/>
      <c r="Y943" s="505"/>
      <c r="Z943" s="505"/>
      <c r="AA943" s="505"/>
      <c r="AB943" s="505"/>
      <c r="AC943" s="505"/>
      <c r="AD943" s="269">
        <f t="shared" si="31"/>
        <v>0</v>
      </c>
      <c r="AE943" s="370">
        <f>IF(AD943&gt;(100000/52*'1. General Input'!$D$10),100000/52*'1. General Input'!$D$10,AD943)</f>
        <v>0</v>
      </c>
    </row>
    <row r="944" spans="1:31" ht="15.75" thickBot="1" x14ac:dyDescent="0.3">
      <c r="A944" s="265">
        <f t="shared" si="30"/>
        <v>924</v>
      </c>
      <c r="B944" s="501"/>
      <c r="C944" s="515"/>
      <c r="D944" s="514"/>
      <c r="E944" s="505"/>
      <c r="F944" s="505"/>
      <c r="G944" s="505"/>
      <c r="H944" s="505"/>
      <c r="I944" s="505"/>
      <c r="J944" s="505"/>
      <c r="K944" s="505"/>
      <c r="L944" s="505"/>
      <c r="M944" s="505"/>
      <c r="N944" s="505"/>
      <c r="O944" s="505"/>
      <c r="P944" s="505"/>
      <c r="Q944" s="505"/>
      <c r="R944" s="505"/>
      <c r="S944" s="505"/>
      <c r="T944" s="505"/>
      <c r="U944" s="505"/>
      <c r="V944" s="505"/>
      <c r="W944" s="505"/>
      <c r="X944" s="505"/>
      <c r="Y944" s="505"/>
      <c r="Z944" s="505"/>
      <c r="AA944" s="505"/>
      <c r="AB944" s="505"/>
      <c r="AC944" s="505"/>
      <c r="AD944" s="269">
        <f t="shared" si="31"/>
        <v>0</v>
      </c>
      <c r="AE944" s="370">
        <f>IF(AD944&gt;(100000/52*'1. General Input'!$D$10),100000/52*'1. General Input'!$D$10,AD944)</f>
        <v>0</v>
      </c>
    </row>
    <row r="945" spans="1:31" ht="15.75" thickBot="1" x14ac:dyDescent="0.3">
      <c r="A945" s="265">
        <f t="shared" si="30"/>
        <v>925</v>
      </c>
      <c r="B945" s="501"/>
      <c r="C945" s="515"/>
      <c r="D945" s="514"/>
      <c r="E945" s="505"/>
      <c r="F945" s="505"/>
      <c r="G945" s="505"/>
      <c r="H945" s="505"/>
      <c r="I945" s="505"/>
      <c r="J945" s="505"/>
      <c r="K945" s="505"/>
      <c r="L945" s="505"/>
      <c r="M945" s="505"/>
      <c r="N945" s="505"/>
      <c r="O945" s="505"/>
      <c r="P945" s="505"/>
      <c r="Q945" s="505"/>
      <c r="R945" s="505"/>
      <c r="S945" s="505"/>
      <c r="T945" s="505"/>
      <c r="U945" s="505"/>
      <c r="V945" s="505"/>
      <c r="W945" s="505"/>
      <c r="X945" s="505"/>
      <c r="Y945" s="505"/>
      <c r="Z945" s="505"/>
      <c r="AA945" s="505"/>
      <c r="AB945" s="505"/>
      <c r="AC945" s="505"/>
      <c r="AD945" s="269">
        <f t="shared" si="31"/>
        <v>0</v>
      </c>
      <c r="AE945" s="370">
        <f>IF(AD945&gt;(100000/52*'1. General Input'!$D$10),100000/52*'1. General Input'!$D$10,AD945)</f>
        <v>0</v>
      </c>
    </row>
    <row r="946" spans="1:31" ht="15.75" thickBot="1" x14ac:dyDescent="0.3">
      <c r="A946" s="265">
        <f t="shared" si="30"/>
        <v>926</v>
      </c>
      <c r="B946" s="501"/>
      <c r="C946" s="515"/>
      <c r="D946" s="514"/>
      <c r="E946" s="505"/>
      <c r="F946" s="505"/>
      <c r="G946" s="505"/>
      <c r="H946" s="505"/>
      <c r="I946" s="505"/>
      <c r="J946" s="505"/>
      <c r="K946" s="505"/>
      <c r="L946" s="505"/>
      <c r="M946" s="505"/>
      <c r="N946" s="505"/>
      <c r="O946" s="505"/>
      <c r="P946" s="505"/>
      <c r="Q946" s="505"/>
      <c r="R946" s="505"/>
      <c r="S946" s="505"/>
      <c r="T946" s="505"/>
      <c r="U946" s="505"/>
      <c r="V946" s="505"/>
      <c r="W946" s="505"/>
      <c r="X946" s="505"/>
      <c r="Y946" s="505"/>
      <c r="Z946" s="505"/>
      <c r="AA946" s="505"/>
      <c r="AB946" s="505"/>
      <c r="AC946" s="505"/>
      <c r="AD946" s="269">
        <f t="shared" si="31"/>
        <v>0</v>
      </c>
      <c r="AE946" s="370">
        <f>IF(AD946&gt;(100000/52*'1. General Input'!$D$10),100000/52*'1. General Input'!$D$10,AD946)</f>
        <v>0</v>
      </c>
    </row>
    <row r="947" spans="1:31" ht="15.75" thickBot="1" x14ac:dyDescent="0.3">
      <c r="A947" s="265">
        <f t="shared" si="30"/>
        <v>927</v>
      </c>
      <c r="B947" s="501"/>
      <c r="C947" s="515"/>
      <c r="D947" s="514"/>
      <c r="E947" s="505"/>
      <c r="F947" s="505"/>
      <c r="G947" s="505"/>
      <c r="H947" s="505"/>
      <c r="I947" s="505"/>
      <c r="J947" s="505"/>
      <c r="K947" s="505"/>
      <c r="L947" s="505"/>
      <c r="M947" s="505"/>
      <c r="N947" s="505"/>
      <c r="O947" s="505"/>
      <c r="P947" s="505"/>
      <c r="Q947" s="505"/>
      <c r="R947" s="505"/>
      <c r="S947" s="505"/>
      <c r="T947" s="505"/>
      <c r="U947" s="505"/>
      <c r="V947" s="505"/>
      <c r="W947" s="505"/>
      <c r="X947" s="505"/>
      <c r="Y947" s="505"/>
      <c r="Z947" s="505"/>
      <c r="AA947" s="505"/>
      <c r="AB947" s="505"/>
      <c r="AC947" s="505"/>
      <c r="AD947" s="269">
        <f t="shared" si="31"/>
        <v>0</v>
      </c>
      <c r="AE947" s="370">
        <f>IF(AD947&gt;(100000/52*'1. General Input'!$D$10),100000/52*'1. General Input'!$D$10,AD947)</f>
        <v>0</v>
      </c>
    </row>
    <row r="948" spans="1:31" ht="15.75" thickBot="1" x14ac:dyDescent="0.3">
      <c r="A948" s="265">
        <f t="shared" si="30"/>
        <v>928</v>
      </c>
      <c r="B948" s="501"/>
      <c r="C948" s="515"/>
      <c r="D948" s="514"/>
      <c r="E948" s="505"/>
      <c r="F948" s="505"/>
      <c r="G948" s="505"/>
      <c r="H948" s="505"/>
      <c r="I948" s="505"/>
      <c r="J948" s="505"/>
      <c r="K948" s="505"/>
      <c r="L948" s="505"/>
      <c r="M948" s="505"/>
      <c r="N948" s="505"/>
      <c r="O948" s="505"/>
      <c r="P948" s="505"/>
      <c r="Q948" s="505"/>
      <c r="R948" s="505"/>
      <c r="S948" s="505"/>
      <c r="T948" s="505"/>
      <c r="U948" s="505"/>
      <c r="V948" s="505"/>
      <c r="W948" s="505"/>
      <c r="X948" s="505"/>
      <c r="Y948" s="505"/>
      <c r="Z948" s="505"/>
      <c r="AA948" s="505"/>
      <c r="AB948" s="505"/>
      <c r="AC948" s="505"/>
      <c r="AD948" s="269">
        <f t="shared" si="31"/>
        <v>0</v>
      </c>
      <c r="AE948" s="370">
        <f>IF(AD948&gt;(100000/52*'1. General Input'!$D$10),100000/52*'1. General Input'!$D$10,AD948)</f>
        <v>0</v>
      </c>
    </row>
    <row r="949" spans="1:31" ht="15.75" thickBot="1" x14ac:dyDescent="0.3">
      <c r="A949" s="265">
        <f t="shared" si="30"/>
        <v>929</v>
      </c>
      <c r="B949" s="501"/>
      <c r="C949" s="515"/>
      <c r="D949" s="514"/>
      <c r="E949" s="505"/>
      <c r="F949" s="505"/>
      <c r="G949" s="505"/>
      <c r="H949" s="505"/>
      <c r="I949" s="505"/>
      <c r="J949" s="505"/>
      <c r="K949" s="505"/>
      <c r="L949" s="505"/>
      <c r="M949" s="505"/>
      <c r="N949" s="505"/>
      <c r="O949" s="505"/>
      <c r="P949" s="505"/>
      <c r="Q949" s="505"/>
      <c r="R949" s="505"/>
      <c r="S949" s="505"/>
      <c r="T949" s="505"/>
      <c r="U949" s="505"/>
      <c r="V949" s="505"/>
      <c r="W949" s="505"/>
      <c r="X949" s="505"/>
      <c r="Y949" s="505"/>
      <c r="Z949" s="505"/>
      <c r="AA949" s="505"/>
      <c r="AB949" s="505"/>
      <c r="AC949" s="505"/>
      <c r="AD949" s="269">
        <f t="shared" si="31"/>
        <v>0</v>
      </c>
      <c r="AE949" s="370">
        <f>IF(AD949&gt;(100000/52*'1. General Input'!$D$10),100000/52*'1. General Input'!$D$10,AD949)</f>
        <v>0</v>
      </c>
    </row>
    <row r="950" spans="1:31" ht="15.75" thickBot="1" x14ac:dyDescent="0.3">
      <c r="A950" s="265">
        <f t="shared" si="30"/>
        <v>930</v>
      </c>
      <c r="B950" s="501"/>
      <c r="C950" s="515"/>
      <c r="D950" s="514"/>
      <c r="E950" s="505"/>
      <c r="F950" s="505"/>
      <c r="G950" s="505"/>
      <c r="H950" s="505"/>
      <c r="I950" s="505"/>
      <c r="J950" s="505"/>
      <c r="K950" s="505"/>
      <c r="L950" s="505"/>
      <c r="M950" s="505"/>
      <c r="N950" s="505"/>
      <c r="O950" s="505"/>
      <c r="P950" s="505"/>
      <c r="Q950" s="505"/>
      <c r="R950" s="505"/>
      <c r="S950" s="505"/>
      <c r="T950" s="505"/>
      <c r="U950" s="505"/>
      <c r="V950" s="505"/>
      <c r="W950" s="505"/>
      <c r="X950" s="505"/>
      <c r="Y950" s="505"/>
      <c r="Z950" s="505"/>
      <c r="AA950" s="505"/>
      <c r="AB950" s="505"/>
      <c r="AC950" s="505"/>
      <c r="AD950" s="269">
        <f t="shared" si="31"/>
        <v>0</v>
      </c>
      <c r="AE950" s="370">
        <f>IF(AD950&gt;(100000/52*'1. General Input'!$D$10),100000/52*'1. General Input'!$D$10,AD950)</f>
        <v>0</v>
      </c>
    </row>
    <row r="951" spans="1:31" ht="15.75" thickBot="1" x14ac:dyDescent="0.3">
      <c r="A951" s="265">
        <f t="shared" si="30"/>
        <v>931</v>
      </c>
      <c r="B951" s="501"/>
      <c r="C951" s="515"/>
      <c r="D951" s="514"/>
      <c r="E951" s="505"/>
      <c r="F951" s="505"/>
      <c r="G951" s="505"/>
      <c r="H951" s="505"/>
      <c r="I951" s="505"/>
      <c r="J951" s="505"/>
      <c r="K951" s="505"/>
      <c r="L951" s="505"/>
      <c r="M951" s="505"/>
      <c r="N951" s="505"/>
      <c r="O951" s="505"/>
      <c r="P951" s="505"/>
      <c r="Q951" s="505"/>
      <c r="R951" s="505"/>
      <c r="S951" s="505"/>
      <c r="T951" s="505"/>
      <c r="U951" s="505"/>
      <c r="V951" s="505"/>
      <c r="W951" s="505"/>
      <c r="X951" s="505"/>
      <c r="Y951" s="505"/>
      <c r="Z951" s="505"/>
      <c r="AA951" s="505"/>
      <c r="AB951" s="505"/>
      <c r="AC951" s="505"/>
      <c r="AD951" s="269">
        <f t="shared" si="31"/>
        <v>0</v>
      </c>
      <c r="AE951" s="370">
        <f>IF(AD951&gt;(100000/52*'1. General Input'!$D$10),100000/52*'1. General Input'!$D$10,AD951)</f>
        <v>0</v>
      </c>
    </row>
    <row r="952" spans="1:31" ht="15.75" thickBot="1" x14ac:dyDescent="0.3">
      <c r="A952" s="265">
        <f t="shared" si="30"/>
        <v>932</v>
      </c>
      <c r="B952" s="501"/>
      <c r="C952" s="515"/>
      <c r="D952" s="514"/>
      <c r="E952" s="505"/>
      <c r="F952" s="505"/>
      <c r="G952" s="505"/>
      <c r="H952" s="505"/>
      <c r="I952" s="505"/>
      <c r="J952" s="505"/>
      <c r="K952" s="505"/>
      <c r="L952" s="505"/>
      <c r="M952" s="505"/>
      <c r="N952" s="505"/>
      <c r="O952" s="505"/>
      <c r="P952" s="505"/>
      <c r="Q952" s="505"/>
      <c r="R952" s="505"/>
      <c r="S952" s="505"/>
      <c r="T952" s="505"/>
      <c r="U952" s="505"/>
      <c r="V952" s="505"/>
      <c r="W952" s="505"/>
      <c r="X952" s="505"/>
      <c r="Y952" s="505"/>
      <c r="Z952" s="505"/>
      <c r="AA952" s="505"/>
      <c r="AB952" s="505"/>
      <c r="AC952" s="505"/>
      <c r="AD952" s="269">
        <f t="shared" si="31"/>
        <v>0</v>
      </c>
      <c r="AE952" s="370">
        <f>IF(AD952&gt;(100000/52*'1. General Input'!$D$10),100000/52*'1. General Input'!$D$10,AD952)</f>
        <v>0</v>
      </c>
    </row>
    <row r="953" spans="1:31" ht="15.75" thickBot="1" x14ac:dyDescent="0.3">
      <c r="A953" s="265">
        <f t="shared" si="30"/>
        <v>933</v>
      </c>
      <c r="B953" s="501"/>
      <c r="C953" s="515"/>
      <c r="D953" s="514"/>
      <c r="E953" s="505"/>
      <c r="F953" s="505"/>
      <c r="G953" s="505"/>
      <c r="H953" s="505"/>
      <c r="I953" s="505"/>
      <c r="J953" s="505"/>
      <c r="K953" s="505"/>
      <c r="L953" s="505"/>
      <c r="M953" s="505"/>
      <c r="N953" s="505"/>
      <c r="O953" s="505"/>
      <c r="P953" s="505"/>
      <c r="Q953" s="505"/>
      <c r="R953" s="505"/>
      <c r="S953" s="505"/>
      <c r="T953" s="505"/>
      <c r="U953" s="505"/>
      <c r="V953" s="505"/>
      <c r="W953" s="505"/>
      <c r="X953" s="505"/>
      <c r="Y953" s="505"/>
      <c r="Z953" s="505"/>
      <c r="AA953" s="505"/>
      <c r="AB953" s="505"/>
      <c r="AC953" s="505"/>
      <c r="AD953" s="269">
        <f t="shared" si="31"/>
        <v>0</v>
      </c>
      <c r="AE953" s="370">
        <f>IF(AD953&gt;(100000/52*'1. General Input'!$D$10),100000/52*'1. General Input'!$D$10,AD953)</f>
        <v>0</v>
      </c>
    </row>
    <row r="954" spans="1:31" ht="15.75" thickBot="1" x14ac:dyDescent="0.3">
      <c r="A954" s="265">
        <f t="shared" si="30"/>
        <v>934</v>
      </c>
      <c r="B954" s="501"/>
      <c r="C954" s="515"/>
      <c r="D954" s="514"/>
      <c r="E954" s="505"/>
      <c r="F954" s="505"/>
      <c r="G954" s="505"/>
      <c r="H954" s="505"/>
      <c r="I954" s="505"/>
      <c r="J954" s="505"/>
      <c r="K954" s="505"/>
      <c r="L954" s="505"/>
      <c r="M954" s="505"/>
      <c r="N954" s="505"/>
      <c r="O954" s="505"/>
      <c r="P954" s="505"/>
      <c r="Q954" s="505"/>
      <c r="R954" s="505"/>
      <c r="S954" s="505"/>
      <c r="T954" s="505"/>
      <c r="U954" s="505"/>
      <c r="V954" s="505"/>
      <c r="W954" s="505"/>
      <c r="X954" s="505"/>
      <c r="Y954" s="505"/>
      <c r="Z954" s="505"/>
      <c r="AA954" s="505"/>
      <c r="AB954" s="505"/>
      <c r="AC954" s="505"/>
      <c r="AD954" s="269">
        <f t="shared" si="31"/>
        <v>0</v>
      </c>
      <c r="AE954" s="370">
        <f>IF(AD954&gt;(100000/52*'1. General Input'!$D$10),100000/52*'1. General Input'!$D$10,AD954)</f>
        <v>0</v>
      </c>
    </row>
    <row r="955" spans="1:31" ht="15.75" thickBot="1" x14ac:dyDescent="0.3">
      <c r="A955" s="265">
        <f t="shared" si="30"/>
        <v>935</v>
      </c>
      <c r="B955" s="501"/>
      <c r="C955" s="515"/>
      <c r="D955" s="514"/>
      <c r="E955" s="505"/>
      <c r="F955" s="505"/>
      <c r="G955" s="505"/>
      <c r="H955" s="505"/>
      <c r="I955" s="505"/>
      <c r="J955" s="505"/>
      <c r="K955" s="505"/>
      <c r="L955" s="505"/>
      <c r="M955" s="505"/>
      <c r="N955" s="505"/>
      <c r="O955" s="505"/>
      <c r="P955" s="505"/>
      <c r="Q955" s="505"/>
      <c r="R955" s="505"/>
      <c r="S955" s="505"/>
      <c r="T955" s="505"/>
      <c r="U955" s="505"/>
      <c r="V955" s="505"/>
      <c r="W955" s="505"/>
      <c r="X955" s="505"/>
      <c r="Y955" s="505"/>
      <c r="Z955" s="505"/>
      <c r="AA955" s="505"/>
      <c r="AB955" s="505"/>
      <c r="AC955" s="505"/>
      <c r="AD955" s="269">
        <f t="shared" si="31"/>
        <v>0</v>
      </c>
      <c r="AE955" s="370">
        <f>IF(AD955&gt;(100000/52*'1. General Input'!$D$10),100000/52*'1. General Input'!$D$10,AD955)</f>
        <v>0</v>
      </c>
    </row>
    <row r="956" spans="1:31" ht="15.75" thickBot="1" x14ac:dyDescent="0.3">
      <c r="A956" s="265">
        <f t="shared" si="30"/>
        <v>936</v>
      </c>
      <c r="B956" s="501"/>
      <c r="C956" s="515"/>
      <c r="D956" s="514"/>
      <c r="E956" s="505"/>
      <c r="F956" s="505"/>
      <c r="G956" s="505"/>
      <c r="H956" s="505"/>
      <c r="I956" s="505"/>
      <c r="J956" s="505"/>
      <c r="K956" s="505"/>
      <c r="L956" s="505"/>
      <c r="M956" s="505"/>
      <c r="N956" s="505"/>
      <c r="O956" s="505"/>
      <c r="P956" s="505"/>
      <c r="Q956" s="505"/>
      <c r="R956" s="505"/>
      <c r="S956" s="505"/>
      <c r="T956" s="505"/>
      <c r="U956" s="505"/>
      <c r="V956" s="505"/>
      <c r="W956" s="505"/>
      <c r="X956" s="505"/>
      <c r="Y956" s="505"/>
      <c r="Z956" s="505"/>
      <c r="AA956" s="505"/>
      <c r="AB956" s="505"/>
      <c r="AC956" s="505"/>
      <c r="AD956" s="269">
        <f t="shared" si="31"/>
        <v>0</v>
      </c>
      <c r="AE956" s="370">
        <f>IF(AD956&gt;(100000/52*'1. General Input'!$D$10),100000/52*'1. General Input'!$D$10,AD956)</f>
        <v>0</v>
      </c>
    </row>
    <row r="957" spans="1:31" ht="15.75" thickBot="1" x14ac:dyDescent="0.3">
      <c r="A957" s="265">
        <f t="shared" si="30"/>
        <v>937</v>
      </c>
      <c r="B957" s="501"/>
      <c r="C957" s="515"/>
      <c r="D957" s="514"/>
      <c r="E957" s="505"/>
      <c r="F957" s="505"/>
      <c r="G957" s="505"/>
      <c r="H957" s="505"/>
      <c r="I957" s="505"/>
      <c r="J957" s="505"/>
      <c r="K957" s="505"/>
      <c r="L957" s="505"/>
      <c r="M957" s="505"/>
      <c r="N957" s="505"/>
      <c r="O957" s="505"/>
      <c r="P957" s="505"/>
      <c r="Q957" s="505"/>
      <c r="R957" s="505"/>
      <c r="S957" s="505"/>
      <c r="T957" s="505"/>
      <c r="U957" s="505"/>
      <c r="V957" s="505"/>
      <c r="W957" s="505"/>
      <c r="X957" s="505"/>
      <c r="Y957" s="505"/>
      <c r="Z957" s="505"/>
      <c r="AA957" s="505"/>
      <c r="AB957" s="505"/>
      <c r="AC957" s="505"/>
      <c r="AD957" s="269">
        <f t="shared" si="31"/>
        <v>0</v>
      </c>
      <c r="AE957" s="370">
        <f>IF(AD957&gt;(100000/52*'1. General Input'!$D$10),100000/52*'1. General Input'!$D$10,AD957)</f>
        <v>0</v>
      </c>
    </row>
    <row r="958" spans="1:31" ht="15.75" thickBot="1" x14ac:dyDescent="0.3">
      <c r="A958" s="265">
        <f t="shared" si="30"/>
        <v>938</v>
      </c>
      <c r="B958" s="501"/>
      <c r="C958" s="515"/>
      <c r="D958" s="514"/>
      <c r="E958" s="505"/>
      <c r="F958" s="505"/>
      <c r="G958" s="505"/>
      <c r="H958" s="505"/>
      <c r="I958" s="505"/>
      <c r="J958" s="505"/>
      <c r="K958" s="505"/>
      <c r="L958" s="505"/>
      <c r="M958" s="505"/>
      <c r="N958" s="505"/>
      <c r="O958" s="505"/>
      <c r="P958" s="505"/>
      <c r="Q958" s="505"/>
      <c r="R958" s="505"/>
      <c r="S958" s="505"/>
      <c r="T958" s="505"/>
      <c r="U958" s="505"/>
      <c r="V958" s="505"/>
      <c r="W958" s="505"/>
      <c r="X958" s="505"/>
      <c r="Y958" s="505"/>
      <c r="Z958" s="505"/>
      <c r="AA958" s="505"/>
      <c r="AB958" s="505"/>
      <c r="AC958" s="505"/>
      <c r="AD958" s="269">
        <f t="shared" si="31"/>
        <v>0</v>
      </c>
      <c r="AE958" s="370">
        <f>IF(AD958&gt;(100000/52*'1. General Input'!$D$10),100000/52*'1. General Input'!$D$10,AD958)</f>
        <v>0</v>
      </c>
    </row>
    <row r="959" spans="1:31" ht="15.75" thickBot="1" x14ac:dyDescent="0.3">
      <c r="A959" s="265">
        <f t="shared" si="30"/>
        <v>939</v>
      </c>
      <c r="B959" s="501"/>
      <c r="C959" s="515"/>
      <c r="D959" s="514"/>
      <c r="E959" s="505"/>
      <c r="F959" s="505"/>
      <c r="G959" s="505"/>
      <c r="H959" s="505"/>
      <c r="I959" s="505"/>
      <c r="J959" s="505"/>
      <c r="K959" s="505"/>
      <c r="L959" s="505"/>
      <c r="M959" s="505"/>
      <c r="N959" s="505"/>
      <c r="O959" s="505"/>
      <c r="P959" s="505"/>
      <c r="Q959" s="505"/>
      <c r="R959" s="505"/>
      <c r="S959" s="505"/>
      <c r="T959" s="505"/>
      <c r="U959" s="505"/>
      <c r="V959" s="505"/>
      <c r="W959" s="505"/>
      <c r="X959" s="505"/>
      <c r="Y959" s="505"/>
      <c r="Z959" s="505"/>
      <c r="AA959" s="505"/>
      <c r="AB959" s="505"/>
      <c r="AC959" s="505"/>
      <c r="AD959" s="269">
        <f t="shared" si="31"/>
        <v>0</v>
      </c>
      <c r="AE959" s="370">
        <f>IF(AD959&gt;(100000/52*'1. General Input'!$D$10),100000/52*'1. General Input'!$D$10,AD959)</f>
        <v>0</v>
      </c>
    </row>
    <row r="960" spans="1:31" ht="15.75" thickBot="1" x14ac:dyDescent="0.3">
      <c r="A960" s="265">
        <f t="shared" si="30"/>
        <v>940</v>
      </c>
      <c r="B960" s="501"/>
      <c r="C960" s="515"/>
      <c r="D960" s="514"/>
      <c r="E960" s="505"/>
      <c r="F960" s="505"/>
      <c r="G960" s="505"/>
      <c r="H960" s="505"/>
      <c r="I960" s="505"/>
      <c r="J960" s="505"/>
      <c r="K960" s="505"/>
      <c r="L960" s="505"/>
      <c r="M960" s="505"/>
      <c r="N960" s="505"/>
      <c r="O960" s="505"/>
      <c r="P960" s="505"/>
      <c r="Q960" s="505"/>
      <c r="R960" s="505"/>
      <c r="S960" s="505"/>
      <c r="T960" s="505"/>
      <c r="U960" s="505"/>
      <c r="V960" s="505"/>
      <c r="W960" s="505"/>
      <c r="X960" s="505"/>
      <c r="Y960" s="505"/>
      <c r="Z960" s="505"/>
      <c r="AA960" s="505"/>
      <c r="AB960" s="505"/>
      <c r="AC960" s="505"/>
      <c r="AD960" s="269">
        <f t="shared" si="31"/>
        <v>0</v>
      </c>
      <c r="AE960" s="370">
        <f>IF(AD960&gt;(100000/52*'1. General Input'!$D$10),100000/52*'1. General Input'!$D$10,AD960)</f>
        <v>0</v>
      </c>
    </row>
    <row r="961" spans="1:31" ht="15.75" thickBot="1" x14ac:dyDescent="0.3">
      <c r="A961" s="265">
        <f t="shared" si="30"/>
        <v>941</v>
      </c>
      <c r="B961" s="501"/>
      <c r="C961" s="515"/>
      <c r="D961" s="514"/>
      <c r="E961" s="505"/>
      <c r="F961" s="505"/>
      <c r="G961" s="505"/>
      <c r="H961" s="505"/>
      <c r="I961" s="505"/>
      <c r="J961" s="505"/>
      <c r="K961" s="505"/>
      <c r="L961" s="505"/>
      <c r="M961" s="505"/>
      <c r="N961" s="505"/>
      <c r="O961" s="505"/>
      <c r="P961" s="505"/>
      <c r="Q961" s="505"/>
      <c r="R961" s="505"/>
      <c r="S961" s="505"/>
      <c r="T961" s="505"/>
      <c r="U961" s="505"/>
      <c r="V961" s="505"/>
      <c r="W961" s="505"/>
      <c r="X961" s="505"/>
      <c r="Y961" s="505"/>
      <c r="Z961" s="505"/>
      <c r="AA961" s="505"/>
      <c r="AB961" s="505"/>
      <c r="AC961" s="505"/>
      <c r="AD961" s="269">
        <f t="shared" si="31"/>
        <v>0</v>
      </c>
      <c r="AE961" s="370">
        <f>IF(AD961&gt;(100000/52*'1. General Input'!$D$10),100000/52*'1. General Input'!$D$10,AD961)</f>
        <v>0</v>
      </c>
    </row>
    <row r="962" spans="1:31" ht="15.75" thickBot="1" x14ac:dyDescent="0.3">
      <c r="A962" s="265">
        <f t="shared" si="30"/>
        <v>942</v>
      </c>
      <c r="B962" s="501"/>
      <c r="C962" s="515"/>
      <c r="D962" s="514"/>
      <c r="E962" s="505"/>
      <c r="F962" s="505"/>
      <c r="G962" s="505"/>
      <c r="H962" s="505"/>
      <c r="I962" s="505"/>
      <c r="J962" s="505"/>
      <c r="K962" s="505"/>
      <c r="L962" s="505"/>
      <c r="M962" s="505"/>
      <c r="N962" s="505"/>
      <c r="O962" s="505"/>
      <c r="P962" s="505"/>
      <c r="Q962" s="505"/>
      <c r="R962" s="505"/>
      <c r="S962" s="505"/>
      <c r="T962" s="505"/>
      <c r="U962" s="505"/>
      <c r="V962" s="505"/>
      <c r="W962" s="505"/>
      <c r="X962" s="505"/>
      <c r="Y962" s="505"/>
      <c r="Z962" s="505"/>
      <c r="AA962" s="505"/>
      <c r="AB962" s="505"/>
      <c r="AC962" s="505"/>
      <c r="AD962" s="269">
        <f t="shared" si="31"/>
        <v>0</v>
      </c>
      <c r="AE962" s="370">
        <f>IF(AD962&gt;(100000/52*'1. General Input'!$D$10),100000/52*'1. General Input'!$D$10,AD962)</f>
        <v>0</v>
      </c>
    </row>
    <row r="963" spans="1:31" ht="15.75" thickBot="1" x14ac:dyDescent="0.3">
      <c r="A963" s="265">
        <f t="shared" si="30"/>
        <v>943</v>
      </c>
      <c r="B963" s="501"/>
      <c r="C963" s="515"/>
      <c r="D963" s="514"/>
      <c r="E963" s="505"/>
      <c r="F963" s="505"/>
      <c r="G963" s="505"/>
      <c r="H963" s="505"/>
      <c r="I963" s="505"/>
      <c r="J963" s="505"/>
      <c r="K963" s="505"/>
      <c r="L963" s="505"/>
      <c r="M963" s="505"/>
      <c r="N963" s="505"/>
      <c r="O963" s="505"/>
      <c r="P963" s="505"/>
      <c r="Q963" s="505"/>
      <c r="R963" s="505"/>
      <c r="S963" s="505"/>
      <c r="T963" s="505"/>
      <c r="U963" s="505"/>
      <c r="V963" s="505"/>
      <c r="W963" s="505"/>
      <c r="X963" s="505"/>
      <c r="Y963" s="505"/>
      <c r="Z963" s="505"/>
      <c r="AA963" s="505"/>
      <c r="AB963" s="505"/>
      <c r="AC963" s="505"/>
      <c r="AD963" s="269">
        <f t="shared" si="31"/>
        <v>0</v>
      </c>
      <c r="AE963" s="370">
        <f>IF(AD963&gt;(100000/52*'1. General Input'!$D$10),100000/52*'1. General Input'!$D$10,AD963)</f>
        <v>0</v>
      </c>
    </row>
    <row r="964" spans="1:31" ht="15.75" thickBot="1" x14ac:dyDescent="0.3">
      <c r="A964" s="265">
        <f t="shared" si="30"/>
        <v>944</v>
      </c>
      <c r="B964" s="501"/>
      <c r="C964" s="515"/>
      <c r="D964" s="514"/>
      <c r="E964" s="505"/>
      <c r="F964" s="505"/>
      <c r="G964" s="505"/>
      <c r="H964" s="505"/>
      <c r="I964" s="505"/>
      <c r="J964" s="505"/>
      <c r="K964" s="505"/>
      <c r="L964" s="505"/>
      <c r="M964" s="505"/>
      <c r="N964" s="505"/>
      <c r="O964" s="505"/>
      <c r="P964" s="505"/>
      <c r="Q964" s="505"/>
      <c r="R964" s="505"/>
      <c r="S964" s="505"/>
      <c r="T964" s="505"/>
      <c r="U964" s="505"/>
      <c r="V964" s="505"/>
      <c r="W964" s="505"/>
      <c r="X964" s="505"/>
      <c r="Y964" s="505"/>
      <c r="Z964" s="505"/>
      <c r="AA964" s="505"/>
      <c r="AB964" s="505"/>
      <c r="AC964" s="505"/>
      <c r="AD964" s="269">
        <f t="shared" si="31"/>
        <v>0</v>
      </c>
      <c r="AE964" s="370">
        <f>IF(AD964&gt;(100000/52*'1. General Input'!$D$10),100000/52*'1. General Input'!$D$10,AD964)</f>
        <v>0</v>
      </c>
    </row>
    <row r="965" spans="1:31" ht="15.75" thickBot="1" x14ac:dyDescent="0.3">
      <c r="A965" s="265">
        <f t="shared" si="30"/>
        <v>945</v>
      </c>
      <c r="B965" s="501"/>
      <c r="C965" s="515"/>
      <c r="D965" s="514"/>
      <c r="E965" s="505"/>
      <c r="F965" s="505"/>
      <c r="G965" s="505"/>
      <c r="H965" s="505"/>
      <c r="I965" s="505"/>
      <c r="J965" s="505"/>
      <c r="K965" s="505"/>
      <c r="L965" s="505"/>
      <c r="M965" s="505"/>
      <c r="N965" s="505"/>
      <c r="O965" s="505"/>
      <c r="P965" s="505"/>
      <c r="Q965" s="505"/>
      <c r="R965" s="505"/>
      <c r="S965" s="505"/>
      <c r="T965" s="505"/>
      <c r="U965" s="505"/>
      <c r="V965" s="505"/>
      <c r="W965" s="505"/>
      <c r="X965" s="505"/>
      <c r="Y965" s="505"/>
      <c r="Z965" s="505"/>
      <c r="AA965" s="505"/>
      <c r="AB965" s="505"/>
      <c r="AC965" s="505"/>
      <c r="AD965" s="269">
        <f t="shared" si="31"/>
        <v>0</v>
      </c>
      <c r="AE965" s="370">
        <f>IF(AD965&gt;(100000/52*'1. General Input'!$D$10),100000/52*'1. General Input'!$D$10,AD965)</f>
        <v>0</v>
      </c>
    </row>
    <row r="966" spans="1:31" ht="15.75" thickBot="1" x14ac:dyDescent="0.3">
      <c r="A966" s="265">
        <f t="shared" si="30"/>
        <v>946</v>
      </c>
      <c r="B966" s="501"/>
      <c r="C966" s="515"/>
      <c r="D966" s="514"/>
      <c r="E966" s="505"/>
      <c r="F966" s="505"/>
      <c r="G966" s="505"/>
      <c r="H966" s="505"/>
      <c r="I966" s="505"/>
      <c r="J966" s="505"/>
      <c r="K966" s="505"/>
      <c r="L966" s="505"/>
      <c r="M966" s="505"/>
      <c r="N966" s="505"/>
      <c r="O966" s="505"/>
      <c r="P966" s="505"/>
      <c r="Q966" s="505"/>
      <c r="R966" s="505"/>
      <c r="S966" s="505"/>
      <c r="T966" s="505"/>
      <c r="U966" s="505"/>
      <c r="V966" s="505"/>
      <c r="W966" s="505"/>
      <c r="X966" s="505"/>
      <c r="Y966" s="505"/>
      <c r="Z966" s="505"/>
      <c r="AA966" s="505"/>
      <c r="AB966" s="505"/>
      <c r="AC966" s="505"/>
      <c r="AD966" s="269">
        <f t="shared" si="31"/>
        <v>0</v>
      </c>
      <c r="AE966" s="370">
        <f>IF(AD966&gt;(100000/52*'1. General Input'!$D$10),100000/52*'1. General Input'!$D$10,AD966)</f>
        <v>0</v>
      </c>
    </row>
    <row r="967" spans="1:31" ht="15.75" thickBot="1" x14ac:dyDescent="0.3">
      <c r="A967" s="265">
        <f t="shared" si="30"/>
        <v>947</v>
      </c>
      <c r="B967" s="501"/>
      <c r="C967" s="515"/>
      <c r="D967" s="514"/>
      <c r="E967" s="505"/>
      <c r="F967" s="505"/>
      <c r="G967" s="505"/>
      <c r="H967" s="505"/>
      <c r="I967" s="505"/>
      <c r="J967" s="505"/>
      <c r="K967" s="505"/>
      <c r="L967" s="505"/>
      <c r="M967" s="505"/>
      <c r="N967" s="505"/>
      <c r="O967" s="505"/>
      <c r="P967" s="505"/>
      <c r="Q967" s="505"/>
      <c r="R967" s="505"/>
      <c r="S967" s="505"/>
      <c r="T967" s="505"/>
      <c r="U967" s="505"/>
      <c r="V967" s="505"/>
      <c r="W967" s="505"/>
      <c r="X967" s="505"/>
      <c r="Y967" s="505"/>
      <c r="Z967" s="505"/>
      <c r="AA967" s="505"/>
      <c r="AB967" s="505"/>
      <c r="AC967" s="505"/>
      <c r="AD967" s="269">
        <f t="shared" si="31"/>
        <v>0</v>
      </c>
      <c r="AE967" s="370">
        <f>IF(AD967&gt;(100000/52*'1. General Input'!$D$10),100000/52*'1. General Input'!$D$10,AD967)</f>
        <v>0</v>
      </c>
    </row>
    <row r="968" spans="1:31" ht="15.75" thickBot="1" x14ac:dyDescent="0.3">
      <c r="A968" s="265">
        <f t="shared" si="30"/>
        <v>948</v>
      </c>
      <c r="B968" s="501"/>
      <c r="C968" s="515"/>
      <c r="D968" s="514"/>
      <c r="E968" s="505"/>
      <c r="F968" s="505"/>
      <c r="G968" s="505"/>
      <c r="H968" s="505"/>
      <c r="I968" s="505"/>
      <c r="J968" s="505"/>
      <c r="K968" s="505"/>
      <c r="L968" s="505"/>
      <c r="M968" s="505"/>
      <c r="N968" s="505"/>
      <c r="O968" s="505"/>
      <c r="P968" s="505"/>
      <c r="Q968" s="505"/>
      <c r="R968" s="505"/>
      <c r="S968" s="505"/>
      <c r="T968" s="505"/>
      <c r="U968" s="505"/>
      <c r="V968" s="505"/>
      <c r="W968" s="505"/>
      <c r="X968" s="505"/>
      <c r="Y968" s="505"/>
      <c r="Z968" s="505"/>
      <c r="AA968" s="505"/>
      <c r="AB968" s="505"/>
      <c r="AC968" s="505"/>
      <c r="AD968" s="269">
        <f t="shared" si="31"/>
        <v>0</v>
      </c>
      <c r="AE968" s="370">
        <f>IF(AD968&gt;(100000/52*'1. General Input'!$D$10),100000/52*'1. General Input'!$D$10,AD968)</f>
        <v>0</v>
      </c>
    </row>
    <row r="969" spans="1:31" ht="15.75" thickBot="1" x14ac:dyDescent="0.3">
      <c r="A969" s="265">
        <f t="shared" ref="A969:A1020" si="32">+A968+1</f>
        <v>949</v>
      </c>
      <c r="B969" s="501"/>
      <c r="C969" s="515"/>
      <c r="D969" s="514"/>
      <c r="E969" s="505"/>
      <c r="F969" s="505"/>
      <c r="G969" s="505"/>
      <c r="H969" s="505"/>
      <c r="I969" s="505"/>
      <c r="J969" s="505"/>
      <c r="K969" s="505"/>
      <c r="L969" s="505"/>
      <c r="M969" s="505"/>
      <c r="N969" s="505"/>
      <c r="O969" s="505"/>
      <c r="P969" s="505"/>
      <c r="Q969" s="505"/>
      <c r="R969" s="505"/>
      <c r="S969" s="505"/>
      <c r="T969" s="505"/>
      <c r="U969" s="505"/>
      <c r="V969" s="505"/>
      <c r="W969" s="505"/>
      <c r="X969" s="505"/>
      <c r="Y969" s="505"/>
      <c r="Z969" s="505"/>
      <c r="AA969" s="505"/>
      <c r="AB969" s="505"/>
      <c r="AC969" s="505"/>
      <c r="AD969" s="269">
        <f t="shared" si="31"/>
        <v>0</v>
      </c>
      <c r="AE969" s="370">
        <f>IF(AD969&gt;(100000/52*'1. General Input'!$D$10),100000/52*'1. General Input'!$D$10,AD969)</f>
        <v>0</v>
      </c>
    </row>
    <row r="970" spans="1:31" ht="15.75" thickBot="1" x14ac:dyDescent="0.3">
      <c r="A970" s="265">
        <f t="shared" si="32"/>
        <v>950</v>
      </c>
      <c r="B970" s="501"/>
      <c r="C970" s="515"/>
      <c r="D970" s="514"/>
      <c r="E970" s="505"/>
      <c r="F970" s="505"/>
      <c r="G970" s="505"/>
      <c r="H970" s="505"/>
      <c r="I970" s="505"/>
      <c r="J970" s="505"/>
      <c r="K970" s="505"/>
      <c r="L970" s="505"/>
      <c r="M970" s="505"/>
      <c r="N970" s="505"/>
      <c r="O970" s="505"/>
      <c r="P970" s="505"/>
      <c r="Q970" s="505"/>
      <c r="R970" s="505"/>
      <c r="S970" s="505"/>
      <c r="T970" s="505"/>
      <c r="U970" s="505"/>
      <c r="V970" s="505"/>
      <c r="W970" s="505"/>
      <c r="X970" s="505"/>
      <c r="Y970" s="505"/>
      <c r="Z970" s="505"/>
      <c r="AA970" s="505"/>
      <c r="AB970" s="505"/>
      <c r="AC970" s="505"/>
      <c r="AD970" s="269">
        <f t="shared" si="31"/>
        <v>0</v>
      </c>
      <c r="AE970" s="370">
        <f>IF(AD970&gt;(100000/52*'1. General Input'!$D$10),100000/52*'1. General Input'!$D$10,AD970)</f>
        <v>0</v>
      </c>
    </row>
    <row r="971" spans="1:31" ht="15.75" thickBot="1" x14ac:dyDescent="0.3">
      <c r="A971" s="265">
        <f t="shared" si="32"/>
        <v>951</v>
      </c>
      <c r="B971" s="501"/>
      <c r="C971" s="515"/>
      <c r="D971" s="514"/>
      <c r="E971" s="505"/>
      <c r="F971" s="505"/>
      <c r="G971" s="505"/>
      <c r="H971" s="505"/>
      <c r="I971" s="505"/>
      <c r="J971" s="505"/>
      <c r="K971" s="505"/>
      <c r="L971" s="505"/>
      <c r="M971" s="505"/>
      <c r="N971" s="505"/>
      <c r="O971" s="505"/>
      <c r="P971" s="505"/>
      <c r="Q971" s="505"/>
      <c r="R971" s="505"/>
      <c r="S971" s="505"/>
      <c r="T971" s="505"/>
      <c r="U971" s="505"/>
      <c r="V971" s="505"/>
      <c r="W971" s="505"/>
      <c r="X971" s="505"/>
      <c r="Y971" s="505"/>
      <c r="Z971" s="505"/>
      <c r="AA971" s="505"/>
      <c r="AB971" s="505"/>
      <c r="AC971" s="505"/>
      <c r="AD971" s="269">
        <f t="shared" si="31"/>
        <v>0</v>
      </c>
      <c r="AE971" s="370">
        <f>IF(AD971&gt;(100000/52*'1. General Input'!$D$10),100000/52*'1. General Input'!$D$10,AD971)</f>
        <v>0</v>
      </c>
    </row>
    <row r="972" spans="1:31" ht="15.75" thickBot="1" x14ac:dyDescent="0.3">
      <c r="A972" s="265">
        <f t="shared" si="32"/>
        <v>952</v>
      </c>
      <c r="B972" s="501"/>
      <c r="C972" s="515"/>
      <c r="D972" s="514"/>
      <c r="E972" s="505"/>
      <c r="F972" s="505"/>
      <c r="G972" s="505"/>
      <c r="H972" s="505"/>
      <c r="I972" s="505"/>
      <c r="J972" s="505"/>
      <c r="K972" s="505"/>
      <c r="L972" s="505"/>
      <c r="M972" s="505"/>
      <c r="N972" s="505"/>
      <c r="O972" s="505"/>
      <c r="P972" s="505"/>
      <c r="Q972" s="505"/>
      <c r="R972" s="505"/>
      <c r="S972" s="505"/>
      <c r="T972" s="505"/>
      <c r="U972" s="505"/>
      <c r="V972" s="505"/>
      <c r="W972" s="505"/>
      <c r="X972" s="505"/>
      <c r="Y972" s="505"/>
      <c r="Z972" s="505"/>
      <c r="AA972" s="505"/>
      <c r="AB972" s="505"/>
      <c r="AC972" s="505"/>
      <c r="AD972" s="269">
        <f t="shared" si="31"/>
        <v>0</v>
      </c>
      <c r="AE972" s="370">
        <f>IF(AD972&gt;(100000/52*'1. General Input'!$D$10),100000/52*'1. General Input'!$D$10,AD972)</f>
        <v>0</v>
      </c>
    </row>
    <row r="973" spans="1:31" ht="15.75" thickBot="1" x14ac:dyDescent="0.3">
      <c r="A973" s="265">
        <f t="shared" si="32"/>
        <v>953</v>
      </c>
      <c r="B973" s="501"/>
      <c r="C973" s="515"/>
      <c r="D973" s="514"/>
      <c r="E973" s="505"/>
      <c r="F973" s="505"/>
      <c r="G973" s="505"/>
      <c r="H973" s="505"/>
      <c r="I973" s="505"/>
      <c r="J973" s="505"/>
      <c r="K973" s="505"/>
      <c r="L973" s="505"/>
      <c r="M973" s="505"/>
      <c r="N973" s="505"/>
      <c r="O973" s="505"/>
      <c r="P973" s="505"/>
      <c r="Q973" s="505"/>
      <c r="R973" s="505"/>
      <c r="S973" s="505"/>
      <c r="T973" s="505"/>
      <c r="U973" s="505"/>
      <c r="V973" s="505"/>
      <c r="W973" s="505"/>
      <c r="X973" s="505"/>
      <c r="Y973" s="505"/>
      <c r="Z973" s="505"/>
      <c r="AA973" s="505"/>
      <c r="AB973" s="505"/>
      <c r="AC973" s="505"/>
      <c r="AD973" s="269">
        <f t="shared" si="31"/>
        <v>0</v>
      </c>
      <c r="AE973" s="370">
        <f>IF(AD973&gt;(100000/52*'1. General Input'!$D$10),100000/52*'1. General Input'!$D$10,AD973)</f>
        <v>0</v>
      </c>
    </row>
    <row r="974" spans="1:31" ht="15.75" thickBot="1" x14ac:dyDescent="0.3">
      <c r="A974" s="265">
        <f t="shared" si="32"/>
        <v>954</v>
      </c>
      <c r="B974" s="501"/>
      <c r="C974" s="515"/>
      <c r="D974" s="514"/>
      <c r="E974" s="505"/>
      <c r="F974" s="505"/>
      <c r="G974" s="505"/>
      <c r="H974" s="505"/>
      <c r="I974" s="505"/>
      <c r="J974" s="505"/>
      <c r="K974" s="505"/>
      <c r="L974" s="505"/>
      <c r="M974" s="505"/>
      <c r="N974" s="505"/>
      <c r="O974" s="505"/>
      <c r="P974" s="505"/>
      <c r="Q974" s="505"/>
      <c r="R974" s="505"/>
      <c r="S974" s="505"/>
      <c r="T974" s="505"/>
      <c r="U974" s="505"/>
      <c r="V974" s="505"/>
      <c r="W974" s="505"/>
      <c r="X974" s="505"/>
      <c r="Y974" s="505"/>
      <c r="Z974" s="505"/>
      <c r="AA974" s="505"/>
      <c r="AB974" s="505"/>
      <c r="AC974" s="505"/>
      <c r="AD974" s="269">
        <f t="shared" si="31"/>
        <v>0</v>
      </c>
      <c r="AE974" s="370">
        <f>IF(AD974&gt;(100000/52*'1. General Input'!$D$10),100000/52*'1. General Input'!$D$10,AD974)</f>
        <v>0</v>
      </c>
    </row>
    <row r="975" spans="1:31" ht="15.75" thickBot="1" x14ac:dyDescent="0.3">
      <c r="A975" s="265">
        <f t="shared" si="32"/>
        <v>955</v>
      </c>
      <c r="B975" s="501"/>
      <c r="C975" s="515"/>
      <c r="D975" s="514"/>
      <c r="E975" s="505"/>
      <c r="F975" s="505"/>
      <c r="G975" s="505"/>
      <c r="H975" s="505"/>
      <c r="I975" s="505"/>
      <c r="J975" s="505"/>
      <c r="K975" s="505"/>
      <c r="L975" s="505"/>
      <c r="M975" s="505"/>
      <c r="N975" s="505"/>
      <c r="O975" s="505"/>
      <c r="P975" s="505"/>
      <c r="Q975" s="505"/>
      <c r="R975" s="505"/>
      <c r="S975" s="505"/>
      <c r="T975" s="505"/>
      <c r="U975" s="505"/>
      <c r="V975" s="505"/>
      <c r="W975" s="505"/>
      <c r="X975" s="505"/>
      <c r="Y975" s="505"/>
      <c r="Z975" s="505"/>
      <c r="AA975" s="505"/>
      <c r="AB975" s="505"/>
      <c r="AC975" s="505"/>
      <c r="AD975" s="269">
        <f t="shared" si="31"/>
        <v>0</v>
      </c>
      <c r="AE975" s="370">
        <f>IF(AD975&gt;(100000/52*'1. General Input'!$D$10),100000/52*'1. General Input'!$D$10,AD975)</f>
        <v>0</v>
      </c>
    </row>
    <row r="976" spans="1:31" ht="15.75" thickBot="1" x14ac:dyDescent="0.3">
      <c r="A976" s="265">
        <f t="shared" si="32"/>
        <v>956</v>
      </c>
      <c r="B976" s="501"/>
      <c r="C976" s="515"/>
      <c r="D976" s="514"/>
      <c r="E976" s="505"/>
      <c r="F976" s="505"/>
      <c r="G976" s="505"/>
      <c r="H976" s="505"/>
      <c r="I976" s="505"/>
      <c r="J976" s="505"/>
      <c r="K976" s="505"/>
      <c r="L976" s="505"/>
      <c r="M976" s="505"/>
      <c r="N976" s="505"/>
      <c r="O976" s="505"/>
      <c r="P976" s="505"/>
      <c r="Q976" s="505"/>
      <c r="R976" s="505"/>
      <c r="S976" s="505"/>
      <c r="T976" s="505"/>
      <c r="U976" s="505"/>
      <c r="V976" s="505"/>
      <c r="W976" s="505"/>
      <c r="X976" s="505"/>
      <c r="Y976" s="505"/>
      <c r="Z976" s="505"/>
      <c r="AA976" s="505"/>
      <c r="AB976" s="505"/>
      <c r="AC976" s="505"/>
      <c r="AD976" s="269">
        <f t="shared" si="31"/>
        <v>0</v>
      </c>
      <c r="AE976" s="370">
        <f>IF(AD976&gt;(100000/52*'1. General Input'!$D$10),100000/52*'1. General Input'!$D$10,AD976)</f>
        <v>0</v>
      </c>
    </row>
    <row r="977" spans="1:31" ht="15.75" thickBot="1" x14ac:dyDescent="0.3">
      <c r="A977" s="265">
        <f t="shared" si="32"/>
        <v>957</v>
      </c>
      <c r="B977" s="501"/>
      <c r="C977" s="515"/>
      <c r="D977" s="514"/>
      <c r="E977" s="505"/>
      <c r="F977" s="505"/>
      <c r="G977" s="505"/>
      <c r="H977" s="505"/>
      <c r="I977" s="505"/>
      <c r="J977" s="505"/>
      <c r="K977" s="505"/>
      <c r="L977" s="505"/>
      <c r="M977" s="505"/>
      <c r="N977" s="505"/>
      <c r="O977" s="505"/>
      <c r="P977" s="505"/>
      <c r="Q977" s="505"/>
      <c r="R977" s="505"/>
      <c r="S977" s="505"/>
      <c r="T977" s="505"/>
      <c r="U977" s="505"/>
      <c r="V977" s="505"/>
      <c r="W977" s="505"/>
      <c r="X977" s="505"/>
      <c r="Y977" s="505"/>
      <c r="Z977" s="505"/>
      <c r="AA977" s="505"/>
      <c r="AB977" s="505"/>
      <c r="AC977" s="505"/>
      <c r="AD977" s="269">
        <f t="shared" si="31"/>
        <v>0</v>
      </c>
      <c r="AE977" s="370">
        <f>IF(AD977&gt;(100000/52*'1. General Input'!$D$10),100000/52*'1. General Input'!$D$10,AD977)</f>
        <v>0</v>
      </c>
    </row>
    <row r="978" spans="1:31" ht="15.75" thickBot="1" x14ac:dyDescent="0.3">
      <c r="A978" s="265">
        <f t="shared" si="32"/>
        <v>958</v>
      </c>
      <c r="B978" s="501"/>
      <c r="C978" s="515"/>
      <c r="D978" s="514"/>
      <c r="E978" s="505"/>
      <c r="F978" s="505"/>
      <c r="G978" s="505"/>
      <c r="H978" s="505"/>
      <c r="I978" s="505"/>
      <c r="J978" s="505"/>
      <c r="K978" s="505"/>
      <c r="L978" s="505"/>
      <c r="M978" s="505"/>
      <c r="N978" s="505"/>
      <c r="O978" s="505"/>
      <c r="P978" s="505"/>
      <c r="Q978" s="505"/>
      <c r="R978" s="505"/>
      <c r="S978" s="505"/>
      <c r="T978" s="505"/>
      <c r="U978" s="505"/>
      <c r="V978" s="505"/>
      <c r="W978" s="505"/>
      <c r="X978" s="505"/>
      <c r="Y978" s="505"/>
      <c r="Z978" s="505"/>
      <c r="AA978" s="505"/>
      <c r="AB978" s="505"/>
      <c r="AC978" s="505"/>
      <c r="AD978" s="269">
        <f t="shared" si="31"/>
        <v>0</v>
      </c>
      <c r="AE978" s="370">
        <f>IF(AD978&gt;(100000/52*'1. General Input'!$D$10),100000/52*'1. General Input'!$D$10,AD978)</f>
        <v>0</v>
      </c>
    </row>
    <row r="979" spans="1:31" ht="15.75" thickBot="1" x14ac:dyDescent="0.3">
      <c r="A979" s="265">
        <f t="shared" si="32"/>
        <v>959</v>
      </c>
      <c r="B979" s="501"/>
      <c r="C979" s="515"/>
      <c r="D979" s="514"/>
      <c r="E979" s="505"/>
      <c r="F979" s="505"/>
      <c r="G979" s="505"/>
      <c r="H979" s="505"/>
      <c r="I979" s="505"/>
      <c r="J979" s="505"/>
      <c r="K979" s="505"/>
      <c r="L979" s="505"/>
      <c r="M979" s="505"/>
      <c r="N979" s="505"/>
      <c r="O979" s="505"/>
      <c r="P979" s="505"/>
      <c r="Q979" s="505"/>
      <c r="R979" s="505"/>
      <c r="S979" s="505"/>
      <c r="T979" s="505"/>
      <c r="U979" s="505"/>
      <c r="V979" s="505"/>
      <c r="W979" s="505"/>
      <c r="X979" s="505"/>
      <c r="Y979" s="505"/>
      <c r="Z979" s="505"/>
      <c r="AA979" s="505"/>
      <c r="AB979" s="505"/>
      <c r="AC979" s="505"/>
      <c r="AD979" s="269">
        <f t="shared" si="31"/>
        <v>0</v>
      </c>
      <c r="AE979" s="370">
        <f>IF(AD979&gt;(100000/52*'1. General Input'!$D$10),100000/52*'1. General Input'!$D$10,AD979)</f>
        <v>0</v>
      </c>
    </row>
    <row r="980" spans="1:31" ht="15.75" thickBot="1" x14ac:dyDescent="0.3">
      <c r="A980" s="265">
        <f t="shared" si="32"/>
        <v>960</v>
      </c>
      <c r="B980" s="501"/>
      <c r="C980" s="515"/>
      <c r="D980" s="514"/>
      <c r="E980" s="505"/>
      <c r="F980" s="505"/>
      <c r="G980" s="505"/>
      <c r="H980" s="505"/>
      <c r="I980" s="505"/>
      <c r="J980" s="505"/>
      <c r="K980" s="505"/>
      <c r="L980" s="505"/>
      <c r="M980" s="505"/>
      <c r="N980" s="505"/>
      <c r="O980" s="505"/>
      <c r="P980" s="505"/>
      <c r="Q980" s="505"/>
      <c r="R980" s="505"/>
      <c r="S980" s="505"/>
      <c r="T980" s="505"/>
      <c r="U980" s="505"/>
      <c r="V980" s="505"/>
      <c r="W980" s="505"/>
      <c r="X980" s="505"/>
      <c r="Y980" s="505"/>
      <c r="Z980" s="505"/>
      <c r="AA980" s="505"/>
      <c r="AB980" s="505"/>
      <c r="AC980" s="505"/>
      <c r="AD980" s="269">
        <f t="shared" si="31"/>
        <v>0</v>
      </c>
      <c r="AE980" s="370">
        <f>IF(AD980&gt;(100000/52*'1. General Input'!$D$10),100000/52*'1. General Input'!$D$10,AD980)</f>
        <v>0</v>
      </c>
    </row>
    <row r="981" spans="1:31" ht="15.75" thickBot="1" x14ac:dyDescent="0.3">
      <c r="A981" s="265">
        <f t="shared" si="32"/>
        <v>961</v>
      </c>
      <c r="B981" s="501"/>
      <c r="C981" s="515"/>
      <c r="D981" s="514"/>
      <c r="E981" s="505"/>
      <c r="F981" s="505"/>
      <c r="G981" s="505"/>
      <c r="H981" s="505"/>
      <c r="I981" s="505"/>
      <c r="J981" s="505"/>
      <c r="K981" s="505"/>
      <c r="L981" s="505"/>
      <c r="M981" s="505"/>
      <c r="N981" s="505"/>
      <c r="O981" s="505"/>
      <c r="P981" s="505"/>
      <c r="Q981" s="505"/>
      <c r="R981" s="505"/>
      <c r="S981" s="505"/>
      <c r="T981" s="505"/>
      <c r="U981" s="505"/>
      <c r="V981" s="505"/>
      <c r="W981" s="505"/>
      <c r="X981" s="505"/>
      <c r="Y981" s="505"/>
      <c r="Z981" s="505"/>
      <c r="AA981" s="505"/>
      <c r="AB981" s="505"/>
      <c r="AC981" s="505"/>
      <c r="AD981" s="269">
        <f t="shared" si="31"/>
        <v>0</v>
      </c>
      <c r="AE981" s="370">
        <f>IF(AD981&gt;(100000/52*'1. General Input'!$D$10),100000/52*'1. General Input'!$D$10,AD981)</f>
        <v>0</v>
      </c>
    </row>
    <row r="982" spans="1:31" ht="15.75" thickBot="1" x14ac:dyDescent="0.3">
      <c r="A982" s="265">
        <f t="shared" si="32"/>
        <v>962</v>
      </c>
      <c r="B982" s="501"/>
      <c r="C982" s="515"/>
      <c r="D982" s="514"/>
      <c r="E982" s="505"/>
      <c r="F982" s="505"/>
      <c r="G982" s="505"/>
      <c r="H982" s="505"/>
      <c r="I982" s="505"/>
      <c r="J982" s="505"/>
      <c r="K982" s="505"/>
      <c r="L982" s="505"/>
      <c r="M982" s="505"/>
      <c r="N982" s="505"/>
      <c r="O982" s="505"/>
      <c r="P982" s="505"/>
      <c r="Q982" s="505"/>
      <c r="R982" s="505"/>
      <c r="S982" s="505"/>
      <c r="T982" s="505"/>
      <c r="U982" s="505"/>
      <c r="V982" s="505"/>
      <c r="W982" s="505"/>
      <c r="X982" s="505"/>
      <c r="Y982" s="505"/>
      <c r="Z982" s="505"/>
      <c r="AA982" s="505"/>
      <c r="AB982" s="505"/>
      <c r="AC982" s="505"/>
      <c r="AD982" s="269">
        <f t="shared" ref="AD982:AD1022" si="33">IF(D982=0,SUM(E982:AC982),D982)</f>
        <v>0</v>
      </c>
      <c r="AE982" s="370">
        <f>IF(AD982&gt;(100000/52*'1. General Input'!$D$10),100000/52*'1. General Input'!$D$10,AD982)</f>
        <v>0</v>
      </c>
    </row>
    <row r="983" spans="1:31" ht="15.75" thickBot="1" x14ac:dyDescent="0.3">
      <c r="A983" s="265">
        <f t="shared" si="32"/>
        <v>963</v>
      </c>
      <c r="B983" s="501"/>
      <c r="C983" s="515"/>
      <c r="D983" s="514"/>
      <c r="E983" s="505"/>
      <c r="F983" s="505"/>
      <c r="G983" s="505"/>
      <c r="H983" s="505"/>
      <c r="I983" s="505"/>
      <c r="J983" s="505"/>
      <c r="K983" s="505"/>
      <c r="L983" s="505"/>
      <c r="M983" s="505"/>
      <c r="N983" s="505"/>
      <c r="O983" s="505"/>
      <c r="P983" s="505"/>
      <c r="Q983" s="505"/>
      <c r="R983" s="505"/>
      <c r="S983" s="505"/>
      <c r="T983" s="505"/>
      <c r="U983" s="505"/>
      <c r="V983" s="505"/>
      <c r="W983" s="505"/>
      <c r="X983" s="505"/>
      <c r="Y983" s="505"/>
      <c r="Z983" s="505"/>
      <c r="AA983" s="505"/>
      <c r="AB983" s="505"/>
      <c r="AC983" s="505"/>
      <c r="AD983" s="269">
        <f t="shared" si="33"/>
        <v>0</v>
      </c>
      <c r="AE983" s="370">
        <f>IF(AD983&gt;(100000/52*'1. General Input'!$D$10),100000/52*'1. General Input'!$D$10,AD983)</f>
        <v>0</v>
      </c>
    </row>
    <row r="984" spans="1:31" ht="15.75" thickBot="1" x14ac:dyDescent="0.3">
      <c r="A984" s="265">
        <f t="shared" si="32"/>
        <v>964</v>
      </c>
      <c r="B984" s="501"/>
      <c r="C984" s="515"/>
      <c r="D984" s="514"/>
      <c r="E984" s="505"/>
      <c r="F984" s="505"/>
      <c r="G984" s="505"/>
      <c r="H984" s="505"/>
      <c r="I984" s="505"/>
      <c r="J984" s="505"/>
      <c r="K984" s="505"/>
      <c r="L984" s="505"/>
      <c r="M984" s="505"/>
      <c r="N984" s="505"/>
      <c r="O984" s="505"/>
      <c r="P984" s="505"/>
      <c r="Q984" s="505"/>
      <c r="R984" s="505"/>
      <c r="S984" s="505"/>
      <c r="T984" s="505"/>
      <c r="U984" s="505"/>
      <c r="V984" s="505"/>
      <c r="W984" s="505"/>
      <c r="X984" s="505"/>
      <c r="Y984" s="505"/>
      <c r="Z984" s="505"/>
      <c r="AA984" s="505"/>
      <c r="AB984" s="505"/>
      <c r="AC984" s="505"/>
      <c r="AD984" s="269">
        <f t="shared" si="33"/>
        <v>0</v>
      </c>
      <c r="AE984" s="370">
        <f>IF(AD984&gt;(100000/52*'1. General Input'!$D$10),100000/52*'1. General Input'!$D$10,AD984)</f>
        <v>0</v>
      </c>
    </row>
    <row r="985" spans="1:31" ht="15.75" thickBot="1" x14ac:dyDescent="0.3">
      <c r="A985" s="265">
        <f t="shared" si="32"/>
        <v>965</v>
      </c>
      <c r="B985" s="501"/>
      <c r="C985" s="515"/>
      <c r="D985" s="514"/>
      <c r="E985" s="505"/>
      <c r="F985" s="505"/>
      <c r="G985" s="505"/>
      <c r="H985" s="505"/>
      <c r="I985" s="505"/>
      <c r="J985" s="505"/>
      <c r="K985" s="505"/>
      <c r="L985" s="505"/>
      <c r="M985" s="505"/>
      <c r="N985" s="505"/>
      <c r="O985" s="505"/>
      <c r="P985" s="505"/>
      <c r="Q985" s="505"/>
      <c r="R985" s="505"/>
      <c r="S985" s="505"/>
      <c r="T985" s="505"/>
      <c r="U985" s="505"/>
      <c r="V985" s="505"/>
      <c r="W985" s="505"/>
      <c r="X985" s="505"/>
      <c r="Y985" s="505"/>
      <c r="Z985" s="505"/>
      <c r="AA985" s="505"/>
      <c r="AB985" s="505"/>
      <c r="AC985" s="505"/>
      <c r="AD985" s="269">
        <f t="shared" si="33"/>
        <v>0</v>
      </c>
      <c r="AE985" s="370">
        <f>IF(AD985&gt;(100000/52*'1. General Input'!$D$10),100000/52*'1. General Input'!$D$10,AD985)</f>
        <v>0</v>
      </c>
    </row>
    <row r="986" spans="1:31" ht="15.75" thickBot="1" x14ac:dyDescent="0.3">
      <c r="A986" s="265">
        <f t="shared" si="32"/>
        <v>966</v>
      </c>
      <c r="B986" s="501"/>
      <c r="C986" s="515"/>
      <c r="D986" s="514"/>
      <c r="E986" s="505"/>
      <c r="F986" s="505"/>
      <c r="G986" s="505"/>
      <c r="H986" s="505"/>
      <c r="I986" s="505"/>
      <c r="J986" s="505"/>
      <c r="K986" s="505"/>
      <c r="L986" s="505"/>
      <c r="M986" s="505"/>
      <c r="N986" s="505"/>
      <c r="O986" s="505"/>
      <c r="P986" s="505"/>
      <c r="Q986" s="505"/>
      <c r="R986" s="505"/>
      <c r="S986" s="505"/>
      <c r="T986" s="505"/>
      <c r="U986" s="505"/>
      <c r="V986" s="505"/>
      <c r="W986" s="505"/>
      <c r="X986" s="505"/>
      <c r="Y986" s="505"/>
      <c r="Z986" s="505"/>
      <c r="AA986" s="505"/>
      <c r="AB986" s="505"/>
      <c r="AC986" s="505"/>
      <c r="AD986" s="269">
        <f t="shared" si="33"/>
        <v>0</v>
      </c>
      <c r="AE986" s="370">
        <f>IF(AD986&gt;(100000/52*'1. General Input'!$D$10),100000/52*'1. General Input'!$D$10,AD986)</f>
        <v>0</v>
      </c>
    </row>
    <row r="987" spans="1:31" ht="15.75" thickBot="1" x14ac:dyDescent="0.3">
      <c r="A987" s="265">
        <f t="shared" si="32"/>
        <v>967</v>
      </c>
      <c r="B987" s="501"/>
      <c r="C987" s="515"/>
      <c r="D987" s="514"/>
      <c r="E987" s="505"/>
      <c r="F987" s="505"/>
      <c r="G987" s="505"/>
      <c r="H987" s="505"/>
      <c r="I987" s="505"/>
      <c r="J987" s="505"/>
      <c r="K987" s="505"/>
      <c r="L987" s="505"/>
      <c r="M987" s="505"/>
      <c r="N987" s="505"/>
      <c r="O987" s="505"/>
      <c r="P987" s="505"/>
      <c r="Q987" s="505"/>
      <c r="R987" s="505"/>
      <c r="S987" s="505"/>
      <c r="T987" s="505"/>
      <c r="U987" s="505"/>
      <c r="V987" s="505"/>
      <c r="W987" s="505"/>
      <c r="X987" s="505"/>
      <c r="Y987" s="505"/>
      <c r="Z987" s="505"/>
      <c r="AA987" s="505"/>
      <c r="AB987" s="505"/>
      <c r="AC987" s="505"/>
      <c r="AD987" s="269">
        <f t="shared" si="33"/>
        <v>0</v>
      </c>
      <c r="AE987" s="370">
        <f>IF(AD987&gt;(100000/52*'1. General Input'!$D$10),100000/52*'1. General Input'!$D$10,AD987)</f>
        <v>0</v>
      </c>
    </row>
    <row r="988" spans="1:31" ht="15.75" thickBot="1" x14ac:dyDescent="0.3">
      <c r="A988" s="265">
        <f t="shared" si="32"/>
        <v>968</v>
      </c>
      <c r="B988" s="501"/>
      <c r="C988" s="515"/>
      <c r="D988" s="514"/>
      <c r="E988" s="505"/>
      <c r="F988" s="505"/>
      <c r="G988" s="505"/>
      <c r="H988" s="505"/>
      <c r="I988" s="505"/>
      <c r="J988" s="505"/>
      <c r="K988" s="505"/>
      <c r="L988" s="505"/>
      <c r="M988" s="505"/>
      <c r="N988" s="505"/>
      <c r="O988" s="505"/>
      <c r="P988" s="505"/>
      <c r="Q988" s="505"/>
      <c r="R988" s="505"/>
      <c r="S988" s="505"/>
      <c r="T988" s="505"/>
      <c r="U988" s="505"/>
      <c r="V988" s="505"/>
      <c r="W988" s="505"/>
      <c r="X988" s="505"/>
      <c r="Y988" s="505"/>
      <c r="Z988" s="505"/>
      <c r="AA988" s="505"/>
      <c r="AB988" s="505"/>
      <c r="AC988" s="505"/>
      <c r="AD988" s="269">
        <f t="shared" si="33"/>
        <v>0</v>
      </c>
      <c r="AE988" s="370">
        <f>IF(AD988&gt;(100000/52*'1. General Input'!$D$10),100000/52*'1. General Input'!$D$10,AD988)</f>
        <v>0</v>
      </c>
    </row>
    <row r="989" spans="1:31" ht="15.75" thickBot="1" x14ac:dyDescent="0.3">
      <c r="A989" s="265">
        <f t="shared" si="32"/>
        <v>969</v>
      </c>
      <c r="B989" s="501"/>
      <c r="C989" s="515"/>
      <c r="D989" s="514"/>
      <c r="E989" s="505"/>
      <c r="F989" s="505"/>
      <c r="G989" s="505"/>
      <c r="H989" s="505"/>
      <c r="I989" s="505"/>
      <c r="J989" s="505"/>
      <c r="K989" s="505"/>
      <c r="L989" s="505"/>
      <c r="M989" s="505"/>
      <c r="N989" s="505"/>
      <c r="O989" s="505"/>
      <c r="P989" s="505"/>
      <c r="Q989" s="505"/>
      <c r="R989" s="505"/>
      <c r="S989" s="505"/>
      <c r="T989" s="505"/>
      <c r="U989" s="505"/>
      <c r="V989" s="505"/>
      <c r="W989" s="505"/>
      <c r="X989" s="505"/>
      <c r="Y989" s="505"/>
      <c r="Z989" s="505"/>
      <c r="AA989" s="505"/>
      <c r="AB989" s="505"/>
      <c r="AC989" s="505"/>
      <c r="AD989" s="269">
        <f t="shared" si="33"/>
        <v>0</v>
      </c>
      <c r="AE989" s="370">
        <f>IF(AD989&gt;(100000/52*'1. General Input'!$D$10),100000/52*'1. General Input'!$D$10,AD989)</f>
        <v>0</v>
      </c>
    </row>
    <row r="990" spans="1:31" ht="15.75" thickBot="1" x14ac:dyDescent="0.3">
      <c r="A990" s="265">
        <f t="shared" si="32"/>
        <v>970</v>
      </c>
      <c r="B990" s="501"/>
      <c r="C990" s="515"/>
      <c r="D990" s="514"/>
      <c r="E990" s="505"/>
      <c r="F990" s="505"/>
      <c r="G990" s="505"/>
      <c r="H990" s="505"/>
      <c r="I990" s="505"/>
      <c r="J990" s="505"/>
      <c r="K990" s="505"/>
      <c r="L990" s="505"/>
      <c r="M990" s="505"/>
      <c r="N990" s="505"/>
      <c r="O990" s="505"/>
      <c r="P990" s="505"/>
      <c r="Q990" s="505"/>
      <c r="R990" s="505"/>
      <c r="S990" s="505"/>
      <c r="T990" s="505"/>
      <c r="U990" s="505"/>
      <c r="V990" s="505"/>
      <c r="W990" s="505"/>
      <c r="X990" s="505"/>
      <c r="Y990" s="505"/>
      <c r="Z990" s="505"/>
      <c r="AA990" s="505"/>
      <c r="AB990" s="505"/>
      <c r="AC990" s="505"/>
      <c r="AD990" s="269">
        <f t="shared" si="33"/>
        <v>0</v>
      </c>
      <c r="AE990" s="370">
        <f>IF(AD990&gt;(100000/52*'1. General Input'!$D$10),100000/52*'1. General Input'!$D$10,AD990)</f>
        <v>0</v>
      </c>
    </row>
    <row r="991" spans="1:31" ht="15.75" thickBot="1" x14ac:dyDescent="0.3">
      <c r="A991" s="265">
        <f t="shared" si="32"/>
        <v>971</v>
      </c>
      <c r="B991" s="501"/>
      <c r="C991" s="515"/>
      <c r="D991" s="514"/>
      <c r="E991" s="505"/>
      <c r="F991" s="505"/>
      <c r="G991" s="505"/>
      <c r="H991" s="505"/>
      <c r="I991" s="505"/>
      <c r="J991" s="505"/>
      <c r="K991" s="505"/>
      <c r="L991" s="505"/>
      <c r="M991" s="505"/>
      <c r="N991" s="505"/>
      <c r="O991" s="505"/>
      <c r="P991" s="505"/>
      <c r="Q991" s="505"/>
      <c r="R991" s="505"/>
      <c r="S991" s="505"/>
      <c r="T991" s="505"/>
      <c r="U991" s="505"/>
      <c r="V991" s="505"/>
      <c r="W991" s="505"/>
      <c r="X991" s="505"/>
      <c r="Y991" s="505"/>
      <c r="Z991" s="505"/>
      <c r="AA991" s="505"/>
      <c r="AB991" s="505"/>
      <c r="AC991" s="505"/>
      <c r="AD991" s="269">
        <f t="shared" si="33"/>
        <v>0</v>
      </c>
      <c r="AE991" s="370">
        <f>IF(AD991&gt;(100000/52*'1. General Input'!$D$10),100000/52*'1. General Input'!$D$10,AD991)</f>
        <v>0</v>
      </c>
    </row>
    <row r="992" spans="1:31" ht="15.75" thickBot="1" x14ac:dyDescent="0.3">
      <c r="A992" s="265">
        <f t="shared" si="32"/>
        <v>972</v>
      </c>
      <c r="B992" s="501"/>
      <c r="C992" s="515"/>
      <c r="D992" s="514"/>
      <c r="E992" s="505"/>
      <c r="F992" s="505"/>
      <c r="G992" s="505"/>
      <c r="H992" s="505"/>
      <c r="I992" s="505"/>
      <c r="J992" s="505"/>
      <c r="K992" s="505"/>
      <c r="L992" s="505"/>
      <c r="M992" s="505"/>
      <c r="N992" s="505"/>
      <c r="O992" s="505"/>
      <c r="P992" s="505"/>
      <c r="Q992" s="505"/>
      <c r="R992" s="505"/>
      <c r="S992" s="505"/>
      <c r="T992" s="505"/>
      <c r="U992" s="505"/>
      <c r="V992" s="505"/>
      <c r="W992" s="505"/>
      <c r="X992" s="505"/>
      <c r="Y992" s="505"/>
      <c r="Z992" s="505"/>
      <c r="AA992" s="505"/>
      <c r="AB992" s="505"/>
      <c r="AC992" s="505"/>
      <c r="AD992" s="269">
        <f t="shared" si="33"/>
        <v>0</v>
      </c>
      <c r="AE992" s="370">
        <f>IF(AD992&gt;(100000/52*'1. General Input'!$D$10),100000/52*'1. General Input'!$D$10,AD992)</f>
        <v>0</v>
      </c>
    </row>
    <row r="993" spans="1:31" ht="15.75" thickBot="1" x14ac:dyDescent="0.3">
      <c r="A993" s="265">
        <f t="shared" si="32"/>
        <v>973</v>
      </c>
      <c r="B993" s="501"/>
      <c r="C993" s="515"/>
      <c r="D993" s="514"/>
      <c r="E993" s="505"/>
      <c r="F993" s="505"/>
      <c r="G993" s="505"/>
      <c r="H993" s="505"/>
      <c r="I993" s="505"/>
      <c r="J993" s="505"/>
      <c r="K993" s="505"/>
      <c r="L993" s="505"/>
      <c r="M993" s="505"/>
      <c r="N993" s="505"/>
      <c r="O993" s="505"/>
      <c r="P993" s="505"/>
      <c r="Q993" s="505"/>
      <c r="R993" s="505"/>
      <c r="S993" s="505"/>
      <c r="T993" s="505"/>
      <c r="U993" s="505"/>
      <c r="V993" s="505"/>
      <c r="W993" s="505"/>
      <c r="X993" s="505"/>
      <c r="Y993" s="505"/>
      <c r="Z993" s="505"/>
      <c r="AA993" s="505"/>
      <c r="AB993" s="505"/>
      <c r="AC993" s="505"/>
      <c r="AD993" s="269">
        <f t="shared" si="33"/>
        <v>0</v>
      </c>
      <c r="AE993" s="370">
        <f>IF(AD993&gt;(100000/52*'1. General Input'!$D$10),100000/52*'1. General Input'!$D$10,AD993)</f>
        <v>0</v>
      </c>
    </row>
    <row r="994" spans="1:31" ht="15.75" thickBot="1" x14ac:dyDescent="0.3">
      <c r="A994" s="265">
        <f t="shared" si="32"/>
        <v>974</v>
      </c>
      <c r="B994" s="501"/>
      <c r="C994" s="515"/>
      <c r="D994" s="514"/>
      <c r="E994" s="505"/>
      <c r="F994" s="505"/>
      <c r="G994" s="505"/>
      <c r="H994" s="505"/>
      <c r="I994" s="505"/>
      <c r="J994" s="505"/>
      <c r="K994" s="505"/>
      <c r="L994" s="505"/>
      <c r="M994" s="505"/>
      <c r="N994" s="505"/>
      <c r="O994" s="505"/>
      <c r="P994" s="505"/>
      <c r="Q994" s="505"/>
      <c r="R994" s="505"/>
      <c r="S994" s="505"/>
      <c r="T994" s="505"/>
      <c r="U994" s="505"/>
      <c r="V994" s="505"/>
      <c r="W994" s="505"/>
      <c r="X994" s="505"/>
      <c r="Y994" s="505"/>
      <c r="Z994" s="505"/>
      <c r="AA994" s="505"/>
      <c r="AB994" s="505"/>
      <c r="AC994" s="505"/>
      <c r="AD994" s="269">
        <f t="shared" si="33"/>
        <v>0</v>
      </c>
      <c r="AE994" s="370">
        <f>IF(AD994&gt;(100000/52*'1. General Input'!$D$10),100000/52*'1. General Input'!$D$10,AD994)</f>
        <v>0</v>
      </c>
    </row>
    <row r="995" spans="1:31" ht="15.75" thickBot="1" x14ac:dyDescent="0.3">
      <c r="A995" s="265">
        <f t="shared" si="32"/>
        <v>975</v>
      </c>
      <c r="B995" s="501"/>
      <c r="C995" s="515"/>
      <c r="D995" s="514"/>
      <c r="E995" s="505"/>
      <c r="F995" s="505"/>
      <c r="G995" s="505"/>
      <c r="H995" s="505"/>
      <c r="I995" s="505"/>
      <c r="J995" s="505"/>
      <c r="K995" s="505"/>
      <c r="L995" s="505"/>
      <c r="M995" s="505"/>
      <c r="N995" s="505"/>
      <c r="O995" s="505"/>
      <c r="P995" s="505"/>
      <c r="Q995" s="505"/>
      <c r="R995" s="505"/>
      <c r="S995" s="505"/>
      <c r="T995" s="505"/>
      <c r="U995" s="505"/>
      <c r="V995" s="505"/>
      <c r="W995" s="505"/>
      <c r="X995" s="505"/>
      <c r="Y995" s="505"/>
      <c r="Z995" s="505"/>
      <c r="AA995" s="505"/>
      <c r="AB995" s="505"/>
      <c r="AC995" s="505"/>
      <c r="AD995" s="269">
        <f t="shared" si="33"/>
        <v>0</v>
      </c>
      <c r="AE995" s="370">
        <f>IF(AD995&gt;(100000/52*'1. General Input'!$D$10),100000/52*'1. General Input'!$D$10,AD995)</f>
        <v>0</v>
      </c>
    </row>
    <row r="996" spans="1:31" ht="15.75" thickBot="1" x14ac:dyDescent="0.3">
      <c r="A996" s="265">
        <f t="shared" si="32"/>
        <v>976</v>
      </c>
      <c r="B996" s="501"/>
      <c r="C996" s="515"/>
      <c r="D996" s="514"/>
      <c r="E996" s="505"/>
      <c r="F996" s="505"/>
      <c r="G996" s="505"/>
      <c r="H996" s="505"/>
      <c r="I996" s="505"/>
      <c r="J996" s="505"/>
      <c r="K996" s="505"/>
      <c r="L996" s="505"/>
      <c r="M996" s="505"/>
      <c r="N996" s="505"/>
      <c r="O996" s="505"/>
      <c r="P996" s="505"/>
      <c r="Q996" s="505"/>
      <c r="R996" s="505"/>
      <c r="S996" s="505"/>
      <c r="T996" s="505"/>
      <c r="U996" s="505"/>
      <c r="V996" s="505"/>
      <c r="W996" s="505"/>
      <c r="X996" s="505"/>
      <c r="Y996" s="505"/>
      <c r="Z996" s="505"/>
      <c r="AA996" s="505"/>
      <c r="AB996" s="505"/>
      <c r="AC996" s="505"/>
      <c r="AD996" s="269">
        <f t="shared" si="33"/>
        <v>0</v>
      </c>
      <c r="AE996" s="370">
        <f>IF(AD996&gt;(100000/52*'1. General Input'!$D$10),100000/52*'1. General Input'!$D$10,AD996)</f>
        <v>0</v>
      </c>
    </row>
    <row r="997" spans="1:31" ht="15.75" thickBot="1" x14ac:dyDescent="0.3">
      <c r="A997" s="265">
        <f t="shared" si="32"/>
        <v>977</v>
      </c>
      <c r="B997" s="501"/>
      <c r="C997" s="515"/>
      <c r="D997" s="514"/>
      <c r="E997" s="505"/>
      <c r="F997" s="505"/>
      <c r="G997" s="505"/>
      <c r="H997" s="505"/>
      <c r="I997" s="505"/>
      <c r="J997" s="505"/>
      <c r="K997" s="505"/>
      <c r="L997" s="505"/>
      <c r="M997" s="505"/>
      <c r="N997" s="505"/>
      <c r="O997" s="505"/>
      <c r="P997" s="505"/>
      <c r="Q997" s="505"/>
      <c r="R997" s="505"/>
      <c r="S997" s="505"/>
      <c r="T997" s="505"/>
      <c r="U997" s="505"/>
      <c r="V997" s="505"/>
      <c r="W997" s="505"/>
      <c r="X997" s="505"/>
      <c r="Y997" s="505"/>
      <c r="Z997" s="505"/>
      <c r="AA997" s="505"/>
      <c r="AB997" s="505"/>
      <c r="AC997" s="505"/>
      <c r="AD997" s="269">
        <f t="shared" si="33"/>
        <v>0</v>
      </c>
      <c r="AE997" s="370">
        <f>IF(AD997&gt;(100000/52*'1. General Input'!$D$10),100000/52*'1. General Input'!$D$10,AD997)</f>
        <v>0</v>
      </c>
    </row>
    <row r="998" spans="1:31" ht="15.75" thickBot="1" x14ac:dyDescent="0.3">
      <c r="A998" s="265">
        <f t="shared" si="32"/>
        <v>978</v>
      </c>
      <c r="B998" s="501"/>
      <c r="C998" s="515"/>
      <c r="D998" s="514"/>
      <c r="E998" s="505"/>
      <c r="F998" s="505"/>
      <c r="G998" s="505"/>
      <c r="H998" s="505"/>
      <c r="I998" s="505"/>
      <c r="J998" s="505"/>
      <c r="K998" s="505"/>
      <c r="L998" s="505"/>
      <c r="M998" s="505"/>
      <c r="N998" s="505"/>
      <c r="O998" s="505"/>
      <c r="P998" s="505"/>
      <c r="Q998" s="505"/>
      <c r="R998" s="505"/>
      <c r="S998" s="505"/>
      <c r="T998" s="505"/>
      <c r="U998" s="505"/>
      <c r="V998" s="505"/>
      <c r="W998" s="505"/>
      <c r="X998" s="505"/>
      <c r="Y998" s="505"/>
      <c r="Z998" s="505"/>
      <c r="AA998" s="505"/>
      <c r="AB998" s="505"/>
      <c r="AC998" s="505"/>
      <c r="AD998" s="269">
        <f t="shared" si="33"/>
        <v>0</v>
      </c>
      <c r="AE998" s="370">
        <f>IF(AD998&gt;(100000/52*'1. General Input'!$D$10),100000/52*'1. General Input'!$D$10,AD998)</f>
        <v>0</v>
      </c>
    </row>
    <row r="999" spans="1:31" ht="15.75" thickBot="1" x14ac:dyDescent="0.3">
      <c r="A999" s="265">
        <f t="shared" si="32"/>
        <v>979</v>
      </c>
      <c r="B999" s="501"/>
      <c r="C999" s="515"/>
      <c r="D999" s="514"/>
      <c r="E999" s="505"/>
      <c r="F999" s="505"/>
      <c r="G999" s="505"/>
      <c r="H999" s="505"/>
      <c r="I999" s="505"/>
      <c r="J999" s="505"/>
      <c r="K999" s="505"/>
      <c r="L999" s="505"/>
      <c r="M999" s="505"/>
      <c r="N999" s="505"/>
      <c r="O999" s="505"/>
      <c r="P999" s="505"/>
      <c r="Q999" s="505"/>
      <c r="R999" s="505"/>
      <c r="S999" s="505"/>
      <c r="T999" s="505"/>
      <c r="U999" s="505"/>
      <c r="V999" s="505"/>
      <c r="W999" s="505"/>
      <c r="X999" s="505"/>
      <c r="Y999" s="505"/>
      <c r="Z999" s="505"/>
      <c r="AA999" s="505"/>
      <c r="AB999" s="505"/>
      <c r="AC999" s="505"/>
      <c r="AD999" s="269">
        <f t="shared" si="33"/>
        <v>0</v>
      </c>
      <c r="AE999" s="370">
        <f>IF(AD999&gt;(100000/52*'1. General Input'!$D$10),100000/52*'1. General Input'!$D$10,AD999)</f>
        <v>0</v>
      </c>
    </row>
    <row r="1000" spans="1:31" ht="15.75" thickBot="1" x14ac:dyDescent="0.3">
      <c r="A1000" s="265">
        <f t="shared" si="32"/>
        <v>980</v>
      </c>
      <c r="B1000" s="501"/>
      <c r="C1000" s="515"/>
      <c r="D1000" s="514"/>
      <c r="E1000" s="505"/>
      <c r="F1000" s="505"/>
      <c r="G1000" s="505"/>
      <c r="H1000" s="505"/>
      <c r="I1000" s="505"/>
      <c r="J1000" s="505"/>
      <c r="K1000" s="505"/>
      <c r="L1000" s="505"/>
      <c r="M1000" s="505"/>
      <c r="N1000" s="505"/>
      <c r="O1000" s="505"/>
      <c r="P1000" s="505"/>
      <c r="Q1000" s="505"/>
      <c r="R1000" s="505"/>
      <c r="S1000" s="505"/>
      <c r="T1000" s="505"/>
      <c r="U1000" s="505"/>
      <c r="V1000" s="505"/>
      <c r="W1000" s="505"/>
      <c r="X1000" s="505"/>
      <c r="Y1000" s="505"/>
      <c r="Z1000" s="505"/>
      <c r="AA1000" s="505"/>
      <c r="AB1000" s="505"/>
      <c r="AC1000" s="505"/>
      <c r="AD1000" s="269">
        <f t="shared" si="33"/>
        <v>0</v>
      </c>
      <c r="AE1000" s="370">
        <f>IF(AD1000&gt;(100000/52*'1. General Input'!$D$10),100000/52*'1. General Input'!$D$10,AD1000)</f>
        <v>0</v>
      </c>
    </row>
    <row r="1001" spans="1:31" ht="15.75" thickBot="1" x14ac:dyDescent="0.3">
      <c r="A1001" s="265">
        <f t="shared" si="32"/>
        <v>981</v>
      </c>
      <c r="B1001" s="501"/>
      <c r="C1001" s="515"/>
      <c r="D1001" s="514"/>
      <c r="E1001" s="505"/>
      <c r="F1001" s="505"/>
      <c r="G1001" s="505"/>
      <c r="H1001" s="505"/>
      <c r="I1001" s="505"/>
      <c r="J1001" s="505"/>
      <c r="K1001" s="505"/>
      <c r="L1001" s="505"/>
      <c r="M1001" s="505"/>
      <c r="N1001" s="505"/>
      <c r="O1001" s="505"/>
      <c r="P1001" s="505"/>
      <c r="Q1001" s="505"/>
      <c r="R1001" s="505"/>
      <c r="S1001" s="505"/>
      <c r="T1001" s="505"/>
      <c r="U1001" s="505"/>
      <c r="V1001" s="505"/>
      <c r="W1001" s="505"/>
      <c r="X1001" s="505"/>
      <c r="Y1001" s="505"/>
      <c r="Z1001" s="505"/>
      <c r="AA1001" s="505"/>
      <c r="AB1001" s="505"/>
      <c r="AC1001" s="505"/>
      <c r="AD1001" s="269">
        <f t="shared" si="33"/>
        <v>0</v>
      </c>
      <c r="AE1001" s="370">
        <f>IF(AD1001&gt;(100000/52*'1. General Input'!$D$10),100000/52*'1. General Input'!$D$10,AD1001)</f>
        <v>0</v>
      </c>
    </row>
    <row r="1002" spans="1:31" ht="15.75" thickBot="1" x14ac:dyDescent="0.3">
      <c r="A1002" s="265">
        <f t="shared" si="32"/>
        <v>982</v>
      </c>
      <c r="B1002" s="501"/>
      <c r="C1002" s="515"/>
      <c r="D1002" s="514"/>
      <c r="E1002" s="505"/>
      <c r="F1002" s="505"/>
      <c r="G1002" s="505"/>
      <c r="H1002" s="505"/>
      <c r="I1002" s="505"/>
      <c r="J1002" s="505"/>
      <c r="K1002" s="505"/>
      <c r="L1002" s="505"/>
      <c r="M1002" s="505"/>
      <c r="N1002" s="505"/>
      <c r="O1002" s="505"/>
      <c r="P1002" s="505"/>
      <c r="Q1002" s="505"/>
      <c r="R1002" s="505"/>
      <c r="S1002" s="505"/>
      <c r="T1002" s="505"/>
      <c r="U1002" s="505"/>
      <c r="V1002" s="505"/>
      <c r="W1002" s="505"/>
      <c r="X1002" s="505"/>
      <c r="Y1002" s="505"/>
      <c r="Z1002" s="505"/>
      <c r="AA1002" s="505"/>
      <c r="AB1002" s="505"/>
      <c r="AC1002" s="505"/>
      <c r="AD1002" s="269">
        <f t="shared" si="33"/>
        <v>0</v>
      </c>
      <c r="AE1002" s="370">
        <f>IF(AD1002&gt;(100000/52*'1. General Input'!$D$10),100000/52*'1. General Input'!$D$10,AD1002)</f>
        <v>0</v>
      </c>
    </row>
    <row r="1003" spans="1:31" ht="15.75" thickBot="1" x14ac:dyDescent="0.3">
      <c r="A1003" s="265">
        <f t="shared" si="32"/>
        <v>983</v>
      </c>
      <c r="B1003" s="501"/>
      <c r="C1003" s="515"/>
      <c r="D1003" s="514"/>
      <c r="E1003" s="505"/>
      <c r="F1003" s="505"/>
      <c r="G1003" s="505"/>
      <c r="H1003" s="505"/>
      <c r="I1003" s="505"/>
      <c r="J1003" s="505"/>
      <c r="K1003" s="505"/>
      <c r="L1003" s="505"/>
      <c r="M1003" s="505"/>
      <c r="N1003" s="505"/>
      <c r="O1003" s="505"/>
      <c r="P1003" s="505"/>
      <c r="Q1003" s="505"/>
      <c r="R1003" s="505"/>
      <c r="S1003" s="505"/>
      <c r="T1003" s="505"/>
      <c r="U1003" s="505"/>
      <c r="V1003" s="505"/>
      <c r="W1003" s="505"/>
      <c r="X1003" s="505"/>
      <c r="Y1003" s="505"/>
      <c r="Z1003" s="505"/>
      <c r="AA1003" s="505"/>
      <c r="AB1003" s="505"/>
      <c r="AC1003" s="505"/>
      <c r="AD1003" s="269">
        <f t="shared" si="33"/>
        <v>0</v>
      </c>
      <c r="AE1003" s="370">
        <f>IF(AD1003&gt;(100000/52*'1. General Input'!$D$10),100000/52*'1. General Input'!$D$10,AD1003)</f>
        <v>0</v>
      </c>
    </row>
    <row r="1004" spans="1:31" ht="15.75" thickBot="1" x14ac:dyDescent="0.3">
      <c r="A1004" s="265">
        <f t="shared" si="32"/>
        <v>984</v>
      </c>
      <c r="B1004" s="501"/>
      <c r="C1004" s="515"/>
      <c r="D1004" s="514"/>
      <c r="E1004" s="505"/>
      <c r="F1004" s="505"/>
      <c r="G1004" s="505"/>
      <c r="H1004" s="505"/>
      <c r="I1004" s="505"/>
      <c r="J1004" s="505"/>
      <c r="K1004" s="505"/>
      <c r="L1004" s="505"/>
      <c r="M1004" s="505"/>
      <c r="N1004" s="505"/>
      <c r="O1004" s="505"/>
      <c r="P1004" s="505"/>
      <c r="Q1004" s="505"/>
      <c r="R1004" s="505"/>
      <c r="S1004" s="505"/>
      <c r="T1004" s="505"/>
      <c r="U1004" s="505"/>
      <c r="V1004" s="505"/>
      <c r="W1004" s="505"/>
      <c r="X1004" s="505"/>
      <c r="Y1004" s="505"/>
      <c r="Z1004" s="505"/>
      <c r="AA1004" s="505"/>
      <c r="AB1004" s="505"/>
      <c r="AC1004" s="505"/>
      <c r="AD1004" s="269">
        <f t="shared" si="33"/>
        <v>0</v>
      </c>
      <c r="AE1004" s="370">
        <f>IF(AD1004&gt;(100000/52*'1. General Input'!$D$10),100000/52*'1. General Input'!$D$10,AD1004)</f>
        <v>0</v>
      </c>
    </row>
    <row r="1005" spans="1:31" ht="15.75" thickBot="1" x14ac:dyDescent="0.3">
      <c r="A1005" s="265">
        <f t="shared" si="32"/>
        <v>985</v>
      </c>
      <c r="B1005" s="501"/>
      <c r="C1005" s="515"/>
      <c r="D1005" s="514"/>
      <c r="E1005" s="505"/>
      <c r="F1005" s="505"/>
      <c r="G1005" s="505"/>
      <c r="H1005" s="505"/>
      <c r="I1005" s="505"/>
      <c r="J1005" s="505"/>
      <c r="K1005" s="505"/>
      <c r="L1005" s="505"/>
      <c r="M1005" s="505"/>
      <c r="N1005" s="505"/>
      <c r="O1005" s="505"/>
      <c r="P1005" s="505"/>
      <c r="Q1005" s="505"/>
      <c r="R1005" s="505"/>
      <c r="S1005" s="505"/>
      <c r="T1005" s="505"/>
      <c r="U1005" s="505"/>
      <c r="V1005" s="505"/>
      <c r="W1005" s="505"/>
      <c r="X1005" s="505"/>
      <c r="Y1005" s="505"/>
      <c r="Z1005" s="505"/>
      <c r="AA1005" s="505"/>
      <c r="AB1005" s="505"/>
      <c r="AC1005" s="505"/>
      <c r="AD1005" s="269">
        <f t="shared" si="33"/>
        <v>0</v>
      </c>
      <c r="AE1005" s="370">
        <f>IF(AD1005&gt;(100000/52*'1. General Input'!$D$10),100000/52*'1. General Input'!$D$10,AD1005)</f>
        <v>0</v>
      </c>
    </row>
    <row r="1006" spans="1:31" ht="15.75" thickBot="1" x14ac:dyDescent="0.3">
      <c r="A1006" s="265">
        <f t="shared" si="32"/>
        <v>986</v>
      </c>
      <c r="B1006" s="501"/>
      <c r="C1006" s="515"/>
      <c r="D1006" s="514"/>
      <c r="E1006" s="505"/>
      <c r="F1006" s="505"/>
      <c r="G1006" s="505"/>
      <c r="H1006" s="505"/>
      <c r="I1006" s="505"/>
      <c r="J1006" s="505"/>
      <c r="K1006" s="505"/>
      <c r="L1006" s="505"/>
      <c r="M1006" s="505"/>
      <c r="N1006" s="505"/>
      <c r="O1006" s="505"/>
      <c r="P1006" s="505"/>
      <c r="Q1006" s="505"/>
      <c r="R1006" s="505"/>
      <c r="S1006" s="505"/>
      <c r="T1006" s="505"/>
      <c r="U1006" s="505"/>
      <c r="V1006" s="505"/>
      <c r="W1006" s="505"/>
      <c r="X1006" s="505"/>
      <c r="Y1006" s="505"/>
      <c r="Z1006" s="505"/>
      <c r="AA1006" s="505"/>
      <c r="AB1006" s="505"/>
      <c r="AC1006" s="505"/>
      <c r="AD1006" s="269">
        <f t="shared" si="33"/>
        <v>0</v>
      </c>
      <c r="AE1006" s="370">
        <f>IF(AD1006&gt;(100000/52*'1. General Input'!$D$10),100000/52*'1. General Input'!$D$10,AD1006)</f>
        <v>0</v>
      </c>
    </row>
    <row r="1007" spans="1:31" ht="15.75" thickBot="1" x14ac:dyDescent="0.3">
      <c r="A1007" s="265">
        <f t="shared" si="32"/>
        <v>987</v>
      </c>
      <c r="B1007" s="501"/>
      <c r="C1007" s="515"/>
      <c r="D1007" s="514"/>
      <c r="E1007" s="505"/>
      <c r="F1007" s="505"/>
      <c r="G1007" s="505"/>
      <c r="H1007" s="505"/>
      <c r="I1007" s="505"/>
      <c r="J1007" s="505"/>
      <c r="K1007" s="505"/>
      <c r="L1007" s="505"/>
      <c r="M1007" s="505"/>
      <c r="N1007" s="505"/>
      <c r="O1007" s="505"/>
      <c r="P1007" s="505"/>
      <c r="Q1007" s="505"/>
      <c r="R1007" s="505"/>
      <c r="S1007" s="505"/>
      <c r="T1007" s="505"/>
      <c r="U1007" s="505"/>
      <c r="V1007" s="505"/>
      <c r="W1007" s="505"/>
      <c r="X1007" s="505"/>
      <c r="Y1007" s="505"/>
      <c r="Z1007" s="505"/>
      <c r="AA1007" s="505"/>
      <c r="AB1007" s="505"/>
      <c r="AC1007" s="505"/>
      <c r="AD1007" s="269">
        <f t="shared" si="33"/>
        <v>0</v>
      </c>
      <c r="AE1007" s="370">
        <f>IF(AD1007&gt;(100000/52*'1. General Input'!$D$10),100000/52*'1. General Input'!$D$10,AD1007)</f>
        <v>0</v>
      </c>
    </row>
    <row r="1008" spans="1:31" ht="15.75" thickBot="1" x14ac:dyDescent="0.3">
      <c r="A1008" s="265">
        <f t="shared" si="32"/>
        <v>988</v>
      </c>
      <c r="B1008" s="501"/>
      <c r="C1008" s="515"/>
      <c r="D1008" s="514"/>
      <c r="E1008" s="505"/>
      <c r="F1008" s="505"/>
      <c r="G1008" s="505"/>
      <c r="H1008" s="505"/>
      <c r="I1008" s="505"/>
      <c r="J1008" s="505"/>
      <c r="K1008" s="505"/>
      <c r="L1008" s="505"/>
      <c r="M1008" s="505"/>
      <c r="N1008" s="505"/>
      <c r="O1008" s="505"/>
      <c r="P1008" s="505"/>
      <c r="Q1008" s="505"/>
      <c r="R1008" s="505"/>
      <c r="S1008" s="505"/>
      <c r="T1008" s="505"/>
      <c r="U1008" s="505"/>
      <c r="V1008" s="505"/>
      <c r="W1008" s="505"/>
      <c r="X1008" s="505"/>
      <c r="Y1008" s="505"/>
      <c r="Z1008" s="505"/>
      <c r="AA1008" s="505"/>
      <c r="AB1008" s="505"/>
      <c r="AC1008" s="505"/>
      <c r="AD1008" s="269">
        <f t="shared" si="33"/>
        <v>0</v>
      </c>
      <c r="AE1008" s="370">
        <f>IF(AD1008&gt;(100000/52*'1. General Input'!$D$10),100000/52*'1. General Input'!$D$10,AD1008)</f>
        <v>0</v>
      </c>
    </row>
    <row r="1009" spans="1:38" ht="15.75" thickBot="1" x14ac:dyDescent="0.3">
      <c r="A1009" s="265">
        <f t="shared" si="32"/>
        <v>989</v>
      </c>
      <c r="B1009" s="501"/>
      <c r="C1009" s="515"/>
      <c r="D1009" s="514"/>
      <c r="E1009" s="505"/>
      <c r="F1009" s="505"/>
      <c r="G1009" s="505"/>
      <c r="H1009" s="505"/>
      <c r="I1009" s="505"/>
      <c r="J1009" s="505"/>
      <c r="K1009" s="505"/>
      <c r="L1009" s="505"/>
      <c r="M1009" s="505"/>
      <c r="N1009" s="505"/>
      <c r="O1009" s="505"/>
      <c r="P1009" s="505"/>
      <c r="Q1009" s="505"/>
      <c r="R1009" s="505"/>
      <c r="S1009" s="505"/>
      <c r="T1009" s="505"/>
      <c r="U1009" s="505"/>
      <c r="V1009" s="505"/>
      <c r="W1009" s="505"/>
      <c r="X1009" s="505"/>
      <c r="Y1009" s="505"/>
      <c r="Z1009" s="505"/>
      <c r="AA1009" s="505"/>
      <c r="AB1009" s="505"/>
      <c r="AC1009" s="505"/>
      <c r="AD1009" s="269">
        <f t="shared" si="33"/>
        <v>0</v>
      </c>
      <c r="AE1009" s="370">
        <f>IF(AD1009&gt;(100000/52*'1. General Input'!$D$10),100000/52*'1. General Input'!$D$10,AD1009)</f>
        <v>0</v>
      </c>
    </row>
    <row r="1010" spans="1:38" ht="15.75" thickBot="1" x14ac:dyDescent="0.3">
      <c r="A1010" s="265">
        <f t="shared" si="32"/>
        <v>990</v>
      </c>
      <c r="B1010" s="501"/>
      <c r="C1010" s="515"/>
      <c r="D1010" s="514"/>
      <c r="E1010" s="505"/>
      <c r="F1010" s="505"/>
      <c r="G1010" s="505"/>
      <c r="H1010" s="505"/>
      <c r="I1010" s="505"/>
      <c r="J1010" s="505"/>
      <c r="K1010" s="505"/>
      <c r="L1010" s="505"/>
      <c r="M1010" s="505"/>
      <c r="N1010" s="505"/>
      <c r="O1010" s="505"/>
      <c r="P1010" s="505"/>
      <c r="Q1010" s="505"/>
      <c r="R1010" s="505"/>
      <c r="S1010" s="505"/>
      <c r="T1010" s="505"/>
      <c r="U1010" s="505"/>
      <c r="V1010" s="505"/>
      <c r="W1010" s="505"/>
      <c r="X1010" s="505"/>
      <c r="Y1010" s="505"/>
      <c r="Z1010" s="505"/>
      <c r="AA1010" s="505"/>
      <c r="AB1010" s="505"/>
      <c r="AC1010" s="505"/>
      <c r="AD1010" s="269">
        <f t="shared" si="33"/>
        <v>0</v>
      </c>
      <c r="AE1010" s="370">
        <f>IF(AD1010&gt;(100000/52*'1. General Input'!$D$10),100000/52*'1. General Input'!$D$10,AD1010)</f>
        <v>0</v>
      </c>
    </row>
    <row r="1011" spans="1:38" ht="15.75" thickBot="1" x14ac:dyDescent="0.3">
      <c r="A1011" s="265">
        <f t="shared" si="32"/>
        <v>991</v>
      </c>
      <c r="B1011" s="501"/>
      <c r="C1011" s="515"/>
      <c r="D1011" s="514"/>
      <c r="E1011" s="505"/>
      <c r="F1011" s="505"/>
      <c r="G1011" s="505"/>
      <c r="H1011" s="505"/>
      <c r="I1011" s="505"/>
      <c r="J1011" s="505"/>
      <c r="K1011" s="505"/>
      <c r="L1011" s="505"/>
      <c r="M1011" s="505"/>
      <c r="N1011" s="505"/>
      <c r="O1011" s="505"/>
      <c r="P1011" s="505"/>
      <c r="Q1011" s="505"/>
      <c r="R1011" s="505"/>
      <c r="S1011" s="505"/>
      <c r="T1011" s="505"/>
      <c r="U1011" s="505"/>
      <c r="V1011" s="505"/>
      <c r="W1011" s="505"/>
      <c r="X1011" s="505"/>
      <c r="Y1011" s="505"/>
      <c r="Z1011" s="505"/>
      <c r="AA1011" s="505"/>
      <c r="AB1011" s="505"/>
      <c r="AC1011" s="505"/>
      <c r="AD1011" s="269">
        <f t="shared" si="33"/>
        <v>0</v>
      </c>
      <c r="AE1011" s="370">
        <f>IF(AD1011&gt;(100000/52*'1. General Input'!$D$10),100000/52*'1. General Input'!$D$10,AD1011)</f>
        <v>0</v>
      </c>
    </row>
    <row r="1012" spans="1:38" ht="15.75" thickBot="1" x14ac:dyDescent="0.3">
      <c r="A1012" s="265">
        <f t="shared" si="32"/>
        <v>992</v>
      </c>
      <c r="B1012" s="501"/>
      <c r="C1012" s="515"/>
      <c r="D1012" s="514"/>
      <c r="E1012" s="505"/>
      <c r="F1012" s="505"/>
      <c r="G1012" s="505"/>
      <c r="H1012" s="505"/>
      <c r="I1012" s="505"/>
      <c r="J1012" s="505"/>
      <c r="K1012" s="505"/>
      <c r="L1012" s="505"/>
      <c r="M1012" s="505"/>
      <c r="N1012" s="505"/>
      <c r="O1012" s="505"/>
      <c r="P1012" s="505"/>
      <c r="Q1012" s="505"/>
      <c r="R1012" s="505"/>
      <c r="S1012" s="505"/>
      <c r="T1012" s="505"/>
      <c r="U1012" s="505"/>
      <c r="V1012" s="505"/>
      <c r="W1012" s="505"/>
      <c r="X1012" s="505"/>
      <c r="Y1012" s="505"/>
      <c r="Z1012" s="505"/>
      <c r="AA1012" s="505"/>
      <c r="AB1012" s="505"/>
      <c r="AC1012" s="505"/>
      <c r="AD1012" s="269">
        <f t="shared" si="33"/>
        <v>0</v>
      </c>
      <c r="AE1012" s="370">
        <f>IF(AD1012&gt;(100000/52*'1. General Input'!$D$10),100000/52*'1. General Input'!$D$10,AD1012)</f>
        <v>0</v>
      </c>
    </row>
    <row r="1013" spans="1:38" ht="15.75" thickBot="1" x14ac:dyDescent="0.3">
      <c r="A1013" s="265">
        <f t="shared" si="32"/>
        <v>993</v>
      </c>
      <c r="B1013" s="501"/>
      <c r="C1013" s="515"/>
      <c r="D1013" s="514"/>
      <c r="E1013" s="505"/>
      <c r="F1013" s="505"/>
      <c r="G1013" s="505"/>
      <c r="H1013" s="505"/>
      <c r="I1013" s="505"/>
      <c r="J1013" s="505"/>
      <c r="K1013" s="505"/>
      <c r="L1013" s="505"/>
      <c r="M1013" s="505"/>
      <c r="N1013" s="505"/>
      <c r="O1013" s="505"/>
      <c r="P1013" s="505"/>
      <c r="Q1013" s="505"/>
      <c r="R1013" s="505"/>
      <c r="S1013" s="505"/>
      <c r="T1013" s="505"/>
      <c r="U1013" s="505"/>
      <c r="V1013" s="505"/>
      <c r="W1013" s="505"/>
      <c r="X1013" s="505"/>
      <c r="Y1013" s="505"/>
      <c r="Z1013" s="505"/>
      <c r="AA1013" s="505"/>
      <c r="AB1013" s="505"/>
      <c r="AC1013" s="505"/>
      <c r="AD1013" s="269">
        <f t="shared" si="33"/>
        <v>0</v>
      </c>
      <c r="AE1013" s="370">
        <f>IF(AD1013&gt;(100000/52*'1. General Input'!$D$10),100000/52*'1. General Input'!$D$10,AD1013)</f>
        <v>0</v>
      </c>
    </row>
    <row r="1014" spans="1:38" ht="15.75" thickBot="1" x14ac:dyDescent="0.3">
      <c r="A1014" s="265">
        <f t="shared" si="32"/>
        <v>994</v>
      </c>
      <c r="B1014" s="501"/>
      <c r="C1014" s="515"/>
      <c r="D1014" s="514"/>
      <c r="E1014" s="505"/>
      <c r="F1014" s="505"/>
      <c r="G1014" s="505"/>
      <c r="H1014" s="505"/>
      <c r="I1014" s="505"/>
      <c r="J1014" s="505"/>
      <c r="K1014" s="505"/>
      <c r="L1014" s="505"/>
      <c r="M1014" s="505"/>
      <c r="N1014" s="505"/>
      <c r="O1014" s="505"/>
      <c r="P1014" s="505"/>
      <c r="Q1014" s="505"/>
      <c r="R1014" s="505"/>
      <c r="S1014" s="505"/>
      <c r="T1014" s="505"/>
      <c r="U1014" s="505"/>
      <c r="V1014" s="505"/>
      <c r="W1014" s="505"/>
      <c r="X1014" s="505"/>
      <c r="Y1014" s="505"/>
      <c r="Z1014" s="505"/>
      <c r="AA1014" s="505"/>
      <c r="AB1014" s="505"/>
      <c r="AC1014" s="505"/>
      <c r="AD1014" s="269">
        <f t="shared" si="33"/>
        <v>0</v>
      </c>
      <c r="AE1014" s="370">
        <f>IF(AD1014&gt;(100000/52*'1. General Input'!$D$10),100000/52*'1. General Input'!$D$10,AD1014)</f>
        <v>0</v>
      </c>
    </row>
    <row r="1015" spans="1:38" ht="15.75" thickBot="1" x14ac:dyDescent="0.3">
      <c r="A1015" s="265">
        <f t="shared" si="32"/>
        <v>995</v>
      </c>
      <c r="B1015" s="501"/>
      <c r="C1015" s="515"/>
      <c r="D1015" s="514"/>
      <c r="E1015" s="505"/>
      <c r="F1015" s="505"/>
      <c r="G1015" s="505"/>
      <c r="H1015" s="505"/>
      <c r="I1015" s="505"/>
      <c r="J1015" s="505"/>
      <c r="K1015" s="505"/>
      <c r="L1015" s="505"/>
      <c r="M1015" s="505"/>
      <c r="N1015" s="505"/>
      <c r="O1015" s="505"/>
      <c r="P1015" s="505"/>
      <c r="Q1015" s="505"/>
      <c r="R1015" s="505"/>
      <c r="S1015" s="505"/>
      <c r="T1015" s="505"/>
      <c r="U1015" s="505"/>
      <c r="V1015" s="505"/>
      <c r="W1015" s="505"/>
      <c r="X1015" s="505"/>
      <c r="Y1015" s="505"/>
      <c r="Z1015" s="505"/>
      <c r="AA1015" s="505"/>
      <c r="AB1015" s="505"/>
      <c r="AC1015" s="505"/>
      <c r="AD1015" s="269">
        <f t="shared" si="33"/>
        <v>0</v>
      </c>
      <c r="AE1015" s="370">
        <f>IF(AD1015&gt;(100000/52*'1. General Input'!$D$10),100000/52*'1. General Input'!$D$10,AD1015)</f>
        <v>0</v>
      </c>
    </row>
    <row r="1016" spans="1:38" ht="15.75" thickBot="1" x14ac:dyDescent="0.3">
      <c r="A1016" s="265">
        <f t="shared" si="32"/>
        <v>996</v>
      </c>
      <c r="B1016" s="501"/>
      <c r="C1016" s="515"/>
      <c r="D1016" s="514"/>
      <c r="E1016" s="505"/>
      <c r="F1016" s="505"/>
      <c r="G1016" s="505"/>
      <c r="H1016" s="505"/>
      <c r="I1016" s="505"/>
      <c r="J1016" s="505"/>
      <c r="K1016" s="505"/>
      <c r="L1016" s="505"/>
      <c r="M1016" s="505"/>
      <c r="N1016" s="505"/>
      <c r="O1016" s="505"/>
      <c r="P1016" s="505"/>
      <c r="Q1016" s="505"/>
      <c r="R1016" s="505"/>
      <c r="S1016" s="505"/>
      <c r="T1016" s="505"/>
      <c r="U1016" s="505"/>
      <c r="V1016" s="505"/>
      <c r="W1016" s="505"/>
      <c r="X1016" s="505"/>
      <c r="Y1016" s="505"/>
      <c r="Z1016" s="505"/>
      <c r="AA1016" s="505"/>
      <c r="AB1016" s="505"/>
      <c r="AC1016" s="505"/>
      <c r="AD1016" s="269">
        <f t="shared" si="33"/>
        <v>0</v>
      </c>
      <c r="AE1016" s="370">
        <f>IF(AD1016&gt;(100000/52*'1. General Input'!$D$10),100000/52*'1. General Input'!$D$10,AD1016)</f>
        <v>0</v>
      </c>
    </row>
    <row r="1017" spans="1:38" ht="15.75" thickBot="1" x14ac:dyDescent="0.3">
      <c r="A1017" s="265">
        <f t="shared" si="32"/>
        <v>997</v>
      </c>
      <c r="B1017" s="501"/>
      <c r="C1017" s="515"/>
      <c r="D1017" s="514"/>
      <c r="E1017" s="505"/>
      <c r="F1017" s="505"/>
      <c r="G1017" s="505"/>
      <c r="H1017" s="505"/>
      <c r="I1017" s="505"/>
      <c r="J1017" s="505"/>
      <c r="K1017" s="505"/>
      <c r="L1017" s="505"/>
      <c r="M1017" s="505"/>
      <c r="N1017" s="505"/>
      <c r="O1017" s="505"/>
      <c r="P1017" s="505"/>
      <c r="Q1017" s="505"/>
      <c r="R1017" s="505"/>
      <c r="S1017" s="505"/>
      <c r="T1017" s="505"/>
      <c r="U1017" s="505"/>
      <c r="V1017" s="505"/>
      <c r="W1017" s="505"/>
      <c r="X1017" s="505"/>
      <c r="Y1017" s="505"/>
      <c r="Z1017" s="505"/>
      <c r="AA1017" s="505"/>
      <c r="AB1017" s="505"/>
      <c r="AC1017" s="505"/>
      <c r="AD1017" s="269">
        <f t="shared" si="33"/>
        <v>0</v>
      </c>
      <c r="AE1017" s="370">
        <f>IF(AD1017&gt;(100000/52*'1. General Input'!$D$10),100000/52*'1. General Input'!$D$10,AD1017)</f>
        <v>0</v>
      </c>
    </row>
    <row r="1018" spans="1:38" ht="15.75" thickBot="1" x14ac:dyDescent="0.3">
      <c r="A1018" s="265">
        <f t="shared" si="32"/>
        <v>998</v>
      </c>
      <c r="B1018" s="501"/>
      <c r="C1018" s="515"/>
      <c r="D1018" s="514"/>
      <c r="E1018" s="505"/>
      <c r="F1018" s="505"/>
      <c r="G1018" s="505"/>
      <c r="H1018" s="505"/>
      <c r="I1018" s="505"/>
      <c r="J1018" s="505"/>
      <c r="K1018" s="505"/>
      <c r="L1018" s="505"/>
      <c r="M1018" s="505"/>
      <c r="N1018" s="505"/>
      <c r="O1018" s="505"/>
      <c r="P1018" s="505"/>
      <c r="Q1018" s="505"/>
      <c r="R1018" s="505"/>
      <c r="S1018" s="505"/>
      <c r="T1018" s="505"/>
      <c r="U1018" s="505"/>
      <c r="V1018" s="505"/>
      <c r="W1018" s="505"/>
      <c r="X1018" s="505"/>
      <c r="Y1018" s="505"/>
      <c r="Z1018" s="505"/>
      <c r="AA1018" s="505"/>
      <c r="AB1018" s="505"/>
      <c r="AC1018" s="505"/>
      <c r="AD1018" s="269">
        <f t="shared" si="33"/>
        <v>0</v>
      </c>
      <c r="AE1018" s="370">
        <f>IF(AD1018&gt;(100000/52*'1. General Input'!$D$10),100000/52*'1. General Input'!$D$10,AD1018)</f>
        <v>0</v>
      </c>
    </row>
    <row r="1019" spans="1:38" ht="15.75" thickBot="1" x14ac:dyDescent="0.3">
      <c r="A1019" s="265">
        <f t="shared" si="32"/>
        <v>999</v>
      </c>
      <c r="B1019" s="501"/>
      <c r="C1019" s="515"/>
      <c r="D1019" s="514"/>
      <c r="E1019" s="505"/>
      <c r="F1019" s="505"/>
      <c r="G1019" s="505"/>
      <c r="H1019" s="505"/>
      <c r="I1019" s="505"/>
      <c r="J1019" s="505"/>
      <c r="K1019" s="505"/>
      <c r="L1019" s="505"/>
      <c r="M1019" s="505"/>
      <c r="N1019" s="505"/>
      <c r="O1019" s="505"/>
      <c r="P1019" s="505"/>
      <c r="Q1019" s="505"/>
      <c r="R1019" s="505"/>
      <c r="S1019" s="505"/>
      <c r="T1019" s="505"/>
      <c r="U1019" s="505"/>
      <c r="V1019" s="505"/>
      <c r="W1019" s="505"/>
      <c r="X1019" s="505"/>
      <c r="Y1019" s="505"/>
      <c r="Z1019" s="505"/>
      <c r="AA1019" s="505"/>
      <c r="AB1019" s="505"/>
      <c r="AC1019" s="505"/>
      <c r="AD1019" s="269">
        <f t="shared" si="33"/>
        <v>0</v>
      </c>
      <c r="AE1019" s="370">
        <f>IF(AD1019&gt;(100000/52*'1. General Input'!$D$10),100000/52*'1. General Input'!$D$10,AD1019)</f>
        <v>0</v>
      </c>
    </row>
    <row r="1020" spans="1:38" ht="15.75" thickBot="1" x14ac:dyDescent="0.3">
      <c r="A1020" s="265">
        <f t="shared" si="32"/>
        <v>1000</v>
      </c>
      <c r="B1020" s="501"/>
      <c r="C1020" s="515"/>
      <c r="D1020" s="514"/>
      <c r="E1020" s="505"/>
      <c r="F1020" s="505"/>
      <c r="G1020" s="505"/>
      <c r="H1020" s="505"/>
      <c r="I1020" s="505"/>
      <c r="J1020" s="505"/>
      <c r="K1020" s="505"/>
      <c r="L1020" s="505"/>
      <c r="M1020" s="505"/>
      <c r="N1020" s="505"/>
      <c r="O1020" s="505"/>
      <c r="P1020" s="505"/>
      <c r="Q1020" s="505"/>
      <c r="R1020" s="505"/>
      <c r="S1020" s="505"/>
      <c r="T1020" s="505"/>
      <c r="U1020" s="505"/>
      <c r="V1020" s="505"/>
      <c r="W1020" s="505"/>
      <c r="X1020" s="505"/>
      <c r="Y1020" s="505"/>
      <c r="Z1020" s="505"/>
      <c r="AA1020" s="505"/>
      <c r="AB1020" s="505"/>
      <c r="AC1020" s="505"/>
      <c r="AD1020" s="269">
        <f t="shared" si="33"/>
        <v>0</v>
      </c>
      <c r="AE1020" s="370">
        <f>IF(AD1020&gt;(100000/52*'1. General Input'!$D$10),100000/52*'1. General Input'!$D$10,AD1020)</f>
        <v>0</v>
      </c>
    </row>
    <row r="1021" spans="1:38" x14ac:dyDescent="0.25">
      <c r="A1021" s="265"/>
      <c r="B1021" s="501"/>
      <c r="C1021" s="515"/>
      <c r="D1021" s="514"/>
      <c r="E1021" s="505"/>
      <c r="F1021" s="505"/>
      <c r="G1021" s="505"/>
      <c r="H1021" s="505"/>
      <c r="I1021" s="505"/>
      <c r="J1021" s="505"/>
      <c r="K1021" s="505"/>
      <c r="L1021" s="505"/>
      <c r="M1021" s="505"/>
      <c r="N1021" s="505"/>
      <c r="O1021" s="505"/>
      <c r="P1021" s="505"/>
      <c r="Q1021" s="505"/>
      <c r="R1021" s="505"/>
      <c r="S1021" s="505"/>
      <c r="T1021" s="505"/>
      <c r="U1021" s="505"/>
      <c r="V1021" s="505"/>
      <c r="W1021" s="505"/>
      <c r="X1021" s="505"/>
      <c r="Y1021" s="505"/>
      <c r="Z1021" s="505"/>
      <c r="AA1021" s="505"/>
      <c r="AB1021" s="505"/>
      <c r="AC1021" s="505"/>
      <c r="AD1021" s="269">
        <f t="shared" si="33"/>
        <v>0</v>
      </c>
      <c r="AE1021" s="370">
        <f>IF(AD1021&gt;(100000/52*'1. General Input'!$D$10),100000/52*'1. General Input'!$D$10,AD1021)</f>
        <v>0</v>
      </c>
    </row>
    <row r="1022" spans="1:38" ht="15.75" thickBot="1" x14ac:dyDescent="0.3">
      <c r="B1022" s="244" t="s">
        <v>26</v>
      </c>
      <c r="E1022" s="290">
        <f>SUM(E21:E1021)</f>
        <v>0</v>
      </c>
      <c r="F1022" s="290">
        <f t="shared" ref="F1022:AC1022" si="34">SUM(F21:F1021)</f>
        <v>0</v>
      </c>
      <c r="G1022" s="290">
        <f t="shared" si="34"/>
        <v>0</v>
      </c>
      <c r="H1022" s="290">
        <f t="shared" si="34"/>
        <v>0</v>
      </c>
      <c r="I1022" s="290">
        <f t="shared" si="34"/>
        <v>0</v>
      </c>
      <c r="J1022" s="290">
        <f t="shared" si="34"/>
        <v>0</v>
      </c>
      <c r="K1022" s="290">
        <f t="shared" si="34"/>
        <v>0</v>
      </c>
      <c r="L1022" s="290">
        <f t="shared" si="34"/>
        <v>0</v>
      </c>
      <c r="M1022" s="290">
        <f t="shared" si="34"/>
        <v>0</v>
      </c>
      <c r="N1022" s="290">
        <f t="shared" si="34"/>
        <v>0</v>
      </c>
      <c r="O1022" s="290">
        <f t="shared" si="34"/>
        <v>0</v>
      </c>
      <c r="P1022" s="290">
        <f t="shared" si="34"/>
        <v>0</v>
      </c>
      <c r="Q1022" s="290">
        <f t="shared" si="34"/>
        <v>0</v>
      </c>
      <c r="R1022" s="290">
        <f t="shared" si="34"/>
        <v>0</v>
      </c>
      <c r="S1022" s="290">
        <f t="shared" si="34"/>
        <v>0</v>
      </c>
      <c r="T1022" s="290">
        <f t="shared" si="34"/>
        <v>0</v>
      </c>
      <c r="U1022" s="290">
        <f t="shared" si="34"/>
        <v>0</v>
      </c>
      <c r="V1022" s="290">
        <f t="shared" si="34"/>
        <v>0</v>
      </c>
      <c r="W1022" s="290">
        <f t="shared" si="34"/>
        <v>0</v>
      </c>
      <c r="X1022" s="290">
        <f t="shared" si="34"/>
        <v>0</v>
      </c>
      <c r="Y1022" s="290">
        <f t="shared" si="34"/>
        <v>0</v>
      </c>
      <c r="Z1022" s="290">
        <f t="shared" si="34"/>
        <v>0</v>
      </c>
      <c r="AA1022" s="290">
        <f t="shared" si="34"/>
        <v>0</v>
      </c>
      <c r="AB1022" s="290">
        <f t="shared" si="34"/>
        <v>0</v>
      </c>
      <c r="AC1022" s="290">
        <f t="shared" si="34"/>
        <v>0</v>
      </c>
      <c r="AD1022" s="266">
        <f t="shared" si="33"/>
        <v>0</v>
      </c>
      <c r="AE1022" s="273">
        <f>SUM(AE21:AE1021)</f>
        <v>0</v>
      </c>
    </row>
    <row r="1023" spans="1:38" ht="15.75" thickTop="1" x14ac:dyDescent="0.25">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77"/>
      <c r="AE1023" s="275" t="s">
        <v>128</v>
      </c>
      <c r="AG1023" s="276"/>
      <c r="AJ1023" s="276"/>
      <c r="AK1023" s="276"/>
      <c r="AL1023" s="276"/>
    </row>
    <row r="1024" spans="1:38" x14ac:dyDescent="0.25">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77"/>
      <c r="AE1024" s="277"/>
      <c r="AG1024" s="276"/>
      <c r="AJ1024" s="276"/>
      <c r="AK1024" s="276"/>
      <c r="AL1024" s="276"/>
    </row>
    <row r="1025" spans="36:38" x14ac:dyDescent="0.25">
      <c r="AJ1025" s="276"/>
      <c r="AK1025" s="276"/>
      <c r="AL1025" s="276"/>
    </row>
    <row r="1026" spans="36:38" x14ac:dyDescent="0.25">
      <c r="AJ1026" s="276"/>
      <c r="AK1026" s="276"/>
      <c r="AL1026" s="276"/>
    </row>
    <row r="1027" spans="36:38" x14ac:dyDescent="0.25">
      <c r="AJ1027" s="276"/>
      <c r="AK1027" s="276"/>
      <c r="AL1027" s="276"/>
    </row>
    <row r="1028" spans="36:38" x14ac:dyDescent="0.25">
      <c r="AJ1028" s="276"/>
      <c r="AK1028" s="276"/>
      <c r="AL1028" s="276"/>
    </row>
    <row r="1029" spans="36:38" x14ac:dyDescent="0.25">
      <c r="AJ1029" s="276"/>
      <c r="AK1029" s="276"/>
      <c r="AL1029" s="276"/>
    </row>
    <row r="1030" spans="36:38" x14ac:dyDescent="0.25">
      <c r="AJ1030" s="276"/>
      <c r="AK1030" s="276"/>
      <c r="AL1030" s="276"/>
    </row>
  </sheetData>
  <sheetProtection algorithmName="SHA-512" hashValue="kFpYBvaZE5n96wJpwPtB3GbWnV+Pl9P0HZB/675QGJcxel2UPGWE/kmblQk3tPU69Jduqnhu9rL5Co1Rz/j+zQ==" saltValue="2Fn+xTsiYGdV+jp+WXLejA==" spinCount="100000" sheet="1" objects="1" scenarios="1" selectLockedCells="1"/>
  <protectedRanges>
    <protectedRange sqref="AC19:AD20 D18:AB18 E20:AB20" name="Range1"/>
  </protectedRanges>
  <mergeCells count="10">
    <mergeCell ref="J17:P17"/>
    <mergeCell ref="B13:H13"/>
    <mergeCell ref="B16:G16"/>
    <mergeCell ref="A1:J1"/>
    <mergeCell ref="A2:J2"/>
    <mergeCell ref="A4:J4"/>
    <mergeCell ref="A9:H9"/>
    <mergeCell ref="A10:H10"/>
    <mergeCell ref="A5:J5"/>
    <mergeCell ref="A11:H11"/>
  </mergeCells>
  <phoneticPr fontId="13" type="noConversion"/>
  <pageMargins left="0.7" right="0.7" top="0.75" bottom="0.75" header="0.3" footer="0.3"/>
  <pageSetup scale="61" fitToWidth="3" fitToHeight="34" pageOrder="overThenDown" orientation="portrait"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22"/>
  <sheetViews>
    <sheetView topLeftCell="A3" workbookViewId="0">
      <selection activeCell="I12" sqref="I12"/>
    </sheetView>
  </sheetViews>
  <sheetFormatPr defaultColWidth="8.85546875" defaultRowHeight="15" x14ac:dyDescent="0.25"/>
  <cols>
    <col min="1" max="1" width="9" style="244" bestFit="1" customWidth="1"/>
    <col min="2" max="2" width="38.28515625" style="244" customWidth="1"/>
    <col min="3" max="3" width="12.28515625" style="244" customWidth="1"/>
    <col min="4" max="4" width="16.28515625" style="244" customWidth="1"/>
    <col min="5" max="5" width="17.140625" style="244" customWidth="1"/>
    <col min="6" max="6" width="19" style="244" customWidth="1"/>
    <col min="7" max="7" width="12" style="244" customWidth="1"/>
    <col min="8" max="8" width="10.28515625" style="244" bestFit="1" customWidth="1"/>
    <col min="9" max="9" width="15.85546875" style="244" customWidth="1"/>
    <col min="10" max="11" width="10.28515625" style="244" bestFit="1" customWidth="1"/>
    <col min="12" max="12" width="10.140625" style="244" customWidth="1"/>
    <col min="13" max="22" width="10.28515625" style="244" bestFit="1" customWidth="1"/>
    <col min="23" max="23" width="9.28515625" style="244" bestFit="1" customWidth="1"/>
    <col min="24" max="27" width="10.28515625" style="244" bestFit="1" customWidth="1"/>
    <col min="28" max="29" width="11.28515625" style="244" bestFit="1" customWidth="1"/>
    <col min="30" max="30" width="25.42578125" style="244" customWidth="1"/>
    <col min="31" max="31" width="20" style="244" customWidth="1"/>
    <col min="32" max="32" width="11.140625" style="244" customWidth="1"/>
    <col min="33" max="33" width="12.7109375" style="244" customWidth="1"/>
    <col min="34" max="34" width="11.42578125" style="244" customWidth="1"/>
    <col min="35" max="16384" width="8.85546875" style="244"/>
  </cols>
  <sheetData>
    <row r="1" spans="1:37" hidden="1" x14ac:dyDescent="0.25">
      <c r="A1" s="834" t="s">
        <v>323</v>
      </c>
      <c r="B1" s="834"/>
      <c r="C1" s="834"/>
      <c r="D1" s="834"/>
      <c r="E1" s="834"/>
      <c r="F1" s="834"/>
      <c r="G1" s="834"/>
      <c r="H1" s="834"/>
      <c r="I1" s="834"/>
      <c r="J1" s="834"/>
      <c r="K1" s="834"/>
    </row>
    <row r="2" spans="1:37" hidden="1" x14ac:dyDescent="0.25">
      <c r="A2" s="834" t="s">
        <v>324</v>
      </c>
      <c r="B2" s="834"/>
      <c r="C2" s="834"/>
      <c r="D2" s="834"/>
      <c r="E2" s="834"/>
      <c r="F2" s="834"/>
      <c r="G2" s="834"/>
      <c r="H2" s="834"/>
      <c r="I2" s="834"/>
      <c r="J2" s="834"/>
      <c r="K2" s="834"/>
    </row>
    <row r="3" spans="1:37" ht="24" customHeight="1" x14ac:dyDescent="0.25">
      <c r="A3" s="488" t="s">
        <v>655</v>
      </c>
      <c r="B3" s="243"/>
      <c r="C3" s="243"/>
      <c r="D3" s="243"/>
      <c r="E3" s="243"/>
      <c r="F3" s="243"/>
      <c r="G3" s="243"/>
      <c r="H3" s="243"/>
      <c r="I3" s="243"/>
      <c r="J3" s="243"/>
      <c r="K3" s="243"/>
    </row>
    <row r="4" spans="1:37" hidden="1" x14ac:dyDescent="0.25">
      <c r="A4" s="834" t="s">
        <v>270</v>
      </c>
      <c r="B4" s="834"/>
      <c r="C4" s="834"/>
      <c r="D4" s="834"/>
      <c r="E4" s="834"/>
      <c r="F4" s="834"/>
      <c r="G4" s="834"/>
      <c r="H4" s="834"/>
      <c r="I4" s="834"/>
      <c r="J4" s="834"/>
      <c r="K4" s="834"/>
      <c r="L4" s="278"/>
      <c r="M4" s="350"/>
      <c r="N4" s="278"/>
      <c r="O4" s="278"/>
      <c r="P4" s="278"/>
      <c r="Q4" s="278"/>
      <c r="R4" s="278"/>
      <c r="S4" s="278"/>
      <c r="T4" s="278"/>
      <c r="U4" s="278"/>
      <c r="V4" s="278"/>
      <c r="W4" s="278"/>
      <c r="X4" s="278"/>
      <c r="Y4" s="278"/>
      <c r="Z4" s="278"/>
      <c r="AA4" s="278"/>
      <c r="AB4" s="278"/>
      <c r="AC4" s="278"/>
      <c r="AD4" s="278"/>
      <c r="AE4" s="278"/>
      <c r="AF4" s="278"/>
    </row>
    <row r="5" spans="1:37" ht="38.85" customHeight="1" x14ac:dyDescent="0.25">
      <c r="A5" s="878" t="str">
        <f>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employees",IF('1. General Input'!D40="Yes",IF('8. Wage Rate Penalty'!H15=0,"Do not completed this schedule, Borrower eligible to complete Form 3508EZ - Safe Harbor 1 applies and wage rates did not decrease by more than 25%.","Do not complete this schedule, Safe Harbor 1 applies"),IF('9. FTE Exemption'!E16="no",IF('8. Wage Rate Penalty'!H15=0,"Do not complete this schedule.  Borrower is eligible to file Forgiveness Form 3508EZ"," ")," ")))))</f>
        <v xml:space="preserve"> </v>
      </c>
      <c r="B5" s="878"/>
      <c r="C5" s="878"/>
      <c r="D5" s="878"/>
      <c r="E5" s="878"/>
      <c r="F5" s="878"/>
      <c r="G5" s="878"/>
      <c r="H5" s="878"/>
      <c r="I5" s="878"/>
      <c r="J5" s="878"/>
      <c r="K5" s="243"/>
      <c r="L5" s="278"/>
      <c r="M5" s="350"/>
      <c r="N5" s="278"/>
      <c r="O5" s="278"/>
      <c r="P5" s="278"/>
      <c r="Q5" s="278"/>
      <c r="R5" s="278"/>
      <c r="S5" s="278"/>
      <c r="T5" s="278"/>
      <c r="U5" s="278"/>
      <c r="V5" s="278"/>
      <c r="W5" s="278"/>
      <c r="X5" s="278"/>
      <c r="Y5" s="278"/>
      <c r="Z5" s="278"/>
      <c r="AA5" s="278"/>
      <c r="AB5" s="278"/>
      <c r="AC5" s="278"/>
      <c r="AD5" s="278"/>
      <c r="AE5" s="278"/>
      <c r="AF5" s="278"/>
    </row>
    <row r="6" spans="1:37" s="241" customFormat="1" ht="4.5" customHeight="1" x14ac:dyDescent="0.25">
      <c r="C6" s="239"/>
      <c r="D6" s="239"/>
      <c r="E6" s="239"/>
      <c r="F6" s="239"/>
    </row>
    <row r="7" spans="1:37" s="241" customFormat="1" ht="20.25" customHeight="1" x14ac:dyDescent="0.25">
      <c r="A7" s="258" t="s">
        <v>422</v>
      </c>
      <c r="B7" s="259"/>
      <c r="C7" s="292"/>
      <c r="D7" s="239"/>
      <c r="E7" s="239"/>
      <c r="F7" s="239"/>
      <c r="G7" s="250"/>
      <c r="H7" s="250"/>
      <c r="I7" s="250"/>
      <c r="J7" s="250"/>
      <c r="K7" s="250"/>
      <c r="L7" s="250"/>
      <c r="N7" s="239"/>
      <c r="O7" s="239"/>
      <c r="P7" s="239"/>
      <c r="Q7" s="239"/>
      <c r="R7" s="239"/>
      <c r="S7" s="239"/>
      <c r="T7" s="239"/>
      <c r="U7" s="239"/>
      <c r="V7" s="239"/>
      <c r="W7" s="239"/>
      <c r="X7" s="239"/>
      <c r="Y7" s="239"/>
      <c r="Z7" s="239"/>
      <c r="AA7" s="239"/>
      <c r="AB7" s="239"/>
      <c r="AC7" s="239"/>
      <c r="AD7" s="239"/>
      <c r="AE7" s="239"/>
      <c r="AF7" s="239"/>
    </row>
    <row r="8" spans="1:37" ht="20.25" customHeight="1" x14ac:dyDescent="0.25">
      <c r="A8" s="251" t="s">
        <v>651</v>
      </c>
      <c r="C8" s="243"/>
      <c r="D8" s="243"/>
      <c r="E8" s="243"/>
      <c r="F8" s="243"/>
      <c r="G8" s="245"/>
      <c r="H8" s="245"/>
      <c r="I8" s="245"/>
      <c r="J8" s="245"/>
      <c r="K8" s="245"/>
      <c r="L8" s="243"/>
      <c r="N8" s="243"/>
      <c r="O8" s="243"/>
      <c r="P8" s="243"/>
      <c r="Q8" s="243"/>
      <c r="R8" s="243"/>
      <c r="S8" s="243"/>
      <c r="T8" s="243"/>
      <c r="U8" s="243"/>
      <c r="V8" s="243"/>
      <c r="W8" s="243"/>
      <c r="X8" s="243"/>
      <c r="Y8" s="243"/>
      <c r="Z8" s="243"/>
      <c r="AA8" s="243"/>
      <c r="AB8" s="243"/>
      <c r="AC8" s="243"/>
      <c r="AD8" s="243"/>
      <c r="AE8" s="243"/>
      <c r="AF8" s="243"/>
    </row>
    <row r="9" spans="1:37" ht="20.25" customHeight="1" x14ac:dyDescent="0.25">
      <c r="A9" s="235" t="s">
        <v>639</v>
      </c>
    </row>
    <row r="10" spans="1:37" ht="27.75" customHeight="1" x14ac:dyDescent="0.25">
      <c r="A10" s="874" t="s">
        <v>272</v>
      </c>
      <c r="B10" s="874"/>
      <c r="C10" s="874"/>
      <c r="D10" s="874"/>
      <c r="E10" s="874"/>
      <c r="F10" s="874"/>
      <c r="G10" s="874"/>
      <c r="H10" s="874"/>
      <c r="I10" s="874"/>
      <c r="J10" s="319"/>
      <c r="K10" s="319"/>
      <c r="L10" s="319"/>
      <c r="N10" s="319"/>
      <c r="O10" s="319"/>
      <c r="P10" s="319"/>
      <c r="Q10" s="319"/>
      <c r="R10" s="319"/>
      <c r="S10" s="319"/>
      <c r="T10" s="319"/>
      <c r="U10" s="319"/>
      <c r="V10" s="319"/>
      <c r="W10" s="319"/>
      <c r="X10" s="319"/>
      <c r="Y10" s="319"/>
      <c r="Z10" s="319"/>
      <c r="AA10" s="319"/>
      <c r="AB10" s="319"/>
      <c r="AC10" s="319"/>
      <c r="AD10" s="319"/>
      <c r="AE10" s="317"/>
      <c r="AF10" s="317"/>
    </row>
    <row r="11" spans="1:37" ht="42.75" customHeight="1" x14ac:dyDescent="0.25">
      <c r="A11" s="866" t="s">
        <v>663</v>
      </c>
      <c r="B11" s="866"/>
      <c r="C11" s="866"/>
      <c r="D11" s="866"/>
      <c r="E11" s="866"/>
      <c r="F11" s="866"/>
      <c r="G11" s="866"/>
      <c r="H11" s="866"/>
      <c r="I11" s="866"/>
      <c r="J11" s="323"/>
      <c r="K11" s="323"/>
      <c r="L11" s="323"/>
      <c r="N11" s="323"/>
      <c r="O11" s="323"/>
      <c r="P11" s="323"/>
      <c r="Q11" s="323"/>
      <c r="R11" s="323"/>
      <c r="S11" s="323"/>
      <c r="T11" s="323"/>
      <c r="U11" s="323"/>
      <c r="V11" s="323"/>
      <c r="W11" s="323"/>
      <c r="X11" s="323"/>
      <c r="Y11" s="323"/>
      <c r="Z11" s="323"/>
      <c r="AA11" s="323"/>
      <c r="AB11" s="323"/>
      <c r="AC11" s="323"/>
      <c r="AD11" s="323"/>
      <c r="AE11" s="321"/>
    </row>
    <row r="12" spans="1:37" ht="46.5" customHeight="1" x14ac:dyDescent="0.35">
      <c r="A12" s="877" t="s">
        <v>654</v>
      </c>
      <c r="B12" s="866"/>
      <c r="C12" s="866"/>
      <c r="D12" s="325"/>
      <c r="E12" s="325"/>
      <c r="I12" s="518"/>
      <c r="J12" s="550" t="str">
        <f>IF(I12&gt;0," "," Must enter 1 or 2")</f>
        <v xml:space="preserve"> Must enter 1 or 2</v>
      </c>
    </row>
    <row r="13" spans="1:37" ht="20.25" customHeight="1" x14ac:dyDescent="0.25">
      <c r="A13" s="327" t="s">
        <v>608</v>
      </c>
      <c r="B13" s="359"/>
      <c r="C13" s="359"/>
      <c r="D13" s="359"/>
      <c r="E13" s="359"/>
      <c r="F13" s="279"/>
      <c r="G13" s="371"/>
    </row>
    <row r="14" spans="1:37" ht="66.75" customHeight="1" x14ac:dyDescent="0.25">
      <c r="B14" s="866" t="s">
        <v>627</v>
      </c>
      <c r="C14" s="866"/>
      <c r="D14" s="866"/>
      <c r="E14" s="866"/>
      <c r="F14" s="866"/>
      <c r="G14" s="866"/>
      <c r="I14" s="524"/>
      <c r="J14" s="324"/>
      <c r="K14" s="323"/>
      <c r="L14" s="323"/>
      <c r="M14" s="323"/>
      <c r="AA14" s="323"/>
      <c r="AB14" s="323"/>
      <c r="AC14" s="323"/>
      <c r="AD14" s="323"/>
      <c r="AE14" s="323"/>
      <c r="AF14" s="321"/>
      <c r="AK14" s="276"/>
    </row>
    <row r="15" spans="1:37" s="376" customFormat="1" ht="16.5" customHeight="1" thickBot="1" x14ac:dyDescent="0.3">
      <c r="A15" s="366" t="s">
        <v>413</v>
      </c>
      <c r="B15" s="372"/>
      <c r="C15" s="372"/>
      <c r="D15" s="372"/>
      <c r="E15" s="372"/>
      <c r="F15" s="373"/>
      <c r="G15" s="374"/>
      <c r="H15" s="374"/>
      <c r="I15" s="375">
        <f>ROUND(IF(I14&gt;SUM(AG1020:AH1020),I14,SUM(AG1020:AH1020)),1)</f>
        <v>0</v>
      </c>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row>
    <row r="16" spans="1:37" s="282" customFormat="1" x14ac:dyDescent="0.25">
      <c r="A16" s="281" t="s">
        <v>445</v>
      </c>
      <c r="B16" s="301"/>
      <c r="C16" s="301"/>
      <c r="D16" s="301"/>
      <c r="E16" s="377">
        <f>+'10. Type 1 Emp Cov. Period Comp'!D18</f>
        <v>0</v>
      </c>
      <c r="F16" s="284">
        <f>+'10. Type 1 Emp Cov. Period Comp'!E18</f>
        <v>0</v>
      </c>
      <c r="G16" s="284">
        <f>+'10. Type 1 Emp Cov. Period Comp'!F18</f>
        <v>7</v>
      </c>
      <c r="H16" s="284">
        <f>+'10. Type 1 Emp Cov. Period Comp'!G18</f>
        <v>14</v>
      </c>
      <c r="I16" s="284">
        <f>+'10. Type 1 Emp Cov. Period Comp'!H18</f>
        <v>21</v>
      </c>
      <c r="J16" s="284">
        <f>+'10. Type 1 Emp Cov. Period Comp'!I18</f>
        <v>28</v>
      </c>
      <c r="K16" s="284">
        <f>+'10. Type 1 Emp Cov. Period Comp'!J18</f>
        <v>35</v>
      </c>
      <c r="L16" s="284">
        <f>+'10. Type 1 Emp Cov. Period Comp'!K18</f>
        <v>42</v>
      </c>
      <c r="M16" s="284">
        <f>+'10. Type 1 Emp Cov. Period Comp'!L18</f>
        <v>49</v>
      </c>
      <c r="N16" s="284" t="str">
        <f>IF('1. General Input'!$D$10&gt;8,+M16+7," ")</f>
        <v xml:space="preserve"> </v>
      </c>
      <c r="O16" s="284" t="str">
        <f>IF('1. General Input'!$D$10&gt;8,+N16+7," ")</f>
        <v xml:space="preserve"> </v>
      </c>
      <c r="P16" s="284" t="str">
        <f>IF('1. General Input'!$D$10&gt;8,+O16+7," ")</f>
        <v xml:space="preserve"> </v>
      </c>
      <c r="Q16" s="284" t="str">
        <f>IF('1. General Input'!$D$10&gt;8,+P16+7," ")</f>
        <v xml:space="preserve"> </v>
      </c>
      <c r="R16" s="284" t="str">
        <f>IF('1. General Input'!$D$10&gt;8,+Q16+7," ")</f>
        <v xml:space="preserve"> </v>
      </c>
      <c r="S16" s="284" t="str">
        <f>IF('1. General Input'!$D$10&gt;8,+R16+7," ")</f>
        <v xml:space="preserve"> </v>
      </c>
      <c r="T16" s="284" t="str">
        <f>IF('1. General Input'!$D$10&gt;8,+S16+7," ")</f>
        <v xml:space="preserve"> </v>
      </c>
      <c r="U16" s="284" t="str">
        <f>IF('1. General Input'!$D$10&gt;8,+T16+7," ")</f>
        <v xml:space="preserve"> </v>
      </c>
      <c r="V16" s="284" t="str">
        <f>IF('1. General Input'!$D$10&gt;8,+U16+7," ")</f>
        <v xml:space="preserve"> </v>
      </c>
      <c r="W16" s="284" t="str">
        <f>IF('1. General Input'!$D$10&gt;8,+V16+7," ")</f>
        <v xml:space="preserve"> </v>
      </c>
      <c r="X16" s="284" t="str">
        <f>IF('1. General Input'!$D$10&gt;8,+W16+7," ")</f>
        <v xml:space="preserve"> </v>
      </c>
      <c r="Y16" s="284" t="str">
        <f>IF('1. General Input'!$D$10&gt;8,+X16+7," ")</f>
        <v xml:space="preserve"> </v>
      </c>
      <c r="Z16" s="284" t="str">
        <f>IF('1. General Input'!$D$10&gt;8,+Y16+7," ")</f>
        <v xml:space="preserve"> </v>
      </c>
      <c r="AA16" s="284" t="str">
        <f>IF('1. General Input'!$D$10&gt;8,+Z16+7," ")</f>
        <v xml:space="preserve"> </v>
      </c>
      <c r="AB16" s="284" t="str">
        <f>IF('1. General Input'!$D$10&gt;8,+AA16+7," ")</f>
        <v xml:space="preserve"> </v>
      </c>
      <c r="AC16" s="284" t="str">
        <f>IF('1. General Input'!$D$10&gt;8,+AB16+7," ")</f>
        <v xml:space="preserve"> </v>
      </c>
      <c r="AD16" s="301"/>
      <c r="AE16" s="301"/>
      <c r="AF16" s="301"/>
    </row>
    <row r="17" spans="1:34" s="282" customFormat="1" x14ac:dyDescent="0.25">
      <c r="A17" s="285" t="s">
        <v>446</v>
      </c>
      <c r="B17" s="286"/>
      <c r="C17" s="286"/>
      <c r="D17" s="286"/>
      <c r="E17" s="287" t="str">
        <f>+'10. Type 1 Emp Cov. Period Comp'!D19</f>
        <v>Enter Covered Period Weeks</v>
      </c>
      <c r="F17" s="288">
        <f>+'10. Type 1 Emp Cov. Period Comp'!E19</f>
        <v>6</v>
      </c>
      <c r="G17" s="288">
        <f>+'10. Type 1 Emp Cov. Period Comp'!F19</f>
        <v>13</v>
      </c>
      <c r="H17" s="288">
        <f>+'10. Type 1 Emp Cov. Period Comp'!G19</f>
        <v>20</v>
      </c>
      <c r="I17" s="288">
        <f>+'10. Type 1 Emp Cov. Period Comp'!H19</f>
        <v>27</v>
      </c>
      <c r="J17" s="288">
        <f>+'10. Type 1 Emp Cov. Period Comp'!I19</f>
        <v>34</v>
      </c>
      <c r="K17" s="288">
        <f>+'10. Type 1 Emp Cov. Period Comp'!J19</f>
        <v>41</v>
      </c>
      <c r="L17" s="288">
        <f>+'10. Type 1 Emp Cov. Period Comp'!K19</f>
        <v>48</v>
      </c>
      <c r="M17" s="288">
        <f>+'10. Type 1 Emp Cov. Period Comp'!L19</f>
        <v>55</v>
      </c>
      <c r="N17" s="287" t="str">
        <f>IF('1. General Input'!$D$10&gt;8,+N16+6," ")</f>
        <v xml:space="preserve"> </v>
      </c>
      <c r="O17" s="287" t="str">
        <f>IF('1. General Input'!$D$10&gt;8,+O16+6," ")</f>
        <v xml:space="preserve"> </v>
      </c>
      <c r="P17" s="287" t="str">
        <f>IF('1. General Input'!$D$10&gt;8,+P16+6," ")</f>
        <v xml:space="preserve"> </v>
      </c>
      <c r="Q17" s="287" t="str">
        <f>IF('1. General Input'!$D$10&gt;8,+Q16+6," ")</f>
        <v xml:space="preserve"> </v>
      </c>
      <c r="R17" s="287" t="str">
        <f>IF('1. General Input'!$D$10&gt;8,+R16+6," ")</f>
        <v xml:space="preserve"> </v>
      </c>
      <c r="S17" s="287" t="str">
        <f>IF('1. General Input'!$D$10&gt;8,+S16+6," ")</f>
        <v xml:space="preserve"> </v>
      </c>
      <c r="T17" s="287" t="str">
        <f>IF('1. General Input'!$D$10&gt;8,+T16+6," ")</f>
        <v xml:space="preserve"> </v>
      </c>
      <c r="U17" s="287" t="str">
        <f>IF('1. General Input'!$D$10&gt;8,+U16+6," ")</f>
        <v xml:space="preserve"> </v>
      </c>
      <c r="V17" s="287" t="str">
        <f>IF('1. General Input'!$D$10&gt;8,+V16+6," ")</f>
        <v xml:space="preserve"> </v>
      </c>
      <c r="W17" s="287" t="str">
        <f>IF('1. General Input'!$D$10&gt;8,+W16+6," ")</f>
        <v xml:space="preserve"> </v>
      </c>
      <c r="X17" s="287" t="str">
        <f>IF('1. General Input'!$D$10&gt;8,+X16+6," ")</f>
        <v xml:space="preserve"> </v>
      </c>
      <c r="Y17" s="287" t="str">
        <f>IF('1. General Input'!$D$10&gt;8,+Y16+6," ")</f>
        <v xml:space="preserve"> </v>
      </c>
      <c r="Z17" s="287" t="str">
        <f>IF('1. General Input'!$D$10&gt;8,+Z16+6," ")</f>
        <v xml:space="preserve"> </v>
      </c>
      <c r="AA17" s="287" t="str">
        <f>IF('1. General Input'!$D$10&gt;8,+AA16+6," ")</f>
        <v xml:space="preserve"> </v>
      </c>
      <c r="AB17" s="287" t="str">
        <f>IF('1. General Input'!$D$10&gt;8,+AB16+6," ")</f>
        <v xml:space="preserve"> </v>
      </c>
      <c r="AC17" s="287" t="str">
        <f>IF('1. General Input'!$D$10&gt;8,+AC16+6," ")</f>
        <v xml:space="preserve"> </v>
      </c>
      <c r="AD17" s="368"/>
      <c r="AE17" s="369"/>
      <c r="AF17" s="369"/>
      <c r="AG17" s="286"/>
      <c r="AH17" s="286"/>
    </row>
    <row r="18" spans="1:34" s="262" customFormat="1" ht="105.75" thickBot="1" x14ac:dyDescent="0.3">
      <c r="A18" s="261"/>
      <c r="B18" s="289" t="s">
        <v>451</v>
      </c>
      <c r="C18" s="289" t="s">
        <v>500</v>
      </c>
      <c r="D18" s="289"/>
      <c r="E18" s="289" t="s">
        <v>462</v>
      </c>
      <c r="F18" s="263" t="s">
        <v>539</v>
      </c>
      <c r="G18" s="263" t="s">
        <v>652</v>
      </c>
      <c r="H18" s="263" t="s">
        <v>162</v>
      </c>
      <c r="I18" s="263" t="s">
        <v>653</v>
      </c>
      <c r="J18" s="263" t="s">
        <v>164</v>
      </c>
      <c r="K18" s="263" t="s">
        <v>165</v>
      </c>
      <c r="L18" s="263" t="s">
        <v>166</v>
      </c>
      <c r="M18" s="263" t="s">
        <v>167</v>
      </c>
      <c r="N18" s="263" t="str">
        <f>IF('1. General Input'!$D$10&gt;8,"Paid in Week 9"," ")</f>
        <v xml:space="preserve"> </v>
      </c>
      <c r="O18" s="263" t="str">
        <f>IF('1. General Input'!$D$10&gt;8,"Paid in Week 10"," ")</f>
        <v xml:space="preserve"> </v>
      </c>
      <c r="P18" s="263" t="str">
        <f>IF('1. General Input'!$D$10&gt;8,"Paid in Week 11"," ")</f>
        <v xml:space="preserve"> </v>
      </c>
      <c r="Q18" s="263" t="str">
        <f>IF('1. General Input'!$D$10&gt;8,"Paid in Week 12"," ")</f>
        <v xml:space="preserve"> </v>
      </c>
      <c r="R18" s="263" t="str">
        <f>IF('1. General Input'!$D$10&gt;8,"Paid in Week 13"," ")</f>
        <v xml:space="preserve"> </v>
      </c>
      <c r="S18" s="263" t="str">
        <f>IF('1. General Input'!$D$10&gt;8,"Paid in Week 14"," ")</f>
        <v xml:space="preserve"> </v>
      </c>
      <c r="T18" s="263" t="str">
        <f>IF('1. General Input'!$D$10&gt;8,"Paid in Week 15"," ")</f>
        <v xml:space="preserve"> </v>
      </c>
      <c r="U18" s="263" t="str">
        <f>IF('1. General Input'!$D$10&gt;8,"Paid in Week 16"," ")</f>
        <v xml:space="preserve"> </v>
      </c>
      <c r="V18" s="263" t="str">
        <f>IF('1. General Input'!$D$10&gt;8,"Paid in Week 17"," ")</f>
        <v xml:space="preserve"> </v>
      </c>
      <c r="W18" s="263" t="str">
        <f>IF('1. General Input'!$D$10&gt;8,"Paid in Week 18"," ")</f>
        <v xml:space="preserve"> </v>
      </c>
      <c r="X18" s="263" t="str">
        <f>IF('1. General Input'!$D$10&gt;8,"Paid in Week 19"," ")</f>
        <v xml:space="preserve"> </v>
      </c>
      <c r="Y18" s="263" t="str">
        <f>IF('1. General Input'!$D$10&gt;8,"Paid in Week 20"," ")</f>
        <v xml:space="preserve"> </v>
      </c>
      <c r="Z18" s="263" t="str">
        <f>IF('1. General Input'!$D$10&gt;8,"Paid in Week 21"," ")</f>
        <v xml:space="preserve"> </v>
      </c>
      <c r="AA18" s="263" t="str">
        <f>IF('1. General Input'!$D$10&gt;8,"Paid in Week 22"," ")</f>
        <v xml:space="preserve"> </v>
      </c>
      <c r="AB18" s="263" t="str">
        <f>IF('1. General Input'!$D$10&gt;8,"Paid in Week 23"," ")</f>
        <v xml:space="preserve"> </v>
      </c>
      <c r="AC18" s="263" t="str">
        <f>IF('1. General Input'!$D$10&gt;8,"Paid in Week 24"," ")</f>
        <v xml:space="preserve"> </v>
      </c>
      <c r="AD18" s="378" t="s">
        <v>416</v>
      </c>
      <c r="AE18" s="263" t="s">
        <v>461</v>
      </c>
      <c r="AF18" s="263" t="s">
        <v>133</v>
      </c>
      <c r="AG18" s="264" t="s">
        <v>285</v>
      </c>
      <c r="AH18" s="262" t="s">
        <v>286</v>
      </c>
    </row>
    <row r="19" spans="1:34" ht="15.75" thickBot="1" x14ac:dyDescent="0.3">
      <c r="A19" s="265">
        <v>1</v>
      </c>
      <c r="B19" s="297" t="str">
        <f>IF('10. Type 1 Emp Cov. Period Comp'!B21=0," ",'10. Type 1 Emp Cov. Period Comp'!B21)</f>
        <v xml:space="preserve"> </v>
      </c>
      <c r="C19" s="265" t="str">
        <f>IF('10. Type 1 Emp Cov. Period Comp'!C21=0," ",'10. Type 1 Emp Cov. Period Comp'!C21)</f>
        <v xml:space="preserve"> </v>
      </c>
      <c r="D19" s="294"/>
      <c r="E19" s="519"/>
      <c r="F19" s="519"/>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379">
        <f>IF(E19=0,SUM(F19:AD19),E19)</f>
        <v>0</v>
      </c>
      <c r="AF19" s="380">
        <f>+AE19/(('10. Type 1 Emp Cov. Period Comp'!$I$16-'10. Type 1 Emp Cov. Period Comp'!$I$15+1)/7)</f>
        <v>0</v>
      </c>
      <c r="AG19" s="381">
        <f t="shared" ref="AG19:AG82" si="0">ROUND(IF($I$12=1,IF(AF19&lt;40,AF19/40,1),0),1)</f>
        <v>0</v>
      </c>
      <c r="AH19" s="381">
        <f t="shared" ref="AH19:AH82" si="1">ROUND(IF($I$12=2,IF(AF19&lt;40,IF(AF19=0,0,0.5),1),0),1)</f>
        <v>0</v>
      </c>
    </row>
    <row r="20" spans="1:34" ht="15.75" thickBot="1" x14ac:dyDescent="0.3">
      <c r="A20" s="265">
        <f>+A19+1</f>
        <v>2</v>
      </c>
      <c r="B20" s="297" t="str">
        <f>IF('10. Type 1 Emp Cov. Period Comp'!B22=0," ",'10. Type 1 Emp Cov. Period Comp'!B22)</f>
        <v xml:space="preserve"> </v>
      </c>
      <c r="C20" s="265" t="str">
        <f>IF('10. Type 1 Emp Cov. Period Comp'!C22=0," ",'10. Type 1 Emp Cov. Period Comp'!C22)</f>
        <v xml:space="preserve"> </v>
      </c>
      <c r="D20" s="294"/>
      <c r="E20" s="519"/>
      <c r="F20" s="519"/>
      <c r="G20" s="519"/>
      <c r="H20" s="519"/>
      <c r="I20" s="519"/>
      <c r="J20" s="519"/>
      <c r="K20" s="519"/>
      <c r="L20" s="519"/>
      <c r="M20" s="519"/>
      <c r="N20" s="519"/>
      <c r="O20" s="519"/>
      <c r="P20" s="519"/>
      <c r="Q20" s="519"/>
      <c r="R20" s="519"/>
      <c r="S20" s="519"/>
      <c r="T20" s="519"/>
      <c r="U20" s="519"/>
      <c r="V20" s="519"/>
      <c r="W20" s="519"/>
      <c r="X20" s="519"/>
      <c r="Y20" s="519"/>
      <c r="Z20" s="519"/>
      <c r="AA20" s="519"/>
      <c r="AB20" s="519"/>
      <c r="AC20" s="519"/>
      <c r="AD20" s="519"/>
      <c r="AE20" s="379">
        <f t="shared" ref="AE20:AE83" si="2">IF(E20=0,SUM(F20:AD20),E20)</f>
        <v>0</v>
      </c>
      <c r="AF20" s="380">
        <f>+AE20/(('10. Type 1 Emp Cov. Period Comp'!$I$16-'10. Type 1 Emp Cov. Period Comp'!$I$15+1)/7)</f>
        <v>0</v>
      </c>
      <c r="AG20" s="381">
        <f t="shared" si="0"/>
        <v>0</v>
      </c>
      <c r="AH20" s="381">
        <f t="shared" si="1"/>
        <v>0</v>
      </c>
    </row>
    <row r="21" spans="1:34" ht="15.75" thickBot="1" x14ac:dyDescent="0.3">
      <c r="A21" s="265">
        <f t="shared" ref="A21:A84" si="3">+A20+1</f>
        <v>3</v>
      </c>
      <c r="B21" s="297" t="str">
        <f>IF('10. Type 1 Emp Cov. Period Comp'!B23=0," ",'10. Type 1 Emp Cov. Period Comp'!B23)</f>
        <v xml:space="preserve"> </v>
      </c>
      <c r="C21" s="265" t="str">
        <f>IF('10. Type 1 Emp Cov. Period Comp'!C23=0," ",'10. Type 1 Emp Cov. Period Comp'!C23)</f>
        <v xml:space="preserve"> </v>
      </c>
      <c r="D21" s="294"/>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379">
        <f t="shared" si="2"/>
        <v>0</v>
      </c>
      <c r="AF21" s="380">
        <f>+AE21/(('10. Type 1 Emp Cov. Period Comp'!$I$16-'10. Type 1 Emp Cov. Period Comp'!$I$15+1)/7)</f>
        <v>0</v>
      </c>
      <c r="AG21" s="381">
        <f t="shared" si="0"/>
        <v>0</v>
      </c>
      <c r="AH21" s="381">
        <f t="shared" si="1"/>
        <v>0</v>
      </c>
    </row>
    <row r="22" spans="1:34" ht="15.75" thickBot="1" x14ac:dyDescent="0.3">
      <c r="A22" s="265">
        <f t="shared" si="3"/>
        <v>4</v>
      </c>
      <c r="B22" s="297" t="str">
        <f>IF('10. Type 1 Emp Cov. Period Comp'!B24=0," ",'10. Type 1 Emp Cov. Period Comp'!B24)</f>
        <v xml:space="preserve"> </v>
      </c>
      <c r="C22" s="265" t="str">
        <f>IF('10. Type 1 Emp Cov. Period Comp'!C24=0," ",'10. Type 1 Emp Cov. Period Comp'!C24)</f>
        <v xml:space="preserve"> </v>
      </c>
      <c r="D22" s="294"/>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379">
        <f t="shared" si="2"/>
        <v>0</v>
      </c>
      <c r="AF22" s="380">
        <f>+AE22/(('10. Type 1 Emp Cov. Period Comp'!$I$16-'10. Type 1 Emp Cov. Period Comp'!$I$15+1)/7)</f>
        <v>0</v>
      </c>
      <c r="AG22" s="381">
        <f t="shared" si="0"/>
        <v>0</v>
      </c>
      <c r="AH22" s="381">
        <f t="shared" si="1"/>
        <v>0</v>
      </c>
    </row>
    <row r="23" spans="1:34" ht="15.75" thickBot="1" x14ac:dyDescent="0.3">
      <c r="A23" s="265">
        <f t="shared" si="3"/>
        <v>5</v>
      </c>
      <c r="B23" s="297" t="str">
        <f>IF('10. Type 1 Emp Cov. Period Comp'!B25=0," ",'10. Type 1 Emp Cov. Period Comp'!B25)</f>
        <v xml:space="preserve"> </v>
      </c>
      <c r="C23" s="265" t="str">
        <f>IF('10. Type 1 Emp Cov. Period Comp'!C25=0," ",'10. Type 1 Emp Cov. Period Comp'!C25)</f>
        <v xml:space="preserve"> </v>
      </c>
      <c r="D23" s="294"/>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379">
        <f t="shared" si="2"/>
        <v>0</v>
      </c>
      <c r="AF23" s="380">
        <f>+AE23/(('10. Type 1 Emp Cov. Period Comp'!$I$16-'10. Type 1 Emp Cov. Period Comp'!$I$15+1)/7)</f>
        <v>0</v>
      </c>
      <c r="AG23" s="381">
        <f t="shared" si="0"/>
        <v>0</v>
      </c>
      <c r="AH23" s="381">
        <f t="shared" si="1"/>
        <v>0</v>
      </c>
    </row>
    <row r="24" spans="1:34" ht="15.75" thickBot="1" x14ac:dyDescent="0.3">
      <c r="A24" s="265">
        <f t="shared" si="3"/>
        <v>6</v>
      </c>
      <c r="B24" s="297" t="str">
        <f>IF('10. Type 1 Emp Cov. Period Comp'!B26=0," ",'10. Type 1 Emp Cov. Period Comp'!B26)</f>
        <v xml:space="preserve"> </v>
      </c>
      <c r="C24" s="265" t="str">
        <f>IF('10. Type 1 Emp Cov. Period Comp'!C26=0," ",'10. Type 1 Emp Cov. Period Comp'!C26)</f>
        <v xml:space="preserve"> </v>
      </c>
      <c r="D24" s="294"/>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379">
        <f t="shared" si="2"/>
        <v>0</v>
      </c>
      <c r="AF24" s="380">
        <f>+AE24/(('10. Type 1 Emp Cov. Period Comp'!$I$16-'10. Type 1 Emp Cov. Period Comp'!$I$15+1)/7)</f>
        <v>0</v>
      </c>
      <c r="AG24" s="381">
        <f t="shared" si="0"/>
        <v>0</v>
      </c>
      <c r="AH24" s="381">
        <f t="shared" si="1"/>
        <v>0</v>
      </c>
    </row>
    <row r="25" spans="1:34" ht="15.75" thickBot="1" x14ac:dyDescent="0.3">
      <c r="A25" s="265">
        <f t="shared" si="3"/>
        <v>7</v>
      </c>
      <c r="B25" s="297" t="str">
        <f>IF('10. Type 1 Emp Cov. Period Comp'!B27=0," ",'10. Type 1 Emp Cov. Period Comp'!B27)</f>
        <v xml:space="preserve"> </v>
      </c>
      <c r="C25" s="265" t="str">
        <f>IF('10. Type 1 Emp Cov. Period Comp'!C27=0," ",'10. Type 1 Emp Cov. Period Comp'!C27)</f>
        <v xml:space="preserve"> </v>
      </c>
      <c r="D25" s="294"/>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379">
        <f t="shared" si="2"/>
        <v>0</v>
      </c>
      <c r="AF25" s="380">
        <f>+AE25/(('10. Type 1 Emp Cov. Period Comp'!$I$16-'10. Type 1 Emp Cov. Period Comp'!$I$15+1)/7)</f>
        <v>0</v>
      </c>
      <c r="AG25" s="381">
        <f t="shared" si="0"/>
        <v>0</v>
      </c>
      <c r="AH25" s="381">
        <f t="shared" si="1"/>
        <v>0</v>
      </c>
    </row>
    <row r="26" spans="1:34" ht="15.75" thickBot="1" x14ac:dyDescent="0.3">
      <c r="A26" s="265">
        <f t="shared" si="3"/>
        <v>8</v>
      </c>
      <c r="B26" s="297" t="str">
        <f>IF('10. Type 1 Emp Cov. Period Comp'!B28=0," ",'10. Type 1 Emp Cov. Period Comp'!B28)</f>
        <v xml:space="preserve"> </v>
      </c>
      <c r="C26" s="265" t="str">
        <f>IF('10. Type 1 Emp Cov. Period Comp'!C28=0," ",'10. Type 1 Emp Cov. Period Comp'!C28)</f>
        <v xml:space="preserve"> </v>
      </c>
      <c r="D26" s="294"/>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379">
        <f t="shared" si="2"/>
        <v>0</v>
      </c>
      <c r="AF26" s="380">
        <f>+AE26/(('10. Type 1 Emp Cov. Period Comp'!$I$16-'10. Type 1 Emp Cov. Period Comp'!$I$15+1)/7)</f>
        <v>0</v>
      </c>
      <c r="AG26" s="381">
        <f t="shared" si="0"/>
        <v>0</v>
      </c>
      <c r="AH26" s="381">
        <f t="shared" si="1"/>
        <v>0</v>
      </c>
    </row>
    <row r="27" spans="1:34" ht="15.75" thickBot="1" x14ac:dyDescent="0.3">
      <c r="A27" s="265">
        <f t="shared" si="3"/>
        <v>9</v>
      </c>
      <c r="B27" s="297" t="str">
        <f>IF('10. Type 1 Emp Cov. Period Comp'!B29=0," ",'10. Type 1 Emp Cov. Period Comp'!B29)</f>
        <v xml:space="preserve"> </v>
      </c>
      <c r="C27" s="265" t="str">
        <f>IF('10. Type 1 Emp Cov. Period Comp'!C29=0," ",'10. Type 1 Emp Cov. Period Comp'!C29)</f>
        <v xml:space="preserve"> </v>
      </c>
      <c r="D27" s="294"/>
      <c r="E27" s="519"/>
      <c r="F27" s="519"/>
      <c r="G27" s="519"/>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379">
        <f t="shared" si="2"/>
        <v>0</v>
      </c>
      <c r="AF27" s="380">
        <f>+AE27/(('10. Type 1 Emp Cov. Period Comp'!$I$16-'10. Type 1 Emp Cov. Period Comp'!$I$15+1)/7)</f>
        <v>0</v>
      </c>
      <c r="AG27" s="381">
        <f t="shared" si="0"/>
        <v>0</v>
      </c>
      <c r="AH27" s="381">
        <f t="shared" si="1"/>
        <v>0</v>
      </c>
    </row>
    <row r="28" spans="1:34" ht="15.75" thickBot="1" x14ac:dyDescent="0.3">
      <c r="A28" s="265">
        <f t="shared" si="3"/>
        <v>10</v>
      </c>
      <c r="B28" s="297" t="str">
        <f>IF('10. Type 1 Emp Cov. Period Comp'!B30=0," ",'10. Type 1 Emp Cov. Period Comp'!B30)</f>
        <v xml:space="preserve"> </v>
      </c>
      <c r="C28" s="265" t="str">
        <f>IF('10. Type 1 Emp Cov. Period Comp'!C30=0," ",'10. Type 1 Emp Cov. Period Comp'!C30)</f>
        <v xml:space="preserve"> </v>
      </c>
      <c r="D28" s="294"/>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379">
        <f t="shared" si="2"/>
        <v>0</v>
      </c>
      <c r="AF28" s="380">
        <f>+AE28/(('10. Type 1 Emp Cov. Period Comp'!$I$16-'10. Type 1 Emp Cov. Period Comp'!$I$15+1)/7)</f>
        <v>0</v>
      </c>
      <c r="AG28" s="381">
        <f t="shared" si="0"/>
        <v>0</v>
      </c>
      <c r="AH28" s="381">
        <f t="shared" si="1"/>
        <v>0</v>
      </c>
    </row>
    <row r="29" spans="1:34" ht="15.75" thickBot="1" x14ac:dyDescent="0.3">
      <c r="A29" s="265">
        <f t="shared" si="3"/>
        <v>11</v>
      </c>
      <c r="B29" s="297" t="str">
        <f>IF('10. Type 1 Emp Cov. Period Comp'!B31=0," ",'10. Type 1 Emp Cov. Period Comp'!B31)</f>
        <v xml:space="preserve"> </v>
      </c>
      <c r="C29" s="265" t="str">
        <f>IF('10. Type 1 Emp Cov. Period Comp'!C31=0," ",'10. Type 1 Emp Cov. Period Comp'!C31)</f>
        <v xml:space="preserve"> </v>
      </c>
      <c r="D29" s="294"/>
      <c r="E29" s="519"/>
      <c r="F29" s="519"/>
      <c r="G29" s="519"/>
      <c r="H29" s="519"/>
      <c r="I29" s="519"/>
      <c r="J29" s="519"/>
      <c r="K29" s="519"/>
      <c r="L29" s="519"/>
      <c r="M29" s="519"/>
      <c r="N29" s="519"/>
      <c r="O29" s="519"/>
      <c r="P29" s="519"/>
      <c r="Q29" s="519"/>
      <c r="R29" s="519"/>
      <c r="S29" s="519"/>
      <c r="T29" s="519"/>
      <c r="U29" s="519"/>
      <c r="V29" s="519"/>
      <c r="W29" s="519"/>
      <c r="X29" s="519"/>
      <c r="Y29" s="519"/>
      <c r="Z29" s="519"/>
      <c r="AA29" s="519"/>
      <c r="AB29" s="519"/>
      <c r="AC29" s="519"/>
      <c r="AD29" s="519"/>
      <c r="AE29" s="379">
        <f t="shared" si="2"/>
        <v>0</v>
      </c>
      <c r="AF29" s="380">
        <f>+AE29/(('10. Type 1 Emp Cov. Period Comp'!$I$16-'10. Type 1 Emp Cov. Period Comp'!$I$15+1)/7)</f>
        <v>0</v>
      </c>
      <c r="AG29" s="381">
        <f t="shared" si="0"/>
        <v>0</v>
      </c>
      <c r="AH29" s="381">
        <f t="shared" si="1"/>
        <v>0</v>
      </c>
    </row>
    <row r="30" spans="1:34" ht="15.75" thickBot="1" x14ac:dyDescent="0.3">
      <c r="A30" s="265">
        <f t="shared" si="3"/>
        <v>12</v>
      </c>
      <c r="B30" s="297" t="str">
        <f>IF('10. Type 1 Emp Cov. Period Comp'!B32=0," ",'10. Type 1 Emp Cov. Period Comp'!B32)</f>
        <v xml:space="preserve"> </v>
      </c>
      <c r="C30" s="265" t="str">
        <f>IF('10. Type 1 Emp Cov. Period Comp'!C32=0," ",'10. Type 1 Emp Cov. Period Comp'!C32)</f>
        <v xml:space="preserve"> </v>
      </c>
      <c r="D30" s="294"/>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19"/>
      <c r="AE30" s="379">
        <f t="shared" si="2"/>
        <v>0</v>
      </c>
      <c r="AF30" s="380">
        <f>+AE30/(('10. Type 1 Emp Cov. Period Comp'!$I$16-'10. Type 1 Emp Cov. Period Comp'!$I$15+1)/7)</f>
        <v>0</v>
      </c>
      <c r="AG30" s="381">
        <f t="shared" si="0"/>
        <v>0</v>
      </c>
      <c r="AH30" s="381">
        <f t="shared" si="1"/>
        <v>0</v>
      </c>
    </row>
    <row r="31" spans="1:34" ht="15.75" thickBot="1" x14ac:dyDescent="0.3">
      <c r="A31" s="265">
        <f t="shared" si="3"/>
        <v>13</v>
      </c>
      <c r="B31" s="297" t="str">
        <f>IF('10. Type 1 Emp Cov. Period Comp'!B33=0," ",'10. Type 1 Emp Cov. Period Comp'!B33)</f>
        <v xml:space="preserve"> </v>
      </c>
      <c r="C31" s="265" t="str">
        <f>IF('10. Type 1 Emp Cov. Period Comp'!C33=0," ",'10. Type 1 Emp Cov. Period Comp'!C33)</f>
        <v xml:space="preserve"> </v>
      </c>
      <c r="D31" s="294"/>
      <c r="E31" s="519"/>
      <c r="F31" s="51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379">
        <f t="shared" si="2"/>
        <v>0</v>
      </c>
      <c r="AF31" s="380">
        <f>+AE31/(('10. Type 1 Emp Cov. Period Comp'!$I$16-'10. Type 1 Emp Cov. Period Comp'!$I$15+1)/7)</f>
        <v>0</v>
      </c>
      <c r="AG31" s="381">
        <f t="shared" si="0"/>
        <v>0</v>
      </c>
      <c r="AH31" s="381">
        <f t="shared" si="1"/>
        <v>0</v>
      </c>
    </row>
    <row r="32" spans="1:34" ht="15.75" thickBot="1" x14ac:dyDescent="0.3">
      <c r="A32" s="265">
        <f t="shared" si="3"/>
        <v>14</v>
      </c>
      <c r="B32" s="297" t="str">
        <f>IF('10. Type 1 Emp Cov. Period Comp'!B34=0," ",'10. Type 1 Emp Cov. Period Comp'!B34)</f>
        <v xml:space="preserve"> </v>
      </c>
      <c r="C32" s="265" t="str">
        <f>IF('10. Type 1 Emp Cov. Period Comp'!C34=0," ",'10. Type 1 Emp Cov. Period Comp'!C34)</f>
        <v xml:space="preserve"> </v>
      </c>
      <c r="D32" s="294"/>
      <c r="E32" s="519"/>
      <c r="F32" s="519"/>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379">
        <f t="shared" si="2"/>
        <v>0</v>
      </c>
      <c r="AF32" s="380">
        <f>+AE32/(('10. Type 1 Emp Cov. Period Comp'!$I$16-'10. Type 1 Emp Cov. Period Comp'!$I$15+1)/7)</f>
        <v>0</v>
      </c>
      <c r="AG32" s="381">
        <f t="shared" si="0"/>
        <v>0</v>
      </c>
      <c r="AH32" s="381">
        <f t="shared" si="1"/>
        <v>0</v>
      </c>
    </row>
    <row r="33" spans="1:34" ht="15.75" thickBot="1" x14ac:dyDescent="0.3">
      <c r="A33" s="265">
        <f t="shared" si="3"/>
        <v>15</v>
      </c>
      <c r="B33" s="297" t="str">
        <f>IF('10. Type 1 Emp Cov. Period Comp'!B35=0," ",'10. Type 1 Emp Cov. Period Comp'!B35)</f>
        <v xml:space="preserve"> </v>
      </c>
      <c r="C33" s="265" t="str">
        <f>IF('10. Type 1 Emp Cov. Period Comp'!C35=0," ",'10. Type 1 Emp Cov. Period Comp'!C35)</f>
        <v xml:space="preserve"> </v>
      </c>
      <c r="D33" s="294"/>
      <c r="E33" s="519"/>
      <c r="F33" s="519"/>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379">
        <f t="shared" si="2"/>
        <v>0</v>
      </c>
      <c r="AF33" s="380">
        <f>+AE33/(('10. Type 1 Emp Cov. Period Comp'!$I$16-'10. Type 1 Emp Cov. Period Comp'!$I$15+1)/7)</f>
        <v>0</v>
      </c>
      <c r="AG33" s="381">
        <f t="shared" si="0"/>
        <v>0</v>
      </c>
      <c r="AH33" s="381">
        <f t="shared" si="1"/>
        <v>0</v>
      </c>
    </row>
    <row r="34" spans="1:34" ht="15.75" thickBot="1" x14ac:dyDescent="0.3">
      <c r="A34" s="265">
        <f t="shared" si="3"/>
        <v>16</v>
      </c>
      <c r="B34" s="297" t="str">
        <f>IF('10. Type 1 Emp Cov. Period Comp'!B36=0," ",'10. Type 1 Emp Cov. Period Comp'!B36)</f>
        <v xml:space="preserve"> </v>
      </c>
      <c r="C34" s="265" t="str">
        <f>IF('10. Type 1 Emp Cov. Period Comp'!C36=0," ",'10. Type 1 Emp Cov. Period Comp'!C36)</f>
        <v xml:space="preserve"> </v>
      </c>
      <c r="D34" s="294"/>
      <c r="E34" s="519"/>
      <c r="F34" s="519"/>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519"/>
      <c r="AE34" s="379">
        <f t="shared" si="2"/>
        <v>0</v>
      </c>
      <c r="AF34" s="380">
        <f>+AE34/(('10. Type 1 Emp Cov. Period Comp'!$I$16-'10. Type 1 Emp Cov. Period Comp'!$I$15+1)/7)</f>
        <v>0</v>
      </c>
      <c r="AG34" s="381">
        <f t="shared" si="0"/>
        <v>0</v>
      </c>
      <c r="AH34" s="381">
        <f t="shared" si="1"/>
        <v>0</v>
      </c>
    </row>
    <row r="35" spans="1:34" ht="15.75" thickBot="1" x14ac:dyDescent="0.3">
      <c r="A35" s="265">
        <f t="shared" si="3"/>
        <v>17</v>
      </c>
      <c r="B35" s="297" t="str">
        <f>IF('10. Type 1 Emp Cov. Period Comp'!B37=0," ",'10. Type 1 Emp Cov. Period Comp'!B37)</f>
        <v xml:space="preserve"> </v>
      </c>
      <c r="C35" s="265" t="str">
        <f>IF('10. Type 1 Emp Cov. Period Comp'!C37=0," ",'10. Type 1 Emp Cov. Period Comp'!C37)</f>
        <v xml:space="preserve"> </v>
      </c>
      <c r="D35" s="294"/>
      <c r="E35" s="519"/>
      <c r="F35" s="519"/>
      <c r="G35" s="519"/>
      <c r="H35" s="519"/>
      <c r="I35" s="519"/>
      <c r="J35" s="519"/>
      <c r="K35" s="519"/>
      <c r="L35" s="519"/>
      <c r="M35" s="519"/>
      <c r="N35" s="519"/>
      <c r="O35" s="519"/>
      <c r="P35" s="519"/>
      <c r="Q35" s="519"/>
      <c r="R35" s="519"/>
      <c r="S35" s="519"/>
      <c r="T35" s="519"/>
      <c r="U35" s="519"/>
      <c r="V35" s="519"/>
      <c r="W35" s="519"/>
      <c r="X35" s="519"/>
      <c r="Y35" s="519"/>
      <c r="Z35" s="519"/>
      <c r="AA35" s="519"/>
      <c r="AB35" s="519"/>
      <c r="AC35" s="519"/>
      <c r="AD35" s="519"/>
      <c r="AE35" s="379">
        <f t="shared" si="2"/>
        <v>0</v>
      </c>
      <c r="AF35" s="380">
        <f>+AE35/(('10. Type 1 Emp Cov. Period Comp'!$I$16-'10. Type 1 Emp Cov. Period Comp'!$I$15+1)/7)</f>
        <v>0</v>
      </c>
      <c r="AG35" s="381">
        <f t="shared" si="0"/>
        <v>0</v>
      </c>
      <c r="AH35" s="381">
        <f t="shared" si="1"/>
        <v>0</v>
      </c>
    </row>
    <row r="36" spans="1:34" ht="15.75" thickBot="1" x14ac:dyDescent="0.3">
      <c r="A36" s="265">
        <f t="shared" si="3"/>
        <v>18</v>
      </c>
      <c r="B36" s="297" t="str">
        <f>IF('10. Type 1 Emp Cov. Period Comp'!B38=0," ",'10. Type 1 Emp Cov. Period Comp'!B38)</f>
        <v xml:space="preserve"> </v>
      </c>
      <c r="C36" s="265" t="str">
        <f>IF('10. Type 1 Emp Cov. Period Comp'!C38=0," ",'10. Type 1 Emp Cov. Period Comp'!C38)</f>
        <v xml:space="preserve"> </v>
      </c>
      <c r="D36" s="294"/>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379">
        <f t="shared" si="2"/>
        <v>0</v>
      </c>
      <c r="AF36" s="380">
        <f>+AE36/(('10. Type 1 Emp Cov. Period Comp'!$I$16-'10. Type 1 Emp Cov. Period Comp'!$I$15+1)/7)</f>
        <v>0</v>
      </c>
      <c r="AG36" s="381">
        <f t="shared" si="0"/>
        <v>0</v>
      </c>
      <c r="AH36" s="381">
        <f t="shared" si="1"/>
        <v>0</v>
      </c>
    </row>
    <row r="37" spans="1:34" ht="15.75" thickBot="1" x14ac:dyDescent="0.3">
      <c r="A37" s="265">
        <f t="shared" si="3"/>
        <v>19</v>
      </c>
      <c r="B37" s="297" t="str">
        <f>IF('10. Type 1 Emp Cov. Period Comp'!B39=0," ",'10. Type 1 Emp Cov. Period Comp'!B39)</f>
        <v xml:space="preserve"> </v>
      </c>
      <c r="C37" s="265" t="str">
        <f>IF('10. Type 1 Emp Cov. Period Comp'!C39=0," ",'10. Type 1 Emp Cov. Period Comp'!C39)</f>
        <v xml:space="preserve"> </v>
      </c>
      <c r="D37" s="294"/>
      <c r="E37" s="519"/>
      <c r="F37" s="519"/>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379">
        <f t="shared" si="2"/>
        <v>0</v>
      </c>
      <c r="AF37" s="380">
        <f>+AE37/(('10. Type 1 Emp Cov. Period Comp'!$I$16-'10. Type 1 Emp Cov. Period Comp'!$I$15+1)/7)</f>
        <v>0</v>
      </c>
      <c r="AG37" s="381">
        <f t="shared" si="0"/>
        <v>0</v>
      </c>
      <c r="AH37" s="381">
        <f t="shared" si="1"/>
        <v>0</v>
      </c>
    </row>
    <row r="38" spans="1:34" ht="15.75" thickBot="1" x14ac:dyDescent="0.3">
      <c r="A38" s="265">
        <f t="shared" si="3"/>
        <v>20</v>
      </c>
      <c r="B38" s="297" t="str">
        <f>IF('10. Type 1 Emp Cov. Period Comp'!B40=0," ",'10. Type 1 Emp Cov. Period Comp'!B40)</f>
        <v xml:space="preserve"> </v>
      </c>
      <c r="C38" s="265" t="str">
        <f>IF('10. Type 1 Emp Cov. Period Comp'!C40=0," ",'10. Type 1 Emp Cov. Period Comp'!C40)</f>
        <v xml:space="preserve"> </v>
      </c>
      <c r="D38" s="294"/>
      <c r="E38" s="519"/>
      <c r="F38" s="519"/>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379">
        <f t="shared" si="2"/>
        <v>0</v>
      </c>
      <c r="AF38" s="380">
        <f>+AE38/(('10. Type 1 Emp Cov. Period Comp'!$I$16-'10. Type 1 Emp Cov. Period Comp'!$I$15+1)/7)</f>
        <v>0</v>
      </c>
      <c r="AG38" s="381">
        <f t="shared" si="0"/>
        <v>0</v>
      </c>
      <c r="AH38" s="381">
        <f t="shared" si="1"/>
        <v>0</v>
      </c>
    </row>
    <row r="39" spans="1:34" ht="15.75" thickBot="1" x14ac:dyDescent="0.3">
      <c r="A39" s="265">
        <f t="shared" si="3"/>
        <v>21</v>
      </c>
      <c r="B39" s="297" t="str">
        <f>IF('10. Type 1 Emp Cov. Period Comp'!B41=0," ",'10. Type 1 Emp Cov. Period Comp'!B41)</f>
        <v xml:space="preserve"> </v>
      </c>
      <c r="C39" s="265" t="str">
        <f>IF('10. Type 1 Emp Cov. Period Comp'!C41=0," ",'10. Type 1 Emp Cov. Period Comp'!C41)</f>
        <v xml:space="preserve"> </v>
      </c>
      <c r="D39" s="294"/>
      <c r="E39" s="519"/>
      <c r="F39" s="519"/>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379">
        <f t="shared" si="2"/>
        <v>0</v>
      </c>
      <c r="AF39" s="380">
        <f>+AE39/(('10. Type 1 Emp Cov. Period Comp'!$I$16-'10. Type 1 Emp Cov. Period Comp'!$I$15+1)/7)</f>
        <v>0</v>
      </c>
      <c r="AG39" s="381">
        <f t="shared" si="0"/>
        <v>0</v>
      </c>
      <c r="AH39" s="381">
        <f t="shared" si="1"/>
        <v>0</v>
      </c>
    </row>
    <row r="40" spans="1:34" ht="15.75" thickBot="1" x14ac:dyDescent="0.3">
      <c r="A40" s="265">
        <f t="shared" si="3"/>
        <v>22</v>
      </c>
      <c r="B40" s="297" t="str">
        <f>IF('10. Type 1 Emp Cov. Period Comp'!B42=0," ",'10. Type 1 Emp Cov. Period Comp'!B42)</f>
        <v xml:space="preserve"> </v>
      </c>
      <c r="C40" s="265" t="str">
        <f>IF('10. Type 1 Emp Cov. Period Comp'!C42=0," ",'10. Type 1 Emp Cov. Period Comp'!C42)</f>
        <v xml:space="preserve"> </v>
      </c>
      <c r="D40" s="294"/>
      <c r="E40" s="519"/>
      <c r="F40" s="519"/>
      <c r="G40" s="519"/>
      <c r="H40" s="519"/>
      <c r="I40" s="519"/>
      <c r="J40" s="519"/>
      <c r="K40" s="519"/>
      <c r="L40" s="519"/>
      <c r="M40" s="519"/>
      <c r="N40" s="519"/>
      <c r="O40" s="519"/>
      <c r="P40" s="519"/>
      <c r="Q40" s="519"/>
      <c r="R40" s="519"/>
      <c r="S40" s="519"/>
      <c r="T40" s="519"/>
      <c r="U40" s="519"/>
      <c r="V40" s="519"/>
      <c r="W40" s="519"/>
      <c r="X40" s="519"/>
      <c r="Y40" s="519"/>
      <c r="Z40" s="519"/>
      <c r="AA40" s="519"/>
      <c r="AB40" s="519"/>
      <c r="AC40" s="519"/>
      <c r="AD40" s="519"/>
      <c r="AE40" s="379">
        <f t="shared" si="2"/>
        <v>0</v>
      </c>
      <c r="AF40" s="380">
        <f>+AE40/(('10. Type 1 Emp Cov. Period Comp'!$I$16-'10. Type 1 Emp Cov. Period Comp'!$I$15+1)/7)</f>
        <v>0</v>
      </c>
      <c r="AG40" s="381">
        <f t="shared" si="0"/>
        <v>0</v>
      </c>
      <c r="AH40" s="381">
        <f t="shared" si="1"/>
        <v>0</v>
      </c>
    </row>
    <row r="41" spans="1:34" ht="15.75" thickBot="1" x14ac:dyDescent="0.3">
      <c r="A41" s="265">
        <f t="shared" si="3"/>
        <v>23</v>
      </c>
      <c r="B41" s="297" t="str">
        <f>IF('10. Type 1 Emp Cov. Period Comp'!B43=0," ",'10. Type 1 Emp Cov. Period Comp'!B43)</f>
        <v xml:space="preserve"> </v>
      </c>
      <c r="C41" s="265" t="str">
        <f>IF('10. Type 1 Emp Cov. Period Comp'!C43=0," ",'10. Type 1 Emp Cov. Period Comp'!C43)</f>
        <v xml:space="preserve"> </v>
      </c>
      <c r="D41" s="294"/>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379">
        <f t="shared" si="2"/>
        <v>0</v>
      </c>
      <c r="AF41" s="380">
        <f>+AE41/(('10. Type 1 Emp Cov. Period Comp'!$I$16-'10. Type 1 Emp Cov. Period Comp'!$I$15+1)/7)</f>
        <v>0</v>
      </c>
      <c r="AG41" s="381">
        <f t="shared" si="0"/>
        <v>0</v>
      </c>
      <c r="AH41" s="381">
        <f t="shared" si="1"/>
        <v>0</v>
      </c>
    </row>
    <row r="42" spans="1:34" ht="15.75" thickBot="1" x14ac:dyDescent="0.3">
      <c r="A42" s="265">
        <f t="shared" si="3"/>
        <v>24</v>
      </c>
      <c r="B42" s="297" t="str">
        <f>IF('10. Type 1 Emp Cov. Period Comp'!B44=0," ",'10. Type 1 Emp Cov. Period Comp'!B44)</f>
        <v xml:space="preserve"> </v>
      </c>
      <c r="C42" s="265" t="str">
        <f>IF('10. Type 1 Emp Cov. Period Comp'!C44=0," ",'10. Type 1 Emp Cov. Period Comp'!C44)</f>
        <v xml:space="preserve"> </v>
      </c>
      <c r="D42" s="294"/>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379">
        <f t="shared" si="2"/>
        <v>0</v>
      </c>
      <c r="AF42" s="380">
        <f>+AE42/(('10. Type 1 Emp Cov. Period Comp'!$I$16-'10. Type 1 Emp Cov. Period Comp'!$I$15+1)/7)</f>
        <v>0</v>
      </c>
      <c r="AG42" s="381">
        <f t="shared" si="0"/>
        <v>0</v>
      </c>
      <c r="AH42" s="381">
        <f t="shared" si="1"/>
        <v>0</v>
      </c>
    </row>
    <row r="43" spans="1:34" ht="15.75" thickBot="1" x14ac:dyDescent="0.3">
      <c r="A43" s="265">
        <f t="shared" si="3"/>
        <v>25</v>
      </c>
      <c r="B43" s="297" t="str">
        <f>IF('10. Type 1 Emp Cov. Period Comp'!B45=0," ",'10. Type 1 Emp Cov. Period Comp'!B45)</f>
        <v xml:space="preserve"> </v>
      </c>
      <c r="C43" s="265" t="str">
        <f>IF('10. Type 1 Emp Cov. Period Comp'!C45=0," ",'10. Type 1 Emp Cov. Period Comp'!C45)</f>
        <v xml:space="preserve"> </v>
      </c>
      <c r="D43" s="294"/>
      <c r="E43" s="519"/>
      <c r="F43" s="519"/>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c r="AE43" s="379">
        <f t="shared" si="2"/>
        <v>0</v>
      </c>
      <c r="AF43" s="380">
        <f>+AE43/(('10. Type 1 Emp Cov. Period Comp'!$I$16-'10. Type 1 Emp Cov. Period Comp'!$I$15+1)/7)</f>
        <v>0</v>
      </c>
      <c r="AG43" s="381">
        <f t="shared" si="0"/>
        <v>0</v>
      </c>
      <c r="AH43" s="381">
        <f t="shared" si="1"/>
        <v>0</v>
      </c>
    </row>
    <row r="44" spans="1:34" ht="15.75" thickBot="1" x14ac:dyDescent="0.3">
      <c r="A44" s="265">
        <f t="shared" si="3"/>
        <v>26</v>
      </c>
      <c r="B44" s="297" t="str">
        <f>IF('10. Type 1 Emp Cov. Period Comp'!B46=0," ",'10. Type 1 Emp Cov. Period Comp'!B46)</f>
        <v xml:space="preserve"> </v>
      </c>
      <c r="C44" s="265" t="str">
        <f>IF('10. Type 1 Emp Cov. Period Comp'!C46=0," ",'10. Type 1 Emp Cov. Period Comp'!C46)</f>
        <v xml:space="preserve"> </v>
      </c>
      <c r="D44" s="294"/>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B44" s="519"/>
      <c r="AC44" s="519"/>
      <c r="AD44" s="519"/>
      <c r="AE44" s="379">
        <f t="shared" si="2"/>
        <v>0</v>
      </c>
      <c r="AF44" s="380">
        <f>+AE44/(('10. Type 1 Emp Cov. Period Comp'!$I$16-'10. Type 1 Emp Cov. Period Comp'!$I$15+1)/7)</f>
        <v>0</v>
      </c>
      <c r="AG44" s="381">
        <f t="shared" si="0"/>
        <v>0</v>
      </c>
      <c r="AH44" s="381">
        <f t="shared" si="1"/>
        <v>0</v>
      </c>
    </row>
    <row r="45" spans="1:34" ht="15.75" thickBot="1" x14ac:dyDescent="0.3">
      <c r="A45" s="265">
        <f t="shared" si="3"/>
        <v>27</v>
      </c>
      <c r="B45" s="297" t="str">
        <f>IF('10. Type 1 Emp Cov. Period Comp'!B47=0," ",'10. Type 1 Emp Cov. Period Comp'!B47)</f>
        <v xml:space="preserve"> </v>
      </c>
      <c r="C45" s="265" t="str">
        <f>IF('10. Type 1 Emp Cov. Period Comp'!C47=0," ",'10. Type 1 Emp Cov. Period Comp'!C47)</f>
        <v xml:space="preserve"> </v>
      </c>
      <c r="D45" s="294"/>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379">
        <f t="shared" si="2"/>
        <v>0</v>
      </c>
      <c r="AF45" s="380">
        <f>+AE45/(('10. Type 1 Emp Cov. Period Comp'!$I$16-'10. Type 1 Emp Cov. Period Comp'!$I$15+1)/7)</f>
        <v>0</v>
      </c>
      <c r="AG45" s="381">
        <f t="shared" si="0"/>
        <v>0</v>
      </c>
      <c r="AH45" s="381">
        <f t="shared" si="1"/>
        <v>0</v>
      </c>
    </row>
    <row r="46" spans="1:34" ht="15.75" thickBot="1" x14ac:dyDescent="0.3">
      <c r="A46" s="265">
        <f t="shared" si="3"/>
        <v>28</v>
      </c>
      <c r="B46" s="297" t="str">
        <f>IF('10. Type 1 Emp Cov. Period Comp'!B48=0," ",'10. Type 1 Emp Cov. Period Comp'!B48)</f>
        <v xml:space="preserve"> </v>
      </c>
      <c r="C46" s="265" t="str">
        <f>IF('10. Type 1 Emp Cov. Period Comp'!C48=0," ",'10. Type 1 Emp Cov. Period Comp'!C48)</f>
        <v xml:space="preserve"> </v>
      </c>
      <c r="D46" s="294"/>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379">
        <f t="shared" si="2"/>
        <v>0</v>
      </c>
      <c r="AF46" s="380">
        <f>+AE46/(('10. Type 1 Emp Cov. Period Comp'!$I$16-'10. Type 1 Emp Cov. Period Comp'!$I$15+1)/7)</f>
        <v>0</v>
      </c>
      <c r="AG46" s="381">
        <f t="shared" si="0"/>
        <v>0</v>
      </c>
      <c r="AH46" s="381">
        <f t="shared" si="1"/>
        <v>0</v>
      </c>
    </row>
    <row r="47" spans="1:34" ht="15.75" thickBot="1" x14ac:dyDescent="0.3">
      <c r="A47" s="265">
        <f t="shared" si="3"/>
        <v>29</v>
      </c>
      <c r="B47" s="297" t="str">
        <f>IF('10. Type 1 Emp Cov. Period Comp'!B49=0," ",'10. Type 1 Emp Cov. Period Comp'!B49)</f>
        <v xml:space="preserve"> </v>
      </c>
      <c r="C47" s="265" t="str">
        <f>IF('10. Type 1 Emp Cov. Period Comp'!C49=0," ",'10. Type 1 Emp Cov. Period Comp'!C49)</f>
        <v xml:space="preserve"> </v>
      </c>
      <c r="D47" s="294"/>
      <c r="E47" s="519"/>
      <c r="F47" s="519"/>
      <c r="G47" s="519"/>
      <c r="H47" s="519"/>
      <c r="I47" s="519"/>
      <c r="J47" s="519"/>
      <c r="K47" s="519"/>
      <c r="L47" s="519"/>
      <c r="M47" s="519"/>
      <c r="N47" s="519"/>
      <c r="O47" s="519"/>
      <c r="P47" s="519"/>
      <c r="Q47" s="519"/>
      <c r="R47" s="519"/>
      <c r="S47" s="519"/>
      <c r="T47" s="519"/>
      <c r="U47" s="519"/>
      <c r="V47" s="519"/>
      <c r="W47" s="519"/>
      <c r="X47" s="519"/>
      <c r="Y47" s="519"/>
      <c r="Z47" s="519"/>
      <c r="AA47" s="519"/>
      <c r="AB47" s="519"/>
      <c r="AC47" s="519"/>
      <c r="AD47" s="519"/>
      <c r="AE47" s="379">
        <f t="shared" si="2"/>
        <v>0</v>
      </c>
      <c r="AF47" s="380">
        <f>+AE47/(('10. Type 1 Emp Cov. Period Comp'!$I$16-'10. Type 1 Emp Cov. Period Comp'!$I$15+1)/7)</f>
        <v>0</v>
      </c>
      <c r="AG47" s="381">
        <f t="shared" si="0"/>
        <v>0</v>
      </c>
      <c r="AH47" s="381">
        <f t="shared" si="1"/>
        <v>0</v>
      </c>
    </row>
    <row r="48" spans="1:34" ht="15.75" thickBot="1" x14ac:dyDescent="0.3">
      <c r="A48" s="265">
        <f t="shared" si="3"/>
        <v>30</v>
      </c>
      <c r="B48" s="297" t="str">
        <f>IF('10. Type 1 Emp Cov. Period Comp'!B50=0," ",'10. Type 1 Emp Cov. Period Comp'!B50)</f>
        <v xml:space="preserve"> </v>
      </c>
      <c r="C48" s="265" t="str">
        <f>IF('10. Type 1 Emp Cov. Period Comp'!C50=0," ",'10. Type 1 Emp Cov. Period Comp'!C50)</f>
        <v xml:space="preserve"> </v>
      </c>
      <c r="D48" s="294"/>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c r="AC48" s="519"/>
      <c r="AD48" s="519"/>
      <c r="AE48" s="379">
        <f t="shared" si="2"/>
        <v>0</v>
      </c>
      <c r="AF48" s="380">
        <f>+AE48/(('10. Type 1 Emp Cov. Period Comp'!$I$16-'10. Type 1 Emp Cov. Period Comp'!$I$15+1)/7)</f>
        <v>0</v>
      </c>
      <c r="AG48" s="381">
        <f t="shared" si="0"/>
        <v>0</v>
      </c>
      <c r="AH48" s="381">
        <f t="shared" si="1"/>
        <v>0</v>
      </c>
    </row>
    <row r="49" spans="1:34" ht="15.75" thickBot="1" x14ac:dyDescent="0.3">
      <c r="A49" s="265">
        <f t="shared" si="3"/>
        <v>31</v>
      </c>
      <c r="B49" s="297" t="str">
        <f>IF('10. Type 1 Emp Cov. Period Comp'!B51=0," ",'10. Type 1 Emp Cov. Period Comp'!B51)</f>
        <v xml:space="preserve"> </v>
      </c>
      <c r="C49" s="265" t="str">
        <f>IF('10. Type 1 Emp Cov. Period Comp'!C51=0," ",'10. Type 1 Emp Cov. Period Comp'!C51)</f>
        <v xml:space="preserve"> </v>
      </c>
      <c r="D49" s="294"/>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379">
        <f t="shared" si="2"/>
        <v>0</v>
      </c>
      <c r="AF49" s="380">
        <f>+AE49/(('10. Type 1 Emp Cov. Period Comp'!$I$16-'10. Type 1 Emp Cov. Period Comp'!$I$15+1)/7)</f>
        <v>0</v>
      </c>
      <c r="AG49" s="381">
        <f t="shared" si="0"/>
        <v>0</v>
      </c>
      <c r="AH49" s="381">
        <f t="shared" si="1"/>
        <v>0</v>
      </c>
    </row>
    <row r="50" spans="1:34" ht="15.75" thickBot="1" x14ac:dyDescent="0.3">
      <c r="A50" s="265">
        <f t="shared" si="3"/>
        <v>32</v>
      </c>
      <c r="B50" s="297" t="str">
        <f>IF('10. Type 1 Emp Cov. Period Comp'!B52=0," ",'10. Type 1 Emp Cov. Period Comp'!B52)</f>
        <v xml:space="preserve"> </v>
      </c>
      <c r="C50" s="265" t="str">
        <f>IF('10. Type 1 Emp Cov. Period Comp'!C52=0," ",'10. Type 1 Emp Cov. Period Comp'!C52)</f>
        <v xml:space="preserve"> </v>
      </c>
      <c r="D50" s="294"/>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379">
        <f t="shared" si="2"/>
        <v>0</v>
      </c>
      <c r="AF50" s="380">
        <f>+AE50/(('10. Type 1 Emp Cov. Period Comp'!$I$16-'10. Type 1 Emp Cov. Period Comp'!$I$15+1)/7)</f>
        <v>0</v>
      </c>
      <c r="AG50" s="381">
        <f t="shared" si="0"/>
        <v>0</v>
      </c>
      <c r="AH50" s="381">
        <f t="shared" si="1"/>
        <v>0</v>
      </c>
    </row>
    <row r="51" spans="1:34" ht="15.75" thickBot="1" x14ac:dyDescent="0.3">
      <c r="A51" s="265">
        <f t="shared" si="3"/>
        <v>33</v>
      </c>
      <c r="B51" s="297" t="str">
        <f>IF('10. Type 1 Emp Cov. Period Comp'!B53=0," ",'10. Type 1 Emp Cov. Period Comp'!B53)</f>
        <v xml:space="preserve"> </v>
      </c>
      <c r="C51" s="265" t="str">
        <f>IF('10. Type 1 Emp Cov. Period Comp'!C53=0," ",'10. Type 1 Emp Cov. Period Comp'!C53)</f>
        <v xml:space="preserve"> </v>
      </c>
      <c r="D51" s="294"/>
      <c r="E51" s="519"/>
      <c r="F51" s="519"/>
      <c r="G51" s="519"/>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379">
        <f t="shared" si="2"/>
        <v>0</v>
      </c>
      <c r="AF51" s="380">
        <f>+AE51/(('10. Type 1 Emp Cov. Period Comp'!$I$16-'10. Type 1 Emp Cov. Period Comp'!$I$15+1)/7)</f>
        <v>0</v>
      </c>
      <c r="AG51" s="381">
        <f t="shared" si="0"/>
        <v>0</v>
      </c>
      <c r="AH51" s="381">
        <f t="shared" si="1"/>
        <v>0</v>
      </c>
    </row>
    <row r="52" spans="1:34" ht="15.75" thickBot="1" x14ac:dyDescent="0.3">
      <c r="A52" s="265">
        <f t="shared" si="3"/>
        <v>34</v>
      </c>
      <c r="B52" s="297" t="str">
        <f>IF('10. Type 1 Emp Cov. Period Comp'!B54=0," ",'10. Type 1 Emp Cov. Period Comp'!B54)</f>
        <v xml:space="preserve"> </v>
      </c>
      <c r="C52" s="265" t="str">
        <f>IF('10. Type 1 Emp Cov. Period Comp'!C54=0," ",'10. Type 1 Emp Cov. Period Comp'!C54)</f>
        <v xml:space="preserve"> </v>
      </c>
      <c r="D52" s="294"/>
      <c r="E52" s="519"/>
      <c r="F52" s="519"/>
      <c r="G52" s="519"/>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379">
        <f t="shared" si="2"/>
        <v>0</v>
      </c>
      <c r="AF52" s="380">
        <f>+AE52/(('10. Type 1 Emp Cov. Period Comp'!$I$16-'10. Type 1 Emp Cov. Period Comp'!$I$15+1)/7)</f>
        <v>0</v>
      </c>
      <c r="AG52" s="381">
        <f t="shared" si="0"/>
        <v>0</v>
      </c>
      <c r="AH52" s="381">
        <f t="shared" si="1"/>
        <v>0</v>
      </c>
    </row>
    <row r="53" spans="1:34" ht="15.75" thickBot="1" x14ac:dyDescent="0.3">
      <c r="A53" s="265">
        <f t="shared" si="3"/>
        <v>35</v>
      </c>
      <c r="B53" s="297" t="str">
        <f>IF('10. Type 1 Emp Cov. Period Comp'!B55=0," ",'10. Type 1 Emp Cov. Period Comp'!B55)</f>
        <v xml:space="preserve"> </v>
      </c>
      <c r="C53" s="265" t="str">
        <f>IF('10. Type 1 Emp Cov. Period Comp'!C55=0," ",'10. Type 1 Emp Cov. Period Comp'!C55)</f>
        <v xml:space="preserve"> </v>
      </c>
      <c r="D53" s="294"/>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379">
        <f t="shared" si="2"/>
        <v>0</v>
      </c>
      <c r="AF53" s="380">
        <f>+AE53/(('10. Type 1 Emp Cov. Period Comp'!$I$16-'10. Type 1 Emp Cov. Period Comp'!$I$15+1)/7)</f>
        <v>0</v>
      </c>
      <c r="AG53" s="381">
        <f t="shared" si="0"/>
        <v>0</v>
      </c>
      <c r="AH53" s="381">
        <f t="shared" si="1"/>
        <v>0</v>
      </c>
    </row>
    <row r="54" spans="1:34" ht="15.75" thickBot="1" x14ac:dyDescent="0.3">
      <c r="A54" s="265">
        <f t="shared" si="3"/>
        <v>36</v>
      </c>
      <c r="B54" s="297" t="str">
        <f>IF('10. Type 1 Emp Cov. Period Comp'!B56=0," ",'10. Type 1 Emp Cov. Period Comp'!B56)</f>
        <v xml:space="preserve"> </v>
      </c>
      <c r="C54" s="265" t="str">
        <f>IF('10. Type 1 Emp Cov. Period Comp'!C56=0," ",'10. Type 1 Emp Cov. Period Comp'!C56)</f>
        <v xml:space="preserve"> </v>
      </c>
      <c r="D54" s="294"/>
      <c r="E54" s="519"/>
      <c r="F54" s="519"/>
      <c r="G54" s="519"/>
      <c r="H54" s="519"/>
      <c r="I54" s="519"/>
      <c r="J54" s="519"/>
      <c r="K54" s="519"/>
      <c r="L54" s="519"/>
      <c r="M54" s="519"/>
      <c r="N54" s="519"/>
      <c r="O54" s="519"/>
      <c r="P54" s="519"/>
      <c r="Q54" s="519"/>
      <c r="R54" s="519"/>
      <c r="S54" s="519"/>
      <c r="T54" s="519"/>
      <c r="U54" s="519"/>
      <c r="V54" s="519"/>
      <c r="W54" s="519"/>
      <c r="X54" s="519"/>
      <c r="Y54" s="519"/>
      <c r="Z54" s="519"/>
      <c r="AA54" s="519"/>
      <c r="AB54" s="519"/>
      <c r="AC54" s="519"/>
      <c r="AD54" s="519"/>
      <c r="AE54" s="379">
        <f t="shared" si="2"/>
        <v>0</v>
      </c>
      <c r="AF54" s="380">
        <f>+AE54/(('10. Type 1 Emp Cov. Period Comp'!$I$16-'10. Type 1 Emp Cov. Period Comp'!$I$15+1)/7)</f>
        <v>0</v>
      </c>
      <c r="AG54" s="381">
        <f t="shared" si="0"/>
        <v>0</v>
      </c>
      <c r="AH54" s="381">
        <f t="shared" si="1"/>
        <v>0</v>
      </c>
    </row>
    <row r="55" spans="1:34" ht="15.75" thickBot="1" x14ac:dyDescent="0.3">
      <c r="A55" s="265">
        <f t="shared" si="3"/>
        <v>37</v>
      </c>
      <c r="B55" s="297" t="str">
        <f>IF('10. Type 1 Emp Cov. Period Comp'!B57=0," ",'10. Type 1 Emp Cov. Period Comp'!B57)</f>
        <v xml:space="preserve"> </v>
      </c>
      <c r="C55" s="265" t="str">
        <f>IF('10. Type 1 Emp Cov. Period Comp'!C57=0," ",'10. Type 1 Emp Cov. Period Comp'!C57)</f>
        <v xml:space="preserve"> </v>
      </c>
      <c r="D55" s="294"/>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379">
        <f t="shared" si="2"/>
        <v>0</v>
      </c>
      <c r="AF55" s="380">
        <f>+AE55/(('10. Type 1 Emp Cov. Period Comp'!$I$16-'10. Type 1 Emp Cov. Period Comp'!$I$15+1)/7)</f>
        <v>0</v>
      </c>
      <c r="AG55" s="381">
        <f t="shared" si="0"/>
        <v>0</v>
      </c>
      <c r="AH55" s="381">
        <f t="shared" si="1"/>
        <v>0</v>
      </c>
    </row>
    <row r="56" spans="1:34" ht="15.75" thickBot="1" x14ac:dyDescent="0.3">
      <c r="A56" s="265">
        <f t="shared" si="3"/>
        <v>38</v>
      </c>
      <c r="B56" s="297" t="str">
        <f>IF('10. Type 1 Emp Cov. Period Comp'!B58=0," ",'10. Type 1 Emp Cov. Period Comp'!B58)</f>
        <v xml:space="preserve"> </v>
      </c>
      <c r="C56" s="265" t="str">
        <f>IF('10. Type 1 Emp Cov. Period Comp'!C58=0," ",'10. Type 1 Emp Cov. Period Comp'!C58)</f>
        <v xml:space="preserve"> </v>
      </c>
      <c r="D56" s="294"/>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379">
        <f t="shared" si="2"/>
        <v>0</v>
      </c>
      <c r="AF56" s="380">
        <f>+AE56/(('10. Type 1 Emp Cov. Period Comp'!$I$16-'10. Type 1 Emp Cov. Period Comp'!$I$15+1)/7)</f>
        <v>0</v>
      </c>
      <c r="AG56" s="381">
        <f t="shared" si="0"/>
        <v>0</v>
      </c>
      <c r="AH56" s="381">
        <f t="shared" si="1"/>
        <v>0</v>
      </c>
    </row>
    <row r="57" spans="1:34" ht="15.75" thickBot="1" x14ac:dyDescent="0.3">
      <c r="A57" s="265">
        <f t="shared" si="3"/>
        <v>39</v>
      </c>
      <c r="B57" s="297" t="str">
        <f>IF('10. Type 1 Emp Cov. Period Comp'!B59=0," ",'10. Type 1 Emp Cov. Period Comp'!B59)</f>
        <v xml:space="preserve"> </v>
      </c>
      <c r="C57" s="265" t="str">
        <f>IF('10. Type 1 Emp Cov. Period Comp'!C59=0," ",'10. Type 1 Emp Cov. Period Comp'!C59)</f>
        <v xml:space="preserve"> </v>
      </c>
      <c r="D57" s="294"/>
      <c r="E57" s="519"/>
      <c r="F57" s="519"/>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c r="AE57" s="379">
        <f t="shared" si="2"/>
        <v>0</v>
      </c>
      <c r="AF57" s="380">
        <f>+AE57/(('10. Type 1 Emp Cov. Period Comp'!$I$16-'10. Type 1 Emp Cov. Period Comp'!$I$15+1)/7)</f>
        <v>0</v>
      </c>
      <c r="AG57" s="381">
        <f t="shared" si="0"/>
        <v>0</v>
      </c>
      <c r="AH57" s="381">
        <f t="shared" si="1"/>
        <v>0</v>
      </c>
    </row>
    <row r="58" spans="1:34" ht="15.75" thickBot="1" x14ac:dyDescent="0.3">
      <c r="A58" s="265">
        <f t="shared" si="3"/>
        <v>40</v>
      </c>
      <c r="B58" s="297" t="str">
        <f>IF('10. Type 1 Emp Cov. Period Comp'!B60=0," ",'10. Type 1 Emp Cov. Period Comp'!B60)</f>
        <v xml:space="preserve"> </v>
      </c>
      <c r="C58" s="265" t="str">
        <f>IF('10. Type 1 Emp Cov. Period Comp'!C60=0," ",'10. Type 1 Emp Cov. Period Comp'!C60)</f>
        <v xml:space="preserve"> </v>
      </c>
      <c r="D58" s="294"/>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c r="AC58" s="519"/>
      <c r="AD58" s="519"/>
      <c r="AE58" s="379">
        <f t="shared" si="2"/>
        <v>0</v>
      </c>
      <c r="AF58" s="380">
        <f>+AE58/(('10. Type 1 Emp Cov. Period Comp'!$I$16-'10. Type 1 Emp Cov. Period Comp'!$I$15+1)/7)</f>
        <v>0</v>
      </c>
      <c r="AG58" s="381">
        <f t="shared" si="0"/>
        <v>0</v>
      </c>
      <c r="AH58" s="381">
        <f t="shared" si="1"/>
        <v>0</v>
      </c>
    </row>
    <row r="59" spans="1:34" ht="15.75" thickBot="1" x14ac:dyDescent="0.3">
      <c r="A59" s="265">
        <f t="shared" si="3"/>
        <v>41</v>
      </c>
      <c r="B59" s="297" t="str">
        <f>IF('10. Type 1 Emp Cov. Period Comp'!B61=0," ",'10. Type 1 Emp Cov. Period Comp'!B61)</f>
        <v xml:space="preserve"> </v>
      </c>
      <c r="C59" s="265" t="str">
        <f>IF('10. Type 1 Emp Cov. Period Comp'!C61=0," ",'10. Type 1 Emp Cov. Period Comp'!C61)</f>
        <v xml:space="preserve"> </v>
      </c>
      <c r="D59" s="294"/>
      <c r="E59" s="519"/>
      <c r="F59" s="519"/>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519"/>
      <c r="AE59" s="379">
        <f t="shared" si="2"/>
        <v>0</v>
      </c>
      <c r="AF59" s="380">
        <f>+AE59/(('10. Type 1 Emp Cov. Period Comp'!$I$16-'10. Type 1 Emp Cov. Period Comp'!$I$15+1)/7)</f>
        <v>0</v>
      </c>
      <c r="AG59" s="381">
        <f t="shared" si="0"/>
        <v>0</v>
      </c>
      <c r="AH59" s="381">
        <f t="shared" si="1"/>
        <v>0</v>
      </c>
    </row>
    <row r="60" spans="1:34" ht="15.75" thickBot="1" x14ac:dyDescent="0.3">
      <c r="A60" s="265">
        <f t="shared" si="3"/>
        <v>42</v>
      </c>
      <c r="B60" s="297" t="str">
        <f>IF('10. Type 1 Emp Cov. Period Comp'!B62=0," ",'10. Type 1 Emp Cov. Period Comp'!B62)</f>
        <v xml:space="preserve"> </v>
      </c>
      <c r="C60" s="265" t="str">
        <f>IF('10. Type 1 Emp Cov. Period Comp'!C62=0," ",'10. Type 1 Emp Cov. Period Comp'!C62)</f>
        <v xml:space="preserve"> </v>
      </c>
      <c r="D60" s="294"/>
      <c r="E60" s="519"/>
      <c r="F60" s="519"/>
      <c r="G60" s="519"/>
      <c r="H60" s="519"/>
      <c r="I60" s="519"/>
      <c r="J60" s="519"/>
      <c r="K60" s="519"/>
      <c r="L60" s="519"/>
      <c r="M60" s="519"/>
      <c r="N60" s="519"/>
      <c r="O60" s="519"/>
      <c r="P60" s="519"/>
      <c r="Q60" s="519"/>
      <c r="R60" s="519"/>
      <c r="S60" s="519"/>
      <c r="T60" s="519"/>
      <c r="U60" s="519"/>
      <c r="V60" s="519"/>
      <c r="W60" s="519"/>
      <c r="X60" s="519"/>
      <c r="Y60" s="519"/>
      <c r="Z60" s="519"/>
      <c r="AA60" s="519"/>
      <c r="AB60" s="519"/>
      <c r="AC60" s="519"/>
      <c r="AD60" s="519"/>
      <c r="AE60" s="379">
        <f t="shared" si="2"/>
        <v>0</v>
      </c>
      <c r="AF60" s="380">
        <f>+AE60/(('10. Type 1 Emp Cov. Period Comp'!$I$16-'10. Type 1 Emp Cov. Period Comp'!$I$15+1)/7)</f>
        <v>0</v>
      </c>
      <c r="AG60" s="381">
        <f t="shared" si="0"/>
        <v>0</v>
      </c>
      <c r="AH60" s="381">
        <f t="shared" si="1"/>
        <v>0</v>
      </c>
    </row>
    <row r="61" spans="1:34" ht="15.75" thickBot="1" x14ac:dyDescent="0.3">
      <c r="A61" s="265">
        <f t="shared" si="3"/>
        <v>43</v>
      </c>
      <c r="B61" s="297" t="str">
        <f>IF('10. Type 1 Emp Cov. Period Comp'!B63=0," ",'10. Type 1 Emp Cov. Period Comp'!B63)</f>
        <v xml:space="preserve"> </v>
      </c>
      <c r="C61" s="265" t="str">
        <f>IF('10. Type 1 Emp Cov. Period Comp'!C63=0," ",'10. Type 1 Emp Cov. Period Comp'!C63)</f>
        <v xml:space="preserve"> </v>
      </c>
      <c r="D61" s="294"/>
      <c r="E61" s="519"/>
      <c r="F61" s="519"/>
      <c r="G61" s="519"/>
      <c r="H61" s="519"/>
      <c r="I61" s="519"/>
      <c r="J61" s="519"/>
      <c r="K61" s="519"/>
      <c r="L61" s="519"/>
      <c r="M61" s="519"/>
      <c r="N61" s="519"/>
      <c r="O61" s="519"/>
      <c r="P61" s="519"/>
      <c r="Q61" s="519"/>
      <c r="R61" s="519"/>
      <c r="S61" s="519"/>
      <c r="T61" s="519"/>
      <c r="U61" s="519"/>
      <c r="V61" s="519"/>
      <c r="W61" s="519"/>
      <c r="X61" s="519"/>
      <c r="Y61" s="519"/>
      <c r="Z61" s="519"/>
      <c r="AA61" s="519"/>
      <c r="AB61" s="519"/>
      <c r="AC61" s="519"/>
      <c r="AD61" s="519"/>
      <c r="AE61" s="379">
        <f t="shared" si="2"/>
        <v>0</v>
      </c>
      <c r="AF61" s="380">
        <f>+AE61/(('10. Type 1 Emp Cov. Period Comp'!$I$16-'10. Type 1 Emp Cov. Period Comp'!$I$15+1)/7)</f>
        <v>0</v>
      </c>
      <c r="AG61" s="381">
        <f t="shared" si="0"/>
        <v>0</v>
      </c>
      <c r="AH61" s="381">
        <f t="shared" si="1"/>
        <v>0</v>
      </c>
    </row>
    <row r="62" spans="1:34" ht="15.75" thickBot="1" x14ac:dyDescent="0.3">
      <c r="A62" s="265">
        <f t="shared" si="3"/>
        <v>44</v>
      </c>
      <c r="B62" s="297" t="str">
        <f>IF('10. Type 1 Emp Cov. Period Comp'!B64=0," ",'10. Type 1 Emp Cov. Period Comp'!B64)</f>
        <v xml:space="preserve"> </v>
      </c>
      <c r="C62" s="265" t="str">
        <f>IF('10. Type 1 Emp Cov. Period Comp'!C64=0," ",'10. Type 1 Emp Cov. Period Comp'!C64)</f>
        <v xml:space="preserve"> </v>
      </c>
      <c r="D62" s="294"/>
      <c r="E62" s="519"/>
      <c r="F62" s="519"/>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379">
        <f t="shared" si="2"/>
        <v>0</v>
      </c>
      <c r="AF62" s="380">
        <f>+AE62/(('10. Type 1 Emp Cov. Period Comp'!$I$16-'10. Type 1 Emp Cov. Period Comp'!$I$15+1)/7)</f>
        <v>0</v>
      </c>
      <c r="AG62" s="381">
        <f t="shared" si="0"/>
        <v>0</v>
      </c>
      <c r="AH62" s="381">
        <f t="shared" si="1"/>
        <v>0</v>
      </c>
    </row>
    <row r="63" spans="1:34" ht="15.75" thickBot="1" x14ac:dyDescent="0.3">
      <c r="A63" s="265">
        <f t="shared" si="3"/>
        <v>45</v>
      </c>
      <c r="B63" s="297" t="str">
        <f>IF('10. Type 1 Emp Cov. Period Comp'!B65=0," ",'10. Type 1 Emp Cov. Period Comp'!B65)</f>
        <v xml:space="preserve"> </v>
      </c>
      <c r="C63" s="265" t="str">
        <f>IF('10. Type 1 Emp Cov. Period Comp'!C65=0," ",'10. Type 1 Emp Cov. Period Comp'!C65)</f>
        <v xml:space="preserve"> </v>
      </c>
      <c r="D63" s="294"/>
      <c r="E63" s="519"/>
      <c r="F63" s="519"/>
      <c r="G63" s="519"/>
      <c r="H63" s="519"/>
      <c r="I63" s="519"/>
      <c r="J63" s="519"/>
      <c r="K63" s="519"/>
      <c r="L63" s="519"/>
      <c r="M63" s="519"/>
      <c r="N63" s="519"/>
      <c r="O63" s="519"/>
      <c r="P63" s="519"/>
      <c r="Q63" s="519"/>
      <c r="R63" s="519"/>
      <c r="S63" s="519"/>
      <c r="T63" s="519"/>
      <c r="U63" s="519"/>
      <c r="V63" s="519"/>
      <c r="W63" s="519"/>
      <c r="X63" s="519"/>
      <c r="Y63" s="519"/>
      <c r="Z63" s="519"/>
      <c r="AA63" s="519"/>
      <c r="AB63" s="519"/>
      <c r="AC63" s="519"/>
      <c r="AD63" s="519"/>
      <c r="AE63" s="379">
        <f t="shared" si="2"/>
        <v>0</v>
      </c>
      <c r="AF63" s="380">
        <f>+AE63/(('10. Type 1 Emp Cov. Period Comp'!$I$16-'10. Type 1 Emp Cov. Period Comp'!$I$15+1)/7)</f>
        <v>0</v>
      </c>
      <c r="AG63" s="381">
        <f t="shared" si="0"/>
        <v>0</v>
      </c>
      <c r="AH63" s="381">
        <f t="shared" si="1"/>
        <v>0</v>
      </c>
    </row>
    <row r="64" spans="1:34" ht="15.75" thickBot="1" x14ac:dyDescent="0.3">
      <c r="A64" s="265">
        <f t="shared" si="3"/>
        <v>46</v>
      </c>
      <c r="B64" s="297" t="str">
        <f>IF('10. Type 1 Emp Cov. Period Comp'!B66=0," ",'10. Type 1 Emp Cov. Period Comp'!B66)</f>
        <v xml:space="preserve"> </v>
      </c>
      <c r="C64" s="265" t="str">
        <f>IF('10. Type 1 Emp Cov. Period Comp'!C66=0," ",'10. Type 1 Emp Cov. Period Comp'!C66)</f>
        <v xml:space="preserve"> </v>
      </c>
      <c r="D64" s="294"/>
      <c r="E64" s="519"/>
      <c r="F64" s="519"/>
      <c r="G64" s="519"/>
      <c r="H64" s="519"/>
      <c r="I64" s="519"/>
      <c r="J64" s="519"/>
      <c r="K64" s="519"/>
      <c r="L64" s="519"/>
      <c r="M64" s="519"/>
      <c r="N64" s="519"/>
      <c r="O64" s="519"/>
      <c r="P64" s="519"/>
      <c r="Q64" s="519"/>
      <c r="R64" s="519"/>
      <c r="S64" s="519"/>
      <c r="T64" s="519"/>
      <c r="U64" s="519"/>
      <c r="V64" s="519"/>
      <c r="W64" s="519"/>
      <c r="X64" s="519"/>
      <c r="Y64" s="519"/>
      <c r="Z64" s="519"/>
      <c r="AA64" s="519"/>
      <c r="AB64" s="519"/>
      <c r="AC64" s="519"/>
      <c r="AD64" s="519"/>
      <c r="AE64" s="379">
        <f t="shared" si="2"/>
        <v>0</v>
      </c>
      <c r="AF64" s="380">
        <f>+AE64/(('10. Type 1 Emp Cov. Period Comp'!$I$16-'10. Type 1 Emp Cov. Period Comp'!$I$15+1)/7)</f>
        <v>0</v>
      </c>
      <c r="AG64" s="381">
        <f t="shared" si="0"/>
        <v>0</v>
      </c>
      <c r="AH64" s="381">
        <f t="shared" si="1"/>
        <v>0</v>
      </c>
    </row>
    <row r="65" spans="1:34" ht="15.75" thickBot="1" x14ac:dyDescent="0.3">
      <c r="A65" s="265">
        <f t="shared" si="3"/>
        <v>47</v>
      </c>
      <c r="B65" s="297" t="str">
        <f>IF('10. Type 1 Emp Cov. Period Comp'!B67=0," ",'10. Type 1 Emp Cov. Period Comp'!B67)</f>
        <v xml:space="preserve"> </v>
      </c>
      <c r="C65" s="265" t="str">
        <f>IF('10. Type 1 Emp Cov. Period Comp'!C67=0," ",'10. Type 1 Emp Cov. Period Comp'!C67)</f>
        <v xml:space="preserve"> </v>
      </c>
      <c r="D65" s="294"/>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379">
        <f t="shared" si="2"/>
        <v>0</v>
      </c>
      <c r="AF65" s="380">
        <f>+AE65/(('10. Type 1 Emp Cov. Period Comp'!$I$16-'10. Type 1 Emp Cov. Period Comp'!$I$15+1)/7)</f>
        <v>0</v>
      </c>
      <c r="AG65" s="381">
        <f t="shared" si="0"/>
        <v>0</v>
      </c>
      <c r="AH65" s="381">
        <f t="shared" si="1"/>
        <v>0</v>
      </c>
    </row>
    <row r="66" spans="1:34" ht="15.75" thickBot="1" x14ac:dyDescent="0.3">
      <c r="A66" s="265">
        <f t="shared" si="3"/>
        <v>48</v>
      </c>
      <c r="B66" s="297" t="str">
        <f>IF('10. Type 1 Emp Cov. Period Comp'!B68=0," ",'10. Type 1 Emp Cov. Period Comp'!B68)</f>
        <v xml:space="preserve"> </v>
      </c>
      <c r="C66" s="265" t="str">
        <f>IF('10. Type 1 Emp Cov. Period Comp'!C68=0," ",'10. Type 1 Emp Cov. Period Comp'!C68)</f>
        <v xml:space="preserve"> </v>
      </c>
      <c r="D66" s="294"/>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519"/>
      <c r="AE66" s="379">
        <f t="shared" si="2"/>
        <v>0</v>
      </c>
      <c r="AF66" s="380">
        <f>+AE66/(('10. Type 1 Emp Cov. Period Comp'!$I$16-'10. Type 1 Emp Cov. Period Comp'!$I$15+1)/7)</f>
        <v>0</v>
      </c>
      <c r="AG66" s="381">
        <f t="shared" si="0"/>
        <v>0</v>
      </c>
      <c r="AH66" s="381">
        <f t="shared" si="1"/>
        <v>0</v>
      </c>
    </row>
    <row r="67" spans="1:34" ht="15.75" thickBot="1" x14ac:dyDescent="0.3">
      <c r="A67" s="265">
        <f t="shared" si="3"/>
        <v>49</v>
      </c>
      <c r="B67" s="297" t="str">
        <f>IF('10. Type 1 Emp Cov. Period Comp'!B69=0," ",'10. Type 1 Emp Cov. Period Comp'!B69)</f>
        <v xml:space="preserve"> </v>
      </c>
      <c r="C67" s="265" t="str">
        <f>IF('10. Type 1 Emp Cov. Period Comp'!C69=0," ",'10. Type 1 Emp Cov. Period Comp'!C69)</f>
        <v xml:space="preserve"> </v>
      </c>
      <c r="D67" s="294"/>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519"/>
      <c r="AE67" s="379">
        <f t="shared" si="2"/>
        <v>0</v>
      </c>
      <c r="AF67" s="380">
        <f>+AE67/(('10. Type 1 Emp Cov. Period Comp'!$I$16-'10. Type 1 Emp Cov. Period Comp'!$I$15+1)/7)</f>
        <v>0</v>
      </c>
      <c r="AG67" s="381">
        <f t="shared" si="0"/>
        <v>0</v>
      </c>
      <c r="AH67" s="381">
        <f t="shared" si="1"/>
        <v>0</v>
      </c>
    </row>
    <row r="68" spans="1:34" ht="15.75" thickBot="1" x14ac:dyDescent="0.3">
      <c r="A68" s="265">
        <f t="shared" si="3"/>
        <v>50</v>
      </c>
      <c r="B68" s="297" t="str">
        <f>IF('10. Type 1 Emp Cov. Period Comp'!B70=0," ",'10. Type 1 Emp Cov. Period Comp'!B70)</f>
        <v xml:space="preserve"> </v>
      </c>
      <c r="C68" s="265" t="str">
        <f>IF('10. Type 1 Emp Cov. Period Comp'!C70=0," ",'10. Type 1 Emp Cov. Period Comp'!C70)</f>
        <v xml:space="preserve"> </v>
      </c>
      <c r="D68" s="294"/>
      <c r="E68" s="519"/>
      <c r="F68" s="519"/>
      <c r="G68" s="519"/>
      <c r="H68" s="519"/>
      <c r="I68" s="519"/>
      <c r="J68" s="519"/>
      <c r="K68" s="519"/>
      <c r="L68" s="519"/>
      <c r="M68" s="519"/>
      <c r="N68" s="519"/>
      <c r="O68" s="519"/>
      <c r="P68" s="519"/>
      <c r="Q68" s="519"/>
      <c r="R68" s="519"/>
      <c r="S68" s="519"/>
      <c r="T68" s="519"/>
      <c r="U68" s="519"/>
      <c r="V68" s="519"/>
      <c r="W68" s="519"/>
      <c r="X68" s="519"/>
      <c r="Y68" s="519"/>
      <c r="Z68" s="519"/>
      <c r="AA68" s="519"/>
      <c r="AB68" s="519"/>
      <c r="AC68" s="519"/>
      <c r="AD68" s="519"/>
      <c r="AE68" s="379">
        <f t="shared" si="2"/>
        <v>0</v>
      </c>
      <c r="AF68" s="380">
        <f>+AE68/(('10. Type 1 Emp Cov. Period Comp'!$I$16-'10. Type 1 Emp Cov. Period Comp'!$I$15+1)/7)</f>
        <v>0</v>
      </c>
      <c r="AG68" s="381">
        <f t="shared" si="0"/>
        <v>0</v>
      </c>
      <c r="AH68" s="381">
        <f t="shared" si="1"/>
        <v>0</v>
      </c>
    </row>
    <row r="69" spans="1:34" ht="15.75" thickBot="1" x14ac:dyDescent="0.3">
      <c r="A69" s="265">
        <f t="shared" si="3"/>
        <v>51</v>
      </c>
      <c r="B69" s="297" t="str">
        <f>IF('10. Type 1 Emp Cov. Period Comp'!B71=0," ",'10. Type 1 Emp Cov. Period Comp'!B71)</f>
        <v xml:space="preserve"> </v>
      </c>
      <c r="C69" s="265" t="str">
        <f>IF('10. Type 1 Emp Cov. Period Comp'!C71=0," ",'10. Type 1 Emp Cov. Period Comp'!C71)</f>
        <v xml:space="preserve"> </v>
      </c>
      <c r="D69" s="294"/>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c r="AC69" s="519"/>
      <c r="AD69" s="519"/>
      <c r="AE69" s="379">
        <f t="shared" si="2"/>
        <v>0</v>
      </c>
      <c r="AF69" s="380">
        <f>+AE69/(('10. Type 1 Emp Cov. Period Comp'!$I$16-'10. Type 1 Emp Cov. Period Comp'!$I$15+1)/7)</f>
        <v>0</v>
      </c>
      <c r="AG69" s="381">
        <f t="shared" si="0"/>
        <v>0</v>
      </c>
      <c r="AH69" s="381">
        <f t="shared" si="1"/>
        <v>0</v>
      </c>
    </row>
    <row r="70" spans="1:34" ht="15.75" thickBot="1" x14ac:dyDescent="0.3">
      <c r="A70" s="265">
        <f t="shared" si="3"/>
        <v>52</v>
      </c>
      <c r="B70" s="297" t="str">
        <f>IF('10. Type 1 Emp Cov. Period Comp'!B72=0," ",'10. Type 1 Emp Cov. Period Comp'!B72)</f>
        <v xml:space="preserve"> </v>
      </c>
      <c r="C70" s="265" t="str">
        <f>IF('10. Type 1 Emp Cov. Period Comp'!C72=0," ",'10. Type 1 Emp Cov. Period Comp'!C72)</f>
        <v xml:space="preserve"> </v>
      </c>
      <c r="D70" s="294"/>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379">
        <f t="shared" si="2"/>
        <v>0</v>
      </c>
      <c r="AF70" s="380">
        <f>+AE70/(('10. Type 1 Emp Cov. Period Comp'!$I$16-'10. Type 1 Emp Cov. Period Comp'!$I$15+1)/7)</f>
        <v>0</v>
      </c>
      <c r="AG70" s="381">
        <f t="shared" si="0"/>
        <v>0</v>
      </c>
      <c r="AH70" s="381">
        <f t="shared" si="1"/>
        <v>0</v>
      </c>
    </row>
    <row r="71" spans="1:34" ht="15.75" thickBot="1" x14ac:dyDescent="0.3">
      <c r="A71" s="265">
        <f t="shared" si="3"/>
        <v>53</v>
      </c>
      <c r="B71" s="297" t="str">
        <f>IF('10. Type 1 Emp Cov. Period Comp'!B73=0," ",'10. Type 1 Emp Cov. Period Comp'!B73)</f>
        <v xml:space="preserve"> </v>
      </c>
      <c r="C71" s="265" t="str">
        <f>IF('10. Type 1 Emp Cov. Period Comp'!C73=0," ",'10. Type 1 Emp Cov. Period Comp'!C73)</f>
        <v xml:space="preserve"> </v>
      </c>
      <c r="D71" s="294"/>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379">
        <f t="shared" si="2"/>
        <v>0</v>
      </c>
      <c r="AF71" s="380">
        <f>+AE71/(('10. Type 1 Emp Cov. Period Comp'!$I$16-'10. Type 1 Emp Cov. Period Comp'!$I$15+1)/7)</f>
        <v>0</v>
      </c>
      <c r="AG71" s="381">
        <f t="shared" si="0"/>
        <v>0</v>
      </c>
      <c r="AH71" s="381">
        <f t="shared" si="1"/>
        <v>0</v>
      </c>
    </row>
    <row r="72" spans="1:34" ht="15.75" thickBot="1" x14ac:dyDescent="0.3">
      <c r="A72" s="265">
        <f t="shared" si="3"/>
        <v>54</v>
      </c>
      <c r="B72" s="297" t="str">
        <f>IF('10. Type 1 Emp Cov. Period Comp'!B74=0," ",'10. Type 1 Emp Cov. Period Comp'!B74)</f>
        <v xml:space="preserve"> </v>
      </c>
      <c r="C72" s="265" t="str">
        <f>IF('10. Type 1 Emp Cov. Period Comp'!C74=0," ",'10. Type 1 Emp Cov. Period Comp'!C74)</f>
        <v xml:space="preserve"> </v>
      </c>
      <c r="D72" s="294"/>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519"/>
      <c r="AE72" s="379">
        <f t="shared" si="2"/>
        <v>0</v>
      </c>
      <c r="AF72" s="380">
        <f>+AE72/(('10. Type 1 Emp Cov. Period Comp'!$I$16-'10. Type 1 Emp Cov. Period Comp'!$I$15+1)/7)</f>
        <v>0</v>
      </c>
      <c r="AG72" s="381">
        <f t="shared" si="0"/>
        <v>0</v>
      </c>
      <c r="AH72" s="381">
        <f t="shared" si="1"/>
        <v>0</v>
      </c>
    </row>
    <row r="73" spans="1:34" ht="15.75" thickBot="1" x14ac:dyDescent="0.3">
      <c r="A73" s="265">
        <f t="shared" si="3"/>
        <v>55</v>
      </c>
      <c r="B73" s="297" t="str">
        <f>IF('10. Type 1 Emp Cov. Period Comp'!B75=0," ",'10. Type 1 Emp Cov. Period Comp'!B75)</f>
        <v xml:space="preserve"> </v>
      </c>
      <c r="C73" s="265" t="str">
        <f>IF('10. Type 1 Emp Cov. Period Comp'!C75=0," ",'10. Type 1 Emp Cov. Period Comp'!C75)</f>
        <v xml:space="preserve"> </v>
      </c>
      <c r="D73" s="294"/>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519"/>
      <c r="AE73" s="379">
        <f t="shared" si="2"/>
        <v>0</v>
      </c>
      <c r="AF73" s="380">
        <f>+AE73/(('10. Type 1 Emp Cov. Period Comp'!$I$16-'10. Type 1 Emp Cov. Period Comp'!$I$15+1)/7)</f>
        <v>0</v>
      </c>
      <c r="AG73" s="381">
        <f t="shared" si="0"/>
        <v>0</v>
      </c>
      <c r="AH73" s="381">
        <f t="shared" si="1"/>
        <v>0</v>
      </c>
    </row>
    <row r="74" spans="1:34" ht="15.75" thickBot="1" x14ac:dyDescent="0.3">
      <c r="A74" s="265">
        <f t="shared" si="3"/>
        <v>56</v>
      </c>
      <c r="B74" s="297" t="str">
        <f>IF('10. Type 1 Emp Cov. Period Comp'!B76=0," ",'10. Type 1 Emp Cov. Period Comp'!B76)</f>
        <v xml:space="preserve"> </v>
      </c>
      <c r="C74" s="265" t="str">
        <f>IF('10. Type 1 Emp Cov. Period Comp'!C76=0," ",'10. Type 1 Emp Cov. Period Comp'!C76)</f>
        <v xml:space="preserve"> </v>
      </c>
      <c r="D74" s="294"/>
      <c r="E74" s="519"/>
      <c r="F74" s="519"/>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379">
        <f t="shared" si="2"/>
        <v>0</v>
      </c>
      <c r="AF74" s="380">
        <f>+AE74/(('10. Type 1 Emp Cov. Period Comp'!$I$16-'10. Type 1 Emp Cov. Period Comp'!$I$15+1)/7)</f>
        <v>0</v>
      </c>
      <c r="AG74" s="381">
        <f t="shared" si="0"/>
        <v>0</v>
      </c>
      <c r="AH74" s="381">
        <f t="shared" si="1"/>
        <v>0</v>
      </c>
    </row>
    <row r="75" spans="1:34" ht="15.75" thickBot="1" x14ac:dyDescent="0.3">
      <c r="A75" s="265">
        <f t="shared" si="3"/>
        <v>57</v>
      </c>
      <c r="B75" s="297" t="str">
        <f>IF('10. Type 1 Emp Cov. Period Comp'!B77=0," ",'10. Type 1 Emp Cov. Period Comp'!B77)</f>
        <v xml:space="preserve"> </v>
      </c>
      <c r="C75" s="265" t="str">
        <f>IF('10. Type 1 Emp Cov. Period Comp'!C77=0," ",'10. Type 1 Emp Cov. Period Comp'!C77)</f>
        <v xml:space="preserve"> </v>
      </c>
      <c r="D75" s="294"/>
      <c r="E75" s="519"/>
      <c r="F75" s="519"/>
      <c r="G75" s="519"/>
      <c r="H75" s="519"/>
      <c r="I75" s="519"/>
      <c r="J75" s="519"/>
      <c r="K75" s="519"/>
      <c r="L75" s="519"/>
      <c r="M75" s="519"/>
      <c r="N75" s="519"/>
      <c r="O75" s="519"/>
      <c r="P75" s="519"/>
      <c r="Q75" s="519"/>
      <c r="R75" s="519"/>
      <c r="S75" s="519"/>
      <c r="T75" s="519"/>
      <c r="U75" s="519"/>
      <c r="V75" s="519"/>
      <c r="W75" s="519"/>
      <c r="X75" s="519"/>
      <c r="Y75" s="519"/>
      <c r="Z75" s="519"/>
      <c r="AA75" s="519"/>
      <c r="AB75" s="519"/>
      <c r="AC75" s="519"/>
      <c r="AD75" s="519"/>
      <c r="AE75" s="379">
        <f t="shared" si="2"/>
        <v>0</v>
      </c>
      <c r="AF75" s="380">
        <f>+AE75/(('10. Type 1 Emp Cov. Period Comp'!$I$16-'10. Type 1 Emp Cov. Period Comp'!$I$15+1)/7)</f>
        <v>0</v>
      </c>
      <c r="AG75" s="381">
        <f t="shared" si="0"/>
        <v>0</v>
      </c>
      <c r="AH75" s="381">
        <f t="shared" si="1"/>
        <v>0</v>
      </c>
    </row>
    <row r="76" spans="1:34" ht="15.75" thickBot="1" x14ac:dyDescent="0.3">
      <c r="A76" s="265">
        <f t="shared" si="3"/>
        <v>58</v>
      </c>
      <c r="B76" s="297" t="str">
        <f>IF('10. Type 1 Emp Cov. Period Comp'!B78=0," ",'10. Type 1 Emp Cov. Period Comp'!B78)</f>
        <v xml:space="preserve"> </v>
      </c>
      <c r="C76" s="265" t="str">
        <f>IF('10. Type 1 Emp Cov. Period Comp'!C78=0," ",'10. Type 1 Emp Cov. Period Comp'!C78)</f>
        <v xml:space="preserve"> </v>
      </c>
      <c r="D76" s="294"/>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19"/>
      <c r="AC76" s="519"/>
      <c r="AD76" s="519"/>
      <c r="AE76" s="379">
        <f t="shared" si="2"/>
        <v>0</v>
      </c>
      <c r="AF76" s="380">
        <f>+AE76/(('10. Type 1 Emp Cov. Period Comp'!$I$16-'10. Type 1 Emp Cov. Period Comp'!$I$15+1)/7)</f>
        <v>0</v>
      </c>
      <c r="AG76" s="381">
        <f t="shared" si="0"/>
        <v>0</v>
      </c>
      <c r="AH76" s="381">
        <f t="shared" si="1"/>
        <v>0</v>
      </c>
    </row>
    <row r="77" spans="1:34" ht="15.75" thickBot="1" x14ac:dyDescent="0.3">
      <c r="A77" s="265">
        <f t="shared" si="3"/>
        <v>59</v>
      </c>
      <c r="B77" s="297" t="str">
        <f>IF('10. Type 1 Emp Cov. Period Comp'!B79=0," ",'10. Type 1 Emp Cov. Period Comp'!B79)</f>
        <v xml:space="preserve"> </v>
      </c>
      <c r="C77" s="265" t="str">
        <f>IF('10. Type 1 Emp Cov. Period Comp'!C79=0," ",'10. Type 1 Emp Cov. Period Comp'!C79)</f>
        <v xml:space="preserve"> </v>
      </c>
      <c r="D77" s="294"/>
      <c r="E77" s="519"/>
      <c r="F77" s="519"/>
      <c r="G77" s="519"/>
      <c r="H77" s="519"/>
      <c r="I77" s="519"/>
      <c r="J77" s="519"/>
      <c r="K77" s="519"/>
      <c r="L77" s="519"/>
      <c r="M77" s="519"/>
      <c r="N77" s="519"/>
      <c r="O77" s="519"/>
      <c r="P77" s="519"/>
      <c r="Q77" s="519"/>
      <c r="R77" s="519"/>
      <c r="S77" s="519"/>
      <c r="T77" s="519"/>
      <c r="U77" s="519"/>
      <c r="V77" s="519"/>
      <c r="W77" s="519"/>
      <c r="X77" s="519"/>
      <c r="Y77" s="519"/>
      <c r="Z77" s="519"/>
      <c r="AA77" s="519"/>
      <c r="AB77" s="519"/>
      <c r="AC77" s="519"/>
      <c r="AD77" s="519"/>
      <c r="AE77" s="379">
        <f t="shared" si="2"/>
        <v>0</v>
      </c>
      <c r="AF77" s="380">
        <f>+AE77/(('10. Type 1 Emp Cov. Period Comp'!$I$16-'10. Type 1 Emp Cov. Period Comp'!$I$15+1)/7)</f>
        <v>0</v>
      </c>
      <c r="AG77" s="381">
        <f t="shared" si="0"/>
        <v>0</v>
      </c>
      <c r="AH77" s="381">
        <f t="shared" si="1"/>
        <v>0</v>
      </c>
    </row>
    <row r="78" spans="1:34" ht="15.75" thickBot="1" x14ac:dyDescent="0.3">
      <c r="A78" s="265">
        <f t="shared" si="3"/>
        <v>60</v>
      </c>
      <c r="B78" s="297" t="str">
        <f>IF('10. Type 1 Emp Cov. Period Comp'!B80=0," ",'10. Type 1 Emp Cov. Period Comp'!B80)</f>
        <v xml:space="preserve"> </v>
      </c>
      <c r="C78" s="265" t="str">
        <f>IF('10. Type 1 Emp Cov. Period Comp'!C80=0," ",'10. Type 1 Emp Cov. Period Comp'!C80)</f>
        <v xml:space="preserve"> </v>
      </c>
      <c r="D78" s="294"/>
      <c r="E78" s="519"/>
      <c r="F78" s="519"/>
      <c r="G78" s="519"/>
      <c r="H78" s="519"/>
      <c r="I78" s="519"/>
      <c r="J78" s="519"/>
      <c r="K78" s="519"/>
      <c r="L78" s="519"/>
      <c r="M78" s="519"/>
      <c r="N78" s="519"/>
      <c r="O78" s="519"/>
      <c r="P78" s="519"/>
      <c r="Q78" s="519"/>
      <c r="R78" s="519"/>
      <c r="S78" s="519"/>
      <c r="T78" s="519"/>
      <c r="U78" s="519"/>
      <c r="V78" s="519"/>
      <c r="W78" s="519"/>
      <c r="X78" s="519"/>
      <c r="Y78" s="519"/>
      <c r="Z78" s="519"/>
      <c r="AA78" s="519"/>
      <c r="AB78" s="519"/>
      <c r="AC78" s="519"/>
      <c r="AD78" s="519"/>
      <c r="AE78" s="379">
        <f t="shared" si="2"/>
        <v>0</v>
      </c>
      <c r="AF78" s="380">
        <f>+AE78/(('10. Type 1 Emp Cov. Period Comp'!$I$16-'10. Type 1 Emp Cov. Period Comp'!$I$15+1)/7)</f>
        <v>0</v>
      </c>
      <c r="AG78" s="381">
        <f t="shared" si="0"/>
        <v>0</v>
      </c>
      <c r="AH78" s="381">
        <f t="shared" si="1"/>
        <v>0</v>
      </c>
    </row>
    <row r="79" spans="1:34" ht="15.75" thickBot="1" x14ac:dyDescent="0.3">
      <c r="A79" s="265">
        <f t="shared" si="3"/>
        <v>61</v>
      </c>
      <c r="B79" s="297" t="str">
        <f>IF('10. Type 1 Emp Cov. Period Comp'!B81=0," ",'10. Type 1 Emp Cov. Period Comp'!B81)</f>
        <v xml:space="preserve"> </v>
      </c>
      <c r="C79" s="265" t="str">
        <f>IF('10. Type 1 Emp Cov. Period Comp'!C81=0," ",'10. Type 1 Emp Cov. Period Comp'!C81)</f>
        <v xml:space="preserve"> </v>
      </c>
      <c r="D79" s="294"/>
      <c r="E79" s="519"/>
      <c r="F79" s="519"/>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379">
        <f t="shared" si="2"/>
        <v>0</v>
      </c>
      <c r="AF79" s="380">
        <f>+AE79/(('10. Type 1 Emp Cov. Period Comp'!$I$16-'10. Type 1 Emp Cov. Period Comp'!$I$15+1)/7)</f>
        <v>0</v>
      </c>
      <c r="AG79" s="381">
        <f t="shared" si="0"/>
        <v>0</v>
      </c>
      <c r="AH79" s="381">
        <f t="shared" si="1"/>
        <v>0</v>
      </c>
    </row>
    <row r="80" spans="1:34" ht="15.75" thickBot="1" x14ac:dyDescent="0.3">
      <c r="A80" s="265">
        <f t="shared" si="3"/>
        <v>62</v>
      </c>
      <c r="B80" s="297" t="str">
        <f>IF('10. Type 1 Emp Cov. Period Comp'!B82=0," ",'10. Type 1 Emp Cov. Period Comp'!B82)</f>
        <v xml:space="preserve"> </v>
      </c>
      <c r="C80" s="265" t="str">
        <f>IF('10. Type 1 Emp Cov. Period Comp'!C82=0," ",'10. Type 1 Emp Cov. Period Comp'!C82)</f>
        <v xml:space="preserve"> </v>
      </c>
      <c r="D80" s="294"/>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379">
        <f t="shared" si="2"/>
        <v>0</v>
      </c>
      <c r="AF80" s="380">
        <f>+AE80/(('10. Type 1 Emp Cov. Period Comp'!$I$16-'10. Type 1 Emp Cov. Period Comp'!$I$15+1)/7)</f>
        <v>0</v>
      </c>
      <c r="AG80" s="381">
        <f t="shared" si="0"/>
        <v>0</v>
      </c>
      <c r="AH80" s="381">
        <f t="shared" si="1"/>
        <v>0</v>
      </c>
    </row>
    <row r="81" spans="1:34" ht="15.75" thickBot="1" x14ac:dyDescent="0.3">
      <c r="A81" s="265">
        <f t="shared" si="3"/>
        <v>63</v>
      </c>
      <c r="B81" s="297" t="str">
        <f>IF('10. Type 1 Emp Cov. Period Comp'!B83=0," ",'10. Type 1 Emp Cov. Period Comp'!B83)</f>
        <v xml:space="preserve"> </v>
      </c>
      <c r="C81" s="265" t="str">
        <f>IF('10. Type 1 Emp Cov. Period Comp'!C83=0," ",'10. Type 1 Emp Cov. Period Comp'!C83)</f>
        <v xml:space="preserve"> </v>
      </c>
      <c r="D81" s="294"/>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379">
        <f t="shared" si="2"/>
        <v>0</v>
      </c>
      <c r="AF81" s="380">
        <f>+AE81/(('10. Type 1 Emp Cov. Period Comp'!$I$16-'10. Type 1 Emp Cov. Period Comp'!$I$15+1)/7)</f>
        <v>0</v>
      </c>
      <c r="AG81" s="381">
        <f t="shared" si="0"/>
        <v>0</v>
      </c>
      <c r="AH81" s="381">
        <f t="shared" si="1"/>
        <v>0</v>
      </c>
    </row>
    <row r="82" spans="1:34" ht="15.75" thickBot="1" x14ac:dyDescent="0.3">
      <c r="A82" s="265">
        <f t="shared" si="3"/>
        <v>64</v>
      </c>
      <c r="B82" s="297" t="str">
        <f>IF('10. Type 1 Emp Cov. Period Comp'!B84=0," ",'10. Type 1 Emp Cov. Period Comp'!B84)</f>
        <v xml:space="preserve"> </v>
      </c>
      <c r="C82" s="265" t="str">
        <f>IF('10. Type 1 Emp Cov. Period Comp'!C84=0," ",'10. Type 1 Emp Cov. Period Comp'!C84)</f>
        <v xml:space="preserve"> </v>
      </c>
      <c r="D82" s="294"/>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379">
        <f t="shared" si="2"/>
        <v>0</v>
      </c>
      <c r="AF82" s="380">
        <f>+AE82/(('10. Type 1 Emp Cov. Period Comp'!$I$16-'10. Type 1 Emp Cov. Period Comp'!$I$15+1)/7)</f>
        <v>0</v>
      </c>
      <c r="AG82" s="381">
        <f t="shared" si="0"/>
        <v>0</v>
      </c>
      <c r="AH82" s="381">
        <f t="shared" si="1"/>
        <v>0</v>
      </c>
    </row>
    <row r="83" spans="1:34" ht="15.75" thickBot="1" x14ac:dyDescent="0.3">
      <c r="A83" s="265">
        <f t="shared" si="3"/>
        <v>65</v>
      </c>
      <c r="B83" s="297" t="str">
        <f>IF('10. Type 1 Emp Cov. Period Comp'!B85=0," ",'10. Type 1 Emp Cov. Period Comp'!B85)</f>
        <v xml:space="preserve"> </v>
      </c>
      <c r="C83" s="265" t="str">
        <f>IF('10. Type 1 Emp Cov. Period Comp'!C85=0," ",'10. Type 1 Emp Cov. Period Comp'!C85)</f>
        <v xml:space="preserve"> </v>
      </c>
      <c r="D83" s="294"/>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379">
        <f t="shared" si="2"/>
        <v>0</v>
      </c>
      <c r="AF83" s="380">
        <f>+AE83/(('10. Type 1 Emp Cov. Period Comp'!$I$16-'10. Type 1 Emp Cov. Period Comp'!$I$15+1)/7)</f>
        <v>0</v>
      </c>
      <c r="AG83" s="381">
        <f t="shared" ref="AG83:AG146" si="4">ROUND(IF($I$12=1,IF(AF83&lt;40,AF83/40,1),0),1)</f>
        <v>0</v>
      </c>
      <c r="AH83" s="381">
        <f t="shared" ref="AH83:AH146" si="5">ROUND(IF($I$12=2,IF(AF83&lt;40,IF(AF83=0,0,0.5),1),0),1)</f>
        <v>0</v>
      </c>
    </row>
    <row r="84" spans="1:34" ht="15.75" thickBot="1" x14ac:dyDescent="0.3">
      <c r="A84" s="265">
        <f t="shared" si="3"/>
        <v>66</v>
      </c>
      <c r="B84" s="297" t="str">
        <f>IF('10. Type 1 Emp Cov. Period Comp'!B86=0," ",'10. Type 1 Emp Cov. Period Comp'!B86)</f>
        <v xml:space="preserve"> </v>
      </c>
      <c r="C84" s="265" t="str">
        <f>IF('10. Type 1 Emp Cov. Period Comp'!C86=0," ",'10. Type 1 Emp Cov. Period Comp'!C86)</f>
        <v xml:space="preserve"> </v>
      </c>
      <c r="D84" s="294"/>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379">
        <f t="shared" ref="AE84:AE147" si="6">IF(E84=0,SUM(F84:AD84),E84)</f>
        <v>0</v>
      </c>
      <c r="AF84" s="380">
        <f>+AE84/(('10. Type 1 Emp Cov. Period Comp'!$I$16-'10. Type 1 Emp Cov. Period Comp'!$I$15+1)/7)</f>
        <v>0</v>
      </c>
      <c r="AG84" s="381">
        <f t="shared" si="4"/>
        <v>0</v>
      </c>
      <c r="AH84" s="381">
        <f t="shared" si="5"/>
        <v>0</v>
      </c>
    </row>
    <row r="85" spans="1:34" ht="15.75" thickBot="1" x14ac:dyDescent="0.3">
      <c r="A85" s="265">
        <f t="shared" ref="A85:A148" si="7">+A84+1</f>
        <v>67</v>
      </c>
      <c r="B85" s="297" t="str">
        <f>IF('10. Type 1 Emp Cov. Period Comp'!B87=0," ",'10. Type 1 Emp Cov. Period Comp'!B87)</f>
        <v xml:space="preserve"> </v>
      </c>
      <c r="C85" s="265" t="str">
        <f>IF('10. Type 1 Emp Cov. Period Comp'!C87=0," ",'10. Type 1 Emp Cov. Period Comp'!C87)</f>
        <v xml:space="preserve"> </v>
      </c>
      <c r="D85" s="294"/>
      <c r="E85" s="519"/>
      <c r="F85" s="519"/>
      <c r="G85" s="519"/>
      <c r="H85" s="519"/>
      <c r="I85" s="519"/>
      <c r="J85" s="519"/>
      <c r="K85" s="519"/>
      <c r="L85" s="519"/>
      <c r="M85" s="519"/>
      <c r="N85" s="519"/>
      <c r="O85" s="519"/>
      <c r="P85" s="519"/>
      <c r="Q85" s="519"/>
      <c r="R85" s="519"/>
      <c r="S85" s="519"/>
      <c r="T85" s="519"/>
      <c r="U85" s="519"/>
      <c r="V85" s="519"/>
      <c r="W85" s="519"/>
      <c r="X85" s="519"/>
      <c r="Y85" s="519"/>
      <c r="Z85" s="519"/>
      <c r="AA85" s="519"/>
      <c r="AB85" s="519"/>
      <c r="AC85" s="519"/>
      <c r="AD85" s="519"/>
      <c r="AE85" s="379">
        <f t="shared" si="6"/>
        <v>0</v>
      </c>
      <c r="AF85" s="380">
        <f>+AE85/(('10. Type 1 Emp Cov. Period Comp'!$I$16-'10. Type 1 Emp Cov. Period Comp'!$I$15+1)/7)</f>
        <v>0</v>
      </c>
      <c r="AG85" s="381">
        <f t="shared" si="4"/>
        <v>0</v>
      </c>
      <c r="AH85" s="381">
        <f t="shared" si="5"/>
        <v>0</v>
      </c>
    </row>
    <row r="86" spans="1:34" ht="15.75" thickBot="1" x14ac:dyDescent="0.3">
      <c r="A86" s="265">
        <f t="shared" si="7"/>
        <v>68</v>
      </c>
      <c r="B86" s="297" t="str">
        <f>IF('10. Type 1 Emp Cov. Period Comp'!B88=0," ",'10. Type 1 Emp Cov. Period Comp'!B88)</f>
        <v xml:space="preserve"> </v>
      </c>
      <c r="C86" s="265" t="str">
        <f>IF('10. Type 1 Emp Cov. Period Comp'!C88=0," ",'10. Type 1 Emp Cov. Period Comp'!C88)</f>
        <v xml:space="preserve"> </v>
      </c>
      <c r="D86" s="294"/>
      <c r="E86" s="519"/>
      <c r="F86" s="519"/>
      <c r="G86" s="519"/>
      <c r="H86" s="519"/>
      <c r="I86" s="519"/>
      <c r="J86" s="519"/>
      <c r="K86" s="519"/>
      <c r="L86" s="519"/>
      <c r="M86" s="519"/>
      <c r="N86" s="519"/>
      <c r="O86" s="519"/>
      <c r="P86" s="519"/>
      <c r="Q86" s="519"/>
      <c r="R86" s="519"/>
      <c r="S86" s="519"/>
      <c r="T86" s="519"/>
      <c r="U86" s="519"/>
      <c r="V86" s="519"/>
      <c r="W86" s="519"/>
      <c r="X86" s="519"/>
      <c r="Y86" s="519"/>
      <c r="Z86" s="519"/>
      <c r="AA86" s="519"/>
      <c r="AB86" s="519"/>
      <c r="AC86" s="519"/>
      <c r="AD86" s="519"/>
      <c r="AE86" s="379">
        <f t="shared" si="6"/>
        <v>0</v>
      </c>
      <c r="AF86" s="380">
        <f>+AE86/(('10. Type 1 Emp Cov. Period Comp'!$I$16-'10. Type 1 Emp Cov. Period Comp'!$I$15+1)/7)</f>
        <v>0</v>
      </c>
      <c r="AG86" s="381">
        <f t="shared" si="4"/>
        <v>0</v>
      </c>
      <c r="AH86" s="381">
        <f t="shared" si="5"/>
        <v>0</v>
      </c>
    </row>
    <row r="87" spans="1:34" ht="15.75" thickBot="1" x14ac:dyDescent="0.3">
      <c r="A87" s="265">
        <f t="shared" si="7"/>
        <v>69</v>
      </c>
      <c r="B87" s="297" t="str">
        <f>IF('10. Type 1 Emp Cov. Period Comp'!B89=0," ",'10. Type 1 Emp Cov. Period Comp'!B89)</f>
        <v xml:space="preserve"> </v>
      </c>
      <c r="C87" s="265" t="str">
        <f>IF('10. Type 1 Emp Cov. Period Comp'!C89=0," ",'10. Type 1 Emp Cov. Period Comp'!C89)</f>
        <v xml:space="preserve"> </v>
      </c>
      <c r="D87" s="294"/>
      <c r="E87" s="519"/>
      <c r="F87" s="519"/>
      <c r="G87" s="519"/>
      <c r="H87" s="519"/>
      <c r="I87" s="519"/>
      <c r="J87" s="519"/>
      <c r="K87" s="519"/>
      <c r="L87" s="519"/>
      <c r="M87" s="519"/>
      <c r="N87" s="519"/>
      <c r="O87" s="519"/>
      <c r="P87" s="519"/>
      <c r="Q87" s="519"/>
      <c r="R87" s="519"/>
      <c r="S87" s="519"/>
      <c r="T87" s="519"/>
      <c r="U87" s="519"/>
      <c r="V87" s="519"/>
      <c r="W87" s="519"/>
      <c r="X87" s="519"/>
      <c r="Y87" s="519"/>
      <c r="Z87" s="519"/>
      <c r="AA87" s="519"/>
      <c r="AB87" s="519"/>
      <c r="AC87" s="519"/>
      <c r="AD87" s="519"/>
      <c r="AE87" s="379">
        <f t="shared" si="6"/>
        <v>0</v>
      </c>
      <c r="AF87" s="380">
        <f>+AE87/(('10. Type 1 Emp Cov. Period Comp'!$I$16-'10. Type 1 Emp Cov. Period Comp'!$I$15+1)/7)</f>
        <v>0</v>
      </c>
      <c r="AG87" s="381">
        <f t="shared" si="4"/>
        <v>0</v>
      </c>
      <c r="AH87" s="381">
        <f t="shared" si="5"/>
        <v>0</v>
      </c>
    </row>
    <row r="88" spans="1:34" ht="15.75" thickBot="1" x14ac:dyDescent="0.3">
      <c r="A88" s="265">
        <f t="shared" si="7"/>
        <v>70</v>
      </c>
      <c r="B88" s="297" t="str">
        <f>IF('10. Type 1 Emp Cov. Period Comp'!B90=0," ",'10. Type 1 Emp Cov. Period Comp'!B90)</f>
        <v xml:space="preserve"> </v>
      </c>
      <c r="C88" s="265" t="str">
        <f>IF('10. Type 1 Emp Cov. Period Comp'!C90=0," ",'10. Type 1 Emp Cov. Period Comp'!C90)</f>
        <v xml:space="preserve"> </v>
      </c>
      <c r="D88" s="294"/>
      <c r="E88" s="519"/>
      <c r="F88" s="519"/>
      <c r="G88" s="519"/>
      <c r="H88" s="519"/>
      <c r="I88" s="519"/>
      <c r="J88" s="519"/>
      <c r="K88" s="519"/>
      <c r="L88" s="519"/>
      <c r="M88" s="519"/>
      <c r="N88" s="519"/>
      <c r="O88" s="519"/>
      <c r="P88" s="519"/>
      <c r="Q88" s="519"/>
      <c r="R88" s="519"/>
      <c r="S88" s="519"/>
      <c r="T88" s="519"/>
      <c r="U88" s="519"/>
      <c r="V88" s="519"/>
      <c r="W88" s="519"/>
      <c r="X88" s="519"/>
      <c r="Y88" s="519"/>
      <c r="Z88" s="519"/>
      <c r="AA88" s="519"/>
      <c r="AB88" s="519"/>
      <c r="AC88" s="519"/>
      <c r="AD88" s="519"/>
      <c r="AE88" s="379">
        <f t="shared" si="6"/>
        <v>0</v>
      </c>
      <c r="AF88" s="380">
        <f>+AE88/(('10. Type 1 Emp Cov. Period Comp'!$I$16-'10. Type 1 Emp Cov. Period Comp'!$I$15+1)/7)</f>
        <v>0</v>
      </c>
      <c r="AG88" s="381">
        <f t="shared" si="4"/>
        <v>0</v>
      </c>
      <c r="AH88" s="381">
        <f t="shared" si="5"/>
        <v>0</v>
      </c>
    </row>
    <row r="89" spans="1:34" ht="15.75" thickBot="1" x14ac:dyDescent="0.3">
      <c r="A89" s="265">
        <f t="shared" si="7"/>
        <v>71</v>
      </c>
      <c r="B89" s="297" t="str">
        <f>IF('10. Type 1 Emp Cov. Period Comp'!B91=0," ",'10. Type 1 Emp Cov. Period Comp'!B91)</f>
        <v xml:space="preserve"> </v>
      </c>
      <c r="C89" s="265" t="str">
        <f>IF('10. Type 1 Emp Cov. Period Comp'!C91=0," ",'10. Type 1 Emp Cov. Period Comp'!C91)</f>
        <v xml:space="preserve"> </v>
      </c>
      <c r="D89" s="294"/>
      <c r="E89" s="519"/>
      <c r="F89" s="519"/>
      <c r="G89" s="519"/>
      <c r="H89" s="519"/>
      <c r="I89" s="519"/>
      <c r="J89" s="519"/>
      <c r="K89" s="519"/>
      <c r="L89" s="519"/>
      <c r="M89" s="519"/>
      <c r="N89" s="519"/>
      <c r="O89" s="519"/>
      <c r="P89" s="519"/>
      <c r="Q89" s="519"/>
      <c r="R89" s="519"/>
      <c r="S89" s="519"/>
      <c r="T89" s="519"/>
      <c r="U89" s="519"/>
      <c r="V89" s="519"/>
      <c r="W89" s="519"/>
      <c r="X89" s="519"/>
      <c r="Y89" s="519"/>
      <c r="Z89" s="519"/>
      <c r="AA89" s="519"/>
      <c r="AB89" s="519"/>
      <c r="AC89" s="519"/>
      <c r="AD89" s="519"/>
      <c r="AE89" s="379">
        <f t="shared" si="6"/>
        <v>0</v>
      </c>
      <c r="AF89" s="380">
        <f>+AE89/(('10. Type 1 Emp Cov. Period Comp'!$I$16-'10. Type 1 Emp Cov. Period Comp'!$I$15+1)/7)</f>
        <v>0</v>
      </c>
      <c r="AG89" s="381">
        <f t="shared" si="4"/>
        <v>0</v>
      </c>
      <c r="AH89" s="381">
        <f t="shared" si="5"/>
        <v>0</v>
      </c>
    </row>
    <row r="90" spans="1:34" ht="15.75" thickBot="1" x14ac:dyDescent="0.3">
      <c r="A90" s="265">
        <f t="shared" si="7"/>
        <v>72</v>
      </c>
      <c r="B90" s="297" t="str">
        <f>IF('10. Type 1 Emp Cov. Period Comp'!B92=0," ",'10. Type 1 Emp Cov. Period Comp'!B92)</f>
        <v xml:space="preserve"> </v>
      </c>
      <c r="C90" s="265" t="str">
        <f>IF('10. Type 1 Emp Cov. Period Comp'!C92=0," ",'10. Type 1 Emp Cov. Period Comp'!C92)</f>
        <v xml:space="preserve"> </v>
      </c>
      <c r="D90" s="294"/>
      <c r="E90" s="519"/>
      <c r="F90" s="519"/>
      <c r="G90" s="519"/>
      <c r="H90" s="519"/>
      <c r="I90" s="519"/>
      <c r="J90" s="519"/>
      <c r="K90" s="519"/>
      <c r="L90" s="519"/>
      <c r="M90" s="519"/>
      <c r="N90" s="519"/>
      <c r="O90" s="519"/>
      <c r="P90" s="519"/>
      <c r="Q90" s="519"/>
      <c r="R90" s="519"/>
      <c r="S90" s="519"/>
      <c r="T90" s="519"/>
      <c r="U90" s="519"/>
      <c r="V90" s="519"/>
      <c r="W90" s="519"/>
      <c r="X90" s="519"/>
      <c r="Y90" s="519"/>
      <c r="Z90" s="519"/>
      <c r="AA90" s="519"/>
      <c r="AB90" s="519"/>
      <c r="AC90" s="519"/>
      <c r="AD90" s="519"/>
      <c r="AE90" s="379">
        <f t="shared" si="6"/>
        <v>0</v>
      </c>
      <c r="AF90" s="380">
        <f>+AE90/(('10. Type 1 Emp Cov. Period Comp'!$I$16-'10. Type 1 Emp Cov. Period Comp'!$I$15+1)/7)</f>
        <v>0</v>
      </c>
      <c r="AG90" s="381">
        <f t="shared" si="4"/>
        <v>0</v>
      </c>
      <c r="AH90" s="381">
        <f t="shared" si="5"/>
        <v>0</v>
      </c>
    </row>
    <row r="91" spans="1:34" ht="15.75" thickBot="1" x14ac:dyDescent="0.3">
      <c r="A91" s="265">
        <f t="shared" si="7"/>
        <v>73</v>
      </c>
      <c r="B91" s="297" t="str">
        <f>IF('10. Type 1 Emp Cov. Period Comp'!B93=0," ",'10. Type 1 Emp Cov. Period Comp'!B93)</f>
        <v xml:space="preserve"> </v>
      </c>
      <c r="C91" s="265" t="str">
        <f>IF('10. Type 1 Emp Cov. Period Comp'!C93=0," ",'10. Type 1 Emp Cov. Period Comp'!C93)</f>
        <v xml:space="preserve"> </v>
      </c>
      <c r="D91" s="294"/>
      <c r="E91" s="519"/>
      <c r="F91" s="519"/>
      <c r="G91" s="519"/>
      <c r="H91" s="519"/>
      <c r="I91" s="519"/>
      <c r="J91" s="519"/>
      <c r="K91" s="519"/>
      <c r="L91" s="519"/>
      <c r="M91" s="519"/>
      <c r="N91" s="519"/>
      <c r="O91" s="519"/>
      <c r="P91" s="519"/>
      <c r="Q91" s="519"/>
      <c r="R91" s="519"/>
      <c r="S91" s="519"/>
      <c r="T91" s="519"/>
      <c r="U91" s="519"/>
      <c r="V91" s="519"/>
      <c r="W91" s="519"/>
      <c r="X91" s="519"/>
      <c r="Y91" s="519"/>
      <c r="Z91" s="519"/>
      <c r="AA91" s="519"/>
      <c r="AB91" s="519"/>
      <c r="AC91" s="519"/>
      <c r="AD91" s="519"/>
      <c r="AE91" s="379">
        <f t="shared" si="6"/>
        <v>0</v>
      </c>
      <c r="AF91" s="380">
        <f>+AE91/(('10. Type 1 Emp Cov. Period Comp'!$I$16-'10. Type 1 Emp Cov. Period Comp'!$I$15+1)/7)</f>
        <v>0</v>
      </c>
      <c r="AG91" s="381">
        <f t="shared" si="4"/>
        <v>0</v>
      </c>
      <c r="AH91" s="381">
        <f t="shared" si="5"/>
        <v>0</v>
      </c>
    </row>
    <row r="92" spans="1:34" ht="15.75" thickBot="1" x14ac:dyDescent="0.3">
      <c r="A92" s="265">
        <f t="shared" si="7"/>
        <v>74</v>
      </c>
      <c r="B92" s="297" t="str">
        <f>IF('10. Type 1 Emp Cov. Period Comp'!B94=0," ",'10. Type 1 Emp Cov. Period Comp'!B94)</f>
        <v xml:space="preserve"> </v>
      </c>
      <c r="C92" s="265" t="str">
        <f>IF('10. Type 1 Emp Cov. Period Comp'!C94=0," ",'10. Type 1 Emp Cov. Period Comp'!C94)</f>
        <v xml:space="preserve"> </v>
      </c>
      <c r="D92" s="294"/>
      <c r="E92" s="519"/>
      <c r="F92" s="519"/>
      <c r="G92" s="519"/>
      <c r="H92" s="519"/>
      <c r="I92" s="519"/>
      <c r="J92" s="519"/>
      <c r="K92" s="519"/>
      <c r="L92" s="519"/>
      <c r="M92" s="519"/>
      <c r="N92" s="519"/>
      <c r="O92" s="519"/>
      <c r="P92" s="519"/>
      <c r="Q92" s="519"/>
      <c r="R92" s="519"/>
      <c r="S92" s="519"/>
      <c r="T92" s="519"/>
      <c r="U92" s="519"/>
      <c r="V92" s="519"/>
      <c r="W92" s="519"/>
      <c r="X92" s="519"/>
      <c r="Y92" s="519"/>
      <c r="Z92" s="519"/>
      <c r="AA92" s="519"/>
      <c r="AB92" s="519"/>
      <c r="AC92" s="519"/>
      <c r="AD92" s="519"/>
      <c r="AE92" s="379">
        <f t="shared" si="6"/>
        <v>0</v>
      </c>
      <c r="AF92" s="380">
        <f>+AE92/(('10. Type 1 Emp Cov. Period Comp'!$I$16-'10. Type 1 Emp Cov. Period Comp'!$I$15+1)/7)</f>
        <v>0</v>
      </c>
      <c r="AG92" s="381">
        <f t="shared" si="4"/>
        <v>0</v>
      </c>
      <c r="AH92" s="381">
        <f t="shared" si="5"/>
        <v>0</v>
      </c>
    </row>
    <row r="93" spans="1:34" ht="15.75" thickBot="1" x14ac:dyDescent="0.3">
      <c r="A93" s="265">
        <f t="shared" si="7"/>
        <v>75</v>
      </c>
      <c r="B93" s="297" t="str">
        <f>IF('10. Type 1 Emp Cov. Period Comp'!B95=0," ",'10. Type 1 Emp Cov. Period Comp'!B95)</f>
        <v xml:space="preserve"> </v>
      </c>
      <c r="C93" s="265" t="str">
        <f>IF('10. Type 1 Emp Cov. Period Comp'!C95=0," ",'10. Type 1 Emp Cov. Period Comp'!C95)</f>
        <v xml:space="preserve"> </v>
      </c>
      <c r="D93" s="294"/>
      <c r="E93" s="519"/>
      <c r="F93" s="519"/>
      <c r="G93" s="519"/>
      <c r="H93" s="519"/>
      <c r="I93" s="519"/>
      <c r="J93" s="519"/>
      <c r="K93" s="519"/>
      <c r="L93" s="519"/>
      <c r="M93" s="519"/>
      <c r="N93" s="519"/>
      <c r="O93" s="519"/>
      <c r="P93" s="519"/>
      <c r="Q93" s="519"/>
      <c r="R93" s="519"/>
      <c r="S93" s="519"/>
      <c r="T93" s="519"/>
      <c r="U93" s="519"/>
      <c r="V93" s="519"/>
      <c r="W93" s="519"/>
      <c r="X93" s="519"/>
      <c r="Y93" s="519"/>
      <c r="Z93" s="519"/>
      <c r="AA93" s="519"/>
      <c r="AB93" s="519"/>
      <c r="AC93" s="519"/>
      <c r="AD93" s="519"/>
      <c r="AE93" s="379">
        <f t="shared" si="6"/>
        <v>0</v>
      </c>
      <c r="AF93" s="380">
        <f>+AE93/(('10. Type 1 Emp Cov. Period Comp'!$I$16-'10. Type 1 Emp Cov. Period Comp'!$I$15+1)/7)</f>
        <v>0</v>
      </c>
      <c r="AG93" s="381">
        <f t="shared" si="4"/>
        <v>0</v>
      </c>
      <c r="AH93" s="381">
        <f t="shared" si="5"/>
        <v>0</v>
      </c>
    </row>
    <row r="94" spans="1:34" ht="15.75" thickBot="1" x14ac:dyDescent="0.3">
      <c r="A94" s="265">
        <f t="shared" si="7"/>
        <v>76</v>
      </c>
      <c r="B94" s="297" t="str">
        <f>IF('10. Type 1 Emp Cov. Period Comp'!B96=0," ",'10. Type 1 Emp Cov. Period Comp'!B96)</f>
        <v xml:space="preserve"> </v>
      </c>
      <c r="C94" s="265" t="str">
        <f>IF('10. Type 1 Emp Cov. Period Comp'!C96=0," ",'10. Type 1 Emp Cov. Period Comp'!C96)</f>
        <v xml:space="preserve"> </v>
      </c>
      <c r="D94" s="294"/>
      <c r="E94" s="519"/>
      <c r="F94" s="519"/>
      <c r="G94" s="519"/>
      <c r="H94" s="519"/>
      <c r="I94" s="519"/>
      <c r="J94" s="519"/>
      <c r="K94" s="519"/>
      <c r="L94" s="519"/>
      <c r="M94" s="519"/>
      <c r="N94" s="519"/>
      <c r="O94" s="519"/>
      <c r="P94" s="519"/>
      <c r="Q94" s="519"/>
      <c r="R94" s="519"/>
      <c r="S94" s="519"/>
      <c r="T94" s="519"/>
      <c r="U94" s="519"/>
      <c r="V94" s="519"/>
      <c r="W94" s="519"/>
      <c r="X94" s="519"/>
      <c r="Y94" s="519"/>
      <c r="Z94" s="519"/>
      <c r="AA94" s="519"/>
      <c r="AB94" s="519"/>
      <c r="AC94" s="519"/>
      <c r="AD94" s="519"/>
      <c r="AE94" s="379">
        <f t="shared" si="6"/>
        <v>0</v>
      </c>
      <c r="AF94" s="380">
        <f>+AE94/(('10. Type 1 Emp Cov. Period Comp'!$I$16-'10. Type 1 Emp Cov. Period Comp'!$I$15+1)/7)</f>
        <v>0</v>
      </c>
      <c r="AG94" s="381">
        <f t="shared" si="4"/>
        <v>0</v>
      </c>
      <c r="AH94" s="381">
        <f t="shared" si="5"/>
        <v>0</v>
      </c>
    </row>
    <row r="95" spans="1:34" ht="15.75" thickBot="1" x14ac:dyDescent="0.3">
      <c r="A95" s="265">
        <f t="shared" si="7"/>
        <v>77</v>
      </c>
      <c r="B95" s="297" t="str">
        <f>IF('10. Type 1 Emp Cov. Period Comp'!B97=0," ",'10. Type 1 Emp Cov. Period Comp'!B97)</f>
        <v xml:space="preserve"> </v>
      </c>
      <c r="C95" s="265" t="str">
        <f>IF('10. Type 1 Emp Cov. Period Comp'!C97=0," ",'10. Type 1 Emp Cov. Period Comp'!C97)</f>
        <v xml:space="preserve"> </v>
      </c>
      <c r="D95" s="294"/>
      <c r="E95" s="519"/>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379">
        <f t="shared" si="6"/>
        <v>0</v>
      </c>
      <c r="AF95" s="380">
        <f>+AE95/(('10. Type 1 Emp Cov. Period Comp'!$I$16-'10. Type 1 Emp Cov. Period Comp'!$I$15+1)/7)</f>
        <v>0</v>
      </c>
      <c r="AG95" s="381">
        <f t="shared" si="4"/>
        <v>0</v>
      </c>
      <c r="AH95" s="381">
        <f t="shared" si="5"/>
        <v>0</v>
      </c>
    </row>
    <row r="96" spans="1:34" ht="15.75" thickBot="1" x14ac:dyDescent="0.3">
      <c r="A96" s="265">
        <f t="shared" si="7"/>
        <v>78</v>
      </c>
      <c r="B96" s="297" t="str">
        <f>IF('10. Type 1 Emp Cov. Period Comp'!B98=0," ",'10. Type 1 Emp Cov. Period Comp'!B98)</f>
        <v xml:space="preserve"> </v>
      </c>
      <c r="C96" s="265" t="str">
        <f>IF('10. Type 1 Emp Cov. Period Comp'!C98=0," ",'10. Type 1 Emp Cov. Period Comp'!C98)</f>
        <v xml:space="preserve"> </v>
      </c>
      <c r="D96" s="294"/>
      <c r="E96" s="519"/>
      <c r="F96" s="519"/>
      <c r="G96" s="519"/>
      <c r="H96" s="519"/>
      <c r="I96" s="519"/>
      <c r="J96" s="519"/>
      <c r="K96" s="519"/>
      <c r="L96" s="519"/>
      <c r="M96" s="519"/>
      <c r="N96" s="519"/>
      <c r="O96" s="519"/>
      <c r="P96" s="519"/>
      <c r="Q96" s="519"/>
      <c r="R96" s="519"/>
      <c r="S96" s="519"/>
      <c r="T96" s="519"/>
      <c r="U96" s="519"/>
      <c r="V96" s="519"/>
      <c r="W96" s="519"/>
      <c r="X96" s="519"/>
      <c r="Y96" s="519"/>
      <c r="Z96" s="519"/>
      <c r="AA96" s="519"/>
      <c r="AB96" s="519"/>
      <c r="AC96" s="519"/>
      <c r="AD96" s="519"/>
      <c r="AE96" s="379">
        <f t="shared" si="6"/>
        <v>0</v>
      </c>
      <c r="AF96" s="380">
        <f>+AE96/(('10. Type 1 Emp Cov. Period Comp'!$I$16-'10. Type 1 Emp Cov. Period Comp'!$I$15+1)/7)</f>
        <v>0</v>
      </c>
      <c r="AG96" s="381">
        <f t="shared" si="4"/>
        <v>0</v>
      </c>
      <c r="AH96" s="381">
        <f t="shared" si="5"/>
        <v>0</v>
      </c>
    </row>
    <row r="97" spans="1:34" ht="15.75" thickBot="1" x14ac:dyDescent="0.3">
      <c r="A97" s="265">
        <f t="shared" si="7"/>
        <v>79</v>
      </c>
      <c r="B97" s="297" t="str">
        <f>IF('10. Type 1 Emp Cov. Period Comp'!B99=0," ",'10. Type 1 Emp Cov. Period Comp'!B99)</f>
        <v xml:space="preserve"> </v>
      </c>
      <c r="C97" s="265" t="str">
        <f>IF('10. Type 1 Emp Cov. Period Comp'!C99=0," ",'10. Type 1 Emp Cov. Period Comp'!C99)</f>
        <v xml:space="preserve"> </v>
      </c>
      <c r="D97" s="294"/>
      <c r="E97" s="519"/>
      <c r="F97" s="519"/>
      <c r="G97" s="519"/>
      <c r="H97" s="519"/>
      <c r="I97" s="519"/>
      <c r="J97" s="519"/>
      <c r="K97" s="519"/>
      <c r="L97" s="519"/>
      <c r="M97" s="519"/>
      <c r="N97" s="519"/>
      <c r="O97" s="519"/>
      <c r="P97" s="519"/>
      <c r="Q97" s="519"/>
      <c r="R97" s="519"/>
      <c r="S97" s="519"/>
      <c r="T97" s="519"/>
      <c r="U97" s="519"/>
      <c r="V97" s="519"/>
      <c r="W97" s="519"/>
      <c r="X97" s="519"/>
      <c r="Y97" s="519"/>
      <c r="Z97" s="519"/>
      <c r="AA97" s="519"/>
      <c r="AB97" s="519"/>
      <c r="AC97" s="519"/>
      <c r="AD97" s="519"/>
      <c r="AE97" s="379">
        <f t="shared" si="6"/>
        <v>0</v>
      </c>
      <c r="AF97" s="380">
        <f>+AE97/(('10. Type 1 Emp Cov. Period Comp'!$I$16-'10. Type 1 Emp Cov. Period Comp'!$I$15+1)/7)</f>
        <v>0</v>
      </c>
      <c r="AG97" s="381">
        <f t="shared" si="4"/>
        <v>0</v>
      </c>
      <c r="AH97" s="381">
        <f t="shared" si="5"/>
        <v>0</v>
      </c>
    </row>
    <row r="98" spans="1:34" ht="15.75" thickBot="1" x14ac:dyDescent="0.3">
      <c r="A98" s="265">
        <f t="shared" si="7"/>
        <v>80</v>
      </c>
      <c r="B98" s="297" t="str">
        <f>IF('10. Type 1 Emp Cov. Period Comp'!B100=0," ",'10. Type 1 Emp Cov. Period Comp'!B100)</f>
        <v xml:space="preserve"> </v>
      </c>
      <c r="C98" s="265" t="str">
        <f>IF('10. Type 1 Emp Cov. Period Comp'!C100=0," ",'10. Type 1 Emp Cov. Period Comp'!C100)</f>
        <v xml:space="preserve"> </v>
      </c>
      <c r="D98" s="294"/>
      <c r="E98" s="519"/>
      <c r="F98" s="519"/>
      <c r="G98" s="519"/>
      <c r="H98" s="519"/>
      <c r="I98" s="519"/>
      <c r="J98" s="519"/>
      <c r="K98" s="519"/>
      <c r="L98" s="519"/>
      <c r="M98" s="519"/>
      <c r="N98" s="519"/>
      <c r="O98" s="519"/>
      <c r="P98" s="519"/>
      <c r="Q98" s="519"/>
      <c r="R98" s="519"/>
      <c r="S98" s="519"/>
      <c r="T98" s="519"/>
      <c r="U98" s="519"/>
      <c r="V98" s="519"/>
      <c r="W98" s="519"/>
      <c r="X98" s="519"/>
      <c r="Y98" s="519"/>
      <c r="Z98" s="519"/>
      <c r="AA98" s="519"/>
      <c r="AB98" s="519"/>
      <c r="AC98" s="519"/>
      <c r="AD98" s="519"/>
      <c r="AE98" s="379">
        <f t="shared" si="6"/>
        <v>0</v>
      </c>
      <c r="AF98" s="380">
        <f>+AE98/(('10. Type 1 Emp Cov. Period Comp'!$I$16-'10. Type 1 Emp Cov. Period Comp'!$I$15+1)/7)</f>
        <v>0</v>
      </c>
      <c r="AG98" s="381">
        <f t="shared" si="4"/>
        <v>0</v>
      </c>
      <c r="AH98" s="381">
        <f t="shared" si="5"/>
        <v>0</v>
      </c>
    </row>
    <row r="99" spans="1:34" ht="15.75" thickBot="1" x14ac:dyDescent="0.3">
      <c r="A99" s="265">
        <f t="shared" si="7"/>
        <v>81</v>
      </c>
      <c r="B99" s="297" t="str">
        <f>IF('10. Type 1 Emp Cov. Period Comp'!B101=0," ",'10. Type 1 Emp Cov. Period Comp'!B101)</f>
        <v xml:space="preserve"> </v>
      </c>
      <c r="C99" s="265" t="str">
        <f>IF('10. Type 1 Emp Cov. Period Comp'!C101=0," ",'10. Type 1 Emp Cov. Period Comp'!C101)</f>
        <v xml:space="preserve"> </v>
      </c>
      <c r="D99" s="294"/>
      <c r="E99" s="519"/>
      <c r="F99" s="519"/>
      <c r="G99" s="519"/>
      <c r="H99" s="519"/>
      <c r="I99" s="519"/>
      <c r="J99" s="519"/>
      <c r="K99" s="519"/>
      <c r="L99" s="519"/>
      <c r="M99" s="519"/>
      <c r="N99" s="519"/>
      <c r="O99" s="519"/>
      <c r="P99" s="519"/>
      <c r="Q99" s="519"/>
      <c r="R99" s="519"/>
      <c r="S99" s="519"/>
      <c r="T99" s="519"/>
      <c r="U99" s="519"/>
      <c r="V99" s="519"/>
      <c r="W99" s="519"/>
      <c r="X99" s="519"/>
      <c r="Y99" s="519"/>
      <c r="Z99" s="519"/>
      <c r="AA99" s="519"/>
      <c r="AB99" s="519"/>
      <c r="AC99" s="519"/>
      <c r="AD99" s="519"/>
      <c r="AE99" s="379">
        <f t="shared" si="6"/>
        <v>0</v>
      </c>
      <c r="AF99" s="380">
        <f>+AE99/(('10. Type 1 Emp Cov. Period Comp'!$I$16-'10. Type 1 Emp Cov. Period Comp'!$I$15+1)/7)</f>
        <v>0</v>
      </c>
      <c r="AG99" s="381">
        <f t="shared" si="4"/>
        <v>0</v>
      </c>
      <c r="AH99" s="381">
        <f t="shared" si="5"/>
        <v>0</v>
      </c>
    </row>
    <row r="100" spans="1:34" ht="15.75" thickBot="1" x14ac:dyDescent="0.3">
      <c r="A100" s="265">
        <f t="shared" si="7"/>
        <v>82</v>
      </c>
      <c r="B100" s="297" t="str">
        <f>IF('10. Type 1 Emp Cov. Period Comp'!B102=0," ",'10. Type 1 Emp Cov. Period Comp'!B102)</f>
        <v xml:space="preserve"> </v>
      </c>
      <c r="C100" s="265" t="str">
        <f>IF('10. Type 1 Emp Cov. Period Comp'!C102=0," ",'10. Type 1 Emp Cov. Period Comp'!C102)</f>
        <v xml:space="preserve"> </v>
      </c>
      <c r="D100" s="294"/>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c r="AA100" s="519"/>
      <c r="AB100" s="519"/>
      <c r="AC100" s="519"/>
      <c r="AD100" s="519"/>
      <c r="AE100" s="379">
        <f t="shared" si="6"/>
        <v>0</v>
      </c>
      <c r="AF100" s="380">
        <f>+AE100/(('10. Type 1 Emp Cov. Period Comp'!$I$16-'10. Type 1 Emp Cov. Period Comp'!$I$15+1)/7)</f>
        <v>0</v>
      </c>
      <c r="AG100" s="381">
        <f t="shared" si="4"/>
        <v>0</v>
      </c>
      <c r="AH100" s="381">
        <f t="shared" si="5"/>
        <v>0</v>
      </c>
    </row>
    <row r="101" spans="1:34" ht="15.75" thickBot="1" x14ac:dyDescent="0.3">
      <c r="A101" s="265">
        <f t="shared" si="7"/>
        <v>83</v>
      </c>
      <c r="B101" s="297" t="str">
        <f>IF('10. Type 1 Emp Cov. Period Comp'!B103=0," ",'10. Type 1 Emp Cov. Period Comp'!B103)</f>
        <v xml:space="preserve"> </v>
      </c>
      <c r="C101" s="265" t="str">
        <f>IF('10. Type 1 Emp Cov. Period Comp'!C103=0," ",'10. Type 1 Emp Cov. Period Comp'!C103)</f>
        <v xml:space="preserve"> </v>
      </c>
      <c r="D101" s="294"/>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c r="AA101" s="519"/>
      <c r="AB101" s="519"/>
      <c r="AC101" s="519"/>
      <c r="AD101" s="519"/>
      <c r="AE101" s="379">
        <f t="shared" si="6"/>
        <v>0</v>
      </c>
      <c r="AF101" s="380">
        <f>+AE101/(('10. Type 1 Emp Cov. Period Comp'!$I$16-'10. Type 1 Emp Cov. Period Comp'!$I$15+1)/7)</f>
        <v>0</v>
      </c>
      <c r="AG101" s="381">
        <f t="shared" si="4"/>
        <v>0</v>
      </c>
      <c r="AH101" s="381">
        <f t="shared" si="5"/>
        <v>0</v>
      </c>
    </row>
    <row r="102" spans="1:34" ht="15.75" thickBot="1" x14ac:dyDescent="0.3">
      <c r="A102" s="265">
        <f t="shared" si="7"/>
        <v>84</v>
      </c>
      <c r="B102" s="297" t="str">
        <f>IF('10. Type 1 Emp Cov. Period Comp'!B104=0," ",'10. Type 1 Emp Cov. Period Comp'!B104)</f>
        <v xml:space="preserve"> </v>
      </c>
      <c r="C102" s="265" t="str">
        <f>IF('10. Type 1 Emp Cov. Period Comp'!C104=0," ",'10. Type 1 Emp Cov. Period Comp'!C104)</f>
        <v xml:space="preserve"> </v>
      </c>
      <c r="D102" s="294"/>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379">
        <f t="shared" si="6"/>
        <v>0</v>
      </c>
      <c r="AF102" s="380">
        <f>+AE102/(('10. Type 1 Emp Cov. Period Comp'!$I$16-'10. Type 1 Emp Cov. Period Comp'!$I$15+1)/7)</f>
        <v>0</v>
      </c>
      <c r="AG102" s="381">
        <f t="shared" si="4"/>
        <v>0</v>
      </c>
      <c r="AH102" s="381">
        <f t="shared" si="5"/>
        <v>0</v>
      </c>
    </row>
    <row r="103" spans="1:34" ht="15.75" thickBot="1" x14ac:dyDescent="0.3">
      <c r="A103" s="265">
        <f t="shared" si="7"/>
        <v>85</v>
      </c>
      <c r="B103" s="297" t="str">
        <f>IF('10. Type 1 Emp Cov. Period Comp'!B105=0," ",'10. Type 1 Emp Cov. Period Comp'!B105)</f>
        <v xml:space="preserve"> </v>
      </c>
      <c r="C103" s="265" t="str">
        <f>IF('10. Type 1 Emp Cov. Period Comp'!C105=0," ",'10. Type 1 Emp Cov. Period Comp'!C105)</f>
        <v xml:space="preserve"> </v>
      </c>
      <c r="D103" s="294"/>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379">
        <f t="shared" si="6"/>
        <v>0</v>
      </c>
      <c r="AF103" s="380">
        <f>+AE103/(('10. Type 1 Emp Cov. Period Comp'!$I$16-'10. Type 1 Emp Cov. Period Comp'!$I$15+1)/7)</f>
        <v>0</v>
      </c>
      <c r="AG103" s="381">
        <f t="shared" si="4"/>
        <v>0</v>
      </c>
      <c r="AH103" s="381">
        <f t="shared" si="5"/>
        <v>0</v>
      </c>
    </row>
    <row r="104" spans="1:34" ht="15.75" thickBot="1" x14ac:dyDescent="0.3">
      <c r="A104" s="265">
        <f t="shared" si="7"/>
        <v>86</v>
      </c>
      <c r="B104" s="297" t="str">
        <f>IF('10. Type 1 Emp Cov. Period Comp'!B106=0," ",'10. Type 1 Emp Cov. Period Comp'!B106)</f>
        <v xml:space="preserve"> </v>
      </c>
      <c r="C104" s="265" t="str">
        <f>IF('10. Type 1 Emp Cov. Period Comp'!C106=0," ",'10. Type 1 Emp Cov. Period Comp'!C106)</f>
        <v xml:space="preserve"> </v>
      </c>
      <c r="D104" s="294"/>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379">
        <f t="shared" si="6"/>
        <v>0</v>
      </c>
      <c r="AF104" s="380">
        <f>+AE104/(('10. Type 1 Emp Cov. Period Comp'!$I$16-'10. Type 1 Emp Cov. Period Comp'!$I$15+1)/7)</f>
        <v>0</v>
      </c>
      <c r="AG104" s="381">
        <f t="shared" si="4"/>
        <v>0</v>
      </c>
      <c r="AH104" s="381">
        <f t="shared" si="5"/>
        <v>0</v>
      </c>
    </row>
    <row r="105" spans="1:34" ht="15.75" thickBot="1" x14ac:dyDescent="0.3">
      <c r="A105" s="265">
        <f t="shared" si="7"/>
        <v>87</v>
      </c>
      <c r="B105" s="297" t="str">
        <f>IF('10. Type 1 Emp Cov. Period Comp'!B107=0," ",'10. Type 1 Emp Cov. Period Comp'!B107)</f>
        <v xml:space="preserve"> </v>
      </c>
      <c r="C105" s="265" t="str">
        <f>IF('10. Type 1 Emp Cov. Period Comp'!C107=0," ",'10. Type 1 Emp Cov. Period Comp'!C107)</f>
        <v xml:space="preserve"> </v>
      </c>
      <c r="D105" s="294"/>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379">
        <f t="shared" si="6"/>
        <v>0</v>
      </c>
      <c r="AF105" s="380">
        <f>+AE105/(('10. Type 1 Emp Cov. Period Comp'!$I$16-'10. Type 1 Emp Cov. Period Comp'!$I$15+1)/7)</f>
        <v>0</v>
      </c>
      <c r="AG105" s="381">
        <f t="shared" si="4"/>
        <v>0</v>
      </c>
      <c r="AH105" s="381">
        <f t="shared" si="5"/>
        <v>0</v>
      </c>
    </row>
    <row r="106" spans="1:34" ht="15.75" thickBot="1" x14ac:dyDescent="0.3">
      <c r="A106" s="265">
        <f t="shared" si="7"/>
        <v>88</v>
      </c>
      <c r="B106" s="297" t="str">
        <f>IF('10. Type 1 Emp Cov. Period Comp'!B108=0," ",'10. Type 1 Emp Cov. Period Comp'!B108)</f>
        <v xml:space="preserve"> </v>
      </c>
      <c r="C106" s="265" t="str">
        <f>IF('10. Type 1 Emp Cov. Period Comp'!C108=0," ",'10. Type 1 Emp Cov. Period Comp'!C108)</f>
        <v xml:space="preserve"> </v>
      </c>
      <c r="D106" s="294"/>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379">
        <f t="shared" si="6"/>
        <v>0</v>
      </c>
      <c r="AF106" s="380">
        <f>+AE106/(('10. Type 1 Emp Cov. Period Comp'!$I$16-'10. Type 1 Emp Cov. Period Comp'!$I$15+1)/7)</f>
        <v>0</v>
      </c>
      <c r="AG106" s="381">
        <f t="shared" si="4"/>
        <v>0</v>
      </c>
      <c r="AH106" s="381">
        <f t="shared" si="5"/>
        <v>0</v>
      </c>
    </row>
    <row r="107" spans="1:34" ht="15.75" thickBot="1" x14ac:dyDescent="0.3">
      <c r="A107" s="265">
        <f t="shared" si="7"/>
        <v>89</v>
      </c>
      <c r="B107" s="297" t="str">
        <f>IF('10. Type 1 Emp Cov. Period Comp'!B109=0," ",'10. Type 1 Emp Cov. Period Comp'!B109)</f>
        <v xml:space="preserve"> </v>
      </c>
      <c r="C107" s="265" t="str">
        <f>IF('10. Type 1 Emp Cov. Period Comp'!C109=0," ",'10. Type 1 Emp Cov. Period Comp'!C109)</f>
        <v xml:space="preserve"> </v>
      </c>
      <c r="D107" s="294"/>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c r="AA107" s="519"/>
      <c r="AB107" s="519"/>
      <c r="AC107" s="519"/>
      <c r="AD107" s="519"/>
      <c r="AE107" s="379">
        <f t="shared" si="6"/>
        <v>0</v>
      </c>
      <c r="AF107" s="380">
        <f>+AE107/(('10. Type 1 Emp Cov. Period Comp'!$I$16-'10. Type 1 Emp Cov. Period Comp'!$I$15+1)/7)</f>
        <v>0</v>
      </c>
      <c r="AG107" s="381">
        <f t="shared" si="4"/>
        <v>0</v>
      </c>
      <c r="AH107" s="381">
        <f t="shared" si="5"/>
        <v>0</v>
      </c>
    </row>
    <row r="108" spans="1:34" ht="15.75" thickBot="1" x14ac:dyDescent="0.3">
      <c r="A108" s="265">
        <f t="shared" si="7"/>
        <v>90</v>
      </c>
      <c r="B108" s="297" t="str">
        <f>IF('10. Type 1 Emp Cov. Period Comp'!B110=0," ",'10. Type 1 Emp Cov. Period Comp'!B110)</f>
        <v xml:space="preserve"> </v>
      </c>
      <c r="C108" s="265" t="str">
        <f>IF('10. Type 1 Emp Cov. Period Comp'!C110=0," ",'10. Type 1 Emp Cov. Period Comp'!C110)</f>
        <v xml:space="preserve"> </v>
      </c>
      <c r="D108" s="294"/>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c r="AA108" s="519"/>
      <c r="AB108" s="519"/>
      <c r="AC108" s="519"/>
      <c r="AD108" s="519"/>
      <c r="AE108" s="379">
        <f t="shared" si="6"/>
        <v>0</v>
      </c>
      <c r="AF108" s="380">
        <f>+AE108/(('10. Type 1 Emp Cov. Period Comp'!$I$16-'10. Type 1 Emp Cov. Period Comp'!$I$15+1)/7)</f>
        <v>0</v>
      </c>
      <c r="AG108" s="381">
        <f t="shared" si="4"/>
        <v>0</v>
      </c>
      <c r="AH108" s="381">
        <f t="shared" si="5"/>
        <v>0</v>
      </c>
    </row>
    <row r="109" spans="1:34" ht="15.75" thickBot="1" x14ac:dyDescent="0.3">
      <c r="A109" s="265">
        <f t="shared" si="7"/>
        <v>91</v>
      </c>
      <c r="B109" s="297" t="str">
        <f>IF('10. Type 1 Emp Cov. Period Comp'!B111=0," ",'10. Type 1 Emp Cov. Period Comp'!B111)</f>
        <v xml:space="preserve"> </v>
      </c>
      <c r="C109" s="265" t="str">
        <f>IF('10. Type 1 Emp Cov. Period Comp'!C111=0," ",'10. Type 1 Emp Cov. Period Comp'!C111)</f>
        <v xml:space="preserve"> </v>
      </c>
      <c r="D109" s="294"/>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c r="AA109" s="519"/>
      <c r="AB109" s="519"/>
      <c r="AC109" s="519"/>
      <c r="AD109" s="519"/>
      <c r="AE109" s="379">
        <f t="shared" si="6"/>
        <v>0</v>
      </c>
      <c r="AF109" s="380">
        <f>+AE109/(('10. Type 1 Emp Cov. Period Comp'!$I$16-'10. Type 1 Emp Cov. Period Comp'!$I$15+1)/7)</f>
        <v>0</v>
      </c>
      <c r="AG109" s="381">
        <f t="shared" si="4"/>
        <v>0</v>
      </c>
      <c r="AH109" s="381">
        <f t="shared" si="5"/>
        <v>0</v>
      </c>
    </row>
    <row r="110" spans="1:34" ht="15.75" thickBot="1" x14ac:dyDescent="0.3">
      <c r="A110" s="265">
        <f t="shared" si="7"/>
        <v>92</v>
      </c>
      <c r="B110" s="297" t="str">
        <f>IF('10. Type 1 Emp Cov. Period Comp'!B112=0," ",'10. Type 1 Emp Cov. Period Comp'!B112)</f>
        <v xml:space="preserve"> </v>
      </c>
      <c r="C110" s="265" t="str">
        <f>IF('10. Type 1 Emp Cov. Period Comp'!C112=0," ",'10. Type 1 Emp Cov. Period Comp'!C112)</f>
        <v xml:space="preserve"> </v>
      </c>
      <c r="D110" s="294"/>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c r="AA110" s="519"/>
      <c r="AB110" s="519"/>
      <c r="AC110" s="519"/>
      <c r="AD110" s="519"/>
      <c r="AE110" s="379">
        <f t="shared" si="6"/>
        <v>0</v>
      </c>
      <c r="AF110" s="380">
        <f>+AE110/(('10. Type 1 Emp Cov. Period Comp'!$I$16-'10. Type 1 Emp Cov. Period Comp'!$I$15+1)/7)</f>
        <v>0</v>
      </c>
      <c r="AG110" s="381">
        <f t="shared" si="4"/>
        <v>0</v>
      </c>
      <c r="AH110" s="381">
        <f t="shared" si="5"/>
        <v>0</v>
      </c>
    </row>
    <row r="111" spans="1:34" ht="15.75" thickBot="1" x14ac:dyDescent="0.3">
      <c r="A111" s="265">
        <f t="shared" si="7"/>
        <v>93</v>
      </c>
      <c r="B111" s="297" t="str">
        <f>IF('10. Type 1 Emp Cov. Period Comp'!B113=0," ",'10. Type 1 Emp Cov. Period Comp'!B113)</f>
        <v xml:space="preserve"> </v>
      </c>
      <c r="C111" s="265" t="str">
        <f>IF('10. Type 1 Emp Cov. Period Comp'!C113=0," ",'10. Type 1 Emp Cov. Period Comp'!C113)</f>
        <v xml:space="preserve"> </v>
      </c>
      <c r="D111" s="294"/>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c r="AA111" s="519"/>
      <c r="AB111" s="519"/>
      <c r="AC111" s="519"/>
      <c r="AD111" s="519"/>
      <c r="AE111" s="379">
        <f t="shared" si="6"/>
        <v>0</v>
      </c>
      <c r="AF111" s="380">
        <f>+AE111/(('10. Type 1 Emp Cov. Period Comp'!$I$16-'10. Type 1 Emp Cov. Period Comp'!$I$15+1)/7)</f>
        <v>0</v>
      </c>
      <c r="AG111" s="381">
        <f t="shared" si="4"/>
        <v>0</v>
      </c>
      <c r="AH111" s="381">
        <f t="shared" si="5"/>
        <v>0</v>
      </c>
    </row>
    <row r="112" spans="1:34" ht="15.75" thickBot="1" x14ac:dyDescent="0.3">
      <c r="A112" s="265">
        <f t="shared" si="7"/>
        <v>94</v>
      </c>
      <c r="B112" s="297" t="str">
        <f>IF('10. Type 1 Emp Cov. Period Comp'!B114=0," ",'10. Type 1 Emp Cov. Period Comp'!B114)</f>
        <v xml:space="preserve"> </v>
      </c>
      <c r="C112" s="265" t="str">
        <f>IF('10. Type 1 Emp Cov. Period Comp'!C114=0," ",'10. Type 1 Emp Cov. Period Comp'!C114)</f>
        <v xml:space="preserve"> </v>
      </c>
      <c r="D112" s="294"/>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c r="AA112" s="519"/>
      <c r="AB112" s="519"/>
      <c r="AC112" s="519"/>
      <c r="AD112" s="519"/>
      <c r="AE112" s="379">
        <f t="shared" si="6"/>
        <v>0</v>
      </c>
      <c r="AF112" s="380">
        <f>+AE112/(('10. Type 1 Emp Cov. Period Comp'!$I$16-'10. Type 1 Emp Cov. Period Comp'!$I$15+1)/7)</f>
        <v>0</v>
      </c>
      <c r="AG112" s="381">
        <f t="shared" si="4"/>
        <v>0</v>
      </c>
      <c r="AH112" s="381">
        <f t="shared" si="5"/>
        <v>0</v>
      </c>
    </row>
    <row r="113" spans="1:34" ht="15.75" thickBot="1" x14ac:dyDescent="0.3">
      <c r="A113" s="265">
        <f t="shared" si="7"/>
        <v>95</v>
      </c>
      <c r="B113" s="297" t="str">
        <f>IF('10. Type 1 Emp Cov. Period Comp'!B115=0," ",'10. Type 1 Emp Cov. Period Comp'!B115)</f>
        <v xml:space="preserve"> </v>
      </c>
      <c r="C113" s="265" t="str">
        <f>IF('10. Type 1 Emp Cov. Period Comp'!C115=0," ",'10. Type 1 Emp Cov. Period Comp'!C115)</f>
        <v xml:space="preserve"> </v>
      </c>
      <c r="D113" s="294"/>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519"/>
      <c r="AE113" s="379">
        <f t="shared" si="6"/>
        <v>0</v>
      </c>
      <c r="AF113" s="380">
        <f>+AE113/(('10. Type 1 Emp Cov. Period Comp'!$I$16-'10. Type 1 Emp Cov. Period Comp'!$I$15+1)/7)</f>
        <v>0</v>
      </c>
      <c r="AG113" s="381">
        <f t="shared" si="4"/>
        <v>0</v>
      </c>
      <c r="AH113" s="381">
        <f t="shared" si="5"/>
        <v>0</v>
      </c>
    </row>
    <row r="114" spans="1:34" ht="15.75" thickBot="1" x14ac:dyDescent="0.3">
      <c r="A114" s="265">
        <f t="shared" si="7"/>
        <v>96</v>
      </c>
      <c r="B114" s="297" t="str">
        <f>IF('10. Type 1 Emp Cov. Period Comp'!B116=0," ",'10. Type 1 Emp Cov. Period Comp'!B116)</f>
        <v xml:space="preserve"> </v>
      </c>
      <c r="C114" s="265" t="str">
        <f>IF('10. Type 1 Emp Cov. Period Comp'!C116=0," ",'10. Type 1 Emp Cov. Period Comp'!C116)</f>
        <v xml:space="preserve"> </v>
      </c>
      <c r="D114" s="294"/>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379">
        <f t="shared" si="6"/>
        <v>0</v>
      </c>
      <c r="AF114" s="380">
        <f>+AE114/(('10. Type 1 Emp Cov. Period Comp'!$I$16-'10. Type 1 Emp Cov. Period Comp'!$I$15+1)/7)</f>
        <v>0</v>
      </c>
      <c r="AG114" s="381">
        <f t="shared" si="4"/>
        <v>0</v>
      </c>
      <c r="AH114" s="381">
        <f t="shared" si="5"/>
        <v>0</v>
      </c>
    </row>
    <row r="115" spans="1:34" ht="15.75" thickBot="1" x14ac:dyDescent="0.3">
      <c r="A115" s="265">
        <f t="shared" si="7"/>
        <v>97</v>
      </c>
      <c r="B115" s="297" t="str">
        <f>IF('10. Type 1 Emp Cov. Period Comp'!B117=0," ",'10. Type 1 Emp Cov. Period Comp'!B117)</f>
        <v xml:space="preserve"> </v>
      </c>
      <c r="C115" s="265" t="str">
        <f>IF('10. Type 1 Emp Cov. Period Comp'!C117=0," ",'10. Type 1 Emp Cov. Period Comp'!C117)</f>
        <v xml:space="preserve"> </v>
      </c>
      <c r="D115" s="294"/>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c r="AA115" s="519"/>
      <c r="AB115" s="519"/>
      <c r="AC115" s="519"/>
      <c r="AD115" s="519"/>
      <c r="AE115" s="379">
        <f t="shared" si="6"/>
        <v>0</v>
      </c>
      <c r="AF115" s="380">
        <f>+AE115/(('10. Type 1 Emp Cov. Period Comp'!$I$16-'10. Type 1 Emp Cov. Period Comp'!$I$15+1)/7)</f>
        <v>0</v>
      </c>
      <c r="AG115" s="381">
        <f t="shared" si="4"/>
        <v>0</v>
      </c>
      <c r="AH115" s="381">
        <f t="shared" si="5"/>
        <v>0</v>
      </c>
    </row>
    <row r="116" spans="1:34" ht="15.75" thickBot="1" x14ac:dyDescent="0.3">
      <c r="A116" s="265">
        <f t="shared" si="7"/>
        <v>98</v>
      </c>
      <c r="B116" s="297" t="str">
        <f>IF('10. Type 1 Emp Cov. Period Comp'!B118=0," ",'10. Type 1 Emp Cov. Period Comp'!B118)</f>
        <v xml:space="preserve"> </v>
      </c>
      <c r="C116" s="265" t="str">
        <f>IF('10. Type 1 Emp Cov. Period Comp'!C118=0," ",'10. Type 1 Emp Cov. Period Comp'!C118)</f>
        <v xml:space="preserve"> </v>
      </c>
      <c r="D116" s="294"/>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c r="AA116" s="519"/>
      <c r="AB116" s="519"/>
      <c r="AC116" s="519"/>
      <c r="AD116" s="519"/>
      <c r="AE116" s="379">
        <f t="shared" si="6"/>
        <v>0</v>
      </c>
      <c r="AF116" s="380">
        <f>+AE116/(('10. Type 1 Emp Cov. Period Comp'!$I$16-'10. Type 1 Emp Cov. Period Comp'!$I$15+1)/7)</f>
        <v>0</v>
      </c>
      <c r="AG116" s="381">
        <f t="shared" si="4"/>
        <v>0</v>
      </c>
      <c r="AH116" s="381">
        <f t="shared" si="5"/>
        <v>0</v>
      </c>
    </row>
    <row r="117" spans="1:34" ht="15.75" thickBot="1" x14ac:dyDescent="0.3">
      <c r="A117" s="265">
        <f t="shared" si="7"/>
        <v>99</v>
      </c>
      <c r="B117" s="297" t="str">
        <f>IF('10. Type 1 Emp Cov. Period Comp'!B119=0," ",'10. Type 1 Emp Cov. Period Comp'!B119)</f>
        <v xml:space="preserve"> </v>
      </c>
      <c r="C117" s="265" t="str">
        <f>IF('10. Type 1 Emp Cov. Period Comp'!C119=0," ",'10. Type 1 Emp Cov. Period Comp'!C119)</f>
        <v xml:space="preserve"> </v>
      </c>
      <c r="D117" s="294"/>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c r="AA117" s="519"/>
      <c r="AB117" s="519"/>
      <c r="AC117" s="519"/>
      <c r="AD117" s="519"/>
      <c r="AE117" s="379">
        <f t="shared" si="6"/>
        <v>0</v>
      </c>
      <c r="AF117" s="380">
        <f>+AE117/(('10. Type 1 Emp Cov. Period Comp'!$I$16-'10. Type 1 Emp Cov. Period Comp'!$I$15+1)/7)</f>
        <v>0</v>
      </c>
      <c r="AG117" s="381">
        <f t="shared" si="4"/>
        <v>0</v>
      </c>
      <c r="AH117" s="381">
        <f t="shared" si="5"/>
        <v>0</v>
      </c>
    </row>
    <row r="118" spans="1:34" ht="15.75" thickBot="1" x14ac:dyDescent="0.3">
      <c r="A118" s="265">
        <f t="shared" si="7"/>
        <v>100</v>
      </c>
      <c r="B118" s="297" t="str">
        <f>IF('10. Type 1 Emp Cov. Period Comp'!B120=0," ",'10. Type 1 Emp Cov. Period Comp'!B120)</f>
        <v xml:space="preserve"> </v>
      </c>
      <c r="C118" s="265" t="str">
        <f>IF('10. Type 1 Emp Cov. Period Comp'!C120=0," ",'10. Type 1 Emp Cov. Period Comp'!C120)</f>
        <v xml:space="preserve"> </v>
      </c>
      <c r="D118" s="294"/>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c r="AA118" s="519"/>
      <c r="AB118" s="519"/>
      <c r="AC118" s="519"/>
      <c r="AD118" s="519"/>
      <c r="AE118" s="379">
        <f t="shared" si="6"/>
        <v>0</v>
      </c>
      <c r="AF118" s="380">
        <f>+AE118/(('10. Type 1 Emp Cov. Period Comp'!$I$16-'10. Type 1 Emp Cov. Period Comp'!$I$15+1)/7)</f>
        <v>0</v>
      </c>
      <c r="AG118" s="381">
        <f t="shared" si="4"/>
        <v>0</v>
      </c>
      <c r="AH118" s="381">
        <f t="shared" si="5"/>
        <v>0</v>
      </c>
    </row>
    <row r="119" spans="1:34" ht="15.75" thickBot="1" x14ac:dyDescent="0.3">
      <c r="A119" s="265">
        <f t="shared" si="7"/>
        <v>101</v>
      </c>
      <c r="B119" s="297" t="str">
        <f>IF('10. Type 1 Emp Cov. Period Comp'!B121=0," ",'10. Type 1 Emp Cov. Period Comp'!B121)</f>
        <v xml:space="preserve"> </v>
      </c>
      <c r="C119" s="265" t="str">
        <f>IF('10. Type 1 Emp Cov. Period Comp'!C121=0," ",'10. Type 1 Emp Cov. Period Comp'!C121)</f>
        <v xml:space="preserve"> </v>
      </c>
      <c r="D119" s="294"/>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c r="AA119" s="519"/>
      <c r="AB119" s="519"/>
      <c r="AC119" s="519"/>
      <c r="AD119" s="519"/>
      <c r="AE119" s="379">
        <f t="shared" si="6"/>
        <v>0</v>
      </c>
      <c r="AF119" s="380">
        <f>+AE119/(('10. Type 1 Emp Cov. Period Comp'!$I$16-'10. Type 1 Emp Cov. Period Comp'!$I$15+1)/7)</f>
        <v>0</v>
      </c>
      <c r="AG119" s="381">
        <f t="shared" si="4"/>
        <v>0</v>
      </c>
      <c r="AH119" s="381">
        <f t="shared" si="5"/>
        <v>0</v>
      </c>
    </row>
    <row r="120" spans="1:34" ht="15.75" thickBot="1" x14ac:dyDescent="0.3">
      <c r="A120" s="265">
        <f t="shared" si="7"/>
        <v>102</v>
      </c>
      <c r="B120" s="297" t="str">
        <f>IF('10. Type 1 Emp Cov. Period Comp'!B122=0," ",'10. Type 1 Emp Cov. Period Comp'!B122)</f>
        <v xml:space="preserve"> </v>
      </c>
      <c r="C120" s="265" t="str">
        <f>IF('10. Type 1 Emp Cov. Period Comp'!C122=0," ",'10. Type 1 Emp Cov. Period Comp'!C122)</f>
        <v xml:space="preserve"> </v>
      </c>
      <c r="D120" s="294"/>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c r="AA120" s="519"/>
      <c r="AB120" s="519"/>
      <c r="AC120" s="519"/>
      <c r="AD120" s="519"/>
      <c r="AE120" s="379">
        <f t="shared" si="6"/>
        <v>0</v>
      </c>
      <c r="AF120" s="380">
        <f>+AE120/(('10. Type 1 Emp Cov. Period Comp'!$I$16-'10. Type 1 Emp Cov. Period Comp'!$I$15+1)/7)</f>
        <v>0</v>
      </c>
      <c r="AG120" s="381">
        <f t="shared" si="4"/>
        <v>0</v>
      </c>
      <c r="AH120" s="381">
        <f t="shared" si="5"/>
        <v>0</v>
      </c>
    </row>
    <row r="121" spans="1:34" ht="15.75" thickBot="1" x14ac:dyDescent="0.3">
      <c r="A121" s="265">
        <f t="shared" si="7"/>
        <v>103</v>
      </c>
      <c r="B121" s="297" t="str">
        <f>IF('10. Type 1 Emp Cov. Period Comp'!B123=0," ",'10. Type 1 Emp Cov. Period Comp'!B123)</f>
        <v xml:space="preserve"> </v>
      </c>
      <c r="C121" s="265" t="str">
        <f>IF('10. Type 1 Emp Cov. Period Comp'!C123=0," ",'10. Type 1 Emp Cov. Period Comp'!C123)</f>
        <v xml:space="preserve"> </v>
      </c>
      <c r="D121" s="294"/>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379">
        <f t="shared" si="6"/>
        <v>0</v>
      </c>
      <c r="AF121" s="380">
        <f>+AE121/(('10. Type 1 Emp Cov. Period Comp'!$I$16-'10. Type 1 Emp Cov. Period Comp'!$I$15+1)/7)</f>
        <v>0</v>
      </c>
      <c r="AG121" s="381">
        <f t="shared" si="4"/>
        <v>0</v>
      </c>
      <c r="AH121" s="381">
        <f t="shared" si="5"/>
        <v>0</v>
      </c>
    </row>
    <row r="122" spans="1:34" ht="15.75" thickBot="1" x14ac:dyDescent="0.3">
      <c r="A122" s="265">
        <f t="shared" si="7"/>
        <v>104</v>
      </c>
      <c r="B122" s="297" t="str">
        <f>IF('10. Type 1 Emp Cov. Period Comp'!B124=0," ",'10. Type 1 Emp Cov. Period Comp'!B124)</f>
        <v xml:space="preserve"> </v>
      </c>
      <c r="C122" s="265" t="str">
        <f>IF('10. Type 1 Emp Cov. Period Comp'!C124=0," ",'10. Type 1 Emp Cov. Period Comp'!C124)</f>
        <v xml:space="preserve"> </v>
      </c>
      <c r="D122" s="294"/>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c r="AA122" s="519"/>
      <c r="AB122" s="519"/>
      <c r="AC122" s="519"/>
      <c r="AD122" s="519"/>
      <c r="AE122" s="379">
        <f t="shared" si="6"/>
        <v>0</v>
      </c>
      <c r="AF122" s="380">
        <f>+AE122/(('10. Type 1 Emp Cov. Period Comp'!$I$16-'10. Type 1 Emp Cov. Period Comp'!$I$15+1)/7)</f>
        <v>0</v>
      </c>
      <c r="AG122" s="381">
        <f t="shared" si="4"/>
        <v>0</v>
      </c>
      <c r="AH122" s="381">
        <f t="shared" si="5"/>
        <v>0</v>
      </c>
    </row>
    <row r="123" spans="1:34" ht="15.75" thickBot="1" x14ac:dyDescent="0.3">
      <c r="A123" s="265">
        <f t="shared" si="7"/>
        <v>105</v>
      </c>
      <c r="B123" s="297" t="str">
        <f>IF('10. Type 1 Emp Cov. Period Comp'!B125=0," ",'10. Type 1 Emp Cov. Period Comp'!B125)</f>
        <v xml:space="preserve"> </v>
      </c>
      <c r="C123" s="265" t="str">
        <f>IF('10. Type 1 Emp Cov. Period Comp'!C125=0," ",'10. Type 1 Emp Cov. Period Comp'!C125)</f>
        <v xml:space="preserve"> </v>
      </c>
      <c r="D123" s="294"/>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c r="AA123" s="519"/>
      <c r="AB123" s="519"/>
      <c r="AC123" s="519"/>
      <c r="AD123" s="519"/>
      <c r="AE123" s="379">
        <f t="shared" si="6"/>
        <v>0</v>
      </c>
      <c r="AF123" s="380">
        <f>+AE123/(('10. Type 1 Emp Cov. Period Comp'!$I$16-'10. Type 1 Emp Cov. Period Comp'!$I$15+1)/7)</f>
        <v>0</v>
      </c>
      <c r="AG123" s="381">
        <f t="shared" si="4"/>
        <v>0</v>
      </c>
      <c r="AH123" s="381">
        <f t="shared" si="5"/>
        <v>0</v>
      </c>
    </row>
    <row r="124" spans="1:34" ht="15.75" thickBot="1" x14ac:dyDescent="0.3">
      <c r="A124" s="265">
        <f t="shared" si="7"/>
        <v>106</v>
      </c>
      <c r="B124" s="297" t="str">
        <f>IF('10. Type 1 Emp Cov. Period Comp'!B126=0," ",'10. Type 1 Emp Cov. Period Comp'!B126)</f>
        <v xml:space="preserve"> </v>
      </c>
      <c r="C124" s="265" t="str">
        <f>IF('10. Type 1 Emp Cov. Period Comp'!C126=0," ",'10. Type 1 Emp Cov. Period Comp'!C126)</f>
        <v xml:space="preserve"> </v>
      </c>
      <c r="D124" s="294"/>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379">
        <f t="shared" si="6"/>
        <v>0</v>
      </c>
      <c r="AF124" s="380">
        <f>+AE124/(('10. Type 1 Emp Cov. Period Comp'!$I$16-'10. Type 1 Emp Cov. Period Comp'!$I$15+1)/7)</f>
        <v>0</v>
      </c>
      <c r="AG124" s="381">
        <f t="shared" si="4"/>
        <v>0</v>
      </c>
      <c r="AH124" s="381">
        <f t="shared" si="5"/>
        <v>0</v>
      </c>
    </row>
    <row r="125" spans="1:34" ht="15.75" thickBot="1" x14ac:dyDescent="0.3">
      <c r="A125" s="265">
        <f t="shared" si="7"/>
        <v>107</v>
      </c>
      <c r="B125" s="297" t="str">
        <f>IF('10. Type 1 Emp Cov. Period Comp'!B127=0," ",'10. Type 1 Emp Cov. Period Comp'!B127)</f>
        <v xml:space="preserve"> </v>
      </c>
      <c r="C125" s="265" t="str">
        <f>IF('10. Type 1 Emp Cov. Period Comp'!C127=0," ",'10. Type 1 Emp Cov. Period Comp'!C127)</f>
        <v xml:space="preserve"> </v>
      </c>
      <c r="D125" s="294"/>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c r="AA125" s="519"/>
      <c r="AB125" s="519"/>
      <c r="AC125" s="519"/>
      <c r="AD125" s="519"/>
      <c r="AE125" s="379">
        <f t="shared" si="6"/>
        <v>0</v>
      </c>
      <c r="AF125" s="380">
        <f>+AE125/(('10. Type 1 Emp Cov. Period Comp'!$I$16-'10. Type 1 Emp Cov. Period Comp'!$I$15+1)/7)</f>
        <v>0</v>
      </c>
      <c r="AG125" s="381">
        <f t="shared" si="4"/>
        <v>0</v>
      </c>
      <c r="AH125" s="381">
        <f t="shared" si="5"/>
        <v>0</v>
      </c>
    </row>
    <row r="126" spans="1:34" ht="15.75" thickBot="1" x14ac:dyDescent="0.3">
      <c r="A126" s="265">
        <f t="shared" si="7"/>
        <v>108</v>
      </c>
      <c r="B126" s="297" t="str">
        <f>IF('10. Type 1 Emp Cov. Period Comp'!B128=0," ",'10. Type 1 Emp Cov. Period Comp'!B128)</f>
        <v xml:space="preserve"> </v>
      </c>
      <c r="C126" s="265" t="str">
        <f>IF('10. Type 1 Emp Cov. Period Comp'!C128=0," ",'10. Type 1 Emp Cov. Period Comp'!C128)</f>
        <v xml:space="preserve"> </v>
      </c>
      <c r="D126" s="294"/>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c r="AA126" s="519"/>
      <c r="AB126" s="519"/>
      <c r="AC126" s="519"/>
      <c r="AD126" s="519"/>
      <c r="AE126" s="379">
        <f t="shared" si="6"/>
        <v>0</v>
      </c>
      <c r="AF126" s="380">
        <f>+AE126/(('10. Type 1 Emp Cov. Period Comp'!$I$16-'10. Type 1 Emp Cov. Period Comp'!$I$15+1)/7)</f>
        <v>0</v>
      </c>
      <c r="AG126" s="381">
        <f t="shared" si="4"/>
        <v>0</v>
      </c>
      <c r="AH126" s="381">
        <f t="shared" si="5"/>
        <v>0</v>
      </c>
    </row>
    <row r="127" spans="1:34" ht="15.75" thickBot="1" x14ac:dyDescent="0.3">
      <c r="A127" s="265">
        <f t="shared" si="7"/>
        <v>109</v>
      </c>
      <c r="B127" s="297" t="str">
        <f>IF('10. Type 1 Emp Cov. Period Comp'!B129=0," ",'10. Type 1 Emp Cov. Period Comp'!B129)</f>
        <v xml:space="preserve"> </v>
      </c>
      <c r="C127" s="265" t="str">
        <f>IF('10. Type 1 Emp Cov. Period Comp'!C129=0," ",'10. Type 1 Emp Cov. Period Comp'!C129)</f>
        <v xml:space="preserve"> </v>
      </c>
      <c r="D127" s="294"/>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c r="AA127" s="519"/>
      <c r="AB127" s="519"/>
      <c r="AC127" s="519"/>
      <c r="AD127" s="519"/>
      <c r="AE127" s="379">
        <f t="shared" si="6"/>
        <v>0</v>
      </c>
      <c r="AF127" s="380">
        <f>+AE127/(('10. Type 1 Emp Cov. Period Comp'!$I$16-'10. Type 1 Emp Cov. Period Comp'!$I$15+1)/7)</f>
        <v>0</v>
      </c>
      <c r="AG127" s="381">
        <f t="shared" si="4"/>
        <v>0</v>
      </c>
      <c r="AH127" s="381">
        <f t="shared" si="5"/>
        <v>0</v>
      </c>
    </row>
    <row r="128" spans="1:34" ht="15.75" thickBot="1" x14ac:dyDescent="0.3">
      <c r="A128" s="265">
        <f t="shared" si="7"/>
        <v>110</v>
      </c>
      <c r="B128" s="297" t="str">
        <f>IF('10. Type 1 Emp Cov. Period Comp'!B130=0," ",'10. Type 1 Emp Cov. Period Comp'!B130)</f>
        <v xml:space="preserve"> </v>
      </c>
      <c r="C128" s="265" t="str">
        <f>IF('10. Type 1 Emp Cov. Period Comp'!C130=0," ",'10. Type 1 Emp Cov. Period Comp'!C130)</f>
        <v xml:space="preserve"> </v>
      </c>
      <c r="D128" s="294"/>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c r="AA128" s="519"/>
      <c r="AB128" s="519"/>
      <c r="AC128" s="519"/>
      <c r="AD128" s="519"/>
      <c r="AE128" s="379">
        <f t="shared" si="6"/>
        <v>0</v>
      </c>
      <c r="AF128" s="380">
        <f>+AE128/(('10. Type 1 Emp Cov. Period Comp'!$I$16-'10. Type 1 Emp Cov. Period Comp'!$I$15+1)/7)</f>
        <v>0</v>
      </c>
      <c r="AG128" s="381">
        <f t="shared" si="4"/>
        <v>0</v>
      </c>
      <c r="AH128" s="381">
        <f t="shared" si="5"/>
        <v>0</v>
      </c>
    </row>
    <row r="129" spans="1:34" ht="15.75" thickBot="1" x14ac:dyDescent="0.3">
      <c r="A129" s="265">
        <f t="shared" si="7"/>
        <v>111</v>
      </c>
      <c r="B129" s="297" t="str">
        <f>IF('10. Type 1 Emp Cov. Period Comp'!B131=0," ",'10. Type 1 Emp Cov. Period Comp'!B131)</f>
        <v xml:space="preserve"> </v>
      </c>
      <c r="C129" s="265" t="str">
        <f>IF('10. Type 1 Emp Cov. Period Comp'!C131=0," ",'10. Type 1 Emp Cov. Period Comp'!C131)</f>
        <v xml:space="preserve"> </v>
      </c>
      <c r="D129" s="294"/>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c r="AA129" s="519"/>
      <c r="AB129" s="519"/>
      <c r="AC129" s="519"/>
      <c r="AD129" s="519"/>
      <c r="AE129" s="379">
        <f t="shared" si="6"/>
        <v>0</v>
      </c>
      <c r="AF129" s="380">
        <f>+AE129/(('10. Type 1 Emp Cov. Period Comp'!$I$16-'10. Type 1 Emp Cov. Period Comp'!$I$15+1)/7)</f>
        <v>0</v>
      </c>
      <c r="AG129" s="381">
        <f t="shared" si="4"/>
        <v>0</v>
      </c>
      <c r="AH129" s="381">
        <f t="shared" si="5"/>
        <v>0</v>
      </c>
    </row>
    <row r="130" spans="1:34" ht="15.75" thickBot="1" x14ac:dyDescent="0.3">
      <c r="A130" s="265">
        <f t="shared" si="7"/>
        <v>112</v>
      </c>
      <c r="B130" s="297" t="str">
        <f>IF('10. Type 1 Emp Cov. Period Comp'!B132=0," ",'10. Type 1 Emp Cov. Period Comp'!B132)</f>
        <v xml:space="preserve"> </v>
      </c>
      <c r="C130" s="265" t="str">
        <f>IF('10. Type 1 Emp Cov. Period Comp'!C132=0," ",'10. Type 1 Emp Cov. Period Comp'!C132)</f>
        <v xml:space="preserve"> </v>
      </c>
      <c r="D130" s="294"/>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c r="AA130" s="519"/>
      <c r="AB130" s="519"/>
      <c r="AC130" s="519"/>
      <c r="AD130" s="519"/>
      <c r="AE130" s="379">
        <f t="shared" si="6"/>
        <v>0</v>
      </c>
      <c r="AF130" s="380">
        <f>+AE130/(('10. Type 1 Emp Cov. Period Comp'!$I$16-'10. Type 1 Emp Cov. Period Comp'!$I$15+1)/7)</f>
        <v>0</v>
      </c>
      <c r="AG130" s="381">
        <f t="shared" si="4"/>
        <v>0</v>
      </c>
      <c r="AH130" s="381">
        <f t="shared" si="5"/>
        <v>0</v>
      </c>
    </row>
    <row r="131" spans="1:34" ht="15.75" thickBot="1" x14ac:dyDescent="0.3">
      <c r="A131" s="265">
        <f t="shared" si="7"/>
        <v>113</v>
      </c>
      <c r="B131" s="297" t="str">
        <f>IF('10. Type 1 Emp Cov. Period Comp'!B133=0," ",'10. Type 1 Emp Cov. Period Comp'!B133)</f>
        <v xml:space="preserve"> </v>
      </c>
      <c r="C131" s="265" t="str">
        <f>IF('10. Type 1 Emp Cov. Period Comp'!C133=0," ",'10. Type 1 Emp Cov. Period Comp'!C133)</f>
        <v xml:space="preserve"> </v>
      </c>
      <c r="D131" s="294"/>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c r="AA131" s="519"/>
      <c r="AB131" s="519"/>
      <c r="AC131" s="519"/>
      <c r="AD131" s="519"/>
      <c r="AE131" s="379">
        <f t="shared" si="6"/>
        <v>0</v>
      </c>
      <c r="AF131" s="380">
        <f>+AE131/(('10. Type 1 Emp Cov. Period Comp'!$I$16-'10. Type 1 Emp Cov. Period Comp'!$I$15+1)/7)</f>
        <v>0</v>
      </c>
      <c r="AG131" s="381">
        <f t="shared" si="4"/>
        <v>0</v>
      </c>
      <c r="AH131" s="381">
        <f t="shared" si="5"/>
        <v>0</v>
      </c>
    </row>
    <row r="132" spans="1:34" ht="15.75" thickBot="1" x14ac:dyDescent="0.3">
      <c r="A132" s="265">
        <f t="shared" si="7"/>
        <v>114</v>
      </c>
      <c r="B132" s="297" t="str">
        <f>IF('10. Type 1 Emp Cov. Period Comp'!B134=0," ",'10. Type 1 Emp Cov. Period Comp'!B134)</f>
        <v xml:space="preserve"> </v>
      </c>
      <c r="C132" s="265" t="str">
        <f>IF('10. Type 1 Emp Cov. Period Comp'!C134=0," ",'10. Type 1 Emp Cov. Period Comp'!C134)</f>
        <v xml:space="preserve"> </v>
      </c>
      <c r="D132" s="294"/>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c r="AA132" s="519"/>
      <c r="AB132" s="519"/>
      <c r="AC132" s="519"/>
      <c r="AD132" s="519"/>
      <c r="AE132" s="379">
        <f t="shared" si="6"/>
        <v>0</v>
      </c>
      <c r="AF132" s="380">
        <f>+AE132/(('10. Type 1 Emp Cov. Period Comp'!$I$16-'10. Type 1 Emp Cov. Period Comp'!$I$15+1)/7)</f>
        <v>0</v>
      </c>
      <c r="AG132" s="381">
        <f t="shared" si="4"/>
        <v>0</v>
      </c>
      <c r="AH132" s="381">
        <f t="shared" si="5"/>
        <v>0</v>
      </c>
    </row>
    <row r="133" spans="1:34" ht="15.75" thickBot="1" x14ac:dyDescent="0.3">
      <c r="A133" s="265">
        <f t="shared" si="7"/>
        <v>115</v>
      </c>
      <c r="B133" s="297" t="str">
        <f>IF('10. Type 1 Emp Cov. Period Comp'!B135=0," ",'10. Type 1 Emp Cov. Period Comp'!B135)</f>
        <v xml:space="preserve"> </v>
      </c>
      <c r="C133" s="265" t="str">
        <f>IF('10. Type 1 Emp Cov. Period Comp'!C135=0," ",'10. Type 1 Emp Cov. Period Comp'!C135)</f>
        <v xml:space="preserve"> </v>
      </c>
      <c r="D133" s="294"/>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c r="AA133" s="519"/>
      <c r="AB133" s="519"/>
      <c r="AC133" s="519"/>
      <c r="AD133" s="519"/>
      <c r="AE133" s="379">
        <f t="shared" si="6"/>
        <v>0</v>
      </c>
      <c r="AF133" s="380">
        <f>+AE133/(('10. Type 1 Emp Cov. Period Comp'!$I$16-'10. Type 1 Emp Cov. Period Comp'!$I$15+1)/7)</f>
        <v>0</v>
      </c>
      <c r="AG133" s="381">
        <f t="shared" si="4"/>
        <v>0</v>
      </c>
      <c r="AH133" s="381">
        <f t="shared" si="5"/>
        <v>0</v>
      </c>
    </row>
    <row r="134" spans="1:34" ht="15.75" thickBot="1" x14ac:dyDescent="0.3">
      <c r="A134" s="265">
        <f t="shared" si="7"/>
        <v>116</v>
      </c>
      <c r="B134" s="297" t="str">
        <f>IF('10. Type 1 Emp Cov. Period Comp'!B136=0," ",'10. Type 1 Emp Cov. Period Comp'!B136)</f>
        <v xml:space="preserve"> </v>
      </c>
      <c r="C134" s="265" t="str">
        <f>IF('10. Type 1 Emp Cov. Period Comp'!C136=0," ",'10. Type 1 Emp Cov. Period Comp'!C136)</f>
        <v xml:space="preserve"> </v>
      </c>
      <c r="D134" s="294"/>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c r="AA134" s="519"/>
      <c r="AB134" s="519"/>
      <c r="AC134" s="519"/>
      <c r="AD134" s="519"/>
      <c r="AE134" s="379">
        <f t="shared" si="6"/>
        <v>0</v>
      </c>
      <c r="AF134" s="380">
        <f>+AE134/(('10. Type 1 Emp Cov. Period Comp'!$I$16-'10. Type 1 Emp Cov. Period Comp'!$I$15+1)/7)</f>
        <v>0</v>
      </c>
      <c r="AG134" s="381">
        <f t="shared" si="4"/>
        <v>0</v>
      </c>
      <c r="AH134" s="381">
        <f t="shared" si="5"/>
        <v>0</v>
      </c>
    </row>
    <row r="135" spans="1:34" ht="15.75" thickBot="1" x14ac:dyDescent="0.3">
      <c r="A135" s="265">
        <f t="shared" si="7"/>
        <v>117</v>
      </c>
      <c r="B135" s="297" t="str">
        <f>IF('10. Type 1 Emp Cov. Period Comp'!B137=0," ",'10. Type 1 Emp Cov. Period Comp'!B137)</f>
        <v xml:space="preserve"> </v>
      </c>
      <c r="C135" s="265" t="str">
        <f>IF('10. Type 1 Emp Cov. Period Comp'!C137=0," ",'10. Type 1 Emp Cov. Period Comp'!C137)</f>
        <v xml:space="preserve"> </v>
      </c>
      <c r="D135" s="294"/>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c r="AA135" s="519"/>
      <c r="AB135" s="519"/>
      <c r="AC135" s="519"/>
      <c r="AD135" s="519"/>
      <c r="AE135" s="379">
        <f t="shared" si="6"/>
        <v>0</v>
      </c>
      <c r="AF135" s="380">
        <f>+AE135/(('10. Type 1 Emp Cov. Period Comp'!$I$16-'10. Type 1 Emp Cov. Period Comp'!$I$15+1)/7)</f>
        <v>0</v>
      </c>
      <c r="AG135" s="381">
        <f t="shared" si="4"/>
        <v>0</v>
      </c>
      <c r="AH135" s="381">
        <f t="shared" si="5"/>
        <v>0</v>
      </c>
    </row>
    <row r="136" spans="1:34" ht="15.75" thickBot="1" x14ac:dyDescent="0.3">
      <c r="A136" s="265">
        <f t="shared" si="7"/>
        <v>118</v>
      </c>
      <c r="B136" s="297" t="str">
        <f>IF('10. Type 1 Emp Cov. Period Comp'!B138=0," ",'10. Type 1 Emp Cov. Period Comp'!B138)</f>
        <v xml:space="preserve"> </v>
      </c>
      <c r="C136" s="265" t="str">
        <f>IF('10. Type 1 Emp Cov. Period Comp'!C138=0," ",'10. Type 1 Emp Cov. Period Comp'!C138)</f>
        <v xml:space="preserve"> </v>
      </c>
      <c r="D136" s="294"/>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c r="AA136" s="519"/>
      <c r="AB136" s="519"/>
      <c r="AC136" s="519"/>
      <c r="AD136" s="519"/>
      <c r="AE136" s="379">
        <f t="shared" si="6"/>
        <v>0</v>
      </c>
      <c r="AF136" s="380">
        <f>+AE136/(('10. Type 1 Emp Cov. Period Comp'!$I$16-'10. Type 1 Emp Cov. Period Comp'!$I$15+1)/7)</f>
        <v>0</v>
      </c>
      <c r="AG136" s="381">
        <f t="shared" si="4"/>
        <v>0</v>
      </c>
      <c r="AH136" s="381">
        <f t="shared" si="5"/>
        <v>0</v>
      </c>
    </row>
    <row r="137" spans="1:34" ht="15.75" thickBot="1" x14ac:dyDescent="0.3">
      <c r="A137" s="265">
        <f t="shared" si="7"/>
        <v>119</v>
      </c>
      <c r="B137" s="297" t="str">
        <f>IF('10. Type 1 Emp Cov. Period Comp'!B139=0," ",'10. Type 1 Emp Cov. Period Comp'!B139)</f>
        <v xml:space="preserve"> </v>
      </c>
      <c r="C137" s="265" t="str">
        <f>IF('10. Type 1 Emp Cov. Period Comp'!C139=0," ",'10. Type 1 Emp Cov. Period Comp'!C139)</f>
        <v xml:space="preserve"> </v>
      </c>
      <c r="D137" s="294"/>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c r="AA137" s="519"/>
      <c r="AB137" s="519"/>
      <c r="AC137" s="519"/>
      <c r="AD137" s="519"/>
      <c r="AE137" s="379">
        <f t="shared" si="6"/>
        <v>0</v>
      </c>
      <c r="AF137" s="380">
        <f>+AE137/(('10. Type 1 Emp Cov. Period Comp'!$I$16-'10. Type 1 Emp Cov. Period Comp'!$I$15+1)/7)</f>
        <v>0</v>
      </c>
      <c r="AG137" s="381">
        <f t="shared" si="4"/>
        <v>0</v>
      </c>
      <c r="AH137" s="381">
        <f t="shared" si="5"/>
        <v>0</v>
      </c>
    </row>
    <row r="138" spans="1:34" ht="15.75" thickBot="1" x14ac:dyDescent="0.3">
      <c r="A138" s="265">
        <f t="shared" si="7"/>
        <v>120</v>
      </c>
      <c r="B138" s="297" t="str">
        <f>IF('10. Type 1 Emp Cov. Period Comp'!B140=0," ",'10. Type 1 Emp Cov. Period Comp'!B140)</f>
        <v xml:space="preserve"> </v>
      </c>
      <c r="C138" s="265" t="str">
        <f>IF('10. Type 1 Emp Cov. Period Comp'!C140=0," ",'10. Type 1 Emp Cov. Period Comp'!C140)</f>
        <v xml:space="preserve"> </v>
      </c>
      <c r="D138" s="294"/>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c r="AA138" s="519"/>
      <c r="AB138" s="519"/>
      <c r="AC138" s="519"/>
      <c r="AD138" s="519"/>
      <c r="AE138" s="379">
        <f t="shared" si="6"/>
        <v>0</v>
      </c>
      <c r="AF138" s="380">
        <f>+AE138/(('10. Type 1 Emp Cov. Period Comp'!$I$16-'10. Type 1 Emp Cov. Period Comp'!$I$15+1)/7)</f>
        <v>0</v>
      </c>
      <c r="AG138" s="381">
        <f t="shared" si="4"/>
        <v>0</v>
      </c>
      <c r="AH138" s="381">
        <f t="shared" si="5"/>
        <v>0</v>
      </c>
    </row>
    <row r="139" spans="1:34" ht="15.75" thickBot="1" x14ac:dyDescent="0.3">
      <c r="A139" s="265">
        <f t="shared" si="7"/>
        <v>121</v>
      </c>
      <c r="B139" s="297" t="str">
        <f>IF('10. Type 1 Emp Cov. Period Comp'!B141=0," ",'10. Type 1 Emp Cov. Period Comp'!B141)</f>
        <v xml:space="preserve"> </v>
      </c>
      <c r="C139" s="265" t="str">
        <f>IF('10. Type 1 Emp Cov. Period Comp'!C141=0," ",'10. Type 1 Emp Cov. Period Comp'!C141)</f>
        <v xml:space="preserve"> </v>
      </c>
      <c r="D139" s="294"/>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19"/>
      <c r="AB139" s="519"/>
      <c r="AC139" s="519"/>
      <c r="AD139" s="519"/>
      <c r="AE139" s="379">
        <f t="shared" si="6"/>
        <v>0</v>
      </c>
      <c r="AF139" s="380">
        <f>+AE139/(('10. Type 1 Emp Cov. Period Comp'!$I$16-'10. Type 1 Emp Cov. Period Comp'!$I$15+1)/7)</f>
        <v>0</v>
      </c>
      <c r="AG139" s="381">
        <f t="shared" si="4"/>
        <v>0</v>
      </c>
      <c r="AH139" s="381">
        <f t="shared" si="5"/>
        <v>0</v>
      </c>
    </row>
    <row r="140" spans="1:34" ht="15.75" thickBot="1" x14ac:dyDescent="0.3">
      <c r="A140" s="265">
        <f t="shared" si="7"/>
        <v>122</v>
      </c>
      <c r="B140" s="297" t="str">
        <f>IF('10. Type 1 Emp Cov. Period Comp'!B142=0," ",'10. Type 1 Emp Cov. Period Comp'!B142)</f>
        <v xml:space="preserve"> </v>
      </c>
      <c r="C140" s="265" t="str">
        <f>IF('10. Type 1 Emp Cov. Period Comp'!C142=0," ",'10. Type 1 Emp Cov. Period Comp'!C142)</f>
        <v xml:space="preserve"> </v>
      </c>
      <c r="D140" s="294"/>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c r="AA140" s="519"/>
      <c r="AB140" s="519"/>
      <c r="AC140" s="519"/>
      <c r="AD140" s="519"/>
      <c r="AE140" s="379">
        <f t="shared" si="6"/>
        <v>0</v>
      </c>
      <c r="AF140" s="380">
        <f>+AE140/(('10. Type 1 Emp Cov. Period Comp'!$I$16-'10. Type 1 Emp Cov. Period Comp'!$I$15+1)/7)</f>
        <v>0</v>
      </c>
      <c r="AG140" s="381">
        <f t="shared" si="4"/>
        <v>0</v>
      </c>
      <c r="AH140" s="381">
        <f t="shared" si="5"/>
        <v>0</v>
      </c>
    </row>
    <row r="141" spans="1:34" ht="15.75" thickBot="1" x14ac:dyDescent="0.3">
      <c r="A141" s="265">
        <f t="shared" si="7"/>
        <v>123</v>
      </c>
      <c r="B141" s="297" t="str">
        <f>IF('10. Type 1 Emp Cov. Period Comp'!B143=0," ",'10. Type 1 Emp Cov. Period Comp'!B143)</f>
        <v xml:space="preserve"> </v>
      </c>
      <c r="C141" s="265" t="str">
        <f>IF('10. Type 1 Emp Cov. Period Comp'!C143=0," ",'10. Type 1 Emp Cov. Period Comp'!C143)</f>
        <v xml:space="preserve"> </v>
      </c>
      <c r="D141" s="294"/>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c r="AA141" s="519"/>
      <c r="AB141" s="519"/>
      <c r="AC141" s="519"/>
      <c r="AD141" s="519"/>
      <c r="AE141" s="379">
        <f t="shared" si="6"/>
        <v>0</v>
      </c>
      <c r="AF141" s="380">
        <f>+AE141/(('10. Type 1 Emp Cov. Period Comp'!$I$16-'10. Type 1 Emp Cov. Period Comp'!$I$15+1)/7)</f>
        <v>0</v>
      </c>
      <c r="AG141" s="381">
        <f t="shared" si="4"/>
        <v>0</v>
      </c>
      <c r="AH141" s="381">
        <f t="shared" si="5"/>
        <v>0</v>
      </c>
    </row>
    <row r="142" spans="1:34" ht="15.75" thickBot="1" x14ac:dyDescent="0.3">
      <c r="A142" s="265">
        <f t="shared" si="7"/>
        <v>124</v>
      </c>
      <c r="B142" s="297" t="str">
        <f>IF('10. Type 1 Emp Cov. Period Comp'!B144=0," ",'10. Type 1 Emp Cov. Period Comp'!B144)</f>
        <v xml:space="preserve"> </v>
      </c>
      <c r="C142" s="265" t="str">
        <f>IF('10. Type 1 Emp Cov. Period Comp'!C144=0," ",'10. Type 1 Emp Cov. Period Comp'!C144)</f>
        <v xml:space="preserve"> </v>
      </c>
      <c r="D142" s="294"/>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c r="AA142" s="519"/>
      <c r="AB142" s="519"/>
      <c r="AC142" s="519"/>
      <c r="AD142" s="519"/>
      <c r="AE142" s="379">
        <f t="shared" si="6"/>
        <v>0</v>
      </c>
      <c r="AF142" s="380">
        <f>+AE142/(('10. Type 1 Emp Cov. Period Comp'!$I$16-'10. Type 1 Emp Cov. Period Comp'!$I$15+1)/7)</f>
        <v>0</v>
      </c>
      <c r="AG142" s="381">
        <f t="shared" si="4"/>
        <v>0</v>
      </c>
      <c r="AH142" s="381">
        <f t="shared" si="5"/>
        <v>0</v>
      </c>
    </row>
    <row r="143" spans="1:34" ht="15.75" thickBot="1" x14ac:dyDescent="0.3">
      <c r="A143" s="265">
        <f t="shared" si="7"/>
        <v>125</v>
      </c>
      <c r="B143" s="297" t="str">
        <f>IF('10. Type 1 Emp Cov. Period Comp'!B145=0," ",'10. Type 1 Emp Cov. Period Comp'!B145)</f>
        <v xml:space="preserve"> </v>
      </c>
      <c r="C143" s="265" t="str">
        <f>IF('10. Type 1 Emp Cov. Period Comp'!C145=0," ",'10. Type 1 Emp Cov. Period Comp'!C145)</f>
        <v xml:space="preserve"> </v>
      </c>
      <c r="D143" s="294"/>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c r="AA143" s="519"/>
      <c r="AB143" s="519"/>
      <c r="AC143" s="519"/>
      <c r="AD143" s="519"/>
      <c r="AE143" s="379">
        <f t="shared" si="6"/>
        <v>0</v>
      </c>
      <c r="AF143" s="380">
        <f>+AE143/(('10. Type 1 Emp Cov. Period Comp'!$I$16-'10. Type 1 Emp Cov. Period Comp'!$I$15+1)/7)</f>
        <v>0</v>
      </c>
      <c r="AG143" s="381">
        <f t="shared" si="4"/>
        <v>0</v>
      </c>
      <c r="AH143" s="381">
        <f t="shared" si="5"/>
        <v>0</v>
      </c>
    </row>
    <row r="144" spans="1:34" ht="15.75" thickBot="1" x14ac:dyDescent="0.3">
      <c r="A144" s="265">
        <f t="shared" si="7"/>
        <v>126</v>
      </c>
      <c r="B144" s="297" t="str">
        <f>IF('10. Type 1 Emp Cov. Period Comp'!B146=0," ",'10. Type 1 Emp Cov. Period Comp'!B146)</f>
        <v xml:space="preserve"> </v>
      </c>
      <c r="C144" s="265" t="str">
        <f>IF('10. Type 1 Emp Cov. Period Comp'!C146=0," ",'10. Type 1 Emp Cov. Period Comp'!C146)</f>
        <v xml:space="preserve"> </v>
      </c>
      <c r="D144" s="294"/>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c r="AA144" s="519"/>
      <c r="AB144" s="519"/>
      <c r="AC144" s="519"/>
      <c r="AD144" s="519"/>
      <c r="AE144" s="379">
        <f t="shared" si="6"/>
        <v>0</v>
      </c>
      <c r="AF144" s="380">
        <f>+AE144/(('10. Type 1 Emp Cov. Period Comp'!$I$16-'10. Type 1 Emp Cov. Period Comp'!$I$15+1)/7)</f>
        <v>0</v>
      </c>
      <c r="AG144" s="381">
        <f t="shared" si="4"/>
        <v>0</v>
      </c>
      <c r="AH144" s="381">
        <f t="shared" si="5"/>
        <v>0</v>
      </c>
    </row>
    <row r="145" spans="1:34" ht="15.75" thickBot="1" x14ac:dyDescent="0.3">
      <c r="A145" s="265">
        <f t="shared" si="7"/>
        <v>127</v>
      </c>
      <c r="B145" s="297" t="str">
        <f>IF('10. Type 1 Emp Cov. Period Comp'!B147=0," ",'10. Type 1 Emp Cov. Period Comp'!B147)</f>
        <v xml:space="preserve"> </v>
      </c>
      <c r="C145" s="265" t="str">
        <f>IF('10. Type 1 Emp Cov. Period Comp'!C147=0," ",'10. Type 1 Emp Cov. Period Comp'!C147)</f>
        <v xml:space="preserve"> </v>
      </c>
      <c r="D145" s="294"/>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c r="AA145" s="519"/>
      <c r="AB145" s="519"/>
      <c r="AC145" s="519"/>
      <c r="AD145" s="519"/>
      <c r="AE145" s="379">
        <f t="shared" si="6"/>
        <v>0</v>
      </c>
      <c r="AF145" s="380">
        <f>+AE145/(('10. Type 1 Emp Cov. Period Comp'!$I$16-'10. Type 1 Emp Cov. Period Comp'!$I$15+1)/7)</f>
        <v>0</v>
      </c>
      <c r="AG145" s="381">
        <f t="shared" si="4"/>
        <v>0</v>
      </c>
      <c r="AH145" s="381">
        <f t="shared" si="5"/>
        <v>0</v>
      </c>
    </row>
    <row r="146" spans="1:34" ht="15.75" thickBot="1" x14ac:dyDescent="0.3">
      <c r="A146" s="265">
        <f t="shared" si="7"/>
        <v>128</v>
      </c>
      <c r="B146" s="297" t="str">
        <f>IF('10. Type 1 Emp Cov. Period Comp'!B148=0," ",'10. Type 1 Emp Cov. Period Comp'!B148)</f>
        <v xml:space="preserve"> </v>
      </c>
      <c r="C146" s="265" t="str">
        <f>IF('10. Type 1 Emp Cov. Period Comp'!C148=0," ",'10. Type 1 Emp Cov. Period Comp'!C148)</f>
        <v xml:space="preserve"> </v>
      </c>
      <c r="D146" s="294"/>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c r="AA146" s="519"/>
      <c r="AB146" s="519"/>
      <c r="AC146" s="519"/>
      <c r="AD146" s="519"/>
      <c r="AE146" s="379">
        <f t="shared" si="6"/>
        <v>0</v>
      </c>
      <c r="AF146" s="380">
        <f>+AE146/(('10. Type 1 Emp Cov. Period Comp'!$I$16-'10. Type 1 Emp Cov. Period Comp'!$I$15+1)/7)</f>
        <v>0</v>
      </c>
      <c r="AG146" s="381">
        <f t="shared" si="4"/>
        <v>0</v>
      </c>
      <c r="AH146" s="381">
        <f t="shared" si="5"/>
        <v>0</v>
      </c>
    </row>
    <row r="147" spans="1:34" ht="15.75" thickBot="1" x14ac:dyDescent="0.3">
      <c r="A147" s="265">
        <f t="shared" si="7"/>
        <v>129</v>
      </c>
      <c r="B147" s="297" t="str">
        <f>IF('10. Type 1 Emp Cov. Period Comp'!B149=0," ",'10. Type 1 Emp Cov. Period Comp'!B149)</f>
        <v xml:space="preserve"> </v>
      </c>
      <c r="C147" s="265" t="str">
        <f>IF('10. Type 1 Emp Cov. Period Comp'!C149=0," ",'10. Type 1 Emp Cov. Period Comp'!C149)</f>
        <v xml:space="preserve"> </v>
      </c>
      <c r="D147" s="294"/>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c r="AA147" s="519"/>
      <c r="AB147" s="519"/>
      <c r="AC147" s="519"/>
      <c r="AD147" s="519"/>
      <c r="AE147" s="379">
        <f t="shared" si="6"/>
        <v>0</v>
      </c>
      <c r="AF147" s="380">
        <f>+AE147/(('10. Type 1 Emp Cov. Period Comp'!$I$16-'10. Type 1 Emp Cov. Period Comp'!$I$15+1)/7)</f>
        <v>0</v>
      </c>
      <c r="AG147" s="381">
        <f t="shared" ref="AG147:AG210" si="8">ROUND(IF($I$12=1,IF(AF147&lt;40,AF147/40,1),0),1)</f>
        <v>0</v>
      </c>
      <c r="AH147" s="381">
        <f t="shared" ref="AH147:AH210" si="9">ROUND(IF($I$12=2,IF(AF147&lt;40,IF(AF147=0,0,0.5),1),0),1)</f>
        <v>0</v>
      </c>
    </row>
    <row r="148" spans="1:34" ht="15.75" thickBot="1" x14ac:dyDescent="0.3">
      <c r="A148" s="265">
        <f t="shared" si="7"/>
        <v>130</v>
      </c>
      <c r="B148" s="297" t="str">
        <f>IF('10. Type 1 Emp Cov. Period Comp'!B150=0," ",'10. Type 1 Emp Cov. Period Comp'!B150)</f>
        <v xml:space="preserve"> </v>
      </c>
      <c r="C148" s="265" t="str">
        <f>IF('10. Type 1 Emp Cov. Period Comp'!C150=0," ",'10. Type 1 Emp Cov. Period Comp'!C150)</f>
        <v xml:space="preserve"> </v>
      </c>
      <c r="D148" s="294"/>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c r="AA148" s="519"/>
      <c r="AB148" s="519"/>
      <c r="AC148" s="519"/>
      <c r="AD148" s="519"/>
      <c r="AE148" s="379">
        <f t="shared" ref="AE148:AE211" si="10">IF(E148=0,SUM(F148:AD148),E148)</f>
        <v>0</v>
      </c>
      <c r="AF148" s="380">
        <f>+AE148/(('10. Type 1 Emp Cov. Period Comp'!$I$16-'10. Type 1 Emp Cov. Period Comp'!$I$15+1)/7)</f>
        <v>0</v>
      </c>
      <c r="AG148" s="381">
        <f t="shared" si="8"/>
        <v>0</v>
      </c>
      <c r="AH148" s="381">
        <f t="shared" si="9"/>
        <v>0</v>
      </c>
    </row>
    <row r="149" spans="1:34" ht="15.75" thickBot="1" x14ac:dyDescent="0.3">
      <c r="A149" s="265">
        <f t="shared" ref="A149:A212" si="11">+A148+1</f>
        <v>131</v>
      </c>
      <c r="B149" s="297" t="str">
        <f>IF('10. Type 1 Emp Cov. Period Comp'!B151=0," ",'10. Type 1 Emp Cov. Period Comp'!B151)</f>
        <v xml:space="preserve"> </v>
      </c>
      <c r="C149" s="265" t="str">
        <f>IF('10. Type 1 Emp Cov. Period Comp'!C151=0," ",'10. Type 1 Emp Cov. Period Comp'!C151)</f>
        <v xml:space="preserve"> </v>
      </c>
      <c r="D149" s="294"/>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c r="AA149" s="519"/>
      <c r="AB149" s="519"/>
      <c r="AC149" s="519"/>
      <c r="AD149" s="519"/>
      <c r="AE149" s="379">
        <f t="shared" si="10"/>
        <v>0</v>
      </c>
      <c r="AF149" s="380">
        <f>+AE149/(('10. Type 1 Emp Cov. Period Comp'!$I$16-'10. Type 1 Emp Cov. Period Comp'!$I$15+1)/7)</f>
        <v>0</v>
      </c>
      <c r="AG149" s="381">
        <f t="shared" si="8"/>
        <v>0</v>
      </c>
      <c r="AH149" s="381">
        <f t="shared" si="9"/>
        <v>0</v>
      </c>
    </row>
    <row r="150" spans="1:34" ht="15.75" thickBot="1" x14ac:dyDescent="0.3">
      <c r="A150" s="265">
        <f t="shared" si="11"/>
        <v>132</v>
      </c>
      <c r="B150" s="297" t="str">
        <f>IF('10. Type 1 Emp Cov. Period Comp'!B152=0," ",'10. Type 1 Emp Cov. Period Comp'!B152)</f>
        <v xml:space="preserve"> </v>
      </c>
      <c r="C150" s="265" t="str">
        <f>IF('10. Type 1 Emp Cov. Period Comp'!C152=0," ",'10. Type 1 Emp Cov. Period Comp'!C152)</f>
        <v xml:space="preserve"> </v>
      </c>
      <c r="D150" s="294"/>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c r="AA150" s="519"/>
      <c r="AB150" s="519"/>
      <c r="AC150" s="519"/>
      <c r="AD150" s="519"/>
      <c r="AE150" s="379">
        <f t="shared" si="10"/>
        <v>0</v>
      </c>
      <c r="AF150" s="380">
        <f>+AE150/(('10. Type 1 Emp Cov. Period Comp'!$I$16-'10. Type 1 Emp Cov. Period Comp'!$I$15+1)/7)</f>
        <v>0</v>
      </c>
      <c r="AG150" s="381">
        <f t="shared" si="8"/>
        <v>0</v>
      </c>
      <c r="AH150" s="381">
        <f t="shared" si="9"/>
        <v>0</v>
      </c>
    </row>
    <row r="151" spans="1:34" ht="15.75" thickBot="1" x14ac:dyDescent="0.3">
      <c r="A151" s="265">
        <f t="shared" si="11"/>
        <v>133</v>
      </c>
      <c r="B151" s="297" t="str">
        <f>IF('10. Type 1 Emp Cov. Period Comp'!B153=0," ",'10. Type 1 Emp Cov. Period Comp'!B153)</f>
        <v xml:space="preserve"> </v>
      </c>
      <c r="C151" s="265" t="str">
        <f>IF('10. Type 1 Emp Cov. Period Comp'!C153=0," ",'10. Type 1 Emp Cov. Period Comp'!C153)</f>
        <v xml:space="preserve"> </v>
      </c>
      <c r="D151" s="294"/>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c r="AA151" s="519"/>
      <c r="AB151" s="519"/>
      <c r="AC151" s="519"/>
      <c r="AD151" s="519"/>
      <c r="AE151" s="379">
        <f t="shared" si="10"/>
        <v>0</v>
      </c>
      <c r="AF151" s="380">
        <f>+AE151/(('10. Type 1 Emp Cov. Period Comp'!$I$16-'10. Type 1 Emp Cov. Period Comp'!$I$15+1)/7)</f>
        <v>0</v>
      </c>
      <c r="AG151" s="381">
        <f t="shared" si="8"/>
        <v>0</v>
      </c>
      <c r="AH151" s="381">
        <f t="shared" si="9"/>
        <v>0</v>
      </c>
    </row>
    <row r="152" spans="1:34" ht="15.75" thickBot="1" x14ac:dyDescent="0.3">
      <c r="A152" s="265">
        <f t="shared" si="11"/>
        <v>134</v>
      </c>
      <c r="B152" s="297" t="str">
        <f>IF('10. Type 1 Emp Cov. Period Comp'!B154=0," ",'10. Type 1 Emp Cov. Period Comp'!B154)</f>
        <v xml:space="preserve"> </v>
      </c>
      <c r="C152" s="265" t="str">
        <f>IF('10. Type 1 Emp Cov. Period Comp'!C154=0," ",'10. Type 1 Emp Cov. Period Comp'!C154)</f>
        <v xml:space="preserve"> </v>
      </c>
      <c r="D152" s="294"/>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c r="AA152" s="519"/>
      <c r="AB152" s="519"/>
      <c r="AC152" s="519"/>
      <c r="AD152" s="519"/>
      <c r="AE152" s="379">
        <f t="shared" si="10"/>
        <v>0</v>
      </c>
      <c r="AF152" s="380">
        <f>+AE152/(('10. Type 1 Emp Cov. Period Comp'!$I$16-'10. Type 1 Emp Cov. Period Comp'!$I$15+1)/7)</f>
        <v>0</v>
      </c>
      <c r="AG152" s="381">
        <f t="shared" si="8"/>
        <v>0</v>
      </c>
      <c r="AH152" s="381">
        <f t="shared" si="9"/>
        <v>0</v>
      </c>
    </row>
    <row r="153" spans="1:34" ht="15.75" thickBot="1" x14ac:dyDescent="0.3">
      <c r="A153" s="265">
        <f t="shared" si="11"/>
        <v>135</v>
      </c>
      <c r="B153" s="297" t="str">
        <f>IF('10. Type 1 Emp Cov. Period Comp'!B155=0," ",'10. Type 1 Emp Cov. Period Comp'!B155)</f>
        <v xml:space="preserve"> </v>
      </c>
      <c r="C153" s="265" t="str">
        <f>IF('10. Type 1 Emp Cov. Period Comp'!C155=0," ",'10. Type 1 Emp Cov. Period Comp'!C155)</f>
        <v xml:space="preserve"> </v>
      </c>
      <c r="D153" s="294"/>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c r="AA153" s="519"/>
      <c r="AB153" s="519"/>
      <c r="AC153" s="519"/>
      <c r="AD153" s="519"/>
      <c r="AE153" s="379">
        <f t="shared" si="10"/>
        <v>0</v>
      </c>
      <c r="AF153" s="380">
        <f>+AE153/(('10. Type 1 Emp Cov. Period Comp'!$I$16-'10. Type 1 Emp Cov. Period Comp'!$I$15+1)/7)</f>
        <v>0</v>
      </c>
      <c r="AG153" s="381">
        <f t="shared" si="8"/>
        <v>0</v>
      </c>
      <c r="AH153" s="381">
        <f t="shared" si="9"/>
        <v>0</v>
      </c>
    </row>
    <row r="154" spans="1:34" ht="15.75" thickBot="1" x14ac:dyDescent="0.3">
      <c r="A154" s="265">
        <f t="shared" si="11"/>
        <v>136</v>
      </c>
      <c r="B154" s="297" t="str">
        <f>IF('10. Type 1 Emp Cov. Period Comp'!B156=0," ",'10. Type 1 Emp Cov. Period Comp'!B156)</f>
        <v xml:space="preserve"> </v>
      </c>
      <c r="C154" s="265" t="str">
        <f>IF('10. Type 1 Emp Cov. Period Comp'!C156=0," ",'10. Type 1 Emp Cov. Period Comp'!C156)</f>
        <v xml:space="preserve"> </v>
      </c>
      <c r="D154" s="294"/>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c r="AA154" s="519"/>
      <c r="AB154" s="519"/>
      <c r="AC154" s="519"/>
      <c r="AD154" s="519"/>
      <c r="AE154" s="379">
        <f t="shared" si="10"/>
        <v>0</v>
      </c>
      <c r="AF154" s="380">
        <f>+AE154/(('10. Type 1 Emp Cov. Period Comp'!$I$16-'10. Type 1 Emp Cov. Period Comp'!$I$15+1)/7)</f>
        <v>0</v>
      </c>
      <c r="AG154" s="381">
        <f t="shared" si="8"/>
        <v>0</v>
      </c>
      <c r="AH154" s="381">
        <f t="shared" si="9"/>
        <v>0</v>
      </c>
    </row>
    <row r="155" spans="1:34" ht="15.75" thickBot="1" x14ac:dyDescent="0.3">
      <c r="A155" s="265">
        <f t="shared" si="11"/>
        <v>137</v>
      </c>
      <c r="B155" s="297" t="str">
        <f>IF('10. Type 1 Emp Cov. Period Comp'!B157=0," ",'10. Type 1 Emp Cov. Period Comp'!B157)</f>
        <v xml:space="preserve"> </v>
      </c>
      <c r="C155" s="265" t="str">
        <f>IF('10. Type 1 Emp Cov. Period Comp'!C157=0," ",'10. Type 1 Emp Cov. Period Comp'!C157)</f>
        <v xml:space="preserve"> </v>
      </c>
      <c r="D155" s="294"/>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c r="AA155" s="519"/>
      <c r="AB155" s="519"/>
      <c r="AC155" s="519"/>
      <c r="AD155" s="519"/>
      <c r="AE155" s="379">
        <f t="shared" si="10"/>
        <v>0</v>
      </c>
      <c r="AF155" s="380">
        <f>+AE155/(('10. Type 1 Emp Cov. Period Comp'!$I$16-'10. Type 1 Emp Cov. Period Comp'!$I$15+1)/7)</f>
        <v>0</v>
      </c>
      <c r="AG155" s="381">
        <f t="shared" si="8"/>
        <v>0</v>
      </c>
      <c r="AH155" s="381">
        <f t="shared" si="9"/>
        <v>0</v>
      </c>
    </row>
    <row r="156" spans="1:34" ht="15.75" thickBot="1" x14ac:dyDescent="0.3">
      <c r="A156" s="265">
        <f t="shared" si="11"/>
        <v>138</v>
      </c>
      <c r="B156" s="297" t="str">
        <f>IF('10. Type 1 Emp Cov. Period Comp'!B158=0," ",'10. Type 1 Emp Cov. Period Comp'!B158)</f>
        <v xml:space="preserve"> </v>
      </c>
      <c r="C156" s="265" t="str">
        <f>IF('10. Type 1 Emp Cov. Period Comp'!C158=0," ",'10. Type 1 Emp Cov. Period Comp'!C158)</f>
        <v xml:space="preserve"> </v>
      </c>
      <c r="D156" s="294"/>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c r="AA156" s="519"/>
      <c r="AB156" s="519"/>
      <c r="AC156" s="519"/>
      <c r="AD156" s="519"/>
      <c r="AE156" s="379">
        <f t="shared" si="10"/>
        <v>0</v>
      </c>
      <c r="AF156" s="380">
        <f>+AE156/(('10. Type 1 Emp Cov. Period Comp'!$I$16-'10. Type 1 Emp Cov. Period Comp'!$I$15+1)/7)</f>
        <v>0</v>
      </c>
      <c r="AG156" s="381">
        <f t="shared" si="8"/>
        <v>0</v>
      </c>
      <c r="AH156" s="381">
        <f t="shared" si="9"/>
        <v>0</v>
      </c>
    </row>
    <row r="157" spans="1:34" ht="15.75" thickBot="1" x14ac:dyDescent="0.3">
      <c r="A157" s="265">
        <f t="shared" si="11"/>
        <v>139</v>
      </c>
      <c r="B157" s="297" t="str">
        <f>IF('10. Type 1 Emp Cov. Period Comp'!B159=0," ",'10. Type 1 Emp Cov. Period Comp'!B159)</f>
        <v xml:space="preserve"> </v>
      </c>
      <c r="C157" s="265" t="str">
        <f>IF('10. Type 1 Emp Cov. Period Comp'!C159=0," ",'10. Type 1 Emp Cov. Period Comp'!C159)</f>
        <v xml:space="preserve"> </v>
      </c>
      <c r="D157" s="294"/>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c r="AA157" s="519"/>
      <c r="AB157" s="519"/>
      <c r="AC157" s="519"/>
      <c r="AD157" s="519"/>
      <c r="AE157" s="379">
        <f t="shared" si="10"/>
        <v>0</v>
      </c>
      <c r="AF157" s="380">
        <f>+AE157/(('10. Type 1 Emp Cov. Period Comp'!$I$16-'10. Type 1 Emp Cov. Period Comp'!$I$15+1)/7)</f>
        <v>0</v>
      </c>
      <c r="AG157" s="381">
        <f t="shared" si="8"/>
        <v>0</v>
      </c>
      <c r="AH157" s="381">
        <f t="shared" si="9"/>
        <v>0</v>
      </c>
    </row>
    <row r="158" spans="1:34" ht="15.75" thickBot="1" x14ac:dyDescent="0.3">
      <c r="A158" s="265">
        <f t="shared" si="11"/>
        <v>140</v>
      </c>
      <c r="B158" s="297" t="str">
        <f>IF('10. Type 1 Emp Cov. Period Comp'!B160=0," ",'10. Type 1 Emp Cov. Period Comp'!B160)</f>
        <v xml:space="preserve"> </v>
      </c>
      <c r="C158" s="265" t="str">
        <f>IF('10. Type 1 Emp Cov. Period Comp'!C160=0," ",'10. Type 1 Emp Cov. Period Comp'!C160)</f>
        <v xml:space="preserve"> </v>
      </c>
      <c r="D158" s="294"/>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c r="AA158" s="519"/>
      <c r="AB158" s="519"/>
      <c r="AC158" s="519"/>
      <c r="AD158" s="519"/>
      <c r="AE158" s="379">
        <f t="shared" si="10"/>
        <v>0</v>
      </c>
      <c r="AF158" s="380">
        <f>+AE158/(('10. Type 1 Emp Cov. Period Comp'!$I$16-'10. Type 1 Emp Cov. Period Comp'!$I$15+1)/7)</f>
        <v>0</v>
      </c>
      <c r="AG158" s="381">
        <f t="shared" si="8"/>
        <v>0</v>
      </c>
      <c r="AH158" s="381">
        <f t="shared" si="9"/>
        <v>0</v>
      </c>
    </row>
    <row r="159" spans="1:34" ht="15.75" thickBot="1" x14ac:dyDescent="0.3">
      <c r="A159" s="265">
        <f t="shared" si="11"/>
        <v>141</v>
      </c>
      <c r="B159" s="297" t="str">
        <f>IF('10. Type 1 Emp Cov. Period Comp'!B161=0," ",'10. Type 1 Emp Cov. Period Comp'!B161)</f>
        <v xml:space="preserve"> </v>
      </c>
      <c r="C159" s="265" t="str">
        <f>IF('10. Type 1 Emp Cov. Period Comp'!C161=0," ",'10. Type 1 Emp Cov. Period Comp'!C161)</f>
        <v xml:space="preserve"> </v>
      </c>
      <c r="D159" s="294"/>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c r="AA159" s="519"/>
      <c r="AB159" s="519"/>
      <c r="AC159" s="519"/>
      <c r="AD159" s="519"/>
      <c r="AE159" s="379">
        <f t="shared" si="10"/>
        <v>0</v>
      </c>
      <c r="AF159" s="380">
        <f>+AE159/(('10. Type 1 Emp Cov. Period Comp'!$I$16-'10. Type 1 Emp Cov. Period Comp'!$I$15+1)/7)</f>
        <v>0</v>
      </c>
      <c r="AG159" s="381">
        <f t="shared" si="8"/>
        <v>0</v>
      </c>
      <c r="AH159" s="381">
        <f t="shared" si="9"/>
        <v>0</v>
      </c>
    </row>
    <row r="160" spans="1:34" ht="15.75" thickBot="1" x14ac:dyDescent="0.3">
      <c r="A160" s="265">
        <f t="shared" si="11"/>
        <v>142</v>
      </c>
      <c r="B160" s="297" t="str">
        <f>IF('10. Type 1 Emp Cov. Period Comp'!B162=0," ",'10. Type 1 Emp Cov. Period Comp'!B162)</f>
        <v xml:space="preserve"> </v>
      </c>
      <c r="C160" s="265" t="str">
        <f>IF('10. Type 1 Emp Cov. Period Comp'!C162=0," ",'10. Type 1 Emp Cov. Period Comp'!C162)</f>
        <v xml:space="preserve"> </v>
      </c>
      <c r="D160" s="294"/>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c r="AA160" s="519"/>
      <c r="AB160" s="519"/>
      <c r="AC160" s="519"/>
      <c r="AD160" s="519"/>
      <c r="AE160" s="379">
        <f t="shared" si="10"/>
        <v>0</v>
      </c>
      <c r="AF160" s="380">
        <f>+AE160/(('10. Type 1 Emp Cov. Period Comp'!$I$16-'10. Type 1 Emp Cov. Period Comp'!$I$15+1)/7)</f>
        <v>0</v>
      </c>
      <c r="AG160" s="381">
        <f t="shared" si="8"/>
        <v>0</v>
      </c>
      <c r="AH160" s="381">
        <f t="shared" si="9"/>
        <v>0</v>
      </c>
    </row>
    <row r="161" spans="1:34" ht="15.75" thickBot="1" x14ac:dyDescent="0.3">
      <c r="A161" s="265">
        <f t="shared" si="11"/>
        <v>143</v>
      </c>
      <c r="B161" s="297" t="str">
        <f>IF('10. Type 1 Emp Cov. Period Comp'!B163=0," ",'10. Type 1 Emp Cov. Period Comp'!B163)</f>
        <v xml:space="preserve"> </v>
      </c>
      <c r="C161" s="265" t="str">
        <f>IF('10. Type 1 Emp Cov. Period Comp'!C163=0," ",'10. Type 1 Emp Cov. Period Comp'!C163)</f>
        <v xml:space="preserve"> </v>
      </c>
      <c r="D161" s="294"/>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c r="AA161" s="519"/>
      <c r="AB161" s="519"/>
      <c r="AC161" s="519"/>
      <c r="AD161" s="519"/>
      <c r="AE161" s="379">
        <f t="shared" si="10"/>
        <v>0</v>
      </c>
      <c r="AF161" s="380">
        <f>+AE161/(('10. Type 1 Emp Cov. Period Comp'!$I$16-'10. Type 1 Emp Cov. Period Comp'!$I$15+1)/7)</f>
        <v>0</v>
      </c>
      <c r="AG161" s="381">
        <f t="shared" si="8"/>
        <v>0</v>
      </c>
      <c r="AH161" s="381">
        <f t="shared" si="9"/>
        <v>0</v>
      </c>
    </row>
    <row r="162" spans="1:34" ht="15.75" thickBot="1" x14ac:dyDescent="0.3">
      <c r="A162" s="265">
        <f t="shared" si="11"/>
        <v>144</v>
      </c>
      <c r="B162" s="297" t="str">
        <f>IF('10. Type 1 Emp Cov. Period Comp'!B164=0," ",'10. Type 1 Emp Cov. Period Comp'!B164)</f>
        <v xml:space="preserve"> </v>
      </c>
      <c r="C162" s="265" t="str">
        <f>IF('10. Type 1 Emp Cov. Period Comp'!C164=0," ",'10. Type 1 Emp Cov. Period Comp'!C164)</f>
        <v xml:space="preserve"> </v>
      </c>
      <c r="D162" s="294"/>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c r="AA162" s="519"/>
      <c r="AB162" s="519"/>
      <c r="AC162" s="519"/>
      <c r="AD162" s="519"/>
      <c r="AE162" s="379">
        <f t="shared" si="10"/>
        <v>0</v>
      </c>
      <c r="AF162" s="380">
        <f>+AE162/(('10. Type 1 Emp Cov. Period Comp'!$I$16-'10. Type 1 Emp Cov. Period Comp'!$I$15+1)/7)</f>
        <v>0</v>
      </c>
      <c r="AG162" s="381">
        <f t="shared" si="8"/>
        <v>0</v>
      </c>
      <c r="AH162" s="381">
        <f t="shared" si="9"/>
        <v>0</v>
      </c>
    </row>
    <row r="163" spans="1:34" ht="15.75" thickBot="1" x14ac:dyDescent="0.3">
      <c r="A163" s="265">
        <f t="shared" si="11"/>
        <v>145</v>
      </c>
      <c r="B163" s="297" t="str">
        <f>IF('10. Type 1 Emp Cov. Period Comp'!B165=0," ",'10. Type 1 Emp Cov. Period Comp'!B165)</f>
        <v xml:space="preserve"> </v>
      </c>
      <c r="C163" s="265" t="str">
        <f>IF('10. Type 1 Emp Cov. Period Comp'!C165=0," ",'10. Type 1 Emp Cov. Period Comp'!C165)</f>
        <v xml:space="preserve"> </v>
      </c>
      <c r="D163" s="294"/>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c r="AA163" s="519"/>
      <c r="AB163" s="519"/>
      <c r="AC163" s="519"/>
      <c r="AD163" s="519"/>
      <c r="AE163" s="379">
        <f t="shared" si="10"/>
        <v>0</v>
      </c>
      <c r="AF163" s="380">
        <f>+AE163/(('10. Type 1 Emp Cov. Period Comp'!$I$16-'10. Type 1 Emp Cov. Period Comp'!$I$15+1)/7)</f>
        <v>0</v>
      </c>
      <c r="AG163" s="381">
        <f t="shared" si="8"/>
        <v>0</v>
      </c>
      <c r="AH163" s="381">
        <f t="shared" si="9"/>
        <v>0</v>
      </c>
    </row>
    <row r="164" spans="1:34" ht="15.75" thickBot="1" x14ac:dyDescent="0.3">
      <c r="A164" s="265">
        <f t="shared" si="11"/>
        <v>146</v>
      </c>
      <c r="B164" s="297" t="str">
        <f>IF('10. Type 1 Emp Cov. Period Comp'!B166=0," ",'10. Type 1 Emp Cov. Period Comp'!B166)</f>
        <v xml:space="preserve"> </v>
      </c>
      <c r="C164" s="265" t="str">
        <f>IF('10. Type 1 Emp Cov. Period Comp'!C166=0," ",'10. Type 1 Emp Cov. Period Comp'!C166)</f>
        <v xml:space="preserve"> </v>
      </c>
      <c r="D164" s="294"/>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c r="AA164" s="519"/>
      <c r="AB164" s="519"/>
      <c r="AC164" s="519"/>
      <c r="AD164" s="519"/>
      <c r="AE164" s="379">
        <f t="shared" si="10"/>
        <v>0</v>
      </c>
      <c r="AF164" s="380">
        <f>+AE164/(('10. Type 1 Emp Cov. Period Comp'!$I$16-'10. Type 1 Emp Cov. Period Comp'!$I$15+1)/7)</f>
        <v>0</v>
      </c>
      <c r="AG164" s="381">
        <f t="shared" si="8"/>
        <v>0</v>
      </c>
      <c r="AH164" s="381">
        <f t="shared" si="9"/>
        <v>0</v>
      </c>
    </row>
    <row r="165" spans="1:34" ht="15.75" thickBot="1" x14ac:dyDescent="0.3">
      <c r="A165" s="265">
        <f t="shared" si="11"/>
        <v>147</v>
      </c>
      <c r="B165" s="297" t="str">
        <f>IF('10. Type 1 Emp Cov. Period Comp'!B167=0," ",'10. Type 1 Emp Cov. Period Comp'!B167)</f>
        <v xml:space="preserve"> </v>
      </c>
      <c r="C165" s="265" t="str">
        <f>IF('10. Type 1 Emp Cov. Period Comp'!C167=0," ",'10. Type 1 Emp Cov. Period Comp'!C167)</f>
        <v xml:space="preserve"> </v>
      </c>
      <c r="D165" s="294"/>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c r="AA165" s="519"/>
      <c r="AB165" s="519"/>
      <c r="AC165" s="519"/>
      <c r="AD165" s="519"/>
      <c r="AE165" s="379">
        <f t="shared" si="10"/>
        <v>0</v>
      </c>
      <c r="AF165" s="380">
        <f>+AE165/(('10. Type 1 Emp Cov. Period Comp'!$I$16-'10. Type 1 Emp Cov. Period Comp'!$I$15+1)/7)</f>
        <v>0</v>
      </c>
      <c r="AG165" s="381">
        <f t="shared" si="8"/>
        <v>0</v>
      </c>
      <c r="AH165" s="381">
        <f t="shared" si="9"/>
        <v>0</v>
      </c>
    </row>
    <row r="166" spans="1:34" ht="15.75" thickBot="1" x14ac:dyDescent="0.3">
      <c r="A166" s="265">
        <f t="shared" si="11"/>
        <v>148</v>
      </c>
      <c r="B166" s="297" t="str">
        <f>IF('10. Type 1 Emp Cov. Period Comp'!B168=0," ",'10. Type 1 Emp Cov. Period Comp'!B168)</f>
        <v xml:space="preserve"> </v>
      </c>
      <c r="C166" s="265" t="str">
        <f>IF('10. Type 1 Emp Cov. Period Comp'!C168=0," ",'10. Type 1 Emp Cov. Period Comp'!C168)</f>
        <v xml:space="preserve"> </v>
      </c>
      <c r="D166" s="294"/>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c r="AA166" s="519"/>
      <c r="AB166" s="519"/>
      <c r="AC166" s="519"/>
      <c r="AD166" s="519"/>
      <c r="AE166" s="379">
        <f t="shared" si="10"/>
        <v>0</v>
      </c>
      <c r="AF166" s="380">
        <f>+AE166/(('10. Type 1 Emp Cov. Period Comp'!$I$16-'10. Type 1 Emp Cov. Period Comp'!$I$15+1)/7)</f>
        <v>0</v>
      </c>
      <c r="AG166" s="381">
        <f t="shared" si="8"/>
        <v>0</v>
      </c>
      <c r="AH166" s="381">
        <f t="shared" si="9"/>
        <v>0</v>
      </c>
    </row>
    <row r="167" spans="1:34" ht="15.75" thickBot="1" x14ac:dyDescent="0.3">
      <c r="A167" s="265">
        <f t="shared" si="11"/>
        <v>149</v>
      </c>
      <c r="B167" s="297" t="str">
        <f>IF('10. Type 1 Emp Cov. Period Comp'!B169=0," ",'10. Type 1 Emp Cov. Period Comp'!B169)</f>
        <v xml:space="preserve"> </v>
      </c>
      <c r="C167" s="265" t="str">
        <f>IF('10. Type 1 Emp Cov. Period Comp'!C169=0," ",'10. Type 1 Emp Cov. Period Comp'!C169)</f>
        <v xml:space="preserve"> </v>
      </c>
      <c r="D167" s="294"/>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c r="AA167" s="519"/>
      <c r="AB167" s="519"/>
      <c r="AC167" s="519"/>
      <c r="AD167" s="519"/>
      <c r="AE167" s="379">
        <f t="shared" si="10"/>
        <v>0</v>
      </c>
      <c r="AF167" s="380">
        <f>+AE167/(('10. Type 1 Emp Cov. Period Comp'!$I$16-'10. Type 1 Emp Cov. Period Comp'!$I$15+1)/7)</f>
        <v>0</v>
      </c>
      <c r="AG167" s="381">
        <f t="shared" si="8"/>
        <v>0</v>
      </c>
      <c r="AH167" s="381">
        <f t="shared" si="9"/>
        <v>0</v>
      </c>
    </row>
    <row r="168" spans="1:34" ht="15.75" thickBot="1" x14ac:dyDescent="0.3">
      <c r="A168" s="265">
        <f t="shared" si="11"/>
        <v>150</v>
      </c>
      <c r="B168" s="297" t="str">
        <f>IF('10. Type 1 Emp Cov. Period Comp'!B170=0," ",'10. Type 1 Emp Cov. Period Comp'!B170)</f>
        <v xml:space="preserve"> </v>
      </c>
      <c r="C168" s="265" t="str">
        <f>IF('10. Type 1 Emp Cov. Period Comp'!C170=0," ",'10. Type 1 Emp Cov. Period Comp'!C170)</f>
        <v xml:space="preserve"> </v>
      </c>
      <c r="D168" s="294"/>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c r="AA168" s="519"/>
      <c r="AB168" s="519"/>
      <c r="AC168" s="519"/>
      <c r="AD168" s="519"/>
      <c r="AE168" s="379">
        <f t="shared" si="10"/>
        <v>0</v>
      </c>
      <c r="AF168" s="380">
        <f>+AE168/(('10. Type 1 Emp Cov. Period Comp'!$I$16-'10. Type 1 Emp Cov. Period Comp'!$I$15+1)/7)</f>
        <v>0</v>
      </c>
      <c r="AG168" s="381">
        <f t="shared" si="8"/>
        <v>0</v>
      </c>
      <c r="AH168" s="381">
        <f t="shared" si="9"/>
        <v>0</v>
      </c>
    </row>
    <row r="169" spans="1:34" ht="15.75" thickBot="1" x14ac:dyDescent="0.3">
      <c r="A169" s="265">
        <f t="shared" si="11"/>
        <v>151</v>
      </c>
      <c r="B169" s="297" t="str">
        <f>IF('10. Type 1 Emp Cov. Period Comp'!B171=0," ",'10. Type 1 Emp Cov. Period Comp'!B171)</f>
        <v xml:space="preserve"> </v>
      </c>
      <c r="C169" s="265" t="str">
        <f>IF('10. Type 1 Emp Cov. Period Comp'!C171=0," ",'10. Type 1 Emp Cov. Period Comp'!C171)</f>
        <v xml:space="preserve"> </v>
      </c>
      <c r="D169" s="294"/>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c r="AA169" s="519"/>
      <c r="AB169" s="519"/>
      <c r="AC169" s="519"/>
      <c r="AD169" s="519"/>
      <c r="AE169" s="379">
        <f t="shared" si="10"/>
        <v>0</v>
      </c>
      <c r="AF169" s="380">
        <f>+AE169/(('10. Type 1 Emp Cov. Period Comp'!$I$16-'10. Type 1 Emp Cov. Period Comp'!$I$15+1)/7)</f>
        <v>0</v>
      </c>
      <c r="AG169" s="381">
        <f t="shared" si="8"/>
        <v>0</v>
      </c>
      <c r="AH169" s="381">
        <f t="shared" si="9"/>
        <v>0</v>
      </c>
    </row>
    <row r="170" spans="1:34" ht="15.75" thickBot="1" x14ac:dyDescent="0.3">
      <c r="A170" s="265">
        <f t="shared" si="11"/>
        <v>152</v>
      </c>
      <c r="B170" s="297" t="str">
        <f>IF('10. Type 1 Emp Cov. Period Comp'!B172=0," ",'10. Type 1 Emp Cov. Period Comp'!B172)</f>
        <v xml:space="preserve"> </v>
      </c>
      <c r="C170" s="265" t="str">
        <f>IF('10. Type 1 Emp Cov. Period Comp'!C172=0," ",'10. Type 1 Emp Cov. Period Comp'!C172)</f>
        <v xml:space="preserve"> </v>
      </c>
      <c r="D170" s="294"/>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c r="AA170" s="519"/>
      <c r="AB170" s="519"/>
      <c r="AC170" s="519"/>
      <c r="AD170" s="519"/>
      <c r="AE170" s="379">
        <f t="shared" si="10"/>
        <v>0</v>
      </c>
      <c r="AF170" s="380">
        <f>+AE170/(('10. Type 1 Emp Cov. Period Comp'!$I$16-'10. Type 1 Emp Cov. Period Comp'!$I$15+1)/7)</f>
        <v>0</v>
      </c>
      <c r="AG170" s="381">
        <f t="shared" si="8"/>
        <v>0</v>
      </c>
      <c r="AH170" s="381">
        <f t="shared" si="9"/>
        <v>0</v>
      </c>
    </row>
    <row r="171" spans="1:34" ht="15.75" thickBot="1" x14ac:dyDescent="0.3">
      <c r="A171" s="265">
        <f t="shared" si="11"/>
        <v>153</v>
      </c>
      <c r="B171" s="297" t="str">
        <f>IF('10. Type 1 Emp Cov. Period Comp'!B173=0," ",'10. Type 1 Emp Cov. Period Comp'!B173)</f>
        <v xml:space="preserve"> </v>
      </c>
      <c r="C171" s="265" t="str">
        <f>IF('10. Type 1 Emp Cov. Period Comp'!C173=0," ",'10. Type 1 Emp Cov. Period Comp'!C173)</f>
        <v xml:space="preserve"> </v>
      </c>
      <c r="D171" s="294"/>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c r="AA171" s="519"/>
      <c r="AB171" s="519"/>
      <c r="AC171" s="519"/>
      <c r="AD171" s="519"/>
      <c r="AE171" s="379">
        <f t="shared" si="10"/>
        <v>0</v>
      </c>
      <c r="AF171" s="380">
        <f>+AE171/(('10. Type 1 Emp Cov. Period Comp'!$I$16-'10. Type 1 Emp Cov. Period Comp'!$I$15+1)/7)</f>
        <v>0</v>
      </c>
      <c r="AG171" s="381">
        <f t="shared" si="8"/>
        <v>0</v>
      </c>
      <c r="AH171" s="381">
        <f t="shared" si="9"/>
        <v>0</v>
      </c>
    </row>
    <row r="172" spans="1:34" ht="15.75" thickBot="1" x14ac:dyDescent="0.3">
      <c r="A172" s="265">
        <f t="shared" si="11"/>
        <v>154</v>
      </c>
      <c r="B172" s="297" t="str">
        <f>IF('10. Type 1 Emp Cov. Period Comp'!B174=0," ",'10. Type 1 Emp Cov. Period Comp'!B174)</f>
        <v xml:space="preserve"> </v>
      </c>
      <c r="C172" s="265" t="str">
        <f>IF('10. Type 1 Emp Cov. Period Comp'!C174=0," ",'10. Type 1 Emp Cov. Period Comp'!C174)</f>
        <v xml:space="preserve"> </v>
      </c>
      <c r="D172" s="294"/>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c r="AA172" s="519"/>
      <c r="AB172" s="519"/>
      <c r="AC172" s="519"/>
      <c r="AD172" s="519"/>
      <c r="AE172" s="379">
        <f t="shared" si="10"/>
        <v>0</v>
      </c>
      <c r="AF172" s="380">
        <f>+AE172/(('10. Type 1 Emp Cov. Period Comp'!$I$16-'10. Type 1 Emp Cov. Period Comp'!$I$15+1)/7)</f>
        <v>0</v>
      </c>
      <c r="AG172" s="381">
        <f t="shared" si="8"/>
        <v>0</v>
      </c>
      <c r="AH172" s="381">
        <f t="shared" si="9"/>
        <v>0</v>
      </c>
    </row>
    <row r="173" spans="1:34" ht="15.75" thickBot="1" x14ac:dyDescent="0.3">
      <c r="A173" s="265">
        <f t="shared" si="11"/>
        <v>155</v>
      </c>
      <c r="B173" s="297" t="str">
        <f>IF('10. Type 1 Emp Cov. Period Comp'!B175=0," ",'10. Type 1 Emp Cov. Period Comp'!B175)</f>
        <v xml:space="preserve"> </v>
      </c>
      <c r="C173" s="265" t="str">
        <f>IF('10. Type 1 Emp Cov. Period Comp'!C175=0," ",'10. Type 1 Emp Cov. Period Comp'!C175)</f>
        <v xml:space="preserve"> </v>
      </c>
      <c r="D173" s="294"/>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c r="AA173" s="519"/>
      <c r="AB173" s="519"/>
      <c r="AC173" s="519"/>
      <c r="AD173" s="519"/>
      <c r="AE173" s="379">
        <f t="shared" si="10"/>
        <v>0</v>
      </c>
      <c r="AF173" s="380">
        <f>+AE173/(('10. Type 1 Emp Cov. Period Comp'!$I$16-'10. Type 1 Emp Cov. Period Comp'!$I$15+1)/7)</f>
        <v>0</v>
      </c>
      <c r="AG173" s="381">
        <f t="shared" si="8"/>
        <v>0</v>
      </c>
      <c r="AH173" s="381">
        <f t="shared" si="9"/>
        <v>0</v>
      </c>
    </row>
    <row r="174" spans="1:34" ht="15.75" thickBot="1" x14ac:dyDescent="0.3">
      <c r="A174" s="265">
        <f t="shared" si="11"/>
        <v>156</v>
      </c>
      <c r="B174" s="297" t="str">
        <f>IF('10. Type 1 Emp Cov. Period Comp'!B176=0," ",'10. Type 1 Emp Cov. Period Comp'!B176)</f>
        <v xml:space="preserve"> </v>
      </c>
      <c r="C174" s="265" t="str">
        <f>IF('10. Type 1 Emp Cov. Period Comp'!C176=0," ",'10. Type 1 Emp Cov. Period Comp'!C176)</f>
        <v xml:space="preserve"> </v>
      </c>
      <c r="D174" s="294"/>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c r="AA174" s="519"/>
      <c r="AB174" s="519"/>
      <c r="AC174" s="519"/>
      <c r="AD174" s="519"/>
      <c r="AE174" s="379">
        <f t="shared" si="10"/>
        <v>0</v>
      </c>
      <c r="AF174" s="380">
        <f>+AE174/(('10. Type 1 Emp Cov. Period Comp'!$I$16-'10. Type 1 Emp Cov. Period Comp'!$I$15+1)/7)</f>
        <v>0</v>
      </c>
      <c r="AG174" s="381">
        <f t="shared" si="8"/>
        <v>0</v>
      </c>
      <c r="AH174" s="381">
        <f t="shared" si="9"/>
        <v>0</v>
      </c>
    </row>
    <row r="175" spans="1:34" ht="15.75" thickBot="1" x14ac:dyDescent="0.3">
      <c r="A175" s="265">
        <f t="shared" si="11"/>
        <v>157</v>
      </c>
      <c r="B175" s="297" t="str">
        <f>IF('10. Type 1 Emp Cov. Period Comp'!B177=0," ",'10. Type 1 Emp Cov. Period Comp'!B177)</f>
        <v xml:space="preserve"> </v>
      </c>
      <c r="C175" s="265" t="str">
        <f>IF('10. Type 1 Emp Cov. Period Comp'!C177=0," ",'10. Type 1 Emp Cov. Period Comp'!C177)</f>
        <v xml:space="preserve"> </v>
      </c>
      <c r="D175" s="294"/>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c r="AA175" s="519"/>
      <c r="AB175" s="519"/>
      <c r="AC175" s="519"/>
      <c r="AD175" s="519"/>
      <c r="AE175" s="379">
        <f t="shared" si="10"/>
        <v>0</v>
      </c>
      <c r="AF175" s="380">
        <f>+AE175/(('10. Type 1 Emp Cov. Period Comp'!$I$16-'10. Type 1 Emp Cov. Period Comp'!$I$15+1)/7)</f>
        <v>0</v>
      </c>
      <c r="AG175" s="381">
        <f t="shared" si="8"/>
        <v>0</v>
      </c>
      <c r="AH175" s="381">
        <f t="shared" si="9"/>
        <v>0</v>
      </c>
    </row>
    <row r="176" spans="1:34" ht="15.75" thickBot="1" x14ac:dyDescent="0.3">
      <c r="A176" s="265">
        <f t="shared" si="11"/>
        <v>158</v>
      </c>
      <c r="B176" s="297" t="str">
        <f>IF('10. Type 1 Emp Cov. Period Comp'!B178=0," ",'10. Type 1 Emp Cov. Period Comp'!B178)</f>
        <v xml:space="preserve"> </v>
      </c>
      <c r="C176" s="265" t="str">
        <f>IF('10. Type 1 Emp Cov. Period Comp'!C178=0," ",'10. Type 1 Emp Cov. Period Comp'!C178)</f>
        <v xml:space="preserve"> </v>
      </c>
      <c r="D176" s="294"/>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c r="AA176" s="519"/>
      <c r="AB176" s="519"/>
      <c r="AC176" s="519"/>
      <c r="AD176" s="519"/>
      <c r="AE176" s="379">
        <f t="shared" si="10"/>
        <v>0</v>
      </c>
      <c r="AF176" s="380">
        <f>+AE176/(('10. Type 1 Emp Cov. Period Comp'!$I$16-'10. Type 1 Emp Cov. Period Comp'!$I$15+1)/7)</f>
        <v>0</v>
      </c>
      <c r="AG176" s="381">
        <f t="shared" si="8"/>
        <v>0</v>
      </c>
      <c r="AH176" s="381">
        <f t="shared" si="9"/>
        <v>0</v>
      </c>
    </row>
    <row r="177" spans="1:34" ht="15.75" thickBot="1" x14ac:dyDescent="0.3">
      <c r="A177" s="265">
        <f t="shared" si="11"/>
        <v>159</v>
      </c>
      <c r="B177" s="297" t="str">
        <f>IF('10. Type 1 Emp Cov. Period Comp'!B179=0," ",'10. Type 1 Emp Cov. Period Comp'!B179)</f>
        <v xml:space="preserve"> </v>
      </c>
      <c r="C177" s="265" t="str">
        <f>IF('10. Type 1 Emp Cov. Period Comp'!C179=0," ",'10. Type 1 Emp Cov. Period Comp'!C179)</f>
        <v xml:space="preserve"> </v>
      </c>
      <c r="D177" s="294"/>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19"/>
      <c r="AB177" s="519"/>
      <c r="AC177" s="519"/>
      <c r="AD177" s="519"/>
      <c r="AE177" s="379">
        <f t="shared" si="10"/>
        <v>0</v>
      </c>
      <c r="AF177" s="380">
        <f>+AE177/(('10. Type 1 Emp Cov. Period Comp'!$I$16-'10. Type 1 Emp Cov. Period Comp'!$I$15+1)/7)</f>
        <v>0</v>
      </c>
      <c r="AG177" s="381">
        <f t="shared" si="8"/>
        <v>0</v>
      </c>
      <c r="AH177" s="381">
        <f t="shared" si="9"/>
        <v>0</v>
      </c>
    </row>
    <row r="178" spans="1:34" ht="15.75" thickBot="1" x14ac:dyDescent="0.3">
      <c r="A178" s="265">
        <f t="shared" si="11"/>
        <v>160</v>
      </c>
      <c r="B178" s="297" t="str">
        <f>IF('10. Type 1 Emp Cov. Period Comp'!B180=0," ",'10. Type 1 Emp Cov. Period Comp'!B180)</f>
        <v xml:space="preserve"> </v>
      </c>
      <c r="C178" s="265" t="str">
        <f>IF('10. Type 1 Emp Cov. Period Comp'!C180=0," ",'10. Type 1 Emp Cov. Period Comp'!C180)</f>
        <v xml:space="preserve"> </v>
      </c>
      <c r="D178" s="294"/>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c r="AA178" s="519"/>
      <c r="AB178" s="519"/>
      <c r="AC178" s="519"/>
      <c r="AD178" s="519"/>
      <c r="AE178" s="379">
        <f t="shared" si="10"/>
        <v>0</v>
      </c>
      <c r="AF178" s="380">
        <f>+AE178/(('10. Type 1 Emp Cov. Period Comp'!$I$16-'10. Type 1 Emp Cov. Period Comp'!$I$15+1)/7)</f>
        <v>0</v>
      </c>
      <c r="AG178" s="381">
        <f t="shared" si="8"/>
        <v>0</v>
      </c>
      <c r="AH178" s="381">
        <f t="shared" si="9"/>
        <v>0</v>
      </c>
    </row>
    <row r="179" spans="1:34" ht="15.75" thickBot="1" x14ac:dyDescent="0.3">
      <c r="A179" s="265">
        <f t="shared" si="11"/>
        <v>161</v>
      </c>
      <c r="B179" s="297" t="str">
        <f>IF('10. Type 1 Emp Cov. Period Comp'!B181=0," ",'10. Type 1 Emp Cov. Period Comp'!B181)</f>
        <v xml:space="preserve"> </v>
      </c>
      <c r="C179" s="265" t="str">
        <f>IF('10. Type 1 Emp Cov. Period Comp'!C181=0," ",'10. Type 1 Emp Cov. Period Comp'!C181)</f>
        <v xml:space="preserve"> </v>
      </c>
      <c r="D179" s="294"/>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c r="AA179" s="519"/>
      <c r="AB179" s="519"/>
      <c r="AC179" s="519"/>
      <c r="AD179" s="519"/>
      <c r="AE179" s="379">
        <f t="shared" si="10"/>
        <v>0</v>
      </c>
      <c r="AF179" s="380">
        <f>+AE179/(('10. Type 1 Emp Cov. Period Comp'!$I$16-'10. Type 1 Emp Cov. Period Comp'!$I$15+1)/7)</f>
        <v>0</v>
      </c>
      <c r="AG179" s="381">
        <f t="shared" si="8"/>
        <v>0</v>
      </c>
      <c r="AH179" s="381">
        <f t="shared" si="9"/>
        <v>0</v>
      </c>
    </row>
    <row r="180" spans="1:34" ht="15.75" thickBot="1" x14ac:dyDescent="0.3">
      <c r="A180" s="265">
        <f t="shared" si="11"/>
        <v>162</v>
      </c>
      <c r="B180" s="297" t="str">
        <f>IF('10. Type 1 Emp Cov. Period Comp'!B182=0," ",'10. Type 1 Emp Cov. Period Comp'!B182)</f>
        <v xml:space="preserve"> </v>
      </c>
      <c r="C180" s="265" t="str">
        <f>IF('10. Type 1 Emp Cov. Period Comp'!C182=0," ",'10. Type 1 Emp Cov. Period Comp'!C182)</f>
        <v xml:space="preserve"> </v>
      </c>
      <c r="D180" s="294"/>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c r="AA180" s="519"/>
      <c r="AB180" s="519"/>
      <c r="AC180" s="519"/>
      <c r="AD180" s="519"/>
      <c r="AE180" s="379">
        <f t="shared" si="10"/>
        <v>0</v>
      </c>
      <c r="AF180" s="380">
        <f>+AE180/(('10. Type 1 Emp Cov. Period Comp'!$I$16-'10. Type 1 Emp Cov. Period Comp'!$I$15+1)/7)</f>
        <v>0</v>
      </c>
      <c r="AG180" s="381">
        <f t="shared" si="8"/>
        <v>0</v>
      </c>
      <c r="AH180" s="381">
        <f t="shared" si="9"/>
        <v>0</v>
      </c>
    </row>
    <row r="181" spans="1:34" ht="15.75" thickBot="1" x14ac:dyDescent="0.3">
      <c r="A181" s="265">
        <f t="shared" si="11"/>
        <v>163</v>
      </c>
      <c r="B181" s="297" t="str">
        <f>IF('10. Type 1 Emp Cov. Period Comp'!B183=0," ",'10. Type 1 Emp Cov. Period Comp'!B183)</f>
        <v xml:space="preserve"> </v>
      </c>
      <c r="C181" s="265" t="str">
        <f>IF('10. Type 1 Emp Cov. Period Comp'!C183=0," ",'10. Type 1 Emp Cov. Period Comp'!C183)</f>
        <v xml:space="preserve"> </v>
      </c>
      <c r="D181" s="294"/>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519"/>
      <c r="AE181" s="379">
        <f t="shared" si="10"/>
        <v>0</v>
      </c>
      <c r="AF181" s="380">
        <f>+AE181/(('10. Type 1 Emp Cov. Period Comp'!$I$16-'10. Type 1 Emp Cov. Period Comp'!$I$15+1)/7)</f>
        <v>0</v>
      </c>
      <c r="AG181" s="381">
        <f t="shared" si="8"/>
        <v>0</v>
      </c>
      <c r="AH181" s="381">
        <f t="shared" si="9"/>
        <v>0</v>
      </c>
    </row>
    <row r="182" spans="1:34" ht="15.75" thickBot="1" x14ac:dyDescent="0.3">
      <c r="A182" s="265">
        <f t="shared" si="11"/>
        <v>164</v>
      </c>
      <c r="B182" s="297" t="str">
        <f>IF('10. Type 1 Emp Cov. Period Comp'!B184=0," ",'10. Type 1 Emp Cov. Period Comp'!B184)</f>
        <v xml:space="preserve"> </v>
      </c>
      <c r="C182" s="265" t="str">
        <f>IF('10. Type 1 Emp Cov. Period Comp'!C184=0," ",'10. Type 1 Emp Cov. Period Comp'!C184)</f>
        <v xml:space="preserve"> </v>
      </c>
      <c r="D182" s="294"/>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c r="AA182" s="519"/>
      <c r="AB182" s="519"/>
      <c r="AC182" s="519"/>
      <c r="AD182" s="519"/>
      <c r="AE182" s="379">
        <f t="shared" si="10"/>
        <v>0</v>
      </c>
      <c r="AF182" s="380">
        <f>+AE182/(('10. Type 1 Emp Cov. Period Comp'!$I$16-'10. Type 1 Emp Cov. Period Comp'!$I$15+1)/7)</f>
        <v>0</v>
      </c>
      <c r="AG182" s="381">
        <f t="shared" si="8"/>
        <v>0</v>
      </c>
      <c r="AH182" s="381">
        <f t="shared" si="9"/>
        <v>0</v>
      </c>
    </row>
    <row r="183" spans="1:34" ht="15.75" thickBot="1" x14ac:dyDescent="0.3">
      <c r="A183" s="265">
        <f t="shared" si="11"/>
        <v>165</v>
      </c>
      <c r="B183" s="297" t="str">
        <f>IF('10. Type 1 Emp Cov. Period Comp'!B185=0," ",'10. Type 1 Emp Cov. Period Comp'!B185)</f>
        <v xml:space="preserve"> </v>
      </c>
      <c r="C183" s="265" t="str">
        <f>IF('10. Type 1 Emp Cov. Period Comp'!C185=0," ",'10. Type 1 Emp Cov. Period Comp'!C185)</f>
        <v xml:space="preserve"> </v>
      </c>
      <c r="D183" s="294"/>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c r="AA183" s="519"/>
      <c r="AB183" s="519"/>
      <c r="AC183" s="519"/>
      <c r="AD183" s="519"/>
      <c r="AE183" s="379">
        <f t="shared" si="10"/>
        <v>0</v>
      </c>
      <c r="AF183" s="380">
        <f>+AE183/(('10. Type 1 Emp Cov. Period Comp'!$I$16-'10. Type 1 Emp Cov. Period Comp'!$I$15+1)/7)</f>
        <v>0</v>
      </c>
      <c r="AG183" s="381">
        <f t="shared" si="8"/>
        <v>0</v>
      </c>
      <c r="AH183" s="381">
        <f t="shared" si="9"/>
        <v>0</v>
      </c>
    </row>
    <row r="184" spans="1:34" ht="15.75" thickBot="1" x14ac:dyDescent="0.3">
      <c r="A184" s="265">
        <f t="shared" si="11"/>
        <v>166</v>
      </c>
      <c r="B184" s="297" t="str">
        <f>IF('10. Type 1 Emp Cov. Period Comp'!B186=0," ",'10. Type 1 Emp Cov. Period Comp'!B186)</f>
        <v xml:space="preserve"> </v>
      </c>
      <c r="C184" s="265" t="str">
        <f>IF('10. Type 1 Emp Cov. Period Comp'!C186=0," ",'10. Type 1 Emp Cov. Period Comp'!C186)</f>
        <v xml:space="preserve"> </v>
      </c>
      <c r="D184" s="294"/>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c r="AA184" s="519"/>
      <c r="AB184" s="519"/>
      <c r="AC184" s="519"/>
      <c r="AD184" s="519"/>
      <c r="AE184" s="379">
        <f t="shared" si="10"/>
        <v>0</v>
      </c>
      <c r="AF184" s="380">
        <f>+AE184/(('10. Type 1 Emp Cov. Period Comp'!$I$16-'10. Type 1 Emp Cov. Period Comp'!$I$15+1)/7)</f>
        <v>0</v>
      </c>
      <c r="AG184" s="381">
        <f t="shared" si="8"/>
        <v>0</v>
      </c>
      <c r="AH184" s="381">
        <f t="shared" si="9"/>
        <v>0</v>
      </c>
    </row>
    <row r="185" spans="1:34" ht="15.75" thickBot="1" x14ac:dyDescent="0.3">
      <c r="A185" s="265">
        <f t="shared" si="11"/>
        <v>167</v>
      </c>
      <c r="B185" s="297" t="str">
        <f>IF('10. Type 1 Emp Cov. Period Comp'!B187=0," ",'10. Type 1 Emp Cov. Period Comp'!B187)</f>
        <v xml:space="preserve"> </v>
      </c>
      <c r="C185" s="265" t="str">
        <f>IF('10. Type 1 Emp Cov. Period Comp'!C187=0," ",'10. Type 1 Emp Cov. Period Comp'!C187)</f>
        <v xml:space="preserve"> </v>
      </c>
      <c r="D185" s="294"/>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c r="AA185" s="519"/>
      <c r="AB185" s="519"/>
      <c r="AC185" s="519"/>
      <c r="AD185" s="519"/>
      <c r="AE185" s="379">
        <f t="shared" si="10"/>
        <v>0</v>
      </c>
      <c r="AF185" s="380">
        <f>+AE185/(('10. Type 1 Emp Cov. Period Comp'!$I$16-'10. Type 1 Emp Cov. Period Comp'!$I$15+1)/7)</f>
        <v>0</v>
      </c>
      <c r="AG185" s="381">
        <f t="shared" si="8"/>
        <v>0</v>
      </c>
      <c r="AH185" s="381">
        <f t="shared" si="9"/>
        <v>0</v>
      </c>
    </row>
    <row r="186" spans="1:34" ht="15.75" thickBot="1" x14ac:dyDescent="0.3">
      <c r="A186" s="265">
        <f t="shared" si="11"/>
        <v>168</v>
      </c>
      <c r="B186" s="297" t="str">
        <f>IF('10. Type 1 Emp Cov. Period Comp'!B188=0," ",'10. Type 1 Emp Cov. Period Comp'!B188)</f>
        <v xml:space="preserve"> </v>
      </c>
      <c r="C186" s="265" t="str">
        <f>IF('10. Type 1 Emp Cov. Period Comp'!C188=0," ",'10. Type 1 Emp Cov. Period Comp'!C188)</f>
        <v xml:space="preserve"> </v>
      </c>
      <c r="D186" s="294"/>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c r="AA186" s="519"/>
      <c r="AB186" s="519"/>
      <c r="AC186" s="519"/>
      <c r="AD186" s="519"/>
      <c r="AE186" s="379">
        <f t="shared" si="10"/>
        <v>0</v>
      </c>
      <c r="AF186" s="380">
        <f>+AE186/(('10. Type 1 Emp Cov. Period Comp'!$I$16-'10. Type 1 Emp Cov. Period Comp'!$I$15+1)/7)</f>
        <v>0</v>
      </c>
      <c r="AG186" s="381">
        <f t="shared" si="8"/>
        <v>0</v>
      </c>
      <c r="AH186" s="381">
        <f t="shared" si="9"/>
        <v>0</v>
      </c>
    </row>
    <row r="187" spans="1:34" ht="15.75" thickBot="1" x14ac:dyDescent="0.3">
      <c r="A187" s="265">
        <f t="shared" si="11"/>
        <v>169</v>
      </c>
      <c r="B187" s="297" t="str">
        <f>IF('10. Type 1 Emp Cov. Period Comp'!B189=0," ",'10. Type 1 Emp Cov. Period Comp'!B189)</f>
        <v xml:space="preserve"> </v>
      </c>
      <c r="C187" s="265" t="str">
        <f>IF('10. Type 1 Emp Cov. Period Comp'!C189=0," ",'10. Type 1 Emp Cov. Period Comp'!C189)</f>
        <v xml:space="preserve"> </v>
      </c>
      <c r="D187" s="294"/>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c r="AA187" s="519"/>
      <c r="AB187" s="519"/>
      <c r="AC187" s="519"/>
      <c r="AD187" s="519"/>
      <c r="AE187" s="379">
        <f t="shared" si="10"/>
        <v>0</v>
      </c>
      <c r="AF187" s="380">
        <f>+AE187/(('10. Type 1 Emp Cov. Period Comp'!$I$16-'10. Type 1 Emp Cov. Period Comp'!$I$15+1)/7)</f>
        <v>0</v>
      </c>
      <c r="AG187" s="381">
        <f t="shared" si="8"/>
        <v>0</v>
      </c>
      <c r="AH187" s="381">
        <f t="shared" si="9"/>
        <v>0</v>
      </c>
    </row>
    <row r="188" spans="1:34" ht="15.75" thickBot="1" x14ac:dyDescent="0.3">
      <c r="A188" s="265">
        <f t="shared" si="11"/>
        <v>170</v>
      </c>
      <c r="B188" s="297" t="str">
        <f>IF('10. Type 1 Emp Cov. Period Comp'!B190=0," ",'10. Type 1 Emp Cov. Period Comp'!B190)</f>
        <v xml:space="preserve"> </v>
      </c>
      <c r="C188" s="265" t="str">
        <f>IF('10. Type 1 Emp Cov. Period Comp'!C190=0," ",'10. Type 1 Emp Cov. Period Comp'!C190)</f>
        <v xml:space="preserve"> </v>
      </c>
      <c r="D188" s="294"/>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c r="AA188" s="519"/>
      <c r="AB188" s="519"/>
      <c r="AC188" s="519"/>
      <c r="AD188" s="519"/>
      <c r="AE188" s="379">
        <f t="shared" si="10"/>
        <v>0</v>
      </c>
      <c r="AF188" s="380">
        <f>+AE188/(('10. Type 1 Emp Cov. Period Comp'!$I$16-'10. Type 1 Emp Cov. Period Comp'!$I$15+1)/7)</f>
        <v>0</v>
      </c>
      <c r="AG188" s="381">
        <f t="shared" si="8"/>
        <v>0</v>
      </c>
      <c r="AH188" s="381">
        <f t="shared" si="9"/>
        <v>0</v>
      </c>
    </row>
    <row r="189" spans="1:34" ht="15.75" thickBot="1" x14ac:dyDescent="0.3">
      <c r="A189" s="265">
        <f t="shared" si="11"/>
        <v>171</v>
      </c>
      <c r="B189" s="297" t="str">
        <f>IF('10. Type 1 Emp Cov. Period Comp'!B191=0," ",'10. Type 1 Emp Cov. Period Comp'!B191)</f>
        <v xml:space="preserve"> </v>
      </c>
      <c r="C189" s="265" t="str">
        <f>IF('10. Type 1 Emp Cov. Period Comp'!C191=0," ",'10. Type 1 Emp Cov. Period Comp'!C191)</f>
        <v xml:space="preserve"> </v>
      </c>
      <c r="D189" s="294"/>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c r="AA189" s="519"/>
      <c r="AB189" s="519"/>
      <c r="AC189" s="519"/>
      <c r="AD189" s="519"/>
      <c r="AE189" s="379">
        <f t="shared" si="10"/>
        <v>0</v>
      </c>
      <c r="AF189" s="380">
        <f>+AE189/(('10. Type 1 Emp Cov. Period Comp'!$I$16-'10. Type 1 Emp Cov. Period Comp'!$I$15+1)/7)</f>
        <v>0</v>
      </c>
      <c r="AG189" s="381">
        <f t="shared" si="8"/>
        <v>0</v>
      </c>
      <c r="AH189" s="381">
        <f t="shared" si="9"/>
        <v>0</v>
      </c>
    </row>
    <row r="190" spans="1:34" ht="15.75" thickBot="1" x14ac:dyDescent="0.3">
      <c r="A190" s="265">
        <f t="shared" si="11"/>
        <v>172</v>
      </c>
      <c r="B190" s="297" t="str">
        <f>IF('10. Type 1 Emp Cov. Period Comp'!B192=0," ",'10. Type 1 Emp Cov. Period Comp'!B192)</f>
        <v xml:space="preserve"> </v>
      </c>
      <c r="C190" s="265" t="str">
        <f>IF('10. Type 1 Emp Cov. Period Comp'!C192=0," ",'10. Type 1 Emp Cov. Period Comp'!C192)</f>
        <v xml:space="preserve"> </v>
      </c>
      <c r="D190" s="294"/>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519"/>
      <c r="AE190" s="379">
        <f t="shared" si="10"/>
        <v>0</v>
      </c>
      <c r="AF190" s="380">
        <f>+AE190/(('10. Type 1 Emp Cov. Period Comp'!$I$16-'10. Type 1 Emp Cov. Period Comp'!$I$15+1)/7)</f>
        <v>0</v>
      </c>
      <c r="AG190" s="381">
        <f t="shared" si="8"/>
        <v>0</v>
      </c>
      <c r="AH190" s="381">
        <f t="shared" si="9"/>
        <v>0</v>
      </c>
    </row>
    <row r="191" spans="1:34" ht="15.75" thickBot="1" x14ac:dyDescent="0.3">
      <c r="A191" s="265">
        <f t="shared" si="11"/>
        <v>173</v>
      </c>
      <c r="B191" s="297" t="str">
        <f>IF('10. Type 1 Emp Cov. Period Comp'!B193=0," ",'10. Type 1 Emp Cov. Period Comp'!B193)</f>
        <v xml:space="preserve"> </v>
      </c>
      <c r="C191" s="265" t="str">
        <f>IF('10. Type 1 Emp Cov. Period Comp'!C193=0," ",'10. Type 1 Emp Cov. Period Comp'!C193)</f>
        <v xml:space="preserve"> </v>
      </c>
      <c r="D191" s="294"/>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379">
        <f t="shared" si="10"/>
        <v>0</v>
      </c>
      <c r="AF191" s="380">
        <f>+AE191/(('10. Type 1 Emp Cov. Period Comp'!$I$16-'10. Type 1 Emp Cov. Period Comp'!$I$15+1)/7)</f>
        <v>0</v>
      </c>
      <c r="AG191" s="381">
        <f t="shared" si="8"/>
        <v>0</v>
      </c>
      <c r="AH191" s="381">
        <f t="shared" si="9"/>
        <v>0</v>
      </c>
    </row>
    <row r="192" spans="1:34" ht="15.75" thickBot="1" x14ac:dyDescent="0.3">
      <c r="A192" s="265">
        <f t="shared" si="11"/>
        <v>174</v>
      </c>
      <c r="B192" s="297" t="str">
        <f>IF('10. Type 1 Emp Cov. Period Comp'!B194=0," ",'10. Type 1 Emp Cov. Period Comp'!B194)</f>
        <v xml:space="preserve"> </v>
      </c>
      <c r="C192" s="265" t="str">
        <f>IF('10. Type 1 Emp Cov. Period Comp'!C194=0," ",'10. Type 1 Emp Cov. Period Comp'!C194)</f>
        <v xml:space="preserve"> </v>
      </c>
      <c r="D192" s="294"/>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c r="AA192" s="519"/>
      <c r="AB192" s="519"/>
      <c r="AC192" s="519"/>
      <c r="AD192" s="519"/>
      <c r="AE192" s="379">
        <f t="shared" si="10"/>
        <v>0</v>
      </c>
      <c r="AF192" s="380">
        <f>+AE192/(('10. Type 1 Emp Cov. Period Comp'!$I$16-'10. Type 1 Emp Cov. Period Comp'!$I$15+1)/7)</f>
        <v>0</v>
      </c>
      <c r="AG192" s="381">
        <f t="shared" si="8"/>
        <v>0</v>
      </c>
      <c r="AH192" s="381">
        <f t="shared" si="9"/>
        <v>0</v>
      </c>
    </row>
    <row r="193" spans="1:34" ht="15.75" thickBot="1" x14ac:dyDescent="0.3">
      <c r="A193" s="265">
        <f t="shared" si="11"/>
        <v>175</v>
      </c>
      <c r="B193" s="297" t="str">
        <f>IF('10. Type 1 Emp Cov. Period Comp'!B195=0," ",'10. Type 1 Emp Cov. Period Comp'!B195)</f>
        <v xml:space="preserve"> </v>
      </c>
      <c r="C193" s="265" t="str">
        <f>IF('10. Type 1 Emp Cov. Period Comp'!C195=0," ",'10. Type 1 Emp Cov. Period Comp'!C195)</f>
        <v xml:space="preserve"> </v>
      </c>
      <c r="D193" s="294"/>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c r="AA193" s="519"/>
      <c r="AB193" s="519"/>
      <c r="AC193" s="519"/>
      <c r="AD193" s="519"/>
      <c r="AE193" s="379">
        <f t="shared" si="10"/>
        <v>0</v>
      </c>
      <c r="AF193" s="380">
        <f>+AE193/(('10. Type 1 Emp Cov. Period Comp'!$I$16-'10. Type 1 Emp Cov. Period Comp'!$I$15+1)/7)</f>
        <v>0</v>
      </c>
      <c r="AG193" s="381">
        <f t="shared" si="8"/>
        <v>0</v>
      </c>
      <c r="AH193" s="381">
        <f t="shared" si="9"/>
        <v>0</v>
      </c>
    </row>
    <row r="194" spans="1:34" ht="15.75" thickBot="1" x14ac:dyDescent="0.3">
      <c r="A194" s="265">
        <f t="shared" si="11"/>
        <v>176</v>
      </c>
      <c r="B194" s="297" t="str">
        <f>IF('10. Type 1 Emp Cov. Period Comp'!B196=0," ",'10. Type 1 Emp Cov. Period Comp'!B196)</f>
        <v xml:space="preserve"> </v>
      </c>
      <c r="C194" s="265" t="str">
        <f>IF('10. Type 1 Emp Cov. Period Comp'!C196=0," ",'10. Type 1 Emp Cov. Period Comp'!C196)</f>
        <v xml:space="preserve"> </v>
      </c>
      <c r="D194" s="294"/>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c r="AA194" s="519"/>
      <c r="AB194" s="519"/>
      <c r="AC194" s="519"/>
      <c r="AD194" s="519"/>
      <c r="AE194" s="379">
        <f t="shared" si="10"/>
        <v>0</v>
      </c>
      <c r="AF194" s="380">
        <f>+AE194/(('10. Type 1 Emp Cov. Period Comp'!$I$16-'10. Type 1 Emp Cov. Period Comp'!$I$15+1)/7)</f>
        <v>0</v>
      </c>
      <c r="AG194" s="381">
        <f t="shared" si="8"/>
        <v>0</v>
      </c>
      <c r="AH194" s="381">
        <f t="shared" si="9"/>
        <v>0</v>
      </c>
    </row>
    <row r="195" spans="1:34" ht="15.75" thickBot="1" x14ac:dyDescent="0.3">
      <c r="A195" s="265">
        <f t="shared" si="11"/>
        <v>177</v>
      </c>
      <c r="B195" s="297" t="str">
        <f>IF('10. Type 1 Emp Cov. Period Comp'!B197=0," ",'10. Type 1 Emp Cov. Period Comp'!B197)</f>
        <v xml:space="preserve"> </v>
      </c>
      <c r="C195" s="265" t="str">
        <f>IF('10. Type 1 Emp Cov. Period Comp'!C197=0," ",'10. Type 1 Emp Cov. Period Comp'!C197)</f>
        <v xml:space="preserve"> </v>
      </c>
      <c r="D195" s="294"/>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c r="AA195" s="519"/>
      <c r="AB195" s="519"/>
      <c r="AC195" s="519"/>
      <c r="AD195" s="519"/>
      <c r="AE195" s="379">
        <f t="shared" si="10"/>
        <v>0</v>
      </c>
      <c r="AF195" s="380">
        <f>+AE195/(('10. Type 1 Emp Cov. Period Comp'!$I$16-'10. Type 1 Emp Cov. Period Comp'!$I$15+1)/7)</f>
        <v>0</v>
      </c>
      <c r="AG195" s="381">
        <f t="shared" si="8"/>
        <v>0</v>
      </c>
      <c r="AH195" s="381">
        <f t="shared" si="9"/>
        <v>0</v>
      </c>
    </row>
    <row r="196" spans="1:34" ht="15.75" thickBot="1" x14ac:dyDescent="0.3">
      <c r="A196" s="265">
        <f t="shared" si="11"/>
        <v>178</v>
      </c>
      <c r="B196" s="297" t="str">
        <f>IF('10. Type 1 Emp Cov. Period Comp'!B198=0," ",'10. Type 1 Emp Cov. Period Comp'!B198)</f>
        <v xml:space="preserve"> </v>
      </c>
      <c r="C196" s="265" t="str">
        <f>IF('10. Type 1 Emp Cov. Period Comp'!C198=0," ",'10. Type 1 Emp Cov. Period Comp'!C198)</f>
        <v xml:space="preserve"> </v>
      </c>
      <c r="D196" s="294"/>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379">
        <f t="shared" si="10"/>
        <v>0</v>
      </c>
      <c r="AF196" s="380">
        <f>+AE196/(('10. Type 1 Emp Cov. Period Comp'!$I$16-'10. Type 1 Emp Cov. Period Comp'!$I$15+1)/7)</f>
        <v>0</v>
      </c>
      <c r="AG196" s="381">
        <f t="shared" si="8"/>
        <v>0</v>
      </c>
      <c r="AH196" s="381">
        <f t="shared" si="9"/>
        <v>0</v>
      </c>
    </row>
    <row r="197" spans="1:34" ht="15.75" thickBot="1" x14ac:dyDescent="0.3">
      <c r="A197" s="265">
        <f t="shared" si="11"/>
        <v>179</v>
      </c>
      <c r="B197" s="297" t="str">
        <f>IF('10. Type 1 Emp Cov. Period Comp'!B199=0," ",'10. Type 1 Emp Cov. Period Comp'!B199)</f>
        <v xml:space="preserve"> </v>
      </c>
      <c r="C197" s="265" t="str">
        <f>IF('10. Type 1 Emp Cov. Period Comp'!C199=0," ",'10. Type 1 Emp Cov. Period Comp'!C199)</f>
        <v xml:space="preserve"> </v>
      </c>
      <c r="D197" s="294"/>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c r="AA197" s="519"/>
      <c r="AB197" s="519"/>
      <c r="AC197" s="519"/>
      <c r="AD197" s="519"/>
      <c r="AE197" s="379">
        <f t="shared" si="10"/>
        <v>0</v>
      </c>
      <c r="AF197" s="380">
        <f>+AE197/(('10. Type 1 Emp Cov. Period Comp'!$I$16-'10. Type 1 Emp Cov. Period Comp'!$I$15+1)/7)</f>
        <v>0</v>
      </c>
      <c r="AG197" s="381">
        <f t="shared" si="8"/>
        <v>0</v>
      </c>
      <c r="AH197" s="381">
        <f t="shared" si="9"/>
        <v>0</v>
      </c>
    </row>
    <row r="198" spans="1:34" ht="15.75" thickBot="1" x14ac:dyDescent="0.3">
      <c r="A198" s="265">
        <f t="shared" si="11"/>
        <v>180</v>
      </c>
      <c r="B198" s="297" t="str">
        <f>IF('10. Type 1 Emp Cov. Period Comp'!B200=0," ",'10. Type 1 Emp Cov. Period Comp'!B200)</f>
        <v xml:space="preserve"> </v>
      </c>
      <c r="C198" s="265" t="str">
        <f>IF('10. Type 1 Emp Cov. Period Comp'!C200=0," ",'10. Type 1 Emp Cov. Period Comp'!C200)</f>
        <v xml:space="preserve"> </v>
      </c>
      <c r="D198" s="294"/>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c r="AA198" s="519"/>
      <c r="AB198" s="519"/>
      <c r="AC198" s="519"/>
      <c r="AD198" s="519"/>
      <c r="AE198" s="379">
        <f t="shared" si="10"/>
        <v>0</v>
      </c>
      <c r="AF198" s="380">
        <f>+AE198/(('10. Type 1 Emp Cov. Period Comp'!$I$16-'10. Type 1 Emp Cov. Period Comp'!$I$15+1)/7)</f>
        <v>0</v>
      </c>
      <c r="AG198" s="381">
        <f t="shared" si="8"/>
        <v>0</v>
      </c>
      <c r="AH198" s="381">
        <f t="shared" si="9"/>
        <v>0</v>
      </c>
    </row>
    <row r="199" spans="1:34" ht="15.75" thickBot="1" x14ac:dyDescent="0.3">
      <c r="A199" s="265">
        <f t="shared" si="11"/>
        <v>181</v>
      </c>
      <c r="B199" s="297" t="str">
        <f>IF('10. Type 1 Emp Cov. Period Comp'!B201=0," ",'10. Type 1 Emp Cov. Period Comp'!B201)</f>
        <v xml:space="preserve"> </v>
      </c>
      <c r="C199" s="265" t="str">
        <f>IF('10. Type 1 Emp Cov. Period Comp'!C201=0," ",'10. Type 1 Emp Cov. Period Comp'!C201)</f>
        <v xml:space="preserve"> </v>
      </c>
      <c r="D199" s="294"/>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c r="AA199" s="519"/>
      <c r="AB199" s="519"/>
      <c r="AC199" s="519"/>
      <c r="AD199" s="519"/>
      <c r="AE199" s="379">
        <f t="shared" si="10"/>
        <v>0</v>
      </c>
      <c r="AF199" s="380">
        <f>+AE199/(('10. Type 1 Emp Cov. Period Comp'!$I$16-'10. Type 1 Emp Cov. Period Comp'!$I$15+1)/7)</f>
        <v>0</v>
      </c>
      <c r="AG199" s="381">
        <f t="shared" si="8"/>
        <v>0</v>
      </c>
      <c r="AH199" s="381">
        <f t="shared" si="9"/>
        <v>0</v>
      </c>
    </row>
    <row r="200" spans="1:34" ht="15.75" thickBot="1" x14ac:dyDescent="0.3">
      <c r="A200" s="265">
        <f t="shared" si="11"/>
        <v>182</v>
      </c>
      <c r="B200" s="297" t="str">
        <f>IF('10. Type 1 Emp Cov. Period Comp'!B202=0," ",'10. Type 1 Emp Cov. Period Comp'!B202)</f>
        <v xml:space="preserve"> </v>
      </c>
      <c r="C200" s="265" t="str">
        <f>IF('10. Type 1 Emp Cov. Period Comp'!C202=0," ",'10. Type 1 Emp Cov. Period Comp'!C202)</f>
        <v xml:space="preserve"> </v>
      </c>
      <c r="D200" s="294"/>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c r="AA200" s="519"/>
      <c r="AB200" s="519"/>
      <c r="AC200" s="519"/>
      <c r="AD200" s="519"/>
      <c r="AE200" s="379">
        <f t="shared" si="10"/>
        <v>0</v>
      </c>
      <c r="AF200" s="380">
        <f>+AE200/(('10. Type 1 Emp Cov. Period Comp'!$I$16-'10. Type 1 Emp Cov. Period Comp'!$I$15+1)/7)</f>
        <v>0</v>
      </c>
      <c r="AG200" s="381">
        <f t="shared" si="8"/>
        <v>0</v>
      </c>
      <c r="AH200" s="381">
        <f t="shared" si="9"/>
        <v>0</v>
      </c>
    </row>
    <row r="201" spans="1:34" ht="15.75" thickBot="1" x14ac:dyDescent="0.3">
      <c r="A201" s="265">
        <f t="shared" si="11"/>
        <v>183</v>
      </c>
      <c r="B201" s="297" t="str">
        <f>IF('10. Type 1 Emp Cov. Period Comp'!B203=0," ",'10. Type 1 Emp Cov. Period Comp'!B203)</f>
        <v xml:space="preserve"> </v>
      </c>
      <c r="C201" s="265" t="str">
        <f>IF('10. Type 1 Emp Cov. Period Comp'!C203=0," ",'10. Type 1 Emp Cov. Period Comp'!C203)</f>
        <v xml:space="preserve"> </v>
      </c>
      <c r="D201" s="294"/>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c r="AA201" s="519"/>
      <c r="AB201" s="519"/>
      <c r="AC201" s="519"/>
      <c r="AD201" s="519"/>
      <c r="AE201" s="379">
        <f t="shared" si="10"/>
        <v>0</v>
      </c>
      <c r="AF201" s="380">
        <f>+AE201/(('10. Type 1 Emp Cov. Period Comp'!$I$16-'10. Type 1 Emp Cov. Period Comp'!$I$15+1)/7)</f>
        <v>0</v>
      </c>
      <c r="AG201" s="381">
        <f t="shared" si="8"/>
        <v>0</v>
      </c>
      <c r="AH201" s="381">
        <f t="shared" si="9"/>
        <v>0</v>
      </c>
    </row>
    <row r="202" spans="1:34" ht="15.75" thickBot="1" x14ac:dyDescent="0.3">
      <c r="A202" s="265">
        <f t="shared" si="11"/>
        <v>184</v>
      </c>
      <c r="B202" s="297" t="str">
        <f>IF('10. Type 1 Emp Cov. Period Comp'!B204=0," ",'10. Type 1 Emp Cov. Period Comp'!B204)</f>
        <v xml:space="preserve"> </v>
      </c>
      <c r="C202" s="265" t="str">
        <f>IF('10. Type 1 Emp Cov. Period Comp'!C204=0," ",'10. Type 1 Emp Cov. Period Comp'!C204)</f>
        <v xml:space="preserve"> </v>
      </c>
      <c r="D202" s="294"/>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c r="AA202" s="519"/>
      <c r="AB202" s="519"/>
      <c r="AC202" s="519"/>
      <c r="AD202" s="519"/>
      <c r="AE202" s="379">
        <f t="shared" si="10"/>
        <v>0</v>
      </c>
      <c r="AF202" s="380">
        <f>+AE202/(('10. Type 1 Emp Cov. Period Comp'!$I$16-'10. Type 1 Emp Cov. Period Comp'!$I$15+1)/7)</f>
        <v>0</v>
      </c>
      <c r="AG202" s="381">
        <f t="shared" si="8"/>
        <v>0</v>
      </c>
      <c r="AH202" s="381">
        <f t="shared" si="9"/>
        <v>0</v>
      </c>
    </row>
    <row r="203" spans="1:34" ht="15.75" thickBot="1" x14ac:dyDescent="0.3">
      <c r="A203" s="265">
        <f t="shared" si="11"/>
        <v>185</v>
      </c>
      <c r="B203" s="297" t="str">
        <f>IF('10. Type 1 Emp Cov. Period Comp'!B205=0," ",'10. Type 1 Emp Cov. Period Comp'!B205)</f>
        <v xml:space="preserve"> </v>
      </c>
      <c r="C203" s="265" t="str">
        <f>IF('10. Type 1 Emp Cov. Period Comp'!C205=0," ",'10. Type 1 Emp Cov. Period Comp'!C205)</f>
        <v xml:space="preserve"> </v>
      </c>
      <c r="D203" s="294"/>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c r="AA203" s="519"/>
      <c r="AB203" s="519"/>
      <c r="AC203" s="519"/>
      <c r="AD203" s="519"/>
      <c r="AE203" s="379">
        <f t="shared" si="10"/>
        <v>0</v>
      </c>
      <c r="AF203" s="380">
        <f>+AE203/(('10. Type 1 Emp Cov. Period Comp'!$I$16-'10. Type 1 Emp Cov. Period Comp'!$I$15+1)/7)</f>
        <v>0</v>
      </c>
      <c r="AG203" s="381">
        <f t="shared" si="8"/>
        <v>0</v>
      </c>
      <c r="AH203" s="381">
        <f t="shared" si="9"/>
        <v>0</v>
      </c>
    </row>
    <row r="204" spans="1:34" ht="15.75" thickBot="1" x14ac:dyDescent="0.3">
      <c r="A204" s="265">
        <f t="shared" si="11"/>
        <v>186</v>
      </c>
      <c r="B204" s="297" t="str">
        <f>IF('10. Type 1 Emp Cov. Period Comp'!B206=0," ",'10. Type 1 Emp Cov. Period Comp'!B206)</f>
        <v xml:space="preserve"> </v>
      </c>
      <c r="C204" s="265" t="str">
        <f>IF('10. Type 1 Emp Cov. Period Comp'!C206=0," ",'10. Type 1 Emp Cov. Period Comp'!C206)</f>
        <v xml:space="preserve"> </v>
      </c>
      <c r="D204" s="294"/>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c r="AA204" s="519"/>
      <c r="AB204" s="519"/>
      <c r="AC204" s="519"/>
      <c r="AD204" s="519"/>
      <c r="AE204" s="379">
        <f t="shared" si="10"/>
        <v>0</v>
      </c>
      <c r="AF204" s="380">
        <f>+AE204/(('10. Type 1 Emp Cov. Period Comp'!$I$16-'10. Type 1 Emp Cov. Period Comp'!$I$15+1)/7)</f>
        <v>0</v>
      </c>
      <c r="AG204" s="381">
        <f t="shared" si="8"/>
        <v>0</v>
      </c>
      <c r="AH204" s="381">
        <f t="shared" si="9"/>
        <v>0</v>
      </c>
    </row>
    <row r="205" spans="1:34" ht="15.75" thickBot="1" x14ac:dyDescent="0.3">
      <c r="A205" s="265">
        <f t="shared" si="11"/>
        <v>187</v>
      </c>
      <c r="B205" s="297" t="str">
        <f>IF('10. Type 1 Emp Cov. Period Comp'!B207=0," ",'10. Type 1 Emp Cov. Period Comp'!B207)</f>
        <v xml:space="preserve"> </v>
      </c>
      <c r="C205" s="265" t="str">
        <f>IF('10. Type 1 Emp Cov. Period Comp'!C207=0," ",'10. Type 1 Emp Cov. Period Comp'!C207)</f>
        <v xml:space="preserve"> </v>
      </c>
      <c r="D205" s="294"/>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c r="AA205" s="519"/>
      <c r="AB205" s="519"/>
      <c r="AC205" s="519"/>
      <c r="AD205" s="519"/>
      <c r="AE205" s="379">
        <f t="shared" si="10"/>
        <v>0</v>
      </c>
      <c r="AF205" s="380">
        <f>+AE205/(('10. Type 1 Emp Cov. Period Comp'!$I$16-'10. Type 1 Emp Cov. Period Comp'!$I$15+1)/7)</f>
        <v>0</v>
      </c>
      <c r="AG205" s="381">
        <f t="shared" si="8"/>
        <v>0</v>
      </c>
      <c r="AH205" s="381">
        <f t="shared" si="9"/>
        <v>0</v>
      </c>
    </row>
    <row r="206" spans="1:34" ht="15.75" thickBot="1" x14ac:dyDescent="0.3">
      <c r="A206" s="265">
        <f t="shared" si="11"/>
        <v>188</v>
      </c>
      <c r="B206" s="297" t="str">
        <f>IF('10. Type 1 Emp Cov. Period Comp'!B208=0," ",'10. Type 1 Emp Cov. Period Comp'!B208)</f>
        <v xml:space="preserve"> </v>
      </c>
      <c r="C206" s="265" t="str">
        <f>IF('10. Type 1 Emp Cov. Period Comp'!C208=0," ",'10. Type 1 Emp Cov. Period Comp'!C208)</f>
        <v xml:space="preserve"> </v>
      </c>
      <c r="D206" s="294"/>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c r="AA206" s="519"/>
      <c r="AB206" s="519"/>
      <c r="AC206" s="519"/>
      <c r="AD206" s="519"/>
      <c r="AE206" s="379">
        <f t="shared" si="10"/>
        <v>0</v>
      </c>
      <c r="AF206" s="380">
        <f>+AE206/(('10. Type 1 Emp Cov. Period Comp'!$I$16-'10. Type 1 Emp Cov. Period Comp'!$I$15+1)/7)</f>
        <v>0</v>
      </c>
      <c r="AG206" s="381">
        <f t="shared" si="8"/>
        <v>0</v>
      </c>
      <c r="AH206" s="381">
        <f t="shared" si="9"/>
        <v>0</v>
      </c>
    </row>
    <row r="207" spans="1:34" ht="15.75" thickBot="1" x14ac:dyDescent="0.3">
      <c r="A207" s="265">
        <f t="shared" si="11"/>
        <v>189</v>
      </c>
      <c r="B207" s="297" t="str">
        <f>IF('10. Type 1 Emp Cov. Period Comp'!B209=0," ",'10. Type 1 Emp Cov. Period Comp'!B209)</f>
        <v xml:space="preserve"> </v>
      </c>
      <c r="C207" s="265" t="str">
        <f>IF('10. Type 1 Emp Cov. Period Comp'!C209=0," ",'10. Type 1 Emp Cov. Period Comp'!C209)</f>
        <v xml:space="preserve"> </v>
      </c>
      <c r="D207" s="294"/>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c r="AA207" s="519"/>
      <c r="AB207" s="519"/>
      <c r="AC207" s="519"/>
      <c r="AD207" s="519"/>
      <c r="AE207" s="379">
        <f t="shared" si="10"/>
        <v>0</v>
      </c>
      <c r="AF207" s="380">
        <f>+AE207/(('10. Type 1 Emp Cov. Period Comp'!$I$16-'10. Type 1 Emp Cov. Period Comp'!$I$15+1)/7)</f>
        <v>0</v>
      </c>
      <c r="AG207" s="381">
        <f t="shared" si="8"/>
        <v>0</v>
      </c>
      <c r="AH207" s="381">
        <f t="shared" si="9"/>
        <v>0</v>
      </c>
    </row>
    <row r="208" spans="1:34" ht="15.75" thickBot="1" x14ac:dyDescent="0.3">
      <c r="A208" s="265">
        <f t="shared" si="11"/>
        <v>190</v>
      </c>
      <c r="B208" s="297" t="str">
        <f>IF('10. Type 1 Emp Cov. Period Comp'!B210=0," ",'10. Type 1 Emp Cov. Period Comp'!B210)</f>
        <v xml:space="preserve"> </v>
      </c>
      <c r="C208" s="265" t="str">
        <f>IF('10. Type 1 Emp Cov. Period Comp'!C210=0," ",'10. Type 1 Emp Cov. Period Comp'!C210)</f>
        <v xml:space="preserve"> </v>
      </c>
      <c r="D208" s="294"/>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c r="AA208" s="519"/>
      <c r="AB208" s="519"/>
      <c r="AC208" s="519"/>
      <c r="AD208" s="519"/>
      <c r="AE208" s="379">
        <f t="shared" si="10"/>
        <v>0</v>
      </c>
      <c r="AF208" s="380">
        <f>+AE208/(('10. Type 1 Emp Cov. Period Comp'!$I$16-'10. Type 1 Emp Cov. Period Comp'!$I$15+1)/7)</f>
        <v>0</v>
      </c>
      <c r="AG208" s="381">
        <f t="shared" si="8"/>
        <v>0</v>
      </c>
      <c r="AH208" s="381">
        <f t="shared" si="9"/>
        <v>0</v>
      </c>
    </row>
    <row r="209" spans="1:34" ht="15.75" thickBot="1" x14ac:dyDescent="0.3">
      <c r="A209" s="265">
        <f t="shared" si="11"/>
        <v>191</v>
      </c>
      <c r="B209" s="297" t="str">
        <f>IF('10. Type 1 Emp Cov. Period Comp'!B211=0," ",'10. Type 1 Emp Cov. Period Comp'!B211)</f>
        <v xml:space="preserve"> </v>
      </c>
      <c r="C209" s="265" t="str">
        <f>IF('10. Type 1 Emp Cov. Period Comp'!C211=0," ",'10. Type 1 Emp Cov. Period Comp'!C211)</f>
        <v xml:space="preserve"> </v>
      </c>
      <c r="D209" s="294"/>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c r="AA209" s="519"/>
      <c r="AB209" s="519"/>
      <c r="AC209" s="519"/>
      <c r="AD209" s="519"/>
      <c r="AE209" s="379">
        <f t="shared" si="10"/>
        <v>0</v>
      </c>
      <c r="AF209" s="380">
        <f>+AE209/(('10. Type 1 Emp Cov. Period Comp'!$I$16-'10. Type 1 Emp Cov. Period Comp'!$I$15+1)/7)</f>
        <v>0</v>
      </c>
      <c r="AG209" s="381">
        <f t="shared" si="8"/>
        <v>0</v>
      </c>
      <c r="AH209" s="381">
        <f t="shared" si="9"/>
        <v>0</v>
      </c>
    </row>
    <row r="210" spans="1:34" ht="15.75" thickBot="1" x14ac:dyDescent="0.3">
      <c r="A210" s="265">
        <f t="shared" si="11"/>
        <v>192</v>
      </c>
      <c r="B210" s="297" t="str">
        <f>IF('10. Type 1 Emp Cov. Period Comp'!B212=0," ",'10. Type 1 Emp Cov. Period Comp'!B212)</f>
        <v xml:space="preserve"> </v>
      </c>
      <c r="C210" s="265" t="str">
        <f>IF('10. Type 1 Emp Cov. Period Comp'!C212=0," ",'10. Type 1 Emp Cov. Period Comp'!C212)</f>
        <v xml:space="preserve"> </v>
      </c>
      <c r="D210" s="294"/>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c r="AA210" s="519"/>
      <c r="AB210" s="519"/>
      <c r="AC210" s="519"/>
      <c r="AD210" s="519"/>
      <c r="AE210" s="379">
        <f t="shared" si="10"/>
        <v>0</v>
      </c>
      <c r="AF210" s="380">
        <f>+AE210/(('10. Type 1 Emp Cov. Period Comp'!$I$16-'10. Type 1 Emp Cov. Period Comp'!$I$15+1)/7)</f>
        <v>0</v>
      </c>
      <c r="AG210" s="381">
        <f t="shared" si="8"/>
        <v>0</v>
      </c>
      <c r="AH210" s="381">
        <f t="shared" si="9"/>
        <v>0</v>
      </c>
    </row>
    <row r="211" spans="1:34" ht="15.75" thickBot="1" x14ac:dyDescent="0.3">
      <c r="A211" s="265">
        <f t="shared" si="11"/>
        <v>193</v>
      </c>
      <c r="B211" s="297" t="str">
        <f>IF('10. Type 1 Emp Cov. Period Comp'!B213=0," ",'10. Type 1 Emp Cov. Period Comp'!B213)</f>
        <v xml:space="preserve"> </v>
      </c>
      <c r="C211" s="265" t="str">
        <f>IF('10. Type 1 Emp Cov. Period Comp'!C213=0," ",'10. Type 1 Emp Cov. Period Comp'!C213)</f>
        <v xml:space="preserve"> </v>
      </c>
      <c r="D211" s="294"/>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c r="AA211" s="519"/>
      <c r="AB211" s="519"/>
      <c r="AC211" s="519"/>
      <c r="AD211" s="519"/>
      <c r="AE211" s="379">
        <f t="shared" si="10"/>
        <v>0</v>
      </c>
      <c r="AF211" s="380">
        <f>+AE211/(('10. Type 1 Emp Cov. Period Comp'!$I$16-'10. Type 1 Emp Cov. Period Comp'!$I$15+1)/7)</f>
        <v>0</v>
      </c>
      <c r="AG211" s="381">
        <f t="shared" ref="AG211:AG274" si="12">ROUND(IF($I$12=1,IF(AF211&lt;40,AF211/40,1),0),1)</f>
        <v>0</v>
      </c>
      <c r="AH211" s="381">
        <f t="shared" ref="AH211:AH274" si="13">ROUND(IF($I$12=2,IF(AF211&lt;40,IF(AF211=0,0,0.5),1),0),1)</f>
        <v>0</v>
      </c>
    </row>
    <row r="212" spans="1:34" ht="15.75" thickBot="1" x14ac:dyDescent="0.3">
      <c r="A212" s="265">
        <f t="shared" si="11"/>
        <v>194</v>
      </c>
      <c r="B212" s="297" t="str">
        <f>IF('10. Type 1 Emp Cov. Period Comp'!B214=0," ",'10. Type 1 Emp Cov. Period Comp'!B214)</f>
        <v xml:space="preserve"> </v>
      </c>
      <c r="C212" s="265" t="str">
        <f>IF('10. Type 1 Emp Cov. Period Comp'!C214=0," ",'10. Type 1 Emp Cov. Period Comp'!C214)</f>
        <v xml:space="preserve"> </v>
      </c>
      <c r="D212" s="294"/>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c r="AA212" s="519"/>
      <c r="AB212" s="519"/>
      <c r="AC212" s="519"/>
      <c r="AD212" s="519"/>
      <c r="AE212" s="379">
        <f t="shared" ref="AE212:AE275" si="14">IF(E212=0,SUM(F212:AD212),E212)</f>
        <v>0</v>
      </c>
      <c r="AF212" s="380">
        <f>+AE212/(('10. Type 1 Emp Cov. Period Comp'!$I$16-'10. Type 1 Emp Cov. Period Comp'!$I$15+1)/7)</f>
        <v>0</v>
      </c>
      <c r="AG212" s="381">
        <f t="shared" si="12"/>
        <v>0</v>
      </c>
      <c r="AH212" s="381">
        <f t="shared" si="13"/>
        <v>0</v>
      </c>
    </row>
    <row r="213" spans="1:34" ht="15.75" thickBot="1" x14ac:dyDescent="0.3">
      <c r="A213" s="265">
        <f t="shared" ref="A213:A276" si="15">+A212+1</f>
        <v>195</v>
      </c>
      <c r="B213" s="297" t="str">
        <f>IF('10. Type 1 Emp Cov. Period Comp'!B215=0," ",'10. Type 1 Emp Cov. Period Comp'!B215)</f>
        <v xml:space="preserve"> </v>
      </c>
      <c r="C213" s="265" t="str">
        <f>IF('10. Type 1 Emp Cov. Period Comp'!C215=0," ",'10. Type 1 Emp Cov. Period Comp'!C215)</f>
        <v xml:space="preserve"> </v>
      </c>
      <c r="D213" s="294"/>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c r="AA213" s="519"/>
      <c r="AB213" s="519"/>
      <c r="AC213" s="519"/>
      <c r="AD213" s="519"/>
      <c r="AE213" s="379">
        <f t="shared" si="14"/>
        <v>0</v>
      </c>
      <c r="AF213" s="380">
        <f>+AE213/(('10. Type 1 Emp Cov. Period Comp'!$I$16-'10. Type 1 Emp Cov. Period Comp'!$I$15+1)/7)</f>
        <v>0</v>
      </c>
      <c r="AG213" s="381">
        <f t="shared" si="12"/>
        <v>0</v>
      </c>
      <c r="AH213" s="381">
        <f t="shared" si="13"/>
        <v>0</v>
      </c>
    </row>
    <row r="214" spans="1:34" ht="15.75" thickBot="1" x14ac:dyDescent="0.3">
      <c r="A214" s="265">
        <f t="shared" si="15"/>
        <v>196</v>
      </c>
      <c r="B214" s="297" t="str">
        <f>IF('10. Type 1 Emp Cov. Period Comp'!B216=0," ",'10. Type 1 Emp Cov. Period Comp'!B216)</f>
        <v xml:space="preserve"> </v>
      </c>
      <c r="C214" s="265" t="str">
        <f>IF('10. Type 1 Emp Cov. Period Comp'!C216=0," ",'10. Type 1 Emp Cov. Period Comp'!C216)</f>
        <v xml:space="preserve"> </v>
      </c>
      <c r="D214" s="294"/>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c r="AA214" s="519"/>
      <c r="AB214" s="519"/>
      <c r="AC214" s="519"/>
      <c r="AD214" s="519"/>
      <c r="AE214" s="379">
        <f t="shared" si="14"/>
        <v>0</v>
      </c>
      <c r="AF214" s="380">
        <f>+AE214/(('10. Type 1 Emp Cov. Period Comp'!$I$16-'10. Type 1 Emp Cov. Period Comp'!$I$15+1)/7)</f>
        <v>0</v>
      </c>
      <c r="AG214" s="381">
        <f t="shared" si="12"/>
        <v>0</v>
      </c>
      <c r="AH214" s="381">
        <f t="shared" si="13"/>
        <v>0</v>
      </c>
    </row>
    <row r="215" spans="1:34" ht="15.75" thickBot="1" x14ac:dyDescent="0.3">
      <c r="A215" s="265">
        <f t="shared" si="15"/>
        <v>197</v>
      </c>
      <c r="B215" s="297" t="str">
        <f>IF('10. Type 1 Emp Cov. Period Comp'!B217=0," ",'10. Type 1 Emp Cov. Period Comp'!B217)</f>
        <v xml:space="preserve"> </v>
      </c>
      <c r="C215" s="265" t="str">
        <f>IF('10. Type 1 Emp Cov. Period Comp'!C217=0," ",'10. Type 1 Emp Cov. Period Comp'!C217)</f>
        <v xml:space="preserve"> </v>
      </c>
      <c r="D215" s="294"/>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c r="AA215" s="519"/>
      <c r="AB215" s="519"/>
      <c r="AC215" s="519"/>
      <c r="AD215" s="519"/>
      <c r="AE215" s="379">
        <f t="shared" si="14"/>
        <v>0</v>
      </c>
      <c r="AF215" s="380">
        <f>+AE215/(('10. Type 1 Emp Cov. Period Comp'!$I$16-'10. Type 1 Emp Cov. Period Comp'!$I$15+1)/7)</f>
        <v>0</v>
      </c>
      <c r="AG215" s="381">
        <f t="shared" si="12"/>
        <v>0</v>
      </c>
      <c r="AH215" s="381">
        <f t="shared" si="13"/>
        <v>0</v>
      </c>
    </row>
    <row r="216" spans="1:34" ht="15.75" thickBot="1" x14ac:dyDescent="0.3">
      <c r="A216" s="265">
        <f t="shared" si="15"/>
        <v>198</v>
      </c>
      <c r="B216" s="297" t="str">
        <f>IF('10. Type 1 Emp Cov. Period Comp'!B218=0," ",'10. Type 1 Emp Cov. Period Comp'!B218)</f>
        <v xml:space="preserve"> </v>
      </c>
      <c r="C216" s="265" t="str">
        <f>IF('10. Type 1 Emp Cov. Period Comp'!C218=0," ",'10. Type 1 Emp Cov. Period Comp'!C218)</f>
        <v xml:space="preserve"> </v>
      </c>
      <c r="D216" s="294"/>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19"/>
      <c r="AB216" s="519"/>
      <c r="AC216" s="519"/>
      <c r="AD216" s="519"/>
      <c r="AE216" s="379">
        <f t="shared" si="14"/>
        <v>0</v>
      </c>
      <c r="AF216" s="380">
        <f>+AE216/(('10. Type 1 Emp Cov. Period Comp'!$I$16-'10. Type 1 Emp Cov. Period Comp'!$I$15+1)/7)</f>
        <v>0</v>
      </c>
      <c r="AG216" s="381">
        <f t="shared" si="12"/>
        <v>0</v>
      </c>
      <c r="AH216" s="381">
        <f t="shared" si="13"/>
        <v>0</v>
      </c>
    </row>
    <row r="217" spans="1:34" ht="15.75" thickBot="1" x14ac:dyDescent="0.3">
      <c r="A217" s="265">
        <f t="shared" si="15"/>
        <v>199</v>
      </c>
      <c r="B217" s="297" t="str">
        <f>IF('10. Type 1 Emp Cov. Period Comp'!B219=0," ",'10. Type 1 Emp Cov. Period Comp'!B219)</f>
        <v xml:space="preserve"> </v>
      </c>
      <c r="C217" s="265" t="str">
        <f>IF('10. Type 1 Emp Cov. Period Comp'!C219=0," ",'10. Type 1 Emp Cov. Period Comp'!C219)</f>
        <v xml:space="preserve"> </v>
      </c>
      <c r="D217" s="294"/>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c r="AA217" s="519"/>
      <c r="AB217" s="519"/>
      <c r="AC217" s="519"/>
      <c r="AD217" s="519"/>
      <c r="AE217" s="379">
        <f t="shared" si="14"/>
        <v>0</v>
      </c>
      <c r="AF217" s="380">
        <f>+AE217/(('10. Type 1 Emp Cov. Period Comp'!$I$16-'10. Type 1 Emp Cov. Period Comp'!$I$15+1)/7)</f>
        <v>0</v>
      </c>
      <c r="AG217" s="381">
        <f t="shared" si="12"/>
        <v>0</v>
      </c>
      <c r="AH217" s="381">
        <f t="shared" si="13"/>
        <v>0</v>
      </c>
    </row>
    <row r="218" spans="1:34" ht="15.75" thickBot="1" x14ac:dyDescent="0.3">
      <c r="A218" s="265">
        <f t="shared" si="15"/>
        <v>200</v>
      </c>
      <c r="B218" s="297" t="str">
        <f>IF('10. Type 1 Emp Cov. Period Comp'!B220=0," ",'10. Type 1 Emp Cov. Period Comp'!B220)</f>
        <v xml:space="preserve"> </v>
      </c>
      <c r="C218" s="265" t="str">
        <f>IF('10. Type 1 Emp Cov. Period Comp'!C220=0," ",'10. Type 1 Emp Cov. Period Comp'!C220)</f>
        <v xml:space="preserve"> </v>
      </c>
      <c r="D218" s="294"/>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c r="AA218" s="519"/>
      <c r="AB218" s="519"/>
      <c r="AC218" s="519"/>
      <c r="AD218" s="519"/>
      <c r="AE218" s="379">
        <f t="shared" si="14"/>
        <v>0</v>
      </c>
      <c r="AF218" s="380">
        <f>+AE218/(('10. Type 1 Emp Cov. Period Comp'!$I$16-'10. Type 1 Emp Cov. Period Comp'!$I$15+1)/7)</f>
        <v>0</v>
      </c>
      <c r="AG218" s="381">
        <f t="shared" si="12"/>
        <v>0</v>
      </c>
      <c r="AH218" s="381">
        <f t="shared" si="13"/>
        <v>0</v>
      </c>
    </row>
    <row r="219" spans="1:34" ht="15.75" thickBot="1" x14ac:dyDescent="0.3">
      <c r="A219" s="265">
        <f t="shared" si="15"/>
        <v>201</v>
      </c>
      <c r="B219" s="297" t="str">
        <f>IF('10. Type 1 Emp Cov. Period Comp'!B221=0," ",'10. Type 1 Emp Cov. Period Comp'!B221)</f>
        <v xml:space="preserve"> </v>
      </c>
      <c r="C219" s="265" t="str">
        <f>IF('10. Type 1 Emp Cov. Period Comp'!C221=0," ",'10. Type 1 Emp Cov. Period Comp'!C221)</f>
        <v xml:space="preserve"> </v>
      </c>
      <c r="D219" s="294"/>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c r="AA219" s="519"/>
      <c r="AB219" s="519"/>
      <c r="AC219" s="519"/>
      <c r="AD219" s="519"/>
      <c r="AE219" s="379">
        <f t="shared" si="14"/>
        <v>0</v>
      </c>
      <c r="AF219" s="380">
        <f>+AE219/(('10. Type 1 Emp Cov. Period Comp'!$I$16-'10. Type 1 Emp Cov. Period Comp'!$I$15+1)/7)</f>
        <v>0</v>
      </c>
      <c r="AG219" s="381">
        <f t="shared" si="12"/>
        <v>0</v>
      </c>
      <c r="AH219" s="381">
        <f t="shared" si="13"/>
        <v>0</v>
      </c>
    </row>
    <row r="220" spans="1:34" ht="15.75" thickBot="1" x14ac:dyDescent="0.3">
      <c r="A220" s="265">
        <f t="shared" si="15"/>
        <v>202</v>
      </c>
      <c r="B220" s="297" t="str">
        <f>IF('10. Type 1 Emp Cov. Period Comp'!B222=0," ",'10. Type 1 Emp Cov. Period Comp'!B222)</f>
        <v xml:space="preserve"> </v>
      </c>
      <c r="C220" s="265" t="str">
        <f>IF('10. Type 1 Emp Cov. Period Comp'!C222=0," ",'10. Type 1 Emp Cov. Period Comp'!C222)</f>
        <v xml:space="preserve"> </v>
      </c>
      <c r="D220" s="294"/>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c r="AA220" s="519"/>
      <c r="AB220" s="519"/>
      <c r="AC220" s="519"/>
      <c r="AD220" s="519"/>
      <c r="AE220" s="379">
        <f t="shared" si="14"/>
        <v>0</v>
      </c>
      <c r="AF220" s="380">
        <f>+AE220/(('10. Type 1 Emp Cov. Period Comp'!$I$16-'10. Type 1 Emp Cov. Period Comp'!$I$15+1)/7)</f>
        <v>0</v>
      </c>
      <c r="AG220" s="381">
        <f t="shared" si="12"/>
        <v>0</v>
      </c>
      <c r="AH220" s="381">
        <f t="shared" si="13"/>
        <v>0</v>
      </c>
    </row>
    <row r="221" spans="1:34" ht="15.75" thickBot="1" x14ac:dyDescent="0.3">
      <c r="A221" s="265">
        <f t="shared" si="15"/>
        <v>203</v>
      </c>
      <c r="B221" s="297" t="str">
        <f>IF('10. Type 1 Emp Cov. Period Comp'!B223=0," ",'10. Type 1 Emp Cov. Period Comp'!B223)</f>
        <v xml:space="preserve"> </v>
      </c>
      <c r="C221" s="265" t="str">
        <f>IF('10. Type 1 Emp Cov. Period Comp'!C223=0," ",'10. Type 1 Emp Cov. Period Comp'!C223)</f>
        <v xml:space="preserve"> </v>
      </c>
      <c r="D221" s="294"/>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c r="AA221" s="519"/>
      <c r="AB221" s="519"/>
      <c r="AC221" s="519"/>
      <c r="AD221" s="519"/>
      <c r="AE221" s="379">
        <f t="shared" si="14"/>
        <v>0</v>
      </c>
      <c r="AF221" s="380">
        <f>+AE221/(('10. Type 1 Emp Cov. Period Comp'!$I$16-'10. Type 1 Emp Cov. Period Comp'!$I$15+1)/7)</f>
        <v>0</v>
      </c>
      <c r="AG221" s="381">
        <f t="shared" si="12"/>
        <v>0</v>
      </c>
      <c r="AH221" s="381">
        <f t="shared" si="13"/>
        <v>0</v>
      </c>
    </row>
    <row r="222" spans="1:34" ht="15.75" thickBot="1" x14ac:dyDescent="0.3">
      <c r="A222" s="265">
        <f t="shared" si="15"/>
        <v>204</v>
      </c>
      <c r="B222" s="297" t="str">
        <f>IF('10. Type 1 Emp Cov. Period Comp'!B224=0," ",'10. Type 1 Emp Cov. Period Comp'!B224)</f>
        <v xml:space="preserve"> </v>
      </c>
      <c r="C222" s="265" t="str">
        <f>IF('10. Type 1 Emp Cov. Period Comp'!C224=0," ",'10. Type 1 Emp Cov. Period Comp'!C224)</f>
        <v xml:space="preserve"> </v>
      </c>
      <c r="D222" s="294"/>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c r="AA222" s="519"/>
      <c r="AB222" s="519"/>
      <c r="AC222" s="519"/>
      <c r="AD222" s="519"/>
      <c r="AE222" s="379">
        <f t="shared" si="14"/>
        <v>0</v>
      </c>
      <c r="AF222" s="380">
        <f>+AE222/(('10. Type 1 Emp Cov. Period Comp'!$I$16-'10. Type 1 Emp Cov. Period Comp'!$I$15+1)/7)</f>
        <v>0</v>
      </c>
      <c r="AG222" s="381">
        <f t="shared" si="12"/>
        <v>0</v>
      </c>
      <c r="AH222" s="381">
        <f t="shared" si="13"/>
        <v>0</v>
      </c>
    </row>
    <row r="223" spans="1:34" ht="15.75" thickBot="1" x14ac:dyDescent="0.3">
      <c r="A223" s="265">
        <f t="shared" si="15"/>
        <v>205</v>
      </c>
      <c r="B223" s="297" t="str">
        <f>IF('10. Type 1 Emp Cov. Period Comp'!B225=0," ",'10. Type 1 Emp Cov. Period Comp'!B225)</f>
        <v xml:space="preserve"> </v>
      </c>
      <c r="C223" s="265" t="str">
        <f>IF('10. Type 1 Emp Cov. Period Comp'!C225=0," ",'10. Type 1 Emp Cov. Period Comp'!C225)</f>
        <v xml:space="preserve"> </v>
      </c>
      <c r="D223" s="294"/>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9"/>
      <c r="AC223" s="519"/>
      <c r="AD223" s="519"/>
      <c r="AE223" s="379">
        <f t="shared" si="14"/>
        <v>0</v>
      </c>
      <c r="AF223" s="380">
        <f>+AE223/(('10. Type 1 Emp Cov. Period Comp'!$I$16-'10. Type 1 Emp Cov. Period Comp'!$I$15+1)/7)</f>
        <v>0</v>
      </c>
      <c r="AG223" s="381">
        <f t="shared" si="12"/>
        <v>0</v>
      </c>
      <c r="AH223" s="381">
        <f t="shared" si="13"/>
        <v>0</v>
      </c>
    </row>
    <row r="224" spans="1:34" ht="15.75" thickBot="1" x14ac:dyDescent="0.3">
      <c r="A224" s="265">
        <f t="shared" si="15"/>
        <v>206</v>
      </c>
      <c r="B224" s="297" t="str">
        <f>IF('10. Type 1 Emp Cov. Period Comp'!B226=0," ",'10. Type 1 Emp Cov. Period Comp'!B226)</f>
        <v xml:space="preserve"> </v>
      </c>
      <c r="C224" s="265" t="str">
        <f>IF('10. Type 1 Emp Cov. Period Comp'!C226=0," ",'10. Type 1 Emp Cov. Period Comp'!C226)</f>
        <v xml:space="preserve"> </v>
      </c>
      <c r="D224" s="294"/>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c r="AA224" s="519"/>
      <c r="AB224" s="519"/>
      <c r="AC224" s="519"/>
      <c r="AD224" s="519"/>
      <c r="AE224" s="379">
        <f t="shared" si="14"/>
        <v>0</v>
      </c>
      <c r="AF224" s="380">
        <f>+AE224/(('10. Type 1 Emp Cov. Period Comp'!$I$16-'10. Type 1 Emp Cov. Period Comp'!$I$15+1)/7)</f>
        <v>0</v>
      </c>
      <c r="AG224" s="381">
        <f t="shared" si="12"/>
        <v>0</v>
      </c>
      <c r="AH224" s="381">
        <f t="shared" si="13"/>
        <v>0</v>
      </c>
    </row>
    <row r="225" spans="1:34" ht="15.75" thickBot="1" x14ac:dyDescent="0.3">
      <c r="A225" s="265">
        <f t="shared" si="15"/>
        <v>207</v>
      </c>
      <c r="B225" s="297" t="str">
        <f>IF('10. Type 1 Emp Cov. Period Comp'!B227=0," ",'10. Type 1 Emp Cov. Period Comp'!B227)</f>
        <v xml:space="preserve"> </v>
      </c>
      <c r="C225" s="265" t="str">
        <f>IF('10. Type 1 Emp Cov. Period Comp'!C227=0," ",'10. Type 1 Emp Cov. Period Comp'!C227)</f>
        <v xml:space="preserve"> </v>
      </c>
      <c r="D225" s="294"/>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c r="AA225" s="519"/>
      <c r="AB225" s="519"/>
      <c r="AC225" s="519"/>
      <c r="AD225" s="519"/>
      <c r="AE225" s="379">
        <f t="shared" si="14"/>
        <v>0</v>
      </c>
      <c r="AF225" s="380">
        <f>+AE225/(('10. Type 1 Emp Cov. Period Comp'!$I$16-'10. Type 1 Emp Cov. Period Comp'!$I$15+1)/7)</f>
        <v>0</v>
      </c>
      <c r="AG225" s="381">
        <f t="shared" si="12"/>
        <v>0</v>
      </c>
      <c r="AH225" s="381">
        <f t="shared" si="13"/>
        <v>0</v>
      </c>
    </row>
    <row r="226" spans="1:34" ht="15.75" thickBot="1" x14ac:dyDescent="0.3">
      <c r="A226" s="265">
        <f t="shared" si="15"/>
        <v>208</v>
      </c>
      <c r="B226" s="297" t="str">
        <f>IF('10. Type 1 Emp Cov. Period Comp'!B228=0," ",'10. Type 1 Emp Cov. Period Comp'!B228)</f>
        <v xml:space="preserve"> </v>
      </c>
      <c r="C226" s="265" t="str">
        <f>IF('10. Type 1 Emp Cov. Period Comp'!C228=0," ",'10. Type 1 Emp Cov. Period Comp'!C228)</f>
        <v xml:space="preserve"> </v>
      </c>
      <c r="D226" s="294"/>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c r="AA226" s="519"/>
      <c r="AB226" s="519"/>
      <c r="AC226" s="519"/>
      <c r="AD226" s="519"/>
      <c r="AE226" s="379">
        <f t="shared" si="14"/>
        <v>0</v>
      </c>
      <c r="AF226" s="380">
        <f>+AE226/(('10. Type 1 Emp Cov. Period Comp'!$I$16-'10. Type 1 Emp Cov. Period Comp'!$I$15+1)/7)</f>
        <v>0</v>
      </c>
      <c r="AG226" s="381">
        <f t="shared" si="12"/>
        <v>0</v>
      </c>
      <c r="AH226" s="381">
        <f t="shared" si="13"/>
        <v>0</v>
      </c>
    </row>
    <row r="227" spans="1:34" ht="15.75" thickBot="1" x14ac:dyDescent="0.3">
      <c r="A227" s="265">
        <f t="shared" si="15"/>
        <v>209</v>
      </c>
      <c r="B227" s="297" t="str">
        <f>IF('10. Type 1 Emp Cov. Period Comp'!B229=0," ",'10. Type 1 Emp Cov. Period Comp'!B229)</f>
        <v xml:space="preserve"> </v>
      </c>
      <c r="C227" s="265" t="str">
        <f>IF('10. Type 1 Emp Cov. Period Comp'!C229=0," ",'10. Type 1 Emp Cov. Period Comp'!C229)</f>
        <v xml:space="preserve"> </v>
      </c>
      <c r="D227" s="294"/>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c r="AA227" s="519"/>
      <c r="AB227" s="519"/>
      <c r="AC227" s="519"/>
      <c r="AD227" s="519"/>
      <c r="AE227" s="379">
        <f t="shared" si="14"/>
        <v>0</v>
      </c>
      <c r="AF227" s="380">
        <f>+AE227/(('10. Type 1 Emp Cov. Period Comp'!$I$16-'10. Type 1 Emp Cov. Period Comp'!$I$15+1)/7)</f>
        <v>0</v>
      </c>
      <c r="AG227" s="381">
        <f t="shared" si="12"/>
        <v>0</v>
      </c>
      <c r="AH227" s="381">
        <f t="shared" si="13"/>
        <v>0</v>
      </c>
    </row>
    <row r="228" spans="1:34" ht="15.75" thickBot="1" x14ac:dyDescent="0.3">
      <c r="A228" s="265">
        <f t="shared" si="15"/>
        <v>210</v>
      </c>
      <c r="B228" s="297" t="str">
        <f>IF('10. Type 1 Emp Cov. Period Comp'!B230=0," ",'10. Type 1 Emp Cov. Period Comp'!B230)</f>
        <v xml:space="preserve"> </v>
      </c>
      <c r="C228" s="265" t="str">
        <f>IF('10. Type 1 Emp Cov. Period Comp'!C230=0," ",'10. Type 1 Emp Cov. Period Comp'!C230)</f>
        <v xml:space="preserve"> </v>
      </c>
      <c r="D228" s="294"/>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c r="AA228" s="519"/>
      <c r="AB228" s="519"/>
      <c r="AC228" s="519"/>
      <c r="AD228" s="519"/>
      <c r="AE228" s="379">
        <f t="shared" si="14"/>
        <v>0</v>
      </c>
      <c r="AF228" s="380">
        <f>+AE228/(('10. Type 1 Emp Cov. Period Comp'!$I$16-'10. Type 1 Emp Cov. Period Comp'!$I$15+1)/7)</f>
        <v>0</v>
      </c>
      <c r="AG228" s="381">
        <f t="shared" si="12"/>
        <v>0</v>
      </c>
      <c r="AH228" s="381">
        <f t="shared" si="13"/>
        <v>0</v>
      </c>
    </row>
    <row r="229" spans="1:34" ht="15.75" thickBot="1" x14ac:dyDescent="0.3">
      <c r="A229" s="265">
        <f t="shared" si="15"/>
        <v>211</v>
      </c>
      <c r="B229" s="297" t="str">
        <f>IF('10. Type 1 Emp Cov. Period Comp'!B231=0," ",'10. Type 1 Emp Cov. Period Comp'!B231)</f>
        <v xml:space="preserve"> </v>
      </c>
      <c r="C229" s="265" t="str">
        <f>IF('10. Type 1 Emp Cov. Period Comp'!C231=0," ",'10. Type 1 Emp Cov. Period Comp'!C231)</f>
        <v xml:space="preserve"> </v>
      </c>
      <c r="D229" s="294"/>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c r="AA229" s="519"/>
      <c r="AB229" s="519"/>
      <c r="AC229" s="519"/>
      <c r="AD229" s="519"/>
      <c r="AE229" s="379">
        <f t="shared" si="14"/>
        <v>0</v>
      </c>
      <c r="AF229" s="380">
        <f>+AE229/(('10. Type 1 Emp Cov. Period Comp'!$I$16-'10. Type 1 Emp Cov. Period Comp'!$I$15+1)/7)</f>
        <v>0</v>
      </c>
      <c r="AG229" s="381">
        <f t="shared" si="12"/>
        <v>0</v>
      </c>
      <c r="AH229" s="381">
        <f t="shared" si="13"/>
        <v>0</v>
      </c>
    </row>
    <row r="230" spans="1:34" ht="15.75" thickBot="1" x14ac:dyDescent="0.3">
      <c r="A230" s="265">
        <f t="shared" si="15"/>
        <v>212</v>
      </c>
      <c r="B230" s="297" t="str">
        <f>IF('10. Type 1 Emp Cov. Period Comp'!B232=0," ",'10. Type 1 Emp Cov. Period Comp'!B232)</f>
        <v xml:space="preserve"> </v>
      </c>
      <c r="C230" s="265" t="str">
        <f>IF('10. Type 1 Emp Cov. Period Comp'!C232=0," ",'10. Type 1 Emp Cov. Period Comp'!C232)</f>
        <v xml:space="preserve"> </v>
      </c>
      <c r="D230" s="294"/>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379">
        <f t="shared" si="14"/>
        <v>0</v>
      </c>
      <c r="AF230" s="380">
        <f>+AE230/(('10. Type 1 Emp Cov. Period Comp'!$I$16-'10. Type 1 Emp Cov. Period Comp'!$I$15+1)/7)</f>
        <v>0</v>
      </c>
      <c r="AG230" s="381">
        <f t="shared" si="12"/>
        <v>0</v>
      </c>
      <c r="AH230" s="381">
        <f t="shared" si="13"/>
        <v>0</v>
      </c>
    </row>
    <row r="231" spans="1:34" ht="15.75" thickBot="1" x14ac:dyDescent="0.3">
      <c r="A231" s="265">
        <f t="shared" si="15"/>
        <v>213</v>
      </c>
      <c r="B231" s="297" t="str">
        <f>IF('10. Type 1 Emp Cov. Period Comp'!B233=0," ",'10. Type 1 Emp Cov. Period Comp'!B233)</f>
        <v xml:space="preserve"> </v>
      </c>
      <c r="C231" s="265" t="str">
        <f>IF('10. Type 1 Emp Cov. Period Comp'!C233=0," ",'10. Type 1 Emp Cov. Period Comp'!C233)</f>
        <v xml:space="preserve"> </v>
      </c>
      <c r="D231" s="294"/>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379">
        <f t="shared" si="14"/>
        <v>0</v>
      </c>
      <c r="AF231" s="380">
        <f>+AE231/(('10. Type 1 Emp Cov. Period Comp'!$I$16-'10. Type 1 Emp Cov. Period Comp'!$I$15+1)/7)</f>
        <v>0</v>
      </c>
      <c r="AG231" s="381">
        <f t="shared" si="12"/>
        <v>0</v>
      </c>
      <c r="AH231" s="381">
        <f t="shared" si="13"/>
        <v>0</v>
      </c>
    </row>
    <row r="232" spans="1:34" ht="15.75" thickBot="1" x14ac:dyDescent="0.3">
      <c r="A232" s="265">
        <f t="shared" si="15"/>
        <v>214</v>
      </c>
      <c r="B232" s="297" t="str">
        <f>IF('10. Type 1 Emp Cov. Period Comp'!B234=0," ",'10. Type 1 Emp Cov. Period Comp'!B234)</f>
        <v xml:space="preserve"> </v>
      </c>
      <c r="C232" s="265" t="str">
        <f>IF('10. Type 1 Emp Cov. Period Comp'!C234=0," ",'10. Type 1 Emp Cov. Period Comp'!C234)</f>
        <v xml:space="preserve"> </v>
      </c>
      <c r="D232" s="294"/>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379">
        <f t="shared" si="14"/>
        <v>0</v>
      </c>
      <c r="AF232" s="380">
        <f>+AE232/(('10. Type 1 Emp Cov. Period Comp'!$I$16-'10. Type 1 Emp Cov. Period Comp'!$I$15+1)/7)</f>
        <v>0</v>
      </c>
      <c r="AG232" s="381">
        <f t="shared" si="12"/>
        <v>0</v>
      </c>
      <c r="AH232" s="381">
        <f t="shared" si="13"/>
        <v>0</v>
      </c>
    </row>
    <row r="233" spans="1:34" ht="15.75" thickBot="1" x14ac:dyDescent="0.3">
      <c r="A233" s="265">
        <f t="shared" si="15"/>
        <v>215</v>
      </c>
      <c r="B233" s="297" t="str">
        <f>IF('10. Type 1 Emp Cov. Period Comp'!B235=0," ",'10. Type 1 Emp Cov. Period Comp'!B235)</f>
        <v xml:space="preserve"> </v>
      </c>
      <c r="C233" s="265" t="str">
        <f>IF('10. Type 1 Emp Cov. Period Comp'!C235=0," ",'10. Type 1 Emp Cov. Period Comp'!C235)</f>
        <v xml:space="preserve"> </v>
      </c>
      <c r="D233" s="294"/>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c r="AA233" s="519"/>
      <c r="AB233" s="519"/>
      <c r="AC233" s="519"/>
      <c r="AD233" s="519"/>
      <c r="AE233" s="379">
        <f t="shared" si="14"/>
        <v>0</v>
      </c>
      <c r="AF233" s="380">
        <f>+AE233/(('10. Type 1 Emp Cov. Period Comp'!$I$16-'10. Type 1 Emp Cov. Period Comp'!$I$15+1)/7)</f>
        <v>0</v>
      </c>
      <c r="AG233" s="381">
        <f t="shared" si="12"/>
        <v>0</v>
      </c>
      <c r="AH233" s="381">
        <f t="shared" si="13"/>
        <v>0</v>
      </c>
    </row>
    <row r="234" spans="1:34" ht="15.75" thickBot="1" x14ac:dyDescent="0.3">
      <c r="A234" s="265">
        <f t="shared" si="15"/>
        <v>216</v>
      </c>
      <c r="B234" s="297" t="str">
        <f>IF('10. Type 1 Emp Cov. Period Comp'!B236=0," ",'10. Type 1 Emp Cov. Period Comp'!B236)</f>
        <v xml:space="preserve"> </v>
      </c>
      <c r="C234" s="265" t="str">
        <f>IF('10. Type 1 Emp Cov. Period Comp'!C236=0," ",'10. Type 1 Emp Cov. Period Comp'!C236)</f>
        <v xml:space="preserve"> </v>
      </c>
      <c r="D234" s="294"/>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c r="AA234" s="519"/>
      <c r="AB234" s="519"/>
      <c r="AC234" s="519"/>
      <c r="AD234" s="519"/>
      <c r="AE234" s="379">
        <f t="shared" si="14"/>
        <v>0</v>
      </c>
      <c r="AF234" s="380">
        <f>+AE234/(('10. Type 1 Emp Cov. Period Comp'!$I$16-'10. Type 1 Emp Cov. Period Comp'!$I$15+1)/7)</f>
        <v>0</v>
      </c>
      <c r="AG234" s="381">
        <f t="shared" si="12"/>
        <v>0</v>
      </c>
      <c r="AH234" s="381">
        <f t="shared" si="13"/>
        <v>0</v>
      </c>
    </row>
    <row r="235" spans="1:34" ht="15.75" thickBot="1" x14ac:dyDescent="0.3">
      <c r="A235" s="265">
        <f t="shared" si="15"/>
        <v>217</v>
      </c>
      <c r="B235" s="297" t="str">
        <f>IF('10. Type 1 Emp Cov. Period Comp'!B237=0," ",'10. Type 1 Emp Cov. Period Comp'!B237)</f>
        <v xml:space="preserve"> </v>
      </c>
      <c r="C235" s="265" t="str">
        <f>IF('10. Type 1 Emp Cov. Period Comp'!C237=0," ",'10. Type 1 Emp Cov. Period Comp'!C237)</f>
        <v xml:space="preserve"> </v>
      </c>
      <c r="D235" s="294"/>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c r="AA235" s="519"/>
      <c r="AB235" s="519"/>
      <c r="AC235" s="519"/>
      <c r="AD235" s="519"/>
      <c r="AE235" s="379">
        <f t="shared" si="14"/>
        <v>0</v>
      </c>
      <c r="AF235" s="380">
        <f>+AE235/(('10. Type 1 Emp Cov. Period Comp'!$I$16-'10. Type 1 Emp Cov. Period Comp'!$I$15+1)/7)</f>
        <v>0</v>
      </c>
      <c r="AG235" s="381">
        <f t="shared" si="12"/>
        <v>0</v>
      </c>
      <c r="AH235" s="381">
        <f t="shared" si="13"/>
        <v>0</v>
      </c>
    </row>
    <row r="236" spans="1:34" ht="15.75" thickBot="1" x14ac:dyDescent="0.3">
      <c r="A236" s="265">
        <f t="shared" si="15"/>
        <v>218</v>
      </c>
      <c r="B236" s="297" t="str">
        <f>IF('10. Type 1 Emp Cov. Period Comp'!B238=0," ",'10. Type 1 Emp Cov. Period Comp'!B238)</f>
        <v xml:space="preserve"> </v>
      </c>
      <c r="C236" s="265" t="str">
        <f>IF('10. Type 1 Emp Cov. Period Comp'!C238=0," ",'10. Type 1 Emp Cov. Period Comp'!C238)</f>
        <v xml:space="preserve"> </v>
      </c>
      <c r="D236" s="294"/>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c r="AA236" s="519"/>
      <c r="AB236" s="519"/>
      <c r="AC236" s="519"/>
      <c r="AD236" s="519"/>
      <c r="AE236" s="379">
        <f t="shared" si="14"/>
        <v>0</v>
      </c>
      <c r="AF236" s="380">
        <f>+AE236/(('10. Type 1 Emp Cov. Period Comp'!$I$16-'10. Type 1 Emp Cov. Period Comp'!$I$15+1)/7)</f>
        <v>0</v>
      </c>
      <c r="AG236" s="381">
        <f t="shared" si="12"/>
        <v>0</v>
      </c>
      <c r="AH236" s="381">
        <f t="shared" si="13"/>
        <v>0</v>
      </c>
    </row>
    <row r="237" spans="1:34" ht="15.75" thickBot="1" x14ac:dyDescent="0.3">
      <c r="A237" s="265">
        <f t="shared" si="15"/>
        <v>219</v>
      </c>
      <c r="B237" s="297" t="str">
        <f>IF('10. Type 1 Emp Cov. Period Comp'!B239=0," ",'10. Type 1 Emp Cov. Period Comp'!B239)</f>
        <v xml:space="preserve"> </v>
      </c>
      <c r="C237" s="265" t="str">
        <f>IF('10. Type 1 Emp Cov. Period Comp'!C239=0," ",'10. Type 1 Emp Cov. Period Comp'!C239)</f>
        <v xml:space="preserve"> </v>
      </c>
      <c r="D237" s="294"/>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c r="AA237" s="519"/>
      <c r="AB237" s="519"/>
      <c r="AC237" s="519"/>
      <c r="AD237" s="519"/>
      <c r="AE237" s="379">
        <f t="shared" si="14"/>
        <v>0</v>
      </c>
      <c r="AF237" s="380">
        <f>+AE237/(('10. Type 1 Emp Cov. Period Comp'!$I$16-'10. Type 1 Emp Cov. Period Comp'!$I$15+1)/7)</f>
        <v>0</v>
      </c>
      <c r="AG237" s="381">
        <f t="shared" si="12"/>
        <v>0</v>
      </c>
      <c r="AH237" s="381">
        <f t="shared" si="13"/>
        <v>0</v>
      </c>
    </row>
    <row r="238" spans="1:34" ht="15.75" thickBot="1" x14ac:dyDescent="0.3">
      <c r="A238" s="265">
        <f t="shared" si="15"/>
        <v>220</v>
      </c>
      <c r="B238" s="297" t="str">
        <f>IF('10. Type 1 Emp Cov. Period Comp'!B240=0," ",'10. Type 1 Emp Cov. Period Comp'!B240)</f>
        <v xml:space="preserve"> </v>
      </c>
      <c r="C238" s="265" t="str">
        <f>IF('10. Type 1 Emp Cov. Period Comp'!C240=0," ",'10. Type 1 Emp Cov. Period Comp'!C240)</f>
        <v xml:space="preserve"> </v>
      </c>
      <c r="D238" s="294"/>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c r="AA238" s="519"/>
      <c r="AB238" s="519"/>
      <c r="AC238" s="519"/>
      <c r="AD238" s="519"/>
      <c r="AE238" s="379">
        <f t="shared" si="14"/>
        <v>0</v>
      </c>
      <c r="AF238" s="380">
        <f>+AE238/(('10. Type 1 Emp Cov. Period Comp'!$I$16-'10. Type 1 Emp Cov. Period Comp'!$I$15+1)/7)</f>
        <v>0</v>
      </c>
      <c r="AG238" s="381">
        <f t="shared" si="12"/>
        <v>0</v>
      </c>
      <c r="AH238" s="381">
        <f t="shared" si="13"/>
        <v>0</v>
      </c>
    </row>
    <row r="239" spans="1:34" ht="15.75" thickBot="1" x14ac:dyDescent="0.3">
      <c r="A239" s="265">
        <f t="shared" si="15"/>
        <v>221</v>
      </c>
      <c r="B239" s="297" t="str">
        <f>IF('10. Type 1 Emp Cov. Period Comp'!B241=0," ",'10. Type 1 Emp Cov. Period Comp'!B241)</f>
        <v xml:space="preserve"> </v>
      </c>
      <c r="C239" s="265" t="str">
        <f>IF('10. Type 1 Emp Cov. Period Comp'!C241=0," ",'10. Type 1 Emp Cov. Period Comp'!C241)</f>
        <v xml:space="preserve"> </v>
      </c>
      <c r="D239" s="294"/>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c r="AA239" s="519"/>
      <c r="AB239" s="519"/>
      <c r="AC239" s="519"/>
      <c r="AD239" s="519"/>
      <c r="AE239" s="379">
        <f t="shared" si="14"/>
        <v>0</v>
      </c>
      <c r="AF239" s="380">
        <f>+AE239/(('10. Type 1 Emp Cov. Period Comp'!$I$16-'10. Type 1 Emp Cov. Period Comp'!$I$15+1)/7)</f>
        <v>0</v>
      </c>
      <c r="AG239" s="381">
        <f t="shared" si="12"/>
        <v>0</v>
      </c>
      <c r="AH239" s="381">
        <f t="shared" si="13"/>
        <v>0</v>
      </c>
    </row>
    <row r="240" spans="1:34" ht="15.75" thickBot="1" x14ac:dyDescent="0.3">
      <c r="A240" s="265">
        <f t="shared" si="15"/>
        <v>222</v>
      </c>
      <c r="B240" s="297" t="str">
        <f>IF('10. Type 1 Emp Cov. Period Comp'!B242=0," ",'10. Type 1 Emp Cov. Period Comp'!B242)</f>
        <v xml:space="preserve"> </v>
      </c>
      <c r="C240" s="265" t="str">
        <f>IF('10. Type 1 Emp Cov. Period Comp'!C242=0," ",'10. Type 1 Emp Cov. Period Comp'!C242)</f>
        <v xml:space="preserve"> </v>
      </c>
      <c r="D240" s="294"/>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c r="AA240" s="519"/>
      <c r="AB240" s="519"/>
      <c r="AC240" s="519"/>
      <c r="AD240" s="519"/>
      <c r="AE240" s="379">
        <f t="shared" si="14"/>
        <v>0</v>
      </c>
      <c r="AF240" s="380">
        <f>+AE240/(('10. Type 1 Emp Cov. Period Comp'!$I$16-'10. Type 1 Emp Cov. Period Comp'!$I$15+1)/7)</f>
        <v>0</v>
      </c>
      <c r="AG240" s="381">
        <f t="shared" si="12"/>
        <v>0</v>
      </c>
      <c r="AH240" s="381">
        <f t="shared" si="13"/>
        <v>0</v>
      </c>
    </row>
    <row r="241" spans="1:34" ht="15.75" thickBot="1" x14ac:dyDescent="0.3">
      <c r="A241" s="265">
        <f t="shared" si="15"/>
        <v>223</v>
      </c>
      <c r="B241" s="297" t="str">
        <f>IF('10. Type 1 Emp Cov. Period Comp'!B243=0," ",'10. Type 1 Emp Cov. Period Comp'!B243)</f>
        <v xml:space="preserve"> </v>
      </c>
      <c r="C241" s="265" t="str">
        <f>IF('10. Type 1 Emp Cov. Period Comp'!C243=0," ",'10. Type 1 Emp Cov. Period Comp'!C243)</f>
        <v xml:space="preserve"> </v>
      </c>
      <c r="D241" s="294"/>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c r="AA241" s="519"/>
      <c r="AB241" s="519"/>
      <c r="AC241" s="519"/>
      <c r="AD241" s="519"/>
      <c r="AE241" s="379">
        <f t="shared" si="14"/>
        <v>0</v>
      </c>
      <c r="AF241" s="380">
        <f>+AE241/(('10. Type 1 Emp Cov. Period Comp'!$I$16-'10. Type 1 Emp Cov. Period Comp'!$I$15+1)/7)</f>
        <v>0</v>
      </c>
      <c r="AG241" s="381">
        <f t="shared" si="12"/>
        <v>0</v>
      </c>
      <c r="AH241" s="381">
        <f t="shared" si="13"/>
        <v>0</v>
      </c>
    </row>
    <row r="242" spans="1:34" ht="15.75" thickBot="1" x14ac:dyDescent="0.3">
      <c r="A242" s="265">
        <f t="shared" si="15"/>
        <v>224</v>
      </c>
      <c r="B242" s="297" t="str">
        <f>IF('10. Type 1 Emp Cov. Period Comp'!B244=0," ",'10. Type 1 Emp Cov. Period Comp'!B244)</f>
        <v xml:space="preserve"> </v>
      </c>
      <c r="C242" s="265" t="str">
        <f>IF('10. Type 1 Emp Cov. Period Comp'!C244=0," ",'10. Type 1 Emp Cov. Period Comp'!C244)</f>
        <v xml:space="preserve"> </v>
      </c>
      <c r="D242" s="294"/>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c r="AA242" s="519"/>
      <c r="AB242" s="519"/>
      <c r="AC242" s="519"/>
      <c r="AD242" s="519"/>
      <c r="AE242" s="379">
        <f t="shared" si="14"/>
        <v>0</v>
      </c>
      <c r="AF242" s="380">
        <f>+AE242/(('10. Type 1 Emp Cov. Period Comp'!$I$16-'10. Type 1 Emp Cov. Period Comp'!$I$15+1)/7)</f>
        <v>0</v>
      </c>
      <c r="AG242" s="381">
        <f t="shared" si="12"/>
        <v>0</v>
      </c>
      <c r="AH242" s="381">
        <f t="shared" si="13"/>
        <v>0</v>
      </c>
    </row>
    <row r="243" spans="1:34" ht="15.75" thickBot="1" x14ac:dyDescent="0.3">
      <c r="A243" s="265">
        <f t="shared" si="15"/>
        <v>225</v>
      </c>
      <c r="B243" s="297" t="str">
        <f>IF('10. Type 1 Emp Cov. Period Comp'!B245=0," ",'10. Type 1 Emp Cov. Period Comp'!B245)</f>
        <v xml:space="preserve"> </v>
      </c>
      <c r="C243" s="265" t="str">
        <f>IF('10. Type 1 Emp Cov. Period Comp'!C245=0," ",'10. Type 1 Emp Cov. Period Comp'!C245)</f>
        <v xml:space="preserve"> </v>
      </c>
      <c r="D243" s="294"/>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379">
        <f t="shared" si="14"/>
        <v>0</v>
      </c>
      <c r="AF243" s="380">
        <f>+AE243/(('10. Type 1 Emp Cov. Period Comp'!$I$16-'10. Type 1 Emp Cov. Period Comp'!$I$15+1)/7)</f>
        <v>0</v>
      </c>
      <c r="AG243" s="381">
        <f t="shared" si="12"/>
        <v>0</v>
      </c>
      <c r="AH243" s="381">
        <f t="shared" si="13"/>
        <v>0</v>
      </c>
    </row>
    <row r="244" spans="1:34" ht="15.75" thickBot="1" x14ac:dyDescent="0.3">
      <c r="A244" s="265">
        <f t="shared" si="15"/>
        <v>226</v>
      </c>
      <c r="B244" s="297" t="str">
        <f>IF('10. Type 1 Emp Cov. Period Comp'!B246=0," ",'10. Type 1 Emp Cov. Period Comp'!B246)</f>
        <v xml:space="preserve"> </v>
      </c>
      <c r="C244" s="265" t="str">
        <f>IF('10. Type 1 Emp Cov. Period Comp'!C246=0," ",'10. Type 1 Emp Cov. Period Comp'!C246)</f>
        <v xml:space="preserve"> </v>
      </c>
      <c r="D244" s="294"/>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379">
        <f t="shared" si="14"/>
        <v>0</v>
      </c>
      <c r="AF244" s="380">
        <f>+AE244/(('10. Type 1 Emp Cov. Period Comp'!$I$16-'10. Type 1 Emp Cov. Period Comp'!$I$15+1)/7)</f>
        <v>0</v>
      </c>
      <c r="AG244" s="381">
        <f t="shared" si="12"/>
        <v>0</v>
      </c>
      <c r="AH244" s="381">
        <f t="shared" si="13"/>
        <v>0</v>
      </c>
    </row>
    <row r="245" spans="1:34" ht="15.75" thickBot="1" x14ac:dyDescent="0.3">
      <c r="A245" s="265">
        <f t="shared" si="15"/>
        <v>227</v>
      </c>
      <c r="B245" s="297" t="str">
        <f>IF('10. Type 1 Emp Cov. Period Comp'!B247=0," ",'10. Type 1 Emp Cov. Period Comp'!B247)</f>
        <v xml:space="preserve"> </v>
      </c>
      <c r="C245" s="265" t="str">
        <f>IF('10. Type 1 Emp Cov. Period Comp'!C247=0," ",'10. Type 1 Emp Cov. Period Comp'!C247)</f>
        <v xml:space="preserve"> </v>
      </c>
      <c r="D245" s="294"/>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c r="AA245" s="519"/>
      <c r="AB245" s="519"/>
      <c r="AC245" s="519"/>
      <c r="AD245" s="519"/>
      <c r="AE245" s="379">
        <f t="shared" si="14"/>
        <v>0</v>
      </c>
      <c r="AF245" s="380">
        <f>+AE245/(('10. Type 1 Emp Cov. Period Comp'!$I$16-'10. Type 1 Emp Cov. Period Comp'!$I$15+1)/7)</f>
        <v>0</v>
      </c>
      <c r="AG245" s="381">
        <f t="shared" si="12"/>
        <v>0</v>
      </c>
      <c r="AH245" s="381">
        <f t="shared" si="13"/>
        <v>0</v>
      </c>
    </row>
    <row r="246" spans="1:34" ht="15.75" thickBot="1" x14ac:dyDescent="0.3">
      <c r="A246" s="265">
        <f t="shared" si="15"/>
        <v>228</v>
      </c>
      <c r="B246" s="297" t="str">
        <f>IF('10. Type 1 Emp Cov. Period Comp'!B248=0," ",'10. Type 1 Emp Cov. Period Comp'!B248)</f>
        <v xml:space="preserve"> </v>
      </c>
      <c r="C246" s="265" t="str">
        <f>IF('10. Type 1 Emp Cov. Period Comp'!C248=0," ",'10. Type 1 Emp Cov. Period Comp'!C248)</f>
        <v xml:space="preserve"> </v>
      </c>
      <c r="D246" s="294"/>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379">
        <f t="shared" si="14"/>
        <v>0</v>
      </c>
      <c r="AF246" s="380">
        <f>+AE246/(('10. Type 1 Emp Cov. Period Comp'!$I$16-'10. Type 1 Emp Cov. Period Comp'!$I$15+1)/7)</f>
        <v>0</v>
      </c>
      <c r="AG246" s="381">
        <f t="shared" si="12"/>
        <v>0</v>
      </c>
      <c r="AH246" s="381">
        <f t="shared" si="13"/>
        <v>0</v>
      </c>
    </row>
    <row r="247" spans="1:34" ht="15.75" thickBot="1" x14ac:dyDescent="0.3">
      <c r="A247" s="265">
        <f t="shared" si="15"/>
        <v>229</v>
      </c>
      <c r="B247" s="297" t="str">
        <f>IF('10. Type 1 Emp Cov. Period Comp'!B249=0," ",'10. Type 1 Emp Cov. Period Comp'!B249)</f>
        <v xml:space="preserve"> </v>
      </c>
      <c r="C247" s="265" t="str">
        <f>IF('10. Type 1 Emp Cov. Period Comp'!C249=0," ",'10. Type 1 Emp Cov. Period Comp'!C249)</f>
        <v xml:space="preserve"> </v>
      </c>
      <c r="D247" s="294"/>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c r="AA247" s="519"/>
      <c r="AB247" s="519"/>
      <c r="AC247" s="519"/>
      <c r="AD247" s="519"/>
      <c r="AE247" s="379">
        <f t="shared" si="14"/>
        <v>0</v>
      </c>
      <c r="AF247" s="380">
        <f>+AE247/(('10. Type 1 Emp Cov. Period Comp'!$I$16-'10. Type 1 Emp Cov. Period Comp'!$I$15+1)/7)</f>
        <v>0</v>
      </c>
      <c r="AG247" s="381">
        <f t="shared" si="12"/>
        <v>0</v>
      </c>
      <c r="AH247" s="381">
        <f t="shared" si="13"/>
        <v>0</v>
      </c>
    </row>
    <row r="248" spans="1:34" ht="15.75" thickBot="1" x14ac:dyDescent="0.3">
      <c r="A248" s="265">
        <f t="shared" si="15"/>
        <v>230</v>
      </c>
      <c r="B248" s="297" t="str">
        <f>IF('10. Type 1 Emp Cov. Period Comp'!B250=0," ",'10. Type 1 Emp Cov. Period Comp'!B250)</f>
        <v xml:space="preserve"> </v>
      </c>
      <c r="C248" s="265" t="str">
        <f>IF('10. Type 1 Emp Cov. Period Comp'!C250=0," ",'10. Type 1 Emp Cov. Period Comp'!C250)</f>
        <v xml:space="preserve"> </v>
      </c>
      <c r="D248" s="294"/>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c r="AA248" s="519"/>
      <c r="AB248" s="519"/>
      <c r="AC248" s="519"/>
      <c r="AD248" s="519"/>
      <c r="AE248" s="379">
        <f t="shared" si="14"/>
        <v>0</v>
      </c>
      <c r="AF248" s="380">
        <f>+AE248/(('10. Type 1 Emp Cov. Period Comp'!$I$16-'10. Type 1 Emp Cov. Period Comp'!$I$15+1)/7)</f>
        <v>0</v>
      </c>
      <c r="AG248" s="381">
        <f t="shared" si="12"/>
        <v>0</v>
      </c>
      <c r="AH248" s="381">
        <f t="shared" si="13"/>
        <v>0</v>
      </c>
    </row>
    <row r="249" spans="1:34" ht="15.75" thickBot="1" x14ac:dyDescent="0.3">
      <c r="A249" s="265">
        <f t="shared" si="15"/>
        <v>231</v>
      </c>
      <c r="B249" s="297" t="str">
        <f>IF('10. Type 1 Emp Cov. Period Comp'!B251=0," ",'10. Type 1 Emp Cov. Period Comp'!B251)</f>
        <v xml:space="preserve"> </v>
      </c>
      <c r="C249" s="265" t="str">
        <f>IF('10. Type 1 Emp Cov. Period Comp'!C251=0," ",'10. Type 1 Emp Cov. Period Comp'!C251)</f>
        <v xml:space="preserve"> </v>
      </c>
      <c r="D249" s="294"/>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c r="AA249" s="519"/>
      <c r="AB249" s="519"/>
      <c r="AC249" s="519"/>
      <c r="AD249" s="519"/>
      <c r="AE249" s="379">
        <f t="shared" si="14"/>
        <v>0</v>
      </c>
      <c r="AF249" s="380">
        <f>+AE249/(('10. Type 1 Emp Cov. Period Comp'!$I$16-'10. Type 1 Emp Cov. Period Comp'!$I$15+1)/7)</f>
        <v>0</v>
      </c>
      <c r="AG249" s="381">
        <f t="shared" si="12"/>
        <v>0</v>
      </c>
      <c r="AH249" s="381">
        <f t="shared" si="13"/>
        <v>0</v>
      </c>
    </row>
    <row r="250" spans="1:34" ht="15.75" thickBot="1" x14ac:dyDescent="0.3">
      <c r="A250" s="265">
        <f t="shared" si="15"/>
        <v>232</v>
      </c>
      <c r="B250" s="297" t="str">
        <f>IF('10. Type 1 Emp Cov. Period Comp'!B252=0," ",'10. Type 1 Emp Cov. Period Comp'!B252)</f>
        <v xml:space="preserve"> </v>
      </c>
      <c r="C250" s="265" t="str">
        <f>IF('10. Type 1 Emp Cov. Period Comp'!C252=0," ",'10. Type 1 Emp Cov. Period Comp'!C252)</f>
        <v xml:space="preserve"> </v>
      </c>
      <c r="D250" s="294"/>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c r="AA250" s="519"/>
      <c r="AB250" s="519"/>
      <c r="AC250" s="519"/>
      <c r="AD250" s="519"/>
      <c r="AE250" s="379">
        <f t="shared" si="14"/>
        <v>0</v>
      </c>
      <c r="AF250" s="380">
        <f>+AE250/(('10. Type 1 Emp Cov. Period Comp'!$I$16-'10. Type 1 Emp Cov. Period Comp'!$I$15+1)/7)</f>
        <v>0</v>
      </c>
      <c r="AG250" s="381">
        <f t="shared" si="12"/>
        <v>0</v>
      </c>
      <c r="AH250" s="381">
        <f t="shared" si="13"/>
        <v>0</v>
      </c>
    </row>
    <row r="251" spans="1:34" ht="15.75" thickBot="1" x14ac:dyDescent="0.3">
      <c r="A251" s="265">
        <f t="shared" si="15"/>
        <v>233</v>
      </c>
      <c r="B251" s="297" t="str">
        <f>IF('10. Type 1 Emp Cov. Period Comp'!B253=0," ",'10. Type 1 Emp Cov. Period Comp'!B253)</f>
        <v xml:space="preserve"> </v>
      </c>
      <c r="C251" s="265" t="str">
        <f>IF('10. Type 1 Emp Cov. Period Comp'!C253=0," ",'10. Type 1 Emp Cov. Period Comp'!C253)</f>
        <v xml:space="preserve"> </v>
      </c>
      <c r="D251" s="294"/>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c r="AA251" s="519"/>
      <c r="AB251" s="519"/>
      <c r="AC251" s="519"/>
      <c r="AD251" s="519"/>
      <c r="AE251" s="379">
        <f t="shared" si="14"/>
        <v>0</v>
      </c>
      <c r="AF251" s="380">
        <f>+AE251/(('10. Type 1 Emp Cov. Period Comp'!$I$16-'10. Type 1 Emp Cov. Period Comp'!$I$15+1)/7)</f>
        <v>0</v>
      </c>
      <c r="AG251" s="381">
        <f t="shared" si="12"/>
        <v>0</v>
      </c>
      <c r="AH251" s="381">
        <f t="shared" si="13"/>
        <v>0</v>
      </c>
    </row>
    <row r="252" spans="1:34" ht="15.75" thickBot="1" x14ac:dyDescent="0.3">
      <c r="A252" s="265">
        <f t="shared" si="15"/>
        <v>234</v>
      </c>
      <c r="B252" s="297" t="str">
        <f>IF('10. Type 1 Emp Cov. Period Comp'!B254=0," ",'10. Type 1 Emp Cov. Period Comp'!B254)</f>
        <v xml:space="preserve"> </v>
      </c>
      <c r="C252" s="265" t="str">
        <f>IF('10. Type 1 Emp Cov. Period Comp'!C254=0," ",'10. Type 1 Emp Cov. Period Comp'!C254)</f>
        <v xml:space="preserve"> </v>
      </c>
      <c r="D252" s="294"/>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c r="AA252" s="519"/>
      <c r="AB252" s="519"/>
      <c r="AC252" s="519"/>
      <c r="AD252" s="519"/>
      <c r="AE252" s="379">
        <f t="shared" si="14"/>
        <v>0</v>
      </c>
      <c r="AF252" s="380">
        <f>+AE252/(('10. Type 1 Emp Cov. Period Comp'!$I$16-'10. Type 1 Emp Cov. Period Comp'!$I$15+1)/7)</f>
        <v>0</v>
      </c>
      <c r="AG252" s="381">
        <f t="shared" si="12"/>
        <v>0</v>
      </c>
      <c r="AH252" s="381">
        <f t="shared" si="13"/>
        <v>0</v>
      </c>
    </row>
    <row r="253" spans="1:34" ht="15.75" thickBot="1" x14ac:dyDescent="0.3">
      <c r="A253" s="265">
        <f t="shared" si="15"/>
        <v>235</v>
      </c>
      <c r="B253" s="297" t="str">
        <f>IF('10. Type 1 Emp Cov. Period Comp'!B255=0," ",'10. Type 1 Emp Cov. Period Comp'!B255)</f>
        <v xml:space="preserve"> </v>
      </c>
      <c r="C253" s="265" t="str">
        <f>IF('10. Type 1 Emp Cov. Period Comp'!C255=0," ",'10. Type 1 Emp Cov. Period Comp'!C255)</f>
        <v xml:space="preserve"> </v>
      </c>
      <c r="D253" s="294"/>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c r="AA253" s="519"/>
      <c r="AB253" s="519"/>
      <c r="AC253" s="519"/>
      <c r="AD253" s="519"/>
      <c r="AE253" s="379">
        <f t="shared" si="14"/>
        <v>0</v>
      </c>
      <c r="AF253" s="380">
        <f>+AE253/(('10. Type 1 Emp Cov. Period Comp'!$I$16-'10. Type 1 Emp Cov. Period Comp'!$I$15+1)/7)</f>
        <v>0</v>
      </c>
      <c r="AG253" s="381">
        <f t="shared" si="12"/>
        <v>0</v>
      </c>
      <c r="AH253" s="381">
        <f t="shared" si="13"/>
        <v>0</v>
      </c>
    </row>
    <row r="254" spans="1:34" ht="15.75" thickBot="1" x14ac:dyDescent="0.3">
      <c r="A254" s="265">
        <f t="shared" si="15"/>
        <v>236</v>
      </c>
      <c r="B254" s="297" t="str">
        <f>IF('10. Type 1 Emp Cov. Period Comp'!B256=0," ",'10. Type 1 Emp Cov. Period Comp'!B256)</f>
        <v xml:space="preserve"> </v>
      </c>
      <c r="C254" s="265" t="str">
        <f>IF('10. Type 1 Emp Cov. Period Comp'!C256=0," ",'10. Type 1 Emp Cov. Period Comp'!C256)</f>
        <v xml:space="preserve"> </v>
      </c>
      <c r="D254" s="294"/>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c r="AA254" s="519"/>
      <c r="AB254" s="519"/>
      <c r="AC254" s="519"/>
      <c r="AD254" s="519"/>
      <c r="AE254" s="379">
        <f t="shared" si="14"/>
        <v>0</v>
      </c>
      <c r="AF254" s="380">
        <f>+AE254/(('10. Type 1 Emp Cov. Period Comp'!$I$16-'10. Type 1 Emp Cov. Period Comp'!$I$15+1)/7)</f>
        <v>0</v>
      </c>
      <c r="AG254" s="381">
        <f t="shared" si="12"/>
        <v>0</v>
      </c>
      <c r="AH254" s="381">
        <f t="shared" si="13"/>
        <v>0</v>
      </c>
    </row>
    <row r="255" spans="1:34" ht="15.75" thickBot="1" x14ac:dyDescent="0.3">
      <c r="A255" s="265">
        <f t="shared" si="15"/>
        <v>237</v>
      </c>
      <c r="B255" s="297" t="str">
        <f>IF('10. Type 1 Emp Cov. Period Comp'!B257=0," ",'10. Type 1 Emp Cov. Period Comp'!B257)</f>
        <v xml:space="preserve"> </v>
      </c>
      <c r="C255" s="265" t="str">
        <f>IF('10. Type 1 Emp Cov. Period Comp'!C257=0," ",'10. Type 1 Emp Cov. Period Comp'!C257)</f>
        <v xml:space="preserve"> </v>
      </c>
      <c r="D255" s="294"/>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c r="AA255" s="519"/>
      <c r="AB255" s="519"/>
      <c r="AC255" s="519"/>
      <c r="AD255" s="519"/>
      <c r="AE255" s="379">
        <f t="shared" si="14"/>
        <v>0</v>
      </c>
      <c r="AF255" s="380">
        <f>+AE255/(('10. Type 1 Emp Cov. Period Comp'!$I$16-'10. Type 1 Emp Cov. Period Comp'!$I$15+1)/7)</f>
        <v>0</v>
      </c>
      <c r="AG255" s="381">
        <f t="shared" si="12"/>
        <v>0</v>
      </c>
      <c r="AH255" s="381">
        <f t="shared" si="13"/>
        <v>0</v>
      </c>
    </row>
    <row r="256" spans="1:34" ht="15.75" thickBot="1" x14ac:dyDescent="0.3">
      <c r="A256" s="265">
        <f t="shared" si="15"/>
        <v>238</v>
      </c>
      <c r="B256" s="297" t="str">
        <f>IF('10. Type 1 Emp Cov. Period Comp'!B258=0," ",'10. Type 1 Emp Cov. Period Comp'!B258)</f>
        <v xml:space="preserve"> </v>
      </c>
      <c r="C256" s="265" t="str">
        <f>IF('10. Type 1 Emp Cov. Period Comp'!C258=0," ",'10. Type 1 Emp Cov. Period Comp'!C258)</f>
        <v xml:space="preserve"> </v>
      </c>
      <c r="D256" s="294"/>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c r="AA256" s="519"/>
      <c r="AB256" s="519"/>
      <c r="AC256" s="519"/>
      <c r="AD256" s="519"/>
      <c r="AE256" s="379">
        <f t="shared" si="14"/>
        <v>0</v>
      </c>
      <c r="AF256" s="380">
        <f>+AE256/(('10. Type 1 Emp Cov. Period Comp'!$I$16-'10. Type 1 Emp Cov. Period Comp'!$I$15+1)/7)</f>
        <v>0</v>
      </c>
      <c r="AG256" s="381">
        <f t="shared" si="12"/>
        <v>0</v>
      </c>
      <c r="AH256" s="381">
        <f t="shared" si="13"/>
        <v>0</v>
      </c>
    </row>
    <row r="257" spans="1:34" ht="15.75" thickBot="1" x14ac:dyDescent="0.3">
      <c r="A257" s="265">
        <f t="shared" si="15"/>
        <v>239</v>
      </c>
      <c r="B257" s="297" t="str">
        <f>IF('10. Type 1 Emp Cov. Period Comp'!B259=0," ",'10. Type 1 Emp Cov. Period Comp'!B259)</f>
        <v xml:space="preserve"> </v>
      </c>
      <c r="C257" s="265" t="str">
        <f>IF('10. Type 1 Emp Cov. Period Comp'!C259=0," ",'10. Type 1 Emp Cov. Period Comp'!C259)</f>
        <v xml:space="preserve"> </v>
      </c>
      <c r="D257" s="294"/>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c r="AA257" s="519"/>
      <c r="AB257" s="519"/>
      <c r="AC257" s="519"/>
      <c r="AD257" s="519"/>
      <c r="AE257" s="379">
        <f t="shared" si="14"/>
        <v>0</v>
      </c>
      <c r="AF257" s="380">
        <f>+AE257/(('10. Type 1 Emp Cov. Period Comp'!$I$16-'10. Type 1 Emp Cov. Period Comp'!$I$15+1)/7)</f>
        <v>0</v>
      </c>
      <c r="AG257" s="381">
        <f t="shared" si="12"/>
        <v>0</v>
      </c>
      <c r="AH257" s="381">
        <f t="shared" si="13"/>
        <v>0</v>
      </c>
    </row>
    <row r="258" spans="1:34" ht="15.75" thickBot="1" x14ac:dyDescent="0.3">
      <c r="A258" s="265">
        <f t="shared" si="15"/>
        <v>240</v>
      </c>
      <c r="B258" s="297" t="str">
        <f>IF('10. Type 1 Emp Cov. Period Comp'!B260=0," ",'10. Type 1 Emp Cov. Period Comp'!B260)</f>
        <v xml:space="preserve"> </v>
      </c>
      <c r="C258" s="265" t="str">
        <f>IF('10. Type 1 Emp Cov. Period Comp'!C260=0," ",'10. Type 1 Emp Cov. Period Comp'!C260)</f>
        <v xml:space="preserve"> </v>
      </c>
      <c r="D258" s="294"/>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c r="AA258" s="519"/>
      <c r="AB258" s="519"/>
      <c r="AC258" s="519"/>
      <c r="AD258" s="519"/>
      <c r="AE258" s="379">
        <f t="shared" si="14"/>
        <v>0</v>
      </c>
      <c r="AF258" s="380">
        <f>+AE258/(('10. Type 1 Emp Cov. Period Comp'!$I$16-'10. Type 1 Emp Cov. Period Comp'!$I$15+1)/7)</f>
        <v>0</v>
      </c>
      <c r="AG258" s="381">
        <f t="shared" si="12"/>
        <v>0</v>
      </c>
      <c r="AH258" s="381">
        <f t="shared" si="13"/>
        <v>0</v>
      </c>
    </row>
    <row r="259" spans="1:34" ht="15.75" thickBot="1" x14ac:dyDescent="0.3">
      <c r="A259" s="265">
        <f t="shared" si="15"/>
        <v>241</v>
      </c>
      <c r="B259" s="297" t="str">
        <f>IF('10. Type 1 Emp Cov. Period Comp'!B261=0," ",'10. Type 1 Emp Cov. Period Comp'!B261)</f>
        <v xml:space="preserve"> </v>
      </c>
      <c r="C259" s="265" t="str">
        <f>IF('10. Type 1 Emp Cov. Period Comp'!C261=0," ",'10. Type 1 Emp Cov. Period Comp'!C261)</f>
        <v xml:space="preserve"> </v>
      </c>
      <c r="D259" s="294"/>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c r="AA259" s="519"/>
      <c r="AB259" s="519"/>
      <c r="AC259" s="519"/>
      <c r="AD259" s="519"/>
      <c r="AE259" s="379">
        <f t="shared" si="14"/>
        <v>0</v>
      </c>
      <c r="AF259" s="380">
        <f>+AE259/(('10. Type 1 Emp Cov. Period Comp'!$I$16-'10. Type 1 Emp Cov. Period Comp'!$I$15+1)/7)</f>
        <v>0</v>
      </c>
      <c r="AG259" s="381">
        <f t="shared" si="12"/>
        <v>0</v>
      </c>
      <c r="AH259" s="381">
        <f t="shared" si="13"/>
        <v>0</v>
      </c>
    </row>
    <row r="260" spans="1:34" ht="15.75" thickBot="1" x14ac:dyDescent="0.3">
      <c r="A260" s="265">
        <f t="shared" si="15"/>
        <v>242</v>
      </c>
      <c r="B260" s="297" t="str">
        <f>IF('10. Type 1 Emp Cov. Period Comp'!B262=0," ",'10. Type 1 Emp Cov. Period Comp'!B262)</f>
        <v xml:space="preserve"> </v>
      </c>
      <c r="C260" s="265" t="str">
        <f>IF('10. Type 1 Emp Cov. Period Comp'!C262=0," ",'10. Type 1 Emp Cov. Period Comp'!C262)</f>
        <v xml:space="preserve"> </v>
      </c>
      <c r="D260" s="294"/>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c r="AA260" s="519"/>
      <c r="AB260" s="519"/>
      <c r="AC260" s="519"/>
      <c r="AD260" s="519"/>
      <c r="AE260" s="379">
        <f t="shared" si="14"/>
        <v>0</v>
      </c>
      <c r="AF260" s="380">
        <f>+AE260/(('10. Type 1 Emp Cov. Period Comp'!$I$16-'10. Type 1 Emp Cov. Period Comp'!$I$15+1)/7)</f>
        <v>0</v>
      </c>
      <c r="AG260" s="381">
        <f t="shared" si="12"/>
        <v>0</v>
      </c>
      <c r="AH260" s="381">
        <f t="shared" si="13"/>
        <v>0</v>
      </c>
    </row>
    <row r="261" spans="1:34" ht="15.75" thickBot="1" x14ac:dyDescent="0.3">
      <c r="A261" s="265">
        <f t="shared" si="15"/>
        <v>243</v>
      </c>
      <c r="B261" s="297" t="str">
        <f>IF('10. Type 1 Emp Cov. Period Comp'!B263=0," ",'10. Type 1 Emp Cov. Period Comp'!B263)</f>
        <v xml:space="preserve"> </v>
      </c>
      <c r="C261" s="265" t="str">
        <f>IF('10. Type 1 Emp Cov. Period Comp'!C263=0," ",'10. Type 1 Emp Cov. Period Comp'!C263)</f>
        <v xml:space="preserve"> </v>
      </c>
      <c r="D261" s="294"/>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c r="AA261" s="519"/>
      <c r="AB261" s="519"/>
      <c r="AC261" s="519"/>
      <c r="AD261" s="519"/>
      <c r="AE261" s="379">
        <f t="shared" si="14"/>
        <v>0</v>
      </c>
      <c r="AF261" s="380">
        <f>+AE261/(('10. Type 1 Emp Cov. Period Comp'!$I$16-'10. Type 1 Emp Cov. Period Comp'!$I$15+1)/7)</f>
        <v>0</v>
      </c>
      <c r="AG261" s="381">
        <f t="shared" si="12"/>
        <v>0</v>
      </c>
      <c r="AH261" s="381">
        <f t="shared" si="13"/>
        <v>0</v>
      </c>
    </row>
    <row r="262" spans="1:34" ht="15.75" thickBot="1" x14ac:dyDescent="0.3">
      <c r="A262" s="265">
        <f t="shared" si="15"/>
        <v>244</v>
      </c>
      <c r="B262" s="297" t="str">
        <f>IF('10. Type 1 Emp Cov. Period Comp'!B264=0," ",'10. Type 1 Emp Cov. Period Comp'!B264)</f>
        <v xml:space="preserve"> </v>
      </c>
      <c r="C262" s="265" t="str">
        <f>IF('10. Type 1 Emp Cov. Period Comp'!C264=0," ",'10. Type 1 Emp Cov. Period Comp'!C264)</f>
        <v xml:space="preserve"> </v>
      </c>
      <c r="D262" s="294"/>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c r="AA262" s="519"/>
      <c r="AB262" s="519"/>
      <c r="AC262" s="519"/>
      <c r="AD262" s="519"/>
      <c r="AE262" s="379">
        <f t="shared" si="14"/>
        <v>0</v>
      </c>
      <c r="AF262" s="380">
        <f>+AE262/(('10. Type 1 Emp Cov. Period Comp'!$I$16-'10. Type 1 Emp Cov. Period Comp'!$I$15+1)/7)</f>
        <v>0</v>
      </c>
      <c r="AG262" s="381">
        <f t="shared" si="12"/>
        <v>0</v>
      </c>
      <c r="AH262" s="381">
        <f t="shared" si="13"/>
        <v>0</v>
      </c>
    </row>
    <row r="263" spans="1:34" ht="15.75" thickBot="1" x14ac:dyDescent="0.3">
      <c r="A263" s="265">
        <f t="shared" si="15"/>
        <v>245</v>
      </c>
      <c r="B263" s="297" t="str">
        <f>IF('10. Type 1 Emp Cov. Period Comp'!B265=0," ",'10. Type 1 Emp Cov. Period Comp'!B265)</f>
        <v xml:space="preserve"> </v>
      </c>
      <c r="C263" s="265" t="str">
        <f>IF('10. Type 1 Emp Cov. Period Comp'!C265=0," ",'10. Type 1 Emp Cov. Period Comp'!C265)</f>
        <v xml:space="preserve"> </v>
      </c>
      <c r="D263" s="294"/>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c r="AA263" s="519"/>
      <c r="AB263" s="519"/>
      <c r="AC263" s="519"/>
      <c r="AD263" s="519"/>
      <c r="AE263" s="379">
        <f t="shared" si="14"/>
        <v>0</v>
      </c>
      <c r="AF263" s="380">
        <f>+AE263/(('10. Type 1 Emp Cov. Period Comp'!$I$16-'10. Type 1 Emp Cov. Period Comp'!$I$15+1)/7)</f>
        <v>0</v>
      </c>
      <c r="AG263" s="381">
        <f t="shared" si="12"/>
        <v>0</v>
      </c>
      <c r="AH263" s="381">
        <f t="shared" si="13"/>
        <v>0</v>
      </c>
    </row>
    <row r="264" spans="1:34" ht="15.75" thickBot="1" x14ac:dyDescent="0.3">
      <c r="A264" s="265">
        <f t="shared" si="15"/>
        <v>246</v>
      </c>
      <c r="B264" s="297" t="str">
        <f>IF('10. Type 1 Emp Cov. Period Comp'!B266=0," ",'10. Type 1 Emp Cov. Period Comp'!B266)</f>
        <v xml:space="preserve"> </v>
      </c>
      <c r="C264" s="265" t="str">
        <f>IF('10. Type 1 Emp Cov. Period Comp'!C266=0," ",'10. Type 1 Emp Cov. Period Comp'!C266)</f>
        <v xml:space="preserve"> </v>
      </c>
      <c r="D264" s="294"/>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c r="AA264" s="519"/>
      <c r="AB264" s="519"/>
      <c r="AC264" s="519"/>
      <c r="AD264" s="519"/>
      <c r="AE264" s="379">
        <f t="shared" si="14"/>
        <v>0</v>
      </c>
      <c r="AF264" s="380">
        <f>+AE264/(('10. Type 1 Emp Cov. Period Comp'!$I$16-'10. Type 1 Emp Cov. Period Comp'!$I$15+1)/7)</f>
        <v>0</v>
      </c>
      <c r="AG264" s="381">
        <f t="shared" si="12"/>
        <v>0</v>
      </c>
      <c r="AH264" s="381">
        <f t="shared" si="13"/>
        <v>0</v>
      </c>
    </row>
    <row r="265" spans="1:34" ht="15.75" thickBot="1" x14ac:dyDescent="0.3">
      <c r="A265" s="265">
        <f t="shared" si="15"/>
        <v>247</v>
      </c>
      <c r="B265" s="297" t="str">
        <f>IF('10. Type 1 Emp Cov. Period Comp'!B267=0," ",'10. Type 1 Emp Cov. Period Comp'!B267)</f>
        <v xml:space="preserve"> </v>
      </c>
      <c r="C265" s="265" t="str">
        <f>IF('10. Type 1 Emp Cov. Period Comp'!C267=0," ",'10. Type 1 Emp Cov. Period Comp'!C267)</f>
        <v xml:space="preserve"> </v>
      </c>
      <c r="D265" s="294"/>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c r="AA265" s="519"/>
      <c r="AB265" s="519"/>
      <c r="AC265" s="519"/>
      <c r="AD265" s="519"/>
      <c r="AE265" s="379">
        <f t="shared" si="14"/>
        <v>0</v>
      </c>
      <c r="AF265" s="380">
        <f>+AE265/(('10. Type 1 Emp Cov. Period Comp'!$I$16-'10. Type 1 Emp Cov. Period Comp'!$I$15+1)/7)</f>
        <v>0</v>
      </c>
      <c r="AG265" s="381">
        <f t="shared" si="12"/>
        <v>0</v>
      </c>
      <c r="AH265" s="381">
        <f t="shared" si="13"/>
        <v>0</v>
      </c>
    </row>
    <row r="266" spans="1:34" ht="15.75" thickBot="1" x14ac:dyDescent="0.3">
      <c r="A266" s="265">
        <f t="shared" si="15"/>
        <v>248</v>
      </c>
      <c r="B266" s="297" t="str">
        <f>IF('10. Type 1 Emp Cov. Period Comp'!B268=0," ",'10. Type 1 Emp Cov. Period Comp'!B268)</f>
        <v xml:space="preserve"> </v>
      </c>
      <c r="C266" s="265" t="str">
        <f>IF('10. Type 1 Emp Cov. Period Comp'!C268=0," ",'10. Type 1 Emp Cov. Period Comp'!C268)</f>
        <v xml:space="preserve"> </v>
      </c>
      <c r="D266" s="294"/>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c r="AA266" s="519"/>
      <c r="AB266" s="519"/>
      <c r="AC266" s="519"/>
      <c r="AD266" s="519"/>
      <c r="AE266" s="379">
        <f t="shared" si="14"/>
        <v>0</v>
      </c>
      <c r="AF266" s="380">
        <f>+AE266/(('10. Type 1 Emp Cov. Period Comp'!$I$16-'10. Type 1 Emp Cov. Period Comp'!$I$15+1)/7)</f>
        <v>0</v>
      </c>
      <c r="AG266" s="381">
        <f t="shared" si="12"/>
        <v>0</v>
      </c>
      <c r="AH266" s="381">
        <f t="shared" si="13"/>
        <v>0</v>
      </c>
    </row>
    <row r="267" spans="1:34" ht="15.75" thickBot="1" x14ac:dyDescent="0.3">
      <c r="A267" s="265">
        <f t="shared" si="15"/>
        <v>249</v>
      </c>
      <c r="B267" s="297" t="str">
        <f>IF('10. Type 1 Emp Cov. Period Comp'!B269=0," ",'10. Type 1 Emp Cov. Period Comp'!B269)</f>
        <v xml:space="preserve"> </v>
      </c>
      <c r="C267" s="265" t="str">
        <f>IF('10. Type 1 Emp Cov. Period Comp'!C269=0," ",'10. Type 1 Emp Cov. Period Comp'!C269)</f>
        <v xml:space="preserve"> </v>
      </c>
      <c r="D267" s="294"/>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c r="AA267" s="519"/>
      <c r="AB267" s="519"/>
      <c r="AC267" s="519"/>
      <c r="AD267" s="519"/>
      <c r="AE267" s="379">
        <f t="shared" si="14"/>
        <v>0</v>
      </c>
      <c r="AF267" s="380">
        <f>+AE267/(('10. Type 1 Emp Cov. Period Comp'!$I$16-'10. Type 1 Emp Cov. Period Comp'!$I$15+1)/7)</f>
        <v>0</v>
      </c>
      <c r="AG267" s="381">
        <f t="shared" si="12"/>
        <v>0</v>
      </c>
      <c r="AH267" s="381">
        <f t="shared" si="13"/>
        <v>0</v>
      </c>
    </row>
    <row r="268" spans="1:34" ht="15.75" thickBot="1" x14ac:dyDescent="0.3">
      <c r="A268" s="265">
        <f t="shared" si="15"/>
        <v>250</v>
      </c>
      <c r="B268" s="297" t="str">
        <f>IF('10. Type 1 Emp Cov. Period Comp'!B270=0," ",'10. Type 1 Emp Cov. Period Comp'!B270)</f>
        <v xml:space="preserve"> </v>
      </c>
      <c r="C268" s="265" t="str">
        <f>IF('10. Type 1 Emp Cov. Period Comp'!C270=0," ",'10. Type 1 Emp Cov. Period Comp'!C270)</f>
        <v xml:space="preserve"> </v>
      </c>
      <c r="D268" s="294"/>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c r="AA268" s="519"/>
      <c r="AB268" s="519"/>
      <c r="AC268" s="519"/>
      <c r="AD268" s="519"/>
      <c r="AE268" s="379">
        <f t="shared" si="14"/>
        <v>0</v>
      </c>
      <c r="AF268" s="380">
        <f>+AE268/(('10. Type 1 Emp Cov. Period Comp'!$I$16-'10. Type 1 Emp Cov. Period Comp'!$I$15+1)/7)</f>
        <v>0</v>
      </c>
      <c r="AG268" s="381">
        <f t="shared" si="12"/>
        <v>0</v>
      </c>
      <c r="AH268" s="381">
        <f t="shared" si="13"/>
        <v>0</v>
      </c>
    </row>
    <row r="269" spans="1:34" ht="15.75" thickBot="1" x14ac:dyDescent="0.3">
      <c r="A269" s="265">
        <f t="shared" si="15"/>
        <v>251</v>
      </c>
      <c r="B269" s="297" t="str">
        <f>IF('10. Type 1 Emp Cov. Period Comp'!B271=0," ",'10. Type 1 Emp Cov. Period Comp'!B271)</f>
        <v xml:space="preserve"> </v>
      </c>
      <c r="C269" s="265" t="str">
        <f>IF('10. Type 1 Emp Cov. Period Comp'!C271=0," ",'10. Type 1 Emp Cov. Period Comp'!C271)</f>
        <v xml:space="preserve"> </v>
      </c>
      <c r="D269" s="294"/>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c r="AA269" s="519"/>
      <c r="AB269" s="519"/>
      <c r="AC269" s="519"/>
      <c r="AD269" s="519"/>
      <c r="AE269" s="379">
        <f t="shared" si="14"/>
        <v>0</v>
      </c>
      <c r="AF269" s="380">
        <f>+AE269/(('10. Type 1 Emp Cov. Period Comp'!$I$16-'10. Type 1 Emp Cov. Period Comp'!$I$15+1)/7)</f>
        <v>0</v>
      </c>
      <c r="AG269" s="381">
        <f t="shared" si="12"/>
        <v>0</v>
      </c>
      <c r="AH269" s="381">
        <f t="shared" si="13"/>
        <v>0</v>
      </c>
    </row>
    <row r="270" spans="1:34" ht="15.75" thickBot="1" x14ac:dyDescent="0.3">
      <c r="A270" s="265">
        <f t="shared" si="15"/>
        <v>252</v>
      </c>
      <c r="B270" s="297" t="str">
        <f>IF('10. Type 1 Emp Cov. Period Comp'!B272=0," ",'10. Type 1 Emp Cov. Period Comp'!B272)</f>
        <v xml:space="preserve"> </v>
      </c>
      <c r="C270" s="265" t="str">
        <f>IF('10. Type 1 Emp Cov. Period Comp'!C272=0," ",'10. Type 1 Emp Cov. Period Comp'!C272)</f>
        <v xml:space="preserve"> </v>
      </c>
      <c r="D270" s="294"/>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c r="AA270" s="519"/>
      <c r="AB270" s="519"/>
      <c r="AC270" s="519"/>
      <c r="AD270" s="519"/>
      <c r="AE270" s="379">
        <f t="shared" si="14"/>
        <v>0</v>
      </c>
      <c r="AF270" s="380">
        <f>+AE270/(('10. Type 1 Emp Cov. Period Comp'!$I$16-'10. Type 1 Emp Cov. Period Comp'!$I$15+1)/7)</f>
        <v>0</v>
      </c>
      <c r="AG270" s="381">
        <f t="shared" si="12"/>
        <v>0</v>
      </c>
      <c r="AH270" s="381">
        <f t="shared" si="13"/>
        <v>0</v>
      </c>
    </row>
    <row r="271" spans="1:34" ht="15.75" thickBot="1" x14ac:dyDescent="0.3">
      <c r="A271" s="265">
        <f t="shared" si="15"/>
        <v>253</v>
      </c>
      <c r="B271" s="297" t="str">
        <f>IF('10. Type 1 Emp Cov. Period Comp'!B273=0," ",'10. Type 1 Emp Cov. Period Comp'!B273)</f>
        <v xml:space="preserve"> </v>
      </c>
      <c r="C271" s="265" t="str">
        <f>IF('10. Type 1 Emp Cov. Period Comp'!C273=0," ",'10. Type 1 Emp Cov. Period Comp'!C273)</f>
        <v xml:space="preserve"> </v>
      </c>
      <c r="D271" s="294"/>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c r="AA271" s="519"/>
      <c r="AB271" s="519"/>
      <c r="AC271" s="519"/>
      <c r="AD271" s="519"/>
      <c r="AE271" s="379">
        <f t="shared" si="14"/>
        <v>0</v>
      </c>
      <c r="AF271" s="380">
        <f>+AE271/(('10. Type 1 Emp Cov. Period Comp'!$I$16-'10. Type 1 Emp Cov. Period Comp'!$I$15+1)/7)</f>
        <v>0</v>
      </c>
      <c r="AG271" s="381">
        <f t="shared" si="12"/>
        <v>0</v>
      </c>
      <c r="AH271" s="381">
        <f t="shared" si="13"/>
        <v>0</v>
      </c>
    </row>
    <row r="272" spans="1:34" ht="15.75" thickBot="1" x14ac:dyDescent="0.3">
      <c r="A272" s="265">
        <f t="shared" si="15"/>
        <v>254</v>
      </c>
      <c r="B272" s="297" t="str">
        <f>IF('10. Type 1 Emp Cov. Period Comp'!B274=0," ",'10. Type 1 Emp Cov. Period Comp'!B274)</f>
        <v xml:space="preserve"> </v>
      </c>
      <c r="C272" s="265" t="str">
        <f>IF('10. Type 1 Emp Cov. Period Comp'!C274=0," ",'10. Type 1 Emp Cov. Period Comp'!C274)</f>
        <v xml:space="preserve"> </v>
      </c>
      <c r="D272" s="294"/>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19"/>
      <c r="AB272" s="519"/>
      <c r="AC272" s="519"/>
      <c r="AD272" s="519"/>
      <c r="AE272" s="379">
        <f t="shared" si="14"/>
        <v>0</v>
      </c>
      <c r="AF272" s="380">
        <f>+AE272/(('10. Type 1 Emp Cov. Period Comp'!$I$16-'10. Type 1 Emp Cov. Period Comp'!$I$15+1)/7)</f>
        <v>0</v>
      </c>
      <c r="AG272" s="381">
        <f t="shared" si="12"/>
        <v>0</v>
      </c>
      <c r="AH272" s="381">
        <f t="shared" si="13"/>
        <v>0</v>
      </c>
    </row>
    <row r="273" spans="1:34" ht="15.75" thickBot="1" x14ac:dyDescent="0.3">
      <c r="A273" s="265">
        <f t="shared" si="15"/>
        <v>255</v>
      </c>
      <c r="B273" s="297" t="str">
        <f>IF('10. Type 1 Emp Cov. Period Comp'!B275=0," ",'10. Type 1 Emp Cov. Period Comp'!B275)</f>
        <v xml:space="preserve"> </v>
      </c>
      <c r="C273" s="265" t="str">
        <f>IF('10. Type 1 Emp Cov. Period Comp'!C275=0," ",'10. Type 1 Emp Cov. Period Comp'!C275)</f>
        <v xml:space="preserve"> </v>
      </c>
      <c r="D273" s="294"/>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c r="AA273" s="519"/>
      <c r="AB273" s="519"/>
      <c r="AC273" s="519"/>
      <c r="AD273" s="519"/>
      <c r="AE273" s="379">
        <f t="shared" si="14"/>
        <v>0</v>
      </c>
      <c r="AF273" s="380">
        <f>+AE273/(('10. Type 1 Emp Cov. Period Comp'!$I$16-'10. Type 1 Emp Cov. Period Comp'!$I$15+1)/7)</f>
        <v>0</v>
      </c>
      <c r="AG273" s="381">
        <f t="shared" si="12"/>
        <v>0</v>
      </c>
      <c r="AH273" s="381">
        <f t="shared" si="13"/>
        <v>0</v>
      </c>
    </row>
    <row r="274" spans="1:34" ht="15.75" thickBot="1" x14ac:dyDescent="0.3">
      <c r="A274" s="265">
        <f t="shared" si="15"/>
        <v>256</v>
      </c>
      <c r="B274" s="297" t="str">
        <f>IF('10. Type 1 Emp Cov. Period Comp'!B276=0," ",'10. Type 1 Emp Cov. Period Comp'!B276)</f>
        <v xml:space="preserve"> </v>
      </c>
      <c r="C274" s="265" t="str">
        <f>IF('10. Type 1 Emp Cov. Period Comp'!C276=0," ",'10. Type 1 Emp Cov. Period Comp'!C276)</f>
        <v xml:space="preserve"> </v>
      </c>
      <c r="D274" s="294"/>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c r="AA274" s="519"/>
      <c r="AB274" s="519"/>
      <c r="AC274" s="519"/>
      <c r="AD274" s="519"/>
      <c r="AE274" s="379">
        <f t="shared" si="14"/>
        <v>0</v>
      </c>
      <c r="AF274" s="380">
        <f>+AE274/(('10. Type 1 Emp Cov. Period Comp'!$I$16-'10. Type 1 Emp Cov. Period Comp'!$I$15+1)/7)</f>
        <v>0</v>
      </c>
      <c r="AG274" s="381">
        <f t="shared" si="12"/>
        <v>0</v>
      </c>
      <c r="AH274" s="381">
        <f t="shared" si="13"/>
        <v>0</v>
      </c>
    </row>
    <row r="275" spans="1:34" ht="15.75" thickBot="1" x14ac:dyDescent="0.3">
      <c r="A275" s="265">
        <f t="shared" si="15"/>
        <v>257</v>
      </c>
      <c r="B275" s="297" t="str">
        <f>IF('10. Type 1 Emp Cov. Period Comp'!B277=0," ",'10. Type 1 Emp Cov. Period Comp'!B277)</f>
        <v xml:space="preserve"> </v>
      </c>
      <c r="C275" s="265" t="str">
        <f>IF('10. Type 1 Emp Cov. Period Comp'!C277=0," ",'10. Type 1 Emp Cov. Period Comp'!C277)</f>
        <v xml:space="preserve"> </v>
      </c>
      <c r="D275" s="294"/>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c r="AA275" s="519"/>
      <c r="AB275" s="519"/>
      <c r="AC275" s="519"/>
      <c r="AD275" s="519"/>
      <c r="AE275" s="379">
        <f t="shared" si="14"/>
        <v>0</v>
      </c>
      <c r="AF275" s="380">
        <f>+AE275/(('10. Type 1 Emp Cov. Period Comp'!$I$16-'10. Type 1 Emp Cov. Period Comp'!$I$15+1)/7)</f>
        <v>0</v>
      </c>
      <c r="AG275" s="381">
        <f t="shared" ref="AG275:AG338" si="16">ROUND(IF($I$12=1,IF(AF275&lt;40,AF275/40,1),0),1)</f>
        <v>0</v>
      </c>
      <c r="AH275" s="381">
        <f t="shared" ref="AH275:AH338" si="17">ROUND(IF($I$12=2,IF(AF275&lt;40,IF(AF275=0,0,0.5),1),0),1)</f>
        <v>0</v>
      </c>
    </row>
    <row r="276" spans="1:34" ht="15.75" thickBot="1" x14ac:dyDescent="0.3">
      <c r="A276" s="265">
        <f t="shared" si="15"/>
        <v>258</v>
      </c>
      <c r="B276" s="297" t="str">
        <f>IF('10. Type 1 Emp Cov. Period Comp'!B278=0," ",'10. Type 1 Emp Cov. Period Comp'!B278)</f>
        <v xml:space="preserve"> </v>
      </c>
      <c r="C276" s="265" t="str">
        <f>IF('10. Type 1 Emp Cov. Period Comp'!C278=0," ",'10. Type 1 Emp Cov. Period Comp'!C278)</f>
        <v xml:space="preserve"> </v>
      </c>
      <c r="D276" s="294"/>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c r="AA276" s="519"/>
      <c r="AB276" s="519"/>
      <c r="AC276" s="519"/>
      <c r="AD276" s="519"/>
      <c r="AE276" s="379">
        <f t="shared" ref="AE276:AE339" si="18">IF(E276=0,SUM(F276:AD276),E276)</f>
        <v>0</v>
      </c>
      <c r="AF276" s="380">
        <f>+AE276/(('10. Type 1 Emp Cov. Period Comp'!$I$16-'10. Type 1 Emp Cov. Period Comp'!$I$15+1)/7)</f>
        <v>0</v>
      </c>
      <c r="AG276" s="381">
        <f t="shared" si="16"/>
        <v>0</v>
      </c>
      <c r="AH276" s="381">
        <f t="shared" si="17"/>
        <v>0</v>
      </c>
    </row>
    <row r="277" spans="1:34" ht="15.75" thickBot="1" x14ac:dyDescent="0.3">
      <c r="A277" s="265">
        <f t="shared" ref="A277:A340" si="19">+A276+1</f>
        <v>259</v>
      </c>
      <c r="B277" s="297" t="str">
        <f>IF('10. Type 1 Emp Cov. Period Comp'!B279=0," ",'10. Type 1 Emp Cov. Period Comp'!B279)</f>
        <v xml:space="preserve"> </v>
      </c>
      <c r="C277" s="265" t="str">
        <f>IF('10. Type 1 Emp Cov. Period Comp'!C279=0," ",'10. Type 1 Emp Cov. Period Comp'!C279)</f>
        <v xml:space="preserve"> </v>
      </c>
      <c r="D277" s="294"/>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c r="AA277" s="519"/>
      <c r="AB277" s="519"/>
      <c r="AC277" s="519"/>
      <c r="AD277" s="519"/>
      <c r="AE277" s="379">
        <f t="shared" si="18"/>
        <v>0</v>
      </c>
      <c r="AF277" s="380">
        <f>+AE277/(('10. Type 1 Emp Cov. Period Comp'!$I$16-'10. Type 1 Emp Cov. Period Comp'!$I$15+1)/7)</f>
        <v>0</v>
      </c>
      <c r="AG277" s="381">
        <f t="shared" si="16"/>
        <v>0</v>
      </c>
      <c r="AH277" s="381">
        <f t="shared" si="17"/>
        <v>0</v>
      </c>
    </row>
    <row r="278" spans="1:34" ht="15.75" thickBot="1" x14ac:dyDescent="0.3">
      <c r="A278" s="265">
        <f t="shared" si="19"/>
        <v>260</v>
      </c>
      <c r="B278" s="297" t="str">
        <f>IF('10. Type 1 Emp Cov. Period Comp'!B280=0," ",'10. Type 1 Emp Cov. Period Comp'!B280)</f>
        <v xml:space="preserve"> </v>
      </c>
      <c r="C278" s="265" t="str">
        <f>IF('10. Type 1 Emp Cov. Period Comp'!C280=0," ",'10. Type 1 Emp Cov. Period Comp'!C280)</f>
        <v xml:space="preserve"> </v>
      </c>
      <c r="D278" s="294"/>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c r="AA278" s="519"/>
      <c r="AB278" s="519"/>
      <c r="AC278" s="519"/>
      <c r="AD278" s="519"/>
      <c r="AE278" s="379">
        <f t="shared" si="18"/>
        <v>0</v>
      </c>
      <c r="AF278" s="380">
        <f>+AE278/(('10. Type 1 Emp Cov. Period Comp'!$I$16-'10. Type 1 Emp Cov. Period Comp'!$I$15+1)/7)</f>
        <v>0</v>
      </c>
      <c r="AG278" s="381">
        <f t="shared" si="16"/>
        <v>0</v>
      </c>
      <c r="AH278" s="381">
        <f t="shared" si="17"/>
        <v>0</v>
      </c>
    </row>
    <row r="279" spans="1:34" ht="15.75" thickBot="1" x14ac:dyDescent="0.3">
      <c r="A279" s="265">
        <f t="shared" si="19"/>
        <v>261</v>
      </c>
      <c r="B279" s="297" t="str">
        <f>IF('10. Type 1 Emp Cov. Period Comp'!B281=0," ",'10. Type 1 Emp Cov. Period Comp'!B281)</f>
        <v xml:space="preserve"> </v>
      </c>
      <c r="C279" s="265" t="str">
        <f>IF('10. Type 1 Emp Cov. Period Comp'!C281=0," ",'10. Type 1 Emp Cov. Period Comp'!C281)</f>
        <v xml:space="preserve"> </v>
      </c>
      <c r="D279" s="294"/>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c r="AA279" s="519"/>
      <c r="AB279" s="519"/>
      <c r="AC279" s="519"/>
      <c r="AD279" s="519"/>
      <c r="AE279" s="379">
        <f t="shared" si="18"/>
        <v>0</v>
      </c>
      <c r="AF279" s="380">
        <f>+AE279/(('10. Type 1 Emp Cov. Period Comp'!$I$16-'10. Type 1 Emp Cov. Period Comp'!$I$15+1)/7)</f>
        <v>0</v>
      </c>
      <c r="AG279" s="381">
        <f t="shared" si="16"/>
        <v>0</v>
      </c>
      <c r="AH279" s="381">
        <f t="shared" si="17"/>
        <v>0</v>
      </c>
    </row>
    <row r="280" spans="1:34" ht="15.75" thickBot="1" x14ac:dyDescent="0.3">
      <c r="A280" s="265">
        <f t="shared" si="19"/>
        <v>262</v>
      </c>
      <c r="B280" s="297" t="str">
        <f>IF('10. Type 1 Emp Cov. Period Comp'!B282=0," ",'10. Type 1 Emp Cov. Period Comp'!B282)</f>
        <v xml:space="preserve"> </v>
      </c>
      <c r="C280" s="265" t="str">
        <f>IF('10. Type 1 Emp Cov. Period Comp'!C282=0," ",'10. Type 1 Emp Cov. Period Comp'!C282)</f>
        <v xml:space="preserve"> </v>
      </c>
      <c r="D280" s="294"/>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c r="AA280" s="519"/>
      <c r="AB280" s="519"/>
      <c r="AC280" s="519"/>
      <c r="AD280" s="519"/>
      <c r="AE280" s="379">
        <f t="shared" si="18"/>
        <v>0</v>
      </c>
      <c r="AF280" s="380">
        <f>+AE280/(('10. Type 1 Emp Cov. Period Comp'!$I$16-'10. Type 1 Emp Cov. Period Comp'!$I$15+1)/7)</f>
        <v>0</v>
      </c>
      <c r="AG280" s="381">
        <f t="shared" si="16"/>
        <v>0</v>
      </c>
      <c r="AH280" s="381">
        <f t="shared" si="17"/>
        <v>0</v>
      </c>
    </row>
    <row r="281" spans="1:34" ht="15.75" thickBot="1" x14ac:dyDescent="0.3">
      <c r="A281" s="265">
        <f t="shared" si="19"/>
        <v>263</v>
      </c>
      <c r="B281" s="297" t="str">
        <f>IF('10. Type 1 Emp Cov. Period Comp'!B283=0," ",'10. Type 1 Emp Cov. Period Comp'!B283)</f>
        <v xml:space="preserve"> </v>
      </c>
      <c r="C281" s="265" t="str">
        <f>IF('10. Type 1 Emp Cov. Period Comp'!C283=0," ",'10. Type 1 Emp Cov. Period Comp'!C283)</f>
        <v xml:space="preserve"> </v>
      </c>
      <c r="D281" s="294"/>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c r="AA281" s="519"/>
      <c r="AB281" s="519"/>
      <c r="AC281" s="519"/>
      <c r="AD281" s="519"/>
      <c r="AE281" s="379">
        <f t="shared" si="18"/>
        <v>0</v>
      </c>
      <c r="AF281" s="380">
        <f>+AE281/(('10. Type 1 Emp Cov. Period Comp'!$I$16-'10. Type 1 Emp Cov. Period Comp'!$I$15+1)/7)</f>
        <v>0</v>
      </c>
      <c r="AG281" s="381">
        <f t="shared" si="16"/>
        <v>0</v>
      </c>
      <c r="AH281" s="381">
        <f t="shared" si="17"/>
        <v>0</v>
      </c>
    </row>
    <row r="282" spans="1:34" ht="15.75" thickBot="1" x14ac:dyDescent="0.3">
      <c r="A282" s="265">
        <f t="shared" si="19"/>
        <v>264</v>
      </c>
      <c r="B282" s="297" t="str">
        <f>IF('10. Type 1 Emp Cov. Period Comp'!B284=0," ",'10. Type 1 Emp Cov. Period Comp'!B284)</f>
        <v xml:space="preserve"> </v>
      </c>
      <c r="C282" s="265" t="str">
        <f>IF('10. Type 1 Emp Cov. Period Comp'!C284=0," ",'10. Type 1 Emp Cov. Period Comp'!C284)</f>
        <v xml:space="preserve"> </v>
      </c>
      <c r="D282" s="294"/>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c r="AA282" s="519"/>
      <c r="AB282" s="519"/>
      <c r="AC282" s="519"/>
      <c r="AD282" s="519"/>
      <c r="AE282" s="379">
        <f t="shared" si="18"/>
        <v>0</v>
      </c>
      <c r="AF282" s="380">
        <f>+AE282/(('10. Type 1 Emp Cov. Period Comp'!$I$16-'10. Type 1 Emp Cov. Period Comp'!$I$15+1)/7)</f>
        <v>0</v>
      </c>
      <c r="AG282" s="381">
        <f t="shared" si="16"/>
        <v>0</v>
      </c>
      <c r="AH282" s="381">
        <f t="shared" si="17"/>
        <v>0</v>
      </c>
    </row>
    <row r="283" spans="1:34" ht="15.75" thickBot="1" x14ac:dyDescent="0.3">
      <c r="A283" s="265">
        <f t="shared" si="19"/>
        <v>265</v>
      </c>
      <c r="B283" s="297" t="str">
        <f>IF('10. Type 1 Emp Cov. Period Comp'!B285=0," ",'10. Type 1 Emp Cov. Period Comp'!B285)</f>
        <v xml:space="preserve"> </v>
      </c>
      <c r="C283" s="265" t="str">
        <f>IF('10. Type 1 Emp Cov. Period Comp'!C285=0," ",'10. Type 1 Emp Cov. Period Comp'!C285)</f>
        <v xml:space="preserve"> </v>
      </c>
      <c r="D283" s="294"/>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c r="AA283" s="519"/>
      <c r="AB283" s="519"/>
      <c r="AC283" s="519"/>
      <c r="AD283" s="519"/>
      <c r="AE283" s="379">
        <f t="shared" si="18"/>
        <v>0</v>
      </c>
      <c r="AF283" s="380">
        <f>+AE283/(('10. Type 1 Emp Cov. Period Comp'!$I$16-'10. Type 1 Emp Cov. Period Comp'!$I$15+1)/7)</f>
        <v>0</v>
      </c>
      <c r="AG283" s="381">
        <f t="shared" si="16"/>
        <v>0</v>
      </c>
      <c r="AH283" s="381">
        <f t="shared" si="17"/>
        <v>0</v>
      </c>
    </row>
    <row r="284" spans="1:34" ht="15.75" thickBot="1" x14ac:dyDescent="0.3">
      <c r="A284" s="265">
        <f t="shared" si="19"/>
        <v>266</v>
      </c>
      <c r="B284" s="297" t="str">
        <f>IF('10. Type 1 Emp Cov. Period Comp'!B286=0," ",'10. Type 1 Emp Cov. Period Comp'!B286)</f>
        <v xml:space="preserve"> </v>
      </c>
      <c r="C284" s="265" t="str">
        <f>IF('10. Type 1 Emp Cov. Period Comp'!C286=0," ",'10. Type 1 Emp Cov. Period Comp'!C286)</f>
        <v xml:space="preserve"> </v>
      </c>
      <c r="D284" s="294"/>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c r="AA284" s="519"/>
      <c r="AB284" s="519"/>
      <c r="AC284" s="519"/>
      <c r="AD284" s="519"/>
      <c r="AE284" s="379">
        <f t="shared" si="18"/>
        <v>0</v>
      </c>
      <c r="AF284" s="380">
        <f>+AE284/(('10. Type 1 Emp Cov. Period Comp'!$I$16-'10. Type 1 Emp Cov. Period Comp'!$I$15+1)/7)</f>
        <v>0</v>
      </c>
      <c r="AG284" s="381">
        <f t="shared" si="16"/>
        <v>0</v>
      </c>
      <c r="AH284" s="381">
        <f t="shared" si="17"/>
        <v>0</v>
      </c>
    </row>
    <row r="285" spans="1:34" ht="15.75" thickBot="1" x14ac:dyDescent="0.3">
      <c r="A285" s="265">
        <f t="shared" si="19"/>
        <v>267</v>
      </c>
      <c r="B285" s="297" t="str">
        <f>IF('10. Type 1 Emp Cov. Period Comp'!B287=0," ",'10. Type 1 Emp Cov. Period Comp'!B287)</f>
        <v xml:space="preserve"> </v>
      </c>
      <c r="C285" s="265" t="str">
        <f>IF('10. Type 1 Emp Cov. Period Comp'!C287=0," ",'10. Type 1 Emp Cov. Period Comp'!C287)</f>
        <v xml:space="preserve"> </v>
      </c>
      <c r="D285" s="294"/>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c r="AA285" s="519"/>
      <c r="AB285" s="519"/>
      <c r="AC285" s="519"/>
      <c r="AD285" s="519"/>
      <c r="AE285" s="379">
        <f t="shared" si="18"/>
        <v>0</v>
      </c>
      <c r="AF285" s="380">
        <f>+AE285/(('10. Type 1 Emp Cov. Period Comp'!$I$16-'10. Type 1 Emp Cov. Period Comp'!$I$15+1)/7)</f>
        <v>0</v>
      </c>
      <c r="AG285" s="381">
        <f t="shared" si="16"/>
        <v>0</v>
      </c>
      <c r="AH285" s="381">
        <f t="shared" si="17"/>
        <v>0</v>
      </c>
    </row>
    <row r="286" spans="1:34" ht="15.75" thickBot="1" x14ac:dyDescent="0.3">
      <c r="A286" s="265">
        <f t="shared" si="19"/>
        <v>268</v>
      </c>
      <c r="B286" s="297" t="str">
        <f>IF('10. Type 1 Emp Cov. Period Comp'!B288=0," ",'10. Type 1 Emp Cov. Period Comp'!B288)</f>
        <v xml:space="preserve"> </v>
      </c>
      <c r="C286" s="265" t="str">
        <f>IF('10. Type 1 Emp Cov. Period Comp'!C288=0," ",'10. Type 1 Emp Cov. Period Comp'!C288)</f>
        <v xml:space="preserve"> </v>
      </c>
      <c r="D286" s="294"/>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c r="AA286" s="519"/>
      <c r="AB286" s="519"/>
      <c r="AC286" s="519"/>
      <c r="AD286" s="519"/>
      <c r="AE286" s="379">
        <f t="shared" si="18"/>
        <v>0</v>
      </c>
      <c r="AF286" s="380">
        <f>+AE286/(('10. Type 1 Emp Cov. Period Comp'!$I$16-'10. Type 1 Emp Cov. Period Comp'!$I$15+1)/7)</f>
        <v>0</v>
      </c>
      <c r="AG286" s="381">
        <f t="shared" si="16"/>
        <v>0</v>
      </c>
      <c r="AH286" s="381">
        <f t="shared" si="17"/>
        <v>0</v>
      </c>
    </row>
    <row r="287" spans="1:34" ht="15.75" thickBot="1" x14ac:dyDescent="0.3">
      <c r="A287" s="265">
        <f t="shared" si="19"/>
        <v>269</v>
      </c>
      <c r="B287" s="297" t="str">
        <f>IF('10. Type 1 Emp Cov. Period Comp'!B289=0," ",'10. Type 1 Emp Cov. Period Comp'!B289)</f>
        <v xml:space="preserve"> </v>
      </c>
      <c r="C287" s="265" t="str">
        <f>IF('10. Type 1 Emp Cov. Period Comp'!C289=0," ",'10. Type 1 Emp Cov. Period Comp'!C289)</f>
        <v xml:space="preserve"> </v>
      </c>
      <c r="D287" s="294"/>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c r="AA287" s="519"/>
      <c r="AB287" s="519"/>
      <c r="AC287" s="519"/>
      <c r="AD287" s="519"/>
      <c r="AE287" s="379">
        <f t="shared" si="18"/>
        <v>0</v>
      </c>
      <c r="AF287" s="380">
        <f>+AE287/(('10. Type 1 Emp Cov. Period Comp'!$I$16-'10. Type 1 Emp Cov. Period Comp'!$I$15+1)/7)</f>
        <v>0</v>
      </c>
      <c r="AG287" s="381">
        <f t="shared" si="16"/>
        <v>0</v>
      </c>
      <c r="AH287" s="381">
        <f t="shared" si="17"/>
        <v>0</v>
      </c>
    </row>
    <row r="288" spans="1:34" ht="15.75" thickBot="1" x14ac:dyDescent="0.3">
      <c r="A288" s="265">
        <f t="shared" si="19"/>
        <v>270</v>
      </c>
      <c r="B288" s="297" t="str">
        <f>IF('10. Type 1 Emp Cov. Period Comp'!B290=0," ",'10. Type 1 Emp Cov. Period Comp'!B290)</f>
        <v xml:space="preserve"> </v>
      </c>
      <c r="C288" s="265" t="str">
        <f>IF('10. Type 1 Emp Cov. Period Comp'!C290=0," ",'10. Type 1 Emp Cov. Period Comp'!C290)</f>
        <v xml:space="preserve"> </v>
      </c>
      <c r="D288" s="294"/>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c r="AA288" s="519"/>
      <c r="AB288" s="519"/>
      <c r="AC288" s="519"/>
      <c r="AD288" s="519"/>
      <c r="AE288" s="379">
        <f t="shared" si="18"/>
        <v>0</v>
      </c>
      <c r="AF288" s="380">
        <f>+AE288/(('10. Type 1 Emp Cov. Period Comp'!$I$16-'10. Type 1 Emp Cov. Period Comp'!$I$15+1)/7)</f>
        <v>0</v>
      </c>
      <c r="AG288" s="381">
        <f t="shared" si="16"/>
        <v>0</v>
      </c>
      <c r="AH288" s="381">
        <f t="shared" si="17"/>
        <v>0</v>
      </c>
    </row>
    <row r="289" spans="1:34" ht="15.75" thickBot="1" x14ac:dyDescent="0.3">
      <c r="A289" s="265">
        <f t="shared" si="19"/>
        <v>271</v>
      </c>
      <c r="B289" s="297" t="str">
        <f>IF('10. Type 1 Emp Cov. Period Comp'!B291=0," ",'10. Type 1 Emp Cov. Period Comp'!B291)</f>
        <v xml:space="preserve"> </v>
      </c>
      <c r="C289" s="265" t="str">
        <f>IF('10. Type 1 Emp Cov. Period Comp'!C291=0," ",'10. Type 1 Emp Cov. Period Comp'!C291)</f>
        <v xml:space="preserve"> </v>
      </c>
      <c r="D289" s="294"/>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c r="AA289" s="519"/>
      <c r="AB289" s="519"/>
      <c r="AC289" s="519"/>
      <c r="AD289" s="519"/>
      <c r="AE289" s="379">
        <f t="shared" si="18"/>
        <v>0</v>
      </c>
      <c r="AF289" s="380">
        <f>+AE289/(('10. Type 1 Emp Cov. Period Comp'!$I$16-'10. Type 1 Emp Cov. Period Comp'!$I$15+1)/7)</f>
        <v>0</v>
      </c>
      <c r="AG289" s="381">
        <f t="shared" si="16"/>
        <v>0</v>
      </c>
      <c r="AH289" s="381">
        <f t="shared" si="17"/>
        <v>0</v>
      </c>
    </row>
    <row r="290" spans="1:34" ht="15.75" thickBot="1" x14ac:dyDescent="0.3">
      <c r="A290" s="265">
        <f t="shared" si="19"/>
        <v>272</v>
      </c>
      <c r="B290" s="297" t="str">
        <f>IF('10. Type 1 Emp Cov. Period Comp'!B292=0," ",'10. Type 1 Emp Cov. Period Comp'!B292)</f>
        <v xml:space="preserve"> </v>
      </c>
      <c r="C290" s="265" t="str">
        <f>IF('10. Type 1 Emp Cov. Period Comp'!C292=0," ",'10. Type 1 Emp Cov. Period Comp'!C292)</f>
        <v xml:space="preserve"> </v>
      </c>
      <c r="D290" s="294"/>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c r="AA290" s="519"/>
      <c r="AB290" s="519"/>
      <c r="AC290" s="519"/>
      <c r="AD290" s="519"/>
      <c r="AE290" s="379">
        <f t="shared" si="18"/>
        <v>0</v>
      </c>
      <c r="AF290" s="380">
        <f>+AE290/(('10. Type 1 Emp Cov. Period Comp'!$I$16-'10. Type 1 Emp Cov. Period Comp'!$I$15+1)/7)</f>
        <v>0</v>
      </c>
      <c r="AG290" s="381">
        <f t="shared" si="16"/>
        <v>0</v>
      </c>
      <c r="AH290" s="381">
        <f t="shared" si="17"/>
        <v>0</v>
      </c>
    </row>
    <row r="291" spans="1:34" ht="15.75" thickBot="1" x14ac:dyDescent="0.3">
      <c r="A291" s="265">
        <f t="shared" si="19"/>
        <v>273</v>
      </c>
      <c r="B291" s="297" t="str">
        <f>IF('10. Type 1 Emp Cov. Period Comp'!B293=0," ",'10. Type 1 Emp Cov. Period Comp'!B293)</f>
        <v xml:space="preserve"> </v>
      </c>
      <c r="C291" s="265" t="str">
        <f>IF('10. Type 1 Emp Cov. Period Comp'!C293=0," ",'10. Type 1 Emp Cov. Period Comp'!C293)</f>
        <v xml:space="preserve"> </v>
      </c>
      <c r="D291" s="294"/>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c r="AA291" s="519"/>
      <c r="AB291" s="519"/>
      <c r="AC291" s="519"/>
      <c r="AD291" s="519"/>
      <c r="AE291" s="379">
        <f t="shared" si="18"/>
        <v>0</v>
      </c>
      <c r="AF291" s="380">
        <f>+AE291/(('10. Type 1 Emp Cov. Period Comp'!$I$16-'10. Type 1 Emp Cov. Period Comp'!$I$15+1)/7)</f>
        <v>0</v>
      </c>
      <c r="AG291" s="381">
        <f t="shared" si="16"/>
        <v>0</v>
      </c>
      <c r="AH291" s="381">
        <f t="shared" si="17"/>
        <v>0</v>
      </c>
    </row>
    <row r="292" spans="1:34" ht="15.75" thickBot="1" x14ac:dyDescent="0.3">
      <c r="A292" s="265">
        <f t="shared" si="19"/>
        <v>274</v>
      </c>
      <c r="B292" s="297" t="str">
        <f>IF('10. Type 1 Emp Cov. Period Comp'!B294=0," ",'10. Type 1 Emp Cov. Period Comp'!B294)</f>
        <v xml:space="preserve"> </v>
      </c>
      <c r="C292" s="265" t="str">
        <f>IF('10. Type 1 Emp Cov. Period Comp'!C294=0," ",'10. Type 1 Emp Cov. Period Comp'!C294)</f>
        <v xml:space="preserve"> </v>
      </c>
      <c r="D292" s="294"/>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c r="AA292" s="519"/>
      <c r="AB292" s="519"/>
      <c r="AC292" s="519"/>
      <c r="AD292" s="519"/>
      <c r="AE292" s="379">
        <f t="shared" si="18"/>
        <v>0</v>
      </c>
      <c r="AF292" s="380">
        <f>+AE292/(('10. Type 1 Emp Cov. Period Comp'!$I$16-'10. Type 1 Emp Cov. Period Comp'!$I$15+1)/7)</f>
        <v>0</v>
      </c>
      <c r="AG292" s="381">
        <f t="shared" si="16"/>
        <v>0</v>
      </c>
      <c r="AH292" s="381">
        <f t="shared" si="17"/>
        <v>0</v>
      </c>
    </row>
    <row r="293" spans="1:34" ht="15.75" thickBot="1" x14ac:dyDescent="0.3">
      <c r="A293" s="265">
        <f t="shared" si="19"/>
        <v>275</v>
      </c>
      <c r="B293" s="297" t="str">
        <f>IF('10. Type 1 Emp Cov. Period Comp'!B295=0," ",'10. Type 1 Emp Cov. Period Comp'!B295)</f>
        <v xml:space="preserve"> </v>
      </c>
      <c r="C293" s="265" t="str">
        <f>IF('10. Type 1 Emp Cov. Period Comp'!C295=0," ",'10. Type 1 Emp Cov. Period Comp'!C295)</f>
        <v xml:space="preserve"> </v>
      </c>
      <c r="D293" s="294"/>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c r="AA293" s="519"/>
      <c r="AB293" s="519"/>
      <c r="AC293" s="519"/>
      <c r="AD293" s="519"/>
      <c r="AE293" s="379">
        <f t="shared" si="18"/>
        <v>0</v>
      </c>
      <c r="AF293" s="380">
        <f>+AE293/(('10. Type 1 Emp Cov. Period Comp'!$I$16-'10. Type 1 Emp Cov. Period Comp'!$I$15+1)/7)</f>
        <v>0</v>
      </c>
      <c r="AG293" s="381">
        <f t="shared" si="16"/>
        <v>0</v>
      </c>
      <c r="AH293" s="381">
        <f t="shared" si="17"/>
        <v>0</v>
      </c>
    </row>
    <row r="294" spans="1:34" ht="15.75" thickBot="1" x14ac:dyDescent="0.3">
      <c r="A294" s="265">
        <f t="shared" si="19"/>
        <v>276</v>
      </c>
      <c r="B294" s="297" t="str">
        <f>IF('10. Type 1 Emp Cov. Period Comp'!B296=0," ",'10. Type 1 Emp Cov. Period Comp'!B296)</f>
        <v xml:space="preserve"> </v>
      </c>
      <c r="C294" s="265" t="str">
        <f>IF('10. Type 1 Emp Cov. Period Comp'!C296=0," ",'10. Type 1 Emp Cov. Period Comp'!C296)</f>
        <v xml:space="preserve"> </v>
      </c>
      <c r="D294" s="294"/>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c r="AA294" s="519"/>
      <c r="AB294" s="519"/>
      <c r="AC294" s="519"/>
      <c r="AD294" s="519"/>
      <c r="AE294" s="379">
        <f t="shared" si="18"/>
        <v>0</v>
      </c>
      <c r="AF294" s="380">
        <f>+AE294/(('10. Type 1 Emp Cov. Period Comp'!$I$16-'10. Type 1 Emp Cov. Period Comp'!$I$15+1)/7)</f>
        <v>0</v>
      </c>
      <c r="AG294" s="381">
        <f t="shared" si="16"/>
        <v>0</v>
      </c>
      <c r="AH294" s="381">
        <f t="shared" si="17"/>
        <v>0</v>
      </c>
    </row>
    <row r="295" spans="1:34" ht="15.75" thickBot="1" x14ac:dyDescent="0.3">
      <c r="A295" s="265">
        <f t="shared" si="19"/>
        <v>277</v>
      </c>
      <c r="B295" s="297" t="str">
        <f>IF('10. Type 1 Emp Cov. Period Comp'!B297=0," ",'10. Type 1 Emp Cov. Period Comp'!B297)</f>
        <v xml:space="preserve"> </v>
      </c>
      <c r="C295" s="265" t="str">
        <f>IF('10. Type 1 Emp Cov. Period Comp'!C297=0," ",'10. Type 1 Emp Cov. Period Comp'!C297)</f>
        <v xml:space="preserve"> </v>
      </c>
      <c r="D295" s="294"/>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c r="AA295" s="519"/>
      <c r="AB295" s="519"/>
      <c r="AC295" s="519"/>
      <c r="AD295" s="519"/>
      <c r="AE295" s="379">
        <f t="shared" si="18"/>
        <v>0</v>
      </c>
      <c r="AF295" s="380">
        <f>+AE295/(('10. Type 1 Emp Cov. Period Comp'!$I$16-'10. Type 1 Emp Cov. Period Comp'!$I$15+1)/7)</f>
        <v>0</v>
      </c>
      <c r="AG295" s="381">
        <f t="shared" si="16"/>
        <v>0</v>
      </c>
      <c r="AH295" s="381">
        <f t="shared" si="17"/>
        <v>0</v>
      </c>
    </row>
    <row r="296" spans="1:34" ht="15.75" thickBot="1" x14ac:dyDescent="0.3">
      <c r="A296" s="265">
        <f t="shared" si="19"/>
        <v>278</v>
      </c>
      <c r="B296" s="297" t="str">
        <f>IF('10. Type 1 Emp Cov. Period Comp'!B298=0," ",'10. Type 1 Emp Cov. Period Comp'!B298)</f>
        <v xml:space="preserve"> </v>
      </c>
      <c r="C296" s="265" t="str">
        <f>IF('10. Type 1 Emp Cov. Period Comp'!C298=0," ",'10. Type 1 Emp Cov. Period Comp'!C298)</f>
        <v xml:space="preserve"> </v>
      </c>
      <c r="D296" s="294"/>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c r="AA296" s="519"/>
      <c r="AB296" s="519"/>
      <c r="AC296" s="519"/>
      <c r="AD296" s="519"/>
      <c r="AE296" s="379">
        <f t="shared" si="18"/>
        <v>0</v>
      </c>
      <c r="AF296" s="380">
        <f>+AE296/(('10. Type 1 Emp Cov. Period Comp'!$I$16-'10. Type 1 Emp Cov. Period Comp'!$I$15+1)/7)</f>
        <v>0</v>
      </c>
      <c r="AG296" s="381">
        <f t="shared" si="16"/>
        <v>0</v>
      </c>
      <c r="AH296" s="381">
        <f t="shared" si="17"/>
        <v>0</v>
      </c>
    </row>
    <row r="297" spans="1:34" ht="15.75" thickBot="1" x14ac:dyDescent="0.3">
      <c r="A297" s="265">
        <f t="shared" si="19"/>
        <v>279</v>
      </c>
      <c r="B297" s="297" t="str">
        <f>IF('10. Type 1 Emp Cov. Period Comp'!B299=0," ",'10. Type 1 Emp Cov. Period Comp'!B299)</f>
        <v xml:space="preserve"> </v>
      </c>
      <c r="C297" s="265" t="str">
        <f>IF('10. Type 1 Emp Cov. Period Comp'!C299=0," ",'10. Type 1 Emp Cov. Period Comp'!C299)</f>
        <v xml:space="preserve"> </v>
      </c>
      <c r="D297" s="294"/>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c r="AA297" s="519"/>
      <c r="AB297" s="519"/>
      <c r="AC297" s="519"/>
      <c r="AD297" s="519"/>
      <c r="AE297" s="379">
        <f t="shared" si="18"/>
        <v>0</v>
      </c>
      <c r="AF297" s="380">
        <f>+AE297/(('10. Type 1 Emp Cov. Period Comp'!$I$16-'10. Type 1 Emp Cov. Period Comp'!$I$15+1)/7)</f>
        <v>0</v>
      </c>
      <c r="AG297" s="381">
        <f t="shared" si="16"/>
        <v>0</v>
      </c>
      <c r="AH297" s="381">
        <f t="shared" si="17"/>
        <v>0</v>
      </c>
    </row>
    <row r="298" spans="1:34" ht="15.75" thickBot="1" x14ac:dyDescent="0.3">
      <c r="A298" s="265">
        <f t="shared" si="19"/>
        <v>280</v>
      </c>
      <c r="B298" s="297" t="str">
        <f>IF('10. Type 1 Emp Cov. Period Comp'!B300=0," ",'10. Type 1 Emp Cov. Period Comp'!B300)</f>
        <v xml:space="preserve"> </v>
      </c>
      <c r="C298" s="265" t="str">
        <f>IF('10. Type 1 Emp Cov. Period Comp'!C300=0," ",'10. Type 1 Emp Cov. Period Comp'!C300)</f>
        <v xml:space="preserve"> </v>
      </c>
      <c r="D298" s="294"/>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c r="AA298" s="519"/>
      <c r="AB298" s="519"/>
      <c r="AC298" s="519"/>
      <c r="AD298" s="519"/>
      <c r="AE298" s="379">
        <f t="shared" si="18"/>
        <v>0</v>
      </c>
      <c r="AF298" s="380">
        <f>+AE298/(('10. Type 1 Emp Cov. Period Comp'!$I$16-'10. Type 1 Emp Cov. Period Comp'!$I$15+1)/7)</f>
        <v>0</v>
      </c>
      <c r="AG298" s="381">
        <f t="shared" si="16"/>
        <v>0</v>
      </c>
      <c r="AH298" s="381">
        <f t="shared" si="17"/>
        <v>0</v>
      </c>
    </row>
    <row r="299" spans="1:34" ht="15.75" thickBot="1" x14ac:dyDescent="0.3">
      <c r="A299" s="265">
        <f t="shared" si="19"/>
        <v>281</v>
      </c>
      <c r="B299" s="297" t="str">
        <f>IF('10. Type 1 Emp Cov. Period Comp'!B301=0," ",'10. Type 1 Emp Cov. Period Comp'!B301)</f>
        <v xml:space="preserve"> </v>
      </c>
      <c r="C299" s="265" t="str">
        <f>IF('10. Type 1 Emp Cov. Period Comp'!C301=0," ",'10. Type 1 Emp Cov. Period Comp'!C301)</f>
        <v xml:space="preserve"> </v>
      </c>
      <c r="D299" s="294"/>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379">
        <f t="shared" si="18"/>
        <v>0</v>
      </c>
      <c r="AF299" s="380">
        <f>+AE299/(('10. Type 1 Emp Cov. Period Comp'!$I$16-'10. Type 1 Emp Cov. Period Comp'!$I$15+1)/7)</f>
        <v>0</v>
      </c>
      <c r="AG299" s="381">
        <f t="shared" si="16"/>
        <v>0</v>
      </c>
      <c r="AH299" s="381">
        <f t="shared" si="17"/>
        <v>0</v>
      </c>
    </row>
    <row r="300" spans="1:34" ht="15.75" thickBot="1" x14ac:dyDescent="0.3">
      <c r="A300" s="265">
        <f t="shared" si="19"/>
        <v>282</v>
      </c>
      <c r="B300" s="297" t="str">
        <f>IF('10. Type 1 Emp Cov. Period Comp'!B302=0," ",'10. Type 1 Emp Cov. Period Comp'!B302)</f>
        <v xml:space="preserve"> </v>
      </c>
      <c r="C300" s="265" t="str">
        <f>IF('10. Type 1 Emp Cov. Period Comp'!C302=0," ",'10. Type 1 Emp Cov. Period Comp'!C302)</f>
        <v xml:space="preserve"> </v>
      </c>
      <c r="D300" s="294"/>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c r="AA300" s="519"/>
      <c r="AB300" s="519"/>
      <c r="AC300" s="519"/>
      <c r="AD300" s="519"/>
      <c r="AE300" s="379">
        <f t="shared" si="18"/>
        <v>0</v>
      </c>
      <c r="AF300" s="380">
        <f>+AE300/(('10. Type 1 Emp Cov. Period Comp'!$I$16-'10. Type 1 Emp Cov. Period Comp'!$I$15+1)/7)</f>
        <v>0</v>
      </c>
      <c r="AG300" s="381">
        <f t="shared" si="16"/>
        <v>0</v>
      </c>
      <c r="AH300" s="381">
        <f t="shared" si="17"/>
        <v>0</v>
      </c>
    </row>
    <row r="301" spans="1:34" ht="15.75" thickBot="1" x14ac:dyDescent="0.3">
      <c r="A301" s="265">
        <f t="shared" si="19"/>
        <v>283</v>
      </c>
      <c r="B301" s="297" t="str">
        <f>IF('10. Type 1 Emp Cov. Period Comp'!B303=0," ",'10. Type 1 Emp Cov. Period Comp'!B303)</f>
        <v xml:space="preserve"> </v>
      </c>
      <c r="C301" s="265" t="str">
        <f>IF('10. Type 1 Emp Cov. Period Comp'!C303=0," ",'10. Type 1 Emp Cov. Period Comp'!C303)</f>
        <v xml:space="preserve"> </v>
      </c>
      <c r="D301" s="294"/>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c r="AA301" s="519"/>
      <c r="AB301" s="519"/>
      <c r="AC301" s="519"/>
      <c r="AD301" s="519"/>
      <c r="AE301" s="379">
        <f t="shared" si="18"/>
        <v>0</v>
      </c>
      <c r="AF301" s="380">
        <f>+AE301/(('10. Type 1 Emp Cov. Period Comp'!$I$16-'10. Type 1 Emp Cov. Period Comp'!$I$15+1)/7)</f>
        <v>0</v>
      </c>
      <c r="AG301" s="381">
        <f t="shared" si="16"/>
        <v>0</v>
      </c>
      <c r="AH301" s="381">
        <f t="shared" si="17"/>
        <v>0</v>
      </c>
    </row>
    <row r="302" spans="1:34" ht="15.75" thickBot="1" x14ac:dyDescent="0.3">
      <c r="A302" s="265">
        <f t="shared" si="19"/>
        <v>284</v>
      </c>
      <c r="B302" s="297" t="str">
        <f>IF('10. Type 1 Emp Cov. Period Comp'!B304=0," ",'10. Type 1 Emp Cov. Period Comp'!B304)</f>
        <v xml:space="preserve"> </v>
      </c>
      <c r="C302" s="265" t="str">
        <f>IF('10. Type 1 Emp Cov. Period Comp'!C304=0," ",'10. Type 1 Emp Cov. Period Comp'!C304)</f>
        <v xml:space="preserve"> </v>
      </c>
      <c r="D302" s="294"/>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c r="AA302" s="519"/>
      <c r="AB302" s="519"/>
      <c r="AC302" s="519"/>
      <c r="AD302" s="519"/>
      <c r="AE302" s="379">
        <f t="shared" si="18"/>
        <v>0</v>
      </c>
      <c r="AF302" s="380">
        <f>+AE302/(('10. Type 1 Emp Cov. Period Comp'!$I$16-'10. Type 1 Emp Cov. Period Comp'!$I$15+1)/7)</f>
        <v>0</v>
      </c>
      <c r="AG302" s="381">
        <f t="shared" si="16"/>
        <v>0</v>
      </c>
      <c r="AH302" s="381">
        <f t="shared" si="17"/>
        <v>0</v>
      </c>
    </row>
    <row r="303" spans="1:34" ht="15.75" thickBot="1" x14ac:dyDescent="0.3">
      <c r="A303" s="265">
        <f t="shared" si="19"/>
        <v>285</v>
      </c>
      <c r="B303" s="297" t="str">
        <f>IF('10. Type 1 Emp Cov. Period Comp'!B305=0," ",'10. Type 1 Emp Cov. Period Comp'!B305)</f>
        <v xml:space="preserve"> </v>
      </c>
      <c r="C303" s="265" t="str">
        <f>IF('10. Type 1 Emp Cov. Period Comp'!C305=0," ",'10. Type 1 Emp Cov. Period Comp'!C305)</f>
        <v xml:space="preserve"> </v>
      </c>
      <c r="D303" s="294"/>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c r="AA303" s="519"/>
      <c r="AB303" s="519"/>
      <c r="AC303" s="519"/>
      <c r="AD303" s="519"/>
      <c r="AE303" s="379">
        <f t="shared" si="18"/>
        <v>0</v>
      </c>
      <c r="AF303" s="380">
        <f>+AE303/(('10. Type 1 Emp Cov. Period Comp'!$I$16-'10. Type 1 Emp Cov. Period Comp'!$I$15+1)/7)</f>
        <v>0</v>
      </c>
      <c r="AG303" s="381">
        <f t="shared" si="16"/>
        <v>0</v>
      </c>
      <c r="AH303" s="381">
        <f t="shared" si="17"/>
        <v>0</v>
      </c>
    </row>
    <row r="304" spans="1:34" ht="15.75" thickBot="1" x14ac:dyDescent="0.3">
      <c r="A304" s="265">
        <f t="shared" si="19"/>
        <v>286</v>
      </c>
      <c r="B304" s="297" t="str">
        <f>IF('10. Type 1 Emp Cov. Period Comp'!B306=0," ",'10. Type 1 Emp Cov. Period Comp'!B306)</f>
        <v xml:space="preserve"> </v>
      </c>
      <c r="C304" s="265" t="str">
        <f>IF('10. Type 1 Emp Cov. Period Comp'!C306=0," ",'10. Type 1 Emp Cov. Period Comp'!C306)</f>
        <v xml:space="preserve"> </v>
      </c>
      <c r="D304" s="294"/>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c r="AA304" s="519"/>
      <c r="AB304" s="519"/>
      <c r="AC304" s="519"/>
      <c r="AD304" s="519"/>
      <c r="AE304" s="379">
        <f t="shared" si="18"/>
        <v>0</v>
      </c>
      <c r="AF304" s="380">
        <f>+AE304/(('10. Type 1 Emp Cov. Period Comp'!$I$16-'10. Type 1 Emp Cov. Period Comp'!$I$15+1)/7)</f>
        <v>0</v>
      </c>
      <c r="AG304" s="381">
        <f t="shared" si="16"/>
        <v>0</v>
      </c>
      <c r="AH304" s="381">
        <f t="shared" si="17"/>
        <v>0</v>
      </c>
    </row>
    <row r="305" spans="1:34" ht="15.75" thickBot="1" x14ac:dyDescent="0.3">
      <c r="A305" s="265">
        <f t="shared" si="19"/>
        <v>287</v>
      </c>
      <c r="B305" s="297" t="str">
        <f>IF('10. Type 1 Emp Cov. Period Comp'!B307=0," ",'10. Type 1 Emp Cov. Period Comp'!B307)</f>
        <v xml:space="preserve"> </v>
      </c>
      <c r="C305" s="265" t="str">
        <f>IF('10. Type 1 Emp Cov. Period Comp'!C307=0," ",'10. Type 1 Emp Cov. Period Comp'!C307)</f>
        <v xml:space="preserve"> </v>
      </c>
      <c r="D305" s="294"/>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c r="AA305" s="519"/>
      <c r="AB305" s="519"/>
      <c r="AC305" s="519"/>
      <c r="AD305" s="519"/>
      <c r="AE305" s="379">
        <f t="shared" si="18"/>
        <v>0</v>
      </c>
      <c r="AF305" s="380">
        <f>+AE305/(('10. Type 1 Emp Cov. Period Comp'!$I$16-'10. Type 1 Emp Cov. Period Comp'!$I$15+1)/7)</f>
        <v>0</v>
      </c>
      <c r="AG305" s="381">
        <f t="shared" si="16"/>
        <v>0</v>
      </c>
      <c r="AH305" s="381">
        <f t="shared" si="17"/>
        <v>0</v>
      </c>
    </row>
    <row r="306" spans="1:34" ht="15.75" thickBot="1" x14ac:dyDescent="0.3">
      <c r="A306" s="265">
        <f t="shared" si="19"/>
        <v>288</v>
      </c>
      <c r="B306" s="297" t="str">
        <f>IF('10. Type 1 Emp Cov. Period Comp'!B308=0," ",'10. Type 1 Emp Cov. Period Comp'!B308)</f>
        <v xml:space="preserve"> </v>
      </c>
      <c r="C306" s="265" t="str">
        <f>IF('10. Type 1 Emp Cov. Period Comp'!C308=0," ",'10. Type 1 Emp Cov. Period Comp'!C308)</f>
        <v xml:space="preserve"> </v>
      </c>
      <c r="D306" s="294"/>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c r="AA306" s="519"/>
      <c r="AB306" s="519"/>
      <c r="AC306" s="519"/>
      <c r="AD306" s="519"/>
      <c r="AE306" s="379">
        <f t="shared" si="18"/>
        <v>0</v>
      </c>
      <c r="AF306" s="380">
        <f>+AE306/(('10. Type 1 Emp Cov. Period Comp'!$I$16-'10. Type 1 Emp Cov. Period Comp'!$I$15+1)/7)</f>
        <v>0</v>
      </c>
      <c r="AG306" s="381">
        <f t="shared" si="16"/>
        <v>0</v>
      </c>
      <c r="AH306" s="381">
        <f t="shared" si="17"/>
        <v>0</v>
      </c>
    </row>
    <row r="307" spans="1:34" ht="15.75" thickBot="1" x14ac:dyDescent="0.3">
      <c r="A307" s="265">
        <f t="shared" si="19"/>
        <v>289</v>
      </c>
      <c r="B307" s="297" t="str">
        <f>IF('10. Type 1 Emp Cov. Period Comp'!B309=0," ",'10. Type 1 Emp Cov. Period Comp'!B309)</f>
        <v xml:space="preserve"> </v>
      </c>
      <c r="C307" s="265" t="str">
        <f>IF('10. Type 1 Emp Cov. Period Comp'!C309=0," ",'10. Type 1 Emp Cov. Period Comp'!C309)</f>
        <v xml:space="preserve"> </v>
      </c>
      <c r="D307" s="294"/>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19"/>
      <c r="AB307" s="519"/>
      <c r="AC307" s="519"/>
      <c r="AD307" s="519"/>
      <c r="AE307" s="379">
        <f t="shared" si="18"/>
        <v>0</v>
      </c>
      <c r="AF307" s="380">
        <f>+AE307/(('10. Type 1 Emp Cov. Period Comp'!$I$16-'10. Type 1 Emp Cov. Period Comp'!$I$15+1)/7)</f>
        <v>0</v>
      </c>
      <c r="AG307" s="381">
        <f t="shared" si="16"/>
        <v>0</v>
      </c>
      <c r="AH307" s="381">
        <f t="shared" si="17"/>
        <v>0</v>
      </c>
    </row>
    <row r="308" spans="1:34" ht="15.75" thickBot="1" x14ac:dyDescent="0.3">
      <c r="A308" s="265">
        <f t="shared" si="19"/>
        <v>290</v>
      </c>
      <c r="B308" s="297" t="str">
        <f>IF('10. Type 1 Emp Cov. Period Comp'!B310=0," ",'10. Type 1 Emp Cov. Period Comp'!B310)</f>
        <v xml:space="preserve"> </v>
      </c>
      <c r="C308" s="265" t="str">
        <f>IF('10. Type 1 Emp Cov. Period Comp'!C310=0," ",'10. Type 1 Emp Cov. Period Comp'!C310)</f>
        <v xml:space="preserve"> </v>
      </c>
      <c r="D308" s="294"/>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379">
        <f t="shared" si="18"/>
        <v>0</v>
      </c>
      <c r="AF308" s="380">
        <f>+AE308/(('10. Type 1 Emp Cov. Period Comp'!$I$16-'10. Type 1 Emp Cov. Period Comp'!$I$15+1)/7)</f>
        <v>0</v>
      </c>
      <c r="AG308" s="381">
        <f t="shared" si="16"/>
        <v>0</v>
      </c>
      <c r="AH308" s="381">
        <f t="shared" si="17"/>
        <v>0</v>
      </c>
    </row>
    <row r="309" spans="1:34" ht="15.75" thickBot="1" x14ac:dyDescent="0.3">
      <c r="A309" s="265">
        <f t="shared" si="19"/>
        <v>291</v>
      </c>
      <c r="B309" s="297" t="str">
        <f>IF('10. Type 1 Emp Cov. Period Comp'!B311=0," ",'10. Type 1 Emp Cov. Period Comp'!B311)</f>
        <v xml:space="preserve"> </v>
      </c>
      <c r="C309" s="265" t="str">
        <f>IF('10. Type 1 Emp Cov. Period Comp'!C311=0," ",'10. Type 1 Emp Cov. Period Comp'!C311)</f>
        <v xml:space="preserve"> </v>
      </c>
      <c r="D309" s="294"/>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c r="AA309" s="519"/>
      <c r="AB309" s="519"/>
      <c r="AC309" s="519"/>
      <c r="AD309" s="519"/>
      <c r="AE309" s="379">
        <f t="shared" si="18"/>
        <v>0</v>
      </c>
      <c r="AF309" s="380">
        <f>+AE309/(('10. Type 1 Emp Cov. Period Comp'!$I$16-'10. Type 1 Emp Cov. Period Comp'!$I$15+1)/7)</f>
        <v>0</v>
      </c>
      <c r="AG309" s="381">
        <f t="shared" si="16"/>
        <v>0</v>
      </c>
      <c r="AH309" s="381">
        <f t="shared" si="17"/>
        <v>0</v>
      </c>
    </row>
    <row r="310" spans="1:34" ht="15.75" thickBot="1" x14ac:dyDescent="0.3">
      <c r="A310" s="265">
        <f t="shared" si="19"/>
        <v>292</v>
      </c>
      <c r="B310" s="297" t="str">
        <f>IF('10. Type 1 Emp Cov. Period Comp'!B312=0," ",'10. Type 1 Emp Cov. Period Comp'!B312)</f>
        <v xml:space="preserve"> </v>
      </c>
      <c r="C310" s="265" t="str">
        <f>IF('10. Type 1 Emp Cov. Period Comp'!C312=0," ",'10. Type 1 Emp Cov. Period Comp'!C312)</f>
        <v xml:space="preserve"> </v>
      </c>
      <c r="D310" s="294"/>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c r="AA310" s="519"/>
      <c r="AB310" s="519"/>
      <c r="AC310" s="519"/>
      <c r="AD310" s="519"/>
      <c r="AE310" s="379">
        <f t="shared" si="18"/>
        <v>0</v>
      </c>
      <c r="AF310" s="380">
        <f>+AE310/(('10. Type 1 Emp Cov. Period Comp'!$I$16-'10. Type 1 Emp Cov. Period Comp'!$I$15+1)/7)</f>
        <v>0</v>
      </c>
      <c r="AG310" s="381">
        <f t="shared" si="16"/>
        <v>0</v>
      </c>
      <c r="AH310" s="381">
        <f t="shared" si="17"/>
        <v>0</v>
      </c>
    </row>
    <row r="311" spans="1:34" ht="15.75" thickBot="1" x14ac:dyDescent="0.3">
      <c r="A311" s="265">
        <f t="shared" si="19"/>
        <v>293</v>
      </c>
      <c r="B311" s="297" t="str">
        <f>IF('10. Type 1 Emp Cov. Period Comp'!B313=0," ",'10. Type 1 Emp Cov. Period Comp'!B313)</f>
        <v xml:space="preserve"> </v>
      </c>
      <c r="C311" s="265" t="str">
        <f>IF('10. Type 1 Emp Cov. Period Comp'!C313=0," ",'10. Type 1 Emp Cov. Period Comp'!C313)</f>
        <v xml:space="preserve"> </v>
      </c>
      <c r="D311" s="294"/>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c r="AA311" s="519"/>
      <c r="AB311" s="519"/>
      <c r="AC311" s="519"/>
      <c r="AD311" s="519"/>
      <c r="AE311" s="379">
        <f t="shared" si="18"/>
        <v>0</v>
      </c>
      <c r="AF311" s="380">
        <f>+AE311/(('10. Type 1 Emp Cov. Period Comp'!$I$16-'10. Type 1 Emp Cov. Period Comp'!$I$15+1)/7)</f>
        <v>0</v>
      </c>
      <c r="AG311" s="381">
        <f t="shared" si="16"/>
        <v>0</v>
      </c>
      <c r="AH311" s="381">
        <f t="shared" si="17"/>
        <v>0</v>
      </c>
    </row>
    <row r="312" spans="1:34" ht="15.75" thickBot="1" x14ac:dyDescent="0.3">
      <c r="A312" s="265">
        <f t="shared" si="19"/>
        <v>294</v>
      </c>
      <c r="B312" s="297" t="str">
        <f>IF('10. Type 1 Emp Cov. Period Comp'!B314=0," ",'10. Type 1 Emp Cov. Period Comp'!B314)</f>
        <v xml:space="preserve"> </v>
      </c>
      <c r="C312" s="265" t="str">
        <f>IF('10. Type 1 Emp Cov. Period Comp'!C314=0," ",'10. Type 1 Emp Cov. Period Comp'!C314)</f>
        <v xml:space="preserve"> </v>
      </c>
      <c r="D312" s="294"/>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c r="AA312" s="519"/>
      <c r="AB312" s="519"/>
      <c r="AC312" s="519"/>
      <c r="AD312" s="519"/>
      <c r="AE312" s="379">
        <f t="shared" si="18"/>
        <v>0</v>
      </c>
      <c r="AF312" s="380">
        <f>+AE312/(('10. Type 1 Emp Cov. Period Comp'!$I$16-'10. Type 1 Emp Cov. Period Comp'!$I$15+1)/7)</f>
        <v>0</v>
      </c>
      <c r="AG312" s="381">
        <f t="shared" si="16"/>
        <v>0</v>
      </c>
      <c r="AH312" s="381">
        <f t="shared" si="17"/>
        <v>0</v>
      </c>
    </row>
    <row r="313" spans="1:34" ht="15.75" thickBot="1" x14ac:dyDescent="0.3">
      <c r="A313" s="265">
        <f t="shared" si="19"/>
        <v>295</v>
      </c>
      <c r="B313" s="297" t="str">
        <f>IF('10. Type 1 Emp Cov. Period Comp'!B315=0," ",'10. Type 1 Emp Cov. Period Comp'!B315)</f>
        <v xml:space="preserve"> </v>
      </c>
      <c r="C313" s="265" t="str">
        <f>IF('10. Type 1 Emp Cov. Period Comp'!C315=0," ",'10. Type 1 Emp Cov. Period Comp'!C315)</f>
        <v xml:space="preserve"> </v>
      </c>
      <c r="D313" s="294"/>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c r="AA313" s="519"/>
      <c r="AB313" s="519"/>
      <c r="AC313" s="519"/>
      <c r="AD313" s="519"/>
      <c r="AE313" s="379">
        <f t="shared" si="18"/>
        <v>0</v>
      </c>
      <c r="AF313" s="380">
        <f>+AE313/(('10. Type 1 Emp Cov. Period Comp'!$I$16-'10. Type 1 Emp Cov. Period Comp'!$I$15+1)/7)</f>
        <v>0</v>
      </c>
      <c r="AG313" s="381">
        <f t="shared" si="16"/>
        <v>0</v>
      </c>
      <c r="AH313" s="381">
        <f t="shared" si="17"/>
        <v>0</v>
      </c>
    </row>
    <row r="314" spans="1:34" ht="15.75" thickBot="1" x14ac:dyDescent="0.3">
      <c r="A314" s="265">
        <f t="shared" si="19"/>
        <v>296</v>
      </c>
      <c r="B314" s="297" t="str">
        <f>IF('10. Type 1 Emp Cov. Period Comp'!B316=0," ",'10. Type 1 Emp Cov. Period Comp'!B316)</f>
        <v xml:space="preserve"> </v>
      </c>
      <c r="C314" s="265" t="str">
        <f>IF('10. Type 1 Emp Cov. Period Comp'!C316=0," ",'10. Type 1 Emp Cov. Period Comp'!C316)</f>
        <v xml:space="preserve"> </v>
      </c>
      <c r="D314" s="294"/>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c r="AA314" s="519"/>
      <c r="AB314" s="519"/>
      <c r="AC314" s="519"/>
      <c r="AD314" s="519"/>
      <c r="AE314" s="379">
        <f t="shared" si="18"/>
        <v>0</v>
      </c>
      <c r="AF314" s="380">
        <f>+AE314/(('10. Type 1 Emp Cov. Period Comp'!$I$16-'10. Type 1 Emp Cov. Period Comp'!$I$15+1)/7)</f>
        <v>0</v>
      </c>
      <c r="AG314" s="381">
        <f t="shared" si="16"/>
        <v>0</v>
      </c>
      <c r="AH314" s="381">
        <f t="shared" si="17"/>
        <v>0</v>
      </c>
    </row>
    <row r="315" spans="1:34" ht="15.75" thickBot="1" x14ac:dyDescent="0.3">
      <c r="A315" s="265">
        <f t="shared" si="19"/>
        <v>297</v>
      </c>
      <c r="B315" s="297" t="str">
        <f>IF('10. Type 1 Emp Cov. Period Comp'!B317=0," ",'10. Type 1 Emp Cov. Period Comp'!B317)</f>
        <v xml:space="preserve"> </v>
      </c>
      <c r="C315" s="265" t="str">
        <f>IF('10. Type 1 Emp Cov. Period Comp'!C317=0," ",'10. Type 1 Emp Cov. Period Comp'!C317)</f>
        <v xml:space="preserve"> </v>
      </c>
      <c r="D315" s="294"/>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c r="AA315" s="519"/>
      <c r="AB315" s="519"/>
      <c r="AC315" s="519"/>
      <c r="AD315" s="519"/>
      <c r="AE315" s="379">
        <f t="shared" si="18"/>
        <v>0</v>
      </c>
      <c r="AF315" s="380">
        <f>+AE315/(('10. Type 1 Emp Cov. Period Comp'!$I$16-'10. Type 1 Emp Cov. Period Comp'!$I$15+1)/7)</f>
        <v>0</v>
      </c>
      <c r="AG315" s="381">
        <f t="shared" si="16"/>
        <v>0</v>
      </c>
      <c r="AH315" s="381">
        <f t="shared" si="17"/>
        <v>0</v>
      </c>
    </row>
    <row r="316" spans="1:34" ht="15.75" thickBot="1" x14ac:dyDescent="0.3">
      <c r="A316" s="265">
        <f t="shared" si="19"/>
        <v>298</v>
      </c>
      <c r="B316" s="297" t="str">
        <f>IF('10. Type 1 Emp Cov. Period Comp'!B318=0," ",'10. Type 1 Emp Cov. Period Comp'!B318)</f>
        <v xml:space="preserve"> </v>
      </c>
      <c r="C316" s="265" t="str">
        <f>IF('10. Type 1 Emp Cov. Period Comp'!C318=0," ",'10. Type 1 Emp Cov. Period Comp'!C318)</f>
        <v xml:space="preserve"> </v>
      </c>
      <c r="D316" s="294"/>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c r="AA316" s="519"/>
      <c r="AB316" s="519"/>
      <c r="AC316" s="519"/>
      <c r="AD316" s="519"/>
      <c r="AE316" s="379">
        <f t="shared" si="18"/>
        <v>0</v>
      </c>
      <c r="AF316" s="380">
        <f>+AE316/(('10. Type 1 Emp Cov. Period Comp'!$I$16-'10. Type 1 Emp Cov. Period Comp'!$I$15+1)/7)</f>
        <v>0</v>
      </c>
      <c r="AG316" s="381">
        <f t="shared" si="16"/>
        <v>0</v>
      </c>
      <c r="AH316" s="381">
        <f t="shared" si="17"/>
        <v>0</v>
      </c>
    </row>
    <row r="317" spans="1:34" ht="15.75" thickBot="1" x14ac:dyDescent="0.3">
      <c r="A317" s="265">
        <f t="shared" si="19"/>
        <v>299</v>
      </c>
      <c r="B317" s="297" t="str">
        <f>IF('10. Type 1 Emp Cov. Period Comp'!B319=0," ",'10. Type 1 Emp Cov. Period Comp'!B319)</f>
        <v xml:space="preserve"> </v>
      </c>
      <c r="C317" s="265" t="str">
        <f>IF('10. Type 1 Emp Cov. Period Comp'!C319=0," ",'10. Type 1 Emp Cov. Period Comp'!C319)</f>
        <v xml:space="preserve"> </v>
      </c>
      <c r="D317" s="294"/>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c r="AA317" s="519"/>
      <c r="AB317" s="519"/>
      <c r="AC317" s="519"/>
      <c r="AD317" s="519"/>
      <c r="AE317" s="379">
        <f t="shared" si="18"/>
        <v>0</v>
      </c>
      <c r="AF317" s="380">
        <f>+AE317/(('10. Type 1 Emp Cov. Period Comp'!$I$16-'10. Type 1 Emp Cov. Period Comp'!$I$15+1)/7)</f>
        <v>0</v>
      </c>
      <c r="AG317" s="381">
        <f t="shared" si="16"/>
        <v>0</v>
      </c>
      <c r="AH317" s="381">
        <f t="shared" si="17"/>
        <v>0</v>
      </c>
    </row>
    <row r="318" spans="1:34" ht="15.75" thickBot="1" x14ac:dyDescent="0.3">
      <c r="A318" s="265">
        <f t="shared" si="19"/>
        <v>300</v>
      </c>
      <c r="B318" s="297" t="str">
        <f>IF('10. Type 1 Emp Cov. Period Comp'!B320=0," ",'10. Type 1 Emp Cov. Period Comp'!B320)</f>
        <v xml:space="preserve"> </v>
      </c>
      <c r="C318" s="265" t="str">
        <f>IF('10. Type 1 Emp Cov. Period Comp'!C320=0," ",'10. Type 1 Emp Cov. Period Comp'!C320)</f>
        <v xml:space="preserve"> </v>
      </c>
      <c r="D318" s="294"/>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c r="AA318" s="519"/>
      <c r="AB318" s="519"/>
      <c r="AC318" s="519"/>
      <c r="AD318" s="519"/>
      <c r="AE318" s="379">
        <f t="shared" si="18"/>
        <v>0</v>
      </c>
      <c r="AF318" s="380">
        <f>+AE318/(('10. Type 1 Emp Cov. Period Comp'!$I$16-'10. Type 1 Emp Cov. Period Comp'!$I$15+1)/7)</f>
        <v>0</v>
      </c>
      <c r="AG318" s="381">
        <f t="shared" si="16"/>
        <v>0</v>
      </c>
      <c r="AH318" s="381">
        <f t="shared" si="17"/>
        <v>0</v>
      </c>
    </row>
    <row r="319" spans="1:34" ht="15.75" thickBot="1" x14ac:dyDescent="0.3">
      <c r="A319" s="265">
        <f t="shared" si="19"/>
        <v>301</v>
      </c>
      <c r="B319" s="297" t="str">
        <f>IF('10. Type 1 Emp Cov. Period Comp'!B321=0," ",'10. Type 1 Emp Cov. Period Comp'!B321)</f>
        <v xml:space="preserve"> </v>
      </c>
      <c r="C319" s="265" t="str">
        <f>IF('10. Type 1 Emp Cov. Period Comp'!C321=0," ",'10. Type 1 Emp Cov. Period Comp'!C321)</f>
        <v xml:space="preserve"> </v>
      </c>
      <c r="D319" s="294"/>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c r="AA319" s="519"/>
      <c r="AB319" s="519"/>
      <c r="AC319" s="519"/>
      <c r="AD319" s="519"/>
      <c r="AE319" s="379">
        <f t="shared" si="18"/>
        <v>0</v>
      </c>
      <c r="AF319" s="380">
        <f>+AE319/(('10. Type 1 Emp Cov. Period Comp'!$I$16-'10. Type 1 Emp Cov. Period Comp'!$I$15+1)/7)</f>
        <v>0</v>
      </c>
      <c r="AG319" s="381">
        <f t="shared" si="16"/>
        <v>0</v>
      </c>
      <c r="AH319" s="381">
        <f t="shared" si="17"/>
        <v>0</v>
      </c>
    </row>
    <row r="320" spans="1:34" ht="15.75" thickBot="1" x14ac:dyDescent="0.3">
      <c r="A320" s="265">
        <f t="shared" si="19"/>
        <v>302</v>
      </c>
      <c r="B320" s="297" t="str">
        <f>IF('10. Type 1 Emp Cov. Period Comp'!B322=0," ",'10. Type 1 Emp Cov. Period Comp'!B322)</f>
        <v xml:space="preserve"> </v>
      </c>
      <c r="C320" s="265" t="str">
        <f>IF('10. Type 1 Emp Cov. Period Comp'!C322=0," ",'10. Type 1 Emp Cov. Period Comp'!C322)</f>
        <v xml:space="preserve"> </v>
      </c>
      <c r="D320" s="294"/>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c r="AA320" s="519"/>
      <c r="AB320" s="519"/>
      <c r="AC320" s="519"/>
      <c r="AD320" s="519"/>
      <c r="AE320" s="379">
        <f t="shared" si="18"/>
        <v>0</v>
      </c>
      <c r="AF320" s="380">
        <f>+AE320/(('10. Type 1 Emp Cov. Period Comp'!$I$16-'10. Type 1 Emp Cov. Period Comp'!$I$15+1)/7)</f>
        <v>0</v>
      </c>
      <c r="AG320" s="381">
        <f t="shared" si="16"/>
        <v>0</v>
      </c>
      <c r="AH320" s="381">
        <f t="shared" si="17"/>
        <v>0</v>
      </c>
    </row>
    <row r="321" spans="1:34" ht="15.75" thickBot="1" x14ac:dyDescent="0.3">
      <c r="A321" s="265">
        <f t="shared" si="19"/>
        <v>303</v>
      </c>
      <c r="B321" s="297" t="str">
        <f>IF('10. Type 1 Emp Cov. Period Comp'!B323=0," ",'10. Type 1 Emp Cov. Period Comp'!B323)</f>
        <v xml:space="preserve"> </v>
      </c>
      <c r="C321" s="265" t="str">
        <f>IF('10. Type 1 Emp Cov. Period Comp'!C323=0," ",'10. Type 1 Emp Cov. Period Comp'!C323)</f>
        <v xml:space="preserve"> </v>
      </c>
      <c r="D321" s="294"/>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c r="AA321" s="519"/>
      <c r="AB321" s="519"/>
      <c r="AC321" s="519"/>
      <c r="AD321" s="519"/>
      <c r="AE321" s="379">
        <f t="shared" si="18"/>
        <v>0</v>
      </c>
      <c r="AF321" s="380">
        <f>+AE321/(('10. Type 1 Emp Cov. Period Comp'!$I$16-'10. Type 1 Emp Cov. Period Comp'!$I$15+1)/7)</f>
        <v>0</v>
      </c>
      <c r="AG321" s="381">
        <f t="shared" si="16"/>
        <v>0</v>
      </c>
      <c r="AH321" s="381">
        <f t="shared" si="17"/>
        <v>0</v>
      </c>
    </row>
    <row r="322" spans="1:34" ht="15.75" thickBot="1" x14ac:dyDescent="0.3">
      <c r="A322" s="265">
        <f t="shared" si="19"/>
        <v>304</v>
      </c>
      <c r="B322" s="297" t="str">
        <f>IF('10. Type 1 Emp Cov. Period Comp'!B324=0," ",'10. Type 1 Emp Cov. Period Comp'!B324)</f>
        <v xml:space="preserve"> </v>
      </c>
      <c r="C322" s="265" t="str">
        <f>IF('10. Type 1 Emp Cov. Period Comp'!C324=0," ",'10. Type 1 Emp Cov. Period Comp'!C324)</f>
        <v xml:space="preserve"> </v>
      </c>
      <c r="D322" s="294"/>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c r="AA322" s="519"/>
      <c r="AB322" s="519"/>
      <c r="AC322" s="519"/>
      <c r="AD322" s="519"/>
      <c r="AE322" s="379">
        <f t="shared" si="18"/>
        <v>0</v>
      </c>
      <c r="AF322" s="380">
        <f>+AE322/(('10. Type 1 Emp Cov. Period Comp'!$I$16-'10. Type 1 Emp Cov. Period Comp'!$I$15+1)/7)</f>
        <v>0</v>
      </c>
      <c r="AG322" s="381">
        <f t="shared" si="16"/>
        <v>0</v>
      </c>
      <c r="AH322" s="381">
        <f t="shared" si="17"/>
        <v>0</v>
      </c>
    </row>
    <row r="323" spans="1:34" ht="15.75" thickBot="1" x14ac:dyDescent="0.3">
      <c r="A323" s="265">
        <f t="shared" si="19"/>
        <v>305</v>
      </c>
      <c r="B323" s="297" t="str">
        <f>IF('10. Type 1 Emp Cov. Period Comp'!B325=0," ",'10. Type 1 Emp Cov. Period Comp'!B325)</f>
        <v xml:space="preserve"> </v>
      </c>
      <c r="C323" s="265" t="str">
        <f>IF('10. Type 1 Emp Cov. Period Comp'!C325=0," ",'10. Type 1 Emp Cov. Period Comp'!C325)</f>
        <v xml:space="preserve"> </v>
      </c>
      <c r="D323" s="294"/>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c r="AA323" s="519"/>
      <c r="AB323" s="519"/>
      <c r="AC323" s="519"/>
      <c r="AD323" s="519"/>
      <c r="AE323" s="379">
        <f t="shared" si="18"/>
        <v>0</v>
      </c>
      <c r="AF323" s="380">
        <f>+AE323/(('10. Type 1 Emp Cov. Period Comp'!$I$16-'10. Type 1 Emp Cov. Period Comp'!$I$15+1)/7)</f>
        <v>0</v>
      </c>
      <c r="AG323" s="381">
        <f t="shared" si="16"/>
        <v>0</v>
      </c>
      <c r="AH323" s="381">
        <f t="shared" si="17"/>
        <v>0</v>
      </c>
    </row>
    <row r="324" spans="1:34" ht="15.75" thickBot="1" x14ac:dyDescent="0.3">
      <c r="A324" s="265">
        <f t="shared" si="19"/>
        <v>306</v>
      </c>
      <c r="B324" s="297" t="str">
        <f>IF('10. Type 1 Emp Cov. Period Comp'!B326=0," ",'10. Type 1 Emp Cov. Period Comp'!B326)</f>
        <v xml:space="preserve"> </v>
      </c>
      <c r="C324" s="265" t="str">
        <f>IF('10. Type 1 Emp Cov. Period Comp'!C326=0," ",'10. Type 1 Emp Cov. Period Comp'!C326)</f>
        <v xml:space="preserve"> </v>
      </c>
      <c r="D324" s="294"/>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c r="AA324" s="519"/>
      <c r="AB324" s="519"/>
      <c r="AC324" s="519"/>
      <c r="AD324" s="519"/>
      <c r="AE324" s="379">
        <f t="shared" si="18"/>
        <v>0</v>
      </c>
      <c r="AF324" s="380">
        <f>+AE324/(('10. Type 1 Emp Cov. Period Comp'!$I$16-'10. Type 1 Emp Cov. Period Comp'!$I$15+1)/7)</f>
        <v>0</v>
      </c>
      <c r="AG324" s="381">
        <f t="shared" si="16"/>
        <v>0</v>
      </c>
      <c r="AH324" s="381">
        <f t="shared" si="17"/>
        <v>0</v>
      </c>
    </row>
    <row r="325" spans="1:34" ht="15.75" thickBot="1" x14ac:dyDescent="0.3">
      <c r="A325" s="265">
        <f t="shared" si="19"/>
        <v>307</v>
      </c>
      <c r="B325" s="297" t="str">
        <f>IF('10. Type 1 Emp Cov. Period Comp'!B327=0," ",'10. Type 1 Emp Cov. Period Comp'!B327)</f>
        <v xml:space="preserve"> </v>
      </c>
      <c r="C325" s="265" t="str">
        <f>IF('10. Type 1 Emp Cov. Period Comp'!C327=0," ",'10. Type 1 Emp Cov. Period Comp'!C327)</f>
        <v xml:space="preserve"> </v>
      </c>
      <c r="D325" s="294"/>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19"/>
      <c r="AE325" s="379">
        <f t="shared" si="18"/>
        <v>0</v>
      </c>
      <c r="AF325" s="380">
        <f>+AE325/(('10. Type 1 Emp Cov. Period Comp'!$I$16-'10. Type 1 Emp Cov. Period Comp'!$I$15+1)/7)</f>
        <v>0</v>
      </c>
      <c r="AG325" s="381">
        <f t="shared" si="16"/>
        <v>0</v>
      </c>
      <c r="AH325" s="381">
        <f t="shared" si="17"/>
        <v>0</v>
      </c>
    </row>
    <row r="326" spans="1:34" ht="15.75" thickBot="1" x14ac:dyDescent="0.3">
      <c r="A326" s="265">
        <f t="shared" si="19"/>
        <v>308</v>
      </c>
      <c r="B326" s="297" t="str">
        <f>IF('10. Type 1 Emp Cov. Period Comp'!B328=0," ",'10. Type 1 Emp Cov. Period Comp'!B328)</f>
        <v xml:space="preserve"> </v>
      </c>
      <c r="C326" s="265" t="str">
        <f>IF('10. Type 1 Emp Cov. Period Comp'!C328=0," ",'10. Type 1 Emp Cov. Period Comp'!C328)</f>
        <v xml:space="preserve"> </v>
      </c>
      <c r="D326" s="294"/>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c r="AA326" s="519"/>
      <c r="AB326" s="519"/>
      <c r="AC326" s="519"/>
      <c r="AD326" s="519"/>
      <c r="AE326" s="379">
        <f t="shared" si="18"/>
        <v>0</v>
      </c>
      <c r="AF326" s="380">
        <f>+AE326/(('10. Type 1 Emp Cov. Period Comp'!$I$16-'10. Type 1 Emp Cov. Period Comp'!$I$15+1)/7)</f>
        <v>0</v>
      </c>
      <c r="AG326" s="381">
        <f t="shared" si="16"/>
        <v>0</v>
      </c>
      <c r="AH326" s="381">
        <f t="shared" si="17"/>
        <v>0</v>
      </c>
    </row>
    <row r="327" spans="1:34" ht="15.75" thickBot="1" x14ac:dyDescent="0.3">
      <c r="A327" s="265">
        <f t="shared" si="19"/>
        <v>309</v>
      </c>
      <c r="B327" s="297" t="str">
        <f>IF('10. Type 1 Emp Cov. Period Comp'!B329=0," ",'10. Type 1 Emp Cov. Period Comp'!B329)</f>
        <v xml:space="preserve"> </v>
      </c>
      <c r="C327" s="265" t="str">
        <f>IF('10. Type 1 Emp Cov. Period Comp'!C329=0," ",'10. Type 1 Emp Cov. Period Comp'!C329)</f>
        <v xml:space="preserve"> </v>
      </c>
      <c r="D327" s="294"/>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19"/>
      <c r="AD327" s="519"/>
      <c r="AE327" s="379">
        <f t="shared" si="18"/>
        <v>0</v>
      </c>
      <c r="AF327" s="380">
        <f>+AE327/(('10. Type 1 Emp Cov. Period Comp'!$I$16-'10. Type 1 Emp Cov. Period Comp'!$I$15+1)/7)</f>
        <v>0</v>
      </c>
      <c r="AG327" s="381">
        <f t="shared" si="16"/>
        <v>0</v>
      </c>
      <c r="AH327" s="381">
        <f t="shared" si="17"/>
        <v>0</v>
      </c>
    </row>
    <row r="328" spans="1:34" ht="15.75" thickBot="1" x14ac:dyDescent="0.3">
      <c r="A328" s="265">
        <f t="shared" si="19"/>
        <v>310</v>
      </c>
      <c r="B328" s="297" t="str">
        <f>IF('10. Type 1 Emp Cov. Period Comp'!B330=0," ",'10. Type 1 Emp Cov. Period Comp'!B330)</f>
        <v xml:space="preserve"> </v>
      </c>
      <c r="C328" s="265" t="str">
        <f>IF('10. Type 1 Emp Cov. Period Comp'!C330=0," ",'10. Type 1 Emp Cov. Period Comp'!C330)</f>
        <v xml:space="preserve"> </v>
      </c>
      <c r="D328" s="294"/>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c r="AA328" s="519"/>
      <c r="AB328" s="519"/>
      <c r="AC328" s="519"/>
      <c r="AD328" s="519"/>
      <c r="AE328" s="379">
        <f t="shared" si="18"/>
        <v>0</v>
      </c>
      <c r="AF328" s="380">
        <f>+AE328/(('10. Type 1 Emp Cov. Period Comp'!$I$16-'10. Type 1 Emp Cov. Period Comp'!$I$15+1)/7)</f>
        <v>0</v>
      </c>
      <c r="AG328" s="381">
        <f t="shared" si="16"/>
        <v>0</v>
      </c>
      <c r="AH328" s="381">
        <f t="shared" si="17"/>
        <v>0</v>
      </c>
    </row>
    <row r="329" spans="1:34" ht="15.75" thickBot="1" x14ac:dyDescent="0.3">
      <c r="A329" s="265">
        <f t="shared" si="19"/>
        <v>311</v>
      </c>
      <c r="B329" s="297" t="str">
        <f>IF('10. Type 1 Emp Cov. Period Comp'!B331=0," ",'10. Type 1 Emp Cov. Period Comp'!B331)</f>
        <v xml:space="preserve"> </v>
      </c>
      <c r="C329" s="265" t="str">
        <f>IF('10. Type 1 Emp Cov. Period Comp'!C331=0," ",'10. Type 1 Emp Cov. Period Comp'!C331)</f>
        <v xml:space="preserve"> </v>
      </c>
      <c r="D329" s="294"/>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c r="AA329" s="519"/>
      <c r="AB329" s="519"/>
      <c r="AC329" s="519"/>
      <c r="AD329" s="519"/>
      <c r="AE329" s="379">
        <f t="shared" si="18"/>
        <v>0</v>
      </c>
      <c r="AF329" s="380">
        <f>+AE329/(('10. Type 1 Emp Cov. Period Comp'!$I$16-'10. Type 1 Emp Cov. Period Comp'!$I$15+1)/7)</f>
        <v>0</v>
      </c>
      <c r="AG329" s="381">
        <f t="shared" si="16"/>
        <v>0</v>
      </c>
      <c r="AH329" s="381">
        <f t="shared" si="17"/>
        <v>0</v>
      </c>
    </row>
    <row r="330" spans="1:34" ht="15.75" thickBot="1" x14ac:dyDescent="0.3">
      <c r="A330" s="265">
        <f t="shared" si="19"/>
        <v>312</v>
      </c>
      <c r="B330" s="297" t="str">
        <f>IF('10. Type 1 Emp Cov. Period Comp'!B332=0," ",'10. Type 1 Emp Cov. Period Comp'!B332)</f>
        <v xml:space="preserve"> </v>
      </c>
      <c r="C330" s="265" t="str">
        <f>IF('10. Type 1 Emp Cov. Period Comp'!C332=0," ",'10. Type 1 Emp Cov. Period Comp'!C332)</f>
        <v xml:space="preserve"> </v>
      </c>
      <c r="D330" s="294"/>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c r="AA330" s="519"/>
      <c r="AB330" s="519"/>
      <c r="AC330" s="519"/>
      <c r="AD330" s="519"/>
      <c r="AE330" s="379">
        <f t="shared" si="18"/>
        <v>0</v>
      </c>
      <c r="AF330" s="380">
        <f>+AE330/(('10. Type 1 Emp Cov. Period Comp'!$I$16-'10. Type 1 Emp Cov. Period Comp'!$I$15+1)/7)</f>
        <v>0</v>
      </c>
      <c r="AG330" s="381">
        <f t="shared" si="16"/>
        <v>0</v>
      </c>
      <c r="AH330" s="381">
        <f t="shared" si="17"/>
        <v>0</v>
      </c>
    </row>
    <row r="331" spans="1:34" ht="15.75" thickBot="1" x14ac:dyDescent="0.3">
      <c r="A331" s="265">
        <f t="shared" si="19"/>
        <v>313</v>
      </c>
      <c r="B331" s="297" t="str">
        <f>IF('10. Type 1 Emp Cov. Period Comp'!B333=0," ",'10. Type 1 Emp Cov. Period Comp'!B333)</f>
        <v xml:space="preserve"> </v>
      </c>
      <c r="C331" s="265" t="str">
        <f>IF('10. Type 1 Emp Cov. Period Comp'!C333=0," ",'10. Type 1 Emp Cov. Period Comp'!C333)</f>
        <v xml:space="preserve"> </v>
      </c>
      <c r="D331" s="294"/>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c r="AA331" s="519"/>
      <c r="AB331" s="519"/>
      <c r="AC331" s="519"/>
      <c r="AD331" s="519"/>
      <c r="AE331" s="379">
        <f t="shared" si="18"/>
        <v>0</v>
      </c>
      <c r="AF331" s="380">
        <f>+AE331/(('10. Type 1 Emp Cov. Period Comp'!$I$16-'10. Type 1 Emp Cov. Period Comp'!$I$15+1)/7)</f>
        <v>0</v>
      </c>
      <c r="AG331" s="381">
        <f t="shared" si="16"/>
        <v>0</v>
      </c>
      <c r="AH331" s="381">
        <f t="shared" si="17"/>
        <v>0</v>
      </c>
    </row>
    <row r="332" spans="1:34" ht="15.75" thickBot="1" x14ac:dyDescent="0.3">
      <c r="A332" s="265">
        <f t="shared" si="19"/>
        <v>314</v>
      </c>
      <c r="B332" s="297" t="str">
        <f>IF('10. Type 1 Emp Cov. Period Comp'!B334=0," ",'10. Type 1 Emp Cov. Period Comp'!B334)</f>
        <v xml:space="preserve"> </v>
      </c>
      <c r="C332" s="265" t="str">
        <f>IF('10. Type 1 Emp Cov. Period Comp'!C334=0," ",'10. Type 1 Emp Cov. Period Comp'!C334)</f>
        <v xml:space="preserve"> </v>
      </c>
      <c r="D332" s="294"/>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c r="AA332" s="519"/>
      <c r="AB332" s="519"/>
      <c r="AC332" s="519"/>
      <c r="AD332" s="519"/>
      <c r="AE332" s="379">
        <f t="shared" si="18"/>
        <v>0</v>
      </c>
      <c r="AF332" s="380">
        <f>+AE332/(('10. Type 1 Emp Cov. Period Comp'!$I$16-'10. Type 1 Emp Cov. Period Comp'!$I$15+1)/7)</f>
        <v>0</v>
      </c>
      <c r="AG332" s="381">
        <f t="shared" si="16"/>
        <v>0</v>
      </c>
      <c r="AH332" s="381">
        <f t="shared" si="17"/>
        <v>0</v>
      </c>
    </row>
    <row r="333" spans="1:34" ht="15.75" thickBot="1" x14ac:dyDescent="0.3">
      <c r="A333" s="265">
        <f t="shared" si="19"/>
        <v>315</v>
      </c>
      <c r="B333" s="297" t="str">
        <f>IF('10. Type 1 Emp Cov. Period Comp'!B335=0," ",'10. Type 1 Emp Cov. Period Comp'!B335)</f>
        <v xml:space="preserve"> </v>
      </c>
      <c r="C333" s="265" t="str">
        <f>IF('10. Type 1 Emp Cov. Period Comp'!C335=0," ",'10. Type 1 Emp Cov. Period Comp'!C335)</f>
        <v xml:space="preserve"> </v>
      </c>
      <c r="D333" s="294"/>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c r="AA333" s="519"/>
      <c r="AB333" s="519"/>
      <c r="AC333" s="519"/>
      <c r="AD333" s="519"/>
      <c r="AE333" s="379">
        <f t="shared" si="18"/>
        <v>0</v>
      </c>
      <c r="AF333" s="380">
        <f>+AE333/(('10. Type 1 Emp Cov. Period Comp'!$I$16-'10. Type 1 Emp Cov. Period Comp'!$I$15+1)/7)</f>
        <v>0</v>
      </c>
      <c r="AG333" s="381">
        <f t="shared" si="16"/>
        <v>0</v>
      </c>
      <c r="AH333" s="381">
        <f t="shared" si="17"/>
        <v>0</v>
      </c>
    </row>
    <row r="334" spans="1:34" ht="15.75" thickBot="1" x14ac:dyDescent="0.3">
      <c r="A334" s="265">
        <f t="shared" si="19"/>
        <v>316</v>
      </c>
      <c r="B334" s="297" t="str">
        <f>IF('10. Type 1 Emp Cov. Period Comp'!B336=0," ",'10. Type 1 Emp Cov. Period Comp'!B336)</f>
        <v xml:space="preserve"> </v>
      </c>
      <c r="C334" s="265" t="str">
        <f>IF('10. Type 1 Emp Cov. Period Comp'!C336=0," ",'10. Type 1 Emp Cov. Period Comp'!C336)</f>
        <v xml:space="preserve"> </v>
      </c>
      <c r="D334" s="294"/>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c r="AA334" s="519"/>
      <c r="AB334" s="519"/>
      <c r="AC334" s="519"/>
      <c r="AD334" s="519"/>
      <c r="AE334" s="379">
        <f t="shared" si="18"/>
        <v>0</v>
      </c>
      <c r="AF334" s="380">
        <f>+AE334/(('10. Type 1 Emp Cov. Period Comp'!$I$16-'10. Type 1 Emp Cov. Period Comp'!$I$15+1)/7)</f>
        <v>0</v>
      </c>
      <c r="AG334" s="381">
        <f t="shared" si="16"/>
        <v>0</v>
      </c>
      <c r="AH334" s="381">
        <f t="shared" si="17"/>
        <v>0</v>
      </c>
    </row>
    <row r="335" spans="1:34" ht="15.75" thickBot="1" x14ac:dyDescent="0.3">
      <c r="A335" s="265">
        <f t="shared" si="19"/>
        <v>317</v>
      </c>
      <c r="B335" s="297" t="str">
        <f>IF('10. Type 1 Emp Cov. Period Comp'!B337=0," ",'10. Type 1 Emp Cov. Period Comp'!B337)</f>
        <v xml:space="preserve"> </v>
      </c>
      <c r="C335" s="265" t="str">
        <f>IF('10. Type 1 Emp Cov. Period Comp'!C337=0," ",'10. Type 1 Emp Cov. Period Comp'!C337)</f>
        <v xml:space="preserve"> </v>
      </c>
      <c r="D335" s="294"/>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c r="AA335" s="519"/>
      <c r="AB335" s="519"/>
      <c r="AC335" s="519"/>
      <c r="AD335" s="519"/>
      <c r="AE335" s="379">
        <f t="shared" si="18"/>
        <v>0</v>
      </c>
      <c r="AF335" s="380">
        <f>+AE335/(('10. Type 1 Emp Cov. Period Comp'!$I$16-'10. Type 1 Emp Cov. Period Comp'!$I$15+1)/7)</f>
        <v>0</v>
      </c>
      <c r="AG335" s="381">
        <f t="shared" si="16"/>
        <v>0</v>
      </c>
      <c r="AH335" s="381">
        <f t="shared" si="17"/>
        <v>0</v>
      </c>
    </row>
    <row r="336" spans="1:34" ht="15.75" thickBot="1" x14ac:dyDescent="0.3">
      <c r="A336" s="265">
        <f t="shared" si="19"/>
        <v>318</v>
      </c>
      <c r="B336" s="297" t="str">
        <f>IF('10. Type 1 Emp Cov. Period Comp'!B338=0," ",'10. Type 1 Emp Cov. Period Comp'!B338)</f>
        <v xml:space="preserve"> </v>
      </c>
      <c r="C336" s="265" t="str">
        <f>IF('10. Type 1 Emp Cov. Period Comp'!C338=0," ",'10. Type 1 Emp Cov. Period Comp'!C338)</f>
        <v xml:space="preserve"> </v>
      </c>
      <c r="D336" s="294"/>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c r="AA336" s="519"/>
      <c r="AB336" s="519"/>
      <c r="AC336" s="519"/>
      <c r="AD336" s="519"/>
      <c r="AE336" s="379">
        <f t="shared" si="18"/>
        <v>0</v>
      </c>
      <c r="AF336" s="380">
        <f>+AE336/(('10. Type 1 Emp Cov. Period Comp'!$I$16-'10. Type 1 Emp Cov. Period Comp'!$I$15+1)/7)</f>
        <v>0</v>
      </c>
      <c r="AG336" s="381">
        <f t="shared" si="16"/>
        <v>0</v>
      </c>
      <c r="AH336" s="381">
        <f t="shared" si="17"/>
        <v>0</v>
      </c>
    </row>
    <row r="337" spans="1:34" ht="15.75" thickBot="1" x14ac:dyDescent="0.3">
      <c r="A337" s="265">
        <f t="shared" si="19"/>
        <v>319</v>
      </c>
      <c r="B337" s="297" t="str">
        <f>IF('10. Type 1 Emp Cov. Period Comp'!B339=0," ",'10. Type 1 Emp Cov. Period Comp'!B339)</f>
        <v xml:space="preserve"> </v>
      </c>
      <c r="C337" s="265" t="str">
        <f>IF('10. Type 1 Emp Cov. Period Comp'!C339=0," ",'10. Type 1 Emp Cov. Period Comp'!C339)</f>
        <v xml:space="preserve"> </v>
      </c>
      <c r="D337" s="294"/>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c r="AA337" s="519"/>
      <c r="AB337" s="519"/>
      <c r="AC337" s="519"/>
      <c r="AD337" s="519"/>
      <c r="AE337" s="379">
        <f t="shared" si="18"/>
        <v>0</v>
      </c>
      <c r="AF337" s="380">
        <f>+AE337/(('10. Type 1 Emp Cov. Period Comp'!$I$16-'10. Type 1 Emp Cov. Period Comp'!$I$15+1)/7)</f>
        <v>0</v>
      </c>
      <c r="AG337" s="381">
        <f t="shared" si="16"/>
        <v>0</v>
      </c>
      <c r="AH337" s="381">
        <f t="shared" si="17"/>
        <v>0</v>
      </c>
    </row>
    <row r="338" spans="1:34" ht="15.75" thickBot="1" x14ac:dyDescent="0.3">
      <c r="A338" s="265">
        <f t="shared" si="19"/>
        <v>320</v>
      </c>
      <c r="B338" s="297" t="str">
        <f>IF('10. Type 1 Emp Cov. Period Comp'!B340=0," ",'10. Type 1 Emp Cov. Period Comp'!B340)</f>
        <v xml:space="preserve"> </v>
      </c>
      <c r="C338" s="265" t="str">
        <f>IF('10. Type 1 Emp Cov. Period Comp'!C340=0," ",'10. Type 1 Emp Cov. Period Comp'!C340)</f>
        <v xml:space="preserve"> </v>
      </c>
      <c r="D338" s="294"/>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c r="AA338" s="519"/>
      <c r="AB338" s="519"/>
      <c r="AC338" s="519"/>
      <c r="AD338" s="519"/>
      <c r="AE338" s="379">
        <f t="shared" si="18"/>
        <v>0</v>
      </c>
      <c r="AF338" s="380">
        <f>+AE338/(('10. Type 1 Emp Cov. Period Comp'!$I$16-'10. Type 1 Emp Cov. Period Comp'!$I$15+1)/7)</f>
        <v>0</v>
      </c>
      <c r="AG338" s="381">
        <f t="shared" si="16"/>
        <v>0</v>
      </c>
      <c r="AH338" s="381">
        <f t="shared" si="17"/>
        <v>0</v>
      </c>
    </row>
    <row r="339" spans="1:34" ht="15.75" thickBot="1" x14ac:dyDescent="0.3">
      <c r="A339" s="265">
        <f t="shared" si="19"/>
        <v>321</v>
      </c>
      <c r="B339" s="297" t="str">
        <f>IF('10. Type 1 Emp Cov. Period Comp'!B341=0," ",'10. Type 1 Emp Cov. Period Comp'!B341)</f>
        <v xml:space="preserve"> </v>
      </c>
      <c r="C339" s="265" t="str">
        <f>IF('10. Type 1 Emp Cov. Period Comp'!C341=0," ",'10. Type 1 Emp Cov. Period Comp'!C341)</f>
        <v xml:space="preserve"> </v>
      </c>
      <c r="D339" s="294"/>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c r="AA339" s="519"/>
      <c r="AB339" s="519"/>
      <c r="AC339" s="519"/>
      <c r="AD339" s="519"/>
      <c r="AE339" s="379">
        <f t="shared" si="18"/>
        <v>0</v>
      </c>
      <c r="AF339" s="380">
        <f>+AE339/(('10. Type 1 Emp Cov. Period Comp'!$I$16-'10. Type 1 Emp Cov. Period Comp'!$I$15+1)/7)</f>
        <v>0</v>
      </c>
      <c r="AG339" s="381">
        <f t="shared" ref="AG339:AG402" si="20">ROUND(IF($I$12=1,IF(AF339&lt;40,AF339/40,1),0),1)</f>
        <v>0</v>
      </c>
      <c r="AH339" s="381">
        <f t="shared" ref="AH339:AH402" si="21">ROUND(IF($I$12=2,IF(AF339&lt;40,IF(AF339=0,0,0.5),1),0),1)</f>
        <v>0</v>
      </c>
    </row>
    <row r="340" spans="1:34" ht="15.75" thickBot="1" x14ac:dyDescent="0.3">
      <c r="A340" s="265">
        <f t="shared" si="19"/>
        <v>322</v>
      </c>
      <c r="B340" s="297" t="str">
        <f>IF('10. Type 1 Emp Cov. Period Comp'!B342=0," ",'10. Type 1 Emp Cov. Period Comp'!B342)</f>
        <v xml:space="preserve"> </v>
      </c>
      <c r="C340" s="265" t="str">
        <f>IF('10. Type 1 Emp Cov. Period Comp'!C342=0," ",'10. Type 1 Emp Cov. Period Comp'!C342)</f>
        <v xml:space="preserve"> </v>
      </c>
      <c r="D340" s="294"/>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c r="AA340" s="519"/>
      <c r="AB340" s="519"/>
      <c r="AC340" s="519"/>
      <c r="AD340" s="519"/>
      <c r="AE340" s="379">
        <f t="shared" ref="AE340:AE403" si="22">IF(E340=0,SUM(F340:AD340),E340)</f>
        <v>0</v>
      </c>
      <c r="AF340" s="380">
        <f>+AE340/(('10. Type 1 Emp Cov. Period Comp'!$I$16-'10. Type 1 Emp Cov. Period Comp'!$I$15+1)/7)</f>
        <v>0</v>
      </c>
      <c r="AG340" s="381">
        <f t="shared" si="20"/>
        <v>0</v>
      </c>
      <c r="AH340" s="381">
        <f t="shared" si="21"/>
        <v>0</v>
      </c>
    </row>
    <row r="341" spans="1:34" ht="15.75" thickBot="1" x14ac:dyDescent="0.3">
      <c r="A341" s="265">
        <f t="shared" ref="A341:A404" si="23">+A340+1</f>
        <v>323</v>
      </c>
      <c r="B341" s="297" t="str">
        <f>IF('10. Type 1 Emp Cov. Period Comp'!B343=0," ",'10. Type 1 Emp Cov. Period Comp'!B343)</f>
        <v xml:space="preserve"> </v>
      </c>
      <c r="C341" s="265" t="str">
        <f>IF('10. Type 1 Emp Cov. Period Comp'!C343=0," ",'10. Type 1 Emp Cov. Period Comp'!C343)</f>
        <v xml:space="preserve"> </v>
      </c>
      <c r="D341" s="294"/>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c r="AA341" s="519"/>
      <c r="AB341" s="519"/>
      <c r="AC341" s="519"/>
      <c r="AD341" s="519"/>
      <c r="AE341" s="379">
        <f t="shared" si="22"/>
        <v>0</v>
      </c>
      <c r="AF341" s="380">
        <f>+AE341/(('10. Type 1 Emp Cov. Period Comp'!$I$16-'10. Type 1 Emp Cov. Period Comp'!$I$15+1)/7)</f>
        <v>0</v>
      </c>
      <c r="AG341" s="381">
        <f t="shared" si="20"/>
        <v>0</v>
      </c>
      <c r="AH341" s="381">
        <f t="shared" si="21"/>
        <v>0</v>
      </c>
    </row>
    <row r="342" spans="1:34" ht="15.75" thickBot="1" x14ac:dyDescent="0.3">
      <c r="A342" s="265">
        <f t="shared" si="23"/>
        <v>324</v>
      </c>
      <c r="B342" s="297" t="str">
        <f>IF('10. Type 1 Emp Cov. Period Comp'!B344=0," ",'10. Type 1 Emp Cov. Period Comp'!B344)</f>
        <v xml:space="preserve"> </v>
      </c>
      <c r="C342" s="265" t="str">
        <f>IF('10. Type 1 Emp Cov. Period Comp'!C344=0," ",'10. Type 1 Emp Cov. Period Comp'!C344)</f>
        <v xml:space="preserve"> </v>
      </c>
      <c r="D342" s="294"/>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c r="AA342" s="519"/>
      <c r="AB342" s="519"/>
      <c r="AC342" s="519"/>
      <c r="AD342" s="519"/>
      <c r="AE342" s="379">
        <f t="shared" si="22"/>
        <v>0</v>
      </c>
      <c r="AF342" s="380">
        <f>+AE342/(('10. Type 1 Emp Cov. Period Comp'!$I$16-'10. Type 1 Emp Cov. Period Comp'!$I$15+1)/7)</f>
        <v>0</v>
      </c>
      <c r="AG342" s="381">
        <f t="shared" si="20"/>
        <v>0</v>
      </c>
      <c r="AH342" s="381">
        <f t="shared" si="21"/>
        <v>0</v>
      </c>
    </row>
    <row r="343" spans="1:34" ht="15.75" thickBot="1" x14ac:dyDescent="0.3">
      <c r="A343" s="265">
        <f t="shared" si="23"/>
        <v>325</v>
      </c>
      <c r="B343" s="297" t="str">
        <f>IF('10. Type 1 Emp Cov. Period Comp'!B345=0," ",'10. Type 1 Emp Cov. Period Comp'!B345)</f>
        <v xml:space="preserve"> </v>
      </c>
      <c r="C343" s="265" t="str">
        <f>IF('10. Type 1 Emp Cov. Period Comp'!C345=0," ",'10. Type 1 Emp Cov. Period Comp'!C345)</f>
        <v xml:space="preserve"> </v>
      </c>
      <c r="D343" s="294"/>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19"/>
      <c r="AB343" s="519"/>
      <c r="AC343" s="519"/>
      <c r="AD343" s="519"/>
      <c r="AE343" s="379">
        <f t="shared" si="22"/>
        <v>0</v>
      </c>
      <c r="AF343" s="380">
        <f>+AE343/(('10. Type 1 Emp Cov. Period Comp'!$I$16-'10. Type 1 Emp Cov. Period Comp'!$I$15+1)/7)</f>
        <v>0</v>
      </c>
      <c r="AG343" s="381">
        <f t="shared" si="20"/>
        <v>0</v>
      </c>
      <c r="AH343" s="381">
        <f t="shared" si="21"/>
        <v>0</v>
      </c>
    </row>
    <row r="344" spans="1:34" ht="15.75" thickBot="1" x14ac:dyDescent="0.3">
      <c r="A344" s="265">
        <f t="shared" si="23"/>
        <v>326</v>
      </c>
      <c r="B344" s="297" t="str">
        <f>IF('10. Type 1 Emp Cov. Period Comp'!B346=0," ",'10. Type 1 Emp Cov. Period Comp'!B346)</f>
        <v xml:space="preserve"> </v>
      </c>
      <c r="C344" s="265" t="str">
        <f>IF('10. Type 1 Emp Cov. Period Comp'!C346=0," ",'10. Type 1 Emp Cov. Period Comp'!C346)</f>
        <v xml:space="preserve"> </v>
      </c>
      <c r="D344" s="294"/>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c r="AA344" s="519"/>
      <c r="AB344" s="519"/>
      <c r="AC344" s="519"/>
      <c r="AD344" s="519"/>
      <c r="AE344" s="379">
        <f t="shared" si="22"/>
        <v>0</v>
      </c>
      <c r="AF344" s="380">
        <f>+AE344/(('10. Type 1 Emp Cov. Period Comp'!$I$16-'10. Type 1 Emp Cov. Period Comp'!$I$15+1)/7)</f>
        <v>0</v>
      </c>
      <c r="AG344" s="381">
        <f t="shared" si="20"/>
        <v>0</v>
      </c>
      <c r="AH344" s="381">
        <f t="shared" si="21"/>
        <v>0</v>
      </c>
    </row>
    <row r="345" spans="1:34" ht="15.75" thickBot="1" x14ac:dyDescent="0.3">
      <c r="A345" s="265">
        <f t="shared" si="23"/>
        <v>327</v>
      </c>
      <c r="B345" s="297" t="str">
        <f>IF('10. Type 1 Emp Cov. Period Comp'!B347=0," ",'10. Type 1 Emp Cov. Period Comp'!B347)</f>
        <v xml:space="preserve"> </v>
      </c>
      <c r="C345" s="265" t="str">
        <f>IF('10. Type 1 Emp Cov. Period Comp'!C347=0," ",'10. Type 1 Emp Cov. Period Comp'!C347)</f>
        <v xml:space="preserve"> </v>
      </c>
      <c r="D345" s="294"/>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c r="AA345" s="519"/>
      <c r="AB345" s="519"/>
      <c r="AC345" s="519"/>
      <c r="AD345" s="519"/>
      <c r="AE345" s="379">
        <f t="shared" si="22"/>
        <v>0</v>
      </c>
      <c r="AF345" s="380">
        <f>+AE345/(('10. Type 1 Emp Cov. Period Comp'!$I$16-'10. Type 1 Emp Cov. Period Comp'!$I$15+1)/7)</f>
        <v>0</v>
      </c>
      <c r="AG345" s="381">
        <f t="shared" si="20"/>
        <v>0</v>
      </c>
      <c r="AH345" s="381">
        <f t="shared" si="21"/>
        <v>0</v>
      </c>
    </row>
    <row r="346" spans="1:34" ht="15.75" thickBot="1" x14ac:dyDescent="0.3">
      <c r="A346" s="265">
        <f t="shared" si="23"/>
        <v>328</v>
      </c>
      <c r="B346" s="297" t="str">
        <f>IF('10. Type 1 Emp Cov. Period Comp'!B348=0," ",'10. Type 1 Emp Cov. Period Comp'!B348)</f>
        <v xml:space="preserve"> </v>
      </c>
      <c r="C346" s="265" t="str">
        <f>IF('10. Type 1 Emp Cov. Period Comp'!C348=0," ",'10. Type 1 Emp Cov. Period Comp'!C348)</f>
        <v xml:space="preserve"> </v>
      </c>
      <c r="D346" s="294"/>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c r="AA346" s="519"/>
      <c r="AB346" s="519"/>
      <c r="AC346" s="519"/>
      <c r="AD346" s="519"/>
      <c r="AE346" s="379">
        <f t="shared" si="22"/>
        <v>0</v>
      </c>
      <c r="AF346" s="380">
        <f>+AE346/(('10. Type 1 Emp Cov. Period Comp'!$I$16-'10. Type 1 Emp Cov. Period Comp'!$I$15+1)/7)</f>
        <v>0</v>
      </c>
      <c r="AG346" s="381">
        <f t="shared" si="20"/>
        <v>0</v>
      </c>
      <c r="AH346" s="381">
        <f t="shared" si="21"/>
        <v>0</v>
      </c>
    </row>
    <row r="347" spans="1:34" ht="15.75" thickBot="1" x14ac:dyDescent="0.3">
      <c r="A347" s="265">
        <f t="shared" si="23"/>
        <v>329</v>
      </c>
      <c r="B347" s="297" t="str">
        <f>IF('10. Type 1 Emp Cov. Period Comp'!B349=0," ",'10. Type 1 Emp Cov. Period Comp'!B349)</f>
        <v xml:space="preserve"> </v>
      </c>
      <c r="C347" s="265" t="str">
        <f>IF('10. Type 1 Emp Cov. Period Comp'!C349=0," ",'10. Type 1 Emp Cov. Period Comp'!C349)</f>
        <v xml:space="preserve"> </v>
      </c>
      <c r="D347" s="294"/>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379">
        <f t="shared" si="22"/>
        <v>0</v>
      </c>
      <c r="AF347" s="380">
        <f>+AE347/(('10. Type 1 Emp Cov. Period Comp'!$I$16-'10. Type 1 Emp Cov. Period Comp'!$I$15+1)/7)</f>
        <v>0</v>
      </c>
      <c r="AG347" s="381">
        <f t="shared" si="20"/>
        <v>0</v>
      </c>
      <c r="AH347" s="381">
        <f t="shared" si="21"/>
        <v>0</v>
      </c>
    </row>
    <row r="348" spans="1:34" ht="15.75" thickBot="1" x14ac:dyDescent="0.3">
      <c r="A348" s="265">
        <f t="shared" si="23"/>
        <v>330</v>
      </c>
      <c r="B348" s="297" t="str">
        <f>IF('10. Type 1 Emp Cov. Period Comp'!B350=0," ",'10. Type 1 Emp Cov. Period Comp'!B350)</f>
        <v xml:space="preserve"> </v>
      </c>
      <c r="C348" s="265" t="str">
        <f>IF('10. Type 1 Emp Cov. Period Comp'!C350=0," ",'10. Type 1 Emp Cov. Period Comp'!C350)</f>
        <v xml:space="preserve"> </v>
      </c>
      <c r="D348" s="294"/>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c r="AA348" s="519"/>
      <c r="AB348" s="519"/>
      <c r="AC348" s="519"/>
      <c r="AD348" s="519"/>
      <c r="AE348" s="379">
        <f t="shared" si="22"/>
        <v>0</v>
      </c>
      <c r="AF348" s="380">
        <f>+AE348/(('10. Type 1 Emp Cov. Period Comp'!$I$16-'10. Type 1 Emp Cov. Period Comp'!$I$15+1)/7)</f>
        <v>0</v>
      </c>
      <c r="AG348" s="381">
        <f t="shared" si="20"/>
        <v>0</v>
      </c>
      <c r="AH348" s="381">
        <f t="shared" si="21"/>
        <v>0</v>
      </c>
    </row>
    <row r="349" spans="1:34" ht="15.75" thickBot="1" x14ac:dyDescent="0.3">
      <c r="A349" s="265">
        <f t="shared" si="23"/>
        <v>331</v>
      </c>
      <c r="B349" s="297" t="str">
        <f>IF('10. Type 1 Emp Cov. Period Comp'!B351=0," ",'10. Type 1 Emp Cov. Period Comp'!B351)</f>
        <v xml:space="preserve"> </v>
      </c>
      <c r="C349" s="265" t="str">
        <f>IF('10. Type 1 Emp Cov. Period Comp'!C351=0," ",'10. Type 1 Emp Cov. Period Comp'!C351)</f>
        <v xml:space="preserve"> </v>
      </c>
      <c r="D349" s="294"/>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379">
        <f t="shared" si="22"/>
        <v>0</v>
      </c>
      <c r="AF349" s="380">
        <f>+AE349/(('10. Type 1 Emp Cov. Period Comp'!$I$16-'10. Type 1 Emp Cov. Period Comp'!$I$15+1)/7)</f>
        <v>0</v>
      </c>
      <c r="AG349" s="381">
        <f t="shared" si="20"/>
        <v>0</v>
      </c>
      <c r="AH349" s="381">
        <f t="shared" si="21"/>
        <v>0</v>
      </c>
    </row>
    <row r="350" spans="1:34" ht="15.75" thickBot="1" x14ac:dyDescent="0.3">
      <c r="A350" s="265">
        <f t="shared" si="23"/>
        <v>332</v>
      </c>
      <c r="B350" s="297" t="str">
        <f>IF('10. Type 1 Emp Cov. Period Comp'!B352=0," ",'10. Type 1 Emp Cov. Period Comp'!B352)</f>
        <v xml:space="preserve"> </v>
      </c>
      <c r="C350" s="265" t="str">
        <f>IF('10. Type 1 Emp Cov. Period Comp'!C352=0," ",'10. Type 1 Emp Cov. Period Comp'!C352)</f>
        <v xml:space="preserve"> </v>
      </c>
      <c r="D350" s="294"/>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c r="AA350" s="519"/>
      <c r="AB350" s="519"/>
      <c r="AC350" s="519"/>
      <c r="AD350" s="519"/>
      <c r="AE350" s="379">
        <f t="shared" si="22"/>
        <v>0</v>
      </c>
      <c r="AF350" s="380">
        <f>+AE350/(('10. Type 1 Emp Cov. Period Comp'!$I$16-'10. Type 1 Emp Cov. Period Comp'!$I$15+1)/7)</f>
        <v>0</v>
      </c>
      <c r="AG350" s="381">
        <f t="shared" si="20"/>
        <v>0</v>
      </c>
      <c r="AH350" s="381">
        <f t="shared" si="21"/>
        <v>0</v>
      </c>
    </row>
    <row r="351" spans="1:34" ht="15.75" thickBot="1" x14ac:dyDescent="0.3">
      <c r="A351" s="265">
        <f t="shared" si="23"/>
        <v>333</v>
      </c>
      <c r="B351" s="297" t="str">
        <f>IF('10. Type 1 Emp Cov. Period Comp'!B353=0," ",'10. Type 1 Emp Cov. Period Comp'!B353)</f>
        <v xml:space="preserve"> </v>
      </c>
      <c r="C351" s="265" t="str">
        <f>IF('10. Type 1 Emp Cov. Period Comp'!C353=0," ",'10. Type 1 Emp Cov. Period Comp'!C353)</f>
        <v xml:space="preserve"> </v>
      </c>
      <c r="D351" s="294"/>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c r="AA351" s="519"/>
      <c r="AB351" s="519"/>
      <c r="AC351" s="519"/>
      <c r="AD351" s="519"/>
      <c r="AE351" s="379">
        <f t="shared" si="22"/>
        <v>0</v>
      </c>
      <c r="AF351" s="380">
        <f>+AE351/(('10. Type 1 Emp Cov. Period Comp'!$I$16-'10. Type 1 Emp Cov. Period Comp'!$I$15+1)/7)</f>
        <v>0</v>
      </c>
      <c r="AG351" s="381">
        <f t="shared" si="20"/>
        <v>0</v>
      </c>
      <c r="AH351" s="381">
        <f t="shared" si="21"/>
        <v>0</v>
      </c>
    </row>
    <row r="352" spans="1:34" ht="15.75" thickBot="1" x14ac:dyDescent="0.3">
      <c r="A352" s="265">
        <f t="shared" si="23"/>
        <v>334</v>
      </c>
      <c r="B352" s="297" t="str">
        <f>IF('10. Type 1 Emp Cov. Period Comp'!B354=0," ",'10. Type 1 Emp Cov. Period Comp'!B354)</f>
        <v xml:space="preserve"> </v>
      </c>
      <c r="C352" s="265" t="str">
        <f>IF('10. Type 1 Emp Cov. Period Comp'!C354=0," ",'10. Type 1 Emp Cov. Period Comp'!C354)</f>
        <v xml:space="preserve"> </v>
      </c>
      <c r="D352" s="294"/>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379">
        <f t="shared" si="22"/>
        <v>0</v>
      </c>
      <c r="AF352" s="380">
        <f>+AE352/(('10. Type 1 Emp Cov. Period Comp'!$I$16-'10. Type 1 Emp Cov. Period Comp'!$I$15+1)/7)</f>
        <v>0</v>
      </c>
      <c r="AG352" s="381">
        <f t="shared" si="20"/>
        <v>0</v>
      </c>
      <c r="AH352" s="381">
        <f t="shared" si="21"/>
        <v>0</v>
      </c>
    </row>
    <row r="353" spans="1:34" ht="15.75" thickBot="1" x14ac:dyDescent="0.3">
      <c r="A353" s="265">
        <f t="shared" si="23"/>
        <v>335</v>
      </c>
      <c r="B353" s="297" t="str">
        <f>IF('10. Type 1 Emp Cov. Period Comp'!B355=0," ",'10. Type 1 Emp Cov. Period Comp'!B355)</f>
        <v xml:space="preserve"> </v>
      </c>
      <c r="C353" s="265" t="str">
        <f>IF('10. Type 1 Emp Cov. Period Comp'!C355=0," ",'10. Type 1 Emp Cov. Period Comp'!C355)</f>
        <v xml:space="preserve"> </v>
      </c>
      <c r="D353" s="294"/>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c r="AA353" s="519"/>
      <c r="AB353" s="519"/>
      <c r="AC353" s="519"/>
      <c r="AD353" s="519"/>
      <c r="AE353" s="379">
        <f t="shared" si="22"/>
        <v>0</v>
      </c>
      <c r="AF353" s="380">
        <f>+AE353/(('10. Type 1 Emp Cov. Period Comp'!$I$16-'10. Type 1 Emp Cov. Period Comp'!$I$15+1)/7)</f>
        <v>0</v>
      </c>
      <c r="AG353" s="381">
        <f t="shared" si="20"/>
        <v>0</v>
      </c>
      <c r="AH353" s="381">
        <f t="shared" si="21"/>
        <v>0</v>
      </c>
    </row>
    <row r="354" spans="1:34" ht="15.75" thickBot="1" x14ac:dyDescent="0.3">
      <c r="A354" s="265">
        <f t="shared" si="23"/>
        <v>336</v>
      </c>
      <c r="B354" s="297" t="str">
        <f>IF('10. Type 1 Emp Cov. Period Comp'!B356=0," ",'10. Type 1 Emp Cov. Period Comp'!B356)</f>
        <v xml:space="preserve"> </v>
      </c>
      <c r="C354" s="265" t="str">
        <f>IF('10. Type 1 Emp Cov. Period Comp'!C356=0," ",'10. Type 1 Emp Cov. Period Comp'!C356)</f>
        <v xml:space="preserve"> </v>
      </c>
      <c r="D354" s="294"/>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c r="AA354" s="519"/>
      <c r="AB354" s="519"/>
      <c r="AC354" s="519"/>
      <c r="AD354" s="519"/>
      <c r="AE354" s="379">
        <f t="shared" si="22"/>
        <v>0</v>
      </c>
      <c r="AF354" s="380">
        <f>+AE354/(('10. Type 1 Emp Cov. Period Comp'!$I$16-'10. Type 1 Emp Cov. Period Comp'!$I$15+1)/7)</f>
        <v>0</v>
      </c>
      <c r="AG354" s="381">
        <f t="shared" si="20"/>
        <v>0</v>
      </c>
      <c r="AH354" s="381">
        <f t="shared" si="21"/>
        <v>0</v>
      </c>
    </row>
    <row r="355" spans="1:34" ht="15.75" thickBot="1" x14ac:dyDescent="0.3">
      <c r="A355" s="265">
        <f t="shared" si="23"/>
        <v>337</v>
      </c>
      <c r="B355" s="297" t="str">
        <f>IF('10. Type 1 Emp Cov. Period Comp'!B357=0," ",'10. Type 1 Emp Cov. Period Comp'!B357)</f>
        <v xml:space="preserve"> </v>
      </c>
      <c r="C355" s="265" t="str">
        <f>IF('10. Type 1 Emp Cov. Period Comp'!C357=0," ",'10. Type 1 Emp Cov. Period Comp'!C357)</f>
        <v xml:space="preserve"> </v>
      </c>
      <c r="D355" s="294"/>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c r="AA355" s="519"/>
      <c r="AB355" s="519"/>
      <c r="AC355" s="519"/>
      <c r="AD355" s="519"/>
      <c r="AE355" s="379">
        <f t="shared" si="22"/>
        <v>0</v>
      </c>
      <c r="AF355" s="380">
        <f>+AE355/(('10. Type 1 Emp Cov. Period Comp'!$I$16-'10. Type 1 Emp Cov. Period Comp'!$I$15+1)/7)</f>
        <v>0</v>
      </c>
      <c r="AG355" s="381">
        <f t="shared" si="20"/>
        <v>0</v>
      </c>
      <c r="AH355" s="381">
        <f t="shared" si="21"/>
        <v>0</v>
      </c>
    </row>
    <row r="356" spans="1:34" ht="15.75" thickBot="1" x14ac:dyDescent="0.3">
      <c r="A356" s="265">
        <f t="shared" si="23"/>
        <v>338</v>
      </c>
      <c r="B356" s="297" t="str">
        <f>IF('10. Type 1 Emp Cov. Period Comp'!B358=0," ",'10. Type 1 Emp Cov. Period Comp'!B358)</f>
        <v xml:space="preserve"> </v>
      </c>
      <c r="C356" s="265" t="str">
        <f>IF('10. Type 1 Emp Cov. Period Comp'!C358=0," ",'10. Type 1 Emp Cov. Period Comp'!C358)</f>
        <v xml:space="preserve"> </v>
      </c>
      <c r="D356" s="294"/>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c r="AA356" s="519"/>
      <c r="AB356" s="519"/>
      <c r="AC356" s="519"/>
      <c r="AD356" s="519"/>
      <c r="AE356" s="379">
        <f t="shared" si="22"/>
        <v>0</v>
      </c>
      <c r="AF356" s="380">
        <f>+AE356/(('10. Type 1 Emp Cov. Period Comp'!$I$16-'10. Type 1 Emp Cov. Period Comp'!$I$15+1)/7)</f>
        <v>0</v>
      </c>
      <c r="AG356" s="381">
        <f t="shared" si="20"/>
        <v>0</v>
      </c>
      <c r="AH356" s="381">
        <f t="shared" si="21"/>
        <v>0</v>
      </c>
    </row>
    <row r="357" spans="1:34" ht="15.75" thickBot="1" x14ac:dyDescent="0.3">
      <c r="A357" s="265">
        <f t="shared" si="23"/>
        <v>339</v>
      </c>
      <c r="B357" s="297" t="str">
        <f>IF('10. Type 1 Emp Cov. Period Comp'!B359=0," ",'10. Type 1 Emp Cov. Period Comp'!B359)</f>
        <v xml:space="preserve"> </v>
      </c>
      <c r="C357" s="265" t="str">
        <f>IF('10. Type 1 Emp Cov. Period Comp'!C359=0," ",'10. Type 1 Emp Cov. Period Comp'!C359)</f>
        <v xml:space="preserve"> </v>
      </c>
      <c r="D357" s="294"/>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c r="AA357" s="519"/>
      <c r="AB357" s="519"/>
      <c r="AC357" s="519"/>
      <c r="AD357" s="519"/>
      <c r="AE357" s="379">
        <f t="shared" si="22"/>
        <v>0</v>
      </c>
      <c r="AF357" s="380">
        <f>+AE357/(('10. Type 1 Emp Cov. Period Comp'!$I$16-'10. Type 1 Emp Cov. Period Comp'!$I$15+1)/7)</f>
        <v>0</v>
      </c>
      <c r="AG357" s="381">
        <f t="shared" si="20"/>
        <v>0</v>
      </c>
      <c r="AH357" s="381">
        <f t="shared" si="21"/>
        <v>0</v>
      </c>
    </row>
    <row r="358" spans="1:34" ht="15.75" thickBot="1" x14ac:dyDescent="0.3">
      <c r="A358" s="265">
        <f t="shared" si="23"/>
        <v>340</v>
      </c>
      <c r="B358" s="297" t="str">
        <f>IF('10. Type 1 Emp Cov. Period Comp'!B360=0," ",'10. Type 1 Emp Cov. Period Comp'!B360)</f>
        <v xml:space="preserve"> </v>
      </c>
      <c r="C358" s="265" t="str">
        <f>IF('10. Type 1 Emp Cov. Period Comp'!C360=0," ",'10. Type 1 Emp Cov. Period Comp'!C360)</f>
        <v xml:space="preserve"> </v>
      </c>
      <c r="D358" s="294"/>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c r="AA358" s="519"/>
      <c r="AB358" s="519"/>
      <c r="AC358" s="519"/>
      <c r="AD358" s="519"/>
      <c r="AE358" s="379">
        <f t="shared" si="22"/>
        <v>0</v>
      </c>
      <c r="AF358" s="380">
        <f>+AE358/(('10. Type 1 Emp Cov. Period Comp'!$I$16-'10. Type 1 Emp Cov. Period Comp'!$I$15+1)/7)</f>
        <v>0</v>
      </c>
      <c r="AG358" s="381">
        <f t="shared" si="20"/>
        <v>0</v>
      </c>
      <c r="AH358" s="381">
        <f t="shared" si="21"/>
        <v>0</v>
      </c>
    </row>
    <row r="359" spans="1:34" ht="15.75" thickBot="1" x14ac:dyDescent="0.3">
      <c r="A359" s="265">
        <f t="shared" si="23"/>
        <v>341</v>
      </c>
      <c r="B359" s="297" t="str">
        <f>IF('10. Type 1 Emp Cov. Period Comp'!B361=0," ",'10. Type 1 Emp Cov. Period Comp'!B361)</f>
        <v xml:space="preserve"> </v>
      </c>
      <c r="C359" s="265" t="str">
        <f>IF('10. Type 1 Emp Cov. Period Comp'!C361=0," ",'10. Type 1 Emp Cov. Period Comp'!C361)</f>
        <v xml:space="preserve"> </v>
      </c>
      <c r="D359" s="294"/>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c r="AA359" s="519"/>
      <c r="AB359" s="519"/>
      <c r="AC359" s="519"/>
      <c r="AD359" s="519"/>
      <c r="AE359" s="379">
        <f t="shared" si="22"/>
        <v>0</v>
      </c>
      <c r="AF359" s="380">
        <f>+AE359/(('10. Type 1 Emp Cov. Period Comp'!$I$16-'10. Type 1 Emp Cov. Period Comp'!$I$15+1)/7)</f>
        <v>0</v>
      </c>
      <c r="AG359" s="381">
        <f t="shared" si="20"/>
        <v>0</v>
      </c>
      <c r="AH359" s="381">
        <f t="shared" si="21"/>
        <v>0</v>
      </c>
    </row>
    <row r="360" spans="1:34" ht="15.75" thickBot="1" x14ac:dyDescent="0.3">
      <c r="A360" s="265">
        <f t="shared" si="23"/>
        <v>342</v>
      </c>
      <c r="B360" s="297" t="str">
        <f>IF('10. Type 1 Emp Cov. Period Comp'!B362=0," ",'10. Type 1 Emp Cov. Period Comp'!B362)</f>
        <v xml:space="preserve"> </v>
      </c>
      <c r="C360" s="265" t="str">
        <f>IF('10. Type 1 Emp Cov. Period Comp'!C362=0," ",'10. Type 1 Emp Cov. Period Comp'!C362)</f>
        <v xml:space="preserve"> </v>
      </c>
      <c r="D360" s="294"/>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c r="AA360" s="519"/>
      <c r="AB360" s="519"/>
      <c r="AC360" s="519"/>
      <c r="AD360" s="519"/>
      <c r="AE360" s="379">
        <f t="shared" si="22"/>
        <v>0</v>
      </c>
      <c r="AF360" s="380">
        <f>+AE360/(('10. Type 1 Emp Cov. Period Comp'!$I$16-'10. Type 1 Emp Cov. Period Comp'!$I$15+1)/7)</f>
        <v>0</v>
      </c>
      <c r="AG360" s="381">
        <f t="shared" si="20"/>
        <v>0</v>
      </c>
      <c r="AH360" s="381">
        <f t="shared" si="21"/>
        <v>0</v>
      </c>
    </row>
    <row r="361" spans="1:34" ht="15.75" thickBot="1" x14ac:dyDescent="0.3">
      <c r="A361" s="265">
        <f t="shared" si="23"/>
        <v>343</v>
      </c>
      <c r="B361" s="297" t="str">
        <f>IF('10. Type 1 Emp Cov. Period Comp'!B363=0," ",'10. Type 1 Emp Cov. Period Comp'!B363)</f>
        <v xml:space="preserve"> </v>
      </c>
      <c r="C361" s="265" t="str">
        <f>IF('10. Type 1 Emp Cov. Period Comp'!C363=0," ",'10. Type 1 Emp Cov. Period Comp'!C363)</f>
        <v xml:space="preserve"> </v>
      </c>
      <c r="D361" s="294"/>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c r="AA361" s="519"/>
      <c r="AB361" s="519"/>
      <c r="AC361" s="519"/>
      <c r="AD361" s="519"/>
      <c r="AE361" s="379">
        <f t="shared" si="22"/>
        <v>0</v>
      </c>
      <c r="AF361" s="380">
        <f>+AE361/(('10. Type 1 Emp Cov. Period Comp'!$I$16-'10. Type 1 Emp Cov. Period Comp'!$I$15+1)/7)</f>
        <v>0</v>
      </c>
      <c r="AG361" s="381">
        <f t="shared" si="20"/>
        <v>0</v>
      </c>
      <c r="AH361" s="381">
        <f t="shared" si="21"/>
        <v>0</v>
      </c>
    </row>
    <row r="362" spans="1:34" ht="15.75" thickBot="1" x14ac:dyDescent="0.3">
      <c r="A362" s="265">
        <f t="shared" si="23"/>
        <v>344</v>
      </c>
      <c r="B362" s="297" t="str">
        <f>IF('10. Type 1 Emp Cov. Period Comp'!B364=0," ",'10. Type 1 Emp Cov. Period Comp'!B364)</f>
        <v xml:space="preserve"> </v>
      </c>
      <c r="C362" s="265" t="str">
        <f>IF('10. Type 1 Emp Cov. Period Comp'!C364=0," ",'10. Type 1 Emp Cov. Period Comp'!C364)</f>
        <v xml:space="preserve"> </v>
      </c>
      <c r="D362" s="294"/>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c r="AA362" s="519"/>
      <c r="AB362" s="519"/>
      <c r="AC362" s="519"/>
      <c r="AD362" s="519"/>
      <c r="AE362" s="379">
        <f t="shared" si="22"/>
        <v>0</v>
      </c>
      <c r="AF362" s="380">
        <f>+AE362/(('10. Type 1 Emp Cov. Period Comp'!$I$16-'10. Type 1 Emp Cov. Period Comp'!$I$15+1)/7)</f>
        <v>0</v>
      </c>
      <c r="AG362" s="381">
        <f t="shared" si="20"/>
        <v>0</v>
      </c>
      <c r="AH362" s="381">
        <f t="shared" si="21"/>
        <v>0</v>
      </c>
    </row>
    <row r="363" spans="1:34" ht="15.75" thickBot="1" x14ac:dyDescent="0.3">
      <c r="A363" s="265">
        <f t="shared" si="23"/>
        <v>345</v>
      </c>
      <c r="B363" s="297" t="str">
        <f>IF('10. Type 1 Emp Cov. Period Comp'!B365=0," ",'10. Type 1 Emp Cov. Period Comp'!B365)</f>
        <v xml:space="preserve"> </v>
      </c>
      <c r="C363" s="265" t="str">
        <f>IF('10. Type 1 Emp Cov. Period Comp'!C365=0," ",'10. Type 1 Emp Cov. Period Comp'!C365)</f>
        <v xml:space="preserve"> </v>
      </c>
      <c r="D363" s="294"/>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c r="AA363" s="519"/>
      <c r="AB363" s="519"/>
      <c r="AC363" s="519"/>
      <c r="AD363" s="519"/>
      <c r="AE363" s="379">
        <f t="shared" si="22"/>
        <v>0</v>
      </c>
      <c r="AF363" s="380">
        <f>+AE363/(('10. Type 1 Emp Cov. Period Comp'!$I$16-'10. Type 1 Emp Cov. Period Comp'!$I$15+1)/7)</f>
        <v>0</v>
      </c>
      <c r="AG363" s="381">
        <f t="shared" si="20"/>
        <v>0</v>
      </c>
      <c r="AH363" s="381">
        <f t="shared" si="21"/>
        <v>0</v>
      </c>
    </row>
    <row r="364" spans="1:34" ht="15.75" thickBot="1" x14ac:dyDescent="0.3">
      <c r="A364" s="265">
        <f t="shared" si="23"/>
        <v>346</v>
      </c>
      <c r="B364" s="297" t="str">
        <f>IF('10. Type 1 Emp Cov. Period Comp'!B366=0," ",'10. Type 1 Emp Cov. Period Comp'!B366)</f>
        <v xml:space="preserve"> </v>
      </c>
      <c r="C364" s="265" t="str">
        <f>IF('10. Type 1 Emp Cov. Period Comp'!C366=0," ",'10. Type 1 Emp Cov. Period Comp'!C366)</f>
        <v xml:space="preserve"> </v>
      </c>
      <c r="D364" s="294"/>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c r="AA364" s="519"/>
      <c r="AB364" s="519"/>
      <c r="AC364" s="519"/>
      <c r="AD364" s="519"/>
      <c r="AE364" s="379">
        <f t="shared" si="22"/>
        <v>0</v>
      </c>
      <c r="AF364" s="380">
        <f>+AE364/(('10. Type 1 Emp Cov. Period Comp'!$I$16-'10. Type 1 Emp Cov. Period Comp'!$I$15+1)/7)</f>
        <v>0</v>
      </c>
      <c r="AG364" s="381">
        <f t="shared" si="20"/>
        <v>0</v>
      </c>
      <c r="AH364" s="381">
        <f t="shared" si="21"/>
        <v>0</v>
      </c>
    </row>
    <row r="365" spans="1:34" ht="15.75" thickBot="1" x14ac:dyDescent="0.3">
      <c r="A365" s="265">
        <f t="shared" si="23"/>
        <v>347</v>
      </c>
      <c r="B365" s="297" t="str">
        <f>IF('10. Type 1 Emp Cov. Period Comp'!B367=0," ",'10. Type 1 Emp Cov. Period Comp'!B367)</f>
        <v xml:space="preserve"> </v>
      </c>
      <c r="C365" s="265" t="str">
        <f>IF('10. Type 1 Emp Cov. Period Comp'!C367=0," ",'10. Type 1 Emp Cov. Period Comp'!C367)</f>
        <v xml:space="preserve"> </v>
      </c>
      <c r="D365" s="294"/>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c r="AA365" s="519"/>
      <c r="AB365" s="519"/>
      <c r="AC365" s="519"/>
      <c r="AD365" s="519"/>
      <c r="AE365" s="379">
        <f t="shared" si="22"/>
        <v>0</v>
      </c>
      <c r="AF365" s="380">
        <f>+AE365/(('10. Type 1 Emp Cov. Period Comp'!$I$16-'10. Type 1 Emp Cov. Period Comp'!$I$15+1)/7)</f>
        <v>0</v>
      </c>
      <c r="AG365" s="381">
        <f t="shared" si="20"/>
        <v>0</v>
      </c>
      <c r="AH365" s="381">
        <f t="shared" si="21"/>
        <v>0</v>
      </c>
    </row>
    <row r="366" spans="1:34" ht="15.75" thickBot="1" x14ac:dyDescent="0.3">
      <c r="A366" s="265">
        <f t="shared" si="23"/>
        <v>348</v>
      </c>
      <c r="B366" s="297" t="str">
        <f>IF('10. Type 1 Emp Cov. Period Comp'!B368=0," ",'10. Type 1 Emp Cov. Period Comp'!B368)</f>
        <v xml:space="preserve"> </v>
      </c>
      <c r="C366" s="265" t="str">
        <f>IF('10. Type 1 Emp Cov. Period Comp'!C368=0," ",'10. Type 1 Emp Cov. Period Comp'!C368)</f>
        <v xml:space="preserve"> </v>
      </c>
      <c r="D366" s="294"/>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c r="AA366" s="519"/>
      <c r="AB366" s="519"/>
      <c r="AC366" s="519"/>
      <c r="AD366" s="519"/>
      <c r="AE366" s="379">
        <f t="shared" si="22"/>
        <v>0</v>
      </c>
      <c r="AF366" s="380">
        <f>+AE366/(('10. Type 1 Emp Cov. Period Comp'!$I$16-'10. Type 1 Emp Cov. Period Comp'!$I$15+1)/7)</f>
        <v>0</v>
      </c>
      <c r="AG366" s="381">
        <f t="shared" si="20"/>
        <v>0</v>
      </c>
      <c r="AH366" s="381">
        <f t="shared" si="21"/>
        <v>0</v>
      </c>
    </row>
    <row r="367" spans="1:34" ht="15.75" thickBot="1" x14ac:dyDescent="0.3">
      <c r="A367" s="265">
        <f t="shared" si="23"/>
        <v>349</v>
      </c>
      <c r="B367" s="297" t="str">
        <f>IF('10. Type 1 Emp Cov. Period Comp'!B369=0," ",'10. Type 1 Emp Cov. Period Comp'!B369)</f>
        <v xml:space="preserve"> </v>
      </c>
      <c r="C367" s="265" t="str">
        <f>IF('10. Type 1 Emp Cov. Period Comp'!C369=0," ",'10. Type 1 Emp Cov. Period Comp'!C369)</f>
        <v xml:space="preserve"> </v>
      </c>
      <c r="D367" s="294"/>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c r="AA367" s="519"/>
      <c r="AB367" s="519"/>
      <c r="AC367" s="519"/>
      <c r="AD367" s="519"/>
      <c r="AE367" s="379">
        <f t="shared" si="22"/>
        <v>0</v>
      </c>
      <c r="AF367" s="380">
        <f>+AE367/(('10. Type 1 Emp Cov. Period Comp'!$I$16-'10. Type 1 Emp Cov. Period Comp'!$I$15+1)/7)</f>
        <v>0</v>
      </c>
      <c r="AG367" s="381">
        <f t="shared" si="20"/>
        <v>0</v>
      </c>
      <c r="AH367" s="381">
        <f t="shared" si="21"/>
        <v>0</v>
      </c>
    </row>
    <row r="368" spans="1:34" ht="15.75" thickBot="1" x14ac:dyDescent="0.3">
      <c r="A368" s="265">
        <f t="shared" si="23"/>
        <v>350</v>
      </c>
      <c r="B368" s="297" t="str">
        <f>IF('10. Type 1 Emp Cov. Period Comp'!B370=0," ",'10. Type 1 Emp Cov. Period Comp'!B370)</f>
        <v xml:space="preserve"> </v>
      </c>
      <c r="C368" s="265" t="str">
        <f>IF('10. Type 1 Emp Cov. Period Comp'!C370=0," ",'10. Type 1 Emp Cov. Period Comp'!C370)</f>
        <v xml:space="preserve"> </v>
      </c>
      <c r="D368" s="294"/>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c r="AA368" s="519"/>
      <c r="AB368" s="519"/>
      <c r="AC368" s="519"/>
      <c r="AD368" s="519"/>
      <c r="AE368" s="379">
        <f t="shared" si="22"/>
        <v>0</v>
      </c>
      <c r="AF368" s="380">
        <f>+AE368/(('10. Type 1 Emp Cov. Period Comp'!$I$16-'10. Type 1 Emp Cov. Period Comp'!$I$15+1)/7)</f>
        <v>0</v>
      </c>
      <c r="AG368" s="381">
        <f t="shared" si="20"/>
        <v>0</v>
      </c>
      <c r="AH368" s="381">
        <f t="shared" si="21"/>
        <v>0</v>
      </c>
    </row>
    <row r="369" spans="1:34" ht="15.75" thickBot="1" x14ac:dyDescent="0.3">
      <c r="A369" s="265">
        <f t="shared" si="23"/>
        <v>351</v>
      </c>
      <c r="B369" s="297" t="str">
        <f>IF('10. Type 1 Emp Cov. Period Comp'!B371=0," ",'10. Type 1 Emp Cov. Period Comp'!B371)</f>
        <v xml:space="preserve"> </v>
      </c>
      <c r="C369" s="265" t="str">
        <f>IF('10. Type 1 Emp Cov. Period Comp'!C371=0," ",'10. Type 1 Emp Cov. Period Comp'!C371)</f>
        <v xml:space="preserve"> </v>
      </c>
      <c r="D369" s="294"/>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c r="AA369" s="519"/>
      <c r="AB369" s="519"/>
      <c r="AC369" s="519"/>
      <c r="AD369" s="519"/>
      <c r="AE369" s="379">
        <f t="shared" si="22"/>
        <v>0</v>
      </c>
      <c r="AF369" s="380">
        <f>+AE369/(('10. Type 1 Emp Cov. Period Comp'!$I$16-'10. Type 1 Emp Cov. Period Comp'!$I$15+1)/7)</f>
        <v>0</v>
      </c>
      <c r="AG369" s="381">
        <f t="shared" si="20"/>
        <v>0</v>
      </c>
      <c r="AH369" s="381">
        <f t="shared" si="21"/>
        <v>0</v>
      </c>
    </row>
    <row r="370" spans="1:34" ht="15.75" thickBot="1" x14ac:dyDescent="0.3">
      <c r="A370" s="265">
        <f t="shared" si="23"/>
        <v>352</v>
      </c>
      <c r="B370" s="297" t="str">
        <f>IF('10. Type 1 Emp Cov. Period Comp'!B372=0," ",'10. Type 1 Emp Cov. Period Comp'!B372)</f>
        <v xml:space="preserve"> </v>
      </c>
      <c r="C370" s="265" t="str">
        <f>IF('10. Type 1 Emp Cov. Period Comp'!C372=0," ",'10. Type 1 Emp Cov. Period Comp'!C372)</f>
        <v xml:space="preserve"> </v>
      </c>
      <c r="D370" s="294"/>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c r="AA370" s="519"/>
      <c r="AB370" s="519"/>
      <c r="AC370" s="519"/>
      <c r="AD370" s="519"/>
      <c r="AE370" s="379">
        <f t="shared" si="22"/>
        <v>0</v>
      </c>
      <c r="AF370" s="380">
        <f>+AE370/(('10. Type 1 Emp Cov. Period Comp'!$I$16-'10. Type 1 Emp Cov. Period Comp'!$I$15+1)/7)</f>
        <v>0</v>
      </c>
      <c r="AG370" s="381">
        <f t="shared" si="20"/>
        <v>0</v>
      </c>
      <c r="AH370" s="381">
        <f t="shared" si="21"/>
        <v>0</v>
      </c>
    </row>
    <row r="371" spans="1:34" ht="15.75" thickBot="1" x14ac:dyDescent="0.3">
      <c r="A371" s="265">
        <f t="shared" si="23"/>
        <v>353</v>
      </c>
      <c r="B371" s="297" t="str">
        <f>IF('10. Type 1 Emp Cov. Period Comp'!B373=0," ",'10. Type 1 Emp Cov. Period Comp'!B373)</f>
        <v xml:space="preserve"> </v>
      </c>
      <c r="C371" s="265" t="str">
        <f>IF('10. Type 1 Emp Cov. Period Comp'!C373=0," ",'10. Type 1 Emp Cov. Period Comp'!C373)</f>
        <v xml:space="preserve"> </v>
      </c>
      <c r="D371" s="294"/>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c r="AA371" s="519"/>
      <c r="AB371" s="519"/>
      <c r="AC371" s="519"/>
      <c r="AD371" s="519"/>
      <c r="AE371" s="379">
        <f t="shared" si="22"/>
        <v>0</v>
      </c>
      <c r="AF371" s="380">
        <f>+AE371/(('10. Type 1 Emp Cov. Period Comp'!$I$16-'10. Type 1 Emp Cov. Period Comp'!$I$15+1)/7)</f>
        <v>0</v>
      </c>
      <c r="AG371" s="381">
        <f t="shared" si="20"/>
        <v>0</v>
      </c>
      <c r="AH371" s="381">
        <f t="shared" si="21"/>
        <v>0</v>
      </c>
    </row>
    <row r="372" spans="1:34" ht="15.75" thickBot="1" x14ac:dyDescent="0.3">
      <c r="A372" s="265">
        <f t="shared" si="23"/>
        <v>354</v>
      </c>
      <c r="B372" s="297" t="str">
        <f>IF('10. Type 1 Emp Cov. Period Comp'!B374=0," ",'10. Type 1 Emp Cov. Period Comp'!B374)</f>
        <v xml:space="preserve"> </v>
      </c>
      <c r="C372" s="265" t="str">
        <f>IF('10. Type 1 Emp Cov. Period Comp'!C374=0," ",'10. Type 1 Emp Cov. Period Comp'!C374)</f>
        <v xml:space="preserve"> </v>
      </c>
      <c r="D372" s="294"/>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c r="AA372" s="519"/>
      <c r="AB372" s="519"/>
      <c r="AC372" s="519"/>
      <c r="AD372" s="519"/>
      <c r="AE372" s="379">
        <f t="shared" si="22"/>
        <v>0</v>
      </c>
      <c r="AF372" s="380">
        <f>+AE372/(('10. Type 1 Emp Cov. Period Comp'!$I$16-'10. Type 1 Emp Cov. Period Comp'!$I$15+1)/7)</f>
        <v>0</v>
      </c>
      <c r="AG372" s="381">
        <f t="shared" si="20"/>
        <v>0</v>
      </c>
      <c r="AH372" s="381">
        <f t="shared" si="21"/>
        <v>0</v>
      </c>
    </row>
    <row r="373" spans="1:34" ht="15.75" thickBot="1" x14ac:dyDescent="0.3">
      <c r="A373" s="265">
        <f t="shared" si="23"/>
        <v>355</v>
      </c>
      <c r="B373" s="297" t="str">
        <f>IF('10. Type 1 Emp Cov. Period Comp'!B375=0," ",'10. Type 1 Emp Cov. Period Comp'!B375)</f>
        <v xml:space="preserve"> </v>
      </c>
      <c r="C373" s="265" t="str">
        <f>IF('10. Type 1 Emp Cov. Period Comp'!C375=0," ",'10. Type 1 Emp Cov. Period Comp'!C375)</f>
        <v xml:space="preserve"> </v>
      </c>
      <c r="D373" s="294"/>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c r="AA373" s="519"/>
      <c r="AB373" s="519"/>
      <c r="AC373" s="519"/>
      <c r="AD373" s="519"/>
      <c r="AE373" s="379">
        <f t="shared" si="22"/>
        <v>0</v>
      </c>
      <c r="AF373" s="380">
        <f>+AE373/(('10. Type 1 Emp Cov. Period Comp'!$I$16-'10. Type 1 Emp Cov. Period Comp'!$I$15+1)/7)</f>
        <v>0</v>
      </c>
      <c r="AG373" s="381">
        <f t="shared" si="20"/>
        <v>0</v>
      </c>
      <c r="AH373" s="381">
        <f t="shared" si="21"/>
        <v>0</v>
      </c>
    </row>
    <row r="374" spans="1:34" ht="15.75" thickBot="1" x14ac:dyDescent="0.3">
      <c r="A374" s="265">
        <f t="shared" si="23"/>
        <v>356</v>
      </c>
      <c r="B374" s="297" t="str">
        <f>IF('10. Type 1 Emp Cov. Period Comp'!B376=0," ",'10. Type 1 Emp Cov. Period Comp'!B376)</f>
        <v xml:space="preserve"> </v>
      </c>
      <c r="C374" s="265" t="str">
        <f>IF('10. Type 1 Emp Cov. Period Comp'!C376=0," ",'10. Type 1 Emp Cov. Period Comp'!C376)</f>
        <v xml:space="preserve"> </v>
      </c>
      <c r="D374" s="294"/>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c r="AA374" s="519"/>
      <c r="AB374" s="519"/>
      <c r="AC374" s="519"/>
      <c r="AD374" s="519"/>
      <c r="AE374" s="379">
        <f t="shared" si="22"/>
        <v>0</v>
      </c>
      <c r="AF374" s="380">
        <f>+AE374/(('10. Type 1 Emp Cov. Period Comp'!$I$16-'10. Type 1 Emp Cov. Period Comp'!$I$15+1)/7)</f>
        <v>0</v>
      </c>
      <c r="AG374" s="381">
        <f t="shared" si="20"/>
        <v>0</v>
      </c>
      <c r="AH374" s="381">
        <f t="shared" si="21"/>
        <v>0</v>
      </c>
    </row>
    <row r="375" spans="1:34" ht="15.75" thickBot="1" x14ac:dyDescent="0.3">
      <c r="A375" s="265">
        <f t="shared" si="23"/>
        <v>357</v>
      </c>
      <c r="B375" s="297" t="str">
        <f>IF('10. Type 1 Emp Cov. Period Comp'!B377=0," ",'10. Type 1 Emp Cov. Period Comp'!B377)</f>
        <v xml:space="preserve"> </v>
      </c>
      <c r="C375" s="265" t="str">
        <f>IF('10. Type 1 Emp Cov. Period Comp'!C377=0," ",'10. Type 1 Emp Cov. Period Comp'!C377)</f>
        <v xml:space="preserve"> </v>
      </c>
      <c r="D375" s="294"/>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c r="AA375" s="519"/>
      <c r="AB375" s="519"/>
      <c r="AC375" s="519"/>
      <c r="AD375" s="519"/>
      <c r="AE375" s="379">
        <f t="shared" si="22"/>
        <v>0</v>
      </c>
      <c r="AF375" s="380">
        <f>+AE375/(('10. Type 1 Emp Cov. Period Comp'!$I$16-'10. Type 1 Emp Cov. Period Comp'!$I$15+1)/7)</f>
        <v>0</v>
      </c>
      <c r="AG375" s="381">
        <f t="shared" si="20"/>
        <v>0</v>
      </c>
      <c r="AH375" s="381">
        <f t="shared" si="21"/>
        <v>0</v>
      </c>
    </row>
    <row r="376" spans="1:34" ht="15.75" thickBot="1" x14ac:dyDescent="0.3">
      <c r="A376" s="265">
        <f t="shared" si="23"/>
        <v>358</v>
      </c>
      <c r="B376" s="297" t="str">
        <f>IF('10. Type 1 Emp Cov. Period Comp'!B378=0," ",'10. Type 1 Emp Cov. Period Comp'!B378)</f>
        <v xml:space="preserve"> </v>
      </c>
      <c r="C376" s="265" t="str">
        <f>IF('10. Type 1 Emp Cov. Period Comp'!C378=0," ",'10. Type 1 Emp Cov. Period Comp'!C378)</f>
        <v xml:space="preserve"> </v>
      </c>
      <c r="D376" s="294"/>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c r="AA376" s="519"/>
      <c r="AB376" s="519"/>
      <c r="AC376" s="519"/>
      <c r="AD376" s="519"/>
      <c r="AE376" s="379">
        <f t="shared" si="22"/>
        <v>0</v>
      </c>
      <c r="AF376" s="380">
        <f>+AE376/(('10. Type 1 Emp Cov. Period Comp'!$I$16-'10. Type 1 Emp Cov. Period Comp'!$I$15+1)/7)</f>
        <v>0</v>
      </c>
      <c r="AG376" s="381">
        <f t="shared" si="20"/>
        <v>0</v>
      </c>
      <c r="AH376" s="381">
        <f t="shared" si="21"/>
        <v>0</v>
      </c>
    </row>
    <row r="377" spans="1:34" ht="15.75" thickBot="1" x14ac:dyDescent="0.3">
      <c r="A377" s="265">
        <f t="shared" si="23"/>
        <v>359</v>
      </c>
      <c r="B377" s="297" t="str">
        <f>IF('10. Type 1 Emp Cov. Period Comp'!B379=0," ",'10. Type 1 Emp Cov. Period Comp'!B379)</f>
        <v xml:space="preserve"> </v>
      </c>
      <c r="C377" s="265" t="str">
        <f>IF('10. Type 1 Emp Cov. Period Comp'!C379=0," ",'10. Type 1 Emp Cov. Period Comp'!C379)</f>
        <v xml:space="preserve"> </v>
      </c>
      <c r="D377" s="294"/>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c r="AA377" s="519"/>
      <c r="AB377" s="519"/>
      <c r="AC377" s="519"/>
      <c r="AD377" s="519"/>
      <c r="AE377" s="379">
        <f t="shared" si="22"/>
        <v>0</v>
      </c>
      <c r="AF377" s="380">
        <f>+AE377/(('10. Type 1 Emp Cov. Period Comp'!$I$16-'10. Type 1 Emp Cov. Period Comp'!$I$15+1)/7)</f>
        <v>0</v>
      </c>
      <c r="AG377" s="381">
        <f t="shared" si="20"/>
        <v>0</v>
      </c>
      <c r="AH377" s="381">
        <f t="shared" si="21"/>
        <v>0</v>
      </c>
    </row>
    <row r="378" spans="1:34" ht="15.75" thickBot="1" x14ac:dyDescent="0.3">
      <c r="A378" s="265">
        <f t="shared" si="23"/>
        <v>360</v>
      </c>
      <c r="B378" s="297" t="str">
        <f>IF('10. Type 1 Emp Cov. Period Comp'!B380=0," ",'10. Type 1 Emp Cov. Period Comp'!B380)</f>
        <v xml:space="preserve"> </v>
      </c>
      <c r="C378" s="265" t="str">
        <f>IF('10. Type 1 Emp Cov. Period Comp'!C380=0," ",'10. Type 1 Emp Cov. Period Comp'!C380)</f>
        <v xml:space="preserve"> </v>
      </c>
      <c r="D378" s="294"/>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c r="AA378" s="519"/>
      <c r="AB378" s="519"/>
      <c r="AC378" s="519"/>
      <c r="AD378" s="519"/>
      <c r="AE378" s="379">
        <f t="shared" si="22"/>
        <v>0</v>
      </c>
      <c r="AF378" s="380">
        <f>+AE378/(('10. Type 1 Emp Cov. Period Comp'!$I$16-'10. Type 1 Emp Cov. Period Comp'!$I$15+1)/7)</f>
        <v>0</v>
      </c>
      <c r="AG378" s="381">
        <f t="shared" si="20"/>
        <v>0</v>
      </c>
      <c r="AH378" s="381">
        <f t="shared" si="21"/>
        <v>0</v>
      </c>
    </row>
    <row r="379" spans="1:34" ht="15.75" thickBot="1" x14ac:dyDescent="0.3">
      <c r="A379" s="265">
        <f t="shared" si="23"/>
        <v>361</v>
      </c>
      <c r="B379" s="297" t="str">
        <f>IF('10. Type 1 Emp Cov. Period Comp'!B381=0," ",'10. Type 1 Emp Cov. Period Comp'!B381)</f>
        <v xml:space="preserve"> </v>
      </c>
      <c r="C379" s="265" t="str">
        <f>IF('10. Type 1 Emp Cov. Period Comp'!C381=0," ",'10. Type 1 Emp Cov. Period Comp'!C381)</f>
        <v xml:space="preserve"> </v>
      </c>
      <c r="D379" s="294"/>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c r="AA379" s="519"/>
      <c r="AB379" s="519"/>
      <c r="AC379" s="519"/>
      <c r="AD379" s="519"/>
      <c r="AE379" s="379">
        <f t="shared" si="22"/>
        <v>0</v>
      </c>
      <c r="AF379" s="380">
        <f>+AE379/(('10. Type 1 Emp Cov. Period Comp'!$I$16-'10. Type 1 Emp Cov. Period Comp'!$I$15+1)/7)</f>
        <v>0</v>
      </c>
      <c r="AG379" s="381">
        <f t="shared" si="20"/>
        <v>0</v>
      </c>
      <c r="AH379" s="381">
        <f t="shared" si="21"/>
        <v>0</v>
      </c>
    </row>
    <row r="380" spans="1:34" ht="15.75" thickBot="1" x14ac:dyDescent="0.3">
      <c r="A380" s="265">
        <f t="shared" si="23"/>
        <v>362</v>
      </c>
      <c r="B380" s="297" t="str">
        <f>IF('10. Type 1 Emp Cov. Period Comp'!B382=0," ",'10. Type 1 Emp Cov. Period Comp'!B382)</f>
        <v xml:space="preserve"> </v>
      </c>
      <c r="C380" s="265" t="str">
        <f>IF('10. Type 1 Emp Cov. Period Comp'!C382=0," ",'10. Type 1 Emp Cov. Period Comp'!C382)</f>
        <v xml:space="preserve"> </v>
      </c>
      <c r="D380" s="294"/>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c r="AA380" s="519"/>
      <c r="AB380" s="519"/>
      <c r="AC380" s="519"/>
      <c r="AD380" s="519"/>
      <c r="AE380" s="379">
        <f t="shared" si="22"/>
        <v>0</v>
      </c>
      <c r="AF380" s="380">
        <f>+AE380/(('10. Type 1 Emp Cov. Period Comp'!$I$16-'10. Type 1 Emp Cov. Period Comp'!$I$15+1)/7)</f>
        <v>0</v>
      </c>
      <c r="AG380" s="381">
        <f t="shared" si="20"/>
        <v>0</v>
      </c>
      <c r="AH380" s="381">
        <f t="shared" si="21"/>
        <v>0</v>
      </c>
    </row>
    <row r="381" spans="1:34" ht="15.75" thickBot="1" x14ac:dyDescent="0.3">
      <c r="A381" s="265">
        <f t="shared" si="23"/>
        <v>363</v>
      </c>
      <c r="B381" s="297" t="str">
        <f>IF('10. Type 1 Emp Cov. Period Comp'!B383=0," ",'10. Type 1 Emp Cov. Period Comp'!B383)</f>
        <v xml:space="preserve"> </v>
      </c>
      <c r="C381" s="265" t="str">
        <f>IF('10. Type 1 Emp Cov. Period Comp'!C383=0," ",'10. Type 1 Emp Cov. Period Comp'!C383)</f>
        <v xml:space="preserve"> </v>
      </c>
      <c r="D381" s="294"/>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c r="AA381" s="519"/>
      <c r="AB381" s="519"/>
      <c r="AC381" s="519"/>
      <c r="AD381" s="519"/>
      <c r="AE381" s="379">
        <f t="shared" si="22"/>
        <v>0</v>
      </c>
      <c r="AF381" s="380">
        <f>+AE381/(('10. Type 1 Emp Cov. Period Comp'!$I$16-'10. Type 1 Emp Cov. Period Comp'!$I$15+1)/7)</f>
        <v>0</v>
      </c>
      <c r="AG381" s="381">
        <f t="shared" si="20"/>
        <v>0</v>
      </c>
      <c r="AH381" s="381">
        <f t="shared" si="21"/>
        <v>0</v>
      </c>
    </row>
    <row r="382" spans="1:34" ht="15.75" thickBot="1" x14ac:dyDescent="0.3">
      <c r="A382" s="265">
        <f t="shared" si="23"/>
        <v>364</v>
      </c>
      <c r="B382" s="297" t="str">
        <f>IF('10. Type 1 Emp Cov. Period Comp'!B384=0," ",'10. Type 1 Emp Cov. Period Comp'!B384)</f>
        <v xml:space="preserve"> </v>
      </c>
      <c r="C382" s="265" t="str">
        <f>IF('10. Type 1 Emp Cov. Period Comp'!C384=0," ",'10. Type 1 Emp Cov. Period Comp'!C384)</f>
        <v xml:space="preserve"> </v>
      </c>
      <c r="D382" s="294"/>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c r="AA382" s="519"/>
      <c r="AB382" s="519"/>
      <c r="AC382" s="519"/>
      <c r="AD382" s="519"/>
      <c r="AE382" s="379">
        <f t="shared" si="22"/>
        <v>0</v>
      </c>
      <c r="AF382" s="380">
        <f>+AE382/(('10. Type 1 Emp Cov. Period Comp'!$I$16-'10. Type 1 Emp Cov. Period Comp'!$I$15+1)/7)</f>
        <v>0</v>
      </c>
      <c r="AG382" s="381">
        <f t="shared" si="20"/>
        <v>0</v>
      </c>
      <c r="AH382" s="381">
        <f t="shared" si="21"/>
        <v>0</v>
      </c>
    </row>
    <row r="383" spans="1:34" ht="15.75" thickBot="1" x14ac:dyDescent="0.3">
      <c r="A383" s="265">
        <f t="shared" si="23"/>
        <v>365</v>
      </c>
      <c r="B383" s="297" t="str">
        <f>IF('10. Type 1 Emp Cov. Period Comp'!B385=0," ",'10. Type 1 Emp Cov. Period Comp'!B385)</f>
        <v xml:space="preserve"> </v>
      </c>
      <c r="C383" s="265" t="str">
        <f>IF('10. Type 1 Emp Cov. Period Comp'!C385=0," ",'10. Type 1 Emp Cov. Period Comp'!C385)</f>
        <v xml:space="preserve"> </v>
      </c>
      <c r="D383" s="294"/>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c r="AA383" s="519"/>
      <c r="AB383" s="519"/>
      <c r="AC383" s="519"/>
      <c r="AD383" s="519"/>
      <c r="AE383" s="379">
        <f t="shared" si="22"/>
        <v>0</v>
      </c>
      <c r="AF383" s="380">
        <f>+AE383/(('10. Type 1 Emp Cov. Period Comp'!$I$16-'10. Type 1 Emp Cov. Period Comp'!$I$15+1)/7)</f>
        <v>0</v>
      </c>
      <c r="AG383" s="381">
        <f t="shared" si="20"/>
        <v>0</v>
      </c>
      <c r="AH383" s="381">
        <f t="shared" si="21"/>
        <v>0</v>
      </c>
    </row>
    <row r="384" spans="1:34" ht="15.75" thickBot="1" x14ac:dyDescent="0.3">
      <c r="A384" s="265">
        <f t="shared" si="23"/>
        <v>366</v>
      </c>
      <c r="B384" s="297" t="str">
        <f>IF('10. Type 1 Emp Cov. Period Comp'!B386=0," ",'10. Type 1 Emp Cov. Period Comp'!B386)</f>
        <v xml:space="preserve"> </v>
      </c>
      <c r="C384" s="265" t="str">
        <f>IF('10. Type 1 Emp Cov. Period Comp'!C386=0," ",'10. Type 1 Emp Cov. Period Comp'!C386)</f>
        <v xml:space="preserve"> </v>
      </c>
      <c r="D384" s="294"/>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c r="AA384" s="519"/>
      <c r="AB384" s="519"/>
      <c r="AC384" s="519"/>
      <c r="AD384" s="519"/>
      <c r="AE384" s="379">
        <f t="shared" si="22"/>
        <v>0</v>
      </c>
      <c r="AF384" s="380">
        <f>+AE384/(('10. Type 1 Emp Cov. Period Comp'!$I$16-'10. Type 1 Emp Cov. Period Comp'!$I$15+1)/7)</f>
        <v>0</v>
      </c>
      <c r="AG384" s="381">
        <f t="shared" si="20"/>
        <v>0</v>
      </c>
      <c r="AH384" s="381">
        <f t="shared" si="21"/>
        <v>0</v>
      </c>
    </row>
    <row r="385" spans="1:34" ht="15.75" thickBot="1" x14ac:dyDescent="0.3">
      <c r="A385" s="265">
        <f t="shared" si="23"/>
        <v>367</v>
      </c>
      <c r="B385" s="297" t="str">
        <f>IF('10. Type 1 Emp Cov. Period Comp'!B387=0," ",'10. Type 1 Emp Cov. Period Comp'!B387)</f>
        <v xml:space="preserve"> </v>
      </c>
      <c r="C385" s="265" t="str">
        <f>IF('10. Type 1 Emp Cov. Period Comp'!C387=0," ",'10. Type 1 Emp Cov. Period Comp'!C387)</f>
        <v xml:space="preserve"> </v>
      </c>
      <c r="D385" s="294"/>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c r="AA385" s="519"/>
      <c r="AB385" s="519"/>
      <c r="AC385" s="519"/>
      <c r="AD385" s="519"/>
      <c r="AE385" s="379">
        <f t="shared" si="22"/>
        <v>0</v>
      </c>
      <c r="AF385" s="380">
        <f>+AE385/(('10. Type 1 Emp Cov. Period Comp'!$I$16-'10. Type 1 Emp Cov. Period Comp'!$I$15+1)/7)</f>
        <v>0</v>
      </c>
      <c r="AG385" s="381">
        <f t="shared" si="20"/>
        <v>0</v>
      </c>
      <c r="AH385" s="381">
        <f t="shared" si="21"/>
        <v>0</v>
      </c>
    </row>
    <row r="386" spans="1:34" ht="15.75" thickBot="1" x14ac:dyDescent="0.3">
      <c r="A386" s="265">
        <f t="shared" si="23"/>
        <v>368</v>
      </c>
      <c r="B386" s="297" t="str">
        <f>IF('10. Type 1 Emp Cov. Period Comp'!B388=0," ",'10. Type 1 Emp Cov. Period Comp'!B388)</f>
        <v xml:space="preserve"> </v>
      </c>
      <c r="C386" s="265" t="str">
        <f>IF('10. Type 1 Emp Cov. Period Comp'!C388=0," ",'10. Type 1 Emp Cov. Period Comp'!C388)</f>
        <v xml:space="preserve"> </v>
      </c>
      <c r="D386" s="294"/>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c r="AA386" s="519"/>
      <c r="AB386" s="519"/>
      <c r="AC386" s="519"/>
      <c r="AD386" s="519"/>
      <c r="AE386" s="379">
        <f t="shared" si="22"/>
        <v>0</v>
      </c>
      <c r="AF386" s="380">
        <f>+AE386/(('10. Type 1 Emp Cov. Period Comp'!$I$16-'10. Type 1 Emp Cov. Period Comp'!$I$15+1)/7)</f>
        <v>0</v>
      </c>
      <c r="AG386" s="381">
        <f t="shared" si="20"/>
        <v>0</v>
      </c>
      <c r="AH386" s="381">
        <f t="shared" si="21"/>
        <v>0</v>
      </c>
    </row>
    <row r="387" spans="1:34" ht="15.75" thickBot="1" x14ac:dyDescent="0.3">
      <c r="A387" s="265">
        <f t="shared" si="23"/>
        <v>369</v>
      </c>
      <c r="B387" s="297" t="str">
        <f>IF('10. Type 1 Emp Cov. Period Comp'!B389=0," ",'10. Type 1 Emp Cov. Period Comp'!B389)</f>
        <v xml:space="preserve"> </v>
      </c>
      <c r="C387" s="265" t="str">
        <f>IF('10. Type 1 Emp Cov. Period Comp'!C389=0," ",'10. Type 1 Emp Cov. Period Comp'!C389)</f>
        <v xml:space="preserve"> </v>
      </c>
      <c r="D387" s="294"/>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c r="AA387" s="519"/>
      <c r="AB387" s="519"/>
      <c r="AC387" s="519"/>
      <c r="AD387" s="519"/>
      <c r="AE387" s="379">
        <f t="shared" si="22"/>
        <v>0</v>
      </c>
      <c r="AF387" s="380">
        <f>+AE387/(('10. Type 1 Emp Cov. Period Comp'!$I$16-'10. Type 1 Emp Cov. Period Comp'!$I$15+1)/7)</f>
        <v>0</v>
      </c>
      <c r="AG387" s="381">
        <f t="shared" si="20"/>
        <v>0</v>
      </c>
      <c r="AH387" s="381">
        <f t="shared" si="21"/>
        <v>0</v>
      </c>
    </row>
    <row r="388" spans="1:34" ht="15.75" thickBot="1" x14ac:dyDescent="0.3">
      <c r="A388" s="265">
        <f t="shared" si="23"/>
        <v>370</v>
      </c>
      <c r="B388" s="297" t="str">
        <f>IF('10. Type 1 Emp Cov. Period Comp'!B390=0," ",'10. Type 1 Emp Cov. Period Comp'!B390)</f>
        <v xml:space="preserve"> </v>
      </c>
      <c r="C388" s="265" t="str">
        <f>IF('10. Type 1 Emp Cov. Period Comp'!C390=0," ",'10. Type 1 Emp Cov. Period Comp'!C390)</f>
        <v xml:space="preserve"> </v>
      </c>
      <c r="D388" s="294"/>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c r="AA388" s="519"/>
      <c r="AB388" s="519"/>
      <c r="AC388" s="519"/>
      <c r="AD388" s="519"/>
      <c r="AE388" s="379">
        <f t="shared" si="22"/>
        <v>0</v>
      </c>
      <c r="AF388" s="380">
        <f>+AE388/(('10. Type 1 Emp Cov. Period Comp'!$I$16-'10. Type 1 Emp Cov. Period Comp'!$I$15+1)/7)</f>
        <v>0</v>
      </c>
      <c r="AG388" s="381">
        <f t="shared" si="20"/>
        <v>0</v>
      </c>
      <c r="AH388" s="381">
        <f t="shared" si="21"/>
        <v>0</v>
      </c>
    </row>
    <row r="389" spans="1:34" ht="15.75" thickBot="1" x14ac:dyDescent="0.3">
      <c r="A389" s="265">
        <f t="shared" si="23"/>
        <v>371</v>
      </c>
      <c r="B389" s="297" t="str">
        <f>IF('10. Type 1 Emp Cov. Period Comp'!B391=0," ",'10. Type 1 Emp Cov. Period Comp'!B391)</f>
        <v xml:space="preserve"> </v>
      </c>
      <c r="C389" s="265" t="str">
        <f>IF('10. Type 1 Emp Cov. Period Comp'!C391=0," ",'10. Type 1 Emp Cov. Period Comp'!C391)</f>
        <v xml:space="preserve"> </v>
      </c>
      <c r="D389" s="294"/>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c r="AA389" s="519"/>
      <c r="AB389" s="519"/>
      <c r="AC389" s="519"/>
      <c r="AD389" s="519"/>
      <c r="AE389" s="379">
        <f t="shared" si="22"/>
        <v>0</v>
      </c>
      <c r="AF389" s="380">
        <f>+AE389/(('10. Type 1 Emp Cov. Period Comp'!$I$16-'10. Type 1 Emp Cov. Period Comp'!$I$15+1)/7)</f>
        <v>0</v>
      </c>
      <c r="AG389" s="381">
        <f t="shared" si="20"/>
        <v>0</v>
      </c>
      <c r="AH389" s="381">
        <f t="shared" si="21"/>
        <v>0</v>
      </c>
    </row>
    <row r="390" spans="1:34" ht="15.75" thickBot="1" x14ac:dyDescent="0.3">
      <c r="A390" s="265">
        <f t="shared" si="23"/>
        <v>372</v>
      </c>
      <c r="B390" s="297" t="str">
        <f>IF('10. Type 1 Emp Cov. Period Comp'!B392=0," ",'10. Type 1 Emp Cov. Period Comp'!B392)</f>
        <v xml:space="preserve"> </v>
      </c>
      <c r="C390" s="265" t="str">
        <f>IF('10. Type 1 Emp Cov. Period Comp'!C392=0," ",'10. Type 1 Emp Cov. Period Comp'!C392)</f>
        <v xml:space="preserve"> </v>
      </c>
      <c r="D390" s="294"/>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c r="AA390" s="519"/>
      <c r="AB390" s="519"/>
      <c r="AC390" s="519"/>
      <c r="AD390" s="519"/>
      <c r="AE390" s="379">
        <f t="shared" si="22"/>
        <v>0</v>
      </c>
      <c r="AF390" s="380">
        <f>+AE390/(('10. Type 1 Emp Cov. Period Comp'!$I$16-'10. Type 1 Emp Cov. Period Comp'!$I$15+1)/7)</f>
        <v>0</v>
      </c>
      <c r="AG390" s="381">
        <f t="shared" si="20"/>
        <v>0</v>
      </c>
      <c r="AH390" s="381">
        <f t="shared" si="21"/>
        <v>0</v>
      </c>
    </row>
    <row r="391" spans="1:34" ht="15.75" thickBot="1" x14ac:dyDescent="0.3">
      <c r="A391" s="265">
        <f t="shared" si="23"/>
        <v>373</v>
      </c>
      <c r="B391" s="297" t="str">
        <f>IF('10. Type 1 Emp Cov. Period Comp'!B393=0," ",'10. Type 1 Emp Cov. Period Comp'!B393)</f>
        <v xml:space="preserve"> </v>
      </c>
      <c r="C391" s="265" t="str">
        <f>IF('10. Type 1 Emp Cov. Period Comp'!C393=0," ",'10. Type 1 Emp Cov. Period Comp'!C393)</f>
        <v xml:space="preserve"> </v>
      </c>
      <c r="D391" s="294"/>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c r="AA391" s="519"/>
      <c r="AB391" s="519"/>
      <c r="AC391" s="519"/>
      <c r="AD391" s="519"/>
      <c r="AE391" s="379">
        <f t="shared" si="22"/>
        <v>0</v>
      </c>
      <c r="AF391" s="380">
        <f>+AE391/(('10. Type 1 Emp Cov. Period Comp'!$I$16-'10. Type 1 Emp Cov. Period Comp'!$I$15+1)/7)</f>
        <v>0</v>
      </c>
      <c r="AG391" s="381">
        <f t="shared" si="20"/>
        <v>0</v>
      </c>
      <c r="AH391" s="381">
        <f t="shared" si="21"/>
        <v>0</v>
      </c>
    </row>
    <row r="392" spans="1:34" ht="15.75" thickBot="1" x14ac:dyDescent="0.3">
      <c r="A392" s="265">
        <f t="shared" si="23"/>
        <v>374</v>
      </c>
      <c r="B392" s="297" t="str">
        <f>IF('10. Type 1 Emp Cov. Period Comp'!B394=0," ",'10. Type 1 Emp Cov. Period Comp'!B394)</f>
        <v xml:space="preserve"> </v>
      </c>
      <c r="C392" s="265" t="str">
        <f>IF('10. Type 1 Emp Cov. Period Comp'!C394=0," ",'10. Type 1 Emp Cov. Period Comp'!C394)</f>
        <v xml:space="preserve"> </v>
      </c>
      <c r="D392" s="294"/>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c r="AA392" s="519"/>
      <c r="AB392" s="519"/>
      <c r="AC392" s="519"/>
      <c r="AD392" s="519"/>
      <c r="AE392" s="379">
        <f t="shared" si="22"/>
        <v>0</v>
      </c>
      <c r="AF392" s="380">
        <f>+AE392/(('10. Type 1 Emp Cov. Period Comp'!$I$16-'10. Type 1 Emp Cov. Period Comp'!$I$15+1)/7)</f>
        <v>0</v>
      </c>
      <c r="AG392" s="381">
        <f t="shared" si="20"/>
        <v>0</v>
      </c>
      <c r="AH392" s="381">
        <f t="shared" si="21"/>
        <v>0</v>
      </c>
    </row>
    <row r="393" spans="1:34" ht="15.75" thickBot="1" x14ac:dyDescent="0.3">
      <c r="A393" s="265">
        <f t="shared" si="23"/>
        <v>375</v>
      </c>
      <c r="B393" s="297" t="str">
        <f>IF('10. Type 1 Emp Cov. Period Comp'!B395=0," ",'10. Type 1 Emp Cov. Period Comp'!B395)</f>
        <v xml:space="preserve"> </v>
      </c>
      <c r="C393" s="265" t="str">
        <f>IF('10. Type 1 Emp Cov. Period Comp'!C395=0," ",'10. Type 1 Emp Cov. Period Comp'!C395)</f>
        <v xml:space="preserve"> </v>
      </c>
      <c r="D393" s="294"/>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c r="AA393" s="519"/>
      <c r="AB393" s="519"/>
      <c r="AC393" s="519"/>
      <c r="AD393" s="519"/>
      <c r="AE393" s="379">
        <f t="shared" si="22"/>
        <v>0</v>
      </c>
      <c r="AF393" s="380">
        <f>+AE393/(('10. Type 1 Emp Cov. Period Comp'!$I$16-'10. Type 1 Emp Cov. Period Comp'!$I$15+1)/7)</f>
        <v>0</v>
      </c>
      <c r="AG393" s="381">
        <f t="shared" si="20"/>
        <v>0</v>
      </c>
      <c r="AH393" s="381">
        <f t="shared" si="21"/>
        <v>0</v>
      </c>
    </row>
    <row r="394" spans="1:34" ht="15.75" thickBot="1" x14ac:dyDescent="0.3">
      <c r="A394" s="265">
        <f t="shared" si="23"/>
        <v>376</v>
      </c>
      <c r="B394" s="297" t="str">
        <f>IF('10. Type 1 Emp Cov. Period Comp'!B396=0," ",'10. Type 1 Emp Cov. Period Comp'!B396)</f>
        <v xml:space="preserve"> </v>
      </c>
      <c r="C394" s="265" t="str">
        <f>IF('10. Type 1 Emp Cov. Period Comp'!C396=0," ",'10. Type 1 Emp Cov. Period Comp'!C396)</f>
        <v xml:space="preserve"> </v>
      </c>
      <c r="D394" s="294"/>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c r="AA394" s="519"/>
      <c r="AB394" s="519"/>
      <c r="AC394" s="519"/>
      <c r="AD394" s="519"/>
      <c r="AE394" s="379">
        <f t="shared" si="22"/>
        <v>0</v>
      </c>
      <c r="AF394" s="380">
        <f>+AE394/(('10. Type 1 Emp Cov. Period Comp'!$I$16-'10. Type 1 Emp Cov. Period Comp'!$I$15+1)/7)</f>
        <v>0</v>
      </c>
      <c r="AG394" s="381">
        <f t="shared" si="20"/>
        <v>0</v>
      </c>
      <c r="AH394" s="381">
        <f t="shared" si="21"/>
        <v>0</v>
      </c>
    </row>
    <row r="395" spans="1:34" ht="15.75" thickBot="1" x14ac:dyDescent="0.3">
      <c r="A395" s="265">
        <f t="shared" si="23"/>
        <v>377</v>
      </c>
      <c r="B395" s="297" t="str">
        <f>IF('10. Type 1 Emp Cov. Period Comp'!B397=0," ",'10. Type 1 Emp Cov. Period Comp'!B397)</f>
        <v xml:space="preserve"> </v>
      </c>
      <c r="C395" s="265" t="str">
        <f>IF('10. Type 1 Emp Cov. Period Comp'!C397=0," ",'10. Type 1 Emp Cov. Period Comp'!C397)</f>
        <v xml:space="preserve"> </v>
      </c>
      <c r="D395" s="294"/>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c r="AA395" s="519"/>
      <c r="AB395" s="519"/>
      <c r="AC395" s="519"/>
      <c r="AD395" s="519"/>
      <c r="AE395" s="379">
        <f t="shared" si="22"/>
        <v>0</v>
      </c>
      <c r="AF395" s="380">
        <f>+AE395/(('10. Type 1 Emp Cov. Period Comp'!$I$16-'10. Type 1 Emp Cov. Period Comp'!$I$15+1)/7)</f>
        <v>0</v>
      </c>
      <c r="AG395" s="381">
        <f t="shared" si="20"/>
        <v>0</v>
      </c>
      <c r="AH395" s="381">
        <f t="shared" si="21"/>
        <v>0</v>
      </c>
    </row>
    <row r="396" spans="1:34" ht="15.75" thickBot="1" x14ac:dyDescent="0.3">
      <c r="A396" s="265">
        <f t="shared" si="23"/>
        <v>378</v>
      </c>
      <c r="B396" s="297" t="str">
        <f>IF('10. Type 1 Emp Cov. Period Comp'!B398=0," ",'10. Type 1 Emp Cov. Period Comp'!B398)</f>
        <v xml:space="preserve"> </v>
      </c>
      <c r="C396" s="265" t="str">
        <f>IF('10. Type 1 Emp Cov. Period Comp'!C398=0," ",'10. Type 1 Emp Cov. Period Comp'!C398)</f>
        <v xml:space="preserve"> </v>
      </c>
      <c r="D396" s="294"/>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c r="AA396" s="519"/>
      <c r="AB396" s="519"/>
      <c r="AC396" s="519"/>
      <c r="AD396" s="519"/>
      <c r="AE396" s="379">
        <f t="shared" si="22"/>
        <v>0</v>
      </c>
      <c r="AF396" s="380">
        <f>+AE396/(('10. Type 1 Emp Cov. Period Comp'!$I$16-'10. Type 1 Emp Cov. Period Comp'!$I$15+1)/7)</f>
        <v>0</v>
      </c>
      <c r="AG396" s="381">
        <f t="shared" si="20"/>
        <v>0</v>
      </c>
      <c r="AH396" s="381">
        <f t="shared" si="21"/>
        <v>0</v>
      </c>
    </row>
    <row r="397" spans="1:34" ht="15.75" thickBot="1" x14ac:dyDescent="0.3">
      <c r="A397" s="265">
        <f t="shared" si="23"/>
        <v>379</v>
      </c>
      <c r="B397" s="297" t="str">
        <f>IF('10. Type 1 Emp Cov. Period Comp'!B399=0," ",'10. Type 1 Emp Cov. Period Comp'!B399)</f>
        <v xml:space="preserve"> </v>
      </c>
      <c r="C397" s="265" t="str">
        <f>IF('10. Type 1 Emp Cov. Period Comp'!C399=0," ",'10. Type 1 Emp Cov. Period Comp'!C399)</f>
        <v xml:space="preserve"> </v>
      </c>
      <c r="D397" s="294"/>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c r="AA397" s="519"/>
      <c r="AB397" s="519"/>
      <c r="AC397" s="519"/>
      <c r="AD397" s="519"/>
      <c r="AE397" s="379">
        <f t="shared" si="22"/>
        <v>0</v>
      </c>
      <c r="AF397" s="380">
        <f>+AE397/(('10. Type 1 Emp Cov. Period Comp'!$I$16-'10. Type 1 Emp Cov. Period Comp'!$I$15+1)/7)</f>
        <v>0</v>
      </c>
      <c r="AG397" s="381">
        <f t="shared" si="20"/>
        <v>0</v>
      </c>
      <c r="AH397" s="381">
        <f t="shared" si="21"/>
        <v>0</v>
      </c>
    </row>
    <row r="398" spans="1:34" ht="15.75" thickBot="1" x14ac:dyDescent="0.3">
      <c r="A398" s="265">
        <f t="shared" si="23"/>
        <v>380</v>
      </c>
      <c r="B398" s="297" t="str">
        <f>IF('10. Type 1 Emp Cov. Period Comp'!B400=0," ",'10. Type 1 Emp Cov. Period Comp'!B400)</f>
        <v xml:space="preserve"> </v>
      </c>
      <c r="C398" s="265" t="str">
        <f>IF('10. Type 1 Emp Cov. Period Comp'!C400=0," ",'10. Type 1 Emp Cov. Period Comp'!C400)</f>
        <v xml:space="preserve"> </v>
      </c>
      <c r="D398" s="294"/>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c r="AA398" s="519"/>
      <c r="AB398" s="519"/>
      <c r="AC398" s="519"/>
      <c r="AD398" s="519"/>
      <c r="AE398" s="379">
        <f t="shared" si="22"/>
        <v>0</v>
      </c>
      <c r="AF398" s="380">
        <f>+AE398/(('10. Type 1 Emp Cov. Period Comp'!$I$16-'10. Type 1 Emp Cov. Period Comp'!$I$15+1)/7)</f>
        <v>0</v>
      </c>
      <c r="AG398" s="381">
        <f t="shared" si="20"/>
        <v>0</v>
      </c>
      <c r="AH398" s="381">
        <f t="shared" si="21"/>
        <v>0</v>
      </c>
    </row>
    <row r="399" spans="1:34" ht="15.75" thickBot="1" x14ac:dyDescent="0.3">
      <c r="A399" s="265">
        <f t="shared" si="23"/>
        <v>381</v>
      </c>
      <c r="B399" s="297" t="str">
        <f>IF('10. Type 1 Emp Cov. Period Comp'!B401=0," ",'10. Type 1 Emp Cov. Period Comp'!B401)</f>
        <v xml:space="preserve"> </v>
      </c>
      <c r="C399" s="265" t="str">
        <f>IF('10. Type 1 Emp Cov. Period Comp'!C401=0," ",'10. Type 1 Emp Cov. Period Comp'!C401)</f>
        <v xml:space="preserve"> </v>
      </c>
      <c r="D399" s="294"/>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c r="AA399" s="519"/>
      <c r="AB399" s="519"/>
      <c r="AC399" s="519"/>
      <c r="AD399" s="519"/>
      <c r="AE399" s="379">
        <f t="shared" si="22"/>
        <v>0</v>
      </c>
      <c r="AF399" s="380">
        <f>+AE399/(('10. Type 1 Emp Cov. Period Comp'!$I$16-'10. Type 1 Emp Cov. Period Comp'!$I$15+1)/7)</f>
        <v>0</v>
      </c>
      <c r="AG399" s="381">
        <f t="shared" si="20"/>
        <v>0</v>
      </c>
      <c r="AH399" s="381">
        <f t="shared" si="21"/>
        <v>0</v>
      </c>
    </row>
    <row r="400" spans="1:34" ht="15.75" thickBot="1" x14ac:dyDescent="0.3">
      <c r="A400" s="265">
        <f t="shared" si="23"/>
        <v>382</v>
      </c>
      <c r="B400" s="297" t="str">
        <f>IF('10. Type 1 Emp Cov. Period Comp'!B402=0," ",'10. Type 1 Emp Cov. Period Comp'!B402)</f>
        <v xml:space="preserve"> </v>
      </c>
      <c r="C400" s="265" t="str">
        <f>IF('10. Type 1 Emp Cov. Period Comp'!C402=0," ",'10. Type 1 Emp Cov. Period Comp'!C402)</f>
        <v xml:space="preserve"> </v>
      </c>
      <c r="D400" s="294"/>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c r="AA400" s="519"/>
      <c r="AB400" s="519"/>
      <c r="AC400" s="519"/>
      <c r="AD400" s="519"/>
      <c r="AE400" s="379">
        <f t="shared" si="22"/>
        <v>0</v>
      </c>
      <c r="AF400" s="380">
        <f>+AE400/(('10. Type 1 Emp Cov. Period Comp'!$I$16-'10. Type 1 Emp Cov. Period Comp'!$I$15+1)/7)</f>
        <v>0</v>
      </c>
      <c r="AG400" s="381">
        <f t="shared" si="20"/>
        <v>0</v>
      </c>
      <c r="AH400" s="381">
        <f t="shared" si="21"/>
        <v>0</v>
      </c>
    </row>
    <row r="401" spans="1:34" ht="15.75" thickBot="1" x14ac:dyDescent="0.3">
      <c r="A401" s="265">
        <f t="shared" si="23"/>
        <v>383</v>
      </c>
      <c r="B401" s="297" t="str">
        <f>IF('10. Type 1 Emp Cov. Period Comp'!B403=0," ",'10. Type 1 Emp Cov. Period Comp'!B403)</f>
        <v xml:space="preserve"> </v>
      </c>
      <c r="C401" s="265" t="str">
        <f>IF('10. Type 1 Emp Cov. Period Comp'!C403=0," ",'10. Type 1 Emp Cov. Period Comp'!C403)</f>
        <v xml:space="preserve"> </v>
      </c>
      <c r="D401" s="294"/>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c r="AA401" s="519"/>
      <c r="AB401" s="519"/>
      <c r="AC401" s="519"/>
      <c r="AD401" s="519"/>
      <c r="AE401" s="379">
        <f t="shared" si="22"/>
        <v>0</v>
      </c>
      <c r="AF401" s="380">
        <f>+AE401/(('10. Type 1 Emp Cov. Period Comp'!$I$16-'10. Type 1 Emp Cov. Period Comp'!$I$15+1)/7)</f>
        <v>0</v>
      </c>
      <c r="AG401" s="381">
        <f t="shared" si="20"/>
        <v>0</v>
      </c>
      <c r="AH401" s="381">
        <f t="shared" si="21"/>
        <v>0</v>
      </c>
    </row>
    <row r="402" spans="1:34" ht="15.75" thickBot="1" x14ac:dyDescent="0.3">
      <c r="A402" s="265">
        <f t="shared" si="23"/>
        <v>384</v>
      </c>
      <c r="B402" s="297" t="str">
        <f>IF('10. Type 1 Emp Cov. Period Comp'!B404=0," ",'10. Type 1 Emp Cov. Period Comp'!B404)</f>
        <v xml:space="preserve"> </v>
      </c>
      <c r="C402" s="265" t="str">
        <f>IF('10. Type 1 Emp Cov. Period Comp'!C404=0," ",'10. Type 1 Emp Cov. Period Comp'!C404)</f>
        <v xml:space="preserve"> </v>
      </c>
      <c r="D402" s="294"/>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c r="AA402" s="519"/>
      <c r="AB402" s="519"/>
      <c r="AC402" s="519"/>
      <c r="AD402" s="519"/>
      <c r="AE402" s="379">
        <f t="shared" si="22"/>
        <v>0</v>
      </c>
      <c r="AF402" s="380">
        <f>+AE402/(('10. Type 1 Emp Cov. Period Comp'!$I$16-'10. Type 1 Emp Cov. Period Comp'!$I$15+1)/7)</f>
        <v>0</v>
      </c>
      <c r="AG402" s="381">
        <f t="shared" si="20"/>
        <v>0</v>
      </c>
      <c r="AH402" s="381">
        <f t="shared" si="21"/>
        <v>0</v>
      </c>
    </row>
    <row r="403" spans="1:34" ht="15.75" thickBot="1" x14ac:dyDescent="0.3">
      <c r="A403" s="265">
        <f t="shared" si="23"/>
        <v>385</v>
      </c>
      <c r="B403" s="297" t="str">
        <f>IF('10. Type 1 Emp Cov. Period Comp'!B405=0," ",'10. Type 1 Emp Cov. Period Comp'!B405)</f>
        <v xml:space="preserve"> </v>
      </c>
      <c r="C403" s="265" t="str">
        <f>IF('10. Type 1 Emp Cov. Period Comp'!C405=0," ",'10. Type 1 Emp Cov. Period Comp'!C405)</f>
        <v xml:space="preserve"> </v>
      </c>
      <c r="D403" s="294"/>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c r="AA403" s="519"/>
      <c r="AB403" s="519"/>
      <c r="AC403" s="519"/>
      <c r="AD403" s="519"/>
      <c r="AE403" s="379">
        <f t="shared" si="22"/>
        <v>0</v>
      </c>
      <c r="AF403" s="380">
        <f>+AE403/(('10. Type 1 Emp Cov. Period Comp'!$I$16-'10. Type 1 Emp Cov. Period Comp'!$I$15+1)/7)</f>
        <v>0</v>
      </c>
      <c r="AG403" s="381">
        <f t="shared" ref="AG403:AG466" si="24">ROUND(IF($I$12=1,IF(AF403&lt;40,AF403/40,1),0),1)</f>
        <v>0</v>
      </c>
      <c r="AH403" s="381">
        <f t="shared" ref="AH403:AH466" si="25">ROUND(IF($I$12=2,IF(AF403&lt;40,IF(AF403=0,0,0.5),1),0),1)</f>
        <v>0</v>
      </c>
    </row>
    <row r="404" spans="1:34" ht="15.75" thickBot="1" x14ac:dyDescent="0.3">
      <c r="A404" s="265">
        <f t="shared" si="23"/>
        <v>386</v>
      </c>
      <c r="B404" s="297" t="str">
        <f>IF('10. Type 1 Emp Cov. Period Comp'!B406=0," ",'10. Type 1 Emp Cov. Period Comp'!B406)</f>
        <v xml:space="preserve"> </v>
      </c>
      <c r="C404" s="265" t="str">
        <f>IF('10. Type 1 Emp Cov. Period Comp'!C406=0," ",'10. Type 1 Emp Cov. Period Comp'!C406)</f>
        <v xml:space="preserve"> </v>
      </c>
      <c r="D404" s="294"/>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c r="AA404" s="519"/>
      <c r="AB404" s="519"/>
      <c r="AC404" s="519"/>
      <c r="AD404" s="519"/>
      <c r="AE404" s="379">
        <f t="shared" ref="AE404:AE467" si="26">IF(E404=0,SUM(F404:AD404),E404)</f>
        <v>0</v>
      </c>
      <c r="AF404" s="380">
        <f>+AE404/(('10. Type 1 Emp Cov. Period Comp'!$I$16-'10. Type 1 Emp Cov. Period Comp'!$I$15+1)/7)</f>
        <v>0</v>
      </c>
      <c r="AG404" s="381">
        <f t="shared" si="24"/>
        <v>0</v>
      </c>
      <c r="AH404" s="381">
        <f t="shared" si="25"/>
        <v>0</v>
      </c>
    </row>
    <row r="405" spans="1:34" ht="15.75" thickBot="1" x14ac:dyDescent="0.3">
      <c r="A405" s="265">
        <f t="shared" ref="A405:A468" si="27">+A404+1</f>
        <v>387</v>
      </c>
      <c r="B405" s="297" t="str">
        <f>IF('10. Type 1 Emp Cov. Period Comp'!B407=0," ",'10. Type 1 Emp Cov. Period Comp'!B407)</f>
        <v xml:space="preserve"> </v>
      </c>
      <c r="C405" s="265" t="str">
        <f>IF('10. Type 1 Emp Cov. Period Comp'!C407=0," ",'10. Type 1 Emp Cov. Period Comp'!C407)</f>
        <v xml:space="preserve"> </v>
      </c>
      <c r="D405" s="294"/>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c r="AA405" s="519"/>
      <c r="AB405" s="519"/>
      <c r="AC405" s="519"/>
      <c r="AD405" s="519"/>
      <c r="AE405" s="379">
        <f t="shared" si="26"/>
        <v>0</v>
      </c>
      <c r="AF405" s="380">
        <f>+AE405/(('10. Type 1 Emp Cov. Period Comp'!$I$16-'10. Type 1 Emp Cov. Period Comp'!$I$15+1)/7)</f>
        <v>0</v>
      </c>
      <c r="AG405" s="381">
        <f t="shared" si="24"/>
        <v>0</v>
      </c>
      <c r="AH405" s="381">
        <f t="shared" si="25"/>
        <v>0</v>
      </c>
    </row>
    <row r="406" spans="1:34" ht="15.75" thickBot="1" x14ac:dyDescent="0.3">
      <c r="A406" s="265">
        <f t="shared" si="27"/>
        <v>388</v>
      </c>
      <c r="B406" s="297" t="str">
        <f>IF('10. Type 1 Emp Cov. Period Comp'!B408=0," ",'10. Type 1 Emp Cov. Period Comp'!B408)</f>
        <v xml:space="preserve"> </v>
      </c>
      <c r="C406" s="265" t="str">
        <f>IF('10. Type 1 Emp Cov. Period Comp'!C408=0," ",'10. Type 1 Emp Cov. Period Comp'!C408)</f>
        <v xml:space="preserve"> </v>
      </c>
      <c r="D406" s="294"/>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c r="AA406" s="519"/>
      <c r="AB406" s="519"/>
      <c r="AC406" s="519"/>
      <c r="AD406" s="519"/>
      <c r="AE406" s="379">
        <f t="shared" si="26"/>
        <v>0</v>
      </c>
      <c r="AF406" s="380">
        <f>+AE406/(('10. Type 1 Emp Cov. Period Comp'!$I$16-'10. Type 1 Emp Cov. Period Comp'!$I$15+1)/7)</f>
        <v>0</v>
      </c>
      <c r="AG406" s="381">
        <f t="shared" si="24"/>
        <v>0</v>
      </c>
      <c r="AH406" s="381">
        <f t="shared" si="25"/>
        <v>0</v>
      </c>
    </row>
    <row r="407" spans="1:34" ht="15.75" thickBot="1" x14ac:dyDescent="0.3">
      <c r="A407" s="265">
        <f t="shared" si="27"/>
        <v>389</v>
      </c>
      <c r="B407" s="297" t="str">
        <f>IF('10. Type 1 Emp Cov. Period Comp'!B409=0," ",'10. Type 1 Emp Cov. Period Comp'!B409)</f>
        <v xml:space="preserve"> </v>
      </c>
      <c r="C407" s="265" t="str">
        <f>IF('10. Type 1 Emp Cov. Period Comp'!C409=0," ",'10. Type 1 Emp Cov. Period Comp'!C409)</f>
        <v xml:space="preserve"> </v>
      </c>
      <c r="D407" s="294"/>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c r="AA407" s="519"/>
      <c r="AB407" s="519"/>
      <c r="AC407" s="519"/>
      <c r="AD407" s="519"/>
      <c r="AE407" s="379">
        <f t="shared" si="26"/>
        <v>0</v>
      </c>
      <c r="AF407" s="380">
        <f>+AE407/(('10. Type 1 Emp Cov. Period Comp'!$I$16-'10. Type 1 Emp Cov. Period Comp'!$I$15+1)/7)</f>
        <v>0</v>
      </c>
      <c r="AG407" s="381">
        <f t="shared" si="24"/>
        <v>0</v>
      </c>
      <c r="AH407" s="381">
        <f t="shared" si="25"/>
        <v>0</v>
      </c>
    </row>
    <row r="408" spans="1:34" ht="15.75" thickBot="1" x14ac:dyDescent="0.3">
      <c r="A408" s="265">
        <f t="shared" si="27"/>
        <v>390</v>
      </c>
      <c r="B408" s="297" t="str">
        <f>IF('10. Type 1 Emp Cov. Period Comp'!B410=0," ",'10. Type 1 Emp Cov. Period Comp'!B410)</f>
        <v xml:space="preserve"> </v>
      </c>
      <c r="C408" s="265" t="str">
        <f>IF('10. Type 1 Emp Cov. Period Comp'!C410=0," ",'10. Type 1 Emp Cov. Period Comp'!C410)</f>
        <v xml:space="preserve"> </v>
      </c>
      <c r="D408" s="294"/>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c r="AA408" s="519"/>
      <c r="AB408" s="519"/>
      <c r="AC408" s="519"/>
      <c r="AD408" s="519"/>
      <c r="AE408" s="379">
        <f t="shared" si="26"/>
        <v>0</v>
      </c>
      <c r="AF408" s="380">
        <f>+AE408/(('10. Type 1 Emp Cov. Period Comp'!$I$16-'10. Type 1 Emp Cov. Period Comp'!$I$15+1)/7)</f>
        <v>0</v>
      </c>
      <c r="AG408" s="381">
        <f t="shared" si="24"/>
        <v>0</v>
      </c>
      <c r="AH408" s="381">
        <f t="shared" si="25"/>
        <v>0</v>
      </c>
    </row>
    <row r="409" spans="1:34" ht="15.75" thickBot="1" x14ac:dyDescent="0.3">
      <c r="A409" s="265">
        <f t="shared" si="27"/>
        <v>391</v>
      </c>
      <c r="B409" s="297" t="str">
        <f>IF('10. Type 1 Emp Cov. Period Comp'!B411=0," ",'10. Type 1 Emp Cov. Period Comp'!B411)</f>
        <v xml:space="preserve"> </v>
      </c>
      <c r="C409" s="265" t="str">
        <f>IF('10. Type 1 Emp Cov. Period Comp'!C411=0," ",'10. Type 1 Emp Cov. Period Comp'!C411)</f>
        <v xml:space="preserve"> </v>
      </c>
      <c r="D409" s="294"/>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c r="AA409" s="519"/>
      <c r="AB409" s="519"/>
      <c r="AC409" s="519"/>
      <c r="AD409" s="519"/>
      <c r="AE409" s="379">
        <f t="shared" si="26"/>
        <v>0</v>
      </c>
      <c r="AF409" s="380">
        <f>+AE409/(('10. Type 1 Emp Cov. Period Comp'!$I$16-'10. Type 1 Emp Cov. Period Comp'!$I$15+1)/7)</f>
        <v>0</v>
      </c>
      <c r="AG409" s="381">
        <f t="shared" si="24"/>
        <v>0</v>
      </c>
      <c r="AH409" s="381">
        <f t="shared" si="25"/>
        <v>0</v>
      </c>
    </row>
    <row r="410" spans="1:34" ht="15.75" thickBot="1" x14ac:dyDescent="0.3">
      <c r="A410" s="265">
        <f t="shared" si="27"/>
        <v>392</v>
      </c>
      <c r="B410" s="297" t="str">
        <f>IF('10. Type 1 Emp Cov. Period Comp'!B412=0," ",'10. Type 1 Emp Cov. Period Comp'!B412)</f>
        <v xml:space="preserve"> </v>
      </c>
      <c r="C410" s="265" t="str">
        <f>IF('10. Type 1 Emp Cov. Period Comp'!C412=0," ",'10. Type 1 Emp Cov. Period Comp'!C412)</f>
        <v xml:space="preserve"> </v>
      </c>
      <c r="D410" s="294"/>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c r="AA410" s="519"/>
      <c r="AB410" s="519"/>
      <c r="AC410" s="519"/>
      <c r="AD410" s="519"/>
      <c r="AE410" s="379">
        <f t="shared" si="26"/>
        <v>0</v>
      </c>
      <c r="AF410" s="380">
        <f>+AE410/(('10. Type 1 Emp Cov. Period Comp'!$I$16-'10. Type 1 Emp Cov. Period Comp'!$I$15+1)/7)</f>
        <v>0</v>
      </c>
      <c r="AG410" s="381">
        <f t="shared" si="24"/>
        <v>0</v>
      </c>
      <c r="AH410" s="381">
        <f t="shared" si="25"/>
        <v>0</v>
      </c>
    </row>
    <row r="411" spans="1:34" ht="15.75" thickBot="1" x14ac:dyDescent="0.3">
      <c r="A411" s="265">
        <f t="shared" si="27"/>
        <v>393</v>
      </c>
      <c r="B411" s="297" t="str">
        <f>IF('10. Type 1 Emp Cov. Period Comp'!B413=0," ",'10. Type 1 Emp Cov. Period Comp'!B413)</f>
        <v xml:space="preserve"> </v>
      </c>
      <c r="C411" s="265" t="str">
        <f>IF('10. Type 1 Emp Cov. Period Comp'!C413=0," ",'10. Type 1 Emp Cov. Period Comp'!C413)</f>
        <v xml:space="preserve"> </v>
      </c>
      <c r="D411" s="294"/>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c r="AA411" s="519"/>
      <c r="AB411" s="519"/>
      <c r="AC411" s="519"/>
      <c r="AD411" s="519"/>
      <c r="AE411" s="379">
        <f t="shared" si="26"/>
        <v>0</v>
      </c>
      <c r="AF411" s="380">
        <f>+AE411/(('10. Type 1 Emp Cov. Period Comp'!$I$16-'10. Type 1 Emp Cov. Period Comp'!$I$15+1)/7)</f>
        <v>0</v>
      </c>
      <c r="AG411" s="381">
        <f t="shared" si="24"/>
        <v>0</v>
      </c>
      <c r="AH411" s="381">
        <f t="shared" si="25"/>
        <v>0</v>
      </c>
    </row>
    <row r="412" spans="1:34" ht="15.75" thickBot="1" x14ac:dyDescent="0.3">
      <c r="A412" s="265">
        <f t="shared" si="27"/>
        <v>394</v>
      </c>
      <c r="B412" s="297" t="str">
        <f>IF('10. Type 1 Emp Cov. Period Comp'!B414=0," ",'10. Type 1 Emp Cov. Period Comp'!B414)</f>
        <v xml:space="preserve"> </v>
      </c>
      <c r="C412" s="265" t="str">
        <f>IF('10. Type 1 Emp Cov. Period Comp'!C414=0," ",'10. Type 1 Emp Cov. Period Comp'!C414)</f>
        <v xml:space="preserve"> </v>
      </c>
      <c r="D412" s="294"/>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c r="AA412" s="519"/>
      <c r="AB412" s="519"/>
      <c r="AC412" s="519"/>
      <c r="AD412" s="519"/>
      <c r="AE412" s="379">
        <f t="shared" si="26"/>
        <v>0</v>
      </c>
      <c r="AF412" s="380">
        <f>+AE412/(('10. Type 1 Emp Cov. Period Comp'!$I$16-'10. Type 1 Emp Cov. Period Comp'!$I$15+1)/7)</f>
        <v>0</v>
      </c>
      <c r="AG412" s="381">
        <f t="shared" si="24"/>
        <v>0</v>
      </c>
      <c r="AH412" s="381">
        <f t="shared" si="25"/>
        <v>0</v>
      </c>
    </row>
    <row r="413" spans="1:34" ht="15.75" thickBot="1" x14ac:dyDescent="0.3">
      <c r="A413" s="265">
        <f t="shared" si="27"/>
        <v>395</v>
      </c>
      <c r="B413" s="297" t="str">
        <f>IF('10. Type 1 Emp Cov. Period Comp'!B415=0," ",'10. Type 1 Emp Cov. Period Comp'!B415)</f>
        <v xml:space="preserve"> </v>
      </c>
      <c r="C413" s="265" t="str">
        <f>IF('10. Type 1 Emp Cov. Period Comp'!C415=0," ",'10. Type 1 Emp Cov. Period Comp'!C415)</f>
        <v xml:space="preserve"> </v>
      </c>
      <c r="D413" s="294"/>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c r="AA413" s="519"/>
      <c r="AB413" s="519"/>
      <c r="AC413" s="519"/>
      <c r="AD413" s="519"/>
      <c r="AE413" s="379">
        <f t="shared" si="26"/>
        <v>0</v>
      </c>
      <c r="AF413" s="380">
        <f>+AE413/(('10. Type 1 Emp Cov. Period Comp'!$I$16-'10. Type 1 Emp Cov. Period Comp'!$I$15+1)/7)</f>
        <v>0</v>
      </c>
      <c r="AG413" s="381">
        <f t="shared" si="24"/>
        <v>0</v>
      </c>
      <c r="AH413" s="381">
        <f t="shared" si="25"/>
        <v>0</v>
      </c>
    </row>
    <row r="414" spans="1:34" ht="15.75" thickBot="1" x14ac:dyDescent="0.3">
      <c r="A414" s="265">
        <f t="shared" si="27"/>
        <v>396</v>
      </c>
      <c r="B414" s="297" t="str">
        <f>IF('10. Type 1 Emp Cov. Period Comp'!B416=0," ",'10. Type 1 Emp Cov. Period Comp'!B416)</f>
        <v xml:space="preserve"> </v>
      </c>
      <c r="C414" s="265" t="str">
        <f>IF('10. Type 1 Emp Cov. Period Comp'!C416=0," ",'10. Type 1 Emp Cov. Period Comp'!C416)</f>
        <v xml:space="preserve"> </v>
      </c>
      <c r="D414" s="294"/>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c r="AA414" s="519"/>
      <c r="AB414" s="519"/>
      <c r="AC414" s="519"/>
      <c r="AD414" s="519"/>
      <c r="AE414" s="379">
        <f t="shared" si="26"/>
        <v>0</v>
      </c>
      <c r="AF414" s="380">
        <f>+AE414/(('10. Type 1 Emp Cov. Period Comp'!$I$16-'10. Type 1 Emp Cov. Period Comp'!$I$15+1)/7)</f>
        <v>0</v>
      </c>
      <c r="AG414" s="381">
        <f t="shared" si="24"/>
        <v>0</v>
      </c>
      <c r="AH414" s="381">
        <f t="shared" si="25"/>
        <v>0</v>
      </c>
    </row>
    <row r="415" spans="1:34" ht="15.75" thickBot="1" x14ac:dyDescent="0.3">
      <c r="A415" s="265">
        <f t="shared" si="27"/>
        <v>397</v>
      </c>
      <c r="B415" s="297" t="str">
        <f>IF('10. Type 1 Emp Cov. Period Comp'!B417=0," ",'10. Type 1 Emp Cov. Period Comp'!B417)</f>
        <v xml:space="preserve"> </v>
      </c>
      <c r="C415" s="265" t="str">
        <f>IF('10. Type 1 Emp Cov. Period Comp'!C417=0," ",'10. Type 1 Emp Cov. Period Comp'!C417)</f>
        <v xml:space="preserve"> </v>
      </c>
      <c r="D415" s="294"/>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c r="AA415" s="519"/>
      <c r="AB415" s="519"/>
      <c r="AC415" s="519"/>
      <c r="AD415" s="519"/>
      <c r="AE415" s="379">
        <f t="shared" si="26"/>
        <v>0</v>
      </c>
      <c r="AF415" s="380">
        <f>+AE415/(('10. Type 1 Emp Cov. Period Comp'!$I$16-'10. Type 1 Emp Cov. Period Comp'!$I$15+1)/7)</f>
        <v>0</v>
      </c>
      <c r="AG415" s="381">
        <f t="shared" si="24"/>
        <v>0</v>
      </c>
      <c r="AH415" s="381">
        <f t="shared" si="25"/>
        <v>0</v>
      </c>
    </row>
    <row r="416" spans="1:34" ht="15.75" thickBot="1" x14ac:dyDescent="0.3">
      <c r="A416" s="265">
        <f t="shared" si="27"/>
        <v>398</v>
      </c>
      <c r="B416" s="297" t="str">
        <f>IF('10. Type 1 Emp Cov. Period Comp'!B418=0," ",'10. Type 1 Emp Cov. Period Comp'!B418)</f>
        <v xml:space="preserve"> </v>
      </c>
      <c r="C416" s="265" t="str">
        <f>IF('10. Type 1 Emp Cov. Period Comp'!C418=0," ",'10. Type 1 Emp Cov. Period Comp'!C418)</f>
        <v xml:space="preserve"> </v>
      </c>
      <c r="D416" s="294"/>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c r="AA416" s="519"/>
      <c r="AB416" s="519"/>
      <c r="AC416" s="519"/>
      <c r="AD416" s="519"/>
      <c r="AE416" s="379">
        <f t="shared" si="26"/>
        <v>0</v>
      </c>
      <c r="AF416" s="380">
        <f>+AE416/(('10. Type 1 Emp Cov. Period Comp'!$I$16-'10. Type 1 Emp Cov. Period Comp'!$I$15+1)/7)</f>
        <v>0</v>
      </c>
      <c r="AG416" s="381">
        <f t="shared" si="24"/>
        <v>0</v>
      </c>
      <c r="AH416" s="381">
        <f t="shared" si="25"/>
        <v>0</v>
      </c>
    </row>
    <row r="417" spans="1:34" ht="15.75" thickBot="1" x14ac:dyDescent="0.3">
      <c r="A417" s="265">
        <f t="shared" si="27"/>
        <v>399</v>
      </c>
      <c r="B417" s="297" t="str">
        <f>IF('10. Type 1 Emp Cov. Period Comp'!B419=0," ",'10. Type 1 Emp Cov. Period Comp'!B419)</f>
        <v xml:space="preserve"> </v>
      </c>
      <c r="C417" s="265" t="str">
        <f>IF('10. Type 1 Emp Cov. Period Comp'!C419=0," ",'10. Type 1 Emp Cov. Period Comp'!C419)</f>
        <v xml:space="preserve"> </v>
      </c>
      <c r="D417" s="294"/>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c r="AA417" s="519"/>
      <c r="AB417" s="519"/>
      <c r="AC417" s="519"/>
      <c r="AD417" s="519"/>
      <c r="AE417" s="379">
        <f t="shared" si="26"/>
        <v>0</v>
      </c>
      <c r="AF417" s="380">
        <f>+AE417/(('10. Type 1 Emp Cov. Period Comp'!$I$16-'10. Type 1 Emp Cov. Period Comp'!$I$15+1)/7)</f>
        <v>0</v>
      </c>
      <c r="AG417" s="381">
        <f t="shared" si="24"/>
        <v>0</v>
      </c>
      <c r="AH417" s="381">
        <f t="shared" si="25"/>
        <v>0</v>
      </c>
    </row>
    <row r="418" spans="1:34" ht="15.75" thickBot="1" x14ac:dyDescent="0.3">
      <c r="A418" s="265">
        <f t="shared" si="27"/>
        <v>400</v>
      </c>
      <c r="B418" s="297" t="str">
        <f>IF('10. Type 1 Emp Cov. Period Comp'!B420=0," ",'10. Type 1 Emp Cov. Period Comp'!B420)</f>
        <v xml:space="preserve"> </v>
      </c>
      <c r="C418" s="265" t="str">
        <f>IF('10. Type 1 Emp Cov. Period Comp'!C420=0," ",'10. Type 1 Emp Cov. Period Comp'!C420)</f>
        <v xml:space="preserve"> </v>
      </c>
      <c r="D418" s="294"/>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c r="AA418" s="519"/>
      <c r="AB418" s="519"/>
      <c r="AC418" s="519"/>
      <c r="AD418" s="519"/>
      <c r="AE418" s="379">
        <f t="shared" si="26"/>
        <v>0</v>
      </c>
      <c r="AF418" s="380">
        <f>+AE418/(('10. Type 1 Emp Cov. Period Comp'!$I$16-'10. Type 1 Emp Cov. Period Comp'!$I$15+1)/7)</f>
        <v>0</v>
      </c>
      <c r="AG418" s="381">
        <f t="shared" si="24"/>
        <v>0</v>
      </c>
      <c r="AH418" s="381">
        <f t="shared" si="25"/>
        <v>0</v>
      </c>
    </row>
    <row r="419" spans="1:34" ht="15.75" thickBot="1" x14ac:dyDescent="0.3">
      <c r="A419" s="265">
        <f t="shared" si="27"/>
        <v>401</v>
      </c>
      <c r="B419" s="297" t="str">
        <f>IF('10. Type 1 Emp Cov. Period Comp'!B421=0," ",'10. Type 1 Emp Cov. Period Comp'!B421)</f>
        <v xml:space="preserve"> </v>
      </c>
      <c r="C419" s="265" t="str">
        <f>IF('10. Type 1 Emp Cov. Period Comp'!C421=0," ",'10. Type 1 Emp Cov. Period Comp'!C421)</f>
        <v xml:space="preserve"> </v>
      </c>
      <c r="D419" s="294"/>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c r="AA419" s="519"/>
      <c r="AB419" s="519"/>
      <c r="AC419" s="519"/>
      <c r="AD419" s="519"/>
      <c r="AE419" s="379">
        <f t="shared" si="26"/>
        <v>0</v>
      </c>
      <c r="AF419" s="380">
        <f>+AE419/(('10. Type 1 Emp Cov. Period Comp'!$I$16-'10. Type 1 Emp Cov. Period Comp'!$I$15+1)/7)</f>
        <v>0</v>
      </c>
      <c r="AG419" s="381">
        <f t="shared" si="24"/>
        <v>0</v>
      </c>
      <c r="AH419" s="381">
        <f t="shared" si="25"/>
        <v>0</v>
      </c>
    </row>
    <row r="420" spans="1:34" ht="15.75" thickBot="1" x14ac:dyDescent="0.3">
      <c r="A420" s="265">
        <f t="shared" si="27"/>
        <v>402</v>
      </c>
      <c r="B420" s="297" t="str">
        <f>IF('10. Type 1 Emp Cov. Period Comp'!B422=0," ",'10. Type 1 Emp Cov. Period Comp'!B422)</f>
        <v xml:space="preserve"> </v>
      </c>
      <c r="C420" s="265" t="str">
        <f>IF('10. Type 1 Emp Cov. Period Comp'!C422=0," ",'10. Type 1 Emp Cov. Period Comp'!C422)</f>
        <v xml:space="preserve"> </v>
      </c>
      <c r="D420" s="294"/>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c r="AA420" s="519"/>
      <c r="AB420" s="519"/>
      <c r="AC420" s="519"/>
      <c r="AD420" s="519"/>
      <c r="AE420" s="379">
        <f t="shared" si="26"/>
        <v>0</v>
      </c>
      <c r="AF420" s="380">
        <f>+AE420/(('10. Type 1 Emp Cov. Period Comp'!$I$16-'10. Type 1 Emp Cov. Period Comp'!$I$15+1)/7)</f>
        <v>0</v>
      </c>
      <c r="AG420" s="381">
        <f t="shared" si="24"/>
        <v>0</v>
      </c>
      <c r="AH420" s="381">
        <f t="shared" si="25"/>
        <v>0</v>
      </c>
    </row>
    <row r="421" spans="1:34" ht="15.75" thickBot="1" x14ac:dyDescent="0.3">
      <c r="A421" s="265">
        <f t="shared" si="27"/>
        <v>403</v>
      </c>
      <c r="B421" s="297" t="str">
        <f>IF('10. Type 1 Emp Cov. Period Comp'!B423=0," ",'10. Type 1 Emp Cov. Period Comp'!B423)</f>
        <v xml:space="preserve"> </v>
      </c>
      <c r="C421" s="265" t="str">
        <f>IF('10. Type 1 Emp Cov. Period Comp'!C423=0," ",'10. Type 1 Emp Cov. Period Comp'!C423)</f>
        <v xml:space="preserve"> </v>
      </c>
      <c r="D421" s="294"/>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c r="AA421" s="519"/>
      <c r="AB421" s="519"/>
      <c r="AC421" s="519"/>
      <c r="AD421" s="519"/>
      <c r="AE421" s="379">
        <f t="shared" si="26"/>
        <v>0</v>
      </c>
      <c r="AF421" s="380">
        <f>+AE421/(('10. Type 1 Emp Cov. Period Comp'!$I$16-'10. Type 1 Emp Cov. Period Comp'!$I$15+1)/7)</f>
        <v>0</v>
      </c>
      <c r="AG421" s="381">
        <f t="shared" si="24"/>
        <v>0</v>
      </c>
      <c r="AH421" s="381">
        <f t="shared" si="25"/>
        <v>0</v>
      </c>
    </row>
    <row r="422" spans="1:34" ht="15.75" thickBot="1" x14ac:dyDescent="0.3">
      <c r="A422" s="265">
        <f t="shared" si="27"/>
        <v>404</v>
      </c>
      <c r="B422" s="297" t="str">
        <f>IF('10. Type 1 Emp Cov. Period Comp'!B424=0," ",'10. Type 1 Emp Cov. Period Comp'!B424)</f>
        <v xml:space="preserve"> </v>
      </c>
      <c r="C422" s="265" t="str">
        <f>IF('10. Type 1 Emp Cov. Period Comp'!C424=0," ",'10. Type 1 Emp Cov. Period Comp'!C424)</f>
        <v xml:space="preserve"> </v>
      </c>
      <c r="D422" s="294"/>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c r="AA422" s="519"/>
      <c r="AB422" s="519"/>
      <c r="AC422" s="519"/>
      <c r="AD422" s="519"/>
      <c r="AE422" s="379">
        <f t="shared" si="26"/>
        <v>0</v>
      </c>
      <c r="AF422" s="380">
        <f>+AE422/(('10. Type 1 Emp Cov. Period Comp'!$I$16-'10. Type 1 Emp Cov. Period Comp'!$I$15+1)/7)</f>
        <v>0</v>
      </c>
      <c r="AG422" s="381">
        <f t="shared" si="24"/>
        <v>0</v>
      </c>
      <c r="AH422" s="381">
        <f t="shared" si="25"/>
        <v>0</v>
      </c>
    </row>
    <row r="423" spans="1:34" ht="15.75" thickBot="1" x14ac:dyDescent="0.3">
      <c r="A423" s="265">
        <f t="shared" si="27"/>
        <v>405</v>
      </c>
      <c r="B423" s="297" t="str">
        <f>IF('10. Type 1 Emp Cov. Period Comp'!B425=0," ",'10. Type 1 Emp Cov. Period Comp'!B425)</f>
        <v xml:space="preserve"> </v>
      </c>
      <c r="C423" s="265" t="str">
        <f>IF('10. Type 1 Emp Cov. Period Comp'!C425=0," ",'10. Type 1 Emp Cov. Period Comp'!C425)</f>
        <v xml:space="preserve"> </v>
      </c>
      <c r="D423" s="294"/>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c r="AA423" s="519"/>
      <c r="AB423" s="519"/>
      <c r="AC423" s="519"/>
      <c r="AD423" s="519"/>
      <c r="AE423" s="379">
        <f t="shared" si="26"/>
        <v>0</v>
      </c>
      <c r="AF423" s="380">
        <f>+AE423/(('10. Type 1 Emp Cov. Period Comp'!$I$16-'10. Type 1 Emp Cov. Period Comp'!$I$15+1)/7)</f>
        <v>0</v>
      </c>
      <c r="AG423" s="381">
        <f t="shared" si="24"/>
        <v>0</v>
      </c>
      <c r="AH423" s="381">
        <f t="shared" si="25"/>
        <v>0</v>
      </c>
    </row>
    <row r="424" spans="1:34" ht="15.75" thickBot="1" x14ac:dyDescent="0.3">
      <c r="A424" s="265">
        <f t="shared" si="27"/>
        <v>406</v>
      </c>
      <c r="B424" s="297" t="str">
        <f>IF('10. Type 1 Emp Cov. Period Comp'!B426=0," ",'10. Type 1 Emp Cov. Period Comp'!B426)</f>
        <v xml:space="preserve"> </v>
      </c>
      <c r="C424" s="265" t="str">
        <f>IF('10. Type 1 Emp Cov. Period Comp'!C426=0," ",'10. Type 1 Emp Cov. Period Comp'!C426)</f>
        <v xml:space="preserve"> </v>
      </c>
      <c r="D424" s="294"/>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c r="AA424" s="519"/>
      <c r="AB424" s="519"/>
      <c r="AC424" s="519"/>
      <c r="AD424" s="519"/>
      <c r="AE424" s="379">
        <f t="shared" si="26"/>
        <v>0</v>
      </c>
      <c r="AF424" s="380">
        <f>+AE424/(('10. Type 1 Emp Cov. Period Comp'!$I$16-'10. Type 1 Emp Cov. Period Comp'!$I$15+1)/7)</f>
        <v>0</v>
      </c>
      <c r="AG424" s="381">
        <f t="shared" si="24"/>
        <v>0</v>
      </c>
      <c r="AH424" s="381">
        <f t="shared" si="25"/>
        <v>0</v>
      </c>
    </row>
    <row r="425" spans="1:34" ht="15.75" thickBot="1" x14ac:dyDescent="0.3">
      <c r="A425" s="265">
        <f t="shared" si="27"/>
        <v>407</v>
      </c>
      <c r="B425" s="297" t="str">
        <f>IF('10. Type 1 Emp Cov. Period Comp'!B427=0," ",'10. Type 1 Emp Cov. Period Comp'!B427)</f>
        <v xml:space="preserve"> </v>
      </c>
      <c r="C425" s="265" t="str">
        <f>IF('10. Type 1 Emp Cov. Period Comp'!C427=0," ",'10. Type 1 Emp Cov. Period Comp'!C427)</f>
        <v xml:space="preserve"> </v>
      </c>
      <c r="D425" s="294"/>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c r="AA425" s="519"/>
      <c r="AB425" s="519"/>
      <c r="AC425" s="519"/>
      <c r="AD425" s="519"/>
      <c r="AE425" s="379">
        <f t="shared" si="26"/>
        <v>0</v>
      </c>
      <c r="AF425" s="380">
        <f>+AE425/(('10. Type 1 Emp Cov. Period Comp'!$I$16-'10. Type 1 Emp Cov. Period Comp'!$I$15+1)/7)</f>
        <v>0</v>
      </c>
      <c r="AG425" s="381">
        <f t="shared" si="24"/>
        <v>0</v>
      </c>
      <c r="AH425" s="381">
        <f t="shared" si="25"/>
        <v>0</v>
      </c>
    </row>
    <row r="426" spans="1:34" ht="15.75" thickBot="1" x14ac:dyDescent="0.3">
      <c r="A426" s="265">
        <f t="shared" si="27"/>
        <v>408</v>
      </c>
      <c r="B426" s="297" t="str">
        <f>IF('10. Type 1 Emp Cov. Period Comp'!B428=0," ",'10. Type 1 Emp Cov. Period Comp'!B428)</f>
        <v xml:space="preserve"> </v>
      </c>
      <c r="C426" s="265" t="str">
        <f>IF('10. Type 1 Emp Cov. Period Comp'!C428=0," ",'10. Type 1 Emp Cov. Period Comp'!C428)</f>
        <v xml:space="preserve"> </v>
      </c>
      <c r="D426" s="294"/>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c r="AA426" s="519"/>
      <c r="AB426" s="519"/>
      <c r="AC426" s="519"/>
      <c r="AD426" s="519"/>
      <c r="AE426" s="379">
        <f t="shared" si="26"/>
        <v>0</v>
      </c>
      <c r="AF426" s="380">
        <f>+AE426/(('10. Type 1 Emp Cov. Period Comp'!$I$16-'10. Type 1 Emp Cov. Period Comp'!$I$15+1)/7)</f>
        <v>0</v>
      </c>
      <c r="AG426" s="381">
        <f t="shared" si="24"/>
        <v>0</v>
      </c>
      <c r="AH426" s="381">
        <f t="shared" si="25"/>
        <v>0</v>
      </c>
    </row>
    <row r="427" spans="1:34" ht="15.75" thickBot="1" x14ac:dyDescent="0.3">
      <c r="A427" s="265">
        <f t="shared" si="27"/>
        <v>409</v>
      </c>
      <c r="B427" s="297" t="str">
        <f>IF('10. Type 1 Emp Cov. Period Comp'!B429=0," ",'10. Type 1 Emp Cov. Period Comp'!B429)</f>
        <v xml:space="preserve"> </v>
      </c>
      <c r="C427" s="265" t="str">
        <f>IF('10. Type 1 Emp Cov. Period Comp'!C429=0," ",'10. Type 1 Emp Cov. Period Comp'!C429)</f>
        <v xml:space="preserve"> </v>
      </c>
      <c r="D427" s="294"/>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c r="AA427" s="519"/>
      <c r="AB427" s="519"/>
      <c r="AC427" s="519"/>
      <c r="AD427" s="519"/>
      <c r="AE427" s="379">
        <f t="shared" si="26"/>
        <v>0</v>
      </c>
      <c r="AF427" s="380">
        <f>+AE427/(('10. Type 1 Emp Cov. Period Comp'!$I$16-'10. Type 1 Emp Cov. Period Comp'!$I$15+1)/7)</f>
        <v>0</v>
      </c>
      <c r="AG427" s="381">
        <f t="shared" si="24"/>
        <v>0</v>
      </c>
      <c r="AH427" s="381">
        <f t="shared" si="25"/>
        <v>0</v>
      </c>
    </row>
    <row r="428" spans="1:34" ht="15.75" thickBot="1" x14ac:dyDescent="0.3">
      <c r="A428" s="265">
        <f t="shared" si="27"/>
        <v>410</v>
      </c>
      <c r="B428" s="297" t="str">
        <f>IF('10. Type 1 Emp Cov. Period Comp'!B430=0," ",'10. Type 1 Emp Cov. Period Comp'!B430)</f>
        <v xml:space="preserve"> </v>
      </c>
      <c r="C428" s="265" t="str">
        <f>IF('10. Type 1 Emp Cov. Period Comp'!C430=0," ",'10. Type 1 Emp Cov. Period Comp'!C430)</f>
        <v xml:space="preserve"> </v>
      </c>
      <c r="D428" s="294"/>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c r="AA428" s="519"/>
      <c r="AB428" s="519"/>
      <c r="AC428" s="519"/>
      <c r="AD428" s="519"/>
      <c r="AE428" s="379">
        <f t="shared" si="26"/>
        <v>0</v>
      </c>
      <c r="AF428" s="380">
        <f>+AE428/(('10. Type 1 Emp Cov. Period Comp'!$I$16-'10. Type 1 Emp Cov. Period Comp'!$I$15+1)/7)</f>
        <v>0</v>
      </c>
      <c r="AG428" s="381">
        <f t="shared" si="24"/>
        <v>0</v>
      </c>
      <c r="AH428" s="381">
        <f t="shared" si="25"/>
        <v>0</v>
      </c>
    </row>
    <row r="429" spans="1:34" ht="15.75" thickBot="1" x14ac:dyDescent="0.3">
      <c r="A429" s="265">
        <f t="shared" si="27"/>
        <v>411</v>
      </c>
      <c r="B429" s="297" t="str">
        <f>IF('10. Type 1 Emp Cov. Period Comp'!B431=0," ",'10. Type 1 Emp Cov. Period Comp'!B431)</f>
        <v xml:space="preserve"> </v>
      </c>
      <c r="C429" s="265" t="str">
        <f>IF('10. Type 1 Emp Cov. Period Comp'!C431=0," ",'10. Type 1 Emp Cov. Period Comp'!C431)</f>
        <v xml:space="preserve"> </v>
      </c>
      <c r="D429" s="294"/>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c r="AA429" s="519"/>
      <c r="AB429" s="519"/>
      <c r="AC429" s="519"/>
      <c r="AD429" s="519"/>
      <c r="AE429" s="379">
        <f t="shared" si="26"/>
        <v>0</v>
      </c>
      <c r="AF429" s="380">
        <f>+AE429/(('10. Type 1 Emp Cov. Period Comp'!$I$16-'10. Type 1 Emp Cov. Period Comp'!$I$15+1)/7)</f>
        <v>0</v>
      </c>
      <c r="AG429" s="381">
        <f t="shared" si="24"/>
        <v>0</v>
      </c>
      <c r="AH429" s="381">
        <f t="shared" si="25"/>
        <v>0</v>
      </c>
    </row>
    <row r="430" spans="1:34" ht="15.75" thickBot="1" x14ac:dyDescent="0.3">
      <c r="A430" s="265">
        <f t="shared" si="27"/>
        <v>412</v>
      </c>
      <c r="B430" s="297" t="str">
        <f>IF('10. Type 1 Emp Cov. Period Comp'!B432=0," ",'10. Type 1 Emp Cov. Period Comp'!B432)</f>
        <v xml:space="preserve"> </v>
      </c>
      <c r="C430" s="265" t="str">
        <f>IF('10. Type 1 Emp Cov. Period Comp'!C432=0," ",'10. Type 1 Emp Cov. Period Comp'!C432)</f>
        <v xml:space="preserve"> </v>
      </c>
      <c r="D430" s="294"/>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c r="AA430" s="519"/>
      <c r="AB430" s="519"/>
      <c r="AC430" s="519"/>
      <c r="AD430" s="519"/>
      <c r="AE430" s="379">
        <f t="shared" si="26"/>
        <v>0</v>
      </c>
      <c r="AF430" s="380">
        <f>+AE430/(('10. Type 1 Emp Cov. Period Comp'!$I$16-'10. Type 1 Emp Cov. Period Comp'!$I$15+1)/7)</f>
        <v>0</v>
      </c>
      <c r="AG430" s="381">
        <f t="shared" si="24"/>
        <v>0</v>
      </c>
      <c r="AH430" s="381">
        <f t="shared" si="25"/>
        <v>0</v>
      </c>
    </row>
    <row r="431" spans="1:34" ht="15.75" thickBot="1" x14ac:dyDescent="0.3">
      <c r="A431" s="265">
        <f t="shared" si="27"/>
        <v>413</v>
      </c>
      <c r="B431" s="297" t="str">
        <f>IF('10. Type 1 Emp Cov. Period Comp'!B433=0," ",'10. Type 1 Emp Cov. Period Comp'!B433)</f>
        <v xml:space="preserve"> </v>
      </c>
      <c r="C431" s="265" t="str">
        <f>IF('10. Type 1 Emp Cov. Period Comp'!C433=0," ",'10. Type 1 Emp Cov. Period Comp'!C433)</f>
        <v xml:space="preserve"> </v>
      </c>
      <c r="D431" s="294"/>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c r="AA431" s="519"/>
      <c r="AB431" s="519"/>
      <c r="AC431" s="519"/>
      <c r="AD431" s="519"/>
      <c r="AE431" s="379">
        <f t="shared" si="26"/>
        <v>0</v>
      </c>
      <c r="AF431" s="380">
        <f>+AE431/(('10. Type 1 Emp Cov. Period Comp'!$I$16-'10. Type 1 Emp Cov. Period Comp'!$I$15+1)/7)</f>
        <v>0</v>
      </c>
      <c r="AG431" s="381">
        <f t="shared" si="24"/>
        <v>0</v>
      </c>
      <c r="AH431" s="381">
        <f t="shared" si="25"/>
        <v>0</v>
      </c>
    </row>
    <row r="432" spans="1:34" ht="15.75" thickBot="1" x14ac:dyDescent="0.3">
      <c r="A432" s="265">
        <f t="shared" si="27"/>
        <v>414</v>
      </c>
      <c r="B432" s="297" t="str">
        <f>IF('10. Type 1 Emp Cov. Period Comp'!B434=0," ",'10. Type 1 Emp Cov. Period Comp'!B434)</f>
        <v xml:space="preserve"> </v>
      </c>
      <c r="C432" s="265" t="str">
        <f>IF('10. Type 1 Emp Cov. Period Comp'!C434=0," ",'10. Type 1 Emp Cov. Period Comp'!C434)</f>
        <v xml:space="preserve"> </v>
      </c>
      <c r="D432" s="294"/>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c r="AA432" s="519"/>
      <c r="AB432" s="519"/>
      <c r="AC432" s="519"/>
      <c r="AD432" s="519"/>
      <c r="AE432" s="379">
        <f t="shared" si="26"/>
        <v>0</v>
      </c>
      <c r="AF432" s="380">
        <f>+AE432/(('10. Type 1 Emp Cov. Period Comp'!$I$16-'10. Type 1 Emp Cov. Period Comp'!$I$15+1)/7)</f>
        <v>0</v>
      </c>
      <c r="AG432" s="381">
        <f t="shared" si="24"/>
        <v>0</v>
      </c>
      <c r="AH432" s="381">
        <f t="shared" si="25"/>
        <v>0</v>
      </c>
    </row>
    <row r="433" spans="1:34" ht="15.75" thickBot="1" x14ac:dyDescent="0.3">
      <c r="A433" s="265">
        <f t="shared" si="27"/>
        <v>415</v>
      </c>
      <c r="B433" s="297" t="str">
        <f>IF('10. Type 1 Emp Cov. Period Comp'!B435=0," ",'10. Type 1 Emp Cov. Period Comp'!B435)</f>
        <v xml:space="preserve"> </v>
      </c>
      <c r="C433" s="265" t="str">
        <f>IF('10. Type 1 Emp Cov. Period Comp'!C435=0," ",'10. Type 1 Emp Cov. Period Comp'!C435)</f>
        <v xml:space="preserve"> </v>
      </c>
      <c r="D433" s="294"/>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c r="AA433" s="519"/>
      <c r="AB433" s="519"/>
      <c r="AC433" s="519"/>
      <c r="AD433" s="519"/>
      <c r="AE433" s="379">
        <f t="shared" si="26"/>
        <v>0</v>
      </c>
      <c r="AF433" s="380">
        <f>+AE433/(('10. Type 1 Emp Cov. Period Comp'!$I$16-'10. Type 1 Emp Cov. Period Comp'!$I$15+1)/7)</f>
        <v>0</v>
      </c>
      <c r="AG433" s="381">
        <f t="shared" si="24"/>
        <v>0</v>
      </c>
      <c r="AH433" s="381">
        <f t="shared" si="25"/>
        <v>0</v>
      </c>
    </row>
    <row r="434" spans="1:34" ht="15.75" thickBot="1" x14ac:dyDescent="0.3">
      <c r="A434" s="265">
        <f t="shared" si="27"/>
        <v>416</v>
      </c>
      <c r="B434" s="297" t="str">
        <f>IF('10. Type 1 Emp Cov. Period Comp'!B436=0," ",'10. Type 1 Emp Cov. Period Comp'!B436)</f>
        <v xml:space="preserve"> </v>
      </c>
      <c r="C434" s="265" t="str">
        <f>IF('10. Type 1 Emp Cov. Period Comp'!C436=0," ",'10. Type 1 Emp Cov. Period Comp'!C436)</f>
        <v xml:space="preserve"> </v>
      </c>
      <c r="D434" s="294"/>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c r="AA434" s="519"/>
      <c r="AB434" s="519"/>
      <c r="AC434" s="519"/>
      <c r="AD434" s="519"/>
      <c r="AE434" s="379">
        <f t="shared" si="26"/>
        <v>0</v>
      </c>
      <c r="AF434" s="380">
        <f>+AE434/(('10. Type 1 Emp Cov. Period Comp'!$I$16-'10. Type 1 Emp Cov. Period Comp'!$I$15+1)/7)</f>
        <v>0</v>
      </c>
      <c r="AG434" s="381">
        <f t="shared" si="24"/>
        <v>0</v>
      </c>
      <c r="AH434" s="381">
        <f t="shared" si="25"/>
        <v>0</v>
      </c>
    </row>
    <row r="435" spans="1:34" ht="15.75" thickBot="1" x14ac:dyDescent="0.3">
      <c r="A435" s="265">
        <f t="shared" si="27"/>
        <v>417</v>
      </c>
      <c r="B435" s="297" t="str">
        <f>IF('10. Type 1 Emp Cov. Period Comp'!B437=0," ",'10. Type 1 Emp Cov. Period Comp'!B437)</f>
        <v xml:space="preserve"> </v>
      </c>
      <c r="C435" s="265" t="str">
        <f>IF('10. Type 1 Emp Cov. Period Comp'!C437=0," ",'10. Type 1 Emp Cov. Period Comp'!C437)</f>
        <v xml:space="preserve"> </v>
      </c>
      <c r="D435" s="294"/>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c r="AA435" s="519"/>
      <c r="AB435" s="519"/>
      <c r="AC435" s="519"/>
      <c r="AD435" s="519"/>
      <c r="AE435" s="379">
        <f t="shared" si="26"/>
        <v>0</v>
      </c>
      <c r="AF435" s="380">
        <f>+AE435/(('10. Type 1 Emp Cov. Period Comp'!$I$16-'10. Type 1 Emp Cov. Period Comp'!$I$15+1)/7)</f>
        <v>0</v>
      </c>
      <c r="AG435" s="381">
        <f t="shared" si="24"/>
        <v>0</v>
      </c>
      <c r="AH435" s="381">
        <f t="shared" si="25"/>
        <v>0</v>
      </c>
    </row>
    <row r="436" spans="1:34" ht="15.75" thickBot="1" x14ac:dyDescent="0.3">
      <c r="A436" s="265">
        <f t="shared" si="27"/>
        <v>418</v>
      </c>
      <c r="B436" s="297" t="str">
        <f>IF('10. Type 1 Emp Cov. Period Comp'!B438=0," ",'10. Type 1 Emp Cov. Period Comp'!B438)</f>
        <v xml:space="preserve"> </v>
      </c>
      <c r="C436" s="265" t="str">
        <f>IF('10. Type 1 Emp Cov. Period Comp'!C438=0," ",'10. Type 1 Emp Cov. Period Comp'!C438)</f>
        <v xml:space="preserve"> </v>
      </c>
      <c r="D436" s="294"/>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c r="AA436" s="519"/>
      <c r="AB436" s="519"/>
      <c r="AC436" s="519"/>
      <c r="AD436" s="519"/>
      <c r="AE436" s="379">
        <f t="shared" si="26"/>
        <v>0</v>
      </c>
      <c r="AF436" s="380">
        <f>+AE436/(('10. Type 1 Emp Cov. Period Comp'!$I$16-'10. Type 1 Emp Cov. Period Comp'!$I$15+1)/7)</f>
        <v>0</v>
      </c>
      <c r="AG436" s="381">
        <f t="shared" si="24"/>
        <v>0</v>
      </c>
      <c r="AH436" s="381">
        <f t="shared" si="25"/>
        <v>0</v>
      </c>
    </row>
    <row r="437" spans="1:34" ht="15.75" thickBot="1" x14ac:dyDescent="0.3">
      <c r="A437" s="265">
        <f t="shared" si="27"/>
        <v>419</v>
      </c>
      <c r="B437" s="297" t="str">
        <f>IF('10. Type 1 Emp Cov. Period Comp'!B439=0," ",'10. Type 1 Emp Cov. Period Comp'!B439)</f>
        <v xml:space="preserve"> </v>
      </c>
      <c r="C437" s="265" t="str">
        <f>IF('10. Type 1 Emp Cov. Period Comp'!C439=0," ",'10. Type 1 Emp Cov. Period Comp'!C439)</f>
        <v xml:space="preserve"> </v>
      </c>
      <c r="D437" s="294"/>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c r="AA437" s="519"/>
      <c r="AB437" s="519"/>
      <c r="AC437" s="519"/>
      <c r="AD437" s="519"/>
      <c r="AE437" s="379">
        <f t="shared" si="26"/>
        <v>0</v>
      </c>
      <c r="AF437" s="380">
        <f>+AE437/(('10. Type 1 Emp Cov. Period Comp'!$I$16-'10. Type 1 Emp Cov. Period Comp'!$I$15+1)/7)</f>
        <v>0</v>
      </c>
      <c r="AG437" s="381">
        <f t="shared" si="24"/>
        <v>0</v>
      </c>
      <c r="AH437" s="381">
        <f t="shared" si="25"/>
        <v>0</v>
      </c>
    </row>
    <row r="438" spans="1:34" ht="15.75" thickBot="1" x14ac:dyDescent="0.3">
      <c r="A438" s="265">
        <f t="shared" si="27"/>
        <v>420</v>
      </c>
      <c r="B438" s="297" t="str">
        <f>IF('10. Type 1 Emp Cov. Period Comp'!B440=0," ",'10. Type 1 Emp Cov. Period Comp'!B440)</f>
        <v xml:space="preserve"> </v>
      </c>
      <c r="C438" s="265" t="str">
        <f>IF('10. Type 1 Emp Cov. Period Comp'!C440=0," ",'10. Type 1 Emp Cov. Period Comp'!C440)</f>
        <v xml:space="preserve"> </v>
      </c>
      <c r="D438" s="294"/>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c r="AA438" s="519"/>
      <c r="AB438" s="519"/>
      <c r="AC438" s="519"/>
      <c r="AD438" s="519"/>
      <c r="AE438" s="379">
        <f t="shared" si="26"/>
        <v>0</v>
      </c>
      <c r="AF438" s="380">
        <f>+AE438/(('10. Type 1 Emp Cov. Period Comp'!$I$16-'10. Type 1 Emp Cov. Period Comp'!$I$15+1)/7)</f>
        <v>0</v>
      </c>
      <c r="AG438" s="381">
        <f t="shared" si="24"/>
        <v>0</v>
      </c>
      <c r="AH438" s="381">
        <f t="shared" si="25"/>
        <v>0</v>
      </c>
    </row>
    <row r="439" spans="1:34" ht="15.75" thickBot="1" x14ac:dyDescent="0.3">
      <c r="A439" s="265">
        <f t="shared" si="27"/>
        <v>421</v>
      </c>
      <c r="B439" s="297" t="str">
        <f>IF('10. Type 1 Emp Cov. Period Comp'!B441=0," ",'10. Type 1 Emp Cov. Period Comp'!B441)</f>
        <v xml:space="preserve"> </v>
      </c>
      <c r="C439" s="265" t="str">
        <f>IF('10. Type 1 Emp Cov. Period Comp'!C441=0," ",'10. Type 1 Emp Cov. Period Comp'!C441)</f>
        <v xml:space="preserve"> </v>
      </c>
      <c r="D439" s="294"/>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c r="AA439" s="519"/>
      <c r="AB439" s="519"/>
      <c r="AC439" s="519"/>
      <c r="AD439" s="519"/>
      <c r="AE439" s="379">
        <f t="shared" si="26"/>
        <v>0</v>
      </c>
      <c r="AF439" s="380">
        <f>+AE439/(('10. Type 1 Emp Cov. Period Comp'!$I$16-'10. Type 1 Emp Cov. Period Comp'!$I$15+1)/7)</f>
        <v>0</v>
      </c>
      <c r="AG439" s="381">
        <f t="shared" si="24"/>
        <v>0</v>
      </c>
      <c r="AH439" s="381">
        <f t="shared" si="25"/>
        <v>0</v>
      </c>
    </row>
    <row r="440" spans="1:34" ht="15.75" thickBot="1" x14ac:dyDescent="0.3">
      <c r="A440" s="265">
        <f t="shared" si="27"/>
        <v>422</v>
      </c>
      <c r="B440" s="297" t="str">
        <f>IF('10. Type 1 Emp Cov. Period Comp'!B442=0," ",'10. Type 1 Emp Cov. Period Comp'!B442)</f>
        <v xml:space="preserve"> </v>
      </c>
      <c r="C440" s="265" t="str">
        <f>IF('10. Type 1 Emp Cov. Period Comp'!C442=0," ",'10. Type 1 Emp Cov. Period Comp'!C442)</f>
        <v xml:space="preserve"> </v>
      </c>
      <c r="D440" s="294"/>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c r="AA440" s="519"/>
      <c r="AB440" s="519"/>
      <c r="AC440" s="519"/>
      <c r="AD440" s="519"/>
      <c r="AE440" s="379">
        <f t="shared" si="26"/>
        <v>0</v>
      </c>
      <c r="AF440" s="380">
        <f>+AE440/(('10. Type 1 Emp Cov. Period Comp'!$I$16-'10. Type 1 Emp Cov. Period Comp'!$I$15+1)/7)</f>
        <v>0</v>
      </c>
      <c r="AG440" s="381">
        <f t="shared" si="24"/>
        <v>0</v>
      </c>
      <c r="AH440" s="381">
        <f t="shared" si="25"/>
        <v>0</v>
      </c>
    </row>
    <row r="441" spans="1:34" ht="15.75" thickBot="1" x14ac:dyDescent="0.3">
      <c r="A441" s="265">
        <f t="shared" si="27"/>
        <v>423</v>
      </c>
      <c r="B441" s="297" t="str">
        <f>IF('10. Type 1 Emp Cov. Period Comp'!B443=0," ",'10. Type 1 Emp Cov. Period Comp'!B443)</f>
        <v xml:space="preserve"> </v>
      </c>
      <c r="C441" s="265" t="str">
        <f>IF('10. Type 1 Emp Cov. Period Comp'!C443=0," ",'10. Type 1 Emp Cov. Period Comp'!C443)</f>
        <v xml:space="preserve"> </v>
      </c>
      <c r="D441" s="294"/>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c r="AA441" s="519"/>
      <c r="AB441" s="519"/>
      <c r="AC441" s="519"/>
      <c r="AD441" s="519"/>
      <c r="AE441" s="379">
        <f t="shared" si="26"/>
        <v>0</v>
      </c>
      <c r="AF441" s="380">
        <f>+AE441/(('10. Type 1 Emp Cov. Period Comp'!$I$16-'10. Type 1 Emp Cov. Period Comp'!$I$15+1)/7)</f>
        <v>0</v>
      </c>
      <c r="AG441" s="381">
        <f t="shared" si="24"/>
        <v>0</v>
      </c>
      <c r="AH441" s="381">
        <f t="shared" si="25"/>
        <v>0</v>
      </c>
    </row>
    <row r="442" spans="1:34" ht="15.75" thickBot="1" x14ac:dyDescent="0.3">
      <c r="A442" s="265">
        <f t="shared" si="27"/>
        <v>424</v>
      </c>
      <c r="B442" s="297" t="str">
        <f>IF('10. Type 1 Emp Cov. Period Comp'!B444=0," ",'10. Type 1 Emp Cov. Period Comp'!B444)</f>
        <v xml:space="preserve"> </v>
      </c>
      <c r="C442" s="265" t="str">
        <f>IF('10. Type 1 Emp Cov. Period Comp'!C444=0," ",'10. Type 1 Emp Cov. Period Comp'!C444)</f>
        <v xml:space="preserve"> </v>
      </c>
      <c r="D442" s="294"/>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c r="AA442" s="519"/>
      <c r="AB442" s="519"/>
      <c r="AC442" s="519"/>
      <c r="AD442" s="519"/>
      <c r="AE442" s="379">
        <f t="shared" si="26"/>
        <v>0</v>
      </c>
      <c r="AF442" s="380">
        <f>+AE442/(('10. Type 1 Emp Cov. Period Comp'!$I$16-'10. Type 1 Emp Cov. Period Comp'!$I$15+1)/7)</f>
        <v>0</v>
      </c>
      <c r="AG442" s="381">
        <f t="shared" si="24"/>
        <v>0</v>
      </c>
      <c r="AH442" s="381">
        <f t="shared" si="25"/>
        <v>0</v>
      </c>
    </row>
    <row r="443" spans="1:34" ht="15.75" thickBot="1" x14ac:dyDescent="0.3">
      <c r="A443" s="265">
        <f t="shared" si="27"/>
        <v>425</v>
      </c>
      <c r="B443" s="297" t="str">
        <f>IF('10. Type 1 Emp Cov. Period Comp'!B445=0," ",'10. Type 1 Emp Cov. Period Comp'!B445)</f>
        <v xml:space="preserve"> </v>
      </c>
      <c r="C443" s="265" t="str">
        <f>IF('10. Type 1 Emp Cov. Period Comp'!C445=0," ",'10. Type 1 Emp Cov. Period Comp'!C445)</f>
        <v xml:space="preserve"> </v>
      </c>
      <c r="D443" s="294"/>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c r="AA443" s="519"/>
      <c r="AB443" s="519"/>
      <c r="AC443" s="519"/>
      <c r="AD443" s="519"/>
      <c r="AE443" s="379">
        <f t="shared" si="26"/>
        <v>0</v>
      </c>
      <c r="AF443" s="380">
        <f>+AE443/(('10. Type 1 Emp Cov. Period Comp'!$I$16-'10. Type 1 Emp Cov. Period Comp'!$I$15+1)/7)</f>
        <v>0</v>
      </c>
      <c r="AG443" s="381">
        <f t="shared" si="24"/>
        <v>0</v>
      </c>
      <c r="AH443" s="381">
        <f t="shared" si="25"/>
        <v>0</v>
      </c>
    </row>
    <row r="444" spans="1:34" ht="15.75" thickBot="1" x14ac:dyDescent="0.3">
      <c r="A444" s="265">
        <f t="shared" si="27"/>
        <v>426</v>
      </c>
      <c r="B444" s="297" t="str">
        <f>IF('10. Type 1 Emp Cov. Period Comp'!B446=0," ",'10. Type 1 Emp Cov. Period Comp'!B446)</f>
        <v xml:space="preserve"> </v>
      </c>
      <c r="C444" s="265" t="str">
        <f>IF('10. Type 1 Emp Cov. Period Comp'!C446=0," ",'10. Type 1 Emp Cov. Period Comp'!C446)</f>
        <v xml:space="preserve"> </v>
      </c>
      <c r="D444" s="294"/>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c r="AA444" s="519"/>
      <c r="AB444" s="519"/>
      <c r="AC444" s="519"/>
      <c r="AD444" s="519"/>
      <c r="AE444" s="379">
        <f t="shared" si="26"/>
        <v>0</v>
      </c>
      <c r="AF444" s="380">
        <f>+AE444/(('10. Type 1 Emp Cov. Period Comp'!$I$16-'10. Type 1 Emp Cov. Period Comp'!$I$15+1)/7)</f>
        <v>0</v>
      </c>
      <c r="AG444" s="381">
        <f t="shared" si="24"/>
        <v>0</v>
      </c>
      <c r="AH444" s="381">
        <f t="shared" si="25"/>
        <v>0</v>
      </c>
    </row>
    <row r="445" spans="1:34" ht="15.75" thickBot="1" x14ac:dyDescent="0.3">
      <c r="A445" s="265">
        <f t="shared" si="27"/>
        <v>427</v>
      </c>
      <c r="B445" s="297" t="str">
        <f>IF('10. Type 1 Emp Cov. Period Comp'!B447=0," ",'10. Type 1 Emp Cov. Period Comp'!B447)</f>
        <v xml:space="preserve"> </v>
      </c>
      <c r="C445" s="265" t="str">
        <f>IF('10. Type 1 Emp Cov. Period Comp'!C447=0," ",'10. Type 1 Emp Cov. Period Comp'!C447)</f>
        <v xml:space="preserve"> </v>
      </c>
      <c r="D445" s="294"/>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c r="AA445" s="519"/>
      <c r="AB445" s="519"/>
      <c r="AC445" s="519"/>
      <c r="AD445" s="519"/>
      <c r="AE445" s="379">
        <f t="shared" si="26"/>
        <v>0</v>
      </c>
      <c r="AF445" s="380">
        <f>+AE445/(('10. Type 1 Emp Cov. Period Comp'!$I$16-'10. Type 1 Emp Cov. Period Comp'!$I$15+1)/7)</f>
        <v>0</v>
      </c>
      <c r="AG445" s="381">
        <f t="shared" si="24"/>
        <v>0</v>
      </c>
      <c r="AH445" s="381">
        <f t="shared" si="25"/>
        <v>0</v>
      </c>
    </row>
    <row r="446" spans="1:34" ht="15.75" thickBot="1" x14ac:dyDescent="0.3">
      <c r="A446" s="265">
        <f t="shared" si="27"/>
        <v>428</v>
      </c>
      <c r="B446" s="297" t="str">
        <f>IF('10. Type 1 Emp Cov. Period Comp'!B448=0," ",'10. Type 1 Emp Cov. Period Comp'!B448)</f>
        <v xml:space="preserve"> </v>
      </c>
      <c r="C446" s="265" t="str">
        <f>IF('10. Type 1 Emp Cov. Period Comp'!C448=0," ",'10. Type 1 Emp Cov. Period Comp'!C448)</f>
        <v xml:space="preserve"> </v>
      </c>
      <c r="D446" s="294"/>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c r="AA446" s="519"/>
      <c r="AB446" s="519"/>
      <c r="AC446" s="519"/>
      <c r="AD446" s="519"/>
      <c r="AE446" s="379">
        <f t="shared" si="26"/>
        <v>0</v>
      </c>
      <c r="AF446" s="380">
        <f>+AE446/(('10. Type 1 Emp Cov. Period Comp'!$I$16-'10. Type 1 Emp Cov. Period Comp'!$I$15+1)/7)</f>
        <v>0</v>
      </c>
      <c r="AG446" s="381">
        <f t="shared" si="24"/>
        <v>0</v>
      </c>
      <c r="AH446" s="381">
        <f t="shared" si="25"/>
        <v>0</v>
      </c>
    </row>
    <row r="447" spans="1:34" ht="15.75" thickBot="1" x14ac:dyDescent="0.3">
      <c r="A447" s="265">
        <f t="shared" si="27"/>
        <v>429</v>
      </c>
      <c r="B447" s="297" t="str">
        <f>IF('10. Type 1 Emp Cov. Period Comp'!B449=0," ",'10. Type 1 Emp Cov. Period Comp'!B449)</f>
        <v xml:space="preserve"> </v>
      </c>
      <c r="C447" s="265" t="str">
        <f>IF('10. Type 1 Emp Cov. Period Comp'!C449=0," ",'10. Type 1 Emp Cov. Period Comp'!C449)</f>
        <v xml:space="preserve"> </v>
      </c>
      <c r="D447" s="294"/>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c r="AA447" s="519"/>
      <c r="AB447" s="519"/>
      <c r="AC447" s="519"/>
      <c r="AD447" s="519"/>
      <c r="AE447" s="379">
        <f t="shared" si="26"/>
        <v>0</v>
      </c>
      <c r="AF447" s="380">
        <f>+AE447/(('10. Type 1 Emp Cov. Period Comp'!$I$16-'10. Type 1 Emp Cov. Period Comp'!$I$15+1)/7)</f>
        <v>0</v>
      </c>
      <c r="AG447" s="381">
        <f t="shared" si="24"/>
        <v>0</v>
      </c>
      <c r="AH447" s="381">
        <f t="shared" si="25"/>
        <v>0</v>
      </c>
    </row>
    <row r="448" spans="1:34" ht="15.75" thickBot="1" x14ac:dyDescent="0.3">
      <c r="A448" s="265">
        <f t="shared" si="27"/>
        <v>430</v>
      </c>
      <c r="B448" s="297" t="str">
        <f>IF('10. Type 1 Emp Cov. Period Comp'!B450=0," ",'10. Type 1 Emp Cov. Period Comp'!B450)</f>
        <v xml:space="preserve"> </v>
      </c>
      <c r="C448" s="265" t="str">
        <f>IF('10. Type 1 Emp Cov. Period Comp'!C450=0," ",'10. Type 1 Emp Cov. Period Comp'!C450)</f>
        <v xml:space="preserve"> </v>
      </c>
      <c r="D448" s="294"/>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c r="AA448" s="519"/>
      <c r="AB448" s="519"/>
      <c r="AC448" s="519"/>
      <c r="AD448" s="519"/>
      <c r="AE448" s="379">
        <f t="shared" si="26"/>
        <v>0</v>
      </c>
      <c r="AF448" s="380">
        <f>+AE448/(('10. Type 1 Emp Cov. Period Comp'!$I$16-'10. Type 1 Emp Cov. Period Comp'!$I$15+1)/7)</f>
        <v>0</v>
      </c>
      <c r="AG448" s="381">
        <f t="shared" si="24"/>
        <v>0</v>
      </c>
      <c r="AH448" s="381">
        <f t="shared" si="25"/>
        <v>0</v>
      </c>
    </row>
    <row r="449" spans="1:34" ht="15.75" thickBot="1" x14ac:dyDescent="0.3">
      <c r="A449" s="265">
        <f t="shared" si="27"/>
        <v>431</v>
      </c>
      <c r="B449" s="297" t="str">
        <f>IF('10. Type 1 Emp Cov. Period Comp'!B451=0," ",'10. Type 1 Emp Cov. Period Comp'!B451)</f>
        <v xml:space="preserve"> </v>
      </c>
      <c r="C449" s="265" t="str">
        <f>IF('10. Type 1 Emp Cov. Period Comp'!C451=0," ",'10. Type 1 Emp Cov. Period Comp'!C451)</f>
        <v xml:space="preserve"> </v>
      </c>
      <c r="D449" s="294"/>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c r="AA449" s="519"/>
      <c r="AB449" s="519"/>
      <c r="AC449" s="519"/>
      <c r="AD449" s="519"/>
      <c r="AE449" s="379">
        <f t="shared" si="26"/>
        <v>0</v>
      </c>
      <c r="AF449" s="380">
        <f>+AE449/(('10. Type 1 Emp Cov. Period Comp'!$I$16-'10. Type 1 Emp Cov. Period Comp'!$I$15+1)/7)</f>
        <v>0</v>
      </c>
      <c r="AG449" s="381">
        <f t="shared" si="24"/>
        <v>0</v>
      </c>
      <c r="AH449" s="381">
        <f t="shared" si="25"/>
        <v>0</v>
      </c>
    </row>
    <row r="450" spans="1:34" ht="15.75" thickBot="1" x14ac:dyDescent="0.3">
      <c r="A450" s="265">
        <f t="shared" si="27"/>
        <v>432</v>
      </c>
      <c r="B450" s="297" t="str">
        <f>IF('10. Type 1 Emp Cov. Period Comp'!B452=0," ",'10. Type 1 Emp Cov. Period Comp'!B452)</f>
        <v xml:space="preserve"> </v>
      </c>
      <c r="C450" s="265" t="str">
        <f>IF('10. Type 1 Emp Cov. Period Comp'!C452=0," ",'10. Type 1 Emp Cov. Period Comp'!C452)</f>
        <v xml:space="preserve"> </v>
      </c>
      <c r="D450" s="294"/>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c r="AA450" s="519"/>
      <c r="AB450" s="519"/>
      <c r="AC450" s="519"/>
      <c r="AD450" s="519"/>
      <c r="AE450" s="379">
        <f t="shared" si="26"/>
        <v>0</v>
      </c>
      <c r="AF450" s="380">
        <f>+AE450/(('10. Type 1 Emp Cov. Period Comp'!$I$16-'10. Type 1 Emp Cov. Period Comp'!$I$15+1)/7)</f>
        <v>0</v>
      </c>
      <c r="AG450" s="381">
        <f t="shared" si="24"/>
        <v>0</v>
      </c>
      <c r="AH450" s="381">
        <f t="shared" si="25"/>
        <v>0</v>
      </c>
    </row>
    <row r="451" spans="1:34" ht="15.75" thickBot="1" x14ac:dyDescent="0.3">
      <c r="A451" s="265">
        <f t="shared" si="27"/>
        <v>433</v>
      </c>
      <c r="B451" s="297" t="str">
        <f>IF('10. Type 1 Emp Cov. Period Comp'!B453=0," ",'10. Type 1 Emp Cov. Period Comp'!B453)</f>
        <v xml:space="preserve"> </v>
      </c>
      <c r="C451" s="265" t="str">
        <f>IF('10. Type 1 Emp Cov. Period Comp'!C453=0," ",'10. Type 1 Emp Cov. Period Comp'!C453)</f>
        <v xml:space="preserve"> </v>
      </c>
      <c r="D451" s="294"/>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c r="AA451" s="519"/>
      <c r="AB451" s="519"/>
      <c r="AC451" s="519"/>
      <c r="AD451" s="519"/>
      <c r="AE451" s="379">
        <f t="shared" si="26"/>
        <v>0</v>
      </c>
      <c r="AF451" s="380">
        <f>+AE451/(('10. Type 1 Emp Cov. Period Comp'!$I$16-'10. Type 1 Emp Cov. Period Comp'!$I$15+1)/7)</f>
        <v>0</v>
      </c>
      <c r="AG451" s="381">
        <f t="shared" si="24"/>
        <v>0</v>
      </c>
      <c r="AH451" s="381">
        <f t="shared" si="25"/>
        <v>0</v>
      </c>
    </row>
    <row r="452" spans="1:34" ht="15.75" thickBot="1" x14ac:dyDescent="0.3">
      <c r="A452" s="265">
        <f t="shared" si="27"/>
        <v>434</v>
      </c>
      <c r="B452" s="297" t="str">
        <f>IF('10. Type 1 Emp Cov. Period Comp'!B454=0," ",'10. Type 1 Emp Cov. Period Comp'!B454)</f>
        <v xml:space="preserve"> </v>
      </c>
      <c r="C452" s="265" t="str">
        <f>IF('10. Type 1 Emp Cov. Period Comp'!C454=0," ",'10. Type 1 Emp Cov. Period Comp'!C454)</f>
        <v xml:space="preserve"> </v>
      </c>
      <c r="D452" s="294"/>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c r="AA452" s="519"/>
      <c r="AB452" s="519"/>
      <c r="AC452" s="519"/>
      <c r="AD452" s="519"/>
      <c r="AE452" s="379">
        <f t="shared" si="26"/>
        <v>0</v>
      </c>
      <c r="AF452" s="380">
        <f>+AE452/(('10. Type 1 Emp Cov. Period Comp'!$I$16-'10. Type 1 Emp Cov. Period Comp'!$I$15+1)/7)</f>
        <v>0</v>
      </c>
      <c r="AG452" s="381">
        <f t="shared" si="24"/>
        <v>0</v>
      </c>
      <c r="AH452" s="381">
        <f t="shared" si="25"/>
        <v>0</v>
      </c>
    </row>
    <row r="453" spans="1:34" ht="15.75" thickBot="1" x14ac:dyDescent="0.3">
      <c r="A453" s="265">
        <f t="shared" si="27"/>
        <v>435</v>
      </c>
      <c r="B453" s="297" t="str">
        <f>IF('10. Type 1 Emp Cov. Period Comp'!B455=0," ",'10. Type 1 Emp Cov. Period Comp'!B455)</f>
        <v xml:space="preserve"> </v>
      </c>
      <c r="C453" s="265" t="str">
        <f>IF('10. Type 1 Emp Cov. Period Comp'!C455=0," ",'10. Type 1 Emp Cov. Period Comp'!C455)</f>
        <v xml:space="preserve"> </v>
      </c>
      <c r="D453" s="294"/>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c r="AA453" s="519"/>
      <c r="AB453" s="519"/>
      <c r="AC453" s="519"/>
      <c r="AD453" s="519"/>
      <c r="AE453" s="379">
        <f t="shared" si="26"/>
        <v>0</v>
      </c>
      <c r="AF453" s="380">
        <f>+AE453/(('10. Type 1 Emp Cov. Period Comp'!$I$16-'10. Type 1 Emp Cov. Period Comp'!$I$15+1)/7)</f>
        <v>0</v>
      </c>
      <c r="AG453" s="381">
        <f t="shared" si="24"/>
        <v>0</v>
      </c>
      <c r="AH453" s="381">
        <f t="shared" si="25"/>
        <v>0</v>
      </c>
    </row>
    <row r="454" spans="1:34" ht="15.75" thickBot="1" x14ac:dyDescent="0.3">
      <c r="A454" s="265">
        <f t="shared" si="27"/>
        <v>436</v>
      </c>
      <c r="B454" s="297" t="str">
        <f>IF('10. Type 1 Emp Cov. Period Comp'!B456=0," ",'10. Type 1 Emp Cov. Period Comp'!B456)</f>
        <v xml:space="preserve"> </v>
      </c>
      <c r="C454" s="265" t="str">
        <f>IF('10. Type 1 Emp Cov. Period Comp'!C456=0," ",'10. Type 1 Emp Cov. Period Comp'!C456)</f>
        <v xml:space="preserve"> </v>
      </c>
      <c r="D454" s="294"/>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c r="AA454" s="519"/>
      <c r="AB454" s="519"/>
      <c r="AC454" s="519"/>
      <c r="AD454" s="519"/>
      <c r="AE454" s="379">
        <f t="shared" si="26"/>
        <v>0</v>
      </c>
      <c r="AF454" s="380">
        <f>+AE454/(('10. Type 1 Emp Cov. Period Comp'!$I$16-'10. Type 1 Emp Cov. Period Comp'!$I$15+1)/7)</f>
        <v>0</v>
      </c>
      <c r="AG454" s="381">
        <f t="shared" si="24"/>
        <v>0</v>
      </c>
      <c r="AH454" s="381">
        <f t="shared" si="25"/>
        <v>0</v>
      </c>
    </row>
    <row r="455" spans="1:34" ht="15.75" thickBot="1" x14ac:dyDescent="0.3">
      <c r="A455" s="265">
        <f t="shared" si="27"/>
        <v>437</v>
      </c>
      <c r="B455" s="297" t="str">
        <f>IF('10. Type 1 Emp Cov. Period Comp'!B457=0," ",'10. Type 1 Emp Cov. Period Comp'!B457)</f>
        <v xml:space="preserve"> </v>
      </c>
      <c r="C455" s="265" t="str">
        <f>IF('10. Type 1 Emp Cov. Period Comp'!C457=0," ",'10. Type 1 Emp Cov. Period Comp'!C457)</f>
        <v xml:space="preserve"> </v>
      </c>
      <c r="D455" s="294"/>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c r="AA455" s="519"/>
      <c r="AB455" s="519"/>
      <c r="AC455" s="519"/>
      <c r="AD455" s="519"/>
      <c r="AE455" s="379">
        <f t="shared" si="26"/>
        <v>0</v>
      </c>
      <c r="AF455" s="380">
        <f>+AE455/(('10. Type 1 Emp Cov. Period Comp'!$I$16-'10. Type 1 Emp Cov. Period Comp'!$I$15+1)/7)</f>
        <v>0</v>
      </c>
      <c r="AG455" s="381">
        <f t="shared" si="24"/>
        <v>0</v>
      </c>
      <c r="AH455" s="381">
        <f t="shared" si="25"/>
        <v>0</v>
      </c>
    </row>
    <row r="456" spans="1:34" ht="15.75" thickBot="1" x14ac:dyDescent="0.3">
      <c r="A456" s="265">
        <f t="shared" si="27"/>
        <v>438</v>
      </c>
      <c r="B456" s="297" t="str">
        <f>IF('10. Type 1 Emp Cov. Period Comp'!B458=0," ",'10. Type 1 Emp Cov. Period Comp'!B458)</f>
        <v xml:space="preserve"> </v>
      </c>
      <c r="C456" s="265" t="str">
        <f>IF('10. Type 1 Emp Cov. Period Comp'!C458=0," ",'10. Type 1 Emp Cov. Period Comp'!C458)</f>
        <v xml:space="preserve"> </v>
      </c>
      <c r="D456" s="294"/>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c r="AA456" s="519"/>
      <c r="AB456" s="519"/>
      <c r="AC456" s="519"/>
      <c r="AD456" s="519"/>
      <c r="AE456" s="379">
        <f t="shared" si="26"/>
        <v>0</v>
      </c>
      <c r="AF456" s="380">
        <f>+AE456/(('10. Type 1 Emp Cov. Period Comp'!$I$16-'10. Type 1 Emp Cov. Period Comp'!$I$15+1)/7)</f>
        <v>0</v>
      </c>
      <c r="AG456" s="381">
        <f t="shared" si="24"/>
        <v>0</v>
      </c>
      <c r="AH456" s="381">
        <f t="shared" si="25"/>
        <v>0</v>
      </c>
    </row>
    <row r="457" spans="1:34" ht="15.75" thickBot="1" x14ac:dyDescent="0.3">
      <c r="A457" s="265">
        <f t="shared" si="27"/>
        <v>439</v>
      </c>
      <c r="B457" s="297" t="str">
        <f>IF('10. Type 1 Emp Cov. Period Comp'!B459=0," ",'10. Type 1 Emp Cov. Period Comp'!B459)</f>
        <v xml:space="preserve"> </v>
      </c>
      <c r="C457" s="265" t="str">
        <f>IF('10. Type 1 Emp Cov. Period Comp'!C459=0," ",'10. Type 1 Emp Cov. Period Comp'!C459)</f>
        <v xml:space="preserve"> </v>
      </c>
      <c r="D457" s="294"/>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c r="AA457" s="519"/>
      <c r="AB457" s="519"/>
      <c r="AC457" s="519"/>
      <c r="AD457" s="519"/>
      <c r="AE457" s="379">
        <f t="shared" si="26"/>
        <v>0</v>
      </c>
      <c r="AF457" s="380">
        <f>+AE457/(('10. Type 1 Emp Cov. Period Comp'!$I$16-'10. Type 1 Emp Cov. Period Comp'!$I$15+1)/7)</f>
        <v>0</v>
      </c>
      <c r="AG457" s="381">
        <f t="shared" si="24"/>
        <v>0</v>
      </c>
      <c r="AH457" s="381">
        <f t="shared" si="25"/>
        <v>0</v>
      </c>
    </row>
    <row r="458" spans="1:34" ht="15.75" thickBot="1" x14ac:dyDescent="0.3">
      <c r="A458" s="265">
        <f t="shared" si="27"/>
        <v>440</v>
      </c>
      <c r="B458" s="297" t="str">
        <f>IF('10. Type 1 Emp Cov. Period Comp'!B460=0," ",'10. Type 1 Emp Cov. Period Comp'!B460)</f>
        <v xml:space="preserve"> </v>
      </c>
      <c r="C458" s="265" t="str">
        <f>IF('10. Type 1 Emp Cov. Period Comp'!C460=0," ",'10. Type 1 Emp Cov. Period Comp'!C460)</f>
        <v xml:space="preserve"> </v>
      </c>
      <c r="D458" s="294"/>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c r="AA458" s="519"/>
      <c r="AB458" s="519"/>
      <c r="AC458" s="519"/>
      <c r="AD458" s="519"/>
      <c r="AE458" s="379">
        <f t="shared" si="26"/>
        <v>0</v>
      </c>
      <c r="AF458" s="380">
        <f>+AE458/(('10. Type 1 Emp Cov. Period Comp'!$I$16-'10. Type 1 Emp Cov. Period Comp'!$I$15+1)/7)</f>
        <v>0</v>
      </c>
      <c r="AG458" s="381">
        <f t="shared" si="24"/>
        <v>0</v>
      </c>
      <c r="AH458" s="381">
        <f t="shared" si="25"/>
        <v>0</v>
      </c>
    </row>
    <row r="459" spans="1:34" ht="15.75" thickBot="1" x14ac:dyDescent="0.3">
      <c r="A459" s="265">
        <f t="shared" si="27"/>
        <v>441</v>
      </c>
      <c r="B459" s="297" t="str">
        <f>IF('10. Type 1 Emp Cov. Period Comp'!B461=0," ",'10. Type 1 Emp Cov. Period Comp'!B461)</f>
        <v xml:space="preserve"> </v>
      </c>
      <c r="C459" s="265" t="str">
        <f>IF('10. Type 1 Emp Cov. Period Comp'!C461=0," ",'10. Type 1 Emp Cov. Period Comp'!C461)</f>
        <v xml:space="preserve"> </v>
      </c>
      <c r="D459" s="294"/>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c r="AA459" s="519"/>
      <c r="AB459" s="519"/>
      <c r="AC459" s="519"/>
      <c r="AD459" s="519"/>
      <c r="AE459" s="379">
        <f t="shared" si="26"/>
        <v>0</v>
      </c>
      <c r="AF459" s="380">
        <f>+AE459/(('10. Type 1 Emp Cov. Period Comp'!$I$16-'10. Type 1 Emp Cov. Period Comp'!$I$15+1)/7)</f>
        <v>0</v>
      </c>
      <c r="AG459" s="381">
        <f t="shared" si="24"/>
        <v>0</v>
      </c>
      <c r="AH459" s="381">
        <f t="shared" si="25"/>
        <v>0</v>
      </c>
    </row>
    <row r="460" spans="1:34" ht="15.75" thickBot="1" x14ac:dyDescent="0.3">
      <c r="A460" s="265">
        <f t="shared" si="27"/>
        <v>442</v>
      </c>
      <c r="B460" s="297" t="str">
        <f>IF('10. Type 1 Emp Cov. Period Comp'!B462=0," ",'10. Type 1 Emp Cov. Period Comp'!B462)</f>
        <v xml:space="preserve"> </v>
      </c>
      <c r="C460" s="265" t="str">
        <f>IF('10. Type 1 Emp Cov. Period Comp'!C462=0," ",'10. Type 1 Emp Cov. Period Comp'!C462)</f>
        <v xml:space="preserve"> </v>
      </c>
      <c r="D460" s="294"/>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c r="AA460" s="519"/>
      <c r="AB460" s="519"/>
      <c r="AC460" s="519"/>
      <c r="AD460" s="519"/>
      <c r="AE460" s="379">
        <f t="shared" si="26"/>
        <v>0</v>
      </c>
      <c r="AF460" s="380">
        <f>+AE460/(('10. Type 1 Emp Cov. Period Comp'!$I$16-'10. Type 1 Emp Cov. Period Comp'!$I$15+1)/7)</f>
        <v>0</v>
      </c>
      <c r="AG460" s="381">
        <f t="shared" si="24"/>
        <v>0</v>
      </c>
      <c r="AH460" s="381">
        <f t="shared" si="25"/>
        <v>0</v>
      </c>
    </row>
    <row r="461" spans="1:34" ht="15.75" thickBot="1" x14ac:dyDescent="0.3">
      <c r="A461" s="265">
        <f t="shared" si="27"/>
        <v>443</v>
      </c>
      <c r="B461" s="297" t="str">
        <f>IF('10. Type 1 Emp Cov. Period Comp'!B463=0," ",'10. Type 1 Emp Cov. Period Comp'!B463)</f>
        <v xml:space="preserve"> </v>
      </c>
      <c r="C461" s="265" t="str">
        <f>IF('10. Type 1 Emp Cov. Period Comp'!C463=0," ",'10. Type 1 Emp Cov. Period Comp'!C463)</f>
        <v xml:space="preserve"> </v>
      </c>
      <c r="D461" s="294"/>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c r="AA461" s="519"/>
      <c r="AB461" s="519"/>
      <c r="AC461" s="519"/>
      <c r="AD461" s="519"/>
      <c r="AE461" s="379">
        <f t="shared" si="26"/>
        <v>0</v>
      </c>
      <c r="AF461" s="380">
        <f>+AE461/(('10. Type 1 Emp Cov. Period Comp'!$I$16-'10. Type 1 Emp Cov. Period Comp'!$I$15+1)/7)</f>
        <v>0</v>
      </c>
      <c r="AG461" s="381">
        <f t="shared" si="24"/>
        <v>0</v>
      </c>
      <c r="AH461" s="381">
        <f t="shared" si="25"/>
        <v>0</v>
      </c>
    </row>
    <row r="462" spans="1:34" ht="15.75" thickBot="1" x14ac:dyDescent="0.3">
      <c r="A462" s="265">
        <f t="shared" si="27"/>
        <v>444</v>
      </c>
      <c r="B462" s="297" t="str">
        <f>IF('10. Type 1 Emp Cov. Period Comp'!B464=0," ",'10. Type 1 Emp Cov. Period Comp'!B464)</f>
        <v xml:space="preserve"> </v>
      </c>
      <c r="C462" s="265" t="str">
        <f>IF('10. Type 1 Emp Cov. Period Comp'!C464=0," ",'10. Type 1 Emp Cov. Period Comp'!C464)</f>
        <v xml:space="preserve"> </v>
      </c>
      <c r="D462" s="294"/>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c r="AA462" s="519"/>
      <c r="AB462" s="519"/>
      <c r="AC462" s="519"/>
      <c r="AD462" s="519"/>
      <c r="AE462" s="379">
        <f t="shared" si="26"/>
        <v>0</v>
      </c>
      <c r="AF462" s="380">
        <f>+AE462/(('10. Type 1 Emp Cov. Period Comp'!$I$16-'10. Type 1 Emp Cov. Period Comp'!$I$15+1)/7)</f>
        <v>0</v>
      </c>
      <c r="AG462" s="381">
        <f t="shared" si="24"/>
        <v>0</v>
      </c>
      <c r="AH462" s="381">
        <f t="shared" si="25"/>
        <v>0</v>
      </c>
    </row>
    <row r="463" spans="1:34" ht="15.75" thickBot="1" x14ac:dyDescent="0.3">
      <c r="A463" s="265">
        <f t="shared" si="27"/>
        <v>445</v>
      </c>
      <c r="B463" s="297" t="str">
        <f>IF('10. Type 1 Emp Cov. Period Comp'!B465=0," ",'10. Type 1 Emp Cov. Period Comp'!B465)</f>
        <v xml:space="preserve"> </v>
      </c>
      <c r="C463" s="265" t="str">
        <f>IF('10. Type 1 Emp Cov. Period Comp'!C465=0," ",'10. Type 1 Emp Cov. Period Comp'!C465)</f>
        <v xml:space="preserve"> </v>
      </c>
      <c r="D463" s="294"/>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c r="AA463" s="519"/>
      <c r="AB463" s="519"/>
      <c r="AC463" s="519"/>
      <c r="AD463" s="519"/>
      <c r="AE463" s="379">
        <f t="shared" si="26"/>
        <v>0</v>
      </c>
      <c r="AF463" s="380">
        <f>+AE463/(('10. Type 1 Emp Cov. Period Comp'!$I$16-'10. Type 1 Emp Cov. Period Comp'!$I$15+1)/7)</f>
        <v>0</v>
      </c>
      <c r="AG463" s="381">
        <f t="shared" si="24"/>
        <v>0</v>
      </c>
      <c r="AH463" s="381">
        <f t="shared" si="25"/>
        <v>0</v>
      </c>
    </row>
    <row r="464" spans="1:34" ht="15.75" thickBot="1" x14ac:dyDescent="0.3">
      <c r="A464" s="265">
        <f t="shared" si="27"/>
        <v>446</v>
      </c>
      <c r="B464" s="297" t="str">
        <f>IF('10. Type 1 Emp Cov. Period Comp'!B466=0," ",'10. Type 1 Emp Cov. Period Comp'!B466)</f>
        <v xml:space="preserve"> </v>
      </c>
      <c r="C464" s="265" t="str">
        <f>IF('10. Type 1 Emp Cov. Period Comp'!C466=0," ",'10. Type 1 Emp Cov. Period Comp'!C466)</f>
        <v xml:space="preserve"> </v>
      </c>
      <c r="D464" s="294"/>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519"/>
      <c r="AE464" s="379">
        <f t="shared" si="26"/>
        <v>0</v>
      </c>
      <c r="AF464" s="380">
        <f>+AE464/(('10. Type 1 Emp Cov. Period Comp'!$I$16-'10. Type 1 Emp Cov. Period Comp'!$I$15+1)/7)</f>
        <v>0</v>
      </c>
      <c r="AG464" s="381">
        <f t="shared" si="24"/>
        <v>0</v>
      </c>
      <c r="AH464" s="381">
        <f t="shared" si="25"/>
        <v>0</v>
      </c>
    </row>
    <row r="465" spans="1:34" ht="15.75" thickBot="1" x14ac:dyDescent="0.3">
      <c r="A465" s="265">
        <f t="shared" si="27"/>
        <v>447</v>
      </c>
      <c r="B465" s="297" t="str">
        <f>IF('10. Type 1 Emp Cov. Period Comp'!B467=0," ",'10. Type 1 Emp Cov. Period Comp'!B467)</f>
        <v xml:space="preserve"> </v>
      </c>
      <c r="C465" s="265" t="str">
        <f>IF('10. Type 1 Emp Cov. Period Comp'!C467=0," ",'10. Type 1 Emp Cov. Period Comp'!C467)</f>
        <v xml:space="preserve"> </v>
      </c>
      <c r="D465" s="294"/>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519"/>
      <c r="AE465" s="379">
        <f t="shared" si="26"/>
        <v>0</v>
      </c>
      <c r="AF465" s="380">
        <f>+AE465/(('10. Type 1 Emp Cov. Period Comp'!$I$16-'10. Type 1 Emp Cov. Period Comp'!$I$15+1)/7)</f>
        <v>0</v>
      </c>
      <c r="AG465" s="381">
        <f t="shared" si="24"/>
        <v>0</v>
      </c>
      <c r="AH465" s="381">
        <f t="shared" si="25"/>
        <v>0</v>
      </c>
    </row>
    <row r="466" spans="1:34" ht="15.75" thickBot="1" x14ac:dyDescent="0.3">
      <c r="A466" s="265">
        <f t="shared" si="27"/>
        <v>448</v>
      </c>
      <c r="B466" s="297" t="str">
        <f>IF('10. Type 1 Emp Cov. Period Comp'!B468=0," ",'10. Type 1 Emp Cov. Period Comp'!B468)</f>
        <v xml:space="preserve"> </v>
      </c>
      <c r="C466" s="265" t="str">
        <f>IF('10. Type 1 Emp Cov. Period Comp'!C468=0," ",'10. Type 1 Emp Cov. Period Comp'!C468)</f>
        <v xml:space="preserve"> </v>
      </c>
      <c r="D466" s="294"/>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519"/>
      <c r="AE466" s="379">
        <f t="shared" si="26"/>
        <v>0</v>
      </c>
      <c r="AF466" s="380">
        <f>+AE466/(('10. Type 1 Emp Cov. Period Comp'!$I$16-'10. Type 1 Emp Cov. Period Comp'!$I$15+1)/7)</f>
        <v>0</v>
      </c>
      <c r="AG466" s="381">
        <f t="shared" si="24"/>
        <v>0</v>
      </c>
      <c r="AH466" s="381">
        <f t="shared" si="25"/>
        <v>0</v>
      </c>
    </row>
    <row r="467" spans="1:34" ht="15.75" thickBot="1" x14ac:dyDescent="0.3">
      <c r="A467" s="265">
        <f t="shared" si="27"/>
        <v>449</v>
      </c>
      <c r="B467" s="297" t="str">
        <f>IF('10. Type 1 Emp Cov. Period Comp'!B469=0," ",'10. Type 1 Emp Cov. Period Comp'!B469)</f>
        <v xml:space="preserve"> </v>
      </c>
      <c r="C467" s="265" t="str">
        <f>IF('10. Type 1 Emp Cov. Period Comp'!C469=0," ",'10. Type 1 Emp Cov. Period Comp'!C469)</f>
        <v xml:space="preserve"> </v>
      </c>
      <c r="D467" s="294"/>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c r="AA467" s="519"/>
      <c r="AB467" s="519"/>
      <c r="AC467" s="519"/>
      <c r="AD467" s="519"/>
      <c r="AE467" s="379">
        <f t="shared" si="26"/>
        <v>0</v>
      </c>
      <c r="AF467" s="380">
        <f>+AE467/(('10. Type 1 Emp Cov. Period Comp'!$I$16-'10. Type 1 Emp Cov. Period Comp'!$I$15+1)/7)</f>
        <v>0</v>
      </c>
      <c r="AG467" s="381">
        <f t="shared" ref="AG467:AG530" si="28">ROUND(IF($I$12=1,IF(AF467&lt;40,AF467/40,1),0),1)</f>
        <v>0</v>
      </c>
      <c r="AH467" s="381">
        <f t="shared" ref="AH467:AH530" si="29">ROUND(IF($I$12=2,IF(AF467&lt;40,IF(AF467=0,0,0.5),1),0),1)</f>
        <v>0</v>
      </c>
    </row>
    <row r="468" spans="1:34" ht="15.75" thickBot="1" x14ac:dyDescent="0.3">
      <c r="A468" s="265">
        <f t="shared" si="27"/>
        <v>450</v>
      </c>
      <c r="B468" s="297" t="str">
        <f>IF('10. Type 1 Emp Cov. Period Comp'!B470=0," ",'10. Type 1 Emp Cov. Period Comp'!B470)</f>
        <v xml:space="preserve"> </v>
      </c>
      <c r="C468" s="265" t="str">
        <f>IF('10. Type 1 Emp Cov. Period Comp'!C470=0," ",'10. Type 1 Emp Cov. Period Comp'!C470)</f>
        <v xml:space="preserve"> </v>
      </c>
      <c r="D468" s="294"/>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c r="AA468" s="519"/>
      <c r="AB468" s="519"/>
      <c r="AC468" s="519"/>
      <c r="AD468" s="519"/>
      <c r="AE468" s="379">
        <f t="shared" ref="AE468:AE531" si="30">IF(E468=0,SUM(F468:AD468),E468)</f>
        <v>0</v>
      </c>
      <c r="AF468" s="380">
        <f>+AE468/(('10. Type 1 Emp Cov. Period Comp'!$I$16-'10. Type 1 Emp Cov. Period Comp'!$I$15+1)/7)</f>
        <v>0</v>
      </c>
      <c r="AG468" s="381">
        <f t="shared" si="28"/>
        <v>0</v>
      </c>
      <c r="AH468" s="381">
        <f t="shared" si="29"/>
        <v>0</v>
      </c>
    </row>
    <row r="469" spans="1:34" ht="15.75" thickBot="1" x14ac:dyDescent="0.3">
      <c r="A469" s="265">
        <f t="shared" ref="A469:A518" si="31">+A468+1</f>
        <v>451</v>
      </c>
      <c r="B469" s="297" t="str">
        <f>IF('10. Type 1 Emp Cov. Period Comp'!B471=0," ",'10. Type 1 Emp Cov. Period Comp'!B471)</f>
        <v xml:space="preserve"> </v>
      </c>
      <c r="C469" s="265" t="str">
        <f>IF('10. Type 1 Emp Cov. Period Comp'!C471=0," ",'10. Type 1 Emp Cov. Period Comp'!C471)</f>
        <v xml:space="preserve"> </v>
      </c>
      <c r="D469" s="294"/>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c r="AA469" s="519"/>
      <c r="AB469" s="519"/>
      <c r="AC469" s="519"/>
      <c r="AD469" s="519"/>
      <c r="AE469" s="379">
        <f t="shared" si="30"/>
        <v>0</v>
      </c>
      <c r="AF469" s="380">
        <f>+AE469/(('10. Type 1 Emp Cov. Period Comp'!$I$16-'10. Type 1 Emp Cov. Period Comp'!$I$15+1)/7)</f>
        <v>0</v>
      </c>
      <c r="AG469" s="381">
        <f t="shared" si="28"/>
        <v>0</v>
      </c>
      <c r="AH469" s="381">
        <f t="shared" si="29"/>
        <v>0</v>
      </c>
    </row>
    <row r="470" spans="1:34" ht="15.75" thickBot="1" x14ac:dyDescent="0.3">
      <c r="A470" s="265">
        <f t="shared" si="31"/>
        <v>452</v>
      </c>
      <c r="B470" s="297" t="str">
        <f>IF('10. Type 1 Emp Cov. Period Comp'!B472=0," ",'10. Type 1 Emp Cov. Period Comp'!B472)</f>
        <v xml:space="preserve"> </v>
      </c>
      <c r="C470" s="265" t="str">
        <f>IF('10. Type 1 Emp Cov. Period Comp'!C472=0," ",'10. Type 1 Emp Cov. Period Comp'!C472)</f>
        <v xml:space="preserve"> </v>
      </c>
      <c r="D470" s="294"/>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c r="AA470" s="519"/>
      <c r="AB470" s="519"/>
      <c r="AC470" s="519"/>
      <c r="AD470" s="519"/>
      <c r="AE470" s="379">
        <f t="shared" si="30"/>
        <v>0</v>
      </c>
      <c r="AF470" s="380">
        <f>+AE470/(('10. Type 1 Emp Cov. Period Comp'!$I$16-'10. Type 1 Emp Cov. Period Comp'!$I$15+1)/7)</f>
        <v>0</v>
      </c>
      <c r="AG470" s="381">
        <f t="shared" si="28"/>
        <v>0</v>
      </c>
      <c r="AH470" s="381">
        <f t="shared" si="29"/>
        <v>0</v>
      </c>
    </row>
    <row r="471" spans="1:34" ht="15.75" thickBot="1" x14ac:dyDescent="0.3">
      <c r="A471" s="265">
        <f t="shared" si="31"/>
        <v>453</v>
      </c>
      <c r="B471" s="297" t="str">
        <f>IF('10. Type 1 Emp Cov. Period Comp'!B473=0," ",'10. Type 1 Emp Cov. Period Comp'!B473)</f>
        <v xml:space="preserve"> </v>
      </c>
      <c r="C471" s="265" t="str">
        <f>IF('10. Type 1 Emp Cov. Period Comp'!C473=0," ",'10. Type 1 Emp Cov. Period Comp'!C473)</f>
        <v xml:space="preserve"> </v>
      </c>
      <c r="D471" s="294"/>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c r="AA471" s="519"/>
      <c r="AB471" s="519"/>
      <c r="AC471" s="519"/>
      <c r="AD471" s="519"/>
      <c r="AE471" s="379">
        <f t="shared" si="30"/>
        <v>0</v>
      </c>
      <c r="AF471" s="380">
        <f>+AE471/(('10. Type 1 Emp Cov. Period Comp'!$I$16-'10. Type 1 Emp Cov. Period Comp'!$I$15+1)/7)</f>
        <v>0</v>
      </c>
      <c r="AG471" s="381">
        <f t="shared" si="28"/>
        <v>0</v>
      </c>
      <c r="AH471" s="381">
        <f t="shared" si="29"/>
        <v>0</v>
      </c>
    </row>
    <row r="472" spans="1:34" ht="15.75" thickBot="1" x14ac:dyDescent="0.3">
      <c r="A472" s="265">
        <f t="shared" si="31"/>
        <v>454</v>
      </c>
      <c r="B472" s="297" t="str">
        <f>IF('10. Type 1 Emp Cov. Period Comp'!B474=0," ",'10. Type 1 Emp Cov. Period Comp'!B474)</f>
        <v xml:space="preserve"> </v>
      </c>
      <c r="C472" s="265" t="str">
        <f>IF('10. Type 1 Emp Cov. Period Comp'!C474=0," ",'10. Type 1 Emp Cov. Period Comp'!C474)</f>
        <v xml:space="preserve"> </v>
      </c>
      <c r="D472" s="294"/>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c r="AA472" s="519"/>
      <c r="AB472" s="519"/>
      <c r="AC472" s="519"/>
      <c r="AD472" s="519"/>
      <c r="AE472" s="379">
        <f t="shared" si="30"/>
        <v>0</v>
      </c>
      <c r="AF472" s="380">
        <f>+AE472/(('10. Type 1 Emp Cov. Period Comp'!$I$16-'10. Type 1 Emp Cov. Period Comp'!$I$15+1)/7)</f>
        <v>0</v>
      </c>
      <c r="AG472" s="381">
        <f t="shared" si="28"/>
        <v>0</v>
      </c>
      <c r="AH472" s="381">
        <f t="shared" si="29"/>
        <v>0</v>
      </c>
    </row>
    <row r="473" spans="1:34" ht="15.75" thickBot="1" x14ac:dyDescent="0.3">
      <c r="A473" s="265">
        <f t="shared" si="31"/>
        <v>455</v>
      </c>
      <c r="B473" s="297" t="str">
        <f>IF('10. Type 1 Emp Cov. Period Comp'!B475=0," ",'10. Type 1 Emp Cov. Period Comp'!B475)</f>
        <v xml:space="preserve"> </v>
      </c>
      <c r="C473" s="265" t="str">
        <f>IF('10. Type 1 Emp Cov. Period Comp'!C475=0," ",'10. Type 1 Emp Cov. Period Comp'!C475)</f>
        <v xml:space="preserve"> </v>
      </c>
      <c r="D473" s="294"/>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c r="AA473" s="519"/>
      <c r="AB473" s="519"/>
      <c r="AC473" s="519"/>
      <c r="AD473" s="519"/>
      <c r="AE473" s="379">
        <f t="shared" si="30"/>
        <v>0</v>
      </c>
      <c r="AF473" s="380">
        <f>+AE473/(('10. Type 1 Emp Cov. Period Comp'!$I$16-'10. Type 1 Emp Cov. Period Comp'!$I$15+1)/7)</f>
        <v>0</v>
      </c>
      <c r="AG473" s="381">
        <f t="shared" si="28"/>
        <v>0</v>
      </c>
      <c r="AH473" s="381">
        <f t="shared" si="29"/>
        <v>0</v>
      </c>
    </row>
    <row r="474" spans="1:34" ht="15.75" thickBot="1" x14ac:dyDescent="0.3">
      <c r="A474" s="265">
        <f t="shared" si="31"/>
        <v>456</v>
      </c>
      <c r="B474" s="297" t="str">
        <f>IF('10. Type 1 Emp Cov. Period Comp'!B476=0," ",'10. Type 1 Emp Cov. Period Comp'!B476)</f>
        <v xml:space="preserve"> </v>
      </c>
      <c r="C474" s="265" t="str">
        <f>IF('10. Type 1 Emp Cov. Period Comp'!C476=0," ",'10. Type 1 Emp Cov. Period Comp'!C476)</f>
        <v xml:space="preserve"> </v>
      </c>
      <c r="D474" s="294"/>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c r="AA474" s="519"/>
      <c r="AB474" s="519"/>
      <c r="AC474" s="519"/>
      <c r="AD474" s="519"/>
      <c r="AE474" s="379">
        <f t="shared" si="30"/>
        <v>0</v>
      </c>
      <c r="AF474" s="380">
        <f>+AE474/(('10. Type 1 Emp Cov. Period Comp'!$I$16-'10. Type 1 Emp Cov. Period Comp'!$I$15+1)/7)</f>
        <v>0</v>
      </c>
      <c r="AG474" s="381">
        <f t="shared" si="28"/>
        <v>0</v>
      </c>
      <c r="AH474" s="381">
        <f t="shared" si="29"/>
        <v>0</v>
      </c>
    </row>
    <row r="475" spans="1:34" ht="15.75" thickBot="1" x14ac:dyDescent="0.3">
      <c r="A475" s="265">
        <f t="shared" si="31"/>
        <v>457</v>
      </c>
      <c r="B475" s="297" t="str">
        <f>IF('10. Type 1 Emp Cov. Period Comp'!B477=0," ",'10. Type 1 Emp Cov. Period Comp'!B477)</f>
        <v xml:space="preserve"> </v>
      </c>
      <c r="C475" s="265" t="str">
        <f>IF('10. Type 1 Emp Cov. Period Comp'!C477=0," ",'10. Type 1 Emp Cov. Period Comp'!C477)</f>
        <v xml:space="preserve"> </v>
      </c>
      <c r="D475" s="294"/>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c r="AA475" s="519"/>
      <c r="AB475" s="519"/>
      <c r="AC475" s="519"/>
      <c r="AD475" s="519"/>
      <c r="AE475" s="379">
        <f t="shared" si="30"/>
        <v>0</v>
      </c>
      <c r="AF475" s="380">
        <f>+AE475/(('10. Type 1 Emp Cov. Period Comp'!$I$16-'10. Type 1 Emp Cov. Period Comp'!$I$15+1)/7)</f>
        <v>0</v>
      </c>
      <c r="AG475" s="381">
        <f t="shared" si="28"/>
        <v>0</v>
      </c>
      <c r="AH475" s="381">
        <f t="shared" si="29"/>
        <v>0</v>
      </c>
    </row>
    <row r="476" spans="1:34" ht="15.75" thickBot="1" x14ac:dyDescent="0.3">
      <c r="A476" s="265">
        <f t="shared" si="31"/>
        <v>458</v>
      </c>
      <c r="B476" s="297" t="str">
        <f>IF('10. Type 1 Emp Cov. Period Comp'!B478=0," ",'10. Type 1 Emp Cov. Period Comp'!B478)</f>
        <v xml:space="preserve"> </v>
      </c>
      <c r="C476" s="265" t="str">
        <f>IF('10. Type 1 Emp Cov. Period Comp'!C478=0," ",'10. Type 1 Emp Cov. Period Comp'!C478)</f>
        <v xml:space="preserve"> </v>
      </c>
      <c r="D476" s="294"/>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c r="AA476" s="519"/>
      <c r="AB476" s="519"/>
      <c r="AC476" s="519"/>
      <c r="AD476" s="519"/>
      <c r="AE476" s="379">
        <f t="shared" si="30"/>
        <v>0</v>
      </c>
      <c r="AF476" s="380">
        <f>+AE476/(('10. Type 1 Emp Cov. Period Comp'!$I$16-'10. Type 1 Emp Cov. Period Comp'!$I$15+1)/7)</f>
        <v>0</v>
      </c>
      <c r="AG476" s="381">
        <f t="shared" si="28"/>
        <v>0</v>
      </c>
      <c r="AH476" s="381">
        <f t="shared" si="29"/>
        <v>0</v>
      </c>
    </row>
    <row r="477" spans="1:34" ht="15.75" thickBot="1" x14ac:dyDescent="0.3">
      <c r="A477" s="265">
        <f t="shared" si="31"/>
        <v>459</v>
      </c>
      <c r="B477" s="297" t="str">
        <f>IF('10. Type 1 Emp Cov. Period Comp'!B479=0," ",'10. Type 1 Emp Cov. Period Comp'!B479)</f>
        <v xml:space="preserve"> </v>
      </c>
      <c r="C477" s="265" t="str">
        <f>IF('10. Type 1 Emp Cov. Period Comp'!C479=0," ",'10. Type 1 Emp Cov. Period Comp'!C479)</f>
        <v xml:space="preserve"> </v>
      </c>
      <c r="D477" s="294"/>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c r="AA477" s="519"/>
      <c r="AB477" s="519"/>
      <c r="AC477" s="519"/>
      <c r="AD477" s="519"/>
      <c r="AE477" s="379">
        <f t="shared" si="30"/>
        <v>0</v>
      </c>
      <c r="AF477" s="380">
        <f>+AE477/(('10. Type 1 Emp Cov. Period Comp'!$I$16-'10. Type 1 Emp Cov. Period Comp'!$I$15+1)/7)</f>
        <v>0</v>
      </c>
      <c r="AG477" s="381">
        <f t="shared" si="28"/>
        <v>0</v>
      </c>
      <c r="AH477" s="381">
        <f t="shared" si="29"/>
        <v>0</v>
      </c>
    </row>
    <row r="478" spans="1:34" ht="15.75" thickBot="1" x14ac:dyDescent="0.3">
      <c r="A478" s="265">
        <f t="shared" si="31"/>
        <v>460</v>
      </c>
      <c r="B478" s="297" t="str">
        <f>IF('10. Type 1 Emp Cov. Period Comp'!B480=0," ",'10. Type 1 Emp Cov. Period Comp'!B480)</f>
        <v xml:space="preserve"> </v>
      </c>
      <c r="C478" s="265" t="str">
        <f>IF('10. Type 1 Emp Cov. Period Comp'!C480=0," ",'10. Type 1 Emp Cov. Period Comp'!C480)</f>
        <v xml:space="preserve"> </v>
      </c>
      <c r="D478" s="294"/>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c r="AA478" s="519"/>
      <c r="AB478" s="519"/>
      <c r="AC478" s="519"/>
      <c r="AD478" s="519"/>
      <c r="AE478" s="379">
        <f t="shared" si="30"/>
        <v>0</v>
      </c>
      <c r="AF478" s="380">
        <f>+AE478/(('10. Type 1 Emp Cov. Period Comp'!$I$16-'10. Type 1 Emp Cov. Period Comp'!$I$15+1)/7)</f>
        <v>0</v>
      </c>
      <c r="AG478" s="381">
        <f t="shared" si="28"/>
        <v>0</v>
      </c>
      <c r="AH478" s="381">
        <f t="shared" si="29"/>
        <v>0</v>
      </c>
    </row>
    <row r="479" spans="1:34" ht="15.75" thickBot="1" x14ac:dyDescent="0.3">
      <c r="A479" s="265">
        <f t="shared" si="31"/>
        <v>461</v>
      </c>
      <c r="B479" s="297" t="str">
        <f>IF('10. Type 1 Emp Cov. Period Comp'!B481=0," ",'10. Type 1 Emp Cov. Period Comp'!B481)</f>
        <v xml:space="preserve"> </v>
      </c>
      <c r="C479" s="265" t="str">
        <f>IF('10. Type 1 Emp Cov. Period Comp'!C481=0," ",'10. Type 1 Emp Cov. Period Comp'!C481)</f>
        <v xml:space="preserve"> </v>
      </c>
      <c r="D479" s="294"/>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c r="AA479" s="519"/>
      <c r="AB479" s="519"/>
      <c r="AC479" s="519"/>
      <c r="AD479" s="519"/>
      <c r="AE479" s="379">
        <f t="shared" si="30"/>
        <v>0</v>
      </c>
      <c r="AF479" s="380">
        <f>+AE479/(('10. Type 1 Emp Cov. Period Comp'!$I$16-'10. Type 1 Emp Cov. Period Comp'!$I$15+1)/7)</f>
        <v>0</v>
      </c>
      <c r="AG479" s="381">
        <f t="shared" si="28"/>
        <v>0</v>
      </c>
      <c r="AH479" s="381">
        <f t="shared" si="29"/>
        <v>0</v>
      </c>
    </row>
    <row r="480" spans="1:34" ht="15.75" thickBot="1" x14ac:dyDescent="0.3">
      <c r="A480" s="265">
        <f t="shared" si="31"/>
        <v>462</v>
      </c>
      <c r="B480" s="297" t="str">
        <f>IF('10. Type 1 Emp Cov. Period Comp'!B482=0," ",'10. Type 1 Emp Cov. Period Comp'!B482)</f>
        <v xml:space="preserve"> </v>
      </c>
      <c r="C480" s="265" t="str">
        <f>IF('10. Type 1 Emp Cov. Period Comp'!C482=0," ",'10. Type 1 Emp Cov. Period Comp'!C482)</f>
        <v xml:space="preserve"> </v>
      </c>
      <c r="D480" s="294"/>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c r="AA480" s="519"/>
      <c r="AB480" s="519"/>
      <c r="AC480" s="519"/>
      <c r="AD480" s="519"/>
      <c r="AE480" s="379">
        <f t="shared" si="30"/>
        <v>0</v>
      </c>
      <c r="AF480" s="380">
        <f>+AE480/(('10. Type 1 Emp Cov. Period Comp'!$I$16-'10. Type 1 Emp Cov. Period Comp'!$I$15+1)/7)</f>
        <v>0</v>
      </c>
      <c r="AG480" s="381">
        <f t="shared" si="28"/>
        <v>0</v>
      </c>
      <c r="AH480" s="381">
        <f t="shared" si="29"/>
        <v>0</v>
      </c>
    </row>
    <row r="481" spans="1:34" ht="15.75" thickBot="1" x14ac:dyDescent="0.3">
      <c r="A481" s="265">
        <f t="shared" si="31"/>
        <v>463</v>
      </c>
      <c r="B481" s="297" t="str">
        <f>IF('10. Type 1 Emp Cov. Period Comp'!B483=0," ",'10. Type 1 Emp Cov. Period Comp'!B483)</f>
        <v xml:space="preserve"> </v>
      </c>
      <c r="C481" s="265" t="str">
        <f>IF('10. Type 1 Emp Cov. Period Comp'!C483=0," ",'10. Type 1 Emp Cov. Period Comp'!C483)</f>
        <v xml:space="preserve"> </v>
      </c>
      <c r="D481" s="294"/>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c r="AA481" s="519"/>
      <c r="AB481" s="519"/>
      <c r="AC481" s="519"/>
      <c r="AD481" s="519"/>
      <c r="AE481" s="379">
        <f t="shared" si="30"/>
        <v>0</v>
      </c>
      <c r="AF481" s="380">
        <f>+AE481/(('10. Type 1 Emp Cov. Period Comp'!$I$16-'10. Type 1 Emp Cov. Period Comp'!$I$15+1)/7)</f>
        <v>0</v>
      </c>
      <c r="AG481" s="381">
        <f t="shared" si="28"/>
        <v>0</v>
      </c>
      <c r="AH481" s="381">
        <f t="shared" si="29"/>
        <v>0</v>
      </c>
    </row>
    <row r="482" spans="1:34" ht="15.75" thickBot="1" x14ac:dyDescent="0.3">
      <c r="A482" s="265">
        <f t="shared" si="31"/>
        <v>464</v>
      </c>
      <c r="B482" s="297" t="str">
        <f>IF('10. Type 1 Emp Cov. Period Comp'!B484=0," ",'10. Type 1 Emp Cov. Period Comp'!B484)</f>
        <v xml:space="preserve"> </v>
      </c>
      <c r="C482" s="265" t="str">
        <f>IF('10. Type 1 Emp Cov. Period Comp'!C484=0," ",'10. Type 1 Emp Cov. Period Comp'!C484)</f>
        <v xml:space="preserve"> </v>
      </c>
      <c r="D482" s="294"/>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c r="AA482" s="519"/>
      <c r="AB482" s="519"/>
      <c r="AC482" s="519"/>
      <c r="AD482" s="519"/>
      <c r="AE482" s="379">
        <f t="shared" si="30"/>
        <v>0</v>
      </c>
      <c r="AF482" s="380">
        <f>+AE482/(('10. Type 1 Emp Cov. Period Comp'!$I$16-'10. Type 1 Emp Cov. Period Comp'!$I$15+1)/7)</f>
        <v>0</v>
      </c>
      <c r="AG482" s="381">
        <f t="shared" si="28"/>
        <v>0</v>
      </c>
      <c r="AH482" s="381">
        <f t="shared" si="29"/>
        <v>0</v>
      </c>
    </row>
    <row r="483" spans="1:34" ht="15.75" thickBot="1" x14ac:dyDescent="0.3">
      <c r="A483" s="265">
        <f t="shared" si="31"/>
        <v>465</v>
      </c>
      <c r="B483" s="297" t="str">
        <f>IF('10. Type 1 Emp Cov. Period Comp'!B485=0," ",'10. Type 1 Emp Cov. Period Comp'!B485)</f>
        <v xml:space="preserve"> </v>
      </c>
      <c r="C483" s="265" t="str">
        <f>IF('10. Type 1 Emp Cov. Period Comp'!C485=0," ",'10. Type 1 Emp Cov. Period Comp'!C485)</f>
        <v xml:space="preserve"> </v>
      </c>
      <c r="D483" s="294"/>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c r="AA483" s="519"/>
      <c r="AB483" s="519"/>
      <c r="AC483" s="519"/>
      <c r="AD483" s="519"/>
      <c r="AE483" s="379">
        <f t="shared" si="30"/>
        <v>0</v>
      </c>
      <c r="AF483" s="380">
        <f>+AE483/(('10. Type 1 Emp Cov. Period Comp'!$I$16-'10. Type 1 Emp Cov. Period Comp'!$I$15+1)/7)</f>
        <v>0</v>
      </c>
      <c r="AG483" s="381">
        <f t="shared" si="28"/>
        <v>0</v>
      </c>
      <c r="AH483" s="381">
        <f t="shared" si="29"/>
        <v>0</v>
      </c>
    </row>
    <row r="484" spans="1:34" ht="15.75" thickBot="1" x14ac:dyDescent="0.3">
      <c r="A484" s="265">
        <f t="shared" si="31"/>
        <v>466</v>
      </c>
      <c r="B484" s="297" t="str">
        <f>IF('10. Type 1 Emp Cov. Period Comp'!B486=0," ",'10. Type 1 Emp Cov. Period Comp'!B486)</f>
        <v xml:space="preserve"> </v>
      </c>
      <c r="C484" s="265" t="str">
        <f>IF('10. Type 1 Emp Cov. Period Comp'!C486=0," ",'10. Type 1 Emp Cov. Period Comp'!C486)</f>
        <v xml:space="preserve"> </v>
      </c>
      <c r="D484" s="294"/>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c r="AA484" s="519"/>
      <c r="AB484" s="519"/>
      <c r="AC484" s="519"/>
      <c r="AD484" s="519"/>
      <c r="AE484" s="379">
        <f t="shared" si="30"/>
        <v>0</v>
      </c>
      <c r="AF484" s="380">
        <f>+AE484/(('10. Type 1 Emp Cov. Period Comp'!$I$16-'10. Type 1 Emp Cov. Period Comp'!$I$15+1)/7)</f>
        <v>0</v>
      </c>
      <c r="AG484" s="381">
        <f t="shared" si="28"/>
        <v>0</v>
      </c>
      <c r="AH484" s="381">
        <f t="shared" si="29"/>
        <v>0</v>
      </c>
    </row>
    <row r="485" spans="1:34" ht="15.75" thickBot="1" x14ac:dyDescent="0.3">
      <c r="A485" s="265">
        <f t="shared" si="31"/>
        <v>467</v>
      </c>
      <c r="B485" s="297" t="str">
        <f>IF('10. Type 1 Emp Cov. Period Comp'!B487=0," ",'10. Type 1 Emp Cov. Period Comp'!B487)</f>
        <v xml:space="preserve"> </v>
      </c>
      <c r="C485" s="265" t="str">
        <f>IF('10. Type 1 Emp Cov. Period Comp'!C487=0," ",'10. Type 1 Emp Cov. Period Comp'!C487)</f>
        <v xml:space="preserve"> </v>
      </c>
      <c r="D485" s="294"/>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c r="AA485" s="519"/>
      <c r="AB485" s="519"/>
      <c r="AC485" s="519"/>
      <c r="AD485" s="519"/>
      <c r="AE485" s="379">
        <f t="shared" si="30"/>
        <v>0</v>
      </c>
      <c r="AF485" s="380">
        <f>+AE485/(('10. Type 1 Emp Cov. Period Comp'!$I$16-'10. Type 1 Emp Cov. Period Comp'!$I$15+1)/7)</f>
        <v>0</v>
      </c>
      <c r="AG485" s="381">
        <f t="shared" si="28"/>
        <v>0</v>
      </c>
      <c r="AH485" s="381">
        <f t="shared" si="29"/>
        <v>0</v>
      </c>
    </row>
    <row r="486" spans="1:34" ht="15.75" thickBot="1" x14ac:dyDescent="0.3">
      <c r="A486" s="265">
        <f t="shared" si="31"/>
        <v>468</v>
      </c>
      <c r="B486" s="297" t="str">
        <f>IF('10. Type 1 Emp Cov. Period Comp'!B488=0," ",'10. Type 1 Emp Cov. Period Comp'!B488)</f>
        <v xml:space="preserve"> </v>
      </c>
      <c r="C486" s="265" t="str">
        <f>IF('10. Type 1 Emp Cov. Period Comp'!C488=0," ",'10. Type 1 Emp Cov. Period Comp'!C488)</f>
        <v xml:space="preserve"> </v>
      </c>
      <c r="D486" s="294"/>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c r="AA486" s="519"/>
      <c r="AB486" s="519"/>
      <c r="AC486" s="519"/>
      <c r="AD486" s="519"/>
      <c r="AE486" s="379">
        <f t="shared" si="30"/>
        <v>0</v>
      </c>
      <c r="AF486" s="380">
        <f>+AE486/(('10. Type 1 Emp Cov. Period Comp'!$I$16-'10. Type 1 Emp Cov. Period Comp'!$I$15+1)/7)</f>
        <v>0</v>
      </c>
      <c r="AG486" s="381">
        <f t="shared" si="28"/>
        <v>0</v>
      </c>
      <c r="AH486" s="381">
        <f t="shared" si="29"/>
        <v>0</v>
      </c>
    </row>
    <row r="487" spans="1:34" ht="15.75" thickBot="1" x14ac:dyDescent="0.3">
      <c r="A487" s="265">
        <f t="shared" si="31"/>
        <v>469</v>
      </c>
      <c r="B487" s="297" t="str">
        <f>IF('10. Type 1 Emp Cov. Period Comp'!B489=0," ",'10. Type 1 Emp Cov. Period Comp'!B489)</f>
        <v xml:space="preserve"> </v>
      </c>
      <c r="C487" s="265" t="str">
        <f>IF('10. Type 1 Emp Cov. Period Comp'!C489=0," ",'10. Type 1 Emp Cov. Period Comp'!C489)</f>
        <v xml:space="preserve"> </v>
      </c>
      <c r="D487" s="294"/>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c r="AA487" s="519"/>
      <c r="AB487" s="519"/>
      <c r="AC487" s="519"/>
      <c r="AD487" s="519"/>
      <c r="AE487" s="379">
        <f t="shared" si="30"/>
        <v>0</v>
      </c>
      <c r="AF487" s="380">
        <f>+AE487/(('10. Type 1 Emp Cov. Period Comp'!$I$16-'10. Type 1 Emp Cov. Period Comp'!$I$15+1)/7)</f>
        <v>0</v>
      </c>
      <c r="AG487" s="381">
        <f t="shared" si="28"/>
        <v>0</v>
      </c>
      <c r="AH487" s="381">
        <f t="shared" si="29"/>
        <v>0</v>
      </c>
    </row>
    <row r="488" spans="1:34" ht="15.75" thickBot="1" x14ac:dyDescent="0.3">
      <c r="A488" s="265">
        <f t="shared" si="31"/>
        <v>470</v>
      </c>
      <c r="B488" s="297" t="str">
        <f>IF('10. Type 1 Emp Cov. Period Comp'!B490=0," ",'10. Type 1 Emp Cov. Period Comp'!B490)</f>
        <v xml:space="preserve"> </v>
      </c>
      <c r="C488" s="265" t="str">
        <f>IF('10. Type 1 Emp Cov. Period Comp'!C490=0," ",'10. Type 1 Emp Cov. Period Comp'!C490)</f>
        <v xml:space="preserve"> </v>
      </c>
      <c r="D488" s="294"/>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c r="AA488" s="519"/>
      <c r="AB488" s="519"/>
      <c r="AC488" s="519"/>
      <c r="AD488" s="519"/>
      <c r="AE488" s="379">
        <f t="shared" si="30"/>
        <v>0</v>
      </c>
      <c r="AF488" s="380">
        <f>+AE488/(('10. Type 1 Emp Cov. Period Comp'!$I$16-'10. Type 1 Emp Cov. Period Comp'!$I$15+1)/7)</f>
        <v>0</v>
      </c>
      <c r="AG488" s="381">
        <f t="shared" si="28"/>
        <v>0</v>
      </c>
      <c r="AH488" s="381">
        <f t="shared" si="29"/>
        <v>0</v>
      </c>
    </row>
    <row r="489" spans="1:34" ht="15.75" thickBot="1" x14ac:dyDescent="0.3">
      <c r="A489" s="265">
        <f t="shared" si="31"/>
        <v>471</v>
      </c>
      <c r="B489" s="297" t="str">
        <f>IF('10. Type 1 Emp Cov. Period Comp'!B491=0," ",'10. Type 1 Emp Cov. Period Comp'!B491)</f>
        <v xml:space="preserve"> </v>
      </c>
      <c r="C489" s="265" t="str">
        <f>IF('10. Type 1 Emp Cov. Period Comp'!C491=0," ",'10. Type 1 Emp Cov. Period Comp'!C491)</f>
        <v xml:space="preserve"> </v>
      </c>
      <c r="D489" s="294"/>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c r="AA489" s="519"/>
      <c r="AB489" s="519"/>
      <c r="AC489" s="519"/>
      <c r="AD489" s="519"/>
      <c r="AE489" s="379">
        <f t="shared" si="30"/>
        <v>0</v>
      </c>
      <c r="AF489" s="380">
        <f>+AE489/(('10. Type 1 Emp Cov. Period Comp'!$I$16-'10. Type 1 Emp Cov. Period Comp'!$I$15+1)/7)</f>
        <v>0</v>
      </c>
      <c r="AG489" s="381">
        <f t="shared" si="28"/>
        <v>0</v>
      </c>
      <c r="AH489" s="381">
        <f t="shared" si="29"/>
        <v>0</v>
      </c>
    </row>
    <row r="490" spans="1:34" ht="15.75" thickBot="1" x14ac:dyDescent="0.3">
      <c r="A490" s="265">
        <f t="shared" si="31"/>
        <v>472</v>
      </c>
      <c r="B490" s="297" t="str">
        <f>IF('10. Type 1 Emp Cov. Period Comp'!B492=0," ",'10. Type 1 Emp Cov. Period Comp'!B492)</f>
        <v xml:space="preserve"> </v>
      </c>
      <c r="C490" s="265" t="str">
        <f>IF('10. Type 1 Emp Cov. Period Comp'!C492=0," ",'10. Type 1 Emp Cov. Period Comp'!C492)</f>
        <v xml:space="preserve"> </v>
      </c>
      <c r="D490" s="294"/>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c r="AA490" s="519"/>
      <c r="AB490" s="519"/>
      <c r="AC490" s="519"/>
      <c r="AD490" s="519"/>
      <c r="AE490" s="379">
        <f t="shared" si="30"/>
        <v>0</v>
      </c>
      <c r="AF490" s="380">
        <f>+AE490/(('10. Type 1 Emp Cov. Period Comp'!$I$16-'10. Type 1 Emp Cov. Period Comp'!$I$15+1)/7)</f>
        <v>0</v>
      </c>
      <c r="AG490" s="381">
        <f t="shared" si="28"/>
        <v>0</v>
      </c>
      <c r="AH490" s="381">
        <f t="shared" si="29"/>
        <v>0</v>
      </c>
    </row>
    <row r="491" spans="1:34" ht="15.75" thickBot="1" x14ac:dyDescent="0.3">
      <c r="A491" s="265">
        <f t="shared" si="31"/>
        <v>473</v>
      </c>
      <c r="B491" s="297" t="str">
        <f>IF('10. Type 1 Emp Cov. Period Comp'!B493=0," ",'10. Type 1 Emp Cov. Period Comp'!B493)</f>
        <v xml:space="preserve"> </v>
      </c>
      <c r="C491" s="265" t="str">
        <f>IF('10. Type 1 Emp Cov. Period Comp'!C493=0," ",'10. Type 1 Emp Cov. Period Comp'!C493)</f>
        <v xml:space="preserve"> </v>
      </c>
      <c r="D491" s="294"/>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c r="AA491" s="519"/>
      <c r="AB491" s="519"/>
      <c r="AC491" s="519"/>
      <c r="AD491" s="519"/>
      <c r="AE491" s="379">
        <f t="shared" si="30"/>
        <v>0</v>
      </c>
      <c r="AF491" s="380">
        <f>+AE491/(('10. Type 1 Emp Cov. Period Comp'!$I$16-'10. Type 1 Emp Cov. Period Comp'!$I$15+1)/7)</f>
        <v>0</v>
      </c>
      <c r="AG491" s="381">
        <f t="shared" si="28"/>
        <v>0</v>
      </c>
      <c r="AH491" s="381">
        <f t="shared" si="29"/>
        <v>0</v>
      </c>
    </row>
    <row r="492" spans="1:34" ht="15.75" thickBot="1" x14ac:dyDescent="0.3">
      <c r="A492" s="265">
        <f t="shared" si="31"/>
        <v>474</v>
      </c>
      <c r="B492" s="297" t="str">
        <f>IF('10. Type 1 Emp Cov. Period Comp'!B494=0," ",'10. Type 1 Emp Cov. Period Comp'!B494)</f>
        <v xml:space="preserve"> </v>
      </c>
      <c r="C492" s="265" t="str">
        <f>IF('10. Type 1 Emp Cov. Period Comp'!C494=0," ",'10. Type 1 Emp Cov. Period Comp'!C494)</f>
        <v xml:space="preserve"> </v>
      </c>
      <c r="D492" s="294"/>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c r="AA492" s="519"/>
      <c r="AB492" s="519"/>
      <c r="AC492" s="519"/>
      <c r="AD492" s="519"/>
      <c r="AE492" s="379">
        <f t="shared" si="30"/>
        <v>0</v>
      </c>
      <c r="AF492" s="380">
        <f>+AE492/(('10. Type 1 Emp Cov. Period Comp'!$I$16-'10. Type 1 Emp Cov. Period Comp'!$I$15+1)/7)</f>
        <v>0</v>
      </c>
      <c r="AG492" s="381">
        <f t="shared" si="28"/>
        <v>0</v>
      </c>
      <c r="AH492" s="381">
        <f t="shared" si="29"/>
        <v>0</v>
      </c>
    </row>
    <row r="493" spans="1:34" ht="15.75" thickBot="1" x14ac:dyDescent="0.3">
      <c r="A493" s="265">
        <f t="shared" si="31"/>
        <v>475</v>
      </c>
      <c r="B493" s="297" t="str">
        <f>IF('10. Type 1 Emp Cov. Period Comp'!B495=0," ",'10. Type 1 Emp Cov. Period Comp'!B495)</f>
        <v xml:space="preserve"> </v>
      </c>
      <c r="C493" s="265" t="str">
        <f>IF('10. Type 1 Emp Cov. Period Comp'!C495=0," ",'10. Type 1 Emp Cov. Period Comp'!C495)</f>
        <v xml:space="preserve"> </v>
      </c>
      <c r="D493" s="294"/>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c r="AA493" s="519"/>
      <c r="AB493" s="519"/>
      <c r="AC493" s="519"/>
      <c r="AD493" s="519"/>
      <c r="AE493" s="379">
        <f t="shared" si="30"/>
        <v>0</v>
      </c>
      <c r="AF493" s="380">
        <f>+AE493/(('10. Type 1 Emp Cov. Period Comp'!$I$16-'10. Type 1 Emp Cov. Period Comp'!$I$15+1)/7)</f>
        <v>0</v>
      </c>
      <c r="AG493" s="381">
        <f t="shared" si="28"/>
        <v>0</v>
      </c>
      <c r="AH493" s="381">
        <f t="shared" si="29"/>
        <v>0</v>
      </c>
    </row>
    <row r="494" spans="1:34" ht="15.75" thickBot="1" x14ac:dyDescent="0.3">
      <c r="A494" s="265">
        <f t="shared" si="31"/>
        <v>476</v>
      </c>
      <c r="B494" s="297" t="str">
        <f>IF('10. Type 1 Emp Cov. Period Comp'!B496=0," ",'10. Type 1 Emp Cov. Period Comp'!B496)</f>
        <v xml:space="preserve"> </v>
      </c>
      <c r="C494" s="265" t="str">
        <f>IF('10. Type 1 Emp Cov. Period Comp'!C496=0," ",'10. Type 1 Emp Cov. Period Comp'!C496)</f>
        <v xml:space="preserve"> </v>
      </c>
      <c r="D494" s="294"/>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c r="AA494" s="519"/>
      <c r="AB494" s="519"/>
      <c r="AC494" s="519"/>
      <c r="AD494" s="519"/>
      <c r="AE494" s="379">
        <f t="shared" si="30"/>
        <v>0</v>
      </c>
      <c r="AF494" s="380">
        <f>+AE494/(('10. Type 1 Emp Cov. Period Comp'!$I$16-'10. Type 1 Emp Cov. Period Comp'!$I$15+1)/7)</f>
        <v>0</v>
      </c>
      <c r="AG494" s="381">
        <f t="shared" si="28"/>
        <v>0</v>
      </c>
      <c r="AH494" s="381">
        <f t="shared" si="29"/>
        <v>0</v>
      </c>
    </row>
    <row r="495" spans="1:34" ht="15.75" thickBot="1" x14ac:dyDescent="0.3">
      <c r="A495" s="265">
        <f t="shared" si="31"/>
        <v>477</v>
      </c>
      <c r="B495" s="297" t="str">
        <f>IF('10. Type 1 Emp Cov. Period Comp'!B497=0," ",'10. Type 1 Emp Cov. Period Comp'!B497)</f>
        <v xml:space="preserve"> </v>
      </c>
      <c r="C495" s="265" t="str">
        <f>IF('10. Type 1 Emp Cov. Period Comp'!C497=0," ",'10. Type 1 Emp Cov. Period Comp'!C497)</f>
        <v xml:space="preserve"> </v>
      </c>
      <c r="D495" s="294"/>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c r="AA495" s="519"/>
      <c r="AB495" s="519"/>
      <c r="AC495" s="519"/>
      <c r="AD495" s="519"/>
      <c r="AE495" s="379">
        <f t="shared" si="30"/>
        <v>0</v>
      </c>
      <c r="AF495" s="380">
        <f>+AE495/(('10. Type 1 Emp Cov. Period Comp'!$I$16-'10. Type 1 Emp Cov. Period Comp'!$I$15+1)/7)</f>
        <v>0</v>
      </c>
      <c r="AG495" s="381">
        <f t="shared" si="28"/>
        <v>0</v>
      </c>
      <c r="AH495" s="381">
        <f t="shared" si="29"/>
        <v>0</v>
      </c>
    </row>
    <row r="496" spans="1:34" ht="15.75" thickBot="1" x14ac:dyDescent="0.3">
      <c r="A496" s="265">
        <f t="shared" si="31"/>
        <v>478</v>
      </c>
      <c r="B496" s="297" t="str">
        <f>IF('10. Type 1 Emp Cov. Period Comp'!B498=0," ",'10. Type 1 Emp Cov. Period Comp'!B498)</f>
        <v xml:space="preserve"> </v>
      </c>
      <c r="C496" s="265" t="str">
        <f>IF('10. Type 1 Emp Cov. Period Comp'!C498=0," ",'10. Type 1 Emp Cov. Period Comp'!C498)</f>
        <v xml:space="preserve"> </v>
      </c>
      <c r="D496" s="294"/>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c r="AA496" s="519"/>
      <c r="AB496" s="519"/>
      <c r="AC496" s="519"/>
      <c r="AD496" s="519"/>
      <c r="AE496" s="379">
        <f t="shared" si="30"/>
        <v>0</v>
      </c>
      <c r="AF496" s="380">
        <f>+AE496/(('10. Type 1 Emp Cov. Period Comp'!$I$16-'10. Type 1 Emp Cov. Period Comp'!$I$15+1)/7)</f>
        <v>0</v>
      </c>
      <c r="AG496" s="381">
        <f t="shared" si="28"/>
        <v>0</v>
      </c>
      <c r="AH496" s="381">
        <f t="shared" si="29"/>
        <v>0</v>
      </c>
    </row>
    <row r="497" spans="1:34" ht="15.75" thickBot="1" x14ac:dyDescent="0.3">
      <c r="A497" s="265">
        <f t="shared" si="31"/>
        <v>479</v>
      </c>
      <c r="B497" s="297" t="str">
        <f>IF('10. Type 1 Emp Cov. Period Comp'!B499=0," ",'10. Type 1 Emp Cov. Period Comp'!B499)</f>
        <v xml:space="preserve"> </v>
      </c>
      <c r="C497" s="265" t="str">
        <f>IF('10. Type 1 Emp Cov. Period Comp'!C499=0," ",'10. Type 1 Emp Cov. Period Comp'!C499)</f>
        <v xml:space="preserve"> </v>
      </c>
      <c r="D497" s="294"/>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c r="AA497" s="519"/>
      <c r="AB497" s="519"/>
      <c r="AC497" s="519"/>
      <c r="AD497" s="519"/>
      <c r="AE497" s="379">
        <f t="shared" si="30"/>
        <v>0</v>
      </c>
      <c r="AF497" s="380">
        <f>+AE497/(('10. Type 1 Emp Cov. Period Comp'!$I$16-'10. Type 1 Emp Cov. Period Comp'!$I$15+1)/7)</f>
        <v>0</v>
      </c>
      <c r="AG497" s="381">
        <f t="shared" si="28"/>
        <v>0</v>
      </c>
      <c r="AH497" s="381">
        <f t="shared" si="29"/>
        <v>0</v>
      </c>
    </row>
    <row r="498" spans="1:34" ht="15.75" thickBot="1" x14ac:dyDescent="0.3">
      <c r="A498" s="265">
        <f t="shared" si="31"/>
        <v>480</v>
      </c>
      <c r="B498" s="297" t="str">
        <f>IF('10. Type 1 Emp Cov. Period Comp'!B500=0," ",'10. Type 1 Emp Cov. Period Comp'!B500)</f>
        <v xml:space="preserve"> </v>
      </c>
      <c r="C498" s="265" t="str">
        <f>IF('10. Type 1 Emp Cov. Period Comp'!C500=0," ",'10. Type 1 Emp Cov. Period Comp'!C500)</f>
        <v xml:space="preserve"> </v>
      </c>
      <c r="D498" s="294"/>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c r="AA498" s="519"/>
      <c r="AB498" s="519"/>
      <c r="AC498" s="519"/>
      <c r="AD498" s="519"/>
      <c r="AE498" s="379">
        <f t="shared" si="30"/>
        <v>0</v>
      </c>
      <c r="AF498" s="380">
        <f>+AE498/(('10. Type 1 Emp Cov. Period Comp'!$I$16-'10. Type 1 Emp Cov. Period Comp'!$I$15+1)/7)</f>
        <v>0</v>
      </c>
      <c r="AG498" s="381">
        <f t="shared" si="28"/>
        <v>0</v>
      </c>
      <c r="AH498" s="381">
        <f t="shared" si="29"/>
        <v>0</v>
      </c>
    </row>
    <row r="499" spans="1:34" ht="15.75" thickBot="1" x14ac:dyDescent="0.3">
      <c r="A499" s="265">
        <f t="shared" si="31"/>
        <v>481</v>
      </c>
      <c r="B499" s="297" t="str">
        <f>IF('10. Type 1 Emp Cov. Period Comp'!B501=0," ",'10. Type 1 Emp Cov. Period Comp'!B501)</f>
        <v xml:space="preserve"> </v>
      </c>
      <c r="C499" s="265" t="str">
        <f>IF('10. Type 1 Emp Cov. Period Comp'!C501=0," ",'10. Type 1 Emp Cov. Period Comp'!C501)</f>
        <v xml:space="preserve"> </v>
      </c>
      <c r="D499" s="294"/>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c r="AA499" s="519"/>
      <c r="AB499" s="519"/>
      <c r="AC499" s="519"/>
      <c r="AD499" s="519"/>
      <c r="AE499" s="379">
        <f t="shared" si="30"/>
        <v>0</v>
      </c>
      <c r="AF499" s="380">
        <f>+AE499/(('10. Type 1 Emp Cov. Period Comp'!$I$16-'10. Type 1 Emp Cov. Period Comp'!$I$15+1)/7)</f>
        <v>0</v>
      </c>
      <c r="AG499" s="381">
        <f t="shared" si="28"/>
        <v>0</v>
      </c>
      <c r="AH499" s="381">
        <f t="shared" si="29"/>
        <v>0</v>
      </c>
    </row>
    <row r="500" spans="1:34" ht="15.75" thickBot="1" x14ac:dyDescent="0.3">
      <c r="A500" s="265">
        <f t="shared" si="31"/>
        <v>482</v>
      </c>
      <c r="B500" s="297" t="str">
        <f>IF('10. Type 1 Emp Cov. Period Comp'!B502=0," ",'10. Type 1 Emp Cov. Period Comp'!B502)</f>
        <v xml:space="preserve"> </v>
      </c>
      <c r="C500" s="265" t="str">
        <f>IF('10. Type 1 Emp Cov. Period Comp'!C502=0," ",'10. Type 1 Emp Cov. Period Comp'!C502)</f>
        <v xml:space="preserve"> </v>
      </c>
      <c r="D500" s="294"/>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c r="AA500" s="519"/>
      <c r="AB500" s="519"/>
      <c r="AC500" s="519"/>
      <c r="AD500" s="519"/>
      <c r="AE500" s="379">
        <f t="shared" si="30"/>
        <v>0</v>
      </c>
      <c r="AF500" s="380">
        <f>+AE500/(('10. Type 1 Emp Cov. Period Comp'!$I$16-'10. Type 1 Emp Cov. Period Comp'!$I$15+1)/7)</f>
        <v>0</v>
      </c>
      <c r="AG500" s="381">
        <f t="shared" si="28"/>
        <v>0</v>
      </c>
      <c r="AH500" s="381">
        <f t="shared" si="29"/>
        <v>0</v>
      </c>
    </row>
    <row r="501" spans="1:34" ht="15.75" thickBot="1" x14ac:dyDescent="0.3">
      <c r="A501" s="265">
        <f t="shared" si="31"/>
        <v>483</v>
      </c>
      <c r="B501" s="297" t="str">
        <f>IF('10. Type 1 Emp Cov. Period Comp'!B503=0," ",'10. Type 1 Emp Cov. Period Comp'!B503)</f>
        <v xml:space="preserve"> </v>
      </c>
      <c r="C501" s="265" t="str">
        <f>IF('10. Type 1 Emp Cov. Period Comp'!C503=0," ",'10. Type 1 Emp Cov. Period Comp'!C503)</f>
        <v xml:space="preserve"> </v>
      </c>
      <c r="D501" s="294"/>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c r="AA501" s="519"/>
      <c r="AB501" s="519"/>
      <c r="AC501" s="519"/>
      <c r="AD501" s="519"/>
      <c r="AE501" s="379">
        <f t="shared" si="30"/>
        <v>0</v>
      </c>
      <c r="AF501" s="380">
        <f>+AE501/(('10. Type 1 Emp Cov. Period Comp'!$I$16-'10. Type 1 Emp Cov. Period Comp'!$I$15+1)/7)</f>
        <v>0</v>
      </c>
      <c r="AG501" s="381">
        <f t="shared" si="28"/>
        <v>0</v>
      </c>
      <c r="AH501" s="381">
        <f t="shared" si="29"/>
        <v>0</v>
      </c>
    </row>
    <row r="502" spans="1:34" ht="15.75" thickBot="1" x14ac:dyDescent="0.3">
      <c r="A502" s="265">
        <f t="shared" si="31"/>
        <v>484</v>
      </c>
      <c r="B502" s="297" t="str">
        <f>IF('10. Type 1 Emp Cov. Period Comp'!B504=0," ",'10. Type 1 Emp Cov. Period Comp'!B504)</f>
        <v xml:space="preserve"> </v>
      </c>
      <c r="C502" s="265" t="str">
        <f>IF('10. Type 1 Emp Cov. Period Comp'!C504=0," ",'10. Type 1 Emp Cov. Period Comp'!C504)</f>
        <v xml:space="preserve"> </v>
      </c>
      <c r="D502" s="294"/>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c r="AA502" s="519"/>
      <c r="AB502" s="519"/>
      <c r="AC502" s="519"/>
      <c r="AD502" s="519"/>
      <c r="AE502" s="379">
        <f t="shared" si="30"/>
        <v>0</v>
      </c>
      <c r="AF502" s="380">
        <f>+AE502/(('10. Type 1 Emp Cov. Period Comp'!$I$16-'10. Type 1 Emp Cov. Period Comp'!$I$15+1)/7)</f>
        <v>0</v>
      </c>
      <c r="AG502" s="381">
        <f t="shared" si="28"/>
        <v>0</v>
      </c>
      <c r="AH502" s="381">
        <f t="shared" si="29"/>
        <v>0</v>
      </c>
    </row>
    <row r="503" spans="1:34" ht="15.75" thickBot="1" x14ac:dyDescent="0.3">
      <c r="A503" s="265">
        <f t="shared" si="31"/>
        <v>485</v>
      </c>
      <c r="B503" s="297" t="str">
        <f>IF('10. Type 1 Emp Cov. Period Comp'!B505=0," ",'10. Type 1 Emp Cov. Period Comp'!B505)</f>
        <v xml:space="preserve"> </v>
      </c>
      <c r="C503" s="265" t="str">
        <f>IF('10. Type 1 Emp Cov. Period Comp'!C505=0," ",'10. Type 1 Emp Cov. Period Comp'!C505)</f>
        <v xml:space="preserve"> </v>
      </c>
      <c r="D503" s="294"/>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c r="AA503" s="519"/>
      <c r="AB503" s="519"/>
      <c r="AC503" s="519"/>
      <c r="AD503" s="519"/>
      <c r="AE503" s="379">
        <f t="shared" si="30"/>
        <v>0</v>
      </c>
      <c r="AF503" s="380">
        <f>+AE503/(('10. Type 1 Emp Cov. Period Comp'!$I$16-'10. Type 1 Emp Cov. Period Comp'!$I$15+1)/7)</f>
        <v>0</v>
      </c>
      <c r="AG503" s="381">
        <f t="shared" si="28"/>
        <v>0</v>
      </c>
      <c r="AH503" s="381">
        <f t="shared" si="29"/>
        <v>0</v>
      </c>
    </row>
    <row r="504" spans="1:34" ht="15.75" thickBot="1" x14ac:dyDescent="0.3">
      <c r="A504" s="265">
        <f t="shared" si="31"/>
        <v>486</v>
      </c>
      <c r="B504" s="297" t="str">
        <f>IF('10. Type 1 Emp Cov. Period Comp'!B506=0," ",'10. Type 1 Emp Cov. Period Comp'!B506)</f>
        <v xml:space="preserve"> </v>
      </c>
      <c r="C504" s="265" t="str">
        <f>IF('10. Type 1 Emp Cov. Period Comp'!C506=0," ",'10. Type 1 Emp Cov. Period Comp'!C506)</f>
        <v xml:space="preserve"> </v>
      </c>
      <c r="D504" s="294"/>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c r="AA504" s="519"/>
      <c r="AB504" s="519"/>
      <c r="AC504" s="519"/>
      <c r="AD504" s="519"/>
      <c r="AE504" s="379">
        <f t="shared" si="30"/>
        <v>0</v>
      </c>
      <c r="AF504" s="380">
        <f>+AE504/(('10. Type 1 Emp Cov. Period Comp'!$I$16-'10. Type 1 Emp Cov. Period Comp'!$I$15+1)/7)</f>
        <v>0</v>
      </c>
      <c r="AG504" s="381">
        <f t="shared" si="28"/>
        <v>0</v>
      </c>
      <c r="AH504" s="381">
        <f t="shared" si="29"/>
        <v>0</v>
      </c>
    </row>
    <row r="505" spans="1:34" ht="15.75" thickBot="1" x14ac:dyDescent="0.3">
      <c r="A505" s="265">
        <f t="shared" si="31"/>
        <v>487</v>
      </c>
      <c r="B505" s="297" t="str">
        <f>IF('10. Type 1 Emp Cov. Period Comp'!B507=0," ",'10. Type 1 Emp Cov. Period Comp'!B507)</f>
        <v xml:space="preserve"> </v>
      </c>
      <c r="C505" s="265" t="str">
        <f>IF('10. Type 1 Emp Cov. Period Comp'!C507=0," ",'10. Type 1 Emp Cov. Period Comp'!C507)</f>
        <v xml:space="preserve"> </v>
      </c>
      <c r="D505" s="294"/>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c r="AA505" s="519"/>
      <c r="AB505" s="519"/>
      <c r="AC505" s="519"/>
      <c r="AD505" s="519"/>
      <c r="AE505" s="379">
        <f t="shared" si="30"/>
        <v>0</v>
      </c>
      <c r="AF505" s="380">
        <f>+AE505/(('10. Type 1 Emp Cov. Period Comp'!$I$16-'10. Type 1 Emp Cov. Period Comp'!$I$15+1)/7)</f>
        <v>0</v>
      </c>
      <c r="AG505" s="381">
        <f t="shared" si="28"/>
        <v>0</v>
      </c>
      <c r="AH505" s="381">
        <f t="shared" si="29"/>
        <v>0</v>
      </c>
    </row>
    <row r="506" spans="1:34" ht="15.75" thickBot="1" x14ac:dyDescent="0.3">
      <c r="A506" s="265">
        <f t="shared" si="31"/>
        <v>488</v>
      </c>
      <c r="B506" s="297" t="str">
        <f>IF('10. Type 1 Emp Cov. Period Comp'!B508=0," ",'10. Type 1 Emp Cov. Period Comp'!B508)</f>
        <v xml:space="preserve"> </v>
      </c>
      <c r="C506" s="265" t="str">
        <f>IF('10. Type 1 Emp Cov. Period Comp'!C508=0," ",'10. Type 1 Emp Cov. Period Comp'!C508)</f>
        <v xml:space="preserve"> </v>
      </c>
      <c r="D506" s="294"/>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c r="AA506" s="519"/>
      <c r="AB506" s="519"/>
      <c r="AC506" s="519"/>
      <c r="AD506" s="519"/>
      <c r="AE506" s="379">
        <f t="shared" si="30"/>
        <v>0</v>
      </c>
      <c r="AF506" s="380">
        <f>+AE506/(('10. Type 1 Emp Cov. Period Comp'!$I$16-'10. Type 1 Emp Cov. Period Comp'!$I$15+1)/7)</f>
        <v>0</v>
      </c>
      <c r="AG506" s="381">
        <f t="shared" si="28"/>
        <v>0</v>
      </c>
      <c r="AH506" s="381">
        <f t="shared" si="29"/>
        <v>0</v>
      </c>
    </row>
    <row r="507" spans="1:34" ht="15.75" thickBot="1" x14ac:dyDescent="0.3">
      <c r="A507" s="265">
        <f t="shared" si="31"/>
        <v>489</v>
      </c>
      <c r="B507" s="297" t="str">
        <f>IF('10. Type 1 Emp Cov. Period Comp'!B509=0," ",'10. Type 1 Emp Cov. Period Comp'!B509)</f>
        <v xml:space="preserve"> </v>
      </c>
      <c r="C507" s="265" t="str">
        <f>IF('10. Type 1 Emp Cov. Period Comp'!C509=0," ",'10. Type 1 Emp Cov. Period Comp'!C509)</f>
        <v xml:space="preserve"> </v>
      </c>
      <c r="D507" s="294"/>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c r="AA507" s="519"/>
      <c r="AB507" s="519"/>
      <c r="AC507" s="519"/>
      <c r="AD507" s="519"/>
      <c r="AE507" s="379">
        <f t="shared" si="30"/>
        <v>0</v>
      </c>
      <c r="AF507" s="380">
        <f>+AE507/(('10. Type 1 Emp Cov. Period Comp'!$I$16-'10. Type 1 Emp Cov. Period Comp'!$I$15+1)/7)</f>
        <v>0</v>
      </c>
      <c r="AG507" s="381">
        <f t="shared" si="28"/>
        <v>0</v>
      </c>
      <c r="AH507" s="381">
        <f t="shared" si="29"/>
        <v>0</v>
      </c>
    </row>
    <row r="508" spans="1:34" ht="15.75" thickBot="1" x14ac:dyDescent="0.3">
      <c r="A508" s="265">
        <f t="shared" si="31"/>
        <v>490</v>
      </c>
      <c r="B508" s="297" t="str">
        <f>IF('10. Type 1 Emp Cov. Period Comp'!B510=0," ",'10. Type 1 Emp Cov. Period Comp'!B510)</f>
        <v xml:space="preserve"> </v>
      </c>
      <c r="C508" s="265" t="str">
        <f>IF('10. Type 1 Emp Cov. Period Comp'!C510=0," ",'10. Type 1 Emp Cov. Period Comp'!C510)</f>
        <v xml:space="preserve"> </v>
      </c>
      <c r="D508" s="294"/>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c r="AA508" s="519"/>
      <c r="AB508" s="519"/>
      <c r="AC508" s="519"/>
      <c r="AD508" s="519"/>
      <c r="AE508" s="379">
        <f t="shared" si="30"/>
        <v>0</v>
      </c>
      <c r="AF508" s="380">
        <f>+AE508/(('10. Type 1 Emp Cov. Period Comp'!$I$16-'10. Type 1 Emp Cov. Period Comp'!$I$15+1)/7)</f>
        <v>0</v>
      </c>
      <c r="AG508" s="381">
        <f t="shared" si="28"/>
        <v>0</v>
      </c>
      <c r="AH508" s="381">
        <f t="shared" si="29"/>
        <v>0</v>
      </c>
    </row>
    <row r="509" spans="1:34" ht="15.75" thickBot="1" x14ac:dyDescent="0.3">
      <c r="A509" s="265">
        <f t="shared" si="31"/>
        <v>491</v>
      </c>
      <c r="B509" s="297" t="str">
        <f>IF('10. Type 1 Emp Cov. Period Comp'!B511=0," ",'10. Type 1 Emp Cov. Period Comp'!B511)</f>
        <v xml:space="preserve"> </v>
      </c>
      <c r="C509" s="265" t="str">
        <f>IF('10. Type 1 Emp Cov. Period Comp'!C511=0," ",'10. Type 1 Emp Cov. Period Comp'!C511)</f>
        <v xml:space="preserve"> </v>
      </c>
      <c r="D509" s="294"/>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c r="AA509" s="519"/>
      <c r="AB509" s="519"/>
      <c r="AC509" s="519"/>
      <c r="AD509" s="519"/>
      <c r="AE509" s="379">
        <f t="shared" si="30"/>
        <v>0</v>
      </c>
      <c r="AF509" s="380">
        <f>+AE509/(('10. Type 1 Emp Cov. Period Comp'!$I$16-'10. Type 1 Emp Cov. Period Comp'!$I$15+1)/7)</f>
        <v>0</v>
      </c>
      <c r="AG509" s="381">
        <f t="shared" si="28"/>
        <v>0</v>
      </c>
      <c r="AH509" s="381">
        <f t="shared" si="29"/>
        <v>0</v>
      </c>
    </row>
    <row r="510" spans="1:34" ht="15.75" thickBot="1" x14ac:dyDescent="0.3">
      <c r="A510" s="265">
        <f t="shared" si="31"/>
        <v>492</v>
      </c>
      <c r="B510" s="297" t="str">
        <f>IF('10. Type 1 Emp Cov. Period Comp'!B512=0," ",'10. Type 1 Emp Cov. Period Comp'!B512)</f>
        <v xml:space="preserve"> </v>
      </c>
      <c r="C510" s="265" t="str">
        <f>IF('10. Type 1 Emp Cov. Period Comp'!C512=0," ",'10. Type 1 Emp Cov. Period Comp'!C512)</f>
        <v xml:space="preserve"> </v>
      </c>
      <c r="D510" s="294"/>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c r="AA510" s="519"/>
      <c r="AB510" s="519"/>
      <c r="AC510" s="519"/>
      <c r="AD510" s="519"/>
      <c r="AE510" s="379">
        <f t="shared" si="30"/>
        <v>0</v>
      </c>
      <c r="AF510" s="380">
        <f>+AE510/(('10. Type 1 Emp Cov. Period Comp'!$I$16-'10. Type 1 Emp Cov. Period Comp'!$I$15+1)/7)</f>
        <v>0</v>
      </c>
      <c r="AG510" s="381">
        <f t="shared" si="28"/>
        <v>0</v>
      </c>
      <c r="AH510" s="381">
        <f t="shared" si="29"/>
        <v>0</v>
      </c>
    </row>
    <row r="511" spans="1:34" ht="15.75" thickBot="1" x14ac:dyDescent="0.3">
      <c r="A511" s="265">
        <f t="shared" si="31"/>
        <v>493</v>
      </c>
      <c r="B511" s="297" t="str">
        <f>IF('10. Type 1 Emp Cov. Period Comp'!B513=0," ",'10. Type 1 Emp Cov. Period Comp'!B513)</f>
        <v xml:space="preserve"> </v>
      </c>
      <c r="C511" s="265" t="str">
        <f>IF('10. Type 1 Emp Cov. Period Comp'!C513=0," ",'10. Type 1 Emp Cov. Period Comp'!C513)</f>
        <v xml:space="preserve"> </v>
      </c>
      <c r="D511" s="294"/>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c r="AA511" s="519"/>
      <c r="AB511" s="519"/>
      <c r="AC511" s="519"/>
      <c r="AD511" s="519"/>
      <c r="AE511" s="379">
        <f t="shared" si="30"/>
        <v>0</v>
      </c>
      <c r="AF511" s="380">
        <f>+AE511/(('10. Type 1 Emp Cov. Period Comp'!$I$16-'10. Type 1 Emp Cov. Period Comp'!$I$15+1)/7)</f>
        <v>0</v>
      </c>
      <c r="AG511" s="381">
        <f t="shared" si="28"/>
        <v>0</v>
      </c>
      <c r="AH511" s="381">
        <f t="shared" si="29"/>
        <v>0</v>
      </c>
    </row>
    <row r="512" spans="1:34" ht="15.75" thickBot="1" x14ac:dyDescent="0.3">
      <c r="A512" s="265">
        <f t="shared" si="31"/>
        <v>494</v>
      </c>
      <c r="B512" s="297" t="str">
        <f>IF('10. Type 1 Emp Cov. Period Comp'!B514=0," ",'10. Type 1 Emp Cov. Period Comp'!B514)</f>
        <v xml:space="preserve"> </v>
      </c>
      <c r="C512" s="265" t="str">
        <f>IF('10. Type 1 Emp Cov. Period Comp'!C514=0," ",'10. Type 1 Emp Cov. Period Comp'!C514)</f>
        <v xml:space="preserve"> </v>
      </c>
      <c r="D512" s="294"/>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c r="AA512" s="519"/>
      <c r="AB512" s="519"/>
      <c r="AC512" s="519"/>
      <c r="AD512" s="519"/>
      <c r="AE512" s="379">
        <f t="shared" si="30"/>
        <v>0</v>
      </c>
      <c r="AF512" s="380">
        <f>+AE512/(('10. Type 1 Emp Cov. Period Comp'!$I$16-'10. Type 1 Emp Cov. Period Comp'!$I$15+1)/7)</f>
        <v>0</v>
      </c>
      <c r="AG512" s="381">
        <f t="shared" si="28"/>
        <v>0</v>
      </c>
      <c r="AH512" s="381">
        <f t="shared" si="29"/>
        <v>0</v>
      </c>
    </row>
    <row r="513" spans="1:34" ht="15.75" thickBot="1" x14ac:dyDescent="0.3">
      <c r="A513" s="265">
        <f t="shared" si="31"/>
        <v>495</v>
      </c>
      <c r="B513" s="297" t="str">
        <f>IF('10. Type 1 Emp Cov. Period Comp'!B515=0," ",'10. Type 1 Emp Cov. Period Comp'!B515)</f>
        <v xml:space="preserve"> </v>
      </c>
      <c r="C513" s="265" t="str">
        <f>IF('10. Type 1 Emp Cov. Period Comp'!C515=0," ",'10. Type 1 Emp Cov. Period Comp'!C515)</f>
        <v xml:space="preserve"> </v>
      </c>
      <c r="D513" s="294"/>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c r="AA513" s="519"/>
      <c r="AB513" s="519"/>
      <c r="AC513" s="519"/>
      <c r="AD513" s="519"/>
      <c r="AE513" s="379">
        <f t="shared" si="30"/>
        <v>0</v>
      </c>
      <c r="AF513" s="380">
        <f>+AE513/(('10. Type 1 Emp Cov. Period Comp'!$I$16-'10. Type 1 Emp Cov. Period Comp'!$I$15+1)/7)</f>
        <v>0</v>
      </c>
      <c r="AG513" s="381">
        <f t="shared" si="28"/>
        <v>0</v>
      </c>
      <c r="AH513" s="381">
        <f t="shared" si="29"/>
        <v>0</v>
      </c>
    </row>
    <row r="514" spans="1:34" ht="15.75" thickBot="1" x14ac:dyDescent="0.3">
      <c r="A514" s="265">
        <f t="shared" si="31"/>
        <v>496</v>
      </c>
      <c r="B514" s="297" t="str">
        <f>IF('10. Type 1 Emp Cov. Period Comp'!B516=0," ",'10. Type 1 Emp Cov. Period Comp'!B516)</f>
        <v xml:space="preserve"> </v>
      </c>
      <c r="C514" s="265" t="str">
        <f>IF('10. Type 1 Emp Cov. Period Comp'!C516=0," ",'10. Type 1 Emp Cov. Period Comp'!C516)</f>
        <v xml:space="preserve"> </v>
      </c>
      <c r="D514" s="294"/>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c r="AA514" s="519"/>
      <c r="AB514" s="519"/>
      <c r="AC514" s="519"/>
      <c r="AD514" s="519"/>
      <c r="AE514" s="379">
        <f t="shared" si="30"/>
        <v>0</v>
      </c>
      <c r="AF514" s="380">
        <f>+AE514/(('10. Type 1 Emp Cov. Period Comp'!$I$16-'10. Type 1 Emp Cov. Period Comp'!$I$15+1)/7)</f>
        <v>0</v>
      </c>
      <c r="AG514" s="381">
        <f t="shared" si="28"/>
        <v>0</v>
      </c>
      <c r="AH514" s="381">
        <f t="shared" si="29"/>
        <v>0</v>
      </c>
    </row>
    <row r="515" spans="1:34" ht="15.75" thickBot="1" x14ac:dyDescent="0.3">
      <c r="A515" s="265">
        <f t="shared" si="31"/>
        <v>497</v>
      </c>
      <c r="B515" s="297" t="str">
        <f>IF('10. Type 1 Emp Cov. Period Comp'!B517=0," ",'10. Type 1 Emp Cov. Period Comp'!B517)</f>
        <v xml:space="preserve"> </v>
      </c>
      <c r="C515" s="265" t="str">
        <f>IF('10. Type 1 Emp Cov. Period Comp'!C517=0," ",'10. Type 1 Emp Cov. Period Comp'!C517)</f>
        <v xml:space="preserve"> </v>
      </c>
      <c r="D515" s="294"/>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c r="AA515" s="519"/>
      <c r="AB515" s="519"/>
      <c r="AC515" s="519"/>
      <c r="AD515" s="519"/>
      <c r="AE515" s="379">
        <f t="shared" si="30"/>
        <v>0</v>
      </c>
      <c r="AF515" s="380">
        <f>+AE515/(('10. Type 1 Emp Cov. Period Comp'!$I$16-'10. Type 1 Emp Cov. Period Comp'!$I$15+1)/7)</f>
        <v>0</v>
      </c>
      <c r="AG515" s="381">
        <f t="shared" si="28"/>
        <v>0</v>
      </c>
      <c r="AH515" s="381">
        <f t="shared" si="29"/>
        <v>0</v>
      </c>
    </row>
    <row r="516" spans="1:34" ht="15.75" thickBot="1" x14ac:dyDescent="0.3">
      <c r="A516" s="265">
        <f t="shared" si="31"/>
        <v>498</v>
      </c>
      <c r="B516" s="297" t="str">
        <f>IF('10. Type 1 Emp Cov. Period Comp'!B518=0," ",'10. Type 1 Emp Cov. Period Comp'!B518)</f>
        <v xml:space="preserve"> </v>
      </c>
      <c r="C516" s="265" t="str">
        <f>IF('10. Type 1 Emp Cov. Period Comp'!C518=0," ",'10. Type 1 Emp Cov. Period Comp'!C518)</f>
        <v xml:space="preserve"> </v>
      </c>
      <c r="D516" s="294"/>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c r="AA516" s="519"/>
      <c r="AB516" s="519"/>
      <c r="AC516" s="519"/>
      <c r="AD516" s="519"/>
      <c r="AE516" s="379">
        <f t="shared" si="30"/>
        <v>0</v>
      </c>
      <c r="AF516" s="380">
        <f>+AE516/(('10. Type 1 Emp Cov. Period Comp'!$I$16-'10. Type 1 Emp Cov. Period Comp'!$I$15+1)/7)</f>
        <v>0</v>
      </c>
      <c r="AG516" s="381">
        <f t="shared" si="28"/>
        <v>0</v>
      </c>
      <c r="AH516" s="381">
        <f t="shared" si="29"/>
        <v>0</v>
      </c>
    </row>
    <row r="517" spans="1:34" ht="15.75" thickBot="1" x14ac:dyDescent="0.3">
      <c r="A517" s="265">
        <f t="shared" si="31"/>
        <v>499</v>
      </c>
      <c r="B517" s="297" t="str">
        <f>IF('10. Type 1 Emp Cov. Period Comp'!B519=0," ",'10. Type 1 Emp Cov. Period Comp'!B519)</f>
        <v xml:space="preserve"> </v>
      </c>
      <c r="C517" s="265" t="str">
        <f>IF('10. Type 1 Emp Cov. Period Comp'!C519=0," ",'10. Type 1 Emp Cov. Period Comp'!C519)</f>
        <v xml:space="preserve"> </v>
      </c>
      <c r="D517" s="294"/>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c r="AA517" s="519"/>
      <c r="AB517" s="519"/>
      <c r="AC517" s="519"/>
      <c r="AD517" s="519"/>
      <c r="AE517" s="379">
        <f t="shared" si="30"/>
        <v>0</v>
      </c>
      <c r="AF517" s="380">
        <f>+AE517/(('10. Type 1 Emp Cov. Period Comp'!$I$16-'10. Type 1 Emp Cov. Period Comp'!$I$15+1)/7)</f>
        <v>0</v>
      </c>
      <c r="AG517" s="381">
        <f t="shared" si="28"/>
        <v>0</v>
      </c>
      <c r="AH517" s="381">
        <f t="shared" si="29"/>
        <v>0</v>
      </c>
    </row>
    <row r="518" spans="1:34" ht="15.75" thickBot="1" x14ac:dyDescent="0.3">
      <c r="A518" s="265">
        <f t="shared" si="31"/>
        <v>500</v>
      </c>
      <c r="B518" s="297" t="str">
        <f>IF('10. Type 1 Emp Cov. Period Comp'!B520=0," ",'10. Type 1 Emp Cov. Period Comp'!B520)</f>
        <v xml:space="preserve"> </v>
      </c>
      <c r="C518" s="265" t="str">
        <f>IF('10. Type 1 Emp Cov. Period Comp'!C520=0," ",'10. Type 1 Emp Cov. Period Comp'!C520)</f>
        <v xml:space="preserve"> </v>
      </c>
      <c r="D518" s="294"/>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c r="AA518" s="519"/>
      <c r="AB518" s="519"/>
      <c r="AC518" s="519"/>
      <c r="AD518" s="519"/>
      <c r="AE518" s="379">
        <f t="shared" si="30"/>
        <v>0</v>
      </c>
      <c r="AF518" s="380">
        <f>+AE518/(('10. Type 1 Emp Cov. Period Comp'!$I$16-'10. Type 1 Emp Cov. Period Comp'!$I$15+1)/7)</f>
        <v>0</v>
      </c>
      <c r="AG518" s="381">
        <f t="shared" si="28"/>
        <v>0</v>
      </c>
      <c r="AH518" s="381">
        <f t="shared" si="29"/>
        <v>0</v>
      </c>
    </row>
    <row r="519" spans="1:34" ht="15.75" thickBot="1" x14ac:dyDescent="0.3">
      <c r="A519" s="265">
        <f t="shared" ref="A519:A582" si="32">+A518+1</f>
        <v>501</v>
      </c>
      <c r="B519" s="297" t="str">
        <f>IF('10. Type 1 Emp Cov. Period Comp'!B521=0," ",'10. Type 1 Emp Cov. Period Comp'!B521)</f>
        <v xml:space="preserve"> </v>
      </c>
      <c r="C519" s="265" t="str">
        <f>IF('10. Type 1 Emp Cov. Period Comp'!C521=0," ",'10. Type 1 Emp Cov. Period Comp'!C521)</f>
        <v xml:space="preserve"> </v>
      </c>
      <c r="D519" s="294"/>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c r="AA519" s="519"/>
      <c r="AB519" s="519"/>
      <c r="AC519" s="519"/>
      <c r="AD519" s="519"/>
      <c r="AE519" s="379">
        <f t="shared" si="30"/>
        <v>0</v>
      </c>
      <c r="AF519" s="380">
        <f>+AE519/(('10. Type 1 Emp Cov. Period Comp'!$I$16-'10. Type 1 Emp Cov. Period Comp'!$I$15+1)/7)</f>
        <v>0</v>
      </c>
      <c r="AG519" s="381">
        <f t="shared" si="28"/>
        <v>0</v>
      </c>
      <c r="AH519" s="381">
        <f t="shared" si="29"/>
        <v>0</v>
      </c>
    </row>
    <row r="520" spans="1:34" ht="15.75" thickBot="1" x14ac:dyDescent="0.3">
      <c r="A520" s="265">
        <f t="shared" si="32"/>
        <v>502</v>
      </c>
      <c r="B520" s="297" t="str">
        <f>IF('10. Type 1 Emp Cov. Period Comp'!B522=0," ",'10. Type 1 Emp Cov. Period Comp'!B522)</f>
        <v xml:space="preserve"> </v>
      </c>
      <c r="C520" s="265" t="str">
        <f>IF('10. Type 1 Emp Cov. Period Comp'!C522=0," ",'10. Type 1 Emp Cov. Period Comp'!C522)</f>
        <v xml:space="preserve"> </v>
      </c>
      <c r="D520" s="294"/>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c r="AA520" s="519"/>
      <c r="AB520" s="519"/>
      <c r="AC520" s="519"/>
      <c r="AD520" s="519"/>
      <c r="AE520" s="379">
        <f t="shared" si="30"/>
        <v>0</v>
      </c>
      <c r="AF520" s="380">
        <f>+AE520/(('10. Type 1 Emp Cov. Period Comp'!$I$16-'10. Type 1 Emp Cov. Period Comp'!$I$15+1)/7)</f>
        <v>0</v>
      </c>
      <c r="AG520" s="381">
        <f t="shared" si="28"/>
        <v>0</v>
      </c>
      <c r="AH520" s="381">
        <f t="shared" si="29"/>
        <v>0</v>
      </c>
    </row>
    <row r="521" spans="1:34" ht="15.75" thickBot="1" x14ac:dyDescent="0.3">
      <c r="A521" s="265">
        <f t="shared" si="32"/>
        <v>503</v>
      </c>
      <c r="B521" s="297" t="str">
        <f>IF('10. Type 1 Emp Cov. Period Comp'!B523=0," ",'10. Type 1 Emp Cov. Period Comp'!B523)</f>
        <v xml:space="preserve"> </v>
      </c>
      <c r="C521" s="265" t="str">
        <f>IF('10. Type 1 Emp Cov. Period Comp'!C523=0," ",'10. Type 1 Emp Cov. Period Comp'!C523)</f>
        <v xml:space="preserve"> </v>
      </c>
      <c r="D521" s="294"/>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c r="AA521" s="519"/>
      <c r="AB521" s="519"/>
      <c r="AC521" s="519"/>
      <c r="AD521" s="519"/>
      <c r="AE521" s="379">
        <f t="shared" si="30"/>
        <v>0</v>
      </c>
      <c r="AF521" s="380">
        <f>+AE521/(('10. Type 1 Emp Cov. Period Comp'!$I$16-'10. Type 1 Emp Cov. Period Comp'!$I$15+1)/7)</f>
        <v>0</v>
      </c>
      <c r="AG521" s="381">
        <f t="shared" si="28"/>
        <v>0</v>
      </c>
      <c r="AH521" s="381">
        <f t="shared" si="29"/>
        <v>0</v>
      </c>
    </row>
    <row r="522" spans="1:34" ht="15.75" thickBot="1" x14ac:dyDescent="0.3">
      <c r="A522" s="265">
        <f t="shared" si="32"/>
        <v>504</v>
      </c>
      <c r="B522" s="297" t="str">
        <f>IF('10. Type 1 Emp Cov. Period Comp'!B524=0," ",'10. Type 1 Emp Cov. Period Comp'!B524)</f>
        <v xml:space="preserve"> </v>
      </c>
      <c r="C522" s="265" t="str">
        <f>IF('10. Type 1 Emp Cov. Period Comp'!C524=0," ",'10. Type 1 Emp Cov. Period Comp'!C524)</f>
        <v xml:space="preserve"> </v>
      </c>
      <c r="D522" s="294"/>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c r="AA522" s="519"/>
      <c r="AB522" s="519"/>
      <c r="AC522" s="519"/>
      <c r="AD522" s="519"/>
      <c r="AE522" s="379">
        <f t="shared" si="30"/>
        <v>0</v>
      </c>
      <c r="AF522" s="380">
        <f>+AE522/(('10. Type 1 Emp Cov. Period Comp'!$I$16-'10. Type 1 Emp Cov. Period Comp'!$I$15+1)/7)</f>
        <v>0</v>
      </c>
      <c r="AG522" s="381">
        <f t="shared" si="28"/>
        <v>0</v>
      </c>
      <c r="AH522" s="381">
        <f t="shared" si="29"/>
        <v>0</v>
      </c>
    </row>
    <row r="523" spans="1:34" ht="15.75" thickBot="1" x14ac:dyDescent="0.3">
      <c r="A523" s="265">
        <f t="shared" si="32"/>
        <v>505</v>
      </c>
      <c r="B523" s="297" t="str">
        <f>IF('10. Type 1 Emp Cov. Period Comp'!B525=0," ",'10. Type 1 Emp Cov. Period Comp'!B525)</f>
        <v xml:space="preserve"> </v>
      </c>
      <c r="C523" s="265" t="str">
        <f>IF('10. Type 1 Emp Cov. Period Comp'!C525=0," ",'10. Type 1 Emp Cov. Period Comp'!C525)</f>
        <v xml:space="preserve"> </v>
      </c>
      <c r="D523" s="294"/>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c r="AA523" s="519"/>
      <c r="AB523" s="519"/>
      <c r="AC523" s="519"/>
      <c r="AD523" s="519"/>
      <c r="AE523" s="379">
        <f t="shared" si="30"/>
        <v>0</v>
      </c>
      <c r="AF523" s="380">
        <f>+AE523/(('10. Type 1 Emp Cov. Period Comp'!$I$16-'10. Type 1 Emp Cov. Period Comp'!$I$15+1)/7)</f>
        <v>0</v>
      </c>
      <c r="AG523" s="381">
        <f t="shared" si="28"/>
        <v>0</v>
      </c>
      <c r="AH523" s="381">
        <f t="shared" si="29"/>
        <v>0</v>
      </c>
    </row>
    <row r="524" spans="1:34" ht="15.75" thickBot="1" x14ac:dyDescent="0.3">
      <c r="A524" s="265">
        <f t="shared" si="32"/>
        <v>506</v>
      </c>
      <c r="B524" s="297" t="str">
        <f>IF('10. Type 1 Emp Cov. Period Comp'!B526=0," ",'10. Type 1 Emp Cov. Period Comp'!B526)</f>
        <v xml:space="preserve"> </v>
      </c>
      <c r="C524" s="265" t="str">
        <f>IF('10. Type 1 Emp Cov. Period Comp'!C526=0," ",'10. Type 1 Emp Cov. Period Comp'!C526)</f>
        <v xml:space="preserve"> </v>
      </c>
      <c r="D524" s="294"/>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c r="AA524" s="519"/>
      <c r="AB524" s="519"/>
      <c r="AC524" s="519"/>
      <c r="AD524" s="519"/>
      <c r="AE524" s="379">
        <f t="shared" si="30"/>
        <v>0</v>
      </c>
      <c r="AF524" s="380">
        <f>+AE524/(('10. Type 1 Emp Cov. Period Comp'!$I$16-'10. Type 1 Emp Cov. Period Comp'!$I$15+1)/7)</f>
        <v>0</v>
      </c>
      <c r="AG524" s="381">
        <f t="shared" si="28"/>
        <v>0</v>
      </c>
      <c r="AH524" s="381">
        <f t="shared" si="29"/>
        <v>0</v>
      </c>
    </row>
    <row r="525" spans="1:34" ht="15.75" thickBot="1" x14ac:dyDescent="0.3">
      <c r="A525" s="265">
        <f t="shared" si="32"/>
        <v>507</v>
      </c>
      <c r="B525" s="297" t="str">
        <f>IF('10. Type 1 Emp Cov. Period Comp'!B527=0," ",'10. Type 1 Emp Cov. Period Comp'!B527)</f>
        <v xml:space="preserve"> </v>
      </c>
      <c r="C525" s="265" t="str">
        <f>IF('10. Type 1 Emp Cov. Period Comp'!C527=0," ",'10. Type 1 Emp Cov. Period Comp'!C527)</f>
        <v xml:space="preserve"> </v>
      </c>
      <c r="D525" s="294"/>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c r="AA525" s="519"/>
      <c r="AB525" s="519"/>
      <c r="AC525" s="519"/>
      <c r="AD525" s="519"/>
      <c r="AE525" s="379">
        <f t="shared" si="30"/>
        <v>0</v>
      </c>
      <c r="AF525" s="380">
        <f>+AE525/(('10. Type 1 Emp Cov. Period Comp'!$I$16-'10. Type 1 Emp Cov. Period Comp'!$I$15+1)/7)</f>
        <v>0</v>
      </c>
      <c r="AG525" s="381">
        <f t="shared" si="28"/>
        <v>0</v>
      </c>
      <c r="AH525" s="381">
        <f t="shared" si="29"/>
        <v>0</v>
      </c>
    </row>
    <row r="526" spans="1:34" ht="15.75" thickBot="1" x14ac:dyDescent="0.3">
      <c r="A526" s="265">
        <f t="shared" si="32"/>
        <v>508</v>
      </c>
      <c r="B526" s="297" t="str">
        <f>IF('10. Type 1 Emp Cov. Period Comp'!B528=0," ",'10. Type 1 Emp Cov. Period Comp'!B528)</f>
        <v xml:space="preserve"> </v>
      </c>
      <c r="C526" s="265" t="str">
        <f>IF('10. Type 1 Emp Cov. Period Comp'!C528=0," ",'10. Type 1 Emp Cov. Period Comp'!C528)</f>
        <v xml:space="preserve"> </v>
      </c>
      <c r="D526" s="294"/>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c r="AA526" s="519"/>
      <c r="AB526" s="519"/>
      <c r="AC526" s="519"/>
      <c r="AD526" s="519"/>
      <c r="AE526" s="379">
        <f t="shared" si="30"/>
        <v>0</v>
      </c>
      <c r="AF526" s="380">
        <f>+AE526/(('10. Type 1 Emp Cov. Period Comp'!$I$16-'10. Type 1 Emp Cov. Period Comp'!$I$15+1)/7)</f>
        <v>0</v>
      </c>
      <c r="AG526" s="381">
        <f t="shared" si="28"/>
        <v>0</v>
      </c>
      <c r="AH526" s="381">
        <f t="shared" si="29"/>
        <v>0</v>
      </c>
    </row>
    <row r="527" spans="1:34" ht="15.75" thickBot="1" x14ac:dyDescent="0.3">
      <c r="A527" s="265">
        <f t="shared" si="32"/>
        <v>509</v>
      </c>
      <c r="B527" s="297" t="str">
        <f>IF('10. Type 1 Emp Cov. Period Comp'!B529=0," ",'10. Type 1 Emp Cov. Period Comp'!B529)</f>
        <v xml:space="preserve"> </v>
      </c>
      <c r="C527" s="265" t="str">
        <f>IF('10. Type 1 Emp Cov. Period Comp'!C529=0," ",'10. Type 1 Emp Cov. Period Comp'!C529)</f>
        <v xml:space="preserve"> </v>
      </c>
      <c r="D527" s="294"/>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c r="AA527" s="519"/>
      <c r="AB527" s="519"/>
      <c r="AC527" s="519"/>
      <c r="AD527" s="519"/>
      <c r="AE527" s="379">
        <f t="shared" si="30"/>
        <v>0</v>
      </c>
      <c r="AF527" s="380">
        <f>+AE527/(('10. Type 1 Emp Cov. Period Comp'!$I$16-'10. Type 1 Emp Cov. Period Comp'!$I$15+1)/7)</f>
        <v>0</v>
      </c>
      <c r="AG527" s="381">
        <f t="shared" si="28"/>
        <v>0</v>
      </c>
      <c r="AH527" s="381">
        <f t="shared" si="29"/>
        <v>0</v>
      </c>
    </row>
    <row r="528" spans="1:34" ht="15.75" thickBot="1" x14ac:dyDescent="0.3">
      <c r="A528" s="265">
        <f t="shared" si="32"/>
        <v>510</v>
      </c>
      <c r="B528" s="297" t="str">
        <f>IF('10. Type 1 Emp Cov. Period Comp'!B530=0," ",'10. Type 1 Emp Cov. Period Comp'!B530)</f>
        <v xml:space="preserve"> </v>
      </c>
      <c r="C528" s="265" t="str">
        <f>IF('10. Type 1 Emp Cov. Period Comp'!C530=0," ",'10. Type 1 Emp Cov. Period Comp'!C530)</f>
        <v xml:space="preserve"> </v>
      </c>
      <c r="D528" s="294"/>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c r="AA528" s="519"/>
      <c r="AB528" s="519"/>
      <c r="AC528" s="519"/>
      <c r="AD528" s="519"/>
      <c r="AE528" s="379">
        <f t="shared" si="30"/>
        <v>0</v>
      </c>
      <c r="AF528" s="380">
        <f>+AE528/(('10. Type 1 Emp Cov. Period Comp'!$I$16-'10. Type 1 Emp Cov. Period Comp'!$I$15+1)/7)</f>
        <v>0</v>
      </c>
      <c r="AG528" s="381">
        <f t="shared" si="28"/>
        <v>0</v>
      </c>
      <c r="AH528" s="381">
        <f t="shared" si="29"/>
        <v>0</v>
      </c>
    </row>
    <row r="529" spans="1:34" ht="15.75" thickBot="1" x14ac:dyDescent="0.3">
      <c r="A529" s="265">
        <f t="shared" si="32"/>
        <v>511</v>
      </c>
      <c r="B529" s="297" t="str">
        <f>IF('10. Type 1 Emp Cov. Period Comp'!B531=0," ",'10. Type 1 Emp Cov. Period Comp'!B531)</f>
        <v xml:space="preserve"> </v>
      </c>
      <c r="C529" s="265" t="str">
        <f>IF('10. Type 1 Emp Cov. Period Comp'!C531=0," ",'10. Type 1 Emp Cov. Period Comp'!C531)</f>
        <v xml:space="preserve"> </v>
      </c>
      <c r="D529" s="294"/>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c r="AA529" s="519"/>
      <c r="AB529" s="519"/>
      <c r="AC529" s="519"/>
      <c r="AD529" s="519"/>
      <c r="AE529" s="379">
        <f t="shared" si="30"/>
        <v>0</v>
      </c>
      <c r="AF529" s="380">
        <f>+AE529/(('10. Type 1 Emp Cov. Period Comp'!$I$16-'10. Type 1 Emp Cov. Period Comp'!$I$15+1)/7)</f>
        <v>0</v>
      </c>
      <c r="AG529" s="381">
        <f t="shared" si="28"/>
        <v>0</v>
      </c>
      <c r="AH529" s="381">
        <f t="shared" si="29"/>
        <v>0</v>
      </c>
    </row>
    <row r="530" spans="1:34" ht="15.75" thickBot="1" x14ac:dyDescent="0.3">
      <c r="A530" s="265">
        <f t="shared" si="32"/>
        <v>512</v>
      </c>
      <c r="B530" s="297" t="str">
        <f>IF('10. Type 1 Emp Cov. Period Comp'!B532=0," ",'10. Type 1 Emp Cov. Period Comp'!B532)</f>
        <v xml:space="preserve"> </v>
      </c>
      <c r="C530" s="265" t="str">
        <f>IF('10. Type 1 Emp Cov. Period Comp'!C532=0," ",'10. Type 1 Emp Cov. Period Comp'!C532)</f>
        <v xml:space="preserve"> </v>
      </c>
      <c r="D530" s="294"/>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c r="AA530" s="519"/>
      <c r="AB530" s="519"/>
      <c r="AC530" s="519"/>
      <c r="AD530" s="519"/>
      <c r="AE530" s="379">
        <f t="shared" si="30"/>
        <v>0</v>
      </c>
      <c r="AF530" s="380">
        <f>+AE530/(('10. Type 1 Emp Cov. Period Comp'!$I$16-'10. Type 1 Emp Cov. Period Comp'!$I$15+1)/7)</f>
        <v>0</v>
      </c>
      <c r="AG530" s="381">
        <f t="shared" si="28"/>
        <v>0</v>
      </c>
      <c r="AH530" s="381">
        <f t="shared" si="29"/>
        <v>0</v>
      </c>
    </row>
    <row r="531" spans="1:34" ht="15.75" thickBot="1" x14ac:dyDescent="0.3">
      <c r="A531" s="265">
        <f t="shared" si="32"/>
        <v>513</v>
      </c>
      <c r="B531" s="297" t="str">
        <f>IF('10. Type 1 Emp Cov. Period Comp'!B533=0," ",'10. Type 1 Emp Cov. Period Comp'!B533)</f>
        <v xml:space="preserve"> </v>
      </c>
      <c r="C531" s="265" t="str">
        <f>IF('10. Type 1 Emp Cov. Period Comp'!C533=0," ",'10. Type 1 Emp Cov. Period Comp'!C533)</f>
        <v xml:space="preserve"> </v>
      </c>
      <c r="D531" s="294"/>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c r="AA531" s="519"/>
      <c r="AB531" s="519"/>
      <c r="AC531" s="519"/>
      <c r="AD531" s="519"/>
      <c r="AE531" s="379">
        <f t="shared" si="30"/>
        <v>0</v>
      </c>
      <c r="AF531" s="380">
        <f>+AE531/(('10. Type 1 Emp Cov. Period Comp'!$I$16-'10. Type 1 Emp Cov. Period Comp'!$I$15+1)/7)</f>
        <v>0</v>
      </c>
      <c r="AG531" s="381">
        <f t="shared" ref="AG531:AG594" si="33">ROUND(IF($I$12=1,IF(AF531&lt;40,AF531/40,1),0),1)</f>
        <v>0</v>
      </c>
      <c r="AH531" s="381">
        <f t="shared" ref="AH531:AH594" si="34">ROUND(IF($I$12=2,IF(AF531&lt;40,IF(AF531=0,0,0.5),1),0),1)</f>
        <v>0</v>
      </c>
    </row>
    <row r="532" spans="1:34" ht="15.75" thickBot="1" x14ac:dyDescent="0.3">
      <c r="A532" s="265">
        <f t="shared" si="32"/>
        <v>514</v>
      </c>
      <c r="B532" s="297" t="str">
        <f>IF('10. Type 1 Emp Cov. Period Comp'!B534=0," ",'10. Type 1 Emp Cov. Period Comp'!B534)</f>
        <v xml:space="preserve"> </v>
      </c>
      <c r="C532" s="265" t="str">
        <f>IF('10. Type 1 Emp Cov. Period Comp'!C534=0," ",'10. Type 1 Emp Cov. Period Comp'!C534)</f>
        <v xml:space="preserve"> </v>
      </c>
      <c r="D532" s="294"/>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c r="AA532" s="519"/>
      <c r="AB532" s="519"/>
      <c r="AC532" s="519"/>
      <c r="AD532" s="519"/>
      <c r="AE532" s="379">
        <f t="shared" ref="AE532:AE595" si="35">IF(E532=0,SUM(F532:AD532),E532)</f>
        <v>0</v>
      </c>
      <c r="AF532" s="380">
        <f>+AE532/(('10. Type 1 Emp Cov. Period Comp'!$I$16-'10. Type 1 Emp Cov. Period Comp'!$I$15+1)/7)</f>
        <v>0</v>
      </c>
      <c r="AG532" s="381">
        <f t="shared" si="33"/>
        <v>0</v>
      </c>
      <c r="AH532" s="381">
        <f t="shared" si="34"/>
        <v>0</v>
      </c>
    </row>
    <row r="533" spans="1:34" ht="15.75" thickBot="1" x14ac:dyDescent="0.3">
      <c r="A533" s="265">
        <f t="shared" si="32"/>
        <v>515</v>
      </c>
      <c r="B533" s="297" t="str">
        <f>IF('10. Type 1 Emp Cov. Period Comp'!B535=0," ",'10. Type 1 Emp Cov. Period Comp'!B535)</f>
        <v xml:space="preserve"> </v>
      </c>
      <c r="C533" s="265" t="str">
        <f>IF('10. Type 1 Emp Cov. Period Comp'!C535=0," ",'10. Type 1 Emp Cov. Period Comp'!C535)</f>
        <v xml:space="preserve"> </v>
      </c>
      <c r="D533" s="294"/>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c r="AA533" s="519"/>
      <c r="AB533" s="519"/>
      <c r="AC533" s="519"/>
      <c r="AD533" s="519"/>
      <c r="AE533" s="379">
        <f t="shared" si="35"/>
        <v>0</v>
      </c>
      <c r="AF533" s="380">
        <f>+AE533/(('10. Type 1 Emp Cov. Period Comp'!$I$16-'10. Type 1 Emp Cov. Period Comp'!$I$15+1)/7)</f>
        <v>0</v>
      </c>
      <c r="AG533" s="381">
        <f t="shared" si="33"/>
        <v>0</v>
      </c>
      <c r="AH533" s="381">
        <f t="shared" si="34"/>
        <v>0</v>
      </c>
    </row>
    <row r="534" spans="1:34" ht="15.75" thickBot="1" x14ac:dyDescent="0.3">
      <c r="A534" s="265">
        <f t="shared" si="32"/>
        <v>516</v>
      </c>
      <c r="B534" s="297" t="str">
        <f>IF('10. Type 1 Emp Cov. Period Comp'!B536=0," ",'10. Type 1 Emp Cov. Period Comp'!B536)</f>
        <v xml:space="preserve"> </v>
      </c>
      <c r="C534" s="265" t="str">
        <f>IF('10. Type 1 Emp Cov. Period Comp'!C536=0," ",'10. Type 1 Emp Cov. Period Comp'!C536)</f>
        <v xml:space="preserve"> </v>
      </c>
      <c r="D534" s="294"/>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c r="AA534" s="519"/>
      <c r="AB534" s="519"/>
      <c r="AC534" s="519"/>
      <c r="AD534" s="519"/>
      <c r="AE534" s="379">
        <f t="shared" si="35"/>
        <v>0</v>
      </c>
      <c r="AF534" s="380">
        <f>+AE534/(('10. Type 1 Emp Cov. Period Comp'!$I$16-'10. Type 1 Emp Cov. Period Comp'!$I$15+1)/7)</f>
        <v>0</v>
      </c>
      <c r="AG534" s="381">
        <f t="shared" si="33"/>
        <v>0</v>
      </c>
      <c r="AH534" s="381">
        <f t="shared" si="34"/>
        <v>0</v>
      </c>
    </row>
    <row r="535" spans="1:34" ht="15.75" thickBot="1" x14ac:dyDescent="0.3">
      <c r="A535" s="265">
        <f t="shared" si="32"/>
        <v>517</v>
      </c>
      <c r="B535" s="297" t="str">
        <f>IF('10. Type 1 Emp Cov. Period Comp'!B537=0," ",'10. Type 1 Emp Cov. Period Comp'!B537)</f>
        <v xml:space="preserve"> </v>
      </c>
      <c r="C535" s="265" t="str">
        <f>IF('10. Type 1 Emp Cov. Period Comp'!C537=0," ",'10. Type 1 Emp Cov. Period Comp'!C537)</f>
        <v xml:space="preserve"> </v>
      </c>
      <c r="D535" s="294"/>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c r="AA535" s="519"/>
      <c r="AB535" s="519"/>
      <c r="AC535" s="519"/>
      <c r="AD535" s="519"/>
      <c r="AE535" s="379">
        <f t="shared" si="35"/>
        <v>0</v>
      </c>
      <c r="AF535" s="380">
        <f>+AE535/(('10. Type 1 Emp Cov. Period Comp'!$I$16-'10. Type 1 Emp Cov. Period Comp'!$I$15+1)/7)</f>
        <v>0</v>
      </c>
      <c r="AG535" s="381">
        <f t="shared" si="33"/>
        <v>0</v>
      </c>
      <c r="AH535" s="381">
        <f t="shared" si="34"/>
        <v>0</v>
      </c>
    </row>
    <row r="536" spans="1:34" ht="15.75" thickBot="1" x14ac:dyDescent="0.3">
      <c r="A536" s="265">
        <f t="shared" si="32"/>
        <v>518</v>
      </c>
      <c r="B536" s="297" t="str">
        <f>IF('10. Type 1 Emp Cov. Period Comp'!B538=0," ",'10. Type 1 Emp Cov. Period Comp'!B538)</f>
        <v xml:space="preserve"> </v>
      </c>
      <c r="C536" s="265" t="str">
        <f>IF('10. Type 1 Emp Cov. Period Comp'!C538=0," ",'10. Type 1 Emp Cov. Period Comp'!C538)</f>
        <v xml:space="preserve"> </v>
      </c>
      <c r="D536" s="294"/>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c r="AA536" s="519"/>
      <c r="AB536" s="519"/>
      <c r="AC536" s="519"/>
      <c r="AD536" s="519"/>
      <c r="AE536" s="379">
        <f t="shared" si="35"/>
        <v>0</v>
      </c>
      <c r="AF536" s="380">
        <f>+AE536/(('10. Type 1 Emp Cov. Period Comp'!$I$16-'10. Type 1 Emp Cov. Period Comp'!$I$15+1)/7)</f>
        <v>0</v>
      </c>
      <c r="AG536" s="381">
        <f t="shared" si="33"/>
        <v>0</v>
      </c>
      <c r="AH536" s="381">
        <f t="shared" si="34"/>
        <v>0</v>
      </c>
    </row>
    <row r="537" spans="1:34" ht="15.75" thickBot="1" x14ac:dyDescent="0.3">
      <c r="A537" s="265">
        <f t="shared" si="32"/>
        <v>519</v>
      </c>
      <c r="B537" s="297" t="str">
        <f>IF('10. Type 1 Emp Cov. Period Comp'!B539=0," ",'10. Type 1 Emp Cov. Period Comp'!B539)</f>
        <v xml:space="preserve"> </v>
      </c>
      <c r="C537" s="265" t="str">
        <f>IF('10. Type 1 Emp Cov. Period Comp'!C539=0," ",'10. Type 1 Emp Cov. Period Comp'!C539)</f>
        <v xml:space="preserve"> </v>
      </c>
      <c r="D537" s="294"/>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c r="AA537" s="519"/>
      <c r="AB537" s="519"/>
      <c r="AC537" s="519"/>
      <c r="AD537" s="519"/>
      <c r="AE537" s="379">
        <f t="shared" si="35"/>
        <v>0</v>
      </c>
      <c r="AF537" s="380">
        <f>+AE537/(('10. Type 1 Emp Cov. Period Comp'!$I$16-'10. Type 1 Emp Cov. Period Comp'!$I$15+1)/7)</f>
        <v>0</v>
      </c>
      <c r="AG537" s="381">
        <f t="shared" si="33"/>
        <v>0</v>
      </c>
      <c r="AH537" s="381">
        <f t="shared" si="34"/>
        <v>0</v>
      </c>
    </row>
    <row r="538" spans="1:34" ht="15.75" thickBot="1" x14ac:dyDescent="0.3">
      <c r="A538" s="265">
        <f t="shared" si="32"/>
        <v>520</v>
      </c>
      <c r="B538" s="297" t="str">
        <f>IF('10. Type 1 Emp Cov. Period Comp'!B540=0," ",'10. Type 1 Emp Cov. Period Comp'!B540)</f>
        <v xml:space="preserve"> </v>
      </c>
      <c r="C538" s="265" t="str">
        <f>IF('10. Type 1 Emp Cov. Period Comp'!C540=0," ",'10. Type 1 Emp Cov. Period Comp'!C540)</f>
        <v xml:space="preserve"> </v>
      </c>
      <c r="D538" s="294"/>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c r="AA538" s="519"/>
      <c r="AB538" s="519"/>
      <c r="AC538" s="519"/>
      <c r="AD538" s="519"/>
      <c r="AE538" s="379">
        <f t="shared" si="35"/>
        <v>0</v>
      </c>
      <c r="AF538" s="380">
        <f>+AE538/(('10. Type 1 Emp Cov. Period Comp'!$I$16-'10. Type 1 Emp Cov. Period Comp'!$I$15+1)/7)</f>
        <v>0</v>
      </c>
      <c r="AG538" s="381">
        <f t="shared" si="33"/>
        <v>0</v>
      </c>
      <c r="AH538" s="381">
        <f t="shared" si="34"/>
        <v>0</v>
      </c>
    </row>
    <row r="539" spans="1:34" ht="15.75" thickBot="1" x14ac:dyDescent="0.3">
      <c r="A539" s="265">
        <f t="shared" si="32"/>
        <v>521</v>
      </c>
      <c r="B539" s="297" t="str">
        <f>IF('10. Type 1 Emp Cov. Period Comp'!B541=0," ",'10. Type 1 Emp Cov. Period Comp'!B541)</f>
        <v xml:space="preserve"> </v>
      </c>
      <c r="C539" s="265" t="str">
        <f>IF('10. Type 1 Emp Cov. Period Comp'!C541=0," ",'10. Type 1 Emp Cov. Period Comp'!C541)</f>
        <v xml:space="preserve"> </v>
      </c>
      <c r="D539" s="294"/>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c r="AA539" s="519"/>
      <c r="AB539" s="519"/>
      <c r="AC539" s="519"/>
      <c r="AD539" s="519"/>
      <c r="AE539" s="379">
        <f t="shared" si="35"/>
        <v>0</v>
      </c>
      <c r="AF539" s="380">
        <f>+AE539/(('10. Type 1 Emp Cov. Period Comp'!$I$16-'10. Type 1 Emp Cov. Period Comp'!$I$15+1)/7)</f>
        <v>0</v>
      </c>
      <c r="AG539" s="381">
        <f t="shared" si="33"/>
        <v>0</v>
      </c>
      <c r="AH539" s="381">
        <f t="shared" si="34"/>
        <v>0</v>
      </c>
    </row>
    <row r="540" spans="1:34" ht="15.75" thickBot="1" x14ac:dyDescent="0.3">
      <c r="A540" s="265">
        <f t="shared" si="32"/>
        <v>522</v>
      </c>
      <c r="B540" s="297" t="str">
        <f>IF('10. Type 1 Emp Cov. Period Comp'!B542=0," ",'10. Type 1 Emp Cov. Period Comp'!B542)</f>
        <v xml:space="preserve"> </v>
      </c>
      <c r="C540" s="265" t="str">
        <f>IF('10. Type 1 Emp Cov. Period Comp'!C542=0," ",'10. Type 1 Emp Cov. Period Comp'!C542)</f>
        <v xml:space="preserve"> </v>
      </c>
      <c r="D540" s="294"/>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c r="AA540" s="519"/>
      <c r="AB540" s="519"/>
      <c r="AC540" s="519"/>
      <c r="AD540" s="519"/>
      <c r="AE540" s="379">
        <f t="shared" si="35"/>
        <v>0</v>
      </c>
      <c r="AF540" s="380">
        <f>+AE540/(('10. Type 1 Emp Cov. Period Comp'!$I$16-'10. Type 1 Emp Cov. Period Comp'!$I$15+1)/7)</f>
        <v>0</v>
      </c>
      <c r="AG540" s="381">
        <f t="shared" si="33"/>
        <v>0</v>
      </c>
      <c r="AH540" s="381">
        <f t="shared" si="34"/>
        <v>0</v>
      </c>
    </row>
    <row r="541" spans="1:34" ht="15.75" thickBot="1" x14ac:dyDescent="0.3">
      <c r="A541" s="265">
        <f t="shared" si="32"/>
        <v>523</v>
      </c>
      <c r="B541" s="297" t="str">
        <f>IF('10. Type 1 Emp Cov. Period Comp'!B543=0," ",'10. Type 1 Emp Cov. Period Comp'!B543)</f>
        <v xml:space="preserve"> </v>
      </c>
      <c r="C541" s="265" t="str">
        <f>IF('10. Type 1 Emp Cov. Period Comp'!C543=0," ",'10. Type 1 Emp Cov. Period Comp'!C543)</f>
        <v xml:space="preserve"> </v>
      </c>
      <c r="D541" s="294"/>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c r="AA541" s="519"/>
      <c r="AB541" s="519"/>
      <c r="AC541" s="519"/>
      <c r="AD541" s="519"/>
      <c r="AE541" s="379">
        <f t="shared" si="35"/>
        <v>0</v>
      </c>
      <c r="AF541" s="380">
        <f>+AE541/(('10. Type 1 Emp Cov. Period Comp'!$I$16-'10. Type 1 Emp Cov. Period Comp'!$I$15+1)/7)</f>
        <v>0</v>
      </c>
      <c r="AG541" s="381">
        <f t="shared" si="33"/>
        <v>0</v>
      </c>
      <c r="AH541" s="381">
        <f t="shared" si="34"/>
        <v>0</v>
      </c>
    </row>
    <row r="542" spans="1:34" ht="15.75" thickBot="1" x14ac:dyDescent="0.3">
      <c r="A542" s="265">
        <f t="shared" si="32"/>
        <v>524</v>
      </c>
      <c r="B542" s="297" t="str">
        <f>IF('10. Type 1 Emp Cov. Period Comp'!B544=0," ",'10. Type 1 Emp Cov. Period Comp'!B544)</f>
        <v xml:space="preserve"> </v>
      </c>
      <c r="C542" s="265" t="str">
        <f>IF('10. Type 1 Emp Cov. Period Comp'!C544=0," ",'10. Type 1 Emp Cov. Period Comp'!C544)</f>
        <v xml:space="preserve"> </v>
      </c>
      <c r="D542" s="294"/>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c r="AA542" s="519"/>
      <c r="AB542" s="519"/>
      <c r="AC542" s="519"/>
      <c r="AD542" s="519"/>
      <c r="AE542" s="379">
        <f t="shared" si="35"/>
        <v>0</v>
      </c>
      <c r="AF542" s="380">
        <f>+AE542/(('10. Type 1 Emp Cov. Period Comp'!$I$16-'10. Type 1 Emp Cov. Period Comp'!$I$15+1)/7)</f>
        <v>0</v>
      </c>
      <c r="AG542" s="381">
        <f t="shared" si="33"/>
        <v>0</v>
      </c>
      <c r="AH542" s="381">
        <f t="shared" si="34"/>
        <v>0</v>
      </c>
    </row>
    <row r="543" spans="1:34" ht="15.75" thickBot="1" x14ac:dyDescent="0.3">
      <c r="A543" s="265">
        <f t="shared" si="32"/>
        <v>525</v>
      </c>
      <c r="B543" s="297" t="str">
        <f>IF('10. Type 1 Emp Cov. Period Comp'!B545=0," ",'10. Type 1 Emp Cov. Period Comp'!B545)</f>
        <v xml:space="preserve"> </v>
      </c>
      <c r="C543" s="265" t="str">
        <f>IF('10. Type 1 Emp Cov. Period Comp'!C545=0," ",'10. Type 1 Emp Cov. Period Comp'!C545)</f>
        <v xml:space="preserve"> </v>
      </c>
      <c r="D543" s="294"/>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c r="AA543" s="519"/>
      <c r="AB543" s="519"/>
      <c r="AC543" s="519"/>
      <c r="AD543" s="519"/>
      <c r="AE543" s="379">
        <f t="shared" si="35"/>
        <v>0</v>
      </c>
      <c r="AF543" s="380">
        <f>+AE543/(('10. Type 1 Emp Cov. Period Comp'!$I$16-'10. Type 1 Emp Cov. Period Comp'!$I$15+1)/7)</f>
        <v>0</v>
      </c>
      <c r="AG543" s="381">
        <f t="shared" si="33"/>
        <v>0</v>
      </c>
      <c r="AH543" s="381">
        <f t="shared" si="34"/>
        <v>0</v>
      </c>
    </row>
    <row r="544" spans="1:34" ht="15.75" thickBot="1" x14ac:dyDescent="0.3">
      <c r="A544" s="265">
        <f t="shared" si="32"/>
        <v>526</v>
      </c>
      <c r="B544" s="297" t="str">
        <f>IF('10. Type 1 Emp Cov. Period Comp'!B546=0," ",'10. Type 1 Emp Cov. Period Comp'!B546)</f>
        <v xml:space="preserve"> </v>
      </c>
      <c r="C544" s="265" t="str">
        <f>IF('10. Type 1 Emp Cov. Period Comp'!C546=0," ",'10. Type 1 Emp Cov. Period Comp'!C546)</f>
        <v xml:space="preserve"> </v>
      </c>
      <c r="D544" s="294"/>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c r="AA544" s="519"/>
      <c r="AB544" s="519"/>
      <c r="AC544" s="519"/>
      <c r="AD544" s="519"/>
      <c r="AE544" s="379">
        <f t="shared" si="35"/>
        <v>0</v>
      </c>
      <c r="AF544" s="380">
        <f>+AE544/(('10. Type 1 Emp Cov. Period Comp'!$I$16-'10. Type 1 Emp Cov. Period Comp'!$I$15+1)/7)</f>
        <v>0</v>
      </c>
      <c r="AG544" s="381">
        <f t="shared" si="33"/>
        <v>0</v>
      </c>
      <c r="AH544" s="381">
        <f t="shared" si="34"/>
        <v>0</v>
      </c>
    </row>
    <row r="545" spans="1:34" ht="15.75" thickBot="1" x14ac:dyDescent="0.3">
      <c r="A545" s="265">
        <f t="shared" si="32"/>
        <v>527</v>
      </c>
      <c r="B545" s="297" t="str">
        <f>IF('10. Type 1 Emp Cov. Period Comp'!B547=0," ",'10. Type 1 Emp Cov. Period Comp'!B547)</f>
        <v xml:space="preserve"> </v>
      </c>
      <c r="C545" s="265" t="str">
        <f>IF('10. Type 1 Emp Cov. Period Comp'!C547=0," ",'10. Type 1 Emp Cov. Period Comp'!C547)</f>
        <v xml:space="preserve"> </v>
      </c>
      <c r="D545" s="294"/>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c r="AA545" s="519"/>
      <c r="AB545" s="519"/>
      <c r="AC545" s="519"/>
      <c r="AD545" s="519"/>
      <c r="AE545" s="379">
        <f t="shared" si="35"/>
        <v>0</v>
      </c>
      <c r="AF545" s="380">
        <f>+AE545/(('10. Type 1 Emp Cov. Period Comp'!$I$16-'10. Type 1 Emp Cov. Period Comp'!$I$15+1)/7)</f>
        <v>0</v>
      </c>
      <c r="AG545" s="381">
        <f t="shared" si="33"/>
        <v>0</v>
      </c>
      <c r="AH545" s="381">
        <f t="shared" si="34"/>
        <v>0</v>
      </c>
    </row>
    <row r="546" spans="1:34" ht="15.75" thickBot="1" x14ac:dyDescent="0.3">
      <c r="A546" s="265">
        <f t="shared" si="32"/>
        <v>528</v>
      </c>
      <c r="B546" s="297" t="str">
        <f>IF('10. Type 1 Emp Cov. Period Comp'!B548=0," ",'10. Type 1 Emp Cov. Period Comp'!B548)</f>
        <v xml:space="preserve"> </v>
      </c>
      <c r="C546" s="265" t="str">
        <f>IF('10. Type 1 Emp Cov. Period Comp'!C548=0," ",'10. Type 1 Emp Cov. Period Comp'!C548)</f>
        <v xml:space="preserve"> </v>
      </c>
      <c r="D546" s="294"/>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c r="AA546" s="519"/>
      <c r="AB546" s="519"/>
      <c r="AC546" s="519"/>
      <c r="AD546" s="519"/>
      <c r="AE546" s="379">
        <f t="shared" si="35"/>
        <v>0</v>
      </c>
      <c r="AF546" s="380">
        <f>+AE546/(('10. Type 1 Emp Cov. Period Comp'!$I$16-'10. Type 1 Emp Cov. Period Comp'!$I$15+1)/7)</f>
        <v>0</v>
      </c>
      <c r="AG546" s="381">
        <f t="shared" si="33"/>
        <v>0</v>
      </c>
      <c r="AH546" s="381">
        <f t="shared" si="34"/>
        <v>0</v>
      </c>
    </row>
    <row r="547" spans="1:34" ht="15.75" thickBot="1" x14ac:dyDescent="0.3">
      <c r="A547" s="265">
        <f t="shared" si="32"/>
        <v>529</v>
      </c>
      <c r="B547" s="297" t="str">
        <f>IF('10. Type 1 Emp Cov. Period Comp'!B549=0," ",'10. Type 1 Emp Cov. Period Comp'!B549)</f>
        <v xml:space="preserve"> </v>
      </c>
      <c r="C547" s="265" t="str">
        <f>IF('10. Type 1 Emp Cov. Period Comp'!C549=0," ",'10. Type 1 Emp Cov. Period Comp'!C549)</f>
        <v xml:space="preserve"> </v>
      </c>
      <c r="D547" s="294"/>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c r="AA547" s="519"/>
      <c r="AB547" s="519"/>
      <c r="AC547" s="519"/>
      <c r="AD547" s="519"/>
      <c r="AE547" s="379">
        <f t="shared" si="35"/>
        <v>0</v>
      </c>
      <c r="AF547" s="380">
        <f>+AE547/(('10. Type 1 Emp Cov. Period Comp'!$I$16-'10. Type 1 Emp Cov. Period Comp'!$I$15+1)/7)</f>
        <v>0</v>
      </c>
      <c r="AG547" s="381">
        <f t="shared" si="33"/>
        <v>0</v>
      </c>
      <c r="AH547" s="381">
        <f t="shared" si="34"/>
        <v>0</v>
      </c>
    </row>
    <row r="548" spans="1:34" ht="15.75" thickBot="1" x14ac:dyDescent="0.3">
      <c r="A548" s="265">
        <f t="shared" si="32"/>
        <v>530</v>
      </c>
      <c r="B548" s="297" t="str">
        <f>IF('10. Type 1 Emp Cov. Period Comp'!B550=0," ",'10. Type 1 Emp Cov. Period Comp'!B550)</f>
        <v xml:space="preserve"> </v>
      </c>
      <c r="C548" s="265" t="str">
        <f>IF('10. Type 1 Emp Cov. Period Comp'!C550=0," ",'10. Type 1 Emp Cov. Period Comp'!C550)</f>
        <v xml:space="preserve"> </v>
      </c>
      <c r="D548" s="294"/>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c r="AA548" s="519"/>
      <c r="AB548" s="519"/>
      <c r="AC548" s="519"/>
      <c r="AD548" s="519"/>
      <c r="AE548" s="379">
        <f t="shared" si="35"/>
        <v>0</v>
      </c>
      <c r="AF548" s="380">
        <f>+AE548/(('10. Type 1 Emp Cov. Period Comp'!$I$16-'10. Type 1 Emp Cov. Period Comp'!$I$15+1)/7)</f>
        <v>0</v>
      </c>
      <c r="AG548" s="381">
        <f t="shared" si="33"/>
        <v>0</v>
      </c>
      <c r="AH548" s="381">
        <f t="shared" si="34"/>
        <v>0</v>
      </c>
    </row>
    <row r="549" spans="1:34" ht="15.75" thickBot="1" x14ac:dyDescent="0.3">
      <c r="A549" s="265">
        <f t="shared" si="32"/>
        <v>531</v>
      </c>
      <c r="B549" s="297" t="str">
        <f>IF('10. Type 1 Emp Cov. Period Comp'!B551=0," ",'10. Type 1 Emp Cov. Period Comp'!B551)</f>
        <v xml:space="preserve"> </v>
      </c>
      <c r="C549" s="265" t="str">
        <f>IF('10. Type 1 Emp Cov. Period Comp'!C551=0," ",'10. Type 1 Emp Cov. Period Comp'!C551)</f>
        <v xml:space="preserve"> </v>
      </c>
      <c r="D549" s="294"/>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c r="AA549" s="519"/>
      <c r="AB549" s="519"/>
      <c r="AC549" s="519"/>
      <c r="AD549" s="519"/>
      <c r="AE549" s="379">
        <f t="shared" si="35"/>
        <v>0</v>
      </c>
      <c r="AF549" s="380">
        <f>+AE549/(('10. Type 1 Emp Cov. Period Comp'!$I$16-'10. Type 1 Emp Cov. Period Comp'!$I$15+1)/7)</f>
        <v>0</v>
      </c>
      <c r="AG549" s="381">
        <f t="shared" si="33"/>
        <v>0</v>
      </c>
      <c r="AH549" s="381">
        <f t="shared" si="34"/>
        <v>0</v>
      </c>
    </row>
    <row r="550" spans="1:34" ht="15.75" thickBot="1" x14ac:dyDescent="0.3">
      <c r="A550" s="265">
        <f t="shared" si="32"/>
        <v>532</v>
      </c>
      <c r="B550" s="297" t="str">
        <f>IF('10. Type 1 Emp Cov. Period Comp'!B552=0," ",'10. Type 1 Emp Cov. Period Comp'!B552)</f>
        <v xml:space="preserve"> </v>
      </c>
      <c r="C550" s="265" t="str">
        <f>IF('10. Type 1 Emp Cov. Period Comp'!C552=0," ",'10. Type 1 Emp Cov. Period Comp'!C552)</f>
        <v xml:space="preserve"> </v>
      </c>
      <c r="D550" s="294"/>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c r="AA550" s="519"/>
      <c r="AB550" s="519"/>
      <c r="AC550" s="519"/>
      <c r="AD550" s="519"/>
      <c r="AE550" s="379">
        <f t="shared" si="35"/>
        <v>0</v>
      </c>
      <c r="AF550" s="380">
        <f>+AE550/(('10. Type 1 Emp Cov. Period Comp'!$I$16-'10. Type 1 Emp Cov. Period Comp'!$I$15+1)/7)</f>
        <v>0</v>
      </c>
      <c r="AG550" s="381">
        <f t="shared" si="33"/>
        <v>0</v>
      </c>
      <c r="AH550" s="381">
        <f t="shared" si="34"/>
        <v>0</v>
      </c>
    </row>
    <row r="551" spans="1:34" ht="15.75" thickBot="1" x14ac:dyDescent="0.3">
      <c r="A551" s="265">
        <f t="shared" si="32"/>
        <v>533</v>
      </c>
      <c r="B551" s="297" t="str">
        <f>IF('10. Type 1 Emp Cov. Period Comp'!B553=0," ",'10. Type 1 Emp Cov. Period Comp'!B553)</f>
        <v xml:space="preserve"> </v>
      </c>
      <c r="C551" s="265" t="str">
        <f>IF('10. Type 1 Emp Cov. Period Comp'!C553=0," ",'10. Type 1 Emp Cov. Period Comp'!C553)</f>
        <v xml:space="preserve"> </v>
      </c>
      <c r="D551" s="294"/>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c r="AA551" s="519"/>
      <c r="AB551" s="519"/>
      <c r="AC551" s="519"/>
      <c r="AD551" s="519"/>
      <c r="AE551" s="379">
        <f t="shared" si="35"/>
        <v>0</v>
      </c>
      <c r="AF551" s="380">
        <f>+AE551/(('10. Type 1 Emp Cov. Period Comp'!$I$16-'10. Type 1 Emp Cov. Period Comp'!$I$15+1)/7)</f>
        <v>0</v>
      </c>
      <c r="AG551" s="381">
        <f t="shared" si="33"/>
        <v>0</v>
      </c>
      <c r="AH551" s="381">
        <f t="shared" si="34"/>
        <v>0</v>
      </c>
    </row>
    <row r="552" spans="1:34" ht="15.75" thickBot="1" x14ac:dyDescent="0.3">
      <c r="A552" s="265">
        <f t="shared" si="32"/>
        <v>534</v>
      </c>
      <c r="B552" s="297" t="str">
        <f>IF('10. Type 1 Emp Cov. Period Comp'!B554=0," ",'10. Type 1 Emp Cov. Period Comp'!B554)</f>
        <v xml:space="preserve"> </v>
      </c>
      <c r="C552" s="265" t="str">
        <f>IF('10. Type 1 Emp Cov. Period Comp'!C554=0," ",'10. Type 1 Emp Cov. Period Comp'!C554)</f>
        <v xml:space="preserve"> </v>
      </c>
      <c r="D552" s="294"/>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c r="AA552" s="519"/>
      <c r="AB552" s="519"/>
      <c r="AC552" s="519"/>
      <c r="AD552" s="519"/>
      <c r="AE552" s="379">
        <f t="shared" si="35"/>
        <v>0</v>
      </c>
      <c r="AF552" s="380">
        <f>+AE552/(('10. Type 1 Emp Cov. Period Comp'!$I$16-'10. Type 1 Emp Cov. Period Comp'!$I$15+1)/7)</f>
        <v>0</v>
      </c>
      <c r="AG552" s="381">
        <f t="shared" si="33"/>
        <v>0</v>
      </c>
      <c r="AH552" s="381">
        <f t="shared" si="34"/>
        <v>0</v>
      </c>
    </row>
    <row r="553" spans="1:34" ht="15.75" thickBot="1" x14ac:dyDescent="0.3">
      <c r="A553" s="265">
        <f t="shared" si="32"/>
        <v>535</v>
      </c>
      <c r="B553" s="297" t="str">
        <f>IF('10. Type 1 Emp Cov. Period Comp'!B555=0," ",'10. Type 1 Emp Cov. Period Comp'!B555)</f>
        <v xml:space="preserve"> </v>
      </c>
      <c r="C553" s="265" t="str">
        <f>IF('10. Type 1 Emp Cov. Period Comp'!C555=0," ",'10. Type 1 Emp Cov. Period Comp'!C555)</f>
        <v xml:space="preserve"> </v>
      </c>
      <c r="D553" s="294"/>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c r="AA553" s="519"/>
      <c r="AB553" s="519"/>
      <c r="AC553" s="519"/>
      <c r="AD553" s="519"/>
      <c r="AE553" s="379">
        <f t="shared" si="35"/>
        <v>0</v>
      </c>
      <c r="AF553" s="380">
        <f>+AE553/(('10. Type 1 Emp Cov. Period Comp'!$I$16-'10. Type 1 Emp Cov. Period Comp'!$I$15+1)/7)</f>
        <v>0</v>
      </c>
      <c r="AG553" s="381">
        <f t="shared" si="33"/>
        <v>0</v>
      </c>
      <c r="AH553" s="381">
        <f t="shared" si="34"/>
        <v>0</v>
      </c>
    </row>
    <row r="554" spans="1:34" ht="15.75" thickBot="1" x14ac:dyDescent="0.3">
      <c r="A554" s="265">
        <f t="shared" si="32"/>
        <v>536</v>
      </c>
      <c r="B554" s="297" t="str">
        <f>IF('10. Type 1 Emp Cov. Period Comp'!B556=0," ",'10. Type 1 Emp Cov. Period Comp'!B556)</f>
        <v xml:space="preserve"> </v>
      </c>
      <c r="C554" s="265" t="str">
        <f>IF('10. Type 1 Emp Cov. Period Comp'!C556=0," ",'10. Type 1 Emp Cov. Period Comp'!C556)</f>
        <v xml:space="preserve"> </v>
      </c>
      <c r="D554" s="294"/>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c r="AA554" s="519"/>
      <c r="AB554" s="519"/>
      <c r="AC554" s="519"/>
      <c r="AD554" s="519"/>
      <c r="AE554" s="379">
        <f t="shared" si="35"/>
        <v>0</v>
      </c>
      <c r="AF554" s="380">
        <f>+AE554/(('10. Type 1 Emp Cov. Period Comp'!$I$16-'10. Type 1 Emp Cov. Period Comp'!$I$15+1)/7)</f>
        <v>0</v>
      </c>
      <c r="AG554" s="381">
        <f t="shared" si="33"/>
        <v>0</v>
      </c>
      <c r="AH554" s="381">
        <f t="shared" si="34"/>
        <v>0</v>
      </c>
    </row>
    <row r="555" spans="1:34" ht="15.75" thickBot="1" x14ac:dyDescent="0.3">
      <c r="A555" s="265">
        <f t="shared" si="32"/>
        <v>537</v>
      </c>
      <c r="B555" s="297" t="str">
        <f>IF('10. Type 1 Emp Cov. Period Comp'!B557=0," ",'10. Type 1 Emp Cov. Period Comp'!B557)</f>
        <v xml:space="preserve"> </v>
      </c>
      <c r="C555" s="265" t="str">
        <f>IF('10. Type 1 Emp Cov. Period Comp'!C557=0," ",'10. Type 1 Emp Cov. Period Comp'!C557)</f>
        <v xml:space="preserve"> </v>
      </c>
      <c r="D555" s="294"/>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c r="AA555" s="519"/>
      <c r="AB555" s="519"/>
      <c r="AC555" s="519"/>
      <c r="AD555" s="519"/>
      <c r="AE555" s="379">
        <f t="shared" si="35"/>
        <v>0</v>
      </c>
      <c r="AF555" s="380">
        <f>+AE555/(('10. Type 1 Emp Cov. Period Comp'!$I$16-'10. Type 1 Emp Cov. Period Comp'!$I$15+1)/7)</f>
        <v>0</v>
      </c>
      <c r="AG555" s="381">
        <f t="shared" si="33"/>
        <v>0</v>
      </c>
      <c r="AH555" s="381">
        <f t="shared" si="34"/>
        <v>0</v>
      </c>
    </row>
    <row r="556" spans="1:34" ht="15.75" thickBot="1" x14ac:dyDescent="0.3">
      <c r="A556" s="265">
        <f t="shared" si="32"/>
        <v>538</v>
      </c>
      <c r="B556" s="297" t="str">
        <f>IF('10. Type 1 Emp Cov. Period Comp'!B558=0," ",'10. Type 1 Emp Cov. Period Comp'!B558)</f>
        <v xml:space="preserve"> </v>
      </c>
      <c r="C556" s="265" t="str">
        <f>IF('10. Type 1 Emp Cov. Period Comp'!C558=0," ",'10. Type 1 Emp Cov. Period Comp'!C558)</f>
        <v xml:space="preserve"> </v>
      </c>
      <c r="D556" s="294"/>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c r="AA556" s="519"/>
      <c r="AB556" s="519"/>
      <c r="AC556" s="519"/>
      <c r="AD556" s="519"/>
      <c r="AE556" s="379">
        <f t="shared" si="35"/>
        <v>0</v>
      </c>
      <c r="AF556" s="380">
        <f>+AE556/(('10. Type 1 Emp Cov. Period Comp'!$I$16-'10. Type 1 Emp Cov. Period Comp'!$I$15+1)/7)</f>
        <v>0</v>
      </c>
      <c r="AG556" s="381">
        <f t="shared" si="33"/>
        <v>0</v>
      </c>
      <c r="AH556" s="381">
        <f t="shared" si="34"/>
        <v>0</v>
      </c>
    </row>
    <row r="557" spans="1:34" ht="15.75" thickBot="1" x14ac:dyDescent="0.3">
      <c r="A557" s="265">
        <f t="shared" si="32"/>
        <v>539</v>
      </c>
      <c r="B557" s="297" t="str">
        <f>IF('10. Type 1 Emp Cov. Period Comp'!B559=0," ",'10. Type 1 Emp Cov. Period Comp'!B559)</f>
        <v xml:space="preserve"> </v>
      </c>
      <c r="C557" s="265" t="str">
        <f>IF('10. Type 1 Emp Cov. Period Comp'!C559=0," ",'10. Type 1 Emp Cov. Period Comp'!C559)</f>
        <v xml:space="preserve"> </v>
      </c>
      <c r="D557" s="294"/>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c r="AA557" s="519"/>
      <c r="AB557" s="519"/>
      <c r="AC557" s="519"/>
      <c r="AD557" s="519"/>
      <c r="AE557" s="379">
        <f t="shared" si="35"/>
        <v>0</v>
      </c>
      <c r="AF557" s="380">
        <f>+AE557/(('10. Type 1 Emp Cov. Period Comp'!$I$16-'10. Type 1 Emp Cov. Period Comp'!$I$15+1)/7)</f>
        <v>0</v>
      </c>
      <c r="AG557" s="381">
        <f t="shared" si="33"/>
        <v>0</v>
      </c>
      <c r="AH557" s="381">
        <f t="shared" si="34"/>
        <v>0</v>
      </c>
    </row>
    <row r="558" spans="1:34" ht="15.75" thickBot="1" x14ac:dyDescent="0.3">
      <c r="A558" s="265">
        <f t="shared" si="32"/>
        <v>540</v>
      </c>
      <c r="B558" s="297" t="str">
        <f>IF('10. Type 1 Emp Cov. Period Comp'!B560=0," ",'10. Type 1 Emp Cov. Period Comp'!B560)</f>
        <v xml:space="preserve"> </v>
      </c>
      <c r="C558" s="265" t="str">
        <f>IF('10. Type 1 Emp Cov. Period Comp'!C560=0," ",'10. Type 1 Emp Cov. Period Comp'!C560)</f>
        <v xml:space="preserve"> </v>
      </c>
      <c r="D558" s="294"/>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c r="AA558" s="519"/>
      <c r="AB558" s="519"/>
      <c r="AC558" s="519"/>
      <c r="AD558" s="519"/>
      <c r="AE558" s="379">
        <f t="shared" si="35"/>
        <v>0</v>
      </c>
      <c r="AF558" s="380">
        <f>+AE558/(('10. Type 1 Emp Cov. Period Comp'!$I$16-'10. Type 1 Emp Cov. Period Comp'!$I$15+1)/7)</f>
        <v>0</v>
      </c>
      <c r="AG558" s="381">
        <f t="shared" si="33"/>
        <v>0</v>
      </c>
      <c r="AH558" s="381">
        <f t="shared" si="34"/>
        <v>0</v>
      </c>
    </row>
    <row r="559" spans="1:34" ht="15.75" thickBot="1" x14ac:dyDescent="0.3">
      <c r="A559" s="265">
        <f t="shared" si="32"/>
        <v>541</v>
      </c>
      <c r="B559" s="297" t="str">
        <f>IF('10. Type 1 Emp Cov. Period Comp'!B561=0," ",'10. Type 1 Emp Cov. Period Comp'!B561)</f>
        <v xml:space="preserve"> </v>
      </c>
      <c r="C559" s="265" t="str">
        <f>IF('10. Type 1 Emp Cov. Period Comp'!C561=0," ",'10. Type 1 Emp Cov. Period Comp'!C561)</f>
        <v xml:space="preserve"> </v>
      </c>
      <c r="D559" s="294"/>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c r="AA559" s="519"/>
      <c r="AB559" s="519"/>
      <c r="AC559" s="519"/>
      <c r="AD559" s="519"/>
      <c r="AE559" s="379">
        <f t="shared" si="35"/>
        <v>0</v>
      </c>
      <c r="AF559" s="380">
        <f>+AE559/(('10. Type 1 Emp Cov. Period Comp'!$I$16-'10. Type 1 Emp Cov. Period Comp'!$I$15+1)/7)</f>
        <v>0</v>
      </c>
      <c r="AG559" s="381">
        <f t="shared" si="33"/>
        <v>0</v>
      </c>
      <c r="AH559" s="381">
        <f t="shared" si="34"/>
        <v>0</v>
      </c>
    </row>
    <row r="560" spans="1:34" ht="15.75" thickBot="1" x14ac:dyDescent="0.3">
      <c r="A560" s="265">
        <f t="shared" si="32"/>
        <v>542</v>
      </c>
      <c r="B560" s="297" t="str">
        <f>IF('10. Type 1 Emp Cov. Period Comp'!B562=0," ",'10. Type 1 Emp Cov. Period Comp'!B562)</f>
        <v xml:space="preserve"> </v>
      </c>
      <c r="C560" s="265" t="str">
        <f>IF('10. Type 1 Emp Cov. Period Comp'!C562=0," ",'10. Type 1 Emp Cov. Period Comp'!C562)</f>
        <v xml:space="preserve"> </v>
      </c>
      <c r="D560" s="294"/>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c r="AA560" s="519"/>
      <c r="AB560" s="519"/>
      <c r="AC560" s="519"/>
      <c r="AD560" s="519"/>
      <c r="AE560" s="379">
        <f t="shared" si="35"/>
        <v>0</v>
      </c>
      <c r="AF560" s="380">
        <f>+AE560/(('10. Type 1 Emp Cov. Period Comp'!$I$16-'10. Type 1 Emp Cov. Period Comp'!$I$15+1)/7)</f>
        <v>0</v>
      </c>
      <c r="AG560" s="381">
        <f t="shared" si="33"/>
        <v>0</v>
      </c>
      <c r="AH560" s="381">
        <f t="shared" si="34"/>
        <v>0</v>
      </c>
    </row>
    <row r="561" spans="1:34" ht="15.75" thickBot="1" x14ac:dyDescent="0.3">
      <c r="A561" s="265">
        <f t="shared" si="32"/>
        <v>543</v>
      </c>
      <c r="B561" s="297" t="str">
        <f>IF('10. Type 1 Emp Cov. Period Comp'!B563=0," ",'10. Type 1 Emp Cov. Period Comp'!B563)</f>
        <v xml:space="preserve"> </v>
      </c>
      <c r="C561" s="265" t="str">
        <f>IF('10. Type 1 Emp Cov. Period Comp'!C563=0," ",'10. Type 1 Emp Cov. Period Comp'!C563)</f>
        <v xml:space="preserve"> </v>
      </c>
      <c r="D561" s="294"/>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c r="AA561" s="519"/>
      <c r="AB561" s="519"/>
      <c r="AC561" s="519"/>
      <c r="AD561" s="519"/>
      <c r="AE561" s="379">
        <f t="shared" si="35"/>
        <v>0</v>
      </c>
      <c r="AF561" s="380">
        <f>+AE561/(('10. Type 1 Emp Cov. Period Comp'!$I$16-'10. Type 1 Emp Cov. Period Comp'!$I$15+1)/7)</f>
        <v>0</v>
      </c>
      <c r="AG561" s="381">
        <f t="shared" si="33"/>
        <v>0</v>
      </c>
      <c r="AH561" s="381">
        <f t="shared" si="34"/>
        <v>0</v>
      </c>
    </row>
    <row r="562" spans="1:34" ht="15.75" thickBot="1" x14ac:dyDescent="0.3">
      <c r="A562" s="265">
        <f t="shared" si="32"/>
        <v>544</v>
      </c>
      <c r="B562" s="297" t="str">
        <f>IF('10. Type 1 Emp Cov. Period Comp'!B564=0," ",'10. Type 1 Emp Cov. Period Comp'!B564)</f>
        <v xml:space="preserve"> </v>
      </c>
      <c r="C562" s="265" t="str">
        <f>IF('10. Type 1 Emp Cov. Period Comp'!C564=0," ",'10. Type 1 Emp Cov. Period Comp'!C564)</f>
        <v xml:space="preserve"> </v>
      </c>
      <c r="D562" s="294"/>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c r="AA562" s="519"/>
      <c r="AB562" s="519"/>
      <c r="AC562" s="519"/>
      <c r="AD562" s="519"/>
      <c r="AE562" s="379">
        <f t="shared" si="35"/>
        <v>0</v>
      </c>
      <c r="AF562" s="380">
        <f>+AE562/(('10. Type 1 Emp Cov. Period Comp'!$I$16-'10. Type 1 Emp Cov. Period Comp'!$I$15+1)/7)</f>
        <v>0</v>
      </c>
      <c r="AG562" s="381">
        <f t="shared" si="33"/>
        <v>0</v>
      </c>
      <c r="AH562" s="381">
        <f t="shared" si="34"/>
        <v>0</v>
      </c>
    </row>
    <row r="563" spans="1:34" ht="15.75" thickBot="1" x14ac:dyDescent="0.3">
      <c r="A563" s="265">
        <f t="shared" si="32"/>
        <v>545</v>
      </c>
      <c r="B563" s="297" t="str">
        <f>IF('10. Type 1 Emp Cov. Period Comp'!B565=0," ",'10. Type 1 Emp Cov. Period Comp'!B565)</f>
        <v xml:space="preserve"> </v>
      </c>
      <c r="C563" s="265" t="str">
        <f>IF('10. Type 1 Emp Cov. Period Comp'!C565=0," ",'10. Type 1 Emp Cov. Period Comp'!C565)</f>
        <v xml:space="preserve"> </v>
      </c>
      <c r="D563" s="294"/>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c r="AA563" s="519"/>
      <c r="AB563" s="519"/>
      <c r="AC563" s="519"/>
      <c r="AD563" s="519"/>
      <c r="AE563" s="379">
        <f t="shared" si="35"/>
        <v>0</v>
      </c>
      <c r="AF563" s="380">
        <f>+AE563/(('10. Type 1 Emp Cov. Period Comp'!$I$16-'10. Type 1 Emp Cov. Period Comp'!$I$15+1)/7)</f>
        <v>0</v>
      </c>
      <c r="AG563" s="381">
        <f t="shared" si="33"/>
        <v>0</v>
      </c>
      <c r="AH563" s="381">
        <f t="shared" si="34"/>
        <v>0</v>
      </c>
    </row>
    <row r="564" spans="1:34" ht="15.75" thickBot="1" x14ac:dyDescent="0.3">
      <c r="A564" s="265">
        <f t="shared" si="32"/>
        <v>546</v>
      </c>
      <c r="B564" s="297" t="str">
        <f>IF('10. Type 1 Emp Cov. Period Comp'!B566=0," ",'10. Type 1 Emp Cov. Period Comp'!B566)</f>
        <v xml:space="preserve"> </v>
      </c>
      <c r="C564" s="265" t="str">
        <f>IF('10. Type 1 Emp Cov. Period Comp'!C566=0," ",'10. Type 1 Emp Cov. Period Comp'!C566)</f>
        <v xml:space="preserve"> </v>
      </c>
      <c r="D564" s="294"/>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c r="AA564" s="519"/>
      <c r="AB564" s="519"/>
      <c r="AC564" s="519"/>
      <c r="AD564" s="519"/>
      <c r="AE564" s="379">
        <f t="shared" si="35"/>
        <v>0</v>
      </c>
      <c r="AF564" s="380">
        <f>+AE564/(('10. Type 1 Emp Cov. Period Comp'!$I$16-'10. Type 1 Emp Cov. Period Comp'!$I$15+1)/7)</f>
        <v>0</v>
      </c>
      <c r="AG564" s="381">
        <f t="shared" si="33"/>
        <v>0</v>
      </c>
      <c r="AH564" s="381">
        <f t="shared" si="34"/>
        <v>0</v>
      </c>
    </row>
    <row r="565" spans="1:34" ht="15.75" thickBot="1" x14ac:dyDescent="0.3">
      <c r="A565" s="265">
        <f t="shared" si="32"/>
        <v>547</v>
      </c>
      <c r="B565" s="297" t="str">
        <f>IF('10. Type 1 Emp Cov. Period Comp'!B567=0," ",'10. Type 1 Emp Cov. Period Comp'!B567)</f>
        <v xml:space="preserve"> </v>
      </c>
      <c r="C565" s="265" t="str">
        <f>IF('10. Type 1 Emp Cov. Period Comp'!C567=0," ",'10. Type 1 Emp Cov. Period Comp'!C567)</f>
        <v xml:space="preserve"> </v>
      </c>
      <c r="D565" s="294"/>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c r="AA565" s="519"/>
      <c r="AB565" s="519"/>
      <c r="AC565" s="519"/>
      <c r="AD565" s="519"/>
      <c r="AE565" s="379">
        <f t="shared" si="35"/>
        <v>0</v>
      </c>
      <c r="AF565" s="380">
        <f>+AE565/(('10. Type 1 Emp Cov. Period Comp'!$I$16-'10. Type 1 Emp Cov. Period Comp'!$I$15+1)/7)</f>
        <v>0</v>
      </c>
      <c r="AG565" s="381">
        <f t="shared" si="33"/>
        <v>0</v>
      </c>
      <c r="AH565" s="381">
        <f t="shared" si="34"/>
        <v>0</v>
      </c>
    </row>
    <row r="566" spans="1:34" ht="15.75" thickBot="1" x14ac:dyDescent="0.3">
      <c r="A566" s="265">
        <f t="shared" si="32"/>
        <v>548</v>
      </c>
      <c r="B566" s="297" t="str">
        <f>IF('10. Type 1 Emp Cov. Period Comp'!B568=0," ",'10. Type 1 Emp Cov. Period Comp'!B568)</f>
        <v xml:space="preserve"> </v>
      </c>
      <c r="C566" s="265" t="str">
        <f>IF('10. Type 1 Emp Cov. Period Comp'!C568=0," ",'10. Type 1 Emp Cov. Period Comp'!C568)</f>
        <v xml:space="preserve"> </v>
      </c>
      <c r="D566" s="294"/>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c r="AA566" s="519"/>
      <c r="AB566" s="519"/>
      <c r="AC566" s="519"/>
      <c r="AD566" s="519"/>
      <c r="AE566" s="379">
        <f t="shared" si="35"/>
        <v>0</v>
      </c>
      <c r="AF566" s="380">
        <f>+AE566/(('10. Type 1 Emp Cov. Period Comp'!$I$16-'10. Type 1 Emp Cov. Period Comp'!$I$15+1)/7)</f>
        <v>0</v>
      </c>
      <c r="AG566" s="381">
        <f t="shared" si="33"/>
        <v>0</v>
      </c>
      <c r="AH566" s="381">
        <f t="shared" si="34"/>
        <v>0</v>
      </c>
    </row>
    <row r="567" spans="1:34" ht="15.75" thickBot="1" x14ac:dyDescent="0.3">
      <c r="A567" s="265">
        <f t="shared" si="32"/>
        <v>549</v>
      </c>
      <c r="B567" s="297" t="str">
        <f>IF('10. Type 1 Emp Cov. Period Comp'!B569=0," ",'10. Type 1 Emp Cov. Period Comp'!B569)</f>
        <v xml:space="preserve"> </v>
      </c>
      <c r="C567" s="265" t="str">
        <f>IF('10. Type 1 Emp Cov. Period Comp'!C569=0," ",'10. Type 1 Emp Cov. Period Comp'!C569)</f>
        <v xml:space="preserve"> </v>
      </c>
      <c r="D567" s="294"/>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c r="AA567" s="519"/>
      <c r="AB567" s="519"/>
      <c r="AC567" s="519"/>
      <c r="AD567" s="519"/>
      <c r="AE567" s="379">
        <f t="shared" si="35"/>
        <v>0</v>
      </c>
      <c r="AF567" s="380">
        <f>+AE567/(('10. Type 1 Emp Cov. Period Comp'!$I$16-'10. Type 1 Emp Cov. Period Comp'!$I$15+1)/7)</f>
        <v>0</v>
      </c>
      <c r="AG567" s="381">
        <f t="shared" si="33"/>
        <v>0</v>
      </c>
      <c r="AH567" s="381">
        <f t="shared" si="34"/>
        <v>0</v>
      </c>
    </row>
    <row r="568" spans="1:34" ht="15.75" thickBot="1" x14ac:dyDescent="0.3">
      <c r="A568" s="265">
        <f t="shared" si="32"/>
        <v>550</v>
      </c>
      <c r="B568" s="297" t="str">
        <f>IF('10. Type 1 Emp Cov. Period Comp'!B570=0," ",'10. Type 1 Emp Cov. Period Comp'!B570)</f>
        <v xml:space="preserve"> </v>
      </c>
      <c r="C568" s="265" t="str">
        <f>IF('10. Type 1 Emp Cov. Period Comp'!C570=0," ",'10. Type 1 Emp Cov. Period Comp'!C570)</f>
        <v xml:space="preserve"> </v>
      </c>
      <c r="D568" s="294"/>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c r="AA568" s="519"/>
      <c r="AB568" s="519"/>
      <c r="AC568" s="519"/>
      <c r="AD568" s="519"/>
      <c r="AE568" s="379">
        <f t="shared" si="35"/>
        <v>0</v>
      </c>
      <c r="AF568" s="380">
        <f>+AE568/(('10. Type 1 Emp Cov. Period Comp'!$I$16-'10. Type 1 Emp Cov. Period Comp'!$I$15+1)/7)</f>
        <v>0</v>
      </c>
      <c r="AG568" s="381">
        <f t="shared" si="33"/>
        <v>0</v>
      </c>
      <c r="AH568" s="381">
        <f t="shared" si="34"/>
        <v>0</v>
      </c>
    </row>
    <row r="569" spans="1:34" ht="15.75" thickBot="1" x14ac:dyDescent="0.3">
      <c r="A569" s="265">
        <f t="shared" si="32"/>
        <v>551</v>
      </c>
      <c r="B569" s="297" t="str">
        <f>IF('10. Type 1 Emp Cov. Period Comp'!B571=0," ",'10. Type 1 Emp Cov. Period Comp'!B571)</f>
        <v xml:space="preserve"> </v>
      </c>
      <c r="C569" s="265" t="str">
        <f>IF('10. Type 1 Emp Cov. Period Comp'!C571=0," ",'10. Type 1 Emp Cov. Period Comp'!C571)</f>
        <v xml:space="preserve"> </v>
      </c>
      <c r="D569" s="294"/>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c r="AA569" s="519"/>
      <c r="AB569" s="519"/>
      <c r="AC569" s="519"/>
      <c r="AD569" s="519"/>
      <c r="AE569" s="379">
        <f t="shared" si="35"/>
        <v>0</v>
      </c>
      <c r="AF569" s="380">
        <f>+AE569/(('10. Type 1 Emp Cov. Period Comp'!$I$16-'10. Type 1 Emp Cov. Period Comp'!$I$15+1)/7)</f>
        <v>0</v>
      </c>
      <c r="AG569" s="381">
        <f t="shared" si="33"/>
        <v>0</v>
      </c>
      <c r="AH569" s="381">
        <f t="shared" si="34"/>
        <v>0</v>
      </c>
    </row>
    <row r="570" spans="1:34" ht="15.75" thickBot="1" x14ac:dyDescent="0.3">
      <c r="A570" s="265">
        <f t="shared" si="32"/>
        <v>552</v>
      </c>
      <c r="B570" s="297" t="str">
        <f>IF('10. Type 1 Emp Cov. Period Comp'!B572=0," ",'10. Type 1 Emp Cov. Period Comp'!B572)</f>
        <v xml:space="preserve"> </v>
      </c>
      <c r="C570" s="265" t="str">
        <f>IF('10. Type 1 Emp Cov. Period Comp'!C572=0," ",'10. Type 1 Emp Cov. Period Comp'!C572)</f>
        <v xml:space="preserve"> </v>
      </c>
      <c r="D570" s="294"/>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c r="AA570" s="519"/>
      <c r="AB570" s="519"/>
      <c r="AC570" s="519"/>
      <c r="AD570" s="519"/>
      <c r="AE570" s="379">
        <f t="shared" si="35"/>
        <v>0</v>
      </c>
      <c r="AF570" s="380">
        <f>+AE570/(('10. Type 1 Emp Cov. Period Comp'!$I$16-'10. Type 1 Emp Cov. Period Comp'!$I$15+1)/7)</f>
        <v>0</v>
      </c>
      <c r="AG570" s="381">
        <f t="shared" si="33"/>
        <v>0</v>
      </c>
      <c r="AH570" s="381">
        <f t="shared" si="34"/>
        <v>0</v>
      </c>
    </row>
    <row r="571" spans="1:34" ht="15.75" thickBot="1" x14ac:dyDescent="0.3">
      <c r="A571" s="265">
        <f t="shared" si="32"/>
        <v>553</v>
      </c>
      <c r="B571" s="297" t="str">
        <f>IF('10. Type 1 Emp Cov. Period Comp'!B573=0," ",'10. Type 1 Emp Cov. Period Comp'!B573)</f>
        <v xml:space="preserve"> </v>
      </c>
      <c r="C571" s="265" t="str">
        <f>IF('10. Type 1 Emp Cov. Period Comp'!C573=0," ",'10. Type 1 Emp Cov. Period Comp'!C573)</f>
        <v xml:space="preserve"> </v>
      </c>
      <c r="D571" s="294"/>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c r="AA571" s="519"/>
      <c r="AB571" s="519"/>
      <c r="AC571" s="519"/>
      <c r="AD571" s="519"/>
      <c r="AE571" s="379">
        <f t="shared" si="35"/>
        <v>0</v>
      </c>
      <c r="AF571" s="380">
        <f>+AE571/(('10. Type 1 Emp Cov. Period Comp'!$I$16-'10. Type 1 Emp Cov. Period Comp'!$I$15+1)/7)</f>
        <v>0</v>
      </c>
      <c r="AG571" s="381">
        <f t="shared" si="33"/>
        <v>0</v>
      </c>
      <c r="AH571" s="381">
        <f t="shared" si="34"/>
        <v>0</v>
      </c>
    </row>
    <row r="572" spans="1:34" ht="15.75" thickBot="1" x14ac:dyDescent="0.3">
      <c r="A572" s="265">
        <f t="shared" si="32"/>
        <v>554</v>
      </c>
      <c r="B572" s="297" t="str">
        <f>IF('10. Type 1 Emp Cov. Period Comp'!B574=0," ",'10. Type 1 Emp Cov. Period Comp'!B574)</f>
        <v xml:space="preserve"> </v>
      </c>
      <c r="C572" s="265" t="str">
        <f>IF('10. Type 1 Emp Cov. Period Comp'!C574=0," ",'10. Type 1 Emp Cov. Period Comp'!C574)</f>
        <v xml:space="preserve"> </v>
      </c>
      <c r="D572" s="294"/>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c r="AA572" s="519"/>
      <c r="AB572" s="519"/>
      <c r="AC572" s="519"/>
      <c r="AD572" s="519"/>
      <c r="AE572" s="379">
        <f t="shared" si="35"/>
        <v>0</v>
      </c>
      <c r="AF572" s="380">
        <f>+AE572/(('10. Type 1 Emp Cov. Period Comp'!$I$16-'10. Type 1 Emp Cov. Period Comp'!$I$15+1)/7)</f>
        <v>0</v>
      </c>
      <c r="AG572" s="381">
        <f t="shared" si="33"/>
        <v>0</v>
      </c>
      <c r="AH572" s="381">
        <f t="shared" si="34"/>
        <v>0</v>
      </c>
    </row>
    <row r="573" spans="1:34" ht="15.75" thickBot="1" x14ac:dyDescent="0.3">
      <c r="A573" s="265">
        <f t="shared" si="32"/>
        <v>555</v>
      </c>
      <c r="B573" s="297" t="str">
        <f>IF('10. Type 1 Emp Cov. Period Comp'!B575=0," ",'10. Type 1 Emp Cov. Period Comp'!B575)</f>
        <v xml:space="preserve"> </v>
      </c>
      <c r="C573" s="265" t="str">
        <f>IF('10. Type 1 Emp Cov. Period Comp'!C575=0," ",'10. Type 1 Emp Cov. Period Comp'!C575)</f>
        <v xml:space="preserve"> </v>
      </c>
      <c r="D573" s="294"/>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c r="AA573" s="519"/>
      <c r="AB573" s="519"/>
      <c r="AC573" s="519"/>
      <c r="AD573" s="519"/>
      <c r="AE573" s="379">
        <f t="shared" si="35"/>
        <v>0</v>
      </c>
      <c r="AF573" s="380">
        <f>+AE573/(('10. Type 1 Emp Cov. Period Comp'!$I$16-'10. Type 1 Emp Cov. Period Comp'!$I$15+1)/7)</f>
        <v>0</v>
      </c>
      <c r="AG573" s="381">
        <f t="shared" si="33"/>
        <v>0</v>
      </c>
      <c r="AH573" s="381">
        <f t="shared" si="34"/>
        <v>0</v>
      </c>
    </row>
    <row r="574" spans="1:34" ht="15.75" thickBot="1" x14ac:dyDescent="0.3">
      <c r="A574" s="265">
        <f t="shared" si="32"/>
        <v>556</v>
      </c>
      <c r="B574" s="297" t="str">
        <f>IF('10. Type 1 Emp Cov. Period Comp'!B576=0," ",'10. Type 1 Emp Cov. Period Comp'!B576)</f>
        <v xml:space="preserve"> </v>
      </c>
      <c r="C574" s="265" t="str">
        <f>IF('10. Type 1 Emp Cov. Period Comp'!C576=0," ",'10. Type 1 Emp Cov. Period Comp'!C576)</f>
        <v xml:space="preserve"> </v>
      </c>
      <c r="D574" s="294"/>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c r="AA574" s="519"/>
      <c r="AB574" s="519"/>
      <c r="AC574" s="519"/>
      <c r="AD574" s="519"/>
      <c r="AE574" s="379">
        <f t="shared" si="35"/>
        <v>0</v>
      </c>
      <c r="AF574" s="380">
        <f>+AE574/(('10. Type 1 Emp Cov. Period Comp'!$I$16-'10. Type 1 Emp Cov. Period Comp'!$I$15+1)/7)</f>
        <v>0</v>
      </c>
      <c r="AG574" s="381">
        <f t="shared" si="33"/>
        <v>0</v>
      </c>
      <c r="AH574" s="381">
        <f t="shared" si="34"/>
        <v>0</v>
      </c>
    </row>
    <row r="575" spans="1:34" ht="15.75" thickBot="1" x14ac:dyDescent="0.3">
      <c r="A575" s="265">
        <f t="shared" si="32"/>
        <v>557</v>
      </c>
      <c r="B575" s="297" t="str">
        <f>IF('10. Type 1 Emp Cov. Period Comp'!B577=0," ",'10. Type 1 Emp Cov. Period Comp'!B577)</f>
        <v xml:space="preserve"> </v>
      </c>
      <c r="C575" s="265" t="str">
        <f>IF('10. Type 1 Emp Cov. Period Comp'!C577=0," ",'10. Type 1 Emp Cov. Period Comp'!C577)</f>
        <v xml:space="preserve"> </v>
      </c>
      <c r="D575" s="294"/>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c r="AA575" s="519"/>
      <c r="AB575" s="519"/>
      <c r="AC575" s="519"/>
      <c r="AD575" s="519"/>
      <c r="AE575" s="379">
        <f t="shared" si="35"/>
        <v>0</v>
      </c>
      <c r="AF575" s="380">
        <f>+AE575/(('10. Type 1 Emp Cov. Period Comp'!$I$16-'10. Type 1 Emp Cov. Period Comp'!$I$15+1)/7)</f>
        <v>0</v>
      </c>
      <c r="AG575" s="381">
        <f t="shared" si="33"/>
        <v>0</v>
      </c>
      <c r="AH575" s="381">
        <f t="shared" si="34"/>
        <v>0</v>
      </c>
    </row>
    <row r="576" spans="1:34" ht="15.75" thickBot="1" x14ac:dyDescent="0.3">
      <c r="A576" s="265">
        <f t="shared" si="32"/>
        <v>558</v>
      </c>
      <c r="B576" s="297" t="str">
        <f>IF('10. Type 1 Emp Cov. Period Comp'!B578=0," ",'10. Type 1 Emp Cov. Period Comp'!B578)</f>
        <v xml:space="preserve"> </v>
      </c>
      <c r="C576" s="265" t="str">
        <f>IF('10. Type 1 Emp Cov. Period Comp'!C578=0," ",'10. Type 1 Emp Cov. Period Comp'!C578)</f>
        <v xml:space="preserve"> </v>
      </c>
      <c r="D576" s="294"/>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c r="AA576" s="519"/>
      <c r="AB576" s="519"/>
      <c r="AC576" s="519"/>
      <c r="AD576" s="519"/>
      <c r="AE576" s="379">
        <f t="shared" si="35"/>
        <v>0</v>
      </c>
      <c r="AF576" s="380">
        <f>+AE576/(('10. Type 1 Emp Cov. Period Comp'!$I$16-'10. Type 1 Emp Cov. Period Comp'!$I$15+1)/7)</f>
        <v>0</v>
      </c>
      <c r="AG576" s="381">
        <f t="shared" si="33"/>
        <v>0</v>
      </c>
      <c r="AH576" s="381">
        <f t="shared" si="34"/>
        <v>0</v>
      </c>
    </row>
    <row r="577" spans="1:34" ht="15.75" thickBot="1" x14ac:dyDescent="0.3">
      <c r="A577" s="265">
        <f t="shared" si="32"/>
        <v>559</v>
      </c>
      <c r="B577" s="297" t="str">
        <f>IF('10. Type 1 Emp Cov. Period Comp'!B579=0," ",'10. Type 1 Emp Cov. Period Comp'!B579)</f>
        <v xml:space="preserve"> </v>
      </c>
      <c r="C577" s="265" t="str">
        <f>IF('10. Type 1 Emp Cov. Period Comp'!C579=0," ",'10. Type 1 Emp Cov. Period Comp'!C579)</f>
        <v xml:space="preserve"> </v>
      </c>
      <c r="D577" s="294"/>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c r="AA577" s="519"/>
      <c r="AB577" s="519"/>
      <c r="AC577" s="519"/>
      <c r="AD577" s="519"/>
      <c r="AE577" s="379">
        <f t="shared" si="35"/>
        <v>0</v>
      </c>
      <c r="AF577" s="380">
        <f>+AE577/(('10. Type 1 Emp Cov. Period Comp'!$I$16-'10. Type 1 Emp Cov. Period Comp'!$I$15+1)/7)</f>
        <v>0</v>
      </c>
      <c r="AG577" s="381">
        <f t="shared" si="33"/>
        <v>0</v>
      </c>
      <c r="AH577" s="381">
        <f t="shared" si="34"/>
        <v>0</v>
      </c>
    </row>
    <row r="578" spans="1:34" ht="15.75" thickBot="1" x14ac:dyDescent="0.3">
      <c r="A578" s="265">
        <f t="shared" si="32"/>
        <v>560</v>
      </c>
      <c r="B578" s="297" t="str">
        <f>IF('10. Type 1 Emp Cov. Period Comp'!B580=0," ",'10. Type 1 Emp Cov. Period Comp'!B580)</f>
        <v xml:space="preserve"> </v>
      </c>
      <c r="C578" s="265" t="str">
        <f>IF('10. Type 1 Emp Cov. Period Comp'!C580=0," ",'10. Type 1 Emp Cov. Period Comp'!C580)</f>
        <v xml:space="preserve"> </v>
      </c>
      <c r="D578" s="294"/>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c r="AA578" s="519"/>
      <c r="AB578" s="519"/>
      <c r="AC578" s="519"/>
      <c r="AD578" s="519"/>
      <c r="AE578" s="379">
        <f t="shared" si="35"/>
        <v>0</v>
      </c>
      <c r="AF578" s="380">
        <f>+AE578/(('10. Type 1 Emp Cov. Period Comp'!$I$16-'10. Type 1 Emp Cov. Period Comp'!$I$15+1)/7)</f>
        <v>0</v>
      </c>
      <c r="AG578" s="381">
        <f t="shared" si="33"/>
        <v>0</v>
      </c>
      <c r="AH578" s="381">
        <f t="shared" si="34"/>
        <v>0</v>
      </c>
    </row>
    <row r="579" spans="1:34" ht="15.75" thickBot="1" x14ac:dyDescent="0.3">
      <c r="A579" s="265">
        <f t="shared" si="32"/>
        <v>561</v>
      </c>
      <c r="B579" s="297" t="str">
        <f>IF('10. Type 1 Emp Cov. Period Comp'!B581=0," ",'10. Type 1 Emp Cov. Period Comp'!B581)</f>
        <v xml:space="preserve"> </v>
      </c>
      <c r="C579" s="265" t="str">
        <f>IF('10. Type 1 Emp Cov. Period Comp'!C581=0," ",'10. Type 1 Emp Cov. Period Comp'!C581)</f>
        <v xml:space="preserve"> </v>
      </c>
      <c r="D579" s="294"/>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c r="AA579" s="519"/>
      <c r="AB579" s="519"/>
      <c r="AC579" s="519"/>
      <c r="AD579" s="519"/>
      <c r="AE579" s="379">
        <f t="shared" si="35"/>
        <v>0</v>
      </c>
      <c r="AF579" s="380">
        <f>+AE579/(('10. Type 1 Emp Cov. Period Comp'!$I$16-'10. Type 1 Emp Cov. Period Comp'!$I$15+1)/7)</f>
        <v>0</v>
      </c>
      <c r="AG579" s="381">
        <f t="shared" si="33"/>
        <v>0</v>
      </c>
      <c r="AH579" s="381">
        <f t="shared" si="34"/>
        <v>0</v>
      </c>
    </row>
    <row r="580" spans="1:34" ht="15.75" thickBot="1" x14ac:dyDescent="0.3">
      <c r="A580" s="265">
        <f t="shared" si="32"/>
        <v>562</v>
      </c>
      <c r="B580" s="297" t="str">
        <f>IF('10. Type 1 Emp Cov. Period Comp'!B582=0," ",'10. Type 1 Emp Cov. Period Comp'!B582)</f>
        <v xml:space="preserve"> </v>
      </c>
      <c r="C580" s="265" t="str">
        <f>IF('10. Type 1 Emp Cov. Period Comp'!C582=0," ",'10. Type 1 Emp Cov. Period Comp'!C582)</f>
        <v xml:space="preserve"> </v>
      </c>
      <c r="D580" s="294"/>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c r="AA580" s="519"/>
      <c r="AB580" s="519"/>
      <c r="AC580" s="519"/>
      <c r="AD580" s="519"/>
      <c r="AE580" s="379">
        <f t="shared" si="35"/>
        <v>0</v>
      </c>
      <c r="AF580" s="380">
        <f>+AE580/(('10. Type 1 Emp Cov. Period Comp'!$I$16-'10. Type 1 Emp Cov. Period Comp'!$I$15+1)/7)</f>
        <v>0</v>
      </c>
      <c r="AG580" s="381">
        <f t="shared" si="33"/>
        <v>0</v>
      </c>
      <c r="AH580" s="381">
        <f t="shared" si="34"/>
        <v>0</v>
      </c>
    </row>
    <row r="581" spans="1:34" ht="15.75" thickBot="1" x14ac:dyDescent="0.3">
      <c r="A581" s="265">
        <f t="shared" si="32"/>
        <v>563</v>
      </c>
      <c r="B581" s="297" t="str">
        <f>IF('10. Type 1 Emp Cov. Period Comp'!B583=0," ",'10. Type 1 Emp Cov. Period Comp'!B583)</f>
        <v xml:space="preserve"> </v>
      </c>
      <c r="C581" s="265" t="str">
        <f>IF('10. Type 1 Emp Cov. Period Comp'!C583=0," ",'10. Type 1 Emp Cov. Period Comp'!C583)</f>
        <v xml:space="preserve"> </v>
      </c>
      <c r="D581" s="294"/>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c r="AA581" s="519"/>
      <c r="AB581" s="519"/>
      <c r="AC581" s="519"/>
      <c r="AD581" s="519"/>
      <c r="AE581" s="379">
        <f t="shared" si="35"/>
        <v>0</v>
      </c>
      <c r="AF581" s="380">
        <f>+AE581/(('10. Type 1 Emp Cov. Period Comp'!$I$16-'10. Type 1 Emp Cov. Period Comp'!$I$15+1)/7)</f>
        <v>0</v>
      </c>
      <c r="AG581" s="381">
        <f t="shared" si="33"/>
        <v>0</v>
      </c>
      <c r="AH581" s="381">
        <f t="shared" si="34"/>
        <v>0</v>
      </c>
    </row>
    <row r="582" spans="1:34" ht="15.75" thickBot="1" x14ac:dyDescent="0.3">
      <c r="A582" s="265">
        <f t="shared" si="32"/>
        <v>564</v>
      </c>
      <c r="B582" s="297" t="str">
        <f>IF('10. Type 1 Emp Cov. Period Comp'!B584=0," ",'10. Type 1 Emp Cov. Period Comp'!B584)</f>
        <v xml:space="preserve"> </v>
      </c>
      <c r="C582" s="265" t="str">
        <f>IF('10. Type 1 Emp Cov. Period Comp'!C584=0," ",'10. Type 1 Emp Cov. Period Comp'!C584)</f>
        <v xml:space="preserve"> </v>
      </c>
      <c r="D582" s="294"/>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c r="AA582" s="519"/>
      <c r="AB582" s="519"/>
      <c r="AC582" s="519"/>
      <c r="AD582" s="519"/>
      <c r="AE582" s="379">
        <f t="shared" si="35"/>
        <v>0</v>
      </c>
      <c r="AF582" s="380">
        <f>+AE582/(('10. Type 1 Emp Cov. Period Comp'!$I$16-'10. Type 1 Emp Cov. Period Comp'!$I$15+1)/7)</f>
        <v>0</v>
      </c>
      <c r="AG582" s="381">
        <f t="shared" si="33"/>
        <v>0</v>
      </c>
      <c r="AH582" s="381">
        <f t="shared" si="34"/>
        <v>0</v>
      </c>
    </row>
    <row r="583" spans="1:34" ht="15.75" thickBot="1" x14ac:dyDescent="0.3">
      <c r="A583" s="265">
        <f t="shared" ref="A583:A646" si="36">+A582+1</f>
        <v>565</v>
      </c>
      <c r="B583" s="297" t="str">
        <f>IF('10. Type 1 Emp Cov. Period Comp'!B585=0," ",'10. Type 1 Emp Cov. Period Comp'!B585)</f>
        <v xml:space="preserve"> </v>
      </c>
      <c r="C583" s="265" t="str">
        <f>IF('10. Type 1 Emp Cov. Period Comp'!C585=0," ",'10. Type 1 Emp Cov. Period Comp'!C585)</f>
        <v xml:space="preserve"> </v>
      </c>
      <c r="D583" s="294"/>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519"/>
      <c r="AE583" s="379">
        <f t="shared" si="35"/>
        <v>0</v>
      </c>
      <c r="AF583" s="380">
        <f>+AE583/(('10. Type 1 Emp Cov. Period Comp'!$I$16-'10. Type 1 Emp Cov. Period Comp'!$I$15+1)/7)</f>
        <v>0</v>
      </c>
      <c r="AG583" s="381">
        <f t="shared" si="33"/>
        <v>0</v>
      </c>
      <c r="AH583" s="381">
        <f t="shared" si="34"/>
        <v>0</v>
      </c>
    </row>
    <row r="584" spans="1:34" ht="15.75" thickBot="1" x14ac:dyDescent="0.3">
      <c r="A584" s="265">
        <f t="shared" si="36"/>
        <v>566</v>
      </c>
      <c r="B584" s="297" t="str">
        <f>IF('10. Type 1 Emp Cov. Period Comp'!B586=0," ",'10. Type 1 Emp Cov. Period Comp'!B586)</f>
        <v xml:space="preserve"> </v>
      </c>
      <c r="C584" s="265" t="str">
        <f>IF('10. Type 1 Emp Cov. Period Comp'!C586=0," ",'10. Type 1 Emp Cov. Period Comp'!C586)</f>
        <v xml:space="preserve"> </v>
      </c>
      <c r="D584" s="294"/>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c r="AA584" s="519"/>
      <c r="AB584" s="519"/>
      <c r="AC584" s="519"/>
      <c r="AD584" s="519"/>
      <c r="AE584" s="379">
        <f t="shared" si="35"/>
        <v>0</v>
      </c>
      <c r="AF584" s="380">
        <f>+AE584/(('10. Type 1 Emp Cov. Period Comp'!$I$16-'10. Type 1 Emp Cov. Period Comp'!$I$15+1)/7)</f>
        <v>0</v>
      </c>
      <c r="AG584" s="381">
        <f t="shared" si="33"/>
        <v>0</v>
      </c>
      <c r="AH584" s="381">
        <f t="shared" si="34"/>
        <v>0</v>
      </c>
    </row>
    <row r="585" spans="1:34" ht="15.75" thickBot="1" x14ac:dyDescent="0.3">
      <c r="A585" s="265">
        <f t="shared" si="36"/>
        <v>567</v>
      </c>
      <c r="B585" s="297" t="str">
        <f>IF('10. Type 1 Emp Cov. Period Comp'!B587=0," ",'10. Type 1 Emp Cov. Period Comp'!B587)</f>
        <v xml:space="preserve"> </v>
      </c>
      <c r="C585" s="265" t="str">
        <f>IF('10. Type 1 Emp Cov. Period Comp'!C587=0," ",'10. Type 1 Emp Cov. Period Comp'!C587)</f>
        <v xml:space="preserve"> </v>
      </c>
      <c r="D585" s="294"/>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c r="AA585" s="519"/>
      <c r="AB585" s="519"/>
      <c r="AC585" s="519"/>
      <c r="AD585" s="519"/>
      <c r="AE585" s="379">
        <f t="shared" si="35"/>
        <v>0</v>
      </c>
      <c r="AF585" s="380">
        <f>+AE585/(('10. Type 1 Emp Cov. Period Comp'!$I$16-'10. Type 1 Emp Cov. Period Comp'!$I$15+1)/7)</f>
        <v>0</v>
      </c>
      <c r="AG585" s="381">
        <f t="shared" si="33"/>
        <v>0</v>
      </c>
      <c r="AH585" s="381">
        <f t="shared" si="34"/>
        <v>0</v>
      </c>
    </row>
    <row r="586" spans="1:34" ht="15.75" thickBot="1" x14ac:dyDescent="0.3">
      <c r="A586" s="265">
        <f t="shared" si="36"/>
        <v>568</v>
      </c>
      <c r="B586" s="297" t="str">
        <f>IF('10. Type 1 Emp Cov. Period Comp'!B588=0," ",'10. Type 1 Emp Cov. Period Comp'!B588)</f>
        <v xml:space="preserve"> </v>
      </c>
      <c r="C586" s="265" t="str">
        <f>IF('10. Type 1 Emp Cov. Period Comp'!C588=0," ",'10. Type 1 Emp Cov. Period Comp'!C588)</f>
        <v xml:space="preserve"> </v>
      </c>
      <c r="D586" s="294"/>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c r="AA586" s="519"/>
      <c r="AB586" s="519"/>
      <c r="AC586" s="519"/>
      <c r="AD586" s="519"/>
      <c r="AE586" s="379">
        <f t="shared" si="35"/>
        <v>0</v>
      </c>
      <c r="AF586" s="380">
        <f>+AE586/(('10. Type 1 Emp Cov. Period Comp'!$I$16-'10. Type 1 Emp Cov. Period Comp'!$I$15+1)/7)</f>
        <v>0</v>
      </c>
      <c r="AG586" s="381">
        <f t="shared" si="33"/>
        <v>0</v>
      </c>
      <c r="AH586" s="381">
        <f t="shared" si="34"/>
        <v>0</v>
      </c>
    </row>
    <row r="587" spans="1:34" ht="15.75" thickBot="1" x14ac:dyDescent="0.3">
      <c r="A587" s="265">
        <f t="shared" si="36"/>
        <v>569</v>
      </c>
      <c r="B587" s="297" t="str">
        <f>IF('10. Type 1 Emp Cov. Period Comp'!B589=0," ",'10. Type 1 Emp Cov. Period Comp'!B589)</f>
        <v xml:space="preserve"> </v>
      </c>
      <c r="C587" s="265" t="str">
        <f>IF('10. Type 1 Emp Cov. Period Comp'!C589=0," ",'10. Type 1 Emp Cov. Period Comp'!C589)</f>
        <v xml:space="preserve"> </v>
      </c>
      <c r="D587" s="294"/>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c r="AA587" s="519"/>
      <c r="AB587" s="519"/>
      <c r="AC587" s="519"/>
      <c r="AD587" s="519"/>
      <c r="AE587" s="379">
        <f t="shared" si="35"/>
        <v>0</v>
      </c>
      <c r="AF587" s="380">
        <f>+AE587/(('10. Type 1 Emp Cov. Period Comp'!$I$16-'10. Type 1 Emp Cov. Period Comp'!$I$15+1)/7)</f>
        <v>0</v>
      </c>
      <c r="AG587" s="381">
        <f t="shared" si="33"/>
        <v>0</v>
      </c>
      <c r="AH587" s="381">
        <f t="shared" si="34"/>
        <v>0</v>
      </c>
    </row>
    <row r="588" spans="1:34" ht="15.75" thickBot="1" x14ac:dyDescent="0.3">
      <c r="A588" s="265">
        <f t="shared" si="36"/>
        <v>570</v>
      </c>
      <c r="B588" s="297" t="str">
        <f>IF('10. Type 1 Emp Cov. Period Comp'!B590=0," ",'10. Type 1 Emp Cov. Period Comp'!B590)</f>
        <v xml:space="preserve"> </v>
      </c>
      <c r="C588" s="265" t="str">
        <f>IF('10. Type 1 Emp Cov. Period Comp'!C590=0," ",'10. Type 1 Emp Cov. Period Comp'!C590)</f>
        <v xml:space="preserve"> </v>
      </c>
      <c r="D588" s="294"/>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c r="AA588" s="519"/>
      <c r="AB588" s="519"/>
      <c r="AC588" s="519"/>
      <c r="AD588" s="519"/>
      <c r="AE588" s="379">
        <f t="shared" si="35"/>
        <v>0</v>
      </c>
      <c r="AF588" s="380">
        <f>+AE588/(('10. Type 1 Emp Cov. Period Comp'!$I$16-'10. Type 1 Emp Cov. Period Comp'!$I$15+1)/7)</f>
        <v>0</v>
      </c>
      <c r="AG588" s="381">
        <f t="shared" si="33"/>
        <v>0</v>
      </c>
      <c r="AH588" s="381">
        <f t="shared" si="34"/>
        <v>0</v>
      </c>
    </row>
    <row r="589" spans="1:34" ht="15.75" thickBot="1" x14ac:dyDescent="0.3">
      <c r="A589" s="265">
        <f t="shared" si="36"/>
        <v>571</v>
      </c>
      <c r="B589" s="297" t="str">
        <f>IF('10. Type 1 Emp Cov. Period Comp'!B591=0," ",'10. Type 1 Emp Cov. Period Comp'!B591)</f>
        <v xml:space="preserve"> </v>
      </c>
      <c r="C589" s="265" t="str">
        <f>IF('10. Type 1 Emp Cov. Period Comp'!C591=0," ",'10. Type 1 Emp Cov. Period Comp'!C591)</f>
        <v xml:space="preserve"> </v>
      </c>
      <c r="D589" s="294"/>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c r="AA589" s="519"/>
      <c r="AB589" s="519"/>
      <c r="AC589" s="519"/>
      <c r="AD589" s="519"/>
      <c r="AE589" s="379">
        <f t="shared" si="35"/>
        <v>0</v>
      </c>
      <c r="AF589" s="380">
        <f>+AE589/(('10. Type 1 Emp Cov. Period Comp'!$I$16-'10. Type 1 Emp Cov. Period Comp'!$I$15+1)/7)</f>
        <v>0</v>
      </c>
      <c r="AG589" s="381">
        <f t="shared" si="33"/>
        <v>0</v>
      </c>
      <c r="AH589" s="381">
        <f t="shared" si="34"/>
        <v>0</v>
      </c>
    </row>
    <row r="590" spans="1:34" ht="15.75" thickBot="1" x14ac:dyDescent="0.3">
      <c r="A590" s="265">
        <f t="shared" si="36"/>
        <v>572</v>
      </c>
      <c r="B590" s="297" t="str">
        <f>IF('10. Type 1 Emp Cov. Period Comp'!B592=0," ",'10. Type 1 Emp Cov. Period Comp'!B592)</f>
        <v xml:space="preserve"> </v>
      </c>
      <c r="C590" s="265" t="str">
        <f>IF('10. Type 1 Emp Cov. Period Comp'!C592=0," ",'10. Type 1 Emp Cov. Period Comp'!C592)</f>
        <v xml:space="preserve"> </v>
      </c>
      <c r="D590" s="294"/>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c r="AA590" s="519"/>
      <c r="AB590" s="519"/>
      <c r="AC590" s="519"/>
      <c r="AD590" s="519"/>
      <c r="AE590" s="379">
        <f t="shared" si="35"/>
        <v>0</v>
      </c>
      <c r="AF590" s="380">
        <f>+AE590/(('10. Type 1 Emp Cov. Period Comp'!$I$16-'10. Type 1 Emp Cov. Period Comp'!$I$15+1)/7)</f>
        <v>0</v>
      </c>
      <c r="AG590" s="381">
        <f t="shared" si="33"/>
        <v>0</v>
      </c>
      <c r="AH590" s="381">
        <f t="shared" si="34"/>
        <v>0</v>
      </c>
    </row>
    <row r="591" spans="1:34" ht="15.75" thickBot="1" x14ac:dyDescent="0.3">
      <c r="A591" s="265">
        <f t="shared" si="36"/>
        <v>573</v>
      </c>
      <c r="B591" s="297" t="str">
        <f>IF('10. Type 1 Emp Cov. Period Comp'!B593=0," ",'10. Type 1 Emp Cov. Period Comp'!B593)</f>
        <v xml:space="preserve"> </v>
      </c>
      <c r="C591" s="265" t="str">
        <f>IF('10. Type 1 Emp Cov. Period Comp'!C593=0," ",'10. Type 1 Emp Cov. Period Comp'!C593)</f>
        <v xml:space="preserve"> </v>
      </c>
      <c r="D591" s="294"/>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c r="AA591" s="519"/>
      <c r="AB591" s="519"/>
      <c r="AC591" s="519"/>
      <c r="AD591" s="519"/>
      <c r="AE591" s="379">
        <f t="shared" si="35"/>
        <v>0</v>
      </c>
      <c r="AF591" s="380">
        <f>+AE591/(('10. Type 1 Emp Cov. Period Comp'!$I$16-'10. Type 1 Emp Cov. Period Comp'!$I$15+1)/7)</f>
        <v>0</v>
      </c>
      <c r="AG591" s="381">
        <f t="shared" si="33"/>
        <v>0</v>
      </c>
      <c r="AH591" s="381">
        <f t="shared" si="34"/>
        <v>0</v>
      </c>
    </row>
    <row r="592" spans="1:34" ht="15.75" thickBot="1" x14ac:dyDescent="0.3">
      <c r="A592" s="265">
        <f t="shared" si="36"/>
        <v>574</v>
      </c>
      <c r="B592" s="297" t="str">
        <f>IF('10. Type 1 Emp Cov. Period Comp'!B594=0," ",'10. Type 1 Emp Cov. Period Comp'!B594)</f>
        <v xml:space="preserve"> </v>
      </c>
      <c r="C592" s="265" t="str">
        <f>IF('10. Type 1 Emp Cov. Period Comp'!C594=0," ",'10. Type 1 Emp Cov. Period Comp'!C594)</f>
        <v xml:space="preserve"> </v>
      </c>
      <c r="D592" s="294"/>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c r="AA592" s="519"/>
      <c r="AB592" s="519"/>
      <c r="AC592" s="519"/>
      <c r="AD592" s="519"/>
      <c r="AE592" s="379">
        <f t="shared" si="35"/>
        <v>0</v>
      </c>
      <c r="AF592" s="380">
        <f>+AE592/(('10. Type 1 Emp Cov. Period Comp'!$I$16-'10. Type 1 Emp Cov. Period Comp'!$I$15+1)/7)</f>
        <v>0</v>
      </c>
      <c r="AG592" s="381">
        <f t="shared" si="33"/>
        <v>0</v>
      </c>
      <c r="AH592" s="381">
        <f t="shared" si="34"/>
        <v>0</v>
      </c>
    </row>
    <row r="593" spans="1:34" ht="15.75" thickBot="1" x14ac:dyDescent="0.3">
      <c r="A593" s="265">
        <f t="shared" si="36"/>
        <v>575</v>
      </c>
      <c r="B593" s="297" t="str">
        <f>IF('10. Type 1 Emp Cov. Period Comp'!B595=0," ",'10. Type 1 Emp Cov. Period Comp'!B595)</f>
        <v xml:space="preserve"> </v>
      </c>
      <c r="C593" s="265" t="str">
        <f>IF('10. Type 1 Emp Cov. Period Comp'!C595=0," ",'10. Type 1 Emp Cov. Period Comp'!C595)</f>
        <v xml:space="preserve"> </v>
      </c>
      <c r="D593" s="294"/>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c r="AA593" s="519"/>
      <c r="AB593" s="519"/>
      <c r="AC593" s="519"/>
      <c r="AD593" s="519"/>
      <c r="AE593" s="379">
        <f t="shared" si="35"/>
        <v>0</v>
      </c>
      <c r="AF593" s="380">
        <f>+AE593/(('10. Type 1 Emp Cov. Period Comp'!$I$16-'10. Type 1 Emp Cov. Period Comp'!$I$15+1)/7)</f>
        <v>0</v>
      </c>
      <c r="AG593" s="381">
        <f t="shared" si="33"/>
        <v>0</v>
      </c>
      <c r="AH593" s="381">
        <f t="shared" si="34"/>
        <v>0</v>
      </c>
    </row>
    <row r="594" spans="1:34" ht="15.75" thickBot="1" x14ac:dyDescent="0.3">
      <c r="A594" s="265">
        <f t="shared" si="36"/>
        <v>576</v>
      </c>
      <c r="B594" s="297" t="str">
        <f>IF('10. Type 1 Emp Cov. Period Comp'!B596=0," ",'10. Type 1 Emp Cov. Period Comp'!B596)</f>
        <v xml:space="preserve"> </v>
      </c>
      <c r="C594" s="265" t="str">
        <f>IF('10. Type 1 Emp Cov. Period Comp'!C596=0," ",'10. Type 1 Emp Cov. Period Comp'!C596)</f>
        <v xml:space="preserve"> </v>
      </c>
      <c r="D594" s="294"/>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379">
        <f t="shared" si="35"/>
        <v>0</v>
      </c>
      <c r="AF594" s="380">
        <f>+AE594/(('10. Type 1 Emp Cov. Period Comp'!$I$16-'10. Type 1 Emp Cov. Period Comp'!$I$15+1)/7)</f>
        <v>0</v>
      </c>
      <c r="AG594" s="381">
        <f t="shared" si="33"/>
        <v>0</v>
      </c>
      <c r="AH594" s="381">
        <f t="shared" si="34"/>
        <v>0</v>
      </c>
    </row>
    <row r="595" spans="1:34" ht="15.75" thickBot="1" x14ac:dyDescent="0.3">
      <c r="A595" s="265">
        <f t="shared" si="36"/>
        <v>577</v>
      </c>
      <c r="B595" s="297" t="str">
        <f>IF('10. Type 1 Emp Cov. Period Comp'!B597=0," ",'10. Type 1 Emp Cov. Period Comp'!B597)</f>
        <v xml:space="preserve"> </v>
      </c>
      <c r="C595" s="265" t="str">
        <f>IF('10. Type 1 Emp Cov. Period Comp'!C597=0," ",'10. Type 1 Emp Cov. Period Comp'!C597)</f>
        <v xml:space="preserve"> </v>
      </c>
      <c r="D595" s="294"/>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379">
        <f t="shared" si="35"/>
        <v>0</v>
      </c>
      <c r="AF595" s="380">
        <f>+AE595/(('10. Type 1 Emp Cov. Period Comp'!$I$16-'10. Type 1 Emp Cov. Period Comp'!$I$15+1)/7)</f>
        <v>0</v>
      </c>
      <c r="AG595" s="381">
        <f t="shared" ref="AG595:AG658" si="37">ROUND(IF($I$12=1,IF(AF595&lt;40,AF595/40,1),0),1)</f>
        <v>0</v>
      </c>
      <c r="AH595" s="381">
        <f t="shared" ref="AH595:AH658" si="38">ROUND(IF($I$12=2,IF(AF595&lt;40,IF(AF595=0,0,0.5),1),0),1)</f>
        <v>0</v>
      </c>
    </row>
    <row r="596" spans="1:34" ht="15.75" thickBot="1" x14ac:dyDescent="0.3">
      <c r="A596" s="265">
        <f t="shared" si="36"/>
        <v>578</v>
      </c>
      <c r="B596" s="297" t="str">
        <f>IF('10. Type 1 Emp Cov. Period Comp'!B598=0," ",'10. Type 1 Emp Cov. Period Comp'!B598)</f>
        <v xml:space="preserve"> </v>
      </c>
      <c r="C596" s="265" t="str">
        <f>IF('10. Type 1 Emp Cov. Period Comp'!C598=0," ",'10. Type 1 Emp Cov. Period Comp'!C598)</f>
        <v xml:space="preserve"> </v>
      </c>
      <c r="D596" s="294"/>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c r="AA596" s="519"/>
      <c r="AB596" s="519"/>
      <c r="AC596" s="519"/>
      <c r="AD596" s="519"/>
      <c r="AE596" s="379">
        <f t="shared" ref="AE596:AE659" si="39">IF(E596=0,SUM(F596:AD596),E596)</f>
        <v>0</v>
      </c>
      <c r="AF596" s="380">
        <f>+AE596/(('10. Type 1 Emp Cov. Period Comp'!$I$16-'10. Type 1 Emp Cov. Period Comp'!$I$15+1)/7)</f>
        <v>0</v>
      </c>
      <c r="AG596" s="381">
        <f t="shared" si="37"/>
        <v>0</v>
      </c>
      <c r="AH596" s="381">
        <f t="shared" si="38"/>
        <v>0</v>
      </c>
    </row>
    <row r="597" spans="1:34" ht="15.75" thickBot="1" x14ac:dyDescent="0.3">
      <c r="A597" s="265">
        <f t="shared" si="36"/>
        <v>579</v>
      </c>
      <c r="B597" s="297" t="str">
        <f>IF('10. Type 1 Emp Cov. Period Comp'!B599=0," ",'10. Type 1 Emp Cov. Period Comp'!B599)</f>
        <v xml:space="preserve"> </v>
      </c>
      <c r="C597" s="265" t="str">
        <f>IF('10. Type 1 Emp Cov. Period Comp'!C599=0," ",'10. Type 1 Emp Cov. Period Comp'!C599)</f>
        <v xml:space="preserve"> </v>
      </c>
      <c r="D597" s="294"/>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c r="AA597" s="519"/>
      <c r="AB597" s="519"/>
      <c r="AC597" s="519"/>
      <c r="AD597" s="519"/>
      <c r="AE597" s="379">
        <f t="shared" si="39"/>
        <v>0</v>
      </c>
      <c r="AF597" s="380">
        <f>+AE597/(('10. Type 1 Emp Cov. Period Comp'!$I$16-'10. Type 1 Emp Cov. Period Comp'!$I$15+1)/7)</f>
        <v>0</v>
      </c>
      <c r="AG597" s="381">
        <f t="shared" si="37"/>
        <v>0</v>
      </c>
      <c r="AH597" s="381">
        <f t="shared" si="38"/>
        <v>0</v>
      </c>
    </row>
    <row r="598" spans="1:34" ht="15.75" thickBot="1" x14ac:dyDescent="0.3">
      <c r="A598" s="265">
        <f t="shared" si="36"/>
        <v>580</v>
      </c>
      <c r="B598" s="297" t="str">
        <f>IF('10. Type 1 Emp Cov. Period Comp'!B600=0," ",'10. Type 1 Emp Cov. Period Comp'!B600)</f>
        <v xml:space="preserve"> </v>
      </c>
      <c r="C598" s="265" t="str">
        <f>IF('10. Type 1 Emp Cov. Period Comp'!C600=0," ",'10. Type 1 Emp Cov. Period Comp'!C600)</f>
        <v xml:space="preserve"> </v>
      </c>
      <c r="D598" s="294"/>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c r="AA598" s="519"/>
      <c r="AB598" s="519"/>
      <c r="AC598" s="519"/>
      <c r="AD598" s="519"/>
      <c r="AE598" s="379">
        <f t="shared" si="39"/>
        <v>0</v>
      </c>
      <c r="AF598" s="380">
        <f>+AE598/(('10. Type 1 Emp Cov. Period Comp'!$I$16-'10. Type 1 Emp Cov. Period Comp'!$I$15+1)/7)</f>
        <v>0</v>
      </c>
      <c r="AG598" s="381">
        <f t="shared" si="37"/>
        <v>0</v>
      </c>
      <c r="AH598" s="381">
        <f t="shared" si="38"/>
        <v>0</v>
      </c>
    </row>
    <row r="599" spans="1:34" ht="15.75" thickBot="1" x14ac:dyDescent="0.3">
      <c r="A599" s="265">
        <f t="shared" si="36"/>
        <v>581</v>
      </c>
      <c r="B599" s="297" t="str">
        <f>IF('10. Type 1 Emp Cov. Period Comp'!B601=0," ",'10. Type 1 Emp Cov. Period Comp'!B601)</f>
        <v xml:space="preserve"> </v>
      </c>
      <c r="C599" s="265" t="str">
        <f>IF('10. Type 1 Emp Cov. Period Comp'!C601=0," ",'10. Type 1 Emp Cov. Period Comp'!C601)</f>
        <v xml:space="preserve"> </v>
      </c>
      <c r="D599" s="294"/>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c r="AA599" s="519"/>
      <c r="AB599" s="519"/>
      <c r="AC599" s="519"/>
      <c r="AD599" s="519"/>
      <c r="AE599" s="379">
        <f t="shared" si="39"/>
        <v>0</v>
      </c>
      <c r="AF599" s="380">
        <f>+AE599/(('10. Type 1 Emp Cov. Period Comp'!$I$16-'10. Type 1 Emp Cov. Period Comp'!$I$15+1)/7)</f>
        <v>0</v>
      </c>
      <c r="AG599" s="381">
        <f t="shared" si="37"/>
        <v>0</v>
      </c>
      <c r="AH599" s="381">
        <f t="shared" si="38"/>
        <v>0</v>
      </c>
    </row>
    <row r="600" spans="1:34" ht="15.75" thickBot="1" x14ac:dyDescent="0.3">
      <c r="A600" s="265">
        <f t="shared" si="36"/>
        <v>582</v>
      </c>
      <c r="B600" s="297" t="str">
        <f>IF('10. Type 1 Emp Cov. Period Comp'!B602=0," ",'10. Type 1 Emp Cov. Period Comp'!B602)</f>
        <v xml:space="preserve"> </v>
      </c>
      <c r="C600" s="265" t="str">
        <f>IF('10. Type 1 Emp Cov. Period Comp'!C602=0," ",'10. Type 1 Emp Cov. Period Comp'!C602)</f>
        <v xml:space="preserve"> </v>
      </c>
      <c r="D600" s="294"/>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c r="AA600" s="519"/>
      <c r="AB600" s="519"/>
      <c r="AC600" s="519"/>
      <c r="AD600" s="519"/>
      <c r="AE600" s="379">
        <f t="shared" si="39"/>
        <v>0</v>
      </c>
      <c r="AF600" s="380">
        <f>+AE600/(('10. Type 1 Emp Cov. Period Comp'!$I$16-'10. Type 1 Emp Cov. Period Comp'!$I$15+1)/7)</f>
        <v>0</v>
      </c>
      <c r="AG600" s="381">
        <f t="shared" si="37"/>
        <v>0</v>
      </c>
      <c r="AH600" s="381">
        <f t="shared" si="38"/>
        <v>0</v>
      </c>
    </row>
    <row r="601" spans="1:34" ht="15.75" thickBot="1" x14ac:dyDescent="0.3">
      <c r="A601" s="265">
        <f t="shared" si="36"/>
        <v>583</v>
      </c>
      <c r="B601" s="297" t="str">
        <f>IF('10. Type 1 Emp Cov. Period Comp'!B603=0," ",'10. Type 1 Emp Cov. Period Comp'!B603)</f>
        <v xml:space="preserve"> </v>
      </c>
      <c r="C601" s="265" t="str">
        <f>IF('10. Type 1 Emp Cov. Period Comp'!C603=0," ",'10. Type 1 Emp Cov. Period Comp'!C603)</f>
        <v xml:space="preserve"> </v>
      </c>
      <c r="D601" s="294"/>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c r="AA601" s="519"/>
      <c r="AB601" s="519"/>
      <c r="AC601" s="519"/>
      <c r="AD601" s="519"/>
      <c r="AE601" s="379">
        <f t="shared" si="39"/>
        <v>0</v>
      </c>
      <c r="AF601" s="380">
        <f>+AE601/(('10. Type 1 Emp Cov. Period Comp'!$I$16-'10. Type 1 Emp Cov. Period Comp'!$I$15+1)/7)</f>
        <v>0</v>
      </c>
      <c r="AG601" s="381">
        <f t="shared" si="37"/>
        <v>0</v>
      </c>
      <c r="AH601" s="381">
        <f t="shared" si="38"/>
        <v>0</v>
      </c>
    </row>
    <row r="602" spans="1:34" ht="15.75" thickBot="1" x14ac:dyDescent="0.3">
      <c r="A602" s="265">
        <f t="shared" si="36"/>
        <v>584</v>
      </c>
      <c r="B602" s="297" t="str">
        <f>IF('10. Type 1 Emp Cov. Period Comp'!B604=0," ",'10. Type 1 Emp Cov. Period Comp'!B604)</f>
        <v xml:space="preserve"> </v>
      </c>
      <c r="C602" s="265" t="str">
        <f>IF('10. Type 1 Emp Cov. Period Comp'!C604=0," ",'10. Type 1 Emp Cov. Period Comp'!C604)</f>
        <v xml:space="preserve"> </v>
      </c>
      <c r="D602" s="294"/>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c r="AA602" s="519"/>
      <c r="AB602" s="519"/>
      <c r="AC602" s="519"/>
      <c r="AD602" s="519"/>
      <c r="AE602" s="379">
        <f t="shared" si="39"/>
        <v>0</v>
      </c>
      <c r="AF602" s="380">
        <f>+AE602/(('10. Type 1 Emp Cov. Period Comp'!$I$16-'10. Type 1 Emp Cov. Period Comp'!$I$15+1)/7)</f>
        <v>0</v>
      </c>
      <c r="AG602" s="381">
        <f t="shared" si="37"/>
        <v>0</v>
      </c>
      <c r="AH602" s="381">
        <f t="shared" si="38"/>
        <v>0</v>
      </c>
    </row>
    <row r="603" spans="1:34" ht="15.75" thickBot="1" x14ac:dyDescent="0.3">
      <c r="A603" s="265">
        <f t="shared" si="36"/>
        <v>585</v>
      </c>
      <c r="B603" s="297" t="str">
        <f>IF('10. Type 1 Emp Cov. Period Comp'!B605=0," ",'10. Type 1 Emp Cov. Period Comp'!B605)</f>
        <v xml:space="preserve"> </v>
      </c>
      <c r="C603" s="265" t="str">
        <f>IF('10. Type 1 Emp Cov. Period Comp'!C605=0," ",'10. Type 1 Emp Cov. Period Comp'!C605)</f>
        <v xml:space="preserve"> </v>
      </c>
      <c r="D603" s="294"/>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c r="AA603" s="519"/>
      <c r="AB603" s="519"/>
      <c r="AC603" s="519"/>
      <c r="AD603" s="519"/>
      <c r="AE603" s="379">
        <f t="shared" si="39"/>
        <v>0</v>
      </c>
      <c r="AF603" s="380">
        <f>+AE603/(('10. Type 1 Emp Cov. Period Comp'!$I$16-'10. Type 1 Emp Cov. Period Comp'!$I$15+1)/7)</f>
        <v>0</v>
      </c>
      <c r="AG603" s="381">
        <f t="shared" si="37"/>
        <v>0</v>
      </c>
      <c r="AH603" s="381">
        <f t="shared" si="38"/>
        <v>0</v>
      </c>
    </row>
    <row r="604" spans="1:34" ht="15.75" thickBot="1" x14ac:dyDescent="0.3">
      <c r="A604" s="265">
        <f t="shared" si="36"/>
        <v>586</v>
      </c>
      <c r="B604" s="297" t="str">
        <f>IF('10. Type 1 Emp Cov. Period Comp'!B606=0," ",'10. Type 1 Emp Cov. Period Comp'!B606)</f>
        <v xml:space="preserve"> </v>
      </c>
      <c r="C604" s="265" t="str">
        <f>IF('10. Type 1 Emp Cov. Period Comp'!C606=0," ",'10. Type 1 Emp Cov. Period Comp'!C606)</f>
        <v xml:space="preserve"> </v>
      </c>
      <c r="D604" s="294"/>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c r="AA604" s="519"/>
      <c r="AB604" s="519"/>
      <c r="AC604" s="519"/>
      <c r="AD604" s="519"/>
      <c r="AE604" s="379">
        <f t="shared" si="39"/>
        <v>0</v>
      </c>
      <c r="AF604" s="380">
        <f>+AE604/(('10. Type 1 Emp Cov. Period Comp'!$I$16-'10. Type 1 Emp Cov. Period Comp'!$I$15+1)/7)</f>
        <v>0</v>
      </c>
      <c r="AG604" s="381">
        <f t="shared" si="37"/>
        <v>0</v>
      </c>
      <c r="AH604" s="381">
        <f t="shared" si="38"/>
        <v>0</v>
      </c>
    </row>
    <row r="605" spans="1:34" ht="15.75" thickBot="1" x14ac:dyDescent="0.3">
      <c r="A605" s="265">
        <f t="shared" si="36"/>
        <v>587</v>
      </c>
      <c r="B605" s="297" t="str">
        <f>IF('10. Type 1 Emp Cov. Period Comp'!B607=0," ",'10. Type 1 Emp Cov. Period Comp'!B607)</f>
        <v xml:space="preserve"> </v>
      </c>
      <c r="C605" s="265" t="str">
        <f>IF('10. Type 1 Emp Cov. Period Comp'!C607=0," ",'10. Type 1 Emp Cov. Period Comp'!C607)</f>
        <v xml:space="preserve"> </v>
      </c>
      <c r="D605" s="294"/>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c r="AA605" s="519"/>
      <c r="AB605" s="519"/>
      <c r="AC605" s="519"/>
      <c r="AD605" s="519"/>
      <c r="AE605" s="379">
        <f t="shared" si="39"/>
        <v>0</v>
      </c>
      <c r="AF605" s="380">
        <f>+AE605/(('10. Type 1 Emp Cov. Period Comp'!$I$16-'10. Type 1 Emp Cov. Period Comp'!$I$15+1)/7)</f>
        <v>0</v>
      </c>
      <c r="AG605" s="381">
        <f t="shared" si="37"/>
        <v>0</v>
      </c>
      <c r="AH605" s="381">
        <f t="shared" si="38"/>
        <v>0</v>
      </c>
    </row>
    <row r="606" spans="1:34" ht="15.75" thickBot="1" x14ac:dyDescent="0.3">
      <c r="A606" s="265">
        <f t="shared" si="36"/>
        <v>588</v>
      </c>
      <c r="B606" s="297" t="str">
        <f>IF('10. Type 1 Emp Cov. Period Comp'!B608=0," ",'10. Type 1 Emp Cov. Period Comp'!B608)</f>
        <v xml:space="preserve"> </v>
      </c>
      <c r="C606" s="265" t="str">
        <f>IF('10. Type 1 Emp Cov. Period Comp'!C608=0," ",'10. Type 1 Emp Cov. Period Comp'!C608)</f>
        <v xml:space="preserve"> </v>
      </c>
      <c r="D606" s="294"/>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c r="AA606" s="519"/>
      <c r="AB606" s="519"/>
      <c r="AC606" s="519"/>
      <c r="AD606" s="519"/>
      <c r="AE606" s="379">
        <f t="shared" si="39"/>
        <v>0</v>
      </c>
      <c r="AF606" s="380">
        <f>+AE606/(('10. Type 1 Emp Cov. Period Comp'!$I$16-'10. Type 1 Emp Cov. Period Comp'!$I$15+1)/7)</f>
        <v>0</v>
      </c>
      <c r="AG606" s="381">
        <f t="shared" si="37"/>
        <v>0</v>
      </c>
      <c r="AH606" s="381">
        <f t="shared" si="38"/>
        <v>0</v>
      </c>
    </row>
    <row r="607" spans="1:34" ht="15.75" thickBot="1" x14ac:dyDescent="0.3">
      <c r="A607" s="265">
        <f t="shared" si="36"/>
        <v>589</v>
      </c>
      <c r="B607" s="297" t="str">
        <f>IF('10. Type 1 Emp Cov. Period Comp'!B609=0," ",'10. Type 1 Emp Cov. Period Comp'!B609)</f>
        <v xml:space="preserve"> </v>
      </c>
      <c r="C607" s="265" t="str">
        <f>IF('10. Type 1 Emp Cov. Period Comp'!C609=0," ",'10. Type 1 Emp Cov. Period Comp'!C609)</f>
        <v xml:space="preserve"> </v>
      </c>
      <c r="D607" s="294"/>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c r="AA607" s="519"/>
      <c r="AB607" s="519"/>
      <c r="AC607" s="519"/>
      <c r="AD607" s="519"/>
      <c r="AE607" s="379">
        <f t="shared" si="39"/>
        <v>0</v>
      </c>
      <c r="AF607" s="380">
        <f>+AE607/(('10. Type 1 Emp Cov. Period Comp'!$I$16-'10. Type 1 Emp Cov. Period Comp'!$I$15+1)/7)</f>
        <v>0</v>
      </c>
      <c r="AG607" s="381">
        <f t="shared" si="37"/>
        <v>0</v>
      </c>
      <c r="AH607" s="381">
        <f t="shared" si="38"/>
        <v>0</v>
      </c>
    </row>
    <row r="608" spans="1:34" ht="15.75" thickBot="1" x14ac:dyDescent="0.3">
      <c r="A608" s="265">
        <f t="shared" si="36"/>
        <v>590</v>
      </c>
      <c r="B608" s="297" t="str">
        <f>IF('10. Type 1 Emp Cov. Period Comp'!B610=0," ",'10. Type 1 Emp Cov. Period Comp'!B610)</f>
        <v xml:space="preserve"> </v>
      </c>
      <c r="C608" s="265" t="str">
        <f>IF('10. Type 1 Emp Cov. Period Comp'!C610=0," ",'10. Type 1 Emp Cov. Period Comp'!C610)</f>
        <v xml:space="preserve"> </v>
      </c>
      <c r="D608" s="294"/>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c r="AA608" s="519"/>
      <c r="AB608" s="519"/>
      <c r="AC608" s="519"/>
      <c r="AD608" s="519"/>
      <c r="AE608" s="379">
        <f t="shared" si="39"/>
        <v>0</v>
      </c>
      <c r="AF608" s="380">
        <f>+AE608/(('10. Type 1 Emp Cov. Period Comp'!$I$16-'10. Type 1 Emp Cov. Period Comp'!$I$15+1)/7)</f>
        <v>0</v>
      </c>
      <c r="AG608" s="381">
        <f t="shared" si="37"/>
        <v>0</v>
      </c>
      <c r="AH608" s="381">
        <f t="shared" si="38"/>
        <v>0</v>
      </c>
    </row>
    <row r="609" spans="1:34" ht="15.75" thickBot="1" x14ac:dyDescent="0.3">
      <c r="A609" s="265">
        <f t="shared" si="36"/>
        <v>591</v>
      </c>
      <c r="B609" s="297" t="str">
        <f>IF('10. Type 1 Emp Cov. Period Comp'!B611=0," ",'10. Type 1 Emp Cov. Period Comp'!B611)</f>
        <v xml:space="preserve"> </v>
      </c>
      <c r="C609" s="265" t="str">
        <f>IF('10. Type 1 Emp Cov. Period Comp'!C611=0," ",'10. Type 1 Emp Cov. Period Comp'!C611)</f>
        <v xml:space="preserve"> </v>
      </c>
      <c r="D609" s="294"/>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c r="AA609" s="519"/>
      <c r="AB609" s="519"/>
      <c r="AC609" s="519"/>
      <c r="AD609" s="519"/>
      <c r="AE609" s="379">
        <f t="shared" si="39"/>
        <v>0</v>
      </c>
      <c r="AF609" s="380">
        <f>+AE609/(('10. Type 1 Emp Cov. Period Comp'!$I$16-'10. Type 1 Emp Cov. Period Comp'!$I$15+1)/7)</f>
        <v>0</v>
      </c>
      <c r="AG609" s="381">
        <f t="shared" si="37"/>
        <v>0</v>
      </c>
      <c r="AH609" s="381">
        <f t="shared" si="38"/>
        <v>0</v>
      </c>
    </row>
    <row r="610" spans="1:34" ht="15.75" thickBot="1" x14ac:dyDescent="0.3">
      <c r="A610" s="265">
        <f t="shared" si="36"/>
        <v>592</v>
      </c>
      <c r="B610" s="297" t="str">
        <f>IF('10. Type 1 Emp Cov. Period Comp'!B612=0," ",'10. Type 1 Emp Cov. Period Comp'!B612)</f>
        <v xml:space="preserve"> </v>
      </c>
      <c r="C610" s="265" t="str">
        <f>IF('10. Type 1 Emp Cov. Period Comp'!C612=0," ",'10. Type 1 Emp Cov. Period Comp'!C612)</f>
        <v xml:space="preserve"> </v>
      </c>
      <c r="D610" s="294"/>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c r="AA610" s="519"/>
      <c r="AB610" s="519"/>
      <c r="AC610" s="519"/>
      <c r="AD610" s="519"/>
      <c r="AE610" s="379">
        <f t="shared" si="39"/>
        <v>0</v>
      </c>
      <c r="AF610" s="380">
        <f>+AE610/(('10. Type 1 Emp Cov. Period Comp'!$I$16-'10. Type 1 Emp Cov. Period Comp'!$I$15+1)/7)</f>
        <v>0</v>
      </c>
      <c r="AG610" s="381">
        <f t="shared" si="37"/>
        <v>0</v>
      </c>
      <c r="AH610" s="381">
        <f t="shared" si="38"/>
        <v>0</v>
      </c>
    </row>
    <row r="611" spans="1:34" ht="15.75" thickBot="1" x14ac:dyDescent="0.3">
      <c r="A611" s="265">
        <f t="shared" si="36"/>
        <v>593</v>
      </c>
      <c r="B611" s="297" t="str">
        <f>IF('10. Type 1 Emp Cov. Period Comp'!B613=0," ",'10. Type 1 Emp Cov. Period Comp'!B613)</f>
        <v xml:space="preserve"> </v>
      </c>
      <c r="C611" s="265" t="str">
        <f>IF('10. Type 1 Emp Cov. Period Comp'!C613=0," ",'10. Type 1 Emp Cov. Period Comp'!C613)</f>
        <v xml:space="preserve"> </v>
      </c>
      <c r="D611" s="294"/>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c r="AA611" s="519"/>
      <c r="AB611" s="519"/>
      <c r="AC611" s="519"/>
      <c r="AD611" s="519"/>
      <c r="AE611" s="379">
        <f t="shared" si="39"/>
        <v>0</v>
      </c>
      <c r="AF611" s="380">
        <f>+AE611/(('10. Type 1 Emp Cov. Period Comp'!$I$16-'10. Type 1 Emp Cov. Period Comp'!$I$15+1)/7)</f>
        <v>0</v>
      </c>
      <c r="AG611" s="381">
        <f t="shared" si="37"/>
        <v>0</v>
      </c>
      <c r="AH611" s="381">
        <f t="shared" si="38"/>
        <v>0</v>
      </c>
    </row>
    <row r="612" spans="1:34" ht="15.75" thickBot="1" x14ac:dyDescent="0.3">
      <c r="A612" s="265">
        <f t="shared" si="36"/>
        <v>594</v>
      </c>
      <c r="B612" s="297" t="str">
        <f>IF('10. Type 1 Emp Cov. Period Comp'!B614=0," ",'10. Type 1 Emp Cov. Period Comp'!B614)</f>
        <v xml:space="preserve"> </v>
      </c>
      <c r="C612" s="265" t="str">
        <f>IF('10. Type 1 Emp Cov. Period Comp'!C614=0," ",'10. Type 1 Emp Cov. Period Comp'!C614)</f>
        <v xml:space="preserve"> </v>
      </c>
      <c r="D612" s="294"/>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c r="AA612" s="519"/>
      <c r="AB612" s="519"/>
      <c r="AC612" s="519"/>
      <c r="AD612" s="519"/>
      <c r="AE612" s="379">
        <f t="shared" si="39"/>
        <v>0</v>
      </c>
      <c r="AF612" s="380">
        <f>+AE612/(('10. Type 1 Emp Cov. Period Comp'!$I$16-'10. Type 1 Emp Cov. Period Comp'!$I$15+1)/7)</f>
        <v>0</v>
      </c>
      <c r="AG612" s="381">
        <f t="shared" si="37"/>
        <v>0</v>
      </c>
      <c r="AH612" s="381">
        <f t="shared" si="38"/>
        <v>0</v>
      </c>
    </row>
    <row r="613" spans="1:34" ht="15.75" thickBot="1" x14ac:dyDescent="0.3">
      <c r="A613" s="265">
        <f t="shared" si="36"/>
        <v>595</v>
      </c>
      <c r="B613" s="297" t="str">
        <f>IF('10. Type 1 Emp Cov. Period Comp'!B615=0," ",'10. Type 1 Emp Cov. Period Comp'!B615)</f>
        <v xml:space="preserve"> </v>
      </c>
      <c r="C613" s="265" t="str">
        <f>IF('10. Type 1 Emp Cov. Period Comp'!C615=0," ",'10. Type 1 Emp Cov. Period Comp'!C615)</f>
        <v xml:space="preserve"> </v>
      </c>
      <c r="D613" s="294"/>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c r="AA613" s="519"/>
      <c r="AB613" s="519"/>
      <c r="AC613" s="519"/>
      <c r="AD613" s="519"/>
      <c r="AE613" s="379">
        <f t="shared" si="39"/>
        <v>0</v>
      </c>
      <c r="AF613" s="380">
        <f>+AE613/(('10. Type 1 Emp Cov. Period Comp'!$I$16-'10. Type 1 Emp Cov. Period Comp'!$I$15+1)/7)</f>
        <v>0</v>
      </c>
      <c r="AG613" s="381">
        <f t="shared" si="37"/>
        <v>0</v>
      </c>
      <c r="AH613" s="381">
        <f t="shared" si="38"/>
        <v>0</v>
      </c>
    </row>
    <row r="614" spans="1:34" ht="15.75" thickBot="1" x14ac:dyDescent="0.3">
      <c r="A614" s="265">
        <f t="shared" si="36"/>
        <v>596</v>
      </c>
      <c r="B614" s="297" t="str">
        <f>IF('10. Type 1 Emp Cov. Period Comp'!B616=0," ",'10. Type 1 Emp Cov. Period Comp'!B616)</f>
        <v xml:space="preserve"> </v>
      </c>
      <c r="C614" s="265" t="str">
        <f>IF('10. Type 1 Emp Cov. Period Comp'!C616=0," ",'10. Type 1 Emp Cov. Period Comp'!C616)</f>
        <v xml:space="preserve"> </v>
      </c>
      <c r="D614" s="294"/>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c r="AA614" s="519"/>
      <c r="AB614" s="519"/>
      <c r="AC614" s="519"/>
      <c r="AD614" s="519"/>
      <c r="AE614" s="379">
        <f t="shared" si="39"/>
        <v>0</v>
      </c>
      <c r="AF614" s="380">
        <f>+AE614/(('10. Type 1 Emp Cov. Period Comp'!$I$16-'10. Type 1 Emp Cov. Period Comp'!$I$15+1)/7)</f>
        <v>0</v>
      </c>
      <c r="AG614" s="381">
        <f t="shared" si="37"/>
        <v>0</v>
      </c>
      <c r="AH614" s="381">
        <f t="shared" si="38"/>
        <v>0</v>
      </c>
    </row>
    <row r="615" spans="1:34" ht="15.75" thickBot="1" x14ac:dyDescent="0.3">
      <c r="A615" s="265">
        <f t="shared" si="36"/>
        <v>597</v>
      </c>
      <c r="B615" s="297" t="str">
        <f>IF('10. Type 1 Emp Cov. Period Comp'!B617=0," ",'10. Type 1 Emp Cov. Period Comp'!B617)</f>
        <v xml:space="preserve"> </v>
      </c>
      <c r="C615" s="265" t="str">
        <f>IF('10. Type 1 Emp Cov. Period Comp'!C617=0," ",'10. Type 1 Emp Cov. Period Comp'!C617)</f>
        <v xml:space="preserve"> </v>
      </c>
      <c r="D615" s="294"/>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c r="AA615" s="519"/>
      <c r="AB615" s="519"/>
      <c r="AC615" s="519"/>
      <c r="AD615" s="519"/>
      <c r="AE615" s="379">
        <f t="shared" si="39"/>
        <v>0</v>
      </c>
      <c r="AF615" s="380">
        <f>+AE615/(('10. Type 1 Emp Cov. Period Comp'!$I$16-'10. Type 1 Emp Cov. Period Comp'!$I$15+1)/7)</f>
        <v>0</v>
      </c>
      <c r="AG615" s="381">
        <f t="shared" si="37"/>
        <v>0</v>
      </c>
      <c r="AH615" s="381">
        <f t="shared" si="38"/>
        <v>0</v>
      </c>
    </row>
    <row r="616" spans="1:34" ht="15.75" thickBot="1" x14ac:dyDescent="0.3">
      <c r="A616" s="265">
        <f t="shared" si="36"/>
        <v>598</v>
      </c>
      <c r="B616" s="297" t="str">
        <f>IF('10. Type 1 Emp Cov. Period Comp'!B618=0," ",'10. Type 1 Emp Cov. Period Comp'!B618)</f>
        <v xml:space="preserve"> </v>
      </c>
      <c r="C616" s="265" t="str">
        <f>IF('10. Type 1 Emp Cov. Period Comp'!C618=0," ",'10. Type 1 Emp Cov. Period Comp'!C618)</f>
        <v xml:space="preserve"> </v>
      </c>
      <c r="D616" s="294"/>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c r="AA616" s="519"/>
      <c r="AB616" s="519"/>
      <c r="AC616" s="519"/>
      <c r="AD616" s="519"/>
      <c r="AE616" s="379">
        <f t="shared" si="39"/>
        <v>0</v>
      </c>
      <c r="AF616" s="380">
        <f>+AE616/(('10. Type 1 Emp Cov. Period Comp'!$I$16-'10. Type 1 Emp Cov. Period Comp'!$I$15+1)/7)</f>
        <v>0</v>
      </c>
      <c r="AG616" s="381">
        <f t="shared" si="37"/>
        <v>0</v>
      </c>
      <c r="AH616" s="381">
        <f t="shared" si="38"/>
        <v>0</v>
      </c>
    </row>
    <row r="617" spans="1:34" ht="15.75" thickBot="1" x14ac:dyDescent="0.3">
      <c r="A617" s="265">
        <f t="shared" si="36"/>
        <v>599</v>
      </c>
      <c r="B617" s="297" t="str">
        <f>IF('10. Type 1 Emp Cov. Period Comp'!B619=0," ",'10. Type 1 Emp Cov. Period Comp'!B619)</f>
        <v xml:space="preserve"> </v>
      </c>
      <c r="C617" s="265" t="str">
        <f>IF('10. Type 1 Emp Cov. Period Comp'!C619=0," ",'10. Type 1 Emp Cov. Period Comp'!C619)</f>
        <v xml:space="preserve"> </v>
      </c>
      <c r="D617" s="294"/>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c r="AA617" s="519"/>
      <c r="AB617" s="519"/>
      <c r="AC617" s="519"/>
      <c r="AD617" s="519"/>
      <c r="AE617" s="379">
        <f t="shared" si="39"/>
        <v>0</v>
      </c>
      <c r="AF617" s="380">
        <f>+AE617/(('10. Type 1 Emp Cov. Period Comp'!$I$16-'10. Type 1 Emp Cov. Period Comp'!$I$15+1)/7)</f>
        <v>0</v>
      </c>
      <c r="AG617" s="381">
        <f t="shared" si="37"/>
        <v>0</v>
      </c>
      <c r="AH617" s="381">
        <f t="shared" si="38"/>
        <v>0</v>
      </c>
    </row>
    <row r="618" spans="1:34" ht="15.75" thickBot="1" x14ac:dyDescent="0.3">
      <c r="A618" s="265">
        <f t="shared" si="36"/>
        <v>600</v>
      </c>
      <c r="B618" s="297" t="str">
        <f>IF('10. Type 1 Emp Cov. Period Comp'!B620=0," ",'10. Type 1 Emp Cov. Period Comp'!B620)</f>
        <v xml:space="preserve"> </v>
      </c>
      <c r="C618" s="265" t="str">
        <f>IF('10. Type 1 Emp Cov. Period Comp'!C620=0," ",'10. Type 1 Emp Cov. Period Comp'!C620)</f>
        <v xml:space="preserve"> </v>
      </c>
      <c r="D618" s="294"/>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c r="AA618" s="519"/>
      <c r="AB618" s="519"/>
      <c r="AC618" s="519"/>
      <c r="AD618" s="519"/>
      <c r="AE618" s="379">
        <f t="shared" si="39"/>
        <v>0</v>
      </c>
      <c r="AF618" s="380">
        <f>+AE618/(('10. Type 1 Emp Cov. Period Comp'!$I$16-'10. Type 1 Emp Cov. Period Comp'!$I$15+1)/7)</f>
        <v>0</v>
      </c>
      <c r="AG618" s="381">
        <f t="shared" si="37"/>
        <v>0</v>
      </c>
      <c r="AH618" s="381">
        <f t="shared" si="38"/>
        <v>0</v>
      </c>
    </row>
    <row r="619" spans="1:34" ht="15.75" thickBot="1" x14ac:dyDescent="0.3">
      <c r="A619" s="265">
        <f t="shared" si="36"/>
        <v>601</v>
      </c>
      <c r="B619" s="297" t="str">
        <f>IF('10. Type 1 Emp Cov. Period Comp'!B621=0," ",'10. Type 1 Emp Cov. Period Comp'!B621)</f>
        <v xml:space="preserve"> </v>
      </c>
      <c r="C619" s="265" t="str">
        <f>IF('10. Type 1 Emp Cov. Period Comp'!C621=0," ",'10. Type 1 Emp Cov. Period Comp'!C621)</f>
        <v xml:space="preserve"> </v>
      </c>
      <c r="D619" s="294"/>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c r="AA619" s="519"/>
      <c r="AB619" s="519"/>
      <c r="AC619" s="519"/>
      <c r="AD619" s="519"/>
      <c r="AE619" s="379">
        <f t="shared" si="39"/>
        <v>0</v>
      </c>
      <c r="AF619" s="380">
        <f>+AE619/(('10. Type 1 Emp Cov. Period Comp'!$I$16-'10. Type 1 Emp Cov. Period Comp'!$I$15+1)/7)</f>
        <v>0</v>
      </c>
      <c r="AG619" s="381">
        <f t="shared" si="37"/>
        <v>0</v>
      </c>
      <c r="AH619" s="381">
        <f t="shared" si="38"/>
        <v>0</v>
      </c>
    </row>
    <row r="620" spans="1:34" ht="15.75" thickBot="1" x14ac:dyDescent="0.3">
      <c r="A620" s="265">
        <f t="shared" si="36"/>
        <v>602</v>
      </c>
      <c r="B620" s="297" t="str">
        <f>IF('10. Type 1 Emp Cov. Period Comp'!B622=0," ",'10. Type 1 Emp Cov. Period Comp'!B622)</f>
        <v xml:space="preserve"> </v>
      </c>
      <c r="C620" s="265" t="str">
        <f>IF('10. Type 1 Emp Cov. Period Comp'!C622=0," ",'10. Type 1 Emp Cov. Period Comp'!C622)</f>
        <v xml:space="preserve"> </v>
      </c>
      <c r="D620" s="294"/>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c r="AA620" s="519"/>
      <c r="AB620" s="519"/>
      <c r="AC620" s="519"/>
      <c r="AD620" s="519"/>
      <c r="AE620" s="379">
        <f t="shared" si="39"/>
        <v>0</v>
      </c>
      <c r="AF620" s="380">
        <f>+AE620/(('10. Type 1 Emp Cov. Period Comp'!$I$16-'10. Type 1 Emp Cov. Period Comp'!$I$15+1)/7)</f>
        <v>0</v>
      </c>
      <c r="AG620" s="381">
        <f t="shared" si="37"/>
        <v>0</v>
      </c>
      <c r="AH620" s="381">
        <f t="shared" si="38"/>
        <v>0</v>
      </c>
    </row>
    <row r="621" spans="1:34" ht="15.75" thickBot="1" x14ac:dyDescent="0.3">
      <c r="A621" s="265">
        <f t="shared" si="36"/>
        <v>603</v>
      </c>
      <c r="B621" s="297" t="str">
        <f>IF('10. Type 1 Emp Cov. Period Comp'!B623=0," ",'10. Type 1 Emp Cov. Period Comp'!B623)</f>
        <v xml:space="preserve"> </v>
      </c>
      <c r="C621" s="265" t="str">
        <f>IF('10. Type 1 Emp Cov. Period Comp'!C623=0," ",'10. Type 1 Emp Cov. Period Comp'!C623)</f>
        <v xml:space="preserve"> </v>
      </c>
      <c r="D621" s="294"/>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c r="AA621" s="519"/>
      <c r="AB621" s="519"/>
      <c r="AC621" s="519"/>
      <c r="AD621" s="519"/>
      <c r="AE621" s="379">
        <f t="shared" si="39"/>
        <v>0</v>
      </c>
      <c r="AF621" s="380">
        <f>+AE621/(('10. Type 1 Emp Cov. Period Comp'!$I$16-'10. Type 1 Emp Cov. Period Comp'!$I$15+1)/7)</f>
        <v>0</v>
      </c>
      <c r="AG621" s="381">
        <f t="shared" si="37"/>
        <v>0</v>
      </c>
      <c r="AH621" s="381">
        <f t="shared" si="38"/>
        <v>0</v>
      </c>
    </row>
    <row r="622" spans="1:34" ht="15.75" thickBot="1" x14ac:dyDescent="0.3">
      <c r="A622" s="265">
        <f t="shared" si="36"/>
        <v>604</v>
      </c>
      <c r="B622" s="297" t="str">
        <f>IF('10. Type 1 Emp Cov. Period Comp'!B624=0," ",'10. Type 1 Emp Cov. Period Comp'!B624)</f>
        <v xml:space="preserve"> </v>
      </c>
      <c r="C622" s="265" t="str">
        <f>IF('10. Type 1 Emp Cov. Period Comp'!C624=0," ",'10. Type 1 Emp Cov. Period Comp'!C624)</f>
        <v xml:space="preserve"> </v>
      </c>
      <c r="D622" s="294"/>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c r="AA622" s="519"/>
      <c r="AB622" s="519"/>
      <c r="AC622" s="519"/>
      <c r="AD622" s="519"/>
      <c r="AE622" s="379">
        <f t="shared" si="39"/>
        <v>0</v>
      </c>
      <c r="AF622" s="380">
        <f>+AE622/(('10. Type 1 Emp Cov. Period Comp'!$I$16-'10. Type 1 Emp Cov. Period Comp'!$I$15+1)/7)</f>
        <v>0</v>
      </c>
      <c r="AG622" s="381">
        <f t="shared" si="37"/>
        <v>0</v>
      </c>
      <c r="AH622" s="381">
        <f t="shared" si="38"/>
        <v>0</v>
      </c>
    </row>
    <row r="623" spans="1:34" ht="15.75" thickBot="1" x14ac:dyDescent="0.3">
      <c r="A623" s="265">
        <f t="shared" si="36"/>
        <v>605</v>
      </c>
      <c r="B623" s="297" t="str">
        <f>IF('10. Type 1 Emp Cov. Period Comp'!B625=0," ",'10. Type 1 Emp Cov. Period Comp'!B625)</f>
        <v xml:space="preserve"> </v>
      </c>
      <c r="C623" s="265" t="str">
        <f>IF('10. Type 1 Emp Cov. Period Comp'!C625=0," ",'10. Type 1 Emp Cov. Period Comp'!C625)</f>
        <v xml:space="preserve"> </v>
      </c>
      <c r="D623" s="294"/>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c r="AA623" s="519"/>
      <c r="AB623" s="519"/>
      <c r="AC623" s="519"/>
      <c r="AD623" s="519"/>
      <c r="AE623" s="379">
        <f t="shared" si="39"/>
        <v>0</v>
      </c>
      <c r="AF623" s="380">
        <f>+AE623/(('10. Type 1 Emp Cov. Period Comp'!$I$16-'10. Type 1 Emp Cov. Period Comp'!$I$15+1)/7)</f>
        <v>0</v>
      </c>
      <c r="AG623" s="381">
        <f t="shared" si="37"/>
        <v>0</v>
      </c>
      <c r="AH623" s="381">
        <f t="shared" si="38"/>
        <v>0</v>
      </c>
    </row>
    <row r="624" spans="1:34" ht="15.75" thickBot="1" x14ac:dyDescent="0.3">
      <c r="A624" s="265">
        <f t="shared" si="36"/>
        <v>606</v>
      </c>
      <c r="B624" s="297" t="str">
        <f>IF('10. Type 1 Emp Cov. Period Comp'!B626=0," ",'10. Type 1 Emp Cov. Period Comp'!B626)</f>
        <v xml:space="preserve"> </v>
      </c>
      <c r="C624" s="265" t="str">
        <f>IF('10. Type 1 Emp Cov. Period Comp'!C626=0," ",'10. Type 1 Emp Cov. Period Comp'!C626)</f>
        <v xml:space="preserve"> </v>
      </c>
      <c r="D624" s="294"/>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c r="AA624" s="519"/>
      <c r="AB624" s="519"/>
      <c r="AC624" s="519"/>
      <c r="AD624" s="519"/>
      <c r="AE624" s="379">
        <f t="shared" si="39"/>
        <v>0</v>
      </c>
      <c r="AF624" s="380">
        <f>+AE624/(('10. Type 1 Emp Cov. Period Comp'!$I$16-'10. Type 1 Emp Cov. Period Comp'!$I$15+1)/7)</f>
        <v>0</v>
      </c>
      <c r="AG624" s="381">
        <f t="shared" si="37"/>
        <v>0</v>
      </c>
      <c r="AH624" s="381">
        <f t="shared" si="38"/>
        <v>0</v>
      </c>
    </row>
    <row r="625" spans="1:34" ht="15.75" thickBot="1" x14ac:dyDescent="0.3">
      <c r="A625" s="265">
        <f t="shared" si="36"/>
        <v>607</v>
      </c>
      <c r="B625" s="297" t="str">
        <f>IF('10. Type 1 Emp Cov. Period Comp'!B627=0," ",'10. Type 1 Emp Cov. Period Comp'!B627)</f>
        <v xml:space="preserve"> </v>
      </c>
      <c r="C625" s="265" t="str">
        <f>IF('10. Type 1 Emp Cov. Period Comp'!C627=0," ",'10. Type 1 Emp Cov. Period Comp'!C627)</f>
        <v xml:space="preserve"> </v>
      </c>
      <c r="D625" s="294"/>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c r="AA625" s="519"/>
      <c r="AB625" s="519"/>
      <c r="AC625" s="519"/>
      <c r="AD625" s="519"/>
      <c r="AE625" s="379">
        <f t="shared" si="39"/>
        <v>0</v>
      </c>
      <c r="AF625" s="380">
        <f>+AE625/(('10. Type 1 Emp Cov. Period Comp'!$I$16-'10. Type 1 Emp Cov. Period Comp'!$I$15+1)/7)</f>
        <v>0</v>
      </c>
      <c r="AG625" s="381">
        <f t="shared" si="37"/>
        <v>0</v>
      </c>
      <c r="AH625" s="381">
        <f t="shared" si="38"/>
        <v>0</v>
      </c>
    </row>
    <row r="626" spans="1:34" ht="15.75" thickBot="1" x14ac:dyDescent="0.3">
      <c r="A626" s="265">
        <f t="shared" si="36"/>
        <v>608</v>
      </c>
      <c r="B626" s="297" t="str">
        <f>IF('10. Type 1 Emp Cov. Period Comp'!B628=0," ",'10. Type 1 Emp Cov. Period Comp'!B628)</f>
        <v xml:space="preserve"> </v>
      </c>
      <c r="C626" s="265" t="str">
        <f>IF('10. Type 1 Emp Cov. Period Comp'!C628=0," ",'10. Type 1 Emp Cov. Period Comp'!C628)</f>
        <v xml:space="preserve"> </v>
      </c>
      <c r="D626" s="294"/>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c r="AA626" s="519"/>
      <c r="AB626" s="519"/>
      <c r="AC626" s="519"/>
      <c r="AD626" s="519"/>
      <c r="AE626" s="379">
        <f t="shared" si="39"/>
        <v>0</v>
      </c>
      <c r="AF626" s="380">
        <f>+AE626/(('10. Type 1 Emp Cov. Period Comp'!$I$16-'10. Type 1 Emp Cov. Period Comp'!$I$15+1)/7)</f>
        <v>0</v>
      </c>
      <c r="AG626" s="381">
        <f t="shared" si="37"/>
        <v>0</v>
      </c>
      <c r="AH626" s="381">
        <f t="shared" si="38"/>
        <v>0</v>
      </c>
    </row>
    <row r="627" spans="1:34" ht="15.75" thickBot="1" x14ac:dyDescent="0.3">
      <c r="A627" s="265">
        <f t="shared" si="36"/>
        <v>609</v>
      </c>
      <c r="B627" s="297" t="str">
        <f>IF('10. Type 1 Emp Cov. Period Comp'!B629=0," ",'10. Type 1 Emp Cov. Period Comp'!B629)</f>
        <v xml:space="preserve"> </v>
      </c>
      <c r="C627" s="265" t="str">
        <f>IF('10. Type 1 Emp Cov. Period Comp'!C629=0," ",'10. Type 1 Emp Cov. Period Comp'!C629)</f>
        <v xml:space="preserve"> </v>
      </c>
      <c r="D627" s="294"/>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c r="AA627" s="519"/>
      <c r="AB627" s="519"/>
      <c r="AC627" s="519"/>
      <c r="AD627" s="519"/>
      <c r="AE627" s="379">
        <f t="shared" si="39"/>
        <v>0</v>
      </c>
      <c r="AF627" s="380">
        <f>+AE627/(('10. Type 1 Emp Cov. Period Comp'!$I$16-'10. Type 1 Emp Cov. Period Comp'!$I$15+1)/7)</f>
        <v>0</v>
      </c>
      <c r="AG627" s="381">
        <f t="shared" si="37"/>
        <v>0</v>
      </c>
      <c r="AH627" s="381">
        <f t="shared" si="38"/>
        <v>0</v>
      </c>
    </row>
    <row r="628" spans="1:34" ht="15.75" thickBot="1" x14ac:dyDescent="0.3">
      <c r="A628" s="265">
        <f t="shared" si="36"/>
        <v>610</v>
      </c>
      <c r="B628" s="297" t="str">
        <f>IF('10. Type 1 Emp Cov. Period Comp'!B630=0," ",'10. Type 1 Emp Cov. Period Comp'!B630)</f>
        <v xml:space="preserve"> </v>
      </c>
      <c r="C628" s="265" t="str">
        <f>IF('10. Type 1 Emp Cov. Period Comp'!C630=0," ",'10. Type 1 Emp Cov. Period Comp'!C630)</f>
        <v xml:space="preserve"> </v>
      </c>
      <c r="D628" s="294"/>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c r="AA628" s="519"/>
      <c r="AB628" s="519"/>
      <c r="AC628" s="519"/>
      <c r="AD628" s="519"/>
      <c r="AE628" s="379">
        <f t="shared" si="39"/>
        <v>0</v>
      </c>
      <c r="AF628" s="380">
        <f>+AE628/(('10. Type 1 Emp Cov. Period Comp'!$I$16-'10. Type 1 Emp Cov. Period Comp'!$I$15+1)/7)</f>
        <v>0</v>
      </c>
      <c r="AG628" s="381">
        <f t="shared" si="37"/>
        <v>0</v>
      </c>
      <c r="AH628" s="381">
        <f t="shared" si="38"/>
        <v>0</v>
      </c>
    </row>
    <row r="629" spans="1:34" ht="15.75" thickBot="1" x14ac:dyDescent="0.3">
      <c r="A629" s="265">
        <f t="shared" si="36"/>
        <v>611</v>
      </c>
      <c r="B629" s="297" t="str">
        <f>IF('10. Type 1 Emp Cov. Period Comp'!B631=0," ",'10. Type 1 Emp Cov. Period Comp'!B631)</f>
        <v xml:space="preserve"> </v>
      </c>
      <c r="C629" s="265" t="str">
        <f>IF('10. Type 1 Emp Cov. Period Comp'!C631=0," ",'10. Type 1 Emp Cov. Period Comp'!C631)</f>
        <v xml:space="preserve"> </v>
      </c>
      <c r="D629" s="294"/>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c r="AA629" s="519"/>
      <c r="AB629" s="519"/>
      <c r="AC629" s="519"/>
      <c r="AD629" s="519"/>
      <c r="AE629" s="379">
        <f t="shared" si="39"/>
        <v>0</v>
      </c>
      <c r="AF629" s="380">
        <f>+AE629/(('10. Type 1 Emp Cov. Period Comp'!$I$16-'10. Type 1 Emp Cov. Period Comp'!$I$15+1)/7)</f>
        <v>0</v>
      </c>
      <c r="AG629" s="381">
        <f t="shared" si="37"/>
        <v>0</v>
      </c>
      <c r="AH629" s="381">
        <f t="shared" si="38"/>
        <v>0</v>
      </c>
    </row>
    <row r="630" spans="1:34" ht="15.75" thickBot="1" x14ac:dyDescent="0.3">
      <c r="A630" s="265">
        <f t="shared" si="36"/>
        <v>612</v>
      </c>
      <c r="B630" s="297" t="str">
        <f>IF('10. Type 1 Emp Cov. Period Comp'!B632=0," ",'10. Type 1 Emp Cov. Period Comp'!B632)</f>
        <v xml:space="preserve"> </v>
      </c>
      <c r="C630" s="265" t="str">
        <f>IF('10. Type 1 Emp Cov. Period Comp'!C632=0," ",'10. Type 1 Emp Cov. Period Comp'!C632)</f>
        <v xml:space="preserve"> </v>
      </c>
      <c r="D630" s="294"/>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c r="AA630" s="519"/>
      <c r="AB630" s="519"/>
      <c r="AC630" s="519"/>
      <c r="AD630" s="519"/>
      <c r="AE630" s="379">
        <f t="shared" si="39"/>
        <v>0</v>
      </c>
      <c r="AF630" s="380">
        <f>+AE630/(('10. Type 1 Emp Cov. Period Comp'!$I$16-'10. Type 1 Emp Cov. Period Comp'!$I$15+1)/7)</f>
        <v>0</v>
      </c>
      <c r="AG630" s="381">
        <f t="shared" si="37"/>
        <v>0</v>
      </c>
      <c r="AH630" s="381">
        <f t="shared" si="38"/>
        <v>0</v>
      </c>
    </row>
    <row r="631" spans="1:34" ht="15.75" thickBot="1" x14ac:dyDescent="0.3">
      <c r="A631" s="265">
        <f t="shared" si="36"/>
        <v>613</v>
      </c>
      <c r="B631" s="297" t="str">
        <f>IF('10. Type 1 Emp Cov. Period Comp'!B633=0," ",'10. Type 1 Emp Cov. Period Comp'!B633)</f>
        <v xml:space="preserve"> </v>
      </c>
      <c r="C631" s="265" t="str">
        <f>IF('10. Type 1 Emp Cov. Period Comp'!C633=0," ",'10. Type 1 Emp Cov. Period Comp'!C633)</f>
        <v xml:space="preserve"> </v>
      </c>
      <c r="D631" s="294"/>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c r="AA631" s="519"/>
      <c r="AB631" s="519"/>
      <c r="AC631" s="519"/>
      <c r="AD631" s="519"/>
      <c r="AE631" s="379">
        <f t="shared" si="39"/>
        <v>0</v>
      </c>
      <c r="AF631" s="380">
        <f>+AE631/(('10. Type 1 Emp Cov. Period Comp'!$I$16-'10. Type 1 Emp Cov. Period Comp'!$I$15+1)/7)</f>
        <v>0</v>
      </c>
      <c r="AG631" s="381">
        <f t="shared" si="37"/>
        <v>0</v>
      </c>
      <c r="AH631" s="381">
        <f t="shared" si="38"/>
        <v>0</v>
      </c>
    </row>
    <row r="632" spans="1:34" ht="15.75" thickBot="1" x14ac:dyDescent="0.3">
      <c r="A632" s="265">
        <f t="shared" si="36"/>
        <v>614</v>
      </c>
      <c r="B632" s="297" t="str">
        <f>IF('10. Type 1 Emp Cov. Period Comp'!B634=0," ",'10. Type 1 Emp Cov. Period Comp'!B634)</f>
        <v xml:space="preserve"> </v>
      </c>
      <c r="C632" s="265" t="str">
        <f>IF('10. Type 1 Emp Cov. Period Comp'!C634=0," ",'10. Type 1 Emp Cov. Period Comp'!C634)</f>
        <v xml:space="preserve"> </v>
      </c>
      <c r="D632" s="294"/>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c r="AA632" s="519"/>
      <c r="AB632" s="519"/>
      <c r="AC632" s="519"/>
      <c r="AD632" s="519"/>
      <c r="AE632" s="379">
        <f t="shared" si="39"/>
        <v>0</v>
      </c>
      <c r="AF632" s="380">
        <f>+AE632/(('10. Type 1 Emp Cov. Period Comp'!$I$16-'10. Type 1 Emp Cov. Period Comp'!$I$15+1)/7)</f>
        <v>0</v>
      </c>
      <c r="AG632" s="381">
        <f t="shared" si="37"/>
        <v>0</v>
      </c>
      <c r="AH632" s="381">
        <f t="shared" si="38"/>
        <v>0</v>
      </c>
    </row>
    <row r="633" spans="1:34" ht="15.75" thickBot="1" x14ac:dyDescent="0.3">
      <c r="A633" s="265">
        <f t="shared" si="36"/>
        <v>615</v>
      </c>
      <c r="B633" s="297" t="str">
        <f>IF('10. Type 1 Emp Cov. Period Comp'!B635=0," ",'10. Type 1 Emp Cov. Period Comp'!B635)</f>
        <v xml:space="preserve"> </v>
      </c>
      <c r="C633" s="265" t="str">
        <f>IF('10. Type 1 Emp Cov. Period Comp'!C635=0," ",'10. Type 1 Emp Cov. Period Comp'!C635)</f>
        <v xml:space="preserve"> </v>
      </c>
      <c r="D633" s="294"/>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c r="AA633" s="519"/>
      <c r="AB633" s="519"/>
      <c r="AC633" s="519"/>
      <c r="AD633" s="519"/>
      <c r="AE633" s="379">
        <f t="shared" si="39"/>
        <v>0</v>
      </c>
      <c r="AF633" s="380">
        <f>+AE633/(('10. Type 1 Emp Cov. Period Comp'!$I$16-'10. Type 1 Emp Cov. Period Comp'!$I$15+1)/7)</f>
        <v>0</v>
      </c>
      <c r="AG633" s="381">
        <f t="shared" si="37"/>
        <v>0</v>
      </c>
      <c r="AH633" s="381">
        <f t="shared" si="38"/>
        <v>0</v>
      </c>
    </row>
    <row r="634" spans="1:34" ht="15.75" thickBot="1" x14ac:dyDescent="0.3">
      <c r="A634" s="265">
        <f t="shared" si="36"/>
        <v>616</v>
      </c>
      <c r="B634" s="297" t="str">
        <f>IF('10. Type 1 Emp Cov. Period Comp'!B636=0," ",'10. Type 1 Emp Cov. Period Comp'!B636)</f>
        <v xml:space="preserve"> </v>
      </c>
      <c r="C634" s="265" t="str">
        <f>IF('10. Type 1 Emp Cov. Period Comp'!C636=0," ",'10. Type 1 Emp Cov. Period Comp'!C636)</f>
        <v xml:space="preserve"> </v>
      </c>
      <c r="D634" s="294"/>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c r="AA634" s="519"/>
      <c r="AB634" s="519"/>
      <c r="AC634" s="519"/>
      <c r="AD634" s="519"/>
      <c r="AE634" s="379">
        <f t="shared" si="39"/>
        <v>0</v>
      </c>
      <c r="AF634" s="380">
        <f>+AE634/(('10. Type 1 Emp Cov. Period Comp'!$I$16-'10. Type 1 Emp Cov. Period Comp'!$I$15+1)/7)</f>
        <v>0</v>
      </c>
      <c r="AG634" s="381">
        <f t="shared" si="37"/>
        <v>0</v>
      </c>
      <c r="AH634" s="381">
        <f t="shared" si="38"/>
        <v>0</v>
      </c>
    </row>
    <row r="635" spans="1:34" ht="15.75" thickBot="1" x14ac:dyDescent="0.3">
      <c r="A635" s="265">
        <f t="shared" si="36"/>
        <v>617</v>
      </c>
      <c r="B635" s="297" t="str">
        <f>IF('10. Type 1 Emp Cov. Period Comp'!B637=0," ",'10. Type 1 Emp Cov. Period Comp'!B637)</f>
        <v xml:space="preserve"> </v>
      </c>
      <c r="C635" s="265" t="str">
        <f>IF('10. Type 1 Emp Cov. Period Comp'!C637=0," ",'10. Type 1 Emp Cov. Period Comp'!C637)</f>
        <v xml:space="preserve"> </v>
      </c>
      <c r="D635" s="294"/>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c r="AA635" s="519"/>
      <c r="AB635" s="519"/>
      <c r="AC635" s="519"/>
      <c r="AD635" s="519"/>
      <c r="AE635" s="379">
        <f t="shared" si="39"/>
        <v>0</v>
      </c>
      <c r="AF635" s="380">
        <f>+AE635/(('10. Type 1 Emp Cov. Period Comp'!$I$16-'10. Type 1 Emp Cov. Period Comp'!$I$15+1)/7)</f>
        <v>0</v>
      </c>
      <c r="AG635" s="381">
        <f t="shared" si="37"/>
        <v>0</v>
      </c>
      <c r="AH635" s="381">
        <f t="shared" si="38"/>
        <v>0</v>
      </c>
    </row>
    <row r="636" spans="1:34" ht="15.75" thickBot="1" x14ac:dyDescent="0.3">
      <c r="A636" s="265">
        <f t="shared" si="36"/>
        <v>618</v>
      </c>
      <c r="B636" s="297" t="str">
        <f>IF('10. Type 1 Emp Cov. Period Comp'!B638=0," ",'10. Type 1 Emp Cov. Period Comp'!B638)</f>
        <v xml:space="preserve"> </v>
      </c>
      <c r="C636" s="265" t="str">
        <f>IF('10. Type 1 Emp Cov. Period Comp'!C638=0," ",'10. Type 1 Emp Cov. Period Comp'!C638)</f>
        <v xml:space="preserve"> </v>
      </c>
      <c r="D636" s="294"/>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c r="AA636" s="519"/>
      <c r="AB636" s="519"/>
      <c r="AC636" s="519"/>
      <c r="AD636" s="519"/>
      <c r="AE636" s="379">
        <f t="shared" si="39"/>
        <v>0</v>
      </c>
      <c r="AF636" s="380">
        <f>+AE636/(('10. Type 1 Emp Cov. Period Comp'!$I$16-'10. Type 1 Emp Cov. Period Comp'!$I$15+1)/7)</f>
        <v>0</v>
      </c>
      <c r="AG636" s="381">
        <f t="shared" si="37"/>
        <v>0</v>
      </c>
      <c r="AH636" s="381">
        <f t="shared" si="38"/>
        <v>0</v>
      </c>
    </row>
    <row r="637" spans="1:34" ht="15.75" thickBot="1" x14ac:dyDescent="0.3">
      <c r="A637" s="265">
        <f t="shared" si="36"/>
        <v>619</v>
      </c>
      <c r="B637" s="297" t="str">
        <f>IF('10. Type 1 Emp Cov. Period Comp'!B639=0," ",'10. Type 1 Emp Cov. Period Comp'!B639)</f>
        <v xml:space="preserve"> </v>
      </c>
      <c r="C637" s="265" t="str">
        <f>IF('10. Type 1 Emp Cov. Period Comp'!C639=0," ",'10. Type 1 Emp Cov. Period Comp'!C639)</f>
        <v xml:space="preserve"> </v>
      </c>
      <c r="D637" s="294"/>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c r="AA637" s="519"/>
      <c r="AB637" s="519"/>
      <c r="AC637" s="519"/>
      <c r="AD637" s="519"/>
      <c r="AE637" s="379">
        <f t="shared" si="39"/>
        <v>0</v>
      </c>
      <c r="AF637" s="380">
        <f>+AE637/(('10. Type 1 Emp Cov. Period Comp'!$I$16-'10. Type 1 Emp Cov. Period Comp'!$I$15+1)/7)</f>
        <v>0</v>
      </c>
      <c r="AG637" s="381">
        <f t="shared" si="37"/>
        <v>0</v>
      </c>
      <c r="AH637" s="381">
        <f t="shared" si="38"/>
        <v>0</v>
      </c>
    </row>
    <row r="638" spans="1:34" ht="15.75" thickBot="1" x14ac:dyDescent="0.3">
      <c r="A638" s="265">
        <f t="shared" si="36"/>
        <v>620</v>
      </c>
      <c r="B638" s="297" t="str">
        <f>IF('10. Type 1 Emp Cov. Period Comp'!B640=0," ",'10. Type 1 Emp Cov. Period Comp'!B640)</f>
        <v xml:space="preserve"> </v>
      </c>
      <c r="C638" s="265" t="str">
        <f>IF('10. Type 1 Emp Cov. Period Comp'!C640=0," ",'10. Type 1 Emp Cov. Period Comp'!C640)</f>
        <v xml:space="preserve"> </v>
      </c>
      <c r="D638" s="294"/>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c r="AA638" s="519"/>
      <c r="AB638" s="519"/>
      <c r="AC638" s="519"/>
      <c r="AD638" s="519"/>
      <c r="AE638" s="379">
        <f t="shared" si="39"/>
        <v>0</v>
      </c>
      <c r="AF638" s="380">
        <f>+AE638/(('10. Type 1 Emp Cov. Period Comp'!$I$16-'10. Type 1 Emp Cov. Period Comp'!$I$15+1)/7)</f>
        <v>0</v>
      </c>
      <c r="AG638" s="381">
        <f t="shared" si="37"/>
        <v>0</v>
      </c>
      <c r="AH638" s="381">
        <f t="shared" si="38"/>
        <v>0</v>
      </c>
    </row>
    <row r="639" spans="1:34" ht="15.75" thickBot="1" x14ac:dyDescent="0.3">
      <c r="A639" s="265">
        <f t="shared" si="36"/>
        <v>621</v>
      </c>
      <c r="B639" s="297" t="str">
        <f>IF('10. Type 1 Emp Cov. Period Comp'!B641=0," ",'10. Type 1 Emp Cov. Period Comp'!B641)</f>
        <v xml:space="preserve"> </v>
      </c>
      <c r="C639" s="265" t="str">
        <f>IF('10. Type 1 Emp Cov. Period Comp'!C641=0," ",'10. Type 1 Emp Cov. Period Comp'!C641)</f>
        <v xml:space="preserve"> </v>
      </c>
      <c r="D639" s="294"/>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c r="AA639" s="519"/>
      <c r="AB639" s="519"/>
      <c r="AC639" s="519"/>
      <c r="AD639" s="519"/>
      <c r="AE639" s="379">
        <f t="shared" si="39"/>
        <v>0</v>
      </c>
      <c r="AF639" s="380">
        <f>+AE639/(('10. Type 1 Emp Cov. Period Comp'!$I$16-'10. Type 1 Emp Cov. Period Comp'!$I$15+1)/7)</f>
        <v>0</v>
      </c>
      <c r="AG639" s="381">
        <f t="shared" si="37"/>
        <v>0</v>
      </c>
      <c r="AH639" s="381">
        <f t="shared" si="38"/>
        <v>0</v>
      </c>
    </row>
    <row r="640" spans="1:34" ht="15.75" thickBot="1" x14ac:dyDescent="0.3">
      <c r="A640" s="265">
        <f t="shared" si="36"/>
        <v>622</v>
      </c>
      <c r="B640" s="297" t="str">
        <f>IF('10. Type 1 Emp Cov. Period Comp'!B642=0," ",'10. Type 1 Emp Cov. Period Comp'!B642)</f>
        <v xml:space="preserve"> </v>
      </c>
      <c r="C640" s="265" t="str">
        <f>IF('10. Type 1 Emp Cov. Period Comp'!C642=0," ",'10. Type 1 Emp Cov. Period Comp'!C642)</f>
        <v xml:space="preserve"> </v>
      </c>
      <c r="D640" s="294"/>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c r="AA640" s="519"/>
      <c r="AB640" s="519"/>
      <c r="AC640" s="519"/>
      <c r="AD640" s="519"/>
      <c r="AE640" s="379">
        <f t="shared" si="39"/>
        <v>0</v>
      </c>
      <c r="AF640" s="380">
        <f>+AE640/(('10. Type 1 Emp Cov. Period Comp'!$I$16-'10. Type 1 Emp Cov. Period Comp'!$I$15+1)/7)</f>
        <v>0</v>
      </c>
      <c r="AG640" s="381">
        <f t="shared" si="37"/>
        <v>0</v>
      </c>
      <c r="AH640" s="381">
        <f t="shared" si="38"/>
        <v>0</v>
      </c>
    </row>
    <row r="641" spans="1:34" ht="15.75" thickBot="1" x14ac:dyDescent="0.3">
      <c r="A641" s="265">
        <f t="shared" si="36"/>
        <v>623</v>
      </c>
      <c r="B641" s="297" t="str">
        <f>IF('10. Type 1 Emp Cov. Period Comp'!B643=0," ",'10. Type 1 Emp Cov. Period Comp'!B643)</f>
        <v xml:space="preserve"> </v>
      </c>
      <c r="C641" s="265" t="str">
        <f>IF('10. Type 1 Emp Cov. Period Comp'!C643=0," ",'10. Type 1 Emp Cov. Period Comp'!C643)</f>
        <v xml:space="preserve"> </v>
      </c>
      <c r="D641" s="294"/>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c r="AA641" s="519"/>
      <c r="AB641" s="519"/>
      <c r="AC641" s="519"/>
      <c r="AD641" s="519"/>
      <c r="AE641" s="379">
        <f t="shared" si="39"/>
        <v>0</v>
      </c>
      <c r="AF641" s="380">
        <f>+AE641/(('10. Type 1 Emp Cov. Period Comp'!$I$16-'10. Type 1 Emp Cov. Period Comp'!$I$15+1)/7)</f>
        <v>0</v>
      </c>
      <c r="AG641" s="381">
        <f t="shared" si="37"/>
        <v>0</v>
      </c>
      <c r="AH641" s="381">
        <f t="shared" si="38"/>
        <v>0</v>
      </c>
    </row>
    <row r="642" spans="1:34" ht="15.75" thickBot="1" x14ac:dyDescent="0.3">
      <c r="A642" s="265">
        <f t="shared" si="36"/>
        <v>624</v>
      </c>
      <c r="B642" s="297" t="str">
        <f>IF('10. Type 1 Emp Cov. Period Comp'!B644=0," ",'10. Type 1 Emp Cov. Period Comp'!B644)</f>
        <v xml:space="preserve"> </v>
      </c>
      <c r="C642" s="265" t="str">
        <f>IF('10. Type 1 Emp Cov. Period Comp'!C644=0," ",'10. Type 1 Emp Cov. Period Comp'!C644)</f>
        <v xml:space="preserve"> </v>
      </c>
      <c r="D642" s="294"/>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c r="AA642" s="519"/>
      <c r="AB642" s="519"/>
      <c r="AC642" s="519"/>
      <c r="AD642" s="519"/>
      <c r="AE642" s="379">
        <f t="shared" si="39"/>
        <v>0</v>
      </c>
      <c r="AF642" s="380">
        <f>+AE642/(('10. Type 1 Emp Cov. Period Comp'!$I$16-'10. Type 1 Emp Cov. Period Comp'!$I$15+1)/7)</f>
        <v>0</v>
      </c>
      <c r="AG642" s="381">
        <f t="shared" si="37"/>
        <v>0</v>
      </c>
      <c r="AH642" s="381">
        <f t="shared" si="38"/>
        <v>0</v>
      </c>
    </row>
    <row r="643" spans="1:34" ht="15.75" thickBot="1" x14ac:dyDescent="0.3">
      <c r="A643" s="265">
        <f t="shared" si="36"/>
        <v>625</v>
      </c>
      <c r="B643" s="297" t="str">
        <f>IF('10. Type 1 Emp Cov. Period Comp'!B645=0," ",'10. Type 1 Emp Cov. Period Comp'!B645)</f>
        <v xml:space="preserve"> </v>
      </c>
      <c r="C643" s="265" t="str">
        <f>IF('10. Type 1 Emp Cov. Period Comp'!C645=0," ",'10. Type 1 Emp Cov. Period Comp'!C645)</f>
        <v xml:space="preserve"> </v>
      </c>
      <c r="D643" s="294"/>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c r="AA643" s="519"/>
      <c r="AB643" s="519"/>
      <c r="AC643" s="519"/>
      <c r="AD643" s="519"/>
      <c r="AE643" s="379">
        <f t="shared" si="39"/>
        <v>0</v>
      </c>
      <c r="AF643" s="380">
        <f>+AE643/(('10. Type 1 Emp Cov. Period Comp'!$I$16-'10. Type 1 Emp Cov. Period Comp'!$I$15+1)/7)</f>
        <v>0</v>
      </c>
      <c r="AG643" s="381">
        <f t="shared" si="37"/>
        <v>0</v>
      </c>
      <c r="AH643" s="381">
        <f t="shared" si="38"/>
        <v>0</v>
      </c>
    </row>
    <row r="644" spans="1:34" ht="15.75" thickBot="1" x14ac:dyDescent="0.3">
      <c r="A644" s="265">
        <f t="shared" si="36"/>
        <v>626</v>
      </c>
      <c r="B644" s="297" t="str">
        <f>IF('10. Type 1 Emp Cov. Period Comp'!B646=0," ",'10. Type 1 Emp Cov. Period Comp'!B646)</f>
        <v xml:space="preserve"> </v>
      </c>
      <c r="C644" s="265" t="str">
        <f>IF('10. Type 1 Emp Cov. Period Comp'!C646=0," ",'10. Type 1 Emp Cov. Period Comp'!C646)</f>
        <v xml:space="preserve"> </v>
      </c>
      <c r="D644" s="294"/>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c r="AA644" s="519"/>
      <c r="AB644" s="519"/>
      <c r="AC644" s="519"/>
      <c r="AD644" s="519"/>
      <c r="AE644" s="379">
        <f t="shared" si="39"/>
        <v>0</v>
      </c>
      <c r="AF644" s="380">
        <f>+AE644/(('10. Type 1 Emp Cov. Period Comp'!$I$16-'10. Type 1 Emp Cov. Period Comp'!$I$15+1)/7)</f>
        <v>0</v>
      </c>
      <c r="AG644" s="381">
        <f t="shared" si="37"/>
        <v>0</v>
      </c>
      <c r="AH644" s="381">
        <f t="shared" si="38"/>
        <v>0</v>
      </c>
    </row>
    <row r="645" spans="1:34" ht="15.75" thickBot="1" x14ac:dyDescent="0.3">
      <c r="A645" s="265">
        <f t="shared" si="36"/>
        <v>627</v>
      </c>
      <c r="B645" s="297" t="str">
        <f>IF('10. Type 1 Emp Cov. Period Comp'!B647=0," ",'10. Type 1 Emp Cov. Period Comp'!B647)</f>
        <v xml:space="preserve"> </v>
      </c>
      <c r="C645" s="265" t="str">
        <f>IF('10. Type 1 Emp Cov. Period Comp'!C647=0," ",'10. Type 1 Emp Cov. Period Comp'!C647)</f>
        <v xml:space="preserve"> </v>
      </c>
      <c r="D645" s="294"/>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c r="AA645" s="519"/>
      <c r="AB645" s="519"/>
      <c r="AC645" s="519"/>
      <c r="AD645" s="519"/>
      <c r="AE645" s="379">
        <f t="shared" si="39"/>
        <v>0</v>
      </c>
      <c r="AF645" s="380">
        <f>+AE645/(('10. Type 1 Emp Cov. Period Comp'!$I$16-'10. Type 1 Emp Cov. Period Comp'!$I$15+1)/7)</f>
        <v>0</v>
      </c>
      <c r="AG645" s="381">
        <f t="shared" si="37"/>
        <v>0</v>
      </c>
      <c r="AH645" s="381">
        <f t="shared" si="38"/>
        <v>0</v>
      </c>
    </row>
    <row r="646" spans="1:34" ht="15.75" thickBot="1" x14ac:dyDescent="0.3">
      <c r="A646" s="265">
        <f t="shared" si="36"/>
        <v>628</v>
      </c>
      <c r="B646" s="297" t="str">
        <f>IF('10. Type 1 Emp Cov. Period Comp'!B648=0," ",'10. Type 1 Emp Cov. Period Comp'!B648)</f>
        <v xml:space="preserve"> </v>
      </c>
      <c r="C646" s="265" t="str">
        <f>IF('10. Type 1 Emp Cov. Period Comp'!C648=0," ",'10. Type 1 Emp Cov. Period Comp'!C648)</f>
        <v xml:space="preserve"> </v>
      </c>
      <c r="D646" s="294"/>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c r="AA646" s="519"/>
      <c r="AB646" s="519"/>
      <c r="AC646" s="519"/>
      <c r="AD646" s="519"/>
      <c r="AE646" s="379">
        <f t="shared" si="39"/>
        <v>0</v>
      </c>
      <c r="AF646" s="380">
        <f>+AE646/(('10. Type 1 Emp Cov. Period Comp'!$I$16-'10. Type 1 Emp Cov. Period Comp'!$I$15+1)/7)</f>
        <v>0</v>
      </c>
      <c r="AG646" s="381">
        <f t="shared" si="37"/>
        <v>0</v>
      </c>
      <c r="AH646" s="381">
        <f t="shared" si="38"/>
        <v>0</v>
      </c>
    </row>
    <row r="647" spans="1:34" ht="15.75" thickBot="1" x14ac:dyDescent="0.3">
      <c r="A647" s="265">
        <f t="shared" ref="A647:A710" si="40">+A646+1</f>
        <v>629</v>
      </c>
      <c r="B647" s="297" t="str">
        <f>IF('10. Type 1 Emp Cov. Period Comp'!B649=0," ",'10. Type 1 Emp Cov. Period Comp'!B649)</f>
        <v xml:space="preserve"> </v>
      </c>
      <c r="C647" s="265" t="str">
        <f>IF('10. Type 1 Emp Cov. Period Comp'!C649=0," ",'10. Type 1 Emp Cov. Period Comp'!C649)</f>
        <v xml:space="preserve"> </v>
      </c>
      <c r="D647" s="294"/>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c r="AA647" s="519"/>
      <c r="AB647" s="519"/>
      <c r="AC647" s="519"/>
      <c r="AD647" s="519"/>
      <c r="AE647" s="379">
        <f t="shared" si="39"/>
        <v>0</v>
      </c>
      <c r="AF647" s="380">
        <f>+AE647/(('10. Type 1 Emp Cov. Period Comp'!$I$16-'10. Type 1 Emp Cov. Period Comp'!$I$15+1)/7)</f>
        <v>0</v>
      </c>
      <c r="AG647" s="381">
        <f t="shared" si="37"/>
        <v>0</v>
      </c>
      <c r="AH647" s="381">
        <f t="shared" si="38"/>
        <v>0</v>
      </c>
    </row>
    <row r="648" spans="1:34" ht="15.75" thickBot="1" x14ac:dyDescent="0.3">
      <c r="A648" s="265">
        <f t="shared" si="40"/>
        <v>630</v>
      </c>
      <c r="B648" s="297" t="str">
        <f>IF('10. Type 1 Emp Cov. Period Comp'!B650=0," ",'10. Type 1 Emp Cov. Period Comp'!B650)</f>
        <v xml:space="preserve"> </v>
      </c>
      <c r="C648" s="265" t="str">
        <f>IF('10. Type 1 Emp Cov. Period Comp'!C650=0," ",'10. Type 1 Emp Cov. Period Comp'!C650)</f>
        <v xml:space="preserve"> </v>
      </c>
      <c r="D648" s="294"/>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c r="AA648" s="519"/>
      <c r="AB648" s="519"/>
      <c r="AC648" s="519"/>
      <c r="AD648" s="519"/>
      <c r="AE648" s="379">
        <f t="shared" si="39"/>
        <v>0</v>
      </c>
      <c r="AF648" s="380">
        <f>+AE648/(('10. Type 1 Emp Cov. Period Comp'!$I$16-'10. Type 1 Emp Cov. Period Comp'!$I$15+1)/7)</f>
        <v>0</v>
      </c>
      <c r="AG648" s="381">
        <f t="shared" si="37"/>
        <v>0</v>
      </c>
      <c r="AH648" s="381">
        <f t="shared" si="38"/>
        <v>0</v>
      </c>
    </row>
    <row r="649" spans="1:34" ht="15.75" thickBot="1" x14ac:dyDescent="0.3">
      <c r="A649" s="265">
        <f t="shared" si="40"/>
        <v>631</v>
      </c>
      <c r="B649" s="297" t="str">
        <f>IF('10. Type 1 Emp Cov. Period Comp'!B651=0," ",'10. Type 1 Emp Cov. Period Comp'!B651)</f>
        <v xml:space="preserve"> </v>
      </c>
      <c r="C649" s="265" t="str">
        <f>IF('10. Type 1 Emp Cov. Period Comp'!C651=0," ",'10. Type 1 Emp Cov. Period Comp'!C651)</f>
        <v xml:space="preserve"> </v>
      </c>
      <c r="D649" s="294"/>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c r="AA649" s="519"/>
      <c r="AB649" s="519"/>
      <c r="AC649" s="519"/>
      <c r="AD649" s="519"/>
      <c r="AE649" s="379">
        <f t="shared" si="39"/>
        <v>0</v>
      </c>
      <c r="AF649" s="380">
        <f>+AE649/(('10. Type 1 Emp Cov. Period Comp'!$I$16-'10. Type 1 Emp Cov. Period Comp'!$I$15+1)/7)</f>
        <v>0</v>
      </c>
      <c r="AG649" s="381">
        <f t="shared" si="37"/>
        <v>0</v>
      </c>
      <c r="AH649" s="381">
        <f t="shared" si="38"/>
        <v>0</v>
      </c>
    </row>
    <row r="650" spans="1:34" ht="15.75" thickBot="1" x14ac:dyDescent="0.3">
      <c r="A650" s="265">
        <f t="shared" si="40"/>
        <v>632</v>
      </c>
      <c r="B650" s="297" t="str">
        <f>IF('10. Type 1 Emp Cov. Period Comp'!B652=0," ",'10. Type 1 Emp Cov. Period Comp'!B652)</f>
        <v xml:space="preserve"> </v>
      </c>
      <c r="C650" s="265" t="str">
        <f>IF('10. Type 1 Emp Cov. Period Comp'!C652=0," ",'10. Type 1 Emp Cov. Period Comp'!C652)</f>
        <v xml:space="preserve"> </v>
      </c>
      <c r="D650" s="294"/>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c r="AA650" s="519"/>
      <c r="AB650" s="519"/>
      <c r="AC650" s="519"/>
      <c r="AD650" s="519"/>
      <c r="AE650" s="379">
        <f t="shared" si="39"/>
        <v>0</v>
      </c>
      <c r="AF650" s="380">
        <f>+AE650/(('10. Type 1 Emp Cov. Period Comp'!$I$16-'10. Type 1 Emp Cov. Period Comp'!$I$15+1)/7)</f>
        <v>0</v>
      </c>
      <c r="AG650" s="381">
        <f t="shared" si="37"/>
        <v>0</v>
      </c>
      <c r="AH650" s="381">
        <f t="shared" si="38"/>
        <v>0</v>
      </c>
    </row>
    <row r="651" spans="1:34" ht="15.75" thickBot="1" x14ac:dyDescent="0.3">
      <c r="A651" s="265">
        <f t="shared" si="40"/>
        <v>633</v>
      </c>
      <c r="B651" s="297" t="str">
        <f>IF('10. Type 1 Emp Cov. Period Comp'!B653=0," ",'10. Type 1 Emp Cov. Period Comp'!B653)</f>
        <v xml:space="preserve"> </v>
      </c>
      <c r="C651" s="265" t="str">
        <f>IF('10. Type 1 Emp Cov. Period Comp'!C653=0," ",'10. Type 1 Emp Cov. Period Comp'!C653)</f>
        <v xml:space="preserve"> </v>
      </c>
      <c r="D651" s="294"/>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c r="AA651" s="519"/>
      <c r="AB651" s="519"/>
      <c r="AC651" s="519"/>
      <c r="AD651" s="519"/>
      <c r="AE651" s="379">
        <f t="shared" si="39"/>
        <v>0</v>
      </c>
      <c r="AF651" s="380">
        <f>+AE651/(('10. Type 1 Emp Cov. Period Comp'!$I$16-'10. Type 1 Emp Cov. Period Comp'!$I$15+1)/7)</f>
        <v>0</v>
      </c>
      <c r="AG651" s="381">
        <f t="shared" si="37"/>
        <v>0</v>
      </c>
      <c r="AH651" s="381">
        <f t="shared" si="38"/>
        <v>0</v>
      </c>
    </row>
    <row r="652" spans="1:34" ht="15.75" thickBot="1" x14ac:dyDescent="0.3">
      <c r="A652" s="265">
        <f t="shared" si="40"/>
        <v>634</v>
      </c>
      <c r="B652" s="297" t="str">
        <f>IF('10. Type 1 Emp Cov. Period Comp'!B654=0," ",'10. Type 1 Emp Cov. Period Comp'!B654)</f>
        <v xml:space="preserve"> </v>
      </c>
      <c r="C652" s="265" t="str">
        <f>IF('10. Type 1 Emp Cov. Period Comp'!C654=0," ",'10. Type 1 Emp Cov. Period Comp'!C654)</f>
        <v xml:space="preserve"> </v>
      </c>
      <c r="D652" s="294"/>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c r="AA652" s="519"/>
      <c r="AB652" s="519"/>
      <c r="AC652" s="519"/>
      <c r="AD652" s="519"/>
      <c r="AE652" s="379">
        <f t="shared" si="39"/>
        <v>0</v>
      </c>
      <c r="AF652" s="380">
        <f>+AE652/(('10. Type 1 Emp Cov. Period Comp'!$I$16-'10. Type 1 Emp Cov. Period Comp'!$I$15+1)/7)</f>
        <v>0</v>
      </c>
      <c r="AG652" s="381">
        <f t="shared" si="37"/>
        <v>0</v>
      </c>
      <c r="AH652" s="381">
        <f t="shared" si="38"/>
        <v>0</v>
      </c>
    </row>
    <row r="653" spans="1:34" ht="15.75" thickBot="1" x14ac:dyDescent="0.3">
      <c r="A653" s="265">
        <f t="shared" si="40"/>
        <v>635</v>
      </c>
      <c r="B653" s="297" t="str">
        <f>IF('10. Type 1 Emp Cov. Period Comp'!B655=0," ",'10. Type 1 Emp Cov. Period Comp'!B655)</f>
        <v xml:space="preserve"> </v>
      </c>
      <c r="C653" s="265" t="str">
        <f>IF('10. Type 1 Emp Cov. Period Comp'!C655=0," ",'10. Type 1 Emp Cov. Period Comp'!C655)</f>
        <v xml:space="preserve"> </v>
      </c>
      <c r="D653" s="294"/>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c r="AA653" s="519"/>
      <c r="AB653" s="519"/>
      <c r="AC653" s="519"/>
      <c r="AD653" s="519"/>
      <c r="AE653" s="379">
        <f t="shared" si="39"/>
        <v>0</v>
      </c>
      <c r="AF653" s="380">
        <f>+AE653/(('10. Type 1 Emp Cov. Period Comp'!$I$16-'10. Type 1 Emp Cov. Period Comp'!$I$15+1)/7)</f>
        <v>0</v>
      </c>
      <c r="AG653" s="381">
        <f t="shared" si="37"/>
        <v>0</v>
      </c>
      <c r="AH653" s="381">
        <f t="shared" si="38"/>
        <v>0</v>
      </c>
    </row>
    <row r="654" spans="1:34" ht="15.75" thickBot="1" x14ac:dyDescent="0.3">
      <c r="A654" s="265">
        <f t="shared" si="40"/>
        <v>636</v>
      </c>
      <c r="B654" s="297" t="str">
        <f>IF('10. Type 1 Emp Cov. Period Comp'!B656=0," ",'10. Type 1 Emp Cov. Period Comp'!B656)</f>
        <v xml:space="preserve"> </v>
      </c>
      <c r="C654" s="265" t="str">
        <f>IF('10. Type 1 Emp Cov. Period Comp'!C656=0," ",'10. Type 1 Emp Cov. Period Comp'!C656)</f>
        <v xml:space="preserve"> </v>
      </c>
      <c r="D654" s="294"/>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c r="AA654" s="519"/>
      <c r="AB654" s="519"/>
      <c r="AC654" s="519"/>
      <c r="AD654" s="519"/>
      <c r="AE654" s="379">
        <f t="shared" si="39"/>
        <v>0</v>
      </c>
      <c r="AF654" s="380">
        <f>+AE654/(('10. Type 1 Emp Cov. Period Comp'!$I$16-'10. Type 1 Emp Cov. Period Comp'!$I$15+1)/7)</f>
        <v>0</v>
      </c>
      <c r="AG654" s="381">
        <f t="shared" si="37"/>
        <v>0</v>
      </c>
      <c r="AH654" s="381">
        <f t="shared" si="38"/>
        <v>0</v>
      </c>
    </row>
    <row r="655" spans="1:34" ht="15.75" thickBot="1" x14ac:dyDescent="0.3">
      <c r="A655" s="265">
        <f t="shared" si="40"/>
        <v>637</v>
      </c>
      <c r="B655" s="297" t="str">
        <f>IF('10. Type 1 Emp Cov. Period Comp'!B657=0," ",'10. Type 1 Emp Cov. Period Comp'!B657)</f>
        <v xml:space="preserve"> </v>
      </c>
      <c r="C655" s="265" t="str">
        <f>IF('10. Type 1 Emp Cov. Period Comp'!C657=0," ",'10. Type 1 Emp Cov. Period Comp'!C657)</f>
        <v xml:space="preserve"> </v>
      </c>
      <c r="D655" s="294"/>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c r="AA655" s="519"/>
      <c r="AB655" s="519"/>
      <c r="AC655" s="519"/>
      <c r="AD655" s="519"/>
      <c r="AE655" s="379">
        <f t="shared" si="39"/>
        <v>0</v>
      </c>
      <c r="AF655" s="380">
        <f>+AE655/(('10. Type 1 Emp Cov. Period Comp'!$I$16-'10. Type 1 Emp Cov. Period Comp'!$I$15+1)/7)</f>
        <v>0</v>
      </c>
      <c r="AG655" s="381">
        <f t="shared" si="37"/>
        <v>0</v>
      </c>
      <c r="AH655" s="381">
        <f t="shared" si="38"/>
        <v>0</v>
      </c>
    </row>
    <row r="656" spans="1:34" ht="15.75" thickBot="1" x14ac:dyDescent="0.3">
      <c r="A656" s="265">
        <f t="shared" si="40"/>
        <v>638</v>
      </c>
      <c r="B656" s="297" t="str">
        <f>IF('10. Type 1 Emp Cov. Period Comp'!B658=0," ",'10. Type 1 Emp Cov. Period Comp'!B658)</f>
        <v xml:space="preserve"> </v>
      </c>
      <c r="C656" s="265" t="str">
        <f>IF('10. Type 1 Emp Cov. Period Comp'!C658=0," ",'10. Type 1 Emp Cov. Period Comp'!C658)</f>
        <v xml:space="preserve"> </v>
      </c>
      <c r="D656" s="294"/>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c r="AA656" s="519"/>
      <c r="AB656" s="519"/>
      <c r="AC656" s="519"/>
      <c r="AD656" s="519"/>
      <c r="AE656" s="379">
        <f t="shared" si="39"/>
        <v>0</v>
      </c>
      <c r="AF656" s="380">
        <f>+AE656/(('10. Type 1 Emp Cov. Period Comp'!$I$16-'10. Type 1 Emp Cov. Period Comp'!$I$15+1)/7)</f>
        <v>0</v>
      </c>
      <c r="AG656" s="381">
        <f t="shared" si="37"/>
        <v>0</v>
      </c>
      <c r="AH656" s="381">
        <f t="shared" si="38"/>
        <v>0</v>
      </c>
    </row>
    <row r="657" spans="1:34" ht="15.75" thickBot="1" x14ac:dyDescent="0.3">
      <c r="A657" s="265">
        <f t="shared" si="40"/>
        <v>639</v>
      </c>
      <c r="B657" s="297" t="str">
        <f>IF('10. Type 1 Emp Cov. Period Comp'!B659=0," ",'10. Type 1 Emp Cov. Period Comp'!B659)</f>
        <v xml:space="preserve"> </v>
      </c>
      <c r="C657" s="265" t="str">
        <f>IF('10. Type 1 Emp Cov. Period Comp'!C659=0," ",'10. Type 1 Emp Cov. Period Comp'!C659)</f>
        <v xml:space="preserve"> </v>
      </c>
      <c r="D657" s="294"/>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c r="AA657" s="519"/>
      <c r="AB657" s="519"/>
      <c r="AC657" s="519"/>
      <c r="AD657" s="519"/>
      <c r="AE657" s="379">
        <f t="shared" si="39"/>
        <v>0</v>
      </c>
      <c r="AF657" s="380">
        <f>+AE657/(('10. Type 1 Emp Cov. Period Comp'!$I$16-'10. Type 1 Emp Cov. Period Comp'!$I$15+1)/7)</f>
        <v>0</v>
      </c>
      <c r="AG657" s="381">
        <f t="shared" si="37"/>
        <v>0</v>
      </c>
      <c r="AH657" s="381">
        <f t="shared" si="38"/>
        <v>0</v>
      </c>
    </row>
    <row r="658" spans="1:34" ht="15.75" thickBot="1" x14ac:dyDescent="0.3">
      <c r="A658" s="265">
        <f t="shared" si="40"/>
        <v>640</v>
      </c>
      <c r="B658" s="297" t="str">
        <f>IF('10. Type 1 Emp Cov. Period Comp'!B660=0," ",'10. Type 1 Emp Cov. Period Comp'!B660)</f>
        <v xml:space="preserve"> </v>
      </c>
      <c r="C658" s="265" t="str">
        <f>IF('10. Type 1 Emp Cov. Period Comp'!C660=0," ",'10. Type 1 Emp Cov. Period Comp'!C660)</f>
        <v xml:space="preserve"> </v>
      </c>
      <c r="D658" s="294"/>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c r="AA658" s="519"/>
      <c r="AB658" s="519"/>
      <c r="AC658" s="519"/>
      <c r="AD658" s="519"/>
      <c r="AE658" s="379">
        <f t="shared" si="39"/>
        <v>0</v>
      </c>
      <c r="AF658" s="380">
        <f>+AE658/(('10. Type 1 Emp Cov. Period Comp'!$I$16-'10. Type 1 Emp Cov. Period Comp'!$I$15+1)/7)</f>
        <v>0</v>
      </c>
      <c r="AG658" s="381">
        <f t="shared" si="37"/>
        <v>0</v>
      </c>
      <c r="AH658" s="381">
        <f t="shared" si="38"/>
        <v>0</v>
      </c>
    </row>
    <row r="659" spans="1:34" ht="15.75" thickBot="1" x14ac:dyDescent="0.3">
      <c r="A659" s="265">
        <f t="shared" si="40"/>
        <v>641</v>
      </c>
      <c r="B659" s="297" t="str">
        <f>IF('10. Type 1 Emp Cov. Period Comp'!B661=0," ",'10. Type 1 Emp Cov. Period Comp'!B661)</f>
        <v xml:space="preserve"> </v>
      </c>
      <c r="C659" s="265" t="str">
        <f>IF('10. Type 1 Emp Cov. Period Comp'!C661=0," ",'10. Type 1 Emp Cov. Period Comp'!C661)</f>
        <v xml:space="preserve"> </v>
      </c>
      <c r="D659" s="294"/>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c r="AA659" s="519"/>
      <c r="AB659" s="519"/>
      <c r="AC659" s="519"/>
      <c r="AD659" s="519"/>
      <c r="AE659" s="379">
        <f t="shared" si="39"/>
        <v>0</v>
      </c>
      <c r="AF659" s="380">
        <f>+AE659/(('10. Type 1 Emp Cov. Period Comp'!$I$16-'10. Type 1 Emp Cov. Period Comp'!$I$15+1)/7)</f>
        <v>0</v>
      </c>
      <c r="AG659" s="381">
        <f t="shared" ref="AG659:AG722" si="41">ROUND(IF($I$12=1,IF(AF659&lt;40,AF659/40,1),0),1)</f>
        <v>0</v>
      </c>
      <c r="AH659" s="381">
        <f t="shared" ref="AH659:AH722" si="42">ROUND(IF($I$12=2,IF(AF659&lt;40,IF(AF659=0,0,0.5),1),0),1)</f>
        <v>0</v>
      </c>
    </row>
    <row r="660" spans="1:34" ht="15.75" thickBot="1" x14ac:dyDescent="0.3">
      <c r="A660" s="265">
        <f t="shared" si="40"/>
        <v>642</v>
      </c>
      <c r="B660" s="297" t="str">
        <f>IF('10. Type 1 Emp Cov. Period Comp'!B662=0," ",'10. Type 1 Emp Cov. Period Comp'!B662)</f>
        <v xml:space="preserve"> </v>
      </c>
      <c r="C660" s="265" t="str">
        <f>IF('10. Type 1 Emp Cov. Period Comp'!C662=0," ",'10. Type 1 Emp Cov. Period Comp'!C662)</f>
        <v xml:space="preserve"> </v>
      </c>
      <c r="D660" s="294"/>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c r="AA660" s="519"/>
      <c r="AB660" s="519"/>
      <c r="AC660" s="519"/>
      <c r="AD660" s="519"/>
      <c r="AE660" s="379">
        <f t="shared" ref="AE660:AE723" si="43">IF(E660=0,SUM(F660:AD660),E660)</f>
        <v>0</v>
      </c>
      <c r="AF660" s="380">
        <f>+AE660/(('10. Type 1 Emp Cov. Period Comp'!$I$16-'10. Type 1 Emp Cov. Period Comp'!$I$15+1)/7)</f>
        <v>0</v>
      </c>
      <c r="AG660" s="381">
        <f t="shared" si="41"/>
        <v>0</v>
      </c>
      <c r="AH660" s="381">
        <f t="shared" si="42"/>
        <v>0</v>
      </c>
    </row>
    <row r="661" spans="1:34" ht="15.75" thickBot="1" x14ac:dyDescent="0.3">
      <c r="A661" s="265">
        <f t="shared" si="40"/>
        <v>643</v>
      </c>
      <c r="B661" s="297" t="str">
        <f>IF('10. Type 1 Emp Cov. Period Comp'!B663=0," ",'10. Type 1 Emp Cov. Period Comp'!B663)</f>
        <v xml:space="preserve"> </v>
      </c>
      <c r="C661" s="265" t="str">
        <f>IF('10. Type 1 Emp Cov. Period Comp'!C663=0," ",'10. Type 1 Emp Cov. Period Comp'!C663)</f>
        <v xml:space="preserve"> </v>
      </c>
      <c r="D661" s="294"/>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c r="AA661" s="519"/>
      <c r="AB661" s="519"/>
      <c r="AC661" s="519"/>
      <c r="AD661" s="519"/>
      <c r="AE661" s="379">
        <f t="shared" si="43"/>
        <v>0</v>
      </c>
      <c r="AF661" s="380">
        <f>+AE661/(('10. Type 1 Emp Cov. Period Comp'!$I$16-'10. Type 1 Emp Cov. Period Comp'!$I$15+1)/7)</f>
        <v>0</v>
      </c>
      <c r="AG661" s="381">
        <f t="shared" si="41"/>
        <v>0</v>
      </c>
      <c r="AH661" s="381">
        <f t="shared" si="42"/>
        <v>0</v>
      </c>
    </row>
    <row r="662" spans="1:34" ht="15.75" thickBot="1" x14ac:dyDescent="0.3">
      <c r="A662" s="265">
        <f t="shared" si="40"/>
        <v>644</v>
      </c>
      <c r="B662" s="297" t="str">
        <f>IF('10. Type 1 Emp Cov. Period Comp'!B664=0," ",'10. Type 1 Emp Cov. Period Comp'!B664)</f>
        <v xml:space="preserve"> </v>
      </c>
      <c r="C662" s="265" t="str">
        <f>IF('10. Type 1 Emp Cov. Period Comp'!C664=0," ",'10. Type 1 Emp Cov. Period Comp'!C664)</f>
        <v xml:space="preserve"> </v>
      </c>
      <c r="D662" s="294"/>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c r="AA662" s="519"/>
      <c r="AB662" s="519"/>
      <c r="AC662" s="519"/>
      <c r="AD662" s="519"/>
      <c r="AE662" s="379">
        <f t="shared" si="43"/>
        <v>0</v>
      </c>
      <c r="AF662" s="380">
        <f>+AE662/(('10. Type 1 Emp Cov. Period Comp'!$I$16-'10. Type 1 Emp Cov. Period Comp'!$I$15+1)/7)</f>
        <v>0</v>
      </c>
      <c r="AG662" s="381">
        <f t="shared" si="41"/>
        <v>0</v>
      </c>
      <c r="AH662" s="381">
        <f t="shared" si="42"/>
        <v>0</v>
      </c>
    </row>
    <row r="663" spans="1:34" ht="15.75" thickBot="1" x14ac:dyDescent="0.3">
      <c r="A663" s="265">
        <f t="shared" si="40"/>
        <v>645</v>
      </c>
      <c r="B663" s="297" t="str">
        <f>IF('10. Type 1 Emp Cov. Period Comp'!B665=0," ",'10. Type 1 Emp Cov. Period Comp'!B665)</f>
        <v xml:space="preserve"> </v>
      </c>
      <c r="C663" s="265" t="str">
        <f>IF('10. Type 1 Emp Cov. Period Comp'!C665=0," ",'10. Type 1 Emp Cov. Period Comp'!C665)</f>
        <v xml:space="preserve"> </v>
      </c>
      <c r="D663" s="294"/>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c r="AA663" s="519"/>
      <c r="AB663" s="519"/>
      <c r="AC663" s="519"/>
      <c r="AD663" s="519"/>
      <c r="AE663" s="379">
        <f t="shared" si="43"/>
        <v>0</v>
      </c>
      <c r="AF663" s="380">
        <f>+AE663/(('10. Type 1 Emp Cov. Period Comp'!$I$16-'10. Type 1 Emp Cov. Period Comp'!$I$15+1)/7)</f>
        <v>0</v>
      </c>
      <c r="AG663" s="381">
        <f t="shared" si="41"/>
        <v>0</v>
      </c>
      <c r="AH663" s="381">
        <f t="shared" si="42"/>
        <v>0</v>
      </c>
    </row>
    <row r="664" spans="1:34" ht="15.75" thickBot="1" x14ac:dyDescent="0.3">
      <c r="A664" s="265">
        <f t="shared" si="40"/>
        <v>646</v>
      </c>
      <c r="B664" s="297" t="str">
        <f>IF('10. Type 1 Emp Cov. Period Comp'!B666=0," ",'10. Type 1 Emp Cov. Period Comp'!B666)</f>
        <v xml:space="preserve"> </v>
      </c>
      <c r="C664" s="265" t="str">
        <f>IF('10. Type 1 Emp Cov. Period Comp'!C666=0," ",'10. Type 1 Emp Cov. Period Comp'!C666)</f>
        <v xml:space="preserve"> </v>
      </c>
      <c r="D664" s="294"/>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c r="AA664" s="519"/>
      <c r="AB664" s="519"/>
      <c r="AC664" s="519"/>
      <c r="AD664" s="519"/>
      <c r="AE664" s="379">
        <f t="shared" si="43"/>
        <v>0</v>
      </c>
      <c r="AF664" s="380">
        <f>+AE664/(('10. Type 1 Emp Cov. Period Comp'!$I$16-'10. Type 1 Emp Cov. Period Comp'!$I$15+1)/7)</f>
        <v>0</v>
      </c>
      <c r="AG664" s="381">
        <f t="shared" si="41"/>
        <v>0</v>
      </c>
      <c r="AH664" s="381">
        <f t="shared" si="42"/>
        <v>0</v>
      </c>
    </row>
    <row r="665" spans="1:34" ht="15.75" thickBot="1" x14ac:dyDescent="0.3">
      <c r="A665" s="265">
        <f t="shared" si="40"/>
        <v>647</v>
      </c>
      <c r="B665" s="297" t="str">
        <f>IF('10. Type 1 Emp Cov. Period Comp'!B667=0," ",'10. Type 1 Emp Cov. Period Comp'!B667)</f>
        <v xml:space="preserve"> </v>
      </c>
      <c r="C665" s="265" t="str">
        <f>IF('10. Type 1 Emp Cov. Period Comp'!C667=0," ",'10. Type 1 Emp Cov. Period Comp'!C667)</f>
        <v xml:space="preserve"> </v>
      </c>
      <c r="D665" s="294"/>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c r="AA665" s="519"/>
      <c r="AB665" s="519"/>
      <c r="AC665" s="519"/>
      <c r="AD665" s="519"/>
      <c r="AE665" s="379">
        <f t="shared" si="43"/>
        <v>0</v>
      </c>
      <c r="AF665" s="380">
        <f>+AE665/(('10. Type 1 Emp Cov. Period Comp'!$I$16-'10. Type 1 Emp Cov. Period Comp'!$I$15+1)/7)</f>
        <v>0</v>
      </c>
      <c r="AG665" s="381">
        <f t="shared" si="41"/>
        <v>0</v>
      </c>
      <c r="AH665" s="381">
        <f t="shared" si="42"/>
        <v>0</v>
      </c>
    </row>
    <row r="666" spans="1:34" ht="15.75" thickBot="1" x14ac:dyDescent="0.3">
      <c r="A666" s="265">
        <f t="shared" si="40"/>
        <v>648</v>
      </c>
      <c r="B666" s="297" t="str">
        <f>IF('10. Type 1 Emp Cov. Period Comp'!B668=0," ",'10. Type 1 Emp Cov. Period Comp'!B668)</f>
        <v xml:space="preserve"> </v>
      </c>
      <c r="C666" s="265" t="str">
        <f>IF('10. Type 1 Emp Cov. Period Comp'!C668=0," ",'10. Type 1 Emp Cov. Period Comp'!C668)</f>
        <v xml:space="preserve"> </v>
      </c>
      <c r="D666" s="294"/>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c r="AA666" s="519"/>
      <c r="AB666" s="519"/>
      <c r="AC666" s="519"/>
      <c r="AD666" s="519"/>
      <c r="AE666" s="379">
        <f t="shared" si="43"/>
        <v>0</v>
      </c>
      <c r="AF666" s="380">
        <f>+AE666/(('10. Type 1 Emp Cov. Period Comp'!$I$16-'10. Type 1 Emp Cov. Period Comp'!$I$15+1)/7)</f>
        <v>0</v>
      </c>
      <c r="AG666" s="381">
        <f t="shared" si="41"/>
        <v>0</v>
      </c>
      <c r="AH666" s="381">
        <f t="shared" si="42"/>
        <v>0</v>
      </c>
    </row>
    <row r="667" spans="1:34" ht="15.75" thickBot="1" x14ac:dyDescent="0.3">
      <c r="A667" s="265">
        <f t="shared" si="40"/>
        <v>649</v>
      </c>
      <c r="B667" s="297" t="str">
        <f>IF('10. Type 1 Emp Cov. Period Comp'!B669=0," ",'10. Type 1 Emp Cov. Period Comp'!B669)</f>
        <v xml:space="preserve"> </v>
      </c>
      <c r="C667" s="265" t="str">
        <f>IF('10. Type 1 Emp Cov. Period Comp'!C669=0," ",'10. Type 1 Emp Cov. Period Comp'!C669)</f>
        <v xml:space="preserve"> </v>
      </c>
      <c r="D667" s="294"/>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c r="AA667" s="519"/>
      <c r="AB667" s="519"/>
      <c r="AC667" s="519"/>
      <c r="AD667" s="519"/>
      <c r="AE667" s="379">
        <f t="shared" si="43"/>
        <v>0</v>
      </c>
      <c r="AF667" s="380">
        <f>+AE667/(('10. Type 1 Emp Cov. Period Comp'!$I$16-'10. Type 1 Emp Cov. Period Comp'!$I$15+1)/7)</f>
        <v>0</v>
      </c>
      <c r="AG667" s="381">
        <f t="shared" si="41"/>
        <v>0</v>
      </c>
      <c r="AH667" s="381">
        <f t="shared" si="42"/>
        <v>0</v>
      </c>
    </row>
    <row r="668" spans="1:34" ht="15.75" thickBot="1" x14ac:dyDescent="0.3">
      <c r="A668" s="265">
        <f t="shared" si="40"/>
        <v>650</v>
      </c>
      <c r="B668" s="297" t="str">
        <f>IF('10. Type 1 Emp Cov. Period Comp'!B670=0," ",'10. Type 1 Emp Cov. Period Comp'!B670)</f>
        <v xml:space="preserve"> </v>
      </c>
      <c r="C668" s="265" t="str">
        <f>IF('10. Type 1 Emp Cov. Period Comp'!C670=0," ",'10. Type 1 Emp Cov. Period Comp'!C670)</f>
        <v xml:space="preserve"> </v>
      </c>
      <c r="D668" s="294"/>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c r="AA668" s="519"/>
      <c r="AB668" s="519"/>
      <c r="AC668" s="519"/>
      <c r="AD668" s="519"/>
      <c r="AE668" s="379">
        <f t="shared" si="43"/>
        <v>0</v>
      </c>
      <c r="AF668" s="380">
        <f>+AE668/(('10. Type 1 Emp Cov. Period Comp'!$I$16-'10. Type 1 Emp Cov. Period Comp'!$I$15+1)/7)</f>
        <v>0</v>
      </c>
      <c r="AG668" s="381">
        <f t="shared" si="41"/>
        <v>0</v>
      </c>
      <c r="AH668" s="381">
        <f t="shared" si="42"/>
        <v>0</v>
      </c>
    </row>
    <row r="669" spans="1:34" ht="15.75" thickBot="1" x14ac:dyDescent="0.3">
      <c r="A669" s="265">
        <f t="shared" si="40"/>
        <v>651</v>
      </c>
      <c r="B669" s="297" t="str">
        <f>IF('10. Type 1 Emp Cov. Period Comp'!B671=0," ",'10. Type 1 Emp Cov. Period Comp'!B671)</f>
        <v xml:space="preserve"> </v>
      </c>
      <c r="C669" s="265" t="str">
        <f>IF('10. Type 1 Emp Cov. Period Comp'!C671=0," ",'10. Type 1 Emp Cov. Period Comp'!C671)</f>
        <v xml:space="preserve"> </v>
      </c>
      <c r="D669" s="294"/>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c r="AA669" s="519"/>
      <c r="AB669" s="519"/>
      <c r="AC669" s="519"/>
      <c r="AD669" s="519"/>
      <c r="AE669" s="379">
        <f t="shared" si="43"/>
        <v>0</v>
      </c>
      <c r="AF669" s="380">
        <f>+AE669/(('10. Type 1 Emp Cov. Period Comp'!$I$16-'10. Type 1 Emp Cov. Period Comp'!$I$15+1)/7)</f>
        <v>0</v>
      </c>
      <c r="AG669" s="381">
        <f t="shared" si="41"/>
        <v>0</v>
      </c>
      <c r="AH669" s="381">
        <f t="shared" si="42"/>
        <v>0</v>
      </c>
    </row>
    <row r="670" spans="1:34" ht="15.75" thickBot="1" x14ac:dyDescent="0.3">
      <c r="A670" s="265">
        <f t="shared" si="40"/>
        <v>652</v>
      </c>
      <c r="B670" s="297" t="str">
        <f>IF('10. Type 1 Emp Cov. Period Comp'!B672=0," ",'10. Type 1 Emp Cov. Period Comp'!B672)</f>
        <v xml:space="preserve"> </v>
      </c>
      <c r="C670" s="265" t="str">
        <f>IF('10. Type 1 Emp Cov. Period Comp'!C672=0," ",'10. Type 1 Emp Cov. Period Comp'!C672)</f>
        <v xml:space="preserve"> </v>
      </c>
      <c r="D670" s="294"/>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c r="AA670" s="519"/>
      <c r="AB670" s="519"/>
      <c r="AC670" s="519"/>
      <c r="AD670" s="519"/>
      <c r="AE670" s="379">
        <f t="shared" si="43"/>
        <v>0</v>
      </c>
      <c r="AF670" s="380">
        <f>+AE670/(('10. Type 1 Emp Cov. Period Comp'!$I$16-'10. Type 1 Emp Cov. Period Comp'!$I$15+1)/7)</f>
        <v>0</v>
      </c>
      <c r="AG670" s="381">
        <f t="shared" si="41"/>
        <v>0</v>
      </c>
      <c r="AH670" s="381">
        <f t="shared" si="42"/>
        <v>0</v>
      </c>
    </row>
    <row r="671" spans="1:34" ht="15.75" thickBot="1" x14ac:dyDescent="0.3">
      <c r="A671" s="265">
        <f t="shared" si="40"/>
        <v>653</v>
      </c>
      <c r="B671" s="297" t="str">
        <f>IF('10. Type 1 Emp Cov. Period Comp'!B673=0," ",'10. Type 1 Emp Cov. Period Comp'!B673)</f>
        <v xml:space="preserve"> </v>
      </c>
      <c r="C671" s="265" t="str">
        <f>IF('10. Type 1 Emp Cov. Period Comp'!C673=0," ",'10. Type 1 Emp Cov. Period Comp'!C673)</f>
        <v xml:space="preserve"> </v>
      </c>
      <c r="D671" s="294"/>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c r="AA671" s="519"/>
      <c r="AB671" s="519"/>
      <c r="AC671" s="519"/>
      <c r="AD671" s="519"/>
      <c r="AE671" s="379">
        <f t="shared" si="43"/>
        <v>0</v>
      </c>
      <c r="AF671" s="380">
        <f>+AE671/(('10. Type 1 Emp Cov. Period Comp'!$I$16-'10. Type 1 Emp Cov. Period Comp'!$I$15+1)/7)</f>
        <v>0</v>
      </c>
      <c r="AG671" s="381">
        <f t="shared" si="41"/>
        <v>0</v>
      </c>
      <c r="AH671" s="381">
        <f t="shared" si="42"/>
        <v>0</v>
      </c>
    </row>
    <row r="672" spans="1:34" ht="15.75" thickBot="1" x14ac:dyDescent="0.3">
      <c r="A672" s="265">
        <f t="shared" si="40"/>
        <v>654</v>
      </c>
      <c r="B672" s="297" t="str">
        <f>IF('10. Type 1 Emp Cov. Period Comp'!B674=0," ",'10. Type 1 Emp Cov. Period Comp'!B674)</f>
        <v xml:space="preserve"> </v>
      </c>
      <c r="C672" s="265" t="str">
        <f>IF('10. Type 1 Emp Cov. Period Comp'!C674=0," ",'10. Type 1 Emp Cov. Period Comp'!C674)</f>
        <v xml:space="preserve"> </v>
      </c>
      <c r="D672" s="294"/>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c r="AA672" s="519"/>
      <c r="AB672" s="519"/>
      <c r="AC672" s="519"/>
      <c r="AD672" s="519"/>
      <c r="AE672" s="379">
        <f t="shared" si="43"/>
        <v>0</v>
      </c>
      <c r="AF672" s="380">
        <f>+AE672/(('10. Type 1 Emp Cov. Period Comp'!$I$16-'10. Type 1 Emp Cov. Period Comp'!$I$15+1)/7)</f>
        <v>0</v>
      </c>
      <c r="AG672" s="381">
        <f t="shared" si="41"/>
        <v>0</v>
      </c>
      <c r="AH672" s="381">
        <f t="shared" si="42"/>
        <v>0</v>
      </c>
    </row>
    <row r="673" spans="1:34" ht="15.75" thickBot="1" x14ac:dyDescent="0.3">
      <c r="A673" s="265">
        <f t="shared" si="40"/>
        <v>655</v>
      </c>
      <c r="B673" s="297" t="str">
        <f>IF('10. Type 1 Emp Cov. Period Comp'!B675=0," ",'10. Type 1 Emp Cov. Period Comp'!B675)</f>
        <v xml:space="preserve"> </v>
      </c>
      <c r="C673" s="265" t="str">
        <f>IF('10. Type 1 Emp Cov. Period Comp'!C675=0," ",'10. Type 1 Emp Cov. Period Comp'!C675)</f>
        <v xml:space="preserve"> </v>
      </c>
      <c r="D673" s="294"/>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c r="AA673" s="519"/>
      <c r="AB673" s="519"/>
      <c r="AC673" s="519"/>
      <c r="AD673" s="519"/>
      <c r="AE673" s="379">
        <f t="shared" si="43"/>
        <v>0</v>
      </c>
      <c r="AF673" s="380">
        <f>+AE673/(('10. Type 1 Emp Cov. Period Comp'!$I$16-'10. Type 1 Emp Cov. Period Comp'!$I$15+1)/7)</f>
        <v>0</v>
      </c>
      <c r="AG673" s="381">
        <f t="shared" si="41"/>
        <v>0</v>
      </c>
      <c r="AH673" s="381">
        <f t="shared" si="42"/>
        <v>0</v>
      </c>
    </row>
    <row r="674" spans="1:34" ht="15.75" thickBot="1" x14ac:dyDescent="0.3">
      <c r="A674" s="265">
        <f t="shared" si="40"/>
        <v>656</v>
      </c>
      <c r="B674" s="297" t="str">
        <f>IF('10. Type 1 Emp Cov. Period Comp'!B676=0," ",'10. Type 1 Emp Cov. Period Comp'!B676)</f>
        <v xml:space="preserve"> </v>
      </c>
      <c r="C674" s="265" t="str">
        <f>IF('10. Type 1 Emp Cov. Period Comp'!C676=0," ",'10. Type 1 Emp Cov. Period Comp'!C676)</f>
        <v xml:space="preserve"> </v>
      </c>
      <c r="D674" s="294"/>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c r="AA674" s="519"/>
      <c r="AB674" s="519"/>
      <c r="AC674" s="519"/>
      <c r="AD674" s="519"/>
      <c r="AE674" s="379">
        <f t="shared" si="43"/>
        <v>0</v>
      </c>
      <c r="AF674" s="380">
        <f>+AE674/(('10. Type 1 Emp Cov. Period Comp'!$I$16-'10. Type 1 Emp Cov. Period Comp'!$I$15+1)/7)</f>
        <v>0</v>
      </c>
      <c r="AG674" s="381">
        <f t="shared" si="41"/>
        <v>0</v>
      </c>
      <c r="AH674" s="381">
        <f t="shared" si="42"/>
        <v>0</v>
      </c>
    </row>
    <row r="675" spans="1:34" ht="15.75" thickBot="1" x14ac:dyDescent="0.3">
      <c r="A675" s="265">
        <f t="shared" si="40"/>
        <v>657</v>
      </c>
      <c r="B675" s="297" t="str">
        <f>IF('10. Type 1 Emp Cov. Period Comp'!B677=0," ",'10. Type 1 Emp Cov. Period Comp'!B677)</f>
        <v xml:space="preserve"> </v>
      </c>
      <c r="C675" s="265" t="str">
        <f>IF('10. Type 1 Emp Cov. Period Comp'!C677=0," ",'10. Type 1 Emp Cov. Period Comp'!C677)</f>
        <v xml:space="preserve"> </v>
      </c>
      <c r="D675" s="294"/>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c r="AA675" s="519"/>
      <c r="AB675" s="519"/>
      <c r="AC675" s="519"/>
      <c r="AD675" s="519"/>
      <c r="AE675" s="379">
        <f t="shared" si="43"/>
        <v>0</v>
      </c>
      <c r="AF675" s="380">
        <f>+AE675/(('10. Type 1 Emp Cov. Period Comp'!$I$16-'10. Type 1 Emp Cov. Period Comp'!$I$15+1)/7)</f>
        <v>0</v>
      </c>
      <c r="AG675" s="381">
        <f t="shared" si="41"/>
        <v>0</v>
      </c>
      <c r="AH675" s="381">
        <f t="shared" si="42"/>
        <v>0</v>
      </c>
    </row>
    <row r="676" spans="1:34" ht="15.75" thickBot="1" x14ac:dyDescent="0.3">
      <c r="A676" s="265">
        <f t="shared" si="40"/>
        <v>658</v>
      </c>
      <c r="B676" s="297" t="str">
        <f>IF('10. Type 1 Emp Cov. Period Comp'!B678=0," ",'10. Type 1 Emp Cov. Period Comp'!B678)</f>
        <v xml:space="preserve"> </v>
      </c>
      <c r="C676" s="265" t="str">
        <f>IF('10. Type 1 Emp Cov. Period Comp'!C678=0," ",'10. Type 1 Emp Cov. Period Comp'!C678)</f>
        <v xml:space="preserve"> </v>
      </c>
      <c r="D676" s="294"/>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c r="AA676" s="519"/>
      <c r="AB676" s="519"/>
      <c r="AC676" s="519"/>
      <c r="AD676" s="519"/>
      <c r="AE676" s="379">
        <f t="shared" si="43"/>
        <v>0</v>
      </c>
      <c r="AF676" s="380">
        <f>+AE676/(('10. Type 1 Emp Cov. Period Comp'!$I$16-'10. Type 1 Emp Cov. Period Comp'!$I$15+1)/7)</f>
        <v>0</v>
      </c>
      <c r="AG676" s="381">
        <f t="shared" si="41"/>
        <v>0</v>
      </c>
      <c r="AH676" s="381">
        <f t="shared" si="42"/>
        <v>0</v>
      </c>
    </row>
    <row r="677" spans="1:34" ht="15.75" thickBot="1" x14ac:dyDescent="0.3">
      <c r="A677" s="265">
        <f t="shared" si="40"/>
        <v>659</v>
      </c>
      <c r="B677" s="297" t="str">
        <f>IF('10. Type 1 Emp Cov. Period Comp'!B679=0," ",'10. Type 1 Emp Cov. Period Comp'!B679)</f>
        <v xml:space="preserve"> </v>
      </c>
      <c r="C677" s="265" t="str">
        <f>IF('10. Type 1 Emp Cov. Period Comp'!C679=0," ",'10. Type 1 Emp Cov. Period Comp'!C679)</f>
        <v xml:space="preserve"> </v>
      </c>
      <c r="D677" s="294"/>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c r="AA677" s="519"/>
      <c r="AB677" s="519"/>
      <c r="AC677" s="519"/>
      <c r="AD677" s="519"/>
      <c r="AE677" s="379">
        <f t="shared" si="43"/>
        <v>0</v>
      </c>
      <c r="AF677" s="380">
        <f>+AE677/(('10. Type 1 Emp Cov. Period Comp'!$I$16-'10. Type 1 Emp Cov. Period Comp'!$I$15+1)/7)</f>
        <v>0</v>
      </c>
      <c r="AG677" s="381">
        <f t="shared" si="41"/>
        <v>0</v>
      </c>
      <c r="AH677" s="381">
        <f t="shared" si="42"/>
        <v>0</v>
      </c>
    </row>
    <row r="678" spans="1:34" ht="15.75" thickBot="1" x14ac:dyDescent="0.3">
      <c r="A678" s="265">
        <f t="shared" si="40"/>
        <v>660</v>
      </c>
      <c r="B678" s="297" t="str">
        <f>IF('10. Type 1 Emp Cov. Period Comp'!B680=0," ",'10. Type 1 Emp Cov. Period Comp'!B680)</f>
        <v xml:space="preserve"> </v>
      </c>
      <c r="C678" s="265" t="str">
        <f>IF('10. Type 1 Emp Cov. Period Comp'!C680=0," ",'10. Type 1 Emp Cov. Period Comp'!C680)</f>
        <v xml:space="preserve"> </v>
      </c>
      <c r="D678" s="294"/>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c r="AA678" s="519"/>
      <c r="AB678" s="519"/>
      <c r="AC678" s="519"/>
      <c r="AD678" s="519"/>
      <c r="AE678" s="379">
        <f t="shared" si="43"/>
        <v>0</v>
      </c>
      <c r="AF678" s="380">
        <f>+AE678/(('10. Type 1 Emp Cov. Period Comp'!$I$16-'10. Type 1 Emp Cov. Period Comp'!$I$15+1)/7)</f>
        <v>0</v>
      </c>
      <c r="AG678" s="381">
        <f t="shared" si="41"/>
        <v>0</v>
      </c>
      <c r="AH678" s="381">
        <f t="shared" si="42"/>
        <v>0</v>
      </c>
    </row>
    <row r="679" spans="1:34" ht="15.75" thickBot="1" x14ac:dyDescent="0.3">
      <c r="A679" s="265">
        <f t="shared" si="40"/>
        <v>661</v>
      </c>
      <c r="B679" s="297" t="str">
        <f>IF('10. Type 1 Emp Cov. Period Comp'!B681=0," ",'10. Type 1 Emp Cov. Period Comp'!B681)</f>
        <v xml:space="preserve"> </v>
      </c>
      <c r="C679" s="265" t="str">
        <f>IF('10. Type 1 Emp Cov. Period Comp'!C681=0," ",'10. Type 1 Emp Cov. Period Comp'!C681)</f>
        <v xml:space="preserve"> </v>
      </c>
      <c r="D679" s="294"/>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c r="AA679" s="519"/>
      <c r="AB679" s="519"/>
      <c r="AC679" s="519"/>
      <c r="AD679" s="519"/>
      <c r="AE679" s="379">
        <f t="shared" si="43"/>
        <v>0</v>
      </c>
      <c r="AF679" s="380">
        <f>+AE679/(('10. Type 1 Emp Cov. Period Comp'!$I$16-'10. Type 1 Emp Cov. Period Comp'!$I$15+1)/7)</f>
        <v>0</v>
      </c>
      <c r="AG679" s="381">
        <f t="shared" si="41"/>
        <v>0</v>
      </c>
      <c r="AH679" s="381">
        <f t="shared" si="42"/>
        <v>0</v>
      </c>
    </row>
    <row r="680" spans="1:34" ht="15.75" thickBot="1" x14ac:dyDescent="0.3">
      <c r="A680" s="265">
        <f t="shared" si="40"/>
        <v>662</v>
      </c>
      <c r="B680" s="297" t="str">
        <f>IF('10. Type 1 Emp Cov. Period Comp'!B682=0," ",'10. Type 1 Emp Cov. Period Comp'!B682)</f>
        <v xml:space="preserve"> </v>
      </c>
      <c r="C680" s="265" t="str">
        <f>IF('10. Type 1 Emp Cov. Period Comp'!C682=0," ",'10. Type 1 Emp Cov. Period Comp'!C682)</f>
        <v xml:space="preserve"> </v>
      </c>
      <c r="D680" s="294"/>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c r="AA680" s="519"/>
      <c r="AB680" s="519"/>
      <c r="AC680" s="519"/>
      <c r="AD680" s="519"/>
      <c r="AE680" s="379">
        <f t="shared" si="43"/>
        <v>0</v>
      </c>
      <c r="AF680" s="380">
        <f>+AE680/(('10. Type 1 Emp Cov. Period Comp'!$I$16-'10. Type 1 Emp Cov. Period Comp'!$I$15+1)/7)</f>
        <v>0</v>
      </c>
      <c r="AG680" s="381">
        <f t="shared" si="41"/>
        <v>0</v>
      </c>
      <c r="AH680" s="381">
        <f t="shared" si="42"/>
        <v>0</v>
      </c>
    </row>
    <row r="681" spans="1:34" ht="15.75" thickBot="1" x14ac:dyDescent="0.3">
      <c r="A681" s="265">
        <f t="shared" si="40"/>
        <v>663</v>
      </c>
      <c r="B681" s="297" t="str">
        <f>IF('10. Type 1 Emp Cov. Period Comp'!B683=0," ",'10. Type 1 Emp Cov. Period Comp'!B683)</f>
        <v xml:space="preserve"> </v>
      </c>
      <c r="C681" s="265" t="str">
        <f>IF('10. Type 1 Emp Cov. Period Comp'!C683=0," ",'10. Type 1 Emp Cov. Period Comp'!C683)</f>
        <v xml:space="preserve"> </v>
      </c>
      <c r="D681" s="294"/>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c r="AA681" s="519"/>
      <c r="AB681" s="519"/>
      <c r="AC681" s="519"/>
      <c r="AD681" s="519"/>
      <c r="AE681" s="379">
        <f t="shared" si="43"/>
        <v>0</v>
      </c>
      <c r="AF681" s="380">
        <f>+AE681/(('10. Type 1 Emp Cov. Period Comp'!$I$16-'10. Type 1 Emp Cov. Period Comp'!$I$15+1)/7)</f>
        <v>0</v>
      </c>
      <c r="AG681" s="381">
        <f t="shared" si="41"/>
        <v>0</v>
      </c>
      <c r="AH681" s="381">
        <f t="shared" si="42"/>
        <v>0</v>
      </c>
    </row>
    <row r="682" spans="1:34" ht="15.75" thickBot="1" x14ac:dyDescent="0.3">
      <c r="A682" s="265">
        <f t="shared" si="40"/>
        <v>664</v>
      </c>
      <c r="B682" s="297" t="str">
        <f>IF('10. Type 1 Emp Cov. Period Comp'!B684=0," ",'10. Type 1 Emp Cov. Period Comp'!B684)</f>
        <v xml:space="preserve"> </v>
      </c>
      <c r="C682" s="265" t="str">
        <f>IF('10. Type 1 Emp Cov. Period Comp'!C684=0," ",'10. Type 1 Emp Cov. Period Comp'!C684)</f>
        <v xml:space="preserve"> </v>
      </c>
      <c r="D682" s="294"/>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c r="AA682" s="519"/>
      <c r="AB682" s="519"/>
      <c r="AC682" s="519"/>
      <c r="AD682" s="519"/>
      <c r="AE682" s="379">
        <f t="shared" si="43"/>
        <v>0</v>
      </c>
      <c r="AF682" s="380">
        <f>+AE682/(('10. Type 1 Emp Cov. Period Comp'!$I$16-'10. Type 1 Emp Cov. Period Comp'!$I$15+1)/7)</f>
        <v>0</v>
      </c>
      <c r="AG682" s="381">
        <f t="shared" si="41"/>
        <v>0</v>
      </c>
      <c r="AH682" s="381">
        <f t="shared" si="42"/>
        <v>0</v>
      </c>
    </row>
    <row r="683" spans="1:34" ht="15.75" thickBot="1" x14ac:dyDescent="0.3">
      <c r="A683" s="265">
        <f t="shared" si="40"/>
        <v>665</v>
      </c>
      <c r="B683" s="297" t="str">
        <f>IF('10. Type 1 Emp Cov. Period Comp'!B685=0," ",'10. Type 1 Emp Cov. Period Comp'!B685)</f>
        <v xml:space="preserve"> </v>
      </c>
      <c r="C683" s="265" t="str">
        <f>IF('10. Type 1 Emp Cov. Period Comp'!C685=0," ",'10. Type 1 Emp Cov. Period Comp'!C685)</f>
        <v xml:space="preserve"> </v>
      </c>
      <c r="D683" s="294"/>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c r="AA683" s="519"/>
      <c r="AB683" s="519"/>
      <c r="AC683" s="519"/>
      <c r="AD683" s="519"/>
      <c r="AE683" s="379">
        <f t="shared" si="43"/>
        <v>0</v>
      </c>
      <c r="AF683" s="380">
        <f>+AE683/(('10. Type 1 Emp Cov. Period Comp'!$I$16-'10. Type 1 Emp Cov. Period Comp'!$I$15+1)/7)</f>
        <v>0</v>
      </c>
      <c r="AG683" s="381">
        <f t="shared" si="41"/>
        <v>0</v>
      </c>
      <c r="AH683" s="381">
        <f t="shared" si="42"/>
        <v>0</v>
      </c>
    </row>
    <row r="684" spans="1:34" ht="15.75" thickBot="1" x14ac:dyDescent="0.3">
      <c r="A684" s="265">
        <f t="shared" si="40"/>
        <v>666</v>
      </c>
      <c r="B684" s="297" t="str">
        <f>IF('10. Type 1 Emp Cov. Period Comp'!B686=0," ",'10. Type 1 Emp Cov. Period Comp'!B686)</f>
        <v xml:space="preserve"> </v>
      </c>
      <c r="C684" s="265" t="str">
        <f>IF('10. Type 1 Emp Cov. Period Comp'!C686=0," ",'10. Type 1 Emp Cov. Period Comp'!C686)</f>
        <v xml:space="preserve"> </v>
      </c>
      <c r="D684" s="294"/>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c r="AA684" s="519"/>
      <c r="AB684" s="519"/>
      <c r="AC684" s="519"/>
      <c r="AD684" s="519"/>
      <c r="AE684" s="379">
        <f t="shared" si="43"/>
        <v>0</v>
      </c>
      <c r="AF684" s="380">
        <f>+AE684/(('10. Type 1 Emp Cov. Period Comp'!$I$16-'10. Type 1 Emp Cov. Period Comp'!$I$15+1)/7)</f>
        <v>0</v>
      </c>
      <c r="AG684" s="381">
        <f t="shared" si="41"/>
        <v>0</v>
      </c>
      <c r="AH684" s="381">
        <f t="shared" si="42"/>
        <v>0</v>
      </c>
    </row>
    <row r="685" spans="1:34" ht="15.75" thickBot="1" x14ac:dyDescent="0.3">
      <c r="A685" s="265">
        <f t="shared" si="40"/>
        <v>667</v>
      </c>
      <c r="B685" s="297" t="str">
        <f>IF('10. Type 1 Emp Cov. Period Comp'!B687=0," ",'10. Type 1 Emp Cov. Period Comp'!B687)</f>
        <v xml:space="preserve"> </v>
      </c>
      <c r="C685" s="265" t="str">
        <f>IF('10. Type 1 Emp Cov. Period Comp'!C687=0," ",'10. Type 1 Emp Cov. Period Comp'!C687)</f>
        <v xml:space="preserve"> </v>
      </c>
      <c r="D685" s="294"/>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c r="AA685" s="519"/>
      <c r="AB685" s="519"/>
      <c r="AC685" s="519"/>
      <c r="AD685" s="519"/>
      <c r="AE685" s="379">
        <f t="shared" si="43"/>
        <v>0</v>
      </c>
      <c r="AF685" s="380">
        <f>+AE685/(('10. Type 1 Emp Cov. Period Comp'!$I$16-'10. Type 1 Emp Cov. Period Comp'!$I$15+1)/7)</f>
        <v>0</v>
      </c>
      <c r="AG685" s="381">
        <f t="shared" si="41"/>
        <v>0</v>
      </c>
      <c r="AH685" s="381">
        <f t="shared" si="42"/>
        <v>0</v>
      </c>
    </row>
    <row r="686" spans="1:34" ht="15.75" thickBot="1" x14ac:dyDescent="0.3">
      <c r="A686" s="265">
        <f t="shared" si="40"/>
        <v>668</v>
      </c>
      <c r="B686" s="297" t="str">
        <f>IF('10. Type 1 Emp Cov. Period Comp'!B688=0," ",'10. Type 1 Emp Cov. Period Comp'!B688)</f>
        <v xml:space="preserve"> </v>
      </c>
      <c r="C686" s="265" t="str">
        <f>IF('10. Type 1 Emp Cov. Period Comp'!C688=0," ",'10. Type 1 Emp Cov. Period Comp'!C688)</f>
        <v xml:space="preserve"> </v>
      </c>
      <c r="D686" s="294"/>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c r="AA686" s="519"/>
      <c r="AB686" s="519"/>
      <c r="AC686" s="519"/>
      <c r="AD686" s="519"/>
      <c r="AE686" s="379">
        <f t="shared" si="43"/>
        <v>0</v>
      </c>
      <c r="AF686" s="380">
        <f>+AE686/(('10. Type 1 Emp Cov. Period Comp'!$I$16-'10. Type 1 Emp Cov. Period Comp'!$I$15+1)/7)</f>
        <v>0</v>
      </c>
      <c r="AG686" s="381">
        <f t="shared" si="41"/>
        <v>0</v>
      </c>
      <c r="AH686" s="381">
        <f t="shared" si="42"/>
        <v>0</v>
      </c>
    </row>
    <row r="687" spans="1:34" ht="15.75" thickBot="1" x14ac:dyDescent="0.3">
      <c r="A687" s="265">
        <f t="shared" si="40"/>
        <v>669</v>
      </c>
      <c r="B687" s="297" t="str">
        <f>IF('10. Type 1 Emp Cov. Period Comp'!B689=0," ",'10. Type 1 Emp Cov. Period Comp'!B689)</f>
        <v xml:space="preserve"> </v>
      </c>
      <c r="C687" s="265" t="str">
        <f>IF('10. Type 1 Emp Cov. Period Comp'!C689=0," ",'10. Type 1 Emp Cov. Period Comp'!C689)</f>
        <v xml:space="preserve"> </v>
      </c>
      <c r="D687" s="294"/>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c r="AA687" s="519"/>
      <c r="AB687" s="519"/>
      <c r="AC687" s="519"/>
      <c r="AD687" s="519"/>
      <c r="AE687" s="379">
        <f t="shared" si="43"/>
        <v>0</v>
      </c>
      <c r="AF687" s="380">
        <f>+AE687/(('10. Type 1 Emp Cov. Period Comp'!$I$16-'10. Type 1 Emp Cov. Period Comp'!$I$15+1)/7)</f>
        <v>0</v>
      </c>
      <c r="AG687" s="381">
        <f t="shared" si="41"/>
        <v>0</v>
      </c>
      <c r="AH687" s="381">
        <f t="shared" si="42"/>
        <v>0</v>
      </c>
    </row>
    <row r="688" spans="1:34" ht="15.75" thickBot="1" x14ac:dyDescent="0.3">
      <c r="A688" s="265">
        <f t="shared" si="40"/>
        <v>670</v>
      </c>
      <c r="B688" s="297" t="str">
        <f>IF('10. Type 1 Emp Cov. Period Comp'!B690=0," ",'10. Type 1 Emp Cov. Period Comp'!B690)</f>
        <v xml:space="preserve"> </v>
      </c>
      <c r="C688" s="265" t="str">
        <f>IF('10. Type 1 Emp Cov. Period Comp'!C690=0," ",'10. Type 1 Emp Cov. Period Comp'!C690)</f>
        <v xml:space="preserve"> </v>
      </c>
      <c r="D688" s="294"/>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c r="AA688" s="519"/>
      <c r="AB688" s="519"/>
      <c r="AC688" s="519"/>
      <c r="AD688" s="519"/>
      <c r="AE688" s="379">
        <f t="shared" si="43"/>
        <v>0</v>
      </c>
      <c r="AF688" s="380">
        <f>+AE688/(('10. Type 1 Emp Cov. Period Comp'!$I$16-'10. Type 1 Emp Cov. Period Comp'!$I$15+1)/7)</f>
        <v>0</v>
      </c>
      <c r="AG688" s="381">
        <f t="shared" si="41"/>
        <v>0</v>
      </c>
      <c r="AH688" s="381">
        <f t="shared" si="42"/>
        <v>0</v>
      </c>
    </row>
    <row r="689" spans="1:34" ht="15.75" thickBot="1" x14ac:dyDescent="0.3">
      <c r="A689" s="265">
        <f t="shared" si="40"/>
        <v>671</v>
      </c>
      <c r="B689" s="297" t="str">
        <f>IF('10. Type 1 Emp Cov. Period Comp'!B691=0," ",'10. Type 1 Emp Cov. Period Comp'!B691)</f>
        <v xml:space="preserve"> </v>
      </c>
      <c r="C689" s="265" t="str">
        <f>IF('10. Type 1 Emp Cov. Period Comp'!C691=0," ",'10. Type 1 Emp Cov. Period Comp'!C691)</f>
        <v xml:space="preserve"> </v>
      </c>
      <c r="D689" s="294"/>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c r="AA689" s="519"/>
      <c r="AB689" s="519"/>
      <c r="AC689" s="519"/>
      <c r="AD689" s="519"/>
      <c r="AE689" s="379">
        <f t="shared" si="43"/>
        <v>0</v>
      </c>
      <c r="AF689" s="380">
        <f>+AE689/(('10. Type 1 Emp Cov. Period Comp'!$I$16-'10. Type 1 Emp Cov. Period Comp'!$I$15+1)/7)</f>
        <v>0</v>
      </c>
      <c r="AG689" s="381">
        <f t="shared" si="41"/>
        <v>0</v>
      </c>
      <c r="AH689" s="381">
        <f t="shared" si="42"/>
        <v>0</v>
      </c>
    </row>
    <row r="690" spans="1:34" ht="15.75" thickBot="1" x14ac:dyDescent="0.3">
      <c r="A690" s="265">
        <f t="shared" si="40"/>
        <v>672</v>
      </c>
      <c r="B690" s="297" t="str">
        <f>IF('10. Type 1 Emp Cov. Period Comp'!B692=0," ",'10. Type 1 Emp Cov. Period Comp'!B692)</f>
        <v xml:space="preserve"> </v>
      </c>
      <c r="C690" s="265" t="str">
        <f>IF('10. Type 1 Emp Cov. Period Comp'!C692=0," ",'10. Type 1 Emp Cov. Period Comp'!C692)</f>
        <v xml:space="preserve"> </v>
      </c>
      <c r="D690" s="294"/>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c r="AA690" s="519"/>
      <c r="AB690" s="519"/>
      <c r="AC690" s="519"/>
      <c r="AD690" s="519"/>
      <c r="AE690" s="379">
        <f t="shared" si="43"/>
        <v>0</v>
      </c>
      <c r="AF690" s="380">
        <f>+AE690/(('10. Type 1 Emp Cov. Period Comp'!$I$16-'10. Type 1 Emp Cov. Period Comp'!$I$15+1)/7)</f>
        <v>0</v>
      </c>
      <c r="AG690" s="381">
        <f t="shared" si="41"/>
        <v>0</v>
      </c>
      <c r="AH690" s="381">
        <f t="shared" si="42"/>
        <v>0</v>
      </c>
    </row>
    <row r="691" spans="1:34" ht="15.75" thickBot="1" x14ac:dyDescent="0.3">
      <c r="A691" s="265">
        <f t="shared" si="40"/>
        <v>673</v>
      </c>
      <c r="B691" s="297" t="str">
        <f>IF('10. Type 1 Emp Cov. Period Comp'!B693=0," ",'10. Type 1 Emp Cov. Period Comp'!B693)</f>
        <v xml:space="preserve"> </v>
      </c>
      <c r="C691" s="265" t="str">
        <f>IF('10. Type 1 Emp Cov. Period Comp'!C693=0," ",'10. Type 1 Emp Cov. Period Comp'!C693)</f>
        <v xml:space="preserve"> </v>
      </c>
      <c r="D691" s="294"/>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c r="AA691" s="519"/>
      <c r="AB691" s="519"/>
      <c r="AC691" s="519"/>
      <c r="AD691" s="519"/>
      <c r="AE691" s="379">
        <f t="shared" si="43"/>
        <v>0</v>
      </c>
      <c r="AF691" s="380">
        <f>+AE691/(('10. Type 1 Emp Cov. Period Comp'!$I$16-'10. Type 1 Emp Cov. Period Comp'!$I$15+1)/7)</f>
        <v>0</v>
      </c>
      <c r="AG691" s="381">
        <f t="shared" si="41"/>
        <v>0</v>
      </c>
      <c r="AH691" s="381">
        <f t="shared" si="42"/>
        <v>0</v>
      </c>
    </row>
    <row r="692" spans="1:34" ht="15.75" thickBot="1" x14ac:dyDescent="0.3">
      <c r="A692" s="265">
        <f t="shared" si="40"/>
        <v>674</v>
      </c>
      <c r="B692" s="297" t="str">
        <f>IF('10. Type 1 Emp Cov. Period Comp'!B694=0," ",'10. Type 1 Emp Cov. Period Comp'!B694)</f>
        <v xml:space="preserve"> </v>
      </c>
      <c r="C692" s="265" t="str">
        <f>IF('10. Type 1 Emp Cov. Period Comp'!C694=0," ",'10. Type 1 Emp Cov. Period Comp'!C694)</f>
        <v xml:space="preserve"> </v>
      </c>
      <c r="D692" s="294"/>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c r="AA692" s="519"/>
      <c r="AB692" s="519"/>
      <c r="AC692" s="519"/>
      <c r="AD692" s="519"/>
      <c r="AE692" s="379">
        <f t="shared" si="43"/>
        <v>0</v>
      </c>
      <c r="AF692" s="380">
        <f>+AE692/(('10. Type 1 Emp Cov. Period Comp'!$I$16-'10. Type 1 Emp Cov. Period Comp'!$I$15+1)/7)</f>
        <v>0</v>
      </c>
      <c r="AG692" s="381">
        <f t="shared" si="41"/>
        <v>0</v>
      </c>
      <c r="AH692" s="381">
        <f t="shared" si="42"/>
        <v>0</v>
      </c>
    </row>
    <row r="693" spans="1:34" ht="15.75" thickBot="1" x14ac:dyDescent="0.3">
      <c r="A693" s="265">
        <f t="shared" si="40"/>
        <v>675</v>
      </c>
      <c r="B693" s="297" t="str">
        <f>IF('10. Type 1 Emp Cov. Period Comp'!B695=0," ",'10. Type 1 Emp Cov. Period Comp'!B695)</f>
        <v xml:space="preserve"> </v>
      </c>
      <c r="C693" s="265" t="str">
        <f>IF('10. Type 1 Emp Cov. Period Comp'!C695=0," ",'10. Type 1 Emp Cov. Period Comp'!C695)</f>
        <v xml:space="preserve"> </v>
      </c>
      <c r="D693" s="294"/>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c r="AA693" s="519"/>
      <c r="AB693" s="519"/>
      <c r="AC693" s="519"/>
      <c r="AD693" s="519"/>
      <c r="AE693" s="379">
        <f t="shared" si="43"/>
        <v>0</v>
      </c>
      <c r="AF693" s="380">
        <f>+AE693/(('10. Type 1 Emp Cov. Period Comp'!$I$16-'10. Type 1 Emp Cov. Period Comp'!$I$15+1)/7)</f>
        <v>0</v>
      </c>
      <c r="AG693" s="381">
        <f t="shared" si="41"/>
        <v>0</v>
      </c>
      <c r="AH693" s="381">
        <f t="shared" si="42"/>
        <v>0</v>
      </c>
    </row>
    <row r="694" spans="1:34" ht="15.75" thickBot="1" x14ac:dyDescent="0.3">
      <c r="A694" s="265">
        <f t="shared" si="40"/>
        <v>676</v>
      </c>
      <c r="B694" s="297" t="str">
        <f>IF('10. Type 1 Emp Cov. Period Comp'!B696=0," ",'10. Type 1 Emp Cov. Period Comp'!B696)</f>
        <v xml:space="preserve"> </v>
      </c>
      <c r="C694" s="265" t="str">
        <f>IF('10. Type 1 Emp Cov. Period Comp'!C696=0," ",'10. Type 1 Emp Cov. Period Comp'!C696)</f>
        <v xml:space="preserve"> </v>
      </c>
      <c r="D694" s="294"/>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c r="AA694" s="519"/>
      <c r="AB694" s="519"/>
      <c r="AC694" s="519"/>
      <c r="AD694" s="519"/>
      <c r="AE694" s="379">
        <f t="shared" si="43"/>
        <v>0</v>
      </c>
      <c r="AF694" s="380">
        <f>+AE694/(('10. Type 1 Emp Cov. Period Comp'!$I$16-'10. Type 1 Emp Cov. Period Comp'!$I$15+1)/7)</f>
        <v>0</v>
      </c>
      <c r="AG694" s="381">
        <f t="shared" si="41"/>
        <v>0</v>
      </c>
      <c r="AH694" s="381">
        <f t="shared" si="42"/>
        <v>0</v>
      </c>
    </row>
    <row r="695" spans="1:34" ht="15.75" thickBot="1" x14ac:dyDescent="0.3">
      <c r="A695" s="265">
        <f t="shared" si="40"/>
        <v>677</v>
      </c>
      <c r="B695" s="297" t="str">
        <f>IF('10. Type 1 Emp Cov. Period Comp'!B697=0," ",'10. Type 1 Emp Cov. Period Comp'!B697)</f>
        <v xml:space="preserve"> </v>
      </c>
      <c r="C695" s="265" t="str">
        <f>IF('10. Type 1 Emp Cov. Period Comp'!C697=0," ",'10. Type 1 Emp Cov. Period Comp'!C697)</f>
        <v xml:space="preserve"> </v>
      </c>
      <c r="D695" s="294"/>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c r="AA695" s="519"/>
      <c r="AB695" s="519"/>
      <c r="AC695" s="519"/>
      <c r="AD695" s="519"/>
      <c r="AE695" s="379">
        <f t="shared" si="43"/>
        <v>0</v>
      </c>
      <c r="AF695" s="380">
        <f>+AE695/(('10. Type 1 Emp Cov. Period Comp'!$I$16-'10. Type 1 Emp Cov. Period Comp'!$I$15+1)/7)</f>
        <v>0</v>
      </c>
      <c r="AG695" s="381">
        <f t="shared" si="41"/>
        <v>0</v>
      </c>
      <c r="AH695" s="381">
        <f t="shared" si="42"/>
        <v>0</v>
      </c>
    </row>
    <row r="696" spans="1:34" ht="15.75" thickBot="1" x14ac:dyDescent="0.3">
      <c r="A696" s="265">
        <f t="shared" si="40"/>
        <v>678</v>
      </c>
      <c r="B696" s="297" t="str">
        <f>IF('10. Type 1 Emp Cov. Period Comp'!B698=0," ",'10. Type 1 Emp Cov. Period Comp'!B698)</f>
        <v xml:space="preserve"> </v>
      </c>
      <c r="C696" s="265" t="str">
        <f>IF('10. Type 1 Emp Cov. Period Comp'!C698=0," ",'10. Type 1 Emp Cov. Period Comp'!C698)</f>
        <v xml:space="preserve"> </v>
      </c>
      <c r="D696" s="294"/>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c r="AA696" s="519"/>
      <c r="AB696" s="519"/>
      <c r="AC696" s="519"/>
      <c r="AD696" s="519"/>
      <c r="AE696" s="379">
        <f t="shared" si="43"/>
        <v>0</v>
      </c>
      <c r="AF696" s="380">
        <f>+AE696/(('10. Type 1 Emp Cov. Period Comp'!$I$16-'10. Type 1 Emp Cov. Period Comp'!$I$15+1)/7)</f>
        <v>0</v>
      </c>
      <c r="AG696" s="381">
        <f t="shared" si="41"/>
        <v>0</v>
      </c>
      <c r="AH696" s="381">
        <f t="shared" si="42"/>
        <v>0</v>
      </c>
    </row>
    <row r="697" spans="1:34" ht="15.75" thickBot="1" x14ac:dyDescent="0.3">
      <c r="A697" s="265">
        <f t="shared" si="40"/>
        <v>679</v>
      </c>
      <c r="B697" s="297" t="str">
        <f>IF('10. Type 1 Emp Cov. Period Comp'!B699=0," ",'10. Type 1 Emp Cov. Period Comp'!B699)</f>
        <v xml:space="preserve"> </v>
      </c>
      <c r="C697" s="265" t="str">
        <f>IF('10. Type 1 Emp Cov. Period Comp'!C699=0," ",'10. Type 1 Emp Cov. Period Comp'!C699)</f>
        <v xml:space="preserve"> </v>
      </c>
      <c r="D697" s="294"/>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c r="AA697" s="519"/>
      <c r="AB697" s="519"/>
      <c r="AC697" s="519"/>
      <c r="AD697" s="519"/>
      <c r="AE697" s="379">
        <f t="shared" si="43"/>
        <v>0</v>
      </c>
      <c r="AF697" s="380">
        <f>+AE697/(('10. Type 1 Emp Cov. Period Comp'!$I$16-'10. Type 1 Emp Cov. Period Comp'!$I$15+1)/7)</f>
        <v>0</v>
      </c>
      <c r="AG697" s="381">
        <f t="shared" si="41"/>
        <v>0</v>
      </c>
      <c r="AH697" s="381">
        <f t="shared" si="42"/>
        <v>0</v>
      </c>
    </row>
    <row r="698" spans="1:34" ht="15.75" thickBot="1" x14ac:dyDescent="0.3">
      <c r="A698" s="265">
        <f t="shared" si="40"/>
        <v>680</v>
      </c>
      <c r="B698" s="297" t="str">
        <f>IF('10. Type 1 Emp Cov. Period Comp'!B700=0," ",'10. Type 1 Emp Cov. Period Comp'!B700)</f>
        <v xml:space="preserve"> </v>
      </c>
      <c r="C698" s="265" t="str">
        <f>IF('10. Type 1 Emp Cov. Period Comp'!C700=0," ",'10. Type 1 Emp Cov. Period Comp'!C700)</f>
        <v xml:space="preserve"> </v>
      </c>
      <c r="D698" s="294"/>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c r="AA698" s="519"/>
      <c r="AB698" s="519"/>
      <c r="AC698" s="519"/>
      <c r="AD698" s="519"/>
      <c r="AE698" s="379">
        <f t="shared" si="43"/>
        <v>0</v>
      </c>
      <c r="AF698" s="380">
        <f>+AE698/(('10. Type 1 Emp Cov. Period Comp'!$I$16-'10. Type 1 Emp Cov. Period Comp'!$I$15+1)/7)</f>
        <v>0</v>
      </c>
      <c r="AG698" s="381">
        <f t="shared" si="41"/>
        <v>0</v>
      </c>
      <c r="AH698" s="381">
        <f t="shared" si="42"/>
        <v>0</v>
      </c>
    </row>
    <row r="699" spans="1:34" ht="15.75" thickBot="1" x14ac:dyDescent="0.3">
      <c r="A699" s="265">
        <f t="shared" si="40"/>
        <v>681</v>
      </c>
      <c r="B699" s="297" t="str">
        <f>IF('10. Type 1 Emp Cov. Period Comp'!B701=0," ",'10. Type 1 Emp Cov. Period Comp'!B701)</f>
        <v xml:space="preserve"> </v>
      </c>
      <c r="C699" s="265" t="str">
        <f>IF('10. Type 1 Emp Cov. Period Comp'!C701=0," ",'10. Type 1 Emp Cov. Period Comp'!C701)</f>
        <v xml:space="preserve"> </v>
      </c>
      <c r="D699" s="294"/>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c r="AA699" s="519"/>
      <c r="AB699" s="519"/>
      <c r="AC699" s="519"/>
      <c r="AD699" s="519"/>
      <c r="AE699" s="379">
        <f t="shared" si="43"/>
        <v>0</v>
      </c>
      <c r="AF699" s="380">
        <f>+AE699/(('10. Type 1 Emp Cov. Period Comp'!$I$16-'10. Type 1 Emp Cov. Period Comp'!$I$15+1)/7)</f>
        <v>0</v>
      </c>
      <c r="AG699" s="381">
        <f t="shared" si="41"/>
        <v>0</v>
      </c>
      <c r="AH699" s="381">
        <f t="shared" si="42"/>
        <v>0</v>
      </c>
    </row>
    <row r="700" spans="1:34" ht="15.75" thickBot="1" x14ac:dyDescent="0.3">
      <c r="A700" s="265">
        <f t="shared" si="40"/>
        <v>682</v>
      </c>
      <c r="B700" s="297" t="str">
        <f>IF('10. Type 1 Emp Cov. Period Comp'!B702=0," ",'10. Type 1 Emp Cov. Period Comp'!B702)</f>
        <v xml:space="preserve"> </v>
      </c>
      <c r="C700" s="265" t="str">
        <f>IF('10. Type 1 Emp Cov. Period Comp'!C702=0," ",'10. Type 1 Emp Cov. Period Comp'!C702)</f>
        <v xml:space="preserve"> </v>
      </c>
      <c r="D700" s="294"/>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c r="AA700" s="519"/>
      <c r="AB700" s="519"/>
      <c r="AC700" s="519"/>
      <c r="AD700" s="519"/>
      <c r="AE700" s="379">
        <f t="shared" si="43"/>
        <v>0</v>
      </c>
      <c r="AF700" s="380">
        <f>+AE700/(('10. Type 1 Emp Cov. Period Comp'!$I$16-'10. Type 1 Emp Cov. Period Comp'!$I$15+1)/7)</f>
        <v>0</v>
      </c>
      <c r="AG700" s="381">
        <f t="shared" si="41"/>
        <v>0</v>
      </c>
      <c r="AH700" s="381">
        <f t="shared" si="42"/>
        <v>0</v>
      </c>
    </row>
    <row r="701" spans="1:34" ht="15.75" thickBot="1" x14ac:dyDescent="0.3">
      <c r="A701" s="265">
        <f t="shared" si="40"/>
        <v>683</v>
      </c>
      <c r="B701" s="297" t="str">
        <f>IF('10. Type 1 Emp Cov. Period Comp'!B703=0," ",'10. Type 1 Emp Cov. Period Comp'!B703)</f>
        <v xml:space="preserve"> </v>
      </c>
      <c r="C701" s="265" t="str">
        <f>IF('10. Type 1 Emp Cov. Period Comp'!C703=0," ",'10. Type 1 Emp Cov. Period Comp'!C703)</f>
        <v xml:space="preserve"> </v>
      </c>
      <c r="D701" s="294"/>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c r="AA701" s="519"/>
      <c r="AB701" s="519"/>
      <c r="AC701" s="519"/>
      <c r="AD701" s="519"/>
      <c r="AE701" s="379">
        <f t="shared" si="43"/>
        <v>0</v>
      </c>
      <c r="AF701" s="380">
        <f>+AE701/(('10. Type 1 Emp Cov. Period Comp'!$I$16-'10. Type 1 Emp Cov. Period Comp'!$I$15+1)/7)</f>
        <v>0</v>
      </c>
      <c r="AG701" s="381">
        <f t="shared" si="41"/>
        <v>0</v>
      </c>
      <c r="AH701" s="381">
        <f t="shared" si="42"/>
        <v>0</v>
      </c>
    </row>
    <row r="702" spans="1:34" ht="15.75" thickBot="1" x14ac:dyDescent="0.3">
      <c r="A702" s="265">
        <f t="shared" si="40"/>
        <v>684</v>
      </c>
      <c r="B702" s="297" t="str">
        <f>IF('10. Type 1 Emp Cov. Period Comp'!B704=0," ",'10. Type 1 Emp Cov. Period Comp'!B704)</f>
        <v xml:space="preserve"> </v>
      </c>
      <c r="C702" s="265" t="str">
        <f>IF('10. Type 1 Emp Cov. Period Comp'!C704=0," ",'10. Type 1 Emp Cov. Period Comp'!C704)</f>
        <v xml:space="preserve"> </v>
      </c>
      <c r="D702" s="294"/>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c r="AA702" s="519"/>
      <c r="AB702" s="519"/>
      <c r="AC702" s="519"/>
      <c r="AD702" s="519"/>
      <c r="AE702" s="379">
        <f t="shared" si="43"/>
        <v>0</v>
      </c>
      <c r="AF702" s="380">
        <f>+AE702/(('10. Type 1 Emp Cov. Period Comp'!$I$16-'10. Type 1 Emp Cov. Period Comp'!$I$15+1)/7)</f>
        <v>0</v>
      </c>
      <c r="AG702" s="381">
        <f t="shared" si="41"/>
        <v>0</v>
      </c>
      <c r="AH702" s="381">
        <f t="shared" si="42"/>
        <v>0</v>
      </c>
    </row>
    <row r="703" spans="1:34" ht="15.75" thickBot="1" x14ac:dyDescent="0.3">
      <c r="A703" s="265">
        <f t="shared" si="40"/>
        <v>685</v>
      </c>
      <c r="B703" s="297" t="str">
        <f>IF('10. Type 1 Emp Cov. Period Comp'!B705=0," ",'10. Type 1 Emp Cov. Period Comp'!B705)</f>
        <v xml:space="preserve"> </v>
      </c>
      <c r="C703" s="265" t="str">
        <f>IF('10. Type 1 Emp Cov. Period Comp'!C705=0," ",'10. Type 1 Emp Cov. Period Comp'!C705)</f>
        <v xml:space="preserve"> </v>
      </c>
      <c r="D703" s="294"/>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c r="AA703" s="519"/>
      <c r="AB703" s="519"/>
      <c r="AC703" s="519"/>
      <c r="AD703" s="519"/>
      <c r="AE703" s="379">
        <f t="shared" si="43"/>
        <v>0</v>
      </c>
      <c r="AF703" s="380">
        <f>+AE703/(('10. Type 1 Emp Cov. Period Comp'!$I$16-'10. Type 1 Emp Cov. Period Comp'!$I$15+1)/7)</f>
        <v>0</v>
      </c>
      <c r="AG703" s="381">
        <f t="shared" si="41"/>
        <v>0</v>
      </c>
      <c r="AH703" s="381">
        <f t="shared" si="42"/>
        <v>0</v>
      </c>
    </row>
    <row r="704" spans="1:34" ht="15.75" thickBot="1" x14ac:dyDescent="0.3">
      <c r="A704" s="265">
        <f t="shared" si="40"/>
        <v>686</v>
      </c>
      <c r="B704" s="297" t="str">
        <f>IF('10. Type 1 Emp Cov. Period Comp'!B706=0," ",'10. Type 1 Emp Cov. Period Comp'!B706)</f>
        <v xml:space="preserve"> </v>
      </c>
      <c r="C704" s="265" t="str">
        <f>IF('10. Type 1 Emp Cov. Period Comp'!C706=0," ",'10. Type 1 Emp Cov. Period Comp'!C706)</f>
        <v xml:space="preserve"> </v>
      </c>
      <c r="D704" s="294"/>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c r="AA704" s="519"/>
      <c r="AB704" s="519"/>
      <c r="AC704" s="519"/>
      <c r="AD704" s="519"/>
      <c r="AE704" s="379">
        <f t="shared" si="43"/>
        <v>0</v>
      </c>
      <c r="AF704" s="380">
        <f>+AE704/(('10. Type 1 Emp Cov. Period Comp'!$I$16-'10. Type 1 Emp Cov. Period Comp'!$I$15+1)/7)</f>
        <v>0</v>
      </c>
      <c r="AG704" s="381">
        <f t="shared" si="41"/>
        <v>0</v>
      </c>
      <c r="AH704" s="381">
        <f t="shared" si="42"/>
        <v>0</v>
      </c>
    </row>
    <row r="705" spans="1:34" ht="15.75" thickBot="1" x14ac:dyDescent="0.3">
      <c r="A705" s="265">
        <f t="shared" si="40"/>
        <v>687</v>
      </c>
      <c r="B705" s="297" t="str">
        <f>IF('10. Type 1 Emp Cov. Period Comp'!B707=0," ",'10. Type 1 Emp Cov. Period Comp'!B707)</f>
        <v xml:space="preserve"> </v>
      </c>
      <c r="C705" s="265" t="str">
        <f>IF('10. Type 1 Emp Cov. Period Comp'!C707=0," ",'10. Type 1 Emp Cov. Period Comp'!C707)</f>
        <v xml:space="preserve"> </v>
      </c>
      <c r="D705" s="294"/>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c r="AA705" s="519"/>
      <c r="AB705" s="519"/>
      <c r="AC705" s="519"/>
      <c r="AD705" s="519"/>
      <c r="AE705" s="379">
        <f t="shared" si="43"/>
        <v>0</v>
      </c>
      <c r="AF705" s="380">
        <f>+AE705/(('10. Type 1 Emp Cov. Period Comp'!$I$16-'10. Type 1 Emp Cov. Period Comp'!$I$15+1)/7)</f>
        <v>0</v>
      </c>
      <c r="AG705" s="381">
        <f t="shared" si="41"/>
        <v>0</v>
      </c>
      <c r="AH705" s="381">
        <f t="shared" si="42"/>
        <v>0</v>
      </c>
    </row>
    <row r="706" spans="1:34" ht="15.75" thickBot="1" x14ac:dyDescent="0.3">
      <c r="A706" s="265">
        <f t="shared" si="40"/>
        <v>688</v>
      </c>
      <c r="B706" s="297" t="str">
        <f>IF('10. Type 1 Emp Cov. Period Comp'!B708=0," ",'10. Type 1 Emp Cov. Period Comp'!B708)</f>
        <v xml:space="preserve"> </v>
      </c>
      <c r="C706" s="265" t="str">
        <f>IF('10. Type 1 Emp Cov. Period Comp'!C708=0," ",'10. Type 1 Emp Cov. Period Comp'!C708)</f>
        <v xml:space="preserve"> </v>
      </c>
      <c r="D706" s="294"/>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c r="AA706" s="519"/>
      <c r="AB706" s="519"/>
      <c r="AC706" s="519"/>
      <c r="AD706" s="519"/>
      <c r="AE706" s="379">
        <f t="shared" si="43"/>
        <v>0</v>
      </c>
      <c r="AF706" s="380">
        <f>+AE706/(('10. Type 1 Emp Cov. Period Comp'!$I$16-'10. Type 1 Emp Cov. Period Comp'!$I$15+1)/7)</f>
        <v>0</v>
      </c>
      <c r="AG706" s="381">
        <f t="shared" si="41"/>
        <v>0</v>
      </c>
      <c r="AH706" s="381">
        <f t="shared" si="42"/>
        <v>0</v>
      </c>
    </row>
    <row r="707" spans="1:34" ht="15.75" thickBot="1" x14ac:dyDescent="0.3">
      <c r="A707" s="265">
        <f t="shared" si="40"/>
        <v>689</v>
      </c>
      <c r="B707" s="297" t="str">
        <f>IF('10. Type 1 Emp Cov. Period Comp'!B709=0," ",'10. Type 1 Emp Cov. Period Comp'!B709)</f>
        <v xml:space="preserve"> </v>
      </c>
      <c r="C707" s="265" t="str">
        <f>IF('10. Type 1 Emp Cov. Period Comp'!C709=0," ",'10. Type 1 Emp Cov. Period Comp'!C709)</f>
        <v xml:space="preserve"> </v>
      </c>
      <c r="D707" s="294"/>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c r="AA707" s="519"/>
      <c r="AB707" s="519"/>
      <c r="AC707" s="519"/>
      <c r="AD707" s="519"/>
      <c r="AE707" s="379">
        <f t="shared" si="43"/>
        <v>0</v>
      </c>
      <c r="AF707" s="380">
        <f>+AE707/(('10. Type 1 Emp Cov. Period Comp'!$I$16-'10. Type 1 Emp Cov. Period Comp'!$I$15+1)/7)</f>
        <v>0</v>
      </c>
      <c r="AG707" s="381">
        <f t="shared" si="41"/>
        <v>0</v>
      </c>
      <c r="AH707" s="381">
        <f t="shared" si="42"/>
        <v>0</v>
      </c>
    </row>
    <row r="708" spans="1:34" ht="15.75" thickBot="1" x14ac:dyDescent="0.3">
      <c r="A708" s="265">
        <f t="shared" si="40"/>
        <v>690</v>
      </c>
      <c r="B708" s="297" t="str">
        <f>IF('10. Type 1 Emp Cov. Period Comp'!B710=0," ",'10. Type 1 Emp Cov. Period Comp'!B710)</f>
        <v xml:space="preserve"> </v>
      </c>
      <c r="C708" s="265" t="str">
        <f>IF('10. Type 1 Emp Cov. Period Comp'!C710=0," ",'10. Type 1 Emp Cov. Period Comp'!C710)</f>
        <v xml:space="preserve"> </v>
      </c>
      <c r="D708" s="294"/>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c r="AA708" s="519"/>
      <c r="AB708" s="519"/>
      <c r="AC708" s="519"/>
      <c r="AD708" s="519"/>
      <c r="AE708" s="379">
        <f t="shared" si="43"/>
        <v>0</v>
      </c>
      <c r="AF708" s="380">
        <f>+AE708/(('10. Type 1 Emp Cov. Period Comp'!$I$16-'10. Type 1 Emp Cov. Period Comp'!$I$15+1)/7)</f>
        <v>0</v>
      </c>
      <c r="AG708" s="381">
        <f t="shared" si="41"/>
        <v>0</v>
      </c>
      <c r="AH708" s="381">
        <f t="shared" si="42"/>
        <v>0</v>
      </c>
    </row>
    <row r="709" spans="1:34" ht="15.75" thickBot="1" x14ac:dyDescent="0.3">
      <c r="A709" s="265">
        <f t="shared" si="40"/>
        <v>691</v>
      </c>
      <c r="B709" s="297" t="str">
        <f>IF('10. Type 1 Emp Cov. Period Comp'!B711=0," ",'10. Type 1 Emp Cov. Period Comp'!B711)</f>
        <v xml:space="preserve"> </v>
      </c>
      <c r="C709" s="265" t="str">
        <f>IF('10. Type 1 Emp Cov. Period Comp'!C711=0," ",'10. Type 1 Emp Cov. Period Comp'!C711)</f>
        <v xml:space="preserve"> </v>
      </c>
      <c r="D709" s="294"/>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c r="AA709" s="519"/>
      <c r="AB709" s="519"/>
      <c r="AC709" s="519"/>
      <c r="AD709" s="519"/>
      <c r="AE709" s="379">
        <f t="shared" si="43"/>
        <v>0</v>
      </c>
      <c r="AF709" s="380">
        <f>+AE709/(('10. Type 1 Emp Cov. Period Comp'!$I$16-'10. Type 1 Emp Cov. Period Comp'!$I$15+1)/7)</f>
        <v>0</v>
      </c>
      <c r="AG709" s="381">
        <f t="shared" si="41"/>
        <v>0</v>
      </c>
      <c r="AH709" s="381">
        <f t="shared" si="42"/>
        <v>0</v>
      </c>
    </row>
    <row r="710" spans="1:34" ht="15.75" thickBot="1" x14ac:dyDescent="0.3">
      <c r="A710" s="265">
        <f t="shared" si="40"/>
        <v>692</v>
      </c>
      <c r="B710" s="297" t="str">
        <f>IF('10. Type 1 Emp Cov. Period Comp'!B712=0," ",'10. Type 1 Emp Cov. Period Comp'!B712)</f>
        <v xml:space="preserve"> </v>
      </c>
      <c r="C710" s="265" t="str">
        <f>IF('10. Type 1 Emp Cov. Period Comp'!C712=0," ",'10. Type 1 Emp Cov. Period Comp'!C712)</f>
        <v xml:space="preserve"> </v>
      </c>
      <c r="D710" s="294"/>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c r="AA710" s="519"/>
      <c r="AB710" s="519"/>
      <c r="AC710" s="519"/>
      <c r="AD710" s="519"/>
      <c r="AE710" s="379">
        <f t="shared" si="43"/>
        <v>0</v>
      </c>
      <c r="AF710" s="380">
        <f>+AE710/(('10. Type 1 Emp Cov. Period Comp'!$I$16-'10. Type 1 Emp Cov. Period Comp'!$I$15+1)/7)</f>
        <v>0</v>
      </c>
      <c r="AG710" s="381">
        <f t="shared" si="41"/>
        <v>0</v>
      </c>
      <c r="AH710" s="381">
        <f t="shared" si="42"/>
        <v>0</v>
      </c>
    </row>
    <row r="711" spans="1:34" ht="15.75" thickBot="1" x14ac:dyDescent="0.3">
      <c r="A711" s="265">
        <f t="shared" ref="A711:A774" si="44">+A710+1</f>
        <v>693</v>
      </c>
      <c r="B711" s="297" t="str">
        <f>IF('10. Type 1 Emp Cov. Period Comp'!B713=0," ",'10. Type 1 Emp Cov. Period Comp'!B713)</f>
        <v xml:space="preserve"> </v>
      </c>
      <c r="C711" s="265" t="str">
        <f>IF('10. Type 1 Emp Cov. Period Comp'!C713=0," ",'10. Type 1 Emp Cov. Period Comp'!C713)</f>
        <v xml:space="preserve"> </v>
      </c>
      <c r="D711" s="294"/>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c r="AA711" s="519"/>
      <c r="AB711" s="519"/>
      <c r="AC711" s="519"/>
      <c r="AD711" s="519"/>
      <c r="AE711" s="379">
        <f t="shared" si="43"/>
        <v>0</v>
      </c>
      <c r="AF711" s="380">
        <f>+AE711/(('10. Type 1 Emp Cov. Period Comp'!$I$16-'10. Type 1 Emp Cov. Period Comp'!$I$15+1)/7)</f>
        <v>0</v>
      </c>
      <c r="AG711" s="381">
        <f t="shared" si="41"/>
        <v>0</v>
      </c>
      <c r="AH711" s="381">
        <f t="shared" si="42"/>
        <v>0</v>
      </c>
    </row>
    <row r="712" spans="1:34" ht="15.75" thickBot="1" x14ac:dyDescent="0.3">
      <c r="A712" s="265">
        <f t="shared" si="44"/>
        <v>694</v>
      </c>
      <c r="B712" s="297" t="str">
        <f>IF('10. Type 1 Emp Cov. Period Comp'!B714=0," ",'10. Type 1 Emp Cov. Period Comp'!B714)</f>
        <v xml:space="preserve"> </v>
      </c>
      <c r="C712" s="265" t="str">
        <f>IF('10. Type 1 Emp Cov. Period Comp'!C714=0," ",'10. Type 1 Emp Cov. Period Comp'!C714)</f>
        <v xml:space="preserve"> </v>
      </c>
      <c r="D712" s="294"/>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c r="AA712" s="519"/>
      <c r="AB712" s="519"/>
      <c r="AC712" s="519"/>
      <c r="AD712" s="519"/>
      <c r="AE712" s="379">
        <f t="shared" si="43"/>
        <v>0</v>
      </c>
      <c r="AF712" s="380">
        <f>+AE712/(('10. Type 1 Emp Cov. Period Comp'!$I$16-'10. Type 1 Emp Cov. Period Comp'!$I$15+1)/7)</f>
        <v>0</v>
      </c>
      <c r="AG712" s="381">
        <f t="shared" si="41"/>
        <v>0</v>
      </c>
      <c r="AH712" s="381">
        <f t="shared" si="42"/>
        <v>0</v>
      </c>
    </row>
    <row r="713" spans="1:34" ht="15.75" thickBot="1" x14ac:dyDescent="0.3">
      <c r="A713" s="265">
        <f t="shared" si="44"/>
        <v>695</v>
      </c>
      <c r="B713" s="297" t="str">
        <f>IF('10. Type 1 Emp Cov. Period Comp'!B715=0," ",'10. Type 1 Emp Cov. Period Comp'!B715)</f>
        <v xml:space="preserve"> </v>
      </c>
      <c r="C713" s="265" t="str">
        <f>IF('10. Type 1 Emp Cov. Period Comp'!C715=0," ",'10. Type 1 Emp Cov. Period Comp'!C715)</f>
        <v xml:space="preserve"> </v>
      </c>
      <c r="D713" s="294"/>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c r="AA713" s="519"/>
      <c r="AB713" s="519"/>
      <c r="AC713" s="519"/>
      <c r="AD713" s="519"/>
      <c r="AE713" s="379">
        <f t="shared" si="43"/>
        <v>0</v>
      </c>
      <c r="AF713" s="380">
        <f>+AE713/(('10. Type 1 Emp Cov. Period Comp'!$I$16-'10. Type 1 Emp Cov. Period Comp'!$I$15+1)/7)</f>
        <v>0</v>
      </c>
      <c r="AG713" s="381">
        <f t="shared" si="41"/>
        <v>0</v>
      </c>
      <c r="AH713" s="381">
        <f t="shared" si="42"/>
        <v>0</v>
      </c>
    </row>
    <row r="714" spans="1:34" ht="15.75" thickBot="1" x14ac:dyDescent="0.3">
      <c r="A714" s="265">
        <f t="shared" si="44"/>
        <v>696</v>
      </c>
      <c r="B714" s="297" t="str">
        <f>IF('10. Type 1 Emp Cov. Period Comp'!B716=0," ",'10. Type 1 Emp Cov. Period Comp'!B716)</f>
        <v xml:space="preserve"> </v>
      </c>
      <c r="C714" s="265" t="str">
        <f>IF('10. Type 1 Emp Cov. Period Comp'!C716=0," ",'10. Type 1 Emp Cov. Period Comp'!C716)</f>
        <v xml:space="preserve"> </v>
      </c>
      <c r="D714" s="294"/>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c r="AA714" s="519"/>
      <c r="AB714" s="519"/>
      <c r="AC714" s="519"/>
      <c r="AD714" s="519"/>
      <c r="AE714" s="379">
        <f t="shared" si="43"/>
        <v>0</v>
      </c>
      <c r="AF714" s="380">
        <f>+AE714/(('10. Type 1 Emp Cov. Period Comp'!$I$16-'10. Type 1 Emp Cov. Period Comp'!$I$15+1)/7)</f>
        <v>0</v>
      </c>
      <c r="AG714" s="381">
        <f t="shared" si="41"/>
        <v>0</v>
      </c>
      <c r="AH714" s="381">
        <f t="shared" si="42"/>
        <v>0</v>
      </c>
    </row>
    <row r="715" spans="1:34" ht="15.75" thickBot="1" x14ac:dyDescent="0.3">
      <c r="A715" s="265">
        <f t="shared" si="44"/>
        <v>697</v>
      </c>
      <c r="B715" s="297" t="str">
        <f>IF('10. Type 1 Emp Cov. Period Comp'!B717=0," ",'10. Type 1 Emp Cov. Period Comp'!B717)</f>
        <v xml:space="preserve"> </v>
      </c>
      <c r="C715" s="265" t="str">
        <f>IF('10. Type 1 Emp Cov. Period Comp'!C717=0," ",'10. Type 1 Emp Cov. Period Comp'!C717)</f>
        <v xml:space="preserve"> </v>
      </c>
      <c r="D715" s="294"/>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c r="AA715" s="519"/>
      <c r="AB715" s="519"/>
      <c r="AC715" s="519"/>
      <c r="AD715" s="519"/>
      <c r="AE715" s="379">
        <f t="shared" si="43"/>
        <v>0</v>
      </c>
      <c r="AF715" s="380">
        <f>+AE715/(('10. Type 1 Emp Cov. Period Comp'!$I$16-'10. Type 1 Emp Cov. Period Comp'!$I$15+1)/7)</f>
        <v>0</v>
      </c>
      <c r="AG715" s="381">
        <f t="shared" si="41"/>
        <v>0</v>
      </c>
      <c r="AH715" s="381">
        <f t="shared" si="42"/>
        <v>0</v>
      </c>
    </row>
    <row r="716" spans="1:34" ht="15.75" thickBot="1" x14ac:dyDescent="0.3">
      <c r="A716" s="265">
        <f t="shared" si="44"/>
        <v>698</v>
      </c>
      <c r="B716" s="297" t="str">
        <f>IF('10. Type 1 Emp Cov. Period Comp'!B718=0," ",'10. Type 1 Emp Cov. Period Comp'!B718)</f>
        <v xml:space="preserve"> </v>
      </c>
      <c r="C716" s="265" t="str">
        <f>IF('10. Type 1 Emp Cov. Period Comp'!C718=0," ",'10. Type 1 Emp Cov. Period Comp'!C718)</f>
        <v xml:space="preserve"> </v>
      </c>
      <c r="D716" s="294"/>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c r="AA716" s="519"/>
      <c r="AB716" s="519"/>
      <c r="AC716" s="519"/>
      <c r="AD716" s="519"/>
      <c r="AE716" s="379">
        <f t="shared" si="43"/>
        <v>0</v>
      </c>
      <c r="AF716" s="380">
        <f>+AE716/(('10. Type 1 Emp Cov. Period Comp'!$I$16-'10. Type 1 Emp Cov. Period Comp'!$I$15+1)/7)</f>
        <v>0</v>
      </c>
      <c r="AG716" s="381">
        <f t="shared" si="41"/>
        <v>0</v>
      </c>
      <c r="AH716" s="381">
        <f t="shared" si="42"/>
        <v>0</v>
      </c>
    </row>
    <row r="717" spans="1:34" ht="15.75" thickBot="1" x14ac:dyDescent="0.3">
      <c r="A717" s="265">
        <f t="shared" si="44"/>
        <v>699</v>
      </c>
      <c r="B717" s="297" t="str">
        <f>IF('10. Type 1 Emp Cov. Period Comp'!B719=0," ",'10. Type 1 Emp Cov. Period Comp'!B719)</f>
        <v xml:space="preserve"> </v>
      </c>
      <c r="C717" s="265" t="str">
        <f>IF('10. Type 1 Emp Cov. Period Comp'!C719=0," ",'10. Type 1 Emp Cov. Period Comp'!C719)</f>
        <v xml:space="preserve"> </v>
      </c>
      <c r="D717" s="294"/>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c r="AA717" s="519"/>
      <c r="AB717" s="519"/>
      <c r="AC717" s="519"/>
      <c r="AD717" s="519"/>
      <c r="AE717" s="379">
        <f t="shared" si="43"/>
        <v>0</v>
      </c>
      <c r="AF717" s="380">
        <f>+AE717/(('10. Type 1 Emp Cov. Period Comp'!$I$16-'10. Type 1 Emp Cov. Period Comp'!$I$15+1)/7)</f>
        <v>0</v>
      </c>
      <c r="AG717" s="381">
        <f t="shared" si="41"/>
        <v>0</v>
      </c>
      <c r="AH717" s="381">
        <f t="shared" si="42"/>
        <v>0</v>
      </c>
    </row>
    <row r="718" spans="1:34" ht="15.75" thickBot="1" x14ac:dyDescent="0.3">
      <c r="A718" s="265">
        <f t="shared" si="44"/>
        <v>700</v>
      </c>
      <c r="B718" s="297" t="str">
        <f>IF('10. Type 1 Emp Cov. Period Comp'!B720=0," ",'10. Type 1 Emp Cov. Period Comp'!B720)</f>
        <v xml:space="preserve"> </v>
      </c>
      <c r="C718" s="265" t="str">
        <f>IF('10. Type 1 Emp Cov. Period Comp'!C720=0," ",'10. Type 1 Emp Cov. Period Comp'!C720)</f>
        <v xml:space="preserve"> </v>
      </c>
      <c r="D718" s="294"/>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c r="AA718" s="519"/>
      <c r="AB718" s="519"/>
      <c r="AC718" s="519"/>
      <c r="AD718" s="519"/>
      <c r="AE718" s="379">
        <f t="shared" si="43"/>
        <v>0</v>
      </c>
      <c r="AF718" s="380">
        <f>+AE718/(('10. Type 1 Emp Cov. Period Comp'!$I$16-'10. Type 1 Emp Cov. Period Comp'!$I$15+1)/7)</f>
        <v>0</v>
      </c>
      <c r="AG718" s="381">
        <f t="shared" si="41"/>
        <v>0</v>
      </c>
      <c r="AH718" s="381">
        <f t="shared" si="42"/>
        <v>0</v>
      </c>
    </row>
    <row r="719" spans="1:34" ht="15.75" thickBot="1" x14ac:dyDescent="0.3">
      <c r="A719" s="265">
        <f t="shared" si="44"/>
        <v>701</v>
      </c>
      <c r="B719" s="297" t="str">
        <f>IF('10. Type 1 Emp Cov. Period Comp'!B721=0," ",'10. Type 1 Emp Cov. Period Comp'!B721)</f>
        <v xml:space="preserve"> </v>
      </c>
      <c r="C719" s="265" t="str">
        <f>IF('10. Type 1 Emp Cov. Period Comp'!C721=0," ",'10. Type 1 Emp Cov. Period Comp'!C721)</f>
        <v xml:space="preserve"> </v>
      </c>
      <c r="D719" s="294"/>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c r="AA719" s="519"/>
      <c r="AB719" s="519"/>
      <c r="AC719" s="519"/>
      <c r="AD719" s="519"/>
      <c r="AE719" s="379">
        <f t="shared" si="43"/>
        <v>0</v>
      </c>
      <c r="AF719" s="380">
        <f>+AE719/(('10. Type 1 Emp Cov. Period Comp'!$I$16-'10. Type 1 Emp Cov. Period Comp'!$I$15+1)/7)</f>
        <v>0</v>
      </c>
      <c r="AG719" s="381">
        <f t="shared" si="41"/>
        <v>0</v>
      </c>
      <c r="AH719" s="381">
        <f t="shared" si="42"/>
        <v>0</v>
      </c>
    </row>
    <row r="720" spans="1:34" ht="15.75" thickBot="1" x14ac:dyDescent="0.3">
      <c r="A720" s="265">
        <f t="shared" si="44"/>
        <v>702</v>
      </c>
      <c r="B720" s="297" t="str">
        <f>IF('10. Type 1 Emp Cov. Period Comp'!B722=0," ",'10. Type 1 Emp Cov. Period Comp'!B722)</f>
        <v xml:space="preserve"> </v>
      </c>
      <c r="C720" s="265" t="str">
        <f>IF('10. Type 1 Emp Cov. Period Comp'!C722=0," ",'10. Type 1 Emp Cov. Period Comp'!C722)</f>
        <v xml:space="preserve"> </v>
      </c>
      <c r="D720" s="294"/>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c r="AA720" s="519"/>
      <c r="AB720" s="519"/>
      <c r="AC720" s="519"/>
      <c r="AD720" s="519"/>
      <c r="AE720" s="379">
        <f t="shared" si="43"/>
        <v>0</v>
      </c>
      <c r="AF720" s="380">
        <f>+AE720/(('10. Type 1 Emp Cov. Period Comp'!$I$16-'10. Type 1 Emp Cov. Period Comp'!$I$15+1)/7)</f>
        <v>0</v>
      </c>
      <c r="AG720" s="381">
        <f t="shared" si="41"/>
        <v>0</v>
      </c>
      <c r="AH720" s="381">
        <f t="shared" si="42"/>
        <v>0</v>
      </c>
    </row>
    <row r="721" spans="1:34" ht="15.75" thickBot="1" x14ac:dyDescent="0.3">
      <c r="A721" s="265">
        <f t="shared" si="44"/>
        <v>703</v>
      </c>
      <c r="B721" s="297" t="str">
        <f>IF('10. Type 1 Emp Cov. Period Comp'!B723=0," ",'10. Type 1 Emp Cov. Period Comp'!B723)</f>
        <v xml:space="preserve"> </v>
      </c>
      <c r="C721" s="265" t="str">
        <f>IF('10. Type 1 Emp Cov. Period Comp'!C723=0," ",'10. Type 1 Emp Cov. Period Comp'!C723)</f>
        <v xml:space="preserve"> </v>
      </c>
      <c r="D721" s="294"/>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c r="AA721" s="519"/>
      <c r="AB721" s="519"/>
      <c r="AC721" s="519"/>
      <c r="AD721" s="519"/>
      <c r="AE721" s="379">
        <f t="shared" si="43"/>
        <v>0</v>
      </c>
      <c r="AF721" s="380">
        <f>+AE721/(('10. Type 1 Emp Cov. Period Comp'!$I$16-'10. Type 1 Emp Cov. Period Comp'!$I$15+1)/7)</f>
        <v>0</v>
      </c>
      <c r="AG721" s="381">
        <f t="shared" si="41"/>
        <v>0</v>
      </c>
      <c r="AH721" s="381">
        <f t="shared" si="42"/>
        <v>0</v>
      </c>
    </row>
    <row r="722" spans="1:34" ht="15.75" thickBot="1" x14ac:dyDescent="0.3">
      <c r="A722" s="265">
        <f t="shared" si="44"/>
        <v>704</v>
      </c>
      <c r="B722" s="297" t="str">
        <f>IF('10. Type 1 Emp Cov. Period Comp'!B724=0," ",'10. Type 1 Emp Cov. Period Comp'!B724)</f>
        <v xml:space="preserve"> </v>
      </c>
      <c r="C722" s="265" t="str">
        <f>IF('10. Type 1 Emp Cov. Period Comp'!C724=0," ",'10. Type 1 Emp Cov. Period Comp'!C724)</f>
        <v xml:space="preserve"> </v>
      </c>
      <c r="D722" s="294"/>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c r="AA722" s="519"/>
      <c r="AB722" s="519"/>
      <c r="AC722" s="519"/>
      <c r="AD722" s="519"/>
      <c r="AE722" s="379">
        <f t="shared" si="43"/>
        <v>0</v>
      </c>
      <c r="AF722" s="380">
        <f>+AE722/(('10. Type 1 Emp Cov. Period Comp'!$I$16-'10. Type 1 Emp Cov. Period Comp'!$I$15+1)/7)</f>
        <v>0</v>
      </c>
      <c r="AG722" s="381">
        <f t="shared" si="41"/>
        <v>0</v>
      </c>
      <c r="AH722" s="381">
        <f t="shared" si="42"/>
        <v>0</v>
      </c>
    </row>
    <row r="723" spans="1:34" ht="15.75" thickBot="1" x14ac:dyDescent="0.3">
      <c r="A723" s="265">
        <f t="shared" si="44"/>
        <v>705</v>
      </c>
      <c r="B723" s="297" t="str">
        <f>IF('10. Type 1 Emp Cov. Period Comp'!B725=0," ",'10. Type 1 Emp Cov. Period Comp'!B725)</f>
        <v xml:space="preserve"> </v>
      </c>
      <c r="C723" s="265" t="str">
        <f>IF('10. Type 1 Emp Cov. Period Comp'!C725=0," ",'10. Type 1 Emp Cov. Period Comp'!C725)</f>
        <v xml:space="preserve"> </v>
      </c>
      <c r="D723" s="294"/>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c r="AA723" s="519"/>
      <c r="AB723" s="519"/>
      <c r="AC723" s="519"/>
      <c r="AD723" s="519"/>
      <c r="AE723" s="379">
        <f t="shared" si="43"/>
        <v>0</v>
      </c>
      <c r="AF723" s="380">
        <f>+AE723/(('10. Type 1 Emp Cov. Period Comp'!$I$16-'10. Type 1 Emp Cov. Period Comp'!$I$15+1)/7)</f>
        <v>0</v>
      </c>
      <c r="AG723" s="381">
        <f t="shared" ref="AG723:AG786" si="45">ROUND(IF($I$12=1,IF(AF723&lt;40,AF723/40,1),0),1)</f>
        <v>0</v>
      </c>
      <c r="AH723" s="381">
        <f t="shared" ref="AH723:AH786" si="46">ROUND(IF($I$12=2,IF(AF723&lt;40,IF(AF723=0,0,0.5),1),0),1)</f>
        <v>0</v>
      </c>
    </row>
    <row r="724" spans="1:34" ht="15.75" thickBot="1" x14ac:dyDescent="0.3">
      <c r="A724" s="265">
        <f t="shared" si="44"/>
        <v>706</v>
      </c>
      <c r="B724" s="297" t="str">
        <f>IF('10. Type 1 Emp Cov. Period Comp'!B726=0," ",'10. Type 1 Emp Cov. Period Comp'!B726)</f>
        <v xml:space="preserve"> </v>
      </c>
      <c r="C724" s="265" t="str">
        <f>IF('10. Type 1 Emp Cov. Period Comp'!C726=0," ",'10. Type 1 Emp Cov. Period Comp'!C726)</f>
        <v xml:space="preserve"> </v>
      </c>
      <c r="D724" s="294"/>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c r="AA724" s="519"/>
      <c r="AB724" s="519"/>
      <c r="AC724" s="519"/>
      <c r="AD724" s="519"/>
      <c r="AE724" s="379">
        <f t="shared" ref="AE724:AE787" si="47">IF(E724=0,SUM(F724:AD724),E724)</f>
        <v>0</v>
      </c>
      <c r="AF724" s="380">
        <f>+AE724/(('10. Type 1 Emp Cov. Period Comp'!$I$16-'10. Type 1 Emp Cov. Period Comp'!$I$15+1)/7)</f>
        <v>0</v>
      </c>
      <c r="AG724" s="381">
        <f t="shared" si="45"/>
        <v>0</v>
      </c>
      <c r="AH724" s="381">
        <f t="shared" si="46"/>
        <v>0</v>
      </c>
    </row>
    <row r="725" spans="1:34" ht="15.75" thickBot="1" x14ac:dyDescent="0.3">
      <c r="A725" s="265">
        <f t="shared" si="44"/>
        <v>707</v>
      </c>
      <c r="B725" s="297" t="str">
        <f>IF('10. Type 1 Emp Cov. Period Comp'!B727=0," ",'10. Type 1 Emp Cov. Period Comp'!B727)</f>
        <v xml:space="preserve"> </v>
      </c>
      <c r="C725" s="265" t="str">
        <f>IF('10. Type 1 Emp Cov. Period Comp'!C727=0," ",'10. Type 1 Emp Cov. Period Comp'!C727)</f>
        <v xml:space="preserve"> </v>
      </c>
      <c r="D725" s="294"/>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c r="AA725" s="519"/>
      <c r="AB725" s="519"/>
      <c r="AC725" s="519"/>
      <c r="AD725" s="519"/>
      <c r="AE725" s="379">
        <f t="shared" si="47"/>
        <v>0</v>
      </c>
      <c r="AF725" s="380">
        <f>+AE725/(('10. Type 1 Emp Cov. Period Comp'!$I$16-'10. Type 1 Emp Cov. Period Comp'!$I$15+1)/7)</f>
        <v>0</v>
      </c>
      <c r="AG725" s="381">
        <f t="shared" si="45"/>
        <v>0</v>
      </c>
      <c r="AH725" s="381">
        <f t="shared" si="46"/>
        <v>0</v>
      </c>
    </row>
    <row r="726" spans="1:34" ht="15.75" thickBot="1" x14ac:dyDescent="0.3">
      <c r="A726" s="265">
        <f t="shared" si="44"/>
        <v>708</v>
      </c>
      <c r="B726" s="297" t="str">
        <f>IF('10. Type 1 Emp Cov. Period Comp'!B728=0," ",'10. Type 1 Emp Cov. Period Comp'!B728)</f>
        <v xml:space="preserve"> </v>
      </c>
      <c r="C726" s="265" t="str">
        <f>IF('10. Type 1 Emp Cov. Period Comp'!C728=0," ",'10. Type 1 Emp Cov. Period Comp'!C728)</f>
        <v xml:space="preserve"> </v>
      </c>
      <c r="D726" s="294"/>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c r="AA726" s="519"/>
      <c r="AB726" s="519"/>
      <c r="AC726" s="519"/>
      <c r="AD726" s="519"/>
      <c r="AE726" s="379">
        <f t="shared" si="47"/>
        <v>0</v>
      </c>
      <c r="AF726" s="380">
        <f>+AE726/(('10. Type 1 Emp Cov. Period Comp'!$I$16-'10. Type 1 Emp Cov. Period Comp'!$I$15+1)/7)</f>
        <v>0</v>
      </c>
      <c r="AG726" s="381">
        <f t="shared" si="45"/>
        <v>0</v>
      </c>
      <c r="AH726" s="381">
        <f t="shared" si="46"/>
        <v>0</v>
      </c>
    </row>
    <row r="727" spans="1:34" ht="15.75" thickBot="1" x14ac:dyDescent="0.3">
      <c r="A727" s="265">
        <f t="shared" si="44"/>
        <v>709</v>
      </c>
      <c r="B727" s="297" t="str">
        <f>IF('10. Type 1 Emp Cov. Period Comp'!B729=0," ",'10. Type 1 Emp Cov. Period Comp'!B729)</f>
        <v xml:space="preserve"> </v>
      </c>
      <c r="C727" s="265" t="str">
        <f>IF('10. Type 1 Emp Cov. Period Comp'!C729=0," ",'10. Type 1 Emp Cov. Period Comp'!C729)</f>
        <v xml:space="preserve"> </v>
      </c>
      <c r="D727" s="294"/>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c r="AA727" s="519"/>
      <c r="AB727" s="519"/>
      <c r="AC727" s="519"/>
      <c r="AD727" s="519"/>
      <c r="AE727" s="379">
        <f t="shared" si="47"/>
        <v>0</v>
      </c>
      <c r="AF727" s="380">
        <f>+AE727/(('10. Type 1 Emp Cov. Period Comp'!$I$16-'10. Type 1 Emp Cov. Period Comp'!$I$15+1)/7)</f>
        <v>0</v>
      </c>
      <c r="AG727" s="381">
        <f t="shared" si="45"/>
        <v>0</v>
      </c>
      <c r="AH727" s="381">
        <f t="shared" si="46"/>
        <v>0</v>
      </c>
    </row>
    <row r="728" spans="1:34" ht="15.75" thickBot="1" x14ac:dyDescent="0.3">
      <c r="A728" s="265">
        <f t="shared" si="44"/>
        <v>710</v>
      </c>
      <c r="B728" s="297" t="str">
        <f>IF('10. Type 1 Emp Cov. Period Comp'!B730=0," ",'10. Type 1 Emp Cov. Period Comp'!B730)</f>
        <v xml:space="preserve"> </v>
      </c>
      <c r="C728" s="265" t="str">
        <f>IF('10. Type 1 Emp Cov. Period Comp'!C730=0," ",'10. Type 1 Emp Cov. Period Comp'!C730)</f>
        <v xml:space="preserve"> </v>
      </c>
      <c r="D728" s="294"/>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c r="AA728" s="519"/>
      <c r="AB728" s="519"/>
      <c r="AC728" s="519"/>
      <c r="AD728" s="519"/>
      <c r="AE728" s="379">
        <f t="shared" si="47"/>
        <v>0</v>
      </c>
      <c r="AF728" s="380">
        <f>+AE728/(('10. Type 1 Emp Cov. Period Comp'!$I$16-'10. Type 1 Emp Cov. Period Comp'!$I$15+1)/7)</f>
        <v>0</v>
      </c>
      <c r="AG728" s="381">
        <f t="shared" si="45"/>
        <v>0</v>
      </c>
      <c r="AH728" s="381">
        <f t="shared" si="46"/>
        <v>0</v>
      </c>
    </row>
    <row r="729" spans="1:34" ht="15.75" thickBot="1" x14ac:dyDescent="0.3">
      <c r="A729" s="265">
        <f t="shared" si="44"/>
        <v>711</v>
      </c>
      <c r="B729" s="297" t="str">
        <f>IF('10. Type 1 Emp Cov. Period Comp'!B731=0," ",'10. Type 1 Emp Cov. Period Comp'!B731)</f>
        <v xml:space="preserve"> </v>
      </c>
      <c r="C729" s="265" t="str">
        <f>IF('10. Type 1 Emp Cov. Period Comp'!C731=0," ",'10. Type 1 Emp Cov. Period Comp'!C731)</f>
        <v xml:space="preserve"> </v>
      </c>
      <c r="D729" s="294"/>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c r="AA729" s="519"/>
      <c r="AB729" s="519"/>
      <c r="AC729" s="519"/>
      <c r="AD729" s="519"/>
      <c r="AE729" s="379">
        <f t="shared" si="47"/>
        <v>0</v>
      </c>
      <c r="AF729" s="380">
        <f>+AE729/(('10. Type 1 Emp Cov. Period Comp'!$I$16-'10. Type 1 Emp Cov. Period Comp'!$I$15+1)/7)</f>
        <v>0</v>
      </c>
      <c r="AG729" s="381">
        <f t="shared" si="45"/>
        <v>0</v>
      </c>
      <c r="AH729" s="381">
        <f t="shared" si="46"/>
        <v>0</v>
      </c>
    </row>
    <row r="730" spans="1:34" ht="15.75" thickBot="1" x14ac:dyDescent="0.3">
      <c r="A730" s="265">
        <f t="shared" si="44"/>
        <v>712</v>
      </c>
      <c r="B730" s="297" t="str">
        <f>IF('10. Type 1 Emp Cov. Period Comp'!B732=0," ",'10. Type 1 Emp Cov. Period Comp'!B732)</f>
        <v xml:space="preserve"> </v>
      </c>
      <c r="C730" s="265" t="str">
        <f>IF('10. Type 1 Emp Cov. Period Comp'!C732=0," ",'10. Type 1 Emp Cov. Period Comp'!C732)</f>
        <v xml:space="preserve"> </v>
      </c>
      <c r="D730" s="294"/>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c r="AA730" s="519"/>
      <c r="AB730" s="519"/>
      <c r="AC730" s="519"/>
      <c r="AD730" s="519"/>
      <c r="AE730" s="379">
        <f t="shared" si="47"/>
        <v>0</v>
      </c>
      <c r="AF730" s="380">
        <f>+AE730/(('10. Type 1 Emp Cov. Period Comp'!$I$16-'10. Type 1 Emp Cov. Period Comp'!$I$15+1)/7)</f>
        <v>0</v>
      </c>
      <c r="AG730" s="381">
        <f t="shared" si="45"/>
        <v>0</v>
      </c>
      <c r="AH730" s="381">
        <f t="shared" si="46"/>
        <v>0</v>
      </c>
    </row>
    <row r="731" spans="1:34" ht="15.75" thickBot="1" x14ac:dyDescent="0.3">
      <c r="A731" s="265">
        <f t="shared" si="44"/>
        <v>713</v>
      </c>
      <c r="B731" s="297" t="str">
        <f>IF('10. Type 1 Emp Cov. Period Comp'!B733=0," ",'10. Type 1 Emp Cov. Period Comp'!B733)</f>
        <v xml:space="preserve"> </v>
      </c>
      <c r="C731" s="265" t="str">
        <f>IF('10. Type 1 Emp Cov. Period Comp'!C733=0," ",'10. Type 1 Emp Cov. Period Comp'!C733)</f>
        <v xml:space="preserve"> </v>
      </c>
      <c r="D731" s="294"/>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c r="AA731" s="519"/>
      <c r="AB731" s="519"/>
      <c r="AC731" s="519"/>
      <c r="AD731" s="519"/>
      <c r="AE731" s="379">
        <f t="shared" si="47"/>
        <v>0</v>
      </c>
      <c r="AF731" s="380">
        <f>+AE731/(('10. Type 1 Emp Cov. Period Comp'!$I$16-'10. Type 1 Emp Cov. Period Comp'!$I$15+1)/7)</f>
        <v>0</v>
      </c>
      <c r="AG731" s="381">
        <f t="shared" si="45"/>
        <v>0</v>
      </c>
      <c r="AH731" s="381">
        <f t="shared" si="46"/>
        <v>0</v>
      </c>
    </row>
    <row r="732" spans="1:34" ht="15.75" thickBot="1" x14ac:dyDescent="0.3">
      <c r="A732" s="265">
        <f t="shared" si="44"/>
        <v>714</v>
      </c>
      <c r="B732" s="297" t="str">
        <f>IF('10. Type 1 Emp Cov. Period Comp'!B734=0," ",'10. Type 1 Emp Cov. Period Comp'!B734)</f>
        <v xml:space="preserve"> </v>
      </c>
      <c r="C732" s="265" t="str">
        <f>IF('10. Type 1 Emp Cov. Period Comp'!C734=0," ",'10. Type 1 Emp Cov. Period Comp'!C734)</f>
        <v xml:space="preserve"> </v>
      </c>
      <c r="D732" s="294"/>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c r="AA732" s="519"/>
      <c r="AB732" s="519"/>
      <c r="AC732" s="519"/>
      <c r="AD732" s="519"/>
      <c r="AE732" s="379">
        <f t="shared" si="47"/>
        <v>0</v>
      </c>
      <c r="AF732" s="380">
        <f>+AE732/(('10. Type 1 Emp Cov. Period Comp'!$I$16-'10. Type 1 Emp Cov. Period Comp'!$I$15+1)/7)</f>
        <v>0</v>
      </c>
      <c r="AG732" s="381">
        <f t="shared" si="45"/>
        <v>0</v>
      </c>
      <c r="AH732" s="381">
        <f t="shared" si="46"/>
        <v>0</v>
      </c>
    </row>
    <row r="733" spans="1:34" ht="15.75" thickBot="1" x14ac:dyDescent="0.3">
      <c r="A733" s="265">
        <f t="shared" si="44"/>
        <v>715</v>
      </c>
      <c r="B733" s="297" t="str">
        <f>IF('10. Type 1 Emp Cov. Period Comp'!B735=0," ",'10. Type 1 Emp Cov. Period Comp'!B735)</f>
        <v xml:space="preserve"> </v>
      </c>
      <c r="C733" s="265" t="str">
        <f>IF('10. Type 1 Emp Cov. Period Comp'!C735=0," ",'10. Type 1 Emp Cov. Period Comp'!C735)</f>
        <v xml:space="preserve"> </v>
      </c>
      <c r="D733" s="294"/>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c r="AA733" s="519"/>
      <c r="AB733" s="519"/>
      <c r="AC733" s="519"/>
      <c r="AD733" s="519"/>
      <c r="AE733" s="379">
        <f t="shared" si="47"/>
        <v>0</v>
      </c>
      <c r="AF733" s="380">
        <f>+AE733/(('10. Type 1 Emp Cov. Period Comp'!$I$16-'10. Type 1 Emp Cov. Period Comp'!$I$15+1)/7)</f>
        <v>0</v>
      </c>
      <c r="AG733" s="381">
        <f t="shared" si="45"/>
        <v>0</v>
      </c>
      <c r="AH733" s="381">
        <f t="shared" si="46"/>
        <v>0</v>
      </c>
    </row>
    <row r="734" spans="1:34" ht="15.75" thickBot="1" x14ac:dyDescent="0.3">
      <c r="A734" s="265">
        <f t="shared" si="44"/>
        <v>716</v>
      </c>
      <c r="B734" s="297" t="str">
        <f>IF('10. Type 1 Emp Cov. Period Comp'!B736=0," ",'10. Type 1 Emp Cov. Period Comp'!B736)</f>
        <v xml:space="preserve"> </v>
      </c>
      <c r="C734" s="265" t="str">
        <f>IF('10. Type 1 Emp Cov. Period Comp'!C736=0," ",'10. Type 1 Emp Cov. Period Comp'!C736)</f>
        <v xml:space="preserve"> </v>
      </c>
      <c r="D734" s="294"/>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c r="AA734" s="519"/>
      <c r="AB734" s="519"/>
      <c r="AC734" s="519"/>
      <c r="AD734" s="519"/>
      <c r="AE734" s="379">
        <f t="shared" si="47"/>
        <v>0</v>
      </c>
      <c r="AF734" s="380">
        <f>+AE734/(('10. Type 1 Emp Cov. Period Comp'!$I$16-'10. Type 1 Emp Cov. Period Comp'!$I$15+1)/7)</f>
        <v>0</v>
      </c>
      <c r="AG734" s="381">
        <f t="shared" si="45"/>
        <v>0</v>
      </c>
      <c r="AH734" s="381">
        <f t="shared" si="46"/>
        <v>0</v>
      </c>
    </row>
    <row r="735" spans="1:34" ht="15.75" thickBot="1" x14ac:dyDescent="0.3">
      <c r="A735" s="265">
        <f t="shared" si="44"/>
        <v>717</v>
      </c>
      <c r="B735" s="297" t="str">
        <f>IF('10. Type 1 Emp Cov. Period Comp'!B737=0," ",'10. Type 1 Emp Cov. Period Comp'!B737)</f>
        <v xml:space="preserve"> </v>
      </c>
      <c r="C735" s="265" t="str">
        <f>IF('10. Type 1 Emp Cov. Period Comp'!C737=0," ",'10. Type 1 Emp Cov. Period Comp'!C737)</f>
        <v xml:space="preserve"> </v>
      </c>
      <c r="D735" s="294"/>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c r="AA735" s="519"/>
      <c r="AB735" s="519"/>
      <c r="AC735" s="519"/>
      <c r="AD735" s="519"/>
      <c r="AE735" s="379">
        <f t="shared" si="47"/>
        <v>0</v>
      </c>
      <c r="AF735" s="380">
        <f>+AE735/(('10. Type 1 Emp Cov. Period Comp'!$I$16-'10. Type 1 Emp Cov. Period Comp'!$I$15+1)/7)</f>
        <v>0</v>
      </c>
      <c r="AG735" s="381">
        <f t="shared" si="45"/>
        <v>0</v>
      </c>
      <c r="AH735" s="381">
        <f t="shared" si="46"/>
        <v>0</v>
      </c>
    </row>
    <row r="736" spans="1:34" ht="15.75" thickBot="1" x14ac:dyDescent="0.3">
      <c r="A736" s="265">
        <f t="shared" si="44"/>
        <v>718</v>
      </c>
      <c r="B736" s="297" t="str">
        <f>IF('10. Type 1 Emp Cov. Period Comp'!B738=0," ",'10. Type 1 Emp Cov. Period Comp'!B738)</f>
        <v xml:space="preserve"> </v>
      </c>
      <c r="C736" s="265" t="str">
        <f>IF('10. Type 1 Emp Cov. Period Comp'!C738=0," ",'10. Type 1 Emp Cov. Period Comp'!C738)</f>
        <v xml:space="preserve"> </v>
      </c>
      <c r="D736" s="294"/>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c r="AA736" s="519"/>
      <c r="AB736" s="519"/>
      <c r="AC736" s="519"/>
      <c r="AD736" s="519"/>
      <c r="AE736" s="379">
        <f t="shared" si="47"/>
        <v>0</v>
      </c>
      <c r="AF736" s="380">
        <f>+AE736/(('10. Type 1 Emp Cov. Period Comp'!$I$16-'10. Type 1 Emp Cov. Period Comp'!$I$15+1)/7)</f>
        <v>0</v>
      </c>
      <c r="AG736" s="381">
        <f t="shared" si="45"/>
        <v>0</v>
      </c>
      <c r="AH736" s="381">
        <f t="shared" si="46"/>
        <v>0</v>
      </c>
    </row>
    <row r="737" spans="1:34" ht="15.75" thickBot="1" x14ac:dyDescent="0.3">
      <c r="A737" s="265">
        <f t="shared" si="44"/>
        <v>719</v>
      </c>
      <c r="B737" s="297" t="str">
        <f>IF('10. Type 1 Emp Cov. Period Comp'!B739=0," ",'10. Type 1 Emp Cov. Period Comp'!B739)</f>
        <v xml:space="preserve"> </v>
      </c>
      <c r="C737" s="265" t="str">
        <f>IF('10. Type 1 Emp Cov. Period Comp'!C739=0," ",'10. Type 1 Emp Cov. Period Comp'!C739)</f>
        <v xml:space="preserve"> </v>
      </c>
      <c r="D737" s="294"/>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c r="AA737" s="519"/>
      <c r="AB737" s="519"/>
      <c r="AC737" s="519"/>
      <c r="AD737" s="519"/>
      <c r="AE737" s="379">
        <f t="shared" si="47"/>
        <v>0</v>
      </c>
      <c r="AF737" s="380">
        <f>+AE737/(('10. Type 1 Emp Cov. Period Comp'!$I$16-'10. Type 1 Emp Cov. Period Comp'!$I$15+1)/7)</f>
        <v>0</v>
      </c>
      <c r="AG737" s="381">
        <f t="shared" si="45"/>
        <v>0</v>
      </c>
      <c r="AH737" s="381">
        <f t="shared" si="46"/>
        <v>0</v>
      </c>
    </row>
    <row r="738" spans="1:34" ht="15.75" thickBot="1" x14ac:dyDescent="0.3">
      <c r="A738" s="265">
        <f t="shared" si="44"/>
        <v>720</v>
      </c>
      <c r="B738" s="297" t="str">
        <f>IF('10. Type 1 Emp Cov. Period Comp'!B740=0," ",'10. Type 1 Emp Cov. Period Comp'!B740)</f>
        <v xml:space="preserve"> </v>
      </c>
      <c r="C738" s="265" t="str">
        <f>IF('10. Type 1 Emp Cov. Period Comp'!C740=0," ",'10. Type 1 Emp Cov. Period Comp'!C740)</f>
        <v xml:space="preserve"> </v>
      </c>
      <c r="D738" s="294"/>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c r="AA738" s="519"/>
      <c r="AB738" s="519"/>
      <c r="AC738" s="519"/>
      <c r="AD738" s="519"/>
      <c r="AE738" s="379">
        <f t="shared" si="47"/>
        <v>0</v>
      </c>
      <c r="AF738" s="380">
        <f>+AE738/(('10. Type 1 Emp Cov. Period Comp'!$I$16-'10. Type 1 Emp Cov. Period Comp'!$I$15+1)/7)</f>
        <v>0</v>
      </c>
      <c r="AG738" s="381">
        <f t="shared" si="45"/>
        <v>0</v>
      </c>
      <c r="AH738" s="381">
        <f t="shared" si="46"/>
        <v>0</v>
      </c>
    </row>
    <row r="739" spans="1:34" ht="15.75" thickBot="1" x14ac:dyDescent="0.3">
      <c r="A739" s="265">
        <f t="shared" si="44"/>
        <v>721</v>
      </c>
      <c r="B739" s="297" t="str">
        <f>IF('10. Type 1 Emp Cov. Period Comp'!B741=0," ",'10. Type 1 Emp Cov. Period Comp'!B741)</f>
        <v xml:space="preserve"> </v>
      </c>
      <c r="C739" s="265" t="str">
        <f>IF('10. Type 1 Emp Cov. Period Comp'!C741=0," ",'10. Type 1 Emp Cov. Period Comp'!C741)</f>
        <v xml:space="preserve"> </v>
      </c>
      <c r="D739" s="294"/>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c r="AA739" s="519"/>
      <c r="AB739" s="519"/>
      <c r="AC739" s="519"/>
      <c r="AD739" s="519"/>
      <c r="AE739" s="379">
        <f t="shared" si="47"/>
        <v>0</v>
      </c>
      <c r="AF739" s="380">
        <f>+AE739/(('10. Type 1 Emp Cov. Period Comp'!$I$16-'10. Type 1 Emp Cov. Period Comp'!$I$15+1)/7)</f>
        <v>0</v>
      </c>
      <c r="AG739" s="381">
        <f t="shared" si="45"/>
        <v>0</v>
      </c>
      <c r="AH739" s="381">
        <f t="shared" si="46"/>
        <v>0</v>
      </c>
    </row>
    <row r="740" spans="1:34" ht="15.75" thickBot="1" x14ac:dyDescent="0.3">
      <c r="A740" s="265">
        <f t="shared" si="44"/>
        <v>722</v>
      </c>
      <c r="B740" s="297" t="str">
        <f>IF('10. Type 1 Emp Cov. Period Comp'!B742=0," ",'10. Type 1 Emp Cov. Period Comp'!B742)</f>
        <v xml:space="preserve"> </v>
      </c>
      <c r="C740" s="265" t="str">
        <f>IF('10. Type 1 Emp Cov. Period Comp'!C742=0," ",'10. Type 1 Emp Cov. Period Comp'!C742)</f>
        <v xml:space="preserve"> </v>
      </c>
      <c r="D740" s="294"/>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c r="AA740" s="519"/>
      <c r="AB740" s="519"/>
      <c r="AC740" s="519"/>
      <c r="AD740" s="519"/>
      <c r="AE740" s="379">
        <f t="shared" si="47"/>
        <v>0</v>
      </c>
      <c r="AF740" s="380">
        <f>+AE740/(('10. Type 1 Emp Cov. Period Comp'!$I$16-'10. Type 1 Emp Cov. Period Comp'!$I$15+1)/7)</f>
        <v>0</v>
      </c>
      <c r="AG740" s="381">
        <f t="shared" si="45"/>
        <v>0</v>
      </c>
      <c r="AH740" s="381">
        <f t="shared" si="46"/>
        <v>0</v>
      </c>
    </row>
    <row r="741" spans="1:34" ht="15.75" thickBot="1" x14ac:dyDescent="0.3">
      <c r="A741" s="265">
        <f t="shared" si="44"/>
        <v>723</v>
      </c>
      <c r="B741" s="297" t="str">
        <f>IF('10. Type 1 Emp Cov. Period Comp'!B743=0," ",'10. Type 1 Emp Cov. Period Comp'!B743)</f>
        <v xml:space="preserve"> </v>
      </c>
      <c r="C741" s="265" t="str">
        <f>IF('10. Type 1 Emp Cov. Period Comp'!C743=0," ",'10. Type 1 Emp Cov. Period Comp'!C743)</f>
        <v xml:space="preserve"> </v>
      </c>
      <c r="D741" s="294"/>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c r="AA741" s="519"/>
      <c r="AB741" s="519"/>
      <c r="AC741" s="519"/>
      <c r="AD741" s="519"/>
      <c r="AE741" s="379">
        <f t="shared" si="47"/>
        <v>0</v>
      </c>
      <c r="AF741" s="380">
        <f>+AE741/(('10. Type 1 Emp Cov. Period Comp'!$I$16-'10. Type 1 Emp Cov. Period Comp'!$I$15+1)/7)</f>
        <v>0</v>
      </c>
      <c r="AG741" s="381">
        <f t="shared" si="45"/>
        <v>0</v>
      </c>
      <c r="AH741" s="381">
        <f t="shared" si="46"/>
        <v>0</v>
      </c>
    </row>
    <row r="742" spans="1:34" ht="15.75" thickBot="1" x14ac:dyDescent="0.3">
      <c r="A742" s="265">
        <f t="shared" si="44"/>
        <v>724</v>
      </c>
      <c r="B742" s="297" t="str">
        <f>IF('10. Type 1 Emp Cov. Period Comp'!B744=0," ",'10. Type 1 Emp Cov. Period Comp'!B744)</f>
        <v xml:space="preserve"> </v>
      </c>
      <c r="C742" s="265" t="str">
        <f>IF('10. Type 1 Emp Cov. Period Comp'!C744=0," ",'10. Type 1 Emp Cov. Period Comp'!C744)</f>
        <v xml:space="preserve"> </v>
      </c>
      <c r="D742" s="294"/>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c r="AA742" s="519"/>
      <c r="AB742" s="519"/>
      <c r="AC742" s="519"/>
      <c r="AD742" s="519"/>
      <c r="AE742" s="379">
        <f t="shared" si="47"/>
        <v>0</v>
      </c>
      <c r="AF742" s="380">
        <f>+AE742/(('10. Type 1 Emp Cov. Period Comp'!$I$16-'10. Type 1 Emp Cov. Period Comp'!$I$15+1)/7)</f>
        <v>0</v>
      </c>
      <c r="AG742" s="381">
        <f t="shared" si="45"/>
        <v>0</v>
      </c>
      <c r="AH742" s="381">
        <f t="shared" si="46"/>
        <v>0</v>
      </c>
    </row>
    <row r="743" spans="1:34" ht="15.75" thickBot="1" x14ac:dyDescent="0.3">
      <c r="A743" s="265">
        <f t="shared" si="44"/>
        <v>725</v>
      </c>
      <c r="B743" s="297" t="str">
        <f>IF('10. Type 1 Emp Cov. Period Comp'!B745=0," ",'10. Type 1 Emp Cov. Period Comp'!B745)</f>
        <v xml:space="preserve"> </v>
      </c>
      <c r="C743" s="265" t="str">
        <f>IF('10. Type 1 Emp Cov. Period Comp'!C745=0," ",'10. Type 1 Emp Cov. Period Comp'!C745)</f>
        <v xml:space="preserve"> </v>
      </c>
      <c r="D743" s="294"/>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c r="AA743" s="519"/>
      <c r="AB743" s="519"/>
      <c r="AC743" s="519"/>
      <c r="AD743" s="519"/>
      <c r="AE743" s="379">
        <f t="shared" si="47"/>
        <v>0</v>
      </c>
      <c r="AF743" s="380">
        <f>+AE743/(('10. Type 1 Emp Cov. Period Comp'!$I$16-'10. Type 1 Emp Cov. Period Comp'!$I$15+1)/7)</f>
        <v>0</v>
      </c>
      <c r="AG743" s="381">
        <f t="shared" si="45"/>
        <v>0</v>
      </c>
      <c r="AH743" s="381">
        <f t="shared" si="46"/>
        <v>0</v>
      </c>
    </row>
    <row r="744" spans="1:34" ht="15.75" thickBot="1" x14ac:dyDescent="0.3">
      <c r="A744" s="265">
        <f t="shared" si="44"/>
        <v>726</v>
      </c>
      <c r="B744" s="297" t="str">
        <f>IF('10. Type 1 Emp Cov. Period Comp'!B746=0," ",'10. Type 1 Emp Cov. Period Comp'!B746)</f>
        <v xml:space="preserve"> </v>
      </c>
      <c r="C744" s="265" t="str">
        <f>IF('10. Type 1 Emp Cov. Period Comp'!C746=0," ",'10. Type 1 Emp Cov. Period Comp'!C746)</f>
        <v xml:space="preserve"> </v>
      </c>
      <c r="D744" s="294"/>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c r="AA744" s="519"/>
      <c r="AB744" s="519"/>
      <c r="AC744" s="519"/>
      <c r="AD744" s="519"/>
      <c r="AE744" s="379">
        <f t="shared" si="47"/>
        <v>0</v>
      </c>
      <c r="AF744" s="380">
        <f>+AE744/(('10. Type 1 Emp Cov. Period Comp'!$I$16-'10. Type 1 Emp Cov. Period Comp'!$I$15+1)/7)</f>
        <v>0</v>
      </c>
      <c r="AG744" s="381">
        <f t="shared" si="45"/>
        <v>0</v>
      </c>
      <c r="AH744" s="381">
        <f t="shared" si="46"/>
        <v>0</v>
      </c>
    </row>
    <row r="745" spans="1:34" ht="15.75" thickBot="1" x14ac:dyDescent="0.3">
      <c r="A745" s="265">
        <f t="shared" si="44"/>
        <v>727</v>
      </c>
      <c r="B745" s="297" t="str">
        <f>IF('10. Type 1 Emp Cov. Period Comp'!B747=0," ",'10. Type 1 Emp Cov. Period Comp'!B747)</f>
        <v xml:space="preserve"> </v>
      </c>
      <c r="C745" s="265" t="str">
        <f>IF('10. Type 1 Emp Cov. Period Comp'!C747=0," ",'10. Type 1 Emp Cov. Period Comp'!C747)</f>
        <v xml:space="preserve"> </v>
      </c>
      <c r="D745" s="294"/>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c r="AA745" s="519"/>
      <c r="AB745" s="519"/>
      <c r="AC745" s="519"/>
      <c r="AD745" s="519"/>
      <c r="AE745" s="379">
        <f t="shared" si="47"/>
        <v>0</v>
      </c>
      <c r="AF745" s="380">
        <f>+AE745/(('10. Type 1 Emp Cov. Period Comp'!$I$16-'10. Type 1 Emp Cov. Period Comp'!$I$15+1)/7)</f>
        <v>0</v>
      </c>
      <c r="AG745" s="381">
        <f t="shared" si="45"/>
        <v>0</v>
      </c>
      <c r="AH745" s="381">
        <f t="shared" si="46"/>
        <v>0</v>
      </c>
    </row>
    <row r="746" spans="1:34" ht="15.75" thickBot="1" x14ac:dyDescent="0.3">
      <c r="A746" s="265">
        <f t="shared" si="44"/>
        <v>728</v>
      </c>
      <c r="B746" s="297" t="str">
        <f>IF('10. Type 1 Emp Cov. Period Comp'!B748=0," ",'10. Type 1 Emp Cov. Period Comp'!B748)</f>
        <v xml:space="preserve"> </v>
      </c>
      <c r="C746" s="265" t="str">
        <f>IF('10. Type 1 Emp Cov. Period Comp'!C748=0," ",'10. Type 1 Emp Cov. Period Comp'!C748)</f>
        <v xml:space="preserve"> </v>
      </c>
      <c r="D746" s="294"/>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c r="AA746" s="519"/>
      <c r="AB746" s="519"/>
      <c r="AC746" s="519"/>
      <c r="AD746" s="519"/>
      <c r="AE746" s="379">
        <f t="shared" si="47"/>
        <v>0</v>
      </c>
      <c r="AF746" s="380">
        <f>+AE746/(('10. Type 1 Emp Cov. Period Comp'!$I$16-'10. Type 1 Emp Cov. Period Comp'!$I$15+1)/7)</f>
        <v>0</v>
      </c>
      <c r="AG746" s="381">
        <f t="shared" si="45"/>
        <v>0</v>
      </c>
      <c r="AH746" s="381">
        <f t="shared" si="46"/>
        <v>0</v>
      </c>
    </row>
    <row r="747" spans="1:34" ht="15.75" thickBot="1" x14ac:dyDescent="0.3">
      <c r="A747" s="265">
        <f t="shared" si="44"/>
        <v>729</v>
      </c>
      <c r="B747" s="297" t="str">
        <f>IF('10. Type 1 Emp Cov. Period Comp'!B749=0," ",'10. Type 1 Emp Cov. Period Comp'!B749)</f>
        <v xml:space="preserve"> </v>
      </c>
      <c r="C747" s="265" t="str">
        <f>IF('10. Type 1 Emp Cov. Period Comp'!C749=0," ",'10. Type 1 Emp Cov. Period Comp'!C749)</f>
        <v xml:space="preserve"> </v>
      </c>
      <c r="D747" s="294"/>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c r="AA747" s="519"/>
      <c r="AB747" s="519"/>
      <c r="AC747" s="519"/>
      <c r="AD747" s="519"/>
      <c r="AE747" s="379">
        <f t="shared" si="47"/>
        <v>0</v>
      </c>
      <c r="AF747" s="380">
        <f>+AE747/(('10. Type 1 Emp Cov. Period Comp'!$I$16-'10. Type 1 Emp Cov. Period Comp'!$I$15+1)/7)</f>
        <v>0</v>
      </c>
      <c r="AG747" s="381">
        <f t="shared" si="45"/>
        <v>0</v>
      </c>
      <c r="AH747" s="381">
        <f t="shared" si="46"/>
        <v>0</v>
      </c>
    </row>
    <row r="748" spans="1:34" ht="15.75" thickBot="1" x14ac:dyDescent="0.3">
      <c r="A748" s="265">
        <f t="shared" si="44"/>
        <v>730</v>
      </c>
      <c r="B748" s="297" t="str">
        <f>IF('10. Type 1 Emp Cov. Period Comp'!B750=0," ",'10. Type 1 Emp Cov. Period Comp'!B750)</f>
        <v xml:space="preserve"> </v>
      </c>
      <c r="C748" s="265" t="str">
        <f>IF('10. Type 1 Emp Cov. Period Comp'!C750=0," ",'10. Type 1 Emp Cov. Period Comp'!C750)</f>
        <v xml:space="preserve"> </v>
      </c>
      <c r="D748" s="294"/>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c r="AA748" s="519"/>
      <c r="AB748" s="519"/>
      <c r="AC748" s="519"/>
      <c r="AD748" s="519"/>
      <c r="AE748" s="379">
        <f t="shared" si="47"/>
        <v>0</v>
      </c>
      <c r="AF748" s="380">
        <f>+AE748/(('10. Type 1 Emp Cov. Period Comp'!$I$16-'10. Type 1 Emp Cov. Period Comp'!$I$15+1)/7)</f>
        <v>0</v>
      </c>
      <c r="AG748" s="381">
        <f t="shared" si="45"/>
        <v>0</v>
      </c>
      <c r="AH748" s="381">
        <f t="shared" si="46"/>
        <v>0</v>
      </c>
    </row>
    <row r="749" spans="1:34" ht="15.75" thickBot="1" x14ac:dyDescent="0.3">
      <c r="A749" s="265">
        <f t="shared" si="44"/>
        <v>731</v>
      </c>
      <c r="B749" s="297" t="str">
        <f>IF('10. Type 1 Emp Cov. Period Comp'!B751=0," ",'10. Type 1 Emp Cov. Period Comp'!B751)</f>
        <v xml:space="preserve"> </v>
      </c>
      <c r="C749" s="265" t="str">
        <f>IF('10. Type 1 Emp Cov. Period Comp'!C751=0," ",'10. Type 1 Emp Cov. Period Comp'!C751)</f>
        <v xml:space="preserve"> </v>
      </c>
      <c r="D749" s="294"/>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c r="AA749" s="519"/>
      <c r="AB749" s="519"/>
      <c r="AC749" s="519"/>
      <c r="AD749" s="519"/>
      <c r="AE749" s="379">
        <f t="shared" si="47"/>
        <v>0</v>
      </c>
      <c r="AF749" s="380">
        <f>+AE749/(('10. Type 1 Emp Cov. Period Comp'!$I$16-'10. Type 1 Emp Cov. Period Comp'!$I$15+1)/7)</f>
        <v>0</v>
      </c>
      <c r="AG749" s="381">
        <f t="shared" si="45"/>
        <v>0</v>
      </c>
      <c r="AH749" s="381">
        <f t="shared" si="46"/>
        <v>0</v>
      </c>
    </row>
    <row r="750" spans="1:34" ht="15.75" thickBot="1" x14ac:dyDescent="0.3">
      <c r="A750" s="265">
        <f t="shared" si="44"/>
        <v>732</v>
      </c>
      <c r="B750" s="297" t="str">
        <f>IF('10. Type 1 Emp Cov. Period Comp'!B752=0," ",'10. Type 1 Emp Cov. Period Comp'!B752)</f>
        <v xml:space="preserve"> </v>
      </c>
      <c r="C750" s="265" t="str">
        <f>IF('10. Type 1 Emp Cov. Period Comp'!C752=0," ",'10. Type 1 Emp Cov. Period Comp'!C752)</f>
        <v xml:space="preserve"> </v>
      </c>
      <c r="D750" s="294"/>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c r="AA750" s="519"/>
      <c r="AB750" s="519"/>
      <c r="AC750" s="519"/>
      <c r="AD750" s="519"/>
      <c r="AE750" s="379">
        <f t="shared" si="47"/>
        <v>0</v>
      </c>
      <c r="AF750" s="380">
        <f>+AE750/(('10. Type 1 Emp Cov. Period Comp'!$I$16-'10. Type 1 Emp Cov. Period Comp'!$I$15+1)/7)</f>
        <v>0</v>
      </c>
      <c r="AG750" s="381">
        <f t="shared" si="45"/>
        <v>0</v>
      </c>
      <c r="AH750" s="381">
        <f t="shared" si="46"/>
        <v>0</v>
      </c>
    </row>
    <row r="751" spans="1:34" ht="15.75" thickBot="1" x14ac:dyDescent="0.3">
      <c r="A751" s="265">
        <f t="shared" si="44"/>
        <v>733</v>
      </c>
      <c r="B751" s="297" t="str">
        <f>IF('10. Type 1 Emp Cov. Period Comp'!B753=0," ",'10. Type 1 Emp Cov. Period Comp'!B753)</f>
        <v xml:space="preserve"> </v>
      </c>
      <c r="C751" s="265" t="str">
        <f>IF('10. Type 1 Emp Cov. Period Comp'!C753=0," ",'10. Type 1 Emp Cov. Period Comp'!C753)</f>
        <v xml:space="preserve"> </v>
      </c>
      <c r="D751" s="294"/>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c r="AA751" s="519"/>
      <c r="AB751" s="519"/>
      <c r="AC751" s="519"/>
      <c r="AD751" s="519"/>
      <c r="AE751" s="379">
        <f t="shared" si="47"/>
        <v>0</v>
      </c>
      <c r="AF751" s="380">
        <f>+AE751/(('10. Type 1 Emp Cov. Period Comp'!$I$16-'10. Type 1 Emp Cov. Period Comp'!$I$15+1)/7)</f>
        <v>0</v>
      </c>
      <c r="AG751" s="381">
        <f t="shared" si="45"/>
        <v>0</v>
      </c>
      <c r="AH751" s="381">
        <f t="shared" si="46"/>
        <v>0</v>
      </c>
    </row>
    <row r="752" spans="1:34" ht="15.75" thickBot="1" x14ac:dyDescent="0.3">
      <c r="A752" s="265">
        <f t="shared" si="44"/>
        <v>734</v>
      </c>
      <c r="B752" s="297" t="str">
        <f>IF('10. Type 1 Emp Cov. Period Comp'!B754=0," ",'10. Type 1 Emp Cov. Period Comp'!B754)</f>
        <v xml:space="preserve"> </v>
      </c>
      <c r="C752" s="265" t="str">
        <f>IF('10. Type 1 Emp Cov. Period Comp'!C754=0," ",'10. Type 1 Emp Cov. Period Comp'!C754)</f>
        <v xml:space="preserve"> </v>
      </c>
      <c r="D752" s="294"/>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c r="AA752" s="519"/>
      <c r="AB752" s="519"/>
      <c r="AC752" s="519"/>
      <c r="AD752" s="519"/>
      <c r="AE752" s="379">
        <f t="shared" si="47"/>
        <v>0</v>
      </c>
      <c r="AF752" s="380">
        <f>+AE752/(('10. Type 1 Emp Cov. Period Comp'!$I$16-'10. Type 1 Emp Cov. Period Comp'!$I$15+1)/7)</f>
        <v>0</v>
      </c>
      <c r="AG752" s="381">
        <f t="shared" si="45"/>
        <v>0</v>
      </c>
      <c r="AH752" s="381">
        <f t="shared" si="46"/>
        <v>0</v>
      </c>
    </row>
    <row r="753" spans="1:34" ht="15.75" thickBot="1" x14ac:dyDescent="0.3">
      <c r="A753" s="265">
        <f t="shared" si="44"/>
        <v>735</v>
      </c>
      <c r="B753" s="297" t="str">
        <f>IF('10. Type 1 Emp Cov. Period Comp'!B755=0," ",'10. Type 1 Emp Cov. Period Comp'!B755)</f>
        <v xml:space="preserve"> </v>
      </c>
      <c r="C753" s="265" t="str">
        <f>IF('10. Type 1 Emp Cov. Period Comp'!C755=0," ",'10. Type 1 Emp Cov. Period Comp'!C755)</f>
        <v xml:space="preserve"> </v>
      </c>
      <c r="D753" s="294"/>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c r="AA753" s="519"/>
      <c r="AB753" s="519"/>
      <c r="AC753" s="519"/>
      <c r="AD753" s="519"/>
      <c r="AE753" s="379">
        <f t="shared" si="47"/>
        <v>0</v>
      </c>
      <c r="AF753" s="380">
        <f>+AE753/(('10. Type 1 Emp Cov. Period Comp'!$I$16-'10. Type 1 Emp Cov. Period Comp'!$I$15+1)/7)</f>
        <v>0</v>
      </c>
      <c r="AG753" s="381">
        <f t="shared" si="45"/>
        <v>0</v>
      </c>
      <c r="AH753" s="381">
        <f t="shared" si="46"/>
        <v>0</v>
      </c>
    </row>
    <row r="754" spans="1:34" ht="15.75" thickBot="1" x14ac:dyDescent="0.3">
      <c r="A754" s="265">
        <f t="shared" si="44"/>
        <v>736</v>
      </c>
      <c r="B754" s="297" t="str">
        <f>IF('10. Type 1 Emp Cov. Period Comp'!B756=0," ",'10. Type 1 Emp Cov. Period Comp'!B756)</f>
        <v xml:space="preserve"> </v>
      </c>
      <c r="C754" s="265" t="str">
        <f>IF('10. Type 1 Emp Cov. Period Comp'!C756=0," ",'10. Type 1 Emp Cov. Period Comp'!C756)</f>
        <v xml:space="preserve"> </v>
      </c>
      <c r="D754" s="294"/>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c r="AA754" s="519"/>
      <c r="AB754" s="519"/>
      <c r="AC754" s="519"/>
      <c r="AD754" s="519"/>
      <c r="AE754" s="379">
        <f t="shared" si="47"/>
        <v>0</v>
      </c>
      <c r="AF754" s="380">
        <f>+AE754/(('10. Type 1 Emp Cov. Period Comp'!$I$16-'10. Type 1 Emp Cov. Period Comp'!$I$15+1)/7)</f>
        <v>0</v>
      </c>
      <c r="AG754" s="381">
        <f t="shared" si="45"/>
        <v>0</v>
      </c>
      <c r="AH754" s="381">
        <f t="shared" si="46"/>
        <v>0</v>
      </c>
    </row>
    <row r="755" spans="1:34" ht="15.75" thickBot="1" x14ac:dyDescent="0.3">
      <c r="A755" s="265">
        <f t="shared" si="44"/>
        <v>737</v>
      </c>
      <c r="B755" s="297" t="str">
        <f>IF('10. Type 1 Emp Cov. Period Comp'!B757=0," ",'10. Type 1 Emp Cov. Period Comp'!B757)</f>
        <v xml:space="preserve"> </v>
      </c>
      <c r="C755" s="265" t="str">
        <f>IF('10. Type 1 Emp Cov. Period Comp'!C757=0," ",'10. Type 1 Emp Cov. Period Comp'!C757)</f>
        <v xml:space="preserve"> </v>
      </c>
      <c r="D755" s="294"/>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c r="AA755" s="519"/>
      <c r="AB755" s="519"/>
      <c r="AC755" s="519"/>
      <c r="AD755" s="519"/>
      <c r="AE755" s="379">
        <f t="shared" si="47"/>
        <v>0</v>
      </c>
      <c r="AF755" s="380">
        <f>+AE755/(('10. Type 1 Emp Cov. Period Comp'!$I$16-'10. Type 1 Emp Cov. Period Comp'!$I$15+1)/7)</f>
        <v>0</v>
      </c>
      <c r="AG755" s="381">
        <f t="shared" si="45"/>
        <v>0</v>
      </c>
      <c r="AH755" s="381">
        <f t="shared" si="46"/>
        <v>0</v>
      </c>
    </row>
    <row r="756" spans="1:34" ht="15.75" thickBot="1" x14ac:dyDescent="0.3">
      <c r="A756" s="265">
        <f t="shared" si="44"/>
        <v>738</v>
      </c>
      <c r="B756" s="297" t="str">
        <f>IF('10. Type 1 Emp Cov. Period Comp'!B758=0," ",'10. Type 1 Emp Cov. Period Comp'!B758)</f>
        <v xml:space="preserve"> </v>
      </c>
      <c r="C756" s="265" t="str">
        <f>IF('10. Type 1 Emp Cov. Period Comp'!C758=0," ",'10. Type 1 Emp Cov. Period Comp'!C758)</f>
        <v xml:space="preserve"> </v>
      </c>
      <c r="D756" s="294"/>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c r="AA756" s="519"/>
      <c r="AB756" s="519"/>
      <c r="AC756" s="519"/>
      <c r="AD756" s="519"/>
      <c r="AE756" s="379">
        <f t="shared" si="47"/>
        <v>0</v>
      </c>
      <c r="AF756" s="380">
        <f>+AE756/(('10. Type 1 Emp Cov. Period Comp'!$I$16-'10. Type 1 Emp Cov. Period Comp'!$I$15+1)/7)</f>
        <v>0</v>
      </c>
      <c r="AG756" s="381">
        <f t="shared" si="45"/>
        <v>0</v>
      </c>
      <c r="AH756" s="381">
        <f t="shared" si="46"/>
        <v>0</v>
      </c>
    </row>
    <row r="757" spans="1:34" ht="15.75" thickBot="1" x14ac:dyDescent="0.3">
      <c r="A757" s="265">
        <f t="shared" si="44"/>
        <v>739</v>
      </c>
      <c r="B757" s="297" t="str">
        <f>IF('10. Type 1 Emp Cov. Period Comp'!B759=0," ",'10. Type 1 Emp Cov. Period Comp'!B759)</f>
        <v xml:space="preserve"> </v>
      </c>
      <c r="C757" s="265" t="str">
        <f>IF('10. Type 1 Emp Cov. Period Comp'!C759=0," ",'10. Type 1 Emp Cov. Period Comp'!C759)</f>
        <v xml:space="preserve"> </v>
      </c>
      <c r="D757" s="294"/>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c r="AA757" s="519"/>
      <c r="AB757" s="519"/>
      <c r="AC757" s="519"/>
      <c r="AD757" s="519"/>
      <c r="AE757" s="379">
        <f t="shared" si="47"/>
        <v>0</v>
      </c>
      <c r="AF757" s="380">
        <f>+AE757/(('10. Type 1 Emp Cov. Period Comp'!$I$16-'10. Type 1 Emp Cov. Period Comp'!$I$15+1)/7)</f>
        <v>0</v>
      </c>
      <c r="AG757" s="381">
        <f t="shared" si="45"/>
        <v>0</v>
      </c>
      <c r="AH757" s="381">
        <f t="shared" si="46"/>
        <v>0</v>
      </c>
    </row>
    <row r="758" spans="1:34" ht="15.75" thickBot="1" x14ac:dyDescent="0.3">
      <c r="A758" s="265">
        <f t="shared" si="44"/>
        <v>740</v>
      </c>
      <c r="B758" s="297" t="str">
        <f>IF('10. Type 1 Emp Cov. Period Comp'!B760=0," ",'10. Type 1 Emp Cov. Period Comp'!B760)</f>
        <v xml:space="preserve"> </v>
      </c>
      <c r="C758" s="265" t="str">
        <f>IF('10. Type 1 Emp Cov. Period Comp'!C760=0," ",'10. Type 1 Emp Cov. Period Comp'!C760)</f>
        <v xml:space="preserve"> </v>
      </c>
      <c r="D758" s="294"/>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c r="AA758" s="519"/>
      <c r="AB758" s="519"/>
      <c r="AC758" s="519"/>
      <c r="AD758" s="519"/>
      <c r="AE758" s="379">
        <f t="shared" si="47"/>
        <v>0</v>
      </c>
      <c r="AF758" s="380">
        <f>+AE758/(('10. Type 1 Emp Cov. Period Comp'!$I$16-'10. Type 1 Emp Cov. Period Comp'!$I$15+1)/7)</f>
        <v>0</v>
      </c>
      <c r="AG758" s="381">
        <f t="shared" si="45"/>
        <v>0</v>
      </c>
      <c r="AH758" s="381">
        <f t="shared" si="46"/>
        <v>0</v>
      </c>
    </row>
    <row r="759" spans="1:34" ht="15.75" thickBot="1" x14ac:dyDescent="0.3">
      <c r="A759" s="265">
        <f t="shared" si="44"/>
        <v>741</v>
      </c>
      <c r="B759" s="297" t="str">
        <f>IF('10. Type 1 Emp Cov. Period Comp'!B761=0," ",'10. Type 1 Emp Cov. Period Comp'!B761)</f>
        <v xml:space="preserve"> </v>
      </c>
      <c r="C759" s="265" t="str">
        <f>IF('10. Type 1 Emp Cov. Period Comp'!C761=0," ",'10. Type 1 Emp Cov. Period Comp'!C761)</f>
        <v xml:space="preserve"> </v>
      </c>
      <c r="D759" s="294"/>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c r="AA759" s="519"/>
      <c r="AB759" s="519"/>
      <c r="AC759" s="519"/>
      <c r="AD759" s="519"/>
      <c r="AE759" s="379">
        <f t="shared" si="47"/>
        <v>0</v>
      </c>
      <c r="AF759" s="380">
        <f>+AE759/(('10. Type 1 Emp Cov. Period Comp'!$I$16-'10. Type 1 Emp Cov. Period Comp'!$I$15+1)/7)</f>
        <v>0</v>
      </c>
      <c r="AG759" s="381">
        <f t="shared" si="45"/>
        <v>0</v>
      </c>
      <c r="AH759" s="381">
        <f t="shared" si="46"/>
        <v>0</v>
      </c>
    </row>
    <row r="760" spans="1:34" ht="15.75" thickBot="1" x14ac:dyDescent="0.3">
      <c r="A760" s="265">
        <f t="shared" si="44"/>
        <v>742</v>
      </c>
      <c r="B760" s="297" t="str">
        <f>IF('10. Type 1 Emp Cov. Period Comp'!B762=0," ",'10. Type 1 Emp Cov. Period Comp'!B762)</f>
        <v xml:space="preserve"> </v>
      </c>
      <c r="C760" s="265" t="str">
        <f>IF('10. Type 1 Emp Cov. Period Comp'!C762=0," ",'10. Type 1 Emp Cov. Period Comp'!C762)</f>
        <v xml:space="preserve"> </v>
      </c>
      <c r="D760" s="294"/>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c r="AA760" s="519"/>
      <c r="AB760" s="519"/>
      <c r="AC760" s="519"/>
      <c r="AD760" s="519"/>
      <c r="AE760" s="379">
        <f t="shared" si="47"/>
        <v>0</v>
      </c>
      <c r="AF760" s="380">
        <f>+AE760/(('10. Type 1 Emp Cov. Period Comp'!$I$16-'10. Type 1 Emp Cov. Period Comp'!$I$15+1)/7)</f>
        <v>0</v>
      </c>
      <c r="AG760" s="381">
        <f t="shared" si="45"/>
        <v>0</v>
      </c>
      <c r="AH760" s="381">
        <f t="shared" si="46"/>
        <v>0</v>
      </c>
    </row>
    <row r="761" spans="1:34" ht="15.75" thickBot="1" x14ac:dyDescent="0.3">
      <c r="A761" s="265">
        <f t="shared" si="44"/>
        <v>743</v>
      </c>
      <c r="B761" s="297" t="str">
        <f>IF('10. Type 1 Emp Cov. Period Comp'!B763=0," ",'10. Type 1 Emp Cov. Period Comp'!B763)</f>
        <v xml:space="preserve"> </v>
      </c>
      <c r="C761" s="265" t="str">
        <f>IF('10. Type 1 Emp Cov. Period Comp'!C763=0," ",'10. Type 1 Emp Cov. Period Comp'!C763)</f>
        <v xml:space="preserve"> </v>
      </c>
      <c r="D761" s="294"/>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c r="AA761" s="519"/>
      <c r="AB761" s="519"/>
      <c r="AC761" s="519"/>
      <c r="AD761" s="519"/>
      <c r="AE761" s="379">
        <f t="shared" si="47"/>
        <v>0</v>
      </c>
      <c r="AF761" s="380">
        <f>+AE761/(('10. Type 1 Emp Cov. Period Comp'!$I$16-'10. Type 1 Emp Cov. Period Comp'!$I$15+1)/7)</f>
        <v>0</v>
      </c>
      <c r="AG761" s="381">
        <f t="shared" si="45"/>
        <v>0</v>
      </c>
      <c r="AH761" s="381">
        <f t="shared" si="46"/>
        <v>0</v>
      </c>
    </row>
    <row r="762" spans="1:34" ht="15.75" thickBot="1" x14ac:dyDescent="0.3">
      <c r="A762" s="265">
        <f t="shared" si="44"/>
        <v>744</v>
      </c>
      <c r="B762" s="297" t="str">
        <f>IF('10. Type 1 Emp Cov. Period Comp'!B764=0," ",'10. Type 1 Emp Cov. Period Comp'!B764)</f>
        <v xml:space="preserve"> </v>
      </c>
      <c r="C762" s="265" t="str">
        <f>IF('10. Type 1 Emp Cov. Period Comp'!C764=0," ",'10. Type 1 Emp Cov. Period Comp'!C764)</f>
        <v xml:space="preserve"> </v>
      </c>
      <c r="D762" s="294"/>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c r="AA762" s="519"/>
      <c r="AB762" s="519"/>
      <c r="AC762" s="519"/>
      <c r="AD762" s="519"/>
      <c r="AE762" s="379">
        <f t="shared" si="47"/>
        <v>0</v>
      </c>
      <c r="AF762" s="380">
        <f>+AE762/(('10. Type 1 Emp Cov. Period Comp'!$I$16-'10. Type 1 Emp Cov. Period Comp'!$I$15+1)/7)</f>
        <v>0</v>
      </c>
      <c r="AG762" s="381">
        <f t="shared" si="45"/>
        <v>0</v>
      </c>
      <c r="AH762" s="381">
        <f t="shared" si="46"/>
        <v>0</v>
      </c>
    </row>
    <row r="763" spans="1:34" ht="15.75" thickBot="1" x14ac:dyDescent="0.3">
      <c r="A763" s="265">
        <f t="shared" si="44"/>
        <v>745</v>
      </c>
      <c r="B763" s="297" t="str">
        <f>IF('10. Type 1 Emp Cov. Period Comp'!B765=0," ",'10. Type 1 Emp Cov. Period Comp'!B765)</f>
        <v xml:space="preserve"> </v>
      </c>
      <c r="C763" s="265" t="str">
        <f>IF('10. Type 1 Emp Cov. Period Comp'!C765=0," ",'10. Type 1 Emp Cov. Period Comp'!C765)</f>
        <v xml:space="preserve"> </v>
      </c>
      <c r="D763" s="294"/>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c r="AA763" s="519"/>
      <c r="AB763" s="519"/>
      <c r="AC763" s="519"/>
      <c r="AD763" s="519"/>
      <c r="AE763" s="379">
        <f t="shared" si="47"/>
        <v>0</v>
      </c>
      <c r="AF763" s="380">
        <f>+AE763/(('10. Type 1 Emp Cov. Period Comp'!$I$16-'10. Type 1 Emp Cov. Period Comp'!$I$15+1)/7)</f>
        <v>0</v>
      </c>
      <c r="AG763" s="381">
        <f t="shared" si="45"/>
        <v>0</v>
      </c>
      <c r="AH763" s="381">
        <f t="shared" si="46"/>
        <v>0</v>
      </c>
    </row>
    <row r="764" spans="1:34" ht="15.75" thickBot="1" x14ac:dyDescent="0.3">
      <c r="A764" s="265">
        <f t="shared" si="44"/>
        <v>746</v>
      </c>
      <c r="B764" s="297" t="str">
        <f>IF('10. Type 1 Emp Cov. Period Comp'!B766=0," ",'10. Type 1 Emp Cov. Period Comp'!B766)</f>
        <v xml:space="preserve"> </v>
      </c>
      <c r="C764" s="265" t="str">
        <f>IF('10. Type 1 Emp Cov. Period Comp'!C766=0," ",'10. Type 1 Emp Cov. Period Comp'!C766)</f>
        <v xml:space="preserve"> </v>
      </c>
      <c r="D764" s="294"/>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c r="AA764" s="519"/>
      <c r="AB764" s="519"/>
      <c r="AC764" s="519"/>
      <c r="AD764" s="519"/>
      <c r="AE764" s="379">
        <f t="shared" si="47"/>
        <v>0</v>
      </c>
      <c r="AF764" s="380">
        <f>+AE764/(('10. Type 1 Emp Cov. Period Comp'!$I$16-'10. Type 1 Emp Cov. Period Comp'!$I$15+1)/7)</f>
        <v>0</v>
      </c>
      <c r="AG764" s="381">
        <f t="shared" si="45"/>
        <v>0</v>
      </c>
      <c r="AH764" s="381">
        <f t="shared" si="46"/>
        <v>0</v>
      </c>
    </row>
    <row r="765" spans="1:34" ht="15.75" thickBot="1" x14ac:dyDescent="0.3">
      <c r="A765" s="265">
        <f t="shared" si="44"/>
        <v>747</v>
      </c>
      <c r="B765" s="297" t="str">
        <f>IF('10. Type 1 Emp Cov. Period Comp'!B767=0," ",'10. Type 1 Emp Cov. Period Comp'!B767)</f>
        <v xml:space="preserve"> </v>
      </c>
      <c r="C765" s="265" t="str">
        <f>IF('10. Type 1 Emp Cov. Period Comp'!C767=0," ",'10. Type 1 Emp Cov. Period Comp'!C767)</f>
        <v xml:space="preserve"> </v>
      </c>
      <c r="D765" s="294"/>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c r="AA765" s="519"/>
      <c r="AB765" s="519"/>
      <c r="AC765" s="519"/>
      <c r="AD765" s="519"/>
      <c r="AE765" s="379">
        <f t="shared" si="47"/>
        <v>0</v>
      </c>
      <c r="AF765" s="380">
        <f>+AE765/(('10. Type 1 Emp Cov. Period Comp'!$I$16-'10. Type 1 Emp Cov. Period Comp'!$I$15+1)/7)</f>
        <v>0</v>
      </c>
      <c r="AG765" s="381">
        <f t="shared" si="45"/>
        <v>0</v>
      </c>
      <c r="AH765" s="381">
        <f t="shared" si="46"/>
        <v>0</v>
      </c>
    </row>
    <row r="766" spans="1:34" ht="15.75" thickBot="1" x14ac:dyDescent="0.3">
      <c r="A766" s="265">
        <f t="shared" si="44"/>
        <v>748</v>
      </c>
      <c r="B766" s="297" t="str">
        <f>IF('10. Type 1 Emp Cov. Period Comp'!B768=0," ",'10. Type 1 Emp Cov. Period Comp'!B768)</f>
        <v xml:space="preserve"> </v>
      </c>
      <c r="C766" s="265" t="str">
        <f>IF('10. Type 1 Emp Cov. Period Comp'!C768=0," ",'10. Type 1 Emp Cov. Period Comp'!C768)</f>
        <v xml:space="preserve"> </v>
      </c>
      <c r="D766" s="294"/>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c r="AA766" s="519"/>
      <c r="AB766" s="519"/>
      <c r="AC766" s="519"/>
      <c r="AD766" s="519"/>
      <c r="AE766" s="379">
        <f t="shared" si="47"/>
        <v>0</v>
      </c>
      <c r="AF766" s="380">
        <f>+AE766/(('10. Type 1 Emp Cov. Period Comp'!$I$16-'10. Type 1 Emp Cov. Period Comp'!$I$15+1)/7)</f>
        <v>0</v>
      </c>
      <c r="AG766" s="381">
        <f t="shared" si="45"/>
        <v>0</v>
      </c>
      <c r="AH766" s="381">
        <f t="shared" si="46"/>
        <v>0</v>
      </c>
    </row>
    <row r="767" spans="1:34" ht="15.75" thickBot="1" x14ac:dyDescent="0.3">
      <c r="A767" s="265">
        <f t="shared" si="44"/>
        <v>749</v>
      </c>
      <c r="B767" s="297" t="str">
        <f>IF('10. Type 1 Emp Cov. Period Comp'!B769=0," ",'10. Type 1 Emp Cov. Period Comp'!B769)</f>
        <v xml:space="preserve"> </v>
      </c>
      <c r="C767" s="265" t="str">
        <f>IF('10. Type 1 Emp Cov. Period Comp'!C769=0," ",'10. Type 1 Emp Cov. Period Comp'!C769)</f>
        <v xml:space="preserve"> </v>
      </c>
      <c r="D767" s="294"/>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c r="AA767" s="519"/>
      <c r="AB767" s="519"/>
      <c r="AC767" s="519"/>
      <c r="AD767" s="519"/>
      <c r="AE767" s="379">
        <f t="shared" si="47"/>
        <v>0</v>
      </c>
      <c r="AF767" s="380">
        <f>+AE767/(('10. Type 1 Emp Cov. Period Comp'!$I$16-'10. Type 1 Emp Cov. Period Comp'!$I$15+1)/7)</f>
        <v>0</v>
      </c>
      <c r="AG767" s="381">
        <f t="shared" si="45"/>
        <v>0</v>
      </c>
      <c r="AH767" s="381">
        <f t="shared" si="46"/>
        <v>0</v>
      </c>
    </row>
    <row r="768" spans="1:34" ht="15.75" thickBot="1" x14ac:dyDescent="0.3">
      <c r="A768" s="265">
        <f t="shared" si="44"/>
        <v>750</v>
      </c>
      <c r="B768" s="297" t="str">
        <f>IF('10. Type 1 Emp Cov. Period Comp'!B770=0," ",'10. Type 1 Emp Cov. Period Comp'!B770)</f>
        <v xml:space="preserve"> </v>
      </c>
      <c r="C768" s="265" t="str">
        <f>IF('10. Type 1 Emp Cov. Period Comp'!C770=0," ",'10. Type 1 Emp Cov. Period Comp'!C770)</f>
        <v xml:space="preserve"> </v>
      </c>
      <c r="D768" s="294"/>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c r="AA768" s="519"/>
      <c r="AB768" s="519"/>
      <c r="AC768" s="519"/>
      <c r="AD768" s="519"/>
      <c r="AE768" s="379">
        <f t="shared" si="47"/>
        <v>0</v>
      </c>
      <c r="AF768" s="380">
        <f>+AE768/(('10. Type 1 Emp Cov. Period Comp'!$I$16-'10. Type 1 Emp Cov. Period Comp'!$I$15+1)/7)</f>
        <v>0</v>
      </c>
      <c r="AG768" s="381">
        <f t="shared" si="45"/>
        <v>0</v>
      </c>
      <c r="AH768" s="381">
        <f t="shared" si="46"/>
        <v>0</v>
      </c>
    </row>
    <row r="769" spans="1:34" ht="15.75" thickBot="1" x14ac:dyDescent="0.3">
      <c r="A769" s="265">
        <f t="shared" si="44"/>
        <v>751</v>
      </c>
      <c r="B769" s="297" t="str">
        <f>IF('10. Type 1 Emp Cov. Period Comp'!B771=0," ",'10. Type 1 Emp Cov. Period Comp'!B771)</f>
        <v xml:space="preserve"> </v>
      </c>
      <c r="C769" s="265" t="str">
        <f>IF('10. Type 1 Emp Cov. Period Comp'!C771=0," ",'10. Type 1 Emp Cov. Period Comp'!C771)</f>
        <v xml:space="preserve"> </v>
      </c>
      <c r="D769" s="294"/>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c r="AA769" s="519"/>
      <c r="AB769" s="519"/>
      <c r="AC769" s="519"/>
      <c r="AD769" s="519"/>
      <c r="AE769" s="379">
        <f t="shared" si="47"/>
        <v>0</v>
      </c>
      <c r="AF769" s="380">
        <f>+AE769/(('10. Type 1 Emp Cov. Period Comp'!$I$16-'10. Type 1 Emp Cov. Period Comp'!$I$15+1)/7)</f>
        <v>0</v>
      </c>
      <c r="AG769" s="381">
        <f t="shared" si="45"/>
        <v>0</v>
      </c>
      <c r="AH769" s="381">
        <f t="shared" si="46"/>
        <v>0</v>
      </c>
    </row>
    <row r="770" spans="1:34" ht="15.75" thickBot="1" x14ac:dyDescent="0.3">
      <c r="A770" s="265">
        <f t="shared" si="44"/>
        <v>752</v>
      </c>
      <c r="B770" s="297" t="str">
        <f>IF('10. Type 1 Emp Cov. Period Comp'!B772=0," ",'10. Type 1 Emp Cov. Period Comp'!B772)</f>
        <v xml:space="preserve"> </v>
      </c>
      <c r="C770" s="265" t="str">
        <f>IF('10. Type 1 Emp Cov. Period Comp'!C772=0," ",'10. Type 1 Emp Cov. Period Comp'!C772)</f>
        <v xml:space="preserve"> </v>
      </c>
      <c r="D770" s="294"/>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c r="AA770" s="519"/>
      <c r="AB770" s="519"/>
      <c r="AC770" s="519"/>
      <c r="AD770" s="519"/>
      <c r="AE770" s="379">
        <f t="shared" si="47"/>
        <v>0</v>
      </c>
      <c r="AF770" s="380">
        <f>+AE770/(('10. Type 1 Emp Cov. Period Comp'!$I$16-'10. Type 1 Emp Cov. Period Comp'!$I$15+1)/7)</f>
        <v>0</v>
      </c>
      <c r="AG770" s="381">
        <f t="shared" si="45"/>
        <v>0</v>
      </c>
      <c r="AH770" s="381">
        <f t="shared" si="46"/>
        <v>0</v>
      </c>
    </row>
    <row r="771" spans="1:34" ht="15.75" thickBot="1" x14ac:dyDescent="0.3">
      <c r="A771" s="265">
        <f t="shared" si="44"/>
        <v>753</v>
      </c>
      <c r="B771" s="297" t="str">
        <f>IF('10. Type 1 Emp Cov. Period Comp'!B773=0," ",'10. Type 1 Emp Cov. Period Comp'!B773)</f>
        <v xml:space="preserve"> </v>
      </c>
      <c r="C771" s="265" t="str">
        <f>IF('10. Type 1 Emp Cov. Period Comp'!C773=0," ",'10. Type 1 Emp Cov. Period Comp'!C773)</f>
        <v xml:space="preserve"> </v>
      </c>
      <c r="D771" s="294"/>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c r="AA771" s="519"/>
      <c r="AB771" s="519"/>
      <c r="AC771" s="519"/>
      <c r="AD771" s="519"/>
      <c r="AE771" s="379">
        <f t="shared" si="47"/>
        <v>0</v>
      </c>
      <c r="AF771" s="380">
        <f>+AE771/(('10. Type 1 Emp Cov. Period Comp'!$I$16-'10. Type 1 Emp Cov. Period Comp'!$I$15+1)/7)</f>
        <v>0</v>
      </c>
      <c r="AG771" s="381">
        <f t="shared" si="45"/>
        <v>0</v>
      </c>
      <c r="AH771" s="381">
        <f t="shared" si="46"/>
        <v>0</v>
      </c>
    </row>
    <row r="772" spans="1:34" ht="15.75" thickBot="1" x14ac:dyDescent="0.3">
      <c r="A772" s="265">
        <f t="shared" si="44"/>
        <v>754</v>
      </c>
      <c r="B772" s="297" t="str">
        <f>IF('10. Type 1 Emp Cov. Period Comp'!B774=0," ",'10. Type 1 Emp Cov. Period Comp'!B774)</f>
        <v xml:space="preserve"> </v>
      </c>
      <c r="C772" s="265" t="str">
        <f>IF('10. Type 1 Emp Cov. Period Comp'!C774=0," ",'10. Type 1 Emp Cov. Period Comp'!C774)</f>
        <v xml:space="preserve"> </v>
      </c>
      <c r="D772" s="294"/>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c r="AA772" s="519"/>
      <c r="AB772" s="519"/>
      <c r="AC772" s="519"/>
      <c r="AD772" s="519"/>
      <c r="AE772" s="379">
        <f t="shared" si="47"/>
        <v>0</v>
      </c>
      <c r="AF772" s="380">
        <f>+AE772/(('10. Type 1 Emp Cov. Period Comp'!$I$16-'10. Type 1 Emp Cov. Period Comp'!$I$15+1)/7)</f>
        <v>0</v>
      </c>
      <c r="AG772" s="381">
        <f t="shared" si="45"/>
        <v>0</v>
      </c>
      <c r="AH772" s="381">
        <f t="shared" si="46"/>
        <v>0</v>
      </c>
    </row>
    <row r="773" spans="1:34" ht="15.75" thickBot="1" x14ac:dyDescent="0.3">
      <c r="A773" s="265">
        <f t="shared" si="44"/>
        <v>755</v>
      </c>
      <c r="B773" s="297" t="str">
        <f>IF('10. Type 1 Emp Cov. Period Comp'!B775=0," ",'10. Type 1 Emp Cov. Period Comp'!B775)</f>
        <v xml:space="preserve"> </v>
      </c>
      <c r="C773" s="265" t="str">
        <f>IF('10. Type 1 Emp Cov. Period Comp'!C775=0," ",'10. Type 1 Emp Cov. Period Comp'!C775)</f>
        <v xml:space="preserve"> </v>
      </c>
      <c r="D773" s="294"/>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c r="AA773" s="519"/>
      <c r="AB773" s="519"/>
      <c r="AC773" s="519"/>
      <c r="AD773" s="519"/>
      <c r="AE773" s="379">
        <f t="shared" si="47"/>
        <v>0</v>
      </c>
      <c r="AF773" s="380">
        <f>+AE773/(('10. Type 1 Emp Cov. Period Comp'!$I$16-'10. Type 1 Emp Cov. Period Comp'!$I$15+1)/7)</f>
        <v>0</v>
      </c>
      <c r="AG773" s="381">
        <f t="shared" si="45"/>
        <v>0</v>
      </c>
      <c r="AH773" s="381">
        <f t="shared" si="46"/>
        <v>0</v>
      </c>
    </row>
    <row r="774" spans="1:34" ht="15.75" thickBot="1" x14ac:dyDescent="0.3">
      <c r="A774" s="265">
        <f t="shared" si="44"/>
        <v>756</v>
      </c>
      <c r="B774" s="297" t="str">
        <f>IF('10. Type 1 Emp Cov. Period Comp'!B776=0," ",'10. Type 1 Emp Cov. Period Comp'!B776)</f>
        <v xml:space="preserve"> </v>
      </c>
      <c r="C774" s="265" t="str">
        <f>IF('10. Type 1 Emp Cov. Period Comp'!C776=0," ",'10. Type 1 Emp Cov. Period Comp'!C776)</f>
        <v xml:space="preserve"> </v>
      </c>
      <c r="D774" s="294"/>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c r="AA774" s="519"/>
      <c r="AB774" s="519"/>
      <c r="AC774" s="519"/>
      <c r="AD774" s="519"/>
      <c r="AE774" s="379">
        <f t="shared" si="47"/>
        <v>0</v>
      </c>
      <c r="AF774" s="380">
        <f>+AE774/(('10. Type 1 Emp Cov. Period Comp'!$I$16-'10. Type 1 Emp Cov. Period Comp'!$I$15+1)/7)</f>
        <v>0</v>
      </c>
      <c r="AG774" s="381">
        <f t="shared" si="45"/>
        <v>0</v>
      </c>
      <c r="AH774" s="381">
        <f t="shared" si="46"/>
        <v>0</v>
      </c>
    </row>
    <row r="775" spans="1:34" ht="15.75" thickBot="1" x14ac:dyDescent="0.3">
      <c r="A775" s="265">
        <f t="shared" ref="A775:A838" si="48">+A774+1</f>
        <v>757</v>
      </c>
      <c r="B775" s="297" t="str">
        <f>IF('10. Type 1 Emp Cov. Period Comp'!B777=0," ",'10. Type 1 Emp Cov. Period Comp'!B777)</f>
        <v xml:space="preserve"> </v>
      </c>
      <c r="C775" s="265" t="str">
        <f>IF('10. Type 1 Emp Cov. Period Comp'!C777=0," ",'10. Type 1 Emp Cov. Period Comp'!C777)</f>
        <v xml:space="preserve"> </v>
      </c>
      <c r="D775" s="294"/>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c r="AA775" s="519"/>
      <c r="AB775" s="519"/>
      <c r="AC775" s="519"/>
      <c r="AD775" s="519"/>
      <c r="AE775" s="379">
        <f t="shared" si="47"/>
        <v>0</v>
      </c>
      <c r="AF775" s="380">
        <f>+AE775/(('10. Type 1 Emp Cov. Period Comp'!$I$16-'10. Type 1 Emp Cov. Period Comp'!$I$15+1)/7)</f>
        <v>0</v>
      </c>
      <c r="AG775" s="381">
        <f t="shared" si="45"/>
        <v>0</v>
      </c>
      <c r="AH775" s="381">
        <f t="shared" si="46"/>
        <v>0</v>
      </c>
    </row>
    <row r="776" spans="1:34" ht="15.75" thickBot="1" x14ac:dyDescent="0.3">
      <c r="A776" s="265">
        <f t="shared" si="48"/>
        <v>758</v>
      </c>
      <c r="B776" s="297" t="str">
        <f>IF('10. Type 1 Emp Cov. Period Comp'!B778=0," ",'10. Type 1 Emp Cov. Period Comp'!B778)</f>
        <v xml:space="preserve"> </v>
      </c>
      <c r="C776" s="265" t="str">
        <f>IF('10. Type 1 Emp Cov. Period Comp'!C778=0," ",'10. Type 1 Emp Cov. Period Comp'!C778)</f>
        <v xml:space="preserve"> </v>
      </c>
      <c r="D776" s="294"/>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c r="AA776" s="519"/>
      <c r="AB776" s="519"/>
      <c r="AC776" s="519"/>
      <c r="AD776" s="519"/>
      <c r="AE776" s="379">
        <f t="shared" si="47"/>
        <v>0</v>
      </c>
      <c r="AF776" s="380">
        <f>+AE776/(('10. Type 1 Emp Cov. Period Comp'!$I$16-'10. Type 1 Emp Cov. Period Comp'!$I$15+1)/7)</f>
        <v>0</v>
      </c>
      <c r="AG776" s="381">
        <f t="shared" si="45"/>
        <v>0</v>
      </c>
      <c r="AH776" s="381">
        <f t="shared" si="46"/>
        <v>0</v>
      </c>
    </row>
    <row r="777" spans="1:34" ht="15.75" thickBot="1" x14ac:dyDescent="0.3">
      <c r="A777" s="265">
        <f t="shared" si="48"/>
        <v>759</v>
      </c>
      <c r="B777" s="297" t="str">
        <f>IF('10. Type 1 Emp Cov. Period Comp'!B779=0," ",'10. Type 1 Emp Cov. Period Comp'!B779)</f>
        <v xml:space="preserve"> </v>
      </c>
      <c r="C777" s="265" t="str">
        <f>IF('10. Type 1 Emp Cov. Period Comp'!C779=0," ",'10. Type 1 Emp Cov. Period Comp'!C779)</f>
        <v xml:space="preserve"> </v>
      </c>
      <c r="D777" s="294"/>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c r="AA777" s="519"/>
      <c r="AB777" s="519"/>
      <c r="AC777" s="519"/>
      <c r="AD777" s="519"/>
      <c r="AE777" s="379">
        <f t="shared" si="47"/>
        <v>0</v>
      </c>
      <c r="AF777" s="380">
        <f>+AE777/(('10. Type 1 Emp Cov. Period Comp'!$I$16-'10. Type 1 Emp Cov. Period Comp'!$I$15+1)/7)</f>
        <v>0</v>
      </c>
      <c r="AG777" s="381">
        <f t="shared" si="45"/>
        <v>0</v>
      </c>
      <c r="AH777" s="381">
        <f t="shared" si="46"/>
        <v>0</v>
      </c>
    </row>
    <row r="778" spans="1:34" ht="15.75" thickBot="1" x14ac:dyDescent="0.3">
      <c r="A778" s="265">
        <f t="shared" si="48"/>
        <v>760</v>
      </c>
      <c r="B778" s="297" t="str">
        <f>IF('10. Type 1 Emp Cov. Period Comp'!B780=0," ",'10. Type 1 Emp Cov. Period Comp'!B780)</f>
        <v xml:space="preserve"> </v>
      </c>
      <c r="C778" s="265" t="str">
        <f>IF('10. Type 1 Emp Cov. Period Comp'!C780=0," ",'10. Type 1 Emp Cov. Period Comp'!C780)</f>
        <v xml:space="preserve"> </v>
      </c>
      <c r="D778" s="294"/>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c r="AA778" s="519"/>
      <c r="AB778" s="519"/>
      <c r="AC778" s="519"/>
      <c r="AD778" s="519"/>
      <c r="AE778" s="379">
        <f t="shared" si="47"/>
        <v>0</v>
      </c>
      <c r="AF778" s="380">
        <f>+AE778/(('10. Type 1 Emp Cov. Period Comp'!$I$16-'10. Type 1 Emp Cov. Period Comp'!$I$15+1)/7)</f>
        <v>0</v>
      </c>
      <c r="AG778" s="381">
        <f t="shared" si="45"/>
        <v>0</v>
      </c>
      <c r="AH778" s="381">
        <f t="shared" si="46"/>
        <v>0</v>
      </c>
    </row>
    <row r="779" spans="1:34" ht="15.75" thickBot="1" x14ac:dyDescent="0.3">
      <c r="A779" s="265">
        <f t="shared" si="48"/>
        <v>761</v>
      </c>
      <c r="B779" s="297" t="str">
        <f>IF('10. Type 1 Emp Cov. Period Comp'!B781=0," ",'10. Type 1 Emp Cov. Period Comp'!B781)</f>
        <v xml:space="preserve"> </v>
      </c>
      <c r="C779" s="265" t="str">
        <f>IF('10. Type 1 Emp Cov. Period Comp'!C781=0," ",'10. Type 1 Emp Cov. Period Comp'!C781)</f>
        <v xml:space="preserve"> </v>
      </c>
      <c r="D779" s="294"/>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c r="AA779" s="519"/>
      <c r="AB779" s="519"/>
      <c r="AC779" s="519"/>
      <c r="AD779" s="519"/>
      <c r="AE779" s="379">
        <f t="shared" si="47"/>
        <v>0</v>
      </c>
      <c r="AF779" s="380">
        <f>+AE779/(('10. Type 1 Emp Cov. Period Comp'!$I$16-'10. Type 1 Emp Cov. Period Comp'!$I$15+1)/7)</f>
        <v>0</v>
      </c>
      <c r="AG779" s="381">
        <f t="shared" si="45"/>
        <v>0</v>
      </c>
      <c r="AH779" s="381">
        <f t="shared" si="46"/>
        <v>0</v>
      </c>
    </row>
    <row r="780" spans="1:34" ht="15.75" thickBot="1" x14ac:dyDescent="0.3">
      <c r="A780" s="265">
        <f t="shared" si="48"/>
        <v>762</v>
      </c>
      <c r="B780" s="297" t="str">
        <f>IF('10. Type 1 Emp Cov. Period Comp'!B782=0," ",'10. Type 1 Emp Cov. Period Comp'!B782)</f>
        <v xml:space="preserve"> </v>
      </c>
      <c r="C780" s="265" t="str">
        <f>IF('10. Type 1 Emp Cov. Period Comp'!C782=0," ",'10. Type 1 Emp Cov. Period Comp'!C782)</f>
        <v xml:space="preserve"> </v>
      </c>
      <c r="D780" s="294"/>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c r="AA780" s="519"/>
      <c r="AB780" s="519"/>
      <c r="AC780" s="519"/>
      <c r="AD780" s="519"/>
      <c r="AE780" s="379">
        <f t="shared" si="47"/>
        <v>0</v>
      </c>
      <c r="AF780" s="380">
        <f>+AE780/(('10. Type 1 Emp Cov. Period Comp'!$I$16-'10. Type 1 Emp Cov. Period Comp'!$I$15+1)/7)</f>
        <v>0</v>
      </c>
      <c r="AG780" s="381">
        <f t="shared" si="45"/>
        <v>0</v>
      </c>
      <c r="AH780" s="381">
        <f t="shared" si="46"/>
        <v>0</v>
      </c>
    </row>
    <row r="781" spans="1:34" ht="15.75" thickBot="1" x14ac:dyDescent="0.3">
      <c r="A781" s="265">
        <f t="shared" si="48"/>
        <v>763</v>
      </c>
      <c r="B781" s="297" t="str">
        <f>IF('10. Type 1 Emp Cov. Period Comp'!B783=0," ",'10. Type 1 Emp Cov. Period Comp'!B783)</f>
        <v xml:space="preserve"> </v>
      </c>
      <c r="C781" s="265" t="str">
        <f>IF('10. Type 1 Emp Cov. Period Comp'!C783=0," ",'10. Type 1 Emp Cov. Period Comp'!C783)</f>
        <v xml:space="preserve"> </v>
      </c>
      <c r="D781" s="294"/>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c r="AA781" s="519"/>
      <c r="AB781" s="519"/>
      <c r="AC781" s="519"/>
      <c r="AD781" s="519"/>
      <c r="AE781" s="379">
        <f t="shared" si="47"/>
        <v>0</v>
      </c>
      <c r="AF781" s="380">
        <f>+AE781/(('10. Type 1 Emp Cov. Period Comp'!$I$16-'10. Type 1 Emp Cov. Period Comp'!$I$15+1)/7)</f>
        <v>0</v>
      </c>
      <c r="AG781" s="381">
        <f t="shared" si="45"/>
        <v>0</v>
      </c>
      <c r="AH781" s="381">
        <f t="shared" si="46"/>
        <v>0</v>
      </c>
    </row>
    <row r="782" spans="1:34" ht="15.75" thickBot="1" x14ac:dyDescent="0.3">
      <c r="A782" s="265">
        <f t="shared" si="48"/>
        <v>764</v>
      </c>
      <c r="B782" s="297" t="str">
        <f>IF('10. Type 1 Emp Cov. Period Comp'!B784=0," ",'10. Type 1 Emp Cov. Period Comp'!B784)</f>
        <v xml:space="preserve"> </v>
      </c>
      <c r="C782" s="265" t="str">
        <f>IF('10. Type 1 Emp Cov. Period Comp'!C784=0," ",'10. Type 1 Emp Cov. Period Comp'!C784)</f>
        <v xml:space="preserve"> </v>
      </c>
      <c r="D782" s="294"/>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c r="AA782" s="519"/>
      <c r="AB782" s="519"/>
      <c r="AC782" s="519"/>
      <c r="AD782" s="519"/>
      <c r="AE782" s="379">
        <f t="shared" si="47"/>
        <v>0</v>
      </c>
      <c r="AF782" s="380">
        <f>+AE782/(('10. Type 1 Emp Cov. Period Comp'!$I$16-'10. Type 1 Emp Cov. Period Comp'!$I$15+1)/7)</f>
        <v>0</v>
      </c>
      <c r="AG782" s="381">
        <f t="shared" si="45"/>
        <v>0</v>
      </c>
      <c r="AH782" s="381">
        <f t="shared" si="46"/>
        <v>0</v>
      </c>
    </row>
    <row r="783" spans="1:34" ht="15.75" thickBot="1" x14ac:dyDescent="0.3">
      <c r="A783" s="265">
        <f t="shared" si="48"/>
        <v>765</v>
      </c>
      <c r="B783" s="297" t="str">
        <f>IF('10. Type 1 Emp Cov. Period Comp'!B785=0," ",'10. Type 1 Emp Cov. Period Comp'!B785)</f>
        <v xml:space="preserve"> </v>
      </c>
      <c r="C783" s="265" t="str">
        <f>IF('10. Type 1 Emp Cov. Period Comp'!C785=0," ",'10. Type 1 Emp Cov. Period Comp'!C785)</f>
        <v xml:space="preserve"> </v>
      </c>
      <c r="D783" s="294"/>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c r="AA783" s="519"/>
      <c r="AB783" s="519"/>
      <c r="AC783" s="519"/>
      <c r="AD783" s="519"/>
      <c r="AE783" s="379">
        <f t="shared" si="47"/>
        <v>0</v>
      </c>
      <c r="AF783" s="380">
        <f>+AE783/(('10. Type 1 Emp Cov. Period Comp'!$I$16-'10. Type 1 Emp Cov. Period Comp'!$I$15+1)/7)</f>
        <v>0</v>
      </c>
      <c r="AG783" s="381">
        <f t="shared" si="45"/>
        <v>0</v>
      </c>
      <c r="AH783" s="381">
        <f t="shared" si="46"/>
        <v>0</v>
      </c>
    </row>
    <row r="784" spans="1:34" ht="15.75" thickBot="1" x14ac:dyDescent="0.3">
      <c r="A784" s="265">
        <f t="shared" si="48"/>
        <v>766</v>
      </c>
      <c r="B784" s="297" t="str">
        <f>IF('10. Type 1 Emp Cov. Period Comp'!B786=0," ",'10. Type 1 Emp Cov. Period Comp'!B786)</f>
        <v xml:space="preserve"> </v>
      </c>
      <c r="C784" s="265" t="str">
        <f>IF('10. Type 1 Emp Cov. Period Comp'!C786=0," ",'10. Type 1 Emp Cov. Period Comp'!C786)</f>
        <v xml:space="preserve"> </v>
      </c>
      <c r="D784" s="294"/>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c r="AA784" s="519"/>
      <c r="AB784" s="519"/>
      <c r="AC784" s="519"/>
      <c r="AD784" s="519"/>
      <c r="AE784" s="379">
        <f t="shared" si="47"/>
        <v>0</v>
      </c>
      <c r="AF784" s="380">
        <f>+AE784/(('10. Type 1 Emp Cov. Period Comp'!$I$16-'10. Type 1 Emp Cov. Period Comp'!$I$15+1)/7)</f>
        <v>0</v>
      </c>
      <c r="AG784" s="381">
        <f t="shared" si="45"/>
        <v>0</v>
      </c>
      <c r="AH784" s="381">
        <f t="shared" si="46"/>
        <v>0</v>
      </c>
    </row>
    <row r="785" spans="1:34" ht="15.75" thickBot="1" x14ac:dyDescent="0.3">
      <c r="A785" s="265">
        <f t="shared" si="48"/>
        <v>767</v>
      </c>
      <c r="B785" s="297" t="str">
        <f>IF('10. Type 1 Emp Cov. Period Comp'!B787=0," ",'10. Type 1 Emp Cov. Period Comp'!B787)</f>
        <v xml:space="preserve"> </v>
      </c>
      <c r="C785" s="265" t="str">
        <f>IF('10. Type 1 Emp Cov. Period Comp'!C787=0," ",'10. Type 1 Emp Cov. Period Comp'!C787)</f>
        <v xml:space="preserve"> </v>
      </c>
      <c r="D785" s="294"/>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c r="AA785" s="519"/>
      <c r="AB785" s="519"/>
      <c r="AC785" s="519"/>
      <c r="AD785" s="519"/>
      <c r="AE785" s="379">
        <f t="shared" si="47"/>
        <v>0</v>
      </c>
      <c r="AF785" s="380">
        <f>+AE785/(('10. Type 1 Emp Cov. Period Comp'!$I$16-'10. Type 1 Emp Cov. Period Comp'!$I$15+1)/7)</f>
        <v>0</v>
      </c>
      <c r="AG785" s="381">
        <f t="shared" si="45"/>
        <v>0</v>
      </c>
      <c r="AH785" s="381">
        <f t="shared" si="46"/>
        <v>0</v>
      </c>
    </row>
    <row r="786" spans="1:34" ht="15.75" thickBot="1" x14ac:dyDescent="0.3">
      <c r="A786" s="265">
        <f t="shared" si="48"/>
        <v>768</v>
      </c>
      <c r="B786" s="297" t="str">
        <f>IF('10. Type 1 Emp Cov. Period Comp'!B788=0," ",'10. Type 1 Emp Cov. Period Comp'!B788)</f>
        <v xml:space="preserve"> </v>
      </c>
      <c r="C786" s="265" t="str">
        <f>IF('10. Type 1 Emp Cov. Period Comp'!C788=0," ",'10. Type 1 Emp Cov. Period Comp'!C788)</f>
        <v xml:space="preserve"> </v>
      </c>
      <c r="D786" s="294"/>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c r="AA786" s="519"/>
      <c r="AB786" s="519"/>
      <c r="AC786" s="519"/>
      <c r="AD786" s="519"/>
      <c r="AE786" s="379">
        <f t="shared" si="47"/>
        <v>0</v>
      </c>
      <c r="AF786" s="380">
        <f>+AE786/(('10. Type 1 Emp Cov. Period Comp'!$I$16-'10. Type 1 Emp Cov. Period Comp'!$I$15+1)/7)</f>
        <v>0</v>
      </c>
      <c r="AG786" s="381">
        <f t="shared" si="45"/>
        <v>0</v>
      </c>
      <c r="AH786" s="381">
        <f t="shared" si="46"/>
        <v>0</v>
      </c>
    </row>
    <row r="787" spans="1:34" ht="15.75" thickBot="1" x14ac:dyDescent="0.3">
      <c r="A787" s="265">
        <f t="shared" si="48"/>
        <v>769</v>
      </c>
      <c r="B787" s="297" t="str">
        <f>IF('10. Type 1 Emp Cov. Period Comp'!B789=0," ",'10. Type 1 Emp Cov. Period Comp'!B789)</f>
        <v xml:space="preserve"> </v>
      </c>
      <c r="C787" s="265" t="str">
        <f>IF('10. Type 1 Emp Cov. Period Comp'!C789=0," ",'10. Type 1 Emp Cov. Period Comp'!C789)</f>
        <v xml:space="preserve"> </v>
      </c>
      <c r="D787" s="294"/>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c r="AA787" s="519"/>
      <c r="AB787" s="519"/>
      <c r="AC787" s="519"/>
      <c r="AD787" s="519"/>
      <c r="AE787" s="379">
        <f t="shared" si="47"/>
        <v>0</v>
      </c>
      <c r="AF787" s="380">
        <f>+AE787/(('10. Type 1 Emp Cov. Period Comp'!$I$16-'10. Type 1 Emp Cov. Period Comp'!$I$15+1)/7)</f>
        <v>0</v>
      </c>
      <c r="AG787" s="381">
        <f t="shared" ref="AG787:AG850" si="49">ROUND(IF($I$12=1,IF(AF787&lt;40,AF787/40,1),0),1)</f>
        <v>0</v>
      </c>
      <c r="AH787" s="381">
        <f t="shared" ref="AH787:AH850" si="50">ROUND(IF($I$12=2,IF(AF787&lt;40,IF(AF787=0,0,0.5),1),0),1)</f>
        <v>0</v>
      </c>
    </row>
    <row r="788" spans="1:34" ht="15.75" thickBot="1" x14ac:dyDescent="0.3">
      <c r="A788" s="265">
        <f t="shared" si="48"/>
        <v>770</v>
      </c>
      <c r="B788" s="297" t="str">
        <f>IF('10. Type 1 Emp Cov. Period Comp'!B790=0," ",'10. Type 1 Emp Cov. Period Comp'!B790)</f>
        <v xml:space="preserve"> </v>
      </c>
      <c r="C788" s="265" t="str">
        <f>IF('10. Type 1 Emp Cov. Period Comp'!C790=0," ",'10. Type 1 Emp Cov. Period Comp'!C790)</f>
        <v xml:space="preserve"> </v>
      </c>
      <c r="D788" s="294"/>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c r="AA788" s="519"/>
      <c r="AB788" s="519"/>
      <c r="AC788" s="519"/>
      <c r="AD788" s="519"/>
      <c r="AE788" s="379">
        <f t="shared" ref="AE788:AE851" si="51">IF(E788=0,SUM(F788:AD788),E788)</f>
        <v>0</v>
      </c>
      <c r="AF788" s="380">
        <f>+AE788/(('10. Type 1 Emp Cov. Period Comp'!$I$16-'10. Type 1 Emp Cov. Period Comp'!$I$15+1)/7)</f>
        <v>0</v>
      </c>
      <c r="AG788" s="381">
        <f t="shared" si="49"/>
        <v>0</v>
      </c>
      <c r="AH788" s="381">
        <f t="shared" si="50"/>
        <v>0</v>
      </c>
    </row>
    <row r="789" spans="1:34" ht="15.75" thickBot="1" x14ac:dyDescent="0.3">
      <c r="A789" s="265">
        <f t="shared" si="48"/>
        <v>771</v>
      </c>
      <c r="B789" s="297" t="str">
        <f>IF('10. Type 1 Emp Cov. Period Comp'!B791=0," ",'10. Type 1 Emp Cov. Period Comp'!B791)</f>
        <v xml:space="preserve"> </v>
      </c>
      <c r="C789" s="265" t="str">
        <f>IF('10. Type 1 Emp Cov. Period Comp'!C791=0," ",'10. Type 1 Emp Cov. Period Comp'!C791)</f>
        <v xml:space="preserve"> </v>
      </c>
      <c r="D789" s="294"/>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c r="AA789" s="519"/>
      <c r="AB789" s="519"/>
      <c r="AC789" s="519"/>
      <c r="AD789" s="519"/>
      <c r="AE789" s="379">
        <f t="shared" si="51"/>
        <v>0</v>
      </c>
      <c r="AF789" s="380">
        <f>+AE789/(('10. Type 1 Emp Cov. Period Comp'!$I$16-'10. Type 1 Emp Cov. Period Comp'!$I$15+1)/7)</f>
        <v>0</v>
      </c>
      <c r="AG789" s="381">
        <f t="shared" si="49"/>
        <v>0</v>
      </c>
      <c r="AH789" s="381">
        <f t="shared" si="50"/>
        <v>0</v>
      </c>
    </row>
    <row r="790" spans="1:34" ht="15.75" thickBot="1" x14ac:dyDescent="0.3">
      <c r="A790" s="265">
        <f t="shared" si="48"/>
        <v>772</v>
      </c>
      <c r="B790" s="297" t="str">
        <f>IF('10. Type 1 Emp Cov. Period Comp'!B792=0," ",'10. Type 1 Emp Cov. Period Comp'!B792)</f>
        <v xml:space="preserve"> </v>
      </c>
      <c r="C790" s="265" t="str">
        <f>IF('10. Type 1 Emp Cov. Period Comp'!C792=0," ",'10. Type 1 Emp Cov. Period Comp'!C792)</f>
        <v xml:space="preserve"> </v>
      </c>
      <c r="D790" s="294"/>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c r="AA790" s="519"/>
      <c r="AB790" s="519"/>
      <c r="AC790" s="519"/>
      <c r="AD790" s="519"/>
      <c r="AE790" s="379">
        <f t="shared" si="51"/>
        <v>0</v>
      </c>
      <c r="AF790" s="380">
        <f>+AE790/(('10. Type 1 Emp Cov. Period Comp'!$I$16-'10. Type 1 Emp Cov. Period Comp'!$I$15+1)/7)</f>
        <v>0</v>
      </c>
      <c r="AG790" s="381">
        <f t="shared" si="49"/>
        <v>0</v>
      </c>
      <c r="AH790" s="381">
        <f t="shared" si="50"/>
        <v>0</v>
      </c>
    </row>
    <row r="791" spans="1:34" ht="15.75" thickBot="1" x14ac:dyDescent="0.3">
      <c r="A791" s="265">
        <f t="shared" si="48"/>
        <v>773</v>
      </c>
      <c r="B791" s="297" t="str">
        <f>IF('10. Type 1 Emp Cov. Period Comp'!B793=0," ",'10. Type 1 Emp Cov. Period Comp'!B793)</f>
        <v xml:space="preserve"> </v>
      </c>
      <c r="C791" s="265" t="str">
        <f>IF('10. Type 1 Emp Cov. Period Comp'!C793=0," ",'10. Type 1 Emp Cov. Period Comp'!C793)</f>
        <v xml:space="preserve"> </v>
      </c>
      <c r="D791" s="294"/>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c r="AA791" s="519"/>
      <c r="AB791" s="519"/>
      <c r="AC791" s="519"/>
      <c r="AD791" s="519"/>
      <c r="AE791" s="379">
        <f t="shared" si="51"/>
        <v>0</v>
      </c>
      <c r="AF791" s="380">
        <f>+AE791/(('10. Type 1 Emp Cov. Period Comp'!$I$16-'10. Type 1 Emp Cov. Period Comp'!$I$15+1)/7)</f>
        <v>0</v>
      </c>
      <c r="AG791" s="381">
        <f t="shared" si="49"/>
        <v>0</v>
      </c>
      <c r="AH791" s="381">
        <f t="shared" si="50"/>
        <v>0</v>
      </c>
    </row>
    <row r="792" spans="1:34" ht="15.75" thickBot="1" x14ac:dyDescent="0.3">
      <c r="A792" s="265">
        <f t="shared" si="48"/>
        <v>774</v>
      </c>
      <c r="B792" s="297" t="str">
        <f>IF('10. Type 1 Emp Cov. Period Comp'!B794=0," ",'10. Type 1 Emp Cov. Period Comp'!B794)</f>
        <v xml:space="preserve"> </v>
      </c>
      <c r="C792" s="265" t="str">
        <f>IF('10. Type 1 Emp Cov. Period Comp'!C794=0," ",'10. Type 1 Emp Cov. Period Comp'!C794)</f>
        <v xml:space="preserve"> </v>
      </c>
      <c r="D792" s="294"/>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c r="AA792" s="519"/>
      <c r="AB792" s="519"/>
      <c r="AC792" s="519"/>
      <c r="AD792" s="519"/>
      <c r="AE792" s="379">
        <f t="shared" si="51"/>
        <v>0</v>
      </c>
      <c r="AF792" s="380">
        <f>+AE792/(('10. Type 1 Emp Cov. Period Comp'!$I$16-'10. Type 1 Emp Cov. Period Comp'!$I$15+1)/7)</f>
        <v>0</v>
      </c>
      <c r="AG792" s="381">
        <f t="shared" si="49"/>
        <v>0</v>
      </c>
      <c r="AH792" s="381">
        <f t="shared" si="50"/>
        <v>0</v>
      </c>
    </row>
    <row r="793" spans="1:34" ht="15.75" thickBot="1" x14ac:dyDescent="0.3">
      <c r="A793" s="265">
        <f t="shared" si="48"/>
        <v>775</v>
      </c>
      <c r="B793" s="297" t="str">
        <f>IF('10. Type 1 Emp Cov. Period Comp'!B795=0," ",'10. Type 1 Emp Cov. Period Comp'!B795)</f>
        <v xml:space="preserve"> </v>
      </c>
      <c r="C793" s="265" t="str">
        <f>IF('10. Type 1 Emp Cov. Period Comp'!C795=0," ",'10. Type 1 Emp Cov. Period Comp'!C795)</f>
        <v xml:space="preserve"> </v>
      </c>
      <c r="D793" s="294"/>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c r="AA793" s="519"/>
      <c r="AB793" s="519"/>
      <c r="AC793" s="519"/>
      <c r="AD793" s="519"/>
      <c r="AE793" s="379">
        <f t="shared" si="51"/>
        <v>0</v>
      </c>
      <c r="AF793" s="380">
        <f>+AE793/(('10. Type 1 Emp Cov. Period Comp'!$I$16-'10. Type 1 Emp Cov. Period Comp'!$I$15+1)/7)</f>
        <v>0</v>
      </c>
      <c r="AG793" s="381">
        <f t="shared" si="49"/>
        <v>0</v>
      </c>
      <c r="AH793" s="381">
        <f t="shared" si="50"/>
        <v>0</v>
      </c>
    </row>
    <row r="794" spans="1:34" ht="15.75" thickBot="1" x14ac:dyDescent="0.3">
      <c r="A794" s="265">
        <f t="shared" si="48"/>
        <v>776</v>
      </c>
      <c r="B794" s="297" t="str">
        <f>IF('10. Type 1 Emp Cov. Period Comp'!B796=0," ",'10. Type 1 Emp Cov. Period Comp'!B796)</f>
        <v xml:space="preserve"> </v>
      </c>
      <c r="C794" s="265" t="str">
        <f>IF('10. Type 1 Emp Cov. Period Comp'!C796=0," ",'10. Type 1 Emp Cov. Period Comp'!C796)</f>
        <v xml:space="preserve"> </v>
      </c>
      <c r="D794" s="294"/>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c r="AA794" s="519"/>
      <c r="AB794" s="519"/>
      <c r="AC794" s="519"/>
      <c r="AD794" s="519"/>
      <c r="AE794" s="379">
        <f t="shared" si="51"/>
        <v>0</v>
      </c>
      <c r="AF794" s="380">
        <f>+AE794/(('10. Type 1 Emp Cov. Period Comp'!$I$16-'10. Type 1 Emp Cov. Period Comp'!$I$15+1)/7)</f>
        <v>0</v>
      </c>
      <c r="AG794" s="381">
        <f t="shared" si="49"/>
        <v>0</v>
      </c>
      <c r="AH794" s="381">
        <f t="shared" si="50"/>
        <v>0</v>
      </c>
    </row>
    <row r="795" spans="1:34" ht="15.75" thickBot="1" x14ac:dyDescent="0.3">
      <c r="A795" s="265">
        <f t="shared" si="48"/>
        <v>777</v>
      </c>
      <c r="B795" s="297" t="str">
        <f>IF('10. Type 1 Emp Cov. Period Comp'!B797=0," ",'10. Type 1 Emp Cov. Period Comp'!B797)</f>
        <v xml:space="preserve"> </v>
      </c>
      <c r="C795" s="265" t="str">
        <f>IF('10. Type 1 Emp Cov. Period Comp'!C797=0," ",'10. Type 1 Emp Cov. Period Comp'!C797)</f>
        <v xml:space="preserve"> </v>
      </c>
      <c r="D795" s="294"/>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c r="AA795" s="519"/>
      <c r="AB795" s="519"/>
      <c r="AC795" s="519"/>
      <c r="AD795" s="519"/>
      <c r="AE795" s="379">
        <f t="shared" si="51"/>
        <v>0</v>
      </c>
      <c r="AF795" s="380">
        <f>+AE795/(('10. Type 1 Emp Cov. Period Comp'!$I$16-'10. Type 1 Emp Cov. Period Comp'!$I$15+1)/7)</f>
        <v>0</v>
      </c>
      <c r="AG795" s="381">
        <f t="shared" si="49"/>
        <v>0</v>
      </c>
      <c r="AH795" s="381">
        <f t="shared" si="50"/>
        <v>0</v>
      </c>
    </row>
    <row r="796" spans="1:34" ht="15.75" thickBot="1" x14ac:dyDescent="0.3">
      <c r="A796" s="265">
        <f t="shared" si="48"/>
        <v>778</v>
      </c>
      <c r="B796" s="297" t="str">
        <f>IF('10. Type 1 Emp Cov. Period Comp'!B798=0," ",'10. Type 1 Emp Cov. Period Comp'!B798)</f>
        <v xml:space="preserve"> </v>
      </c>
      <c r="C796" s="265" t="str">
        <f>IF('10. Type 1 Emp Cov. Period Comp'!C798=0," ",'10. Type 1 Emp Cov. Period Comp'!C798)</f>
        <v xml:space="preserve"> </v>
      </c>
      <c r="D796" s="294"/>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c r="AA796" s="519"/>
      <c r="AB796" s="519"/>
      <c r="AC796" s="519"/>
      <c r="AD796" s="519"/>
      <c r="AE796" s="379">
        <f t="shared" si="51"/>
        <v>0</v>
      </c>
      <c r="AF796" s="380">
        <f>+AE796/(('10. Type 1 Emp Cov. Period Comp'!$I$16-'10. Type 1 Emp Cov. Period Comp'!$I$15+1)/7)</f>
        <v>0</v>
      </c>
      <c r="AG796" s="381">
        <f t="shared" si="49"/>
        <v>0</v>
      </c>
      <c r="AH796" s="381">
        <f t="shared" si="50"/>
        <v>0</v>
      </c>
    </row>
    <row r="797" spans="1:34" ht="15.75" thickBot="1" x14ac:dyDescent="0.3">
      <c r="A797" s="265">
        <f t="shared" si="48"/>
        <v>779</v>
      </c>
      <c r="B797" s="297" t="str">
        <f>IF('10. Type 1 Emp Cov. Period Comp'!B799=0," ",'10. Type 1 Emp Cov. Period Comp'!B799)</f>
        <v xml:space="preserve"> </v>
      </c>
      <c r="C797" s="265" t="str">
        <f>IF('10. Type 1 Emp Cov. Period Comp'!C799=0," ",'10. Type 1 Emp Cov. Period Comp'!C799)</f>
        <v xml:space="preserve"> </v>
      </c>
      <c r="D797" s="294"/>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c r="AA797" s="519"/>
      <c r="AB797" s="519"/>
      <c r="AC797" s="519"/>
      <c r="AD797" s="519"/>
      <c r="AE797" s="379">
        <f t="shared" si="51"/>
        <v>0</v>
      </c>
      <c r="AF797" s="380">
        <f>+AE797/(('10. Type 1 Emp Cov. Period Comp'!$I$16-'10. Type 1 Emp Cov. Period Comp'!$I$15+1)/7)</f>
        <v>0</v>
      </c>
      <c r="AG797" s="381">
        <f t="shared" si="49"/>
        <v>0</v>
      </c>
      <c r="AH797" s="381">
        <f t="shared" si="50"/>
        <v>0</v>
      </c>
    </row>
    <row r="798" spans="1:34" ht="15.75" thickBot="1" x14ac:dyDescent="0.3">
      <c r="A798" s="265">
        <f t="shared" si="48"/>
        <v>780</v>
      </c>
      <c r="B798" s="297" t="str">
        <f>IF('10. Type 1 Emp Cov. Period Comp'!B800=0," ",'10. Type 1 Emp Cov. Period Comp'!B800)</f>
        <v xml:space="preserve"> </v>
      </c>
      <c r="C798" s="265" t="str">
        <f>IF('10. Type 1 Emp Cov. Period Comp'!C800=0," ",'10. Type 1 Emp Cov. Period Comp'!C800)</f>
        <v xml:space="preserve"> </v>
      </c>
      <c r="D798" s="294"/>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c r="AA798" s="519"/>
      <c r="AB798" s="519"/>
      <c r="AC798" s="519"/>
      <c r="AD798" s="519"/>
      <c r="AE798" s="379">
        <f t="shared" si="51"/>
        <v>0</v>
      </c>
      <c r="AF798" s="380">
        <f>+AE798/(('10. Type 1 Emp Cov. Period Comp'!$I$16-'10. Type 1 Emp Cov. Period Comp'!$I$15+1)/7)</f>
        <v>0</v>
      </c>
      <c r="AG798" s="381">
        <f t="shared" si="49"/>
        <v>0</v>
      </c>
      <c r="AH798" s="381">
        <f t="shared" si="50"/>
        <v>0</v>
      </c>
    </row>
    <row r="799" spans="1:34" ht="15.75" thickBot="1" x14ac:dyDescent="0.3">
      <c r="A799" s="265">
        <f t="shared" si="48"/>
        <v>781</v>
      </c>
      <c r="B799" s="297" t="str">
        <f>IF('10. Type 1 Emp Cov. Period Comp'!B801=0," ",'10. Type 1 Emp Cov. Period Comp'!B801)</f>
        <v xml:space="preserve"> </v>
      </c>
      <c r="C799" s="265" t="str">
        <f>IF('10. Type 1 Emp Cov. Period Comp'!C801=0," ",'10. Type 1 Emp Cov. Period Comp'!C801)</f>
        <v xml:space="preserve"> </v>
      </c>
      <c r="D799" s="294"/>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c r="AA799" s="519"/>
      <c r="AB799" s="519"/>
      <c r="AC799" s="519"/>
      <c r="AD799" s="519"/>
      <c r="AE799" s="379">
        <f t="shared" si="51"/>
        <v>0</v>
      </c>
      <c r="AF799" s="380">
        <f>+AE799/(('10. Type 1 Emp Cov. Period Comp'!$I$16-'10. Type 1 Emp Cov. Period Comp'!$I$15+1)/7)</f>
        <v>0</v>
      </c>
      <c r="AG799" s="381">
        <f t="shared" si="49"/>
        <v>0</v>
      </c>
      <c r="AH799" s="381">
        <f t="shared" si="50"/>
        <v>0</v>
      </c>
    </row>
    <row r="800" spans="1:34" ht="15.75" thickBot="1" x14ac:dyDescent="0.3">
      <c r="A800" s="265">
        <f t="shared" si="48"/>
        <v>782</v>
      </c>
      <c r="B800" s="297" t="str">
        <f>IF('10. Type 1 Emp Cov. Period Comp'!B802=0," ",'10. Type 1 Emp Cov. Period Comp'!B802)</f>
        <v xml:space="preserve"> </v>
      </c>
      <c r="C800" s="265" t="str">
        <f>IF('10. Type 1 Emp Cov. Period Comp'!C802=0," ",'10. Type 1 Emp Cov. Period Comp'!C802)</f>
        <v xml:space="preserve"> </v>
      </c>
      <c r="D800" s="294"/>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c r="AA800" s="519"/>
      <c r="AB800" s="519"/>
      <c r="AC800" s="519"/>
      <c r="AD800" s="519"/>
      <c r="AE800" s="379">
        <f t="shared" si="51"/>
        <v>0</v>
      </c>
      <c r="AF800" s="380">
        <f>+AE800/(('10. Type 1 Emp Cov. Period Comp'!$I$16-'10. Type 1 Emp Cov. Period Comp'!$I$15+1)/7)</f>
        <v>0</v>
      </c>
      <c r="AG800" s="381">
        <f t="shared" si="49"/>
        <v>0</v>
      </c>
      <c r="AH800" s="381">
        <f t="shared" si="50"/>
        <v>0</v>
      </c>
    </row>
    <row r="801" spans="1:34" ht="15.75" thickBot="1" x14ac:dyDescent="0.3">
      <c r="A801" s="265">
        <f t="shared" si="48"/>
        <v>783</v>
      </c>
      <c r="B801" s="297" t="str">
        <f>IF('10. Type 1 Emp Cov. Period Comp'!B803=0," ",'10. Type 1 Emp Cov. Period Comp'!B803)</f>
        <v xml:space="preserve"> </v>
      </c>
      <c r="C801" s="265" t="str">
        <f>IF('10. Type 1 Emp Cov. Period Comp'!C803=0," ",'10. Type 1 Emp Cov. Period Comp'!C803)</f>
        <v xml:space="preserve"> </v>
      </c>
      <c r="D801" s="294"/>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c r="AA801" s="519"/>
      <c r="AB801" s="519"/>
      <c r="AC801" s="519"/>
      <c r="AD801" s="519"/>
      <c r="AE801" s="379">
        <f t="shared" si="51"/>
        <v>0</v>
      </c>
      <c r="AF801" s="380">
        <f>+AE801/(('10. Type 1 Emp Cov. Period Comp'!$I$16-'10. Type 1 Emp Cov. Period Comp'!$I$15+1)/7)</f>
        <v>0</v>
      </c>
      <c r="AG801" s="381">
        <f t="shared" si="49"/>
        <v>0</v>
      </c>
      <c r="AH801" s="381">
        <f t="shared" si="50"/>
        <v>0</v>
      </c>
    </row>
    <row r="802" spans="1:34" ht="15.75" thickBot="1" x14ac:dyDescent="0.3">
      <c r="A802" s="265">
        <f t="shared" si="48"/>
        <v>784</v>
      </c>
      <c r="B802" s="297" t="str">
        <f>IF('10. Type 1 Emp Cov. Period Comp'!B804=0," ",'10. Type 1 Emp Cov. Period Comp'!B804)</f>
        <v xml:space="preserve"> </v>
      </c>
      <c r="C802" s="265" t="str">
        <f>IF('10. Type 1 Emp Cov. Period Comp'!C804=0," ",'10. Type 1 Emp Cov. Period Comp'!C804)</f>
        <v xml:space="preserve"> </v>
      </c>
      <c r="D802" s="294"/>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c r="AA802" s="519"/>
      <c r="AB802" s="519"/>
      <c r="AC802" s="519"/>
      <c r="AD802" s="519"/>
      <c r="AE802" s="379">
        <f t="shared" si="51"/>
        <v>0</v>
      </c>
      <c r="AF802" s="380">
        <f>+AE802/(('10. Type 1 Emp Cov. Period Comp'!$I$16-'10. Type 1 Emp Cov. Period Comp'!$I$15+1)/7)</f>
        <v>0</v>
      </c>
      <c r="AG802" s="381">
        <f t="shared" si="49"/>
        <v>0</v>
      </c>
      <c r="AH802" s="381">
        <f t="shared" si="50"/>
        <v>0</v>
      </c>
    </row>
    <row r="803" spans="1:34" ht="15.75" thickBot="1" x14ac:dyDescent="0.3">
      <c r="A803" s="265">
        <f t="shared" si="48"/>
        <v>785</v>
      </c>
      <c r="B803" s="297" t="str">
        <f>IF('10. Type 1 Emp Cov. Period Comp'!B805=0," ",'10. Type 1 Emp Cov. Period Comp'!B805)</f>
        <v xml:space="preserve"> </v>
      </c>
      <c r="C803" s="265" t="str">
        <f>IF('10. Type 1 Emp Cov. Period Comp'!C805=0," ",'10. Type 1 Emp Cov. Period Comp'!C805)</f>
        <v xml:space="preserve"> </v>
      </c>
      <c r="D803" s="294"/>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c r="AA803" s="519"/>
      <c r="AB803" s="519"/>
      <c r="AC803" s="519"/>
      <c r="AD803" s="519"/>
      <c r="AE803" s="379">
        <f t="shared" si="51"/>
        <v>0</v>
      </c>
      <c r="AF803" s="380">
        <f>+AE803/(('10. Type 1 Emp Cov. Period Comp'!$I$16-'10. Type 1 Emp Cov. Period Comp'!$I$15+1)/7)</f>
        <v>0</v>
      </c>
      <c r="AG803" s="381">
        <f t="shared" si="49"/>
        <v>0</v>
      </c>
      <c r="AH803" s="381">
        <f t="shared" si="50"/>
        <v>0</v>
      </c>
    </row>
    <row r="804" spans="1:34" ht="15.75" thickBot="1" x14ac:dyDescent="0.3">
      <c r="A804" s="265">
        <f t="shared" si="48"/>
        <v>786</v>
      </c>
      <c r="B804" s="297" t="str">
        <f>IF('10. Type 1 Emp Cov. Period Comp'!B806=0," ",'10. Type 1 Emp Cov. Period Comp'!B806)</f>
        <v xml:space="preserve"> </v>
      </c>
      <c r="C804" s="265" t="str">
        <f>IF('10. Type 1 Emp Cov. Period Comp'!C806=0," ",'10. Type 1 Emp Cov. Period Comp'!C806)</f>
        <v xml:space="preserve"> </v>
      </c>
      <c r="D804" s="294"/>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c r="AA804" s="519"/>
      <c r="AB804" s="519"/>
      <c r="AC804" s="519"/>
      <c r="AD804" s="519"/>
      <c r="AE804" s="379">
        <f t="shared" si="51"/>
        <v>0</v>
      </c>
      <c r="AF804" s="380">
        <f>+AE804/(('10. Type 1 Emp Cov. Period Comp'!$I$16-'10. Type 1 Emp Cov. Period Comp'!$I$15+1)/7)</f>
        <v>0</v>
      </c>
      <c r="AG804" s="381">
        <f t="shared" si="49"/>
        <v>0</v>
      </c>
      <c r="AH804" s="381">
        <f t="shared" si="50"/>
        <v>0</v>
      </c>
    </row>
    <row r="805" spans="1:34" ht="15.75" thickBot="1" x14ac:dyDescent="0.3">
      <c r="A805" s="265">
        <f t="shared" si="48"/>
        <v>787</v>
      </c>
      <c r="B805" s="297" t="str">
        <f>IF('10. Type 1 Emp Cov. Period Comp'!B807=0," ",'10. Type 1 Emp Cov. Period Comp'!B807)</f>
        <v xml:space="preserve"> </v>
      </c>
      <c r="C805" s="265" t="str">
        <f>IF('10. Type 1 Emp Cov. Period Comp'!C807=0," ",'10. Type 1 Emp Cov. Period Comp'!C807)</f>
        <v xml:space="preserve"> </v>
      </c>
      <c r="D805" s="294"/>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c r="AA805" s="519"/>
      <c r="AB805" s="519"/>
      <c r="AC805" s="519"/>
      <c r="AD805" s="519"/>
      <c r="AE805" s="379">
        <f t="shared" si="51"/>
        <v>0</v>
      </c>
      <c r="AF805" s="380">
        <f>+AE805/(('10. Type 1 Emp Cov. Period Comp'!$I$16-'10. Type 1 Emp Cov. Period Comp'!$I$15+1)/7)</f>
        <v>0</v>
      </c>
      <c r="AG805" s="381">
        <f t="shared" si="49"/>
        <v>0</v>
      </c>
      <c r="AH805" s="381">
        <f t="shared" si="50"/>
        <v>0</v>
      </c>
    </row>
    <row r="806" spans="1:34" ht="15.75" thickBot="1" x14ac:dyDescent="0.3">
      <c r="A806" s="265">
        <f t="shared" si="48"/>
        <v>788</v>
      </c>
      <c r="B806" s="297" t="str">
        <f>IF('10. Type 1 Emp Cov. Period Comp'!B808=0," ",'10. Type 1 Emp Cov. Period Comp'!B808)</f>
        <v xml:space="preserve"> </v>
      </c>
      <c r="C806" s="265" t="str">
        <f>IF('10. Type 1 Emp Cov. Period Comp'!C808=0," ",'10. Type 1 Emp Cov. Period Comp'!C808)</f>
        <v xml:space="preserve"> </v>
      </c>
      <c r="D806" s="294"/>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c r="AA806" s="519"/>
      <c r="AB806" s="519"/>
      <c r="AC806" s="519"/>
      <c r="AD806" s="519"/>
      <c r="AE806" s="379">
        <f t="shared" si="51"/>
        <v>0</v>
      </c>
      <c r="AF806" s="380">
        <f>+AE806/(('10. Type 1 Emp Cov. Period Comp'!$I$16-'10. Type 1 Emp Cov. Period Comp'!$I$15+1)/7)</f>
        <v>0</v>
      </c>
      <c r="AG806" s="381">
        <f t="shared" si="49"/>
        <v>0</v>
      </c>
      <c r="AH806" s="381">
        <f t="shared" si="50"/>
        <v>0</v>
      </c>
    </row>
    <row r="807" spans="1:34" ht="15.75" thickBot="1" x14ac:dyDescent="0.3">
      <c r="A807" s="265">
        <f t="shared" si="48"/>
        <v>789</v>
      </c>
      <c r="B807" s="297" t="str">
        <f>IF('10. Type 1 Emp Cov. Period Comp'!B809=0," ",'10. Type 1 Emp Cov. Period Comp'!B809)</f>
        <v xml:space="preserve"> </v>
      </c>
      <c r="C807" s="265" t="str">
        <f>IF('10. Type 1 Emp Cov. Period Comp'!C809=0," ",'10. Type 1 Emp Cov. Period Comp'!C809)</f>
        <v xml:space="preserve"> </v>
      </c>
      <c r="D807" s="294"/>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c r="AA807" s="519"/>
      <c r="AB807" s="519"/>
      <c r="AC807" s="519"/>
      <c r="AD807" s="519"/>
      <c r="AE807" s="379">
        <f t="shared" si="51"/>
        <v>0</v>
      </c>
      <c r="AF807" s="380">
        <f>+AE807/(('10. Type 1 Emp Cov. Period Comp'!$I$16-'10. Type 1 Emp Cov. Period Comp'!$I$15+1)/7)</f>
        <v>0</v>
      </c>
      <c r="AG807" s="381">
        <f t="shared" si="49"/>
        <v>0</v>
      </c>
      <c r="AH807" s="381">
        <f t="shared" si="50"/>
        <v>0</v>
      </c>
    </row>
    <row r="808" spans="1:34" ht="15.75" thickBot="1" x14ac:dyDescent="0.3">
      <c r="A808" s="265">
        <f t="shared" si="48"/>
        <v>790</v>
      </c>
      <c r="B808" s="297" t="str">
        <f>IF('10. Type 1 Emp Cov. Period Comp'!B810=0," ",'10. Type 1 Emp Cov. Period Comp'!B810)</f>
        <v xml:space="preserve"> </v>
      </c>
      <c r="C808" s="265" t="str">
        <f>IF('10. Type 1 Emp Cov. Period Comp'!C810=0," ",'10. Type 1 Emp Cov. Period Comp'!C810)</f>
        <v xml:space="preserve"> </v>
      </c>
      <c r="D808" s="294"/>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c r="AA808" s="519"/>
      <c r="AB808" s="519"/>
      <c r="AC808" s="519"/>
      <c r="AD808" s="519"/>
      <c r="AE808" s="379">
        <f t="shared" si="51"/>
        <v>0</v>
      </c>
      <c r="AF808" s="380">
        <f>+AE808/(('10. Type 1 Emp Cov. Period Comp'!$I$16-'10. Type 1 Emp Cov. Period Comp'!$I$15+1)/7)</f>
        <v>0</v>
      </c>
      <c r="AG808" s="381">
        <f t="shared" si="49"/>
        <v>0</v>
      </c>
      <c r="AH808" s="381">
        <f t="shared" si="50"/>
        <v>0</v>
      </c>
    </row>
    <row r="809" spans="1:34" ht="15.75" thickBot="1" x14ac:dyDescent="0.3">
      <c r="A809" s="265">
        <f t="shared" si="48"/>
        <v>791</v>
      </c>
      <c r="B809" s="297" t="str">
        <f>IF('10. Type 1 Emp Cov. Period Comp'!B811=0," ",'10. Type 1 Emp Cov. Period Comp'!B811)</f>
        <v xml:space="preserve"> </v>
      </c>
      <c r="C809" s="265" t="str">
        <f>IF('10. Type 1 Emp Cov. Period Comp'!C811=0," ",'10. Type 1 Emp Cov. Period Comp'!C811)</f>
        <v xml:space="preserve"> </v>
      </c>
      <c r="D809" s="294"/>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c r="AA809" s="519"/>
      <c r="AB809" s="519"/>
      <c r="AC809" s="519"/>
      <c r="AD809" s="519"/>
      <c r="AE809" s="379">
        <f t="shared" si="51"/>
        <v>0</v>
      </c>
      <c r="AF809" s="380">
        <f>+AE809/(('10. Type 1 Emp Cov. Period Comp'!$I$16-'10. Type 1 Emp Cov. Period Comp'!$I$15+1)/7)</f>
        <v>0</v>
      </c>
      <c r="AG809" s="381">
        <f t="shared" si="49"/>
        <v>0</v>
      </c>
      <c r="AH809" s="381">
        <f t="shared" si="50"/>
        <v>0</v>
      </c>
    </row>
    <row r="810" spans="1:34" ht="15.75" thickBot="1" x14ac:dyDescent="0.3">
      <c r="A810" s="265">
        <f t="shared" si="48"/>
        <v>792</v>
      </c>
      <c r="B810" s="297" t="str">
        <f>IF('10. Type 1 Emp Cov. Period Comp'!B812=0," ",'10. Type 1 Emp Cov. Period Comp'!B812)</f>
        <v xml:space="preserve"> </v>
      </c>
      <c r="C810" s="265" t="str">
        <f>IF('10. Type 1 Emp Cov. Period Comp'!C812=0," ",'10. Type 1 Emp Cov. Period Comp'!C812)</f>
        <v xml:space="preserve"> </v>
      </c>
      <c r="D810" s="294"/>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c r="AA810" s="519"/>
      <c r="AB810" s="519"/>
      <c r="AC810" s="519"/>
      <c r="AD810" s="519"/>
      <c r="AE810" s="379">
        <f t="shared" si="51"/>
        <v>0</v>
      </c>
      <c r="AF810" s="380">
        <f>+AE810/(('10. Type 1 Emp Cov. Period Comp'!$I$16-'10. Type 1 Emp Cov. Period Comp'!$I$15+1)/7)</f>
        <v>0</v>
      </c>
      <c r="AG810" s="381">
        <f t="shared" si="49"/>
        <v>0</v>
      </c>
      <c r="AH810" s="381">
        <f t="shared" si="50"/>
        <v>0</v>
      </c>
    </row>
    <row r="811" spans="1:34" ht="15.75" thickBot="1" x14ac:dyDescent="0.3">
      <c r="A811" s="265">
        <f t="shared" si="48"/>
        <v>793</v>
      </c>
      <c r="B811" s="297" t="str">
        <f>IF('10. Type 1 Emp Cov. Period Comp'!B813=0," ",'10. Type 1 Emp Cov. Period Comp'!B813)</f>
        <v xml:space="preserve"> </v>
      </c>
      <c r="C811" s="265" t="str">
        <f>IF('10. Type 1 Emp Cov. Period Comp'!C813=0," ",'10. Type 1 Emp Cov. Period Comp'!C813)</f>
        <v xml:space="preserve"> </v>
      </c>
      <c r="D811" s="294"/>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c r="AA811" s="519"/>
      <c r="AB811" s="519"/>
      <c r="AC811" s="519"/>
      <c r="AD811" s="519"/>
      <c r="AE811" s="379">
        <f t="shared" si="51"/>
        <v>0</v>
      </c>
      <c r="AF811" s="380">
        <f>+AE811/(('10. Type 1 Emp Cov. Period Comp'!$I$16-'10. Type 1 Emp Cov. Period Comp'!$I$15+1)/7)</f>
        <v>0</v>
      </c>
      <c r="AG811" s="381">
        <f t="shared" si="49"/>
        <v>0</v>
      </c>
      <c r="AH811" s="381">
        <f t="shared" si="50"/>
        <v>0</v>
      </c>
    </row>
    <row r="812" spans="1:34" ht="15.75" thickBot="1" x14ac:dyDescent="0.3">
      <c r="A812" s="265">
        <f t="shared" si="48"/>
        <v>794</v>
      </c>
      <c r="B812" s="297" t="str">
        <f>IF('10. Type 1 Emp Cov. Period Comp'!B814=0," ",'10. Type 1 Emp Cov. Period Comp'!B814)</f>
        <v xml:space="preserve"> </v>
      </c>
      <c r="C812" s="265" t="str">
        <f>IF('10. Type 1 Emp Cov. Period Comp'!C814=0," ",'10. Type 1 Emp Cov. Period Comp'!C814)</f>
        <v xml:space="preserve"> </v>
      </c>
      <c r="D812" s="294"/>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c r="AA812" s="519"/>
      <c r="AB812" s="519"/>
      <c r="AC812" s="519"/>
      <c r="AD812" s="519"/>
      <c r="AE812" s="379">
        <f t="shared" si="51"/>
        <v>0</v>
      </c>
      <c r="AF812" s="380">
        <f>+AE812/(('10. Type 1 Emp Cov. Period Comp'!$I$16-'10. Type 1 Emp Cov. Period Comp'!$I$15+1)/7)</f>
        <v>0</v>
      </c>
      <c r="AG812" s="381">
        <f t="shared" si="49"/>
        <v>0</v>
      </c>
      <c r="AH812" s="381">
        <f t="shared" si="50"/>
        <v>0</v>
      </c>
    </row>
    <row r="813" spans="1:34" ht="15.75" thickBot="1" x14ac:dyDescent="0.3">
      <c r="A813" s="265">
        <f t="shared" si="48"/>
        <v>795</v>
      </c>
      <c r="B813" s="297" t="str">
        <f>IF('10. Type 1 Emp Cov. Period Comp'!B815=0," ",'10. Type 1 Emp Cov. Period Comp'!B815)</f>
        <v xml:space="preserve"> </v>
      </c>
      <c r="C813" s="265" t="str">
        <f>IF('10. Type 1 Emp Cov. Period Comp'!C815=0," ",'10. Type 1 Emp Cov. Period Comp'!C815)</f>
        <v xml:space="preserve"> </v>
      </c>
      <c r="D813" s="294"/>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c r="AA813" s="519"/>
      <c r="AB813" s="519"/>
      <c r="AC813" s="519"/>
      <c r="AD813" s="519"/>
      <c r="AE813" s="379">
        <f t="shared" si="51"/>
        <v>0</v>
      </c>
      <c r="AF813" s="380">
        <f>+AE813/(('10. Type 1 Emp Cov. Period Comp'!$I$16-'10. Type 1 Emp Cov. Period Comp'!$I$15+1)/7)</f>
        <v>0</v>
      </c>
      <c r="AG813" s="381">
        <f t="shared" si="49"/>
        <v>0</v>
      </c>
      <c r="AH813" s="381">
        <f t="shared" si="50"/>
        <v>0</v>
      </c>
    </row>
    <row r="814" spans="1:34" ht="15.75" thickBot="1" x14ac:dyDescent="0.3">
      <c r="A814" s="265">
        <f t="shared" si="48"/>
        <v>796</v>
      </c>
      <c r="B814" s="297" t="str">
        <f>IF('10. Type 1 Emp Cov. Period Comp'!B816=0," ",'10. Type 1 Emp Cov. Period Comp'!B816)</f>
        <v xml:space="preserve"> </v>
      </c>
      <c r="C814" s="265" t="str">
        <f>IF('10. Type 1 Emp Cov. Period Comp'!C816=0," ",'10. Type 1 Emp Cov. Period Comp'!C816)</f>
        <v xml:space="preserve"> </v>
      </c>
      <c r="D814" s="294"/>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c r="AA814" s="519"/>
      <c r="AB814" s="519"/>
      <c r="AC814" s="519"/>
      <c r="AD814" s="519"/>
      <c r="AE814" s="379">
        <f t="shared" si="51"/>
        <v>0</v>
      </c>
      <c r="AF814" s="380">
        <f>+AE814/(('10. Type 1 Emp Cov. Period Comp'!$I$16-'10. Type 1 Emp Cov. Period Comp'!$I$15+1)/7)</f>
        <v>0</v>
      </c>
      <c r="AG814" s="381">
        <f t="shared" si="49"/>
        <v>0</v>
      </c>
      <c r="AH814" s="381">
        <f t="shared" si="50"/>
        <v>0</v>
      </c>
    </row>
    <row r="815" spans="1:34" ht="15.75" thickBot="1" x14ac:dyDescent="0.3">
      <c r="A815" s="265">
        <f t="shared" si="48"/>
        <v>797</v>
      </c>
      <c r="B815" s="297" t="str">
        <f>IF('10. Type 1 Emp Cov. Period Comp'!B817=0," ",'10. Type 1 Emp Cov. Period Comp'!B817)</f>
        <v xml:space="preserve"> </v>
      </c>
      <c r="C815" s="265" t="str">
        <f>IF('10. Type 1 Emp Cov. Period Comp'!C817=0," ",'10. Type 1 Emp Cov. Period Comp'!C817)</f>
        <v xml:space="preserve"> </v>
      </c>
      <c r="D815" s="294"/>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c r="AA815" s="519"/>
      <c r="AB815" s="519"/>
      <c r="AC815" s="519"/>
      <c r="AD815" s="519"/>
      <c r="AE815" s="379">
        <f t="shared" si="51"/>
        <v>0</v>
      </c>
      <c r="AF815" s="380">
        <f>+AE815/(('10. Type 1 Emp Cov. Period Comp'!$I$16-'10. Type 1 Emp Cov. Period Comp'!$I$15+1)/7)</f>
        <v>0</v>
      </c>
      <c r="AG815" s="381">
        <f t="shared" si="49"/>
        <v>0</v>
      </c>
      <c r="AH815" s="381">
        <f t="shared" si="50"/>
        <v>0</v>
      </c>
    </row>
    <row r="816" spans="1:34" ht="15.75" thickBot="1" x14ac:dyDescent="0.3">
      <c r="A816" s="265">
        <f t="shared" si="48"/>
        <v>798</v>
      </c>
      <c r="B816" s="297" t="str">
        <f>IF('10. Type 1 Emp Cov. Period Comp'!B818=0," ",'10. Type 1 Emp Cov. Period Comp'!B818)</f>
        <v xml:space="preserve"> </v>
      </c>
      <c r="C816" s="265" t="str">
        <f>IF('10. Type 1 Emp Cov. Period Comp'!C818=0," ",'10. Type 1 Emp Cov. Period Comp'!C818)</f>
        <v xml:space="preserve"> </v>
      </c>
      <c r="D816" s="294"/>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c r="AA816" s="519"/>
      <c r="AB816" s="519"/>
      <c r="AC816" s="519"/>
      <c r="AD816" s="519"/>
      <c r="AE816" s="379">
        <f t="shared" si="51"/>
        <v>0</v>
      </c>
      <c r="AF816" s="380">
        <f>+AE816/(('10. Type 1 Emp Cov. Period Comp'!$I$16-'10. Type 1 Emp Cov. Period Comp'!$I$15+1)/7)</f>
        <v>0</v>
      </c>
      <c r="AG816" s="381">
        <f t="shared" si="49"/>
        <v>0</v>
      </c>
      <c r="AH816" s="381">
        <f t="shared" si="50"/>
        <v>0</v>
      </c>
    </row>
    <row r="817" spans="1:34" ht="15.75" thickBot="1" x14ac:dyDescent="0.3">
      <c r="A817" s="265">
        <f t="shared" si="48"/>
        <v>799</v>
      </c>
      <c r="B817" s="297" t="str">
        <f>IF('10. Type 1 Emp Cov. Period Comp'!B819=0," ",'10. Type 1 Emp Cov. Period Comp'!B819)</f>
        <v xml:space="preserve"> </v>
      </c>
      <c r="C817" s="265" t="str">
        <f>IF('10. Type 1 Emp Cov. Period Comp'!C819=0," ",'10. Type 1 Emp Cov. Period Comp'!C819)</f>
        <v xml:space="preserve"> </v>
      </c>
      <c r="D817" s="294"/>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c r="AA817" s="519"/>
      <c r="AB817" s="519"/>
      <c r="AC817" s="519"/>
      <c r="AD817" s="519"/>
      <c r="AE817" s="379">
        <f t="shared" si="51"/>
        <v>0</v>
      </c>
      <c r="AF817" s="380">
        <f>+AE817/(('10. Type 1 Emp Cov. Period Comp'!$I$16-'10. Type 1 Emp Cov. Period Comp'!$I$15+1)/7)</f>
        <v>0</v>
      </c>
      <c r="AG817" s="381">
        <f t="shared" si="49"/>
        <v>0</v>
      </c>
      <c r="AH817" s="381">
        <f t="shared" si="50"/>
        <v>0</v>
      </c>
    </row>
    <row r="818" spans="1:34" ht="15.75" thickBot="1" x14ac:dyDescent="0.3">
      <c r="A818" s="265">
        <f t="shared" si="48"/>
        <v>800</v>
      </c>
      <c r="B818" s="297" t="str">
        <f>IF('10. Type 1 Emp Cov. Period Comp'!B820=0," ",'10. Type 1 Emp Cov. Period Comp'!B820)</f>
        <v xml:space="preserve"> </v>
      </c>
      <c r="C818" s="265" t="str">
        <f>IF('10. Type 1 Emp Cov. Period Comp'!C820=0," ",'10. Type 1 Emp Cov. Period Comp'!C820)</f>
        <v xml:space="preserve"> </v>
      </c>
      <c r="D818" s="294"/>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c r="AA818" s="519"/>
      <c r="AB818" s="519"/>
      <c r="AC818" s="519"/>
      <c r="AD818" s="519"/>
      <c r="AE818" s="379">
        <f t="shared" si="51"/>
        <v>0</v>
      </c>
      <c r="AF818" s="380">
        <f>+AE818/(('10. Type 1 Emp Cov. Period Comp'!$I$16-'10. Type 1 Emp Cov. Period Comp'!$I$15+1)/7)</f>
        <v>0</v>
      </c>
      <c r="AG818" s="381">
        <f t="shared" si="49"/>
        <v>0</v>
      </c>
      <c r="AH818" s="381">
        <f t="shared" si="50"/>
        <v>0</v>
      </c>
    </row>
    <row r="819" spans="1:34" ht="15.75" thickBot="1" x14ac:dyDescent="0.3">
      <c r="A819" s="265">
        <f t="shared" si="48"/>
        <v>801</v>
      </c>
      <c r="B819" s="297" t="str">
        <f>IF('10. Type 1 Emp Cov. Period Comp'!B821=0," ",'10. Type 1 Emp Cov. Period Comp'!B821)</f>
        <v xml:space="preserve"> </v>
      </c>
      <c r="C819" s="265" t="str">
        <f>IF('10. Type 1 Emp Cov. Period Comp'!C821=0," ",'10. Type 1 Emp Cov. Period Comp'!C821)</f>
        <v xml:space="preserve"> </v>
      </c>
      <c r="D819" s="294"/>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c r="AA819" s="519"/>
      <c r="AB819" s="519"/>
      <c r="AC819" s="519"/>
      <c r="AD819" s="519"/>
      <c r="AE819" s="379">
        <f t="shared" si="51"/>
        <v>0</v>
      </c>
      <c r="AF819" s="380">
        <f>+AE819/(('10. Type 1 Emp Cov. Period Comp'!$I$16-'10. Type 1 Emp Cov. Period Comp'!$I$15+1)/7)</f>
        <v>0</v>
      </c>
      <c r="AG819" s="381">
        <f t="shared" si="49"/>
        <v>0</v>
      </c>
      <c r="AH819" s="381">
        <f t="shared" si="50"/>
        <v>0</v>
      </c>
    </row>
    <row r="820" spans="1:34" ht="15.75" thickBot="1" x14ac:dyDescent="0.3">
      <c r="A820" s="265">
        <f t="shared" si="48"/>
        <v>802</v>
      </c>
      <c r="B820" s="297" t="str">
        <f>IF('10. Type 1 Emp Cov. Period Comp'!B822=0," ",'10. Type 1 Emp Cov. Period Comp'!B822)</f>
        <v xml:space="preserve"> </v>
      </c>
      <c r="C820" s="265" t="str">
        <f>IF('10. Type 1 Emp Cov. Period Comp'!C822=0," ",'10. Type 1 Emp Cov. Period Comp'!C822)</f>
        <v xml:space="preserve"> </v>
      </c>
      <c r="D820" s="294"/>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c r="AA820" s="519"/>
      <c r="AB820" s="519"/>
      <c r="AC820" s="519"/>
      <c r="AD820" s="519"/>
      <c r="AE820" s="379">
        <f t="shared" si="51"/>
        <v>0</v>
      </c>
      <c r="AF820" s="380">
        <f>+AE820/(('10. Type 1 Emp Cov. Period Comp'!$I$16-'10. Type 1 Emp Cov. Period Comp'!$I$15+1)/7)</f>
        <v>0</v>
      </c>
      <c r="AG820" s="381">
        <f t="shared" si="49"/>
        <v>0</v>
      </c>
      <c r="AH820" s="381">
        <f t="shared" si="50"/>
        <v>0</v>
      </c>
    </row>
    <row r="821" spans="1:34" ht="15.75" thickBot="1" x14ac:dyDescent="0.3">
      <c r="A821" s="265">
        <f t="shared" si="48"/>
        <v>803</v>
      </c>
      <c r="B821" s="297" t="str">
        <f>IF('10. Type 1 Emp Cov. Period Comp'!B823=0," ",'10. Type 1 Emp Cov. Period Comp'!B823)</f>
        <v xml:space="preserve"> </v>
      </c>
      <c r="C821" s="265" t="str">
        <f>IF('10. Type 1 Emp Cov. Period Comp'!C823=0," ",'10. Type 1 Emp Cov. Period Comp'!C823)</f>
        <v xml:space="preserve"> </v>
      </c>
      <c r="D821" s="294"/>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c r="AA821" s="519"/>
      <c r="AB821" s="519"/>
      <c r="AC821" s="519"/>
      <c r="AD821" s="519"/>
      <c r="AE821" s="379">
        <f t="shared" si="51"/>
        <v>0</v>
      </c>
      <c r="AF821" s="380">
        <f>+AE821/(('10. Type 1 Emp Cov. Period Comp'!$I$16-'10. Type 1 Emp Cov. Period Comp'!$I$15+1)/7)</f>
        <v>0</v>
      </c>
      <c r="AG821" s="381">
        <f t="shared" si="49"/>
        <v>0</v>
      </c>
      <c r="AH821" s="381">
        <f t="shared" si="50"/>
        <v>0</v>
      </c>
    </row>
    <row r="822" spans="1:34" ht="15.75" thickBot="1" x14ac:dyDescent="0.3">
      <c r="A822" s="265">
        <f t="shared" si="48"/>
        <v>804</v>
      </c>
      <c r="B822" s="297" t="str">
        <f>IF('10. Type 1 Emp Cov. Period Comp'!B824=0," ",'10. Type 1 Emp Cov. Period Comp'!B824)</f>
        <v xml:space="preserve"> </v>
      </c>
      <c r="C822" s="265" t="str">
        <f>IF('10. Type 1 Emp Cov. Period Comp'!C824=0," ",'10. Type 1 Emp Cov. Period Comp'!C824)</f>
        <v xml:space="preserve"> </v>
      </c>
      <c r="D822" s="294"/>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c r="AA822" s="519"/>
      <c r="AB822" s="519"/>
      <c r="AC822" s="519"/>
      <c r="AD822" s="519"/>
      <c r="AE822" s="379">
        <f t="shared" si="51"/>
        <v>0</v>
      </c>
      <c r="AF822" s="380">
        <f>+AE822/(('10. Type 1 Emp Cov. Period Comp'!$I$16-'10. Type 1 Emp Cov. Period Comp'!$I$15+1)/7)</f>
        <v>0</v>
      </c>
      <c r="AG822" s="381">
        <f t="shared" si="49"/>
        <v>0</v>
      </c>
      <c r="AH822" s="381">
        <f t="shared" si="50"/>
        <v>0</v>
      </c>
    </row>
    <row r="823" spans="1:34" ht="15.75" thickBot="1" x14ac:dyDescent="0.3">
      <c r="A823" s="265">
        <f t="shared" si="48"/>
        <v>805</v>
      </c>
      <c r="B823" s="297" t="str">
        <f>IF('10. Type 1 Emp Cov. Period Comp'!B825=0," ",'10. Type 1 Emp Cov. Period Comp'!B825)</f>
        <v xml:space="preserve"> </v>
      </c>
      <c r="C823" s="265" t="str">
        <f>IF('10. Type 1 Emp Cov. Period Comp'!C825=0," ",'10. Type 1 Emp Cov. Period Comp'!C825)</f>
        <v xml:space="preserve"> </v>
      </c>
      <c r="D823" s="294"/>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c r="AA823" s="519"/>
      <c r="AB823" s="519"/>
      <c r="AC823" s="519"/>
      <c r="AD823" s="519"/>
      <c r="AE823" s="379">
        <f t="shared" si="51"/>
        <v>0</v>
      </c>
      <c r="AF823" s="380">
        <f>+AE823/(('10. Type 1 Emp Cov. Period Comp'!$I$16-'10. Type 1 Emp Cov. Period Comp'!$I$15+1)/7)</f>
        <v>0</v>
      </c>
      <c r="AG823" s="381">
        <f t="shared" si="49"/>
        <v>0</v>
      </c>
      <c r="AH823" s="381">
        <f t="shared" si="50"/>
        <v>0</v>
      </c>
    </row>
    <row r="824" spans="1:34" ht="15.75" thickBot="1" x14ac:dyDescent="0.3">
      <c r="A824" s="265">
        <f t="shared" si="48"/>
        <v>806</v>
      </c>
      <c r="B824" s="297" t="str">
        <f>IF('10. Type 1 Emp Cov. Period Comp'!B826=0," ",'10. Type 1 Emp Cov. Period Comp'!B826)</f>
        <v xml:space="preserve"> </v>
      </c>
      <c r="C824" s="265" t="str">
        <f>IF('10. Type 1 Emp Cov. Period Comp'!C826=0," ",'10. Type 1 Emp Cov. Period Comp'!C826)</f>
        <v xml:space="preserve"> </v>
      </c>
      <c r="D824" s="294"/>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c r="AA824" s="519"/>
      <c r="AB824" s="519"/>
      <c r="AC824" s="519"/>
      <c r="AD824" s="519"/>
      <c r="AE824" s="379">
        <f t="shared" si="51"/>
        <v>0</v>
      </c>
      <c r="AF824" s="380">
        <f>+AE824/(('10. Type 1 Emp Cov. Period Comp'!$I$16-'10. Type 1 Emp Cov. Period Comp'!$I$15+1)/7)</f>
        <v>0</v>
      </c>
      <c r="AG824" s="381">
        <f t="shared" si="49"/>
        <v>0</v>
      </c>
      <c r="AH824" s="381">
        <f t="shared" si="50"/>
        <v>0</v>
      </c>
    </row>
    <row r="825" spans="1:34" ht="15.75" thickBot="1" x14ac:dyDescent="0.3">
      <c r="A825" s="265">
        <f t="shared" si="48"/>
        <v>807</v>
      </c>
      <c r="B825" s="297" t="str">
        <f>IF('10. Type 1 Emp Cov. Period Comp'!B827=0," ",'10. Type 1 Emp Cov. Period Comp'!B827)</f>
        <v xml:space="preserve"> </v>
      </c>
      <c r="C825" s="265" t="str">
        <f>IF('10. Type 1 Emp Cov. Period Comp'!C827=0," ",'10. Type 1 Emp Cov. Period Comp'!C827)</f>
        <v xml:space="preserve"> </v>
      </c>
      <c r="D825" s="294"/>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c r="AA825" s="519"/>
      <c r="AB825" s="519"/>
      <c r="AC825" s="519"/>
      <c r="AD825" s="519"/>
      <c r="AE825" s="379">
        <f t="shared" si="51"/>
        <v>0</v>
      </c>
      <c r="AF825" s="380">
        <f>+AE825/(('10. Type 1 Emp Cov. Period Comp'!$I$16-'10. Type 1 Emp Cov. Period Comp'!$I$15+1)/7)</f>
        <v>0</v>
      </c>
      <c r="AG825" s="381">
        <f t="shared" si="49"/>
        <v>0</v>
      </c>
      <c r="AH825" s="381">
        <f t="shared" si="50"/>
        <v>0</v>
      </c>
    </row>
    <row r="826" spans="1:34" ht="15.75" thickBot="1" x14ac:dyDescent="0.3">
      <c r="A826" s="265">
        <f t="shared" si="48"/>
        <v>808</v>
      </c>
      <c r="B826" s="297" t="str">
        <f>IF('10. Type 1 Emp Cov. Period Comp'!B828=0," ",'10. Type 1 Emp Cov. Period Comp'!B828)</f>
        <v xml:space="preserve"> </v>
      </c>
      <c r="C826" s="265" t="str">
        <f>IF('10. Type 1 Emp Cov. Period Comp'!C828=0," ",'10. Type 1 Emp Cov. Period Comp'!C828)</f>
        <v xml:space="preserve"> </v>
      </c>
      <c r="D826" s="294"/>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c r="AA826" s="519"/>
      <c r="AB826" s="519"/>
      <c r="AC826" s="519"/>
      <c r="AD826" s="519"/>
      <c r="AE826" s="379">
        <f t="shared" si="51"/>
        <v>0</v>
      </c>
      <c r="AF826" s="380">
        <f>+AE826/(('10. Type 1 Emp Cov. Period Comp'!$I$16-'10. Type 1 Emp Cov. Period Comp'!$I$15+1)/7)</f>
        <v>0</v>
      </c>
      <c r="AG826" s="381">
        <f t="shared" si="49"/>
        <v>0</v>
      </c>
      <c r="AH826" s="381">
        <f t="shared" si="50"/>
        <v>0</v>
      </c>
    </row>
    <row r="827" spans="1:34" ht="15.75" thickBot="1" x14ac:dyDescent="0.3">
      <c r="A827" s="265">
        <f t="shared" si="48"/>
        <v>809</v>
      </c>
      <c r="B827" s="297" t="str">
        <f>IF('10. Type 1 Emp Cov. Period Comp'!B829=0," ",'10. Type 1 Emp Cov. Period Comp'!B829)</f>
        <v xml:space="preserve"> </v>
      </c>
      <c r="C827" s="265" t="str">
        <f>IF('10. Type 1 Emp Cov. Period Comp'!C829=0," ",'10. Type 1 Emp Cov. Period Comp'!C829)</f>
        <v xml:space="preserve"> </v>
      </c>
      <c r="D827" s="294"/>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c r="AA827" s="519"/>
      <c r="AB827" s="519"/>
      <c r="AC827" s="519"/>
      <c r="AD827" s="519"/>
      <c r="AE827" s="379">
        <f t="shared" si="51"/>
        <v>0</v>
      </c>
      <c r="AF827" s="380">
        <f>+AE827/(('10. Type 1 Emp Cov. Period Comp'!$I$16-'10. Type 1 Emp Cov. Period Comp'!$I$15+1)/7)</f>
        <v>0</v>
      </c>
      <c r="AG827" s="381">
        <f t="shared" si="49"/>
        <v>0</v>
      </c>
      <c r="AH827" s="381">
        <f t="shared" si="50"/>
        <v>0</v>
      </c>
    </row>
    <row r="828" spans="1:34" ht="15.75" thickBot="1" x14ac:dyDescent="0.3">
      <c r="A828" s="265">
        <f t="shared" si="48"/>
        <v>810</v>
      </c>
      <c r="B828" s="297" t="str">
        <f>IF('10. Type 1 Emp Cov. Period Comp'!B830=0," ",'10. Type 1 Emp Cov. Period Comp'!B830)</f>
        <v xml:space="preserve"> </v>
      </c>
      <c r="C828" s="265" t="str">
        <f>IF('10. Type 1 Emp Cov. Period Comp'!C830=0," ",'10. Type 1 Emp Cov. Period Comp'!C830)</f>
        <v xml:space="preserve"> </v>
      </c>
      <c r="D828" s="294"/>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c r="AA828" s="519"/>
      <c r="AB828" s="519"/>
      <c r="AC828" s="519"/>
      <c r="AD828" s="519"/>
      <c r="AE828" s="379">
        <f t="shared" si="51"/>
        <v>0</v>
      </c>
      <c r="AF828" s="380">
        <f>+AE828/(('10. Type 1 Emp Cov. Period Comp'!$I$16-'10. Type 1 Emp Cov. Period Comp'!$I$15+1)/7)</f>
        <v>0</v>
      </c>
      <c r="AG828" s="381">
        <f t="shared" si="49"/>
        <v>0</v>
      </c>
      <c r="AH828" s="381">
        <f t="shared" si="50"/>
        <v>0</v>
      </c>
    </row>
    <row r="829" spans="1:34" ht="15.75" thickBot="1" x14ac:dyDescent="0.3">
      <c r="A829" s="265">
        <f t="shared" si="48"/>
        <v>811</v>
      </c>
      <c r="B829" s="297" t="str">
        <f>IF('10. Type 1 Emp Cov. Period Comp'!B831=0," ",'10. Type 1 Emp Cov. Period Comp'!B831)</f>
        <v xml:space="preserve"> </v>
      </c>
      <c r="C829" s="265" t="str">
        <f>IF('10. Type 1 Emp Cov. Period Comp'!C831=0," ",'10. Type 1 Emp Cov. Period Comp'!C831)</f>
        <v xml:space="preserve"> </v>
      </c>
      <c r="D829" s="294"/>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c r="AA829" s="519"/>
      <c r="AB829" s="519"/>
      <c r="AC829" s="519"/>
      <c r="AD829" s="519"/>
      <c r="AE829" s="379">
        <f t="shared" si="51"/>
        <v>0</v>
      </c>
      <c r="AF829" s="380">
        <f>+AE829/(('10. Type 1 Emp Cov. Period Comp'!$I$16-'10. Type 1 Emp Cov. Period Comp'!$I$15+1)/7)</f>
        <v>0</v>
      </c>
      <c r="AG829" s="381">
        <f t="shared" si="49"/>
        <v>0</v>
      </c>
      <c r="AH829" s="381">
        <f t="shared" si="50"/>
        <v>0</v>
      </c>
    </row>
    <row r="830" spans="1:34" ht="15.75" thickBot="1" x14ac:dyDescent="0.3">
      <c r="A830" s="265">
        <f t="shared" si="48"/>
        <v>812</v>
      </c>
      <c r="B830" s="297" t="str">
        <f>IF('10. Type 1 Emp Cov. Period Comp'!B832=0," ",'10. Type 1 Emp Cov. Period Comp'!B832)</f>
        <v xml:space="preserve"> </v>
      </c>
      <c r="C830" s="265" t="str">
        <f>IF('10. Type 1 Emp Cov. Period Comp'!C832=0," ",'10. Type 1 Emp Cov. Period Comp'!C832)</f>
        <v xml:space="preserve"> </v>
      </c>
      <c r="D830" s="294"/>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c r="AA830" s="519"/>
      <c r="AB830" s="519"/>
      <c r="AC830" s="519"/>
      <c r="AD830" s="519"/>
      <c r="AE830" s="379">
        <f t="shared" si="51"/>
        <v>0</v>
      </c>
      <c r="AF830" s="380">
        <f>+AE830/(('10. Type 1 Emp Cov. Period Comp'!$I$16-'10. Type 1 Emp Cov. Period Comp'!$I$15+1)/7)</f>
        <v>0</v>
      </c>
      <c r="AG830" s="381">
        <f t="shared" si="49"/>
        <v>0</v>
      </c>
      <c r="AH830" s="381">
        <f t="shared" si="50"/>
        <v>0</v>
      </c>
    </row>
    <row r="831" spans="1:34" ht="15.75" thickBot="1" x14ac:dyDescent="0.3">
      <c r="A831" s="265">
        <f t="shared" si="48"/>
        <v>813</v>
      </c>
      <c r="B831" s="297" t="str">
        <f>IF('10. Type 1 Emp Cov. Period Comp'!B833=0," ",'10. Type 1 Emp Cov. Period Comp'!B833)</f>
        <v xml:space="preserve"> </v>
      </c>
      <c r="C831" s="265" t="str">
        <f>IF('10. Type 1 Emp Cov. Period Comp'!C833=0," ",'10. Type 1 Emp Cov. Period Comp'!C833)</f>
        <v xml:space="preserve"> </v>
      </c>
      <c r="D831" s="294"/>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c r="AA831" s="519"/>
      <c r="AB831" s="519"/>
      <c r="AC831" s="519"/>
      <c r="AD831" s="519"/>
      <c r="AE831" s="379">
        <f t="shared" si="51"/>
        <v>0</v>
      </c>
      <c r="AF831" s="380">
        <f>+AE831/(('10. Type 1 Emp Cov. Period Comp'!$I$16-'10. Type 1 Emp Cov. Period Comp'!$I$15+1)/7)</f>
        <v>0</v>
      </c>
      <c r="AG831" s="381">
        <f t="shared" si="49"/>
        <v>0</v>
      </c>
      <c r="AH831" s="381">
        <f t="shared" si="50"/>
        <v>0</v>
      </c>
    </row>
    <row r="832" spans="1:34" ht="15.75" thickBot="1" x14ac:dyDescent="0.3">
      <c r="A832" s="265">
        <f t="shared" si="48"/>
        <v>814</v>
      </c>
      <c r="B832" s="297" t="str">
        <f>IF('10. Type 1 Emp Cov. Period Comp'!B834=0," ",'10. Type 1 Emp Cov. Period Comp'!B834)</f>
        <v xml:space="preserve"> </v>
      </c>
      <c r="C832" s="265" t="str">
        <f>IF('10. Type 1 Emp Cov. Period Comp'!C834=0," ",'10. Type 1 Emp Cov. Period Comp'!C834)</f>
        <v xml:space="preserve"> </v>
      </c>
      <c r="D832" s="294"/>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c r="AA832" s="519"/>
      <c r="AB832" s="519"/>
      <c r="AC832" s="519"/>
      <c r="AD832" s="519"/>
      <c r="AE832" s="379">
        <f t="shared" si="51"/>
        <v>0</v>
      </c>
      <c r="AF832" s="380">
        <f>+AE832/(('10. Type 1 Emp Cov. Period Comp'!$I$16-'10. Type 1 Emp Cov. Period Comp'!$I$15+1)/7)</f>
        <v>0</v>
      </c>
      <c r="AG832" s="381">
        <f t="shared" si="49"/>
        <v>0</v>
      </c>
      <c r="AH832" s="381">
        <f t="shared" si="50"/>
        <v>0</v>
      </c>
    </row>
    <row r="833" spans="1:34" ht="15.75" thickBot="1" x14ac:dyDescent="0.3">
      <c r="A833" s="265">
        <f t="shared" si="48"/>
        <v>815</v>
      </c>
      <c r="B833" s="297" t="str">
        <f>IF('10. Type 1 Emp Cov. Period Comp'!B835=0," ",'10. Type 1 Emp Cov. Period Comp'!B835)</f>
        <v xml:space="preserve"> </v>
      </c>
      <c r="C833" s="265" t="str">
        <f>IF('10. Type 1 Emp Cov. Period Comp'!C835=0," ",'10. Type 1 Emp Cov. Period Comp'!C835)</f>
        <v xml:space="preserve"> </v>
      </c>
      <c r="D833" s="294"/>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c r="AA833" s="519"/>
      <c r="AB833" s="519"/>
      <c r="AC833" s="519"/>
      <c r="AD833" s="519"/>
      <c r="AE833" s="379">
        <f t="shared" si="51"/>
        <v>0</v>
      </c>
      <c r="AF833" s="380">
        <f>+AE833/(('10. Type 1 Emp Cov. Period Comp'!$I$16-'10. Type 1 Emp Cov. Period Comp'!$I$15+1)/7)</f>
        <v>0</v>
      </c>
      <c r="AG833" s="381">
        <f t="shared" si="49"/>
        <v>0</v>
      </c>
      <c r="AH833" s="381">
        <f t="shared" si="50"/>
        <v>0</v>
      </c>
    </row>
    <row r="834" spans="1:34" ht="15.75" thickBot="1" x14ac:dyDescent="0.3">
      <c r="A834" s="265">
        <f t="shared" si="48"/>
        <v>816</v>
      </c>
      <c r="B834" s="297" t="str">
        <f>IF('10. Type 1 Emp Cov. Period Comp'!B836=0," ",'10. Type 1 Emp Cov. Period Comp'!B836)</f>
        <v xml:space="preserve"> </v>
      </c>
      <c r="C834" s="265" t="str">
        <f>IF('10. Type 1 Emp Cov. Period Comp'!C836=0," ",'10. Type 1 Emp Cov. Period Comp'!C836)</f>
        <v xml:space="preserve"> </v>
      </c>
      <c r="D834" s="294"/>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c r="AA834" s="519"/>
      <c r="AB834" s="519"/>
      <c r="AC834" s="519"/>
      <c r="AD834" s="519"/>
      <c r="AE834" s="379">
        <f t="shared" si="51"/>
        <v>0</v>
      </c>
      <c r="AF834" s="380">
        <f>+AE834/(('10. Type 1 Emp Cov. Period Comp'!$I$16-'10. Type 1 Emp Cov. Period Comp'!$I$15+1)/7)</f>
        <v>0</v>
      </c>
      <c r="AG834" s="381">
        <f t="shared" si="49"/>
        <v>0</v>
      </c>
      <c r="AH834" s="381">
        <f t="shared" si="50"/>
        <v>0</v>
      </c>
    </row>
    <row r="835" spans="1:34" ht="15.75" thickBot="1" x14ac:dyDescent="0.3">
      <c r="A835" s="265">
        <f t="shared" si="48"/>
        <v>817</v>
      </c>
      <c r="B835" s="297" t="str">
        <f>IF('10. Type 1 Emp Cov. Period Comp'!B837=0," ",'10. Type 1 Emp Cov. Period Comp'!B837)</f>
        <v xml:space="preserve"> </v>
      </c>
      <c r="C835" s="265" t="str">
        <f>IF('10. Type 1 Emp Cov. Period Comp'!C837=0," ",'10. Type 1 Emp Cov. Period Comp'!C837)</f>
        <v xml:space="preserve"> </v>
      </c>
      <c r="D835" s="294"/>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c r="AA835" s="519"/>
      <c r="AB835" s="519"/>
      <c r="AC835" s="519"/>
      <c r="AD835" s="519"/>
      <c r="AE835" s="379">
        <f t="shared" si="51"/>
        <v>0</v>
      </c>
      <c r="AF835" s="380">
        <f>+AE835/(('10. Type 1 Emp Cov. Period Comp'!$I$16-'10. Type 1 Emp Cov. Period Comp'!$I$15+1)/7)</f>
        <v>0</v>
      </c>
      <c r="AG835" s="381">
        <f t="shared" si="49"/>
        <v>0</v>
      </c>
      <c r="AH835" s="381">
        <f t="shared" si="50"/>
        <v>0</v>
      </c>
    </row>
    <row r="836" spans="1:34" ht="15.75" thickBot="1" x14ac:dyDescent="0.3">
      <c r="A836" s="265">
        <f t="shared" si="48"/>
        <v>818</v>
      </c>
      <c r="B836" s="297" t="str">
        <f>IF('10. Type 1 Emp Cov. Period Comp'!B838=0," ",'10. Type 1 Emp Cov. Period Comp'!B838)</f>
        <v xml:space="preserve"> </v>
      </c>
      <c r="C836" s="265" t="str">
        <f>IF('10. Type 1 Emp Cov. Period Comp'!C838=0," ",'10. Type 1 Emp Cov. Period Comp'!C838)</f>
        <v xml:space="preserve"> </v>
      </c>
      <c r="D836" s="294"/>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c r="AA836" s="519"/>
      <c r="AB836" s="519"/>
      <c r="AC836" s="519"/>
      <c r="AD836" s="519"/>
      <c r="AE836" s="379">
        <f t="shared" si="51"/>
        <v>0</v>
      </c>
      <c r="AF836" s="380">
        <f>+AE836/(('10. Type 1 Emp Cov. Period Comp'!$I$16-'10. Type 1 Emp Cov. Period Comp'!$I$15+1)/7)</f>
        <v>0</v>
      </c>
      <c r="AG836" s="381">
        <f t="shared" si="49"/>
        <v>0</v>
      </c>
      <c r="AH836" s="381">
        <f t="shared" si="50"/>
        <v>0</v>
      </c>
    </row>
    <row r="837" spans="1:34" ht="15.75" thickBot="1" x14ac:dyDescent="0.3">
      <c r="A837" s="265">
        <f t="shared" si="48"/>
        <v>819</v>
      </c>
      <c r="B837" s="297" t="str">
        <f>IF('10. Type 1 Emp Cov. Period Comp'!B839=0," ",'10. Type 1 Emp Cov. Period Comp'!B839)</f>
        <v xml:space="preserve"> </v>
      </c>
      <c r="C837" s="265" t="str">
        <f>IF('10. Type 1 Emp Cov. Period Comp'!C839=0," ",'10. Type 1 Emp Cov. Period Comp'!C839)</f>
        <v xml:space="preserve"> </v>
      </c>
      <c r="D837" s="294"/>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c r="AA837" s="519"/>
      <c r="AB837" s="519"/>
      <c r="AC837" s="519"/>
      <c r="AD837" s="519"/>
      <c r="AE837" s="379">
        <f t="shared" si="51"/>
        <v>0</v>
      </c>
      <c r="AF837" s="380">
        <f>+AE837/(('10. Type 1 Emp Cov. Period Comp'!$I$16-'10. Type 1 Emp Cov. Period Comp'!$I$15+1)/7)</f>
        <v>0</v>
      </c>
      <c r="AG837" s="381">
        <f t="shared" si="49"/>
        <v>0</v>
      </c>
      <c r="AH837" s="381">
        <f t="shared" si="50"/>
        <v>0</v>
      </c>
    </row>
    <row r="838" spans="1:34" ht="15.75" thickBot="1" x14ac:dyDescent="0.3">
      <c r="A838" s="265">
        <f t="shared" si="48"/>
        <v>820</v>
      </c>
      <c r="B838" s="297" t="str">
        <f>IF('10. Type 1 Emp Cov. Period Comp'!B840=0," ",'10. Type 1 Emp Cov. Period Comp'!B840)</f>
        <v xml:space="preserve"> </v>
      </c>
      <c r="C838" s="265" t="str">
        <f>IF('10. Type 1 Emp Cov. Period Comp'!C840=0," ",'10. Type 1 Emp Cov. Period Comp'!C840)</f>
        <v xml:space="preserve"> </v>
      </c>
      <c r="D838" s="294"/>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c r="AA838" s="519"/>
      <c r="AB838" s="519"/>
      <c r="AC838" s="519"/>
      <c r="AD838" s="519"/>
      <c r="AE838" s="379">
        <f t="shared" si="51"/>
        <v>0</v>
      </c>
      <c r="AF838" s="380">
        <f>+AE838/(('10. Type 1 Emp Cov. Period Comp'!$I$16-'10. Type 1 Emp Cov. Period Comp'!$I$15+1)/7)</f>
        <v>0</v>
      </c>
      <c r="AG838" s="381">
        <f t="shared" si="49"/>
        <v>0</v>
      </c>
      <c r="AH838" s="381">
        <f t="shared" si="50"/>
        <v>0</v>
      </c>
    </row>
    <row r="839" spans="1:34" ht="15.75" thickBot="1" x14ac:dyDescent="0.3">
      <c r="A839" s="265">
        <f t="shared" ref="A839:A902" si="52">+A838+1</f>
        <v>821</v>
      </c>
      <c r="B839" s="297" t="str">
        <f>IF('10. Type 1 Emp Cov. Period Comp'!B841=0," ",'10. Type 1 Emp Cov. Period Comp'!B841)</f>
        <v xml:space="preserve"> </v>
      </c>
      <c r="C839" s="265" t="str">
        <f>IF('10. Type 1 Emp Cov. Period Comp'!C841=0," ",'10. Type 1 Emp Cov. Period Comp'!C841)</f>
        <v xml:space="preserve"> </v>
      </c>
      <c r="D839" s="294"/>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c r="AA839" s="519"/>
      <c r="AB839" s="519"/>
      <c r="AC839" s="519"/>
      <c r="AD839" s="519"/>
      <c r="AE839" s="379">
        <f t="shared" si="51"/>
        <v>0</v>
      </c>
      <c r="AF839" s="380">
        <f>+AE839/(('10. Type 1 Emp Cov. Period Comp'!$I$16-'10. Type 1 Emp Cov. Period Comp'!$I$15+1)/7)</f>
        <v>0</v>
      </c>
      <c r="AG839" s="381">
        <f t="shared" si="49"/>
        <v>0</v>
      </c>
      <c r="AH839" s="381">
        <f t="shared" si="50"/>
        <v>0</v>
      </c>
    </row>
    <row r="840" spans="1:34" ht="15.75" thickBot="1" x14ac:dyDescent="0.3">
      <c r="A840" s="265">
        <f t="shared" si="52"/>
        <v>822</v>
      </c>
      <c r="B840" s="297" t="str">
        <f>IF('10. Type 1 Emp Cov. Period Comp'!B842=0," ",'10. Type 1 Emp Cov. Period Comp'!B842)</f>
        <v xml:space="preserve"> </v>
      </c>
      <c r="C840" s="265" t="str">
        <f>IF('10. Type 1 Emp Cov. Period Comp'!C842=0," ",'10. Type 1 Emp Cov. Period Comp'!C842)</f>
        <v xml:space="preserve"> </v>
      </c>
      <c r="D840" s="294"/>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c r="AA840" s="519"/>
      <c r="AB840" s="519"/>
      <c r="AC840" s="519"/>
      <c r="AD840" s="519"/>
      <c r="AE840" s="379">
        <f t="shared" si="51"/>
        <v>0</v>
      </c>
      <c r="AF840" s="380">
        <f>+AE840/(('10. Type 1 Emp Cov. Period Comp'!$I$16-'10. Type 1 Emp Cov. Period Comp'!$I$15+1)/7)</f>
        <v>0</v>
      </c>
      <c r="AG840" s="381">
        <f t="shared" si="49"/>
        <v>0</v>
      </c>
      <c r="AH840" s="381">
        <f t="shared" si="50"/>
        <v>0</v>
      </c>
    </row>
    <row r="841" spans="1:34" ht="15.75" thickBot="1" x14ac:dyDescent="0.3">
      <c r="A841" s="265">
        <f t="shared" si="52"/>
        <v>823</v>
      </c>
      <c r="B841" s="297" t="str">
        <f>IF('10. Type 1 Emp Cov. Period Comp'!B843=0," ",'10. Type 1 Emp Cov. Period Comp'!B843)</f>
        <v xml:space="preserve"> </v>
      </c>
      <c r="C841" s="265" t="str">
        <f>IF('10. Type 1 Emp Cov. Period Comp'!C843=0," ",'10. Type 1 Emp Cov. Period Comp'!C843)</f>
        <v xml:space="preserve"> </v>
      </c>
      <c r="D841" s="294"/>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c r="AA841" s="519"/>
      <c r="AB841" s="519"/>
      <c r="AC841" s="519"/>
      <c r="AD841" s="519"/>
      <c r="AE841" s="379">
        <f t="shared" si="51"/>
        <v>0</v>
      </c>
      <c r="AF841" s="380">
        <f>+AE841/(('10. Type 1 Emp Cov. Period Comp'!$I$16-'10. Type 1 Emp Cov. Period Comp'!$I$15+1)/7)</f>
        <v>0</v>
      </c>
      <c r="AG841" s="381">
        <f t="shared" si="49"/>
        <v>0</v>
      </c>
      <c r="AH841" s="381">
        <f t="shared" si="50"/>
        <v>0</v>
      </c>
    </row>
    <row r="842" spans="1:34" ht="15.75" thickBot="1" x14ac:dyDescent="0.3">
      <c r="A842" s="265">
        <f t="shared" si="52"/>
        <v>824</v>
      </c>
      <c r="B842" s="297" t="str">
        <f>IF('10. Type 1 Emp Cov. Period Comp'!B844=0," ",'10. Type 1 Emp Cov. Period Comp'!B844)</f>
        <v xml:space="preserve"> </v>
      </c>
      <c r="C842" s="265" t="str">
        <f>IF('10. Type 1 Emp Cov. Period Comp'!C844=0," ",'10. Type 1 Emp Cov. Period Comp'!C844)</f>
        <v xml:space="preserve"> </v>
      </c>
      <c r="D842" s="294"/>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c r="AA842" s="519"/>
      <c r="AB842" s="519"/>
      <c r="AC842" s="519"/>
      <c r="AD842" s="519"/>
      <c r="AE842" s="379">
        <f t="shared" si="51"/>
        <v>0</v>
      </c>
      <c r="AF842" s="380">
        <f>+AE842/(('10. Type 1 Emp Cov. Period Comp'!$I$16-'10. Type 1 Emp Cov. Period Comp'!$I$15+1)/7)</f>
        <v>0</v>
      </c>
      <c r="AG842" s="381">
        <f t="shared" si="49"/>
        <v>0</v>
      </c>
      <c r="AH842" s="381">
        <f t="shared" si="50"/>
        <v>0</v>
      </c>
    </row>
    <row r="843" spans="1:34" ht="15.75" thickBot="1" x14ac:dyDescent="0.3">
      <c r="A843" s="265">
        <f t="shared" si="52"/>
        <v>825</v>
      </c>
      <c r="B843" s="297" t="str">
        <f>IF('10. Type 1 Emp Cov. Period Comp'!B845=0," ",'10. Type 1 Emp Cov. Period Comp'!B845)</f>
        <v xml:space="preserve"> </v>
      </c>
      <c r="C843" s="265" t="str">
        <f>IF('10. Type 1 Emp Cov. Period Comp'!C845=0," ",'10. Type 1 Emp Cov. Period Comp'!C845)</f>
        <v xml:space="preserve"> </v>
      </c>
      <c r="D843" s="294"/>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c r="AA843" s="519"/>
      <c r="AB843" s="519"/>
      <c r="AC843" s="519"/>
      <c r="AD843" s="519"/>
      <c r="AE843" s="379">
        <f t="shared" si="51"/>
        <v>0</v>
      </c>
      <c r="AF843" s="380">
        <f>+AE843/(('10. Type 1 Emp Cov. Period Comp'!$I$16-'10. Type 1 Emp Cov. Period Comp'!$I$15+1)/7)</f>
        <v>0</v>
      </c>
      <c r="AG843" s="381">
        <f t="shared" si="49"/>
        <v>0</v>
      </c>
      <c r="AH843" s="381">
        <f t="shared" si="50"/>
        <v>0</v>
      </c>
    </row>
    <row r="844" spans="1:34" ht="15.75" thickBot="1" x14ac:dyDescent="0.3">
      <c r="A844" s="265">
        <f t="shared" si="52"/>
        <v>826</v>
      </c>
      <c r="B844" s="297" t="str">
        <f>IF('10. Type 1 Emp Cov. Period Comp'!B846=0," ",'10. Type 1 Emp Cov. Period Comp'!B846)</f>
        <v xml:space="preserve"> </v>
      </c>
      <c r="C844" s="265" t="str">
        <f>IF('10. Type 1 Emp Cov. Period Comp'!C846=0," ",'10. Type 1 Emp Cov. Period Comp'!C846)</f>
        <v xml:space="preserve"> </v>
      </c>
      <c r="D844" s="294"/>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c r="AA844" s="519"/>
      <c r="AB844" s="519"/>
      <c r="AC844" s="519"/>
      <c r="AD844" s="519"/>
      <c r="AE844" s="379">
        <f t="shared" si="51"/>
        <v>0</v>
      </c>
      <c r="AF844" s="380">
        <f>+AE844/(('10. Type 1 Emp Cov. Period Comp'!$I$16-'10. Type 1 Emp Cov. Period Comp'!$I$15+1)/7)</f>
        <v>0</v>
      </c>
      <c r="AG844" s="381">
        <f t="shared" si="49"/>
        <v>0</v>
      </c>
      <c r="AH844" s="381">
        <f t="shared" si="50"/>
        <v>0</v>
      </c>
    </row>
    <row r="845" spans="1:34" ht="15.75" thickBot="1" x14ac:dyDescent="0.3">
      <c r="A845" s="265">
        <f t="shared" si="52"/>
        <v>827</v>
      </c>
      <c r="B845" s="297" t="str">
        <f>IF('10. Type 1 Emp Cov. Period Comp'!B847=0," ",'10. Type 1 Emp Cov. Period Comp'!B847)</f>
        <v xml:space="preserve"> </v>
      </c>
      <c r="C845" s="265" t="str">
        <f>IF('10. Type 1 Emp Cov. Period Comp'!C847=0," ",'10. Type 1 Emp Cov. Period Comp'!C847)</f>
        <v xml:space="preserve"> </v>
      </c>
      <c r="D845" s="294"/>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c r="AA845" s="519"/>
      <c r="AB845" s="519"/>
      <c r="AC845" s="519"/>
      <c r="AD845" s="519"/>
      <c r="AE845" s="379">
        <f t="shared" si="51"/>
        <v>0</v>
      </c>
      <c r="AF845" s="380">
        <f>+AE845/(('10. Type 1 Emp Cov. Period Comp'!$I$16-'10. Type 1 Emp Cov. Period Comp'!$I$15+1)/7)</f>
        <v>0</v>
      </c>
      <c r="AG845" s="381">
        <f t="shared" si="49"/>
        <v>0</v>
      </c>
      <c r="AH845" s="381">
        <f t="shared" si="50"/>
        <v>0</v>
      </c>
    </row>
    <row r="846" spans="1:34" ht="15.75" thickBot="1" x14ac:dyDescent="0.3">
      <c r="A846" s="265">
        <f t="shared" si="52"/>
        <v>828</v>
      </c>
      <c r="B846" s="297" t="str">
        <f>IF('10. Type 1 Emp Cov. Period Comp'!B848=0," ",'10. Type 1 Emp Cov. Period Comp'!B848)</f>
        <v xml:space="preserve"> </v>
      </c>
      <c r="C846" s="265" t="str">
        <f>IF('10. Type 1 Emp Cov. Period Comp'!C848=0," ",'10. Type 1 Emp Cov. Period Comp'!C848)</f>
        <v xml:space="preserve"> </v>
      </c>
      <c r="D846" s="294"/>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c r="AA846" s="519"/>
      <c r="AB846" s="519"/>
      <c r="AC846" s="519"/>
      <c r="AD846" s="519"/>
      <c r="AE846" s="379">
        <f t="shared" si="51"/>
        <v>0</v>
      </c>
      <c r="AF846" s="380">
        <f>+AE846/(('10. Type 1 Emp Cov. Period Comp'!$I$16-'10. Type 1 Emp Cov. Period Comp'!$I$15+1)/7)</f>
        <v>0</v>
      </c>
      <c r="AG846" s="381">
        <f t="shared" si="49"/>
        <v>0</v>
      </c>
      <c r="AH846" s="381">
        <f t="shared" si="50"/>
        <v>0</v>
      </c>
    </row>
    <row r="847" spans="1:34" ht="15.75" thickBot="1" x14ac:dyDescent="0.3">
      <c r="A847" s="265">
        <f t="shared" si="52"/>
        <v>829</v>
      </c>
      <c r="B847" s="297" t="str">
        <f>IF('10. Type 1 Emp Cov. Period Comp'!B849=0," ",'10. Type 1 Emp Cov. Period Comp'!B849)</f>
        <v xml:space="preserve"> </v>
      </c>
      <c r="C847" s="265" t="str">
        <f>IF('10. Type 1 Emp Cov. Period Comp'!C849=0," ",'10. Type 1 Emp Cov. Period Comp'!C849)</f>
        <v xml:space="preserve"> </v>
      </c>
      <c r="D847" s="294"/>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c r="AA847" s="519"/>
      <c r="AB847" s="519"/>
      <c r="AC847" s="519"/>
      <c r="AD847" s="519"/>
      <c r="AE847" s="379">
        <f t="shared" si="51"/>
        <v>0</v>
      </c>
      <c r="AF847" s="380">
        <f>+AE847/(('10. Type 1 Emp Cov. Period Comp'!$I$16-'10. Type 1 Emp Cov. Period Comp'!$I$15+1)/7)</f>
        <v>0</v>
      </c>
      <c r="AG847" s="381">
        <f t="shared" si="49"/>
        <v>0</v>
      </c>
      <c r="AH847" s="381">
        <f t="shared" si="50"/>
        <v>0</v>
      </c>
    </row>
    <row r="848" spans="1:34" ht="15.75" thickBot="1" x14ac:dyDescent="0.3">
      <c r="A848" s="265">
        <f t="shared" si="52"/>
        <v>830</v>
      </c>
      <c r="B848" s="297" t="str">
        <f>IF('10. Type 1 Emp Cov. Period Comp'!B850=0," ",'10. Type 1 Emp Cov. Period Comp'!B850)</f>
        <v xml:space="preserve"> </v>
      </c>
      <c r="C848" s="265" t="str">
        <f>IF('10. Type 1 Emp Cov. Period Comp'!C850=0," ",'10. Type 1 Emp Cov. Period Comp'!C850)</f>
        <v xml:space="preserve"> </v>
      </c>
      <c r="D848" s="294"/>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c r="AA848" s="519"/>
      <c r="AB848" s="519"/>
      <c r="AC848" s="519"/>
      <c r="AD848" s="519"/>
      <c r="AE848" s="379">
        <f t="shared" si="51"/>
        <v>0</v>
      </c>
      <c r="AF848" s="380">
        <f>+AE848/(('10. Type 1 Emp Cov. Period Comp'!$I$16-'10. Type 1 Emp Cov. Period Comp'!$I$15+1)/7)</f>
        <v>0</v>
      </c>
      <c r="AG848" s="381">
        <f t="shared" si="49"/>
        <v>0</v>
      </c>
      <c r="AH848" s="381">
        <f t="shared" si="50"/>
        <v>0</v>
      </c>
    </row>
    <row r="849" spans="1:34" ht="15.75" thickBot="1" x14ac:dyDescent="0.3">
      <c r="A849" s="265">
        <f t="shared" si="52"/>
        <v>831</v>
      </c>
      <c r="B849" s="297" t="str">
        <f>IF('10. Type 1 Emp Cov. Period Comp'!B851=0," ",'10. Type 1 Emp Cov. Period Comp'!B851)</f>
        <v xml:space="preserve"> </v>
      </c>
      <c r="C849" s="265" t="str">
        <f>IF('10. Type 1 Emp Cov. Period Comp'!C851=0," ",'10. Type 1 Emp Cov. Period Comp'!C851)</f>
        <v xml:space="preserve"> </v>
      </c>
      <c r="D849" s="294"/>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c r="AA849" s="519"/>
      <c r="AB849" s="519"/>
      <c r="AC849" s="519"/>
      <c r="AD849" s="519"/>
      <c r="AE849" s="379">
        <f t="shared" si="51"/>
        <v>0</v>
      </c>
      <c r="AF849" s="380">
        <f>+AE849/(('10. Type 1 Emp Cov. Period Comp'!$I$16-'10. Type 1 Emp Cov. Period Comp'!$I$15+1)/7)</f>
        <v>0</v>
      </c>
      <c r="AG849" s="381">
        <f t="shared" si="49"/>
        <v>0</v>
      </c>
      <c r="AH849" s="381">
        <f t="shared" si="50"/>
        <v>0</v>
      </c>
    </row>
    <row r="850" spans="1:34" ht="15.75" thickBot="1" x14ac:dyDescent="0.3">
      <c r="A850" s="265">
        <f t="shared" si="52"/>
        <v>832</v>
      </c>
      <c r="B850" s="297" t="str">
        <f>IF('10. Type 1 Emp Cov. Period Comp'!B852=0," ",'10. Type 1 Emp Cov. Period Comp'!B852)</f>
        <v xml:space="preserve"> </v>
      </c>
      <c r="C850" s="265" t="str">
        <f>IF('10. Type 1 Emp Cov. Period Comp'!C852=0," ",'10. Type 1 Emp Cov. Period Comp'!C852)</f>
        <v xml:space="preserve"> </v>
      </c>
      <c r="D850" s="294"/>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c r="AA850" s="519"/>
      <c r="AB850" s="519"/>
      <c r="AC850" s="519"/>
      <c r="AD850" s="519"/>
      <c r="AE850" s="379">
        <f t="shared" si="51"/>
        <v>0</v>
      </c>
      <c r="AF850" s="380">
        <f>+AE850/(('10. Type 1 Emp Cov. Period Comp'!$I$16-'10. Type 1 Emp Cov. Period Comp'!$I$15+1)/7)</f>
        <v>0</v>
      </c>
      <c r="AG850" s="381">
        <f t="shared" si="49"/>
        <v>0</v>
      </c>
      <c r="AH850" s="381">
        <f t="shared" si="50"/>
        <v>0</v>
      </c>
    </row>
    <row r="851" spans="1:34" ht="15.75" thickBot="1" x14ac:dyDescent="0.3">
      <c r="A851" s="265">
        <f t="shared" si="52"/>
        <v>833</v>
      </c>
      <c r="B851" s="297" t="str">
        <f>IF('10. Type 1 Emp Cov. Period Comp'!B853=0," ",'10. Type 1 Emp Cov. Period Comp'!B853)</f>
        <v xml:space="preserve"> </v>
      </c>
      <c r="C851" s="265" t="str">
        <f>IF('10. Type 1 Emp Cov. Period Comp'!C853=0," ",'10. Type 1 Emp Cov. Period Comp'!C853)</f>
        <v xml:space="preserve"> </v>
      </c>
      <c r="D851" s="294"/>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c r="AA851" s="519"/>
      <c r="AB851" s="519"/>
      <c r="AC851" s="519"/>
      <c r="AD851" s="519"/>
      <c r="AE851" s="379">
        <f t="shared" si="51"/>
        <v>0</v>
      </c>
      <c r="AF851" s="380">
        <f>+AE851/(('10. Type 1 Emp Cov. Period Comp'!$I$16-'10. Type 1 Emp Cov. Period Comp'!$I$15+1)/7)</f>
        <v>0</v>
      </c>
      <c r="AG851" s="381">
        <f t="shared" ref="AG851:AG914" si="53">ROUND(IF($I$12=1,IF(AF851&lt;40,AF851/40,1),0),1)</f>
        <v>0</v>
      </c>
      <c r="AH851" s="381">
        <f t="shared" ref="AH851:AH914" si="54">ROUND(IF($I$12=2,IF(AF851&lt;40,IF(AF851=0,0,0.5),1),0),1)</f>
        <v>0</v>
      </c>
    </row>
    <row r="852" spans="1:34" ht="15.75" thickBot="1" x14ac:dyDescent="0.3">
      <c r="A852" s="265">
        <f t="shared" si="52"/>
        <v>834</v>
      </c>
      <c r="B852" s="297" t="str">
        <f>IF('10. Type 1 Emp Cov. Period Comp'!B854=0," ",'10. Type 1 Emp Cov. Period Comp'!B854)</f>
        <v xml:space="preserve"> </v>
      </c>
      <c r="C852" s="265" t="str">
        <f>IF('10. Type 1 Emp Cov. Period Comp'!C854=0," ",'10. Type 1 Emp Cov. Period Comp'!C854)</f>
        <v xml:space="preserve"> </v>
      </c>
      <c r="D852" s="294"/>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c r="AA852" s="519"/>
      <c r="AB852" s="519"/>
      <c r="AC852" s="519"/>
      <c r="AD852" s="519"/>
      <c r="AE852" s="379">
        <f t="shared" ref="AE852:AE915" si="55">IF(E852=0,SUM(F852:AD852),E852)</f>
        <v>0</v>
      </c>
      <c r="AF852" s="380">
        <f>+AE852/(('10. Type 1 Emp Cov. Period Comp'!$I$16-'10. Type 1 Emp Cov. Period Comp'!$I$15+1)/7)</f>
        <v>0</v>
      </c>
      <c r="AG852" s="381">
        <f t="shared" si="53"/>
        <v>0</v>
      </c>
      <c r="AH852" s="381">
        <f t="shared" si="54"/>
        <v>0</v>
      </c>
    </row>
    <row r="853" spans="1:34" ht="15.75" thickBot="1" x14ac:dyDescent="0.3">
      <c r="A853" s="265">
        <f t="shared" si="52"/>
        <v>835</v>
      </c>
      <c r="B853" s="297" t="str">
        <f>IF('10. Type 1 Emp Cov. Period Comp'!B855=0," ",'10. Type 1 Emp Cov. Period Comp'!B855)</f>
        <v xml:space="preserve"> </v>
      </c>
      <c r="C853" s="265" t="str">
        <f>IF('10. Type 1 Emp Cov. Period Comp'!C855=0," ",'10. Type 1 Emp Cov. Period Comp'!C855)</f>
        <v xml:space="preserve"> </v>
      </c>
      <c r="D853" s="294"/>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c r="AA853" s="519"/>
      <c r="AB853" s="519"/>
      <c r="AC853" s="519"/>
      <c r="AD853" s="519"/>
      <c r="AE853" s="379">
        <f t="shared" si="55"/>
        <v>0</v>
      </c>
      <c r="AF853" s="380">
        <f>+AE853/(('10. Type 1 Emp Cov. Period Comp'!$I$16-'10. Type 1 Emp Cov. Period Comp'!$I$15+1)/7)</f>
        <v>0</v>
      </c>
      <c r="AG853" s="381">
        <f t="shared" si="53"/>
        <v>0</v>
      </c>
      <c r="AH853" s="381">
        <f t="shared" si="54"/>
        <v>0</v>
      </c>
    </row>
    <row r="854" spans="1:34" ht="15.75" thickBot="1" x14ac:dyDescent="0.3">
      <c r="A854" s="265">
        <f t="shared" si="52"/>
        <v>836</v>
      </c>
      <c r="B854" s="297" t="str">
        <f>IF('10. Type 1 Emp Cov. Period Comp'!B856=0," ",'10. Type 1 Emp Cov. Period Comp'!B856)</f>
        <v xml:space="preserve"> </v>
      </c>
      <c r="C854" s="265" t="str">
        <f>IF('10. Type 1 Emp Cov. Period Comp'!C856=0," ",'10. Type 1 Emp Cov. Period Comp'!C856)</f>
        <v xml:space="preserve"> </v>
      </c>
      <c r="D854" s="294"/>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c r="AA854" s="519"/>
      <c r="AB854" s="519"/>
      <c r="AC854" s="519"/>
      <c r="AD854" s="519"/>
      <c r="AE854" s="379">
        <f t="shared" si="55"/>
        <v>0</v>
      </c>
      <c r="AF854" s="380">
        <f>+AE854/(('10. Type 1 Emp Cov. Period Comp'!$I$16-'10. Type 1 Emp Cov. Period Comp'!$I$15+1)/7)</f>
        <v>0</v>
      </c>
      <c r="AG854" s="381">
        <f t="shared" si="53"/>
        <v>0</v>
      </c>
      <c r="AH854" s="381">
        <f t="shared" si="54"/>
        <v>0</v>
      </c>
    </row>
    <row r="855" spans="1:34" ht="15.75" thickBot="1" x14ac:dyDescent="0.3">
      <c r="A855" s="265">
        <f t="shared" si="52"/>
        <v>837</v>
      </c>
      <c r="B855" s="297" t="str">
        <f>IF('10. Type 1 Emp Cov. Period Comp'!B857=0," ",'10. Type 1 Emp Cov. Period Comp'!B857)</f>
        <v xml:space="preserve"> </v>
      </c>
      <c r="C855" s="265" t="str">
        <f>IF('10. Type 1 Emp Cov. Period Comp'!C857=0," ",'10. Type 1 Emp Cov. Period Comp'!C857)</f>
        <v xml:space="preserve"> </v>
      </c>
      <c r="D855" s="294"/>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c r="AA855" s="519"/>
      <c r="AB855" s="519"/>
      <c r="AC855" s="519"/>
      <c r="AD855" s="519"/>
      <c r="AE855" s="379">
        <f t="shared" si="55"/>
        <v>0</v>
      </c>
      <c r="AF855" s="380">
        <f>+AE855/(('10. Type 1 Emp Cov. Period Comp'!$I$16-'10. Type 1 Emp Cov. Period Comp'!$I$15+1)/7)</f>
        <v>0</v>
      </c>
      <c r="AG855" s="381">
        <f t="shared" si="53"/>
        <v>0</v>
      </c>
      <c r="AH855" s="381">
        <f t="shared" si="54"/>
        <v>0</v>
      </c>
    </row>
    <row r="856" spans="1:34" ht="15.75" thickBot="1" x14ac:dyDescent="0.3">
      <c r="A856" s="265">
        <f t="shared" si="52"/>
        <v>838</v>
      </c>
      <c r="B856" s="297" t="str">
        <f>IF('10. Type 1 Emp Cov. Period Comp'!B858=0," ",'10. Type 1 Emp Cov. Period Comp'!B858)</f>
        <v xml:space="preserve"> </v>
      </c>
      <c r="C856" s="265" t="str">
        <f>IF('10. Type 1 Emp Cov. Period Comp'!C858=0," ",'10. Type 1 Emp Cov. Period Comp'!C858)</f>
        <v xml:space="preserve"> </v>
      </c>
      <c r="D856" s="294"/>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c r="AA856" s="519"/>
      <c r="AB856" s="519"/>
      <c r="AC856" s="519"/>
      <c r="AD856" s="519"/>
      <c r="AE856" s="379">
        <f t="shared" si="55"/>
        <v>0</v>
      </c>
      <c r="AF856" s="380">
        <f>+AE856/(('10. Type 1 Emp Cov. Period Comp'!$I$16-'10. Type 1 Emp Cov. Period Comp'!$I$15+1)/7)</f>
        <v>0</v>
      </c>
      <c r="AG856" s="381">
        <f t="shared" si="53"/>
        <v>0</v>
      </c>
      <c r="AH856" s="381">
        <f t="shared" si="54"/>
        <v>0</v>
      </c>
    </row>
    <row r="857" spans="1:34" ht="15.75" thickBot="1" x14ac:dyDescent="0.3">
      <c r="A857" s="265">
        <f t="shared" si="52"/>
        <v>839</v>
      </c>
      <c r="B857" s="297" t="str">
        <f>IF('10. Type 1 Emp Cov. Period Comp'!B859=0," ",'10. Type 1 Emp Cov. Period Comp'!B859)</f>
        <v xml:space="preserve"> </v>
      </c>
      <c r="C857" s="265" t="str">
        <f>IF('10. Type 1 Emp Cov. Period Comp'!C859=0," ",'10. Type 1 Emp Cov. Period Comp'!C859)</f>
        <v xml:space="preserve"> </v>
      </c>
      <c r="D857" s="294"/>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c r="AA857" s="519"/>
      <c r="AB857" s="519"/>
      <c r="AC857" s="519"/>
      <c r="AD857" s="519"/>
      <c r="AE857" s="379">
        <f t="shared" si="55"/>
        <v>0</v>
      </c>
      <c r="AF857" s="380">
        <f>+AE857/(('10. Type 1 Emp Cov. Period Comp'!$I$16-'10. Type 1 Emp Cov. Period Comp'!$I$15+1)/7)</f>
        <v>0</v>
      </c>
      <c r="AG857" s="381">
        <f t="shared" si="53"/>
        <v>0</v>
      </c>
      <c r="AH857" s="381">
        <f t="shared" si="54"/>
        <v>0</v>
      </c>
    </row>
    <row r="858" spans="1:34" ht="15.75" thickBot="1" x14ac:dyDescent="0.3">
      <c r="A858" s="265">
        <f t="shared" si="52"/>
        <v>840</v>
      </c>
      <c r="B858" s="297" t="str">
        <f>IF('10. Type 1 Emp Cov. Period Comp'!B860=0," ",'10. Type 1 Emp Cov. Period Comp'!B860)</f>
        <v xml:space="preserve"> </v>
      </c>
      <c r="C858" s="265" t="str">
        <f>IF('10. Type 1 Emp Cov. Period Comp'!C860=0," ",'10. Type 1 Emp Cov. Period Comp'!C860)</f>
        <v xml:space="preserve"> </v>
      </c>
      <c r="D858" s="294"/>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c r="AA858" s="519"/>
      <c r="AB858" s="519"/>
      <c r="AC858" s="519"/>
      <c r="AD858" s="519"/>
      <c r="AE858" s="379">
        <f t="shared" si="55"/>
        <v>0</v>
      </c>
      <c r="AF858" s="380">
        <f>+AE858/(('10. Type 1 Emp Cov. Period Comp'!$I$16-'10. Type 1 Emp Cov. Period Comp'!$I$15+1)/7)</f>
        <v>0</v>
      </c>
      <c r="AG858" s="381">
        <f t="shared" si="53"/>
        <v>0</v>
      </c>
      <c r="AH858" s="381">
        <f t="shared" si="54"/>
        <v>0</v>
      </c>
    </row>
    <row r="859" spans="1:34" ht="15.75" thickBot="1" x14ac:dyDescent="0.3">
      <c r="A859" s="265">
        <f t="shared" si="52"/>
        <v>841</v>
      </c>
      <c r="B859" s="297" t="str">
        <f>IF('10. Type 1 Emp Cov. Period Comp'!B861=0," ",'10. Type 1 Emp Cov. Period Comp'!B861)</f>
        <v xml:space="preserve"> </v>
      </c>
      <c r="C859" s="265" t="str">
        <f>IF('10. Type 1 Emp Cov. Period Comp'!C861=0," ",'10. Type 1 Emp Cov. Period Comp'!C861)</f>
        <v xml:space="preserve"> </v>
      </c>
      <c r="D859" s="294"/>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c r="AA859" s="519"/>
      <c r="AB859" s="519"/>
      <c r="AC859" s="519"/>
      <c r="AD859" s="519"/>
      <c r="AE859" s="379">
        <f t="shared" si="55"/>
        <v>0</v>
      </c>
      <c r="AF859" s="380">
        <f>+AE859/(('10. Type 1 Emp Cov. Period Comp'!$I$16-'10. Type 1 Emp Cov. Period Comp'!$I$15+1)/7)</f>
        <v>0</v>
      </c>
      <c r="AG859" s="381">
        <f t="shared" si="53"/>
        <v>0</v>
      </c>
      <c r="AH859" s="381">
        <f t="shared" si="54"/>
        <v>0</v>
      </c>
    </row>
    <row r="860" spans="1:34" ht="15.75" thickBot="1" x14ac:dyDescent="0.3">
      <c r="A860" s="265">
        <f t="shared" si="52"/>
        <v>842</v>
      </c>
      <c r="B860" s="297" t="str">
        <f>IF('10. Type 1 Emp Cov. Period Comp'!B862=0," ",'10. Type 1 Emp Cov. Period Comp'!B862)</f>
        <v xml:space="preserve"> </v>
      </c>
      <c r="C860" s="265" t="str">
        <f>IF('10. Type 1 Emp Cov. Period Comp'!C862=0," ",'10. Type 1 Emp Cov. Period Comp'!C862)</f>
        <v xml:space="preserve"> </v>
      </c>
      <c r="D860" s="294"/>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c r="AA860" s="519"/>
      <c r="AB860" s="519"/>
      <c r="AC860" s="519"/>
      <c r="AD860" s="519"/>
      <c r="AE860" s="379">
        <f t="shared" si="55"/>
        <v>0</v>
      </c>
      <c r="AF860" s="380">
        <f>+AE860/(('10. Type 1 Emp Cov. Period Comp'!$I$16-'10. Type 1 Emp Cov. Period Comp'!$I$15+1)/7)</f>
        <v>0</v>
      </c>
      <c r="AG860" s="381">
        <f t="shared" si="53"/>
        <v>0</v>
      </c>
      <c r="AH860" s="381">
        <f t="shared" si="54"/>
        <v>0</v>
      </c>
    </row>
    <row r="861" spans="1:34" ht="15.75" thickBot="1" x14ac:dyDescent="0.3">
      <c r="A861" s="265">
        <f t="shared" si="52"/>
        <v>843</v>
      </c>
      <c r="B861" s="297" t="str">
        <f>IF('10. Type 1 Emp Cov. Period Comp'!B863=0," ",'10. Type 1 Emp Cov. Period Comp'!B863)</f>
        <v xml:space="preserve"> </v>
      </c>
      <c r="C861" s="265" t="str">
        <f>IF('10. Type 1 Emp Cov. Period Comp'!C863=0," ",'10. Type 1 Emp Cov. Period Comp'!C863)</f>
        <v xml:space="preserve"> </v>
      </c>
      <c r="D861" s="294"/>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c r="AA861" s="519"/>
      <c r="AB861" s="519"/>
      <c r="AC861" s="519"/>
      <c r="AD861" s="519"/>
      <c r="AE861" s="379">
        <f t="shared" si="55"/>
        <v>0</v>
      </c>
      <c r="AF861" s="380">
        <f>+AE861/(('10. Type 1 Emp Cov. Period Comp'!$I$16-'10. Type 1 Emp Cov. Period Comp'!$I$15+1)/7)</f>
        <v>0</v>
      </c>
      <c r="AG861" s="381">
        <f t="shared" si="53"/>
        <v>0</v>
      </c>
      <c r="AH861" s="381">
        <f t="shared" si="54"/>
        <v>0</v>
      </c>
    </row>
    <row r="862" spans="1:34" ht="15.75" thickBot="1" x14ac:dyDescent="0.3">
      <c r="A862" s="265">
        <f t="shared" si="52"/>
        <v>844</v>
      </c>
      <c r="B862" s="297" t="str">
        <f>IF('10. Type 1 Emp Cov. Period Comp'!B864=0," ",'10. Type 1 Emp Cov. Period Comp'!B864)</f>
        <v xml:space="preserve"> </v>
      </c>
      <c r="C862" s="265" t="str">
        <f>IF('10. Type 1 Emp Cov. Period Comp'!C864=0," ",'10. Type 1 Emp Cov. Period Comp'!C864)</f>
        <v xml:space="preserve"> </v>
      </c>
      <c r="D862" s="294"/>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c r="AA862" s="519"/>
      <c r="AB862" s="519"/>
      <c r="AC862" s="519"/>
      <c r="AD862" s="519"/>
      <c r="AE862" s="379">
        <f t="shared" si="55"/>
        <v>0</v>
      </c>
      <c r="AF862" s="380">
        <f>+AE862/(('10. Type 1 Emp Cov. Period Comp'!$I$16-'10. Type 1 Emp Cov. Period Comp'!$I$15+1)/7)</f>
        <v>0</v>
      </c>
      <c r="AG862" s="381">
        <f t="shared" si="53"/>
        <v>0</v>
      </c>
      <c r="AH862" s="381">
        <f t="shared" si="54"/>
        <v>0</v>
      </c>
    </row>
    <row r="863" spans="1:34" ht="15.75" thickBot="1" x14ac:dyDescent="0.3">
      <c r="A863" s="265">
        <f t="shared" si="52"/>
        <v>845</v>
      </c>
      <c r="B863" s="297" t="str">
        <f>IF('10. Type 1 Emp Cov. Period Comp'!B865=0," ",'10. Type 1 Emp Cov. Period Comp'!B865)</f>
        <v xml:space="preserve"> </v>
      </c>
      <c r="C863" s="265" t="str">
        <f>IF('10. Type 1 Emp Cov. Period Comp'!C865=0," ",'10. Type 1 Emp Cov. Period Comp'!C865)</f>
        <v xml:space="preserve"> </v>
      </c>
      <c r="D863" s="294"/>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c r="AA863" s="519"/>
      <c r="AB863" s="519"/>
      <c r="AC863" s="519"/>
      <c r="AD863" s="519"/>
      <c r="AE863" s="379">
        <f t="shared" si="55"/>
        <v>0</v>
      </c>
      <c r="AF863" s="380">
        <f>+AE863/(('10. Type 1 Emp Cov. Period Comp'!$I$16-'10. Type 1 Emp Cov. Period Comp'!$I$15+1)/7)</f>
        <v>0</v>
      </c>
      <c r="AG863" s="381">
        <f t="shared" si="53"/>
        <v>0</v>
      </c>
      <c r="AH863" s="381">
        <f t="shared" si="54"/>
        <v>0</v>
      </c>
    </row>
    <row r="864" spans="1:34" ht="15.75" thickBot="1" x14ac:dyDescent="0.3">
      <c r="A864" s="265">
        <f t="shared" si="52"/>
        <v>846</v>
      </c>
      <c r="B864" s="297" t="str">
        <f>IF('10. Type 1 Emp Cov. Period Comp'!B866=0," ",'10. Type 1 Emp Cov. Period Comp'!B866)</f>
        <v xml:space="preserve"> </v>
      </c>
      <c r="C864" s="265" t="str">
        <f>IF('10. Type 1 Emp Cov. Period Comp'!C866=0," ",'10. Type 1 Emp Cov. Period Comp'!C866)</f>
        <v xml:space="preserve"> </v>
      </c>
      <c r="D864" s="294"/>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c r="AA864" s="519"/>
      <c r="AB864" s="519"/>
      <c r="AC864" s="519"/>
      <c r="AD864" s="519"/>
      <c r="AE864" s="379">
        <f t="shared" si="55"/>
        <v>0</v>
      </c>
      <c r="AF864" s="380">
        <f>+AE864/(('10. Type 1 Emp Cov. Period Comp'!$I$16-'10. Type 1 Emp Cov. Period Comp'!$I$15+1)/7)</f>
        <v>0</v>
      </c>
      <c r="AG864" s="381">
        <f t="shared" si="53"/>
        <v>0</v>
      </c>
      <c r="AH864" s="381">
        <f t="shared" si="54"/>
        <v>0</v>
      </c>
    </row>
    <row r="865" spans="1:34" ht="15.75" thickBot="1" x14ac:dyDescent="0.3">
      <c r="A865" s="265">
        <f t="shared" si="52"/>
        <v>847</v>
      </c>
      <c r="B865" s="297" t="str">
        <f>IF('10. Type 1 Emp Cov. Period Comp'!B867=0," ",'10. Type 1 Emp Cov. Period Comp'!B867)</f>
        <v xml:space="preserve"> </v>
      </c>
      <c r="C865" s="265" t="str">
        <f>IF('10. Type 1 Emp Cov. Period Comp'!C867=0," ",'10. Type 1 Emp Cov. Period Comp'!C867)</f>
        <v xml:space="preserve"> </v>
      </c>
      <c r="D865" s="294"/>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c r="AA865" s="519"/>
      <c r="AB865" s="519"/>
      <c r="AC865" s="519"/>
      <c r="AD865" s="519"/>
      <c r="AE865" s="379">
        <f t="shared" si="55"/>
        <v>0</v>
      </c>
      <c r="AF865" s="380">
        <f>+AE865/(('10. Type 1 Emp Cov. Period Comp'!$I$16-'10. Type 1 Emp Cov. Period Comp'!$I$15+1)/7)</f>
        <v>0</v>
      </c>
      <c r="AG865" s="381">
        <f t="shared" si="53"/>
        <v>0</v>
      </c>
      <c r="AH865" s="381">
        <f t="shared" si="54"/>
        <v>0</v>
      </c>
    </row>
    <row r="866" spans="1:34" ht="15.75" thickBot="1" x14ac:dyDescent="0.3">
      <c r="A866" s="265">
        <f t="shared" si="52"/>
        <v>848</v>
      </c>
      <c r="B866" s="297" t="str">
        <f>IF('10. Type 1 Emp Cov. Period Comp'!B868=0," ",'10. Type 1 Emp Cov. Period Comp'!B868)</f>
        <v xml:space="preserve"> </v>
      </c>
      <c r="C866" s="265" t="str">
        <f>IF('10. Type 1 Emp Cov. Period Comp'!C868=0," ",'10. Type 1 Emp Cov. Period Comp'!C868)</f>
        <v xml:space="preserve"> </v>
      </c>
      <c r="D866" s="294"/>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c r="AA866" s="519"/>
      <c r="AB866" s="519"/>
      <c r="AC866" s="519"/>
      <c r="AD866" s="519"/>
      <c r="AE866" s="379">
        <f t="shared" si="55"/>
        <v>0</v>
      </c>
      <c r="AF866" s="380">
        <f>+AE866/(('10. Type 1 Emp Cov. Period Comp'!$I$16-'10. Type 1 Emp Cov. Period Comp'!$I$15+1)/7)</f>
        <v>0</v>
      </c>
      <c r="AG866" s="381">
        <f t="shared" si="53"/>
        <v>0</v>
      </c>
      <c r="AH866" s="381">
        <f t="shared" si="54"/>
        <v>0</v>
      </c>
    </row>
    <row r="867" spans="1:34" ht="15.75" thickBot="1" x14ac:dyDescent="0.3">
      <c r="A867" s="265">
        <f t="shared" si="52"/>
        <v>849</v>
      </c>
      <c r="B867" s="297" t="str">
        <f>IF('10. Type 1 Emp Cov. Period Comp'!B869=0," ",'10. Type 1 Emp Cov. Period Comp'!B869)</f>
        <v xml:space="preserve"> </v>
      </c>
      <c r="C867" s="265" t="str">
        <f>IF('10. Type 1 Emp Cov. Period Comp'!C869=0," ",'10. Type 1 Emp Cov. Period Comp'!C869)</f>
        <v xml:space="preserve"> </v>
      </c>
      <c r="D867" s="294"/>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c r="AA867" s="519"/>
      <c r="AB867" s="519"/>
      <c r="AC867" s="519"/>
      <c r="AD867" s="519"/>
      <c r="AE867" s="379">
        <f t="shared" si="55"/>
        <v>0</v>
      </c>
      <c r="AF867" s="380">
        <f>+AE867/(('10. Type 1 Emp Cov. Period Comp'!$I$16-'10. Type 1 Emp Cov. Period Comp'!$I$15+1)/7)</f>
        <v>0</v>
      </c>
      <c r="AG867" s="381">
        <f t="shared" si="53"/>
        <v>0</v>
      </c>
      <c r="AH867" s="381">
        <f t="shared" si="54"/>
        <v>0</v>
      </c>
    </row>
    <row r="868" spans="1:34" ht="15.75" thickBot="1" x14ac:dyDescent="0.3">
      <c r="A868" s="265">
        <f t="shared" si="52"/>
        <v>850</v>
      </c>
      <c r="B868" s="297" t="str">
        <f>IF('10. Type 1 Emp Cov. Period Comp'!B870=0," ",'10. Type 1 Emp Cov. Period Comp'!B870)</f>
        <v xml:space="preserve"> </v>
      </c>
      <c r="C868" s="265" t="str">
        <f>IF('10. Type 1 Emp Cov. Period Comp'!C870=0," ",'10. Type 1 Emp Cov. Period Comp'!C870)</f>
        <v xml:space="preserve"> </v>
      </c>
      <c r="D868" s="294"/>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c r="AA868" s="519"/>
      <c r="AB868" s="519"/>
      <c r="AC868" s="519"/>
      <c r="AD868" s="519"/>
      <c r="AE868" s="379">
        <f t="shared" si="55"/>
        <v>0</v>
      </c>
      <c r="AF868" s="380">
        <f>+AE868/(('10. Type 1 Emp Cov. Period Comp'!$I$16-'10. Type 1 Emp Cov. Period Comp'!$I$15+1)/7)</f>
        <v>0</v>
      </c>
      <c r="AG868" s="381">
        <f t="shared" si="53"/>
        <v>0</v>
      </c>
      <c r="AH868" s="381">
        <f t="shared" si="54"/>
        <v>0</v>
      </c>
    </row>
    <row r="869" spans="1:34" ht="15.75" thickBot="1" x14ac:dyDescent="0.3">
      <c r="A869" s="265">
        <f t="shared" si="52"/>
        <v>851</v>
      </c>
      <c r="B869" s="297" t="str">
        <f>IF('10. Type 1 Emp Cov. Period Comp'!B871=0," ",'10. Type 1 Emp Cov. Period Comp'!B871)</f>
        <v xml:space="preserve"> </v>
      </c>
      <c r="C869" s="265" t="str">
        <f>IF('10. Type 1 Emp Cov. Period Comp'!C871=0," ",'10. Type 1 Emp Cov. Period Comp'!C871)</f>
        <v xml:space="preserve"> </v>
      </c>
      <c r="D869" s="294"/>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c r="AA869" s="519"/>
      <c r="AB869" s="519"/>
      <c r="AC869" s="519"/>
      <c r="AD869" s="519"/>
      <c r="AE869" s="379">
        <f t="shared" si="55"/>
        <v>0</v>
      </c>
      <c r="AF869" s="380">
        <f>+AE869/(('10. Type 1 Emp Cov. Period Comp'!$I$16-'10. Type 1 Emp Cov. Period Comp'!$I$15+1)/7)</f>
        <v>0</v>
      </c>
      <c r="AG869" s="381">
        <f t="shared" si="53"/>
        <v>0</v>
      </c>
      <c r="AH869" s="381">
        <f t="shared" si="54"/>
        <v>0</v>
      </c>
    </row>
    <row r="870" spans="1:34" ht="15.75" thickBot="1" x14ac:dyDescent="0.3">
      <c r="A870" s="265">
        <f t="shared" si="52"/>
        <v>852</v>
      </c>
      <c r="B870" s="297" t="str">
        <f>IF('10. Type 1 Emp Cov. Period Comp'!B872=0," ",'10. Type 1 Emp Cov. Period Comp'!B872)</f>
        <v xml:space="preserve"> </v>
      </c>
      <c r="C870" s="265" t="str">
        <f>IF('10. Type 1 Emp Cov. Period Comp'!C872=0," ",'10. Type 1 Emp Cov. Period Comp'!C872)</f>
        <v xml:space="preserve"> </v>
      </c>
      <c r="D870" s="294"/>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c r="AA870" s="519"/>
      <c r="AB870" s="519"/>
      <c r="AC870" s="519"/>
      <c r="AD870" s="519"/>
      <c r="AE870" s="379">
        <f t="shared" si="55"/>
        <v>0</v>
      </c>
      <c r="AF870" s="380">
        <f>+AE870/(('10. Type 1 Emp Cov. Period Comp'!$I$16-'10. Type 1 Emp Cov. Period Comp'!$I$15+1)/7)</f>
        <v>0</v>
      </c>
      <c r="AG870" s="381">
        <f t="shared" si="53"/>
        <v>0</v>
      </c>
      <c r="AH870" s="381">
        <f t="shared" si="54"/>
        <v>0</v>
      </c>
    </row>
    <row r="871" spans="1:34" ht="15.75" thickBot="1" x14ac:dyDescent="0.3">
      <c r="A871" s="265">
        <f t="shared" si="52"/>
        <v>853</v>
      </c>
      <c r="B871" s="297" t="str">
        <f>IF('10. Type 1 Emp Cov. Period Comp'!B873=0," ",'10. Type 1 Emp Cov. Period Comp'!B873)</f>
        <v xml:space="preserve"> </v>
      </c>
      <c r="C871" s="265" t="str">
        <f>IF('10. Type 1 Emp Cov. Period Comp'!C873=0," ",'10. Type 1 Emp Cov. Period Comp'!C873)</f>
        <v xml:space="preserve"> </v>
      </c>
      <c r="D871" s="294"/>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c r="AA871" s="519"/>
      <c r="AB871" s="519"/>
      <c r="AC871" s="519"/>
      <c r="AD871" s="519"/>
      <c r="AE871" s="379">
        <f t="shared" si="55"/>
        <v>0</v>
      </c>
      <c r="AF871" s="380">
        <f>+AE871/(('10. Type 1 Emp Cov. Period Comp'!$I$16-'10. Type 1 Emp Cov. Period Comp'!$I$15+1)/7)</f>
        <v>0</v>
      </c>
      <c r="AG871" s="381">
        <f t="shared" si="53"/>
        <v>0</v>
      </c>
      <c r="AH871" s="381">
        <f t="shared" si="54"/>
        <v>0</v>
      </c>
    </row>
    <row r="872" spans="1:34" ht="15.75" thickBot="1" x14ac:dyDescent="0.3">
      <c r="A872" s="265">
        <f t="shared" si="52"/>
        <v>854</v>
      </c>
      <c r="B872" s="297" t="str">
        <f>IF('10. Type 1 Emp Cov. Period Comp'!B874=0," ",'10. Type 1 Emp Cov. Period Comp'!B874)</f>
        <v xml:space="preserve"> </v>
      </c>
      <c r="C872" s="265" t="str">
        <f>IF('10. Type 1 Emp Cov. Period Comp'!C874=0," ",'10. Type 1 Emp Cov. Period Comp'!C874)</f>
        <v xml:space="preserve"> </v>
      </c>
      <c r="D872" s="294"/>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c r="AA872" s="519"/>
      <c r="AB872" s="519"/>
      <c r="AC872" s="519"/>
      <c r="AD872" s="519"/>
      <c r="AE872" s="379">
        <f t="shared" si="55"/>
        <v>0</v>
      </c>
      <c r="AF872" s="380">
        <f>+AE872/(('10. Type 1 Emp Cov. Period Comp'!$I$16-'10. Type 1 Emp Cov. Period Comp'!$I$15+1)/7)</f>
        <v>0</v>
      </c>
      <c r="AG872" s="381">
        <f t="shared" si="53"/>
        <v>0</v>
      </c>
      <c r="AH872" s="381">
        <f t="shared" si="54"/>
        <v>0</v>
      </c>
    </row>
    <row r="873" spans="1:34" ht="15.75" thickBot="1" x14ac:dyDescent="0.3">
      <c r="A873" s="265">
        <f t="shared" si="52"/>
        <v>855</v>
      </c>
      <c r="B873" s="297" t="str">
        <f>IF('10. Type 1 Emp Cov. Period Comp'!B875=0," ",'10. Type 1 Emp Cov. Period Comp'!B875)</f>
        <v xml:space="preserve"> </v>
      </c>
      <c r="C873" s="265" t="str">
        <f>IF('10. Type 1 Emp Cov. Period Comp'!C875=0," ",'10. Type 1 Emp Cov. Period Comp'!C875)</f>
        <v xml:space="preserve"> </v>
      </c>
      <c r="D873" s="294"/>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c r="AA873" s="519"/>
      <c r="AB873" s="519"/>
      <c r="AC873" s="519"/>
      <c r="AD873" s="519"/>
      <c r="AE873" s="379">
        <f t="shared" si="55"/>
        <v>0</v>
      </c>
      <c r="AF873" s="380">
        <f>+AE873/(('10. Type 1 Emp Cov. Period Comp'!$I$16-'10. Type 1 Emp Cov. Period Comp'!$I$15+1)/7)</f>
        <v>0</v>
      </c>
      <c r="AG873" s="381">
        <f t="shared" si="53"/>
        <v>0</v>
      </c>
      <c r="AH873" s="381">
        <f t="shared" si="54"/>
        <v>0</v>
      </c>
    </row>
    <row r="874" spans="1:34" ht="15.75" thickBot="1" x14ac:dyDescent="0.3">
      <c r="A874" s="265">
        <f t="shared" si="52"/>
        <v>856</v>
      </c>
      <c r="B874" s="297" t="str">
        <f>IF('10. Type 1 Emp Cov. Period Comp'!B876=0," ",'10. Type 1 Emp Cov. Period Comp'!B876)</f>
        <v xml:space="preserve"> </v>
      </c>
      <c r="C874" s="265" t="str">
        <f>IF('10. Type 1 Emp Cov. Period Comp'!C876=0," ",'10. Type 1 Emp Cov. Period Comp'!C876)</f>
        <v xml:space="preserve"> </v>
      </c>
      <c r="D874" s="294"/>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c r="AA874" s="519"/>
      <c r="AB874" s="519"/>
      <c r="AC874" s="519"/>
      <c r="AD874" s="519"/>
      <c r="AE874" s="379">
        <f t="shared" si="55"/>
        <v>0</v>
      </c>
      <c r="AF874" s="380">
        <f>+AE874/(('10. Type 1 Emp Cov. Period Comp'!$I$16-'10. Type 1 Emp Cov. Period Comp'!$I$15+1)/7)</f>
        <v>0</v>
      </c>
      <c r="AG874" s="381">
        <f t="shared" si="53"/>
        <v>0</v>
      </c>
      <c r="AH874" s="381">
        <f t="shared" si="54"/>
        <v>0</v>
      </c>
    </row>
    <row r="875" spans="1:34" ht="15.75" thickBot="1" x14ac:dyDescent="0.3">
      <c r="A875" s="265">
        <f t="shared" si="52"/>
        <v>857</v>
      </c>
      <c r="B875" s="297" t="str">
        <f>IF('10. Type 1 Emp Cov. Period Comp'!B877=0," ",'10. Type 1 Emp Cov. Period Comp'!B877)</f>
        <v xml:space="preserve"> </v>
      </c>
      <c r="C875" s="265" t="str">
        <f>IF('10. Type 1 Emp Cov. Period Comp'!C877=0," ",'10. Type 1 Emp Cov. Period Comp'!C877)</f>
        <v xml:space="preserve"> </v>
      </c>
      <c r="D875" s="294"/>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c r="AA875" s="519"/>
      <c r="AB875" s="519"/>
      <c r="AC875" s="519"/>
      <c r="AD875" s="519"/>
      <c r="AE875" s="379">
        <f t="shared" si="55"/>
        <v>0</v>
      </c>
      <c r="AF875" s="380">
        <f>+AE875/(('10. Type 1 Emp Cov. Period Comp'!$I$16-'10. Type 1 Emp Cov. Period Comp'!$I$15+1)/7)</f>
        <v>0</v>
      </c>
      <c r="AG875" s="381">
        <f t="shared" si="53"/>
        <v>0</v>
      </c>
      <c r="AH875" s="381">
        <f t="shared" si="54"/>
        <v>0</v>
      </c>
    </row>
    <row r="876" spans="1:34" ht="15.75" thickBot="1" x14ac:dyDescent="0.3">
      <c r="A876" s="265">
        <f t="shared" si="52"/>
        <v>858</v>
      </c>
      <c r="B876" s="297" t="str">
        <f>IF('10. Type 1 Emp Cov. Period Comp'!B878=0," ",'10. Type 1 Emp Cov. Period Comp'!B878)</f>
        <v xml:space="preserve"> </v>
      </c>
      <c r="C876" s="265" t="str">
        <f>IF('10. Type 1 Emp Cov. Period Comp'!C878=0," ",'10. Type 1 Emp Cov. Period Comp'!C878)</f>
        <v xml:space="preserve"> </v>
      </c>
      <c r="D876" s="294"/>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c r="AA876" s="519"/>
      <c r="AB876" s="519"/>
      <c r="AC876" s="519"/>
      <c r="AD876" s="519"/>
      <c r="AE876" s="379">
        <f t="shared" si="55"/>
        <v>0</v>
      </c>
      <c r="AF876" s="380">
        <f>+AE876/(('10. Type 1 Emp Cov. Period Comp'!$I$16-'10. Type 1 Emp Cov. Period Comp'!$I$15+1)/7)</f>
        <v>0</v>
      </c>
      <c r="AG876" s="381">
        <f t="shared" si="53"/>
        <v>0</v>
      </c>
      <c r="AH876" s="381">
        <f t="shared" si="54"/>
        <v>0</v>
      </c>
    </row>
    <row r="877" spans="1:34" ht="15.75" thickBot="1" x14ac:dyDescent="0.3">
      <c r="A877" s="265">
        <f t="shared" si="52"/>
        <v>859</v>
      </c>
      <c r="B877" s="297" t="str">
        <f>IF('10. Type 1 Emp Cov. Period Comp'!B879=0," ",'10. Type 1 Emp Cov. Period Comp'!B879)</f>
        <v xml:space="preserve"> </v>
      </c>
      <c r="C877" s="265" t="str">
        <f>IF('10. Type 1 Emp Cov. Period Comp'!C879=0," ",'10. Type 1 Emp Cov. Period Comp'!C879)</f>
        <v xml:space="preserve"> </v>
      </c>
      <c r="D877" s="294"/>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c r="AA877" s="519"/>
      <c r="AB877" s="519"/>
      <c r="AC877" s="519"/>
      <c r="AD877" s="519"/>
      <c r="AE877" s="379">
        <f t="shared" si="55"/>
        <v>0</v>
      </c>
      <c r="AF877" s="380">
        <f>+AE877/(('10. Type 1 Emp Cov. Period Comp'!$I$16-'10. Type 1 Emp Cov. Period Comp'!$I$15+1)/7)</f>
        <v>0</v>
      </c>
      <c r="AG877" s="381">
        <f t="shared" si="53"/>
        <v>0</v>
      </c>
      <c r="AH877" s="381">
        <f t="shared" si="54"/>
        <v>0</v>
      </c>
    </row>
    <row r="878" spans="1:34" ht="15.75" thickBot="1" x14ac:dyDescent="0.3">
      <c r="A878" s="265">
        <f t="shared" si="52"/>
        <v>860</v>
      </c>
      <c r="B878" s="297" t="str">
        <f>IF('10. Type 1 Emp Cov. Period Comp'!B880=0," ",'10. Type 1 Emp Cov. Period Comp'!B880)</f>
        <v xml:space="preserve"> </v>
      </c>
      <c r="C878" s="265" t="str">
        <f>IF('10. Type 1 Emp Cov. Period Comp'!C880=0," ",'10. Type 1 Emp Cov. Period Comp'!C880)</f>
        <v xml:space="preserve"> </v>
      </c>
      <c r="D878" s="294"/>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c r="AA878" s="519"/>
      <c r="AB878" s="519"/>
      <c r="AC878" s="519"/>
      <c r="AD878" s="519"/>
      <c r="AE878" s="379">
        <f t="shared" si="55"/>
        <v>0</v>
      </c>
      <c r="AF878" s="380">
        <f>+AE878/(('10. Type 1 Emp Cov. Period Comp'!$I$16-'10. Type 1 Emp Cov. Period Comp'!$I$15+1)/7)</f>
        <v>0</v>
      </c>
      <c r="AG878" s="381">
        <f t="shared" si="53"/>
        <v>0</v>
      </c>
      <c r="AH878" s="381">
        <f t="shared" si="54"/>
        <v>0</v>
      </c>
    </row>
    <row r="879" spans="1:34" ht="15.75" thickBot="1" x14ac:dyDescent="0.3">
      <c r="A879" s="265">
        <f t="shared" si="52"/>
        <v>861</v>
      </c>
      <c r="B879" s="297" t="str">
        <f>IF('10. Type 1 Emp Cov. Period Comp'!B881=0," ",'10. Type 1 Emp Cov. Period Comp'!B881)</f>
        <v xml:space="preserve"> </v>
      </c>
      <c r="C879" s="265" t="str">
        <f>IF('10. Type 1 Emp Cov. Period Comp'!C881=0," ",'10. Type 1 Emp Cov. Period Comp'!C881)</f>
        <v xml:space="preserve"> </v>
      </c>
      <c r="D879" s="294"/>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c r="AA879" s="519"/>
      <c r="AB879" s="519"/>
      <c r="AC879" s="519"/>
      <c r="AD879" s="519"/>
      <c r="AE879" s="379">
        <f t="shared" si="55"/>
        <v>0</v>
      </c>
      <c r="AF879" s="380">
        <f>+AE879/(('10. Type 1 Emp Cov. Period Comp'!$I$16-'10. Type 1 Emp Cov. Period Comp'!$I$15+1)/7)</f>
        <v>0</v>
      </c>
      <c r="AG879" s="381">
        <f t="shared" si="53"/>
        <v>0</v>
      </c>
      <c r="AH879" s="381">
        <f t="shared" si="54"/>
        <v>0</v>
      </c>
    </row>
    <row r="880" spans="1:34" ht="15.75" thickBot="1" x14ac:dyDescent="0.3">
      <c r="A880" s="265">
        <f t="shared" si="52"/>
        <v>862</v>
      </c>
      <c r="B880" s="297" t="str">
        <f>IF('10. Type 1 Emp Cov. Period Comp'!B882=0," ",'10. Type 1 Emp Cov. Period Comp'!B882)</f>
        <v xml:space="preserve"> </v>
      </c>
      <c r="C880" s="265" t="str">
        <f>IF('10. Type 1 Emp Cov. Period Comp'!C882=0," ",'10. Type 1 Emp Cov. Period Comp'!C882)</f>
        <v xml:space="preserve"> </v>
      </c>
      <c r="D880" s="294"/>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c r="AA880" s="519"/>
      <c r="AB880" s="519"/>
      <c r="AC880" s="519"/>
      <c r="AD880" s="519"/>
      <c r="AE880" s="379">
        <f t="shared" si="55"/>
        <v>0</v>
      </c>
      <c r="AF880" s="380">
        <f>+AE880/(('10. Type 1 Emp Cov. Period Comp'!$I$16-'10. Type 1 Emp Cov. Period Comp'!$I$15+1)/7)</f>
        <v>0</v>
      </c>
      <c r="AG880" s="381">
        <f t="shared" si="53"/>
        <v>0</v>
      </c>
      <c r="AH880" s="381">
        <f t="shared" si="54"/>
        <v>0</v>
      </c>
    </row>
    <row r="881" spans="1:34" ht="15.75" thickBot="1" x14ac:dyDescent="0.3">
      <c r="A881" s="265">
        <f t="shared" si="52"/>
        <v>863</v>
      </c>
      <c r="B881" s="297" t="str">
        <f>IF('10. Type 1 Emp Cov. Period Comp'!B883=0," ",'10. Type 1 Emp Cov. Period Comp'!B883)</f>
        <v xml:space="preserve"> </v>
      </c>
      <c r="C881" s="265" t="str">
        <f>IF('10. Type 1 Emp Cov. Period Comp'!C883=0," ",'10. Type 1 Emp Cov. Period Comp'!C883)</f>
        <v xml:space="preserve"> </v>
      </c>
      <c r="D881" s="294"/>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c r="AA881" s="519"/>
      <c r="AB881" s="519"/>
      <c r="AC881" s="519"/>
      <c r="AD881" s="519"/>
      <c r="AE881" s="379">
        <f t="shared" si="55"/>
        <v>0</v>
      </c>
      <c r="AF881" s="380">
        <f>+AE881/(('10. Type 1 Emp Cov. Period Comp'!$I$16-'10. Type 1 Emp Cov. Period Comp'!$I$15+1)/7)</f>
        <v>0</v>
      </c>
      <c r="AG881" s="381">
        <f t="shared" si="53"/>
        <v>0</v>
      </c>
      <c r="AH881" s="381">
        <f t="shared" si="54"/>
        <v>0</v>
      </c>
    </row>
    <row r="882" spans="1:34" ht="15.75" thickBot="1" x14ac:dyDescent="0.3">
      <c r="A882" s="265">
        <f t="shared" si="52"/>
        <v>864</v>
      </c>
      <c r="B882" s="297" t="str">
        <f>IF('10. Type 1 Emp Cov. Period Comp'!B884=0," ",'10. Type 1 Emp Cov. Period Comp'!B884)</f>
        <v xml:space="preserve"> </v>
      </c>
      <c r="C882" s="265" t="str">
        <f>IF('10. Type 1 Emp Cov. Period Comp'!C884=0," ",'10. Type 1 Emp Cov. Period Comp'!C884)</f>
        <v xml:space="preserve"> </v>
      </c>
      <c r="D882" s="294"/>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c r="AA882" s="519"/>
      <c r="AB882" s="519"/>
      <c r="AC882" s="519"/>
      <c r="AD882" s="519"/>
      <c r="AE882" s="379">
        <f t="shared" si="55"/>
        <v>0</v>
      </c>
      <c r="AF882" s="380">
        <f>+AE882/(('10. Type 1 Emp Cov. Period Comp'!$I$16-'10. Type 1 Emp Cov. Period Comp'!$I$15+1)/7)</f>
        <v>0</v>
      </c>
      <c r="AG882" s="381">
        <f t="shared" si="53"/>
        <v>0</v>
      </c>
      <c r="AH882" s="381">
        <f t="shared" si="54"/>
        <v>0</v>
      </c>
    </row>
    <row r="883" spans="1:34" ht="15.75" thickBot="1" x14ac:dyDescent="0.3">
      <c r="A883" s="265">
        <f t="shared" si="52"/>
        <v>865</v>
      </c>
      <c r="B883" s="297" t="str">
        <f>IF('10. Type 1 Emp Cov. Period Comp'!B885=0," ",'10. Type 1 Emp Cov. Period Comp'!B885)</f>
        <v xml:space="preserve"> </v>
      </c>
      <c r="C883" s="265" t="str">
        <f>IF('10. Type 1 Emp Cov. Period Comp'!C885=0," ",'10. Type 1 Emp Cov. Period Comp'!C885)</f>
        <v xml:space="preserve"> </v>
      </c>
      <c r="D883" s="294"/>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c r="AA883" s="519"/>
      <c r="AB883" s="519"/>
      <c r="AC883" s="519"/>
      <c r="AD883" s="519"/>
      <c r="AE883" s="379">
        <f t="shared" si="55"/>
        <v>0</v>
      </c>
      <c r="AF883" s="380">
        <f>+AE883/(('10. Type 1 Emp Cov. Period Comp'!$I$16-'10. Type 1 Emp Cov. Period Comp'!$I$15+1)/7)</f>
        <v>0</v>
      </c>
      <c r="AG883" s="381">
        <f t="shared" si="53"/>
        <v>0</v>
      </c>
      <c r="AH883" s="381">
        <f t="shared" si="54"/>
        <v>0</v>
      </c>
    </row>
    <row r="884" spans="1:34" ht="15.75" thickBot="1" x14ac:dyDescent="0.3">
      <c r="A884" s="265">
        <f t="shared" si="52"/>
        <v>866</v>
      </c>
      <c r="B884" s="297" t="str">
        <f>IF('10. Type 1 Emp Cov. Period Comp'!B886=0," ",'10. Type 1 Emp Cov. Period Comp'!B886)</f>
        <v xml:space="preserve"> </v>
      </c>
      <c r="C884" s="265" t="str">
        <f>IF('10. Type 1 Emp Cov. Period Comp'!C886=0," ",'10. Type 1 Emp Cov. Period Comp'!C886)</f>
        <v xml:space="preserve"> </v>
      </c>
      <c r="D884" s="294"/>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c r="AA884" s="519"/>
      <c r="AB884" s="519"/>
      <c r="AC884" s="519"/>
      <c r="AD884" s="519"/>
      <c r="AE884" s="379">
        <f t="shared" si="55"/>
        <v>0</v>
      </c>
      <c r="AF884" s="380">
        <f>+AE884/(('10. Type 1 Emp Cov. Period Comp'!$I$16-'10. Type 1 Emp Cov. Period Comp'!$I$15+1)/7)</f>
        <v>0</v>
      </c>
      <c r="AG884" s="381">
        <f t="shared" si="53"/>
        <v>0</v>
      </c>
      <c r="AH884" s="381">
        <f t="shared" si="54"/>
        <v>0</v>
      </c>
    </row>
    <row r="885" spans="1:34" ht="15.75" thickBot="1" x14ac:dyDescent="0.3">
      <c r="A885" s="265">
        <f t="shared" si="52"/>
        <v>867</v>
      </c>
      <c r="B885" s="297" t="str">
        <f>IF('10. Type 1 Emp Cov. Period Comp'!B887=0," ",'10. Type 1 Emp Cov. Period Comp'!B887)</f>
        <v xml:space="preserve"> </v>
      </c>
      <c r="C885" s="265" t="str">
        <f>IF('10. Type 1 Emp Cov. Period Comp'!C887=0," ",'10. Type 1 Emp Cov. Period Comp'!C887)</f>
        <v xml:space="preserve"> </v>
      </c>
      <c r="D885" s="294"/>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c r="AA885" s="519"/>
      <c r="AB885" s="519"/>
      <c r="AC885" s="519"/>
      <c r="AD885" s="519"/>
      <c r="AE885" s="379">
        <f t="shared" si="55"/>
        <v>0</v>
      </c>
      <c r="AF885" s="380">
        <f>+AE885/(('10. Type 1 Emp Cov. Period Comp'!$I$16-'10. Type 1 Emp Cov. Period Comp'!$I$15+1)/7)</f>
        <v>0</v>
      </c>
      <c r="AG885" s="381">
        <f t="shared" si="53"/>
        <v>0</v>
      </c>
      <c r="AH885" s="381">
        <f t="shared" si="54"/>
        <v>0</v>
      </c>
    </row>
    <row r="886" spans="1:34" ht="15.75" thickBot="1" x14ac:dyDescent="0.3">
      <c r="A886" s="265">
        <f t="shared" si="52"/>
        <v>868</v>
      </c>
      <c r="B886" s="297" t="str">
        <f>IF('10. Type 1 Emp Cov. Period Comp'!B888=0," ",'10. Type 1 Emp Cov. Period Comp'!B888)</f>
        <v xml:space="preserve"> </v>
      </c>
      <c r="C886" s="265" t="str">
        <f>IF('10. Type 1 Emp Cov. Period Comp'!C888=0," ",'10. Type 1 Emp Cov. Period Comp'!C888)</f>
        <v xml:space="preserve"> </v>
      </c>
      <c r="D886" s="294"/>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c r="AA886" s="519"/>
      <c r="AB886" s="519"/>
      <c r="AC886" s="519"/>
      <c r="AD886" s="519"/>
      <c r="AE886" s="379">
        <f t="shared" si="55"/>
        <v>0</v>
      </c>
      <c r="AF886" s="380">
        <f>+AE886/(('10. Type 1 Emp Cov. Period Comp'!$I$16-'10. Type 1 Emp Cov. Period Comp'!$I$15+1)/7)</f>
        <v>0</v>
      </c>
      <c r="AG886" s="381">
        <f t="shared" si="53"/>
        <v>0</v>
      </c>
      <c r="AH886" s="381">
        <f t="shared" si="54"/>
        <v>0</v>
      </c>
    </row>
    <row r="887" spans="1:34" ht="15.75" thickBot="1" x14ac:dyDescent="0.3">
      <c r="A887" s="265">
        <f t="shared" si="52"/>
        <v>869</v>
      </c>
      <c r="B887" s="297" t="str">
        <f>IF('10. Type 1 Emp Cov. Period Comp'!B889=0," ",'10. Type 1 Emp Cov. Period Comp'!B889)</f>
        <v xml:space="preserve"> </v>
      </c>
      <c r="C887" s="265" t="str">
        <f>IF('10. Type 1 Emp Cov. Period Comp'!C889=0," ",'10. Type 1 Emp Cov. Period Comp'!C889)</f>
        <v xml:space="preserve"> </v>
      </c>
      <c r="D887" s="294"/>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c r="AA887" s="519"/>
      <c r="AB887" s="519"/>
      <c r="AC887" s="519"/>
      <c r="AD887" s="519"/>
      <c r="AE887" s="379">
        <f t="shared" si="55"/>
        <v>0</v>
      </c>
      <c r="AF887" s="380">
        <f>+AE887/(('10. Type 1 Emp Cov. Period Comp'!$I$16-'10. Type 1 Emp Cov. Period Comp'!$I$15+1)/7)</f>
        <v>0</v>
      </c>
      <c r="AG887" s="381">
        <f t="shared" si="53"/>
        <v>0</v>
      </c>
      <c r="AH887" s="381">
        <f t="shared" si="54"/>
        <v>0</v>
      </c>
    </row>
    <row r="888" spans="1:34" ht="15.75" thickBot="1" x14ac:dyDescent="0.3">
      <c r="A888" s="265">
        <f t="shared" si="52"/>
        <v>870</v>
      </c>
      <c r="B888" s="297" t="str">
        <f>IF('10. Type 1 Emp Cov. Period Comp'!B890=0," ",'10. Type 1 Emp Cov. Period Comp'!B890)</f>
        <v xml:space="preserve"> </v>
      </c>
      <c r="C888" s="265" t="str">
        <f>IF('10. Type 1 Emp Cov. Period Comp'!C890=0," ",'10. Type 1 Emp Cov. Period Comp'!C890)</f>
        <v xml:space="preserve"> </v>
      </c>
      <c r="D888" s="294"/>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c r="AA888" s="519"/>
      <c r="AB888" s="519"/>
      <c r="AC888" s="519"/>
      <c r="AD888" s="519"/>
      <c r="AE888" s="379">
        <f t="shared" si="55"/>
        <v>0</v>
      </c>
      <c r="AF888" s="380">
        <f>+AE888/(('10. Type 1 Emp Cov. Period Comp'!$I$16-'10. Type 1 Emp Cov. Period Comp'!$I$15+1)/7)</f>
        <v>0</v>
      </c>
      <c r="AG888" s="381">
        <f t="shared" si="53"/>
        <v>0</v>
      </c>
      <c r="AH888" s="381">
        <f t="shared" si="54"/>
        <v>0</v>
      </c>
    </row>
    <row r="889" spans="1:34" ht="15.75" thickBot="1" x14ac:dyDescent="0.3">
      <c r="A889" s="265">
        <f t="shared" si="52"/>
        <v>871</v>
      </c>
      <c r="B889" s="297" t="str">
        <f>IF('10. Type 1 Emp Cov. Period Comp'!B891=0," ",'10. Type 1 Emp Cov. Period Comp'!B891)</f>
        <v xml:space="preserve"> </v>
      </c>
      <c r="C889" s="265" t="str">
        <f>IF('10. Type 1 Emp Cov. Period Comp'!C891=0," ",'10. Type 1 Emp Cov. Period Comp'!C891)</f>
        <v xml:space="preserve"> </v>
      </c>
      <c r="D889" s="294"/>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c r="AA889" s="519"/>
      <c r="AB889" s="519"/>
      <c r="AC889" s="519"/>
      <c r="AD889" s="519"/>
      <c r="AE889" s="379">
        <f t="shared" si="55"/>
        <v>0</v>
      </c>
      <c r="AF889" s="380">
        <f>+AE889/(('10. Type 1 Emp Cov. Period Comp'!$I$16-'10. Type 1 Emp Cov. Period Comp'!$I$15+1)/7)</f>
        <v>0</v>
      </c>
      <c r="AG889" s="381">
        <f t="shared" si="53"/>
        <v>0</v>
      </c>
      <c r="AH889" s="381">
        <f t="shared" si="54"/>
        <v>0</v>
      </c>
    </row>
    <row r="890" spans="1:34" ht="15.75" thickBot="1" x14ac:dyDescent="0.3">
      <c r="A890" s="265">
        <f t="shared" si="52"/>
        <v>872</v>
      </c>
      <c r="B890" s="297" t="str">
        <f>IF('10. Type 1 Emp Cov. Period Comp'!B892=0," ",'10. Type 1 Emp Cov. Period Comp'!B892)</f>
        <v xml:space="preserve"> </v>
      </c>
      <c r="C890" s="265" t="str">
        <f>IF('10. Type 1 Emp Cov. Period Comp'!C892=0," ",'10. Type 1 Emp Cov. Period Comp'!C892)</f>
        <v xml:space="preserve"> </v>
      </c>
      <c r="D890" s="294"/>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c r="AA890" s="519"/>
      <c r="AB890" s="519"/>
      <c r="AC890" s="519"/>
      <c r="AD890" s="519"/>
      <c r="AE890" s="379">
        <f t="shared" si="55"/>
        <v>0</v>
      </c>
      <c r="AF890" s="380">
        <f>+AE890/(('10. Type 1 Emp Cov. Period Comp'!$I$16-'10. Type 1 Emp Cov. Period Comp'!$I$15+1)/7)</f>
        <v>0</v>
      </c>
      <c r="AG890" s="381">
        <f t="shared" si="53"/>
        <v>0</v>
      </c>
      <c r="AH890" s="381">
        <f t="shared" si="54"/>
        <v>0</v>
      </c>
    </row>
    <row r="891" spans="1:34" ht="15.75" thickBot="1" x14ac:dyDescent="0.3">
      <c r="A891" s="265">
        <f t="shared" si="52"/>
        <v>873</v>
      </c>
      <c r="B891" s="297" t="str">
        <f>IF('10. Type 1 Emp Cov. Period Comp'!B893=0," ",'10. Type 1 Emp Cov. Period Comp'!B893)</f>
        <v xml:space="preserve"> </v>
      </c>
      <c r="C891" s="265" t="str">
        <f>IF('10. Type 1 Emp Cov. Period Comp'!C893=0," ",'10. Type 1 Emp Cov. Period Comp'!C893)</f>
        <v xml:space="preserve"> </v>
      </c>
      <c r="D891" s="294"/>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c r="AA891" s="519"/>
      <c r="AB891" s="519"/>
      <c r="AC891" s="519"/>
      <c r="AD891" s="519"/>
      <c r="AE891" s="379">
        <f t="shared" si="55"/>
        <v>0</v>
      </c>
      <c r="AF891" s="380">
        <f>+AE891/(('10. Type 1 Emp Cov. Period Comp'!$I$16-'10. Type 1 Emp Cov. Period Comp'!$I$15+1)/7)</f>
        <v>0</v>
      </c>
      <c r="AG891" s="381">
        <f t="shared" si="53"/>
        <v>0</v>
      </c>
      <c r="AH891" s="381">
        <f t="shared" si="54"/>
        <v>0</v>
      </c>
    </row>
    <row r="892" spans="1:34" ht="15.75" thickBot="1" x14ac:dyDescent="0.3">
      <c r="A892" s="265">
        <f t="shared" si="52"/>
        <v>874</v>
      </c>
      <c r="B892" s="297" t="str">
        <f>IF('10. Type 1 Emp Cov. Period Comp'!B894=0," ",'10. Type 1 Emp Cov. Period Comp'!B894)</f>
        <v xml:space="preserve"> </v>
      </c>
      <c r="C892" s="265" t="str">
        <f>IF('10. Type 1 Emp Cov. Period Comp'!C894=0," ",'10. Type 1 Emp Cov. Period Comp'!C894)</f>
        <v xml:space="preserve"> </v>
      </c>
      <c r="D892" s="294"/>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c r="AA892" s="519"/>
      <c r="AB892" s="519"/>
      <c r="AC892" s="519"/>
      <c r="AD892" s="519"/>
      <c r="AE892" s="379">
        <f t="shared" si="55"/>
        <v>0</v>
      </c>
      <c r="AF892" s="380">
        <f>+AE892/(('10. Type 1 Emp Cov. Period Comp'!$I$16-'10. Type 1 Emp Cov. Period Comp'!$I$15+1)/7)</f>
        <v>0</v>
      </c>
      <c r="AG892" s="381">
        <f t="shared" si="53"/>
        <v>0</v>
      </c>
      <c r="AH892" s="381">
        <f t="shared" si="54"/>
        <v>0</v>
      </c>
    </row>
    <row r="893" spans="1:34" ht="15.75" thickBot="1" x14ac:dyDescent="0.3">
      <c r="A893" s="265">
        <f t="shared" si="52"/>
        <v>875</v>
      </c>
      <c r="B893" s="297" t="str">
        <f>IF('10. Type 1 Emp Cov. Period Comp'!B895=0," ",'10. Type 1 Emp Cov. Period Comp'!B895)</f>
        <v xml:space="preserve"> </v>
      </c>
      <c r="C893" s="265" t="str">
        <f>IF('10. Type 1 Emp Cov. Period Comp'!C895=0," ",'10. Type 1 Emp Cov. Period Comp'!C895)</f>
        <v xml:space="preserve"> </v>
      </c>
      <c r="D893" s="294"/>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c r="AA893" s="519"/>
      <c r="AB893" s="519"/>
      <c r="AC893" s="519"/>
      <c r="AD893" s="519"/>
      <c r="AE893" s="379">
        <f t="shared" si="55"/>
        <v>0</v>
      </c>
      <c r="AF893" s="380">
        <f>+AE893/(('10. Type 1 Emp Cov. Period Comp'!$I$16-'10. Type 1 Emp Cov. Period Comp'!$I$15+1)/7)</f>
        <v>0</v>
      </c>
      <c r="AG893" s="381">
        <f t="shared" si="53"/>
        <v>0</v>
      </c>
      <c r="AH893" s="381">
        <f t="shared" si="54"/>
        <v>0</v>
      </c>
    </row>
    <row r="894" spans="1:34" ht="15.75" thickBot="1" x14ac:dyDescent="0.3">
      <c r="A894" s="265">
        <f t="shared" si="52"/>
        <v>876</v>
      </c>
      <c r="B894" s="297" t="str">
        <f>IF('10. Type 1 Emp Cov. Period Comp'!B896=0," ",'10. Type 1 Emp Cov. Period Comp'!B896)</f>
        <v xml:space="preserve"> </v>
      </c>
      <c r="C894" s="265" t="str">
        <f>IF('10. Type 1 Emp Cov. Period Comp'!C896=0," ",'10. Type 1 Emp Cov. Period Comp'!C896)</f>
        <v xml:space="preserve"> </v>
      </c>
      <c r="D894" s="294"/>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c r="AA894" s="519"/>
      <c r="AB894" s="519"/>
      <c r="AC894" s="519"/>
      <c r="AD894" s="519"/>
      <c r="AE894" s="379">
        <f t="shared" si="55"/>
        <v>0</v>
      </c>
      <c r="AF894" s="380">
        <f>+AE894/(('10. Type 1 Emp Cov. Period Comp'!$I$16-'10. Type 1 Emp Cov. Period Comp'!$I$15+1)/7)</f>
        <v>0</v>
      </c>
      <c r="AG894" s="381">
        <f t="shared" si="53"/>
        <v>0</v>
      </c>
      <c r="AH894" s="381">
        <f t="shared" si="54"/>
        <v>0</v>
      </c>
    </row>
    <row r="895" spans="1:34" ht="15.75" thickBot="1" x14ac:dyDescent="0.3">
      <c r="A895" s="265">
        <f t="shared" si="52"/>
        <v>877</v>
      </c>
      <c r="B895" s="297" t="str">
        <f>IF('10. Type 1 Emp Cov. Period Comp'!B897=0," ",'10. Type 1 Emp Cov. Period Comp'!B897)</f>
        <v xml:space="preserve"> </v>
      </c>
      <c r="C895" s="265" t="str">
        <f>IF('10. Type 1 Emp Cov. Period Comp'!C897=0," ",'10. Type 1 Emp Cov. Period Comp'!C897)</f>
        <v xml:space="preserve"> </v>
      </c>
      <c r="D895" s="294"/>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c r="AA895" s="519"/>
      <c r="AB895" s="519"/>
      <c r="AC895" s="519"/>
      <c r="AD895" s="519"/>
      <c r="AE895" s="379">
        <f t="shared" si="55"/>
        <v>0</v>
      </c>
      <c r="AF895" s="380">
        <f>+AE895/(('10. Type 1 Emp Cov. Period Comp'!$I$16-'10. Type 1 Emp Cov. Period Comp'!$I$15+1)/7)</f>
        <v>0</v>
      </c>
      <c r="AG895" s="381">
        <f t="shared" si="53"/>
        <v>0</v>
      </c>
      <c r="AH895" s="381">
        <f t="shared" si="54"/>
        <v>0</v>
      </c>
    </row>
    <row r="896" spans="1:34" ht="15.75" thickBot="1" x14ac:dyDescent="0.3">
      <c r="A896" s="265">
        <f t="shared" si="52"/>
        <v>878</v>
      </c>
      <c r="B896" s="297" t="str">
        <f>IF('10. Type 1 Emp Cov. Period Comp'!B898=0," ",'10. Type 1 Emp Cov. Period Comp'!B898)</f>
        <v xml:space="preserve"> </v>
      </c>
      <c r="C896" s="265" t="str">
        <f>IF('10. Type 1 Emp Cov. Period Comp'!C898=0," ",'10. Type 1 Emp Cov. Period Comp'!C898)</f>
        <v xml:space="preserve"> </v>
      </c>
      <c r="D896" s="294"/>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c r="AA896" s="519"/>
      <c r="AB896" s="519"/>
      <c r="AC896" s="519"/>
      <c r="AD896" s="519"/>
      <c r="AE896" s="379">
        <f t="shared" si="55"/>
        <v>0</v>
      </c>
      <c r="AF896" s="380">
        <f>+AE896/(('10. Type 1 Emp Cov. Period Comp'!$I$16-'10. Type 1 Emp Cov. Period Comp'!$I$15+1)/7)</f>
        <v>0</v>
      </c>
      <c r="AG896" s="381">
        <f t="shared" si="53"/>
        <v>0</v>
      </c>
      <c r="AH896" s="381">
        <f t="shared" si="54"/>
        <v>0</v>
      </c>
    </row>
    <row r="897" spans="1:34" ht="15.75" thickBot="1" x14ac:dyDescent="0.3">
      <c r="A897" s="265">
        <f t="shared" si="52"/>
        <v>879</v>
      </c>
      <c r="B897" s="297" t="str">
        <f>IF('10. Type 1 Emp Cov. Period Comp'!B899=0," ",'10. Type 1 Emp Cov. Period Comp'!B899)</f>
        <v xml:space="preserve"> </v>
      </c>
      <c r="C897" s="265" t="str">
        <f>IF('10. Type 1 Emp Cov. Period Comp'!C899=0," ",'10. Type 1 Emp Cov. Period Comp'!C899)</f>
        <v xml:space="preserve"> </v>
      </c>
      <c r="D897" s="294"/>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c r="AA897" s="519"/>
      <c r="AB897" s="519"/>
      <c r="AC897" s="519"/>
      <c r="AD897" s="519"/>
      <c r="AE897" s="379">
        <f t="shared" si="55"/>
        <v>0</v>
      </c>
      <c r="AF897" s="380">
        <f>+AE897/(('10. Type 1 Emp Cov. Period Comp'!$I$16-'10. Type 1 Emp Cov. Period Comp'!$I$15+1)/7)</f>
        <v>0</v>
      </c>
      <c r="AG897" s="381">
        <f t="shared" si="53"/>
        <v>0</v>
      </c>
      <c r="AH897" s="381">
        <f t="shared" si="54"/>
        <v>0</v>
      </c>
    </row>
    <row r="898" spans="1:34" ht="15.75" thickBot="1" x14ac:dyDescent="0.3">
      <c r="A898" s="265">
        <f t="shared" si="52"/>
        <v>880</v>
      </c>
      <c r="B898" s="297" t="str">
        <f>IF('10. Type 1 Emp Cov. Period Comp'!B900=0," ",'10. Type 1 Emp Cov. Period Comp'!B900)</f>
        <v xml:space="preserve"> </v>
      </c>
      <c r="C898" s="265" t="str">
        <f>IF('10. Type 1 Emp Cov. Period Comp'!C900=0," ",'10. Type 1 Emp Cov. Period Comp'!C900)</f>
        <v xml:space="preserve"> </v>
      </c>
      <c r="D898" s="294"/>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c r="AA898" s="519"/>
      <c r="AB898" s="519"/>
      <c r="AC898" s="519"/>
      <c r="AD898" s="519"/>
      <c r="AE898" s="379">
        <f t="shared" si="55"/>
        <v>0</v>
      </c>
      <c r="AF898" s="380">
        <f>+AE898/(('10. Type 1 Emp Cov. Period Comp'!$I$16-'10. Type 1 Emp Cov. Period Comp'!$I$15+1)/7)</f>
        <v>0</v>
      </c>
      <c r="AG898" s="381">
        <f t="shared" si="53"/>
        <v>0</v>
      </c>
      <c r="AH898" s="381">
        <f t="shared" si="54"/>
        <v>0</v>
      </c>
    </row>
    <row r="899" spans="1:34" ht="15.75" thickBot="1" x14ac:dyDescent="0.3">
      <c r="A899" s="265">
        <f t="shared" si="52"/>
        <v>881</v>
      </c>
      <c r="B899" s="297" t="str">
        <f>IF('10. Type 1 Emp Cov. Period Comp'!B901=0," ",'10. Type 1 Emp Cov. Period Comp'!B901)</f>
        <v xml:space="preserve"> </v>
      </c>
      <c r="C899" s="265" t="str">
        <f>IF('10. Type 1 Emp Cov. Period Comp'!C901=0," ",'10. Type 1 Emp Cov. Period Comp'!C901)</f>
        <v xml:space="preserve"> </v>
      </c>
      <c r="D899" s="294"/>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c r="AA899" s="519"/>
      <c r="AB899" s="519"/>
      <c r="AC899" s="519"/>
      <c r="AD899" s="519"/>
      <c r="AE899" s="379">
        <f t="shared" si="55"/>
        <v>0</v>
      </c>
      <c r="AF899" s="380">
        <f>+AE899/(('10. Type 1 Emp Cov. Period Comp'!$I$16-'10. Type 1 Emp Cov. Period Comp'!$I$15+1)/7)</f>
        <v>0</v>
      </c>
      <c r="AG899" s="381">
        <f t="shared" si="53"/>
        <v>0</v>
      </c>
      <c r="AH899" s="381">
        <f t="shared" si="54"/>
        <v>0</v>
      </c>
    </row>
    <row r="900" spans="1:34" ht="15.75" thickBot="1" x14ac:dyDescent="0.3">
      <c r="A900" s="265">
        <f t="shared" si="52"/>
        <v>882</v>
      </c>
      <c r="B900" s="297" t="str">
        <f>IF('10. Type 1 Emp Cov. Period Comp'!B902=0," ",'10. Type 1 Emp Cov. Period Comp'!B902)</f>
        <v xml:space="preserve"> </v>
      </c>
      <c r="C900" s="265" t="str">
        <f>IF('10. Type 1 Emp Cov. Period Comp'!C902=0," ",'10. Type 1 Emp Cov. Period Comp'!C902)</f>
        <v xml:space="preserve"> </v>
      </c>
      <c r="D900" s="294"/>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c r="AA900" s="519"/>
      <c r="AB900" s="519"/>
      <c r="AC900" s="519"/>
      <c r="AD900" s="519"/>
      <c r="AE900" s="379">
        <f t="shared" si="55"/>
        <v>0</v>
      </c>
      <c r="AF900" s="380">
        <f>+AE900/(('10. Type 1 Emp Cov. Period Comp'!$I$16-'10. Type 1 Emp Cov. Period Comp'!$I$15+1)/7)</f>
        <v>0</v>
      </c>
      <c r="AG900" s="381">
        <f t="shared" si="53"/>
        <v>0</v>
      </c>
      <c r="AH900" s="381">
        <f t="shared" si="54"/>
        <v>0</v>
      </c>
    </row>
    <row r="901" spans="1:34" ht="15.75" thickBot="1" x14ac:dyDescent="0.3">
      <c r="A901" s="265">
        <f t="shared" si="52"/>
        <v>883</v>
      </c>
      <c r="B901" s="297" t="str">
        <f>IF('10. Type 1 Emp Cov. Period Comp'!B903=0," ",'10. Type 1 Emp Cov. Period Comp'!B903)</f>
        <v xml:space="preserve"> </v>
      </c>
      <c r="C901" s="265" t="str">
        <f>IF('10. Type 1 Emp Cov. Period Comp'!C903=0," ",'10. Type 1 Emp Cov. Period Comp'!C903)</f>
        <v xml:space="preserve"> </v>
      </c>
      <c r="D901" s="294"/>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c r="AA901" s="519"/>
      <c r="AB901" s="519"/>
      <c r="AC901" s="519"/>
      <c r="AD901" s="519"/>
      <c r="AE901" s="379">
        <f t="shared" si="55"/>
        <v>0</v>
      </c>
      <c r="AF901" s="380">
        <f>+AE901/(('10. Type 1 Emp Cov. Period Comp'!$I$16-'10. Type 1 Emp Cov. Period Comp'!$I$15+1)/7)</f>
        <v>0</v>
      </c>
      <c r="AG901" s="381">
        <f t="shared" si="53"/>
        <v>0</v>
      </c>
      <c r="AH901" s="381">
        <f t="shared" si="54"/>
        <v>0</v>
      </c>
    </row>
    <row r="902" spans="1:34" ht="15.75" thickBot="1" x14ac:dyDescent="0.3">
      <c r="A902" s="265">
        <f t="shared" si="52"/>
        <v>884</v>
      </c>
      <c r="B902" s="297" t="str">
        <f>IF('10. Type 1 Emp Cov. Period Comp'!B904=0," ",'10. Type 1 Emp Cov. Period Comp'!B904)</f>
        <v xml:space="preserve"> </v>
      </c>
      <c r="C902" s="265" t="str">
        <f>IF('10. Type 1 Emp Cov. Period Comp'!C904=0," ",'10. Type 1 Emp Cov. Period Comp'!C904)</f>
        <v xml:space="preserve"> </v>
      </c>
      <c r="D902" s="294"/>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c r="AA902" s="519"/>
      <c r="AB902" s="519"/>
      <c r="AC902" s="519"/>
      <c r="AD902" s="519"/>
      <c r="AE902" s="379">
        <f t="shared" si="55"/>
        <v>0</v>
      </c>
      <c r="AF902" s="380">
        <f>+AE902/(('10. Type 1 Emp Cov. Period Comp'!$I$16-'10. Type 1 Emp Cov. Period Comp'!$I$15+1)/7)</f>
        <v>0</v>
      </c>
      <c r="AG902" s="381">
        <f t="shared" si="53"/>
        <v>0</v>
      </c>
      <c r="AH902" s="381">
        <f t="shared" si="54"/>
        <v>0</v>
      </c>
    </row>
    <row r="903" spans="1:34" ht="15.75" thickBot="1" x14ac:dyDescent="0.3">
      <c r="A903" s="265">
        <f t="shared" ref="A903:A966" si="56">+A902+1</f>
        <v>885</v>
      </c>
      <c r="B903" s="297" t="str">
        <f>IF('10. Type 1 Emp Cov. Period Comp'!B905=0," ",'10. Type 1 Emp Cov. Period Comp'!B905)</f>
        <v xml:space="preserve"> </v>
      </c>
      <c r="C903" s="265" t="str">
        <f>IF('10. Type 1 Emp Cov. Period Comp'!C905=0," ",'10. Type 1 Emp Cov. Period Comp'!C905)</f>
        <v xml:space="preserve"> </v>
      </c>
      <c r="D903" s="294"/>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c r="AA903" s="519"/>
      <c r="AB903" s="519"/>
      <c r="AC903" s="519"/>
      <c r="AD903" s="519"/>
      <c r="AE903" s="379">
        <f t="shared" si="55"/>
        <v>0</v>
      </c>
      <c r="AF903" s="380">
        <f>+AE903/(('10. Type 1 Emp Cov. Period Comp'!$I$16-'10. Type 1 Emp Cov. Period Comp'!$I$15+1)/7)</f>
        <v>0</v>
      </c>
      <c r="AG903" s="381">
        <f t="shared" si="53"/>
        <v>0</v>
      </c>
      <c r="AH903" s="381">
        <f t="shared" si="54"/>
        <v>0</v>
      </c>
    </row>
    <row r="904" spans="1:34" ht="15.75" thickBot="1" x14ac:dyDescent="0.3">
      <c r="A904" s="265">
        <f t="shared" si="56"/>
        <v>886</v>
      </c>
      <c r="B904" s="297" t="str">
        <f>IF('10. Type 1 Emp Cov. Period Comp'!B906=0," ",'10. Type 1 Emp Cov. Period Comp'!B906)</f>
        <v xml:space="preserve"> </v>
      </c>
      <c r="C904" s="265" t="str">
        <f>IF('10. Type 1 Emp Cov. Period Comp'!C906=0," ",'10. Type 1 Emp Cov. Period Comp'!C906)</f>
        <v xml:space="preserve"> </v>
      </c>
      <c r="D904" s="294"/>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c r="AA904" s="519"/>
      <c r="AB904" s="519"/>
      <c r="AC904" s="519"/>
      <c r="AD904" s="519"/>
      <c r="AE904" s="379">
        <f t="shared" si="55"/>
        <v>0</v>
      </c>
      <c r="AF904" s="380">
        <f>+AE904/(('10. Type 1 Emp Cov. Period Comp'!$I$16-'10. Type 1 Emp Cov. Period Comp'!$I$15+1)/7)</f>
        <v>0</v>
      </c>
      <c r="AG904" s="381">
        <f t="shared" si="53"/>
        <v>0</v>
      </c>
      <c r="AH904" s="381">
        <f t="shared" si="54"/>
        <v>0</v>
      </c>
    </row>
    <row r="905" spans="1:34" ht="15.75" thickBot="1" x14ac:dyDescent="0.3">
      <c r="A905" s="265">
        <f t="shared" si="56"/>
        <v>887</v>
      </c>
      <c r="B905" s="297" t="str">
        <f>IF('10. Type 1 Emp Cov. Period Comp'!B907=0," ",'10. Type 1 Emp Cov. Period Comp'!B907)</f>
        <v xml:space="preserve"> </v>
      </c>
      <c r="C905" s="265" t="str">
        <f>IF('10. Type 1 Emp Cov. Period Comp'!C907=0," ",'10. Type 1 Emp Cov. Period Comp'!C907)</f>
        <v xml:space="preserve"> </v>
      </c>
      <c r="D905" s="294"/>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c r="AA905" s="519"/>
      <c r="AB905" s="519"/>
      <c r="AC905" s="519"/>
      <c r="AD905" s="519"/>
      <c r="AE905" s="379">
        <f t="shared" si="55"/>
        <v>0</v>
      </c>
      <c r="AF905" s="380">
        <f>+AE905/(('10. Type 1 Emp Cov. Period Comp'!$I$16-'10. Type 1 Emp Cov. Period Comp'!$I$15+1)/7)</f>
        <v>0</v>
      </c>
      <c r="AG905" s="381">
        <f t="shared" si="53"/>
        <v>0</v>
      </c>
      <c r="AH905" s="381">
        <f t="shared" si="54"/>
        <v>0</v>
      </c>
    </row>
    <row r="906" spans="1:34" ht="15.75" thickBot="1" x14ac:dyDescent="0.3">
      <c r="A906" s="265">
        <f t="shared" si="56"/>
        <v>888</v>
      </c>
      <c r="B906" s="297" t="str">
        <f>IF('10. Type 1 Emp Cov. Period Comp'!B908=0," ",'10. Type 1 Emp Cov. Period Comp'!B908)</f>
        <v xml:space="preserve"> </v>
      </c>
      <c r="C906" s="265" t="str">
        <f>IF('10. Type 1 Emp Cov. Period Comp'!C908=0," ",'10. Type 1 Emp Cov. Period Comp'!C908)</f>
        <v xml:space="preserve"> </v>
      </c>
      <c r="D906" s="294"/>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c r="AA906" s="519"/>
      <c r="AB906" s="519"/>
      <c r="AC906" s="519"/>
      <c r="AD906" s="519"/>
      <c r="AE906" s="379">
        <f t="shared" si="55"/>
        <v>0</v>
      </c>
      <c r="AF906" s="380">
        <f>+AE906/(('10. Type 1 Emp Cov. Period Comp'!$I$16-'10. Type 1 Emp Cov. Period Comp'!$I$15+1)/7)</f>
        <v>0</v>
      </c>
      <c r="AG906" s="381">
        <f t="shared" si="53"/>
        <v>0</v>
      </c>
      <c r="AH906" s="381">
        <f t="shared" si="54"/>
        <v>0</v>
      </c>
    </row>
    <row r="907" spans="1:34" ht="15.75" thickBot="1" x14ac:dyDescent="0.3">
      <c r="A907" s="265">
        <f t="shared" si="56"/>
        <v>889</v>
      </c>
      <c r="B907" s="297" t="str">
        <f>IF('10. Type 1 Emp Cov. Period Comp'!B909=0," ",'10. Type 1 Emp Cov. Period Comp'!B909)</f>
        <v xml:space="preserve"> </v>
      </c>
      <c r="C907" s="265" t="str">
        <f>IF('10. Type 1 Emp Cov. Period Comp'!C909=0," ",'10. Type 1 Emp Cov. Period Comp'!C909)</f>
        <v xml:space="preserve"> </v>
      </c>
      <c r="D907" s="294"/>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c r="AA907" s="519"/>
      <c r="AB907" s="519"/>
      <c r="AC907" s="519"/>
      <c r="AD907" s="519"/>
      <c r="AE907" s="379">
        <f t="shared" si="55"/>
        <v>0</v>
      </c>
      <c r="AF907" s="380">
        <f>+AE907/(('10. Type 1 Emp Cov. Period Comp'!$I$16-'10. Type 1 Emp Cov. Period Comp'!$I$15+1)/7)</f>
        <v>0</v>
      </c>
      <c r="AG907" s="381">
        <f t="shared" si="53"/>
        <v>0</v>
      </c>
      <c r="AH907" s="381">
        <f t="shared" si="54"/>
        <v>0</v>
      </c>
    </row>
    <row r="908" spans="1:34" ht="15.75" thickBot="1" x14ac:dyDescent="0.3">
      <c r="A908" s="265">
        <f t="shared" si="56"/>
        <v>890</v>
      </c>
      <c r="B908" s="297" t="str">
        <f>IF('10. Type 1 Emp Cov. Period Comp'!B910=0," ",'10. Type 1 Emp Cov. Period Comp'!B910)</f>
        <v xml:space="preserve"> </v>
      </c>
      <c r="C908" s="265" t="str">
        <f>IF('10. Type 1 Emp Cov. Period Comp'!C910=0," ",'10. Type 1 Emp Cov. Period Comp'!C910)</f>
        <v xml:space="preserve"> </v>
      </c>
      <c r="D908" s="294"/>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c r="AA908" s="519"/>
      <c r="AB908" s="519"/>
      <c r="AC908" s="519"/>
      <c r="AD908" s="519"/>
      <c r="AE908" s="379">
        <f t="shared" si="55"/>
        <v>0</v>
      </c>
      <c r="AF908" s="380">
        <f>+AE908/(('10. Type 1 Emp Cov. Period Comp'!$I$16-'10. Type 1 Emp Cov. Period Comp'!$I$15+1)/7)</f>
        <v>0</v>
      </c>
      <c r="AG908" s="381">
        <f t="shared" si="53"/>
        <v>0</v>
      </c>
      <c r="AH908" s="381">
        <f t="shared" si="54"/>
        <v>0</v>
      </c>
    </row>
    <row r="909" spans="1:34" ht="15.75" thickBot="1" x14ac:dyDescent="0.3">
      <c r="A909" s="265">
        <f t="shared" si="56"/>
        <v>891</v>
      </c>
      <c r="B909" s="297" t="str">
        <f>IF('10. Type 1 Emp Cov. Period Comp'!B911=0," ",'10. Type 1 Emp Cov. Period Comp'!B911)</f>
        <v xml:space="preserve"> </v>
      </c>
      <c r="C909" s="265" t="str">
        <f>IF('10. Type 1 Emp Cov. Period Comp'!C911=0," ",'10. Type 1 Emp Cov. Period Comp'!C911)</f>
        <v xml:space="preserve"> </v>
      </c>
      <c r="D909" s="294"/>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c r="AA909" s="519"/>
      <c r="AB909" s="519"/>
      <c r="AC909" s="519"/>
      <c r="AD909" s="519"/>
      <c r="AE909" s="379">
        <f t="shared" si="55"/>
        <v>0</v>
      </c>
      <c r="AF909" s="380">
        <f>+AE909/(('10. Type 1 Emp Cov. Period Comp'!$I$16-'10. Type 1 Emp Cov. Period Comp'!$I$15+1)/7)</f>
        <v>0</v>
      </c>
      <c r="AG909" s="381">
        <f t="shared" si="53"/>
        <v>0</v>
      </c>
      <c r="AH909" s="381">
        <f t="shared" si="54"/>
        <v>0</v>
      </c>
    </row>
    <row r="910" spans="1:34" ht="15.75" thickBot="1" x14ac:dyDescent="0.3">
      <c r="A910" s="265">
        <f t="shared" si="56"/>
        <v>892</v>
      </c>
      <c r="B910" s="297" t="str">
        <f>IF('10. Type 1 Emp Cov. Period Comp'!B912=0," ",'10. Type 1 Emp Cov. Period Comp'!B912)</f>
        <v xml:space="preserve"> </v>
      </c>
      <c r="C910" s="265" t="str">
        <f>IF('10. Type 1 Emp Cov. Period Comp'!C912=0," ",'10. Type 1 Emp Cov. Period Comp'!C912)</f>
        <v xml:space="preserve"> </v>
      </c>
      <c r="D910" s="294"/>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c r="AA910" s="519"/>
      <c r="AB910" s="519"/>
      <c r="AC910" s="519"/>
      <c r="AD910" s="519"/>
      <c r="AE910" s="379">
        <f t="shared" si="55"/>
        <v>0</v>
      </c>
      <c r="AF910" s="380">
        <f>+AE910/(('10. Type 1 Emp Cov. Period Comp'!$I$16-'10. Type 1 Emp Cov. Period Comp'!$I$15+1)/7)</f>
        <v>0</v>
      </c>
      <c r="AG910" s="381">
        <f t="shared" si="53"/>
        <v>0</v>
      </c>
      <c r="AH910" s="381">
        <f t="shared" si="54"/>
        <v>0</v>
      </c>
    </row>
    <row r="911" spans="1:34" ht="15.75" thickBot="1" x14ac:dyDescent="0.3">
      <c r="A911" s="265">
        <f t="shared" si="56"/>
        <v>893</v>
      </c>
      <c r="B911" s="297" t="str">
        <f>IF('10. Type 1 Emp Cov. Period Comp'!B913=0," ",'10. Type 1 Emp Cov. Period Comp'!B913)</f>
        <v xml:space="preserve"> </v>
      </c>
      <c r="C911" s="265" t="str">
        <f>IF('10. Type 1 Emp Cov. Period Comp'!C913=0," ",'10. Type 1 Emp Cov. Period Comp'!C913)</f>
        <v xml:space="preserve"> </v>
      </c>
      <c r="D911" s="294"/>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c r="AA911" s="519"/>
      <c r="AB911" s="519"/>
      <c r="AC911" s="519"/>
      <c r="AD911" s="519"/>
      <c r="AE911" s="379">
        <f t="shared" si="55"/>
        <v>0</v>
      </c>
      <c r="AF911" s="380">
        <f>+AE911/(('10. Type 1 Emp Cov. Period Comp'!$I$16-'10. Type 1 Emp Cov. Period Comp'!$I$15+1)/7)</f>
        <v>0</v>
      </c>
      <c r="AG911" s="381">
        <f t="shared" si="53"/>
        <v>0</v>
      </c>
      <c r="AH911" s="381">
        <f t="shared" si="54"/>
        <v>0</v>
      </c>
    </row>
    <row r="912" spans="1:34" ht="15.75" thickBot="1" x14ac:dyDescent="0.3">
      <c r="A912" s="265">
        <f t="shared" si="56"/>
        <v>894</v>
      </c>
      <c r="B912" s="297" t="str">
        <f>IF('10. Type 1 Emp Cov. Period Comp'!B914=0," ",'10. Type 1 Emp Cov. Period Comp'!B914)</f>
        <v xml:space="preserve"> </v>
      </c>
      <c r="C912" s="265" t="str">
        <f>IF('10. Type 1 Emp Cov. Period Comp'!C914=0," ",'10. Type 1 Emp Cov. Period Comp'!C914)</f>
        <v xml:space="preserve"> </v>
      </c>
      <c r="D912" s="294"/>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c r="AA912" s="519"/>
      <c r="AB912" s="519"/>
      <c r="AC912" s="519"/>
      <c r="AD912" s="519"/>
      <c r="AE912" s="379">
        <f t="shared" si="55"/>
        <v>0</v>
      </c>
      <c r="AF912" s="380">
        <f>+AE912/(('10. Type 1 Emp Cov. Period Comp'!$I$16-'10. Type 1 Emp Cov. Period Comp'!$I$15+1)/7)</f>
        <v>0</v>
      </c>
      <c r="AG912" s="381">
        <f t="shared" si="53"/>
        <v>0</v>
      </c>
      <c r="AH912" s="381">
        <f t="shared" si="54"/>
        <v>0</v>
      </c>
    </row>
    <row r="913" spans="1:34" ht="15.75" thickBot="1" x14ac:dyDescent="0.3">
      <c r="A913" s="265">
        <f t="shared" si="56"/>
        <v>895</v>
      </c>
      <c r="B913" s="297" t="str">
        <f>IF('10. Type 1 Emp Cov. Period Comp'!B915=0," ",'10. Type 1 Emp Cov. Period Comp'!B915)</f>
        <v xml:space="preserve"> </v>
      </c>
      <c r="C913" s="265" t="str">
        <f>IF('10. Type 1 Emp Cov. Period Comp'!C915=0," ",'10. Type 1 Emp Cov. Period Comp'!C915)</f>
        <v xml:space="preserve"> </v>
      </c>
      <c r="D913" s="294"/>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c r="AA913" s="519"/>
      <c r="AB913" s="519"/>
      <c r="AC913" s="519"/>
      <c r="AD913" s="519"/>
      <c r="AE913" s="379">
        <f t="shared" si="55"/>
        <v>0</v>
      </c>
      <c r="AF913" s="380">
        <f>+AE913/(('10. Type 1 Emp Cov. Period Comp'!$I$16-'10. Type 1 Emp Cov. Period Comp'!$I$15+1)/7)</f>
        <v>0</v>
      </c>
      <c r="AG913" s="381">
        <f t="shared" si="53"/>
        <v>0</v>
      </c>
      <c r="AH913" s="381">
        <f t="shared" si="54"/>
        <v>0</v>
      </c>
    </row>
    <row r="914" spans="1:34" ht="15.75" thickBot="1" x14ac:dyDescent="0.3">
      <c r="A914" s="265">
        <f t="shared" si="56"/>
        <v>896</v>
      </c>
      <c r="B914" s="297" t="str">
        <f>IF('10. Type 1 Emp Cov. Period Comp'!B916=0," ",'10. Type 1 Emp Cov. Period Comp'!B916)</f>
        <v xml:space="preserve"> </v>
      </c>
      <c r="C914" s="265" t="str">
        <f>IF('10. Type 1 Emp Cov. Period Comp'!C916=0," ",'10. Type 1 Emp Cov. Period Comp'!C916)</f>
        <v xml:space="preserve"> </v>
      </c>
      <c r="D914" s="294"/>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c r="AA914" s="519"/>
      <c r="AB914" s="519"/>
      <c r="AC914" s="519"/>
      <c r="AD914" s="519"/>
      <c r="AE914" s="379">
        <f t="shared" si="55"/>
        <v>0</v>
      </c>
      <c r="AF914" s="380">
        <f>+AE914/(('10. Type 1 Emp Cov. Period Comp'!$I$16-'10. Type 1 Emp Cov. Period Comp'!$I$15+1)/7)</f>
        <v>0</v>
      </c>
      <c r="AG914" s="381">
        <f t="shared" si="53"/>
        <v>0</v>
      </c>
      <c r="AH914" s="381">
        <f t="shared" si="54"/>
        <v>0</v>
      </c>
    </row>
    <row r="915" spans="1:34" ht="15.75" thickBot="1" x14ac:dyDescent="0.3">
      <c r="A915" s="265">
        <f t="shared" si="56"/>
        <v>897</v>
      </c>
      <c r="B915" s="297" t="str">
        <f>IF('10. Type 1 Emp Cov. Period Comp'!B917=0," ",'10. Type 1 Emp Cov. Period Comp'!B917)</f>
        <v xml:space="preserve"> </v>
      </c>
      <c r="C915" s="265" t="str">
        <f>IF('10. Type 1 Emp Cov. Period Comp'!C917=0," ",'10. Type 1 Emp Cov. Period Comp'!C917)</f>
        <v xml:space="preserve"> </v>
      </c>
      <c r="D915" s="294"/>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c r="AA915" s="519"/>
      <c r="AB915" s="519"/>
      <c r="AC915" s="519"/>
      <c r="AD915" s="519"/>
      <c r="AE915" s="379">
        <f t="shared" si="55"/>
        <v>0</v>
      </c>
      <c r="AF915" s="380">
        <f>+AE915/(('10. Type 1 Emp Cov. Period Comp'!$I$16-'10. Type 1 Emp Cov. Period Comp'!$I$15+1)/7)</f>
        <v>0</v>
      </c>
      <c r="AG915" s="381">
        <f t="shared" ref="AG915:AG978" si="57">ROUND(IF($I$12=1,IF(AF915&lt;40,AF915/40,1),0),1)</f>
        <v>0</v>
      </c>
      <c r="AH915" s="381">
        <f t="shared" ref="AH915:AH978" si="58">ROUND(IF($I$12=2,IF(AF915&lt;40,IF(AF915=0,0,0.5),1),0),1)</f>
        <v>0</v>
      </c>
    </row>
    <row r="916" spans="1:34" ht="15.75" thickBot="1" x14ac:dyDescent="0.3">
      <c r="A916" s="265">
        <f t="shared" si="56"/>
        <v>898</v>
      </c>
      <c r="B916" s="297" t="str">
        <f>IF('10. Type 1 Emp Cov. Period Comp'!B918=0," ",'10. Type 1 Emp Cov. Period Comp'!B918)</f>
        <v xml:space="preserve"> </v>
      </c>
      <c r="C916" s="265" t="str">
        <f>IF('10. Type 1 Emp Cov. Period Comp'!C918=0," ",'10. Type 1 Emp Cov. Period Comp'!C918)</f>
        <v xml:space="preserve"> </v>
      </c>
      <c r="D916" s="294"/>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c r="AA916" s="519"/>
      <c r="AB916" s="519"/>
      <c r="AC916" s="519"/>
      <c r="AD916" s="519"/>
      <c r="AE916" s="379">
        <f t="shared" ref="AE916:AE979" si="59">IF(E916=0,SUM(F916:AD916),E916)</f>
        <v>0</v>
      </c>
      <c r="AF916" s="380">
        <f>+AE916/(('10. Type 1 Emp Cov. Period Comp'!$I$16-'10. Type 1 Emp Cov. Period Comp'!$I$15+1)/7)</f>
        <v>0</v>
      </c>
      <c r="AG916" s="381">
        <f t="shared" si="57"/>
        <v>0</v>
      </c>
      <c r="AH916" s="381">
        <f t="shared" si="58"/>
        <v>0</v>
      </c>
    </row>
    <row r="917" spans="1:34" ht="15.75" thickBot="1" x14ac:dyDescent="0.3">
      <c r="A917" s="265">
        <f t="shared" si="56"/>
        <v>899</v>
      </c>
      <c r="B917" s="297" t="str">
        <f>IF('10. Type 1 Emp Cov. Period Comp'!B919=0," ",'10. Type 1 Emp Cov. Period Comp'!B919)</f>
        <v xml:space="preserve"> </v>
      </c>
      <c r="C917" s="265" t="str">
        <f>IF('10. Type 1 Emp Cov. Period Comp'!C919=0," ",'10. Type 1 Emp Cov. Period Comp'!C919)</f>
        <v xml:space="preserve"> </v>
      </c>
      <c r="D917" s="294"/>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c r="AA917" s="519"/>
      <c r="AB917" s="519"/>
      <c r="AC917" s="519"/>
      <c r="AD917" s="519"/>
      <c r="AE917" s="379">
        <f t="shared" si="59"/>
        <v>0</v>
      </c>
      <c r="AF917" s="380">
        <f>+AE917/(('10. Type 1 Emp Cov. Period Comp'!$I$16-'10. Type 1 Emp Cov. Period Comp'!$I$15+1)/7)</f>
        <v>0</v>
      </c>
      <c r="AG917" s="381">
        <f t="shared" si="57"/>
        <v>0</v>
      </c>
      <c r="AH917" s="381">
        <f t="shared" si="58"/>
        <v>0</v>
      </c>
    </row>
    <row r="918" spans="1:34" ht="15.75" thickBot="1" x14ac:dyDescent="0.3">
      <c r="A918" s="265">
        <f t="shared" si="56"/>
        <v>900</v>
      </c>
      <c r="B918" s="297" t="str">
        <f>IF('10. Type 1 Emp Cov. Period Comp'!B920=0," ",'10. Type 1 Emp Cov. Period Comp'!B920)</f>
        <v xml:space="preserve"> </v>
      </c>
      <c r="C918" s="265" t="str">
        <f>IF('10. Type 1 Emp Cov. Period Comp'!C920=0," ",'10. Type 1 Emp Cov. Period Comp'!C920)</f>
        <v xml:space="preserve"> </v>
      </c>
      <c r="D918" s="294"/>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c r="AA918" s="519"/>
      <c r="AB918" s="519"/>
      <c r="AC918" s="519"/>
      <c r="AD918" s="519"/>
      <c r="AE918" s="379">
        <f t="shared" si="59"/>
        <v>0</v>
      </c>
      <c r="AF918" s="380">
        <f>+AE918/(('10. Type 1 Emp Cov. Period Comp'!$I$16-'10. Type 1 Emp Cov. Period Comp'!$I$15+1)/7)</f>
        <v>0</v>
      </c>
      <c r="AG918" s="381">
        <f t="shared" si="57"/>
        <v>0</v>
      </c>
      <c r="AH918" s="381">
        <f t="shared" si="58"/>
        <v>0</v>
      </c>
    </row>
    <row r="919" spans="1:34" ht="15.75" thickBot="1" x14ac:dyDescent="0.3">
      <c r="A919" s="265">
        <f t="shared" si="56"/>
        <v>901</v>
      </c>
      <c r="B919" s="297" t="str">
        <f>IF('10. Type 1 Emp Cov. Period Comp'!B921=0," ",'10. Type 1 Emp Cov. Period Comp'!B921)</f>
        <v xml:space="preserve"> </v>
      </c>
      <c r="C919" s="265" t="str">
        <f>IF('10. Type 1 Emp Cov. Period Comp'!C921=0," ",'10. Type 1 Emp Cov. Period Comp'!C921)</f>
        <v xml:space="preserve"> </v>
      </c>
      <c r="D919" s="294"/>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c r="AA919" s="519"/>
      <c r="AB919" s="519"/>
      <c r="AC919" s="519"/>
      <c r="AD919" s="519"/>
      <c r="AE919" s="379">
        <f t="shared" si="59"/>
        <v>0</v>
      </c>
      <c r="AF919" s="380">
        <f>+AE919/(('10. Type 1 Emp Cov. Period Comp'!$I$16-'10. Type 1 Emp Cov. Period Comp'!$I$15+1)/7)</f>
        <v>0</v>
      </c>
      <c r="AG919" s="381">
        <f t="shared" si="57"/>
        <v>0</v>
      </c>
      <c r="AH919" s="381">
        <f t="shared" si="58"/>
        <v>0</v>
      </c>
    </row>
    <row r="920" spans="1:34" ht="15.75" thickBot="1" x14ac:dyDescent="0.3">
      <c r="A920" s="265">
        <f t="shared" si="56"/>
        <v>902</v>
      </c>
      <c r="B920" s="297" t="str">
        <f>IF('10. Type 1 Emp Cov. Period Comp'!B922=0," ",'10. Type 1 Emp Cov. Period Comp'!B922)</f>
        <v xml:space="preserve"> </v>
      </c>
      <c r="C920" s="265" t="str">
        <f>IF('10. Type 1 Emp Cov. Period Comp'!C922=0," ",'10. Type 1 Emp Cov. Period Comp'!C922)</f>
        <v xml:space="preserve"> </v>
      </c>
      <c r="D920" s="294"/>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c r="AA920" s="519"/>
      <c r="AB920" s="519"/>
      <c r="AC920" s="519"/>
      <c r="AD920" s="519"/>
      <c r="AE920" s="379">
        <f t="shared" si="59"/>
        <v>0</v>
      </c>
      <c r="AF920" s="380">
        <f>+AE920/(('10. Type 1 Emp Cov. Period Comp'!$I$16-'10. Type 1 Emp Cov. Period Comp'!$I$15+1)/7)</f>
        <v>0</v>
      </c>
      <c r="AG920" s="381">
        <f t="shared" si="57"/>
        <v>0</v>
      </c>
      <c r="AH920" s="381">
        <f t="shared" si="58"/>
        <v>0</v>
      </c>
    </row>
    <row r="921" spans="1:34" ht="15.75" thickBot="1" x14ac:dyDescent="0.3">
      <c r="A921" s="265">
        <f t="shared" si="56"/>
        <v>903</v>
      </c>
      <c r="B921" s="297" t="str">
        <f>IF('10. Type 1 Emp Cov. Period Comp'!B923=0," ",'10. Type 1 Emp Cov. Period Comp'!B923)</f>
        <v xml:space="preserve"> </v>
      </c>
      <c r="C921" s="265" t="str">
        <f>IF('10. Type 1 Emp Cov. Period Comp'!C923=0," ",'10. Type 1 Emp Cov. Period Comp'!C923)</f>
        <v xml:space="preserve"> </v>
      </c>
      <c r="D921" s="294"/>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c r="AA921" s="519"/>
      <c r="AB921" s="519"/>
      <c r="AC921" s="519"/>
      <c r="AD921" s="519"/>
      <c r="AE921" s="379">
        <f t="shared" si="59"/>
        <v>0</v>
      </c>
      <c r="AF921" s="380">
        <f>+AE921/(('10. Type 1 Emp Cov. Period Comp'!$I$16-'10. Type 1 Emp Cov. Period Comp'!$I$15+1)/7)</f>
        <v>0</v>
      </c>
      <c r="AG921" s="381">
        <f t="shared" si="57"/>
        <v>0</v>
      </c>
      <c r="AH921" s="381">
        <f t="shared" si="58"/>
        <v>0</v>
      </c>
    </row>
    <row r="922" spans="1:34" ht="15.75" thickBot="1" x14ac:dyDescent="0.3">
      <c r="A922" s="265">
        <f t="shared" si="56"/>
        <v>904</v>
      </c>
      <c r="B922" s="297" t="str">
        <f>IF('10. Type 1 Emp Cov. Period Comp'!B924=0," ",'10. Type 1 Emp Cov. Period Comp'!B924)</f>
        <v xml:space="preserve"> </v>
      </c>
      <c r="C922" s="265" t="str">
        <f>IF('10. Type 1 Emp Cov. Period Comp'!C924=0," ",'10. Type 1 Emp Cov. Period Comp'!C924)</f>
        <v xml:space="preserve"> </v>
      </c>
      <c r="D922" s="294"/>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c r="AA922" s="519"/>
      <c r="AB922" s="519"/>
      <c r="AC922" s="519"/>
      <c r="AD922" s="519"/>
      <c r="AE922" s="379">
        <f t="shared" si="59"/>
        <v>0</v>
      </c>
      <c r="AF922" s="380">
        <f>+AE922/(('10. Type 1 Emp Cov. Period Comp'!$I$16-'10. Type 1 Emp Cov. Period Comp'!$I$15+1)/7)</f>
        <v>0</v>
      </c>
      <c r="AG922" s="381">
        <f t="shared" si="57"/>
        <v>0</v>
      </c>
      <c r="AH922" s="381">
        <f t="shared" si="58"/>
        <v>0</v>
      </c>
    </row>
    <row r="923" spans="1:34" ht="15.75" thickBot="1" x14ac:dyDescent="0.3">
      <c r="A923" s="265">
        <f t="shared" si="56"/>
        <v>905</v>
      </c>
      <c r="B923" s="297" t="str">
        <f>IF('10. Type 1 Emp Cov. Period Comp'!B925=0," ",'10. Type 1 Emp Cov. Period Comp'!B925)</f>
        <v xml:space="preserve"> </v>
      </c>
      <c r="C923" s="265" t="str">
        <f>IF('10. Type 1 Emp Cov. Period Comp'!C925=0," ",'10. Type 1 Emp Cov. Period Comp'!C925)</f>
        <v xml:space="preserve"> </v>
      </c>
      <c r="D923" s="294"/>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c r="AA923" s="519"/>
      <c r="AB923" s="519"/>
      <c r="AC923" s="519"/>
      <c r="AD923" s="519"/>
      <c r="AE923" s="379">
        <f t="shared" si="59"/>
        <v>0</v>
      </c>
      <c r="AF923" s="380">
        <f>+AE923/(('10. Type 1 Emp Cov. Period Comp'!$I$16-'10. Type 1 Emp Cov. Period Comp'!$I$15+1)/7)</f>
        <v>0</v>
      </c>
      <c r="AG923" s="381">
        <f t="shared" si="57"/>
        <v>0</v>
      </c>
      <c r="AH923" s="381">
        <f t="shared" si="58"/>
        <v>0</v>
      </c>
    </row>
    <row r="924" spans="1:34" ht="15.75" thickBot="1" x14ac:dyDescent="0.3">
      <c r="A924" s="265">
        <f t="shared" si="56"/>
        <v>906</v>
      </c>
      <c r="B924" s="297" t="str">
        <f>IF('10. Type 1 Emp Cov. Period Comp'!B926=0," ",'10. Type 1 Emp Cov. Period Comp'!B926)</f>
        <v xml:space="preserve"> </v>
      </c>
      <c r="C924" s="265" t="str">
        <f>IF('10. Type 1 Emp Cov. Period Comp'!C926=0," ",'10. Type 1 Emp Cov. Period Comp'!C926)</f>
        <v xml:space="preserve"> </v>
      </c>
      <c r="D924" s="294"/>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c r="AA924" s="519"/>
      <c r="AB924" s="519"/>
      <c r="AC924" s="519"/>
      <c r="AD924" s="519"/>
      <c r="AE924" s="379">
        <f t="shared" si="59"/>
        <v>0</v>
      </c>
      <c r="AF924" s="380">
        <f>+AE924/(('10. Type 1 Emp Cov. Period Comp'!$I$16-'10. Type 1 Emp Cov. Period Comp'!$I$15+1)/7)</f>
        <v>0</v>
      </c>
      <c r="AG924" s="381">
        <f t="shared" si="57"/>
        <v>0</v>
      </c>
      <c r="AH924" s="381">
        <f t="shared" si="58"/>
        <v>0</v>
      </c>
    </row>
    <row r="925" spans="1:34" ht="15.75" thickBot="1" x14ac:dyDescent="0.3">
      <c r="A925" s="265">
        <f t="shared" si="56"/>
        <v>907</v>
      </c>
      <c r="B925" s="297" t="str">
        <f>IF('10. Type 1 Emp Cov. Period Comp'!B927=0," ",'10. Type 1 Emp Cov. Period Comp'!B927)</f>
        <v xml:space="preserve"> </v>
      </c>
      <c r="C925" s="265" t="str">
        <f>IF('10. Type 1 Emp Cov. Period Comp'!C927=0," ",'10. Type 1 Emp Cov. Period Comp'!C927)</f>
        <v xml:space="preserve"> </v>
      </c>
      <c r="D925" s="294"/>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c r="AA925" s="519"/>
      <c r="AB925" s="519"/>
      <c r="AC925" s="519"/>
      <c r="AD925" s="519"/>
      <c r="AE925" s="379">
        <f t="shared" si="59"/>
        <v>0</v>
      </c>
      <c r="AF925" s="380">
        <f>+AE925/(('10. Type 1 Emp Cov. Period Comp'!$I$16-'10. Type 1 Emp Cov. Period Comp'!$I$15+1)/7)</f>
        <v>0</v>
      </c>
      <c r="AG925" s="381">
        <f t="shared" si="57"/>
        <v>0</v>
      </c>
      <c r="AH925" s="381">
        <f t="shared" si="58"/>
        <v>0</v>
      </c>
    </row>
    <row r="926" spans="1:34" ht="15.75" thickBot="1" x14ac:dyDescent="0.3">
      <c r="A926" s="265">
        <f t="shared" si="56"/>
        <v>908</v>
      </c>
      <c r="B926" s="297" t="str">
        <f>IF('10. Type 1 Emp Cov. Period Comp'!B928=0," ",'10. Type 1 Emp Cov. Period Comp'!B928)</f>
        <v xml:space="preserve"> </v>
      </c>
      <c r="C926" s="265" t="str">
        <f>IF('10. Type 1 Emp Cov. Period Comp'!C928=0," ",'10. Type 1 Emp Cov. Period Comp'!C928)</f>
        <v xml:space="preserve"> </v>
      </c>
      <c r="D926" s="294"/>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c r="AA926" s="519"/>
      <c r="AB926" s="519"/>
      <c r="AC926" s="519"/>
      <c r="AD926" s="519"/>
      <c r="AE926" s="379">
        <f t="shared" si="59"/>
        <v>0</v>
      </c>
      <c r="AF926" s="380">
        <f>+AE926/(('10. Type 1 Emp Cov. Period Comp'!$I$16-'10. Type 1 Emp Cov. Period Comp'!$I$15+1)/7)</f>
        <v>0</v>
      </c>
      <c r="AG926" s="381">
        <f t="shared" si="57"/>
        <v>0</v>
      </c>
      <c r="AH926" s="381">
        <f t="shared" si="58"/>
        <v>0</v>
      </c>
    </row>
    <row r="927" spans="1:34" ht="15.75" thickBot="1" x14ac:dyDescent="0.3">
      <c r="A927" s="265">
        <f t="shared" si="56"/>
        <v>909</v>
      </c>
      <c r="B927" s="297" t="str">
        <f>IF('10. Type 1 Emp Cov. Period Comp'!B929=0," ",'10. Type 1 Emp Cov. Period Comp'!B929)</f>
        <v xml:space="preserve"> </v>
      </c>
      <c r="C927" s="265" t="str">
        <f>IF('10. Type 1 Emp Cov. Period Comp'!C929=0," ",'10. Type 1 Emp Cov. Period Comp'!C929)</f>
        <v xml:space="preserve"> </v>
      </c>
      <c r="D927" s="294"/>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c r="AA927" s="519"/>
      <c r="AB927" s="519"/>
      <c r="AC927" s="519"/>
      <c r="AD927" s="519"/>
      <c r="AE927" s="379">
        <f t="shared" si="59"/>
        <v>0</v>
      </c>
      <c r="AF927" s="380">
        <f>+AE927/(('10. Type 1 Emp Cov. Period Comp'!$I$16-'10. Type 1 Emp Cov. Period Comp'!$I$15+1)/7)</f>
        <v>0</v>
      </c>
      <c r="AG927" s="381">
        <f t="shared" si="57"/>
        <v>0</v>
      </c>
      <c r="AH927" s="381">
        <f t="shared" si="58"/>
        <v>0</v>
      </c>
    </row>
    <row r="928" spans="1:34" ht="15.75" thickBot="1" x14ac:dyDescent="0.3">
      <c r="A928" s="265">
        <f t="shared" si="56"/>
        <v>910</v>
      </c>
      <c r="B928" s="297" t="str">
        <f>IF('10. Type 1 Emp Cov. Period Comp'!B930=0," ",'10. Type 1 Emp Cov. Period Comp'!B930)</f>
        <v xml:space="preserve"> </v>
      </c>
      <c r="C928" s="265" t="str">
        <f>IF('10. Type 1 Emp Cov. Period Comp'!C930=0," ",'10. Type 1 Emp Cov. Period Comp'!C930)</f>
        <v xml:space="preserve"> </v>
      </c>
      <c r="D928" s="294"/>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c r="AA928" s="519"/>
      <c r="AB928" s="519"/>
      <c r="AC928" s="519"/>
      <c r="AD928" s="519"/>
      <c r="AE928" s="379">
        <f t="shared" si="59"/>
        <v>0</v>
      </c>
      <c r="AF928" s="380">
        <f>+AE928/(('10. Type 1 Emp Cov. Period Comp'!$I$16-'10. Type 1 Emp Cov. Period Comp'!$I$15+1)/7)</f>
        <v>0</v>
      </c>
      <c r="AG928" s="381">
        <f t="shared" si="57"/>
        <v>0</v>
      </c>
      <c r="AH928" s="381">
        <f t="shared" si="58"/>
        <v>0</v>
      </c>
    </row>
    <row r="929" spans="1:34" ht="15.75" thickBot="1" x14ac:dyDescent="0.3">
      <c r="A929" s="265">
        <f t="shared" si="56"/>
        <v>911</v>
      </c>
      <c r="B929" s="297" t="str">
        <f>IF('10. Type 1 Emp Cov. Period Comp'!B931=0," ",'10. Type 1 Emp Cov. Period Comp'!B931)</f>
        <v xml:space="preserve"> </v>
      </c>
      <c r="C929" s="265" t="str">
        <f>IF('10. Type 1 Emp Cov. Period Comp'!C931=0," ",'10. Type 1 Emp Cov. Period Comp'!C931)</f>
        <v xml:space="preserve"> </v>
      </c>
      <c r="D929" s="294"/>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c r="AA929" s="519"/>
      <c r="AB929" s="519"/>
      <c r="AC929" s="519"/>
      <c r="AD929" s="519"/>
      <c r="AE929" s="379">
        <f t="shared" si="59"/>
        <v>0</v>
      </c>
      <c r="AF929" s="380">
        <f>+AE929/(('10. Type 1 Emp Cov. Period Comp'!$I$16-'10. Type 1 Emp Cov. Period Comp'!$I$15+1)/7)</f>
        <v>0</v>
      </c>
      <c r="AG929" s="381">
        <f t="shared" si="57"/>
        <v>0</v>
      </c>
      <c r="AH929" s="381">
        <f t="shared" si="58"/>
        <v>0</v>
      </c>
    </row>
    <row r="930" spans="1:34" ht="15.75" thickBot="1" x14ac:dyDescent="0.3">
      <c r="A930" s="265">
        <f t="shared" si="56"/>
        <v>912</v>
      </c>
      <c r="B930" s="297" t="str">
        <f>IF('10. Type 1 Emp Cov. Period Comp'!B932=0," ",'10. Type 1 Emp Cov. Period Comp'!B932)</f>
        <v xml:space="preserve"> </v>
      </c>
      <c r="C930" s="265" t="str">
        <f>IF('10. Type 1 Emp Cov. Period Comp'!C932=0," ",'10. Type 1 Emp Cov. Period Comp'!C932)</f>
        <v xml:space="preserve"> </v>
      </c>
      <c r="D930" s="294"/>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c r="AA930" s="519"/>
      <c r="AB930" s="519"/>
      <c r="AC930" s="519"/>
      <c r="AD930" s="519"/>
      <c r="AE930" s="379">
        <f t="shared" si="59"/>
        <v>0</v>
      </c>
      <c r="AF930" s="380">
        <f>+AE930/(('10. Type 1 Emp Cov. Period Comp'!$I$16-'10. Type 1 Emp Cov. Period Comp'!$I$15+1)/7)</f>
        <v>0</v>
      </c>
      <c r="AG930" s="381">
        <f t="shared" si="57"/>
        <v>0</v>
      </c>
      <c r="AH930" s="381">
        <f t="shared" si="58"/>
        <v>0</v>
      </c>
    </row>
    <row r="931" spans="1:34" ht="15.75" thickBot="1" x14ac:dyDescent="0.3">
      <c r="A931" s="265">
        <f t="shared" si="56"/>
        <v>913</v>
      </c>
      <c r="B931" s="297" t="str">
        <f>IF('10. Type 1 Emp Cov. Period Comp'!B933=0," ",'10. Type 1 Emp Cov. Period Comp'!B933)</f>
        <v xml:space="preserve"> </v>
      </c>
      <c r="C931" s="265" t="str">
        <f>IF('10. Type 1 Emp Cov. Period Comp'!C933=0," ",'10. Type 1 Emp Cov. Period Comp'!C933)</f>
        <v xml:space="preserve"> </v>
      </c>
      <c r="D931" s="294"/>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c r="AA931" s="519"/>
      <c r="AB931" s="519"/>
      <c r="AC931" s="519"/>
      <c r="AD931" s="519"/>
      <c r="AE931" s="379">
        <f t="shared" si="59"/>
        <v>0</v>
      </c>
      <c r="AF931" s="380">
        <f>+AE931/(('10. Type 1 Emp Cov. Period Comp'!$I$16-'10. Type 1 Emp Cov. Period Comp'!$I$15+1)/7)</f>
        <v>0</v>
      </c>
      <c r="AG931" s="381">
        <f t="shared" si="57"/>
        <v>0</v>
      </c>
      <c r="AH931" s="381">
        <f t="shared" si="58"/>
        <v>0</v>
      </c>
    </row>
    <row r="932" spans="1:34" ht="15.75" thickBot="1" x14ac:dyDescent="0.3">
      <c r="A932" s="265">
        <f t="shared" si="56"/>
        <v>914</v>
      </c>
      <c r="B932" s="297" t="str">
        <f>IF('10. Type 1 Emp Cov. Period Comp'!B934=0," ",'10. Type 1 Emp Cov. Period Comp'!B934)</f>
        <v xml:space="preserve"> </v>
      </c>
      <c r="C932" s="265" t="str">
        <f>IF('10. Type 1 Emp Cov. Period Comp'!C934=0," ",'10. Type 1 Emp Cov. Period Comp'!C934)</f>
        <v xml:space="preserve"> </v>
      </c>
      <c r="D932" s="294"/>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c r="AA932" s="519"/>
      <c r="AB932" s="519"/>
      <c r="AC932" s="519"/>
      <c r="AD932" s="519"/>
      <c r="AE932" s="379">
        <f t="shared" si="59"/>
        <v>0</v>
      </c>
      <c r="AF932" s="380">
        <f>+AE932/(('10. Type 1 Emp Cov. Period Comp'!$I$16-'10. Type 1 Emp Cov. Period Comp'!$I$15+1)/7)</f>
        <v>0</v>
      </c>
      <c r="AG932" s="381">
        <f t="shared" si="57"/>
        <v>0</v>
      </c>
      <c r="AH932" s="381">
        <f t="shared" si="58"/>
        <v>0</v>
      </c>
    </row>
    <row r="933" spans="1:34" ht="15.75" thickBot="1" x14ac:dyDescent="0.3">
      <c r="A933" s="265">
        <f t="shared" si="56"/>
        <v>915</v>
      </c>
      <c r="B933" s="297" t="str">
        <f>IF('10. Type 1 Emp Cov. Period Comp'!B935=0," ",'10. Type 1 Emp Cov. Period Comp'!B935)</f>
        <v xml:space="preserve"> </v>
      </c>
      <c r="C933" s="265" t="str">
        <f>IF('10. Type 1 Emp Cov. Period Comp'!C935=0," ",'10. Type 1 Emp Cov. Period Comp'!C935)</f>
        <v xml:space="preserve"> </v>
      </c>
      <c r="D933" s="294"/>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c r="AA933" s="519"/>
      <c r="AB933" s="519"/>
      <c r="AC933" s="519"/>
      <c r="AD933" s="519"/>
      <c r="AE933" s="379">
        <f t="shared" si="59"/>
        <v>0</v>
      </c>
      <c r="AF933" s="380">
        <f>+AE933/(('10. Type 1 Emp Cov. Period Comp'!$I$16-'10. Type 1 Emp Cov. Period Comp'!$I$15+1)/7)</f>
        <v>0</v>
      </c>
      <c r="AG933" s="381">
        <f t="shared" si="57"/>
        <v>0</v>
      </c>
      <c r="AH933" s="381">
        <f t="shared" si="58"/>
        <v>0</v>
      </c>
    </row>
    <row r="934" spans="1:34" ht="15.75" thickBot="1" x14ac:dyDescent="0.3">
      <c r="A934" s="265">
        <f t="shared" si="56"/>
        <v>916</v>
      </c>
      <c r="B934" s="297" t="str">
        <f>IF('10. Type 1 Emp Cov. Period Comp'!B936=0," ",'10. Type 1 Emp Cov. Period Comp'!B936)</f>
        <v xml:space="preserve"> </v>
      </c>
      <c r="C934" s="265" t="str">
        <f>IF('10. Type 1 Emp Cov. Period Comp'!C936=0," ",'10. Type 1 Emp Cov. Period Comp'!C936)</f>
        <v xml:space="preserve"> </v>
      </c>
      <c r="D934" s="294"/>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c r="AA934" s="519"/>
      <c r="AB934" s="519"/>
      <c r="AC934" s="519"/>
      <c r="AD934" s="519"/>
      <c r="AE934" s="379">
        <f t="shared" si="59"/>
        <v>0</v>
      </c>
      <c r="AF934" s="380">
        <f>+AE934/(('10. Type 1 Emp Cov. Period Comp'!$I$16-'10. Type 1 Emp Cov. Period Comp'!$I$15+1)/7)</f>
        <v>0</v>
      </c>
      <c r="AG934" s="381">
        <f t="shared" si="57"/>
        <v>0</v>
      </c>
      <c r="AH934" s="381">
        <f t="shared" si="58"/>
        <v>0</v>
      </c>
    </row>
    <row r="935" spans="1:34" ht="15.75" thickBot="1" x14ac:dyDescent="0.3">
      <c r="A935" s="265">
        <f t="shared" si="56"/>
        <v>917</v>
      </c>
      <c r="B935" s="297" t="str">
        <f>IF('10. Type 1 Emp Cov. Period Comp'!B937=0," ",'10. Type 1 Emp Cov. Period Comp'!B937)</f>
        <v xml:space="preserve"> </v>
      </c>
      <c r="C935" s="265" t="str">
        <f>IF('10. Type 1 Emp Cov. Period Comp'!C937=0," ",'10. Type 1 Emp Cov. Period Comp'!C937)</f>
        <v xml:space="preserve"> </v>
      </c>
      <c r="D935" s="294"/>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c r="AA935" s="519"/>
      <c r="AB935" s="519"/>
      <c r="AC935" s="519"/>
      <c r="AD935" s="519"/>
      <c r="AE935" s="379">
        <f t="shared" si="59"/>
        <v>0</v>
      </c>
      <c r="AF935" s="380">
        <f>+AE935/(('10. Type 1 Emp Cov. Period Comp'!$I$16-'10. Type 1 Emp Cov. Period Comp'!$I$15+1)/7)</f>
        <v>0</v>
      </c>
      <c r="AG935" s="381">
        <f t="shared" si="57"/>
        <v>0</v>
      </c>
      <c r="AH935" s="381">
        <f t="shared" si="58"/>
        <v>0</v>
      </c>
    </row>
    <row r="936" spans="1:34" ht="15.75" thickBot="1" x14ac:dyDescent="0.3">
      <c r="A936" s="265">
        <f t="shared" si="56"/>
        <v>918</v>
      </c>
      <c r="B936" s="297" t="str">
        <f>IF('10. Type 1 Emp Cov. Period Comp'!B938=0," ",'10. Type 1 Emp Cov. Period Comp'!B938)</f>
        <v xml:space="preserve"> </v>
      </c>
      <c r="C936" s="265" t="str">
        <f>IF('10. Type 1 Emp Cov. Period Comp'!C938=0," ",'10. Type 1 Emp Cov. Period Comp'!C938)</f>
        <v xml:space="preserve"> </v>
      </c>
      <c r="D936" s="294"/>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c r="AA936" s="519"/>
      <c r="AB936" s="519"/>
      <c r="AC936" s="519"/>
      <c r="AD936" s="519"/>
      <c r="AE936" s="379">
        <f t="shared" si="59"/>
        <v>0</v>
      </c>
      <c r="AF936" s="380">
        <f>+AE936/(('10. Type 1 Emp Cov. Period Comp'!$I$16-'10. Type 1 Emp Cov. Period Comp'!$I$15+1)/7)</f>
        <v>0</v>
      </c>
      <c r="AG936" s="381">
        <f t="shared" si="57"/>
        <v>0</v>
      </c>
      <c r="AH936" s="381">
        <f t="shared" si="58"/>
        <v>0</v>
      </c>
    </row>
    <row r="937" spans="1:34" ht="15.75" thickBot="1" x14ac:dyDescent="0.3">
      <c r="A937" s="265">
        <f t="shared" si="56"/>
        <v>919</v>
      </c>
      <c r="B937" s="297" t="str">
        <f>IF('10. Type 1 Emp Cov. Period Comp'!B939=0," ",'10. Type 1 Emp Cov. Period Comp'!B939)</f>
        <v xml:space="preserve"> </v>
      </c>
      <c r="C937" s="265" t="str">
        <f>IF('10. Type 1 Emp Cov. Period Comp'!C939=0," ",'10. Type 1 Emp Cov. Period Comp'!C939)</f>
        <v xml:space="preserve"> </v>
      </c>
      <c r="D937" s="294"/>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c r="AA937" s="519"/>
      <c r="AB937" s="519"/>
      <c r="AC937" s="519"/>
      <c r="AD937" s="519"/>
      <c r="AE937" s="379">
        <f t="shared" si="59"/>
        <v>0</v>
      </c>
      <c r="AF937" s="380">
        <f>+AE937/(('10. Type 1 Emp Cov. Period Comp'!$I$16-'10. Type 1 Emp Cov. Period Comp'!$I$15+1)/7)</f>
        <v>0</v>
      </c>
      <c r="AG937" s="381">
        <f t="shared" si="57"/>
        <v>0</v>
      </c>
      <c r="AH937" s="381">
        <f t="shared" si="58"/>
        <v>0</v>
      </c>
    </row>
    <row r="938" spans="1:34" ht="15.75" thickBot="1" x14ac:dyDescent="0.3">
      <c r="A938" s="265">
        <f t="shared" si="56"/>
        <v>920</v>
      </c>
      <c r="B938" s="297" t="str">
        <f>IF('10. Type 1 Emp Cov. Period Comp'!B940=0," ",'10. Type 1 Emp Cov. Period Comp'!B940)</f>
        <v xml:space="preserve"> </v>
      </c>
      <c r="C938" s="265" t="str">
        <f>IF('10. Type 1 Emp Cov. Period Comp'!C940=0," ",'10. Type 1 Emp Cov. Period Comp'!C940)</f>
        <v xml:space="preserve"> </v>
      </c>
      <c r="D938" s="294"/>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c r="AA938" s="519"/>
      <c r="AB938" s="519"/>
      <c r="AC938" s="519"/>
      <c r="AD938" s="519"/>
      <c r="AE938" s="379">
        <f t="shared" si="59"/>
        <v>0</v>
      </c>
      <c r="AF938" s="380">
        <f>+AE938/(('10. Type 1 Emp Cov. Period Comp'!$I$16-'10. Type 1 Emp Cov. Period Comp'!$I$15+1)/7)</f>
        <v>0</v>
      </c>
      <c r="AG938" s="381">
        <f t="shared" si="57"/>
        <v>0</v>
      </c>
      <c r="AH938" s="381">
        <f t="shared" si="58"/>
        <v>0</v>
      </c>
    </row>
    <row r="939" spans="1:34" ht="15.75" thickBot="1" x14ac:dyDescent="0.3">
      <c r="A939" s="265">
        <f t="shared" si="56"/>
        <v>921</v>
      </c>
      <c r="B939" s="297" t="str">
        <f>IF('10. Type 1 Emp Cov. Period Comp'!B941=0," ",'10. Type 1 Emp Cov. Period Comp'!B941)</f>
        <v xml:space="preserve"> </v>
      </c>
      <c r="C939" s="265" t="str">
        <f>IF('10. Type 1 Emp Cov. Period Comp'!C941=0," ",'10. Type 1 Emp Cov. Period Comp'!C941)</f>
        <v xml:space="preserve"> </v>
      </c>
      <c r="D939" s="294"/>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c r="AA939" s="519"/>
      <c r="AB939" s="519"/>
      <c r="AC939" s="519"/>
      <c r="AD939" s="519"/>
      <c r="AE939" s="379">
        <f t="shared" si="59"/>
        <v>0</v>
      </c>
      <c r="AF939" s="380">
        <f>+AE939/(('10. Type 1 Emp Cov. Period Comp'!$I$16-'10. Type 1 Emp Cov. Period Comp'!$I$15+1)/7)</f>
        <v>0</v>
      </c>
      <c r="AG939" s="381">
        <f t="shared" si="57"/>
        <v>0</v>
      </c>
      <c r="AH939" s="381">
        <f t="shared" si="58"/>
        <v>0</v>
      </c>
    </row>
    <row r="940" spans="1:34" ht="15.75" thickBot="1" x14ac:dyDescent="0.3">
      <c r="A940" s="265">
        <f t="shared" si="56"/>
        <v>922</v>
      </c>
      <c r="B940" s="297" t="str">
        <f>IF('10. Type 1 Emp Cov. Period Comp'!B942=0," ",'10. Type 1 Emp Cov. Period Comp'!B942)</f>
        <v xml:space="preserve"> </v>
      </c>
      <c r="C940" s="265" t="str">
        <f>IF('10. Type 1 Emp Cov. Period Comp'!C942=0," ",'10. Type 1 Emp Cov. Period Comp'!C942)</f>
        <v xml:space="preserve"> </v>
      </c>
      <c r="D940" s="294"/>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c r="AA940" s="519"/>
      <c r="AB940" s="519"/>
      <c r="AC940" s="519"/>
      <c r="AD940" s="519"/>
      <c r="AE940" s="379">
        <f t="shared" si="59"/>
        <v>0</v>
      </c>
      <c r="AF940" s="380">
        <f>+AE940/(('10. Type 1 Emp Cov. Period Comp'!$I$16-'10. Type 1 Emp Cov. Period Comp'!$I$15+1)/7)</f>
        <v>0</v>
      </c>
      <c r="AG940" s="381">
        <f t="shared" si="57"/>
        <v>0</v>
      </c>
      <c r="AH940" s="381">
        <f t="shared" si="58"/>
        <v>0</v>
      </c>
    </row>
    <row r="941" spans="1:34" ht="15.75" thickBot="1" x14ac:dyDescent="0.3">
      <c r="A941" s="265">
        <f t="shared" si="56"/>
        <v>923</v>
      </c>
      <c r="B941" s="297" t="str">
        <f>IF('10. Type 1 Emp Cov. Period Comp'!B943=0," ",'10. Type 1 Emp Cov. Period Comp'!B943)</f>
        <v xml:space="preserve"> </v>
      </c>
      <c r="C941" s="265" t="str">
        <f>IF('10. Type 1 Emp Cov. Period Comp'!C943=0," ",'10. Type 1 Emp Cov. Period Comp'!C943)</f>
        <v xml:space="preserve"> </v>
      </c>
      <c r="D941" s="294"/>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c r="AA941" s="519"/>
      <c r="AB941" s="519"/>
      <c r="AC941" s="519"/>
      <c r="AD941" s="519"/>
      <c r="AE941" s="379">
        <f t="shared" si="59"/>
        <v>0</v>
      </c>
      <c r="AF941" s="380">
        <f>+AE941/(('10. Type 1 Emp Cov. Period Comp'!$I$16-'10. Type 1 Emp Cov. Period Comp'!$I$15+1)/7)</f>
        <v>0</v>
      </c>
      <c r="AG941" s="381">
        <f t="shared" si="57"/>
        <v>0</v>
      </c>
      <c r="AH941" s="381">
        <f t="shared" si="58"/>
        <v>0</v>
      </c>
    </row>
    <row r="942" spans="1:34" ht="15.75" thickBot="1" x14ac:dyDescent="0.3">
      <c r="A942" s="265">
        <f t="shared" si="56"/>
        <v>924</v>
      </c>
      <c r="B942" s="297" t="str">
        <f>IF('10. Type 1 Emp Cov. Period Comp'!B944=0," ",'10. Type 1 Emp Cov. Period Comp'!B944)</f>
        <v xml:space="preserve"> </v>
      </c>
      <c r="C942" s="265" t="str">
        <f>IF('10. Type 1 Emp Cov. Period Comp'!C944=0," ",'10. Type 1 Emp Cov. Period Comp'!C944)</f>
        <v xml:space="preserve"> </v>
      </c>
      <c r="D942" s="294"/>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c r="AA942" s="519"/>
      <c r="AB942" s="519"/>
      <c r="AC942" s="519"/>
      <c r="AD942" s="519"/>
      <c r="AE942" s="379">
        <f t="shared" si="59"/>
        <v>0</v>
      </c>
      <c r="AF942" s="380">
        <f>+AE942/(('10. Type 1 Emp Cov. Period Comp'!$I$16-'10. Type 1 Emp Cov. Period Comp'!$I$15+1)/7)</f>
        <v>0</v>
      </c>
      <c r="AG942" s="381">
        <f t="shared" si="57"/>
        <v>0</v>
      </c>
      <c r="AH942" s="381">
        <f t="shared" si="58"/>
        <v>0</v>
      </c>
    </row>
    <row r="943" spans="1:34" ht="15.75" thickBot="1" x14ac:dyDescent="0.3">
      <c r="A943" s="265">
        <f t="shared" si="56"/>
        <v>925</v>
      </c>
      <c r="B943" s="297" t="str">
        <f>IF('10. Type 1 Emp Cov. Period Comp'!B945=0," ",'10. Type 1 Emp Cov. Period Comp'!B945)</f>
        <v xml:space="preserve"> </v>
      </c>
      <c r="C943" s="265" t="str">
        <f>IF('10. Type 1 Emp Cov. Period Comp'!C945=0," ",'10. Type 1 Emp Cov. Period Comp'!C945)</f>
        <v xml:space="preserve"> </v>
      </c>
      <c r="D943" s="294"/>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c r="AA943" s="519"/>
      <c r="AB943" s="519"/>
      <c r="AC943" s="519"/>
      <c r="AD943" s="519"/>
      <c r="AE943" s="379">
        <f t="shared" si="59"/>
        <v>0</v>
      </c>
      <c r="AF943" s="380">
        <f>+AE943/(('10. Type 1 Emp Cov. Period Comp'!$I$16-'10. Type 1 Emp Cov. Period Comp'!$I$15+1)/7)</f>
        <v>0</v>
      </c>
      <c r="AG943" s="381">
        <f t="shared" si="57"/>
        <v>0</v>
      </c>
      <c r="AH943" s="381">
        <f t="shared" si="58"/>
        <v>0</v>
      </c>
    </row>
    <row r="944" spans="1:34" ht="15.75" thickBot="1" x14ac:dyDescent="0.3">
      <c r="A944" s="265">
        <f t="shared" si="56"/>
        <v>926</v>
      </c>
      <c r="B944" s="297" t="str">
        <f>IF('10. Type 1 Emp Cov. Period Comp'!B946=0," ",'10. Type 1 Emp Cov. Period Comp'!B946)</f>
        <v xml:space="preserve"> </v>
      </c>
      <c r="C944" s="265" t="str">
        <f>IF('10. Type 1 Emp Cov. Period Comp'!C946=0," ",'10. Type 1 Emp Cov. Period Comp'!C946)</f>
        <v xml:space="preserve"> </v>
      </c>
      <c r="D944" s="294"/>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c r="AA944" s="519"/>
      <c r="AB944" s="519"/>
      <c r="AC944" s="519"/>
      <c r="AD944" s="519"/>
      <c r="AE944" s="379">
        <f t="shared" si="59"/>
        <v>0</v>
      </c>
      <c r="AF944" s="380">
        <f>+AE944/(('10. Type 1 Emp Cov. Period Comp'!$I$16-'10. Type 1 Emp Cov. Period Comp'!$I$15+1)/7)</f>
        <v>0</v>
      </c>
      <c r="AG944" s="381">
        <f t="shared" si="57"/>
        <v>0</v>
      </c>
      <c r="AH944" s="381">
        <f t="shared" si="58"/>
        <v>0</v>
      </c>
    </row>
    <row r="945" spans="1:34" ht="15.75" thickBot="1" x14ac:dyDescent="0.3">
      <c r="A945" s="265">
        <f t="shared" si="56"/>
        <v>927</v>
      </c>
      <c r="B945" s="297" t="str">
        <f>IF('10. Type 1 Emp Cov. Period Comp'!B947=0," ",'10. Type 1 Emp Cov. Period Comp'!B947)</f>
        <v xml:space="preserve"> </v>
      </c>
      <c r="C945" s="265" t="str">
        <f>IF('10. Type 1 Emp Cov. Period Comp'!C947=0," ",'10. Type 1 Emp Cov. Period Comp'!C947)</f>
        <v xml:space="preserve"> </v>
      </c>
      <c r="D945" s="294"/>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c r="AA945" s="519"/>
      <c r="AB945" s="519"/>
      <c r="AC945" s="519"/>
      <c r="AD945" s="519"/>
      <c r="AE945" s="379">
        <f t="shared" si="59"/>
        <v>0</v>
      </c>
      <c r="AF945" s="380">
        <f>+AE945/(('10. Type 1 Emp Cov. Period Comp'!$I$16-'10. Type 1 Emp Cov. Period Comp'!$I$15+1)/7)</f>
        <v>0</v>
      </c>
      <c r="AG945" s="381">
        <f t="shared" si="57"/>
        <v>0</v>
      </c>
      <c r="AH945" s="381">
        <f t="shared" si="58"/>
        <v>0</v>
      </c>
    </row>
    <row r="946" spans="1:34" ht="15.75" thickBot="1" x14ac:dyDescent="0.3">
      <c r="A946" s="265">
        <f t="shared" si="56"/>
        <v>928</v>
      </c>
      <c r="B946" s="297" t="str">
        <f>IF('10. Type 1 Emp Cov. Period Comp'!B948=0," ",'10. Type 1 Emp Cov. Period Comp'!B948)</f>
        <v xml:space="preserve"> </v>
      </c>
      <c r="C946" s="265" t="str">
        <f>IF('10. Type 1 Emp Cov. Period Comp'!C948=0," ",'10. Type 1 Emp Cov. Period Comp'!C948)</f>
        <v xml:space="preserve"> </v>
      </c>
      <c r="D946" s="294"/>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c r="AA946" s="519"/>
      <c r="AB946" s="519"/>
      <c r="AC946" s="519"/>
      <c r="AD946" s="519"/>
      <c r="AE946" s="379">
        <f t="shared" si="59"/>
        <v>0</v>
      </c>
      <c r="AF946" s="380">
        <f>+AE946/(('10. Type 1 Emp Cov. Period Comp'!$I$16-'10. Type 1 Emp Cov. Period Comp'!$I$15+1)/7)</f>
        <v>0</v>
      </c>
      <c r="AG946" s="381">
        <f t="shared" si="57"/>
        <v>0</v>
      </c>
      <c r="AH946" s="381">
        <f t="shared" si="58"/>
        <v>0</v>
      </c>
    </row>
    <row r="947" spans="1:34" ht="15.75" thickBot="1" x14ac:dyDescent="0.3">
      <c r="A947" s="265">
        <f t="shared" si="56"/>
        <v>929</v>
      </c>
      <c r="B947" s="297" t="str">
        <f>IF('10. Type 1 Emp Cov. Period Comp'!B949=0," ",'10. Type 1 Emp Cov. Period Comp'!B949)</f>
        <v xml:space="preserve"> </v>
      </c>
      <c r="C947" s="265" t="str">
        <f>IF('10. Type 1 Emp Cov. Period Comp'!C949=0," ",'10. Type 1 Emp Cov. Period Comp'!C949)</f>
        <v xml:space="preserve"> </v>
      </c>
      <c r="D947" s="294"/>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c r="AA947" s="519"/>
      <c r="AB947" s="519"/>
      <c r="AC947" s="519"/>
      <c r="AD947" s="519"/>
      <c r="AE947" s="379">
        <f t="shared" si="59"/>
        <v>0</v>
      </c>
      <c r="AF947" s="380">
        <f>+AE947/(('10. Type 1 Emp Cov. Period Comp'!$I$16-'10. Type 1 Emp Cov. Period Comp'!$I$15+1)/7)</f>
        <v>0</v>
      </c>
      <c r="AG947" s="381">
        <f t="shared" si="57"/>
        <v>0</v>
      </c>
      <c r="AH947" s="381">
        <f t="shared" si="58"/>
        <v>0</v>
      </c>
    </row>
    <row r="948" spans="1:34" ht="15.75" thickBot="1" x14ac:dyDescent="0.3">
      <c r="A948" s="265">
        <f t="shared" si="56"/>
        <v>930</v>
      </c>
      <c r="B948" s="297" t="str">
        <f>IF('10. Type 1 Emp Cov. Period Comp'!B950=0," ",'10. Type 1 Emp Cov. Period Comp'!B950)</f>
        <v xml:space="preserve"> </v>
      </c>
      <c r="C948" s="265" t="str">
        <f>IF('10. Type 1 Emp Cov. Period Comp'!C950=0," ",'10. Type 1 Emp Cov. Period Comp'!C950)</f>
        <v xml:space="preserve"> </v>
      </c>
      <c r="D948" s="294"/>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c r="AA948" s="519"/>
      <c r="AB948" s="519"/>
      <c r="AC948" s="519"/>
      <c r="AD948" s="519"/>
      <c r="AE948" s="379">
        <f t="shared" si="59"/>
        <v>0</v>
      </c>
      <c r="AF948" s="380">
        <f>+AE948/(('10. Type 1 Emp Cov. Period Comp'!$I$16-'10. Type 1 Emp Cov. Period Comp'!$I$15+1)/7)</f>
        <v>0</v>
      </c>
      <c r="AG948" s="381">
        <f t="shared" si="57"/>
        <v>0</v>
      </c>
      <c r="AH948" s="381">
        <f t="shared" si="58"/>
        <v>0</v>
      </c>
    </row>
    <row r="949" spans="1:34" ht="15.75" thickBot="1" x14ac:dyDescent="0.3">
      <c r="A949" s="265">
        <f t="shared" si="56"/>
        <v>931</v>
      </c>
      <c r="B949" s="297" t="str">
        <f>IF('10. Type 1 Emp Cov. Period Comp'!B951=0," ",'10. Type 1 Emp Cov. Period Comp'!B951)</f>
        <v xml:space="preserve"> </v>
      </c>
      <c r="C949" s="265" t="str">
        <f>IF('10. Type 1 Emp Cov. Period Comp'!C951=0," ",'10. Type 1 Emp Cov. Period Comp'!C951)</f>
        <v xml:space="preserve"> </v>
      </c>
      <c r="D949" s="294"/>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c r="AA949" s="519"/>
      <c r="AB949" s="519"/>
      <c r="AC949" s="519"/>
      <c r="AD949" s="519"/>
      <c r="AE949" s="379">
        <f t="shared" si="59"/>
        <v>0</v>
      </c>
      <c r="AF949" s="380">
        <f>+AE949/(('10. Type 1 Emp Cov. Period Comp'!$I$16-'10. Type 1 Emp Cov. Period Comp'!$I$15+1)/7)</f>
        <v>0</v>
      </c>
      <c r="AG949" s="381">
        <f t="shared" si="57"/>
        <v>0</v>
      </c>
      <c r="AH949" s="381">
        <f t="shared" si="58"/>
        <v>0</v>
      </c>
    </row>
    <row r="950" spans="1:34" ht="15.75" thickBot="1" x14ac:dyDescent="0.3">
      <c r="A950" s="265">
        <f t="shared" si="56"/>
        <v>932</v>
      </c>
      <c r="B950" s="297" t="str">
        <f>IF('10. Type 1 Emp Cov. Period Comp'!B952=0," ",'10. Type 1 Emp Cov. Period Comp'!B952)</f>
        <v xml:space="preserve"> </v>
      </c>
      <c r="C950" s="265" t="str">
        <f>IF('10. Type 1 Emp Cov. Period Comp'!C952=0," ",'10. Type 1 Emp Cov. Period Comp'!C952)</f>
        <v xml:space="preserve"> </v>
      </c>
      <c r="D950" s="294"/>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c r="AA950" s="519"/>
      <c r="AB950" s="519"/>
      <c r="AC950" s="519"/>
      <c r="AD950" s="519"/>
      <c r="AE950" s="379">
        <f t="shared" si="59"/>
        <v>0</v>
      </c>
      <c r="AF950" s="380">
        <f>+AE950/(('10. Type 1 Emp Cov. Period Comp'!$I$16-'10. Type 1 Emp Cov. Period Comp'!$I$15+1)/7)</f>
        <v>0</v>
      </c>
      <c r="AG950" s="381">
        <f t="shared" si="57"/>
        <v>0</v>
      </c>
      <c r="AH950" s="381">
        <f t="shared" si="58"/>
        <v>0</v>
      </c>
    </row>
    <row r="951" spans="1:34" ht="15.75" thickBot="1" x14ac:dyDescent="0.3">
      <c r="A951" s="265">
        <f t="shared" si="56"/>
        <v>933</v>
      </c>
      <c r="B951" s="297" t="str">
        <f>IF('10. Type 1 Emp Cov. Period Comp'!B953=0," ",'10. Type 1 Emp Cov. Period Comp'!B953)</f>
        <v xml:space="preserve"> </v>
      </c>
      <c r="C951" s="265" t="str">
        <f>IF('10. Type 1 Emp Cov. Period Comp'!C953=0," ",'10. Type 1 Emp Cov. Period Comp'!C953)</f>
        <v xml:space="preserve"> </v>
      </c>
      <c r="D951" s="294"/>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c r="AA951" s="519"/>
      <c r="AB951" s="519"/>
      <c r="AC951" s="519"/>
      <c r="AD951" s="519"/>
      <c r="AE951" s="379">
        <f t="shared" si="59"/>
        <v>0</v>
      </c>
      <c r="AF951" s="380">
        <f>+AE951/(('10. Type 1 Emp Cov. Period Comp'!$I$16-'10. Type 1 Emp Cov. Period Comp'!$I$15+1)/7)</f>
        <v>0</v>
      </c>
      <c r="AG951" s="381">
        <f t="shared" si="57"/>
        <v>0</v>
      </c>
      <c r="AH951" s="381">
        <f t="shared" si="58"/>
        <v>0</v>
      </c>
    </row>
    <row r="952" spans="1:34" ht="15.75" thickBot="1" x14ac:dyDescent="0.3">
      <c r="A952" s="265">
        <f t="shared" si="56"/>
        <v>934</v>
      </c>
      <c r="B952" s="297" t="str">
        <f>IF('10. Type 1 Emp Cov. Period Comp'!B954=0," ",'10. Type 1 Emp Cov. Period Comp'!B954)</f>
        <v xml:space="preserve"> </v>
      </c>
      <c r="C952" s="265" t="str">
        <f>IF('10. Type 1 Emp Cov. Period Comp'!C954=0," ",'10. Type 1 Emp Cov. Period Comp'!C954)</f>
        <v xml:space="preserve"> </v>
      </c>
      <c r="D952" s="294"/>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c r="AA952" s="519"/>
      <c r="AB952" s="519"/>
      <c r="AC952" s="519"/>
      <c r="AD952" s="519"/>
      <c r="AE952" s="379">
        <f t="shared" si="59"/>
        <v>0</v>
      </c>
      <c r="AF952" s="380">
        <f>+AE952/(('10. Type 1 Emp Cov. Period Comp'!$I$16-'10. Type 1 Emp Cov. Period Comp'!$I$15+1)/7)</f>
        <v>0</v>
      </c>
      <c r="AG952" s="381">
        <f t="shared" si="57"/>
        <v>0</v>
      </c>
      <c r="AH952" s="381">
        <f t="shared" si="58"/>
        <v>0</v>
      </c>
    </row>
    <row r="953" spans="1:34" ht="15.75" thickBot="1" x14ac:dyDescent="0.3">
      <c r="A953" s="265">
        <f t="shared" si="56"/>
        <v>935</v>
      </c>
      <c r="B953" s="297" t="str">
        <f>IF('10. Type 1 Emp Cov. Period Comp'!B955=0," ",'10. Type 1 Emp Cov. Period Comp'!B955)</f>
        <v xml:space="preserve"> </v>
      </c>
      <c r="C953" s="265" t="str">
        <f>IF('10. Type 1 Emp Cov. Period Comp'!C955=0," ",'10. Type 1 Emp Cov. Period Comp'!C955)</f>
        <v xml:space="preserve"> </v>
      </c>
      <c r="D953" s="294"/>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c r="AA953" s="519"/>
      <c r="AB953" s="519"/>
      <c r="AC953" s="519"/>
      <c r="AD953" s="519"/>
      <c r="AE953" s="379">
        <f t="shared" si="59"/>
        <v>0</v>
      </c>
      <c r="AF953" s="380">
        <f>+AE953/(('10. Type 1 Emp Cov. Period Comp'!$I$16-'10. Type 1 Emp Cov. Period Comp'!$I$15+1)/7)</f>
        <v>0</v>
      </c>
      <c r="AG953" s="381">
        <f t="shared" si="57"/>
        <v>0</v>
      </c>
      <c r="AH953" s="381">
        <f t="shared" si="58"/>
        <v>0</v>
      </c>
    </row>
    <row r="954" spans="1:34" ht="15.75" thickBot="1" x14ac:dyDescent="0.3">
      <c r="A954" s="265">
        <f t="shared" si="56"/>
        <v>936</v>
      </c>
      <c r="B954" s="297" t="str">
        <f>IF('10. Type 1 Emp Cov. Period Comp'!B956=0," ",'10. Type 1 Emp Cov. Period Comp'!B956)</f>
        <v xml:space="preserve"> </v>
      </c>
      <c r="C954" s="265" t="str">
        <f>IF('10. Type 1 Emp Cov. Period Comp'!C956=0," ",'10. Type 1 Emp Cov. Period Comp'!C956)</f>
        <v xml:space="preserve"> </v>
      </c>
      <c r="D954" s="294"/>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c r="AA954" s="519"/>
      <c r="AB954" s="519"/>
      <c r="AC954" s="519"/>
      <c r="AD954" s="519"/>
      <c r="AE954" s="379">
        <f t="shared" si="59"/>
        <v>0</v>
      </c>
      <c r="AF954" s="380">
        <f>+AE954/(('10. Type 1 Emp Cov. Period Comp'!$I$16-'10. Type 1 Emp Cov. Period Comp'!$I$15+1)/7)</f>
        <v>0</v>
      </c>
      <c r="AG954" s="381">
        <f t="shared" si="57"/>
        <v>0</v>
      </c>
      <c r="AH954" s="381">
        <f t="shared" si="58"/>
        <v>0</v>
      </c>
    </row>
    <row r="955" spans="1:34" ht="15.75" thickBot="1" x14ac:dyDescent="0.3">
      <c r="A955" s="265">
        <f t="shared" si="56"/>
        <v>937</v>
      </c>
      <c r="B955" s="297" t="str">
        <f>IF('10. Type 1 Emp Cov. Period Comp'!B957=0," ",'10. Type 1 Emp Cov. Period Comp'!B957)</f>
        <v xml:space="preserve"> </v>
      </c>
      <c r="C955" s="265" t="str">
        <f>IF('10. Type 1 Emp Cov. Period Comp'!C957=0," ",'10. Type 1 Emp Cov. Period Comp'!C957)</f>
        <v xml:space="preserve"> </v>
      </c>
      <c r="D955" s="294"/>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c r="AA955" s="519"/>
      <c r="AB955" s="519"/>
      <c r="AC955" s="519"/>
      <c r="AD955" s="519"/>
      <c r="AE955" s="379">
        <f t="shared" si="59"/>
        <v>0</v>
      </c>
      <c r="AF955" s="380">
        <f>+AE955/(('10. Type 1 Emp Cov. Period Comp'!$I$16-'10. Type 1 Emp Cov. Period Comp'!$I$15+1)/7)</f>
        <v>0</v>
      </c>
      <c r="AG955" s="381">
        <f t="shared" si="57"/>
        <v>0</v>
      </c>
      <c r="AH955" s="381">
        <f t="shared" si="58"/>
        <v>0</v>
      </c>
    </row>
    <row r="956" spans="1:34" ht="15.75" thickBot="1" x14ac:dyDescent="0.3">
      <c r="A956" s="265">
        <f t="shared" si="56"/>
        <v>938</v>
      </c>
      <c r="B956" s="297" t="str">
        <f>IF('10. Type 1 Emp Cov. Period Comp'!B958=0," ",'10. Type 1 Emp Cov. Period Comp'!B958)</f>
        <v xml:space="preserve"> </v>
      </c>
      <c r="C956" s="265" t="str">
        <f>IF('10. Type 1 Emp Cov. Period Comp'!C958=0," ",'10. Type 1 Emp Cov. Period Comp'!C958)</f>
        <v xml:space="preserve"> </v>
      </c>
      <c r="D956" s="294"/>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c r="AA956" s="519"/>
      <c r="AB956" s="519"/>
      <c r="AC956" s="519"/>
      <c r="AD956" s="519"/>
      <c r="AE956" s="379">
        <f t="shared" si="59"/>
        <v>0</v>
      </c>
      <c r="AF956" s="380">
        <f>+AE956/(('10. Type 1 Emp Cov. Period Comp'!$I$16-'10. Type 1 Emp Cov. Period Comp'!$I$15+1)/7)</f>
        <v>0</v>
      </c>
      <c r="AG956" s="381">
        <f t="shared" si="57"/>
        <v>0</v>
      </c>
      <c r="AH956" s="381">
        <f t="shared" si="58"/>
        <v>0</v>
      </c>
    </row>
    <row r="957" spans="1:34" ht="15.75" thickBot="1" x14ac:dyDescent="0.3">
      <c r="A957" s="265">
        <f t="shared" si="56"/>
        <v>939</v>
      </c>
      <c r="B957" s="297" t="str">
        <f>IF('10. Type 1 Emp Cov. Period Comp'!B959=0," ",'10. Type 1 Emp Cov. Period Comp'!B959)</f>
        <v xml:space="preserve"> </v>
      </c>
      <c r="C957" s="265" t="str">
        <f>IF('10. Type 1 Emp Cov. Period Comp'!C959=0," ",'10. Type 1 Emp Cov. Period Comp'!C959)</f>
        <v xml:space="preserve"> </v>
      </c>
      <c r="D957" s="294"/>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c r="AA957" s="519"/>
      <c r="AB957" s="519"/>
      <c r="AC957" s="519"/>
      <c r="AD957" s="519"/>
      <c r="AE957" s="379">
        <f t="shared" si="59"/>
        <v>0</v>
      </c>
      <c r="AF957" s="380">
        <f>+AE957/(('10. Type 1 Emp Cov. Period Comp'!$I$16-'10. Type 1 Emp Cov. Period Comp'!$I$15+1)/7)</f>
        <v>0</v>
      </c>
      <c r="AG957" s="381">
        <f t="shared" si="57"/>
        <v>0</v>
      </c>
      <c r="AH957" s="381">
        <f t="shared" si="58"/>
        <v>0</v>
      </c>
    </row>
    <row r="958" spans="1:34" ht="15.75" thickBot="1" x14ac:dyDescent="0.3">
      <c r="A958" s="265">
        <f t="shared" si="56"/>
        <v>940</v>
      </c>
      <c r="B958" s="297" t="str">
        <f>IF('10. Type 1 Emp Cov. Period Comp'!B960=0," ",'10. Type 1 Emp Cov. Period Comp'!B960)</f>
        <v xml:space="preserve"> </v>
      </c>
      <c r="C958" s="265" t="str">
        <f>IF('10. Type 1 Emp Cov. Period Comp'!C960=0," ",'10. Type 1 Emp Cov. Period Comp'!C960)</f>
        <v xml:space="preserve"> </v>
      </c>
      <c r="D958" s="294"/>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c r="AA958" s="519"/>
      <c r="AB958" s="519"/>
      <c r="AC958" s="519"/>
      <c r="AD958" s="519"/>
      <c r="AE958" s="379">
        <f t="shared" si="59"/>
        <v>0</v>
      </c>
      <c r="AF958" s="380">
        <f>+AE958/(('10. Type 1 Emp Cov. Period Comp'!$I$16-'10. Type 1 Emp Cov. Period Comp'!$I$15+1)/7)</f>
        <v>0</v>
      </c>
      <c r="AG958" s="381">
        <f t="shared" si="57"/>
        <v>0</v>
      </c>
      <c r="AH958" s="381">
        <f t="shared" si="58"/>
        <v>0</v>
      </c>
    </row>
    <row r="959" spans="1:34" ht="15.75" thickBot="1" x14ac:dyDescent="0.3">
      <c r="A959" s="265">
        <f t="shared" si="56"/>
        <v>941</v>
      </c>
      <c r="B959" s="297" t="str">
        <f>IF('10. Type 1 Emp Cov. Period Comp'!B961=0," ",'10. Type 1 Emp Cov. Period Comp'!B961)</f>
        <v xml:space="preserve"> </v>
      </c>
      <c r="C959" s="265" t="str">
        <f>IF('10. Type 1 Emp Cov. Period Comp'!C961=0," ",'10. Type 1 Emp Cov. Period Comp'!C961)</f>
        <v xml:space="preserve"> </v>
      </c>
      <c r="D959" s="294"/>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c r="AA959" s="519"/>
      <c r="AB959" s="519"/>
      <c r="AC959" s="519"/>
      <c r="AD959" s="519"/>
      <c r="AE959" s="379">
        <f t="shared" si="59"/>
        <v>0</v>
      </c>
      <c r="AF959" s="380">
        <f>+AE959/(('10. Type 1 Emp Cov. Period Comp'!$I$16-'10. Type 1 Emp Cov. Period Comp'!$I$15+1)/7)</f>
        <v>0</v>
      </c>
      <c r="AG959" s="381">
        <f t="shared" si="57"/>
        <v>0</v>
      </c>
      <c r="AH959" s="381">
        <f t="shared" si="58"/>
        <v>0</v>
      </c>
    </row>
    <row r="960" spans="1:34" ht="15.75" thickBot="1" x14ac:dyDescent="0.3">
      <c r="A960" s="265">
        <f t="shared" si="56"/>
        <v>942</v>
      </c>
      <c r="B960" s="297" t="str">
        <f>IF('10. Type 1 Emp Cov. Period Comp'!B962=0," ",'10. Type 1 Emp Cov. Period Comp'!B962)</f>
        <v xml:space="preserve"> </v>
      </c>
      <c r="C960" s="265" t="str">
        <f>IF('10. Type 1 Emp Cov. Period Comp'!C962=0," ",'10. Type 1 Emp Cov. Period Comp'!C962)</f>
        <v xml:space="preserve"> </v>
      </c>
      <c r="D960" s="294"/>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c r="AA960" s="519"/>
      <c r="AB960" s="519"/>
      <c r="AC960" s="519"/>
      <c r="AD960" s="519"/>
      <c r="AE960" s="379">
        <f t="shared" si="59"/>
        <v>0</v>
      </c>
      <c r="AF960" s="380">
        <f>+AE960/(('10. Type 1 Emp Cov. Period Comp'!$I$16-'10. Type 1 Emp Cov. Period Comp'!$I$15+1)/7)</f>
        <v>0</v>
      </c>
      <c r="AG960" s="381">
        <f t="shared" si="57"/>
        <v>0</v>
      </c>
      <c r="AH960" s="381">
        <f t="shared" si="58"/>
        <v>0</v>
      </c>
    </row>
    <row r="961" spans="1:34" ht="15.75" thickBot="1" x14ac:dyDescent="0.3">
      <c r="A961" s="265">
        <f t="shared" si="56"/>
        <v>943</v>
      </c>
      <c r="B961" s="297" t="str">
        <f>IF('10. Type 1 Emp Cov. Period Comp'!B963=0," ",'10. Type 1 Emp Cov. Period Comp'!B963)</f>
        <v xml:space="preserve"> </v>
      </c>
      <c r="C961" s="265" t="str">
        <f>IF('10. Type 1 Emp Cov. Period Comp'!C963=0," ",'10. Type 1 Emp Cov. Period Comp'!C963)</f>
        <v xml:space="preserve"> </v>
      </c>
      <c r="D961" s="294"/>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c r="AA961" s="519"/>
      <c r="AB961" s="519"/>
      <c r="AC961" s="519"/>
      <c r="AD961" s="519"/>
      <c r="AE961" s="379">
        <f t="shared" si="59"/>
        <v>0</v>
      </c>
      <c r="AF961" s="380">
        <f>+AE961/(('10. Type 1 Emp Cov. Period Comp'!$I$16-'10. Type 1 Emp Cov. Period Comp'!$I$15+1)/7)</f>
        <v>0</v>
      </c>
      <c r="AG961" s="381">
        <f t="shared" si="57"/>
        <v>0</v>
      </c>
      <c r="AH961" s="381">
        <f t="shared" si="58"/>
        <v>0</v>
      </c>
    </row>
    <row r="962" spans="1:34" ht="15.75" thickBot="1" x14ac:dyDescent="0.3">
      <c r="A962" s="265">
        <f t="shared" si="56"/>
        <v>944</v>
      </c>
      <c r="B962" s="297" t="str">
        <f>IF('10. Type 1 Emp Cov. Period Comp'!B964=0," ",'10. Type 1 Emp Cov. Period Comp'!B964)</f>
        <v xml:space="preserve"> </v>
      </c>
      <c r="C962" s="265" t="str">
        <f>IF('10. Type 1 Emp Cov. Period Comp'!C964=0," ",'10. Type 1 Emp Cov. Period Comp'!C964)</f>
        <v xml:space="preserve"> </v>
      </c>
      <c r="D962" s="294"/>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c r="AA962" s="519"/>
      <c r="AB962" s="519"/>
      <c r="AC962" s="519"/>
      <c r="AD962" s="519"/>
      <c r="AE962" s="379">
        <f t="shared" si="59"/>
        <v>0</v>
      </c>
      <c r="AF962" s="380">
        <f>+AE962/(('10. Type 1 Emp Cov. Period Comp'!$I$16-'10. Type 1 Emp Cov. Period Comp'!$I$15+1)/7)</f>
        <v>0</v>
      </c>
      <c r="AG962" s="381">
        <f t="shared" si="57"/>
        <v>0</v>
      </c>
      <c r="AH962" s="381">
        <f t="shared" si="58"/>
        <v>0</v>
      </c>
    </row>
    <row r="963" spans="1:34" ht="15.75" thickBot="1" x14ac:dyDescent="0.3">
      <c r="A963" s="265">
        <f t="shared" si="56"/>
        <v>945</v>
      </c>
      <c r="B963" s="297" t="str">
        <f>IF('10. Type 1 Emp Cov. Period Comp'!B965=0," ",'10. Type 1 Emp Cov. Period Comp'!B965)</f>
        <v xml:space="preserve"> </v>
      </c>
      <c r="C963" s="265" t="str">
        <f>IF('10. Type 1 Emp Cov. Period Comp'!C965=0," ",'10. Type 1 Emp Cov. Period Comp'!C965)</f>
        <v xml:space="preserve"> </v>
      </c>
      <c r="D963" s="294"/>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c r="AA963" s="519"/>
      <c r="AB963" s="519"/>
      <c r="AC963" s="519"/>
      <c r="AD963" s="519"/>
      <c r="AE963" s="379">
        <f t="shared" si="59"/>
        <v>0</v>
      </c>
      <c r="AF963" s="380">
        <f>+AE963/(('10. Type 1 Emp Cov. Period Comp'!$I$16-'10. Type 1 Emp Cov. Period Comp'!$I$15+1)/7)</f>
        <v>0</v>
      </c>
      <c r="AG963" s="381">
        <f t="shared" si="57"/>
        <v>0</v>
      </c>
      <c r="AH963" s="381">
        <f t="shared" si="58"/>
        <v>0</v>
      </c>
    </row>
    <row r="964" spans="1:34" ht="15.75" thickBot="1" x14ac:dyDescent="0.3">
      <c r="A964" s="265">
        <f t="shared" si="56"/>
        <v>946</v>
      </c>
      <c r="B964" s="297" t="str">
        <f>IF('10. Type 1 Emp Cov. Period Comp'!B966=0," ",'10. Type 1 Emp Cov. Period Comp'!B966)</f>
        <v xml:space="preserve"> </v>
      </c>
      <c r="C964" s="265" t="str">
        <f>IF('10. Type 1 Emp Cov. Period Comp'!C966=0," ",'10. Type 1 Emp Cov. Period Comp'!C966)</f>
        <v xml:space="preserve"> </v>
      </c>
      <c r="D964" s="294"/>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c r="AA964" s="519"/>
      <c r="AB964" s="519"/>
      <c r="AC964" s="519"/>
      <c r="AD964" s="519"/>
      <c r="AE964" s="379">
        <f t="shared" si="59"/>
        <v>0</v>
      </c>
      <c r="AF964" s="380">
        <f>+AE964/(('10. Type 1 Emp Cov. Period Comp'!$I$16-'10. Type 1 Emp Cov. Period Comp'!$I$15+1)/7)</f>
        <v>0</v>
      </c>
      <c r="AG964" s="381">
        <f t="shared" si="57"/>
        <v>0</v>
      </c>
      <c r="AH964" s="381">
        <f t="shared" si="58"/>
        <v>0</v>
      </c>
    </row>
    <row r="965" spans="1:34" ht="15.75" thickBot="1" x14ac:dyDescent="0.3">
      <c r="A965" s="265">
        <f t="shared" si="56"/>
        <v>947</v>
      </c>
      <c r="B965" s="297" t="str">
        <f>IF('10. Type 1 Emp Cov. Period Comp'!B967=0," ",'10. Type 1 Emp Cov. Period Comp'!B967)</f>
        <v xml:space="preserve"> </v>
      </c>
      <c r="C965" s="265" t="str">
        <f>IF('10. Type 1 Emp Cov. Period Comp'!C967=0," ",'10. Type 1 Emp Cov. Period Comp'!C967)</f>
        <v xml:space="preserve"> </v>
      </c>
      <c r="D965" s="294"/>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c r="AA965" s="519"/>
      <c r="AB965" s="519"/>
      <c r="AC965" s="519"/>
      <c r="AD965" s="519"/>
      <c r="AE965" s="379">
        <f t="shared" si="59"/>
        <v>0</v>
      </c>
      <c r="AF965" s="380">
        <f>+AE965/(('10. Type 1 Emp Cov. Period Comp'!$I$16-'10. Type 1 Emp Cov. Period Comp'!$I$15+1)/7)</f>
        <v>0</v>
      </c>
      <c r="AG965" s="381">
        <f t="shared" si="57"/>
        <v>0</v>
      </c>
      <c r="AH965" s="381">
        <f t="shared" si="58"/>
        <v>0</v>
      </c>
    </row>
    <row r="966" spans="1:34" ht="15.75" thickBot="1" x14ac:dyDescent="0.3">
      <c r="A966" s="265">
        <f t="shared" si="56"/>
        <v>948</v>
      </c>
      <c r="B966" s="297" t="str">
        <f>IF('10. Type 1 Emp Cov. Period Comp'!B968=0," ",'10. Type 1 Emp Cov. Period Comp'!B968)</f>
        <v xml:space="preserve"> </v>
      </c>
      <c r="C966" s="265" t="str">
        <f>IF('10. Type 1 Emp Cov. Period Comp'!C968=0," ",'10. Type 1 Emp Cov. Period Comp'!C968)</f>
        <v xml:space="preserve"> </v>
      </c>
      <c r="D966" s="294"/>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c r="AA966" s="519"/>
      <c r="AB966" s="519"/>
      <c r="AC966" s="519"/>
      <c r="AD966" s="519"/>
      <c r="AE966" s="379">
        <f t="shared" si="59"/>
        <v>0</v>
      </c>
      <c r="AF966" s="380">
        <f>+AE966/(('10. Type 1 Emp Cov. Period Comp'!$I$16-'10. Type 1 Emp Cov. Period Comp'!$I$15+1)/7)</f>
        <v>0</v>
      </c>
      <c r="AG966" s="381">
        <f t="shared" si="57"/>
        <v>0</v>
      </c>
      <c r="AH966" s="381">
        <f t="shared" si="58"/>
        <v>0</v>
      </c>
    </row>
    <row r="967" spans="1:34" ht="15.75" thickBot="1" x14ac:dyDescent="0.3">
      <c r="A967" s="265">
        <f t="shared" ref="A967:A1018" si="60">+A966+1</f>
        <v>949</v>
      </c>
      <c r="B967" s="297" t="str">
        <f>IF('10. Type 1 Emp Cov. Period Comp'!B969=0," ",'10. Type 1 Emp Cov. Period Comp'!B969)</f>
        <v xml:space="preserve"> </v>
      </c>
      <c r="C967" s="265" t="str">
        <f>IF('10. Type 1 Emp Cov. Period Comp'!C969=0," ",'10. Type 1 Emp Cov. Period Comp'!C969)</f>
        <v xml:space="preserve"> </v>
      </c>
      <c r="D967" s="294"/>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c r="AA967" s="519"/>
      <c r="AB967" s="519"/>
      <c r="AC967" s="519"/>
      <c r="AD967" s="519"/>
      <c r="AE967" s="379">
        <f t="shared" si="59"/>
        <v>0</v>
      </c>
      <c r="AF967" s="380">
        <f>+AE967/(('10. Type 1 Emp Cov. Period Comp'!$I$16-'10. Type 1 Emp Cov. Period Comp'!$I$15+1)/7)</f>
        <v>0</v>
      </c>
      <c r="AG967" s="381">
        <f t="shared" si="57"/>
        <v>0</v>
      </c>
      <c r="AH967" s="381">
        <f t="shared" si="58"/>
        <v>0</v>
      </c>
    </row>
    <row r="968" spans="1:34" ht="15.75" thickBot="1" x14ac:dyDescent="0.3">
      <c r="A968" s="265">
        <f t="shared" si="60"/>
        <v>950</v>
      </c>
      <c r="B968" s="297" t="str">
        <f>IF('10. Type 1 Emp Cov. Period Comp'!B970=0," ",'10. Type 1 Emp Cov. Period Comp'!B970)</f>
        <v xml:space="preserve"> </v>
      </c>
      <c r="C968" s="265" t="str">
        <f>IF('10. Type 1 Emp Cov. Period Comp'!C970=0," ",'10. Type 1 Emp Cov. Period Comp'!C970)</f>
        <v xml:space="preserve"> </v>
      </c>
      <c r="D968" s="294"/>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c r="AA968" s="519"/>
      <c r="AB968" s="519"/>
      <c r="AC968" s="519"/>
      <c r="AD968" s="519"/>
      <c r="AE968" s="379">
        <f t="shared" si="59"/>
        <v>0</v>
      </c>
      <c r="AF968" s="380">
        <f>+AE968/(('10. Type 1 Emp Cov. Period Comp'!$I$16-'10. Type 1 Emp Cov. Period Comp'!$I$15+1)/7)</f>
        <v>0</v>
      </c>
      <c r="AG968" s="381">
        <f t="shared" si="57"/>
        <v>0</v>
      </c>
      <c r="AH968" s="381">
        <f t="shared" si="58"/>
        <v>0</v>
      </c>
    </row>
    <row r="969" spans="1:34" ht="15.75" thickBot="1" x14ac:dyDescent="0.3">
      <c r="A969" s="265">
        <f t="shared" si="60"/>
        <v>951</v>
      </c>
      <c r="B969" s="297" t="str">
        <f>IF('10. Type 1 Emp Cov. Period Comp'!B971=0," ",'10. Type 1 Emp Cov. Period Comp'!B971)</f>
        <v xml:space="preserve"> </v>
      </c>
      <c r="C969" s="265" t="str">
        <f>IF('10. Type 1 Emp Cov. Period Comp'!C971=0," ",'10. Type 1 Emp Cov. Period Comp'!C971)</f>
        <v xml:space="preserve"> </v>
      </c>
      <c r="D969" s="294"/>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c r="AA969" s="519"/>
      <c r="AB969" s="519"/>
      <c r="AC969" s="519"/>
      <c r="AD969" s="519"/>
      <c r="AE969" s="379">
        <f t="shared" si="59"/>
        <v>0</v>
      </c>
      <c r="AF969" s="380">
        <f>+AE969/(('10. Type 1 Emp Cov. Period Comp'!$I$16-'10. Type 1 Emp Cov. Period Comp'!$I$15+1)/7)</f>
        <v>0</v>
      </c>
      <c r="AG969" s="381">
        <f t="shared" si="57"/>
        <v>0</v>
      </c>
      <c r="AH969" s="381">
        <f t="shared" si="58"/>
        <v>0</v>
      </c>
    </row>
    <row r="970" spans="1:34" ht="15.75" thickBot="1" x14ac:dyDescent="0.3">
      <c r="A970" s="265">
        <f t="shared" si="60"/>
        <v>952</v>
      </c>
      <c r="B970" s="297" t="str">
        <f>IF('10. Type 1 Emp Cov. Period Comp'!B972=0," ",'10. Type 1 Emp Cov. Period Comp'!B972)</f>
        <v xml:space="preserve"> </v>
      </c>
      <c r="C970" s="265" t="str">
        <f>IF('10. Type 1 Emp Cov. Period Comp'!C972=0," ",'10. Type 1 Emp Cov. Period Comp'!C972)</f>
        <v xml:space="preserve"> </v>
      </c>
      <c r="D970" s="294"/>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c r="AA970" s="519"/>
      <c r="AB970" s="519"/>
      <c r="AC970" s="519"/>
      <c r="AD970" s="519"/>
      <c r="AE970" s="379">
        <f t="shared" si="59"/>
        <v>0</v>
      </c>
      <c r="AF970" s="380">
        <f>+AE970/(('10. Type 1 Emp Cov. Period Comp'!$I$16-'10. Type 1 Emp Cov. Period Comp'!$I$15+1)/7)</f>
        <v>0</v>
      </c>
      <c r="AG970" s="381">
        <f t="shared" si="57"/>
        <v>0</v>
      </c>
      <c r="AH970" s="381">
        <f t="shared" si="58"/>
        <v>0</v>
      </c>
    </row>
    <row r="971" spans="1:34" ht="15.75" thickBot="1" x14ac:dyDescent="0.3">
      <c r="A971" s="265">
        <f t="shared" si="60"/>
        <v>953</v>
      </c>
      <c r="B971" s="297" t="str">
        <f>IF('10. Type 1 Emp Cov. Period Comp'!B973=0," ",'10. Type 1 Emp Cov. Period Comp'!B973)</f>
        <v xml:space="preserve"> </v>
      </c>
      <c r="C971" s="265" t="str">
        <f>IF('10. Type 1 Emp Cov. Period Comp'!C973=0," ",'10. Type 1 Emp Cov. Period Comp'!C973)</f>
        <v xml:space="preserve"> </v>
      </c>
      <c r="D971" s="294"/>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c r="AA971" s="519"/>
      <c r="AB971" s="519"/>
      <c r="AC971" s="519"/>
      <c r="AD971" s="519"/>
      <c r="AE971" s="379">
        <f t="shared" si="59"/>
        <v>0</v>
      </c>
      <c r="AF971" s="380">
        <f>+AE971/(('10. Type 1 Emp Cov. Period Comp'!$I$16-'10. Type 1 Emp Cov. Period Comp'!$I$15+1)/7)</f>
        <v>0</v>
      </c>
      <c r="AG971" s="381">
        <f t="shared" si="57"/>
        <v>0</v>
      </c>
      <c r="AH971" s="381">
        <f t="shared" si="58"/>
        <v>0</v>
      </c>
    </row>
    <row r="972" spans="1:34" ht="15.75" thickBot="1" x14ac:dyDescent="0.3">
      <c r="A972" s="265">
        <f t="shared" si="60"/>
        <v>954</v>
      </c>
      <c r="B972" s="297" t="str">
        <f>IF('10. Type 1 Emp Cov. Period Comp'!B974=0," ",'10. Type 1 Emp Cov. Period Comp'!B974)</f>
        <v xml:space="preserve"> </v>
      </c>
      <c r="C972" s="265" t="str">
        <f>IF('10. Type 1 Emp Cov. Period Comp'!C974=0," ",'10. Type 1 Emp Cov. Period Comp'!C974)</f>
        <v xml:space="preserve"> </v>
      </c>
      <c r="D972" s="294"/>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c r="AA972" s="519"/>
      <c r="AB972" s="519"/>
      <c r="AC972" s="519"/>
      <c r="AD972" s="519"/>
      <c r="AE972" s="379">
        <f t="shared" si="59"/>
        <v>0</v>
      </c>
      <c r="AF972" s="380">
        <f>+AE972/(('10. Type 1 Emp Cov. Period Comp'!$I$16-'10. Type 1 Emp Cov. Period Comp'!$I$15+1)/7)</f>
        <v>0</v>
      </c>
      <c r="AG972" s="381">
        <f t="shared" si="57"/>
        <v>0</v>
      </c>
      <c r="AH972" s="381">
        <f t="shared" si="58"/>
        <v>0</v>
      </c>
    </row>
    <row r="973" spans="1:34" ht="15.75" thickBot="1" x14ac:dyDescent="0.3">
      <c r="A973" s="265">
        <f t="shared" si="60"/>
        <v>955</v>
      </c>
      <c r="B973" s="297" t="str">
        <f>IF('10. Type 1 Emp Cov. Period Comp'!B975=0," ",'10. Type 1 Emp Cov. Period Comp'!B975)</f>
        <v xml:space="preserve"> </v>
      </c>
      <c r="C973" s="265" t="str">
        <f>IF('10. Type 1 Emp Cov. Period Comp'!C975=0," ",'10. Type 1 Emp Cov. Period Comp'!C975)</f>
        <v xml:space="preserve"> </v>
      </c>
      <c r="D973" s="294"/>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c r="AA973" s="519"/>
      <c r="AB973" s="519"/>
      <c r="AC973" s="519"/>
      <c r="AD973" s="519"/>
      <c r="AE973" s="379">
        <f t="shared" si="59"/>
        <v>0</v>
      </c>
      <c r="AF973" s="380">
        <f>+AE973/(('10. Type 1 Emp Cov. Period Comp'!$I$16-'10. Type 1 Emp Cov. Period Comp'!$I$15+1)/7)</f>
        <v>0</v>
      </c>
      <c r="AG973" s="381">
        <f t="shared" si="57"/>
        <v>0</v>
      </c>
      <c r="AH973" s="381">
        <f t="shared" si="58"/>
        <v>0</v>
      </c>
    </row>
    <row r="974" spans="1:34" ht="15.75" thickBot="1" x14ac:dyDescent="0.3">
      <c r="A974" s="265">
        <f t="shared" si="60"/>
        <v>956</v>
      </c>
      <c r="B974" s="297" t="str">
        <f>IF('10. Type 1 Emp Cov. Period Comp'!B976=0," ",'10. Type 1 Emp Cov. Period Comp'!B976)</f>
        <v xml:space="preserve"> </v>
      </c>
      <c r="C974" s="265" t="str">
        <f>IF('10. Type 1 Emp Cov. Period Comp'!C976=0," ",'10. Type 1 Emp Cov. Period Comp'!C976)</f>
        <v xml:space="preserve"> </v>
      </c>
      <c r="D974" s="294"/>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c r="AA974" s="519"/>
      <c r="AB974" s="519"/>
      <c r="AC974" s="519"/>
      <c r="AD974" s="519"/>
      <c r="AE974" s="379">
        <f t="shared" si="59"/>
        <v>0</v>
      </c>
      <c r="AF974" s="380">
        <f>+AE974/(('10. Type 1 Emp Cov. Period Comp'!$I$16-'10. Type 1 Emp Cov. Period Comp'!$I$15+1)/7)</f>
        <v>0</v>
      </c>
      <c r="AG974" s="381">
        <f t="shared" si="57"/>
        <v>0</v>
      </c>
      <c r="AH974" s="381">
        <f t="shared" si="58"/>
        <v>0</v>
      </c>
    </row>
    <row r="975" spans="1:34" ht="15.75" thickBot="1" x14ac:dyDescent="0.3">
      <c r="A975" s="265">
        <f t="shared" si="60"/>
        <v>957</v>
      </c>
      <c r="B975" s="297" t="str">
        <f>IF('10. Type 1 Emp Cov. Period Comp'!B977=0," ",'10. Type 1 Emp Cov. Period Comp'!B977)</f>
        <v xml:space="preserve"> </v>
      </c>
      <c r="C975" s="265" t="str">
        <f>IF('10. Type 1 Emp Cov. Period Comp'!C977=0," ",'10. Type 1 Emp Cov. Period Comp'!C977)</f>
        <v xml:space="preserve"> </v>
      </c>
      <c r="D975" s="294"/>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c r="AA975" s="519"/>
      <c r="AB975" s="519"/>
      <c r="AC975" s="519"/>
      <c r="AD975" s="519"/>
      <c r="AE975" s="379">
        <f t="shared" si="59"/>
        <v>0</v>
      </c>
      <c r="AF975" s="380">
        <f>+AE975/(('10. Type 1 Emp Cov. Period Comp'!$I$16-'10. Type 1 Emp Cov. Period Comp'!$I$15+1)/7)</f>
        <v>0</v>
      </c>
      <c r="AG975" s="381">
        <f t="shared" si="57"/>
        <v>0</v>
      </c>
      <c r="AH975" s="381">
        <f t="shared" si="58"/>
        <v>0</v>
      </c>
    </row>
    <row r="976" spans="1:34" ht="15.75" thickBot="1" x14ac:dyDescent="0.3">
      <c r="A976" s="265">
        <f t="shared" si="60"/>
        <v>958</v>
      </c>
      <c r="B976" s="297" t="str">
        <f>IF('10. Type 1 Emp Cov. Period Comp'!B978=0," ",'10. Type 1 Emp Cov. Period Comp'!B978)</f>
        <v xml:space="preserve"> </v>
      </c>
      <c r="C976" s="265" t="str">
        <f>IF('10. Type 1 Emp Cov. Period Comp'!C978=0," ",'10. Type 1 Emp Cov. Period Comp'!C978)</f>
        <v xml:space="preserve"> </v>
      </c>
      <c r="D976" s="294"/>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c r="AA976" s="519"/>
      <c r="AB976" s="519"/>
      <c r="AC976" s="519"/>
      <c r="AD976" s="519"/>
      <c r="AE976" s="379">
        <f t="shared" si="59"/>
        <v>0</v>
      </c>
      <c r="AF976" s="380">
        <f>+AE976/(('10. Type 1 Emp Cov. Period Comp'!$I$16-'10. Type 1 Emp Cov. Period Comp'!$I$15+1)/7)</f>
        <v>0</v>
      </c>
      <c r="AG976" s="381">
        <f t="shared" si="57"/>
        <v>0</v>
      </c>
      <c r="AH976" s="381">
        <f t="shared" si="58"/>
        <v>0</v>
      </c>
    </row>
    <row r="977" spans="1:34" ht="15.75" thickBot="1" x14ac:dyDescent="0.3">
      <c r="A977" s="265">
        <f t="shared" si="60"/>
        <v>959</v>
      </c>
      <c r="B977" s="297" t="str">
        <f>IF('10. Type 1 Emp Cov. Period Comp'!B979=0," ",'10. Type 1 Emp Cov. Period Comp'!B979)</f>
        <v xml:space="preserve"> </v>
      </c>
      <c r="C977" s="265" t="str">
        <f>IF('10. Type 1 Emp Cov. Period Comp'!C979=0," ",'10. Type 1 Emp Cov. Period Comp'!C979)</f>
        <v xml:space="preserve"> </v>
      </c>
      <c r="D977" s="294"/>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c r="AA977" s="519"/>
      <c r="AB977" s="519"/>
      <c r="AC977" s="519"/>
      <c r="AD977" s="519"/>
      <c r="AE977" s="379">
        <f t="shared" si="59"/>
        <v>0</v>
      </c>
      <c r="AF977" s="380">
        <f>+AE977/(('10. Type 1 Emp Cov. Period Comp'!$I$16-'10. Type 1 Emp Cov. Period Comp'!$I$15+1)/7)</f>
        <v>0</v>
      </c>
      <c r="AG977" s="381">
        <f t="shared" si="57"/>
        <v>0</v>
      </c>
      <c r="AH977" s="381">
        <f t="shared" si="58"/>
        <v>0</v>
      </c>
    </row>
    <row r="978" spans="1:34" ht="15.75" thickBot="1" x14ac:dyDescent="0.3">
      <c r="A978" s="265">
        <f t="shared" si="60"/>
        <v>960</v>
      </c>
      <c r="B978" s="297" t="str">
        <f>IF('10. Type 1 Emp Cov. Period Comp'!B980=0," ",'10. Type 1 Emp Cov. Period Comp'!B980)</f>
        <v xml:space="preserve"> </v>
      </c>
      <c r="C978" s="265" t="str">
        <f>IF('10. Type 1 Emp Cov. Period Comp'!C980=0," ",'10. Type 1 Emp Cov. Period Comp'!C980)</f>
        <v xml:space="preserve"> </v>
      </c>
      <c r="D978" s="294"/>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c r="AA978" s="519"/>
      <c r="AB978" s="519"/>
      <c r="AC978" s="519"/>
      <c r="AD978" s="519"/>
      <c r="AE978" s="379">
        <f t="shared" si="59"/>
        <v>0</v>
      </c>
      <c r="AF978" s="380">
        <f>+AE978/(('10. Type 1 Emp Cov. Period Comp'!$I$16-'10. Type 1 Emp Cov. Period Comp'!$I$15+1)/7)</f>
        <v>0</v>
      </c>
      <c r="AG978" s="381">
        <f t="shared" si="57"/>
        <v>0</v>
      </c>
      <c r="AH978" s="381">
        <f t="shared" si="58"/>
        <v>0</v>
      </c>
    </row>
    <row r="979" spans="1:34" ht="15.75" thickBot="1" x14ac:dyDescent="0.3">
      <c r="A979" s="265">
        <f t="shared" si="60"/>
        <v>961</v>
      </c>
      <c r="B979" s="297" t="str">
        <f>IF('10. Type 1 Emp Cov. Period Comp'!B981=0," ",'10. Type 1 Emp Cov. Period Comp'!B981)</f>
        <v xml:space="preserve"> </v>
      </c>
      <c r="C979" s="265" t="str">
        <f>IF('10. Type 1 Emp Cov. Period Comp'!C981=0," ",'10. Type 1 Emp Cov. Period Comp'!C981)</f>
        <v xml:space="preserve"> </v>
      </c>
      <c r="D979" s="294"/>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c r="AA979" s="519"/>
      <c r="AB979" s="519"/>
      <c r="AC979" s="519"/>
      <c r="AD979" s="519"/>
      <c r="AE979" s="379">
        <f t="shared" si="59"/>
        <v>0</v>
      </c>
      <c r="AF979" s="380">
        <f>+AE979/(('10. Type 1 Emp Cov. Period Comp'!$I$16-'10. Type 1 Emp Cov. Period Comp'!$I$15+1)/7)</f>
        <v>0</v>
      </c>
      <c r="AG979" s="381">
        <f t="shared" ref="AG979:AG1019" si="61">ROUND(IF($I$12=1,IF(AF979&lt;40,AF979/40,1),0),1)</f>
        <v>0</v>
      </c>
      <c r="AH979" s="381">
        <f t="shared" ref="AH979:AH1019" si="62">ROUND(IF($I$12=2,IF(AF979&lt;40,IF(AF979=0,0,0.5),1),0),1)</f>
        <v>0</v>
      </c>
    </row>
    <row r="980" spans="1:34" ht="15.75" thickBot="1" x14ac:dyDescent="0.3">
      <c r="A980" s="265">
        <f t="shared" si="60"/>
        <v>962</v>
      </c>
      <c r="B980" s="297" t="str">
        <f>IF('10. Type 1 Emp Cov. Period Comp'!B982=0," ",'10. Type 1 Emp Cov. Period Comp'!B982)</f>
        <v xml:space="preserve"> </v>
      </c>
      <c r="C980" s="265" t="str">
        <f>IF('10. Type 1 Emp Cov. Period Comp'!C982=0," ",'10. Type 1 Emp Cov. Period Comp'!C982)</f>
        <v xml:space="preserve"> </v>
      </c>
      <c r="D980" s="294"/>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c r="AA980" s="519"/>
      <c r="AB980" s="519"/>
      <c r="AC980" s="519"/>
      <c r="AD980" s="519"/>
      <c r="AE980" s="379">
        <f t="shared" ref="AE980:AE1018" si="63">IF(E980=0,SUM(F980:AD980),E980)</f>
        <v>0</v>
      </c>
      <c r="AF980" s="380">
        <f>+AE980/(('10. Type 1 Emp Cov. Period Comp'!$I$16-'10. Type 1 Emp Cov. Period Comp'!$I$15+1)/7)</f>
        <v>0</v>
      </c>
      <c r="AG980" s="381">
        <f t="shared" si="61"/>
        <v>0</v>
      </c>
      <c r="AH980" s="381">
        <f t="shared" si="62"/>
        <v>0</v>
      </c>
    </row>
    <row r="981" spans="1:34" ht="15.75" thickBot="1" x14ac:dyDescent="0.3">
      <c r="A981" s="265">
        <f t="shared" si="60"/>
        <v>963</v>
      </c>
      <c r="B981" s="297" t="str">
        <f>IF('10. Type 1 Emp Cov. Period Comp'!B983=0," ",'10. Type 1 Emp Cov. Period Comp'!B983)</f>
        <v xml:space="preserve"> </v>
      </c>
      <c r="C981" s="265" t="str">
        <f>IF('10. Type 1 Emp Cov. Period Comp'!C983=0," ",'10. Type 1 Emp Cov. Period Comp'!C983)</f>
        <v xml:space="preserve"> </v>
      </c>
      <c r="D981" s="294"/>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c r="AA981" s="519"/>
      <c r="AB981" s="519"/>
      <c r="AC981" s="519"/>
      <c r="AD981" s="519"/>
      <c r="AE981" s="379">
        <f t="shared" si="63"/>
        <v>0</v>
      </c>
      <c r="AF981" s="380">
        <f>+AE981/(('10. Type 1 Emp Cov. Period Comp'!$I$16-'10. Type 1 Emp Cov. Period Comp'!$I$15+1)/7)</f>
        <v>0</v>
      </c>
      <c r="AG981" s="381">
        <f t="shared" si="61"/>
        <v>0</v>
      </c>
      <c r="AH981" s="381">
        <f t="shared" si="62"/>
        <v>0</v>
      </c>
    </row>
    <row r="982" spans="1:34" ht="15.75" thickBot="1" x14ac:dyDescent="0.3">
      <c r="A982" s="265">
        <f t="shared" si="60"/>
        <v>964</v>
      </c>
      <c r="B982" s="297" t="str">
        <f>IF('10. Type 1 Emp Cov. Period Comp'!B984=0," ",'10. Type 1 Emp Cov. Period Comp'!B984)</f>
        <v xml:space="preserve"> </v>
      </c>
      <c r="C982" s="265" t="str">
        <f>IF('10. Type 1 Emp Cov. Period Comp'!C984=0," ",'10. Type 1 Emp Cov. Period Comp'!C984)</f>
        <v xml:space="preserve"> </v>
      </c>
      <c r="D982" s="294"/>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c r="AA982" s="519"/>
      <c r="AB982" s="519"/>
      <c r="AC982" s="519"/>
      <c r="AD982" s="519"/>
      <c r="AE982" s="379">
        <f t="shared" si="63"/>
        <v>0</v>
      </c>
      <c r="AF982" s="380">
        <f>+AE982/(('10. Type 1 Emp Cov. Period Comp'!$I$16-'10. Type 1 Emp Cov. Period Comp'!$I$15+1)/7)</f>
        <v>0</v>
      </c>
      <c r="AG982" s="381">
        <f t="shared" si="61"/>
        <v>0</v>
      </c>
      <c r="AH982" s="381">
        <f t="shared" si="62"/>
        <v>0</v>
      </c>
    </row>
    <row r="983" spans="1:34" ht="15.75" thickBot="1" x14ac:dyDescent="0.3">
      <c r="A983" s="265">
        <f t="shared" si="60"/>
        <v>965</v>
      </c>
      <c r="B983" s="297" t="str">
        <f>IF('10. Type 1 Emp Cov. Period Comp'!B985=0," ",'10. Type 1 Emp Cov. Period Comp'!B985)</f>
        <v xml:space="preserve"> </v>
      </c>
      <c r="C983" s="265" t="str">
        <f>IF('10. Type 1 Emp Cov. Period Comp'!C985=0," ",'10. Type 1 Emp Cov. Period Comp'!C985)</f>
        <v xml:space="preserve"> </v>
      </c>
      <c r="D983" s="294"/>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c r="AA983" s="519"/>
      <c r="AB983" s="519"/>
      <c r="AC983" s="519"/>
      <c r="AD983" s="519"/>
      <c r="AE983" s="379">
        <f t="shared" si="63"/>
        <v>0</v>
      </c>
      <c r="AF983" s="380">
        <f>+AE983/(('10. Type 1 Emp Cov. Period Comp'!$I$16-'10. Type 1 Emp Cov. Period Comp'!$I$15+1)/7)</f>
        <v>0</v>
      </c>
      <c r="AG983" s="381">
        <f t="shared" si="61"/>
        <v>0</v>
      </c>
      <c r="AH983" s="381">
        <f t="shared" si="62"/>
        <v>0</v>
      </c>
    </row>
    <row r="984" spans="1:34" ht="15.75" thickBot="1" x14ac:dyDescent="0.3">
      <c r="A984" s="265">
        <f t="shared" si="60"/>
        <v>966</v>
      </c>
      <c r="B984" s="297" t="str">
        <f>IF('10. Type 1 Emp Cov. Period Comp'!B986=0," ",'10. Type 1 Emp Cov. Period Comp'!B986)</f>
        <v xml:space="preserve"> </v>
      </c>
      <c r="C984" s="265" t="str">
        <f>IF('10. Type 1 Emp Cov. Period Comp'!C986=0," ",'10. Type 1 Emp Cov. Period Comp'!C986)</f>
        <v xml:space="preserve"> </v>
      </c>
      <c r="D984" s="294"/>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c r="AA984" s="519"/>
      <c r="AB984" s="519"/>
      <c r="AC984" s="519"/>
      <c r="AD984" s="519"/>
      <c r="AE984" s="379">
        <f t="shared" si="63"/>
        <v>0</v>
      </c>
      <c r="AF984" s="380">
        <f>+AE984/(('10. Type 1 Emp Cov. Period Comp'!$I$16-'10. Type 1 Emp Cov. Period Comp'!$I$15+1)/7)</f>
        <v>0</v>
      </c>
      <c r="AG984" s="381">
        <f t="shared" si="61"/>
        <v>0</v>
      </c>
      <c r="AH984" s="381">
        <f t="shared" si="62"/>
        <v>0</v>
      </c>
    </row>
    <row r="985" spans="1:34" ht="15.75" thickBot="1" x14ac:dyDescent="0.3">
      <c r="A985" s="265">
        <f t="shared" si="60"/>
        <v>967</v>
      </c>
      <c r="B985" s="297" t="str">
        <f>IF('10. Type 1 Emp Cov. Period Comp'!B987=0," ",'10. Type 1 Emp Cov. Period Comp'!B987)</f>
        <v xml:space="preserve"> </v>
      </c>
      <c r="C985" s="265" t="str">
        <f>IF('10. Type 1 Emp Cov. Period Comp'!C987=0," ",'10. Type 1 Emp Cov. Period Comp'!C987)</f>
        <v xml:space="preserve"> </v>
      </c>
      <c r="D985" s="294"/>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c r="AA985" s="519"/>
      <c r="AB985" s="519"/>
      <c r="AC985" s="519"/>
      <c r="AD985" s="519"/>
      <c r="AE985" s="379">
        <f t="shared" si="63"/>
        <v>0</v>
      </c>
      <c r="AF985" s="380">
        <f>+AE985/(('10. Type 1 Emp Cov. Period Comp'!$I$16-'10. Type 1 Emp Cov. Period Comp'!$I$15+1)/7)</f>
        <v>0</v>
      </c>
      <c r="AG985" s="381">
        <f t="shared" si="61"/>
        <v>0</v>
      </c>
      <c r="AH985" s="381">
        <f t="shared" si="62"/>
        <v>0</v>
      </c>
    </row>
    <row r="986" spans="1:34" ht="15.75" thickBot="1" x14ac:dyDescent="0.3">
      <c r="A986" s="265">
        <f t="shared" si="60"/>
        <v>968</v>
      </c>
      <c r="B986" s="297" t="str">
        <f>IF('10. Type 1 Emp Cov. Period Comp'!B988=0," ",'10. Type 1 Emp Cov. Period Comp'!B988)</f>
        <v xml:space="preserve"> </v>
      </c>
      <c r="C986" s="265" t="str">
        <f>IF('10. Type 1 Emp Cov. Period Comp'!C988=0," ",'10. Type 1 Emp Cov. Period Comp'!C988)</f>
        <v xml:space="preserve"> </v>
      </c>
      <c r="D986" s="294"/>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c r="AA986" s="519"/>
      <c r="AB986" s="519"/>
      <c r="AC986" s="519"/>
      <c r="AD986" s="519"/>
      <c r="AE986" s="379">
        <f t="shared" si="63"/>
        <v>0</v>
      </c>
      <c r="AF986" s="380">
        <f>+AE986/(('10. Type 1 Emp Cov. Period Comp'!$I$16-'10. Type 1 Emp Cov. Period Comp'!$I$15+1)/7)</f>
        <v>0</v>
      </c>
      <c r="AG986" s="381">
        <f t="shared" si="61"/>
        <v>0</v>
      </c>
      <c r="AH986" s="381">
        <f t="shared" si="62"/>
        <v>0</v>
      </c>
    </row>
    <row r="987" spans="1:34" ht="15.75" thickBot="1" x14ac:dyDescent="0.3">
      <c r="A987" s="265">
        <f t="shared" si="60"/>
        <v>969</v>
      </c>
      <c r="B987" s="297" t="str">
        <f>IF('10. Type 1 Emp Cov. Period Comp'!B989=0," ",'10. Type 1 Emp Cov. Period Comp'!B989)</f>
        <v xml:space="preserve"> </v>
      </c>
      <c r="C987" s="265" t="str">
        <f>IF('10. Type 1 Emp Cov. Period Comp'!C989=0," ",'10. Type 1 Emp Cov. Period Comp'!C989)</f>
        <v xml:space="preserve"> </v>
      </c>
      <c r="D987" s="294"/>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c r="AA987" s="519"/>
      <c r="AB987" s="519"/>
      <c r="AC987" s="519"/>
      <c r="AD987" s="519"/>
      <c r="AE987" s="379">
        <f t="shared" si="63"/>
        <v>0</v>
      </c>
      <c r="AF987" s="380">
        <f>+AE987/(('10. Type 1 Emp Cov. Period Comp'!$I$16-'10. Type 1 Emp Cov. Period Comp'!$I$15+1)/7)</f>
        <v>0</v>
      </c>
      <c r="AG987" s="381">
        <f t="shared" si="61"/>
        <v>0</v>
      </c>
      <c r="AH987" s="381">
        <f t="shared" si="62"/>
        <v>0</v>
      </c>
    </row>
    <row r="988" spans="1:34" ht="15.75" thickBot="1" x14ac:dyDescent="0.3">
      <c r="A988" s="265">
        <f t="shared" si="60"/>
        <v>970</v>
      </c>
      <c r="B988" s="297" t="str">
        <f>IF('10. Type 1 Emp Cov. Period Comp'!B990=0," ",'10. Type 1 Emp Cov. Period Comp'!B990)</f>
        <v xml:space="preserve"> </v>
      </c>
      <c r="C988" s="265" t="str">
        <f>IF('10. Type 1 Emp Cov. Period Comp'!C990=0," ",'10. Type 1 Emp Cov. Period Comp'!C990)</f>
        <v xml:space="preserve"> </v>
      </c>
      <c r="D988" s="294"/>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c r="AA988" s="519"/>
      <c r="AB988" s="519"/>
      <c r="AC988" s="519"/>
      <c r="AD988" s="519"/>
      <c r="AE988" s="379">
        <f t="shared" si="63"/>
        <v>0</v>
      </c>
      <c r="AF988" s="380">
        <f>+AE988/(('10. Type 1 Emp Cov. Period Comp'!$I$16-'10. Type 1 Emp Cov. Period Comp'!$I$15+1)/7)</f>
        <v>0</v>
      </c>
      <c r="AG988" s="381">
        <f t="shared" si="61"/>
        <v>0</v>
      </c>
      <c r="AH988" s="381">
        <f t="shared" si="62"/>
        <v>0</v>
      </c>
    </row>
    <row r="989" spans="1:34" ht="15.75" thickBot="1" x14ac:dyDescent="0.3">
      <c r="A989" s="265">
        <f t="shared" si="60"/>
        <v>971</v>
      </c>
      <c r="B989" s="297" t="str">
        <f>IF('10. Type 1 Emp Cov. Period Comp'!B991=0," ",'10. Type 1 Emp Cov. Period Comp'!B991)</f>
        <v xml:space="preserve"> </v>
      </c>
      <c r="C989" s="265" t="str">
        <f>IF('10. Type 1 Emp Cov. Period Comp'!C991=0," ",'10. Type 1 Emp Cov. Period Comp'!C991)</f>
        <v xml:space="preserve"> </v>
      </c>
      <c r="D989" s="294"/>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c r="AA989" s="519"/>
      <c r="AB989" s="519"/>
      <c r="AC989" s="519"/>
      <c r="AD989" s="519"/>
      <c r="AE989" s="379">
        <f t="shared" si="63"/>
        <v>0</v>
      </c>
      <c r="AF989" s="380">
        <f>+AE989/(('10. Type 1 Emp Cov. Period Comp'!$I$16-'10. Type 1 Emp Cov. Period Comp'!$I$15+1)/7)</f>
        <v>0</v>
      </c>
      <c r="AG989" s="381">
        <f t="shared" si="61"/>
        <v>0</v>
      </c>
      <c r="AH989" s="381">
        <f t="shared" si="62"/>
        <v>0</v>
      </c>
    </row>
    <row r="990" spans="1:34" ht="15.75" thickBot="1" x14ac:dyDescent="0.3">
      <c r="A990" s="265">
        <f t="shared" si="60"/>
        <v>972</v>
      </c>
      <c r="B990" s="297" t="str">
        <f>IF('10. Type 1 Emp Cov. Period Comp'!B992=0," ",'10. Type 1 Emp Cov. Period Comp'!B992)</f>
        <v xml:space="preserve"> </v>
      </c>
      <c r="C990" s="265" t="str">
        <f>IF('10. Type 1 Emp Cov. Period Comp'!C992=0," ",'10. Type 1 Emp Cov. Period Comp'!C992)</f>
        <v xml:space="preserve"> </v>
      </c>
      <c r="D990" s="294"/>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c r="AA990" s="519"/>
      <c r="AB990" s="519"/>
      <c r="AC990" s="519"/>
      <c r="AD990" s="519"/>
      <c r="AE990" s="379">
        <f t="shared" si="63"/>
        <v>0</v>
      </c>
      <c r="AF990" s="380">
        <f>+AE990/(('10. Type 1 Emp Cov. Period Comp'!$I$16-'10. Type 1 Emp Cov. Period Comp'!$I$15+1)/7)</f>
        <v>0</v>
      </c>
      <c r="AG990" s="381">
        <f t="shared" si="61"/>
        <v>0</v>
      </c>
      <c r="AH990" s="381">
        <f t="shared" si="62"/>
        <v>0</v>
      </c>
    </row>
    <row r="991" spans="1:34" ht="15.75" thickBot="1" x14ac:dyDescent="0.3">
      <c r="A991" s="265">
        <f t="shared" si="60"/>
        <v>973</v>
      </c>
      <c r="B991" s="297" t="str">
        <f>IF('10. Type 1 Emp Cov. Period Comp'!B993=0," ",'10. Type 1 Emp Cov. Period Comp'!B993)</f>
        <v xml:space="preserve"> </v>
      </c>
      <c r="C991" s="265" t="str">
        <f>IF('10. Type 1 Emp Cov. Period Comp'!C993=0," ",'10. Type 1 Emp Cov. Period Comp'!C993)</f>
        <v xml:space="preserve"> </v>
      </c>
      <c r="D991" s="294"/>
      <c r="E991" s="519"/>
      <c r="F991" s="519"/>
      <c r="G991" s="519"/>
      <c r="H991" s="519"/>
      <c r="I991" s="519"/>
      <c r="J991" s="519"/>
      <c r="K991" s="519"/>
      <c r="L991" s="519"/>
      <c r="M991" s="519"/>
      <c r="N991" s="519"/>
      <c r="O991" s="519"/>
      <c r="P991" s="519"/>
      <c r="Q991" s="519"/>
      <c r="R991" s="519"/>
      <c r="S991" s="519"/>
      <c r="T991" s="519"/>
      <c r="U991" s="519"/>
      <c r="V991" s="519"/>
      <c r="W991" s="519"/>
      <c r="X991" s="519"/>
      <c r="Y991" s="519"/>
      <c r="Z991" s="519"/>
      <c r="AA991" s="519"/>
      <c r="AB991" s="519"/>
      <c r="AC991" s="519"/>
      <c r="AD991" s="519"/>
      <c r="AE991" s="379">
        <f t="shared" si="63"/>
        <v>0</v>
      </c>
      <c r="AF991" s="380">
        <f>+AE991/(('10. Type 1 Emp Cov. Period Comp'!$I$16-'10. Type 1 Emp Cov. Period Comp'!$I$15+1)/7)</f>
        <v>0</v>
      </c>
      <c r="AG991" s="381">
        <f t="shared" si="61"/>
        <v>0</v>
      </c>
      <c r="AH991" s="381">
        <f t="shared" si="62"/>
        <v>0</v>
      </c>
    </row>
    <row r="992" spans="1:34" ht="15.75" thickBot="1" x14ac:dyDescent="0.3">
      <c r="A992" s="265">
        <f t="shared" si="60"/>
        <v>974</v>
      </c>
      <c r="B992" s="297" t="str">
        <f>IF('10. Type 1 Emp Cov. Period Comp'!B994=0," ",'10. Type 1 Emp Cov. Period Comp'!B994)</f>
        <v xml:space="preserve"> </v>
      </c>
      <c r="C992" s="265" t="str">
        <f>IF('10. Type 1 Emp Cov. Period Comp'!C994=0," ",'10. Type 1 Emp Cov. Period Comp'!C994)</f>
        <v xml:space="preserve"> </v>
      </c>
      <c r="D992" s="294"/>
      <c r="E992" s="519"/>
      <c r="F992" s="519"/>
      <c r="G992" s="519"/>
      <c r="H992" s="519"/>
      <c r="I992" s="519"/>
      <c r="J992" s="519"/>
      <c r="K992" s="519"/>
      <c r="L992" s="519"/>
      <c r="M992" s="519"/>
      <c r="N992" s="519"/>
      <c r="O992" s="519"/>
      <c r="P992" s="519"/>
      <c r="Q992" s="519"/>
      <c r="R992" s="519"/>
      <c r="S992" s="519"/>
      <c r="T992" s="519"/>
      <c r="U992" s="519"/>
      <c r="V992" s="519"/>
      <c r="W992" s="519"/>
      <c r="X992" s="519"/>
      <c r="Y992" s="519"/>
      <c r="Z992" s="519"/>
      <c r="AA992" s="519"/>
      <c r="AB992" s="519"/>
      <c r="AC992" s="519"/>
      <c r="AD992" s="519"/>
      <c r="AE992" s="379">
        <f t="shared" si="63"/>
        <v>0</v>
      </c>
      <c r="AF992" s="380">
        <f>+AE992/(('10. Type 1 Emp Cov. Period Comp'!$I$16-'10. Type 1 Emp Cov. Period Comp'!$I$15+1)/7)</f>
        <v>0</v>
      </c>
      <c r="AG992" s="381">
        <f t="shared" si="61"/>
        <v>0</v>
      </c>
      <c r="AH992" s="381">
        <f t="shared" si="62"/>
        <v>0</v>
      </c>
    </row>
    <row r="993" spans="1:34" ht="15.75" thickBot="1" x14ac:dyDescent="0.3">
      <c r="A993" s="265">
        <f t="shared" si="60"/>
        <v>975</v>
      </c>
      <c r="B993" s="297" t="str">
        <f>IF('10. Type 1 Emp Cov. Period Comp'!B995=0," ",'10. Type 1 Emp Cov. Period Comp'!B995)</f>
        <v xml:space="preserve"> </v>
      </c>
      <c r="C993" s="265" t="str">
        <f>IF('10. Type 1 Emp Cov. Period Comp'!C995=0," ",'10. Type 1 Emp Cov. Period Comp'!C995)</f>
        <v xml:space="preserve"> </v>
      </c>
      <c r="D993" s="294"/>
      <c r="E993" s="519"/>
      <c r="F993" s="519"/>
      <c r="G993" s="519"/>
      <c r="H993" s="519"/>
      <c r="I993" s="519"/>
      <c r="J993" s="519"/>
      <c r="K993" s="519"/>
      <c r="L993" s="519"/>
      <c r="M993" s="519"/>
      <c r="N993" s="519"/>
      <c r="O993" s="519"/>
      <c r="P993" s="519"/>
      <c r="Q993" s="519"/>
      <c r="R993" s="519"/>
      <c r="S993" s="519"/>
      <c r="T993" s="519"/>
      <c r="U993" s="519"/>
      <c r="V993" s="519"/>
      <c r="W993" s="519"/>
      <c r="X993" s="519"/>
      <c r="Y993" s="519"/>
      <c r="Z993" s="519"/>
      <c r="AA993" s="519"/>
      <c r="AB993" s="519"/>
      <c r="AC993" s="519"/>
      <c r="AD993" s="519"/>
      <c r="AE993" s="379">
        <f t="shared" si="63"/>
        <v>0</v>
      </c>
      <c r="AF993" s="380">
        <f>+AE993/(('10. Type 1 Emp Cov. Period Comp'!$I$16-'10. Type 1 Emp Cov. Period Comp'!$I$15+1)/7)</f>
        <v>0</v>
      </c>
      <c r="AG993" s="381">
        <f t="shared" si="61"/>
        <v>0</v>
      </c>
      <c r="AH993" s="381">
        <f t="shared" si="62"/>
        <v>0</v>
      </c>
    </row>
    <row r="994" spans="1:34" ht="15.75" thickBot="1" x14ac:dyDescent="0.3">
      <c r="A994" s="265">
        <f t="shared" si="60"/>
        <v>976</v>
      </c>
      <c r="B994" s="297" t="str">
        <f>IF('10. Type 1 Emp Cov. Period Comp'!B996=0," ",'10. Type 1 Emp Cov. Period Comp'!B996)</f>
        <v xml:space="preserve"> </v>
      </c>
      <c r="C994" s="265" t="str">
        <f>IF('10. Type 1 Emp Cov. Period Comp'!C996=0," ",'10. Type 1 Emp Cov. Period Comp'!C996)</f>
        <v xml:space="preserve"> </v>
      </c>
      <c r="D994" s="294"/>
      <c r="E994" s="519"/>
      <c r="F994" s="519"/>
      <c r="G994" s="519"/>
      <c r="H994" s="519"/>
      <c r="I994" s="519"/>
      <c r="J994" s="519"/>
      <c r="K994" s="519"/>
      <c r="L994" s="519"/>
      <c r="M994" s="519"/>
      <c r="N994" s="519"/>
      <c r="O994" s="519"/>
      <c r="P994" s="519"/>
      <c r="Q994" s="519"/>
      <c r="R994" s="519"/>
      <c r="S994" s="519"/>
      <c r="T994" s="519"/>
      <c r="U994" s="519"/>
      <c r="V994" s="519"/>
      <c r="W994" s="519"/>
      <c r="X994" s="519"/>
      <c r="Y994" s="519"/>
      <c r="Z994" s="519"/>
      <c r="AA994" s="519"/>
      <c r="AB994" s="519"/>
      <c r="AC994" s="519"/>
      <c r="AD994" s="519"/>
      <c r="AE994" s="379">
        <f t="shared" si="63"/>
        <v>0</v>
      </c>
      <c r="AF994" s="380">
        <f>+AE994/(('10. Type 1 Emp Cov. Period Comp'!$I$16-'10. Type 1 Emp Cov. Period Comp'!$I$15+1)/7)</f>
        <v>0</v>
      </c>
      <c r="AG994" s="381">
        <f t="shared" si="61"/>
        <v>0</v>
      </c>
      <c r="AH994" s="381">
        <f t="shared" si="62"/>
        <v>0</v>
      </c>
    </row>
    <row r="995" spans="1:34" ht="15.75" thickBot="1" x14ac:dyDescent="0.3">
      <c r="A995" s="265">
        <f t="shared" si="60"/>
        <v>977</v>
      </c>
      <c r="B995" s="297" t="str">
        <f>IF('10. Type 1 Emp Cov. Period Comp'!B997=0," ",'10. Type 1 Emp Cov. Period Comp'!B997)</f>
        <v xml:space="preserve"> </v>
      </c>
      <c r="C995" s="265" t="str">
        <f>IF('10. Type 1 Emp Cov. Period Comp'!C997=0," ",'10. Type 1 Emp Cov. Period Comp'!C997)</f>
        <v xml:space="preserve"> </v>
      </c>
      <c r="D995" s="294"/>
      <c r="E995" s="519"/>
      <c r="F995" s="519"/>
      <c r="G995" s="519"/>
      <c r="H995" s="519"/>
      <c r="I995" s="519"/>
      <c r="J995" s="519"/>
      <c r="K995" s="519"/>
      <c r="L995" s="519"/>
      <c r="M995" s="519"/>
      <c r="N995" s="519"/>
      <c r="O995" s="519"/>
      <c r="P995" s="519"/>
      <c r="Q995" s="519"/>
      <c r="R995" s="519"/>
      <c r="S995" s="519"/>
      <c r="T995" s="519"/>
      <c r="U995" s="519"/>
      <c r="V995" s="519"/>
      <c r="W995" s="519"/>
      <c r="X995" s="519"/>
      <c r="Y995" s="519"/>
      <c r="Z995" s="519"/>
      <c r="AA995" s="519"/>
      <c r="AB995" s="519"/>
      <c r="AC995" s="519"/>
      <c r="AD995" s="519"/>
      <c r="AE995" s="379">
        <f t="shared" si="63"/>
        <v>0</v>
      </c>
      <c r="AF995" s="380">
        <f>+AE995/(('10. Type 1 Emp Cov. Period Comp'!$I$16-'10. Type 1 Emp Cov. Period Comp'!$I$15+1)/7)</f>
        <v>0</v>
      </c>
      <c r="AG995" s="381">
        <f t="shared" si="61"/>
        <v>0</v>
      </c>
      <c r="AH995" s="381">
        <f t="shared" si="62"/>
        <v>0</v>
      </c>
    </row>
    <row r="996" spans="1:34" ht="15.75" thickBot="1" x14ac:dyDescent="0.3">
      <c r="A996" s="265">
        <f t="shared" si="60"/>
        <v>978</v>
      </c>
      <c r="B996" s="297" t="str">
        <f>IF('10. Type 1 Emp Cov. Period Comp'!B998=0," ",'10. Type 1 Emp Cov. Period Comp'!B998)</f>
        <v xml:space="preserve"> </v>
      </c>
      <c r="C996" s="265" t="str">
        <f>IF('10. Type 1 Emp Cov. Period Comp'!C998=0," ",'10. Type 1 Emp Cov. Period Comp'!C998)</f>
        <v xml:space="preserve"> </v>
      </c>
      <c r="D996" s="294"/>
      <c r="E996" s="519"/>
      <c r="F996" s="519"/>
      <c r="G996" s="519"/>
      <c r="H996" s="519"/>
      <c r="I996" s="519"/>
      <c r="J996" s="519"/>
      <c r="K996" s="519"/>
      <c r="L996" s="519"/>
      <c r="M996" s="519"/>
      <c r="N996" s="519"/>
      <c r="O996" s="519"/>
      <c r="P996" s="519"/>
      <c r="Q996" s="519"/>
      <c r="R996" s="519"/>
      <c r="S996" s="519"/>
      <c r="T996" s="519"/>
      <c r="U996" s="519"/>
      <c r="V996" s="519"/>
      <c r="W996" s="519"/>
      <c r="X996" s="519"/>
      <c r="Y996" s="519"/>
      <c r="Z996" s="519"/>
      <c r="AA996" s="519"/>
      <c r="AB996" s="519"/>
      <c r="AC996" s="519"/>
      <c r="AD996" s="519"/>
      <c r="AE996" s="379">
        <f t="shared" si="63"/>
        <v>0</v>
      </c>
      <c r="AF996" s="380">
        <f>+AE996/(('10. Type 1 Emp Cov. Period Comp'!$I$16-'10. Type 1 Emp Cov. Period Comp'!$I$15+1)/7)</f>
        <v>0</v>
      </c>
      <c r="AG996" s="381">
        <f t="shared" si="61"/>
        <v>0</v>
      </c>
      <c r="AH996" s="381">
        <f t="shared" si="62"/>
        <v>0</v>
      </c>
    </row>
    <row r="997" spans="1:34" ht="15.75" thickBot="1" x14ac:dyDescent="0.3">
      <c r="A997" s="265">
        <f t="shared" si="60"/>
        <v>979</v>
      </c>
      <c r="B997" s="297" t="str">
        <f>IF('10. Type 1 Emp Cov. Period Comp'!B999=0," ",'10. Type 1 Emp Cov. Period Comp'!B999)</f>
        <v xml:space="preserve"> </v>
      </c>
      <c r="C997" s="265" t="str">
        <f>IF('10. Type 1 Emp Cov. Period Comp'!C999=0," ",'10. Type 1 Emp Cov. Period Comp'!C999)</f>
        <v xml:space="preserve"> </v>
      </c>
      <c r="D997" s="294"/>
      <c r="E997" s="519"/>
      <c r="F997" s="519"/>
      <c r="G997" s="519"/>
      <c r="H997" s="519"/>
      <c r="I997" s="519"/>
      <c r="J997" s="519"/>
      <c r="K997" s="519"/>
      <c r="L997" s="519"/>
      <c r="M997" s="519"/>
      <c r="N997" s="519"/>
      <c r="O997" s="519"/>
      <c r="P997" s="519"/>
      <c r="Q997" s="519"/>
      <c r="R997" s="519"/>
      <c r="S997" s="519"/>
      <c r="T997" s="519"/>
      <c r="U997" s="519"/>
      <c r="V997" s="519"/>
      <c r="W997" s="519"/>
      <c r="X997" s="519"/>
      <c r="Y997" s="519"/>
      <c r="Z997" s="519"/>
      <c r="AA997" s="519"/>
      <c r="AB997" s="519"/>
      <c r="AC997" s="519"/>
      <c r="AD997" s="519"/>
      <c r="AE997" s="379">
        <f t="shared" si="63"/>
        <v>0</v>
      </c>
      <c r="AF997" s="380">
        <f>+AE997/(('10. Type 1 Emp Cov. Period Comp'!$I$16-'10. Type 1 Emp Cov. Period Comp'!$I$15+1)/7)</f>
        <v>0</v>
      </c>
      <c r="AG997" s="381">
        <f t="shared" si="61"/>
        <v>0</v>
      </c>
      <c r="AH997" s="381">
        <f t="shared" si="62"/>
        <v>0</v>
      </c>
    </row>
    <row r="998" spans="1:34" ht="15.75" thickBot="1" x14ac:dyDescent="0.3">
      <c r="A998" s="265">
        <f t="shared" si="60"/>
        <v>980</v>
      </c>
      <c r="B998" s="297" t="str">
        <f>IF('10. Type 1 Emp Cov. Period Comp'!B1000=0," ",'10. Type 1 Emp Cov. Period Comp'!B1000)</f>
        <v xml:space="preserve"> </v>
      </c>
      <c r="C998" s="265" t="str">
        <f>IF('10. Type 1 Emp Cov. Period Comp'!C1000=0," ",'10. Type 1 Emp Cov. Period Comp'!C1000)</f>
        <v xml:space="preserve"> </v>
      </c>
      <c r="D998" s="294"/>
      <c r="E998" s="519"/>
      <c r="F998" s="519"/>
      <c r="G998" s="519"/>
      <c r="H998" s="519"/>
      <c r="I998" s="519"/>
      <c r="J998" s="519"/>
      <c r="K998" s="519"/>
      <c r="L998" s="519"/>
      <c r="M998" s="519"/>
      <c r="N998" s="519"/>
      <c r="O998" s="519"/>
      <c r="P998" s="519"/>
      <c r="Q998" s="519"/>
      <c r="R998" s="519"/>
      <c r="S998" s="519"/>
      <c r="T998" s="519"/>
      <c r="U998" s="519"/>
      <c r="V998" s="519"/>
      <c r="W998" s="519"/>
      <c r="X998" s="519"/>
      <c r="Y998" s="519"/>
      <c r="Z998" s="519"/>
      <c r="AA998" s="519"/>
      <c r="AB998" s="519"/>
      <c r="AC998" s="519"/>
      <c r="AD998" s="519"/>
      <c r="AE998" s="379">
        <f t="shared" si="63"/>
        <v>0</v>
      </c>
      <c r="AF998" s="380">
        <f>+AE998/(('10. Type 1 Emp Cov. Period Comp'!$I$16-'10. Type 1 Emp Cov. Period Comp'!$I$15+1)/7)</f>
        <v>0</v>
      </c>
      <c r="AG998" s="381">
        <f t="shared" si="61"/>
        <v>0</v>
      </c>
      <c r="AH998" s="381">
        <f t="shared" si="62"/>
        <v>0</v>
      </c>
    </row>
    <row r="999" spans="1:34" ht="15.75" thickBot="1" x14ac:dyDescent="0.3">
      <c r="A999" s="265">
        <f t="shared" si="60"/>
        <v>981</v>
      </c>
      <c r="B999" s="297" t="str">
        <f>IF('10. Type 1 Emp Cov. Period Comp'!B1001=0," ",'10. Type 1 Emp Cov. Period Comp'!B1001)</f>
        <v xml:space="preserve"> </v>
      </c>
      <c r="C999" s="265" t="str">
        <f>IF('10. Type 1 Emp Cov. Period Comp'!C1001=0," ",'10. Type 1 Emp Cov. Period Comp'!C1001)</f>
        <v xml:space="preserve"> </v>
      </c>
      <c r="D999" s="294"/>
      <c r="E999" s="519"/>
      <c r="F999" s="519"/>
      <c r="G999" s="519"/>
      <c r="H999" s="519"/>
      <c r="I999" s="519"/>
      <c r="J999" s="519"/>
      <c r="K999" s="519"/>
      <c r="L999" s="519"/>
      <c r="M999" s="519"/>
      <c r="N999" s="519"/>
      <c r="O999" s="519"/>
      <c r="P999" s="519"/>
      <c r="Q999" s="519"/>
      <c r="R999" s="519"/>
      <c r="S999" s="519"/>
      <c r="T999" s="519"/>
      <c r="U999" s="519"/>
      <c r="V999" s="519"/>
      <c r="W999" s="519"/>
      <c r="X999" s="519"/>
      <c r="Y999" s="519"/>
      <c r="Z999" s="519"/>
      <c r="AA999" s="519"/>
      <c r="AB999" s="519"/>
      <c r="AC999" s="519"/>
      <c r="AD999" s="519"/>
      <c r="AE999" s="379">
        <f t="shared" si="63"/>
        <v>0</v>
      </c>
      <c r="AF999" s="380">
        <f>+AE999/(('10. Type 1 Emp Cov. Period Comp'!$I$16-'10. Type 1 Emp Cov. Period Comp'!$I$15+1)/7)</f>
        <v>0</v>
      </c>
      <c r="AG999" s="381">
        <f t="shared" si="61"/>
        <v>0</v>
      </c>
      <c r="AH999" s="381">
        <f t="shared" si="62"/>
        <v>0</v>
      </c>
    </row>
    <row r="1000" spans="1:34" ht="15.75" thickBot="1" x14ac:dyDescent="0.3">
      <c r="A1000" s="265">
        <f t="shared" si="60"/>
        <v>982</v>
      </c>
      <c r="B1000" s="297" t="str">
        <f>IF('10. Type 1 Emp Cov. Period Comp'!B1002=0," ",'10. Type 1 Emp Cov. Period Comp'!B1002)</f>
        <v xml:space="preserve"> </v>
      </c>
      <c r="C1000" s="265" t="str">
        <f>IF('10. Type 1 Emp Cov. Period Comp'!C1002=0," ",'10. Type 1 Emp Cov. Period Comp'!C1002)</f>
        <v xml:space="preserve"> </v>
      </c>
      <c r="D1000" s="294"/>
      <c r="E1000" s="519"/>
      <c r="F1000" s="519"/>
      <c r="G1000" s="519"/>
      <c r="H1000" s="519"/>
      <c r="I1000" s="519"/>
      <c r="J1000" s="519"/>
      <c r="K1000" s="519"/>
      <c r="L1000" s="519"/>
      <c r="M1000" s="519"/>
      <c r="N1000" s="519"/>
      <c r="O1000" s="519"/>
      <c r="P1000" s="519"/>
      <c r="Q1000" s="519"/>
      <c r="R1000" s="519"/>
      <c r="S1000" s="519"/>
      <c r="T1000" s="519"/>
      <c r="U1000" s="519"/>
      <c r="V1000" s="519"/>
      <c r="W1000" s="519"/>
      <c r="X1000" s="519"/>
      <c r="Y1000" s="519"/>
      <c r="Z1000" s="519"/>
      <c r="AA1000" s="519"/>
      <c r="AB1000" s="519"/>
      <c r="AC1000" s="519"/>
      <c r="AD1000" s="519"/>
      <c r="AE1000" s="379">
        <f t="shared" si="63"/>
        <v>0</v>
      </c>
      <c r="AF1000" s="380">
        <f>+AE1000/(('10. Type 1 Emp Cov. Period Comp'!$I$16-'10. Type 1 Emp Cov. Period Comp'!$I$15+1)/7)</f>
        <v>0</v>
      </c>
      <c r="AG1000" s="381">
        <f t="shared" si="61"/>
        <v>0</v>
      </c>
      <c r="AH1000" s="381">
        <f t="shared" si="62"/>
        <v>0</v>
      </c>
    </row>
    <row r="1001" spans="1:34" ht="15.75" thickBot="1" x14ac:dyDescent="0.3">
      <c r="A1001" s="265">
        <f t="shared" si="60"/>
        <v>983</v>
      </c>
      <c r="B1001" s="297" t="str">
        <f>IF('10. Type 1 Emp Cov. Period Comp'!B1003=0," ",'10. Type 1 Emp Cov. Period Comp'!B1003)</f>
        <v xml:space="preserve"> </v>
      </c>
      <c r="C1001" s="265" t="str">
        <f>IF('10. Type 1 Emp Cov. Period Comp'!C1003=0," ",'10. Type 1 Emp Cov. Period Comp'!C1003)</f>
        <v xml:space="preserve"> </v>
      </c>
      <c r="D1001" s="294"/>
      <c r="E1001" s="519"/>
      <c r="F1001" s="519"/>
      <c r="G1001" s="519"/>
      <c r="H1001" s="519"/>
      <c r="I1001" s="519"/>
      <c r="J1001" s="519"/>
      <c r="K1001" s="519"/>
      <c r="L1001" s="519"/>
      <c r="M1001" s="519"/>
      <c r="N1001" s="519"/>
      <c r="O1001" s="519"/>
      <c r="P1001" s="519"/>
      <c r="Q1001" s="519"/>
      <c r="R1001" s="519"/>
      <c r="S1001" s="519"/>
      <c r="T1001" s="519"/>
      <c r="U1001" s="519"/>
      <c r="V1001" s="519"/>
      <c r="W1001" s="519"/>
      <c r="X1001" s="519"/>
      <c r="Y1001" s="519"/>
      <c r="Z1001" s="519"/>
      <c r="AA1001" s="519"/>
      <c r="AB1001" s="519"/>
      <c r="AC1001" s="519"/>
      <c r="AD1001" s="519"/>
      <c r="AE1001" s="379">
        <f t="shared" si="63"/>
        <v>0</v>
      </c>
      <c r="AF1001" s="380">
        <f>+AE1001/(('10. Type 1 Emp Cov. Period Comp'!$I$16-'10. Type 1 Emp Cov. Period Comp'!$I$15+1)/7)</f>
        <v>0</v>
      </c>
      <c r="AG1001" s="381">
        <f t="shared" si="61"/>
        <v>0</v>
      </c>
      <c r="AH1001" s="381">
        <f t="shared" si="62"/>
        <v>0</v>
      </c>
    </row>
    <row r="1002" spans="1:34" ht="15.75" thickBot="1" x14ac:dyDescent="0.3">
      <c r="A1002" s="265">
        <f t="shared" si="60"/>
        <v>984</v>
      </c>
      <c r="B1002" s="297" t="str">
        <f>IF('10. Type 1 Emp Cov. Period Comp'!B1004=0," ",'10. Type 1 Emp Cov. Period Comp'!B1004)</f>
        <v xml:space="preserve"> </v>
      </c>
      <c r="C1002" s="265" t="str">
        <f>IF('10. Type 1 Emp Cov. Period Comp'!C1004=0," ",'10. Type 1 Emp Cov. Period Comp'!C1004)</f>
        <v xml:space="preserve"> </v>
      </c>
      <c r="D1002" s="294"/>
      <c r="E1002" s="519"/>
      <c r="F1002" s="519"/>
      <c r="G1002" s="519"/>
      <c r="H1002" s="519"/>
      <c r="I1002" s="519"/>
      <c r="J1002" s="519"/>
      <c r="K1002" s="519"/>
      <c r="L1002" s="519"/>
      <c r="M1002" s="519"/>
      <c r="N1002" s="519"/>
      <c r="O1002" s="519"/>
      <c r="P1002" s="519"/>
      <c r="Q1002" s="519"/>
      <c r="R1002" s="519"/>
      <c r="S1002" s="519"/>
      <c r="T1002" s="519"/>
      <c r="U1002" s="519"/>
      <c r="V1002" s="519"/>
      <c r="W1002" s="519"/>
      <c r="X1002" s="519"/>
      <c r="Y1002" s="519"/>
      <c r="Z1002" s="519"/>
      <c r="AA1002" s="519"/>
      <c r="AB1002" s="519"/>
      <c r="AC1002" s="519"/>
      <c r="AD1002" s="519"/>
      <c r="AE1002" s="379">
        <f t="shared" si="63"/>
        <v>0</v>
      </c>
      <c r="AF1002" s="380">
        <f>+AE1002/(('10. Type 1 Emp Cov. Period Comp'!$I$16-'10. Type 1 Emp Cov. Period Comp'!$I$15+1)/7)</f>
        <v>0</v>
      </c>
      <c r="AG1002" s="381">
        <f t="shared" si="61"/>
        <v>0</v>
      </c>
      <c r="AH1002" s="381">
        <f t="shared" si="62"/>
        <v>0</v>
      </c>
    </row>
    <row r="1003" spans="1:34" ht="15.75" thickBot="1" x14ac:dyDescent="0.3">
      <c r="A1003" s="265">
        <f t="shared" si="60"/>
        <v>985</v>
      </c>
      <c r="B1003" s="297" t="str">
        <f>IF('10. Type 1 Emp Cov. Period Comp'!B1005=0," ",'10. Type 1 Emp Cov. Period Comp'!B1005)</f>
        <v xml:space="preserve"> </v>
      </c>
      <c r="C1003" s="265" t="str">
        <f>IF('10. Type 1 Emp Cov. Period Comp'!C1005=0," ",'10. Type 1 Emp Cov. Period Comp'!C1005)</f>
        <v xml:space="preserve"> </v>
      </c>
      <c r="D1003" s="294"/>
      <c r="E1003" s="519"/>
      <c r="F1003" s="519"/>
      <c r="G1003" s="519"/>
      <c r="H1003" s="519"/>
      <c r="I1003" s="519"/>
      <c r="J1003" s="519"/>
      <c r="K1003" s="519"/>
      <c r="L1003" s="519"/>
      <c r="M1003" s="519"/>
      <c r="N1003" s="519"/>
      <c r="O1003" s="519"/>
      <c r="P1003" s="519"/>
      <c r="Q1003" s="519"/>
      <c r="R1003" s="519"/>
      <c r="S1003" s="519"/>
      <c r="T1003" s="519"/>
      <c r="U1003" s="519"/>
      <c r="V1003" s="519"/>
      <c r="W1003" s="519"/>
      <c r="X1003" s="519"/>
      <c r="Y1003" s="519"/>
      <c r="Z1003" s="519"/>
      <c r="AA1003" s="519"/>
      <c r="AB1003" s="519"/>
      <c r="AC1003" s="519"/>
      <c r="AD1003" s="519"/>
      <c r="AE1003" s="379">
        <f t="shared" si="63"/>
        <v>0</v>
      </c>
      <c r="AF1003" s="380">
        <f>+AE1003/(('10. Type 1 Emp Cov. Period Comp'!$I$16-'10. Type 1 Emp Cov. Period Comp'!$I$15+1)/7)</f>
        <v>0</v>
      </c>
      <c r="AG1003" s="381">
        <f t="shared" si="61"/>
        <v>0</v>
      </c>
      <c r="AH1003" s="381">
        <f t="shared" si="62"/>
        <v>0</v>
      </c>
    </row>
    <row r="1004" spans="1:34" ht="15.75" thickBot="1" x14ac:dyDescent="0.3">
      <c r="A1004" s="265">
        <f t="shared" si="60"/>
        <v>986</v>
      </c>
      <c r="B1004" s="297" t="str">
        <f>IF('10. Type 1 Emp Cov. Period Comp'!B1006=0," ",'10. Type 1 Emp Cov. Period Comp'!B1006)</f>
        <v xml:space="preserve"> </v>
      </c>
      <c r="C1004" s="265" t="str">
        <f>IF('10. Type 1 Emp Cov. Period Comp'!C1006=0," ",'10. Type 1 Emp Cov. Period Comp'!C1006)</f>
        <v xml:space="preserve"> </v>
      </c>
      <c r="D1004" s="294"/>
      <c r="E1004" s="519"/>
      <c r="F1004" s="519"/>
      <c r="G1004" s="519"/>
      <c r="H1004" s="519"/>
      <c r="I1004" s="519"/>
      <c r="J1004" s="519"/>
      <c r="K1004" s="519"/>
      <c r="L1004" s="519"/>
      <c r="M1004" s="519"/>
      <c r="N1004" s="519"/>
      <c r="O1004" s="519"/>
      <c r="P1004" s="519"/>
      <c r="Q1004" s="519"/>
      <c r="R1004" s="519"/>
      <c r="S1004" s="519"/>
      <c r="T1004" s="519"/>
      <c r="U1004" s="519"/>
      <c r="V1004" s="519"/>
      <c r="W1004" s="519"/>
      <c r="X1004" s="519"/>
      <c r="Y1004" s="519"/>
      <c r="Z1004" s="519"/>
      <c r="AA1004" s="519"/>
      <c r="AB1004" s="519"/>
      <c r="AC1004" s="519"/>
      <c r="AD1004" s="519"/>
      <c r="AE1004" s="379">
        <f t="shared" si="63"/>
        <v>0</v>
      </c>
      <c r="AF1004" s="380">
        <f>+AE1004/(('10. Type 1 Emp Cov. Period Comp'!$I$16-'10. Type 1 Emp Cov. Period Comp'!$I$15+1)/7)</f>
        <v>0</v>
      </c>
      <c r="AG1004" s="381">
        <f t="shared" si="61"/>
        <v>0</v>
      </c>
      <c r="AH1004" s="381">
        <f t="shared" si="62"/>
        <v>0</v>
      </c>
    </row>
    <row r="1005" spans="1:34" ht="15.75" thickBot="1" x14ac:dyDescent="0.3">
      <c r="A1005" s="265">
        <f t="shared" si="60"/>
        <v>987</v>
      </c>
      <c r="B1005" s="297" t="str">
        <f>IF('10. Type 1 Emp Cov. Period Comp'!B1007=0," ",'10. Type 1 Emp Cov. Period Comp'!B1007)</f>
        <v xml:space="preserve"> </v>
      </c>
      <c r="C1005" s="265" t="str">
        <f>IF('10. Type 1 Emp Cov. Period Comp'!C1007=0," ",'10. Type 1 Emp Cov. Period Comp'!C1007)</f>
        <v xml:space="preserve"> </v>
      </c>
      <c r="D1005" s="294"/>
      <c r="E1005" s="519"/>
      <c r="F1005" s="519"/>
      <c r="G1005" s="519"/>
      <c r="H1005" s="519"/>
      <c r="I1005" s="519"/>
      <c r="J1005" s="519"/>
      <c r="K1005" s="519"/>
      <c r="L1005" s="519"/>
      <c r="M1005" s="519"/>
      <c r="N1005" s="519"/>
      <c r="O1005" s="519"/>
      <c r="P1005" s="519"/>
      <c r="Q1005" s="519"/>
      <c r="R1005" s="519"/>
      <c r="S1005" s="519"/>
      <c r="T1005" s="519"/>
      <c r="U1005" s="519"/>
      <c r="V1005" s="519"/>
      <c r="W1005" s="519"/>
      <c r="X1005" s="519"/>
      <c r="Y1005" s="519"/>
      <c r="Z1005" s="519"/>
      <c r="AA1005" s="519"/>
      <c r="AB1005" s="519"/>
      <c r="AC1005" s="519"/>
      <c r="AD1005" s="519"/>
      <c r="AE1005" s="379">
        <f t="shared" si="63"/>
        <v>0</v>
      </c>
      <c r="AF1005" s="380">
        <f>+AE1005/(('10. Type 1 Emp Cov. Period Comp'!$I$16-'10. Type 1 Emp Cov. Period Comp'!$I$15+1)/7)</f>
        <v>0</v>
      </c>
      <c r="AG1005" s="381">
        <f t="shared" si="61"/>
        <v>0</v>
      </c>
      <c r="AH1005" s="381">
        <f t="shared" si="62"/>
        <v>0</v>
      </c>
    </row>
    <row r="1006" spans="1:34" ht="15.75" thickBot="1" x14ac:dyDescent="0.3">
      <c r="A1006" s="265">
        <f t="shared" si="60"/>
        <v>988</v>
      </c>
      <c r="B1006" s="297" t="str">
        <f>IF('10. Type 1 Emp Cov. Period Comp'!B1008=0," ",'10. Type 1 Emp Cov. Period Comp'!B1008)</f>
        <v xml:space="preserve"> </v>
      </c>
      <c r="C1006" s="265" t="str">
        <f>IF('10. Type 1 Emp Cov. Period Comp'!C1008=0," ",'10. Type 1 Emp Cov. Period Comp'!C1008)</f>
        <v xml:space="preserve"> </v>
      </c>
      <c r="D1006" s="294"/>
      <c r="E1006" s="519"/>
      <c r="F1006" s="519"/>
      <c r="G1006" s="519"/>
      <c r="H1006" s="519"/>
      <c r="I1006" s="519"/>
      <c r="J1006" s="519"/>
      <c r="K1006" s="519"/>
      <c r="L1006" s="519"/>
      <c r="M1006" s="519"/>
      <c r="N1006" s="519"/>
      <c r="O1006" s="519"/>
      <c r="P1006" s="519"/>
      <c r="Q1006" s="519"/>
      <c r="R1006" s="519"/>
      <c r="S1006" s="519"/>
      <c r="T1006" s="519"/>
      <c r="U1006" s="519"/>
      <c r="V1006" s="519"/>
      <c r="W1006" s="519"/>
      <c r="X1006" s="519"/>
      <c r="Y1006" s="519"/>
      <c r="Z1006" s="519"/>
      <c r="AA1006" s="519"/>
      <c r="AB1006" s="519"/>
      <c r="AC1006" s="519"/>
      <c r="AD1006" s="519"/>
      <c r="AE1006" s="379">
        <f t="shared" si="63"/>
        <v>0</v>
      </c>
      <c r="AF1006" s="380">
        <f>+AE1006/(('10. Type 1 Emp Cov. Period Comp'!$I$16-'10. Type 1 Emp Cov. Period Comp'!$I$15+1)/7)</f>
        <v>0</v>
      </c>
      <c r="AG1006" s="381">
        <f t="shared" si="61"/>
        <v>0</v>
      </c>
      <c r="AH1006" s="381">
        <f t="shared" si="62"/>
        <v>0</v>
      </c>
    </row>
    <row r="1007" spans="1:34" ht="15.75" thickBot="1" x14ac:dyDescent="0.3">
      <c r="A1007" s="265">
        <f t="shared" si="60"/>
        <v>989</v>
      </c>
      <c r="B1007" s="297" t="str">
        <f>IF('10. Type 1 Emp Cov. Period Comp'!B1009=0," ",'10. Type 1 Emp Cov. Period Comp'!B1009)</f>
        <v xml:space="preserve"> </v>
      </c>
      <c r="C1007" s="265" t="str">
        <f>IF('10. Type 1 Emp Cov. Period Comp'!C1009=0," ",'10. Type 1 Emp Cov. Period Comp'!C1009)</f>
        <v xml:space="preserve"> </v>
      </c>
      <c r="D1007" s="294"/>
      <c r="E1007" s="519"/>
      <c r="F1007" s="519"/>
      <c r="G1007" s="519"/>
      <c r="H1007" s="519"/>
      <c r="I1007" s="519"/>
      <c r="J1007" s="519"/>
      <c r="K1007" s="519"/>
      <c r="L1007" s="519"/>
      <c r="M1007" s="519"/>
      <c r="N1007" s="519"/>
      <c r="O1007" s="519"/>
      <c r="P1007" s="519"/>
      <c r="Q1007" s="519"/>
      <c r="R1007" s="519"/>
      <c r="S1007" s="519"/>
      <c r="T1007" s="519"/>
      <c r="U1007" s="519"/>
      <c r="V1007" s="519"/>
      <c r="W1007" s="519"/>
      <c r="X1007" s="519"/>
      <c r="Y1007" s="519"/>
      <c r="Z1007" s="519"/>
      <c r="AA1007" s="519"/>
      <c r="AB1007" s="519"/>
      <c r="AC1007" s="519"/>
      <c r="AD1007" s="519"/>
      <c r="AE1007" s="379">
        <f t="shared" si="63"/>
        <v>0</v>
      </c>
      <c r="AF1007" s="380">
        <f>+AE1007/(('10. Type 1 Emp Cov. Period Comp'!$I$16-'10. Type 1 Emp Cov. Period Comp'!$I$15+1)/7)</f>
        <v>0</v>
      </c>
      <c r="AG1007" s="381">
        <f t="shared" si="61"/>
        <v>0</v>
      </c>
      <c r="AH1007" s="381">
        <f t="shared" si="62"/>
        <v>0</v>
      </c>
    </row>
    <row r="1008" spans="1:34" ht="15.75" thickBot="1" x14ac:dyDescent="0.3">
      <c r="A1008" s="265">
        <f t="shared" si="60"/>
        <v>990</v>
      </c>
      <c r="B1008" s="297" t="str">
        <f>IF('10. Type 1 Emp Cov. Period Comp'!B1010=0," ",'10. Type 1 Emp Cov. Period Comp'!B1010)</f>
        <v xml:space="preserve"> </v>
      </c>
      <c r="C1008" s="265" t="str">
        <f>IF('10. Type 1 Emp Cov. Period Comp'!C1010=0," ",'10. Type 1 Emp Cov. Period Comp'!C1010)</f>
        <v xml:space="preserve"> </v>
      </c>
      <c r="D1008" s="294"/>
      <c r="E1008" s="519"/>
      <c r="F1008" s="519"/>
      <c r="G1008" s="519"/>
      <c r="H1008" s="519"/>
      <c r="I1008" s="519"/>
      <c r="J1008" s="519"/>
      <c r="K1008" s="519"/>
      <c r="L1008" s="519"/>
      <c r="M1008" s="519"/>
      <c r="N1008" s="519"/>
      <c r="O1008" s="519"/>
      <c r="P1008" s="519"/>
      <c r="Q1008" s="519"/>
      <c r="R1008" s="519"/>
      <c r="S1008" s="519"/>
      <c r="T1008" s="519"/>
      <c r="U1008" s="519"/>
      <c r="V1008" s="519"/>
      <c r="W1008" s="519"/>
      <c r="X1008" s="519"/>
      <c r="Y1008" s="519"/>
      <c r="Z1008" s="519"/>
      <c r="AA1008" s="519"/>
      <c r="AB1008" s="519"/>
      <c r="AC1008" s="519"/>
      <c r="AD1008" s="519"/>
      <c r="AE1008" s="379">
        <f t="shared" si="63"/>
        <v>0</v>
      </c>
      <c r="AF1008" s="380">
        <f>+AE1008/(('10. Type 1 Emp Cov. Period Comp'!$I$16-'10. Type 1 Emp Cov. Period Comp'!$I$15+1)/7)</f>
        <v>0</v>
      </c>
      <c r="AG1008" s="381">
        <f t="shared" si="61"/>
        <v>0</v>
      </c>
      <c r="AH1008" s="381">
        <f t="shared" si="62"/>
        <v>0</v>
      </c>
    </row>
    <row r="1009" spans="1:34" ht="15.75" thickBot="1" x14ac:dyDescent="0.3">
      <c r="A1009" s="265">
        <f t="shared" si="60"/>
        <v>991</v>
      </c>
      <c r="B1009" s="297" t="str">
        <f>IF('10. Type 1 Emp Cov. Period Comp'!B1011=0," ",'10. Type 1 Emp Cov. Period Comp'!B1011)</f>
        <v xml:space="preserve"> </v>
      </c>
      <c r="C1009" s="265" t="str">
        <f>IF('10. Type 1 Emp Cov. Period Comp'!C1011=0," ",'10. Type 1 Emp Cov. Period Comp'!C1011)</f>
        <v xml:space="preserve"> </v>
      </c>
      <c r="D1009" s="294"/>
      <c r="E1009" s="519"/>
      <c r="F1009" s="519"/>
      <c r="G1009" s="519"/>
      <c r="H1009" s="519"/>
      <c r="I1009" s="519"/>
      <c r="J1009" s="519"/>
      <c r="K1009" s="519"/>
      <c r="L1009" s="519"/>
      <c r="M1009" s="519"/>
      <c r="N1009" s="519"/>
      <c r="O1009" s="519"/>
      <c r="P1009" s="519"/>
      <c r="Q1009" s="519"/>
      <c r="R1009" s="519"/>
      <c r="S1009" s="519"/>
      <c r="T1009" s="519"/>
      <c r="U1009" s="519"/>
      <c r="V1009" s="519"/>
      <c r="W1009" s="519"/>
      <c r="X1009" s="519"/>
      <c r="Y1009" s="519"/>
      <c r="Z1009" s="519"/>
      <c r="AA1009" s="519"/>
      <c r="AB1009" s="519"/>
      <c r="AC1009" s="519"/>
      <c r="AD1009" s="519"/>
      <c r="AE1009" s="379">
        <f t="shared" si="63"/>
        <v>0</v>
      </c>
      <c r="AF1009" s="380">
        <f>+AE1009/(('10. Type 1 Emp Cov. Period Comp'!$I$16-'10. Type 1 Emp Cov. Period Comp'!$I$15+1)/7)</f>
        <v>0</v>
      </c>
      <c r="AG1009" s="381">
        <f t="shared" si="61"/>
        <v>0</v>
      </c>
      <c r="AH1009" s="381">
        <f t="shared" si="62"/>
        <v>0</v>
      </c>
    </row>
    <row r="1010" spans="1:34" ht="15.75" thickBot="1" x14ac:dyDescent="0.3">
      <c r="A1010" s="265">
        <f t="shared" si="60"/>
        <v>992</v>
      </c>
      <c r="B1010" s="297" t="str">
        <f>IF('10. Type 1 Emp Cov. Period Comp'!B1012=0," ",'10. Type 1 Emp Cov. Period Comp'!B1012)</f>
        <v xml:space="preserve"> </v>
      </c>
      <c r="C1010" s="265" t="str">
        <f>IF('10. Type 1 Emp Cov. Period Comp'!C1012=0," ",'10. Type 1 Emp Cov. Period Comp'!C1012)</f>
        <v xml:space="preserve"> </v>
      </c>
      <c r="D1010" s="294"/>
      <c r="E1010" s="519"/>
      <c r="F1010" s="519"/>
      <c r="G1010" s="519"/>
      <c r="H1010" s="519"/>
      <c r="I1010" s="519"/>
      <c r="J1010" s="519"/>
      <c r="K1010" s="519"/>
      <c r="L1010" s="519"/>
      <c r="M1010" s="519"/>
      <c r="N1010" s="519"/>
      <c r="O1010" s="519"/>
      <c r="P1010" s="519"/>
      <c r="Q1010" s="519"/>
      <c r="R1010" s="519"/>
      <c r="S1010" s="519"/>
      <c r="T1010" s="519"/>
      <c r="U1010" s="519"/>
      <c r="V1010" s="519"/>
      <c r="W1010" s="519"/>
      <c r="X1010" s="519"/>
      <c r="Y1010" s="519"/>
      <c r="Z1010" s="519"/>
      <c r="AA1010" s="519"/>
      <c r="AB1010" s="519"/>
      <c r="AC1010" s="519"/>
      <c r="AD1010" s="519"/>
      <c r="AE1010" s="379">
        <f t="shared" si="63"/>
        <v>0</v>
      </c>
      <c r="AF1010" s="380">
        <f>+AE1010/(('10. Type 1 Emp Cov. Period Comp'!$I$16-'10. Type 1 Emp Cov. Period Comp'!$I$15+1)/7)</f>
        <v>0</v>
      </c>
      <c r="AG1010" s="381">
        <f t="shared" si="61"/>
        <v>0</v>
      </c>
      <c r="AH1010" s="381">
        <f t="shared" si="62"/>
        <v>0</v>
      </c>
    </row>
    <row r="1011" spans="1:34" ht="15.75" thickBot="1" x14ac:dyDescent="0.3">
      <c r="A1011" s="265">
        <f t="shared" si="60"/>
        <v>993</v>
      </c>
      <c r="B1011" s="297" t="str">
        <f>IF('10. Type 1 Emp Cov. Period Comp'!B1013=0," ",'10. Type 1 Emp Cov. Period Comp'!B1013)</f>
        <v xml:space="preserve"> </v>
      </c>
      <c r="C1011" s="265" t="str">
        <f>IF('10. Type 1 Emp Cov. Period Comp'!C1013=0," ",'10. Type 1 Emp Cov. Period Comp'!C1013)</f>
        <v xml:space="preserve"> </v>
      </c>
      <c r="D1011" s="294"/>
      <c r="E1011" s="519"/>
      <c r="F1011" s="519"/>
      <c r="G1011" s="519"/>
      <c r="H1011" s="519"/>
      <c r="I1011" s="519"/>
      <c r="J1011" s="519"/>
      <c r="K1011" s="519"/>
      <c r="L1011" s="519"/>
      <c r="M1011" s="519"/>
      <c r="N1011" s="519"/>
      <c r="O1011" s="519"/>
      <c r="P1011" s="519"/>
      <c r="Q1011" s="519"/>
      <c r="R1011" s="519"/>
      <c r="S1011" s="519"/>
      <c r="T1011" s="519"/>
      <c r="U1011" s="519"/>
      <c r="V1011" s="519"/>
      <c r="W1011" s="519"/>
      <c r="X1011" s="519"/>
      <c r="Y1011" s="519"/>
      <c r="Z1011" s="519"/>
      <c r="AA1011" s="519"/>
      <c r="AB1011" s="519"/>
      <c r="AC1011" s="519"/>
      <c r="AD1011" s="519"/>
      <c r="AE1011" s="379">
        <f t="shared" si="63"/>
        <v>0</v>
      </c>
      <c r="AF1011" s="380">
        <f>+AE1011/(('10. Type 1 Emp Cov. Period Comp'!$I$16-'10. Type 1 Emp Cov. Period Comp'!$I$15+1)/7)</f>
        <v>0</v>
      </c>
      <c r="AG1011" s="381">
        <f t="shared" si="61"/>
        <v>0</v>
      </c>
      <c r="AH1011" s="381">
        <f t="shared" si="62"/>
        <v>0</v>
      </c>
    </row>
    <row r="1012" spans="1:34" ht="15.75" thickBot="1" x14ac:dyDescent="0.3">
      <c r="A1012" s="265">
        <f t="shared" si="60"/>
        <v>994</v>
      </c>
      <c r="B1012" s="297" t="str">
        <f>IF('10. Type 1 Emp Cov. Period Comp'!B1014=0," ",'10. Type 1 Emp Cov. Period Comp'!B1014)</f>
        <v xml:space="preserve"> </v>
      </c>
      <c r="C1012" s="265" t="str">
        <f>IF('10. Type 1 Emp Cov. Period Comp'!C1014=0," ",'10. Type 1 Emp Cov. Period Comp'!C1014)</f>
        <v xml:space="preserve"> </v>
      </c>
      <c r="D1012" s="294"/>
      <c r="E1012" s="519"/>
      <c r="F1012" s="519"/>
      <c r="G1012" s="519"/>
      <c r="H1012" s="519"/>
      <c r="I1012" s="519"/>
      <c r="J1012" s="519"/>
      <c r="K1012" s="519"/>
      <c r="L1012" s="519"/>
      <c r="M1012" s="519"/>
      <c r="N1012" s="519"/>
      <c r="O1012" s="519"/>
      <c r="P1012" s="519"/>
      <c r="Q1012" s="519"/>
      <c r="R1012" s="519"/>
      <c r="S1012" s="519"/>
      <c r="T1012" s="519"/>
      <c r="U1012" s="519"/>
      <c r="V1012" s="519"/>
      <c r="W1012" s="519"/>
      <c r="X1012" s="519"/>
      <c r="Y1012" s="519"/>
      <c r="Z1012" s="519"/>
      <c r="AA1012" s="519"/>
      <c r="AB1012" s="519"/>
      <c r="AC1012" s="519"/>
      <c r="AD1012" s="519"/>
      <c r="AE1012" s="379">
        <f t="shared" si="63"/>
        <v>0</v>
      </c>
      <c r="AF1012" s="380">
        <f>+AE1012/(('10. Type 1 Emp Cov. Period Comp'!$I$16-'10. Type 1 Emp Cov. Period Comp'!$I$15+1)/7)</f>
        <v>0</v>
      </c>
      <c r="AG1012" s="381">
        <f t="shared" si="61"/>
        <v>0</v>
      </c>
      <c r="AH1012" s="381">
        <f t="shared" si="62"/>
        <v>0</v>
      </c>
    </row>
    <row r="1013" spans="1:34" ht="15.75" thickBot="1" x14ac:dyDescent="0.3">
      <c r="A1013" s="265">
        <f t="shared" si="60"/>
        <v>995</v>
      </c>
      <c r="B1013" s="297" t="str">
        <f>IF('10. Type 1 Emp Cov. Period Comp'!B1015=0," ",'10. Type 1 Emp Cov. Period Comp'!B1015)</f>
        <v xml:space="preserve"> </v>
      </c>
      <c r="C1013" s="265" t="str">
        <f>IF('10. Type 1 Emp Cov. Period Comp'!C1015=0," ",'10. Type 1 Emp Cov. Period Comp'!C1015)</f>
        <v xml:space="preserve"> </v>
      </c>
      <c r="D1013" s="294"/>
      <c r="E1013" s="519"/>
      <c r="F1013" s="519"/>
      <c r="G1013" s="519"/>
      <c r="H1013" s="519"/>
      <c r="I1013" s="519"/>
      <c r="J1013" s="519"/>
      <c r="K1013" s="519"/>
      <c r="L1013" s="519"/>
      <c r="M1013" s="519"/>
      <c r="N1013" s="519"/>
      <c r="O1013" s="519"/>
      <c r="P1013" s="519"/>
      <c r="Q1013" s="519"/>
      <c r="R1013" s="519"/>
      <c r="S1013" s="519"/>
      <c r="T1013" s="519"/>
      <c r="U1013" s="519"/>
      <c r="V1013" s="519"/>
      <c r="W1013" s="519"/>
      <c r="X1013" s="519"/>
      <c r="Y1013" s="519"/>
      <c r="Z1013" s="519"/>
      <c r="AA1013" s="519"/>
      <c r="AB1013" s="519"/>
      <c r="AC1013" s="519"/>
      <c r="AD1013" s="519"/>
      <c r="AE1013" s="379">
        <f t="shared" si="63"/>
        <v>0</v>
      </c>
      <c r="AF1013" s="380">
        <f>+AE1013/(('10. Type 1 Emp Cov. Period Comp'!$I$16-'10. Type 1 Emp Cov. Period Comp'!$I$15+1)/7)</f>
        <v>0</v>
      </c>
      <c r="AG1013" s="381">
        <f t="shared" si="61"/>
        <v>0</v>
      </c>
      <c r="AH1013" s="381">
        <f t="shared" si="62"/>
        <v>0</v>
      </c>
    </row>
    <row r="1014" spans="1:34" ht="15.75" thickBot="1" x14ac:dyDescent="0.3">
      <c r="A1014" s="265">
        <f t="shared" si="60"/>
        <v>996</v>
      </c>
      <c r="B1014" s="297" t="str">
        <f>IF('10. Type 1 Emp Cov. Period Comp'!B1016=0," ",'10. Type 1 Emp Cov. Period Comp'!B1016)</f>
        <v xml:space="preserve"> </v>
      </c>
      <c r="C1014" s="265" t="str">
        <f>IF('10. Type 1 Emp Cov. Period Comp'!C1016=0," ",'10. Type 1 Emp Cov. Period Comp'!C1016)</f>
        <v xml:space="preserve"> </v>
      </c>
      <c r="D1014" s="294"/>
      <c r="E1014" s="519"/>
      <c r="F1014" s="519"/>
      <c r="G1014" s="519"/>
      <c r="H1014" s="519"/>
      <c r="I1014" s="519"/>
      <c r="J1014" s="519"/>
      <c r="K1014" s="519"/>
      <c r="L1014" s="519"/>
      <c r="M1014" s="519"/>
      <c r="N1014" s="519"/>
      <c r="O1014" s="519"/>
      <c r="P1014" s="519"/>
      <c r="Q1014" s="519"/>
      <c r="R1014" s="519"/>
      <c r="S1014" s="519"/>
      <c r="T1014" s="519"/>
      <c r="U1014" s="519"/>
      <c r="V1014" s="519"/>
      <c r="W1014" s="519"/>
      <c r="X1014" s="519"/>
      <c r="Y1014" s="519"/>
      <c r="Z1014" s="519"/>
      <c r="AA1014" s="519"/>
      <c r="AB1014" s="519"/>
      <c r="AC1014" s="519"/>
      <c r="AD1014" s="519"/>
      <c r="AE1014" s="379">
        <f t="shared" si="63"/>
        <v>0</v>
      </c>
      <c r="AF1014" s="380">
        <f>+AE1014/(('10. Type 1 Emp Cov. Period Comp'!$I$16-'10. Type 1 Emp Cov. Period Comp'!$I$15+1)/7)</f>
        <v>0</v>
      </c>
      <c r="AG1014" s="381">
        <f t="shared" si="61"/>
        <v>0</v>
      </c>
      <c r="AH1014" s="381">
        <f t="shared" si="62"/>
        <v>0</v>
      </c>
    </row>
    <row r="1015" spans="1:34" ht="15.75" thickBot="1" x14ac:dyDescent="0.3">
      <c r="A1015" s="265">
        <f t="shared" si="60"/>
        <v>997</v>
      </c>
      <c r="B1015" s="297" t="str">
        <f>IF('10. Type 1 Emp Cov. Period Comp'!B1017=0," ",'10. Type 1 Emp Cov. Period Comp'!B1017)</f>
        <v xml:space="preserve"> </v>
      </c>
      <c r="C1015" s="265" t="str">
        <f>IF('10. Type 1 Emp Cov. Period Comp'!C1017=0," ",'10. Type 1 Emp Cov. Period Comp'!C1017)</f>
        <v xml:space="preserve"> </v>
      </c>
      <c r="D1015" s="294"/>
      <c r="E1015" s="519"/>
      <c r="F1015" s="519"/>
      <c r="G1015" s="519"/>
      <c r="H1015" s="519"/>
      <c r="I1015" s="519"/>
      <c r="J1015" s="519"/>
      <c r="K1015" s="519"/>
      <c r="L1015" s="519"/>
      <c r="M1015" s="519"/>
      <c r="N1015" s="519"/>
      <c r="O1015" s="519"/>
      <c r="P1015" s="519"/>
      <c r="Q1015" s="519"/>
      <c r="R1015" s="519"/>
      <c r="S1015" s="519"/>
      <c r="T1015" s="519"/>
      <c r="U1015" s="519"/>
      <c r="V1015" s="519"/>
      <c r="W1015" s="519"/>
      <c r="X1015" s="519"/>
      <c r="Y1015" s="519"/>
      <c r="Z1015" s="519"/>
      <c r="AA1015" s="519"/>
      <c r="AB1015" s="519"/>
      <c r="AC1015" s="519"/>
      <c r="AD1015" s="519"/>
      <c r="AE1015" s="379">
        <f t="shared" si="63"/>
        <v>0</v>
      </c>
      <c r="AF1015" s="380">
        <f>+AE1015/(('10. Type 1 Emp Cov. Period Comp'!$I$16-'10. Type 1 Emp Cov. Period Comp'!$I$15+1)/7)</f>
        <v>0</v>
      </c>
      <c r="AG1015" s="381">
        <f t="shared" si="61"/>
        <v>0</v>
      </c>
      <c r="AH1015" s="381">
        <f t="shared" si="62"/>
        <v>0</v>
      </c>
    </row>
    <row r="1016" spans="1:34" ht="15.75" thickBot="1" x14ac:dyDescent="0.3">
      <c r="A1016" s="265">
        <f t="shared" si="60"/>
        <v>998</v>
      </c>
      <c r="B1016" s="297" t="str">
        <f>IF('10. Type 1 Emp Cov. Period Comp'!B1018=0," ",'10. Type 1 Emp Cov. Period Comp'!B1018)</f>
        <v xml:space="preserve"> </v>
      </c>
      <c r="C1016" s="265" t="str">
        <f>IF('10. Type 1 Emp Cov. Period Comp'!C1018=0," ",'10. Type 1 Emp Cov. Period Comp'!C1018)</f>
        <v xml:space="preserve"> </v>
      </c>
      <c r="D1016" s="294"/>
      <c r="E1016" s="519"/>
      <c r="F1016" s="519"/>
      <c r="G1016" s="519"/>
      <c r="H1016" s="519"/>
      <c r="I1016" s="519"/>
      <c r="J1016" s="519"/>
      <c r="K1016" s="519"/>
      <c r="L1016" s="519"/>
      <c r="M1016" s="519"/>
      <c r="N1016" s="519"/>
      <c r="O1016" s="519"/>
      <c r="P1016" s="519"/>
      <c r="Q1016" s="519"/>
      <c r="R1016" s="519"/>
      <c r="S1016" s="519"/>
      <c r="T1016" s="519"/>
      <c r="U1016" s="519"/>
      <c r="V1016" s="519"/>
      <c r="W1016" s="519"/>
      <c r="X1016" s="519"/>
      <c r="Y1016" s="519"/>
      <c r="Z1016" s="519"/>
      <c r="AA1016" s="519"/>
      <c r="AB1016" s="519"/>
      <c r="AC1016" s="519"/>
      <c r="AD1016" s="519"/>
      <c r="AE1016" s="379">
        <f t="shared" si="63"/>
        <v>0</v>
      </c>
      <c r="AF1016" s="380">
        <f>+AE1016/(('10. Type 1 Emp Cov. Period Comp'!$I$16-'10. Type 1 Emp Cov. Period Comp'!$I$15+1)/7)</f>
        <v>0</v>
      </c>
      <c r="AG1016" s="381">
        <f t="shared" si="61"/>
        <v>0</v>
      </c>
      <c r="AH1016" s="381">
        <f t="shared" si="62"/>
        <v>0</v>
      </c>
    </row>
    <row r="1017" spans="1:34" ht="15.75" thickBot="1" x14ac:dyDescent="0.3">
      <c r="A1017" s="265">
        <f t="shared" si="60"/>
        <v>999</v>
      </c>
      <c r="B1017" s="297" t="str">
        <f>IF('10. Type 1 Emp Cov. Period Comp'!B1019=0," ",'10. Type 1 Emp Cov. Period Comp'!B1019)</f>
        <v xml:space="preserve"> </v>
      </c>
      <c r="C1017" s="265" t="str">
        <f>IF('10. Type 1 Emp Cov. Period Comp'!C1019=0," ",'10. Type 1 Emp Cov. Period Comp'!C1019)</f>
        <v xml:space="preserve"> </v>
      </c>
      <c r="D1017" s="294"/>
      <c r="E1017" s="519"/>
      <c r="F1017" s="519"/>
      <c r="G1017" s="519"/>
      <c r="H1017" s="519"/>
      <c r="I1017" s="519"/>
      <c r="J1017" s="519"/>
      <c r="K1017" s="519"/>
      <c r="L1017" s="519"/>
      <c r="M1017" s="519"/>
      <c r="N1017" s="519"/>
      <c r="O1017" s="519"/>
      <c r="P1017" s="519"/>
      <c r="Q1017" s="519"/>
      <c r="R1017" s="519"/>
      <c r="S1017" s="519"/>
      <c r="T1017" s="519"/>
      <c r="U1017" s="519"/>
      <c r="V1017" s="519"/>
      <c r="W1017" s="519"/>
      <c r="X1017" s="519"/>
      <c r="Y1017" s="519"/>
      <c r="Z1017" s="519"/>
      <c r="AA1017" s="519"/>
      <c r="AB1017" s="519"/>
      <c r="AC1017" s="519"/>
      <c r="AD1017" s="519"/>
      <c r="AE1017" s="379">
        <f t="shared" si="63"/>
        <v>0</v>
      </c>
      <c r="AF1017" s="380">
        <f>+AE1017/(('10. Type 1 Emp Cov. Period Comp'!$I$16-'10. Type 1 Emp Cov. Period Comp'!$I$15+1)/7)</f>
        <v>0</v>
      </c>
      <c r="AG1017" s="381">
        <f t="shared" si="61"/>
        <v>0</v>
      </c>
      <c r="AH1017" s="381">
        <f t="shared" si="62"/>
        <v>0</v>
      </c>
    </row>
    <row r="1018" spans="1:34" ht="15.75" thickBot="1" x14ac:dyDescent="0.3">
      <c r="A1018" s="265">
        <f t="shared" si="60"/>
        <v>1000</v>
      </c>
      <c r="B1018" s="297" t="str">
        <f>IF('10. Type 1 Emp Cov. Period Comp'!B1020=0," ",'10. Type 1 Emp Cov. Period Comp'!B1020)</f>
        <v xml:space="preserve"> </v>
      </c>
      <c r="C1018" s="265" t="str">
        <f>IF('10. Type 1 Emp Cov. Period Comp'!C1020=0," ",'10. Type 1 Emp Cov. Period Comp'!C1020)</f>
        <v xml:space="preserve"> </v>
      </c>
      <c r="D1018" s="294"/>
      <c r="E1018" s="519"/>
      <c r="F1018" s="519"/>
      <c r="G1018" s="519"/>
      <c r="H1018" s="519"/>
      <c r="I1018" s="519"/>
      <c r="J1018" s="519"/>
      <c r="K1018" s="519"/>
      <c r="L1018" s="519"/>
      <c r="M1018" s="519"/>
      <c r="N1018" s="519"/>
      <c r="O1018" s="519"/>
      <c r="P1018" s="519"/>
      <c r="Q1018" s="519"/>
      <c r="R1018" s="519"/>
      <c r="S1018" s="519"/>
      <c r="T1018" s="519"/>
      <c r="U1018" s="519"/>
      <c r="V1018" s="519"/>
      <c r="W1018" s="519"/>
      <c r="X1018" s="519"/>
      <c r="Y1018" s="519"/>
      <c r="Z1018" s="519"/>
      <c r="AA1018" s="519"/>
      <c r="AB1018" s="519"/>
      <c r="AC1018" s="519"/>
      <c r="AD1018" s="519"/>
      <c r="AE1018" s="379">
        <f t="shared" si="63"/>
        <v>0</v>
      </c>
      <c r="AF1018" s="380">
        <f>+AE1018/(('10. Type 1 Emp Cov. Period Comp'!$I$16-'10. Type 1 Emp Cov. Period Comp'!$I$15+1)/7)</f>
        <v>0</v>
      </c>
      <c r="AG1018" s="381">
        <f t="shared" si="61"/>
        <v>0</v>
      </c>
      <c r="AH1018" s="381">
        <f t="shared" si="62"/>
        <v>0</v>
      </c>
    </row>
    <row r="1019" spans="1:34" x14ac:dyDescent="0.25">
      <c r="A1019" s="297"/>
      <c r="B1019" s="297"/>
      <c r="C1019" s="265" t="str">
        <f>IF('10. Type 1 Emp Cov. Period Comp'!C1022=0," ",'10. Type 1 Emp Cov. Period Comp'!C1022)</f>
        <v xml:space="preserve"> </v>
      </c>
      <c r="D1019" s="294"/>
      <c r="E1019" s="519"/>
      <c r="F1019" s="519"/>
      <c r="G1019" s="519"/>
      <c r="H1019" s="519"/>
      <c r="I1019" s="519"/>
      <c r="J1019" s="519"/>
      <c r="K1019" s="519"/>
      <c r="L1019" s="519"/>
      <c r="M1019" s="519"/>
      <c r="N1019" s="519"/>
      <c r="O1019" s="519"/>
      <c r="P1019" s="519"/>
      <c r="Q1019" s="519"/>
      <c r="R1019" s="519"/>
      <c r="S1019" s="519"/>
      <c r="T1019" s="519"/>
      <c r="U1019" s="519"/>
      <c r="V1019" s="519"/>
      <c r="W1019" s="519"/>
      <c r="X1019" s="519"/>
      <c r="Y1019" s="519"/>
      <c r="Z1019" s="519"/>
      <c r="AA1019" s="519"/>
      <c r="AB1019" s="519"/>
      <c r="AC1019" s="519"/>
      <c r="AD1019" s="519"/>
      <c r="AE1019" s="379">
        <f>IF(D1019=0,IF(E1019=0,SUM(F1019:AD1019),E1019),D1019)</f>
        <v>0</v>
      </c>
      <c r="AF1019" s="380">
        <f>+AE1019/(('10. Type 1 Emp Cov. Period Comp'!$I$16-'10. Type 1 Emp Cov. Period Comp'!$I$15+1)/7)</f>
        <v>0</v>
      </c>
      <c r="AG1019" s="381">
        <f t="shared" si="61"/>
        <v>0</v>
      </c>
      <c r="AH1019" s="381">
        <f t="shared" si="62"/>
        <v>0</v>
      </c>
    </row>
    <row r="1020" spans="1:34" ht="15.75" thickBot="1" x14ac:dyDescent="0.3">
      <c r="B1020" s="244" t="s">
        <v>26</v>
      </c>
      <c r="E1020" s="348"/>
      <c r="F1020" s="382">
        <f>SUM(F19:F1019)</f>
        <v>0</v>
      </c>
      <c r="G1020" s="382">
        <f t="shared" ref="G1020:AH1020" si="64">SUM(G19:G1019)</f>
        <v>0</v>
      </c>
      <c r="H1020" s="382">
        <f t="shared" si="64"/>
        <v>0</v>
      </c>
      <c r="I1020" s="382">
        <f t="shared" si="64"/>
        <v>0</v>
      </c>
      <c r="J1020" s="382">
        <f t="shared" si="64"/>
        <v>0</v>
      </c>
      <c r="K1020" s="382">
        <f t="shared" si="64"/>
        <v>0</v>
      </c>
      <c r="L1020" s="382">
        <f t="shared" si="64"/>
        <v>0</v>
      </c>
      <c r="M1020" s="382">
        <f t="shared" si="64"/>
        <v>0</v>
      </c>
      <c r="N1020" s="382">
        <f t="shared" si="64"/>
        <v>0</v>
      </c>
      <c r="O1020" s="382">
        <f t="shared" si="64"/>
        <v>0</v>
      </c>
      <c r="P1020" s="382">
        <f t="shared" si="64"/>
        <v>0</v>
      </c>
      <c r="Q1020" s="382">
        <f t="shared" si="64"/>
        <v>0</v>
      </c>
      <c r="R1020" s="382">
        <f t="shared" si="64"/>
        <v>0</v>
      </c>
      <c r="S1020" s="382">
        <f t="shared" si="64"/>
        <v>0</v>
      </c>
      <c r="T1020" s="382">
        <f t="shared" si="64"/>
        <v>0</v>
      </c>
      <c r="U1020" s="382">
        <f t="shared" si="64"/>
        <v>0</v>
      </c>
      <c r="V1020" s="382">
        <f t="shared" si="64"/>
        <v>0</v>
      </c>
      <c r="W1020" s="382">
        <f t="shared" si="64"/>
        <v>0</v>
      </c>
      <c r="X1020" s="382">
        <f t="shared" si="64"/>
        <v>0</v>
      </c>
      <c r="Y1020" s="382">
        <f t="shared" si="64"/>
        <v>0</v>
      </c>
      <c r="Z1020" s="382">
        <f t="shared" si="64"/>
        <v>0</v>
      </c>
      <c r="AA1020" s="382">
        <f t="shared" si="64"/>
        <v>0</v>
      </c>
      <c r="AB1020" s="382">
        <f t="shared" si="64"/>
        <v>0</v>
      </c>
      <c r="AC1020" s="382">
        <f t="shared" si="64"/>
        <v>0</v>
      </c>
      <c r="AD1020" s="382">
        <f t="shared" si="64"/>
        <v>0</v>
      </c>
      <c r="AE1020" s="382">
        <f t="shared" si="64"/>
        <v>0</v>
      </c>
      <c r="AF1020" s="382">
        <f t="shared" si="64"/>
        <v>0</v>
      </c>
      <c r="AG1020" s="383">
        <f t="shared" si="64"/>
        <v>0</v>
      </c>
      <c r="AH1020" s="383">
        <f t="shared" si="64"/>
        <v>0</v>
      </c>
    </row>
    <row r="1021" spans="1:34" ht="15.75" thickTop="1" x14ac:dyDescent="0.25">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277"/>
      <c r="AE1021" s="277"/>
      <c r="AF1021" s="277"/>
      <c r="AH1021" s="384" t="s">
        <v>128</v>
      </c>
    </row>
    <row r="1022" spans="1:34" x14ac:dyDescent="0.25">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77"/>
      <c r="AE1022" s="277"/>
      <c r="AF1022" s="277"/>
      <c r="AG1022" s="277"/>
    </row>
  </sheetData>
  <sheetProtection algorithmName="SHA-512" hashValue="mEhQH8SfwyXhZeNFe8RKAJGHsHJpI9YkUvw2O3EeWlE4mozZV4G3LxcRD6ebasjR8VeYPbEOuKla3cEWGxIlzg==" saltValue="G9AsRSLR5z+Ks31Y6x4IoA==" spinCount="100000" sheet="1" objects="1" scenarios="1" selectLockedCells="1"/>
  <protectedRanges>
    <protectedRange sqref="G18:M18 AE18:AF18" name="Range1"/>
    <protectedRange sqref="AD18" name="Range1_1"/>
    <protectedRange sqref="F16:M17 AD17:AE17" name="Range1_2"/>
    <protectedRange sqref="N16:AC16 N18:AC18" name="Range1_5"/>
    <protectedRange sqref="F18" name="Range1_3"/>
  </protectedRanges>
  <mergeCells count="8">
    <mergeCell ref="B14:G14"/>
    <mergeCell ref="A1:K1"/>
    <mergeCell ref="A2:K2"/>
    <mergeCell ref="A12:C12"/>
    <mergeCell ref="A4:K4"/>
    <mergeCell ref="A10:I10"/>
    <mergeCell ref="A11:I11"/>
    <mergeCell ref="A5:J5"/>
  </mergeCells>
  <pageMargins left="0.7" right="0.7" top="0.75" bottom="0.75" header="0.3" footer="0.3"/>
  <pageSetup scale="69" fitToWidth="3" fitToHeight="42" pageOrder="overThenDown" orientation="portrait" r:id="rId1"/>
  <colBreaks count="1" manualBreakCount="1">
    <brk id="11" max="1048575" man="1"/>
  </col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30"/>
  <sheetViews>
    <sheetView topLeftCell="A3" workbookViewId="0">
      <selection activeCell="H12" sqref="H12"/>
    </sheetView>
  </sheetViews>
  <sheetFormatPr defaultColWidth="8.85546875" defaultRowHeight="15" x14ac:dyDescent="0.25"/>
  <cols>
    <col min="1" max="1" width="8.85546875" style="244"/>
    <col min="2" max="2" width="22.42578125" style="244" customWidth="1"/>
    <col min="3" max="3" width="12.28515625" style="244" customWidth="1"/>
    <col min="4" max="4" width="18" style="244" customWidth="1"/>
    <col min="5" max="5" width="17.85546875" style="244" customWidth="1"/>
    <col min="6" max="28" width="12" style="244" bestFit="1" customWidth="1"/>
    <col min="29" max="29" width="25" style="244" customWidth="1"/>
    <col min="30" max="30" width="15.85546875" style="244" customWidth="1"/>
    <col min="31" max="31" width="19.85546875" style="244" customWidth="1"/>
    <col min="32" max="32" width="19.42578125" style="244" customWidth="1"/>
    <col min="33" max="33" width="10.28515625" style="244" bestFit="1" customWidth="1"/>
    <col min="34" max="34" width="11.28515625" style="244" customWidth="1"/>
    <col min="35" max="36" width="8.85546875" style="244"/>
    <col min="37" max="37" width="12.85546875" style="244" customWidth="1"/>
    <col min="38" max="38" width="12.140625" style="244" customWidth="1"/>
    <col min="39" max="16384" width="8.85546875" style="244"/>
  </cols>
  <sheetData>
    <row r="1" spans="1:32" hidden="1" x14ac:dyDescent="0.25">
      <c r="A1" s="834" t="s">
        <v>323</v>
      </c>
      <c r="B1" s="834"/>
      <c r="C1" s="834"/>
      <c r="D1" s="834"/>
      <c r="E1" s="834"/>
      <c r="F1" s="834"/>
      <c r="G1" s="834"/>
      <c r="H1" s="834"/>
      <c r="I1" s="834"/>
      <c r="J1" s="834"/>
      <c r="K1" s="834"/>
    </row>
    <row r="2" spans="1:32" hidden="1" x14ac:dyDescent="0.25">
      <c r="A2" s="834" t="s">
        <v>324</v>
      </c>
      <c r="B2" s="834"/>
      <c r="C2" s="834"/>
      <c r="D2" s="834"/>
      <c r="E2" s="834"/>
      <c r="F2" s="834"/>
      <c r="G2" s="834"/>
      <c r="H2" s="834"/>
      <c r="I2" s="834"/>
      <c r="J2" s="834"/>
      <c r="K2" s="834"/>
    </row>
    <row r="3" spans="1:32" ht="24" customHeight="1" x14ac:dyDescent="0.25">
      <c r="A3" s="488" t="s">
        <v>656</v>
      </c>
      <c r="B3" s="243"/>
      <c r="C3" s="243"/>
      <c r="D3" s="243"/>
      <c r="E3" s="243"/>
      <c r="F3" s="243"/>
      <c r="G3" s="243"/>
      <c r="H3" s="243"/>
      <c r="I3" s="243"/>
      <c r="J3" s="243"/>
      <c r="K3" s="243"/>
    </row>
    <row r="4" spans="1:32" hidden="1" x14ac:dyDescent="0.25">
      <c r="A4" s="834" t="s">
        <v>270</v>
      </c>
      <c r="B4" s="834"/>
      <c r="C4" s="834"/>
      <c r="D4" s="834"/>
      <c r="E4" s="834"/>
      <c r="F4" s="834"/>
      <c r="G4" s="834"/>
      <c r="H4" s="834"/>
      <c r="I4" s="834"/>
      <c r="J4" s="834"/>
      <c r="K4" s="834"/>
      <c r="L4" s="278"/>
      <c r="M4" s="350"/>
      <c r="N4" s="278"/>
      <c r="O4" s="278"/>
      <c r="P4" s="278"/>
      <c r="Q4" s="278"/>
      <c r="R4" s="278"/>
      <c r="S4" s="278"/>
      <c r="T4" s="278"/>
      <c r="U4" s="278"/>
      <c r="V4" s="278"/>
      <c r="W4" s="278"/>
      <c r="X4" s="278"/>
      <c r="Y4" s="278"/>
      <c r="Z4" s="278"/>
      <c r="AA4" s="278"/>
      <c r="AB4" s="278"/>
      <c r="AC4" s="278"/>
      <c r="AD4" s="278"/>
      <c r="AE4" s="278"/>
    </row>
    <row r="5" spans="1:32" ht="24" customHeight="1" x14ac:dyDescent="0.25">
      <c r="A5" s="879" t="str">
        <f>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employees"," ")))</f>
        <v xml:space="preserve"> </v>
      </c>
      <c r="B5" s="879"/>
      <c r="C5" s="879"/>
      <c r="D5" s="879"/>
      <c r="E5" s="879"/>
      <c r="F5" s="879"/>
      <c r="G5" s="879"/>
      <c r="H5" s="879"/>
      <c r="I5" s="879"/>
      <c r="J5" s="879"/>
      <c r="K5" s="879"/>
      <c r="L5" s="278"/>
      <c r="M5" s="350"/>
      <c r="N5" s="278"/>
      <c r="O5" s="278"/>
      <c r="P5" s="278"/>
      <c r="Q5" s="278"/>
      <c r="R5" s="278"/>
      <c r="S5" s="278"/>
      <c r="T5" s="278"/>
      <c r="U5" s="278"/>
      <c r="V5" s="278"/>
      <c r="W5" s="278"/>
      <c r="X5" s="278"/>
      <c r="Y5" s="278"/>
      <c r="Z5" s="278"/>
      <c r="AA5" s="278"/>
      <c r="AB5" s="278"/>
      <c r="AC5" s="278"/>
      <c r="AD5" s="278"/>
      <c r="AE5" s="278"/>
    </row>
    <row r="6" spans="1:32" s="241" customFormat="1" ht="6.75" customHeight="1" x14ac:dyDescent="0.25">
      <c r="C6" s="239"/>
      <c r="D6" s="239"/>
      <c r="E6" s="239"/>
      <c r="F6" s="239"/>
      <c r="M6" s="238"/>
    </row>
    <row r="7" spans="1:32" s="241" customFormat="1" ht="20.25" customHeight="1" x14ac:dyDescent="0.25">
      <c r="A7" s="258" t="s">
        <v>422</v>
      </c>
      <c r="B7" s="259"/>
      <c r="C7" s="292"/>
      <c r="D7" s="292"/>
      <c r="E7" s="239"/>
      <c r="F7" s="239"/>
      <c r="G7" s="239"/>
      <c r="H7" s="239"/>
      <c r="I7" s="239"/>
      <c r="J7" s="239"/>
      <c r="K7" s="239"/>
      <c r="L7" s="239"/>
      <c r="N7" s="239"/>
      <c r="O7" s="239"/>
      <c r="P7" s="239"/>
      <c r="Q7" s="239"/>
      <c r="R7" s="239"/>
      <c r="S7" s="239"/>
      <c r="T7" s="239"/>
      <c r="U7" s="239"/>
      <c r="V7" s="239"/>
      <c r="W7" s="239"/>
      <c r="X7" s="239"/>
      <c r="Y7" s="239"/>
      <c r="Z7" s="239"/>
      <c r="AA7" s="239"/>
      <c r="AB7" s="239"/>
      <c r="AC7" s="239"/>
      <c r="AD7" s="239"/>
      <c r="AE7" s="239"/>
      <c r="AF7" s="239"/>
    </row>
    <row r="8" spans="1:32" ht="20.25" customHeight="1" x14ac:dyDescent="0.25">
      <c r="A8" s="235" t="s">
        <v>657</v>
      </c>
    </row>
    <row r="9" spans="1:32" ht="37.5" customHeight="1" x14ac:dyDescent="0.25">
      <c r="A9" s="867" t="s">
        <v>275</v>
      </c>
      <c r="B9" s="867"/>
      <c r="C9" s="867"/>
      <c r="D9" s="867"/>
      <c r="E9" s="867"/>
      <c r="F9" s="867"/>
      <c r="G9" s="867"/>
      <c r="H9" s="867"/>
      <c r="I9" s="867"/>
      <c r="J9" s="319"/>
      <c r="K9" s="319"/>
      <c r="L9" s="319"/>
      <c r="N9" s="385"/>
      <c r="O9" s="385"/>
      <c r="P9" s="385"/>
      <c r="Q9" s="385"/>
      <c r="R9" s="385"/>
      <c r="S9" s="385"/>
      <c r="T9" s="385"/>
      <c r="U9" s="385"/>
      <c r="V9" s="385"/>
      <c r="W9" s="385"/>
      <c r="X9" s="385"/>
      <c r="Y9" s="385"/>
      <c r="Z9" s="385"/>
      <c r="AA9" s="385"/>
      <c r="AB9" s="385"/>
      <c r="AC9" s="385"/>
    </row>
    <row r="10" spans="1:32" ht="24.75" customHeight="1" x14ac:dyDescent="0.25">
      <c r="A10" s="867" t="s">
        <v>664</v>
      </c>
      <c r="B10" s="867"/>
      <c r="C10" s="867"/>
      <c r="D10" s="867"/>
      <c r="E10" s="867"/>
      <c r="F10" s="867"/>
      <c r="G10" s="867"/>
      <c r="H10" s="867"/>
      <c r="I10" s="867"/>
      <c r="M10" s="352"/>
    </row>
    <row r="11" spans="1:32" ht="20.25" customHeight="1" x14ac:dyDescent="0.25">
      <c r="A11" s="327" t="s">
        <v>608</v>
      </c>
      <c r="B11" s="359"/>
      <c r="C11" s="359"/>
      <c r="D11" s="359"/>
      <c r="E11" s="359"/>
      <c r="F11" s="279"/>
      <c r="G11" s="371"/>
    </row>
    <row r="12" spans="1:32" ht="64.5" customHeight="1" x14ac:dyDescent="0.25">
      <c r="B12" s="866" t="s">
        <v>725</v>
      </c>
      <c r="C12" s="866"/>
      <c r="D12" s="866"/>
      <c r="E12" s="866"/>
      <c r="F12" s="866"/>
      <c r="G12" s="873"/>
      <c r="H12" s="520"/>
      <c r="I12" s="324"/>
      <c r="J12" s="323"/>
      <c r="K12" s="323"/>
      <c r="L12" s="323"/>
      <c r="Z12" s="323"/>
      <c r="AA12" s="323"/>
      <c r="AB12" s="323"/>
      <c r="AC12" s="323"/>
      <c r="AD12" s="323"/>
      <c r="AE12" s="321"/>
    </row>
    <row r="13" spans="1:32" x14ac:dyDescent="0.25">
      <c r="A13" s="325"/>
      <c r="B13" s="325"/>
      <c r="C13" s="325"/>
      <c r="D13" s="325"/>
      <c r="E13" s="325"/>
      <c r="F13" s="325"/>
      <c r="H13" s="386"/>
      <c r="I13" s="324"/>
      <c r="J13" s="323"/>
      <c r="K13" s="323"/>
      <c r="L13" s="323"/>
      <c r="Z13" s="323"/>
      <c r="AA13" s="323"/>
      <c r="AB13" s="323"/>
      <c r="AC13" s="323"/>
      <c r="AD13" s="323"/>
      <c r="AE13" s="321"/>
    </row>
    <row r="14" spans="1:32" ht="18.75" customHeight="1" x14ac:dyDescent="0.25">
      <c r="A14" s="327" t="str">
        <f>IF(H12=0,"Enter the following dates:","Enter the following dates:")</f>
        <v>Enter the following dates:</v>
      </c>
      <c r="B14" s="360"/>
      <c r="C14" s="360"/>
      <c r="D14" s="360"/>
      <c r="E14" s="360"/>
      <c r="F14" s="360"/>
      <c r="G14" s="360"/>
      <c r="H14" s="360"/>
      <c r="I14" s="557"/>
      <c r="J14" s="323"/>
      <c r="K14" s="323"/>
      <c r="L14" s="323"/>
      <c r="Z14" s="323"/>
      <c r="AA14" s="323"/>
      <c r="AB14" s="323"/>
      <c r="AC14" s="323"/>
      <c r="AD14" s="323"/>
      <c r="AE14" s="321"/>
    </row>
    <row r="15" spans="1:32" ht="20.25" customHeight="1" x14ac:dyDescent="0.25">
      <c r="B15" s="360" t="s">
        <v>695</v>
      </c>
      <c r="C15" s="553"/>
      <c r="D15" s="553"/>
      <c r="E15" s="553"/>
      <c r="F15" s="553"/>
      <c r="G15" s="553"/>
      <c r="I15" s="517"/>
      <c r="J15" s="362" t="str">
        <f>IF(H12&gt;0,IF(I15=0,"Must enter date if Borrower is claiming FTE Exceptions on tab 14 FTE Exceptions",IF('10. Type 1 Emp Cov. Period Comp'!I15&gt;0,IF('10. Type 1 Emp Cov. Period Comp'!I15='12. Type 2 Emp 2020 Comp'!I15," ","Dated entered must be the same as the date entered on Tab 10 Type 1 Emp Cov Period Comp cell H15")," ")),IF(I15=0,"Must enter date",IF('10. Type 1 Emp Cov. Period Comp'!I15&gt;0,IF('10. Type 1 Emp Cov. Period Comp'!I15='12. Type 2 Emp 2020 Comp'!I15," ","Dated entered must be the same as the date entered on Tab 10 Type 1 Emp Cov Period Comp cell H15")," ")))</f>
        <v>Must enter date</v>
      </c>
      <c r="L15" s="324"/>
      <c r="M15" s="324"/>
      <c r="N15" s="324"/>
      <c r="O15" s="324"/>
      <c r="P15" s="323"/>
      <c r="Q15" s="323"/>
      <c r="R15" s="323"/>
      <c r="S15" s="323"/>
      <c r="T15" s="323"/>
      <c r="U15" s="323"/>
      <c r="V15" s="323"/>
      <c r="W15" s="323"/>
      <c r="X15" s="323"/>
      <c r="Y15" s="323"/>
      <c r="Z15" s="323"/>
      <c r="AA15" s="323"/>
      <c r="AB15" s="323"/>
      <c r="AC15" s="323"/>
      <c r="AD15" s="323"/>
      <c r="AE15" s="321"/>
    </row>
    <row r="16" spans="1:32" ht="32.25" customHeight="1" x14ac:dyDescent="0.25">
      <c r="B16" s="866" t="s">
        <v>696</v>
      </c>
      <c r="C16" s="866"/>
      <c r="D16" s="866"/>
      <c r="E16" s="866"/>
      <c r="F16" s="866"/>
      <c r="G16" s="866"/>
      <c r="H16" s="363"/>
      <c r="I16" s="517"/>
      <c r="J16" s="362" t="str">
        <f>IF(H12&gt;0,IF(I16=0,"Must enter date if Borrower is claiming FTE Exceptions on tab 14 FTE Exceptions",IF('10. Type 1 Emp Cov. Period Comp'!I16&gt;0,IF('10. Type 1 Emp Cov. Period Comp'!I16='12. Type 2 Emp 2020 Comp'!I16," ","Dated entered must be the same as the date entered on Tab 10 Type 1 Emp Cov Period Comp cell H16")," ")),IF(I16=0,"Must enter date",IF('10. Type 1 Emp Cov. Period Comp'!I16&gt;0,IF('10. Type 1 Emp Cov. Period Comp'!I16='12. Type 2 Emp 2020 Comp'!I16," ","Dated entered must be the same as the date entered on Tab 10 Type 1 Emp Cov Period Comp cell H16")," ")))</f>
        <v>Must enter date</v>
      </c>
      <c r="K16" s="364"/>
      <c r="L16" s="323"/>
      <c r="N16" s="323"/>
      <c r="O16" s="323"/>
      <c r="P16" s="323"/>
      <c r="Q16" s="323"/>
      <c r="R16" s="323"/>
      <c r="S16" s="323"/>
      <c r="T16" s="323"/>
      <c r="U16" s="323"/>
      <c r="V16" s="323"/>
      <c r="W16" s="323"/>
      <c r="X16" s="323"/>
      <c r="Y16" s="323"/>
      <c r="Z16" s="323"/>
      <c r="AA16" s="323"/>
      <c r="AB16" s="323"/>
      <c r="AC16" s="323"/>
      <c r="AD16" s="323"/>
      <c r="AE16" s="321"/>
    </row>
    <row r="17" spans="1:31" ht="61.5" customHeight="1" thickBot="1" x14ac:dyDescent="0.3">
      <c r="A17" s="248" t="s">
        <v>419</v>
      </c>
      <c r="B17" s="237"/>
      <c r="C17" s="237"/>
      <c r="D17" s="237"/>
      <c r="E17" s="237"/>
      <c r="F17" s="237"/>
      <c r="G17" s="237"/>
      <c r="H17" s="260">
        <f>IF(H12&gt;+AE1022,H12,AE1022)</f>
        <v>0</v>
      </c>
      <c r="I17" s="872" t="str">
        <f>IF('1. General Input'!D40="yes",IF('8. Wage Rate Penalty'!H15=0,IF('Rpt 1. Loan Forgiveness App EZ'!Q49&lt;'1. General Input'!D21," ","100% loan forgiveness achieved and Verifier completed.  Borrower is eligible to use Forgiveness Form 3508EZ.  Go to OnPoint SBA Portal and complete application process.")," "),IF('9. FTE Exemption'!E16="no",IF('8. Wage Rate Penalty'!H15=0,IF('Rpt 1. Loan Forgiveness App EZ'!Q49&lt;'1. General Input'!D21," ","100% loan forgiveness achieved and Verifier completed.  Borrower is eligible to use Forgiveness Form 3508EZ.  Go to OnPoint SBA Portal and complete application process.")," ")," "))</f>
        <v xml:space="preserve"> </v>
      </c>
      <c r="J17" s="872"/>
      <c r="K17" s="872"/>
      <c r="L17" s="872"/>
      <c r="M17" s="872"/>
      <c r="N17" s="872"/>
      <c r="O17" s="872"/>
      <c r="P17" s="237"/>
      <c r="Q17" s="237"/>
      <c r="R17" s="237"/>
      <c r="S17" s="237"/>
      <c r="T17" s="237"/>
      <c r="U17" s="237"/>
      <c r="V17" s="237"/>
      <c r="W17" s="237"/>
      <c r="X17" s="237"/>
      <c r="Y17" s="237"/>
      <c r="Z17" s="237"/>
      <c r="AA17" s="237"/>
      <c r="AB17" s="237"/>
      <c r="AC17" s="237"/>
      <c r="AD17" s="237"/>
      <c r="AE17" s="237"/>
    </row>
    <row r="18" spans="1:31" s="282" customFormat="1" x14ac:dyDescent="0.25">
      <c r="A18" s="281" t="s">
        <v>445</v>
      </c>
      <c r="D18" s="283">
        <f>+'10. Type 1 Emp Cov. Period Comp'!D18</f>
        <v>0</v>
      </c>
      <c r="E18" s="284">
        <f>+'10. Type 1 Emp Cov. Period Comp'!E18</f>
        <v>0</v>
      </c>
      <c r="F18" s="284">
        <f>+'10. Type 1 Emp Cov. Period Comp'!F18</f>
        <v>7</v>
      </c>
      <c r="G18" s="284">
        <f>+'10. Type 1 Emp Cov. Period Comp'!G18</f>
        <v>14</v>
      </c>
      <c r="H18" s="284">
        <f>+'10. Type 1 Emp Cov. Period Comp'!H18</f>
        <v>21</v>
      </c>
      <c r="I18" s="284">
        <f>+'10. Type 1 Emp Cov. Period Comp'!I18</f>
        <v>28</v>
      </c>
      <c r="J18" s="284">
        <f>+'10. Type 1 Emp Cov. Period Comp'!J18</f>
        <v>35</v>
      </c>
      <c r="K18" s="284">
        <f>+'10. Type 1 Emp Cov. Period Comp'!K18</f>
        <v>42</v>
      </c>
      <c r="L18" s="284">
        <f>+'10. Type 1 Emp Cov. Period Comp'!L18</f>
        <v>49</v>
      </c>
      <c r="M18" s="284" t="str">
        <f>IF('1. General Input'!$D$10&gt;8,+L18+7," ")</f>
        <v xml:space="preserve"> </v>
      </c>
      <c r="N18" s="284" t="str">
        <f>IF('1. General Input'!$D$10&gt;8,+M18+7," ")</f>
        <v xml:space="preserve"> </v>
      </c>
      <c r="O18" s="284" t="str">
        <f>IF('1. General Input'!$D$10&gt;8,+N18+7," ")</f>
        <v xml:space="preserve"> </v>
      </c>
      <c r="P18" s="284" t="str">
        <f>IF('1. General Input'!$D$10&gt;8,+O18+7," ")</f>
        <v xml:space="preserve"> </v>
      </c>
      <c r="Q18" s="284" t="str">
        <f>IF('1. General Input'!$D$10&gt;8,+P18+7," ")</f>
        <v xml:space="preserve"> </v>
      </c>
      <c r="R18" s="284" t="str">
        <f>IF('1. General Input'!$D$10&gt;8,+Q18+7," ")</f>
        <v xml:space="preserve"> </v>
      </c>
      <c r="S18" s="284" t="str">
        <f>IF('1. General Input'!$D$10&gt;8,+R18+7," ")</f>
        <v xml:space="preserve"> </v>
      </c>
      <c r="T18" s="284" t="str">
        <f>IF('1. General Input'!$D$10&gt;8,+S18+7," ")</f>
        <v xml:space="preserve"> </v>
      </c>
      <c r="U18" s="284" t="str">
        <f>IF('1. General Input'!$D$10&gt;8,+T18+7," ")</f>
        <v xml:space="preserve"> </v>
      </c>
      <c r="V18" s="284" t="str">
        <f>IF('1. General Input'!$D$10&gt;8,+U18+7," ")</f>
        <v xml:space="preserve"> </v>
      </c>
      <c r="W18" s="284" t="str">
        <f>IF('1. General Input'!$D$10&gt;8,+V18+7," ")</f>
        <v xml:space="preserve"> </v>
      </c>
      <c r="X18" s="284" t="str">
        <f>IF('1. General Input'!$D$10&gt;8,+W18+7," ")</f>
        <v xml:space="preserve"> </v>
      </c>
      <c r="Y18" s="284" t="str">
        <f>IF('1. General Input'!$D$10&gt;8,+X18+7," ")</f>
        <v xml:space="preserve"> </v>
      </c>
      <c r="Z18" s="284" t="str">
        <f>IF('1. General Input'!$D$10&gt;8,+Y18+7," ")</f>
        <v xml:space="preserve"> </v>
      </c>
      <c r="AA18" s="284" t="str">
        <f>IF('1. General Input'!$D$10&gt;8,+Z18+7," ")</f>
        <v xml:space="preserve"> </v>
      </c>
      <c r="AB18" s="284" t="str">
        <f>IF('1. General Input'!$D$10&gt;8,+AA18+7," ")</f>
        <v xml:space="preserve"> </v>
      </c>
      <c r="AD18" s="301"/>
      <c r="AE18" s="301"/>
    </row>
    <row r="19" spans="1:31" s="282" customFormat="1" x14ac:dyDescent="0.25">
      <c r="A19" s="285" t="s">
        <v>446</v>
      </c>
      <c r="B19" s="286"/>
      <c r="C19" s="286"/>
      <c r="D19" s="287" t="str">
        <f>+'10. Type 1 Emp Cov. Period Comp'!D19</f>
        <v>Enter Covered Period Weeks</v>
      </c>
      <c r="E19" s="288">
        <f>+'10. Type 1 Emp Cov. Period Comp'!E19</f>
        <v>6</v>
      </c>
      <c r="F19" s="288">
        <f>+'10. Type 1 Emp Cov. Period Comp'!F19</f>
        <v>13</v>
      </c>
      <c r="G19" s="288">
        <f>+'10. Type 1 Emp Cov. Period Comp'!G19</f>
        <v>20</v>
      </c>
      <c r="H19" s="288">
        <f>+'10. Type 1 Emp Cov. Period Comp'!H19</f>
        <v>27</v>
      </c>
      <c r="I19" s="288">
        <f>+'10. Type 1 Emp Cov. Period Comp'!I19</f>
        <v>34</v>
      </c>
      <c r="J19" s="288">
        <f>+'10. Type 1 Emp Cov. Period Comp'!J19</f>
        <v>41</v>
      </c>
      <c r="K19" s="288">
        <f>+'10. Type 1 Emp Cov. Period Comp'!K19</f>
        <v>48</v>
      </c>
      <c r="L19" s="288">
        <f>+'10. Type 1 Emp Cov. Period Comp'!L19</f>
        <v>55</v>
      </c>
      <c r="M19" s="287" t="str">
        <f>IF('1. General Input'!$D$10&gt;8,+M18+6," ")</f>
        <v xml:space="preserve"> </v>
      </c>
      <c r="N19" s="287" t="str">
        <f>IF('1. General Input'!$D$10&gt;8,+N18+6," ")</f>
        <v xml:space="preserve"> </v>
      </c>
      <c r="O19" s="287" t="str">
        <f>IF('1. General Input'!$D$10&gt;8,+O18+6," ")</f>
        <v xml:space="preserve"> </v>
      </c>
      <c r="P19" s="287" t="str">
        <f>IF('1. General Input'!$D$10&gt;8,+P18+6," ")</f>
        <v xml:space="preserve"> </v>
      </c>
      <c r="Q19" s="287" t="str">
        <f>IF('1. General Input'!$D$10&gt;8,+Q18+6," ")</f>
        <v xml:space="preserve"> </v>
      </c>
      <c r="R19" s="287" t="str">
        <f>IF('1. General Input'!$D$10&gt;8,+R18+6," ")</f>
        <v xml:space="preserve"> </v>
      </c>
      <c r="S19" s="287" t="str">
        <f>IF('1. General Input'!$D$10&gt;8,+S18+6," ")</f>
        <v xml:space="preserve"> </v>
      </c>
      <c r="T19" s="287" t="str">
        <f>IF('1. General Input'!$D$10&gt;8,+T18+6," ")</f>
        <v xml:space="preserve"> </v>
      </c>
      <c r="U19" s="287" t="str">
        <f>IF('1. General Input'!$D$10&gt;8,+U18+6," ")</f>
        <v xml:space="preserve"> </v>
      </c>
      <c r="V19" s="287" t="str">
        <f>IF('1. General Input'!$D$10&gt;8,+V18+6," ")</f>
        <v xml:space="preserve"> </v>
      </c>
      <c r="W19" s="287" t="str">
        <f>IF('1. General Input'!$D$10&gt;8,+W18+6," ")</f>
        <v xml:space="preserve"> </v>
      </c>
      <c r="X19" s="287" t="str">
        <f>IF('1. General Input'!$D$10&gt;8,+X18+6," ")</f>
        <v xml:space="preserve"> </v>
      </c>
      <c r="Y19" s="287" t="str">
        <f>IF('1. General Input'!$D$10&gt;8,+Y18+6," ")</f>
        <v xml:space="preserve"> </v>
      </c>
      <c r="Z19" s="287" t="str">
        <f>IF('1. General Input'!$D$10&gt;8,+Z18+6," ")</f>
        <v xml:space="preserve"> </v>
      </c>
      <c r="AA19" s="287" t="str">
        <f>IF('1. General Input'!$D$10&gt;8,+AA18+6," ")</f>
        <v xml:space="preserve"> </v>
      </c>
      <c r="AB19" s="287" t="str">
        <f>IF('1. General Input'!$D$10&gt;8,+AB18+6," ")</f>
        <v xml:space="preserve"> </v>
      </c>
      <c r="AC19" s="286"/>
      <c r="AD19" s="369"/>
      <c r="AE19" s="369"/>
    </row>
    <row r="20" spans="1:31" s="262" customFormat="1" ht="120.75" thickBot="1" x14ac:dyDescent="0.3">
      <c r="A20" s="261"/>
      <c r="B20" s="289" t="s">
        <v>451</v>
      </c>
      <c r="C20" s="289" t="s">
        <v>500</v>
      </c>
      <c r="D20" s="289" t="s">
        <v>457</v>
      </c>
      <c r="E20" s="263" t="s">
        <v>538</v>
      </c>
      <c r="F20" s="263" t="s">
        <v>161</v>
      </c>
      <c r="G20" s="263" t="s">
        <v>162</v>
      </c>
      <c r="H20" s="263" t="s">
        <v>163</v>
      </c>
      <c r="I20" s="263" t="s">
        <v>164</v>
      </c>
      <c r="J20" s="263" t="s">
        <v>165</v>
      </c>
      <c r="K20" s="263" t="s">
        <v>166</v>
      </c>
      <c r="L20" s="263" t="s">
        <v>167</v>
      </c>
      <c r="M20" s="263" t="str">
        <f>IF('1. General Input'!$D$10&gt;8,"Paid in Week 9"," ")</f>
        <v xml:space="preserve"> </v>
      </c>
      <c r="N20" s="263" t="str">
        <f>IF('1. General Input'!$D$10&gt;8,"Paid in Week 10"," ")</f>
        <v xml:space="preserve"> </v>
      </c>
      <c r="O20" s="263" t="str">
        <f>IF('1. General Input'!$D$10&gt;8,"Paid in Week 11"," ")</f>
        <v xml:space="preserve"> </v>
      </c>
      <c r="P20" s="263" t="str">
        <f>IF('1. General Input'!$D$10&gt;8,"Paid in Week 12"," ")</f>
        <v xml:space="preserve"> </v>
      </c>
      <c r="Q20" s="263" t="str">
        <f>IF('1. General Input'!$D$10&gt;8,"Paid in Week 13"," ")</f>
        <v xml:space="preserve"> </v>
      </c>
      <c r="R20" s="263" t="str">
        <f>IF('1. General Input'!$D$10&gt;8,"Paid in Week 14"," ")</f>
        <v xml:space="preserve"> </v>
      </c>
      <c r="S20" s="263" t="str">
        <f>IF('1. General Input'!$D$10&gt;8,"Paid in Week 15"," ")</f>
        <v xml:space="preserve"> </v>
      </c>
      <c r="T20" s="263" t="str">
        <f>IF('1. General Input'!$D$10&gt;8,"Paid in Week 16"," ")</f>
        <v xml:space="preserve"> </v>
      </c>
      <c r="U20" s="263" t="str">
        <f>IF('1. General Input'!$D$10&gt;8,"Paid in Week 17"," ")</f>
        <v xml:space="preserve"> </v>
      </c>
      <c r="V20" s="263" t="str">
        <f>IF('1. General Input'!$D$10&gt;8,"Paid in Week 18"," ")</f>
        <v xml:space="preserve"> </v>
      </c>
      <c r="W20" s="263" t="str">
        <f>IF('1. General Input'!$D$10&gt;8,"Paid in Week 19"," ")</f>
        <v xml:space="preserve"> </v>
      </c>
      <c r="X20" s="263" t="str">
        <f>IF('1. General Input'!$D$10&gt;8,"Paid in Week 20"," ")</f>
        <v xml:space="preserve"> </v>
      </c>
      <c r="Y20" s="263" t="str">
        <f>IF('1. General Input'!$D$10&gt;8,"Paid in Week 21"," ")</f>
        <v xml:space="preserve"> </v>
      </c>
      <c r="Z20" s="263" t="str">
        <f>IF('1. General Input'!$D$10&gt;8,"Paid in Week 22"," ")</f>
        <v xml:space="preserve"> </v>
      </c>
      <c r="AA20" s="263" t="str">
        <f>IF('1. General Input'!$D$10&gt;8,"Paid in Week 23"," ")</f>
        <v xml:space="preserve"> </v>
      </c>
      <c r="AB20" s="263" t="str">
        <f>IF('1. General Input'!$D$10&gt;8,"Paid in Week 24"," ")</f>
        <v xml:space="preserve"> </v>
      </c>
      <c r="AC20" s="263" t="s">
        <v>458</v>
      </c>
      <c r="AD20" s="263" t="s">
        <v>459</v>
      </c>
      <c r="AE20" s="264" t="s">
        <v>460</v>
      </c>
    </row>
    <row r="21" spans="1:31" x14ac:dyDescent="0.25">
      <c r="A21" s="265">
        <v>1</v>
      </c>
      <c r="B21" s="501"/>
      <c r="C21" s="515"/>
      <c r="D21" s="513"/>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266">
        <f>IF(D21=0,SUM(E21:AC21),D21)</f>
        <v>0</v>
      </c>
      <c r="AE21" s="387">
        <f>IF(AD21&gt;(100000/52*'1. General Input'!$D$10),100000/52*'1. General Input'!$D$10,AD21)</f>
        <v>0</v>
      </c>
    </row>
    <row r="22" spans="1:31" x14ac:dyDescent="0.25">
      <c r="A22" s="265">
        <f>+A21+1</f>
        <v>2</v>
      </c>
      <c r="B22" s="501"/>
      <c r="C22" s="515"/>
      <c r="D22" s="514"/>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269">
        <f t="shared" ref="AD22:AD85" si="0">IF(D22=0,SUM(E22:AC22),D22)</f>
        <v>0</v>
      </c>
      <c r="AE22" s="271">
        <f>IF(AD22&gt;(100000/52*'1. General Input'!$D$10),100000/52*'1. General Input'!$D$10,AD22)</f>
        <v>0</v>
      </c>
    </row>
    <row r="23" spans="1:31" x14ac:dyDescent="0.25">
      <c r="A23" s="265">
        <f t="shared" ref="A23:A86" si="1">+A22+1</f>
        <v>3</v>
      </c>
      <c r="B23" s="501"/>
      <c r="C23" s="515"/>
      <c r="D23" s="514"/>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269">
        <f t="shared" si="0"/>
        <v>0</v>
      </c>
      <c r="AE23" s="388">
        <f>IF(AD23&gt;(100000/52*'1. General Input'!$D$10),(100000/52*'1. General Input'!$D$10),AD23)</f>
        <v>0</v>
      </c>
    </row>
    <row r="24" spans="1:31" x14ac:dyDescent="0.25">
      <c r="A24" s="265">
        <f t="shared" si="1"/>
        <v>4</v>
      </c>
      <c r="B24" s="501"/>
      <c r="C24" s="515"/>
      <c r="D24" s="514"/>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505"/>
      <c r="AD24" s="269">
        <f t="shared" si="0"/>
        <v>0</v>
      </c>
      <c r="AE24" s="388">
        <f>IF(AD24&gt;(100000/52*'1. General Input'!$D$10),100000/52*'1. General Input'!$D$10,AD24)</f>
        <v>0</v>
      </c>
    </row>
    <row r="25" spans="1:31" x14ac:dyDescent="0.25">
      <c r="A25" s="265">
        <f t="shared" si="1"/>
        <v>5</v>
      </c>
      <c r="B25" s="501"/>
      <c r="C25" s="515"/>
      <c r="D25" s="514"/>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269">
        <f t="shared" si="0"/>
        <v>0</v>
      </c>
      <c r="AE25" s="388">
        <f>IF(AD25&gt;(100000/52*'1. General Input'!$D$10),100000/52*'1. General Input'!$D$10,AD25)</f>
        <v>0</v>
      </c>
    </row>
    <row r="26" spans="1:31" x14ac:dyDescent="0.25">
      <c r="A26" s="265">
        <f t="shared" si="1"/>
        <v>6</v>
      </c>
      <c r="B26" s="501"/>
      <c r="C26" s="515"/>
      <c r="D26" s="514"/>
      <c r="E26" s="505"/>
      <c r="F26" s="505"/>
      <c r="G26" s="505"/>
      <c r="H26" s="505"/>
      <c r="I26" s="505"/>
      <c r="J26" s="505"/>
      <c r="K26" s="505"/>
      <c r="L26" s="505"/>
      <c r="M26" s="505"/>
      <c r="N26" s="505"/>
      <c r="O26" s="505"/>
      <c r="P26" s="505"/>
      <c r="Q26" s="505"/>
      <c r="R26" s="505"/>
      <c r="S26" s="505"/>
      <c r="T26" s="505"/>
      <c r="U26" s="505"/>
      <c r="V26" s="505"/>
      <c r="W26" s="505"/>
      <c r="X26" s="505"/>
      <c r="Y26" s="505"/>
      <c r="Z26" s="505"/>
      <c r="AA26" s="505"/>
      <c r="AB26" s="505"/>
      <c r="AC26" s="505"/>
      <c r="AD26" s="269">
        <f t="shared" si="0"/>
        <v>0</v>
      </c>
      <c r="AE26" s="388">
        <f>IF(AD26&gt;(100000/52*'1. General Input'!$D$10),100000/52*'1. General Input'!$D$10,AD26)</f>
        <v>0</v>
      </c>
    </row>
    <row r="27" spans="1:31" x14ac:dyDescent="0.25">
      <c r="A27" s="265">
        <f t="shared" si="1"/>
        <v>7</v>
      </c>
      <c r="B27" s="501"/>
      <c r="C27" s="515"/>
      <c r="D27" s="514"/>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269">
        <f t="shared" si="0"/>
        <v>0</v>
      </c>
      <c r="AE27" s="388">
        <f>IF(AD27&gt;(100000/52*'1. General Input'!$D$10),100000/52*'1. General Input'!$D$10,AD27)</f>
        <v>0</v>
      </c>
    </row>
    <row r="28" spans="1:31" x14ac:dyDescent="0.25">
      <c r="A28" s="265">
        <f t="shared" si="1"/>
        <v>8</v>
      </c>
      <c r="B28" s="501"/>
      <c r="C28" s="515"/>
      <c r="D28" s="514"/>
      <c r="E28" s="505"/>
      <c r="F28" s="505"/>
      <c r="G28" s="505"/>
      <c r="H28" s="505"/>
      <c r="I28" s="505"/>
      <c r="J28" s="505"/>
      <c r="K28" s="505"/>
      <c r="L28" s="505"/>
      <c r="M28" s="505"/>
      <c r="N28" s="505"/>
      <c r="O28" s="505"/>
      <c r="P28" s="505"/>
      <c r="Q28" s="505"/>
      <c r="R28" s="505"/>
      <c r="S28" s="505"/>
      <c r="T28" s="505"/>
      <c r="U28" s="505"/>
      <c r="V28" s="505"/>
      <c r="W28" s="505"/>
      <c r="X28" s="505"/>
      <c r="Y28" s="505"/>
      <c r="Z28" s="505"/>
      <c r="AA28" s="505"/>
      <c r="AB28" s="505"/>
      <c r="AC28" s="505"/>
      <c r="AD28" s="269">
        <f t="shared" si="0"/>
        <v>0</v>
      </c>
      <c r="AE28" s="388">
        <f>IF(AD28&gt;(100000/52*'1. General Input'!$D$10),100000/52*'1. General Input'!$D$10,AD28)</f>
        <v>0</v>
      </c>
    </row>
    <row r="29" spans="1:31" x14ac:dyDescent="0.25">
      <c r="A29" s="265">
        <f t="shared" si="1"/>
        <v>9</v>
      </c>
      <c r="B29" s="501"/>
      <c r="C29" s="515"/>
      <c r="D29" s="514"/>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505"/>
      <c r="AD29" s="269">
        <f t="shared" si="0"/>
        <v>0</v>
      </c>
      <c r="AE29" s="388">
        <f>IF(AD29&gt;(100000/52*'1. General Input'!$D$10),100000/52*'1. General Input'!$D$10,AD29)</f>
        <v>0</v>
      </c>
    </row>
    <row r="30" spans="1:31" x14ac:dyDescent="0.25">
      <c r="A30" s="265">
        <f t="shared" si="1"/>
        <v>10</v>
      </c>
      <c r="B30" s="501"/>
      <c r="C30" s="515"/>
      <c r="D30" s="514"/>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269">
        <f t="shared" si="0"/>
        <v>0</v>
      </c>
      <c r="AE30" s="388">
        <f>IF(AD30&gt;(100000/52*'1. General Input'!$D$10),100000/52*'1. General Input'!$D$10,AD30)</f>
        <v>0</v>
      </c>
    </row>
    <row r="31" spans="1:31" x14ac:dyDescent="0.25">
      <c r="A31" s="265">
        <f t="shared" si="1"/>
        <v>11</v>
      </c>
      <c r="B31" s="501"/>
      <c r="C31" s="515"/>
      <c r="D31" s="514"/>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269">
        <f t="shared" si="0"/>
        <v>0</v>
      </c>
      <c r="AE31" s="388">
        <f>IF(AD31&gt;(100000/52*'1. General Input'!$D$10),100000/52*'1. General Input'!$D$10,AD31)</f>
        <v>0</v>
      </c>
    </row>
    <row r="32" spans="1:31" x14ac:dyDescent="0.25">
      <c r="A32" s="265">
        <f t="shared" si="1"/>
        <v>12</v>
      </c>
      <c r="B32" s="501"/>
      <c r="C32" s="515"/>
      <c r="D32" s="514"/>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269">
        <f t="shared" si="0"/>
        <v>0</v>
      </c>
      <c r="AE32" s="388">
        <f>IF(AD32&gt;(100000/52*'1. General Input'!$D$10),100000/52*'1. General Input'!$D$10,AD32)</f>
        <v>0</v>
      </c>
    </row>
    <row r="33" spans="1:31" x14ac:dyDescent="0.25">
      <c r="A33" s="265">
        <f t="shared" si="1"/>
        <v>13</v>
      </c>
      <c r="B33" s="501"/>
      <c r="C33" s="515"/>
      <c r="D33" s="514"/>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269">
        <f t="shared" si="0"/>
        <v>0</v>
      </c>
      <c r="AE33" s="388">
        <f>IF(AD33&gt;(100000/52*'1. General Input'!$D$10),100000/52*'1. General Input'!$D$10,AD33)</f>
        <v>0</v>
      </c>
    </row>
    <row r="34" spans="1:31" x14ac:dyDescent="0.25">
      <c r="A34" s="265">
        <f t="shared" si="1"/>
        <v>14</v>
      </c>
      <c r="B34" s="501"/>
      <c r="C34" s="515"/>
      <c r="D34" s="514"/>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269">
        <f t="shared" si="0"/>
        <v>0</v>
      </c>
      <c r="AE34" s="388">
        <f>IF(AD34&gt;(100000/52*'1. General Input'!$D$10),100000/52*'1. General Input'!$D$10,AD34)</f>
        <v>0</v>
      </c>
    </row>
    <row r="35" spans="1:31" x14ac:dyDescent="0.25">
      <c r="A35" s="265">
        <f t="shared" si="1"/>
        <v>15</v>
      </c>
      <c r="B35" s="501"/>
      <c r="C35" s="515"/>
      <c r="D35" s="514"/>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269">
        <f t="shared" si="0"/>
        <v>0</v>
      </c>
      <c r="AE35" s="388">
        <f>IF(AD35&gt;(100000/52*'1. General Input'!$D$10),100000/52*'1. General Input'!$D$10,AD35)</f>
        <v>0</v>
      </c>
    </row>
    <row r="36" spans="1:31" x14ac:dyDescent="0.25">
      <c r="A36" s="265">
        <f t="shared" si="1"/>
        <v>16</v>
      </c>
      <c r="B36" s="501"/>
      <c r="C36" s="515"/>
      <c r="D36" s="514"/>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269">
        <f t="shared" si="0"/>
        <v>0</v>
      </c>
      <c r="AE36" s="388">
        <f>IF(AD36&gt;(100000/52*'1. General Input'!$D$10),100000/52*'1. General Input'!$D$10,AD36)</f>
        <v>0</v>
      </c>
    </row>
    <row r="37" spans="1:31" x14ac:dyDescent="0.25">
      <c r="A37" s="265">
        <f t="shared" si="1"/>
        <v>17</v>
      </c>
      <c r="B37" s="501"/>
      <c r="C37" s="515"/>
      <c r="D37" s="514"/>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269">
        <f t="shared" si="0"/>
        <v>0</v>
      </c>
      <c r="AE37" s="388">
        <f>IF(AD37&gt;(100000/52*'1. General Input'!$D$10),100000/52*'1. General Input'!$D$10,AD37)</f>
        <v>0</v>
      </c>
    </row>
    <row r="38" spans="1:31" x14ac:dyDescent="0.25">
      <c r="A38" s="265">
        <f t="shared" si="1"/>
        <v>18</v>
      </c>
      <c r="B38" s="501"/>
      <c r="C38" s="515"/>
      <c r="D38" s="514"/>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269">
        <f t="shared" si="0"/>
        <v>0</v>
      </c>
      <c r="AE38" s="388">
        <f>IF(AD38&gt;(100000/52*'1. General Input'!$D$10),100000/52*'1. General Input'!$D$10,AD38)</f>
        <v>0</v>
      </c>
    </row>
    <row r="39" spans="1:31" x14ac:dyDescent="0.25">
      <c r="A39" s="265">
        <f t="shared" si="1"/>
        <v>19</v>
      </c>
      <c r="B39" s="501"/>
      <c r="C39" s="515"/>
      <c r="D39" s="514"/>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269">
        <f t="shared" si="0"/>
        <v>0</v>
      </c>
      <c r="AE39" s="388">
        <f>IF(AD39&gt;(100000/52*'1. General Input'!$D$10),100000/52*'1. General Input'!$D$10,AD39)</f>
        <v>0</v>
      </c>
    </row>
    <row r="40" spans="1:31" x14ac:dyDescent="0.25">
      <c r="A40" s="265">
        <f t="shared" si="1"/>
        <v>20</v>
      </c>
      <c r="B40" s="501"/>
      <c r="C40" s="515"/>
      <c r="D40" s="514"/>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269">
        <f t="shared" si="0"/>
        <v>0</v>
      </c>
      <c r="AE40" s="388">
        <f>IF(AD40&gt;(100000/52*'1. General Input'!$D$10),100000/52*'1. General Input'!$D$10,AD40)</f>
        <v>0</v>
      </c>
    </row>
    <row r="41" spans="1:31" x14ac:dyDescent="0.25">
      <c r="A41" s="265">
        <f t="shared" si="1"/>
        <v>21</v>
      </c>
      <c r="B41" s="501"/>
      <c r="C41" s="515"/>
      <c r="D41" s="514"/>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269">
        <f t="shared" si="0"/>
        <v>0</v>
      </c>
      <c r="AE41" s="388">
        <f>IF(AD41&gt;(100000/52*'1. General Input'!$D$10),100000/52*'1. General Input'!$D$10,AD41)</f>
        <v>0</v>
      </c>
    </row>
    <row r="42" spans="1:31" x14ac:dyDescent="0.25">
      <c r="A42" s="265">
        <f t="shared" si="1"/>
        <v>22</v>
      </c>
      <c r="B42" s="501"/>
      <c r="C42" s="515"/>
      <c r="D42" s="514"/>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269">
        <f t="shared" si="0"/>
        <v>0</v>
      </c>
      <c r="AE42" s="388">
        <f>IF(AD42&gt;(100000/52*'1. General Input'!$D$10),100000/52*'1. General Input'!$D$10,AD42)</f>
        <v>0</v>
      </c>
    </row>
    <row r="43" spans="1:31" x14ac:dyDescent="0.25">
      <c r="A43" s="265">
        <f t="shared" si="1"/>
        <v>23</v>
      </c>
      <c r="B43" s="501"/>
      <c r="C43" s="515"/>
      <c r="D43" s="514"/>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269">
        <f t="shared" si="0"/>
        <v>0</v>
      </c>
      <c r="AE43" s="388">
        <f>IF(AD43&gt;(100000/52*'1. General Input'!$D$10),100000/52*'1. General Input'!$D$10,AD43)</f>
        <v>0</v>
      </c>
    </row>
    <row r="44" spans="1:31" x14ac:dyDescent="0.25">
      <c r="A44" s="265">
        <f t="shared" si="1"/>
        <v>24</v>
      </c>
      <c r="B44" s="501"/>
      <c r="C44" s="515"/>
      <c r="D44" s="514"/>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269">
        <f t="shared" si="0"/>
        <v>0</v>
      </c>
      <c r="AE44" s="388">
        <f>IF(AD44&gt;(100000/52*'1. General Input'!$D$10),100000/52*'1. General Input'!$D$10,AD44)</f>
        <v>0</v>
      </c>
    </row>
    <row r="45" spans="1:31" x14ac:dyDescent="0.25">
      <c r="A45" s="265">
        <f t="shared" si="1"/>
        <v>25</v>
      </c>
      <c r="B45" s="501"/>
      <c r="C45" s="515"/>
      <c r="D45" s="514"/>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269">
        <f t="shared" si="0"/>
        <v>0</v>
      </c>
      <c r="AE45" s="388">
        <f>IF(AD45&gt;(100000/52*'1. General Input'!$D$10),100000/52*'1. General Input'!$D$10,AD45)</f>
        <v>0</v>
      </c>
    </row>
    <row r="46" spans="1:31" x14ac:dyDescent="0.25">
      <c r="A46" s="265">
        <f t="shared" si="1"/>
        <v>26</v>
      </c>
      <c r="B46" s="501"/>
      <c r="C46" s="515"/>
      <c r="D46" s="514"/>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269">
        <f t="shared" si="0"/>
        <v>0</v>
      </c>
      <c r="AE46" s="388">
        <f>IF(AD46&gt;(100000/52*'1. General Input'!$D$10),100000/52*'1. General Input'!$D$10,AD46)</f>
        <v>0</v>
      </c>
    </row>
    <row r="47" spans="1:31" x14ac:dyDescent="0.25">
      <c r="A47" s="265">
        <f t="shared" si="1"/>
        <v>27</v>
      </c>
      <c r="B47" s="501"/>
      <c r="C47" s="515"/>
      <c r="D47" s="514"/>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269">
        <f t="shared" si="0"/>
        <v>0</v>
      </c>
      <c r="AE47" s="388">
        <f>IF(AD47&gt;(100000/52*'1. General Input'!$D$10),100000/52*'1. General Input'!$D$10,AD47)</f>
        <v>0</v>
      </c>
    </row>
    <row r="48" spans="1:31" x14ac:dyDescent="0.25">
      <c r="A48" s="265">
        <f t="shared" si="1"/>
        <v>28</v>
      </c>
      <c r="B48" s="501"/>
      <c r="C48" s="515"/>
      <c r="D48" s="514"/>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269">
        <f t="shared" si="0"/>
        <v>0</v>
      </c>
      <c r="AE48" s="388">
        <f>IF(AD48&gt;(100000/52*'1. General Input'!$D$10),100000/52*'1. General Input'!$D$10,AD48)</f>
        <v>0</v>
      </c>
    </row>
    <row r="49" spans="1:31" x14ac:dyDescent="0.25">
      <c r="A49" s="265">
        <f t="shared" si="1"/>
        <v>29</v>
      </c>
      <c r="B49" s="501"/>
      <c r="C49" s="515"/>
      <c r="D49" s="514"/>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269">
        <f t="shared" si="0"/>
        <v>0</v>
      </c>
      <c r="AE49" s="388">
        <f>IF(AD49&gt;(100000/52*'1. General Input'!$D$10),100000/52*'1. General Input'!$D$10,AD49)</f>
        <v>0</v>
      </c>
    </row>
    <row r="50" spans="1:31" x14ac:dyDescent="0.25">
      <c r="A50" s="265">
        <f t="shared" si="1"/>
        <v>30</v>
      </c>
      <c r="B50" s="501"/>
      <c r="C50" s="515"/>
      <c r="D50" s="514"/>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269">
        <f t="shared" si="0"/>
        <v>0</v>
      </c>
      <c r="AE50" s="388">
        <f>IF(AD50&gt;(100000/52*'1. General Input'!$D$10),100000/52*'1. General Input'!$D$10,AD50)</f>
        <v>0</v>
      </c>
    </row>
    <row r="51" spans="1:31" x14ac:dyDescent="0.25">
      <c r="A51" s="265">
        <f t="shared" si="1"/>
        <v>31</v>
      </c>
      <c r="B51" s="501"/>
      <c r="C51" s="515"/>
      <c r="D51" s="514"/>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269">
        <f t="shared" si="0"/>
        <v>0</v>
      </c>
      <c r="AE51" s="388">
        <f>IF(AD51&gt;(100000/52*'1. General Input'!$D$10),100000/52*'1. General Input'!$D$10,AD51)</f>
        <v>0</v>
      </c>
    </row>
    <row r="52" spans="1:31" x14ac:dyDescent="0.25">
      <c r="A52" s="265">
        <f t="shared" si="1"/>
        <v>32</v>
      </c>
      <c r="B52" s="501"/>
      <c r="C52" s="515"/>
      <c r="D52" s="514"/>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269">
        <f t="shared" si="0"/>
        <v>0</v>
      </c>
      <c r="AE52" s="388">
        <f>IF(AD52&gt;(100000/52*'1. General Input'!$D$10),100000/52*'1. General Input'!$D$10,AD52)</f>
        <v>0</v>
      </c>
    </row>
    <row r="53" spans="1:31" x14ac:dyDescent="0.25">
      <c r="A53" s="265">
        <f t="shared" si="1"/>
        <v>33</v>
      </c>
      <c r="B53" s="501"/>
      <c r="C53" s="515"/>
      <c r="D53" s="514"/>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269">
        <f t="shared" si="0"/>
        <v>0</v>
      </c>
      <c r="AE53" s="388">
        <f>IF(AD53&gt;(100000/52*'1. General Input'!$D$10),100000/52*'1. General Input'!$D$10,AD53)</f>
        <v>0</v>
      </c>
    </row>
    <row r="54" spans="1:31" x14ac:dyDescent="0.25">
      <c r="A54" s="265">
        <f t="shared" si="1"/>
        <v>34</v>
      </c>
      <c r="B54" s="501"/>
      <c r="C54" s="515"/>
      <c r="D54" s="514"/>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269">
        <f t="shared" si="0"/>
        <v>0</v>
      </c>
      <c r="AE54" s="388">
        <f>IF(AD54&gt;(100000/52*'1. General Input'!$D$10),100000/52*'1. General Input'!$D$10,AD54)</f>
        <v>0</v>
      </c>
    </row>
    <row r="55" spans="1:31" x14ac:dyDescent="0.25">
      <c r="A55" s="265">
        <f t="shared" si="1"/>
        <v>35</v>
      </c>
      <c r="B55" s="501"/>
      <c r="C55" s="515"/>
      <c r="D55" s="514"/>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269">
        <f t="shared" si="0"/>
        <v>0</v>
      </c>
      <c r="AE55" s="388">
        <f>IF(AD55&gt;(100000/52*'1. General Input'!$D$10),100000/52*'1. General Input'!$D$10,AD55)</f>
        <v>0</v>
      </c>
    </row>
    <row r="56" spans="1:31" x14ac:dyDescent="0.25">
      <c r="A56" s="265">
        <f t="shared" si="1"/>
        <v>36</v>
      </c>
      <c r="B56" s="501"/>
      <c r="C56" s="515"/>
      <c r="D56" s="514"/>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269">
        <f t="shared" si="0"/>
        <v>0</v>
      </c>
      <c r="AE56" s="388">
        <f>IF(AD56&gt;(100000/52*'1. General Input'!$D$10),100000/52*'1. General Input'!$D$10,AD56)</f>
        <v>0</v>
      </c>
    </row>
    <row r="57" spans="1:31" x14ac:dyDescent="0.25">
      <c r="A57" s="265">
        <f t="shared" si="1"/>
        <v>37</v>
      </c>
      <c r="B57" s="501"/>
      <c r="C57" s="515"/>
      <c r="D57" s="514"/>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269">
        <f t="shared" si="0"/>
        <v>0</v>
      </c>
      <c r="AE57" s="388">
        <f>IF(AD57&gt;(100000/52*'1. General Input'!$D$10),100000/52*'1. General Input'!$D$10,AD57)</f>
        <v>0</v>
      </c>
    </row>
    <row r="58" spans="1:31" x14ac:dyDescent="0.25">
      <c r="A58" s="265">
        <f t="shared" si="1"/>
        <v>38</v>
      </c>
      <c r="B58" s="501"/>
      <c r="C58" s="515"/>
      <c r="D58" s="514"/>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269">
        <f t="shared" si="0"/>
        <v>0</v>
      </c>
      <c r="AE58" s="388">
        <f>IF(AD58&gt;(100000/52*'1. General Input'!$D$10),100000/52*'1. General Input'!$D$10,AD58)</f>
        <v>0</v>
      </c>
    </row>
    <row r="59" spans="1:31" x14ac:dyDescent="0.25">
      <c r="A59" s="265">
        <f t="shared" si="1"/>
        <v>39</v>
      </c>
      <c r="B59" s="501"/>
      <c r="C59" s="515"/>
      <c r="D59" s="514"/>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269">
        <f t="shared" si="0"/>
        <v>0</v>
      </c>
      <c r="AE59" s="388">
        <f>IF(AD59&gt;(100000/52*'1. General Input'!$D$10),100000/52*'1. General Input'!$D$10,AD59)</f>
        <v>0</v>
      </c>
    </row>
    <row r="60" spans="1:31" x14ac:dyDescent="0.25">
      <c r="A60" s="265">
        <f t="shared" si="1"/>
        <v>40</v>
      </c>
      <c r="B60" s="501"/>
      <c r="C60" s="515"/>
      <c r="D60" s="514"/>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269">
        <f t="shared" si="0"/>
        <v>0</v>
      </c>
      <c r="AE60" s="388">
        <f>IF(AD60&gt;(100000/52*'1. General Input'!$D$10),100000/52*'1. General Input'!$D$10,AD60)</f>
        <v>0</v>
      </c>
    </row>
    <row r="61" spans="1:31" x14ac:dyDescent="0.25">
      <c r="A61" s="265">
        <f t="shared" si="1"/>
        <v>41</v>
      </c>
      <c r="B61" s="501"/>
      <c r="C61" s="515"/>
      <c r="D61" s="514"/>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269">
        <f t="shared" si="0"/>
        <v>0</v>
      </c>
      <c r="AE61" s="388">
        <f>IF(AD61&gt;(100000/52*'1. General Input'!$D$10),100000/52*'1. General Input'!$D$10,AD61)</f>
        <v>0</v>
      </c>
    </row>
    <row r="62" spans="1:31" x14ac:dyDescent="0.25">
      <c r="A62" s="265">
        <f t="shared" si="1"/>
        <v>42</v>
      </c>
      <c r="B62" s="501"/>
      <c r="C62" s="515"/>
      <c r="D62" s="514"/>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269">
        <f t="shared" si="0"/>
        <v>0</v>
      </c>
      <c r="AE62" s="388">
        <f>IF(AD62&gt;(100000/52*'1. General Input'!$D$10),100000/52*'1. General Input'!$D$10,AD62)</f>
        <v>0</v>
      </c>
    </row>
    <row r="63" spans="1:31" x14ac:dyDescent="0.25">
      <c r="A63" s="265">
        <f t="shared" si="1"/>
        <v>43</v>
      </c>
      <c r="B63" s="501"/>
      <c r="C63" s="515"/>
      <c r="D63" s="514"/>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269">
        <f t="shared" si="0"/>
        <v>0</v>
      </c>
      <c r="AE63" s="388">
        <f>IF(AD63&gt;(100000/52*'1. General Input'!$D$10),100000/52*'1. General Input'!$D$10,AD63)</f>
        <v>0</v>
      </c>
    </row>
    <row r="64" spans="1:31" x14ac:dyDescent="0.25">
      <c r="A64" s="265">
        <f t="shared" si="1"/>
        <v>44</v>
      </c>
      <c r="B64" s="501"/>
      <c r="C64" s="515"/>
      <c r="D64" s="514"/>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269">
        <f t="shared" si="0"/>
        <v>0</v>
      </c>
      <c r="AE64" s="388">
        <f>IF(AD64&gt;(100000/52*'1. General Input'!$D$10),100000/52*'1. General Input'!$D$10,AD64)</f>
        <v>0</v>
      </c>
    </row>
    <row r="65" spans="1:31" x14ac:dyDescent="0.25">
      <c r="A65" s="265">
        <f t="shared" si="1"/>
        <v>45</v>
      </c>
      <c r="B65" s="501"/>
      <c r="C65" s="515"/>
      <c r="D65" s="514"/>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269">
        <f t="shared" si="0"/>
        <v>0</v>
      </c>
      <c r="AE65" s="388">
        <f>IF(AD65&gt;(100000/52*'1. General Input'!$D$10),100000/52*'1. General Input'!$D$10,AD65)</f>
        <v>0</v>
      </c>
    </row>
    <row r="66" spans="1:31" x14ac:dyDescent="0.25">
      <c r="A66" s="265">
        <f t="shared" si="1"/>
        <v>46</v>
      </c>
      <c r="B66" s="501"/>
      <c r="C66" s="515"/>
      <c r="D66" s="514"/>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269">
        <f t="shared" si="0"/>
        <v>0</v>
      </c>
      <c r="AE66" s="388">
        <f>IF(AD66&gt;(100000/52*'1. General Input'!$D$10),100000/52*'1. General Input'!$D$10,AD66)</f>
        <v>0</v>
      </c>
    </row>
    <row r="67" spans="1:31" x14ac:dyDescent="0.25">
      <c r="A67" s="265">
        <f t="shared" si="1"/>
        <v>47</v>
      </c>
      <c r="B67" s="501"/>
      <c r="C67" s="515"/>
      <c r="D67" s="514"/>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269">
        <f t="shared" si="0"/>
        <v>0</v>
      </c>
      <c r="AE67" s="388">
        <f>IF(AD67&gt;(100000/52*'1. General Input'!$D$10),100000/52*'1. General Input'!$D$10,AD67)</f>
        <v>0</v>
      </c>
    </row>
    <row r="68" spans="1:31" x14ac:dyDescent="0.25">
      <c r="A68" s="265">
        <f t="shared" si="1"/>
        <v>48</v>
      </c>
      <c r="B68" s="501"/>
      <c r="C68" s="515"/>
      <c r="D68" s="514"/>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269">
        <f t="shared" si="0"/>
        <v>0</v>
      </c>
      <c r="AE68" s="388">
        <f>IF(AD68&gt;(100000/52*'1. General Input'!$D$10),100000/52*'1. General Input'!$D$10,AD68)</f>
        <v>0</v>
      </c>
    </row>
    <row r="69" spans="1:31" x14ac:dyDescent="0.25">
      <c r="A69" s="265">
        <f t="shared" si="1"/>
        <v>49</v>
      </c>
      <c r="B69" s="501"/>
      <c r="C69" s="515"/>
      <c r="D69" s="514"/>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269">
        <f t="shared" si="0"/>
        <v>0</v>
      </c>
      <c r="AE69" s="388">
        <f>IF(AD69&gt;(100000/52*'1. General Input'!$D$10),100000/52*'1. General Input'!$D$10,AD69)</f>
        <v>0</v>
      </c>
    </row>
    <row r="70" spans="1:31" x14ac:dyDescent="0.25">
      <c r="A70" s="265">
        <f t="shared" si="1"/>
        <v>50</v>
      </c>
      <c r="B70" s="501"/>
      <c r="C70" s="515"/>
      <c r="D70" s="514"/>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269">
        <f t="shared" si="0"/>
        <v>0</v>
      </c>
      <c r="AE70" s="388">
        <f>IF(AD70&gt;(100000/52*'1. General Input'!$D$10),100000/52*'1. General Input'!$D$10,AD70)</f>
        <v>0</v>
      </c>
    </row>
    <row r="71" spans="1:31" x14ac:dyDescent="0.25">
      <c r="A71" s="265">
        <f t="shared" si="1"/>
        <v>51</v>
      </c>
      <c r="B71" s="501"/>
      <c r="C71" s="515"/>
      <c r="D71" s="514"/>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269">
        <f t="shared" si="0"/>
        <v>0</v>
      </c>
      <c r="AE71" s="388">
        <f>IF(AD71&gt;(100000/52*'1. General Input'!$D$10),100000/52*'1. General Input'!$D$10,AD71)</f>
        <v>0</v>
      </c>
    </row>
    <row r="72" spans="1:31" x14ac:dyDescent="0.25">
      <c r="A72" s="265">
        <f t="shared" si="1"/>
        <v>52</v>
      </c>
      <c r="B72" s="501"/>
      <c r="C72" s="515"/>
      <c r="D72" s="514"/>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269">
        <f t="shared" si="0"/>
        <v>0</v>
      </c>
      <c r="AE72" s="388">
        <f>IF(AD72&gt;(100000/52*'1. General Input'!$D$10),100000/52*'1. General Input'!$D$10,AD72)</f>
        <v>0</v>
      </c>
    </row>
    <row r="73" spans="1:31" x14ac:dyDescent="0.25">
      <c r="A73" s="265">
        <f t="shared" si="1"/>
        <v>53</v>
      </c>
      <c r="B73" s="501"/>
      <c r="C73" s="515"/>
      <c r="D73" s="514"/>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269">
        <f t="shared" si="0"/>
        <v>0</v>
      </c>
      <c r="AE73" s="388">
        <f>IF(AD73&gt;(100000/52*'1. General Input'!$D$10),100000/52*'1. General Input'!$D$10,AD73)</f>
        <v>0</v>
      </c>
    </row>
    <row r="74" spans="1:31" x14ac:dyDescent="0.25">
      <c r="A74" s="265">
        <f t="shared" si="1"/>
        <v>54</v>
      </c>
      <c r="B74" s="501"/>
      <c r="C74" s="515"/>
      <c r="D74" s="514"/>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269">
        <f t="shared" si="0"/>
        <v>0</v>
      </c>
      <c r="AE74" s="388">
        <f>IF(AD74&gt;(100000/52*'1. General Input'!$D$10),100000/52*'1. General Input'!$D$10,AD74)</f>
        <v>0</v>
      </c>
    </row>
    <row r="75" spans="1:31" x14ac:dyDescent="0.25">
      <c r="A75" s="265">
        <f t="shared" si="1"/>
        <v>55</v>
      </c>
      <c r="B75" s="501"/>
      <c r="C75" s="515"/>
      <c r="D75" s="514"/>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269">
        <f t="shared" si="0"/>
        <v>0</v>
      </c>
      <c r="AE75" s="388">
        <f>IF(AD75&gt;(100000/52*'1. General Input'!$D$10),100000/52*'1. General Input'!$D$10,AD75)</f>
        <v>0</v>
      </c>
    </row>
    <row r="76" spans="1:31" x14ac:dyDescent="0.25">
      <c r="A76" s="265">
        <f t="shared" si="1"/>
        <v>56</v>
      </c>
      <c r="B76" s="501"/>
      <c r="C76" s="515"/>
      <c r="D76" s="514"/>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269">
        <f t="shared" si="0"/>
        <v>0</v>
      </c>
      <c r="AE76" s="388">
        <f>IF(AD76&gt;(100000/52*'1. General Input'!$D$10),100000/52*'1. General Input'!$D$10,AD76)</f>
        <v>0</v>
      </c>
    </row>
    <row r="77" spans="1:31" x14ac:dyDescent="0.25">
      <c r="A77" s="265">
        <f t="shared" si="1"/>
        <v>57</v>
      </c>
      <c r="B77" s="501"/>
      <c r="C77" s="515"/>
      <c r="D77" s="514"/>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269">
        <f t="shared" si="0"/>
        <v>0</v>
      </c>
      <c r="AE77" s="388">
        <f>IF(AD77&gt;(100000/52*'1. General Input'!$D$10),100000/52*'1. General Input'!$D$10,AD77)</f>
        <v>0</v>
      </c>
    </row>
    <row r="78" spans="1:31" x14ac:dyDescent="0.25">
      <c r="A78" s="265">
        <f t="shared" si="1"/>
        <v>58</v>
      </c>
      <c r="B78" s="501"/>
      <c r="C78" s="515"/>
      <c r="D78" s="514"/>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269">
        <f t="shared" si="0"/>
        <v>0</v>
      </c>
      <c r="AE78" s="388">
        <f>IF(AD78&gt;(100000/52*'1. General Input'!$D$10),100000/52*'1. General Input'!$D$10,AD78)</f>
        <v>0</v>
      </c>
    </row>
    <row r="79" spans="1:31" x14ac:dyDescent="0.25">
      <c r="A79" s="265">
        <f t="shared" si="1"/>
        <v>59</v>
      </c>
      <c r="B79" s="501"/>
      <c r="C79" s="515"/>
      <c r="D79" s="514"/>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269">
        <f t="shared" si="0"/>
        <v>0</v>
      </c>
      <c r="AE79" s="388">
        <f>IF(AD79&gt;(100000/52*'1. General Input'!$D$10),100000/52*'1. General Input'!$D$10,AD79)</f>
        <v>0</v>
      </c>
    </row>
    <row r="80" spans="1:31" x14ac:dyDescent="0.25">
      <c r="A80" s="265">
        <f t="shared" si="1"/>
        <v>60</v>
      </c>
      <c r="B80" s="501"/>
      <c r="C80" s="515"/>
      <c r="D80" s="514"/>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269">
        <f t="shared" si="0"/>
        <v>0</v>
      </c>
      <c r="AE80" s="388">
        <f>IF(AD80&gt;(100000/52*'1. General Input'!$D$10),100000/52*'1. General Input'!$D$10,AD80)</f>
        <v>0</v>
      </c>
    </row>
    <row r="81" spans="1:31" x14ac:dyDescent="0.25">
      <c r="A81" s="265">
        <f t="shared" si="1"/>
        <v>61</v>
      </c>
      <c r="B81" s="501"/>
      <c r="C81" s="515"/>
      <c r="D81" s="514"/>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269">
        <f t="shared" si="0"/>
        <v>0</v>
      </c>
      <c r="AE81" s="388">
        <f>IF(AD81&gt;(100000/52*'1. General Input'!$D$10),100000/52*'1. General Input'!$D$10,AD81)</f>
        <v>0</v>
      </c>
    </row>
    <row r="82" spans="1:31" x14ac:dyDescent="0.25">
      <c r="A82" s="265">
        <f t="shared" si="1"/>
        <v>62</v>
      </c>
      <c r="B82" s="501"/>
      <c r="C82" s="515"/>
      <c r="D82" s="514"/>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269">
        <f t="shared" si="0"/>
        <v>0</v>
      </c>
      <c r="AE82" s="388">
        <f>IF(AD82&gt;(100000/52*'1. General Input'!$D$10),100000/52*'1. General Input'!$D$10,AD82)</f>
        <v>0</v>
      </c>
    </row>
    <row r="83" spans="1:31" x14ac:dyDescent="0.25">
      <c r="A83" s="265">
        <f t="shared" si="1"/>
        <v>63</v>
      </c>
      <c r="B83" s="501"/>
      <c r="C83" s="515"/>
      <c r="D83" s="514"/>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269">
        <f t="shared" si="0"/>
        <v>0</v>
      </c>
      <c r="AE83" s="388">
        <f>IF(AD83&gt;(100000/52*'1. General Input'!$D$10),100000/52*'1. General Input'!$D$10,AD83)</f>
        <v>0</v>
      </c>
    </row>
    <row r="84" spans="1:31" x14ac:dyDescent="0.25">
      <c r="A84" s="265">
        <f t="shared" si="1"/>
        <v>64</v>
      </c>
      <c r="B84" s="501"/>
      <c r="C84" s="515"/>
      <c r="D84" s="514"/>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269">
        <f t="shared" si="0"/>
        <v>0</v>
      </c>
      <c r="AE84" s="388">
        <f>IF(AD84&gt;(100000/52*'1. General Input'!$D$10),100000/52*'1. General Input'!$D$10,AD84)</f>
        <v>0</v>
      </c>
    </row>
    <row r="85" spans="1:31" x14ac:dyDescent="0.25">
      <c r="A85" s="265">
        <f t="shared" si="1"/>
        <v>65</v>
      </c>
      <c r="B85" s="501"/>
      <c r="C85" s="515"/>
      <c r="D85" s="514"/>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269">
        <f t="shared" si="0"/>
        <v>0</v>
      </c>
      <c r="AE85" s="388">
        <f>IF(AD85&gt;(100000/52*'1. General Input'!$D$10),100000/52*'1. General Input'!$D$10,AD85)</f>
        <v>0</v>
      </c>
    </row>
    <row r="86" spans="1:31" x14ac:dyDescent="0.25">
      <c r="A86" s="265">
        <f t="shared" si="1"/>
        <v>66</v>
      </c>
      <c r="B86" s="501"/>
      <c r="C86" s="515"/>
      <c r="D86" s="514"/>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269">
        <f t="shared" ref="AD86:AD149" si="2">IF(D86=0,SUM(E86:AC86),D86)</f>
        <v>0</v>
      </c>
      <c r="AE86" s="388">
        <f>IF(AD86&gt;(100000/52*'1. General Input'!$D$10),100000/52*'1. General Input'!$D$10,AD86)</f>
        <v>0</v>
      </c>
    </row>
    <row r="87" spans="1:31" x14ac:dyDescent="0.25">
      <c r="A87" s="265">
        <f t="shared" ref="A87:A150" si="3">+A86+1</f>
        <v>67</v>
      </c>
      <c r="B87" s="501"/>
      <c r="C87" s="515"/>
      <c r="D87" s="514"/>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269">
        <f t="shared" si="2"/>
        <v>0</v>
      </c>
      <c r="AE87" s="388">
        <f>IF(AD87&gt;(100000/52*'1. General Input'!$D$10),100000/52*'1. General Input'!$D$10,AD87)</f>
        <v>0</v>
      </c>
    </row>
    <row r="88" spans="1:31" x14ac:dyDescent="0.25">
      <c r="A88" s="265">
        <f t="shared" si="3"/>
        <v>68</v>
      </c>
      <c r="B88" s="501"/>
      <c r="C88" s="515"/>
      <c r="D88" s="514"/>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269">
        <f t="shared" si="2"/>
        <v>0</v>
      </c>
      <c r="AE88" s="388">
        <f>IF(AD88&gt;(100000/52*'1. General Input'!$D$10),100000/52*'1. General Input'!$D$10,AD88)</f>
        <v>0</v>
      </c>
    </row>
    <row r="89" spans="1:31" x14ac:dyDescent="0.25">
      <c r="A89" s="265">
        <f t="shared" si="3"/>
        <v>69</v>
      </c>
      <c r="B89" s="501"/>
      <c r="C89" s="515"/>
      <c r="D89" s="514"/>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269">
        <f t="shared" si="2"/>
        <v>0</v>
      </c>
      <c r="AE89" s="388">
        <f>IF(AD89&gt;(100000/52*'1. General Input'!$D$10),100000/52*'1. General Input'!$D$10,AD89)</f>
        <v>0</v>
      </c>
    </row>
    <row r="90" spans="1:31" x14ac:dyDescent="0.25">
      <c r="A90" s="265">
        <f t="shared" si="3"/>
        <v>70</v>
      </c>
      <c r="B90" s="501"/>
      <c r="C90" s="515"/>
      <c r="D90" s="514"/>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269">
        <f t="shared" si="2"/>
        <v>0</v>
      </c>
      <c r="AE90" s="388">
        <f>IF(AD90&gt;(100000/52*'1. General Input'!$D$10),100000/52*'1. General Input'!$D$10,AD90)</f>
        <v>0</v>
      </c>
    </row>
    <row r="91" spans="1:31" x14ac:dyDescent="0.25">
      <c r="A91" s="265">
        <f t="shared" si="3"/>
        <v>71</v>
      </c>
      <c r="B91" s="501"/>
      <c r="C91" s="515"/>
      <c r="D91" s="514"/>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269">
        <f t="shared" si="2"/>
        <v>0</v>
      </c>
      <c r="AE91" s="388">
        <f>IF(AD91&gt;(100000/52*'1. General Input'!$D$10),100000/52*'1. General Input'!$D$10,AD91)</f>
        <v>0</v>
      </c>
    </row>
    <row r="92" spans="1:31" x14ac:dyDescent="0.25">
      <c r="A92" s="265">
        <f t="shared" si="3"/>
        <v>72</v>
      </c>
      <c r="B92" s="501"/>
      <c r="C92" s="515"/>
      <c r="D92" s="514"/>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269">
        <f t="shared" si="2"/>
        <v>0</v>
      </c>
      <c r="AE92" s="388">
        <f>IF(AD92&gt;(100000/52*'1. General Input'!$D$10),100000/52*'1. General Input'!$D$10,AD92)</f>
        <v>0</v>
      </c>
    </row>
    <row r="93" spans="1:31" x14ac:dyDescent="0.25">
      <c r="A93" s="265">
        <f t="shared" si="3"/>
        <v>73</v>
      </c>
      <c r="B93" s="501"/>
      <c r="C93" s="515"/>
      <c r="D93" s="514"/>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269">
        <f t="shared" si="2"/>
        <v>0</v>
      </c>
      <c r="AE93" s="388">
        <f>IF(AD93&gt;(100000/52*'1. General Input'!$D$10),100000/52*'1. General Input'!$D$10,AD93)</f>
        <v>0</v>
      </c>
    </row>
    <row r="94" spans="1:31" x14ac:dyDescent="0.25">
      <c r="A94" s="265">
        <f t="shared" si="3"/>
        <v>74</v>
      </c>
      <c r="B94" s="501"/>
      <c r="C94" s="515"/>
      <c r="D94" s="514"/>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269">
        <f t="shared" si="2"/>
        <v>0</v>
      </c>
      <c r="AE94" s="388">
        <f>IF(AD94&gt;(100000/52*'1. General Input'!$D$10),100000/52*'1. General Input'!$D$10,AD94)</f>
        <v>0</v>
      </c>
    </row>
    <row r="95" spans="1:31" x14ac:dyDescent="0.25">
      <c r="A95" s="265">
        <f t="shared" si="3"/>
        <v>75</v>
      </c>
      <c r="B95" s="501"/>
      <c r="C95" s="515"/>
      <c r="D95" s="514"/>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269">
        <f t="shared" si="2"/>
        <v>0</v>
      </c>
      <c r="AE95" s="388">
        <f>IF(AD95&gt;(100000/52*'1. General Input'!$D$10),100000/52*'1. General Input'!$D$10,AD95)</f>
        <v>0</v>
      </c>
    </row>
    <row r="96" spans="1:31" x14ac:dyDescent="0.25">
      <c r="A96" s="265">
        <f t="shared" si="3"/>
        <v>76</v>
      </c>
      <c r="B96" s="501"/>
      <c r="C96" s="515"/>
      <c r="D96" s="514"/>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269">
        <f t="shared" si="2"/>
        <v>0</v>
      </c>
      <c r="AE96" s="388">
        <f>IF(AD96&gt;(100000/52*'1. General Input'!$D$10),100000/52*'1. General Input'!$D$10,AD96)</f>
        <v>0</v>
      </c>
    </row>
    <row r="97" spans="1:31" x14ac:dyDescent="0.25">
      <c r="A97" s="265">
        <f t="shared" si="3"/>
        <v>77</v>
      </c>
      <c r="B97" s="501"/>
      <c r="C97" s="515"/>
      <c r="D97" s="514"/>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269">
        <f t="shared" si="2"/>
        <v>0</v>
      </c>
      <c r="AE97" s="388">
        <f>IF(AD97&gt;(100000/52*'1. General Input'!$D$10),100000/52*'1. General Input'!$D$10,AD97)</f>
        <v>0</v>
      </c>
    </row>
    <row r="98" spans="1:31" x14ac:dyDescent="0.25">
      <c r="A98" s="265">
        <f t="shared" si="3"/>
        <v>78</v>
      </c>
      <c r="B98" s="501"/>
      <c r="C98" s="515"/>
      <c r="D98" s="514"/>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269">
        <f t="shared" si="2"/>
        <v>0</v>
      </c>
      <c r="AE98" s="388">
        <f>IF(AD98&gt;(100000/52*'1. General Input'!$D$10),100000/52*'1. General Input'!$D$10,AD98)</f>
        <v>0</v>
      </c>
    </row>
    <row r="99" spans="1:31" x14ac:dyDescent="0.25">
      <c r="A99" s="265">
        <f t="shared" si="3"/>
        <v>79</v>
      </c>
      <c r="B99" s="501"/>
      <c r="C99" s="515"/>
      <c r="D99" s="514"/>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269">
        <f t="shared" si="2"/>
        <v>0</v>
      </c>
      <c r="AE99" s="388">
        <f>IF(AD99&gt;(100000/52*'1. General Input'!$D$10),100000/52*'1. General Input'!$D$10,AD99)</f>
        <v>0</v>
      </c>
    </row>
    <row r="100" spans="1:31" x14ac:dyDescent="0.25">
      <c r="A100" s="265">
        <f t="shared" si="3"/>
        <v>80</v>
      </c>
      <c r="B100" s="501"/>
      <c r="C100" s="515"/>
      <c r="D100" s="514"/>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269">
        <f t="shared" si="2"/>
        <v>0</v>
      </c>
      <c r="AE100" s="388">
        <f>IF(AD100&gt;(100000/52*'1. General Input'!$D$10),100000/52*'1. General Input'!$D$10,AD100)</f>
        <v>0</v>
      </c>
    </row>
    <row r="101" spans="1:31" x14ac:dyDescent="0.25">
      <c r="A101" s="265">
        <f t="shared" si="3"/>
        <v>81</v>
      </c>
      <c r="B101" s="501"/>
      <c r="C101" s="515"/>
      <c r="D101" s="514"/>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269">
        <f t="shared" si="2"/>
        <v>0</v>
      </c>
      <c r="AE101" s="388">
        <f>IF(AD101&gt;(100000/52*'1. General Input'!$D$10),100000/52*'1. General Input'!$D$10,AD101)</f>
        <v>0</v>
      </c>
    </row>
    <row r="102" spans="1:31" x14ac:dyDescent="0.25">
      <c r="A102" s="265">
        <f t="shared" si="3"/>
        <v>82</v>
      </c>
      <c r="B102" s="501"/>
      <c r="C102" s="515"/>
      <c r="D102" s="514"/>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269">
        <f t="shared" si="2"/>
        <v>0</v>
      </c>
      <c r="AE102" s="388">
        <f>IF(AD102&gt;(100000/52*'1. General Input'!$D$10),100000/52*'1. General Input'!$D$10,AD102)</f>
        <v>0</v>
      </c>
    </row>
    <row r="103" spans="1:31" x14ac:dyDescent="0.25">
      <c r="A103" s="265">
        <f t="shared" si="3"/>
        <v>83</v>
      </c>
      <c r="B103" s="501"/>
      <c r="C103" s="515"/>
      <c r="D103" s="514"/>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269">
        <f t="shared" si="2"/>
        <v>0</v>
      </c>
      <c r="AE103" s="388">
        <f>IF(AD103&gt;(100000/52*'1. General Input'!$D$10),100000/52*'1. General Input'!$D$10,AD103)</f>
        <v>0</v>
      </c>
    </row>
    <row r="104" spans="1:31" x14ac:dyDescent="0.25">
      <c r="A104" s="265">
        <f t="shared" si="3"/>
        <v>84</v>
      </c>
      <c r="B104" s="501"/>
      <c r="C104" s="515"/>
      <c r="D104" s="514"/>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269">
        <f t="shared" si="2"/>
        <v>0</v>
      </c>
      <c r="AE104" s="388">
        <f>IF(AD104&gt;(100000/52*'1. General Input'!$D$10),100000/52*'1. General Input'!$D$10,AD104)</f>
        <v>0</v>
      </c>
    </row>
    <row r="105" spans="1:31" x14ac:dyDescent="0.25">
      <c r="A105" s="265">
        <f t="shared" si="3"/>
        <v>85</v>
      </c>
      <c r="B105" s="501"/>
      <c r="C105" s="515"/>
      <c r="D105" s="514"/>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269">
        <f t="shared" si="2"/>
        <v>0</v>
      </c>
      <c r="AE105" s="388">
        <f>IF(AD105&gt;(100000/52*'1. General Input'!$D$10),100000/52*'1. General Input'!$D$10,AD105)</f>
        <v>0</v>
      </c>
    </row>
    <row r="106" spans="1:31" x14ac:dyDescent="0.25">
      <c r="A106" s="265">
        <f t="shared" si="3"/>
        <v>86</v>
      </c>
      <c r="B106" s="501"/>
      <c r="C106" s="515"/>
      <c r="D106" s="514"/>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269">
        <f t="shared" si="2"/>
        <v>0</v>
      </c>
      <c r="AE106" s="388">
        <f>IF(AD106&gt;(100000/52*'1. General Input'!$D$10),100000/52*'1. General Input'!$D$10,AD106)</f>
        <v>0</v>
      </c>
    </row>
    <row r="107" spans="1:31" x14ac:dyDescent="0.25">
      <c r="A107" s="265">
        <f t="shared" si="3"/>
        <v>87</v>
      </c>
      <c r="B107" s="501"/>
      <c r="C107" s="515"/>
      <c r="D107" s="514"/>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269">
        <f t="shared" si="2"/>
        <v>0</v>
      </c>
      <c r="AE107" s="388">
        <f>IF(AD107&gt;(100000/52*'1. General Input'!$D$10),100000/52*'1. General Input'!$D$10,AD107)</f>
        <v>0</v>
      </c>
    </row>
    <row r="108" spans="1:31" x14ac:dyDescent="0.25">
      <c r="A108" s="265">
        <f t="shared" si="3"/>
        <v>88</v>
      </c>
      <c r="B108" s="501"/>
      <c r="C108" s="515"/>
      <c r="D108" s="514"/>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269">
        <f t="shared" si="2"/>
        <v>0</v>
      </c>
      <c r="AE108" s="388">
        <f>IF(AD108&gt;(100000/52*'1. General Input'!$D$10),100000/52*'1. General Input'!$D$10,AD108)</f>
        <v>0</v>
      </c>
    </row>
    <row r="109" spans="1:31" x14ac:dyDescent="0.25">
      <c r="A109" s="265">
        <f t="shared" si="3"/>
        <v>89</v>
      </c>
      <c r="B109" s="501"/>
      <c r="C109" s="515"/>
      <c r="D109" s="514"/>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269">
        <f t="shared" si="2"/>
        <v>0</v>
      </c>
      <c r="AE109" s="388">
        <f>IF(AD109&gt;(100000/52*'1. General Input'!$D$10),100000/52*'1. General Input'!$D$10,AD109)</f>
        <v>0</v>
      </c>
    </row>
    <row r="110" spans="1:31" x14ac:dyDescent="0.25">
      <c r="A110" s="265">
        <f t="shared" si="3"/>
        <v>90</v>
      </c>
      <c r="B110" s="501"/>
      <c r="C110" s="515"/>
      <c r="D110" s="514"/>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269">
        <f t="shared" si="2"/>
        <v>0</v>
      </c>
      <c r="AE110" s="388">
        <f>IF(AD110&gt;(100000/52*'1. General Input'!$D$10),100000/52*'1. General Input'!$D$10,AD110)</f>
        <v>0</v>
      </c>
    </row>
    <row r="111" spans="1:31" x14ac:dyDescent="0.25">
      <c r="A111" s="265">
        <f t="shared" si="3"/>
        <v>91</v>
      </c>
      <c r="B111" s="501"/>
      <c r="C111" s="515"/>
      <c r="D111" s="514"/>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269">
        <f t="shared" si="2"/>
        <v>0</v>
      </c>
      <c r="AE111" s="388">
        <f>IF(AD111&gt;(100000/52*'1. General Input'!$D$10),100000/52*'1. General Input'!$D$10,AD111)</f>
        <v>0</v>
      </c>
    </row>
    <row r="112" spans="1:31" x14ac:dyDescent="0.25">
      <c r="A112" s="265">
        <f t="shared" si="3"/>
        <v>92</v>
      </c>
      <c r="B112" s="501"/>
      <c r="C112" s="515"/>
      <c r="D112" s="514"/>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269">
        <f t="shared" si="2"/>
        <v>0</v>
      </c>
      <c r="AE112" s="388">
        <f>IF(AD112&gt;(100000/52*'1. General Input'!$D$10),100000/52*'1. General Input'!$D$10,AD112)</f>
        <v>0</v>
      </c>
    </row>
    <row r="113" spans="1:31" x14ac:dyDescent="0.25">
      <c r="A113" s="265">
        <f t="shared" si="3"/>
        <v>93</v>
      </c>
      <c r="B113" s="501"/>
      <c r="C113" s="515"/>
      <c r="D113" s="514"/>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269">
        <f t="shared" si="2"/>
        <v>0</v>
      </c>
      <c r="AE113" s="388">
        <f>IF(AD113&gt;(100000/52*'1. General Input'!$D$10),100000/52*'1. General Input'!$D$10,AD113)</f>
        <v>0</v>
      </c>
    </row>
    <row r="114" spans="1:31" x14ac:dyDescent="0.25">
      <c r="A114" s="265">
        <f t="shared" si="3"/>
        <v>94</v>
      </c>
      <c r="B114" s="501"/>
      <c r="C114" s="515"/>
      <c r="D114" s="514"/>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269">
        <f t="shared" si="2"/>
        <v>0</v>
      </c>
      <c r="AE114" s="388">
        <f>IF(AD114&gt;(100000/52*'1. General Input'!$D$10),100000/52*'1. General Input'!$D$10,AD114)</f>
        <v>0</v>
      </c>
    </row>
    <row r="115" spans="1:31" x14ac:dyDescent="0.25">
      <c r="A115" s="265">
        <f t="shared" si="3"/>
        <v>95</v>
      </c>
      <c r="B115" s="501"/>
      <c r="C115" s="515"/>
      <c r="D115" s="514"/>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269">
        <f t="shared" si="2"/>
        <v>0</v>
      </c>
      <c r="AE115" s="388">
        <f>IF(AD115&gt;(100000/52*'1. General Input'!$D$10),100000/52*'1. General Input'!$D$10,AD115)</f>
        <v>0</v>
      </c>
    </row>
    <row r="116" spans="1:31" x14ac:dyDescent="0.25">
      <c r="A116" s="265">
        <f t="shared" si="3"/>
        <v>96</v>
      </c>
      <c r="B116" s="501"/>
      <c r="C116" s="515"/>
      <c r="D116" s="514"/>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269">
        <f t="shared" si="2"/>
        <v>0</v>
      </c>
      <c r="AE116" s="388">
        <f>IF(AD116&gt;(100000/52*'1. General Input'!$D$10),100000/52*'1. General Input'!$D$10,AD116)</f>
        <v>0</v>
      </c>
    </row>
    <row r="117" spans="1:31" x14ac:dyDescent="0.25">
      <c r="A117" s="265">
        <f t="shared" si="3"/>
        <v>97</v>
      </c>
      <c r="B117" s="501"/>
      <c r="C117" s="515"/>
      <c r="D117" s="514"/>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269">
        <f t="shared" si="2"/>
        <v>0</v>
      </c>
      <c r="AE117" s="388">
        <f>IF(AD117&gt;(100000/52*'1. General Input'!$D$10),100000/52*'1. General Input'!$D$10,AD117)</f>
        <v>0</v>
      </c>
    </row>
    <row r="118" spans="1:31" x14ac:dyDescent="0.25">
      <c r="A118" s="265">
        <f t="shared" si="3"/>
        <v>98</v>
      </c>
      <c r="B118" s="501"/>
      <c r="C118" s="515"/>
      <c r="D118" s="514"/>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269">
        <f t="shared" si="2"/>
        <v>0</v>
      </c>
      <c r="AE118" s="388">
        <f>IF(AD118&gt;(100000/52*'1. General Input'!$D$10),100000/52*'1. General Input'!$D$10,AD118)</f>
        <v>0</v>
      </c>
    </row>
    <row r="119" spans="1:31" x14ac:dyDescent="0.25">
      <c r="A119" s="265">
        <f t="shared" si="3"/>
        <v>99</v>
      </c>
      <c r="B119" s="501"/>
      <c r="C119" s="515"/>
      <c r="D119" s="514"/>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269">
        <f t="shared" si="2"/>
        <v>0</v>
      </c>
      <c r="AE119" s="388">
        <f>IF(AD119&gt;(100000/52*'1. General Input'!$D$10),100000/52*'1. General Input'!$D$10,AD119)</f>
        <v>0</v>
      </c>
    </row>
    <row r="120" spans="1:31" x14ac:dyDescent="0.25">
      <c r="A120" s="265">
        <f t="shared" si="3"/>
        <v>100</v>
      </c>
      <c r="B120" s="501"/>
      <c r="C120" s="515"/>
      <c r="D120" s="514"/>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269">
        <f t="shared" si="2"/>
        <v>0</v>
      </c>
      <c r="AE120" s="388">
        <f>IF(AD120&gt;(100000/52*'1. General Input'!$D$10),100000/52*'1. General Input'!$D$10,AD120)</f>
        <v>0</v>
      </c>
    </row>
    <row r="121" spans="1:31" x14ac:dyDescent="0.25">
      <c r="A121" s="265">
        <f t="shared" si="3"/>
        <v>101</v>
      </c>
      <c r="B121" s="501"/>
      <c r="C121" s="515"/>
      <c r="D121" s="514"/>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269">
        <f t="shared" si="2"/>
        <v>0</v>
      </c>
      <c r="AE121" s="388">
        <f>IF(AD121&gt;(100000/52*'1. General Input'!$D$10),100000/52*'1. General Input'!$D$10,AD121)</f>
        <v>0</v>
      </c>
    </row>
    <row r="122" spans="1:31" x14ac:dyDescent="0.25">
      <c r="A122" s="265">
        <f t="shared" si="3"/>
        <v>102</v>
      </c>
      <c r="B122" s="501"/>
      <c r="C122" s="515"/>
      <c r="D122" s="514"/>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269">
        <f t="shared" si="2"/>
        <v>0</v>
      </c>
      <c r="AE122" s="388">
        <f>IF(AD122&gt;(100000/52*'1. General Input'!$D$10),100000/52*'1. General Input'!$D$10,AD122)</f>
        <v>0</v>
      </c>
    </row>
    <row r="123" spans="1:31" x14ac:dyDescent="0.25">
      <c r="A123" s="265">
        <f t="shared" si="3"/>
        <v>103</v>
      </c>
      <c r="B123" s="501"/>
      <c r="C123" s="515"/>
      <c r="D123" s="514"/>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269">
        <f t="shared" si="2"/>
        <v>0</v>
      </c>
      <c r="AE123" s="388">
        <f>IF(AD123&gt;(100000/52*'1. General Input'!$D$10),100000/52*'1. General Input'!$D$10,AD123)</f>
        <v>0</v>
      </c>
    </row>
    <row r="124" spans="1:31" x14ac:dyDescent="0.25">
      <c r="A124" s="265">
        <f t="shared" si="3"/>
        <v>104</v>
      </c>
      <c r="B124" s="501"/>
      <c r="C124" s="515"/>
      <c r="D124" s="514"/>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269">
        <f t="shared" si="2"/>
        <v>0</v>
      </c>
      <c r="AE124" s="388">
        <f>IF(AD124&gt;(100000/52*'1. General Input'!$D$10),100000/52*'1. General Input'!$D$10,AD124)</f>
        <v>0</v>
      </c>
    </row>
    <row r="125" spans="1:31" x14ac:dyDescent="0.25">
      <c r="A125" s="265">
        <f t="shared" si="3"/>
        <v>105</v>
      </c>
      <c r="B125" s="501"/>
      <c r="C125" s="515"/>
      <c r="D125" s="514"/>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269">
        <f t="shared" si="2"/>
        <v>0</v>
      </c>
      <c r="AE125" s="388">
        <f>IF(AD125&gt;(100000/52*'1. General Input'!$D$10),100000/52*'1. General Input'!$D$10,AD125)</f>
        <v>0</v>
      </c>
    </row>
    <row r="126" spans="1:31" x14ac:dyDescent="0.25">
      <c r="A126" s="265">
        <f t="shared" si="3"/>
        <v>106</v>
      </c>
      <c r="B126" s="501"/>
      <c r="C126" s="515"/>
      <c r="D126" s="514"/>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269">
        <f t="shared" si="2"/>
        <v>0</v>
      </c>
      <c r="AE126" s="388">
        <f>IF(AD126&gt;(100000/52*'1. General Input'!$D$10),100000/52*'1. General Input'!$D$10,AD126)</f>
        <v>0</v>
      </c>
    </row>
    <row r="127" spans="1:31" x14ac:dyDescent="0.25">
      <c r="A127" s="265">
        <f t="shared" si="3"/>
        <v>107</v>
      </c>
      <c r="B127" s="501"/>
      <c r="C127" s="515"/>
      <c r="D127" s="514"/>
      <c r="E127" s="505"/>
      <c r="F127" s="505"/>
      <c r="G127" s="505"/>
      <c r="H127" s="505"/>
      <c r="I127" s="505"/>
      <c r="J127" s="505"/>
      <c r="K127" s="505"/>
      <c r="L127" s="505"/>
      <c r="M127" s="505"/>
      <c r="N127" s="505"/>
      <c r="O127" s="505"/>
      <c r="P127" s="505"/>
      <c r="Q127" s="505"/>
      <c r="R127" s="505"/>
      <c r="S127" s="505"/>
      <c r="T127" s="505"/>
      <c r="U127" s="505"/>
      <c r="V127" s="505"/>
      <c r="W127" s="505"/>
      <c r="X127" s="505"/>
      <c r="Y127" s="505"/>
      <c r="Z127" s="505"/>
      <c r="AA127" s="505"/>
      <c r="AB127" s="505"/>
      <c r="AC127" s="505"/>
      <c r="AD127" s="269">
        <f t="shared" si="2"/>
        <v>0</v>
      </c>
      <c r="AE127" s="388">
        <f>IF(AD127&gt;(100000/52*'1. General Input'!$D$10),100000/52*'1. General Input'!$D$10,AD127)</f>
        <v>0</v>
      </c>
    </row>
    <row r="128" spans="1:31" x14ac:dyDescent="0.25">
      <c r="A128" s="265">
        <f t="shared" si="3"/>
        <v>108</v>
      </c>
      <c r="B128" s="501"/>
      <c r="C128" s="515"/>
      <c r="D128" s="514"/>
      <c r="E128" s="505"/>
      <c r="F128" s="505"/>
      <c r="G128" s="505"/>
      <c r="H128" s="505"/>
      <c r="I128" s="505"/>
      <c r="J128" s="505"/>
      <c r="K128" s="505"/>
      <c r="L128" s="505"/>
      <c r="M128" s="505"/>
      <c r="N128" s="505"/>
      <c r="O128" s="505"/>
      <c r="P128" s="505"/>
      <c r="Q128" s="505"/>
      <c r="R128" s="505"/>
      <c r="S128" s="505"/>
      <c r="T128" s="505"/>
      <c r="U128" s="505"/>
      <c r="V128" s="505"/>
      <c r="W128" s="505"/>
      <c r="X128" s="505"/>
      <c r="Y128" s="505"/>
      <c r="Z128" s="505"/>
      <c r="AA128" s="505"/>
      <c r="AB128" s="505"/>
      <c r="AC128" s="505"/>
      <c r="AD128" s="269">
        <f t="shared" si="2"/>
        <v>0</v>
      </c>
      <c r="AE128" s="388">
        <f>IF(AD128&gt;(100000/52*'1. General Input'!$D$10),100000/52*'1. General Input'!$D$10,AD128)</f>
        <v>0</v>
      </c>
    </row>
    <row r="129" spans="1:31" x14ac:dyDescent="0.25">
      <c r="A129" s="265">
        <f t="shared" si="3"/>
        <v>109</v>
      </c>
      <c r="B129" s="501"/>
      <c r="C129" s="515"/>
      <c r="D129" s="514"/>
      <c r="E129" s="505"/>
      <c r="F129" s="505"/>
      <c r="G129" s="505"/>
      <c r="H129" s="505"/>
      <c r="I129" s="505"/>
      <c r="J129" s="505"/>
      <c r="K129" s="505"/>
      <c r="L129" s="505"/>
      <c r="M129" s="505"/>
      <c r="N129" s="505"/>
      <c r="O129" s="505"/>
      <c r="P129" s="505"/>
      <c r="Q129" s="505"/>
      <c r="R129" s="505"/>
      <c r="S129" s="505"/>
      <c r="T129" s="505"/>
      <c r="U129" s="505"/>
      <c r="V129" s="505"/>
      <c r="W129" s="505"/>
      <c r="X129" s="505"/>
      <c r="Y129" s="505"/>
      <c r="Z129" s="505"/>
      <c r="AA129" s="505"/>
      <c r="AB129" s="505"/>
      <c r="AC129" s="505"/>
      <c r="AD129" s="269">
        <f t="shared" si="2"/>
        <v>0</v>
      </c>
      <c r="AE129" s="388">
        <f>IF(AD129&gt;(100000/52*'1. General Input'!$D$10),100000/52*'1. General Input'!$D$10,AD129)</f>
        <v>0</v>
      </c>
    </row>
    <row r="130" spans="1:31" x14ac:dyDescent="0.25">
      <c r="A130" s="265">
        <f t="shared" si="3"/>
        <v>110</v>
      </c>
      <c r="B130" s="501"/>
      <c r="C130" s="515"/>
      <c r="D130" s="514"/>
      <c r="E130" s="505"/>
      <c r="F130" s="505"/>
      <c r="G130" s="505"/>
      <c r="H130" s="505"/>
      <c r="I130" s="505"/>
      <c r="J130" s="505"/>
      <c r="K130" s="505"/>
      <c r="L130" s="505"/>
      <c r="M130" s="505"/>
      <c r="N130" s="505"/>
      <c r="O130" s="505"/>
      <c r="P130" s="505"/>
      <c r="Q130" s="505"/>
      <c r="R130" s="505"/>
      <c r="S130" s="505"/>
      <c r="T130" s="505"/>
      <c r="U130" s="505"/>
      <c r="V130" s="505"/>
      <c r="W130" s="505"/>
      <c r="X130" s="505"/>
      <c r="Y130" s="505"/>
      <c r="Z130" s="505"/>
      <c r="AA130" s="505"/>
      <c r="AB130" s="505"/>
      <c r="AC130" s="505"/>
      <c r="AD130" s="269">
        <f t="shared" si="2"/>
        <v>0</v>
      </c>
      <c r="AE130" s="388">
        <f>IF(AD130&gt;(100000/52*'1. General Input'!$D$10),100000/52*'1. General Input'!$D$10,AD130)</f>
        <v>0</v>
      </c>
    </row>
    <row r="131" spans="1:31" x14ac:dyDescent="0.25">
      <c r="A131" s="265">
        <f t="shared" si="3"/>
        <v>111</v>
      </c>
      <c r="B131" s="501"/>
      <c r="C131" s="515"/>
      <c r="D131" s="514"/>
      <c r="E131" s="505"/>
      <c r="F131" s="505"/>
      <c r="G131" s="505"/>
      <c r="H131" s="505"/>
      <c r="I131" s="505"/>
      <c r="J131" s="505"/>
      <c r="K131" s="505"/>
      <c r="L131" s="505"/>
      <c r="M131" s="505"/>
      <c r="N131" s="505"/>
      <c r="O131" s="505"/>
      <c r="P131" s="505"/>
      <c r="Q131" s="505"/>
      <c r="R131" s="505"/>
      <c r="S131" s="505"/>
      <c r="T131" s="505"/>
      <c r="U131" s="505"/>
      <c r="V131" s="505"/>
      <c r="W131" s="505"/>
      <c r="X131" s="505"/>
      <c r="Y131" s="505"/>
      <c r="Z131" s="505"/>
      <c r="AA131" s="505"/>
      <c r="AB131" s="505"/>
      <c r="AC131" s="505"/>
      <c r="AD131" s="269">
        <f t="shared" si="2"/>
        <v>0</v>
      </c>
      <c r="AE131" s="388">
        <f>IF(AD131&gt;(100000/52*'1. General Input'!$D$10),100000/52*'1. General Input'!$D$10,AD131)</f>
        <v>0</v>
      </c>
    </row>
    <row r="132" spans="1:31" x14ac:dyDescent="0.25">
      <c r="A132" s="265">
        <f t="shared" si="3"/>
        <v>112</v>
      </c>
      <c r="B132" s="501"/>
      <c r="C132" s="515"/>
      <c r="D132" s="514"/>
      <c r="E132" s="505"/>
      <c r="F132" s="505"/>
      <c r="G132" s="505"/>
      <c r="H132" s="505"/>
      <c r="I132" s="505"/>
      <c r="J132" s="505"/>
      <c r="K132" s="505"/>
      <c r="L132" s="505"/>
      <c r="M132" s="505"/>
      <c r="N132" s="505"/>
      <c r="O132" s="505"/>
      <c r="P132" s="505"/>
      <c r="Q132" s="505"/>
      <c r="R132" s="505"/>
      <c r="S132" s="505"/>
      <c r="T132" s="505"/>
      <c r="U132" s="505"/>
      <c r="V132" s="505"/>
      <c r="W132" s="505"/>
      <c r="X132" s="505"/>
      <c r="Y132" s="505"/>
      <c r="Z132" s="505"/>
      <c r="AA132" s="505"/>
      <c r="AB132" s="505"/>
      <c r="AC132" s="505"/>
      <c r="AD132" s="269">
        <f t="shared" si="2"/>
        <v>0</v>
      </c>
      <c r="AE132" s="388">
        <f>IF(AD132&gt;(100000/52*'1. General Input'!$D$10),100000/52*'1. General Input'!$D$10,AD132)</f>
        <v>0</v>
      </c>
    </row>
    <row r="133" spans="1:31" x14ac:dyDescent="0.25">
      <c r="A133" s="265">
        <f t="shared" si="3"/>
        <v>113</v>
      </c>
      <c r="B133" s="501"/>
      <c r="C133" s="515"/>
      <c r="D133" s="514"/>
      <c r="E133" s="505"/>
      <c r="F133" s="505"/>
      <c r="G133" s="505"/>
      <c r="H133" s="505"/>
      <c r="I133" s="505"/>
      <c r="J133" s="505"/>
      <c r="K133" s="505"/>
      <c r="L133" s="505"/>
      <c r="M133" s="505"/>
      <c r="N133" s="505"/>
      <c r="O133" s="505"/>
      <c r="P133" s="505"/>
      <c r="Q133" s="505"/>
      <c r="R133" s="505"/>
      <c r="S133" s="505"/>
      <c r="T133" s="505"/>
      <c r="U133" s="505"/>
      <c r="V133" s="505"/>
      <c r="W133" s="505"/>
      <c r="X133" s="505"/>
      <c r="Y133" s="505"/>
      <c r="Z133" s="505"/>
      <c r="AA133" s="505"/>
      <c r="AB133" s="505"/>
      <c r="AC133" s="505"/>
      <c r="AD133" s="269">
        <f t="shared" si="2"/>
        <v>0</v>
      </c>
      <c r="AE133" s="388">
        <f>IF(AD133&gt;(100000/52*'1. General Input'!$D$10),100000/52*'1. General Input'!$D$10,AD133)</f>
        <v>0</v>
      </c>
    </row>
    <row r="134" spans="1:31" x14ac:dyDescent="0.25">
      <c r="A134" s="265">
        <f t="shared" si="3"/>
        <v>114</v>
      </c>
      <c r="B134" s="501"/>
      <c r="C134" s="515"/>
      <c r="D134" s="514"/>
      <c r="E134" s="505"/>
      <c r="F134" s="505"/>
      <c r="G134" s="505"/>
      <c r="H134" s="505"/>
      <c r="I134" s="505"/>
      <c r="J134" s="505"/>
      <c r="K134" s="505"/>
      <c r="L134" s="505"/>
      <c r="M134" s="505"/>
      <c r="N134" s="505"/>
      <c r="O134" s="505"/>
      <c r="P134" s="505"/>
      <c r="Q134" s="505"/>
      <c r="R134" s="505"/>
      <c r="S134" s="505"/>
      <c r="T134" s="505"/>
      <c r="U134" s="505"/>
      <c r="V134" s="505"/>
      <c r="W134" s="505"/>
      <c r="X134" s="505"/>
      <c r="Y134" s="505"/>
      <c r="Z134" s="505"/>
      <c r="AA134" s="505"/>
      <c r="AB134" s="505"/>
      <c r="AC134" s="505"/>
      <c r="AD134" s="269">
        <f t="shared" si="2"/>
        <v>0</v>
      </c>
      <c r="AE134" s="388">
        <f>IF(AD134&gt;(100000/52*'1. General Input'!$D$10),100000/52*'1. General Input'!$D$10,AD134)</f>
        <v>0</v>
      </c>
    </row>
    <row r="135" spans="1:31" x14ac:dyDescent="0.25">
      <c r="A135" s="265">
        <f t="shared" si="3"/>
        <v>115</v>
      </c>
      <c r="B135" s="501"/>
      <c r="C135" s="515"/>
      <c r="D135" s="514"/>
      <c r="E135" s="505"/>
      <c r="F135" s="505"/>
      <c r="G135" s="505"/>
      <c r="H135" s="505"/>
      <c r="I135" s="505"/>
      <c r="J135" s="505"/>
      <c r="K135" s="505"/>
      <c r="L135" s="505"/>
      <c r="M135" s="505"/>
      <c r="N135" s="505"/>
      <c r="O135" s="505"/>
      <c r="P135" s="505"/>
      <c r="Q135" s="505"/>
      <c r="R135" s="505"/>
      <c r="S135" s="505"/>
      <c r="T135" s="505"/>
      <c r="U135" s="505"/>
      <c r="V135" s="505"/>
      <c r="W135" s="505"/>
      <c r="X135" s="505"/>
      <c r="Y135" s="505"/>
      <c r="Z135" s="505"/>
      <c r="AA135" s="505"/>
      <c r="AB135" s="505"/>
      <c r="AC135" s="505"/>
      <c r="AD135" s="269">
        <f t="shared" si="2"/>
        <v>0</v>
      </c>
      <c r="AE135" s="388">
        <f>IF(AD135&gt;(100000/52*'1. General Input'!$D$10),100000/52*'1. General Input'!$D$10,AD135)</f>
        <v>0</v>
      </c>
    </row>
    <row r="136" spans="1:31" x14ac:dyDescent="0.25">
      <c r="A136" s="265">
        <f t="shared" si="3"/>
        <v>116</v>
      </c>
      <c r="B136" s="501"/>
      <c r="C136" s="515"/>
      <c r="D136" s="514"/>
      <c r="E136" s="505"/>
      <c r="F136" s="505"/>
      <c r="G136" s="505"/>
      <c r="H136" s="505"/>
      <c r="I136" s="505"/>
      <c r="J136" s="505"/>
      <c r="K136" s="505"/>
      <c r="L136" s="505"/>
      <c r="M136" s="505"/>
      <c r="N136" s="505"/>
      <c r="O136" s="505"/>
      <c r="P136" s="505"/>
      <c r="Q136" s="505"/>
      <c r="R136" s="505"/>
      <c r="S136" s="505"/>
      <c r="T136" s="505"/>
      <c r="U136" s="505"/>
      <c r="V136" s="505"/>
      <c r="W136" s="505"/>
      <c r="X136" s="505"/>
      <c r="Y136" s="505"/>
      <c r="Z136" s="505"/>
      <c r="AA136" s="505"/>
      <c r="AB136" s="505"/>
      <c r="AC136" s="505"/>
      <c r="AD136" s="269">
        <f t="shared" si="2"/>
        <v>0</v>
      </c>
      <c r="AE136" s="388">
        <f>IF(AD136&gt;(100000/52*'1. General Input'!$D$10),100000/52*'1. General Input'!$D$10,AD136)</f>
        <v>0</v>
      </c>
    </row>
    <row r="137" spans="1:31" x14ac:dyDescent="0.25">
      <c r="A137" s="265">
        <f t="shared" si="3"/>
        <v>117</v>
      </c>
      <c r="B137" s="501"/>
      <c r="C137" s="515"/>
      <c r="D137" s="514"/>
      <c r="E137" s="505"/>
      <c r="F137" s="505"/>
      <c r="G137" s="505"/>
      <c r="H137" s="505"/>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269">
        <f t="shared" si="2"/>
        <v>0</v>
      </c>
      <c r="AE137" s="388">
        <f>IF(AD137&gt;(100000/52*'1. General Input'!$D$10),100000/52*'1. General Input'!$D$10,AD137)</f>
        <v>0</v>
      </c>
    </row>
    <row r="138" spans="1:31" x14ac:dyDescent="0.25">
      <c r="A138" s="265">
        <f t="shared" si="3"/>
        <v>118</v>
      </c>
      <c r="B138" s="501"/>
      <c r="C138" s="515"/>
      <c r="D138" s="514"/>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269">
        <f t="shared" si="2"/>
        <v>0</v>
      </c>
      <c r="AE138" s="388">
        <f>IF(AD138&gt;(100000/52*'1. General Input'!$D$10),100000/52*'1. General Input'!$D$10,AD138)</f>
        <v>0</v>
      </c>
    </row>
    <row r="139" spans="1:31" x14ac:dyDescent="0.25">
      <c r="A139" s="265">
        <f t="shared" si="3"/>
        <v>119</v>
      </c>
      <c r="B139" s="501"/>
      <c r="C139" s="515"/>
      <c r="D139" s="514"/>
      <c r="E139" s="505"/>
      <c r="F139" s="505"/>
      <c r="G139" s="505"/>
      <c r="H139" s="505"/>
      <c r="I139" s="505"/>
      <c r="J139" s="505"/>
      <c r="K139" s="505"/>
      <c r="L139" s="505"/>
      <c r="M139" s="505"/>
      <c r="N139" s="505"/>
      <c r="O139" s="505"/>
      <c r="P139" s="505"/>
      <c r="Q139" s="505"/>
      <c r="R139" s="505"/>
      <c r="S139" s="505"/>
      <c r="T139" s="505"/>
      <c r="U139" s="505"/>
      <c r="V139" s="505"/>
      <c r="W139" s="505"/>
      <c r="X139" s="505"/>
      <c r="Y139" s="505"/>
      <c r="Z139" s="505"/>
      <c r="AA139" s="505"/>
      <c r="AB139" s="505"/>
      <c r="AC139" s="505"/>
      <c r="AD139" s="269">
        <f t="shared" si="2"/>
        <v>0</v>
      </c>
      <c r="AE139" s="388">
        <f>IF(AD139&gt;(100000/52*'1. General Input'!$D$10),100000/52*'1. General Input'!$D$10,AD139)</f>
        <v>0</v>
      </c>
    </row>
    <row r="140" spans="1:31" x14ac:dyDescent="0.25">
      <c r="A140" s="265">
        <f t="shared" si="3"/>
        <v>120</v>
      </c>
      <c r="B140" s="501"/>
      <c r="C140" s="515"/>
      <c r="D140" s="514"/>
      <c r="E140" s="505"/>
      <c r="F140" s="505"/>
      <c r="G140" s="505"/>
      <c r="H140" s="505"/>
      <c r="I140" s="505"/>
      <c r="J140" s="505"/>
      <c r="K140" s="505"/>
      <c r="L140" s="505"/>
      <c r="M140" s="505"/>
      <c r="N140" s="505"/>
      <c r="O140" s="505"/>
      <c r="P140" s="505"/>
      <c r="Q140" s="505"/>
      <c r="R140" s="505"/>
      <c r="S140" s="505"/>
      <c r="T140" s="505"/>
      <c r="U140" s="505"/>
      <c r="V140" s="505"/>
      <c r="W140" s="505"/>
      <c r="X140" s="505"/>
      <c r="Y140" s="505"/>
      <c r="Z140" s="505"/>
      <c r="AA140" s="505"/>
      <c r="AB140" s="505"/>
      <c r="AC140" s="505"/>
      <c r="AD140" s="269">
        <f t="shared" si="2"/>
        <v>0</v>
      </c>
      <c r="AE140" s="388">
        <f>IF(AD140&gt;(100000/52*'1. General Input'!$D$10),100000/52*'1. General Input'!$D$10,AD140)</f>
        <v>0</v>
      </c>
    </row>
    <row r="141" spans="1:31" x14ac:dyDescent="0.25">
      <c r="A141" s="265">
        <f t="shared" si="3"/>
        <v>121</v>
      </c>
      <c r="B141" s="501"/>
      <c r="C141" s="515"/>
      <c r="D141" s="514"/>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269">
        <f t="shared" si="2"/>
        <v>0</v>
      </c>
      <c r="AE141" s="388">
        <f>IF(AD141&gt;(100000/52*'1. General Input'!$D$10),100000/52*'1. General Input'!$D$10,AD141)</f>
        <v>0</v>
      </c>
    </row>
    <row r="142" spans="1:31" x14ac:dyDescent="0.25">
      <c r="A142" s="265">
        <f t="shared" si="3"/>
        <v>122</v>
      </c>
      <c r="B142" s="501"/>
      <c r="C142" s="515"/>
      <c r="D142" s="514"/>
      <c r="E142" s="505"/>
      <c r="F142" s="505"/>
      <c r="G142" s="505"/>
      <c r="H142" s="505"/>
      <c r="I142" s="505"/>
      <c r="J142" s="505"/>
      <c r="K142" s="505"/>
      <c r="L142" s="505"/>
      <c r="M142" s="505"/>
      <c r="N142" s="505"/>
      <c r="O142" s="505"/>
      <c r="P142" s="505"/>
      <c r="Q142" s="505"/>
      <c r="R142" s="505"/>
      <c r="S142" s="505"/>
      <c r="T142" s="505"/>
      <c r="U142" s="505"/>
      <c r="V142" s="505"/>
      <c r="W142" s="505"/>
      <c r="X142" s="505"/>
      <c r="Y142" s="505"/>
      <c r="Z142" s="505"/>
      <c r="AA142" s="505"/>
      <c r="AB142" s="505"/>
      <c r="AC142" s="505"/>
      <c r="AD142" s="269">
        <f t="shared" si="2"/>
        <v>0</v>
      </c>
      <c r="AE142" s="388">
        <f>IF(AD142&gt;(100000/52*'1. General Input'!$D$10),100000/52*'1. General Input'!$D$10,AD142)</f>
        <v>0</v>
      </c>
    </row>
    <row r="143" spans="1:31" x14ac:dyDescent="0.25">
      <c r="A143" s="265">
        <f t="shared" si="3"/>
        <v>123</v>
      </c>
      <c r="B143" s="501"/>
      <c r="C143" s="515"/>
      <c r="D143" s="514"/>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269">
        <f t="shared" si="2"/>
        <v>0</v>
      </c>
      <c r="AE143" s="388">
        <f>IF(AD143&gt;(100000/52*'1. General Input'!$D$10),100000/52*'1. General Input'!$D$10,AD143)</f>
        <v>0</v>
      </c>
    </row>
    <row r="144" spans="1:31" x14ac:dyDescent="0.25">
      <c r="A144" s="265">
        <f t="shared" si="3"/>
        <v>124</v>
      </c>
      <c r="B144" s="501"/>
      <c r="C144" s="515"/>
      <c r="D144" s="514"/>
      <c r="E144" s="505"/>
      <c r="F144" s="505"/>
      <c r="G144" s="505"/>
      <c r="H144" s="505"/>
      <c r="I144" s="505"/>
      <c r="J144" s="505"/>
      <c r="K144" s="505"/>
      <c r="L144" s="505"/>
      <c r="M144" s="505"/>
      <c r="N144" s="505"/>
      <c r="O144" s="505"/>
      <c r="P144" s="505"/>
      <c r="Q144" s="505"/>
      <c r="R144" s="505"/>
      <c r="S144" s="505"/>
      <c r="T144" s="505"/>
      <c r="U144" s="505"/>
      <c r="V144" s="505"/>
      <c r="W144" s="505"/>
      <c r="X144" s="505"/>
      <c r="Y144" s="505"/>
      <c r="Z144" s="505"/>
      <c r="AA144" s="505"/>
      <c r="AB144" s="505"/>
      <c r="AC144" s="505"/>
      <c r="AD144" s="269">
        <f t="shared" si="2"/>
        <v>0</v>
      </c>
      <c r="AE144" s="388">
        <f>IF(AD144&gt;(100000/52*'1. General Input'!$D$10),100000/52*'1. General Input'!$D$10,AD144)</f>
        <v>0</v>
      </c>
    </row>
    <row r="145" spans="1:31" x14ac:dyDescent="0.25">
      <c r="A145" s="265">
        <f t="shared" si="3"/>
        <v>125</v>
      </c>
      <c r="B145" s="501"/>
      <c r="C145" s="515"/>
      <c r="D145" s="514"/>
      <c r="E145" s="505"/>
      <c r="F145" s="505"/>
      <c r="G145" s="505"/>
      <c r="H145" s="505"/>
      <c r="I145" s="505"/>
      <c r="J145" s="505"/>
      <c r="K145" s="505"/>
      <c r="L145" s="505"/>
      <c r="M145" s="505"/>
      <c r="N145" s="505"/>
      <c r="O145" s="505"/>
      <c r="P145" s="505"/>
      <c r="Q145" s="505"/>
      <c r="R145" s="505"/>
      <c r="S145" s="505"/>
      <c r="T145" s="505"/>
      <c r="U145" s="505"/>
      <c r="V145" s="505"/>
      <c r="W145" s="505"/>
      <c r="X145" s="505"/>
      <c r="Y145" s="505"/>
      <c r="Z145" s="505"/>
      <c r="AA145" s="505"/>
      <c r="AB145" s="505"/>
      <c r="AC145" s="505"/>
      <c r="AD145" s="269">
        <f t="shared" si="2"/>
        <v>0</v>
      </c>
      <c r="AE145" s="388">
        <f>IF(AD145&gt;(100000/52*'1. General Input'!$D$10),100000/52*'1. General Input'!$D$10,AD145)</f>
        <v>0</v>
      </c>
    </row>
    <row r="146" spans="1:31" x14ac:dyDescent="0.25">
      <c r="A146" s="265">
        <f t="shared" si="3"/>
        <v>126</v>
      </c>
      <c r="B146" s="501"/>
      <c r="C146" s="515"/>
      <c r="D146" s="514"/>
      <c r="E146" s="505"/>
      <c r="F146" s="505"/>
      <c r="G146" s="505"/>
      <c r="H146" s="505"/>
      <c r="I146" s="505"/>
      <c r="J146" s="505"/>
      <c r="K146" s="505"/>
      <c r="L146" s="505"/>
      <c r="M146" s="505"/>
      <c r="N146" s="505"/>
      <c r="O146" s="505"/>
      <c r="P146" s="505"/>
      <c r="Q146" s="505"/>
      <c r="R146" s="505"/>
      <c r="S146" s="505"/>
      <c r="T146" s="505"/>
      <c r="U146" s="505"/>
      <c r="V146" s="505"/>
      <c r="W146" s="505"/>
      <c r="X146" s="505"/>
      <c r="Y146" s="505"/>
      <c r="Z146" s="505"/>
      <c r="AA146" s="505"/>
      <c r="AB146" s="505"/>
      <c r="AC146" s="505"/>
      <c r="AD146" s="269">
        <f t="shared" si="2"/>
        <v>0</v>
      </c>
      <c r="AE146" s="388">
        <f>IF(AD146&gt;(100000/52*'1. General Input'!$D$10),100000/52*'1. General Input'!$D$10,AD146)</f>
        <v>0</v>
      </c>
    </row>
    <row r="147" spans="1:31" x14ac:dyDescent="0.25">
      <c r="A147" s="265">
        <f t="shared" si="3"/>
        <v>127</v>
      </c>
      <c r="B147" s="501"/>
      <c r="C147" s="515"/>
      <c r="D147" s="514"/>
      <c r="E147" s="505"/>
      <c r="F147" s="505"/>
      <c r="G147" s="505"/>
      <c r="H147" s="505"/>
      <c r="I147" s="505"/>
      <c r="J147" s="505"/>
      <c r="K147" s="505"/>
      <c r="L147" s="505"/>
      <c r="M147" s="505"/>
      <c r="N147" s="505"/>
      <c r="O147" s="505"/>
      <c r="P147" s="505"/>
      <c r="Q147" s="505"/>
      <c r="R147" s="505"/>
      <c r="S147" s="505"/>
      <c r="T147" s="505"/>
      <c r="U147" s="505"/>
      <c r="V147" s="505"/>
      <c r="W147" s="505"/>
      <c r="X147" s="505"/>
      <c r="Y147" s="505"/>
      <c r="Z147" s="505"/>
      <c r="AA147" s="505"/>
      <c r="AB147" s="505"/>
      <c r="AC147" s="505"/>
      <c r="AD147" s="269">
        <f t="shared" si="2"/>
        <v>0</v>
      </c>
      <c r="AE147" s="388">
        <f>IF(AD147&gt;(100000/52*'1. General Input'!$D$10),100000/52*'1. General Input'!$D$10,AD147)</f>
        <v>0</v>
      </c>
    </row>
    <row r="148" spans="1:31" x14ac:dyDescent="0.25">
      <c r="A148" s="265">
        <f t="shared" si="3"/>
        <v>128</v>
      </c>
      <c r="B148" s="501"/>
      <c r="C148" s="515"/>
      <c r="D148" s="514"/>
      <c r="E148" s="505"/>
      <c r="F148" s="505"/>
      <c r="G148" s="505"/>
      <c r="H148" s="505"/>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269">
        <f t="shared" si="2"/>
        <v>0</v>
      </c>
      <c r="AE148" s="388">
        <f>IF(AD148&gt;(100000/52*'1. General Input'!$D$10),100000/52*'1. General Input'!$D$10,AD148)</f>
        <v>0</v>
      </c>
    </row>
    <row r="149" spans="1:31" x14ac:dyDescent="0.25">
      <c r="A149" s="265">
        <f t="shared" si="3"/>
        <v>129</v>
      </c>
      <c r="B149" s="501"/>
      <c r="C149" s="515"/>
      <c r="D149" s="514"/>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269">
        <f t="shared" si="2"/>
        <v>0</v>
      </c>
      <c r="AE149" s="388">
        <f>IF(AD149&gt;(100000/52*'1. General Input'!$D$10),100000/52*'1. General Input'!$D$10,AD149)</f>
        <v>0</v>
      </c>
    </row>
    <row r="150" spans="1:31" x14ac:dyDescent="0.25">
      <c r="A150" s="265">
        <f t="shared" si="3"/>
        <v>130</v>
      </c>
      <c r="B150" s="501"/>
      <c r="C150" s="515"/>
      <c r="D150" s="514"/>
      <c r="E150" s="505"/>
      <c r="F150" s="505"/>
      <c r="G150" s="505"/>
      <c r="H150" s="505"/>
      <c r="I150" s="505"/>
      <c r="J150" s="505"/>
      <c r="K150" s="505"/>
      <c r="L150" s="505"/>
      <c r="M150" s="505"/>
      <c r="N150" s="505"/>
      <c r="O150" s="505"/>
      <c r="P150" s="505"/>
      <c r="Q150" s="505"/>
      <c r="R150" s="505"/>
      <c r="S150" s="505"/>
      <c r="T150" s="505"/>
      <c r="U150" s="505"/>
      <c r="V150" s="505"/>
      <c r="W150" s="505"/>
      <c r="X150" s="505"/>
      <c r="Y150" s="505"/>
      <c r="Z150" s="505"/>
      <c r="AA150" s="505"/>
      <c r="AB150" s="505"/>
      <c r="AC150" s="505"/>
      <c r="AD150" s="269">
        <f t="shared" ref="AD150:AD213" si="4">IF(D150=0,SUM(E150:AC150),D150)</f>
        <v>0</v>
      </c>
      <c r="AE150" s="388">
        <f>IF(AD150&gt;(100000/52*'1. General Input'!$D$10),100000/52*'1. General Input'!$D$10,AD150)</f>
        <v>0</v>
      </c>
    </row>
    <row r="151" spans="1:31" x14ac:dyDescent="0.25">
      <c r="A151" s="265">
        <f t="shared" ref="A151:A214" si="5">+A150+1</f>
        <v>131</v>
      </c>
      <c r="B151" s="501"/>
      <c r="C151" s="515"/>
      <c r="D151" s="514"/>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269">
        <f t="shared" si="4"/>
        <v>0</v>
      </c>
      <c r="AE151" s="388">
        <f>IF(AD151&gt;(100000/52*'1. General Input'!$D$10),100000/52*'1. General Input'!$D$10,AD151)</f>
        <v>0</v>
      </c>
    </row>
    <row r="152" spans="1:31" x14ac:dyDescent="0.25">
      <c r="A152" s="265">
        <f t="shared" si="5"/>
        <v>132</v>
      </c>
      <c r="B152" s="501"/>
      <c r="C152" s="515"/>
      <c r="D152" s="514"/>
      <c r="E152" s="505"/>
      <c r="F152" s="505"/>
      <c r="G152" s="505"/>
      <c r="H152" s="505"/>
      <c r="I152" s="505"/>
      <c r="J152" s="505"/>
      <c r="K152" s="505"/>
      <c r="L152" s="505"/>
      <c r="M152" s="505"/>
      <c r="N152" s="505"/>
      <c r="O152" s="505"/>
      <c r="P152" s="505"/>
      <c r="Q152" s="505"/>
      <c r="R152" s="505"/>
      <c r="S152" s="505"/>
      <c r="T152" s="505"/>
      <c r="U152" s="505"/>
      <c r="V152" s="505"/>
      <c r="W152" s="505"/>
      <c r="X152" s="505"/>
      <c r="Y152" s="505"/>
      <c r="Z152" s="505"/>
      <c r="AA152" s="505"/>
      <c r="AB152" s="505"/>
      <c r="AC152" s="505"/>
      <c r="AD152" s="269">
        <f t="shared" si="4"/>
        <v>0</v>
      </c>
      <c r="AE152" s="388">
        <f>IF(AD152&gt;(100000/52*'1. General Input'!$D$10),100000/52*'1. General Input'!$D$10,AD152)</f>
        <v>0</v>
      </c>
    </row>
    <row r="153" spans="1:31" x14ac:dyDescent="0.25">
      <c r="A153" s="265">
        <f t="shared" si="5"/>
        <v>133</v>
      </c>
      <c r="B153" s="501"/>
      <c r="C153" s="515"/>
      <c r="D153" s="514"/>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269">
        <f t="shared" si="4"/>
        <v>0</v>
      </c>
      <c r="AE153" s="388">
        <f>IF(AD153&gt;(100000/52*'1. General Input'!$D$10),100000/52*'1. General Input'!$D$10,AD153)</f>
        <v>0</v>
      </c>
    </row>
    <row r="154" spans="1:31" x14ac:dyDescent="0.25">
      <c r="A154" s="265">
        <f t="shared" si="5"/>
        <v>134</v>
      </c>
      <c r="B154" s="501"/>
      <c r="C154" s="515"/>
      <c r="D154" s="514"/>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269">
        <f t="shared" si="4"/>
        <v>0</v>
      </c>
      <c r="AE154" s="388">
        <f>IF(AD154&gt;(100000/52*'1. General Input'!$D$10),100000/52*'1. General Input'!$D$10,AD154)</f>
        <v>0</v>
      </c>
    </row>
    <row r="155" spans="1:31" x14ac:dyDescent="0.25">
      <c r="A155" s="265">
        <f t="shared" si="5"/>
        <v>135</v>
      </c>
      <c r="B155" s="501"/>
      <c r="C155" s="515"/>
      <c r="D155" s="514"/>
      <c r="E155" s="505"/>
      <c r="F155" s="505"/>
      <c r="G155" s="505"/>
      <c r="H155" s="505"/>
      <c r="I155" s="505"/>
      <c r="J155" s="505"/>
      <c r="K155" s="505"/>
      <c r="L155" s="505"/>
      <c r="M155" s="505"/>
      <c r="N155" s="505"/>
      <c r="O155" s="505"/>
      <c r="P155" s="505"/>
      <c r="Q155" s="505"/>
      <c r="R155" s="505"/>
      <c r="S155" s="505"/>
      <c r="T155" s="505"/>
      <c r="U155" s="505"/>
      <c r="V155" s="505"/>
      <c r="W155" s="505"/>
      <c r="X155" s="505"/>
      <c r="Y155" s="505"/>
      <c r="Z155" s="505"/>
      <c r="AA155" s="505"/>
      <c r="AB155" s="505"/>
      <c r="AC155" s="505"/>
      <c r="AD155" s="269">
        <f t="shared" si="4"/>
        <v>0</v>
      </c>
      <c r="AE155" s="388">
        <f>IF(AD155&gt;(100000/52*'1. General Input'!$D$10),100000/52*'1. General Input'!$D$10,AD155)</f>
        <v>0</v>
      </c>
    </row>
    <row r="156" spans="1:31" x14ac:dyDescent="0.25">
      <c r="A156" s="265">
        <f t="shared" si="5"/>
        <v>136</v>
      </c>
      <c r="B156" s="501"/>
      <c r="C156" s="515"/>
      <c r="D156" s="514"/>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269">
        <f t="shared" si="4"/>
        <v>0</v>
      </c>
      <c r="AE156" s="388">
        <f>IF(AD156&gt;(100000/52*'1. General Input'!$D$10),100000/52*'1. General Input'!$D$10,AD156)</f>
        <v>0</v>
      </c>
    </row>
    <row r="157" spans="1:31" x14ac:dyDescent="0.25">
      <c r="A157" s="265">
        <f t="shared" si="5"/>
        <v>137</v>
      </c>
      <c r="B157" s="501"/>
      <c r="C157" s="515"/>
      <c r="D157" s="514"/>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269">
        <f t="shared" si="4"/>
        <v>0</v>
      </c>
      <c r="AE157" s="388">
        <f>IF(AD157&gt;(100000/52*'1. General Input'!$D$10),100000/52*'1. General Input'!$D$10,AD157)</f>
        <v>0</v>
      </c>
    </row>
    <row r="158" spans="1:31" x14ac:dyDescent="0.25">
      <c r="A158" s="265">
        <f t="shared" si="5"/>
        <v>138</v>
      </c>
      <c r="B158" s="501"/>
      <c r="C158" s="515"/>
      <c r="D158" s="514"/>
      <c r="E158" s="505"/>
      <c r="F158" s="505"/>
      <c r="G158" s="505"/>
      <c r="H158" s="505"/>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269">
        <f t="shared" si="4"/>
        <v>0</v>
      </c>
      <c r="AE158" s="388">
        <f>IF(AD158&gt;(100000/52*'1. General Input'!$D$10),100000/52*'1. General Input'!$D$10,AD158)</f>
        <v>0</v>
      </c>
    </row>
    <row r="159" spans="1:31" x14ac:dyDescent="0.25">
      <c r="A159" s="265">
        <f t="shared" si="5"/>
        <v>139</v>
      </c>
      <c r="B159" s="501"/>
      <c r="C159" s="515"/>
      <c r="D159" s="514"/>
      <c r="E159" s="505"/>
      <c r="F159" s="505"/>
      <c r="G159" s="505"/>
      <c r="H159" s="505"/>
      <c r="I159" s="505"/>
      <c r="J159" s="505"/>
      <c r="K159" s="505"/>
      <c r="L159" s="505"/>
      <c r="M159" s="505"/>
      <c r="N159" s="505"/>
      <c r="O159" s="505"/>
      <c r="P159" s="505"/>
      <c r="Q159" s="505"/>
      <c r="R159" s="505"/>
      <c r="S159" s="505"/>
      <c r="T159" s="505"/>
      <c r="U159" s="505"/>
      <c r="V159" s="505"/>
      <c r="W159" s="505"/>
      <c r="X159" s="505"/>
      <c r="Y159" s="505"/>
      <c r="Z159" s="505"/>
      <c r="AA159" s="505"/>
      <c r="AB159" s="505"/>
      <c r="AC159" s="505"/>
      <c r="AD159" s="269">
        <f t="shared" si="4"/>
        <v>0</v>
      </c>
      <c r="AE159" s="388">
        <f>IF(AD159&gt;(100000/52*'1. General Input'!$D$10),100000/52*'1. General Input'!$D$10,AD159)</f>
        <v>0</v>
      </c>
    </row>
    <row r="160" spans="1:31" x14ac:dyDescent="0.25">
      <c r="A160" s="265">
        <f t="shared" si="5"/>
        <v>140</v>
      </c>
      <c r="B160" s="501"/>
      <c r="C160" s="515"/>
      <c r="D160" s="514"/>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269">
        <f t="shared" si="4"/>
        <v>0</v>
      </c>
      <c r="AE160" s="388">
        <f>IF(AD160&gt;(100000/52*'1. General Input'!$D$10),100000/52*'1. General Input'!$D$10,AD160)</f>
        <v>0</v>
      </c>
    </row>
    <row r="161" spans="1:31" x14ac:dyDescent="0.25">
      <c r="A161" s="265">
        <f t="shared" si="5"/>
        <v>141</v>
      </c>
      <c r="B161" s="501"/>
      <c r="C161" s="515"/>
      <c r="D161" s="514"/>
      <c r="E161" s="505"/>
      <c r="F161" s="505"/>
      <c r="G161" s="505"/>
      <c r="H161" s="505"/>
      <c r="I161" s="505"/>
      <c r="J161" s="505"/>
      <c r="K161" s="505"/>
      <c r="L161" s="505"/>
      <c r="M161" s="505"/>
      <c r="N161" s="505"/>
      <c r="O161" s="505"/>
      <c r="P161" s="505"/>
      <c r="Q161" s="505"/>
      <c r="R161" s="505"/>
      <c r="S161" s="505"/>
      <c r="T161" s="505"/>
      <c r="U161" s="505"/>
      <c r="V161" s="505"/>
      <c r="W161" s="505"/>
      <c r="X161" s="505"/>
      <c r="Y161" s="505"/>
      <c r="Z161" s="505"/>
      <c r="AA161" s="505"/>
      <c r="AB161" s="505"/>
      <c r="AC161" s="505"/>
      <c r="AD161" s="269">
        <f t="shared" si="4"/>
        <v>0</v>
      </c>
      <c r="AE161" s="388">
        <f>IF(AD161&gt;(100000/52*'1. General Input'!$D$10),100000/52*'1. General Input'!$D$10,AD161)</f>
        <v>0</v>
      </c>
    </row>
    <row r="162" spans="1:31" x14ac:dyDescent="0.25">
      <c r="A162" s="265">
        <f t="shared" si="5"/>
        <v>142</v>
      </c>
      <c r="B162" s="501"/>
      <c r="C162" s="515"/>
      <c r="D162" s="514"/>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269">
        <f t="shared" si="4"/>
        <v>0</v>
      </c>
      <c r="AE162" s="388">
        <f>IF(AD162&gt;(100000/52*'1. General Input'!$D$10),100000/52*'1. General Input'!$D$10,AD162)</f>
        <v>0</v>
      </c>
    </row>
    <row r="163" spans="1:31" x14ac:dyDescent="0.25">
      <c r="A163" s="265">
        <f t="shared" si="5"/>
        <v>143</v>
      </c>
      <c r="B163" s="501"/>
      <c r="C163" s="515"/>
      <c r="D163" s="514"/>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269">
        <f t="shared" si="4"/>
        <v>0</v>
      </c>
      <c r="AE163" s="388">
        <f>IF(AD163&gt;(100000/52*'1. General Input'!$D$10),100000/52*'1. General Input'!$D$10,AD163)</f>
        <v>0</v>
      </c>
    </row>
    <row r="164" spans="1:31" x14ac:dyDescent="0.25">
      <c r="A164" s="265">
        <f t="shared" si="5"/>
        <v>144</v>
      </c>
      <c r="B164" s="501"/>
      <c r="C164" s="515"/>
      <c r="D164" s="514"/>
      <c r="E164" s="505"/>
      <c r="F164" s="505"/>
      <c r="G164" s="505"/>
      <c r="H164" s="505"/>
      <c r="I164" s="505"/>
      <c r="J164" s="505"/>
      <c r="K164" s="505"/>
      <c r="L164" s="505"/>
      <c r="M164" s="505"/>
      <c r="N164" s="505"/>
      <c r="O164" s="505"/>
      <c r="P164" s="505"/>
      <c r="Q164" s="505"/>
      <c r="R164" s="505"/>
      <c r="S164" s="505"/>
      <c r="T164" s="505"/>
      <c r="U164" s="505"/>
      <c r="V164" s="505"/>
      <c r="W164" s="505"/>
      <c r="X164" s="505"/>
      <c r="Y164" s="505"/>
      <c r="Z164" s="505"/>
      <c r="AA164" s="505"/>
      <c r="AB164" s="505"/>
      <c r="AC164" s="505"/>
      <c r="AD164" s="269">
        <f t="shared" si="4"/>
        <v>0</v>
      </c>
      <c r="AE164" s="388">
        <f>IF(AD164&gt;(100000/52*'1. General Input'!$D$10),100000/52*'1. General Input'!$D$10,AD164)</f>
        <v>0</v>
      </c>
    </row>
    <row r="165" spans="1:31" x14ac:dyDescent="0.25">
      <c r="A165" s="265">
        <f t="shared" si="5"/>
        <v>145</v>
      </c>
      <c r="B165" s="501"/>
      <c r="C165" s="515"/>
      <c r="D165" s="514"/>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269">
        <f t="shared" si="4"/>
        <v>0</v>
      </c>
      <c r="AE165" s="388">
        <f>IF(AD165&gt;(100000/52*'1. General Input'!$D$10),100000/52*'1. General Input'!$D$10,AD165)</f>
        <v>0</v>
      </c>
    </row>
    <row r="166" spans="1:31" x14ac:dyDescent="0.25">
      <c r="A166" s="265">
        <f t="shared" si="5"/>
        <v>146</v>
      </c>
      <c r="B166" s="501"/>
      <c r="C166" s="515"/>
      <c r="D166" s="514"/>
      <c r="E166" s="505"/>
      <c r="F166" s="505"/>
      <c r="G166" s="505"/>
      <c r="H166" s="505"/>
      <c r="I166" s="505"/>
      <c r="J166" s="505"/>
      <c r="K166" s="505"/>
      <c r="L166" s="505"/>
      <c r="M166" s="505"/>
      <c r="N166" s="505"/>
      <c r="O166" s="505"/>
      <c r="P166" s="505"/>
      <c r="Q166" s="505"/>
      <c r="R166" s="505"/>
      <c r="S166" s="505"/>
      <c r="T166" s="505"/>
      <c r="U166" s="505"/>
      <c r="V166" s="505"/>
      <c r="W166" s="505"/>
      <c r="X166" s="505"/>
      <c r="Y166" s="505"/>
      <c r="Z166" s="505"/>
      <c r="AA166" s="505"/>
      <c r="AB166" s="505"/>
      <c r="AC166" s="505"/>
      <c r="AD166" s="269">
        <f t="shared" si="4"/>
        <v>0</v>
      </c>
      <c r="AE166" s="388">
        <f>IF(AD166&gt;(100000/52*'1. General Input'!$D$10),100000/52*'1. General Input'!$D$10,AD166)</f>
        <v>0</v>
      </c>
    </row>
    <row r="167" spans="1:31" x14ac:dyDescent="0.25">
      <c r="A167" s="265">
        <f t="shared" si="5"/>
        <v>147</v>
      </c>
      <c r="B167" s="501"/>
      <c r="C167" s="515"/>
      <c r="D167" s="514"/>
      <c r="E167" s="505"/>
      <c r="F167" s="505"/>
      <c r="G167" s="505"/>
      <c r="H167" s="505"/>
      <c r="I167" s="505"/>
      <c r="J167" s="505"/>
      <c r="K167" s="505"/>
      <c r="L167" s="505"/>
      <c r="M167" s="505"/>
      <c r="N167" s="505"/>
      <c r="O167" s="505"/>
      <c r="P167" s="505"/>
      <c r="Q167" s="505"/>
      <c r="R167" s="505"/>
      <c r="S167" s="505"/>
      <c r="T167" s="505"/>
      <c r="U167" s="505"/>
      <c r="V167" s="505"/>
      <c r="W167" s="505"/>
      <c r="X167" s="505"/>
      <c r="Y167" s="505"/>
      <c r="Z167" s="505"/>
      <c r="AA167" s="505"/>
      <c r="AB167" s="505"/>
      <c r="AC167" s="505"/>
      <c r="AD167" s="269">
        <f t="shared" si="4"/>
        <v>0</v>
      </c>
      <c r="AE167" s="388">
        <f>IF(AD167&gt;(100000/52*'1. General Input'!$D$10),100000/52*'1. General Input'!$D$10,AD167)</f>
        <v>0</v>
      </c>
    </row>
    <row r="168" spans="1:31" x14ac:dyDescent="0.25">
      <c r="A168" s="265">
        <f t="shared" si="5"/>
        <v>148</v>
      </c>
      <c r="B168" s="501"/>
      <c r="C168" s="515"/>
      <c r="D168" s="514"/>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269">
        <f t="shared" si="4"/>
        <v>0</v>
      </c>
      <c r="AE168" s="388">
        <f>IF(AD168&gt;(100000/52*'1. General Input'!$D$10),100000/52*'1. General Input'!$D$10,AD168)</f>
        <v>0</v>
      </c>
    </row>
    <row r="169" spans="1:31" x14ac:dyDescent="0.25">
      <c r="A169" s="265">
        <f t="shared" si="5"/>
        <v>149</v>
      </c>
      <c r="B169" s="501"/>
      <c r="C169" s="515"/>
      <c r="D169" s="514"/>
      <c r="E169" s="505"/>
      <c r="F169" s="505"/>
      <c r="G169" s="505"/>
      <c r="H169" s="505"/>
      <c r="I169" s="505"/>
      <c r="J169" s="505"/>
      <c r="K169" s="505"/>
      <c r="L169" s="505"/>
      <c r="M169" s="505"/>
      <c r="N169" s="505"/>
      <c r="O169" s="505"/>
      <c r="P169" s="505"/>
      <c r="Q169" s="505"/>
      <c r="R169" s="505"/>
      <c r="S169" s="505"/>
      <c r="T169" s="505"/>
      <c r="U169" s="505"/>
      <c r="V169" s="505"/>
      <c r="W169" s="505"/>
      <c r="X169" s="505"/>
      <c r="Y169" s="505"/>
      <c r="Z169" s="505"/>
      <c r="AA169" s="505"/>
      <c r="AB169" s="505"/>
      <c r="AC169" s="505"/>
      <c r="AD169" s="269">
        <f t="shared" si="4"/>
        <v>0</v>
      </c>
      <c r="AE169" s="388">
        <f>IF(AD169&gt;(100000/52*'1. General Input'!$D$10),100000/52*'1. General Input'!$D$10,AD169)</f>
        <v>0</v>
      </c>
    </row>
    <row r="170" spans="1:31" x14ac:dyDescent="0.25">
      <c r="A170" s="265">
        <f t="shared" si="5"/>
        <v>150</v>
      </c>
      <c r="B170" s="501"/>
      <c r="C170" s="515"/>
      <c r="D170" s="514"/>
      <c r="E170" s="505"/>
      <c r="F170" s="505"/>
      <c r="G170" s="505"/>
      <c r="H170" s="505"/>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269">
        <f t="shared" si="4"/>
        <v>0</v>
      </c>
      <c r="AE170" s="388">
        <f>IF(AD170&gt;(100000/52*'1. General Input'!$D$10),100000/52*'1. General Input'!$D$10,AD170)</f>
        <v>0</v>
      </c>
    </row>
    <row r="171" spans="1:31" x14ac:dyDescent="0.25">
      <c r="A171" s="265">
        <f t="shared" si="5"/>
        <v>151</v>
      </c>
      <c r="B171" s="501"/>
      <c r="C171" s="515"/>
      <c r="D171" s="514"/>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269">
        <f t="shared" si="4"/>
        <v>0</v>
      </c>
      <c r="AE171" s="388">
        <f>IF(AD171&gt;(100000/52*'1. General Input'!$D$10),100000/52*'1. General Input'!$D$10,AD171)</f>
        <v>0</v>
      </c>
    </row>
    <row r="172" spans="1:31" x14ac:dyDescent="0.25">
      <c r="A172" s="265">
        <f t="shared" si="5"/>
        <v>152</v>
      </c>
      <c r="B172" s="501"/>
      <c r="C172" s="515"/>
      <c r="D172" s="514"/>
      <c r="E172" s="505"/>
      <c r="F172" s="505"/>
      <c r="G172" s="505"/>
      <c r="H172" s="505"/>
      <c r="I172" s="505"/>
      <c r="J172" s="505"/>
      <c r="K172" s="505"/>
      <c r="L172" s="505"/>
      <c r="M172" s="505"/>
      <c r="N172" s="505"/>
      <c r="O172" s="505"/>
      <c r="P172" s="505"/>
      <c r="Q172" s="505"/>
      <c r="R172" s="505"/>
      <c r="S172" s="505"/>
      <c r="T172" s="505"/>
      <c r="U172" s="505"/>
      <c r="V172" s="505"/>
      <c r="W172" s="505"/>
      <c r="X172" s="505"/>
      <c r="Y172" s="505"/>
      <c r="Z172" s="505"/>
      <c r="AA172" s="505"/>
      <c r="AB172" s="505"/>
      <c r="AC172" s="505"/>
      <c r="AD172" s="269">
        <f t="shared" si="4"/>
        <v>0</v>
      </c>
      <c r="AE172" s="388">
        <f>IF(AD172&gt;(100000/52*'1. General Input'!$D$10),100000/52*'1. General Input'!$D$10,AD172)</f>
        <v>0</v>
      </c>
    </row>
    <row r="173" spans="1:31" x14ac:dyDescent="0.25">
      <c r="A173" s="265">
        <f t="shared" si="5"/>
        <v>153</v>
      </c>
      <c r="B173" s="501"/>
      <c r="C173" s="515"/>
      <c r="D173" s="514"/>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269">
        <f t="shared" si="4"/>
        <v>0</v>
      </c>
      <c r="AE173" s="388">
        <f>IF(AD173&gt;(100000/52*'1. General Input'!$D$10),100000/52*'1. General Input'!$D$10,AD173)</f>
        <v>0</v>
      </c>
    </row>
    <row r="174" spans="1:31" x14ac:dyDescent="0.25">
      <c r="A174" s="265">
        <f t="shared" si="5"/>
        <v>154</v>
      </c>
      <c r="B174" s="501"/>
      <c r="C174" s="515"/>
      <c r="D174" s="514"/>
      <c r="E174" s="505"/>
      <c r="F174" s="505"/>
      <c r="G174" s="505"/>
      <c r="H174" s="505"/>
      <c r="I174" s="505"/>
      <c r="J174" s="505"/>
      <c r="K174" s="505"/>
      <c r="L174" s="505"/>
      <c r="M174" s="505"/>
      <c r="N174" s="505"/>
      <c r="O174" s="505"/>
      <c r="P174" s="505"/>
      <c r="Q174" s="505"/>
      <c r="R174" s="505"/>
      <c r="S174" s="505"/>
      <c r="T174" s="505"/>
      <c r="U174" s="505"/>
      <c r="V174" s="505"/>
      <c r="W174" s="505"/>
      <c r="X174" s="505"/>
      <c r="Y174" s="505"/>
      <c r="Z174" s="505"/>
      <c r="AA174" s="505"/>
      <c r="AB174" s="505"/>
      <c r="AC174" s="505"/>
      <c r="AD174" s="269">
        <f t="shared" si="4"/>
        <v>0</v>
      </c>
      <c r="AE174" s="388">
        <f>IF(AD174&gt;(100000/52*'1. General Input'!$D$10),100000/52*'1. General Input'!$D$10,AD174)</f>
        <v>0</v>
      </c>
    </row>
    <row r="175" spans="1:31" x14ac:dyDescent="0.25">
      <c r="A175" s="265">
        <f t="shared" si="5"/>
        <v>155</v>
      </c>
      <c r="B175" s="501"/>
      <c r="C175" s="515"/>
      <c r="D175" s="514"/>
      <c r="E175" s="505"/>
      <c r="F175" s="505"/>
      <c r="G175" s="505"/>
      <c r="H175" s="505"/>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269">
        <f t="shared" si="4"/>
        <v>0</v>
      </c>
      <c r="AE175" s="388">
        <f>IF(AD175&gt;(100000/52*'1. General Input'!$D$10),100000/52*'1. General Input'!$D$10,AD175)</f>
        <v>0</v>
      </c>
    </row>
    <row r="176" spans="1:31" x14ac:dyDescent="0.25">
      <c r="A176" s="265">
        <f t="shared" si="5"/>
        <v>156</v>
      </c>
      <c r="B176" s="501"/>
      <c r="C176" s="515"/>
      <c r="D176" s="514"/>
      <c r="E176" s="505"/>
      <c r="F176" s="505"/>
      <c r="G176" s="505"/>
      <c r="H176" s="505"/>
      <c r="I176" s="505"/>
      <c r="J176" s="505"/>
      <c r="K176" s="505"/>
      <c r="L176" s="505"/>
      <c r="M176" s="505"/>
      <c r="N176" s="505"/>
      <c r="O176" s="505"/>
      <c r="P176" s="505"/>
      <c r="Q176" s="505"/>
      <c r="R176" s="505"/>
      <c r="S176" s="505"/>
      <c r="T176" s="505"/>
      <c r="U176" s="505"/>
      <c r="V176" s="505"/>
      <c r="W176" s="505"/>
      <c r="X176" s="505"/>
      <c r="Y176" s="505"/>
      <c r="Z176" s="505"/>
      <c r="AA176" s="505"/>
      <c r="AB176" s="505"/>
      <c r="AC176" s="505"/>
      <c r="AD176" s="269">
        <f t="shared" si="4"/>
        <v>0</v>
      </c>
      <c r="AE176" s="388">
        <f>IF(AD176&gt;(100000/52*'1. General Input'!$D$10),100000/52*'1. General Input'!$D$10,AD176)</f>
        <v>0</v>
      </c>
    </row>
    <row r="177" spans="1:31" x14ac:dyDescent="0.25">
      <c r="A177" s="265">
        <f t="shared" si="5"/>
        <v>157</v>
      </c>
      <c r="B177" s="501"/>
      <c r="C177" s="515"/>
      <c r="D177" s="514"/>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269">
        <f t="shared" si="4"/>
        <v>0</v>
      </c>
      <c r="AE177" s="388">
        <f>IF(AD177&gt;(100000/52*'1. General Input'!$D$10),100000/52*'1. General Input'!$D$10,AD177)</f>
        <v>0</v>
      </c>
    </row>
    <row r="178" spans="1:31" x14ac:dyDescent="0.25">
      <c r="A178" s="265">
        <f t="shared" si="5"/>
        <v>158</v>
      </c>
      <c r="B178" s="501"/>
      <c r="C178" s="515"/>
      <c r="D178" s="514"/>
      <c r="E178" s="505"/>
      <c r="F178" s="505"/>
      <c r="G178" s="505"/>
      <c r="H178" s="505"/>
      <c r="I178" s="505"/>
      <c r="J178" s="505"/>
      <c r="K178" s="505"/>
      <c r="L178" s="505"/>
      <c r="M178" s="505"/>
      <c r="N178" s="505"/>
      <c r="O178" s="505"/>
      <c r="P178" s="505"/>
      <c r="Q178" s="505"/>
      <c r="R178" s="505"/>
      <c r="S178" s="505"/>
      <c r="T178" s="505"/>
      <c r="U178" s="505"/>
      <c r="V178" s="505"/>
      <c r="W178" s="505"/>
      <c r="X178" s="505"/>
      <c r="Y178" s="505"/>
      <c r="Z178" s="505"/>
      <c r="AA178" s="505"/>
      <c r="AB178" s="505"/>
      <c r="AC178" s="505"/>
      <c r="AD178" s="269">
        <f t="shared" si="4"/>
        <v>0</v>
      </c>
      <c r="AE178" s="388">
        <f>IF(AD178&gt;(100000/52*'1. General Input'!$D$10),100000/52*'1. General Input'!$D$10,AD178)</f>
        <v>0</v>
      </c>
    </row>
    <row r="179" spans="1:31" x14ac:dyDescent="0.25">
      <c r="A179" s="265">
        <f t="shared" si="5"/>
        <v>159</v>
      </c>
      <c r="B179" s="501"/>
      <c r="C179" s="515"/>
      <c r="D179" s="514"/>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269">
        <f t="shared" si="4"/>
        <v>0</v>
      </c>
      <c r="AE179" s="388">
        <f>IF(AD179&gt;(100000/52*'1. General Input'!$D$10),100000/52*'1. General Input'!$D$10,AD179)</f>
        <v>0</v>
      </c>
    </row>
    <row r="180" spans="1:31" x14ac:dyDescent="0.25">
      <c r="A180" s="265">
        <f t="shared" si="5"/>
        <v>160</v>
      </c>
      <c r="B180" s="501"/>
      <c r="C180" s="515"/>
      <c r="D180" s="514"/>
      <c r="E180" s="505"/>
      <c r="F180" s="505"/>
      <c r="G180" s="505"/>
      <c r="H180" s="505"/>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269">
        <f t="shared" si="4"/>
        <v>0</v>
      </c>
      <c r="AE180" s="388">
        <f>IF(AD180&gt;(100000/52*'1. General Input'!$D$10),100000/52*'1. General Input'!$D$10,AD180)</f>
        <v>0</v>
      </c>
    </row>
    <row r="181" spans="1:31" x14ac:dyDescent="0.25">
      <c r="A181" s="265">
        <f t="shared" si="5"/>
        <v>161</v>
      </c>
      <c r="B181" s="501"/>
      <c r="C181" s="515"/>
      <c r="D181" s="514"/>
      <c r="E181" s="505"/>
      <c r="F181" s="505"/>
      <c r="G181" s="505"/>
      <c r="H181" s="505"/>
      <c r="I181" s="505"/>
      <c r="J181" s="505"/>
      <c r="K181" s="505"/>
      <c r="L181" s="505"/>
      <c r="M181" s="505"/>
      <c r="N181" s="505"/>
      <c r="O181" s="505"/>
      <c r="P181" s="505"/>
      <c r="Q181" s="505"/>
      <c r="R181" s="505"/>
      <c r="S181" s="505"/>
      <c r="T181" s="505"/>
      <c r="U181" s="505"/>
      <c r="V181" s="505"/>
      <c r="W181" s="505"/>
      <c r="X181" s="505"/>
      <c r="Y181" s="505"/>
      <c r="Z181" s="505"/>
      <c r="AA181" s="505"/>
      <c r="AB181" s="505"/>
      <c r="AC181" s="505"/>
      <c r="AD181" s="269">
        <f t="shared" si="4"/>
        <v>0</v>
      </c>
      <c r="AE181" s="388">
        <f>IF(AD181&gt;(100000/52*'1. General Input'!$D$10),100000/52*'1. General Input'!$D$10,AD181)</f>
        <v>0</v>
      </c>
    </row>
    <row r="182" spans="1:31" x14ac:dyDescent="0.25">
      <c r="A182" s="265">
        <f t="shared" si="5"/>
        <v>162</v>
      </c>
      <c r="B182" s="501"/>
      <c r="C182" s="515"/>
      <c r="D182" s="514"/>
      <c r="E182" s="505"/>
      <c r="F182" s="505"/>
      <c r="G182" s="505"/>
      <c r="H182" s="505"/>
      <c r="I182" s="505"/>
      <c r="J182" s="505"/>
      <c r="K182" s="505"/>
      <c r="L182" s="505"/>
      <c r="M182" s="505"/>
      <c r="N182" s="505"/>
      <c r="O182" s="505"/>
      <c r="P182" s="505"/>
      <c r="Q182" s="505"/>
      <c r="R182" s="505"/>
      <c r="S182" s="505"/>
      <c r="T182" s="505"/>
      <c r="U182" s="505"/>
      <c r="V182" s="505"/>
      <c r="W182" s="505"/>
      <c r="X182" s="505"/>
      <c r="Y182" s="505"/>
      <c r="Z182" s="505"/>
      <c r="AA182" s="505"/>
      <c r="AB182" s="505"/>
      <c r="AC182" s="505"/>
      <c r="AD182" s="269">
        <f t="shared" si="4"/>
        <v>0</v>
      </c>
      <c r="AE182" s="388">
        <f>IF(AD182&gt;(100000/52*'1. General Input'!$D$10),100000/52*'1. General Input'!$D$10,AD182)</f>
        <v>0</v>
      </c>
    </row>
    <row r="183" spans="1:31" x14ac:dyDescent="0.25">
      <c r="A183" s="265">
        <f t="shared" si="5"/>
        <v>163</v>
      </c>
      <c r="B183" s="501"/>
      <c r="C183" s="515"/>
      <c r="D183" s="514"/>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269">
        <f t="shared" si="4"/>
        <v>0</v>
      </c>
      <c r="AE183" s="388">
        <f>IF(AD183&gt;(100000/52*'1. General Input'!$D$10),100000/52*'1. General Input'!$D$10,AD183)</f>
        <v>0</v>
      </c>
    </row>
    <row r="184" spans="1:31" x14ac:dyDescent="0.25">
      <c r="A184" s="265">
        <f t="shared" si="5"/>
        <v>164</v>
      </c>
      <c r="B184" s="501"/>
      <c r="C184" s="515"/>
      <c r="D184" s="514"/>
      <c r="E184" s="505"/>
      <c r="F184" s="505"/>
      <c r="G184" s="505"/>
      <c r="H184" s="505"/>
      <c r="I184" s="505"/>
      <c r="J184" s="505"/>
      <c r="K184" s="505"/>
      <c r="L184" s="505"/>
      <c r="M184" s="505"/>
      <c r="N184" s="505"/>
      <c r="O184" s="505"/>
      <c r="P184" s="505"/>
      <c r="Q184" s="505"/>
      <c r="R184" s="505"/>
      <c r="S184" s="505"/>
      <c r="T184" s="505"/>
      <c r="U184" s="505"/>
      <c r="V184" s="505"/>
      <c r="W184" s="505"/>
      <c r="X184" s="505"/>
      <c r="Y184" s="505"/>
      <c r="Z184" s="505"/>
      <c r="AA184" s="505"/>
      <c r="AB184" s="505"/>
      <c r="AC184" s="505"/>
      <c r="AD184" s="269">
        <f t="shared" si="4"/>
        <v>0</v>
      </c>
      <c r="AE184" s="388">
        <f>IF(AD184&gt;(100000/52*'1. General Input'!$D$10),100000/52*'1. General Input'!$D$10,AD184)</f>
        <v>0</v>
      </c>
    </row>
    <row r="185" spans="1:31" x14ac:dyDescent="0.25">
      <c r="A185" s="265">
        <f t="shared" si="5"/>
        <v>165</v>
      </c>
      <c r="B185" s="501"/>
      <c r="C185" s="515"/>
      <c r="D185" s="514"/>
      <c r="E185" s="505"/>
      <c r="F185" s="505"/>
      <c r="G185" s="505"/>
      <c r="H185" s="505"/>
      <c r="I185" s="505"/>
      <c r="J185" s="505"/>
      <c r="K185" s="505"/>
      <c r="L185" s="505"/>
      <c r="M185" s="505"/>
      <c r="N185" s="505"/>
      <c r="O185" s="505"/>
      <c r="P185" s="505"/>
      <c r="Q185" s="505"/>
      <c r="R185" s="505"/>
      <c r="S185" s="505"/>
      <c r="T185" s="505"/>
      <c r="U185" s="505"/>
      <c r="V185" s="505"/>
      <c r="W185" s="505"/>
      <c r="X185" s="505"/>
      <c r="Y185" s="505"/>
      <c r="Z185" s="505"/>
      <c r="AA185" s="505"/>
      <c r="AB185" s="505"/>
      <c r="AC185" s="505"/>
      <c r="AD185" s="269">
        <f t="shared" si="4"/>
        <v>0</v>
      </c>
      <c r="AE185" s="388">
        <f>IF(AD185&gt;(100000/52*'1. General Input'!$D$10),100000/52*'1. General Input'!$D$10,AD185)</f>
        <v>0</v>
      </c>
    </row>
    <row r="186" spans="1:31" x14ac:dyDescent="0.25">
      <c r="A186" s="265">
        <f t="shared" si="5"/>
        <v>166</v>
      </c>
      <c r="B186" s="501"/>
      <c r="C186" s="515"/>
      <c r="D186" s="514"/>
      <c r="E186" s="505"/>
      <c r="F186" s="505"/>
      <c r="G186" s="505"/>
      <c r="H186" s="505"/>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269">
        <f t="shared" si="4"/>
        <v>0</v>
      </c>
      <c r="AE186" s="388">
        <f>IF(AD186&gt;(100000/52*'1. General Input'!$D$10),100000/52*'1. General Input'!$D$10,AD186)</f>
        <v>0</v>
      </c>
    </row>
    <row r="187" spans="1:31" x14ac:dyDescent="0.25">
      <c r="A187" s="265">
        <f t="shared" si="5"/>
        <v>167</v>
      </c>
      <c r="B187" s="501"/>
      <c r="C187" s="515"/>
      <c r="D187" s="514"/>
      <c r="E187" s="505"/>
      <c r="F187" s="505"/>
      <c r="G187" s="505"/>
      <c r="H187" s="505"/>
      <c r="I187" s="505"/>
      <c r="J187" s="505"/>
      <c r="K187" s="505"/>
      <c r="L187" s="505"/>
      <c r="M187" s="505"/>
      <c r="N187" s="505"/>
      <c r="O187" s="505"/>
      <c r="P187" s="505"/>
      <c r="Q187" s="505"/>
      <c r="R187" s="505"/>
      <c r="S187" s="505"/>
      <c r="T187" s="505"/>
      <c r="U187" s="505"/>
      <c r="V187" s="505"/>
      <c r="W187" s="505"/>
      <c r="X187" s="505"/>
      <c r="Y187" s="505"/>
      <c r="Z187" s="505"/>
      <c r="AA187" s="505"/>
      <c r="AB187" s="505"/>
      <c r="AC187" s="505"/>
      <c r="AD187" s="269">
        <f t="shared" si="4"/>
        <v>0</v>
      </c>
      <c r="AE187" s="388">
        <f>IF(AD187&gt;(100000/52*'1. General Input'!$D$10),100000/52*'1. General Input'!$D$10,AD187)</f>
        <v>0</v>
      </c>
    </row>
    <row r="188" spans="1:31" x14ac:dyDescent="0.25">
      <c r="A188" s="265">
        <f t="shared" si="5"/>
        <v>168</v>
      </c>
      <c r="B188" s="501"/>
      <c r="C188" s="515"/>
      <c r="D188" s="514"/>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269">
        <f t="shared" si="4"/>
        <v>0</v>
      </c>
      <c r="AE188" s="388">
        <f>IF(AD188&gt;(100000/52*'1. General Input'!$D$10),100000/52*'1. General Input'!$D$10,AD188)</f>
        <v>0</v>
      </c>
    </row>
    <row r="189" spans="1:31" x14ac:dyDescent="0.25">
      <c r="A189" s="265">
        <f t="shared" si="5"/>
        <v>169</v>
      </c>
      <c r="B189" s="501"/>
      <c r="C189" s="515"/>
      <c r="D189" s="514"/>
      <c r="E189" s="505"/>
      <c r="F189" s="505"/>
      <c r="G189" s="505"/>
      <c r="H189" s="505"/>
      <c r="I189" s="505"/>
      <c r="J189" s="505"/>
      <c r="K189" s="505"/>
      <c r="L189" s="505"/>
      <c r="M189" s="505"/>
      <c r="N189" s="505"/>
      <c r="O189" s="505"/>
      <c r="P189" s="505"/>
      <c r="Q189" s="505"/>
      <c r="R189" s="505"/>
      <c r="S189" s="505"/>
      <c r="T189" s="505"/>
      <c r="U189" s="505"/>
      <c r="V189" s="505"/>
      <c r="W189" s="505"/>
      <c r="X189" s="505"/>
      <c r="Y189" s="505"/>
      <c r="Z189" s="505"/>
      <c r="AA189" s="505"/>
      <c r="AB189" s="505"/>
      <c r="AC189" s="505"/>
      <c r="AD189" s="269">
        <f t="shared" si="4"/>
        <v>0</v>
      </c>
      <c r="AE189" s="388">
        <f>IF(AD189&gt;(100000/52*'1. General Input'!$D$10),100000/52*'1. General Input'!$D$10,AD189)</f>
        <v>0</v>
      </c>
    </row>
    <row r="190" spans="1:31" x14ac:dyDescent="0.25">
      <c r="A190" s="265">
        <f t="shared" si="5"/>
        <v>170</v>
      </c>
      <c r="B190" s="501"/>
      <c r="C190" s="515"/>
      <c r="D190" s="514"/>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269">
        <f t="shared" si="4"/>
        <v>0</v>
      </c>
      <c r="AE190" s="388">
        <f>IF(AD190&gt;(100000/52*'1. General Input'!$D$10),100000/52*'1. General Input'!$D$10,AD190)</f>
        <v>0</v>
      </c>
    </row>
    <row r="191" spans="1:31" x14ac:dyDescent="0.25">
      <c r="A191" s="265">
        <f t="shared" si="5"/>
        <v>171</v>
      </c>
      <c r="B191" s="501"/>
      <c r="C191" s="515"/>
      <c r="D191" s="514"/>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269">
        <f t="shared" si="4"/>
        <v>0</v>
      </c>
      <c r="AE191" s="388">
        <f>IF(AD191&gt;(100000/52*'1. General Input'!$D$10),100000/52*'1. General Input'!$D$10,AD191)</f>
        <v>0</v>
      </c>
    </row>
    <row r="192" spans="1:31" x14ac:dyDescent="0.25">
      <c r="A192" s="265">
        <f t="shared" si="5"/>
        <v>172</v>
      </c>
      <c r="B192" s="501"/>
      <c r="C192" s="515"/>
      <c r="D192" s="514"/>
      <c r="E192" s="505"/>
      <c r="F192" s="505"/>
      <c r="G192" s="505"/>
      <c r="H192" s="505"/>
      <c r="I192" s="505"/>
      <c r="J192" s="505"/>
      <c r="K192" s="505"/>
      <c r="L192" s="505"/>
      <c r="M192" s="505"/>
      <c r="N192" s="505"/>
      <c r="O192" s="505"/>
      <c r="P192" s="505"/>
      <c r="Q192" s="505"/>
      <c r="R192" s="505"/>
      <c r="S192" s="505"/>
      <c r="T192" s="505"/>
      <c r="U192" s="505"/>
      <c r="V192" s="505"/>
      <c r="W192" s="505"/>
      <c r="X192" s="505"/>
      <c r="Y192" s="505"/>
      <c r="Z192" s="505"/>
      <c r="AA192" s="505"/>
      <c r="AB192" s="505"/>
      <c r="AC192" s="505"/>
      <c r="AD192" s="269">
        <f t="shared" si="4"/>
        <v>0</v>
      </c>
      <c r="AE192" s="388">
        <f>IF(AD192&gt;(100000/52*'1. General Input'!$D$10),100000/52*'1. General Input'!$D$10,AD192)</f>
        <v>0</v>
      </c>
    </row>
    <row r="193" spans="1:31" x14ac:dyDescent="0.25">
      <c r="A193" s="265">
        <f t="shared" si="5"/>
        <v>173</v>
      </c>
      <c r="B193" s="501"/>
      <c r="C193" s="515"/>
      <c r="D193" s="514"/>
      <c r="E193" s="505"/>
      <c r="F193" s="505"/>
      <c r="G193" s="505"/>
      <c r="H193" s="505"/>
      <c r="I193" s="505"/>
      <c r="J193" s="505"/>
      <c r="K193" s="505"/>
      <c r="L193" s="505"/>
      <c r="M193" s="505"/>
      <c r="N193" s="505"/>
      <c r="O193" s="505"/>
      <c r="P193" s="505"/>
      <c r="Q193" s="505"/>
      <c r="R193" s="505"/>
      <c r="S193" s="505"/>
      <c r="T193" s="505"/>
      <c r="U193" s="505"/>
      <c r="V193" s="505"/>
      <c r="W193" s="505"/>
      <c r="X193" s="505"/>
      <c r="Y193" s="505"/>
      <c r="Z193" s="505"/>
      <c r="AA193" s="505"/>
      <c r="AB193" s="505"/>
      <c r="AC193" s="505"/>
      <c r="AD193" s="269">
        <f t="shared" si="4"/>
        <v>0</v>
      </c>
      <c r="AE193" s="388">
        <f>IF(AD193&gt;(100000/52*'1. General Input'!$D$10),100000/52*'1. General Input'!$D$10,AD193)</f>
        <v>0</v>
      </c>
    </row>
    <row r="194" spans="1:31" x14ac:dyDescent="0.25">
      <c r="A194" s="265">
        <f t="shared" si="5"/>
        <v>174</v>
      </c>
      <c r="B194" s="501"/>
      <c r="C194" s="515"/>
      <c r="D194" s="514"/>
      <c r="E194" s="505"/>
      <c r="F194" s="505"/>
      <c r="G194" s="505"/>
      <c r="H194" s="505"/>
      <c r="I194" s="505"/>
      <c r="J194" s="505"/>
      <c r="K194" s="505"/>
      <c r="L194" s="505"/>
      <c r="M194" s="505"/>
      <c r="N194" s="505"/>
      <c r="O194" s="505"/>
      <c r="P194" s="505"/>
      <c r="Q194" s="505"/>
      <c r="R194" s="505"/>
      <c r="S194" s="505"/>
      <c r="T194" s="505"/>
      <c r="U194" s="505"/>
      <c r="V194" s="505"/>
      <c r="W194" s="505"/>
      <c r="X194" s="505"/>
      <c r="Y194" s="505"/>
      <c r="Z194" s="505"/>
      <c r="AA194" s="505"/>
      <c r="AB194" s="505"/>
      <c r="AC194" s="505"/>
      <c r="AD194" s="269">
        <f t="shared" si="4"/>
        <v>0</v>
      </c>
      <c r="AE194" s="388">
        <f>IF(AD194&gt;(100000/52*'1. General Input'!$D$10),100000/52*'1. General Input'!$D$10,AD194)</f>
        <v>0</v>
      </c>
    </row>
    <row r="195" spans="1:31" x14ac:dyDescent="0.25">
      <c r="A195" s="265">
        <f t="shared" si="5"/>
        <v>175</v>
      </c>
      <c r="B195" s="501"/>
      <c r="C195" s="515"/>
      <c r="D195" s="514"/>
      <c r="E195" s="505"/>
      <c r="F195" s="505"/>
      <c r="G195" s="505"/>
      <c r="H195" s="505"/>
      <c r="I195" s="505"/>
      <c r="J195" s="505"/>
      <c r="K195" s="505"/>
      <c r="L195" s="505"/>
      <c r="M195" s="505"/>
      <c r="N195" s="505"/>
      <c r="O195" s="505"/>
      <c r="P195" s="505"/>
      <c r="Q195" s="505"/>
      <c r="R195" s="505"/>
      <c r="S195" s="505"/>
      <c r="T195" s="505"/>
      <c r="U195" s="505"/>
      <c r="V195" s="505"/>
      <c r="W195" s="505"/>
      <c r="X195" s="505"/>
      <c r="Y195" s="505"/>
      <c r="Z195" s="505"/>
      <c r="AA195" s="505"/>
      <c r="AB195" s="505"/>
      <c r="AC195" s="505"/>
      <c r="AD195" s="269">
        <f t="shared" si="4"/>
        <v>0</v>
      </c>
      <c r="AE195" s="388">
        <f>IF(AD195&gt;(100000/52*'1. General Input'!$D$10),100000/52*'1. General Input'!$D$10,AD195)</f>
        <v>0</v>
      </c>
    </row>
    <row r="196" spans="1:31" x14ac:dyDescent="0.25">
      <c r="A196" s="265">
        <f t="shared" si="5"/>
        <v>176</v>
      </c>
      <c r="B196" s="501"/>
      <c r="C196" s="515"/>
      <c r="D196" s="514"/>
      <c r="E196" s="505"/>
      <c r="F196" s="505"/>
      <c r="G196" s="505"/>
      <c r="H196" s="505"/>
      <c r="I196" s="505"/>
      <c r="J196" s="505"/>
      <c r="K196" s="505"/>
      <c r="L196" s="505"/>
      <c r="M196" s="505"/>
      <c r="N196" s="505"/>
      <c r="O196" s="505"/>
      <c r="P196" s="505"/>
      <c r="Q196" s="505"/>
      <c r="R196" s="505"/>
      <c r="S196" s="505"/>
      <c r="T196" s="505"/>
      <c r="U196" s="505"/>
      <c r="V196" s="505"/>
      <c r="W196" s="505"/>
      <c r="X196" s="505"/>
      <c r="Y196" s="505"/>
      <c r="Z196" s="505"/>
      <c r="AA196" s="505"/>
      <c r="AB196" s="505"/>
      <c r="AC196" s="505"/>
      <c r="AD196" s="269">
        <f t="shared" si="4"/>
        <v>0</v>
      </c>
      <c r="AE196" s="388">
        <f>IF(AD196&gt;(100000/52*'1. General Input'!$D$10),100000/52*'1. General Input'!$D$10,AD196)</f>
        <v>0</v>
      </c>
    </row>
    <row r="197" spans="1:31" x14ac:dyDescent="0.25">
      <c r="A197" s="265">
        <f t="shared" si="5"/>
        <v>177</v>
      </c>
      <c r="B197" s="501"/>
      <c r="C197" s="515"/>
      <c r="D197" s="514"/>
      <c r="E197" s="505"/>
      <c r="F197" s="505"/>
      <c r="G197" s="505"/>
      <c r="H197" s="505"/>
      <c r="I197" s="505"/>
      <c r="J197" s="505"/>
      <c r="K197" s="505"/>
      <c r="L197" s="505"/>
      <c r="M197" s="505"/>
      <c r="N197" s="505"/>
      <c r="O197" s="505"/>
      <c r="P197" s="505"/>
      <c r="Q197" s="505"/>
      <c r="R197" s="505"/>
      <c r="S197" s="505"/>
      <c r="T197" s="505"/>
      <c r="U197" s="505"/>
      <c r="V197" s="505"/>
      <c r="W197" s="505"/>
      <c r="X197" s="505"/>
      <c r="Y197" s="505"/>
      <c r="Z197" s="505"/>
      <c r="AA197" s="505"/>
      <c r="AB197" s="505"/>
      <c r="AC197" s="505"/>
      <c r="AD197" s="269">
        <f t="shared" si="4"/>
        <v>0</v>
      </c>
      <c r="AE197" s="388">
        <f>IF(AD197&gt;(100000/52*'1. General Input'!$D$10),100000/52*'1. General Input'!$D$10,AD197)</f>
        <v>0</v>
      </c>
    </row>
    <row r="198" spans="1:31" x14ac:dyDescent="0.25">
      <c r="A198" s="265">
        <f t="shared" si="5"/>
        <v>178</v>
      </c>
      <c r="B198" s="501"/>
      <c r="C198" s="515"/>
      <c r="D198" s="514"/>
      <c r="E198" s="505"/>
      <c r="F198" s="505"/>
      <c r="G198" s="505"/>
      <c r="H198" s="505"/>
      <c r="I198" s="505"/>
      <c r="J198" s="505"/>
      <c r="K198" s="505"/>
      <c r="L198" s="505"/>
      <c r="M198" s="505"/>
      <c r="N198" s="505"/>
      <c r="O198" s="505"/>
      <c r="P198" s="505"/>
      <c r="Q198" s="505"/>
      <c r="R198" s="505"/>
      <c r="S198" s="505"/>
      <c r="T198" s="505"/>
      <c r="U198" s="505"/>
      <c r="V198" s="505"/>
      <c r="W198" s="505"/>
      <c r="X198" s="505"/>
      <c r="Y198" s="505"/>
      <c r="Z198" s="505"/>
      <c r="AA198" s="505"/>
      <c r="AB198" s="505"/>
      <c r="AC198" s="505"/>
      <c r="AD198" s="269">
        <f t="shared" si="4"/>
        <v>0</v>
      </c>
      <c r="AE198" s="388">
        <f>IF(AD198&gt;(100000/52*'1. General Input'!$D$10),100000/52*'1. General Input'!$D$10,AD198)</f>
        <v>0</v>
      </c>
    </row>
    <row r="199" spans="1:31" x14ac:dyDescent="0.25">
      <c r="A199" s="265">
        <f t="shared" si="5"/>
        <v>179</v>
      </c>
      <c r="B199" s="501"/>
      <c r="C199" s="515"/>
      <c r="D199" s="514"/>
      <c r="E199" s="505"/>
      <c r="F199" s="505"/>
      <c r="G199" s="505"/>
      <c r="H199" s="505"/>
      <c r="I199" s="505"/>
      <c r="J199" s="505"/>
      <c r="K199" s="505"/>
      <c r="L199" s="505"/>
      <c r="M199" s="505"/>
      <c r="N199" s="505"/>
      <c r="O199" s="505"/>
      <c r="P199" s="505"/>
      <c r="Q199" s="505"/>
      <c r="R199" s="505"/>
      <c r="S199" s="505"/>
      <c r="T199" s="505"/>
      <c r="U199" s="505"/>
      <c r="V199" s="505"/>
      <c r="W199" s="505"/>
      <c r="X199" s="505"/>
      <c r="Y199" s="505"/>
      <c r="Z199" s="505"/>
      <c r="AA199" s="505"/>
      <c r="AB199" s="505"/>
      <c r="AC199" s="505"/>
      <c r="AD199" s="269">
        <f t="shared" si="4"/>
        <v>0</v>
      </c>
      <c r="AE199" s="388">
        <f>IF(AD199&gt;(100000/52*'1. General Input'!$D$10),100000/52*'1. General Input'!$D$10,AD199)</f>
        <v>0</v>
      </c>
    </row>
    <row r="200" spans="1:31" x14ac:dyDescent="0.25">
      <c r="A200" s="265">
        <f t="shared" si="5"/>
        <v>180</v>
      </c>
      <c r="B200" s="501"/>
      <c r="C200" s="515"/>
      <c r="D200" s="514"/>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269">
        <f t="shared" si="4"/>
        <v>0</v>
      </c>
      <c r="AE200" s="388">
        <f>IF(AD200&gt;(100000/52*'1. General Input'!$D$10),100000/52*'1. General Input'!$D$10,AD200)</f>
        <v>0</v>
      </c>
    </row>
    <row r="201" spans="1:31" x14ac:dyDescent="0.25">
      <c r="A201" s="265">
        <f t="shared" si="5"/>
        <v>181</v>
      </c>
      <c r="B201" s="501"/>
      <c r="C201" s="515"/>
      <c r="D201" s="514"/>
      <c r="E201" s="505"/>
      <c r="F201" s="505"/>
      <c r="G201" s="505"/>
      <c r="H201" s="505"/>
      <c r="I201" s="505"/>
      <c r="J201" s="505"/>
      <c r="K201" s="505"/>
      <c r="L201" s="505"/>
      <c r="M201" s="505"/>
      <c r="N201" s="505"/>
      <c r="O201" s="505"/>
      <c r="P201" s="505"/>
      <c r="Q201" s="505"/>
      <c r="R201" s="505"/>
      <c r="S201" s="505"/>
      <c r="T201" s="505"/>
      <c r="U201" s="505"/>
      <c r="V201" s="505"/>
      <c r="W201" s="505"/>
      <c r="X201" s="505"/>
      <c r="Y201" s="505"/>
      <c r="Z201" s="505"/>
      <c r="AA201" s="505"/>
      <c r="AB201" s="505"/>
      <c r="AC201" s="505"/>
      <c r="AD201" s="269">
        <f t="shared" si="4"/>
        <v>0</v>
      </c>
      <c r="AE201" s="388">
        <f>IF(AD201&gt;(100000/52*'1. General Input'!$D$10),100000/52*'1. General Input'!$D$10,AD201)</f>
        <v>0</v>
      </c>
    </row>
    <row r="202" spans="1:31" x14ac:dyDescent="0.25">
      <c r="A202" s="265">
        <f t="shared" si="5"/>
        <v>182</v>
      </c>
      <c r="B202" s="501"/>
      <c r="C202" s="515"/>
      <c r="D202" s="514"/>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269">
        <f t="shared" si="4"/>
        <v>0</v>
      </c>
      <c r="AE202" s="388">
        <f>IF(AD202&gt;(100000/52*'1. General Input'!$D$10),100000/52*'1. General Input'!$D$10,AD202)</f>
        <v>0</v>
      </c>
    </row>
    <row r="203" spans="1:31" x14ac:dyDescent="0.25">
      <c r="A203" s="265">
        <f t="shared" si="5"/>
        <v>183</v>
      </c>
      <c r="B203" s="501"/>
      <c r="C203" s="515"/>
      <c r="D203" s="514"/>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269">
        <f t="shared" si="4"/>
        <v>0</v>
      </c>
      <c r="AE203" s="388">
        <f>IF(AD203&gt;(100000/52*'1. General Input'!$D$10),100000/52*'1. General Input'!$D$10,AD203)</f>
        <v>0</v>
      </c>
    </row>
    <row r="204" spans="1:31" x14ac:dyDescent="0.25">
      <c r="A204" s="265">
        <f t="shared" si="5"/>
        <v>184</v>
      </c>
      <c r="B204" s="501"/>
      <c r="C204" s="515"/>
      <c r="D204" s="514"/>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269">
        <f t="shared" si="4"/>
        <v>0</v>
      </c>
      <c r="AE204" s="388">
        <f>IF(AD204&gt;(100000/52*'1. General Input'!$D$10),100000/52*'1. General Input'!$D$10,AD204)</f>
        <v>0</v>
      </c>
    </row>
    <row r="205" spans="1:31" x14ac:dyDescent="0.25">
      <c r="A205" s="265">
        <f t="shared" si="5"/>
        <v>185</v>
      </c>
      <c r="B205" s="501"/>
      <c r="C205" s="515"/>
      <c r="D205" s="514"/>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269">
        <f t="shared" si="4"/>
        <v>0</v>
      </c>
      <c r="AE205" s="388">
        <f>IF(AD205&gt;(100000/52*'1. General Input'!$D$10),100000/52*'1. General Input'!$D$10,AD205)</f>
        <v>0</v>
      </c>
    </row>
    <row r="206" spans="1:31" x14ac:dyDescent="0.25">
      <c r="A206" s="265">
        <f t="shared" si="5"/>
        <v>186</v>
      </c>
      <c r="B206" s="501"/>
      <c r="C206" s="515"/>
      <c r="D206" s="514"/>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269">
        <f t="shared" si="4"/>
        <v>0</v>
      </c>
      <c r="AE206" s="388">
        <f>IF(AD206&gt;(100000/52*'1. General Input'!$D$10),100000/52*'1. General Input'!$D$10,AD206)</f>
        <v>0</v>
      </c>
    </row>
    <row r="207" spans="1:31" x14ac:dyDescent="0.25">
      <c r="A207" s="265">
        <f t="shared" si="5"/>
        <v>187</v>
      </c>
      <c r="B207" s="501"/>
      <c r="C207" s="515"/>
      <c r="D207" s="514"/>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269">
        <f t="shared" si="4"/>
        <v>0</v>
      </c>
      <c r="AE207" s="388">
        <f>IF(AD207&gt;(100000/52*'1. General Input'!$D$10),100000/52*'1. General Input'!$D$10,AD207)</f>
        <v>0</v>
      </c>
    </row>
    <row r="208" spans="1:31" x14ac:dyDescent="0.25">
      <c r="A208" s="265">
        <f t="shared" si="5"/>
        <v>188</v>
      </c>
      <c r="B208" s="501"/>
      <c r="C208" s="515"/>
      <c r="D208" s="514"/>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269">
        <f t="shared" si="4"/>
        <v>0</v>
      </c>
      <c r="AE208" s="388">
        <f>IF(AD208&gt;(100000/52*'1. General Input'!$D$10),100000/52*'1. General Input'!$D$10,AD208)</f>
        <v>0</v>
      </c>
    </row>
    <row r="209" spans="1:31" x14ac:dyDescent="0.25">
      <c r="A209" s="265">
        <f t="shared" si="5"/>
        <v>189</v>
      </c>
      <c r="B209" s="501"/>
      <c r="C209" s="515"/>
      <c r="D209" s="514"/>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269">
        <f t="shared" si="4"/>
        <v>0</v>
      </c>
      <c r="AE209" s="388">
        <f>IF(AD209&gt;(100000/52*'1. General Input'!$D$10),100000/52*'1. General Input'!$D$10,AD209)</f>
        <v>0</v>
      </c>
    </row>
    <row r="210" spans="1:31" x14ac:dyDescent="0.25">
      <c r="A210" s="265">
        <f t="shared" si="5"/>
        <v>190</v>
      </c>
      <c r="B210" s="501"/>
      <c r="C210" s="515"/>
      <c r="D210" s="514"/>
      <c r="E210" s="505"/>
      <c r="F210" s="505"/>
      <c r="G210" s="505"/>
      <c r="H210" s="505"/>
      <c r="I210" s="505"/>
      <c r="J210" s="505"/>
      <c r="K210" s="505"/>
      <c r="L210" s="505"/>
      <c r="M210" s="505"/>
      <c r="N210" s="505"/>
      <c r="O210" s="505"/>
      <c r="P210" s="505"/>
      <c r="Q210" s="505"/>
      <c r="R210" s="505"/>
      <c r="S210" s="505"/>
      <c r="T210" s="505"/>
      <c r="U210" s="505"/>
      <c r="V210" s="505"/>
      <c r="W210" s="505"/>
      <c r="X210" s="505"/>
      <c r="Y210" s="505"/>
      <c r="Z210" s="505"/>
      <c r="AA210" s="505"/>
      <c r="AB210" s="505"/>
      <c r="AC210" s="505"/>
      <c r="AD210" s="269">
        <f t="shared" si="4"/>
        <v>0</v>
      </c>
      <c r="AE210" s="388">
        <f>IF(AD210&gt;(100000/52*'1. General Input'!$D$10),100000/52*'1. General Input'!$D$10,AD210)</f>
        <v>0</v>
      </c>
    </row>
    <row r="211" spans="1:31" x14ac:dyDescent="0.25">
      <c r="A211" s="265">
        <f t="shared" si="5"/>
        <v>191</v>
      </c>
      <c r="B211" s="501"/>
      <c r="C211" s="515"/>
      <c r="D211" s="514"/>
      <c r="E211" s="505"/>
      <c r="F211" s="505"/>
      <c r="G211" s="505"/>
      <c r="H211" s="505"/>
      <c r="I211" s="505"/>
      <c r="J211" s="505"/>
      <c r="K211" s="505"/>
      <c r="L211" s="505"/>
      <c r="M211" s="505"/>
      <c r="N211" s="505"/>
      <c r="O211" s="505"/>
      <c r="P211" s="505"/>
      <c r="Q211" s="505"/>
      <c r="R211" s="505"/>
      <c r="S211" s="505"/>
      <c r="T211" s="505"/>
      <c r="U211" s="505"/>
      <c r="V211" s="505"/>
      <c r="W211" s="505"/>
      <c r="X211" s="505"/>
      <c r="Y211" s="505"/>
      <c r="Z211" s="505"/>
      <c r="AA211" s="505"/>
      <c r="AB211" s="505"/>
      <c r="AC211" s="505"/>
      <c r="AD211" s="269">
        <f t="shared" si="4"/>
        <v>0</v>
      </c>
      <c r="AE211" s="388">
        <f>IF(AD211&gt;(100000/52*'1. General Input'!$D$10),100000/52*'1. General Input'!$D$10,AD211)</f>
        <v>0</v>
      </c>
    </row>
    <row r="212" spans="1:31" x14ac:dyDescent="0.25">
      <c r="A212" s="265">
        <f t="shared" si="5"/>
        <v>192</v>
      </c>
      <c r="B212" s="501"/>
      <c r="C212" s="515"/>
      <c r="D212" s="514"/>
      <c r="E212" s="505"/>
      <c r="F212" s="505"/>
      <c r="G212" s="505"/>
      <c r="H212" s="505"/>
      <c r="I212" s="505"/>
      <c r="J212" s="505"/>
      <c r="K212" s="505"/>
      <c r="L212" s="505"/>
      <c r="M212" s="505"/>
      <c r="N212" s="505"/>
      <c r="O212" s="505"/>
      <c r="P212" s="505"/>
      <c r="Q212" s="505"/>
      <c r="R212" s="505"/>
      <c r="S212" s="505"/>
      <c r="T212" s="505"/>
      <c r="U212" s="505"/>
      <c r="V212" s="505"/>
      <c r="W212" s="505"/>
      <c r="X212" s="505"/>
      <c r="Y212" s="505"/>
      <c r="Z212" s="505"/>
      <c r="AA212" s="505"/>
      <c r="AB212" s="505"/>
      <c r="AC212" s="505"/>
      <c r="AD212" s="269">
        <f t="shared" si="4"/>
        <v>0</v>
      </c>
      <c r="AE212" s="388">
        <f>IF(AD212&gt;(100000/52*'1. General Input'!$D$10),100000/52*'1. General Input'!$D$10,AD212)</f>
        <v>0</v>
      </c>
    </row>
    <row r="213" spans="1:31" x14ac:dyDescent="0.25">
      <c r="A213" s="265">
        <f t="shared" si="5"/>
        <v>193</v>
      </c>
      <c r="B213" s="501"/>
      <c r="C213" s="515"/>
      <c r="D213" s="514"/>
      <c r="E213" s="505"/>
      <c r="F213" s="505"/>
      <c r="G213" s="505"/>
      <c r="H213" s="505"/>
      <c r="I213" s="505"/>
      <c r="J213" s="505"/>
      <c r="K213" s="505"/>
      <c r="L213" s="505"/>
      <c r="M213" s="505"/>
      <c r="N213" s="505"/>
      <c r="O213" s="505"/>
      <c r="P213" s="505"/>
      <c r="Q213" s="505"/>
      <c r="R213" s="505"/>
      <c r="S213" s="505"/>
      <c r="T213" s="505"/>
      <c r="U213" s="505"/>
      <c r="V213" s="505"/>
      <c r="W213" s="505"/>
      <c r="X213" s="505"/>
      <c r="Y213" s="505"/>
      <c r="Z213" s="505"/>
      <c r="AA213" s="505"/>
      <c r="AB213" s="505"/>
      <c r="AC213" s="505"/>
      <c r="AD213" s="269">
        <f t="shared" si="4"/>
        <v>0</v>
      </c>
      <c r="AE213" s="388">
        <f>IF(AD213&gt;(100000/52*'1. General Input'!$D$10),100000/52*'1. General Input'!$D$10,AD213)</f>
        <v>0</v>
      </c>
    </row>
    <row r="214" spans="1:31" x14ac:dyDescent="0.25">
      <c r="A214" s="265">
        <f t="shared" si="5"/>
        <v>194</v>
      </c>
      <c r="B214" s="501"/>
      <c r="C214" s="515"/>
      <c r="D214" s="514"/>
      <c r="E214" s="505"/>
      <c r="F214" s="505"/>
      <c r="G214" s="505"/>
      <c r="H214" s="505"/>
      <c r="I214" s="505"/>
      <c r="J214" s="505"/>
      <c r="K214" s="505"/>
      <c r="L214" s="505"/>
      <c r="M214" s="505"/>
      <c r="N214" s="505"/>
      <c r="O214" s="505"/>
      <c r="P214" s="505"/>
      <c r="Q214" s="505"/>
      <c r="R214" s="505"/>
      <c r="S214" s="505"/>
      <c r="T214" s="505"/>
      <c r="U214" s="505"/>
      <c r="V214" s="505"/>
      <c r="W214" s="505"/>
      <c r="X214" s="505"/>
      <c r="Y214" s="505"/>
      <c r="Z214" s="505"/>
      <c r="AA214" s="505"/>
      <c r="AB214" s="505"/>
      <c r="AC214" s="505"/>
      <c r="AD214" s="269">
        <f t="shared" ref="AD214:AD277" si="6">IF(D214=0,SUM(E214:AC214),D214)</f>
        <v>0</v>
      </c>
      <c r="AE214" s="388">
        <f>IF(AD214&gt;(100000/52*'1. General Input'!$D$10),100000/52*'1. General Input'!$D$10,AD214)</f>
        <v>0</v>
      </c>
    </row>
    <row r="215" spans="1:31" x14ac:dyDescent="0.25">
      <c r="A215" s="265">
        <f t="shared" ref="A215:A278" si="7">+A214+1</f>
        <v>195</v>
      </c>
      <c r="B215" s="501"/>
      <c r="C215" s="515"/>
      <c r="D215" s="514"/>
      <c r="E215" s="505"/>
      <c r="F215" s="505"/>
      <c r="G215" s="505"/>
      <c r="H215" s="505"/>
      <c r="I215" s="505"/>
      <c r="J215" s="505"/>
      <c r="K215" s="505"/>
      <c r="L215" s="505"/>
      <c r="M215" s="505"/>
      <c r="N215" s="505"/>
      <c r="O215" s="505"/>
      <c r="P215" s="505"/>
      <c r="Q215" s="505"/>
      <c r="R215" s="505"/>
      <c r="S215" s="505"/>
      <c r="T215" s="505"/>
      <c r="U215" s="505"/>
      <c r="V215" s="505"/>
      <c r="W215" s="505"/>
      <c r="X215" s="505"/>
      <c r="Y215" s="505"/>
      <c r="Z215" s="505"/>
      <c r="AA215" s="505"/>
      <c r="AB215" s="505"/>
      <c r="AC215" s="505"/>
      <c r="AD215" s="269">
        <f t="shared" si="6"/>
        <v>0</v>
      </c>
      <c r="AE215" s="388">
        <f>IF(AD215&gt;(100000/52*'1. General Input'!$D$10),100000/52*'1. General Input'!$D$10,AD215)</f>
        <v>0</v>
      </c>
    </row>
    <row r="216" spans="1:31" x14ac:dyDescent="0.25">
      <c r="A216" s="265">
        <f t="shared" si="7"/>
        <v>196</v>
      </c>
      <c r="B216" s="501"/>
      <c r="C216" s="515"/>
      <c r="D216" s="514"/>
      <c r="E216" s="505"/>
      <c r="F216" s="505"/>
      <c r="G216" s="505"/>
      <c r="H216" s="505"/>
      <c r="I216" s="505"/>
      <c r="J216" s="505"/>
      <c r="K216" s="505"/>
      <c r="L216" s="505"/>
      <c r="M216" s="505"/>
      <c r="N216" s="505"/>
      <c r="O216" s="505"/>
      <c r="P216" s="505"/>
      <c r="Q216" s="505"/>
      <c r="R216" s="505"/>
      <c r="S216" s="505"/>
      <c r="T216" s="505"/>
      <c r="U216" s="505"/>
      <c r="V216" s="505"/>
      <c r="W216" s="505"/>
      <c r="X216" s="505"/>
      <c r="Y216" s="505"/>
      <c r="Z216" s="505"/>
      <c r="AA216" s="505"/>
      <c r="AB216" s="505"/>
      <c r="AC216" s="505"/>
      <c r="AD216" s="269">
        <f t="shared" si="6"/>
        <v>0</v>
      </c>
      <c r="AE216" s="388">
        <f>IF(AD216&gt;(100000/52*'1. General Input'!$D$10),100000/52*'1. General Input'!$D$10,AD216)</f>
        <v>0</v>
      </c>
    </row>
    <row r="217" spans="1:31" x14ac:dyDescent="0.25">
      <c r="A217" s="265">
        <f t="shared" si="7"/>
        <v>197</v>
      </c>
      <c r="B217" s="501"/>
      <c r="C217" s="515"/>
      <c r="D217" s="514"/>
      <c r="E217" s="505"/>
      <c r="F217" s="505"/>
      <c r="G217" s="505"/>
      <c r="H217" s="505"/>
      <c r="I217" s="505"/>
      <c r="J217" s="505"/>
      <c r="K217" s="505"/>
      <c r="L217" s="505"/>
      <c r="M217" s="505"/>
      <c r="N217" s="505"/>
      <c r="O217" s="505"/>
      <c r="P217" s="505"/>
      <c r="Q217" s="505"/>
      <c r="R217" s="505"/>
      <c r="S217" s="505"/>
      <c r="T217" s="505"/>
      <c r="U217" s="505"/>
      <c r="V217" s="505"/>
      <c r="W217" s="505"/>
      <c r="X217" s="505"/>
      <c r="Y217" s="505"/>
      <c r="Z217" s="505"/>
      <c r="AA217" s="505"/>
      <c r="AB217" s="505"/>
      <c r="AC217" s="505"/>
      <c r="AD217" s="269">
        <f t="shared" si="6"/>
        <v>0</v>
      </c>
      <c r="AE217" s="388">
        <f>IF(AD217&gt;(100000/52*'1. General Input'!$D$10),100000/52*'1. General Input'!$D$10,AD217)</f>
        <v>0</v>
      </c>
    </row>
    <row r="218" spans="1:31" x14ac:dyDescent="0.25">
      <c r="A218" s="265">
        <f t="shared" si="7"/>
        <v>198</v>
      </c>
      <c r="B218" s="501"/>
      <c r="C218" s="515"/>
      <c r="D218" s="514"/>
      <c r="E218" s="505"/>
      <c r="F218" s="505"/>
      <c r="G218" s="505"/>
      <c r="H218" s="505"/>
      <c r="I218" s="505"/>
      <c r="J218" s="505"/>
      <c r="K218" s="505"/>
      <c r="L218" s="505"/>
      <c r="M218" s="505"/>
      <c r="N218" s="505"/>
      <c r="O218" s="505"/>
      <c r="P218" s="505"/>
      <c r="Q218" s="505"/>
      <c r="R218" s="505"/>
      <c r="S218" s="505"/>
      <c r="T218" s="505"/>
      <c r="U218" s="505"/>
      <c r="V218" s="505"/>
      <c r="W218" s="505"/>
      <c r="X218" s="505"/>
      <c r="Y218" s="505"/>
      <c r="Z218" s="505"/>
      <c r="AA218" s="505"/>
      <c r="AB218" s="505"/>
      <c r="AC218" s="505"/>
      <c r="AD218" s="269">
        <f t="shared" si="6"/>
        <v>0</v>
      </c>
      <c r="AE218" s="388">
        <f>IF(AD218&gt;(100000/52*'1. General Input'!$D$10),100000/52*'1. General Input'!$D$10,AD218)</f>
        <v>0</v>
      </c>
    </row>
    <row r="219" spans="1:31" x14ac:dyDescent="0.25">
      <c r="A219" s="265">
        <f t="shared" si="7"/>
        <v>199</v>
      </c>
      <c r="B219" s="501"/>
      <c r="C219" s="515"/>
      <c r="D219" s="514"/>
      <c r="E219" s="505"/>
      <c r="F219" s="505"/>
      <c r="G219" s="505"/>
      <c r="H219" s="505"/>
      <c r="I219" s="505"/>
      <c r="J219" s="505"/>
      <c r="K219" s="505"/>
      <c r="L219" s="505"/>
      <c r="M219" s="505"/>
      <c r="N219" s="505"/>
      <c r="O219" s="505"/>
      <c r="P219" s="505"/>
      <c r="Q219" s="505"/>
      <c r="R219" s="505"/>
      <c r="S219" s="505"/>
      <c r="T219" s="505"/>
      <c r="U219" s="505"/>
      <c r="V219" s="505"/>
      <c r="W219" s="505"/>
      <c r="X219" s="505"/>
      <c r="Y219" s="505"/>
      <c r="Z219" s="505"/>
      <c r="AA219" s="505"/>
      <c r="AB219" s="505"/>
      <c r="AC219" s="505"/>
      <c r="AD219" s="269">
        <f t="shared" si="6"/>
        <v>0</v>
      </c>
      <c r="AE219" s="388">
        <f>IF(AD219&gt;(100000/52*'1. General Input'!$D$10),100000/52*'1. General Input'!$D$10,AD219)</f>
        <v>0</v>
      </c>
    </row>
    <row r="220" spans="1:31" x14ac:dyDescent="0.25">
      <c r="A220" s="265">
        <f t="shared" si="7"/>
        <v>200</v>
      </c>
      <c r="B220" s="501"/>
      <c r="C220" s="515"/>
      <c r="D220" s="514"/>
      <c r="E220" s="505"/>
      <c r="F220" s="505"/>
      <c r="G220" s="505"/>
      <c r="H220" s="505"/>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269">
        <f t="shared" si="6"/>
        <v>0</v>
      </c>
      <c r="AE220" s="388">
        <f>IF(AD220&gt;(100000/52*'1. General Input'!$D$10),100000/52*'1. General Input'!$D$10,AD220)</f>
        <v>0</v>
      </c>
    </row>
    <row r="221" spans="1:31" x14ac:dyDescent="0.25">
      <c r="A221" s="265">
        <f t="shared" si="7"/>
        <v>201</v>
      </c>
      <c r="B221" s="501"/>
      <c r="C221" s="515"/>
      <c r="D221" s="514"/>
      <c r="E221" s="505"/>
      <c r="F221" s="505"/>
      <c r="G221" s="505"/>
      <c r="H221" s="505"/>
      <c r="I221" s="505"/>
      <c r="J221" s="505"/>
      <c r="K221" s="505"/>
      <c r="L221" s="505"/>
      <c r="M221" s="505"/>
      <c r="N221" s="505"/>
      <c r="O221" s="505"/>
      <c r="P221" s="505"/>
      <c r="Q221" s="505"/>
      <c r="R221" s="505"/>
      <c r="S221" s="505"/>
      <c r="T221" s="505"/>
      <c r="U221" s="505"/>
      <c r="V221" s="505"/>
      <c r="W221" s="505"/>
      <c r="X221" s="505"/>
      <c r="Y221" s="505"/>
      <c r="Z221" s="505"/>
      <c r="AA221" s="505"/>
      <c r="AB221" s="505"/>
      <c r="AC221" s="505"/>
      <c r="AD221" s="269">
        <f t="shared" si="6"/>
        <v>0</v>
      </c>
      <c r="AE221" s="388">
        <f>IF(AD221&gt;(100000/52*'1. General Input'!$D$10),100000/52*'1. General Input'!$D$10,AD221)</f>
        <v>0</v>
      </c>
    </row>
    <row r="222" spans="1:31" x14ac:dyDescent="0.25">
      <c r="A222" s="265">
        <f t="shared" si="7"/>
        <v>202</v>
      </c>
      <c r="B222" s="501"/>
      <c r="C222" s="515"/>
      <c r="D222" s="514"/>
      <c r="E222" s="505"/>
      <c r="F222" s="505"/>
      <c r="G222" s="505"/>
      <c r="H222" s="505"/>
      <c r="I222" s="505"/>
      <c r="J222" s="505"/>
      <c r="K222" s="505"/>
      <c r="L222" s="505"/>
      <c r="M222" s="505"/>
      <c r="N222" s="505"/>
      <c r="O222" s="505"/>
      <c r="P222" s="505"/>
      <c r="Q222" s="505"/>
      <c r="R222" s="505"/>
      <c r="S222" s="505"/>
      <c r="T222" s="505"/>
      <c r="U222" s="505"/>
      <c r="V222" s="505"/>
      <c r="W222" s="505"/>
      <c r="X222" s="505"/>
      <c r="Y222" s="505"/>
      <c r="Z222" s="505"/>
      <c r="AA222" s="505"/>
      <c r="AB222" s="505"/>
      <c r="AC222" s="505"/>
      <c r="AD222" s="269">
        <f t="shared" si="6"/>
        <v>0</v>
      </c>
      <c r="AE222" s="388">
        <f>IF(AD222&gt;(100000/52*'1. General Input'!$D$10),100000/52*'1. General Input'!$D$10,AD222)</f>
        <v>0</v>
      </c>
    </row>
    <row r="223" spans="1:31" x14ac:dyDescent="0.25">
      <c r="A223" s="265">
        <f t="shared" si="7"/>
        <v>203</v>
      </c>
      <c r="B223" s="501"/>
      <c r="C223" s="515"/>
      <c r="D223" s="514"/>
      <c r="E223" s="505"/>
      <c r="F223" s="505"/>
      <c r="G223" s="505"/>
      <c r="H223" s="505"/>
      <c r="I223" s="505"/>
      <c r="J223" s="505"/>
      <c r="K223" s="505"/>
      <c r="L223" s="505"/>
      <c r="M223" s="505"/>
      <c r="N223" s="505"/>
      <c r="O223" s="505"/>
      <c r="P223" s="505"/>
      <c r="Q223" s="505"/>
      <c r="R223" s="505"/>
      <c r="S223" s="505"/>
      <c r="T223" s="505"/>
      <c r="U223" s="505"/>
      <c r="V223" s="505"/>
      <c r="W223" s="505"/>
      <c r="X223" s="505"/>
      <c r="Y223" s="505"/>
      <c r="Z223" s="505"/>
      <c r="AA223" s="505"/>
      <c r="AB223" s="505"/>
      <c r="AC223" s="505"/>
      <c r="AD223" s="269">
        <f t="shared" si="6"/>
        <v>0</v>
      </c>
      <c r="AE223" s="388">
        <f>IF(AD223&gt;(100000/52*'1. General Input'!$D$10),100000/52*'1. General Input'!$D$10,AD223)</f>
        <v>0</v>
      </c>
    </row>
    <row r="224" spans="1:31" x14ac:dyDescent="0.25">
      <c r="A224" s="265">
        <f t="shared" si="7"/>
        <v>204</v>
      </c>
      <c r="B224" s="501"/>
      <c r="C224" s="515"/>
      <c r="D224" s="514"/>
      <c r="E224" s="505"/>
      <c r="F224" s="505"/>
      <c r="G224" s="505"/>
      <c r="H224" s="505"/>
      <c r="I224" s="505"/>
      <c r="J224" s="505"/>
      <c r="K224" s="505"/>
      <c r="L224" s="505"/>
      <c r="M224" s="505"/>
      <c r="N224" s="505"/>
      <c r="O224" s="505"/>
      <c r="P224" s="505"/>
      <c r="Q224" s="505"/>
      <c r="R224" s="505"/>
      <c r="S224" s="505"/>
      <c r="T224" s="505"/>
      <c r="U224" s="505"/>
      <c r="V224" s="505"/>
      <c r="W224" s="505"/>
      <c r="X224" s="505"/>
      <c r="Y224" s="505"/>
      <c r="Z224" s="505"/>
      <c r="AA224" s="505"/>
      <c r="AB224" s="505"/>
      <c r="AC224" s="505"/>
      <c r="AD224" s="269">
        <f t="shared" si="6"/>
        <v>0</v>
      </c>
      <c r="AE224" s="388">
        <f>IF(AD224&gt;(100000/52*'1. General Input'!$D$10),100000/52*'1. General Input'!$D$10,AD224)</f>
        <v>0</v>
      </c>
    </row>
    <row r="225" spans="1:31" x14ac:dyDescent="0.25">
      <c r="A225" s="265">
        <f t="shared" si="7"/>
        <v>205</v>
      </c>
      <c r="B225" s="501"/>
      <c r="C225" s="515"/>
      <c r="D225" s="514"/>
      <c r="E225" s="505"/>
      <c r="F225" s="505"/>
      <c r="G225" s="505"/>
      <c r="H225" s="505"/>
      <c r="I225" s="505"/>
      <c r="J225" s="505"/>
      <c r="K225" s="505"/>
      <c r="L225" s="505"/>
      <c r="M225" s="505"/>
      <c r="N225" s="505"/>
      <c r="O225" s="505"/>
      <c r="P225" s="505"/>
      <c r="Q225" s="505"/>
      <c r="R225" s="505"/>
      <c r="S225" s="505"/>
      <c r="T225" s="505"/>
      <c r="U225" s="505"/>
      <c r="V225" s="505"/>
      <c r="W225" s="505"/>
      <c r="X225" s="505"/>
      <c r="Y225" s="505"/>
      <c r="Z225" s="505"/>
      <c r="AA225" s="505"/>
      <c r="AB225" s="505"/>
      <c r="AC225" s="505"/>
      <c r="AD225" s="269">
        <f t="shared" si="6"/>
        <v>0</v>
      </c>
      <c r="AE225" s="388">
        <f>IF(AD225&gt;(100000/52*'1. General Input'!$D$10),100000/52*'1. General Input'!$D$10,AD225)</f>
        <v>0</v>
      </c>
    </row>
    <row r="226" spans="1:31" x14ac:dyDescent="0.25">
      <c r="A226" s="265">
        <f t="shared" si="7"/>
        <v>206</v>
      </c>
      <c r="B226" s="501"/>
      <c r="C226" s="515"/>
      <c r="D226" s="514"/>
      <c r="E226" s="505"/>
      <c r="F226" s="505"/>
      <c r="G226" s="505"/>
      <c r="H226" s="505"/>
      <c r="I226" s="505"/>
      <c r="J226" s="505"/>
      <c r="K226" s="505"/>
      <c r="L226" s="505"/>
      <c r="M226" s="505"/>
      <c r="N226" s="505"/>
      <c r="O226" s="505"/>
      <c r="P226" s="505"/>
      <c r="Q226" s="505"/>
      <c r="R226" s="505"/>
      <c r="S226" s="505"/>
      <c r="T226" s="505"/>
      <c r="U226" s="505"/>
      <c r="V226" s="505"/>
      <c r="W226" s="505"/>
      <c r="X226" s="505"/>
      <c r="Y226" s="505"/>
      <c r="Z226" s="505"/>
      <c r="AA226" s="505"/>
      <c r="AB226" s="505"/>
      <c r="AC226" s="505"/>
      <c r="AD226" s="269">
        <f t="shared" si="6"/>
        <v>0</v>
      </c>
      <c r="AE226" s="388">
        <f>IF(AD226&gt;(100000/52*'1. General Input'!$D$10),100000/52*'1. General Input'!$D$10,AD226)</f>
        <v>0</v>
      </c>
    </row>
    <row r="227" spans="1:31" x14ac:dyDescent="0.25">
      <c r="A227" s="265">
        <f t="shared" si="7"/>
        <v>207</v>
      </c>
      <c r="B227" s="501"/>
      <c r="C227" s="515"/>
      <c r="D227" s="514"/>
      <c r="E227" s="505"/>
      <c r="F227" s="505"/>
      <c r="G227" s="505"/>
      <c r="H227" s="505"/>
      <c r="I227" s="505"/>
      <c r="J227" s="505"/>
      <c r="K227" s="505"/>
      <c r="L227" s="505"/>
      <c r="M227" s="505"/>
      <c r="N227" s="505"/>
      <c r="O227" s="505"/>
      <c r="P227" s="505"/>
      <c r="Q227" s="505"/>
      <c r="R227" s="505"/>
      <c r="S227" s="505"/>
      <c r="T227" s="505"/>
      <c r="U227" s="505"/>
      <c r="V227" s="505"/>
      <c r="W227" s="505"/>
      <c r="X227" s="505"/>
      <c r="Y227" s="505"/>
      <c r="Z227" s="505"/>
      <c r="AA227" s="505"/>
      <c r="AB227" s="505"/>
      <c r="AC227" s="505"/>
      <c r="AD227" s="269">
        <f t="shared" si="6"/>
        <v>0</v>
      </c>
      <c r="AE227" s="388">
        <f>IF(AD227&gt;(100000/52*'1. General Input'!$D$10),100000/52*'1. General Input'!$D$10,AD227)</f>
        <v>0</v>
      </c>
    </row>
    <row r="228" spans="1:31" x14ac:dyDescent="0.25">
      <c r="A228" s="265">
        <f t="shared" si="7"/>
        <v>208</v>
      </c>
      <c r="B228" s="501"/>
      <c r="C228" s="515"/>
      <c r="D228" s="514"/>
      <c r="E228" s="505"/>
      <c r="F228" s="505"/>
      <c r="G228" s="505"/>
      <c r="H228" s="505"/>
      <c r="I228" s="505"/>
      <c r="J228" s="505"/>
      <c r="K228" s="505"/>
      <c r="L228" s="505"/>
      <c r="M228" s="505"/>
      <c r="N228" s="505"/>
      <c r="O228" s="505"/>
      <c r="P228" s="505"/>
      <c r="Q228" s="505"/>
      <c r="R228" s="505"/>
      <c r="S228" s="505"/>
      <c r="T228" s="505"/>
      <c r="U228" s="505"/>
      <c r="V228" s="505"/>
      <c r="W228" s="505"/>
      <c r="X228" s="505"/>
      <c r="Y228" s="505"/>
      <c r="Z228" s="505"/>
      <c r="AA228" s="505"/>
      <c r="AB228" s="505"/>
      <c r="AC228" s="505"/>
      <c r="AD228" s="269">
        <f t="shared" si="6"/>
        <v>0</v>
      </c>
      <c r="AE228" s="388">
        <f>IF(AD228&gt;(100000/52*'1. General Input'!$D$10),100000/52*'1. General Input'!$D$10,AD228)</f>
        <v>0</v>
      </c>
    </row>
    <row r="229" spans="1:31" x14ac:dyDescent="0.25">
      <c r="A229" s="265">
        <f t="shared" si="7"/>
        <v>209</v>
      </c>
      <c r="B229" s="501"/>
      <c r="C229" s="515"/>
      <c r="D229" s="514"/>
      <c r="E229" s="505"/>
      <c r="F229" s="505"/>
      <c r="G229" s="505"/>
      <c r="H229" s="505"/>
      <c r="I229" s="505"/>
      <c r="J229" s="505"/>
      <c r="K229" s="505"/>
      <c r="L229" s="505"/>
      <c r="M229" s="505"/>
      <c r="N229" s="505"/>
      <c r="O229" s="505"/>
      <c r="P229" s="505"/>
      <c r="Q229" s="505"/>
      <c r="R229" s="505"/>
      <c r="S229" s="505"/>
      <c r="T229" s="505"/>
      <c r="U229" s="505"/>
      <c r="V229" s="505"/>
      <c r="W229" s="505"/>
      <c r="X229" s="505"/>
      <c r="Y229" s="505"/>
      <c r="Z229" s="505"/>
      <c r="AA229" s="505"/>
      <c r="AB229" s="505"/>
      <c r="AC229" s="505"/>
      <c r="AD229" s="269">
        <f t="shared" si="6"/>
        <v>0</v>
      </c>
      <c r="AE229" s="388">
        <f>IF(AD229&gt;(100000/52*'1. General Input'!$D$10),100000/52*'1. General Input'!$D$10,AD229)</f>
        <v>0</v>
      </c>
    </row>
    <row r="230" spans="1:31" x14ac:dyDescent="0.25">
      <c r="A230" s="265">
        <f t="shared" si="7"/>
        <v>210</v>
      </c>
      <c r="B230" s="501"/>
      <c r="C230" s="515"/>
      <c r="D230" s="514"/>
      <c r="E230" s="505"/>
      <c r="F230" s="505"/>
      <c r="G230" s="505"/>
      <c r="H230" s="505"/>
      <c r="I230" s="505"/>
      <c r="J230" s="505"/>
      <c r="K230" s="505"/>
      <c r="L230" s="505"/>
      <c r="M230" s="505"/>
      <c r="N230" s="505"/>
      <c r="O230" s="505"/>
      <c r="P230" s="505"/>
      <c r="Q230" s="505"/>
      <c r="R230" s="505"/>
      <c r="S230" s="505"/>
      <c r="T230" s="505"/>
      <c r="U230" s="505"/>
      <c r="V230" s="505"/>
      <c r="W230" s="505"/>
      <c r="X230" s="505"/>
      <c r="Y230" s="505"/>
      <c r="Z230" s="505"/>
      <c r="AA230" s="505"/>
      <c r="AB230" s="505"/>
      <c r="AC230" s="505"/>
      <c r="AD230" s="269">
        <f t="shared" si="6"/>
        <v>0</v>
      </c>
      <c r="AE230" s="388">
        <f>IF(AD230&gt;(100000/52*'1. General Input'!$D$10),100000/52*'1. General Input'!$D$10,AD230)</f>
        <v>0</v>
      </c>
    </row>
    <row r="231" spans="1:31" x14ac:dyDescent="0.25">
      <c r="A231" s="265">
        <f t="shared" si="7"/>
        <v>211</v>
      </c>
      <c r="B231" s="501"/>
      <c r="C231" s="515"/>
      <c r="D231" s="514"/>
      <c r="E231" s="505"/>
      <c r="F231" s="505"/>
      <c r="G231" s="505"/>
      <c r="H231" s="505"/>
      <c r="I231" s="505"/>
      <c r="J231" s="505"/>
      <c r="K231" s="505"/>
      <c r="L231" s="505"/>
      <c r="M231" s="505"/>
      <c r="N231" s="505"/>
      <c r="O231" s="505"/>
      <c r="P231" s="505"/>
      <c r="Q231" s="505"/>
      <c r="R231" s="505"/>
      <c r="S231" s="505"/>
      <c r="T231" s="505"/>
      <c r="U231" s="505"/>
      <c r="V231" s="505"/>
      <c r="W231" s="505"/>
      <c r="X231" s="505"/>
      <c r="Y231" s="505"/>
      <c r="Z231" s="505"/>
      <c r="AA231" s="505"/>
      <c r="AB231" s="505"/>
      <c r="AC231" s="505"/>
      <c r="AD231" s="269">
        <f t="shared" si="6"/>
        <v>0</v>
      </c>
      <c r="AE231" s="388">
        <f>IF(AD231&gt;(100000/52*'1. General Input'!$D$10),100000/52*'1. General Input'!$D$10,AD231)</f>
        <v>0</v>
      </c>
    </row>
    <row r="232" spans="1:31" x14ac:dyDescent="0.25">
      <c r="A232" s="265">
        <f t="shared" si="7"/>
        <v>212</v>
      </c>
      <c r="B232" s="501"/>
      <c r="C232" s="515"/>
      <c r="D232" s="514"/>
      <c r="E232" s="505"/>
      <c r="F232" s="505"/>
      <c r="G232" s="505"/>
      <c r="H232" s="505"/>
      <c r="I232" s="505"/>
      <c r="J232" s="505"/>
      <c r="K232" s="505"/>
      <c r="L232" s="505"/>
      <c r="M232" s="505"/>
      <c r="N232" s="505"/>
      <c r="O232" s="505"/>
      <c r="P232" s="505"/>
      <c r="Q232" s="505"/>
      <c r="R232" s="505"/>
      <c r="S232" s="505"/>
      <c r="T232" s="505"/>
      <c r="U232" s="505"/>
      <c r="V232" s="505"/>
      <c r="W232" s="505"/>
      <c r="X232" s="505"/>
      <c r="Y232" s="505"/>
      <c r="Z232" s="505"/>
      <c r="AA232" s="505"/>
      <c r="AB232" s="505"/>
      <c r="AC232" s="505"/>
      <c r="AD232" s="269">
        <f t="shared" si="6"/>
        <v>0</v>
      </c>
      <c r="AE232" s="388">
        <f>IF(AD232&gt;(100000/52*'1. General Input'!$D$10),100000/52*'1. General Input'!$D$10,AD232)</f>
        <v>0</v>
      </c>
    </row>
    <row r="233" spans="1:31" x14ac:dyDescent="0.25">
      <c r="A233" s="265">
        <f t="shared" si="7"/>
        <v>213</v>
      </c>
      <c r="B233" s="501"/>
      <c r="C233" s="515"/>
      <c r="D233" s="514"/>
      <c r="E233" s="505"/>
      <c r="F233" s="505"/>
      <c r="G233" s="505"/>
      <c r="H233" s="505"/>
      <c r="I233" s="505"/>
      <c r="J233" s="505"/>
      <c r="K233" s="505"/>
      <c r="L233" s="505"/>
      <c r="M233" s="505"/>
      <c r="N233" s="505"/>
      <c r="O233" s="505"/>
      <c r="P233" s="505"/>
      <c r="Q233" s="505"/>
      <c r="R233" s="505"/>
      <c r="S233" s="505"/>
      <c r="T233" s="505"/>
      <c r="U233" s="505"/>
      <c r="V233" s="505"/>
      <c r="W233" s="505"/>
      <c r="X233" s="505"/>
      <c r="Y233" s="505"/>
      <c r="Z233" s="505"/>
      <c r="AA233" s="505"/>
      <c r="AB233" s="505"/>
      <c r="AC233" s="505"/>
      <c r="AD233" s="269">
        <f t="shared" si="6"/>
        <v>0</v>
      </c>
      <c r="AE233" s="388">
        <f>IF(AD233&gt;(100000/52*'1. General Input'!$D$10),100000/52*'1. General Input'!$D$10,AD233)</f>
        <v>0</v>
      </c>
    </row>
    <row r="234" spans="1:31" x14ac:dyDescent="0.25">
      <c r="A234" s="265">
        <f t="shared" si="7"/>
        <v>214</v>
      </c>
      <c r="B234" s="501"/>
      <c r="C234" s="515"/>
      <c r="D234" s="514"/>
      <c r="E234" s="505"/>
      <c r="F234" s="505"/>
      <c r="G234" s="505"/>
      <c r="H234" s="505"/>
      <c r="I234" s="505"/>
      <c r="J234" s="505"/>
      <c r="K234" s="505"/>
      <c r="L234" s="505"/>
      <c r="M234" s="505"/>
      <c r="N234" s="505"/>
      <c r="O234" s="505"/>
      <c r="P234" s="505"/>
      <c r="Q234" s="505"/>
      <c r="R234" s="505"/>
      <c r="S234" s="505"/>
      <c r="T234" s="505"/>
      <c r="U234" s="505"/>
      <c r="V234" s="505"/>
      <c r="W234" s="505"/>
      <c r="X234" s="505"/>
      <c r="Y234" s="505"/>
      <c r="Z234" s="505"/>
      <c r="AA234" s="505"/>
      <c r="AB234" s="505"/>
      <c r="AC234" s="505"/>
      <c r="AD234" s="269">
        <f t="shared" si="6"/>
        <v>0</v>
      </c>
      <c r="AE234" s="388">
        <f>IF(AD234&gt;(100000/52*'1. General Input'!$D$10),100000/52*'1. General Input'!$D$10,AD234)</f>
        <v>0</v>
      </c>
    </row>
    <row r="235" spans="1:31" x14ac:dyDescent="0.25">
      <c r="A235" s="265">
        <f t="shared" si="7"/>
        <v>215</v>
      </c>
      <c r="B235" s="501"/>
      <c r="C235" s="515"/>
      <c r="D235" s="514"/>
      <c r="E235" s="505"/>
      <c r="F235" s="505"/>
      <c r="G235" s="505"/>
      <c r="H235" s="505"/>
      <c r="I235" s="505"/>
      <c r="J235" s="505"/>
      <c r="K235" s="505"/>
      <c r="L235" s="505"/>
      <c r="M235" s="505"/>
      <c r="N235" s="505"/>
      <c r="O235" s="505"/>
      <c r="P235" s="505"/>
      <c r="Q235" s="505"/>
      <c r="R235" s="505"/>
      <c r="S235" s="505"/>
      <c r="T235" s="505"/>
      <c r="U235" s="505"/>
      <c r="V235" s="505"/>
      <c r="W235" s="505"/>
      <c r="X235" s="505"/>
      <c r="Y235" s="505"/>
      <c r="Z235" s="505"/>
      <c r="AA235" s="505"/>
      <c r="AB235" s="505"/>
      <c r="AC235" s="505"/>
      <c r="AD235" s="269">
        <f t="shared" si="6"/>
        <v>0</v>
      </c>
      <c r="AE235" s="388">
        <f>IF(AD235&gt;(100000/52*'1. General Input'!$D$10),100000/52*'1. General Input'!$D$10,AD235)</f>
        <v>0</v>
      </c>
    </row>
    <row r="236" spans="1:31" x14ac:dyDescent="0.25">
      <c r="A236" s="265">
        <f t="shared" si="7"/>
        <v>216</v>
      </c>
      <c r="B236" s="501"/>
      <c r="C236" s="515"/>
      <c r="D236" s="514"/>
      <c r="E236" s="505"/>
      <c r="F236" s="505"/>
      <c r="G236" s="505"/>
      <c r="H236" s="505"/>
      <c r="I236" s="505"/>
      <c r="J236" s="505"/>
      <c r="K236" s="505"/>
      <c r="L236" s="505"/>
      <c r="M236" s="505"/>
      <c r="N236" s="505"/>
      <c r="O236" s="505"/>
      <c r="P236" s="505"/>
      <c r="Q236" s="505"/>
      <c r="R236" s="505"/>
      <c r="S236" s="505"/>
      <c r="T236" s="505"/>
      <c r="U236" s="505"/>
      <c r="V236" s="505"/>
      <c r="W236" s="505"/>
      <c r="X236" s="505"/>
      <c r="Y236" s="505"/>
      <c r="Z236" s="505"/>
      <c r="AA236" s="505"/>
      <c r="AB236" s="505"/>
      <c r="AC236" s="505"/>
      <c r="AD236" s="269">
        <f t="shared" si="6"/>
        <v>0</v>
      </c>
      <c r="AE236" s="388">
        <f>IF(AD236&gt;(100000/52*'1. General Input'!$D$10),100000/52*'1. General Input'!$D$10,AD236)</f>
        <v>0</v>
      </c>
    </row>
    <row r="237" spans="1:31" x14ac:dyDescent="0.25">
      <c r="A237" s="265">
        <f t="shared" si="7"/>
        <v>217</v>
      </c>
      <c r="B237" s="501"/>
      <c r="C237" s="515"/>
      <c r="D237" s="514"/>
      <c r="E237" s="505"/>
      <c r="F237" s="505"/>
      <c r="G237" s="505"/>
      <c r="H237" s="505"/>
      <c r="I237" s="505"/>
      <c r="J237" s="505"/>
      <c r="K237" s="505"/>
      <c r="L237" s="505"/>
      <c r="M237" s="505"/>
      <c r="N237" s="505"/>
      <c r="O237" s="505"/>
      <c r="P237" s="505"/>
      <c r="Q237" s="505"/>
      <c r="R237" s="505"/>
      <c r="S237" s="505"/>
      <c r="T237" s="505"/>
      <c r="U237" s="505"/>
      <c r="V237" s="505"/>
      <c r="W237" s="505"/>
      <c r="X237" s="505"/>
      <c r="Y237" s="505"/>
      <c r="Z237" s="505"/>
      <c r="AA237" s="505"/>
      <c r="AB237" s="505"/>
      <c r="AC237" s="505"/>
      <c r="AD237" s="269">
        <f t="shared" si="6"/>
        <v>0</v>
      </c>
      <c r="AE237" s="388">
        <f>IF(AD237&gt;(100000/52*'1. General Input'!$D$10),100000/52*'1. General Input'!$D$10,AD237)</f>
        <v>0</v>
      </c>
    </row>
    <row r="238" spans="1:31" x14ac:dyDescent="0.25">
      <c r="A238" s="265">
        <f t="shared" si="7"/>
        <v>218</v>
      </c>
      <c r="B238" s="501"/>
      <c r="C238" s="515"/>
      <c r="D238" s="514"/>
      <c r="E238" s="505"/>
      <c r="F238" s="505"/>
      <c r="G238" s="505"/>
      <c r="H238" s="505"/>
      <c r="I238" s="505"/>
      <c r="J238" s="505"/>
      <c r="K238" s="505"/>
      <c r="L238" s="505"/>
      <c r="M238" s="505"/>
      <c r="N238" s="505"/>
      <c r="O238" s="505"/>
      <c r="P238" s="505"/>
      <c r="Q238" s="505"/>
      <c r="R238" s="505"/>
      <c r="S238" s="505"/>
      <c r="T238" s="505"/>
      <c r="U238" s="505"/>
      <c r="V238" s="505"/>
      <c r="W238" s="505"/>
      <c r="X238" s="505"/>
      <c r="Y238" s="505"/>
      <c r="Z238" s="505"/>
      <c r="AA238" s="505"/>
      <c r="AB238" s="505"/>
      <c r="AC238" s="505"/>
      <c r="AD238" s="269">
        <f t="shared" si="6"/>
        <v>0</v>
      </c>
      <c r="AE238" s="388">
        <f>IF(AD238&gt;(100000/52*'1. General Input'!$D$10),100000/52*'1. General Input'!$D$10,AD238)</f>
        <v>0</v>
      </c>
    </row>
    <row r="239" spans="1:31" x14ac:dyDescent="0.25">
      <c r="A239" s="265">
        <f t="shared" si="7"/>
        <v>219</v>
      </c>
      <c r="B239" s="501"/>
      <c r="C239" s="515"/>
      <c r="D239" s="514"/>
      <c r="E239" s="505"/>
      <c r="F239" s="505"/>
      <c r="G239" s="505"/>
      <c r="H239" s="505"/>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269">
        <f t="shared" si="6"/>
        <v>0</v>
      </c>
      <c r="AE239" s="388">
        <f>IF(AD239&gt;(100000/52*'1. General Input'!$D$10),100000/52*'1. General Input'!$D$10,AD239)</f>
        <v>0</v>
      </c>
    </row>
    <row r="240" spans="1:31" x14ac:dyDescent="0.25">
      <c r="A240" s="265">
        <f t="shared" si="7"/>
        <v>220</v>
      </c>
      <c r="B240" s="501"/>
      <c r="C240" s="515"/>
      <c r="D240" s="514"/>
      <c r="E240" s="505"/>
      <c r="F240" s="505"/>
      <c r="G240" s="505"/>
      <c r="H240" s="505"/>
      <c r="I240" s="505"/>
      <c r="J240" s="505"/>
      <c r="K240" s="505"/>
      <c r="L240" s="505"/>
      <c r="M240" s="505"/>
      <c r="N240" s="505"/>
      <c r="O240" s="505"/>
      <c r="P240" s="505"/>
      <c r="Q240" s="505"/>
      <c r="R240" s="505"/>
      <c r="S240" s="505"/>
      <c r="T240" s="505"/>
      <c r="U240" s="505"/>
      <c r="V240" s="505"/>
      <c r="W240" s="505"/>
      <c r="X240" s="505"/>
      <c r="Y240" s="505"/>
      <c r="Z240" s="505"/>
      <c r="AA240" s="505"/>
      <c r="AB240" s="505"/>
      <c r="AC240" s="505"/>
      <c r="AD240" s="269">
        <f t="shared" si="6"/>
        <v>0</v>
      </c>
      <c r="AE240" s="388">
        <f>IF(AD240&gt;(100000/52*'1. General Input'!$D$10),100000/52*'1. General Input'!$D$10,AD240)</f>
        <v>0</v>
      </c>
    </row>
    <row r="241" spans="1:31" x14ac:dyDescent="0.25">
      <c r="A241" s="265">
        <f t="shared" si="7"/>
        <v>221</v>
      </c>
      <c r="B241" s="501"/>
      <c r="C241" s="515"/>
      <c r="D241" s="514"/>
      <c r="E241" s="505"/>
      <c r="F241" s="505"/>
      <c r="G241" s="505"/>
      <c r="H241" s="505"/>
      <c r="I241" s="505"/>
      <c r="J241" s="505"/>
      <c r="K241" s="505"/>
      <c r="L241" s="505"/>
      <c r="M241" s="505"/>
      <c r="N241" s="505"/>
      <c r="O241" s="505"/>
      <c r="P241" s="505"/>
      <c r="Q241" s="505"/>
      <c r="R241" s="505"/>
      <c r="S241" s="505"/>
      <c r="T241" s="505"/>
      <c r="U241" s="505"/>
      <c r="V241" s="505"/>
      <c r="W241" s="505"/>
      <c r="X241" s="505"/>
      <c r="Y241" s="505"/>
      <c r="Z241" s="505"/>
      <c r="AA241" s="505"/>
      <c r="AB241" s="505"/>
      <c r="AC241" s="505"/>
      <c r="AD241" s="269">
        <f t="shared" si="6"/>
        <v>0</v>
      </c>
      <c r="AE241" s="388">
        <f>IF(AD241&gt;(100000/52*'1. General Input'!$D$10),100000/52*'1. General Input'!$D$10,AD241)</f>
        <v>0</v>
      </c>
    </row>
    <row r="242" spans="1:31" x14ac:dyDescent="0.25">
      <c r="A242" s="265">
        <f t="shared" si="7"/>
        <v>222</v>
      </c>
      <c r="B242" s="501"/>
      <c r="C242" s="515"/>
      <c r="D242" s="514"/>
      <c r="E242" s="505"/>
      <c r="F242" s="505"/>
      <c r="G242" s="505"/>
      <c r="H242" s="505"/>
      <c r="I242" s="505"/>
      <c r="J242" s="505"/>
      <c r="K242" s="505"/>
      <c r="L242" s="505"/>
      <c r="M242" s="505"/>
      <c r="N242" s="505"/>
      <c r="O242" s="505"/>
      <c r="P242" s="505"/>
      <c r="Q242" s="505"/>
      <c r="R242" s="505"/>
      <c r="S242" s="505"/>
      <c r="T242" s="505"/>
      <c r="U242" s="505"/>
      <c r="V242" s="505"/>
      <c r="W242" s="505"/>
      <c r="X242" s="505"/>
      <c r="Y242" s="505"/>
      <c r="Z242" s="505"/>
      <c r="AA242" s="505"/>
      <c r="AB242" s="505"/>
      <c r="AC242" s="505"/>
      <c r="AD242" s="269">
        <f t="shared" si="6"/>
        <v>0</v>
      </c>
      <c r="AE242" s="388">
        <f>IF(AD242&gt;(100000/52*'1. General Input'!$D$10),100000/52*'1. General Input'!$D$10,AD242)</f>
        <v>0</v>
      </c>
    </row>
    <row r="243" spans="1:31" x14ac:dyDescent="0.25">
      <c r="A243" s="265">
        <f t="shared" si="7"/>
        <v>223</v>
      </c>
      <c r="B243" s="501"/>
      <c r="C243" s="515"/>
      <c r="D243" s="514"/>
      <c r="E243" s="505"/>
      <c r="F243" s="505"/>
      <c r="G243" s="505"/>
      <c r="H243" s="505"/>
      <c r="I243" s="505"/>
      <c r="J243" s="505"/>
      <c r="K243" s="505"/>
      <c r="L243" s="505"/>
      <c r="M243" s="505"/>
      <c r="N243" s="505"/>
      <c r="O243" s="505"/>
      <c r="P243" s="505"/>
      <c r="Q243" s="505"/>
      <c r="R243" s="505"/>
      <c r="S243" s="505"/>
      <c r="T243" s="505"/>
      <c r="U243" s="505"/>
      <c r="V243" s="505"/>
      <c r="W243" s="505"/>
      <c r="X243" s="505"/>
      <c r="Y243" s="505"/>
      <c r="Z243" s="505"/>
      <c r="AA243" s="505"/>
      <c r="AB243" s="505"/>
      <c r="AC243" s="505"/>
      <c r="AD243" s="269">
        <f t="shared" si="6"/>
        <v>0</v>
      </c>
      <c r="AE243" s="388">
        <f>IF(AD243&gt;(100000/52*'1. General Input'!$D$10),100000/52*'1. General Input'!$D$10,AD243)</f>
        <v>0</v>
      </c>
    </row>
    <row r="244" spans="1:31" x14ac:dyDescent="0.25">
      <c r="A244" s="265">
        <f t="shared" si="7"/>
        <v>224</v>
      </c>
      <c r="B244" s="501"/>
      <c r="C244" s="515"/>
      <c r="D244" s="514"/>
      <c r="E244" s="505"/>
      <c r="F244" s="505"/>
      <c r="G244" s="505"/>
      <c r="H244" s="505"/>
      <c r="I244" s="505"/>
      <c r="J244" s="505"/>
      <c r="K244" s="505"/>
      <c r="L244" s="505"/>
      <c r="M244" s="505"/>
      <c r="N244" s="505"/>
      <c r="O244" s="505"/>
      <c r="P244" s="505"/>
      <c r="Q244" s="505"/>
      <c r="R244" s="505"/>
      <c r="S244" s="505"/>
      <c r="T244" s="505"/>
      <c r="U244" s="505"/>
      <c r="V244" s="505"/>
      <c r="W244" s="505"/>
      <c r="X244" s="505"/>
      <c r="Y244" s="505"/>
      <c r="Z244" s="505"/>
      <c r="AA244" s="505"/>
      <c r="AB244" s="505"/>
      <c r="AC244" s="505"/>
      <c r="AD244" s="269">
        <f t="shared" si="6"/>
        <v>0</v>
      </c>
      <c r="AE244" s="388">
        <f>IF(AD244&gt;(100000/52*'1. General Input'!$D$10),100000/52*'1. General Input'!$D$10,AD244)</f>
        <v>0</v>
      </c>
    </row>
    <row r="245" spans="1:31" x14ac:dyDescent="0.25">
      <c r="A245" s="265">
        <f t="shared" si="7"/>
        <v>225</v>
      </c>
      <c r="B245" s="501"/>
      <c r="C245" s="515"/>
      <c r="D245" s="514"/>
      <c r="E245" s="505"/>
      <c r="F245" s="505"/>
      <c r="G245" s="505"/>
      <c r="H245" s="505"/>
      <c r="I245" s="505"/>
      <c r="J245" s="505"/>
      <c r="K245" s="505"/>
      <c r="L245" s="505"/>
      <c r="M245" s="505"/>
      <c r="N245" s="505"/>
      <c r="O245" s="505"/>
      <c r="P245" s="505"/>
      <c r="Q245" s="505"/>
      <c r="R245" s="505"/>
      <c r="S245" s="505"/>
      <c r="T245" s="505"/>
      <c r="U245" s="505"/>
      <c r="V245" s="505"/>
      <c r="W245" s="505"/>
      <c r="X245" s="505"/>
      <c r="Y245" s="505"/>
      <c r="Z245" s="505"/>
      <c r="AA245" s="505"/>
      <c r="AB245" s="505"/>
      <c r="AC245" s="505"/>
      <c r="AD245" s="269">
        <f t="shared" si="6"/>
        <v>0</v>
      </c>
      <c r="AE245" s="388">
        <f>IF(AD245&gt;(100000/52*'1. General Input'!$D$10),100000/52*'1. General Input'!$D$10,AD245)</f>
        <v>0</v>
      </c>
    </row>
    <row r="246" spans="1:31" x14ac:dyDescent="0.25">
      <c r="A246" s="265">
        <f t="shared" si="7"/>
        <v>226</v>
      </c>
      <c r="B246" s="501"/>
      <c r="C246" s="515"/>
      <c r="D246" s="514"/>
      <c r="E246" s="505"/>
      <c r="F246" s="505"/>
      <c r="G246" s="505"/>
      <c r="H246" s="505"/>
      <c r="I246" s="505"/>
      <c r="J246" s="505"/>
      <c r="K246" s="505"/>
      <c r="L246" s="505"/>
      <c r="M246" s="505"/>
      <c r="N246" s="505"/>
      <c r="O246" s="505"/>
      <c r="P246" s="505"/>
      <c r="Q246" s="505"/>
      <c r="R246" s="505"/>
      <c r="S246" s="505"/>
      <c r="T246" s="505"/>
      <c r="U246" s="505"/>
      <c r="V246" s="505"/>
      <c r="W246" s="505"/>
      <c r="X246" s="505"/>
      <c r="Y246" s="505"/>
      <c r="Z246" s="505"/>
      <c r="AA246" s="505"/>
      <c r="AB246" s="505"/>
      <c r="AC246" s="505"/>
      <c r="AD246" s="269">
        <f t="shared" si="6"/>
        <v>0</v>
      </c>
      <c r="AE246" s="388">
        <f>IF(AD246&gt;(100000/52*'1. General Input'!$D$10),100000/52*'1. General Input'!$D$10,AD246)</f>
        <v>0</v>
      </c>
    </row>
    <row r="247" spans="1:31" x14ac:dyDescent="0.25">
      <c r="A247" s="265">
        <f t="shared" si="7"/>
        <v>227</v>
      </c>
      <c r="B247" s="501"/>
      <c r="C247" s="515"/>
      <c r="D247" s="514"/>
      <c r="E247" s="505"/>
      <c r="F247" s="505"/>
      <c r="G247" s="505"/>
      <c r="H247" s="505"/>
      <c r="I247" s="505"/>
      <c r="J247" s="505"/>
      <c r="K247" s="505"/>
      <c r="L247" s="505"/>
      <c r="M247" s="505"/>
      <c r="N247" s="505"/>
      <c r="O247" s="505"/>
      <c r="P247" s="505"/>
      <c r="Q247" s="505"/>
      <c r="R247" s="505"/>
      <c r="S247" s="505"/>
      <c r="T247" s="505"/>
      <c r="U247" s="505"/>
      <c r="V247" s="505"/>
      <c r="W247" s="505"/>
      <c r="X247" s="505"/>
      <c r="Y247" s="505"/>
      <c r="Z247" s="505"/>
      <c r="AA247" s="505"/>
      <c r="AB247" s="505"/>
      <c r="AC247" s="505"/>
      <c r="AD247" s="269">
        <f t="shared" si="6"/>
        <v>0</v>
      </c>
      <c r="AE247" s="388">
        <f>IF(AD247&gt;(100000/52*'1. General Input'!$D$10),100000/52*'1. General Input'!$D$10,AD247)</f>
        <v>0</v>
      </c>
    </row>
    <row r="248" spans="1:31" x14ac:dyDescent="0.25">
      <c r="A248" s="265">
        <f t="shared" si="7"/>
        <v>228</v>
      </c>
      <c r="B248" s="501"/>
      <c r="C248" s="515"/>
      <c r="D248" s="514"/>
      <c r="E248" s="505"/>
      <c r="F248" s="505"/>
      <c r="G248" s="505"/>
      <c r="H248" s="505"/>
      <c r="I248" s="505"/>
      <c r="J248" s="505"/>
      <c r="K248" s="505"/>
      <c r="L248" s="505"/>
      <c r="M248" s="505"/>
      <c r="N248" s="505"/>
      <c r="O248" s="505"/>
      <c r="P248" s="505"/>
      <c r="Q248" s="505"/>
      <c r="R248" s="505"/>
      <c r="S248" s="505"/>
      <c r="T248" s="505"/>
      <c r="U248" s="505"/>
      <c r="V248" s="505"/>
      <c r="W248" s="505"/>
      <c r="X248" s="505"/>
      <c r="Y248" s="505"/>
      <c r="Z248" s="505"/>
      <c r="AA248" s="505"/>
      <c r="AB248" s="505"/>
      <c r="AC248" s="505"/>
      <c r="AD248" s="269">
        <f t="shared" si="6"/>
        <v>0</v>
      </c>
      <c r="AE248" s="388">
        <f>IF(AD248&gt;(100000/52*'1. General Input'!$D$10),100000/52*'1. General Input'!$D$10,AD248)</f>
        <v>0</v>
      </c>
    </row>
    <row r="249" spans="1:31" x14ac:dyDescent="0.25">
      <c r="A249" s="265">
        <f t="shared" si="7"/>
        <v>229</v>
      </c>
      <c r="B249" s="501"/>
      <c r="C249" s="515"/>
      <c r="D249" s="514"/>
      <c r="E249" s="505"/>
      <c r="F249" s="505"/>
      <c r="G249" s="505"/>
      <c r="H249" s="505"/>
      <c r="I249" s="505"/>
      <c r="J249" s="505"/>
      <c r="K249" s="505"/>
      <c r="L249" s="505"/>
      <c r="M249" s="505"/>
      <c r="N249" s="505"/>
      <c r="O249" s="505"/>
      <c r="P249" s="505"/>
      <c r="Q249" s="505"/>
      <c r="R249" s="505"/>
      <c r="S249" s="505"/>
      <c r="T249" s="505"/>
      <c r="U249" s="505"/>
      <c r="V249" s="505"/>
      <c r="W249" s="505"/>
      <c r="X249" s="505"/>
      <c r="Y249" s="505"/>
      <c r="Z249" s="505"/>
      <c r="AA249" s="505"/>
      <c r="AB249" s="505"/>
      <c r="AC249" s="505"/>
      <c r="AD249" s="269">
        <f t="shared" si="6"/>
        <v>0</v>
      </c>
      <c r="AE249" s="388">
        <f>IF(AD249&gt;(100000/52*'1. General Input'!$D$10),100000/52*'1. General Input'!$D$10,AD249)</f>
        <v>0</v>
      </c>
    </row>
    <row r="250" spans="1:31" x14ac:dyDescent="0.25">
      <c r="A250" s="265">
        <f t="shared" si="7"/>
        <v>230</v>
      </c>
      <c r="B250" s="501"/>
      <c r="C250" s="515"/>
      <c r="D250" s="514"/>
      <c r="E250" s="505"/>
      <c r="F250" s="505"/>
      <c r="G250" s="505"/>
      <c r="H250" s="505"/>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269">
        <f t="shared" si="6"/>
        <v>0</v>
      </c>
      <c r="AE250" s="388">
        <f>IF(AD250&gt;(100000/52*'1. General Input'!$D$10),100000/52*'1. General Input'!$D$10,AD250)</f>
        <v>0</v>
      </c>
    </row>
    <row r="251" spans="1:31" x14ac:dyDescent="0.25">
      <c r="A251" s="265">
        <f t="shared" si="7"/>
        <v>231</v>
      </c>
      <c r="B251" s="501"/>
      <c r="C251" s="515"/>
      <c r="D251" s="514"/>
      <c r="E251" s="505"/>
      <c r="F251" s="505"/>
      <c r="G251" s="505"/>
      <c r="H251" s="505"/>
      <c r="I251" s="505"/>
      <c r="J251" s="505"/>
      <c r="K251" s="505"/>
      <c r="L251" s="505"/>
      <c r="M251" s="505"/>
      <c r="N251" s="505"/>
      <c r="O251" s="505"/>
      <c r="P251" s="505"/>
      <c r="Q251" s="505"/>
      <c r="R251" s="505"/>
      <c r="S251" s="505"/>
      <c r="T251" s="505"/>
      <c r="U251" s="505"/>
      <c r="V251" s="505"/>
      <c r="W251" s="505"/>
      <c r="X251" s="505"/>
      <c r="Y251" s="505"/>
      <c r="Z251" s="505"/>
      <c r="AA251" s="505"/>
      <c r="AB251" s="505"/>
      <c r="AC251" s="505"/>
      <c r="AD251" s="269">
        <f t="shared" si="6"/>
        <v>0</v>
      </c>
      <c r="AE251" s="388">
        <f>IF(AD251&gt;(100000/52*'1. General Input'!$D$10),100000/52*'1. General Input'!$D$10,AD251)</f>
        <v>0</v>
      </c>
    </row>
    <row r="252" spans="1:31" x14ac:dyDescent="0.25">
      <c r="A252" s="265">
        <f t="shared" si="7"/>
        <v>232</v>
      </c>
      <c r="B252" s="501"/>
      <c r="C252" s="515"/>
      <c r="D252" s="514"/>
      <c r="E252" s="505"/>
      <c r="F252" s="505"/>
      <c r="G252" s="505"/>
      <c r="H252" s="505"/>
      <c r="I252" s="505"/>
      <c r="J252" s="505"/>
      <c r="K252" s="505"/>
      <c r="L252" s="505"/>
      <c r="M252" s="505"/>
      <c r="N252" s="505"/>
      <c r="O252" s="505"/>
      <c r="P252" s="505"/>
      <c r="Q252" s="505"/>
      <c r="R252" s="505"/>
      <c r="S252" s="505"/>
      <c r="T252" s="505"/>
      <c r="U252" s="505"/>
      <c r="V252" s="505"/>
      <c r="W252" s="505"/>
      <c r="X252" s="505"/>
      <c r="Y252" s="505"/>
      <c r="Z252" s="505"/>
      <c r="AA252" s="505"/>
      <c r="AB252" s="505"/>
      <c r="AC252" s="505"/>
      <c r="AD252" s="269">
        <f t="shared" si="6"/>
        <v>0</v>
      </c>
      <c r="AE252" s="388">
        <f>IF(AD252&gt;(100000/52*'1. General Input'!$D$10),100000/52*'1. General Input'!$D$10,AD252)</f>
        <v>0</v>
      </c>
    </row>
    <row r="253" spans="1:31" x14ac:dyDescent="0.25">
      <c r="A253" s="265">
        <f t="shared" si="7"/>
        <v>233</v>
      </c>
      <c r="B253" s="501"/>
      <c r="C253" s="515"/>
      <c r="D253" s="514"/>
      <c r="E253" s="505"/>
      <c r="F253" s="505"/>
      <c r="G253" s="505"/>
      <c r="H253" s="505"/>
      <c r="I253" s="505"/>
      <c r="J253" s="505"/>
      <c r="K253" s="505"/>
      <c r="L253" s="505"/>
      <c r="M253" s="505"/>
      <c r="N253" s="505"/>
      <c r="O253" s="505"/>
      <c r="P253" s="505"/>
      <c r="Q253" s="505"/>
      <c r="R253" s="505"/>
      <c r="S253" s="505"/>
      <c r="T253" s="505"/>
      <c r="U253" s="505"/>
      <c r="V253" s="505"/>
      <c r="W253" s="505"/>
      <c r="X253" s="505"/>
      <c r="Y253" s="505"/>
      <c r="Z253" s="505"/>
      <c r="AA253" s="505"/>
      <c r="AB253" s="505"/>
      <c r="AC253" s="505"/>
      <c r="AD253" s="269">
        <f t="shared" si="6"/>
        <v>0</v>
      </c>
      <c r="AE253" s="388">
        <f>IF(AD253&gt;(100000/52*'1. General Input'!$D$10),100000/52*'1. General Input'!$D$10,AD253)</f>
        <v>0</v>
      </c>
    </row>
    <row r="254" spans="1:31" x14ac:dyDescent="0.25">
      <c r="A254" s="265">
        <f t="shared" si="7"/>
        <v>234</v>
      </c>
      <c r="B254" s="501"/>
      <c r="C254" s="515"/>
      <c r="D254" s="514"/>
      <c r="E254" s="505"/>
      <c r="F254" s="505"/>
      <c r="G254" s="505"/>
      <c r="H254" s="505"/>
      <c r="I254" s="505"/>
      <c r="J254" s="505"/>
      <c r="K254" s="505"/>
      <c r="L254" s="505"/>
      <c r="M254" s="505"/>
      <c r="N254" s="505"/>
      <c r="O254" s="505"/>
      <c r="P254" s="505"/>
      <c r="Q254" s="505"/>
      <c r="R254" s="505"/>
      <c r="S254" s="505"/>
      <c r="T254" s="505"/>
      <c r="U254" s="505"/>
      <c r="V254" s="505"/>
      <c r="W254" s="505"/>
      <c r="X254" s="505"/>
      <c r="Y254" s="505"/>
      <c r="Z254" s="505"/>
      <c r="AA254" s="505"/>
      <c r="AB254" s="505"/>
      <c r="AC254" s="505"/>
      <c r="AD254" s="269">
        <f t="shared" si="6"/>
        <v>0</v>
      </c>
      <c r="AE254" s="388">
        <f>IF(AD254&gt;(100000/52*'1. General Input'!$D$10),100000/52*'1. General Input'!$D$10,AD254)</f>
        <v>0</v>
      </c>
    </row>
    <row r="255" spans="1:31" x14ac:dyDescent="0.25">
      <c r="A255" s="265">
        <f t="shared" si="7"/>
        <v>235</v>
      </c>
      <c r="B255" s="501"/>
      <c r="C255" s="515"/>
      <c r="D255" s="514"/>
      <c r="E255" s="505"/>
      <c r="F255" s="505"/>
      <c r="G255" s="505"/>
      <c r="H255" s="505"/>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269">
        <f t="shared" si="6"/>
        <v>0</v>
      </c>
      <c r="AE255" s="388">
        <f>IF(AD255&gt;(100000/52*'1. General Input'!$D$10),100000/52*'1. General Input'!$D$10,AD255)</f>
        <v>0</v>
      </c>
    </row>
    <row r="256" spans="1:31" x14ac:dyDescent="0.25">
      <c r="A256" s="265">
        <f t="shared" si="7"/>
        <v>236</v>
      </c>
      <c r="B256" s="501"/>
      <c r="C256" s="515"/>
      <c r="D256" s="514"/>
      <c r="E256" s="505"/>
      <c r="F256" s="505"/>
      <c r="G256" s="505"/>
      <c r="H256" s="505"/>
      <c r="I256" s="505"/>
      <c r="J256" s="505"/>
      <c r="K256" s="505"/>
      <c r="L256" s="505"/>
      <c r="M256" s="505"/>
      <c r="N256" s="505"/>
      <c r="O256" s="505"/>
      <c r="P256" s="505"/>
      <c r="Q256" s="505"/>
      <c r="R256" s="505"/>
      <c r="S256" s="505"/>
      <c r="T256" s="505"/>
      <c r="U256" s="505"/>
      <c r="V256" s="505"/>
      <c r="W256" s="505"/>
      <c r="X256" s="505"/>
      <c r="Y256" s="505"/>
      <c r="Z256" s="505"/>
      <c r="AA256" s="505"/>
      <c r="AB256" s="505"/>
      <c r="AC256" s="505"/>
      <c r="AD256" s="269">
        <f t="shared" si="6"/>
        <v>0</v>
      </c>
      <c r="AE256" s="388">
        <f>IF(AD256&gt;(100000/52*'1. General Input'!$D$10),100000/52*'1. General Input'!$D$10,AD256)</f>
        <v>0</v>
      </c>
    </row>
    <row r="257" spans="1:31" x14ac:dyDescent="0.25">
      <c r="A257" s="265">
        <f t="shared" si="7"/>
        <v>237</v>
      </c>
      <c r="B257" s="501"/>
      <c r="C257" s="515"/>
      <c r="D257" s="514"/>
      <c r="E257" s="505"/>
      <c r="F257" s="505"/>
      <c r="G257" s="505"/>
      <c r="H257" s="505"/>
      <c r="I257" s="505"/>
      <c r="J257" s="505"/>
      <c r="K257" s="505"/>
      <c r="L257" s="505"/>
      <c r="M257" s="505"/>
      <c r="N257" s="505"/>
      <c r="O257" s="505"/>
      <c r="P257" s="505"/>
      <c r="Q257" s="505"/>
      <c r="R257" s="505"/>
      <c r="S257" s="505"/>
      <c r="T257" s="505"/>
      <c r="U257" s="505"/>
      <c r="V257" s="505"/>
      <c r="W257" s="505"/>
      <c r="X257" s="505"/>
      <c r="Y257" s="505"/>
      <c r="Z257" s="505"/>
      <c r="AA257" s="505"/>
      <c r="AB257" s="505"/>
      <c r="AC257" s="505"/>
      <c r="AD257" s="269">
        <f t="shared" si="6"/>
        <v>0</v>
      </c>
      <c r="AE257" s="388">
        <f>IF(AD257&gt;(100000/52*'1. General Input'!$D$10),100000/52*'1. General Input'!$D$10,AD257)</f>
        <v>0</v>
      </c>
    </row>
    <row r="258" spans="1:31" x14ac:dyDescent="0.25">
      <c r="A258" s="265">
        <f t="shared" si="7"/>
        <v>238</v>
      </c>
      <c r="B258" s="501"/>
      <c r="C258" s="515"/>
      <c r="D258" s="514"/>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5"/>
      <c r="AD258" s="269">
        <f t="shared" si="6"/>
        <v>0</v>
      </c>
      <c r="AE258" s="388">
        <f>IF(AD258&gt;(100000/52*'1. General Input'!$D$10),100000/52*'1. General Input'!$D$10,AD258)</f>
        <v>0</v>
      </c>
    </row>
    <row r="259" spans="1:31" x14ac:dyDescent="0.25">
      <c r="A259" s="265">
        <f t="shared" si="7"/>
        <v>239</v>
      </c>
      <c r="B259" s="501"/>
      <c r="C259" s="515"/>
      <c r="D259" s="514"/>
      <c r="E259" s="505"/>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269">
        <f t="shared" si="6"/>
        <v>0</v>
      </c>
      <c r="AE259" s="388">
        <f>IF(AD259&gt;(100000/52*'1. General Input'!$D$10),100000/52*'1. General Input'!$D$10,AD259)</f>
        <v>0</v>
      </c>
    </row>
    <row r="260" spans="1:31" x14ac:dyDescent="0.25">
      <c r="A260" s="265">
        <f t="shared" si="7"/>
        <v>240</v>
      </c>
      <c r="B260" s="501"/>
      <c r="C260" s="515"/>
      <c r="D260" s="514"/>
      <c r="E260" s="505"/>
      <c r="F260" s="505"/>
      <c r="G260" s="505"/>
      <c r="H260" s="505"/>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269">
        <f t="shared" si="6"/>
        <v>0</v>
      </c>
      <c r="AE260" s="388">
        <f>IF(AD260&gt;(100000/52*'1. General Input'!$D$10),100000/52*'1. General Input'!$D$10,AD260)</f>
        <v>0</v>
      </c>
    </row>
    <row r="261" spans="1:31" x14ac:dyDescent="0.25">
      <c r="A261" s="265">
        <f t="shared" si="7"/>
        <v>241</v>
      </c>
      <c r="B261" s="501"/>
      <c r="C261" s="515"/>
      <c r="D261" s="514"/>
      <c r="E261" s="505"/>
      <c r="F261" s="505"/>
      <c r="G261" s="505"/>
      <c r="H261" s="505"/>
      <c r="I261" s="505"/>
      <c r="J261" s="505"/>
      <c r="K261" s="505"/>
      <c r="L261" s="505"/>
      <c r="M261" s="505"/>
      <c r="N261" s="505"/>
      <c r="O261" s="505"/>
      <c r="P261" s="505"/>
      <c r="Q261" s="505"/>
      <c r="R261" s="505"/>
      <c r="S261" s="505"/>
      <c r="T261" s="505"/>
      <c r="U261" s="505"/>
      <c r="V261" s="505"/>
      <c r="W261" s="505"/>
      <c r="X261" s="505"/>
      <c r="Y261" s="505"/>
      <c r="Z261" s="505"/>
      <c r="AA261" s="505"/>
      <c r="AB261" s="505"/>
      <c r="AC261" s="505"/>
      <c r="AD261" s="269">
        <f t="shared" si="6"/>
        <v>0</v>
      </c>
      <c r="AE261" s="388">
        <f>IF(AD261&gt;(100000/52*'1. General Input'!$D$10),100000/52*'1. General Input'!$D$10,AD261)</f>
        <v>0</v>
      </c>
    </row>
    <row r="262" spans="1:31" x14ac:dyDescent="0.25">
      <c r="A262" s="265">
        <f t="shared" si="7"/>
        <v>242</v>
      </c>
      <c r="B262" s="501"/>
      <c r="C262" s="515"/>
      <c r="D262" s="514"/>
      <c r="E262" s="505"/>
      <c r="F262" s="505"/>
      <c r="G262" s="505"/>
      <c r="H262" s="505"/>
      <c r="I262" s="505"/>
      <c r="J262" s="505"/>
      <c r="K262" s="505"/>
      <c r="L262" s="505"/>
      <c r="M262" s="505"/>
      <c r="N262" s="505"/>
      <c r="O262" s="505"/>
      <c r="P262" s="505"/>
      <c r="Q262" s="505"/>
      <c r="R262" s="505"/>
      <c r="S262" s="505"/>
      <c r="T262" s="505"/>
      <c r="U262" s="505"/>
      <c r="V262" s="505"/>
      <c r="W262" s="505"/>
      <c r="X262" s="505"/>
      <c r="Y262" s="505"/>
      <c r="Z262" s="505"/>
      <c r="AA262" s="505"/>
      <c r="AB262" s="505"/>
      <c r="AC262" s="505"/>
      <c r="AD262" s="269">
        <f t="shared" si="6"/>
        <v>0</v>
      </c>
      <c r="AE262" s="388">
        <f>IF(AD262&gt;(100000/52*'1. General Input'!$D$10),100000/52*'1. General Input'!$D$10,AD262)</f>
        <v>0</v>
      </c>
    </row>
    <row r="263" spans="1:31" x14ac:dyDescent="0.25">
      <c r="A263" s="265">
        <f t="shared" si="7"/>
        <v>243</v>
      </c>
      <c r="B263" s="501"/>
      <c r="C263" s="515"/>
      <c r="D263" s="514"/>
      <c r="E263" s="505"/>
      <c r="F263" s="505"/>
      <c r="G263" s="505"/>
      <c r="H263" s="505"/>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269">
        <f t="shared" si="6"/>
        <v>0</v>
      </c>
      <c r="AE263" s="388">
        <f>IF(AD263&gt;(100000/52*'1. General Input'!$D$10),100000/52*'1. General Input'!$D$10,AD263)</f>
        <v>0</v>
      </c>
    </row>
    <row r="264" spans="1:31" x14ac:dyDescent="0.25">
      <c r="A264" s="265">
        <f t="shared" si="7"/>
        <v>244</v>
      </c>
      <c r="B264" s="501"/>
      <c r="C264" s="515"/>
      <c r="D264" s="514"/>
      <c r="E264" s="505"/>
      <c r="F264" s="505"/>
      <c r="G264" s="505"/>
      <c r="H264" s="505"/>
      <c r="I264" s="505"/>
      <c r="J264" s="505"/>
      <c r="K264" s="505"/>
      <c r="L264" s="505"/>
      <c r="M264" s="505"/>
      <c r="N264" s="505"/>
      <c r="O264" s="505"/>
      <c r="P264" s="505"/>
      <c r="Q264" s="505"/>
      <c r="R264" s="505"/>
      <c r="S264" s="505"/>
      <c r="T264" s="505"/>
      <c r="U264" s="505"/>
      <c r="V264" s="505"/>
      <c r="W264" s="505"/>
      <c r="X264" s="505"/>
      <c r="Y264" s="505"/>
      <c r="Z264" s="505"/>
      <c r="AA264" s="505"/>
      <c r="AB264" s="505"/>
      <c r="AC264" s="505"/>
      <c r="AD264" s="269">
        <f t="shared" si="6"/>
        <v>0</v>
      </c>
      <c r="AE264" s="388">
        <f>IF(AD264&gt;(100000/52*'1. General Input'!$D$10),100000/52*'1. General Input'!$D$10,AD264)</f>
        <v>0</v>
      </c>
    </row>
    <row r="265" spans="1:31" x14ac:dyDescent="0.25">
      <c r="A265" s="265">
        <f t="shared" si="7"/>
        <v>245</v>
      </c>
      <c r="B265" s="501"/>
      <c r="C265" s="515"/>
      <c r="D265" s="514"/>
      <c r="E265" s="505"/>
      <c r="F265" s="505"/>
      <c r="G265" s="505"/>
      <c r="H265" s="505"/>
      <c r="I265" s="505"/>
      <c r="J265" s="505"/>
      <c r="K265" s="505"/>
      <c r="L265" s="505"/>
      <c r="M265" s="505"/>
      <c r="N265" s="505"/>
      <c r="O265" s="505"/>
      <c r="P265" s="505"/>
      <c r="Q265" s="505"/>
      <c r="R265" s="505"/>
      <c r="S265" s="505"/>
      <c r="T265" s="505"/>
      <c r="U265" s="505"/>
      <c r="V265" s="505"/>
      <c r="W265" s="505"/>
      <c r="X265" s="505"/>
      <c r="Y265" s="505"/>
      <c r="Z265" s="505"/>
      <c r="AA265" s="505"/>
      <c r="AB265" s="505"/>
      <c r="AC265" s="505"/>
      <c r="AD265" s="269">
        <f t="shared" si="6"/>
        <v>0</v>
      </c>
      <c r="AE265" s="388">
        <f>IF(AD265&gt;(100000/52*'1. General Input'!$D$10),100000/52*'1. General Input'!$D$10,AD265)</f>
        <v>0</v>
      </c>
    </row>
    <row r="266" spans="1:31" x14ac:dyDescent="0.25">
      <c r="A266" s="265">
        <f t="shared" si="7"/>
        <v>246</v>
      </c>
      <c r="B266" s="501"/>
      <c r="C266" s="515"/>
      <c r="D266" s="514"/>
      <c r="E266" s="505"/>
      <c r="F266" s="505"/>
      <c r="G266" s="505"/>
      <c r="H266" s="505"/>
      <c r="I266" s="505"/>
      <c r="J266" s="505"/>
      <c r="K266" s="505"/>
      <c r="L266" s="505"/>
      <c r="M266" s="505"/>
      <c r="N266" s="505"/>
      <c r="O266" s="505"/>
      <c r="P266" s="505"/>
      <c r="Q266" s="505"/>
      <c r="R266" s="505"/>
      <c r="S266" s="505"/>
      <c r="T266" s="505"/>
      <c r="U266" s="505"/>
      <c r="V266" s="505"/>
      <c r="W266" s="505"/>
      <c r="X266" s="505"/>
      <c r="Y266" s="505"/>
      <c r="Z266" s="505"/>
      <c r="AA266" s="505"/>
      <c r="AB266" s="505"/>
      <c r="AC266" s="505"/>
      <c r="AD266" s="269">
        <f t="shared" si="6"/>
        <v>0</v>
      </c>
      <c r="AE266" s="388">
        <f>IF(AD266&gt;(100000/52*'1. General Input'!$D$10),100000/52*'1. General Input'!$D$10,AD266)</f>
        <v>0</v>
      </c>
    </row>
    <row r="267" spans="1:31" x14ac:dyDescent="0.25">
      <c r="A267" s="265">
        <f t="shared" si="7"/>
        <v>247</v>
      </c>
      <c r="B267" s="501"/>
      <c r="C267" s="515"/>
      <c r="D267" s="514"/>
      <c r="E267" s="505"/>
      <c r="F267" s="505"/>
      <c r="G267" s="505"/>
      <c r="H267" s="505"/>
      <c r="I267" s="505"/>
      <c r="J267" s="505"/>
      <c r="K267" s="505"/>
      <c r="L267" s="505"/>
      <c r="M267" s="505"/>
      <c r="N267" s="505"/>
      <c r="O267" s="505"/>
      <c r="P267" s="505"/>
      <c r="Q267" s="505"/>
      <c r="R267" s="505"/>
      <c r="S267" s="505"/>
      <c r="T267" s="505"/>
      <c r="U267" s="505"/>
      <c r="V267" s="505"/>
      <c r="W267" s="505"/>
      <c r="X267" s="505"/>
      <c r="Y267" s="505"/>
      <c r="Z267" s="505"/>
      <c r="AA267" s="505"/>
      <c r="AB267" s="505"/>
      <c r="AC267" s="505"/>
      <c r="AD267" s="269">
        <f t="shared" si="6"/>
        <v>0</v>
      </c>
      <c r="AE267" s="388">
        <f>IF(AD267&gt;(100000/52*'1. General Input'!$D$10),100000/52*'1. General Input'!$D$10,AD267)</f>
        <v>0</v>
      </c>
    </row>
    <row r="268" spans="1:31" x14ac:dyDescent="0.25">
      <c r="A268" s="265">
        <f t="shared" si="7"/>
        <v>248</v>
      </c>
      <c r="B268" s="501"/>
      <c r="C268" s="515"/>
      <c r="D268" s="514"/>
      <c r="E268" s="505"/>
      <c r="F268" s="505"/>
      <c r="G268" s="505"/>
      <c r="H268" s="505"/>
      <c r="I268" s="505"/>
      <c r="J268" s="505"/>
      <c r="K268" s="505"/>
      <c r="L268" s="505"/>
      <c r="M268" s="505"/>
      <c r="N268" s="505"/>
      <c r="O268" s="505"/>
      <c r="P268" s="505"/>
      <c r="Q268" s="505"/>
      <c r="R268" s="505"/>
      <c r="S268" s="505"/>
      <c r="T268" s="505"/>
      <c r="U268" s="505"/>
      <c r="V268" s="505"/>
      <c r="W268" s="505"/>
      <c r="X268" s="505"/>
      <c r="Y268" s="505"/>
      <c r="Z268" s="505"/>
      <c r="AA268" s="505"/>
      <c r="AB268" s="505"/>
      <c r="AC268" s="505"/>
      <c r="AD268" s="269">
        <f t="shared" si="6"/>
        <v>0</v>
      </c>
      <c r="AE268" s="388">
        <f>IF(AD268&gt;(100000/52*'1. General Input'!$D$10),100000/52*'1. General Input'!$D$10,AD268)</f>
        <v>0</v>
      </c>
    </row>
    <row r="269" spans="1:31" x14ac:dyDescent="0.25">
      <c r="A269" s="265">
        <f t="shared" si="7"/>
        <v>249</v>
      </c>
      <c r="B269" s="501"/>
      <c r="C269" s="515"/>
      <c r="D269" s="514"/>
      <c r="E269" s="505"/>
      <c r="F269" s="505"/>
      <c r="G269" s="505"/>
      <c r="H269" s="505"/>
      <c r="I269" s="505"/>
      <c r="J269" s="505"/>
      <c r="K269" s="505"/>
      <c r="L269" s="505"/>
      <c r="M269" s="505"/>
      <c r="N269" s="505"/>
      <c r="O269" s="505"/>
      <c r="P269" s="505"/>
      <c r="Q269" s="505"/>
      <c r="R269" s="505"/>
      <c r="S269" s="505"/>
      <c r="T269" s="505"/>
      <c r="U269" s="505"/>
      <c r="V269" s="505"/>
      <c r="W269" s="505"/>
      <c r="X269" s="505"/>
      <c r="Y269" s="505"/>
      <c r="Z269" s="505"/>
      <c r="AA269" s="505"/>
      <c r="AB269" s="505"/>
      <c r="AC269" s="505"/>
      <c r="AD269" s="269">
        <f t="shared" si="6"/>
        <v>0</v>
      </c>
      <c r="AE269" s="388">
        <f>IF(AD269&gt;(100000/52*'1. General Input'!$D$10),100000/52*'1. General Input'!$D$10,AD269)</f>
        <v>0</v>
      </c>
    </row>
    <row r="270" spans="1:31" x14ac:dyDescent="0.25">
      <c r="A270" s="265">
        <f t="shared" si="7"/>
        <v>250</v>
      </c>
      <c r="B270" s="501"/>
      <c r="C270" s="515"/>
      <c r="D270" s="514"/>
      <c r="E270" s="505"/>
      <c r="F270" s="505"/>
      <c r="G270" s="505"/>
      <c r="H270" s="505"/>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269">
        <f t="shared" si="6"/>
        <v>0</v>
      </c>
      <c r="AE270" s="388">
        <f>IF(AD270&gt;(100000/52*'1. General Input'!$D$10),100000/52*'1. General Input'!$D$10,AD270)</f>
        <v>0</v>
      </c>
    </row>
    <row r="271" spans="1:31" x14ac:dyDescent="0.25">
      <c r="A271" s="265">
        <f t="shared" si="7"/>
        <v>251</v>
      </c>
      <c r="B271" s="501"/>
      <c r="C271" s="515"/>
      <c r="D271" s="514"/>
      <c r="E271" s="505"/>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269">
        <f t="shared" si="6"/>
        <v>0</v>
      </c>
      <c r="AE271" s="388">
        <f>IF(AD271&gt;(100000/52*'1. General Input'!$D$10),100000/52*'1. General Input'!$D$10,AD271)</f>
        <v>0</v>
      </c>
    </row>
    <row r="272" spans="1:31" x14ac:dyDescent="0.25">
      <c r="A272" s="265">
        <f t="shared" si="7"/>
        <v>252</v>
      </c>
      <c r="B272" s="501"/>
      <c r="C272" s="515"/>
      <c r="D272" s="514"/>
      <c r="E272" s="505"/>
      <c r="F272" s="505"/>
      <c r="G272" s="505"/>
      <c r="H272" s="505"/>
      <c r="I272" s="505"/>
      <c r="J272" s="505"/>
      <c r="K272" s="505"/>
      <c r="L272" s="505"/>
      <c r="M272" s="505"/>
      <c r="N272" s="505"/>
      <c r="O272" s="505"/>
      <c r="P272" s="505"/>
      <c r="Q272" s="505"/>
      <c r="R272" s="505"/>
      <c r="S272" s="505"/>
      <c r="T272" s="505"/>
      <c r="U272" s="505"/>
      <c r="V272" s="505"/>
      <c r="W272" s="505"/>
      <c r="X272" s="505"/>
      <c r="Y272" s="505"/>
      <c r="Z272" s="505"/>
      <c r="AA272" s="505"/>
      <c r="AB272" s="505"/>
      <c r="AC272" s="505"/>
      <c r="AD272" s="269">
        <f t="shared" si="6"/>
        <v>0</v>
      </c>
      <c r="AE272" s="388">
        <f>IF(AD272&gt;(100000/52*'1. General Input'!$D$10),100000/52*'1. General Input'!$D$10,AD272)</f>
        <v>0</v>
      </c>
    </row>
    <row r="273" spans="1:31" x14ac:dyDescent="0.25">
      <c r="A273" s="265">
        <f t="shared" si="7"/>
        <v>253</v>
      </c>
      <c r="B273" s="501"/>
      <c r="C273" s="515"/>
      <c r="D273" s="514"/>
      <c r="E273" s="505"/>
      <c r="F273" s="505"/>
      <c r="G273" s="505"/>
      <c r="H273" s="505"/>
      <c r="I273" s="505"/>
      <c r="J273" s="505"/>
      <c r="K273" s="505"/>
      <c r="L273" s="505"/>
      <c r="M273" s="505"/>
      <c r="N273" s="505"/>
      <c r="O273" s="505"/>
      <c r="P273" s="505"/>
      <c r="Q273" s="505"/>
      <c r="R273" s="505"/>
      <c r="S273" s="505"/>
      <c r="T273" s="505"/>
      <c r="U273" s="505"/>
      <c r="V273" s="505"/>
      <c r="W273" s="505"/>
      <c r="X273" s="505"/>
      <c r="Y273" s="505"/>
      <c r="Z273" s="505"/>
      <c r="AA273" s="505"/>
      <c r="AB273" s="505"/>
      <c r="AC273" s="505"/>
      <c r="AD273" s="269">
        <f t="shared" si="6"/>
        <v>0</v>
      </c>
      <c r="AE273" s="388">
        <f>IF(AD273&gt;(100000/52*'1. General Input'!$D$10),100000/52*'1. General Input'!$D$10,AD273)</f>
        <v>0</v>
      </c>
    </row>
    <row r="274" spans="1:31" x14ac:dyDescent="0.25">
      <c r="A274" s="265">
        <f t="shared" si="7"/>
        <v>254</v>
      </c>
      <c r="B274" s="501"/>
      <c r="C274" s="515"/>
      <c r="D274" s="514"/>
      <c r="E274" s="505"/>
      <c r="F274" s="505"/>
      <c r="G274" s="505"/>
      <c r="H274" s="505"/>
      <c r="I274" s="505"/>
      <c r="J274" s="505"/>
      <c r="K274" s="505"/>
      <c r="L274" s="505"/>
      <c r="M274" s="505"/>
      <c r="N274" s="505"/>
      <c r="O274" s="505"/>
      <c r="P274" s="505"/>
      <c r="Q274" s="505"/>
      <c r="R274" s="505"/>
      <c r="S274" s="505"/>
      <c r="T274" s="505"/>
      <c r="U274" s="505"/>
      <c r="V274" s="505"/>
      <c r="W274" s="505"/>
      <c r="X274" s="505"/>
      <c r="Y274" s="505"/>
      <c r="Z274" s="505"/>
      <c r="AA274" s="505"/>
      <c r="AB274" s="505"/>
      <c r="AC274" s="505"/>
      <c r="AD274" s="269">
        <f t="shared" si="6"/>
        <v>0</v>
      </c>
      <c r="AE274" s="388">
        <f>IF(AD274&gt;(100000/52*'1. General Input'!$D$10),100000/52*'1. General Input'!$D$10,AD274)</f>
        <v>0</v>
      </c>
    </row>
    <row r="275" spans="1:31" x14ac:dyDescent="0.25">
      <c r="A275" s="265">
        <f t="shared" si="7"/>
        <v>255</v>
      </c>
      <c r="B275" s="501"/>
      <c r="C275" s="515"/>
      <c r="D275" s="514"/>
      <c r="E275" s="505"/>
      <c r="F275" s="505"/>
      <c r="G275" s="505"/>
      <c r="H275" s="505"/>
      <c r="I275" s="505"/>
      <c r="J275" s="505"/>
      <c r="K275" s="505"/>
      <c r="L275" s="505"/>
      <c r="M275" s="505"/>
      <c r="N275" s="505"/>
      <c r="O275" s="505"/>
      <c r="P275" s="505"/>
      <c r="Q275" s="505"/>
      <c r="R275" s="505"/>
      <c r="S275" s="505"/>
      <c r="T275" s="505"/>
      <c r="U275" s="505"/>
      <c r="V275" s="505"/>
      <c r="W275" s="505"/>
      <c r="X275" s="505"/>
      <c r="Y275" s="505"/>
      <c r="Z275" s="505"/>
      <c r="AA275" s="505"/>
      <c r="AB275" s="505"/>
      <c r="AC275" s="505"/>
      <c r="AD275" s="269">
        <f t="shared" si="6"/>
        <v>0</v>
      </c>
      <c r="AE275" s="388">
        <f>IF(AD275&gt;(100000/52*'1. General Input'!$D$10),100000/52*'1. General Input'!$D$10,AD275)</f>
        <v>0</v>
      </c>
    </row>
    <row r="276" spans="1:31" x14ac:dyDescent="0.25">
      <c r="A276" s="265">
        <f t="shared" si="7"/>
        <v>256</v>
      </c>
      <c r="B276" s="501"/>
      <c r="C276" s="515"/>
      <c r="D276" s="514"/>
      <c r="E276" s="505"/>
      <c r="F276" s="505"/>
      <c r="G276" s="505"/>
      <c r="H276" s="505"/>
      <c r="I276" s="505"/>
      <c r="J276" s="505"/>
      <c r="K276" s="505"/>
      <c r="L276" s="505"/>
      <c r="M276" s="505"/>
      <c r="N276" s="505"/>
      <c r="O276" s="505"/>
      <c r="P276" s="505"/>
      <c r="Q276" s="505"/>
      <c r="R276" s="505"/>
      <c r="S276" s="505"/>
      <c r="T276" s="505"/>
      <c r="U276" s="505"/>
      <c r="V276" s="505"/>
      <c r="W276" s="505"/>
      <c r="X276" s="505"/>
      <c r="Y276" s="505"/>
      <c r="Z276" s="505"/>
      <c r="AA276" s="505"/>
      <c r="AB276" s="505"/>
      <c r="AC276" s="505"/>
      <c r="AD276" s="269">
        <f t="shared" si="6"/>
        <v>0</v>
      </c>
      <c r="AE276" s="388">
        <f>IF(AD276&gt;(100000/52*'1. General Input'!$D$10),100000/52*'1. General Input'!$D$10,AD276)</f>
        <v>0</v>
      </c>
    </row>
    <row r="277" spans="1:31" x14ac:dyDescent="0.25">
      <c r="A277" s="265">
        <f t="shared" si="7"/>
        <v>257</v>
      </c>
      <c r="B277" s="501"/>
      <c r="C277" s="515"/>
      <c r="D277" s="514"/>
      <c r="E277" s="505"/>
      <c r="F277" s="505"/>
      <c r="G277" s="505"/>
      <c r="H277" s="505"/>
      <c r="I277" s="505"/>
      <c r="J277" s="505"/>
      <c r="K277" s="505"/>
      <c r="L277" s="505"/>
      <c r="M277" s="505"/>
      <c r="N277" s="505"/>
      <c r="O277" s="505"/>
      <c r="P277" s="505"/>
      <c r="Q277" s="505"/>
      <c r="R277" s="505"/>
      <c r="S277" s="505"/>
      <c r="T277" s="505"/>
      <c r="U277" s="505"/>
      <c r="V277" s="505"/>
      <c r="W277" s="505"/>
      <c r="X277" s="505"/>
      <c r="Y277" s="505"/>
      <c r="Z277" s="505"/>
      <c r="AA277" s="505"/>
      <c r="AB277" s="505"/>
      <c r="AC277" s="505"/>
      <c r="AD277" s="269">
        <f t="shared" si="6"/>
        <v>0</v>
      </c>
      <c r="AE277" s="388">
        <f>IF(AD277&gt;(100000/52*'1. General Input'!$D$10),100000/52*'1. General Input'!$D$10,AD277)</f>
        <v>0</v>
      </c>
    </row>
    <row r="278" spans="1:31" x14ac:dyDescent="0.25">
      <c r="A278" s="265">
        <f t="shared" si="7"/>
        <v>258</v>
      </c>
      <c r="B278" s="501"/>
      <c r="C278" s="515"/>
      <c r="D278" s="514"/>
      <c r="E278" s="505"/>
      <c r="F278" s="505"/>
      <c r="G278" s="505"/>
      <c r="H278" s="505"/>
      <c r="I278" s="505"/>
      <c r="J278" s="505"/>
      <c r="K278" s="505"/>
      <c r="L278" s="505"/>
      <c r="M278" s="505"/>
      <c r="N278" s="505"/>
      <c r="O278" s="505"/>
      <c r="P278" s="505"/>
      <c r="Q278" s="505"/>
      <c r="R278" s="505"/>
      <c r="S278" s="505"/>
      <c r="T278" s="505"/>
      <c r="U278" s="505"/>
      <c r="V278" s="505"/>
      <c r="W278" s="505"/>
      <c r="X278" s="505"/>
      <c r="Y278" s="505"/>
      <c r="Z278" s="505"/>
      <c r="AA278" s="505"/>
      <c r="AB278" s="505"/>
      <c r="AC278" s="505"/>
      <c r="AD278" s="269">
        <f t="shared" ref="AD278:AD341" si="8">IF(D278=0,SUM(E278:AC278),D278)</f>
        <v>0</v>
      </c>
      <c r="AE278" s="388">
        <f>IF(AD278&gt;(100000/52*'1. General Input'!$D$10),100000/52*'1. General Input'!$D$10,AD278)</f>
        <v>0</v>
      </c>
    </row>
    <row r="279" spans="1:31" x14ac:dyDescent="0.25">
      <c r="A279" s="265">
        <f t="shared" ref="A279:A342" si="9">+A278+1</f>
        <v>259</v>
      </c>
      <c r="B279" s="501"/>
      <c r="C279" s="515"/>
      <c r="D279" s="514"/>
      <c r="E279" s="505"/>
      <c r="F279" s="505"/>
      <c r="G279" s="505"/>
      <c r="H279" s="505"/>
      <c r="I279" s="505"/>
      <c r="J279" s="505"/>
      <c r="K279" s="505"/>
      <c r="L279" s="505"/>
      <c r="M279" s="505"/>
      <c r="N279" s="505"/>
      <c r="O279" s="505"/>
      <c r="P279" s="505"/>
      <c r="Q279" s="505"/>
      <c r="R279" s="505"/>
      <c r="S279" s="505"/>
      <c r="T279" s="505"/>
      <c r="U279" s="505"/>
      <c r="V279" s="505"/>
      <c r="W279" s="505"/>
      <c r="X279" s="505"/>
      <c r="Y279" s="505"/>
      <c r="Z279" s="505"/>
      <c r="AA279" s="505"/>
      <c r="AB279" s="505"/>
      <c r="AC279" s="505"/>
      <c r="AD279" s="269">
        <f t="shared" si="8"/>
        <v>0</v>
      </c>
      <c r="AE279" s="388">
        <f>IF(AD279&gt;(100000/52*'1. General Input'!$D$10),100000/52*'1. General Input'!$D$10,AD279)</f>
        <v>0</v>
      </c>
    </row>
    <row r="280" spans="1:31" x14ac:dyDescent="0.25">
      <c r="A280" s="265">
        <f t="shared" si="9"/>
        <v>260</v>
      </c>
      <c r="B280" s="501"/>
      <c r="C280" s="515"/>
      <c r="D280" s="514"/>
      <c r="E280" s="505"/>
      <c r="F280" s="505"/>
      <c r="G280" s="505"/>
      <c r="H280" s="505"/>
      <c r="I280" s="505"/>
      <c r="J280" s="505"/>
      <c r="K280" s="505"/>
      <c r="L280" s="505"/>
      <c r="M280" s="505"/>
      <c r="N280" s="505"/>
      <c r="O280" s="505"/>
      <c r="P280" s="505"/>
      <c r="Q280" s="505"/>
      <c r="R280" s="505"/>
      <c r="S280" s="505"/>
      <c r="T280" s="505"/>
      <c r="U280" s="505"/>
      <c r="V280" s="505"/>
      <c r="W280" s="505"/>
      <c r="X280" s="505"/>
      <c r="Y280" s="505"/>
      <c r="Z280" s="505"/>
      <c r="AA280" s="505"/>
      <c r="AB280" s="505"/>
      <c r="AC280" s="505"/>
      <c r="AD280" s="269">
        <f t="shared" si="8"/>
        <v>0</v>
      </c>
      <c r="AE280" s="388">
        <f>IF(AD280&gt;(100000/52*'1. General Input'!$D$10),100000/52*'1. General Input'!$D$10,AD280)</f>
        <v>0</v>
      </c>
    </row>
    <row r="281" spans="1:31" x14ac:dyDescent="0.25">
      <c r="A281" s="265">
        <f t="shared" si="9"/>
        <v>261</v>
      </c>
      <c r="B281" s="501"/>
      <c r="C281" s="515"/>
      <c r="D281" s="514"/>
      <c r="E281" s="505"/>
      <c r="F281" s="505"/>
      <c r="G281" s="505"/>
      <c r="H281" s="505"/>
      <c r="I281" s="505"/>
      <c r="J281" s="505"/>
      <c r="K281" s="505"/>
      <c r="L281" s="505"/>
      <c r="M281" s="505"/>
      <c r="N281" s="505"/>
      <c r="O281" s="505"/>
      <c r="P281" s="505"/>
      <c r="Q281" s="505"/>
      <c r="R281" s="505"/>
      <c r="S281" s="505"/>
      <c r="T281" s="505"/>
      <c r="U281" s="505"/>
      <c r="V281" s="505"/>
      <c r="W281" s="505"/>
      <c r="X281" s="505"/>
      <c r="Y281" s="505"/>
      <c r="Z281" s="505"/>
      <c r="AA281" s="505"/>
      <c r="AB281" s="505"/>
      <c r="AC281" s="505"/>
      <c r="AD281" s="269">
        <f t="shared" si="8"/>
        <v>0</v>
      </c>
      <c r="AE281" s="388">
        <f>IF(AD281&gt;(100000/52*'1. General Input'!$D$10),100000/52*'1. General Input'!$D$10,AD281)</f>
        <v>0</v>
      </c>
    </row>
    <row r="282" spans="1:31" x14ac:dyDescent="0.25">
      <c r="A282" s="265">
        <f t="shared" si="9"/>
        <v>262</v>
      </c>
      <c r="B282" s="501"/>
      <c r="C282" s="515"/>
      <c r="D282" s="514"/>
      <c r="E282" s="505"/>
      <c r="F282" s="505"/>
      <c r="G282" s="505"/>
      <c r="H282" s="505"/>
      <c r="I282" s="505"/>
      <c r="J282" s="505"/>
      <c r="K282" s="505"/>
      <c r="L282" s="505"/>
      <c r="M282" s="505"/>
      <c r="N282" s="505"/>
      <c r="O282" s="505"/>
      <c r="P282" s="505"/>
      <c r="Q282" s="505"/>
      <c r="R282" s="505"/>
      <c r="S282" s="505"/>
      <c r="T282" s="505"/>
      <c r="U282" s="505"/>
      <c r="V282" s="505"/>
      <c r="W282" s="505"/>
      <c r="X282" s="505"/>
      <c r="Y282" s="505"/>
      <c r="Z282" s="505"/>
      <c r="AA282" s="505"/>
      <c r="AB282" s="505"/>
      <c r="AC282" s="505"/>
      <c r="AD282" s="269">
        <f t="shared" si="8"/>
        <v>0</v>
      </c>
      <c r="AE282" s="388">
        <f>IF(AD282&gt;(100000/52*'1. General Input'!$D$10),100000/52*'1. General Input'!$D$10,AD282)</f>
        <v>0</v>
      </c>
    </row>
    <row r="283" spans="1:31" x14ac:dyDescent="0.25">
      <c r="A283" s="265">
        <f t="shared" si="9"/>
        <v>263</v>
      </c>
      <c r="B283" s="501"/>
      <c r="C283" s="515"/>
      <c r="D283" s="514"/>
      <c r="E283" s="505"/>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269">
        <f t="shared" si="8"/>
        <v>0</v>
      </c>
      <c r="AE283" s="388">
        <f>IF(AD283&gt;(100000/52*'1. General Input'!$D$10),100000/52*'1. General Input'!$D$10,AD283)</f>
        <v>0</v>
      </c>
    </row>
    <row r="284" spans="1:31" x14ac:dyDescent="0.25">
      <c r="A284" s="265">
        <f t="shared" si="9"/>
        <v>264</v>
      </c>
      <c r="B284" s="501"/>
      <c r="C284" s="515"/>
      <c r="D284" s="514"/>
      <c r="E284" s="505"/>
      <c r="F284" s="505"/>
      <c r="G284" s="505"/>
      <c r="H284" s="505"/>
      <c r="I284" s="505"/>
      <c r="J284" s="505"/>
      <c r="K284" s="505"/>
      <c r="L284" s="505"/>
      <c r="M284" s="505"/>
      <c r="N284" s="505"/>
      <c r="O284" s="505"/>
      <c r="P284" s="505"/>
      <c r="Q284" s="505"/>
      <c r="R284" s="505"/>
      <c r="S284" s="505"/>
      <c r="T284" s="505"/>
      <c r="U284" s="505"/>
      <c r="V284" s="505"/>
      <c r="W284" s="505"/>
      <c r="X284" s="505"/>
      <c r="Y284" s="505"/>
      <c r="Z284" s="505"/>
      <c r="AA284" s="505"/>
      <c r="AB284" s="505"/>
      <c r="AC284" s="505"/>
      <c r="AD284" s="269">
        <f t="shared" si="8"/>
        <v>0</v>
      </c>
      <c r="AE284" s="388">
        <f>IF(AD284&gt;(100000/52*'1. General Input'!$D$10),100000/52*'1. General Input'!$D$10,AD284)</f>
        <v>0</v>
      </c>
    </row>
    <row r="285" spans="1:31" x14ac:dyDescent="0.25">
      <c r="A285" s="265">
        <f t="shared" si="9"/>
        <v>265</v>
      </c>
      <c r="B285" s="501"/>
      <c r="C285" s="515"/>
      <c r="D285" s="514"/>
      <c r="E285" s="505"/>
      <c r="F285" s="505"/>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269">
        <f t="shared" si="8"/>
        <v>0</v>
      </c>
      <c r="AE285" s="388">
        <f>IF(AD285&gt;(100000/52*'1. General Input'!$D$10),100000/52*'1. General Input'!$D$10,AD285)</f>
        <v>0</v>
      </c>
    </row>
    <row r="286" spans="1:31" x14ac:dyDescent="0.25">
      <c r="A286" s="265">
        <f t="shared" si="9"/>
        <v>266</v>
      </c>
      <c r="B286" s="501"/>
      <c r="C286" s="515"/>
      <c r="D286" s="514"/>
      <c r="E286" s="505"/>
      <c r="F286" s="505"/>
      <c r="G286" s="505"/>
      <c r="H286" s="505"/>
      <c r="I286" s="505"/>
      <c r="J286" s="505"/>
      <c r="K286" s="505"/>
      <c r="L286" s="505"/>
      <c r="M286" s="505"/>
      <c r="N286" s="505"/>
      <c r="O286" s="505"/>
      <c r="P286" s="505"/>
      <c r="Q286" s="505"/>
      <c r="R286" s="505"/>
      <c r="S286" s="505"/>
      <c r="T286" s="505"/>
      <c r="U286" s="505"/>
      <c r="V286" s="505"/>
      <c r="W286" s="505"/>
      <c r="X286" s="505"/>
      <c r="Y286" s="505"/>
      <c r="Z286" s="505"/>
      <c r="AA286" s="505"/>
      <c r="AB286" s="505"/>
      <c r="AC286" s="505"/>
      <c r="AD286" s="269">
        <f t="shared" si="8"/>
        <v>0</v>
      </c>
      <c r="AE286" s="388">
        <f>IF(AD286&gt;(100000/52*'1. General Input'!$D$10),100000/52*'1. General Input'!$D$10,AD286)</f>
        <v>0</v>
      </c>
    </row>
    <row r="287" spans="1:31" x14ac:dyDescent="0.25">
      <c r="A287" s="265">
        <f t="shared" si="9"/>
        <v>267</v>
      </c>
      <c r="B287" s="501"/>
      <c r="C287" s="515"/>
      <c r="D287" s="514"/>
      <c r="E287" s="505"/>
      <c r="F287" s="505"/>
      <c r="G287" s="505"/>
      <c r="H287" s="505"/>
      <c r="I287" s="505"/>
      <c r="J287" s="505"/>
      <c r="K287" s="505"/>
      <c r="L287" s="505"/>
      <c r="M287" s="505"/>
      <c r="N287" s="505"/>
      <c r="O287" s="505"/>
      <c r="P287" s="505"/>
      <c r="Q287" s="505"/>
      <c r="R287" s="505"/>
      <c r="S287" s="505"/>
      <c r="T287" s="505"/>
      <c r="U287" s="505"/>
      <c r="V287" s="505"/>
      <c r="W287" s="505"/>
      <c r="X287" s="505"/>
      <c r="Y287" s="505"/>
      <c r="Z287" s="505"/>
      <c r="AA287" s="505"/>
      <c r="AB287" s="505"/>
      <c r="AC287" s="505"/>
      <c r="AD287" s="269">
        <f t="shared" si="8"/>
        <v>0</v>
      </c>
      <c r="AE287" s="388">
        <f>IF(AD287&gt;(100000/52*'1. General Input'!$D$10),100000/52*'1. General Input'!$D$10,AD287)</f>
        <v>0</v>
      </c>
    </row>
    <row r="288" spans="1:31" x14ac:dyDescent="0.25">
      <c r="A288" s="265">
        <f t="shared" si="9"/>
        <v>268</v>
      </c>
      <c r="B288" s="501"/>
      <c r="C288" s="515"/>
      <c r="D288" s="514"/>
      <c r="E288" s="505"/>
      <c r="F288" s="505"/>
      <c r="G288" s="505"/>
      <c r="H288" s="505"/>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269">
        <f t="shared" si="8"/>
        <v>0</v>
      </c>
      <c r="AE288" s="388">
        <f>IF(AD288&gt;(100000/52*'1. General Input'!$D$10),100000/52*'1. General Input'!$D$10,AD288)</f>
        <v>0</v>
      </c>
    </row>
    <row r="289" spans="1:31" x14ac:dyDescent="0.25">
      <c r="A289" s="265">
        <f t="shared" si="9"/>
        <v>269</v>
      </c>
      <c r="B289" s="501"/>
      <c r="C289" s="515"/>
      <c r="D289" s="514"/>
      <c r="E289" s="505"/>
      <c r="F289" s="505"/>
      <c r="G289" s="505"/>
      <c r="H289" s="505"/>
      <c r="I289" s="505"/>
      <c r="J289" s="505"/>
      <c r="K289" s="505"/>
      <c r="L289" s="505"/>
      <c r="M289" s="505"/>
      <c r="N289" s="505"/>
      <c r="O289" s="505"/>
      <c r="P289" s="505"/>
      <c r="Q289" s="505"/>
      <c r="R289" s="505"/>
      <c r="S289" s="505"/>
      <c r="T289" s="505"/>
      <c r="U289" s="505"/>
      <c r="V289" s="505"/>
      <c r="W289" s="505"/>
      <c r="X289" s="505"/>
      <c r="Y289" s="505"/>
      <c r="Z289" s="505"/>
      <c r="AA289" s="505"/>
      <c r="AB289" s="505"/>
      <c r="AC289" s="505"/>
      <c r="AD289" s="269">
        <f t="shared" si="8"/>
        <v>0</v>
      </c>
      <c r="AE289" s="388">
        <f>IF(AD289&gt;(100000/52*'1. General Input'!$D$10),100000/52*'1. General Input'!$D$10,AD289)</f>
        <v>0</v>
      </c>
    </row>
    <row r="290" spans="1:31" x14ac:dyDescent="0.25">
      <c r="A290" s="265">
        <f t="shared" si="9"/>
        <v>270</v>
      </c>
      <c r="B290" s="501"/>
      <c r="C290" s="515"/>
      <c r="D290" s="514"/>
      <c r="E290" s="505"/>
      <c r="F290" s="505"/>
      <c r="G290" s="505"/>
      <c r="H290" s="505"/>
      <c r="I290" s="505"/>
      <c r="J290" s="505"/>
      <c r="K290" s="505"/>
      <c r="L290" s="505"/>
      <c r="M290" s="505"/>
      <c r="N290" s="505"/>
      <c r="O290" s="505"/>
      <c r="P290" s="505"/>
      <c r="Q290" s="505"/>
      <c r="R290" s="505"/>
      <c r="S290" s="505"/>
      <c r="T290" s="505"/>
      <c r="U290" s="505"/>
      <c r="V290" s="505"/>
      <c r="W290" s="505"/>
      <c r="X290" s="505"/>
      <c r="Y290" s="505"/>
      <c r="Z290" s="505"/>
      <c r="AA290" s="505"/>
      <c r="AB290" s="505"/>
      <c r="AC290" s="505"/>
      <c r="AD290" s="269">
        <f t="shared" si="8"/>
        <v>0</v>
      </c>
      <c r="AE290" s="388">
        <f>IF(AD290&gt;(100000/52*'1. General Input'!$D$10),100000/52*'1. General Input'!$D$10,AD290)</f>
        <v>0</v>
      </c>
    </row>
    <row r="291" spans="1:31" x14ac:dyDescent="0.25">
      <c r="A291" s="265">
        <f t="shared" si="9"/>
        <v>271</v>
      </c>
      <c r="B291" s="501"/>
      <c r="C291" s="515"/>
      <c r="D291" s="514"/>
      <c r="E291" s="505"/>
      <c r="F291" s="505"/>
      <c r="G291" s="505"/>
      <c r="H291" s="505"/>
      <c r="I291" s="505"/>
      <c r="J291" s="505"/>
      <c r="K291" s="505"/>
      <c r="L291" s="505"/>
      <c r="M291" s="505"/>
      <c r="N291" s="505"/>
      <c r="O291" s="505"/>
      <c r="P291" s="505"/>
      <c r="Q291" s="505"/>
      <c r="R291" s="505"/>
      <c r="S291" s="505"/>
      <c r="T291" s="505"/>
      <c r="U291" s="505"/>
      <c r="V291" s="505"/>
      <c r="W291" s="505"/>
      <c r="X291" s="505"/>
      <c r="Y291" s="505"/>
      <c r="Z291" s="505"/>
      <c r="AA291" s="505"/>
      <c r="AB291" s="505"/>
      <c r="AC291" s="505"/>
      <c r="AD291" s="269">
        <f t="shared" si="8"/>
        <v>0</v>
      </c>
      <c r="AE291" s="388">
        <f>IF(AD291&gt;(100000/52*'1. General Input'!$D$10),100000/52*'1. General Input'!$D$10,AD291)</f>
        <v>0</v>
      </c>
    </row>
    <row r="292" spans="1:31" x14ac:dyDescent="0.25">
      <c r="A292" s="265">
        <f t="shared" si="9"/>
        <v>272</v>
      </c>
      <c r="B292" s="501"/>
      <c r="C292" s="515"/>
      <c r="D292" s="514"/>
      <c r="E292" s="505"/>
      <c r="F292" s="505"/>
      <c r="G292" s="505"/>
      <c r="H292" s="505"/>
      <c r="I292" s="505"/>
      <c r="J292" s="505"/>
      <c r="K292" s="505"/>
      <c r="L292" s="505"/>
      <c r="M292" s="505"/>
      <c r="N292" s="505"/>
      <c r="O292" s="505"/>
      <c r="P292" s="505"/>
      <c r="Q292" s="505"/>
      <c r="R292" s="505"/>
      <c r="S292" s="505"/>
      <c r="T292" s="505"/>
      <c r="U292" s="505"/>
      <c r="V292" s="505"/>
      <c r="W292" s="505"/>
      <c r="X292" s="505"/>
      <c r="Y292" s="505"/>
      <c r="Z292" s="505"/>
      <c r="AA292" s="505"/>
      <c r="AB292" s="505"/>
      <c r="AC292" s="505"/>
      <c r="AD292" s="269">
        <f t="shared" si="8"/>
        <v>0</v>
      </c>
      <c r="AE292" s="388">
        <f>IF(AD292&gt;(100000/52*'1. General Input'!$D$10),100000/52*'1. General Input'!$D$10,AD292)</f>
        <v>0</v>
      </c>
    </row>
    <row r="293" spans="1:31" x14ac:dyDescent="0.25">
      <c r="A293" s="265">
        <f t="shared" si="9"/>
        <v>273</v>
      </c>
      <c r="B293" s="501"/>
      <c r="C293" s="515"/>
      <c r="D293" s="514"/>
      <c r="E293" s="505"/>
      <c r="F293" s="505"/>
      <c r="G293" s="505"/>
      <c r="H293" s="505"/>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269">
        <f t="shared" si="8"/>
        <v>0</v>
      </c>
      <c r="AE293" s="388">
        <f>IF(AD293&gt;(100000/52*'1. General Input'!$D$10),100000/52*'1. General Input'!$D$10,AD293)</f>
        <v>0</v>
      </c>
    </row>
    <row r="294" spans="1:31" x14ac:dyDescent="0.25">
      <c r="A294" s="265">
        <f t="shared" si="9"/>
        <v>274</v>
      </c>
      <c r="B294" s="501"/>
      <c r="C294" s="515"/>
      <c r="D294" s="514"/>
      <c r="E294" s="505"/>
      <c r="F294" s="505"/>
      <c r="G294" s="505"/>
      <c r="H294" s="505"/>
      <c r="I294" s="505"/>
      <c r="J294" s="505"/>
      <c r="K294" s="505"/>
      <c r="L294" s="505"/>
      <c r="M294" s="505"/>
      <c r="N294" s="505"/>
      <c r="O294" s="505"/>
      <c r="P294" s="505"/>
      <c r="Q294" s="505"/>
      <c r="R294" s="505"/>
      <c r="S294" s="505"/>
      <c r="T294" s="505"/>
      <c r="U294" s="505"/>
      <c r="V294" s="505"/>
      <c r="W294" s="505"/>
      <c r="X294" s="505"/>
      <c r="Y294" s="505"/>
      <c r="Z294" s="505"/>
      <c r="AA294" s="505"/>
      <c r="AB294" s="505"/>
      <c r="AC294" s="505"/>
      <c r="AD294" s="269">
        <f t="shared" si="8"/>
        <v>0</v>
      </c>
      <c r="AE294" s="388">
        <f>IF(AD294&gt;(100000/52*'1. General Input'!$D$10),100000/52*'1. General Input'!$D$10,AD294)</f>
        <v>0</v>
      </c>
    </row>
    <row r="295" spans="1:31" x14ac:dyDescent="0.25">
      <c r="A295" s="265">
        <f t="shared" si="9"/>
        <v>275</v>
      </c>
      <c r="B295" s="501"/>
      <c r="C295" s="515"/>
      <c r="D295" s="514"/>
      <c r="E295" s="505"/>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269">
        <f t="shared" si="8"/>
        <v>0</v>
      </c>
      <c r="AE295" s="388">
        <f>IF(AD295&gt;(100000/52*'1. General Input'!$D$10),100000/52*'1. General Input'!$D$10,AD295)</f>
        <v>0</v>
      </c>
    </row>
    <row r="296" spans="1:31" x14ac:dyDescent="0.25">
      <c r="A296" s="265">
        <f t="shared" si="9"/>
        <v>276</v>
      </c>
      <c r="B296" s="501"/>
      <c r="C296" s="515"/>
      <c r="D296" s="514"/>
      <c r="E296" s="505"/>
      <c r="F296" s="505"/>
      <c r="G296" s="505"/>
      <c r="H296" s="505"/>
      <c r="I296" s="505"/>
      <c r="J296" s="505"/>
      <c r="K296" s="505"/>
      <c r="L296" s="505"/>
      <c r="M296" s="505"/>
      <c r="N296" s="505"/>
      <c r="O296" s="505"/>
      <c r="P296" s="505"/>
      <c r="Q296" s="505"/>
      <c r="R296" s="505"/>
      <c r="S296" s="505"/>
      <c r="T296" s="505"/>
      <c r="U296" s="505"/>
      <c r="V296" s="505"/>
      <c r="W296" s="505"/>
      <c r="X296" s="505"/>
      <c r="Y296" s="505"/>
      <c r="Z296" s="505"/>
      <c r="AA296" s="505"/>
      <c r="AB296" s="505"/>
      <c r="AC296" s="505"/>
      <c r="AD296" s="269">
        <f t="shared" si="8"/>
        <v>0</v>
      </c>
      <c r="AE296" s="388">
        <f>IF(AD296&gt;(100000/52*'1. General Input'!$D$10),100000/52*'1. General Input'!$D$10,AD296)</f>
        <v>0</v>
      </c>
    </row>
    <row r="297" spans="1:31" x14ac:dyDescent="0.25">
      <c r="A297" s="265">
        <f t="shared" si="9"/>
        <v>277</v>
      </c>
      <c r="B297" s="501"/>
      <c r="C297" s="515"/>
      <c r="D297" s="514"/>
      <c r="E297" s="505"/>
      <c r="F297" s="505"/>
      <c r="G297" s="505"/>
      <c r="H297" s="505"/>
      <c r="I297" s="505"/>
      <c r="J297" s="505"/>
      <c r="K297" s="505"/>
      <c r="L297" s="505"/>
      <c r="M297" s="505"/>
      <c r="N297" s="505"/>
      <c r="O297" s="505"/>
      <c r="P297" s="505"/>
      <c r="Q297" s="505"/>
      <c r="R297" s="505"/>
      <c r="S297" s="505"/>
      <c r="T297" s="505"/>
      <c r="U297" s="505"/>
      <c r="V297" s="505"/>
      <c r="W297" s="505"/>
      <c r="X297" s="505"/>
      <c r="Y297" s="505"/>
      <c r="Z297" s="505"/>
      <c r="AA297" s="505"/>
      <c r="AB297" s="505"/>
      <c r="AC297" s="505"/>
      <c r="AD297" s="269">
        <f t="shared" si="8"/>
        <v>0</v>
      </c>
      <c r="AE297" s="388">
        <f>IF(AD297&gt;(100000/52*'1. General Input'!$D$10),100000/52*'1. General Input'!$D$10,AD297)</f>
        <v>0</v>
      </c>
    </row>
    <row r="298" spans="1:31" x14ac:dyDescent="0.25">
      <c r="A298" s="265">
        <f t="shared" si="9"/>
        <v>278</v>
      </c>
      <c r="B298" s="501"/>
      <c r="C298" s="515"/>
      <c r="D298" s="514"/>
      <c r="E298" s="505"/>
      <c r="F298" s="505"/>
      <c r="G298" s="505"/>
      <c r="H298" s="505"/>
      <c r="I298" s="505"/>
      <c r="J298" s="505"/>
      <c r="K298" s="505"/>
      <c r="L298" s="505"/>
      <c r="M298" s="505"/>
      <c r="N298" s="505"/>
      <c r="O298" s="505"/>
      <c r="P298" s="505"/>
      <c r="Q298" s="505"/>
      <c r="R298" s="505"/>
      <c r="S298" s="505"/>
      <c r="T298" s="505"/>
      <c r="U298" s="505"/>
      <c r="V298" s="505"/>
      <c r="W298" s="505"/>
      <c r="X298" s="505"/>
      <c r="Y298" s="505"/>
      <c r="Z298" s="505"/>
      <c r="AA298" s="505"/>
      <c r="AB298" s="505"/>
      <c r="AC298" s="505"/>
      <c r="AD298" s="269">
        <f t="shared" si="8"/>
        <v>0</v>
      </c>
      <c r="AE298" s="388">
        <f>IF(AD298&gt;(100000/52*'1. General Input'!$D$10),100000/52*'1. General Input'!$D$10,AD298)</f>
        <v>0</v>
      </c>
    </row>
    <row r="299" spans="1:31" x14ac:dyDescent="0.25">
      <c r="A299" s="265">
        <f t="shared" si="9"/>
        <v>279</v>
      </c>
      <c r="B299" s="501"/>
      <c r="C299" s="515"/>
      <c r="D299" s="514"/>
      <c r="E299" s="505"/>
      <c r="F299" s="505"/>
      <c r="G299" s="505"/>
      <c r="H299" s="505"/>
      <c r="I299" s="505"/>
      <c r="J299" s="505"/>
      <c r="K299" s="505"/>
      <c r="L299" s="505"/>
      <c r="M299" s="505"/>
      <c r="N299" s="505"/>
      <c r="O299" s="505"/>
      <c r="P299" s="505"/>
      <c r="Q299" s="505"/>
      <c r="R299" s="505"/>
      <c r="S299" s="505"/>
      <c r="T299" s="505"/>
      <c r="U299" s="505"/>
      <c r="V299" s="505"/>
      <c r="W299" s="505"/>
      <c r="X299" s="505"/>
      <c r="Y299" s="505"/>
      <c r="Z299" s="505"/>
      <c r="AA299" s="505"/>
      <c r="AB299" s="505"/>
      <c r="AC299" s="505"/>
      <c r="AD299" s="269">
        <f t="shared" si="8"/>
        <v>0</v>
      </c>
      <c r="AE299" s="388">
        <f>IF(AD299&gt;(100000/52*'1. General Input'!$D$10),100000/52*'1. General Input'!$D$10,AD299)</f>
        <v>0</v>
      </c>
    </row>
    <row r="300" spans="1:31" x14ac:dyDescent="0.25">
      <c r="A300" s="265">
        <f t="shared" si="9"/>
        <v>280</v>
      </c>
      <c r="B300" s="501"/>
      <c r="C300" s="515"/>
      <c r="D300" s="514"/>
      <c r="E300" s="505"/>
      <c r="F300" s="505"/>
      <c r="G300" s="505"/>
      <c r="H300" s="505"/>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269">
        <f t="shared" si="8"/>
        <v>0</v>
      </c>
      <c r="AE300" s="388">
        <f>IF(AD300&gt;(100000/52*'1. General Input'!$D$10),100000/52*'1. General Input'!$D$10,AD300)</f>
        <v>0</v>
      </c>
    </row>
    <row r="301" spans="1:31" x14ac:dyDescent="0.25">
      <c r="A301" s="265">
        <f t="shared" si="9"/>
        <v>281</v>
      </c>
      <c r="B301" s="501"/>
      <c r="C301" s="515"/>
      <c r="D301" s="514"/>
      <c r="E301" s="505"/>
      <c r="F301" s="505"/>
      <c r="G301" s="505"/>
      <c r="H301" s="505"/>
      <c r="I301" s="505"/>
      <c r="J301" s="505"/>
      <c r="K301" s="505"/>
      <c r="L301" s="505"/>
      <c r="M301" s="505"/>
      <c r="N301" s="505"/>
      <c r="O301" s="505"/>
      <c r="P301" s="505"/>
      <c r="Q301" s="505"/>
      <c r="R301" s="505"/>
      <c r="S301" s="505"/>
      <c r="T301" s="505"/>
      <c r="U301" s="505"/>
      <c r="V301" s="505"/>
      <c r="W301" s="505"/>
      <c r="X301" s="505"/>
      <c r="Y301" s="505"/>
      <c r="Z301" s="505"/>
      <c r="AA301" s="505"/>
      <c r="AB301" s="505"/>
      <c r="AC301" s="505"/>
      <c r="AD301" s="269">
        <f t="shared" si="8"/>
        <v>0</v>
      </c>
      <c r="AE301" s="388">
        <f>IF(AD301&gt;(100000/52*'1. General Input'!$D$10),100000/52*'1. General Input'!$D$10,AD301)</f>
        <v>0</v>
      </c>
    </row>
    <row r="302" spans="1:31" x14ac:dyDescent="0.25">
      <c r="A302" s="265">
        <f t="shared" si="9"/>
        <v>282</v>
      </c>
      <c r="B302" s="501"/>
      <c r="C302" s="515"/>
      <c r="D302" s="514"/>
      <c r="E302" s="505"/>
      <c r="F302" s="505"/>
      <c r="G302" s="505"/>
      <c r="H302" s="505"/>
      <c r="I302" s="505"/>
      <c r="J302" s="505"/>
      <c r="K302" s="505"/>
      <c r="L302" s="505"/>
      <c r="M302" s="505"/>
      <c r="N302" s="505"/>
      <c r="O302" s="505"/>
      <c r="P302" s="505"/>
      <c r="Q302" s="505"/>
      <c r="R302" s="505"/>
      <c r="S302" s="505"/>
      <c r="T302" s="505"/>
      <c r="U302" s="505"/>
      <c r="V302" s="505"/>
      <c r="W302" s="505"/>
      <c r="X302" s="505"/>
      <c r="Y302" s="505"/>
      <c r="Z302" s="505"/>
      <c r="AA302" s="505"/>
      <c r="AB302" s="505"/>
      <c r="AC302" s="505"/>
      <c r="AD302" s="269">
        <f t="shared" si="8"/>
        <v>0</v>
      </c>
      <c r="AE302" s="388">
        <f>IF(AD302&gt;(100000/52*'1. General Input'!$D$10),100000/52*'1. General Input'!$D$10,AD302)</f>
        <v>0</v>
      </c>
    </row>
    <row r="303" spans="1:31" x14ac:dyDescent="0.25">
      <c r="A303" s="265">
        <f t="shared" si="9"/>
        <v>283</v>
      </c>
      <c r="B303" s="501"/>
      <c r="C303" s="515"/>
      <c r="D303" s="514"/>
      <c r="E303" s="505"/>
      <c r="F303" s="505"/>
      <c r="G303" s="505"/>
      <c r="H303" s="505"/>
      <c r="I303" s="505"/>
      <c r="J303" s="505"/>
      <c r="K303" s="505"/>
      <c r="L303" s="505"/>
      <c r="M303" s="505"/>
      <c r="N303" s="505"/>
      <c r="O303" s="505"/>
      <c r="P303" s="505"/>
      <c r="Q303" s="505"/>
      <c r="R303" s="505"/>
      <c r="S303" s="505"/>
      <c r="T303" s="505"/>
      <c r="U303" s="505"/>
      <c r="V303" s="505"/>
      <c r="W303" s="505"/>
      <c r="X303" s="505"/>
      <c r="Y303" s="505"/>
      <c r="Z303" s="505"/>
      <c r="AA303" s="505"/>
      <c r="AB303" s="505"/>
      <c r="AC303" s="505"/>
      <c r="AD303" s="269">
        <f t="shared" si="8"/>
        <v>0</v>
      </c>
      <c r="AE303" s="388">
        <f>IF(AD303&gt;(100000/52*'1. General Input'!$D$10),100000/52*'1. General Input'!$D$10,AD303)</f>
        <v>0</v>
      </c>
    </row>
    <row r="304" spans="1:31" x14ac:dyDescent="0.25">
      <c r="A304" s="265">
        <f t="shared" si="9"/>
        <v>284</v>
      </c>
      <c r="B304" s="501"/>
      <c r="C304" s="515"/>
      <c r="D304" s="514"/>
      <c r="E304" s="505"/>
      <c r="F304" s="505"/>
      <c r="G304" s="505"/>
      <c r="H304" s="505"/>
      <c r="I304" s="505"/>
      <c r="J304" s="505"/>
      <c r="K304" s="505"/>
      <c r="L304" s="505"/>
      <c r="M304" s="505"/>
      <c r="N304" s="505"/>
      <c r="O304" s="505"/>
      <c r="P304" s="505"/>
      <c r="Q304" s="505"/>
      <c r="R304" s="505"/>
      <c r="S304" s="505"/>
      <c r="T304" s="505"/>
      <c r="U304" s="505"/>
      <c r="V304" s="505"/>
      <c r="W304" s="505"/>
      <c r="X304" s="505"/>
      <c r="Y304" s="505"/>
      <c r="Z304" s="505"/>
      <c r="AA304" s="505"/>
      <c r="AB304" s="505"/>
      <c r="AC304" s="505"/>
      <c r="AD304" s="269">
        <f t="shared" si="8"/>
        <v>0</v>
      </c>
      <c r="AE304" s="388">
        <f>IF(AD304&gt;(100000/52*'1. General Input'!$D$10),100000/52*'1. General Input'!$D$10,AD304)</f>
        <v>0</v>
      </c>
    </row>
    <row r="305" spans="1:31" x14ac:dyDescent="0.25">
      <c r="A305" s="265">
        <f t="shared" si="9"/>
        <v>285</v>
      </c>
      <c r="B305" s="501"/>
      <c r="C305" s="515"/>
      <c r="D305" s="514"/>
      <c r="E305" s="505"/>
      <c r="F305" s="505"/>
      <c r="G305" s="505"/>
      <c r="H305" s="505"/>
      <c r="I305" s="505"/>
      <c r="J305" s="505"/>
      <c r="K305" s="505"/>
      <c r="L305" s="505"/>
      <c r="M305" s="505"/>
      <c r="N305" s="505"/>
      <c r="O305" s="505"/>
      <c r="P305" s="505"/>
      <c r="Q305" s="505"/>
      <c r="R305" s="505"/>
      <c r="S305" s="505"/>
      <c r="T305" s="505"/>
      <c r="U305" s="505"/>
      <c r="V305" s="505"/>
      <c r="W305" s="505"/>
      <c r="X305" s="505"/>
      <c r="Y305" s="505"/>
      <c r="Z305" s="505"/>
      <c r="AA305" s="505"/>
      <c r="AB305" s="505"/>
      <c r="AC305" s="505"/>
      <c r="AD305" s="269">
        <f t="shared" si="8"/>
        <v>0</v>
      </c>
      <c r="AE305" s="388">
        <f>IF(AD305&gt;(100000/52*'1. General Input'!$D$10),100000/52*'1. General Input'!$D$10,AD305)</f>
        <v>0</v>
      </c>
    </row>
    <row r="306" spans="1:31" x14ac:dyDescent="0.25">
      <c r="A306" s="265">
        <f t="shared" si="9"/>
        <v>286</v>
      </c>
      <c r="B306" s="501"/>
      <c r="C306" s="515"/>
      <c r="D306" s="514"/>
      <c r="E306" s="505"/>
      <c r="F306" s="505"/>
      <c r="G306" s="505"/>
      <c r="H306" s="505"/>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269">
        <f t="shared" si="8"/>
        <v>0</v>
      </c>
      <c r="AE306" s="388">
        <f>IF(AD306&gt;(100000/52*'1. General Input'!$D$10),100000/52*'1. General Input'!$D$10,AD306)</f>
        <v>0</v>
      </c>
    </row>
    <row r="307" spans="1:31" x14ac:dyDescent="0.25">
      <c r="A307" s="265">
        <f t="shared" si="9"/>
        <v>287</v>
      </c>
      <c r="B307" s="501"/>
      <c r="C307" s="515"/>
      <c r="D307" s="514"/>
      <c r="E307" s="505"/>
      <c r="F307" s="505"/>
      <c r="G307" s="505"/>
      <c r="H307" s="505"/>
      <c r="I307" s="505"/>
      <c r="J307" s="505"/>
      <c r="K307" s="505"/>
      <c r="L307" s="505"/>
      <c r="M307" s="505"/>
      <c r="N307" s="505"/>
      <c r="O307" s="505"/>
      <c r="P307" s="505"/>
      <c r="Q307" s="505"/>
      <c r="R307" s="505"/>
      <c r="S307" s="505"/>
      <c r="T307" s="505"/>
      <c r="U307" s="505"/>
      <c r="V307" s="505"/>
      <c r="W307" s="505"/>
      <c r="X307" s="505"/>
      <c r="Y307" s="505"/>
      <c r="Z307" s="505"/>
      <c r="AA307" s="505"/>
      <c r="AB307" s="505"/>
      <c r="AC307" s="505"/>
      <c r="AD307" s="269">
        <f t="shared" si="8"/>
        <v>0</v>
      </c>
      <c r="AE307" s="388">
        <f>IF(AD307&gt;(100000/52*'1. General Input'!$D$10),100000/52*'1. General Input'!$D$10,AD307)</f>
        <v>0</v>
      </c>
    </row>
    <row r="308" spans="1:31" x14ac:dyDescent="0.25">
      <c r="A308" s="265">
        <f t="shared" si="9"/>
        <v>288</v>
      </c>
      <c r="B308" s="501"/>
      <c r="C308" s="515"/>
      <c r="D308" s="514"/>
      <c r="E308" s="505"/>
      <c r="F308" s="505"/>
      <c r="G308" s="505"/>
      <c r="H308" s="505"/>
      <c r="I308" s="505"/>
      <c r="J308" s="505"/>
      <c r="K308" s="505"/>
      <c r="L308" s="505"/>
      <c r="M308" s="505"/>
      <c r="N308" s="505"/>
      <c r="O308" s="505"/>
      <c r="P308" s="505"/>
      <c r="Q308" s="505"/>
      <c r="R308" s="505"/>
      <c r="S308" s="505"/>
      <c r="T308" s="505"/>
      <c r="U308" s="505"/>
      <c r="V308" s="505"/>
      <c r="W308" s="505"/>
      <c r="X308" s="505"/>
      <c r="Y308" s="505"/>
      <c r="Z308" s="505"/>
      <c r="AA308" s="505"/>
      <c r="AB308" s="505"/>
      <c r="AC308" s="505"/>
      <c r="AD308" s="269">
        <f t="shared" si="8"/>
        <v>0</v>
      </c>
      <c r="AE308" s="388">
        <f>IF(AD308&gt;(100000/52*'1. General Input'!$D$10),100000/52*'1. General Input'!$D$10,AD308)</f>
        <v>0</v>
      </c>
    </row>
    <row r="309" spans="1:31" x14ac:dyDescent="0.25">
      <c r="A309" s="265">
        <f t="shared" si="9"/>
        <v>289</v>
      </c>
      <c r="B309" s="501"/>
      <c r="C309" s="515"/>
      <c r="D309" s="514"/>
      <c r="E309" s="505"/>
      <c r="F309" s="505"/>
      <c r="G309" s="505"/>
      <c r="H309" s="505"/>
      <c r="I309" s="505"/>
      <c r="J309" s="505"/>
      <c r="K309" s="505"/>
      <c r="L309" s="505"/>
      <c r="M309" s="505"/>
      <c r="N309" s="505"/>
      <c r="O309" s="505"/>
      <c r="P309" s="505"/>
      <c r="Q309" s="505"/>
      <c r="R309" s="505"/>
      <c r="S309" s="505"/>
      <c r="T309" s="505"/>
      <c r="U309" s="505"/>
      <c r="V309" s="505"/>
      <c r="W309" s="505"/>
      <c r="X309" s="505"/>
      <c r="Y309" s="505"/>
      <c r="Z309" s="505"/>
      <c r="AA309" s="505"/>
      <c r="AB309" s="505"/>
      <c r="AC309" s="505"/>
      <c r="AD309" s="269">
        <f t="shared" si="8"/>
        <v>0</v>
      </c>
      <c r="AE309" s="388">
        <f>IF(AD309&gt;(100000/52*'1. General Input'!$D$10),100000/52*'1. General Input'!$D$10,AD309)</f>
        <v>0</v>
      </c>
    </row>
    <row r="310" spans="1:31" x14ac:dyDescent="0.25">
      <c r="A310" s="265">
        <f t="shared" si="9"/>
        <v>290</v>
      </c>
      <c r="B310" s="501"/>
      <c r="C310" s="515"/>
      <c r="D310" s="514"/>
      <c r="E310" s="505"/>
      <c r="F310" s="505"/>
      <c r="G310" s="505"/>
      <c r="H310" s="505"/>
      <c r="I310" s="505"/>
      <c r="J310" s="505"/>
      <c r="K310" s="505"/>
      <c r="L310" s="505"/>
      <c r="M310" s="505"/>
      <c r="N310" s="505"/>
      <c r="O310" s="505"/>
      <c r="P310" s="505"/>
      <c r="Q310" s="505"/>
      <c r="R310" s="505"/>
      <c r="S310" s="505"/>
      <c r="T310" s="505"/>
      <c r="U310" s="505"/>
      <c r="V310" s="505"/>
      <c r="W310" s="505"/>
      <c r="X310" s="505"/>
      <c r="Y310" s="505"/>
      <c r="Z310" s="505"/>
      <c r="AA310" s="505"/>
      <c r="AB310" s="505"/>
      <c r="AC310" s="505"/>
      <c r="AD310" s="269">
        <f t="shared" si="8"/>
        <v>0</v>
      </c>
      <c r="AE310" s="388">
        <f>IF(AD310&gt;(100000/52*'1. General Input'!$D$10),100000/52*'1. General Input'!$D$10,AD310)</f>
        <v>0</v>
      </c>
    </row>
    <row r="311" spans="1:31" x14ac:dyDescent="0.25">
      <c r="A311" s="265">
        <f t="shared" si="9"/>
        <v>291</v>
      </c>
      <c r="B311" s="501"/>
      <c r="C311" s="515"/>
      <c r="D311" s="514"/>
      <c r="E311" s="505"/>
      <c r="F311" s="505"/>
      <c r="G311" s="505"/>
      <c r="H311" s="505"/>
      <c r="I311" s="505"/>
      <c r="J311" s="505"/>
      <c r="K311" s="505"/>
      <c r="L311" s="505"/>
      <c r="M311" s="505"/>
      <c r="N311" s="505"/>
      <c r="O311" s="505"/>
      <c r="P311" s="505"/>
      <c r="Q311" s="505"/>
      <c r="R311" s="505"/>
      <c r="S311" s="505"/>
      <c r="T311" s="505"/>
      <c r="U311" s="505"/>
      <c r="V311" s="505"/>
      <c r="W311" s="505"/>
      <c r="X311" s="505"/>
      <c r="Y311" s="505"/>
      <c r="Z311" s="505"/>
      <c r="AA311" s="505"/>
      <c r="AB311" s="505"/>
      <c r="AC311" s="505"/>
      <c r="AD311" s="269">
        <f t="shared" si="8"/>
        <v>0</v>
      </c>
      <c r="AE311" s="388">
        <f>IF(AD311&gt;(100000/52*'1. General Input'!$D$10),100000/52*'1. General Input'!$D$10,AD311)</f>
        <v>0</v>
      </c>
    </row>
    <row r="312" spans="1:31" x14ac:dyDescent="0.25">
      <c r="A312" s="265">
        <f t="shared" si="9"/>
        <v>292</v>
      </c>
      <c r="B312" s="501"/>
      <c r="C312" s="515"/>
      <c r="D312" s="514"/>
      <c r="E312" s="505"/>
      <c r="F312" s="505"/>
      <c r="G312" s="505"/>
      <c r="H312" s="505"/>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269">
        <f t="shared" si="8"/>
        <v>0</v>
      </c>
      <c r="AE312" s="388">
        <f>IF(AD312&gt;(100000/52*'1. General Input'!$D$10),100000/52*'1. General Input'!$D$10,AD312)</f>
        <v>0</v>
      </c>
    </row>
    <row r="313" spans="1:31" x14ac:dyDescent="0.25">
      <c r="A313" s="265">
        <f t="shared" si="9"/>
        <v>293</v>
      </c>
      <c r="B313" s="501"/>
      <c r="C313" s="515"/>
      <c r="D313" s="514"/>
      <c r="E313" s="505"/>
      <c r="F313" s="505"/>
      <c r="G313" s="505"/>
      <c r="H313" s="505"/>
      <c r="I313" s="505"/>
      <c r="J313" s="505"/>
      <c r="K313" s="505"/>
      <c r="L313" s="505"/>
      <c r="M313" s="505"/>
      <c r="N313" s="505"/>
      <c r="O313" s="505"/>
      <c r="P313" s="505"/>
      <c r="Q313" s="505"/>
      <c r="R313" s="505"/>
      <c r="S313" s="505"/>
      <c r="T313" s="505"/>
      <c r="U313" s="505"/>
      <c r="V313" s="505"/>
      <c r="W313" s="505"/>
      <c r="X313" s="505"/>
      <c r="Y313" s="505"/>
      <c r="Z313" s="505"/>
      <c r="AA313" s="505"/>
      <c r="AB313" s="505"/>
      <c r="AC313" s="505"/>
      <c r="AD313" s="269">
        <f t="shared" si="8"/>
        <v>0</v>
      </c>
      <c r="AE313" s="388">
        <f>IF(AD313&gt;(100000/52*'1. General Input'!$D$10),100000/52*'1. General Input'!$D$10,AD313)</f>
        <v>0</v>
      </c>
    </row>
    <row r="314" spans="1:31" x14ac:dyDescent="0.25">
      <c r="A314" s="265">
        <f t="shared" si="9"/>
        <v>294</v>
      </c>
      <c r="B314" s="501"/>
      <c r="C314" s="515"/>
      <c r="D314" s="514"/>
      <c r="E314" s="505"/>
      <c r="F314" s="505"/>
      <c r="G314" s="505"/>
      <c r="H314" s="505"/>
      <c r="I314" s="505"/>
      <c r="J314" s="505"/>
      <c r="K314" s="505"/>
      <c r="L314" s="505"/>
      <c r="M314" s="505"/>
      <c r="N314" s="505"/>
      <c r="O314" s="505"/>
      <c r="P314" s="505"/>
      <c r="Q314" s="505"/>
      <c r="R314" s="505"/>
      <c r="S314" s="505"/>
      <c r="T314" s="505"/>
      <c r="U314" s="505"/>
      <c r="V314" s="505"/>
      <c r="W314" s="505"/>
      <c r="X314" s="505"/>
      <c r="Y314" s="505"/>
      <c r="Z314" s="505"/>
      <c r="AA314" s="505"/>
      <c r="AB314" s="505"/>
      <c r="AC314" s="505"/>
      <c r="AD314" s="269">
        <f t="shared" si="8"/>
        <v>0</v>
      </c>
      <c r="AE314" s="388">
        <f>IF(AD314&gt;(100000/52*'1. General Input'!$D$10),100000/52*'1. General Input'!$D$10,AD314)</f>
        <v>0</v>
      </c>
    </row>
    <row r="315" spans="1:31" x14ac:dyDescent="0.25">
      <c r="A315" s="265">
        <f t="shared" si="9"/>
        <v>295</v>
      </c>
      <c r="B315" s="501"/>
      <c r="C315" s="515"/>
      <c r="D315" s="514"/>
      <c r="E315" s="505"/>
      <c r="F315" s="505"/>
      <c r="G315" s="505"/>
      <c r="H315" s="505"/>
      <c r="I315" s="505"/>
      <c r="J315" s="505"/>
      <c r="K315" s="505"/>
      <c r="L315" s="505"/>
      <c r="M315" s="505"/>
      <c r="N315" s="505"/>
      <c r="O315" s="505"/>
      <c r="P315" s="505"/>
      <c r="Q315" s="505"/>
      <c r="R315" s="505"/>
      <c r="S315" s="505"/>
      <c r="T315" s="505"/>
      <c r="U315" s="505"/>
      <c r="V315" s="505"/>
      <c r="W315" s="505"/>
      <c r="X315" s="505"/>
      <c r="Y315" s="505"/>
      <c r="Z315" s="505"/>
      <c r="AA315" s="505"/>
      <c r="AB315" s="505"/>
      <c r="AC315" s="505"/>
      <c r="AD315" s="269">
        <f t="shared" si="8"/>
        <v>0</v>
      </c>
      <c r="AE315" s="388">
        <f>IF(AD315&gt;(100000/52*'1. General Input'!$D$10),100000/52*'1. General Input'!$D$10,AD315)</f>
        <v>0</v>
      </c>
    </row>
    <row r="316" spans="1:31" x14ac:dyDescent="0.25">
      <c r="A316" s="265">
        <f t="shared" si="9"/>
        <v>296</v>
      </c>
      <c r="B316" s="501"/>
      <c r="C316" s="515"/>
      <c r="D316" s="514"/>
      <c r="E316" s="505"/>
      <c r="F316" s="505"/>
      <c r="G316" s="505"/>
      <c r="H316" s="505"/>
      <c r="I316" s="505"/>
      <c r="J316" s="505"/>
      <c r="K316" s="505"/>
      <c r="L316" s="505"/>
      <c r="M316" s="505"/>
      <c r="N316" s="505"/>
      <c r="O316" s="505"/>
      <c r="P316" s="505"/>
      <c r="Q316" s="505"/>
      <c r="R316" s="505"/>
      <c r="S316" s="505"/>
      <c r="T316" s="505"/>
      <c r="U316" s="505"/>
      <c r="V316" s="505"/>
      <c r="W316" s="505"/>
      <c r="X316" s="505"/>
      <c r="Y316" s="505"/>
      <c r="Z316" s="505"/>
      <c r="AA316" s="505"/>
      <c r="AB316" s="505"/>
      <c r="AC316" s="505"/>
      <c r="AD316" s="269">
        <f t="shared" si="8"/>
        <v>0</v>
      </c>
      <c r="AE316" s="388">
        <f>IF(AD316&gt;(100000/52*'1. General Input'!$D$10),100000/52*'1. General Input'!$D$10,AD316)</f>
        <v>0</v>
      </c>
    </row>
    <row r="317" spans="1:31" x14ac:dyDescent="0.25">
      <c r="A317" s="265">
        <f t="shared" si="9"/>
        <v>297</v>
      </c>
      <c r="B317" s="501"/>
      <c r="C317" s="515"/>
      <c r="D317" s="514"/>
      <c r="E317" s="505"/>
      <c r="F317" s="505"/>
      <c r="G317" s="505"/>
      <c r="H317" s="505"/>
      <c r="I317" s="505"/>
      <c r="J317" s="505"/>
      <c r="K317" s="505"/>
      <c r="L317" s="505"/>
      <c r="M317" s="505"/>
      <c r="N317" s="505"/>
      <c r="O317" s="505"/>
      <c r="P317" s="505"/>
      <c r="Q317" s="505"/>
      <c r="R317" s="505"/>
      <c r="S317" s="505"/>
      <c r="T317" s="505"/>
      <c r="U317" s="505"/>
      <c r="V317" s="505"/>
      <c r="W317" s="505"/>
      <c r="X317" s="505"/>
      <c r="Y317" s="505"/>
      <c r="Z317" s="505"/>
      <c r="AA317" s="505"/>
      <c r="AB317" s="505"/>
      <c r="AC317" s="505"/>
      <c r="AD317" s="269">
        <f t="shared" si="8"/>
        <v>0</v>
      </c>
      <c r="AE317" s="388">
        <f>IF(AD317&gt;(100000/52*'1. General Input'!$D$10),100000/52*'1. General Input'!$D$10,AD317)</f>
        <v>0</v>
      </c>
    </row>
    <row r="318" spans="1:31" x14ac:dyDescent="0.25">
      <c r="A318" s="265">
        <f t="shared" si="9"/>
        <v>298</v>
      </c>
      <c r="B318" s="501"/>
      <c r="C318" s="515"/>
      <c r="D318" s="514"/>
      <c r="E318" s="505"/>
      <c r="F318" s="505"/>
      <c r="G318" s="505"/>
      <c r="H318" s="505"/>
      <c r="I318" s="505"/>
      <c r="J318" s="505"/>
      <c r="K318" s="505"/>
      <c r="L318" s="505"/>
      <c r="M318" s="505"/>
      <c r="N318" s="505"/>
      <c r="O318" s="505"/>
      <c r="P318" s="505"/>
      <c r="Q318" s="505"/>
      <c r="R318" s="505"/>
      <c r="S318" s="505"/>
      <c r="T318" s="505"/>
      <c r="U318" s="505"/>
      <c r="V318" s="505"/>
      <c r="W318" s="505"/>
      <c r="X318" s="505"/>
      <c r="Y318" s="505"/>
      <c r="Z318" s="505"/>
      <c r="AA318" s="505"/>
      <c r="AB318" s="505"/>
      <c r="AC318" s="505"/>
      <c r="AD318" s="269">
        <f t="shared" si="8"/>
        <v>0</v>
      </c>
      <c r="AE318" s="388">
        <f>IF(AD318&gt;(100000/52*'1. General Input'!$D$10),100000/52*'1. General Input'!$D$10,AD318)</f>
        <v>0</v>
      </c>
    </row>
    <row r="319" spans="1:31" x14ac:dyDescent="0.25">
      <c r="A319" s="265">
        <f t="shared" si="9"/>
        <v>299</v>
      </c>
      <c r="B319" s="501"/>
      <c r="C319" s="515"/>
      <c r="D319" s="514"/>
      <c r="E319" s="505"/>
      <c r="F319" s="505"/>
      <c r="G319" s="505"/>
      <c r="H319" s="505"/>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269">
        <f t="shared" si="8"/>
        <v>0</v>
      </c>
      <c r="AE319" s="388">
        <f>IF(AD319&gt;(100000/52*'1. General Input'!$D$10),100000/52*'1. General Input'!$D$10,AD319)</f>
        <v>0</v>
      </c>
    </row>
    <row r="320" spans="1:31" x14ac:dyDescent="0.25">
      <c r="A320" s="265">
        <f t="shared" si="9"/>
        <v>300</v>
      </c>
      <c r="B320" s="501"/>
      <c r="C320" s="515"/>
      <c r="D320" s="514"/>
      <c r="E320" s="505"/>
      <c r="F320" s="505"/>
      <c r="G320" s="505"/>
      <c r="H320" s="505"/>
      <c r="I320" s="505"/>
      <c r="J320" s="505"/>
      <c r="K320" s="505"/>
      <c r="L320" s="505"/>
      <c r="M320" s="505"/>
      <c r="N320" s="505"/>
      <c r="O320" s="505"/>
      <c r="P320" s="505"/>
      <c r="Q320" s="505"/>
      <c r="R320" s="505"/>
      <c r="S320" s="505"/>
      <c r="T320" s="505"/>
      <c r="U320" s="505"/>
      <c r="V320" s="505"/>
      <c r="W320" s="505"/>
      <c r="X320" s="505"/>
      <c r="Y320" s="505"/>
      <c r="Z320" s="505"/>
      <c r="AA320" s="505"/>
      <c r="AB320" s="505"/>
      <c r="AC320" s="505"/>
      <c r="AD320" s="269">
        <f t="shared" si="8"/>
        <v>0</v>
      </c>
      <c r="AE320" s="388">
        <f>IF(AD320&gt;(100000/52*'1. General Input'!$D$10),100000/52*'1. General Input'!$D$10,AD320)</f>
        <v>0</v>
      </c>
    </row>
    <row r="321" spans="1:31" x14ac:dyDescent="0.25">
      <c r="A321" s="265">
        <f t="shared" si="9"/>
        <v>301</v>
      </c>
      <c r="B321" s="501"/>
      <c r="C321" s="515"/>
      <c r="D321" s="514"/>
      <c r="E321" s="505"/>
      <c r="F321" s="505"/>
      <c r="G321" s="505"/>
      <c r="H321" s="505"/>
      <c r="I321" s="505"/>
      <c r="J321" s="505"/>
      <c r="K321" s="505"/>
      <c r="L321" s="505"/>
      <c r="M321" s="505"/>
      <c r="N321" s="505"/>
      <c r="O321" s="505"/>
      <c r="P321" s="505"/>
      <c r="Q321" s="505"/>
      <c r="R321" s="505"/>
      <c r="S321" s="505"/>
      <c r="T321" s="505"/>
      <c r="U321" s="505"/>
      <c r="V321" s="505"/>
      <c r="W321" s="505"/>
      <c r="X321" s="505"/>
      <c r="Y321" s="505"/>
      <c r="Z321" s="505"/>
      <c r="AA321" s="505"/>
      <c r="AB321" s="505"/>
      <c r="AC321" s="505"/>
      <c r="AD321" s="269">
        <f t="shared" si="8"/>
        <v>0</v>
      </c>
      <c r="AE321" s="388">
        <f>IF(AD321&gt;(100000/52*'1. General Input'!$D$10),100000/52*'1. General Input'!$D$10,AD321)</f>
        <v>0</v>
      </c>
    </row>
    <row r="322" spans="1:31" x14ac:dyDescent="0.25">
      <c r="A322" s="265">
        <f t="shared" si="9"/>
        <v>302</v>
      </c>
      <c r="B322" s="501"/>
      <c r="C322" s="515"/>
      <c r="D322" s="514"/>
      <c r="E322" s="505"/>
      <c r="F322" s="505"/>
      <c r="G322" s="505"/>
      <c r="H322" s="505"/>
      <c r="I322" s="505"/>
      <c r="J322" s="505"/>
      <c r="K322" s="505"/>
      <c r="L322" s="505"/>
      <c r="M322" s="505"/>
      <c r="N322" s="505"/>
      <c r="O322" s="505"/>
      <c r="P322" s="505"/>
      <c r="Q322" s="505"/>
      <c r="R322" s="505"/>
      <c r="S322" s="505"/>
      <c r="T322" s="505"/>
      <c r="U322" s="505"/>
      <c r="V322" s="505"/>
      <c r="W322" s="505"/>
      <c r="X322" s="505"/>
      <c r="Y322" s="505"/>
      <c r="Z322" s="505"/>
      <c r="AA322" s="505"/>
      <c r="AB322" s="505"/>
      <c r="AC322" s="505"/>
      <c r="AD322" s="269">
        <f t="shared" si="8"/>
        <v>0</v>
      </c>
      <c r="AE322" s="388">
        <f>IF(AD322&gt;(100000/52*'1. General Input'!$D$10),100000/52*'1. General Input'!$D$10,AD322)</f>
        <v>0</v>
      </c>
    </row>
    <row r="323" spans="1:31" x14ac:dyDescent="0.25">
      <c r="A323" s="265">
        <f t="shared" si="9"/>
        <v>303</v>
      </c>
      <c r="B323" s="501"/>
      <c r="C323" s="515"/>
      <c r="D323" s="514"/>
      <c r="E323" s="505"/>
      <c r="F323" s="505"/>
      <c r="G323" s="505"/>
      <c r="H323" s="505"/>
      <c r="I323" s="505"/>
      <c r="J323" s="505"/>
      <c r="K323" s="505"/>
      <c r="L323" s="505"/>
      <c r="M323" s="505"/>
      <c r="N323" s="505"/>
      <c r="O323" s="505"/>
      <c r="P323" s="505"/>
      <c r="Q323" s="505"/>
      <c r="R323" s="505"/>
      <c r="S323" s="505"/>
      <c r="T323" s="505"/>
      <c r="U323" s="505"/>
      <c r="V323" s="505"/>
      <c r="W323" s="505"/>
      <c r="X323" s="505"/>
      <c r="Y323" s="505"/>
      <c r="Z323" s="505"/>
      <c r="AA323" s="505"/>
      <c r="AB323" s="505"/>
      <c r="AC323" s="505"/>
      <c r="AD323" s="269">
        <f t="shared" si="8"/>
        <v>0</v>
      </c>
      <c r="AE323" s="388">
        <f>IF(AD323&gt;(100000/52*'1. General Input'!$D$10),100000/52*'1. General Input'!$D$10,AD323)</f>
        <v>0</v>
      </c>
    </row>
    <row r="324" spans="1:31" x14ac:dyDescent="0.25">
      <c r="A324" s="265">
        <f t="shared" si="9"/>
        <v>304</v>
      </c>
      <c r="B324" s="501"/>
      <c r="C324" s="515"/>
      <c r="D324" s="514"/>
      <c r="E324" s="505"/>
      <c r="F324" s="505"/>
      <c r="G324" s="505"/>
      <c r="H324" s="505"/>
      <c r="I324" s="505"/>
      <c r="J324" s="505"/>
      <c r="K324" s="505"/>
      <c r="L324" s="505"/>
      <c r="M324" s="505"/>
      <c r="N324" s="505"/>
      <c r="O324" s="505"/>
      <c r="P324" s="505"/>
      <c r="Q324" s="505"/>
      <c r="R324" s="505"/>
      <c r="S324" s="505"/>
      <c r="T324" s="505"/>
      <c r="U324" s="505"/>
      <c r="V324" s="505"/>
      <c r="W324" s="505"/>
      <c r="X324" s="505"/>
      <c r="Y324" s="505"/>
      <c r="Z324" s="505"/>
      <c r="AA324" s="505"/>
      <c r="AB324" s="505"/>
      <c r="AC324" s="505"/>
      <c r="AD324" s="269">
        <f t="shared" si="8"/>
        <v>0</v>
      </c>
      <c r="AE324" s="388">
        <f>IF(AD324&gt;(100000/52*'1. General Input'!$D$10),100000/52*'1. General Input'!$D$10,AD324)</f>
        <v>0</v>
      </c>
    </row>
    <row r="325" spans="1:31" x14ac:dyDescent="0.25">
      <c r="A325" s="265">
        <f t="shared" si="9"/>
        <v>305</v>
      </c>
      <c r="B325" s="501"/>
      <c r="C325" s="515"/>
      <c r="D325" s="514"/>
      <c r="E325" s="505"/>
      <c r="F325" s="505"/>
      <c r="G325" s="505"/>
      <c r="H325" s="505"/>
      <c r="I325" s="505"/>
      <c r="J325" s="505"/>
      <c r="K325" s="505"/>
      <c r="L325" s="505"/>
      <c r="M325" s="505"/>
      <c r="N325" s="505"/>
      <c r="O325" s="505"/>
      <c r="P325" s="505"/>
      <c r="Q325" s="505"/>
      <c r="R325" s="505"/>
      <c r="S325" s="505"/>
      <c r="T325" s="505"/>
      <c r="U325" s="505"/>
      <c r="V325" s="505"/>
      <c r="W325" s="505"/>
      <c r="X325" s="505"/>
      <c r="Y325" s="505"/>
      <c r="Z325" s="505"/>
      <c r="AA325" s="505"/>
      <c r="AB325" s="505"/>
      <c r="AC325" s="505"/>
      <c r="AD325" s="269">
        <f t="shared" si="8"/>
        <v>0</v>
      </c>
      <c r="AE325" s="388">
        <f>IF(AD325&gt;(100000/52*'1. General Input'!$D$10),100000/52*'1. General Input'!$D$10,AD325)</f>
        <v>0</v>
      </c>
    </row>
    <row r="326" spans="1:31" x14ac:dyDescent="0.25">
      <c r="A326" s="265">
        <f t="shared" si="9"/>
        <v>306</v>
      </c>
      <c r="B326" s="501"/>
      <c r="C326" s="515"/>
      <c r="D326" s="514"/>
      <c r="E326" s="505"/>
      <c r="F326" s="505"/>
      <c r="G326" s="505"/>
      <c r="H326" s="505"/>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269">
        <f t="shared" si="8"/>
        <v>0</v>
      </c>
      <c r="AE326" s="388">
        <f>IF(AD326&gt;(100000/52*'1. General Input'!$D$10),100000/52*'1. General Input'!$D$10,AD326)</f>
        <v>0</v>
      </c>
    </row>
    <row r="327" spans="1:31" x14ac:dyDescent="0.25">
      <c r="A327" s="265">
        <f t="shared" si="9"/>
        <v>307</v>
      </c>
      <c r="B327" s="501"/>
      <c r="C327" s="515"/>
      <c r="D327" s="514"/>
      <c r="E327" s="505"/>
      <c r="F327" s="505"/>
      <c r="G327" s="505"/>
      <c r="H327" s="505"/>
      <c r="I327" s="505"/>
      <c r="J327" s="505"/>
      <c r="K327" s="505"/>
      <c r="L327" s="505"/>
      <c r="M327" s="505"/>
      <c r="N327" s="505"/>
      <c r="O327" s="505"/>
      <c r="P327" s="505"/>
      <c r="Q327" s="505"/>
      <c r="R327" s="505"/>
      <c r="S327" s="505"/>
      <c r="T327" s="505"/>
      <c r="U327" s="505"/>
      <c r="V327" s="505"/>
      <c r="W327" s="505"/>
      <c r="X327" s="505"/>
      <c r="Y327" s="505"/>
      <c r="Z327" s="505"/>
      <c r="AA327" s="505"/>
      <c r="AB327" s="505"/>
      <c r="AC327" s="505"/>
      <c r="AD327" s="269">
        <f t="shared" si="8"/>
        <v>0</v>
      </c>
      <c r="AE327" s="388">
        <f>IF(AD327&gt;(100000/52*'1. General Input'!$D$10),100000/52*'1. General Input'!$D$10,AD327)</f>
        <v>0</v>
      </c>
    </row>
    <row r="328" spans="1:31" x14ac:dyDescent="0.25">
      <c r="A328" s="265">
        <f t="shared" si="9"/>
        <v>308</v>
      </c>
      <c r="B328" s="501"/>
      <c r="C328" s="515"/>
      <c r="D328" s="514"/>
      <c r="E328" s="505"/>
      <c r="F328" s="505"/>
      <c r="G328" s="505"/>
      <c r="H328" s="505"/>
      <c r="I328" s="505"/>
      <c r="J328" s="505"/>
      <c r="K328" s="505"/>
      <c r="L328" s="505"/>
      <c r="M328" s="505"/>
      <c r="N328" s="505"/>
      <c r="O328" s="505"/>
      <c r="P328" s="505"/>
      <c r="Q328" s="505"/>
      <c r="R328" s="505"/>
      <c r="S328" s="505"/>
      <c r="T328" s="505"/>
      <c r="U328" s="505"/>
      <c r="V328" s="505"/>
      <c r="W328" s="505"/>
      <c r="X328" s="505"/>
      <c r="Y328" s="505"/>
      <c r="Z328" s="505"/>
      <c r="AA328" s="505"/>
      <c r="AB328" s="505"/>
      <c r="AC328" s="505"/>
      <c r="AD328" s="269">
        <f t="shared" si="8"/>
        <v>0</v>
      </c>
      <c r="AE328" s="388">
        <f>IF(AD328&gt;(100000/52*'1. General Input'!$D$10),100000/52*'1. General Input'!$D$10,AD328)</f>
        <v>0</v>
      </c>
    </row>
    <row r="329" spans="1:31" x14ac:dyDescent="0.25">
      <c r="A329" s="265">
        <f t="shared" si="9"/>
        <v>309</v>
      </c>
      <c r="B329" s="501"/>
      <c r="C329" s="515"/>
      <c r="D329" s="514"/>
      <c r="E329" s="505"/>
      <c r="F329" s="505"/>
      <c r="G329" s="505"/>
      <c r="H329" s="505"/>
      <c r="I329" s="505"/>
      <c r="J329" s="505"/>
      <c r="K329" s="505"/>
      <c r="L329" s="505"/>
      <c r="M329" s="505"/>
      <c r="N329" s="505"/>
      <c r="O329" s="505"/>
      <c r="P329" s="505"/>
      <c r="Q329" s="505"/>
      <c r="R329" s="505"/>
      <c r="S329" s="505"/>
      <c r="T329" s="505"/>
      <c r="U329" s="505"/>
      <c r="V329" s="505"/>
      <c r="W329" s="505"/>
      <c r="X329" s="505"/>
      <c r="Y329" s="505"/>
      <c r="Z329" s="505"/>
      <c r="AA329" s="505"/>
      <c r="AB329" s="505"/>
      <c r="AC329" s="505"/>
      <c r="AD329" s="269">
        <f t="shared" si="8"/>
        <v>0</v>
      </c>
      <c r="AE329" s="388">
        <f>IF(AD329&gt;(100000/52*'1. General Input'!$D$10),100000/52*'1. General Input'!$D$10,AD329)</f>
        <v>0</v>
      </c>
    </row>
    <row r="330" spans="1:31" x14ac:dyDescent="0.25">
      <c r="A330" s="265">
        <f t="shared" si="9"/>
        <v>310</v>
      </c>
      <c r="B330" s="501"/>
      <c r="C330" s="515"/>
      <c r="D330" s="514"/>
      <c r="E330" s="505"/>
      <c r="F330" s="505"/>
      <c r="G330" s="505"/>
      <c r="H330" s="505"/>
      <c r="I330" s="505"/>
      <c r="J330" s="505"/>
      <c r="K330" s="505"/>
      <c r="L330" s="505"/>
      <c r="M330" s="505"/>
      <c r="N330" s="505"/>
      <c r="O330" s="505"/>
      <c r="P330" s="505"/>
      <c r="Q330" s="505"/>
      <c r="R330" s="505"/>
      <c r="S330" s="505"/>
      <c r="T330" s="505"/>
      <c r="U330" s="505"/>
      <c r="V330" s="505"/>
      <c r="W330" s="505"/>
      <c r="X330" s="505"/>
      <c r="Y330" s="505"/>
      <c r="Z330" s="505"/>
      <c r="AA330" s="505"/>
      <c r="AB330" s="505"/>
      <c r="AC330" s="505"/>
      <c r="AD330" s="269">
        <f t="shared" si="8"/>
        <v>0</v>
      </c>
      <c r="AE330" s="388">
        <f>IF(AD330&gt;(100000/52*'1. General Input'!$D$10),100000/52*'1. General Input'!$D$10,AD330)</f>
        <v>0</v>
      </c>
    </row>
    <row r="331" spans="1:31" x14ac:dyDescent="0.25">
      <c r="A331" s="265">
        <f t="shared" si="9"/>
        <v>311</v>
      </c>
      <c r="B331" s="501"/>
      <c r="C331" s="515"/>
      <c r="D331" s="514"/>
      <c r="E331" s="505"/>
      <c r="F331" s="505"/>
      <c r="G331" s="505"/>
      <c r="H331" s="505"/>
      <c r="I331" s="505"/>
      <c r="J331" s="505"/>
      <c r="K331" s="505"/>
      <c r="L331" s="505"/>
      <c r="M331" s="505"/>
      <c r="N331" s="505"/>
      <c r="O331" s="505"/>
      <c r="P331" s="505"/>
      <c r="Q331" s="505"/>
      <c r="R331" s="505"/>
      <c r="S331" s="505"/>
      <c r="T331" s="505"/>
      <c r="U331" s="505"/>
      <c r="V331" s="505"/>
      <c r="W331" s="505"/>
      <c r="X331" s="505"/>
      <c r="Y331" s="505"/>
      <c r="Z331" s="505"/>
      <c r="AA331" s="505"/>
      <c r="AB331" s="505"/>
      <c r="AC331" s="505"/>
      <c r="AD331" s="269">
        <f t="shared" si="8"/>
        <v>0</v>
      </c>
      <c r="AE331" s="388">
        <f>IF(AD331&gt;(100000/52*'1. General Input'!$D$10),100000/52*'1. General Input'!$D$10,AD331)</f>
        <v>0</v>
      </c>
    </row>
    <row r="332" spans="1:31" x14ac:dyDescent="0.25">
      <c r="A332" s="265">
        <f t="shared" si="9"/>
        <v>312</v>
      </c>
      <c r="B332" s="501"/>
      <c r="C332" s="515"/>
      <c r="D332" s="514"/>
      <c r="E332" s="505"/>
      <c r="F332" s="505"/>
      <c r="G332" s="505"/>
      <c r="H332" s="505"/>
      <c r="I332" s="505"/>
      <c r="J332" s="505"/>
      <c r="K332" s="505"/>
      <c r="L332" s="505"/>
      <c r="M332" s="505"/>
      <c r="N332" s="505"/>
      <c r="O332" s="505"/>
      <c r="P332" s="505"/>
      <c r="Q332" s="505"/>
      <c r="R332" s="505"/>
      <c r="S332" s="505"/>
      <c r="T332" s="505"/>
      <c r="U332" s="505"/>
      <c r="V332" s="505"/>
      <c r="W332" s="505"/>
      <c r="X332" s="505"/>
      <c r="Y332" s="505"/>
      <c r="Z332" s="505"/>
      <c r="AA332" s="505"/>
      <c r="AB332" s="505"/>
      <c r="AC332" s="505"/>
      <c r="AD332" s="269">
        <f t="shared" si="8"/>
        <v>0</v>
      </c>
      <c r="AE332" s="388">
        <f>IF(AD332&gt;(100000/52*'1. General Input'!$D$10),100000/52*'1. General Input'!$D$10,AD332)</f>
        <v>0</v>
      </c>
    </row>
    <row r="333" spans="1:31" x14ac:dyDescent="0.25">
      <c r="A333" s="265">
        <f t="shared" si="9"/>
        <v>313</v>
      </c>
      <c r="B333" s="501"/>
      <c r="C333" s="515"/>
      <c r="D333" s="514"/>
      <c r="E333" s="505"/>
      <c r="F333" s="505"/>
      <c r="G333" s="505"/>
      <c r="H333" s="505"/>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269">
        <f t="shared" si="8"/>
        <v>0</v>
      </c>
      <c r="AE333" s="388">
        <f>IF(AD333&gt;(100000/52*'1. General Input'!$D$10),100000/52*'1. General Input'!$D$10,AD333)</f>
        <v>0</v>
      </c>
    </row>
    <row r="334" spans="1:31" x14ac:dyDescent="0.25">
      <c r="A334" s="265">
        <f t="shared" si="9"/>
        <v>314</v>
      </c>
      <c r="B334" s="501"/>
      <c r="C334" s="515"/>
      <c r="D334" s="514"/>
      <c r="E334" s="505"/>
      <c r="F334" s="505"/>
      <c r="G334" s="505"/>
      <c r="H334" s="505"/>
      <c r="I334" s="505"/>
      <c r="J334" s="505"/>
      <c r="K334" s="505"/>
      <c r="L334" s="505"/>
      <c r="M334" s="505"/>
      <c r="N334" s="505"/>
      <c r="O334" s="505"/>
      <c r="P334" s="505"/>
      <c r="Q334" s="505"/>
      <c r="R334" s="505"/>
      <c r="S334" s="505"/>
      <c r="T334" s="505"/>
      <c r="U334" s="505"/>
      <c r="V334" s="505"/>
      <c r="W334" s="505"/>
      <c r="X334" s="505"/>
      <c r="Y334" s="505"/>
      <c r="Z334" s="505"/>
      <c r="AA334" s="505"/>
      <c r="AB334" s="505"/>
      <c r="AC334" s="505"/>
      <c r="AD334" s="269">
        <f t="shared" si="8"/>
        <v>0</v>
      </c>
      <c r="AE334" s="388">
        <f>IF(AD334&gt;(100000/52*'1. General Input'!$D$10),100000/52*'1. General Input'!$D$10,AD334)</f>
        <v>0</v>
      </c>
    </row>
    <row r="335" spans="1:31" x14ac:dyDescent="0.25">
      <c r="A335" s="265">
        <f t="shared" si="9"/>
        <v>315</v>
      </c>
      <c r="B335" s="501"/>
      <c r="C335" s="515"/>
      <c r="D335" s="514"/>
      <c r="E335" s="505"/>
      <c r="F335" s="505"/>
      <c r="G335" s="505"/>
      <c r="H335" s="505"/>
      <c r="I335" s="505"/>
      <c r="J335" s="505"/>
      <c r="K335" s="505"/>
      <c r="L335" s="505"/>
      <c r="M335" s="505"/>
      <c r="N335" s="505"/>
      <c r="O335" s="505"/>
      <c r="P335" s="505"/>
      <c r="Q335" s="505"/>
      <c r="R335" s="505"/>
      <c r="S335" s="505"/>
      <c r="T335" s="505"/>
      <c r="U335" s="505"/>
      <c r="V335" s="505"/>
      <c r="W335" s="505"/>
      <c r="X335" s="505"/>
      <c r="Y335" s="505"/>
      <c r="Z335" s="505"/>
      <c r="AA335" s="505"/>
      <c r="AB335" s="505"/>
      <c r="AC335" s="505"/>
      <c r="AD335" s="269">
        <f t="shared" si="8"/>
        <v>0</v>
      </c>
      <c r="AE335" s="388">
        <f>IF(AD335&gt;(100000/52*'1. General Input'!$D$10),100000/52*'1. General Input'!$D$10,AD335)</f>
        <v>0</v>
      </c>
    </row>
    <row r="336" spans="1:31" x14ac:dyDescent="0.25">
      <c r="A336" s="265">
        <f t="shared" si="9"/>
        <v>316</v>
      </c>
      <c r="B336" s="501"/>
      <c r="C336" s="515"/>
      <c r="D336" s="514"/>
      <c r="E336" s="505"/>
      <c r="F336" s="505"/>
      <c r="G336" s="505"/>
      <c r="H336" s="505"/>
      <c r="I336" s="505"/>
      <c r="J336" s="505"/>
      <c r="K336" s="505"/>
      <c r="L336" s="505"/>
      <c r="M336" s="505"/>
      <c r="N336" s="505"/>
      <c r="O336" s="505"/>
      <c r="P336" s="505"/>
      <c r="Q336" s="505"/>
      <c r="R336" s="505"/>
      <c r="S336" s="505"/>
      <c r="T336" s="505"/>
      <c r="U336" s="505"/>
      <c r="V336" s="505"/>
      <c r="W336" s="505"/>
      <c r="X336" s="505"/>
      <c r="Y336" s="505"/>
      <c r="Z336" s="505"/>
      <c r="AA336" s="505"/>
      <c r="AB336" s="505"/>
      <c r="AC336" s="505"/>
      <c r="AD336" s="269">
        <f t="shared" si="8"/>
        <v>0</v>
      </c>
      <c r="AE336" s="388">
        <f>IF(AD336&gt;(100000/52*'1. General Input'!$D$10),100000/52*'1. General Input'!$D$10,AD336)</f>
        <v>0</v>
      </c>
    </row>
    <row r="337" spans="1:31" x14ac:dyDescent="0.25">
      <c r="A337" s="265">
        <f t="shared" si="9"/>
        <v>317</v>
      </c>
      <c r="B337" s="501"/>
      <c r="C337" s="515"/>
      <c r="D337" s="514"/>
      <c r="E337" s="505"/>
      <c r="F337" s="505"/>
      <c r="G337" s="505"/>
      <c r="H337" s="505"/>
      <c r="I337" s="505"/>
      <c r="J337" s="505"/>
      <c r="K337" s="505"/>
      <c r="L337" s="505"/>
      <c r="M337" s="505"/>
      <c r="N337" s="505"/>
      <c r="O337" s="505"/>
      <c r="P337" s="505"/>
      <c r="Q337" s="505"/>
      <c r="R337" s="505"/>
      <c r="S337" s="505"/>
      <c r="T337" s="505"/>
      <c r="U337" s="505"/>
      <c r="V337" s="505"/>
      <c r="W337" s="505"/>
      <c r="X337" s="505"/>
      <c r="Y337" s="505"/>
      <c r="Z337" s="505"/>
      <c r="AA337" s="505"/>
      <c r="AB337" s="505"/>
      <c r="AC337" s="505"/>
      <c r="AD337" s="269">
        <f t="shared" si="8"/>
        <v>0</v>
      </c>
      <c r="AE337" s="388">
        <f>IF(AD337&gt;(100000/52*'1. General Input'!$D$10),100000/52*'1. General Input'!$D$10,AD337)</f>
        <v>0</v>
      </c>
    </row>
    <row r="338" spans="1:31" x14ac:dyDescent="0.25">
      <c r="A338" s="265">
        <f t="shared" si="9"/>
        <v>318</v>
      </c>
      <c r="B338" s="501"/>
      <c r="C338" s="515"/>
      <c r="D338" s="514"/>
      <c r="E338" s="505"/>
      <c r="F338" s="505"/>
      <c r="G338" s="505"/>
      <c r="H338" s="505"/>
      <c r="I338" s="505"/>
      <c r="J338" s="505"/>
      <c r="K338" s="505"/>
      <c r="L338" s="505"/>
      <c r="M338" s="505"/>
      <c r="N338" s="505"/>
      <c r="O338" s="505"/>
      <c r="P338" s="505"/>
      <c r="Q338" s="505"/>
      <c r="R338" s="505"/>
      <c r="S338" s="505"/>
      <c r="T338" s="505"/>
      <c r="U338" s="505"/>
      <c r="V338" s="505"/>
      <c r="W338" s="505"/>
      <c r="X338" s="505"/>
      <c r="Y338" s="505"/>
      <c r="Z338" s="505"/>
      <c r="AA338" s="505"/>
      <c r="AB338" s="505"/>
      <c r="AC338" s="505"/>
      <c r="AD338" s="269">
        <f t="shared" si="8"/>
        <v>0</v>
      </c>
      <c r="AE338" s="388">
        <f>IF(AD338&gt;(100000/52*'1. General Input'!$D$10),100000/52*'1. General Input'!$D$10,AD338)</f>
        <v>0</v>
      </c>
    </row>
    <row r="339" spans="1:31" x14ac:dyDescent="0.25">
      <c r="A339" s="265">
        <f t="shared" si="9"/>
        <v>319</v>
      </c>
      <c r="B339" s="501"/>
      <c r="C339" s="515"/>
      <c r="D339" s="514"/>
      <c r="E339" s="505"/>
      <c r="F339" s="505"/>
      <c r="G339" s="505"/>
      <c r="H339" s="505"/>
      <c r="I339" s="505"/>
      <c r="J339" s="505"/>
      <c r="K339" s="505"/>
      <c r="L339" s="505"/>
      <c r="M339" s="505"/>
      <c r="N339" s="505"/>
      <c r="O339" s="505"/>
      <c r="P339" s="505"/>
      <c r="Q339" s="505"/>
      <c r="R339" s="505"/>
      <c r="S339" s="505"/>
      <c r="T339" s="505"/>
      <c r="U339" s="505"/>
      <c r="V339" s="505"/>
      <c r="W339" s="505"/>
      <c r="X339" s="505"/>
      <c r="Y339" s="505"/>
      <c r="Z339" s="505"/>
      <c r="AA339" s="505"/>
      <c r="AB339" s="505"/>
      <c r="AC339" s="505"/>
      <c r="AD339" s="269">
        <f t="shared" si="8"/>
        <v>0</v>
      </c>
      <c r="AE339" s="388">
        <f>IF(AD339&gt;(100000/52*'1. General Input'!$D$10),100000/52*'1. General Input'!$D$10,AD339)</f>
        <v>0</v>
      </c>
    </row>
    <row r="340" spans="1:31" x14ac:dyDescent="0.25">
      <c r="A340" s="265">
        <f t="shared" si="9"/>
        <v>320</v>
      </c>
      <c r="B340" s="501"/>
      <c r="C340" s="515"/>
      <c r="D340" s="514"/>
      <c r="E340" s="505"/>
      <c r="F340" s="505"/>
      <c r="G340" s="505"/>
      <c r="H340" s="505"/>
      <c r="I340" s="505"/>
      <c r="J340" s="505"/>
      <c r="K340" s="505"/>
      <c r="L340" s="505"/>
      <c r="M340" s="505"/>
      <c r="N340" s="505"/>
      <c r="O340" s="505"/>
      <c r="P340" s="505"/>
      <c r="Q340" s="505"/>
      <c r="R340" s="505"/>
      <c r="S340" s="505"/>
      <c r="T340" s="505"/>
      <c r="U340" s="505"/>
      <c r="V340" s="505"/>
      <c r="W340" s="505"/>
      <c r="X340" s="505"/>
      <c r="Y340" s="505"/>
      <c r="Z340" s="505"/>
      <c r="AA340" s="505"/>
      <c r="AB340" s="505"/>
      <c r="AC340" s="505"/>
      <c r="AD340" s="269">
        <f t="shared" si="8"/>
        <v>0</v>
      </c>
      <c r="AE340" s="388">
        <f>IF(AD340&gt;(100000/52*'1. General Input'!$D$10),100000/52*'1. General Input'!$D$10,AD340)</f>
        <v>0</v>
      </c>
    </row>
    <row r="341" spans="1:31" x14ac:dyDescent="0.25">
      <c r="A341" s="265">
        <f t="shared" si="9"/>
        <v>321</v>
      </c>
      <c r="B341" s="501"/>
      <c r="C341" s="515"/>
      <c r="D341" s="514"/>
      <c r="E341" s="505"/>
      <c r="F341" s="505"/>
      <c r="G341" s="505"/>
      <c r="H341" s="505"/>
      <c r="I341" s="505"/>
      <c r="J341" s="505"/>
      <c r="K341" s="505"/>
      <c r="L341" s="505"/>
      <c r="M341" s="505"/>
      <c r="N341" s="505"/>
      <c r="O341" s="505"/>
      <c r="P341" s="505"/>
      <c r="Q341" s="505"/>
      <c r="R341" s="505"/>
      <c r="S341" s="505"/>
      <c r="T341" s="505"/>
      <c r="U341" s="505"/>
      <c r="V341" s="505"/>
      <c r="W341" s="505"/>
      <c r="X341" s="505"/>
      <c r="Y341" s="505"/>
      <c r="Z341" s="505"/>
      <c r="AA341" s="505"/>
      <c r="AB341" s="505"/>
      <c r="AC341" s="505"/>
      <c r="AD341" s="269">
        <f t="shared" si="8"/>
        <v>0</v>
      </c>
      <c r="AE341" s="388">
        <f>IF(AD341&gt;(100000/52*'1. General Input'!$D$10),100000/52*'1. General Input'!$D$10,AD341)</f>
        <v>0</v>
      </c>
    </row>
    <row r="342" spans="1:31" x14ac:dyDescent="0.25">
      <c r="A342" s="265">
        <f t="shared" si="9"/>
        <v>322</v>
      </c>
      <c r="B342" s="501"/>
      <c r="C342" s="515"/>
      <c r="D342" s="514"/>
      <c r="E342" s="505"/>
      <c r="F342" s="505"/>
      <c r="G342" s="505"/>
      <c r="H342" s="505"/>
      <c r="I342" s="505"/>
      <c r="J342" s="505"/>
      <c r="K342" s="505"/>
      <c r="L342" s="505"/>
      <c r="M342" s="505"/>
      <c r="N342" s="505"/>
      <c r="O342" s="505"/>
      <c r="P342" s="505"/>
      <c r="Q342" s="505"/>
      <c r="R342" s="505"/>
      <c r="S342" s="505"/>
      <c r="T342" s="505"/>
      <c r="U342" s="505"/>
      <c r="V342" s="505"/>
      <c r="W342" s="505"/>
      <c r="X342" s="505"/>
      <c r="Y342" s="505"/>
      <c r="Z342" s="505"/>
      <c r="AA342" s="505"/>
      <c r="AB342" s="505"/>
      <c r="AC342" s="505"/>
      <c r="AD342" s="269">
        <f t="shared" ref="AD342:AD405" si="10">IF(D342=0,SUM(E342:AC342),D342)</f>
        <v>0</v>
      </c>
      <c r="AE342" s="388">
        <f>IF(AD342&gt;(100000/52*'1. General Input'!$D$10),100000/52*'1. General Input'!$D$10,AD342)</f>
        <v>0</v>
      </c>
    </row>
    <row r="343" spans="1:31" x14ac:dyDescent="0.25">
      <c r="A343" s="265">
        <f t="shared" ref="A343:A406" si="11">+A342+1</f>
        <v>323</v>
      </c>
      <c r="B343" s="501"/>
      <c r="C343" s="515"/>
      <c r="D343" s="514"/>
      <c r="E343" s="505"/>
      <c r="F343" s="505"/>
      <c r="G343" s="505"/>
      <c r="H343" s="505"/>
      <c r="I343" s="505"/>
      <c r="J343" s="505"/>
      <c r="K343" s="505"/>
      <c r="L343" s="505"/>
      <c r="M343" s="505"/>
      <c r="N343" s="505"/>
      <c r="O343" s="505"/>
      <c r="P343" s="505"/>
      <c r="Q343" s="505"/>
      <c r="R343" s="505"/>
      <c r="S343" s="505"/>
      <c r="T343" s="505"/>
      <c r="U343" s="505"/>
      <c r="V343" s="505"/>
      <c r="W343" s="505"/>
      <c r="X343" s="505"/>
      <c r="Y343" s="505"/>
      <c r="Z343" s="505"/>
      <c r="AA343" s="505"/>
      <c r="AB343" s="505"/>
      <c r="AC343" s="505"/>
      <c r="AD343" s="269">
        <f t="shared" si="10"/>
        <v>0</v>
      </c>
      <c r="AE343" s="388">
        <f>IF(AD343&gt;(100000/52*'1. General Input'!$D$10),100000/52*'1. General Input'!$D$10,AD343)</f>
        <v>0</v>
      </c>
    </row>
    <row r="344" spans="1:31" x14ac:dyDescent="0.25">
      <c r="A344" s="265">
        <f t="shared" si="11"/>
        <v>324</v>
      </c>
      <c r="B344" s="501"/>
      <c r="C344" s="515"/>
      <c r="D344" s="514"/>
      <c r="E344" s="505"/>
      <c r="F344" s="505"/>
      <c r="G344" s="505"/>
      <c r="H344" s="505"/>
      <c r="I344" s="505"/>
      <c r="J344" s="505"/>
      <c r="K344" s="505"/>
      <c r="L344" s="505"/>
      <c r="M344" s="505"/>
      <c r="N344" s="505"/>
      <c r="O344" s="505"/>
      <c r="P344" s="505"/>
      <c r="Q344" s="505"/>
      <c r="R344" s="505"/>
      <c r="S344" s="505"/>
      <c r="T344" s="505"/>
      <c r="U344" s="505"/>
      <c r="V344" s="505"/>
      <c r="W344" s="505"/>
      <c r="X344" s="505"/>
      <c r="Y344" s="505"/>
      <c r="Z344" s="505"/>
      <c r="AA344" s="505"/>
      <c r="AB344" s="505"/>
      <c r="AC344" s="505"/>
      <c r="AD344" s="269">
        <f t="shared" si="10"/>
        <v>0</v>
      </c>
      <c r="AE344" s="388">
        <f>IF(AD344&gt;(100000/52*'1. General Input'!$D$10),100000/52*'1. General Input'!$D$10,AD344)</f>
        <v>0</v>
      </c>
    </row>
    <row r="345" spans="1:31" x14ac:dyDescent="0.25">
      <c r="A345" s="265">
        <f t="shared" si="11"/>
        <v>325</v>
      </c>
      <c r="B345" s="501"/>
      <c r="C345" s="515"/>
      <c r="D345" s="514"/>
      <c r="E345" s="505"/>
      <c r="F345" s="505"/>
      <c r="G345" s="505"/>
      <c r="H345" s="505"/>
      <c r="I345" s="505"/>
      <c r="J345" s="505"/>
      <c r="K345" s="505"/>
      <c r="L345" s="505"/>
      <c r="M345" s="505"/>
      <c r="N345" s="505"/>
      <c r="O345" s="505"/>
      <c r="P345" s="505"/>
      <c r="Q345" s="505"/>
      <c r="R345" s="505"/>
      <c r="S345" s="505"/>
      <c r="T345" s="505"/>
      <c r="U345" s="505"/>
      <c r="V345" s="505"/>
      <c r="W345" s="505"/>
      <c r="X345" s="505"/>
      <c r="Y345" s="505"/>
      <c r="Z345" s="505"/>
      <c r="AA345" s="505"/>
      <c r="AB345" s="505"/>
      <c r="AC345" s="505"/>
      <c r="AD345" s="269">
        <f t="shared" si="10"/>
        <v>0</v>
      </c>
      <c r="AE345" s="388">
        <f>IF(AD345&gt;(100000/52*'1. General Input'!$D$10),100000/52*'1. General Input'!$D$10,AD345)</f>
        <v>0</v>
      </c>
    </row>
    <row r="346" spans="1:31" x14ac:dyDescent="0.25">
      <c r="A346" s="265">
        <f t="shared" si="11"/>
        <v>326</v>
      </c>
      <c r="B346" s="501"/>
      <c r="C346" s="515"/>
      <c r="D346" s="514"/>
      <c r="E346" s="505"/>
      <c r="F346" s="505"/>
      <c r="G346" s="505"/>
      <c r="H346" s="505"/>
      <c r="I346" s="505"/>
      <c r="J346" s="505"/>
      <c r="K346" s="505"/>
      <c r="L346" s="505"/>
      <c r="M346" s="505"/>
      <c r="N346" s="505"/>
      <c r="O346" s="505"/>
      <c r="P346" s="505"/>
      <c r="Q346" s="505"/>
      <c r="R346" s="505"/>
      <c r="S346" s="505"/>
      <c r="T346" s="505"/>
      <c r="U346" s="505"/>
      <c r="V346" s="505"/>
      <c r="W346" s="505"/>
      <c r="X346" s="505"/>
      <c r="Y346" s="505"/>
      <c r="Z346" s="505"/>
      <c r="AA346" s="505"/>
      <c r="AB346" s="505"/>
      <c r="AC346" s="505"/>
      <c r="AD346" s="269">
        <f t="shared" si="10"/>
        <v>0</v>
      </c>
      <c r="AE346" s="388">
        <f>IF(AD346&gt;(100000/52*'1. General Input'!$D$10),100000/52*'1. General Input'!$D$10,AD346)</f>
        <v>0</v>
      </c>
    </row>
    <row r="347" spans="1:31" x14ac:dyDescent="0.25">
      <c r="A347" s="265">
        <f t="shared" si="11"/>
        <v>327</v>
      </c>
      <c r="B347" s="501"/>
      <c r="C347" s="515"/>
      <c r="D347" s="514"/>
      <c r="E347" s="505"/>
      <c r="F347" s="505"/>
      <c r="G347" s="505"/>
      <c r="H347" s="505"/>
      <c r="I347" s="505"/>
      <c r="J347" s="505"/>
      <c r="K347" s="505"/>
      <c r="L347" s="505"/>
      <c r="M347" s="505"/>
      <c r="N347" s="505"/>
      <c r="O347" s="505"/>
      <c r="P347" s="505"/>
      <c r="Q347" s="505"/>
      <c r="R347" s="505"/>
      <c r="S347" s="505"/>
      <c r="T347" s="505"/>
      <c r="U347" s="505"/>
      <c r="V347" s="505"/>
      <c r="W347" s="505"/>
      <c r="X347" s="505"/>
      <c r="Y347" s="505"/>
      <c r="Z347" s="505"/>
      <c r="AA347" s="505"/>
      <c r="AB347" s="505"/>
      <c r="AC347" s="505"/>
      <c r="AD347" s="269">
        <f t="shared" si="10"/>
        <v>0</v>
      </c>
      <c r="AE347" s="388">
        <f>IF(AD347&gt;(100000/52*'1. General Input'!$D$10),100000/52*'1. General Input'!$D$10,AD347)</f>
        <v>0</v>
      </c>
    </row>
    <row r="348" spans="1:31" x14ac:dyDescent="0.25">
      <c r="A348" s="265">
        <f t="shared" si="11"/>
        <v>328</v>
      </c>
      <c r="B348" s="501"/>
      <c r="C348" s="515"/>
      <c r="D348" s="514"/>
      <c r="E348" s="505"/>
      <c r="F348" s="505"/>
      <c r="G348" s="505"/>
      <c r="H348" s="505"/>
      <c r="I348" s="505"/>
      <c r="J348" s="505"/>
      <c r="K348" s="505"/>
      <c r="L348" s="505"/>
      <c r="M348" s="505"/>
      <c r="N348" s="505"/>
      <c r="O348" s="505"/>
      <c r="P348" s="505"/>
      <c r="Q348" s="505"/>
      <c r="R348" s="505"/>
      <c r="S348" s="505"/>
      <c r="T348" s="505"/>
      <c r="U348" s="505"/>
      <c r="V348" s="505"/>
      <c r="W348" s="505"/>
      <c r="X348" s="505"/>
      <c r="Y348" s="505"/>
      <c r="Z348" s="505"/>
      <c r="AA348" s="505"/>
      <c r="AB348" s="505"/>
      <c r="AC348" s="505"/>
      <c r="AD348" s="269">
        <f t="shared" si="10"/>
        <v>0</v>
      </c>
      <c r="AE348" s="388">
        <f>IF(AD348&gt;(100000/52*'1. General Input'!$D$10),100000/52*'1. General Input'!$D$10,AD348)</f>
        <v>0</v>
      </c>
    </row>
    <row r="349" spans="1:31" x14ac:dyDescent="0.25">
      <c r="A349" s="265">
        <f t="shared" si="11"/>
        <v>329</v>
      </c>
      <c r="B349" s="501"/>
      <c r="C349" s="515"/>
      <c r="D349" s="514"/>
      <c r="E349" s="505"/>
      <c r="F349" s="505"/>
      <c r="G349" s="505"/>
      <c r="H349" s="505"/>
      <c r="I349" s="505"/>
      <c r="J349" s="505"/>
      <c r="K349" s="505"/>
      <c r="L349" s="505"/>
      <c r="M349" s="505"/>
      <c r="N349" s="505"/>
      <c r="O349" s="505"/>
      <c r="P349" s="505"/>
      <c r="Q349" s="505"/>
      <c r="R349" s="505"/>
      <c r="S349" s="505"/>
      <c r="T349" s="505"/>
      <c r="U349" s="505"/>
      <c r="V349" s="505"/>
      <c r="W349" s="505"/>
      <c r="X349" s="505"/>
      <c r="Y349" s="505"/>
      <c r="Z349" s="505"/>
      <c r="AA349" s="505"/>
      <c r="AB349" s="505"/>
      <c r="AC349" s="505"/>
      <c r="AD349" s="269">
        <f t="shared" si="10"/>
        <v>0</v>
      </c>
      <c r="AE349" s="388">
        <f>IF(AD349&gt;(100000/52*'1. General Input'!$D$10),100000/52*'1. General Input'!$D$10,AD349)</f>
        <v>0</v>
      </c>
    </row>
    <row r="350" spans="1:31" x14ac:dyDescent="0.25">
      <c r="A350" s="265">
        <f t="shared" si="11"/>
        <v>330</v>
      </c>
      <c r="B350" s="501"/>
      <c r="C350" s="515"/>
      <c r="D350" s="514"/>
      <c r="E350" s="505"/>
      <c r="F350" s="505"/>
      <c r="G350" s="505"/>
      <c r="H350" s="505"/>
      <c r="I350" s="505"/>
      <c r="J350" s="505"/>
      <c r="K350" s="505"/>
      <c r="L350" s="505"/>
      <c r="M350" s="505"/>
      <c r="N350" s="505"/>
      <c r="O350" s="505"/>
      <c r="P350" s="505"/>
      <c r="Q350" s="505"/>
      <c r="R350" s="505"/>
      <c r="S350" s="505"/>
      <c r="T350" s="505"/>
      <c r="U350" s="505"/>
      <c r="V350" s="505"/>
      <c r="W350" s="505"/>
      <c r="X350" s="505"/>
      <c r="Y350" s="505"/>
      <c r="Z350" s="505"/>
      <c r="AA350" s="505"/>
      <c r="AB350" s="505"/>
      <c r="AC350" s="505"/>
      <c r="AD350" s="269">
        <f t="shared" si="10"/>
        <v>0</v>
      </c>
      <c r="AE350" s="388">
        <f>IF(AD350&gt;(100000/52*'1. General Input'!$D$10),100000/52*'1. General Input'!$D$10,AD350)</f>
        <v>0</v>
      </c>
    </row>
    <row r="351" spans="1:31" x14ac:dyDescent="0.25">
      <c r="A351" s="265">
        <f t="shared" si="11"/>
        <v>331</v>
      </c>
      <c r="B351" s="501"/>
      <c r="C351" s="515"/>
      <c r="D351" s="514"/>
      <c r="E351" s="505"/>
      <c r="F351" s="505"/>
      <c r="G351" s="505"/>
      <c r="H351" s="505"/>
      <c r="I351" s="505"/>
      <c r="J351" s="505"/>
      <c r="K351" s="505"/>
      <c r="L351" s="505"/>
      <c r="M351" s="505"/>
      <c r="N351" s="505"/>
      <c r="O351" s="505"/>
      <c r="P351" s="505"/>
      <c r="Q351" s="505"/>
      <c r="R351" s="505"/>
      <c r="S351" s="505"/>
      <c r="T351" s="505"/>
      <c r="U351" s="505"/>
      <c r="V351" s="505"/>
      <c r="W351" s="505"/>
      <c r="X351" s="505"/>
      <c r="Y351" s="505"/>
      <c r="Z351" s="505"/>
      <c r="AA351" s="505"/>
      <c r="AB351" s="505"/>
      <c r="AC351" s="505"/>
      <c r="AD351" s="269">
        <f t="shared" si="10"/>
        <v>0</v>
      </c>
      <c r="AE351" s="388">
        <f>IF(AD351&gt;(100000/52*'1. General Input'!$D$10),100000/52*'1. General Input'!$D$10,AD351)</f>
        <v>0</v>
      </c>
    </row>
    <row r="352" spans="1:31" x14ac:dyDescent="0.25">
      <c r="A352" s="265">
        <f t="shared" si="11"/>
        <v>332</v>
      </c>
      <c r="B352" s="501"/>
      <c r="C352" s="515"/>
      <c r="D352" s="514"/>
      <c r="E352" s="505"/>
      <c r="F352" s="505"/>
      <c r="G352" s="505"/>
      <c r="H352" s="505"/>
      <c r="I352" s="505"/>
      <c r="J352" s="505"/>
      <c r="K352" s="505"/>
      <c r="L352" s="505"/>
      <c r="M352" s="505"/>
      <c r="N352" s="505"/>
      <c r="O352" s="505"/>
      <c r="P352" s="505"/>
      <c r="Q352" s="505"/>
      <c r="R352" s="505"/>
      <c r="S352" s="505"/>
      <c r="T352" s="505"/>
      <c r="U352" s="505"/>
      <c r="V352" s="505"/>
      <c r="W352" s="505"/>
      <c r="X352" s="505"/>
      <c r="Y352" s="505"/>
      <c r="Z352" s="505"/>
      <c r="AA352" s="505"/>
      <c r="AB352" s="505"/>
      <c r="AC352" s="505"/>
      <c r="AD352" s="269">
        <f t="shared" si="10"/>
        <v>0</v>
      </c>
      <c r="AE352" s="388">
        <f>IF(AD352&gt;(100000/52*'1. General Input'!$D$10),100000/52*'1. General Input'!$D$10,AD352)</f>
        <v>0</v>
      </c>
    </row>
    <row r="353" spans="1:31" x14ac:dyDescent="0.25">
      <c r="A353" s="265">
        <f t="shared" si="11"/>
        <v>333</v>
      </c>
      <c r="B353" s="501"/>
      <c r="C353" s="515"/>
      <c r="D353" s="514"/>
      <c r="E353" s="505"/>
      <c r="F353" s="505"/>
      <c r="G353" s="505"/>
      <c r="H353" s="505"/>
      <c r="I353" s="505"/>
      <c r="J353" s="505"/>
      <c r="K353" s="505"/>
      <c r="L353" s="505"/>
      <c r="M353" s="505"/>
      <c r="N353" s="505"/>
      <c r="O353" s="505"/>
      <c r="P353" s="505"/>
      <c r="Q353" s="505"/>
      <c r="R353" s="505"/>
      <c r="S353" s="505"/>
      <c r="T353" s="505"/>
      <c r="U353" s="505"/>
      <c r="V353" s="505"/>
      <c r="W353" s="505"/>
      <c r="X353" s="505"/>
      <c r="Y353" s="505"/>
      <c r="Z353" s="505"/>
      <c r="AA353" s="505"/>
      <c r="AB353" s="505"/>
      <c r="AC353" s="505"/>
      <c r="AD353" s="269">
        <f t="shared" si="10"/>
        <v>0</v>
      </c>
      <c r="AE353" s="388">
        <f>IF(AD353&gt;(100000/52*'1. General Input'!$D$10),100000/52*'1. General Input'!$D$10,AD353)</f>
        <v>0</v>
      </c>
    </row>
    <row r="354" spans="1:31" x14ac:dyDescent="0.25">
      <c r="A354" s="265">
        <f t="shared" si="11"/>
        <v>334</v>
      </c>
      <c r="B354" s="501"/>
      <c r="C354" s="515"/>
      <c r="D354" s="514"/>
      <c r="E354" s="505"/>
      <c r="F354" s="505"/>
      <c r="G354" s="505"/>
      <c r="H354" s="505"/>
      <c r="I354" s="505"/>
      <c r="J354" s="505"/>
      <c r="K354" s="505"/>
      <c r="L354" s="505"/>
      <c r="M354" s="505"/>
      <c r="N354" s="505"/>
      <c r="O354" s="505"/>
      <c r="P354" s="505"/>
      <c r="Q354" s="505"/>
      <c r="R354" s="505"/>
      <c r="S354" s="505"/>
      <c r="T354" s="505"/>
      <c r="U354" s="505"/>
      <c r="V354" s="505"/>
      <c r="W354" s="505"/>
      <c r="X354" s="505"/>
      <c r="Y354" s="505"/>
      <c r="Z354" s="505"/>
      <c r="AA354" s="505"/>
      <c r="AB354" s="505"/>
      <c r="AC354" s="505"/>
      <c r="AD354" s="269">
        <f t="shared" si="10"/>
        <v>0</v>
      </c>
      <c r="AE354" s="388">
        <f>IF(AD354&gt;(100000/52*'1. General Input'!$D$10),100000/52*'1. General Input'!$D$10,AD354)</f>
        <v>0</v>
      </c>
    </row>
    <row r="355" spans="1:31" x14ac:dyDescent="0.25">
      <c r="A355" s="265">
        <f t="shared" si="11"/>
        <v>335</v>
      </c>
      <c r="B355" s="501"/>
      <c r="C355" s="515"/>
      <c r="D355" s="514"/>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05"/>
      <c r="AB355" s="505"/>
      <c r="AC355" s="505"/>
      <c r="AD355" s="269">
        <f t="shared" si="10"/>
        <v>0</v>
      </c>
      <c r="AE355" s="388">
        <f>IF(AD355&gt;(100000/52*'1. General Input'!$D$10),100000/52*'1. General Input'!$D$10,AD355)</f>
        <v>0</v>
      </c>
    </row>
    <row r="356" spans="1:31" x14ac:dyDescent="0.25">
      <c r="A356" s="265">
        <f t="shared" si="11"/>
        <v>336</v>
      </c>
      <c r="B356" s="501"/>
      <c r="C356" s="515"/>
      <c r="D356" s="514"/>
      <c r="E356" s="505"/>
      <c r="F356" s="505"/>
      <c r="G356" s="505"/>
      <c r="H356" s="505"/>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269">
        <f t="shared" si="10"/>
        <v>0</v>
      </c>
      <c r="AE356" s="388">
        <f>IF(AD356&gt;(100000/52*'1. General Input'!$D$10),100000/52*'1. General Input'!$D$10,AD356)</f>
        <v>0</v>
      </c>
    </row>
    <row r="357" spans="1:31" x14ac:dyDescent="0.25">
      <c r="A357" s="265">
        <f t="shared" si="11"/>
        <v>337</v>
      </c>
      <c r="B357" s="501"/>
      <c r="C357" s="515"/>
      <c r="D357" s="514"/>
      <c r="E357" s="505"/>
      <c r="F357" s="505"/>
      <c r="G357" s="505"/>
      <c r="H357" s="505"/>
      <c r="I357" s="505"/>
      <c r="J357" s="505"/>
      <c r="K357" s="505"/>
      <c r="L357" s="505"/>
      <c r="M357" s="505"/>
      <c r="N357" s="505"/>
      <c r="O357" s="505"/>
      <c r="P357" s="505"/>
      <c r="Q357" s="505"/>
      <c r="R357" s="505"/>
      <c r="S357" s="505"/>
      <c r="T357" s="505"/>
      <c r="U357" s="505"/>
      <c r="V357" s="505"/>
      <c r="W357" s="505"/>
      <c r="X357" s="505"/>
      <c r="Y357" s="505"/>
      <c r="Z357" s="505"/>
      <c r="AA357" s="505"/>
      <c r="AB357" s="505"/>
      <c r="AC357" s="505"/>
      <c r="AD357" s="269">
        <f t="shared" si="10"/>
        <v>0</v>
      </c>
      <c r="AE357" s="388">
        <f>IF(AD357&gt;(100000/52*'1. General Input'!$D$10),100000/52*'1. General Input'!$D$10,AD357)</f>
        <v>0</v>
      </c>
    </row>
    <row r="358" spans="1:31" x14ac:dyDescent="0.25">
      <c r="A358" s="265">
        <f t="shared" si="11"/>
        <v>338</v>
      </c>
      <c r="B358" s="501"/>
      <c r="C358" s="515"/>
      <c r="D358" s="514"/>
      <c r="E358" s="505"/>
      <c r="F358" s="505"/>
      <c r="G358" s="505"/>
      <c r="H358" s="505"/>
      <c r="I358" s="505"/>
      <c r="J358" s="505"/>
      <c r="K358" s="505"/>
      <c r="L358" s="505"/>
      <c r="M358" s="505"/>
      <c r="N358" s="505"/>
      <c r="O358" s="505"/>
      <c r="P358" s="505"/>
      <c r="Q358" s="505"/>
      <c r="R358" s="505"/>
      <c r="S358" s="505"/>
      <c r="T358" s="505"/>
      <c r="U358" s="505"/>
      <c r="V358" s="505"/>
      <c r="W358" s="505"/>
      <c r="X358" s="505"/>
      <c r="Y358" s="505"/>
      <c r="Z358" s="505"/>
      <c r="AA358" s="505"/>
      <c r="AB358" s="505"/>
      <c r="AC358" s="505"/>
      <c r="AD358" s="269">
        <f t="shared" si="10"/>
        <v>0</v>
      </c>
      <c r="AE358" s="388">
        <f>IF(AD358&gt;(100000/52*'1. General Input'!$D$10),100000/52*'1. General Input'!$D$10,AD358)</f>
        <v>0</v>
      </c>
    </row>
    <row r="359" spans="1:31" x14ac:dyDescent="0.25">
      <c r="A359" s="265">
        <f t="shared" si="11"/>
        <v>339</v>
      </c>
      <c r="B359" s="501"/>
      <c r="C359" s="515"/>
      <c r="D359" s="514"/>
      <c r="E359" s="505"/>
      <c r="F359" s="505"/>
      <c r="G359" s="505"/>
      <c r="H359" s="505"/>
      <c r="I359" s="505"/>
      <c r="J359" s="505"/>
      <c r="K359" s="505"/>
      <c r="L359" s="505"/>
      <c r="M359" s="505"/>
      <c r="N359" s="505"/>
      <c r="O359" s="505"/>
      <c r="P359" s="505"/>
      <c r="Q359" s="505"/>
      <c r="R359" s="505"/>
      <c r="S359" s="505"/>
      <c r="T359" s="505"/>
      <c r="U359" s="505"/>
      <c r="V359" s="505"/>
      <c r="W359" s="505"/>
      <c r="X359" s="505"/>
      <c r="Y359" s="505"/>
      <c r="Z359" s="505"/>
      <c r="AA359" s="505"/>
      <c r="AB359" s="505"/>
      <c r="AC359" s="505"/>
      <c r="AD359" s="269">
        <f t="shared" si="10"/>
        <v>0</v>
      </c>
      <c r="AE359" s="388">
        <f>IF(AD359&gt;(100000/52*'1. General Input'!$D$10),100000/52*'1. General Input'!$D$10,AD359)</f>
        <v>0</v>
      </c>
    </row>
    <row r="360" spans="1:31" x14ac:dyDescent="0.25">
      <c r="A360" s="265">
        <f t="shared" si="11"/>
        <v>340</v>
      </c>
      <c r="B360" s="501"/>
      <c r="C360" s="515"/>
      <c r="D360" s="514"/>
      <c r="E360" s="505"/>
      <c r="F360" s="505"/>
      <c r="G360" s="505"/>
      <c r="H360" s="505"/>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269">
        <f t="shared" si="10"/>
        <v>0</v>
      </c>
      <c r="AE360" s="388">
        <f>IF(AD360&gt;(100000/52*'1. General Input'!$D$10),100000/52*'1. General Input'!$D$10,AD360)</f>
        <v>0</v>
      </c>
    </row>
    <row r="361" spans="1:31" x14ac:dyDescent="0.25">
      <c r="A361" s="265">
        <f t="shared" si="11"/>
        <v>341</v>
      </c>
      <c r="B361" s="501"/>
      <c r="C361" s="515"/>
      <c r="D361" s="514"/>
      <c r="E361" s="505"/>
      <c r="F361" s="505"/>
      <c r="G361" s="505"/>
      <c r="H361" s="505"/>
      <c r="I361" s="505"/>
      <c r="J361" s="505"/>
      <c r="K361" s="505"/>
      <c r="L361" s="505"/>
      <c r="M361" s="505"/>
      <c r="N361" s="505"/>
      <c r="O361" s="505"/>
      <c r="P361" s="505"/>
      <c r="Q361" s="505"/>
      <c r="R361" s="505"/>
      <c r="S361" s="505"/>
      <c r="T361" s="505"/>
      <c r="U361" s="505"/>
      <c r="V361" s="505"/>
      <c r="W361" s="505"/>
      <c r="X361" s="505"/>
      <c r="Y361" s="505"/>
      <c r="Z361" s="505"/>
      <c r="AA361" s="505"/>
      <c r="AB361" s="505"/>
      <c r="AC361" s="505"/>
      <c r="AD361" s="269">
        <f t="shared" si="10"/>
        <v>0</v>
      </c>
      <c r="AE361" s="388">
        <f>IF(AD361&gt;(100000/52*'1. General Input'!$D$10),100000/52*'1. General Input'!$D$10,AD361)</f>
        <v>0</v>
      </c>
    </row>
    <row r="362" spans="1:31" x14ac:dyDescent="0.25">
      <c r="A362" s="265">
        <f t="shared" si="11"/>
        <v>342</v>
      </c>
      <c r="B362" s="501"/>
      <c r="C362" s="515"/>
      <c r="D362" s="514"/>
      <c r="E362" s="505"/>
      <c r="F362" s="505"/>
      <c r="G362" s="505"/>
      <c r="H362" s="505"/>
      <c r="I362" s="505"/>
      <c r="J362" s="505"/>
      <c r="K362" s="505"/>
      <c r="L362" s="505"/>
      <c r="M362" s="505"/>
      <c r="N362" s="505"/>
      <c r="O362" s="505"/>
      <c r="P362" s="505"/>
      <c r="Q362" s="505"/>
      <c r="R362" s="505"/>
      <c r="S362" s="505"/>
      <c r="T362" s="505"/>
      <c r="U362" s="505"/>
      <c r="V362" s="505"/>
      <c r="W362" s="505"/>
      <c r="X362" s="505"/>
      <c r="Y362" s="505"/>
      <c r="Z362" s="505"/>
      <c r="AA362" s="505"/>
      <c r="AB362" s="505"/>
      <c r="AC362" s="505"/>
      <c r="AD362" s="269">
        <f t="shared" si="10"/>
        <v>0</v>
      </c>
      <c r="AE362" s="388">
        <f>IF(AD362&gt;(100000/52*'1. General Input'!$D$10),100000/52*'1. General Input'!$D$10,AD362)</f>
        <v>0</v>
      </c>
    </row>
    <row r="363" spans="1:31" x14ac:dyDescent="0.25">
      <c r="A363" s="265">
        <f t="shared" si="11"/>
        <v>343</v>
      </c>
      <c r="B363" s="501"/>
      <c r="C363" s="515"/>
      <c r="D363" s="514"/>
      <c r="E363" s="505"/>
      <c r="F363" s="505"/>
      <c r="G363" s="505"/>
      <c r="H363" s="505"/>
      <c r="I363" s="505"/>
      <c r="J363" s="505"/>
      <c r="K363" s="505"/>
      <c r="L363" s="505"/>
      <c r="M363" s="505"/>
      <c r="N363" s="505"/>
      <c r="O363" s="505"/>
      <c r="P363" s="505"/>
      <c r="Q363" s="505"/>
      <c r="R363" s="505"/>
      <c r="S363" s="505"/>
      <c r="T363" s="505"/>
      <c r="U363" s="505"/>
      <c r="V363" s="505"/>
      <c r="W363" s="505"/>
      <c r="X363" s="505"/>
      <c r="Y363" s="505"/>
      <c r="Z363" s="505"/>
      <c r="AA363" s="505"/>
      <c r="AB363" s="505"/>
      <c r="AC363" s="505"/>
      <c r="AD363" s="269">
        <f t="shared" si="10"/>
        <v>0</v>
      </c>
      <c r="AE363" s="388">
        <f>IF(AD363&gt;(100000/52*'1. General Input'!$D$10),100000/52*'1. General Input'!$D$10,AD363)</f>
        <v>0</v>
      </c>
    </row>
    <row r="364" spans="1:31" x14ac:dyDescent="0.25">
      <c r="A364" s="265">
        <f t="shared" si="11"/>
        <v>344</v>
      </c>
      <c r="B364" s="501"/>
      <c r="C364" s="515"/>
      <c r="D364" s="514"/>
      <c r="E364" s="505"/>
      <c r="F364" s="505"/>
      <c r="G364" s="505"/>
      <c r="H364" s="505"/>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269">
        <f t="shared" si="10"/>
        <v>0</v>
      </c>
      <c r="AE364" s="388">
        <f>IF(AD364&gt;(100000/52*'1. General Input'!$D$10),100000/52*'1. General Input'!$D$10,AD364)</f>
        <v>0</v>
      </c>
    </row>
    <row r="365" spans="1:31" x14ac:dyDescent="0.25">
      <c r="A365" s="265">
        <f t="shared" si="11"/>
        <v>345</v>
      </c>
      <c r="B365" s="501"/>
      <c r="C365" s="515"/>
      <c r="D365" s="514"/>
      <c r="E365" s="505"/>
      <c r="F365" s="505"/>
      <c r="G365" s="505"/>
      <c r="H365" s="505"/>
      <c r="I365" s="505"/>
      <c r="J365" s="505"/>
      <c r="K365" s="505"/>
      <c r="L365" s="505"/>
      <c r="M365" s="505"/>
      <c r="N365" s="505"/>
      <c r="O365" s="505"/>
      <c r="P365" s="505"/>
      <c r="Q365" s="505"/>
      <c r="R365" s="505"/>
      <c r="S365" s="505"/>
      <c r="T365" s="505"/>
      <c r="U365" s="505"/>
      <c r="V365" s="505"/>
      <c r="W365" s="505"/>
      <c r="X365" s="505"/>
      <c r="Y365" s="505"/>
      <c r="Z365" s="505"/>
      <c r="AA365" s="505"/>
      <c r="AB365" s="505"/>
      <c r="AC365" s="505"/>
      <c r="AD365" s="269">
        <f t="shared" si="10"/>
        <v>0</v>
      </c>
      <c r="AE365" s="388">
        <f>IF(AD365&gt;(100000/52*'1. General Input'!$D$10),100000/52*'1. General Input'!$D$10,AD365)</f>
        <v>0</v>
      </c>
    </row>
    <row r="366" spans="1:31" x14ac:dyDescent="0.25">
      <c r="A366" s="265">
        <f t="shared" si="11"/>
        <v>346</v>
      </c>
      <c r="B366" s="501"/>
      <c r="C366" s="515"/>
      <c r="D366" s="514"/>
      <c r="E366" s="505"/>
      <c r="F366" s="505"/>
      <c r="G366" s="505"/>
      <c r="H366" s="505"/>
      <c r="I366" s="505"/>
      <c r="J366" s="505"/>
      <c r="K366" s="505"/>
      <c r="L366" s="505"/>
      <c r="M366" s="505"/>
      <c r="N366" s="505"/>
      <c r="O366" s="505"/>
      <c r="P366" s="505"/>
      <c r="Q366" s="505"/>
      <c r="R366" s="505"/>
      <c r="S366" s="505"/>
      <c r="T366" s="505"/>
      <c r="U366" s="505"/>
      <c r="V366" s="505"/>
      <c r="W366" s="505"/>
      <c r="X366" s="505"/>
      <c r="Y366" s="505"/>
      <c r="Z366" s="505"/>
      <c r="AA366" s="505"/>
      <c r="AB366" s="505"/>
      <c r="AC366" s="505"/>
      <c r="AD366" s="269">
        <f t="shared" si="10"/>
        <v>0</v>
      </c>
      <c r="AE366" s="388">
        <f>IF(AD366&gt;(100000/52*'1. General Input'!$D$10),100000/52*'1. General Input'!$D$10,AD366)</f>
        <v>0</v>
      </c>
    </row>
    <row r="367" spans="1:31" x14ac:dyDescent="0.25">
      <c r="A367" s="265">
        <f t="shared" si="11"/>
        <v>347</v>
      </c>
      <c r="B367" s="501"/>
      <c r="C367" s="515"/>
      <c r="D367" s="514"/>
      <c r="E367" s="505"/>
      <c r="F367" s="505"/>
      <c r="G367" s="505"/>
      <c r="H367" s="505"/>
      <c r="I367" s="505"/>
      <c r="J367" s="505"/>
      <c r="K367" s="505"/>
      <c r="L367" s="505"/>
      <c r="M367" s="505"/>
      <c r="N367" s="505"/>
      <c r="O367" s="505"/>
      <c r="P367" s="505"/>
      <c r="Q367" s="505"/>
      <c r="R367" s="505"/>
      <c r="S367" s="505"/>
      <c r="T367" s="505"/>
      <c r="U367" s="505"/>
      <c r="V367" s="505"/>
      <c r="W367" s="505"/>
      <c r="X367" s="505"/>
      <c r="Y367" s="505"/>
      <c r="Z367" s="505"/>
      <c r="AA367" s="505"/>
      <c r="AB367" s="505"/>
      <c r="AC367" s="505"/>
      <c r="AD367" s="269">
        <f t="shared" si="10"/>
        <v>0</v>
      </c>
      <c r="AE367" s="388">
        <f>IF(AD367&gt;(100000/52*'1. General Input'!$D$10),100000/52*'1. General Input'!$D$10,AD367)</f>
        <v>0</v>
      </c>
    </row>
    <row r="368" spans="1:31" x14ac:dyDescent="0.25">
      <c r="A368" s="265">
        <f t="shared" si="11"/>
        <v>348</v>
      </c>
      <c r="B368" s="501"/>
      <c r="C368" s="515"/>
      <c r="D368" s="514"/>
      <c r="E368" s="505"/>
      <c r="F368" s="505"/>
      <c r="G368" s="505"/>
      <c r="H368" s="505"/>
      <c r="I368" s="505"/>
      <c r="J368" s="505"/>
      <c r="K368" s="505"/>
      <c r="L368" s="505"/>
      <c r="M368" s="505"/>
      <c r="N368" s="505"/>
      <c r="O368" s="505"/>
      <c r="P368" s="505"/>
      <c r="Q368" s="505"/>
      <c r="R368" s="505"/>
      <c r="S368" s="505"/>
      <c r="T368" s="505"/>
      <c r="U368" s="505"/>
      <c r="V368" s="505"/>
      <c r="W368" s="505"/>
      <c r="X368" s="505"/>
      <c r="Y368" s="505"/>
      <c r="Z368" s="505"/>
      <c r="AA368" s="505"/>
      <c r="AB368" s="505"/>
      <c r="AC368" s="505"/>
      <c r="AD368" s="269">
        <f t="shared" si="10"/>
        <v>0</v>
      </c>
      <c r="AE368" s="388">
        <f>IF(AD368&gt;(100000/52*'1. General Input'!$D$10),100000/52*'1. General Input'!$D$10,AD368)</f>
        <v>0</v>
      </c>
    </row>
    <row r="369" spans="1:31" x14ac:dyDescent="0.25">
      <c r="A369" s="265">
        <f t="shared" si="11"/>
        <v>349</v>
      </c>
      <c r="B369" s="501"/>
      <c r="C369" s="515"/>
      <c r="D369" s="514"/>
      <c r="E369" s="505"/>
      <c r="F369" s="505"/>
      <c r="G369" s="505"/>
      <c r="H369" s="505"/>
      <c r="I369" s="505"/>
      <c r="J369" s="505"/>
      <c r="K369" s="505"/>
      <c r="L369" s="505"/>
      <c r="M369" s="505"/>
      <c r="N369" s="505"/>
      <c r="O369" s="505"/>
      <c r="P369" s="505"/>
      <c r="Q369" s="505"/>
      <c r="R369" s="505"/>
      <c r="S369" s="505"/>
      <c r="T369" s="505"/>
      <c r="U369" s="505"/>
      <c r="V369" s="505"/>
      <c r="W369" s="505"/>
      <c r="X369" s="505"/>
      <c r="Y369" s="505"/>
      <c r="Z369" s="505"/>
      <c r="AA369" s="505"/>
      <c r="AB369" s="505"/>
      <c r="AC369" s="505"/>
      <c r="AD369" s="269">
        <f t="shared" si="10"/>
        <v>0</v>
      </c>
      <c r="AE369" s="388">
        <f>IF(AD369&gt;(100000/52*'1. General Input'!$D$10),100000/52*'1. General Input'!$D$10,AD369)</f>
        <v>0</v>
      </c>
    </row>
    <row r="370" spans="1:31" x14ac:dyDescent="0.25">
      <c r="A370" s="265">
        <f t="shared" si="11"/>
        <v>350</v>
      </c>
      <c r="B370" s="501"/>
      <c r="C370" s="515"/>
      <c r="D370" s="514"/>
      <c r="E370" s="505"/>
      <c r="F370" s="505"/>
      <c r="G370" s="505"/>
      <c r="H370" s="505"/>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269">
        <f t="shared" si="10"/>
        <v>0</v>
      </c>
      <c r="AE370" s="388">
        <f>IF(AD370&gt;(100000/52*'1. General Input'!$D$10),100000/52*'1. General Input'!$D$10,AD370)</f>
        <v>0</v>
      </c>
    </row>
    <row r="371" spans="1:31" x14ac:dyDescent="0.25">
      <c r="A371" s="265">
        <f t="shared" si="11"/>
        <v>351</v>
      </c>
      <c r="B371" s="501"/>
      <c r="C371" s="515"/>
      <c r="D371" s="514"/>
      <c r="E371" s="505"/>
      <c r="F371" s="505"/>
      <c r="G371" s="505"/>
      <c r="H371" s="505"/>
      <c r="I371" s="505"/>
      <c r="J371" s="505"/>
      <c r="K371" s="505"/>
      <c r="L371" s="505"/>
      <c r="M371" s="505"/>
      <c r="N371" s="505"/>
      <c r="O371" s="505"/>
      <c r="P371" s="505"/>
      <c r="Q371" s="505"/>
      <c r="R371" s="505"/>
      <c r="S371" s="505"/>
      <c r="T371" s="505"/>
      <c r="U371" s="505"/>
      <c r="V371" s="505"/>
      <c r="W371" s="505"/>
      <c r="X371" s="505"/>
      <c r="Y371" s="505"/>
      <c r="Z371" s="505"/>
      <c r="AA371" s="505"/>
      <c r="AB371" s="505"/>
      <c r="AC371" s="505"/>
      <c r="AD371" s="269">
        <f t="shared" si="10"/>
        <v>0</v>
      </c>
      <c r="AE371" s="388">
        <f>IF(AD371&gt;(100000/52*'1. General Input'!$D$10),100000/52*'1. General Input'!$D$10,AD371)</f>
        <v>0</v>
      </c>
    </row>
    <row r="372" spans="1:31" x14ac:dyDescent="0.25">
      <c r="A372" s="265">
        <f t="shared" si="11"/>
        <v>352</v>
      </c>
      <c r="B372" s="501"/>
      <c r="C372" s="515"/>
      <c r="D372" s="514"/>
      <c r="E372" s="505"/>
      <c r="F372" s="505"/>
      <c r="G372" s="505"/>
      <c r="H372" s="505"/>
      <c r="I372" s="505"/>
      <c r="J372" s="505"/>
      <c r="K372" s="505"/>
      <c r="L372" s="505"/>
      <c r="M372" s="505"/>
      <c r="N372" s="505"/>
      <c r="O372" s="505"/>
      <c r="P372" s="505"/>
      <c r="Q372" s="505"/>
      <c r="R372" s="505"/>
      <c r="S372" s="505"/>
      <c r="T372" s="505"/>
      <c r="U372" s="505"/>
      <c r="V372" s="505"/>
      <c r="W372" s="505"/>
      <c r="X372" s="505"/>
      <c r="Y372" s="505"/>
      <c r="Z372" s="505"/>
      <c r="AA372" s="505"/>
      <c r="AB372" s="505"/>
      <c r="AC372" s="505"/>
      <c r="AD372" s="269">
        <f t="shared" si="10"/>
        <v>0</v>
      </c>
      <c r="AE372" s="388">
        <f>IF(AD372&gt;(100000/52*'1. General Input'!$D$10),100000/52*'1. General Input'!$D$10,AD372)</f>
        <v>0</v>
      </c>
    </row>
    <row r="373" spans="1:31" x14ac:dyDescent="0.25">
      <c r="A373" s="265">
        <f t="shared" si="11"/>
        <v>353</v>
      </c>
      <c r="B373" s="501"/>
      <c r="C373" s="515"/>
      <c r="D373" s="514"/>
      <c r="E373" s="505"/>
      <c r="F373" s="505"/>
      <c r="G373" s="505"/>
      <c r="H373" s="505"/>
      <c r="I373" s="505"/>
      <c r="J373" s="505"/>
      <c r="K373" s="505"/>
      <c r="L373" s="505"/>
      <c r="M373" s="505"/>
      <c r="N373" s="505"/>
      <c r="O373" s="505"/>
      <c r="P373" s="505"/>
      <c r="Q373" s="505"/>
      <c r="R373" s="505"/>
      <c r="S373" s="505"/>
      <c r="T373" s="505"/>
      <c r="U373" s="505"/>
      <c r="V373" s="505"/>
      <c r="W373" s="505"/>
      <c r="X373" s="505"/>
      <c r="Y373" s="505"/>
      <c r="Z373" s="505"/>
      <c r="AA373" s="505"/>
      <c r="AB373" s="505"/>
      <c r="AC373" s="505"/>
      <c r="AD373" s="269">
        <f t="shared" si="10"/>
        <v>0</v>
      </c>
      <c r="AE373" s="388">
        <f>IF(AD373&gt;(100000/52*'1. General Input'!$D$10),100000/52*'1. General Input'!$D$10,AD373)</f>
        <v>0</v>
      </c>
    </row>
    <row r="374" spans="1:31" x14ac:dyDescent="0.25">
      <c r="A374" s="265">
        <f t="shared" si="11"/>
        <v>354</v>
      </c>
      <c r="B374" s="501"/>
      <c r="C374" s="515"/>
      <c r="D374" s="514"/>
      <c r="E374" s="505"/>
      <c r="F374" s="505"/>
      <c r="G374" s="505"/>
      <c r="H374" s="505"/>
      <c r="I374" s="505"/>
      <c r="J374" s="505"/>
      <c r="K374" s="505"/>
      <c r="L374" s="505"/>
      <c r="M374" s="505"/>
      <c r="N374" s="505"/>
      <c r="O374" s="505"/>
      <c r="P374" s="505"/>
      <c r="Q374" s="505"/>
      <c r="R374" s="505"/>
      <c r="S374" s="505"/>
      <c r="T374" s="505"/>
      <c r="U374" s="505"/>
      <c r="V374" s="505"/>
      <c r="W374" s="505"/>
      <c r="X374" s="505"/>
      <c r="Y374" s="505"/>
      <c r="Z374" s="505"/>
      <c r="AA374" s="505"/>
      <c r="AB374" s="505"/>
      <c r="AC374" s="505"/>
      <c r="AD374" s="269">
        <f t="shared" si="10"/>
        <v>0</v>
      </c>
      <c r="AE374" s="388">
        <f>IF(AD374&gt;(100000/52*'1. General Input'!$D$10),100000/52*'1. General Input'!$D$10,AD374)</f>
        <v>0</v>
      </c>
    </row>
    <row r="375" spans="1:31" x14ac:dyDescent="0.25">
      <c r="A375" s="265">
        <f t="shared" si="11"/>
        <v>355</v>
      </c>
      <c r="B375" s="501"/>
      <c r="C375" s="515"/>
      <c r="D375" s="514"/>
      <c r="E375" s="505"/>
      <c r="F375" s="505"/>
      <c r="G375" s="505"/>
      <c r="H375" s="505"/>
      <c r="I375" s="505"/>
      <c r="J375" s="505"/>
      <c r="K375" s="505"/>
      <c r="L375" s="505"/>
      <c r="M375" s="505"/>
      <c r="N375" s="505"/>
      <c r="O375" s="505"/>
      <c r="P375" s="505"/>
      <c r="Q375" s="505"/>
      <c r="R375" s="505"/>
      <c r="S375" s="505"/>
      <c r="T375" s="505"/>
      <c r="U375" s="505"/>
      <c r="V375" s="505"/>
      <c r="W375" s="505"/>
      <c r="X375" s="505"/>
      <c r="Y375" s="505"/>
      <c r="Z375" s="505"/>
      <c r="AA375" s="505"/>
      <c r="AB375" s="505"/>
      <c r="AC375" s="505"/>
      <c r="AD375" s="269">
        <f t="shared" si="10"/>
        <v>0</v>
      </c>
      <c r="AE375" s="388">
        <f>IF(AD375&gt;(100000/52*'1. General Input'!$D$10),100000/52*'1. General Input'!$D$10,AD375)</f>
        <v>0</v>
      </c>
    </row>
    <row r="376" spans="1:31" x14ac:dyDescent="0.25">
      <c r="A376" s="265">
        <f t="shared" si="11"/>
        <v>356</v>
      </c>
      <c r="B376" s="501"/>
      <c r="C376" s="515"/>
      <c r="D376" s="514"/>
      <c r="E376" s="505"/>
      <c r="F376" s="505"/>
      <c r="G376" s="505"/>
      <c r="H376" s="505"/>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269">
        <f t="shared" si="10"/>
        <v>0</v>
      </c>
      <c r="AE376" s="388">
        <f>IF(AD376&gt;(100000/52*'1. General Input'!$D$10),100000/52*'1. General Input'!$D$10,AD376)</f>
        <v>0</v>
      </c>
    </row>
    <row r="377" spans="1:31" x14ac:dyDescent="0.25">
      <c r="A377" s="265">
        <f t="shared" si="11"/>
        <v>357</v>
      </c>
      <c r="B377" s="501"/>
      <c r="C377" s="515"/>
      <c r="D377" s="514"/>
      <c r="E377" s="505"/>
      <c r="F377" s="505"/>
      <c r="G377" s="505"/>
      <c r="H377" s="505"/>
      <c r="I377" s="505"/>
      <c r="J377" s="505"/>
      <c r="K377" s="505"/>
      <c r="L377" s="505"/>
      <c r="M377" s="505"/>
      <c r="N377" s="505"/>
      <c r="O377" s="505"/>
      <c r="P377" s="505"/>
      <c r="Q377" s="505"/>
      <c r="R377" s="505"/>
      <c r="S377" s="505"/>
      <c r="T377" s="505"/>
      <c r="U377" s="505"/>
      <c r="V377" s="505"/>
      <c r="W377" s="505"/>
      <c r="X377" s="505"/>
      <c r="Y377" s="505"/>
      <c r="Z377" s="505"/>
      <c r="AA377" s="505"/>
      <c r="AB377" s="505"/>
      <c r="AC377" s="505"/>
      <c r="AD377" s="269">
        <f t="shared" si="10"/>
        <v>0</v>
      </c>
      <c r="AE377" s="388">
        <f>IF(AD377&gt;(100000/52*'1. General Input'!$D$10),100000/52*'1. General Input'!$D$10,AD377)</f>
        <v>0</v>
      </c>
    </row>
    <row r="378" spans="1:31" x14ac:dyDescent="0.25">
      <c r="A378" s="265">
        <f t="shared" si="11"/>
        <v>358</v>
      </c>
      <c r="B378" s="501"/>
      <c r="C378" s="515"/>
      <c r="D378" s="514"/>
      <c r="E378" s="505"/>
      <c r="F378" s="505"/>
      <c r="G378" s="505"/>
      <c r="H378" s="505"/>
      <c r="I378" s="505"/>
      <c r="J378" s="505"/>
      <c r="K378" s="505"/>
      <c r="L378" s="505"/>
      <c r="M378" s="505"/>
      <c r="N378" s="505"/>
      <c r="O378" s="505"/>
      <c r="P378" s="505"/>
      <c r="Q378" s="505"/>
      <c r="R378" s="505"/>
      <c r="S378" s="505"/>
      <c r="T378" s="505"/>
      <c r="U378" s="505"/>
      <c r="V378" s="505"/>
      <c r="W378" s="505"/>
      <c r="X378" s="505"/>
      <c r="Y378" s="505"/>
      <c r="Z378" s="505"/>
      <c r="AA378" s="505"/>
      <c r="AB378" s="505"/>
      <c r="AC378" s="505"/>
      <c r="AD378" s="269">
        <f t="shared" si="10"/>
        <v>0</v>
      </c>
      <c r="AE378" s="388">
        <f>IF(AD378&gt;(100000/52*'1. General Input'!$D$10),100000/52*'1. General Input'!$D$10,AD378)</f>
        <v>0</v>
      </c>
    </row>
    <row r="379" spans="1:31" x14ac:dyDescent="0.25">
      <c r="A379" s="265">
        <f t="shared" si="11"/>
        <v>359</v>
      </c>
      <c r="B379" s="501"/>
      <c r="C379" s="515"/>
      <c r="D379" s="514"/>
      <c r="E379" s="505"/>
      <c r="F379" s="505"/>
      <c r="G379" s="505"/>
      <c r="H379" s="505"/>
      <c r="I379" s="505"/>
      <c r="J379" s="505"/>
      <c r="K379" s="505"/>
      <c r="L379" s="505"/>
      <c r="M379" s="505"/>
      <c r="N379" s="505"/>
      <c r="O379" s="505"/>
      <c r="P379" s="505"/>
      <c r="Q379" s="505"/>
      <c r="R379" s="505"/>
      <c r="S379" s="505"/>
      <c r="T379" s="505"/>
      <c r="U379" s="505"/>
      <c r="V379" s="505"/>
      <c r="W379" s="505"/>
      <c r="X379" s="505"/>
      <c r="Y379" s="505"/>
      <c r="Z379" s="505"/>
      <c r="AA379" s="505"/>
      <c r="AB379" s="505"/>
      <c r="AC379" s="505"/>
      <c r="AD379" s="269">
        <f t="shared" si="10"/>
        <v>0</v>
      </c>
      <c r="AE379" s="388">
        <f>IF(AD379&gt;(100000/52*'1. General Input'!$D$10),100000/52*'1. General Input'!$D$10,AD379)</f>
        <v>0</v>
      </c>
    </row>
    <row r="380" spans="1:31" x14ac:dyDescent="0.25">
      <c r="A380" s="265">
        <f t="shared" si="11"/>
        <v>360</v>
      </c>
      <c r="B380" s="501"/>
      <c r="C380" s="515"/>
      <c r="D380" s="514"/>
      <c r="E380" s="505"/>
      <c r="F380" s="505"/>
      <c r="G380" s="505"/>
      <c r="H380" s="505"/>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269">
        <f t="shared" si="10"/>
        <v>0</v>
      </c>
      <c r="AE380" s="388">
        <f>IF(AD380&gt;(100000/52*'1. General Input'!$D$10),100000/52*'1. General Input'!$D$10,AD380)</f>
        <v>0</v>
      </c>
    </row>
    <row r="381" spans="1:31" x14ac:dyDescent="0.25">
      <c r="A381" s="265">
        <f t="shared" si="11"/>
        <v>361</v>
      </c>
      <c r="B381" s="501"/>
      <c r="C381" s="515"/>
      <c r="D381" s="514"/>
      <c r="E381" s="505"/>
      <c r="F381" s="505"/>
      <c r="G381" s="505"/>
      <c r="H381" s="505"/>
      <c r="I381" s="505"/>
      <c r="J381" s="505"/>
      <c r="K381" s="505"/>
      <c r="L381" s="505"/>
      <c r="M381" s="505"/>
      <c r="N381" s="505"/>
      <c r="O381" s="505"/>
      <c r="P381" s="505"/>
      <c r="Q381" s="505"/>
      <c r="R381" s="505"/>
      <c r="S381" s="505"/>
      <c r="T381" s="505"/>
      <c r="U381" s="505"/>
      <c r="V381" s="505"/>
      <c r="W381" s="505"/>
      <c r="X381" s="505"/>
      <c r="Y381" s="505"/>
      <c r="Z381" s="505"/>
      <c r="AA381" s="505"/>
      <c r="AB381" s="505"/>
      <c r="AC381" s="505"/>
      <c r="AD381" s="269">
        <f t="shared" si="10"/>
        <v>0</v>
      </c>
      <c r="AE381" s="388">
        <f>IF(AD381&gt;(100000/52*'1. General Input'!$D$10),100000/52*'1. General Input'!$D$10,AD381)</f>
        <v>0</v>
      </c>
    </row>
    <row r="382" spans="1:31" x14ac:dyDescent="0.25">
      <c r="A382" s="265">
        <f t="shared" si="11"/>
        <v>362</v>
      </c>
      <c r="B382" s="501"/>
      <c r="C382" s="515"/>
      <c r="D382" s="514"/>
      <c r="E382" s="505"/>
      <c r="F382" s="505"/>
      <c r="G382" s="505"/>
      <c r="H382" s="505"/>
      <c r="I382" s="505"/>
      <c r="J382" s="505"/>
      <c r="K382" s="505"/>
      <c r="L382" s="505"/>
      <c r="M382" s="505"/>
      <c r="N382" s="505"/>
      <c r="O382" s="505"/>
      <c r="P382" s="505"/>
      <c r="Q382" s="505"/>
      <c r="R382" s="505"/>
      <c r="S382" s="505"/>
      <c r="T382" s="505"/>
      <c r="U382" s="505"/>
      <c r="V382" s="505"/>
      <c r="W382" s="505"/>
      <c r="X382" s="505"/>
      <c r="Y382" s="505"/>
      <c r="Z382" s="505"/>
      <c r="AA382" s="505"/>
      <c r="AB382" s="505"/>
      <c r="AC382" s="505"/>
      <c r="AD382" s="269">
        <f t="shared" si="10"/>
        <v>0</v>
      </c>
      <c r="AE382" s="388">
        <f>IF(AD382&gt;(100000/52*'1. General Input'!$D$10),100000/52*'1. General Input'!$D$10,AD382)</f>
        <v>0</v>
      </c>
    </row>
    <row r="383" spans="1:31" x14ac:dyDescent="0.25">
      <c r="A383" s="265">
        <f t="shared" si="11"/>
        <v>363</v>
      </c>
      <c r="B383" s="501"/>
      <c r="C383" s="515"/>
      <c r="D383" s="514"/>
      <c r="E383" s="505"/>
      <c r="F383" s="505"/>
      <c r="G383" s="505"/>
      <c r="H383" s="505"/>
      <c r="I383" s="505"/>
      <c r="J383" s="505"/>
      <c r="K383" s="505"/>
      <c r="L383" s="505"/>
      <c r="M383" s="505"/>
      <c r="N383" s="505"/>
      <c r="O383" s="505"/>
      <c r="P383" s="505"/>
      <c r="Q383" s="505"/>
      <c r="R383" s="505"/>
      <c r="S383" s="505"/>
      <c r="T383" s="505"/>
      <c r="U383" s="505"/>
      <c r="V383" s="505"/>
      <c r="W383" s="505"/>
      <c r="X383" s="505"/>
      <c r="Y383" s="505"/>
      <c r="Z383" s="505"/>
      <c r="AA383" s="505"/>
      <c r="AB383" s="505"/>
      <c r="AC383" s="505"/>
      <c r="AD383" s="269">
        <f t="shared" si="10"/>
        <v>0</v>
      </c>
      <c r="AE383" s="388">
        <f>IF(AD383&gt;(100000/52*'1. General Input'!$D$10),100000/52*'1. General Input'!$D$10,AD383)</f>
        <v>0</v>
      </c>
    </row>
    <row r="384" spans="1:31" x14ac:dyDescent="0.25">
      <c r="A384" s="265">
        <f t="shared" si="11"/>
        <v>364</v>
      </c>
      <c r="B384" s="501"/>
      <c r="C384" s="515"/>
      <c r="D384" s="514"/>
      <c r="E384" s="505"/>
      <c r="F384" s="505"/>
      <c r="G384" s="505"/>
      <c r="H384" s="505"/>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269">
        <f t="shared" si="10"/>
        <v>0</v>
      </c>
      <c r="AE384" s="388">
        <f>IF(AD384&gt;(100000/52*'1. General Input'!$D$10),100000/52*'1. General Input'!$D$10,AD384)</f>
        <v>0</v>
      </c>
    </row>
    <row r="385" spans="1:31" x14ac:dyDescent="0.25">
      <c r="A385" s="265">
        <f t="shared" si="11"/>
        <v>365</v>
      </c>
      <c r="B385" s="501"/>
      <c r="C385" s="515"/>
      <c r="D385" s="514"/>
      <c r="E385" s="505"/>
      <c r="F385" s="505"/>
      <c r="G385" s="505"/>
      <c r="H385" s="505"/>
      <c r="I385" s="505"/>
      <c r="J385" s="505"/>
      <c r="K385" s="505"/>
      <c r="L385" s="505"/>
      <c r="M385" s="505"/>
      <c r="N385" s="505"/>
      <c r="O385" s="505"/>
      <c r="P385" s="505"/>
      <c r="Q385" s="505"/>
      <c r="R385" s="505"/>
      <c r="S385" s="505"/>
      <c r="T385" s="505"/>
      <c r="U385" s="505"/>
      <c r="V385" s="505"/>
      <c r="W385" s="505"/>
      <c r="X385" s="505"/>
      <c r="Y385" s="505"/>
      <c r="Z385" s="505"/>
      <c r="AA385" s="505"/>
      <c r="AB385" s="505"/>
      <c r="AC385" s="505"/>
      <c r="AD385" s="269">
        <f t="shared" si="10"/>
        <v>0</v>
      </c>
      <c r="AE385" s="388">
        <f>IF(AD385&gt;(100000/52*'1. General Input'!$D$10),100000/52*'1. General Input'!$D$10,AD385)</f>
        <v>0</v>
      </c>
    </row>
    <row r="386" spans="1:31" x14ac:dyDescent="0.25">
      <c r="A386" s="265">
        <f t="shared" si="11"/>
        <v>366</v>
      </c>
      <c r="B386" s="501"/>
      <c r="C386" s="515"/>
      <c r="D386" s="514"/>
      <c r="E386" s="505"/>
      <c r="F386" s="505"/>
      <c r="G386" s="505"/>
      <c r="H386" s="505"/>
      <c r="I386" s="505"/>
      <c r="J386" s="505"/>
      <c r="K386" s="505"/>
      <c r="L386" s="505"/>
      <c r="M386" s="505"/>
      <c r="N386" s="505"/>
      <c r="O386" s="505"/>
      <c r="P386" s="505"/>
      <c r="Q386" s="505"/>
      <c r="R386" s="505"/>
      <c r="S386" s="505"/>
      <c r="T386" s="505"/>
      <c r="U386" s="505"/>
      <c r="V386" s="505"/>
      <c r="W386" s="505"/>
      <c r="X386" s="505"/>
      <c r="Y386" s="505"/>
      <c r="Z386" s="505"/>
      <c r="AA386" s="505"/>
      <c r="AB386" s="505"/>
      <c r="AC386" s="505"/>
      <c r="AD386" s="269">
        <f t="shared" si="10"/>
        <v>0</v>
      </c>
      <c r="AE386" s="388">
        <f>IF(AD386&gt;(100000/52*'1. General Input'!$D$10),100000/52*'1. General Input'!$D$10,AD386)</f>
        <v>0</v>
      </c>
    </row>
    <row r="387" spans="1:31" x14ac:dyDescent="0.25">
      <c r="A387" s="265">
        <f t="shared" si="11"/>
        <v>367</v>
      </c>
      <c r="B387" s="501"/>
      <c r="C387" s="515"/>
      <c r="D387" s="514"/>
      <c r="E387" s="505"/>
      <c r="F387" s="505"/>
      <c r="G387" s="505"/>
      <c r="H387" s="505"/>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269">
        <f t="shared" si="10"/>
        <v>0</v>
      </c>
      <c r="AE387" s="388">
        <f>IF(AD387&gt;(100000/52*'1. General Input'!$D$10),100000/52*'1. General Input'!$D$10,AD387)</f>
        <v>0</v>
      </c>
    </row>
    <row r="388" spans="1:31" x14ac:dyDescent="0.25">
      <c r="A388" s="265">
        <f t="shared" si="11"/>
        <v>368</v>
      </c>
      <c r="B388" s="501"/>
      <c r="C388" s="515"/>
      <c r="D388" s="514"/>
      <c r="E388" s="505"/>
      <c r="F388" s="505"/>
      <c r="G388" s="505"/>
      <c r="H388" s="505"/>
      <c r="I388" s="505"/>
      <c r="J388" s="505"/>
      <c r="K388" s="505"/>
      <c r="L388" s="505"/>
      <c r="M388" s="505"/>
      <c r="N388" s="505"/>
      <c r="O388" s="505"/>
      <c r="P388" s="505"/>
      <c r="Q388" s="505"/>
      <c r="R388" s="505"/>
      <c r="S388" s="505"/>
      <c r="T388" s="505"/>
      <c r="U388" s="505"/>
      <c r="V388" s="505"/>
      <c r="W388" s="505"/>
      <c r="X388" s="505"/>
      <c r="Y388" s="505"/>
      <c r="Z388" s="505"/>
      <c r="AA388" s="505"/>
      <c r="AB388" s="505"/>
      <c r="AC388" s="505"/>
      <c r="AD388" s="269">
        <f t="shared" si="10"/>
        <v>0</v>
      </c>
      <c r="AE388" s="388">
        <f>IF(AD388&gt;(100000/52*'1. General Input'!$D$10),100000/52*'1. General Input'!$D$10,AD388)</f>
        <v>0</v>
      </c>
    </row>
    <row r="389" spans="1:31" x14ac:dyDescent="0.25">
      <c r="A389" s="265">
        <f t="shared" si="11"/>
        <v>369</v>
      </c>
      <c r="B389" s="501"/>
      <c r="C389" s="515"/>
      <c r="D389" s="514"/>
      <c r="E389" s="505"/>
      <c r="F389" s="505"/>
      <c r="G389" s="505"/>
      <c r="H389" s="505"/>
      <c r="I389" s="505"/>
      <c r="J389" s="505"/>
      <c r="K389" s="505"/>
      <c r="L389" s="505"/>
      <c r="M389" s="505"/>
      <c r="N389" s="505"/>
      <c r="O389" s="505"/>
      <c r="P389" s="505"/>
      <c r="Q389" s="505"/>
      <c r="R389" s="505"/>
      <c r="S389" s="505"/>
      <c r="T389" s="505"/>
      <c r="U389" s="505"/>
      <c r="V389" s="505"/>
      <c r="W389" s="505"/>
      <c r="X389" s="505"/>
      <c r="Y389" s="505"/>
      <c r="Z389" s="505"/>
      <c r="AA389" s="505"/>
      <c r="AB389" s="505"/>
      <c r="AC389" s="505"/>
      <c r="AD389" s="269">
        <f t="shared" si="10"/>
        <v>0</v>
      </c>
      <c r="AE389" s="388">
        <f>IF(AD389&gt;(100000/52*'1. General Input'!$D$10),100000/52*'1. General Input'!$D$10,AD389)</f>
        <v>0</v>
      </c>
    </row>
    <row r="390" spans="1:31" x14ac:dyDescent="0.25">
      <c r="A390" s="265">
        <f t="shared" si="11"/>
        <v>370</v>
      </c>
      <c r="B390" s="501"/>
      <c r="C390" s="515"/>
      <c r="D390" s="514"/>
      <c r="E390" s="505"/>
      <c r="F390" s="505"/>
      <c r="G390" s="505"/>
      <c r="H390" s="505"/>
      <c r="I390" s="505"/>
      <c r="J390" s="505"/>
      <c r="K390" s="505"/>
      <c r="L390" s="505"/>
      <c r="M390" s="505"/>
      <c r="N390" s="505"/>
      <c r="O390" s="505"/>
      <c r="P390" s="505"/>
      <c r="Q390" s="505"/>
      <c r="R390" s="505"/>
      <c r="S390" s="505"/>
      <c r="T390" s="505"/>
      <c r="U390" s="505"/>
      <c r="V390" s="505"/>
      <c r="W390" s="505"/>
      <c r="X390" s="505"/>
      <c r="Y390" s="505"/>
      <c r="Z390" s="505"/>
      <c r="AA390" s="505"/>
      <c r="AB390" s="505"/>
      <c r="AC390" s="505"/>
      <c r="AD390" s="269">
        <f t="shared" si="10"/>
        <v>0</v>
      </c>
      <c r="AE390" s="388">
        <f>IF(AD390&gt;(100000/52*'1. General Input'!$D$10),100000/52*'1. General Input'!$D$10,AD390)</f>
        <v>0</v>
      </c>
    </row>
    <row r="391" spans="1:31" x14ac:dyDescent="0.25">
      <c r="A391" s="265">
        <f t="shared" si="11"/>
        <v>371</v>
      </c>
      <c r="B391" s="501"/>
      <c r="C391" s="515"/>
      <c r="D391" s="514"/>
      <c r="E391" s="505"/>
      <c r="F391" s="505"/>
      <c r="G391" s="505"/>
      <c r="H391" s="505"/>
      <c r="I391" s="505"/>
      <c r="J391" s="505"/>
      <c r="K391" s="505"/>
      <c r="L391" s="505"/>
      <c r="M391" s="505"/>
      <c r="N391" s="505"/>
      <c r="O391" s="505"/>
      <c r="P391" s="505"/>
      <c r="Q391" s="505"/>
      <c r="R391" s="505"/>
      <c r="S391" s="505"/>
      <c r="T391" s="505"/>
      <c r="U391" s="505"/>
      <c r="V391" s="505"/>
      <c r="W391" s="505"/>
      <c r="X391" s="505"/>
      <c r="Y391" s="505"/>
      <c r="Z391" s="505"/>
      <c r="AA391" s="505"/>
      <c r="AB391" s="505"/>
      <c r="AC391" s="505"/>
      <c r="AD391" s="269">
        <f t="shared" si="10"/>
        <v>0</v>
      </c>
      <c r="AE391" s="388">
        <f>IF(AD391&gt;(100000/52*'1. General Input'!$D$10),100000/52*'1. General Input'!$D$10,AD391)</f>
        <v>0</v>
      </c>
    </row>
    <row r="392" spans="1:31" x14ac:dyDescent="0.25">
      <c r="A392" s="265">
        <f t="shared" si="11"/>
        <v>372</v>
      </c>
      <c r="B392" s="501"/>
      <c r="C392" s="515"/>
      <c r="D392" s="514"/>
      <c r="E392" s="505"/>
      <c r="F392" s="505"/>
      <c r="G392" s="505"/>
      <c r="H392" s="505"/>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269">
        <f t="shared" si="10"/>
        <v>0</v>
      </c>
      <c r="AE392" s="388">
        <f>IF(AD392&gt;(100000/52*'1. General Input'!$D$10),100000/52*'1. General Input'!$D$10,AD392)</f>
        <v>0</v>
      </c>
    </row>
    <row r="393" spans="1:31" x14ac:dyDescent="0.25">
      <c r="A393" s="265">
        <f t="shared" si="11"/>
        <v>373</v>
      </c>
      <c r="B393" s="501"/>
      <c r="C393" s="515"/>
      <c r="D393" s="514"/>
      <c r="E393" s="505"/>
      <c r="F393" s="505"/>
      <c r="G393" s="505"/>
      <c r="H393" s="505"/>
      <c r="I393" s="505"/>
      <c r="J393" s="505"/>
      <c r="K393" s="505"/>
      <c r="L393" s="505"/>
      <c r="M393" s="505"/>
      <c r="N393" s="505"/>
      <c r="O393" s="505"/>
      <c r="P393" s="505"/>
      <c r="Q393" s="505"/>
      <c r="R393" s="505"/>
      <c r="S393" s="505"/>
      <c r="T393" s="505"/>
      <c r="U393" s="505"/>
      <c r="V393" s="505"/>
      <c r="W393" s="505"/>
      <c r="X393" s="505"/>
      <c r="Y393" s="505"/>
      <c r="Z393" s="505"/>
      <c r="AA393" s="505"/>
      <c r="AB393" s="505"/>
      <c r="AC393" s="505"/>
      <c r="AD393" s="269">
        <f t="shared" si="10"/>
        <v>0</v>
      </c>
      <c r="AE393" s="388">
        <f>IF(AD393&gt;(100000/52*'1. General Input'!$D$10),100000/52*'1. General Input'!$D$10,AD393)</f>
        <v>0</v>
      </c>
    </row>
    <row r="394" spans="1:31" x14ac:dyDescent="0.25">
      <c r="A394" s="265">
        <f t="shared" si="11"/>
        <v>374</v>
      </c>
      <c r="B394" s="501"/>
      <c r="C394" s="515"/>
      <c r="D394" s="514"/>
      <c r="E394" s="505"/>
      <c r="F394" s="505"/>
      <c r="G394" s="505"/>
      <c r="H394" s="505"/>
      <c r="I394" s="505"/>
      <c r="J394" s="505"/>
      <c r="K394" s="505"/>
      <c r="L394" s="505"/>
      <c r="M394" s="505"/>
      <c r="N394" s="505"/>
      <c r="O394" s="505"/>
      <c r="P394" s="505"/>
      <c r="Q394" s="505"/>
      <c r="R394" s="505"/>
      <c r="S394" s="505"/>
      <c r="T394" s="505"/>
      <c r="U394" s="505"/>
      <c r="V394" s="505"/>
      <c r="W394" s="505"/>
      <c r="X394" s="505"/>
      <c r="Y394" s="505"/>
      <c r="Z394" s="505"/>
      <c r="AA394" s="505"/>
      <c r="AB394" s="505"/>
      <c r="AC394" s="505"/>
      <c r="AD394" s="269">
        <f t="shared" si="10"/>
        <v>0</v>
      </c>
      <c r="AE394" s="388">
        <f>IF(AD394&gt;(100000/52*'1. General Input'!$D$10),100000/52*'1. General Input'!$D$10,AD394)</f>
        <v>0</v>
      </c>
    </row>
    <row r="395" spans="1:31" x14ac:dyDescent="0.25">
      <c r="A395" s="265">
        <f t="shared" si="11"/>
        <v>375</v>
      </c>
      <c r="B395" s="501"/>
      <c r="C395" s="515"/>
      <c r="D395" s="514"/>
      <c r="E395" s="505"/>
      <c r="F395" s="505"/>
      <c r="G395" s="505"/>
      <c r="H395" s="505"/>
      <c r="I395" s="505"/>
      <c r="J395" s="505"/>
      <c r="K395" s="505"/>
      <c r="L395" s="505"/>
      <c r="M395" s="505"/>
      <c r="N395" s="505"/>
      <c r="O395" s="505"/>
      <c r="P395" s="505"/>
      <c r="Q395" s="505"/>
      <c r="R395" s="505"/>
      <c r="S395" s="505"/>
      <c r="T395" s="505"/>
      <c r="U395" s="505"/>
      <c r="V395" s="505"/>
      <c r="W395" s="505"/>
      <c r="X395" s="505"/>
      <c r="Y395" s="505"/>
      <c r="Z395" s="505"/>
      <c r="AA395" s="505"/>
      <c r="AB395" s="505"/>
      <c r="AC395" s="505"/>
      <c r="AD395" s="269">
        <f t="shared" si="10"/>
        <v>0</v>
      </c>
      <c r="AE395" s="388">
        <f>IF(AD395&gt;(100000/52*'1. General Input'!$D$10),100000/52*'1. General Input'!$D$10,AD395)</f>
        <v>0</v>
      </c>
    </row>
    <row r="396" spans="1:31" x14ac:dyDescent="0.25">
      <c r="A396" s="265">
        <f t="shared" si="11"/>
        <v>376</v>
      </c>
      <c r="B396" s="501"/>
      <c r="C396" s="515"/>
      <c r="D396" s="514"/>
      <c r="E396" s="505"/>
      <c r="F396" s="505"/>
      <c r="G396" s="505"/>
      <c r="H396" s="505"/>
      <c r="I396" s="505"/>
      <c r="J396" s="505"/>
      <c r="K396" s="505"/>
      <c r="L396" s="505"/>
      <c r="M396" s="505"/>
      <c r="N396" s="505"/>
      <c r="O396" s="505"/>
      <c r="P396" s="505"/>
      <c r="Q396" s="505"/>
      <c r="R396" s="505"/>
      <c r="S396" s="505"/>
      <c r="T396" s="505"/>
      <c r="U396" s="505"/>
      <c r="V396" s="505"/>
      <c r="W396" s="505"/>
      <c r="X396" s="505"/>
      <c r="Y396" s="505"/>
      <c r="Z396" s="505"/>
      <c r="AA396" s="505"/>
      <c r="AB396" s="505"/>
      <c r="AC396" s="505"/>
      <c r="AD396" s="269">
        <f t="shared" si="10"/>
        <v>0</v>
      </c>
      <c r="AE396" s="388">
        <f>IF(AD396&gt;(100000/52*'1. General Input'!$D$10),100000/52*'1. General Input'!$D$10,AD396)</f>
        <v>0</v>
      </c>
    </row>
    <row r="397" spans="1:31" x14ac:dyDescent="0.25">
      <c r="A397" s="265">
        <f t="shared" si="11"/>
        <v>377</v>
      </c>
      <c r="B397" s="501"/>
      <c r="C397" s="515"/>
      <c r="D397" s="514"/>
      <c r="E397" s="505"/>
      <c r="F397" s="505"/>
      <c r="G397" s="505"/>
      <c r="H397" s="505"/>
      <c r="I397" s="505"/>
      <c r="J397" s="505"/>
      <c r="K397" s="505"/>
      <c r="L397" s="505"/>
      <c r="M397" s="505"/>
      <c r="N397" s="505"/>
      <c r="O397" s="505"/>
      <c r="P397" s="505"/>
      <c r="Q397" s="505"/>
      <c r="R397" s="505"/>
      <c r="S397" s="505"/>
      <c r="T397" s="505"/>
      <c r="U397" s="505"/>
      <c r="V397" s="505"/>
      <c r="W397" s="505"/>
      <c r="X397" s="505"/>
      <c r="Y397" s="505"/>
      <c r="Z397" s="505"/>
      <c r="AA397" s="505"/>
      <c r="AB397" s="505"/>
      <c r="AC397" s="505"/>
      <c r="AD397" s="269">
        <f t="shared" si="10"/>
        <v>0</v>
      </c>
      <c r="AE397" s="388">
        <f>IF(AD397&gt;(100000/52*'1. General Input'!$D$10),100000/52*'1. General Input'!$D$10,AD397)</f>
        <v>0</v>
      </c>
    </row>
    <row r="398" spans="1:31" x14ac:dyDescent="0.25">
      <c r="A398" s="265">
        <f t="shared" si="11"/>
        <v>378</v>
      </c>
      <c r="B398" s="501"/>
      <c r="C398" s="515"/>
      <c r="D398" s="514"/>
      <c r="E398" s="505"/>
      <c r="F398" s="505"/>
      <c r="G398" s="505"/>
      <c r="H398" s="505"/>
      <c r="I398" s="505"/>
      <c r="J398" s="505"/>
      <c r="K398" s="505"/>
      <c r="L398" s="505"/>
      <c r="M398" s="505"/>
      <c r="N398" s="505"/>
      <c r="O398" s="505"/>
      <c r="P398" s="505"/>
      <c r="Q398" s="505"/>
      <c r="R398" s="505"/>
      <c r="S398" s="505"/>
      <c r="T398" s="505"/>
      <c r="U398" s="505"/>
      <c r="V398" s="505"/>
      <c r="W398" s="505"/>
      <c r="X398" s="505"/>
      <c r="Y398" s="505"/>
      <c r="Z398" s="505"/>
      <c r="AA398" s="505"/>
      <c r="AB398" s="505"/>
      <c r="AC398" s="505"/>
      <c r="AD398" s="269">
        <f t="shared" si="10"/>
        <v>0</v>
      </c>
      <c r="AE398" s="388">
        <f>IF(AD398&gt;(100000/52*'1. General Input'!$D$10),100000/52*'1. General Input'!$D$10,AD398)</f>
        <v>0</v>
      </c>
    </row>
    <row r="399" spans="1:31" x14ac:dyDescent="0.25">
      <c r="A399" s="265">
        <f t="shared" si="11"/>
        <v>379</v>
      </c>
      <c r="B399" s="501"/>
      <c r="C399" s="515"/>
      <c r="D399" s="514"/>
      <c r="E399" s="505"/>
      <c r="F399" s="505"/>
      <c r="G399" s="505"/>
      <c r="H399" s="505"/>
      <c r="I399" s="505"/>
      <c r="J399" s="505"/>
      <c r="K399" s="505"/>
      <c r="L399" s="505"/>
      <c r="M399" s="505"/>
      <c r="N399" s="505"/>
      <c r="O399" s="505"/>
      <c r="P399" s="505"/>
      <c r="Q399" s="505"/>
      <c r="R399" s="505"/>
      <c r="S399" s="505"/>
      <c r="T399" s="505"/>
      <c r="U399" s="505"/>
      <c r="V399" s="505"/>
      <c r="W399" s="505"/>
      <c r="X399" s="505"/>
      <c r="Y399" s="505"/>
      <c r="Z399" s="505"/>
      <c r="AA399" s="505"/>
      <c r="AB399" s="505"/>
      <c r="AC399" s="505"/>
      <c r="AD399" s="269">
        <f t="shared" si="10"/>
        <v>0</v>
      </c>
      <c r="AE399" s="388">
        <f>IF(AD399&gt;(100000/52*'1. General Input'!$D$10),100000/52*'1. General Input'!$D$10,AD399)</f>
        <v>0</v>
      </c>
    </row>
    <row r="400" spans="1:31" x14ac:dyDescent="0.25">
      <c r="A400" s="265">
        <f t="shared" si="11"/>
        <v>380</v>
      </c>
      <c r="B400" s="501"/>
      <c r="C400" s="515"/>
      <c r="D400" s="514"/>
      <c r="E400" s="505"/>
      <c r="F400" s="505"/>
      <c r="G400" s="505"/>
      <c r="H400" s="505"/>
      <c r="I400" s="505"/>
      <c r="J400" s="505"/>
      <c r="K400" s="505"/>
      <c r="L400" s="505"/>
      <c r="M400" s="505"/>
      <c r="N400" s="505"/>
      <c r="O400" s="505"/>
      <c r="P400" s="505"/>
      <c r="Q400" s="505"/>
      <c r="R400" s="505"/>
      <c r="S400" s="505"/>
      <c r="T400" s="505"/>
      <c r="U400" s="505"/>
      <c r="V400" s="505"/>
      <c r="W400" s="505"/>
      <c r="X400" s="505"/>
      <c r="Y400" s="505"/>
      <c r="Z400" s="505"/>
      <c r="AA400" s="505"/>
      <c r="AB400" s="505"/>
      <c r="AC400" s="505"/>
      <c r="AD400" s="269">
        <f t="shared" si="10"/>
        <v>0</v>
      </c>
      <c r="AE400" s="388">
        <f>IF(AD400&gt;(100000/52*'1. General Input'!$D$10),100000/52*'1. General Input'!$D$10,AD400)</f>
        <v>0</v>
      </c>
    </row>
    <row r="401" spans="1:31" x14ac:dyDescent="0.25">
      <c r="A401" s="265">
        <f t="shared" si="11"/>
        <v>381</v>
      </c>
      <c r="B401" s="501"/>
      <c r="C401" s="515"/>
      <c r="D401" s="514"/>
      <c r="E401" s="505"/>
      <c r="F401" s="505"/>
      <c r="G401" s="505"/>
      <c r="H401" s="505"/>
      <c r="I401" s="505"/>
      <c r="J401" s="505"/>
      <c r="K401" s="505"/>
      <c r="L401" s="505"/>
      <c r="M401" s="505"/>
      <c r="N401" s="505"/>
      <c r="O401" s="505"/>
      <c r="P401" s="505"/>
      <c r="Q401" s="505"/>
      <c r="R401" s="505"/>
      <c r="S401" s="505"/>
      <c r="T401" s="505"/>
      <c r="U401" s="505"/>
      <c r="V401" s="505"/>
      <c r="W401" s="505"/>
      <c r="X401" s="505"/>
      <c r="Y401" s="505"/>
      <c r="Z401" s="505"/>
      <c r="AA401" s="505"/>
      <c r="AB401" s="505"/>
      <c r="AC401" s="505"/>
      <c r="AD401" s="269">
        <f t="shared" si="10"/>
        <v>0</v>
      </c>
      <c r="AE401" s="388">
        <f>IF(AD401&gt;(100000/52*'1. General Input'!$D$10),100000/52*'1. General Input'!$D$10,AD401)</f>
        <v>0</v>
      </c>
    </row>
    <row r="402" spans="1:31" x14ac:dyDescent="0.25">
      <c r="A402" s="265">
        <f t="shared" si="11"/>
        <v>382</v>
      </c>
      <c r="B402" s="501"/>
      <c r="C402" s="515"/>
      <c r="D402" s="514"/>
      <c r="E402" s="505"/>
      <c r="F402" s="505"/>
      <c r="G402" s="505"/>
      <c r="H402" s="505"/>
      <c r="I402" s="505"/>
      <c r="J402" s="505"/>
      <c r="K402" s="505"/>
      <c r="L402" s="505"/>
      <c r="M402" s="505"/>
      <c r="N402" s="505"/>
      <c r="O402" s="505"/>
      <c r="P402" s="505"/>
      <c r="Q402" s="505"/>
      <c r="R402" s="505"/>
      <c r="S402" s="505"/>
      <c r="T402" s="505"/>
      <c r="U402" s="505"/>
      <c r="V402" s="505"/>
      <c r="W402" s="505"/>
      <c r="X402" s="505"/>
      <c r="Y402" s="505"/>
      <c r="Z402" s="505"/>
      <c r="AA402" s="505"/>
      <c r="AB402" s="505"/>
      <c r="AC402" s="505"/>
      <c r="AD402" s="269">
        <f t="shared" si="10"/>
        <v>0</v>
      </c>
      <c r="AE402" s="388">
        <f>IF(AD402&gt;(100000/52*'1. General Input'!$D$10),100000/52*'1. General Input'!$D$10,AD402)</f>
        <v>0</v>
      </c>
    </row>
    <row r="403" spans="1:31" x14ac:dyDescent="0.25">
      <c r="A403" s="265">
        <f t="shared" si="11"/>
        <v>383</v>
      </c>
      <c r="B403" s="501"/>
      <c r="C403" s="515"/>
      <c r="D403" s="514"/>
      <c r="E403" s="505"/>
      <c r="F403" s="505"/>
      <c r="G403" s="505"/>
      <c r="H403" s="505"/>
      <c r="I403" s="505"/>
      <c r="J403" s="505"/>
      <c r="K403" s="505"/>
      <c r="L403" s="505"/>
      <c r="M403" s="505"/>
      <c r="N403" s="505"/>
      <c r="O403" s="505"/>
      <c r="P403" s="505"/>
      <c r="Q403" s="505"/>
      <c r="R403" s="505"/>
      <c r="S403" s="505"/>
      <c r="T403" s="505"/>
      <c r="U403" s="505"/>
      <c r="V403" s="505"/>
      <c r="W403" s="505"/>
      <c r="X403" s="505"/>
      <c r="Y403" s="505"/>
      <c r="Z403" s="505"/>
      <c r="AA403" s="505"/>
      <c r="AB403" s="505"/>
      <c r="AC403" s="505"/>
      <c r="AD403" s="269">
        <f t="shared" si="10"/>
        <v>0</v>
      </c>
      <c r="AE403" s="388">
        <f>IF(AD403&gt;(100000/52*'1. General Input'!$D$10),100000/52*'1. General Input'!$D$10,AD403)</f>
        <v>0</v>
      </c>
    </row>
    <row r="404" spans="1:31" x14ac:dyDescent="0.25">
      <c r="A404" s="265">
        <f t="shared" si="11"/>
        <v>384</v>
      </c>
      <c r="B404" s="501"/>
      <c r="C404" s="515"/>
      <c r="D404" s="514"/>
      <c r="E404" s="505"/>
      <c r="F404" s="505"/>
      <c r="G404" s="505"/>
      <c r="H404" s="505"/>
      <c r="I404" s="505"/>
      <c r="J404" s="505"/>
      <c r="K404" s="505"/>
      <c r="L404" s="505"/>
      <c r="M404" s="505"/>
      <c r="N404" s="505"/>
      <c r="O404" s="505"/>
      <c r="P404" s="505"/>
      <c r="Q404" s="505"/>
      <c r="R404" s="505"/>
      <c r="S404" s="505"/>
      <c r="T404" s="505"/>
      <c r="U404" s="505"/>
      <c r="V404" s="505"/>
      <c r="W404" s="505"/>
      <c r="X404" s="505"/>
      <c r="Y404" s="505"/>
      <c r="Z404" s="505"/>
      <c r="AA404" s="505"/>
      <c r="AB404" s="505"/>
      <c r="AC404" s="505"/>
      <c r="AD404" s="269">
        <f t="shared" si="10"/>
        <v>0</v>
      </c>
      <c r="AE404" s="388">
        <f>IF(AD404&gt;(100000/52*'1. General Input'!$D$10),100000/52*'1. General Input'!$D$10,AD404)</f>
        <v>0</v>
      </c>
    </row>
    <row r="405" spans="1:31" x14ac:dyDescent="0.25">
      <c r="A405" s="265">
        <f t="shared" si="11"/>
        <v>385</v>
      </c>
      <c r="B405" s="501"/>
      <c r="C405" s="515"/>
      <c r="D405" s="514"/>
      <c r="E405" s="505"/>
      <c r="F405" s="505"/>
      <c r="G405" s="505"/>
      <c r="H405" s="505"/>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269">
        <f t="shared" si="10"/>
        <v>0</v>
      </c>
      <c r="AE405" s="388">
        <f>IF(AD405&gt;(100000/52*'1. General Input'!$D$10),100000/52*'1. General Input'!$D$10,AD405)</f>
        <v>0</v>
      </c>
    </row>
    <row r="406" spans="1:31" x14ac:dyDescent="0.25">
      <c r="A406" s="265">
        <f t="shared" si="11"/>
        <v>386</v>
      </c>
      <c r="B406" s="501"/>
      <c r="C406" s="515"/>
      <c r="D406" s="514"/>
      <c r="E406" s="505"/>
      <c r="F406" s="505"/>
      <c r="G406" s="505"/>
      <c r="H406" s="505"/>
      <c r="I406" s="505"/>
      <c r="J406" s="505"/>
      <c r="K406" s="505"/>
      <c r="L406" s="505"/>
      <c r="M406" s="505"/>
      <c r="N406" s="505"/>
      <c r="O406" s="505"/>
      <c r="P406" s="505"/>
      <c r="Q406" s="505"/>
      <c r="R406" s="505"/>
      <c r="S406" s="505"/>
      <c r="T406" s="505"/>
      <c r="U406" s="505"/>
      <c r="V406" s="505"/>
      <c r="W406" s="505"/>
      <c r="X406" s="505"/>
      <c r="Y406" s="505"/>
      <c r="Z406" s="505"/>
      <c r="AA406" s="505"/>
      <c r="AB406" s="505"/>
      <c r="AC406" s="505"/>
      <c r="AD406" s="269">
        <f t="shared" ref="AD406:AD469" si="12">IF(D406=0,SUM(E406:AC406),D406)</f>
        <v>0</v>
      </c>
      <c r="AE406" s="388">
        <f>IF(AD406&gt;(100000/52*'1. General Input'!$D$10),100000/52*'1. General Input'!$D$10,AD406)</f>
        <v>0</v>
      </c>
    </row>
    <row r="407" spans="1:31" x14ac:dyDescent="0.25">
      <c r="A407" s="265">
        <f t="shared" ref="A407:A470" si="13">+A406+1</f>
        <v>387</v>
      </c>
      <c r="B407" s="501"/>
      <c r="C407" s="515"/>
      <c r="D407" s="514"/>
      <c r="E407" s="505"/>
      <c r="F407" s="505"/>
      <c r="G407" s="505"/>
      <c r="H407" s="505"/>
      <c r="I407" s="505"/>
      <c r="J407" s="505"/>
      <c r="K407" s="505"/>
      <c r="L407" s="505"/>
      <c r="M407" s="505"/>
      <c r="N407" s="505"/>
      <c r="O407" s="505"/>
      <c r="P407" s="505"/>
      <c r="Q407" s="505"/>
      <c r="R407" s="505"/>
      <c r="S407" s="505"/>
      <c r="T407" s="505"/>
      <c r="U407" s="505"/>
      <c r="V407" s="505"/>
      <c r="W407" s="505"/>
      <c r="X407" s="505"/>
      <c r="Y407" s="505"/>
      <c r="Z407" s="505"/>
      <c r="AA407" s="505"/>
      <c r="AB407" s="505"/>
      <c r="AC407" s="505"/>
      <c r="AD407" s="269">
        <f t="shared" si="12"/>
        <v>0</v>
      </c>
      <c r="AE407" s="388">
        <f>IF(AD407&gt;(100000/52*'1. General Input'!$D$10),100000/52*'1. General Input'!$D$10,AD407)</f>
        <v>0</v>
      </c>
    </row>
    <row r="408" spans="1:31" x14ac:dyDescent="0.25">
      <c r="A408" s="265">
        <f t="shared" si="13"/>
        <v>388</v>
      </c>
      <c r="B408" s="501"/>
      <c r="C408" s="515"/>
      <c r="D408" s="514"/>
      <c r="E408" s="505"/>
      <c r="F408" s="505"/>
      <c r="G408" s="505"/>
      <c r="H408" s="505"/>
      <c r="I408" s="505"/>
      <c r="J408" s="505"/>
      <c r="K408" s="505"/>
      <c r="L408" s="505"/>
      <c r="M408" s="505"/>
      <c r="N408" s="505"/>
      <c r="O408" s="505"/>
      <c r="P408" s="505"/>
      <c r="Q408" s="505"/>
      <c r="R408" s="505"/>
      <c r="S408" s="505"/>
      <c r="T408" s="505"/>
      <c r="U408" s="505"/>
      <c r="V408" s="505"/>
      <c r="W408" s="505"/>
      <c r="X408" s="505"/>
      <c r="Y408" s="505"/>
      <c r="Z408" s="505"/>
      <c r="AA408" s="505"/>
      <c r="AB408" s="505"/>
      <c r="AC408" s="505"/>
      <c r="AD408" s="269">
        <f t="shared" si="12"/>
        <v>0</v>
      </c>
      <c r="AE408" s="388">
        <f>IF(AD408&gt;(100000/52*'1. General Input'!$D$10),100000/52*'1. General Input'!$D$10,AD408)</f>
        <v>0</v>
      </c>
    </row>
    <row r="409" spans="1:31" x14ac:dyDescent="0.25">
      <c r="A409" s="265">
        <f t="shared" si="13"/>
        <v>389</v>
      </c>
      <c r="B409" s="501"/>
      <c r="C409" s="515"/>
      <c r="D409" s="514"/>
      <c r="E409" s="505"/>
      <c r="F409" s="505"/>
      <c r="G409" s="505"/>
      <c r="H409" s="505"/>
      <c r="I409" s="505"/>
      <c r="J409" s="505"/>
      <c r="K409" s="505"/>
      <c r="L409" s="505"/>
      <c r="M409" s="505"/>
      <c r="N409" s="505"/>
      <c r="O409" s="505"/>
      <c r="P409" s="505"/>
      <c r="Q409" s="505"/>
      <c r="R409" s="505"/>
      <c r="S409" s="505"/>
      <c r="T409" s="505"/>
      <c r="U409" s="505"/>
      <c r="V409" s="505"/>
      <c r="W409" s="505"/>
      <c r="X409" s="505"/>
      <c r="Y409" s="505"/>
      <c r="Z409" s="505"/>
      <c r="AA409" s="505"/>
      <c r="AB409" s="505"/>
      <c r="AC409" s="505"/>
      <c r="AD409" s="269">
        <f t="shared" si="12"/>
        <v>0</v>
      </c>
      <c r="AE409" s="388">
        <f>IF(AD409&gt;(100000/52*'1. General Input'!$D$10),100000/52*'1. General Input'!$D$10,AD409)</f>
        <v>0</v>
      </c>
    </row>
    <row r="410" spans="1:31" x14ac:dyDescent="0.25">
      <c r="A410" s="265">
        <f t="shared" si="13"/>
        <v>390</v>
      </c>
      <c r="B410" s="501"/>
      <c r="C410" s="515"/>
      <c r="D410" s="514"/>
      <c r="E410" s="505"/>
      <c r="F410" s="505"/>
      <c r="G410" s="505"/>
      <c r="H410" s="505"/>
      <c r="I410" s="505"/>
      <c r="J410" s="505"/>
      <c r="K410" s="505"/>
      <c r="L410" s="505"/>
      <c r="M410" s="505"/>
      <c r="N410" s="505"/>
      <c r="O410" s="505"/>
      <c r="P410" s="505"/>
      <c r="Q410" s="505"/>
      <c r="R410" s="505"/>
      <c r="S410" s="505"/>
      <c r="T410" s="505"/>
      <c r="U410" s="505"/>
      <c r="V410" s="505"/>
      <c r="W410" s="505"/>
      <c r="X410" s="505"/>
      <c r="Y410" s="505"/>
      <c r="Z410" s="505"/>
      <c r="AA410" s="505"/>
      <c r="AB410" s="505"/>
      <c r="AC410" s="505"/>
      <c r="AD410" s="269">
        <f t="shared" si="12"/>
        <v>0</v>
      </c>
      <c r="AE410" s="388">
        <f>IF(AD410&gt;(100000/52*'1. General Input'!$D$10),100000/52*'1. General Input'!$D$10,AD410)</f>
        <v>0</v>
      </c>
    </row>
    <row r="411" spans="1:31" x14ac:dyDescent="0.25">
      <c r="A411" s="265">
        <f t="shared" si="13"/>
        <v>391</v>
      </c>
      <c r="B411" s="501"/>
      <c r="C411" s="515"/>
      <c r="D411" s="514"/>
      <c r="E411" s="505"/>
      <c r="F411" s="505"/>
      <c r="G411" s="505"/>
      <c r="H411" s="505"/>
      <c r="I411" s="505"/>
      <c r="J411" s="505"/>
      <c r="K411" s="505"/>
      <c r="L411" s="505"/>
      <c r="M411" s="505"/>
      <c r="N411" s="505"/>
      <c r="O411" s="505"/>
      <c r="P411" s="505"/>
      <c r="Q411" s="505"/>
      <c r="R411" s="505"/>
      <c r="S411" s="505"/>
      <c r="T411" s="505"/>
      <c r="U411" s="505"/>
      <c r="V411" s="505"/>
      <c r="W411" s="505"/>
      <c r="X411" s="505"/>
      <c r="Y411" s="505"/>
      <c r="Z411" s="505"/>
      <c r="AA411" s="505"/>
      <c r="AB411" s="505"/>
      <c r="AC411" s="505"/>
      <c r="AD411" s="269">
        <f t="shared" si="12"/>
        <v>0</v>
      </c>
      <c r="AE411" s="388">
        <f>IF(AD411&gt;(100000/52*'1. General Input'!$D$10),100000/52*'1. General Input'!$D$10,AD411)</f>
        <v>0</v>
      </c>
    </row>
    <row r="412" spans="1:31" x14ac:dyDescent="0.25">
      <c r="A412" s="265">
        <f t="shared" si="13"/>
        <v>392</v>
      </c>
      <c r="B412" s="501"/>
      <c r="C412" s="515"/>
      <c r="D412" s="514"/>
      <c r="E412" s="505"/>
      <c r="F412" s="505"/>
      <c r="G412" s="505"/>
      <c r="H412" s="505"/>
      <c r="I412" s="505"/>
      <c r="J412" s="505"/>
      <c r="K412" s="505"/>
      <c r="L412" s="505"/>
      <c r="M412" s="505"/>
      <c r="N412" s="505"/>
      <c r="O412" s="505"/>
      <c r="P412" s="505"/>
      <c r="Q412" s="505"/>
      <c r="R412" s="505"/>
      <c r="S412" s="505"/>
      <c r="T412" s="505"/>
      <c r="U412" s="505"/>
      <c r="V412" s="505"/>
      <c r="W412" s="505"/>
      <c r="X412" s="505"/>
      <c r="Y412" s="505"/>
      <c r="Z412" s="505"/>
      <c r="AA412" s="505"/>
      <c r="AB412" s="505"/>
      <c r="AC412" s="505"/>
      <c r="AD412" s="269">
        <f t="shared" si="12"/>
        <v>0</v>
      </c>
      <c r="AE412" s="388">
        <f>IF(AD412&gt;(100000/52*'1. General Input'!$D$10),100000/52*'1. General Input'!$D$10,AD412)</f>
        <v>0</v>
      </c>
    </row>
    <row r="413" spans="1:31" x14ac:dyDescent="0.25">
      <c r="A413" s="265">
        <f t="shared" si="13"/>
        <v>393</v>
      </c>
      <c r="B413" s="501"/>
      <c r="C413" s="515"/>
      <c r="D413" s="514"/>
      <c r="E413" s="505"/>
      <c r="F413" s="505"/>
      <c r="G413" s="505"/>
      <c r="H413" s="505"/>
      <c r="I413" s="505"/>
      <c r="J413" s="505"/>
      <c r="K413" s="505"/>
      <c r="L413" s="505"/>
      <c r="M413" s="505"/>
      <c r="N413" s="505"/>
      <c r="O413" s="505"/>
      <c r="P413" s="505"/>
      <c r="Q413" s="505"/>
      <c r="R413" s="505"/>
      <c r="S413" s="505"/>
      <c r="T413" s="505"/>
      <c r="U413" s="505"/>
      <c r="V413" s="505"/>
      <c r="W413" s="505"/>
      <c r="X413" s="505"/>
      <c r="Y413" s="505"/>
      <c r="Z413" s="505"/>
      <c r="AA413" s="505"/>
      <c r="AB413" s="505"/>
      <c r="AC413" s="505"/>
      <c r="AD413" s="269">
        <f t="shared" si="12"/>
        <v>0</v>
      </c>
      <c r="AE413" s="388">
        <f>IF(AD413&gt;(100000/52*'1. General Input'!$D$10),100000/52*'1. General Input'!$D$10,AD413)</f>
        <v>0</v>
      </c>
    </row>
    <row r="414" spans="1:31" x14ac:dyDescent="0.25">
      <c r="A414" s="265">
        <f t="shared" si="13"/>
        <v>394</v>
      </c>
      <c r="B414" s="501"/>
      <c r="C414" s="515"/>
      <c r="D414" s="514"/>
      <c r="E414" s="505"/>
      <c r="F414" s="505"/>
      <c r="G414" s="505"/>
      <c r="H414" s="505"/>
      <c r="I414" s="505"/>
      <c r="J414" s="505"/>
      <c r="K414" s="505"/>
      <c r="L414" s="505"/>
      <c r="M414" s="505"/>
      <c r="N414" s="505"/>
      <c r="O414" s="505"/>
      <c r="P414" s="505"/>
      <c r="Q414" s="505"/>
      <c r="R414" s="505"/>
      <c r="S414" s="505"/>
      <c r="T414" s="505"/>
      <c r="U414" s="505"/>
      <c r="V414" s="505"/>
      <c r="W414" s="505"/>
      <c r="X414" s="505"/>
      <c r="Y414" s="505"/>
      <c r="Z414" s="505"/>
      <c r="AA414" s="505"/>
      <c r="AB414" s="505"/>
      <c r="AC414" s="505"/>
      <c r="AD414" s="269">
        <f t="shared" si="12"/>
        <v>0</v>
      </c>
      <c r="AE414" s="388">
        <f>IF(AD414&gt;(100000/52*'1. General Input'!$D$10),100000/52*'1. General Input'!$D$10,AD414)</f>
        <v>0</v>
      </c>
    </row>
    <row r="415" spans="1:31" x14ac:dyDescent="0.25">
      <c r="A415" s="265">
        <f t="shared" si="13"/>
        <v>395</v>
      </c>
      <c r="B415" s="501"/>
      <c r="C415" s="515"/>
      <c r="D415" s="514"/>
      <c r="E415" s="505"/>
      <c r="F415" s="505"/>
      <c r="G415" s="505"/>
      <c r="H415" s="505"/>
      <c r="I415" s="505"/>
      <c r="J415" s="505"/>
      <c r="K415" s="505"/>
      <c r="L415" s="505"/>
      <c r="M415" s="505"/>
      <c r="N415" s="505"/>
      <c r="O415" s="505"/>
      <c r="P415" s="505"/>
      <c r="Q415" s="505"/>
      <c r="R415" s="505"/>
      <c r="S415" s="505"/>
      <c r="T415" s="505"/>
      <c r="U415" s="505"/>
      <c r="V415" s="505"/>
      <c r="W415" s="505"/>
      <c r="X415" s="505"/>
      <c r="Y415" s="505"/>
      <c r="Z415" s="505"/>
      <c r="AA415" s="505"/>
      <c r="AB415" s="505"/>
      <c r="AC415" s="505"/>
      <c r="AD415" s="269">
        <f t="shared" si="12"/>
        <v>0</v>
      </c>
      <c r="AE415" s="388">
        <f>IF(AD415&gt;(100000/52*'1. General Input'!$D$10),100000/52*'1. General Input'!$D$10,AD415)</f>
        <v>0</v>
      </c>
    </row>
    <row r="416" spans="1:31" x14ac:dyDescent="0.25">
      <c r="A416" s="265">
        <f t="shared" si="13"/>
        <v>396</v>
      </c>
      <c r="B416" s="501"/>
      <c r="C416" s="515"/>
      <c r="D416" s="514"/>
      <c r="E416" s="505"/>
      <c r="F416" s="505"/>
      <c r="G416" s="505"/>
      <c r="H416" s="505"/>
      <c r="I416" s="505"/>
      <c r="J416" s="505"/>
      <c r="K416" s="505"/>
      <c r="L416" s="505"/>
      <c r="M416" s="505"/>
      <c r="N416" s="505"/>
      <c r="O416" s="505"/>
      <c r="P416" s="505"/>
      <c r="Q416" s="505"/>
      <c r="R416" s="505"/>
      <c r="S416" s="505"/>
      <c r="T416" s="505"/>
      <c r="U416" s="505"/>
      <c r="V416" s="505"/>
      <c r="W416" s="505"/>
      <c r="X416" s="505"/>
      <c r="Y416" s="505"/>
      <c r="Z416" s="505"/>
      <c r="AA416" s="505"/>
      <c r="AB416" s="505"/>
      <c r="AC416" s="505"/>
      <c r="AD416" s="269">
        <f t="shared" si="12"/>
        <v>0</v>
      </c>
      <c r="AE416" s="388">
        <f>IF(AD416&gt;(100000/52*'1. General Input'!$D$10),100000/52*'1. General Input'!$D$10,AD416)</f>
        <v>0</v>
      </c>
    </row>
    <row r="417" spans="1:31" x14ac:dyDescent="0.25">
      <c r="A417" s="265">
        <f t="shared" si="13"/>
        <v>397</v>
      </c>
      <c r="B417" s="501"/>
      <c r="C417" s="515"/>
      <c r="D417" s="514"/>
      <c r="E417" s="505"/>
      <c r="F417" s="505"/>
      <c r="G417" s="505"/>
      <c r="H417" s="505"/>
      <c r="I417" s="505"/>
      <c r="J417" s="505"/>
      <c r="K417" s="505"/>
      <c r="L417" s="505"/>
      <c r="M417" s="505"/>
      <c r="N417" s="505"/>
      <c r="O417" s="505"/>
      <c r="P417" s="505"/>
      <c r="Q417" s="505"/>
      <c r="R417" s="505"/>
      <c r="S417" s="505"/>
      <c r="T417" s="505"/>
      <c r="U417" s="505"/>
      <c r="V417" s="505"/>
      <c r="W417" s="505"/>
      <c r="X417" s="505"/>
      <c r="Y417" s="505"/>
      <c r="Z417" s="505"/>
      <c r="AA417" s="505"/>
      <c r="AB417" s="505"/>
      <c r="AC417" s="505"/>
      <c r="AD417" s="269">
        <f t="shared" si="12"/>
        <v>0</v>
      </c>
      <c r="AE417" s="388">
        <f>IF(AD417&gt;(100000/52*'1. General Input'!$D$10),100000/52*'1. General Input'!$D$10,AD417)</f>
        <v>0</v>
      </c>
    </row>
    <row r="418" spans="1:31" x14ac:dyDescent="0.25">
      <c r="A418" s="265">
        <f t="shared" si="13"/>
        <v>398</v>
      </c>
      <c r="B418" s="501"/>
      <c r="C418" s="515"/>
      <c r="D418" s="514"/>
      <c r="E418" s="505"/>
      <c r="F418" s="505"/>
      <c r="G418" s="505"/>
      <c r="H418" s="505"/>
      <c r="I418" s="505"/>
      <c r="J418" s="505"/>
      <c r="K418" s="505"/>
      <c r="L418" s="505"/>
      <c r="M418" s="505"/>
      <c r="N418" s="505"/>
      <c r="O418" s="505"/>
      <c r="P418" s="505"/>
      <c r="Q418" s="505"/>
      <c r="R418" s="505"/>
      <c r="S418" s="505"/>
      <c r="T418" s="505"/>
      <c r="U418" s="505"/>
      <c r="V418" s="505"/>
      <c r="W418" s="505"/>
      <c r="X418" s="505"/>
      <c r="Y418" s="505"/>
      <c r="Z418" s="505"/>
      <c r="AA418" s="505"/>
      <c r="AB418" s="505"/>
      <c r="AC418" s="505"/>
      <c r="AD418" s="269">
        <f t="shared" si="12"/>
        <v>0</v>
      </c>
      <c r="AE418" s="388">
        <f>IF(AD418&gt;(100000/52*'1. General Input'!$D$10),100000/52*'1. General Input'!$D$10,AD418)</f>
        <v>0</v>
      </c>
    </row>
    <row r="419" spans="1:31" x14ac:dyDescent="0.25">
      <c r="A419" s="265">
        <f t="shared" si="13"/>
        <v>399</v>
      </c>
      <c r="B419" s="501"/>
      <c r="C419" s="515"/>
      <c r="D419" s="514"/>
      <c r="E419" s="505"/>
      <c r="F419" s="505"/>
      <c r="G419" s="505"/>
      <c r="H419" s="505"/>
      <c r="I419" s="505"/>
      <c r="J419" s="505"/>
      <c r="K419" s="505"/>
      <c r="L419" s="505"/>
      <c r="M419" s="505"/>
      <c r="N419" s="505"/>
      <c r="O419" s="505"/>
      <c r="P419" s="505"/>
      <c r="Q419" s="505"/>
      <c r="R419" s="505"/>
      <c r="S419" s="505"/>
      <c r="T419" s="505"/>
      <c r="U419" s="505"/>
      <c r="V419" s="505"/>
      <c r="W419" s="505"/>
      <c r="X419" s="505"/>
      <c r="Y419" s="505"/>
      <c r="Z419" s="505"/>
      <c r="AA419" s="505"/>
      <c r="AB419" s="505"/>
      <c r="AC419" s="505"/>
      <c r="AD419" s="269">
        <f t="shared" si="12"/>
        <v>0</v>
      </c>
      <c r="AE419" s="388">
        <f>IF(AD419&gt;(100000/52*'1. General Input'!$D$10),100000/52*'1. General Input'!$D$10,AD419)</f>
        <v>0</v>
      </c>
    </row>
    <row r="420" spans="1:31" x14ac:dyDescent="0.25">
      <c r="A420" s="265">
        <f t="shared" si="13"/>
        <v>400</v>
      </c>
      <c r="B420" s="501"/>
      <c r="C420" s="515"/>
      <c r="D420" s="514"/>
      <c r="E420" s="505"/>
      <c r="F420" s="505"/>
      <c r="G420" s="505"/>
      <c r="H420" s="505"/>
      <c r="I420" s="505"/>
      <c r="J420" s="505"/>
      <c r="K420" s="505"/>
      <c r="L420" s="505"/>
      <c r="M420" s="505"/>
      <c r="N420" s="505"/>
      <c r="O420" s="505"/>
      <c r="P420" s="505"/>
      <c r="Q420" s="505"/>
      <c r="R420" s="505"/>
      <c r="S420" s="505"/>
      <c r="T420" s="505"/>
      <c r="U420" s="505"/>
      <c r="V420" s="505"/>
      <c r="W420" s="505"/>
      <c r="X420" s="505"/>
      <c r="Y420" s="505"/>
      <c r="Z420" s="505"/>
      <c r="AA420" s="505"/>
      <c r="AB420" s="505"/>
      <c r="AC420" s="505"/>
      <c r="AD420" s="269">
        <f t="shared" si="12"/>
        <v>0</v>
      </c>
      <c r="AE420" s="388">
        <f>IF(AD420&gt;(100000/52*'1. General Input'!$D$10),100000/52*'1. General Input'!$D$10,AD420)</f>
        <v>0</v>
      </c>
    </row>
    <row r="421" spans="1:31" x14ac:dyDescent="0.25">
      <c r="A421" s="265">
        <f t="shared" si="13"/>
        <v>401</v>
      </c>
      <c r="B421" s="501"/>
      <c r="C421" s="515"/>
      <c r="D421" s="514"/>
      <c r="E421" s="505"/>
      <c r="F421" s="505"/>
      <c r="G421" s="505"/>
      <c r="H421" s="505"/>
      <c r="I421" s="505"/>
      <c r="J421" s="505"/>
      <c r="K421" s="505"/>
      <c r="L421" s="505"/>
      <c r="M421" s="505"/>
      <c r="N421" s="505"/>
      <c r="O421" s="505"/>
      <c r="P421" s="505"/>
      <c r="Q421" s="505"/>
      <c r="R421" s="505"/>
      <c r="S421" s="505"/>
      <c r="T421" s="505"/>
      <c r="U421" s="505"/>
      <c r="V421" s="505"/>
      <c r="W421" s="505"/>
      <c r="X421" s="505"/>
      <c r="Y421" s="505"/>
      <c r="Z421" s="505"/>
      <c r="AA421" s="505"/>
      <c r="AB421" s="505"/>
      <c r="AC421" s="505"/>
      <c r="AD421" s="269">
        <f t="shared" si="12"/>
        <v>0</v>
      </c>
      <c r="AE421" s="388">
        <f>IF(AD421&gt;(100000/52*'1. General Input'!$D$10),100000/52*'1. General Input'!$D$10,AD421)</f>
        <v>0</v>
      </c>
    </row>
    <row r="422" spans="1:31" x14ac:dyDescent="0.25">
      <c r="A422" s="265">
        <f t="shared" si="13"/>
        <v>402</v>
      </c>
      <c r="B422" s="501"/>
      <c r="C422" s="515"/>
      <c r="D422" s="514"/>
      <c r="E422" s="505"/>
      <c r="F422" s="505"/>
      <c r="G422" s="505"/>
      <c r="H422" s="505"/>
      <c r="I422" s="505"/>
      <c r="J422" s="505"/>
      <c r="K422" s="505"/>
      <c r="L422" s="505"/>
      <c r="M422" s="505"/>
      <c r="N422" s="505"/>
      <c r="O422" s="505"/>
      <c r="P422" s="505"/>
      <c r="Q422" s="505"/>
      <c r="R422" s="505"/>
      <c r="S422" s="505"/>
      <c r="T422" s="505"/>
      <c r="U422" s="505"/>
      <c r="V422" s="505"/>
      <c r="W422" s="505"/>
      <c r="X422" s="505"/>
      <c r="Y422" s="505"/>
      <c r="Z422" s="505"/>
      <c r="AA422" s="505"/>
      <c r="AB422" s="505"/>
      <c r="AC422" s="505"/>
      <c r="AD422" s="269">
        <f t="shared" si="12"/>
        <v>0</v>
      </c>
      <c r="AE422" s="388">
        <f>IF(AD422&gt;(100000/52*'1. General Input'!$D$10),100000/52*'1. General Input'!$D$10,AD422)</f>
        <v>0</v>
      </c>
    </row>
    <row r="423" spans="1:31" x14ac:dyDescent="0.25">
      <c r="A423" s="265">
        <f t="shared" si="13"/>
        <v>403</v>
      </c>
      <c r="B423" s="501"/>
      <c r="C423" s="515"/>
      <c r="D423" s="514"/>
      <c r="E423" s="505"/>
      <c r="F423" s="505"/>
      <c r="G423" s="505"/>
      <c r="H423" s="505"/>
      <c r="I423" s="505"/>
      <c r="J423" s="505"/>
      <c r="K423" s="505"/>
      <c r="L423" s="505"/>
      <c r="M423" s="505"/>
      <c r="N423" s="505"/>
      <c r="O423" s="505"/>
      <c r="P423" s="505"/>
      <c r="Q423" s="505"/>
      <c r="R423" s="505"/>
      <c r="S423" s="505"/>
      <c r="T423" s="505"/>
      <c r="U423" s="505"/>
      <c r="V423" s="505"/>
      <c r="W423" s="505"/>
      <c r="X423" s="505"/>
      <c r="Y423" s="505"/>
      <c r="Z423" s="505"/>
      <c r="AA423" s="505"/>
      <c r="AB423" s="505"/>
      <c r="AC423" s="505"/>
      <c r="AD423" s="269">
        <f t="shared" si="12"/>
        <v>0</v>
      </c>
      <c r="AE423" s="388">
        <f>IF(AD423&gt;(100000/52*'1. General Input'!$D$10),100000/52*'1. General Input'!$D$10,AD423)</f>
        <v>0</v>
      </c>
    </row>
    <row r="424" spans="1:31" x14ac:dyDescent="0.25">
      <c r="A424" s="265">
        <f t="shared" si="13"/>
        <v>404</v>
      </c>
      <c r="B424" s="501"/>
      <c r="C424" s="515"/>
      <c r="D424" s="514"/>
      <c r="E424" s="505"/>
      <c r="F424" s="505"/>
      <c r="G424" s="505"/>
      <c r="H424" s="505"/>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269">
        <f t="shared" si="12"/>
        <v>0</v>
      </c>
      <c r="AE424" s="388">
        <f>IF(AD424&gt;(100000/52*'1. General Input'!$D$10),100000/52*'1. General Input'!$D$10,AD424)</f>
        <v>0</v>
      </c>
    </row>
    <row r="425" spans="1:31" x14ac:dyDescent="0.25">
      <c r="A425" s="265">
        <f t="shared" si="13"/>
        <v>405</v>
      </c>
      <c r="B425" s="501"/>
      <c r="C425" s="515"/>
      <c r="D425" s="514"/>
      <c r="E425" s="505"/>
      <c r="F425" s="505"/>
      <c r="G425" s="505"/>
      <c r="H425" s="505"/>
      <c r="I425" s="505"/>
      <c r="J425" s="505"/>
      <c r="K425" s="505"/>
      <c r="L425" s="505"/>
      <c r="M425" s="505"/>
      <c r="N425" s="505"/>
      <c r="O425" s="505"/>
      <c r="P425" s="505"/>
      <c r="Q425" s="505"/>
      <c r="R425" s="505"/>
      <c r="S425" s="505"/>
      <c r="T425" s="505"/>
      <c r="U425" s="505"/>
      <c r="V425" s="505"/>
      <c r="W425" s="505"/>
      <c r="X425" s="505"/>
      <c r="Y425" s="505"/>
      <c r="Z425" s="505"/>
      <c r="AA425" s="505"/>
      <c r="AB425" s="505"/>
      <c r="AC425" s="505"/>
      <c r="AD425" s="269">
        <f t="shared" si="12"/>
        <v>0</v>
      </c>
      <c r="AE425" s="388">
        <f>IF(AD425&gt;(100000/52*'1. General Input'!$D$10),100000/52*'1. General Input'!$D$10,AD425)</f>
        <v>0</v>
      </c>
    </row>
    <row r="426" spans="1:31" x14ac:dyDescent="0.25">
      <c r="A426" s="265">
        <f t="shared" si="13"/>
        <v>406</v>
      </c>
      <c r="B426" s="501"/>
      <c r="C426" s="515"/>
      <c r="D426" s="514"/>
      <c r="E426" s="505"/>
      <c r="F426" s="505"/>
      <c r="G426" s="505"/>
      <c r="H426" s="505"/>
      <c r="I426" s="505"/>
      <c r="J426" s="505"/>
      <c r="K426" s="505"/>
      <c r="L426" s="505"/>
      <c r="M426" s="505"/>
      <c r="N426" s="505"/>
      <c r="O426" s="505"/>
      <c r="P426" s="505"/>
      <c r="Q426" s="505"/>
      <c r="R426" s="505"/>
      <c r="S426" s="505"/>
      <c r="T426" s="505"/>
      <c r="U426" s="505"/>
      <c r="V426" s="505"/>
      <c r="W426" s="505"/>
      <c r="X426" s="505"/>
      <c r="Y426" s="505"/>
      <c r="Z426" s="505"/>
      <c r="AA426" s="505"/>
      <c r="AB426" s="505"/>
      <c r="AC426" s="505"/>
      <c r="AD426" s="269">
        <f t="shared" si="12"/>
        <v>0</v>
      </c>
      <c r="AE426" s="388">
        <f>IF(AD426&gt;(100000/52*'1. General Input'!$D$10),100000/52*'1. General Input'!$D$10,AD426)</f>
        <v>0</v>
      </c>
    </row>
    <row r="427" spans="1:31" x14ac:dyDescent="0.25">
      <c r="A427" s="265">
        <f t="shared" si="13"/>
        <v>407</v>
      </c>
      <c r="B427" s="501"/>
      <c r="C427" s="515"/>
      <c r="D427" s="514"/>
      <c r="E427" s="505"/>
      <c r="F427" s="505"/>
      <c r="G427" s="505"/>
      <c r="H427" s="505"/>
      <c r="I427" s="505"/>
      <c r="J427" s="505"/>
      <c r="K427" s="505"/>
      <c r="L427" s="505"/>
      <c r="M427" s="505"/>
      <c r="N427" s="505"/>
      <c r="O427" s="505"/>
      <c r="P427" s="505"/>
      <c r="Q427" s="505"/>
      <c r="R427" s="505"/>
      <c r="S427" s="505"/>
      <c r="T427" s="505"/>
      <c r="U427" s="505"/>
      <c r="V427" s="505"/>
      <c r="W427" s="505"/>
      <c r="X427" s="505"/>
      <c r="Y427" s="505"/>
      <c r="Z427" s="505"/>
      <c r="AA427" s="505"/>
      <c r="AB427" s="505"/>
      <c r="AC427" s="505"/>
      <c r="AD427" s="269">
        <f t="shared" si="12"/>
        <v>0</v>
      </c>
      <c r="AE427" s="388">
        <f>IF(AD427&gt;(100000/52*'1. General Input'!$D$10),100000/52*'1. General Input'!$D$10,AD427)</f>
        <v>0</v>
      </c>
    </row>
    <row r="428" spans="1:31" x14ac:dyDescent="0.25">
      <c r="A428" s="265">
        <f t="shared" si="13"/>
        <v>408</v>
      </c>
      <c r="B428" s="501"/>
      <c r="C428" s="515"/>
      <c r="D428" s="514"/>
      <c r="E428" s="505"/>
      <c r="F428" s="505"/>
      <c r="G428" s="505"/>
      <c r="H428" s="505"/>
      <c r="I428" s="505"/>
      <c r="J428" s="505"/>
      <c r="K428" s="505"/>
      <c r="L428" s="505"/>
      <c r="M428" s="505"/>
      <c r="N428" s="505"/>
      <c r="O428" s="505"/>
      <c r="P428" s="505"/>
      <c r="Q428" s="505"/>
      <c r="R428" s="505"/>
      <c r="S428" s="505"/>
      <c r="T428" s="505"/>
      <c r="U428" s="505"/>
      <c r="V428" s="505"/>
      <c r="W428" s="505"/>
      <c r="X428" s="505"/>
      <c r="Y428" s="505"/>
      <c r="Z428" s="505"/>
      <c r="AA428" s="505"/>
      <c r="AB428" s="505"/>
      <c r="AC428" s="505"/>
      <c r="AD428" s="269">
        <f t="shared" si="12"/>
        <v>0</v>
      </c>
      <c r="AE428" s="388">
        <f>IF(AD428&gt;(100000/52*'1. General Input'!$D$10),100000/52*'1. General Input'!$D$10,AD428)</f>
        <v>0</v>
      </c>
    </row>
    <row r="429" spans="1:31" x14ac:dyDescent="0.25">
      <c r="A429" s="265">
        <f t="shared" si="13"/>
        <v>409</v>
      </c>
      <c r="B429" s="501"/>
      <c r="C429" s="515"/>
      <c r="D429" s="514"/>
      <c r="E429" s="505"/>
      <c r="F429" s="505"/>
      <c r="G429" s="505"/>
      <c r="H429" s="505"/>
      <c r="I429" s="505"/>
      <c r="J429" s="505"/>
      <c r="K429" s="505"/>
      <c r="L429" s="505"/>
      <c r="M429" s="505"/>
      <c r="N429" s="505"/>
      <c r="O429" s="505"/>
      <c r="P429" s="505"/>
      <c r="Q429" s="505"/>
      <c r="R429" s="505"/>
      <c r="S429" s="505"/>
      <c r="T429" s="505"/>
      <c r="U429" s="505"/>
      <c r="V429" s="505"/>
      <c r="W429" s="505"/>
      <c r="X429" s="505"/>
      <c r="Y429" s="505"/>
      <c r="Z429" s="505"/>
      <c r="AA429" s="505"/>
      <c r="AB429" s="505"/>
      <c r="AC429" s="505"/>
      <c r="AD429" s="269">
        <f t="shared" si="12"/>
        <v>0</v>
      </c>
      <c r="AE429" s="388">
        <f>IF(AD429&gt;(100000/52*'1. General Input'!$D$10),100000/52*'1. General Input'!$D$10,AD429)</f>
        <v>0</v>
      </c>
    </row>
    <row r="430" spans="1:31" x14ac:dyDescent="0.25">
      <c r="A430" s="265">
        <f t="shared" si="13"/>
        <v>410</v>
      </c>
      <c r="B430" s="501"/>
      <c r="C430" s="515"/>
      <c r="D430" s="514"/>
      <c r="E430" s="505"/>
      <c r="F430" s="505"/>
      <c r="G430" s="505"/>
      <c r="H430" s="505"/>
      <c r="I430" s="505"/>
      <c r="J430" s="505"/>
      <c r="K430" s="505"/>
      <c r="L430" s="505"/>
      <c r="M430" s="505"/>
      <c r="N430" s="505"/>
      <c r="O430" s="505"/>
      <c r="P430" s="505"/>
      <c r="Q430" s="505"/>
      <c r="R430" s="505"/>
      <c r="S430" s="505"/>
      <c r="T430" s="505"/>
      <c r="U430" s="505"/>
      <c r="V430" s="505"/>
      <c r="W430" s="505"/>
      <c r="X430" s="505"/>
      <c r="Y430" s="505"/>
      <c r="Z430" s="505"/>
      <c r="AA430" s="505"/>
      <c r="AB430" s="505"/>
      <c r="AC430" s="505"/>
      <c r="AD430" s="269">
        <f t="shared" si="12"/>
        <v>0</v>
      </c>
      <c r="AE430" s="388">
        <f>IF(AD430&gt;(100000/52*'1. General Input'!$D$10),100000/52*'1. General Input'!$D$10,AD430)</f>
        <v>0</v>
      </c>
    </row>
    <row r="431" spans="1:31" x14ac:dyDescent="0.25">
      <c r="A431" s="265">
        <f t="shared" si="13"/>
        <v>411</v>
      </c>
      <c r="B431" s="501"/>
      <c r="C431" s="515"/>
      <c r="D431" s="514"/>
      <c r="E431" s="505"/>
      <c r="F431" s="505"/>
      <c r="G431" s="505"/>
      <c r="H431" s="505"/>
      <c r="I431" s="505"/>
      <c r="J431" s="505"/>
      <c r="K431" s="505"/>
      <c r="L431" s="505"/>
      <c r="M431" s="505"/>
      <c r="N431" s="505"/>
      <c r="O431" s="505"/>
      <c r="P431" s="505"/>
      <c r="Q431" s="505"/>
      <c r="R431" s="505"/>
      <c r="S431" s="505"/>
      <c r="T431" s="505"/>
      <c r="U431" s="505"/>
      <c r="V431" s="505"/>
      <c r="W431" s="505"/>
      <c r="X431" s="505"/>
      <c r="Y431" s="505"/>
      <c r="Z431" s="505"/>
      <c r="AA431" s="505"/>
      <c r="AB431" s="505"/>
      <c r="AC431" s="505"/>
      <c r="AD431" s="269">
        <f t="shared" si="12"/>
        <v>0</v>
      </c>
      <c r="AE431" s="388">
        <f>IF(AD431&gt;(100000/52*'1. General Input'!$D$10),100000/52*'1. General Input'!$D$10,AD431)</f>
        <v>0</v>
      </c>
    </row>
    <row r="432" spans="1:31" x14ac:dyDescent="0.25">
      <c r="A432" s="265">
        <f t="shared" si="13"/>
        <v>412</v>
      </c>
      <c r="B432" s="501"/>
      <c r="C432" s="515"/>
      <c r="D432" s="514"/>
      <c r="E432" s="505"/>
      <c r="F432" s="505"/>
      <c r="G432" s="505"/>
      <c r="H432" s="505"/>
      <c r="I432" s="505"/>
      <c r="J432" s="505"/>
      <c r="K432" s="505"/>
      <c r="L432" s="505"/>
      <c r="M432" s="505"/>
      <c r="N432" s="505"/>
      <c r="O432" s="505"/>
      <c r="P432" s="505"/>
      <c r="Q432" s="505"/>
      <c r="R432" s="505"/>
      <c r="S432" s="505"/>
      <c r="T432" s="505"/>
      <c r="U432" s="505"/>
      <c r="V432" s="505"/>
      <c r="W432" s="505"/>
      <c r="X432" s="505"/>
      <c r="Y432" s="505"/>
      <c r="Z432" s="505"/>
      <c r="AA432" s="505"/>
      <c r="AB432" s="505"/>
      <c r="AC432" s="505"/>
      <c r="AD432" s="269">
        <f t="shared" si="12"/>
        <v>0</v>
      </c>
      <c r="AE432" s="388">
        <f>IF(AD432&gt;(100000/52*'1. General Input'!$D$10),100000/52*'1. General Input'!$D$10,AD432)</f>
        <v>0</v>
      </c>
    </row>
    <row r="433" spans="1:31" x14ac:dyDescent="0.25">
      <c r="A433" s="265">
        <f t="shared" si="13"/>
        <v>413</v>
      </c>
      <c r="B433" s="501"/>
      <c r="C433" s="515"/>
      <c r="D433" s="514"/>
      <c r="E433" s="505"/>
      <c r="F433" s="505"/>
      <c r="G433" s="505"/>
      <c r="H433" s="505"/>
      <c r="I433" s="505"/>
      <c r="J433" s="505"/>
      <c r="K433" s="505"/>
      <c r="L433" s="505"/>
      <c r="M433" s="505"/>
      <c r="N433" s="505"/>
      <c r="O433" s="505"/>
      <c r="P433" s="505"/>
      <c r="Q433" s="505"/>
      <c r="R433" s="505"/>
      <c r="S433" s="505"/>
      <c r="T433" s="505"/>
      <c r="U433" s="505"/>
      <c r="V433" s="505"/>
      <c r="W433" s="505"/>
      <c r="X433" s="505"/>
      <c r="Y433" s="505"/>
      <c r="Z433" s="505"/>
      <c r="AA433" s="505"/>
      <c r="AB433" s="505"/>
      <c r="AC433" s="505"/>
      <c r="AD433" s="269">
        <f t="shared" si="12"/>
        <v>0</v>
      </c>
      <c r="AE433" s="388">
        <f>IF(AD433&gt;(100000/52*'1. General Input'!$D$10),100000/52*'1. General Input'!$D$10,AD433)</f>
        <v>0</v>
      </c>
    </row>
    <row r="434" spans="1:31" x14ac:dyDescent="0.25">
      <c r="A434" s="265">
        <f t="shared" si="13"/>
        <v>414</v>
      </c>
      <c r="B434" s="501"/>
      <c r="C434" s="515"/>
      <c r="D434" s="514"/>
      <c r="E434" s="505"/>
      <c r="F434" s="505"/>
      <c r="G434" s="505"/>
      <c r="H434" s="505"/>
      <c r="I434" s="505"/>
      <c r="J434" s="505"/>
      <c r="K434" s="505"/>
      <c r="L434" s="505"/>
      <c r="M434" s="505"/>
      <c r="N434" s="505"/>
      <c r="O434" s="505"/>
      <c r="P434" s="505"/>
      <c r="Q434" s="505"/>
      <c r="R434" s="505"/>
      <c r="S434" s="505"/>
      <c r="T434" s="505"/>
      <c r="U434" s="505"/>
      <c r="V434" s="505"/>
      <c r="W434" s="505"/>
      <c r="X434" s="505"/>
      <c r="Y434" s="505"/>
      <c r="Z434" s="505"/>
      <c r="AA434" s="505"/>
      <c r="AB434" s="505"/>
      <c r="AC434" s="505"/>
      <c r="AD434" s="269">
        <f t="shared" si="12"/>
        <v>0</v>
      </c>
      <c r="AE434" s="388">
        <f>IF(AD434&gt;(100000/52*'1. General Input'!$D$10),100000/52*'1. General Input'!$D$10,AD434)</f>
        <v>0</v>
      </c>
    </row>
    <row r="435" spans="1:31" x14ac:dyDescent="0.25">
      <c r="A435" s="265">
        <f t="shared" si="13"/>
        <v>415</v>
      </c>
      <c r="B435" s="501"/>
      <c r="C435" s="515"/>
      <c r="D435" s="514"/>
      <c r="E435" s="505"/>
      <c r="F435" s="505"/>
      <c r="G435" s="505"/>
      <c r="H435" s="505"/>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269">
        <f t="shared" si="12"/>
        <v>0</v>
      </c>
      <c r="AE435" s="388">
        <f>IF(AD435&gt;(100000/52*'1. General Input'!$D$10),100000/52*'1. General Input'!$D$10,AD435)</f>
        <v>0</v>
      </c>
    </row>
    <row r="436" spans="1:31" x14ac:dyDescent="0.25">
      <c r="A436" s="265">
        <f t="shared" si="13"/>
        <v>416</v>
      </c>
      <c r="B436" s="501"/>
      <c r="C436" s="515"/>
      <c r="D436" s="514"/>
      <c r="E436" s="505"/>
      <c r="F436" s="505"/>
      <c r="G436" s="505"/>
      <c r="H436" s="505"/>
      <c r="I436" s="505"/>
      <c r="J436" s="505"/>
      <c r="K436" s="505"/>
      <c r="L436" s="505"/>
      <c r="M436" s="505"/>
      <c r="N436" s="505"/>
      <c r="O436" s="505"/>
      <c r="P436" s="505"/>
      <c r="Q436" s="505"/>
      <c r="R436" s="505"/>
      <c r="S436" s="505"/>
      <c r="T436" s="505"/>
      <c r="U436" s="505"/>
      <c r="V436" s="505"/>
      <c r="W436" s="505"/>
      <c r="X436" s="505"/>
      <c r="Y436" s="505"/>
      <c r="Z436" s="505"/>
      <c r="AA436" s="505"/>
      <c r="AB436" s="505"/>
      <c r="AC436" s="505"/>
      <c r="AD436" s="269">
        <f t="shared" si="12"/>
        <v>0</v>
      </c>
      <c r="AE436" s="388">
        <f>IF(AD436&gt;(100000/52*'1. General Input'!$D$10),100000/52*'1. General Input'!$D$10,AD436)</f>
        <v>0</v>
      </c>
    </row>
    <row r="437" spans="1:31" x14ac:dyDescent="0.25">
      <c r="A437" s="265">
        <f t="shared" si="13"/>
        <v>417</v>
      </c>
      <c r="B437" s="501"/>
      <c r="C437" s="515"/>
      <c r="D437" s="514"/>
      <c r="E437" s="505"/>
      <c r="F437" s="505"/>
      <c r="G437" s="505"/>
      <c r="H437" s="505"/>
      <c r="I437" s="505"/>
      <c r="J437" s="505"/>
      <c r="K437" s="505"/>
      <c r="L437" s="505"/>
      <c r="M437" s="505"/>
      <c r="N437" s="505"/>
      <c r="O437" s="505"/>
      <c r="P437" s="505"/>
      <c r="Q437" s="505"/>
      <c r="R437" s="505"/>
      <c r="S437" s="505"/>
      <c r="T437" s="505"/>
      <c r="U437" s="505"/>
      <c r="V437" s="505"/>
      <c r="W437" s="505"/>
      <c r="X437" s="505"/>
      <c r="Y437" s="505"/>
      <c r="Z437" s="505"/>
      <c r="AA437" s="505"/>
      <c r="AB437" s="505"/>
      <c r="AC437" s="505"/>
      <c r="AD437" s="269">
        <f t="shared" si="12"/>
        <v>0</v>
      </c>
      <c r="AE437" s="388">
        <f>IF(AD437&gt;(100000/52*'1. General Input'!$D$10),100000/52*'1. General Input'!$D$10,AD437)</f>
        <v>0</v>
      </c>
    </row>
    <row r="438" spans="1:31" x14ac:dyDescent="0.25">
      <c r="A438" s="265">
        <f t="shared" si="13"/>
        <v>418</v>
      </c>
      <c r="B438" s="501"/>
      <c r="C438" s="515"/>
      <c r="D438" s="514"/>
      <c r="E438" s="505"/>
      <c r="F438" s="505"/>
      <c r="G438" s="505"/>
      <c r="H438" s="505"/>
      <c r="I438" s="505"/>
      <c r="J438" s="505"/>
      <c r="K438" s="505"/>
      <c r="L438" s="505"/>
      <c r="M438" s="505"/>
      <c r="N438" s="505"/>
      <c r="O438" s="505"/>
      <c r="P438" s="505"/>
      <c r="Q438" s="505"/>
      <c r="R438" s="505"/>
      <c r="S438" s="505"/>
      <c r="T438" s="505"/>
      <c r="U438" s="505"/>
      <c r="V438" s="505"/>
      <c r="W438" s="505"/>
      <c r="X438" s="505"/>
      <c r="Y438" s="505"/>
      <c r="Z438" s="505"/>
      <c r="AA438" s="505"/>
      <c r="AB438" s="505"/>
      <c r="AC438" s="505"/>
      <c r="AD438" s="269">
        <f t="shared" si="12"/>
        <v>0</v>
      </c>
      <c r="AE438" s="388">
        <f>IF(AD438&gt;(100000/52*'1. General Input'!$D$10),100000/52*'1. General Input'!$D$10,AD438)</f>
        <v>0</v>
      </c>
    </row>
    <row r="439" spans="1:31" x14ac:dyDescent="0.25">
      <c r="A439" s="265">
        <f t="shared" si="13"/>
        <v>419</v>
      </c>
      <c r="B439" s="501"/>
      <c r="C439" s="515"/>
      <c r="D439" s="514"/>
      <c r="E439" s="505"/>
      <c r="F439" s="505"/>
      <c r="G439" s="505"/>
      <c r="H439" s="505"/>
      <c r="I439" s="505"/>
      <c r="J439" s="505"/>
      <c r="K439" s="505"/>
      <c r="L439" s="505"/>
      <c r="M439" s="505"/>
      <c r="N439" s="505"/>
      <c r="O439" s="505"/>
      <c r="P439" s="505"/>
      <c r="Q439" s="505"/>
      <c r="R439" s="505"/>
      <c r="S439" s="505"/>
      <c r="T439" s="505"/>
      <c r="U439" s="505"/>
      <c r="V439" s="505"/>
      <c r="W439" s="505"/>
      <c r="X439" s="505"/>
      <c r="Y439" s="505"/>
      <c r="Z439" s="505"/>
      <c r="AA439" s="505"/>
      <c r="AB439" s="505"/>
      <c r="AC439" s="505"/>
      <c r="AD439" s="269">
        <f t="shared" si="12"/>
        <v>0</v>
      </c>
      <c r="AE439" s="388">
        <f>IF(AD439&gt;(100000/52*'1. General Input'!$D$10),100000/52*'1. General Input'!$D$10,AD439)</f>
        <v>0</v>
      </c>
    </row>
    <row r="440" spans="1:31" x14ac:dyDescent="0.25">
      <c r="A440" s="265">
        <f t="shared" si="13"/>
        <v>420</v>
      </c>
      <c r="B440" s="501"/>
      <c r="C440" s="515"/>
      <c r="D440" s="514"/>
      <c r="E440" s="505"/>
      <c r="F440" s="505"/>
      <c r="G440" s="505"/>
      <c r="H440" s="505"/>
      <c r="I440" s="505"/>
      <c r="J440" s="505"/>
      <c r="K440" s="505"/>
      <c r="L440" s="505"/>
      <c r="M440" s="505"/>
      <c r="N440" s="505"/>
      <c r="O440" s="505"/>
      <c r="P440" s="505"/>
      <c r="Q440" s="505"/>
      <c r="R440" s="505"/>
      <c r="S440" s="505"/>
      <c r="T440" s="505"/>
      <c r="U440" s="505"/>
      <c r="V440" s="505"/>
      <c r="W440" s="505"/>
      <c r="X440" s="505"/>
      <c r="Y440" s="505"/>
      <c r="Z440" s="505"/>
      <c r="AA440" s="505"/>
      <c r="AB440" s="505"/>
      <c r="AC440" s="505"/>
      <c r="AD440" s="269">
        <f t="shared" si="12"/>
        <v>0</v>
      </c>
      <c r="AE440" s="388">
        <f>IF(AD440&gt;(100000/52*'1. General Input'!$D$10),100000/52*'1. General Input'!$D$10,AD440)</f>
        <v>0</v>
      </c>
    </row>
    <row r="441" spans="1:31" x14ac:dyDescent="0.25">
      <c r="A441" s="265">
        <f t="shared" si="13"/>
        <v>421</v>
      </c>
      <c r="B441" s="501"/>
      <c r="C441" s="515"/>
      <c r="D441" s="514"/>
      <c r="E441" s="505"/>
      <c r="F441" s="505"/>
      <c r="G441" s="505"/>
      <c r="H441" s="505"/>
      <c r="I441" s="505"/>
      <c r="J441" s="505"/>
      <c r="K441" s="505"/>
      <c r="L441" s="505"/>
      <c r="M441" s="505"/>
      <c r="N441" s="505"/>
      <c r="O441" s="505"/>
      <c r="P441" s="505"/>
      <c r="Q441" s="505"/>
      <c r="R441" s="505"/>
      <c r="S441" s="505"/>
      <c r="T441" s="505"/>
      <c r="U441" s="505"/>
      <c r="V441" s="505"/>
      <c r="W441" s="505"/>
      <c r="X441" s="505"/>
      <c r="Y441" s="505"/>
      <c r="Z441" s="505"/>
      <c r="AA441" s="505"/>
      <c r="AB441" s="505"/>
      <c r="AC441" s="505"/>
      <c r="AD441" s="269">
        <f t="shared" si="12"/>
        <v>0</v>
      </c>
      <c r="AE441" s="388">
        <f>IF(AD441&gt;(100000/52*'1. General Input'!$D$10),100000/52*'1. General Input'!$D$10,AD441)</f>
        <v>0</v>
      </c>
    </row>
    <row r="442" spans="1:31" x14ac:dyDescent="0.25">
      <c r="A442" s="265">
        <f t="shared" si="13"/>
        <v>422</v>
      </c>
      <c r="B442" s="501"/>
      <c r="C442" s="515"/>
      <c r="D442" s="514"/>
      <c r="E442" s="505"/>
      <c r="F442" s="505"/>
      <c r="G442" s="505"/>
      <c r="H442" s="505"/>
      <c r="I442" s="505"/>
      <c r="J442" s="505"/>
      <c r="K442" s="505"/>
      <c r="L442" s="505"/>
      <c r="M442" s="505"/>
      <c r="N442" s="505"/>
      <c r="O442" s="505"/>
      <c r="P442" s="505"/>
      <c r="Q442" s="505"/>
      <c r="R442" s="505"/>
      <c r="S442" s="505"/>
      <c r="T442" s="505"/>
      <c r="U442" s="505"/>
      <c r="V442" s="505"/>
      <c r="W442" s="505"/>
      <c r="X442" s="505"/>
      <c r="Y442" s="505"/>
      <c r="Z442" s="505"/>
      <c r="AA442" s="505"/>
      <c r="AB442" s="505"/>
      <c r="AC442" s="505"/>
      <c r="AD442" s="269">
        <f t="shared" si="12"/>
        <v>0</v>
      </c>
      <c r="AE442" s="388">
        <f>IF(AD442&gt;(100000/52*'1. General Input'!$D$10),100000/52*'1. General Input'!$D$10,AD442)</f>
        <v>0</v>
      </c>
    </row>
    <row r="443" spans="1:31" x14ac:dyDescent="0.25">
      <c r="A443" s="265">
        <f t="shared" si="13"/>
        <v>423</v>
      </c>
      <c r="B443" s="501"/>
      <c r="C443" s="515"/>
      <c r="D443" s="514"/>
      <c r="E443" s="505"/>
      <c r="F443" s="505"/>
      <c r="G443" s="505"/>
      <c r="H443" s="505"/>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269">
        <f t="shared" si="12"/>
        <v>0</v>
      </c>
      <c r="AE443" s="388">
        <f>IF(AD443&gt;(100000/52*'1. General Input'!$D$10),100000/52*'1. General Input'!$D$10,AD443)</f>
        <v>0</v>
      </c>
    </row>
    <row r="444" spans="1:31" x14ac:dyDescent="0.25">
      <c r="A444" s="265">
        <f t="shared" si="13"/>
        <v>424</v>
      </c>
      <c r="B444" s="501"/>
      <c r="C444" s="515"/>
      <c r="D444" s="514"/>
      <c r="E444" s="505"/>
      <c r="F444" s="505"/>
      <c r="G444" s="505"/>
      <c r="H444" s="505"/>
      <c r="I444" s="505"/>
      <c r="J444" s="505"/>
      <c r="K444" s="505"/>
      <c r="L444" s="505"/>
      <c r="M444" s="505"/>
      <c r="N444" s="505"/>
      <c r="O444" s="505"/>
      <c r="P444" s="505"/>
      <c r="Q444" s="505"/>
      <c r="R444" s="505"/>
      <c r="S444" s="505"/>
      <c r="T444" s="505"/>
      <c r="U444" s="505"/>
      <c r="V444" s="505"/>
      <c r="W444" s="505"/>
      <c r="X444" s="505"/>
      <c r="Y444" s="505"/>
      <c r="Z444" s="505"/>
      <c r="AA444" s="505"/>
      <c r="AB444" s="505"/>
      <c r="AC444" s="505"/>
      <c r="AD444" s="269">
        <f t="shared" si="12"/>
        <v>0</v>
      </c>
      <c r="AE444" s="388">
        <f>IF(AD444&gt;(100000/52*'1. General Input'!$D$10),100000/52*'1. General Input'!$D$10,AD444)</f>
        <v>0</v>
      </c>
    </row>
    <row r="445" spans="1:31" x14ac:dyDescent="0.25">
      <c r="A445" s="265">
        <f t="shared" si="13"/>
        <v>425</v>
      </c>
      <c r="B445" s="501"/>
      <c r="C445" s="515"/>
      <c r="D445" s="514"/>
      <c r="E445" s="505"/>
      <c r="F445" s="505"/>
      <c r="G445" s="505"/>
      <c r="H445" s="505"/>
      <c r="I445" s="505"/>
      <c r="J445" s="505"/>
      <c r="K445" s="505"/>
      <c r="L445" s="505"/>
      <c r="M445" s="505"/>
      <c r="N445" s="505"/>
      <c r="O445" s="505"/>
      <c r="P445" s="505"/>
      <c r="Q445" s="505"/>
      <c r="R445" s="505"/>
      <c r="S445" s="505"/>
      <c r="T445" s="505"/>
      <c r="U445" s="505"/>
      <c r="V445" s="505"/>
      <c r="W445" s="505"/>
      <c r="X445" s="505"/>
      <c r="Y445" s="505"/>
      <c r="Z445" s="505"/>
      <c r="AA445" s="505"/>
      <c r="AB445" s="505"/>
      <c r="AC445" s="505"/>
      <c r="AD445" s="269">
        <f t="shared" si="12"/>
        <v>0</v>
      </c>
      <c r="AE445" s="388">
        <f>IF(AD445&gt;(100000/52*'1. General Input'!$D$10),100000/52*'1. General Input'!$D$10,AD445)</f>
        <v>0</v>
      </c>
    </row>
    <row r="446" spans="1:31" x14ac:dyDescent="0.25">
      <c r="A446" s="265">
        <f t="shared" si="13"/>
        <v>426</v>
      </c>
      <c r="B446" s="501"/>
      <c r="C446" s="515"/>
      <c r="D446" s="514"/>
      <c r="E446" s="505"/>
      <c r="F446" s="505"/>
      <c r="G446" s="505"/>
      <c r="H446" s="505"/>
      <c r="I446" s="505"/>
      <c r="J446" s="505"/>
      <c r="K446" s="505"/>
      <c r="L446" s="505"/>
      <c r="M446" s="505"/>
      <c r="N446" s="505"/>
      <c r="O446" s="505"/>
      <c r="P446" s="505"/>
      <c r="Q446" s="505"/>
      <c r="R446" s="505"/>
      <c r="S446" s="505"/>
      <c r="T446" s="505"/>
      <c r="U446" s="505"/>
      <c r="V446" s="505"/>
      <c r="W446" s="505"/>
      <c r="X446" s="505"/>
      <c r="Y446" s="505"/>
      <c r="Z446" s="505"/>
      <c r="AA446" s="505"/>
      <c r="AB446" s="505"/>
      <c r="AC446" s="505"/>
      <c r="AD446" s="269">
        <f t="shared" si="12"/>
        <v>0</v>
      </c>
      <c r="AE446" s="388">
        <f>IF(AD446&gt;(100000/52*'1. General Input'!$D$10),100000/52*'1. General Input'!$D$10,AD446)</f>
        <v>0</v>
      </c>
    </row>
    <row r="447" spans="1:31" x14ac:dyDescent="0.25">
      <c r="A447" s="265">
        <f t="shared" si="13"/>
        <v>427</v>
      </c>
      <c r="B447" s="501"/>
      <c r="C447" s="515"/>
      <c r="D447" s="514"/>
      <c r="E447" s="505"/>
      <c r="F447" s="505"/>
      <c r="G447" s="505"/>
      <c r="H447" s="505"/>
      <c r="I447" s="505"/>
      <c r="J447" s="505"/>
      <c r="K447" s="505"/>
      <c r="L447" s="505"/>
      <c r="M447" s="505"/>
      <c r="N447" s="505"/>
      <c r="O447" s="505"/>
      <c r="P447" s="505"/>
      <c r="Q447" s="505"/>
      <c r="R447" s="505"/>
      <c r="S447" s="505"/>
      <c r="T447" s="505"/>
      <c r="U447" s="505"/>
      <c r="V447" s="505"/>
      <c r="W447" s="505"/>
      <c r="X447" s="505"/>
      <c r="Y447" s="505"/>
      <c r="Z447" s="505"/>
      <c r="AA447" s="505"/>
      <c r="AB447" s="505"/>
      <c r="AC447" s="505"/>
      <c r="AD447" s="269">
        <f t="shared" si="12"/>
        <v>0</v>
      </c>
      <c r="AE447" s="388">
        <f>IF(AD447&gt;(100000/52*'1. General Input'!$D$10),100000/52*'1. General Input'!$D$10,AD447)</f>
        <v>0</v>
      </c>
    </row>
    <row r="448" spans="1:31" x14ac:dyDescent="0.25">
      <c r="A448" s="265">
        <f t="shared" si="13"/>
        <v>428</v>
      </c>
      <c r="B448" s="501"/>
      <c r="C448" s="515"/>
      <c r="D448" s="514"/>
      <c r="E448" s="505"/>
      <c r="F448" s="505"/>
      <c r="G448" s="505"/>
      <c r="H448" s="505"/>
      <c r="I448" s="505"/>
      <c r="J448" s="505"/>
      <c r="K448" s="505"/>
      <c r="L448" s="505"/>
      <c r="M448" s="505"/>
      <c r="N448" s="505"/>
      <c r="O448" s="505"/>
      <c r="P448" s="505"/>
      <c r="Q448" s="505"/>
      <c r="R448" s="505"/>
      <c r="S448" s="505"/>
      <c r="T448" s="505"/>
      <c r="U448" s="505"/>
      <c r="V448" s="505"/>
      <c r="W448" s="505"/>
      <c r="X448" s="505"/>
      <c r="Y448" s="505"/>
      <c r="Z448" s="505"/>
      <c r="AA448" s="505"/>
      <c r="AB448" s="505"/>
      <c r="AC448" s="505"/>
      <c r="AD448" s="269">
        <f t="shared" si="12"/>
        <v>0</v>
      </c>
      <c r="AE448" s="388">
        <f>IF(AD448&gt;(100000/52*'1. General Input'!$D$10),100000/52*'1. General Input'!$D$10,AD448)</f>
        <v>0</v>
      </c>
    </row>
    <row r="449" spans="1:31" x14ac:dyDescent="0.25">
      <c r="A449" s="265">
        <f t="shared" si="13"/>
        <v>429</v>
      </c>
      <c r="B449" s="501"/>
      <c r="C449" s="515"/>
      <c r="D449" s="514"/>
      <c r="E449" s="505"/>
      <c r="F449" s="505"/>
      <c r="G449" s="505"/>
      <c r="H449" s="505"/>
      <c r="I449" s="505"/>
      <c r="J449" s="505"/>
      <c r="K449" s="505"/>
      <c r="L449" s="505"/>
      <c r="M449" s="505"/>
      <c r="N449" s="505"/>
      <c r="O449" s="505"/>
      <c r="P449" s="505"/>
      <c r="Q449" s="505"/>
      <c r="R449" s="505"/>
      <c r="S449" s="505"/>
      <c r="T449" s="505"/>
      <c r="U449" s="505"/>
      <c r="V449" s="505"/>
      <c r="W449" s="505"/>
      <c r="X449" s="505"/>
      <c r="Y449" s="505"/>
      <c r="Z449" s="505"/>
      <c r="AA449" s="505"/>
      <c r="AB449" s="505"/>
      <c r="AC449" s="505"/>
      <c r="AD449" s="269">
        <f t="shared" si="12"/>
        <v>0</v>
      </c>
      <c r="AE449" s="388">
        <f>IF(AD449&gt;(100000/52*'1. General Input'!$D$10),100000/52*'1. General Input'!$D$10,AD449)</f>
        <v>0</v>
      </c>
    </row>
    <row r="450" spans="1:31" x14ac:dyDescent="0.25">
      <c r="A450" s="265">
        <f t="shared" si="13"/>
        <v>430</v>
      </c>
      <c r="B450" s="501"/>
      <c r="C450" s="515"/>
      <c r="D450" s="514"/>
      <c r="E450" s="505"/>
      <c r="F450" s="505"/>
      <c r="G450" s="505"/>
      <c r="H450" s="505"/>
      <c r="I450" s="505"/>
      <c r="J450" s="505"/>
      <c r="K450" s="505"/>
      <c r="L450" s="505"/>
      <c r="M450" s="505"/>
      <c r="N450" s="505"/>
      <c r="O450" s="505"/>
      <c r="P450" s="505"/>
      <c r="Q450" s="505"/>
      <c r="R450" s="505"/>
      <c r="S450" s="505"/>
      <c r="T450" s="505"/>
      <c r="U450" s="505"/>
      <c r="V450" s="505"/>
      <c r="W450" s="505"/>
      <c r="X450" s="505"/>
      <c r="Y450" s="505"/>
      <c r="Z450" s="505"/>
      <c r="AA450" s="505"/>
      <c r="AB450" s="505"/>
      <c r="AC450" s="505"/>
      <c r="AD450" s="269">
        <f t="shared" si="12"/>
        <v>0</v>
      </c>
      <c r="AE450" s="388">
        <f>IF(AD450&gt;(100000/52*'1. General Input'!$D$10),100000/52*'1. General Input'!$D$10,AD450)</f>
        <v>0</v>
      </c>
    </row>
    <row r="451" spans="1:31" x14ac:dyDescent="0.25">
      <c r="A451" s="265">
        <f t="shared" si="13"/>
        <v>431</v>
      </c>
      <c r="B451" s="501"/>
      <c r="C451" s="515"/>
      <c r="D451" s="514"/>
      <c r="E451" s="505"/>
      <c r="F451" s="505"/>
      <c r="G451" s="505"/>
      <c r="H451" s="505"/>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269">
        <f t="shared" si="12"/>
        <v>0</v>
      </c>
      <c r="AE451" s="388">
        <f>IF(AD451&gt;(100000/52*'1. General Input'!$D$10),100000/52*'1. General Input'!$D$10,AD451)</f>
        <v>0</v>
      </c>
    </row>
    <row r="452" spans="1:31" x14ac:dyDescent="0.25">
      <c r="A452" s="265">
        <f t="shared" si="13"/>
        <v>432</v>
      </c>
      <c r="B452" s="501"/>
      <c r="C452" s="515"/>
      <c r="D452" s="514"/>
      <c r="E452" s="505"/>
      <c r="F452" s="505"/>
      <c r="G452" s="505"/>
      <c r="H452" s="505"/>
      <c r="I452" s="505"/>
      <c r="J452" s="505"/>
      <c r="K452" s="505"/>
      <c r="L452" s="505"/>
      <c r="M452" s="505"/>
      <c r="N452" s="505"/>
      <c r="O452" s="505"/>
      <c r="P452" s="505"/>
      <c r="Q452" s="505"/>
      <c r="R452" s="505"/>
      <c r="S452" s="505"/>
      <c r="T452" s="505"/>
      <c r="U452" s="505"/>
      <c r="V452" s="505"/>
      <c r="W452" s="505"/>
      <c r="X452" s="505"/>
      <c r="Y452" s="505"/>
      <c r="Z452" s="505"/>
      <c r="AA452" s="505"/>
      <c r="AB452" s="505"/>
      <c r="AC452" s="505"/>
      <c r="AD452" s="269">
        <f t="shared" si="12"/>
        <v>0</v>
      </c>
      <c r="AE452" s="388">
        <f>IF(AD452&gt;(100000/52*'1. General Input'!$D$10),100000/52*'1. General Input'!$D$10,AD452)</f>
        <v>0</v>
      </c>
    </row>
    <row r="453" spans="1:31" x14ac:dyDescent="0.25">
      <c r="A453" s="265">
        <f t="shared" si="13"/>
        <v>433</v>
      </c>
      <c r="B453" s="501"/>
      <c r="C453" s="515"/>
      <c r="D453" s="514"/>
      <c r="E453" s="505"/>
      <c r="F453" s="505"/>
      <c r="G453" s="505"/>
      <c r="H453" s="505"/>
      <c r="I453" s="505"/>
      <c r="J453" s="505"/>
      <c r="K453" s="505"/>
      <c r="L453" s="505"/>
      <c r="M453" s="505"/>
      <c r="N453" s="505"/>
      <c r="O453" s="505"/>
      <c r="P453" s="505"/>
      <c r="Q453" s="505"/>
      <c r="R453" s="505"/>
      <c r="S453" s="505"/>
      <c r="T453" s="505"/>
      <c r="U453" s="505"/>
      <c r="V453" s="505"/>
      <c r="W453" s="505"/>
      <c r="X453" s="505"/>
      <c r="Y453" s="505"/>
      <c r="Z453" s="505"/>
      <c r="AA453" s="505"/>
      <c r="AB453" s="505"/>
      <c r="AC453" s="505"/>
      <c r="AD453" s="269">
        <f t="shared" si="12"/>
        <v>0</v>
      </c>
      <c r="AE453" s="388">
        <f>IF(AD453&gt;(100000/52*'1. General Input'!$D$10),100000/52*'1. General Input'!$D$10,AD453)</f>
        <v>0</v>
      </c>
    </row>
    <row r="454" spans="1:31" x14ac:dyDescent="0.25">
      <c r="A454" s="265">
        <f t="shared" si="13"/>
        <v>434</v>
      </c>
      <c r="B454" s="501"/>
      <c r="C454" s="515"/>
      <c r="D454" s="514"/>
      <c r="E454" s="505"/>
      <c r="F454" s="505"/>
      <c r="G454" s="505"/>
      <c r="H454" s="505"/>
      <c r="I454" s="505"/>
      <c r="J454" s="505"/>
      <c r="K454" s="505"/>
      <c r="L454" s="505"/>
      <c r="M454" s="505"/>
      <c r="N454" s="505"/>
      <c r="O454" s="505"/>
      <c r="P454" s="505"/>
      <c r="Q454" s="505"/>
      <c r="R454" s="505"/>
      <c r="S454" s="505"/>
      <c r="T454" s="505"/>
      <c r="U454" s="505"/>
      <c r="V454" s="505"/>
      <c r="W454" s="505"/>
      <c r="X454" s="505"/>
      <c r="Y454" s="505"/>
      <c r="Z454" s="505"/>
      <c r="AA454" s="505"/>
      <c r="AB454" s="505"/>
      <c r="AC454" s="505"/>
      <c r="AD454" s="269">
        <f t="shared" si="12"/>
        <v>0</v>
      </c>
      <c r="AE454" s="388">
        <f>IF(AD454&gt;(100000/52*'1. General Input'!$D$10),100000/52*'1. General Input'!$D$10,AD454)</f>
        <v>0</v>
      </c>
    </row>
    <row r="455" spans="1:31" x14ac:dyDescent="0.25">
      <c r="A455" s="265">
        <f t="shared" si="13"/>
        <v>435</v>
      </c>
      <c r="B455" s="501"/>
      <c r="C455" s="515"/>
      <c r="D455" s="514"/>
      <c r="E455" s="505"/>
      <c r="F455" s="505"/>
      <c r="G455" s="505"/>
      <c r="H455" s="505"/>
      <c r="I455" s="505"/>
      <c r="J455" s="505"/>
      <c r="K455" s="505"/>
      <c r="L455" s="505"/>
      <c r="M455" s="505"/>
      <c r="N455" s="505"/>
      <c r="O455" s="505"/>
      <c r="P455" s="505"/>
      <c r="Q455" s="505"/>
      <c r="R455" s="505"/>
      <c r="S455" s="505"/>
      <c r="T455" s="505"/>
      <c r="U455" s="505"/>
      <c r="V455" s="505"/>
      <c r="W455" s="505"/>
      <c r="X455" s="505"/>
      <c r="Y455" s="505"/>
      <c r="Z455" s="505"/>
      <c r="AA455" s="505"/>
      <c r="AB455" s="505"/>
      <c r="AC455" s="505"/>
      <c r="AD455" s="269">
        <f t="shared" si="12"/>
        <v>0</v>
      </c>
      <c r="AE455" s="388">
        <f>IF(AD455&gt;(100000/52*'1. General Input'!$D$10),100000/52*'1. General Input'!$D$10,AD455)</f>
        <v>0</v>
      </c>
    </row>
    <row r="456" spans="1:31" x14ac:dyDescent="0.25">
      <c r="A456" s="265">
        <f t="shared" si="13"/>
        <v>436</v>
      </c>
      <c r="B456" s="501"/>
      <c r="C456" s="515"/>
      <c r="D456" s="514"/>
      <c r="E456" s="505"/>
      <c r="F456" s="505"/>
      <c r="G456" s="505"/>
      <c r="H456" s="505"/>
      <c r="I456" s="505"/>
      <c r="J456" s="505"/>
      <c r="K456" s="505"/>
      <c r="L456" s="505"/>
      <c r="M456" s="505"/>
      <c r="N456" s="505"/>
      <c r="O456" s="505"/>
      <c r="P456" s="505"/>
      <c r="Q456" s="505"/>
      <c r="R456" s="505"/>
      <c r="S456" s="505"/>
      <c r="T456" s="505"/>
      <c r="U456" s="505"/>
      <c r="V456" s="505"/>
      <c r="W456" s="505"/>
      <c r="X456" s="505"/>
      <c r="Y456" s="505"/>
      <c r="Z456" s="505"/>
      <c r="AA456" s="505"/>
      <c r="AB456" s="505"/>
      <c r="AC456" s="505"/>
      <c r="AD456" s="269">
        <f t="shared" si="12"/>
        <v>0</v>
      </c>
      <c r="AE456" s="388">
        <f>IF(AD456&gt;(100000/52*'1. General Input'!$D$10),100000/52*'1. General Input'!$D$10,AD456)</f>
        <v>0</v>
      </c>
    </row>
    <row r="457" spans="1:31" x14ac:dyDescent="0.25">
      <c r="A457" s="265">
        <f t="shared" si="13"/>
        <v>437</v>
      </c>
      <c r="B457" s="501"/>
      <c r="C457" s="515"/>
      <c r="D457" s="514"/>
      <c r="E457" s="505"/>
      <c r="F457" s="505"/>
      <c r="G457" s="505"/>
      <c r="H457" s="505"/>
      <c r="I457" s="505"/>
      <c r="J457" s="505"/>
      <c r="K457" s="505"/>
      <c r="L457" s="505"/>
      <c r="M457" s="505"/>
      <c r="N457" s="505"/>
      <c r="O457" s="505"/>
      <c r="P457" s="505"/>
      <c r="Q457" s="505"/>
      <c r="R457" s="505"/>
      <c r="S457" s="505"/>
      <c r="T457" s="505"/>
      <c r="U457" s="505"/>
      <c r="V457" s="505"/>
      <c r="W457" s="505"/>
      <c r="X457" s="505"/>
      <c r="Y457" s="505"/>
      <c r="Z457" s="505"/>
      <c r="AA457" s="505"/>
      <c r="AB457" s="505"/>
      <c r="AC457" s="505"/>
      <c r="AD457" s="269">
        <f t="shared" si="12"/>
        <v>0</v>
      </c>
      <c r="AE457" s="388">
        <f>IF(AD457&gt;(100000/52*'1. General Input'!$D$10),100000/52*'1. General Input'!$D$10,AD457)</f>
        <v>0</v>
      </c>
    </row>
    <row r="458" spans="1:31" x14ac:dyDescent="0.25">
      <c r="A458" s="265">
        <f t="shared" si="13"/>
        <v>438</v>
      </c>
      <c r="B458" s="501"/>
      <c r="C458" s="515"/>
      <c r="D458" s="514"/>
      <c r="E458" s="505"/>
      <c r="F458" s="505"/>
      <c r="G458" s="505"/>
      <c r="H458" s="505"/>
      <c r="I458" s="505"/>
      <c r="J458" s="505"/>
      <c r="K458" s="505"/>
      <c r="L458" s="505"/>
      <c r="M458" s="505"/>
      <c r="N458" s="505"/>
      <c r="O458" s="505"/>
      <c r="P458" s="505"/>
      <c r="Q458" s="505"/>
      <c r="R458" s="505"/>
      <c r="S458" s="505"/>
      <c r="T458" s="505"/>
      <c r="U458" s="505"/>
      <c r="V458" s="505"/>
      <c r="W458" s="505"/>
      <c r="X458" s="505"/>
      <c r="Y458" s="505"/>
      <c r="Z458" s="505"/>
      <c r="AA458" s="505"/>
      <c r="AB458" s="505"/>
      <c r="AC458" s="505"/>
      <c r="AD458" s="269">
        <f t="shared" si="12"/>
        <v>0</v>
      </c>
      <c r="AE458" s="388">
        <f>IF(AD458&gt;(100000/52*'1. General Input'!$D$10),100000/52*'1. General Input'!$D$10,AD458)</f>
        <v>0</v>
      </c>
    </row>
    <row r="459" spans="1:31" x14ac:dyDescent="0.25">
      <c r="A459" s="265">
        <f t="shared" si="13"/>
        <v>439</v>
      </c>
      <c r="B459" s="501"/>
      <c r="C459" s="515"/>
      <c r="D459" s="514"/>
      <c r="E459" s="505"/>
      <c r="F459" s="505"/>
      <c r="G459" s="505"/>
      <c r="H459" s="505"/>
      <c r="I459" s="505"/>
      <c r="J459" s="505"/>
      <c r="K459" s="505"/>
      <c r="L459" s="505"/>
      <c r="M459" s="505"/>
      <c r="N459" s="505"/>
      <c r="O459" s="505"/>
      <c r="P459" s="505"/>
      <c r="Q459" s="505"/>
      <c r="R459" s="505"/>
      <c r="S459" s="505"/>
      <c r="T459" s="505"/>
      <c r="U459" s="505"/>
      <c r="V459" s="505"/>
      <c r="W459" s="505"/>
      <c r="X459" s="505"/>
      <c r="Y459" s="505"/>
      <c r="Z459" s="505"/>
      <c r="AA459" s="505"/>
      <c r="AB459" s="505"/>
      <c r="AC459" s="505"/>
      <c r="AD459" s="269">
        <f t="shared" si="12"/>
        <v>0</v>
      </c>
      <c r="AE459" s="388">
        <f>IF(AD459&gt;(100000/52*'1. General Input'!$D$10),100000/52*'1. General Input'!$D$10,AD459)</f>
        <v>0</v>
      </c>
    </row>
    <row r="460" spans="1:31" x14ac:dyDescent="0.25">
      <c r="A460" s="265">
        <f t="shared" si="13"/>
        <v>440</v>
      </c>
      <c r="B460" s="501"/>
      <c r="C460" s="515"/>
      <c r="D460" s="514"/>
      <c r="E460" s="505"/>
      <c r="F460" s="505"/>
      <c r="G460" s="505"/>
      <c r="H460" s="505"/>
      <c r="I460" s="505"/>
      <c r="J460" s="505"/>
      <c r="K460" s="505"/>
      <c r="L460" s="505"/>
      <c r="M460" s="505"/>
      <c r="N460" s="505"/>
      <c r="O460" s="505"/>
      <c r="P460" s="505"/>
      <c r="Q460" s="505"/>
      <c r="R460" s="505"/>
      <c r="S460" s="505"/>
      <c r="T460" s="505"/>
      <c r="U460" s="505"/>
      <c r="V460" s="505"/>
      <c r="W460" s="505"/>
      <c r="X460" s="505"/>
      <c r="Y460" s="505"/>
      <c r="Z460" s="505"/>
      <c r="AA460" s="505"/>
      <c r="AB460" s="505"/>
      <c r="AC460" s="505"/>
      <c r="AD460" s="269">
        <f t="shared" si="12"/>
        <v>0</v>
      </c>
      <c r="AE460" s="388">
        <f>IF(AD460&gt;(100000/52*'1. General Input'!$D$10),100000/52*'1. General Input'!$D$10,AD460)</f>
        <v>0</v>
      </c>
    </row>
    <row r="461" spans="1:31" x14ac:dyDescent="0.25">
      <c r="A461" s="265">
        <f t="shared" si="13"/>
        <v>441</v>
      </c>
      <c r="B461" s="501"/>
      <c r="C461" s="515"/>
      <c r="D461" s="514"/>
      <c r="E461" s="505"/>
      <c r="F461" s="505"/>
      <c r="G461" s="505"/>
      <c r="H461" s="505"/>
      <c r="I461" s="505"/>
      <c r="J461" s="505"/>
      <c r="K461" s="505"/>
      <c r="L461" s="505"/>
      <c r="M461" s="505"/>
      <c r="N461" s="505"/>
      <c r="O461" s="505"/>
      <c r="P461" s="505"/>
      <c r="Q461" s="505"/>
      <c r="R461" s="505"/>
      <c r="S461" s="505"/>
      <c r="T461" s="505"/>
      <c r="U461" s="505"/>
      <c r="V461" s="505"/>
      <c r="W461" s="505"/>
      <c r="X461" s="505"/>
      <c r="Y461" s="505"/>
      <c r="Z461" s="505"/>
      <c r="AA461" s="505"/>
      <c r="AB461" s="505"/>
      <c r="AC461" s="505"/>
      <c r="AD461" s="269">
        <f t="shared" si="12"/>
        <v>0</v>
      </c>
      <c r="AE461" s="388">
        <f>IF(AD461&gt;(100000/52*'1. General Input'!$D$10),100000/52*'1. General Input'!$D$10,AD461)</f>
        <v>0</v>
      </c>
    </row>
    <row r="462" spans="1:31" x14ac:dyDescent="0.25">
      <c r="A462" s="265">
        <f t="shared" si="13"/>
        <v>442</v>
      </c>
      <c r="B462" s="501"/>
      <c r="C462" s="515"/>
      <c r="D462" s="514"/>
      <c r="E462" s="505"/>
      <c r="F462" s="505"/>
      <c r="G462" s="505"/>
      <c r="H462" s="505"/>
      <c r="I462" s="505"/>
      <c r="J462" s="505"/>
      <c r="K462" s="505"/>
      <c r="L462" s="505"/>
      <c r="M462" s="505"/>
      <c r="N462" s="505"/>
      <c r="O462" s="505"/>
      <c r="P462" s="505"/>
      <c r="Q462" s="505"/>
      <c r="R462" s="505"/>
      <c r="S462" s="505"/>
      <c r="T462" s="505"/>
      <c r="U462" s="505"/>
      <c r="V462" s="505"/>
      <c r="W462" s="505"/>
      <c r="X462" s="505"/>
      <c r="Y462" s="505"/>
      <c r="Z462" s="505"/>
      <c r="AA462" s="505"/>
      <c r="AB462" s="505"/>
      <c r="AC462" s="505"/>
      <c r="AD462" s="269">
        <f t="shared" si="12"/>
        <v>0</v>
      </c>
      <c r="AE462" s="388">
        <f>IF(AD462&gt;(100000/52*'1. General Input'!$D$10),100000/52*'1. General Input'!$D$10,AD462)</f>
        <v>0</v>
      </c>
    </row>
    <row r="463" spans="1:31" x14ac:dyDescent="0.25">
      <c r="A463" s="265">
        <f t="shared" si="13"/>
        <v>443</v>
      </c>
      <c r="B463" s="501"/>
      <c r="C463" s="515"/>
      <c r="D463" s="514"/>
      <c r="E463" s="505"/>
      <c r="F463" s="505"/>
      <c r="G463" s="505"/>
      <c r="H463" s="505"/>
      <c r="I463" s="505"/>
      <c r="J463" s="505"/>
      <c r="K463" s="505"/>
      <c r="L463" s="505"/>
      <c r="M463" s="505"/>
      <c r="N463" s="505"/>
      <c r="O463" s="505"/>
      <c r="P463" s="505"/>
      <c r="Q463" s="505"/>
      <c r="R463" s="505"/>
      <c r="S463" s="505"/>
      <c r="T463" s="505"/>
      <c r="U463" s="505"/>
      <c r="V463" s="505"/>
      <c r="W463" s="505"/>
      <c r="X463" s="505"/>
      <c r="Y463" s="505"/>
      <c r="Z463" s="505"/>
      <c r="AA463" s="505"/>
      <c r="AB463" s="505"/>
      <c r="AC463" s="505"/>
      <c r="AD463" s="269">
        <f t="shared" si="12"/>
        <v>0</v>
      </c>
      <c r="AE463" s="388">
        <f>IF(AD463&gt;(100000/52*'1. General Input'!$D$10),100000/52*'1. General Input'!$D$10,AD463)</f>
        <v>0</v>
      </c>
    </row>
    <row r="464" spans="1:31" x14ac:dyDescent="0.25">
      <c r="A464" s="265">
        <f t="shared" si="13"/>
        <v>444</v>
      </c>
      <c r="B464" s="501"/>
      <c r="C464" s="515"/>
      <c r="D464" s="514"/>
      <c r="E464" s="505"/>
      <c r="F464" s="505"/>
      <c r="G464" s="505"/>
      <c r="H464" s="505"/>
      <c r="I464" s="505"/>
      <c r="J464" s="505"/>
      <c r="K464" s="505"/>
      <c r="L464" s="505"/>
      <c r="M464" s="505"/>
      <c r="N464" s="505"/>
      <c r="O464" s="505"/>
      <c r="P464" s="505"/>
      <c r="Q464" s="505"/>
      <c r="R464" s="505"/>
      <c r="S464" s="505"/>
      <c r="T464" s="505"/>
      <c r="U464" s="505"/>
      <c r="V464" s="505"/>
      <c r="W464" s="505"/>
      <c r="X464" s="505"/>
      <c r="Y464" s="505"/>
      <c r="Z464" s="505"/>
      <c r="AA464" s="505"/>
      <c r="AB464" s="505"/>
      <c r="AC464" s="505"/>
      <c r="AD464" s="269">
        <f t="shared" si="12"/>
        <v>0</v>
      </c>
      <c r="AE464" s="388">
        <f>IF(AD464&gt;(100000/52*'1. General Input'!$D$10),100000/52*'1. General Input'!$D$10,AD464)</f>
        <v>0</v>
      </c>
    </row>
    <row r="465" spans="1:31" x14ac:dyDescent="0.25">
      <c r="A465" s="265">
        <f t="shared" si="13"/>
        <v>445</v>
      </c>
      <c r="B465" s="501"/>
      <c r="C465" s="515"/>
      <c r="D465" s="514"/>
      <c r="E465" s="505"/>
      <c r="F465" s="505"/>
      <c r="G465" s="505"/>
      <c r="H465" s="505"/>
      <c r="I465" s="505"/>
      <c r="J465" s="505"/>
      <c r="K465" s="505"/>
      <c r="L465" s="505"/>
      <c r="M465" s="505"/>
      <c r="N465" s="505"/>
      <c r="O465" s="505"/>
      <c r="P465" s="505"/>
      <c r="Q465" s="505"/>
      <c r="R465" s="505"/>
      <c r="S465" s="505"/>
      <c r="T465" s="505"/>
      <c r="U465" s="505"/>
      <c r="V465" s="505"/>
      <c r="W465" s="505"/>
      <c r="X465" s="505"/>
      <c r="Y465" s="505"/>
      <c r="Z465" s="505"/>
      <c r="AA465" s="505"/>
      <c r="AB465" s="505"/>
      <c r="AC465" s="505"/>
      <c r="AD465" s="269">
        <f t="shared" si="12"/>
        <v>0</v>
      </c>
      <c r="AE465" s="388">
        <f>IF(AD465&gt;(100000/52*'1. General Input'!$D$10),100000/52*'1. General Input'!$D$10,AD465)</f>
        <v>0</v>
      </c>
    </row>
    <row r="466" spans="1:31" x14ac:dyDescent="0.25">
      <c r="A466" s="265">
        <f t="shared" si="13"/>
        <v>446</v>
      </c>
      <c r="B466" s="501"/>
      <c r="C466" s="515"/>
      <c r="D466" s="514"/>
      <c r="E466" s="505"/>
      <c r="F466" s="505"/>
      <c r="G466" s="505"/>
      <c r="H466" s="505"/>
      <c r="I466" s="505"/>
      <c r="J466" s="505"/>
      <c r="K466" s="505"/>
      <c r="L466" s="505"/>
      <c r="M466" s="505"/>
      <c r="N466" s="505"/>
      <c r="O466" s="505"/>
      <c r="P466" s="505"/>
      <c r="Q466" s="505"/>
      <c r="R466" s="505"/>
      <c r="S466" s="505"/>
      <c r="T466" s="505"/>
      <c r="U466" s="505"/>
      <c r="V466" s="505"/>
      <c r="W466" s="505"/>
      <c r="X466" s="505"/>
      <c r="Y466" s="505"/>
      <c r="Z466" s="505"/>
      <c r="AA466" s="505"/>
      <c r="AB466" s="505"/>
      <c r="AC466" s="505"/>
      <c r="AD466" s="269">
        <f t="shared" si="12"/>
        <v>0</v>
      </c>
      <c r="AE466" s="388">
        <f>IF(AD466&gt;(100000/52*'1. General Input'!$D$10),100000/52*'1. General Input'!$D$10,AD466)</f>
        <v>0</v>
      </c>
    </row>
    <row r="467" spans="1:31" x14ac:dyDescent="0.25">
      <c r="A467" s="265">
        <f t="shared" si="13"/>
        <v>447</v>
      </c>
      <c r="B467" s="501"/>
      <c r="C467" s="515"/>
      <c r="D467" s="514"/>
      <c r="E467" s="505"/>
      <c r="F467" s="505"/>
      <c r="G467" s="505"/>
      <c r="H467" s="505"/>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269">
        <f t="shared" si="12"/>
        <v>0</v>
      </c>
      <c r="AE467" s="388">
        <f>IF(AD467&gt;(100000/52*'1. General Input'!$D$10),100000/52*'1. General Input'!$D$10,AD467)</f>
        <v>0</v>
      </c>
    </row>
    <row r="468" spans="1:31" x14ac:dyDescent="0.25">
      <c r="A468" s="265">
        <f t="shared" si="13"/>
        <v>448</v>
      </c>
      <c r="B468" s="501"/>
      <c r="C468" s="515"/>
      <c r="D468" s="514"/>
      <c r="E468" s="505"/>
      <c r="F468" s="505"/>
      <c r="G468" s="505"/>
      <c r="H468" s="505"/>
      <c r="I468" s="505"/>
      <c r="J468" s="505"/>
      <c r="K468" s="505"/>
      <c r="L468" s="505"/>
      <c r="M468" s="505"/>
      <c r="N468" s="505"/>
      <c r="O468" s="505"/>
      <c r="P468" s="505"/>
      <c r="Q468" s="505"/>
      <c r="R468" s="505"/>
      <c r="S468" s="505"/>
      <c r="T468" s="505"/>
      <c r="U468" s="505"/>
      <c r="V468" s="505"/>
      <c r="W468" s="505"/>
      <c r="X468" s="505"/>
      <c r="Y468" s="505"/>
      <c r="Z468" s="505"/>
      <c r="AA468" s="505"/>
      <c r="AB468" s="505"/>
      <c r="AC468" s="505"/>
      <c r="AD468" s="269">
        <f t="shared" si="12"/>
        <v>0</v>
      </c>
      <c r="AE468" s="388">
        <f>IF(AD468&gt;(100000/52*'1. General Input'!$D$10),100000/52*'1. General Input'!$D$10,AD468)</f>
        <v>0</v>
      </c>
    </row>
    <row r="469" spans="1:31" x14ac:dyDescent="0.25">
      <c r="A469" s="265">
        <f t="shared" si="13"/>
        <v>449</v>
      </c>
      <c r="B469" s="501"/>
      <c r="C469" s="515"/>
      <c r="D469" s="514"/>
      <c r="E469" s="505"/>
      <c r="F469" s="505"/>
      <c r="G469" s="505"/>
      <c r="H469" s="505"/>
      <c r="I469" s="505"/>
      <c r="J469" s="505"/>
      <c r="K469" s="505"/>
      <c r="L469" s="505"/>
      <c r="M469" s="505"/>
      <c r="N469" s="505"/>
      <c r="O469" s="505"/>
      <c r="P469" s="505"/>
      <c r="Q469" s="505"/>
      <c r="R469" s="505"/>
      <c r="S469" s="505"/>
      <c r="T469" s="505"/>
      <c r="U469" s="505"/>
      <c r="V469" s="505"/>
      <c r="W469" s="505"/>
      <c r="X469" s="505"/>
      <c r="Y469" s="505"/>
      <c r="Z469" s="505"/>
      <c r="AA469" s="505"/>
      <c r="AB469" s="505"/>
      <c r="AC469" s="505"/>
      <c r="AD469" s="269">
        <f t="shared" si="12"/>
        <v>0</v>
      </c>
      <c r="AE469" s="388">
        <f>IF(AD469&gt;(100000/52*'1. General Input'!$D$10),100000/52*'1. General Input'!$D$10,AD469)</f>
        <v>0</v>
      </c>
    </row>
    <row r="470" spans="1:31" x14ac:dyDescent="0.25">
      <c r="A470" s="265">
        <f t="shared" si="13"/>
        <v>450</v>
      </c>
      <c r="B470" s="501"/>
      <c r="C470" s="515"/>
      <c r="D470" s="514"/>
      <c r="E470" s="505"/>
      <c r="F470" s="505"/>
      <c r="G470" s="505"/>
      <c r="H470" s="505"/>
      <c r="I470" s="505"/>
      <c r="J470" s="505"/>
      <c r="K470" s="505"/>
      <c r="L470" s="505"/>
      <c r="M470" s="505"/>
      <c r="N470" s="505"/>
      <c r="O470" s="505"/>
      <c r="P470" s="505"/>
      <c r="Q470" s="505"/>
      <c r="R470" s="505"/>
      <c r="S470" s="505"/>
      <c r="T470" s="505"/>
      <c r="U470" s="505"/>
      <c r="V470" s="505"/>
      <c r="W470" s="505"/>
      <c r="X470" s="505"/>
      <c r="Y470" s="505"/>
      <c r="Z470" s="505"/>
      <c r="AA470" s="505"/>
      <c r="AB470" s="505"/>
      <c r="AC470" s="505"/>
      <c r="AD470" s="269">
        <f t="shared" ref="AD470:AD533" si="14">IF(D470=0,SUM(E470:AC470),D470)</f>
        <v>0</v>
      </c>
      <c r="AE470" s="388">
        <f>IF(AD470&gt;(100000/52*'1. General Input'!$D$10),100000/52*'1. General Input'!$D$10,AD470)</f>
        <v>0</v>
      </c>
    </row>
    <row r="471" spans="1:31" x14ac:dyDescent="0.25">
      <c r="A471" s="265">
        <f t="shared" ref="A471:A534" si="15">+A470+1</f>
        <v>451</v>
      </c>
      <c r="B471" s="501"/>
      <c r="C471" s="515"/>
      <c r="D471" s="514"/>
      <c r="E471" s="505"/>
      <c r="F471" s="505"/>
      <c r="G471" s="505"/>
      <c r="H471" s="505"/>
      <c r="I471" s="505"/>
      <c r="J471" s="505"/>
      <c r="K471" s="505"/>
      <c r="L471" s="505"/>
      <c r="M471" s="505"/>
      <c r="N471" s="505"/>
      <c r="O471" s="505"/>
      <c r="P471" s="505"/>
      <c r="Q471" s="505"/>
      <c r="R471" s="505"/>
      <c r="S471" s="505"/>
      <c r="T471" s="505"/>
      <c r="U471" s="505"/>
      <c r="V471" s="505"/>
      <c r="W471" s="505"/>
      <c r="X471" s="505"/>
      <c r="Y471" s="505"/>
      <c r="Z471" s="505"/>
      <c r="AA471" s="505"/>
      <c r="AB471" s="505"/>
      <c r="AC471" s="505"/>
      <c r="AD471" s="269">
        <f t="shared" si="14"/>
        <v>0</v>
      </c>
      <c r="AE471" s="388">
        <f>IF(AD471&gt;(100000/52*'1. General Input'!$D$10),100000/52*'1. General Input'!$D$10,AD471)</f>
        <v>0</v>
      </c>
    </row>
    <row r="472" spans="1:31" x14ac:dyDescent="0.25">
      <c r="A472" s="265">
        <f t="shared" si="15"/>
        <v>452</v>
      </c>
      <c r="B472" s="501"/>
      <c r="C472" s="515"/>
      <c r="D472" s="514"/>
      <c r="E472" s="505"/>
      <c r="F472" s="505"/>
      <c r="G472" s="505"/>
      <c r="H472" s="505"/>
      <c r="I472" s="505"/>
      <c r="J472" s="505"/>
      <c r="K472" s="505"/>
      <c r="L472" s="505"/>
      <c r="M472" s="505"/>
      <c r="N472" s="505"/>
      <c r="O472" s="505"/>
      <c r="P472" s="505"/>
      <c r="Q472" s="505"/>
      <c r="R472" s="505"/>
      <c r="S472" s="505"/>
      <c r="T472" s="505"/>
      <c r="U472" s="505"/>
      <c r="V472" s="505"/>
      <c r="W472" s="505"/>
      <c r="X472" s="505"/>
      <c r="Y472" s="505"/>
      <c r="Z472" s="505"/>
      <c r="AA472" s="505"/>
      <c r="AB472" s="505"/>
      <c r="AC472" s="505"/>
      <c r="AD472" s="269">
        <f t="shared" si="14"/>
        <v>0</v>
      </c>
      <c r="AE472" s="388">
        <f>IF(AD472&gt;(100000/52*'1. General Input'!$D$10),100000/52*'1. General Input'!$D$10,AD472)</f>
        <v>0</v>
      </c>
    </row>
    <row r="473" spans="1:31" x14ac:dyDescent="0.25">
      <c r="A473" s="265">
        <f t="shared" si="15"/>
        <v>453</v>
      </c>
      <c r="B473" s="501"/>
      <c r="C473" s="515"/>
      <c r="D473" s="514"/>
      <c r="E473" s="505"/>
      <c r="F473" s="505"/>
      <c r="G473" s="505"/>
      <c r="H473" s="505"/>
      <c r="I473" s="505"/>
      <c r="J473" s="505"/>
      <c r="K473" s="505"/>
      <c r="L473" s="505"/>
      <c r="M473" s="505"/>
      <c r="N473" s="505"/>
      <c r="O473" s="505"/>
      <c r="P473" s="505"/>
      <c r="Q473" s="505"/>
      <c r="R473" s="505"/>
      <c r="S473" s="505"/>
      <c r="T473" s="505"/>
      <c r="U473" s="505"/>
      <c r="V473" s="505"/>
      <c r="W473" s="505"/>
      <c r="X473" s="505"/>
      <c r="Y473" s="505"/>
      <c r="Z473" s="505"/>
      <c r="AA473" s="505"/>
      <c r="AB473" s="505"/>
      <c r="AC473" s="505"/>
      <c r="AD473" s="269">
        <f t="shared" si="14"/>
        <v>0</v>
      </c>
      <c r="AE473" s="388">
        <f>IF(AD473&gt;(100000/52*'1. General Input'!$D$10),100000/52*'1. General Input'!$D$10,AD473)</f>
        <v>0</v>
      </c>
    </row>
    <row r="474" spans="1:31" x14ac:dyDescent="0.25">
      <c r="A474" s="265">
        <f t="shared" si="15"/>
        <v>454</v>
      </c>
      <c r="B474" s="501"/>
      <c r="C474" s="515"/>
      <c r="D474" s="514"/>
      <c r="E474" s="505"/>
      <c r="F474" s="505"/>
      <c r="G474" s="505"/>
      <c r="H474" s="505"/>
      <c r="I474" s="505"/>
      <c r="J474" s="505"/>
      <c r="K474" s="505"/>
      <c r="L474" s="505"/>
      <c r="M474" s="505"/>
      <c r="N474" s="505"/>
      <c r="O474" s="505"/>
      <c r="P474" s="505"/>
      <c r="Q474" s="505"/>
      <c r="R474" s="505"/>
      <c r="S474" s="505"/>
      <c r="T474" s="505"/>
      <c r="U474" s="505"/>
      <c r="V474" s="505"/>
      <c r="W474" s="505"/>
      <c r="X474" s="505"/>
      <c r="Y474" s="505"/>
      <c r="Z474" s="505"/>
      <c r="AA474" s="505"/>
      <c r="AB474" s="505"/>
      <c r="AC474" s="505"/>
      <c r="AD474" s="269">
        <f t="shared" si="14"/>
        <v>0</v>
      </c>
      <c r="AE474" s="388">
        <f>IF(AD474&gt;(100000/52*'1. General Input'!$D$10),100000/52*'1. General Input'!$D$10,AD474)</f>
        <v>0</v>
      </c>
    </row>
    <row r="475" spans="1:31" x14ac:dyDescent="0.25">
      <c r="A475" s="265">
        <f t="shared" si="15"/>
        <v>455</v>
      </c>
      <c r="B475" s="501"/>
      <c r="C475" s="515"/>
      <c r="D475" s="514"/>
      <c r="E475" s="505"/>
      <c r="F475" s="505"/>
      <c r="G475" s="505"/>
      <c r="H475" s="505"/>
      <c r="I475" s="505"/>
      <c r="J475" s="505"/>
      <c r="K475" s="505"/>
      <c r="L475" s="505"/>
      <c r="M475" s="505"/>
      <c r="N475" s="505"/>
      <c r="O475" s="505"/>
      <c r="P475" s="505"/>
      <c r="Q475" s="505"/>
      <c r="R475" s="505"/>
      <c r="S475" s="505"/>
      <c r="T475" s="505"/>
      <c r="U475" s="505"/>
      <c r="V475" s="505"/>
      <c r="W475" s="505"/>
      <c r="X475" s="505"/>
      <c r="Y475" s="505"/>
      <c r="Z475" s="505"/>
      <c r="AA475" s="505"/>
      <c r="AB475" s="505"/>
      <c r="AC475" s="505"/>
      <c r="AD475" s="269">
        <f t="shared" si="14"/>
        <v>0</v>
      </c>
      <c r="AE475" s="388">
        <f>IF(AD475&gt;(100000/52*'1. General Input'!$D$10),100000/52*'1. General Input'!$D$10,AD475)</f>
        <v>0</v>
      </c>
    </row>
    <row r="476" spans="1:31" x14ac:dyDescent="0.25">
      <c r="A476" s="265">
        <f t="shared" si="15"/>
        <v>456</v>
      </c>
      <c r="B476" s="501"/>
      <c r="C476" s="515"/>
      <c r="D476" s="514"/>
      <c r="E476" s="505"/>
      <c r="F476" s="505"/>
      <c r="G476" s="505"/>
      <c r="H476" s="505"/>
      <c r="I476" s="505"/>
      <c r="J476" s="505"/>
      <c r="K476" s="505"/>
      <c r="L476" s="505"/>
      <c r="M476" s="505"/>
      <c r="N476" s="505"/>
      <c r="O476" s="505"/>
      <c r="P476" s="505"/>
      <c r="Q476" s="505"/>
      <c r="R476" s="505"/>
      <c r="S476" s="505"/>
      <c r="T476" s="505"/>
      <c r="U476" s="505"/>
      <c r="V476" s="505"/>
      <c r="W476" s="505"/>
      <c r="X476" s="505"/>
      <c r="Y476" s="505"/>
      <c r="Z476" s="505"/>
      <c r="AA476" s="505"/>
      <c r="AB476" s="505"/>
      <c r="AC476" s="505"/>
      <c r="AD476" s="269">
        <f t="shared" si="14"/>
        <v>0</v>
      </c>
      <c r="AE476" s="388">
        <f>IF(AD476&gt;(100000/52*'1. General Input'!$D$10),100000/52*'1. General Input'!$D$10,AD476)</f>
        <v>0</v>
      </c>
    </row>
    <row r="477" spans="1:31" x14ac:dyDescent="0.25">
      <c r="A477" s="265">
        <f t="shared" si="15"/>
        <v>457</v>
      </c>
      <c r="B477" s="501"/>
      <c r="C477" s="515"/>
      <c r="D477" s="514"/>
      <c r="E477" s="505"/>
      <c r="F477" s="505"/>
      <c r="G477" s="505"/>
      <c r="H477" s="505"/>
      <c r="I477" s="505"/>
      <c r="J477" s="505"/>
      <c r="K477" s="505"/>
      <c r="L477" s="505"/>
      <c r="M477" s="505"/>
      <c r="N477" s="505"/>
      <c r="O477" s="505"/>
      <c r="P477" s="505"/>
      <c r="Q477" s="505"/>
      <c r="R477" s="505"/>
      <c r="S477" s="505"/>
      <c r="T477" s="505"/>
      <c r="U477" s="505"/>
      <c r="V477" s="505"/>
      <c r="W477" s="505"/>
      <c r="X477" s="505"/>
      <c r="Y477" s="505"/>
      <c r="Z477" s="505"/>
      <c r="AA477" s="505"/>
      <c r="AB477" s="505"/>
      <c r="AC477" s="505"/>
      <c r="AD477" s="269">
        <f t="shared" si="14"/>
        <v>0</v>
      </c>
      <c r="AE477" s="388">
        <f>IF(AD477&gt;(100000/52*'1. General Input'!$D$10),100000/52*'1. General Input'!$D$10,AD477)</f>
        <v>0</v>
      </c>
    </row>
    <row r="478" spans="1:31" x14ac:dyDescent="0.25">
      <c r="A478" s="265">
        <f t="shared" si="15"/>
        <v>458</v>
      </c>
      <c r="B478" s="501"/>
      <c r="C478" s="515"/>
      <c r="D478" s="514"/>
      <c r="E478" s="505"/>
      <c r="F478" s="505"/>
      <c r="G478" s="505"/>
      <c r="H478" s="505"/>
      <c r="I478" s="505"/>
      <c r="J478" s="505"/>
      <c r="K478" s="505"/>
      <c r="L478" s="505"/>
      <c r="M478" s="505"/>
      <c r="N478" s="505"/>
      <c r="O478" s="505"/>
      <c r="P478" s="505"/>
      <c r="Q478" s="505"/>
      <c r="R478" s="505"/>
      <c r="S478" s="505"/>
      <c r="T478" s="505"/>
      <c r="U478" s="505"/>
      <c r="V478" s="505"/>
      <c r="W478" s="505"/>
      <c r="X478" s="505"/>
      <c r="Y478" s="505"/>
      <c r="Z478" s="505"/>
      <c r="AA478" s="505"/>
      <c r="AB478" s="505"/>
      <c r="AC478" s="505"/>
      <c r="AD478" s="269">
        <f t="shared" si="14"/>
        <v>0</v>
      </c>
      <c r="AE478" s="388">
        <f>IF(AD478&gt;(100000/52*'1. General Input'!$D$10),100000/52*'1. General Input'!$D$10,AD478)</f>
        <v>0</v>
      </c>
    </row>
    <row r="479" spans="1:31" x14ac:dyDescent="0.25">
      <c r="A479" s="265">
        <f t="shared" si="15"/>
        <v>459</v>
      </c>
      <c r="B479" s="501"/>
      <c r="C479" s="515"/>
      <c r="D479" s="514"/>
      <c r="E479" s="505"/>
      <c r="F479" s="505"/>
      <c r="G479" s="505"/>
      <c r="H479" s="505"/>
      <c r="I479" s="505"/>
      <c r="J479" s="505"/>
      <c r="K479" s="505"/>
      <c r="L479" s="505"/>
      <c r="M479" s="505"/>
      <c r="N479" s="505"/>
      <c r="O479" s="505"/>
      <c r="P479" s="505"/>
      <c r="Q479" s="505"/>
      <c r="R479" s="505"/>
      <c r="S479" s="505"/>
      <c r="T479" s="505"/>
      <c r="U479" s="505"/>
      <c r="V479" s="505"/>
      <c r="W479" s="505"/>
      <c r="X479" s="505"/>
      <c r="Y479" s="505"/>
      <c r="Z479" s="505"/>
      <c r="AA479" s="505"/>
      <c r="AB479" s="505"/>
      <c r="AC479" s="505"/>
      <c r="AD479" s="269">
        <f t="shared" si="14"/>
        <v>0</v>
      </c>
      <c r="AE479" s="388">
        <f>IF(AD479&gt;(100000/52*'1. General Input'!$D$10),100000/52*'1. General Input'!$D$10,AD479)</f>
        <v>0</v>
      </c>
    </row>
    <row r="480" spans="1:31" x14ac:dyDescent="0.25">
      <c r="A480" s="265">
        <f t="shared" si="15"/>
        <v>460</v>
      </c>
      <c r="B480" s="501"/>
      <c r="C480" s="515"/>
      <c r="D480" s="514"/>
      <c r="E480" s="505"/>
      <c r="F480" s="505"/>
      <c r="G480" s="505"/>
      <c r="H480" s="505"/>
      <c r="I480" s="505"/>
      <c r="J480" s="505"/>
      <c r="K480" s="505"/>
      <c r="L480" s="505"/>
      <c r="M480" s="505"/>
      <c r="N480" s="505"/>
      <c r="O480" s="505"/>
      <c r="P480" s="505"/>
      <c r="Q480" s="505"/>
      <c r="R480" s="505"/>
      <c r="S480" s="505"/>
      <c r="T480" s="505"/>
      <c r="U480" s="505"/>
      <c r="V480" s="505"/>
      <c r="W480" s="505"/>
      <c r="X480" s="505"/>
      <c r="Y480" s="505"/>
      <c r="Z480" s="505"/>
      <c r="AA480" s="505"/>
      <c r="AB480" s="505"/>
      <c r="AC480" s="505"/>
      <c r="AD480" s="269">
        <f t="shared" si="14"/>
        <v>0</v>
      </c>
      <c r="AE480" s="388">
        <f>IF(AD480&gt;(100000/52*'1. General Input'!$D$10),100000/52*'1. General Input'!$D$10,AD480)</f>
        <v>0</v>
      </c>
    </row>
    <row r="481" spans="1:31" x14ac:dyDescent="0.25">
      <c r="A481" s="265">
        <f t="shared" si="15"/>
        <v>461</v>
      </c>
      <c r="B481" s="501"/>
      <c r="C481" s="515"/>
      <c r="D481" s="514"/>
      <c r="E481" s="505"/>
      <c r="F481" s="505"/>
      <c r="G481" s="505"/>
      <c r="H481" s="505"/>
      <c r="I481" s="505"/>
      <c r="J481" s="505"/>
      <c r="K481" s="505"/>
      <c r="L481" s="505"/>
      <c r="M481" s="505"/>
      <c r="N481" s="505"/>
      <c r="O481" s="505"/>
      <c r="P481" s="505"/>
      <c r="Q481" s="505"/>
      <c r="R481" s="505"/>
      <c r="S481" s="505"/>
      <c r="T481" s="505"/>
      <c r="U481" s="505"/>
      <c r="V481" s="505"/>
      <c r="W481" s="505"/>
      <c r="X481" s="505"/>
      <c r="Y481" s="505"/>
      <c r="Z481" s="505"/>
      <c r="AA481" s="505"/>
      <c r="AB481" s="505"/>
      <c r="AC481" s="505"/>
      <c r="AD481" s="269">
        <f t="shared" si="14"/>
        <v>0</v>
      </c>
      <c r="AE481" s="388">
        <f>IF(AD481&gt;(100000/52*'1. General Input'!$D$10),100000/52*'1. General Input'!$D$10,AD481)</f>
        <v>0</v>
      </c>
    </row>
    <row r="482" spans="1:31" x14ac:dyDescent="0.25">
      <c r="A482" s="265">
        <f t="shared" si="15"/>
        <v>462</v>
      </c>
      <c r="B482" s="501"/>
      <c r="C482" s="515"/>
      <c r="D482" s="514"/>
      <c r="E482" s="505"/>
      <c r="F482" s="505"/>
      <c r="G482" s="505"/>
      <c r="H482" s="505"/>
      <c r="I482" s="505"/>
      <c r="J482" s="505"/>
      <c r="K482" s="505"/>
      <c r="L482" s="505"/>
      <c r="M482" s="505"/>
      <c r="N482" s="505"/>
      <c r="O482" s="505"/>
      <c r="P482" s="505"/>
      <c r="Q482" s="505"/>
      <c r="R482" s="505"/>
      <c r="S482" s="505"/>
      <c r="T482" s="505"/>
      <c r="U482" s="505"/>
      <c r="V482" s="505"/>
      <c r="W482" s="505"/>
      <c r="X482" s="505"/>
      <c r="Y482" s="505"/>
      <c r="Z482" s="505"/>
      <c r="AA482" s="505"/>
      <c r="AB482" s="505"/>
      <c r="AC482" s="505"/>
      <c r="AD482" s="269">
        <f t="shared" si="14"/>
        <v>0</v>
      </c>
      <c r="AE482" s="388">
        <f>IF(AD482&gt;(100000/52*'1. General Input'!$D$10),100000/52*'1. General Input'!$D$10,AD482)</f>
        <v>0</v>
      </c>
    </row>
    <row r="483" spans="1:31" x14ac:dyDescent="0.25">
      <c r="A483" s="265">
        <f t="shared" si="15"/>
        <v>463</v>
      </c>
      <c r="B483" s="501"/>
      <c r="C483" s="515"/>
      <c r="D483" s="514"/>
      <c r="E483" s="505"/>
      <c r="F483" s="505"/>
      <c r="G483" s="505"/>
      <c r="H483" s="505"/>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269">
        <f t="shared" si="14"/>
        <v>0</v>
      </c>
      <c r="AE483" s="388">
        <f>IF(AD483&gt;(100000/52*'1. General Input'!$D$10),100000/52*'1. General Input'!$D$10,AD483)</f>
        <v>0</v>
      </c>
    </row>
    <row r="484" spans="1:31" x14ac:dyDescent="0.25">
      <c r="A484" s="265">
        <f t="shared" si="15"/>
        <v>464</v>
      </c>
      <c r="B484" s="501"/>
      <c r="C484" s="515"/>
      <c r="D484" s="514"/>
      <c r="E484" s="505"/>
      <c r="F484" s="505"/>
      <c r="G484" s="505"/>
      <c r="H484" s="505"/>
      <c r="I484" s="505"/>
      <c r="J484" s="505"/>
      <c r="K484" s="505"/>
      <c r="L484" s="505"/>
      <c r="M484" s="505"/>
      <c r="N484" s="505"/>
      <c r="O484" s="505"/>
      <c r="P484" s="505"/>
      <c r="Q484" s="505"/>
      <c r="R484" s="505"/>
      <c r="S484" s="505"/>
      <c r="T484" s="505"/>
      <c r="U484" s="505"/>
      <c r="V484" s="505"/>
      <c r="W484" s="505"/>
      <c r="X484" s="505"/>
      <c r="Y484" s="505"/>
      <c r="Z484" s="505"/>
      <c r="AA484" s="505"/>
      <c r="AB484" s="505"/>
      <c r="AC484" s="505"/>
      <c r="AD484" s="269">
        <f t="shared" si="14"/>
        <v>0</v>
      </c>
      <c r="AE484" s="388">
        <f>IF(AD484&gt;(100000/52*'1. General Input'!$D$10),100000/52*'1. General Input'!$D$10,AD484)</f>
        <v>0</v>
      </c>
    </row>
    <row r="485" spans="1:31" x14ac:dyDescent="0.25">
      <c r="A485" s="265">
        <f t="shared" si="15"/>
        <v>465</v>
      </c>
      <c r="B485" s="501"/>
      <c r="C485" s="515"/>
      <c r="D485" s="514"/>
      <c r="E485" s="505"/>
      <c r="F485" s="505"/>
      <c r="G485" s="505"/>
      <c r="H485" s="505"/>
      <c r="I485" s="505"/>
      <c r="J485" s="505"/>
      <c r="K485" s="505"/>
      <c r="L485" s="505"/>
      <c r="M485" s="505"/>
      <c r="N485" s="505"/>
      <c r="O485" s="505"/>
      <c r="P485" s="505"/>
      <c r="Q485" s="505"/>
      <c r="R485" s="505"/>
      <c r="S485" s="505"/>
      <c r="T485" s="505"/>
      <c r="U485" s="505"/>
      <c r="V485" s="505"/>
      <c r="W485" s="505"/>
      <c r="X485" s="505"/>
      <c r="Y485" s="505"/>
      <c r="Z485" s="505"/>
      <c r="AA485" s="505"/>
      <c r="AB485" s="505"/>
      <c r="AC485" s="505"/>
      <c r="AD485" s="269">
        <f t="shared" si="14"/>
        <v>0</v>
      </c>
      <c r="AE485" s="388">
        <f>IF(AD485&gt;(100000/52*'1. General Input'!$D$10),100000/52*'1. General Input'!$D$10,AD485)</f>
        <v>0</v>
      </c>
    </row>
    <row r="486" spans="1:31" x14ac:dyDescent="0.25">
      <c r="A486" s="265">
        <f t="shared" si="15"/>
        <v>466</v>
      </c>
      <c r="B486" s="501"/>
      <c r="C486" s="515"/>
      <c r="D486" s="514"/>
      <c r="E486" s="505"/>
      <c r="F486" s="505"/>
      <c r="G486" s="505"/>
      <c r="H486" s="505"/>
      <c r="I486" s="505"/>
      <c r="J486" s="505"/>
      <c r="K486" s="505"/>
      <c r="L486" s="505"/>
      <c r="M486" s="505"/>
      <c r="N486" s="505"/>
      <c r="O486" s="505"/>
      <c r="P486" s="505"/>
      <c r="Q486" s="505"/>
      <c r="R486" s="505"/>
      <c r="S486" s="505"/>
      <c r="T486" s="505"/>
      <c r="U486" s="505"/>
      <c r="V486" s="505"/>
      <c r="W486" s="505"/>
      <c r="X486" s="505"/>
      <c r="Y486" s="505"/>
      <c r="Z486" s="505"/>
      <c r="AA486" s="505"/>
      <c r="AB486" s="505"/>
      <c r="AC486" s="505"/>
      <c r="AD486" s="269">
        <f t="shared" si="14"/>
        <v>0</v>
      </c>
      <c r="AE486" s="388">
        <f>IF(AD486&gt;(100000/52*'1. General Input'!$D$10),100000/52*'1. General Input'!$D$10,AD486)</f>
        <v>0</v>
      </c>
    </row>
    <row r="487" spans="1:31" x14ac:dyDescent="0.25">
      <c r="A487" s="265">
        <f t="shared" si="15"/>
        <v>467</v>
      </c>
      <c r="B487" s="501"/>
      <c r="C487" s="515"/>
      <c r="D487" s="514"/>
      <c r="E487" s="505"/>
      <c r="F487" s="505"/>
      <c r="G487" s="505"/>
      <c r="H487" s="505"/>
      <c r="I487" s="505"/>
      <c r="J487" s="505"/>
      <c r="K487" s="505"/>
      <c r="L487" s="505"/>
      <c r="M487" s="505"/>
      <c r="N487" s="505"/>
      <c r="O487" s="505"/>
      <c r="P487" s="505"/>
      <c r="Q487" s="505"/>
      <c r="R487" s="505"/>
      <c r="S487" s="505"/>
      <c r="T487" s="505"/>
      <c r="U487" s="505"/>
      <c r="V487" s="505"/>
      <c r="W487" s="505"/>
      <c r="X487" s="505"/>
      <c r="Y487" s="505"/>
      <c r="Z487" s="505"/>
      <c r="AA487" s="505"/>
      <c r="AB487" s="505"/>
      <c r="AC487" s="505"/>
      <c r="AD487" s="269">
        <f t="shared" si="14"/>
        <v>0</v>
      </c>
      <c r="AE487" s="388">
        <f>IF(AD487&gt;(100000/52*'1. General Input'!$D$10),100000/52*'1. General Input'!$D$10,AD487)</f>
        <v>0</v>
      </c>
    </row>
    <row r="488" spans="1:31" x14ac:dyDescent="0.25">
      <c r="A488" s="265">
        <f t="shared" si="15"/>
        <v>468</v>
      </c>
      <c r="B488" s="501"/>
      <c r="C488" s="515"/>
      <c r="D488" s="514"/>
      <c r="E488" s="505"/>
      <c r="F488" s="505"/>
      <c r="G488" s="505"/>
      <c r="H488" s="505"/>
      <c r="I488" s="505"/>
      <c r="J488" s="505"/>
      <c r="K488" s="505"/>
      <c r="L488" s="505"/>
      <c r="M488" s="505"/>
      <c r="N488" s="505"/>
      <c r="O488" s="505"/>
      <c r="P488" s="505"/>
      <c r="Q488" s="505"/>
      <c r="R488" s="505"/>
      <c r="S488" s="505"/>
      <c r="T488" s="505"/>
      <c r="U488" s="505"/>
      <c r="V488" s="505"/>
      <c r="W488" s="505"/>
      <c r="X488" s="505"/>
      <c r="Y488" s="505"/>
      <c r="Z488" s="505"/>
      <c r="AA488" s="505"/>
      <c r="AB488" s="505"/>
      <c r="AC488" s="505"/>
      <c r="AD488" s="269">
        <f t="shared" si="14"/>
        <v>0</v>
      </c>
      <c r="AE488" s="388">
        <f>IF(AD488&gt;(100000/52*'1. General Input'!$D$10),100000/52*'1. General Input'!$D$10,AD488)</f>
        <v>0</v>
      </c>
    </row>
    <row r="489" spans="1:31" x14ac:dyDescent="0.25">
      <c r="A489" s="265">
        <f t="shared" si="15"/>
        <v>469</v>
      </c>
      <c r="B489" s="501"/>
      <c r="C489" s="515"/>
      <c r="D489" s="514"/>
      <c r="E489" s="505"/>
      <c r="F489" s="505"/>
      <c r="G489" s="505"/>
      <c r="H489" s="505"/>
      <c r="I489" s="505"/>
      <c r="J489" s="505"/>
      <c r="K489" s="505"/>
      <c r="L489" s="505"/>
      <c r="M489" s="505"/>
      <c r="N489" s="505"/>
      <c r="O489" s="505"/>
      <c r="P489" s="505"/>
      <c r="Q489" s="505"/>
      <c r="R489" s="505"/>
      <c r="S489" s="505"/>
      <c r="T489" s="505"/>
      <c r="U489" s="505"/>
      <c r="V489" s="505"/>
      <c r="W489" s="505"/>
      <c r="X489" s="505"/>
      <c r="Y489" s="505"/>
      <c r="Z489" s="505"/>
      <c r="AA489" s="505"/>
      <c r="AB489" s="505"/>
      <c r="AC489" s="505"/>
      <c r="AD489" s="269">
        <f t="shared" si="14"/>
        <v>0</v>
      </c>
      <c r="AE489" s="388">
        <f>IF(AD489&gt;(100000/52*'1. General Input'!$D$10),100000/52*'1. General Input'!$D$10,AD489)</f>
        <v>0</v>
      </c>
    </row>
    <row r="490" spans="1:31" x14ac:dyDescent="0.25">
      <c r="A490" s="265">
        <f t="shared" si="15"/>
        <v>470</v>
      </c>
      <c r="B490" s="501"/>
      <c r="C490" s="515"/>
      <c r="D490" s="514"/>
      <c r="E490" s="505"/>
      <c r="F490" s="505"/>
      <c r="G490" s="505"/>
      <c r="H490" s="505"/>
      <c r="I490" s="505"/>
      <c r="J490" s="505"/>
      <c r="K490" s="505"/>
      <c r="L490" s="505"/>
      <c r="M490" s="505"/>
      <c r="N490" s="505"/>
      <c r="O490" s="505"/>
      <c r="P490" s="505"/>
      <c r="Q490" s="505"/>
      <c r="R490" s="505"/>
      <c r="S490" s="505"/>
      <c r="T490" s="505"/>
      <c r="U490" s="505"/>
      <c r="V490" s="505"/>
      <c r="W490" s="505"/>
      <c r="X490" s="505"/>
      <c r="Y490" s="505"/>
      <c r="Z490" s="505"/>
      <c r="AA490" s="505"/>
      <c r="AB490" s="505"/>
      <c r="AC490" s="505"/>
      <c r="AD490" s="269">
        <f t="shared" si="14"/>
        <v>0</v>
      </c>
      <c r="AE490" s="388">
        <f>IF(AD490&gt;(100000/52*'1. General Input'!$D$10),100000/52*'1. General Input'!$D$10,AD490)</f>
        <v>0</v>
      </c>
    </row>
    <row r="491" spans="1:31" x14ac:dyDescent="0.25">
      <c r="A491" s="265">
        <f t="shared" si="15"/>
        <v>471</v>
      </c>
      <c r="B491" s="501"/>
      <c r="C491" s="515"/>
      <c r="D491" s="514"/>
      <c r="E491" s="505"/>
      <c r="F491" s="505"/>
      <c r="G491" s="505"/>
      <c r="H491" s="505"/>
      <c r="I491" s="505"/>
      <c r="J491" s="505"/>
      <c r="K491" s="505"/>
      <c r="L491" s="505"/>
      <c r="M491" s="505"/>
      <c r="N491" s="505"/>
      <c r="O491" s="505"/>
      <c r="P491" s="505"/>
      <c r="Q491" s="505"/>
      <c r="R491" s="505"/>
      <c r="S491" s="505"/>
      <c r="T491" s="505"/>
      <c r="U491" s="505"/>
      <c r="V491" s="505"/>
      <c r="W491" s="505"/>
      <c r="X491" s="505"/>
      <c r="Y491" s="505"/>
      <c r="Z491" s="505"/>
      <c r="AA491" s="505"/>
      <c r="AB491" s="505"/>
      <c r="AC491" s="505"/>
      <c r="AD491" s="269">
        <f t="shared" si="14"/>
        <v>0</v>
      </c>
      <c r="AE491" s="388">
        <f>IF(AD491&gt;(100000/52*'1. General Input'!$D$10),100000/52*'1. General Input'!$D$10,AD491)</f>
        <v>0</v>
      </c>
    </row>
    <row r="492" spans="1:31" x14ac:dyDescent="0.25">
      <c r="A492" s="265">
        <f t="shared" si="15"/>
        <v>472</v>
      </c>
      <c r="B492" s="501"/>
      <c r="C492" s="515"/>
      <c r="D492" s="514"/>
      <c r="E492" s="505"/>
      <c r="F492" s="505"/>
      <c r="G492" s="505"/>
      <c r="H492" s="505"/>
      <c r="I492" s="505"/>
      <c r="J492" s="505"/>
      <c r="K492" s="505"/>
      <c r="L492" s="505"/>
      <c r="M492" s="505"/>
      <c r="N492" s="505"/>
      <c r="O492" s="505"/>
      <c r="P492" s="505"/>
      <c r="Q492" s="505"/>
      <c r="R492" s="505"/>
      <c r="S492" s="505"/>
      <c r="T492" s="505"/>
      <c r="U492" s="505"/>
      <c r="V492" s="505"/>
      <c r="W492" s="505"/>
      <c r="X492" s="505"/>
      <c r="Y492" s="505"/>
      <c r="Z492" s="505"/>
      <c r="AA492" s="505"/>
      <c r="AB492" s="505"/>
      <c r="AC492" s="505"/>
      <c r="AD492" s="269">
        <f t="shared" si="14"/>
        <v>0</v>
      </c>
      <c r="AE492" s="388">
        <f>IF(AD492&gt;(100000/52*'1. General Input'!$D$10),100000/52*'1. General Input'!$D$10,AD492)</f>
        <v>0</v>
      </c>
    </row>
    <row r="493" spans="1:31" x14ac:dyDescent="0.25">
      <c r="A493" s="265">
        <f t="shared" si="15"/>
        <v>473</v>
      </c>
      <c r="B493" s="501"/>
      <c r="C493" s="515"/>
      <c r="D493" s="514"/>
      <c r="E493" s="505"/>
      <c r="F493" s="505"/>
      <c r="G493" s="505"/>
      <c r="H493" s="505"/>
      <c r="I493" s="505"/>
      <c r="J493" s="505"/>
      <c r="K493" s="505"/>
      <c r="L493" s="505"/>
      <c r="M493" s="505"/>
      <c r="N493" s="505"/>
      <c r="O493" s="505"/>
      <c r="P493" s="505"/>
      <c r="Q493" s="505"/>
      <c r="R493" s="505"/>
      <c r="S493" s="505"/>
      <c r="T493" s="505"/>
      <c r="U493" s="505"/>
      <c r="V493" s="505"/>
      <c r="W493" s="505"/>
      <c r="X493" s="505"/>
      <c r="Y493" s="505"/>
      <c r="Z493" s="505"/>
      <c r="AA493" s="505"/>
      <c r="AB493" s="505"/>
      <c r="AC493" s="505"/>
      <c r="AD493" s="269">
        <f t="shared" si="14"/>
        <v>0</v>
      </c>
      <c r="AE493" s="388">
        <f>IF(AD493&gt;(100000/52*'1. General Input'!$D$10),100000/52*'1. General Input'!$D$10,AD493)</f>
        <v>0</v>
      </c>
    </row>
    <row r="494" spans="1:31" x14ac:dyDescent="0.25">
      <c r="A494" s="265">
        <f t="shared" si="15"/>
        <v>474</v>
      </c>
      <c r="B494" s="501"/>
      <c r="C494" s="515"/>
      <c r="D494" s="514"/>
      <c r="E494" s="505"/>
      <c r="F494" s="505"/>
      <c r="G494" s="505"/>
      <c r="H494" s="505"/>
      <c r="I494" s="505"/>
      <c r="J494" s="505"/>
      <c r="K494" s="505"/>
      <c r="L494" s="505"/>
      <c r="M494" s="505"/>
      <c r="N494" s="505"/>
      <c r="O494" s="505"/>
      <c r="P494" s="505"/>
      <c r="Q494" s="505"/>
      <c r="R494" s="505"/>
      <c r="S494" s="505"/>
      <c r="T494" s="505"/>
      <c r="U494" s="505"/>
      <c r="V494" s="505"/>
      <c r="W494" s="505"/>
      <c r="X494" s="505"/>
      <c r="Y494" s="505"/>
      <c r="Z494" s="505"/>
      <c r="AA494" s="505"/>
      <c r="AB494" s="505"/>
      <c r="AC494" s="505"/>
      <c r="AD494" s="269">
        <f t="shared" si="14"/>
        <v>0</v>
      </c>
      <c r="AE494" s="388">
        <f>IF(AD494&gt;(100000/52*'1. General Input'!$D$10),100000/52*'1. General Input'!$D$10,AD494)</f>
        <v>0</v>
      </c>
    </row>
    <row r="495" spans="1:31" x14ac:dyDescent="0.25">
      <c r="A495" s="265">
        <f t="shared" si="15"/>
        <v>475</v>
      </c>
      <c r="B495" s="501"/>
      <c r="C495" s="515"/>
      <c r="D495" s="514"/>
      <c r="E495" s="505"/>
      <c r="F495" s="505"/>
      <c r="G495" s="505"/>
      <c r="H495" s="505"/>
      <c r="I495" s="505"/>
      <c r="J495" s="505"/>
      <c r="K495" s="505"/>
      <c r="L495" s="505"/>
      <c r="M495" s="505"/>
      <c r="N495" s="505"/>
      <c r="O495" s="505"/>
      <c r="P495" s="505"/>
      <c r="Q495" s="505"/>
      <c r="R495" s="505"/>
      <c r="S495" s="505"/>
      <c r="T495" s="505"/>
      <c r="U495" s="505"/>
      <c r="V495" s="505"/>
      <c r="W495" s="505"/>
      <c r="X495" s="505"/>
      <c r="Y495" s="505"/>
      <c r="Z495" s="505"/>
      <c r="AA495" s="505"/>
      <c r="AB495" s="505"/>
      <c r="AC495" s="505"/>
      <c r="AD495" s="269">
        <f t="shared" si="14"/>
        <v>0</v>
      </c>
      <c r="AE495" s="388">
        <f>IF(AD495&gt;(100000/52*'1. General Input'!$D$10),100000/52*'1. General Input'!$D$10,AD495)</f>
        <v>0</v>
      </c>
    </row>
    <row r="496" spans="1:31" x14ac:dyDescent="0.25">
      <c r="A496" s="265">
        <f t="shared" si="15"/>
        <v>476</v>
      </c>
      <c r="B496" s="501"/>
      <c r="C496" s="515"/>
      <c r="D496" s="514"/>
      <c r="E496" s="505"/>
      <c r="F496" s="505"/>
      <c r="G496" s="505"/>
      <c r="H496" s="505"/>
      <c r="I496" s="505"/>
      <c r="J496" s="505"/>
      <c r="K496" s="505"/>
      <c r="L496" s="505"/>
      <c r="M496" s="505"/>
      <c r="N496" s="505"/>
      <c r="O496" s="505"/>
      <c r="P496" s="505"/>
      <c r="Q496" s="505"/>
      <c r="R496" s="505"/>
      <c r="S496" s="505"/>
      <c r="T496" s="505"/>
      <c r="U496" s="505"/>
      <c r="V496" s="505"/>
      <c r="W496" s="505"/>
      <c r="X496" s="505"/>
      <c r="Y496" s="505"/>
      <c r="Z496" s="505"/>
      <c r="AA496" s="505"/>
      <c r="AB496" s="505"/>
      <c r="AC496" s="505"/>
      <c r="AD496" s="269">
        <f t="shared" si="14"/>
        <v>0</v>
      </c>
      <c r="AE496" s="388">
        <f>IF(AD496&gt;(100000/52*'1. General Input'!$D$10),100000/52*'1. General Input'!$D$10,AD496)</f>
        <v>0</v>
      </c>
    </row>
    <row r="497" spans="1:31" x14ac:dyDescent="0.25">
      <c r="A497" s="265">
        <f t="shared" si="15"/>
        <v>477</v>
      </c>
      <c r="B497" s="501"/>
      <c r="C497" s="515"/>
      <c r="D497" s="514"/>
      <c r="E497" s="505"/>
      <c r="F497" s="505"/>
      <c r="G497" s="505"/>
      <c r="H497" s="505"/>
      <c r="I497" s="505"/>
      <c r="J497" s="505"/>
      <c r="K497" s="505"/>
      <c r="L497" s="505"/>
      <c r="M497" s="505"/>
      <c r="N497" s="505"/>
      <c r="O497" s="505"/>
      <c r="P497" s="505"/>
      <c r="Q497" s="505"/>
      <c r="R497" s="505"/>
      <c r="S497" s="505"/>
      <c r="T497" s="505"/>
      <c r="U497" s="505"/>
      <c r="V497" s="505"/>
      <c r="W497" s="505"/>
      <c r="X497" s="505"/>
      <c r="Y497" s="505"/>
      <c r="Z497" s="505"/>
      <c r="AA497" s="505"/>
      <c r="AB497" s="505"/>
      <c r="AC497" s="505"/>
      <c r="AD497" s="269">
        <f t="shared" si="14"/>
        <v>0</v>
      </c>
      <c r="AE497" s="388">
        <f>IF(AD497&gt;(100000/52*'1. General Input'!$D$10),100000/52*'1. General Input'!$D$10,AD497)</f>
        <v>0</v>
      </c>
    </row>
    <row r="498" spans="1:31" x14ac:dyDescent="0.25">
      <c r="A498" s="265">
        <f t="shared" si="15"/>
        <v>478</v>
      </c>
      <c r="B498" s="501"/>
      <c r="C498" s="515"/>
      <c r="D498" s="514"/>
      <c r="E498" s="505"/>
      <c r="F498" s="505"/>
      <c r="G498" s="505"/>
      <c r="H498" s="505"/>
      <c r="I498" s="505"/>
      <c r="J498" s="505"/>
      <c r="K498" s="505"/>
      <c r="L498" s="505"/>
      <c r="M498" s="505"/>
      <c r="N498" s="505"/>
      <c r="O498" s="505"/>
      <c r="P498" s="505"/>
      <c r="Q498" s="505"/>
      <c r="R498" s="505"/>
      <c r="S498" s="505"/>
      <c r="T498" s="505"/>
      <c r="U498" s="505"/>
      <c r="V498" s="505"/>
      <c r="W498" s="505"/>
      <c r="X498" s="505"/>
      <c r="Y498" s="505"/>
      <c r="Z498" s="505"/>
      <c r="AA498" s="505"/>
      <c r="AB498" s="505"/>
      <c r="AC498" s="505"/>
      <c r="AD498" s="269">
        <f t="shared" si="14"/>
        <v>0</v>
      </c>
      <c r="AE498" s="388">
        <f>IF(AD498&gt;(100000/52*'1. General Input'!$D$10),100000/52*'1. General Input'!$D$10,AD498)</f>
        <v>0</v>
      </c>
    </row>
    <row r="499" spans="1:31" x14ac:dyDescent="0.25">
      <c r="A499" s="265">
        <f t="shared" si="15"/>
        <v>479</v>
      </c>
      <c r="B499" s="501"/>
      <c r="C499" s="515"/>
      <c r="D499" s="514"/>
      <c r="E499" s="505"/>
      <c r="F499" s="505"/>
      <c r="G499" s="505"/>
      <c r="H499" s="505"/>
      <c r="I499" s="505"/>
      <c r="J499" s="505"/>
      <c r="K499" s="505"/>
      <c r="L499" s="505"/>
      <c r="M499" s="505"/>
      <c r="N499" s="505"/>
      <c r="O499" s="505"/>
      <c r="P499" s="505"/>
      <c r="Q499" s="505"/>
      <c r="R499" s="505"/>
      <c r="S499" s="505"/>
      <c r="T499" s="505"/>
      <c r="U499" s="505"/>
      <c r="V499" s="505"/>
      <c r="W499" s="505"/>
      <c r="X499" s="505"/>
      <c r="Y499" s="505"/>
      <c r="Z499" s="505"/>
      <c r="AA499" s="505"/>
      <c r="AB499" s="505"/>
      <c r="AC499" s="505"/>
      <c r="AD499" s="269">
        <f t="shared" si="14"/>
        <v>0</v>
      </c>
      <c r="AE499" s="388">
        <f>IF(AD499&gt;(100000/52*'1. General Input'!$D$10),100000/52*'1. General Input'!$D$10,AD499)</f>
        <v>0</v>
      </c>
    </row>
    <row r="500" spans="1:31" x14ac:dyDescent="0.25">
      <c r="A500" s="265">
        <f t="shared" si="15"/>
        <v>480</v>
      </c>
      <c r="B500" s="501"/>
      <c r="C500" s="515"/>
      <c r="D500" s="514"/>
      <c r="E500" s="505"/>
      <c r="F500" s="505"/>
      <c r="G500" s="505"/>
      <c r="H500" s="505"/>
      <c r="I500" s="505"/>
      <c r="J500" s="505"/>
      <c r="K500" s="505"/>
      <c r="L500" s="505"/>
      <c r="M500" s="505"/>
      <c r="N500" s="505"/>
      <c r="O500" s="505"/>
      <c r="P500" s="505"/>
      <c r="Q500" s="505"/>
      <c r="R500" s="505"/>
      <c r="S500" s="505"/>
      <c r="T500" s="505"/>
      <c r="U500" s="505"/>
      <c r="V500" s="505"/>
      <c r="W500" s="505"/>
      <c r="X500" s="505"/>
      <c r="Y500" s="505"/>
      <c r="Z500" s="505"/>
      <c r="AA500" s="505"/>
      <c r="AB500" s="505"/>
      <c r="AC500" s="505"/>
      <c r="AD500" s="269">
        <f t="shared" si="14"/>
        <v>0</v>
      </c>
      <c r="AE500" s="388">
        <f>IF(AD500&gt;(100000/52*'1. General Input'!$D$10),100000/52*'1. General Input'!$D$10,AD500)</f>
        <v>0</v>
      </c>
    </row>
    <row r="501" spans="1:31" x14ac:dyDescent="0.25">
      <c r="A501" s="265">
        <f t="shared" si="15"/>
        <v>481</v>
      </c>
      <c r="B501" s="501"/>
      <c r="C501" s="515"/>
      <c r="D501" s="514"/>
      <c r="E501" s="505"/>
      <c r="F501" s="505"/>
      <c r="G501" s="505"/>
      <c r="H501" s="505"/>
      <c r="I501" s="505"/>
      <c r="J501" s="505"/>
      <c r="K501" s="505"/>
      <c r="L501" s="505"/>
      <c r="M501" s="505"/>
      <c r="N501" s="505"/>
      <c r="O501" s="505"/>
      <c r="P501" s="505"/>
      <c r="Q501" s="505"/>
      <c r="R501" s="505"/>
      <c r="S501" s="505"/>
      <c r="T501" s="505"/>
      <c r="U501" s="505"/>
      <c r="V501" s="505"/>
      <c r="W501" s="505"/>
      <c r="X501" s="505"/>
      <c r="Y501" s="505"/>
      <c r="Z501" s="505"/>
      <c r="AA501" s="505"/>
      <c r="AB501" s="505"/>
      <c r="AC501" s="505"/>
      <c r="AD501" s="269">
        <f t="shared" si="14"/>
        <v>0</v>
      </c>
      <c r="AE501" s="388">
        <f>IF(AD501&gt;(100000/52*'1. General Input'!$D$10),100000/52*'1. General Input'!$D$10,AD501)</f>
        <v>0</v>
      </c>
    </row>
    <row r="502" spans="1:31" x14ac:dyDescent="0.25">
      <c r="A502" s="265">
        <f t="shared" si="15"/>
        <v>482</v>
      </c>
      <c r="B502" s="501"/>
      <c r="C502" s="515"/>
      <c r="D502" s="514"/>
      <c r="E502" s="505"/>
      <c r="F502" s="505"/>
      <c r="G502" s="505"/>
      <c r="H502" s="505"/>
      <c r="I502" s="505"/>
      <c r="J502" s="505"/>
      <c r="K502" s="505"/>
      <c r="L502" s="505"/>
      <c r="M502" s="505"/>
      <c r="N502" s="505"/>
      <c r="O502" s="505"/>
      <c r="P502" s="505"/>
      <c r="Q502" s="505"/>
      <c r="R502" s="505"/>
      <c r="S502" s="505"/>
      <c r="T502" s="505"/>
      <c r="U502" s="505"/>
      <c r="V502" s="505"/>
      <c r="W502" s="505"/>
      <c r="X502" s="505"/>
      <c r="Y502" s="505"/>
      <c r="Z502" s="505"/>
      <c r="AA502" s="505"/>
      <c r="AB502" s="505"/>
      <c r="AC502" s="505"/>
      <c r="AD502" s="269">
        <f t="shared" si="14"/>
        <v>0</v>
      </c>
      <c r="AE502" s="388">
        <f>IF(AD502&gt;(100000/52*'1. General Input'!$D$10),100000/52*'1. General Input'!$D$10,AD502)</f>
        <v>0</v>
      </c>
    </row>
    <row r="503" spans="1:31" x14ac:dyDescent="0.25">
      <c r="A503" s="265">
        <f t="shared" si="15"/>
        <v>483</v>
      </c>
      <c r="B503" s="501"/>
      <c r="C503" s="515"/>
      <c r="D503" s="514"/>
      <c r="E503" s="505"/>
      <c r="F503" s="505"/>
      <c r="G503" s="505"/>
      <c r="H503" s="505"/>
      <c r="I503" s="505"/>
      <c r="J503" s="505"/>
      <c r="K503" s="505"/>
      <c r="L503" s="505"/>
      <c r="M503" s="505"/>
      <c r="N503" s="505"/>
      <c r="O503" s="505"/>
      <c r="P503" s="505"/>
      <c r="Q503" s="505"/>
      <c r="R503" s="505"/>
      <c r="S503" s="505"/>
      <c r="T503" s="505"/>
      <c r="U503" s="505"/>
      <c r="V503" s="505"/>
      <c r="W503" s="505"/>
      <c r="X503" s="505"/>
      <c r="Y503" s="505"/>
      <c r="Z503" s="505"/>
      <c r="AA503" s="505"/>
      <c r="AB503" s="505"/>
      <c r="AC503" s="505"/>
      <c r="AD503" s="269">
        <f t="shared" si="14"/>
        <v>0</v>
      </c>
      <c r="AE503" s="388">
        <f>IF(AD503&gt;(100000/52*'1. General Input'!$D$10),100000/52*'1. General Input'!$D$10,AD503)</f>
        <v>0</v>
      </c>
    </row>
    <row r="504" spans="1:31" x14ac:dyDescent="0.25">
      <c r="A504" s="265">
        <f t="shared" si="15"/>
        <v>484</v>
      </c>
      <c r="B504" s="501"/>
      <c r="C504" s="515"/>
      <c r="D504" s="514"/>
      <c r="E504" s="505"/>
      <c r="F504" s="505"/>
      <c r="G504" s="505"/>
      <c r="H504" s="505"/>
      <c r="I504" s="505"/>
      <c r="J504" s="505"/>
      <c r="K504" s="505"/>
      <c r="L504" s="505"/>
      <c r="M504" s="505"/>
      <c r="N504" s="505"/>
      <c r="O504" s="505"/>
      <c r="P504" s="505"/>
      <c r="Q504" s="505"/>
      <c r="R504" s="505"/>
      <c r="S504" s="505"/>
      <c r="T504" s="505"/>
      <c r="U504" s="505"/>
      <c r="V504" s="505"/>
      <c r="W504" s="505"/>
      <c r="X504" s="505"/>
      <c r="Y504" s="505"/>
      <c r="Z504" s="505"/>
      <c r="AA504" s="505"/>
      <c r="AB504" s="505"/>
      <c r="AC504" s="505"/>
      <c r="AD504" s="269">
        <f t="shared" si="14"/>
        <v>0</v>
      </c>
      <c r="AE504" s="388">
        <f>IF(AD504&gt;(100000/52*'1. General Input'!$D$10),100000/52*'1. General Input'!$D$10,AD504)</f>
        <v>0</v>
      </c>
    </row>
    <row r="505" spans="1:31" x14ac:dyDescent="0.25">
      <c r="A505" s="265">
        <f t="shared" si="15"/>
        <v>485</v>
      </c>
      <c r="B505" s="501"/>
      <c r="C505" s="515"/>
      <c r="D505" s="514"/>
      <c r="E505" s="505"/>
      <c r="F505" s="505"/>
      <c r="G505" s="505"/>
      <c r="H505" s="505"/>
      <c r="I505" s="505"/>
      <c r="J505" s="505"/>
      <c r="K505" s="505"/>
      <c r="L505" s="505"/>
      <c r="M505" s="505"/>
      <c r="N505" s="505"/>
      <c r="O505" s="505"/>
      <c r="P505" s="505"/>
      <c r="Q505" s="505"/>
      <c r="R505" s="505"/>
      <c r="S505" s="505"/>
      <c r="T505" s="505"/>
      <c r="U505" s="505"/>
      <c r="V505" s="505"/>
      <c r="W505" s="505"/>
      <c r="X505" s="505"/>
      <c r="Y505" s="505"/>
      <c r="Z505" s="505"/>
      <c r="AA505" s="505"/>
      <c r="AB505" s="505"/>
      <c r="AC505" s="505"/>
      <c r="AD505" s="269">
        <f t="shared" si="14"/>
        <v>0</v>
      </c>
      <c r="AE505" s="388">
        <f>IF(AD505&gt;(100000/52*'1. General Input'!$D$10),100000/52*'1. General Input'!$D$10,AD505)</f>
        <v>0</v>
      </c>
    </row>
    <row r="506" spans="1:31" x14ac:dyDescent="0.25">
      <c r="A506" s="265">
        <f t="shared" si="15"/>
        <v>486</v>
      </c>
      <c r="B506" s="501"/>
      <c r="C506" s="515"/>
      <c r="D506" s="514"/>
      <c r="E506" s="505"/>
      <c r="F506" s="505"/>
      <c r="G506" s="505"/>
      <c r="H506" s="505"/>
      <c r="I506" s="505"/>
      <c r="J506" s="505"/>
      <c r="K506" s="505"/>
      <c r="L506" s="505"/>
      <c r="M506" s="505"/>
      <c r="N506" s="505"/>
      <c r="O506" s="505"/>
      <c r="P506" s="505"/>
      <c r="Q506" s="505"/>
      <c r="R506" s="505"/>
      <c r="S506" s="505"/>
      <c r="T506" s="505"/>
      <c r="U506" s="505"/>
      <c r="V506" s="505"/>
      <c r="W506" s="505"/>
      <c r="X506" s="505"/>
      <c r="Y506" s="505"/>
      <c r="Z506" s="505"/>
      <c r="AA506" s="505"/>
      <c r="AB506" s="505"/>
      <c r="AC506" s="505"/>
      <c r="AD506" s="269">
        <f t="shared" si="14"/>
        <v>0</v>
      </c>
      <c r="AE506" s="388">
        <f>IF(AD506&gt;(100000/52*'1. General Input'!$D$10),100000/52*'1. General Input'!$D$10,AD506)</f>
        <v>0</v>
      </c>
    </row>
    <row r="507" spans="1:31" x14ac:dyDescent="0.25">
      <c r="A507" s="265">
        <f t="shared" si="15"/>
        <v>487</v>
      </c>
      <c r="B507" s="501"/>
      <c r="C507" s="515"/>
      <c r="D507" s="514"/>
      <c r="E507" s="505"/>
      <c r="F507" s="505"/>
      <c r="G507" s="505"/>
      <c r="H507" s="505"/>
      <c r="I507" s="505"/>
      <c r="J507" s="505"/>
      <c r="K507" s="505"/>
      <c r="L507" s="505"/>
      <c r="M507" s="505"/>
      <c r="N507" s="505"/>
      <c r="O507" s="505"/>
      <c r="P507" s="505"/>
      <c r="Q507" s="505"/>
      <c r="R507" s="505"/>
      <c r="S507" s="505"/>
      <c r="T507" s="505"/>
      <c r="U507" s="505"/>
      <c r="V507" s="505"/>
      <c r="W507" s="505"/>
      <c r="X507" s="505"/>
      <c r="Y507" s="505"/>
      <c r="Z507" s="505"/>
      <c r="AA507" s="505"/>
      <c r="AB507" s="505"/>
      <c r="AC507" s="505"/>
      <c r="AD507" s="269">
        <f t="shared" si="14"/>
        <v>0</v>
      </c>
      <c r="AE507" s="388">
        <f>IF(AD507&gt;(100000/52*'1. General Input'!$D$10),100000/52*'1. General Input'!$D$10,AD507)</f>
        <v>0</v>
      </c>
    </row>
    <row r="508" spans="1:31" x14ac:dyDescent="0.25">
      <c r="A508" s="265">
        <f t="shared" si="15"/>
        <v>488</v>
      </c>
      <c r="B508" s="501"/>
      <c r="C508" s="515"/>
      <c r="D508" s="514"/>
      <c r="E508" s="505"/>
      <c r="F508" s="505"/>
      <c r="G508" s="505"/>
      <c r="H508" s="505"/>
      <c r="I508" s="505"/>
      <c r="J508" s="505"/>
      <c r="K508" s="505"/>
      <c r="L508" s="505"/>
      <c r="M508" s="505"/>
      <c r="N508" s="505"/>
      <c r="O508" s="505"/>
      <c r="P508" s="505"/>
      <c r="Q508" s="505"/>
      <c r="R508" s="505"/>
      <c r="S508" s="505"/>
      <c r="T508" s="505"/>
      <c r="U508" s="505"/>
      <c r="V508" s="505"/>
      <c r="W508" s="505"/>
      <c r="X508" s="505"/>
      <c r="Y508" s="505"/>
      <c r="Z508" s="505"/>
      <c r="AA508" s="505"/>
      <c r="AB508" s="505"/>
      <c r="AC508" s="505"/>
      <c r="AD508" s="269">
        <f t="shared" si="14"/>
        <v>0</v>
      </c>
      <c r="AE508" s="388">
        <f>IF(AD508&gt;(100000/52*'1. General Input'!$D$10),100000/52*'1. General Input'!$D$10,AD508)</f>
        <v>0</v>
      </c>
    </row>
    <row r="509" spans="1:31" x14ac:dyDescent="0.25">
      <c r="A509" s="265">
        <f t="shared" si="15"/>
        <v>489</v>
      </c>
      <c r="B509" s="501"/>
      <c r="C509" s="515"/>
      <c r="D509" s="514"/>
      <c r="E509" s="505"/>
      <c r="F509" s="505"/>
      <c r="G509" s="505"/>
      <c r="H509" s="505"/>
      <c r="I509" s="505"/>
      <c r="J509" s="505"/>
      <c r="K509" s="505"/>
      <c r="L509" s="505"/>
      <c r="M509" s="505"/>
      <c r="N509" s="505"/>
      <c r="O509" s="505"/>
      <c r="P509" s="505"/>
      <c r="Q509" s="505"/>
      <c r="R509" s="505"/>
      <c r="S509" s="505"/>
      <c r="T509" s="505"/>
      <c r="U509" s="505"/>
      <c r="V509" s="505"/>
      <c r="W509" s="505"/>
      <c r="X509" s="505"/>
      <c r="Y509" s="505"/>
      <c r="Z509" s="505"/>
      <c r="AA509" s="505"/>
      <c r="AB509" s="505"/>
      <c r="AC509" s="505"/>
      <c r="AD509" s="269">
        <f t="shared" si="14"/>
        <v>0</v>
      </c>
      <c r="AE509" s="388">
        <f>IF(AD509&gt;(100000/52*'1. General Input'!$D$10),100000/52*'1. General Input'!$D$10,AD509)</f>
        <v>0</v>
      </c>
    </row>
    <row r="510" spans="1:31" x14ac:dyDescent="0.25">
      <c r="A510" s="265">
        <f t="shared" si="15"/>
        <v>490</v>
      </c>
      <c r="B510" s="501"/>
      <c r="C510" s="515"/>
      <c r="D510" s="514"/>
      <c r="E510" s="505"/>
      <c r="F510" s="505"/>
      <c r="G510" s="505"/>
      <c r="H510" s="505"/>
      <c r="I510" s="505"/>
      <c r="J510" s="505"/>
      <c r="K510" s="505"/>
      <c r="L510" s="505"/>
      <c r="M510" s="505"/>
      <c r="N510" s="505"/>
      <c r="O510" s="505"/>
      <c r="P510" s="505"/>
      <c r="Q510" s="505"/>
      <c r="R510" s="505"/>
      <c r="S510" s="505"/>
      <c r="T510" s="505"/>
      <c r="U510" s="505"/>
      <c r="V510" s="505"/>
      <c r="W510" s="505"/>
      <c r="X510" s="505"/>
      <c r="Y510" s="505"/>
      <c r="Z510" s="505"/>
      <c r="AA510" s="505"/>
      <c r="AB510" s="505"/>
      <c r="AC510" s="505"/>
      <c r="AD510" s="269">
        <f t="shared" si="14"/>
        <v>0</v>
      </c>
      <c r="AE510" s="388">
        <f>IF(AD510&gt;(100000/52*'1. General Input'!$D$10),100000/52*'1. General Input'!$D$10,AD510)</f>
        <v>0</v>
      </c>
    </row>
    <row r="511" spans="1:31" x14ac:dyDescent="0.25">
      <c r="A511" s="265">
        <f t="shared" si="15"/>
        <v>491</v>
      </c>
      <c r="B511" s="501"/>
      <c r="C511" s="515"/>
      <c r="D511" s="514"/>
      <c r="E511" s="505"/>
      <c r="F511" s="505"/>
      <c r="G511" s="505"/>
      <c r="H511" s="505"/>
      <c r="I511" s="505"/>
      <c r="J511" s="505"/>
      <c r="K511" s="505"/>
      <c r="L511" s="505"/>
      <c r="M511" s="505"/>
      <c r="N511" s="505"/>
      <c r="O511" s="505"/>
      <c r="P511" s="505"/>
      <c r="Q511" s="505"/>
      <c r="R511" s="505"/>
      <c r="S511" s="505"/>
      <c r="T511" s="505"/>
      <c r="U511" s="505"/>
      <c r="V511" s="505"/>
      <c r="W511" s="505"/>
      <c r="X511" s="505"/>
      <c r="Y511" s="505"/>
      <c r="Z511" s="505"/>
      <c r="AA511" s="505"/>
      <c r="AB511" s="505"/>
      <c r="AC511" s="505"/>
      <c r="AD511" s="269">
        <f t="shared" si="14"/>
        <v>0</v>
      </c>
      <c r="AE511" s="388">
        <f>IF(AD511&gt;(100000/52*'1. General Input'!$D$10),100000/52*'1. General Input'!$D$10,AD511)</f>
        <v>0</v>
      </c>
    </row>
    <row r="512" spans="1:31" x14ac:dyDescent="0.25">
      <c r="A512" s="265">
        <f t="shared" si="15"/>
        <v>492</v>
      </c>
      <c r="B512" s="501"/>
      <c r="C512" s="515"/>
      <c r="D512" s="514"/>
      <c r="E512" s="505"/>
      <c r="F512" s="505"/>
      <c r="G512" s="505"/>
      <c r="H512" s="505"/>
      <c r="I512" s="505"/>
      <c r="J512" s="505"/>
      <c r="K512" s="505"/>
      <c r="L512" s="505"/>
      <c r="M512" s="505"/>
      <c r="N512" s="505"/>
      <c r="O512" s="505"/>
      <c r="P512" s="505"/>
      <c r="Q512" s="505"/>
      <c r="R512" s="505"/>
      <c r="S512" s="505"/>
      <c r="T512" s="505"/>
      <c r="U512" s="505"/>
      <c r="V512" s="505"/>
      <c r="W512" s="505"/>
      <c r="X512" s="505"/>
      <c r="Y512" s="505"/>
      <c r="Z512" s="505"/>
      <c r="AA512" s="505"/>
      <c r="AB512" s="505"/>
      <c r="AC512" s="505"/>
      <c r="AD512" s="269">
        <f t="shared" si="14"/>
        <v>0</v>
      </c>
      <c r="AE512" s="388">
        <f>IF(AD512&gt;(100000/52*'1. General Input'!$D$10),100000/52*'1. General Input'!$D$10,AD512)</f>
        <v>0</v>
      </c>
    </row>
    <row r="513" spans="1:31" x14ac:dyDescent="0.25">
      <c r="A513" s="265">
        <f t="shared" si="15"/>
        <v>493</v>
      </c>
      <c r="B513" s="501"/>
      <c r="C513" s="515"/>
      <c r="D513" s="514"/>
      <c r="E513" s="505"/>
      <c r="F513" s="505"/>
      <c r="G513" s="505"/>
      <c r="H513" s="505"/>
      <c r="I513" s="505"/>
      <c r="J513" s="505"/>
      <c r="K513" s="505"/>
      <c r="L513" s="505"/>
      <c r="M513" s="505"/>
      <c r="N513" s="505"/>
      <c r="O513" s="505"/>
      <c r="P513" s="505"/>
      <c r="Q513" s="505"/>
      <c r="R513" s="505"/>
      <c r="S513" s="505"/>
      <c r="T513" s="505"/>
      <c r="U513" s="505"/>
      <c r="V513" s="505"/>
      <c r="W513" s="505"/>
      <c r="X513" s="505"/>
      <c r="Y513" s="505"/>
      <c r="Z513" s="505"/>
      <c r="AA513" s="505"/>
      <c r="AB513" s="505"/>
      <c r="AC513" s="505"/>
      <c r="AD513" s="269">
        <f t="shared" si="14"/>
        <v>0</v>
      </c>
      <c r="AE513" s="388">
        <f>IF(AD513&gt;(100000/52*'1. General Input'!$D$10),100000/52*'1. General Input'!$D$10,AD513)</f>
        <v>0</v>
      </c>
    </row>
    <row r="514" spans="1:31" x14ac:dyDescent="0.25">
      <c r="A514" s="265">
        <f t="shared" si="15"/>
        <v>494</v>
      </c>
      <c r="B514" s="501"/>
      <c r="C514" s="515"/>
      <c r="D514" s="514"/>
      <c r="E514" s="505"/>
      <c r="F514" s="505"/>
      <c r="G514" s="505"/>
      <c r="H514" s="505"/>
      <c r="I514" s="505"/>
      <c r="J514" s="505"/>
      <c r="K514" s="505"/>
      <c r="L514" s="505"/>
      <c r="M514" s="505"/>
      <c r="N514" s="505"/>
      <c r="O514" s="505"/>
      <c r="P514" s="505"/>
      <c r="Q514" s="505"/>
      <c r="R514" s="505"/>
      <c r="S514" s="505"/>
      <c r="T514" s="505"/>
      <c r="U514" s="505"/>
      <c r="V514" s="505"/>
      <c r="W514" s="505"/>
      <c r="X514" s="505"/>
      <c r="Y514" s="505"/>
      <c r="Z514" s="505"/>
      <c r="AA514" s="505"/>
      <c r="AB514" s="505"/>
      <c r="AC514" s="505"/>
      <c r="AD514" s="269">
        <f t="shared" si="14"/>
        <v>0</v>
      </c>
      <c r="AE514" s="388">
        <f>IF(AD514&gt;(100000/52*'1. General Input'!$D$10),100000/52*'1. General Input'!$D$10,AD514)</f>
        <v>0</v>
      </c>
    </row>
    <row r="515" spans="1:31" x14ac:dyDescent="0.25">
      <c r="A515" s="265">
        <f t="shared" si="15"/>
        <v>495</v>
      </c>
      <c r="B515" s="501"/>
      <c r="C515" s="515"/>
      <c r="D515" s="514"/>
      <c r="E515" s="505"/>
      <c r="F515" s="505"/>
      <c r="G515" s="505"/>
      <c r="H515" s="505"/>
      <c r="I515" s="505"/>
      <c r="J515" s="505"/>
      <c r="K515" s="505"/>
      <c r="L515" s="505"/>
      <c r="M515" s="505"/>
      <c r="N515" s="505"/>
      <c r="O515" s="505"/>
      <c r="P515" s="505"/>
      <c r="Q515" s="505"/>
      <c r="R515" s="505"/>
      <c r="S515" s="505"/>
      <c r="T515" s="505"/>
      <c r="U515" s="505"/>
      <c r="V515" s="505"/>
      <c r="W515" s="505"/>
      <c r="X515" s="505"/>
      <c r="Y515" s="505"/>
      <c r="Z515" s="505"/>
      <c r="AA515" s="505"/>
      <c r="AB515" s="505"/>
      <c r="AC515" s="505"/>
      <c r="AD515" s="269">
        <f t="shared" si="14"/>
        <v>0</v>
      </c>
      <c r="AE515" s="388">
        <f>IF(AD515&gt;(100000/52*'1. General Input'!$D$10),100000/52*'1. General Input'!$D$10,AD515)</f>
        <v>0</v>
      </c>
    </row>
    <row r="516" spans="1:31" x14ac:dyDescent="0.25">
      <c r="A516" s="265">
        <f t="shared" si="15"/>
        <v>496</v>
      </c>
      <c r="B516" s="501"/>
      <c r="C516" s="515"/>
      <c r="D516" s="514"/>
      <c r="E516" s="505"/>
      <c r="F516" s="505"/>
      <c r="G516" s="505"/>
      <c r="H516" s="505"/>
      <c r="I516" s="505"/>
      <c r="J516" s="505"/>
      <c r="K516" s="505"/>
      <c r="L516" s="505"/>
      <c r="M516" s="505"/>
      <c r="N516" s="505"/>
      <c r="O516" s="505"/>
      <c r="P516" s="505"/>
      <c r="Q516" s="505"/>
      <c r="R516" s="505"/>
      <c r="S516" s="505"/>
      <c r="T516" s="505"/>
      <c r="U516" s="505"/>
      <c r="V516" s="505"/>
      <c r="W516" s="505"/>
      <c r="X516" s="505"/>
      <c r="Y516" s="505"/>
      <c r="Z516" s="505"/>
      <c r="AA516" s="505"/>
      <c r="AB516" s="505"/>
      <c r="AC516" s="505"/>
      <c r="AD516" s="269">
        <f t="shared" si="14"/>
        <v>0</v>
      </c>
      <c r="AE516" s="388">
        <f>IF(AD516&gt;(100000/52*'1. General Input'!$D$10),100000/52*'1. General Input'!$D$10,AD516)</f>
        <v>0</v>
      </c>
    </row>
    <row r="517" spans="1:31" x14ac:dyDescent="0.25">
      <c r="A517" s="265">
        <f t="shared" si="15"/>
        <v>497</v>
      </c>
      <c r="B517" s="501"/>
      <c r="C517" s="515"/>
      <c r="D517" s="514"/>
      <c r="E517" s="505"/>
      <c r="F517" s="505"/>
      <c r="G517" s="505"/>
      <c r="H517" s="505"/>
      <c r="I517" s="505"/>
      <c r="J517" s="505"/>
      <c r="K517" s="505"/>
      <c r="L517" s="505"/>
      <c r="M517" s="505"/>
      <c r="N517" s="505"/>
      <c r="O517" s="505"/>
      <c r="P517" s="505"/>
      <c r="Q517" s="505"/>
      <c r="R517" s="505"/>
      <c r="S517" s="505"/>
      <c r="T517" s="505"/>
      <c r="U517" s="505"/>
      <c r="V517" s="505"/>
      <c r="W517" s="505"/>
      <c r="X517" s="505"/>
      <c r="Y517" s="505"/>
      <c r="Z517" s="505"/>
      <c r="AA517" s="505"/>
      <c r="AB517" s="505"/>
      <c r="AC517" s="505"/>
      <c r="AD517" s="269">
        <f t="shared" si="14"/>
        <v>0</v>
      </c>
      <c r="AE517" s="388">
        <f>IF(AD517&gt;(100000/52*'1. General Input'!$D$10),100000/52*'1. General Input'!$D$10,AD517)</f>
        <v>0</v>
      </c>
    </row>
    <row r="518" spans="1:31" x14ac:dyDescent="0.25">
      <c r="A518" s="265">
        <f t="shared" si="15"/>
        <v>498</v>
      </c>
      <c r="B518" s="501"/>
      <c r="C518" s="515"/>
      <c r="D518" s="514"/>
      <c r="E518" s="505"/>
      <c r="F518" s="505"/>
      <c r="G518" s="505"/>
      <c r="H518" s="505"/>
      <c r="I518" s="505"/>
      <c r="J518" s="505"/>
      <c r="K518" s="505"/>
      <c r="L518" s="505"/>
      <c r="M518" s="505"/>
      <c r="N518" s="505"/>
      <c r="O518" s="505"/>
      <c r="P518" s="505"/>
      <c r="Q518" s="505"/>
      <c r="R518" s="505"/>
      <c r="S518" s="505"/>
      <c r="T518" s="505"/>
      <c r="U518" s="505"/>
      <c r="V518" s="505"/>
      <c r="W518" s="505"/>
      <c r="X518" s="505"/>
      <c r="Y518" s="505"/>
      <c r="Z518" s="505"/>
      <c r="AA518" s="505"/>
      <c r="AB518" s="505"/>
      <c r="AC518" s="505"/>
      <c r="AD518" s="269">
        <f t="shared" si="14"/>
        <v>0</v>
      </c>
      <c r="AE518" s="388">
        <f>IF(AD518&gt;(100000/52*'1. General Input'!$D$10),100000/52*'1. General Input'!$D$10,AD518)</f>
        <v>0</v>
      </c>
    </row>
    <row r="519" spans="1:31" x14ac:dyDescent="0.25">
      <c r="A519" s="265">
        <f t="shared" si="15"/>
        <v>499</v>
      </c>
      <c r="B519" s="501"/>
      <c r="C519" s="515"/>
      <c r="D519" s="514"/>
      <c r="E519" s="505"/>
      <c r="F519" s="505"/>
      <c r="G519" s="505"/>
      <c r="H519" s="505"/>
      <c r="I519" s="505"/>
      <c r="J519" s="505"/>
      <c r="K519" s="505"/>
      <c r="L519" s="505"/>
      <c r="M519" s="505"/>
      <c r="N519" s="505"/>
      <c r="O519" s="505"/>
      <c r="P519" s="505"/>
      <c r="Q519" s="505"/>
      <c r="R519" s="505"/>
      <c r="S519" s="505"/>
      <c r="T519" s="505"/>
      <c r="U519" s="505"/>
      <c r="V519" s="505"/>
      <c r="W519" s="505"/>
      <c r="X519" s="505"/>
      <c r="Y519" s="505"/>
      <c r="Z519" s="505"/>
      <c r="AA519" s="505"/>
      <c r="AB519" s="505"/>
      <c r="AC519" s="505"/>
      <c r="AD519" s="269">
        <f t="shared" si="14"/>
        <v>0</v>
      </c>
      <c r="AE519" s="388">
        <f>IF(AD519&gt;(100000/52*'1. General Input'!$D$10),100000/52*'1. General Input'!$D$10,AD519)</f>
        <v>0</v>
      </c>
    </row>
    <row r="520" spans="1:31" x14ac:dyDescent="0.25">
      <c r="A520" s="265">
        <f t="shared" si="15"/>
        <v>500</v>
      </c>
      <c r="B520" s="501"/>
      <c r="C520" s="515"/>
      <c r="D520" s="514"/>
      <c r="E520" s="505"/>
      <c r="F520" s="505"/>
      <c r="G520" s="505"/>
      <c r="H520" s="505"/>
      <c r="I520" s="505"/>
      <c r="J520" s="505"/>
      <c r="K520" s="505"/>
      <c r="L520" s="505"/>
      <c r="M520" s="505"/>
      <c r="N520" s="505"/>
      <c r="O520" s="505"/>
      <c r="P520" s="505"/>
      <c r="Q520" s="505"/>
      <c r="R520" s="505"/>
      <c r="S520" s="505"/>
      <c r="T520" s="505"/>
      <c r="U520" s="505"/>
      <c r="V520" s="505"/>
      <c r="W520" s="505"/>
      <c r="X520" s="505"/>
      <c r="Y520" s="505"/>
      <c r="Z520" s="505"/>
      <c r="AA520" s="505"/>
      <c r="AB520" s="505"/>
      <c r="AC520" s="505"/>
      <c r="AD520" s="269">
        <f t="shared" si="14"/>
        <v>0</v>
      </c>
      <c r="AE520" s="388">
        <f>IF(AD520&gt;(100000/52*'1. General Input'!$D$10),100000/52*'1. General Input'!$D$10,AD520)</f>
        <v>0</v>
      </c>
    </row>
    <row r="521" spans="1:31" x14ac:dyDescent="0.25">
      <c r="A521" s="265">
        <f t="shared" si="15"/>
        <v>501</v>
      </c>
      <c r="B521" s="501"/>
      <c r="C521" s="515"/>
      <c r="D521" s="514"/>
      <c r="E521" s="505"/>
      <c r="F521" s="505"/>
      <c r="G521" s="505"/>
      <c r="H521" s="505"/>
      <c r="I521" s="505"/>
      <c r="J521" s="505"/>
      <c r="K521" s="505"/>
      <c r="L521" s="505"/>
      <c r="M521" s="505"/>
      <c r="N521" s="505"/>
      <c r="O521" s="505"/>
      <c r="P521" s="505"/>
      <c r="Q521" s="505"/>
      <c r="R521" s="505"/>
      <c r="S521" s="505"/>
      <c r="T521" s="505"/>
      <c r="U521" s="505"/>
      <c r="V521" s="505"/>
      <c r="W521" s="505"/>
      <c r="X521" s="505"/>
      <c r="Y521" s="505"/>
      <c r="Z521" s="505"/>
      <c r="AA521" s="505"/>
      <c r="AB521" s="505"/>
      <c r="AC521" s="505"/>
      <c r="AD521" s="269">
        <f t="shared" si="14"/>
        <v>0</v>
      </c>
      <c r="AE521" s="388">
        <f>IF(AD521&gt;(100000/52*'1. General Input'!$D$10),100000/52*'1. General Input'!$D$10,AD521)</f>
        <v>0</v>
      </c>
    </row>
    <row r="522" spans="1:31" x14ac:dyDescent="0.25">
      <c r="A522" s="265">
        <f t="shared" si="15"/>
        <v>502</v>
      </c>
      <c r="B522" s="501"/>
      <c r="C522" s="515"/>
      <c r="D522" s="514"/>
      <c r="E522" s="505"/>
      <c r="F522" s="505"/>
      <c r="G522" s="505"/>
      <c r="H522" s="505"/>
      <c r="I522" s="505"/>
      <c r="J522" s="505"/>
      <c r="K522" s="505"/>
      <c r="L522" s="505"/>
      <c r="M522" s="505"/>
      <c r="N522" s="505"/>
      <c r="O522" s="505"/>
      <c r="P522" s="505"/>
      <c r="Q522" s="505"/>
      <c r="R522" s="505"/>
      <c r="S522" s="505"/>
      <c r="T522" s="505"/>
      <c r="U522" s="505"/>
      <c r="V522" s="505"/>
      <c r="W522" s="505"/>
      <c r="X522" s="505"/>
      <c r="Y522" s="505"/>
      <c r="Z522" s="505"/>
      <c r="AA522" s="505"/>
      <c r="AB522" s="505"/>
      <c r="AC522" s="505"/>
      <c r="AD522" s="269">
        <f t="shared" si="14"/>
        <v>0</v>
      </c>
      <c r="AE522" s="388">
        <f>IF(AD522&gt;(100000/52*'1. General Input'!$D$10),100000/52*'1. General Input'!$D$10,AD522)</f>
        <v>0</v>
      </c>
    </row>
    <row r="523" spans="1:31" x14ac:dyDescent="0.25">
      <c r="A523" s="265">
        <f t="shared" si="15"/>
        <v>503</v>
      </c>
      <c r="B523" s="501"/>
      <c r="C523" s="515"/>
      <c r="D523" s="514"/>
      <c r="E523" s="505"/>
      <c r="F523" s="505"/>
      <c r="G523" s="505"/>
      <c r="H523" s="505"/>
      <c r="I523" s="505"/>
      <c r="J523" s="505"/>
      <c r="K523" s="505"/>
      <c r="L523" s="505"/>
      <c r="M523" s="505"/>
      <c r="N523" s="505"/>
      <c r="O523" s="505"/>
      <c r="P523" s="505"/>
      <c r="Q523" s="505"/>
      <c r="R523" s="505"/>
      <c r="S523" s="505"/>
      <c r="T523" s="505"/>
      <c r="U523" s="505"/>
      <c r="V523" s="505"/>
      <c r="W523" s="505"/>
      <c r="X523" s="505"/>
      <c r="Y523" s="505"/>
      <c r="Z523" s="505"/>
      <c r="AA523" s="505"/>
      <c r="AB523" s="505"/>
      <c r="AC523" s="505"/>
      <c r="AD523" s="269">
        <f t="shared" si="14"/>
        <v>0</v>
      </c>
      <c r="AE523" s="388">
        <f>IF(AD523&gt;(100000/52*'1. General Input'!$D$10),100000/52*'1. General Input'!$D$10,AD523)</f>
        <v>0</v>
      </c>
    </row>
    <row r="524" spans="1:31" x14ac:dyDescent="0.25">
      <c r="A524" s="265">
        <f t="shared" si="15"/>
        <v>504</v>
      </c>
      <c r="B524" s="501"/>
      <c r="C524" s="515"/>
      <c r="D524" s="514"/>
      <c r="E524" s="505"/>
      <c r="F524" s="505"/>
      <c r="G524" s="505"/>
      <c r="H524" s="505"/>
      <c r="I524" s="505"/>
      <c r="J524" s="505"/>
      <c r="K524" s="505"/>
      <c r="L524" s="505"/>
      <c r="M524" s="505"/>
      <c r="N524" s="505"/>
      <c r="O524" s="505"/>
      <c r="P524" s="505"/>
      <c r="Q524" s="505"/>
      <c r="R524" s="505"/>
      <c r="S524" s="505"/>
      <c r="T524" s="505"/>
      <c r="U524" s="505"/>
      <c r="V524" s="505"/>
      <c r="W524" s="505"/>
      <c r="X524" s="505"/>
      <c r="Y524" s="505"/>
      <c r="Z524" s="505"/>
      <c r="AA524" s="505"/>
      <c r="AB524" s="505"/>
      <c r="AC524" s="505"/>
      <c r="AD524" s="269">
        <f t="shared" si="14"/>
        <v>0</v>
      </c>
      <c r="AE524" s="388">
        <f>IF(AD524&gt;(100000/52*'1. General Input'!$D$10),100000/52*'1. General Input'!$D$10,AD524)</f>
        <v>0</v>
      </c>
    </row>
    <row r="525" spans="1:31" x14ac:dyDescent="0.25">
      <c r="A525" s="265">
        <f t="shared" si="15"/>
        <v>505</v>
      </c>
      <c r="B525" s="501"/>
      <c r="C525" s="515"/>
      <c r="D525" s="514"/>
      <c r="E525" s="505"/>
      <c r="F525" s="505"/>
      <c r="G525" s="505"/>
      <c r="H525" s="505"/>
      <c r="I525" s="505"/>
      <c r="J525" s="505"/>
      <c r="K525" s="505"/>
      <c r="L525" s="505"/>
      <c r="M525" s="505"/>
      <c r="N525" s="505"/>
      <c r="O525" s="505"/>
      <c r="P525" s="505"/>
      <c r="Q525" s="505"/>
      <c r="R525" s="505"/>
      <c r="S525" s="505"/>
      <c r="T525" s="505"/>
      <c r="U525" s="505"/>
      <c r="V525" s="505"/>
      <c r="W525" s="505"/>
      <c r="X525" s="505"/>
      <c r="Y525" s="505"/>
      <c r="Z525" s="505"/>
      <c r="AA525" s="505"/>
      <c r="AB525" s="505"/>
      <c r="AC525" s="505"/>
      <c r="AD525" s="269">
        <f t="shared" si="14"/>
        <v>0</v>
      </c>
      <c r="AE525" s="388">
        <f>IF(AD525&gt;(100000/52*'1. General Input'!$D$10),100000/52*'1. General Input'!$D$10,AD525)</f>
        <v>0</v>
      </c>
    </row>
    <row r="526" spans="1:31" x14ac:dyDescent="0.25">
      <c r="A526" s="265">
        <f t="shared" si="15"/>
        <v>506</v>
      </c>
      <c r="B526" s="501"/>
      <c r="C526" s="515"/>
      <c r="D526" s="514"/>
      <c r="E526" s="505"/>
      <c r="F526" s="505"/>
      <c r="G526" s="505"/>
      <c r="H526" s="505"/>
      <c r="I526" s="505"/>
      <c r="J526" s="505"/>
      <c r="K526" s="505"/>
      <c r="L526" s="505"/>
      <c r="M526" s="505"/>
      <c r="N526" s="505"/>
      <c r="O526" s="505"/>
      <c r="P526" s="505"/>
      <c r="Q526" s="505"/>
      <c r="R526" s="505"/>
      <c r="S526" s="505"/>
      <c r="T526" s="505"/>
      <c r="U526" s="505"/>
      <c r="V526" s="505"/>
      <c r="W526" s="505"/>
      <c r="X526" s="505"/>
      <c r="Y526" s="505"/>
      <c r="Z526" s="505"/>
      <c r="AA526" s="505"/>
      <c r="AB526" s="505"/>
      <c r="AC526" s="505"/>
      <c r="AD526" s="269">
        <f t="shared" si="14"/>
        <v>0</v>
      </c>
      <c r="AE526" s="388">
        <f>IF(AD526&gt;(100000/52*'1. General Input'!$D$10),100000/52*'1. General Input'!$D$10,AD526)</f>
        <v>0</v>
      </c>
    </row>
    <row r="527" spans="1:31" x14ac:dyDescent="0.25">
      <c r="A527" s="265">
        <f t="shared" si="15"/>
        <v>507</v>
      </c>
      <c r="B527" s="501"/>
      <c r="C527" s="515"/>
      <c r="D527" s="514"/>
      <c r="E527" s="505"/>
      <c r="F527" s="505"/>
      <c r="G527" s="505"/>
      <c r="H527" s="505"/>
      <c r="I527" s="505"/>
      <c r="J527" s="505"/>
      <c r="K527" s="505"/>
      <c r="L527" s="505"/>
      <c r="M527" s="505"/>
      <c r="N527" s="505"/>
      <c r="O527" s="505"/>
      <c r="P527" s="505"/>
      <c r="Q527" s="505"/>
      <c r="R527" s="505"/>
      <c r="S527" s="505"/>
      <c r="T527" s="505"/>
      <c r="U527" s="505"/>
      <c r="V527" s="505"/>
      <c r="W527" s="505"/>
      <c r="X527" s="505"/>
      <c r="Y527" s="505"/>
      <c r="Z527" s="505"/>
      <c r="AA527" s="505"/>
      <c r="AB527" s="505"/>
      <c r="AC527" s="505"/>
      <c r="AD527" s="269">
        <f t="shared" si="14"/>
        <v>0</v>
      </c>
      <c r="AE527" s="388">
        <f>IF(AD527&gt;(100000/52*'1. General Input'!$D$10),100000/52*'1. General Input'!$D$10,AD527)</f>
        <v>0</v>
      </c>
    </row>
    <row r="528" spans="1:31" x14ac:dyDescent="0.25">
      <c r="A528" s="265">
        <f t="shared" si="15"/>
        <v>508</v>
      </c>
      <c r="B528" s="501"/>
      <c r="C528" s="515"/>
      <c r="D528" s="514"/>
      <c r="E528" s="505"/>
      <c r="F528" s="505"/>
      <c r="G528" s="505"/>
      <c r="H528" s="505"/>
      <c r="I528" s="505"/>
      <c r="J528" s="505"/>
      <c r="K528" s="505"/>
      <c r="L528" s="505"/>
      <c r="M528" s="505"/>
      <c r="N528" s="505"/>
      <c r="O528" s="505"/>
      <c r="P528" s="505"/>
      <c r="Q528" s="505"/>
      <c r="R528" s="505"/>
      <c r="S528" s="505"/>
      <c r="T528" s="505"/>
      <c r="U528" s="505"/>
      <c r="V528" s="505"/>
      <c r="W528" s="505"/>
      <c r="X528" s="505"/>
      <c r="Y528" s="505"/>
      <c r="Z528" s="505"/>
      <c r="AA528" s="505"/>
      <c r="AB528" s="505"/>
      <c r="AC528" s="505"/>
      <c r="AD528" s="269">
        <f t="shared" si="14"/>
        <v>0</v>
      </c>
      <c r="AE528" s="388">
        <f>IF(AD528&gt;(100000/52*'1. General Input'!$D$10),100000/52*'1. General Input'!$D$10,AD528)</f>
        <v>0</v>
      </c>
    </row>
    <row r="529" spans="1:31" x14ac:dyDescent="0.25">
      <c r="A529" s="265">
        <f t="shared" si="15"/>
        <v>509</v>
      </c>
      <c r="B529" s="501"/>
      <c r="C529" s="515"/>
      <c r="D529" s="514"/>
      <c r="E529" s="505"/>
      <c r="F529" s="505"/>
      <c r="G529" s="505"/>
      <c r="H529" s="505"/>
      <c r="I529" s="505"/>
      <c r="J529" s="505"/>
      <c r="K529" s="505"/>
      <c r="L529" s="505"/>
      <c r="M529" s="505"/>
      <c r="N529" s="505"/>
      <c r="O529" s="505"/>
      <c r="P529" s="505"/>
      <c r="Q529" s="505"/>
      <c r="R529" s="505"/>
      <c r="S529" s="505"/>
      <c r="T529" s="505"/>
      <c r="U529" s="505"/>
      <c r="V529" s="505"/>
      <c r="W529" s="505"/>
      <c r="X529" s="505"/>
      <c r="Y529" s="505"/>
      <c r="Z529" s="505"/>
      <c r="AA529" s="505"/>
      <c r="AB529" s="505"/>
      <c r="AC529" s="505"/>
      <c r="AD529" s="269">
        <f t="shared" si="14"/>
        <v>0</v>
      </c>
      <c r="AE529" s="388">
        <f>IF(AD529&gt;(100000/52*'1. General Input'!$D$10),100000/52*'1. General Input'!$D$10,AD529)</f>
        <v>0</v>
      </c>
    </row>
    <row r="530" spans="1:31" x14ac:dyDescent="0.25">
      <c r="A530" s="265">
        <f t="shared" si="15"/>
        <v>510</v>
      </c>
      <c r="B530" s="501"/>
      <c r="C530" s="515"/>
      <c r="D530" s="514"/>
      <c r="E530" s="505"/>
      <c r="F530" s="505"/>
      <c r="G530" s="505"/>
      <c r="H530" s="505"/>
      <c r="I530" s="505"/>
      <c r="J530" s="505"/>
      <c r="K530" s="505"/>
      <c r="L530" s="505"/>
      <c r="M530" s="505"/>
      <c r="N530" s="505"/>
      <c r="O530" s="505"/>
      <c r="P530" s="505"/>
      <c r="Q530" s="505"/>
      <c r="R530" s="505"/>
      <c r="S530" s="505"/>
      <c r="T530" s="505"/>
      <c r="U530" s="505"/>
      <c r="V530" s="505"/>
      <c r="W530" s="505"/>
      <c r="X530" s="505"/>
      <c r="Y530" s="505"/>
      <c r="Z530" s="505"/>
      <c r="AA530" s="505"/>
      <c r="AB530" s="505"/>
      <c r="AC530" s="505"/>
      <c r="AD530" s="269">
        <f t="shared" si="14"/>
        <v>0</v>
      </c>
      <c r="AE530" s="388">
        <f>IF(AD530&gt;(100000/52*'1. General Input'!$D$10),100000/52*'1. General Input'!$D$10,AD530)</f>
        <v>0</v>
      </c>
    </row>
    <row r="531" spans="1:31" x14ac:dyDescent="0.25">
      <c r="A531" s="265">
        <f t="shared" si="15"/>
        <v>511</v>
      </c>
      <c r="B531" s="501"/>
      <c r="C531" s="515"/>
      <c r="D531" s="514"/>
      <c r="E531" s="505"/>
      <c r="F531" s="505"/>
      <c r="G531" s="505"/>
      <c r="H531" s="505"/>
      <c r="I531" s="505"/>
      <c r="J531" s="505"/>
      <c r="K531" s="505"/>
      <c r="L531" s="505"/>
      <c r="M531" s="505"/>
      <c r="N531" s="505"/>
      <c r="O531" s="505"/>
      <c r="P531" s="505"/>
      <c r="Q531" s="505"/>
      <c r="R531" s="505"/>
      <c r="S531" s="505"/>
      <c r="T531" s="505"/>
      <c r="U531" s="505"/>
      <c r="V531" s="505"/>
      <c r="W531" s="505"/>
      <c r="X531" s="505"/>
      <c r="Y531" s="505"/>
      <c r="Z531" s="505"/>
      <c r="AA531" s="505"/>
      <c r="AB531" s="505"/>
      <c r="AC531" s="505"/>
      <c r="AD531" s="269">
        <f t="shared" si="14"/>
        <v>0</v>
      </c>
      <c r="AE531" s="388">
        <f>IF(AD531&gt;(100000/52*'1. General Input'!$D$10),100000/52*'1. General Input'!$D$10,AD531)</f>
        <v>0</v>
      </c>
    </row>
    <row r="532" spans="1:31" x14ac:dyDescent="0.25">
      <c r="A532" s="265">
        <f t="shared" si="15"/>
        <v>512</v>
      </c>
      <c r="B532" s="501"/>
      <c r="C532" s="515"/>
      <c r="D532" s="514"/>
      <c r="E532" s="505"/>
      <c r="F532" s="505"/>
      <c r="G532" s="505"/>
      <c r="H532" s="505"/>
      <c r="I532" s="505"/>
      <c r="J532" s="505"/>
      <c r="K532" s="505"/>
      <c r="L532" s="505"/>
      <c r="M532" s="505"/>
      <c r="N532" s="505"/>
      <c r="O532" s="505"/>
      <c r="P532" s="505"/>
      <c r="Q532" s="505"/>
      <c r="R532" s="505"/>
      <c r="S532" s="505"/>
      <c r="T532" s="505"/>
      <c r="U532" s="505"/>
      <c r="V532" s="505"/>
      <c r="W532" s="505"/>
      <c r="X532" s="505"/>
      <c r="Y532" s="505"/>
      <c r="Z532" s="505"/>
      <c r="AA532" s="505"/>
      <c r="AB532" s="505"/>
      <c r="AC532" s="505"/>
      <c r="AD532" s="269">
        <f t="shared" si="14"/>
        <v>0</v>
      </c>
      <c r="AE532" s="388">
        <f>IF(AD532&gt;(100000/52*'1. General Input'!$D$10),100000/52*'1. General Input'!$D$10,AD532)</f>
        <v>0</v>
      </c>
    </row>
    <row r="533" spans="1:31" x14ac:dyDescent="0.25">
      <c r="A533" s="265">
        <f t="shared" si="15"/>
        <v>513</v>
      </c>
      <c r="B533" s="501"/>
      <c r="C533" s="515"/>
      <c r="D533" s="514"/>
      <c r="E533" s="505"/>
      <c r="F533" s="505"/>
      <c r="G533" s="505"/>
      <c r="H533" s="505"/>
      <c r="I533" s="505"/>
      <c r="J533" s="505"/>
      <c r="K533" s="505"/>
      <c r="L533" s="505"/>
      <c r="M533" s="505"/>
      <c r="N533" s="505"/>
      <c r="O533" s="505"/>
      <c r="P533" s="505"/>
      <c r="Q533" s="505"/>
      <c r="R533" s="505"/>
      <c r="S533" s="505"/>
      <c r="T533" s="505"/>
      <c r="U533" s="505"/>
      <c r="V533" s="505"/>
      <c r="W533" s="505"/>
      <c r="X533" s="505"/>
      <c r="Y533" s="505"/>
      <c r="Z533" s="505"/>
      <c r="AA533" s="505"/>
      <c r="AB533" s="505"/>
      <c r="AC533" s="505"/>
      <c r="AD533" s="269">
        <f t="shared" si="14"/>
        <v>0</v>
      </c>
      <c r="AE533" s="388">
        <f>IF(AD533&gt;(100000/52*'1. General Input'!$D$10),100000/52*'1. General Input'!$D$10,AD533)</f>
        <v>0</v>
      </c>
    </row>
    <row r="534" spans="1:31" x14ac:dyDescent="0.25">
      <c r="A534" s="265">
        <f t="shared" si="15"/>
        <v>514</v>
      </c>
      <c r="B534" s="501"/>
      <c r="C534" s="515"/>
      <c r="D534" s="514"/>
      <c r="E534" s="505"/>
      <c r="F534" s="505"/>
      <c r="G534" s="505"/>
      <c r="H534" s="505"/>
      <c r="I534" s="505"/>
      <c r="J534" s="505"/>
      <c r="K534" s="505"/>
      <c r="L534" s="505"/>
      <c r="M534" s="505"/>
      <c r="N534" s="505"/>
      <c r="O534" s="505"/>
      <c r="P534" s="505"/>
      <c r="Q534" s="505"/>
      <c r="R534" s="505"/>
      <c r="S534" s="505"/>
      <c r="T534" s="505"/>
      <c r="U534" s="505"/>
      <c r="V534" s="505"/>
      <c r="W534" s="505"/>
      <c r="X534" s="505"/>
      <c r="Y534" s="505"/>
      <c r="Z534" s="505"/>
      <c r="AA534" s="505"/>
      <c r="AB534" s="505"/>
      <c r="AC534" s="505"/>
      <c r="AD534" s="269">
        <f t="shared" ref="AD534:AD597" si="16">IF(D534=0,SUM(E534:AC534),D534)</f>
        <v>0</v>
      </c>
      <c r="AE534" s="388">
        <f>IF(AD534&gt;(100000/52*'1. General Input'!$D$10),100000/52*'1. General Input'!$D$10,AD534)</f>
        <v>0</v>
      </c>
    </row>
    <row r="535" spans="1:31" x14ac:dyDescent="0.25">
      <c r="A535" s="265">
        <f t="shared" ref="A535:A598" si="17">+A534+1</f>
        <v>515</v>
      </c>
      <c r="B535" s="501"/>
      <c r="C535" s="515"/>
      <c r="D535" s="514"/>
      <c r="E535" s="505"/>
      <c r="F535" s="505"/>
      <c r="G535" s="505"/>
      <c r="H535" s="505"/>
      <c r="I535" s="505"/>
      <c r="J535" s="505"/>
      <c r="K535" s="505"/>
      <c r="L535" s="505"/>
      <c r="M535" s="505"/>
      <c r="N535" s="505"/>
      <c r="O535" s="505"/>
      <c r="P535" s="505"/>
      <c r="Q535" s="505"/>
      <c r="R535" s="505"/>
      <c r="S535" s="505"/>
      <c r="T535" s="505"/>
      <c r="U535" s="505"/>
      <c r="V535" s="505"/>
      <c r="W535" s="505"/>
      <c r="X535" s="505"/>
      <c r="Y535" s="505"/>
      <c r="Z535" s="505"/>
      <c r="AA535" s="505"/>
      <c r="AB535" s="505"/>
      <c r="AC535" s="505"/>
      <c r="AD535" s="269">
        <f t="shared" si="16"/>
        <v>0</v>
      </c>
      <c r="AE535" s="388">
        <f>IF(AD535&gt;(100000/52*'1. General Input'!$D$10),100000/52*'1. General Input'!$D$10,AD535)</f>
        <v>0</v>
      </c>
    </row>
    <row r="536" spans="1:31" x14ac:dyDescent="0.25">
      <c r="A536" s="265">
        <f t="shared" si="17"/>
        <v>516</v>
      </c>
      <c r="B536" s="501"/>
      <c r="C536" s="515"/>
      <c r="D536" s="514"/>
      <c r="E536" s="505"/>
      <c r="F536" s="505"/>
      <c r="G536" s="505"/>
      <c r="H536" s="505"/>
      <c r="I536" s="505"/>
      <c r="J536" s="505"/>
      <c r="K536" s="505"/>
      <c r="L536" s="505"/>
      <c r="M536" s="505"/>
      <c r="N536" s="505"/>
      <c r="O536" s="505"/>
      <c r="P536" s="505"/>
      <c r="Q536" s="505"/>
      <c r="R536" s="505"/>
      <c r="S536" s="505"/>
      <c r="T536" s="505"/>
      <c r="U536" s="505"/>
      <c r="V536" s="505"/>
      <c r="W536" s="505"/>
      <c r="X536" s="505"/>
      <c r="Y536" s="505"/>
      <c r="Z536" s="505"/>
      <c r="AA536" s="505"/>
      <c r="AB536" s="505"/>
      <c r="AC536" s="505"/>
      <c r="AD536" s="269">
        <f t="shared" si="16"/>
        <v>0</v>
      </c>
      <c r="AE536" s="388">
        <f>IF(AD536&gt;(100000/52*'1. General Input'!$D$10),100000/52*'1. General Input'!$D$10,AD536)</f>
        <v>0</v>
      </c>
    </row>
    <row r="537" spans="1:31" x14ac:dyDescent="0.25">
      <c r="A537" s="265">
        <f t="shared" si="17"/>
        <v>517</v>
      </c>
      <c r="B537" s="501"/>
      <c r="C537" s="515"/>
      <c r="D537" s="514"/>
      <c r="E537" s="505"/>
      <c r="F537" s="505"/>
      <c r="G537" s="505"/>
      <c r="H537" s="505"/>
      <c r="I537" s="505"/>
      <c r="J537" s="505"/>
      <c r="K537" s="505"/>
      <c r="L537" s="505"/>
      <c r="M537" s="505"/>
      <c r="N537" s="505"/>
      <c r="O537" s="505"/>
      <c r="P537" s="505"/>
      <c r="Q537" s="505"/>
      <c r="R537" s="505"/>
      <c r="S537" s="505"/>
      <c r="T537" s="505"/>
      <c r="U537" s="505"/>
      <c r="V537" s="505"/>
      <c r="W537" s="505"/>
      <c r="X537" s="505"/>
      <c r="Y537" s="505"/>
      <c r="Z537" s="505"/>
      <c r="AA537" s="505"/>
      <c r="AB537" s="505"/>
      <c r="AC537" s="505"/>
      <c r="AD537" s="269">
        <f t="shared" si="16"/>
        <v>0</v>
      </c>
      <c r="AE537" s="388">
        <f>IF(AD537&gt;(100000/52*'1. General Input'!$D$10),100000/52*'1. General Input'!$D$10,AD537)</f>
        <v>0</v>
      </c>
    </row>
    <row r="538" spans="1:31" x14ac:dyDescent="0.25">
      <c r="A538" s="265">
        <f t="shared" si="17"/>
        <v>518</v>
      </c>
      <c r="B538" s="501"/>
      <c r="C538" s="515"/>
      <c r="D538" s="514"/>
      <c r="E538" s="505"/>
      <c r="F538" s="505"/>
      <c r="G538" s="505"/>
      <c r="H538" s="505"/>
      <c r="I538" s="505"/>
      <c r="J538" s="505"/>
      <c r="K538" s="505"/>
      <c r="L538" s="505"/>
      <c r="M538" s="505"/>
      <c r="N538" s="505"/>
      <c r="O538" s="505"/>
      <c r="P538" s="505"/>
      <c r="Q538" s="505"/>
      <c r="R538" s="505"/>
      <c r="S538" s="505"/>
      <c r="T538" s="505"/>
      <c r="U538" s="505"/>
      <c r="V538" s="505"/>
      <c r="W538" s="505"/>
      <c r="X538" s="505"/>
      <c r="Y538" s="505"/>
      <c r="Z538" s="505"/>
      <c r="AA538" s="505"/>
      <c r="AB538" s="505"/>
      <c r="AC538" s="505"/>
      <c r="AD538" s="269">
        <f t="shared" si="16"/>
        <v>0</v>
      </c>
      <c r="AE538" s="388">
        <f>IF(AD538&gt;(100000/52*'1. General Input'!$D$10),100000/52*'1. General Input'!$D$10,AD538)</f>
        <v>0</v>
      </c>
    </row>
    <row r="539" spans="1:31" x14ac:dyDescent="0.25">
      <c r="A539" s="265">
        <f t="shared" si="17"/>
        <v>519</v>
      </c>
      <c r="B539" s="501"/>
      <c r="C539" s="515"/>
      <c r="D539" s="514"/>
      <c r="E539" s="505"/>
      <c r="F539" s="505"/>
      <c r="G539" s="505"/>
      <c r="H539" s="505"/>
      <c r="I539" s="505"/>
      <c r="J539" s="505"/>
      <c r="K539" s="505"/>
      <c r="L539" s="505"/>
      <c r="M539" s="505"/>
      <c r="N539" s="505"/>
      <c r="O539" s="505"/>
      <c r="P539" s="505"/>
      <c r="Q539" s="505"/>
      <c r="R539" s="505"/>
      <c r="S539" s="505"/>
      <c r="T539" s="505"/>
      <c r="U539" s="505"/>
      <c r="V539" s="505"/>
      <c r="W539" s="505"/>
      <c r="X539" s="505"/>
      <c r="Y539" s="505"/>
      <c r="Z539" s="505"/>
      <c r="AA539" s="505"/>
      <c r="AB539" s="505"/>
      <c r="AC539" s="505"/>
      <c r="AD539" s="269">
        <f t="shared" si="16"/>
        <v>0</v>
      </c>
      <c r="AE539" s="388">
        <f>IF(AD539&gt;(100000/52*'1. General Input'!$D$10),100000/52*'1. General Input'!$D$10,AD539)</f>
        <v>0</v>
      </c>
    </row>
    <row r="540" spans="1:31" x14ac:dyDescent="0.25">
      <c r="A540" s="265">
        <f t="shared" si="17"/>
        <v>520</v>
      </c>
      <c r="B540" s="501"/>
      <c r="C540" s="515"/>
      <c r="D540" s="514"/>
      <c r="E540" s="505"/>
      <c r="F540" s="505"/>
      <c r="G540" s="505"/>
      <c r="H540" s="505"/>
      <c r="I540" s="505"/>
      <c r="J540" s="505"/>
      <c r="K540" s="505"/>
      <c r="L540" s="505"/>
      <c r="M540" s="505"/>
      <c r="N540" s="505"/>
      <c r="O540" s="505"/>
      <c r="P540" s="505"/>
      <c r="Q540" s="505"/>
      <c r="R540" s="505"/>
      <c r="S540" s="505"/>
      <c r="T540" s="505"/>
      <c r="U540" s="505"/>
      <c r="V540" s="505"/>
      <c r="W540" s="505"/>
      <c r="X540" s="505"/>
      <c r="Y540" s="505"/>
      <c r="Z540" s="505"/>
      <c r="AA540" s="505"/>
      <c r="AB540" s="505"/>
      <c r="AC540" s="505"/>
      <c r="AD540" s="269">
        <f t="shared" si="16"/>
        <v>0</v>
      </c>
      <c r="AE540" s="388">
        <f>IF(AD540&gt;(100000/52*'1. General Input'!$D$10),100000/52*'1. General Input'!$D$10,AD540)</f>
        <v>0</v>
      </c>
    </row>
    <row r="541" spans="1:31" x14ac:dyDescent="0.25">
      <c r="A541" s="265">
        <f t="shared" si="17"/>
        <v>521</v>
      </c>
      <c r="B541" s="501"/>
      <c r="C541" s="515"/>
      <c r="D541" s="514"/>
      <c r="E541" s="505"/>
      <c r="F541" s="505"/>
      <c r="G541" s="505"/>
      <c r="H541" s="505"/>
      <c r="I541" s="505"/>
      <c r="J541" s="505"/>
      <c r="K541" s="505"/>
      <c r="L541" s="505"/>
      <c r="M541" s="505"/>
      <c r="N541" s="505"/>
      <c r="O541" s="505"/>
      <c r="P541" s="505"/>
      <c r="Q541" s="505"/>
      <c r="R541" s="505"/>
      <c r="S541" s="505"/>
      <c r="T541" s="505"/>
      <c r="U541" s="505"/>
      <c r="V541" s="505"/>
      <c r="W541" s="505"/>
      <c r="X541" s="505"/>
      <c r="Y541" s="505"/>
      <c r="Z541" s="505"/>
      <c r="AA541" s="505"/>
      <c r="AB541" s="505"/>
      <c r="AC541" s="505"/>
      <c r="AD541" s="269">
        <f t="shared" si="16"/>
        <v>0</v>
      </c>
      <c r="AE541" s="388">
        <f>IF(AD541&gt;(100000/52*'1. General Input'!$D$10),100000/52*'1. General Input'!$D$10,AD541)</f>
        <v>0</v>
      </c>
    </row>
    <row r="542" spans="1:31" x14ac:dyDescent="0.25">
      <c r="A542" s="265">
        <f t="shared" si="17"/>
        <v>522</v>
      </c>
      <c r="B542" s="501"/>
      <c r="C542" s="515"/>
      <c r="D542" s="514"/>
      <c r="E542" s="505"/>
      <c r="F542" s="505"/>
      <c r="G542" s="505"/>
      <c r="H542" s="505"/>
      <c r="I542" s="505"/>
      <c r="J542" s="505"/>
      <c r="K542" s="505"/>
      <c r="L542" s="505"/>
      <c r="M542" s="505"/>
      <c r="N542" s="505"/>
      <c r="O542" s="505"/>
      <c r="P542" s="505"/>
      <c r="Q542" s="505"/>
      <c r="R542" s="505"/>
      <c r="S542" s="505"/>
      <c r="T542" s="505"/>
      <c r="U542" s="505"/>
      <c r="V542" s="505"/>
      <c r="W542" s="505"/>
      <c r="X542" s="505"/>
      <c r="Y542" s="505"/>
      <c r="Z542" s="505"/>
      <c r="AA542" s="505"/>
      <c r="AB542" s="505"/>
      <c r="AC542" s="505"/>
      <c r="AD542" s="269">
        <f t="shared" si="16"/>
        <v>0</v>
      </c>
      <c r="AE542" s="388">
        <f>IF(AD542&gt;(100000/52*'1. General Input'!$D$10),100000/52*'1. General Input'!$D$10,AD542)</f>
        <v>0</v>
      </c>
    </row>
    <row r="543" spans="1:31" x14ac:dyDescent="0.25">
      <c r="A543" s="265">
        <f t="shared" si="17"/>
        <v>523</v>
      </c>
      <c r="B543" s="501"/>
      <c r="C543" s="515"/>
      <c r="D543" s="514"/>
      <c r="E543" s="505"/>
      <c r="F543" s="505"/>
      <c r="G543" s="505"/>
      <c r="H543" s="505"/>
      <c r="I543" s="505"/>
      <c r="J543" s="505"/>
      <c r="K543" s="505"/>
      <c r="L543" s="505"/>
      <c r="M543" s="505"/>
      <c r="N543" s="505"/>
      <c r="O543" s="505"/>
      <c r="P543" s="505"/>
      <c r="Q543" s="505"/>
      <c r="R543" s="505"/>
      <c r="S543" s="505"/>
      <c r="T543" s="505"/>
      <c r="U543" s="505"/>
      <c r="V543" s="505"/>
      <c r="W543" s="505"/>
      <c r="X543" s="505"/>
      <c r="Y543" s="505"/>
      <c r="Z543" s="505"/>
      <c r="AA543" s="505"/>
      <c r="AB543" s="505"/>
      <c r="AC543" s="505"/>
      <c r="AD543" s="269">
        <f t="shared" si="16"/>
        <v>0</v>
      </c>
      <c r="AE543" s="388">
        <f>IF(AD543&gt;(100000/52*'1. General Input'!$D$10),100000/52*'1. General Input'!$D$10,AD543)</f>
        <v>0</v>
      </c>
    </row>
    <row r="544" spans="1:31" x14ac:dyDescent="0.25">
      <c r="A544" s="265">
        <f t="shared" si="17"/>
        <v>524</v>
      </c>
      <c r="B544" s="501"/>
      <c r="C544" s="515"/>
      <c r="D544" s="514"/>
      <c r="E544" s="505"/>
      <c r="F544" s="505"/>
      <c r="G544" s="505"/>
      <c r="H544" s="505"/>
      <c r="I544" s="505"/>
      <c r="J544" s="505"/>
      <c r="K544" s="505"/>
      <c r="L544" s="505"/>
      <c r="M544" s="505"/>
      <c r="N544" s="505"/>
      <c r="O544" s="505"/>
      <c r="P544" s="505"/>
      <c r="Q544" s="505"/>
      <c r="R544" s="505"/>
      <c r="S544" s="505"/>
      <c r="T544" s="505"/>
      <c r="U544" s="505"/>
      <c r="V544" s="505"/>
      <c r="W544" s="505"/>
      <c r="X544" s="505"/>
      <c r="Y544" s="505"/>
      <c r="Z544" s="505"/>
      <c r="AA544" s="505"/>
      <c r="AB544" s="505"/>
      <c r="AC544" s="505"/>
      <c r="AD544" s="269">
        <f t="shared" si="16"/>
        <v>0</v>
      </c>
      <c r="AE544" s="388">
        <f>IF(AD544&gt;(100000/52*'1. General Input'!$D$10),100000/52*'1. General Input'!$D$10,AD544)</f>
        <v>0</v>
      </c>
    </row>
    <row r="545" spans="1:31" x14ac:dyDescent="0.25">
      <c r="A545" s="265">
        <f t="shared" si="17"/>
        <v>525</v>
      </c>
      <c r="B545" s="501"/>
      <c r="C545" s="515"/>
      <c r="D545" s="514"/>
      <c r="E545" s="505"/>
      <c r="F545" s="505"/>
      <c r="G545" s="505"/>
      <c r="H545" s="505"/>
      <c r="I545" s="505"/>
      <c r="J545" s="505"/>
      <c r="K545" s="505"/>
      <c r="L545" s="505"/>
      <c r="M545" s="505"/>
      <c r="N545" s="505"/>
      <c r="O545" s="505"/>
      <c r="P545" s="505"/>
      <c r="Q545" s="505"/>
      <c r="R545" s="505"/>
      <c r="S545" s="505"/>
      <c r="T545" s="505"/>
      <c r="U545" s="505"/>
      <c r="V545" s="505"/>
      <c r="W545" s="505"/>
      <c r="X545" s="505"/>
      <c r="Y545" s="505"/>
      <c r="Z545" s="505"/>
      <c r="AA545" s="505"/>
      <c r="AB545" s="505"/>
      <c r="AC545" s="505"/>
      <c r="AD545" s="269">
        <f t="shared" si="16"/>
        <v>0</v>
      </c>
      <c r="AE545" s="388">
        <f>IF(AD545&gt;(100000/52*'1. General Input'!$D$10),100000/52*'1. General Input'!$D$10,AD545)</f>
        <v>0</v>
      </c>
    </row>
    <row r="546" spans="1:31" x14ac:dyDescent="0.25">
      <c r="A546" s="265">
        <f t="shared" si="17"/>
        <v>526</v>
      </c>
      <c r="B546" s="501"/>
      <c r="C546" s="515"/>
      <c r="D546" s="514"/>
      <c r="E546" s="505"/>
      <c r="F546" s="505"/>
      <c r="G546" s="505"/>
      <c r="H546" s="505"/>
      <c r="I546" s="505"/>
      <c r="J546" s="505"/>
      <c r="K546" s="505"/>
      <c r="L546" s="505"/>
      <c r="M546" s="505"/>
      <c r="N546" s="505"/>
      <c r="O546" s="505"/>
      <c r="P546" s="505"/>
      <c r="Q546" s="505"/>
      <c r="R546" s="505"/>
      <c r="S546" s="505"/>
      <c r="T546" s="505"/>
      <c r="U546" s="505"/>
      <c r="V546" s="505"/>
      <c r="W546" s="505"/>
      <c r="X546" s="505"/>
      <c r="Y546" s="505"/>
      <c r="Z546" s="505"/>
      <c r="AA546" s="505"/>
      <c r="AB546" s="505"/>
      <c r="AC546" s="505"/>
      <c r="AD546" s="269">
        <f t="shared" si="16"/>
        <v>0</v>
      </c>
      <c r="AE546" s="388">
        <f>IF(AD546&gt;(100000/52*'1. General Input'!$D$10),100000/52*'1. General Input'!$D$10,AD546)</f>
        <v>0</v>
      </c>
    </row>
    <row r="547" spans="1:31" x14ac:dyDescent="0.25">
      <c r="A547" s="265">
        <f t="shared" si="17"/>
        <v>527</v>
      </c>
      <c r="B547" s="501"/>
      <c r="C547" s="515"/>
      <c r="D547" s="514"/>
      <c r="E547" s="505"/>
      <c r="F547" s="505"/>
      <c r="G547" s="505"/>
      <c r="H547" s="505"/>
      <c r="I547" s="505"/>
      <c r="J547" s="505"/>
      <c r="K547" s="505"/>
      <c r="L547" s="505"/>
      <c r="M547" s="505"/>
      <c r="N547" s="505"/>
      <c r="O547" s="505"/>
      <c r="P547" s="505"/>
      <c r="Q547" s="505"/>
      <c r="R547" s="505"/>
      <c r="S547" s="505"/>
      <c r="T547" s="505"/>
      <c r="U547" s="505"/>
      <c r="V547" s="505"/>
      <c r="W547" s="505"/>
      <c r="X547" s="505"/>
      <c r="Y547" s="505"/>
      <c r="Z547" s="505"/>
      <c r="AA547" s="505"/>
      <c r="AB547" s="505"/>
      <c r="AC547" s="505"/>
      <c r="AD547" s="269">
        <f t="shared" si="16"/>
        <v>0</v>
      </c>
      <c r="AE547" s="388">
        <f>IF(AD547&gt;(100000/52*'1. General Input'!$D$10),100000/52*'1. General Input'!$D$10,AD547)</f>
        <v>0</v>
      </c>
    </row>
    <row r="548" spans="1:31" x14ac:dyDescent="0.25">
      <c r="A548" s="265">
        <f t="shared" si="17"/>
        <v>528</v>
      </c>
      <c r="B548" s="501"/>
      <c r="C548" s="515"/>
      <c r="D548" s="514"/>
      <c r="E548" s="505"/>
      <c r="F548" s="505"/>
      <c r="G548" s="505"/>
      <c r="H548" s="505"/>
      <c r="I548" s="505"/>
      <c r="J548" s="505"/>
      <c r="K548" s="505"/>
      <c r="L548" s="505"/>
      <c r="M548" s="505"/>
      <c r="N548" s="505"/>
      <c r="O548" s="505"/>
      <c r="P548" s="505"/>
      <c r="Q548" s="505"/>
      <c r="R548" s="505"/>
      <c r="S548" s="505"/>
      <c r="T548" s="505"/>
      <c r="U548" s="505"/>
      <c r="V548" s="505"/>
      <c r="W548" s="505"/>
      <c r="X548" s="505"/>
      <c r="Y548" s="505"/>
      <c r="Z548" s="505"/>
      <c r="AA548" s="505"/>
      <c r="AB548" s="505"/>
      <c r="AC548" s="505"/>
      <c r="AD548" s="269">
        <f t="shared" si="16"/>
        <v>0</v>
      </c>
      <c r="AE548" s="388">
        <f>IF(AD548&gt;(100000/52*'1. General Input'!$D$10),100000/52*'1. General Input'!$D$10,AD548)</f>
        <v>0</v>
      </c>
    </row>
    <row r="549" spans="1:31" x14ac:dyDescent="0.25">
      <c r="A549" s="265">
        <f t="shared" si="17"/>
        <v>529</v>
      </c>
      <c r="B549" s="501"/>
      <c r="C549" s="515"/>
      <c r="D549" s="514"/>
      <c r="E549" s="505"/>
      <c r="F549" s="505"/>
      <c r="G549" s="505"/>
      <c r="H549" s="505"/>
      <c r="I549" s="505"/>
      <c r="J549" s="505"/>
      <c r="K549" s="505"/>
      <c r="L549" s="505"/>
      <c r="M549" s="505"/>
      <c r="N549" s="505"/>
      <c r="O549" s="505"/>
      <c r="P549" s="505"/>
      <c r="Q549" s="505"/>
      <c r="R549" s="505"/>
      <c r="S549" s="505"/>
      <c r="T549" s="505"/>
      <c r="U549" s="505"/>
      <c r="V549" s="505"/>
      <c r="W549" s="505"/>
      <c r="X549" s="505"/>
      <c r="Y549" s="505"/>
      <c r="Z549" s="505"/>
      <c r="AA549" s="505"/>
      <c r="AB549" s="505"/>
      <c r="AC549" s="505"/>
      <c r="AD549" s="269">
        <f t="shared" si="16"/>
        <v>0</v>
      </c>
      <c r="AE549" s="388">
        <f>IF(AD549&gt;(100000/52*'1. General Input'!$D$10),100000/52*'1. General Input'!$D$10,AD549)</f>
        <v>0</v>
      </c>
    </row>
    <row r="550" spans="1:31" x14ac:dyDescent="0.25">
      <c r="A550" s="265">
        <f t="shared" si="17"/>
        <v>530</v>
      </c>
      <c r="B550" s="501"/>
      <c r="C550" s="515"/>
      <c r="D550" s="514"/>
      <c r="E550" s="505"/>
      <c r="F550" s="505"/>
      <c r="G550" s="505"/>
      <c r="H550" s="505"/>
      <c r="I550" s="505"/>
      <c r="J550" s="505"/>
      <c r="K550" s="505"/>
      <c r="L550" s="505"/>
      <c r="M550" s="505"/>
      <c r="N550" s="505"/>
      <c r="O550" s="505"/>
      <c r="P550" s="505"/>
      <c r="Q550" s="505"/>
      <c r="R550" s="505"/>
      <c r="S550" s="505"/>
      <c r="T550" s="505"/>
      <c r="U550" s="505"/>
      <c r="V550" s="505"/>
      <c r="W550" s="505"/>
      <c r="X550" s="505"/>
      <c r="Y550" s="505"/>
      <c r="Z550" s="505"/>
      <c r="AA550" s="505"/>
      <c r="AB550" s="505"/>
      <c r="AC550" s="505"/>
      <c r="AD550" s="269">
        <f t="shared" si="16"/>
        <v>0</v>
      </c>
      <c r="AE550" s="388">
        <f>IF(AD550&gt;(100000/52*'1. General Input'!$D$10),100000/52*'1. General Input'!$D$10,AD550)</f>
        <v>0</v>
      </c>
    </row>
    <row r="551" spans="1:31" x14ac:dyDescent="0.25">
      <c r="A551" s="265">
        <f t="shared" si="17"/>
        <v>531</v>
      </c>
      <c r="B551" s="501"/>
      <c r="C551" s="515"/>
      <c r="D551" s="514"/>
      <c r="E551" s="505"/>
      <c r="F551" s="505"/>
      <c r="G551" s="505"/>
      <c r="H551" s="505"/>
      <c r="I551" s="505"/>
      <c r="J551" s="505"/>
      <c r="K551" s="505"/>
      <c r="L551" s="505"/>
      <c r="M551" s="505"/>
      <c r="N551" s="505"/>
      <c r="O551" s="505"/>
      <c r="P551" s="505"/>
      <c r="Q551" s="505"/>
      <c r="R551" s="505"/>
      <c r="S551" s="505"/>
      <c r="T551" s="505"/>
      <c r="U551" s="505"/>
      <c r="V551" s="505"/>
      <c r="W551" s="505"/>
      <c r="X551" s="505"/>
      <c r="Y551" s="505"/>
      <c r="Z551" s="505"/>
      <c r="AA551" s="505"/>
      <c r="AB551" s="505"/>
      <c r="AC551" s="505"/>
      <c r="AD551" s="269">
        <f t="shared" si="16"/>
        <v>0</v>
      </c>
      <c r="AE551" s="388">
        <f>IF(AD551&gt;(100000/52*'1. General Input'!$D$10),100000/52*'1. General Input'!$D$10,AD551)</f>
        <v>0</v>
      </c>
    </row>
    <row r="552" spans="1:31" x14ac:dyDescent="0.25">
      <c r="A552" s="265">
        <f t="shared" si="17"/>
        <v>532</v>
      </c>
      <c r="B552" s="501"/>
      <c r="C552" s="515"/>
      <c r="D552" s="514"/>
      <c r="E552" s="505"/>
      <c r="F552" s="505"/>
      <c r="G552" s="505"/>
      <c r="H552" s="505"/>
      <c r="I552" s="505"/>
      <c r="J552" s="505"/>
      <c r="K552" s="505"/>
      <c r="L552" s="505"/>
      <c r="M552" s="505"/>
      <c r="N552" s="505"/>
      <c r="O552" s="505"/>
      <c r="P552" s="505"/>
      <c r="Q552" s="505"/>
      <c r="R552" s="505"/>
      <c r="S552" s="505"/>
      <c r="T552" s="505"/>
      <c r="U552" s="505"/>
      <c r="V552" s="505"/>
      <c r="W552" s="505"/>
      <c r="X552" s="505"/>
      <c r="Y552" s="505"/>
      <c r="Z552" s="505"/>
      <c r="AA552" s="505"/>
      <c r="AB552" s="505"/>
      <c r="AC552" s="505"/>
      <c r="AD552" s="269">
        <f t="shared" si="16"/>
        <v>0</v>
      </c>
      <c r="AE552" s="388">
        <f>IF(AD552&gt;(100000/52*'1. General Input'!$D$10),100000/52*'1. General Input'!$D$10,AD552)</f>
        <v>0</v>
      </c>
    </row>
    <row r="553" spans="1:31" x14ac:dyDescent="0.25">
      <c r="A553" s="265">
        <f t="shared" si="17"/>
        <v>533</v>
      </c>
      <c r="B553" s="501"/>
      <c r="C553" s="515"/>
      <c r="D553" s="514"/>
      <c r="E553" s="505"/>
      <c r="F553" s="505"/>
      <c r="G553" s="505"/>
      <c r="H553" s="505"/>
      <c r="I553" s="505"/>
      <c r="J553" s="505"/>
      <c r="K553" s="505"/>
      <c r="L553" s="505"/>
      <c r="M553" s="505"/>
      <c r="N553" s="505"/>
      <c r="O553" s="505"/>
      <c r="P553" s="505"/>
      <c r="Q553" s="505"/>
      <c r="R553" s="505"/>
      <c r="S553" s="505"/>
      <c r="T553" s="505"/>
      <c r="U553" s="505"/>
      <c r="V553" s="505"/>
      <c r="W553" s="505"/>
      <c r="X553" s="505"/>
      <c r="Y553" s="505"/>
      <c r="Z553" s="505"/>
      <c r="AA553" s="505"/>
      <c r="AB553" s="505"/>
      <c r="AC553" s="505"/>
      <c r="AD553" s="269">
        <f t="shared" si="16"/>
        <v>0</v>
      </c>
      <c r="AE553" s="388">
        <f>IF(AD553&gt;(100000/52*'1. General Input'!$D$10),100000/52*'1. General Input'!$D$10,AD553)</f>
        <v>0</v>
      </c>
    </row>
    <row r="554" spans="1:31" x14ac:dyDescent="0.25">
      <c r="A554" s="265">
        <f t="shared" si="17"/>
        <v>534</v>
      </c>
      <c r="B554" s="501"/>
      <c r="C554" s="515"/>
      <c r="D554" s="514"/>
      <c r="E554" s="505"/>
      <c r="F554" s="505"/>
      <c r="G554" s="505"/>
      <c r="H554" s="505"/>
      <c r="I554" s="505"/>
      <c r="J554" s="505"/>
      <c r="K554" s="505"/>
      <c r="L554" s="505"/>
      <c r="M554" s="505"/>
      <c r="N554" s="505"/>
      <c r="O554" s="505"/>
      <c r="P554" s="505"/>
      <c r="Q554" s="505"/>
      <c r="R554" s="505"/>
      <c r="S554" s="505"/>
      <c r="T554" s="505"/>
      <c r="U554" s="505"/>
      <c r="V554" s="505"/>
      <c r="W554" s="505"/>
      <c r="X554" s="505"/>
      <c r="Y554" s="505"/>
      <c r="Z554" s="505"/>
      <c r="AA554" s="505"/>
      <c r="AB554" s="505"/>
      <c r="AC554" s="505"/>
      <c r="AD554" s="269">
        <f t="shared" si="16"/>
        <v>0</v>
      </c>
      <c r="AE554" s="388">
        <f>IF(AD554&gt;(100000/52*'1. General Input'!$D$10),100000/52*'1. General Input'!$D$10,AD554)</f>
        <v>0</v>
      </c>
    </row>
    <row r="555" spans="1:31" x14ac:dyDescent="0.25">
      <c r="A555" s="265">
        <f t="shared" si="17"/>
        <v>535</v>
      </c>
      <c r="B555" s="501"/>
      <c r="C555" s="515"/>
      <c r="D555" s="514"/>
      <c r="E555" s="505"/>
      <c r="F555" s="505"/>
      <c r="G555" s="505"/>
      <c r="H555" s="505"/>
      <c r="I555" s="505"/>
      <c r="J555" s="505"/>
      <c r="K555" s="505"/>
      <c r="L555" s="505"/>
      <c r="M555" s="505"/>
      <c r="N555" s="505"/>
      <c r="O555" s="505"/>
      <c r="P555" s="505"/>
      <c r="Q555" s="505"/>
      <c r="R555" s="505"/>
      <c r="S555" s="505"/>
      <c r="T555" s="505"/>
      <c r="U555" s="505"/>
      <c r="V555" s="505"/>
      <c r="W555" s="505"/>
      <c r="X555" s="505"/>
      <c r="Y555" s="505"/>
      <c r="Z555" s="505"/>
      <c r="AA555" s="505"/>
      <c r="AB555" s="505"/>
      <c r="AC555" s="505"/>
      <c r="AD555" s="269">
        <f t="shared" si="16"/>
        <v>0</v>
      </c>
      <c r="AE555" s="388">
        <f>IF(AD555&gt;(100000/52*'1. General Input'!$D$10),100000/52*'1. General Input'!$D$10,AD555)</f>
        <v>0</v>
      </c>
    </row>
    <row r="556" spans="1:31" x14ac:dyDescent="0.25">
      <c r="A556" s="265">
        <f t="shared" si="17"/>
        <v>536</v>
      </c>
      <c r="B556" s="501"/>
      <c r="C556" s="515"/>
      <c r="D556" s="514"/>
      <c r="E556" s="505"/>
      <c r="F556" s="505"/>
      <c r="G556" s="505"/>
      <c r="H556" s="505"/>
      <c r="I556" s="505"/>
      <c r="J556" s="505"/>
      <c r="K556" s="505"/>
      <c r="L556" s="505"/>
      <c r="M556" s="505"/>
      <c r="N556" s="505"/>
      <c r="O556" s="505"/>
      <c r="P556" s="505"/>
      <c r="Q556" s="505"/>
      <c r="R556" s="505"/>
      <c r="S556" s="505"/>
      <c r="T556" s="505"/>
      <c r="U556" s="505"/>
      <c r="V556" s="505"/>
      <c r="W556" s="505"/>
      <c r="X556" s="505"/>
      <c r="Y556" s="505"/>
      <c r="Z556" s="505"/>
      <c r="AA556" s="505"/>
      <c r="AB556" s="505"/>
      <c r="AC556" s="505"/>
      <c r="AD556" s="269">
        <f t="shared" si="16"/>
        <v>0</v>
      </c>
      <c r="AE556" s="388">
        <f>IF(AD556&gt;(100000/52*'1. General Input'!$D$10),100000/52*'1. General Input'!$D$10,AD556)</f>
        <v>0</v>
      </c>
    </row>
    <row r="557" spans="1:31" x14ac:dyDescent="0.25">
      <c r="A557" s="265">
        <f t="shared" si="17"/>
        <v>537</v>
      </c>
      <c r="B557" s="501"/>
      <c r="C557" s="515"/>
      <c r="D557" s="514"/>
      <c r="E557" s="505"/>
      <c r="F557" s="505"/>
      <c r="G557" s="505"/>
      <c r="H557" s="505"/>
      <c r="I557" s="505"/>
      <c r="J557" s="505"/>
      <c r="K557" s="505"/>
      <c r="L557" s="505"/>
      <c r="M557" s="505"/>
      <c r="N557" s="505"/>
      <c r="O557" s="505"/>
      <c r="P557" s="505"/>
      <c r="Q557" s="505"/>
      <c r="R557" s="505"/>
      <c r="S557" s="505"/>
      <c r="T557" s="505"/>
      <c r="U557" s="505"/>
      <c r="V557" s="505"/>
      <c r="W557" s="505"/>
      <c r="X557" s="505"/>
      <c r="Y557" s="505"/>
      <c r="Z557" s="505"/>
      <c r="AA557" s="505"/>
      <c r="AB557" s="505"/>
      <c r="AC557" s="505"/>
      <c r="AD557" s="269">
        <f t="shared" si="16"/>
        <v>0</v>
      </c>
      <c r="AE557" s="388">
        <f>IF(AD557&gt;(100000/52*'1. General Input'!$D$10),100000/52*'1. General Input'!$D$10,AD557)</f>
        <v>0</v>
      </c>
    </row>
    <row r="558" spans="1:31" x14ac:dyDescent="0.25">
      <c r="A558" s="265">
        <f t="shared" si="17"/>
        <v>538</v>
      </c>
      <c r="B558" s="501"/>
      <c r="C558" s="515"/>
      <c r="D558" s="514"/>
      <c r="E558" s="505"/>
      <c r="F558" s="505"/>
      <c r="G558" s="505"/>
      <c r="H558" s="505"/>
      <c r="I558" s="505"/>
      <c r="J558" s="505"/>
      <c r="K558" s="505"/>
      <c r="L558" s="505"/>
      <c r="M558" s="505"/>
      <c r="N558" s="505"/>
      <c r="O558" s="505"/>
      <c r="P558" s="505"/>
      <c r="Q558" s="505"/>
      <c r="R558" s="505"/>
      <c r="S558" s="505"/>
      <c r="T558" s="505"/>
      <c r="U558" s="505"/>
      <c r="V558" s="505"/>
      <c r="W558" s="505"/>
      <c r="X558" s="505"/>
      <c r="Y558" s="505"/>
      <c r="Z558" s="505"/>
      <c r="AA558" s="505"/>
      <c r="AB558" s="505"/>
      <c r="AC558" s="505"/>
      <c r="AD558" s="269">
        <f t="shared" si="16"/>
        <v>0</v>
      </c>
      <c r="AE558" s="388">
        <f>IF(AD558&gt;(100000/52*'1. General Input'!$D$10),100000/52*'1. General Input'!$D$10,AD558)</f>
        <v>0</v>
      </c>
    </row>
    <row r="559" spans="1:31" x14ac:dyDescent="0.25">
      <c r="A559" s="265">
        <f t="shared" si="17"/>
        <v>539</v>
      </c>
      <c r="B559" s="501"/>
      <c r="C559" s="515"/>
      <c r="D559" s="514"/>
      <c r="E559" s="505"/>
      <c r="F559" s="505"/>
      <c r="G559" s="505"/>
      <c r="H559" s="505"/>
      <c r="I559" s="505"/>
      <c r="J559" s="505"/>
      <c r="K559" s="505"/>
      <c r="L559" s="505"/>
      <c r="M559" s="505"/>
      <c r="N559" s="505"/>
      <c r="O559" s="505"/>
      <c r="P559" s="505"/>
      <c r="Q559" s="505"/>
      <c r="R559" s="505"/>
      <c r="S559" s="505"/>
      <c r="T559" s="505"/>
      <c r="U559" s="505"/>
      <c r="V559" s="505"/>
      <c r="W559" s="505"/>
      <c r="X559" s="505"/>
      <c r="Y559" s="505"/>
      <c r="Z559" s="505"/>
      <c r="AA559" s="505"/>
      <c r="AB559" s="505"/>
      <c r="AC559" s="505"/>
      <c r="AD559" s="269">
        <f t="shared" si="16"/>
        <v>0</v>
      </c>
      <c r="AE559" s="388">
        <f>IF(AD559&gt;(100000/52*'1. General Input'!$D$10),100000/52*'1. General Input'!$D$10,AD559)</f>
        <v>0</v>
      </c>
    </row>
    <row r="560" spans="1:31" x14ac:dyDescent="0.25">
      <c r="A560" s="265">
        <f t="shared" si="17"/>
        <v>540</v>
      </c>
      <c r="B560" s="501"/>
      <c r="C560" s="515"/>
      <c r="D560" s="514"/>
      <c r="E560" s="505"/>
      <c r="F560" s="505"/>
      <c r="G560" s="505"/>
      <c r="H560" s="505"/>
      <c r="I560" s="505"/>
      <c r="J560" s="505"/>
      <c r="K560" s="505"/>
      <c r="L560" s="505"/>
      <c r="M560" s="505"/>
      <c r="N560" s="505"/>
      <c r="O560" s="505"/>
      <c r="P560" s="505"/>
      <c r="Q560" s="505"/>
      <c r="R560" s="505"/>
      <c r="S560" s="505"/>
      <c r="T560" s="505"/>
      <c r="U560" s="505"/>
      <c r="V560" s="505"/>
      <c r="W560" s="505"/>
      <c r="X560" s="505"/>
      <c r="Y560" s="505"/>
      <c r="Z560" s="505"/>
      <c r="AA560" s="505"/>
      <c r="AB560" s="505"/>
      <c r="AC560" s="505"/>
      <c r="AD560" s="269">
        <f t="shared" si="16"/>
        <v>0</v>
      </c>
      <c r="AE560" s="388">
        <f>IF(AD560&gt;(100000/52*'1. General Input'!$D$10),100000/52*'1. General Input'!$D$10,AD560)</f>
        <v>0</v>
      </c>
    </row>
    <row r="561" spans="1:31" x14ac:dyDescent="0.25">
      <c r="A561" s="265">
        <f t="shared" si="17"/>
        <v>541</v>
      </c>
      <c r="B561" s="501"/>
      <c r="C561" s="515"/>
      <c r="D561" s="514"/>
      <c r="E561" s="505"/>
      <c r="F561" s="505"/>
      <c r="G561" s="505"/>
      <c r="H561" s="505"/>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269">
        <f t="shared" si="16"/>
        <v>0</v>
      </c>
      <c r="AE561" s="388">
        <f>IF(AD561&gt;(100000/52*'1. General Input'!$D$10),100000/52*'1. General Input'!$D$10,AD561)</f>
        <v>0</v>
      </c>
    </row>
    <row r="562" spans="1:31" x14ac:dyDescent="0.25">
      <c r="A562" s="265">
        <f t="shared" si="17"/>
        <v>542</v>
      </c>
      <c r="B562" s="501"/>
      <c r="C562" s="515"/>
      <c r="D562" s="514"/>
      <c r="E562" s="505"/>
      <c r="F562" s="505"/>
      <c r="G562" s="505"/>
      <c r="H562" s="505"/>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269">
        <f t="shared" si="16"/>
        <v>0</v>
      </c>
      <c r="AE562" s="388">
        <f>IF(AD562&gt;(100000/52*'1. General Input'!$D$10),100000/52*'1. General Input'!$D$10,AD562)</f>
        <v>0</v>
      </c>
    </row>
    <row r="563" spans="1:31" x14ac:dyDescent="0.25">
      <c r="A563" s="265">
        <f t="shared" si="17"/>
        <v>543</v>
      </c>
      <c r="B563" s="501"/>
      <c r="C563" s="515"/>
      <c r="D563" s="514"/>
      <c r="E563" s="505"/>
      <c r="F563" s="505"/>
      <c r="G563" s="505"/>
      <c r="H563" s="505"/>
      <c r="I563" s="505"/>
      <c r="J563" s="505"/>
      <c r="K563" s="505"/>
      <c r="L563" s="505"/>
      <c r="M563" s="505"/>
      <c r="N563" s="505"/>
      <c r="O563" s="505"/>
      <c r="P563" s="505"/>
      <c r="Q563" s="505"/>
      <c r="R563" s="505"/>
      <c r="S563" s="505"/>
      <c r="T563" s="505"/>
      <c r="U563" s="505"/>
      <c r="V563" s="505"/>
      <c r="W563" s="505"/>
      <c r="X563" s="505"/>
      <c r="Y563" s="505"/>
      <c r="Z563" s="505"/>
      <c r="AA563" s="505"/>
      <c r="AB563" s="505"/>
      <c r="AC563" s="505"/>
      <c r="AD563" s="269">
        <f t="shared" si="16"/>
        <v>0</v>
      </c>
      <c r="AE563" s="388">
        <f>IF(AD563&gt;(100000/52*'1. General Input'!$D$10),100000/52*'1. General Input'!$D$10,AD563)</f>
        <v>0</v>
      </c>
    </row>
    <row r="564" spans="1:31" x14ac:dyDescent="0.25">
      <c r="A564" s="265">
        <f t="shared" si="17"/>
        <v>544</v>
      </c>
      <c r="B564" s="501"/>
      <c r="C564" s="515"/>
      <c r="D564" s="514"/>
      <c r="E564" s="505"/>
      <c r="F564" s="505"/>
      <c r="G564" s="505"/>
      <c r="H564" s="505"/>
      <c r="I564" s="505"/>
      <c r="J564" s="505"/>
      <c r="K564" s="505"/>
      <c r="L564" s="505"/>
      <c r="M564" s="505"/>
      <c r="N564" s="505"/>
      <c r="O564" s="505"/>
      <c r="P564" s="505"/>
      <c r="Q564" s="505"/>
      <c r="R564" s="505"/>
      <c r="S564" s="505"/>
      <c r="T564" s="505"/>
      <c r="U564" s="505"/>
      <c r="V564" s="505"/>
      <c r="W564" s="505"/>
      <c r="X564" s="505"/>
      <c r="Y564" s="505"/>
      <c r="Z564" s="505"/>
      <c r="AA564" s="505"/>
      <c r="AB564" s="505"/>
      <c r="AC564" s="505"/>
      <c r="AD564" s="269">
        <f t="shared" si="16"/>
        <v>0</v>
      </c>
      <c r="AE564" s="388">
        <f>IF(AD564&gt;(100000/52*'1. General Input'!$D$10),100000/52*'1. General Input'!$D$10,AD564)</f>
        <v>0</v>
      </c>
    </row>
    <row r="565" spans="1:31" x14ac:dyDescent="0.25">
      <c r="A565" s="265">
        <f t="shared" si="17"/>
        <v>545</v>
      </c>
      <c r="B565" s="501"/>
      <c r="C565" s="515"/>
      <c r="D565" s="514"/>
      <c r="E565" s="505"/>
      <c r="F565" s="505"/>
      <c r="G565" s="505"/>
      <c r="H565" s="505"/>
      <c r="I565" s="505"/>
      <c r="J565" s="505"/>
      <c r="K565" s="505"/>
      <c r="L565" s="505"/>
      <c r="M565" s="505"/>
      <c r="N565" s="505"/>
      <c r="O565" s="505"/>
      <c r="P565" s="505"/>
      <c r="Q565" s="505"/>
      <c r="R565" s="505"/>
      <c r="S565" s="505"/>
      <c r="T565" s="505"/>
      <c r="U565" s="505"/>
      <c r="V565" s="505"/>
      <c r="W565" s="505"/>
      <c r="X565" s="505"/>
      <c r="Y565" s="505"/>
      <c r="Z565" s="505"/>
      <c r="AA565" s="505"/>
      <c r="AB565" s="505"/>
      <c r="AC565" s="505"/>
      <c r="AD565" s="269">
        <f t="shared" si="16"/>
        <v>0</v>
      </c>
      <c r="AE565" s="388">
        <f>IF(AD565&gt;(100000/52*'1. General Input'!$D$10),100000/52*'1. General Input'!$D$10,AD565)</f>
        <v>0</v>
      </c>
    </row>
    <row r="566" spans="1:31" x14ac:dyDescent="0.25">
      <c r="A566" s="265">
        <f t="shared" si="17"/>
        <v>546</v>
      </c>
      <c r="B566" s="501"/>
      <c r="C566" s="515"/>
      <c r="D566" s="514"/>
      <c r="E566" s="505"/>
      <c r="F566" s="505"/>
      <c r="G566" s="505"/>
      <c r="H566" s="505"/>
      <c r="I566" s="505"/>
      <c r="J566" s="505"/>
      <c r="K566" s="505"/>
      <c r="L566" s="505"/>
      <c r="M566" s="505"/>
      <c r="N566" s="505"/>
      <c r="O566" s="505"/>
      <c r="P566" s="505"/>
      <c r="Q566" s="505"/>
      <c r="R566" s="505"/>
      <c r="S566" s="505"/>
      <c r="T566" s="505"/>
      <c r="U566" s="505"/>
      <c r="V566" s="505"/>
      <c r="W566" s="505"/>
      <c r="X566" s="505"/>
      <c r="Y566" s="505"/>
      <c r="Z566" s="505"/>
      <c r="AA566" s="505"/>
      <c r="AB566" s="505"/>
      <c r="AC566" s="505"/>
      <c r="AD566" s="269">
        <f t="shared" si="16"/>
        <v>0</v>
      </c>
      <c r="AE566" s="388">
        <f>IF(AD566&gt;(100000/52*'1. General Input'!$D$10),100000/52*'1. General Input'!$D$10,AD566)</f>
        <v>0</v>
      </c>
    </row>
    <row r="567" spans="1:31" x14ac:dyDescent="0.25">
      <c r="A567" s="265">
        <f t="shared" si="17"/>
        <v>547</v>
      </c>
      <c r="B567" s="501"/>
      <c r="C567" s="515"/>
      <c r="D567" s="514"/>
      <c r="E567" s="505"/>
      <c r="F567" s="505"/>
      <c r="G567" s="505"/>
      <c r="H567" s="505"/>
      <c r="I567" s="505"/>
      <c r="J567" s="505"/>
      <c r="K567" s="505"/>
      <c r="L567" s="505"/>
      <c r="M567" s="505"/>
      <c r="N567" s="505"/>
      <c r="O567" s="505"/>
      <c r="P567" s="505"/>
      <c r="Q567" s="505"/>
      <c r="R567" s="505"/>
      <c r="S567" s="505"/>
      <c r="T567" s="505"/>
      <c r="U567" s="505"/>
      <c r="V567" s="505"/>
      <c r="W567" s="505"/>
      <c r="X567" s="505"/>
      <c r="Y567" s="505"/>
      <c r="Z567" s="505"/>
      <c r="AA567" s="505"/>
      <c r="AB567" s="505"/>
      <c r="AC567" s="505"/>
      <c r="AD567" s="269">
        <f t="shared" si="16"/>
        <v>0</v>
      </c>
      <c r="AE567" s="388">
        <f>IF(AD567&gt;(100000/52*'1. General Input'!$D$10),100000/52*'1. General Input'!$D$10,AD567)</f>
        <v>0</v>
      </c>
    </row>
    <row r="568" spans="1:31" x14ac:dyDescent="0.25">
      <c r="A568" s="265">
        <f t="shared" si="17"/>
        <v>548</v>
      </c>
      <c r="B568" s="501"/>
      <c r="C568" s="515"/>
      <c r="D568" s="514"/>
      <c r="E568" s="505"/>
      <c r="F568" s="505"/>
      <c r="G568" s="505"/>
      <c r="H568" s="505"/>
      <c r="I568" s="505"/>
      <c r="J568" s="505"/>
      <c r="K568" s="505"/>
      <c r="L568" s="505"/>
      <c r="M568" s="505"/>
      <c r="N568" s="505"/>
      <c r="O568" s="505"/>
      <c r="P568" s="505"/>
      <c r="Q568" s="505"/>
      <c r="R568" s="505"/>
      <c r="S568" s="505"/>
      <c r="T568" s="505"/>
      <c r="U568" s="505"/>
      <c r="V568" s="505"/>
      <c r="W568" s="505"/>
      <c r="X568" s="505"/>
      <c r="Y568" s="505"/>
      <c r="Z568" s="505"/>
      <c r="AA568" s="505"/>
      <c r="AB568" s="505"/>
      <c r="AC568" s="505"/>
      <c r="AD568" s="269">
        <f t="shared" si="16"/>
        <v>0</v>
      </c>
      <c r="AE568" s="388">
        <f>IF(AD568&gt;(100000/52*'1. General Input'!$D$10),100000/52*'1. General Input'!$D$10,AD568)</f>
        <v>0</v>
      </c>
    </row>
    <row r="569" spans="1:31" x14ac:dyDescent="0.25">
      <c r="A569" s="265">
        <f t="shared" si="17"/>
        <v>549</v>
      </c>
      <c r="B569" s="501"/>
      <c r="C569" s="515"/>
      <c r="D569" s="514"/>
      <c r="E569" s="505"/>
      <c r="F569" s="505"/>
      <c r="G569" s="505"/>
      <c r="H569" s="505"/>
      <c r="I569" s="505"/>
      <c r="J569" s="505"/>
      <c r="K569" s="505"/>
      <c r="L569" s="505"/>
      <c r="M569" s="505"/>
      <c r="N569" s="505"/>
      <c r="O569" s="505"/>
      <c r="P569" s="505"/>
      <c r="Q569" s="505"/>
      <c r="R569" s="505"/>
      <c r="S569" s="505"/>
      <c r="T569" s="505"/>
      <c r="U569" s="505"/>
      <c r="V569" s="505"/>
      <c r="W569" s="505"/>
      <c r="X569" s="505"/>
      <c r="Y569" s="505"/>
      <c r="Z569" s="505"/>
      <c r="AA569" s="505"/>
      <c r="AB569" s="505"/>
      <c r="AC569" s="505"/>
      <c r="AD569" s="269">
        <f t="shared" si="16"/>
        <v>0</v>
      </c>
      <c r="AE569" s="388">
        <f>IF(AD569&gt;(100000/52*'1. General Input'!$D$10),100000/52*'1. General Input'!$D$10,AD569)</f>
        <v>0</v>
      </c>
    </row>
    <row r="570" spans="1:31" x14ac:dyDescent="0.25">
      <c r="A570" s="265">
        <f t="shared" si="17"/>
        <v>550</v>
      </c>
      <c r="B570" s="501"/>
      <c r="C570" s="515"/>
      <c r="D570" s="514"/>
      <c r="E570" s="505"/>
      <c r="F570" s="505"/>
      <c r="G570" s="505"/>
      <c r="H570" s="505"/>
      <c r="I570" s="505"/>
      <c r="J570" s="505"/>
      <c r="K570" s="505"/>
      <c r="L570" s="505"/>
      <c r="M570" s="505"/>
      <c r="N570" s="505"/>
      <c r="O570" s="505"/>
      <c r="P570" s="505"/>
      <c r="Q570" s="505"/>
      <c r="R570" s="505"/>
      <c r="S570" s="505"/>
      <c r="T570" s="505"/>
      <c r="U570" s="505"/>
      <c r="V570" s="505"/>
      <c r="W570" s="505"/>
      <c r="X570" s="505"/>
      <c r="Y570" s="505"/>
      <c r="Z570" s="505"/>
      <c r="AA570" s="505"/>
      <c r="AB570" s="505"/>
      <c r="AC570" s="505"/>
      <c r="AD570" s="269">
        <f t="shared" si="16"/>
        <v>0</v>
      </c>
      <c r="AE570" s="388">
        <f>IF(AD570&gt;(100000/52*'1. General Input'!$D$10),100000/52*'1. General Input'!$D$10,AD570)</f>
        <v>0</v>
      </c>
    </row>
    <row r="571" spans="1:31" x14ac:dyDescent="0.25">
      <c r="A571" s="265">
        <f t="shared" si="17"/>
        <v>551</v>
      </c>
      <c r="B571" s="501"/>
      <c r="C571" s="515"/>
      <c r="D571" s="514"/>
      <c r="E571" s="505"/>
      <c r="F571" s="505"/>
      <c r="G571" s="505"/>
      <c r="H571" s="505"/>
      <c r="I571" s="505"/>
      <c r="J571" s="505"/>
      <c r="K571" s="505"/>
      <c r="L571" s="505"/>
      <c r="M571" s="505"/>
      <c r="N571" s="505"/>
      <c r="O571" s="505"/>
      <c r="P571" s="505"/>
      <c r="Q571" s="505"/>
      <c r="R571" s="505"/>
      <c r="S571" s="505"/>
      <c r="T571" s="505"/>
      <c r="U571" s="505"/>
      <c r="V571" s="505"/>
      <c r="W571" s="505"/>
      <c r="X571" s="505"/>
      <c r="Y571" s="505"/>
      <c r="Z571" s="505"/>
      <c r="AA571" s="505"/>
      <c r="AB571" s="505"/>
      <c r="AC571" s="505"/>
      <c r="AD571" s="269">
        <f t="shared" si="16"/>
        <v>0</v>
      </c>
      <c r="AE571" s="388">
        <f>IF(AD571&gt;(100000/52*'1. General Input'!$D$10),100000/52*'1. General Input'!$D$10,AD571)</f>
        <v>0</v>
      </c>
    </row>
    <row r="572" spans="1:31" x14ac:dyDescent="0.25">
      <c r="A572" s="265">
        <f t="shared" si="17"/>
        <v>552</v>
      </c>
      <c r="B572" s="501"/>
      <c r="C572" s="515"/>
      <c r="D572" s="514"/>
      <c r="E572" s="505"/>
      <c r="F572" s="505"/>
      <c r="G572" s="505"/>
      <c r="H572" s="505"/>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269">
        <f t="shared" si="16"/>
        <v>0</v>
      </c>
      <c r="AE572" s="388">
        <f>IF(AD572&gt;(100000/52*'1. General Input'!$D$10),100000/52*'1. General Input'!$D$10,AD572)</f>
        <v>0</v>
      </c>
    </row>
    <row r="573" spans="1:31" x14ac:dyDescent="0.25">
      <c r="A573" s="265">
        <f t="shared" si="17"/>
        <v>553</v>
      </c>
      <c r="B573" s="501"/>
      <c r="C573" s="515"/>
      <c r="D573" s="514"/>
      <c r="E573" s="505"/>
      <c r="F573" s="505"/>
      <c r="G573" s="505"/>
      <c r="H573" s="505"/>
      <c r="I573" s="505"/>
      <c r="J573" s="505"/>
      <c r="K573" s="505"/>
      <c r="L573" s="505"/>
      <c r="M573" s="505"/>
      <c r="N573" s="505"/>
      <c r="O573" s="505"/>
      <c r="P573" s="505"/>
      <c r="Q573" s="505"/>
      <c r="R573" s="505"/>
      <c r="S573" s="505"/>
      <c r="T573" s="505"/>
      <c r="U573" s="505"/>
      <c r="V573" s="505"/>
      <c r="W573" s="505"/>
      <c r="X573" s="505"/>
      <c r="Y573" s="505"/>
      <c r="Z573" s="505"/>
      <c r="AA573" s="505"/>
      <c r="AB573" s="505"/>
      <c r="AC573" s="505"/>
      <c r="AD573" s="269">
        <f t="shared" si="16"/>
        <v>0</v>
      </c>
      <c r="AE573" s="388">
        <f>IF(AD573&gt;(100000/52*'1. General Input'!$D$10),100000/52*'1. General Input'!$D$10,AD573)</f>
        <v>0</v>
      </c>
    </row>
    <row r="574" spans="1:31" x14ac:dyDescent="0.25">
      <c r="A574" s="265">
        <f t="shared" si="17"/>
        <v>554</v>
      </c>
      <c r="B574" s="501"/>
      <c r="C574" s="515"/>
      <c r="D574" s="514"/>
      <c r="E574" s="505"/>
      <c r="F574" s="505"/>
      <c r="G574" s="505"/>
      <c r="H574" s="505"/>
      <c r="I574" s="505"/>
      <c r="J574" s="505"/>
      <c r="K574" s="505"/>
      <c r="L574" s="505"/>
      <c r="M574" s="505"/>
      <c r="N574" s="505"/>
      <c r="O574" s="505"/>
      <c r="P574" s="505"/>
      <c r="Q574" s="505"/>
      <c r="R574" s="505"/>
      <c r="S574" s="505"/>
      <c r="T574" s="505"/>
      <c r="U574" s="505"/>
      <c r="V574" s="505"/>
      <c r="W574" s="505"/>
      <c r="X574" s="505"/>
      <c r="Y574" s="505"/>
      <c r="Z574" s="505"/>
      <c r="AA574" s="505"/>
      <c r="AB574" s="505"/>
      <c r="AC574" s="505"/>
      <c r="AD574" s="269">
        <f t="shared" si="16"/>
        <v>0</v>
      </c>
      <c r="AE574" s="388">
        <f>IF(AD574&gt;(100000/52*'1. General Input'!$D$10),100000/52*'1. General Input'!$D$10,AD574)</f>
        <v>0</v>
      </c>
    </row>
    <row r="575" spans="1:31" x14ac:dyDescent="0.25">
      <c r="A575" s="265">
        <f t="shared" si="17"/>
        <v>555</v>
      </c>
      <c r="B575" s="501"/>
      <c r="C575" s="515"/>
      <c r="D575" s="514"/>
      <c r="E575" s="505"/>
      <c r="F575" s="505"/>
      <c r="G575" s="505"/>
      <c r="H575" s="505"/>
      <c r="I575" s="505"/>
      <c r="J575" s="505"/>
      <c r="K575" s="505"/>
      <c r="L575" s="505"/>
      <c r="M575" s="505"/>
      <c r="N575" s="505"/>
      <c r="O575" s="505"/>
      <c r="P575" s="505"/>
      <c r="Q575" s="505"/>
      <c r="R575" s="505"/>
      <c r="S575" s="505"/>
      <c r="T575" s="505"/>
      <c r="U575" s="505"/>
      <c r="V575" s="505"/>
      <c r="W575" s="505"/>
      <c r="X575" s="505"/>
      <c r="Y575" s="505"/>
      <c r="Z575" s="505"/>
      <c r="AA575" s="505"/>
      <c r="AB575" s="505"/>
      <c r="AC575" s="505"/>
      <c r="AD575" s="269">
        <f t="shared" si="16"/>
        <v>0</v>
      </c>
      <c r="AE575" s="388">
        <f>IF(AD575&gt;(100000/52*'1. General Input'!$D$10),100000/52*'1. General Input'!$D$10,AD575)</f>
        <v>0</v>
      </c>
    </row>
    <row r="576" spans="1:31" x14ac:dyDescent="0.25">
      <c r="A576" s="265">
        <f t="shared" si="17"/>
        <v>556</v>
      </c>
      <c r="B576" s="501"/>
      <c r="C576" s="515"/>
      <c r="D576" s="514"/>
      <c r="E576" s="505"/>
      <c r="F576" s="505"/>
      <c r="G576" s="505"/>
      <c r="H576" s="505"/>
      <c r="I576" s="505"/>
      <c r="J576" s="505"/>
      <c r="K576" s="505"/>
      <c r="L576" s="505"/>
      <c r="M576" s="505"/>
      <c r="N576" s="505"/>
      <c r="O576" s="505"/>
      <c r="P576" s="505"/>
      <c r="Q576" s="505"/>
      <c r="R576" s="505"/>
      <c r="S576" s="505"/>
      <c r="T576" s="505"/>
      <c r="U576" s="505"/>
      <c r="V576" s="505"/>
      <c r="W576" s="505"/>
      <c r="X576" s="505"/>
      <c r="Y576" s="505"/>
      <c r="Z576" s="505"/>
      <c r="AA576" s="505"/>
      <c r="AB576" s="505"/>
      <c r="AC576" s="505"/>
      <c r="AD576" s="269">
        <f t="shared" si="16"/>
        <v>0</v>
      </c>
      <c r="AE576" s="388">
        <f>IF(AD576&gt;(100000/52*'1. General Input'!$D$10),100000/52*'1. General Input'!$D$10,AD576)</f>
        <v>0</v>
      </c>
    </row>
    <row r="577" spans="1:31" x14ac:dyDescent="0.25">
      <c r="A577" s="265">
        <f t="shared" si="17"/>
        <v>557</v>
      </c>
      <c r="B577" s="501"/>
      <c r="C577" s="515"/>
      <c r="D577" s="514"/>
      <c r="E577" s="505"/>
      <c r="F577" s="505"/>
      <c r="G577" s="505"/>
      <c r="H577" s="505"/>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269">
        <f t="shared" si="16"/>
        <v>0</v>
      </c>
      <c r="AE577" s="388">
        <f>IF(AD577&gt;(100000/52*'1. General Input'!$D$10),100000/52*'1. General Input'!$D$10,AD577)</f>
        <v>0</v>
      </c>
    </row>
    <row r="578" spans="1:31" x14ac:dyDescent="0.25">
      <c r="A578" s="265">
        <f t="shared" si="17"/>
        <v>558</v>
      </c>
      <c r="B578" s="501"/>
      <c r="C578" s="515"/>
      <c r="D578" s="514"/>
      <c r="E578" s="505"/>
      <c r="F578" s="505"/>
      <c r="G578" s="505"/>
      <c r="H578" s="505"/>
      <c r="I578" s="505"/>
      <c r="J578" s="505"/>
      <c r="K578" s="505"/>
      <c r="L578" s="505"/>
      <c r="M578" s="505"/>
      <c r="N578" s="505"/>
      <c r="O578" s="505"/>
      <c r="P578" s="505"/>
      <c r="Q578" s="505"/>
      <c r="R578" s="505"/>
      <c r="S578" s="505"/>
      <c r="T578" s="505"/>
      <c r="U578" s="505"/>
      <c r="V578" s="505"/>
      <c r="W578" s="505"/>
      <c r="X578" s="505"/>
      <c r="Y578" s="505"/>
      <c r="Z578" s="505"/>
      <c r="AA578" s="505"/>
      <c r="AB578" s="505"/>
      <c r="AC578" s="505"/>
      <c r="AD578" s="269">
        <f t="shared" si="16"/>
        <v>0</v>
      </c>
      <c r="AE578" s="388">
        <f>IF(AD578&gt;(100000/52*'1. General Input'!$D$10),100000/52*'1. General Input'!$D$10,AD578)</f>
        <v>0</v>
      </c>
    </row>
    <row r="579" spans="1:31" x14ac:dyDescent="0.25">
      <c r="A579" s="265">
        <f t="shared" si="17"/>
        <v>559</v>
      </c>
      <c r="B579" s="501"/>
      <c r="C579" s="515"/>
      <c r="D579" s="514"/>
      <c r="E579" s="505"/>
      <c r="F579" s="505"/>
      <c r="G579" s="505"/>
      <c r="H579" s="505"/>
      <c r="I579" s="505"/>
      <c r="J579" s="505"/>
      <c r="K579" s="505"/>
      <c r="L579" s="505"/>
      <c r="M579" s="505"/>
      <c r="N579" s="505"/>
      <c r="O579" s="505"/>
      <c r="P579" s="505"/>
      <c r="Q579" s="505"/>
      <c r="R579" s="505"/>
      <c r="S579" s="505"/>
      <c r="T579" s="505"/>
      <c r="U579" s="505"/>
      <c r="V579" s="505"/>
      <c r="W579" s="505"/>
      <c r="X579" s="505"/>
      <c r="Y579" s="505"/>
      <c r="Z579" s="505"/>
      <c r="AA579" s="505"/>
      <c r="AB579" s="505"/>
      <c r="AC579" s="505"/>
      <c r="AD579" s="269">
        <f t="shared" si="16"/>
        <v>0</v>
      </c>
      <c r="AE579" s="388">
        <f>IF(AD579&gt;(100000/52*'1. General Input'!$D$10),100000/52*'1. General Input'!$D$10,AD579)</f>
        <v>0</v>
      </c>
    </row>
    <row r="580" spans="1:31" x14ac:dyDescent="0.25">
      <c r="A580" s="265">
        <f t="shared" si="17"/>
        <v>560</v>
      </c>
      <c r="B580" s="501"/>
      <c r="C580" s="515"/>
      <c r="D580" s="514"/>
      <c r="E580" s="505"/>
      <c r="F580" s="505"/>
      <c r="G580" s="505"/>
      <c r="H580" s="505"/>
      <c r="I580" s="505"/>
      <c r="J580" s="505"/>
      <c r="K580" s="505"/>
      <c r="L580" s="505"/>
      <c r="M580" s="505"/>
      <c r="N580" s="505"/>
      <c r="O580" s="505"/>
      <c r="P580" s="505"/>
      <c r="Q580" s="505"/>
      <c r="R580" s="505"/>
      <c r="S580" s="505"/>
      <c r="T580" s="505"/>
      <c r="U580" s="505"/>
      <c r="V580" s="505"/>
      <c r="W580" s="505"/>
      <c r="X580" s="505"/>
      <c r="Y580" s="505"/>
      <c r="Z580" s="505"/>
      <c r="AA580" s="505"/>
      <c r="AB580" s="505"/>
      <c r="AC580" s="505"/>
      <c r="AD580" s="269">
        <f t="shared" si="16"/>
        <v>0</v>
      </c>
      <c r="AE580" s="388">
        <f>IF(AD580&gt;(100000/52*'1. General Input'!$D$10),100000/52*'1. General Input'!$D$10,AD580)</f>
        <v>0</v>
      </c>
    </row>
    <row r="581" spans="1:31" x14ac:dyDescent="0.25">
      <c r="A581" s="265">
        <f t="shared" si="17"/>
        <v>561</v>
      </c>
      <c r="B581" s="501"/>
      <c r="C581" s="515"/>
      <c r="D581" s="514"/>
      <c r="E581" s="505"/>
      <c r="F581" s="505"/>
      <c r="G581" s="505"/>
      <c r="H581" s="505"/>
      <c r="I581" s="505"/>
      <c r="J581" s="505"/>
      <c r="K581" s="505"/>
      <c r="L581" s="505"/>
      <c r="M581" s="505"/>
      <c r="N581" s="505"/>
      <c r="O581" s="505"/>
      <c r="P581" s="505"/>
      <c r="Q581" s="505"/>
      <c r="R581" s="505"/>
      <c r="S581" s="505"/>
      <c r="T581" s="505"/>
      <c r="U581" s="505"/>
      <c r="V581" s="505"/>
      <c r="W581" s="505"/>
      <c r="X581" s="505"/>
      <c r="Y581" s="505"/>
      <c r="Z581" s="505"/>
      <c r="AA581" s="505"/>
      <c r="AB581" s="505"/>
      <c r="AC581" s="505"/>
      <c r="AD581" s="269">
        <f t="shared" si="16"/>
        <v>0</v>
      </c>
      <c r="AE581" s="388">
        <f>IF(AD581&gt;(100000/52*'1. General Input'!$D$10),100000/52*'1. General Input'!$D$10,AD581)</f>
        <v>0</v>
      </c>
    </row>
    <row r="582" spans="1:31" x14ac:dyDescent="0.25">
      <c r="A582" s="265">
        <f t="shared" si="17"/>
        <v>562</v>
      </c>
      <c r="B582" s="501"/>
      <c r="C582" s="515"/>
      <c r="D582" s="514"/>
      <c r="E582" s="505"/>
      <c r="F582" s="505"/>
      <c r="G582" s="505"/>
      <c r="H582" s="505"/>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269">
        <f t="shared" si="16"/>
        <v>0</v>
      </c>
      <c r="AE582" s="388">
        <f>IF(AD582&gt;(100000/52*'1. General Input'!$D$10),100000/52*'1. General Input'!$D$10,AD582)</f>
        <v>0</v>
      </c>
    </row>
    <row r="583" spans="1:31" x14ac:dyDescent="0.25">
      <c r="A583" s="265">
        <f t="shared" si="17"/>
        <v>563</v>
      </c>
      <c r="B583" s="501"/>
      <c r="C583" s="515"/>
      <c r="D583" s="514"/>
      <c r="E583" s="505"/>
      <c r="F583" s="505"/>
      <c r="G583" s="505"/>
      <c r="H583" s="505"/>
      <c r="I583" s="505"/>
      <c r="J583" s="505"/>
      <c r="K583" s="505"/>
      <c r="L583" s="505"/>
      <c r="M583" s="505"/>
      <c r="N583" s="505"/>
      <c r="O583" s="505"/>
      <c r="P583" s="505"/>
      <c r="Q583" s="505"/>
      <c r="R583" s="505"/>
      <c r="S583" s="505"/>
      <c r="T583" s="505"/>
      <c r="U583" s="505"/>
      <c r="V583" s="505"/>
      <c r="W583" s="505"/>
      <c r="X583" s="505"/>
      <c r="Y583" s="505"/>
      <c r="Z583" s="505"/>
      <c r="AA583" s="505"/>
      <c r="AB583" s="505"/>
      <c r="AC583" s="505"/>
      <c r="AD583" s="269">
        <f t="shared" si="16"/>
        <v>0</v>
      </c>
      <c r="AE583" s="388">
        <f>IF(AD583&gt;(100000/52*'1. General Input'!$D$10),100000/52*'1. General Input'!$D$10,AD583)</f>
        <v>0</v>
      </c>
    </row>
    <row r="584" spans="1:31" x14ac:dyDescent="0.25">
      <c r="A584" s="265">
        <f t="shared" si="17"/>
        <v>564</v>
      </c>
      <c r="B584" s="501"/>
      <c r="C584" s="515"/>
      <c r="D584" s="514"/>
      <c r="E584" s="505"/>
      <c r="F584" s="505"/>
      <c r="G584" s="505"/>
      <c r="H584" s="505"/>
      <c r="I584" s="505"/>
      <c r="J584" s="505"/>
      <c r="K584" s="505"/>
      <c r="L584" s="505"/>
      <c r="M584" s="505"/>
      <c r="N584" s="505"/>
      <c r="O584" s="505"/>
      <c r="P584" s="505"/>
      <c r="Q584" s="505"/>
      <c r="R584" s="505"/>
      <c r="S584" s="505"/>
      <c r="T584" s="505"/>
      <c r="U584" s="505"/>
      <c r="V584" s="505"/>
      <c r="W584" s="505"/>
      <c r="X584" s="505"/>
      <c r="Y584" s="505"/>
      <c r="Z584" s="505"/>
      <c r="AA584" s="505"/>
      <c r="AB584" s="505"/>
      <c r="AC584" s="505"/>
      <c r="AD584" s="269">
        <f t="shared" si="16"/>
        <v>0</v>
      </c>
      <c r="AE584" s="388">
        <f>IF(AD584&gt;(100000/52*'1. General Input'!$D$10),100000/52*'1. General Input'!$D$10,AD584)</f>
        <v>0</v>
      </c>
    </row>
    <row r="585" spans="1:31" x14ac:dyDescent="0.25">
      <c r="A585" s="265">
        <f t="shared" si="17"/>
        <v>565</v>
      </c>
      <c r="B585" s="501"/>
      <c r="C585" s="515"/>
      <c r="D585" s="514"/>
      <c r="E585" s="505"/>
      <c r="F585" s="505"/>
      <c r="G585" s="505"/>
      <c r="H585" s="505"/>
      <c r="I585" s="505"/>
      <c r="J585" s="505"/>
      <c r="K585" s="505"/>
      <c r="L585" s="505"/>
      <c r="M585" s="505"/>
      <c r="N585" s="505"/>
      <c r="O585" s="505"/>
      <c r="P585" s="505"/>
      <c r="Q585" s="505"/>
      <c r="R585" s="505"/>
      <c r="S585" s="505"/>
      <c r="T585" s="505"/>
      <c r="U585" s="505"/>
      <c r="V585" s="505"/>
      <c r="W585" s="505"/>
      <c r="X585" s="505"/>
      <c r="Y585" s="505"/>
      <c r="Z585" s="505"/>
      <c r="AA585" s="505"/>
      <c r="AB585" s="505"/>
      <c r="AC585" s="505"/>
      <c r="AD585" s="269">
        <f t="shared" si="16"/>
        <v>0</v>
      </c>
      <c r="AE585" s="388">
        <f>IF(AD585&gt;(100000/52*'1. General Input'!$D$10),100000/52*'1. General Input'!$D$10,AD585)</f>
        <v>0</v>
      </c>
    </row>
    <row r="586" spans="1:31" x14ac:dyDescent="0.25">
      <c r="A586" s="265">
        <f t="shared" si="17"/>
        <v>566</v>
      </c>
      <c r="B586" s="501"/>
      <c r="C586" s="515"/>
      <c r="D586" s="514"/>
      <c r="E586" s="505"/>
      <c r="F586" s="505"/>
      <c r="G586" s="505"/>
      <c r="H586" s="505"/>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269">
        <f t="shared" si="16"/>
        <v>0</v>
      </c>
      <c r="AE586" s="388">
        <f>IF(AD586&gt;(100000/52*'1. General Input'!$D$10),100000/52*'1. General Input'!$D$10,AD586)</f>
        <v>0</v>
      </c>
    </row>
    <row r="587" spans="1:31" x14ac:dyDescent="0.25">
      <c r="A587" s="265">
        <f t="shared" si="17"/>
        <v>567</v>
      </c>
      <c r="B587" s="501"/>
      <c r="C587" s="515"/>
      <c r="D587" s="514"/>
      <c r="E587" s="505"/>
      <c r="F587" s="505"/>
      <c r="G587" s="505"/>
      <c r="H587" s="505"/>
      <c r="I587" s="505"/>
      <c r="J587" s="505"/>
      <c r="K587" s="505"/>
      <c r="L587" s="505"/>
      <c r="M587" s="505"/>
      <c r="N587" s="505"/>
      <c r="O587" s="505"/>
      <c r="P587" s="505"/>
      <c r="Q587" s="505"/>
      <c r="R587" s="505"/>
      <c r="S587" s="505"/>
      <c r="T587" s="505"/>
      <c r="U587" s="505"/>
      <c r="V587" s="505"/>
      <c r="W587" s="505"/>
      <c r="X587" s="505"/>
      <c r="Y587" s="505"/>
      <c r="Z587" s="505"/>
      <c r="AA587" s="505"/>
      <c r="AB587" s="505"/>
      <c r="AC587" s="505"/>
      <c r="AD587" s="269">
        <f t="shared" si="16"/>
        <v>0</v>
      </c>
      <c r="AE587" s="388">
        <f>IF(AD587&gt;(100000/52*'1. General Input'!$D$10),100000/52*'1. General Input'!$D$10,AD587)</f>
        <v>0</v>
      </c>
    </row>
    <row r="588" spans="1:31" x14ac:dyDescent="0.25">
      <c r="A588" s="265">
        <f t="shared" si="17"/>
        <v>568</v>
      </c>
      <c r="B588" s="501"/>
      <c r="C588" s="515"/>
      <c r="D588" s="514"/>
      <c r="E588" s="505"/>
      <c r="F588" s="505"/>
      <c r="G588" s="505"/>
      <c r="H588" s="505"/>
      <c r="I588" s="505"/>
      <c r="J588" s="505"/>
      <c r="K588" s="505"/>
      <c r="L588" s="505"/>
      <c r="M588" s="505"/>
      <c r="N588" s="505"/>
      <c r="O588" s="505"/>
      <c r="P588" s="505"/>
      <c r="Q588" s="505"/>
      <c r="R588" s="505"/>
      <c r="S588" s="505"/>
      <c r="T588" s="505"/>
      <c r="U588" s="505"/>
      <c r="V588" s="505"/>
      <c r="W588" s="505"/>
      <c r="X588" s="505"/>
      <c r="Y588" s="505"/>
      <c r="Z588" s="505"/>
      <c r="AA588" s="505"/>
      <c r="AB588" s="505"/>
      <c r="AC588" s="505"/>
      <c r="AD588" s="269">
        <f t="shared" si="16"/>
        <v>0</v>
      </c>
      <c r="AE588" s="388">
        <f>IF(AD588&gt;(100000/52*'1. General Input'!$D$10),100000/52*'1. General Input'!$D$10,AD588)</f>
        <v>0</v>
      </c>
    </row>
    <row r="589" spans="1:31" x14ac:dyDescent="0.25">
      <c r="A589" s="265">
        <f t="shared" si="17"/>
        <v>569</v>
      </c>
      <c r="B589" s="501"/>
      <c r="C589" s="515"/>
      <c r="D589" s="514"/>
      <c r="E589" s="505"/>
      <c r="F589" s="505"/>
      <c r="G589" s="505"/>
      <c r="H589" s="505"/>
      <c r="I589" s="505"/>
      <c r="J589" s="505"/>
      <c r="K589" s="505"/>
      <c r="L589" s="505"/>
      <c r="M589" s="505"/>
      <c r="N589" s="505"/>
      <c r="O589" s="505"/>
      <c r="P589" s="505"/>
      <c r="Q589" s="505"/>
      <c r="R589" s="505"/>
      <c r="S589" s="505"/>
      <c r="T589" s="505"/>
      <c r="U589" s="505"/>
      <c r="V589" s="505"/>
      <c r="W589" s="505"/>
      <c r="X589" s="505"/>
      <c r="Y589" s="505"/>
      <c r="Z589" s="505"/>
      <c r="AA589" s="505"/>
      <c r="AB589" s="505"/>
      <c r="AC589" s="505"/>
      <c r="AD589" s="269">
        <f t="shared" si="16"/>
        <v>0</v>
      </c>
      <c r="AE589" s="388">
        <f>IF(AD589&gt;(100000/52*'1. General Input'!$D$10),100000/52*'1. General Input'!$D$10,AD589)</f>
        <v>0</v>
      </c>
    </row>
    <row r="590" spans="1:31" x14ac:dyDescent="0.25">
      <c r="A590" s="265">
        <f t="shared" si="17"/>
        <v>570</v>
      </c>
      <c r="B590" s="501"/>
      <c r="C590" s="515"/>
      <c r="D590" s="514"/>
      <c r="E590" s="505"/>
      <c r="F590" s="505"/>
      <c r="G590" s="505"/>
      <c r="H590" s="505"/>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269">
        <f t="shared" si="16"/>
        <v>0</v>
      </c>
      <c r="AE590" s="388">
        <f>IF(AD590&gt;(100000/52*'1. General Input'!$D$10),100000/52*'1. General Input'!$D$10,AD590)</f>
        <v>0</v>
      </c>
    </row>
    <row r="591" spans="1:31" x14ac:dyDescent="0.25">
      <c r="A591" s="265">
        <f t="shared" si="17"/>
        <v>571</v>
      </c>
      <c r="B591" s="501"/>
      <c r="C591" s="515"/>
      <c r="D591" s="514"/>
      <c r="E591" s="505"/>
      <c r="F591" s="505"/>
      <c r="G591" s="505"/>
      <c r="H591" s="505"/>
      <c r="I591" s="505"/>
      <c r="J591" s="505"/>
      <c r="K591" s="505"/>
      <c r="L591" s="505"/>
      <c r="M591" s="505"/>
      <c r="N591" s="505"/>
      <c r="O591" s="505"/>
      <c r="P591" s="505"/>
      <c r="Q591" s="505"/>
      <c r="R591" s="505"/>
      <c r="S591" s="505"/>
      <c r="T591" s="505"/>
      <c r="U591" s="505"/>
      <c r="V591" s="505"/>
      <c r="W591" s="505"/>
      <c r="X591" s="505"/>
      <c r="Y591" s="505"/>
      <c r="Z591" s="505"/>
      <c r="AA591" s="505"/>
      <c r="AB591" s="505"/>
      <c r="AC591" s="505"/>
      <c r="AD591" s="269">
        <f t="shared" si="16"/>
        <v>0</v>
      </c>
      <c r="AE591" s="388">
        <f>IF(AD591&gt;(100000/52*'1. General Input'!$D$10),100000/52*'1. General Input'!$D$10,AD591)</f>
        <v>0</v>
      </c>
    </row>
    <row r="592" spans="1:31" x14ac:dyDescent="0.25">
      <c r="A592" s="265">
        <f t="shared" si="17"/>
        <v>572</v>
      </c>
      <c r="B592" s="501"/>
      <c r="C592" s="515"/>
      <c r="D592" s="514"/>
      <c r="E592" s="505"/>
      <c r="F592" s="505"/>
      <c r="G592" s="505"/>
      <c r="H592" s="505"/>
      <c r="I592" s="505"/>
      <c r="J592" s="505"/>
      <c r="K592" s="505"/>
      <c r="L592" s="505"/>
      <c r="M592" s="505"/>
      <c r="N592" s="505"/>
      <c r="O592" s="505"/>
      <c r="P592" s="505"/>
      <c r="Q592" s="505"/>
      <c r="R592" s="505"/>
      <c r="S592" s="505"/>
      <c r="T592" s="505"/>
      <c r="U592" s="505"/>
      <c r="V592" s="505"/>
      <c r="W592" s="505"/>
      <c r="X592" s="505"/>
      <c r="Y592" s="505"/>
      <c r="Z592" s="505"/>
      <c r="AA592" s="505"/>
      <c r="AB592" s="505"/>
      <c r="AC592" s="505"/>
      <c r="AD592" s="269">
        <f t="shared" si="16"/>
        <v>0</v>
      </c>
      <c r="AE592" s="388">
        <f>IF(AD592&gt;(100000/52*'1. General Input'!$D$10),100000/52*'1. General Input'!$D$10,AD592)</f>
        <v>0</v>
      </c>
    </row>
    <row r="593" spans="1:31" x14ac:dyDescent="0.25">
      <c r="A593" s="265">
        <f t="shared" si="17"/>
        <v>573</v>
      </c>
      <c r="B593" s="501"/>
      <c r="C593" s="515"/>
      <c r="D593" s="514"/>
      <c r="E593" s="505"/>
      <c r="F593" s="505"/>
      <c r="G593" s="505"/>
      <c r="H593" s="505"/>
      <c r="I593" s="505"/>
      <c r="J593" s="505"/>
      <c r="K593" s="505"/>
      <c r="L593" s="505"/>
      <c r="M593" s="505"/>
      <c r="N593" s="505"/>
      <c r="O593" s="505"/>
      <c r="P593" s="505"/>
      <c r="Q593" s="505"/>
      <c r="R593" s="505"/>
      <c r="S593" s="505"/>
      <c r="T593" s="505"/>
      <c r="U593" s="505"/>
      <c r="V593" s="505"/>
      <c r="W593" s="505"/>
      <c r="X593" s="505"/>
      <c r="Y593" s="505"/>
      <c r="Z593" s="505"/>
      <c r="AA593" s="505"/>
      <c r="AB593" s="505"/>
      <c r="AC593" s="505"/>
      <c r="AD593" s="269">
        <f t="shared" si="16"/>
        <v>0</v>
      </c>
      <c r="AE593" s="388">
        <f>IF(AD593&gt;(100000/52*'1. General Input'!$D$10),100000/52*'1. General Input'!$D$10,AD593)</f>
        <v>0</v>
      </c>
    </row>
    <row r="594" spans="1:31" x14ac:dyDescent="0.25">
      <c r="A594" s="265">
        <f t="shared" si="17"/>
        <v>574</v>
      </c>
      <c r="B594" s="501"/>
      <c r="C594" s="515"/>
      <c r="D594" s="514"/>
      <c r="E594" s="505"/>
      <c r="F594" s="505"/>
      <c r="G594" s="505"/>
      <c r="H594" s="505"/>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269">
        <f t="shared" si="16"/>
        <v>0</v>
      </c>
      <c r="AE594" s="388">
        <f>IF(AD594&gt;(100000/52*'1. General Input'!$D$10),100000/52*'1. General Input'!$D$10,AD594)</f>
        <v>0</v>
      </c>
    </row>
    <row r="595" spans="1:31" x14ac:dyDescent="0.25">
      <c r="A595" s="265">
        <f t="shared" si="17"/>
        <v>575</v>
      </c>
      <c r="B595" s="501"/>
      <c r="C595" s="515"/>
      <c r="D595" s="514"/>
      <c r="E595" s="505"/>
      <c r="F595" s="505"/>
      <c r="G595" s="505"/>
      <c r="H595" s="505"/>
      <c r="I595" s="505"/>
      <c r="J595" s="505"/>
      <c r="K595" s="505"/>
      <c r="L595" s="505"/>
      <c r="M595" s="505"/>
      <c r="N595" s="505"/>
      <c r="O595" s="505"/>
      <c r="P595" s="505"/>
      <c r="Q595" s="505"/>
      <c r="R595" s="505"/>
      <c r="S595" s="505"/>
      <c r="T595" s="505"/>
      <c r="U595" s="505"/>
      <c r="V595" s="505"/>
      <c r="W595" s="505"/>
      <c r="X595" s="505"/>
      <c r="Y595" s="505"/>
      <c r="Z595" s="505"/>
      <c r="AA595" s="505"/>
      <c r="AB595" s="505"/>
      <c r="AC595" s="505"/>
      <c r="AD595" s="269">
        <f t="shared" si="16"/>
        <v>0</v>
      </c>
      <c r="AE595" s="388">
        <f>IF(AD595&gt;(100000/52*'1. General Input'!$D$10),100000/52*'1. General Input'!$D$10,AD595)</f>
        <v>0</v>
      </c>
    </row>
    <row r="596" spans="1:31" x14ac:dyDescent="0.25">
      <c r="A596" s="265">
        <f t="shared" si="17"/>
        <v>576</v>
      </c>
      <c r="B596" s="501"/>
      <c r="C596" s="515"/>
      <c r="D596" s="514"/>
      <c r="E596" s="505"/>
      <c r="F596" s="505"/>
      <c r="G596" s="505"/>
      <c r="H596" s="505"/>
      <c r="I596" s="505"/>
      <c r="J596" s="505"/>
      <c r="K596" s="505"/>
      <c r="L596" s="505"/>
      <c r="M596" s="505"/>
      <c r="N596" s="505"/>
      <c r="O596" s="505"/>
      <c r="P596" s="505"/>
      <c r="Q596" s="505"/>
      <c r="R596" s="505"/>
      <c r="S596" s="505"/>
      <c r="T596" s="505"/>
      <c r="U596" s="505"/>
      <c r="V596" s="505"/>
      <c r="W596" s="505"/>
      <c r="X596" s="505"/>
      <c r="Y596" s="505"/>
      <c r="Z596" s="505"/>
      <c r="AA596" s="505"/>
      <c r="AB596" s="505"/>
      <c r="AC596" s="505"/>
      <c r="AD596" s="269">
        <f t="shared" si="16"/>
        <v>0</v>
      </c>
      <c r="AE596" s="388">
        <f>IF(AD596&gt;(100000/52*'1. General Input'!$D$10),100000/52*'1. General Input'!$D$10,AD596)</f>
        <v>0</v>
      </c>
    </row>
    <row r="597" spans="1:31" x14ac:dyDescent="0.25">
      <c r="A597" s="265">
        <f t="shared" si="17"/>
        <v>577</v>
      </c>
      <c r="B597" s="501"/>
      <c r="C597" s="515"/>
      <c r="D597" s="514"/>
      <c r="E597" s="505"/>
      <c r="F597" s="505"/>
      <c r="G597" s="505"/>
      <c r="H597" s="505"/>
      <c r="I597" s="505"/>
      <c r="J597" s="505"/>
      <c r="K597" s="505"/>
      <c r="L597" s="505"/>
      <c r="M597" s="505"/>
      <c r="N597" s="505"/>
      <c r="O597" s="505"/>
      <c r="P597" s="505"/>
      <c r="Q597" s="505"/>
      <c r="R597" s="505"/>
      <c r="S597" s="505"/>
      <c r="T597" s="505"/>
      <c r="U597" s="505"/>
      <c r="V597" s="505"/>
      <c r="W597" s="505"/>
      <c r="X597" s="505"/>
      <c r="Y597" s="505"/>
      <c r="Z597" s="505"/>
      <c r="AA597" s="505"/>
      <c r="AB597" s="505"/>
      <c r="AC597" s="505"/>
      <c r="AD597" s="269">
        <f t="shared" si="16"/>
        <v>0</v>
      </c>
      <c r="AE597" s="388">
        <f>IF(AD597&gt;(100000/52*'1. General Input'!$D$10),100000/52*'1. General Input'!$D$10,AD597)</f>
        <v>0</v>
      </c>
    </row>
    <row r="598" spans="1:31" x14ac:dyDescent="0.25">
      <c r="A598" s="265">
        <f t="shared" si="17"/>
        <v>578</v>
      </c>
      <c r="B598" s="501"/>
      <c r="C598" s="515"/>
      <c r="D598" s="514"/>
      <c r="E598" s="505"/>
      <c r="F598" s="505"/>
      <c r="G598" s="505"/>
      <c r="H598" s="505"/>
      <c r="I598" s="505"/>
      <c r="J598" s="505"/>
      <c r="K598" s="505"/>
      <c r="L598" s="505"/>
      <c r="M598" s="505"/>
      <c r="N598" s="505"/>
      <c r="O598" s="505"/>
      <c r="P598" s="505"/>
      <c r="Q598" s="505"/>
      <c r="R598" s="505"/>
      <c r="S598" s="505"/>
      <c r="T598" s="505"/>
      <c r="U598" s="505"/>
      <c r="V598" s="505"/>
      <c r="W598" s="505"/>
      <c r="X598" s="505"/>
      <c r="Y598" s="505"/>
      <c r="Z598" s="505"/>
      <c r="AA598" s="505"/>
      <c r="AB598" s="505"/>
      <c r="AC598" s="505"/>
      <c r="AD598" s="269">
        <f t="shared" ref="AD598:AD661" si="18">IF(D598=0,SUM(E598:AC598),D598)</f>
        <v>0</v>
      </c>
      <c r="AE598" s="388">
        <f>IF(AD598&gt;(100000/52*'1. General Input'!$D$10),100000/52*'1. General Input'!$D$10,AD598)</f>
        <v>0</v>
      </c>
    </row>
    <row r="599" spans="1:31" x14ac:dyDescent="0.25">
      <c r="A599" s="265">
        <f t="shared" ref="A599:A662" si="19">+A598+1</f>
        <v>579</v>
      </c>
      <c r="B599" s="501"/>
      <c r="C599" s="515"/>
      <c r="D599" s="514"/>
      <c r="E599" s="505"/>
      <c r="F599" s="505"/>
      <c r="G599" s="505"/>
      <c r="H599" s="505"/>
      <c r="I599" s="505"/>
      <c r="J599" s="505"/>
      <c r="K599" s="505"/>
      <c r="L599" s="505"/>
      <c r="M599" s="505"/>
      <c r="N599" s="505"/>
      <c r="O599" s="505"/>
      <c r="P599" s="505"/>
      <c r="Q599" s="505"/>
      <c r="R599" s="505"/>
      <c r="S599" s="505"/>
      <c r="T599" s="505"/>
      <c r="U599" s="505"/>
      <c r="V599" s="505"/>
      <c r="W599" s="505"/>
      <c r="X599" s="505"/>
      <c r="Y599" s="505"/>
      <c r="Z599" s="505"/>
      <c r="AA599" s="505"/>
      <c r="AB599" s="505"/>
      <c r="AC599" s="505"/>
      <c r="AD599" s="269">
        <f t="shared" si="18"/>
        <v>0</v>
      </c>
      <c r="AE599" s="388">
        <f>IF(AD599&gt;(100000/52*'1. General Input'!$D$10),100000/52*'1. General Input'!$D$10,AD599)</f>
        <v>0</v>
      </c>
    </row>
    <row r="600" spans="1:31" x14ac:dyDescent="0.25">
      <c r="A600" s="265">
        <f t="shared" si="19"/>
        <v>580</v>
      </c>
      <c r="B600" s="501"/>
      <c r="C600" s="515"/>
      <c r="D600" s="514"/>
      <c r="E600" s="505"/>
      <c r="F600" s="505"/>
      <c r="G600" s="505"/>
      <c r="H600" s="505"/>
      <c r="I600" s="505"/>
      <c r="J600" s="505"/>
      <c r="K600" s="505"/>
      <c r="L600" s="505"/>
      <c r="M600" s="505"/>
      <c r="N600" s="505"/>
      <c r="O600" s="505"/>
      <c r="P600" s="505"/>
      <c r="Q600" s="505"/>
      <c r="R600" s="505"/>
      <c r="S600" s="505"/>
      <c r="T600" s="505"/>
      <c r="U600" s="505"/>
      <c r="V600" s="505"/>
      <c r="W600" s="505"/>
      <c r="X600" s="505"/>
      <c r="Y600" s="505"/>
      <c r="Z600" s="505"/>
      <c r="AA600" s="505"/>
      <c r="AB600" s="505"/>
      <c r="AC600" s="505"/>
      <c r="AD600" s="269">
        <f t="shared" si="18"/>
        <v>0</v>
      </c>
      <c r="AE600" s="388">
        <f>IF(AD600&gt;(100000/52*'1. General Input'!$D$10),100000/52*'1. General Input'!$D$10,AD600)</f>
        <v>0</v>
      </c>
    </row>
    <row r="601" spans="1:31" x14ac:dyDescent="0.25">
      <c r="A601" s="265">
        <f t="shared" si="19"/>
        <v>581</v>
      </c>
      <c r="B601" s="501"/>
      <c r="C601" s="515"/>
      <c r="D601" s="514"/>
      <c r="E601" s="505"/>
      <c r="F601" s="505"/>
      <c r="G601" s="505"/>
      <c r="H601" s="505"/>
      <c r="I601" s="505"/>
      <c r="J601" s="505"/>
      <c r="K601" s="505"/>
      <c r="L601" s="505"/>
      <c r="M601" s="505"/>
      <c r="N601" s="505"/>
      <c r="O601" s="505"/>
      <c r="P601" s="505"/>
      <c r="Q601" s="505"/>
      <c r="R601" s="505"/>
      <c r="S601" s="505"/>
      <c r="T601" s="505"/>
      <c r="U601" s="505"/>
      <c r="V601" s="505"/>
      <c r="W601" s="505"/>
      <c r="X601" s="505"/>
      <c r="Y601" s="505"/>
      <c r="Z601" s="505"/>
      <c r="AA601" s="505"/>
      <c r="AB601" s="505"/>
      <c r="AC601" s="505"/>
      <c r="AD601" s="269">
        <f t="shared" si="18"/>
        <v>0</v>
      </c>
      <c r="AE601" s="388">
        <f>IF(AD601&gt;(100000/52*'1. General Input'!$D$10),100000/52*'1. General Input'!$D$10,AD601)</f>
        <v>0</v>
      </c>
    </row>
    <row r="602" spans="1:31" x14ac:dyDescent="0.25">
      <c r="A602" s="265">
        <f t="shared" si="19"/>
        <v>582</v>
      </c>
      <c r="B602" s="501"/>
      <c r="C602" s="515"/>
      <c r="D602" s="514"/>
      <c r="E602" s="505"/>
      <c r="F602" s="505"/>
      <c r="G602" s="505"/>
      <c r="H602" s="505"/>
      <c r="I602" s="505"/>
      <c r="J602" s="505"/>
      <c r="K602" s="505"/>
      <c r="L602" s="505"/>
      <c r="M602" s="505"/>
      <c r="N602" s="505"/>
      <c r="O602" s="505"/>
      <c r="P602" s="505"/>
      <c r="Q602" s="505"/>
      <c r="R602" s="505"/>
      <c r="S602" s="505"/>
      <c r="T602" s="505"/>
      <c r="U602" s="505"/>
      <c r="V602" s="505"/>
      <c r="W602" s="505"/>
      <c r="X602" s="505"/>
      <c r="Y602" s="505"/>
      <c r="Z602" s="505"/>
      <c r="AA602" s="505"/>
      <c r="AB602" s="505"/>
      <c r="AC602" s="505"/>
      <c r="AD602" s="269">
        <f t="shared" si="18"/>
        <v>0</v>
      </c>
      <c r="AE602" s="388">
        <f>IF(AD602&gt;(100000/52*'1. General Input'!$D$10),100000/52*'1. General Input'!$D$10,AD602)</f>
        <v>0</v>
      </c>
    </row>
    <row r="603" spans="1:31" x14ac:dyDescent="0.25">
      <c r="A603" s="265">
        <f t="shared" si="19"/>
        <v>583</v>
      </c>
      <c r="B603" s="501"/>
      <c r="C603" s="515"/>
      <c r="D603" s="514"/>
      <c r="E603" s="505"/>
      <c r="F603" s="505"/>
      <c r="G603" s="505"/>
      <c r="H603" s="505"/>
      <c r="I603" s="505"/>
      <c r="J603" s="505"/>
      <c r="K603" s="505"/>
      <c r="L603" s="505"/>
      <c r="M603" s="505"/>
      <c r="N603" s="505"/>
      <c r="O603" s="505"/>
      <c r="P603" s="505"/>
      <c r="Q603" s="505"/>
      <c r="R603" s="505"/>
      <c r="S603" s="505"/>
      <c r="T603" s="505"/>
      <c r="U603" s="505"/>
      <c r="V603" s="505"/>
      <c r="W603" s="505"/>
      <c r="X603" s="505"/>
      <c r="Y603" s="505"/>
      <c r="Z603" s="505"/>
      <c r="AA603" s="505"/>
      <c r="AB603" s="505"/>
      <c r="AC603" s="505"/>
      <c r="AD603" s="269">
        <f t="shared" si="18"/>
        <v>0</v>
      </c>
      <c r="AE603" s="388">
        <f>IF(AD603&gt;(100000/52*'1. General Input'!$D$10),100000/52*'1. General Input'!$D$10,AD603)</f>
        <v>0</v>
      </c>
    </row>
    <row r="604" spans="1:31" x14ac:dyDescent="0.25">
      <c r="A604" s="265">
        <f t="shared" si="19"/>
        <v>584</v>
      </c>
      <c r="B604" s="501"/>
      <c r="C604" s="515"/>
      <c r="D604" s="514"/>
      <c r="E604" s="505"/>
      <c r="F604" s="505"/>
      <c r="G604" s="505"/>
      <c r="H604" s="505"/>
      <c r="I604" s="505"/>
      <c r="J604" s="505"/>
      <c r="K604" s="505"/>
      <c r="L604" s="505"/>
      <c r="M604" s="505"/>
      <c r="N604" s="505"/>
      <c r="O604" s="505"/>
      <c r="P604" s="505"/>
      <c r="Q604" s="505"/>
      <c r="R604" s="505"/>
      <c r="S604" s="505"/>
      <c r="T604" s="505"/>
      <c r="U604" s="505"/>
      <c r="V604" s="505"/>
      <c r="W604" s="505"/>
      <c r="X604" s="505"/>
      <c r="Y604" s="505"/>
      <c r="Z604" s="505"/>
      <c r="AA604" s="505"/>
      <c r="AB604" s="505"/>
      <c r="AC604" s="505"/>
      <c r="AD604" s="269">
        <f t="shared" si="18"/>
        <v>0</v>
      </c>
      <c r="AE604" s="388">
        <f>IF(AD604&gt;(100000/52*'1. General Input'!$D$10),100000/52*'1. General Input'!$D$10,AD604)</f>
        <v>0</v>
      </c>
    </row>
    <row r="605" spans="1:31" x14ac:dyDescent="0.25">
      <c r="A605" s="265">
        <f t="shared" si="19"/>
        <v>585</v>
      </c>
      <c r="B605" s="501"/>
      <c r="C605" s="515"/>
      <c r="D605" s="514"/>
      <c r="E605" s="505"/>
      <c r="F605" s="505"/>
      <c r="G605" s="505"/>
      <c r="H605" s="505"/>
      <c r="I605" s="505"/>
      <c r="J605" s="505"/>
      <c r="K605" s="505"/>
      <c r="L605" s="505"/>
      <c r="M605" s="505"/>
      <c r="N605" s="505"/>
      <c r="O605" s="505"/>
      <c r="P605" s="505"/>
      <c r="Q605" s="505"/>
      <c r="R605" s="505"/>
      <c r="S605" s="505"/>
      <c r="T605" s="505"/>
      <c r="U605" s="505"/>
      <c r="V605" s="505"/>
      <c r="W605" s="505"/>
      <c r="X605" s="505"/>
      <c r="Y605" s="505"/>
      <c r="Z605" s="505"/>
      <c r="AA605" s="505"/>
      <c r="AB605" s="505"/>
      <c r="AC605" s="505"/>
      <c r="AD605" s="269">
        <f t="shared" si="18"/>
        <v>0</v>
      </c>
      <c r="AE605" s="388">
        <f>IF(AD605&gt;(100000/52*'1. General Input'!$D$10),100000/52*'1. General Input'!$D$10,AD605)</f>
        <v>0</v>
      </c>
    </row>
    <row r="606" spans="1:31" x14ac:dyDescent="0.25">
      <c r="A606" s="265">
        <f t="shared" si="19"/>
        <v>586</v>
      </c>
      <c r="B606" s="501"/>
      <c r="C606" s="515"/>
      <c r="D606" s="514"/>
      <c r="E606" s="505"/>
      <c r="F606" s="505"/>
      <c r="G606" s="505"/>
      <c r="H606" s="505"/>
      <c r="I606" s="505"/>
      <c r="J606" s="505"/>
      <c r="K606" s="505"/>
      <c r="L606" s="505"/>
      <c r="M606" s="505"/>
      <c r="N606" s="505"/>
      <c r="O606" s="505"/>
      <c r="P606" s="505"/>
      <c r="Q606" s="505"/>
      <c r="R606" s="505"/>
      <c r="S606" s="505"/>
      <c r="T606" s="505"/>
      <c r="U606" s="505"/>
      <c r="V606" s="505"/>
      <c r="W606" s="505"/>
      <c r="X606" s="505"/>
      <c r="Y606" s="505"/>
      <c r="Z606" s="505"/>
      <c r="AA606" s="505"/>
      <c r="AB606" s="505"/>
      <c r="AC606" s="505"/>
      <c r="AD606" s="269">
        <f t="shared" si="18"/>
        <v>0</v>
      </c>
      <c r="AE606" s="388">
        <f>IF(AD606&gt;(100000/52*'1. General Input'!$D$10),100000/52*'1. General Input'!$D$10,AD606)</f>
        <v>0</v>
      </c>
    </row>
    <row r="607" spans="1:31" x14ac:dyDescent="0.25">
      <c r="A607" s="265">
        <f t="shared" si="19"/>
        <v>587</v>
      </c>
      <c r="B607" s="501"/>
      <c r="C607" s="515"/>
      <c r="D607" s="514"/>
      <c r="E607" s="505"/>
      <c r="F607" s="505"/>
      <c r="G607" s="505"/>
      <c r="H607" s="505"/>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269">
        <f t="shared" si="18"/>
        <v>0</v>
      </c>
      <c r="AE607" s="388">
        <f>IF(AD607&gt;(100000/52*'1. General Input'!$D$10),100000/52*'1. General Input'!$D$10,AD607)</f>
        <v>0</v>
      </c>
    </row>
    <row r="608" spans="1:31" x14ac:dyDescent="0.25">
      <c r="A608" s="265">
        <f t="shared" si="19"/>
        <v>588</v>
      </c>
      <c r="B608" s="501"/>
      <c r="C608" s="515"/>
      <c r="D608" s="514"/>
      <c r="E608" s="505"/>
      <c r="F608" s="505"/>
      <c r="G608" s="505"/>
      <c r="H608" s="505"/>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269">
        <f t="shared" si="18"/>
        <v>0</v>
      </c>
      <c r="AE608" s="388">
        <f>IF(AD608&gt;(100000/52*'1. General Input'!$D$10),100000/52*'1. General Input'!$D$10,AD608)</f>
        <v>0</v>
      </c>
    </row>
    <row r="609" spans="1:31" x14ac:dyDescent="0.25">
      <c r="A609" s="265">
        <f t="shared" si="19"/>
        <v>589</v>
      </c>
      <c r="B609" s="501"/>
      <c r="C609" s="515"/>
      <c r="D609" s="514"/>
      <c r="E609" s="505"/>
      <c r="F609" s="505"/>
      <c r="G609" s="505"/>
      <c r="H609" s="505"/>
      <c r="I609" s="505"/>
      <c r="J609" s="505"/>
      <c r="K609" s="505"/>
      <c r="L609" s="505"/>
      <c r="M609" s="505"/>
      <c r="N609" s="505"/>
      <c r="O609" s="505"/>
      <c r="P609" s="505"/>
      <c r="Q609" s="505"/>
      <c r="R609" s="505"/>
      <c r="S609" s="505"/>
      <c r="T609" s="505"/>
      <c r="U609" s="505"/>
      <c r="V609" s="505"/>
      <c r="W609" s="505"/>
      <c r="X609" s="505"/>
      <c r="Y609" s="505"/>
      <c r="Z609" s="505"/>
      <c r="AA609" s="505"/>
      <c r="AB609" s="505"/>
      <c r="AC609" s="505"/>
      <c r="AD609" s="269">
        <f t="shared" si="18"/>
        <v>0</v>
      </c>
      <c r="AE609" s="388">
        <f>IF(AD609&gt;(100000/52*'1. General Input'!$D$10),100000/52*'1. General Input'!$D$10,AD609)</f>
        <v>0</v>
      </c>
    </row>
    <row r="610" spans="1:31" x14ac:dyDescent="0.25">
      <c r="A610" s="265">
        <f t="shared" si="19"/>
        <v>590</v>
      </c>
      <c r="B610" s="501"/>
      <c r="C610" s="515"/>
      <c r="D610" s="514"/>
      <c r="E610" s="505"/>
      <c r="F610" s="505"/>
      <c r="G610" s="505"/>
      <c r="H610" s="505"/>
      <c r="I610" s="505"/>
      <c r="J610" s="505"/>
      <c r="K610" s="505"/>
      <c r="L610" s="505"/>
      <c r="M610" s="505"/>
      <c r="N610" s="505"/>
      <c r="O610" s="505"/>
      <c r="P610" s="505"/>
      <c r="Q610" s="505"/>
      <c r="R610" s="505"/>
      <c r="S610" s="505"/>
      <c r="T610" s="505"/>
      <c r="U610" s="505"/>
      <c r="V610" s="505"/>
      <c r="W610" s="505"/>
      <c r="X610" s="505"/>
      <c r="Y610" s="505"/>
      <c r="Z610" s="505"/>
      <c r="AA610" s="505"/>
      <c r="AB610" s="505"/>
      <c r="AC610" s="505"/>
      <c r="AD610" s="269">
        <f t="shared" si="18"/>
        <v>0</v>
      </c>
      <c r="AE610" s="388">
        <f>IF(AD610&gt;(100000/52*'1. General Input'!$D$10),100000/52*'1. General Input'!$D$10,AD610)</f>
        <v>0</v>
      </c>
    </row>
    <row r="611" spans="1:31" x14ac:dyDescent="0.25">
      <c r="A611" s="265">
        <f t="shared" si="19"/>
        <v>591</v>
      </c>
      <c r="B611" s="501"/>
      <c r="C611" s="515"/>
      <c r="D611" s="514"/>
      <c r="E611" s="505"/>
      <c r="F611" s="505"/>
      <c r="G611" s="505"/>
      <c r="H611" s="505"/>
      <c r="I611" s="505"/>
      <c r="J611" s="505"/>
      <c r="K611" s="505"/>
      <c r="L611" s="505"/>
      <c r="M611" s="505"/>
      <c r="N611" s="505"/>
      <c r="O611" s="505"/>
      <c r="P611" s="505"/>
      <c r="Q611" s="505"/>
      <c r="R611" s="505"/>
      <c r="S611" s="505"/>
      <c r="T611" s="505"/>
      <c r="U611" s="505"/>
      <c r="V611" s="505"/>
      <c r="W611" s="505"/>
      <c r="X611" s="505"/>
      <c r="Y611" s="505"/>
      <c r="Z611" s="505"/>
      <c r="AA611" s="505"/>
      <c r="AB611" s="505"/>
      <c r="AC611" s="505"/>
      <c r="AD611" s="269">
        <f t="shared" si="18"/>
        <v>0</v>
      </c>
      <c r="AE611" s="388">
        <f>IF(AD611&gt;(100000/52*'1. General Input'!$D$10),100000/52*'1. General Input'!$D$10,AD611)</f>
        <v>0</v>
      </c>
    </row>
    <row r="612" spans="1:31" x14ac:dyDescent="0.25">
      <c r="A612" s="265">
        <f t="shared" si="19"/>
        <v>592</v>
      </c>
      <c r="B612" s="501"/>
      <c r="C612" s="515"/>
      <c r="D612" s="514"/>
      <c r="E612" s="505"/>
      <c r="F612" s="505"/>
      <c r="G612" s="505"/>
      <c r="H612" s="505"/>
      <c r="I612" s="505"/>
      <c r="J612" s="505"/>
      <c r="K612" s="505"/>
      <c r="L612" s="505"/>
      <c r="M612" s="505"/>
      <c r="N612" s="505"/>
      <c r="O612" s="505"/>
      <c r="P612" s="505"/>
      <c r="Q612" s="505"/>
      <c r="R612" s="505"/>
      <c r="S612" s="505"/>
      <c r="T612" s="505"/>
      <c r="U612" s="505"/>
      <c r="V612" s="505"/>
      <c r="W612" s="505"/>
      <c r="X612" s="505"/>
      <c r="Y612" s="505"/>
      <c r="Z612" s="505"/>
      <c r="AA612" s="505"/>
      <c r="AB612" s="505"/>
      <c r="AC612" s="505"/>
      <c r="AD612" s="269">
        <f t="shared" si="18"/>
        <v>0</v>
      </c>
      <c r="AE612" s="388">
        <f>IF(AD612&gt;(100000/52*'1. General Input'!$D$10),100000/52*'1. General Input'!$D$10,AD612)</f>
        <v>0</v>
      </c>
    </row>
    <row r="613" spans="1:31" x14ac:dyDescent="0.25">
      <c r="A613" s="265">
        <f t="shared" si="19"/>
        <v>593</v>
      </c>
      <c r="B613" s="501"/>
      <c r="C613" s="515"/>
      <c r="D613" s="514"/>
      <c r="E613" s="505"/>
      <c r="F613" s="505"/>
      <c r="G613" s="505"/>
      <c r="H613" s="505"/>
      <c r="I613" s="505"/>
      <c r="J613" s="505"/>
      <c r="K613" s="505"/>
      <c r="L613" s="505"/>
      <c r="M613" s="505"/>
      <c r="N613" s="505"/>
      <c r="O613" s="505"/>
      <c r="P613" s="505"/>
      <c r="Q613" s="505"/>
      <c r="R613" s="505"/>
      <c r="S613" s="505"/>
      <c r="T613" s="505"/>
      <c r="U613" s="505"/>
      <c r="V613" s="505"/>
      <c r="W613" s="505"/>
      <c r="X613" s="505"/>
      <c r="Y613" s="505"/>
      <c r="Z613" s="505"/>
      <c r="AA613" s="505"/>
      <c r="AB613" s="505"/>
      <c r="AC613" s="505"/>
      <c r="AD613" s="269">
        <f t="shared" si="18"/>
        <v>0</v>
      </c>
      <c r="AE613" s="388">
        <f>IF(AD613&gt;(100000/52*'1. General Input'!$D$10),100000/52*'1. General Input'!$D$10,AD613)</f>
        <v>0</v>
      </c>
    </row>
    <row r="614" spans="1:31" x14ac:dyDescent="0.25">
      <c r="A614" s="265">
        <f t="shared" si="19"/>
        <v>594</v>
      </c>
      <c r="B614" s="501"/>
      <c r="C614" s="515"/>
      <c r="D614" s="514"/>
      <c r="E614" s="505"/>
      <c r="F614" s="505"/>
      <c r="G614" s="505"/>
      <c r="H614" s="505"/>
      <c r="I614" s="505"/>
      <c r="J614" s="505"/>
      <c r="K614" s="505"/>
      <c r="L614" s="505"/>
      <c r="M614" s="505"/>
      <c r="N614" s="505"/>
      <c r="O614" s="505"/>
      <c r="P614" s="505"/>
      <c r="Q614" s="505"/>
      <c r="R614" s="505"/>
      <c r="S614" s="505"/>
      <c r="T614" s="505"/>
      <c r="U614" s="505"/>
      <c r="V614" s="505"/>
      <c r="W614" s="505"/>
      <c r="X614" s="505"/>
      <c r="Y614" s="505"/>
      <c r="Z614" s="505"/>
      <c r="AA614" s="505"/>
      <c r="AB614" s="505"/>
      <c r="AC614" s="505"/>
      <c r="AD614" s="269">
        <f t="shared" si="18"/>
        <v>0</v>
      </c>
      <c r="AE614" s="388">
        <f>IF(AD614&gt;(100000/52*'1. General Input'!$D$10),100000/52*'1. General Input'!$D$10,AD614)</f>
        <v>0</v>
      </c>
    </row>
    <row r="615" spans="1:31" x14ac:dyDescent="0.25">
      <c r="A615" s="265">
        <f t="shared" si="19"/>
        <v>595</v>
      </c>
      <c r="B615" s="501"/>
      <c r="C615" s="515"/>
      <c r="D615" s="514"/>
      <c r="E615" s="505"/>
      <c r="F615" s="505"/>
      <c r="G615" s="505"/>
      <c r="H615" s="505"/>
      <c r="I615" s="505"/>
      <c r="J615" s="505"/>
      <c r="K615" s="505"/>
      <c r="L615" s="505"/>
      <c r="M615" s="505"/>
      <c r="N615" s="505"/>
      <c r="O615" s="505"/>
      <c r="P615" s="505"/>
      <c r="Q615" s="505"/>
      <c r="R615" s="505"/>
      <c r="S615" s="505"/>
      <c r="T615" s="505"/>
      <c r="U615" s="505"/>
      <c r="V615" s="505"/>
      <c r="W615" s="505"/>
      <c r="X615" s="505"/>
      <c r="Y615" s="505"/>
      <c r="Z615" s="505"/>
      <c r="AA615" s="505"/>
      <c r="AB615" s="505"/>
      <c r="AC615" s="505"/>
      <c r="AD615" s="269">
        <f t="shared" si="18"/>
        <v>0</v>
      </c>
      <c r="AE615" s="388">
        <f>IF(AD615&gt;(100000/52*'1. General Input'!$D$10),100000/52*'1. General Input'!$D$10,AD615)</f>
        <v>0</v>
      </c>
    </row>
    <row r="616" spans="1:31" x14ac:dyDescent="0.25">
      <c r="A616" s="265">
        <f t="shared" si="19"/>
        <v>596</v>
      </c>
      <c r="B616" s="501"/>
      <c r="C616" s="515"/>
      <c r="D616" s="514"/>
      <c r="E616" s="505"/>
      <c r="F616" s="505"/>
      <c r="G616" s="505"/>
      <c r="H616" s="505"/>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269">
        <f t="shared" si="18"/>
        <v>0</v>
      </c>
      <c r="AE616" s="388">
        <f>IF(AD616&gt;(100000/52*'1. General Input'!$D$10),100000/52*'1. General Input'!$D$10,AD616)</f>
        <v>0</v>
      </c>
    </row>
    <row r="617" spans="1:31" x14ac:dyDescent="0.25">
      <c r="A617" s="265">
        <f t="shared" si="19"/>
        <v>597</v>
      </c>
      <c r="B617" s="501"/>
      <c r="C617" s="515"/>
      <c r="D617" s="514"/>
      <c r="E617" s="505"/>
      <c r="F617" s="505"/>
      <c r="G617" s="505"/>
      <c r="H617" s="505"/>
      <c r="I617" s="505"/>
      <c r="J617" s="505"/>
      <c r="K617" s="505"/>
      <c r="L617" s="505"/>
      <c r="M617" s="505"/>
      <c r="N617" s="505"/>
      <c r="O617" s="505"/>
      <c r="P617" s="505"/>
      <c r="Q617" s="505"/>
      <c r="R617" s="505"/>
      <c r="S617" s="505"/>
      <c r="T617" s="505"/>
      <c r="U617" s="505"/>
      <c r="V617" s="505"/>
      <c r="W617" s="505"/>
      <c r="X617" s="505"/>
      <c r="Y617" s="505"/>
      <c r="Z617" s="505"/>
      <c r="AA617" s="505"/>
      <c r="AB617" s="505"/>
      <c r="AC617" s="505"/>
      <c r="AD617" s="269">
        <f t="shared" si="18"/>
        <v>0</v>
      </c>
      <c r="AE617" s="388">
        <f>IF(AD617&gt;(100000/52*'1. General Input'!$D$10),100000/52*'1. General Input'!$D$10,AD617)</f>
        <v>0</v>
      </c>
    </row>
    <row r="618" spans="1:31" x14ac:dyDescent="0.25">
      <c r="A618" s="265">
        <f t="shared" si="19"/>
        <v>598</v>
      </c>
      <c r="B618" s="501"/>
      <c r="C618" s="515"/>
      <c r="D618" s="514"/>
      <c r="E618" s="505"/>
      <c r="F618" s="505"/>
      <c r="G618" s="505"/>
      <c r="H618" s="505"/>
      <c r="I618" s="505"/>
      <c r="J618" s="505"/>
      <c r="K618" s="505"/>
      <c r="L618" s="505"/>
      <c r="M618" s="505"/>
      <c r="N618" s="505"/>
      <c r="O618" s="505"/>
      <c r="P618" s="505"/>
      <c r="Q618" s="505"/>
      <c r="R618" s="505"/>
      <c r="S618" s="505"/>
      <c r="T618" s="505"/>
      <c r="U618" s="505"/>
      <c r="V618" s="505"/>
      <c r="W618" s="505"/>
      <c r="X618" s="505"/>
      <c r="Y618" s="505"/>
      <c r="Z618" s="505"/>
      <c r="AA618" s="505"/>
      <c r="AB618" s="505"/>
      <c r="AC618" s="505"/>
      <c r="AD618" s="269">
        <f t="shared" si="18"/>
        <v>0</v>
      </c>
      <c r="AE618" s="388">
        <f>IF(AD618&gt;(100000/52*'1. General Input'!$D$10),100000/52*'1. General Input'!$D$10,AD618)</f>
        <v>0</v>
      </c>
    </row>
    <row r="619" spans="1:31" x14ac:dyDescent="0.25">
      <c r="A619" s="265">
        <f t="shared" si="19"/>
        <v>599</v>
      </c>
      <c r="B619" s="501"/>
      <c r="C619" s="515"/>
      <c r="D619" s="514"/>
      <c r="E619" s="505"/>
      <c r="F619" s="505"/>
      <c r="G619" s="505"/>
      <c r="H619" s="505"/>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269">
        <f t="shared" si="18"/>
        <v>0</v>
      </c>
      <c r="AE619" s="388">
        <f>IF(AD619&gt;(100000/52*'1. General Input'!$D$10),100000/52*'1. General Input'!$D$10,AD619)</f>
        <v>0</v>
      </c>
    </row>
    <row r="620" spans="1:31" x14ac:dyDescent="0.25">
      <c r="A620" s="265">
        <f t="shared" si="19"/>
        <v>600</v>
      </c>
      <c r="B620" s="501"/>
      <c r="C620" s="515"/>
      <c r="D620" s="514"/>
      <c r="E620" s="505"/>
      <c r="F620" s="505"/>
      <c r="G620" s="505"/>
      <c r="H620" s="505"/>
      <c r="I620" s="505"/>
      <c r="J620" s="505"/>
      <c r="K620" s="505"/>
      <c r="L620" s="505"/>
      <c r="M620" s="505"/>
      <c r="N620" s="505"/>
      <c r="O620" s="505"/>
      <c r="P620" s="505"/>
      <c r="Q620" s="505"/>
      <c r="R620" s="505"/>
      <c r="S620" s="505"/>
      <c r="T620" s="505"/>
      <c r="U620" s="505"/>
      <c r="V620" s="505"/>
      <c r="W620" s="505"/>
      <c r="X620" s="505"/>
      <c r="Y620" s="505"/>
      <c r="Z620" s="505"/>
      <c r="AA620" s="505"/>
      <c r="AB620" s="505"/>
      <c r="AC620" s="505"/>
      <c r="AD620" s="269">
        <f t="shared" si="18"/>
        <v>0</v>
      </c>
      <c r="AE620" s="388">
        <f>IF(AD620&gt;(100000/52*'1. General Input'!$D$10),100000/52*'1. General Input'!$D$10,AD620)</f>
        <v>0</v>
      </c>
    </row>
    <row r="621" spans="1:31" x14ac:dyDescent="0.25">
      <c r="A621" s="265">
        <f t="shared" si="19"/>
        <v>601</v>
      </c>
      <c r="B621" s="501"/>
      <c r="C621" s="515"/>
      <c r="D621" s="514"/>
      <c r="E621" s="505"/>
      <c r="F621" s="505"/>
      <c r="G621" s="505"/>
      <c r="H621" s="505"/>
      <c r="I621" s="505"/>
      <c r="J621" s="505"/>
      <c r="K621" s="505"/>
      <c r="L621" s="505"/>
      <c r="M621" s="505"/>
      <c r="N621" s="505"/>
      <c r="O621" s="505"/>
      <c r="P621" s="505"/>
      <c r="Q621" s="505"/>
      <c r="R621" s="505"/>
      <c r="S621" s="505"/>
      <c r="T621" s="505"/>
      <c r="U621" s="505"/>
      <c r="V621" s="505"/>
      <c r="W621" s="505"/>
      <c r="X621" s="505"/>
      <c r="Y621" s="505"/>
      <c r="Z621" s="505"/>
      <c r="AA621" s="505"/>
      <c r="AB621" s="505"/>
      <c r="AC621" s="505"/>
      <c r="AD621" s="269">
        <f t="shared" si="18"/>
        <v>0</v>
      </c>
      <c r="AE621" s="388">
        <f>IF(AD621&gt;(100000/52*'1. General Input'!$D$10),100000/52*'1. General Input'!$D$10,AD621)</f>
        <v>0</v>
      </c>
    </row>
    <row r="622" spans="1:31" x14ac:dyDescent="0.25">
      <c r="A622" s="265">
        <f t="shared" si="19"/>
        <v>602</v>
      </c>
      <c r="B622" s="501"/>
      <c r="C622" s="515"/>
      <c r="D622" s="514"/>
      <c r="E622" s="505"/>
      <c r="F622" s="505"/>
      <c r="G622" s="505"/>
      <c r="H622" s="505"/>
      <c r="I622" s="505"/>
      <c r="J622" s="505"/>
      <c r="K622" s="505"/>
      <c r="L622" s="505"/>
      <c r="M622" s="505"/>
      <c r="N622" s="505"/>
      <c r="O622" s="505"/>
      <c r="P622" s="505"/>
      <c r="Q622" s="505"/>
      <c r="R622" s="505"/>
      <c r="S622" s="505"/>
      <c r="T622" s="505"/>
      <c r="U622" s="505"/>
      <c r="V622" s="505"/>
      <c r="W622" s="505"/>
      <c r="X622" s="505"/>
      <c r="Y622" s="505"/>
      <c r="Z622" s="505"/>
      <c r="AA622" s="505"/>
      <c r="AB622" s="505"/>
      <c r="AC622" s="505"/>
      <c r="AD622" s="269">
        <f t="shared" si="18"/>
        <v>0</v>
      </c>
      <c r="AE622" s="388">
        <f>IF(AD622&gt;(100000/52*'1. General Input'!$D$10),100000/52*'1. General Input'!$D$10,AD622)</f>
        <v>0</v>
      </c>
    </row>
    <row r="623" spans="1:31" x14ac:dyDescent="0.25">
      <c r="A623" s="265">
        <f t="shared" si="19"/>
        <v>603</v>
      </c>
      <c r="B623" s="501"/>
      <c r="C623" s="515"/>
      <c r="D623" s="514"/>
      <c r="E623" s="505"/>
      <c r="F623" s="505"/>
      <c r="G623" s="505"/>
      <c r="H623" s="505"/>
      <c r="I623" s="505"/>
      <c r="J623" s="505"/>
      <c r="K623" s="505"/>
      <c r="L623" s="505"/>
      <c r="M623" s="505"/>
      <c r="N623" s="505"/>
      <c r="O623" s="505"/>
      <c r="P623" s="505"/>
      <c r="Q623" s="505"/>
      <c r="R623" s="505"/>
      <c r="S623" s="505"/>
      <c r="T623" s="505"/>
      <c r="U623" s="505"/>
      <c r="V623" s="505"/>
      <c r="W623" s="505"/>
      <c r="X623" s="505"/>
      <c r="Y623" s="505"/>
      <c r="Z623" s="505"/>
      <c r="AA623" s="505"/>
      <c r="AB623" s="505"/>
      <c r="AC623" s="505"/>
      <c r="AD623" s="269">
        <f t="shared" si="18"/>
        <v>0</v>
      </c>
      <c r="AE623" s="388">
        <f>IF(AD623&gt;(100000/52*'1. General Input'!$D$10),100000/52*'1. General Input'!$D$10,AD623)</f>
        <v>0</v>
      </c>
    </row>
    <row r="624" spans="1:31" x14ac:dyDescent="0.25">
      <c r="A624" s="265">
        <f t="shared" si="19"/>
        <v>604</v>
      </c>
      <c r="B624" s="501"/>
      <c r="C624" s="515"/>
      <c r="D624" s="514"/>
      <c r="E624" s="505"/>
      <c r="F624" s="505"/>
      <c r="G624" s="505"/>
      <c r="H624" s="505"/>
      <c r="I624" s="505"/>
      <c r="J624" s="505"/>
      <c r="K624" s="505"/>
      <c r="L624" s="505"/>
      <c r="M624" s="505"/>
      <c r="N624" s="505"/>
      <c r="O624" s="505"/>
      <c r="P624" s="505"/>
      <c r="Q624" s="505"/>
      <c r="R624" s="505"/>
      <c r="S624" s="505"/>
      <c r="T624" s="505"/>
      <c r="U624" s="505"/>
      <c r="V624" s="505"/>
      <c r="W624" s="505"/>
      <c r="X624" s="505"/>
      <c r="Y624" s="505"/>
      <c r="Z624" s="505"/>
      <c r="AA624" s="505"/>
      <c r="AB624" s="505"/>
      <c r="AC624" s="505"/>
      <c r="AD624" s="269">
        <f t="shared" si="18"/>
        <v>0</v>
      </c>
      <c r="AE624" s="388">
        <f>IF(AD624&gt;(100000/52*'1. General Input'!$D$10),100000/52*'1. General Input'!$D$10,AD624)</f>
        <v>0</v>
      </c>
    </row>
    <row r="625" spans="1:31" x14ac:dyDescent="0.25">
      <c r="A625" s="265">
        <f t="shared" si="19"/>
        <v>605</v>
      </c>
      <c r="B625" s="501"/>
      <c r="C625" s="515"/>
      <c r="D625" s="514"/>
      <c r="E625" s="505"/>
      <c r="F625" s="505"/>
      <c r="G625" s="505"/>
      <c r="H625" s="505"/>
      <c r="I625" s="505"/>
      <c r="J625" s="505"/>
      <c r="K625" s="505"/>
      <c r="L625" s="505"/>
      <c r="M625" s="505"/>
      <c r="N625" s="505"/>
      <c r="O625" s="505"/>
      <c r="P625" s="505"/>
      <c r="Q625" s="505"/>
      <c r="R625" s="505"/>
      <c r="S625" s="505"/>
      <c r="T625" s="505"/>
      <c r="U625" s="505"/>
      <c r="V625" s="505"/>
      <c r="W625" s="505"/>
      <c r="X625" s="505"/>
      <c r="Y625" s="505"/>
      <c r="Z625" s="505"/>
      <c r="AA625" s="505"/>
      <c r="AB625" s="505"/>
      <c r="AC625" s="505"/>
      <c r="AD625" s="269">
        <f t="shared" si="18"/>
        <v>0</v>
      </c>
      <c r="AE625" s="388">
        <f>IF(AD625&gt;(100000/52*'1. General Input'!$D$10),100000/52*'1. General Input'!$D$10,AD625)</f>
        <v>0</v>
      </c>
    </row>
    <row r="626" spans="1:31" x14ac:dyDescent="0.25">
      <c r="A626" s="265">
        <f t="shared" si="19"/>
        <v>606</v>
      </c>
      <c r="B626" s="501"/>
      <c r="C626" s="515"/>
      <c r="D626" s="514"/>
      <c r="E626" s="505"/>
      <c r="F626" s="505"/>
      <c r="G626" s="505"/>
      <c r="H626" s="505"/>
      <c r="I626" s="505"/>
      <c r="J626" s="505"/>
      <c r="K626" s="505"/>
      <c r="L626" s="505"/>
      <c r="M626" s="505"/>
      <c r="N626" s="505"/>
      <c r="O626" s="505"/>
      <c r="P626" s="505"/>
      <c r="Q626" s="505"/>
      <c r="R626" s="505"/>
      <c r="S626" s="505"/>
      <c r="T626" s="505"/>
      <c r="U626" s="505"/>
      <c r="V626" s="505"/>
      <c r="W626" s="505"/>
      <c r="X626" s="505"/>
      <c r="Y626" s="505"/>
      <c r="Z626" s="505"/>
      <c r="AA626" s="505"/>
      <c r="AB626" s="505"/>
      <c r="AC626" s="505"/>
      <c r="AD626" s="269">
        <f t="shared" si="18"/>
        <v>0</v>
      </c>
      <c r="AE626" s="388">
        <f>IF(AD626&gt;(100000/52*'1. General Input'!$D$10),100000/52*'1. General Input'!$D$10,AD626)</f>
        <v>0</v>
      </c>
    </row>
    <row r="627" spans="1:31" x14ac:dyDescent="0.25">
      <c r="A627" s="265">
        <f t="shared" si="19"/>
        <v>607</v>
      </c>
      <c r="B627" s="501"/>
      <c r="C627" s="515"/>
      <c r="D627" s="514"/>
      <c r="E627" s="505"/>
      <c r="F627" s="505"/>
      <c r="G627" s="505"/>
      <c r="H627" s="505"/>
      <c r="I627" s="505"/>
      <c r="J627" s="505"/>
      <c r="K627" s="505"/>
      <c r="L627" s="505"/>
      <c r="M627" s="505"/>
      <c r="N627" s="505"/>
      <c r="O627" s="505"/>
      <c r="P627" s="505"/>
      <c r="Q627" s="505"/>
      <c r="R627" s="505"/>
      <c r="S627" s="505"/>
      <c r="T627" s="505"/>
      <c r="U627" s="505"/>
      <c r="V627" s="505"/>
      <c r="W627" s="505"/>
      <c r="X627" s="505"/>
      <c r="Y627" s="505"/>
      <c r="Z627" s="505"/>
      <c r="AA627" s="505"/>
      <c r="AB627" s="505"/>
      <c r="AC627" s="505"/>
      <c r="AD627" s="269">
        <f t="shared" si="18"/>
        <v>0</v>
      </c>
      <c r="AE627" s="388">
        <f>IF(AD627&gt;(100000/52*'1. General Input'!$D$10),100000/52*'1. General Input'!$D$10,AD627)</f>
        <v>0</v>
      </c>
    </row>
    <row r="628" spans="1:31" x14ac:dyDescent="0.25">
      <c r="A628" s="265">
        <f t="shared" si="19"/>
        <v>608</v>
      </c>
      <c r="B628" s="501"/>
      <c r="C628" s="515"/>
      <c r="D628" s="514"/>
      <c r="E628" s="505"/>
      <c r="F628" s="505"/>
      <c r="G628" s="505"/>
      <c r="H628" s="505"/>
      <c r="I628" s="505"/>
      <c r="J628" s="505"/>
      <c r="K628" s="505"/>
      <c r="L628" s="505"/>
      <c r="M628" s="505"/>
      <c r="N628" s="505"/>
      <c r="O628" s="505"/>
      <c r="P628" s="505"/>
      <c r="Q628" s="505"/>
      <c r="R628" s="505"/>
      <c r="S628" s="505"/>
      <c r="T628" s="505"/>
      <c r="U628" s="505"/>
      <c r="V628" s="505"/>
      <c r="W628" s="505"/>
      <c r="X628" s="505"/>
      <c r="Y628" s="505"/>
      <c r="Z628" s="505"/>
      <c r="AA628" s="505"/>
      <c r="AB628" s="505"/>
      <c r="AC628" s="505"/>
      <c r="AD628" s="269">
        <f t="shared" si="18"/>
        <v>0</v>
      </c>
      <c r="AE628" s="388">
        <f>IF(AD628&gt;(100000/52*'1. General Input'!$D$10),100000/52*'1. General Input'!$D$10,AD628)</f>
        <v>0</v>
      </c>
    </row>
    <row r="629" spans="1:31" x14ac:dyDescent="0.25">
      <c r="A629" s="265">
        <f t="shared" si="19"/>
        <v>609</v>
      </c>
      <c r="B629" s="501"/>
      <c r="C629" s="515"/>
      <c r="D629" s="514"/>
      <c r="E629" s="505"/>
      <c r="F629" s="505"/>
      <c r="G629" s="505"/>
      <c r="H629" s="505"/>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269">
        <f t="shared" si="18"/>
        <v>0</v>
      </c>
      <c r="AE629" s="388">
        <f>IF(AD629&gt;(100000/52*'1. General Input'!$D$10),100000/52*'1. General Input'!$D$10,AD629)</f>
        <v>0</v>
      </c>
    </row>
    <row r="630" spans="1:31" x14ac:dyDescent="0.25">
      <c r="A630" s="265">
        <f t="shared" si="19"/>
        <v>610</v>
      </c>
      <c r="B630" s="501"/>
      <c r="C630" s="515"/>
      <c r="D630" s="514"/>
      <c r="E630" s="505"/>
      <c r="F630" s="505"/>
      <c r="G630" s="505"/>
      <c r="H630" s="505"/>
      <c r="I630" s="505"/>
      <c r="J630" s="505"/>
      <c r="K630" s="505"/>
      <c r="L630" s="505"/>
      <c r="M630" s="505"/>
      <c r="N630" s="505"/>
      <c r="O630" s="505"/>
      <c r="P630" s="505"/>
      <c r="Q630" s="505"/>
      <c r="R630" s="505"/>
      <c r="S630" s="505"/>
      <c r="T630" s="505"/>
      <c r="U630" s="505"/>
      <c r="V630" s="505"/>
      <c r="W630" s="505"/>
      <c r="X630" s="505"/>
      <c r="Y630" s="505"/>
      <c r="Z630" s="505"/>
      <c r="AA630" s="505"/>
      <c r="AB630" s="505"/>
      <c r="AC630" s="505"/>
      <c r="AD630" s="269">
        <f t="shared" si="18"/>
        <v>0</v>
      </c>
      <c r="AE630" s="388">
        <f>IF(AD630&gt;(100000/52*'1. General Input'!$D$10),100000/52*'1. General Input'!$D$10,AD630)</f>
        <v>0</v>
      </c>
    </row>
    <row r="631" spans="1:31" x14ac:dyDescent="0.25">
      <c r="A631" s="265">
        <f t="shared" si="19"/>
        <v>611</v>
      </c>
      <c r="B631" s="501"/>
      <c r="C631" s="515"/>
      <c r="D631" s="514"/>
      <c r="E631" s="505"/>
      <c r="F631" s="505"/>
      <c r="G631" s="505"/>
      <c r="H631" s="505"/>
      <c r="I631" s="505"/>
      <c r="J631" s="505"/>
      <c r="K631" s="505"/>
      <c r="L631" s="505"/>
      <c r="M631" s="505"/>
      <c r="N631" s="505"/>
      <c r="O631" s="505"/>
      <c r="P631" s="505"/>
      <c r="Q631" s="505"/>
      <c r="R631" s="505"/>
      <c r="S631" s="505"/>
      <c r="T631" s="505"/>
      <c r="U631" s="505"/>
      <c r="V631" s="505"/>
      <c r="W631" s="505"/>
      <c r="X631" s="505"/>
      <c r="Y631" s="505"/>
      <c r="Z631" s="505"/>
      <c r="AA631" s="505"/>
      <c r="AB631" s="505"/>
      <c r="AC631" s="505"/>
      <c r="AD631" s="269">
        <f t="shared" si="18"/>
        <v>0</v>
      </c>
      <c r="AE631" s="388">
        <f>IF(AD631&gt;(100000/52*'1. General Input'!$D$10),100000/52*'1. General Input'!$D$10,AD631)</f>
        <v>0</v>
      </c>
    </row>
    <row r="632" spans="1:31" x14ac:dyDescent="0.25">
      <c r="A632" s="265">
        <f t="shared" si="19"/>
        <v>612</v>
      </c>
      <c r="B632" s="501"/>
      <c r="C632" s="515"/>
      <c r="D632" s="514"/>
      <c r="E632" s="505"/>
      <c r="F632" s="505"/>
      <c r="G632" s="505"/>
      <c r="H632" s="505"/>
      <c r="I632" s="505"/>
      <c r="J632" s="505"/>
      <c r="K632" s="505"/>
      <c r="L632" s="505"/>
      <c r="M632" s="505"/>
      <c r="N632" s="505"/>
      <c r="O632" s="505"/>
      <c r="P632" s="505"/>
      <c r="Q632" s="505"/>
      <c r="R632" s="505"/>
      <c r="S632" s="505"/>
      <c r="T632" s="505"/>
      <c r="U632" s="505"/>
      <c r="V632" s="505"/>
      <c r="W632" s="505"/>
      <c r="X632" s="505"/>
      <c r="Y632" s="505"/>
      <c r="Z632" s="505"/>
      <c r="AA632" s="505"/>
      <c r="AB632" s="505"/>
      <c r="AC632" s="505"/>
      <c r="AD632" s="269">
        <f t="shared" si="18"/>
        <v>0</v>
      </c>
      <c r="AE632" s="388">
        <f>IF(AD632&gt;(100000/52*'1. General Input'!$D$10),100000/52*'1. General Input'!$D$10,AD632)</f>
        <v>0</v>
      </c>
    </row>
    <row r="633" spans="1:31" x14ac:dyDescent="0.25">
      <c r="A633" s="265">
        <f t="shared" si="19"/>
        <v>613</v>
      </c>
      <c r="B633" s="501"/>
      <c r="C633" s="515"/>
      <c r="D633" s="514"/>
      <c r="E633" s="505"/>
      <c r="F633" s="505"/>
      <c r="G633" s="505"/>
      <c r="H633" s="505"/>
      <c r="I633" s="505"/>
      <c r="J633" s="505"/>
      <c r="K633" s="505"/>
      <c r="L633" s="505"/>
      <c r="M633" s="505"/>
      <c r="N633" s="505"/>
      <c r="O633" s="505"/>
      <c r="P633" s="505"/>
      <c r="Q633" s="505"/>
      <c r="R633" s="505"/>
      <c r="S633" s="505"/>
      <c r="T633" s="505"/>
      <c r="U633" s="505"/>
      <c r="V633" s="505"/>
      <c r="W633" s="505"/>
      <c r="X633" s="505"/>
      <c r="Y633" s="505"/>
      <c r="Z633" s="505"/>
      <c r="AA633" s="505"/>
      <c r="AB633" s="505"/>
      <c r="AC633" s="505"/>
      <c r="AD633" s="269">
        <f t="shared" si="18"/>
        <v>0</v>
      </c>
      <c r="AE633" s="388">
        <f>IF(AD633&gt;(100000/52*'1. General Input'!$D$10),100000/52*'1. General Input'!$D$10,AD633)</f>
        <v>0</v>
      </c>
    </row>
    <row r="634" spans="1:31" x14ac:dyDescent="0.25">
      <c r="A634" s="265">
        <f t="shared" si="19"/>
        <v>614</v>
      </c>
      <c r="B634" s="501"/>
      <c r="C634" s="515"/>
      <c r="D634" s="514"/>
      <c r="E634" s="505"/>
      <c r="F634" s="505"/>
      <c r="G634" s="505"/>
      <c r="H634" s="505"/>
      <c r="I634" s="505"/>
      <c r="J634" s="505"/>
      <c r="K634" s="505"/>
      <c r="L634" s="505"/>
      <c r="M634" s="505"/>
      <c r="N634" s="505"/>
      <c r="O634" s="505"/>
      <c r="P634" s="505"/>
      <c r="Q634" s="505"/>
      <c r="R634" s="505"/>
      <c r="S634" s="505"/>
      <c r="T634" s="505"/>
      <c r="U634" s="505"/>
      <c r="V634" s="505"/>
      <c r="W634" s="505"/>
      <c r="X634" s="505"/>
      <c r="Y634" s="505"/>
      <c r="Z634" s="505"/>
      <c r="AA634" s="505"/>
      <c r="AB634" s="505"/>
      <c r="AC634" s="505"/>
      <c r="AD634" s="269">
        <f t="shared" si="18"/>
        <v>0</v>
      </c>
      <c r="AE634" s="388">
        <f>IF(AD634&gt;(100000/52*'1. General Input'!$D$10),100000/52*'1. General Input'!$D$10,AD634)</f>
        <v>0</v>
      </c>
    </row>
    <row r="635" spans="1:31" x14ac:dyDescent="0.25">
      <c r="A635" s="265">
        <f t="shared" si="19"/>
        <v>615</v>
      </c>
      <c r="B635" s="501"/>
      <c r="C635" s="515"/>
      <c r="D635" s="514"/>
      <c r="E635" s="505"/>
      <c r="F635" s="505"/>
      <c r="G635" s="505"/>
      <c r="H635" s="505"/>
      <c r="I635" s="505"/>
      <c r="J635" s="505"/>
      <c r="K635" s="505"/>
      <c r="L635" s="505"/>
      <c r="M635" s="505"/>
      <c r="N635" s="505"/>
      <c r="O635" s="505"/>
      <c r="P635" s="505"/>
      <c r="Q635" s="505"/>
      <c r="R635" s="505"/>
      <c r="S635" s="505"/>
      <c r="T635" s="505"/>
      <c r="U635" s="505"/>
      <c r="V635" s="505"/>
      <c r="W635" s="505"/>
      <c r="X635" s="505"/>
      <c r="Y635" s="505"/>
      <c r="Z635" s="505"/>
      <c r="AA635" s="505"/>
      <c r="AB635" s="505"/>
      <c r="AC635" s="505"/>
      <c r="AD635" s="269">
        <f t="shared" si="18"/>
        <v>0</v>
      </c>
      <c r="AE635" s="388">
        <f>IF(AD635&gt;(100000/52*'1. General Input'!$D$10),100000/52*'1. General Input'!$D$10,AD635)</f>
        <v>0</v>
      </c>
    </row>
    <row r="636" spans="1:31" x14ac:dyDescent="0.25">
      <c r="A636" s="265">
        <f t="shared" si="19"/>
        <v>616</v>
      </c>
      <c r="B636" s="501"/>
      <c r="C636" s="515"/>
      <c r="D636" s="514"/>
      <c r="E636" s="505"/>
      <c r="F636" s="505"/>
      <c r="G636" s="505"/>
      <c r="H636" s="505"/>
      <c r="I636" s="505"/>
      <c r="J636" s="505"/>
      <c r="K636" s="505"/>
      <c r="L636" s="505"/>
      <c r="M636" s="505"/>
      <c r="N636" s="505"/>
      <c r="O636" s="505"/>
      <c r="P636" s="505"/>
      <c r="Q636" s="505"/>
      <c r="R636" s="505"/>
      <c r="S636" s="505"/>
      <c r="T636" s="505"/>
      <c r="U636" s="505"/>
      <c r="V636" s="505"/>
      <c r="W636" s="505"/>
      <c r="X636" s="505"/>
      <c r="Y636" s="505"/>
      <c r="Z636" s="505"/>
      <c r="AA636" s="505"/>
      <c r="AB636" s="505"/>
      <c r="AC636" s="505"/>
      <c r="AD636" s="269">
        <f t="shared" si="18"/>
        <v>0</v>
      </c>
      <c r="AE636" s="388">
        <f>IF(AD636&gt;(100000/52*'1. General Input'!$D$10),100000/52*'1. General Input'!$D$10,AD636)</f>
        <v>0</v>
      </c>
    </row>
    <row r="637" spans="1:31" x14ac:dyDescent="0.25">
      <c r="A637" s="265">
        <f t="shared" si="19"/>
        <v>617</v>
      </c>
      <c r="B637" s="501"/>
      <c r="C637" s="515"/>
      <c r="D637" s="514"/>
      <c r="E637" s="505"/>
      <c r="F637" s="505"/>
      <c r="G637" s="505"/>
      <c r="H637" s="505"/>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269">
        <f t="shared" si="18"/>
        <v>0</v>
      </c>
      <c r="AE637" s="388">
        <f>IF(AD637&gt;(100000/52*'1. General Input'!$D$10),100000/52*'1. General Input'!$D$10,AD637)</f>
        <v>0</v>
      </c>
    </row>
    <row r="638" spans="1:31" x14ac:dyDescent="0.25">
      <c r="A638" s="265">
        <f t="shared" si="19"/>
        <v>618</v>
      </c>
      <c r="B638" s="501"/>
      <c r="C638" s="515"/>
      <c r="D638" s="514"/>
      <c r="E638" s="505"/>
      <c r="F638" s="505"/>
      <c r="G638" s="505"/>
      <c r="H638" s="505"/>
      <c r="I638" s="505"/>
      <c r="J638" s="505"/>
      <c r="K638" s="505"/>
      <c r="L638" s="505"/>
      <c r="M638" s="505"/>
      <c r="N638" s="505"/>
      <c r="O638" s="505"/>
      <c r="P638" s="505"/>
      <c r="Q638" s="505"/>
      <c r="R638" s="505"/>
      <c r="S638" s="505"/>
      <c r="T638" s="505"/>
      <c r="U638" s="505"/>
      <c r="V638" s="505"/>
      <c r="W638" s="505"/>
      <c r="X638" s="505"/>
      <c r="Y638" s="505"/>
      <c r="Z638" s="505"/>
      <c r="AA638" s="505"/>
      <c r="AB638" s="505"/>
      <c r="AC638" s="505"/>
      <c r="AD638" s="269">
        <f t="shared" si="18"/>
        <v>0</v>
      </c>
      <c r="AE638" s="388">
        <f>IF(AD638&gt;(100000/52*'1. General Input'!$D$10),100000/52*'1. General Input'!$D$10,AD638)</f>
        <v>0</v>
      </c>
    </row>
    <row r="639" spans="1:31" x14ac:dyDescent="0.25">
      <c r="A639" s="265">
        <f t="shared" si="19"/>
        <v>619</v>
      </c>
      <c r="B639" s="501"/>
      <c r="C639" s="515"/>
      <c r="D639" s="514"/>
      <c r="E639" s="505"/>
      <c r="F639" s="505"/>
      <c r="G639" s="505"/>
      <c r="H639" s="505"/>
      <c r="I639" s="505"/>
      <c r="J639" s="505"/>
      <c r="K639" s="505"/>
      <c r="L639" s="505"/>
      <c r="M639" s="505"/>
      <c r="N639" s="505"/>
      <c r="O639" s="505"/>
      <c r="P639" s="505"/>
      <c r="Q639" s="505"/>
      <c r="R639" s="505"/>
      <c r="S639" s="505"/>
      <c r="T639" s="505"/>
      <c r="U639" s="505"/>
      <c r="V639" s="505"/>
      <c r="W639" s="505"/>
      <c r="X639" s="505"/>
      <c r="Y639" s="505"/>
      <c r="Z639" s="505"/>
      <c r="AA639" s="505"/>
      <c r="AB639" s="505"/>
      <c r="AC639" s="505"/>
      <c r="AD639" s="269">
        <f t="shared" si="18"/>
        <v>0</v>
      </c>
      <c r="AE639" s="388">
        <f>IF(AD639&gt;(100000/52*'1. General Input'!$D$10),100000/52*'1. General Input'!$D$10,AD639)</f>
        <v>0</v>
      </c>
    </row>
    <row r="640" spans="1:31" x14ac:dyDescent="0.25">
      <c r="A640" s="265">
        <f t="shared" si="19"/>
        <v>620</v>
      </c>
      <c r="B640" s="501"/>
      <c r="C640" s="515"/>
      <c r="D640" s="514"/>
      <c r="E640" s="505"/>
      <c r="F640" s="505"/>
      <c r="G640" s="505"/>
      <c r="H640" s="505"/>
      <c r="I640" s="505"/>
      <c r="J640" s="505"/>
      <c r="K640" s="505"/>
      <c r="L640" s="505"/>
      <c r="M640" s="505"/>
      <c r="N640" s="505"/>
      <c r="O640" s="505"/>
      <c r="P640" s="505"/>
      <c r="Q640" s="505"/>
      <c r="R640" s="505"/>
      <c r="S640" s="505"/>
      <c r="T640" s="505"/>
      <c r="U640" s="505"/>
      <c r="V640" s="505"/>
      <c r="W640" s="505"/>
      <c r="X640" s="505"/>
      <c r="Y640" s="505"/>
      <c r="Z640" s="505"/>
      <c r="AA640" s="505"/>
      <c r="AB640" s="505"/>
      <c r="AC640" s="505"/>
      <c r="AD640" s="269">
        <f t="shared" si="18"/>
        <v>0</v>
      </c>
      <c r="AE640" s="388">
        <f>IF(AD640&gt;(100000/52*'1. General Input'!$D$10),100000/52*'1. General Input'!$D$10,AD640)</f>
        <v>0</v>
      </c>
    </row>
    <row r="641" spans="1:31" x14ac:dyDescent="0.25">
      <c r="A641" s="265">
        <f t="shared" si="19"/>
        <v>621</v>
      </c>
      <c r="B641" s="501"/>
      <c r="C641" s="515"/>
      <c r="D641" s="514"/>
      <c r="E641" s="505"/>
      <c r="F641" s="505"/>
      <c r="G641" s="505"/>
      <c r="H641" s="505"/>
      <c r="I641" s="505"/>
      <c r="J641" s="505"/>
      <c r="K641" s="505"/>
      <c r="L641" s="505"/>
      <c r="M641" s="505"/>
      <c r="N641" s="505"/>
      <c r="O641" s="505"/>
      <c r="P641" s="505"/>
      <c r="Q641" s="505"/>
      <c r="R641" s="505"/>
      <c r="S641" s="505"/>
      <c r="T641" s="505"/>
      <c r="U641" s="505"/>
      <c r="V641" s="505"/>
      <c r="W641" s="505"/>
      <c r="X641" s="505"/>
      <c r="Y641" s="505"/>
      <c r="Z641" s="505"/>
      <c r="AA641" s="505"/>
      <c r="AB641" s="505"/>
      <c r="AC641" s="505"/>
      <c r="AD641" s="269">
        <f t="shared" si="18"/>
        <v>0</v>
      </c>
      <c r="AE641" s="388">
        <f>IF(AD641&gt;(100000/52*'1. General Input'!$D$10),100000/52*'1. General Input'!$D$10,AD641)</f>
        <v>0</v>
      </c>
    </row>
    <row r="642" spans="1:31" x14ac:dyDescent="0.25">
      <c r="A642" s="265">
        <f t="shared" si="19"/>
        <v>622</v>
      </c>
      <c r="B642" s="501"/>
      <c r="C642" s="515"/>
      <c r="D642" s="514"/>
      <c r="E642" s="505"/>
      <c r="F642" s="505"/>
      <c r="G642" s="505"/>
      <c r="H642" s="505"/>
      <c r="I642" s="505"/>
      <c r="J642" s="505"/>
      <c r="K642" s="505"/>
      <c r="L642" s="505"/>
      <c r="M642" s="505"/>
      <c r="N642" s="505"/>
      <c r="O642" s="505"/>
      <c r="P642" s="505"/>
      <c r="Q642" s="505"/>
      <c r="R642" s="505"/>
      <c r="S642" s="505"/>
      <c r="T642" s="505"/>
      <c r="U642" s="505"/>
      <c r="V642" s="505"/>
      <c r="W642" s="505"/>
      <c r="X642" s="505"/>
      <c r="Y642" s="505"/>
      <c r="Z642" s="505"/>
      <c r="AA642" s="505"/>
      <c r="AB642" s="505"/>
      <c r="AC642" s="505"/>
      <c r="AD642" s="269">
        <f t="shared" si="18"/>
        <v>0</v>
      </c>
      <c r="AE642" s="388">
        <f>IF(AD642&gt;(100000/52*'1. General Input'!$D$10),100000/52*'1. General Input'!$D$10,AD642)</f>
        <v>0</v>
      </c>
    </row>
    <row r="643" spans="1:31" x14ac:dyDescent="0.25">
      <c r="A643" s="265">
        <f t="shared" si="19"/>
        <v>623</v>
      </c>
      <c r="B643" s="501"/>
      <c r="C643" s="515"/>
      <c r="D643" s="514"/>
      <c r="E643" s="505"/>
      <c r="F643" s="505"/>
      <c r="G643" s="505"/>
      <c r="H643" s="505"/>
      <c r="I643" s="505"/>
      <c r="J643" s="505"/>
      <c r="K643" s="505"/>
      <c r="L643" s="505"/>
      <c r="M643" s="505"/>
      <c r="N643" s="505"/>
      <c r="O643" s="505"/>
      <c r="P643" s="505"/>
      <c r="Q643" s="505"/>
      <c r="R643" s="505"/>
      <c r="S643" s="505"/>
      <c r="T643" s="505"/>
      <c r="U643" s="505"/>
      <c r="V643" s="505"/>
      <c r="W643" s="505"/>
      <c r="X643" s="505"/>
      <c r="Y643" s="505"/>
      <c r="Z643" s="505"/>
      <c r="AA643" s="505"/>
      <c r="AB643" s="505"/>
      <c r="AC643" s="505"/>
      <c r="AD643" s="269">
        <f t="shared" si="18"/>
        <v>0</v>
      </c>
      <c r="AE643" s="388">
        <f>IF(AD643&gt;(100000/52*'1. General Input'!$D$10),100000/52*'1. General Input'!$D$10,AD643)</f>
        <v>0</v>
      </c>
    </row>
    <row r="644" spans="1:31" x14ac:dyDescent="0.25">
      <c r="A644" s="265">
        <f t="shared" si="19"/>
        <v>624</v>
      </c>
      <c r="B644" s="501"/>
      <c r="C644" s="515"/>
      <c r="D644" s="514"/>
      <c r="E644" s="505"/>
      <c r="F644" s="505"/>
      <c r="G644" s="505"/>
      <c r="H644" s="505"/>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269">
        <f t="shared" si="18"/>
        <v>0</v>
      </c>
      <c r="AE644" s="388">
        <f>IF(AD644&gt;(100000/52*'1. General Input'!$D$10),100000/52*'1. General Input'!$D$10,AD644)</f>
        <v>0</v>
      </c>
    </row>
    <row r="645" spans="1:31" x14ac:dyDescent="0.25">
      <c r="A645" s="265">
        <f t="shared" si="19"/>
        <v>625</v>
      </c>
      <c r="B645" s="501"/>
      <c r="C645" s="515"/>
      <c r="D645" s="514"/>
      <c r="E645" s="505"/>
      <c r="F645" s="505"/>
      <c r="G645" s="505"/>
      <c r="H645" s="505"/>
      <c r="I645" s="505"/>
      <c r="J645" s="505"/>
      <c r="K645" s="505"/>
      <c r="L645" s="505"/>
      <c r="M645" s="505"/>
      <c r="N645" s="505"/>
      <c r="O645" s="505"/>
      <c r="P645" s="505"/>
      <c r="Q645" s="505"/>
      <c r="R645" s="505"/>
      <c r="S645" s="505"/>
      <c r="T645" s="505"/>
      <c r="U645" s="505"/>
      <c r="V645" s="505"/>
      <c r="W645" s="505"/>
      <c r="X645" s="505"/>
      <c r="Y645" s="505"/>
      <c r="Z645" s="505"/>
      <c r="AA645" s="505"/>
      <c r="AB645" s="505"/>
      <c r="AC645" s="505"/>
      <c r="AD645" s="269">
        <f t="shared" si="18"/>
        <v>0</v>
      </c>
      <c r="AE645" s="388">
        <f>IF(AD645&gt;(100000/52*'1. General Input'!$D$10),100000/52*'1. General Input'!$D$10,AD645)</f>
        <v>0</v>
      </c>
    </row>
    <row r="646" spans="1:31" x14ac:dyDescent="0.25">
      <c r="A646" s="265">
        <f t="shared" si="19"/>
        <v>626</v>
      </c>
      <c r="B646" s="501"/>
      <c r="C646" s="515"/>
      <c r="D646" s="514"/>
      <c r="E646" s="505"/>
      <c r="F646" s="505"/>
      <c r="G646" s="505"/>
      <c r="H646" s="505"/>
      <c r="I646" s="505"/>
      <c r="J646" s="505"/>
      <c r="K646" s="505"/>
      <c r="L646" s="505"/>
      <c r="M646" s="505"/>
      <c r="N646" s="505"/>
      <c r="O646" s="505"/>
      <c r="P646" s="505"/>
      <c r="Q646" s="505"/>
      <c r="R646" s="505"/>
      <c r="S646" s="505"/>
      <c r="T646" s="505"/>
      <c r="U646" s="505"/>
      <c r="V646" s="505"/>
      <c r="W646" s="505"/>
      <c r="X646" s="505"/>
      <c r="Y646" s="505"/>
      <c r="Z646" s="505"/>
      <c r="AA646" s="505"/>
      <c r="AB646" s="505"/>
      <c r="AC646" s="505"/>
      <c r="AD646" s="269">
        <f t="shared" si="18"/>
        <v>0</v>
      </c>
      <c r="AE646" s="388">
        <f>IF(AD646&gt;(100000/52*'1. General Input'!$D$10),100000/52*'1. General Input'!$D$10,AD646)</f>
        <v>0</v>
      </c>
    </row>
    <row r="647" spans="1:31" x14ac:dyDescent="0.25">
      <c r="A647" s="265">
        <f t="shared" si="19"/>
        <v>627</v>
      </c>
      <c r="B647" s="501"/>
      <c r="C647" s="515"/>
      <c r="D647" s="514"/>
      <c r="E647" s="505"/>
      <c r="F647" s="505"/>
      <c r="G647" s="505"/>
      <c r="H647" s="505"/>
      <c r="I647" s="505"/>
      <c r="J647" s="505"/>
      <c r="K647" s="505"/>
      <c r="L647" s="505"/>
      <c r="M647" s="505"/>
      <c r="N647" s="505"/>
      <c r="O647" s="505"/>
      <c r="P647" s="505"/>
      <c r="Q647" s="505"/>
      <c r="R647" s="505"/>
      <c r="S647" s="505"/>
      <c r="T647" s="505"/>
      <c r="U647" s="505"/>
      <c r="V647" s="505"/>
      <c r="W647" s="505"/>
      <c r="X647" s="505"/>
      <c r="Y647" s="505"/>
      <c r="Z647" s="505"/>
      <c r="AA647" s="505"/>
      <c r="AB647" s="505"/>
      <c r="AC647" s="505"/>
      <c r="AD647" s="269">
        <f t="shared" si="18"/>
        <v>0</v>
      </c>
      <c r="AE647" s="388">
        <f>IF(AD647&gt;(100000/52*'1. General Input'!$D$10),100000/52*'1. General Input'!$D$10,AD647)</f>
        <v>0</v>
      </c>
    </row>
    <row r="648" spans="1:31" x14ac:dyDescent="0.25">
      <c r="A648" s="265">
        <f t="shared" si="19"/>
        <v>628</v>
      </c>
      <c r="B648" s="501"/>
      <c r="C648" s="515"/>
      <c r="D648" s="514"/>
      <c r="E648" s="505"/>
      <c r="F648" s="505"/>
      <c r="G648" s="505"/>
      <c r="H648" s="505"/>
      <c r="I648" s="505"/>
      <c r="J648" s="505"/>
      <c r="K648" s="505"/>
      <c r="L648" s="505"/>
      <c r="M648" s="505"/>
      <c r="N648" s="505"/>
      <c r="O648" s="505"/>
      <c r="P648" s="505"/>
      <c r="Q648" s="505"/>
      <c r="R648" s="505"/>
      <c r="S648" s="505"/>
      <c r="T648" s="505"/>
      <c r="U648" s="505"/>
      <c r="V648" s="505"/>
      <c r="W648" s="505"/>
      <c r="X648" s="505"/>
      <c r="Y648" s="505"/>
      <c r="Z648" s="505"/>
      <c r="AA648" s="505"/>
      <c r="AB648" s="505"/>
      <c r="AC648" s="505"/>
      <c r="AD648" s="269">
        <f t="shared" si="18"/>
        <v>0</v>
      </c>
      <c r="AE648" s="388">
        <f>IF(AD648&gt;(100000/52*'1. General Input'!$D$10),100000/52*'1. General Input'!$D$10,AD648)</f>
        <v>0</v>
      </c>
    </row>
    <row r="649" spans="1:31" x14ac:dyDescent="0.25">
      <c r="A649" s="265">
        <f t="shared" si="19"/>
        <v>629</v>
      </c>
      <c r="B649" s="501"/>
      <c r="C649" s="515"/>
      <c r="D649" s="514"/>
      <c r="E649" s="505"/>
      <c r="F649" s="505"/>
      <c r="G649" s="505"/>
      <c r="H649" s="505"/>
      <c r="I649" s="505"/>
      <c r="J649" s="505"/>
      <c r="K649" s="505"/>
      <c r="L649" s="505"/>
      <c r="M649" s="505"/>
      <c r="N649" s="505"/>
      <c r="O649" s="505"/>
      <c r="P649" s="505"/>
      <c r="Q649" s="505"/>
      <c r="R649" s="505"/>
      <c r="S649" s="505"/>
      <c r="T649" s="505"/>
      <c r="U649" s="505"/>
      <c r="V649" s="505"/>
      <c r="W649" s="505"/>
      <c r="X649" s="505"/>
      <c r="Y649" s="505"/>
      <c r="Z649" s="505"/>
      <c r="AA649" s="505"/>
      <c r="AB649" s="505"/>
      <c r="AC649" s="505"/>
      <c r="AD649" s="269">
        <f t="shared" si="18"/>
        <v>0</v>
      </c>
      <c r="AE649" s="388">
        <f>IF(AD649&gt;(100000/52*'1. General Input'!$D$10),100000/52*'1. General Input'!$D$10,AD649)</f>
        <v>0</v>
      </c>
    </row>
    <row r="650" spans="1:31" x14ac:dyDescent="0.25">
      <c r="A650" s="265">
        <f t="shared" si="19"/>
        <v>630</v>
      </c>
      <c r="B650" s="501"/>
      <c r="C650" s="515"/>
      <c r="D650" s="514"/>
      <c r="E650" s="505"/>
      <c r="F650" s="505"/>
      <c r="G650" s="505"/>
      <c r="H650" s="505"/>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269">
        <f t="shared" si="18"/>
        <v>0</v>
      </c>
      <c r="AE650" s="388">
        <f>IF(AD650&gt;(100000/52*'1. General Input'!$D$10),100000/52*'1. General Input'!$D$10,AD650)</f>
        <v>0</v>
      </c>
    </row>
    <row r="651" spans="1:31" x14ac:dyDescent="0.25">
      <c r="A651" s="265">
        <f t="shared" si="19"/>
        <v>631</v>
      </c>
      <c r="B651" s="501"/>
      <c r="C651" s="515"/>
      <c r="D651" s="514"/>
      <c r="E651" s="505"/>
      <c r="F651" s="505"/>
      <c r="G651" s="505"/>
      <c r="H651" s="505"/>
      <c r="I651" s="505"/>
      <c r="J651" s="505"/>
      <c r="K651" s="505"/>
      <c r="L651" s="505"/>
      <c r="M651" s="505"/>
      <c r="N651" s="505"/>
      <c r="O651" s="505"/>
      <c r="P651" s="505"/>
      <c r="Q651" s="505"/>
      <c r="R651" s="505"/>
      <c r="S651" s="505"/>
      <c r="T651" s="505"/>
      <c r="U651" s="505"/>
      <c r="V651" s="505"/>
      <c r="W651" s="505"/>
      <c r="X651" s="505"/>
      <c r="Y651" s="505"/>
      <c r="Z651" s="505"/>
      <c r="AA651" s="505"/>
      <c r="AB651" s="505"/>
      <c r="AC651" s="505"/>
      <c r="AD651" s="269">
        <f t="shared" si="18"/>
        <v>0</v>
      </c>
      <c r="AE651" s="388">
        <f>IF(AD651&gt;(100000/52*'1. General Input'!$D$10),100000/52*'1. General Input'!$D$10,AD651)</f>
        <v>0</v>
      </c>
    </row>
    <row r="652" spans="1:31" x14ac:dyDescent="0.25">
      <c r="A652" s="265">
        <f t="shared" si="19"/>
        <v>632</v>
      </c>
      <c r="B652" s="501"/>
      <c r="C652" s="515"/>
      <c r="D652" s="514"/>
      <c r="E652" s="505"/>
      <c r="F652" s="505"/>
      <c r="G652" s="505"/>
      <c r="H652" s="505"/>
      <c r="I652" s="505"/>
      <c r="J652" s="505"/>
      <c r="K652" s="505"/>
      <c r="L652" s="505"/>
      <c r="M652" s="505"/>
      <c r="N652" s="505"/>
      <c r="O652" s="505"/>
      <c r="P652" s="505"/>
      <c r="Q652" s="505"/>
      <c r="R652" s="505"/>
      <c r="S652" s="505"/>
      <c r="T652" s="505"/>
      <c r="U652" s="505"/>
      <c r="V652" s="505"/>
      <c r="W652" s="505"/>
      <c r="X652" s="505"/>
      <c r="Y652" s="505"/>
      <c r="Z652" s="505"/>
      <c r="AA652" s="505"/>
      <c r="AB652" s="505"/>
      <c r="AC652" s="505"/>
      <c r="AD652" s="269">
        <f t="shared" si="18"/>
        <v>0</v>
      </c>
      <c r="AE652" s="388">
        <f>IF(AD652&gt;(100000/52*'1. General Input'!$D$10),100000/52*'1. General Input'!$D$10,AD652)</f>
        <v>0</v>
      </c>
    </row>
    <row r="653" spans="1:31" x14ac:dyDescent="0.25">
      <c r="A653" s="265">
        <f t="shared" si="19"/>
        <v>633</v>
      </c>
      <c r="B653" s="501"/>
      <c r="C653" s="515"/>
      <c r="D653" s="514"/>
      <c r="E653" s="505"/>
      <c r="F653" s="505"/>
      <c r="G653" s="505"/>
      <c r="H653" s="505"/>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269">
        <f t="shared" si="18"/>
        <v>0</v>
      </c>
      <c r="AE653" s="388">
        <f>IF(AD653&gt;(100000/52*'1. General Input'!$D$10),100000/52*'1. General Input'!$D$10,AD653)</f>
        <v>0</v>
      </c>
    </row>
    <row r="654" spans="1:31" x14ac:dyDescent="0.25">
      <c r="A654" s="265">
        <f t="shared" si="19"/>
        <v>634</v>
      </c>
      <c r="B654" s="501"/>
      <c r="C654" s="515"/>
      <c r="D654" s="514"/>
      <c r="E654" s="505"/>
      <c r="F654" s="505"/>
      <c r="G654" s="505"/>
      <c r="H654" s="505"/>
      <c r="I654" s="505"/>
      <c r="J654" s="505"/>
      <c r="K654" s="505"/>
      <c r="L654" s="505"/>
      <c r="M654" s="505"/>
      <c r="N654" s="505"/>
      <c r="O654" s="505"/>
      <c r="P654" s="505"/>
      <c r="Q654" s="505"/>
      <c r="R654" s="505"/>
      <c r="S654" s="505"/>
      <c r="T654" s="505"/>
      <c r="U654" s="505"/>
      <c r="V654" s="505"/>
      <c r="W654" s="505"/>
      <c r="X654" s="505"/>
      <c r="Y654" s="505"/>
      <c r="Z654" s="505"/>
      <c r="AA654" s="505"/>
      <c r="AB654" s="505"/>
      <c r="AC654" s="505"/>
      <c r="AD654" s="269">
        <f t="shared" si="18"/>
        <v>0</v>
      </c>
      <c r="AE654" s="388">
        <f>IF(AD654&gt;(100000/52*'1. General Input'!$D$10),100000/52*'1. General Input'!$D$10,AD654)</f>
        <v>0</v>
      </c>
    </row>
    <row r="655" spans="1:31" x14ac:dyDescent="0.25">
      <c r="A655" s="265">
        <f t="shared" si="19"/>
        <v>635</v>
      </c>
      <c r="B655" s="501"/>
      <c r="C655" s="515"/>
      <c r="D655" s="514"/>
      <c r="E655" s="505"/>
      <c r="F655" s="505"/>
      <c r="G655" s="505"/>
      <c r="H655" s="505"/>
      <c r="I655" s="505"/>
      <c r="J655" s="505"/>
      <c r="K655" s="505"/>
      <c r="L655" s="505"/>
      <c r="M655" s="505"/>
      <c r="N655" s="505"/>
      <c r="O655" s="505"/>
      <c r="P655" s="505"/>
      <c r="Q655" s="505"/>
      <c r="R655" s="505"/>
      <c r="S655" s="505"/>
      <c r="T655" s="505"/>
      <c r="U655" s="505"/>
      <c r="V655" s="505"/>
      <c r="W655" s="505"/>
      <c r="X655" s="505"/>
      <c r="Y655" s="505"/>
      <c r="Z655" s="505"/>
      <c r="AA655" s="505"/>
      <c r="AB655" s="505"/>
      <c r="AC655" s="505"/>
      <c r="AD655" s="269">
        <f t="shared" si="18"/>
        <v>0</v>
      </c>
      <c r="AE655" s="388">
        <f>IF(AD655&gt;(100000/52*'1. General Input'!$D$10),100000/52*'1. General Input'!$D$10,AD655)</f>
        <v>0</v>
      </c>
    </row>
    <row r="656" spans="1:31" x14ac:dyDescent="0.25">
      <c r="A656" s="265">
        <f t="shared" si="19"/>
        <v>636</v>
      </c>
      <c r="B656" s="501"/>
      <c r="C656" s="515"/>
      <c r="D656" s="514"/>
      <c r="E656" s="505"/>
      <c r="F656" s="505"/>
      <c r="G656" s="505"/>
      <c r="H656" s="505"/>
      <c r="I656" s="505"/>
      <c r="J656" s="505"/>
      <c r="K656" s="505"/>
      <c r="L656" s="505"/>
      <c r="M656" s="505"/>
      <c r="N656" s="505"/>
      <c r="O656" s="505"/>
      <c r="P656" s="505"/>
      <c r="Q656" s="505"/>
      <c r="R656" s="505"/>
      <c r="S656" s="505"/>
      <c r="T656" s="505"/>
      <c r="U656" s="505"/>
      <c r="V656" s="505"/>
      <c r="W656" s="505"/>
      <c r="X656" s="505"/>
      <c r="Y656" s="505"/>
      <c r="Z656" s="505"/>
      <c r="AA656" s="505"/>
      <c r="AB656" s="505"/>
      <c r="AC656" s="505"/>
      <c r="AD656" s="269">
        <f t="shared" si="18"/>
        <v>0</v>
      </c>
      <c r="AE656" s="388">
        <f>IF(AD656&gt;(100000/52*'1. General Input'!$D$10),100000/52*'1. General Input'!$D$10,AD656)</f>
        <v>0</v>
      </c>
    </row>
    <row r="657" spans="1:31" x14ac:dyDescent="0.25">
      <c r="A657" s="265">
        <f t="shared" si="19"/>
        <v>637</v>
      </c>
      <c r="B657" s="501"/>
      <c r="C657" s="515"/>
      <c r="D657" s="514"/>
      <c r="E657" s="505"/>
      <c r="F657" s="505"/>
      <c r="G657" s="505"/>
      <c r="H657" s="505"/>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269">
        <f t="shared" si="18"/>
        <v>0</v>
      </c>
      <c r="AE657" s="388">
        <f>IF(AD657&gt;(100000/52*'1. General Input'!$D$10),100000/52*'1. General Input'!$D$10,AD657)</f>
        <v>0</v>
      </c>
    </row>
    <row r="658" spans="1:31" x14ac:dyDescent="0.25">
      <c r="A658" s="265">
        <f t="shared" si="19"/>
        <v>638</v>
      </c>
      <c r="B658" s="501"/>
      <c r="C658" s="515"/>
      <c r="D658" s="514"/>
      <c r="E658" s="505"/>
      <c r="F658" s="505"/>
      <c r="G658" s="505"/>
      <c r="H658" s="505"/>
      <c r="I658" s="505"/>
      <c r="J658" s="505"/>
      <c r="K658" s="505"/>
      <c r="L658" s="505"/>
      <c r="M658" s="505"/>
      <c r="N658" s="505"/>
      <c r="O658" s="505"/>
      <c r="P658" s="505"/>
      <c r="Q658" s="505"/>
      <c r="R658" s="505"/>
      <c r="S658" s="505"/>
      <c r="T658" s="505"/>
      <c r="U658" s="505"/>
      <c r="V658" s="505"/>
      <c r="W658" s="505"/>
      <c r="X658" s="505"/>
      <c r="Y658" s="505"/>
      <c r="Z658" s="505"/>
      <c r="AA658" s="505"/>
      <c r="AB658" s="505"/>
      <c r="AC658" s="505"/>
      <c r="AD658" s="269">
        <f t="shared" si="18"/>
        <v>0</v>
      </c>
      <c r="AE658" s="388">
        <f>IF(AD658&gt;(100000/52*'1. General Input'!$D$10),100000/52*'1. General Input'!$D$10,AD658)</f>
        <v>0</v>
      </c>
    </row>
    <row r="659" spans="1:31" x14ac:dyDescent="0.25">
      <c r="A659" s="265">
        <f t="shared" si="19"/>
        <v>639</v>
      </c>
      <c r="B659" s="501"/>
      <c r="C659" s="515"/>
      <c r="D659" s="514"/>
      <c r="E659" s="505"/>
      <c r="F659" s="505"/>
      <c r="G659" s="505"/>
      <c r="H659" s="505"/>
      <c r="I659" s="505"/>
      <c r="J659" s="505"/>
      <c r="K659" s="505"/>
      <c r="L659" s="505"/>
      <c r="M659" s="505"/>
      <c r="N659" s="505"/>
      <c r="O659" s="505"/>
      <c r="P659" s="505"/>
      <c r="Q659" s="505"/>
      <c r="R659" s="505"/>
      <c r="S659" s="505"/>
      <c r="T659" s="505"/>
      <c r="U659" s="505"/>
      <c r="V659" s="505"/>
      <c r="W659" s="505"/>
      <c r="X659" s="505"/>
      <c r="Y659" s="505"/>
      <c r="Z659" s="505"/>
      <c r="AA659" s="505"/>
      <c r="AB659" s="505"/>
      <c r="AC659" s="505"/>
      <c r="AD659" s="269">
        <f t="shared" si="18"/>
        <v>0</v>
      </c>
      <c r="AE659" s="388">
        <f>IF(AD659&gt;(100000/52*'1. General Input'!$D$10),100000/52*'1. General Input'!$D$10,AD659)</f>
        <v>0</v>
      </c>
    </row>
    <row r="660" spans="1:31" x14ac:dyDescent="0.25">
      <c r="A660" s="265">
        <f t="shared" si="19"/>
        <v>640</v>
      </c>
      <c r="B660" s="501"/>
      <c r="C660" s="515"/>
      <c r="D660" s="514"/>
      <c r="E660" s="505"/>
      <c r="F660" s="505"/>
      <c r="G660" s="505"/>
      <c r="H660" s="505"/>
      <c r="I660" s="505"/>
      <c r="J660" s="505"/>
      <c r="K660" s="505"/>
      <c r="L660" s="505"/>
      <c r="M660" s="505"/>
      <c r="N660" s="505"/>
      <c r="O660" s="505"/>
      <c r="P660" s="505"/>
      <c r="Q660" s="505"/>
      <c r="R660" s="505"/>
      <c r="S660" s="505"/>
      <c r="T660" s="505"/>
      <c r="U660" s="505"/>
      <c r="V660" s="505"/>
      <c r="W660" s="505"/>
      <c r="X660" s="505"/>
      <c r="Y660" s="505"/>
      <c r="Z660" s="505"/>
      <c r="AA660" s="505"/>
      <c r="AB660" s="505"/>
      <c r="AC660" s="505"/>
      <c r="AD660" s="269">
        <f t="shared" si="18"/>
        <v>0</v>
      </c>
      <c r="AE660" s="388">
        <f>IF(AD660&gt;(100000/52*'1. General Input'!$D$10),100000/52*'1. General Input'!$D$10,AD660)</f>
        <v>0</v>
      </c>
    </row>
    <row r="661" spans="1:31" x14ac:dyDescent="0.25">
      <c r="A661" s="265">
        <f t="shared" si="19"/>
        <v>641</v>
      </c>
      <c r="B661" s="501"/>
      <c r="C661" s="515"/>
      <c r="D661" s="514"/>
      <c r="E661" s="505"/>
      <c r="F661" s="505"/>
      <c r="G661" s="505"/>
      <c r="H661" s="505"/>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269">
        <f t="shared" si="18"/>
        <v>0</v>
      </c>
      <c r="AE661" s="388">
        <f>IF(AD661&gt;(100000/52*'1. General Input'!$D$10),100000/52*'1. General Input'!$D$10,AD661)</f>
        <v>0</v>
      </c>
    </row>
    <row r="662" spans="1:31" x14ac:dyDescent="0.25">
      <c r="A662" s="265">
        <f t="shared" si="19"/>
        <v>642</v>
      </c>
      <c r="B662" s="501"/>
      <c r="C662" s="515"/>
      <c r="D662" s="514"/>
      <c r="E662" s="505"/>
      <c r="F662" s="505"/>
      <c r="G662" s="505"/>
      <c r="H662" s="505"/>
      <c r="I662" s="505"/>
      <c r="J662" s="505"/>
      <c r="K662" s="505"/>
      <c r="L662" s="505"/>
      <c r="M662" s="505"/>
      <c r="N662" s="505"/>
      <c r="O662" s="505"/>
      <c r="P662" s="505"/>
      <c r="Q662" s="505"/>
      <c r="R662" s="505"/>
      <c r="S662" s="505"/>
      <c r="T662" s="505"/>
      <c r="U662" s="505"/>
      <c r="V662" s="505"/>
      <c r="W662" s="505"/>
      <c r="X662" s="505"/>
      <c r="Y662" s="505"/>
      <c r="Z662" s="505"/>
      <c r="AA662" s="505"/>
      <c r="AB662" s="505"/>
      <c r="AC662" s="505"/>
      <c r="AD662" s="269">
        <f t="shared" ref="AD662:AD725" si="20">IF(D662=0,SUM(E662:AC662),D662)</f>
        <v>0</v>
      </c>
      <c r="AE662" s="388">
        <f>IF(AD662&gt;(100000/52*'1. General Input'!$D$10),100000/52*'1. General Input'!$D$10,AD662)</f>
        <v>0</v>
      </c>
    </row>
    <row r="663" spans="1:31" x14ac:dyDescent="0.25">
      <c r="A663" s="265">
        <f t="shared" ref="A663:A726" si="21">+A662+1</f>
        <v>643</v>
      </c>
      <c r="B663" s="501"/>
      <c r="C663" s="515"/>
      <c r="D663" s="514"/>
      <c r="E663" s="505"/>
      <c r="F663" s="505"/>
      <c r="G663" s="505"/>
      <c r="H663" s="505"/>
      <c r="I663" s="505"/>
      <c r="J663" s="505"/>
      <c r="K663" s="505"/>
      <c r="L663" s="505"/>
      <c r="M663" s="505"/>
      <c r="N663" s="505"/>
      <c r="O663" s="505"/>
      <c r="P663" s="505"/>
      <c r="Q663" s="505"/>
      <c r="R663" s="505"/>
      <c r="S663" s="505"/>
      <c r="T663" s="505"/>
      <c r="U663" s="505"/>
      <c r="V663" s="505"/>
      <c r="W663" s="505"/>
      <c r="X663" s="505"/>
      <c r="Y663" s="505"/>
      <c r="Z663" s="505"/>
      <c r="AA663" s="505"/>
      <c r="AB663" s="505"/>
      <c r="AC663" s="505"/>
      <c r="AD663" s="269">
        <f t="shared" si="20"/>
        <v>0</v>
      </c>
      <c r="AE663" s="388">
        <f>IF(AD663&gt;(100000/52*'1. General Input'!$D$10),100000/52*'1. General Input'!$D$10,AD663)</f>
        <v>0</v>
      </c>
    </row>
    <row r="664" spans="1:31" x14ac:dyDescent="0.25">
      <c r="A664" s="265">
        <f t="shared" si="21"/>
        <v>644</v>
      </c>
      <c r="B664" s="501"/>
      <c r="C664" s="515"/>
      <c r="D664" s="514"/>
      <c r="E664" s="505"/>
      <c r="F664" s="505"/>
      <c r="G664" s="505"/>
      <c r="H664" s="505"/>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269">
        <f t="shared" si="20"/>
        <v>0</v>
      </c>
      <c r="AE664" s="388">
        <f>IF(AD664&gt;(100000/52*'1. General Input'!$D$10),100000/52*'1. General Input'!$D$10,AD664)</f>
        <v>0</v>
      </c>
    </row>
    <row r="665" spans="1:31" x14ac:dyDescent="0.25">
      <c r="A665" s="265">
        <f t="shared" si="21"/>
        <v>645</v>
      </c>
      <c r="B665" s="501"/>
      <c r="C665" s="515"/>
      <c r="D665" s="514"/>
      <c r="E665" s="505"/>
      <c r="F665" s="505"/>
      <c r="G665" s="505"/>
      <c r="H665" s="505"/>
      <c r="I665" s="505"/>
      <c r="J665" s="505"/>
      <c r="K665" s="505"/>
      <c r="L665" s="505"/>
      <c r="M665" s="505"/>
      <c r="N665" s="505"/>
      <c r="O665" s="505"/>
      <c r="P665" s="505"/>
      <c r="Q665" s="505"/>
      <c r="R665" s="505"/>
      <c r="S665" s="505"/>
      <c r="T665" s="505"/>
      <c r="U665" s="505"/>
      <c r="V665" s="505"/>
      <c r="W665" s="505"/>
      <c r="X665" s="505"/>
      <c r="Y665" s="505"/>
      <c r="Z665" s="505"/>
      <c r="AA665" s="505"/>
      <c r="AB665" s="505"/>
      <c r="AC665" s="505"/>
      <c r="AD665" s="269">
        <f t="shared" si="20"/>
        <v>0</v>
      </c>
      <c r="AE665" s="388">
        <f>IF(AD665&gt;(100000/52*'1. General Input'!$D$10),100000/52*'1. General Input'!$D$10,AD665)</f>
        <v>0</v>
      </c>
    </row>
    <row r="666" spans="1:31" x14ac:dyDescent="0.25">
      <c r="A666" s="265">
        <f t="shared" si="21"/>
        <v>646</v>
      </c>
      <c r="B666" s="501"/>
      <c r="C666" s="515"/>
      <c r="D666" s="514"/>
      <c r="E666" s="505"/>
      <c r="F666" s="505"/>
      <c r="G666" s="505"/>
      <c r="H666" s="505"/>
      <c r="I666" s="505"/>
      <c r="J666" s="505"/>
      <c r="K666" s="505"/>
      <c r="L666" s="505"/>
      <c r="M666" s="505"/>
      <c r="N666" s="505"/>
      <c r="O666" s="505"/>
      <c r="P666" s="505"/>
      <c r="Q666" s="505"/>
      <c r="R666" s="505"/>
      <c r="S666" s="505"/>
      <c r="T666" s="505"/>
      <c r="U666" s="505"/>
      <c r="V666" s="505"/>
      <c r="W666" s="505"/>
      <c r="X666" s="505"/>
      <c r="Y666" s="505"/>
      <c r="Z666" s="505"/>
      <c r="AA666" s="505"/>
      <c r="AB666" s="505"/>
      <c r="AC666" s="505"/>
      <c r="AD666" s="269">
        <f t="shared" si="20"/>
        <v>0</v>
      </c>
      <c r="AE666" s="388">
        <f>IF(AD666&gt;(100000/52*'1. General Input'!$D$10),100000/52*'1. General Input'!$D$10,AD666)</f>
        <v>0</v>
      </c>
    </row>
    <row r="667" spans="1:31" x14ac:dyDescent="0.25">
      <c r="A667" s="265">
        <f t="shared" si="21"/>
        <v>647</v>
      </c>
      <c r="B667" s="501"/>
      <c r="C667" s="515"/>
      <c r="D667" s="514"/>
      <c r="E667" s="505"/>
      <c r="F667" s="505"/>
      <c r="G667" s="505"/>
      <c r="H667" s="505"/>
      <c r="I667" s="505"/>
      <c r="J667" s="505"/>
      <c r="K667" s="505"/>
      <c r="L667" s="505"/>
      <c r="M667" s="505"/>
      <c r="N667" s="505"/>
      <c r="O667" s="505"/>
      <c r="P667" s="505"/>
      <c r="Q667" s="505"/>
      <c r="R667" s="505"/>
      <c r="S667" s="505"/>
      <c r="T667" s="505"/>
      <c r="U667" s="505"/>
      <c r="V667" s="505"/>
      <c r="W667" s="505"/>
      <c r="X667" s="505"/>
      <c r="Y667" s="505"/>
      <c r="Z667" s="505"/>
      <c r="AA667" s="505"/>
      <c r="AB667" s="505"/>
      <c r="AC667" s="505"/>
      <c r="AD667" s="269">
        <f t="shared" si="20"/>
        <v>0</v>
      </c>
      <c r="AE667" s="388">
        <f>IF(AD667&gt;(100000/52*'1. General Input'!$D$10),100000/52*'1. General Input'!$D$10,AD667)</f>
        <v>0</v>
      </c>
    </row>
    <row r="668" spans="1:31" x14ac:dyDescent="0.25">
      <c r="A668" s="265">
        <f t="shared" si="21"/>
        <v>648</v>
      </c>
      <c r="B668" s="501"/>
      <c r="C668" s="515"/>
      <c r="D668" s="514"/>
      <c r="E668" s="505"/>
      <c r="F668" s="505"/>
      <c r="G668" s="505"/>
      <c r="H668" s="505"/>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269">
        <f t="shared" si="20"/>
        <v>0</v>
      </c>
      <c r="AE668" s="388">
        <f>IF(AD668&gt;(100000/52*'1. General Input'!$D$10),100000/52*'1. General Input'!$D$10,AD668)</f>
        <v>0</v>
      </c>
    </row>
    <row r="669" spans="1:31" x14ac:dyDescent="0.25">
      <c r="A669" s="265">
        <f t="shared" si="21"/>
        <v>649</v>
      </c>
      <c r="B669" s="501"/>
      <c r="C669" s="515"/>
      <c r="D669" s="514"/>
      <c r="E669" s="505"/>
      <c r="F669" s="505"/>
      <c r="G669" s="505"/>
      <c r="H669" s="505"/>
      <c r="I669" s="505"/>
      <c r="J669" s="505"/>
      <c r="K669" s="505"/>
      <c r="L669" s="505"/>
      <c r="M669" s="505"/>
      <c r="N669" s="505"/>
      <c r="O669" s="505"/>
      <c r="P669" s="505"/>
      <c r="Q669" s="505"/>
      <c r="R669" s="505"/>
      <c r="S669" s="505"/>
      <c r="T669" s="505"/>
      <c r="U669" s="505"/>
      <c r="V669" s="505"/>
      <c r="W669" s="505"/>
      <c r="X669" s="505"/>
      <c r="Y669" s="505"/>
      <c r="Z669" s="505"/>
      <c r="AA669" s="505"/>
      <c r="AB669" s="505"/>
      <c r="AC669" s="505"/>
      <c r="AD669" s="269">
        <f t="shared" si="20"/>
        <v>0</v>
      </c>
      <c r="AE669" s="388">
        <f>IF(AD669&gt;(100000/52*'1. General Input'!$D$10),100000/52*'1. General Input'!$D$10,AD669)</f>
        <v>0</v>
      </c>
    </row>
    <row r="670" spans="1:31" x14ac:dyDescent="0.25">
      <c r="A670" s="265">
        <f t="shared" si="21"/>
        <v>650</v>
      </c>
      <c r="B670" s="501"/>
      <c r="C670" s="515"/>
      <c r="D670" s="514"/>
      <c r="E670" s="505"/>
      <c r="F670" s="505"/>
      <c r="G670" s="505"/>
      <c r="H670" s="505"/>
      <c r="I670" s="505"/>
      <c r="J670" s="505"/>
      <c r="K670" s="505"/>
      <c r="L670" s="505"/>
      <c r="M670" s="505"/>
      <c r="N670" s="505"/>
      <c r="O670" s="505"/>
      <c r="P670" s="505"/>
      <c r="Q670" s="505"/>
      <c r="R670" s="505"/>
      <c r="S670" s="505"/>
      <c r="T670" s="505"/>
      <c r="U670" s="505"/>
      <c r="V670" s="505"/>
      <c r="W670" s="505"/>
      <c r="X670" s="505"/>
      <c r="Y670" s="505"/>
      <c r="Z670" s="505"/>
      <c r="AA670" s="505"/>
      <c r="AB670" s="505"/>
      <c r="AC670" s="505"/>
      <c r="AD670" s="269">
        <f t="shared" si="20"/>
        <v>0</v>
      </c>
      <c r="AE670" s="388">
        <f>IF(AD670&gt;(100000/52*'1. General Input'!$D$10),100000/52*'1. General Input'!$D$10,AD670)</f>
        <v>0</v>
      </c>
    </row>
    <row r="671" spans="1:31" x14ac:dyDescent="0.25">
      <c r="A671" s="265">
        <f t="shared" si="21"/>
        <v>651</v>
      </c>
      <c r="B671" s="501"/>
      <c r="C671" s="515"/>
      <c r="D671" s="514"/>
      <c r="E671" s="505"/>
      <c r="F671" s="505"/>
      <c r="G671" s="505"/>
      <c r="H671" s="505"/>
      <c r="I671" s="505"/>
      <c r="J671" s="505"/>
      <c r="K671" s="505"/>
      <c r="L671" s="505"/>
      <c r="M671" s="505"/>
      <c r="N671" s="505"/>
      <c r="O671" s="505"/>
      <c r="P671" s="505"/>
      <c r="Q671" s="505"/>
      <c r="R671" s="505"/>
      <c r="S671" s="505"/>
      <c r="T671" s="505"/>
      <c r="U671" s="505"/>
      <c r="V671" s="505"/>
      <c r="W671" s="505"/>
      <c r="X671" s="505"/>
      <c r="Y671" s="505"/>
      <c r="Z671" s="505"/>
      <c r="AA671" s="505"/>
      <c r="AB671" s="505"/>
      <c r="AC671" s="505"/>
      <c r="AD671" s="269">
        <f t="shared" si="20"/>
        <v>0</v>
      </c>
      <c r="AE671" s="388">
        <f>IF(AD671&gt;(100000/52*'1. General Input'!$D$10),100000/52*'1. General Input'!$D$10,AD671)</f>
        <v>0</v>
      </c>
    </row>
    <row r="672" spans="1:31" x14ac:dyDescent="0.25">
      <c r="A672" s="265">
        <f t="shared" si="21"/>
        <v>652</v>
      </c>
      <c r="B672" s="501"/>
      <c r="C672" s="515"/>
      <c r="D672" s="514"/>
      <c r="E672" s="505"/>
      <c r="F672" s="505"/>
      <c r="G672" s="505"/>
      <c r="H672" s="505"/>
      <c r="I672" s="505"/>
      <c r="J672" s="505"/>
      <c r="K672" s="505"/>
      <c r="L672" s="505"/>
      <c r="M672" s="505"/>
      <c r="N672" s="505"/>
      <c r="O672" s="505"/>
      <c r="P672" s="505"/>
      <c r="Q672" s="505"/>
      <c r="R672" s="505"/>
      <c r="S672" s="505"/>
      <c r="T672" s="505"/>
      <c r="U672" s="505"/>
      <c r="V672" s="505"/>
      <c r="W672" s="505"/>
      <c r="X672" s="505"/>
      <c r="Y672" s="505"/>
      <c r="Z672" s="505"/>
      <c r="AA672" s="505"/>
      <c r="AB672" s="505"/>
      <c r="AC672" s="505"/>
      <c r="AD672" s="269">
        <f t="shared" si="20"/>
        <v>0</v>
      </c>
      <c r="AE672" s="388">
        <f>IF(AD672&gt;(100000/52*'1. General Input'!$D$10),100000/52*'1. General Input'!$D$10,AD672)</f>
        <v>0</v>
      </c>
    </row>
    <row r="673" spans="1:31" x14ac:dyDescent="0.25">
      <c r="A673" s="265">
        <f t="shared" si="21"/>
        <v>653</v>
      </c>
      <c r="B673" s="501"/>
      <c r="C673" s="515"/>
      <c r="D673" s="514"/>
      <c r="E673" s="505"/>
      <c r="F673" s="505"/>
      <c r="G673" s="505"/>
      <c r="H673" s="505"/>
      <c r="I673" s="505"/>
      <c r="J673" s="505"/>
      <c r="K673" s="505"/>
      <c r="L673" s="505"/>
      <c r="M673" s="505"/>
      <c r="N673" s="505"/>
      <c r="O673" s="505"/>
      <c r="P673" s="505"/>
      <c r="Q673" s="505"/>
      <c r="R673" s="505"/>
      <c r="S673" s="505"/>
      <c r="T673" s="505"/>
      <c r="U673" s="505"/>
      <c r="V673" s="505"/>
      <c r="W673" s="505"/>
      <c r="X673" s="505"/>
      <c r="Y673" s="505"/>
      <c r="Z673" s="505"/>
      <c r="AA673" s="505"/>
      <c r="AB673" s="505"/>
      <c r="AC673" s="505"/>
      <c r="AD673" s="269">
        <f t="shared" si="20"/>
        <v>0</v>
      </c>
      <c r="AE673" s="388">
        <f>IF(AD673&gt;(100000/52*'1. General Input'!$D$10),100000/52*'1. General Input'!$D$10,AD673)</f>
        <v>0</v>
      </c>
    </row>
    <row r="674" spans="1:31" x14ac:dyDescent="0.25">
      <c r="A674" s="265">
        <f t="shared" si="21"/>
        <v>654</v>
      </c>
      <c r="B674" s="501"/>
      <c r="C674" s="515"/>
      <c r="D674" s="514"/>
      <c r="E674" s="505"/>
      <c r="F674" s="505"/>
      <c r="G674" s="505"/>
      <c r="H674" s="505"/>
      <c r="I674" s="505"/>
      <c r="J674" s="505"/>
      <c r="K674" s="505"/>
      <c r="L674" s="505"/>
      <c r="M674" s="505"/>
      <c r="N674" s="505"/>
      <c r="O674" s="505"/>
      <c r="P674" s="505"/>
      <c r="Q674" s="505"/>
      <c r="R674" s="505"/>
      <c r="S674" s="505"/>
      <c r="T674" s="505"/>
      <c r="U674" s="505"/>
      <c r="V674" s="505"/>
      <c r="W674" s="505"/>
      <c r="X674" s="505"/>
      <c r="Y674" s="505"/>
      <c r="Z674" s="505"/>
      <c r="AA674" s="505"/>
      <c r="AB674" s="505"/>
      <c r="AC674" s="505"/>
      <c r="AD674" s="269">
        <f t="shared" si="20"/>
        <v>0</v>
      </c>
      <c r="AE674" s="388">
        <f>IF(AD674&gt;(100000/52*'1. General Input'!$D$10),100000/52*'1. General Input'!$D$10,AD674)</f>
        <v>0</v>
      </c>
    </row>
    <row r="675" spans="1:31" x14ac:dyDescent="0.25">
      <c r="A675" s="265">
        <f t="shared" si="21"/>
        <v>655</v>
      </c>
      <c r="B675" s="501"/>
      <c r="C675" s="515"/>
      <c r="D675" s="514"/>
      <c r="E675" s="505"/>
      <c r="F675" s="505"/>
      <c r="G675" s="505"/>
      <c r="H675" s="505"/>
      <c r="I675" s="505"/>
      <c r="J675" s="505"/>
      <c r="K675" s="505"/>
      <c r="L675" s="505"/>
      <c r="M675" s="505"/>
      <c r="N675" s="505"/>
      <c r="O675" s="505"/>
      <c r="P675" s="505"/>
      <c r="Q675" s="505"/>
      <c r="R675" s="505"/>
      <c r="S675" s="505"/>
      <c r="T675" s="505"/>
      <c r="U675" s="505"/>
      <c r="V675" s="505"/>
      <c r="W675" s="505"/>
      <c r="X675" s="505"/>
      <c r="Y675" s="505"/>
      <c r="Z675" s="505"/>
      <c r="AA675" s="505"/>
      <c r="AB675" s="505"/>
      <c r="AC675" s="505"/>
      <c r="AD675" s="269">
        <f t="shared" si="20"/>
        <v>0</v>
      </c>
      <c r="AE675" s="388">
        <f>IF(AD675&gt;(100000/52*'1. General Input'!$D$10),100000/52*'1. General Input'!$D$10,AD675)</f>
        <v>0</v>
      </c>
    </row>
    <row r="676" spans="1:31" x14ac:dyDescent="0.25">
      <c r="A676" s="265">
        <f t="shared" si="21"/>
        <v>656</v>
      </c>
      <c r="B676" s="501"/>
      <c r="C676" s="515"/>
      <c r="D676" s="514"/>
      <c r="E676" s="505"/>
      <c r="F676" s="505"/>
      <c r="G676" s="505"/>
      <c r="H676" s="505"/>
      <c r="I676" s="505"/>
      <c r="J676" s="505"/>
      <c r="K676" s="505"/>
      <c r="L676" s="505"/>
      <c r="M676" s="505"/>
      <c r="N676" s="505"/>
      <c r="O676" s="505"/>
      <c r="P676" s="505"/>
      <c r="Q676" s="505"/>
      <c r="R676" s="505"/>
      <c r="S676" s="505"/>
      <c r="T676" s="505"/>
      <c r="U676" s="505"/>
      <c r="V676" s="505"/>
      <c r="W676" s="505"/>
      <c r="X676" s="505"/>
      <c r="Y676" s="505"/>
      <c r="Z676" s="505"/>
      <c r="AA676" s="505"/>
      <c r="AB676" s="505"/>
      <c r="AC676" s="505"/>
      <c r="AD676" s="269">
        <f t="shared" si="20"/>
        <v>0</v>
      </c>
      <c r="AE676" s="388">
        <f>IF(AD676&gt;(100000/52*'1. General Input'!$D$10),100000/52*'1. General Input'!$D$10,AD676)</f>
        <v>0</v>
      </c>
    </row>
    <row r="677" spans="1:31" x14ac:dyDescent="0.25">
      <c r="A677" s="265">
        <f t="shared" si="21"/>
        <v>657</v>
      </c>
      <c r="B677" s="501"/>
      <c r="C677" s="515"/>
      <c r="D677" s="514"/>
      <c r="E677" s="505"/>
      <c r="F677" s="505"/>
      <c r="G677" s="505"/>
      <c r="H677" s="505"/>
      <c r="I677" s="505"/>
      <c r="J677" s="505"/>
      <c r="K677" s="505"/>
      <c r="L677" s="505"/>
      <c r="M677" s="505"/>
      <c r="N677" s="505"/>
      <c r="O677" s="505"/>
      <c r="P677" s="505"/>
      <c r="Q677" s="505"/>
      <c r="R677" s="505"/>
      <c r="S677" s="505"/>
      <c r="T677" s="505"/>
      <c r="U677" s="505"/>
      <c r="V677" s="505"/>
      <c r="W677" s="505"/>
      <c r="X677" s="505"/>
      <c r="Y677" s="505"/>
      <c r="Z677" s="505"/>
      <c r="AA677" s="505"/>
      <c r="AB677" s="505"/>
      <c r="AC677" s="505"/>
      <c r="AD677" s="269">
        <f t="shared" si="20"/>
        <v>0</v>
      </c>
      <c r="AE677" s="388">
        <f>IF(AD677&gt;(100000/52*'1. General Input'!$D$10),100000/52*'1. General Input'!$D$10,AD677)</f>
        <v>0</v>
      </c>
    </row>
    <row r="678" spans="1:31" x14ac:dyDescent="0.25">
      <c r="A678" s="265">
        <f t="shared" si="21"/>
        <v>658</v>
      </c>
      <c r="B678" s="501"/>
      <c r="C678" s="515"/>
      <c r="D678" s="514"/>
      <c r="E678" s="505"/>
      <c r="F678" s="505"/>
      <c r="G678" s="505"/>
      <c r="H678" s="505"/>
      <c r="I678" s="505"/>
      <c r="J678" s="505"/>
      <c r="K678" s="505"/>
      <c r="L678" s="505"/>
      <c r="M678" s="505"/>
      <c r="N678" s="505"/>
      <c r="O678" s="505"/>
      <c r="P678" s="505"/>
      <c r="Q678" s="505"/>
      <c r="R678" s="505"/>
      <c r="S678" s="505"/>
      <c r="T678" s="505"/>
      <c r="U678" s="505"/>
      <c r="V678" s="505"/>
      <c r="W678" s="505"/>
      <c r="X678" s="505"/>
      <c r="Y678" s="505"/>
      <c r="Z678" s="505"/>
      <c r="AA678" s="505"/>
      <c r="AB678" s="505"/>
      <c r="AC678" s="505"/>
      <c r="AD678" s="269">
        <f t="shared" si="20"/>
        <v>0</v>
      </c>
      <c r="AE678" s="388">
        <f>IF(AD678&gt;(100000/52*'1. General Input'!$D$10),100000/52*'1. General Input'!$D$10,AD678)</f>
        <v>0</v>
      </c>
    </row>
    <row r="679" spans="1:31" x14ac:dyDescent="0.25">
      <c r="A679" s="265">
        <f t="shared" si="21"/>
        <v>659</v>
      </c>
      <c r="B679" s="501"/>
      <c r="C679" s="515"/>
      <c r="D679" s="514"/>
      <c r="E679" s="505"/>
      <c r="F679" s="505"/>
      <c r="G679" s="505"/>
      <c r="H679" s="505"/>
      <c r="I679" s="505"/>
      <c r="J679" s="505"/>
      <c r="K679" s="505"/>
      <c r="L679" s="505"/>
      <c r="M679" s="505"/>
      <c r="N679" s="505"/>
      <c r="O679" s="505"/>
      <c r="P679" s="505"/>
      <c r="Q679" s="505"/>
      <c r="R679" s="505"/>
      <c r="S679" s="505"/>
      <c r="T679" s="505"/>
      <c r="U679" s="505"/>
      <c r="V679" s="505"/>
      <c r="W679" s="505"/>
      <c r="X679" s="505"/>
      <c r="Y679" s="505"/>
      <c r="Z679" s="505"/>
      <c r="AA679" s="505"/>
      <c r="AB679" s="505"/>
      <c r="AC679" s="505"/>
      <c r="AD679" s="269">
        <f t="shared" si="20"/>
        <v>0</v>
      </c>
      <c r="AE679" s="388">
        <f>IF(AD679&gt;(100000/52*'1. General Input'!$D$10),100000/52*'1. General Input'!$D$10,AD679)</f>
        <v>0</v>
      </c>
    </row>
    <row r="680" spans="1:31" x14ac:dyDescent="0.25">
      <c r="A680" s="265">
        <f t="shared" si="21"/>
        <v>660</v>
      </c>
      <c r="B680" s="501"/>
      <c r="C680" s="515"/>
      <c r="D680" s="514"/>
      <c r="E680" s="505"/>
      <c r="F680" s="505"/>
      <c r="G680" s="505"/>
      <c r="H680" s="505"/>
      <c r="I680" s="505"/>
      <c r="J680" s="505"/>
      <c r="K680" s="505"/>
      <c r="L680" s="505"/>
      <c r="M680" s="505"/>
      <c r="N680" s="505"/>
      <c r="O680" s="505"/>
      <c r="P680" s="505"/>
      <c r="Q680" s="505"/>
      <c r="R680" s="505"/>
      <c r="S680" s="505"/>
      <c r="T680" s="505"/>
      <c r="U680" s="505"/>
      <c r="V680" s="505"/>
      <c r="W680" s="505"/>
      <c r="X680" s="505"/>
      <c r="Y680" s="505"/>
      <c r="Z680" s="505"/>
      <c r="AA680" s="505"/>
      <c r="AB680" s="505"/>
      <c r="AC680" s="505"/>
      <c r="AD680" s="269">
        <f t="shared" si="20"/>
        <v>0</v>
      </c>
      <c r="AE680" s="388">
        <f>IF(AD680&gt;(100000/52*'1. General Input'!$D$10),100000/52*'1. General Input'!$D$10,AD680)</f>
        <v>0</v>
      </c>
    </row>
    <row r="681" spans="1:31" x14ac:dyDescent="0.25">
      <c r="A681" s="265">
        <f t="shared" si="21"/>
        <v>661</v>
      </c>
      <c r="B681" s="501"/>
      <c r="C681" s="515"/>
      <c r="D681" s="514"/>
      <c r="E681" s="505"/>
      <c r="F681" s="505"/>
      <c r="G681" s="505"/>
      <c r="H681" s="505"/>
      <c r="I681" s="505"/>
      <c r="J681" s="505"/>
      <c r="K681" s="505"/>
      <c r="L681" s="505"/>
      <c r="M681" s="505"/>
      <c r="N681" s="505"/>
      <c r="O681" s="505"/>
      <c r="P681" s="505"/>
      <c r="Q681" s="505"/>
      <c r="R681" s="505"/>
      <c r="S681" s="505"/>
      <c r="T681" s="505"/>
      <c r="U681" s="505"/>
      <c r="V681" s="505"/>
      <c r="W681" s="505"/>
      <c r="X681" s="505"/>
      <c r="Y681" s="505"/>
      <c r="Z681" s="505"/>
      <c r="AA681" s="505"/>
      <c r="AB681" s="505"/>
      <c r="AC681" s="505"/>
      <c r="AD681" s="269">
        <f t="shared" si="20"/>
        <v>0</v>
      </c>
      <c r="AE681" s="388">
        <f>IF(AD681&gt;(100000/52*'1. General Input'!$D$10),100000/52*'1. General Input'!$D$10,AD681)</f>
        <v>0</v>
      </c>
    </row>
    <row r="682" spans="1:31" x14ac:dyDescent="0.25">
      <c r="A682" s="265">
        <f t="shared" si="21"/>
        <v>662</v>
      </c>
      <c r="B682" s="501"/>
      <c r="C682" s="515"/>
      <c r="D682" s="514"/>
      <c r="E682" s="505"/>
      <c r="F682" s="505"/>
      <c r="G682" s="505"/>
      <c r="H682" s="505"/>
      <c r="I682" s="505"/>
      <c r="J682" s="505"/>
      <c r="K682" s="505"/>
      <c r="L682" s="505"/>
      <c r="M682" s="505"/>
      <c r="N682" s="505"/>
      <c r="O682" s="505"/>
      <c r="P682" s="505"/>
      <c r="Q682" s="505"/>
      <c r="R682" s="505"/>
      <c r="S682" s="505"/>
      <c r="T682" s="505"/>
      <c r="U682" s="505"/>
      <c r="V682" s="505"/>
      <c r="W682" s="505"/>
      <c r="X682" s="505"/>
      <c r="Y682" s="505"/>
      <c r="Z682" s="505"/>
      <c r="AA682" s="505"/>
      <c r="AB682" s="505"/>
      <c r="AC682" s="505"/>
      <c r="AD682" s="269">
        <f t="shared" si="20"/>
        <v>0</v>
      </c>
      <c r="AE682" s="388">
        <f>IF(AD682&gt;(100000/52*'1. General Input'!$D$10),100000/52*'1. General Input'!$D$10,AD682)</f>
        <v>0</v>
      </c>
    </row>
    <row r="683" spans="1:31" x14ac:dyDescent="0.25">
      <c r="A683" s="265">
        <f t="shared" si="21"/>
        <v>663</v>
      </c>
      <c r="B683" s="501"/>
      <c r="C683" s="515"/>
      <c r="D683" s="514"/>
      <c r="E683" s="505"/>
      <c r="F683" s="505"/>
      <c r="G683" s="505"/>
      <c r="H683" s="505"/>
      <c r="I683" s="505"/>
      <c r="J683" s="505"/>
      <c r="K683" s="505"/>
      <c r="L683" s="505"/>
      <c r="M683" s="505"/>
      <c r="N683" s="505"/>
      <c r="O683" s="505"/>
      <c r="P683" s="505"/>
      <c r="Q683" s="505"/>
      <c r="R683" s="505"/>
      <c r="S683" s="505"/>
      <c r="T683" s="505"/>
      <c r="U683" s="505"/>
      <c r="V683" s="505"/>
      <c r="W683" s="505"/>
      <c r="X683" s="505"/>
      <c r="Y683" s="505"/>
      <c r="Z683" s="505"/>
      <c r="AA683" s="505"/>
      <c r="AB683" s="505"/>
      <c r="AC683" s="505"/>
      <c r="AD683" s="269">
        <f t="shared" si="20"/>
        <v>0</v>
      </c>
      <c r="AE683" s="388">
        <f>IF(AD683&gt;(100000/52*'1. General Input'!$D$10),100000/52*'1. General Input'!$D$10,AD683)</f>
        <v>0</v>
      </c>
    </row>
    <row r="684" spans="1:31" x14ac:dyDescent="0.25">
      <c r="A684" s="265">
        <f t="shared" si="21"/>
        <v>664</v>
      </c>
      <c r="B684" s="501"/>
      <c r="C684" s="515"/>
      <c r="D684" s="514"/>
      <c r="E684" s="505"/>
      <c r="F684" s="505"/>
      <c r="G684" s="505"/>
      <c r="H684" s="505"/>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269">
        <f t="shared" si="20"/>
        <v>0</v>
      </c>
      <c r="AE684" s="388">
        <f>IF(AD684&gt;(100000/52*'1. General Input'!$D$10),100000/52*'1. General Input'!$D$10,AD684)</f>
        <v>0</v>
      </c>
    </row>
    <row r="685" spans="1:31" x14ac:dyDescent="0.25">
      <c r="A685" s="265">
        <f t="shared" si="21"/>
        <v>665</v>
      </c>
      <c r="B685" s="501"/>
      <c r="C685" s="515"/>
      <c r="D685" s="514"/>
      <c r="E685" s="505"/>
      <c r="F685" s="505"/>
      <c r="G685" s="505"/>
      <c r="H685" s="505"/>
      <c r="I685" s="505"/>
      <c r="J685" s="505"/>
      <c r="K685" s="505"/>
      <c r="L685" s="505"/>
      <c r="M685" s="505"/>
      <c r="N685" s="505"/>
      <c r="O685" s="505"/>
      <c r="P685" s="505"/>
      <c r="Q685" s="505"/>
      <c r="R685" s="505"/>
      <c r="S685" s="505"/>
      <c r="T685" s="505"/>
      <c r="U685" s="505"/>
      <c r="V685" s="505"/>
      <c r="W685" s="505"/>
      <c r="X685" s="505"/>
      <c r="Y685" s="505"/>
      <c r="Z685" s="505"/>
      <c r="AA685" s="505"/>
      <c r="AB685" s="505"/>
      <c r="AC685" s="505"/>
      <c r="AD685" s="269">
        <f t="shared" si="20"/>
        <v>0</v>
      </c>
      <c r="AE685" s="388">
        <f>IF(AD685&gt;(100000/52*'1. General Input'!$D$10),100000/52*'1. General Input'!$D$10,AD685)</f>
        <v>0</v>
      </c>
    </row>
    <row r="686" spans="1:31" x14ac:dyDescent="0.25">
      <c r="A686" s="265">
        <f t="shared" si="21"/>
        <v>666</v>
      </c>
      <c r="B686" s="501"/>
      <c r="C686" s="515"/>
      <c r="D686" s="514"/>
      <c r="E686" s="505"/>
      <c r="F686" s="505"/>
      <c r="G686" s="505"/>
      <c r="H686" s="505"/>
      <c r="I686" s="505"/>
      <c r="J686" s="505"/>
      <c r="K686" s="505"/>
      <c r="L686" s="505"/>
      <c r="M686" s="505"/>
      <c r="N686" s="505"/>
      <c r="O686" s="505"/>
      <c r="P686" s="505"/>
      <c r="Q686" s="505"/>
      <c r="R686" s="505"/>
      <c r="S686" s="505"/>
      <c r="T686" s="505"/>
      <c r="U686" s="505"/>
      <c r="V686" s="505"/>
      <c r="W686" s="505"/>
      <c r="X686" s="505"/>
      <c r="Y686" s="505"/>
      <c r="Z686" s="505"/>
      <c r="AA686" s="505"/>
      <c r="AB686" s="505"/>
      <c r="AC686" s="505"/>
      <c r="AD686" s="269">
        <f t="shared" si="20"/>
        <v>0</v>
      </c>
      <c r="AE686" s="388">
        <f>IF(AD686&gt;(100000/52*'1. General Input'!$D$10),100000/52*'1. General Input'!$D$10,AD686)</f>
        <v>0</v>
      </c>
    </row>
    <row r="687" spans="1:31" x14ac:dyDescent="0.25">
      <c r="A687" s="265">
        <f t="shared" si="21"/>
        <v>667</v>
      </c>
      <c r="B687" s="501"/>
      <c r="C687" s="515"/>
      <c r="D687" s="514"/>
      <c r="E687" s="505"/>
      <c r="F687" s="505"/>
      <c r="G687" s="505"/>
      <c r="H687" s="505"/>
      <c r="I687" s="505"/>
      <c r="J687" s="505"/>
      <c r="K687" s="505"/>
      <c r="L687" s="505"/>
      <c r="M687" s="505"/>
      <c r="N687" s="505"/>
      <c r="O687" s="505"/>
      <c r="P687" s="505"/>
      <c r="Q687" s="505"/>
      <c r="R687" s="505"/>
      <c r="S687" s="505"/>
      <c r="T687" s="505"/>
      <c r="U687" s="505"/>
      <c r="V687" s="505"/>
      <c r="W687" s="505"/>
      <c r="X687" s="505"/>
      <c r="Y687" s="505"/>
      <c r="Z687" s="505"/>
      <c r="AA687" s="505"/>
      <c r="AB687" s="505"/>
      <c r="AC687" s="505"/>
      <c r="AD687" s="269">
        <f t="shared" si="20"/>
        <v>0</v>
      </c>
      <c r="AE687" s="388">
        <f>IF(AD687&gt;(100000/52*'1. General Input'!$D$10),100000/52*'1. General Input'!$D$10,AD687)</f>
        <v>0</v>
      </c>
    </row>
    <row r="688" spans="1:31" x14ac:dyDescent="0.25">
      <c r="A688" s="265">
        <f t="shared" si="21"/>
        <v>668</v>
      </c>
      <c r="B688" s="501"/>
      <c r="C688" s="515"/>
      <c r="D688" s="514"/>
      <c r="E688" s="505"/>
      <c r="F688" s="505"/>
      <c r="G688" s="505"/>
      <c r="H688" s="505"/>
      <c r="I688" s="505"/>
      <c r="J688" s="505"/>
      <c r="K688" s="505"/>
      <c r="L688" s="505"/>
      <c r="M688" s="505"/>
      <c r="N688" s="505"/>
      <c r="O688" s="505"/>
      <c r="P688" s="505"/>
      <c r="Q688" s="505"/>
      <c r="R688" s="505"/>
      <c r="S688" s="505"/>
      <c r="T688" s="505"/>
      <c r="U688" s="505"/>
      <c r="V688" s="505"/>
      <c r="W688" s="505"/>
      <c r="X688" s="505"/>
      <c r="Y688" s="505"/>
      <c r="Z688" s="505"/>
      <c r="AA688" s="505"/>
      <c r="AB688" s="505"/>
      <c r="AC688" s="505"/>
      <c r="AD688" s="269">
        <f t="shared" si="20"/>
        <v>0</v>
      </c>
      <c r="AE688" s="388">
        <f>IF(AD688&gt;(100000/52*'1. General Input'!$D$10),100000/52*'1. General Input'!$D$10,AD688)</f>
        <v>0</v>
      </c>
    </row>
    <row r="689" spans="1:31" x14ac:dyDescent="0.25">
      <c r="A689" s="265">
        <f t="shared" si="21"/>
        <v>669</v>
      </c>
      <c r="B689" s="501"/>
      <c r="C689" s="515"/>
      <c r="D689" s="514"/>
      <c r="E689" s="505"/>
      <c r="F689" s="505"/>
      <c r="G689" s="505"/>
      <c r="H689" s="505"/>
      <c r="I689" s="505"/>
      <c r="J689" s="505"/>
      <c r="K689" s="505"/>
      <c r="L689" s="505"/>
      <c r="M689" s="505"/>
      <c r="N689" s="505"/>
      <c r="O689" s="505"/>
      <c r="P689" s="505"/>
      <c r="Q689" s="505"/>
      <c r="R689" s="505"/>
      <c r="S689" s="505"/>
      <c r="T689" s="505"/>
      <c r="U689" s="505"/>
      <c r="V689" s="505"/>
      <c r="W689" s="505"/>
      <c r="X689" s="505"/>
      <c r="Y689" s="505"/>
      <c r="Z689" s="505"/>
      <c r="AA689" s="505"/>
      <c r="AB689" s="505"/>
      <c r="AC689" s="505"/>
      <c r="AD689" s="269">
        <f t="shared" si="20"/>
        <v>0</v>
      </c>
      <c r="AE689" s="388">
        <f>IF(AD689&gt;(100000/52*'1. General Input'!$D$10),100000/52*'1. General Input'!$D$10,AD689)</f>
        <v>0</v>
      </c>
    </row>
    <row r="690" spans="1:31" x14ac:dyDescent="0.25">
      <c r="A690" s="265">
        <f t="shared" si="21"/>
        <v>670</v>
      </c>
      <c r="B690" s="501"/>
      <c r="C690" s="515"/>
      <c r="D690" s="514"/>
      <c r="E690" s="505"/>
      <c r="F690" s="505"/>
      <c r="G690" s="505"/>
      <c r="H690" s="505"/>
      <c r="I690" s="505"/>
      <c r="J690" s="505"/>
      <c r="K690" s="505"/>
      <c r="L690" s="505"/>
      <c r="M690" s="505"/>
      <c r="N690" s="505"/>
      <c r="O690" s="505"/>
      <c r="P690" s="505"/>
      <c r="Q690" s="505"/>
      <c r="R690" s="505"/>
      <c r="S690" s="505"/>
      <c r="T690" s="505"/>
      <c r="U690" s="505"/>
      <c r="V690" s="505"/>
      <c r="W690" s="505"/>
      <c r="X690" s="505"/>
      <c r="Y690" s="505"/>
      <c r="Z690" s="505"/>
      <c r="AA690" s="505"/>
      <c r="AB690" s="505"/>
      <c r="AC690" s="505"/>
      <c r="AD690" s="269">
        <f t="shared" si="20"/>
        <v>0</v>
      </c>
      <c r="AE690" s="388">
        <f>IF(AD690&gt;(100000/52*'1. General Input'!$D$10),100000/52*'1. General Input'!$D$10,AD690)</f>
        <v>0</v>
      </c>
    </row>
    <row r="691" spans="1:31" x14ac:dyDescent="0.25">
      <c r="A691" s="265">
        <f t="shared" si="21"/>
        <v>671</v>
      </c>
      <c r="B691" s="501"/>
      <c r="C691" s="515"/>
      <c r="D691" s="514"/>
      <c r="E691" s="505"/>
      <c r="F691" s="505"/>
      <c r="G691" s="505"/>
      <c r="H691" s="505"/>
      <c r="I691" s="505"/>
      <c r="J691" s="505"/>
      <c r="K691" s="505"/>
      <c r="L691" s="505"/>
      <c r="M691" s="505"/>
      <c r="N691" s="505"/>
      <c r="O691" s="505"/>
      <c r="P691" s="505"/>
      <c r="Q691" s="505"/>
      <c r="R691" s="505"/>
      <c r="S691" s="505"/>
      <c r="T691" s="505"/>
      <c r="U691" s="505"/>
      <c r="V691" s="505"/>
      <c r="W691" s="505"/>
      <c r="X691" s="505"/>
      <c r="Y691" s="505"/>
      <c r="Z691" s="505"/>
      <c r="AA691" s="505"/>
      <c r="AB691" s="505"/>
      <c r="AC691" s="505"/>
      <c r="AD691" s="269">
        <f t="shared" si="20"/>
        <v>0</v>
      </c>
      <c r="AE691" s="388">
        <f>IF(AD691&gt;(100000/52*'1. General Input'!$D$10),100000/52*'1. General Input'!$D$10,AD691)</f>
        <v>0</v>
      </c>
    </row>
    <row r="692" spans="1:31" x14ac:dyDescent="0.25">
      <c r="A692" s="265">
        <f t="shared" si="21"/>
        <v>672</v>
      </c>
      <c r="B692" s="501"/>
      <c r="C692" s="515"/>
      <c r="D692" s="514"/>
      <c r="E692" s="505"/>
      <c r="F692" s="505"/>
      <c r="G692" s="505"/>
      <c r="H692" s="505"/>
      <c r="I692" s="505"/>
      <c r="J692" s="505"/>
      <c r="K692" s="505"/>
      <c r="L692" s="505"/>
      <c r="M692" s="505"/>
      <c r="N692" s="505"/>
      <c r="O692" s="505"/>
      <c r="P692" s="505"/>
      <c r="Q692" s="505"/>
      <c r="R692" s="505"/>
      <c r="S692" s="505"/>
      <c r="T692" s="505"/>
      <c r="U692" s="505"/>
      <c r="V692" s="505"/>
      <c r="W692" s="505"/>
      <c r="X692" s="505"/>
      <c r="Y692" s="505"/>
      <c r="Z692" s="505"/>
      <c r="AA692" s="505"/>
      <c r="AB692" s="505"/>
      <c r="AC692" s="505"/>
      <c r="AD692" s="269">
        <f t="shared" si="20"/>
        <v>0</v>
      </c>
      <c r="AE692" s="388">
        <f>IF(AD692&gt;(100000/52*'1. General Input'!$D$10),100000/52*'1. General Input'!$D$10,AD692)</f>
        <v>0</v>
      </c>
    </row>
    <row r="693" spans="1:31" x14ac:dyDescent="0.25">
      <c r="A693" s="265">
        <f t="shared" si="21"/>
        <v>673</v>
      </c>
      <c r="B693" s="501"/>
      <c r="C693" s="515"/>
      <c r="D693" s="514"/>
      <c r="E693" s="505"/>
      <c r="F693" s="505"/>
      <c r="G693" s="505"/>
      <c r="H693" s="505"/>
      <c r="I693" s="505"/>
      <c r="J693" s="505"/>
      <c r="K693" s="505"/>
      <c r="L693" s="505"/>
      <c r="M693" s="505"/>
      <c r="N693" s="505"/>
      <c r="O693" s="505"/>
      <c r="P693" s="505"/>
      <c r="Q693" s="505"/>
      <c r="R693" s="505"/>
      <c r="S693" s="505"/>
      <c r="T693" s="505"/>
      <c r="U693" s="505"/>
      <c r="V693" s="505"/>
      <c r="W693" s="505"/>
      <c r="X693" s="505"/>
      <c r="Y693" s="505"/>
      <c r="Z693" s="505"/>
      <c r="AA693" s="505"/>
      <c r="AB693" s="505"/>
      <c r="AC693" s="505"/>
      <c r="AD693" s="269">
        <f t="shared" si="20"/>
        <v>0</v>
      </c>
      <c r="AE693" s="388">
        <f>IF(AD693&gt;(100000/52*'1. General Input'!$D$10),100000/52*'1. General Input'!$D$10,AD693)</f>
        <v>0</v>
      </c>
    </row>
    <row r="694" spans="1:31" x14ac:dyDescent="0.25">
      <c r="A694" s="265">
        <f t="shared" si="21"/>
        <v>674</v>
      </c>
      <c r="B694" s="501"/>
      <c r="C694" s="515"/>
      <c r="D694" s="514"/>
      <c r="E694" s="505"/>
      <c r="F694" s="505"/>
      <c r="G694" s="505"/>
      <c r="H694" s="505"/>
      <c r="I694" s="505"/>
      <c r="J694" s="505"/>
      <c r="K694" s="505"/>
      <c r="L694" s="505"/>
      <c r="M694" s="505"/>
      <c r="N694" s="505"/>
      <c r="O694" s="505"/>
      <c r="P694" s="505"/>
      <c r="Q694" s="505"/>
      <c r="R694" s="505"/>
      <c r="S694" s="505"/>
      <c r="T694" s="505"/>
      <c r="U694" s="505"/>
      <c r="V694" s="505"/>
      <c r="W694" s="505"/>
      <c r="X694" s="505"/>
      <c r="Y694" s="505"/>
      <c r="Z694" s="505"/>
      <c r="AA694" s="505"/>
      <c r="AB694" s="505"/>
      <c r="AC694" s="505"/>
      <c r="AD694" s="269">
        <f t="shared" si="20"/>
        <v>0</v>
      </c>
      <c r="AE694" s="388">
        <f>IF(AD694&gt;(100000/52*'1. General Input'!$D$10),100000/52*'1. General Input'!$D$10,AD694)</f>
        <v>0</v>
      </c>
    </row>
    <row r="695" spans="1:31" x14ac:dyDescent="0.25">
      <c r="A695" s="265">
        <f t="shared" si="21"/>
        <v>675</v>
      </c>
      <c r="B695" s="501"/>
      <c r="C695" s="515"/>
      <c r="D695" s="514"/>
      <c r="E695" s="505"/>
      <c r="F695" s="505"/>
      <c r="G695" s="505"/>
      <c r="H695" s="505"/>
      <c r="I695" s="505"/>
      <c r="J695" s="505"/>
      <c r="K695" s="505"/>
      <c r="L695" s="505"/>
      <c r="M695" s="505"/>
      <c r="N695" s="505"/>
      <c r="O695" s="505"/>
      <c r="P695" s="505"/>
      <c r="Q695" s="505"/>
      <c r="R695" s="505"/>
      <c r="S695" s="505"/>
      <c r="T695" s="505"/>
      <c r="U695" s="505"/>
      <c r="V695" s="505"/>
      <c r="W695" s="505"/>
      <c r="X695" s="505"/>
      <c r="Y695" s="505"/>
      <c r="Z695" s="505"/>
      <c r="AA695" s="505"/>
      <c r="AB695" s="505"/>
      <c r="AC695" s="505"/>
      <c r="AD695" s="269">
        <f t="shared" si="20"/>
        <v>0</v>
      </c>
      <c r="AE695" s="388">
        <f>IF(AD695&gt;(100000/52*'1. General Input'!$D$10),100000/52*'1. General Input'!$D$10,AD695)</f>
        <v>0</v>
      </c>
    </row>
    <row r="696" spans="1:31" x14ac:dyDescent="0.25">
      <c r="A696" s="265">
        <f t="shared" si="21"/>
        <v>676</v>
      </c>
      <c r="B696" s="501"/>
      <c r="C696" s="515"/>
      <c r="D696" s="514"/>
      <c r="E696" s="505"/>
      <c r="F696" s="505"/>
      <c r="G696" s="505"/>
      <c r="H696" s="505"/>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269">
        <f t="shared" si="20"/>
        <v>0</v>
      </c>
      <c r="AE696" s="388">
        <f>IF(AD696&gt;(100000/52*'1. General Input'!$D$10),100000/52*'1. General Input'!$D$10,AD696)</f>
        <v>0</v>
      </c>
    </row>
    <row r="697" spans="1:31" x14ac:dyDescent="0.25">
      <c r="A697" s="265">
        <f t="shared" si="21"/>
        <v>677</v>
      </c>
      <c r="B697" s="501"/>
      <c r="C697" s="515"/>
      <c r="D697" s="514"/>
      <c r="E697" s="505"/>
      <c r="F697" s="505"/>
      <c r="G697" s="505"/>
      <c r="H697" s="505"/>
      <c r="I697" s="505"/>
      <c r="J697" s="505"/>
      <c r="K697" s="505"/>
      <c r="L697" s="505"/>
      <c r="M697" s="505"/>
      <c r="N697" s="505"/>
      <c r="O697" s="505"/>
      <c r="P697" s="505"/>
      <c r="Q697" s="505"/>
      <c r="R697" s="505"/>
      <c r="S697" s="505"/>
      <c r="T697" s="505"/>
      <c r="U697" s="505"/>
      <c r="V697" s="505"/>
      <c r="W697" s="505"/>
      <c r="X697" s="505"/>
      <c r="Y697" s="505"/>
      <c r="Z697" s="505"/>
      <c r="AA697" s="505"/>
      <c r="AB697" s="505"/>
      <c r="AC697" s="505"/>
      <c r="AD697" s="269">
        <f t="shared" si="20"/>
        <v>0</v>
      </c>
      <c r="AE697" s="388">
        <f>IF(AD697&gt;(100000/52*'1. General Input'!$D$10),100000/52*'1. General Input'!$D$10,AD697)</f>
        <v>0</v>
      </c>
    </row>
    <row r="698" spans="1:31" x14ac:dyDescent="0.25">
      <c r="A698" s="265">
        <f t="shared" si="21"/>
        <v>678</v>
      </c>
      <c r="B698" s="501"/>
      <c r="C698" s="515"/>
      <c r="D698" s="514"/>
      <c r="E698" s="505"/>
      <c r="F698" s="505"/>
      <c r="G698" s="505"/>
      <c r="H698" s="505"/>
      <c r="I698" s="505"/>
      <c r="J698" s="505"/>
      <c r="K698" s="505"/>
      <c r="L698" s="505"/>
      <c r="M698" s="505"/>
      <c r="N698" s="505"/>
      <c r="O698" s="505"/>
      <c r="P698" s="505"/>
      <c r="Q698" s="505"/>
      <c r="R698" s="505"/>
      <c r="S698" s="505"/>
      <c r="T698" s="505"/>
      <c r="U698" s="505"/>
      <c r="V698" s="505"/>
      <c r="W698" s="505"/>
      <c r="X698" s="505"/>
      <c r="Y698" s="505"/>
      <c r="Z698" s="505"/>
      <c r="AA698" s="505"/>
      <c r="AB698" s="505"/>
      <c r="AC698" s="505"/>
      <c r="AD698" s="269">
        <f t="shared" si="20"/>
        <v>0</v>
      </c>
      <c r="AE698" s="388">
        <f>IF(AD698&gt;(100000/52*'1. General Input'!$D$10),100000/52*'1. General Input'!$D$10,AD698)</f>
        <v>0</v>
      </c>
    </row>
    <row r="699" spans="1:31" x14ac:dyDescent="0.25">
      <c r="A699" s="265">
        <f t="shared" si="21"/>
        <v>679</v>
      </c>
      <c r="B699" s="501"/>
      <c r="C699" s="515"/>
      <c r="D699" s="514"/>
      <c r="E699" s="505"/>
      <c r="F699" s="505"/>
      <c r="G699" s="505"/>
      <c r="H699" s="505"/>
      <c r="I699" s="505"/>
      <c r="J699" s="505"/>
      <c r="K699" s="505"/>
      <c r="L699" s="505"/>
      <c r="M699" s="505"/>
      <c r="N699" s="505"/>
      <c r="O699" s="505"/>
      <c r="P699" s="505"/>
      <c r="Q699" s="505"/>
      <c r="R699" s="505"/>
      <c r="S699" s="505"/>
      <c r="T699" s="505"/>
      <c r="U699" s="505"/>
      <c r="V699" s="505"/>
      <c r="W699" s="505"/>
      <c r="X699" s="505"/>
      <c r="Y699" s="505"/>
      <c r="Z699" s="505"/>
      <c r="AA699" s="505"/>
      <c r="AB699" s="505"/>
      <c r="AC699" s="505"/>
      <c r="AD699" s="269">
        <f t="shared" si="20"/>
        <v>0</v>
      </c>
      <c r="AE699" s="388">
        <f>IF(AD699&gt;(100000/52*'1. General Input'!$D$10),100000/52*'1. General Input'!$D$10,AD699)</f>
        <v>0</v>
      </c>
    </row>
    <row r="700" spans="1:31" x14ac:dyDescent="0.25">
      <c r="A700" s="265">
        <f t="shared" si="21"/>
        <v>680</v>
      </c>
      <c r="B700" s="501"/>
      <c r="C700" s="515"/>
      <c r="D700" s="514"/>
      <c r="E700" s="505"/>
      <c r="F700" s="505"/>
      <c r="G700" s="505"/>
      <c r="H700" s="505"/>
      <c r="I700" s="505"/>
      <c r="J700" s="505"/>
      <c r="K700" s="505"/>
      <c r="L700" s="505"/>
      <c r="M700" s="505"/>
      <c r="N700" s="505"/>
      <c r="O700" s="505"/>
      <c r="P700" s="505"/>
      <c r="Q700" s="505"/>
      <c r="R700" s="505"/>
      <c r="S700" s="505"/>
      <c r="T700" s="505"/>
      <c r="U700" s="505"/>
      <c r="V700" s="505"/>
      <c r="W700" s="505"/>
      <c r="X700" s="505"/>
      <c r="Y700" s="505"/>
      <c r="Z700" s="505"/>
      <c r="AA700" s="505"/>
      <c r="AB700" s="505"/>
      <c r="AC700" s="505"/>
      <c r="AD700" s="269">
        <f t="shared" si="20"/>
        <v>0</v>
      </c>
      <c r="AE700" s="388">
        <f>IF(AD700&gt;(100000/52*'1. General Input'!$D$10),100000/52*'1. General Input'!$D$10,AD700)</f>
        <v>0</v>
      </c>
    </row>
    <row r="701" spans="1:31" x14ac:dyDescent="0.25">
      <c r="A701" s="265">
        <f t="shared" si="21"/>
        <v>681</v>
      </c>
      <c r="B701" s="501"/>
      <c r="C701" s="515"/>
      <c r="D701" s="514"/>
      <c r="E701" s="505"/>
      <c r="F701" s="505"/>
      <c r="G701" s="505"/>
      <c r="H701" s="505"/>
      <c r="I701" s="505"/>
      <c r="J701" s="505"/>
      <c r="K701" s="505"/>
      <c r="L701" s="505"/>
      <c r="M701" s="505"/>
      <c r="N701" s="505"/>
      <c r="O701" s="505"/>
      <c r="P701" s="505"/>
      <c r="Q701" s="505"/>
      <c r="R701" s="505"/>
      <c r="S701" s="505"/>
      <c r="T701" s="505"/>
      <c r="U701" s="505"/>
      <c r="V701" s="505"/>
      <c r="W701" s="505"/>
      <c r="X701" s="505"/>
      <c r="Y701" s="505"/>
      <c r="Z701" s="505"/>
      <c r="AA701" s="505"/>
      <c r="AB701" s="505"/>
      <c r="AC701" s="505"/>
      <c r="AD701" s="269">
        <f t="shared" si="20"/>
        <v>0</v>
      </c>
      <c r="AE701" s="388">
        <f>IF(AD701&gt;(100000/52*'1. General Input'!$D$10),100000/52*'1. General Input'!$D$10,AD701)</f>
        <v>0</v>
      </c>
    </row>
    <row r="702" spans="1:31" x14ac:dyDescent="0.25">
      <c r="A702" s="265">
        <f t="shared" si="21"/>
        <v>682</v>
      </c>
      <c r="B702" s="501"/>
      <c r="C702" s="515"/>
      <c r="D702" s="514"/>
      <c r="E702" s="505"/>
      <c r="F702" s="505"/>
      <c r="G702" s="505"/>
      <c r="H702" s="505"/>
      <c r="I702" s="505"/>
      <c r="J702" s="505"/>
      <c r="K702" s="505"/>
      <c r="L702" s="505"/>
      <c r="M702" s="505"/>
      <c r="N702" s="505"/>
      <c r="O702" s="505"/>
      <c r="P702" s="505"/>
      <c r="Q702" s="505"/>
      <c r="R702" s="505"/>
      <c r="S702" s="505"/>
      <c r="T702" s="505"/>
      <c r="U702" s="505"/>
      <c r="V702" s="505"/>
      <c r="W702" s="505"/>
      <c r="X702" s="505"/>
      <c r="Y702" s="505"/>
      <c r="Z702" s="505"/>
      <c r="AA702" s="505"/>
      <c r="AB702" s="505"/>
      <c r="AC702" s="505"/>
      <c r="AD702" s="269">
        <f t="shared" si="20"/>
        <v>0</v>
      </c>
      <c r="AE702" s="388">
        <f>IF(AD702&gt;(100000/52*'1. General Input'!$D$10),100000/52*'1. General Input'!$D$10,AD702)</f>
        <v>0</v>
      </c>
    </row>
    <row r="703" spans="1:31" x14ac:dyDescent="0.25">
      <c r="A703" s="265">
        <f t="shared" si="21"/>
        <v>683</v>
      </c>
      <c r="B703" s="501"/>
      <c r="C703" s="515"/>
      <c r="D703" s="514"/>
      <c r="E703" s="505"/>
      <c r="F703" s="505"/>
      <c r="G703" s="505"/>
      <c r="H703" s="505"/>
      <c r="I703" s="505"/>
      <c r="J703" s="505"/>
      <c r="K703" s="505"/>
      <c r="L703" s="505"/>
      <c r="M703" s="505"/>
      <c r="N703" s="505"/>
      <c r="O703" s="505"/>
      <c r="P703" s="505"/>
      <c r="Q703" s="505"/>
      <c r="R703" s="505"/>
      <c r="S703" s="505"/>
      <c r="T703" s="505"/>
      <c r="U703" s="505"/>
      <c r="V703" s="505"/>
      <c r="W703" s="505"/>
      <c r="X703" s="505"/>
      <c r="Y703" s="505"/>
      <c r="Z703" s="505"/>
      <c r="AA703" s="505"/>
      <c r="AB703" s="505"/>
      <c r="AC703" s="505"/>
      <c r="AD703" s="269">
        <f t="shared" si="20"/>
        <v>0</v>
      </c>
      <c r="AE703" s="388">
        <f>IF(AD703&gt;(100000/52*'1. General Input'!$D$10),100000/52*'1. General Input'!$D$10,AD703)</f>
        <v>0</v>
      </c>
    </row>
    <row r="704" spans="1:31" x14ac:dyDescent="0.25">
      <c r="A704" s="265">
        <f t="shared" si="21"/>
        <v>684</v>
      </c>
      <c r="B704" s="501"/>
      <c r="C704" s="515"/>
      <c r="D704" s="514"/>
      <c r="E704" s="505"/>
      <c r="F704" s="505"/>
      <c r="G704" s="505"/>
      <c r="H704" s="505"/>
      <c r="I704" s="505"/>
      <c r="J704" s="505"/>
      <c r="K704" s="505"/>
      <c r="L704" s="505"/>
      <c r="M704" s="505"/>
      <c r="N704" s="505"/>
      <c r="O704" s="505"/>
      <c r="P704" s="505"/>
      <c r="Q704" s="505"/>
      <c r="R704" s="505"/>
      <c r="S704" s="505"/>
      <c r="T704" s="505"/>
      <c r="U704" s="505"/>
      <c r="V704" s="505"/>
      <c r="W704" s="505"/>
      <c r="X704" s="505"/>
      <c r="Y704" s="505"/>
      <c r="Z704" s="505"/>
      <c r="AA704" s="505"/>
      <c r="AB704" s="505"/>
      <c r="AC704" s="505"/>
      <c r="AD704" s="269">
        <f t="shared" si="20"/>
        <v>0</v>
      </c>
      <c r="AE704" s="388">
        <f>IF(AD704&gt;(100000/52*'1. General Input'!$D$10),100000/52*'1. General Input'!$D$10,AD704)</f>
        <v>0</v>
      </c>
    </row>
    <row r="705" spans="1:31" x14ac:dyDescent="0.25">
      <c r="A705" s="265">
        <f t="shared" si="21"/>
        <v>685</v>
      </c>
      <c r="B705" s="501"/>
      <c r="C705" s="515"/>
      <c r="D705" s="514"/>
      <c r="E705" s="505"/>
      <c r="F705" s="505"/>
      <c r="G705" s="505"/>
      <c r="H705" s="505"/>
      <c r="I705" s="505"/>
      <c r="J705" s="505"/>
      <c r="K705" s="505"/>
      <c r="L705" s="505"/>
      <c r="M705" s="505"/>
      <c r="N705" s="505"/>
      <c r="O705" s="505"/>
      <c r="P705" s="505"/>
      <c r="Q705" s="505"/>
      <c r="R705" s="505"/>
      <c r="S705" s="505"/>
      <c r="T705" s="505"/>
      <c r="U705" s="505"/>
      <c r="V705" s="505"/>
      <c r="W705" s="505"/>
      <c r="X705" s="505"/>
      <c r="Y705" s="505"/>
      <c r="Z705" s="505"/>
      <c r="AA705" s="505"/>
      <c r="AB705" s="505"/>
      <c r="AC705" s="505"/>
      <c r="AD705" s="269">
        <f t="shared" si="20"/>
        <v>0</v>
      </c>
      <c r="AE705" s="388">
        <f>IF(AD705&gt;(100000/52*'1. General Input'!$D$10),100000/52*'1. General Input'!$D$10,AD705)</f>
        <v>0</v>
      </c>
    </row>
    <row r="706" spans="1:31" x14ac:dyDescent="0.25">
      <c r="A706" s="265">
        <f t="shared" si="21"/>
        <v>686</v>
      </c>
      <c r="B706" s="501"/>
      <c r="C706" s="515"/>
      <c r="D706" s="514"/>
      <c r="E706" s="505"/>
      <c r="F706" s="505"/>
      <c r="G706" s="505"/>
      <c r="H706" s="505"/>
      <c r="I706" s="505"/>
      <c r="J706" s="505"/>
      <c r="K706" s="505"/>
      <c r="L706" s="505"/>
      <c r="M706" s="505"/>
      <c r="N706" s="505"/>
      <c r="O706" s="505"/>
      <c r="P706" s="505"/>
      <c r="Q706" s="505"/>
      <c r="R706" s="505"/>
      <c r="S706" s="505"/>
      <c r="T706" s="505"/>
      <c r="U706" s="505"/>
      <c r="V706" s="505"/>
      <c r="W706" s="505"/>
      <c r="X706" s="505"/>
      <c r="Y706" s="505"/>
      <c r="Z706" s="505"/>
      <c r="AA706" s="505"/>
      <c r="AB706" s="505"/>
      <c r="AC706" s="505"/>
      <c r="AD706" s="269">
        <f t="shared" si="20"/>
        <v>0</v>
      </c>
      <c r="AE706" s="388">
        <f>IF(AD706&gt;(100000/52*'1. General Input'!$D$10),100000/52*'1. General Input'!$D$10,AD706)</f>
        <v>0</v>
      </c>
    </row>
    <row r="707" spans="1:31" x14ac:dyDescent="0.25">
      <c r="A707" s="265">
        <f t="shared" si="21"/>
        <v>687</v>
      </c>
      <c r="B707" s="501"/>
      <c r="C707" s="515"/>
      <c r="D707" s="514"/>
      <c r="E707" s="505"/>
      <c r="F707" s="505"/>
      <c r="G707" s="505"/>
      <c r="H707" s="505"/>
      <c r="I707" s="505"/>
      <c r="J707" s="505"/>
      <c r="K707" s="505"/>
      <c r="L707" s="505"/>
      <c r="M707" s="505"/>
      <c r="N707" s="505"/>
      <c r="O707" s="505"/>
      <c r="P707" s="505"/>
      <c r="Q707" s="505"/>
      <c r="R707" s="505"/>
      <c r="S707" s="505"/>
      <c r="T707" s="505"/>
      <c r="U707" s="505"/>
      <c r="V707" s="505"/>
      <c r="W707" s="505"/>
      <c r="X707" s="505"/>
      <c r="Y707" s="505"/>
      <c r="Z707" s="505"/>
      <c r="AA707" s="505"/>
      <c r="AB707" s="505"/>
      <c r="AC707" s="505"/>
      <c r="AD707" s="269">
        <f t="shared" si="20"/>
        <v>0</v>
      </c>
      <c r="AE707" s="388">
        <f>IF(AD707&gt;(100000/52*'1. General Input'!$D$10),100000/52*'1. General Input'!$D$10,AD707)</f>
        <v>0</v>
      </c>
    </row>
    <row r="708" spans="1:31" x14ac:dyDescent="0.25">
      <c r="A708" s="265">
        <f t="shared" si="21"/>
        <v>688</v>
      </c>
      <c r="B708" s="501"/>
      <c r="C708" s="515"/>
      <c r="D708" s="514"/>
      <c r="E708" s="505"/>
      <c r="F708" s="505"/>
      <c r="G708" s="505"/>
      <c r="H708" s="505"/>
      <c r="I708" s="505"/>
      <c r="J708" s="505"/>
      <c r="K708" s="505"/>
      <c r="L708" s="505"/>
      <c r="M708" s="505"/>
      <c r="N708" s="505"/>
      <c r="O708" s="505"/>
      <c r="P708" s="505"/>
      <c r="Q708" s="505"/>
      <c r="R708" s="505"/>
      <c r="S708" s="505"/>
      <c r="T708" s="505"/>
      <c r="U708" s="505"/>
      <c r="V708" s="505"/>
      <c r="W708" s="505"/>
      <c r="X708" s="505"/>
      <c r="Y708" s="505"/>
      <c r="Z708" s="505"/>
      <c r="AA708" s="505"/>
      <c r="AB708" s="505"/>
      <c r="AC708" s="505"/>
      <c r="AD708" s="269">
        <f t="shared" si="20"/>
        <v>0</v>
      </c>
      <c r="AE708" s="388">
        <f>IF(AD708&gt;(100000/52*'1. General Input'!$D$10),100000/52*'1. General Input'!$D$10,AD708)</f>
        <v>0</v>
      </c>
    </row>
    <row r="709" spans="1:31" x14ac:dyDescent="0.25">
      <c r="A709" s="265">
        <f t="shared" si="21"/>
        <v>689</v>
      </c>
      <c r="B709" s="501"/>
      <c r="C709" s="515"/>
      <c r="D709" s="514"/>
      <c r="E709" s="505"/>
      <c r="F709" s="505"/>
      <c r="G709" s="505"/>
      <c r="H709" s="505"/>
      <c r="I709" s="505"/>
      <c r="J709" s="505"/>
      <c r="K709" s="505"/>
      <c r="L709" s="505"/>
      <c r="M709" s="505"/>
      <c r="N709" s="505"/>
      <c r="O709" s="505"/>
      <c r="P709" s="505"/>
      <c r="Q709" s="505"/>
      <c r="R709" s="505"/>
      <c r="S709" s="505"/>
      <c r="T709" s="505"/>
      <c r="U709" s="505"/>
      <c r="V709" s="505"/>
      <c r="W709" s="505"/>
      <c r="X709" s="505"/>
      <c r="Y709" s="505"/>
      <c r="Z709" s="505"/>
      <c r="AA709" s="505"/>
      <c r="AB709" s="505"/>
      <c r="AC709" s="505"/>
      <c r="AD709" s="269">
        <f t="shared" si="20"/>
        <v>0</v>
      </c>
      <c r="AE709" s="388">
        <f>IF(AD709&gt;(100000/52*'1. General Input'!$D$10),100000/52*'1. General Input'!$D$10,AD709)</f>
        <v>0</v>
      </c>
    </row>
    <row r="710" spans="1:31" x14ac:dyDescent="0.25">
      <c r="A710" s="265">
        <f t="shared" si="21"/>
        <v>690</v>
      </c>
      <c r="B710" s="501"/>
      <c r="C710" s="515"/>
      <c r="D710" s="514"/>
      <c r="E710" s="505"/>
      <c r="F710" s="505"/>
      <c r="G710" s="505"/>
      <c r="H710" s="505"/>
      <c r="I710" s="505"/>
      <c r="J710" s="505"/>
      <c r="K710" s="505"/>
      <c r="L710" s="505"/>
      <c r="M710" s="505"/>
      <c r="N710" s="505"/>
      <c r="O710" s="505"/>
      <c r="P710" s="505"/>
      <c r="Q710" s="505"/>
      <c r="R710" s="505"/>
      <c r="S710" s="505"/>
      <c r="T710" s="505"/>
      <c r="U710" s="505"/>
      <c r="V710" s="505"/>
      <c r="W710" s="505"/>
      <c r="X710" s="505"/>
      <c r="Y710" s="505"/>
      <c r="Z710" s="505"/>
      <c r="AA710" s="505"/>
      <c r="AB710" s="505"/>
      <c r="AC710" s="505"/>
      <c r="AD710" s="269">
        <f t="shared" si="20"/>
        <v>0</v>
      </c>
      <c r="AE710" s="388">
        <f>IF(AD710&gt;(100000/52*'1. General Input'!$D$10),100000/52*'1. General Input'!$D$10,AD710)</f>
        <v>0</v>
      </c>
    </row>
    <row r="711" spans="1:31" x14ac:dyDescent="0.25">
      <c r="A711" s="265">
        <f t="shared" si="21"/>
        <v>691</v>
      </c>
      <c r="B711" s="501"/>
      <c r="C711" s="515"/>
      <c r="D711" s="514"/>
      <c r="E711" s="505"/>
      <c r="F711" s="505"/>
      <c r="G711" s="505"/>
      <c r="H711" s="505"/>
      <c r="I711" s="505"/>
      <c r="J711" s="505"/>
      <c r="K711" s="505"/>
      <c r="L711" s="505"/>
      <c r="M711" s="505"/>
      <c r="N711" s="505"/>
      <c r="O711" s="505"/>
      <c r="P711" s="505"/>
      <c r="Q711" s="505"/>
      <c r="R711" s="505"/>
      <c r="S711" s="505"/>
      <c r="T711" s="505"/>
      <c r="U711" s="505"/>
      <c r="V711" s="505"/>
      <c r="W711" s="505"/>
      <c r="X711" s="505"/>
      <c r="Y711" s="505"/>
      <c r="Z711" s="505"/>
      <c r="AA711" s="505"/>
      <c r="AB711" s="505"/>
      <c r="AC711" s="505"/>
      <c r="AD711" s="269">
        <f t="shared" si="20"/>
        <v>0</v>
      </c>
      <c r="AE711" s="388">
        <f>IF(AD711&gt;(100000/52*'1. General Input'!$D$10),100000/52*'1. General Input'!$D$10,AD711)</f>
        <v>0</v>
      </c>
    </row>
    <row r="712" spans="1:31" x14ac:dyDescent="0.25">
      <c r="A712" s="265">
        <f t="shared" si="21"/>
        <v>692</v>
      </c>
      <c r="B712" s="501"/>
      <c r="C712" s="515"/>
      <c r="D712" s="514"/>
      <c r="E712" s="505"/>
      <c r="F712" s="505"/>
      <c r="G712" s="505"/>
      <c r="H712" s="505"/>
      <c r="I712" s="505"/>
      <c r="J712" s="505"/>
      <c r="K712" s="505"/>
      <c r="L712" s="505"/>
      <c r="M712" s="505"/>
      <c r="N712" s="505"/>
      <c r="O712" s="505"/>
      <c r="P712" s="505"/>
      <c r="Q712" s="505"/>
      <c r="R712" s="505"/>
      <c r="S712" s="505"/>
      <c r="T712" s="505"/>
      <c r="U712" s="505"/>
      <c r="V712" s="505"/>
      <c r="W712" s="505"/>
      <c r="X712" s="505"/>
      <c r="Y712" s="505"/>
      <c r="Z712" s="505"/>
      <c r="AA712" s="505"/>
      <c r="AB712" s="505"/>
      <c r="AC712" s="505"/>
      <c r="AD712" s="269">
        <f t="shared" si="20"/>
        <v>0</v>
      </c>
      <c r="AE712" s="388">
        <f>IF(AD712&gt;(100000/52*'1. General Input'!$D$10),100000/52*'1. General Input'!$D$10,AD712)</f>
        <v>0</v>
      </c>
    </row>
    <row r="713" spans="1:31" x14ac:dyDescent="0.25">
      <c r="A713" s="265">
        <f t="shared" si="21"/>
        <v>693</v>
      </c>
      <c r="B713" s="501"/>
      <c r="C713" s="515"/>
      <c r="D713" s="514"/>
      <c r="E713" s="505"/>
      <c r="F713" s="505"/>
      <c r="G713" s="505"/>
      <c r="H713" s="505"/>
      <c r="I713" s="505"/>
      <c r="J713" s="505"/>
      <c r="K713" s="505"/>
      <c r="L713" s="505"/>
      <c r="M713" s="505"/>
      <c r="N713" s="505"/>
      <c r="O713" s="505"/>
      <c r="P713" s="505"/>
      <c r="Q713" s="505"/>
      <c r="R713" s="505"/>
      <c r="S713" s="505"/>
      <c r="T713" s="505"/>
      <c r="U713" s="505"/>
      <c r="V713" s="505"/>
      <c r="W713" s="505"/>
      <c r="X713" s="505"/>
      <c r="Y713" s="505"/>
      <c r="Z713" s="505"/>
      <c r="AA713" s="505"/>
      <c r="AB713" s="505"/>
      <c r="AC713" s="505"/>
      <c r="AD713" s="269">
        <f t="shared" si="20"/>
        <v>0</v>
      </c>
      <c r="AE713" s="388">
        <f>IF(AD713&gt;(100000/52*'1. General Input'!$D$10),100000/52*'1. General Input'!$D$10,AD713)</f>
        <v>0</v>
      </c>
    </row>
    <row r="714" spans="1:31" x14ac:dyDescent="0.25">
      <c r="A714" s="265">
        <f t="shared" si="21"/>
        <v>694</v>
      </c>
      <c r="B714" s="501"/>
      <c r="C714" s="515"/>
      <c r="D714" s="514"/>
      <c r="E714" s="505"/>
      <c r="F714" s="505"/>
      <c r="G714" s="505"/>
      <c r="H714" s="505"/>
      <c r="I714" s="505"/>
      <c r="J714" s="505"/>
      <c r="K714" s="505"/>
      <c r="L714" s="505"/>
      <c r="M714" s="505"/>
      <c r="N714" s="505"/>
      <c r="O714" s="505"/>
      <c r="P714" s="505"/>
      <c r="Q714" s="505"/>
      <c r="R714" s="505"/>
      <c r="S714" s="505"/>
      <c r="T714" s="505"/>
      <c r="U714" s="505"/>
      <c r="V714" s="505"/>
      <c r="W714" s="505"/>
      <c r="X714" s="505"/>
      <c r="Y714" s="505"/>
      <c r="Z714" s="505"/>
      <c r="AA714" s="505"/>
      <c r="AB714" s="505"/>
      <c r="AC714" s="505"/>
      <c r="AD714" s="269">
        <f t="shared" si="20"/>
        <v>0</v>
      </c>
      <c r="AE714" s="388">
        <f>IF(AD714&gt;(100000/52*'1. General Input'!$D$10),100000/52*'1. General Input'!$D$10,AD714)</f>
        <v>0</v>
      </c>
    </row>
    <row r="715" spans="1:31" x14ac:dyDescent="0.25">
      <c r="A715" s="265">
        <f t="shared" si="21"/>
        <v>695</v>
      </c>
      <c r="B715" s="501"/>
      <c r="C715" s="515"/>
      <c r="D715" s="514"/>
      <c r="E715" s="505"/>
      <c r="F715" s="505"/>
      <c r="G715" s="505"/>
      <c r="H715" s="505"/>
      <c r="I715" s="505"/>
      <c r="J715" s="505"/>
      <c r="K715" s="505"/>
      <c r="L715" s="505"/>
      <c r="M715" s="505"/>
      <c r="N715" s="505"/>
      <c r="O715" s="505"/>
      <c r="P715" s="505"/>
      <c r="Q715" s="505"/>
      <c r="R715" s="505"/>
      <c r="S715" s="505"/>
      <c r="T715" s="505"/>
      <c r="U715" s="505"/>
      <c r="V715" s="505"/>
      <c r="W715" s="505"/>
      <c r="X715" s="505"/>
      <c r="Y715" s="505"/>
      <c r="Z715" s="505"/>
      <c r="AA715" s="505"/>
      <c r="AB715" s="505"/>
      <c r="AC715" s="505"/>
      <c r="AD715" s="269">
        <f t="shared" si="20"/>
        <v>0</v>
      </c>
      <c r="AE715" s="388">
        <f>IF(AD715&gt;(100000/52*'1. General Input'!$D$10),100000/52*'1. General Input'!$D$10,AD715)</f>
        <v>0</v>
      </c>
    </row>
    <row r="716" spans="1:31" x14ac:dyDescent="0.25">
      <c r="A716" s="265">
        <f t="shared" si="21"/>
        <v>696</v>
      </c>
      <c r="B716" s="501"/>
      <c r="C716" s="515"/>
      <c r="D716" s="514"/>
      <c r="E716" s="505"/>
      <c r="F716" s="505"/>
      <c r="G716" s="505"/>
      <c r="H716" s="505"/>
      <c r="I716" s="505"/>
      <c r="J716" s="505"/>
      <c r="K716" s="505"/>
      <c r="L716" s="505"/>
      <c r="M716" s="505"/>
      <c r="N716" s="505"/>
      <c r="O716" s="505"/>
      <c r="P716" s="505"/>
      <c r="Q716" s="505"/>
      <c r="R716" s="505"/>
      <c r="S716" s="505"/>
      <c r="T716" s="505"/>
      <c r="U716" s="505"/>
      <c r="V716" s="505"/>
      <c r="W716" s="505"/>
      <c r="X716" s="505"/>
      <c r="Y716" s="505"/>
      <c r="Z716" s="505"/>
      <c r="AA716" s="505"/>
      <c r="AB716" s="505"/>
      <c r="AC716" s="505"/>
      <c r="AD716" s="269">
        <f t="shared" si="20"/>
        <v>0</v>
      </c>
      <c r="AE716" s="388">
        <f>IF(AD716&gt;(100000/52*'1. General Input'!$D$10),100000/52*'1. General Input'!$D$10,AD716)</f>
        <v>0</v>
      </c>
    </row>
    <row r="717" spans="1:31" x14ac:dyDescent="0.25">
      <c r="A717" s="265">
        <f t="shared" si="21"/>
        <v>697</v>
      </c>
      <c r="B717" s="501"/>
      <c r="C717" s="515"/>
      <c r="D717" s="514"/>
      <c r="E717" s="505"/>
      <c r="F717" s="505"/>
      <c r="G717" s="505"/>
      <c r="H717" s="505"/>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269">
        <f t="shared" si="20"/>
        <v>0</v>
      </c>
      <c r="AE717" s="388">
        <f>IF(AD717&gt;(100000/52*'1. General Input'!$D$10),100000/52*'1. General Input'!$D$10,AD717)</f>
        <v>0</v>
      </c>
    </row>
    <row r="718" spans="1:31" x14ac:dyDescent="0.25">
      <c r="A718" s="265">
        <f t="shared" si="21"/>
        <v>698</v>
      </c>
      <c r="B718" s="501"/>
      <c r="C718" s="515"/>
      <c r="D718" s="514"/>
      <c r="E718" s="505"/>
      <c r="F718" s="505"/>
      <c r="G718" s="505"/>
      <c r="H718" s="505"/>
      <c r="I718" s="505"/>
      <c r="J718" s="505"/>
      <c r="K718" s="505"/>
      <c r="L718" s="505"/>
      <c r="M718" s="505"/>
      <c r="N718" s="505"/>
      <c r="O718" s="505"/>
      <c r="P718" s="505"/>
      <c r="Q718" s="505"/>
      <c r="R718" s="505"/>
      <c r="S718" s="505"/>
      <c r="T718" s="505"/>
      <c r="U718" s="505"/>
      <c r="V718" s="505"/>
      <c r="W718" s="505"/>
      <c r="X718" s="505"/>
      <c r="Y718" s="505"/>
      <c r="Z718" s="505"/>
      <c r="AA718" s="505"/>
      <c r="AB718" s="505"/>
      <c r="AC718" s="505"/>
      <c r="AD718" s="269">
        <f t="shared" si="20"/>
        <v>0</v>
      </c>
      <c r="AE718" s="388">
        <f>IF(AD718&gt;(100000/52*'1. General Input'!$D$10),100000/52*'1. General Input'!$D$10,AD718)</f>
        <v>0</v>
      </c>
    </row>
    <row r="719" spans="1:31" x14ac:dyDescent="0.25">
      <c r="A719" s="265">
        <f t="shared" si="21"/>
        <v>699</v>
      </c>
      <c r="B719" s="501"/>
      <c r="C719" s="515"/>
      <c r="D719" s="514"/>
      <c r="E719" s="505"/>
      <c r="F719" s="505"/>
      <c r="G719" s="505"/>
      <c r="H719" s="505"/>
      <c r="I719" s="505"/>
      <c r="J719" s="505"/>
      <c r="K719" s="505"/>
      <c r="L719" s="505"/>
      <c r="M719" s="505"/>
      <c r="N719" s="505"/>
      <c r="O719" s="505"/>
      <c r="P719" s="505"/>
      <c r="Q719" s="505"/>
      <c r="R719" s="505"/>
      <c r="S719" s="505"/>
      <c r="T719" s="505"/>
      <c r="U719" s="505"/>
      <c r="V719" s="505"/>
      <c r="W719" s="505"/>
      <c r="X719" s="505"/>
      <c r="Y719" s="505"/>
      <c r="Z719" s="505"/>
      <c r="AA719" s="505"/>
      <c r="AB719" s="505"/>
      <c r="AC719" s="505"/>
      <c r="AD719" s="269">
        <f t="shared" si="20"/>
        <v>0</v>
      </c>
      <c r="AE719" s="388">
        <f>IF(AD719&gt;(100000/52*'1. General Input'!$D$10),100000/52*'1. General Input'!$D$10,AD719)</f>
        <v>0</v>
      </c>
    </row>
    <row r="720" spans="1:31" x14ac:dyDescent="0.25">
      <c r="A720" s="265">
        <f t="shared" si="21"/>
        <v>700</v>
      </c>
      <c r="B720" s="501"/>
      <c r="C720" s="515"/>
      <c r="D720" s="514"/>
      <c r="E720" s="505"/>
      <c r="F720" s="505"/>
      <c r="G720" s="505"/>
      <c r="H720" s="505"/>
      <c r="I720" s="505"/>
      <c r="J720" s="505"/>
      <c r="K720" s="505"/>
      <c r="L720" s="505"/>
      <c r="M720" s="505"/>
      <c r="N720" s="505"/>
      <c r="O720" s="505"/>
      <c r="P720" s="505"/>
      <c r="Q720" s="505"/>
      <c r="R720" s="505"/>
      <c r="S720" s="505"/>
      <c r="T720" s="505"/>
      <c r="U720" s="505"/>
      <c r="V720" s="505"/>
      <c r="W720" s="505"/>
      <c r="X720" s="505"/>
      <c r="Y720" s="505"/>
      <c r="Z720" s="505"/>
      <c r="AA720" s="505"/>
      <c r="AB720" s="505"/>
      <c r="AC720" s="505"/>
      <c r="AD720" s="269">
        <f t="shared" si="20"/>
        <v>0</v>
      </c>
      <c r="AE720" s="388">
        <f>IF(AD720&gt;(100000/52*'1. General Input'!$D$10),100000/52*'1. General Input'!$D$10,AD720)</f>
        <v>0</v>
      </c>
    </row>
    <row r="721" spans="1:31" x14ac:dyDescent="0.25">
      <c r="A721" s="265">
        <f t="shared" si="21"/>
        <v>701</v>
      </c>
      <c r="B721" s="501"/>
      <c r="C721" s="515"/>
      <c r="D721" s="514"/>
      <c r="E721" s="505"/>
      <c r="F721" s="505"/>
      <c r="G721" s="505"/>
      <c r="H721" s="505"/>
      <c r="I721" s="505"/>
      <c r="J721" s="505"/>
      <c r="K721" s="505"/>
      <c r="L721" s="505"/>
      <c r="M721" s="505"/>
      <c r="N721" s="505"/>
      <c r="O721" s="505"/>
      <c r="P721" s="505"/>
      <c r="Q721" s="505"/>
      <c r="R721" s="505"/>
      <c r="S721" s="505"/>
      <c r="T721" s="505"/>
      <c r="U721" s="505"/>
      <c r="V721" s="505"/>
      <c r="W721" s="505"/>
      <c r="X721" s="505"/>
      <c r="Y721" s="505"/>
      <c r="Z721" s="505"/>
      <c r="AA721" s="505"/>
      <c r="AB721" s="505"/>
      <c r="AC721" s="505"/>
      <c r="AD721" s="269">
        <f t="shared" si="20"/>
        <v>0</v>
      </c>
      <c r="AE721" s="388">
        <f>IF(AD721&gt;(100000/52*'1. General Input'!$D$10),100000/52*'1. General Input'!$D$10,AD721)</f>
        <v>0</v>
      </c>
    </row>
    <row r="722" spans="1:31" x14ac:dyDescent="0.25">
      <c r="A722" s="265">
        <f t="shared" si="21"/>
        <v>702</v>
      </c>
      <c r="B722" s="501"/>
      <c r="C722" s="515"/>
      <c r="D722" s="514"/>
      <c r="E722" s="505"/>
      <c r="F722" s="505"/>
      <c r="G722" s="505"/>
      <c r="H722" s="505"/>
      <c r="I722" s="505"/>
      <c r="J722" s="505"/>
      <c r="K722" s="505"/>
      <c r="L722" s="505"/>
      <c r="M722" s="505"/>
      <c r="N722" s="505"/>
      <c r="O722" s="505"/>
      <c r="P722" s="505"/>
      <c r="Q722" s="505"/>
      <c r="R722" s="505"/>
      <c r="S722" s="505"/>
      <c r="T722" s="505"/>
      <c r="U722" s="505"/>
      <c r="V722" s="505"/>
      <c r="W722" s="505"/>
      <c r="X722" s="505"/>
      <c r="Y722" s="505"/>
      <c r="Z722" s="505"/>
      <c r="AA722" s="505"/>
      <c r="AB722" s="505"/>
      <c r="AC722" s="505"/>
      <c r="AD722" s="269">
        <f t="shared" si="20"/>
        <v>0</v>
      </c>
      <c r="AE722" s="388">
        <f>IF(AD722&gt;(100000/52*'1. General Input'!$D$10),100000/52*'1. General Input'!$D$10,AD722)</f>
        <v>0</v>
      </c>
    </row>
    <row r="723" spans="1:31" x14ac:dyDescent="0.25">
      <c r="A723" s="265">
        <f t="shared" si="21"/>
        <v>703</v>
      </c>
      <c r="B723" s="501"/>
      <c r="C723" s="515"/>
      <c r="D723" s="514"/>
      <c r="E723" s="505"/>
      <c r="F723" s="505"/>
      <c r="G723" s="505"/>
      <c r="H723" s="505"/>
      <c r="I723" s="505"/>
      <c r="J723" s="505"/>
      <c r="K723" s="505"/>
      <c r="L723" s="505"/>
      <c r="M723" s="505"/>
      <c r="N723" s="505"/>
      <c r="O723" s="505"/>
      <c r="P723" s="505"/>
      <c r="Q723" s="505"/>
      <c r="R723" s="505"/>
      <c r="S723" s="505"/>
      <c r="T723" s="505"/>
      <c r="U723" s="505"/>
      <c r="V723" s="505"/>
      <c r="W723" s="505"/>
      <c r="X723" s="505"/>
      <c r="Y723" s="505"/>
      <c r="Z723" s="505"/>
      <c r="AA723" s="505"/>
      <c r="AB723" s="505"/>
      <c r="AC723" s="505"/>
      <c r="AD723" s="269">
        <f t="shared" si="20"/>
        <v>0</v>
      </c>
      <c r="AE723" s="388">
        <f>IF(AD723&gt;(100000/52*'1. General Input'!$D$10),100000/52*'1. General Input'!$D$10,AD723)</f>
        <v>0</v>
      </c>
    </row>
    <row r="724" spans="1:31" x14ac:dyDescent="0.25">
      <c r="A724" s="265">
        <f t="shared" si="21"/>
        <v>704</v>
      </c>
      <c r="B724" s="501"/>
      <c r="C724" s="515"/>
      <c r="D724" s="514"/>
      <c r="E724" s="505"/>
      <c r="F724" s="505"/>
      <c r="G724" s="505"/>
      <c r="H724" s="505"/>
      <c r="I724" s="505"/>
      <c r="J724" s="505"/>
      <c r="K724" s="505"/>
      <c r="L724" s="505"/>
      <c r="M724" s="505"/>
      <c r="N724" s="505"/>
      <c r="O724" s="505"/>
      <c r="P724" s="505"/>
      <c r="Q724" s="505"/>
      <c r="R724" s="505"/>
      <c r="S724" s="505"/>
      <c r="T724" s="505"/>
      <c r="U724" s="505"/>
      <c r="V724" s="505"/>
      <c r="W724" s="505"/>
      <c r="X724" s="505"/>
      <c r="Y724" s="505"/>
      <c r="Z724" s="505"/>
      <c r="AA724" s="505"/>
      <c r="AB724" s="505"/>
      <c r="AC724" s="505"/>
      <c r="AD724" s="269">
        <f t="shared" si="20"/>
        <v>0</v>
      </c>
      <c r="AE724" s="388">
        <f>IF(AD724&gt;(100000/52*'1. General Input'!$D$10),100000/52*'1. General Input'!$D$10,AD724)</f>
        <v>0</v>
      </c>
    </row>
    <row r="725" spans="1:31" x14ac:dyDescent="0.25">
      <c r="A725" s="265">
        <f t="shared" si="21"/>
        <v>705</v>
      </c>
      <c r="B725" s="501"/>
      <c r="C725" s="515"/>
      <c r="D725" s="514"/>
      <c r="E725" s="505"/>
      <c r="F725" s="505"/>
      <c r="G725" s="505"/>
      <c r="H725" s="505"/>
      <c r="I725" s="505"/>
      <c r="J725" s="505"/>
      <c r="K725" s="505"/>
      <c r="L725" s="505"/>
      <c r="M725" s="505"/>
      <c r="N725" s="505"/>
      <c r="O725" s="505"/>
      <c r="P725" s="505"/>
      <c r="Q725" s="505"/>
      <c r="R725" s="505"/>
      <c r="S725" s="505"/>
      <c r="T725" s="505"/>
      <c r="U725" s="505"/>
      <c r="V725" s="505"/>
      <c r="W725" s="505"/>
      <c r="X725" s="505"/>
      <c r="Y725" s="505"/>
      <c r="Z725" s="505"/>
      <c r="AA725" s="505"/>
      <c r="AB725" s="505"/>
      <c r="AC725" s="505"/>
      <c r="AD725" s="269">
        <f t="shared" si="20"/>
        <v>0</v>
      </c>
      <c r="AE725" s="388">
        <f>IF(AD725&gt;(100000/52*'1. General Input'!$D$10),100000/52*'1. General Input'!$D$10,AD725)</f>
        <v>0</v>
      </c>
    </row>
    <row r="726" spans="1:31" x14ac:dyDescent="0.25">
      <c r="A726" s="265">
        <f t="shared" si="21"/>
        <v>706</v>
      </c>
      <c r="B726" s="501"/>
      <c r="C726" s="515"/>
      <c r="D726" s="514"/>
      <c r="E726" s="505"/>
      <c r="F726" s="505"/>
      <c r="G726" s="505"/>
      <c r="H726" s="505"/>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269">
        <f t="shared" ref="AD726:AD789" si="22">IF(D726=0,SUM(E726:AC726),D726)</f>
        <v>0</v>
      </c>
      <c r="AE726" s="388">
        <f>IF(AD726&gt;(100000/52*'1. General Input'!$D$10),100000/52*'1. General Input'!$D$10,AD726)</f>
        <v>0</v>
      </c>
    </row>
    <row r="727" spans="1:31" x14ac:dyDescent="0.25">
      <c r="A727" s="265">
        <f t="shared" ref="A727:A790" si="23">+A726+1</f>
        <v>707</v>
      </c>
      <c r="B727" s="501"/>
      <c r="C727" s="515"/>
      <c r="D727" s="514"/>
      <c r="E727" s="505"/>
      <c r="F727" s="505"/>
      <c r="G727" s="505"/>
      <c r="H727" s="505"/>
      <c r="I727" s="505"/>
      <c r="J727" s="505"/>
      <c r="K727" s="505"/>
      <c r="L727" s="505"/>
      <c r="M727" s="505"/>
      <c r="N727" s="505"/>
      <c r="O727" s="505"/>
      <c r="P727" s="505"/>
      <c r="Q727" s="505"/>
      <c r="R727" s="505"/>
      <c r="S727" s="505"/>
      <c r="T727" s="505"/>
      <c r="U727" s="505"/>
      <c r="V727" s="505"/>
      <c r="W727" s="505"/>
      <c r="X727" s="505"/>
      <c r="Y727" s="505"/>
      <c r="Z727" s="505"/>
      <c r="AA727" s="505"/>
      <c r="AB727" s="505"/>
      <c r="AC727" s="505"/>
      <c r="AD727" s="269">
        <f t="shared" si="22"/>
        <v>0</v>
      </c>
      <c r="AE727" s="388">
        <f>IF(AD727&gt;(100000/52*'1. General Input'!$D$10),100000/52*'1. General Input'!$D$10,AD727)</f>
        <v>0</v>
      </c>
    </row>
    <row r="728" spans="1:31" x14ac:dyDescent="0.25">
      <c r="A728" s="265">
        <f t="shared" si="23"/>
        <v>708</v>
      </c>
      <c r="B728" s="501"/>
      <c r="C728" s="515"/>
      <c r="D728" s="514"/>
      <c r="E728" s="505"/>
      <c r="F728" s="505"/>
      <c r="G728" s="505"/>
      <c r="H728" s="505"/>
      <c r="I728" s="505"/>
      <c r="J728" s="505"/>
      <c r="K728" s="505"/>
      <c r="L728" s="505"/>
      <c r="M728" s="505"/>
      <c r="N728" s="505"/>
      <c r="O728" s="505"/>
      <c r="P728" s="505"/>
      <c r="Q728" s="505"/>
      <c r="R728" s="505"/>
      <c r="S728" s="505"/>
      <c r="T728" s="505"/>
      <c r="U728" s="505"/>
      <c r="V728" s="505"/>
      <c r="W728" s="505"/>
      <c r="X728" s="505"/>
      <c r="Y728" s="505"/>
      <c r="Z728" s="505"/>
      <c r="AA728" s="505"/>
      <c r="AB728" s="505"/>
      <c r="AC728" s="505"/>
      <c r="AD728" s="269">
        <f t="shared" si="22"/>
        <v>0</v>
      </c>
      <c r="AE728" s="388">
        <f>IF(AD728&gt;(100000/52*'1. General Input'!$D$10),100000/52*'1. General Input'!$D$10,AD728)</f>
        <v>0</v>
      </c>
    </row>
    <row r="729" spans="1:31" x14ac:dyDescent="0.25">
      <c r="A729" s="265">
        <f t="shared" si="23"/>
        <v>709</v>
      </c>
      <c r="B729" s="501"/>
      <c r="C729" s="515"/>
      <c r="D729" s="514"/>
      <c r="E729" s="505"/>
      <c r="F729" s="505"/>
      <c r="G729" s="505"/>
      <c r="H729" s="505"/>
      <c r="I729" s="505"/>
      <c r="J729" s="505"/>
      <c r="K729" s="505"/>
      <c r="L729" s="505"/>
      <c r="M729" s="505"/>
      <c r="N729" s="505"/>
      <c r="O729" s="505"/>
      <c r="P729" s="505"/>
      <c r="Q729" s="505"/>
      <c r="R729" s="505"/>
      <c r="S729" s="505"/>
      <c r="T729" s="505"/>
      <c r="U729" s="505"/>
      <c r="V729" s="505"/>
      <c r="W729" s="505"/>
      <c r="X729" s="505"/>
      <c r="Y729" s="505"/>
      <c r="Z729" s="505"/>
      <c r="AA729" s="505"/>
      <c r="AB729" s="505"/>
      <c r="AC729" s="505"/>
      <c r="AD729" s="269">
        <f t="shared" si="22"/>
        <v>0</v>
      </c>
      <c r="AE729" s="388">
        <f>IF(AD729&gt;(100000/52*'1. General Input'!$D$10),100000/52*'1. General Input'!$D$10,AD729)</f>
        <v>0</v>
      </c>
    </row>
    <row r="730" spans="1:31" x14ac:dyDescent="0.25">
      <c r="A730" s="265">
        <f t="shared" si="23"/>
        <v>710</v>
      </c>
      <c r="B730" s="501"/>
      <c r="C730" s="515"/>
      <c r="D730" s="514"/>
      <c r="E730" s="505"/>
      <c r="F730" s="505"/>
      <c r="G730" s="505"/>
      <c r="H730" s="505"/>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269">
        <f t="shared" si="22"/>
        <v>0</v>
      </c>
      <c r="AE730" s="388">
        <f>IF(AD730&gt;(100000/52*'1. General Input'!$D$10),100000/52*'1. General Input'!$D$10,AD730)</f>
        <v>0</v>
      </c>
    </row>
    <row r="731" spans="1:31" x14ac:dyDescent="0.25">
      <c r="A731" s="265">
        <f t="shared" si="23"/>
        <v>711</v>
      </c>
      <c r="B731" s="501"/>
      <c r="C731" s="515"/>
      <c r="D731" s="514"/>
      <c r="E731" s="505"/>
      <c r="F731" s="505"/>
      <c r="G731" s="505"/>
      <c r="H731" s="505"/>
      <c r="I731" s="505"/>
      <c r="J731" s="505"/>
      <c r="K731" s="505"/>
      <c r="L731" s="505"/>
      <c r="M731" s="505"/>
      <c r="N731" s="505"/>
      <c r="O731" s="505"/>
      <c r="P731" s="505"/>
      <c r="Q731" s="505"/>
      <c r="R731" s="505"/>
      <c r="S731" s="505"/>
      <c r="T731" s="505"/>
      <c r="U731" s="505"/>
      <c r="V731" s="505"/>
      <c r="W731" s="505"/>
      <c r="X731" s="505"/>
      <c r="Y731" s="505"/>
      <c r="Z731" s="505"/>
      <c r="AA731" s="505"/>
      <c r="AB731" s="505"/>
      <c r="AC731" s="505"/>
      <c r="AD731" s="269">
        <f t="shared" si="22"/>
        <v>0</v>
      </c>
      <c r="AE731" s="388">
        <f>IF(AD731&gt;(100000/52*'1. General Input'!$D$10),100000/52*'1. General Input'!$D$10,AD731)</f>
        <v>0</v>
      </c>
    </row>
    <row r="732" spans="1:31" x14ac:dyDescent="0.25">
      <c r="A732" s="265">
        <f t="shared" si="23"/>
        <v>712</v>
      </c>
      <c r="B732" s="501"/>
      <c r="C732" s="515"/>
      <c r="D732" s="514"/>
      <c r="E732" s="505"/>
      <c r="F732" s="505"/>
      <c r="G732" s="505"/>
      <c r="H732" s="505"/>
      <c r="I732" s="505"/>
      <c r="J732" s="505"/>
      <c r="K732" s="505"/>
      <c r="L732" s="505"/>
      <c r="M732" s="505"/>
      <c r="N732" s="505"/>
      <c r="O732" s="505"/>
      <c r="P732" s="505"/>
      <c r="Q732" s="505"/>
      <c r="R732" s="505"/>
      <c r="S732" s="505"/>
      <c r="T732" s="505"/>
      <c r="U732" s="505"/>
      <c r="V732" s="505"/>
      <c r="W732" s="505"/>
      <c r="X732" s="505"/>
      <c r="Y732" s="505"/>
      <c r="Z732" s="505"/>
      <c r="AA732" s="505"/>
      <c r="AB732" s="505"/>
      <c r="AC732" s="505"/>
      <c r="AD732" s="269">
        <f t="shared" si="22"/>
        <v>0</v>
      </c>
      <c r="AE732" s="388">
        <f>IF(AD732&gt;(100000/52*'1. General Input'!$D$10),100000/52*'1. General Input'!$D$10,AD732)</f>
        <v>0</v>
      </c>
    </row>
    <row r="733" spans="1:31" x14ac:dyDescent="0.25">
      <c r="A733" s="265">
        <f t="shared" si="23"/>
        <v>713</v>
      </c>
      <c r="B733" s="501"/>
      <c r="C733" s="515"/>
      <c r="D733" s="514"/>
      <c r="E733" s="505"/>
      <c r="F733" s="505"/>
      <c r="G733" s="505"/>
      <c r="H733" s="505"/>
      <c r="I733" s="505"/>
      <c r="J733" s="505"/>
      <c r="K733" s="505"/>
      <c r="L733" s="505"/>
      <c r="M733" s="505"/>
      <c r="N733" s="505"/>
      <c r="O733" s="505"/>
      <c r="P733" s="505"/>
      <c r="Q733" s="505"/>
      <c r="R733" s="505"/>
      <c r="S733" s="505"/>
      <c r="T733" s="505"/>
      <c r="U733" s="505"/>
      <c r="V733" s="505"/>
      <c r="W733" s="505"/>
      <c r="X733" s="505"/>
      <c r="Y733" s="505"/>
      <c r="Z733" s="505"/>
      <c r="AA733" s="505"/>
      <c r="AB733" s="505"/>
      <c r="AC733" s="505"/>
      <c r="AD733" s="269">
        <f t="shared" si="22"/>
        <v>0</v>
      </c>
      <c r="AE733" s="388">
        <f>IF(AD733&gt;(100000/52*'1. General Input'!$D$10),100000/52*'1. General Input'!$D$10,AD733)</f>
        <v>0</v>
      </c>
    </row>
    <row r="734" spans="1:31" x14ac:dyDescent="0.25">
      <c r="A734" s="265">
        <f t="shared" si="23"/>
        <v>714</v>
      </c>
      <c r="B734" s="501"/>
      <c r="C734" s="515"/>
      <c r="D734" s="514"/>
      <c r="E734" s="505"/>
      <c r="F734" s="505"/>
      <c r="G734" s="505"/>
      <c r="H734" s="505"/>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269">
        <f t="shared" si="22"/>
        <v>0</v>
      </c>
      <c r="AE734" s="388">
        <f>IF(AD734&gt;(100000/52*'1. General Input'!$D$10),100000/52*'1. General Input'!$D$10,AD734)</f>
        <v>0</v>
      </c>
    </row>
    <row r="735" spans="1:31" x14ac:dyDescent="0.25">
      <c r="A735" s="265">
        <f t="shared" si="23"/>
        <v>715</v>
      </c>
      <c r="B735" s="501"/>
      <c r="C735" s="515"/>
      <c r="D735" s="514"/>
      <c r="E735" s="505"/>
      <c r="F735" s="505"/>
      <c r="G735" s="505"/>
      <c r="H735" s="505"/>
      <c r="I735" s="505"/>
      <c r="J735" s="505"/>
      <c r="K735" s="505"/>
      <c r="L735" s="505"/>
      <c r="M735" s="505"/>
      <c r="N735" s="505"/>
      <c r="O735" s="505"/>
      <c r="P735" s="505"/>
      <c r="Q735" s="505"/>
      <c r="R735" s="505"/>
      <c r="S735" s="505"/>
      <c r="T735" s="505"/>
      <c r="U735" s="505"/>
      <c r="V735" s="505"/>
      <c r="W735" s="505"/>
      <c r="X735" s="505"/>
      <c r="Y735" s="505"/>
      <c r="Z735" s="505"/>
      <c r="AA735" s="505"/>
      <c r="AB735" s="505"/>
      <c r="AC735" s="505"/>
      <c r="AD735" s="269">
        <f t="shared" si="22"/>
        <v>0</v>
      </c>
      <c r="AE735" s="388">
        <f>IF(AD735&gt;(100000/52*'1. General Input'!$D$10),100000/52*'1. General Input'!$D$10,AD735)</f>
        <v>0</v>
      </c>
    </row>
    <row r="736" spans="1:31" x14ac:dyDescent="0.25">
      <c r="A736" s="265">
        <f t="shared" si="23"/>
        <v>716</v>
      </c>
      <c r="B736" s="501"/>
      <c r="C736" s="515"/>
      <c r="D736" s="514"/>
      <c r="E736" s="505"/>
      <c r="F736" s="505"/>
      <c r="G736" s="505"/>
      <c r="H736" s="505"/>
      <c r="I736" s="505"/>
      <c r="J736" s="505"/>
      <c r="K736" s="505"/>
      <c r="L736" s="505"/>
      <c r="M736" s="505"/>
      <c r="N736" s="505"/>
      <c r="O736" s="505"/>
      <c r="P736" s="505"/>
      <c r="Q736" s="505"/>
      <c r="R736" s="505"/>
      <c r="S736" s="505"/>
      <c r="T736" s="505"/>
      <c r="U736" s="505"/>
      <c r="V736" s="505"/>
      <c r="W736" s="505"/>
      <c r="X736" s="505"/>
      <c r="Y736" s="505"/>
      <c r="Z736" s="505"/>
      <c r="AA736" s="505"/>
      <c r="AB736" s="505"/>
      <c r="AC736" s="505"/>
      <c r="AD736" s="269">
        <f t="shared" si="22"/>
        <v>0</v>
      </c>
      <c r="AE736" s="388">
        <f>IF(AD736&gt;(100000/52*'1. General Input'!$D$10),100000/52*'1. General Input'!$D$10,AD736)</f>
        <v>0</v>
      </c>
    </row>
    <row r="737" spans="1:31" x14ac:dyDescent="0.25">
      <c r="A737" s="265">
        <f t="shared" si="23"/>
        <v>717</v>
      </c>
      <c r="B737" s="501"/>
      <c r="C737" s="515"/>
      <c r="D737" s="514"/>
      <c r="E737" s="505"/>
      <c r="F737" s="505"/>
      <c r="G737" s="505"/>
      <c r="H737" s="505"/>
      <c r="I737" s="505"/>
      <c r="J737" s="505"/>
      <c r="K737" s="505"/>
      <c r="L737" s="505"/>
      <c r="M737" s="505"/>
      <c r="N737" s="505"/>
      <c r="O737" s="505"/>
      <c r="P737" s="505"/>
      <c r="Q737" s="505"/>
      <c r="R737" s="505"/>
      <c r="S737" s="505"/>
      <c r="T737" s="505"/>
      <c r="U737" s="505"/>
      <c r="V737" s="505"/>
      <c r="W737" s="505"/>
      <c r="X737" s="505"/>
      <c r="Y737" s="505"/>
      <c r="Z737" s="505"/>
      <c r="AA737" s="505"/>
      <c r="AB737" s="505"/>
      <c r="AC737" s="505"/>
      <c r="AD737" s="269">
        <f t="shared" si="22"/>
        <v>0</v>
      </c>
      <c r="AE737" s="388">
        <f>IF(AD737&gt;(100000/52*'1. General Input'!$D$10),100000/52*'1. General Input'!$D$10,AD737)</f>
        <v>0</v>
      </c>
    </row>
    <row r="738" spans="1:31" x14ac:dyDescent="0.25">
      <c r="A738" s="265">
        <f t="shared" si="23"/>
        <v>718</v>
      </c>
      <c r="B738" s="501"/>
      <c r="C738" s="515"/>
      <c r="D738" s="514"/>
      <c r="E738" s="505"/>
      <c r="F738" s="505"/>
      <c r="G738" s="505"/>
      <c r="H738" s="505"/>
      <c r="I738" s="505"/>
      <c r="J738" s="505"/>
      <c r="K738" s="505"/>
      <c r="L738" s="505"/>
      <c r="M738" s="505"/>
      <c r="N738" s="505"/>
      <c r="O738" s="505"/>
      <c r="P738" s="505"/>
      <c r="Q738" s="505"/>
      <c r="R738" s="505"/>
      <c r="S738" s="505"/>
      <c r="T738" s="505"/>
      <c r="U738" s="505"/>
      <c r="V738" s="505"/>
      <c r="W738" s="505"/>
      <c r="X738" s="505"/>
      <c r="Y738" s="505"/>
      <c r="Z738" s="505"/>
      <c r="AA738" s="505"/>
      <c r="AB738" s="505"/>
      <c r="AC738" s="505"/>
      <c r="AD738" s="269">
        <f t="shared" si="22"/>
        <v>0</v>
      </c>
      <c r="AE738" s="388">
        <f>IF(AD738&gt;(100000/52*'1. General Input'!$D$10),100000/52*'1. General Input'!$D$10,AD738)</f>
        <v>0</v>
      </c>
    </row>
    <row r="739" spans="1:31" x14ac:dyDescent="0.25">
      <c r="A739" s="265">
        <f t="shared" si="23"/>
        <v>719</v>
      </c>
      <c r="B739" s="501"/>
      <c r="C739" s="515"/>
      <c r="D739" s="514"/>
      <c r="E739" s="505"/>
      <c r="F739" s="505"/>
      <c r="G739" s="505"/>
      <c r="H739" s="505"/>
      <c r="I739" s="505"/>
      <c r="J739" s="505"/>
      <c r="K739" s="505"/>
      <c r="L739" s="505"/>
      <c r="M739" s="505"/>
      <c r="N739" s="505"/>
      <c r="O739" s="505"/>
      <c r="P739" s="505"/>
      <c r="Q739" s="505"/>
      <c r="R739" s="505"/>
      <c r="S739" s="505"/>
      <c r="T739" s="505"/>
      <c r="U739" s="505"/>
      <c r="V739" s="505"/>
      <c r="W739" s="505"/>
      <c r="X739" s="505"/>
      <c r="Y739" s="505"/>
      <c r="Z739" s="505"/>
      <c r="AA739" s="505"/>
      <c r="AB739" s="505"/>
      <c r="AC739" s="505"/>
      <c r="AD739" s="269">
        <f t="shared" si="22"/>
        <v>0</v>
      </c>
      <c r="AE739" s="388">
        <f>IF(AD739&gt;(100000/52*'1. General Input'!$D$10),100000/52*'1. General Input'!$D$10,AD739)</f>
        <v>0</v>
      </c>
    </row>
    <row r="740" spans="1:31" x14ac:dyDescent="0.25">
      <c r="A740" s="265">
        <f t="shared" si="23"/>
        <v>720</v>
      </c>
      <c r="B740" s="501"/>
      <c r="C740" s="515"/>
      <c r="D740" s="514"/>
      <c r="E740" s="505"/>
      <c r="F740" s="505"/>
      <c r="G740" s="505"/>
      <c r="H740" s="505"/>
      <c r="I740" s="505"/>
      <c r="J740" s="505"/>
      <c r="K740" s="505"/>
      <c r="L740" s="505"/>
      <c r="M740" s="505"/>
      <c r="N740" s="505"/>
      <c r="O740" s="505"/>
      <c r="P740" s="505"/>
      <c r="Q740" s="505"/>
      <c r="R740" s="505"/>
      <c r="S740" s="505"/>
      <c r="T740" s="505"/>
      <c r="U740" s="505"/>
      <c r="V740" s="505"/>
      <c r="W740" s="505"/>
      <c r="X740" s="505"/>
      <c r="Y740" s="505"/>
      <c r="Z740" s="505"/>
      <c r="AA740" s="505"/>
      <c r="AB740" s="505"/>
      <c r="AC740" s="505"/>
      <c r="AD740" s="269">
        <f t="shared" si="22"/>
        <v>0</v>
      </c>
      <c r="AE740" s="388">
        <f>IF(AD740&gt;(100000/52*'1. General Input'!$D$10),100000/52*'1. General Input'!$D$10,AD740)</f>
        <v>0</v>
      </c>
    </row>
    <row r="741" spans="1:31" x14ac:dyDescent="0.25">
      <c r="A741" s="265">
        <f t="shared" si="23"/>
        <v>721</v>
      </c>
      <c r="B741" s="501"/>
      <c r="C741" s="515"/>
      <c r="D741" s="514"/>
      <c r="E741" s="505"/>
      <c r="F741" s="505"/>
      <c r="G741" s="505"/>
      <c r="H741" s="505"/>
      <c r="I741" s="505"/>
      <c r="J741" s="505"/>
      <c r="K741" s="505"/>
      <c r="L741" s="505"/>
      <c r="M741" s="505"/>
      <c r="N741" s="505"/>
      <c r="O741" s="505"/>
      <c r="P741" s="505"/>
      <c r="Q741" s="505"/>
      <c r="R741" s="505"/>
      <c r="S741" s="505"/>
      <c r="T741" s="505"/>
      <c r="U741" s="505"/>
      <c r="V741" s="505"/>
      <c r="W741" s="505"/>
      <c r="X741" s="505"/>
      <c r="Y741" s="505"/>
      <c r="Z741" s="505"/>
      <c r="AA741" s="505"/>
      <c r="AB741" s="505"/>
      <c r="AC741" s="505"/>
      <c r="AD741" s="269">
        <f t="shared" si="22"/>
        <v>0</v>
      </c>
      <c r="AE741" s="388">
        <f>IF(AD741&gt;(100000/52*'1. General Input'!$D$10),100000/52*'1. General Input'!$D$10,AD741)</f>
        <v>0</v>
      </c>
    </row>
    <row r="742" spans="1:31" x14ac:dyDescent="0.25">
      <c r="A742" s="265">
        <f t="shared" si="23"/>
        <v>722</v>
      </c>
      <c r="B742" s="501"/>
      <c r="C742" s="515"/>
      <c r="D742" s="514"/>
      <c r="E742" s="505"/>
      <c r="F742" s="505"/>
      <c r="G742" s="505"/>
      <c r="H742" s="505"/>
      <c r="I742" s="505"/>
      <c r="J742" s="505"/>
      <c r="K742" s="505"/>
      <c r="L742" s="505"/>
      <c r="M742" s="505"/>
      <c r="N742" s="505"/>
      <c r="O742" s="505"/>
      <c r="P742" s="505"/>
      <c r="Q742" s="505"/>
      <c r="R742" s="505"/>
      <c r="S742" s="505"/>
      <c r="T742" s="505"/>
      <c r="U742" s="505"/>
      <c r="V742" s="505"/>
      <c r="W742" s="505"/>
      <c r="X742" s="505"/>
      <c r="Y742" s="505"/>
      <c r="Z742" s="505"/>
      <c r="AA742" s="505"/>
      <c r="AB742" s="505"/>
      <c r="AC742" s="505"/>
      <c r="AD742" s="269">
        <f t="shared" si="22"/>
        <v>0</v>
      </c>
      <c r="AE742" s="388">
        <f>IF(AD742&gt;(100000/52*'1. General Input'!$D$10),100000/52*'1. General Input'!$D$10,AD742)</f>
        <v>0</v>
      </c>
    </row>
    <row r="743" spans="1:31" x14ac:dyDescent="0.25">
      <c r="A743" s="265">
        <f t="shared" si="23"/>
        <v>723</v>
      </c>
      <c r="B743" s="501"/>
      <c r="C743" s="515"/>
      <c r="D743" s="514"/>
      <c r="E743" s="505"/>
      <c r="F743" s="505"/>
      <c r="G743" s="505"/>
      <c r="H743" s="505"/>
      <c r="I743" s="505"/>
      <c r="J743" s="505"/>
      <c r="K743" s="505"/>
      <c r="L743" s="505"/>
      <c r="M743" s="505"/>
      <c r="N743" s="505"/>
      <c r="O743" s="505"/>
      <c r="P743" s="505"/>
      <c r="Q743" s="505"/>
      <c r="R743" s="505"/>
      <c r="S743" s="505"/>
      <c r="T743" s="505"/>
      <c r="U743" s="505"/>
      <c r="V743" s="505"/>
      <c r="W743" s="505"/>
      <c r="X743" s="505"/>
      <c r="Y743" s="505"/>
      <c r="Z743" s="505"/>
      <c r="AA743" s="505"/>
      <c r="AB743" s="505"/>
      <c r="AC743" s="505"/>
      <c r="AD743" s="269">
        <f t="shared" si="22"/>
        <v>0</v>
      </c>
      <c r="AE743" s="388">
        <f>IF(AD743&gt;(100000/52*'1. General Input'!$D$10),100000/52*'1. General Input'!$D$10,AD743)</f>
        <v>0</v>
      </c>
    </row>
    <row r="744" spans="1:31" x14ac:dyDescent="0.25">
      <c r="A744" s="265">
        <f t="shared" si="23"/>
        <v>724</v>
      </c>
      <c r="B744" s="501"/>
      <c r="C744" s="515"/>
      <c r="D744" s="514"/>
      <c r="E744" s="505"/>
      <c r="F744" s="505"/>
      <c r="G744" s="505"/>
      <c r="H744" s="505"/>
      <c r="I744" s="505"/>
      <c r="J744" s="505"/>
      <c r="K744" s="505"/>
      <c r="L744" s="505"/>
      <c r="M744" s="505"/>
      <c r="N744" s="505"/>
      <c r="O744" s="505"/>
      <c r="P744" s="505"/>
      <c r="Q744" s="505"/>
      <c r="R744" s="505"/>
      <c r="S744" s="505"/>
      <c r="T744" s="505"/>
      <c r="U744" s="505"/>
      <c r="V744" s="505"/>
      <c r="W744" s="505"/>
      <c r="X744" s="505"/>
      <c r="Y744" s="505"/>
      <c r="Z744" s="505"/>
      <c r="AA744" s="505"/>
      <c r="AB744" s="505"/>
      <c r="AC744" s="505"/>
      <c r="AD744" s="269">
        <f t="shared" si="22"/>
        <v>0</v>
      </c>
      <c r="AE744" s="388">
        <f>IF(AD744&gt;(100000/52*'1. General Input'!$D$10),100000/52*'1. General Input'!$D$10,AD744)</f>
        <v>0</v>
      </c>
    </row>
    <row r="745" spans="1:31" x14ac:dyDescent="0.25">
      <c r="A745" s="265">
        <f t="shared" si="23"/>
        <v>725</v>
      </c>
      <c r="B745" s="501"/>
      <c r="C745" s="515"/>
      <c r="D745" s="514"/>
      <c r="E745" s="505"/>
      <c r="F745" s="505"/>
      <c r="G745" s="505"/>
      <c r="H745" s="505"/>
      <c r="I745" s="505"/>
      <c r="J745" s="505"/>
      <c r="K745" s="505"/>
      <c r="L745" s="505"/>
      <c r="M745" s="505"/>
      <c r="N745" s="505"/>
      <c r="O745" s="505"/>
      <c r="P745" s="505"/>
      <c r="Q745" s="505"/>
      <c r="R745" s="505"/>
      <c r="S745" s="505"/>
      <c r="T745" s="505"/>
      <c r="U745" s="505"/>
      <c r="V745" s="505"/>
      <c r="W745" s="505"/>
      <c r="X745" s="505"/>
      <c r="Y745" s="505"/>
      <c r="Z745" s="505"/>
      <c r="AA745" s="505"/>
      <c r="AB745" s="505"/>
      <c r="AC745" s="505"/>
      <c r="AD745" s="269">
        <f t="shared" si="22"/>
        <v>0</v>
      </c>
      <c r="AE745" s="388">
        <f>IF(AD745&gt;(100000/52*'1. General Input'!$D$10),100000/52*'1. General Input'!$D$10,AD745)</f>
        <v>0</v>
      </c>
    </row>
    <row r="746" spans="1:31" x14ac:dyDescent="0.25">
      <c r="A746" s="265">
        <f t="shared" si="23"/>
        <v>726</v>
      </c>
      <c r="B746" s="501"/>
      <c r="C746" s="515"/>
      <c r="D746" s="514"/>
      <c r="E746" s="505"/>
      <c r="F746" s="505"/>
      <c r="G746" s="505"/>
      <c r="H746" s="505"/>
      <c r="I746" s="505"/>
      <c r="J746" s="505"/>
      <c r="K746" s="505"/>
      <c r="L746" s="505"/>
      <c r="M746" s="505"/>
      <c r="N746" s="505"/>
      <c r="O746" s="505"/>
      <c r="P746" s="505"/>
      <c r="Q746" s="505"/>
      <c r="R746" s="505"/>
      <c r="S746" s="505"/>
      <c r="T746" s="505"/>
      <c r="U746" s="505"/>
      <c r="V746" s="505"/>
      <c r="W746" s="505"/>
      <c r="X746" s="505"/>
      <c r="Y746" s="505"/>
      <c r="Z746" s="505"/>
      <c r="AA746" s="505"/>
      <c r="AB746" s="505"/>
      <c r="AC746" s="505"/>
      <c r="AD746" s="269">
        <f t="shared" si="22"/>
        <v>0</v>
      </c>
      <c r="AE746" s="388">
        <f>IF(AD746&gt;(100000/52*'1. General Input'!$D$10),100000/52*'1. General Input'!$D$10,AD746)</f>
        <v>0</v>
      </c>
    </row>
    <row r="747" spans="1:31" x14ac:dyDescent="0.25">
      <c r="A747" s="265">
        <f t="shared" si="23"/>
        <v>727</v>
      </c>
      <c r="B747" s="501"/>
      <c r="C747" s="515"/>
      <c r="D747" s="514"/>
      <c r="E747" s="505"/>
      <c r="F747" s="505"/>
      <c r="G747" s="505"/>
      <c r="H747" s="505"/>
      <c r="I747" s="505"/>
      <c r="J747" s="505"/>
      <c r="K747" s="505"/>
      <c r="L747" s="505"/>
      <c r="M747" s="505"/>
      <c r="N747" s="505"/>
      <c r="O747" s="505"/>
      <c r="P747" s="505"/>
      <c r="Q747" s="505"/>
      <c r="R747" s="505"/>
      <c r="S747" s="505"/>
      <c r="T747" s="505"/>
      <c r="U747" s="505"/>
      <c r="V747" s="505"/>
      <c r="W747" s="505"/>
      <c r="X747" s="505"/>
      <c r="Y747" s="505"/>
      <c r="Z747" s="505"/>
      <c r="AA747" s="505"/>
      <c r="AB747" s="505"/>
      <c r="AC747" s="505"/>
      <c r="AD747" s="269">
        <f t="shared" si="22"/>
        <v>0</v>
      </c>
      <c r="AE747" s="388">
        <f>IF(AD747&gt;(100000/52*'1. General Input'!$D$10),100000/52*'1. General Input'!$D$10,AD747)</f>
        <v>0</v>
      </c>
    </row>
    <row r="748" spans="1:31" x14ac:dyDescent="0.25">
      <c r="A748" s="265">
        <f t="shared" si="23"/>
        <v>728</v>
      </c>
      <c r="B748" s="501"/>
      <c r="C748" s="515"/>
      <c r="D748" s="514"/>
      <c r="E748" s="505"/>
      <c r="F748" s="505"/>
      <c r="G748" s="505"/>
      <c r="H748" s="505"/>
      <c r="I748" s="505"/>
      <c r="J748" s="505"/>
      <c r="K748" s="505"/>
      <c r="L748" s="505"/>
      <c r="M748" s="505"/>
      <c r="N748" s="505"/>
      <c r="O748" s="505"/>
      <c r="P748" s="505"/>
      <c r="Q748" s="505"/>
      <c r="R748" s="505"/>
      <c r="S748" s="505"/>
      <c r="T748" s="505"/>
      <c r="U748" s="505"/>
      <c r="V748" s="505"/>
      <c r="W748" s="505"/>
      <c r="X748" s="505"/>
      <c r="Y748" s="505"/>
      <c r="Z748" s="505"/>
      <c r="AA748" s="505"/>
      <c r="AB748" s="505"/>
      <c r="AC748" s="505"/>
      <c r="AD748" s="269">
        <f t="shared" si="22"/>
        <v>0</v>
      </c>
      <c r="AE748" s="388">
        <f>IF(AD748&gt;(100000/52*'1. General Input'!$D$10),100000/52*'1. General Input'!$D$10,AD748)</f>
        <v>0</v>
      </c>
    </row>
    <row r="749" spans="1:31" x14ac:dyDescent="0.25">
      <c r="A749" s="265">
        <f t="shared" si="23"/>
        <v>729</v>
      </c>
      <c r="B749" s="501"/>
      <c r="C749" s="515"/>
      <c r="D749" s="514"/>
      <c r="E749" s="505"/>
      <c r="F749" s="505"/>
      <c r="G749" s="505"/>
      <c r="H749" s="505"/>
      <c r="I749" s="505"/>
      <c r="J749" s="505"/>
      <c r="K749" s="505"/>
      <c r="L749" s="505"/>
      <c r="M749" s="505"/>
      <c r="N749" s="505"/>
      <c r="O749" s="505"/>
      <c r="P749" s="505"/>
      <c r="Q749" s="505"/>
      <c r="R749" s="505"/>
      <c r="S749" s="505"/>
      <c r="T749" s="505"/>
      <c r="U749" s="505"/>
      <c r="V749" s="505"/>
      <c r="W749" s="505"/>
      <c r="X749" s="505"/>
      <c r="Y749" s="505"/>
      <c r="Z749" s="505"/>
      <c r="AA749" s="505"/>
      <c r="AB749" s="505"/>
      <c r="AC749" s="505"/>
      <c r="AD749" s="269">
        <f t="shared" si="22"/>
        <v>0</v>
      </c>
      <c r="AE749" s="388">
        <f>IF(AD749&gt;(100000/52*'1. General Input'!$D$10),100000/52*'1. General Input'!$D$10,AD749)</f>
        <v>0</v>
      </c>
    </row>
    <row r="750" spans="1:31" x14ac:dyDescent="0.25">
      <c r="A750" s="265">
        <f t="shared" si="23"/>
        <v>730</v>
      </c>
      <c r="B750" s="501"/>
      <c r="C750" s="515"/>
      <c r="D750" s="514"/>
      <c r="E750" s="505"/>
      <c r="F750" s="505"/>
      <c r="G750" s="505"/>
      <c r="H750" s="505"/>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269">
        <f t="shared" si="22"/>
        <v>0</v>
      </c>
      <c r="AE750" s="388">
        <f>IF(AD750&gt;(100000/52*'1. General Input'!$D$10),100000/52*'1. General Input'!$D$10,AD750)</f>
        <v>0</v>
      </c>
    </row>
    <row r="751" spans="1:31" x14ac:dyDescent="0.25">
      <c r="A751" s="265">
        <f t="shared" si="23"/>
        <v>731</v>
      </c>
      <c r="B751" s="501"/>
      <c r="C751" s="515"/>
      <c r="D751" s="514"/>
      <c r="E751" s="505"/>
      <c r="F751" s="505"/>
      <c r="G751" s="505"/>
      <c r="H751" s="505"/>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269">
        <f t="shared" si="22"/>
        <v>0</v>
      </c>
      <c r="AE751" s="388">
        <f>IF(AD751&gt;(100000/52*'1. General Input'!$D$10),100000/52*'1. General Input'!$D$10,AD751)</f>
        <v>0</v>
      </c>
    </row>
    <row r="752" spans="1:31" x14ac:dyDescent="0.25">
      <c r="A752" s="265">
        <f t="shared" si="23"/>
        <v>732</v>
      </c>
      <c r="B752" s="501"/>
      <c r="C752" s="515"/>
      <c r="D752" s="514"/>
      <c r="E752" s="505"/>
      <c r="F752" s="505"/>
      <c r="G752" s="505"/>
      <c r="H752" s="505"/>
      <c r="I752" s="505"/>
      <c r="J752" s="505"/>
      <c r="K752" s="505"/>
      <c r="L752" s="505"/>
      <c r="M752" s="505"/>
      <c r="N752" s="505"/>
      <c r="O752" s="505"/>
      <c r="P752" s="505"/>
      <c r="Q752" s="505"/>
      <c r="R752" s="505"/>
      <c r="S752" s="505"/>
      <c r="T752" s="505"/>
      <c r="U752" s="505"/>
      <c r="V752" s="505"/>
      <c r="W752" s="505"/>
      <c r="X752" s="505"/>
      <c r="Y752" s="505"/>
      <c r="Z752" s="505"/>
      <c r="AA752" s="505"/>
      <c r="AB752" s="505"/>
      <c r="AC752" s="505"/>
      <c r="AD752" s="269">
        <f t="shared" si="22"/>
        <v>0</v>
      </c>
      <c r="AE752" s="388">
        <f>IF(AD752&gt;(100000/52*'1. General Input'!$D$10),100000/52*'1. General Input'!$D$10,AD752)</f>
        <v>0</v>
      </c>
    </row>
    <row r="753" spans="1:31" x14ac:dyDescent="0.25">
      <c r="A753" s="265">
        <f t="shared" si="23"/>
        <v>733</v>
      </c>
      <c r="B753" s="501"/>
      <c r="C753" s="515"/>
      <c r="D753" s="514"/>
      <c r="E753" s="505"/>
      <c r="F753" s="505"/>
      <c r="G753" s="505"/>
      <c r="H753" s="505"/>
      <c r="I753" s="505"/>
      <c r="J753" s="505"/>
      <c r="K753" s="505"/>
      <c r="L753" s="505"/>
      <c r="M753" s="505"/>
      <c r="N753" s="505"/>
      <c r="O753" s="505"/>
      <c r="P753" s="505"/>
      <c r="Q753" s="505"/>
      <c r="R753" s="505"/>
      <c r="S753" s="505"/>
      <c r="T753" s="505"/>
      <c r="U753" s="505"/>
      <c r="V753" s="505"/>
      <c r="W753" s="505"/>
      <c r="X753" s="505"/>
      <c r="Y753" s="505"/>
      <c r="Z753" s="505"/>
      <c r="AA753" s="505"/>
      <c r="AB753" s="505"/>
      <c r="AC753" s="505"/>
      <c r="AD753" s="269">
        <f t="shared" si="22"/>
        <v>0</v>
      </c>
      <c r="AE753" s="388">
        <f>IF(AD753&gt;(100000/52*'1. General Input'!$D$10),100000/52*'1. General Input'!$D$10,AD753)</f>
        <v>0</v>
      </c>
    </row>
    <row r="754" spans="1:31" x14ac:dyDescent="0.25">
      <c r="A754" s="265">
        <f t="shared" si="23"/>
        <v>734</v>
      </c>
      <c r="B754" s="501"/>
      <c r="C754" s="515"/>
      <c r="D754" s="514"/>
      <c r="E754" s="505"/>
      <c r="F754" s="505"/>
      <c r="G754" s="505"/>
      <c r="H754" s="505"/>
      <c r="I754" s="505"/>
      <c r="J754" s="505"/>
      <c r="K754" s="505"/>
      <c r="L754" s="505"/>
      <c r="M754" s="505"/>
      <c r="N754" s="505"/>
      <c r="O754" s="505"/>
      <c r="P754" s="505"/>
      <c r="Q754" s="505"/>
      <c r="R754" s="505"/>
      <c r="S754" s="505"/>
      <c r="T754" s="505"/>
      <c r="U754" s="505"/>
      <c r="V754" s="505"/>
      <c r="W754" s="505"/>
      <c r="X754" s="505"/>
      <c r="Y754" s="505"/>
      <c r="Z754" s="505"/>
      <c r="AA754" s="505"/>
      <c r="AB754" s="505"/>
      <c r="AC754" s="505"/>
      <c r="AD754" s="269">
        <f t="shared" si="22"/>
        <v>0</v>
      </c>
      <c r="AE754" s="388">
        <f>IF(AD754&gt;(100000/52*'1. General Input'!$D$10),100000/52*'1. General Input'!$D$10,AD754)</f>
        <v>0</v>
      </c>
    </row>
    <row r="755" spans="1:31" x14ac:dyDescent="0.25">
      <c r="A755" s="265">
        <f t="shared" si="23"/>
        <v>735</v>
      </c>
      <c r="B755" s="501"/>
      <c r="C755" s="515"/>
      <c r="D755" s="514"/>
      <c r="E755" s="505"/>
      <c r="F755" s="505"/>
      <c r="G755" s="505"/>
      <c r="H755" s="505"/>
      <c r="I755" s="505"/>
      <c r="J755" s="505"/>
      <c r="K755" s="505"/>
      <c r="L755" s="505"/>
      <c r="M755" s="505"/>
      <c r="N755" s="505"/>
      <c r="O755" s="505"/>
      <c r="P755" s="505"/>
      <c r="Q755" s="505"/>
      <c r="R755" s="505"/>
      <c r="S755" s="505"/>
      <c r="T755" s="505"/>
      <c r="U755" s="505"/>
      <c r="V755" s="505"/>
      <c r="W755" s="505"/>
      <c r="X755" s="505"/>
      <c r="Y755" s="505"/>
      <c r="Z755" s="505"/>
      <c r="AA755" s="505"/>
      <c r="AB755" s="505"/>
      <c r="AC755" s="505"/>
      <c r="AD755" s="269">
        <f t="shared" si="22"/>
        <v>0</v>
      </c>
      <c r="AE755" s="388">
        <f>IF(AD755&gt;(100000/52*'1. General Input'!$D$10),100000/52*'1. General Input'!$D$10,AD755)</f>
        <v>0</v>
      </c>
    </row>
    <row r="756" spans="1:31" x14ac:dyDescent="0.25">
      <c r="A756" s="265">
        <f t="shared" si="23"/>
        <v>736</v>
      </c>
      <c r="B756" s="501"/>
      <c r="C756" s="515"/>
      <c r="D756" s="514"/>
      <c r="E756" s="505"/>
      <c r="F756" s="505"/>
      <c r="G756" s="505"/>
      <c r="H756" s="505"/>
      <c r="I756" s="505"/>
      <c r="J756" s="505"/>
      <c r="K756" s="505"/>
      <c r="L756" s="505"/>
      <c r="M756" s="505"/>
      <c r="N756" s="505"/>
      <c r="O756" s="505"/>
      <c r="P756" s="505"/>
      <c r="Q756" s="505"/>
      <c r="R756" s="505"/>
      <c r="S756" s="505"/>
      <c r="T756" s="505"/>
      <c r="U756" s="505"/>
      <c r="V756" s="505"/>
      <c r="W756" s="505"/>
      <c r="X756" s="505"/>
      <c r="Y756" s="505"/>
      <c r="Z756" s="505"/>
      <c r="AA756" s="505"/>
      <c r="AB756" s="505"/>
      <c r="AC756" s="505"/>
      <c r="AD756" s="269">
        <f t="shared" si="22"/>
        <v>0</v>
      </c>
      <c r="AE756" s="388">
        <f>IF(AD756&gt;(100000/52*'1. General Input'!$D$10),100000/52*'1. General Input'!$D$10,AD756)</f>
        <v>0</v>
      </c>
    </row>
    <row r="757" spans="1:31" x14ac:dyDescent="0.25">
      <c r="A757" s="265">
        <f t="shared" si="23"/>
        <v>737</v>
      </c>
      <c r="B757" s="501"/>
      <c r="C757" s="515"/>
      <c r="D757" s="514"/>
      <c r="E757" s="505"/>
      <c r="F757" s="505"/>
      <c r="G757" s="505"/>
      <c r="H757" s="505"/>
      <c r="I757" s="505"/>
      <c r="J757" s="505"/>
      <c r="K757" s="505"/>
      <c r="L757" s="505"/>
      <c r="M757" s="505"/>
      <c r="N757" s="505"/>
      <c r="O757" s="505"/>
      <c r="P757" s="505"/>
      <c r="Q757" s="505"/>
      <c r="R757" s="505"/>
      <c r="S757" s="505"/>
      <c r="T757" s="505"/>
      <c r="U757" s="505"/>
      <c r="V757" s="505"/>
      <c r="W757" s="505"/>
      <c r="X757" s="505"/>
      <c r="Y757" s="505"/>
      <c r="Z757" s="505"/>
      <c r="AA757" s="505"/>
      <c r="AB757" s="505"/>
      <c r="AC757" s="505"/>
      <c r="AD757" s="269">
        <f t="shared" si="22"/>
        <v>0</v>
      </c>
      <c r="AE757" s="388">
        <f>IF(AD757&gt;(100000/52*'1. General Input'!$D$10),100000/52*'1. General Input'!$D$10,AD757)</f>
        <v>0</v>
      </c>
    </row>
    <row r="758" spans="1:31" x14ac:dyDescent="0.25">
      <c r="A758" s="265">
        <f t="shared" si="23"/>
        <v>738</v>
      </c>
      <c r="B758" s="501"/>
      <c r="C758" s="515"/>
      <c r="D758" s="514"/>
      <c r="E758" s="505"/>
      <c r="F758" s="505"/>
      <c r="G758" s="505"/>
      <c r="H758" s="505"/>
      <c r="I758" s="505"/>
      <c r="J758" s="505"/>
      <c r="K758" s="505"/>
      <c r="L758" s="505"/>
      <c r="M758" s="505"/>
      <c r="N758" s="505"/>
      <c r="O758" s="505"/>
      <c r="P758" s="505"/>
      <c r="Q758" s="505"/>
      <c r="R758" s="505"/>
      <c r="S758" s="505"/>
      <c r="T758" s="505"/>
      <c r="U758" s="505"/>
      <c r="V758" s="505"/>
      <c r="W758" s="505"/>
      <c r="X758" s="505"/>
      <c r="Y758" s="505"/>
      <c r="Z758" s="505"/>
      <c r="AA758" s="505"/>
      <c r="AB758" s="505"/>
      <c r="AC758" s="505"/>
      <c r="AD758" s="269">
        <f t="shared" si="22"/>
        <v>0</v>
      </c>
      <c r="AE758" s="388">
        <f>IF(AD758&gt;(100000/52*'1. General Input'!$D$10),100000/52*'1. General Input'!$D$10,AD758)</f>
        <v>0</v>
      </c>
    </row>
    <row r="759" spans="1:31" x14ac:dyDescent="0.25">
      <c r="A759" s="265">
        <f t="shared" si="23"/>
        <v>739</v>
      </c>
      <c r="B759" s="501"/>
      <c r="C759" s="515"/>
      <c r="D759" s="514"/>
      <c r="E759" s="505"/>
      <c r="F759" s="505"/>
      <c r="G759" s="505"/>
      <c r="H759" s="505"/>
      <c r="I759" s="505"/>
      <c r="J759" s="505"/>
      <c r="K759" s="505"/>
      <c r="L759" s="505"/>
      <c r="M759" s="505"/>
      <c r="N759" s="505"/>
      <c r="O759" s="505"/>
      <c r="P759" s="505"/>
      <c r="Q759" s="505"/>
      <c r="R759" s="505"/>
      <c r="S759" s="505"/>
      <c r="T759" s="505"/>
      <c r="U759" s="505"/>
      <c r="V759" s="505"/>
      <c r="W759" s="505"/>
      <c r="X759" s="505"/>
      <c r="Y759" s="505"/>
      <c r="Z759" s="505"/>
      <c r="AA759" s="505"/>
      <c r="AB759" s="505"/>
      <c r="AC759" s="505"/>
      <c r="AD759" s="269">
        <f t="shared" si="22"/>
        <v>0</v>
      </c>
      <c r="AE759" s="388">
        <f>IF(AD759&gt;(100000/52*'1. General Input'!$D$10),100000/52*'1. General Input'!$D$10,AD759)</f>
        <v>0</v>
      </c>
    </row>
    <row r="760" spans="1:31" x14ac:dyDescent="0.25">
      <c r="A760" s="265">
        <f t="shared" si="23"/>
        <v>740</v>
      </c>
      <c r="B760" s="501"/>
      <c r="C760" s="515"/>
      <c r="D760" s="514"/>
      <c r="E760" s="505"/>
      <c r="F760" s="505"/>
      <c r="G760" s="505"/>
      <c r="H760" s="505"/>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269">
        <f t="shared" si="22"/>
        <v>0</v>
      </c>
      <c r="AE760" s="388">
        <f>IF(AD760&gt;(100000/52*'1. General Input'!$D$10),100000/52*'1. General Input'!$D$10,AD760)</f>
        <v>0</v>
      </c>
    </row>
    <row r="761" spans="1:31" x14ac:dyDescent="0.25">
      <c r="A761" s="265">
        <f t="shared" si="23"/>
        <v>741</v>
      </c>
      <c r="B761" s="501"/>
      <c r="C761" s="515"/>
      <c r="D761" s="514"/>
      <c r="E761" s="505"/>
      <c r="F761" s="505"/>
      <c r="G761" s="505"/>
      <c r="H761" s="505"/>
      <c r="I761" s="505"/>
      <c r="J761" s="505"/>
      <c r="K761" s="505"/>
      <c r="L761" s="505"/>
      <c r="M761" s="505"/>
      <c r="N761" s="505"/>
      <c r="O761" s="505"/>
      <c r="P761" s="505"/>
      <c r="Q761" s="505"/>
      <c r="R761" s="505"/>
      <c r="S761" s="505"/>
      <c r="T761" s="505"/>
      <c r="U761" s="505"/>
      <c r="V761" s="505"/>
      <c r="W761" s="505"/>
      <c r="X761" s="505"/>
      <c r="Y761" s="505"/>
      <c r="Z761" s="505"/>
      <c r="AA761" s="505"/>
      <c r="AB761" s="505"/>
      <c r="AC761" s="505"/>
      <c r="AD761" s="269">
        <f t="shared" si="22"/>
        <v>0</v>
      </c>
      <c r="AE761" s="388">
        <f>IF(AD761&gt;(100000/52*'1. General Input'!$D$10),100000/52*'1. General Input'!$D$10,AD761)</f>
        <v>0</v>
      </c>
    </row>
    <row r="762" spans="1:31" x14ac:dyDescent="0.25">
      <c r="A762" s="265">
        <f t="shared" si="23"/>
        <v>742</v>
      </c>
      <c r="B762" s="501"/>
      <c r="C762" s="515"/>
      <c r="D762" s="514"/>
      <c r="E762" s="505"/>
      <c r="F762" s="505"/>
      <c r="G762" s="505"/>
      <c r="H762" s="505"/>
      <c r="I762" s="505"/>
      <c r="J762" s="505"/>
      <c r="K762" s="505"/>
      <c r="L762" s="505"/>
      <c r="M762" s="505"/>
      <c r="N762" s="505"/>
      <c r="O762" s="505"/>
      <c r="P762" s="505"/>
      <c r="Q762" s="505"/>
      <c r="R762" s="505"/>
      <c r="S762" s="505"/>
      <c r="T762" s="505"/>
      <c r="U762" s="505"/>
      <c r="V762" s="505"/>
      <c r="W762" s="505"/>
      <c r="X762" s="505"/>
      <c r="Y762" s="505"/>
      <c r="Z762" s="505"/>
      <c r="AA762" s="505"/>
      <c r="AB762" s="505"/>
      <c r="AC762" s="505"/>
      <c r="AD762" s="269">
        <f t="shared" si="22"/>
        <v>0</v>
      </c>
      <c r="AE762" s="388">
        <f>IF(AD762&gt;(100000/52*'1. General Input'!$D$10),100000/52*'1. General Input'!$D$10,AD762)</f>
        <v>0</v>
      </c>
    </row>
    <row r="763" spans="1:31" x14ac:dyDescent="0.25">
      <c r="A763" s="265">
        <f t="shared" si="23"/>
        <v>743</v>
      </c>
      <c r="B763" s="501"/>
      <c r="C763" s="515"/>
      <c r="D763" s="514"/>
      <c r="E763" s="505"/>
      <c r="F763" s="505"/>
      <c r="G763" s="505"/>
      <c r="H763" s="505"/>
      <c r="I763" s="505"/>
      <c r="J763" s="505"/>
      <c r="K763" s="505"/>
      <c r="L763" s="505"/>
      <c r="M763" s="505"/>
      <c r="N763" s="505"/>
      <c r="O763" s="505"/>
      <c r="P763" s="505"/>
      <c r="Q763" s="505"/>
      <c r="R763" s="505"/>
      <c r="S763" s="505"/>
      <c r="T763" s="505"/>
      <c r="U763" s="505"/>
      <c r="V763" s="505"/>
      <c r="W763" s="505"/>
      <c r="X763" s="505"/>
      <c r="Y763" s="505"/>
      <c r="Z763" s="505"/>
      <c r="AA763" s="505"/>
      <c r="AB763" s="505"/>
      <c r="AC763" s="505"/>
      <c r="AD763" s="269">
        <f t="shared" si="22"/>
        <v>0</v>
      </c>
      <c r="AE763" s="388">
        <f>IF(AD763&gt;(100000/52*'1. General Input'!$D$10),100000/52*'1. General Input'!$D$10,AD763)</f>
        <v>0</v>
      </c>
    </row>
    <row r="764" spans="1:31" x14ac:dyDescent="0.25">
      <c r="A764" s="265">
        <f t="shared" si="23"/>
        <v>744</v>
      </c>
      <c r="B764" s="501"/>
      <c r="C764" s="515"/>
      <c r="D764" s="514"/>
      <c r="E764" s="505"/>
      <c r="F764" s="505"/>
      <c r="G764" s="505"/>
      <c r="H764" s="505"/>
      <c r="I764" s="505"/>
      <c r="J764" s="505"/>
      <c r="K764" s="505"/>
      <c r="L764" s="505"/>
      <c r="M764" s="505"/>
      <c r="N764" s="505"/>
      <c r="O764" s="505"/>
      <c r="P764" s="505"/>
      <c r="Q764" s="505"/>
      <c r="R764" s="505"/>
      <c r="S764" s="505"/>
      <c r="T764" s="505"/>
      <c r="U764" s="505"/>
      <c r="V764" s="505"/>
      <c r="W764" s="505"/>
      <c r="X764" s="505"/>
      <c r="Y764" s="505"/>
      <c r="Z764" s="505"/>
      <c r="AA764" s="505"/>
      <c r="AB764" s="505"/>
      <c r="AC764" s="505"/>
      <c r="AD764" s="269">
        <f t="shared" si="22"/>
        <v>0</v>
      </c>
      <c r="AE764" s="388">
        <f>IF(AD764&gt;(100000/52*'1. General Input'!$D$10),100000/52*'1. General Input'!$D$10,AD764)</f>
        <v>0</v>
      </c>
    </row>
    <row r="765" spans="1:31" x14ac:dyDescent="0.25">
      <c r="A765" s="265">
        <f t="shared" si="23"/>
        <v>745</v>
      </c>
      <c r="B765" s="501"/>
      <c r="C765" s="515"/>
      <c r="D765" s="514"/>
      <c r="E765" s="505"/>
      <c r="F765" s="505"/>
      <c r="G765" s="505"/>
      <c r="H765" s="505"/>
      <c r="I765" s="505"/>
      <c r="J765" s="505"/>
      <c r="K765" s="505"/>
      <c r="L765" s="505"/>
      <c r="M765" s="505"/>
      <c r="N765" s="505"/>
      <c r="O765" s="505"/>
      <c r="P765" s="505"/>
      <c r="Q765" s="505"/>
      <c r="R765" s="505"/>
      <c r="S765" s="505"/>
      <c r="T765" s="505"/>
      <c r="U765" s="505"/>
      <c r="V765" s="505"/>
      <c r="W765" s="505"/>
      <c r="X765" s="505"/>
      <c r="Y765" s="505"/>
      <c r="Z765" s="505"/>
      <c r="AA765" s="505"/>
      <c r="AB765" s="505"/>
      <c r="AC765" s="505"/>
      <c r="AD765" s="269">
        <f t="shared" si="22"/>
        <v>0</v>
      </c>
      <c r="AE765" s="388">
        <f>IF(AD765&gt;(100000/52*'1. General Input'!$D$10),100000/52*'1. General Input'!$D$10,AD765)</f>
        <v>0</v>
      </c>
    </row>
    <row r="766" spans="1:31" x14ac:dyDescent="0.25">
      <c r="A766" s="265">
        <f t="shared" si="23"/>
        <v>746</v>
      </c>
      <c r="B766" s="501"/>
      <c r="C766" s="515"/>
      <c r="D766" s="514"/>
      <c r="E766" s="505"/>
      <c r="F766" s="505"/>
      <c r="G766" s="505"/>
      <c r="H766" s="505"/>
      <c r="I766" s="505"/>
      <c r="J766" s="505"/>
      <c r="K766" s="505"/>
      <c r="L766" s="505"/>
      <c r="M766" s="505"/>
      <c r="N766" s="505"/>
      <c r="O766" s="505"/>
      <c r="P766" s="505"/>
      <c r="Q766" s="505"/>
      <c r="R766" s="505"/>
      <c r="S766" s="505"/>
      <c r="T766" s="505"/>
      <c r="U766" s="505"/>
      <c r="V766" s="505"/>
      <c r="W766" s="505"/>
      <c r="X766" s="505"/>
      <c r="Y766" s="505"/>
      <c r="Z766" s="505"/>
      <c r="AA766" s="505"/>
      <c r="AB766" s="505"/>
      <c r="AC766" s="505"/>
      <c r="AD766" s="269">
        <f t="shared" si="22"/>
        <v>0</v>
      </c>
      <c r="AE766" s="388">
        <f>IF(AD766&gt;(100000/52*'1. General Input'!$D$10),100000/52*'1. General Input'!$D$10,AD766)</f>
        <v>0</v>
      </c>
    </row>
    <row r="767" spans="1:31" x14ac:dyDescent="0.25">
      <c r="A767" s="265">
        <f t="shared" si="23"/>
        <v>747</v>
      </c>
      <c r="B767" s="501"/>
      <c r="C767" s="515"/>
      <c r="D767" s="514"/>
      <c r="E767" s="505"/>
      <c r="F767" s="505"/>
      <c r="G767" s="505"/>
      <c r="H767" s="505"/>
      <c r="I767" s="505"/>
      <c r="J767" s="505"/>
      <c r="K767" s="505"/>
      <c r="L767" s="505"/>
      <c r="M767" s="505"/>
      <c r="N767" s="505"/>
      <c r="O767" s="505"/>
      <c r="P767" s="505"/>
      <c r="Q767" s="505"/>
      <c r="R767" s="505"/>
      <c r="S767" s="505"/>
      <c r="T767" s="505"/>
      <c r="U767" s="505"/>
      <c r="V767" s="505"/>
      <c r="W767" s="505"/>
      <c r="X767" s="505"/>
      <c r="Y767" s="505"/>
      <c r="Z767" s="505"/>
      <c r="AA767" s="505"/>
      <c r="AB767" s="505"/>
      <c r="AC767" s="505"/>
      <c r="AD767" s="269">
        <f t="shared" si="22"/>
        <v>0</v>
      </c>
      <c r="AE767" s="388">
        <f>IF(AD767&gt;(100000/52*'1. General Input'!$D$10),100000/52*'1. General Input'!$D$10,AD767)</f>
        <v>0</v>
      </c>
    </row>
    <row r="768" spans="1:31" x14ac:dyDescent="0.25">
      <c r="A768" s="265">
        <f t="shared" si="23"/>
        <v>748</v>
      </c>
      <c r="B768" s="501"/>
      <c r="C768" s="515"/>
      <c r="D768" s="514"/>
      <c r="E768" s="505"/>
      <c r="F768" s="505"/>
      <c r="G768" s="505"/>
      <c r="H768" s="505"/>
      <c r="I768" s="505"/>
      <c r="J768" s="505"/>
      <c r="K768" s="505"/>
      <c r="L768" s="505"/>
      <c r="M768" s="505"/>
      <c r="N768" s="505"/>
      <c r="O768" s="505"/>
      <c r="P768" s="505"/>
      <c r="Q768" s="505"/>
      <c r="R768" s="505"/>
      <c r="S768" s="505"/>
      <c r="T768" s="505"/>
      <c r="U768" s="505"/>
      <c r="V768" s="505"/>
      <c r="W768" s="505"/>
      <c r="X768" s="505"/>
      <c r="Y768" s="505"/>
      <c r="Z768" s="505"/>
      <c r="AA768" s="505"/>
      <c r="AB768" s="505"/>
      <c r="AC768" s="505"/>
      <c r="AD768" s="269">
        <f t="shared" si="22"/>
        <v>0</v>
      </c>
      <c r="AE768" s="388">
        <f>IF(AD768&gt;(100000/52*'1. General Input'!$D$10),100000/52*'1. General Input'!$D$10,AD768)</f>
        <v>0</v>
      </c>
    </row>
    <row r="769" spans="1:31" x14ac:dyDescent="0.25">
      <c r="A769" s="265">
        <f t="shared" si="23"/>
        <v>749</v>
      </c>
      <c r="B769" s="501"/>
      <c r="C769" s="515"/>
      <c r="D769" s="514"/>
      <c r="E769" s="505"/>
      <c r="F769" s="505"/>
      <c r="G769" s="505"/>
      <c r="H769" s="505"/>
      <c r="I769" s="505"/>
      <c r="J769" s="505"/>
      <c r="K769" s="505"/>
      <c r="L769" s="505"/>
      <c r="M769" s="505"/>
      <c r="N769" s="505"/>
      <c r="O769" s="505"/>
      <c r="P769" s="505"/>
      <c r="Q769" s="505"/>
      <c r="R769" s="505"/>
      <c r="S769" s="505"/>
      <c r="T769" s="505"/>
      <c r="U769" s="505"/>
      <c r="V769" s="505"/>
      <c r="W769" s="505"/>
      <c r="X769" s="505"/>
      <c r="Y769" s="505"/>
      <c r="Z769" s="505"/>
      <c r="AA769" s="505"/>
      <c r="AB769" s="505"/>
      <c r="AC769" s="505"/>
      <c r="AD769" s="269">
        <f t="shared" si="22"/>
        <v>0</v>
      </c>
      <c r="AE769" s="388">
        <f>IF(AD769&gt;(100000/52*'1. General Input'!$D$10),100000/52*'1. General Input'!$D$10,AD769)</f>
        <v>0</v>
      </c>
    </row>
    <row r="770" spans="1:31" x14ac:dyDescent="0.25">
      <c r="A770" s="265">
        <f t="shared" si="23"/>
        <v>750</v>
      </c>
      <c r="B770" s="501"/>
      <c r="C770" s="515"/>
      <c r="D770" s="514"/>
      <c r="E770" s="505"/>
      <c r="F770" s="505"/>
      <c r="G770" s="505"/>
      <c r="H770" s="505"/>
      <c r="I770" s="505"/>
      <c r="J770" s="505"/>
      <c r="K770" s="505"/>
      <c r="L770" s="505"/>
      <c r="M770" s="505"/>
      <c r="N770" s="505"/>
      <c r="O770" s="505"/>
      <c r="P770" s="505"/>
      <c r="Q770" s="505"/>
      <c r="R770" s="505"/>
      <c r="S770" s="505"/>
      <c r="T770" s="505"/>
      <c r="U770" s="505"/>
      <c r="V770" s="505"/>
      <c r="W770" s="505"/>
      <c r="X770" s="505"/>
      <c r="Y770" s="505"/>
      <c r="Z770" s="505"/>
      <c r="AA770" s="505"/>
      <c r="AB770" s="505"/>
      <c r="AC770" s="505"/>
      <c r="AD770" s="269">
        <f t="shared" si="22"/>
        <v>0</v>
      </c>
      <c r="AE770" s="388">
        <f>IF(AD770&gt;(100000/52*'1. General Input'!$D$10),100000/52*'1. General Input'!$D$10,AD770)</f>
        <v>0</v>
      </c>
    </row>
    <row r="771" spans="1:31" x14ac:dyDescent="0.25">
      <c r="A771" s="265">
        <f t="shared" si="23"/>
        <v>751</v>
      </c>
      <c r="B771" s="501"/>
      <c r="C771" s="515"/>
      <c r="D771" s="514"/>
      <c r="E771" s="505"/>
      <c r="F771" s="505"/>
      <c r="G771" s="505"/>
      <c r="H771" s="505"/>
      <c r="I771" s="505"/>
      <c r="J771" s="505"/>
      <c r="K771" s="505"/>
      <c r="L771" s="505"/>
      <c r="M771" s="505"/>
      <c r="N771" s="505"/>
      <c r="O771" s="505"/>
      <c r="P771" s="505"/>
      <c r="Q771" s="505"/>
      <c r="R771" s="505"/>
      <c r="S771" s="505"/>
      <c r="T771" s="505"/>
      <c r="U771" s="505"/>
      <c r="V771" s="505"/>
      <c r="W771" s="505"/>
      <c r="X771" s="505"/>
      <c r="Y771" s="505"/>
      <c r="Z771" s="505"/>
      <c r="AA771" s="505"/>
      <c r="AB771" s="505"/>
      <c r="AC771" s="505"/>
      <c r="AD771" s="269">
        <f t="shared" si="22"/>
        <v>0</v>
      </c>
      <c r="AE771" s="388">
        <f>IF(AD771&gt;(100000/52*'1. General Input'!$D$10),100000/52*'1. General Input'!$D$10,AD771)</f>
        <v>0</v>
      </c>
    </row>
    <row r="772" spans="1:31" x14ac:dyDescent="0.25">
      <c r="A772" s="265">
        <f t="shared" si="23"/>
        <v>752</v>
      </c>
      <c r="B772" s="501"/>
      <c r="C772" s="515"/>
      <c r="D772" s="514"/>
      <c r="E772" s="505"/>
      <c r="F772" s="505"/>
      <c r="G772" s="505"/>
      <c r="H772" s="505"/>
      <c r="I772" s="505"/>
      <c r="J772" s="505"/>
      <c r="K772" s="505"/>
      <c r="L772" s="505"/>
      <c r="M772" s="505"/>
      <c r="N772" s="505"/>
      <c r="O772" s="505"/>
      <c r="P772" s="505"/>
      <c r="Q772" s="505"/>
      <c r="R772" s="505"/>
      <c r="S772" s="505"/>
      <c r="T772" s="505"/>
      <c r="U772" s="505"/>
      <c r="V772" s="505"/>
      <c r="W772" s="505"/>
      <c r="X772" s="505"/>
      <c r="Y772" s="505"/>
      <c r="Z772" s="505"/>
      <c r="AA772" s="505"/>
      <c r="AB772" s="505"/>
      <c r="AC772" s="505"/>
      <c r="AD772" s="269">
        <f t="shared" si="22"/>
        <v>0</v>
      </c>
      <c r="AE772" s="388">
        <f>IF(AD772&gt;(100000/52*'1. General Input'!$D$10),100000/52*'1. General Input'!$D$10,AD772)</f>
        <v>0</v>
      </c>
    </row>
    <row r="773" spans="1:31" x14ac:dyDescent="0.25">
      <c r="A773" s="265">
        <f t="shared" si="23"/>
        <v>753</v>
      </c>
      <c r="B773" s="501"/>
      <c r="C773" s="515"/>
      <c r="D773" s="514"/>
      <c r="E773" s="505"/>
      <c r="F773" s="505"/>
      <c r="G773" s="505"/>
      <c r="H773" s="505"/>
      <c r="I773" s="505"/>
      <c r="J773" s="505"/>
      <c r="K773" s="505"/>
      <c r="L773" s="505"/>
      <c r="M773" s="505"/>
      <c r="N773" s="505"/>
      <c r="O773" s="505"/>
      <c r="P773" s="505"/>
      <c r="Q773" s="505"/>
      <c r="R773" s="505"/>
      <c r="S773" s="505"/>
      <c r="T773" s="505"/>
      <c r="U773" s="505"/>
      <c r="V773" s="505"/>
      <c r="W773" s="505"/>
      <c r="X773" s="505"/>
      <c r="Y773" s="505"/>
      <c r="Z773" s="505"/>
      <c r="AA773" s="505"/>
      <c r="AB773" s="505"/>
      <c r="AC773" s="505"/>
      <c r="AD773" s="269">
        <f t="shared" si="22"/>
        <v>0</v>
      </c>
      <c r="AE773" s="388">
        <f>IF(AD773&gt;(100000/52*'1. General Input'!$D$10),100000/52*'1. General Input'!$D$10,AD773)</f>
        <v>0</v>
      </c>
    </row>
    <row r="774" spans="1:31" x14ac:dyDescent="0.25">
      <c r="A774" s="265">
        <f t="shared" si="23"/>
        <v>754</v>
      </c>
      <c r="B774" s="501"/>
      <c r="C774" s="515"/>
      <c r="D774" s="514"/>
      <c r="E774" s="505"/>
      <c r="F774" s="505"/>
      <c r="G774" s="505"/>
      <c r="H774" s="505"/>
      <c r="I774" s="505"/>
      <c r="J774" s="505"/>
      <c r="K774" s="505"/>
      <c r="L774" s="505"/>
      <c r="M774" s="505"/>
      <c r="N774" s="505"/>
      <c r="O774" s="505"/>
      <c r="P774" s="505"/>
      <c r="Q774" s="505"/>
      <c r="R774" s="505"/>
      <c r="S774" s="505"/>
      <c r="T774" s="505"/>
      <c r="U774" s="505"/>
      <c r="V774" s="505"/>
      <c r="W774" s="505"/>
      <c r="X774" s="505"/>
      <c r="Y774" s="505"/>
      <c r="Z774" s="505"/>
      <c r="AA774" s="505"/>
      <c r="AB774" s="505"/>
      <c r="AC774" s="505"/>
      <c r="AD774" s="269">
        <f t="shared" si="22"/>
        <v>0</v>
      </c>
      <c r="AE774" s="388">
        <f>IF(AD774&gt;(100000/52*'1. General Input'!$D$10),100000/52*'1. General Input'!$D$10,AD774)</f>
        <v>0</v>
      </c>
    </row>
    <row r="775" spans="1:31" x14ac:dyDescent="0.25">
      <c r="A775" s="265">
        <f t="shared" si="23"/>
        <v>755</v>
      </c>
      <c r="B775" s="501"/>
      <c r="C775" s="515"/>
      <c r="D775" s="514"/>
      <c r="E775" s="505"/>
      <c r="F775" s="505"/>
      <c r="G775" s="505"/>
      <c r="H775" s="505"/>
      <c r="I775" s="505"/>
      <c r="J775" s="505"/>
      <c r="K775" s="505"/>
      <c r="L775" s="505"/>
      <c r="M775" s="505"/>
      <c r="N775" s="505"/>
      <c r="O775" s="505"/>
      <c r="P775" s="505"/>
      <c r="Q775" s="505"/>
      <c r="R775" s="505"/>
      <c r="S775" s="505"/>
      <c r="T775" s="505"/>
      <c r="U775" s="505"/>
      <c r="V775" s="505"/>
      <c r="W775" s="505"/>
      <c r="X775" s="505"/>
      <c r="Y775" s="505"/>
      <c r="Z775" s="505"/>
      <c r="AA775" s="505"/>
      <c r="AB775" s="505"/>
      <c r="AC775" s="505"/>
      <c r="AD775" s="269">
        <f t="shared" si="22"/>
        <v>0</v>
      </c>
      <c r="AE775" s="388">
        <f>IF(AD775&gt;(100000/52*'1. General Input'!$D$10),100000/52*'1. General Input'!$D$10,AD775)</f>
        <v>0</v>
      </c>
    </row>
    <row r="776" spans="1:31" x14ac:dyDescent="0.25">
      <c r="A776" s="265">
        <f t="shared" si="23"/>
        <v>756</v>
      </c>
      <c r="B776" s="501"/>
      <c r="C776" s="515"/>
      <c r="D776" s="514"/>
      <c r="E776" s="505"/>
      <c r="F776" s="505"/>
      <c r="G776" s="505"/>
      <c r="H776" s="505"/>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269">
        <f t="shared" si="22"/>
        <v>0</v>
      </c>
      <c r="AE776" s="388">
        <f>IF(AD776&gt;(100000/52*'1. General Input'!$D$10),100000/52*'1. General Input'!$D$10,AD776)</f>
        <v>0</v>
      </c>
    </row>
    <row r="777" spans="1:31" x14ac:dyDescent="0.25">
      <c r="A777" s="265">
        <f t="shared" si="23"/>
        <v>757</v>
      </c>
      <c r="B777" s="501"/>
      <c r="C777" s="515"/>
      <c r="D777" s="514"/>
      <c r="E777" s="505"/>
      <c r="F777" s="505"/>
      <c r="G777" s="505"/>
      <c r="H777" s="505"/>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269">
        <f t="shared" si="22"/>
        <v>0</v>
      </c>
      <c r="AE777" s="388">
        <f>IF(AD777&gt;(100000/52*'1. General Input'!$D$10),100000/52*'1. General Input'!$D$10,AD777)</f>
        <v>0</v>
      </c>
    </row>
    <row r="778" spans="1:31" x14ac:dyDescent="0.25">
      <c r="A778" s="265">
        <f t="shared" si="23"/>
        <v>758</v>
      </c>
      <c r="B778" s="501"/>
      <c r="C778" s="515"/>
      <c r="D778" s="514"/>
      <c r="E778" s="505"/>
      <c r="F778" s="505"/>
      <c r="G778" s="505"/>
      <c r="H778" s="505"/>
      <c r="I778" s="505"/>
      <c r="J778" s="505"/>
      <c r="K778" s="505"/>
      <c r="L778" s="505"/>
      <c r="M778" s="505"/>
      <c r="N778" s="505"/>
      <c r="O778" s="505"/>
      <c r="P778" s="505"/>
      <c r="Q778" s="505"/>
      <c r="R778" s="505"/>
      <c r="S778" s="505"/>
      <c r="T778" s="505"/>
      <c r="U778" s="505"/>
      <c r="V778" s="505"/>
      <c r="W778" s="505"/>
      <c r="X778" s="505"/>
      <c r="Y778" s="505"/>
      <c r="Z778" s="505"/>
      <c r="AA778" s="505"/>
      <c r="AB778" s="505"/>
      <c r="AC778" s="505"/>
      <c r="AD778" s="269">
        <f t="shared" si="22"/>
        <v>0</v>
      </c>
      <c r="AE778" s="388">
        <f>IF(AD778&gt;(100000/52*'1. General Input'!$D$10),100000/52*'1. General Input'!$D$10,AD778)</f>
        <v>0</v>
      </c>
    </row>
    <row r="779" spans="1:31" x14ac:dyDescent="0.25">
      <c r="A779" s="265">
        <f t="shared" si="23"/>
        <v>759</v>
      </c>
      <c r="B779" s="501"/>
      <c r="C779" s="515"/>
      <c r="D779" s="514"/>
      <c r="E779" s="505"/>
      <c r="F779" s="505"/>
      <c r="G779" s="505"/>
      <c r="H779" s="505"/>
      <c r="I779" s="505"/>
      <c r="J779" s="505"/>
      <c r="K779" s="505"/>
      <c r="L779" s="505"/>
      <c r="M779" s="505"/>
      <c r="N779" s="505"/>
      <c r="O779" s="505"/>
      <c r="P779" s="505"/>
      <c r="Q779" s="505"/>
      <c r="R779" s="505"/>
      <c r="S779" s="505"/>
      <c r="T779" s="505"/>
      <c r="U779" s="505"/>
      <c r="V779" s="505"/>
      <c r="W779" s="505"/>
      <c r="X779" s="505"/>
      <c r="Y779" s="505"/>
      <c r="Z779" s="505"/>
      <c r="AA779" s="505"/>
      <c r="AB779" s="505"/>
      <c r="AC779" s="505"/>
      <c r="AD779" s="269">
        <f t="shared" si="22"/>
        <v>0</v>
      </c>
      <c r="AE779" s="388">
        <f>IF(AD779&gt;(100000/52*'1. General Input'!$D$10),100000/52*'1. General Input'!$D$10,AD779)</f>
        <v>0</v>
      </c>
    </row>
    <row r="780" spans="1:31" x14ac:dyDescent="0.25">
      <c r="A780" s="265">
        <f t="shared" si="23"/>
        <v>760</v>
      </c>
      <c r="B780" s="501"/>
      <c r="C780" s="515"/>
      <c r="D780" s="514"/>
      <c r="E780" s="505"/>
      <c r="F780" s="505"/>
      <c r="G780" s="505"/>
      <c r="H780" s="505"/>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269">
        <f t="shared" si="22"/>
        <v>0</v>
      </c>
      <c r="AE780" s="388">
        <f>IF(AD780&gt;(100000/52*'1. General Input'!$D$10),100000/52*'1. General Input'!$D$10,AD780)</f>
        <v>0</v>
      </c>
    </row>
    <row r="781" spans="1:31" x14ac:dyDescent="0.25">
      <c r="A781" s="265">
        <f t="shared" si="23"/>
        <v>761</v>
      </c>
      <c r="B781" s="501"/>
      <c r="C781" s="515"/>
      <c r="D781" s="514"/>
      <c r="E781" s="505"/>
      <c r="F781" s="505"/>
      <c r="G781" s="505"/>
      <c r="H781" s="505"/>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269">
        <f t="shared" si="22"/>
        <v>0</v>
      </c>
      <c r="AE781" s="388">
        <f>IF(AD781&gt;(100000/52*'1. General Input'!$D$10),100000/52*'1. General Input'!$D$10,AD781)</f>
        <v>0</v>
      </c>
    </row>
    <row r="782" spans="1:31" x14ac:dyDescent="0.25">
      <c r="A782" s="265">
        <f t="shared" si="23"/>
        <v>762</v>
      </c>
      <c r="B782" s="501"/>
      <c r="C782" s="515"/>
      <c r="D782" s="514"/>
      <c r="E782" s="505"/>
      <c r="F782" s="505"/>
      <c r="G782" s="505"/>
      <c r="H782" s="505"/>
      <c r="I782" s="505"/>
      <c r="J782" s="505"/>
      <c r="K782" s="505"/>
      <c r="L782" s="505"/>
      <c r="M782" s="505"/>
      <c r="N782" s="505"/>
      <c r="O782" s="505"/>
      <c r="P782" s="505"/>
      <c r="Q782" s="505"/>
      <c r="R782" s="505"/>
      <c r="S782" s="505"/>
      <c r="T782" s="505"/>
      <c r="U782" s="505"/>
      <c r="V782" s="505"/>
      <c r="W782" s="505"/>
      <c r="X782" s="505"/>
      <c r="Y782" s="505"/>
      <c r="Z782" s="505"/>
      <c r="AA782" s="505"/>
      <c r="AB782" s="505"/>
      <c r="AC782" s="505"/>
      <c r="AD782" s="269">
        <f t="shared" si="22"/>
        <v>0</v>
      </c>
      <c r="AE782" s="388">
        <f>IF(AD782&gt;(100000/52*'1. General Input'!$D$10),100000/52*'1. General Input'!$D$10,AD782)</f>
        <v>0</v>
      </c>
    </row>
    <row r="783" spans="1:31" x14ac:dyDescent="0.25">
      <c r="A783" s="265">
        <f t="shared" si="23"/>
        <v>763</v>
      </c>
      <c r="B783" s="501"/>
      <c r="C783" s="515"/>
      <c r="D783" s="514"/>
      <c r="E783" s="505"/>
      <c r="F783" s="505"/>
      <c r="G783" s="505"/>
      <c r="H783" s="505"/>
      <c r="I783" s="505"/>
      <c r="J783" s="505"/>
      <c r="K783" s="505"/>
      <c r="L783" s="505"/>
      <c r="M783" s="505"/>
      <c r="N783" s="505"/>
      <c r="O783" s="505"/>
      <c r="P783" s="505"/>
      <c r="Q783" s="505"/>
      <c r="R783" s="505"/>
      <c r="S783" s="505"/>
      <c r="T783" s="505"/>
      <c r="U783" s="505"/>
      <c r="V783" s="505"/>
      <c r="W783" s="505"/>
      <c r="X783" s="505"/>
      <c r="Y783" s="505"/>
      <c r="Z783" s="505"/>
      <c r="AA783" s="505"/>
      <c r="AB783" s="505"/>
      <c r="AC783" s="505"/>
      <c r="AD783" s="269">
        <f t="shared" si="22"/>
        <v>0</v>
      </c>
      <c r="AE783" s="388">
        <f>IF(AD783&gt;(100000/52*'1. General Input'!$D$10),100000/52*'1. General Input'!$D$10,AD783)</f>
        <v>0</v>
      </c>
    </row>
    <row r="784" spans="1:31" x14ac:dyDescent="0.25">
      <c r="A784" s="265">
        <f t="shared" si="23"/>
        <v>764</v>
      </c>
      <c r="B784" s="501"/>
      <c r="C784" s="515"/>
      <c r="D784" s="514"/>
      <c r="E784" s="505"/>
      <c r="F784" s="505"/>
      <c r="G784" s="505"/>
      <c r="H784" s="505"/>
      <c r="I784" s="505"/>
      <c r="J784" s="505"/>
      <c r="K784" s="505"/>
      <c r="L784" s="505"/>
      <c r="M784" s="505"/>
      <c r="N784" s="505"/>
      <c r="O784" s="505"/>
      <c r="P784" s="505"/>
      <c r="Q784" s="505"/>
      <c r="R784" s="505"/>
      <c r="S784" s="505"/>
      <c r="T784" s="505"/>
      <c r="U784" s="505"/>
      <c r="V784" s="505"/>
      <c r="W784" s="505"/>
      <c r="X784" s="505"/>
      <c r="Y784" s="505"/>
      <c r="Z784" s="505"/>
      <c r="AA784" s="505"/>
      <c r="AB784" s="505"/>
      <c r="AC784" s="505"/>
      <c r="AD784" s="269">
        <f t="shared" si="22"/>
        <v>0</v>
      </c>
      <c r="AE784" s="388">
        <f>IF(AD784&gt;(100000/52*'1. General Input'!$D$10),100000/52*'1. General Input'!$D$10,AD784)</f>
        <v>0</v>
      </c>
    </row>
    <row r="785" spans="1:31" x14ac:dyDescent="0.25">
      <c r="A785" s="265">
        <f t="shared" si="23"/>
        <v>765</v>
      </c>
      <c r="B785" s="501"/>
      <c r="C785" s="515"/>
      <c r="D785" s="514"/>
      <c r="E785" s="505"/>
      <c r="F785" s="505"/>
      <c r="G785" s="505"/>
      <c r="H785" s="505"/>
      <c r="I785" s="505"/>
      <c r="J785" s="505"/>
      <c r="K785" s="505"/>
      <c r="L785" s="505"/>
      <c r="M785" s="505"/>
      <c r="N785" s="505"/>
      <c r="O785" s="505"/>
      <c r="P785" s="505"/>
      <c r="Q785" s="505"/>
      <c r="R785" s="505"/>
      <c r="S785" s="505"/>
      <c r="T785" s="505"/>
      <c r="U785" s="505"/>
      <c r="V785" s="505"/>
      <c r="W785" s="505"/>
      <c r="X785" s="505"/>
      <c r="Y785" s="505"/>
      <c r="Z785" s="505"/>
      <c r="AA785" s="505"/>
      <c r="AB785" s="505"/>
      <c r="AC785" s="505"/>
      <c r="AD785" s="269">
        <f t="shared" si="22"/>
        <v>0</v>
      </c>
      <c r="AE785" s="388">
        <f>IF(AD785&gt;(100000/52*'1. General Input'!$D$10),100000/52*'1. General Input'!$D$10,AD785)</f>
        <v>0</v>
      </c>
    </row>
    <row r="786" spans="1:31" x14ac:dyDescent="0.25">
      <c r="A786" s="265">
        <f t="shared" si="23"/>
        <v>766</v>
      </c>
      <c r="B786" s="501"/>
      <c r="C786" s="515"/>
      <c r="D786" s="514"/>
      <c r="E786" s="505"/>
      <c r="F786" s="505"/>
      <c r="G786" s="505"/>
      <c r="H786" s="505"/>
      <c r="I786" s="505"/>
      <c r="J786" s="505"/>
      <c r="K786" s="505"/>
      <c r="L786" s="505"/>
      <c r="M786" s="505"/>
      <c r="N786" s="505"/>
      <c r="O786" s="505"/>
      <c r="P786" s="505"/>
      <c r="Q786" s="505"/>
      <c r="R786" s="505"/>
      <c r="S786" s="505"/>
      <c r="T786" s="505"/>
      <c r="U786" s="505"/>
      <c r="V786" s="505"/>
      <c r="W786" s="505"/>
      <c r="X786" s="505"/>
      <c r="Y786" s="505"/>
      <c r="Z786" s="505"/>
      <c r="AA786" s="505"/>
      <c r="AB786" s="505"/>
      <c r="AC786" s="505"/>
      <c r="AD786" s="269">
        <f t="shared" si="22"/>
        <v>0</v>
      </c>
      <c r="AE786" s="388">
        <f>IF(AD786&gt;(100000/52*'1. General Input'!$D$10),100000/52*'1. General Input'!$D$10,AD786)</f>
        <v>0</v>
      </c>
    </row>
    <row r="787" spans="1:31" x14ac:dyDescent="0.25">
      <c r="A787" s="265">
        <f t="shared" si="23"/>
        <v>767</v>
      </c>
      <c r="B787" s="501"/>
      <c r="C787" s="515"/>
      <c r="D787" s="514"/>
      <c r="E787" s="505"/>
      <c r="F787" s="505"/>
      <c r="G787" s="505"/>
      <c r="H787" s="505"/>
      <c r="I787" s="505"/>
      <c r="J787" s="505"/>
      <c r="K787" s="505"/>
      <c r="L787" s="505"/>
      <c r="M787" s="505"/>
      <c r="N787" s="505"/>
      <c r="O787" s="505"/>
      <c r="P787" s="505"/>
      <c r="Q787" s="505"/>
      <c r="R787" s="505"/>
      <c r="S787" s="505"/>
      <c r="T787" s="505"/>
      <c r="U787" s="505"/>
      <c r="V787" s="505"/>
      <c r="W787" s="505"/>
      <c r="X787" s="505"/>
      <c r="Y787" s="505"/>
      <c r="Z787" s="505"/>
      <c r="AA787" s="505"/>
      <c r="AB787" s="505"/>
      <c r="AC787" s="505"/>
      <c r="AD787" s="269">
        <f t="shared" si="22"/>
        <v>0</v>
      </c>
      <c r="AE787" s="388">
        <f>IF(AD787&gt;(100000/52*'1. General Input'!$D$10),100000/52*'1. General Input'!$D$10,AD787)</f>
        <v>0</v>
      </c>
    </row>
    <row r="788" spans="1:31" x14ac:dyDescent="0.25">
      <c r="A788" s="265">
        <f t="shared" si="23"/>
        <v>768</v>
      </c>
      <c r="B788" s="501"/>
      <c r="C788" s="515"/>
      <c r="D788" s="514"/>
      <c r="E788" s="505"/>
      <c r="F788" s="505"/>
      <c r="G788" s="505"/>
      <c r="H788" s="505"/>
      <c r="I788" s="505"/>
      <c r="J788" s="505"/>
      <c r="K788" s="505"/>
      <c r="L788" s="505"/>
      <c r="M788" s="505"/>
      <c r="N788" s="505"/>
      <c r="O788" s="505"/>
      <c r="P788" s="505"/>
      <c r="Q788" s="505"/>
      <c r="R788" s="505"/>
      <c r="S788" s="505"/>
      <c r="T788" s="505"/>
      <c r="U788" s="505"/>
      <c r="V788" s="505"/>
      <c r="W788" s="505"/>
      <c r="X788" s="505"/>
      <c r="Y788" s="505"/>
      <c r="Z788" s="505"/>
      <c r="AA788" s="505"/>
      <c r="AB788" s="505"/>
      <c r="AC788" s="505"/>
      <c r="AD788" s="269">
        <f t="shared" si="22"/>
        <v>0</v>
      </c>
      <c r="AE788" s="388">
        <f>IF(AD788&gt;(100000/52*'1. General Input'!$D$10),100000/52*'1. General Input'!$D$10,AD788)</f>
        <v>0</v>
      </c>
    </row>
    <row r="789" spans="1:31" x14ac:dyDescent="0.25">
      <c r="A789" s="265">
        <f t="shared" si="23"/>
        <v>769</v>
      </c>
      <c r="B789" s="501"/>
      <c r="C789" s="515"/>
      <c r="D789" s="514"/>
      <c r="E789" s="505"/>
      <c r="F789" s="505"/>
      <c r="G789" s="505"/>
      <c r="H789" s="505"/>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269">
        <f t="shared" si="22"/>
        <v>0</v>
      </c>
      <c r="AE789" s="388">
        <f>IF(AD789&gt;(100000/52*'1. General Input'!$D$10),100000/52*'1. General Input'!$D$10,AD789)</f>
        <v>0</v>
      </c>
    </row>
    <row r="790" spans="1:31" x14ac:dyDescent="0.25">
      <c r="A790" s="265">
        <f t="shared" si="23"/>
        <v>770</v>
      </c>
      <c r="B790" s="501"/>
      <c r="C790" s="515"/>
      <c r="D790" s="514"/>
      <c r="E790" s="505"/>
      <c r="F790" s="505"/>
      <c r="G790" s="505"/>
      <c r="H790" s="505"/>
      <c r="I790" s="505"/>
      <c r="J790" s="505"/>
      <c r="K790" s="505"/>
      <c r="L790" s="505"/>
      <c r="M790" s="505"/>
      <c r="N790" s="505"/>
      <c r="O790" s="505"/>
      <c r="P790" s="505"/>
      <c r="Q790" s="505"/>
      <c r="R790" s="505"/>
      <c r="S790" s="505"/>
      <c r="T790" s="505"/>
      <c r="U790" s="505"/>
      <c r="V790" s="505"/>
      <c r="W790" s="505"/>
      <c r="X790" s="505"/>
      <c r="Y790" s="505"/>
      <c r="Z790" s="505"/>
      <c r="AA790" s="505"/>
      <c r="AB790" s="505"/>
      <c r="AC790" s="505"/>
      <c r="AD790" s="269">
        <f t="shared" ref="AD790:AD853" si="24">IF(D790=0,SUM(E790:AC790),D790)</f>
        <v>0</v>
      </c>
      <c r="AE790" s="388">
        <f>IF(AD790&gt;(100000/52*'1. General Input'!$D$10),100000/52*'1. General Input'!$D$10,AD790)</f>
        <v>0</v>
      </c>
    </row>
    <row r="791" spans="1:31" x14ac:dyDescent="0.25">
      <c r="A791" s="265">
        <f t="shared" ref="A791:A854" si="25">+A790+1</f>
        <v>771</v>
      </c>
      <c r="B791" s="501"/>
      <c r="C791" s="515"/>
      <c r="D791" s="514"/>
      <c r="E791" s="505"/>
      <c r="F791" s="505"/>
      <c r="G791" s="505"/>
      <c r="H791" s="505"/>
      <c r="I791" s="505"/>
      <c r="J791" s="505"/>
      <c r="K791" s="505"/>
      <c r="L791" s="505"/>
      <c r="M791" s="505"/>
      <c r="N791" s="505"/>
      <c r="O791" s="505"/>
      <c r="P791" s="505"/>
      <c r="Q791" s="505"/>
      <c r="R791" s="505"/>
      <c r="S791" s="505"/>
      <c r="T791" s="505"/>
      <c r="U791" s="505"/>
      <c r="V791" s="505"/>
      <c r="W791" s="505"/>
      <c r="X791" s="505"/>
      <c r="Y791" s="505"/>
      <c r="Z791" s="505"/>
      <c r="AA791" s="505"/>
      <c r="AB791" s="505"/>
      <c r="AC791" s="505"/>
      <c r="AD791" s="269">
        <f t="shared" si="24"/>
        <v>0</v>
      </c>
      <c r="AE791" s="388">
        <f>IF(AD791&gt;(100000/52*'1. General Input'!$D$10),100000/52*'1. General Input'!$D$10,AD791)</f>
        <v>0</v>
      </c>
    </row>
    <row r="792" spans="1:31" x14ac:dyDescent="0.25">
      <c r="A792" s="265">
        <f t="shared" si="25"/>
        <v>772</v>
      </c>
      <c r="B792" s="501"/>
      <c r="C792" s="515"/>
      <c r="D792" s="514"/>
      <c r="E792" s="505"/>
      <c r="F792" s="505"/>
      <c r="G792" s="505"/>
      <c r="H792" s="505"/>
      <c r="I792" s="505"/>
      <c r="J792" s="505"/>
      <c r="K792" s="505"/>
      <c r="L792" s="505"/>
      <c r="M792" s="505"/>
      <c r="N792" s="505"/>
      <c r="O792" s="505"/>
      <c r="P792" s="505"/>
      <c r="Q792" s="505"/>
      <c r="R792" s="505"/>
      <c r="S792" s="505"/>
      <c r="T792" s="505"/>
      <c r="U792" s="505"/>
      <c r="V792" s="505"/>
      <c r="W792" s="505"/>
      <c r="X792" s="505"/>
      <c r="Y792" s="505"/>
      <c r="Z792" s="505"/>
      <c r="AA792" s="505"/>
      <c r="AB792" s="505"/>
      <c r="AC792" s="505"/>
      <c r="AD792" s="269">
        <f t="shared" si="24"/>
        <v>0</v>
      </c>
      <c r="AE792" s="388">
        <f>IF(AD792&gt;(100000/52*'1. General Input'!$D$10),100000/52*'1. General Input'!$D$10,AD792)</f>
        <v>0</v>
      </c>
    </row>
    <row r="793" spans="1:31" x14ac:dyDescent="0.25">
      <c r="A793" s="265">
        <f t="shared" si="25"/>
        <v>773</v>
      </c>
      <c r="B793" s="501"/>
      <c r="C793" s="515"/>
      <c r="D793" s="514"/>
      <c r="E793" s="505"/>
      <c r="F793" s="505"/>
      <c r="G793" s="505"/>
      <c r="H793" s="505"/>
      <c r="I793" s="505"/>
      <c r="J793" s="505"/>
      <c r="K793" s="505"/>
      <c r="L793" s="505"/>
      <c r="M793" s="505"/>
      <c r="N793" s="505"/>
      <c r="O793" s="505"/>
      <c r="P793" s="505"/>
      <c r="Q793" s="505"/>
      <c r="R793" s="505"/>
      <c r="S793" s="505"/>
      <c r="T793" s="505"/>
      <c r="U793" s="505"/>
      <c r="V793" s="505"/>
      <c r="W793" s="505"/>
      <c r="X793" s="505"/>
      <c r="Y793" s="505"/>
      <c r="Z793" s="505"/>
      <c r="AA793" s="505"/>
      <c r="AB793" s="505"/>
      <c r="AC793" s="505"/>
      <c r="AD793" s="269">
        <f t="shared" si="24"/>
        <v>0</v>
      </c>
      <c r="AE793" s="388">
        <f>IF(AD793&gt;(100000/52*'1. General Input'!$D$10),100000/52*'1. General Input'!$D$10,AD793)</f>
        <v>0</v>
      </c>
    </row>
    <row r="794" spans="1:31" x14ac:dyDescent="0.25">
      <c r="A794" s="265">
        <f t="shared" si="25"/>
        <v>774</v>
      </c>
      <c r="B794" s="501"/>
      <c r="C794" s="515"/>
      <c r="D794" s="514"/>
      <c r="E794" s="505"/>
      <c r="F794" s="505"/>
      <c r="G794" s="505"/>
      <c r="H794" s="505"/>
      <c r="I794" s="505"/>
      <c r="J794" s="505"/>
      <c r="K794" s="505"/>
      <c r="L794" s="505"/>
      <c r="M794" s="505"/>
      <c r="N794" s="505"/>
      <c r="O794" s="505"/>
      <c r="P794" s="505"/>
      <c r="Q794" s="505"/>
      <c r="R794" s="505"/>
      <c r="S794" s="505"/>
      <c r="T794" s="505"/>
      <c r="U794" s="505"/>
      <c r="V794" s="505"/>
      <c r="W794" s="505"/>
      <c r="X794" s="505"/>
      <c r="Y794" s="505"/>
      <c r="Z794" s="505"/>
      <c r="AA794" s="505"/>
      <c r="AB794" s="505"/>
      <c r="AC794" s="505"/>
      <c r="AD794" s="269">
        <f t="shared" si="24"/>
        <v>0</v>
      </c>
      <c r="AE794" s="388">
        <f>IF(AD794&gt;(100000/52*'1. General Input'!$D$10),100000/52*'1. General Input'!$D$10,AD794)</f>
        <v>0</v>
      </c>
    </row>
    <row r="795" spans="1:31" x14ac:dyDescent="0.25">
      <c r="A795" s="265">
        <f t="shared" si="25"/>
        <v>775</v>
      </c>
      <c r="B795" s="501"/>
      <c r="C795" s="515"/>
      <c r="D795" s="514"/>
      <c r="E795" s="505"/>
      <c r="F795" s="505"/>
      <c r="G795" s="505"/>
      <c r="H795" s="505"/>
      <c r="I795" s="505"/>
      <c r="J795" s="505"/>
      <c r="K795" s="505"/>
      <c r="L795" s="505"/>
      <c r="M795" s="505"/>
      <c r="N795" s="505"/>
      <c r="O795" s="505"/>
      <c r="P795" s="505"/>
      <c r="Q795" s="505"/>
      <c r="R795" s="505"/>
      <c r="S795" s="505"/>
      <c r="T795" s="505"/>
      <c r="U795" s="505"/>
      <c r="V795" s="505"/>
      <c r="W795" s="505"/>
      <c r="X795" s="505"/>
      <c r="Y795" s="505"/>
      <c r="Z795" s="505"/>
      <c r="AA795" s="505"/>
      <c r="AB795" s="505"/>
      <c r="AC795" s="505"/>
      <c r="AD795" s="269">
        <f t="shared" si="24"/>
        <v>0</v>
      </c>
      <c r="AE795" s="388">
        <f>IF(AD795&gt;(100000/52*'1. General Input'!$D$10),100000/52*'1. General Input'!$D$10,AD795)</f>
        <v>0</v>
      </c>
    </row>
    <row r="796" spans="1:31" x14ac:dyDescent="0.25">
      <c r="A796" s="265">
        <f t="shared" si="25"/>
        <v>776</v>
      </c>
      <c r="B796" s="501"/>
      <c r="C796" s="515"/>
      <c r="D796" s="514"/>
      <c r="E796" s="505"/>
      <c r="F796" s="505"/>
      <c r="G796" s="505"/>
      <c r="H796" s="505"/>
      <c r="I796" s="505"/>
      <c r="J796" s="505"/>
      <c r="K796" s="505"/>
      <c r="L796" s="505"/>
      <c r="M796" s="505"/>
      <c r="N796" s="505"/>
      <c r="O796" s="505"/>
      <c r="P796" s="505"/>
      <c r="Q796" s="505"/>
      <c r="R796" s="505"/>
      <c r="S796" s="505"/>
      <c r="T796" s="505"/>
      <c r="U796" s="505"/>
      <c r="V796" s="505"/>
      <c r="W796" s="505"/>
      <c r="X796" s="505"/>
      <c r="Y796" s="505"/>
      <c r="Z796" s="505"/>
      <c r="AA796" s="505"/>
      <c r="AB796" s="505"/>
      <c r="AC796" s="505"/>
      <c r="AD796" s="269">
        <f t="shared" si="24"/>
        <v>0</v>
      </c>
      <c r="AE796" s="388">
        <f>IF(AD796&gt;(100000/52*'1. General Input'!$D$10),100000/52*'1. General Input'!$D$10,AD796)</f>
        <v>0</v>
      </c>
    </row>
    <row r="797" spans="1:31" x14ac:dyDescent="0.25">
      <c r="A797" s="265">
        <f t="shared" si="25"/>
        <v>777</v>
      </c>
      <c r="B797" s="501"/>
      <c r="C797" s="515"/>
      <c r="D797" s="514"/>
      <c r="E797" s="505"/>
      <c r="F797" s="505"/>
      <c r="G797" s="505"/>
      <c r="H797" s="505"/>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269">
        <f t="shared" si="24"/>
        <v>0</v>
      </c>
      <c r="AE797" s="388">
        <f>IF(AD797&gt;(100000/52*'1. General Input'!$D$10),100000/52*'1. General Input'!$D$10,AD797)</f>
        <v>0</v>
      </c>
    </row>
    <row r="798" spans="1:31" x14ac:dyDescent="0.25">
      <c r="A798" s="265">
        <f t="shared" si="25"/>
        <v>778</v>
      </c>
      <c r="B798" s="501"/>
      <c r="C798" s="515"/>
      <c r="D798" s="514"/>
      <c r="E798" s="505"/>
      <c r="F798" s="505"/>
      <c r="G798" s="505"/>
      <c r="H798" s="505"/>
      <c r="I798" s="505"/>
      <c r="J798" s="505"/>
      <c r="K798" s="505"/>
      <c r="L798" s="505"/>
      <c r="M798" s="505"/>
      <c r="N798" s="505"/>
      <c r="O798" s="505"/>
      <c r="P798" s="505"/>
      <c r="Q798" s="505"/>
      <c r="R798" s="505"/>
      <c r="S798" s="505"/>
      <c r="T798" s="505"/>
      <c r="U798" s="505"/>
      <c r="V798" s="505"/>
      <c r="W798" s="505"/>
      <c r="X798" s="505"/>
      <c r="Y798" s="505"/>
      <c r="Z798" s="505"/>
      <c r="AA798" s="505"/>
      <c r="AB798" s="505"/>
      <c r="AC798" s="505"/>
      <c r="AD798" s="269">
        <f t="shared" si="24"/>
        <v>0</v>
      </c>
      <c r="AE798" s="388">
        <f>IF(AD798&gt;(100000/52*'1. General Input'!$D$10),100000/52*'1. General Input'!$D$10,AD798)</f>
        <v>0</v>
      </c>
    </row>
    <row r="799" spans="1:31" x14ac:dyDescent="0.25">
      <c r="A799" s="265">
        <f t="shared" si="25"/>
        <v>779</v>
      </c>
      <c r="B799" s="501"/>
      <c r="C799" s="515"/>
      <c r="D799" s="514"/>
      <c r="E799" s="505"/>
      <c r="F799" s="505"/>
      <c r="G799" s="505"/>
      <c r="H799" s="505"/>
      <c r="I799" s="505"/>
      <c r="J799" s="505"/>
      <c r="K799" s="505"/>
      <c r="L799" s="505"/>
      <c r="M799" s="505"/>
      <c r="N799" s="505"/>
      <c r="O799" s="505"/>
      <c r="P799" s="505"/>
      <c r="Q799" s="505"/>
      <c r="R799" s="505"/>
      <c r="S799" s="505"/>
      <c r="T799" s="505"/>
      <c r="U799" s="505"/>
      <c r="V799" s="505"/>
      <c r="W799" s="505"/>
      <c r="X799" s="505"/>
      <c r="Y799" s="505"/>
      <c r="Z799" s="505"/>
      <c r="AA799" s="505"/>
      <c r="AB799" s="505"/>
      <c r="AC799" s="505"/>
      <c r="AD799" s="269">
        <f t="shared" si="24"/>
        <v>0</v>
      </c>
      <c r="AE799" s="388">
        <f>IF(AD799&gt;(100000/52*'1. General Input'!$D$10),100000/52*'1. General Input'!$D$10,AD799)</f>
        <v>0</v>
      </c>
    </row>
    <row r="800" spans="1:31" x14ac:dyDescent="0.25">
      <c r="A800" s="265">
        <f t="shared" si="25"/>
        <v>780</v>
      </c>
      <c r="B800" s="501"/>
      <c r="C800" s="515"/>
      <c r="D800" s="514"/>
      <c r="E800" s="505"/>
      <c r="F800" s="505"/>
      <c r="G800" s="505"/>
      <c r="H800" s="505"/>
      <c r="I800" s="505"/>
      <c r="J800" s="505"/>
      <c r="K800" s="505"/>
      <c r="L800" s="505"/>
      <c r="M800" s="505"/>
      <c r="N800" s="505"/>
      <c r="O800" s="505"/>
      <c r="P800" s="505"/>
      <c r="Q800" s="505"/>
      <c r="R800" s="505"/>
      <c r="S800" s="505"/>
      <c r="T800" s="505"/>
      <c r="U800" s="505"/>
      <c r="V800" s="505"/>
      <c r="W800" s="505"/>
      <c r="X800" s="505"/>
      <c r="Y800" s="505"/>
      <c r="Z800" s="505"/>
      <c r="AA800" s="505"/>
      <c r="AB800" s="505"/>
      <c r="AC800" s="505"/>
      <c r="AD800" s="269">
        <f t="shared" si="24"/>
        <v>0</v>
      </c>
      <c r="AE800" s="388">
        <f>IF(AD800&gt;(100000/52*'1. General Input'!$D$10),100000/52*'1. General Input'!$D$10,AD800)</f>
        <v>0</v>
      </c>
    </row>
    <row r="801" spans="1:31" x14ac:dyDescent="0.25">
      <c r="A801" s="265">
        <f t="shared" si="25"/>
        <v>781</v>
      </c>
      <c r="B801" s="501"/>
      <c r="C801" s="515"/>
      <c r="D801" s="514"/>
      <c r="E801" s="505"/>
      <c r="F801" s="505"/>
      <c r="G801" s="505"/>
      <c r="H801" s="505"/>
      <c r="I801" s="505"/>
      <c r="J801" s="505"/>
      <c r="K801" s="505"/>
      <c r="L801" s="505"/>
      <c r="M801" s="505"/>
      <c r="N801" s="505"/>
      <c r="O801" s="505"/>
      <c r="P801" s="505"/>
      <c r="Q801" s="505"/>
      <c r="R801" s="505"/>
      <c r="S801" s="505"/>
      <c r="T801" s="505"/>
      <c r="U801" s="505"/>
      <c r="V801" s="505"/>
      <c r="W801" s="505"/>
      <c r="X801" s="505"/>
      <c r="Y801" s="505"/>
      <c r="Z801" s="505"/>
      <c r="AA801" s="505"/>
      <c r="AB801" s="505"/>
      <c r="AC801" s="505"/>
      <c r="AD801" s="269">
        <f t="shared" si="24"/>
        <v>0</v>
      </c>
      <c r="AE801" s="388">
        <f>IF(AD801&gt;(100000/52*'1. General Input'!$D$10),100000/52*'1. General Input'!$D$10,AD801)</f>
        <v>0</v>
      </c>
    </row>
    <row r="802" spans="1:31" x14ac:dyDescent="0.25">
      <c r="A802" s="265">
        <f t="shared" si="25"/>
        <v>782</v>
      </c>
      <c r="B802" s="501"/>
      <c r="C802" s="515"/>
      <c r="D802" s="514"/>
      <c r="E802" s="505"/>
      <c r="F802" s="505"/>
      <c r="G802" s="505"/>
      <c r="H802" s="505"/>
      <c r="I802" s="505"/>
      <c r="J802" s="505"/>
      <c r="K802" s="505"/>
      <c r="L802" s="505"/>
      <c r="M802" s="505"/>
      <c r="N802" s="505"/>
      <c r="O802" s="505"/>
      <c r="P802" s="505"/>
      <c r="Q802" s="505"/>
      <c r="R802" s="505"/>
      <c r="S802" s="505"/>
      <c r="T802" s="505"/>
      <c r="U802" s="505"/>
      <c r="V802" s="505"/>
      <c r="W802" s="505"/>
      <c r="X802" s="505"/>
      <c r="Y802" s="505"/>
      <c r="Z802" s="505"/>
      <c r="AA802" s="505"/>
      <c r="AB802" s="505"/>
      <c r="AC802" s="505"/>
      <c r="AD802" s="269">
        <f t="shared" si="24"/>
        <v>0</v>
      </c>
      <c r="AE802" s="388">
        <f>IF(AD802&gt;(100000/52*'1. General Input'!$D$10),100000/52*'1. General Input'!$D$10,AD802)</f>
        <v>0</v>
      </c>
    </row>
    <row r="803" spans="1:31" x14ac:dyDescent="0.25">
      <c r="A803" s="265">
        <f t="shared" si="25"/>
        <v>783</v>
      </c>
      <c r="B803" s="501"/>
      <c r="C803" s="515"/>
      <c r="D803" s="514"/>
      <c r="E803" s="505"/>
      <c r="F803" s="505"/>
      <c r="G803" s="505"/>
      <c r="H803" s="505"/>
      <c r="I803" s="505"/>
      <c r="J803" s="505"/>
      <c r="K803" s="505"/>
      <c r="L803" s="505"/>
      <c r="M803" s="505"/>
      <c r="N803" s="505"/>
      <c r="O803" s="505"/>
      <c r="P803" s="505"/>
      <c r="Q803" s="505"/>
      <c r="R803" s="505"/>
      <c r="S803" s="505"/>
      <c r="T803" s="505"/>
      <c r="U803" s="505"/>
      <c r="V803" s="505"/>
      <c r="W803" s="505"/>
      <c r="X803" s="505"/>
      <c r="Y803" s="505"/>
      <c r="Z803" s="505"/>
      <c r="AA803" s="505"/>
      <c r="AB803" s="505"/>
      <c r="AC803" s="505"/>
      <c r="AD803" s="269">
        <f t="shared" si="24"/>
        <v>0</v>
      </c>
      <c r="AE803" s="388">
        <f>IF(AD803&gt;(100000/52*'1. General Input'!$D$10),100000/52*'1. General Input'!$D$10,AD803)</f>
        <v>0</v>
      </c>
    </row>
    <row r="804" spans="1:31" x14ac:dyDescent="0.25">
      <c r="A804" s="265">
        <f t="shared" si="25"/>
        <v>784</v>
      </c>
      <c r="B804" s="501"/>
      <c r="C804" s="515"/>
      <c r="D804" s="514"/>
      <c r="E804" s="505"/>
      <c r="F804" s="505"/>
      <c r="G804" s="505"/>
      <c r="H804" s="505"/>
      <c r="I804" s="505"/>
      <c r="J804" s="505"/>
      <c r="K804" s="505"/>
      <c r="L804" s="505"/>
      <c r="M804" s="505"/>
      <c r="N804" s="505"/>
      <c r="O804" s="505"/>
      <c r="P804" s="505"/>
      <c r="Q804" s="505"/>
      <c r="R804" s="505"/>
      <c r="S804" s="505"/>
      <c r="T804" s="505"/>
      <c r="U804" s="505"/>
      <c r="V804" s="505"/>
      <c r="W804" s="505"/>
      <c r="X804" s="505"/>
      <c r="Y804" s="505"/>
      <c r="Z804" s="505"/>
      <c r="AA804" s="505"/>
      <c r="AB804" s="505"/>
      <c r="AC804" s="505"/>
      <c r="AD804" s="269">
        <f t="shared" si="24"/>
        <v>0</v>
      </c>
      <c r="AE804" s="388">
        <f>IF(AD804&gt;(100000/52*'1. General Input'!$D$10),100000/52*'1. General Input'!$D$10,AD804)</f>
        <v>0</v>
      </c>
    </row>
    <row r="805" spans="1:31" x14ac:dyDescent="0.25">
      <c r="A805" s="265">
        <f t="shared" si="25"/>
        <v>785</v>
      </c>
      <c r="B805" s="501"/>
      <c r="C805" s="515"/>
      <c r="D805" s="514"/>
      <c r="E805" s="505"/>
      <c r="F805" s="505"/>
      <c r="G805" s="505"/>
      <c r="H805" s="505"/>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269">
        <f t="shared" si="24"/>
        <v>0</v>
      </c>
      <c r="AE805" s="388">
        <f>IF(AD805&gt;(100000/52*'1. General Input'!$D$10),100000/52*'1. General Input'!$D$10,AD805)</f>
        <v>0</v>
      </c>
    </row>
    <row r="806" spans="1:31" x14ac:dyDescent="0.25">
      <c r="A806" s="265">
        <f t="shared" si="25"/>
        <v>786</v>
      </c>
      <c r="B806" s="501"/>
      <c r="C806" s="515"/>
      <c r="D806" s="514"/>
      <c r="E806" s="505"/>
      <c r="F806" s="505"/>
      <c r="G806" s="505"/>
      <c r="H806" s="505"/>
      <c r="I806" s="505"/>
      <c r="J806" s="505"/>
      <c r="K806" s="505"/>
      <c r="L806" s="505"/>
      <c r="M806" s="505"/>
      <c r="N806" s="505"/>
      <c r="O806" s="505"/>
      <c r="P806" s="505"/>
      <c r="Q806" s="505"/>
      <c r="R806" s="505"/>
      <c r="S806" s="505"/>
      <c r="T806" s="505"/>
      <c r="U806" s="505"/>
      <c r="V806" s="505"/>
      <c r="W806" s="505"/>
      <c r="X806" s="505"/>
      <c r="Y806" s="505"/>
      <c r="Z806" s="505"/>
      <c r="AA806" s="505"/>
      <c r="AB806" s="505"/>
      <c r="AC806" s="505"/>
      <c r="AD806" s="269">
        <f t="shared" si="24"/>
        <v>0</v>
      </c>
      <c r="AE806" s="388">
        <f>IF(AD806&gt;(100000/52*'1. General Input'!$D$10),100000/52*'1. General Input'!$D$10,AD806)</f>
        <v>0</v>
      </c>
    </row>
    <row r="807" spans="1:31" x14ac:dyDescent="0.25">
      <c r="A807" s="265">
        <f t="shared" si="25"/>
        <v>787</v>
      </c>
      <c r="B807" s="501"/>
      <c r="C807" s="515"/>
      <c r="D807" s="514"/>
      <c r="E807" s="505"/>
      <c r="F807" s="505"/>
      <c r="G807" s="505"/>
      <c r="H807" s="505"/>
      <c r="I807" s="505"/>
      <c r="J807" s="505"/>
      <c r="K807" s="505"/>
      <c r="L807" s="505"/>
      <c r="M807" s="505"/>
      <c r="N807" s="505"/>
      <c r="O807" s="505"/>
      <c r="P807" s="505"/>
      <c r="Q807" s="505"/>
      <c r="R807" s="505"/>
      <c r="S807" s="505"/>
      <c r="T807" s="505"/>
      <c r="U807" s="505"/>
      <c r="V807" s="505"/>
      <c r="W807" s="505"/>
      <c r="X807" s="505"/>
      <c r="Y807" s="505"/>
      <c r="Z807" s="505"/>
      <c r="AA807" s="505"/>
      <c r="AB807" s="505"/>
      <c r="AC807" s="505"/>
      <c r="AD807" s="269">
        <f t="shared" si="24"/>
        <v>0</v>
      </c>
      <c r="AE807" s="388">
        <f>IF(AD807&gt;(100000/52*'1. General Input'!$D$10),100000/52*'1. General Input'!$D$10,AD807)</f>
        <v>0</v>
      </c>
    </row>
    <row r="808" spans="1:31" x14ac:dyDescent="0.25">
      <c r="A808" s="265">
        <f t="shared" si="25"/>
        <v>788</v>
      </c>
      <c r="B808" s="501"/>
      <c r="C808" s="515"/>
      <c r="D808" s="514"/>
      <c r="E808" s="505"/>
      <c r="F808" s="505"/>
      <c r="G808" s="505"/>
      <c r="H808" s="505"/>
      <c r="I808" s="505"/>
      <c r="J808" s="505"/>
      <c r="K808" s="505"/>
      <c r="L808" s="505"/>
      <c r="M808" s="505"/>
      <c r="N808" s="505"/>
      <c r="O808" s="505"/>
      <c r="P808" s="505"/>
      <c r="Q808" s="505"/>
      <c r="R808" s="505"/>
      <c r="S808" s="505"/>
      <c r="T808" s="505"/>
      <c r="U808" s="505"/>
      <c r="V808" s="505"/>
      <c r="W808" s="505"/>
      <c r="X808" s="505"/>
      <c r="Y808" s="505"/>
      <c r="Z808" s="505"/>
      <c r="AA808" s="505"/>
      <c r="AB808" s="505"/>
      <c r="AC808" s="505"/>
      <c r="AD808" s="269">
        <f t="shared" si="24"/>
        <v>0</v>
      </c>
      <c r="AE808" s="388">
        <f>IF(AD808&gt;(100000/52*'1. General Input'!$D$10),100000/52*'1. General Input'!$D$10,AD808)</f>
        <v>0</v>
      </c>
    </row>
    <row r="809" spans="1:31" x14ac:dyDescent="0.25">
      <c r="A809" s="265">
        <f t="shared" si="25"/>
        <v>789</v>
      </c>
      <c r="B809" s="501"/>
      <c r="C809" s="515"/>
      <c r="D809" s="514"/>
      <c r="E809" s="505"/>
      <c r="F809" s="505"/>
      <c r="G809" s="505"/>
      <c r="H809" s="505"/>
      <c r="I809" s="505"/>
      <c r="J809" s="505"/>
      <c r="K809" s="505"/>
      <c r="L809" s="505"/>
      <c r="M809" s="505"/>
      <c r="N809" s="505"/>
      <c r="O809" s="505"/>
      <c r="P809" s="505"/>
      <c r="Q809" s="505"/>
      <c r="R809" s="505"/>
      <c r="S809" s="505"/>
      <c r="T809" s="505"/>
      <c r="U809" s="505"/>
      <c r="V809" s="505"/>
      <c r="W809" s="505"/>
      <c r="X809" s="505"/>
      <c r="Y809" s="505"/>
      <c r="Z809" s="505"/>
      <c r="AA809" s="505"/>
      <c r="AB809" s="505"/>
      <c r="AC809" s="505"/>
      <c r="AD809" s="269">
        <f t="shared" si="24"/>
        <v>0</v>
      </c>
      <c r="AE809" s="388">
        <f>IF(AD809&gt;(100000/52*'1. General Input'!$D$10),100000/52*'1. General Input'!$D$10,AD809)</f>
        <v>0</v>
      </c>
    </row>
    <row r="810" spans="1:31" x14ac:dyDescent="0.25">
      <c r="A810" s="265">
        <f t="shared" si="25"/>
        <v>790</v>
      </c>
      <c r="B810" s="501"/>
      <c r="C810" s="515"/>
      <c r="D810" s="514"/>
      <c r="E810" s="505"/>
      <c r="F810" s="505"/>
      <c r="G810" s="505"/>
      <c r="H810" s="505"/>
      <c r="I810" s="505"/>
      <c r="J810" s="505"/>
      <c r="K810" s="505"/>
      <c r="L810" s="505"/>
      <c r="M810" s="505"/>
      <c r="N810" s="505"/>
      <c r="O810" s="505"/>
      <c r="P810" s="505"/>
      <c r="Q810" s="505"/>
      <c r="R810" s="505"/>
      <c r="S810" s="505"/>
      <c r="T810" s="505"/>
      <c r="U810" s="505"/>
      <c r="V810" s="505"/>
      <c r="W810" s="505"/>
      <c r="X810" s="505"/>
      <c r="Y810" s="505"/>
      <c r="Z810" s="505"/>
      <c r="AA810" s="505"/>
      <c r="AB810" s="505"/>
      <c r="AC810" s="505"/>
      <c r="AD810" s="269">
        <f t="shared" si="24"/>
        <v>0</v>
      </c>
      <c r="AE810" s="388">
        <f>IF(AD810&gt;(100000/52*'1. General Input'!$D$10),100000/52*'1. General Input'!$D$10,AD810)</f>
        <v>0</v>
      </c>
    </row>
    <row r="811" spans="1:31" x14ac:dyDescent="0.25">
      <c r="A811" s="265">
        <f t="shared" si="25"/>
        <v>791</v>
      </c>
      <c r="B811" s="501"/>
      <c r="C811" s="515"/>
      <c r="D811" s="514"/>
      <c r="E811" s="505"/>
      <c r="F811" s="505"/>
      <c r="G811" s="505"/>
      <c r="H811" s="505"/>
      <c r="I811" s="505"/>
      <c r="J811" s="505"/>
      <c r="K811" s="505"/>
      <c r="L811" s="505"/>
      <c r="M811" s="505"/>
      <c r="N811" s="505"/>
      <c r="O811" s="505"/>
      <c r="P811" s="505"/>
      <c r="Q811" s="505"/>
      <c r="R811" s="505"/>
      <c r="S811" s="505"/>
      <c r="T811" s="505"/>
      <c r="U811" s="505"/>
      <c r="V811" s="505"/>
      <c r="W811" s="505"/>
      <c r="X811" s="505"/>
      <c r="Y811" s="505"/>
      <c r="Z811" s="505"/>
      <c r="AA811" s="505"/>
      <c r="AB811" s="505"/>
      <c r="AC811" s="505"/>
      <c r="AD811" s="269">
        <f t="shared" si="24"/>
        <v>0</v>
      </c>
      <c r="AE811" s="388">
        <f>IF(AD811&gt;(100000/52*'1. General Input'!$D$10),100000/52*'1. General Input'!$D$10,AD811)</f>
        <v>0</v>
      </c>
    </row>
    <row r="812" spans="1:31" x14ac:dyDescent="0.25">
      <c r="A812" s="265">
        <f t="shared" si="25"/>
        <v>792</v>
      </c>
      <c r="B812" s="501"/>
      <c r="C812" s="515"/>
      <c r="D812" s="514"/>
      <c r="E812" s="505"/>
      <c r="F812" s="505"/>
      <c r="G812" s="505"/>
      <c r="H812" s="505"/>
      <c r="I812" s="505"/>
      <c r="J812" s="505"/>
      <c r="K812" s="505"/>
      <c r="L812" s="505"/>
      <c r="M812" s="505"/>
      <c r="N812" s="505"/>
      <c r="O812" s="505"/>
      <c r="P812" s="505"/>
      <c r="Q812" s="505"/>
      <c r="R812" s="505"/>
      <c r="S812" s="505"/>
      <c r="T812" s="505"/>
      <c r="U812" s="505"/>
      <c r="V812" s="505"/>
      <c r="W812" s="505"/>
      <c r="X812" s="505"/>
      <c r="Y812" s="505"/>
      <c r="Z812" s="505"/>
      <c r="AA812" s="505"/>
      <c r="AB812" s="505"/>
      <c r="AC812" s="505"/>
      <c r="AD812" s="269">
        <f t="shared" si="24"/>
        <v>0</v>
      </c>
      <c r="AE812" s="388">
        <f>IF(AD812&gt;(100000/52*'1. General Input'!$D$10),100000/52*'1. General Input'!$D$10,AD812)</f>
        <v>0</v>
      </c>
    </row>
    <row r="813" spans="1:31" x14ac:dyDescent="0.25">
      <c r="A813" s="265">
        <f t="shared" si="25"/>
        <v>793</v>
      </c>
      <c r="B813" s="501"/>
      <c r="C813" s="515"/>
      <c r="D813" s="514"/>
      <c r="E813" s="505"/>
      <c r="F813" s="505"/>
      <c r="G813" s="505"/>
      <c r="H813" s="505"/>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269">
        <f t="shared" si="24"/>
        <v>0</v>
      </c>
      <c r="AE813" s="388">
        <f>IF(AD813&gt;(100000/52*'1. General Input'!$D$10),100000/52*'1. General Input'!$D$10,AD813)</f>
        <v>0</v>
      </c>
    </row>
    <row r="814" spans="1:31" x14ac:dyDescent="0.25">
      <c r="A814" s="265">
        <f t="shared" si="25"/>
        <v>794</v>
      </c>
      <c r="B814" s="501"/>
      <c r="C814" s="515"/>
      <c r="D814" s="514"/>
      <c r="E814" s="505"/>
      <c r="F814" s="505"/>
      <c r="G814" s="505"/>
      <c r="H814" s="505"/>
      <c r="I814" s="505"/>
      <c r="J814" s="505"/>
      <c r="K814" s="505"/>
      <c r="L814" s="505"/>
      <c r="M814" s="505"/>
      <c r="N814" s="505"/>
      <c r="O814" s="505"/>
      <c r="P814" s="505"/>
      <c r="Q814" s="505"/>
      <c r="R814" s="505"/>
      <c r="S814" s="505"/>
      <c r="T814" s="505"/>
      <c r="U814" s="505"/>
      <c r="V814" s="505"/>
      <c r="W814" s="505"/>
      <c r="X814" s="505"/>
      <c r="Y814" s="505"/>
      <c r="Z814" s="505"/>
      <c r="AA814" s="505"/>
      <c r="AB814" s="505"/>
      <c r="AC814" s="505"/>
      <c r="AD814" s="269">
        <f t="shared" si="24"/>
        <v>0</v>
      </c>
      <c r="AE814" s="388">
        <f>IF(AD814&gt;(100000/52*'1. General Input'!$D$10),100000/52*'1. General Input'!$D$10,AD814)</f>
        <v>0</v>
      </c>
    </row>
    <row r="815" spans="1:31" x14ac:dyDescent="0.25">
      <c r="A815" s="265">
        <f t="shared" si="25"/>
        <v>795</v>
      </c>
      <c r="B815" s="501"/>
      <c r="C815" s="515"/>
      <c r="D815" s="514"/>
      <c r="E815" s="505"/>
      <c r="F815" s="505"/>
      <c r="G815" s="505"/>
      <c r="H815" s="505"/>
      <c r="I815" s="505"/>
      <c r="J815" s="505"/>
      <c r="K815" s="505"/>
      <c r="L815" s="505"/>
      <c r="M815" s="505"/>
      <c r="N815" s="505"/>
      <c r="O815" s="505"/>
      <c r="P815" s="505"/>
      <c r="Q815" s="505"/>
      <c r="R815" s="505"/>
      <c r="S815" s="505"/>
      <c r="T815" s="505"/>
      <c r="U815" s="505"/>
      <c r="V815" s="505"/>
      <c r="W815" s="505"/>
      <c r="X815" s="505"/>
      <c r="Y815" s="505"/>
      <c r="Z815" s="505"/>
      <c r="AA815" s="505"/>
      <c r="AB815" s="505"/>
      <c r="AC815" s="505"/>
      <c r="AD815" s="269">
        <f t="shared" si="24"/>
        <v>0</v>
      </c>
      <c r="AE815" s="388">
        <f>IF(AD815&gt;(100000/52*'1. General Input'!$D$10),100000/52*'1. General Input'!$D$10,AD815)</f>
        <v>0</v>
      </c>
    </row>
    <row r="816" spans="1:31" x14ac:dyDescent="0.25">
      <c r="A816" s="265">
        <f t="shared" si="25"/>
        <v>796</v>
      </c>
      <c r="B816" s="501"/>
      <c r="C816" s="515"/>
      <c r="D816" s="514"/>
      <c r="E816" s="505"/>
      <c r="F816" s="505"/>
      <c r="G816" s="505"/>
      <c r="H816" s="505"/>
      <c r="I816" s="505"/>
      <c r="J816" s="505"/>
      <c r="K816" s="505"/>
      <c r="L816" s="505"/>
      <c r="M816" s="505"/>
      <c r="N816" s="505"/>
      <c r="O816" s="505"/>
      <c r="P816" s="505"/>
      <c r="Q816" s="505"/>
      <c r="R816" s="505"/>
      <c r="S816" s="505"/>
      <c r="T816" s="505"/>
      <c r="U816" s="505"/>
      <c r="V816" s="505"/>
      <c r="W816" s="505"/>
      <c r="X816" s="505"/>
      <c r="Y816" s="505"/>
      <c r="Z816" s="505"/>
      <c r="AA816" s="505"/>
      <c r="AB816" s="505"/>
      <c r="AC816" s="505"/>
      <c r="AD816" s="269">
        <f t="shared" si="24"/>
        <v>0</v>
      </c>
      <c r="AE816" s="388">
        <f>IF(AD816&gt;(100000/52*'1. General Input'!$D$10),100000/52*'1. General Input'!$D$10,AD816)</f>
        <v>0</v>
      </c>
    </row>
    <row r="817" spans="1:31" x14ac:dyDescent="0.25">
      <c r="A817" s="265">
        <f t="shared" si="25"/>
        <v>797</v>
      </c>
      <c r="B817" s="501"/>
      <c r="C817" s="515"/>
      <c r="D817" s="514"/>
      <c r="E817" s="505"/>
      <c r="F817" s="505"/>
      <c r="G817" s="505"/>
      <c r="H817" s="505"/>
      <c r="I817" s="505"/>
      <c r="J817" s="505"/>
      <c r="K817" s="505"/>
      <c r="L817" s="505"/>
      <c r="M817" s="505"/>
      <c r="N817" s="505"/>
      <c r="O817" s="505"/>
      <c r="P817" s="505"/>
      <c r="Q817" s="505"/>
      <c r="R817" s="505"/>
      <c r="S817" s="505"/>
      <c r="T817" s="505"/>
      <c r="U817" s="505"/>
      <c r="V817" s="505"/>
      <c r="W817" s="505"/>
      <c r="X817" s="505"/>
      <c r="Y817" s="505"/>
      <c r="Z817" s="505"/>
      <c r="AA817" s="505"/>
      <c r="AB817" s="505"/>
      <c r="AC817" s="505"/>
      <c r="AD817" s="269">
        <f t="shared" si="24"/>
        <v>0</v>
      </c>
      <c r="AE817" s="388">
        <f>IF(AD817&gt;(100000/52*'1. General Input'!$D$10),100000/52*'1. General Input'!$D$10,AD817)</f>
        <v>0</v>
      </c>
    </row>
    <row r="818" spans="1:31" x14ac:dyDescent="0.25">
      <c r="A818" s="265">
        <f t="shared" si="25"/>
        <v>798</v>
      </c>
      <c r="B818" s="501"/>
      <c r="C818" s="515"/>
      <c r="D818" s="514"/>
      <c r="E818" s="505"/>
      <c r="F818" s="505"/>
      <c r="G818" s="505"/>
      <c r="H818" s="505"/>
      <c r="I818" s="505"/>
      <c r="J818" s="505"/>
      <c r="K818" s="505"/>
      <c r="L818" s="505"/>
      <c r="M818" s="505"/>
      <c r="N818" s="505"/>
      <c r="O818" s="505"/>
      <c r="P818" s="505"/>
      <c r="Q818" s="505"/>
      <c r="R818" s="505"/>
      <c r="S818" s="505"/>
      <c r="T818" s="505"/>
      <c r="U818" s="505"/>
      <c r="V818" s="505"/>
      <c r="W818" s="505"/>
      <c r="X818" s="505"/>
      <c r="Y818" s="505"/>
      <c r="Z818" s="505"/>
      <c r="AA818" s="505"/>
      <c r="AB818" s="505"/>
      <c r="AC818" s="505"/>
      <c r="AD818" s="269">
        <f t="shared" si="24"/>
        <v>0</v>
      </c>
      <c r="AE818" s="388">
        <f>IF(AD818&gt;(100000/52*'1. General Input'!$D$10),100000/52*'1. General Input'!$D$10,AD818)</f>
        <v>0</v>
      </c>
    </row>
    <row r="819" spans="1:31" x14ac:dyDescent="0.25">
      <c r="A819" s="265">
        <f t="shared" si="25"/>
        <v>799</v>
      </c>
      <c r="B819" s="501"/>
      <c r="C819" s="515"/>
      <c r="D819" s="514"/>
      <c r="E819" s="505"/>
      <c r="F819" s="505"/>
      <c r="G819" s="505"/>
      <c r="H819" s="505"/>
      <c r="I819" s="505"/>
      <c r="J819" s="505"/>
      <c r="K819" s="505"/>
      <c r="L819" s="505"/>
      <c r="M819" s="505"/>
      <c r="N819" s="505"/>
      <c r="O819" s="505"/>
      <c r="P819" s="505"/>
      <c r="Q819" s="505"/>
      <c r="R819" s="505"/>
      <c r="S819" s="505"/>
      <c r="T819" s="505"/>
      <c r="U819" s="505"/>
      <c r="V819" s="505"/>
      <c r="W819" s="505"/>
      <c r="X819" s="505"/>
      <c r="Y819" s="505"/>
      <c r="Z819" s="505"/>
      <c r="AA819" s="505"/>
      <c r="AB819" s="505"/>
      <c r="AC819" s="505"/>
      <c r="AD819" s="269">
        <f t="shared" si="24"/>
        <v>0</v>
      </c>
      <c r="AE819" s="388">
        <f>IF(AD819&gt;(100000/52*'1. General Input'!$D$10),100000/52*'1. General Input'!$D$10,AD819)</f>
        <v>0</v>
      </c>
    </row>
    <row r="820" spans="1:31" x14ac:dyDescent="0.25">
      <c r="A820" s="265">
        <f t="shared" si="25"/>
        <v>800</v>
      </c>
      <c r="B820" s="501"/>
      <c r="C820" s="515"/>
      <c r="D820" s="514"/>
      <c r="E820" s="505"/>
      <c r="F820" s="505"/>
      <c r="G820" s="505"/>
      <c r="H820" s="505"/>
      <c r="I820" s="505"/>
      <c r="J820" s="505"/>
      <c r="K820" s="505"/>
      <c r="L820" s="505"/>
      <c r="M820" s="505"/>
      <c r="N820" s="505"/>
      <c r="O820" s="505"/>
      <c r="P820" s="505"/>
      <c r="Q820" s="505"/>
      <c r="R820" s="505"/>
      <c r="S820" s="505"/>
      <c r="T820" s="505"/>
      <c r="U820" s="505"/>
      <c r="V820" s="505"/>
      <c r="W820" s="505"/>
      <c r="X820" s="505"/>
      <c r="Y820" s="505"/>
      <c r="Z820" s="505"/>
      <c r="AA820" s="505"/>
      <c r="AB820" s="505"/>
      <c r="AC820" s="505"/>
      <c r="AD820" s="269">
        <f t="shared" si="24"/>
        <v>0</v>
      </c>
      <c r="AE820" s="388">
        <f>IF(AD820&gt;(100000/52*'1. General Input'!$D$10),100000/52*'1. General Input'!$D$10,AD820)</f>
        <v>0</v>
      </c>
    </row>
    <row r="821" spans="1:31" x14ac:dyDescent="0.25">
      <c r="A821" s="265">
        <f t="shared" si="25"/>
        <v>801</v>
      </c>
      <c r="B821" s="501"/>
      <c r="C821" s="515"/>
      <c r="D821" s="514"/>
      <c r="E821" s="505"/>
      <c r="F821" s="505"/>
      <c r="G821" s="505"/>
      <c r="H821" s="505"/>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269">
        <f t="shared" si="24"/>
        <v>0</v>
      </c>
      <c r="AE821" s="388">
        <f>IF(AD821&gt;(100000/52*'1. General Input'!$D$10),100000/52*'1. General Input'!$D$10,AD821)</f>
        <v>0</v>
      </c>
    </row>
    <row r="822" spans="1:31" x14ac:dyDescent="0.25">
      <c r="A822" s="265">
        <f t="shared" si="25"/>
        <v>802</v>
      </c>
      <c r="B822" s="501"/>
      <c r="C822" s="515"/>
      <c r="D822" s="514"/>
      <c r="E822" s="505"/>
      <c r="F822" s="505"/>
      <c r="G822" s="505"/>
      <c r="H822" s="505"/>
      <c r="I822" s="505"/>
      <c r="J822" s="505"/>
      <c r="K822" s="505"/>
      <c r="L822" s="505"/>
      <c r="M822" s="505"/>
      <c r="N822" s="505"/>
      <c r="O822" s="505"/>
      <c r="P822" s="505"/>
      <c r="Q822" s="505"/>
      <c r="R822" s="505"/>
      <c r="S822" s="505"/>
      <c r="T822" s="505"/>
      <c r="U822" s="505"/>
      <c r="V822" s="505"/>
      <c r="W822" s="505"/>
      <c r="X822" s="505"/>
      <c r="Y822" s="505"/>
      <c r="Z822" s="505"/>
      <c r="AA822" s="505"/>
      <c r="AB822" s="505"/>
      <c r="AC822" s="505"/>
      <c r="AD822" s="269">
        <f t="shared" si="24"/>
        <v>0</v>
      </c>
      <c r="AE822" s="388">
        <f>IF(AD822&gt;(100000/52*'1. General Input'!$D$10),100000/52*'1. General Input'!$D$10,AD822)</f>
        <v>0</v>
      </c>
    </row>
    <row r="823" spans="1:31" x14ac:dyDescent="0.25">
      <c r="A823" s="265">
        <f t="shared" si="25"/>
        <v>803</v>
      </c>
      <c r="B823" s="501"/>
      <c r="C823" s="515"/>
      <c r="D823" s="514"/>
      <c r="E823" s="505"/>
      <c r="F823" s="505"/>
      <c r="G823" s="505"/>
      <c r="H823" s="505"/>
      <c r="I823" s="505"/>
      <c r="J823" s="505"/>
      <c r="K823" s="505"/>
      <c r="L823" s="505"/>
      <c r="M823" s="505"/>
      <c r="N823" s="505"/>
      <c r="O823" s="505"/>
      <c r="P823" s="505"/>
      <c r="Q823" s="505"/>
      <c r="R823" s="505"/>
      <c r="S823" s="505"/>
      <c r="T823" s="505"/>
      <c r="U823" s="505"/>
      <c r="V823" s="505"/>
      <c r="W823" s="505"/>
      <c r="X823" s="505"/>
      <c r="Y823" s="505"/>
      <c r="Z823" s="505"/>
      <c r="AA823" s="505"/>
      <c r="AB823" s="505"/>
      <c r="AC823" s="505"/>
      <c r="AD823" s="269">
        <f t="shared" si="24"/>
        <v>0</v>
      </c>
      <c r="AE823" s="388">
        <f>IF(AD823&gt;(100000/52*'1. General Input'!$D$10),100000/52*'1. General Input'!$D$10,AD823)</f>
        <v>0</v>
      </c>
    </row>
    <row r="824" spans="1:31" x14ac:dyDescent="0.25">
      <c r="A824" s="265">
        <f t="shared" si="25"/>
        <v>804</v>
      </c>
      <c r="B824" s="501"/>
      <c r="C824" s="515"/>
      <c r="D824" s="514"/>
      <c r="E824" s="505"/>
      <c r="F824" s="505"/>
      <c r="G824" s="505"/>
      <c r="H824" s="505"/>
      <c r="I824" s="505"/>
      <c r="J824" s="505"/>
      <c r="K824" s="505"/>
      <c r="L824" s="505"/>
      <c r="M824" s="505"/>
      <c r="N824" s="505"/>
      <c r="O824" s="505"/>
      <c r="P824" s="505"/>
      <c r="Q824" s="505"/>
      <c r="R824" s="505"/>
      <c r="S824" s="505"/>
      <c r="T824" s="505"/>
      <c r="U824" s="505"/>
      <c r="V824" s="505"/>
      <c r="W824" s="505"/>
      <c r="X824" s="505"/>
      <c r="Y824" s="505"/>
      <c r="Z824" s="505"/>
      <c r="AA824" s="505"/>
      <c r="AB824" s="505"/>
      <c r="AC824" s="505"/>
      <c r="AD824" s="269">
        <f t="shared" si="24"/>
        <v>0</v>
      </c>
      <c r="AE824" s="388">
        <f>IF(AD824&gt;(100000/52*'1. General Input'!$D$10),100000/52*'1. General Input'!$D$10,AD824)</f>
        <v>0</v>
      </c>
    </row>
    <row r="825" spans="1:31" x14ac:dyDescent="0.25">
      <c r="A825" s="265">
        <f t="shared" si="25"/>
        <v>805</v>
      </c>
      <c r="B825" s="501"/>
      <c r="C825" s="515"/>
      <c r="D825" s="514"/>
      <c r="E825" s="505"/>
      <c r="F825" s="505"/>
      <c r="G825" s="505"/>
      <c r="H825" s="505"/>
      <c r="I825" s="505"/>
      <c r="J825" s="505"/>
      <c r="K825" s="505"/>
      <c r="L825" s="505"/>
      <c r="M825" s="505"/>
      <c r="N825" s="505"/>
      <c r="O825" s="505"/>
      <c r="P825" s="505"/>
      <c r="Q825" s="505"/>
      <c r="R825" s="505"/>
      <c r="S825" s="505"/>
      <c r="T825" s="505"/>
      <c r="U825" s="505"/>
      <c r="V825" s="505"/>
      <c r="W825" s="505"/>
      <c r="X825" s="505"/>
      <c r="Y825" s="505"/>
      <c r="Z825" s="505"/>
      <c r="AA825" s="505"/>
      <c r="AB825" s="505"/>
      <c r="AC825" s="505"/>
      <c r="AD825" s="269">
        <f t="shared" si="24"/>
        <v>0</v>
      </c>
      <c r="AE825" s="388">
        <f>IF(AD825&gt;(100000/52*'1. General Input'!$D$10),100000/52*'1. General Input'!$D$10,AD825)</f>
        <v>0</v>
      </c>
    </row>
    <row r="826" spans="1:31" x14ac:dyDescent="0.25">
      <c r="A826" s="265">
        <f t="shared" si="25"/>
        <v>806</v>
      </c>
      <c r="B826" s="501"/>
      <c r="C826" s="515"/>
      <c r="D826" s="514"/>
      <c r="E826" s="505"/>
      <c r="F826" s="505"/>
      <c r="G826" s="505"/>
      <c r="H826" s="505"/>
      <c r="I826" s="505"/>
      <c r="J826" s="505"/>
      <c r="K826" s="505"/>
      <c r="L826" s="505"/>
      <c r="M826" s="505"/>
      <c r="N826" s="505"/>
      <c r="O826" s="505"/>
      <c r="P826" s="505"/>
      <c r="Q826" s="505"/>
      <c r="R826" s="505"/>
      <c r="S826" s="505"/>
      <c r="T826" s="505"/>
      <c r="U826" s="505"/>
      <c r="V826" s="505"/>
      <c r="W826" s="505"/>
      <c r="X826" s="505"/>
      <c r="Y826" s="505"/>
      <c r="Z826" s="505"/>
      <c r="AA826" s="505"/>
      <c r="AB826" s="505"/>
      <c r="AC826" s="505"/>
      <c r="AD826" s="269">
        <f t="shared" si="24"/>
        <v>0</v>
      </c>
      <c r="AE826" s="388">
        <f>IF(AD826&gt;(100000/52*'1. General Input'!$D$10),100000/52*'1. General Input'!$D$10,AD826)</f>
        <v>0</v>
      </c>
    </row>
    <row r="827" spans="1:31" x14ac:dyDescent="0.25">
      <c r="A827" s="265">
        <f t="shared" si="25"/>
        <v>807</v>
      </c>
      <c r="B827" s="501"/>
      <c r="C827" s="515"/>
      <c r="D827" s="514"/>
      <c r="E827" s="505"/>
      <c r="F827" s="505"/>
      <c r="G827" s="505"/>
      <c r="H827" s="505"/>
      <c r="I827" s="505"/>
      <c r="J827" s="505"/>
      <c r="K827" s="505"/>
      <c r="L827" s="505"/>
      <c r="M827" s="505"/>
      <c r="N827" s="505"/>
      <c r="O827" s="505"/>
      <c r="P827" s="505"/>
      <c r="Q827" s="505"/>
      <c r="R827" s="505"/>
      <c r="S827" s="505"/>
      <c r="T827" s="505"/>
      <c r="U827" s="505"/>
      <c r="V827" s="505"/>
      <c r="W827" s="505"/>
      <c r="X827" s="505"/>
      <c r="Y827" s="505"/>
      <c r="Z827" s="505"/>
      <c r="AA827" s="505"/>
      <c r="AB827" s="505"/>
      <c r="AC827" s="505"/>
      <c r="AD827" s="269">
        <f t="shared" si="24"/>
        <v>0</v>
      </c>
      <c r="AE827" s="388">
        <f>IF(AD827&gt;(100000/52*'1. General Input'!$D$10),100000/52*'1. General Input'!$D$10,AD827)</f>
        <v>0</v>
      </c>
    </row>
    <row r="828" spans="1:31" x14ac:dyDescent="0.25">
      <c r="A828" s="265">
        <f t="shared" si="25"/>
        <v>808</v>
      </c>
      <c r="B828" s="501"/>
      <c r="C828" s="515"/>
      <c r="D828" s="514"/>
      <c r="E828" s="505"/>
      <c r="F828" s="505"/>
      <c r="G828" s="505"/>
      <c r="H828" s="505"/>
      <c r="I828" s="505"/>
      <c r="J828" s="505"/>
      <c r="K828" s="505"/>
      <c r="L828" s="505"/>
      <c r="M828" s="505"/>
      <c r="N828" s="505"/>
      <c r="O828" s="505"/>
      <c r="P828" s="505"/>
      <c r="Q828" s="505"/>
      <c r="R828" s="505"/>
      <c r="S828" s="505"/>
      <c r="T828" s="505"/>
      <c r="U828" s="505"/>
      <c r="V828" s="505"/>
      <c r="W828" s="505"/>
      <c r="X828" s="505"/>
      <c r="Y828" s="505"/>
      <c r="Z828" s="505"/>
      <c r="AA828" s="505"/>
      <c r="AB828" s="505"/>
      <c r="AC828" s="505"/>
      <c r="AD828" s="269">
        <f t="shared" si="24"/>
        <v>0</v>
      </c>
      <c r="AE828" s="388">
        <f>IF(AD828&gt;(100000/52*'1. General Input'!$D$10),100000/52*'1. General Input'!$D$10,AD828)</f>
        <v>0</v>
      </c>
    </row>
    <row r="829" spans="1:31" x14ac:dyDescent="0.25">
      <c r="A829" s="265">
        <f t="shared" si="25"/>
        <v>809</v>
      </c>
      <c r="B829" s="501"/>
      <c r="C829" s="515"/>
      <c r="D829" s="514"/>
      <c r="E829" s="505"/>
      <c r="F829" s="505"/>
      <c r="G829" s="505"/>
      <c r="H829" s="505"/>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269">
        <f t="shared" si="24"/>
        <v>0</v>
      </c>
      <c r="AE829" s="388">
        <f>IF(AD829&gt;(100000/52*'1. General Input'!$D$10),100000/52*'1. General Input'!$D$10,AD829)</f>
        <v>0</v>
      </c>
    </row>
    <row r="830" spans="1:31" x14ac:dyDescent="0.25">
      <c r="A830" s="265">
        <f t="shared" si="25"/>
        <v>810</v>
      </c>
      <c r="B830" s="501"/>
      <c r="C830" s="515"/>
      <c r="D830" s="514"/>
      <c r="E830" s="505"/>
      <c r="F830" s="505"/>
      <c r="G830" s="505"/>
      <c r="H830" s="505"/>
      <c r="I830" s="505"/>
      <c r="J830" s="505"/>
      <c r="K830" s="505"/>
      <c r="L830" s="505"/>
      <c r="M830" s="505"/>
      <c r="N830" s="505"/>
      <c r="O830" s="505"/>
      <c r="P830" s="505"/>
      <c r="Q830" s="505"/>
      <c r="R830" s="505"/>
      <c r="S830" s="505"/>
      <c r="T830" s="505"/>
      <c r="U830" s="505"/>
      <c r="V830" s="505"/>
      <c r="W830" s="505"/>
      <c r="X830" s="505"/>
      <c r="Y830" s="505"/>
      <c r="Z830" s="505"/>
      <c r="AA830" s="505"/>
      <c r="AB830" s="505"/>
      <c r="AC830" s="505"/>
      <c r="AD830" s="269">
        <f t="shared" si="24"/>
        <v>0</v>
      </c>
      <c r="AE830" s="388">
        <f>IF(AD830&gt;(100000/52*'1. General Input'!$D$10),100000/52*'1. General Input'!$D$10,AD830)</f>
        <v>0</v>
      </c>
    </row>
    <row r="831" spans="1:31" x14ac:dyDescent="0.25">
      <c r="A831" s="265">
        <f t="shared" si="25"/>
        <v>811</v>
      </c>
      <c r="B831" s="501"/>
      <c r="C831" s="515"/>
      <c r="D831" s="514"/>
      <c r="E831" s="505"/>
      <c r="F831" s="505"/>
      <c r="G831" s="505"/>
      <c r="H831" s="505"/>
      <c r="I831" s="505"/>
      <c r="J831" s="505"/>
      <c r="K831" s="505"/>
      <c r="L831" s="505"/>
      <c r="M831" s="505"/>
      <c r="N831" s="505"/>
      <c r="O831" s="505"/>
      <c r="P831" s="505"/>
      <c r="Q831" s="505"/>
      <c r="R831" s="505"/>
      <c r="S831" s="505"/>
      <c r="T831" s="505"/>
      <c r="U831" s="505"/>
      <c r="V831" s="505"/>
      <c r="W831" s="505"/>
      <c r="X831" s="505"/>
      <c r="Y831" s="505"/>
      <c r="Z831" s="505"/>
      <c r="AA831" s="505"/>
      <c r="AB831" s="505"/>
      <c r="AC831" s="505"/>
      <c r="AD831" s="269">
        <f t="shared" si="24"/>
        <v>0</v>
      </c>
      <c r="AE831" s="388">
        <f>IF(AD831&gt;(100000/52*'1. General Input'!$D$10),100000/52*'1. General Input'!$D$10,AD831)</f>
        <v>0</v>
      </c>
    </row>
    <row r="832" spans="1:31" x14ac:dyDescent="0.25">
      <c r="A832" s="265">
        <f t="shared" si="25"/>
        <v>812</v>
      </c>
      <c r="B832" s="501"/>
      <c r="C832" s="515"/>
      <c r="D832" s="514"/>
      <c r="E832" s="505"/>
      <c r="F832" s="505"/>
      <c r="G832" s="505"/>
      <c r="H832" s="505"/>
      <c r="I832" s="505"/>
      <c r="J832" s="505"/>
      <c r="K832" s="505"/>
      <c r="L832" s="505"/>
      <c r="M832" s="505"/>
      <c r="N832" s="505"/>
      <c r="O832" s="505"/>
      <c r="P832" s="505"/>
      <c r="Q832" s="505"/>
      <c r="R832" s="505"/>
      <c r="S832" s="505"/>
      <c r="T832" s="505"/>
      <c r="U832" s="505"/>
      <c r="V832" s="505"/>
      <c r="W832" s="505"/>
      <c r="X832" s="505"/>
      <c r="Y832" s="505"/>
      <c r="Z832" s="505"/>
      <c r="AA832" s="505"/>
      <c r="AB832" s="505"/>
      <c r="AC832" s="505"/>
      <c r="AD832" s="269">
        <f t="shared" si="24"/>
        <v>0</v>
      </c>
      <c r="AE832" s="388">
        <f>IF(AD832&gt;(100000/52*'1. General Input'!$D$10),100000/52*'1. General Input'!$D$10,AD832)</f>
        <v>0</v>
      </c>
    </row>
    <row r="833" spans="1:31" x14ac:dyDescent="0.25">
      <c r="A833" s="265">
        <f t="shared" si="25"/>
        <v>813</v>
      </c>
      <c r="B833" s="501"/>
      <c r="C833" s="515"/>
      <c r="D833" s="514"/>
      <c r="E833" s="505"/>
      <c r="F833" s="505"/>
      <c r="G833" s="505"/>
      <c r="H833" s="505"/>
      <c r="I833" s="505"/>
      <c r="J833" s="505"/>
      <c r="K833" s="505"/>
      <c r="L833" s="505"/>
      <c r="M833" s="505"/>
      <c r="N833" s="505"/>
      <c r="O833" s="505"/>
      <c r="P833" s="505"/>
      <c r="Q833" s="505"/>
      <c r="R833" s="505"/>
      <c r="S833" s="505"/>
      <c r="T833" s="505"/>
      <c r="U833" s="505"/>
      <c r="V833" s="505"/>
      <c r="W833" s="505"/>
      <c r="X833" s="505"/>
      <c r="Y833" s="505"/>
      <c r="Z833" s="505"/>
      <c r="AA833" s="505"/>
      <c r="AB833" s="505"/>
      <c r="AC833" s="505"/>
      <c r="AD833" s="269">
        <f t="shared" si="24"/>
        <v>0</v>
      </c>
      <c r="AE833" s="388">
        <f>IF(AD833&gt;(100000/52*'1. General Input'!$D$10),100000/52*'1. General Input'!$D$10,AD833)</f>
        <v>0</v>
      </c>
    </row>
    <row r="834" spans="1:31" x14ac:dyDescent="0.25">
      <c r="A834" s="265">
        <f t="shared" si="25"/>
        <v>814</v>
      </c>
      <c r="B834" s="501"/>
      <c r="C834" s="515"/>
      <c r="D834" s="514"/>
      <c r="E834" s="505"/>
      <c r="F834" s="505"/>
      <c r="G834" s="505"/>
      <c r="H834" s="505"/>
      <c r="I834" s="505"/>
      <c r="J834" s="505"/>
      <c r="K834" s="505"/>
      <c r="L834" s="505"/>
      <c r="M834" s="505"/>
      <c r="N834" s="505"/>
      <c r="O834" s="505"/>
      <c r="P834" s="505"/>
      <c r="Q834" s="505"/>
      <c r="R834" s="505"/>
      <c r="S834" s="505"/>
      <c r="T834" s="505"/>
      <c r="U834" s="505"/>
      <c r="V834" s="505"/>
      <c r="W834" s="505"/>
      <c r="X834" s="505"/>
      <c r="Y834" s="505"/>
      <c r="Z834" s="505"/>
      <c r="AA834" s="505"/>
      <c r="AB834" s="505"/>
      <c r="AC834" s="505"/>
      <c r="AD834" s="269">
        <f t="shared" si="24"/>
        <v>0</v>
      </c>
      <c r="AE834" s="388">
        <f>IF(AD834&gt;(100000/52*'1. General Input'!$D$10),100000/52*'1. General Input'!$D$10,AD834)</f>
        <v>0</v>
      </c>
    </row>
    <row r="835" spans="1:31" x14ac:dyDescent="0.25">
      <c r="A835" s="265">
        <f t="shared" si="25"/>
        <v>815</v>
      </c>
      <c r="B835" s="501"/>
      <c r="C835" s="515"/>
      <c r="D835" s="514"/>
      <c r="E835" s="505"/>
      <c r="F835" s="505"/>
      <c r="G835" s="505"/>
      <c r="H835" s="505"/>
      <c r="I835" s="505"/>
      <c r="J835" s="505"/>
      <c r="K835" s="505"/>
      <c r="L835" s="505"/>
      <c r="M835" s="505"/>
      <c r="N835" s="505"/>
      <c r="O835" s="505"/>
      <c r="P835" s="505"/>
      <c r="Q835" s="505"/>
      <c r="R835" s="505"/>
      <c r="S835" s="505"/>
      <c r="T835" s="505"/>
      <c r="U835" s="505"/>
      <c r="V835" s="505"/>
      <c r="W835" s="505"/>
      <c r="X835" s="505"/>
      <c r="Y835" s="505"/>
      <c r="Z835" s="505"/>
      <c r="AA835" s="505"/>
      <c r="AB835" s="505"/>
      <c r="AC835" s="505"/>
      <c r="AD835" s="269">
        <f t="shared" si="24"/>
        <v>0</v>
      </c>
      <c r="AE835" s="388">
        <f>IF(AD835&gt;(100000/52*'1. General Input'!$D$10),100000/52*'1. General Input'!$D$10,AD835)</f>
        <v>0</v>
      </c>
    </row>
    <row r="836" spans="1:31" x14ac:dyDescent="0.25">
      <c r="A836" s="265">
        <f t="shared" si="25"/>
        <v>816</v>
      </c>
      <c r="B836" s="501"/>
      <c r="C836" s="515"/>
      <c r="D836" s="514"/>
      <c r="E836" s="505"/>
      <c r="F836" s="505"/>
      <c r="G836" s="505"/>
      <c r="H836" s="505"/>
      <c r="I836" s="505"/>
      <c r="J836" s="505"/>
      <c r="K836" s="505"/>
      <c r="L836" s="505"/>
      <c r="M836" s="505"/>
      <c r="N836" s="505"/>
      <c r="O836" s="505"/>
      <c r="P836" s="505"/>
      <c r="Q836" s="505"/>
      <c r="R836" s="505"/>
      <c r="S836" s="505"/>
      <c r="T836" s="505"/>
      <c r="U836" s="505"/>
      <c r="V836" s="505"/>
      <c r="W836" s="505"/>
      <c r="X836" s="505"/>
      <c r="Y836" s="505"/>
      <c r="Z836" s="505"/>
      <c r="AA836" s="505"/>
      <c r="AB836" s="505"/>
      <c r="AC836" s="505"/>
      <c r="AD836" s="269">
        <f t="shared" si="24"/>
        <v>0</v>
      </c>
      <c r="AE836" s="388">
        <f>IF(AD836&gt;(100000/52*'1. General Input'!$D$10),100000/52*'1. General Input'!$D$10,AD836)</f>
        <v>0</v>
      </c>
    </row>
    <row r="837" spans="1:31" x14ac:dyDescent="0.25">
      <c r="A837" s="265">
        <f t="shared" si="25"/>
        <v>817</v>
      </c>
      <c r="B837" s="501"/>
      <c r="C837" s="515"/>
      <c r="D837" s="514"/>
      <c r="E837" s="505"/>
      <c r="F837" s="505"/>
      <c r="G837" s="505"/>
      <c r="H837" s="505"/>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269">
        <f t="shared" si="24"/>
        <v>0</v>
      </c>
      <c r="AE837" s="388">
        <f>IF(AD837&gt;(100000/52*'1. General Input'!$D$10),100000/52*'1. General Input'!$D$10,AD837)</f>
        <v>0</v>
      </c>
    </row>
    <row r="838" spans="1:31" x14ac:dyDescent="0.25">
      <c r="A838" s="265">
        <f t="shared" si="25"/>
        <v>818</v>
      </c>
      <c r="B838" s="501"/>
      <c r="C838" s="515"/>
      <c r="D838" s="514"/>
      <c r="E838" s="505"/>
      <c r="F838" s="505"/>
      <c r="G838" s="505"/>
      <c r="H838" s="505"/>
      <c r="I838" s="505"/>
      <c r="J838" s="505"/>
      <c r="K838" s="505"/>
      <c r="L838" s="505"/>
      <c r="M838" s="505"/>
      <c r="N838" s="505"/>
      <c r="O838" s="505"/>
      <c r="P838" s="505"/>
      <c r="Q838" s="505"/>
      <c r="R838" s="505"/>
      <c r="S838" s="505"/>
      <c r="T838" s="505"/>
      <c r="U838" s="505"/>
      <c r="V838" s="505"/>
      <c r="W838" s="505"/>
      <c r="X838" s="505"/>
      <c r="Y838" s="505"/>
      <c r="Z838" s="505"/>
      <c r="AA838" s="505"/>
      <c r="AB838" s="505"/>
      <c r="AC838" s="505"/>
      <c r="AD838" s="269">
        <f t="shared" si="24"/>
        <v>0</v>
      </c>
      <c r="AE838" s="388">
        <f>IF(AD838&gt;(100000/52*'1. General Input'!$D$10),100000/52*'1. General Input'!$D$10,AD838)</f>
        <v>0</v>
      </c>
    </row>
    <row r="839" spans="1:31" x14ac:dyDescent="0.25">
      <c r="A839" s="265">
        <f t="shared" si="25"/>
        <v>819</v>
      </c>
      <c r="B839" s="501"/>
      <c r="C839" s="515"/>
      <c r="D839" s="514"/>
      <c r="E839" s="505"/>
      <c r="F839" s="505"/>
      <c r="G839" s="505"/>
      <c r="H839" s="505"/>
      <c r="I839" s="505"/>
      <c r="J839" s="505"/>
      <c r="K839" s="505"/>
      <c r="L839" s="505"/>
      <c r="M839" s="505"/>
      <c r="N839" s="505"/>
      <c r="O839" s="505"/>
      <c r="P839" s="505"/>
      <c r="Q839" s="505"/>
      <c r="R839" s="505"/>
      <c r="S839" s="505"/>
      <c r="T839" s="505"/>
      <c r="U839" s="505"/>
      <c r="V839" s="505"/>
      <c r="W839" s="505"/>
      <c r="X839" s="505"/>
      <c r="Y839" s="505"/>
      <c r="Z839" s="505"/>
      <c r="AA839" s="505"/>
      <c r="AB839" s="505"/>
      <c r="AC839" s="505"/>
      <c r="AD839" s="269">
        <f t="shared" si="24"/>
        <v>0</v>
      </c>
      <c r="AE839" s="388">
        <f>IF(AD839&gt;(100000/52*'1. General Input'!$D$10),100000/52*'1. General Input'!$D$10,AD839)</f>
        <v>0</v>
      </c>
    </row>
    <row r="840" spans="1:31" x14ac:dyDescent="0.25">
      <c r="A840" s="265">
        <f t="shared" si="25"/>
        <v>820</v>
      </c>
      <c r="B840" s="501"/>
      <c r="C840" s="515"/>
      <c r="D840" s="514"/>
      <c r="E840" s="505"/>
      <c r="F840" s="505"/>
      <c r="G840" s="505"/>
      <c r="H840" s="505"/>
      <c r="I840" s="505"/>
      <c r="J840" s="505"/>
      <c r="K840" s="505"/>
      <c r="L840" s="505"/>
      <c r="M840" s="505"/>
      <c r="N840" s="505"/>
      <c r="O840" s="505"/>
      <c r="P840" s="505"/>
      <c r="Q840" s="505"/>
      <c r="R840" s="505"/>
      <c r="S840" s="505"/>
      <c r="T840" s="505"/>
      <c r="U840" s="505"/>
      <c r="V840" s="505"/>
      <c r="W840" s="505"/>
      <c r="X840" s="505"/>
      <c r="Y840" s="505"/>
      <c r="Z840" s="505"/>
      <c r="AA840" s="505"/>
      <c r="AB840" s="505"/>
      <c r="AC840" s="505"/>
      <c r="AD840" s="269">
        <f t="shared" si="24"/>
        <v>0</v>
      </c>
      <c r="AE840" s="388">
        <f>IF(AD840&gt;(100000/52*'1. General Input'!$D$10),100000/52*'1. General Input'!$D$10,AD840)</f>
        <v>0</v>
      </c>
    </row>
    <row r="841" spans="1:31" x14ac:dyDescent="0.25">
      <c r="A841" s="265">
        <f t="shared" si="25"/>
        <v>821</v>
      </c>
      <c r="B841" s="501"/>
      <c r="C841" s="515"/>
      <c r="D841" s="514"/>
      <c r="E841" s="505"/>
      <c r="F841" s="505"/>
      <c r="G841" s="505"/>
      <c r="H841" s="505"/>
      <c r="I841" s="505"/>
      <c r="J841" s="505"/>
      <c r="K841" s="505"/>
      <c r="L841" s="505"/>
      <c r="M841" s="505"/>
      <c r="N841" s="505"/>
      <c r="O841" s="505"/>
      <c r="P841" s="505"/>
      <c r="Q841" s="505"/>
      <c r="R841" s="505"/>
      <c r="S841" s="505"/>
      <c r="T841" s="505"/>
      <c r="U841" s="505"/>
      <c r="V841" s="505"/>
      <c r="W841" s="505"/>
      <c r="X841" s="505"/>
      <c r="Y841" s="505"/>
      <c r="Z841" s="505"/>
      <c r="AA841" s="505"/>
      <c r="AB841" s="505"/>
      <c r="AC841" s="505"/>
      <c r="AD841" s="269">
        <f t="shared" si="24"/>
        <v>0</v>
      </c>
      <c r="AE841" s="388">
        <f>IF(AD841&gt;(100000/52*'1. General Input'!$D$10),100000/52*'1. General Input'!$D$10,AD841)</f>
        <v>0</v>
      </c>
    </row>
    <row r="842" spans="1:31" x14ac:dyDescent="0.25">
      <c r="A842" s="265">
        <f t="shared" si="25"/>
        <v>822</v>
      </c>
      <c r="B842" s="501"/>
      <c r="C842" s="515"/>
      <c r="D842" s="514"/>
      <c r="E842" s="505"/>
      <c r="F842" s="505"/>
      <c r="G842" s="505"/>
      <c r="H842" s="505"/>
      <c r="I842" s="505"/>
      <c r="J842" s="505"/>
      <c r="K842" s="505"/>
      <c r="L842" s="505"/>
      <c r="M842" s="505"/>
      <c r="N842" s="505"/>
      <c r="O842" s="505"/>
      <c r="P842" s="505"/>
      <c r="Q842" s="505"/>
      <c r="R842" s="505"/>
      <c r="S842" s="505"/>
      <c r="T842" s="505"/>
      <c r="U842" s="505"/>
      <c r="V842" s="505"/>
      <c r="W842" s="505"/>
      <c r="X842" s="505"/>
      <c r="Y842" s="505"/>
      <c r="Z842" s="505"/>
      <c r="AA842" s="505"/>
      <c r="AB842" s="505"/>
      <c r="AC842" s="505"/>
      <c r="AD842" s="269">
        <f t="shared" si="24"/>
        <v>0</v>
      </c>
      <c r="AE842" s="388">
        <f>IF(AD842&gt;(100000/52*'1. General Input'!$D$10),100000/52*'1. General Input'!$D$10,AD842)</f>
        <v>0</v>
      </c>
    </row>
    <row r="843" spans="1:31" x14ac:dyDescent="0.25">
      <c r="A843" s="265">
        <f t="shared" si="25"/>
        <v>823</v>
      </c>
      <c r="B843" s="501"/>
      <c r="C843" s="515"/>
      <c r="D843" s="514"/>
      <c r="E843" s="505"/>
      <c r="F843" s="505"/>
      <c r="G843" s="505"/>
      <c r="H843" s="505"/>
      <c r="I843" s="505"/>
      <c r="J843" s="505"/>
      <c r="K843" s="505"/>
      <c r="L843" s="505"/>
      <c r="M843" s="505"/>
      <c r="N843" s="505"/>
      <c r="O843" s="505"/>
      <c r="P843" s="505"/>
      <c r="Q843" s="505"/>
      <c r="R843" s="505"/>
      <c r="S843" s="505"/>
      <c r="T843" s="505"/>
      <c r="U843" s="505"/>
      <c r="V843" s="505"/>
      <c r="W843" s="505"/>
      <c r="X843" s="505"/>
      <c r="Y843" s="505"/>
      <c r="Z843" s="505"/>
      <c r="AA843" s="505"/>
      <c r="AB843" s="505"/>
      <c r="AC843" s="505"/>
      <c r="AD843" s="269">
        <f t="shared" si="24"/>
        <v>0</v>
      </c>
      <c r="AE843" s="388">
        <f>IF(AD843&gt;(100000/52*'1. General Input'!$D$10),100000/52*'1. General Input'!$D$10,AD843)</f>
        <v>0</v>
      </c>
    </row>
    <row r="844" spans="1:31" x14ac:dyDescent="0.25">
      <c r="A844" s="265">
        <f t="shared" si="25"/>
        <v>824</v>
      </c>
      <c r="B844" s="501"/>
      <c r="C844" s="515"/>
      <c r="D844" s="514"/>
      <c r="E844" s="505"/>
      <c r="F844" s="505"/>
      <c r="G844" s="505"/>
      <c r="H844" s="505"/>
      <c r="I844" s="505"/>
      <c r="J844" s="505"/>
      <c r="K844" s="505"/>
      <c r="L844" s="505"/>
      <c r="M844" s="505"/>
      <c r="N844" s="505"/>
      <c r="O844" s="505"/>
      <c r="P844" s="505"/>
      <c r="Q844" s="505"/>
      <c r="R844" s="505"/>
      <c r="S844" s="505"/>
      <c r="T844" s="505"/>
      <c r="U844" s="505"/>
      <c r="V844" s="505"/>
      <c r="W844" s="505"/>
      <c r="X844" s="505"/>
      <c r="Y844" s="505"/>
      <c r="Z844" s="505"/>
      <c r="AA844" s="505"/>
      <c r="AB844" s="505"/>
      <c r="AC844" s="505"/>
      <c r="AD844" s="269">
        <f t="shared" si="24"/>
        <v>0</v>
      </c>
      <c r="AE844" s="388">
        <f>IF(AD844&gt;(100000/52*'1. General Input'!$D$10),100000/52*'1. General Input'!$D$10,AD844)</f>
        <v>0</v>
      </c>
    </row>
    <row r="845" spans="1:31" x14ac:dyDescent="0.25">
      <c r="A845" s="265">
        <f t="shared" si="25"/>
        <v>825</v>
      </c>
      <c r="B845" s="501"/>
      <c r="C845" s="515"/>
      <c r="D845" s="514"/>
      <c r="E845" s="505"/>
      <c r="F845" s="505"/>
      <c r="G845" s="505"/>
      <c r="H845" s="505"/>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269">
        <f t="shared" si="24"/>
        <v>0</v>
      </c>
      <c r="AE845" s="388">
        <f>IF(AD845&gt;(100000/52*'1. General Input'!$D$10),100000/52*'1. General Input'!$D$10,AD845)</f>
        <v>0</v>
      </c>
    </row>
    <row r="846" spans="1:31" x14ac:dyDescent="0.25">
      <c r="A846" s="265">
        <f t="shared" si="25"/>
        <v>826</v>
      </c>
      <c r="B846" s="501"/>
      <c r="C846" s="515"/>
      <c r="D846" s="514"/>
      <c r="E846" s="505"/>
      <c r="F846" s="505"/>
      <c r="G846" s="505"/>
      <c r="H846" s="505"/>
      <c r="I846" s="505"/>
      <c r="J846" s="505"/>
      <c r="K846" s="505"/>
      <c r="L846" s="505"/>
      <c r="M846" s="505"/>
      <c r="N846" s="505"/>
      <c r="O846" s="505"/>
      <c r="P846" s="505"/>
      <c r="Q846" s="505"/>
      <c r="R846" s="505"/>
      <c r="S846" s="505"/>
      <c r="T846" s="505"/>
      <c r="U846" s="505"/>
      <c r="V846" s="505"/>
      <c r="W846" s="505"/>
      <c r="X846" s="505"/>
      <c r="Y846" s="505"/>
      <c r="Z846" s="505"/>
      <c r="AA846" s="505"/>
      <c r="AB846" s="505"/>
      <c r="AC846" s="505"/>
      <c r="AD846" s="269">
        <f t="shared" si="24"/>
        <v>0</v>
      </c>
      <c r="AE846" s="388">
        <f>IF(AD846&gt;(100000/52*'1. General Input'!$D$10),100000/52*'1. General Input'!$D$10,AD846)</f>
        <v>0</v>
      </c>
    </row>
    <row r="847" spans="1:31" x14ac:dyDescent="0.25">
      <c r="A847" s="265">
        <f t="shared" si="25"/>
        <v>827</v>
      </c>
      <c r="B847" s="501"/>
      <c r="C847" s="515"/>
      <c r="D847" s="514"/>
      <c r="E847" s="505"/>
      <c r="F847" s="505"/>
      <c r="G847" s="505"/>
      <c r="H847" s="505"/>
      <c r="I847" s="505"/>
      <c r="J847" s="505"/>
      <c r="K847" s="505"/>
      <c r="L847" s="505"/>
      <c r="M847" s="505"/>
      <c r="N847" s="505"/>
      <c r="O847" s="505"/>
      <c r="P847" s="505"/>
      <c r="Q847" s="505"/>
      <c r="R847" s="505"/>
      <c r="S847" s="505"/>
      <c r="T847" s="505"/>
      <c r="U847" s="505"/>
      <c r="V847" s="505"/>
      <c r="W847" s="505"/>
      <c r="X847" s="505"/>
      <c r="Y847" s="505"/>
      <c r="Z847" s="505"/>
      <c r="AA847" s="505"/>
      <c r="AB847" s="505"/>
      <c r="AC847" s="505"/>
      <c r="AD847" s="269">
        <f t="shared" si="24"/>
        <v>0</v>
      </c>
      <c r="AE847" s="388">
        <f>IF(AD847&gt;(100000/52*'1. General Input'!$D$10),100000/52*'1. General Input'!$D$10,AD847)</f>
        <v>0</v>
      </c>
    </row>
    <row r="848" spans="1:31" x14ac:dyDescent="0.25">
      <c r="A848" s="265">
        <f t="shared" si="25"/>
        <v>828</v>
      </c>
      <c r="B848" s="501"/>
      <c r="C848" s="515"/>
      <c r="D848" s="514"/>
      <c r="E848" s="505"/>
      <c r="F848" s="505"/>
      <c r="G848" s="505"/>
      <c r="H848" s="505"/>
      <c r="I848" s="505"/>
      <c r="J848" s="505"/>
      <c r="K848" s="505"/>
      <c r="L848" s="505"/>
      <c r="M848" s="505"/>
      <c r="N848" s="505"/>
      <c r="O848" s="505"/>
      <c r="P848" s="505"/>
      <c r="Q848" s="505"/>
      <c r="R848" s="505"/>
      <c r="S848" s="505"/>
      <c r="T848" s="505"/>
      <c r="U848" s="505"/>
      <c r="V848" s="505"/>
      <c r="W848" s="505"/>
      <c r="X848" s="505"/>
      <c r="Y848" s="505"/>
      <c r="Z848" s="505"/>
      <c r="AA848" s="505"/>
      <c r="AB848" s="505"/>
      <c r="AC848" s="505"/>
      <c r="AD848" s="269">
        <f t="shared" si="24"/>
        <v>0</v>
      </c>
      <c r="AE848" s="388">
        <f>IF(AD848&gt;(100000/52*'1. General Input'!$D$10),100000/52*'1. General Input'!$D$10,AD848)</f>
        <v>0</v>
      </c>
    </row>
    <row r="849" spans="1:31" x14ac:dyDescent="0.25">
      <c r="A849" s="265">
        <f t="shared" si="25"/>
        <v>829</v>
      </c>
      <c r="B849" s="501"/>
      <c r="C849" s="515"/>
      <c r="D849" s="514"/>
      <c r="E849" s="505"/>
      <c r="F849" s="505"/>
      <c r="G849" s="505"/>
      <c r="H849" s="505"/>
      <c r="I849" s="505"/>
      <c r="J849" s="505"/>
      <c r="K849" s="505"/>
      <c r="L849" s="505"/>
      <c r="M849" s="505"/>
      <c r="N849" s="505"/>
      <c r="O849" s="505"/>
      <c r="P849" s="505"/>
      <c r="Q849" s="505"/>
      <c r="R849" s="505"/>
      <c r="S849" s="505"/>
      <c r="T849" s="505"/>
      <c r="U849" s="505"/>
      <c r="V849" s="505"/>
      <c r="W849" s="505"/>
      <c r="X849" s="505"/>
      <c r="Y849" s="505"/>
      <c r="Z849" s="505"/>
      <c r="AA849" s="505"/>
      <c r="AB849" s="505"/>
      <c r="AC849" s="505"/>
      <c r="AD849" s="269">
        <f t="shared" si="24"/>
        <v>0</v>
      </c>
      <c r="AE849" s="388">
        <f>IF(AD849&gt;(100000/52*'1. General Input'!$D$10),100000/52*'1. General Input'!$D$10,AD849)</f>
        <v>0</v>
      </c>
    </row>
    <row r="850" spans="1:31" x14ac:dyDescent="0.25">
      <c r="A850" s="265">
        <f t="shared" si="25"/>
        <v>830</v>
      </c>
      <c r="B850" s="501"/>
      <c r="C850" s="515"/>
      <c r="D850" s="514"/>
      <c r="E850" s="505"/>
      <c r="F850" s="505"/>
      <c r="G850" s="505"/>
      <c r="H850" s="505"/>
      <c r="I850" s="505"/>
      <c r="J850" s="505"/>
      <c r="K850" s="505"/>
      <c r="L850" s="505"/>
      <c r="M850" s="505"/>
      <c r="N850" s="505"/>
      <c r="O850" s="505"/>
      <c r="P850" s="505"/>
      <c r="Q850" s="505"/>
      <c r="R850" s="505"/>
      <c r="S850" s="505"/>
      <c r="T850" s="505"/>
      <c r="U850" s="505"/>
      <c r="V850" s="505"/>
      <c r="W850" s="505"/>
      <c r="X850" s="505"/>
      <c r="Y850" s="505"/>
      <c r="Z850" s="505"/>
      <c r="AA850" s="505"/>
      <c r="AB850" s="505"/>
      <c r="AC850" s="505"/>
      <c r="AD850" s="269">
        <f t="shared" si="24"/>
        <v>0</v>
      </c>
      <c r="AE850" s="388">
        <f>IF(AD850&gt;(100000/52*'1. General Input'!$D$10),100000/52*'1. General Input'!$D$10,AD850)</f>
        <v>0</v>
      </c>
    </row>
    <row r="851" spans="1:31" x14ac:dyDescent="0.25">
      <c r="A851" s="265">
        <f t="shared" si="25"/>
        <v>831</v>
      </c>
      <c r="B851" s="501"/>
      <c r="C851" s="515"/>
      <c r="D851" s="514"/>
      <c r="E851" s="505"/>
      <c r="F851" s="505"/>
      <c r="G851" s="505"/>
      <c r="H851" s="505"/>
      <c r="I851" s="505"/>
      <c r="J851" s="505"/>
      <c r="K851" s="505"/>
      <c r="L851" s="505"/>
      <c r="M851" s="505"/>
      <c r="N851" s="505"/>
      <c r="O851" s="505"/>
      <c r="P851" s="505"/>
      <c r="Q851" s="505"/>
      <c r="R851" s="505"/>
      <c r="S851" s="505"/>
      <c r="T851" s="505"/>
      <c r="U851" s="505"/>
      <c r="V851" s="505"/>
      <c r="W851" s="505"/>
      <c r="X851" s="505"/>
      <c r="Y851" s="505"/>
      <c r="Z851" s="505"/>
      <c r="AA851" s="505"/>
      <c r="AB851" s="505"/>
      <c r="AC851" s="505"/>
      <c r="AD851" s="269">
        <f t="shared" si="24"/>
        <v>0</v>
      </c>
      <c r="AE851" s="388">
        <f>IF(AD851&gt;(100000/52*'1. General Input'!$D$10),100000/52*'1. General Input'!$D$10,AD851)</f>
        <v>0</v>
      </c>
    </row>
    <row r="852" spans="1:31" x14ac:dyDescent="0.25">
      <c r="A852" s="265">
        <f t="shared" si="25"/>
        <v>832</v>
      </c>
      <c r="B852" s="501"/>
      <c r="C852" s="515"/>
      <c r="D852" s="514"/>
      <c r="E852" s="505"/>
      <c r="F852" s="505"/>
      <c r="G852" s="505"/>
      <c r="H852" s="505"/>
      <c r="I852" s="505"/>
      <c r="J852" s="505"/>
      <c r="K852" s="505"/>
      <c r="L852" s="505"/>
      <c r="M852" s="505"/>
      <c r="N852" s="505"/>
      <c r="O852" s="505"/>
      <c r="P852" s="505"/>
      <c r="Q852" s="505"/>
      <c r="R852" s="505"/>
      <c r="S852" s="505"/>
      <c r="T852" s="505"/>
      <c r="U852" s="505"/>
      <c r="V852" s="505"/>
      <c r="W852" s="505"/>
      <c r="X852" s="505"/>
      <c r="Y852" s="505"/>
      <c r="Z852" s="505"/>
      <c r="AA852" s="505"/>
      <c r="AB852" s="505"/>
      <c r="AC852" s="505"/>
      <c r="AD852" s="269">
        <f t="shared" si="24"/>
        <v>0</v>
      </c>
      <c r="AE852" s="388">
        <f>IF(AD852&gt;(100000/52*'1. General Input'!$D$10),100000/52*'1. General Input'!$D$10,AD852)</f>
        <v>0</v>
      </c>
    </row>
    <row r="853" spans="1:31" x14ac:dyDescent="0.25">
      <c r="A853" s="265">
        <f t="shared" si="25"/>
        <v>833</v>
      </c>
      <c r="B853" s="501"/>
      <c r="C853" s="515"/>
      <c r="D853" s="514"/>
      <c r="E853" s="505"/>
      <c r="F853" s="505"/>
      <c r="G853" s="505"/>
      <c r="H853" s="505"/>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269">
        <f t="shared" si="24"/>
        <v>0</v>
      </c>
      <c r="AE853" s="388">
        <f>IF(AD853&gt;(100000/52*'1. General Input'!$D$10),100000/52*'1. General Input'!$D$10,AD853)</f>
        <v>0</v>
      </c>
    </row>
    <row r="854" spans="1:31" x14ac:dyDescent="0.25">
      <c r="A854" s="265">
        <f t="shared" si="25"/>
        <v>834</v>
      </c>
      <c r="B854" s="501"/>
      <c r="C854" s="515"/>
      <c r="D854" s="514"/>
      <c r="E854" s="505"/>
      <c r="F854" s="505"/>
      <c r="G854" s="505"/>
      <c r="H854" s="505"/>
      <c r="I854" s="505"/>
      <c r="J854" s="505"/>
      <c r="K854" s="505"/>
      <c r="L854" s="505"/>
      <c r="M854" s="505"/>
      <c r="N854" s="505"/>
      <c r="O854" s="505"/>
      <c r="P854" s="505"/>
      <c r="Q854" s="505"/>
      <c r="R854" s="505"/>
      <c r="S854" s="505"/>
      <c r="T854" s="505"/>
      <c r="U854" s="505"/>
      <c r="V854" s="505"/>
      <c r="W854" s="505"/>
      <c r="X854" s="505"/>
      <c r="Y854" s="505"/>
      <c r="Z854" s="505"/>
      <c r="AA854" s="505"/>
      <c r="AB854" s="505"/>
      <c r="AC854" s="505"/>
      <c r="AD854" s="269">
        <f t="shared" ref="AD854:AD917" si="26">IF(D854=0,SUM(E854:AC854),D854)</f>
        <v>0</v>
      </c>
      <c r="AE854" s="388">
        <f>IF(AD854&gt;(100000/52*'1. General Input'!$D$10),100000/52*'1. General Input'!$D$10,AD854)</f>
        <v>0</v>
      </c>
    </row>
    <row r="855" spans="1:31" x14ac:dyDescent="0.25">
      <c r="A855" s="265">
        <f t="shared" ref="A855:A918" si="27">+A854+1</f>
        <v>835</v>
      </c>
      <c r="B855" s="501"/>
      <c r="C855" s="515"/>
      <c r="D855" s="514"/>
      <c r="E855" s="505"/>
      <c r="F855" s="505"/>
      <c r="G855" s="505"/>
      <c r="H855" s="505"/>
      <c r="I855" s="505"/>
      <c r="J855" s="505"/>
      <c r="K855" s="505"/>
      <c r="L855" s="505"/>
      <c r="M855" s="505"/>
      <c r="N855" s="505"/>
      <c r="O855" s="505"/>
      <c r="P855" s="505"/>
      <c r="Q855" s="505"/>
      <c r="R855" s="505"/>
      <c r="S855" s="505"/>
      <c r="T855" s="505"/>
      <c r="U855" s="505"/>
      <c r="V855" s="505"/>
      <c r="W855" s="505"/>
      <c r="X855" s="505"/>
      <c r="Y855" s="505"/>
      <c r="Z855" s="505"/>
      <c r="AA855" s="505"/>
      <c r="AB855" s="505"/>
      <c r="AC855" s="505"/>
      <c r="AD855" s="269">
        <f t="shared" si="26"/>
        <v>0</v>
      </c>
      <c r="AE855" s="388">
        <f>IF(AD855&gt;(100000/52*'1. General Input'!$D$10),100000/52*'1. General Input'!$D$10,AD855)</f>
        <v>0</v>
      </c>
    </row>
    <row r="856" spans="1:31" x14ac:dyDescent="0.25">
      <c r="A856" s="265">
        <f t="shared" si="27"/>
        <v>836</v>
      </c>
      <c r="B856" s="501"/>
      <c r="C856" s="515"/>
      <c r="D856" s="514"/>
      <c r="E856" s="505"/>
      <c r="F856" s="505"/>
      <c r="G856" s="505"/>
      <c r="H856" s="505"/>
      <c r="I856" s="505"/>
      <c r="J856" s="505"/>
      <c r="K856" s="505"/>
      <c r="L856" s="505"/>
      <c r="M856" s="505"/>
      <c r="N856" s="505"/>
      <c r="O856" s="505"/>
      <c r="P856" s="505"/>
      <c r="Q856" s="505"/>
      <c r="R856" s="505"/>
      <c r="S856" s="505"/>
      <c r="T856" s="505"/>
      <c r="U856" s="505"/>
      <c r="V856" s="505"/>
      <c r="W856" s="505"/>
      <c r="X856" s="505"/>
      <c r="Y856" s="505"/>
      <c r="Z856" s="505"/>
      <c r="AA856" s="505"/>
      <c r="AB856" s="505"/>
      <c r="AC856" s="505"/>
      <c r="AD856" s="269">
        <f t="shared" si="26"/>
        <v>0</v>
      </c>
      <c r="AE856" s="388">
        <f>IF(AD856&gt;(100000/52*'1. General Input'!$D$10),100000/52*'1. General Input'!$D$10,AD856)</f>
        <v>0</v>
      </c>
    </row>
    <row r="857" spans="1:31" x14ac:dyDescent="0.25">
      <c r="A857" s="265">
        <f t="shared" si="27"/>
        <v>837</v>
      </c>
      <c r="B857" s="501"/>
      <c r="C857" s="515"/>
      <c r="D857" s="514"/>
      <c r="E857" s="505"/>
      <c r="F857" s="505"/>
      <c r="G857" s="505"/>
      <c r="H857" s="505"/>
      <c r="I857" s="505"/>
      <c r="J857" s="505"/>
      <c r="K857" s="505"/>
      <c r="L857" s="505"/>
      <c r="M857" s="505"/>
      <c r="N857" s="505"/>
      <c r="O857" s="505"/>
      <c r="P857" s="505"/>
      <c r="Q857" s="505"/>
      <c r="R857" s="505"/>
      <c r="S857" s="505"/>
      <c r="T857" s="505"/>
      <c r="U857" s="505"/>
      <c r="V857" s="505"/>
      <c r="W857" s="505"/>
      <c r="X857" s="505"/>
      <c r="Y857" s="505"/>
      <c r="Z857" s="505"/>
      <c r="AA857" s="505"/>
      <c r="AB857" s="505"/>
      <c r="AC857" s="505"/>
      <c r="AD857" s="269">
        <f t="shared" si="26"/>
        <v>0</v>
      </c>
      <c r="AE857" s="388">
        <f>IF(AD857&gt;(100000/52*'1. General Input'!$D$10),100000/52*'1. General Input'!$D$10,AD857)</f>
        <v>0</v>
      </c>
    </row>
    <row r="858" spans="1:31" x14ac:dyDescent="0.25">
      <c r="A858" s="265">
        <f t="shared" si="27"/>
        <v>838</v>
      </c>
      <c r="B858" s="501"/>
      <c r="C858" s="515"/>
      <c r="D858" s="514"/>
      <c r="E858" s="505"/>
      <c r="F858" s="505"/>
      <c r="G858" s="505"/>
      <c r="H858" s="505"/>
      <c r="I858" s="505"/>
      <c r="J858" s="505"/>
      <c r="K858" s="505"/>
      <c r="L858" s="505"/>
      <c r="M858" s="505"/>
      <c r="N858" s="505"/>
      <c r="O858" s="505"/>
      <c r="P858" s="505"/>
      <c r="Q858" s="505"/>
      <c r="R858" s="505"/>
      <c r="S858" s="505"/>
      <c r="T858" s="505"/>
      <c r="U858" s="505"/>
      <c r="V858" s="505"/>
      <c r="W858" s="505"/>
      <c r="X858" s="505"/>
      <c r="Y858" s="505"/>
      <c r="Z858" s="505"/>
      <c r="AA858" s="505"/>
      <c r="AB858" s="505"/>
      <c r="AC858" s="505"/>
      <c r="AD858" s="269">
        <f t="shared" si="26"/>
        <v>0</v>
      </c>
      <c r="AE858" s="388">
        <f>IF(AD858&gt;(100000/52*'1. General Input'!$D$10),100000/52*'1. General Input'!$D$10,AD858)</f>
        <v>0</v>
      </c>
    </row>
    <row r="859" spans="1:31" x14ac:dyDescent="0.25">
      <c r="A859" s="265">
        <f t="shared" si="27"/>
        <v>839</v>
      </c>
      <c r="B859" s="501"/>
      <c r="C859" s="515"/>
      <c r="D859" s="514"/>
      <c r="E859" s="505"/>
      <c r="F859" s="505"/>
      <c r="G859" s="505"/>
      <c r="H859" s="505"/>
      <c r="I859" s="505"/>
      <c r="J859" s="505"/>
      <c r="K859" s="505"/>
      <c r="L859" s="505"/>
      <c r="M859" s="505"/>
      <c r="N859" s="505"/>
      <c r="O859" s="505"/>
      <c r="P859" s="505"/>
      <c r="Q859" s="505"/>
      <c r="R859" s="505"/>
      <c r="S859" s="505"/>
      <c r="T859" s="505"/>
      <c r="U859" s="505"/>
      <c r="V859" s="505"/>
      <c r="W859" s="505"/>
      <c r="X859" s="505"/>
      <c r="Y859" s="505"/>
      <c r="Z859" s="505"/>
      <c r="AA859" s="505"/>
      <c r="AB859" s="505"/>
      <c r="AC859" s="505"/>
      <c r="AD859" s="269">
        <f t="shared" si="26"/>
        <v>0</v>
      </c>
      <c r="AE859" s="388">
        <f>IF(AD859&gt;(100000/52*'1. General Input'!$D$10),100000/52*'1. General Input'!$D$10,AD859)</f>
        <v>0</v>
      </c>
    </row>
    <row r="860" spans="1:31" x14ac:dyDescent="0.25">
      <c r="A860" s="265">
        <f t="shared" si="27"/>
        <v>840</v>
      </c>
      <c r="B860" s="501"/>
      <c r="C860" s="515"/>
      <c r="D860" s="514"/>
      <c r="E860" s="505"/>
      <c r="F860" s="505"/>
      <c r="G860" s="505"/>
      <c r="H860" s="505"/>
      <c r="I860" s="505"/>
      <c r="J860" s="505"/>
      <c r="K860" s="505"/>
      <c r="L860" s="505"/>
      <c r="M860" s="505"/>
      <c r="N860" s="505"/>
      <c r="O860" s="505"/>
      <c r="P860" s="505"/>
      <c r="Q860" s="505"/>
      <c r="R860" s="505"/>
      <c r="S860" s="505"/>
      <c r="T860" s="505"/>
      <c r="U860" s="505"/>
      <c r="V860" s="505"/>
      <c r="W860" s="505"/>
      <c r="X860" s="505"/>
      <c r="Y860" s="505"/>
      <c r="Z860" s="505"/>
      <c r="AA860" s="505"/>
      <c r="AB860" s="505"/>
      <c r="AC860" s="505"/>
      <c r="AD860" s="269">
        <f t="shared" si="26"/>
        <v>0</v>
      </c>
      <c r="AE860" s="388">
        <f>IF(AD860&gt;(100000/52*'1. General Input'!$D$10),100000/52*'1. General Input'!$D$10,AD860)</f>
        <v>0</v>
      </c>
    </row>
    <row r="861" spans="1:31" x14ac:dyDescent="0.25">
      <c r="A861" s="265">
        <f t="shared" si="27"/>
        <v>841</v>
      </c>
      <c r="B861" s="501"/>
      <c r="C861" s="515"/>
      <c r="D861" s="514"/>
      <c r="E861" s="505"/>
      <c r="F861" s="505"/>
      <c r="G861" s="505"/>
      <c r="H861" s="505"/>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269">
        <f t="shared" si="26"/>
        <v>0</v>
      </c>
      <c r="AE861" s="388">
        <f>IF(AD861&gt;(100000/52*'1. General Input'!$D$10),100000/52*'1. General Input'!$D$10,AD861)</f>
        <v>0</v>
      </c>
    </row>
    <row r="862" spans="1:31" x14ac:dyDescent="0.25">
      <c r="A862" s="265">
        <f t="shared" si="27"/>
        <v>842</v>
      </c>
      <c r="B862" s="501"/>
      <c r="C862" s="515"/>
      <c r="D862" s="514"/>
      <c r="E862" s="505"/>
      <c r="F862" s="505"/>
      <c r="G862" s="505"/>
      <c r="H862" s="505"/>
      <c r="I862" s="505"/>
      <c r="J862" s="505"/>
      <c r="K862" s="505"/>
      <c r="L862" s="505"/>
      <c r="M862" s="505"/>
      <c r="N862" s="505"/>
      <c r="O862" s="505"/>
      <c r="P862" s="505"/>
      <c r="Q862" s="505"/>
      <c r="R862" s="505"/>
      <c r="S862" s="505"/>
      <c r="T862" s="505"/>
      <c r="U862" s="505"/>
      <c r="V862" s="505"/>
      <c r="W862" s="505"/>
      <c r="X862" s="505"/>
      <c r="Y862" s="505"/>
      <c r="Z862" s="505"/>
      <c r="AA862" s="505"/>
      <c r="AB862" s="505"/>
      <c r="AC862" s="505"/>
      <c r="AD862" s="269">
        <f t="shared" si="26"/>
        <v>0</v>
      </c>
      <c r="AE862" s="388">
        <f>IF(AD862&gt;(100000/52*'1. General Input'!$D$10),100000/52*'1. General Input'!$D$10,AD862)</f>
        <v>0</v>
      </c>
    </row>
    <row r="863" spans="1:31" x14ac:dyDescent="0.25">
      <c r="A863" s="265">
        <f t="shared" si="27"/>
        <v>843</v>
      </c>
      <c r="B863" s="501"/>
      <c r="C863" s="515"/>
      <c r="D863" s="514"/>
      <c r="E863" s="505"/>
      <c r="F863" s="505"/>
      <c r="G863" s="505"/>
      <c r="H863" s="505"/>
      <c r="I863" s="505"/>
      <c r="J863" s="505"/>
      <c r="K863" s="505"/>
      <c r="L863" s="505"/>
      <c r="M863" s="505"/>
      <c r="N863" s="505"/>
      <c r="O863" s="505"/>
      <c r="P863" s="505"/>
      <c r="Q863" s="505"/>
      <c r="R863" s="505"/>
      <c r="S863" s="505"/>
      <c r="T863" s="505"/>
      <c r="U863" s="505"/>
      <c r="V863" s="505"/>
      <c r="W863" s="505"/>
      <c r="X863" s="505"/>
      <c r="Y863" s="505"/>
      <c r="Z863" s="505"/>
      <c r="AA863" s="505"/>
      <c r="AB863" s="505"/>
      <c r="AC863" s="505"/>
      <c r="AD863" s="269">
        <f t="shared" si="26"/>
        <v>0</v>
      </c>
      <c r="AE863" s="388">
        <f>IF(AD863&gt;(100000/52*'1. General Input'!$D$10),100000/52*'1. General Input'!$D$10,AD863)</f>
        <v>0</v>
      </c>
    </row>
    <row r="864" spans="1:31" x14ac:dyDescent="0.25">
      <c r="A864" s="265">
        <f t="shared" si="27"/>
        <v>844</v>
      </c>
      <c r="B864" s="501"/>
      <c r="C864" s="515"/>
      <c r="D864" s="514"/>
      <c r="E864" s="505"/>
      <c r="F864" s="505"/>
      <c r="G864" s="505"/>
      <c r="H864" s="505"/>
      <c r="I864" s="505"/>
      <c r="J864" s="505"/>
      <c r="K864" s="505"/>
      <c r="L864" s="505"/>
      <c r="M864" s="505"/>
      <c r="N864" s="505"/>
      <c r="O864" s="505"/>
      <c r="P864" s="505"/>
      <c r="Q864" s="505"/>
      <c r="R864" s="505"/>
      <c r="S864" s="505"/>
      <c r="T864" s="505"/>
      <c r="U864" s="505"/>
      <c r="V864" s="505"/>
      <c r="W864" s="505"/>
      <c r="X864" s="505"/>
      <c r="Y864" s="505"/>
      <c r="Z864" s="505"/>
      <c r="AA864" s="505"/>
      <c r="AB864" s="505"/>
      <c r="AC864" s="505"/>
      <c r="AD864" s="269">
        <f t="shared" si="26"/>
        <v>0</v>
      </c>
      <c r="AE864" s="388">
        <f>IF(AD864&gt;(100000/52*'1. General Input'!$D$10),100000/52*'1. General Input'!$D$10,AD864)</f>
        <v>0</v>
      </c>
    </row>
    <row r="865" spans="1:31" x14ac:dyDescent="0.25">
      <c r="A865" s="265">
        <f t="shared" si="27"/>
        <v>845</v>
      </c>
      <c r="B865" s="501"/>
      <c r="C865" s="515"/>
      <c r="D865" s="514"/>
      <c r="E865" s="505"/>
      <c r="F865" s="505"/>
      <c r="G865" s="505"/>
      <c r="H865" s="505"/>
      <c r="I865" s="505"/>
      <c r="J865" s="505"/>
      <c r="K865" s="505"/>
      <c r="L865" s="505"/>
      <c r="M865" s="505"/>
      <c r="N865" s="505"/>
      <c r="O865" s="505"/>
      <c r="P865" s="505"/>
      <c r="Q865" s="505"/>
      <c r="R865" s="505"/>
      <c r="S865" s="505"/>
      <c r="T865" s="505"/>
      <c r="U865" s="505"/>
      <c r="V865" s="505"/>
      <c r="W865" s="505"/>
      <c r="X865" s="505"/>
      <c r="Y865" s="505"/>
      <c r="Z865" s="505"/>
      <c r="AA865" s="505"/>
      <c r="AB865" s="505"/>
      <c r="AC865" s="505"/>
      <c r="AD865" s="269">
        <f t="shared" si="26"/>
        <v>0</v>
      </c>
      <c r="AE865" s="388">
        <f>IF(AD865&gt;(100000/52*'1. General Input'!$D$10),100000/52*'1. General Input'!$D$10,AD865)</f>
        <v>0</v>
      </c>
    </row>
    <row r="866" spans="1:31" x14ac:dyDescent="0.25">
      <c r="A866" s="265">
        <f t="shared" si="27"/>
        <v>846</v>
      </c>
      <c r="B866" s="501"/>
      <c r="C866" s="515"/>
      <c r="D866" s="514"/>
      <c r="E866" s="505"/>
      <c r="F866" s="505"/>
      <c r="G866" s="505"/>
      <c r="H866" s="505"/>
      <c r="I866" s="505"/>
      <c r="J866" s="505"/>
      <c r="K866" s="505"/>
      <c r="L866" s="505"/>
      <c r="M866" s="505"/>
      <c r="N866" s="505"/>
      <c r="O866" s="505"/>
      <c r="P866" s="505"/>
      <c r="Q866" s="505"/>
      <c r="R866" s="505"/>
      <c r="S866" s="505"/>
      <c r="T866" s="505"/>
      <c r="U866" s="505"/>
      <c r="V866" s="505"/>
      <c r="W866" s="505"/>
      <c r="X866" s="505"/>
      <c r="Y866" s="505"/>
      <c r="Z866" s="505"/>
      <c r="AA866" s="505"/>
      <c r="AB866" s="505"/>
      <c r="AC866" s="505"/>
      <c r="AD866" s="269">
        <f t="shared" si="26"/>
        <v>0</v>
      </c>
      <c r="AE866" s="388">
        <f>IF(AD866&gt;(100000/52*'1. General Input'!$D$10),100000/52*'1. General Input'!$D$10,AD866)</f>
        <v>0</v>
      </c>
    </row>
    <row r="867" spans="1:31" x14ac:dyDescent="0.25">
      <c r="A867" s="265">
        <f t="shared" si="27"/>
        <v>847</v>
      </c>
      <c r="B867" s="501"/>
      <c r="C867" s="515"/>
      <c r="D867" s="514"/>
      <c r="E867" s="505"/>
      <c r="F867" s="505"/>
      <c r="G867" s="505"/>
      <c r="H867" s="505"/>
      <c r="I867" s="505"/>
      <c r="J867" s="505"/>
      <c r="K867" s="505"/>
      <c r="L867" s="505"/>
      <c r="M867" s="505"/>
      <c r="N867" s="505"/>
      <c r="O867" s="505"/>
      <c r="P867" s="505"/>
      <c r="Q867" s="505"/>
      <c r="R867" s="505"/>
      <c r="S867" s="505"/>
      <c r="T867" s="505"/>
      <c r="U867" s="505"/>
      <c r="V867" s="505"/>
      <c r="W867" s="505"/>
      <c r="X867" s="505"/>
      <c r="Y867" s="505"/>
      <c r="Z867" s="505"/>
      <c r="AA867" s="505"/>
      <c r="AB867" s="505"/>
      <c r="AC867" s="505"/>
      <c r="AD867" s="269">
        <f t="shared" si="26"/>
        <v>0</v>
      </c>
      <c r="AE867" s="388">
        <f>IF(AD867&gt;(100000/52*'1. General Input'!$D$10),100000/52*'1. General Input'!$D$10,AD867)</f>
        <v>0</v>
      </c>
    </row>
    <row r="868" spans="1:31" x14ac:dyDescent="0.25">
      <c r="A868" s="265">
        <f t="shared" si="27"/>
        <v>848</v>
      </c>
      <c r="B868" s="501"/>
      <c r="C868" s="515"/>
      <c r="D868" s="514"/>
      <c r="E868" s="505"/>
      <c r="F868" s="505"/>
      <c r="G868" s="505"/>
      <c r="H868" s="505"/>
      <c r="I868" s="505"/>
      <c r="J868" s="505"/>
      <c r="K868" s="505"/>
      <c r="L868" s="505"/>
      <c r="M868" s="505"/>
      <c r="N868" s="505"/>
      <c r="O868" s="505"/>
      <c r="P868" s="505"/>
      <c r="Q868" s="505"/>
      <c r="R868" s="505"/>
      <c r="S868" s="505"/>
      <c r="T868" s="505"/>
      <c r="U868" s="505"/>
      <c r="V868" s="505"/>
      <c r="W868" s="505"/>
      <c r="X868" s="505"/>
      <c r="Y868" s="505"/>
      <c r="Z868" s="505"/>
      <c r="AA868" s="505"/>
      <c r="AB868" s="505"/>
      <c r="AC868" s="505"/>
      <c r="AD868" s="269">
        <f t="shared" si="26"/>
        <v>0</v>
      </c>
      <c r="AE868" s="388">
        <f>IF(AD868&gt;(100000/52*'1. General Input'!$D$10),100000/52*'1. General Input'!$D$10,AD868)</f>
        <v>0</v>
      </c>
    </row>
    <row r="869" spans="1:31" x14ac:dyDescent="0.25">
      <c r="A869" s="265">
        <f t="shared" si="27"/>
        <v>849</v>
      </c>
      <c r="B869" s="501"/>
      <c r="C869" s="515"/>
      <c r="D869" s="514"/>
      <c r="E869" s="505"/>
      <c r="F869" s="505"/>
      <c r="G869" s="505"/>
      <c r="H869" s="505"/>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269">
        <f t="shared" si="26"/>
        <v>0</v>
      </c>
      <c r="AE869" s="388">
        <f>IF(AD869&gt;(100000/52*'1. General Input'!$D$10),100000/52*'1. General Input'!$D$10,AD869)</f>
        <v>0</v>
      </c>
    </row>
    <row r="870" spans="1:31" x14ac:dyDescent="0.25">
      <c r="A870" s="265">
        <f t="shared" si="27"/>
        <v>850</v>
      </c>
      <c r="B870" s="501"/>
      <c r="C870" s="515"/>
      <c r="D870" s="514"/>
      <c r="E870" s="505"/>
      <c r="F870" s="505"/>
      <c r="G870" s="505"/>
      <c r="H870" s="505"/>
      <c r="I870" s="505"/>
      <c r="J870" s="505"/>
      <c r="K870" s="505"/>
      <c r="L870" s="505"/>
      <c r="M870" s="505"/>
      <c r="N870" s="505"/>
      <c r="O870" s="505"/>
      <c r="P870" s="505"/>
      <c r="Q870" s="505"/>
      <c r="R870" s="505"/>
      <c r="S870" s="505"/>
      <c r="T870" s="505"/>
      <c r="U870" s="505"/>
      <c r="V870" s="505"/>
      <c r="W870" s="505"/>
      <c r="X870" s="505"/>
      <c r="Y870" s="505"/>
      <c r="Z870" s="505"/>
      <c r="AA870" s="505"/>
      <c r="AB870" s="505"/>
      <c r="AC870" s="505"/>
      <c r="AD870" s="269">
        <f t="shared" si="26"/>
        <v>0</v>
      </c>
      <c r="AE870" s="388">
        <f>IF(AD870&gt;(100000/52*'1. General Input'!$D$10),100000/52*'1. General Input'!$D$10,AD870)</f>
        <v>0</v>
      </c>
    </row>
    <row r="871" spans="1:31" x14ac:dyDescent="0.25">
      <c r="A871" s="265">
        <f t="shared" si="27"/>
        <v>851</v>
      </c>
      <c r="B871" s="501"/>
      <c r="C871" s="515"/>
      <c r="D871" s="514"/>
      <c r="E871" s="505"/>
      <c r="F871" s="505"/>
      <c r="G871" s="505"/>
      <c r="H871" s="505"/>
      <c r="I871" s="505"/>
      <c r="J871" s="505"/>
      <c r="K871" s="505"/>
      <c r="L871" s="505"/>
      <c r="M871" s="505"/>
      <c r="N871" s="505"/>
      <c r="O871" s="505"/>
      <c r="P871" s="505"/>
      <c r="Q871" s="505"/>
      <c r="R871" s="505"/>
      <c r="S871" s="505"/>
      <c r="T871" s="505"/>
      <c r="U871" s="505"/>
      <c r="V871" s="505"/>
      <c r="W871" s="505"/>
      <c r="X871" s="505"/>
      <c r="Y871" s="505"/>
      <c r="Z871" s="505"/>
      <c r="AA871" s="505"/>
      <c r="AB871" s="505"/>
      <c r="AC871" s="505"/>
      <c r="AD871" s="269">
        <f t="shared" si="26"/>
        <v>0</v>
      </c>
      <c r="AE871" s="388">
        <f>IF(AD871&gt;(100000/52*'1. General Input'!$D$10),100000/52*'1. General Input'!$D$10,AD871)</f>
        <v>0</v>
      </c>
    </row>
    <row r="872" spans="1:31" x14ac:dyDescent="0.25">
      <c r="A872" s="265">
        <f t="shared" si="27"/>
        <v>852</v>
      </c>
      <c r="B872" s="501"/>
      <c r="C872" s="515"/>
      <c r="D872" s="514"/>
      <c r="E872" s="505"/>
      <c r="F872" s="505"/>
      <c r="G872" s="505"/>
      <c r="H872" s="505"/>
      <c r="I872" s="505"/>
      <c r="J872" s="505"/>
      <c r="K872" s="505"/>
      <c r="L872" s="505"/>
      <c r="M872" s="505"/>
      <c r="N872" s="505"/>
      <c r="O872" s="505"/>
      <c r="P872" s="505"/>
      <c r="Q872" s="505"/>
      <c r="R872" s="505"/>
      <c r="S872" s="505"/>
      <c r="T872" s="505"/>
      <c r="U872" s="505"/>
      <c r="V872" s="505"/>
      <c r="W872" s="505"/>
      <c r="X872" s="505"/>
      <c r="Y872" s="505"/>
      <c r="Z872" s="505"/>
      <c r="AA872" s="505"/>
      <c r="AB872" s="505"/>
      <c r="AC872" s="505"/>
      <c r="AD872" s="269">
        <f t="shared" si="26"/>
        <v>0</v>
      </c>
      <c r="AE872" s="388">
        <f>IF(AD872&gt;(100000/52*'1. General Input'!$D$10),100000/52*'1. General Input'!$D$10,AD872)</f>
        <v>0</v>
      </c>
    </row>
    <row r="873" spans="1:31" x14ac:dyDescent="0.25">
      <c r="A873" s="265">
        <f t="shared" si="27"/>
        <v>853</v>
      </c>
      <c r="B873" s="501"/>
      <c r="C873" s="515"/>
      <c r="D873" s="514"/>
      <c r="E873" s="505"/>
      <c r="F873" s="505"/>
      <c r="G873" s="505"/>
      <c r="H873" s="505"/>
      <c r="I873" s="505"/>
      <c r="J873" s="505"/>
      <c r="K873" s="505"/>
      <c r="L873" s="505"/>
      <c r="M873" s="505"/>
      <c r="N873" s="505"/>
      <c r="O873" s="505"/>
      <c r="P873" s="505"/>
      <c r="Q873" s="505"/>
      <c r="R873" s="505"/>
      <c r="S873" s="505"/>
      <c r="T873" s="505"/>
      <c r="U873" s="505"/>
      <c r="V873" s="505"/>
      <c r="W873" s="505"/>
      <c r="X873" s="505"/>
      <c r="Y873" s="505"/>
      <c r="Z873" s="505"/>
      <c r="AA873" s="505"/>
      <c r="AB873" s="505"/>
      <c r="AC873" s="505"/>
      <c r="AD873" s="269">
        <f t="shared" si="26"/>
        <v>0</v>
      </c>
      <c r="AE873" s="388">
        <f>IF(AD873&gt;(100000/52*'1. General Input'!$D$10),100000/52*'1. General Input'!$D$10,AD873)</f>
        <v>0</v>
      </c>
    </row>
    <row r="874" spans="1:31" x14ac:dyDescent="0.25">
      <c r="A874" s="265">
        <f t="shared" si="27"/>
        <v>854</v>
      </c>
      <c r="B874" s="501"/>
      <c r="C874" s="515"/>
      <c r="D874" s="514"/>
      <c r="E874" s="505"/>
      <c r="F874" s="505"/>
      <c r="G874" s="505"/>
      <c r="H874" s="505"/>
      <c r="I874" s="505"/>
      <c r="J874" s="505"/>
      <c r="K874" s="505"/>
      <c r="L874" s="505"/>
      <c r="M874" s="505"/>
      <c r="N874" s="505"/>
      <c r="O874" s="505"/>
      <c r="P874" s="505"/>
      <c r="Q874" s="505"/>
      <c r="R874" s="505"/>
      <c r="S874" s="505"/>
      <c r="T874" s="505"/>
      <c r="U874" s="505"/>
      <c r="V874" s="505"/>
      <c r="W874" s="505"/>
      <c r="X874" s="505"/>
      <c r="Y874" s="505"/>
      <c r="Z874" s="505"/>
      <c r="AA874" s="505"/>
      <c r="AB874" s="505"/>
      <c r="AC874" s="505"/>
      <c r="AD874" s="269">
        <f t="shared" si="26"/>
        <v>0</v>
      </c>
      <c r="AE874" s="388">
        <f>IF(AD874&gt;(100000/52*'1. General Input'!$D$10),100000/52*'1. General Input'!$D$10,AD874)</f>
        <v>0</v>
      </c>
    </row>
    <row r="875" spans="1:31" x14ac:dyDescent="0.25">
      <c r="A875" s="265">
        <f t="shared" si="27"/>
        <v>855</v>
      </c>
      <c r="B875" s="501"/>
      <c r="C875" s="515"/>
      <c r="D875" s="514"/>
      <c r="E875" s="505"/>
      <c r="F875" s="505"/>
      <c r="G875" s="505"/>
      <c r="H875" s="505"/>
      <c r="I875" s="505"/>
      <c r="J875" s="505"/>
      <c r="K875" s="505"/>
      <c r="L875" s="505"/>
      <c r="M875" s="505"/>
      <c r="N875" s="505"/>
      <c r="O875" s="505"/>
      <c r="P875" s="505"/>
      <c r="Q875" s="505"/>
      <c r="R875" s="505"/>
      <c r="S875" s="505"/>
      <c r="T875" s="505"/>
      <c r="U875" s="505"/>
      <c r="V875" s="505"/>
      <c r="W875" s="505"/>
      <c r="X875" s="505"/>
      <c r="Y875" s="505"/>
      <c r="Z875" s="505"/>
      <c r="AA875" s="505"/>
      <c r="AB875" s="505"/>
      <c r="AC875" s="505"/>
      <c r="AD875" s="269">
        <f t="shared" si="26"/>
        <v>0</v>
      </c>
      <c r="AE875" s="388">
        <f>IF(AD875&gt;(100000/52*'1. General Input'!$D$10),100000/52*'1. General Input'!$D$10,AD875)</f>
        <v>0</v>
      </c>
    </row>
    <row r="876" spans="1:31" x14ac:dyDescent="0.25">
      <c r="A876" s="265">
        <f t="shared" si="27"/>
        <v>856</v>
      </c>
      <c r="B876" s="501"/>
      <c r="C876" s="515"/>
      <c r="D876" s="514"/>
      <c r="E876" s="505"/>
      <c r="F876" s="505"/>
      <c r="G876" s="505"/>
      <c r="H876" s="505"/>
      <c r="I876" s="505"/>
      <c r="J876" s="505"/>
      <c r="K876" s="505"/>
      <c r="L876" s="505"/>
      <c r="M876" s="505"/>
      <c r="N876" s="505"/>
      <c r="O876" s="505"/>
      <c r="P876" s="505"/>
      <c r="Q876" s="505"/>
      <c r="R876" s="505"/>
      <c r="S876" s="505"/>
      <c r="T876" s="505"/>
      <c r="U876" s="505"/>
      <c r="V876" s="505"/>
      <c r="W876" s="505"/>
      <c r="X876" s="505"/>
      <c r="Y876" s="505"/>
      <c r="Z876" s="505"/>
      <c r="AA876" s="505"/>
      <c r="AB876" s="505"/>
      <c r="AC876" s="505"/>
      <c r="AD876" s="269">
        <f t="shared" si="26"/>
        <v>0</v>
      </c>
      <c r="AE876" s="388">
        <f>IF(AD876&gt;(100000/52*'1. General Input'!$D$10),100000/52*'1. General Input'!$D$10,AD876)</f>
        <v>0</v>
      </c>
    </row>
    <row r="877" spans="1:31" x14ac:dyDescent="0.25">
      <c r="A877" s="265">
        <f t="shared" si="27"/>
        <v>857</v>
      </c>
      <c r="B877" s="501"/>
      <c r="C877" s="515"/>
      <c r="D877" s="514"/>
      <c r="E877" s="505"/>
      <c r="F877" s="505"/>
      <c r="G877" s="505"/>
      <c r="H877" s="505"/>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269">
        <f t="shared" si="26"/>
        <v>0</v>
      </c>
      <c r="AE877" s="388">
        <f>IF(AD877&gt;(100000/52*'1. General Input'!$D$10),100000/52*'1. General Input'!$D$10,AD877)</f>
        <v>0</v>
      </c>
    </row>
    <row r="878" spans="1:31" x14ac:dyDescent="0.25">
      <c r="A878" s="265">
        <f t="shared" si="27"/>
        <v>858</v>
      </c>
      <c r="B878" s="501"/>
      <c r="C878" s="515"/>
      <c r="D878" s="514"/>
      <c r="E878" s="505"/>
      <c r="F878" s="505"/>
      <c r="G878" s="505"/>
      <c r="H878" s="505"/>
      <c r="I878" s="505"/>
      <c r="J878" s="505"/>
      <c r="K878" s="505"/>
      <c r="L878" s="505"/>
      <c r="M878" s="505"/>
      <c r="N878" s="505"/>
      <c r="O878" s="505"/>
      <c r="P878" s="505"/>
      <c r="Q878" s="505"/>
      <c r="R878" s="505"/>
      <c r="S878" s="505"/>
      <c r="T878" s="505"/>
      <c r="U878" s="505"/>
      <c r="V878" s="505"/>
      <c r="W878" s="505"/>
      <c r="X878" s="505"/>
      <c r="Y878" s="505"/>
      <c r="Z878" s="505"/>
      <c r="AA878" s="505"/>
      <c r="AB878" s="505"/>
      <c r="AC878" s="505"/>
      <c r="AD878" s="269">
        <f t="shared" si="26"/>
        <v>0</v>
      </c>
      <c r="AE878" s="388">
        <f>IF(AD878&gt;(100000/52*'1. General Input'!$D$10),100000/52*'1. General Input'!$D$10,AD878)</f>
        <v>0</v>
      </c>
    </row>
    <row r="879" spans="1:31" x14ac:dyDescent="0.25">
      <c r="A879" s="265">
        <f t="shared" si="27"/>
        <v>859</v>
      </c>
      <c r="B879" s="501"/>
      <c r="C879" s="515"/>
      <c r="D879" s="514"/>
      <c r="E879" s="505"/>
      <c r="F879" s="505"/>
      <c r="G879" s="505"/>
      <c r="H879" s="505"/>
      <c r="I879" s="505"/>
      <c r="J879" s="505"/>
      <c r="K879" s="505"/>
      <c r="L879" s="505"/>
      <c r="M879" s="505"/>
      <c r="N879" s="505"/>
      <c r="O879" s="505"/>
      <c r="P879" s="505"/>
      <c r="Q879" s="505"/>
      <c r="R879" s="505"/>
      <c r="S879" s="505"/>
      <c r="T879" s="505"/>
      <c r="U879" s="505"/>
      <c r="V879" s="505"/>
      <c r="W879" s="505"/>
      <c r="X879" s="505"/>
      <c r="Y879" s="505"/>
      <c r="Z879" s="505"/>
      <c r="AA879" s="505"/>
      <c r="AB879" s="505"/>
      <c r="AC879" s="505"/>
      <c r="AD879" s="269">
        <f t="shared" si="26"/>
        <v>0</v>
      </c>
      <c r="AE879" s="388">
        <f>IF(AD879&gt;(100000/52*'1. General Input'!$D$10),100000/52*'1. General Input'!$D$10,AD879)</f>
        <v>0</v>
      </c>
    </row>
    <row r="880" spans="1:31" x14ac:dyDescent="0.25">
      <c r="A880" s="265">
        <f t="shared" si="27"/>
        <v>860</v>
      </c>
      <c r="B880" s="501"/>
      <c r="C880" s="515"/>
      <c r="D880" s="514"/>
      <c r="E880" s="505"/>
      <c r="F880" s="505"/>
      <c r="G880" s="505"/>
      <c r="H880" s="505"/>
      <c r="I880" s="505"/>
      <c r="J880" s="505"/>
      <c r="K880" s="505"/>
      <c r="L880" s="505"/>
      <c r="M880" s="505"/>
      <c r="N880" s="505"/>
      <c r="O880" s="505"/>
      <c r="P880" s="505"/>
      <c r="Q880" s="505"/>
      <c r="R880" s="505"/>
      <c r="S880" s="505"/>
      <c r="T880" s="505"/>
      <c r="U880" s="505"/>
      <c r="V880" s="505"/>
      <c r="W880" s="505"/>
      <c r="X880" s="505"/>
      <c r="Y880" s="505"/>
      <c r="Z880" s="505"/>
      <c r="AA880" s="505"/>
      <c r="AB880" s="505"/>
      <c r="AC880" s="505"/>
      <c r="AD880" s="269">
        <f t="shared" si="26"/>
        <v>0</v>
      </c>
      <c r="AE880" s="388">
        <f>IF(AD880&gt;(100000/52*'1. General Input'!$D$10),100000/52*'1. General Input'!$D$10,AD880)</f>
        <v>0</v>
      </c>
    </row>
    <row r="881" spans="1:31" x14ac:dyDescent="0.25">
      <c r="A881" s="265">
        <f t="shared" si="27"/>
        <v>861</v>
      </c>
      <c r="B881" s="501"/>
      <c r="C881" s="515"/>
      <c r="D881" s="514"/>
      <c r="E881" s="505"/>
      <c r="F881" s="505"/>
      <c r="G881" s="505"/>
      <c r="H881" s="505"/>
      <c r="I881" s="505"/>
      <c r="J881" s="505"/>
      <c r="K881" s="505"/>
      <c r="L881" s="505"/>
      <c r="M881" s="505"/>
      <c r="N881" s="505"/>
      <c r="O881" s="505"/>
      <c r="P881" s="505"/>
      <c r="Q881" s="505"/>
      <c r="R881" s="505"/>
      <c r="S881" s="505"/>
      <c r="T881" s="505"/>
      <c r="U881" s="505"/>
      <c r="V881" s="505"/>
      <c r="W881" s="505"/>
      <c r="X881" s="505"/>
      <c r="Y881" s="505"/>
      <c r="Z881" s="505"/>
      <c r="AA881" s="505"/>
      <c r="AB881" s="505"/>
      <c r="AC881" s="505"/>
      <c r="AD881" s="269">
        <f t="shared" si="26"/>
        <v>0</v>
      </c>
      <c r="AE881" s="388">
        <f>IF(AD881&gt;(100000/52*'1. General Input'!$D$10),100000/52*'1. General Input'!$D$10,AD881)</f>
        <v>0</v>
      </c>
    </row>
    <row r="882" spans="1:31" x14ac:dyDescent="0.25">
      <c r="A882" s="265">
        <f t="shared" si="27"/>
        <v>862</v>
      </c>
      <c r="B882" s="501"/>
      <c r="C882" s="515"/>
      <c r="D882" s="514"/>
      <c r="E882" s="505"/>
      <c r="F882" s="505"/>
      <c r="G882" s="505"/>
      <c r="H882" s="505"/>
      <c r="I882" s="505"/>
      <c r="J882" s="505"/>
      <c r="K882" s="505"/>
      <c r="L882" s="505"/>
      <c r="M882" s="505"/>
      <c r="N882" s="505"/>
      <c r="O882" s="505"/>
      <c r="P882" s="505"/>
      <c r="Q882" s="505"/>
      <c r="R882" s="505"/>
      <c r="S882" s="505"/>
      <c r="T882" s="505"/>
      <c r="U882" s="505"/>
      <c r="V882" s="505"/>
      <c r="W882" s="505"/>
      <c r="X882" s="505"/>
      <c r="Y882" s="505"/>
      <c r="Z882" s="505"/>
      <c r="AA882" s="505"/>
      <c r="AB882" s="505"/>
      <c r="AC882" s="505"/>
      <c r="AD882" s="269">
        <f t="shared" si="26"/>
        <v>0</v>
      </c>
      <c r="AE882" s="388">
        <f>IF(AD882&gt;(100000/52*'1. General Input'!$D$10),100000/52*'1. General Input'!$D$10,AD882)</f>
        <v>0</v>
      </c>
    </row>
    <row r="883" spans="1:31" x14ac:dyDescent="0.25">
      <c r="A883" s="265">
        <f t="shared" si="27"/>
        <v>863</v>
      </c>
      <c r="B883" s="501"/>
      <c r="C883" s="515"/>
      <c r="D883" s="514"/>
      <c r="E883" s="505"/>
      <c r="F883" s="505"/>
      <c r="G883" s="505"/>
      <c r="H883" s="505"/>
      <c r="I883" s="505"/>
      <c r="J883" s="505"/>
      <c r="K883" s="505"/>
      <c r="L883" s="505"/>
      <c r="M883" s="505"/>
      <c r="N883" s="505"/>
      <c r="O883" s="505"/>
      <c r="P883" s="505"/>
      <c r="Q883" s="505"/>
      <c r="R883" s="505"/>
      <c r="S883" s="505"/>
      <c r="T883" s="505"/>
      <c r="U883" s="505"/>
      <c r="V883" s="505"/>
      <c r="W883" s="505"/>
      <c r="X883" s="505"/>
      <c r="Y883" s="505"/>
      <c r="Z883" s="505"/>
      <c r="AA883" s="505"/>
      <c r="AB883" s="505"/>
      <c r="AC883" s="505"/>
      <c r="AD883" s="269">
        <f t="shared" si="26"/>
        <v>0</v>
      </c>
      <c r="AE883" s="388">
        <f>IF(AD883&gt;(100000/52*'1. General Input'!$D$10),100000/52*'1. General Input'!$D$10,AD883)</f>
        <v>0</v>
      </c>
    </row>
    <row r="884" spans="1:31" x14ac:dyDescent="0.25">
      <c r="A884" s="265">
        <f t="shared" si="27"/>
        <v>864</v>
      </c>
      <c r="B884" s="501"/>
      <c r="C884" s="515"/>
      <c r="D884" s="514"/>
      <c r="E884" s="505"/>
      <c r="F884" s="505"/>
      <c r="G884" s="505"/>
      <c r="H884" s="505"/>
      <c r="I884" s="505"/>
      <c r="J884" s="505"/>
      <c r="K884" s="505"/>
      <c r="L884" s="505"/>
      <c r="M884" s="505"/>
      <c r="N884" s="505"/>
      <c r="O884" s="505"/>
      <c r="P884" s="505"/>
      <c r="Q884" s="505"/>
      <c r="R884" s="505"/>
      <c r="S884" s="505"/>
      <c r="T884" s="505"/>
      <c r="U884" s="505"/>
      <c r="V884" s="505"/>
      <c r="W884" s="505"/>
      <c r="X884" s="505"/>
      <c r="Y884" s="505"/>
      <c r="Z884" s="505"/>
      <c r="AA884" s="505"/>
      <c r="AB884" s="505"/>
      <c r="AC884" s="505"/>
      <c r="AD884" s="269">
        <f t="shared" si="26"/>
        <v>0</v>
      </c>
      <c r="AE884" s="388">
        <f>IF(AD884&gt;(100000/52*'1. General Input'!$D$10),100000/52*'1. General Input'!$D$10,AD884)</f>
        <v>0</v>
      </c>
    </row>
    <row r="885" spans="1:31" x14ac:dyDescent="0.25">
      <c r="A885" s="265">
        <f t="shared" si="27"/>
        <v>865</v>
      </c>
      <c r="B885" s="501"/>
      <c r="C885" s="515"/>
      <c r="D885" s="514"/>
      <c r="E885" s="505"/>
      <c r="F885" s="505"/>
      <c r="G885" s="505"/>
      <c r="H885" s="505"/>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269">
        <f t="shared" si="26"/>
        <v>0</v>
      </c>
      <c r="AE885" s="388">
        <f>IF(AD885&gt;(100000/52*'1. General Input'!$D$10),100000/52*'1. General Input'!$D$10,AD885)</f>
        <v>0</v>
      </c>
    </row>
    <row r="886" spans="1:31" x14ac:dyDescent="0.25">
      <c r="A886" s="265">
        <f t="shared" si="27"/>
        <v>866</v>
      </c>
      <c r="B886" s="501"/>
      <c r="C886" s="515"/>
      <c r="D886" s="514"/>
      <c r="E886" s="505"/>
      <c r="F886" s="505"/>
      <c r="G886" s="505"/>
      <c r="H886" s="505"/>
      <c r="I886" s="505"/>
      <c r="J886" s="505"/>
      <c r="K886" s="505"/>
      <c r="L886" s="505"/>
      <c r="M886" s="505"/>
      <c r="N886" s="505"/>
      <c r="O886" s="505"/>
      <c r="P886" s="505"/>
      <c r="Q886" s="505"/>
      <c r="R886" s="505"/>
      <c r="S886" s="505"/>
      <c r="T886" s="505"/>
      <c r="U886" s="505"/>
      <c r="V886" s="505"/>
      <c r="W886" s="505"/>
      <c r="X886" s="505"/>
      <c r="Y886" s="505"/>
      <c r="Z886" s="505"/>
      <c r="AA886" s="505"/>
      <c r="AB886" s="505"/>
      <c r="AC886" s="505"/>
      <c r="AD886" s="269">
        <f t="shared" si="26"/>
        <v>0</v>
      </c>
      <c r="AE886" s="388">
        <f>IF(AD886&gt;(100000/52*'1. General Input'!$D$10),100000/52*'1. General Input'!$D$10,AD886)</f>
        <v>0</v>
      </c>
    </row>
    <row r="887" spans="1:31" x14ac:dyDescent="0.25">
      <c r="A887" s="265">
        <f t="shared" si="27"/>
        <v>867</v>
      </c>
      <c r="B887" s="501"/>
      <c r="C887" s="515"/>
      <c r="D887" s="514"/>
      <c r="E887" s="505"/>
      <c r="F887" s="505"/>
      <c r="G887" s="505"/>
      <c r="H887" s="505"/>
      <c r="I887" s="505"/>
      <c r="J887" s="505"/>
      <c r="K887" s="505"/>
      <c r="L887" s="505"/>
      <c r="M887" s="505"/>
      <c r="N887" s="505"/>
      <c r="O887" s="505"/>
      <c r="P887" s="505"/>
      <c r="Q887" s="505"/>
      <c r="R887" s="505"/>
      <c r="S887" s="505"/>
      <c r="T887" s="505"/>
      <c r="U887" s="505"/>
      <c r="V887" s="505"/>
      <c r="W887" s="505"/>
      <c r="X887" s="505"/>
      <c r="Y887" s="505"/>
      <c r="Z887" s="505"/>
      <c r="AA887" s="505"/>
      <c r="AB887" s="505"/>
      <c r="AC887" s="505"/>
      <c r="AD887" s="269">
        <f t="shared" si="26"/>
        <v>0</v>
      </c>
      <c r="AE887" s="388">
        <f>IF(AD887&gt;(100000/52*'1. General Input'!$D$10),100000/52*'1. General Input'!$D$10,AD887)</f>
        <v>0</v>
      </c>
    </row>
    <row r="888" spans="1:31" x14ac:dyDescent="0.25">
      <c r="A888" s="265">
        <f t="shared" si="27"/>
        <v>868</v>
      </c>
      <c r="B888" s="501"/>
      <c r="C888" s="515"/>
      <c r="D888" s="514"/>
      <c r="E888" s="505"/>
      <c r="F888" s="505"/>
      <c r="G888" s="505"/>
      <c r="H888" s="505"/>
      <c r="I888" s="505"/>
      <c r="J888" s="505"/>
      <c r="K888" s="505"/>
      <c r="L888" s="505"/>
      <c r="M888" s="505"/>
      <c r="N888" s="505"/>
      <c r="O888" s="505"/>
      <c r="P888" s="505"/>
      <c r="Q888" s="505"/>
      <c r="R888" s="505"/>
      <c r="S888" s="505"/>
      <c r="T888" s="505"/>
      <c r="U888" s="505"/>
      <c r="V888" s="505"/>
      <c r="W888" s="505"/>
      <c r="X888" s="505"/>
      <c r="Y888" s="505"/>
      <c r="Z888" s="505"/>
      <c r="AA888" s="505"/>
      <c r="AB888" s="505"/>
      <c r="AC888" s="505"/>
      <c r="AD888" s="269">
        <f t="shared" si="26"/>
        <v>0</v>
      </c>
      <c r="AE888" s="388">
        <f>IF(AD888&gt;(100000/52*'1. General Input'!$D$10),100000/52*'1. General Input'!$D$10,AD888)</f>
        <v>0</v>
      </c>
    </row>
    <row r="889" spans="1:31" x14ac:dyDescent="0.25">
      <c r="A889" s="265">
        <f t="shared" si="27"/>
        <v>869</v>
      </c>
      <c r="B889" s="501"/>
      <c r="C889" s="515"/>
      <c r="D889" s="514"/>
      <c r="E889" s="505"/>
      <c r="F889" s="505"/>
      <c r="G889" s="505"/>
      <c r="H889" s="505"/>
      <c r="I889" s="505"/>
      <c r="J889" s="505"/>
      <c r="K889" s="505"/>
      <c r="L889" s="505"/>
      <c r="M889" s="505"/>
      <c r="N889" s="505"/>
      <c r="O889" s="505"/>
      <c r="P889" s="505"/>
      <c r="Q889" s="505"/>
      <c r="R889" s="505"/>
      <c r="S889" s="505"/>
      <c r="T889" s="505"/>
      <c r="U889" s="505"/>
      <c r="V889" s="505"/>
      <c r="W889" s="505"/>
      <c r="X889" s="505"/>
      <c r="Y889" s="505"/>
      <c r="Z889" s="505"/>
      <c r="AA889" s="505"/>
      <c r="AB889" s="505"/>
      <c r="AC889" s="505"/>
      <c r="AD889" s="269">
        <f t="shared" si="26"/>
        <v>0</v>
      </c>
      <c r="AE889" s="388">
        <f>IF(AD889&gt;(100000/52*'1. General Input'!$D$10),100000/52*'1. General Input'!$D$10,AD889)</f>
        <v>0</v>
      </c>
    </row>
    <row r="890" spans="1:31" x14ac:dyDescent="0.25">
      <c r="A890" s="265">
        <f t="shared" si="27"/>
        <v>870</v>
      </c>
      <c r="B890" s="501"/>
      <c r="C890" s="515"/>
      <c r="D890" s="514"/>
      <c r="E890" s="505"/>
      <c r="F890" s="505"/>
      <c r="G890" s="505"/>
      <c r="H890" s="505"/>
      <c r="I890" s="505"/>
      <c r="J890" s="505"/>
      <c r="K890" s="505"/>
      <c r="L890" s="505"/>
      <c r="M890" s="505"/>
      <c r="N890" s="505"/>
      <c r="O890" s="505"/>
      <c r="P890" s="505"/>
      <c r="Q890" s="505"/>
      <c r="R890" s="505"/>
      <c r="S890" s="505"/>
      <c r="T890" s="505"/>
      <c r="U890" s="505"/>
      <c r="V890" s="505"/>
      <c r="W890" s="505"/>
      <c r="X890" s="505"/>
      <c r="Y890" s="505"/>
      <c r="Z890" s="505"/>
      <c r="AA890" s="505"/>
      <c r="AB890" s="505"/>
      <c r="AC890" s="505"/>
      <c r="AD890" s="269">
        <f t="shared" si="26"/>
        <v>0</v>
      </c>
      <c r="AE890" s="388">
        <f>IF(AD890&gt;(100000/52*'1. General Input'!$D$10),100000/52*'1. General Input'!$D$10,AD890)</f>
        <v>0</v>
      </c>
    </row>
    <row r="891" spans="1:31" x14ac:dyDescent="0.25">
      <c r="A891" s="265">
        <f t="shared" si="27"/>
        <v>871</v>
      </c>
      <c r="B891" s="501"/>
      <c r="C891" s="515"/>
      <c r="D891" s="514"/>
      <c r="E891" s="505"/>
      <c r="F891" s="505"/>
      <c r="G891" s="505"/>
      <c r="H891" s="505"/>
      <c r="I891" s="505"/>
      <c r="J891" s="505"/>
      <c r="K891" s="505"/>
      <c r="L891" s="505"/>
      <c r="M891" s="505"/>
      <c r="N891" s="505"/>
      <c r="O891" s="505"/>
      <c r="P891" s="505"/>
      <c r="Q891" s="505"/>
      <c r="R891" s="505"/>
      <c r="S891" s="505"/>
      <c r="T891" s="505"/>
      <c r="U891" s="505"/>
      <c r="V891" s="505"/>
      <c r="W891" s="505"/>
      <c r="X891" s="505"/>
      <c r="Y891" s="505"/>
      <c r="Z891" s="505"/>
      <c r="AA891" s="505"/>
      <c r="AB891" s="505"/>
      <c r="AC891" s="505"/>
      <c r="AD891" s="269">
        <f t="shared" si="26"/>
        <v>0</v>
      </c>
      <c r="AE891" s="388">
        <f>IF(AD891&gt;(100000/52*'1. General Input'!$D$10),100000/52*'1. General Input'!$D$10,AD891)</f>
        <v>0</v>
      </c>
    </row>
    <row r="892" spans="1:31" x14ac:dyDescent="0.25">
      <c r="A892" s="265">
        <f t="shared" si="27"/>
        <v>872</v>
      </c>
      <c r="B892" s="501"/>
      <c r="C892" s="515"/>
      <c r="D892" s="514"/>
      <c r="E892" s="505"/>
      <c r="F892" s="505"/>
      <c r="G892" s="505"/>
      <c r="H892" s="505"/>
      <c r="I892" s="505"/>
      <c r="J892" s="505"/>
      <c r="K892" s="505"/>
      <c r="L892" s="505"/>
      <c r="M892" s="505"/>
      <c r="N892" s="505"/>
      <c r="O892" s="505"/>
      <c r="P892" s="505"/>
      <c r="Q892" s="505"/>
      <c r="R892" s="505"/>
      <c r="S892" s="505"/>
      <c r="T892" s="505"/>
      <c r="U892" s="505"/>
      <c r="V892" s="505"/>
      <c r="W892" s="505"/>
      <c r="X892" s="505"/>
      <c r="Y892" s="505"/>
      <c r="Z892" s="505"/>
      <c r="AA892" s="505"/>
      <c r="AB892" s="505"/>
      <c r="AC892" s="505"/>
      <c r="AD892" s="269">
        <f t="shared" si="26"/>
        <v>0</v>
      </c>
      <c r="AE892" s="388">
        <f>IF(AD892&gt;(100000/52*'1. General Input'!$D$10),100000/52*'1. General Input'!$D$10,AD892)</f>
        <v>0</v>
      </c>
    </row>
    <row r="893" spans="1:31" x14ac:dyDescent="0.25">
      <c r="A893" s="265">
        <f t="shared" si="27"/>
        <v>873</v>
      </c>
      <c r="B893" s="501"/>
      <c r="C893" s="515"/>
      <c r="D893" s="514"/>
      <c r="E893" s="505"/>
      <c r="F893" s="505"/>
      <c r="G893" s="505"/>
      <c r="H893" s="505"/>
      <c r="I893" s="505"/>
      <c r="J893" s="505"/>
      <c r="K893" s="505"/>
      <c r="L893" s="505"/>
      <c r="M893" s="505"/>
      <c r="N893" s="505"/>
      <c r="O893" s="505"/>
      <c r="P893" s="505"/>
      <c r="Q893" s="505"/>
      <c r="R893" s="505"/>
      <c r="S893" s="505"/>
      <c r="T893" s="505"/>
      <c r="U893" s="505"/>
      <c r="V893" s="505"/>
      <c r="W893" s="505"/>
      <c r="X893" s="505"/>
      <c r="Y893" s="505"/>
      <c r="Z893" s="505"/>
      <c r="AA893" s="505"/>
      <c r="AB893" s="505"/>
      <c r="AC893" s="505"/>
      <c r="AD893" s="269">
        <f t="shared" si="26"/>
        <v>0</v>
      </c>
      <c r="AE893" s="388">
        <f>IF(AD893&gt;(100000/52*'1. General Input'!$D$10),100000/52*'1. General Input'!$D$10,AD893)</f>
        <v>0</v>
      </c>
    </row>
    <row r="894" spans="1:31" x14ac:dyDescent="0.25">
      <c r="A894" s="265">
        <f t="shared" si="27"/>
        <v>874</v>
      </c>
      <c r="B894" s="501"/>
      <c r="C894" s="515"/>
      <c r="D894" s="514"/>
      <c r="E894" s="505"/>
      <c r="F894" s="505"/>
      <c r="G894" s="505"/>
      <c r="H894" s="505"/>
      <c r="I894" s="505"/>
      <c r="J894" s="505"/>
      <c r="K894" s="505"/>
      <c r="L894" s="505"/>
      <c r="M894" s="505"/>
      <c r="N894" s="505"/>
      <c r="O894" s="505"/>
      <c r="P894" s="505"/>
      <c r="Q894" s="505"/>
      <c r="R894" s="505"/>
      <c r="S894" s="505"/>
      <c r="T894" s="505"/>
      <c r="U894" s="505"/>
      <c r="V894" s="505"/>
      <c r="W894" s="505"/>
      <c r="X894" s="505"/>
      <c r="Y894" s="505"/>
      <c r="Z894" s="505"/>
      <c r="AA894" s="505"/>
      <c r="AB894" s="505"/>
      <c r="AC894" s="505"/>
      <c r="AD894" s="269">
        <f t="shared" si="26"/>
        <v>0</v>
      </c>
      <c r="AE894" s="388">
        <f>IF(AD894&gt;(100000/52*'1. General Input'!$D$10),100000/52*'1. General Input'!$D$10,AD894)</f>
        <v>0</v>
      </c>
    </row>
    <row r="895" spans="1:31" x14ac:dyDescent="0.25">
      <c r="A895" s="265">
        <f t="shared" si="27"/>
        <v>875</v>
      </c>
      <c r="B895" s="501"/>
      <c r="C895" s="515"/>
      <c r="D895" s="514"/>
      <c r="E895" s="505"/>
      <c r="F895" s="505"/>
      <c r="G895" s="505"/>
      <c r="H895" s="505"/>
      <c r="I895" s="505"/>
      <c r="J895" s="505"/>
      <c r="K895" s="505"/>
      <c r="L895" s="505"/>
      <c r="M895" s="505"/>
      <c r="N895" s="505"/>
      <c r="O895" s="505"/>
      <c r="P895" s="505"/>
      <c r="Q895" s="505"/>
      <c r="R895" s="505"/>
      <c r="S895" s="505"/>
      <c r="T895" s="505"/>
      <c r="U895" s="505"/>
      <c r="V895" s="505"/>
      <c r="W895" s="505"/>
      <c r="X895" s="505"/>
      <c r="Y895" s="505"/>
      <c r="Z895" s="505"/>
      <c r="AA895" s="505"/>
      <c r="AB895" s="505"/>
      <c r="AC895" s="505"/>
      <c r="AD895" s="269">
        <f t="shared" si="26"/>
        <v>0</v>
      </c>
      <c r="AE895" s="388">
        <f>IF(AD895&gt;(100000/52*'1. General Input'!$D$10),100000/52*'1. General Input'!$D$10,AD895)</f>
        <v>0</v>
      </c>
    </row>
    <row r="896" spans="1:31" x14ac:dyDescent="0.25">
      <c r="A896" s="265">
        <f t="shared" si="27"/>
        <v>876</v>
      </c>
      <c r="B896" s="501"/>
      <c r="C896" s="515"/>
      <c r="D896" s="514"/>
      <c r="E896" s="505"/>
      <c r="F896" s="505"/>
      <c r="G896" s="505"/>
      <c r="H896" s="505"/>
      <c r="I896" s="505"/>
      <c r="J896" s="505"/>
      <c r="K896" s="505"/>
      <c r="L896" s="505"/>
      <c r="M896" s="505"/>
      <c r="N896" s="505"/>
      <c r="O896" s="505"/>
      <c r="P896" s="505"/>
      <c r="Q896" s="505"/>
      <c r="R896" s="505"/>
      <c r="S896" s="505"/>
      <c r="T896" s="505"/>
      <c r="U896" s="505"/>
      <c r="V896" s="505"/>
      <c r="W896" s="505"/>
      <c r="X896" s="505"/>
      <c r="Y896" s="505"/>
      <c r="Z896" s="505"/>
      <c r="AA896" s="505"/>
      <c r="AB896" s="505"/>
      <c r="AC896" s="505"/>
      <c r="AD896" s="269">
        <f t="shared" si="26"/>
        <v>0</v>
      </c>
      <c r="AE896" s="388">
        <f>IF(AD896&gt;(100000/52*'1. General Input'!$D$10),100000/52*'1. General Input'!$D$10,AD896)</f>
        <v>0</v>
      </c>
    </row>
    <row r="897" spans="1:31" x14ac:dyDescent="0.25">
      <c r="A897" s="265">
        <f t="shared" si="27"/>
        <v>877</v>
      </c>
      <c r="B897" s="501"/>
      <c r="C897" s="515"/>
      <c r="D897" s="514"/>
      <c r="E897" s="505"/>
      <c r="F897" s="505"/>
      <c r="G897" s="505"/>
      <c r="H897" s="505"/>
      <c r="I897" s="505"/>
      <c r="J897" s="505"/>
      <c r="K897" s="505"/>
      <c r="L897" s="505"/>
      <c r="M897" s="505"/>
      <c r="N897" s="505"/>
      <c r="O897" s="505"/>
      <c r="P897" s="505"/>
      <c r="Q897" s="505"/>
      <c r="R897" s="505"/>
      <c r="S897" s="505"/>
      <c r="T897" s="505"/>
      <c r="U897" s="505"/>
      <c r="V897" s="505"/>
      <c r="W897" s="505"/>
      <c r="X897" s="505"/>
      <c r="Y897" s="505"/>
      <c r="Z897" s="505"/>
      <c r="AA897" s="505"/>
      <c r="AB897" s="505"/>
      <c r="AC897" s="505"/>
      <c r="AD897" s="269">
        <f t="shared" si="26"/>
        <v>0</v>
      </c>
      <c r="AE897" s="388">
        <f>IF(AD897&gt;(100000/52*'1. General Input'!$D$10),100000/52*'1. General Input'!$D$10,AD897)</f>
        <v>0</v>
      </c>
    </row>
    <row r="898" spans="1:31" x14ac:dyDescent="0.25">
      <c r="A898" s="265">
        <f t="shared" si="27"/>
        <v>878</v>
      </c>
      <c r="B898" s="501"/>
      <c r="C898" s="515"/>
      <c r="D898" s="514"/>
      <c r="E898" s="505"/>
      <c r="F898" s="505"/>
      <c r="G898" s="505"/>
      <c r="H898" s="505"/>
      <c r="I898" s="505"/>
      <c r="J898" s="505"/>
      <c r="K898" s="505"/>
      <c r="L898" s="505"/>
      <c r="M898" s="505"/>
      <c r="N898" s="505"/>
      <c r="O898" s="505"/>
      <c r="P898" s="505"/>
      <c r="Q898" s="505"/>
      <c r="R898" s="505"/>
      <c r="S898" s="505"/>
      <c r="T898" s="505"/>
      <c r="U898" s="505"/>
      <c r="V898" s="505"/>
      <c r="W898" s="505"/>
      <c r="X898" s="505"/>
      <c r="Y898" s="505"/>
      <c r="Z898" s="505"/>
      <c r="AA898" s="505"/>
      <c r="AB898" s="505"/>
      <c r="AC898" s="505"/>
      <c r="AD898" s="269">
        <f t="shared" si="26"/>
        <v>0</v>
      </c>
      <c r="AE898" s="388">
        <f>IF(AD898&gt;(100000/52*'1. General Input'!$D$10),100000/52*'1. General Input'!$D$10,AD898)</f>
        <v>0</v>
      </c>
    </row>
    <row r="899" spans="1:31" x14ac:dyDescent="0.25">
      <c r="A899" s="265">
        <f t="shared" si="27"/>
        <v>879</v>
      </c>
      <c r="B899" s="501"/>
      <c r="C899" s="515"/>
      <c r="D899" s="514"/>
      <c r="E899" s="505"/>
      <c r="F899" s="505"/>
      <c r="G899" s="505"/>
      <c r="H899" s="505"/>
      <c r="I899" s="505"/>
      <c r="J899" s="505"/>
      <c r="K899" s="505"/>
      <c r="L899" s="505"/>
      <c r="M899" s="505"/>
      <c r="N899" s="505"/>
      <c r="O899" s="505"/>
      <c r="P899" s="505"/>
      <c r="Q899" s="505"/>
      <c r="R899" s="505"/>
      <c r="S899" s="505"/>
      <c r="T899" s="505"/>
      <c r="U899" s="505"/>
      <c r="V899" s="505"/>
      <c r="W899" s="505"/>
      <c r="X899" s="505"/>
      <c r="Y899" s="505"/>
      <c r="Z899" s="505"/>
      <c r="AA899" s="505"/>
      <c r="AB899" s="505"/>
      <c r="AC899" s="505"/>
      <c r="AD899" s="269">
        <f t="shared" si="26"/>
        <v>0</v>
      </c>
      <c r="AE899" s="388">
        <f>IF(AD899&gt;(100000/52*'1. General Input'!$D$10),100000/52*'1. General Input'!$D$10,AD899)</f>
        <v>0</v>
      </c>
    </row>
    <row r="900" spans="1:31" x14ac:dyDescent="0.25">
      <c r="A900" s="265">
        <f t="shared" si="27"/>
        <v>880</v>
      </c>
      <c r="B900" s="501"/>
      <c r="C900" s="515"/>
      <c r="D900" s="514"/>
      <c r="E900" s="505"/>
      <c r="F900" s="505"/>
      <c r="G900" s="505"/>
      <c r="H900" s="505"/>
      <c r="I900" s="505"/>
      <c r="J900" s="505"/>
      <c r="K900" s="505"/>
      <c r="L900" s="505"/>
      <c r="M900" s="505"/>
      <c r="N900" s="505"/>
      <c r="O900" s="505"/>
      <c r="P900" s="505"/>
      <c r="Q900" s="505"/>
      <c r="R900" s="505"/>
      <c r="S900" s="505"/>
      <c r="T900" s="505"/>
      <c r="U900" s="505"/>
      <c r="V900" s="505"/>
      <c r="W900" s="505"/>
      <c r="X900" s="505"/>
      <c r="Y900" s="505"/>
      <c r="Z900" s="505"/>
      <c r="AA900" s="505"/>
      <c r="AB900" s="505"/>
      <c r="AC900" s="505"/>
      <c r="AD900" s="269">
        <f t="shared" si="26"/>
        <v>0</v>
      </c>
      <c r="AE900" s="388">
        <f>IF(AD900&gt;(100000/52*'1. General Input'!$D$10),100000/52*'1. General Input'!$D$10,AD900)</f>
        <v>0</v>
      </c>
    </row>
    <row r="901" spans="1:31" x14ac:dyDescent="0.25">
      <c r="A901" s="265">
        <f t="shared" si="27"/>
        <v>881</v>
      </c>
      <c r="B901" s="501"/>
      <c r="C901" s="515"/>
      <c r="D901" s="514"/>
      <c r="E901" s="505"/>
      <c r="F901" s="505"/>
      <c r="G901" s="505"/>
      <c r="H901" s="505"/>
      <c r="I901" s="505"/>
      <c r="J901" s="505"/>
      <c r="K901" s="505"/>
      <c r="L901" s="505"/>
      <c r="M901" s="505"/>
      <c r="N901" s="505"/>
      <c r="O901" s="505"/>
      <c r="P901" s="505"/>
      <c r="Q901" s="505"/>
      <c r="R901" s="505"/>
      <c r="S901" s="505"/>
      <c r="T901" s="505"/>
      <c r="U901" s="505"/>
      <c r="V901" s="505"/>
      <c r="W901" s="505"/>
      <c r="X901" s="505"/>
      <c r="Y901" s="505"/>
      <c r="Z901" s="505"/>
      <c r="AA901" s="505"/>
      <c r="AB901" s="505"/>
      <c r="AC901" s="505"/>
      <c r="AD901" s="269">
        <f t="shared" si="26"/>
        <v>0</v>
      </c>
      <c r="AE901" s="388">
        <f>IF(AD901&gt;(100000/52*'1. General Input'!$D$10),100000/52*'1. General Input'!$D$10,AD901)</f>
        <v>0</v>
      </c>
    </row>
    <row r="902" spans="1:31" x14ac:dyDescent="0.25">
      <c r="A902" s="265">
        <f t="shared" si="27"/>
        <v>882</v>
      </c>
      <c r="B902" s="501"/>
      <c r="C902" s="515"/>
      <c r="D902" s="514"/>
      <c r="E902" s="505"/>
      <c r="F902" s="505"/>
      <c r="G902" s="505"/>
      <c r="H902" s="505"/>
      <c r="I902" s="505"/>
      <c r="J902" s="505"/>
      <c r="K902" s="505"/>
      <c r="L902" s="505"/>
      <c r="M902" s="505"/>
      <c r="N902" s="505"/>
      <c r="O902" s="505"/>
      <c r="P902" s="505"/>
      <c r="Q902" s="505"/>
      <c r="R902" s="505"/>
      <c r="S902" s="505"/>
      <c r="T902" s="505"/>
      <c r="U902" s="505"/>
      <c r="V902" s="505"/>
      <c r="W902" s="505"/>
      <c r="X902" s="505"/>
      <c r="Y902" s="505"/>
      <c r="Z902" s="505"/>
      <c r="AA902" s="505"/>
      <c r="AB902" s="505"/>
      <c r="AC902" s="505"/>
      <c r="AD902" s="269">
        <f t="shared" si="26"/>
        <v>0</v>
      </c>
      <c r="AE902" s="388">
        <f>IF(AD902&gt;(100000/52*'1. General Input'!$D$10),100000/52*'1. General Input'!$D$10,AD902)</f>
        <v>0</v>
      </c>
    </row>
    <row r="903" spans="1:31" x14ac:dyDescent="0.25">
      <c r="A903" s="265">
        <f t="shared" si="27"/>
        <v>883</v>
      </c>
      <c r="B903" s="501"/>
      <c r="C903" s="515"/>
      <c r="D903" s="514"/>
      <c r="E903" s="505"/>
      <c r="F903" s="505"/>
      <c r="G903" s="505"/>
      <c r="H903" s="505"/>
      <c r="I903" s="505"/>
      <c r="J903" s="505"/>
      <c r="K903" s="505"/>
      <c r="L903" s="505"/>
      <c r="M903" s="505"/>
      <c r="N903" s="505"/>
      <c r="O903" s="505"/>
      <c r="P903" s="505"/>
      <c r="Q903" s="505"/>
      <c r="R903" s="505"/>
      <c r="S903" s="505"/>
      <c r="T903" s="505"/>
      <c r="U903" s="505"/>
      <c r="V903" s="505"/>
      <c r="W903" s="505"/>
      <c r="X903" s="505"/>
      <c r="Y903" s="505"/>
      <c r="Z903" s="505"/>
      <c r="AA903" s="505"/>
      <c r="AB903" s="505"/>
      <c r="AC903" s="505"/>
      <c r="AD903" s="269">
        <f t="shared" si="26"/>
        <v>0</v>
      </c>
      <c r="AE903" s="388">
        <f>IF(AD903&gt;(100000/52*'1. General Input'!$D$10),100000/52*'1. General Input'!$D$10,AD903)</f>
        <v>0</v>
      </c>
    </row>
    <row r="904" spans="1:31" x14ac:dyDescent="0.25">
      <c r="A904" s="265">
        <f t="shared" si="27"/>
        <v>884</v>
      </c>
      <c r="B904" s="501"/>
      <c r="C904" s="515"/>
      <c r="D904" s="514"/>
      <c r="E904" s="505"/>
      <c r="F904" s="505"/>
      <c r="G904" s="505"/>
      <c r="H904" s="505"/>
      <c r="I904" s="505"/>
      <c r="J904" s="505"/>
      <c r="K904" s="505"/>
      <c r="L904" s="505"/>
      <c r="M904" s="505"/>
      <c r="N904" s="505"/>
      <c r="O904" s="505"/>
      <c r="P904" s="505"/>
      <c r="Q904" s="505"/>
      <c r="R904" s="505"/>
      <c r="S904" s="505"/>
      <c r="T904" s="505"/>
      <c r="U904" s="505"/>
      <c r="V904" s="505"/>
      <c r="W904" s="505"/>
      <c r="X904" s="505"/>
      <c r="Y904" s="505"/>
      <c r="Z904" s="505"/>
      <c r="AA904" s="505"/>
      <c r="AB904" s="505"/>
      <c r="AC904" s="505"/>
      <c r="AD904" s="269">
        <f t="shared" si="26"/>
        <v>0</v>
      </c>
      <c r="AE904" s="388">
        <f>IF(AD904&gt;(100000/52*'1. General Input'!$D$10),100000/52*'1. General Input'!$D$10,AD904)</f>
        <v>0</v>
      </c>
    </row>
    <row r="905" spans="1:31" x14ac:dyDescent="0.25">
      <c r="A905" s="265">
        <f t="shared" si="27"/>
        <v>885</v>
      </c>
      <c r="B905" s="501"/>
      <c r="C905" s="515"/>
      <c r="D905" s="514"/>
      <c r="E905" s="505"/>
      <c r="F905" s="505"/>
      <c r="G905" s="505"/>
      <c r="H905" s="505"/>
      <c r="I905" s="505"/>
      <c r="J905" s="505"/>
      <c r="K905" s="505"/>
      <c r="L905" s="505"/>
      <c r="M905" s="505"/>
      <c r="N905" s="505"/>
      <c r="O905" s="505"/>
      <c r="P905" s="505"/>
      <c r="Q905" s="505"/>
      <c r="R905" s="505"/>
      <c r="S905" s="505"/>
      <c r="T905" s="505"/>
      <c r="U905" s="505"/>
      <c r="V905" s="505"/>
      <c r="W905" s="505"/>
      <c r="X905" s="505"/>
      <c r="Y905" s="505"/>
      <c r="Z905" s="505"/>
      <c r="AA905" s="505"/>
      <c r="AB905" s="505"/>
      <c r="AC905" s="505"/>
      <c r="AD905" s="269">
        <f t="shared" si="26"/>
        <v>0</v>
      </c>
      <c r="AE905" s="388">
        <f>IF(AD905&gt;(100000/52*'1. General Input'!$D$10),100000/52*'1. General Input'!$D$10,AD905)</f>
        <v>0</v>
      </c>
    </row>
    <row r="906" spans="1:31" x14ac:dyDescent="0.25">
      <c r="A906" s="265">
        <f t="shared" si="27"/>
        <v>886</v>
      </c>
      <c r="B906" s="501"/>
      <c r="C906" s="515"/>
      <c r="D906" s="514"/>
      <c r="E906" s="505"/>
      <c r="F906" s="505"/>
      <c r="G906" s="505"/>
      <c r="H906" s="505"/>
      <c r="I906" s="505"/>
      <c r="J906" s="505"/>
      <c r="K906" s="505"/>
      <c r="L906" s="505"/>
      <c r="M906" s="505"/>
      <c r="N906" s="505"/>
      <c r="O906" s="505"/>
      <c r="P906" s="505"/>
      <c r="Q906" s="505"/>
      <c r="R906" s="505"/>
      <c r="S906" s="505"/>
      <c r="T906" s="505"/>
      <c r="U906" s="505"/>
      <c r="V906" s="505"/>
      <c r="W906" s="505"/>
      <c r="X906" s="505"/>
      <c r="Y906" s="505"/>
      <c r="Z906" s="505"/>
      <c r="AA906" s="505"/>
      <c r="AB906" s="505"/>
      <c r="AC906" s="505"/>
      <c r="AD906" s="269">
        <f t="shared" si="26"/>
        <v>0</v>
      </c>
      <c r="AE906" s="388">
        <f>IF(AD906&gt;(100000/52*'1. General Input'!$D$10),100000/52*'1. General Input'!$D$10,AD906)</f>
        <v>0</v>
      </c>
    </row>
    <row r="907" spans="1:31" x14ac:dyDescent="0.25">
      <c r="A907" s="265">
        <f t="shared" si="27"/>
        <v>887</v>
      </c>
      <c r="B907" s="501"/>
      <c r="C907" s="515"/>
      <c r="D907" s="514"/>
      <c r="E907" s="505"/>
      <c r="F907" s="505"/>
      <c r="G907" s="505"/>
      <c r="H907" s="505"/>
      <c r="I907" s="505"/>
      <c r="J907" s="505"/>
      <c r="K907" s="505"/>
      <c r="L907" s="505"/>
      <c r="M907" s="505"/>
      <c r="N907" s="505"/>
      <c r="O907" s="505"/>
      <c r="P907" s="505"/>
      <c r="Q907" s="505"/>
      <c r="R907" s="505"/>
      <c r="S907" s="505"/>
      <c r="T907" s="505"/>
      <c r="U907" s="505"/>
      <c r="V907" s="505"/>
      <c r="W907" s="505"/>
      <c r="X907" s="505"/>
      <c r="Y907" s="505"/>
      <c r="Z907" s="505"/>
      <c r="AA907" s="505"/>
      <c r="AB907" s="505"/>
      <c r="AC907" s="505"/>
      <c r="AD907" s="269">
        <f t="shared" si="26"/>
        <v>0</v>
      </c>
      <c r="AE907" s="388">
        <f>IF(AD907&gt;(100000/52*'1. General Input'!$D$10),100000/52*'1. General Input'!$D$10,AD907)</f>
        <v>0</v>
      </c>
    </row>
    <row r="908" spans="1:31" x14ac:dyDescent="0.25">
      <c r="A908" s="265">
        <f t="shared" si="27"/>
        <v>888</v>
      </c>
      <c r="B908" s="501"/>
      <c r="C908" s="515"/>
      <c r="D908" s="514"/>
      <c r="E908" s="505"/>
      <c r="F908" s="505"/>
      <c r="G908" s="505"/>
      <c r="H908" s="505"/>
      <c r="I908" s="505"/>
      <c r="J908" s="505"/>
      <c r="K908" s="505"/>
      <c r="L908" s="505"/>
      <c r="M908" s="505"/>
      <c r="N908" s="505"/>
      <c r="O908" s="505"/>
      <c r="P908" s="505"/>
      <c r="Q908" s="505"/>
      <c r="R908" s="505"/>
      <c r="S908" s="505"/>
      <c r="T908" s="505"/>
      <c r="U908" s="505"/>
      <c r="V908" s="505"/>
      <c r="W908" s="505"/>
      <c r="X908" s="505"/>
      <c r="Y908" s="505"/>
      <c r="Z908" s="505"/>
      <c r="AA908" s="505"/>
      <c r="AB908" s="505"/>
      <c r="AC908" s="505"/>
      <c r="AD908" s="269">
        <f t="shared" si="26"/>
        <v>0</v>
      </c>
      <c r="AE908" s="388">
        <f>IF(AD908&gt;(100000/52*'1. General Input'!$D$10),100000/52*'1. General Input'!$D$10,AD908)</f>
        <v>0</v>
      </c>
    </row>
    <row r="909" spans="1:31" x14ac:dyDescent="0.25">
      <c r="A909" s="265">
        <f t="shared" si="27"/>
        <v>889</v>
      </c>
      <c r="B909" s="501"/>
      <c r="C909" s="515"/>
      <c r="D909" s="514"/>
      <c r="E909" s="505"/>
      <c r="F909" s="505"/>
      <c r="G909" s="505"/>
      <c r="H909" s="505"/>
      <c r="I909" s="505"/>
      <c r="J909" s="505"/>
      <c r="K909" s="505"/>
      <c r="L909" s="505"/>
      <c r="M909" s="505"/>
      <c r="N909" s="505"/>
      <c r="O909" s="505"/>
      <c r="P909" s="505"/>
      <c r="Q909" s="505"/>
      <c r="R909" s="505"/>
      <c r="S909" s="505"/>
      <c r="T909" s="505"/>
      <c r="U909" s="505"/>
      <c r="V909" s="505"/>
      <c r="W909" s="505"/>
      <c r="X909" s="505"/>
      <c r="Y909" s="505"/>
      <c r="Z909" s="505"/>
      <c r="AA909" s="505"/>
      <c r="AB909" s="505"/>
      <c r="AC909" s="505"/>
      <c r="AD909" s="269">
        <f t="shared" si="26"/>
        <v>0</v>
      </c>
      <c r="AE909" s="388">
        <f>IF(AD909&gt;(100000/52*'1. General Input'!$D$10),100000/52*'1. General Input'!$D$10,AD909)</f>
        <v>0</v>
      </c>
    </row>
    <row r="910" spans="1:31" x14ac:dyDescent="0.25">
      <c r="A910" s="265">
        <f t="shared" si="27"/>
        <v>890</v>
      </c>
      <c r="B910" s="501"/>
      <c r="C910" s="515"/>
      <c r="D910" s="514"/>
      <c r="E910" s="505"/>
      <c r="F910" s="505"/>
      <c r="G910" s="505"/>
      <c r="H910" s="505"/>
      <c r="I910" s="505"/>
      <c r="J910" s="505"/>
      <c r="K910" s="505"/>
      <c r="L910" s="505"/>
      <c r="M910" s="505"/>
      <c r="N910" s="505"/>
      <c r="O910" s="505"/>
      <c r="P910" s="505"/>
      <c r="Q910" s="505"/>
      <c r="R910" s="505"/>
      <c r="S910" s="505"/>
      <c r="T910" s="505"/>
      <c r="U910" s="505"/>
      <c r="V910" s="505"/>
      <c r="W910" s="505"/>
      <c r="X910" s="505"/>
      <c r="Y910" s="505"/>
      <c r="Z910" s="505"/>
      <c r="AA910" s="505"/>
      <c r="AB910" s="505"/>
      <c r="AC910" s="505"/>
      <c r="AD910" s="269">
        <f t="shared" si="26"/>
        <v>0</v>
      </c>
      <c r="AE910" s="388">
        <f>IF(AD910&gt;(100000/52*'1. General Input'!$D$10),100000/52*'1. General Input'!$D$10,AD910)</f>
        <v>0</v>
      </c>
    </row>
    <row r="911" spans="1:31" x14ac:dyDescent="0.25">
      <c r="A911" s="265">
        <f t="shared" si="27"/>
        <v>891</v>
      </c>
      <c r="B911" s="501"/>
      <c r="C911" s="515"/>
      <c r="D911" s="514"/>
      <c r="E911" s="505"/>
      <c r="F911" s="505"/>
      <c r="G911" s="505"/>
      <c r="H911" s="505"/>
      <c r="I911" s="505"/>
      <c r="J911" s="505"/>
      <c r="K911" s="505"/>
      <c r="L911" s="505"/>
      <c r="M911" s="505"/>
      <c r="N911" s="505"/>
      <c r="O911" s="505"/>
      <c r="P911" s="505"/>
      <c r="Q911" s="505"/>
      <c r="R911" s="505"/>
      <c r="S911" s="505"/>
      <c r="T911" s="505"/>
      <c r="U911" s="505"/>
      <c r="V911" s="505"/>
      <c r="W911" s="505"/>
      <c r="X911" s="505"/>
      <c r="Y911" s="505"/>
      <c r="Z911" s="505"/>
      <c r="AA911" s="505"/>
      <c r="AB911" s="505"/>
      <c r="AC911" s="505"/>
      <c r="AD911" s="269">
        <f t="shared" si="26"/>
        <v>0</v>
      </c>
      <c r="AE911" s="388">
        <f>IF(AD911&gt;(100000/52*'1. General Input'!$D$10),100000/52*'1. General Input'!$D$10,AD911)</f>
        <v>0</v>
      </c>
    </row>
    <row r="912" spans="1:31" x14ac:dyDescent="0.25">
      <c r="A912" s="265">
        <f t="shared" si="27"/>
        <v>892</v>
      </c>
      <c r="B912" s="501"/>
      <c r="C912" s="515"/>
      <c r="D912" s="514"/>
      <c r="E912" s="505"/>
      <c r="F912" s="505"/>
      <c r="G912" s="505"/>
      <c r="H912" s="505"/>
      <c r="I912" s="505"/>
      <c r="J912" s="505"/>
      <c r="K912" s="505"/>
      <c r="L912" s="505"/>
      <c r="M912" s="505"/>
      <c r="N912" s="505"/>
      <c r="O912" s="505"/>
      <c r="P912" s="505"/>
      <c r="Q912" s="505"/>
      <c r="R912" s="505"/>
      <c r="S912" s="505"/>
      <c r="T912" s="505"/>
      <c r="U912" s="505"/>
      <c r="V912" s="505"/>
      <c r="W912" s="505"/>
      <c r="X912" s="505"/>
      <c r="Y912" s="505"/>
      <c r="Z912" s="505"/>
      <c r="AA912" s="505"/>
      <c r="AB912" s="505"/>
      <c r="AC912" s="505"/>
      <c r="AD912" s="269">
        <f t="shared" si="26"/>
        <v>0</v>
      </c>
      <c r="AE912" s="388">
        <f>IF(AD912&gt;(100000/52*'1. General Input'!$D$10),100000/52*'1. General Input'!$D$10,AD912)</f>
        <v>0</v>
      </c>
    </row>
    <row r="913" spans="1:31" x14ac:dyDescent="0.25">
      <c r="A913" s="265">
        <f t="shared" si="27"/>
        <v>893</v>
      </c>
      <c r="B913" s="501"/>
      <c r="C913" s="515"/>
      <c r="D913" s="514"/>
      <c r="E913" s="505"/>
      <c r="F913" s="505"/>
      <c r="G913" s="505"/>
      <c r="H913" s="505"/>
      <c r="I913" s="505"/>
      <c r="J913" s="505"/>
      <c r="K913" s="505"/>
      <c r="L913" s="505"/>
      <c r="M913" s="505"/>
      <c r="N913" s="505"/>
      <c r="O913" s="505"/>
      <c r="P913" s="505"/>
      <c r="Q913" s="505"/>
      <c r="R913" s="505"/>
      <c r="S913" s="505"/>
      <c r="T913" s="505"/>
      <c r="U913" s="505"/>
      <c r="V913" s="505"/>
      <c r="W913" s="505"/>
      <c r="X913" s="505"/>
      <c r="Y913" s="505"/>
      <c r="Z913" s="505"/>
      <c r="AA913" s="505"/>
      <c r="AB913" s="505"/>
      <c r="AC913" s="505"/>
      <c r="AD913" s="269">
        <f t="shared" si="26"/>
        <v>0</v>
      </c>
      <c r="AE913" s="388">
        <f>IF(AD913&gt;(100000/52*'1. General Input'!$D$10),100000/52*'1. General Input'!$D$10,AD913)</f>
        <v>0</v>
      </c>
    </row>
    <row r="914" spans="1:31" x14ac:dyDescent="0.25">
      <c r="A914" s="265">
        <f t="shared" si="27"/>
        <v>894</v>
      </c>
      <c r="B914" s="501"/>
      <c r="C914" s="515"/>
      <c r="D914" s="514"/>
      <c r="E914" s="505"/>
      <c r="F914" s="505"/>
      <c r="G914" s="505"/>
      <c r="H914" s="505"/>
      <c r="I914" s="505"/>
      <c r="J914" s="505"/>
      <c r="K914" s="505"/>
      <c r="L914" s="505"/>
      <c r="M914" s="505"/>
      <c r="N914" s="505"/>
      <c r="O914" s="505"/>
      <c r="P914" s="505"/>
      <c r="Q914" s="505"/>
      <c r="R914" s="505"/>
      <c r="S914" s="505"/>
      <c r="T914" s="505"/>
      <c r="U914" s="505"/>
      <c r="V914" s="505"/>
      <c r="W914" s="505"/>
      <c r="X914" s="505"/>
      <c r="Y914" s="505"/>
      <c r="Z914" s="505"/>
      <c r="AA914" s="505"/>
      <c r="AB914" s="505"/>
      <c r="AC914" s="505"/>
      <c r="AD914" s="269">
        <f t="shared" si="26"/>
        <v>0</v>
      </c>
      <c r="AE914" s="388">
        <f>IF(AD914&gt;(100000/52*'1. General Input'!$D$10),100000/52*'1. General Input'!$D$10,AD914)</f>
        <v>0</v>
      </c>
    </row>
    <row r="915" spans="1:31" x14ac:dyDescent="0.25">
      <c r="A915" s="265">
        <f t="shared" si="27"/>
        <v>895</v>
      </c>
      <c r="B915" s="501"/>
      <c r="C915" s="515"/>
      <c r="D915" s="514"/>
      <c r="E915" s="505"/>
      <c r="F915" s="505"/>
      <c r="G915" s="505"/>
      <c r="H915" s="505"/>
      <c r="I915" s="505"/>
      <c r="J915" s="505"/>
      <c r="K915" s="505"/>
      <c r="L915" s="505"/>
      <c r="M915" s="505"/>
      <c r="N915" s="505"/>
      <c r="O915" s="505"/>
      <c r="P915" s="505"/>
      <c r="Q915" s="505"/>
      <c r="R915" s="505"/>
      <c r="S915" s="505"/>
      <c r="T915" s="505"/>
      <c r="U915" s="505"/>
      <c r="V915" s="505"/>
      <c r="W915" s="505"/>
      <c r="X915" s="505"/>
      <c r="Y915" s="505"/>
      <c r="Z915" s="505"/>
      <c r="AA915" s="505"/>
      <c r="AB915" s="505"/>
      <c r="AC915" s="505"/>
      <c r="AD915" s="269">
        <f t="shared" si="26"/>
        <v>0</v>
      </c>
      <c r="AE915" s="388">
        <f>IF(AD915&gt;(100000/52*'1. General Input'!$D$10),100000/52*'1. General Input'!$D$10,AD915)</f>
        <v>0</v>
      </c>
    </row>
    <row r="916" spans="1:31" x14ac:dyDescent="0.25">
      <c r="A916" s="265">
        <f t="shared" si="27"/>
        <v>896</v>
      </c>
      <c r="B916" s="501"/>
      <c r="C916" s="515"/>
      <c r="D916" s="514"/>
      <c r="E916" s="505"/>
      <c r="F916" s="505"/>
      <c r="G916" s="505"/>
      <c r="H916" s="505"/>
      <c r="I916" s="505"/>
      <c r="J916" s="505"/>
      <c r="K916" s="505"/>
      <c r="L916" s="505"/>
      <c r="M916" s="505"/>
      <c r="N916" s="505"/>
      <c r="O916" s="505"/>
      <c r="P916" s="505"/>
      <c r="Q916" s="505"/>
      <c r="R916" s="505"/>
      <c r="S916" s="505"/>
      <c r="T916" s="505"/>
      <c r="U916" s="505"/>
      <c r="V916" s="505"/>
      <c r="W916" s="505"/>
      <c r="X916" s="505"/>
      <c r="Y916" s="505"/>
      <c r="Z916" s="505"/>
      <c r="AA916" s="505"/>
      <c r="AB916" s="505"/>
      <c r="AC916" s="505"/>
      <c r="AD916" s="269">
        <f t="shared" si="26"/>
        <v>0</v>
      </c>
      <c r="AE916" s="388">
        <f>IF(AD916&gt;(100000/52*'1. General Input'!$D$10),100000/52*'1. General Input'!$D$10,AD916)</f>
        <v>0</v>
      </c>
    </row>
    <row r="917" spans="1:31" x14ac:dyDescent="0.25">
      <c r="A917" s="265">
        <f t="shared" si="27"/>
        <v>897</v>
      </c>
      <c r="B917" s="501"/>
      <c r="C917" s="515"/>
      <c r="D917" s="514"/>
      <c r="E917" s="505"/>
      <c r="F917" s="505"/>
      <c r="G917" s="505"/>
      <c r="H917" s="505"/>
      <c r="I917" s="505"/>
      <c r="J917" s="505"/>
      <c r="K917" s="505"/>
      <c r="L917" s="505"/>
      <c r="M917" s="505"/>
      <c r="N917" s="505"/>
      <c r="O917" s="505"/>
      <c r="P917" s="505"/>
      <c r="Q917" s="505"/>
      <c r="R917" s="505"/>
      <c r="S917" s="505"/>
      <c r="T917" s="505"/>
      <c r="U917" s="505"/>
      <c r="V917" s="505"/>
      <c r="W917" s="505"/>
      <c r="X917" s="505"/>
      <c r="Y917" s="505"/>
      <c r="Z917" s="505"/>
      <c r="AA917" s="505"/>
      <c r="AB917" s="505"/>
      <c r="AC917" s="505"/>
      <c r="AD917" s="269">
        <f t="shared" si="26"/>
        <v>0</v>
      </c>
      <c r="AE917" s="388">
        <f>IF(AD917&gt;(100000/52*'1. General Input'!$D$10),100000/52*'1. General Input'!$D$10,AD917)</f>
        <v>0</v>
      </c>
    </row>
    <row r="918" spans="1:31" x14ac:dyDescent="0.25">
      <c r="A918" s="265">
        <f t="shared" si="27"/>
        <v>898</v>
      </c>
      <c r="B918" s="501"/>
      <c r="C918" s="515"/>
      <c r="D918" s="514"/>
      <c r="E918" s="505"/>
      <c r="F918" s="505"/>
      <c r="G918" s="505"/>
      <c r="H918" s="505"/>
      <c r="I918" s="505"/>
      <c r="J918" s="505"/>
      <c r="K918" s="505"/>
      <c r="L918" s="505"/>
      <c r="M918" s="505"/>
      <c r="N918" s="505"/>
      <c r="O918" s="505"/>
      <c r="P918" s="505"/>
      <c r="Q918" s="505"/>
      <c r="R918" s="505"/>
      <c r="S918" s="505"/>
      <c r="T918" s="505"/>
      <c r="U918" s="505"/>
      <c r="V918" s="505"/>
      <c r="W918" s="505"/>
      <c r="X918" s="505"/>
      <c r="Y918" s="505"/>
      <c r="Z918" s="505"/>
      <c r="AA918" s="505"/>
      <c r="AB918" s="505"/>
      <c r="AC918" s="505"/>
      <c r="AD918" s="269">
        <f t="shared" ref="AD918:AD981" si="28">IF(D918=0,SUM(E918:AC918),D918)</f>
        <v>0</v>
      </c>
      <c r="AE918" s="388">
        <f>IF(AD918&gt;(100000/52*'1. General Input'!$D$10),100000/52*'1. General Input'!$D$10,AD918)</f>
        <v>0</v>
      </c>
    </row>
    <row r="919" spans="1:31" x14ac:dyDescent="0.25">
      <c r="A919" s="265">
        <f t="shared" ref="A919:A982" si="29">+A918+1</f>
        <v>899</v>
      </c>
      <c r="B919" s="501"/>
      <c r="C919" s="515"/>
      <c r="D919" s="514"/>
      <c r="E919" s="505"/>
      <c r="F919" s="505"/>
      <c r="G919" s="505"/>
      <c r="H919" s="505"/>
      <c r="I919" s="505"/>
      <c r="J919" s="505"/>
      <c r="K919" s="505"/>
      <c r="L919" s="505"/>
      <c r="M919" s="505"/>
      <c r="N919" s="505"/>
      <c r="O919" s="505"/>
      <c r="P919" s="505"/>
      <c r="Q919" s="505"/>
      <c r="R919" s="505"/>
      <c r="S919" s="505"/>
      <c r="T919" s="505"/>
      <c r="U919" s="505"/>
      <c r="V919" s="505"/>
      <c r="W919" s="505"/>
      <c r="X919" s="505"/>
      <c r="Y919" s="505"/>
      <c r="Z919" s="505"/>
      <c r="AA919" s="505"/>
      <c r="AB919" s="505"/>
      <c r="AC919" s="505"/>
      <c r="AD919" s="269">
        <f t="shared" si="28"/>
        <v>0</v>
      </c>
      <c r="AE919" s="388">
        <f>IF(AD919&gt;(100000/52*'1. General Input'!$D$10),100000/52*'1. General Input'!$D$10,AD919)</f>
        <v>0</v>
      </c>
    </row>
    <row r="920" spans="1:31" x14ac:dyDescent="0.25">
      <c r="A920" s="265">
        <f t="shared" si="29"/>
        <v>900</v>
      </c>
      <c r="B920" s="501"/>
      <c r="C920" s="515"/>
      <c r="D920" s="514"/>
      <c r="E920" s="505"/>
      <c r="F920" s="505"/>
      <c r="G920" s="505"/>
      <c r="H920" s="505"/>
      <c r="I920" s="505"/>
      <c r="J920" s="505"/>
      <c r="K920" s="505"/>
      <c r="L920" s="505"/>
      <c r="M920" s="505"/>
      <c r="N920" s="505"/>
      <c r="O920" s="505"/>
      <c r="P920" s="505"/>
      <c r="Q920" s="505"/>
      <c r="R920" s="505"/>
      <c r="S920" s="505"/>
      <c r="T920" s="505"/>
      <c r="U920" s="505"/>
      <c r="V920" s="505"/>
      <c r="W920" s="505"/>
      <c r="X920" s="505"/>
      <c r="Y920" s="505"/>
      <c r="Z920" s="505"/>
      <c r="AA920" s="505"/>
      <c r="AB920" s="505"/>
      <c r="AC920" s="505"/>
      <c r="AD920" s="269">
        <f t="shared" si="28"/>
        <v>0</v>
      </c>
      <c r="AE920" s="388">
        <f>IF(AD920&gt;(100000/52*'1. General Input'!$D$10),100000/52*'1. General Input'!$D$10,AD920)</f>
        <v>0</v>
      </c>
    </row>
    <row r="921" spans="1:31" x14ac:dyDescent="0.25">
      <c r="A921" s="265">
        <f t="shared" si="29"/>
        <v>901</v>
      </c>
      <c r="B921" s="501"/>
      <c r="C921" s="515"/>
      <c r="D921" s="514"/>
      <c r="E921" s="505"/>
      <c r="F921" s="505"/>
      <c r="G921" s="505"/>
      <c r="H921" s="505"/>
      <c r="I921" s="505"/>
      <c r="J921" s="505"/>
      <c r="K921" s="505"/>
      <c r="L921" s="505"/>
      <c r="M921" s="505"/>
      <c r="N921" s="505"/>
      <c r="O921" s="505"/>
      <c r="P921" s="505"/>
      <c r="Q921" s="505"/>
      <c r="R921" s="505"/>
      <c r="S921" s="505"/>
      <c r="T921" s="505"/>
      <c r="U921" s="505"/>
      <c r="V921" s="505"/>
      <c r="W921" s="505"/>
      <c r="X921" s="505"/>
      <c r="Y921" s="505"/>
      <c r="Z921" s="505"/>
      <c r="AA921" s="505"/>
      <c r="AB921" s="505"/>
      <c r="AC921" s="505"/>
      <c r="AD921" s="269">
        <f t="shared" si="28"/>
        <v>0</v>
      </c>
      <c r="AE921" s="388">
        <f>IF(AD921&gt;(100000/52*'1. General Input'!$D$10),100000/52*'1. General Input'!$D$10,AD921)</f>
        <v>0</v>
      </c>
    </row>
    <row r="922" spans="1:31" x14ac:dyDescent="0.25">
      <c r="A922" s="265">
        <f t="shared" si="29"/>
        <v>902</v>
      </c>
      <c r="B922" s="501"/>
      <c r="C922" s="515"/>
      <c r="D922" s="514"/>
      <c r="E922" s="505"/>
      <c r="F922" s="505"/>
      <c r="G922" s="505"/>
      <c r="H922" s="505"/>
      <c r="I922" s="505"/>
      <c r="J922" s="505"/>
      <c r="K922" s="505"/>
      <c r="L922" s="505"/>
      <c r="M922" s="505"/>
      <c r="N922" s="505"/>
      <c r="O922" s="505"/>
      <c r="P922" s="505"/>
      <c r="Q922" s="505"/>
      <c r="R922" s="505"/>
      <c r="S922" s="505"/>
      <c r="T922" s="505"/>
      <c r="U922" s="505"/>
      <c r="V922" s="505"/>
      <c r="W922" s="505"/>
      <c r="X922" s="505"/>
      <c r="Y922" s="505"/>
      <c r="Z922" s="505"/>
      <c r="AA922" s="505"/>
      <c r="AB922" s="505"/>
      <c r="AC922" s="505"/>
      <c r="AD922" s="269">
        <f t="shared" si="28"/>
        <v>0</v>
      </c>
      <c r="AE922" s="388">
        <f>IF(AD922&gt;(100000/52*'1. General Input'!$D$10),100000/52*'1. General Input'!$D$10,AD922)</f>
        <v>0</v>
      </c>
    </row>
    <row r="923" spans="1:31" x14ac:dyDescent="0.25">
      <c r="A923" s="265">
        <f t="shared" si="29"/>
        <v>903</v>
      </c>
      <c r="B923" s="501"/>
      <c r="C923" s="515"/>
      <c r="D923" s="514"/>
      <c r="E923" s="505"/>
      <c r="F923" s="505"/>
      <c r="G923" s="505"/>
      <c r="H923" s="505"/>
      <c r="I923" s="505"/>
      <c r="J923" s="505"/>
      <c r="K923" s="505"/>
      <c r="L923" s="505"/>
      <c r="M923" s="505"/>
      <c r="N923" s="505"/>
      <c r="O923" s="505"/>
      <c r="P923" s="505"/>
      <c r="Q923" s="505"/>
      <c r="R923" s="505"/>
      <c r="S923" s="505"/>
      <c r="T923" s="505"/>
      <c r="U923" s="505"/>
      <c r="V923" s="505"/>
      <c r="W923" s="505"/>
      <c r="X923" s="505"/>
      <c r="Y923" s="505"/>
      <c r="Z923" s="505"/>
      <c r="AA923" s="505"/>
      <c r="AB923" s="505"/>
      <c r="AC923" s="505"/>
      <c r="AD923" s="269">
        <f t="shared" si="28"/>
        <v>0</v>
      </c>
      <c r="AE923" s="388">
        <f>IF(AD923&gt;(100000/52*'1. General Input'!$D$10),100000/52*'1. General Input'!$D$10,AD923)</f>
        <v>0</v>
      </c>
    </row>
    <row r="924" spans="1:31" x14ac:dyDescent="0.25">
      <c r="A924" s="265">
        <f t="shared" si="29"/>
        <v>904</v>
      </c>
      <c r="B924" s="501"/>
      <c r="C924" s="515"/>
      <c r="D924" s="514"/>
      <c r="E924" s="505"/>
      <c r="F924" s="505"/>
      <c r="G924" s="505"/>
      <c r="H924" s="505"/>
      <c r="I924" s="505"/>
      <c r="J924" s="505"/>
      <c r="K924" s="505"/>
      <c r="L924" s="505"/>
      <c r="M924" s="505"/>
      <c r="N924" s="505"/>
      <c r="O924" s="505"/>
      <c r="P924" s="505"/>
      <c r="Q924" s="505"/>
      <c r="R924" s="505"/>
      <c r="S924" s="505"/>
      <c r="T924" s="505"/>
      <c r="U924" s="505"/>
      <c r="V924" s="505"/>
      <c r="W924" s="505"/>
      <c r="X924" s="505"/>
      <c r="Y924" s="505"/>
      <c r="Z924" s="505"/>
      <c r="AA924" s="505"/>
      <c r="AB924" s="505"/>
      <c r="AC924" s="505"/>
      <c r="AD924" s="269">
        <f t="shared" si="28"/>
        <v>0</v>
      </c>
      <c r="AE924" s="388">
        <f>IF(AD924&gt;(100000/52*'1. General Input'!$D$10),100000/52*'1. General Input'!$D$10,AD924)</f>
        <v>0</v>
      </c>
    </row>
    <row r="925" spans="1:31" x14ac:dyDescent="0.25">
      <c r="A925" s="265">
        <f t="shared" si="29"/>
        <v>905</v>
      </c>
      <c r="B925" s="501"/>
      <c r="C925" s="515"/>
      <c r="D925" s="514"/>
      <c r="E925" s="505"/>
      <c r="F925" s="505"/>
      <c r="G925" s="505"/>
      <c r="H925" s="505"/>
      <c r="I925" s="505"/>
      <c r="J925" s="505"/>
      <c r="K925" s="505"/>
      <c r="L925" s="505"/>
      <c r="M925" s="505"/>
      <c r="N925" s="505"/>
      <c r="O925" s="505"/>
      <c r="P925" s="505"/>
      <c r="Q925" s="505"/>
      <c r="R925" s="505"/>
      <c r="S925" s="505"/>
      <c r="T925" s="505"/>
      <c r="U925" s="505"/>
      <c r="V925" s="505"/>
      <c r="W925" s="505"/>
      <c r="X925" s="505"/>
      <c r="Y925" s="505"/>
      <c r="Z925" s="505"/>
      <c r="AA925" s="505"/>
      <c r="AB925" s="505"/>
      <c r="AC925" s="505"/>
      <c r="AD925" s="269">
        <f t="shared" si="28"/>
        <v>0</v>
      </c>
      <c r="AE925" s="388">
        <f>IF(AD925&gt;(100000/52*'1. General Input'!$D$10),100000/52*'1. General Input'!$D$10,AD925)</f>
        <v>0</v>
      </c>
    </row>
    <row r="926" spans="1:31" x14ac:dyDescent="0.25">
      <c r="A926" s="265">
        <f t="shared" si="29"/>
        <v>906</v>
      </c>
      <c r="B926" s="501"/>
      <c r="C926" s="515"/>
      <c r="D926" s="514"/>
      <c r="E926" s="505"/>
      <c r="F926" s="505"/>
      <c r="G926" s="505"/>
      <c r="H926" s="505"/>
      <c r="I926" s="505"/>
      <c r="J926" s="505"/>
      <c r="K926" s="505"/>
      <c r="L926" s="505"/>
      <c r="M926" s="505"/>
      <c r="N926" s="505"/>
      <c r="O926" s="505"/>
      <c r="P926" s="505"/>
      <c r="Q926" s="505"/>
      <c r="R926" s="505"/>
      <c r="S926" s="505"/>
      <c r="T926" s="505"/>
      <c r="U926" s="505"/>
      <c r="V926" s="505"/>
      <c r="W926" s="505"/>
      <c r="X926" s="505"/>
      <c r="Y926" s="505"/>
      <c r="Z926" s="505"/>
      <c r="AA926" s="505"/>
      <c r="AB926" s="505"/>
      <c r="AC926" s="505"/>
      <c r="AD926" s="269">
        <f t="shared" si="28"/>
        <v>0</v>
      </c>
      <c r="AE926" s="388">
        <f>IF(AD926&gt;(100000/52*'1. General Input'!$D$10),100000/52*'1. General Input'!$D$10,AD926)</f>
        <v>0</v>
      </c>
    </row>
    <row r="927" spans="1:31" x14ac:dyDescent="0.25">
      <c r="A927" s="265">
        <f t="shared" si="29"/>
        <v>907</v>
      </c>
      <c r="B927" s="501"/>
      <c r="C927" s="515"/>
      <c r="D927" s="514"/>
      <c r="E927" s="505"/>
      <c r="F927" s="505"/>
      <c r="G927" s="505"/>
      <c r="H927" s="505"/>
      <c r="I927" s="505"/>
      <c r="J927" s="505"/>
      <c r="K927" s="505"/>
      <c r="L927" s="505"/>
      <c r="M927" s="505"/>
      <c r="N927" s="505"/>
      <c r="O927" s="505"/>
      <c r="P927" s="505"/>
      <c r="Q927" s="505"/>
      <c r="R927" s="505"/>
      <c r="S927" s="505"/>
      <c r="T927" s="505"/>
      <c r="U927" s="505"/>
      <c r="V927" s="505"/>
      <c r="W927" s="505"/>
      <c r="X927" s="505"/>
      <c r="Y927" s="505"/>
      <c r="Z927" s="505"/>
      <c r="AA927" s="505"/>
      <c r="AB927" s="505"/>
      <c r="AC927" s="505"/>
      <c r="AD927" s="269">
        <f t="shared" si="28"/>
        <v>0</v>
      </c>
      <c r="AE927" s="388">
        <f>IF(AD927&gt;(100000/52*'1. General Input'!$D$10),100000/52*'1. General Input'!$D$10,AD927)</f>
        <v>0</v>
      </c>
    </row>
    <row r="928" spans="1:31" x14ac:dyDescent="0.25">
      <c r="A928" s="265">
        <f t="shared" si="29"/>
        <v>908</v>
      </c>
      <c r="B928" s="501"/>
      <c r="C928" s="515"/>
      <c r="D928" s="514"/>
      <c r="E928" s="505"/>
      <c r="F928" s="505"/>
      <c r="G928" s="505"/>
      <c r="H928" s="505"/>
      <c r="I928" s="505"/>
      <c r="J928" s="505"/>
      <c r="K928" s="505"/>
      <c r="L928" s="505"/>
      <c r="M928" s="505"/>
      <c r="N928" s="505"/>
      <c r="O928" s="505"/>
      <c r="P928" s="505"/>
      <c r="Q928" s="505"/>
      <c r="R928" s="505"/>
      <c r="S928" s="505"/>
      <c r="T928" s="505"/>
      <c r="U928" s="505"/>
      <c r="V928" s="505"/>
      <c r="W928" s="505"/>
      <c r="X928" s="505"/>
      <c r="Y928" s="505"/>
      <c r="Z928" s="505"/>
      <c r="AA928" s="505"/>
      <c r="AB928" s="505"/>
      <c r="AC928" s="505"/>
      <c r="AD928" s="269">
        <f t="shared" si="28"/>
        <v>0</v>
      </c>
      <c r="AE928" s="388">
        <f>IF(AD928&gt;(100000/52*'1. General Input'!$D$10),100000/52*'1. General Input'!$D$10,AD928)</f>
        <v>0</v>
      </c>
    </row>
    <row r="929" spans="1:31" x14ac:dyDescent="0.25">
      <c r="A929" s="265">
        <f t="shared" si="29"/>
        <v>909</v>
      </c>
      <c r="B929" s="501"/>
      <c r="C929" s="515"/>
      <c r="D929" s="514"/>
      <c r="E929" s="505"/>
      <c r="F929" s="505"/>
      <c r="G929" s="505"/>
      <c r="H929" s="505"/>
      <c r="I929" s="505"/>
      <c r="J929" s="505"/>
      <c r="K929" s="505"/>
      <c r="L929" s="505"/>
      <c r="M929" s="505"/>
      <c r="N929" s="505"/>
      <c r="O929" s="505"/>
      <c r="P929" s="505"/>
      <c r="Q929" s="505"/>
      <c r="R929" s="505"/>
      <c r="S929" s="505"/>
      <c r="T929" s="505"/>
      <c r="U929" s="505"/>
      <c r="V929" s="505"/>
      <c r="W929" s="505"/>
      <c r="X929" s="505"/>
      <c r="Y929" s="505"/>
      <c r="Z929" s="505"/>
      <c r="AA929" s="505"/>
      <c r="AB929" s="505"/>
      <c r="AC929" s="505"/>
      <c r="AD929" s="269">
        <f t="shared" si="28"/>
        <v>0</v>
      </c>
      <c r="AE929" s="388">
        <f>IF(AD929&gt;(100000/52*'1. General Input'!$D$10),100000/52*'1. General Input'!$D$10,AD929)</f>
        <v>0</v>
      </c>
    </row>
    <row r="930" spans="1:31" x14ac:dyDescent="0.25">
      <c r="A930" s="265">
        <f t="shared" si="29"/>
        <v>910</v>
      </c>
      <c r="B930" s="501"/>
      <c r="C930" s="515"/>
      <c r="D930" s="514"/>
      <c r="E930" s="505"/>
      <c r="F930" s="505"/>
      <c r="G930" s="505"/>
      <c r="H930" s="505"/>
      <c r="I930" s="505"/>
      <c r="J930" s="505"/>
      <c r="K930" s="505"/>
      <c r="L930" s="505"/>
      <c r="M930" s="505"/>
      <c r="N930" s="505"/>
      <c r="O930" s="505"/>
      <c r="P930" s="505"/>
      <c r="Q930" s="505"/>
      <c r="R930" s="505"/>
      <c r="S930" s="505"/>
      <c r="T930" s="505"/>
      <c r="U930" s="505"/>
      <c r="V930" s="505"/>
      <c r="W930" s="505"/>
      <c r="X930" s="505"/>
      <c r="Y930" s="505"/>
      <c r="Z930" s="505"/>
      <c r="AA930" s="505"/>
      <c r="AB930" s="505"/>
      <c r="AC930" s="505"/>
      <c r="AD930" s="269">
        <f t="shared" si="28"/>
        <v>0</v>
      </c>
      <c r="AE930" s="388">
        <f>IF(AD930&gt;(100000/52*'1. General Input'!$D$10),100000/52*'1. General Input'!$D$10,AD930)</f>
        <v>0</v>
      </c>
    </row>
    <row r="931" spans="1:31" x14ac:dyDescent="0.25">
      <c r="A931" s="265">
        <f t="shared" si="29"/>
        <v>911</v>
      </c>
      <c r="B931" s="501"/>
      <c r="C931" s="515"/>
      <c r="D931" s="514"/>
      <c r="E931" s="505"/>
      <c r="F931" s="505"/>
      <c r="G931" s="505"/>
      <c r="H931" s="505"/>
      <c r="I931" s="505"/>
      <c r="J931" s="505"/>
      <c r="K931" s="505"/>
      <c r="L931" s="505"/>
      <c r="M931" s="505"/>
      <c r="N931" s="505"/>
      <c r="O931" s="505"/>
      <c r="P931" s="505"/>
      <c r="Q931" s="505"/>
      <c r="R931" s="505"/>
      <c r="S931" s="505"/>
      <c r="T931" s="505"/>
      <c r="U931" s="505"/>
      <c r="V931" s="505"/>
      <c r="W931" s="505"/>
      <c r="X931" s="505"/>
      <c r="Y931" s="505"/>
      <c r="Z931" s="505"/>
      <c r="AA931" s="505"/>
      <c r="AB931" s="505"/>
      <c r="AC931" s="505"/>
      <c r="AD931" s="269">
        <f t="shared" si="28"/>
        <v>0</v>
      </c>
      <c r="AE931" s="388">
        <f>IF(AD931&gt;(100000/52*'1. General Input'!$D$10),100000/52*'1. General Input'!$D$10,AD931)</f>
        <v>0</v>
      </c>
    </row>
    <row r="932" spans="1:31" x14ac:dyDescent="0.25">
      <c r="A932" s="265">
        <f t="shared" si="29"/>
        <v>912</v>
      </c>
      <c r="B932" s="501"/>
      <c r="C932" s="515"/>
      <c r="D932" s="514"/>
      <c r="E932" s="505"/>
      <c r="F932" s="505"/>
      <c r="G932" s="505"/>
      <c r="H932" s="505"/>
      <c r="I932" s="505"/>
      <c r="J932" s="505"/>
      <c r="K932" s="505"/>
      <c r="L932" s="505"/>
      <c r="M932" s="505"/>
      <c r="N932" s="505"/>
      <c r="O932" s="505"/>
      <c r="P932" s="505"/>
      <c r="Q932" s="505"/>
      <c r="R932" s="505"/>
      <c r="S932" s="505"/>
      <c r="T932" s="505"/>
      <c r="U932" s="505"/>
      <c r="V932" s="505"/>
      <c r="W932" s="505"/>
      <c r="X932" s="505"/>
      <c r="Y932" s="505"/>
      <c r="Z932" s="505"/>
      <c r="AA932" s="505"/>
      <c r="AB932" s="505"/>
      <c r="AC932" s="505"/>
      <c r="AD932" s="269">
        <f t="shared" si="28"/>
        <v>0</v>
      </c>
      <c r="AE932" s="388">
        <f>IF(AD932&gt;(100000/52*'1. General Input'!$D$10),100000/52*'1. General Input'!$D$10,AD932)</f>
        <v>0</v>
      </c>
    </row>
    <row r="933" spans="1:31" x14ac:dyDescent="0.25">
      <c r="A933" s="265">
        <f t="shared" si="29"/>
        <v>913</v>
      </c>
      <c r="B933" s="501"/>
      <c r="C933" s="515"/>
      <c r="D933" s="514"/>
      <c r="E933" s="505"/>
      <c r="F933" s="505"/>
      <c r="G933" s="505"/>
      <c r="H933" s="505"/>
      <c r="I933" s="505"/>
      <c r="J933" s="505"/>
      <c r="K933" s="505"/>
      <c r="L933" s="505"/>
      <c r="M933" s="505"/>
      <c r="N933" s="505"/>
      <c r="O933" s="505"/>
      <c r="P933" s="505"/>
      <c r="Q933" s="505"/>
      <c r="R933" s="505"/>
      <c r="S933" s="505"/>
      <c r="T933" s="505"/>
      <c r="U933" s="505"/>
      <c r="V933" s="505"/>
      <c r="W933" s="505"/>
      <c r="X933" s="505"/>
      <c r="Y933" s="505"/>
      <c r="Z933" s="505"/>
      <c r="AA933" s="505"/>
      <c r="AB933" s="505"/>
      <c r="AC933" s="505"/>
      <c r="AD933" s="269">
        <f t="shared" si="28"/>
        <v>0</v>
      </c>
      <c r="AE933" s="388">
        <f>IF(AD933&gt;(100000/52*'1. General Input'!$D$10),100000/52*'1. General Input'!$D$10,AD933)</f>
        <v>0</v>
      </c>
    </row>
    <row r="934" spans="1:31" x14ac:dyDescent="0.25">
      <c r="A934" s="265">
        <f t="shared" si="29"/>
        <v>914</v>
      </c>
      <c r="B934" s="501"/>
      <c r="C934" s="515"/>
      <c r="D934" s="514"/>
      <c r="E934" s="505"/>
      <c r="F934" s="505"/>
      <c r="G934" s="505"/>
      <c r="H934" s="505"/>
      <c r="I934" s="505"/>
      <c r="J934" s="505"/>
      <c r="K934" s="505"/>
      <c r="L934" s="505"/>
      <c r="M934" s="505"/>
      <c r="N934" s="505"/>
      <c r="O934" s="505"/>
      <c r="P934" s="505"/>
      <c r="Q934" s="505"/>
      <c r="R934" s="505"/>
      <c r="S934" s="505"/>
      <c r="T934" s="505"/>
      <c r="U934" s="505"/>
      <c r="V934" s="505"/>
      <c r="W934" s="505"/>
      <c r="X934" s="505"/>
      <c r="Y934" s="505"/>
      <c r="Z934" s="505"/>
      <c r="AA934" s="505"/>
      <c r="AB934" s="505"/>
      <c r="AC934" s="505"/>
      <c r="AD934" s="269">
        <f t="shared" si="28"/>
        <v>0</v>
      </c>
      <c r="AE934" s="388">
        <f>IF(AD934&gt;(100000/52*'1. General Input'!$D$10),100000/52*'1. General Input'!$D$10,AD934)</f>
        <v>0</v>
      </c>
    </row>
    <row r="935" spans="1:31" x14ac:dyDescent="0.25">
      <c r="A935" s="265">
        <f t="shared" si="29"/>
        <v>915</v>
      </c>
      <c r="B935" s="501"/>
      <c r="C935" s="515"/>
      <c r="D935" s="514"/>
      <c r="E935" s="505"/>
      <c r="F935" s="505"/>
      <c r="G935" s="505"/>
      <c r="H935" s="505"/>
      <c r="I935" s="505"/>
      <c r="J935" s="505"/>
      <c r="K935" s="505"/>
      <c r="L935" s="505"/>
      <c r="M935" s="505"/>
      <c r="N935" s="505"/>
      <c r="O935" s="505"/>
      <c r="P935" s="505"/>
      <c r="Q935" s="505"/>
      <c r="R935" s="505"/>
      <c r="S935" s="505"/>
      <c r="T935" s="505"/>
      <c r="U935" s="505"/>
      <c r="V935" s="505"/>
      <c r="W935" s="505"/>
      <c r="X935" s="505"/>
      <c r="Y935" s="505"/>
      <c r="Z935" s="505"/>
      <c r="AA935" s="505"/>
      <c r="AB935" s="505"/>
      <c r="AC935" s="505"/>
      <c r="AD935" s="269">
        <f t="shared" si="28"/>
        <v>0</v>
      </c>
      <c r="AE935" s="388">
        <f>IF(AD935&gt;(100000/52*'1. General Input'!$D$10),100000/52*'1. General Input'!$D$10,AD935)</f>
        <v>0</v>
      </c>
    </row>
    <row r="936" spans="1:31" x14ac:dyDescent="0.25">
      <c r="A936" s="265">
        <f t="shared" si="29"/>
        <v>916</v>
      </c>
      <c r="B936" s="501"/>
      <c r="C936" s="515"/>
      <c r="D936" s="514"/>
      <c r="E936" s="505"/>
      <c r="F936" s="505"/>
      <c r="G936" s="505"/>
      <c r="H936" s="505"/>
      <c r="I936" s="505"/>
      <c r="J936" s="505"/>
      <c r="K936" s="505"/>
      <c r="L936" s="505"/>
      <c r="M936" s="505"/>
      <c r="N936" s="505"/>
      <c r="O936" s="505"/>
      <c r="P936" s="505"/>
      <c r="Q936" s="505"/>
      <c r="R936" s="505"/>
      <c r="S936" s="505"/>
      <c r="T936" s="505"/>
      <c r="U936" s="505"/>
      <c r="V936" s="505"/>
      <c r="W936" s="505"/>
      <c r="X936" s="505"/>
      <c r="Y936" s="505"/>
      <c r="Z936" s="505"/>
      <c r="AA936" s="505"/>
      <c r="AB936" s="505"/>
      <c r="AC936" s="505"/>
      <c r="AD936" s="269">
        <f t="shared" si="28"/>
        <v>0</v>
      </c>
      <c r="AE936" s="388">
        <f>IF(AD936&gt;(100000/52*'1. General Input'!$D$10),100000/52*'1. General Input'!$D$10,AD936)</f>
        <v>0</v>
      </c>
    </row>
    <row r="937" spans="1:31" x14ac:dyDescent="0.25">
      <c r="A937" s="265">
        <f t="shared" si="29"/>
        <v>917</v>
      </c>
      <c r="B937" s="501"/>
      <c r="C937" s="515"/>
      <c r="D937" s="514"/>
      <c r="E937" s="505"/>
      <c r="F937" s="505"/>
      <c r="G937" s="505"/>
      <c r="H937" s="505"/>
      <c r="I937" s="505"/>
      <c r="J937" s="505"/>
      <c r="K937" s="505"/>
      <c r="L937" s="505"/>
      <c r="M937" s="505"/>
      <c r="N937" s="505"/>
      <c r="O937" s="505"/>
      <c r="P937" s="505"/>
      <c r="Q937" s="505"/>
      <c r="R937" s="505"/>
      <c r="S937" s="505"/>
      <c r="T937" s="505"/>
      <c r="U937" s="505"/>
      <c r="V937" s="505"/>
      <c r="W937" s="505"/>
      <c r="X937" s="505"/>
      <c r="Y937" s="505"/>
      <c r="Z937" s="505"/>
      <c r="AA937" s="505"/>
      <c r="AB937" s="505"/>
      <c r="AC937" s="505"/>
      <c r="AD937" s="269">
        <f t="shared" si="28"/>
        <v>0</v>
      </c>
      <c r="AE937" s="388">
        <f>IF(AD937&gt;(100000/52*'1. General Input'!$D$10),100000/52*'1. General Input'!$D$10,AD937)</f>
        <v>0</v>
      </c>
    </row>
    <row r="938" spans="1:31" x14ac:dyDescent="0.25">
      <c r="A938" s="265">
        <f t="shared" si="29"/>
        <v>918</v>
      </c>
      <c r="B938" s="501"/>
      <c r="C938" s="515"/>
      <c r="D938" s="514"/>
      <c r="E938" s="505"/>
      <c r="F938" s="505"/>
      <c r="G938" s="505"/>
      <c r="H938" s="505"/>
      <c r="I938" s="505"/>
      <c r="J938" s="505"/>
      <c r="K938" s="505"/>
      <c r="L938" s="505"/>
      <c r="M938" s="505"/>
      <c r="N938" s="505"/>
      <c r="O938" s="505"/>
      <c r="P938" s="505"/>
      <c r="Q938" s="505"/>
      <c r="R938" s="505"/>
      <c r="S938" s="505"/>
      <c r="T938" s="505"/>
      <c r="U938" s="505"/>
      <c r="V938" s="505"/>
      <c r="W938" s="505"/>
      <c r="X938" s="505"/>
      <c r="Y938" s="505"/>
      <c r="Z938" s="505"/>
      <c r="AA938" s="505"/>
      <c r="AB938" s="505"/>
      <c r="AC938" s="505"/>
      <c r="AD938" s="269">
        <f t="shared" si="28"/>
        <v>0</v>
      </c>
      <c r="AE938" s="388">
        <f>IF(AD938&gt;(100000/52*'1. General Input'!$D$10),100000/52*'1. General Input'!$D$10,AD938)</f>
        <v>0</v>
      </c>
    </row>
    <row r="939" spans="1:31" x14ac:dyDescent="0.25">
      <c r="A939" s="265">
        <f t="shared" si="29"/>
        <v>919</v>
      </c>
      <c r="B939" s="501"/>
      <c r="C939" s="515"/>
      <c r="D939" s="514"/>
      <c r="E939" s="505"/>
      <c r="F939" s="505"/>
      <c r="G939" s="505"/>
      <c r="H939" s="505"/>
      <c r="I939" s="505"/>
      <c r="J939" s="505"/>
      <c r="K939" s="505"/>
      <c r="L939" s="505"/>
      <c r="M939" s="505"/>
      <c r="N939" s="505"/>
      <c r="O939" s="505"/>
      <c r="P939" s="505"/>
      <c r="Q939" s="505"/>
      <c r="R939" s="505"/>
      <c r="S939" s="505"/>
      <c r="T939" s="505"/>
      <c r="U939" s="505"/>
      <c r="V939" s="505"/>
      <c r="W939" s="505"/>
      <c r="X939" s="505"/>
      <c r="Y939" s="505"/>
      <c r="Z939" s="505"/>
      <c r="AA939" s="505"/>
      <c r="AB939" s="505"/>
      <c r="AC939" s="505"/>
      <c r="AD939" s="269">
        <f t="shared" si="28"/>
        <v>0</v>
      </c>
      <c r="AE939" s="388">
        <f>IF(AD939&gt;(100000/52*'1. General Input'!$D$10),100000/52*'1. General Input'!$D$10,AD939)</f>
        <v>0</v>
      </c>
    </row>
    <row r="940" spans="1:31" x14ac:dyDescent="0.25">
      <c r="A940" s="265">
        <f t="shared" si="29"/>
        <v>920</v>
      </c>
      <c r="B940" s="501"/>
      <c r="C940" s="515"/>
      <c r="D940" s="514"/>
      <c r="E940" s="505"/>
      <c r="F940" s="505"/>
      <c r="G940" s="505"/>
      <c r="H940" s="505"/>
      <c r="I940" s="505"/>
      <c r="J940" s="505"/>
      <c r="K940" s="505"/>
      <c r="L940" s="505"/>
      <c r="M940" s="505"/>
      <c r="N940" s="505"/>
      <c r="O940" s="505"/>
      <c r="P940" s="505"/>
      <c r="Q940" s="505"/>
      <c r="R940" s="505"/>
      <c r="S940" s="505"/>
      <c r="T940" s="505"/>
      <c r="U940" s="505"/>
      <c r="V940" s="505"/>
      <c r="W940" s="505"/>
      <c r="X940" s="505"/>
      <c r="Y940" s="505"/>
      <c r="Z940" s="505"/>
      <c r="AA940" s="505"/>
      <c r="AB940" s="505"/>
      <c r="AC940" s="505"/>
      <c r="AD940" s="269">
        <f t="shared" si="28"/>
        <v>0</v>
      </c>
      <c r="AE940" s="388">
        <f>IF(AD940&gt;(100000/52*'1. General Input'!$D$10),100000/52*'1. General Input'!$D$10,AD940)</f>
        <v>0</v>
      </c>
    </row>
    <row r="941" spans="1:31" x14ac:dyDescent="0.25">
      <c r="A941" s="265">
        <f t="shared" si="29"/>
        <v>921</v>
      </c>
      <c r="B941" s="501"/>
      <c r="C941" s="515"/>
      <c r="D941" s="514"/>
      <c r="E941" s="505"/>
      <c r="F941" s="505"/>
      <c r="G941" s="505"/>
      <c r="H941" s="505"/>
      <c r="I941" s="505"/>
      <c r="J941" s="505"/>
      <c r="K941" s="505"/>
      <c r="L941" s="505"/>
      <c r="M941" s="505"/>
      <c r="N941" s="505"/>
      <c r="O941" s="505"/>
      <c r="P941" s="505"/>
      <c r="Q941" s="505"/>
      <c r="R941" s="505"/>
      <c r="S941" s="505"/>
      <c r="T941" s="505"/>
      <c r="U941" s="505"/>
      <c r="V941" s="505"/>
      <c r="W941" s="505"/>
      <c r="X941" s="505"/>
      <c r="Y941" s="505"/>
      <c r="Z941" s="505"/>
      <c r="AA941" s="505"/>
      <c r="AB941" s="505"/>
      <c r="AC941" s="505"/>
      <c r="AD941" s="269">
        <f t="shared" si="28"/>
        <v>0</v>
      </c>
      <c r="AE941" s="388">
        <f>IF(AD941&gt;(100000/52*'1. General Input'!$D$10),100000/52*'1. General Input'!$D$10,AD941)</f>
        <v>0</v>
      </c>
    </row>
    <row r="942" spans="1:31" x14ac:dyDescent="0.25">
      <c r="A942" s="265">
        <f t="shared" si="29"/>
        <v>922</v>
      </c>
      <c r="B942" s="501"/>
      <c r="C942" s="515"/>
      <c r="D942" s="514"/>
      <c r="E942" s="505"/>
      <c r="F942" s="505"/>
      <c r="G942" s="505"/>
      <c r="H942" s="505"/>
      <c r="I942" s="505"/>
      <c r="J942" s="505"/>
      <c r="K942" s="505"/>
      <c r="L942" s="505"/>
      <c r="M942" s="505"/>
      <c r="N942" s="505"/>
      <c r="O942" s="505"/>
      <c r="P942" s="505"/>
      <c r="Q942" s="505"/>
      <c r="R942" s="505"/>
      <c r="S942" s="505"/>
      <c r="T942" s="505"/>
      <c r="U942" s="505"/>
      <c r="V942" s="505"/>
      <c r="W942" s="505"/>
      <c r="X942" s="505"/>
      <c r="Y942" s="505"/>
      <c r="Z942" s="505"/>
      <c r="AA942" s="505"/>
      <c r="AB942" s="505"/>
      <c r="AC942" s="505"/>
      <c r="AD942" s="269">
        <f t="shared" si="28"/>
        <v>0</v>
      </c>
      <c r="AE942" s="388">
        <f>IF(AD942&gt;(100000/52*'1. General Input'!$D$10),100000/52*'1. General Input'!$D$10,AD942)</f>
        <v>0</v>
      </c>
    </row>
    <row r="943" spans="1:31" x14ac:dyDescent="0.25">
      <c r="A943" s="265">
        <f t="shared" si="29"/>
        <v>923</v>
      </c>
      <c r="B943" s="501"/>
      <c r="C943" s="515"/>
      <c r="D943" s="514"/>
      <c r="E943" s="505"/>
      <c r="F943" s="505"/>
      <c r="G943" s="505"/>
      <c r="H943" s="505"/>
      <c r="I943" s="505"/>
      <c r="J943" s="505"/>
      <c r="K943" s="505"/>
      <c r="L943" s="505"/>
      <c r="M943" s="505"/>
      <c r="N943" s="505"/>
      <c r="O943" s="505"/>
      <c r="P943" s="505"/>
      <c r="Q943" s="505"/>
      <c r="R943" s="505"/>
      <c r="S943" s="505"/>
      <c r="T943" s="505"/>
      <c r="U943" s="505"/>
      <c r="V943" s="505"/>
      <c r="W943" s="505"/>
      <c r="X943" s="505"/>
      <c r="Y943" s="505"/>
      <c r="Z943" s="505"/>
      <c r="AA943" s="505"/>
      <c r="AB943" s="505"/>
      <c r="AC943" s="505"/>
      <c r="AD943" s="269">
        <f t="shared" si="28"/>
        <v>0</v>
      </c>
      <c r="AE943" s="388">
        <f>IF(AD943&gt;(100000/52*'1. General Input'!$D$10),100000/52*'1. General Input'!$D$10,AD943)</f>
        <v>0</v>
      </c>
    </row>
    <row r="944" spans="1:31" x14ac:dyDescent="0.25">
      <c r="A944" s="265">
        <f t="shared" si="29"/>
        <v>924</v>
      </c>
      <c r="B944" s="501"/>
      <c r="C944" s="515"/>
      <c r="D944" s="514"/>
      <c r="E944" s="505"/>
      <c r="F944" s="505"/>
      <c r="G944" s="505"/>
      <c r="H944" s="505"/>
      <c r="I944" s="505"/>
      <c r="J944" s="505"/>
      <c r="K944" s="505"/>
      <c r="L944" s="505"/>
      <c r="M944" s="505"/>
      <c r="N944" s="505"/>
      <c r="O944" s="505"/>
      <c r="P944" s="505"/>
      <c r="Q944" s="505"/>
      <c r="R944" s="505"/>
      <c r="S944" s="505"/>
      <c r="T944" s="505"/>
      <c r="U944" s="505"/>
      <c r="V944" s="505"/>
      <c r="W944" s="505"/>
      <c r="X944" s="505"/>
      <c r="Y944" s="505"/>
      <c r="Z944" s="505"/>
      <c r="AA944" s="505"/>
      <c r="AB944" s="505"/>
      <c r="AC944" s="505"/>
      <c r="AD944" s="269">
        <f t="shared" si="28"/>
        <v>0</v>
      </c>
      <c r="AE944" s="388">
        <f>IF(AD944&gt;(100000/52*'1. General Input'!$D$10),100000/52*'1. General Input'!$D$10,AD944)</f>
        <v>0</v>
      </c>
    </row>
    <row r="945" spans="1:31" x14ac:dyDescent="0.25">
      <c r="A945" s="265">
        <f t="shared" si="29"/>
        <v>925</v>
      </c>
      <c r="B945" s="501"/>
      <c r="C945" s="515"/>
      <c r="D945" s="514"/>
      <c r="E945" s="505"/>
      <c r="F945" s="505"/>
      <c r="G945" s="505"/>
      <c r="H945" s="505"/>
      <c r="I945" s="505"/>
      <c r="J945" s="505"/>
      <c r="K945" s="505"/>
      <c r="L945" s="505"/>
      <c r="M945" s="505"/>
      <c r="N945" s="505"/>
      <c r="O945" s="505"/>
      <c r="P945" s="505"/>
      <c r="Q945" s="505"/>
      <c r="R945" s="505"/>
      <c r="S945" s="505"/>
      <c r="T945" s="505"/>
      <c r="U945" s="505"/>
      <c r="V945" s="505"/>
      <c r="W945" s="505"/>
      <c r="X945" s="505"/>
      <c r="Y945" s="505"/>
      <c r="Z945" s="505"/>
      <c r="AA945" s="505"/>
      <c r="AB945" s="505"/>
      <c r="AC945" s="505"/>
      <c r="AD945" s="269">
        <f t="shared" si="28"/>
        <v>0</v>
      </c>
      <c r="AE945" s="388">
        <f>IF(AD945&gt;(100000/52*'1. General Input'!$D$10),100000/52*'1. General Input'!$D$10,AD945)</f>
        <v>0</v>
      </c>
    </row>
    <row r="946" spans="1:31" x14ac:dyDescent="0.25">
      <c r="A946" s="265">
        <f t="shared" si="29"/>
        <v>926</v>
      </c>
      <c r="B946" s="501"/>
      <c r="C946" s="515"/>
      <c r="D946" s="514"/>
      <c r="E946" s="505"/>
      <c r="F946" s="505"/>
      <c r="G946" s="505"/>
      <c r="H946" s="505"/>
      <c r="I946" s="505"/>
      <c r="J946" s="505"/>
      <c r="K946" s="505"/>
      <c r="L946" s="505"/>
      <c r="M946" s="505"/>
      <c r="N946" s="505"/>
      <c r="O946" s="505"/>
      <c r="P946" s="505"/>
      <c r="Q946" s="505"/>
      <c r="R946" s="505"/>
      <c r="S946" s="505"/>
      <c r="T946" s="505"/>
      <c r="U946" s="505"/>
      <c r="V946" s="505"/>
      <c r="W946" s="505"/>
      <c r="X946" s="505"/>
      <c r="Y946" s="505"/>
      <c r="Z946" s="505"/>
      <c r="AA946" s="505"/>
      <c r="AB946" s="505"/>
      <c r="AC946" s="505"/>
      <c r="AD946" s="269">
        <f t="shared" si="28"/>
        <v>0</v>
      </c>
      <c r="AE946" s="388">
        <f>IF(AD946&gt;(100000/52*'1. General Input'!$D$10),100000/52*'1. General Input'!$D$10,AD946)</f>
        <v>0</v>
      </c>
    </row>
    <row r="947" spans="1:31" x14ac:dyDescent="0.25">
      <c r="A947" s="265">
        <f t="shared" si="29"/>
        <v>927</v>
      </c>
      <c r="B947" s="501"/>
      <c r="C947" s="515"/>
      <c r="D947" s="514"/>
      <c r="E947" s="505"/>
      <c r="F947" s="505"/>
      <c r="G947" s="505"/>
      <c r="H947" s="505"/>
      <c r="I947" s="505"/>
      <c r="J947" s="505"/>
      <c r="K947" s="505"/>
      <c r="L947" s="505"/>
      <c r="M947" s="505"/>
      <c r="N947" s="505"/>
      <c r="O947" s="505"/>
      <c r="P947" s="505"/>
      <c r="Q947" s="505"/>
      <c r="R947" s="505"/>
      <c r="S947" s="505"/>
      <c r="T947" s="505"/>
      <c r="U947" s="505"/>
      <c r="V947" s="505"/>
      <c r="W947" s="505"/>
      <c r="X947" s="505"/>
      <c r="Y947" s="505"/>
      <c r="Z947" s="505"/>
      <c r="AA947" s="505"/>
      <c r="AB947" s="505"/>
      <c r="AC947" s="505"/>
      <c r="AD947" s="269">
        <f t="shared" si="28"/>
        <v>0</v>
      </c>
      <c r="AE947" s="388">
        <f>IF(AD947&gt;(100000/52*'1. General Input'!$D$10),100000/52*'1. General Input'!$D$10,AD947)</f>
        <v>0</v>
      </c>
    </row>
    <row r="948" spans="1:31" x14ac:dyDescent="0.25">
      <c r="A948" s="265">
        <f t="shared" si="29"/>
        <v>928</v>
      </c>
      <c r="B948" s="501"/>
      <c r="C948" s="515"/>
      <c r="D948" s="514"/>
      <c r="E948" s="505"/>
      <c r="F948" s="505"/>
      <c r="G948" s="505"/>
      <c r="H948" s="505"/>
      <c r="I948" s="505"/>
      <c r="J948" s="505"/>
      <c r="K948" s="505"/>
      <c r="L948" s="505"/>
      <c r="M948" s="505"/>
      <c r="N948" s="505"/>
      <c r="O948" s="505"/>
      <c r="P948" s="505"/>
      <c r="Q948" s="505"/>
      <c r="R948" s="505"/>
      <c r="S948" s="505"/>
      <c r="T948" s="505"/>
      <c r="U948" s="505"/>
      <c r="V948" s="505"/>
      <c r="W948" s="505"/>
      <c r="X948" s="505"/>
      <c r="Y948" s="505"/>
      <c r="Z948" s="505"/>
      <c r="AA948" s="505"/>
      <c r="AB948" s="505"/>
      <c r="AC948" s="505"/>
      <c r="AD948" s="269">
        <f t="shared" si="28"/>
        <v>0</v>
      </c>
      <c r="AE948" s="388">
        <f>IF(AD948&gt;(100000/52*'1. General Input'!$D$10),100000/52*'1. General Input'!$D$10,AD948)</f>
        <v>0</v>
      </c>
    </row>
    <row r="949" spans="1:31" x14ac:dyDescent="0.25">
      <c r="A949" s="265">
        <f t="shared" si="29"/>
        <v>929</v>
      </c>
      <c r="B949" s="501"/>
      <c r="C949" s="515"/>
      <c r="D949" s="514"/>
      <c r="E949" s="505"/>
      <c r="F949" s="505"/>
      <c r="G949" s="505"/>
      <c r="H949" s="505"/>
      <c r="I949" s="505"/>
      <c r="J949" s="505"/>
      <c r="K949" s="505"/>
      <c r="L949" s="505"/>
      <c r="M949" s="505"/>
      <c r="N949" s="505"/>
      <c r="O949" s="505"/>
      <c r="P949" s="505"/>
      <c r="Q949" s="505"/>
      <c r="R949" s="505"/>
      <c r="S949" s="505"/>
      <c r="T949" s="505"/>
      <c r="U949" s="505"/>
      <c r="V949" s="505"/>
      <c r="W949" s="505"/>
      <c r="X949" s="505"/>
      <c r="Y949" s="505"/>
      <c r="Z949" s="505"/>
      <c r="AA949" s="505"/>
      <c r="AB949" s="505"/>
      <c r="AC949" s="505"/>
      <c r="AD949" s="269">
        <f t="shared" si="28"/>
        <v>0</v>
      </c>
      <c r="AE949" s="388">
        <f>IF(AD949&gt;(100000/52*'1. General Input'!$D$10),100000/52*'1. General Input'!$D$10,AD949)</f>
        <v>0</v>
      </c>
    </row>
    <row r="950" spans="1:31" x14ac:dyDescent="0.25">
      <c r="A950" s="265">
        <f t="shared" si="29"/>
        <v>930</v>
      </c>
      <c r="B950" s="501"/>
      <c r="C950" s="515"/>
      <c r="D950" s="514"/>
      <c r="E950" s="505"/>
      <c r="F950" s="505"/>
      <c r="G950" s="505"/>
      <c r="H950" s="505"/>
      <c r="I950" s="505"/>
      <c r="J950" s="505"/>
      <c r="K950" s="505"/>
      <c r="L950" s="505"/>
      <c r="M950" s="505"/>
      <c r="N950" s="505"/>
      <c r="O950" s="505"/>
      <c r="P950" s="505"/>
      <c r="Q950" s="505"/>
      <c r="R950" s="505"/>
      <c r="S950" s="505"/>
      <c r="T950" s="505"/>
      <c r="U950" s="505"/>
      <c r="V950" s="505"/>
      <c r="W950" s="505"/>
      <c r="X950" s="505"/>
      <c r="Y950" s="505"/>
      <c r="Z950" s="505"/>
      <c r="AA950" s="505"/>
      <c r="AB950" s="505"/>
      <c r="AC950" s="505"/>
      <c r="AD950" s="269">
        <f t="shared" si="28"/>
        <v>0</v>
      </c>
      <c r="AE950" s="388">
        <f>IF(AD950&gt;(100000/52*'1. General Input'!$D$10),100000/52*'1. General Input'!$D$10,AD950)</f>
        <v>0</v>
      </c>
    </row>
    <row r="951" spans="1:31" x14ac:dyDescent="0.25">
      <c r="A951" s="265">
        <f t="shared" si="29"/>
        <v>931</v>
      </c>
      <c r="B951" s="501"/>
      <c r="C951" s="515"/>
      <c r="D951" s="514"/>
      <c r="E951" s="505"/>
      <c r="F951" s="505"/>
      <c r="G951" s="505"/>
      <c r="H951" s="505"/>
      <c r="I951" s="505"/>
      <c r="J951" s="505"/>
      <c r="K951" s="505"/>
      <c r="L951" s="505"/>
      <c r="M951" s="505"/>
      <c r="N951" s="505"/>
      <c r="O951" s="505"/>
      <c r="P951" s="505"/>
      <c r="Q951" s="505"/>
      <c r="R951" s="505"/>
      <c r="S951" s="505"/>
      <c r="T951" s="505"/>
      <c r="U951" s="505"/>
      <c r="V951" s="505"/>
      <c r="W951" s="505"/>
      <c r="X951" s="505"/>
      <c r="Y951" s="505"/>
      <c r="Z951" s="505"/>
      <c r="AA951" s="505"/>
      <c r="AB951" s="505"/>
      <c r="AC951" s="505"/>
      <c r="AD951" s="269">
        <f t="shared" si="28"/>
        <v>0</v>
      </c>
      <c r="AE951" s="388">
        <f>IF(AD951&gt;(100000/52*'1. General Input'!$D$10),100000/52*'1. General Input'!$D$10,AD951)</f>
        <v>0</v>
      </c>
    </row>
    <row r="952" spans="1:31" x14ac:dyDescent="0.25">
      <c r="A952" s="265">
        <f t="shared" si="29"/>
        <v>932</v>
      </c>
      <c r="B952" s="501"/>
      <c r="C952" s="515"/>
      <c r="D952" s="514"/>
      <c r="E952" s="505"/>
      <c r="F952" s="505"/>
      <c r="G952" s="505"/>
      <c r="H952" s="505"/>
      <c r="I952" s="505"/>
      <c r="J952" s="505"/>
      <c r="K952" s="505"/>
      <c r="L952" s="505"/>
      <c r="M952" s="505"/>
      <c r="N952" s="505"/>
      <c r="O952" s="505"/>
      <c r="P952" s="505"/>
      <c r="Q952" s="505"/>
      <c r="R952" s="505"/>
      <c r="S952" s="505"/>
      <c r="T952" s="505"/>
      <c r="U952" s="505"/>
      <c r="V952" s="505"/>
      <c r="W952" s="505"/>
      <c r="X952" s="505"/>
      <c r="Y952" s="505"/>
      <c r="Z952" s="505"/>
      <c r="AA952" s="505"/>
      <c r="AB952" s="505"/>
      <c r="AC952" s="505"/>
      <c r="AD952" s="269">
        <f t="shared" si="28"/>
        <v>0</v>
      </c>
      <c r="AE952" s="388">
        <f>IF(AD952&gt;(100000/52*'1. General Input'!$D$10),100000/52*'1. General Input'!$D$10,AD952)</f>
        <v>0</v>
      </c>
    </row>
    <row r="953" spans="1:31" x14ac:dyDescent="0.25">
      <c r="A953" s="265">
        <f t="shared" si="29"/>
        <v>933</v>
      </c>
      <c r="B953" s="501"/>
      <c r="C953" s="515"/>
      <c r="D953" s="514"/>
      <c r="E953" s="505"/>
      <c r="F953" s="505"/>
      <c r="G953" s="505"/>
      <c r="H953" s="505"/>
      <c r="I953" s="505"/>
      <c r="J953" s="505"/>
      <c r="K953" s="505"/>
      <c r="L953" s="505"/>
      <c r="M953" s="505"/>
      <c r="N953" s="505"/>
      <c r="O953" s="505"/>
      <c r="P953" s="505"/>
      <c r="Q953" s="505"/>
      <c r="R953" s="505"/>
      <c r="S953" s="505"/>
      <c r="T953" s="505"/>
      <c r="U953" s="505"/>
      <c r="V953" s="505"/>
      <c r="W953" s="505"/>
      <c r="X953" s="505"/>
      <c r="Y953" s="505"/>
      <c r="Z953" s="505"/>
      <c r="AA953" s="505"/>
      <c r="AB953" s="505"/>
      <c r="AC953" s="505"/>
      <c r="AD953" s="269">
        <f t="shared" si="28"/>
        <v>0</v>
      </c>
      <c r="AE953" s="388">
        <f>IF(AD953&gt;(100000/52*'1. General Input'!$D$10),100000/52*'1. General Input'!$D$10,AD953)</f>
        <v>0</v>
      </c>
    </row>
    <row r="954" spans="1:31" x14ac:dyDescent="0.25">
      <c r="A954" s="265">
        <f t="shared" si="29"/>
        <v>934</v>
      </c>
      <c r="B954" s="501"/>
      <c r="C954" s="515"/>
      <c r="D954" s="514"/>
      <c r="E954" s="505"/>
      <c r="F954" s="505"/>
      <c r="G954" s="505"/>
      <c r="H954" s="505"/>
      <c r="I954" s="505"/>
      <c r="J954" s="505"/>
      <c r="K954" s="505"/>
      <c r="L954" s="505"/>
      <c r="M954" s="505"/>
      <c r="N954" s="505"/>
      <c r="O954" s="505"/>
      <c r="P954" s="505"/>
      <c r="Q954" s="505"/>
      <c r="R954" s="505"/>
      <c r="S954" s="505"/>
      <c r="T954" s="505"/>
      <c r="U954" s="505"/>
      <c r="V954" s="505"/>
      <c r="W954" s="505"/>
      <c r="X954" s="505"/>
      <c r="Y954" s="505"/>
      <c r="Z954" s="505"/>
      <c r="AA954" s="505"/>
      <c r="AB954" s="505"/>
      <c r="AC954" s="505"/>
      <c r="AD954" s="269">
        <f t="shared" si="28"/>
        <v>0</v>
      </c>
      <c r="AE954" s="388">
        <f>IF(AD954&gt;(100000/52*'1. General Input'!$D$10),100000/52*'1. General Input'!$D$10,AD954)</f>
        <v>0</v>
      </c>
    </row>
    <row r="955" spans="1:31" x14ac:dyDescent="0.25">
      <c r="A955" s="265">
        <f t="shared" si="29"/>
        <v>935</v>
      </c>
      <c r="B955" s="501"/>
      <c r="C955" s="515"/>
      <c r="D955" s="514"/>
      <c r="E955" s="505"/>
      <c r="F955" s="505"/>
      <c r="G955" s="505"/>
      <c r="H955" s="505"/>
      <c r="I955" s="505"/>
      <c r="J955" s="505"/>
      <c r="K955" s="505"/>
      <c r="L955" s="505"/>
      <c r="M955" s="505"/>
      <c r="N955" s="505"/>
      <c r="O955" s="505"/>
      <c r="P955" s="505"/>
      <c r="Q955" s="505"/>
      <c r="R955" s="505"/>
      <c r="S955" s="505"/>
      <c r="T955" s="505"/>
      <c r="U955" s="505"/>
      <c r="V955" s="505"/>
      <c r="W955" s="505"/>
      <c r="X955" s="505"/>
      <c r="Y955" s="505"/>
      <c r="Z955" s="505"/>
      <c r="AA955" s="505"/>
      <c r="AB955" s="505"/>
      <c r="AC955" s="505"/>
      <c r="AD955" s="269">
        <f t="shared" si="28"/>
        <v>0</v>
      </c>
      <c r="AE955" s="388">
        <f>IF(AD955&gt;(100000/52*'1. General Input'!$D$10),100000/52*'1. General Input'!$D$10,AD955)</f>
        <v>0</v>
      </c>
    </row>
    <row r="956" spans="1:31" x14ac:dyDescent="0.25">
      <c r="A956" s="265">
        <f t="shared" si="29"/>
        <v>936</v>
      </c>
      <c r="B956" s="501"/>
      <c r="C956" s="515"/>
      <c r="D956" s="514"/>
      <c r="E956" s="505"/>
      <c r="F956" s="505"/>
      <c r="G956" s="505"/>
      <c r="H956" s="505"/>
      <c r="I956" s="505"/>
      <c r="J956" s="505"/>
      <c r="K956" s="505"/>
      <c r="L956" s="505"/>
      <c r="M956" s="505"/>
      <c r="N956" s="505"/>
      <c r="O956" s="505"/>
      <c r="P956" s="505"/>
      <c r="Q956" s="505"/>
      <c r="R956" s="505"/>
      <c r="S956" s="505"/>
      <c r="T956" s="505"/>
      <c r="U956" s="505"/>
      <c r="V956" s="505"/>
      <c r="W956" s="505"/>
      <c r="X956" s="505"/>
      <c r="Y956" s="505"/>
      <c r="Z956" s="505"/>
      <c r="AA956" s="505"/>
      <c r="AB956" s="505"/>
      <c r="AC956" s="505"/>
      <c r="AD956" s="269">
        <f t="shared" si="28"/>
        <v>0</v>
      </c>
      <c r="AE956" s="388">
        <f>IF(AD956&gt;(100000/52*'1. General Input'!$D$10),100000/52*'1. General Input'!$D$10,AD956)</f>
        <v>0</v>
      </c>
    </row>
    <row r="957" spans="1:31" x14ac:dyDescent="0.25">
      <c r="A957" s="265">
        <f t="shared" si="29"/>
        <v>937</v>
      </c>
      <c r="B957" s="501"/>
      <c r="C957" s="515"/>
      <c r="D957" s="514"/>
      <c r="E957" s="505"/>
      <c r="F957" s="505"/>
      <c r="G957" s="505"/>
      <c r="H957" s="505"/>
      <c r="I957" s="505"/>
      <c r="J957" s="505"/>
      <c r="K957" s="505"/>
      <c r="L957" s="505"/>
      <c r="M957" s="505"/>
      <c r="N957" s="505"/>
      <c r="O957" s="505"/>
      <c r="P957" s="505"/>
      <c r="Q957" s="505"/>
      <c r="R957" s="505"/>
      <c r="S957" s="505"/>
      <c r="T957" s="505"/>
      <c r="U957" s="505"/>
      <c r="V957" s="505"/>
      <c r="W957" s="505"/>
      <c r="X957" s="505"/>
      <c r="Y957" s="505"/>
      <c r="Z957" s="505"/>
      <c r="AA957" s="505"/>
      <c r="AB957" s="505"/>
      <c r="AC957" s="505"/>
      <c r="AD957" s="269">
        <f t="shared" si="28"/>
        <v>0</v>
      </c>
      <c r="AE957" s="388">
        <f>IF(AD957&gt;(100000/52*'1. General Input'!$D$10),100000/52*'1. General Input'!$D$10,AD957)</f>
        <v>0</v>
      </c>
    </row>
    <row r="958" spans="1:31" x14ac:dyDescent="0.25">
      <c r="A958" s="265">
        <f t="shared" si="29"/>
        <v>938</v>
      </c>
      <c r="B958" s="501"/>
      <c r="C958" s="515"/>
      <c r="D958" s="514"/>
      <c r="E958" s="505"/>
      <c r="F958" s="505"/>
      <c r="G958" s="505"/>
      <c r="H958" s="505"/>
      <c r="I958" s="505"/>
      <c r="J958" s="505"/>
      <c r="K958" s="505"/>
      <c r="L958" s="505"/>
      <c r="M958" s="505"/>
      <c r="N958" s="505"/>
      <c r="O958" s="505"/>
      <c r="P958" s="505"/>
      <c r="Q958" s="505"/>
      <c r="R958" s="505"/>
      <c r="S958" s="505"/>
      <c r="T958" s="505"/>
      <c r="U958" s="505"/>
      <c r="V958" s="505"/>
      <c r="W958" s="505"/>
      <c r="X958" s="505"/>
      <c r="Y958" s="505"/>
      <c r="Z958" s="505"/>
      <c r="AA958" s="505"/>
      <c r="AB958" s="505"/>
      <c r="AC958" s="505"/>
      <c r="AD958" s="269">
        <f t="shared" si="28"/>
        <v>0</v>
      </c>
      <c r="AE958" s="388">
        <f>IF(AD958&gt;(100000/52*'1. General Input'!$D$10),100000/52*'1. General Input'!$D$10,AD958)</f>
        <v>0</v>
      </c>
    </row>
    <row r="959" spans="1:31" x14ac:dyDescent="0.25">
      <c r="A959" s="265">
        <f t="shared" si="29"/>
        <v>939</v>
      </c>
      <c r="B959" s="501"/>
      <c r="C959" s="515"/>
      <c r="D959" s="514"/>
      <c r="E959" s="505"/>
      <c r="F959" s="505"/>
      <c r="G959" s="505"/>
      <c r="H959" s="505"/>
      <c r="I959" s="505"/>
      <c r="J959" s="505"/>
      <c r="K959" s="505"/>
      <c r="L959" s="505"/>
      <c r="M959" s="505"/>
      <c r="N959" s="505"/>
      <c r="O959" s="505"/>
      <c r="P959" s="505"/>
      <c r="Q959" s="505"/>
      <c r="R959" s="505"/>
      <c r="S959" s="505"/>
      <c r="T959" s="505"/>
      <c r="U959" s="505"/>
      <c r="V959" s="505"/>
      <c r="W959" s="505"/>
      <c r="X959" s="505"/>
      <c r="Y959" s="505"/>
      <c r="Z959" s="505"/>
      <c r="AA959" s="505"/>
      <c r="AB959" s="505"/>
      <c r="AC959" s="505"/>
      <c r="AD959" s="269">
        <f t="shared" si="28"/>
        <v>0</v>
      </c>
      <c r="AE959" s="388">
        <f>IF(AD959&gt;(100000/52*'1. General Input'!$D$10),100000/52*'1. General Input'!$D$10,AD959)</f>
        <v>0</v>
      </c>
    </row>
    <row r="960" spans="1:31" x14ac:dyDescent="0.25">
      <c r="A960" s="265">
        <f t="shared" si="29"/>
        <v>940</v>
      </c>
      <c r="B960" s="501"/>
      <c r="C960" s="515"/>
      <c r="D960" s="514"/>
      <c r="E960" s="505"/>
      <c r="F960" s="505"/>
      <c r="G960" s="505"/>
      <c r="H960" s="505"/>
      <c r="I960" s="505"/>
      <c r="J960" s="505"/>
      <c r="K960" s="505"/>
      <c r="L960" s="505"/>
      <c r="M960" s="505"/>
      <c r="N960" s="505"/>
      <c r="O960" s="505"/>
      <c r="P960" s="505"/>
      <c r="Q960" s="505"/>
      <c r="R960" s="505"/>
      <c r="S960" s="505"/>
      <c r="T960" s="505"/>
      <c r="U960" s="505"/>
      <c r="V960" s="505"/>
      <c r="W960" s="505"/>
      <c r="X960" s="505"/>
      <c r="Y960" s="505"/>
      <c r="Z960" s="505"/>
      <c r="AA960" s="505"/>
      <c r="AB960" s="505"/>
      <c r="AC960" s="505"/>
      <c r="AD960" s="269">
        <f t="shared" si="28"/>
        <v>0</v>
      </c>
      <c r="AE960" s="388">
        <f>IF(AD960&gt;(100000/52*'1. General Input'!$D$10),100000/52*'1. General Input'!$D$10,AD960)</f>
        <v>0</v>
      </c>
    </row>
    <row r="961" spans="1:31" x14ac:dyDescent="0.25">
      <c r="A961" s="265">
        <f t="shared" si="29"/>
        <v>941</v>
      </c>
      <c r="B961" s="501"/>
      <c r="C961" s="515"/>
      <c r="D961" s="514"/>
      <c r="E961" s="505"/>
      <c r="F961" s="505"/>
      <c r="G961" s="505"/>
      <c r="H961" s="505"/>
      <c r="I961" s="505"/>
      <c r="J961" s="505"/>
      <c r="K961" s="505"/>
      <c r="L961" s="505"/>
      <c r="M961" s="505"/>
      <c r="N961" s="505"/>
      <c r="O961" s="505"/>
      <c r="P961" s="505"/>
      <c r="Q961" s="505"/>
      <c r="R961" s="505"/>
      <c r="S961" s="505"/>
      <c r="T961" s="505"/>
      <c r="U961" s="505"/>
      <c r="V961" s="505"/>
      <c r="W961" s="505"/>
      <c r="X961" s="505"/>
      <c r="Y961" s="505"/>
      <c r="Z961" s="505"/>
      <c r="AA961" s="505"/>
      <c r="AB961" s="505"/>
      <c r="AC961" s="505"/>
      <c r="AD961" s="269">
        <f t="shared" si="28"/>
        <v>0</v>
      </c>
      <c r="AE961" s="388">
        <f>IF(AD961&gt;(100000/52*'1. General Input'!$D$10),100000/52*'1. General Input'!$D$10,AD961)</f>
        <v>0</v>
      </c>
    </row>
    <row r="962" spans="1:31" x14ac:dyDescent="0.25">
      <c r="A962" s="265">
        <f t="shared" si="29"/>
        <v>942</v>
      </c>
      <c r="B962" s="501"/>
      <c r="C962" s="515"/>
      <c r="D962" s="514"/>
      <c r="E962" s="505"/>
      <c r="F962" s="505"/>
      <c r="G962" s="505"/>
      <c r="H962" s="505"/>
      <c r="I962" s="505"/>
      <c r="J962" s="505"/>
      <c r="K962" s="505"/>
      <c r="L962" s="505"/>
      <c r="M962" s="505"/>
      <c r="N962" s="505"/>
      <c r="O962" s="505"/>
      <c r="P962" s="505"/>
      <c r="Q962" s="505"/>
      <c r="R962" s="505"/>
      <c r="S962" s="505"/>
      <c r="T962" s="505"/>
      <c r="U962" s="505"/>
      <c r="V962" s="505"/>
      <c r="W962" s="505"/>
      <c r="X962" s="505"/>
      <c r="Y962" s="505"/>
      <c r="Z962" s="505"/>
      <c r="AA962" s="505"/>
      <c r="AB962" s="505"/>
      <c r="AC962" s="505"/>
      <c r="AD962" s="269">
        <f t="shared" si="28"/>
        <v>0</v>
      </c>
      <c r="AE962" s="388">
        <f>IF(AD962&gt;(100000/52*'1. General Input'!$D$10),100000/52*'1. General Input'!$D$10,AD962)</f>
        <v>0</v>
      </c>
    </row>
    <row r="963" spans="1:31" x14ac:dyDescent="0.25">
      <c r="A963" s="265">
        <f t="shared" si="29"/>
        <v>943</v>
      </c>
      <c r="B963" s="501"/>
      <c r="C963" s="515"/>
      <c r="D963" s="514"/>
      <c r="E963" s="505"/>
      <c r="F963" s="505"/>
      <c r="G963" s="505"/>
      <c r="H963" s="505"/>
      <c r="I963" s="505"/>
      <c r="J963" s="505"/>
      <c r="K963" s="505"/>
      <c r="L963" s="505"/>
      <c r="M963" s="505"/>
      <c r="N963" s="505"/>
      <c r="O963" s="505"/>
      <c r="P963" s="505"/>
      <c r="Q963" s="505"/>
      <c r="R963" s="505"/>
      <c r="S963" s="505"/>
      <c r="T963" s="505"/>
      <c r="U963" s="505"/>
      <c r="V963" s="505"/>
      <c r="W963" s="505"/>
      <c r="X963" s="505"/>
      <c r="Y963" s="505"/>
      <c r="Z963" s="505"/>
      <c r="AA963" s="505"/>
      <c r="AB963" s="505"/>
      <c r="AC963" s="505"/>
      <c r="AD963" s="269">
        <f t="shared" si="28"/>
        <v>0</v>
      </c>
      <c r="AE963" s="388">
        <f>IF(AD963&gt;(100000/52*'1. General Input'!$D$10),100000/52*'1. General Input'!$D$10,AD963)</f>
        <v>0</v>
      </c>
    </row>
    <row r="964" spans="1:31" x14ac:dyDescent="0.25">
      <c r="A964" s="265">
        <f t="shared" si="29"/>
        <v>944</v>
      </c>
      <c r="B964" s="501"/>
      <c r="C964" s="515"/>
      <c r="D964" s="514"/>
      <c r="E964" s="505"/>
      <c r="F964" s="505"/>
      <c r="G964" s="505"/>
      <c r="H964" s="505"/>
      <c r="I964" s="505"/>
      <c r="J964" s="505"/>
      <c r="K964" s="505"/>
      <c r="L964" s="505"/>
      <c r="M964" s="505"/>
      <c r="N964" s="505"/>
      <c r="O964" s="505"/>
      <c r="P964" s="505"/>
      <c r="Q964" s="505"/>
      <c r="R964" s="505"/>
      <c r="S964" s="505"/>
      <c r="T964" s="505"/>
      <c r="U964" s="505"/>
      <c r="V964" s="505"/>
      <c r="W964" s="505"/>
      <c r="X964" s="505"/>
      <c r="Y964" s="505"/>
      <c r="Z964" s="505"/>
      <c r="AA964" s="505"/>
      <c r="AB964" s="505"/>
      <c r="AC964" s="505"/>
      <c r="AD964" s="269">
        <f t="shared" si="28"/>
        <v>0</v>
      </c>
      <c r="AE964" s="388">
        <f>IF(AD964&gt;(100000/52*'1. General Input'!$D$10),100000/52*'1. General Input'!$D$10,AD964)</f>
        <v>0</v>
      </c>
    </row>
    <row r="965" spans="1:31" x14ac:dyDescent="0.25">
      <c r="A965" s="265">
        <f t="shared" si="29"/>
        <v>945</v>
      </c>
      <c r="B965" s="501"/>
      <c r="C965" s="515"/>
      <c r="D965" s="514"/>
      <c r="E965" s="505"/>
      <c r="F965" s="505"/>
      <c r="G965" s="505"/>
      <c r="H965" s="505"/>
      <c r="I965" s="505"/>
      <c r="J965" s="505"/>
      <c r="K965" s="505"/>
      <c r="L965" s="505"/>
      <c r="M965" s="505"/>
      <c r="N965" s="505"/>
      <c r="O965" s="505"/>
      <c r="P965" s="505"/>
      <c r="Q965" s="505"/>
      <c r="R965" s="505"/>
      <c r="S965" s="505"/>
      <c r="T965" s="505"/>
      <c r="U965" s="505"/>
      <c r="V965" s="505"/>
      <c r="W965" s="505"/>
      <c r="X965" s="505"/>
      <c r="Y965" s="505"/>
      <c r="Z965" s="505"/>
      <c r="AA965" s="505"/>
      <c r="AB965" s="505"/>
      <c r="AC965" s="505"/>
      <c r="AD965" s="269">
        <f t="shared" si="28"/>
        <v>0</v>
      </c>
      <c r="AE965" s="388">
        <f>IF(AD965&gt;(100000/52*'1. General Input'!$D$10),100000/52*'1. General Input'!$D$10,AD965)</f>
        <v>0</v>
      </c>
    </row>
    <row r="966" spans="1:31" x14ac:dyDescent="0.25">
      <c r="A966" s="265">
        <f t="shared" si="29"/>
        <v>946</v>
      </c>
      <c r="B966" s="501"/>
      <c r="C966" s="515"/>
      <c r="D966" s="514"/>
      <c r="E966" s="505"/>
      <c r="F966" s="505"/>
      <c r="G966" s="505"/>
      <c r="H966" s="505"/>
      <c r="I966" s="505"/>
      <c r="J966" s="505"/>
      <c r="K966" s="505"/>
      <c r="L966" s="505"/>
      <c r="M966" s="505"/>
      <c r="N966" s="505"/>
      <c r="O966" s="505"/>
      <c r="P966" s="505"/>
      <c r="Q966" s="505"/>
      <c r="R966" s="505"/>
      <c r="S966" s="505"/>
      <c r="T966" s="505"/>
      <c r="U966" s="505"/>
      <c r="V966" s="505"/>
      <c r="W966" s="505"/>
      <c r="X966" s="505"/>
      <c r="Y966" s="505"/>
      <c r="Z966" s="505"/>
      <c r="AA966" s="505"/>
      <c r="AB966" s="505"/>
      <c r="AC966" s="505"/>
      <c r="AD966" s="269">
        <f t="shared" si="28"/>
        <v>0</v>
      </c>
      <c r="AE966" s="388">
        <f>IF(AD966&gt;(100000/52*'1. General Input'!$D$10),100000/52*'1. General Input'!$D$10,AD966)</f>
        <v>0</v>
      </c>
    </row>
    <row r="967" spans="1:31" x14ac:dyDescent="0.25">
      <c r="A967" s="265">
        <f t="shared" si="29"/>
        <v>947</v>
      </c>
      <c r="B967" s="501"/>
      <c r="C967" s="515"/>
      <c r="D967" s="514"/>
      <c r="E967" s="505"/>
      <c r="F967" s="505"/>
      <c r="G967" s="505"/>
      <c r="H967" s="505"/>
      <c r="I967" s="505"/>
      <c r="J967" s="505"/>
      <c r="K967" s="505"/>
      <c r="L967" s="505"/>
      <c r="M967" s="505"/>
      <c r="N967" s="505"/>
      <c r="O967" s="505"/>
      <c r="P967" s="505"/>
      <c r="Q967" s="505"/>
      <c r="R967" s="505"/>
      <c r="S967" s="505"/>
      <c r="T967" s="505"/>
      <c r="U967" s="505"/>
      <c r="V967" s="505"/>
      <c r="W967" s="505"/>
      <c r="X967" s="505"/>
      <c r="Y967" s="505"/>
      <c r="Z967" s="505"/>
      <c r="AA967" s="505"/>
      <c r="AB967" s="505"/>
      <c r="AC967" s="505"/>
      <c r="AD967" s="269">
        <f t="shared" si="28"/>
        <v>0</v>
      </c>
      <c r="AE967" s="388">
        <f>IF(AD967&gt;(100000/52*'1. General Input'!$D$10),100000/52*'1. General Input'!$D$10,AD967)</f>
        <v>0</v>
      </c>
    </row>
    <row r="968" spans="1:31" x14ac:dyDescent="0.25">
      <c r="A968" s="265">
        <f t="shared" si="29"/>
        <v>948</v>
      </c>
      <c r="B968" s="501"/>
      <c r="C968" s="515"/>
      <c r="D968" s="514"/>
      <c r="E968" s="505"/>
      <c r="F968" s="505"/>
      <c r="G968" s="505"/>
      <c r="H968" s="505"/>
      <c r="I968" s="505"/>
      <c r="J968" s="505"/>
      <c r="K968" s="505"/>
      <c r="L968" s="505"/>
      <c r="M968" s="505"/>
      <c r="N968" s="505"/>
      <c r="O968" s="505"/>
      <c r="P968" s="505"/>
      <c r="Q968" s="505"/>
      <c r="R968" s="505"/>
      <c r="S968" s="505"/>
      <c r="T968" s="505"/>
      <c r="U968" s="505"/>
      <c r="V968" s="505"/>
      <c r="W968" s="505"/>
      <c r="X968" s="505"/>
      <c r="Y968" s="505"/>
      <c r="Z968" s="505"/>
      <c r="AA968" s="505"/>
      <c r="AB968" s="505"/>
      <c r="AC968" s="505"/>
      <c r="AD968" s="269">
        <f t="shared" si="28"/>
        <v>0</v>
      </c>
      <c r="AE968" s="388">
        <f>IF(AD968&gt;(100000/52*'1. General Input'!$D$10),100000/52*'1. General Input'!$D$10,AD968)</f>
        <v>0</v>
      </c>
    </row>
    <row r="969" spans="1:31" x14ac:dyDescent="0.25">
      <c r="A969" s="265">
        <f t="shared" si="29"/>
        <v>949</v>
      </c>
      <c r="B969" s="501"/>
      <c r="C969" s="515"/>
      <c r="D969" s="514"/>
      <c r="E969" s="505"/>
      <c r="F969" s="505"/>
      <c r="G969" s="505"/>
      <c r="H969" s="505"/>
      <c r="I969" s="505"/>
      <c r="J969" s="505"/>
      <c r="K969" s="505"/>
      <c r="L969" s="505"/>
      <c r="M969" s="505"/>
      <c r="N969" s="505"/>
      <c r="O969" s="505"/>
      <c r="P969" s="505"/>
      <c r="Q969" s="505"/>
      <c r="R969" s="505"/>
      <c r="S969" s="505"/>
      <c r="T969" s="505"/>
      <c r="U969" s="505"/>
      <c r="V969" s="505"/>
      <c r="W969" s="505"/>
      <c r="X969" s="505"/>
      <c r="Y969" s="505"/>
      <c r="Z969" s="505"/>
      <c r="AA969" s="505"/>
      <c r="AB969" s="505"/>
      <c r="AC969" s="505"/>
      <c r="AD969" s="269">
        <f t="shared" si="28"/>
        <v>0</v>
      </c>
      <c r="AE969" s="388">
        <f>IF(AD969&gt;(100000/52*'1. General Input'!$D$10),100000/52*'1. General Input'!$D$10,AD969)</f>
        <v>0</v>
      </c>
    </row>
    <row r="970" spans="1:31" x14ac:dyDescent="0.25">
      <c r="A970" s="265">
        <f t="shared" si="29"/>
        <v>950</v>
      </c>
      <c r="B970" s="501"/>
      <c r="C970" s="515"/>
      <c r="D970" s="514"/>
      <c r="E970" s="505"/>
      <c r="F970" s="505"/>
      <c r="G970" s="505"/>
      <c r="H970" s="505"/>
      <c r="I970" s="505"/>
      <c r="J970" s="505"/>
      <c r="K970" s="505"/>
      <c r="L970" s="505"/>
      <c r="M970" s="505"/>
      <c r="N970" s="505"/>
      <c r="O970" s="505"/>
      <c r="P970" s="505"/>
      <c r="Q970" s="505"/>
      <c r="R970" s="505"/>
      <c r="S970" s="505"/>
      <c r="T970" s="505"/>
      <c r="U970" s="505"/>
      <c r="V970" s="505"/>
      <c r="W970" s="505"/>
      <c r="X970" s="505"/>
      <c r="Y970" s="505"/>
      <c r="Z970" s="505"/>
      <c r="AA970" s="505"/>
      <c r="AB970" s="505"/>
      <c r="AC970" s="505"/>
      <c r="AD970" s="269">
        <f t="shared" si="28"/>
        <v>0</v>
      </c>
      <c r="AE970" s="388">
        <f>IF(AD970&gt;(100000/52*'1. General Input'!$D$10),100000/52*'1. General Input'!$D$10,AD970)</f>
        <v>0</v>
      </c>
    </row>
    <row r="971" spans="1:31" x14ac:dyDescent="0.25">
      <c r="A971" s="265">
        <f t="shared" si="29"/>
        <v>951</v>
      </c>
      <c r="B971" s="501"/>
      <c r="C971" s="515"/>
      <c r="D971" s="514"/>
      <c r="E971" s="505"/>
      <c r="F971" s="505"/>
      <c r="G971" s="505"/>
      <c r="H971" s="505"/>
      <c r="I971" s="505"/>
      <c r="J971" s="505"/>
      <c r="K971" s="505"/>
      <c r="L971" s="505"/>
      <c r="M971" s="505"/>
      <c r="N971" s="505"/>
      <c r="O971" s="505"/>
      <c r="P971" s="505"/>
      <c r="Q971" s="505"/>
      <c r="R971" s="505"/>
      <c r="S971" s="505"/>
      <c r="T971" s="505"/>
      <c r="U971" s="505"/>
      <c r="V971" s="505"/>
      <c r="W971" s="505"/>
      <c r="X971" s="505"/>
      <c r="Y971" s="505"/>
      <c r="Z971" s="505"/>
      <c r="AA971" s="505"/>
      <c r="AB971" s="505"/>
      <c r="AC971" s="505"/>
      <c r="AD971" s="269">
        <f t="shared" si="28"/>
        <v>0</v>
      </c>
      <c r="AE971" s="388">
        <f>IF(AD971&gt;(100000/52*'1. General Input'!$D$10),100000/52*'1. General Input'!$D$10,AD971)</f>
        <v>0</v>
      </c>
    </row>
    <row r="972" spans="1:31" x14ac:dyDescent="0.25">
      <c r="A972" s="265">
        <f t="shared" si="29"/>
        <v>952</v>
      </c>
      <c r="B972" s="501"/>
      <c r="C972" s="515"/>
      <c r="D972" s="514"/>
      <c r="E972" s="505"/>
      <c r="F972" s="505"/>
      <c r="G972" s="505"/>
      <c r="H972" s="505"/>
      <c r="I972" s="505"/>
      <c r="J972" s="505"/>
      <c r="K972" s="505"/>
      <c r="L972" s="505"/>
      <c r="M972" s="505"/>
      <c r="N972" s="505"/>
      <c r="O972" s="505"/>
      <c r="P972" s="505"/>
      <c r="Q972" s="505"/>
      <c r="R972" s="505"/>
      <c r="S972" s="505"/>
      <c r="T972" s="505"/>
      <c r="U972" s="505"/>
      <c r="V972" s="505"/>
      <c r="W972" s="505"/>
      <c r="X972" s="505"/>
      <c r="Y972" s="505"/>
      <c r="Z972" s="505"/>
      <c r="AA972" s="505"/>
      <c r="AB972" s="505"/>
      <c r="AC972" s="505"/>
      <c r="AD972" s="269">
        <f t="shared" si="28"/>
        <v>0</v>
      </c>
      <c r="AE972" s="388">
        <f>IF(AD972&gt;(100000/52*'1. General Input'!$D$10),100000/52*'1. General Input'!$D$10,AD972)</f>
        <v>0</v>
      </c>
    </row>
    <row r="973" spans="1:31" x14ac:dyDescent="0.25">
      <c r="A973" s="265">
        <f t="shared" si="29"/>
        <v>953</v>
      </c>
      <c r="B973" s="501"/>
      <c r="C973" s="515"/>
      <c r="D973" s="514"/>
      <c r="E973" s="505"/>
      <c r="F973" s="505"/>
      <c r="G973" s="505"/>
      <c r="H973" s="505"/>
      <c r="I973" s="505"/>
      <c r="J973" s="505"/>
      <c r="K973" s="505"/>
      <c r="L973" s="505"/>
      <c r="M973" s="505"/>
      <c r="N973" s="505"/>
      <c r="O973" s="505"/>
      <c r="P973" s="505"/>
      <c r="Q973" s="505"/>
      <c r="R973" s="505"/>
      <c r="S973" s="505"/>
      <c r="T973" s="505"/>
      <c r="U973" s="505"/>
      <c r="V973" s="505"/>
      <c r="W973" s="505"/>
      <c r="X973" s="505"/>
      <c r="Y973" s="505"/>
      <c r="Z973" s="505"/>
      <c r="AA973" s="505"/>
      <c r="AB973" s="505"/>
      <c r="AC973" s="505"/>
      <c r="AD973" s="269">
        <f t="shared" si="28"/>
        <v>0</v>
      </c>
      <c r="AE973" s="388">
        <f>IF(AD973&gt;(100000/52*'1. General Input'!$D$10),100000/52*'1. General Input'!$D$10,AD973)</f>
        <v>0</v>
      </c>
    </row>
    <row r="974" spans="1:31" x14ac:dyDescent="0.25">
      <c r="A974" s="265">
        <f t="shared" si="29"/>
        <v>954</v>
      </c>
      <c r="B974" s="501"/>
      <c r="C974" s="515"/>
      <c r="D974" s="514"/>
      <c r="E974" s="505"/>
      <c r="F974" s="505"/>
      <c r="G974" s="505"/>
      <c r="H974" s="505"/>
      <c r="I974" s="505"/>
      <c r="J974" s="505"/>
      <c r="K974" s="505"/>
      <c r="L974" s="505"/>
      <c r="M974" s="505"/>
      <c r="N974" s="505"/>
      <c r="O974" s="505"/>
      <c r="P974" s="505"/>
      <c r="Q974" s="505"/>
      <c r="R974" s="505"/>
      <c r="S974" s="505"/>
      <c r="T974" s="505"/>
      <c r="U974" s="505"/>
      <c r="V974" s="505"/>
      <c r="W974" s="505"/>
      <c r="X974" s="505"/>
      <c r="Y974" s="505"/>
      <c r="Z974" s="505"/>
      <c r="AA974" s="505"/>
      <c r="AB974" s="505"/>
      <c r="AC974" s="505"/>
      <c r="AD974" s="269">
        <f t="shared" si="28"/>
        <v>0</v>
      </c>
      <c r="AE974" s="388">
        <f>IF(AD974&gt;(100000/52*'1. General Input'!$D$10),100000/52*'1. General Input'!$D$10,AD974)</f>
        <v>0</v>
      </c>
    </row>
    <row r="975" spans="1:31" x14ac:dyDescent="0.25">
      <c r="A975" s="265">
        <f t="shared" si="29"/>
        <v>955</v>
      </c>
      <c r="B975" s="501"/>
      <c r="C975" s="515"/>
      <c r="D975" s="514"/>
      <c r="E975" s="505"/>
      <c r="F975" s="505"/>
      <c r="G975" s="505"/>
      <c r="H975" s="505"/>
      <c r="I975" s="505"/>
      <c r="J975" s="505"/>
      <c r="K975" s="505"/>
      <c r="L975" s="505"/>
      <c r="M975" s="505"/>
      <c r="N975" s="505"/>
      <c r="O975" s="505"/>
      <c r="P975" s="505"/>
      <c r="Q975" s="505"/>
      <c r="R975" s="505"/>
      <c r="S975" s="505"/>
      <c r="T975" s="505"/>
      <c r="U975" s="505"/>
      <c r="V975" s="505"/>
      <c r="W975" s="505"/>
      <c r="X975" s="505"/>
      <c r="Y975" s="505"/>
      <c r="Z975" s="505"/>
      <c r="AA975" s="505"/>
      <c r="AB975" s="505"/>
      <c r="AC975" s="505"/>
      <c r="AD975" s="269">
        <f t="shared" si="28"/>
        <v>0</v>
      </c>
      <c r="AE975" s="388">
        <f>IF(AD975&gt;(100000/52*'1. General Input'!$D$10),100000/52*'1. General Input'!$D$10,AD975)</f>
        <v>0</v>
      </c>
    </row>
    <row r="976" spans="1:31" x14ac:dyDescent="0.25">
      <c r="A976" s="265">
        <f t="shared" si="29"/>
        <v>956</v>
      </c>
      <c r="B976" s="501"/>
      <c r="C976" s="515"/>
      <c r="D976" s="514"/>
      <c r="E976" s="505"/>
      <c r="F976" s="505"/>
      <c r="G976" s="505"/>
      <c r="H976" s="505"/>
      <c r="I976" s="505"/>
      <c r="J976" s="505"/>
      <c r="K976" s="505"/>
      <c r="L976" s="505"/>
      <c r="M976" s="505"/>
      <c r="N976" s="505"/>
      <c r="O976" s="505"/>
      <c r="P976" s="505"/>
      <c r="Q976" s="505"/>
      <c r="R976" s="505"/>
      <c r="S976" s="505"/>
      <c r="T976" s="505"/>
      <c r="U976" s="505"/>
      <c r="V976" s="505"/>
      <c r="W976" s="505"/>
      <c r="X976" s="505"/>
      <c r="Y976" s="505"/>
      <c r="Z976" s="505"/>
      <c r="AA976" s="505"/>
      <c r="AB976" s="505"/>
      <c r="AC976" s="505"/>
      <c r="AD976" s="269">
        <f t="shared" si="28"/>
        <v>0</v>
      </c>
      <c r="AE976" s="388">
        <f>IF(AD976&gt;(100000/52*'1. General Input'!$D$10),100000/52*'1. General Input'!$D$10,AD976)</f>
        <v>0</v>
      </c>
    </row>
    <row r="977" spans="1:31" x14ac:dyDescent="0.25">
      <c r="A977" s="265">
        <f t="shared" si="29"/>
        <v>957</v>
      </c>
      <c r="B977" s="501"/>
      <c r="C977" s="515"/>
      <c r="D977" s="514"/>
      <c r="E977" s="505"/>
      <c r="F977" s="505"/>
      <c r="G977" s="505"/>
      <c r="H977" s="505"/>
      <c r="I977" s="505"/>
      <c r="J977" s="505"/>
      <c r="K977" s="505"/>
      <c r="L977" s="505"/>
      <c r="M977" s="505"/>
      <c r="N977" s="505"/>
      <c r="O977" s="505"/>
      <c r="P977" s="505"/>
      <c r="Q977" s="505"/>
      <c r="R977" s="505"/>
      <c r="S977" s="505"/>
      <c r="T977" s="505"/>
      <c r="U977" s="505"/>
      <c r="V977" s="505"/>
      <c r="W977" s="505"/>
      <c r="X977" s="505"/>
      <c r="Y977" s="505"/>
      <c r="Z977" s="505"/>
      <c r="AA977" s="505"/>
      <c r="AB977" s="505"/>
      <c r="AC977" s="505"/>
      <c r="AD977" s="269">
        <f t="shared" si="28"/>
        <v>0</v>
      </c>
      <c r="AE977" s="388">
        <f>IF(AD977&gt;(100000/52*'1. General Input'!$D$10),100000/52*'1. General Input'!$D$10,AD977)</f>
        <v>0</v>
      </c>
    </row>
    <row r="978" spans="1:31" x14ac:dyDescent="0.25">
      <c r="A978" s="265">
        <f t="shared" si="29"/>
        <v>958</v>
      </c>
      <c r="B978" s="501"/>
      <c r="C978" s="515"/>
      <c r="D978" s="514"/>
      <c r="E978" s="505"/>
      <c r="F978" s="505"/>
      <c r="G978" s="505"/>
      <c r="H978" s="505"/>
      <c r="I978" s="505"/>
      <c r="J978" s="505"/>
      <c r="K978" s="505"/>
      <c r="L978" s="505"/>
      <c r="M978" s="505"/>
      <c r="N978" s="505"/>
      <c r="O978" s="505"/>
      <c r="P978" s="505"/>
      <c r="Q978" s="505"/>
      <c r="R978" s="505"/>
      <c r="S978" s="505"/>
      <c r="T978" s="505"/>
      <c r="U978" s="505"/>
      <c r="V978" s="505"/>
      <c r="W978" s="505"/>
      <c r="X978" s="505"/>
      <c r="Y978" s="505"/>
      <c r="Z978" s="505"/>
      <c r="AA978" s="505"/>
      <c r="AB978" s="505"/>
      <c r="AC978" s="505"/>
      <c r="AD978" s="269">
        <f t="shared" si="28"/>
        <v>0</v>
      </c>
      <c r="AE978" s="388">
        <f>IF(AD978&gt;(100000/52*'1. General Input'!$D$10),100000/52*'1. General Input'!$D$10,AD978)</f>
        <v>0</v>
      </c>
    </row>
    <row r="979" spans="1:31" x14ac:dyDescent="0.25">
      <c r="A979" s="265">
        <f t="shared" si="29"/>
        <v>959</v>
      </c>
      <c r="B979" s="501"/>
      <c r="C979" s="515"/>
      <c r="D979" s="514"/>
      <c r="E979" s="505"/>
      <c r="F979" s="505"/>
      <c r="G979" s="505"/>
      <c r="H979" s="505"/>
      <c r="I979" s="505"/>
      <c r="J979" s="505"/>
      <c r="K979" s="505"/>
      <c r="L979" s="505"/>
      <c r="M979" s="505"/>
      <c r="N979" s="505"/>
      <c r="O979" s="505"/>
      <c r="P979" s="505"/>
      <c r="Q979" s="505"/>
      <c r="R979" s="505"/>
      <c r="S979" s="505"/>
      <c r="T979" s="505"/>
      <c r="U979" s="505"/>
      <c r="V979" s="505"/>
      <c r="W979" s="505"/>
      <c r="X979" s="505"/>
      <c r="Y979" s="505"/>
      <c r="Z979" s="505"/>
      <c r="AA979" s="505"/>
      <c r="AB979" s="505"/>
      <c r="AC979" s="505"/>
      <c r="AD979" s="269">
        <f t="shared" si="28"/>
        <v>0</v>
      </c>
      <c r="AE979" s="388">
        <f>IF(AD979&gt;(100000/52*'1. General Input'!$D$10),100000/52*'1. General Input'!$D$10,AD979)</f>
        <v>0</v>
      </c>
    </row>
    <row r="980" spans="1:31" x14ac:dyDescent="0.25">
      <c r="A980" s="265">
        <f t="shared" si="29"/>
        <v>960</v>
      </c>
      <c r="B980" s="501"/>
      <c r="C980" s="515"/>
      <c r="D980" s="514"/>
      <c r="E980" s="505"/>
      <c r="F980" s="505"/>
      <c r="G980" s="505"/>
      <c r="H980" s="505"/>
      <c r="I980" s="505"/>
      <c r="J980" s="505"/>
      <c r="K980" s="505"/>
      <c r="L980" s="505"/>
      <c r="M980" s="505"/>
      <c r="N980" s="505"/>
      <c r="O980" s="505"/>
      <c r="P980" s="505"/>
      <c r="Q980" s="505"/>
      <c r="R980" s="505"/>
      <c r="S980" s="505"/>
      <c r="T980" s="505"/>
      <c r="U980" s="505"/>
      <c r="V980" s="505"/>
      <c r="W980" s="505"/>
      <c r="X980" s="505"/>
      <c r="Y980" s="505"/>
      <c r="Z980" s="505"/>
      <c r="AA980" s="505"/>
      <c r="AB980" s="505"/>
      <c r="AC980" s="505"/>
      <c r="AD980" s="269">
        <f t="shared" si="28"/>
        <v>0</v>
      </c>
      <c r="AE980" s="388">
        <f>IF(AD980&gt;(100000/52*'1. General Input'!$D$10),100000/52*'1. General Input'!$D$10,AD980)</f>
        <v>0</v>
      </c>
    </row>
    <row r="981" spans="1:31" x14ac:dyDescent="0.25">
      <c r="A981" s="265">
        <f t="shared" si="29"/>
        <v>961</v>
      </c>
      <c r="B981" s="501"/>
      <c r="C981" s="515"/>
      <c r="D981" s="514"/>
      <c r="E981" s="505"/>
      <c r="F981" s="505"/>
      <c r="G981" s="505"/>
      <c r="H981" s="505"/>
      <c r="I981" s="505"/>
      <c r="J981" s="505"/>
      <c r="K981" s="505"/>
      <c r="L981" s="505"/>
      <c r="M981" s="505"/>
      <c r="N981" s="505"/>
      <c r="O981" s="505"/>
      <c r="P981" s="505"/>
      <c r="Q981" s="505"/>
      <c r="R981" s="505"/>
      <c r="S981" s="505"/>
      <c r="T981" s="505"/>
      <c r="U981" s="505"/>
      <c r="V981" s="505"/>
      <c r="W981" s="505"/>
      <c r="X981" s="505"/>
      <c r="Y981" s="505"/>
      <c r="Z981" s="505"/>
      <c r="AA981" s="505"/>
      <c r="AB981" s="505"/>
      <c r="AC981" s="505"/>
      <c r="AD981" s="269">
        <f t="shared" si="28"/>
        <v>0</v>
      </c>
      <c r="AE981" s="388">
        <f>IF(AD981&gt;(100000/52*'1. General Input'!$D$10),100000/52*'1. General Input'!$D$10,AD981)</f>
        <v>0</v>
      </c>
    </row>
    <row r="982" spans="1:31" x14ac:dyDescent="0.25">
      <c r="A982" s="265">
        <f t="shared" si="29"/>
        <v>962</v>
      </c>
      <c r="B982" s="501"/>
      <c r="C982" s="515"/>
      <c r="D982" s="514"/>
      <c r="E982" s="505"/>
      <c r="F982" s="505"/>
      <c r="G982" s="505"/>
      <c r="H982" s="505"/>
      <c r="I982" s="505"/>
      <c r="J982" s="505"/>
      <c r="K982" s="505"/>
      <c r="L982" s="505"/>
      <c r="M982" s="505"/>
      <c r="N982" s="505"/>
      <c r="O982" s="505"/>
      <c r="P982" s="505"/>
      <c r="Q982" s="505"/>
      <c r="R982" s="505"/>
      <c r="S982" s="505"/>
      <c r="T982" s="505"/>
      <c r="U982" s="505"/>
      <c r="V982" s="505"/>
      <c r="W982" s="505"/>
      <c r="X982" s="505"/>
      <c r="Y982" s="505"/>
      <c r="Z982" s="505"/>
      <c r="AA982" s="505"/>
      <c r="AB982" s="505"/>
      <c r="AC982" s="505"/>
      <c r="AD982" s="269">
        <f t="shared" ref="AD982:AD1021" si="30">IF(D982=0,SUM(E982:AC982),D982)</f>
        <v>0</v>
      </c>
      <c r="AE982" s="388">
        <f>IF(AD982&gt;(100000/52*'1. General Input'!$D$10),100000/52*'1. General Input'!$D$10,AD982)</f>
        <v>0</v>
      </c>
    </row>
    <row r="983" spans="1:31" x14ac:dyDescent="0.25">
      <c r="A983" s="265">
        <f t="shared" ref="A983:A1020" si="31">+A982+1</f>
        <v>963</v>
      </c>
      <c r="B983" s="501"/>
      <c r="C983" s="515"/>
      <c r="D983" s="514"/>
      <c r="E983" s="505"/>
      <c r="F983" s="505"/>
      <c r="G983" s="505"/>
      <c r="H983" s="505"/>
      <c r="I983" s="505"/>
      <c r="J983" s="505"/>
      <c r="K983" s="505"/>
      <c r="L983" s="505"/>
      <c r="M983" s="505"/>
      <c r="N983" s="505"/>
      <c r="O983" s="505"/>
      <c r="P983" s="505"/>
      <c r="Q983" s="505"/>
      <c r="R983" s="505"/>
      <c r="S983" s="505"/>
      <c r="T983" s="505"/>
      <c r="U983" s="505"/>
      <c r="V983" s="505"/>
      <c r="W983" s="505"/>
      <c r="X983" s="505"/>
      <c r="Y983" s="505"/>
      <c r="Z983" s="505"/>
      <c r="AA983" s="505"/>
      <c r="AB983" s="505"/>
      <c r="AC983" s="505"/>
      <c r="AD983" s="269">
        <f t="shared" si="30"/>
        <v>0</v>
      </c>
      <c r="AE983" s="388">
        <f>IF(AD983&gt;(100000/52*'1. General Input'!$D$10),100000/52*'1. General Input'!$D$10,AD983)</f>
        <v>0</v>
      </c>
    </row>
    <row r="984" spans="1:31" x14ac:dyDescent="0.25">
      <c r="A984" s="265">
        <f t="shared" si="31"/>
        <v>964</v>
      </c>
      <c r="B984" s="501"/>
      <c r="C984" s="515"/>
      <c r="D984" s="514"/>
      <c r="E984" s="505"/>
      <c r="F984" s="505"/>
      <c r="G984" s="505"/>
      <c r="H984" s="505"/>
      <c r="I984" s="505"/>
      <c r="J984" s="505"/>
      <c r="K984" s="505"/>
      <c r="L984" s="505"/>
      <c r="M984" s="505"/>
      <c r="N984" s="505"/>
      <c r="O984" s="505"/>
      <c r="P984" s="505"/>
      <c r="Q984" s="505"/>
      <c r="R984" s="505"/>
      <c r="S984" s="505"/>
      <c r="T984" s="505"/>
      <c r="U984" s="505"/>
      <c r="V984" s="505"/>
      <c r="W984" s="505"/>
      <c r="X984" s="505"/>
      <c r="Y984" s="505"/>
      <c r="Z984" s="505"/>
      <c r="AA984" s="505"/>
      <c r="AB984" s="505"/>
      <c r="AC984" s="505"/>
      <c r="AD984" s="269">
        <f t="shared" si="30"/>
        <v>0</v>
      </c>
      <c r="AE984" s="388">
        <f>IF(AD984&gt;(100000/52*'1. General Input'!$D$10),100000/52*'1. General Input'!$D$10,AD984)</f>
        <v>0</v>
      </c>
    </row>
    <row r="985" spans="1:31" x14ac:dyDescent="0.25">
      <c r="A985" s="265">
        <f t="shared" si="31"/>
        <v>965</v>
      </c>
      <c r="B985" s="501"/>
      <c r="C985" s="515"/>
      <c r="D985" s="514"/>
      <c r="E985" s="505"/>
      <c r="F985" s="505"/>
      <c r="G985" s="505"/>
      <c r="H985" s="505"/>
      <c r="I985" s="505"/>
      <c r="J985" s="505"/>
      <c r="K985" s="505"/>
      <c r="L985" s="505"/>
      <c r="M985" s="505"/>
      <c r="N985" s="505"/>
      <c r="O985" s="505"/>
      <c r="P985" s="505"/>
      <c r="Q985" s="505"/>
      <c r="R985" s="505"/>
      <c r="S985" s="505"/>
      <c r="T985" s="505"/>
      <c r="U985" s="505"/>
      <c r="V985" s="505"/>
      <c r="W985" s="505"/>
      <c r="X985" s="505"/>
      <c r="Y985" s="505"/>
      <c r="Z985" s="505"/>
      <c r="AA985" s="505"/>
      <c r="AB985" s="505"/>
      <c r="AC985" s="505"/>
      <c r="AD985" s="269">
        <f t="shared" si="30"/>
        <v>0</v>
      </c>
      <c r="AE985" s="388">
        <f>IF(AD985&gt;(100000/52*'1. General Input'!$D$10),100000/52*'1. General Input'!$D$10,AD985)</f>
        <v>0</v>
      </c>
    </row>
    <row r="986" spans="1:31" x14ac:dyDescent="0.25">
      <c r="A986" s="265">
        <f t="shared" si="31"/>
        <v>966</v>
      </c>
      <c r="B986" s="501"/>
      <c r="C986" s="515"/>
      <c r="D986" s="514"/>
      <c r="E986" s="505"/>
      <c r="F986" s="505"/>
      <c r="G986" s="505"/>
      <c r="H986" s="505"/>
      <c r="I986" s="505"/>
      <c r="J986" s="505"/>
      <c r="K986" s="505"/>
      <c r="L986" s="505"/>
      <c r="M986" s="505"/>
      <c r="N986" s="505"/>
      <c r="O986" s="505"/>
      <c r="P986" s="505"/>
      <c r="Q986" s="505"/>
      <c r="R986" s="505"/>
      <c r="S986" s="505"/>
      <c r="T986" s="505"/>
      <c r="U986" s="505"/>
      <c r="V986" s="505"/>
      <c r="W986" s="505"/>
      <c r="X986" s="505"/>
      <c r="Y986" s="505"/>
      <c r="Z986" s="505"/>
      <c r="AA986" s="505"/>
      <c r="AB986" s="505"/>
      <c r="AC986" s="505"/>
      <c r="AD986" s="269">
        <f t="shared" si="30"/>
        <v>0</v>
      </c>
      <c r="AE986" s="388">
        <f>IF(AD986&gt;(100000/52*'1. General Input'!$D$10),100000/52*'1. General Input'!$D$10,AD986)</f>
        <v>0</v>
      </c>
    </row>
    <row r="987" spans="1:31" x14ac:dyDescent="0.25">
      <c r="A987" s="265">
        <f t="shared" si="31"/>
        <v>967</v>
      </c>
      <c r="B987" s="501"/>
      <c r="C987" s="515"/>
      <c r="D987" s="514"/>
      <c r="E987" s="505"/>
      <c r="F987" s="505"/>
      <c r="G987" s="505"/>
      <c r="H987" s="505"/>
      <c r="I987" s="505"/>
      <c r="J987" s="505"/>
      <c r="K987" s="505"/>
      <c r="L987" s="505"/>
      <c r="M987" s="505"/>
      <c r="N987" s="505"/>
      <c r="O987" s="505"/>
      <c r="P987" s="505"/>
      <c r="Q987" s="505"/>
      <c r="R987" s="505"/>
      <c r="S987" s="505"/>
      <c r="T987" s="505"/>
      <c r="U987" s="505"/>
      <c r="V987" s="505"/>
      <c r="W987" s="505"/>
      <c r="X987" s="505"/>
      <c r="Y987" s="505"/>
      <c r="Z987" s="505"/>
      <c r="AA987" s="505"/>
      <c r="AB987" s="505"/>
      <c r="AC987" s="505"/>
      <c r="AD987" s="269">
        <f t="shared" si="30"/>
        <v>0</v>
      </c>
      <c r="AE987" s="388">
        <f>IF(AD987&gt;(100000/52*'1. General Input'!$D$10),100000/52*'1. General Input'!$D$10,AD987)</f>
        <v>0</v>
      </c>
    </row>
    <row r="988" spans="1:31" x14ac:dyDescent="0.25">
      <c r="A988" s="265">
        <f t="shared" si="31"/>
        <v>968</v>
      </c>
      <c r="B988" s="501"/>
      <c r="C988" s="515"/>
      <c r="D988" s="514"/>
      <c r="E988" s="505"/>
      <c r="F988" s="505"/>
      <c r="G988" s="505"/>
      <c r="H988" s="505"/>
      <c r="I988" s="505"/>
      <c r="J988" s="505"/>
      <c r="K988" s="505"/>
      <c r="L988" s="505"/>
      <c r="M988" s="505"/>
      <c r="N988" s="505"/>
      <c r="O988" s="505"/>
      <c r="P988" s="505"/>
      <c r="Q988" s="505"/>
      <c r="R988" s="505"/>
      <c r="S988" s="505"/>
      <c r="T988" s="505"/>
      <c r="U988" s="505"/>
      <c r="V988" s="505"/>
      <c r="W988" s="505"/>
      <c r="X988" s="505"/>
      <c r="Y988" s="505"/>
      <c r="Z988" s="505"/>
      <c r="AA988" s="505"/>
      <c r="AB988" s="505"/>
      <c r="AC988" s="505"/>
      <c r="AD988" s="269">
        <f t="shared" si="30"/>
        <v>0</v>
      </c>
      <c r="AE988" s="388">
        <f>IF(AD988&gt;(100000/52*'1. General Input'!$D$10),100000/52*'1. General Input'!$D$10,AD988)</f>
        <v>0</v>
      </c>
    </row>
    <row r="989" spans="1:31" x14ac:dyDescent="0.25">
      <c r="A989" s="265">
        <f t="shared" si="31"/>
        <v>969</v>
      </c>
      <c r="B989" s="501"/>
      <c r="C989" s="515"/>
      <c r="D989" s="514"/>
      <c r="E989" s="505"/>
      <c r="F989" s="505"/>
      <c r="G989" s="505"/>
      <c r="H989" s="505"/>
      <c r="I989" s="505"/>
      <c r="J989" s="505"/>
      <c r="K989" s="505"/>
      <c r="L989" s="505"/>
      <c r="M989" s="505"/>
      <c r="N989" s="505"/>
      <c r="O989" s="505"/>
      <c r="P989" s="505"/>
      <c r="Q989" s="505"/>
      <c r="R989" s="505"/>
      <c r="S989" s="505"/>
      <c r="T989" s="505"/>
      <c r="U989" s="505"/>
      <c r="V989" s="505"/>
      <c r="W989" s="505"/>
      <c r="X989" s="505"/>
      <c r="Y989" s="505"/>
      <c r="Z989" s="505"/>
      <c r="AA989" s="505"/>
      <c r="AB989" s="505"/>
      <c r="AC989" s="505"/>
      <c r="AD989" s="269">
        <f t="shared" si="30"/>
        <v>0</v>
      </c>
      <c r="AE989" s="388">
        <f>IF(AD989&gt;(100000/52*'1. General Input'!$D$10),100000/52*'1. General Input'!$D$10,AD989)</f>
        <v>0</v>
      </c>
    </row>
    <row r="990" spans="1:31" x14ac:dyDescent="0.25">
      <c r="A990" s="265">
        <f t="shared" si="31"/>
        <v>970</v>
      </c>
      <c r="B990" s="501"/>
      <c r="C990" s="515"/>
      <c r="D990" s="514"/>
      <c r="E990" s="505"/>
      <c r="F990" s="505"/>
      <c r="G990" s="505"/>
      <c r="H990" s="505"/>
      <c r="I990" s="505"/>
      <c r="J990" s="505"/>
      <c r="K990" s="505"/>
      <c r="L990" s="505"/>
      <c r="M990" s="505"/>
      <c r="N990" s="505"/>
      <c r="O990" s="505"/>
      <c r="P990" s="505"/>
      <c r="Q990" s="505"/>
      <c r="R990" s="505"/>
      <c r="S990" s="505"/>
      <c r="T990" s="505"/>
      <c r="U990" s="505"/>
      <c r="V990" s="505"/>
      <c r="W990" s="505"/>
      <c r="X990" s="505"/>
      <c r="Y990" s="505"/>
      <c r="Z990" s="505"/>
      <c r="AA990" s="505"/>
      <c r="AB990" s="505"/>
      <c r="AC990" s="505"/>
      <c r="AD990" s="269">
        <f t="shared" si="30"/>
        <v>0</v>
      </c>
      <c r="AE990" s="388">
        <f>IF(AD990&gt;(100000/52*'1. General Input'!$D$10),100000/52*'1. General Input'!$D$10,AD990)</f>
        <v>0</v>
      </c>
    </row>
    <row r="991" spans="1:31" x14ac:dyDescent="0.25">
      <c r="A991" s="265">
        <f t="shared" si="31"/>
        <v>971</v>
      </c>
      <c r="B991" s="501"/>
      <c r="C991" s="515"/>
      <c r="D991" s="514"/>
      <c r="E991" s="505"/>
      <c r="F991" s="505"/>
      <c r="G991" s="505"/>
      <c r="H991" s="505"/>
      <c r="I991" s="505"/>
      <c r="J991" s="505"/>
      <c r="K991" s="505"/>
      <c r="L991" s="505"/>
      <c r="M991" s="505"/>
      <c r="N991" s="505"/>
      <c r="O991" s="505"/>
      <c r="P991" s="505"/>
      <c r="Q991" s="505"/>
      <c r="R991" s="505"/>
      <c r="S991" s="505"/>
      <c r="T991" s="505"/>
      <c r="U991" s="505"/>
      <c r="V991" s="505"/>
      <c r="W991" s="505"/>
      <c r="X991" s="505"/>
      <c r="Y991" s="505"/>
      <c r="Z991" s="505"/>
      <c r="AA991" s="505"/>
      <c r="AB991" s="505"/>
      <c r="AC991" s="505"/>
      <c r="AD991" s="269">
        <f t="shared" si="30"/>
        <v>0</v>
      </c>
      <c r="AE991" s="388">
        <f>IF(AD991&gt;(100000/52*'1. General Input'!$D$10),100000/52*'1. General Input'!$D$10,AD991)</f>
        <v>0</v>
      </c>
    </row>
    <row r="992" spans="1:31" x14ac:dyDescent="0.25">
      <c r="A992" s="265">
        <f t="shared" si="31"/>
        <v>972</v>
      </c>
      <c r="B992" s="501"/>
      <c r="C992" s="515"/>
      <c r="D992" s="514"/>
      <c r="E992" s="505"/>
      <c r="F992" s="505"/>
      <c r="G992" s="505"/>
      <c r="H992" s="505"/>
      <c r="I992" s="505"/>
      <c r="J992" s="505"/>
      <c r="K992" s="505"/>
      <c r="L992" s="505"/>
      <c r="M992" s="505"/>
      <c r="N992" s="505"/>
      <c r="O992" s="505"/>
      <c r="P992" s="505"/>
      <c r="Q992" s="505"/>
      <c r="R992" s="505"/>
      <c r="S992" s="505"/>
      <c r="T992" s="505"/>
      <c r="U992" s="505"/>
      <c r="V992" s="505"/>
      <c r="W992" s="505"/>
      <c r="X992" s="505"/>
      <c r="Y992" s="505"/>
      <c r="Z992" s="505"/>
      <c r="AA992" s="505"/>
      <c r="AB992" s="505"/>
      <c r="AC992" s="505"/>
      <c r="AD992" s="269">
        <f t="shared" si="30"/>
        <v>0</v>
      </c>
      <c r="AE992" s="388">
        <f>IF(AD992&gt;(100000/52*'1. General Input'!$D$10),100000/52*'1. General Input'!$D$10,AD992)</f>
        <v>0</v>
      </c>
    </row>
    <row r="993" spans="1:31" x14ac:dyDescent="0.25">
      <c r="A993" s="265">
        <f t="shared" si="31"/>
        <v>973</v>
      </c>
      <c r="B993" s="501"/>
      <c r="C993" s="515"/>
      <c r="D993" s="514"/>
      <c r="E993" s="505"/>
      <c r="F993" s="505"/>
      <c r="G993" s="505"/>
      <c r="H993" s="505"/>
      <c r="I993" s="505"/>
      <c r="J993" s="505"/>
      <c r="K993" s="505"/>
      <c r="L993" s="505"/>
      <c r="M993" s="505"/>
      <c r="N993" s="505"/>
      <c r="O993" s="505"/>
      <c r="P993" s="505"/>
      <c r="Q993" s="505"/>
      <c r="R993" s="505"/>
      <c r="S993" s="505"/>
      <c r="T993" s="505"/>
      <c r="U993" s="505"/>
      <c r="V993" s="505"/>
      <c r="W993" s="505"/>
      <c r="X993" s="505"/>
      <c r="Y993" s="505"/>
      <c r="Z993" s="505"/>
      <c r="AA993" s="505"/>
      <c r="AB993" s="505"/>
      <c r="AC993" s="505"/>
      <c r="AD993" s="269">
        <f t="shared" si="30"/>
        <v>0</v>
      </c>
      <c r="AE993" s="388">
        <f>IF(AD993&gt;(100000/52*'1. General Input'!$D$10),100000/52*'1. General Input'!$D$10,AD993)</f>
        <v>0</v>
      </c>
    </row>
    <row r="994" spans="1:31" x14ac:dyDescent="0.25">
      <c r="A994" s="265">
        <f t="shared" si="31"/>
        <v>974</v>
      </c>
      <c r="B994" s="501"/>
      <c r="C994" s="515"/>
      <c r="D994" s="514"/>
      <c r="E994" s="505"/>
      <c r="F994" s="505"/>
      <c r="G994" s="505"/>
      <c r="H994" s="505"/>
      <c r="I994" s="505"/>
      <c r="J994" s="505"/>
      <c r="K994" s="505"/>
      <c r="L994" s="505"/>
      <c r="M994" s="505"/>
      <c r="N994" s="505"/>
      <c r="O994" s="505"/>
      <c r="P994" s="505"/>
      <c r="Q994" s="505"/>
      <c r="R994" s="505"/>
      <c r="S994" s="505"/>
      <c r="T994" s="505"/>
      <c r="U994" s="505"/>
      <c r="V994" s="505"/>
      <c r="W994" s="505"/>
      <c r="X994" s="505"/>
      <c r="Y994" s="505"/>
      <c r="Z994" s="505"/>
      <c r="AA994" s="505"/>
      <c r="AB994" s="505"/>
      <c r="AC994" s="505"/>
      <c r="AD994" s="269">
        <f t="shared" si="30"/>
        <v>0</v>
      </c>
      <c r="AE994" s="388">
        <f>IF(AD994&gt;(100000/52*'1. General Input'!$D$10),100000/52*'1. General Input'!$D$10,AD994)</f>
        <v>0</v>
      </c>
    </row>
    <row r="995" spans="1:31" x14ac:dyDescent="0.25">
      <c r="A995" s="265">
        <f t="shared" si="31"/>
        <v>975</v>
      </c>
      <c r="B995" s="501"/>
      <c r="C995" s="515"/>
      <c r="D995" s="514"/>
      <c r="E995" s="505"/>
      <c r="F995" s="505"/>
      <c r="G995" s="505"/>
      <c r="H995" s="505"/>
      <c r="I995" s="505"/>
      <c r="J995" s="505"/>
      <c r="K995" s="505"/>
      <c r="L995" s="505"/>
      <c r="M995" s="505"/>
      <c r="N995" s="505"/>
      <c r="O995" s="505"/>
      <c r="P995" s="505"/>
      <c r="Q995" s="505"/>
      <c r="R995" s="505"/>
      <c r="S995" s="505"/>
      <c r="T995" s="505"/>
      <c r="U995" s="505"/>
      <c r="V995" s="505"/>
      <c r="W995" s="505"/>
      <c r="X995" s="505"/>
      <c r="Y995" s="505"/>
      <c r="Z995" s="505"/>
      <c r="AA995" s="505"/>
      <c r="AB995" s="505"/>
      <c r="AC995" s="505"/>
      <c r="AD995" s="269">
        <f t="shared" si="30"/>
        <v>0</v>
      </c>
      <c r="AE995" s="388">
        <f>IF(AD995&gt;(100000/52*'1. General Input'!$D$10),100000/52*'1. General Input'!$D$10,AD995)</f>
        <v>0</v>
      </c>
    </row>
    <row r="996" spans="1:31" x14ac:dyDescent="0.25">
      <c r="A996" s="265">
        <f t="shared" si="31"/>
        <v>976</v>
      </c>
      <c r="B996" s="501"/>
      <c r="C996" s="515"/>
      <c r="D996" s="514"/>
      <c r="E996" s="505"/>
      <c r="F996" s="505"/>
      <c r="G996" s="505"/>
      <c r="H996" s="505"/>
      <c r="I996" s="505"/>
      <c r="J996" s="505"/>
      <c r="K996" s="505"/>
      <c r="L996" s="505"/>
      <c r="M996" s="505"/>
      <c r="N996" s="505"/>
      <c r="O996" s="505"/>
      <c r="P996" s="505"/>
      <c r="Q996" s="505"/>
      <c r="R996" s="505"/>
      <c r="S996" s="505"/>
      <c r="T996" s="505"/>
      <c r="U996" s="505"/>
      <c r="V996" s="505"/>
      <c r="W996" s="505"/>
      <c r="X996" s="505"/>
      <c r="Y996" s="505"/>
      <c r="Z996" s="505"/>
      <c r="AA996" s="505"/>
      <c r="AB996" s="505"/>
      <c r="AC996" s="505"/>
      <c r="AD996" s="269">
        <f t="shared" si="30"/>
        <v>0</v>
      </c>
      <c r="AE996" s="388">
        <f>IF(AD996&gt;(100000/52*'1. General Input'!$D$10),100000/52*'1. General Input'!$D$10,AD996)</f>
        <v>0</v>
      </c>
    </row>
    <row r="997" spans="1:31" x14ac:dyDescent="0.25">
      <c r="A997" s="265">
        <f t="shared" si="31"/>
        <v>977</v>
      </c>
      <c r="B997" s="501"/>
      <c r="C997" s="515"/>
      <c r="D997" s="514"/>
      <c r="E997" s="505"/>
      <c r="F997" s="505"/>
      <c r="G997" s="505"/>
      <c r="H997" s="505"/>
      <c r="I997" s="505"/>
      <c r="J997" s="505"/>
      <c r="K997" s="505"/>
      <c r="L997" s="505"/>
      <c r="M997" s="505"/>
      <c r="N997" s="505"/>
      <c r="O997" s="505"/>
      <c r="P997" s="505"/>
      <c r="Q997" s="505"/>
      <c r="R997" s="505"/>
      <c r="S997" s="505"/>
      <c r="T997" s="505"/>
      <c r="U997" s="505"/>
      <c r="V997" s="505"/>
      <c r="W997" s="505"/>
      <c r="X997" s="505"/>
      <c r="Y997" s="505"/>
      <c r="Z997" s="505"/>
      <c r="AA997" s="505"/>
      <c r="AB997" s="505"/>
      <c r="AC997" s="505"/>
      <c r="AD997" s="269">
        <f t="shared" si="30"/>
        <v>0</v>
      </c>
      <c r="AE997" s="388">
        <f>IF(AD997&gt;(100000/52*'1. General Input'!$D$10),100000/52*'1. General Input'!$D$10,AD997)</f>
        <v>0</v>
      </c>
    </row>
    <row r="998" spans="1:31" x14ac:dyDescent="0.25">
      <c r="A998" s="265">
        <f t="shared" si="31"/>
        <v>978</v>
      </c>
      <c r="B998" s="501"/>
      <c r="C998" s="515"/>
      <c r="D998" s="514"/>
      <c r="E998" s="505"/>
      <c r="F998" s="505"/>
      <c r="G998" s="505"/>
      <c r="H998" s="505"/>
      <c r="I998" s="505"/>
      <c r="J998" s="505"/>
      <c r="K998" s="505"/>
      <c r="L998" s="505"/>
      <c r="M998" s="505"/>
      <c r="N998" s="505"/>
      <c r="O998" s="505"/>
      <c r="P998" s="505"/>
      <c r="Q998" s="505"/>
      <c r="R998" s="505"/>
      <c r="S998" s="505"/>
      <c r="T998" s="505"/>
      <c r="U998" s="505"/>
      <c r="V998" s="505"/>
      <c r="W998" s="505"/>
      <c r="X998" s="505"/>
      <c r="Y998" s="505"/>
      <c r="Z998" s="505"/>
      <c r="AA998" s="505"/>
      <c r="AB998" s="505"/>
      <c r="AC998" s="505"/>
      <c r="AD998" s="269">
        <f t="shared" si="30"/>
        <v>0</v>
      </c>
      <c r="AE998" s="388">
        <f>IF(AD998&gt;(100000/52*'1. General Input'!$D$10),100000/52*'1. General Input'!$D$10,AD998)</f>
        <v>0</v>
      </c>
    </row>
    <row r="999" spans="1:31" x14ac:dyDescent="0.25">
      <c r="A999" s="265">
        <f t="shared" si="31"/>
        <v>979</v>
      </c>
      <c r="B999" s="501"/>
      <c r="C999" s="515"/>
      <c r="D999" s="514"/>
      <c r="E999" s="505"/>
      <c r="F999" s="505"/>
      <c r="G999" s="505"/>
      <c r="H999" s="505"/>
      <c r="I999" s="505"/>
      <c r="J999" s="505"/>
      <c r="K999" s="505"/>
      <c r="L999" s="505"/>
      <c r="M999" s="505"/>
      <c r="N999" s="505"/>
      <c r="O999" s="505"/>
      <c r="P999" s="505"/>
      <c r="Q999" s="505"/>
      <c r="R999" s="505"/>
      <c r="S999" s="505"/>
      <c r="T999" s="505"/>
      <c r="U999" s="505"/>
      <c r="V999" s="505"/>
      <c r="W999" s="505"/>
      <c r="X999" s="505"/>
      <c r="Y999" s="505"/>
      <c r="Z999" s="505"/>
      <c r="AA999" s="505"/>
      <c r="AB999" s="505"/>
      <c r="AC999" s="505"/>
      <c r="AD999" s="269">
        <f t="shared" si="30"/>
        <v>0</v>
      </c>
      <c r="AE999" s="388">
        <f>IF(AD999&gt;(100000/52*'1. General Input'!$D$10),100000/52*'1. General Input'!$D$10,AD999)</f>
        <v>0</v>
      </c>
    </row>
    <row r="1000" spans="1:31" x14ac:dyDescent="0.25">
      <c r="A1000" s="265">
        <f t="shared" si="31"/>
        <v>980</v>
      </c>
      <c r="B1000" s="501"/>
      <c r="C1000" s="515"/>
      <c r="D1000" s="514"/>
      <c r="E1000" s="505"/>
      <c r="F1000" s="505"/>
      <c r="G1000" s="505"/>
      <c r="H1000" s="505"/>
      <c r="I1000" s="505"/>
      <c r="J1000" s="505"/>
      <c r="K1000" s="505"/>
      <c r="L1000" s="505"/>
      <c r="M1000" s="505"/>
      <c r="N1000" s="505"/>
      <c r="O1000" s="505"/>
      <c r="P1000" s="505"/>
      <c r="Q1000" s="505"/>
      <c r="R1000" s="505"/>
      <c r="S1000" s="505"/>
      <c r="T1000" s="505"/>
      <c r="U1000" s="505"/>
      <c r="V1000" s="505"/>
      <c r="W1000" s="505"/>
      <c r="X1000" s="505"/>
      <c r="Y1000" s="505"/>
      <c r="Z1000" s="505"/>
      <c r="AA1000" s="505"/>
      <c r="AB1000" s="505"/>
      <c r="AC1000" s="505"/>
      <c r="AD1000" s="269">
        <f t="shared" si="30"/>
        <v>0</v>
      </c>
      <c r="AE1000" s="388">
        <f>IF(AD1000&gt;(100000/52*'1. General Input'!$D$10),100000/52*'1. General Input'!$D$10,AD1000)</f>
        <v>0</v>
      </c>
    </row>
    <row r="1001" spans="1:31" x14ac:dyDescent="0.25">
      <c r="A1001" s="265">
        <f t="shared" si="31"/>
        <v>981</v>
      </c>
      <c r="B1001" s="501"/>
      <c r="C1001" s="515"/>
      <c r="D1001" s="514"/>
      <c r="E1001" s="505"/>
      <c r="F1001" s="505"/>
      <c r="G1001" s="505"/>
      <c r="H1001" s="505"/>
      <c r="I1001" s="505"/>
      <c r="J1001" s="505"/>
      <c r="K1001" s="505"/>
      <c r="L1001" s="505"/>
      <c r="M1001" s="505"/>
      <c r="N1001" s="505"/>
      <c r="O1001" s="505"/>
      <c r="P1001" s="505"/>
      <c r="Q1001" s="505"/>
      <c r="R1001" s="505"/>
      <c r="S1001" s="505"/>
      <c r="T1001" s="505"/>
      <c r="U1001" s="505"/>
      <c r="V1001" s="505"/>
      <c r="W1001" s="505"/>
      <c r="X1001" s="505"/>
      <c r="Y1001" s="505"/>
      <c r="Z1001" s="505"/>
      <c r="AA1001" s="505"/>
      <c r="AB1001" s="505"/>
      <c r="AC1001" s="505"/>
      <c r="AD1001" s="269">
        <f t="shared" si="30"/>
        <v>0</v>
      </c>
      <c r="AE1001" s="388">
        <f>IF(AD1001&gt;(100000/52*'1. General Input'!$D$10),100000/52*'1. General Input'!$D$10,AD1001)</f>
        <v>0</v>
      </c>
    </row>
    <row r="1002" spans="1:31" x14ac:dyDescent="0.25">
      <c r="A1002" s="265">
        <f t="shared" si="31"/>
        <v>982</v>
      </c>
      <c r="B1002" s="501"/>
      <c r="C1002" s="515"/>
      <c r="D1002" s="514"/>
      <c r="E1002" s="505"/>
      <c r="F1002" s="505"/>
      <c r="G1002" s="505"/>
      <c r="H1002" s="505"/>
      <c r="I1002" s="505"/>
      <c r="J1002" s="505"/>
      <c r="K1002" s="505"/>
      <c r="L1002" s="505"/>
      <c r="M1002" s="505"/>
      <c r="N1002" s="505"/>
      <c r="O1002" s="505"/>
      <c r="P1002" s="505"/>
      <c r="Q1002" s="505"/>
      <c r="R1002" s="505"/>
      <c r="S1002" s="505"/>
      <c r="T1002" s="505"/>
      <c r="U1002" s="505"/>
      <c r="V1002" s="505"/>
      <c r="W1002" s="505"/>
      <c r="X1002" s="505"/>
      <c r="Y1002" s="505"/>
      <c r="Z1002" s="505"/>
      <c r="AA1002" s="505"/>
      <c r="AB1002" s="505"/>
      <c r="AC1002" s="505"/>
      <c r="AD1002" s="269">
        <f t="shared" si="30"/>
        <v>0</v>
      </c>
      <c r="AE1002" s="388">
        <f>IF(AD1002&gt;(100000/52*'1. General Input'!$D$10),100000/52*'1. General Input'!$D$10,AD1002)</f>
        <v>0</v>
      </c>
    </row>
    <row r="1003" spans="1:31" x14ac:dyDescent="0.25">
      <c r="A1003" s="265">
        <f t="shared" si="31"/>
        <v>983</v>
      </c>
      <c r="B1003" s="501"/>
      <c r="C1003" s="515"/>
      <c r="D1003" s="514"/>
      <c r="E1003" s="505"/>
      <c r="F1003" s="505"/>
      <c r="G1003" s="505"/>
      <c r="H1003" s="505"/>
      <c r="I1003" s="505"/>
      <c r="J1003" s="505"/>
      <c r="K1003" s="505"/>
      <c r="L1003" s="505"/>
      <c r="M1003" s="505"/>
      <c r="N1003" s="505"/>
      <c r="O1003" s="505"/>
      <c r="P1003" s="505"/>
      <c r="Q1003" s="505"/>
      <c r="R1003" s="505"/>
      <c r="S1003" s="505"/>
      <c r="T1003" s="505"/>
      <c r="U1003" s="505"/>
      <c r="V1003" s="505"/>
      <c r="W1003" s="505"/>
      <c r="X1003" s="505"/>
      <c r="Y1003" s="505"/>
      <c r="Z1003" s="505"/>
      <c r="AA1003" s="505"/>
      <c r="AB1003" s="505"/>
      <c r="AC1003" s="505"/>
      <c r="AD1003" s="269">
        <f t="shared" si="30"/>
        <v>0</v>
      </c>
      <c r="AE1003" s="388">
        <f>IF(AD1003&gt;(100000/52*'1. General Input'!$D$10),100000/52*'1. General Input'!$D$10,AD1003)</f>
        <v>0</v>
      </c>
    </row>
    <row r="1004" spans="1:31" x14ac:dyDescent="0.25">
      <c r="A1004" s="265">
        <f t="shared" si="31"/>
        <v>984</v>
      </c>
      <c r="B1004" s="501"/>
      <c r="C1004" s="515"/>
      <c r="D1004" s="514"/>
      <c r="E1004" s="505"/>
      <c r="F1004" s="505"/>
      <c r="G1004" s="505"/>
      <c r="H1004" s="505"/>
      <c r="I1004" s="505"/>
      <c r="J1004" s="505"/>
      <c r="K1004" s="505"/>
      <c r="L1004" s="505"/>
      <c r="M1004" s="505"/>
      <c r="N1004" s="505"/>
      <c r="O1004" s="505"/>
      <c r="P1004" s="505"/>
      <c r="Q1004" s="505"/>
      <c r="R1004" s="505"/>
      <c r="S1004" s="505"/>
      <c r="T1004" s="505"/>
      <c r="U1004" s="505"/>
      <c r="V1004" s="505"/>
      <c r="W1004" s="505"/>
      <c r="X1004" s="505"/>
      <c r="Y1004" s="505"/>
      <c r="Z1004" s="505"/>
      <c r="AA1004" s="505"/>
      <c r="AB1004" s="505"/>
      <c r="AC1004" s="505"/>
      <c r="AD1004" s="269">
        <f t="shared" si="30"/>
        <v>0</v>
      </c>
      <c r="AE1004" s="388">
        <f>IF(AD1004&gt;(100000/52*'1. General Input'!$D$10),100000/52*'1. General Input'!$D$10,AD1004)</f>
        <v>0</v>
      </c>
    </row>
    <row r="1005" spans="1:31" x14ac:dyDescent="0.25">
      <c r="A1005" s="265">
        <f t="shared" si="31"/>
        <v>985</v>
      </c>
      <c r="B1005" s="501"/>
      <c r="C1005" s="515"/>
      <c r="D1005" s="514"/>
      <c r="E1005" s="505"/>
      <c r="F1005" s="505"/>
      <c r="G1005" s="505"/>
      <c r="H1005" s="505"/>
      <c r="I1005" s="505"/>
      <c r="J1005" s="505"/>
      <c r="K1005" s="505"/>
      <c r="L1005" s="505"/>
      <c r="M1005" s="505"/>
      <c r="N1005" s="505"/>
      <c r="O1005" s="505"/>
      <c r="P1005" s="505"/>
      <c r="Q1005" s="505"/>
      <c r="R1005" s="505"/>
      <c r="S1005" s="505"/>
      <c r="T1005" s="505"/>
      <c r="U1005" s="505"/>
      <c r="V1005" s="505"/>
      <c r="W1005" s="505"/>
      <c r="X1005" s="505"/>
      <c r="Y1005" s="505"/>
      <c r="Z1005" s="505"/>
      <c r="AA1005" s="505"/>
      <c r="AB1005" s="505"/>
      <c r="AC1005" s="505"/>
      <c r="AD1005" s="269">
        <f t="shared" si="30"/>
        <v>0</v>
      </c>
      <c r="AE1005" s="388">
        <f>IF(AD1005&gt;(100000/52*'1. General Input'!$D$10),100000/52*'1. General Input'!$D$10,AD1005)</f>
        <v>0</v>
      </c>
    </row>
    <row r="1006" spans="1:31" x14ac:dyDescent="0.25">
      <c r="A1006" s="265">
        <f t="shared" si="31"/>
        <v>986</v>
      </c>
      <c r="B1006" s="501"/>
      <c r="C1006" s="515"/>
      <c r="D1006" s="514"/>
      <c r="E1006" s="505"/>
      <c r="F1006" s="505"/>
      <c r="G1006" s="505"/>
      <c r="H1006" s="505"/>
      <c r="I1006" s="505"/>
      <c r="J1006" s="505"/>
      <c r="K1006" s="505"/>
      <c r="L1006" s="505"/>
      <c r="M1006" s="505"/>
      <c r="N1006" s="505"/>
      <c r="O1006" s="505"/>
      <c r="P1006" s="505"/>
      <c r="Q1006" s="505"/>
      <c r="R1006" s="505"/>
      <c r="S1006" s="505"/>
      <c r="T1006" s="505"/>
      <c r="U1006" s="505"/>
      <c r="V1006" s="505"/>
      <c r="W1006" s="505"/>
      <c r="X1006" s="505"/>
      <c r="Y1006" s="505"/>
      <c r="Z1006" s="505"/>
      <c r="AA1006" s="505"/>
      <c r="AB1006" s="505"/>
      <c r="AC1006" s="505"/>
      <c r="AD1006" s="269">
        <f t="shared" si="30"/>
        <v>0</v>
      </c>
      <c r="AE1006" s="388">
        <f>IF(AD1006&gt;(100000/52*'1. General Input'!$D$10),100000/52*'1. General Input'!$D$10,AD1006)</f>
        <v>0</v>
      </c>
    </row>
    <row r="1007" spans="1:31" x14ac:dyDescent="0.25">
      <c r="A1007" s="265">
        <f t="shared" si="31"/>
        <v>987</v>
      </c>
      <c r="B1007" s="501"/>
      <c r="C1007" s="515"/>
      <c r="D1007" s="514"/>
      <c r="E1007" s="505"/>
      <c r="F1007" s="505"/>
      <c r="G1007" s="505"/>
      <c r="H1007" s="505"/>
      <c r="I1007" s="505"/>
      <c r="J1007" s="505"/>
      <c r="K1007" s="505"/>
      <c r="L1007" s="505"/>
      <c r="M1007" s="505"/>
      <c r="N1007" s="505"/>
      <c r="O1007" s="505"/>
      <c r="P1007" s="505"/>
      <c r="Q1007" s="505"/>
      <c r="R1007" s="505"/>
      <c r="S1007" s="505"/>
      <c r="T1007" s="505"/>
      <c r="U1007" s="505"/>
      <c r="V1007" s="505"/>
      <c r="W1007" s="505"/>
      <c r="X1007" s="505"/>
      <c r="Y1007" s="505"/>
      <c r="Z1007" s="505"/>
      <c r="AA1007" s="505"/>
      <c r="AB1007" s="505"/>
      <c r="AC1007" s="505"/>
      <c r="AD1007" s="269">
        <f t="shared" si="30"/>
        <v>0</v>
      </c>
      <c r="AE1007" s="388">
        <f>IF(AD1007&gt;(100000/52*'1. General Input'!$D$10),100000/52*'1. General Input'!$D$10,AD1007)</f>
        <v>0</v>
      </c>
    </row>
    <row r="1008" spans="1:31" x14ac:dyDescent="0.25">
      <c r="A1008" s="265">
        <f t="shared" si="31"/>
        <v>988</v>
      </c>
      <c r="B1008" s="501"/>
      <c r="C1008" s="515"/>
      <c r="D1008" s="514"/>
      <c r="E1008" s="505"/>
      <c r="F1008" s="505"/>
      <c r="G1008" s="505"/>
      <c r="H1008" s="505"/>
      <c r="I1008" s="505"/>
      <c r="J1008" s="505"/>
      <c r="K1008" s="505"/>
      <c r="L1008" s="505"/>
      <c r="M1008" s="505"/>
      <c r="N1008" s="505"/>
      <c r="O1008" s="505"/>
      <c r="P1008" s="505"/>
      <c r="Q1008" s="505"/>
      <c r="R1008" s="505"/>
      <c r="S1008" s="505"/>
      <c r="T1008" s="505"/>
      <c r="U1008" s="505"/>
      <c r="V1008" s="505"/>
      <c r="W1008" s="505"/>
      <c r="X1008" s="505"/>
      <c r="Y1008" s="505"/>
      <c r="Z1008" s="505"/>
      <c r="AA1008" s="505"/>
      <c r="AB1008" s="505"/>
      <c r="AC1008" s="505"/>
      <c r="AD1008" s="269">
        <f t="shared" si="30"/>
        <v>0</v>
      </c>
      <c r="AE1008" s="388">
        <f>IF(AD1008&gt;(100000/52*'1. General Input'!$D$10),100000/52*'1. General Input'!$D$10,AD1008)</f>
        <v>0</v>
      </c>
    </row>
    <row r="1009" spans="1:35" x14ac:dyDescent="0.25">
      <c r="A1009" s="265">
        <f t="shared" si="31"/>
        <v>989</v>
      </c>
      <c r="B1009" s="501"/>
      <c r="C1009" s="515"/>
      <c r="D1009" s="514"/>
      <c r="E1009" s="505"/>
      <c r="F1009" s="505"/>
      <c r="G1009" s="505"/>
      <c r="H1009" s="505"/>
      <c r="I1009" s="505"/>
      <c r="J1009" s="505"/>
      <c r="K1009" s="505"/>
      <c r="L1009" s="505"/>
      <c r="M1009" s="505"/>
      <c r="N1009" s="505"/>
      <c r="O1009" s="505"/>
      <c r="P1009" s="505"/>
      <c r="Q1009" s="505"/>
      <c r="R1009" s="505"/>
      <c r="S1009" s="505"/>
      <c r="T1009" s="505"/>
      <c r="U1009" s="505"/>
      <c r="V1009" s="505"/>
      <c r="W1009" s="505"/>
      <c r="X1009" s="505"/>
      <c r="Y1009" s="505"/>
      <c r="Z1009" s="505"/>
      <c r="AA1009" s="505"/>
      <c r="AB1009" s="505"/>
      <c r="AC1009" s="505"/>
      <c r="AD1009" s="269">
        <f t="shared" si="30"/>
        <v>0</v>
      </c>
      <c r="AE1009" s="388">
        <f>IF(AD1009&gt;(100000/52*'1. General Input'!$D$10),100000/52*'1. General Input'!$D$10,AD1009)</f>
        <v>0</v>
      </c>
    </row>
    <row r="1010" spans="1:35" x14ac:dyDescent="0.25">
      <c r="A1010" s="265">
        <f t="shared" si="31"/>
        <v>990</v>
      </c>
      <c r="B1010" s="501"/>
      <c r="C1010" s="515"/>
      <c r="D1010" s="514"/>
      <c r="E1010" s="505"/>
      <c r="F1010" s="505"/>
      <c r="G1010" s="505"/>
      <c r="H1010" s="505"/>
      <c r="I1010" s="505"/>
      <c r="J1010" s="505"/>
      <c r="K1010" s="505"/>
      <c r="L1010" s="505"/>
      <c r="M1010" s="505"/>
      <c r="N1010" s="505"/>
      <c r="O1010" s="505"/>
      <c r="P1010" s="505"/>
      <c r="Q1010" s="505"/>
      <c r="R1010" s="505"/>
      <c r="S1010" s="505"/>
      <c r="T1010" s="505"/>
      <c r="U1010" s="505"/>
      <c r="V1010" s="505"/>
      <c r="W1010" s="505"/>
      <c r="X1010" s="505"/>
      <c r="Y1010" s="505"/>
      <c r="Z1010" s="505"/>
      <c r="AA1010" s="505"/>
      <c r="AB1010" s="505"/>
      <c r="AC1010" s="505"/>
      <c r="AD1010" s="269">
        <f t="shared" si="30"/>
        <v>0</v>
      </c>
      <c r="AE1010" s="388">
        <f>IF(AD1010&gt;(100000/52*'1. General Input'!$D$10),100000/52*'1. General Input'!$D$10,AD1010)</f>
        <v>0</v>
      </c>
    </row>
    <row r="1011" spans="1:35" x14ac:dyDescent="0.25">
      <c r="A1011" s="265">
        <f t="shared" si="31"/>
        <v>991</v>
      </c>
      <c r="B1011" s="501"/>
      <c r="C1011" s="515"/>
      <c r="D1011" s="514"/>
      <c r="E1011" s="505"/>
      <c r="F1011" s="505"/>
      <c r="G1011" s="505"/>
      <c r="H1011" s="505"/>
      <c r="I1011" s="505"/>
      <c r="J1011" s="505"/>
      <c r="K1011" s="505"/>
      <c r="L1011" s="505"/>
      <c r="M1011" s="505"/>
      <c r="N1011" s="505"/>
      <c r="O1011" s="505"/>
      <c r="P1011" s="505"/>
      <c r="Q1011" s="505"/>
      <c r="R1011" s="505"/>
      <c r="S1011" s="505"/>
      <c r="T1011" s="505"/>
      <c r="U1011" s="505"/>
      <c r="V1011" s="505"/>
      <c r="W1011" s="505"/>
      <c r="X1011" s="505"/>
      <c r="Y1011" s="505"/>
      <c r="Z1011" s="505"/>
      <c r="AA1011" s="505"/>
      <c r="AB1011" s="505"/>
      <c r="AC1011" s="505"/>
      <c r="AD1011" s="269">
        <f t="shared" si="30"/>
        <v>0</v>
      </c>
      <c r="AE1011" s="388">
        <f>IF(AD1011&gt;(100000/52*'1. General Input'!$D$10),100000/52*'1. General Input'!$D$10,AD1011)</f>
        <v>0</v>
      </c>
    </row>
    <row r="1012" spans="1:35" x14ac:dyDescent="0.25">
      <c r="A1012" s="265">
        <f t="shared" si="31"/>
        <v>992</v>
      </c>
      <c r="B1012" s="501"/>
      <c r="C1012" s="515"/>
      <c r="D1012" s="514"/>
      <c r="E1012" s="505"/>
      <c r="F1012" s="505"/>
      <c r="G1012" s="505"/>
      <c r="H1012" s="505"/>
      <c r="I1012" s="505"/>
      <c r="J1012" s="505"/>
      <c r="K1012" s="505"/>
      <c r="L1012" s="505"/>
      <c r="M1012" s="505"/>
      <c r="N1012" s="505"/>
      <c r="O1012" s="505"/>
      <c r="P1012" s="505"/>
      <c r="Q1012" s="505"/>
      <c r="R1012" s="505"/>
      <c r="S1012" s="505"/>
      <c r="T1012" s="505"/>
      <c r="U1012" s="505"/>
      <c r="V1012" s="505"/>
      <c r="W1012" s="505"/>
      <c r="X1012" s="505"/>
      <c r="Y1012" s="505"/>
      <c r="Z1012" s="505"/>
      <c r="AA1012" s="505"/>
      <c r="AB1012" s="505"/>
      <c r="AC1012" s="505"/>
      <c r="AD1012" s="269">
        <f t="shared" si="30"/>
        <v>0</v>
      </c>
      <c r="AE1012" s="388">
        <f>IF(AD1012&gt;(100000/52*'1. General Input'!$D$10),100000/52*'1. General Input'!$D$10,AD1012)</f>
        <v>0</v>
      </c>
    </row>
    <row r="1013" spans="1:35" x14ac:dyDescent="0.25">
      <c r="A1013" s="265">
        <f t="shared" si="31"/>
        <v>993</v>
      </c>
      <c r="B1013" s="501"/>
      <c r="C1013" s="515"/>
      <c r="D1013" s="514"/>
      <c r="E1013" s="505"/>
      <c r="F1013" s="505"/>
      <c r="G1013" s="505"/>
      <c r="H1013" s="505"/>
      <c r="I1013" s="505"/>
      <c r="J1013" s="505"/>
      <c r="K1013" s="505"/>
      <c r="L1013" s="505"/>
      <c r="M1013" s="505"/>
      <c r="N1013" s="505"/>
      <c r="O1013" s="505"/>
      <c r="P1013" s="505"/>
      <c r="Q1013" s="505"/>
      <c r="R1013" s="505"/>
      <c r="S1013" s="505"/>
      <c r="T1013" s="505"/>
      <c r="U1013" s="505"/>
      <c r="V1013" s="505"/>
      <c r="W1013" s="505"/>
      <c r="X1013" s="505"/>
      <c r="Y1013" s="505"/>
      <c r="Z1013" s="505"/>
      <c r="AA1013" s="505"/>
      <c r="AB1013" s="505"/>
      <c r="AC1013" s="505"/>
      <c r="AD1013" s="269">
        <f t="shared" si="30"/>
        <v>0</v>
      </c>
      <c r="AE1013" s="388">
        <f>IF(AD1013&gt;(100000/52*'1. General Input'!$D$10),100000/52*'1. General Input'!$D$10,AD1013)</f>
        <v>0</v>
      </c>
    </row>
    <row r="1014" spans="1:35" x14ac:dyDescent="0.25">
      <c r="A1014" s="265">
        <f t="shared" si="31"/>
        <v>994</v>
      </c>
      <c r="B1014" s="501"/>
      <c r="C1014" s="515"/>
      <c r="D1014" s="514"/>
      <c r="E1014" s="505"/>
      <c r="F1014" s="505"/>
      <c r="G1014" s="505"/>
      <c r="H1014" s="505"/>
      <c r="I1014" s="505"/>
      <c r="J1014" s="505"/>
      <c r="K1014" s="505"/>
      <c r="L1014" s="505"/>
      <c r="M1014" s="505"/>
      <c r="N1014" s="505"/>
      <c r="O1014" s="505"/>
      <c r="P1014" s="505"/>
      <c r="Q1014" s="505"/>
      <c r="R1014" s="505"/>
      <c r="S1014" s="505"/>
      <c r="T1014" s="505"/>
      <c r="U1014" s="505"/>
      <c r="V1014" s="505"/>
      <c r="W1014" s="505"/>
      <c r="X1014" s="505"/>
      <c r="Y1014" s="505"/>
      <c r="Z1014" s="505"/>
      <c r="AA1014" s="505"/>
      <c r="AB1014" s="505"/>
      <c r="AC1014" s="505"/>
      <c r="AD1014" s="269">
        <f t="shared" si="30"/>
        <v>0</v>
      </c>
      <c r="AE1014" s="388">
        <f>IF(AD1014&gt;(100000/52*'1. General Input'!$D$10),100000/52*'1. General Input'!$D$10,AD1014)</f>
        <v>0</v>
      </c>
    </row>
    <row r="1015" spans="1:35" x14ac:dyDescent="0.25">
      <c r="A1015" s="265">
        <f t="shared" si="31"/>
        <v>995</v>
      </c>
      <c r="B1015" s="501"/>
      <c r="C1015" s="515"/>
      <c r="D1015" s="514"/>
      <c r="E1015" s="505"/>
      <c r="F1015" s="505"/>
      <c r="G1015" s="505"/>
      <c r="H1015" s="505"/>
      <c r="I1015" s="505"/>
      <c r="J1015" s="505"/>
      <c r="K1015" s="505"/>
      <c r="L1015" s="505"/>
      <c r="M1015" s="505"/>
      <c r="N1015" s="505"/>
      <c r="O1015" s="505"/>
      <c r="P1015" s="505"/>
      <c r="Q1015" s="505"/>
      <c r="R1015" s="505"/>
      <c r="S1015" s="505"/>
      <c r="T1015" s="505"/>
      <c r="U1015" s="505"/>
      <c r="V1015" s="505"/>
      <c r="W1015" s="505"/>
      <c r="X1015" s="505"/>
      <c r="Y1015" s="505"/>
      <c r="Z1015" s="505"/>
      <c r="AA1015" s="505"/>
      <c r="AB1015" s="505"/>
      <c r="AC1015" s="505"/>
      <c r="AD1015" s="269">
        <f t="shared" si="30"/>
        <v>0</v>
      </c>
      <c r="AE1015" s="388">
        <f>IF(AD1015&gt;(100000/52*'1. General Input'!$D$10),100000/52*'1. General Input'!$D$10,AD1015)</f>
        <v>0</v>
      </c>
    </row>
    <row r="1016" spans="1:35" x14ac:dyDescent="0.25">
      <c r="A1016" s="265">
        <f t="shared" si="31"/>
        <v>996</v>
      </c>
      <c r="B1016" s="501"/>
      <c r="C1016" s="515"/>
      <c r="D1016" s="514"/>
      <c r="E1016" s="505"/>
      <c r="F1016" s="505"/>
      <c r="G1016" s="505"/>
      <c r="H1016" s="505"/>
      <c r="I1016" s="505"/>
      <c r="J1016" s="505"/>
      <c r="K1016" s="505"/>
      <c r="L1016" s="505"/>
      <c r="M1016" s="505"/>
      <c r="N1016" s="505"/>
      <c r="O1016" s="505"/>
      <c r="P1016" s="505"/>
      <c r="Q1016" s="505"/>
      <c r="R1016" s="505"/>
      <c r="S1016" s="505"/>
      <c r="T1016" s="505"/>
      <c r="U1016" s="505"/>
      <c r="V1016" s="505"/>
      <c r="W1016" s="505"/>
      <c r="X1016" s="505"/>
      <c r="Y1016" s="505"/>
      <c r="Z1016" s="505"/>
      <c r="AA1016" s="505"/>
      <c r="AB1016" s="505"/>
      <c r="AC1016" s="505"/>
      <c r="AD1016" s="269">
        <f t="shared" si="30"/>
        <v>0</v>
      </c>
      <c r="AE1016" s="388">
        <f>IF(AD1016&gt;(100000/52*'1. General Input'!$D$10),100000/52*'1. General Input'!$D$10,AD1016)</f>
        <v>0</v>
      </c>
    </row>
    <row r="1017" spans="1:35" x14ac:dyDescent="0.25">
      <c r="A1017" s="265">
        <f t="shared" si="31"/>
        <v>997</v>
      </c>
      <c r="B1017" s="501"/>
      <c r="C1017" s="515"/>
      <c r="D1017" s="514"/>
      <c r="E1017" s="505"/>
      <c r="F1017" s="505"/>
      <c r="G1017" s="505"/>
      <c r="H1017" s="505"/>
      <c r="I1017" s="505"/>
      <c r="J1017" s="505"/>
      <c r="K1017" s="505"/>
      <c r="L1017" s="505"/>
      <c r="M1017" s="505"/>
      <c r="N1017" s="505"/>
      <c r="O1017" s="505"/>
      <c r="P1017" s="505"/>
      <c r="Q1017" s="505"/>
      <c r="R1017" s="505"/>
      <c r="S1017" s="505"/>
      <c r="T1017" s="505"/>
      <c r="U1017" s="505"/>
      <c r="V1017" s="505"/>
      <c r="W1017" s="505"/>
      <c r="X1017" s="505"/>
      <c r="Y1017" s="505"/>
      <c r="Z1017" s="505"/>
      <c r="AA1017" s="505"/>
      <c r="AB1017" s="505"/>
      <c r="AC1017" s="505"/>
      <c r="AD1017" s="269">
        <f t="shared" si="30"/>
        <v>0</v>
      </c>
      <c r="AE1017" s="388">
        <f>IF(AD1017&gt;(100000/52*'1. General Input'!$D$10),100000/52*'1. General Input'!$D$10,AD1017)</f>
        <v>0</v>
      </c>
    </row>
    <row r="1018" spans="1:35" x14ac:dyDescent="0.25">
      <c r="A1018" s="265">
        <f t="shared" si="31"/>
        <v>998</v>
      </c>
      <c r="B1018" s="501"/>
      <c r="C1018" s="515"/>
      <c r="D1018" s="514"/>
      <c r="E1018" s="505"/>
      <c r="F1018" s="505"/>
      <c r="G1018" s="505"/>
      <c r="H1018" s="505"/>
      <c r="I1018" s="505"/>
      <c r="J1018" s="505"/>
      <c r="K1018" s="505"/>
      <c r="L1018" s="505"/>
      <c r="M1018" s="505"/>
      <c r="N1018" s="505"/>
      <c r="O1018" s="505"/>
      <c r="P1018" s="505"/>
      <c r="Q1018" s="505"/>
      <c r="R1018" s="505"/>
      <c r="S1018" s="505"/>
      <c r="T1018" s="505"/>
      <c r="U1018" s="505"/>
      <c r="V1018" s="505"/>
      <c r="W1018" s="505"/>
      <c r="X1018" s="505"/>
      <c r="Y1018" s="505"/>
      <c r="Z1018" s="505"/>
      <c r="AA1018" s="505"/>
      <c r="AB1018" s="505"/>
      <c r="AC1018" s="505"/>
      <c r="AD1018" s="269">
        <f t="shared" si="30"/>
        <v>0</v>
      </c>
      <c r="AE1018" s="388">
        <f>IF(AD1018&gt;(100000/52*'1. General Input'!$D$10),100000/52*'1. General Input'!$D$10,AD1018)</f>
        <v>0</v>
      </c>
    </row>
    <row r="1019" spans="1:35" x14ac:dyDescent="0.25">
      <c r="A1019" s="265">
        <f t="shared" si="31"/>
        <v>999</v>
      </c>
      <c r="B1019" s="501"/>
      <c r="C1019" s="515"/>
      <c r="D1019" s="514"/>
      <c r="E1019" s="505"/>
      <c r="F1019" s="505"/>
      <c r="G1019" s="505"/>
      <c r="H1019" s="505"/>
      <c r="I1019" s="505"/>
      <c r="J1019" s="505"/>
      <c r="K1019" s="505"/>
      <c r="L1019" s="505"/>
      <c r="M1019" s="505"/>
      <c r="N1019" s="505"/>
      <c r="O1019" s="505"/>
      <c r="P1019" s="505"/>
      <c r="Q1019" s="505"/>
      <c r="R1019" s="505"/>
      <c r="S1019" s="505"/>
      <c r="T1019" s="505"/>
      <c r="U1019" s="505"/>
      <c r="V1019" s="505"/>
      <c r="W1019" s="505"/>
      <c r="X1019" s="505"/>
      <c r="Y1019" s="505"/>
      <c r="Z1019" s="505"/>
      <c r="AA1019" s="505"/>
      <c r="AB1019" s="505"/>
      <c r="AC1019" s="505"/>
      <c r="AD1019" s="269">
        <f t="shared" si="30"/>
        <v>0</v>
      </c>
      <c r="AE1019" s="388">
        <f>IF(AD1019&gt;(100000/52*'1. General Input'!$D$10),100000/52*'1. General Input'!$D$10,AD1019)</f>
        <v>0</v>
      </c>
    </row>
    <row r="1020" spans="1:35" x14ac:dyDescent="0.25">
      <c r="A1020" s="265">
        <f t="shared" si="31"/>
        <v>1000</v>
      </c>
      <c r="B1020" s="501"/>
      <c r="C1020" s="515"/>
      <c r="D1020" s="514"/>
      <c r="E1020" s="505"/>
      <c r="F1020" s="505"/>
      <c r="G1020" s="505"/>
      <c r="H1020" s="505"/>
      <c r="I1020" s="505"/>
      <c r="J1020" s="505"/>
      <c r="K1020" s="505"/>
      <c r="L1020" s="505"/>
      <c r="M1020" s="505"/>
      <c r="N1020" s="505"/>
      <c r="O1020" s="505"/>
      <c r="P1020" s="505"/>
      <c r="Q1020" s="505"/>
      <c r="R1020" s="505"/>
      <c r="S1020" s="505"/>
      <c r="T1020" s="505"/>
      <c r="U1020" s="505"/>
      <c r="V1020" s="505"/>
      <c r="W1020" s="505"/>
      <c r="X1020" s="505"/>
      <c r="Y1020" s="505"/>
      <c r="Z1020" s="505"/>
      <c r="AA1020" s="505"/>
      <c r="AB1020" s="505"/>
      <c r="AC1020" s="505"/>
      <c r="AD1020" s="269">
        <f t="shared" si="30"/>
        <v>0</v>
      </c>
      <c r="AE1020" s="388">
        <f>IF(AD1020&gt;(100000/52*'1. General Input'!$D$10),100000/52*'1. General Input'!$D$10,AD1020)</f>
        <v>0</v>
      </c>
    </row>
    <row r="1021" spans="1:35" x14ac:dyDescent="0.25">
      <c r="A1021" s="265"/>
      <c r="B1021" s="501"/>
      <c r="C1021" s="515"/>
      <c r="D1021" s="514"/>
      <c r="E1021" s="505"/>
      <c r="F1021" s="505"/>
      <c r="G1021" s="505"/>
      <c r="H1021" s="505"/>
      <c r="I1021" s="505"/>
      <c r="J1021" s="505"/>
      <c r="K1021" s="505"/>
      <c r="L1021" s="505"/>
      <c r="M1021" s="505"/>
      <c r="N1021" s="505"/>
      <c r="O1021" s="505"/>
      <c r="P1021" s="505"/>
      <c r="Q1021" s="505"/>
      <c r="R1021" s="505"/>
      <c r="S1021" s="505"/>
      <c r="T1021" s="505"/>
      <c r="U1021" s="505"/>
      <c r="V1021" s="505"/>
      <c r="W1021" s="505"/>
      <c r="X1021" s="505"/>
      <c r="Y1021" s="505"/>
      <c r="Z1021" s="505"/>
      <c r="AA1021" s="505"/>
      <c r="AB1021" s="505"/>
      <c r="AC1021" s="505"/>
      <c r="AD1021" s="269">
        <f t="shared" si="30"/>
        <v>0</v>
      </c>
      <c r="AE1021" s="388">
        <f>IF(AD1021&gt;(100000/52*'1. General Input'!$D$10),100000/52*'1. General Input'!$D$10,AD1021)</f>
        <v>0</v>
      </c>
    </row>
    <row r="1022" spans="1:35" ht="15.75" thickBot="1" x14ac:dyDescent="0.3">
      <c r="B1022" s="244" t="s">
        <v>26</v>
      </c>
      <c r="E1022" s="290">
        <f>SUM(E21:E1021)</f>
        <v>0</v>
      </c>
      <c r="F1022" s="290">
        <f t="shared" ref="F1022:AC1022" si="32">SUM(F21:F1021)</f>
        <v>0</v>
      </c>
      <c r="G1022" s="290">
        <f t="shared" si="32"/>
        <v>0</v>
      </c>
      <c r="H1022" s="290">
        <f t="shared" si="32"/>
        <v>0</v>
      </c>
      <c r="I1022" s="290">
        <f t="shared" si="32"/>
        <v>0</v>
      </c>
      <c r="J1022" s="290">
        <f t="shared" si="32"/>
        <v>0</v>
      </c>
      <c r="K1022" s="290">
        <f t="shared" si="32"/>
        <v>0</v>
      </c>
      <c r="L1022" s="290">
        <f t="shared" si="32"/>
        <v>0</v>
      </c>
      <c r="M1022" s="290">
        <f t="shared" si="32"/>
        <v>0</v>
      </c>
      <c r="N1022" s="290">
        <f t="shared" si="32"/>
        <v>0</v>
      </c>
      <c r="O1022" s="290">
        <f t="shared" si="32"/>
        <v>0</v>
      </c>
      <c r="P1022" s="290">
        <f t="shared" si="32"/>
        <v>0</v>
      </c>
      <c r="Q1022" s="290">
        <f t="shared" si="32"/>
        <v>0</v>
      </c>
      <c r="R1022" s="290">
        <f t="shared" si="32"/>
        <v>0</v>
      </c>
      <c r="S1022" s="290">
        <f t="shared" si="32"/>
        <v>0</v>
      </c>
      <c r="T1022" s="290">
        <f t="shared" si="32"/>
        <v>0</v>
      </c>
      <c r="U1022" s="290">
        <f t="shared" si="32"/>
        <v>0</v>
      </c>
      <c r="V1022" s="290">
        <f t="shared" si="32"/>
        <v>0</v>
      </c>
      <c r="W1022" s="290">
        <f t="shared" si="32"/>
        <v>0</v>
      </c>
      <c r="X1022" s="290">
        <f t="shared" si="32"/>
        <v>0</v>
      </c>
      <c r="Y1022" s="290">
        <f t="shared" si="32"/>
        <v>0</v>
      </c>
      <c r="Z1022" s="290">
        <f t="shared" si="32"/>
        <v>0</v>
      </c>
      <c r="AA1022" s="290">
        <f t="shared" si="32"/>
        <v>0</v>
      </c>
      <c r="AB1022" s="290">
        <f t="shared" si="32"/>
        <v>0</v>
      </c>
      <c r="AC1022" s="290">
        <f t="shared" si="32"/>
        <v>0</v>
      </c>
      <c r="AD1022" s="290">
        <f>SUM(AD21:AD1021)</f>
        <v>0</v>
      </c>
      <c r="AE1022" s="273">
        <f>SUM(AE21:AE1021)</f>
        <v>0</v>
      </c>
    </row>
    <row r="1023" spans="1:35" ht="15.75" thickTop="1" x14ac:dyDescent="0.25">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77"/>
      <c r="AE1023" s="275" t="s">
        <v>190</v>
      </c>
      <c r="AG1023" s="276"/>
      <c r="AH1023" s="276"/>
      <c r="AI1023" s="276"/>
    </row>
    <row r="1024" spans="1:35" x14ac:dyDescent="0.25">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77"/>
      <c r="AE1024" s="277"/>
      <c r="AG1024" s="276"/>
      <c r="AH1024" s="276"/>
      <c r="AI1024" s="276"/>
    </row>
    <row r="1025" spans="33:35" x14ac:dyDescent="0.25">
      <c r="AG1025" s="276"/>
      <c r="AH1025" s="276"/>
      <c r="AI1025" s="276"/>
    </row>
    <row r="1026" spans="33:35" x14ac:dyDescent="0.25">
      <c r="AG1026" s="276"/>
      <c r="AH1026" s="276"/>
      <c r="AI1026" s="276"/>
    </row>
    <row r="1027" spans="33:35" x14ac:dyDescent="0.25">
      <c r="AG1027" s="276"/>
      <c r="AH1027" s="276"/>
      <c r="AI1027" s="276"/>
    </row>
    <row r="1028" spans="33:35" x14ac:dyDescent="0.25">
      <c r="AG1028" s="276"/>
      <c r="AH1028" s="276"/>
      <c r="AI1028" s="276"/>
    </row>
    <row r="1029" spans="33:35" x14ac:dyDescent="0.25">
      <c r="AG1029" s="276"/>
      <c r="AH1029" s="276"/>
      <c r="AI1029" s="276"/>
    </row>
    <row r="1030" spans="33:35" x14ac:dyDescent="0.25">
      <c r="AG1030" s="276"/>
      <c r="AH1030" s="276"/>
      <c r="AI1030" s="276"/>
    </row>
  </sheetData>
  <sheetProtection algorithmName="SHA-512" hashValue="xrP6iqknzs09Wsk73YJv/wmsb7LN0CpHDWuITVF7Cw3fKoZ4zu3ohYhC5ygEbm/WBMNsnUAWDwouHBVa4NlJ9A==" saltValue="va3iUcdH91/Ym3CXqTDpQQ==" spinCount="100000" sheet="1" objects="1" scenarios="1" selectLockedCells="1"/>
  <protectedRanges>
    <protectedRange sqref="F20:L20" name="Range1"/>
    <protectedRange sqref="E18:L19 AD19" name="Range1_2"/>
    <protectedRange sqref="M18:AB18 M20:AB20" name="Range1_5"/>
    <protectedRange sqref="E20" name="Range1_1"/>
    <protectedRange sqref="AC20:AD20" name="Range1_3"/>
  </protectedRanges>
  <mergeCells count="9">
    <mergeCell ref="A1:K1"/>
    <mergeCell ref="A2:K2"/>
    <mergeCell ref="A5:K5"/>
    <mergeCell ref="I17:O17"/>
    <mergeCell ref="B12:G12"/>
    <mergeCell ref="A4:K4"/>
    <mergeCell ref="A9:I9"/>
    <mergeCell ref="A10:I10"/>
    <mergeCell ref="B16:G16"/>
  </mergeCells>
  <phoneticPr fontId="13" type="noConversion"/>
  <pageMargins left="0.7" right="0.7" top="0.75" bottom="0.75" header="0.3" footer="0.3"/>
  <pageSetup scale="68" fitToWidth="3" fitToHeight="34" pageOrder="overThenDown"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023"/>
  <sheetViews>
    <sheetView topLeftCell="A3" workbookViewId="0">
      <selection activeCell="I12" sqref="I12"/>
    </sheetView>
  </sheetViews>
  <sheetFormatPr defaultColWidth="8.85546875" defaultRowHeight="15" x14ac:dyDescent="0.25"/>
  <cols>
    <col min="1" max="1" width="9" style="244" bestFit="1" customWidth="1"/>
    <col min="2" max="2" width="34.28515625" style="244" customWidth="1"/>
    <col min="3" max="3" width="12.28515625" style="244" customWidth="1"/>
    <col min="4" max="4" width="19.7109375" style="244" customWidth="1"/>
    <col min="5" max="5" width="17.42578125" style="244" customWidth="1"/>
    <col min="6" max="21" width="10.28515625" style="244" bestFit="1" customWidth="1"/>
    <col min="22" max="22" width="9.7109375" style="244" customWidth="1"/>
    <col min="23" max="26" width="10.28515625" style="244" bestFit="1" customWidth="1"/>
    <col min="27" max="28" width="11.28515625" style="244" bestFit="1" customWidth="1"/>
    <col min="29" max="29" width="22.85546875" style="244" customWidth="1"/>
    <col min="30" max="30" width="21.28515625" style="244" customWidth="1"/>
    <col min="31" max="31" width="12.28515625" style="244" customWidth="1"/>
    <col min="32" max="32" width="15" style="244" customWidth="1"/>
    <col min="33" max="33" width="11.7109375" style="244" customWidth="1"/>
    <col min="34" max="16384" width="8.85546875" style="244"/>
  </cols>
  <sheetData>
    <row r="1" spans="1:33" hidden="1" x14ac:dyDescent="0.25">
      <c r="A1" s="834" t="s">
        <v>323</v>
      </c>
      <c r="B1" s="834"/>
      <c r="C1" s="834"/>
      <c r="D1" s="834"/>
      <c r="E1" s="834"/>
      <c r="F1" s="834"/>
      <c r="G1" s="834"/>
      <c r="H1" s="834"/>
      <c r="I1" s="834"/>
      <c r="J1" s="834"/>
      <c r="K1" s="834"/>
    </row>
    <row r="2" spans="1:33" hidden="1" x14ac:dyDescent="0.25">
      <c r="A2" s="834" t="s">
        <v>324</v>
      </c>
      <c r="B2" s="834"/>
      <c r="C2" s="834"/>
      <c r="D2" s="834"/>
      <c r="E2" s="834"/>
      <c r="F2" s="834"/>
      <c r="G2" s="834"/>
      <c r="H2" s="834"/>
      <c r="I2" s="834"/>
      <c r="J2" s="834"/>
      <c r="K2" s="834"/>
    </row>
    <row r="3" spans="1:33" ht="26.25" customHeight="1" x14ac:dyDescent="0.25">
      <c r="A3" s="488" t="s">
        <v>626</v>
      </c>
      <c r="B3" s="243"/>
      <c r="C3" s="243"/>
      <c r="D3" s="243"/>
      <c r="E3" s="243"/>
      <c r="F3" s="243"/>
      <c r="G3" s="243"/>
      <c r="H3" s="243"/>
      <c r="I3" s="243"/>
      <c r="J3" s="243"/>
      <c r="K3" s="243"/>
      <c r="M3" s="350"/>
    </row>
    <row r="4" spans="1:33" hidden="1" x14ac:dyDescent="0.25">
      <c r="A4" s="834" t="s">
        <v>270</v>
      </c>
      <c r="B4" s="834"/>
      <c r="C4" s="834"/>
      <c r="D4" s="834"/>
      <c r="E4" s="834"/>
      <c r="F4" s="834"/>
      <c r="G4" s="834"/>
      <c r="H4" s="834"/>
      <c r="I4" s="834"/>
      <c r="J4" s="834"/>
      <c r="K4" s="834"/>
      <c r="L4" s="278"/>
      <c r="N4" s="278"/>
      <c r="O4" s="278"/>
      <c r="P4" s="278"/>
      <c r="Q4" s="278"/>
      <c r="R4" s="278"/>
      <c r="S4" s="278"/>
      <c r="T4" s="278"/>
      <c r="U4" s="278"/>
      <c r="V4" s="278"/>
      <c r="W4" s="278"/>
      <c r="X4" s="278"/>
      <c r="Y4" s="278"/>
      <c r="Z4" s="278"/>
      <c r="AA4" s="278"/>
      <c r="AB4" s="278"/>
      <c r="AC4" s="278"/>
      <c r="AD4" s="278"/>
      <c r="AE4" s="278"/>
      <c r="AF4" s="278"/>
    </row>
    <row r="5" spans="1:33" ht="44.85" customHeight="1" x14ac:dyDescent="0.25">
      <c r="A5" s="878" t="str">
        <f>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employees",IF('1. General Input'!D40="Yes",IF('8. Wage Rate Penalty'!H15=0,"Do not completed this schedule, Borrower eligible to complete Form 3508EZ - Safe Harbor 1 applies and wage rates did not decrease by more than 25%.","Do not complete this schedule, Safe Harbor 1 applies"),IF('9. FTE Exemption'!E16="no",IF('8. Wage Rate Penalty'!H15=0,"Do not complete this schedule.  Borrower is eligible to file Forgiveness Form 3508EZ"," ")," ")))))</f>
        <v xml:space="preserve"> </v>
      </c>
      <c r="B5" s="878"/>
      <c r="C5" s="878"/>
      <c r="D5" s="878"/>
      <c r="E5" s="878"/>
      <c r="F5" s="878"/>
      <c r="G5" s="878"/>
      <c r="H5" s="878"/>
      <c r="I5" s="878"/>
      <c r="J5" s="878"/>
      <c r="K5" s="291"/>
      <c r="L5" s="278"/>
      <c r="N5" s="278"/>
      <c r="O5" s="278"/>
      <c r="P5" s="278"/>
      <c r="Q5" s="278"/>
      <c r="R5" s="278"/>
      <c r="S5" s="278"/>
      <c r="T5" s="278"/>
      <c r="U5" s="278"/>
      <c r="V5" s="278"/>
      <c r="W5" s="278"/>
      <c r="X5" s="278"/>
      <c r="Y5" s="278"/>
      <c r="Z5" s="278"/>
      <c r="AA5" s="278"/>
      <c r="AB5" s="278"/>
      <c r="AC5" s="278"/>
      <c r="AD5" s="278"/>
      <c r="AE5" s="278"/>
      <c r="AF5" s="278"/>
    </row>
    <row r="6" spans="1:33" s="241" customFormat="1" ht="6" customHeight="1" x14ac:dyDescent="0.25">
      <c r="C6" s="239"/>
      <c r="D6" s="239"/>
      <c r="E6" s="239"/>
      <c r="F6" s="239"/>
    </row>
    <row r="7" spans="1:33" s="241" customFormat="1" ht="20.25" customHeight="1" x14ac:dyDescent="0.25">
      <c r="A7" s="258" t="s">
        <v>422</v>
      </c>
      <c r="B7" s="259"/>
      <c r="C7" s="292"/>
      <c r="D7" s="292"/>
      <c r="E7" s="239"/>
      <c r="F7" s="239"/>
      <c r="G7" s="250"/>
      <c r="H7" s="250"/>
      <c r="I7" s="250"/>
      <c r="J7" s="250"/>
      <c r="K7" s="250"/>
      <c r="L7" s="239"/>
      <c r="M7" s="238"/>
      <c r="N7" s="239"/>
      <c r="O7" s="239"/>
      <c r="P7" s="239"/>
      <c r="Q7" s="239"/>
      <c r="R7" s="239"/>
      <c r="S7" s="239"/>
      <c r="T7" s="239"/>
      <c r="U7" s="239"/>
      <c r="V7" s="239"/>
      <c r="W7" s="239"/>
      <c r="X7" s="239"/>
      <c r="Y7" s="239"/>
      <c r="Z7" s="239"/>
      <c r="AA7" s="239"/>
      <c r="AB7" s="239"/>
      <c r="AC7" s="239"/>
      <c r="AD7" s="239"/>
      <c r="AE7" s="239"/>
      <c r="AF7" s="239"/>
    </row>
    <row r="8" spans="1:33" ht="20.25" customHeight="1" x14ac:dyDescent="0.25">
      <c r="A8" s="251" t="s">
        <v>638</v>
      </c>
      <c r="C8" s="243"/>
      <c r="D8" s="243"/>
      <c r="E8" s="243"/>
      <c r="F8" s="243"/>
      <c r="G8" s="245"/>
      <c r="H8" s="245"/>
      <c r="I8" s="245"/>
      <c r="J8" s="245"/>
      <c r="K8" s="245"/>
      <c r="L8" s="243"/>
      <c r="N8" s="243"/>
      <c r="O8" s="243"/>
      <c r="P8" s="243"/>
      <c r="Q8" s="243"/>
      <c r="R8" s="243"/>
      <c r="S8" s="243"/>
      <c r="T8" s="243"/>
      <c r="U8" s="243"/>
      <c r="V8" s="243"/>
      <c r="W8" s="243"/>
      <c r="X8" s="243"/>
      <c r="Y8" s="243"/>
      <c r="Z8" s="243"/>
      <c r="AA8" s="243"/>
      <c r="AB8" s="243"/>
      <c r="AC8" s="243"/>
      <c r="AD8" s="243"/>
      <c r="AE8" s="243"/>
      <c r="AF8" s="243"/>
    </row>
    <row r="9" spans="1:33" ht="20.25" customHeight="1" x14ac:dyDescent="0.25">
      <c r="A9" s="235" t="s">
        <v>425</v>
      </c>
    </row>
    <row r="10" spans="1:33" ht="31.5" customHeight="1" x14ac:dyDescent="0.25">
      <c r="A10" s="867" t="s">
        <v>275</v>
      </c>
      <c r="B10" s="867"/>
      <c r="C10" s="867"/>
      <c r="D10" s="867"/>
      <c r="E10" s="867"/>
      <c r="F10" s="867"/>
      <c r="G10" s="867"/>
      <c r="H10" s="867"/>
      <c r="I10" s="867"/>
      <c r="J10" s="319"/>
      <c r="K10" s="319"/>
      <c r="L10" s="319"/>
      <c r="M10" s="319"/>
      <c r="N10" s="319"/>
      <c r="O10" s="319"/>
      <c r="P10" s="319"/>
      <c r="Q10" s="319"/>
      <c r="R10" s="319"/>
      <c r="S10" s="319"/>
      <c r="T10" s="319"/>
      <c r="U10" s="319"/>
      <c r="V10" s="319"/>
      <c r="W10" s="319"/>
      <c r="X10" s="319"/>
      <c r="Y10" s="319"/>
      <c r="Z10" s="319"/>
      <c r="AA10" s="319"/>
      <c r="AB10" s="319"/>
      <c r="AC10" s="385"/>
    </row>
    <row r="11" spans="1:33" ht="16.5" customHeight="1" x14ac:dyDescent="0.25">
      <c r="A11" s="235" t="s">
        <v>665</v>
      </c>
    </row>
    <row r="12" spans="1:33" ht="46.5" customHeight="1" x14ac:dyDescent="0.35">
      <c r="A12" s="877" t="s">
        <v>654</v>
      </c>
      <c r="B12" s="866"/>
      <c r="C12" s="866"/>
      <c r="D12" s="553"/>
      <c r="E12" s="553"/>
      <c r="I12" s="518"/>
      <c r="J12" s="550" t="str">
        <f>IF(I12&gt;0,IF('11. Type 1 Emp 2020 FTE'!I12='13. Type 2 Emp 2020 FTE'!I12," ","Entry in I12 must equal entry on Tab 11 Type 1 Emp 2020 FTE cell I12")," Must enter 1 or 2")</f>
        <v xml:space="preserve"> Must enter 1 or 2</v>
      </c>
    </row>
    <row r="13" spans="1:33" ht="20.25" customHeight="1" x14ac:dyDescent="0.25">
      <c r="A13" s="327" t="s">
        <v>608</v>
      </c>
      <c r="B13" s="359"/>
      <c r="C13" s="359"/>
      <c r="D13" s="359"/>
      <c r="E13" s="359"/>
      <c r="F13" s="279"/>
      <c r="G13" s="371"/>
    </row>
    <row r="14" spans="1:33" ht="66.75" customHeight="1" x14ac:dyDescent="0.25">
      <c r="B14" s="866" t="s">
        <v>625</v>
      </c>
      <c r="C14" s="866"/>
      <c r="D14" s="866"/>
      <c r="E14" s="866"/>
      <c r="F14" s="866"/>
      <c r="G14" s="873"/>
      <c r="H14" s="521"/>
      <c r="I14" s="324"/>
      <c r="J14" s="324"/>
      <c r="K14" s="323"/>
      <c r="L14" s="323"/>
      <c r="M14" s="323"/>
      <c r="AA14" s="323"/>
      <c r="AB14" s="323"/>
      <c r="AC14" s="323"/>
      <c r="AD14" s="323"/>
      <c r="AE14" s="323"/>
      <c r="AF14" s="321"/>
    </row>
    <row r="15" spans="1:33" ht="20.25" customHeight="1" thickBot="1" x14ac:dyDescent="0.3">
      <c r="A15" s="248" t="s">
        <v>413</v>
      </c>
      <c r="B15" s="237"/>
      <c r="C15" s="237"/>
      <c r="D15" s="237"/>
      <c r="E15" s="237"/>
      <c r="F15" s="237"/>
      <c r="G15" s="237"/>
      <c r="H15" s="389">
        <f>ROUND(IF(H14&gt;SUM(AF1020:AG1020),H14,SUM(AF1020:AG1020)),1)</f>
        <v>0</v>
      </c>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row>
    <row r="16" spans="1:33" s="282" customFormat="1" x14ac:dyDescent="0.25">
      <c r="A16" s="281" t="s">
        <v>445</v>
      </c>
      <c r="C16" s="301"/>
      <c r="D16" s="377">
        <f>+'11. Type 1 Emp 2020 FTE'!E16</f>
        <v>0</v>
      </c>
      <c r="E16" s="284">
        <f>+'10. Type 1 Emp Cov. Period Comp'!E18</f>
        <v>0</v>
      </c>
      <c r="F16" s="284">
        <f>+'10. Type 1 Emp Cov. Period Comp'!F18</f>
        <v>7</v>
      </c>
      <c r="G16" s="284">
        <f>+'10. Type 1 Emp Cov. Period Comp'!G18</f>
        <v>14</v>
      </c>
      <c r="H16" s="284">
        <f>+'10. Type 1 Emp Cov. Period Comp'!H18</f>
        <v>21</v>
      </c>
      <c r="I16" s="284">
        <f>+'10. Type 1 Emp Cov. Period Comp'!I18</f>
        <v>28</v>
      </c>
      <c r="J16" s="284">
        <f>+'10. Type 1 Emp Cov. Period Comp'!J18</f>
        <v>35</v>
      </c>
      <c r="K16" s="284">
        <f>+'10. Type 1 Emp Cov. Period Comp'!K18</f>
        <v>42</v>
      </c>
      <c r="L16" s="284">
        <f>+'10. Type 1 Emp Cov. Period Comp'!L18</f>
        <v>49</v>
      </c>
      <c r="M16" s="284" t="str">
        <f>IF('1. General Input'!$D$10&gt;8,+L16+7," ")</f>
        <v xml:space="preserve"> </v>
      </c>
      <c r="N16" s="284" t="str">
        <f>IF('1. General Input'!$D$10&gt;8,+M16+7," ")</f>
        <v xml:space="preserve"> </v>
      </c>
      <c r="O16" s="284" t="str">
        <f>IF('1. General Input'!$D$10&gt;8,+N16+7," ")</f>
        <v xml:space="preserve"> </v>
      </c>
      <c r="P16" s="284" t="str">
        <f>IF('1. General Input'!$D$10&gt;8,+O16+7," ")</f>
        <v xml:space="preserve"> </v>
      </c>
      <c r="Q16" s="284" t="str">
        <f>IF('1. General Input'!$D$10&gt;8,+P16+7," ")</f>
        <v xml:space="preserve"> </v>
      </c>
      <c r="R16" s="284" t="str">
        <f>IF('1. General Input'!$D$10&gt;8,+Q16+7," ")</f>
        <v xml:space="preserve"> </v>
      </c>
      <c r="S16" s="284" t="str">
        <f>IF('1. General Input'!$D$10&gt;8,+R16+7," ")</f>
        <v xml:space="preserve"> </v>
      </c>
      <c r="T16" s="284" t="str">
        <f>IF('1. General Input'!$D$10&gt;8,+S16+7," ")</f>
        <v xml:space="preserve"> </v>
      </c>
      <c r="U16" s="284" t="str">
        <f>IF('1. General Input'!$D$10&gt;8,+T16+7," ")</f>
        <v xml:space="preserve"> </v>
      </c>
      <c r="V16" s="284" t="str">
        <f>IF('1. General Input'!$D$10&gt;8,+U16+7," ")</f>
        <v xml:space="preserve"> </v>
      </c>
      <c r="W16" s="284" t="str">
        <f>IF('1. General Input'!$D$10&gt;8,+V16+7," ")</f>
        <v xml:space="preserve"> </v>
      </c>
      <c r="X16" s="284" t="str">
        <f>IF('1. General Input'!$D$10&gt;8,+W16+7," ")</f>
        <v xml:space="preserve"> </v>
      </c>
      <c r="Y16" s="284" t="str">
        <f>IF('1. General Input'!$D$10&gt;8,+X16+7," ")</f>
        <v xml:space="preserve"> </v>
      </c>
      <c r="Z16" s="284" t="str">
        <f>IF('1. General Input'!$D$10&gt;8,+Y16+7," ")</f>
        <v xml:space="preserve"> </v>
      </c>
      <c r="AA16" s="284" t="str">
        <f>IF('1. General Input'!$D$10&gt;8,+Z16+7," ")</f>
        <v xml:space="preserve"> </v>
      </c>
      <c r="AB16" s="284" t="str">
        <f>IF('1. General Input'!$D$10&gt;8,+AA16+7," ")</f>
        <v xml:space="preserve"> </v>
      </c>
      <c r="AD16" s="301"/>
      <c r="AE16" s="301"/>
    </row>
    <row r="17" spans="1:33" s="282" customFormat="1" x14ac:dyDescent="0.25">
      <c r="A17" s="285" t="s">
        <v>446</v>
      </c>
      <c r="B17" s="286"/>
      <c r="C17" s="286"/>
      <c r="D17" s="287" t="str">
        <f>+'11. Type 1 Emp 2020 FTE'!E17</f>
        <v>Enter Covered Period Weeks</v>
      </c>
      <c r="E17" s="288">
        <f>+'10. Type 1 Emp Cov. Period Comp'!E19</f>
        <v>6</v>
      </c>
      <c r="F17" s="288">
        <f>+'10. Type 1 Emp Cov. Period Comp'!F19</f>
        <v>13</v>
      </c>
      <c r="G17" s="288">
        <f>+'10. Type 1 Emp Cov. Period Comp'!G19</f>
        <v>20</v>
      </c>
      <c r="H17" s="288">
        <f>+'10. Type 1 Emp Cov. Period Comp'!H19</f>
        <v>27</v>
      </c>
      <c r="I17" s="288">
        <f>+'10. Type 1 Emp Cov. Period Comp'!I19</f>
        <v>34</v>
      </c>
      <c r="J17" s="288">
        <f>+'10. Type 1 Emp Cov. Period Comp'!J19</f>
        <v>41</v>
      </c>
      <c r="K17" s="288">
        <f>+'10. Type 1 Emp Cov. Period Comp'!K19</f>
        <v>48</v>
      </c>
      <c r="L17" s="288">
        <f>+'10. Type 1 Emp Cov. Period Comp'!L19</f>
        <v>55</v>
      </c>
      <c r="M17" s="287" t="str">
        <f>IF('1. General Input'!$D$10&gt;8,+M16+6," ")</f>
        <v xml:space="preserve"> </v>
      </c>
      <c r="N17" s="287" t="str">
        <f>IF('1. General Input'!$D$10&gt;8,+N16+6," ")</f>
        <v xml:space="preserve"> </v>
      </c>
      <c r="O17" s="287" t="str">
        <f>IF('1. General Input'!$D$10&gt;8,+O16+6," ")</f>
        <v xml:space="preserve"> </v>
      </c>
      <c r="P17" s="287" t="str">
        <f>IF('1. General Input'!$D$10&gt;8,+P16+6," ")</f>
        <v xml:space="preserve"> </v>
      </c>
      <c r="Q17" s="287" t="str">
        <f>IF('1. General Input'!$D$10&gt;8,+Q16+6," ")</f>
        <v xml:space="preserve"> </v>
      </c>
      <c r="R17" s="287" t="str">
        <f>IF('1. General Input'!$D$10&gt;8,+R16+6," ")</f>
        <v xml:space="preserve"> </v>
      </c>
      <c r="S17" s="287" t="str">
        <f>IF('1. General Input'!$D$10&gt;8,+S16+6," ")</f>
        <v xml:space="preserve"> </v>
      </c>
      <c r="T17" s="287" t="str">
        <f>IF('1. General Input'!$D$10&gt;8,+T16+6," ")</f>
        <v xml:space="preserve"> </v>
      </c>
      <c r="U17" s="287" t="str">
        <f>IF('1. General Input'!$D$10&gt;8,+U16+6," ")</f>
        <v xml:space="preserve"> </v>
      </c>
      <c r="V17" s="287" t="str">
        <f>IF('1. General Input'!$D$10&gt;8,+V16+6," ")</f>
        <v xml:space="preserve"> </v>
      </c>
      <c r="W17" s="287" t="str">
        <f>IF('1. General Input'!$D$10&gt;8,+W16+6," ")</f>
        <v xml:space="preserve"> </v>
      </c>
      <c r="X17" s="287" t="str">
        <f>IF('1. General Input'!$D$10&gt;8,+X16+6," ")</f>
        <v xml:space="preserve"> </v>
      </c>
      <c r="Y17" s="287" t="str">
        <f>IF('1. General Input'!$D$10&gt;8,+Y16+6," ")</f>
        <v xml:space="preserve"> </v>
      </c>
      <c r="Z17" s="287" t="str">
        <f>IF('1. General Input'!$D$10&gt;8,+Z16+6," ")</f>
        <v xml:space="preserve"> </v>
      </c>
      <c r="AA17" s="287" t="str">
        <f>IF('1. General Input'!$D$10&gt;8,+AA16+6," ")</f>
        <v xml:space="preserve"> </v>
      </c>
      <c r="AB17" s="287" t="str">
        <f>IF('1. General Input'!$D$10&gt;8,+AB16+6," ")</f>
        <v xml:space="preserve"> </v>
      </c>
      <c r="AC17" s="286"/>
      <c r="AD17" s="369"/>
      <c r="AE17" s="369"/>
      <c r="AF17" s="286"/>
      <c r="AG17" s="286"/>
    </row>
    <row r="18" spans="1:33" s="262" customFormat="1" ht="105.75" thickBot="1" x14ac:dyDescent="0.3">
      <c r="A18" s="261"/>
      <c r="B18" s="289" t="s">
        <v>451</v>
      </c>
      <c r="C18" s="289" t="s">
        <v>500</v>
      </c>
      <c r="D18" s="289" t="s">
        <v>462</v>
      </c>
      <c r="E18" s="263" t="s">
        <v>537</v>
      </c>
      <c r="F18" s="263" t="s">
        <v>161</v>
      </c>
      <c r="G18" s="263" t="s">
        <v>162</v>
      </c>
      <c r="H18" s="263" t="s">
        <v>163</v>
      </c>
      <c r="I18" s="263" t="s">
        <v>164</v>
      </c>
      <c r="J18" s="263" t="s">
        <v>165</v>
      </c>
      <c r="K18" s="263" t="s">
        <v>166</v>
      </c>
      <c r="L18" s="263" t="s">
        <v>167</v>
      </c>
      <c r="M18" s="263" t="str">
        <f>IF('1. General Input'!$D$10&gt;8,"Paid in Week 9"," ")</f>
        <v xml:space="preserve"> </v>
      </c>
      <c r="N18" s="263" t="str">
        <f>IF('1. General Input'!$D$10&gt;8,"Paid in Week 10"," ")</f>
        <v xml:space="preserve"> </v>
      </c>
      <c r="O18" s="263" t="str">
        <f>IF('1. General Input'!$D$10&gt;8,"Paid in Week 11"," ")</f>
        <v xml:space="preserve"> </v>
      </c>
      <c r="P18" s="263" t="str">
        <f>IF('1. General Input'!$D$10&gt;8,"Paid in Week 12"," ")</f>
        <v xml:space="preserve"> </v>
      </c>
      <c r="Q18" s="263" t="str">
        <f>IF('1. General Input'!$D$10&gt;8,"Paid in Week 13"," ")</f>
        <v xml:space="preserve"> </v>
      </c>
      <c r="R18" s="263" t="str">
        <f>IF('1. General Input'!$D$10&gt;8,"Paid in Week 14"," ")</f>
        <v xml:space="preserve"> </v>
      </c>
      <c r="S18" s="263" t="str">
        <f>IF('1. General Input'!$D$10&gt;8,"Paid in Week 15"," ")</f>
        <v xml:space="preserve"> </v>
      </c>
      <c r="T18" s="263" t="str">
        <f>IF('1. General Input'!$D$10&gt;8,"Paid in Week 16"," ")</f>
        <v xml:space="preserve"> </v>
      </c>
      <c r="U18" s="263" t="str">
        <f>IF('1. General Input'!$D$10&gt;8,"Paid in Week 17"," ")</f>
        <v xml:space="preserve"> </v>
      </c>
      <c r="V18" s="263" t="str">
        <f>IF('1. General Input'!$D$10&gt;8,"Paid in Week 18"," ")</f>
        <v xml:space="preserve"> </v>
      </c>
      <c r="W18" s="263" t="str">
        <f>IF('1. General Input'!$D$10&gt;8,"Paid in Week 19"," ")</f>
        <v xml:space="preserve"> </v>
      </c>
      <c r="X18" s="263" t="str">
        <f>IF('1. General Input'!$D$10&gt;8,"Paid in Week 20"," ")</f>
        <v xml:space="preserve"> </v>
      </c>
      <c r="Y18" s="263" t="str">
        <f>IF('1. General Input'!$D$10&gt;8,"Paid in Week 21"," ")</f>
        <v xml:space="preserve"> </v>
      </c>
      <c r="Z18" s="263" t="str">
        <f>IF('1. General Input'!$D$10&gt;8,"Paid in Week 22"," ")</f>
        <v xml:space="preserve"> </v>
      </c>
      <c r="AA18" s="263" t="str">
        <f>IF('1. General Input'!$D$10&gt;8,"Paid in Week 23"," ")</f>
        <v xml:space="preserve"> </v>
      </c>
      <c r="AB18" s="263" t="str">
        <f>IF('1. General Input'!$D$10&gt;8,"Paid in Week 24"," ")</f>
        <v xml:space="preserve"> </v>
      </c>
      <c r="AC18" s="378" t="s">
        <v>416</v>
      </c>
      <c r="AD18" s="263" t="s">
        <v>461</v>
      </c>
      <c r="AE18" s="263" t="s">
        <v>133</v>
      </c>
      <c r="AF18" s="264" t="s">
        <v>285</v>
      </c>
      <c r="AG18" s="262" t="s">
        <v>286</v>
      </c>
    </row>
    <row r="19" spans="1:33" ht="15.75" thickBot="1" x14ac:dyDescent="0.3">
      <c r="A19" s="297">
        <v>1</v>
      </c>
      <c r="B19" s="297" t="str">
        <f>IF('12. Type 2 Emp 2020 Comp'!B21=0," ",+'12. Type 2 Emp 2020 Comp'!B21)</f>
        <v xml:space="preserve"> </v>
      </c>
      <c r="C19" s="265" t="str">
        <f>IF('12. Type 2 Emp 2020 Comp'!C21=0," ",+'12. Type 2 Emp 2020 Comp'!C21)</f>
        <v xml:space="preserve"> </v>
      </c>
      <c r="D19" s="514"/>
      <c r="E19" s="519"/>
      <c r="F19" s="519"/>
      <c r="G19" s="519"/>
      <c r="H19" s="519"/>
      <c r="I19" s="519"/>
      <c r="J19" s="519"/>
      <c r="K19" s="519"/>
      <c r="L19" s="519"/>
      <c r="M19" s="519"/>
      <c r="N19" s="519"/>
      <c r="O19" s="519"/>
      <c r="P19" s="519"/>
      <c r="Q19" s="519"/>
      <c r="R19" s="519"/>
      <c r="S19" s="519"/>
      <c r="T19" s="519"/>
      <c r="U19" s="519"/>
      <c r="V19" s="519"/>
      <c r="W19" s="552"/>
      <c r="X19" s="552"/>
      <c r="Y19" s="552"/>
      <c r="Z19" s="552"/>
      <c r="AA19" s="552"/>
      <c r="AB19" s="552"/>
      <c r="AC19" s="552"/>
      <c r="AD19" s="269">
        <f t="shared" ref="AD19:AD82" si="0">IF(D19=0,SUM(E19:AC19),D19)</f>
        <v>0</v>
      </c>
      <c r="AE19" s="390">
        <f>+AD19/(('12. Type 2 Emp 2020 Comp'!$I$16-'12. Type 2 Emp 2020 Comp'!$I$15+1)/7)</f>
        <v>0</v>
      </c>
      <c r="AF19" s="381">
        <f>ROUND(IF($I$12=1,IF(AE19&lt;40,AE19/40,1),0),1)</f>
        <v>0</v>
      </c>
      <c r="AG19" s="381">
        <f>ROUND(IF($I$12=2,IF(AE19&lt;40,IF(AE19=0,0,0.5),1),0),1)</f>
        <v>0</v>
      </c>
    </row>
    <row r="20" spans="1:33" ht="15.75" thickBot="1" x14ac:dyDescent="0.3">
      <c r="A20" s="297">
        <f>+A19+1</f>
        <v>2</v>
      </c>
      <c r="B20" s="297" t="str">
        <f>IF('12. Type 2 Emp 2020 Comp'!B22=0," ",+'12. Type 2 Emp 2020 Comp'!B22)</f>
        <v xml:space="preserve"> </v>
      </c>
      <c r="C20" s="265" t="str">
        <f>IF('12. Type 2 Emp 2020 Comp'!C22=0," ",+'12. Type 2 Emp 2020 Comp'!C22)</f>
        <v xml:space="preserve"> </v>
      </c>
      <c r="D20" s="514"/>
      <c r="E20" s="519"/>
      <c r="F20" s="519"/>
      <c r="G20" s="519"/>
      <c r="H20" s="519"/>
      <c r="I20" s="519"/>
      <c r="J20" s="519"/>
      <c r="K20" s="519"/>
      <c r="L20" s="519"/>
      <c r="M20" s="514"/>
      <c r="N20" s="514"/>
      <c r="O20" s="514"/>
      <c r="P20" s="514"/>
      <c r="Q20" s="514"/>
      <c r="R20" s="514"/>
      <c r="S20" s="514"/>
      <c r="T20" s="514"/>
      <c r="U20" s="514"/>
      <c r="V20" s="514"/>
      <c r="W20" s="514"/>
      <c r="X20" s="514"/>
      <c r="Y20" s="514"/>
      <c r="Z20" s="514"/>
      <c r="AA20" s="514"/>
      <c r="AB20" s="514"/>
      <c r="AC20" s="514"/>
      <c r="AD20" s="269">
        <f t="shared" si="0"/>
        <v>0</v>
      </c>
      <c r="AE20" s="390">
        <f>+AD20/(('12. Type 2 Emp 2020 Comp'!$I$16-'12. Type 2 Emp 2020 Comp'!$I$15+1)/7)</f>
        <v>0</v>
      </c>
      <c r="AF20" s="381">
        <f t="shared" ref="AF20:AF83" si="1">ROUND(IF($I$12=1,IF(AE20&lt;40,AE20/40,1),0),1)</f>
        <v>0</v>
      </c>
      <c r="AG20" s="381">
        <f t="shared" ref="AG20:AG83" si="2">ROUND(IF($I$12=2,IF(AE20&lt;40,IF(AE20=0,0,0.5),1),0),1)</f>
        <v>0</v>
      </c>
    </row>
    <row r="21" spans="1:33" ht="15.75" thickBot="1" x14ac:dyDescent="0.3">
      <c r="A21" s="297">
        <f t="shared" ref="A21:A84" si="3">+A20+1</f>
        <v>3</v>
      </c>
      <c r="B21" s="297" t="str">
        <f>IF('12. Type 2 Emp 2020 Comp'!B23=0," ",+'12. Type 2 Emp 2020 Comp'!B23)</f>
        <v xml:space="preserve"> </v>
      </c>
      <c r="C21" s="265" t="str">
        <f>IF('12. Type 2 Emp 2020 Comp'!C23=0," ",+'12. Type 2 Emp 2020 Comp'!C23)</f>
        <v xml:space="preserve"> </v>
      </c>
      <c r="D21" s="514"/>
      <c r="E21" s="519"/>
      <c r="F21" s="519"/>
      <c r="G21" s="519"/>
      <c r="H21" s="519"/>
      <c r="I21" s="519"/>
      <c r="J21" s="519"/>
      <c r="K21" s="519"/>
      <c r="L21" s="519"/>
      <c r="M21" s="514"/>
      <c r="N21" s="514"/>
      <c r="O21" s="514"/>
      <c r="P21" s="514"/>
      <c r="Q21" s="514"/>
      <c r="R21" s="514"/>
      <c r="S21" s="514"/>
      <c r="T21" s="514"/>
      <c r="U21" s="514"/>
      <c r="V21" s="514"/>
      <c r="W21" s="514"/>
      <c r="X21" s="514"/>
      <c r="Y21" s="514"/>
      <c r="Z21" s="514"/>
      <c r="AA21" s="514"/>
      <c r="AB21" s="514"/>
      <c r="AC21" s="514"/>
      <c r="AD21" s="269">
        <f t="shared" si="0"/>
        <v>0</v>
      </c>
      <c r="AE21" s="390">
        <f>+AD21/(('12. Type 2 Emp 2020 Comp'!$I$16-'12. Type 2 Emp 2020 Comp'!$I$15+1)/7)</f>
        <v>0</v>
      </c>
      <c r="AF21" s="381">
        <f t="shared" si="1"/>
        <v>0</v>
      </c>
      <c r="AG21" s="381">
        <f t="shared" si="2"/>
        <v>0</v>
      </c>
    </row>
    <row r="22" spans="1:33" ht="15.75" thickBot="1" x14ac:dyDescent="0.3">
      <c r="A22" s="297">
        <f t="shared" si="3"/>
        <v>4</v>
      </c>
      <c r="B22" s="297" t="str">
        <f>IF('12. Type 2 Emp 2020 Comp'!B24=0," ",+'12. Type 2 Emp 2020 Comp'!B24)</f>
        <v xml:space="preserve"> </v>
      </c>
      <c r="C22" s="265" t="str">
        <f>IF('12. Type 2 Emp 2020 Comp'!C24=0," ",+'12. Type 2 Emp 2020 Comp'!C24)</f>
        <v xml:space="preserve"> </v>
      </c>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269">
        <f t="shared" si="0"/>
        <v>0</v>
      </c>
      <c r="AE22" s="390">
        <f>+AD22/(('12. Type 2 Emp 2020 Comp'!$I$16-'12. Type 2 Emp 2020 Comp'!$I$15+1)/7)</f>
        <v>0</v>
      </c>
      <c r="AF22" s="381">
        <f t="shared" si="1"/>
        <v>0</v>
      </c>
      <c r="AG22" s="381">
        <f t="shared" si="2"/>
        <v>0</v>
      </c>
    </row>
    <row r="23" spans="1:33" ht="15.75" thickBot="1" x14ac:dyDescent="0.3">
      <c r="A23" s="297">
        <f t="shared" si="3"/>
        <v>5</v>
      </c>
      <c r="B23" s="297" t="str">
        <f>IF('12. Type 2 Emp 2020 Comp'!B25=0," ",+'12. Type 2 Emp 2020 Comp'!B25)</f>
        <v xml:space="preserve"> </v>
      </c>
      <c r="C23" s="265" t="str">
        <f>IF('12. Type 2 Emp 2020 Comp'!C25=0," ",+'12. Type 2 Emp 2020 Comp'!C25)</f>
        <v xml:space="preserve"> </v>
      </c>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269">
        <f t="shared" si="0"/>
        <v>0</v>
      </c>
      <c r="AE23" s="390">
        <f>+AD23/(('12. Type 2 Emp 2020 Comp'!$I$16-'12. Type 2 Emp 2020 Comp'!$I$15+1)/7)</f>
        <v>0</v>
      </c>
      <c r="AF23" s="381">
        <f t="shared" si="1"/>
        <v>0</v>
      </c>
      <c r="AG23" s="381">
        <f t="shared" si="2"/>
        <v>0</v>
      </c>
    </row>
    <row r="24" spans="1:33" ht="15.75" thickBot="1" x14ac:dyDescent="0.3">
      <c r="A24" s="297">
        <f t="shared" si="3"/>
        <v>6</v>
      </c>
      <c r="B24" s="297" t="str">
        <f>IF('12. Type 2 Emp 2020 Comp'!B26=0," ",+'12. Type 2 Emp 2020 Comp'!B26)</f>
        <v xml:space="preserve"> </v>
      </c>
      <c r="C24" s="265" t="str">
        <f>IF('12. Type 2 Emp 2020 Comp'!C26=0," ",+'12. Type 2 Emp 2020 Comp'!C26)</f>
        <v xml:space="preserve"> </v>
      </c>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269">
        <f t="shared" si="0"/>
        <v>0</v>
      </c>
      <c r="AE24" s="390">
        <f>+AD24/(('12. Type 2 Emp 2020 Comp'!$I$16-'12. Type 2 Emp 2020 Comp'!$I$15+1)/7)</f>
        <v>0</v>
      </c>
      <c r="AF24" s="381">
        <f t="shared" si="1"/>
        <v>0</v>
      </c>
      <c r="AG24" s="381">
        <f t="shared" si="2"/>
        <v>0</v>
      </c>
    </row>
    <row r="25" spans="1:33" ht="15.75" thickBot="1" x14ac:dyDescent="0.3">
      <c r="A25" s="297">
        <f t="shared" si="3"/>
        <v>7</v>
      </c>
      <c r="B25" s="297" t="str">
        <f>IF('12. Type 2 Emp 2020 Comp'!B27=0," ",+'12. Type 2 Emp 2020 Comp'!B27)</f>
        <v xml:space="preserve"> </v>
      </c>
      <c r="C25" s="265" t="str">
        <f>IF('12. Type 2 Emp 2020 Comp'!C27=0," ",+'12. Type 2 Emp 2020 Comp'!C27)</f>
        <v xml:space="preserve"> </v>
      </c>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269">
        <f t="shared" si="0"/>
        <v>0</v>
      </c>
      <c r="AE25" s="390">
        <f>+AD25/(('12. Type 2 Emp 2020 Comp'!$I$16-'12. Type 2 Emp 2020 Comp'!$I$15+1)/7)</f>
        <v>0</v>
      </c>
      <c r="AF25" s="381">
        <f t="shared" si="1"/>
        <v>0</v>
      </c>
      <c r="AG25" s="381">
        <f t="shared" si="2"/>
        <v>0</v>
      </c>
    </row>
    <row r="26" spans="1:33" ht="15.75" thickBot="1" x14ac:dyDescent="0.3">
      <c r="A26" s="297">
        <f t="shared" si="3"/>
        <v>8</v>
      </c>
      <c r="B26" s="297" t="str">
        <f>IF('12. Type 2 Emp 2020 Comp'!B28=0," ",+'12. Type 2 Emp 2020 Comp'!B28)</f>
        <v xml:space="preserve"> </v>
      </c>
      <c r="C26" s="265" t="str">
        <f>IF('12. Type 2 Emp 2020 Comp'!C28=0," ",+'12. Type 2 Emp 2020 Comp'!C28)</f>
        <v xml:space="preserve"> </v>
      </c>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269">
        <f t="shared" si="0"/>
        <v>0</v>
      </c>
      <c r="AE26" s="390">
        <f>+AD26/(('12. Type 2 Emp 2020 Comp'!$I$16-'12. Type 2 Emp 2020 Comp'!$I$15+1)/7)</f>
        <v>0</v>
      </c>
      <c r="AF26" s="381">
        <f t="shared" si="1"/>
        <v>0</v>
      </c>
      <c r="AG26" s="381">
        <f t="shared" si="2"/>
        <v>0</v>
      </c>
    </row>
    <row r="27" spans="1:33" ht="15.75" thickBot="1" x14ac:dyDescent="0.3">
      <c r="A27" s="297">
        <f t="shared" si="3"/>
        <v>9</v>
      </c>
      <c r="B27" s="297" t="str">
        <f>IF('12. Type 2 Emp 2020 Comp'!B29=0," ",+'12. Type 2 Emp 2020 Comp'!B29)</f>
        <v xml:space="preserve"> </v>
      </c>
      <c r="C27" s="265" t="str">
        <f>IF('12. Type 2 Emp 2020 Comp'!C29=0," ",+'12. Type 2 Emp 2020 Comp'!C29)</f>
        <v xml:space="preserve"> </v>
      </c>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269">
        <f t="shared" si="0"/>
        <v>0</v>
      </c>
      <c r="AE27" s="390">
        <f>+AD27/(('12. Type 2 Emp 2020 Comp'!$I$16-'12. Type 2 Emp 2020 Comp'!$I$15+1)/7)</f>
        <v>0</v>
      </c>
      <c r="AF27" s="381">
        <f t="shared" si="1"/>
        <v>0</v>
      </c>
      <c r="AG27" s="381">
        <f t="shared" si="2"/>
        <v>0</v>
      </c>
    </row>
    <row r="28" spans="1:33" ht="15.75" thickBot="1" x14ac:dyDescent="0.3">
      <c r="A28" s="297">
        <f t="shared" si="3"/>
        <v>10</v>
      </c>
      <c r="B28" s="297" t="str">
        <f>IF('12. Type 2 Emp 2020 Comp'!B30=0," ",+'12. Type 2 Emp 2020 Comp'!B30)</f>
        <v xml:space="preserve"> </v>
      </c>
      <c r="C28" s="265" t="str">
        <f>IF('12. Type 2 Emp 2020 Comp'!C30=0," ",+'12. Type 2 Emp 2020 Comp'!C30)</f>
        <v xml:space="preserve"> </v>
      </c>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269">
        <f t="shared" si="0"/>
        <v>0</v>
      </c>
      <c r="AE28" s="390">
        <f>+AD28/(('12. Type 2 Emp 2020 Comp'!$I$16-'12. Type 2 Emp 2020 Comp'!$I$15+1)/7)</f>
        <v>0</v>
      </c>
      <c r="AF28" s="381">
        <f t="shared" si="1"/>
        <v>0</v>
      </c>
      <c r="AG28" s="381">
        <f t="shared" si="2"/>
        <v>0</v>
      </c>
    </row>
    <row r="29" spans="1:33" ht="15.75" thickBot="1" x14ac:dyDescent="0.3">
      <c r="A29" s="297">
        <f t="shared" si="3"/>
        <v>11</v>
      </c>
      <c r="B29" s="297" t="str">
        <f>IF('12. Type 2 Emp 2020 Comp'!B31=0," ",+'12. Type 2 Emp 2020 Comp'!B31)</f>
        <v xml:space="preserve"> </v>
      </c>
      <c r="C29" s="265" t="str">
        <f>IF('12. Type 2 Emp 2020 Comp'!C31=0," ",+'12. Type 2 Emp 2020 Comp'!C31)</f>
        <v xml:space="preserve"> </v>
      </c>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269">
        <f t="shared" si="0"/>
        <v>0</v>
      </c>
      <c r="AE29" s="390">
        <f>+AD29/(('12. Type 2 Emp 2020 Comp'!$I$16-'12. Type 2 Emp 2020 Comp'!$I$15+1)/7)</f>
        <v>0</v>
      </c>
      <c r="AF29" s="381">
        <f t="shared" si="1"/>
        <v>0</v>
      </c>
      <c r="AG29" s="381">
        <f t="shared" si="2"/>
        <v>0</v>
      </c>
    </row>
    <row r="30" spans="1:33" ht="15.75" thickBot="1" x14ac:dyDescent="0.3">
      <c r="A30" s="297">
        <f t="shared" si="3"/>
        <v>12</v>
      </c>
      <c r="B30" s="297" t="str">
        <f>IF('12. Type 2 Emp 2020 Comp'!B32=0," ",+'12. Type 2 Emp 2020 Comp'!B32)</f>
        <v xml:space="preserve"> </v>
      </c>
      <c r="C30" s="265" t="str">
        <f>IF('12. Type 2 Emp 2020 Comp'!C32=0," ",+'12. Type 2 Emp 2020 Comp'!C32)</f>
        <v xml:space="preserve"> </v>
      </c>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269">
        <f t="shared" si="0"/>
        <v>0</v>
      </c>
      <c r="AE30" s="390">
        <f>+AD30/(('12. Type 2 Emp 2020 Comp'!$I$16-'12. Type 2 Emp 2020 Comp'!$I$15+1)/7)</f>
        <v>0</v>
      </c>
      <c r="AF30" s="381">
        <f t="shared" si="1"/>
        <v>0</v>
      </c>
      <c r="AG30" s="381">
        <f t="shared" si="2"/>
        <v>0</v>
      </c>
    </row>
    <row r="31" spans="1:33" ht="15.75" thickBot="1" x14ac:dyDescent="0.3">
      <c r="A31" s="297">
        <f t="shared" si="3"/>
        <v>13</v>
      </c>
      <c r="B31" s="297" t="str">
        <f>IF('12. Type 2 Emp 2020 Comp'!B33=0," ",+'12. Type 2 Emp 2020 Comp'!B33)</f>
        <v xml:space="preserve"> </v>
      </c>
      <c r="C31" s="265" t="str">
        <f>IF('12. Type 2 Emp 2020 Comp'!C33=0," ",+'12. Type 2 Emp 2020 Comp'!C33)</f>
        <v xml:space="preserve"> </v>
      </c>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269">
        <f t="shared" si="0"/>
        <v>0</v>
      </c>
      <c r="AE31" s="390">
        <f>+AD31/(('12. Type 2 Emp 2020 Comp'!$I$16-'12. Type 2 Emp 2020 Comp'!$I$15+1)/7)</f>
        <v>0</v>
      </c>
      <c r="AF31" s="381">
        <f t="shared" si="1"/>
        <v>0</v>
      </c>
      <c r="AG31" s="381">
        <f t="shared" si="2"/>
        <v>0</v>
      </c>
    </row>
    <row r="32" spans="1:33" ht="15.75" thickBot="1" x14ac:dyDescent="0.3">
      <c r="A32" s="297">
        <f t="shared" si="3"/>
        <v>14</v>
      </c>
      <c r="B32" s="297" t="str">
        <f>IF('12. Type 2 Emp 2020 Comp'!B34=0," ",+'12. Type 2 Emp 2020 Comp'!B34)</f>
        <v xml:space="preserve"> </v>
      </c>
      <c r="C32" s="265" t="str">
        <f>IF('12. Type 2 Emp 2020 Comp'!C34=0," ",+'12. Type 2 Emp 2020 Comp'!C34)</f>
        <v xml:space="preserve"> </v>
      </c>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269">
        <f t="shared" si="0"/>
        <v>0</v>
      </c>
      <c r="AE32" s="390">
        <f>+AD32/(('12. Type 2 Emp 2020 Comp'!$I$16-'12. Type 2 Emp 2020 Comp'!$I$15+1)/7)</f>
        <v>0</v>
      </c>
      <c r="AF32" s="381">
        <f t="shared" si="1"/>
        <v>0</v>
      </c>
      <c r="AG32" s="381">
        <f t="shared" si="2"/>
        <v>0</v>
      </c>
    </row>
    <row r="33" spans="1:33" ht="15.75" thickBot="1" x14ac:dyDescent="0.3">
      <c r="A33" s="297">
        <f t="shared" si="3"/>
        <v>15</v>
      </c>
      <c r="B33" s="297" t="str">
        <f>IF('12. Type 2 Emp 2020 Comp'!B35=0," ",+'12. Type 2 Emp 2020 Comp'!B35)</f>
        <v xml:space="preserve"> </v>
      </c>
      <c r="C33" s="265" t="str">
        <f>IF('12. Type 2 Emp 2020 Comp'!C35=0," ",+'12. Type 2 Emp 2020 Comp'!C35)</f>
        <v xml:space="preserve"> </v>
      </c>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269">
        <f t="shared" si="0"/>
        <v>0</v>
      </c>
      <c r="AE33" s="390">
        <f>+AD33/(('12. Type 2 Emp 2020 Comp'!$I$16-'12. Type 2 Emp 2020 Comp'!$I$15+1)/7)</f>
        <v>0</v>
      </c>
      <c r="AF33" s="381">
        <f t="shared" si="1"/>
        <v>0</v>
      </c>
      <c r="AG33" s="381">
        <f t="shared" si="2"/>
        <v>0</v>
      </c>
    </row>
    <row r="34" spans="1:33" ht="15.75" thickBot="1" x14ac:dyDescent="0.3">
      <c r="A34" s="297">
        <f t="shared" si="3"/>
        <v>16</v>
      </c>
      <c r="B34" s="297" t="str">
        <f>IF('12. Type 2 Emp 2020 Comp'!B36=0," ",+'12. Type 2 Emp 2020 Comp'!B36)</f>
        <v xml:space="preserve"> </v>
      </c>
      <c r="C34" s="265" t="str">
        <f>IF('12. Type 2 Emp 2020 Comp'!C36=0," ",+'12. Type 2 Emp 2020 Comp'!C36)</f>
        <v xml:space="preserve"> </v>
      </c>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269">
        <f t="shared" si="0"/>
        <v>0</v>
      </c>
      <c r="AE34" s="390">
        <f>+AD34/(('12. Type 2 Emp 2020 Comp'!$I$16-'12. Type 2 Emp 2020 Comp'!$I$15+1)/7)</f>
        <v>0</v>
      </c>
      <c r="AF34" s="381">
        <f t="shared" si="1"/>
        <v>0</v>
      </c>
      <c r="AG34" s="381">
        <f t="shared" si="2"/>
        <v>0</v>
      </c>
    </row>
    <row r="35" spans="1:33" ht="15.75" thickBot="1" x14ac:dyDescent="0.3">
      <c r="A35" s="297">
        <f t="shared" si="3"/>
        <v>17</v>
      </c>
      <c r="B35" s="297" t="str">
        <f>IF('12. Type 2 Emp 2020 Comp'!B37=0," ",+'12. Type 2 Emp 2020 Comp'!B37)</f>
        <v xml:space="preserve"> </v>
      </c>
      <c r="C35" s="265" t="str">
        <f>IF('12. Type 2 Emp 2020 Comp'!C37=0," ",+'12. Type 2 Emp 2020 Comp'!C37)</f>
        <v xml:space="preserve"> </v>
      </c>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269">
        <f t="shared" si="0"/>
        <v>0</v>
      </c>
      <c r="AE35" s="390">
        <f>+AD35/(('12. Type 2 Emp 2020 Comp'!$I$16-'12. Type 2 Emp 2020 Comp'!$I$15+1)/7)</f>
        <v>0</v>
      </c>
      <c r="AF35" s="381">
        <f t="shared" si="1"/>
        <v>0</v>
      </c>
      <c r="AG35" s="381">
        <f t="shared" si="2"/>
        <v>0</v>
      </c>
    </row>
    <row r="36" spans="1:33" ht="15.75" thickBot="1" x14ac:dyDescent="0.3">
      <c r="A36" s="297">
        <f t="shared" si="3"/>
        <v>18</v>
      </c>
      <c r="B36" s="297" t="str">
        <f>IF('12. Type 2 Emp 2020 Comp'!B38=0," ",+'12. Type 2 Emp 2020 Comp'!B38)</f>
        <v xml:space="preserve"> </v>
      </c>
      <c r="C36" s="265" t="str">
        <f>IF('12. Type 2 Emp 2020 Comp'!C38=0," ",+'12. Type 2 Emp 2020 Comp'!C38)</f>
        <v xml:space="preserve"> </v>
      </c>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269">
        <f t="shared" si="0"/>
        <v>0</v>
      </c>
      <c r="AE36" s="390">
        <f>+AD36/(('12. Type 2 Emp 2020 Comp'!$I$16-'12. Type 2 Emp 2020 Comp'!$I$15+1)/7)</f>
        <v>0</v>
      </c>
      <c r="AF36" s="381">
        <f t="shared" si="1"/>
        <v>0</v>
      </c>
      <c r="AG36" s="381">
        <f t="shared" si="2"/>
        <v>0</v>
      </c>
    </row>
    <row r="37" spans="1:33" ht="15.75" thickBot="1" x14ac:dyDescent="0.3">
      <c r="A37" s="297">
        <f t="shared" si="3"/>
        <v>19</v>
      </c>
      <c r="B37" s="297" t="str">
        <f>IF('12. Type 2 Emp 2020 Comp'!B39=0," ",+'12. Type 2 Emp 2020 Comp'!B39)</f>
        <v xml:space="preserve"> </v>
      </c>
      <c r="C37" s="265" t="str">
        <f>IF('12. Type 2 Emp 2020 Comp'!C39=0," ",+'12. Type 2 Emp 2020 Comp'!C39)</f>
        <v xml:space="preserve"> </v>
      </c>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269">
        <f t="shared" si="0"/>
        <v>0</v>
      </c>
      <c r="AE37" s="390">
        <f>+AD37/(('12. Type 2 Emp 2020 Comp'!$I$16-'12. Type 2 Emp 2020 Comp'!$I$15+1)/7)</f>
        <v>0</v>
      </c>
      <c r="AF37" s="381">
        <f t="shared" si="1"/>
        <v>0</v>
      </c>
      <c r="AG37" s="381">
        <f t="shared" si="2"/>
        <v>0</v>
      </c>
    </row>
    <row r="38" spans="1:33" ht="15.75" thickBot="1" x14ac:dyDescent="0.3">
      <c r="A38" s="297">
        <f t="shared" si="3"/>
        <v>20</v>
      </c>
      <c r="B38" s="297" t="str">
        <f>IF('12. Type 2 Emp 2020 Comp'!B40=0," ",+'12. Type 2 Emp 2020 Comp'!B40)</f>
        <v xml:space="preserve"> </v>
      </c>
      <c r="C38" s="265" t="str">
        <f>IF('12. Type 2 Emp 2020 Comp'!C40=0," ",+'12. Type 2 Emp 2020 Comp'!C40)</f>
        <v xml:space="preserve"> </v>
      </c>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269">
        <f t="shared" si="0"/>
        <v>0</v>
      </c>
      <c r="AE38" s="390">
        <f>+AD38/(('12. Type 2 Emp 2020 Comp'!$I$16-'12. Type 2 Emp 2020 Comp'!$I$15+1)/7)</f>
        <v>0</v>
      </c>
      <c r="AF38" s="381">
        <f t="shared" si="1"/>
        <v>0</v>
      </c>
      <c r="AG38" s="381">
        <f t="shared" si="2"/>
        <v>0</v>
      </c>
    </row>
    <row r="39" spans="1:33" ht="15.75" thickBot="1" x14ac:dyDescent="0.3">
      <c r="A39" s="297">
        <f t="shared" si="3"/>
        <v>21</v>
      </c>
      <c r="B39" s="297" t="str">
        <f>IF('12. Type 2 Emp 2020 Comp'!B41=0," ",+'12. Type 2 Emp 2020 Comp'!B41)</f>
        <v xml:space="preserve"> </v>
      </c>
      <c r="C39" s="265" t="str">
        <f>IF('12. Type 2 Emp 2020 Comp'!C41=0," ",+'12. Type 2 Emp 2020 Comp'!C41)</f>
        <v xml:space="preserve"> </v>
      </c>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269">
        <f t="shared" si="0"/>
        <v>0</v>
      </c>
      <c r="AE39" s="390">
        <f>+AD39/(('12. Type 2 Emp 2020 Comp'!$I$16-'12. Type 2 Emp 2020 Comp'!$I$15+1)/7)</f>
        <v>0</v>
      </c>
      <c r="AF39" s="381">
        <f t="shared" si="1"/>
        <v>0</v>
      </c>
      <c r="AG39" s="381">
        <f t="shared" si="2"/>
        <v>0</v>
      </c>
    </row>
    <row r="40" spans="1:33" ht="15.75" thickBot="1" x14ac:dyDescent="0.3">
      <c r="A40" s="297">
        <f t="shared" si="3"/>
        <v>22</v>
      </c>
      <c r="B40" s="297" t="str">
        <f>IF('12. Type 2 Emp 2020 Comp'!B42=0," ",+'12. Type 2 Emp 2020 Comp'!B42)</f>
        <v xml:space="preserve"> </v>
      </c>
      <c r="C40" s="265" t="str">
        <f>IF('12. Type 2 Emp 2020 Comp'!C42=0," ",+'12. Type 2 Emp 2020 Comp'!C42)</f>
        <v xml:space="preserve"> </v>
      </c>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c r="AC40" s="514"/>
      <c r="AD40" s="269">
        <f t="shared" si="0"/>
        <v>0</v>
      </c>
      <c r="AE40" s="390">
        <f>+AD40/(('12. Type 2 Emp 2020 Comp'!$I$16-'12. Type 2 Emp 2020 Comp'!$I$15+1)/7)</f>
        <v>0</v>
      </c>
      <c r="AF40" s="381">
        <f t="shared" si="1"/>
        <v>0</v>
      </c>
      <c r="AG40" s="381">
        <f t="shared" si="2"/>
        <v>0</v>
      </c>
    </row>
    <row r="41" spans="1:33" ht="15.75" thickBot="1" x14ac:dyDescent="0.3">
      <c r="A41" s="297">
        <f t="shared" si="3"/>
        <v>23</v>
      </c>
      <c r="B41" s="297" t="str">
        <f>IF('12. Type 2 Emp 2020 Comp'!B43=0," ",+'12. Type 2 Emp 2020 Comp'!B43)</f>
        <v xml:space="preserve"> </v>
      </c>
      <c r="C41" s="265" t="str">
        <f>IF('12. Type 2 Emp 2020 Comp'!C43=0," ",+'12. Type 2 Emp 2020 Comp'!C43)</f>
        <v xml:space="preserve"> </v>
      </c>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269">
        <f t="shared" si="0"/>
        <v>0</v>
      </c>
      <c r="AE41" s="390">
        <f>+AD41/(('12. Type 2 Emp 2020 Comp'!$I$16-'12. Type 2 Emp 2020 Comp'!$I$15+1)/7)</f>
        <v>0</v>
      </c>
      <c r="AF41" s="381">
        <f t="shared" si="1"/>
        <v>0</v>
      </c>
      <c r="AG41" s="381">
        <f t="shared" si="2"/>
        <v>0</v>
      </c>
    </row>
    <row r="42" spans="1:33" ht="15.75" thickBot="1" x14ac:dyDescent="0.3">
      <c r="A42" s="297">
        <f t="shared" si="3"/>
        <v>24</v>
      </c>
      <c r="B42" s="297" t="str">
        <f>IF('12. Type 2 Emp 2020 Comp'!B44=0," ",+'12. Type 2 Emp 2020 Comp'!B44)</f>
        <v xml:space="preserve"> </v>
      </c>
      <c r="C42" s="265" t="str">
        <f>IF('12. Type 2 Emp 2020 Comp'!C44=0," ",+'12. Type 2 Emp 2020 Comp'!C44)</f>
        <v xml:space="preserve"> </v>
      </c>
      <c r="D42" s="514"/>
      <c r="E42" s="514"/>
      <c r="F42" s="514"/>
      <c r="G42" s="514"/>
      <c r="H42" s="514"/>
      <c r="I42" s="514"/>
      <c r="J42" s="514"/>
      <c r="K42" s="514"/>
      <c r="L42" s="514"/>
      <c r="M42" s="514"/>
      <c r="N42" s="514"/>
      <c r="O42" s="514"/>
      <c r="P42" s="514"/>
      <c r="Q42" s="514"/>
      <c r="R42" s="514"/>
      <c r="S42" s="514"/>
      <c r="T42" s="514"/>
      <c r="U42" s="514"/>
      <c r="V42" s="514"/>
      <c r="W42" s="514"/>
      <c r="X42" s="514"/>
      <c r="Y42" s="514"/>
      <c r="Z42" s="514"/>
      <c r="AA42" s="514"/>
      <c r="AB42" s="514"/>
      <c r="AC42" s="514"/>
      <c r="AD42" s="269">
        <f t="shared" si="0"/>
        <v>0</v>
      </c>
      <c r="AE42" s="390">
        <f>+AD42/(('12. Type 2 Emp 2020 Comp'!$I$16-'12. Type 2 Emp 2020 Comp'!$I$15+1)/7)</f>
        <v>0</v>
      </c>
      <c r="AF42" s="381">
        <f t="shared" si="1"/>
        <v>0</v>
      </c>
      <c r="AG42" s="381">
        <f t="shared" si="2"/>
        <v>0</v>
      </c>
    </row>
    <row r="43" spans="1:33" ht="15.75" thickBot="1" x14ac:dyDescent="0.3">
      <c r="A43" s="297">
        <f t="shared" si="3"/>
        <v>25</v>
      </c>
      <c r="B43" s="297" t="str">
        <f>IF('12. Type 2 Emp 2020 Comp'!B45=0," ",+'12. Type 2 Emp 2020 Comp'!B45)</f>
        <v xml:space="preserve"> </v>
      </c>
      <c r="C43" s="265" t="str">
        <f>IF('12. Type 2 Emp 2020 Comp'!C45=0," ",+'12. Type 2 Emp 2020 Comp'!C45)</f>
        <v xml:space="preserve"> </v>
      </c>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269">
        <f t="shared" si="0"/>
        <v>0</v>
      </c>
      <c r="AE43" s="390">
        <f>+AD43/(('12. Type 2 Emp 2020 Comp'!$I$16-'12. Type 2 Emp 2020 Comp'!$I$15+1)/7)</f>
        <v>0</v>
      </c>
      <c r="AF43" s="381">
        <f t="shared" si="1"/>
        <v>0</v>
      </c>
      <c r="AG43" s="381">
        <f t="shared" si="2"/>
        <v>0</v>
      </c>
    </row>
    <row r="44" spans="1:33" ht="15.75" thickBot="1" x14ac:dyDescent="0.3">
      <c r="A44" s="297">
        <f t="shared" si="3"/>
        <v>26</v>
      </c>
      <c r="B44" s="297" t="str">
        <f>IF('12. Type 2 Emp 2020 Comp'!B46=0," ",+'12. Type 2 Emp 2020 Comp'!B46)</f>
        <v xml:space="preserve"> </v>
      </c>
      <c r="C44" s="265" t="str">
        <f>IF('12. Type 2 Emp 2020 Comp'!C46=0," ",+'12. Type 2 Emp 2020 Comp'!C46)</f>
        <v xml:space="preserve"> </v>
      </c>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269">
        <f t="shared" si="0"/>
        <v>0</v>
      </c>
      <c r="AE44" s="390">
        <f>+AD44/(('12. Type 2 Emp 2020 Comp'!$I$16-'12. Type 2 Emp 2020 Comp'!$I$15+1)/7)</f>
        <v>0</v>
      </c>
      <c r="AF44" s="381">
        <f t="shared" si="1"/>
        <v>0</v>
      </c>
      <c r="AG44" s="381">
        <f t="shared" si="2"/>
        <v>0</v>
      </c>
    </row>
    <row r="45" spans="1:33" ht="15.75" thickBot="1" x14ac:dyDescent="0.3">
      <c r="A45" s="297">
        <f t="shared" si="3"/>
        <v>27</v>
      </c>
      <c r="B45" s="297" t="str">
        <f>IF('12. Type 2 Emp 2020 Comp'!B47=0," ",+'12. Type 2 Emp 2020 Comp'!B47)</f>
        <v xml:space="preserve"> </v>
      </c>
      <c r="C45" s="265" t="str">
        <f>IF('12. Type 2 Emp 2020 Comp'!C47=0," ",+'12. Type 2 Emp 2020 Comp'!C47)</f>
        <v xml:space="preserve"> </v>
      </c>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269">
        <f t="shared" si="0"/>
        <v>0</v>
      </c>
      <c r="AE45" s="390">
        <f>+AD45/(('12. Type 2 Emp 2020 Comp'!$I$16-'12. Type 2 Emp 2020 Comp'!$I$15+1)/7)</f>
        <v>0</v>
      </c>
      <c r="AF45" s="381">
        <f t="shared" si="1"/>
        <v>0</v>
      </c>
      <c r="AG45" s="381">
        <f t="shared" si="2"/>
        <v>0</v>
      </c>
    </row>
    <row r="46" spans="1:33" ht="15.75" thickBot="1" x14ac:dyDescent="0.3">
      <c r="A46" s="297">
        <f t="shared" si="3"/>
        <v>28</v>
      </c>
      <c r="B46" s="297" t="str">
        <f>IF('12. Type 2 Emp 2020 Comp'!B48=0," ",+'12. Type 2 Emp 2020 Comp'!B48)</f>
        <v xml:space="preserve"> </v>
      </c>
      <c r="C46" s="265" t="str">
        <f>IF('12. Type 2 Emp 2020 Comp'!C48=0," ",+'12. Type 2 Emp 2020 Comp'!C48)</f>
        <v xml:space="preserve"> </v>
      </c>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269">
        <f t="shared" si="0"/>
        <v>0</v>
      </c>
      <c r="AE46" s="390">
        <f>+AD46/(('12. Type 2 Emp 2020 Comp'!$I$16-'12. Type 2 Emp 2020 Comp'!$I$15+1)/7)</f>
        <v>0</v>
      </c>
      <c r="AF46" s="381">
        <f t="shared" si="1"/>
        <v>0</v>
      </c>
      <c r="AG46" s="381">
        <f t="shared" si="2"/>
        <v>0</v>
      </c>
    </row>
    <row r="47" spans="1:33" ht="15.75" thickBot="1" x14ac:dyDescent="0.3">
      <c r="A47" s="297">
        <f t="shared" si="3"/>
        <v>29</v>
      </c>
      <c r="B47" s="297" t="str">
        <f>IF('12. Type 2 Emp 2020 Comp'!B49=0," ",+'12. Type 2 Emp 2020 Comp'!B49)</f>
        <v xml:space="preserve"> </v>
      </c>
      <c r="C47" s="265" t="str">
        <f>IF('12. Type 2 Emp 2020 Comp'!C49=0," ",+'12. Type 2 Emp 2020 Comp'!C49)</f>
        <v xml:space="preserve"> </v>
      </c>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269">
        <f t="shared" si="0"/>
        <v>0</v>
      </c>
      <c r="AE47" s="390">
        <f>+AD47/(('12. Type 2 Emp 2020 Comp'!$I$16-'12. Type 2 Emp 2020 Comp'!$I$15+1)/7)</f>
        <v>0</v>
      </c>
      <c r="AF47" s="381">
        <f t="shared" si="1"/>
        <v>0</v>
      </c>
      <c r="AG47" s="381">
        <f t="shared" si="2"/>
        <v>0</v>
      </c>
    </row>
    <row r="48" spans="1:33" ht="15.75" thickBot="1" x14ac:dyDescent="0.3">
      <c r="A48" s="297">
        <f t="shared" si="3"/>
        <v>30</v>
      </c>
      <c r="B48" s="297" t="str">
        <f>IF('12. Type 2 Emp 2020 Comp'!B50=0," ",+'12. Type 2 Emp 2020 Comp'!B50)</f>
        <v xml:space="preserve"> </v>
      </c>
      <c r="C48" s="265" t="str">
        <f>IF('12. Type 2 Emp 2020 Comp'!C50=0," ",+'12. Type 2 Emp 2020 Comp'!C50)</f>
        <v xml:space="preserve"> </v>
      </c>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269">
        <f t="shared" si="0"/>
        <v>0</v>
      </c>
      <c r="AE48" s="390">
        <f>+AD48/(('12. Type 2 Emp 2020 Comp'!$I$16-'12. Type 2 Emp 2020 Comp'!$I$15+1)/7)</f>
        <v>0</v>
      </c>
      <c r="AF48" s="381">
        <f t="shared" si="1"/>
        <v>0</v>
      </c>
      <c r="AG48" s="381">
        <f t="shared" si="2"/>
        <v>0</v>
      </c>
    </row>
    <row r="49" spans="1:33" ht="15.75" thickBot="1" x14ac:dyDescent="0.3">
      <c r="A49" s="297">
        <f t="shared" si="3"/>
        <v>31</v>
      </c>
      <c r="B49" s="297" t="str">
        <f>IF('12. Type 2 Emp 2020 Comp'!B51=0," ",+'12. Type 2 Emp 2020 Comp'!B51)</f>
        <v xml:space="preserve"> </v>
      </c>
      <c r="C49" s="265" t="str">
        <f>IF('12. Type 2 Emp 2020 Comp'!C51=0," ",+'12. Type 2 Emp 2020 Comp'!C51)</f>
        <v xml:space="preserve"> </v>
      </c>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269">
        <f t="shared" si="0"/>
        <v>0</v>
      </c>
      <c r="AE49" s="390">
        <f>+AD49/(('12. Type 2 Emp 2020 Comp'!$I$16-'12. Type 2 Emp 2020 Comp'!$I$15+1)/7)</f>
        <v>0</v>
      </c>
      <c r="AF49" s="381">
        <f t="shared" si="1"/>
        <v>0</v>
      </c>
      <c r="AG49" s="381">
        <f t="shared" si="2"/>
        <v>0</v>
      </c>
    </row>
    <row r="50" spans="1:33" ht="15.75" thickBot="1" x14ac:dyDescent="0.3">
      <c r="A50" s="297">
        <f t="shared" si="3"/>
        <v>32</v>
      </c>
      <c r="B50" s="297" t="str">
        <f>IF('12. Type 2 Emp 2020 Comp'!B52=0," ",+'12. Type 2 Emp 2020 Comp'!B52)</f>
        <v xml:space="preserve"> </v>
      </c>
      <c r="C50" s="265" t="str">
        <f>IF('12. Type 2 Emp 2020 Comp'!C52=0," ",+'12. Type 2 Emp 2020 Comp'!C52)</f>
        <v xml:space="preserve"> </v>
      </c>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c r="AC50" s="514"/>
      <c r="AD50" s="269">
        <f t="shared" si="0"/>
        <v>0</v>
      </c>
      <c r="AE50" s="390">
        <f>+AD50/(('12. Type 2 Emp 2020 Comp'!$I$16-'12. Type 2 Emp 2020 Comp'!$I$15+1)/7)</f>
        <v>0</v>
      </c>
      <c r="AF50" s="381">
        <f t="shared" si="1"/>
        <v>0</v>
      </c>
      <c r="AG50" s="381">
        <f t="shared" si="2"/>
        <v>0</v>
      </c>
    </row>
    <row r="51" spans="1:33" ht="15.75" thickBot="1" x14ac:dyDescent="0.3">
      <c r="A51" s="297">
        <f t="shared" si="3"/>
        <v>33</v>
      </c>
      <c r="B51" s="297" t="str">
        <f>IF('12. Type 2 Emp 2020 Comp'!B53=0," ",+'12. Type 2 Emp 2020 Comp'!B53)</f>
        <v xml:space="preserve"> </v>
      </c>
      <c r="C51" s="265" t="str">
        <f>IF('12. Type 2 Emp 2020 Comp'!C53=0," ",+'12. Type 2 Emp 2020 Comp'!C53)</f>
        <v xml:space="preserve"> </v>
      </c>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269">
        <f t="shared" si="0"/>
        <v>0</v>
      </c>
      <c r="AE51" s="390">
        <f>+AD51/(('12. Type 2 Emp 2020 Comp'!$I$16-'12. Type 2 Emp 2020 Comp'!$I$15+1)/7)</f>
        <v>0</v>
      </c>
      <c r="AF51" s="381">
        <f t="shared" si="1"/>
        <v>0</v>
      </c>
      <c r="AG51" s="381">
        <f t="shared" si="2"/>
        <v>0</v>
      </c>
    </row>
    <row r="52" spans="1:33" ht="15.75" thickBot="1" x14ac:dyDescent="0.3">
      <c r="A52" s="297">
        <f t="shared" si="3"/>
        <v>34</v>
      </c>
      <c r="B52" s="297" t="str">
        <f>IF('12. Type 2 Emp 2020 Comp'!B54=0," ",+'12. Type 2 Emp 2020 Comp'!B54)</f>
        <v xml:space="preserve"> </v>
      </c>
      <c r="C52" s="265" t="str">
        <f>IF('12. Type 2 Emp 2020 Comp'!C54=0," ",+'12. Type 2 Emp 2020 Comp'!C54)</f>
        <v xml:space="preserve"> </v>
      </c>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269">
        <f t="shared" si="0"/>
        <v>0</v>
      </c>
      <c r="AE52" s="390">
        <f>+AD52/(('12. Type 2 Emp 2020 Comp'!$I$16-'12. Type 2 Emp 2020 Comp'!$I$15+1)/7)</f>
        <v>0</v>
      </c>
      <c r="AF52" s="381">
        <f t="shared" si="1"/>
        <v>0</v>
      </c>
      <c r="AG52" s="381">
        <f t="shared" si="2"/>
        <v>0</v>
      </c>
    </row>
    <row r="53" spans="1:33" ht="15.75" thickBot="1" x14ac:dyDescent="0.3">
      <c r="A53" s="297">
        <f t="shared" si="3"/>
        <v>35</v>
      </c>
      <c r="B53" s="297" t="str">
        <f>IF('12. Type 2 Emp 2020 Comp'!B55=0," ",+'12. Type 2 Emp 2020 Comp'!B55)</f>
        <v xml:space="preserve"> </v>
      </c>
      <c r="C53" s="265" t="str">
        <f>IF('12. Type 2 Emp 2020 Comp'!C55=0," ",+'12. Type 2 Emp 2020 Comp'!C55)</f>
        <v xml:space="preserve"> </v>
      </c>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269">
        <f t="shared" si="0"/>
        <v>0</v>
      </c>
      <c r="AE53" s="390">
        <f>+AD53/(('12. Type 2 Emp 2020 Comp'!$I$16-'12. Type 2 Emp 2020 Comp'!$I$15+1)/7)</f>
        <v>0</v>
      </c>
      <c r="AF53" s="381">
        <f t="shared" si="1"/>
        <v>0</v>
      </c>
      <c r="AG53" s="381">
        <f t="shared" si="2"/>
        <v>0</v>
      </c>
    </row>
    <row r="54" spans="1:33" ht="15.75" thickBot="1" x14ac:dyDescent="0.3">
      <c r="A54" s="297">
        <f t="shared" si="3"/>
        <v>36</v>
      </c>
      <c r="B54" s="297" t="str">
        <f>IF('12. Type 2 Emp 2020 Comp'!B56=0," ",+'12. Type 2 Emp 2020 Comp'!B56)</f>
        <v xml:space="preserve"> </v>
      </c>
      <c r="C54" s="265" t="str">
        <f>IF('12. Type 2 Emp 2020 Comp'!C56=0," ",+'12. Type 2 Emp 2020 Comp'!C56)</f>
        <v xml:space="preserve"> </v>
      </c>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269">
        <f t="shared" si="0"/>
        <v>0</v>
      </c>
      <c r="AE54" s="390">
        <f>+AD54/(('12. Type 2 Emp 2020 Comp'!$I$16-'12. Type 2 Emp 2020 Comp'!$I$15+1)/7)</f>
        <v>0</v>
      </c>
      <c r="AF54" s="381">
        <f t="shared" si="1"/>
        <v>0</v>
      </c>
      <c r="AG54" s="381">
        <f t="shared" si="2"/>
        <v>0</v>
      </c>
    </row>
    <row r="55" spans="1:33" ht="15.75" thickBot="1" x14ac:dyDescent="0.3">
      <c r="A55" s="297">
        <f t="shared" si="3"/>
        <v>37</v>
      </c>
      <c r="B55" s="297" t="str">
        <f>IF('12. Type 2 Emp 2020 Comp'!B57=0," ",+'12. Type 2 Emp 2020 Comp'!B57)</f>
        <v xml:space="preserve"> </v>
      </c>
      <c r="C55" s="265" t="str">
        <f>IF('12. Type 2 Emp 2020 Comp'!C57=0," ",+'12. Type 2 Emp 2020 Comp'!C57)</f>
        <v xml:space="preserve"> </v>
      </c>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269">
        <f t="shared" si="0"/>
        <v>0</v>
      </c>
      <c r="AE55" s="390">
        <f>+AD55/(('12. Type 2 Emp 2020 Comp'!$I$16-'12. Type 2 Emp 2020 Comp'!$I$15+1)/7)</f>
        <v>0</v>
      </c>
      <c r="AF55" s="381">
        <f t="shared" si="1"/>
        <v>0</v>
      </c>
      <c r="AG55" s="381">
        <f t="shared" si="2"/>
        <v>0</v>
      </c>
    </row>
    <row r="56" spans="1:33" ht="15.75" thickBot="1" x14ac:dyDescent="0.3">
      <c r="A56" s="297">
        <f t="shared" si="3"/>
        <v>38</v>
      </c>
      <c r="B56" s="297" t="str">
        <f>IF('12. Type 2 Emp 2020 Comp'!B58=0," ",+'12. Type 2 Emp 2020 Comp'!B58)</f>
        <v xml:space="preserve"> </v>
      </c>
      <c r="C56" s="265" t="str">
        <f>IF('12. Type 2 Emp 2020 Comp'!C58=0," ",+'12. Type 2 Emp 2020 Comp'!C58)</f>
        <v xml:space="preserve"> </v>
      </c>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269">
        <f t="shared" si="0"/>
        <v>0</v>
      </c>
      <c r="AE56" s="390">
        <f>+AD56/(('12. Type 2 Emp 2020 Comp'!$I$16-'12. Type 2 Emp 2020 Comp'!$I$15+1)/7)</f>
        <v>0</v>
      </c>
      <c r="AF56" s="381">
        <f t="shared" si="1"/>
        <v>0</v>
      </c>
      <c r="AG56" s="381">
        <f t="shared" si="2"/>
        <v>0</v>
      </c>
    </row>
    <row r="57" spans="1:33" ht="15.75" thickBot="1" x14ac:dyDescent="0.3">
      <c r="A57" s="297">
        <f t="shared" si="3"/>
        <v>39</v>
      </c>
      <c r="B57" s="297" t="str">
        <f>IF('12. Type 2 Emp 2020 Comp'!B59=0," ",+'12. Type 2 Emp 2020 Comp'!B59)</f>
        <v xml:space="preserve"> </v>
      </c>
      <c r="C57" s="265" t="str">
        <f>IF('12. Type 2 Emp 2020 Comp'!C59=0," ",+'12. Type 2 Emp 2020 Comp'!C59)</f>
        <v xml:space="preserve"> </v>
      </c>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269">
        <f t="shared" si="0"/>
        <v>0</v>
      </c>
      <c r="AE57" s="390">
        <f>+AD57/(('12. Type 2 Emp 2020 Comp'!$I$16-'12. Type 2 Emp 2020 Comp'!$I$15+1)/7)</f>
        <v>0</v>
      </c>
      <c r="AF57" s="381">
        <f t="shared" si="1"/>
        <v>0</v>
      </c>
      <c r="AG57" s="381">
        <f t="shared" si="2"/>
        <v>0</v>
      </c>
    </row>
    <row r="58" spans="1:33" ht="15.75" thickBot="1" x14ac:dyDescent="0.3">
      <c r="A58" s="297">
        <f t="shared" si="3"/>
        <v>40</v>
      </c>
      <c r="B58" s="297" t="str">
        <f>IF('12. Type 2 Emp 2020 Comp'!B60=0," ",+'12. Type 2 Emp 2020 Comp'!B60)</f>
        <v xml:space="preserve"> </v>
      </c>
      <c r="C58" s="265" t="str">
        <f>IF('12. Type 2 Emp 2020 Comp'!C60=0," ",+'12. Type 2 Emp 2020 Comp'!C60)</f>
        <v xml:space="preserve"> </v>
      </c>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269">
        <f t="shared" si="0"/>
        <v>0</v>
      </c>
      <c r="AE58" s="390">
        <f>+AD58/(('12. Type 2 Emp 2020 Comp'!$I$16-'12. Type 2 Emp 2020 Comp'!$I$15+1)/7)</f>
        <v>0</v>
      </c>
      <c r="AF58" s="381">
        <f t="shared" si="1"/>
        <v>0</v>
      </c>
      <c r="AG58" s="381">
        <f t="shared" si="2"/>
        <v>0</v>
      </c>
    </row>
    <row r="59" spans="1:33" ht="15.75" thickBot="1" x14ac:dyDescent="0.3">
      <c r="A59" s="297">
        <f t="shared" si="3"/>
        <v>41</v>
      </c>
      <c r="B59" s="297" t="str">
        <f>IF('12. Type 2 Emp 2020 Comp'!B61=0," ",+'12. Type 2 Emp 2020 Comp'!B61)</f>
        <v xml:space="preserve"> </v>
      </c>
      <c r="C59" s="265" t="str">
        <f>IF('12. Type 2 Emp 2020 Comp'!C61=0," ",+'12. Type 2 Emp 2020 Comp'!C61)</f>
        <v xml:space="preserve"> </v>
      </c>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269">
        <f t="shared" si="0"/>
        <v>0</v>
      </c>
      <c r="AE59" s="390">
        <f>+AD59/(('12. Type 2 Emp 2020 Comp'!$I$16-'12. Type 2 Emp 2020 Comp'!$I$15+1)/7)</f>
        <v>0</v>
      </c>
      <c r="AF59" s="381">
        <f t="shared" si="1"/>
        <v>0</v>
      </c>
      <c r="AG59" s="381">
        <f t="shared" si="2"/>
        <v>0</v>
      </c>
    </row>
    <row r="60" spans="1:33" ht="15.75" thickBot="1" x14ac:dyDescent="0.3">
      <c r="A60" s="297">
        <f t="shared" si="3"/>
        <v>42</v>
      </c>
      <c r="B60" s="297" t="str">
        <f>IF('12. Type 2 Emp 2020 Comp'!B62=0," ",+'12. Type 2 Emp 2020 Comp'!B62)</f>
        <v xml:space="preserve"> </v>
      </c>
      <c r="C60" s="265" t="str">
        <f>IF('12. Type 2 Emp 2020 Comp'!C62=0," ",+'12. Type 2 Emp 2020 Comp'!C62)</f>
        <v xml:space="preserve"> </v>
      </c>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269">
        <f t="shared" si="0"/>
        <v>0</v>
      </c>
      <c r="AE60" s="390">
        <f>+AD60/(('12. Type 2 Emp 2020 Comp'!$I$16-'12. Type 2 Emp 2020 Comp'!$I$15+1)/7)</f>
        <v>0</v>
      </c>
      <c r="AF60" s="381">
        <f t="shared" si="1"/>
        <v>0</v>
      </c>
      <c r="AG60" s="381">
        <f t="shared" si="2"/>
        <v>0</v>
      </c>
    </row>
    <row r="61" spans="1:33" ht="15.75" thickBot="1" x14ac:dyDescent="0.3">
      <c r="A61" s="297">
        <f t="shared" si="3"/>
        <v>43</v>
      </c>
      <c r="B61" s="297" t="str">
        <f>IF('12. Type 2 Emp 2020 Comp'!B63=0," ",+'12. Type 2 Emp 2020 Comp'!B63)</f>
        <v xml:space="preserve"> </v>
      </c>
      <c r="C61" s="265" t="str">
        <f>IF('12. Type 2 Emp 2020 Comp'!C63=0," ",+'12. Type 2 Emp 2020 Comp'!C63)</f>
        <v xml:space="preserve"> </v>
      </c>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269">
        <f t="shared" si="0"/>
        <v>0</v>
      </c>
      <c r="AE61" s="390">
        <f>+AD61/(('12. Type 2 Emp 2020 Comp'!$I$16-'12. Type 2 Emp 2020 Comp'!$I$15+1)/7)</f>
        <v>0</v>
      </c>
      <c r="AF61" s="381">
        <f t="shared" si="1"/>
        <v>0</v>
      </c>
      <c r="AG61" s="381">
        <f t="shared" si="2"/>
        <v>0</v>
      </c>
    </row>
    <row r="62" spans="1:33" ht="15.75" thickBot="1" x14ac:dyDescent="0.3">
      <c r="A62" s="297">
        <f t="shared" si="3"/>
        <v>44</v>
      </c>
      <c r="B62" s="297" t="str">
        <f>IF('12. Type 2 Emp 2020 Comp'!B64=0," ",+'12. Type 2 Emp 2020 Comp'!B64)</f>
        <v xml:space="preserve"> </v>
      </c>
      <c r="C62" s="265" t="str">
        <f>IF('12. Type 2 Emp 2020 Comp'!C64=0," ",+'12. Type 2 Emp 2020 Comp'!C64)</f>
        <v xml:space="preserve"> </v>
      </c>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269">
        <f t="shared" si="0"/>
        <v>0</v>
      </c>
      <c r="AE62" s="390">
        <f>+AD62/(('12. Type 2 Emp 2020 Comp'!$I$16-'12. Type 2 Emp 2020 Comp'!$I$15+1)/7)</f>
        <v>0</v>
      </c>
      <c r="AF62" s="381">
        <f t="shared" si="1"/>
        <v>0</v>
      </c>
      <c r="AG62" s="381">
        <f t="shared" si="2"/>
        <v>0</v>
      </c>
    </row>
    <row r="63" spans="1:33" ht="15.75" thickBot="1" x14ac:dyDescent="0.3">
      <c r="A63" s="297">
        <f t="shared" si="3"/>
        <v>45</v>
      </c>
      <c r="B63" s="297" t="str">
        <f>IF('12. Type 2 Emp 2020 Comp'!B65=0," ",+'12. Type 2 Emp 2020 Comp'!B65)</f>
        <v xml:space="preserve"> </v>
      </c>
      <c r="C63" s="265" t="str">
        <f>IF('12. Type 2 Emp 2020 Comp'!C65=0," ",+'12. Type 2 Emp 2020 Comp'!C65)</f>
        <v xml:space="preserve"> </v>
      </c>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269">
        <f t="shared" si="0"/>
        <v>0</v>
      </c>
      <c r="AE63" s="390">
        <f>+AD63/(('12. Type 2 Emp 2020 Comp'!$I$16-'12. Type 2 Emp 2020 Comp'!$I$15+1)/7)</f>
        <v>0</v>
      </c>
      <c r="AF63" s="381">
        <f t="shared" si="1"/>
        <v>0</v>
      </c>
      <c r="AG63" s="381">
        <f t="shared" si="2"/>
        <v>0</v>
      </c>
    </row>
    <row r="64" spans="1:33" ht="15.75" thickBot="1" x14ac:dyDescent="0.3">
      <c r="A64" s="297">
        <f t="shared" si="3"/>
        <v>46</v>
      </c>
      <c r="B64" s="297" t="str">
        <f>IF('12. Type 2 Emp 2020 Comp'!B66=0," ",+'12. Type 2 Emp 2020 Comp'!B66)</f>
        <v xml:space="preserve"> </v>
      </c>
      <c r="C64" s="265" t="str">
        <f>IF('12. Type 2 Emp 2020 Comp'!C66=0," ",+'12. Type 2 Emp 2020 Comp'!C66)</f>
        <v xml:space="preserve"> </v>
      </c>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269">
        <f t="shared" si="0"/>
        <v>0</v>
      </c>
      <c r="AE64" s="390">
        <f>+AD64/(('12. Type 2 Emp 2020 Comp'!$I$16-'12. Type 2 Emp 2020 Comp'!$I$15+1)/7)</f>
        <v>0</v>
      </c>
      <c r="AF64" s="381">
        <f t="shared" si="1"/>
        <v>0</v>
      </c>
      <c r="AG64" s="381">
        <f t="shared" si="2"/>
        <v>0</v>
      </c>
    </row>
    <row r="65" spans="1:33" ht="15.75" thickBot="1" x14ac:dyDescent="0.3">
      <c r="A65" s="297">
        <f t="shared" si="3"/>
        <v>47</v>
      </c>
      <c r="B65" s="297" t="str">
        <f>IF('12. Type 2 Emp 2020 Comp'!B67=0," ",+'12. Type 2 Emp 2020 Comp'!B67)</f>
        <v xml:space="preserve"> </v>
      </c>
      <c r="C65" s="265" t="str">
        <f>IF('12. Type 2 Emp 2020 Comp'!C67=0," ",+'12. Type 2 Emp 2020 Comp'!C67)</f>
        <v xml:space="preserve"> </v>
      </c>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269">
        <f t="shared" si="0"/>
        <v>0</v>
      </c>
      <c r="AE65" s="390">
        <f>+AD65/(('12. Type 2 Emp 2020 Comp'!$I$16-'12. Type 2 Emp 2020 Comp'!$I$15+1)/7)</f>
        <v>0</v>
      </c>
      <c r="AF65" s="381">
        <f t="shared" si="1"/>
        <v>0</v>
      </c>
      <c r="AG65" s="381">
        <f t="shared" si="2"/>
        <v>0</v>
      </c>
    </row>
    <row r="66" spans="1:33" ht="15.75" thickBot="1" x14ac:dyDescent="0.3">
      <c r="A66" s="297">
        <f t="shared" si="3"/>
        <v>48</v>
      </c>
      <c r="B66" s="297" t="str">
        <f>IF('12. Type 2 Emp 2020 Comp'!B68=0," ",+'12. Type 2 Emp 2020 Comp'!B68)</f>
        <v xml:space="preserve"> </v>
      </c>
      <c r="C66" s="265" t="str">
        <f>IF('12. Type 2 Emp 2020 Comp'!C68=0," ",+'12. Type 2 Emp 2020 Comp'!C68)</f>
        <v xml:space="preserve"> </v>
      </c>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269">
        <f t="shared" si="0"/>
        <v>0</v>
      </c>
      <c r="AE66" s="390">
        <f>+AD66/(('12. Type 2 Emp 2020 Comp'!$I$16-'12. Type 2 Emp 2020 Comp'!$I$15+1)/7)</f>
        <v>0</v>
      </c>
      <c r="AF66" s="381">
        <f t="shared" si="1"/>
        <v>0</v>
      </c>
      <c r="AG66" s="381">
        <f t="shared" si="2"/>
        <v>0</v>
      </c>
    </row>
    <row r="67" spans="1:33" ht="15.75" thickBot="1" x14ac:dyDescent="0.3">
      <c r="A67" s="297">
        <f t="shared" si="3"/>
        <v>49</v>
      </c>
      <c r="B67" s="297" t="str">
        <f>IF('12. Type 2 Emp 2020 Comp'!B69=0," ",+'12. Type 2 Emp 2020 Comp'!B69)</f>
        <v xml:space="preserve"> </v>
      </c>
      <c r="C67" s="265" t="str">
        <f>IF('12. Type 2 Emp 2020 Comp'!C69=0," ",+'12. Type 2 Emp 2020 Comp'!C69)</f>
        <v xml:space="preserve"> </v>
      </c>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269">
        <f t="shared" si="0"/>
        <v>0</v>
      </c>
      <c r="AE67" s="390">
        <f>+AD67/(('12. Type 2 Emp 2020 Comp'!$I$16-'12. Type 2 Emp 2020 Comp'!$I$15+1)/7)</f>
        <v>0</v>
      </c>
      <c r="AF67" s="381">
        <f t="shared" si="1"/>
        <v>0</v>
      </c>
      <c r="AG67" s="381">
        <f t="shared" si="2"/>
        <v>0</v>
      </c>
    </row>
    <row r="68" spans="1:33" ht="15.75" thickBot="1" x14ac:dyDescent="0.3">
      <c r="A68" s="297">
        <f t="shared" si="3"/>
        <v>50</v>
      </c>
      <c r="B68" s="297" t="str">
        <f>IF('12. Type 2 Emp 2020 Comp'!B70=0," ",+'12. Type 2 Emp 2020 Comp'!B70)</f>
        <v xml:space="preserve"> </v>
      </c>
      <c r="C68" s="265" t="str">
        <f>IF('12. Type 2 Emp 2020 Comp'!C70=0," ",+'12. Type 2 Emp 2020 Comp'!C70)</f>
        <v xml:space="preserve"> </v>
      </c>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269">
        <f t="shared" si="0"/>
        <v>0</v>
      </c>
      <c r="AE68" s="390">
        <f>+AD68/(('12. Type 2 Emp 2020 Comp'!$I$16-'12. Type 2 Emp 2020 Comp'!$I$15+1)/7)</f>
        <v>0</v>
      </c>
      <c r="AF68" s="381">
        <f t="shared" si="1"/>
        <v>0</v>
      </c>
      <c r="AG68" s="381">
        <f t="shared" si="2"/>
        <v>0</v>
      </c>
    </row>
    <row r="69" spans="1:33" ht="15.75" thickBot="1" x14ac:dyDescent="0.3">
      <c r="A69" s="297">
        <f t="shared" si="3"/>
        <v>51</v>
      </c>
      <c r="B69" s="297" t="str">
        <f>IF('12. Type 2 Emp 2020 Comp'!B71=0," ",+'12. Type 2 Emp 2020 Comp'!B71)</f>
        <v xml:space="preserve"> </v>
      </c>
      <c r="C69" s="265" t="str">
        <f>IF('12. Type 2 Emp 2020 Comp'!C71=0," ",+'12. Type 2 Emp 2020 Comp'!C71)</f>
        <v xml:space="preserve"> </v>
      </c>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269">
        <f t="shared" si="0"/>
        <v>0</v>
      </c>
      <c r="AE69" s="390">
        <f>+AD69/(('12. Type 2 Emp 2020 Comp'!$I$16-'12. Type 2 Emp 2020 Comp'!$I$15+1)/7)</f>
        <v>0</v>
      </c>
      <c r="AF69" s="381">
        <f t="shared" si="1"/>
        <v>0</v>
      </c>
      <c r="AG69" s="381">
        <f t="shared" si="2"/>
        <v>0</v>
      </c>
    </row>
    <row r="70" spans="1:33" ht="15.75" thickBot="1" x14ac:dyDescent="0.3">
      <c r="A70" s="297">
        <f t="shared" si="3"/>
        <v>52</v>
      </c>
      <c r="B70" s="297" t="str">
        <f>IF('12. Type 2 Emp 2020 Comp'!B72=0," ",+'12. Type 2 Emp 2020 Comp'!B72)</f>
        <v xml:space="preserve"> </v>
      </c>
      <c r="C70" s="265" t="str">
        <f>IF('12. Type 2 Emp 2020 Comp'!C72=0," ",+'12. Type 2 Emp 2020 Comp'!C72)</f>
        <v xml:space="preserve"> </v>
      </c>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269">
        <f t="shared" si="0"/>
        <v>0</v>
      </c>
      <c r="AE70" s="390">
        <f>+AD70/(('12. Type 2 Emp 2020 Comp'!$I$16-'12. Type 2 Emp 2020 Comp'!$I$15+1)/7)</f>
        <v>0</v>
      </c>
      <c r="AF70" s="381">
        <f t="shared" si="1"/>
        <v>0</v>
      </c>
      <c r="AG70" s="381">
        <f t="shared" si="2"/>
        <v>0</v>
      </c>
    </row>
    <row r="71" spans="1:33" ht="15.75" thickBot="1" x14ac:dyDescent="0.3">
      <c r="A71" s="297">
        <f t="shared" si="3"/>
        <v>53</v>
      </c>
      <c r="B71" s="297" t="str">
        <f>IF('12. Type 2 Emp 2020 Comp'!B73=0," ",+'12. Type 2 Emp 2020 Comp'!B73)</f>
        <v xml:space="preserve"> </v>
      </c>
      <c r="C71" s="265" t="str">
        <f>IF('12. Type 2 Emp 2020 Comp'!C73=0," ",+'12. Type 2 Emp 2020 Comp'!C73)</f>
        <v xml:space="preserve"> </v>
      </c>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c r="AC71" s="514"/>
      <c r="AD71" s="269">
        <f t="shared" si="0"/>
        <v>0</v>
      </c>
      <c r="AE71" s="390">
        <f>+AD71/(('12. Type 2 Emp 2020 Comp'!$I$16-'12. Type 2 Emp 2020 Comp'!$I$15+1)/7)</f>
        <v>0</v>
      </c>
      <c r="AF71" s="381">
        <f t="shared" si="1"/>
        <v>0</v>
      </c>
      <c r="AG71" s="381">
        <f t="shared" si="2"/>
        <v>0</v>
      </c>
    </row>
    <row r="72" spans="1:33" ht="15.75" thickBot="1" x14ac:dyDescent="0.3">
      <c r="A72" s="297">
        <f t="shared" si="3"/>
        <v>54</v>
      </c>
      <c r="B72" s="297" t="str">
        <f>IF('12. Type 2 Emp 2020 Comp'!B74=0," ",+'12. Type 2 Emp 2020 Comp'!B74)</f>
        <v xml:space="preserve"> </v>
      </c>
      <c r="C72" s="265" t="str">
        <f>IF('12. Type 2 Emp 2020 Comp'!C74=0," ",+'12. Type 2 Emp 2020 Comp'!C74)</f>
        <v xml:space="preserve"> </v>
      </c>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c r="AC72" s="514"/>
      <c r="AD72" s="269">
        <f t="shared" si="0"/>
        <v>0</v>
      </c>
      <c r="AE72" s="390">
        <f>+AD72/(('12. Type 2 Emp 2020 Comp'!$I$16-'12. Type 2 Emp 2020 Comp'!$I$15+1)/7)</f>
        <v>0</v>
      </c>
      <c r="AF72" s="381">
        <f t="shared" si="1"/>
        <v>0</v>
      </c>
      <c r="AG72" s="381">
        <f t="shared" si="2"/>
        <v>0</v>
      </c>
    </row>
    <row r="73" spans="1:33" ht="15.75" thickBot="1" x14ac:dyDescent="0.3">
      <c r="A73" s="297">
        <f t="shared" si="3"/>
        <v>55</v>
      </c>
      <c r="B73" s="297" t="str">
        <f>IF('12. Type 2 Emp 2020 Comp'!B75=0," ",+'12. Type 2 Emp 2020 Comp'!B75)</f>
        <v xml:space="preserve"> </v>
      </c>
      <c r="C73" s="265" t="str">
        <f>IF('12. Type 2 Emp 2020 Comp'!C75=0," ",+'12. Type 2 Emp 2020 Comp'!C75)</f>
        <v xml:space="preserve"> </v>
      </c>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269">
        <f t="shared" si="0"/>
        <v>0</v>
      </c>
      <c r="AE73" s="390">
        <f>+AD73/(('12. Type 2 Emp 2020 Comp'!$I$16-'12. Type 2 Emp 2020 Comp'!$I$15+1)/7)</f>
        <v>0</v>
      </c>
      <c r="AF73" s="381">
        <f t="shared" si="1"/>
        <v>0</v>
      </c>
      <c r="AG73" s="381">
        <f t="shared" si="2"/>
        <v>0</v>
      </c>
    </row>
    <row r="74" spans="1:33" ht="15.75" thickBot="1" x14ac:dyDescent="0.3">
      <c r="A74" s="297">
        <f t="shared" si="3"/>
        <v>56</v>
      </c>
      <c r="B74" s="297" t="str">
        <f>IF('12. Type 2 Emp 2020 Comp'!B76=0," ",+'12. Type 2 Emp 2020 Comp'!B76)</f>
        <v xml:space="preserve"> </v>
      </c>
      <c r="C74" s="265" t="str">
        <f>IF('12. Type 2 Emp 2020 Comp'!C76=0," ",+'12. Type 2 Emp 2020 Comp'!C76)</f>
        <v xml:space="preserve"> </v>
      </c>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269">
        <f t="shared" si="0"/>
        <v>0</v>
      </c>
      <c r="AE74" s="390">
        <f>+AD74/(('12. Type 2 Emp 2020 Comp'!$I$16-'12. Type 2 Emp 2020 Comp'!$I$15+1)/7)</f>
        <v>0</v>
      </c>
      <c r="AF74" s="381">
        <f t="shared" si="1"/>
        <v>0</v>
      </c>
      <c r="AG74" s="381">
        <f t="shared" si="2"/>
        <v>0</v>
      </c>
    </row>
    <row r="75" spans="1:33" ht="15.75" thickBot="1" x14ac:dyDescent="0.3">
      <c r="A75" s="297">
        <f t="shared" si="3"/>
        <v>57</v>
      </c>
      <c r="B75" s="297" t="str">
        <f>IF('12. Type 2 Emp 2020 Comp'!B77=0," ",+'12. Type 2 Emp 2020 Comp'!B77)</f>
        <v xml:space="preserve"> </v>
      </c>
      <c r="C75" s="265" t="str">
        <f>IF('12. Type 2 Emp 2020 Comp'!C77=0," ",+'12. Type 2 Emp 2020 Comp'!C77)</f>
        <v xml:space="preserve"> </v>
      </c>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269">
        <f t="shared" si="0"/>
        <v>0</v>
      </c>
      <c r="AE75" s="390">
        <f>+AD75/(('12. Type 2 Emp 2020 Comp'!$I$16-'12. Type 2 Emp 2020 Comp'!$I$15+1)/7)</f>
        <v>0</v>
      </c>
      <c r="AF75" s="381">
        <f t="shared" si="1"/>
        <v>0</v>
      </c>
      <c r="AG75" s="381">
        <f t="shared" si="2"/>
        <v>0</v>
      </c>
    </row>
    <row r="76" spans="1:33" ht="15.75" thickBot="1" x14ac:dyDescent="0.3">
      <c r="A76" s="297">
        <f t="shared" si="3"/>
        <v>58</v>
      </c>
      <c r="B76" s="297" t="str">
        <f>IF('12. Type 2 Emp 2020 Comp'!B78=0," ",+'12. Type 2 Emp 2020 Comp'!B78)</f>
        <v xml:space="preserve"> </v>
      </c>
      <c r="C76" s="265" t="str">
        <f>IF('12. Type 2 Emp 2020 Comp'!C78=0," ",+'12. Type 2 Emp 2020 Comp'!C78)</f>
        <v xml:space="preserve"> </v>
      </c>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269">
        <f t="shared" si="0"/>
        <v>0</v>
      </c>
      <c r="AE76" s="390">
        <f>+AD76/(('12. Type 2 Emp 2020 Comp'!$I$16-'12. Type 2 Emp 2020 Comp'!$I$15+1)/7)</f>
        <v>0</v>
      </c>
      <c r="AF76" s="381">
        <f t="shared" si="1"/>
        <v>0</v>
      </c>
      <c r="AG76" s="381">
        <f t="shared" si="2"/>
        <v>0</v>
      </c>
    </row>
    <row r="77" spans="1:33" ht="15.75" thickBot="1" x14ac:dyDescent="0.3">
      <c r="A77" s="297">
        <f t="shared" si="3"/>
        <v>59</v>
      </c>
      <c r="B77" s="297" t="str">
        <f>IF('12. Type 2 Emp 2020 Comp'!B79=0," ",+'12. Type 2 Emp 2020 Comp'!B79)</f>
        <v xml:space="preserve"> </v>
      </c>
      <c r="C77" s="265" t="str">
        <f>IF('12. Type 2 Emp 2020 Comp'!C79=0," ",+'12. Type 2 Emp 2020 Comp'!C79)</f>
        <v xml:space="preserve"> </v>
      </c>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269">
        <f t="shared" si="0"/>
        <v>0</v>
      </c>
      <c r="AE77" s="390">
        <f>+AD77/(('12. Type 2 Emp 2020 Comp'!$I$16-'12. Type 2 Emp 2020 Comp'!$I$15+1)/7)</f>
        <v>0</v>
      </c>
      <c r="AF77" s="381">
        <f t="shared" si="1"/>
        <v>0</v>
      </c>
      <c r="AG77" s="381">
        <f t="shared" si="2"/>
        <v>0</v>
      </c>
    </row>
    <row r="78" spans="1:33" ht="15.75" thickBot="1" x14ac:dyDescent="0.3">
      <c r="A78" s="297">
        <f t="shared" si="3"/>
        <v>60</v>
      </c>
      <c r="B78" s="297" t="str">
        <f>IF('12. Type 2 Emp 2020 Comp'!B80=0," ",+'12. Type 2 Emp 2020 Comp'!B80)</f>
        <v xml:space="preserve"> </v>
      </c>
      <c r="C78" s="265" t="str">
        <f>IF('12. Type 2 Emp 2020 Comp'!C80=0," ",+'12. Type 2 Emp 2020 Comp'!C80)</f>
        <v xml:space="preserve"> </v>
      </c>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269">
        <f t="shared" si="0"/>
        <v>0</v>
      </c>
      <c r="AE78" s="390">
        <f>+AD78/(('12. Type 2 Emp 2020 Comp'!$I$16-'12. Type 2 Emp 2020 Comp'!$I$15+1)/7)</f>
        <v>0</v>
      </c>
      <c r="AF78" s="381">
        <f t="shared" si="1"/>
        <v>0</v>
      </c>
      <c r="AG78" s="381">
        <f t="shared" si="2"/>
        <v>0</v>
      </c>
    </row>
    <row r="79" spans="1:33" ht="15.75" thickBot="1" x14ac:dyDescent="0.3">
      <c r="A79" s="297">
        <f t="shared" si="3"/>
        <v>61</v>
      </c>
      <c r="B79" s="297" t="str">
        <f>IF('12. Type 2 Emp 2020 Comp'!B81=0," ",+'12. Type 2 Emp 2020 Comp'!B81)</f>
        <v xml:space="preserve"> </v>
      </c>
      <c r="C79" s="265" t="str">
        <f>IF('12. Type 2 Emp 2020 Comp'!C81=0," ",+'12. Type 2 Emp 2020 Comp'!C81)</f>
        <v xml:space="preserve"> </v>
      </c>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269">
        <f t="shared" si="0"/>
        <v>0</v>
      </c>
      <c r="AE79" s="390">
        <f>+AD79/(('12. Type 2 Emp 2020 Comp'!$I$16-'12. Type 2 Emp 2020 Comp'!$I$15+1)/7)</f>
        <v>0</v>
      </c>
      <c r="AF79" s="381">
        <f t="shared" si="1"/>
        <v>0</v>
      </c>
      <c r="AG79" s="381">
        <f t="shared" si="2"/>
        <v>0</v>
      </c>
    </row>
    <row r="80" spans="1:33" ht="15.75" thickBot="1" x14ac:dyDescent="0.3">
      <c r="A80" s="297">
        <f t="shared" si="3"/>
        <v>62</v>
      </c>
      <c r="B80" s="297" t="str">
        <f>IF('12. Type 2 Emp 2020 Comp'!B82=0," ",+'12. Type 2 Emp 2020 Comp'!B82)</f>
        <v xml:space="preserve"> </v>
      </c>
      <c r="C80" s="265" t="str">
        <f>IF('12. Type 2 Emp 2020 Comp'!C82=0," ",+'12. Type 2 Emp 2020 Comp'!C82)</f>
        <v xml:space="preserve"> </v>
      </c>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269">
        <f t="shared" si="0"/>
        <v>0</v>
      </c>
      <c r="AE80" s="390">
        <f>+AD80/(('12. Type 2 Emp 2020 Comp'!$I$16-'12. Type 2 Emp 2020 Comp'!$I$15+1)/7)</f>
        <v>0</v>
      </c>
      <c r="AF80" s="381">
        <f t="shared" si="1"/>
        <v>0</v>
      </c>
      <c r="AG80" s="381">
        <f t="shared" si="2"/>
        <v>0</v>
      </c>
    </row>
    <row r="81" spans="1:33" ht="15.75" thickBot="1" x14ac:dyDescent="0.3">
      <c r="A81" s="297">
        <f t="shared" si="3"/>
        <v>63</v>
      </c>
      <c r="B81" s="297" t="str">
        <f>IF('12. Type 2 Emp 2020 Comp'!B83=0," ",+'12. Type 2 Emp 2020 Comp'!B83)</f>
        <v xml:space="preserve"> </v>
      </c>
      <c r="C81" s="265" t="str">
        <f>IF('12. Type 2 Emp 2020 Comp'!C83=0," ",+'12. Type 2 Emp 2020 Comp'!C83)</f>
        <v xml:space="preserve"> </v>
      </c>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514"/>
      <c r="AD81" s="269">
        <f t="shared" si="0"/>
        <v>0</v>
      </c>
      <c r="AE81" s="390">
        <f>+AD81/(('12. Type 2 Emp 2020 Comp'!$I$16-'12. Type 2 Emp 2020 Comp'!$I$15+1)/7)</f>
        <v>0</v>
      </c>
      <c r="AF81" s="381">
        <f t="shared" si="1"/>
        <v>0</v>
      </c>
      <c r="AG81" s="381">
        <f t="shared" si="2"/>
        <v>0</v>
      </c>
    </row>
    <row r="82" spans="1:33" ht="15.75" thickBot="1" x14ac:dyDescent="0.3">
      <c r="A82" s="297">
        <f t="shared" si="3"/>
        <v>64</v>
      </c>
      <c r="B82" s="297" t="str">
        <f>IF('12. Type 2 Emp 2020 Comp'!B84=0," ",+'12. Type 2 Emp 2020 Comp'!B84)</f>
        <v xml:space="preserve"> </v>
      </c>
      <c r="C82" s="265" t="str">
        <f>IF('12. Type 2 Emp 2020 Comp'!C84=0," ",+'12. Type 2 Emp 2020 Comp'!C84)</f>
        <v xml:space="preserve"> </v>
      </c>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269">
        <f t="shared" si="0"/>
        <v>0</v>
      </c>
      <c r="AE82" s="390">
        <f>+AD82/(('12. Type 2 Emp 2020 Comp'!$I$16-'12. Type 2 Emp 2020 Comp'!$I$15+1)/7)</f>
        <v>0</v>
      </c>
      <c r="AF82" s="381">
        <f t="shared" si="1"/>
        <v>0</v>
      </c>
      <c r="AG82" s="381">
        <f t="shared" si="2"/>
        <v>0</v>
      </c>
    </row>
    <row r="83" spans="1:33" ht="15.75" thickBot="1" x14ac:dyDescent="0.3">
      <c r="A83" s="297">
        <f t="shared" si="3"/>
        <v>65</v>
      </c>
      <c r="B83" s="297" t="str">
        <f>IF('12. Type 2 Emp 2020 Comp'!B85=0," ",+'12. Type 2 Emp 2020 Comp'!B85)</f>
        <v xml:space="preserve"> </v>
      </c>
      <c r="C83" s="265" t="str">
        <f>IF('12. Type 2 Emp 2020 Comp'!C85=0," ",+'12. Type 2 Emp 2020 Comp'!C85)</f>
        <v xml:space="preserve"> </v>
      </c>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c r="AC83" s="514"/>
      <c r="AD83" s="269">
        <f t="shared" ref="AD83:AD146" si="4">IF(D83=0,SUM(E83:AC83),D83)</f>
        <v>0</v>
      </c>
      <c r="AE83" s="390">
        <f>+AD83/(('12. Type 2 Emp 2020 Comp'!$I$16-'12. Type 2 Emp 2020 Comp'!$I$15+1)/7)</f>
        <v>0</v>
      </c>
      <c r="AF83" s="381">
        <f t="shared" si="1"/>
        <v>0</v>
      </c>
      <c r="AG83" s="381">
        <f t="shared" si="2"/>
        <v>0</v>
      </c>
    </row>
    <row r="84" spans="1:33" ht="15.75" thickBot="1" x14ac:dyDescent="0.3">
      <c r="A84" s="297">
        <f t="shared" si="3"/>
        <v>66</v>
      </c>
      <c r="B84" s="297" t="str">
        <f>IF('12. Type 2 Emp 2020 Comp'!B86=0," ",+'12. Type 2 Emp 2020 Comp'!B86)</f>
        <v xml:space="preserve"> </v>
      </c>
      <c r="C84" s="265" t="str">
        <f>IF('12. Type 2 Emp 2020 Comp'!C86=0," ",+'12. Type 2 Emp 2020 Comp'!C86)</f>
        <v xml:space="preserve"> </v>
      </c>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c r="AC84" s="514"/>
      <c r="AD84" s="269">
        <f t="shared" si="4"/>
        <v>0</v>
      </c>
      <c r="AE84" s="390">
        <f>+AD84/(('12. Type 2 Emp 2020 Comp'!$I$16-'12. Type 2 Emp 2020 Comp'!$I$15+1)/7)</f>
        <v>0</v>
      </c>
      <c r="AF84" s="381">
        <f t="shared" ref="AF84:AF147" si="5">ROUND(IF($I$12=1,IF(AE84&lt;40,AE84/40,1),0),1)</f>
        <v>0</v>
      </c>
      <c r="AG84" s="381">
        <f t="shared" ref="AG84:AG147" si="6">ROUND(IF($I$12=2,IF(AE84&lt;40,IF(AE84=0,0,0.5),1),0),1)</f>
        <v>0</v>
      </c>
    </row>
    <row r="85" spans="1:33" ht="15.75" thickBot="1" x14ac:dyDescent="0.3">
      <c r="A85" s="297">
        <f t="shared" ref="A85:A148" si="7">+A84+1</f>
        <v>67</v>
      </c>
      <c r="B85" s="297" t="str">
        <f>IF('12. Type 2 Emp 2020 Comp'!B87=0," ",+'12. Type 2 Emp 2020 Comp'!B87)</f>
        <v xml:space="preserve"> </v>
      </c>
      <c r="C85" s="265" t="str">
        <f>IF('12. Type 2 Emp 2020 Comp'!C87=0," ",+'12. Type 2 Emp 2020 Comp'!C87)</f>
        <v xml:space="preserve"> </v>
      </c>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269">
        <f t="shared" si="4"/>
        <v>0</v>
      </c>
      <c r="AE85" s="390">
        <f>+AD85/(('12. Type 2 Emp 2020 Comp'!$I$16-'12. Type 2 Emp 2020 Comp'!$I$15+1)/7)</f>
        <v>0</v>
      </c>
      <c r="AF85" s="381">
        <f t="shared" si="5"/>
        <v>0</v>
      </c>
      <c r="AG85" s="381">
        <f t="shared" si="6"/>
        <v>0</v>
      </c>
    </row>
    <row r="86" spans="1:33" ht="15.75" thickBot="1" x14ac:dyDescent="0.3">
      <c r="A86" s="297">
        <f t="shared" si="7"/>
        <v>68</v>
      </c>
      <c r="B86" s="297" t="str">
        <f>IF('12. Type 2 Emp 2020 Comp'!B88=0," ",+'12. Type 2 Emp 2020 Comp'!B88)</f>
        <v xml:space="preserve"> </v>
      </c>
      <c r="C86" s="265" t="str">
        <f>IF('12. Type 2 Emp 2020 Comp'!C88=0," ",+'12. Type 2 Emp 2020 Comp'!C88)</f>
        <v xml:space="preserve"> </v>
      </c>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c r="AC86" s="514"/>
      <c r="AD86" s="269">
        <f t="shared" si="4"/>
        <v>0</v>
      </c>
      <c r="AE86" s="390">
        <f>+AD86/(('12. Type 2 Emp 2020 Comp'!$I$16-'12. Type 2 Emp 2020 Comp'!$I$15+1)/7)</f>
        <v>0</v>
      </c>
      <c r="AF86" s="381">
        <f t="shared" si="5"/>
        <v>0</v>
      </c>
      <c r="AG86" s="381">
        <f t="shared" si="6"/>
        <v>0</v>
      </c>
    </row>
    <row r="87" spans="1:33" ht="15.75" thickBot="1" x14ac:dyDescent="0.3">
      <c r="A87" s="297">
        <f t="shared" si="7"/>
        <v>69</v>
      </c>
      <c r="B87" s="297" t="str">
        <f>IF('12. Type 2 Emp 2020 Comp'!B89=0," ",+'12. Type 2 Emp 2020 Comp'!B89)</f>
        <v xml:space="preserve"> </v>
      </c>
      <c r="C87" s="265" t="str">
        <f>IF('12. Type 2 Emp 2020 Comp'!C89=0," ",+'12. Type 2 Emp 2020 Comp'!C89)</f>
        <v xml:space="preserve"> </v>
      </c>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c r="AC87" s="514"/>
      <c r="AD87" s="269">
        <f t="shared" si="4"/>
        <v>0</v>
      </c>
      <c r="AE87" s="390">
        <f>+AD87/(('12. Type 2 Emp 2020 Comp'!$I$16-'12. Type 2 Emp 2020 Comp'!$I$15+1)/7)</f>
        <v>0</v>
      </c>
      <c r="AF87" s="381">
        <f t="shared" si="5"/>
        <v>0</v>
      </c>
      <c r="AG87" s="381">
        <f t="shared" si="6"/>
        <v>0</v>
      </c>
    </row>
    <row r="88" spans="1:33" ht="15.75" thickBot="1" x14ac:dyDescent="0.3">
      <c r="A88" s="297">
        <f t="shared" si="7"/>
        <v>70</v>
      </c>
      <c r="B88" s="297" t="str">
        <f>IF('12. Type 2 Emp 2020 Comp'!B90=0," ",+'12. Type 2 Emp 2020 Comp'!B90)</f>
        <v xml:space="preserve"> </v>
      </c>
      <c r="C88" s="265" t="str">
        <f>IF('12. Type 2 Emp 2020 Comp'!C90=0," ",+'12. Type 2 Emp 2020 Comp'!C90)</f>
        <v xml:space="preserve"> </v>
      </c>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269">
        <f t="shared" si="4"/>
        <v>0</v>
      </c>
      <c r="AE88" s="390">
        <f>+AD88/(('12. Type 2 Emp 2020 Comp'!$I$16-'12. Type 2 Emp 2020 Comp'!$I$15+1)/7)</f>
        <v>0</v>
      </c>
      <c r="AF88" s="381">
        <f t="shared" si="5"/>
        <v>0</v>
      </c>
      <c r="AG88" s="381">
        <f t="shared" si="6"/>
        <v>0</v>
      </c>
    </row>
    <row r="89" spans="1:33" ht="15.75" thickBot="1" x14ac:dyDescent="0.3">
      <c r="A89" s="297">
        <f t="shared" si="7"/>
        <v>71</v>
      </c>
      <c r="B89" s="297" t="str">
        <f>IF('12. Type 2 Emp 2020 Comp'!B91=0," ",+'12. Type 2 Emp 2020 Comp'!B91)</f>
        <v xml:space="preserve"> </v>
      </c>
      <c r="C89" s="265" t="str">
        <f>IF('12. Type 2 Emp 2020 Comp'!C91=0," ",+'12. Type 2 Emp 2020 Comp'!C91)</f>
        <v xml:space="preserve"> </v>
      </c>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c r="AC89" s="514"/>
      <c r="AD89" s="269">
        <f t="shared" si="4"/>
        <v>0</v>
      </c>
      <c r="AE89" s="390">
        <f>+AD89/(('12. Type 2 Emp 2020 Comp'!$I$16-'12. Type 2 Emp 2020 Comp'!$I$15+1)/7)</f>
        <v>0</v>
      </c>
      <c r="AF89" s="381">
        <f t="shared" si="5"/>
        <v>0</v>
      </c>
      <c r="AG89" s="381">
        <f t="shared" si="6"/>
        <v>0</v>
      </c>
    </row>
    <row r="90" spans="1:33" ht="15.75" thickBot="1" x14ac:dyDescent="0.3">
      <c r="A90" s="297">
        <f t="shared" si="7"/>
        <v>72</v>
      </c>
      <c r="B90" s="297" t="str">
        <f>IF('12. Type 2 Emp 2020 Comp'!B92=0," ",+'12. Type 2 Emp 2020 Comp'!B92)</f>
        <v xml:space="preserve"> </v>
      </c>
      <c r="C90" s="265" t="str">
        <f>IF('12. Type 2 Emp 2020 Comp'!C92=0," ",+'12. Type 2 Emp 2020 Comp'!C92)</f>
        <v xml:space="preserve"> </v>
      </c>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c r="AC90" s="514"/>
      <c r="AD90" s="269">
        <f t="shared" si="4"/>
        <v>0</v>
      </c>
      <c r="AE90" s="390">
        <f>+AD90/(('12. Type 2 Emp 2020 Comp'!$I$16-'12. Type 2 Emp 2020 Comp'!$I$15+1)/7)</f>
        <v>0</v>
      </c>
      <c r="AF90" s="381">
        <f t="shared" si="5"/>
        <v>0</v>
      </c>
      <c r="AG90" s="381">
        <f t="shared" si="6"/>
        <v>0</v>
      </c>
    </row>
    <row r="91" spans="1:33" ht="15.75" thickBot="1" x14ac:dyDescent="0.3">
      <c r="A91" s="297">
        <f t="shared" si="7"/>
        <v>73</v>
      </c>
      <c r="B91" s="297" t="str">
        <f>IF('12. Type 2 Emp 2020 Comp'!B93=0," ",+'12. Type 2 Emp 2020 Comp'!B93)</f>
        <v xml:space="preserve"> </v>
      </c>
      <c r="C91" s="265" t="str">
        <f>IF('12. Type 2 Emp 2020 Comp'!C93=0," ",+'12. Type 2 Emp 2020 Comp'!C93)</f>
        <v xml:space="preserve"> </v>
      </c>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c r="AC91" s="514"/>
      <c r="AD91" s="269">
        <f t="shared" si="4"/>
        <v>0</v>
      </c>
      <c r="AE91" s="390">
        <f>+AD91/(('12. Type 2 Emp 2020 Comp'!$I$16-'12. Type 2 Emp 2020 Comp'!$I$15+1)/7)</f>
        <v>0</v>
      </c>
      <c r="AF91" s="381">
        <f t="shared" si="5"/>
        <v>0</v>
      </c>
      <c r="AG91" s="381">
        <f t="shared" si="6"/>
        <v>0</v>
      </c>
    </row>
    <row r="92" spans="1:33" ht="15.75" thickBot="1" x14ac:dyDescent="0.3">
      <c r="A92" s="297">
        <f t="shared" si="7"/>
        <v>74</v>
      </c>
      <c r="B92" s="297" t="str">
        <f>IF('12. Type 2 Emp 2020 Comp'!B94=0," ",+'12. Type 2 Emp 2020 Comp'!B94)</f>
        <v xml:space="preserve"> </v>
      </c>
      <c r="C92" s="265" t="str">
        <f>IF('12. Type 2 Emp 2020 Comp'!C94=0," ",+'12. Type 2 Emp 2020 Comp'!C94)</f>
        <v xml:space="preserve"> </v>
      </c>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c r="AC92" s="514"/>
      <c r="AD92" s="269">
        <f t="shared" si="4"/>
        <v>0</v>
      </c>
      <c r="AE92" s="390">
        <f>+AD92/(('12. Type 2 Emp 2020 Comp'!$I$16-'12. Type 2 Emp 2020 Comp'!$I$15+1)/7)</f>
        <v>0</v>
      </c>
      <c r="AF92" s="381">
        <f t="shared" si="5"/>
        <v>0</v>
      </c>
      <c r="AG92" s="381">
        <f t="shared" si="6"/>
        <v>0</v>
      </c>
    </row>
    <row r="93" spans="1:33" ht="15.75" thickBot="1" x14ac:dyDescent="0.3">
      <c r="A93" s="297">
        <f t="shared" si="7"/>
        <v>75</v>
      </c>
      <c r="B93" s="297" t="str">
        <f>IF('12. Type 2 Emp 2020 Comp'!B95=0," ",+'12. Type 2 Emp 2020 Comp'!B95)</f>
        <v xml:space="preserve"> </v>
      </c>
      <c r="C93" s="265" t="str">
        <f>IF('12. Type 2 Emp 2020 Comp'!C95=0," ",+'12. Type 2 Emp 2020 Comp'!C95)</f>
        <v xml:space="preserve"> </v>
      </c>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269">
        <f t="shared" si="4"/>
        <v>0</v>
      </c>
      <c r="AE93" s="390">
        <f>+AD93/(('12. Type 2 Emp 2020 Comp'!$I$16-'12. Type 2 Emp 2020 Comp'!$I$15+1)/7)</f>
        <v>0</v>
      </c>
      <c r="AF93" s="381">
        <f t="shared" si="5"/>
        <v>0</v>
      </c>
      <c r="AG93" s="381">
        <f t="shared" si="6"/>
        <v>0</v>
      </c>
    </row>
    <row r="94" spans="1:33" ht="15.75" thickBot="1" x14ac:dyDescent="0.3">
      <c r="A94" s="297">
        <f t="shared" si="7"/>
        <v>76</v>
      </c>
      <c r="B94" s="297" t="str">
        <f>IF('12. Type 2 Emp 2020 Comp'!B96=0," ",+'12. Type 2 Emp 2020 Comp'!B96)</f>
        <v xml:space="preserve"> </v>
      </c>
      <c r="C94" s="265" t="str">
        <f>IF('12. Type 2 Emp 2020 Comp'!C96=0," ",+'12. Type 2 Emp 2020 Comp'!C96)</f>
        <v xml:space="preserve"> </v>
      </c>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c r="AC94" s="514"/>
      <c r="AD94" s="269">
        <f t="shared" si="4"/>
        <v>0</v>
      </c>
      <c r="AE94" s="390">
        <f>+AD94/(('12. Type 2 Emp 2020 Comp'!$I$16-'12. Type 2 Emp 2020 Comp'!$I$15+1)/7)</f>
        <v>0</v>
      </c>
      <c r="AF94" s="381">
        <f t="shared" si="5"/>
        <v>0</v>
      </c>
      <c r="AG94" s="381">
        <f t="shared" si="6"/>
        <v>0</v>
      </c>
    </row>
    <row r="95" spans="1:33" ht="15.75" thickBot="1" x14ac:dyDescent="0.3">
      <c r="A95" s="297">
        <f t="shared" si="7"/>
        <v>77</v>
      </c>
      <c r="B95" s="297" t="str">
        <f>IF('12. Type 2 Emp 2020 Comp'!B97=0," ",+'12. Type 2 Emp 2020 Comp'!B97)</f>
        <v xml:space="preserve"> </v>
      </c>
      <c r="C95" s="265" t="str">
        <f>IF('12. Type 2 Emp 2020 Comp'!C97=0," ",+'12. Type 2 Emp 2020 Comp'!C97)</f>
        <v xml:space="preserve"> </v>
      </c>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269">
        <f t="shared" si="4"/>
        <v>0</v>
      </c>
      <c r="AE95" s="390">
        <f>+AD95/(('12. Type 2 Emp 2020 Comp'!$I$16-'12. Type 2 Emp 2020 Comp'!$I$15+1)/7)</f>
        <v>0</v>
      </c>
      <c r="AF95" s="381">
        <f t="shared" si="5"/>
        <v>0</v>
      </c>
      <c r="AG95" s="381">
        <f t="shared" si="6"/>
        <v>0</v>
      </c>
    </row>
    <row r="96" spans="1:33" ht="15.75" thickBot="1" x14ac:dyDescent="0.3">
      <c r="A96" s="297">
        <f t="shared" si="7"/>
        <v>78</v>
      </c>
      <c r="B96" s="297" t="str">
        <f>IF('12. Type 2 Emp 2020 Comp'!B98=0," ",+'12. Type 2 Emp 2020 Comp'!B98)</f>
        <v xml:space="preserve"> </v>
      </c>
      <c r="C96" s="265" t="str">
        <f>IF('12. Type 2 Emp 2020 Comp'!C98=0," ",+'12. Type 2 Emp 2020 Comp'!C98)</f>
        <v xml:space="preserve"> </v>
      </c>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c r="AC96" s="514"/>
      <c r="AD96" s="269">
        <f t="shared" si="4"/>
        <v>0</v>
      </c>
      <c r="AE96" s="390">
        <f>+AD96/(('12. Type 2 Emp 2020 Comp'!$I$16-'12. Type 2 Emp 2020 Comp'!$I$15+1)/7)</f>
        <v>0</v>
      </c>
      <c r="AF96" s="381">
        <f t="shared" si="5"/>
        <v>0</v>
      </c>
      <c r="AG96" s="381">
        <f t="shared" si="6"/>
        <v>0</v>
      </c>
    </row>
    <row r="97" spans="1:33" ht="15.75" thickBot="1" x14ac:dyDescent="0.3">
      <c r="A97" s="297">
        <f t="shared" si="7"/>
        <v>79</v>
      </c>
      <c r="B97" s="297" t="str">
        <f>IF('12. Type 2 Emp 2020 Comp'!B99=0," ",+'12. Type 2 Emp 2020 Comp'!B99)</f>
        <v xml:space="preserve"> </v>
      </c>
      <c r="C97" s="265" t="str">
        <f>IF('12. Type 2 Emp 2020 Comp'!C99=0," ",+'12. Type 2 Emp 2020 Comp'!C99)</f>
        <v xml:space="preserve"> </v>
      </c>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269">
        <f t="shared" si="4"/>
        <v>0</v>
      </c>
      <c r="AE97" s="390">
        <f>+AD97/(('12. Type 2 Emp 2020 Comp'!$I$16-'12. Type 2 Emp 2020 Comp'!$I$15+1)/7)</f>
        <v>0</v>
      </c>
      <c r="AF97" s="381">
        <f t="shared" si="5"/>
        <v>0</v>
      </c>
      <c r="AG97" s="381">
        <f t="shared" si="6"/>
        <v>0</v>
      </c>
    </row>
    <row r="98" spans="1:33" ht="15.75" thickBot="1" x14ac:dyDescent="0.3">
      <c r="A98" s="297">
        <f t="shared" si="7"/>
        <v>80</v>
      </c>
      <c r="B98" s="297" t="str">
        <f>IF('12. Type 2 Emp 2020 Comp'!B100=0," ",+'12. Type 2 Emp 2020 Comp'!B100)</f>
        <v xml:space="preserve"> </v>
      </c>
      <c r="C98" s="265" t="str">
        <f>IF('12. Type 2 Emp 2020 Comp'!C100=0," ",+'12. Type 2 Emp 2020 Comp'!C100)</f>
        <v xml:space="preserve"> </v>
      </c>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269">
        <f t="shared" si="4"/>
        <v>0</v>
      </c>
      <c r="AE98" s="390">
        <f>+AD98/(('12. Type 2 Emp 2020 Comp'!$I$16-'12. Type 2 Emp 2020 Comp'!$I$15+1)/7)</f>
        <v>0</v>
      </c>
      <c r="AF98" s="381">
        <f t="shared" si="5"/>
        <v>0</v>
      </c>
      <c r="AG98" s="381">
        <f t="shared" si="6"/>
        <v>0</v>
      </c>
    </row>
    <row r="99" spans="1:33" ht="15.75" thickBot="1" x14ac:dyDescent="0.3">
      <c r="A99" s="297">
        <f t="shared" si="7"/>
        <v>81</v>
      </c>
      <c r="B99" s="297" t="str">
        <f>IF('12. Type 2 Emp 2020 Comp'!B101=0," ",+'12. Type 2 Emp 2020 Comp'!B101)</f>
        <v xml:space="preserve"> </v>
      </c>
      <c r="C99" s="265" t="str">
        <f>IF('12. Type 2 Emp 2020 Comp'!C101=0," ",+'12. Type 2 Emp 2020 Comp'!C101)</f>
        <v xml:space="preserve"> </v>
      </c>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269">
        <f t="shared" si="4"/>
        <v>0</v>
      </c>
      <c r="AE99" s="390">
        <f>+AD99/(('12. Type 2 Emp 2020 Comp'!$I$16-'12. Type 2 Emp 2020 Comp'!$I$15+1)/7)</f>
        <v>0</v>
      </c>
      <c r="AF99" s="381">
        <f t="shared" si="5"/>
        <v>0</v>
      </c>
      <c r="AG99" s="381">
        <f t="shared" si="6"/>
        <v>0</v>
      </c>
    </row>
    <row r="100" spans="1:33" ht="15.75" thickBot="1" x14ac:dyDescent="0.3">
      <c r="A100" s="297">
        <f t="shared" si="7"/>
        <v>82</v>
      </c>
      <c r="B100" s="297" t="str">
        <f>IF('12. Type 2 Emp 2020 Comp'!B102=0," ",+'12. Type 2 Emp 2020 Comp'!B102)</f>
        <v xml:space="preserve"> </v>
      </c>
      <c r="C100" s="265" t="str">
        <f>IF('12. Type 2 Emp 2020 Comp'!C102=0," ",+'12. Type 2 Emp 2020 Comp'!C102)</f>
        <v xml:space="preserve"> </v>
      </c>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269">
        <f t="shared" si="4"/>
        <v>0</v>
      </c>
      <c r="AE100" s="390">
        <f>+AD100/(('12. Type 2 Emp 2020 Comp'!$I$16-'12. Type 2 Emp 2020 Comp'!$I$15+1)/7)</f>
        <v>0</v>
      </c>
      <c r="AF100" s="381">
        <f t="shared" si="5"/>
        <v>0</v>
      </c>
      <c r="AG100" s="381">
        <f t="shared" si="6"/>
        <v>0</v>
      </c>
    </row>
    <row r="101" spans="1:33" ht="15.75" thickBot="1" x14ac:dyDescent="0.3">
      <c r="A101" s="297">
        <f t="shared" si="7"/>
        <v>83</v>
      </c>
      <c r="B101" s="297" t="str">
        <f>IF('12. Type 2 Emp 2020 Comp'!B103=0," ",+'12. Type 2 Emp 2020 Comp'!B103)</f>
        <v xml:space="preserve"> </v>
      </c>
      <c r="C101" s="265" t="str">
        <f>IF('12. Type 2 Emp 2020 Comp'!C103=0," ",+'12. Type 2 Emp 2020 Comp'!C103)</f>
        <v xml:space="preserve"> </v>
      </c>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269">
        <f t="shared" si="4"/>
        <v>0</v>
      </c>
      <c r="AE101" s="390">
        <f>+AD101/(('12. Type 2 Emp 2020 Comp'!$I$16-'12. Type 2 Emp 2020 Comp'!$I$15+1)/7)</f>
        <v>0</v>
      </c>
      <c r="AF101" s="381">
        <f t="shared" si="5"/>
        <v>0</v>
      </c>
      <c r="AG101" s="381">
        <f t="shared" si="6"/>
        <v>0</v>
      </c>
    </row>
    <row r="102" spans="1:33" ht="15.75" thickBot="1" x14ac:dyDescent="0.3">
      <c r="A102" s="297">
        <f t="shared" si="7"/>
        <v>84</v>
      </c>
      <c r="B102" s="297" t="str">
        <f>IF('12. Type 2 Emp 2020 Comp'!B104=0," ",+'12. Type 2 Emp 2020 Comp'!B104)</f>
        <v xml:space="preserve"> </v>
      </c>
      <c r="C102" s="265" t="str">
        <f>IF('12. Type 2 Emp 2020 Comp'!C104=0," ",+'12. Type 2 Emp 2020 Comp'!C104)</f>
        <v xml:space="preserve"> </v>
      </c>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269">
        <f t="shared" si="4"/>
        <v>0</v>
      </c>
      <c r="AE102" s="390">
        <f>+AD102/(('12. Type 2 Emp 2020 Comp'!$I$16-'12. Type 2 Emp 2020 Comp'!$I$15+1)/7)</f>
        <v>0</v>
      </c>
      <c r="AF102" s="381">
        <f t="shared" si="5"/>
        <v>0</v>
      </c>
      <c r="AG102" s="381">
        <f t="shared" si="6"/>
        <v>0</v>
      </c>
    </row>
    <row r="103" spans="1:33" ht="15.75" thickBot="1" x14ac:dyDescent="0.3">
      <c r="A103" s="297">
        <f t="shared" si="7"/>
        <v>85</v>
      </c>
      <c r="B103" s="297" t="str">
        <f>IF('12. Type 2 Emp 2020 Comp'!B105=0," ",+'12. Type 2 Emp 2020 Comp'!B105)</f>
        <v xml:space="preserve"> </v>
      </c>
      <c r="C103" s="265" t="str">
        <f>IF('12. Type 2 Emp 2020 Comp'!C105=0," ",+'12. Type 2 Emp 2020 Comp'!C105)</f>
        <v xml:space="preserve"> </v>
      </c>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c r="AC103" s="514"/>
      <c r="AD103" s="269">
        <f t="shared" si="4"/>
        <v>0</v>
      </c>
      <c r="AE103" s="390">
        <f>+AD103/(('12. Type 2 Emp 2020 Comp'!$I$16-'12. Type 2 Emp 2020 Comp'!$I$15+1)/7)</f>
        <v>0</v>
      </c>
      <c r="AF103" s="381">
        <f t="shared" si="5"/>
        <v>0</v>
      </c>
      <c r="AG103" s="381">
        <f t="shared" si="6"/>
        <v>0</v>
      </c>
    </row>
    <row r="104" spans="1:33" ht="15.75" thickBot="1" x14ac:dyDescent="0.3">
      <c r="A104" s="297">
        <f t="shared" si="7"/>
        <v>86</v>
      </c>
      <c r="B104" s="297" t="str">
        <f>IF('12. Type 2 Emp 2020 Comp'!B106=0," ",+'12. Type 2 Emp 2020 Comp'!B106)</f>
        <v xml:space="preserve"> </v>
      </c>
      <c r="C104" s="265" t="str">
        <f>IF('12. Type 2 Emp 2020 Comp'!C106=0," ",+'12. Type 2 Emp 2020 Comp'!C106)</f>
        <v xml:space="preserve"> </v>
      </c>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269">
        <f t="shared" si="4"/>
        <v>0</v>
      </c>
      <c r="AE104" s="390">
        <f>+AD104/(('12. Type 2 Emp 2020 Comp'!$I$16-'12. Type 2 Emp 2020 Comp'!$I$15+1)/7)</f>
        <v>0</v>
      </c>
      <c r="AF104" s="381">
        <f t="shared" si="5"/>
        <v>0</v>
      </c>
      <c r="AG104" s="381">
        <f t="shared" si="6"/>
        <v>0</v>
      </c>
    </row>
    <row r="105" spans="1:33" ht="15.75" thickBot="1" x14ac:dyDescent="0.3">
      <c r="A105" s="297">
        <f t="shared" si="7"/>
        <v>87</v>
      </c>
      <c r="B105" s="297" t="str">
        <f>IF('12. Type 2 Emp 2020 Comp'!B107=0," ",+'12. Type 2 Emp 2020 Comp'!B107)</f>
        <v xml:space="preserve"> </v>
      </c>
      <c r="C105" s="265" t="str">
        <f>IF('12. Type 2 Emp 2020 Comp'!C107=0," ",+'12. Type 2 Emp 2020 Comp'!C107)</f>
        <v xml:space="preserve"> </v>
      </c>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269">
        <f t="shared" si="4"/>
        <v>0</v>
      </c>
      <c r="AE105" s="390">
        <f>+AD105/(('12. Type 2 Emp 2020 Comp'!$I$16-'12. Type 2 Emp 2020 Comp'!$I$15+1)/7)</f>
        <v>0</v>
      </c>
      <c r="AF105" s="381">
        <f t="shared" si="5"/>
        <v>0</v>
      </c>
      <c r="AG105" s="381">
        <f t="shared" si="6"/>
        <v>0</v>
      </c>
    </row>
    <row r="106" spans="1:33" ht="15.75" thickBot="1" x14ac:dyDescent="0.3">
      <c r="A106" s="297">
        <f t="shared" si="7"/>
        <v>88</v>
      </c>
      <c r="B106" s="297" t="str">
        <f>IF('12. Type 2 Emp 2020 Comp'!B108=0," ",+'12. Type 2 Emp 2020 Comp'!B108)</f>
        <v xml:space="preserve"> </v>
      </c>
      <c r="C106" s="265" t="str">
        <f>IF('12. Type 2 Emp 2020 Comp'!C108=0," ",+'12. Type 2 Emp 2020 Comp'!C108)</f>
        <v xml:space="preserve"> </v>
      </c>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269">
        <f t="shared" si="4"/>
        <v>0</v>
      </c>
      <c r="AE106" s="390">
        <f>+AD106/(('12. Type 2 Emp 2020 Comp'!$I$16-'12. Type 2 Emp 2020 Comp'!$I$15+1)/7)</f>
        <v>0</v>
      </c>
      <c r="AF106" s="381">
        <f t="shared" si="5"/>
        <v>0</v>
      </c>
      <c r="AG106" s="381">
        <f t="shared" si="6"/>
        <v>0</v>
      </c>
    </row>
    <row r="107" spans="1:33" ht="15.75" thickBot="1" x14ac:dyDescent="0.3">
      <c r="A107" s="297">
        <f t="shared" si="7"/>
        <v>89</v>
      </c>
      <c r="B107" s="297" t="str">
        <f>IF('12. Type 2 Emp 2020 Comp'!B109=0," ",+'12. Type 2 Emp 2020 Comp'!B109)</f>
        <v xml:space="preserve"> </v>
      </c>
      <c r="C107" s="265" t="str">
        <f>IF('12. Type 2 Emp 2020 Comp'!C109=0," ",+'12. Type 2 Emp 2020 Comp'!C109)</f>
        <v xml:space="preserve"> </v>
      </c>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269">
        <f t="shared" si="4"/>
        <v>0</v>
      </c>
      <c r="AE107" s="390">
        <f>+AD107/(('12. Type 2 Emp 2020 Comp'!$I$16-'12. Type 2 Emp 2020 Comp'!$I$15+1)/7)</f>
        <v>0</v>
      </c>
      <c r="AF107" s="381">
        <f t="shared" si="5"/>
        <v>0</v>
      </c>
      <c r="AG107" s="381">
        <f t="shared" si="6"/>
        <v>0</v>
      </c>
    </row>
    <row r="108" spans="1:33" ht="15.75" thickBot="1" x14ac:dyDescent="0.3">
      <c r="A108" s="297">
        <f t="shared" si="7"/>
        <v>90</v>
      </c>
      <c r="B108" s="297" t="str">
        <f>IF('12. Type 2 Emp 2020 Comp'!B110=0," ",+'12. Type 2 Emp 2020 Comp'!B110)</f>
        <v xml:space="preserve"> </v>
      </c>
      <c r="C108" s="265" t="str">
        <f>IF('12. Type 2 Emp 2020 Comp'!C110=0," ",+'12. Type 2 Emp 2020 Comp'!C110)</f>
        <v xml:space="preserve"> </v>
      </c>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c r="AC108" s="514"/>
      <c r="AD108" s="269">
        <f t="shared" si="4"/>
        <v>0</v>
      </c>
      <c r="AE108" s="390">
        <f>+AD108/(('12. Type 2 Emp 2020 Comp'!$I$16-'12. Type 2 Emp 2020 Comp'!$I$15+1)/7)</f>
        <v>0</v>
      </c>
      <c r="AF108" s="381">
        <f t="shared" si="5"/>
        <v>0</v>
      </c>
      <c r="AG108" s="381">
        <f t="shared" si="6"/>
        <v>0</v>
      </c>
    </row>
    <row r="109" spans="1:33" ht="15.75" thickBot="1" x14ac:dyDescent="0.3">
      <c r="A109" s="297">
        <f t="shared" si="7"/>
        <v>91</v>
      </c>
      <c r="B109" s="297" t="str">
        <f>IF('12. Type 2 Emp 2020 Comp'!B111=0," ",+'12. Type 2 Emp 2020 Comp'!B111)</f>
        <v xml:space="preserve"> </v>
      </c>
      <c r="C109" s="265" t="str">
        <f>IF('12. Type 2 Emp 2020 Comp'!C111=0," ",+'12. Type 2 Emp 2020 Comp'!C111)</f>
        <v xml:space="preserve"> </v>
      </c>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c r="AA109" s="514"/>
      <c r="AB109" s="514"/>
      <c r="AC109" s="514"/>
      <c r="AD109" s="269">
        <f t="shared" si="4"/>
        <v>0</v>
      </c>
      <c r="AE109" s="390">
        <f>+AD109/(('12. Type 2 Emp 2020 Comp'!$I$16-'12. Type 2 Emp 2020 Comp'!$I$15+1)/7)</f>
        <v>0</v>
      </c>
      <c r="AF109" s="381">
        <f t="shared" si="5"/>
        <v>0</v>
      </c>
      <c r="AG109" s="381">
        <f t="shared" si="6"/>
        <v>0</v>
      </c>
    </row>
    <row r="110" spans="1:33" ht="15.75" thickBot="1" x14ac:dyDescent="0.3">
      <c r="A110" s="297">
        <f t="shared" si="7"/>
        <v>92</v>
      </c>
      <c r="B110" s="297" t="str">
        <f>IF('12. Type 2 Emp 2020 Comp'!B112=0," ",+'12. Type 2 Emp 2020 Comp'!B112)</f>
        <v xml:space="preserve"> </v>
      </c>
      <c r="C110" s="265" t="str">
        <f>IF('12. Type 2 Emp 2020 Comp'!C112=0," ",+'12. Type 2 Emp 2020 Comp'!C112)</f>
        <v xml:space="preserve"> </v>
      </c>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c r="AA110" s="514"/>
      <c r="AB110" s="514"/>
      <c r="AC110" s="514"/>
      <c r="AD110" s="269">
        <f t="shared" si="4"/>
        <v>0</v>
      </c>
      <c r="AE110" s="390">
        <f>+AD110/(('12. Type 2 Emp 2020 Comp'!$I$16-'12. Type 2 Emp 2020 Comp'!$I$15+1)/7)</f>
        <v>0</v>
      </c>
      <c r="AF110" s="381">
        <f t="shared" si="5"/>
        <v>0</v>
      </c>
      <c r="AG110" s="381">
        <f t="shared" si="6"/>
        <v>0</v>
      </c>
    </row>
    <row r="111" spans="1:33" ht="15.75" thickBot="1" x14ac:dyDescent="0.3">
      <c r="A111" s="297">
        <f t="shared" si="7"/>
        <v>93</v>
      </c>
      <c r="B111" s="297" t="str">
        <f>IF('12. Type 2 Emp 2020 Comp'!B113=0," ",+'12. Type 2 Emp 2020 Comp'!B113)</f>
        <v xml:space="preserve"> </v>
      </c>
      <c r="C111" s="265" t="str">
        <f>IF('12. Type 2 Emp 2020 Comp'!C113=0," ",+'12. Type 2 Emp 2020 Comp'!C113)</f>
        <v xml:space="preserve"> </v>
      </c>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c r="AC111" s="514"/>
      <c r="AD111" s="269">
        <f t="shared" si="4"/>
        <v>0</v>
      </c>
      <c r="AE111" s="390">
        <f>+AD111/(('12. Type 2 Emp 2020 Comp'!$I$16-'12. Type 2 Emp 2020 Comp'!$I$15+1)/7)</f>
        <v>0</v>
      </c>
      <c r="AF111" s="381">
        <f t="shared" si="5"/>
        <v>0</v>
      </c>
      <c r="AG111" s="381">
        <f t="shared" si="6"/>
        <v>0</v>
      </c>
    </row>
    <row r="112" spans="1:33" ht="15.75" thickBot="1" x14ac:dyDescent="0.3">
      <c r="A112" s="297">
        <f t="shared" si="7"/>
        <v>94</v>
      </c>
      <c r="B112" s="297" t="str">
        <f>IF('12. Type 2 Emp 2020 Comp'!B114=0," ",+'12. Type 2 Emp 2020 Comp'!B114)</f>
        <v xml:space="preserve"> </v>
      </c>
      <c r="C112" s="265" t="str">
        <f>IF('12. Type 2 Emp 2020 Comp'!C114=0," ",+'12. Type 2 Emp 2020 Comp'!C114)</f>
        <v xml:space="preserve"> </v>
      </c>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c r="AC112" s="514"/>
      <c r="AD112" s="269">
        <f t="shared" si="4"/>
        <v>0</v>
      </c>
      <c r="AE112" s="390">
        <f>+AD112/(('12. Type 2 Emp 2020 Comp'!$I$16-'12. Type 2 Emp 2020 Comp'!$I$15+1)/7)</f>
        <v>0</v>
      </c>
      <c r="AF112" s="381">
        <f t="shared" si="5"/>
        <v>0</v>
      </c>
      <c r="AG112" s="381">
        <f t="shared" si="6"/>
        <v>0</v>
      </c>
    </row>
    <row r="113" spans="1:33" ht="15.75" thickBot="1" x14ac:dyDescent="0.3">
      <c r="A113" s="297">
        <f t="shared" si="7"/>
        <v>95</v>
      </c>
      <c r="B113" s="297" t="str">
        <f>IF('12. Type 2 Emp 2020 Comp'!B115=0," ",+'12. Type 2 Emp 2020 Comp'!B115)</f>
        <v xml:space="preserve"> </v>
      </c>
      <c r="C113" s="265" t="str">
        <f>IF('12. Type 2 Emp 2020 Comp'!C115=0," ",+'12. Type 2 Emp 2020 Comp'!C115)</f>
        <v xml:space="preserve"> </v>
      </c>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c r="AC113" s="514"/>
      <c r="AD113" s="269">
        <f t="shared" si="4"/>
        <v>0</v>
      </c>
      <c r="AE113" s="390">
        <f>+AD113/(('12. Type 2 Emp 2020 Comp'!$I$16-'12. Type 2 Emp 2020 Comp'!$I$15+1)/7)</f>
        <v>0</v>
      </c>
      <c r="AF113" s="381">
        <f t="shared" si="5"/>
        <v>0</v>
      </c>
      <c r="AG113" s="381">
        <f t="shared" si="6"/>
        <v>0</v>
      </c>
    </row>
    <row r="114" spans="1:33" ht="15.75" thickBot="1" x14ac:dyDescent="0.3">
      <c r="A114" s="297">
        <f t="shared" si="7"/>
        <v>96</v>
      </c>
      <c r="B114" s="297" t="str">
        <f>IF('12. Type 2 Emp 2020 Comp'!B116=0," ",+'12. Type 2 Emp 2020 Comp'!B116)</f>
        <v xml:space="preserve"> </v>
      </c>
      <c r="C114" s="265" t="str">
        <f>IF('12. Type 2 Emp 2020 Comp'!C116=0," ",+'12. Type 2 Emp 2020 Comp'!C116)</f>
        <v xml:space="preserve"> </v>
      </c>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c r="AA114" s="514"/>
      <c r="AB114" s="514"/>
      <c r="AC114" s="514"/>
      <c r="AD114" s="269">
        <f t="shared" si="4"/>
        <v>0</v>
      </c>
      <c r="AE114" s="390">
        <f>+AD114/(('12. Type 2 Emp 2020 Comp'!$I$16-'12. Type 2 Emp 2020 Comp'!$I$15+1)/7)</f>
        <v>0</v>
      </c>
      <c r="AF114" s="381">
        <f t="shared" si="5"/>
        <v>0</v>
      </c>
      <c r="AG114" s="381">
        <f t="shared" si="6"/>
        <v>0</v>
      </c>
    </row>
    <row r="115" spans="1:33" ht="15.75" thickBot="1" x14ac:dyDescent="0.3">
      <c r="A115" s="297">
        <f t="shared" si="7"/>
        <v>97</v>
      </c>
      <c r="B115" s="297" t="str">
        <f>IF('12. Type 2 Emp 2020 Comp'!B117=0," ",+'12. Type 2 Emp 2020 Comp'!B117)</f>
        <v xml:space="preserve"> </v>
      </c>
      <c r="C115" s="265" t="str">
        <f>IF('12. Type 2 Emp 2020 Comp'!C117=0," ",+'12. Type 2 Emp 2020 Comp'!C117)</f>
        <v xml:space="preserve"> </v>
      </c>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269">
        <f t="shared" si="4"/>
        <v>0</v>
      </c>
      <c r="AE115" s="390">
        <f>+AD115/(('12. Type 2 Emp 2020 Comp'!$I$16-'12. Type 2 Emp 2020 Comp'!$I$15+1)/7)</f>
        <v>0</v>
      </c>
      <c r="AF115" s="381">
        <f t="shared" si="5"/>
        <v>0</v>
      </c>
      <c r="AG115" s="381">
        <f t="shared" si="6"/>
        <v>0</v>
      </c>
    </row>
    <row r="116" spans="1:33" ht="15.75" thickBot="1" x14ac:dyDescent="0.3">
      <c r="A116" s="297">
        <f t="shared" si="7"/>
        <v>98</v>
      </c>
      <c r="B116" s="297" t="str">
        <f>IF('12. Type 2 Emp 2020 Comp'!B118=0," ",+'12. Type 2 Emp 2020 Comp'!B118)</f>
        <v xml:space="preserve"> </v>
      </c>
      <c r="C116" s="265" t="str">
        <f>IF('12. Type 2 Emp 2020 Comp'!C118=0," ",+'12. Type 2 Emp 2020 Comp'!C118)</f>
        <v xml:space="preserve"> </v>
      </c>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269">
        <f t="shared" si="4"/>
        <v>0</v>
      </c>
      <c r="AE116" s="390">
        <f>+AD116/(('12. Type 2 Emp 2020 Comp'!$I$16-'12. Type 2 Emp 2020 Comp'!$I$15+1)/7)</f>
        <v>0</v>
      </c>
      <c r="AF116" s="381">
        <f t="shared" si="5"/>
        <v>0</v>
      </c>
      <c r="AG116" s="381">
        <f t="shared" si="6"/>
        <v>0</v>
      </c>
    </row>
    <row r="117" spans="1:33" ht="15.75" thickBot="1" x14ac:dyDescent="0.3">
      <c r="A117" s="297">
        <f t="shared" si="7"/>
        <v>99</v>
      </c>
      <c r="B117" s="297" t="str">
        <f>IF('12. Type 2 Emp 2020 Comp'!B119=0," ",+'12. Type 2 Emp 2020 Comp'!B119)</f>
        <v xml:space="preserve"> </v>
      </c>
      <c r="C117" s="265" t="str">
        <f>IF('12. Type 2 Emp 2020 Comp'!C119=0," ",+'12. Type 2 Emp 2020 Comp'!C119)</f>
        <v xml:space="preserve"> </v>
      </c>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c r="AA117" s="514"/>
      <c r="AB117" s="514"/>
      <c r="AC117" s="514"/>
      <c r="AD117" s="269">
        <f t="shared" si="4"/>
        <v>0</v>
      </c>
      <c r="AE117" s="390">
        <f>+AD117/(('12. Type 2 Emp 2020 Comp'!$I$16-'12. Type 2 Emp 2020 Comp'!$I$15+1)/7)</f>
        <v>0</v>
      </c>
      <c r="AF117" s="381">
        <f t="shared" si="5"/>
        <v>0</v>
      </c>
      <c r="AG117" s="381">
        <f t="shared" si="6"/>
        <v>0</v>
      </c>
    </row>
    <row r="118" spans="1:33" ht="15.75" thickBot="1" x14ac:dyDescent="0.3">
      <c r="A118" s="297">
        <f t="shared" si="7"/>
        <v>100</v>
      </c>
      <c r="B118" s="297" t="str">
        <f>IF('12. Type 2 Emp 2020 Comp'!B120=0," ",+'12. Type 2 Emp 2020 Comp'!B120)</f>
        <v xml:space="preserve"> </v>
      </c>
      <c r="C118" s="265" t="str">
        <f>IF('12. Type 2 Emp 2020 Comp'!C120=0," ",+'12. Type 2 Emp 2020 Comp'!C120)</f>
        <v xml:space="preserve"> </v>
      </c>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c r="AA118" s="514"/>
      <c r="AB118" s="514"/>
      <c r="AC118" s="514"/>
      <c r="AD118" s="269">
        <f t="shared" si="4"/>
        <v>0</v>
      </c>
      <c r="AE118" s="390">
        <f>+AD118/(('12. Type 2 Emp 2020 Comp'!$I$16-'12. Type 2 Emp 2020 Comp'!$I$15+1)/7)</f>
        <v>0</v>
      </c>
      <c r="AF118" s="381">
        <f t="shared" si="5"/>
        <v>0</v>
      </c>
      <c r="AG118" s="381">
        <f t="shared" si="6"/>
        <v>0</v>
      </c>
    </row>
    <row r="119" spans="1:33" ht="15.75" thickBot="1" x14ac:dyDescent="0.3">
      <c r="A119" s="297">
        <f t="shared" si="7"/>
        <v>101</v>
      </c>
      <c r="B119" s="297" t="str">
        <f>IF('12. Type 2 Emp 2020 Comp'!B121=0," ",+'12. Type 2 Emp 2020 Comp'!B121)</f>
        <v xml:space="preserve"> </v>
      </c>
      <c r="C119" s="265" t="str">
        <f>IF('12. Type 2 Emp 2020 Comp'!C121=0," ",+'12. Type 2 Emp 2020 Comp'!C121)</f>
        <v xml:space="preserve"> </v>
      </c>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c r="AA119" s="514"/>
      <c r="AB119" s="514"/>
      <c r="AC119" s="514"/>
      <c r="AD119" s="269">
        <f t="shared" si="4"/>
        <v>0</v>
      </c>
      <c r="AE119" s="390">
        <f>+AD119/(('12. Type 2 Emp 2020 Comp'!$I$16-'12. Type 2 Emp 2020 Comp'!$I$15+1)/7)</f>
        <v>0</v>
      </c>
      <c r="AF119" s="381">
        <f t="shared" si="5"/>
        <v>0</v>
      </c>
      <c r="AG119" s="381">
        <f t="shared" si="6"/>
        <v>0</v>
      </c>
    </row>
    <row r="120" spans="1:33" ht="15.75" thickBot="1" x14ac:dyDescent="0.3">
      <c r="A120" s="297">
        <f t="shared" si="7"/>
        <v>102</v>
      </c>
      <c r="B120" s="297" t="str">
        <f>IF('12. Type 2 Emp 2020 Comp'!B122=0," ",+'12. Type 2 Emp 2020 Comp'!B122)</f>
        <v xml:space="preserve"> </v>
      </c>
      <c r="C120" s="265" t="str">
        <f>IF('12. Type 2 Emp 2020 Comp'!C122=0," ",+'12. Type 2 Emp 2020 Comp'!C122)</f>
        <v xml:space="preserve"> </v>
      </c>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269">
        <f t="shared" si="4"/>
        <v>0</v>
      </c>
      <c r="AE120" s="390">
        <f>+AD120/(('12. Type 2 Emp 2020 Comp'!$I$16-'12. Type 2 Emp 2020 Comp'!$I$15+1)/7)</f>
        <v>0</v>
      </c>
      <c r="AF120" s="381">
        <f t="shared" si="5"/>
        <v>0</v>
      </c>
      <c r="AG120" s="381">
        <f t="shared" si="6"/>
        <v>0</v>
      </c>
    </row>
    <row r="121" spans="1:33" ht="15.75" thickBot="1" x14ac:dyDescent="0.3">
      <c r="A121" s="297">
        <f t="shared" si="7"/>
        <v>103</v>
      </c>
      <c r="B121" s="297" t="str">
        <f>IF('12. Type 2 Emp 2020 Comp'!B123=0," ",+'12. Type 2 Emp 2020 Comp'!B123)</f>
        <v xml:space="preserve"> </v>
      </c>
      <c r="C121" s="265" t="str">
        <f>IF('12. Type 2 Emp 2020 Comp'!C123=0," ",+'12. Type 2 Emp 2020 Comp'!C123)</f>
        <v xml:space="preserve"> </v>
      </c>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c r="AA121" s="514"/>
      <c r="AB121" s="514"/>
      <c r="AC121" s="514"/>
      <c r="AD121" s="269">
        <f t="shared" si="4"/>
        <v>0</v>
      </c>
      <c r="AE121" s="390">
        <f>+AD121/(('12. Type 2 Emp 2020 Comp'!$I$16-'12. Type 2 Emp 2020 Comp'!$I$15+1)/7)</f>
        <v>0</v>
      </c>
      <c r="AF121" s="381">
        <f t="shared" si="5"/>
        <v>0</v>
      </c>
      <c r="AG121" s="381">
        <f t="shared" si="6"/>
        <v>0</v>
      </c>
    </row>
    <row r="122" spans="1:33" ht="15.75" thickBot="1" x14ac:dyDescent="0.3">
      <c r="A122" s="297">
        <f t="shared" si="7"/>
        <v>104</v>
      </c>
      <c r="B122" s="297" t="str">
        <f>IF('12. Type 2 Emp 2020 Comp'!B124=0," ",+'12. Type 2 Emp 2020 Comp'!B124)</f>
        <v xml:space="preserve"> </v>
      </c>
      <c r="C122" s="265" t="str">
        <f>IF('12. Type 2 Emp 2020 Comp'!C124=0," ",+'12. Type 2 Emp 2020 Comp'!C124)</f>
        <v xml:space="preserve"> </v>
      </c>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c r="AA122" s="514"/>
      <c r="AB122" s="514"/>
      <c r="AC122" s="514"/>
      <c r="AD122" s="269">
        <f t="shared" si="4"/>
        <v>0</v>
      </c>
      <c r="AE122" s="390">
        <f>+AD122/(('12. Type 2 Emp 2020 Comp'!$I$16-'12. Type 2 Emp 2020 Comp'!$I$15+1)/7)</f>
        <v>0</v>
      </c>
      <c r="AF122" s="381">
        <f t="shared" si="5"/>
        <v>0</v>
      </c>
      <c r="AG122" s="381">
        <f t="shared" si="6"/>
        <v>0</v>
      </c>
    </row>
    <row r="123" spans="1:33" ht="15.75" thickBot="1" x14ac:dyDescent="0.3">
      <c r="A123" s="297">
        <f t="shared" si="7"/>
        <v>105</v>
      </c>
      <c r="B123" s="297" t="str">
        <f>IF('12. Type 2 Emp 2020 Comp'!B125=0," ",+'12. Type 2 Emp 2020 Comp'!B125)</f>
        <v xml:space="preserve"> </v>
      </c>
      <c r="C123" s="265" t="str">
        <f>IF('12. Type 2 Emp 2020 Comp'!C125=0," ",+'12. Type 2 Emp 2020 Comp'!C125)</f>
        <v xml:space="preserve"> </v>
      </c>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c r="AA123" s="514"/>
      <c r="AB123" s="514"/>
      <c r="AC123" s="514"/>
      <c r="AD123" s="269">
        <f t="shared" si="4"/>
        <v>0</v>
      </c>
      <c r="AE123" s="390">
        <f>+AD123/(('12. Type 2 Emp 2020 Comp'!$I$16-'12. Type 2 Emp 2020 Comp'!$I$15+1)/7)</f>
        <v>0</v>
      </c>
      <c r="AF123" s="381">
        <f t="shared" si="5"/>
        <v>0</v>
      </c>
      <c r="AG123" s="381">
        <f t="shared" si="6"/>
        <v>0</v>
      </c>
    </row>
    <row r="124" spans="1:33" ht="15.75" thickBot="1" x14ac:dyDescent="0.3">
      <c r="A124" s="297">
        <f t="shared" si="7"/>
        <v>106</v>
      </c>
      <c r="B124" s="297" t="str">
        <f>IF('12. Type 2 Emp 2020 Comp'!B126=0," ",+'12. Type 2 Emp 2020 Comp'!B126)</f>
        <v xml:space="preserve"> </v>
      </c>
      <c r="C124" s="265" t="str">
        <f>IF('12. Type 2 Emp 2020 Comp'!C126=0," ",+'12. Type 2 Emp 2020 Comp'!C126)</f>
        <v xml:space="preserve"> </v>
      </c>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c r="AA124" s="514"/>
      <c r="AB124" s="514"/>
      <c r="AC124" s="514"/>
      <c r="AD124" s="269">
        <f t="shared" si="4"/>
        <v>0</v>
      </c>
      <c r="AE124" s="390">
        <f>+AD124/(('12. Type 2 Emp 2020 Comp'!$I$16-'12. Type 2 Emp 2020 Comp'!$I$15+1)/7)</f>
        <v>0</v>
      </c>
      <c r="AF124" s="381">
        <f t="shared" si="5"/>
        <v>0</v>
      </c>
      <c r="AG124" s="381">
        <f t="shared" si="6"/>
        <v>0</v>
      </c>
    </row>
    <row r="125" spans="1:33" ht="15.75" thickBot="1" x14ac:dyDescent="0.3">
      <c r="A125" s="297">
        <f t="shared" si="7"/>
        <v>107</v>
      </c>
      <c r="B125" s="297" t="str">
        <f>IF('12. Type 2 Emp 2020 Comp'!B127=0," ",+'12. Type 2 Emp 2020 Comp'!B127)</f>
        <v xml:space="preserve"> </v>
      </c>
      <c r="C125" s="265" t="str">
        <f>IF('12. Type 2 Emp 2020 Comp'!C127=0," ",+'12. Type 2 Emp 2020 Comp'!C127)</f>
        <v xml:space="preserve"> </v>
      </c>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269">
        <f t="shared" si="4"/>
        <v>0</v>
      </c>
      <c r="AE125" s="390">
        <f>+AD125/(('12. Type 2 Emp 2020 Comp'!$I$16-'12. Type 2 Emp 2020 Comp'!$I$15+1)/7)</f>
        <v>0</v>
      </c>
      <c r="AF125" s="381">
        <f t="shared" si="5"/>
        <v>0</v>
      </c>
      <c r="AG125" s="381">
        <f t="shared" si="6"/>
        <v>0</v>
      </c>
    </row>
    <row r="126" spans="1:33" ht="15.75" thickBot="1" x14ac:dyDescent="0.3">
      <c r="A126" s="297">
        <f t="shared" si="7"/>
        <v>108</v>
      </c>
      <c r="B126" s="297" t="str">
        <f>IF('12. Type 2 Emp 2020 Comp'!B128=0," ",+'12. Type 2 Emp 2020 Comp'!B128)</f>
        <v xml:space="preserve"> </v>
      </c>
      <c r="C126" s="265" t="str">
        <f>IF('12. Type 2 Emp 2020 Comp'!C128=0," ",+'12. Type 2 Emp 2020 Comp'!C128)</f>
        <v xml:space="preserve"> </v>
      </c>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c r="AA126" s="514"/>
      <c r="AB126" s="514"/>
      <c r="AC126" s="514"/>
      <c r="AD126" s="269">
        <f t="shared" si="4"/>
        <v>0</v>
      </c>
      <c r="AE126" s="390">
        <f>+AD126/(('12. Type 2 Emp 2020 Comp'!$I$16-'12. Type 2 Emp 2020 Comp'!$I$15+1)/7)</f>
        <v>0</v>
      </c>
      <c r="AF126" s="381">
        <f t="shared" si="5"/>
        <v>0</v>
      </c>
      <c r="AG126" s="381">
        <f t="shared" si="6"/>
        <v>0</v>
      </c>
    </row>
    <row r="127" spans="1:33" ht="15.75" thickBot="1" x14ac:dyDescent="0.3">
      <c r="A127" s="297">
        <f t="shared" si="7"/>
        <v>109</v>
      </c>
      <c r="B127" s="297" t="str">
        <f>IF('12. Type 2 Emp 2020 Comp'!B129=0," ",+'12. Type 2 Emp 2020 Comp'!B129)</f>
        <v xml:space="preserve"> </v>
      </c>
      <c r="C127" s="265" t="str">
        <f>IF('12. Type 2 Emp 2020 Comp'!C129=0," ",+'12. Type 2 Emp 2020 Comp'!C129)</f>
        <v xml:space="preserve"> </v>
      </c>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c r="AA127" s="514"/>
      <c r="AB127" s="514"/>
      <c r="AC127" s="514"/>
      <c r="AD127" s="269">
        <f t="shared" si="4"/>
        <v>0</v>
      </c>
      <c r="AE127" s="390">
        <f>+AD127/(('12. Type 2 Emp 2020 Comp'!$I$16-'12. Type 2 Emp 2020 Comp'!$I$15+1)/7)</f>
        <v>0</v>
      </c>
      <c r="AF127" s="381">
        <f t="shared" si="5"/>
        <v>0</v>
      </c>
      <c r="AG127" s="381">
        <f t="shared" si="6"/>
        <v>0</v>
      </c>
    </row>
    <row r="128" spans="1:33" ht="15.75" thickBot="1" x14ac:dyDescent="0.3">
      <c r="A128" s="297">
        <f t="shared" si="7"/>
        <v>110</v>
      </c>
      <c r="B128" s="297" t="str">
        <f>IF('12. Type 2 Emp 2020 Comp'!B130=0," ",+'12. Type 2 Emp 2020 Comp'!B130)</f>
        <v xml:space="preserve"> </v>
      </c>
      <c r="C128" s="265" t="str">
        <f>IF('12. Type 2 Emp 2020 Comp'!C130=0," ",+'12. Type 2 Emp 2020 Comp'!C130)</f>
        <v xml:space="preserve"> </v>
      </c>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c r="AA128" s="514"/>
      <c r="AB128" s="514"/>
      <c r="AC128" s="514"/>
      <c r="AD128" s="269">
        <f t="shared" si="4"/>
        <v>0</v>
      </c>
      <c r="AE128" s="390">
        <f>+AD128/(('12. Type 2 Emp 2020 Comp'!$I$16-'12. Type 2 Emp 2020 Comp'!$I$15+1)/7)</f>
        <v>0</v>
      </c>
      <c r="AF128" s="381">
        <f t="shared" si="5"/>
        <v>0</v>
      </c>
      <c r="AG128" s="381">
        <f t="shared" si="6"/>
        <v>0</v>
      </c>
    </row>
    <row r="129" spans="1:33" ht="15.75" thickBot="1" x14ac:dyDescent="0.3">
      <c r="A129" s="297">
        <f t="shared" si="7"/>
        <v>111</v>
      </c>
      <c r="B129" s="297" t="str">
        <f>IF('12. Type 2 Emp 2020 Comp'!B131=0," ",+'12. Type 2 Emp 2020 Comp'!B131)</f>
        <v xml:space="preserve"> </v>
      </c>
      <c r="C129" s="265" t="str">
        <f>IF('12. Type 2 Emp 2020 Comp'!C131=0," ",+'12. Type 2 Emp 2020 Comp'!C131)</f>
        <v xml:space="preserve"> </v>
      </c>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269">
        <f t="shared" si="4"/>
        <v>0</v>
      </c>
      <c r="AE129" s="390">
        <f>+AD129/(('12. Type 2 Emp 2020 Comp'!$I$16-'12. Type 2 Emp 2020 Comp'!$I$15+1)/7)</f>
        <v>0</v>
      </c>
      <c r="AF129" s="381">
        <f t="shared" si="5"/>
        <v>0</v>
      </c>
      <c r="AG129" s="381">
        <f t="shared" si="6"/>
        <v>0</v>
      </c>
    </row>
    <row r="130" spans="1:33" ht="15.75" thickBot="1" x14ac:dyDescent="0.3">
      <c r="A130" s="297">
        <f t="shared" si="7"/>
        <v>112</v>
      </c>
      <c r="B130" s="297" t="str">
        <f>IF('12. Type 2 Emp 2020 Comp'!B132=0," ",+'12. Type 2 Emp 2020 Comp'!B132)</f>
        <v xml:space="preserve"> </v>
      </c>
      <c r="C130" s="265" t="str">
        <f>IF('12. Type 2 Emp 2020 Comp'!C132=0," ",+'12. Type 2 Emp 2020 Comp'!C132)</f>
        <v xml:space="preserve"> </v>
      </c>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c r="AC130" s="514"/>
      <c r="AD130" s="269">
        <f t="shared" si="4"/>
        <v>0</v>
      </c>
      <c r="AE130" s="390">
        <f>+AD130/(('12. Type 2 Emp 2020 Comp'!$I$16-'12. Type 2 Emp 2020 Comp'!$I$15+1)/7)</f>
        <v>0</v>
      </c>
      <c r="AF130" s="381">
        <f t="shared" si="5"/>
        <v>0</v>
      </c>
      <c r="AG130" s="381">
        <f t="shared" si="6"/>
        <v>0</v>
      </c>
    </row>
    <row r="131" spans="1:33" ht="15.75" thickBot="1" x14ac:dyDescent="0.3">
      <c r="A131" s="297">
        <f t="shared" si="7"/>
        <v>113</v>
      </c>
      <c r="B131" s="297" t="str">
        <f>IF('12. Type 2 Emp 2020 Comp'!B133=0," ",+'12. Type 2 Emp 2020 Comp'!B133)</f>
        <v xml:space="preserve"> </v>
      </c>
      <c r="C131" s="265" t="str">
        <f>IF('12. Type 2 Emp 2020 Comp'!C133=0," ",+'12. Type 2 Emp 2020 Comp'!C133)</f>
        <v xml:space="preserve"> </v>
      </c>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c r="AA131" s="514"/>
      <c r="AB131" s="514"/>
      <c r="AC131" s="514"/>
      <c r="AD131" s="269">
        <f t="shared" si="4"/>
        <v>0</v>
      </c>
      <c r="AE131" s="390">
        <f>+AD131/(('12. Type 2 Emp 2020 Comp'!$I$16-'12. Type 2 Emp 2020 Comp'!$I$15+1)/7)</f>
        <v>0</v>
      </c>
      <c r="AF131" s="381">
        <f t="shared" si="5"/>
        <v>0</v>
      </c>
      <c r="AG131" s="381">
        <f t="shared" si="6"/>
        <v>0</v>
      </c>
    </row>
    <row r="132" spans="1:33" ht="15.75" thickBot="1" x14ac:dyDescent="0.3">
      <c r="A132" s="297">
        <f t="shared" si="7"/>
        <v>114</v>
      </c>
      <c r="B132" s="297" t="str">
        <f>IF('12. Type 2 Emp 2020 Comp'!B134=0," ",+'12. Type 2 Emp 2020 Comp'!B134)</f>
        <v xml:space="preserve"> </v>
      </c>
      <c r="C132" s="265" t="str">
        <f>IF('12. Type 2 Emp 2020 Comp'!C134=0," ",+'12. Type 2 Emp 2020 Comp'!C134)</f>
        <v xml:space="preserve"> </v>
      </c>
      <c r="D132" s="514"/>
      <c r="E132" s="514"/>
      <c r="F132" s="514"/>
      <c r="G132" s="514"/>
      <c r="H132" s="514"/>
      <c r="I132" s="514"/>
      <c r="J132" s="514"/>
      <c r="K132" s="514"/>
      <c r="L132" s="514"/>
      <c r="M132" s="514"/>
      <c r="N132" s="514"/>
      <c r="O132" s="514"/>
      <c r="P132" s="514"/>
      <c r="Q132" s="514"/>
      <c r="R132" s="514"/>
      <c r="S132" s="514"/>
      <c r="T132" s="514"/>
      <c r="U132" s="514"/>
      <c r="V132" s="514"/>
      <c r="W132" s="514"/>
      <c r="X132" s="514"/>
      <c r="Y132" s="514"/>
      <c r="Z132" s="514"/>
      <c r="AA132" s="514"/>
      <c r="AB132" s="514"/>
      <c r="AC132" s="514"/>
      <c r="AD132" s="269">
        <f t="shared" si="4"/>
        <v>0</v>
      </c>
      <c r="AE132" s="390">
        <f>+AD132/(('12. Type 2 Emp 2020 Comp'!$I$16-'12. Type 2 Emp 2020 Comp'!$I$15+1)/7)</f>
        <v>0</v>
      </c>
      <c r="AF132" s="381">
        <f t="shared" si="5"/>
        <v>0</v>
      </c>
      <c r="AG132" s="381">
        <f t="shared" si="6"/>
        <v>0</v>
      </c>
    </row>
    <row r="133" spans="1:33" ht="15.75" thickBot="1" x14ac:dyDescent="0.3">
      <c r="A133" s="297">
        <f t="shared" si="7"/>
        <v>115</v>
      </c>
      <c r="B133" s="297" t="str">
        <f>IF('12. Type 2 Emp 2020 Comp'!B135=0," ",+'12. Type 2 Emp 2020 Comp'!B135)</f>
        <v xml:space="preserve"> </v>
      </c>
      <c r="C133" s="265" t="str">
        <f>IF('12. Type 2 Emp 2020 Comp'!C135=0," ",+'12. Type 2 Emp 2020 Comp'!C135)</f>
        <v xml:space="preserve"> </v>
      </c>
      <c r="D133" s="514"/>
      <c r="E133" s="514"/>
      <c r="F133" s="514"/>
      <c r="G133" s="514"/>
      <c r="H133" s="514"/>
      <c r="I133" s="514"/>
      <c r="J133" s="514"/>
      <c r="K133" s="514"/>
      <c r="L133" s="514"/>
      <c r="M133" s="514"/>
      <c r="N133" s="514"/>
      <c r="O133" s="514"/>
      <c r="P133" s="514"/>
      <c r="Q133" s="514"/>
      <c r="R133" s="514"/>
      <c r="S133" s="514"/>
      <c r="T133" s="514"/>
      <c r="U133" s="514"/>
      <c r="V133" s="514"/>
      <c r="W133" s="514"/>
      <c r="X133" s="514"/>
      <c r="Y133" s="514"/>
      <c r="Z133" s="514"/>
      <c r="AA133" s="514"/>
      <c r="AB133" s="514"/>
      <c r="AC133" s="514"/>
      <c r="AD133" s="269">
        <f t="shared" si="4"/>
        <v>0</v>
      </c>
      <c r="AE133" s="390">
        <f>+AD133/(('12. Type 2 Emp 2020 Comp'!$I$16-'12. Type 2 Emp 2020 Comp'!$I$15+1)/7)</f>
        <v>0</v>
      </c>
      <c r="AF133" s="381">
        <f t="shared" si="5"/>
        <v>0</v>
      </c>
      <c r="AG133" s="381">
        <f t="shared" si="6"/>
        <v>0</v>
      </c>
    </row>
    <row r="134" spans="1:33" ht="15.75" thickBot="1" x14ac:dyDescent="0.3">
      <c r="A134" s="297">
        <f t="shared" si="7"/>
        <v>116</v>
      </c>
      <c r="B134" s="297" t="str">
        <f>IF('12. Type 2 Emp 2020 Comp'!B136=0," ",+'12. Type 2 Emp 2020 Comp'!B136)</f>
        <v xml:space="preserve"> </v>
      </c>
      <c r="C134" s="265" t="str">
        <f>IF('12. Type 2 Emp 2020 Comp'!C136=0," ",+'12. Type 2 Emp 2020 Comp'!C136)</f>
        <v xml:space="preserve"> </v>
      </c>
      <c r="D134" s="514"/>
      <c r="E134" s="514"/>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269">
        <f t="shared" si="4"/>
        <v>0</v>
      </c>
      <c r="AE134" s="390">
        <f>+AD134/(('12. Type 2 Emp 2020 Comp'!$I$16-'12. Type 2 Emp 2020 Comp'!$I$15+1)/7)</f>
        <v>0</v>
      </c>
      <c r="AF134" s="381">
        <f t="shared" si="5"/>
        <v>0</v>
      </c>
      <c r="AG134" s="381">
        <f t="shared" si="6"/>
        <v>0</v>
      </c>
    </row>
    <row r="135" spans="1:33" ht="15.75" thickBot="1" x14ac:dyDescent="0.3">
      <c r="A135" s="297">
        <f t="shared" si="7"/>
        <v>117</v>
      </c>
      <c r="B135" s="297" t="str">
        <f>IF('12. Type 2 Emp 2020 Comp'!B137=0," ",+'12. Type 2 Emp 2020 Comp'!B137)</f>
        <v xml:space="preserve"> </v>
      </c>
      <c r="C135" s="265" t="str">
        <f>IF('12. Type 2 Emp 2020 Comp'!C137=0," ",+'12. Type 2 Emp 2020 Comp'!C137)</f>
        <v xml:space="preserve"> </v>
      </c>
      <c r="D135" s="514"/>
      <c r="E135" s="514"/>
      <c r="F135" s="514"/>
      <c r="G135" s="514"/>
      <c r="H135" s="514"/>
      <c r="I135" s="514"/>
      <c r="J135" s="514"/>
      <c r="K135" s="514"/>
      <c r="L135" s="514"/>
      <c r="M135" s="514"/>
      <c r="N135" s="514"/>
      <c r="O135" s="514"/>
      <c r="P135" s="514"/>
      <c r="Q135" s="514"/>
      <c r="R135" s="514"/>
      <c r="S135" s="514"/>
      <c r="T135" s="514"/>
      <c r="U135" s="514"/>
      <c r="V135" s="514"/>
      <c r="W135" s="514"/>
      <c r="X135" s="514"/>
      <c r="Y135" s="514"/>
      <c r="Z135" s="514"/>
      <c r="AA135" s="514"/>
      <c r="AB135" s="514"/>
      <c r="AC135" s="514"/>
      <c r="AD135" s="269">
        <f t="shared" si="4"/>
        <v>0</v>
      </c>
      <c r="AE135" s="390">
        <f>+AD135/(('12. Type 2 Emp 2020 Comp'!$I$16-'12. Type 2 Emp 2020 Comp'!$I$15+1)/7)</f>
        <v>0</v>
      </c>
      <c r="AF135" s="381">
        <f t="shared" si="5"/>
        <v>0</v>
      </c>
      <c r="AG135" s="381">
        <f t="shared" si="6"/>
        <v>0</v>
      </c>
    </row>
    <row r="136" spans="1:33" ht="15.75" thickBot="1" x14ac:dyDescent="0.3">
      <c r="A136" s="297">
        <f t="shared" si="7"/>
        <v>118</v>
      </c>
      <c r="B136" s="297" t="str">
        <f>IF('12. Type 2 Emp 2020 Comp'!B138=0," ",+'12. Type 2 Emp 2020 Comp'!B138)</f>
        <v xml:space="preserve"> </v>
      </c>
      <c r="C136" s="265" t="str">
        <f>IF('12. Type 2 Emp 2020 Comp'!C138=0," ",+'12. Type 2 Emp 2020 Comp'!C138)</f>
        <v xml:space="preserve"> </v>
      </c>
      <c r="D136" s="514"/>
      <c r="E136" s="514"/>
      <c r="F136" s="514"/>
      <c r="G136" s="514"/>
      <c r="H136" s="514"/>
      <c r="I136" s="514"/>
      <c r="J136" s="514"/>
      <c r="K136" s="514"/>
      <c r="L136" s="514"/>
      <c r="M136" s="514"/>
      <c r="N136" s="514"/>
      <c r="O136" s="514"/>
      <c r="P136" s="514"/>
      <c r="Q136" s="514"/>
      <c r="R136" s="514"/>
      <c r="S136" s="514"/>
      <c r="T136" s="514"/>
      <c r="U136" s="514"/>
      <c r="V136" s="514"/>
      <c r="W136" s="514"/>
      <c r="X136" s="514"/>
      <c r="Y136" s="514"/>
      <c r="Z136" s="514"/>
      <c r="AA136" s="514"/>
      <c r="AB136" s="514"/>
      <c r="AC136" s="514"/>
      <c r="AD136" s="269">
        <f t="shared" si="4"/>
        <v>0</v>
      </c>
      <c r="AE136" s="390">
        <f>+AD136/(('12. Type 2 Emp 2020 Comp'!$I$16-'12. Type 2 Emp 2020 Comp'!$I$15+1)/7)</f>
        <v>0</v>
      </c>
      <c r="AF136" s="381">
        <f t="shared" si="5"/>
        <v>0</v>
      </c>
      <c r="AG136" s="381">
        <f t="shared" si="6"/>
        <v>0</v>
      </c>
    </row>
    <row r="137" spans="1:33" ht="15.75" thickBot="1" x14ac:dyDescent="0.3">
      <c r="A137" s="297">
        <f t="shared" si="7"/>
        <v>119</v>
      </c>
      <c r="B137" s="297" t="str">
        <f>IF('12. Type 2 Emp 2020 Comp'!B139=0," ",+'12. Type 2 Emp 2020 Comp'!B139)</f>
        <v xml:space="preserve"> </v>
      </c>
      <c r="C137" s="265" t="str">
        <f>IF('12. Type 2 Emp 2020 Comp'!C139=0," ",+'12. Type 2 Emp 2020 Comp'!C139)</f>
        <v xml:space="preserve"> </v>
      </c>
      <c r="D137" s="514"/>
      <c r="E137" s="514"/>
      <c r="F137" s="514"/>
      <c r="G137" s="514"/>
      <c r="H137" s="514"/>
      <c r="I137" s="514"/>
      <c r="J137" s="514"/>
      <c r="K137" s="514"/>
      <c r="L137" s="514"/>
      <c r="M137" s="514"/>
      <c r="N137" s="514"/>
      <c r="O137" s="514"/>
      <c r="P137" s="514"/>
      <c r="Q137" s="514"/>
      <c r="R137" s="514"/>
      <c r="S137" s="514"/>
      <c r="T137" s="514"/>
      <c r="U137" s="514"/>
      <c r="V137" s="514"/>
      <c r="W137" s="514"/>
      <c r="X137" s="514"/>
      <c r="Y137" s="514"/>
      <c r="Z137" s="514"/>
      <c r="AA137" s="514"/>
      <c r="AB137" s="514"/>
      <c r="AC137" s="514"/>
      <c r="AD137" s="269">
        <f t="shared" si="4"/>
        <v>0</v>
      </c>
      <c r="AE137" s="390">
        <f>+AD137/(('12. Type 2 Emp 2020 Comp'!$I$16-'12. Type 2 Emp 2020 Comp'!$I$15+1)/7)</f>
        <v>0</v>
      </c>
      <c r="AF137" s="381">
        <f t="shared" si="5"/>
        <v>0</v>
      </c>
      <c r="AG137" s="381">
        <f t="shared" si="6"/>
        <v>0</v>
      </c>
    </row>
    <row r="138" spans="1:33" ht="15.75" thickBot="1" x14ac:dyDescent="0.3">
      <c r="A138" s="297">
        <f t="shared" si="7"/>
        <v>120</v>
      </c>
      <c r="B138" s="297" t="str">
        <f>IF('12. Type 2 Emp 2020 Comp'!B140=0," ",+'12. Type 2 Emp 2020 Comp'!B140)</f>
        <v xml:space="preserve"> </v>
      </c>
      <c r="C138" s="265" t="str">
        <f>IF('12. Type 2 Emp 2020 Comp'!C140=0," ",+'12. Type 2 Emp 2020 Comp'!C140)</f>
        <v xml:space="preserve"> </v>
      </c>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269">
        <f t="shared" si="4"/>
        <v>0</v>
      </c>
      <c r="AE138" s="390">
        <f>+AD138/(('12. Type 2 Emp 2020 Comp'!$I$16-'12. Type 2 Emp 2020 Comp'!$I$15+1)/7)</f>
        <v>0</v>
      </c>
      <c r="AF138" s="381">
        <f t="shared" si="5"/>
        <v>0</v>
      </c>
      <c r="AG138" s="381">
        <f t="shared" si="6"/>
        <v>0</v>
      </c>
    </row>
    <row r="139" spans="1:33" ht="15.75" thickBot="1" x14ac:dyDescent="0.3">
      <c r="A139" s="297">
        <f t="shared" si="7"/>
        <v>121</v>
      </c>
      <c r="B139" s="297" t="str">
        <f>IF('12. Type 2 Emp 2020 Comp'!B141=0," ",+'12. Type 2 Emp 2020 Comp'!B141)</f>
        <v xml:space="preserve"> </v>
      </c>
      <c r="C139" s="265" t="str">
        <f>IF('12. Type 2 Emp 2020 Comp'!C141=0," ",+'12. Type 2 Emp 2020 Comp'!C141)</f>
        <v xml:space="preserve"> </v>
      </c>
      <c r="D139" s="514"/>
      <c r="E139" s="514"/>
      <c r="F139" s="514"/>
      <c r="G139" s="514"/>
      <c r="H139" s="514"/>
      <c r="I139" s="514"/>
      <c r="J139" s="514"/>
      <c r="K139" s="514"/>
      <c r="L139" s="514"/>
      <c r="M139" s="514"/>
      <c r="N139" s="514"/>
      <c r="O139" s="514"/>
      <c r="P139" s="514"/>
      <c r="Q139" s="514"/>
      <c r="R139" s="514"/>
      <c r="S139" s="514"/>
      <c r="T139" s="514"/>
      <c r="U139" s="514"/>
      <c r="V139" s="514"/>
      <c r="W139" s="514"/>
      <c r="X139" s="514"/>
      <c r="Y139" s="514"/>
      <c r="Z139" s="514"/>
      <c r="AA139" s="514"/>
      <c r="AB139" s="514"/>
      <c r="AC139" s="514"/>
      <c r="AD139" s="269">
        <f t="shared" si="4"/>
        <v>0</v>
      </c>
      <c r="AE139" s="390">
        <f>+AD139/(('12. Type 2 Emp 2020 Comp'!$I$16-'12. Type 2 Emp 2020 Comp'!$I$15+1)/7)</f>
        <v>0</v>
      </c>
      <c r="AF139" s="381">
        <f t="shared" si="5"/>
        <v>0</v>
      </c>
      <c r="AG139" s="381">
        <f t="shared" si="6"/>
        <v>0</v>
      </c>
    </row>
    <row r="140" spans="1:33" ht="15.75" thickBot="1" x14ac:dyDescent="0.3">
      <c r="A140" s="297">
        <f t="shared" si="7"/>
        <v>122</v>
      </c>
      <c r="B140" s="297" t="str">
        <f>IF('12. Type 2 Emp 2020 Comp'!B142=0," ",+'12. Type 2 Emp 2020 Comp'!B142)</f>
        <v xml:space="preserve"> </v>
      </c>
      <c r="C140" s="265" t="str">
        <f>IF('12. Type 2 Emp 2020 Comp'!C142=0," ",+'12. Type 2 Emp 2020 Comp'!C142)</f>
        <v xml:space="preserve"> </v>
      </c>
      <c r="D140" s="514"/>
      <c r="E140" s="514"/>
      <c r="F140" s="514"/>
      <c r="G140" s="514"/>
      <c r="H140" s="514"/>
      <c r="I140" s="514"/>
      <c r="J140" s="514"/>
      <c r="K140" s="514"/>
      <c r="L140" s="514"/>
      <c r="M140" s="514"/>
      <c r="N140" s="514"/>
      <c r="O140" s="514"/>
      <c r="P140" s="514"/>
      <c r="Q140" s="514"/>
      <c r="R140" s="514"/>
      <c r="S140" s="514"/>
      <c r="T140" s="514"/>
      <c r="U140" s="514"/>
      <c r="V140" s="514"/>
      <c r="W140" s="514"/>
      <c r="X140" s="514"/>
      <c r="Y140" s="514"/>
      <c r="Z140" s="514"/>
      <c r="AA140" s="514"/>
      <c r="AB140" s="514"/>
      <c r="AC140" s="514"/>
      <c r="AD140" s="269">
        <f t="shared" si="4"/>
        <v>0</v>
      </c>
      <c r="AE140" s="390">
        <f>+AD140/(('12. Type 2 Emp 2020 Comp'!$I$16-'12. Type 2 Emp 2020 Comp'!$I$15+1)/7)</f>
        <v>0</v>
      </c>
      <c r="AF140" s="381">
        <f t="shared" si="5"/>
        <v>0</v>
      </c>
      <c r="AG140" s="381">
        <f t="shared" si="6"/>
        <v>0</v>
      </c>
    </row>
    <row r="141" spans="1:33" ht="15.75" thickBot="1" x14ac:dyDescent="0.3">
      <c r="A141" s="297">
        <f t="shared" si="7"/>
        <v>123</v>
      </c>
      <c r="B141" s="297" t="str">
        <f>IF('12. Type 2 Emp 2020 Comp'!B143=0," ",+'12. Type 2 Emp 2020 Comp'!B143)</f>
        <v xml:space="preserve"> </v>
      </c>
      <c r="C141" s="265" t="str">
        <f>IF('12. Type 2 Emp 2020 Comp'!C143=0," ",+'12. Type 2 Emp 2020 Comp'!C143)</f>
        <v xml:space="preserve"> </v>
      </c>
      <c r="D141" s="514"/>
      <c r="E141" s="514"/>
      <c r="F141" s="514"/>
      <c r="G141" s="514"/>
      <c r="H141" s="514"/>
      <c r="I141" s="514"/>
      <c r="J141" s="514"/>
      <c r="K141" s="514"/>
      <c r="L141" s="514"/>
      <c r="M141" s="514"/>
      <c r="N141" s="514"/>
      <c r="O141" s="514"/>
      <c r="P141" s="514"/>
      <c r="Q141" s="514"/>
      <c r="R141" s="514"/>
      <c r="S141" s="514"/>
      <c r="T141" s="514"/>
      <c r="U141" s="514"/>
      <c r="V141" s="514"/>
      <c r="W141" s="514"/>
      <c r="X141" s="514"/>
      <c r="Y141" s="514"/>
      <c r="Z141" s="514"/>
      <c r="AA141" s="514"/>
      <c r="AB141" s="514"/>
      <c r="AC141" s="514"/>
      <c r="AD141" s="269">
        <f t="shared" si="4"/>
        <v>0</v>
      </c>
      <c r="AE141" s="390">
        <f>+AD141/(('12. Type 2 Emp 2020 Comp'!$I$16-'12. Type 2 Emp 2020 Comp'!$I$15+1)/7)</f>
        <v>0</v>
      </c>
      <c r="AF141" s="381">
        <f t="shared" si="5"/>
        <v>0</v>
      </c>
      <c r="AG141" s="381">
        <f t="shared" si="6"/>
        <v>0</v>
      </c>
    </row>
    <row r="142" spans="1:33" ht="15.75" thickBot="1" x14ac:dyDescent="0.3">
      <c r="A142" s="297">
        <f t="shared" si="7"/>
        <v>124</v>
      </c>
      <c r="B142" s="297" t="str">
        <f>IF('12. Type 2 Emp 2020 Comp'!B144=0," ",+'12. Type 2 Emp 2020 Comp'!B144)</f>
        <v xml:space="preserve"> </v>
      </c>
      <c r="C142" s="265" t="str">
        <f>IF('12. Type 2 Emp 2020 Comp'!C144=0," ",+'12. Type 2 Emp 2020 Comp'!C144)</f>
        <v xml:space="preserve"> </v>
      </c>
      <c r="D142" s="514"/>
      <c r="E142" s="514"/>
      <c r="F142" s="514"/>
      <c r="G142" s="514"/>
      <c r="H142" s="514"/>
      <c r="I142" s="514"/>
      <c r="J142" s="514"/>
      <c r="K142" s="514"/>
      <c r="L142" s="514"/>
      <c r="M142" s="514"/>
      <c r="N142" s="514"/>
      <c r="O142" s="514"/>
      <c r="P142" s="514"/>
      <c r="Q142" s="514"/>
      <c r="R142" s="514"/>
      <c r="S142" s="514"/>
      <c r="T142" s="514"/>
      <c r="U142" s="514"/>
      <c r="V142" s="514"/>
      <c r="W142" s="514"/>
      <c r="X142" s="514"/>
      <c r="Y142" s="514"/>
      <c r="Z142" s="514"/>
      <c r="AA142" s="514"/>
      <c r="AB142" s="514"/>
      <c r="AC142" s="514"/>
      <c r="AD142" s="269">
        <f t="shared" si="4"/>
        <v>0</v>
      </c>
      <c r="AE142" s="390">
        <f>+AD142/(('12. Type 2 Emp 2020 Comp'!$I$16-'12. Type 2 Emp 2020 Comp'!$I$15+1)/7)</f>
        <v>0</v>
      </c>
      <c r="AF142" s="381">
        <f t="shared" si="5"/>
        <v>0</v>
      </c>
      <c r="AG142" s="381">
        <f t="shared" si="6"/>
        <v>0</v>
      </c>
    </row>
    <row r="143" spans="1:33" ht="15.75" thickBot="1" x14ac:dyDescent="0.3">
      <c r="A143" s="297">
        <f t="shared" si="7"/>
        <v>125</v>
      </c>
      <c r="B143" s="297" t="str">
        <f>IF('12. Type 2 Emp 2020 Comp'!B145=0," ",+'12. Type 2 Emp 2020 Comp'!B145)</f>
        <v xml:space="preserve"> </v>
      </c>
      <c r="C143" s="265" t="str">
        <f>IF('12. Type 2 Emp 2020 Comp'!C145=0," ",+'12. Type 2 Emp 2020 Comp'!C145)</f>
        <v xml:space="preserve"> </v>
      </c>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269">
        <f t="shared" si="4"/>
        <v>0</v>
      </c>
      <c r="AE143" s="390">
        <f>+AD143/(('12. Type 2 Emp 2020 Comp'!$I$16-'12. Type 2 Emp 2020 Comp'!$I$15+1)/7)</f>
        <v>0</v>
      </c>
      <c r="AF143" s="381">
        <f t="shared" si="5"/>
        <v>0</v>
      </c>
      <c r="AG143" s="381">
        <f t="shared" si="6"/>
        <v>0</v>
      </c>
    </row>
    <row r="144" spans="1:33" ht="15.75" thickBot="1" x14ac:dyDescent="0.3">
      <c r="A144" s="297">
        <f t="shared" si="7"/>
        <v>126</v>
      </c>
      <c r="B144" s="297" t="str">
        <f>IF('12. Type 2 Emp 2020 Comp'!B146=0," ",+'12. Type 2 Emp 2020 Comp'!B146)</f>
        <v xml:space="preserve"> </v>
      </c>
      <c r="C144" s="265" t="str">
        <f>IF('12. Type 2 Emp 2020 Comp'!C146=0," ",+'12. Type 2 Emp 2020 Comp'!C146)</f>
        <v xml:space="preserve"> </v>
      </c>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269">
        <f t="shared" si="4"/>
        <v>0</v>
      </c>
      <c r="AE144" s="390">
        <f>+AD144/(('12. Type 2 Emp 2020 Comp'!$I$16-'12. Type 2 Emp 2020 Comp'!$I$15+1)/7)</f>
        <v>0</v>
      </c>
      <c r="AF144" s="381">
        <f t="shared" si="5"/>
        <v>0</v>
      </c>
      <c r="AG144" s="381">
        <f t="shared" si="6"/>
        <v>0</v>
      </c>
    </row>
    <row r="145" spans="1:33" ht="15.75" thickBot="1" x14ac:dyDescent="0.3">
      <c r="A145" s="297">
        <f t="shared" si="7"/>
        <v>127</v>
      </c>
      <c r="B145" s="297" t="str">
        <f>IF('12. Type 2 Emp 2020 Comp'!B147=0," ",+'12. Type 2 Emp 2020 Comp'!B147)</f>
        <v xml:space="preserve"> </v>
      </c>
      <c r="C145" s="265" t="str">
        <f>IF('12. Type 2 Emp 2020 Comp'!C147=0," ",+'12. Type 2 Emp 2020 Comp'!C147)</f>
        <v xml:space="preserve"> </v>
      </c>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269">
        <f t="shared" si="4"/>
        <v>0</v>
      </c>
      <c r="AE145" s="390">
        <f>+AD145/(('12. Type 2 Emp 2020 Comp'!$I$16-'12. Type 2 Emp 2020 Comp'!$I$15+1)/7)</f>
        <v>0</v>
      </c>
      <c r="AF145" s="381">
        <f t="shared" si="5"/>
        <v>0</v>
      </c>
      <c r="AG145" s="381">
        <f t="shared" si="6"/>
        <v>0</v>
      </c>
    </row>
    <row r="146" spans="1:33" ht="15.75" thickBot="1" x14ac:dyDescent="0.3">
      <c r="A146" s="297">
        <f t="shared" si="7"/>
        <v>128</v>
      </c>
      <c r="B146" s="297" t="str">
        <f>IF('12. Type 2 Emp 2020 Comp'!B148=0," ",+'12. Type 2 Emp 2020 Comp'!B148)</f>
        <v xml:space="preserve"> </v>
      </c>
      <c r="C146" s="265" t="str">
        <f>IF('12. Type 2 Emp 2020 Comp'!C148=0," ",+'12. Type 2 Emp 2020 Comp'!C148)</f>
        <v xml:space="preserve"> </v>
      </c>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269">
        <f t="shared" si="4"/>
        <v>0</v>
      </c>
      <c r="AE146" s="390">
        <f>+AD146/(('12. Type 2 Emp 2020 Comp'!$I$16-'12. Type 2 Emp 2020 Comp'!$I$15+1)/7)</f>
        <v>0</v>
      </c>
      <c r="AF146" s="381">
        <f t="shared" si="5"/>
        <v>0</v>
      </c>
      <c r="AG146" s="381">
        <f t="shared" si="6"/>
        <v>0</v>
      </c>
    </row>
    <row r="147" spans="1:33" ht="15.75" thickBot="1" x14ac:dyDescent="0.3">
      <c r="A147" s="297">
        <f t="shared" si="7"/>
        <v>129</v>
      </c>
      <c r="B147" s="297" t="str">
        <f>IF('12. Type 2 Emp 2020 Comp'!B149=0," ",+'12. Type 2 Emp 2020 Comp'!B149)</f>
        <v xml:space="preserve"> </v>
      </c>
      <c r="C147" s="265" t="str">
        <f>IF('12. Type 2 Emp 2020 Comp'!C149=0," ",+'12. Type 2 Emp 2020 Comp'!C149)</f>
        <v xml:space="preserve"> </v>
      </c>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269">
        <f t="shared" ref="AD147:AD210" si="8">IF(D147=0,SUM(E147:AC147),D147)</f>
        <v>0</v>
      </c>
      <c r="AE147" s="390">
        <f>+AD147/(('12. Type 2 Emp 2020 Comp'!$I$16-'12. Type 2 Emp 2020 Comp'!$I$15+1)/7)</f>
        <v>0</v>
      </c>
      <c r="AF147" s="381">
        <f t="shared" si="5"/>
        <v>0</v>
      </c>
      <c r="AG147" s="381">
        <f t="shared" si="6"/>
        <v>0</v>
      </c>
    </row>
    <row r="148" spans="1:33" ht="15.75" thickBot="1" x14ac:dyDescent="0.3">
      <c r="A148" s="297">
        <f t="shared" si="7"/>
        <v>130</v>
      </c>
      <c r="B148" s="297" t="str">
        <f>IF('12. Type 2 Emp 2020 Comp'!B150=0," ",+'12. Type 2 Emp 2020 Comp'!B150)</f>
        <v xml:space="preserve"> </v>
      </c>
      <c r="C148" s="265" t="str">
        <f>IF('12. Type 2 Emp 2020 Comp'!C150=0," ",+'12. Type 2 Emp 2020 Comp'!C150)</f>
        <v xml:space="preserve"> </v>
      </c>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4"/>
      <c r="AA148" s="514"/>
      <c r="AB148" s="514"/>
      <c r="AC148" s="514"/>
      <c r="AD148" s="269">
        <f t="shared" si="8"/>
        <v>0</v>
      </c>
      <c r="AE148" s="390">
        <f>+AD148/(('12. Type 2 Emp 2020 Comp'!$I$16-'12. Type 2 Emp 2020 Comp'!$I$15+1)/7)</f>
        <v>0</v>
      </c>
      <c r="AF148" s="381">
        <f t="shared" ref="AF148:AF211" si="9">ROUND(IF($I$12=1,IF(AE148&lt;40,AE148/40,1),0),1)</f>
        <v>0</v>
      </c>
      <c r="AG148" s="381">
        <f t="shared" ref="AG148:AG211" si="10">ROUND(IF($I$12=2,IF(AE148&lt;40,IF(AE148=0,0,0.5),1),0),1)</f>
        <v>0</v>
      </c>
    </row>
    <row r="149" spans="1:33" ht="15.75" thickBot="1" x14ac:dyDescent="0.3">
      <c r="A149" s="297">
        <f t="shared" ref="A149:A212" si="11">+A148+1</f>
        <v>131</v>
      </c>
      <c r="B149" s="297" t="str">
        <f>IF('12. Type 2 Emp 2020 Comp'!B151=0," ",+'12. Type 2 Emp 2020 Comp'!B151)</f>
        <v xml:space="preserve"> </v>
      </c>
      <c r="C149" s="265" t="str">
        <f>IF('12. Type 2 Emp 2020 Comp'!C151=0," ",+'12. Type 2 Emp 2020 Comp'!C151)</f>
        <v xml:space="preserve"> </v>
      </c>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c r="AA149" s="514"/>
      <c r="AB149" s="514"/>
      <c r="AC149" s="514"/>
      <c r="AD149" s="269">
        <f t="shared" si="8"/>
        <v>0</v>
      </c>
      <c r="AE149" s="390">
        <f>+AD149/(('12. Type 2 Emp 2020 Comp'!$I$16-'12. Type 2 Emp 2020 Comp'!$I$15+1)/7)</f>
        <v>0</v>
      </c>
      <c r="AF149" s="381">
        <f t="shared" si="9"/>
        <v>0</v>
      </c>
      <c r="AG149" s="381">
        <f t="shared" si="10"/>
        <v>0</v>
      </c>
    </row>
    <row r="150" spans="1:33" ht="15.75" thickBot="1" x14ac:dyDescent="0.3">
      <c r="A150" s="297">
        <f t="shared" si="11"/>
        <v>132</v>
      </c>
      <c r="B150" s="297" t="str">
        <f>IF('12. Type 2 Emp 2020 Comp'!B152=0," ",+'12. Type 2 Emp 2020 Comp'!B152)</f>
        <v xml:space="preserve"> </v>
      </c>
      <c r="C150" s="265" t="str">
        <f>IF('12. Type 2 Emp 2020 Comp'!C152=0," ",+'12. Type 2 Emp 2020 Comp'!C152)</f>
        <v xml:space="preserve"> </v>
      </c>
      <c r="D150" s="514"/>
      <c r="E150" s="514"/>
      <c r="F150" s="514"/>
      <c r="G150" s="514"/>
      <c r="H150" s="514"/>
      <c r="I150" s="514"/>
      <c r="J150" s="514"/>
      <c r="K150" s="514"/>
      <c r="L150" s="514"/>
      <c r="M150" s="514"/>
      <c r="N150" s="514"/>
      <c r="O150" s="514"/>
      <c r="P150" s="514"/>
      <c r="Q150" s="514"/>
      <c r="R150" s="514"/>
      <c r="S150" s="514"/>
      <c r="T150" s="514"/>
      <c r="U150" s="514"/>
      <c r="V150" s="514"/>
      <c r="W150" s="514"/>
      <c r="X150" s="514"/>
      <c r="Y150" s="514"/>
      <c r="Z150" s="514"/>
      <c r="AA150" s="514"/>
      <c r="AB150" s="514"/>
      <c r="AC150" s="514"/>
      <c r="AD150" s="269">
        <f t="shared" si="8"/>
        <v>0</v>
      </c>
      <c r="AE150" s="390">
        <f>+AD150/(('12. Type 2 Emp 2020 Comp'!$I$16-'12. Type 2 Emp 2020 Comp'!$I$15+1)/7)</f>
        <v>0</v>
      </c>
      <c r="AF150" s="381">
        <f t="shared" si="9"/>
        <v>0</v>
      </c>
      <c r="AG150" s="381">
        <f t="shared" si="10"/>
        <v>0</v>
      </c>
    </row>
    <row r="151" spans="1:33" ht="15.75" thickBot="1" x14ac:dyDescent="0.3">
      <c r="A151" s="297">
        <f t="shared" si="11"/>
        <v>133</v>
      </c>
      <c r="B151" s="297" t="str">
        <f>IF('12. Type 2 Emp 2020 Comp'!B153=0," ",+'12. Type 2 Emp 2020 Comp'!B153)</f>
        <v xml:space="preserve"> </v>
      </c>
      <c r="C151" s="265" t="str">
        <f>IF('12. Type 2 Emp 2020 Comp'!C153=0," ",+'12. Type 2 Emp 2020 Comp'!C153)</f>
        <v xml:space="preserve"> </v>
      </c>
      <c r="D151" s="514"/>
      <c r="E151" s="514"/>
      <c r="F151" s="514"/>
      <c r="G151" s="514"/>
      <c r="H151" s="514"/>
      <c r="I151" s="514"/>
      <c r="J151" s="514"/>
      <c r="K151" s="514"/>
      <c r="L151" s="514"/>
      <c r="M151" s="514"/>
      <c r="N151" s="514"/>
      <c r="O151" s="514"/>
      <c r="P151" s="514"/>
      <c r="Q151" s="514"/>
      <c r="R151" s="514"/>
      <c r="S151" s="514"/>
      <c r="T151" s="514"/>
      <c r="U151" s="514"/>
      <c r="V151" s="514"/>
      <c r="W151" s="514"/>
      <c r="X151" s="514"/>
      <c r="Y151" s="514"/>
      <c r="Z151" s="514"/>
      <c r="AA151" s="514"/>
      <c r="AB151" s="514"/>
      <c r="AC151" s="514"/>
      <c r="AD151" s="269">
        <f t="shared" si="8"/>
        <v>0</v>
      </c>
      <c r="AE151" s="390">
        <f>+AD151/(('12. Type 2 Emp 2020 Comp'!$I$16-'12. Type 2 Emp 2020 Comp'!$I$15+1)/7)</f>
        <v>0</v>
      </c>
      <c r="AF151" s="381">
        <f t="shared" si="9"/>
        <v>0</v>
      </c>
      <c r="AG151" s="381">
        <f t="shared" si="10"/>
        <v>0</v>
      </c>
    </row>
    <row r="152" spans="1:33" ht="15.75" thickBot="1" x14ac:dyDescent="0.3">
      <c r="A152" s="297">
        <f t="shared" si="11"/>
        <v>134</v>
      </c>
      <c r="B152" s="297" t="str">
        <f>IF('12. Type 2 Emp 2020 Comp'!B154=0," ",+'12. Type 2 Emp 2020 Comp'!B154)</f>
        <v xml:space="preserve"> </v>
      </c>
      <c r="C152" s="265" t="str">
        <f>IF('12. Type 2 Emp 2020 Comp'!C154=0," ",+'12. Type 2 Emp 2020 Comp'!C154)</f>
        <v xml:space="preserve"> </v>
      </c>
      <c r="D152" s="514"/>
      <c r="E152" s="514"/>
      <c r="F152" s="514"/>
      <c r="G152" s="514"/>
      <c r="H152" s="514"/>
      <c r="I152" s="514"/>
      <c r="J152" s="514"/>
      <c r="K152" s="514"/>
      <c r="L152" s="514"/>
      <c r="M152" s="514"/>
      <c r="N152" s="514"/>
      <c r="O152" s="514"/>
      <c r="P152" s="514"/>
      <c r="Q152" s="514"/>
      <c r="R152" s="514"/>
      <c r="S152" s="514"/>
      <c r="T152" s="514"/>
      <c r="U152" s="514"/>
      <c r="V152" s="514"/>
      <c r="W152" s="514"/>
      <c r="X152" s="514"/>
      <c r="Y152" s="514"/>
      <c r="Z152" s="514"/>
      <c r="AA152" s="514"/>
      <c r="AB152" s="514"/>
      <c r="AC152" s="514"/>
      <c r="AD152" s="269">
        <f t="shared" si="8"/>
        <v>0</v>
      </c>
      <c r="AE152" s="390">
        <f>+AD152/(('12. Type 2 Emp 2020 Comp'!$I$16-'12. Type 2 Emp 2020 Comp'!$I$15+1)/7)</f>
        <v>0</v>
      </c>
      <c r="AF152" s="381">
        <f t="shared" si="9"/>
        <v>0</v>
      </c>
      <c r="AG152" s="381">
        <f t="shared" si="10"/>
        <v>0</v>
      </c>
    </row>
    <row r="153" spans="1:33" ht="15.75" thickBot="1" x14ac:dyDescent="0.3">
      <c r="A153" s="297">
        <f t="shared" si="11"/>
        <v>135</v>
      </c>
      <c r="B153" s="297" t="str">
        <f>IF('12. Type 2 Emp 2020 Comp'!B155=0," ",+'12. Type 2 Emp 2020 Comp'!B155)</f>
        <v xml:space="preserve"> </v>
      </c>
      <c r="C153" s="265" t="str">
        <f>IF('12. Type 2 Emp 2020 Comp'!C155=0," ",+'12. Type 2 Emp 2020 Comp'!C155)</f>
        <v xml:space="preserve"> </v>
      </c>
      <c r="D153" s="514"/>
      <c r="E153" s="514"/>
      <c r="F153" s="514"/>
      <c r="G153" s="514"/>
      <c r="H153" s="514"/>
      <c r="I153" s="514"/>
      <c r="J153" s="514"/>
      <c r="K153" s="514"/>
      <c r="L153" s="514"/>
      <c r="M153" s="514"/>
      <c r="N153" s="514"/>
      <c r="O153" s="514"/>
      <c r="P153" s="514"/>
      <c r="Q153" s="514"/>
      <c r="R153" s="514"/>
      <c r="S153" s="514"/>
      <c r="T153" s="514"/>
      <c r="U153" s="514"/>
      <c r="V153" s="514"/>
      <c r="W153" s="514"/>
      <c r="X153" s="514"/>
      <c r="Y153" s="514"/>
      <c r="Z153" s="514"/>
      <c r="AA153" s="514"/>
      <c r="AB153" s="514"/>
      <c r="AC153" s="514"/>
      <c r="AD153" s="269">
        <f t="shared" si="8"/>
        <v>0</v>
      </c>
      <c r="AE153" s="390">
        <f>+AD153/(('12. Type 2 Emp 2020 Comp'!$I$16-'12. Type 2 Emp 2020 Comp'!$I$15+1)/7)</f>
        <v>0</v>
      </c>
      <c r="AF153" s="381">
        <f t="shared" si="9"/>
        <v>0</v>
      </c>
      <c r="AG153" s="381">
        <f t="shared" si="10"/>
        <v>0</v>
      </c>
    </row>
    <row r="154" spans="1:33" ht="15.75" thickBot="1" x14ac:dyDescent="0.3">
      <c r="A154" s="297">
        <f t="shared" si="11"/>
        <v>136</v>
      </c>
      <c r="B154" s="297" t="str">
        <f>IF('12. Type 2 Emp 2020 Comp'!B156=0," ",+'12. Type 2 Emp 2020 Comp'!B156)</f>
        <v xml:space="preserve"> </v>
      </c>
      <c r="C154" s="265" t="str">
        <f>IF('12. Type 2 Emp 2020 Comp'!C156=0," ",+'12. Type 2 Emp 2020 Comp'!C156)</f>
        <v xml:space="preserve"> </v>
      </c>
      <c r="D154" s="514"/>
      <c r="E154" s="514"/>
      <c r="F154" s="514"/>
      <c r="G154" s="514"/>
      <c r="H154" s="514"/>
      <c r="I154" s="514"/>
      <c r="J154" s="514"/>
      <c r="K154" s="514"/>
      <c r="L154" s="514"/>
      <c r="M154" s="514"/>
      <c r="N154" s="514"/>
      <c r="O154" s="514"/>
      <c r="P154" s="514"/>
      <c r="Q154" s="514"/>
      <c r="R154" s="514"/>
      <c r="S154" s="514"/>
      <c r="T154" s="514"/>
      <c r="U154" s="514"/>
      <c r="V154" s="514"/>
      <c r="W154" s="514"/>
      <c r="X154" s="514"/>
      <c r="Y154" s="514"/>
      <c r="Z154" s="514"/>
      <c r="AA154" s="514"/>
      <c r="AB154" s="514"/>
      <c r="AC154" s="514"/>
      <c r="AD154" s="269">
        <f t="shared" si="8"/>
        <v>0</v>
      </c>
      <c r="AE154" s="390">
        <f>+AD154/(('12. Type 2 Emp 2020 Comp'!$I$16-'12. Type 2 Emp 2020 Comp'!$I$15+1)/7)</f>
        <v>0</v>
      </c>
      <c r="AF154" s="381">
        <f t="shared" si="9"/>
        <v>0</v>
      </c>
      <c r="AG154" s="381">
        <f t="shared" si="10"/>
        <v>0</v>
      </c>
    </row>
    <row r="155" spans="1:33" ht="15.75" thickBot="1" x14ac:dyDescent="0.3">
      <c r="A155" s="297">
        <f t="shared" si="11"/>
        <v>137</v>
      </c>
      <c r="B155" s="297" t="str">
        <f>IF('12. Type 2 Emp 2020 Comp'!B157=0," ",+'12. Type 2 Emp 2020 Comp'!B157)</f>
        <v xml:space="preserve"> </v>
      </c>
      <c r="C155" s="265" t="str">
        <f>IF('12. Type 2 Emp 2020 Comp'!C157=0," ",+'12. Type 2 Emp 2020 Comp'!C157)</f>
        <v xml:space="preserve"> </v>
      </c>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c r="AA155" s="514"/>
      <c r="AB155" s="514"/>
      <c r="AC155" s="514"/>
      <c r="AD155" s="269">
        <f t="shared" si="8"/>
        <v>0</v>
      </c>
      <c r="AE155" s="390">
        <f>+AD155/(('12. Type 2 Emp 2020 Comp'!$I$16-'12. Type 2 Emp 2020 Comp'!$I$15+1)/7)</f>
        <v>0</v>
      </c>
      <c r="AF155" s="381">
        <f t="shared" si="9"/>
        <v>0</v>
      </c>
      <c r="AG155" s="381">
        <f t="shared" si="10"/>
        <v>0</v>
      </c>
    </row>
    <row r="156" spans="1:33" ht="15.75" thickBot="1" x14ac:dyDescent="0.3">
      <c r="A156" s="297">
        <f t="shared" si="11"/>
        <v>138</v>
      </c>
      <c r="B156" s="297" t="str">
        <f>IF('12. Type 2 Emp 2020 Comp'!B158=0," ",+'12. Type 2 Emp 2020 Comp'!B158)</f>
        <v xml:space="preserve"> </v>
      </c>
      <c r="C156" s="265" t="str">
        <f>IF('12. Type 2 Emp 2020 Comp'!C158=0," ",+'12. Type 2 Emp 2020 Comp'!C158)</f>
        <v xml:space="preserve"> </v>
      </c>
      <c r="D156" s="514"/>
      <c r="E156" s="514"/>
      <c r="F156" s="514"/>
      <c r="G156" s="514"/>
      <c r="H156" s="514"/>
      <c r="I156" s="514"/>
      <c r="J156" s="514"/>
      <c r="K156" s="514"/>
      <c r="L156" s="514"/>
      <c r="M156" s="514"/>
      <c r="N156" s="514"/>
      <c r="O156" s="514"/>
      <c r="P156" s="514"/>
      <c r="Q156" s="514"/>
      <c r="R156" s="514"/>
      <c r="S156" s="514"/>
      <c r="T156" s="514"/>
      <c r="U156" s="514"/>
      <c r="V156" s="514"/>
      <c r="W156" s="514"/>
      <c r="X156" s="514"/>
      <c r="Y156" s="514"/>
      <c r="Z156" s="514"/>
      <c r="AA156" s="514"/>
      <c r="AB156" s="514"/>
      <c r="AC156" s="514"/>
      <c r="AD156" s="269">
        <f t="shared" si="8"/>
        <v>0</v>
      </c>
      <c r="AE156" s="390">
        <f>+AD156/(('12. Type 2 Emp 2020 Comp'!$I$16-'12. Type 2 Emp 2020 Comp'!$I$15+1)/7)</f>
        <v>0</v>
      </c>
      <c r="AF156" s="381">
        <f t="shared" si="9"/>
        <v>0</v>
      </c>
      <c r="AG156" s="381">
        <f t="shared" si="10"/>
        <v>0</v>
      </c>
    </row>
    <row r="157" spans="1:33" ht="15.75" thickBot="1" x14ac:dyDescent="0.3">
      <c r="A157" s="297">
        <f t="shared" si="11"/>
        <v>139</v>
      </c>
      <c r="B157" s="297" t="str">
        <f>IF('12. Type 2 Emp 2020 Comp'!B159=0," ",+'12. Type 2 Emp 2020 Comp'!B159)</f>
        <v xml:space="preserve"> </v>
      </c>
      <c r="C157" s="265" t="str">
        <f>IF('12. Type 2 Emp 2020 Comp'!C159=0," ",+'12. Type 2 Emp 2020 Comp'!C159)</f>
        <v xml:space="preserve"> </v>
      </c>
      <c r="D157" s="514"/>
      <c r="E157" s="514"/>
      <c r="F157" s="514"/>
      <c r="G157" s="514"/>
      <c r="H157" s="514"/>
      <c r="I157" s="514"/>
      <c r="J157" s="514"/>
      <c r="K157" s="514"/>
      <c r="L157" s="514"/>
      <c r="M157" s="514"/>
      <c r="N157" s="514"/>
      <c r="O157" s="514"/>
      <c r="P157" s="514"/>
      <c r="Q157" s="514"/>
      <c r="R157" s="514"/>
      <c r="S157" s="514"/>
      <c r="T157" s="514"/>
      <c r="U157" s="514"/>
      <c r="V157" s="514"/>
      <c r="W157" s="514"/>
      <c r="X157" s="514"/>
      <c r="Y157" s="514"/>
      <c r="Z157" s="514"/>
      <c r="AA157" s="514"/>
      <c r="AB157" s="514"/>
      <c r="AC157" s="514"/>
      <c r="AD157" s="269">
        <f t="shared" si="8"/>
        <v>0</v>
      </c>
      <c r="AE157" s="390">
        <f>+AD157/(('12. Type 2 Emp 2020 Comp'!$I$16-'12. Type 2 Emp 2020 Comp'!$I$15+1)/7)</f>
        <v>0</v>
      </c>
      <c r="AF157" s="381">
        <f t="shared" si="9"/>
        <v>0</v>
      </c>
      <c r="AG157" s="381">
        <f t="shared" si="10"/>
        <v>0</v>
      </c>
    </row>
    <row r="158" spans="1:33" ht="15.75" thickBot="1" x14ac:dyDescent="0.3">
      <c r="A158" s="297">
        <f t="shared" si="11"/>
        <v>140</v>
      </c>
      <c r="B158" s="297" t="str">
        <f>IF('12. Type 2 Emp 2020 Comp'!B160=0," ",+'12. Type 2 Emp 2020 Comp'!B160)</f>
        <v xml:space="preserve"> </v>
      </c>
      <c r="C158" s="265" t="str">
        <f>IF('12. Type 2 Emp 2020 Comp'!C160=0," ",+'12. Type 2 Emp 2020 Comp'!C160)</f>
        <v xml:space="preserve"> </v>
      </c>
      <c r="D158" s="514"/>
      <c r="E158" s="514"/>
      <c r="F158" s="514"/>
      <c r="G158" s="514"/>
      <c r="H158" s="514"/>
      <c r="I158" s="514"/>
      <c r="J158" s="514"/>
      <c r="K158" s="514"/>
      <c r="L158" s="514"/>
      <c r="M158" s="514"/>
      <c r="N158" s="514"/>
      <c r="O158" s="514"/>
      <c r="P158" s="514"/>
      <c r="Q158" s="514"/>
      <c r="R158" s="514"/>
      <c r="S158" s="514"/>
      <c r="T158" s="514"/>
      <c r="U158" s="514"/>
      <c r="V158" s="514"/>
      <c r="W158" s="514"/>
      <c r="X158" s="514"/>
      <c r="Y158" s="514"/>
      <c r="Z158" s="514"/>
      <c r="AA158" s="514"/>
      <c r="AB158" s="514"/>
      <c r="AC158" s="514"/>
      <c r="AD158" s="269">
        <f t="shared" si="8"/>
        <v>0</v>
      </c>
      <c r="AE158" s="390">
        <f>+AD158/(('12. Type 2 Emp 2020 Comp'!$I$16-'12. Type 2 Emp 2020 Comp'!$I$15+1)/7)</f>
        <v>0</v>
      </c>
      <c r="AF158" s="381">
        <f t="shared" si="9"/>
        <v>0</v>
      </c>
      <c r="AG158" s="381">
        <f t="shared" si="10"/>
        <v>0</v>
      </c>
    </row>
    <row r="159" spans="1:33" ht="15.75" thickBot="1" x14ac:dyDescent="0.3">
      <c r="A159" s="297">
        <f t="shared" si="11"/>
        <v>141</v>
      </c>
      <c r="B159" s="297" t="str">
        <f>IF('12. Type 2 Emp 2020 Comp'!B161=0," ",+'12. Type 2 Emp 2020 Comp'!B161)</f>
        <v xml:space="preserve"> </v>
      </c>
      <c r="C159" s="265" t="str">
        <f>IF('12. Type 2 Emp 2020 Comp'!C161=0," ",+'12. Type 2 Emp 2020 Comp'!C161)</f>
        <v xml:space="preserve"> </v>
      </c>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c r="AA159" s="514"/>
      <c r="AB159" s="514"/>
      <c r="AC159" s="514"/>
      <c r="AD159" s="269">
        <f t="shared" si="8"/>
        <v>0</v>
      </c>
      <c r="AE159" s="390">
        <f>+AD159/(('12. Type 2 Emp 2020 Comp'!$I$16-'12. Type 2 Emp 2020 Comp'!$I$15+1)/7)</f>
        <v>0</v>
      </c>
      <c r="AF159" s="381">
        <f t="shared" si="9"/>
        <v>0</v>
      </c>
      <c r="AG159" s="381">
        <f t="shared" si="10"/>
        <v>0</v>
      </c>
    </row>
    <row r="160" spans="1:33" ht="15.75" thickBot="1" x14ac:dyDescent="0.3">
      <c r="A160" s="297">
        <f t="shared" si="11"/>
        <v>142</v>
      </c>
      <c r="B160" s="297" t="str">
        <f>IF('12. Type 2 Emp 2020 Comp'!B162=0," ",+'12. Type 2 Emp 2020 Comp'!B162)</f>
        <v xml:space="preserve"> </v>
      </c>
      <c r="C160" s="265" t="str">
        <f>IF('12. Type 2 Emp 2020 Comp'!C162=0," ",+'12. Type 2 Emp 2020 Comp'!C162)</f>
        <v xml:space="preserve"> </v>
      </c>
      <c r="D160" s="514"/>
      <c r="E160" s="514"/>
      <c r="F160" s="514"/>
      <c r="G160" s="514"/>
      <c r="H160" s="514"/>
      <c r="I160" s="514"/>
      <c r="J160" s="514"/>
      <c r="K160" s="514"/>
      <c r="L160" s="514"/>
      <c r="M160" s="514"/>
      <c r="N160" s="514"/>
      <c r="O160" s="514"/>
      <c r="P160" s="514"/>
      <c r="Q160" s="514"/>
      <c r="R160" s="514"/>
      <c r="S160" s="514"/>
      <c r="T160" s="514"/>
      <c r="U160" s="514"/>
      <c r="V160" s="514"/>
      <c r="W160" s="514"/>
      <c r="X160" s="514"/>
      <c r="Y160" s="514"/>
      <c r="Z160" s="514"/>
      <c r="AA160" s="514"/>
      <c r="AB160" s="514"/>
      <c r="AC160" s="514"/>
      <c r="AD160" s="269">
        <f t="shared" si="8"/>
        <v>0</v>
      </c>
      <c r="AE160" s="390">
        <f>+AD160/(('12. Type 2 Emp 2020 Comp'!$I$16-'12. Type 2 Emp 2020 Comp'!$I$15+1)/7)</f>
        <v>0</v>
      </c>
      <c r="AF160" s="381">
        <f t="shared" si="9"/>
        <v>0</v>
      </c>
      <c r="AG160" s="381">
        <f t="shared" si="10"/>
        <v>0</v>
      </c>
    </row>
    <row r="161" spans="1:33" ht="15.75" thickBot="1" x14ac:dyDescent="0.3">
      <c r="A161" s="297">
        <f t="shared" si="11"/>
        <v>143</v>
      </c>
      <c r="B161" s="297" t="str">
        <f>IF('12. Type 2 Emp 2020 Comp'!B163=0," ",+'12. Type 2 Emp 2020 Comp'!B163)</f>
        <v xml:space="preserve"> </v>
      </c>
      <c r="C161" s="265" t="str">
        <f>IF('12. Type 2 Emp 2020 Comp'!C163=0," ",+'12. Type 2 Emp 2020 Comp'!C163)</f>
        <v xml:space="preserve"> </v>
      </c>
      <c r="D161" s="514"/>
      <c r="E161" s="514"/>
      <c r="F161" s="514"/>
      <c r="G161" s="514"/>
      <c r="H161" s="514"/>
      <c r="I161" s="514"/>
      <c r="J161" s="514"/>
      <c r="K161" s="514"/>
      <c r="L161" s="514"/>
      <c r="M161" s="514"/>
      <c r="N161" s="514"/>
      <c r="O161" s="514"/>
      <c r="P161" s="514"/>
      <c r="Q161" s="514"/>
      <c r="R161" s="514"/>
      <c r="S161" s="514"/>
      <c r="T161" s="514"/>
      <c r="U161" s="514"/>
      <c r="V161" s="514"/>
      <c r="W161" s="514"/>
      <c r="X161" s="514"/>
      <c r="Y161" s="514"/>
      <c r="Z161" s="514"/>
      <c r="AA161" s="514"/>
      <c r="AB161" s="514"/>
      <c r="AC161" s="514"/>
      <c r="AD161" s="269">
        <f t="shared" si="8"/>
        <v>0</v>
      </c>
      <c r="AE161" s="390">
        <f>+AD161/(('12. Type 2 Emp 2020 Comp'!$I$16-'12. Type 2 Emp 2020 Comp'!$I$15+1)/7)</f>
        <v>0</v>
      </c>
      <c r="AF161" s="381">
        <f t="shared" si="9"/>
        <v>0</v>
      </c>
      <c r="AG161" s="381">
        <f t="shared" si="10"/>
        <v>0</v>
      </c>
    </row>
    <row r="162" spans="1:33" ht="15.75" thickBot="1" x14ac:dyDescent="0.3">
      <c r="A162" s="297">
        <f t="shared" si="11"/>
        <v>144</v>
      </c>
      <c r="B162" s="297" t="str">
        <f>IF('12. Type 2 Emp 2020 Comp'!B164=0," ",+'12. Type 2 Emp 2020 Comp'!B164)</f>
        <v xml:space="preserve"> </v>
      </c>
      <c r="C162" s="265" t="str">
        <f>IF('12. Type 2 Emp 2020 Comp'!C164=0," ",+'12. Type 2 Emp 2020 Comp'!C164)</f>
        <v xml:space="preserve"> </v>
      </c>
      <c r="D162" s="514"/>
      <c r="E162" s="514"/>
      <c r="F162" s="514"/>
      <c r="G162" s="514"/>
      <c r="H162" s="514"/>
      <c r="I162" s="514"/>
      <c r="J162" s="514"/>
      <c r="K162" s="514"/>
      <c r="L162" s="514"/>
      <c r="M162" s="514"/>
      <c r="N162" s="514"/>
      <c r="O162" s="514"/>
      <c r="P162" s="514"/>
      <c r="Q162" s="514"/>
      <c r="R162" s="514"/>
      <c r="S162" s="514"/>
      <c r="T162" s="514"/>
      <c r="U162" s="514"/>
      <c r="V162" s="514"/>
      <c r="W162" s="514"/>
      <c r="X162" s="514"/>
      <c r="Y162" s="514"/>
      <c r="Z162" s="514"/>
      <c r="AA162" s="514"/>
      <c r="AB162" s="514"/>
      <c r="AC162" s="514"/>
      <c r="AD162" s="269">
        <f t="shared" si="8"/>
        <v>0</v>
      </c>
      <c r="AE162" s="390">
        <f>+AD162/(('12. Type 2 Emp 2020 Comp'!$I$16-'12. Type 2 Emp 2020 Comp'!$I$15+1)/7)</f>
        <v>0</v>
      </c>
      <c r="AF162" s="381">
        <f t="shared" si="9"/>
        <v>0</v>
      </c>
      <c r="AG162" s="381">
        <f t="shared" si="10"/>
        <v>0</v>
      </c>
    </row>
    <row r="163" spans="1:33" ht="15.75" thickBot="1" x14ac:dyDescent="0.3">
      <c r="A163" s="297">
        <f t="shared" si="11"/>
        <v>145</v>
      </c>
      <c r="B163" s="297" t="str">
        <f>IF('12. Type 2 Emp 2020 Comp'!B165=0," ",+'12. Type 2 Emp 2020 Comp'!B165)</f>
        <v xml:space="preserve"> </v>
      </c>
      <c r="C163" s="265" t="str">
        <f>IF('12. Type 2 Emp 2020 Comp'!C165=0," ",+'12. Type 2 Emp 2020 Comp'!C165)</f>
        <v xml:space="preserve"> </v>
      </c>
      <c r="D163" s="514"/>
      <c r="E163" s="514"/>
      <c r="F163" s="514"/>
      <c r="G163" s="514"/>
      <c r="H163" s="514"/>
      <c r="I163" s="514"/>
      <c r="J163" s="514"/>
      <c r="K163" s="514"/>
      <c r="L163" s="514"/>
      <c r="M163" s="514"/>
      <c r="N163" s="514"/>
      <c r="O163" s="514"/>
      <c r="P163" s="514"/>
      <c r="Q163" s="514"/>
      <c r="R163" s="514"/>
      <c r="S163" s="514"/>
      <c r="T163" s="514"/>
      <c r="U163" s="514"/>
      <c r="V163" s="514"/>
      <c r="W163" s="514"/>
      <c r="X163" s="514"/>
      <c r="Y163" s="514"/>
      <c r="Z163" s="514"/>
      <c r="AA163" s="514"/>
      <c r="AB163" s="514"/>
      <c r="AC163" s="514"/>
      <c r="AD163" s="269">
        <f t="shared" si="8"/>
        <v>0</v>
      </c>
      <c r="AE163" s="390">
        <f>+AD163/(('12. Type 2 Emp 2020 Comp'!$I$16-'12. Type 2 Emp 2020 Comp'!$I$15+1)/7)</f>
        <v>0</v>
      </c>
      <c r="AF163" s="381">
        <f t="shared" si="9"/>
        <v>0</v>
      </c>
      <c r="AG163" s="381">
        <f t="shared" si="10"/>
        <v>0</v>
      </c>
    </row>
    <row r="164" spans="1:33" ht="15.75" thickBot="1" x14ac:dyDescent="0.3">
      <c r="A164" s="297">
        <f t="shared" si="11"/>
        <v>146</v>
      </c>
      <c r="B164" s="297" t="str">
        <f>IF('12. Type 2 Emp 2020 Comp'!B166=0," ",+'12. Type 2 Emp 2020 Comp'!B166)</f>
        <v xml:space="preserve"> </v>
      </c>
      <c r="C164" s="265" t="str">
        <f>IF('12. Type 2 Emp 2020 Comp'!C166=0," ",+'12. Type 2 Emp 2020 Comp'!C166)</f>
        <v xml:space="preserve"> </v>
      </c>
      <c r="D164" s="514"/>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c r="AA164" s="514"/>
      <c r="AB164" s="514"/>
      <c r="AC164" s="514"/>
      <c r="AD164" s="269">
        <f t="shared" si="8"/>
        <v>0</v>
      </c>
      <c r="AE164" s="390">
        <f>+AD164/(('12. Type 2 Emp 2020 Comp'!$I$16-'12. Type 2 Emp 2020 Comp'!$I$15+1)/7)</f>
        <v>0</v>
      </c>
      <c r="AF164" s="381">
        <f t="shared" si="9"/>
        <v>0</v>
      </c>
      <c r="AG164" s="381">
        <f t="shared" si="10"/>
        <v>0</v>
      </c>
    </row>
    <row r="165" spans="1:33" ht="15.75" thickBot="1" x14ac:dyDescent="0.3">
      <c r="A165" s="297">
        <f t="shared" si="11"/>
        <v>147</v>
      </c>
      <c r="B165" s="297" t="str">
        <f>IF('12. Type 2 Emp 2020 Comp'!B167=0," ",+'12. Type 2 Emp 2020 Comp'!B167)</f>
        <v xml:space="preserve"> </v>
      </c>
      <c r="C165" s="265" t="str">
        <f>IF('12. Type 2 Emp 2020 Comp'!C167=0," ",+'12. Type 2 Emp 2020 Comp'!C167)</f>
        <v xml:space="preserve"> </v>
      </c>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c r="AA165" s="514"/>
      <c r="AB165" s="514"/>
      <c r="AC165" s="514"/>
      <c r="AD165" s="269">
        <f t="shared" si="8"/>
        <v>0</v>
      </c>
      <c r="AE165" s="390">
        <f>+AD165/(('12. Type 2 Emp 2020 Comp'!$I$16-'12. Type 2 Emp 2020 Comp'!$I$15+1)/7)</f>
        <v>0</v>
      </c>
      <c r="AF165" s="381">
        <f t="shared" si="9"/>
        <v>0</v>
      </c>
      <c r="AG165" s="381">
        <f t="shared" si="10"/>
        <v>0</v>
      </c>
    </row>
    <row r="166" spans="1:33" ht="15.75" thickBot="1" x14ac:dyDescent="0.3">
      <c r="A166" s="297">
        <f t="shared" si="11"/>
        <v>148</v>
      </c>
      <c r="B166" s="297" t="str">
        <f>IF('12. Type 2 Emp 2020 Comp'!B168=0," ",+'12. Type 2 Emp 2020 Comp'!B168)</f>
        <v xml:space="preserve"> </v>
      </c>
      <c r="C166" s="265" t="str">
        <f>IF('12. Type 2 Emp 2020 Comp'!C168=0," ",+'12. Type 2 Emp 2020 Comp'!C168)</f>
        <v xml:space="preserve"> </v>
      </c>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c r="AA166" s="514"/>
      <c r="AB166" s="514"/>
      <c r="AC166" s="514"/>
      <c r="AD166" s="269">
        <f t="shared" si="8"/>
        <v>0</v>
      </c>
      <c r="AE166" s="390">
        <f>+AD166/(('12. Type 2 Emp 2020 Comp'!$I$16-'12. Type 2 Emp 2020 Comp'!$I$15+1)/7)</f>
        <v>0</v>
      </c>
      <c r="AF166" s="381">
        <f t="shared" si="9"/>
        <v>0</v>
      </c>
      <c r="AG166" s="381">
        <f t="shared" si="10"/>
        <v>0</v>
      </c>
    </row>
    <row r="167" spans="1:33" ht="15.75" thickBot="1" x14ac:dyDescent="0.3">
      <c r="A167" s="297">
        <f t="shared" si="11"/>
        <v>149</v>
      </c>
      <c r="B167" s="297" t="str">
        <f>IF('12. Type 2 Emp 2020 Comp'!B169=0," ",+'12. Type 2 Emp 2020 Comp'!B169)</f>
        <v xml:space="preserve"> </v>
      </c>
      <c r="C167" s="265" t="str">
        <f>IF('12. Type 2 Emp 2020 Comp'!C169=0," ",+'12. Type 2 Emp 2020 Comp'!C169)</f>
        <v xml:space="preserve"> </v>
      </c>
      <c r="D167" s="514"/>
      <c r="E167" s="514"/>
      <c r="F167" s="514"/>
      <c r="G167" s="514"/>
      <c r="H167" s="514"/>
      <c r="I167" s="514"/>
      <c r="J167" s="514"/>
      <c r="K167" s="514"/>
      <c r="L167" s="514"/>
      <c r="M167" s="514"/>
      <c r="N167" s="514"/>
      <c r="O167" s="514"/>
      <c r="P167" s="514"/>
      <c r="Q167" s="514"/>
      <c r="R167" s="514"/>
      <c r="S167" s="514"/>
      <c r="T167" s="514"/>
      <c r="U167" s="514"/>
      <c r="V167" s="514"/>
      <c r="W167" s="514"/>
      <c r="X167" s="514"/>
      <c r="Y167" s="514"/>
      <c r="Z167" s="514"/>
      <c r="AA167" s="514"/>
      <c r="AB167" s="514"/>
      <c r="AC167" s="514"/>
      <c r="AD167" s="269">
        <f t="shared" si="8"/>
        <v>0</v>
      </c>
      <c r="AE167" s="390">
        <f>+AD167/(('12. Type 2 Emp 2020 Comp'!$I$16-'12. Type 2 Emp 2020 Comp'!$I$15+1)/7)</f>
        <v>0</v>
      </c>
      <c r="AF167" s="381">
        <f t="shared" si="9"/>
        <v>0</v>
      </c>
      <c r="AG167" s="381">
        <f t="shared" si="10"/>
        <v>0</v>
      </c>
    </row>
    <row r="168" spans="1:33" ht="15.75" thickBot="1" x14ac:dyDescent="0.3">
      <c r="A168" s="297">
        <f t="shared" si="11"/>
        <v>150</v>
      </c>
      <c r="B168" s="297" t="str">
        <f>IF('12. Type 2 Emp 2020 Comp'!B170=0," ",+'12. Type 2 Emp 2020 Comp'!B170)</f>
        <v xml:space="preserve"> </v>
      </c>
      <c r="C168" s="265" t="str">
        <f>IF('12. Type 2 Emp 2020 Comp'!C170=0," ",+'12. Type 2 Emp 2020 Comp'!C170)</f>
        <v xml:space="preserve"> </v>
      </c>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514"/>
      <c r="AD168" s="269">
        <f t="shared" si="8"/>
        <v>0</v>
      </c>
      <c r="AE168" s="390">
        <f>+AD168/(('12. Type 2 Emp 2020 Comp'!$I$16-'12. Type 2 Emp 2020 Comp'!$I$15+1)/7)</f>
        <v>0</v>
      </c>
      <c r="AF168" s="381">
        <f t="shared" si="9"/>
        <v>0</v>
      </c>
      <c r="AG168" s="381">
        <f t="shared" si="10"/>
        <v>0</v>
      </c>
    </row>
    <row r="169" spans="1:33" ht="15.75" thickBot="1" x14ac:dyDescent="0.3">
      <c r="A169" s="297">
        <f t="shared" si="11"/>
        <v>151</v>
      </c>
      <c r="B169" s="297" t="str">
        <f>IF('12. Type 2 Emp 2020 Comp'!B171=0," ",+'12. Type 2 Emp 2020 Comp'!B171)</f>
        <v xml:space="preserve"> </v>
      </c>
      <c r="C169" s="265" t="str">
        <f>IF('12. Type 2 Emp 2020 Comp'!C171=0," ",+'12. Type 2 Emp 2020 Comp'!C171)</f>
        <v xml:space="preserve"> </v>
      </c>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c r="AA169" s="514"/>
      <c r="AB169" s="514"/>
      <c r="AC169" s="514"/>
      <c r="AD169" s="269">
        <f t="shared" si="8"/>
        <v>0</v>
      </c>
      <c r="AE169" s="390">
        <f>+AD169/(('12. Type 2 Emp 2020 Comp'!$I$16-'12. Type 2 Emp 2020 Comp'!$I$15+1)/7)</f>
        <v>0</v>
      </c>
      <c r="AF169" s="381">
        <f t="shared" si="9"/>
        <v>0</v>
      </c>
      <c r="AG169" s="381">
        <f t="shared" si="10"/>
        <v>0</v>
      </c>
    </row>
    <row r="170" spans="1:33" ht="15.75" thickBot="1" x14ac:dyDescent="0.3">
      <c r="A170" s="297">
        <f t="shared" si="11"/>
        <v>152</v>
      </c>
      <c r="B170" s="297" t="str">
        <f>IF('12. Type 2 Emp 2020 Comp'!B172=0," ",+'12. Type 2 Emp 2020 Comp'!B172)</f>
        <v xml:space="preserve"> </v>
      </c>
      <c r="C170" s="265" t="str">
        <f>IF('12. Type 2 Emp 2020 Comp'!C172=0," ",+'12. Type 2 Emp 2020 Comp'!C172)</f>
        <v xml:space="preserve"> </v>
      </c>
      <c r="D170" s="514"/>
      <c r="E170" s="514"/>
      <c r="F170" s="514"/>
      <c r="G170" s="514"/>
      <c r="H170" s="514"/>
      <c r="I170" s="514"/>
      <c r="J170" s="514"/>
      <c r="K170" s="514"/>
      <c r="L170" s="514"/>
      <c r="M170" s="514"/>
      <c r="N170" s="514"/>
      <c r="O170" s="514"/>
      <c r="P170" s="514"/>
      <c r="Q170" s="514"/>
      <c r="R170" s="514"/>
      <c r="S170" s="514"/>
      <c r="T170" s="514"/>
      <c r="U170" s="514"/>
      <c r="V170" s="514"/>
      <c r="W170" s="514"/>
      <c r="X170" s="514"/>
      <c r="Y170" s="514"/>
      <c r="Z170" s="514"/>
      <c r="AA170" s="514"/>
      <c r="AB170" s="514"/>
      <c r="AC170" s="514"/>
      <c r="AD170" s="269">
        <f t="shared" si="8"/>
        <v>0</v>
      </c>
      <c r="AE170" s="390">
        <f>+AD170/(('12. Type 2 Emp 2020 Comp'!$I$16-'12. Type 2 Emp 2020 Comp'!$I$15+1)/7)</f>
        <v>0</v>
      </c>
      <c r="AF170" s="381">
        <f t="shared" si="9"/>
        <v>0</v>
      </c>
      <c r="AG170" s="381">
        <f t="shared" si="10"/>
        <v>0</v>
      </c>
    </row>
    <row r="171" spans="1:33" ht="15.75" thickBot="1" x14ac:dyDescent="0.3">
      <c r="A171" s="297">
        <f t="shared" si="11"/>
        <v>153</v>
      </c>
      <c r="B171" s="297" t="str">
        <f>IF('12. Type 2 Emp 2020 Comp'!B173=0," ",+'12. Type 2 Emp 2020 Comp'!B173)</f>
        <v xml:space="preserve"> </v>
      </c>
      <c r="C171" s="265" t="str">
        <f>IF('12. Type 2 Emp 2020 Comp'!C173=0," ",+'12. Type 2 Emp 2020 Comp'!C173)</f>
        <v xml:space="preserve"> </v>
      </c>
      <c r="D171" s="514"/>
      <c r="E171" s="514"/>
      <c r="F171" s="514"/>
      <c r="G171" s="514"/>
      <c r="H171" s="514"/>
      <c r="I171" s="514"/>
      <c r="J171" s="514"/>
      <c r="K171" s="514"/>
      <c r="L171" s="514"/>
      <c r="M171" s="514"/>
      <c r="N171" s="514"/>
      <c r="O171" s="514"/>
      <c r="P171" s="514"/>
      <c r="Q171" s="514"/>
      <c r="R171" s="514"/>
      <c r="S171" s="514"/>
      <c r="T171" s="514"/>
      <c r="U171" s="514"/>
      <c r="V171" s="514"/>
      <c r="W171" s="514"/>
      <c r="X171" s="514"/>
      <c r="Y171" s="514"/>
      <c r="Z171" s="514"/>
      <c r="AA171" s="514"/>
      <c r="AB171" s="514"/>
      <c r="AC171" s="514"/>
      <c r="AD171" s="269">
        <f t="shared" si="8"/>
        <v>0</v>
      </c>
      <c r="AE171" s="390">
        <f>+AD171/(('12. Type 2 Emp 2020 Comp'!$I$16-'12. Type 2 Emp 2020 Comp'!$I$15+1)/7)</f>
        <v>0</v>
      </c>
      <c r="AF171" s="381">
        <f t="shared" si="9"/>
        <v>0</v>
      </c>
      <c r="AG171" s="381">
        <f t="shared" si="10"/>
        <v>0</v>
      </c>
    </row>
    <row r="172" spans="1:33" ht="15.75" thickBot="1" x14ac:dyDescent="0.3">
      <c r="A172" s="297">
        <f t="shared" si="11"/>
        <v>154</v>
      </c>
      <c r="B172" s="297" t="str">
        <f>IF('12. Type 2 Emp 2020 Comp'!B174=0," ",+'12. Type 2 Emp 2020 Comp'!B174)</f>
        <v xml:space="preserve"> </v>
      </c>
      <c r="C172" s="265" t="str">
        <f>IF('12. Type 2 Emp 2020 Comp'!C174=0," ",+'12. Type 2 Emp 2020 Comp'!C174)</f>
        <v xml:space="preserve"> </v>
      </c>
      <c r="D172" s="514"/>
      <c r="E172" s="514"/>
      <c r="F172" s="514"/>
      <c r="G172" s="514"/>
      <c r="H172" s="514"/>
      <c r="I172" s="514"/>
      <c r="J172" s="514"/>
      <c r="K172" s="514"/>
      <c r="L172" s="514"/>
      <c r="M172" s="514"/>
      <c r="N172" s="514"/>
      <c r="O172" s="514"/>
      <c r="P172" s="514"/>
      <c r="Q172" s="514"/>
      <c r="R172" s="514"/>
      <c r="S172" s="514"/>
      <c r="T172" s="514"/>
      <c r="U172" s="514"/>
      <c r="V172" s="514"/>
      <c r="W172" s="514"/>
      <c r="X172" s="514"/>
      <c r="Y172" s="514"/>
      <c r="Z172" s="514"/>
      <c r="AA172" s="514"/>
      <c r="AB172" s="514"/>
      <c r="AC172" s="514"/>
      <c r="AD172" s="269">
        <f t="shared" si="8"/>
        <v>0</v>
      </c>
      <c r="AE172" s="390">
        <f>+AD172/(('12. Type 2 Emp 2020 Comp'!$I$16-'12. Type 2 Emp 2020 Comp'!$I$15+1)/7)</f>
        <v>0</v>
      </c>
      <c r="AF172" s="381">
        <f t="shared" si="9"/>
        <v>0</v>
      </c>
      <c r="AG172" s="381">
        <f t="shared" si="10"/>
        <v>0</v>
      </c>
    </row>
    <row r="173" spans="1:33" ht="15.75" thickBot="1" x14ac:dyDescent="0.3">
      <c r="A173" s="297">
        <f t="shared" si="11"/>
        <v>155</v>
      </c>
      <c r="B173" s="297" t="str">
        <f>IF('12. Type 2 Emp 2020 Comp'!B175=0," ",+'12. Type 2 Emp 2020 Comp'!B175)</f>
        <v xml:space="preserve"> </v>
      </c>
      <c r="C173" s="265" t="str">
        <f>IF('12. Type 2 Emp 2020 Comp'!C175=0," ",+'12. Type 2 Emp 2020 Comp'!C175)</f>
        <v xml:space="preserve"> </v>
      </c>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c r="AA173" s="514"/>
      <c r="AB173" s="514"/>
      <c r="AC173" s="514"/>
      <c r="AD173" s="269">
        <f t="shared" si="8"/>
        <v>0</v>
      </c>
      <c r="AE173" s="390">
        <f>+AD173/(('12. Type 2 Emp 2020 Comp'!$I$16-'12. Type 2 Emp 2020 Comp'!$I$15+1)/7)</f>
        <v>0</v>
      </c>
      <c r="AF173" s="381">
        <f t="shared" si="9"/>
        <v>0</v>
      </c>
      <c r="AG173" s="381">
        <f t="shared" si="10"/>
        <v>0</v>
      </c>
    </row>
    <row r="174" spans="1:33" ht="15.75" thickBot="1" x14ac:dyDescent="0.3">
      <c r="A174" s="297">
        <f t="shared" si="11"/>
        <v>156</v>
      </c>
      <c r="B174" s="297" t="str">
        <f>IF('12. Type 2 Emp 2020 Comp'!B176=0," ",+'12. Type 2 Emp 2020 Comp'!B176)</f>
        <v xml:space="preserve"> </v>
      </c>
      <c r="C174" s="265" t="str">
        <f>IF('12. Type 2 Emp 2020 Comp'!C176=0," ",+'12. Type 2 Emp 2020 Comp'!C176)</f>
        <v xml:space="preserve"> </v>
      </c>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c r="AA174" s="514"/>
      <c r="AB174" s="514"/>
      <c r="AC174" s="514"/>
      <c r="AD174" s="269">
        <f t="shared" si="8"/>
        <v>0</v>
      </c>
      <c r="AE174" s="390">
        <f>+AD174/(('12. Type 2 Emp 2020 Comp'!$I$16-'12. Type 2 Emp 2020 Comp'!$I$15+1)/7)</f>
        <v>0</v>
      </c>
      <c r="AF174" s="381">
        <f t="shared" si="9"/>
        <v>0</v>
      </c>
      <c r="AG174" s="381">
        <f t="shared" si="10"/>
        <v>0</v>
      </c>
    </row>
    <row r="175" spans="1:33" ht="15.75" thickBot="1" x14ac:dyDescent="0.3">
      <c r="A175" s="297">
        <f t="shared" si="11"/>
        <v>157</v>
      </c>
      <c r="B175" s="297" t="str">
        <f>IF('12. Type 2 Emp 2020 Comp'!B177=0," ",+'12. Type 2 Emp 2020 Comp'!B177)</f>
        <v xml:space="preserve"> </v>
      </c>
      <c r="C175" s="265" t="str">
        <f>IF('12. Type 2 Emp 2020 Comp'!C177=0," ",+'12. Type 2 Emp 2020 Comp'!C177)</f>
        <v xml:space="preserve"> </v>
      </c>
      <c r="D175" s="514"/>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269">
        <f t="shared" si="8"/>
        <v>0</v>
      </c>
      <c r="AE175" s="390">
        <f>+AD175/(('12. Type 2 Emp 2020 Comp'!$I$16-'12. Type 2 Emp 2020 Comp'!$I$15+1)/7)</f>
        <v>0</v>
      </c>
      <c r="AF175" s="381">
        <f t="shared" si="9"/>
        <v>0</v>
      </c>
      <c r="AG175" s="381">
        <f t="shared" si="10"/>
        <v>0</v>
      </c>
    </row>
    <row r="176" spans="1:33" ht="15.75" thickBot="1" x14ac:dyDescent="0.3">
      <c r="A176" s="297">
        <f t="shared" si="11"/>
        <v>158</v>
      </c>
      <c r="B176" s="297" t="str">
        <f>IF('12. Type 2 Emp 2020 Comp'!B178=0," ",+'12. Type 2 Emp 2020 Comp'!B178)</f>
        <v xml:space="preserve"> </v>
      </c>
      <c r="C176" s="265" t="str">
        <f>IF('12. Type 2 Emp 2020 Comp'!C178=0," ",+'12. Type 2 Emp 2020 Comp'!C178)</f>
        <v xml:space="preserve"> </v>
      </c>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269">
        <f t="shared" si="8"/>
        <v>0</v>
      </c>
      <c r="AE176" s="390">
        <f>+AD176/(('12. Type 2 Emp 2020 Comp'!$I$16-'12. Type 2 Emp 2020 Comp'!$I$15+1)/7)</f>
        <v>0</v>
      </c>
      <c r="AF176" s="381">
        <f t="shared" si="9"/>
        <v>0</v>
      </c>
      <c r="AG176" s="381">
        <f t="shared" si="10"/>
        <v>0</v>
      </c>
    </row>
    <row r="177" spans="1:33" ht="15.75" thickBot="1" x14ac:dyDescent="0.3">
      <c r="A177" s="297">
        <f t="shared" si="11"/>
        <v>159</v>
      </c>
      <c r="B177" s="297" t="str">
        <f>IF('12. Type 2 Emp 2020 Comp'!B179=0," ",+'12. Type 2 Emp 2020 Comp'!B179)</f>
        <v xml:space="preserve"> </v>
      </c>
      <c r="C177" s="265" t="str">
        <f>IF('12. Type 2 Emp 2020 Comp'!C179=0," ",+'12. Type 2 Emp 2020 Comp'!C179)</f>
        <v xml:space="preserve"> </v>
      </c>
      <c r="D177" s="514"/>
      <c r="E177" s="514"/>
      <c r="F177" s="514"/>
      <c r="G177" s="514"/>
      <c r="H177" s="514"/>
      <c r="I177" s="514"/>
      <c r="J177" s="514"/>
      <c r="K177" s="514"/>
      <c r="L177" s="514"/>
      <c r="M177" s="514"/>
      <c r="N177" s="514"/>
      <c r="O177" s="514"/>
      <c r="P177" s="514"/>
      <c r="Q177" s="514"/>
      <c r="R177" s="514"/>
      <c r="S177" s="514"/>
      <c r="T177" s="514"/>
      <c r="U177" s="514"/>
      <c r="V177" s="514"/>
      <c r="W177" s="514"/>
      <c r="X177" s="514"/>
      <c r="Y177" s="514"/>
      <c r="Z177" s="514"/>
      <c r="AA177" s="514"/>
      <c r="AB177" s="514"/>
      <c r="AC177" s="514"/>
      <c r="AD177" s="269">
        <f t="shared" si="8"/>
        <v>0</v>
      </c>
      <c r="AE177" s="390">
        <f>+AD177/(('12. Type 2 Emp 2020 Comp'!$I$16-'12. Type 2 Emp 2020 Comp'!$I$15+1)/7)</f>
        <v>0</v>
      </c>
      <c r="AF177" s="381">
        <f t="shared" si="9"/>
        <v>0</v>
      </c>
      <c r="AG177" s="381">
        <f t="shared" si="10"/>
        <v>0</v>
      </c>
    </row>
    <row r="178" spans="1:33" ht="15.75" thickBot="1" x14ac:dyDescent="0.3">
      <c r="A178" s="297">
        <f t="shared" si="11"/>
        <v>160</v>
      </c>
      <c r="B178" s="297" t="str">
        <f>IF('12. Type 2 Emp 2020 Comp'!B180=0," ",+'12. Type 2 Emp 2020 Comp'!B180)</f>
        <v xml:space="preserve"> </v>
      </c>
      <c r="C178" s="265" t="str">
        <f>IF('12. Type 2 Emp 2020 Comp'!C180=0," ",+'12. Type 2 Emp 2020 Comp'!C180)</f>
        <v xml:space="preserve"> </v>
      </c>
      <c r="D178" s="514"/>
      <c r="E178" s="514"/>
      <c r="F178" s="514"/>
      <c r="G178" s="514"/>
      <c r="H178" s="514"/>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269">
        <f t="shared" si="8"/>
        <v>0</v>
      </c>
      <c r="AE178" s="390">
        <f>+AD178/(('12. Type 2 Emp 2020 Comp'!$I$16-'12. Type 2 Emp 2020 Comp'!$I$15+1)/7)</f>
        <v>0</v>
      </c>
      <c r="AF178" s="381">
        <f t="shared" si="9"/>
        <v>0</v>
      </c>
      <c r="AG178" s="381">
        <f t="shared" si="10"/>
        <v>0</v>
      </c>
    </row>
    <row r="179" spans="1:33" ht="15.75" thickBot="1" x14ac:dyDescent="0.3">
      <c r="A179" s="297">
        <f t="shared" si="11"/>
        <v>161</v>
      </c>
      <c r="B179" s="297" t="str">
        <f>IF('12. Type 2 Emp 2020 Comp'!B181=0," ",+'12. Type 2 Emp 2020 Comp'!B181)</f>
        <v xml:space="preserve"> </v>
      </c>
      <c r="C179" s="265" t="str">
        <f>IF('12. Type 2 Emp 2020 Comp'!C181=0," ",+'12. Type 2 Emp 2020 Comp'!C181)</f>
        <v xml:space="preserve"> </v>
      </c>
      <c r="D179" s="514"/>
      <c r="E179" s="514"/>
      <c r="F179" s="514"/>
      <c r="G179" s="514"/>
      <c r="H179" s="514"/>
      <c r="I179" s="514"/>
      <c r="J179" s="514"/>
      <c r="K179" s="514"/>
      <c r="L179" s="514"/>
      <c r="M179" s="514"/>
      <c r="N179" s="514"/>
      <c r="O179" s="514"/>
      <c r="P179" s="514"/>
      <c r="Q179" s="514"/>
      <c r="R179" s="514"/>
      <c r="S179" s="514"/>
      <c r="T179" s="514"/>
      <c r="U179" s="514"/>
      <c r="V179" s="514"/>
      <c r="W179" s="514"/>
      <c r="X179" s="514"/>
      <c r="Y179" s="514"/>
      <c r="Z179" s="514"/>
      <c r="AA179" s="514"/>
      <c r="AB179" s="514"/>
      <c r="AC179" s="514"/>
      <c r="AD179" s="269">
        <f t="shared" si="8"/>
        <v>0</v>
      </c>
      <c r="AE179" s="390">
        <f>+AD179/(('12. Type 2 Emp 2020 Comp'!$I$16-'12. Type 2 Emp 2020 Comp'!$I$15+1)/7)</f>
        <v>0</v>
      </c>
      <c r="AF179" s="381">
        <f t="shared" si="9"/>
        <v>0</v>
      </c>
      <c r="AG179" s="381">
        <f t="shared" si="10"/>
        <v>0</v>
      </c>
    </row>
    <row r="180" spans="1:33" ht="15.75" thickBot="1" x14ac:dyDescent="0.3">
      <c r="A180" s="297">
        <f t="shared" si="11"/>
        <v>162</v>
      </c>
      <c r="B180" s="297" t="str">
        <f>IF('12. Type 2 Emp 2020 Comp'!B182=0," ",+'12. Type 2 Emp 2020 Comp'!B182)</f>
        <v xml:space="preserve"> </v>
      </c>
      <c r="C180" s="265" t="str">
        <f>IF('12. Type 2 Emp 2020 Comp'!C182=0," ",+'12. Type 2 Emp 2020 Comp'!C182)</f>
        <v xml:space="preserve"> </v>
      </c>
      <c r="D180" s="514"/>
      <c r="E180" s="514"/>
      <c r="F180" s="514"/>
      <c r="G180" s="514"/>
      <c r="H180" s="514"/>
      <c r="I180" s="514"/>
      <c r="J180" s="514"/>
      <c r="K180" s="514"/>
      <c r="L180" s="514"/>
      <c r="M180" s="514"/>
      <c r="N180" s="514"/>
      <c r="O180" s="514"/>
      <c r="P180" s="514"/>
      <c r="Q180" s="514"/>
      <c r="R180" s="514"/>
      <c r="S180" s="514"/>
      <c r="T180" s="514"/>
      <c r="U180" s="514"/>
      <c r="V180" s="514"/>
      <c r="W180" s="514"/>
      <c r="X180" s="514"/>
      <c r="Y180" s="514"/>
      <c r="Z180" s="514"/>
      <c r="AA180" s="514"/>
      <c r="AB180" s="514"/>
      <c r="AC180" s="514"/>
      <c r="AD180" s="269">
        <f t="shared" si="8"/>
        <v>0</v>
      </c>
      <c r="AE180" s="390">
        <f>+AD180/(('12. Type 2 Emp 2020 Comp'!$I$16-'12. Type 2 Emp 2020 Comp'!$I$15+1)/7)</f>
        <v>0</v>
      </c>
      <c r="AF180" s="381">
        <f t="shared" si="9"/>
        <v>0</v>
      </c>
      <c r="AG180" s="381">
        <f t="shared" si="10"/>
        <v>0</v>
      </c>
    </row>
    <row r="181" spans="1:33" ht="15.75" thickBot="1" x14ac:dyDescent="0.3">
      <c r="A181" s="297">
        <f t="shared" si="11"/>
        <v>163</v>
      </c>
      <c r="B181" s="297" t="str">
        <f>IF('12. Type 2 Emp 2020 Comp'!B183=0," ",+'12. Type 2 Emp 2020 Comp'!B183)</f>
        <v xml:space="preserve"> </v>
      </c>
      <c r="C181" s="265" t="str">
        <f>IF('12. Type 2 Emp 2020 Comp'!C183=0," ",+'12. Type 2 Emp 2020 Comp'!C183)</f>
        <v xml:space="preserve"> </v>
      </c>
      <c r="D181" s="514"/>
      <c r="E181" s="514"/>
      <c r="F181" s="514"/>
      <c r="G181" s="514"/>
      <c r="H181" s="514"/>
      <c r="I181" s="514"/>
      <c r="J181" s="514"/>
      <c r="K181" s="514"/>
      <c r="L181" s="514"/>
      <c r="M181" s="514"/>
      <c r="N181" s="514"/>
      <c r="O181" s="514"/>
      <c r="P181" s="514"/>
      <c r="Q181" s="514"/>
      <c r="R181" s="514"/>
      <c r="S181" s="514"/>
      <c r="T181" s="514"/>
      <c r="U181" s="514"/>
      <c r="V181" s="514"/>
      <c r="W181" s="514"/>
      <c r="X181" s="514"/>
      <c r="Y181" s="514"/>
      <c r="Z181" s="514"/>
      <c r="AA181" s="514"/>
      <c r="AB181" s="514"/>
      <c r="AC181" s="514"/>
      <c r="AD181" s="269">
        <f t="shared" si="8"/>
        <v>0</v>
      </c>
      <c r="AE181" s="390">
        <f>+AD181/(('12. Type 2 Emp 2020 Comp'!$I$16-'12. Type 2 Emp 2020 Comp'!$I$15+1)/7)</f>
        <v>0</v>
      </c>
      <c r="AF181" s="381">
        <f t="shared" si="9"/>
        <v>0</v>
      </c>
      <c r="AG181" s="381">
        <f t="shared" si="10"/>
        <v>0</v>
      </c>
    </row>
    <row r="182" spans="1:33" ht="15.75" thickBot="1" x14ac:dyDescent="0.3">
      <c r="A182" s="297">
        <f t="shared" si="11"/>
        <v>164</v>
      </c>
      <c r="B182" s="297" t="str">
        <f>IF('12. Type 2 Emp 2020 Comp'!B184=0," ",+'12. Type 2 Emp 2020 Comp'!B184)</f>
        <v xml:space="preserve"> </v>
      </c>
      <c r="C182" s="265" t="str">
        <f>IF('12. Type 2 Emp 2020 Comp'!C184=0," ",+'12. Type 2 Emp 2020 Comp'!C184)</f>
        <v xml:space="preserve"> </v>
      </c>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269">
        <f t="shared" si="8"/>
        <v>0</v>
      </c>
      <c r="AE182" s="390">
        <f>+AD182/(('12. Type 2 Emp 2020 Comp'!$I$16-'12. Type 2 Emp 2020 Comp'!$I$15+1)/7)</f>
        <v>0</v>
      </c>
      <c r="AF182" s="381">
        <f t="shared" si="9"/>
        <v>0</v>
      </c>
      <c r="AG182" s="381">
        <f t="shared" si="10"/>
        <v>0</v>
      </c>
    </row>
    <row r="183" spans="1:33" ht="15.75" thickBot="1" x14ac:dyDescent="0.3">
      <c r="A183" s="297">
        <f t="shared" si="11"/>
        <v>165</v>
      </c>
      <c r="B183" s="297" t="str">
        <f>IF('12. Type 2 Emp 2020 Comp'!B185=0," ",+'12. Type 2 Emp 2020 Comp'!B185)</f>
        <v xml:space="preserve"> </v>
      </c>
      <c r="C183" s="265" t="str">
        <f>IF('12. Type 2 Emp 2020 Comp'!C185=0," ",+'12. Type 2 Emp 2020 Comp'!C185)</f>
        <v xml:space="preserve"> </v>
      </c>
      <c r="D183" s="514"/>
      <c r="E183" s="514"/>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269">
        <f t="shared" si="8"/>
        <v>0</v>
      </c>
      <c r="AE183" s="390">
        <f>+AD183/(('12. Type 2 Emp 2020 Comp'!$I$16-'12. Type 2 Emp 2020 Comp'!$I$15+1)/7)</f>
        <v>0</v>
      </c>
      <c r="AF183" s="381">
        <f t="shared" si="9"/>
        <v>0</v>
      </c>
      <c r="AG183" s="381">
        <f t="shared" si="10"/>
        <v>0</v>
      </c>
    </row>
    <row r="184" spans="1:33" ht="15.75" thickBot="1" x14ac:dyDescent="0.3">
      <c r="A184" s="297">
        <f t="shared" si="11"/>
        <v>166</v>
      </c>
      <c r="B184" s="297" t="str">
        <f>IF('12. Type 2 Emp 2020 Comp'!B186=0," ",+'12. Type 2 Emp 2020 Comp'!B186)</f>
        <v xml:space="preserve"> </v>
      </c>
      <c r="C184" s="265" t="str">
        <f>IF('12. Type 2 Emp 2020 Comp'!C186=0," ",+'12. Type 2 Emp 2020 Comp'!C186)</f>
        <v xml:space="preserve"> </v>
      </c>
      <c r="D184" s="514"/>
      <c r="E184" s="514"/>
      <c r="F184" s="514"/>
      <c r="G184" s="514"/>
      <c r="H184" s="514"/>
      <c r="I184" s="514"/>
      <c r="J184" s="514"/>
      <c r="K184" s="514"/>
      <c r="L184" s="514"/>
      <c r="M184" s="514"/>
      <c r="N184" s="514"/>
      <c r="O184" s="514"/>
      <c r="P184" s="514"/>
      <c r="Q184" s="514"/>
      <c r="R184" s="514"/>
      <c r="S184" s="514"/>
      <c r="T184" s="514"/>
      <c r="U184" s="514"/>
      <c r="V184" s="514"/>
      <c r="W184" s="514"/>
      <c r="X184" s="514"/>
      <c r="Y184" s="514"/>
      <c r="Z184" s="514"/>
      <c r="AA184" s="514"/>
      <c r="AB184" s="514"/>
      <c r="AC184" s="514"/>
      <c r="AD184" s="269">
        <f t="shared" si="8"/>
        <v>0</v>
      </c>
      <c r="AE184" s="390">
        <f>+AD184/(('12. Type 2 Emp 2020 Comp'!$I$16-'12. Type 2 Emp 2020 Comp'!$I$15+1)/7)</f>
        <v>0</v>
      </c>
      <c r="AF184" s="381">
        <f t="shared" si="9"/>
        <v>0</v>
      </c>
      <c r="AG184" s="381">
        <f t="shared" si="10"/>
        <v>0</v>
      </c>
    </row>
    <row r="185" spans="1:33" ht="15.75" thickBot="1" x14ac:dyDescent="0.3">
      <c r="A185" s="297">
        <f t="shared" si="11"/>
        <v>167</v>
      </c>
      <c r="B185" s="297" t="str">
        <f>IF('12. Type 2 Emp 2020 Comp'!B187=0," ",+'12. Type 2 Emp 2020 Comp'!B187)</f>
        <v xml:space="preserve"> </v>
      </c>
      <c r="C185" s="265" t="str">
        <f>IF('12. Type 2 Emp 2020 Comp'!C187=0," ",+'12. Type 2 Emp 2020 Comp'!C187)</f>
        <v xml:space="preserve"> </v>
      </c>
      <c r="D185" s="514"/>
      <c r="E185" s="514"/>
      <c r="F185" s="514"/>
      <c r="G185" s="514"/>
      <c r="H185" s="514"/>
      <c r="I185" s="514"/>
      <c r="J185" s="514"/>
      <c r="K185" s="514"/>
      <c r="L185" s="514"/>
      <c r="M185" s="514"/>
      <c r="N185" s="514"/>
      <c r="O185" s="514"/>
      <c r="P185" s="514"/>
      <c r="Q185" s="514"/>
      <c r="R185" s="514"/>
      <c r="S185" s="514"/>
      <c r="T185" s="514"/>
      <c r="U185" s="514"/>
      <c r="V185" s="514"/>
      <c r="W185" s="514"/>
      <c r="X185" s="514"/>
      <c r="Y185" s="514"/>
      <c r="Z185" s="514"/>
      <c r="AA185" s="514"/>
      <c r="AB185" s="514"/>
      <c r="AC185" s="514"/>
      <c r="AD185" s="269">
        <f t="shared" si="8"/>
        <v>0</v>
      </c>
      <c r="AE185" s="390">
        <f>+AD185/(('12. Type 2 Emp 2020 Comp'!$I$16-'12. Type 2 Emp 2020 Comp'!$I$15+1)/7)</f>
        <v>0</v>
      </c>
      <c r="AF185" s="381">
        <f t="shared" si="9"/>
        <v>0</v>
      </c>
      <c r="AG185" s="381">
        <f t="shared" si="10"/>
        <v>0</v>
      </c>
    </row>
    <row r="186" spans="1:33" ht="15.75" thickBot="1" x14ac:dyDescent="0.3">
      <c r="A186" s="297">
        <f t="shared" si="11"/>
        <v>168</v>
      </c>
      <c r="B186" s="297" t="str">
        <f>IF('12. Type 2 Emp 2020 Comp'!B188=0," ",+'12. Type 2 Emp 2020 Comp'!B188)</f>
        <v xml:space="preserve"> </v>
      </c>
      <c r="C186" s="265" t="str">
        <f>IF('12. Type 2 Emp 2020 Comp'!C188=0," ",+'12. Type 2 Emp 2020 Comp'!C188)</f>
        <v xml:space="preserve"> </v>
      </c>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269">
        <f t="shared" si="8"/>
        <v>0</v>
      </c>
      <c r="AE186" s="390">
        <f>+AD186/(('12. Type 2 Emp 2020 Comp'!$I$16-'12. Type 2 Emp 2020 Comp'!$I$15+1)/7)</f>
        <v>0</v>
      </c>
      <c r="AF186" s="381">
        <f t="shared" si="9"/>
        <v>0</v>
      </c>
      <c r="AG186" s="381">
        <f t="shared" si="10"/>
        <v>0</v>
      </c>
    </row>
    <row r="187" spans="1:33" ht="15.75" thickBot="1" x14ac:dyDescent="0.3">
      <c r="A187" s="297">
        <f t="shared" si="11"/>
        <v>169</v>
      </c>
      <c r="B187" s="297" t="str">
        <f>IF('12. Type 2 Emp 2020 Comp'!B189=0," ",+'12. Type 2 Emp 2020 Comp'!B189)</f>
        <v xml:space="preserve"> </v>
      </c>
      <c r="C187" s="265" t="str">
        <f>IF('12. Type 2 Emp 2020 Comp'!C189=0," ",+'12. Type 2 Emp 2020 Comp'!C189)</f>
        <v xml:space="preserve"> </v>
      </c>
      <c r="D187" s="514"/>
      <c r="E187" s="514"/>
      <c r="F187" s="514"/>
      <c r="G187" s="514"/>
      <c r="H187" s="514"/>
      <c r="I187" s="514"/>
      <c r="J187" s="514"/>
      <c r="K187" s="514"/>
      <c r="L187" s="514"/>
      <c r="M187" s="514"/>
      <c r="N187" s="514"/>
      <c r="O187" s="514"/>
      <c r="P187" s="514"/>
      <c r="Q187" s="514"/>
      <c r="R187" s="514"/>
      <c r="S187" s="514"/>
      <c r="T187" s="514"/>
      <c r="U187" s="514"/>
      <c r="V187" s="514"/>
      <c r="W187" s="514"/>
      <c r="X187" s="514"/>
      <c r="Y187" s="514"/>
      <c r="Z187" s="514"/>
      <c r="AA187" s="514"/>
      <c r="AB187" s="514"/>
      <c r="AC187" s="514"/>
      <c r="AD187" s="269">
        <f t="shared" si="8"/>
        <v>0</v>
      </c>
      <c r="AE187" s="390">
        <f>+AD187/(('12. Type 2 Emp 2020 Comp'!$I$16-'12. Type 2 Emp 2020 Comp'!$I$15+1)/7)</f>
        <v>0</v>
      </c>
      <c r="AF187" s="381">
        <f t="shared" si="9"/>
        <v>0</v>
      </c>
      <c r="AG187" s="381">
        <f t="shared" si="10"/>
        <v>0</v>
      </c>
    </row>
    <row r="188" spans="1:33" ht="15.75" thickBot="1" x14ac:dyDescent="0.3">
      <c r="A188" s="297">
        <f t="shared" si="11"/>
        <v>170</v>
      </c>
      <c r="B188" s="297" t="str">
        <f>IF('12. Type 2 Emp 2020 Comp'!B190=0," ",+'12. Type 2 Emp 2020 Comp'!B190)</f>
        <v xml:space="preserve"> </v>
      </c>
      <c r="C188" s="265" t="str">
        <f>IF('12. Type 2 Emp 2020 Comp'!C190=0," ",+'12. Type 2 Emp 2020 Comp'!C190)</f>
        <v xml:space="preserve"> </v>
      </c>
      <c r="D188" s="514"/>
      <c r="E188" s="514"/>
      <c r="F188" s="514"/>
      <c r="G188" s="514"/>
      <c r="H188" s="514"/>
      <c r="I188" s="514"/>
      <c r="J188" s="514"/>
      <c r="K188" s="514"/>
      <c r="L188" s="514"/>
      <c r="M188" s="514"/>
      <c r="N188" s="514"/>
      <c r="O188" s="514"/>
      <c r="P188" s="514"/>
      <c r="Q188" s="514"/>
      <c r="R188" s="514"/>
      <c r="S188" s="514"/>
      <c r="T188" s="514"/>
      <c r="U188" s="514"/>
      <c r="V188" s="514"/>
      <c r="W188" s="514"/>
      <c r="X188" s="514"/>
      <c r="Y188" s="514"/>
      <c r="Z188" s="514"/>
      <c r="AA188" s="514"/>
      <c r="AB188" s="514"/>
      <c r="AC188" s="514"/>
      <c r="AD188" s="269">
        <f t="shared" si="8"/>
        <v>0</v>
      </c>
      <c r="AE188" s="390">
        <f>+AD188/(('12. Type 2 Emp 2020 Comp'!$I$16-'12. Type 2 Emp 2020 Comp'!$I$15+1)/7)</f>
        <v>0</v>
      </c>
      <c r="AF188" s="381">
        <f t="shared" si="9"/>
        <v>0</v>
      </c>
      <c r="AG188" s="381">
        <f t="shared" si="10"/>
        <v>0</v>
      </c>
    </row>
    <row r="189" spans="1:33" ht="15.75" thickBot="1" x14ac:dyDescent="0.3">
      <c r="A189" s="297">
        <f t="shared" si="11"/>
        <v>171</v>
      </c>
      <c r="B189" s="297" t="str">
        <f>IF('12. Type 2 Emp 2020 Comp'!B191=0," ",+'12. Type 2 Emp 2020 Comp'!B191)</f>
        <v xml:space="preserve"> </v>
      </c>
      <c r="C189" s="265" t="str">
        <f>IF('12. Type 2 Emp 2020 Comp'!C191=0," ",+'12. Type 2 Emp 2020 Comp'!C191)</f>
        <v xml:space="preserve"> </v>
      </c>
      <c r="D189" s="514"/>
      <c r="E189" s="514"/>
      <c r="F189" s="514"/>
      <c r="G189" s="514"/>
      <c r="H189" s="514"/>
      <c r="I189" s="514"/>
      <c r="J189" s="514"/>
      <c r="K189" s="514"/>
      <c r="L189" s="514"/>
      <c r="M189" s="514"/>
      <c r="N189" s="514"/>
      <c r="O189" s="514"/>
      <c r="P189" s="514"/>
      <c r="Q189" s="514"/>
      <c r="R189" s="514"/>
      <c r="S189" s="514"/>
      <c r="T189" s="514"/>
      <c r="U189" s="514"/>
      <c r="V189" s="514"/>
      <c r="W189" s="514"/>
      <c r="X189" s="514"/>
      <c r="Y189" s="514"/>
      <c r="Z189" s="514"/>
      <c r="AA189" s="514"/>
      <c r="AB189" s="514"/>
      <c r="AC189" s="514"/>
      <c r="AD189" s="269">
        <f t="shared" si="8"/>
        <v>0</v>
      </c>
      <c r="AE189" s="390">
        <f>+AD189/(('12. Type 2 Emp 2020 Comp'!$I$16-'12. Type 2 Emp 2020 Comp'!$I$15+1)/7)</f>
        <v>0</v>
      </c>
      <c r="AF189" s="381">
        <f t="shared" si="9"/>
        <v>0</v>
      </c>
      <c r="AG189" s="381">
        <f t="shared" si="10"/>
        <v>0</v>
      </c>
    </row>
    <row r="190" spans="1:33" ht="15.75" thickBot="1" x14ac:dyDescent="0.3">
      <c r="A190" s="297">
        <f t="shared" si="11"/>
        <v>172</v>
      </c>
      <c r="B190" s="297" t="str">
        <f>IF('12. Type 2 Emp 2020 Comp'!B192=0," ",+'12. Type 2 Emp 2020 Comp'!B192)</f>
        <v xml:space="preserve"> </v>
      </c>
      <c r="C190" s="265" t="str">
        <f>IF('12. Type 2 Emp 2020 Comp'!C192=0," ",+'12. Type 2 Emp 2020 Comp'!C192)</f>
        <v xml:space="preserve"> </v>
      </c>
      <c r="D190" s="514"/>
      <c r="E190" s="514"/>
      <c r="F190" s="514"/>
      <c r="G190" s="514"/>
      <c r="H190" s="514"/>
      <c r="I190" s="514"/>
      <c r="J190" s="514"/>
      <c r="K190" s="514"/>
      <c r="L190" s="514"/>
      <c r="M190" s="514"/>
      <c r="N190" s="514"/>
      <c r="O190" s="514"/>
      <c r="P190" s="514"/>
      <c r="Q190" s="514"/>
      <c r="R190" s="514"/>
      <c r="S190" s="514"/>
      <c r="T190" s="514"/>
      <c r="U190" s="514"/>
      <c r="V190" s="514"/>
      <c r="W190" s="514"/>
      <c r="X190" s="514"/>
      <c r="Y190" s="514"/>
      <c r="Z190" s="514"/>
      <c r="AA190" s="514"/>
      <c r="AB190" s="514"/>
      <c r="AC190" s="514"/>
      <c r="AD190" s="269">
        <f t="shared" si="8"/>
        <v>0</v>
      </c>
      <c r="AE190" s="390">
        <f>+AD190/(('12. Type 2 Emp 2020 Comp'!$I$16-'12. Type 2 Emp 2020 Comp'!$I$15+1)/7)</f>
        <v>0</v>
      </c>
      <c r="AF190" s="381">
        <f t="shared" si="9"/>
        <v>0</v>
      </c>
      <c r="AG190" s="381">
        <f t="shared" si="10"/>
        <v>0</v>
      </c>
    </row>
    <row r="191" spans="1:33" ht="15.75" thickBot="1" x14ac:dyDescent="0.3">
      <c r="A191" s="297">
        <f t="shared" si="11"/>
        <v>173</v>
      </c>
      <c r="B191" s="297" t="str">
        <f>IF('12. Type 2 Emp 2020 Comp'!B193=0," ",+'12. Type 2 Emp 2020 Comp'!B193)</f>
        <v xml:space="preserve"> </v>
      </c>
      <c r="C191" s="265" t="str">
        <f>IF('12. Type 2 Emp 2020 Comp'!C193=0," ",+'12. Type 2 Emp 2020 Comp'!C193)</f>
        <v xml:space="preserve"> </v>
      </c>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269">
        <f t="shared" si="8"/>
        <v>0</v>
      </c>
      <c r="AE191" s="390">
        <f>+AD191/(('12. Type 2 Emp 2020 Comp'!$I$16-'12. Type 2 Emp 2020 Comp'!$I$15+1)/7)</f>
        <v>0</v>
      </c>
      <c r="AF191" s="381">
        <f t="shared" si="9"/>
        <v>0</v>
      </c>
      <c r="AG191" s="381">
        <f t="shared" si="10"/>
        <v>0</v>
      </c>
    </row>
    <row r="192" spans="1:33" ht="15.75" thickBot="1" x14ac:dyDescent="0.3">
      <c r="A192" s="297">
        <f t="shared" si="11"/>
        <v>174</v>
      </c>
      <c r="B192" s="297" t="str">
        <f>IF('12. Type 2 Emp 2020 Comp'!B194=0," ",+'12. Type 2 Emp 2020 Comp'!B194)</f>
        <v xml:space="preserve"> </v>
      </c>
      <c r="C192" s="265" t="str">
        <f>IF('12. Type 2 Emp 2020 Comp'!C194=0," ",+'12. Type 2 Emp 2020 Comp'!C194)</f>
        <v xml:space="preserve"> </v>
      </c>
      <c r="D192" s="514"/>
      <c r="E192" s="514"/>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269">
        <f t="shared" si="8"/>
        <v>0</v>
      </c>
      <c r="AE192" s="390">
        <f>+AD192/(('12. Type 2 Emp 2020 Comp'!$I$16-'12. Type 2 Emp 2020 Comp'!$I$15+1)/7)</f>
        <v>0</v>
      </c>
      <c r="AF192" s="381">
        <f t="shared" si="9"/>
        <v>0</v>
      </c>
      <c r="AG192" s="381">
        <f t="shared" si="10"/>
        <v>0</v>
      </c>
    </row>
    <row r="193" spans="1:33" ht="15.75" thickBot="1" x14ac:dyDescent="0.3">
      <c r="A193" s="297">
        <f t="shared" si="11"/>
        <v>175</v>
      </c>
      <c r="B193" s="297" t="str">
        <f>IF('12. Type 2 Emp 2020 Comp'!B195=0," ",+'12. Type 2 Emp 2020 Comp'!B195)</f>
        <v xml:space="preserve"> </v>
      </c>
      <c r="C193" s="265" t="str">
        <f>IF('12. Type 2 Emp 2020 Comp'!C195=0," ",+'12. Type 2 Emp 2020 Comp'!C195)</f>
        <v xml:space="preserve"> </v>
      </c>
      <c r="D193" s="514"/>
      <c r="E193" s="514"/>
      <c r="F193" s="514"/>
      <c r="G193" s="514"/>
      <c r="H193" s="514"/>
      <c r="I193" s="514"/>
      <c r="J193" s="514"/>
      <c r="K193" s="514"/>
      <c r="L193" s="514"/>
      <c r="M193" s="514"/>
      <c r="N193" s="514"/>
      <c r="O193" s="514"/>
      <c r="P193" s="514"/>
      <c r="Q193" s="514"/>
      <c r="R193" s="514"/>
      <c r="S193" s="514"/>
      <c r="T193" s="514"/>
      <c r="U193" s="514"/>
      <c r="V193" s="514"/>
      <c r="W193" s="514"/>
      <c r="X193" s="514"/>
      <c r="Y193" s="514"/>
      <c r="Z193" s="514"/>
      <c r="AA193" s="514"/>
      <c r="AB193" s="514"/>
      <c r="AC193" s="514"/>
      <c r="AD193" s="269">
        <f t="shared" si="8"/>
        <v>0</v>
      </c>
      <c r="AE193" s="390">
        <f>+AD193/(('12. Type 2 Emp 2020 Comp'!$I$16-'12. Type 2 Emp 2020 Comp'!$I$15+1)/7)</f>
        <v>0</v>
      </c>
      <c r="AF193" s="381">
        <f t="shared" si="9"/>
        <v>0</v>
      </c>
      <c r="AG193" s="381">
        <f t="shared" si="10"/>
        <v>0</v>
      </c>
    </row>
    <row r="194" spans="1:33" ht="15.75" thickBot="1" x14ac:dyDescent="0.3">
      <c r="A194" s="297">
        <f t="shared" si="11"/>
        <v>176</v>
      </c>
      <c r="B194" s="297" t="str">
        <f>IF('12. Type 2 Emp 2020 Comp'!B196=0," ",+'12. Type 2 Emp 2020 Comp'!B196)</f>
        <v xml:space="preserve"> </v>
      </c>
      <c r="C194" s="265" t="str">
        <f>IF('12. Type 2 Emp 2020 Comp'!C196=0," ",+'12. Type 2 Emp 2020 Comp'!C196)</f>
        <v xml:space="preserve"> </v>
      </c>
      <c r="D194" s="514"/>
      <c r="E194" s="514"/>
      <c r="F194" s="514"/>
      <c r="G194" s="514"/>
      <c r="H194" s="514"/>
      <c r="I194" s="514"/>
      <c r="J194" s="514"/>
      <c r="K194" s="514"/>
      <c r="L194" s="514"/>
      <c r="M194" s="514"/>
      <c r="N194" s="514"/>
      <c r="O194" s="514"/>
      <c r="P194" s="514"/>
      <c r="Q194" s="514"/>
      <c r="R194" s="514"/>
      <c r="S194" s="514"/>
      <c r="T194" s="514"/>
      <c r="U194" s="514"/>
      <c r="V194" s="514"/>
      <c r="W194" s="514"/>
      <c r="X194" s="514"/>
      <c r="Y194" s="514"/>
      <c r="Z194" s="514"/>
      <c r="AA194" s="514"/>
      <c r="AB194" s="514"/>
      <c r="AC194" s="514"/>
      <c r="AD194" s="269">
        <f t="shared" si="8"/>
        <v>0</v>
      </c>
      <c r="AE194" s="390">
        <f>+AD194/(('12. Type 2 Emp 2020 Comp'!$I$16-'12. Type 2 Emp 2020 Comp'!$I$15+1)/7)</f>
        <v>0</v>
      </c>
      <c r="AF194" s="381">
        <f t="shared" si="9"/>
        <v>0</v>
      </c>
      <c r="AG194" s="381">
        <f t="shared" si="10"/>
        <v>0</v>
      </c>
    </row>
    <row r="195" spans="1:33" ht="15.75" thickBot="1" x14ac:dyDescent="0.3">
      <c r="A195" s="297">
        <f t="shared" si="11"/>
        <v>177</v>
      </c>
      <c r="B195" s="297" t="str">
        <f>IF('12. Type 2 Emp 2020 Comp'!B197=0," ",+'12. Type 2 Emp 2020 Comp'!B197)</f>
        <v xml:space="preserve"> </v>
      </c>
      <c r="C195" s="265" t="str">
        <f>IF('12. Type 2 Emp 2020 Comp'!C197=0," ",+'12. Type 2 Emp 2020 Comp'!C197)</f>
        <v xml:space="preserve"> </v>
      </c>
      <c r="D195" s="514"/>
      <c r="E195" s="514"/>
      <c r="F195" s="514"/>
      <c r="G195" s="514"/>
      <c r="H195" s="514"/>
      <c r="I195" s="514"/>
      <c r="J195" s="514"/>
      <c r="K195" s="514"/>
      <c r="L195" s="514"/>
      <c r="M195" s="514"/>
      <c r="N195" s="514"/>
      <c r="O195" s="514"/>
      <c r="P195" s="514"/>
      <c r="Q195" s="514"/>
      <c r="R195" s="514"/>
      <c r="S195" s="514"/>
      <c r="T195" s="514"/>
      <c r="U195" s="514"/>
      <c r="V195" s="514"/>
      <c r="W195" s="514"/>
      <c r="X195" s="514"/>
      <c r="Y195" s="514"/>
      <c r="Z195" s="514"/>
      <c r="AA195" s="514"/>
      <c r="AB195" s="514"/>
      <c r="AC195" s="514"/>
      <c r="AD195" s="269">
        <f t="shared" si="8"/>
        <v>0</v>
      </c>
      <c r="AE195" s="390">
        <f>+AD195/(('12. Type 2 Emp 2020 Comp'!$I$16-'12. Type 2 Emp 2020 Comp'!$I$15+1)/7)</f>
        <v>0</v>
      </c>
      <c r="AF195" s="381">
        <f t="shared" si="9"/>
        <v>0</v>
      </c>
      <c r="AG195" s="381">
        <f t="shared" si="10"/>
        <v>0</v>
      </c>
    </row>
    <row r="196" spans="1:33" ht="15.75" thickBot="1" x14ac:dyDescent="0.3">
      <c r="A196" s="297">
        <f t="shared" si="11"/>
        <v>178</v>
      </c>
      <c r="B196" s="297" t="str">
        <f>IF('12. Type 2 Emp 2020 Comp'!B198=0," ",+'12. Type 2 Emp 2020 Comp'!B198)</f>
        <v xml:space="preserve"> </v>
      </c>
      <c r="C196" s="265" t="str">
        <f>IF('12. Type 2 Emp 2020 Comp'!C198=0," ",+'12. Type 2 Emp 2020 Comp'!C198)</f>
        <v xml:space="preserve"> </v>
      </c>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4"/>
      <c r="AA196" s="514"/>
      <c r="AB196" s="514"/>
      <c r="AC196" s="514"/>
      <c r="AD196" s="269">
        <f t="shared" si="8"/>
        <v>0</v>
      </c>
      <c r="AE196" s="390">
        <f>+AD196/(('12. Type 2 Emp 2020 Comp'!$I$16-'12. Type 2 Emp 2020 Comp'!$I$15+1)/7)</f>
        <v>0</v>
      </c>
      <c r="AF196" s="381">
        <f t="shared" si="9"/>
        <v>0</v>
      </c>
      <c r="AG196" s="381">
        <f t="shared" si="10"/>
        <v>0</v>
      </c>
    </row>
    <row r="197" spans="1:33" ht="15.75" thickBot="1" x14ac:dyDescent="0.3">
      <c r="A197" s="297">
        <f t="shared" si="11"/>
        <v>179</v>
      </c>
      <c r="B197" s="297" t="str">
        <f>IF('12. Type 2 Emp 2020 Comp'!B199=0," ",+'12. Type 2 Emp 2020 Comp'!B199)</f>
        <v xml:space="preserve"> </v>
      </c>
      <c r="C197" s="265" t="str">
        <f>IF('12. Type 2 Emp 2020 Comp'!C199=0," ",+'12. Type 2 Emp 2020 Comp'!C199)</f>
        <v xml:space="preserve"> </v>
      </c>
      <c r="D197" s="514"/>
      <c r="E197" s="514"/>
      <c r="F197" s="514"/>
      <c r="G197" s="514"/>
      <c r="H197" s="514"/>
      <c r="I197" s="514"/>
      <c r="J197" s="514"/>
      <c r="K197" s="514"/>
      <c r="L197" s="514"/>
      <c r="M197" s="514"/>
      <c r="N197" s="514"/>
      <c r="O197" s="514"/>
      <c r="P197" s="514"/>
      <c r="Q197" s="514"/>
      <c r="R197" s="514"/>
      <c r="S197" s="514"/>
      <c r="T197" s="514"/>
      <c r="U197" s="514"/>
      <c r="V197" s="514"/>
      <c r="W197" s="514"/>
      <c r="X197" s="514"/>
      <c r="Y197" s="514"/>
      <c r="Z197" s="514"/>
      <c r="AA197" s="514"/>
      <c r="AB197" s="514"/>
      <c r="AC197" s="514"/>
      <c r="AD197" s="269">
        <f t="shared" si="8"/>
        <v>0</v>
      </c>
      <c r="AE197" s="390">
        <f>+AD197/(('12. Type 2 Emp 2020 Comp'!$I$16-'12. Type 2 Emp 2020 Comp'!$I$15+1)/7)</f>
        <v>0</v>
      </c>
      <c r="AF197" s="381">
        <f t="shared" si="9"/>
        <v>0</v>
      </c>
      <c r="AG197" s="381">
        <f t="shared" si="10"/>
        <v>0</v>
      </c>
    </row>
    <row r="198" spans="1:33" ht="15.75" thickBot="1" x14ac:dyDescent="0.3">
      <c r="A198" s="297">
        <f t="shared" si="11"/>
        <v>180</v>
      </c>
      <c r="B198" s="297" t="str">
        <f>IF('12. Type 2 Emp 2020 Comp'!B200=0," ",+'12. Type 2 Emp 2020 Comp'!B200)</f>
        <v xml:space="preserve"> </v>
      </c>
      <c r="C198" s="265" t="str">
        <f>IF('12. Type 2 Emp 2020 Comp'!C200=0," ",+'12. Type 2 Emp 2020 Comp'!C200)</f>
        <v xml:space="preserve"> </v>
      </c>
      <c r="D198" s="514"/>
      <c r="E198" s="514"/>
      <c r="F198" s="514"/>
      <c r="G198" s="514"/>
      <c r="H198" s="514"/>
      <c r="I198" s="514"/>
      <c r="J198" s="514"/>
      <c r="K198" s="514"/>
      <c r="L198" s="514"/>
      <c r="M198" s="514"/>
      <c r="N198" s="514"/>
      <c r="O198" s="514"/>
      <c r="P198" s="514"/>
      <c r="Q198" s="514"/>
      <c r="R198" s="514"/>
      <c r="S198" s="514"/>
      <c r="T198" s="514"/>
      <c r="U198" s="514"/>
      <c r="V198" s="514"/>
      <c r="W198" s="514"/>
      <c r="X198" s="514"/>
      <c r="Y198" s="514"/>
      <c r="Z198" s="514"/>
      <c r="AA198" s="514"/>
      <c r="AB198" s="514"/>
      <c r="AC198" s="514"/>
      <c r="AD198" s="269">
        <f t="shared" si="8"/>
        <v>0</v>
      </c>
      <c r="AE198" s="390">
        <f>+AD198/(('12. Type 2 Emp 2020 Comp'!$I$16-'12. Type 2 Emp 2020 Comp'!$I$15+1)/7)</f>
        <v>0</v>
      </c>
      <c r="AF198" s="381">
        <f t="shared" si="9"/>
        <v>0</v>
      </c>
      <c r="AG198" s="381">
        <f t="shared" si="10"/>
        <v>0</v>
      </c>
    </row>
    <row r="199" spans="1:33" ht="15.75" thickBot="1" x14ac:dyDescent="0.3">
      <c r="A199" s="297">
        <f t="shared" si="11"/>
        <v>181</v>
      </c>
      <c r="B199" s="297" t="str">
        <f>IF('12. Type 2 Emp 2020 Comp'!B201=0," ",+'12. Type 2 Emp 2020 Comp'!B201)</f>
        <v xml:space="preserve"> </v>
      </c>
      <c r="C199" s="265" t="str">
        <f>IF('12. Type 2 Emp 2020 Comp'!C201=0," ",+'12. Type 2 Emp 2020 Comp'!C201)</f>
        <v xml:space="preserve"> </v>
      </c>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c r="AA199" s="514"/>
      <c r="AB199" s="514"/>
      <c r="AC199" s="514"/>
      <c r="AD199" s="269">
        <f t="shared" si="8"/>
        <v>0</v>
      </c>
      <c r="AE199" s="390">
        <f>+AD199/(('12. Type 2 Emp 2020 Comp'!$I$16-'12. Type 2 Emp 2020 Comp'!$I$15+1)/7)</f>
        <v>0</v>
      </c>
      <c r="AF199" s="381">
        <f t="shared" si="9"/>
        <v>0</v>
      </c>
      <c r="AG199" s="381">
        <f t="shared" si="10"/>
        <v>0</v>
      </c>
    </row>
    <row r="200" spans="1:33" ht="15.75" thickBot="1" x14ac:dyDescent="0.3">
      <c r="A200" s="297">
        <f t="shared" si="11"/>
        <v>182</v>
      </c>
      <c r="B200" s="297" t="str">
        <f>IF('12. Type 2 Emp 2020 Comp'!B202=0," ",+'12. Type 2 Emp 2020 Comp'!B202)</f>
        <v xml:space="preserve"> </v>
      </c>
      <c r="C200" s="265" t="str">
        <f>IF('12. Type 2 Emp 2020 Comp'!C202=0," ",+'12. Type 2 Emp 2020 Comp'!C202)</f>
        <v xml:space="preserve"> </v>
      </c>
      <c r="D200" s="514"/>
      <c r="E200" s="514"/>
      <c r="F200" s="514"/>
      <c r="G200" s="514"/>
      <c r="H200" s="514"/>
      <c r="I200" s="514"/>
      <c r="J200" s="514"/>
      <c r="K200" s="514"/>
      <c r="L200" s="514"/>
      <c r="M200" s="514"/>
      <c r="N200" s="514"/>
      <c r="O200" s="514"/>
      <c r="P200" s="514"/>
      <c r="Q200" s="514"/>
      <c r="R200" s="514"/>
      <c r="S200" s="514"/>
      <c r="T200" s="514"/>
      <c r="U200" s="514"/>
      <c r="V200" s="514"/>
      <c r="W200" s="514"/>
      <c r="X200" s="514"/>
      <c r="Y200" s="514"/>
      <c r="Z200" s="514"/>
      <c r="AA200" s="514"/>
      <c r="AB200" s="514"/>
      <c r="AC200" s="514"/>
      <c r="AD200" s="269">
        <f t="shared" si="8"/>
        <v>0</v>
      </c>
      <c r="AE200" s="390">
        <f>+AD200/(('12. Type 2 Emp 2020 Comp'!$I$16-'12. Type 2 Emp 2020 Comp'!$I$15+1)/7)</f>
        <v>0</v>
      </c>
      <c r="AF200" s="381">
        <f t="shared" si="9"/>
        <v>0</v>
      </c>
      <c r="AG200" s="381">
        <f t="shared" si="10"/>
        <v>0</v>
      </c>
    </row>
    <row r="201" spans="1:33" ht="15.75" thickBot="1" x14ac:dyDescent="0.3">
      <c r="A201" s="297">
        <f t="shared" si="11"/>
        <v>183</v>
      </c>
      <c r="B201" s="297" t="str">
        <f>IF('12. Type 2 Emp 2020 Comp'!B203=0," ",+'12. Type 2 Emp 2020 Comp'!B203)</f>
        <v xml:space="preserve"> </v>
      </c>
      <c r="C201" s="265" t="str">
        <f>IF('12. Type 2 Emp 2020 Comp'!C203=0," ",+'12. Type 2 Emp 2020 Comp'!C203)</f>
        <v xml:space="preserve"> </v>
      </c>
      <c r="D201" s="514"/>
      <c r="E201" s="514"/>
      <c r="F201" s="514"/>
      <c r="G201" s="514"/>
      <c r="H201" s="514"/>
      <c r="I201" s="514"/>
      <c r="J201" s="514"/>
      <c r="K201" s="514"/>
      <c r="L201" s="514"/>
      <c r="M201" s="514"/>
      <c r="N201" s="514"/>
      <c r="O201" s="514"/>
      <c r="P201" s="514"/>
      <c r="Q201" s="514"/>
      <c r="R201" s="514"/>
      <c r="S201" s="514"/>
      <c r="T201" s="514"/>
      <c r="U201" s="514"/>
      <c r="V201" s="514"/>
      <c r="W201" s="514"/>
      <c r="X201" s="514"/>
      <c r="Y201" s="514"/>
      <c r="Z201" s="514"/>
      <c r="AA201" s="514"/>
      <c r="AB201" s="514"/>
      <c r="AC201" s="514"/>
      <c r="AD201" s="269">
        <f t="shared" si="8"/>
        <v>0</v>
      </c>
      <c r="AE201" s="390">
        <f>+AD201/(('12. Type 2 Emp 2020 Comp'!$I$16-'12. Type 2 Emp 2020 Comp'!$I$15+1)/7)</f>
        <v>0</v>
      </c>
      <c r="AF201" s="381">
        <f t="shared" si="9"/>
        <v>0</v>
      </c>
      <c r="AG201" s="381">
        <f t="shared" si="10"/>
        <v>0</v>
      </c>
    </row>
    <row r="202" spans="1:33" ht="15.75" thickBot="1" x14ac:dyDescent="0.3">
      <c r="A202" s="297">
        <f t="shared" si="11"/>
        <v>184</v>
      </c>
      <c r="B202" s="297" t="str">
        <f>IF('12. Type 2 Emp 2020 Comp'!B204=0," ",+'12. Type 2 Emp 2020 Comp'!B204)</f>
        <v xml:space="preserve"> </v>
      </c>
      <c r="C202" s="265" t="str">
        <f>IF('12. Type 2 Emp 2020 Comp'!C204=0," ",+'12. Type 2 Emp 2020 Comp'!C204)</f>
        <v xml:space="preserve"> </v>
      </c>
      <c r="D202" s="514"/>
      <c r="E202" s="514"/>
      <c r="F202" s="514"/>
      <c r="G202" s="514"/>
      <c r="H202" s="514"/>
      <c r="I202" s="514"/>
      <c r="J202" s="514"/>
      <c r="K202" s="514"/>
      <c r="L202" s="514"/>
      <c r="M202" s="514"/>
      <c r="N202" s="514"/>
      <c r="O202" s="514"/>
      <c r="P202" s="514"/>
      <c r="Q202" s="514"/>
      <c r="R202" s="514"/>
      <c r="S202" s="514"/>
      <c r="T202" s="514"/>
      <c r="U202" s="514"/>
      <c r="V202" s="514"/>
      <c r="W202" s="514"/>
      <c r="X202" s="514"/>
      <c r="Y202" s="514"/>
      <c r="Z202" s="514"/>
      <c r="AA202" s="514"/>
      <c r="AB202" s="514"/>
      <c r="AC202" s="514"/>
      <c r="AD202" s="269">
        <f t="shared" si="8"/>
        <v>0</v>
      </c>
      <c r="AE202" s="390">
        <f>+AD202/(('12. Type 2 Emp 2020 Comp'!$I$16-'12. Type 2 Emp 2020 Comp'!$I$15+1)/7)</f>
        <v>0</v>
      </c>
      <c r="AF202" s="381">
        <f t="shared" si="9"/>
        <v>0</v>
      </c>
      <c r="AG202" s="381">
        <f t="shared" si="10"/>
        <v>0</v>
      </c>
    </row>
    <row r="203" spans="1:33" ht="15.75" thickBot="1" x14ac:dyDescent="0.3">
      <c r="A203" s="297">
        <f t="shared" si="11"/>
        <v>185</v>
      </c>
      <c r="B203" s="297" t="str">
        <f>IF('12. Type 2 Emp 2020 Comp'!B205=0," ",+'12. Type 2 Emp 2020 Comp'!B205)</f>
        <v xml:space="preserve"> </v>
      </c>
      <c r="C203" s="265" t="str">
        <f>IF('12. Type 2 Emp 2020 Comp'!C205=0," ",+'12. Type 2 Emp 2020 Comp'!C205)</f>
        <v xml:space="preserve"> </v>
      </c>
      <c r="D203" s="514"/>
      <c r="E203" s="514"/>
      <c r="F203" s="514"/>
      <c r="G203" s="514"/>
      <c r="H203" s="514"/>
      <c r="I203" s="514"/>
      <c r="J203" s="514"/>
      <c r="K203" s="514"/>
      <c r="L203" s="514"/>
      <c r="M203" s="514"/>
      <c r="N203" s="514"/>
      <c r="O203" s="514"/>
      <c r="P203" s="514"/>
      <c r="Q203" s="514"/>
      <c r="R203" s="514"/>
      <c r="S203" s="514"/>
      <c r="T203" s="514"/>
      <c r="U203" s="514"/>
      <c r="V203" s="514"/>
      <c r="W203" s="514"/>
      <c r="X203" s="514"/>
      <c r="Y203" s="514"/>
      <c r="Z203" s="514"/>
      <c r="AA203" s="514"/>
      <c r="AB203" s="514"/>
      <c r="AC203" s="514"/>
      <c r="AD203" s="269">
        <f t="shared" si="8"/>
        <v>0</v>
      </c>
      <c r="AE203" s="390">
        <f>+AD203/(('12. Type 2 Emp 2020 Comp'!$I$16-'12. Type 2 Emp 2020 Comp'!$I$15+1)/7)</f>
        <v>0</v>
      </c>
      <c r="AF203" s="381">
        <f t="shared" si="9"/>
        <v>0</v>
      </c>
      <c r="AG203" s="381">
        <f t="shared" si="10"/>
        <v>0</v>
      </c>
    </row>
    <row r="204" spans="1:33" ht="15.75" thickBot="1" x14ac:dyDescent="0.3">
      <c r="A204" s="297">
        <f t="shared" si="11"/>
        <v>186</v>
      </c>
      <c r="B204" s="297" t="str">
        <f>IF('12. Type 2 Emp 2020 Comp'!B206=0," ",+'12. Type 2 Emp 2020 Comp'!B206)</f>
        <v xml:space="preserve"> </v>
      </c>
      <c r="C204" s="265" t="str">
        <f>IF('12. Type 2 Emp 2020 Comp'!C206=0," ",+'12. Type 2 Emp 2020 Comp'!C206)</f>
        <v xml:space="preserve"> </v>
      </c>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c r="AA204" s="514"/>
      <c r="AB204" s="514"/>
      <c r="AC204" s="514"/>
      <c r="AD204" s="269">
        <f t="shared" si="8"/>
        <v>0</v>
      </c>
      <c r="AE204" s="390">
        <f>+AD204/(('12. Type 2 Emp 2020 Comp'!$I$16-'12. Type 2 Emp 2020 Comp'!$I$15+1)/7)</f>
        <v>0</v>
      </c>
      <c r="AF204" s="381">
        <f t="shared" si="9"/>
        <v>0</v>
      </c>
      <c r="AG204" s="381">
        <f t="shared" si="10"/>
        <v>0</v>
      </c>
    </row>
    <row r="205" spans="1:33" ht="15.75" thickBot="1" x14ac:dyDescent="0.3">
      <c r="A205" s="297">
        <f t="shared" si="11"/>
        <v>187</v>
      </c>
      <c r="B205" s="297" t="str">
        <f>IF('12. Type 2 Emp 2020 Comp'!B207=0," ",+'12. Type 2 Emp 2020 Comp'!B207)</f>
        <v xml:space="preserve"> </v>
      </c>
      <c r="C205" s="265" t="str">
        <f>IF('12. Type 2 Emp 2020 Comp'!C207=0," ",+'12. Type 2 Emp 2020 Comp'!C207)</f>
        <v xml:space="preserve"> </v>
      </c>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c r="AA205" s="514"/>
      <c r="AB205" s="514"/>
      <c r="AC205" s="514"/>
      <c r="AD205" s="269">
        <f t="shared" si="8"/>
        <v>0</v>
      </c>
      <c r="AE205" s="390">
        <f>+AD205/(('12. Type 2 Emp 2020 Comp'!$I$16-'12. Type 2 Emp 2020 Comp'!$I$15+1)/7)</f>
        <v>0</v>
      </c>
      <c r="AF205" s="381">
        <f t="shared" si="9"/>
        <v>0</v>
      </c>
      <c r="AG205" s="381">
        <f t="shared" si="10"/>
        <v>0</v>
      </c>
    </row>
    <row r="206" spans="1:33" ht="15.75" thickBot="1" x14ac:dyDescent="0.3">
      <c r="A206" s="297">
        <f t="shared" si="11"/>
        <v>188</v>
      </c>
      <c r="B206" s="297" t="str">
        <f>IF('12. Type 2 Emp 2020 Comp'!B208=0," ",+'12. Type 2 Emp 2020 Comp'!B208)</f>
        <v xml:space="preserve"> </v>
      </c>
      <c r="C206" s="265" t="str">
        <f>IF('12. Type 2 Emp 2020 Comp'!C208=0," ",+'12. Type 2 Emp 2020 Comp'!C208)</f>
        <v xml:space="preserve"> </v>
      </c>
      <c r="D206" s="514"/>
      <c r="E206" s="514"/>
      <c r="F206" s="514"/>
      <c r="G206" s="514"/>
      <c r="H206" s="514"/>
      <c r="I206" s="514"/>
      <c r="J206" s="514"/>
      <c r="K206" s="514"/>
      <c r="L206" s="514"/>
      <c r="M206" s="514"/>
      <c r="N206" s="514"/>
      <c r="O206" s="514"/>
      <c r="P206" s="514"/>
      <c r="Q206" s="514"/>
      <c r="R206" s="514"/>
      <c r="S206" s="514"/>
      <c r="T206" s="514"/>
      <c r="U206" s="514"/>
      <c r="V206" s="514"/>
      <c r="W206" s="514"/>
      <c r="X206" s="514"/>
      <c r="Y206" s="514"/>
      <c r="Z206" s="514"/>
      <c r="AA206" s="514"/>
      <c r="AB206" s="514"/>
      <c r="AC206" s="514"/>
      <c r="AD206" s="269">
        <f t="shared" si="8"/>
        <v>0</v>
      </c>
      <c r="AE206" s="390">
        <f>+AD206/(('12. Type 2 Emp 2020 Comp'!$I$16-'12. Type 2 Emp 2020 Comp'!$I$15+1)/7)</f>
        <v>0</v>
      </c>
      <c r="AF206" s="381">
        <f t="shared" si="9"/>
        <v>0</v>
      </c>
      <c r="AG206" s="381">
        <f t="shared" si="10"/>
        <v>0</v>
      </c>
    </row>
    <row r="207" spans="1:33" ht="15.75" thickBot="1" x14ac:dyDescent="0.3">
      <c r="A207" s="297">
        <f t="shared" si="11"/>
        <v>189</v>
      </c>
      <c r="B207" s="297" t="str">
        <f>IF('12. Type 2 Emp 2020 Comp'!B209=0," ",+'12. Type 2 Emp 2020 Comp'!B209)</f>
        <v xml:space="preserve"> </v>
      </c>
      <c r="C207" s="265" t="str">
        <f>IF('12. Type 2 Emp 2020 Comp'!C209=0," ",+'12. Type 2 Emp 2020 Comp'!C209)</f>
        <v xml:space="preserve"> </v>
      </c>
      <c r="D207" s="514"/>
      <c r="E207" s="514"/>
      <c r="F207" s="514"/>
      <c r="G207" s="514"/>
      <c r="H207" s="514"/>
      <c r="I207" s="514"/>
      <c r="J207" s="514"/>
      <c r="K207" s="514"/>
      <c r="L207" s="514"/>
      <c r="M207" s="514"/>
      <c r="N207" s="514"/>
      <c r="O207" s="514"/>
      <c r="P207" s="514"/>
      <c r="Q207" s="514"/>
      <c r="R207" s="514"/>
      <c r="S207" s="514"/>
      <c r="T207" s="514"/>
      <c r="U207" s="514"/>
      <c r="V207" s="514"/>
      <c r="W207" s="514"/>
      <c r="X207" s="514"/>
      <c r="Y207" s="514"/>
      <c r="Z207" s="514"/>
      <c r="AA207" s="514"/>
      <c r="AB207" s="514"/>
      <c r="AC207" s="514"/>
      <c r="AD207" s="269">
        <f t="shared" si="8"/>
        <v>0</v>
      </c>
      <c r="AE207" s="390">
        <f>+AD207/(('12. Type 2 Emp 2020 Comp'!$I$16-'12. Type 2 Emp 2020 Comp'!$I$15+1)/7)</f>
        <v>0</v>
      </c>
      <c r="AF207" s="381">
        <f t="shared" si="9"/>
        <v>0</v>
      </c>
      <c r="AG207" s="381">
        <f t="shared" si="10"/>
        <v>0</v>
      </c>
    </row>
    <row r="208" spans="1:33" ht="15.75" thickBot="1" x14ac:dyDescent="0.3">
      <c r="A208" s="297">
        <f t="shared" si="11"/>
        <v>190</v>
      </c>
      <c r="B208" s="297" t="str">
        <f>IF('12. Type 2 Emp 2020 Comp'!B210=0," ",+'12. Type 2 Emp 2020 Comp'!B210)</f>
        <v xml:space="preserve"> </v>
      </c>
      <c r="C208" s="265" t="str">
        <f>IF('12. Type 2 Emp 2020 Comp'!C210=0," ",+'12. Type 2 Emp 2020 Comp'!C210)</f>
        <v xml:space="preserve"> </v>
      </c>
      <c r="D208" s="514"/>
      <c r="E208" s="514"/>
      <c r="F208" s="514"/>
      <c r="G208" s="514"/>
      <c r="H208" s="514"/>
      <c r="I208" s="514"/>
      <c r="J208" s="514"/>
      <c r="K208" s="514"/>
      <c r="L208" s="514"/>
      <c r="M208" s="514"/>
      <c r="N208" s="514"/>
      <c r="O208" s="514"/>
      <c r="P208" s="514"/>
      <c r="Q208" s="514"/>
      <c r="R208" s="514"/>
      <c r="S208" s="514"/>
      <c r="T208" s="514"/>
      <c r="U208" s="514"/>
      <c r="V208" s="514"/>
      <c r="W208" s="514"/>
      <c r="X208" s="514"/>
      <c r="Y208" s="514"/>
      <c r="Z208" s="514"/>
      <c r="AA208" s="514"/>
      <c r="AB208" s="514"/>
      <c r="AC208" s="514"/>
      <c r="AD208" s="269">
        <f t="shared" si="8"/>
        <v>0</v>
      </c>
      <c r="AE208" s="390">
        <f>+AD208/(('12. Type 2 Emp 2020 Comp'!$I$16-'12. Type 2 Emp 2020 Comp'!$I$15+1)/7)</f>
        <v>0</v>
      </c>
      <c r="AF208" s="381">
        <f t="shared" si="9"/>
        <v>0</v>
      </c>
      <c r="AG208" s="381">
        <f t="shared" si="10"/>
        <v>0</v>
      </c>
    </row>
    <row r="209" spans="1:33" ht="15.75" thickBot="1" x14ac:dyDescent="0.3">
      <c r="A209" s="297">
        <f t="shared" si="11"/>
        <v>191</v>
      </c>
      <c r="B209" s="297" t="str">
        <f>IF('12. Type 2 Emp 2020 Comp'!B211=0," ",+'12. Type 2 Emp 2020 Comp'!B211)</f>
        <v xml:space="preserve"> </v>
      </c>
      <c r="C209" s="265" t="str">
        <f>IF('12. Type 2 Emp 2020 Comp'!C211=0," ",+'12. Type 2 Emp 2020 Comp'!C211)</f>
        <v xml:space="preserve"> </v>
      </c>
      <c r="D209" s="514"/>
      <c r="E209" s="514"/>
      <c r="F209" s="514"/>
      <c r="G209" s="514"/>
      <c r="H209" s="514"/>
      <c r="I209" s="514"/>
      <c r="J209" s="514"/>
      <c r="K209" s="514"/>
      <c r="L209" s="514"/>
      <c r="M209" s="514"/>
      <c r="N209" s="514"/>
      <c r="O209" s="514"/>
      <c r="P209" s="514"/>
      <c r="Q209" s="514"/>
      <c r="R209" s="514"/>
      <c r="S209" s="514"/>
      <c r="T209" s="514"/>
      <c r="U209" s="514"/>
      <c r="V209" s="514"/>
      <c r="W209" s="514"/>
      <c r="X209" s="514"/>
      <c r="Y209" s="514"/>
      <c r="Z209" s="514"/>
      <c r="AA209" s="514"/>
      <c r="AB209" s="514"/>
      <c r="AC209" s="514"/>
      <c r="AD209" s="269">
        <f t="shared" si="8"/>
        <v>0</v>
      </c>
      <c r="AE209" s="390">
        <f>+AD209/(('12. Type 2 Emp 2020 Comp'!$I$16-'12. Type 2 Emp 2020 Comp'!$I$15+1)/7)</f>
        <v>0</v>
      </c>
      <c r="AF209" s="381">
        <f t="shared" si="9"/>
        <v>0</v>
      </c>
      <c r="AG209" s="381">
        <f t="shared" si="10"/>
        <v>0</v>
      </c>
    </row>
    <row r="210" spans="1:33" ht="15.75" thickBot="1" x14ac:dyDescent="0.3">
      <c r="A210" s="297">
        <f t="shared" si="11"/>
        <v>192</v>
      </c>
      <c r="B210" s="297" t="str">
        <f>IF('12. Type 2 Emp 2020 Comp'!B212=0," ",+'12. Type 2 Emp 2020 Comp'!B212)</f>
        <v xml:space="preserve"> </v>
      </c>
      <c r="C210" s="265" t="str">
        <f>IF('12. Type 2 Emp 2020 Comp'!C212=0," ",+'12. Type 2 Emp 2020 Comp'!C212)</f>
        <v xml:space="preserve"> </v>
      </c>
      <c r="D210" s="514"/>
      <c r="E210" s="514"/>
      <c r="F210" s="514"/>
      <c r="G210" s="514"/>
      <c r="H210" s="514"/>
      <c r="I210" s="514"/>
      <c r="J210" s="514"/>
      <c r="K210" s="514"/>
      <c r="L210" s="514"/>
      <c r="M210" s="514"/>
      <c r="N210" s="514"/>
      <c r="O210" s="514"/>
      <c r="P210" s="514"/>
      <c r="Q210" s="514"/>
      <c r="R210" s="514"/>
      <c r="S210" s="514"/>
      <c r="T210" s="514"/>
      <c r="U210" s="514"/>
      <c r="V210" s="514"/>
      <c r="W210" s="514"/>
      <c r="X210" s="514"/>
      <c r="Y210" s="514"/>
      <c r="Z210" s="514"/>
      <c r="AA210" s="514"/>
      <c r="AB210" s="514"/>
      <c r="AC210" s="514"/>
      <c r="AD210" s="269">
        <f t="shared" si="8"/>
        <v>0</v>
      </c>
      <c r="AE210" s="390">
        <f>+AD210/(('12. Type 2 Emp 2020 Comp'!$I$16-'12. Type 2 Emp 2020 Comp'!$I$15+1)/7)</f>
        <v>0</v>
      </c>
      <c r="AF210" s="381">
        <f t="shared" si="9"/>
        <v>0</v>
      </c>
      <c r="AG210" s="381">
        <f t="shared" si="10"/>
        <v>0</v>
      </c>
    </row>
    <row r="211" spans="1:33" ht="15.75" thickBot="1" x14ac:dyDescent="0.3">
      <c r="A211" s="297">
        <f t="shared" si="11"/>
        <v>193</v>
      </c>
      <c r="B211" s="297" t="str">
        <f>IF('12. Type 2 Emp 2020 Comp'!B213=0," ",+'12. Type 2 Emp 2020 Comp'!B213)</f>
        <v xml:space="preserve"> </v>
      </c>
      <c r="C211" s="265" t="str">
        <f>IF('12. Type 2 Emp 2020 Comp'!C213=0," ",+'12. Type 2 Emp 2020 Comp'!C213)</f>
        <v xml:space="preserve"> </v>
      </c>
      <c r="D211" s="514"/>
      <c r="E211" s="514"/>
      <c r="F211" s="514"/>
      <c r="G211" s="514"/>
      <c r="H211" s="514"/>
      <c r="I211" s="514"/>
      <c r="J211" s="514"/>
      <c r="K211" s="514"/>
      <c r="L211" s="514"/>
      <c r="M211" s="514"/>
      <c r="N211" s="514"/>
      <c r="O211" s="514"/>
      <c r="P211" s="514"/>
      <c r="Q211" s="514"/>
      <c r="R211" s="514"/>
      <c r="S211" s="514"/>
      <c r="T211" s="514"/>
      <c r="U211" s="514"/>
      <c r="V211" s="514"/>
      <c r="W211" s="514"/>
      <c r="X211" s="514"/>
      <c r="Y211" s="514"/>
      <c r="Z211" s="514"/>
      <c r="AA211" s="514"/>
      <c r="AB211" s="514"/>
      <c r="AC211" s="514"/>
      <c r="AD211" s="269">
        <f t="shared" ref="AD211:AD274" si="12">IF(D211=0,SUM(E211:AC211),D211)</f>
        <v>0</v>
      </c>
      <c r="AE211" s="390">
        <f>+AD211/(('12. Type 2 Emp 2020 Comp'!$I$16-'12. Type 2 Emp 2020 Comp'!$I$15+1)/7)</f>
        <v>0</v>
      </c>
      <c r="AF211" s="381">
        <f t="shared" si="9"/>
        <v>0</v>
      </c>
      <c r="AG211" s="381">
        <f t="shared" si="10"/>
        <v>0</v>
      </c>
    </row>
    <row r="212" spans="1:33" ht="15.75" thickBot="1" x14ac:dyDescent="0.3">
      <c r="A212" s="297">
        <f t="shared" si="11"/>
        <v>194</v>
      </c>
      <c r="B212" s="297" t="str">
        <f>IF('12. Type 2 Emp 2020 Comp'!B214=0," ",+'12. Type 2 Emp 2020 Comp'!B214)</f>
        <v xml:space="preserve"> </v>
      </c>
      <c r="C212" s="265" t="str">
        <f>IF('12. Type 2 Emp 2020 Comp'!C214=0," ",+'12. Type 2 Emp 2020 Comp'!C214)</f>
        <v xml:space="preserve"> </v>
      </c>
      <c r="D212" s="514"/>
      <c r="E212" s="514"/>
      <c r="F212" s="514"/>
      <c r="G212" s="514"/>
      <c r="H212" s="514"/>
      <c r="I212" s="514"/>
      <c r="J212" s="514"/>
      <c r="K212" s="514"/>
      <c r="L212" s="514"/>
      <c r="M212" s="514"/>
      <c r="N212" s="514"/>
      <c r="O212" s="514"/>
      <c r="P212" s="514"/>
      <c r="Q212" s="514"/>
      <c r="R212" s="514"/>
      <c r="S212" s="514"/>
      <c r="T212" s="514"/>
      <c r="U212" s="514"/>
      <c r="V212" s="514"/>
      <c r="W212" s="514"/>
      <c r="X212" s="514"/>
      <c r="Y212" s="514"/>
      <c r="Z212" s="514"/>
      <c r="AA212" s="514"/>
      <c r="AB212" s="514"/>
      <c r="AC212" s="514"/>
      <c r="AD212" s="269">
        <f t="shared" si="12"/>
        <v>0</v>
      </c>
      <c r="AE212" s="390">
        <f>+AD212/(('12. Type 2 Emp 2020 Comp'!$I$16-'12. Type 2 Emp 2020 Comp'!$I$15+1)/7)</f>
        <v>0</v>
      </c>
      <c r="AF212" s="381">
        <f t="shared" ref="AF212:AF275" si="13">ROUND(IF($I$12=1,IF(AE212&lt;40,AE212/40,1),0),1)</f>
        <v>0</v>
      </c>
      <c r="AG212" s="381">
        <f t="shared" ref="AG212:AG275" si="14">ROUND(IF($I$12=2,IF(AE212&lt;40,IF(AE212=0,0,0.5),1),0),1)</f>
        <v>0</v>
      </c>
    </row>
    <row r="213" spans="1:33" ht="15.75" thickBot="1" x14ac:dyDescent="0.3">
      <c r="A213" s="297">
        <f t="shared" ref="A213:A276" si="15">+A212+1</f>
        <v>195</v>
      </c>
      <c r="B213" s="297" t="str">
        <f>IF('12. Type 2 Emp 2020 Comp'!B215=0," ",+'12. Type 2 Emp 2020 Comp'!B215)</f>
        <v xml:space="preserve"> </v>
      </c>
      <c r="C213" s="265" t="str">
        <f>IF('12. Type 2 Emp 2020 Comp'!C215=0," ",+'12. Type 2 Emp 2020 Comp'!C215)</f>
        <v xml:space="preserve"> </v>
      </c>
      <c r="D213" s="514"/>
      <c r="E213" s="514"/>
      <c r="F213" s="514"/>
      <c r="G213" s="514"/>
      <c r="H213" s="514"/>
      <c r="I213" s="514"/>
      <c r="J213" s="514"/>
      <c r="K213" s="514"/>
      <c r="L213" s="514"/>
      <c r="M213" s="514"/>
      <c r="N213" s="514"/>
      <c r="O213" s="514"/>
      <c r="P213" s="514"/>
      <c r="Q213" s="514"/>
      <c r="R213" s="514"/>
      <c r="S213" s="514"/>
      <c r="T213" s="514"/>
      <c r="U213" s="514"/>
      <c r="V213" s="514"/>
      <c r="W213" s="514"/>
      <c r="X213" s="514"/>
      <c r="Y213" s="514"/>
      <c r="Z213" s="514"/>
      <c r="AA213" s="514"/>
      <c r="AB213" s="514"/>
      <c r="AC213" s="514"/>
      <c r="AD213" s="269">
        <f t="shared" si="12"/>
        <v>0</v>
      </c>
      <c r="AE213" s="390">
        <f>+AD213/(('12. Type 2 Emp 2020 Comp'!$I$16-'12. Type 2 Emp 2020 Comp'!$I$15+1)/7)</f>
        <v>0</v>
      </c>
      <c r="AF213" s="381">
        <f t="shared" si="13"/>
        <v>0</v>
      </c>
      <c r="AG213" s="381">
        <f t="shared" si="14"/>
        <v>0</v>
      </c>
    </row>
    <row r="214" spans="1:33" ht="15.75" thickBot="1" x14ac:dyDescent="0.3">
      <c r="A214" s="297">
        <f t="shared" si="15"/>
        <v>196</v>
      </c>
      <c r="B214" s="297" t="str">
        <f>IF('12. Type 2 Emp 2020 Comp'!B216=0," ",+'12. Type 2 Emp 2020 Comp'!B216)</f>
        <v xml:space="preserve"> </v>
      </c>
      <c r="C214" s="265" t="str">
        <f>IF('12. Type 2 Emp 2020 Comp'!C216=0," ",+'12. Type 2 Emp 2020 Comp'!C216)</f>
        <v xml:space="preserve"> </v>
      </c>
      <c r="D214" s="514"/>
      <c r="E214" s="514"/>
      <c r="F214" s="514"/>
      <c r="G214" s="514"/>
      <c r="H214" s="514"/>
      <c r="I214" s="514"/>
      <c r="J214" s="514"/>
      <c r="K214" s="514"/>
      <c r="L214" s="514"/>
      <c r="M214" s="514"/>
      <c r="N214" s="514"/>
      <c r="O214" s="514"/>
      <c r="P214" s="514"/>
      <c r="Q214" s="514"/>
      <c r="R214" s="514"/>
      <c r="S214" s="514"/>
      <c r="T214" s="514"/>
      <c r="U214" s="514"/>
      <c r="V214" s="514"/>
      <c r="W214" s="514"/>
      <c r="X214" s="514"/>
      <c r="Y214" s="514"/>
      <c r="Z214" s="514"/>
      <c r="AA214" s="514"/>
      <c r="AB214" s="514"/>
      <c r="AC214" s="514"/>
      <c r="AD214" s="269">
        <f t="shared" si="12"/>
        <v>0</v>
      </c>
      <c r="AE214" s="390">
        <f>+AD214/(('12. Type 2 Emp 2020 Comp'!$I$16-'12. Type 2 Emp 2020 Comp'!$I$15+1)/7)</f>
        <v>0</v>
      </c>
      <c r="AF214" s="381">
        <f t="shared" si="13"/>
        <v>0</v>
      </c>
      <c r="AG214" s="381">
        <f t="shared" si="14"/>
        <v>0</v>
      </c>
    </row>
    <row r="215" spans="1:33" ht="15.75" thickBot="1" x14ac:dyDescent="0.3">
      <c r="A215" s="297">
        <f t="shared" si="15"/>
        <v>197</v>
      </c>
      <c r="B215" s="297" t="str">
        <f>IF('12. Type 2 Emp 2020 Comp'!B217=0," ",+'12. Type 2 Emp 2020 Comp'!B217)</f>
        <v xml:space="preserve"> </v>
      </c>
      <c r="C215" s="265" t="str">
        <f>IF('12. Type 2 Emp 2020 Comp'!C217=0," ",+'12. Type 2 Emp 2020 Comp'!C217)</f>
        <v xml:space="preserve"> </v>
      </c>
      <c r="D215" s="514"/>
      <c r="E215" s="514"/>
      <c r="F215" s="514"/>
      <c r="G215" s="514"/>
      <c r="H215" s="514"/>
      <c r="I215" s="514"/>
      <c r="J215" s="514"/>
      <c r="K215" s="514"/>
      <c r="L215" s="514"/>
      <c r="M215" s="514"/>
      <c r="N215" s="514"/>
      <c r="O215" s="514"/>
      <c r="P215" s="514"/>
      <c r="Q215" s="514"/>
      <c r="R215" s="514"/>
      <c r="S215" s="514"/>
      <c r="T215" s="514"/>
      <c r="U215" s="514"/>
      <c r="V215" s="514"/>
      <c r="W215" s="514"/>
      <c r="X215" s="514"/>
      <c r="Y215" s="514"/>
      <c r="Z215" s="514"/>
      <c r="AA215" s="514"/>
      <c r="AB215" s="514"/>
      <c r="AC215" s="514"/>
      <c r="AD215" s="269">
        <f t="shared" si="12"/>
        <v>0</v>
      </c>
      <c r="AE215" s="390">
        <f>+AD215/(('12. Type 2 Emp 2020 Comp'!$I$16-'12. Type 2 Emp 2020 Comp'!$I$15+1)/7)</f>
        <v>0</v>
      </c>
      <c r="AF215" s="381">
        <f t="shared" si="13"/>
        <v>0</v>
      </c>
      <c r="AG215" s="381">
        <f t="shared" si="14"/>
        <v>0</v>
      </c>
    </row>
    <row r="216" spans="1:33" ht="15.75" thickBot="1" x14ac:dyDescent="0.3">
      <c r="A216" s="297">
        <f t="shared" si="15"/>
        <v>198</v>
      </c>
      <c r="B216" s="297" t="str">
        <f>IF('12. Type 2 Emp 2020 Comp'!B218=0," ",+'12. Type 2 Emp 2020 Comp'!B218)</f>
        <v xml:space="preserve"> </v>
      </c>
      <c r="C216" s="265" t="str">
        <f>IF('12. Type 2 Emp 2020 Comp'!C218=0," ",+'12. Type 2 Emp 2020 Comp'!C218)</f>
        <v xml:space="preserve"> </v>
      </c>
      <c r="D216" s="514"/>
      <c r="E216" s="514"/>
      <c r="F216" s="514"/>
      <c r="G216" s="514"/>
      <c r="H216" s="514"/>
      <c r="I216" s="514"/>
      <c r="J216" s="514"/>
      <c r="K216" s="514"/>
      <c r="L216" s="514"/>
      <c r="M216" s="514"/>
      <c r="N216" s="514"/>
      <c r="O216" s="514"/>
      <c r="P216" s="514"/>
      <c r="Q216" s="514"/>
      <c r="R216" s="514"/>
      <c r="S216" s="514"/>
      <c r="T216" s="514"/>
      <c r="U216" s="514"/>
      <c r="V216" s="514"/>
      <c r="W216" s="514"/>
      <c r="X216" s="514"/>
      <c r="Y216" s="514"/>
      <c r="Z216" s="514"/>
      <c r="AA216" s="514"/>
      <c r="AB216" s="514"/>
      <c r="AC216" s="514"/>
      <c r="AD216" s="269">
        <f t="shared" si="12"/>
        <v>0</v>
      </c>
      <c r="AE216" s="390">
        <f>+AD216/(('12. Type 2 Emp 2020 Comp'!$I$16-'12. Type 2 Emp 2020 Comp'!$I$15+1)/7)</f>
        <v>0</v>
      </c>
      <c r="AF216" s="381">
        <f t="shared" si="13"/>
        <v>0</v>
      </c>
      <c r="AG216" s="381">
        <f t="shared" si="14"/>
        <v>0</v>
      </c>
    </row>
    <row r="217" spans="1:33" ht="15.75" thickBot="1" x14ac:dyDescent="0.3">
      <c r="A217" s="297">
        <f t="shared" si="15"/>
        <v>199</v>
      </c>
      <c r="B217" s="297" t="str">
        <f>IF('12. Type 2 Emp 2020 Comp'!B219=0," ",+'12. Type 2 Emp 2020 Comp'!B219)</f>
        <v xml:space="preserve"> </v>
      </c>
      <c r="C217" s="265" t="str">
        <f>IF('12. Type 2 Emp 2020 Comp'!C219=0," ",+'12. Type 2 Emp 2020 Comp'!C219)</f>
        <v xml:space="preserve"> </v>
      </c>
      <c r="D217" s="514"/>
      <c r="E217" s="514"/>
      <c r="F217" s="514"/>
      <c r="G217" s="514"/>
      <c r="H217" s="514"/>
      <c r="I217" s="514"/>
      <c r="J217" s="514"/>
      <c r="K217" s="514"/>
      <c r="L217" s="514"/>
      <c r="M217" s="514"/>
      <c r="N217" s="514"/>
      <c r="O217" s="514"/>
      <c r="P217" s="514"/>
      <c r="Q217" s="514"/>
      <c r="R217" s="514"/>
      <c r="S217" s="514"/>
      <c r="T217" s="514"/>
      <c r="U217" s="514"/>
      <c r="V217" s="514"/>
      <c r="W217" s="514"/>
      <c r="X217" s="514"/>
      <c r="Y217" s="514"/>
      <c r="Z217" s="514"/>
      <c r="AA217" s="514"/>
      <c r="AB217" s="514"/>
      <c r="AC217" s="514"/>
      <c r="AD217" s="269">
        <f t="shared" si="12"/>
        <v>0</v>
      </c>
      <c r="AE217" s="390">
        <f>+AD217/(('12. Type 2 Emp 2020 Comp'!$I$16-'12. Type 2 Emp 2020 Comp'!$I$15+1)/7)</f>
        <v>0</v>
      </c>
      <c r="AF217" s="381">
        <f t="shared" si="13"/>
        <v>0</v>
      </c>
      <c r="AG217" s="381">
        <f t="shared" si="14"/>
        <v>0</v>
      </c>
    </row>
    <row r="218" spans="1:33" ht="15.75" thickBot="1" x14ac:dyDescent="0.3">
      <c r="A218" s="297">
        <f t="shared" si="15"/>
        <v>200</v>
      </c>
      <c r="B218" s="297" t="str">
        <f>IF('12. Type 2 Emp 2020 Comp'!B220=0," ",+'12. Type 2 Emp 2020 Comp'!B220)</f>
        <v xml:space="preserve"> </v>
      </c>
      <c r="C218" s="265" t="str">
        <f>IF('12. Type 2 Emp 2020 Comp'!C220=0," ",+'12. Type 2 Emp 2020 Comp'!C220)</f>
        <v xml:space="preserve"> </v>
      </c>
      <c r="D218" s="514"/>
      <c r="E218" s="514"/>
      <c r="F218" s="514"/>
      <c r="G218" s="514"/>
      <c r="H218" s="514"/>
      <c r="I218" s="514"/>
      <c r="J218" s="514"/>
      <c r="K218" s="514"/>
      <c r="L218" s="514"/>
      <c r="M218" s="514"/>
      <c r="N218" s="514"/>
      <c r="O218" s="514"/>
      <c r="P218" s="514"/>
      <c r="Q218" s="514"/>
      <c r="R218" s="514"/>
      <c r="S218" s="514"/>
      <c r="T218" s="514"/>
      <c r="U218" s="514"/>
      <c r="V218" s="514"/>
      <c r="W218" s="514"/>
      <c r="X218" s="514"/>
      <c r="Y218" s="514"/>
      <c r="Z218" s="514"/>
      <c r="AA218" s="514"/>
      <c r="AB218" s="514"/>
      <c r="AC218" s="514"/>
      <c r="AD218" s="269">
        <f t="shared" si="12"/>
        <v>0</v>
      </c>
      <c r="AE218" s="390">
        <f>+AD218/(('12. Type 2 Emp 2020 Comp'!$I$16-'12. Type 2 Emp 2020 Comp'!$I$15+1)/7)</f>
        <v>0</v>
      </c>
      <c r="AF218" s="381">
        <f t="shared" si="13"/>
        <v>0</v>
      </c>
      <c r="AG218" s="381">
        <f t="shared" si="14"/>
        <v>0</v>
      </c>
    </row>
    <row r="219" spans="1:33" ht="15.75" thickBot="1" x14ac:dyDescent="0.3">
      <c r="A219" s="297">
        <f t="shared" si="15"/>
        <v>201</v>
      </c>
      <c r="B219" s="297" t="str">
        <f>IF('12. Type 2 Emp 2020 Comp'!B221=0," ",+'12. Type 2 Emp 2020 Comp'!B221)</f>
        <v xml:space="preserve"> </v>
      </c>
      <c r="C219" s="265" t="str">
        <f>IF('12. Type 2 Emp 2020 Comp'!C221=0," ",+'12. Type 2 Emp 2020 Comp'!C221)</f>
        <v xml:space="preserve"> </v>
      </c>
      <c r="D219" s="514"/>
      <c r="E219" s="514"/>
      <c r="F219" s="514"/>
      <c r="G219" s="514"/>
      <c r="H219" s="514"/>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269">
        <f t="shared" si="12"/>
        <v>0</v>
      </c>
      <c r="AE219" s="390">
        <f>+AD219/(('12. Type 2 Emp 2020 Comp'!$I$16-'12. Type 2 Emp 2020 Comp'!$I$15+1)/7)</f>
        <v>0</v>
      </c>
      <c r="AF219" s="381">
        <f t="shared" si="13"/>
        <v>0</v>
      </c>
      <c r="AG219" s="381">
        <f t="shared" si="14"/>
        <v>0</v>
      </c>
    </row>
    <row r="220" spans="1:33" ht="15.75" thickBot="1" x14ac:dyDescent="0.3">
      <c r="A220" s="297">
        <f t="shared" si="15"/>
        <v>202</v>
      </c>
      <c r="B220" s="297" t="str">
        <f>IF('12. Type 2 Emp 2020 Comp'!B222=0," ",+'12. Type 2 Emp 2020 Comp'!B222)</f>
        <v xml:space="preserve"> </v>
      </c>
      <c r="C220" s="265" t="str">
        <f>IF('12. Type 2 Emp 2020 Comp'!C222=0," ",+'12. Type 2 Emp 2020 Comp'!C222)</f>
        <v xml:space="preserve"> </v>
      </c>
      <c r="D220" s="514"/>
      <c r="E220" s="514"/>
      <c r="F220" s="514"/>
      <c r="G220" s="514"/>
      <c r="H220" s="514"/>
      <c r="I220" s="514"/>
      <c r="J220" s="514"/>
      <c r="K220" s="514"/>
      <c r="L220" s="514"/>
      <c r="M220" s="514"/>
      <c r="N220" s="514"/>
      <c r="O220" s="514"/>
      <c r="P220" s="514"/>
      <c r="Q220" s="514"/>
      <c r="R220" s="514"/>
      <c r="S220" s="514"/>
      <c r="T220" s="514"/>
      <c r="U220" s="514"/>
      <c r="V220" s="514"/>
      <c r="W220" s="514"/>
      <c r="X220" s="514"/>
      <c r="Y220" s="514"/>
      <c r="Z220" s="514"/>
      <c r="AA220" s="514"/>
      <c r="AB220" s="514"/>
      <c r="AC220" s="514"/>
      <c r="AD220" s="269">
        <f t="shared" si="12"/>
        <v>0</v>
      </c>
      <c r="AE220" s="390">
        <f>+AD220/(('12. Type 2 Emp 2020 Comp'!$I$16-'12. Type 2 Emp 2020 Comp'!$I$15+1)/7)</f>
        <v>0</v>
      </c>
      <c r="AF220" s="381">
        <f t="shared" si="13"/>
        <v>0</v>
      </c>
      <c r="AG220" s="381">
        <f t="shared" si="14"/>
        <v>0</v>
      </c>
    </row>
    <row r="221" spans="1:33" ht="15.75" thickBot="1" x14ac:dyDescent="0.3">
      <c r="A221" s="297">
        <f t="shared" si="15"/>
        <v>203</v>
      </c>
      <c r="B221" s="297" t="str">
        <f>IF('12. Type 2 Emp 2020 Comp'!B223=0," ",+'12. Type 2 Emp 2020 Comp'!B223)</f>
        <v xml:space="preserve"> </v>
      </c>
      <c r="C221" s="265" t="str">
        <f>IF('12. Type 2 Emp 2020 Comp'!C223=0," ",+'12. Type 2 Emp 2020 Comp'!C223)</f>
        <v xml:space="preserve"> </v>
      </c>
      <c r="D221" s="514"/>
      <c r="E221" s="514"/>
      <c r="F221" s="514"/>
      <c r="G221" s="514"/>
      <c r="H221" s="514"/>
      <c r="I221" s="514"/>
      <c r="J221" s="514"/>
      <c r="K221" s="514"/>
      <c r="L221" s="514"/>
      <c r="M221" s="514"/>
      <c r="N221" s="514"/>
      <c r="O221" s="514"/>
      <c r="P221" s="514"/>
      <c r="Q221" s="514"/>
      <c r="R221" s="514"/>
      <c r="S221" s="514"/>
      <c r="T221" s="514"/>
      <c r="U221" s="514"/>
      <c r="V221" s="514"/>
      <c r="W221" s="514"/>
      <c r="X221" s="514"/>
      <c r="Y221" s="514"/>
      <c r="Z221" s="514"/>
      <c r="AA221" s="514"/>
      <c r="AB221" s="514"/>
      <c r="AC221" s="514"/>
      <c r="AD221" s="269">
        <f t="shared" si="12"/>
        <v>0</v>
      </c>
      <c r="AE221" s="390">
        <f>+AD221/(('12. Type 2 Emp 2020 Comp'!$I$16-'12. Type 2 Emp 2020 Comp'!$I$15+1)/7)</f>
        <v>0</v>
      </c>
      <c r="AF221" s="381">
        <f t="shared" si="13"/>
        <v>0</v>
      </c>
      <c r="AG221" s="381">
        <f t="shared" si="14"/>
        <v>0</v>
      </c>
    </row>
    <row r="222" spans="1:33" ht="15.75" thickBot="1" x14ac:dyDescent="0.3">
      <c r="A222" s="297">
        <f t="shared" si="15"/>
        <v>204</v>
      </c>
      <c r="B222" s="297" t="str">
        <f>IF('12. Type 2 Emp 2020 Comp'!B224=0," ",+'12. Type 2 Emp 2020 Comp'!B224)</f>
        <v xml:space="preserve"> </v>
      </c>
      <c r="C222" s="265" t="str">
        <f>IF('12. Type 2 Emp 2020 Comp'!C224=0," ",+'12. Type 2 Emp 2020 Comp'!C224)</f>
        <v xml:space="preserve"> </v>
      </c>
      <c r="D222" s="514"/>
      <c r="E222" s="514"/>
      <c r="F222" s="514"/>
      <c r="G222" s="514"/>
      <c r="H222" s="514"/>
      <c r="I222" s="514"/>
      <c r="J222" s="514"/>
      <c r="K222" s="514"/>
      <c r="L222" s="514"/>
      <c r="M222" s="514"/>
      <c r="N222" s="514"/>
      <c r="O222" s="514"/>
      <c r="P222" s="514"/>
      <c r="Q222" s="514"/>
      <c r="R222" s="514"/>
      <c r="S222" s="514"/>
      <c r="T222" s="514"/>
      <c r="U222" s="514"/>
      <c r="V222" s="514"/>
      <c r="W222" s="514"/>
      <c r="X222" s="514"/>
      <c r="Y222" s="514"/>
      <c r="Z222" s="514"/>
      <c r="AA222" s="514"/>
      <c r="AB222" s="514"/>
      <c r="AC222" s="514"/>
      <c r="AD222" s="269">
        <f t="shared" si="12"/>
        <v>0</v>
      </c>
      <c r="AE222" s="390">
        <f>+AD222/(('12. Type 2 Emp 2020 Comp'!$I$16-'12. Type 2 Emp 2020 Comp'!$I$15+1)/7)</f>
        <v>0</v>
      </c>
      <c r="AF222" s="381">
        <f t="shared" si="13"/>
        <v>0</v>
      </c>
      <c r="AG222" s="381">
        <f t="shared" si="14"/>
        <v>0</v>
      </c>
    </row>
    <row r="223" spans="1:33" ht="15.75" thickBot="1" x14ac:dyDescent="0.3">
      <c r="A223" s="297">
        <f t="shared" si="15"/>
        <v>205</v>
      </c>
      <c r="B223" s="297" t="str">
        <f>IF('12. Type 2 Emp 2020 Comp'!B225=0," ",+'12. Type 2 Emp 2020 Comp'!B225)</f>
        <v xml:space="preserve"> </v>
      </c>
      <c r="C223" s="265" t="str">
        <f>IF('12. Type 2 Emp 2020 Comp'!C225=0," ",+'12. Type 2 Emp 2020 Comp'!C225)</f>
        <v xml:space="preserve"> </v>
      </c>
      <c r="D223" s="514"/>
      <c r="E223" s="514"/>
      <c r="F223" s="514"/>
      <c r="G223" s="514"/>
      <c r="H223" s="514"/>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269">
        <f t="shared" si="12"/>
        <v>0</v>
      </c>
      <c r="AE223" s="390">
        <f>+AD223/(('12. Type 2 Emp 2020 Comp'!$I$16-'12. Type 2 Emp 2020 Comp'!$I$15+1)/7)</f>
        <v>0</v>
      </c>
      <c r="AF223" s="381">
        <f t="shared" si="13"/>
        <v>0</v>
      </c>
      <c r="AG223" s="381">
        <f t="shared" si="14"/>
        <v>0</v>
      </c>
    </row>
    <row r="224" spans="1:33" ht="15.75" thickBot="1" x14ac:dyDescent="0.3">
      <c r="A224" s="297">
        <f t="shared" si="15"/>
        <v>206</v>
      </c>
      <c r="B224" s="297" t="str">
        <f>IF('12. Type 2 Emp 2020 Comp'!B226=0," ",+'12. Type 2 Emp 2020 Comp'!B226)</f>
        <v xml:space="preserve"> </v>
      </c>
      <c r="C224" s="265" t="str">
        <f>IF('12. Type 2 Emp 2020 Comp'!C226=0," ",+'12. Type 2 Emp 2020 Comp'!C226)</f>
        <v xml:space="preserve"> </v>
      </c>
      <c r="D224" s="514"/>
      <c r="E224" s="514"/>
      <c r="F224" s="514"/>
      <c r="G224" s="514"/>
      <c r="H224" s="514"/>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269">
        <f t="shared" si="12"/>
        <v>0</v>
      </c>
      <c r="AE224" s="390">
        <f>+AD224/(('12. Type 2 Emp 2020 Comp'!$I$16-'12. Type 2 Emp 2020 Comp'!$I$15+1)/7)</f>
        <v>0</v>
      </c>
      <c r="AF224" s="381">
        <f t="shared" si="13"/>
        <v>0</v>
      </c>
      <c r="AG224" s="381">
        <f t="shared" si="14"/>
        <v>0</v>
      </c>
    </row>
    <row r="225" spans="1:33" ht="15.75" thickBot="1" x14ac:dyDescent="0.3">
      <c r="A225" s="297">
        <f t="shared" si="15"/>
        <v>207</v>
      </c>
      <c r="B225" s="297" t="str">
        <f>IF('12. Type 2 Emp 2020 Comp'!B227=0," ",+'12. Type 2 Emp 2020 Comp'!B227)</f>
        <v xml:space="preserve"> </v>
      </c>
      <c r="C225" s="265" t="str">
        <f>IF('12. Type 2 Emp 2020 Comp'!C227=0," ",+'12. Type 2 Emp 2020 Comp'!C227)</f>
        <v xml:space="preserve"> </v>
      </c>
      <c r="D225" s="514"/>
      <c r="E225" s="514"/>
      <c r="F225" s="514"/>
      <c r="G225" s="514"/>
      <c r="H225" s="514"/>
      <c r="I225" s="514"/>
      <c r="J225" s="514"/>
      <c r="K225" s="514"/>
      <c r="L225" s="514"/>
      <c r="M225" s="514"/>
      <c r="N225" s="514"/>
      <c r="O225" s="514"/>
      <c r="P225" s="514"/>
      <c r="Q225" s="514"/>
      <c r="R225" s="514"/>
      <c r="S225" s="514"/>
      <c r="T225" s="514"/>
      <c r="U225" s="514"/>
      <c r="V225" s="514"/>
      <c r="W225" s="514"/>
      <c r="X225" s="514"/>
      <c r="Y225" s="514"/>
      <c r="Z225" s="514"/>
      <c r="AA225" s="514"/>
      <c r="AB225" s="514"/>
      <c r="AC225" s="514"/>
      <c r="AD225" s="269">
        <f t="shared" si="12"/>
        <v>0</v>
      </c>
      <c r="AE225" s="390">
        <f>+AD225/(('12. Type 2 Emp 2020 Comp'!$I$16-'12. Type 2 Emp 2020 Comp'!$I$15+1)/7)</f>
        <v>0</v>
      </c>
      <c r="AF225" s="381">
        <f t="shared" si="13"/>
        <v>0</v>
      </c>
      <c r="AG225" s="381">
        <f t="shared" si="14"/>
        <v>0</v>
      </c>
    </row>
    <row r="226" spans="1:33" ht="15.75" thickBot="1" x14ac:dyDescent="0.3">
      <c r="A226" s="297">
        <f t="shared" si="15"/>
        <v>208</v>
      </c>
      <c r="B226" s="297" t="str">
        <f>IF('12. Type 2 Emp 2020 Comp'!B228=0," ",+'12. Type 2 Emp 2020 Comp'!B228)</f>
        <v xml:space="preserve"> </v>
      </c>
      <c r="C226" s="265" t="str">
        <f>IF('12. Type 2 Emp 2020 Comp'!C228=0," ",+'12. Type 2 Emp 2020 Comp'!C228)</f>
        <v xml:space="preserve"> </v>
      </c>
      <c r="D226" s="514"/>
      <c r="E226" s="514"/>
      <c r="F226" s="514"/>
      <c r="G226" s="514"/>
      <c r="H226" s="514"/>
      <c r="I226" s="514"/>
      <c r="J226" s="514"/>
      <c r="K226" s="514"/>
      <c r="L226" s="514"/>
      <c r="M226" s="514"/>
      <c r="N226" s="514"/>
      <c r="O226" s="514"/>
      <c r="P226" s="514"/>
      <c r="Q226" s="514"/>
      <c r="R226" s="514"/>
      <c r="S226" s="514"/>
      <c r="T226" s="514"/>
      <c r="U226" s="514"/>
      <c r="V226" s="514"/>
      <c r="W226" s="514"/>
      <c r="X226" s="514"/>
      <c r="Y226" s="514"/>
      <c r="Z226" s="514"/>
      <c r="AA226" s="514"/>
      <c r="AB226" s="514"/>
      <c r="AC226" s="514"/>
      <c r="AD226" s="269">
        <f t="shared" si="12"/>
        <v>0</v>
      </c>
      <c r="AE226" s="390">
        <f>+AD226/(('12. Type 2 Emp 2020 Comp'!$I$16-'12. Type 2 Emp 2020 Comp'!$I$15+1)/7)</f>
        <v>0</v>
      </c>
      <c r="AF226" s="381">
        <f t="shared" si="13"/>
        <v>0</v>
      </c>
      <c r="AG226" s="381">
        <f t="shared" si="14"/>
        <v>0</v>
      </c>
    </row>
    <row r="227" spans="1:33" ht="15.75" thickBot="1" x14ac:dyDescent="0.3">
      <c r="A227" s="297">
        <f t="shared" si="15"/>
        <v>209</v>
      </c>
      <c r="B227" s="297" t="str">
        <f>IF('12. Type 2 Emp 2020 Comp'!B229=0," ",+'12. Type 2 Emp 2020 Comp'!B229)</f>
        <v xml:space="preserve"> </v>
      </c>
      <c r="C227" s="265" t="str">
        <f>IF('12. Type 2 Emp 2020 Comp'!C229=0," ",+'12. Type 2 Emp 2020 Comp'!C229)</f>
        <v xml:space="preserve"> </v>
      </c>
      <c r="D227" s="514"/>
      <c r="E227" s="514"/>
      <c r="F227" s="514"/>
      <c r="G227" s="514"/>
      <c r="H227" s="514"/>
      <c r="I227" s="514"/>
      <c r="J227" s="514"/>
      <c r="K227" s="514"/>
      <c r="L227" s="514"/>
      <c r="M227" s="514"/>
      <c r="N227" s="514"/>
      <c r="O227" s="514"/>
      <c r="P227" s="514"/>
      <c r="Q227" s="514"/>
      <c r="R227" s="514"/>
      <c r="S227" s="514"/>
      <c r="T227" s="514"/>
      <c r="U227" s="514"/>
      <c r="V227" s="514"/>
      <c r="W227" s="514"/>
      <c r="X227" s="514"/>
      <c r="Y227" s="514"/>
      <c r="Z227" s="514"/>
      <c r="AA227" s="514"/>
      <c r="AB227" s="514"/>
      <c r="AC227" s="514"/>
      <c r="AD227" s="269">
        <f t="shared" si="12"/>
        <v>0</v>
      </c>
      <c r="AE227" s="390">
        <f>+AD227/(('12. Type 2 Emp 2020 Comp'!$I$16-'12. Type 2 Emp 2020 Comp'!$I$15+1)/7)</f>
        <v>0</v>
      </c>
      <c r="AF227" s="381">
        <f t="shared" si="13"/>
        <v>0</v>
      </c>
      <c r="AG227" s="381">
        <f t="shared" si="14"/>
        <v>0</v>
      </c>
    </row>
    <row r="228" spans="1:33" ht="15.75" thickBot="1" x14ac:dyDescent="0.3">
      <c r="A228" s="297">
        <f t="shared" si="15"/>
        <v>210</v>
      </c>
      <c r="B228" s="297" t="str">
        <f>IF('12. Type 2 Emp 2020 Comp'!B230=0," ",+'12. Type 2 Emp 2020 Comp'!B230)</f>
        <v xml:space="preserve"> </v>
      </c>
      <c r="C228" s="265" t="str">
        <f>IF('12. Type 2 Emp 2020 Comp'!C230=0," ",+'12. Type 2 Emp 2020 Comp'!C230)</f>
        <v xml:space="preserve"> </v>
      </c>
      <c r="D228" s="514"/>
      <c r="E228" s="514"/>
      <c r="F228" s="514"/>
      <c r="G228" s="514"/>
      <c r="H228" s="514"/>
      <c r="I228" s="514"/>
      <c r="J228" s="514"/>
      <c r="K228" s="514"/>
      <c r="L228" s="514"/>
      <c r="M228" s="514"/>
      <c r="N228" s="514"/>
      <c r="O228" s="514"/>
      <c r="P228" s="514"/>
      <c r="Q228" s="514"/>
      <c r="R228" s="514"/>
      <c r="S228" s="514"/>
      <c r="T228" s="514"/>
      <c r="U228" s="514"/>
      <c r="V228" s="514"/>
      <c r="W228" s="514"/>
      <c r="X228" s="514"/>
      <c r="Y228" s="514"/>
      <c r="Z228" s="514"/>
      <c r="AA228" s="514"/>
      <c r="AB228" s="514"/>
      <c r="AC228" s="514"/>
      <c r="AD228" s="269">
        <f t="shared" si="12"/>
        <v>0</v>
      </c>
      <c r="AE228" s="390">
        <f>+AD228/(('12. Type 2 Emp 2020 Comp'!$I$16-'12. Type 2 Emp 2020 Comp'!$I$15+1)/7)</f>
        <v>0</v>
      </c>
      <c r="AF228" s="381">
        <f t="shared" si="13"/>
        <v>0</v>
      </c>
      <c r="AG228" s="381">
        <f t="shared" si="14"/>
        <v>0</v>
      </c>
    </row>
    <row r="229" spans="1:33" ht="15.75" thickBot="1" x14ac:dyDescent="0.3">
      <c r="A229" s="297">
        <f t="shared" si="15"/>
        <v>211</v>
      </c>
      <c r="B229" s="297" t="str">
        <f>IF('12. Type 2 Emp 2020 Comp'!B231=0," ",+'12. Type 2 Emp 2020 Comp'!B231)</f>
        <v xml:space="preserve"> </v>
      </c>
      <c r="C229" s="265" t="str">
        <f>IF('12. Type 2 Emp 2020 Comp'!C231=0," ",+'12. Type 2 Emp 2020 Comp'!C231)</f>
        <v xml:space="preserve"> </v>
      </c>
      <c r="D229" s="514"/>
      <c r="E229" s="514"/>
      <c r="F229" s="514"/>
      <c r="G229" s="514"/>
      <c r="H229" s="514"/>
      <c r="I229" s="514"/>
      <c r="J229" s="514"/>
      <c r="K229" s="514"/>
      <c r="L229" s="514"/>
      <c r="M229" s="514"/>
      <c r="N229" s="514"/>
      <c r="O229" s="514"/>
      <c r="P229" s="514"/>
      <c r="Q229" s="514"/>
      <c r="R229" s="514"/>
      <c r="S229" s="514"/>
      <c r="T229" s="514"/>
      <c r="U229" s="514"/>
      <c r="V229" s="514"/>
      <c r="W229" s="514"/>
      <c r="X229" s="514"/>
      <c r="Y229" s="514"/>
      <c r="Z229" s="514"/>
      <c r="AA229" s="514"/>
      <c r="AB229" s="514"/>
      <c r="AC229" s="514"/>
      <c r="AD229" s="269">
        <f t="shared" si="12"/>
        <v>0</v>
      </c>
      <c r="AE229" s="390">
        <f>+AD229/(('12. Type 2 Emp 2020 Comp'!$I$16-'12. Type 2 Emp 2020 Comp'!$I$15+1)/7)</f>
        <v>0</v>
      </c>
      <c r="AF229" s="381">
        <f t="shared" si="13"/>
        <v>0</v>
      </c>
      <c r="AG229" s="381">
        <f t="shared" si="14"/>
        <v>0</v>
      </c>
    </row>
    <row r="230" spans="1:33" ht="15.75" thickBot="1" x14ac:dyDescent="0.3">
      <c r="A230" s="297">
        <f t="shared" si="15"/>
        <v>212</v>
      </c>
      <c r="B230" s="297" t="str">
        <f>IF('12. Type 2 Emp 2020 Comp'!B232=0," ",+'12. Type 2 Emp 2020 Comp'!B232)</f>
        <v xml:space="preserve"> </v>
      </c>
      <c r="C230" s="265" t="str">
        <f>IF('12. Type 2 Emp 2020 Comp'!C232=0," ",+'12. Type 2 Emp 2020 Comp'!C232)</f>
        <v xml:space="preserve"> </v>
      </c>
      <c r="D230" s="514"/>
      <c r="E230" s="514"/>
      <c r="F230" s="514"/>
      <c r="G230" s="514"/>
      <c r="H230" s="514"/>
      <c r="I230" s="514"/>
      <c r="J230" s="514"/>
      <c r="K230" s="514"/>
      <c r="L230" s="514"/>
      <c r="M230" s="514"/>
      <c r="N230" s="514"/>
      <c r="O230" s="514"/>
      <c r="P230" s="514"/>
      <c r="Q230" s="514"/>
      <c r="R230" s="514"/>
      <c r="S230" s="514"/>
      <c r="T230" s="514"/>
      <c r="U230" s="514"/>
      <c r="V230" s="514"/>
      <c r="W230" s="514"/>
      <c r="X230" s="514"/>
      <c r="Y230" s="514"/>
      <c r="Z230" s="514"/>
      <c r="AA230" s="514"/>
      <c r="AB230" s="514"/>
      <c r="AC230" s="514"/>
      <c r="AD230" s="269">
        <f t="shared" si="12"/>
        <v>0</v>
      </c>
      <c r="AE230" s="390">
        <f>+AD230/(('12. Type 2 Emp 2020 Comp'!$I$16-'12. Type 2 Emp 2020 Comp'!$I$15+1)/7)</f>
        <v>0</v>
      </c>
      <c r="AF230" s="381">
        <f t="shared" si="13"/>
        <v>0</v>
      </c>
      <c r="AG230" s="381">
        <f t="shared" si="14"/>
        <v>0</v>
      </c>
    </row>
    <row r="231" spans="1:33" ht="15.75" thickBot="1" x14ac:dyDescent="0.3">
      <c r="A231" s="297">
        <f t="shared" si="15"/>
        <v>213</v>
      </c>
      <c r="B231" s="297" t="str">
        <f>IF('12. Type 2 Emp 2020 Comp'!B233=0," ",+'12. Type 2 Emp 2020 Comp'!B233)</f>
        <v xml:space="preserve"> </v>
      </c>
      <c r="C231" s="265" t="str">
        <f>IF('12. Type 2 Emp 2020 Comp'!C233=0," ",+'12. Type 2 Emp 2020 Comp'!C233)</f>
        <v xml:space="preserve"> </v>
      </c>
      <c r="D231" s="514"/>
      <c r="E231" s="514"/>
      <c r="F231" s="514"/>
      <c r="G231" s="514"/>
      <c r="H231" s="514"/>
      <c r="I231" s="514"/>
      <c r="J231" s="514"/>
      <c r="K231" s="514"/>
      <c r="L231" s="514"/>
      <c r="M231" s="514"/>
      <c r="N231" s="514"/>
      <c r="O231" s="514"/>
      <c r="P231" s="514"/>
      <c r="Q231" s="514"/>
      <c r="R231" s="514"/>
      <c r="S231" s="514"/>
      <c r="T231" s="514"/>
      <c r="U231" s="514"/>
      <c r="V231" s="514"/>
      <c r="W231" s="514"/>
      <c r="X231" s="514"/>
      <c r="Y231" s="514"/>
      <c r="Z231" s="514"/>
      <c r="AA231" s="514"/>
      <c r="AB231" s="514"/>
      <c r="AC231" s="514"/>
      <c r="AD231" s="269">
        <f t="shared" si="12"/>
        <v>0</v>
      </c>
      <c r="AE231" s="390">
        <f>+AD231/(('12. Type 2 Emp 2020 Comp'!$I$16-'12. Type 2 Emp 2020 Comp'!$I$15+1)/7)</f>
        <v>0</v>
      </c>
      <c r="AF231" s="381">
        <f t="shared" si="13"/>
        <v>0</v>
      </c>
      <c r="AG231" s="381">
        <f t="shared" si="14"/>
        <v>0</v>
      </c>
    </row>
    <row r="232" spans="1:33" ht="15.75" thickBot="1" x14ac:dyDescent="0.3">
      <c r="A232" s="297">
        <f t="shared" si="15"/>
        <v>214</v>
      </c>
      <c r="B232" s="297" t="str">
        <f>IF('12. Type 2 Emp 2020 Comp'!B234=0," ",+'12. Type 2 Emp 2020 Comp'!B234)</f>
        <v xml:space="preserve"> </v>
      </c>
      <c r="C232" s="265" t="str">
        <f>IF('12. Type 2 Emp 2020 Comp'!C234=0," ",+'12. Type 2 Emp 2020 Comp'!C234)</f>
        <v xml:space="preserve"> </v>
      </c>
      <c r="D232" s="514"/>
      <c r="E232" s="514"/>
      <c r="F232" s="514"/>
      <c r="G232" s="514"/>
      <c r="H232" s="514"/>
      <c r="I232" s="514"/>
      <c r="J232" s="514"/>
      <c r="K232" s="514"/>
      <c r="L232" s="514"/>
      <c r="M232" s="514"/>
      <c r="N232" s="514"/>
      <c r="O232" s="514"/>
      <c r="P232" s="514"/>
      <c r="Q232" s="514"/>
      <c r="R232" s="514"/>
      <c r="S232" s="514"/>
      <c r="T232" s="514"/>
      <c r="U232" s="514"/>
      <c r="V232" s="514"/>
      <c r="W232" s="514"/>
      <c r="X232" s="514"/>
      <c r="Y232" s="514"/>
      <c r="Z232" s="514"/>
      <c r="AA232" s="514"/>
      <c r="AB232" s="514"/>
      <c r="AC232" s="514"/>
      <c r="AD232" s="269">
        <f t="shared" si="12"/>
        <v>0</v>
      </c>
      <c r="AE232" s="390">
        <f>+AD232/(('12. Type 2 Emp 2020 Comp'!$I$16-'12. Type 2 Emp 2020 Comp'!$I$15+1)/7)</f>
        <v>0</v>
      </c>
      <c r="AF232" s="381">
        <f t="shared" si="13"/>
        <v>0</v>
      </c>
      <c r="AG232" s="381">
        <f t="shared" si="14"/>
        <v>0</v>
      </c>
    </row>
    <row r="233" spans="1:33" ht="15.75" thickBot="1" x14ac:dyDescent="0.3">
      <c r="A233" s="297">
        <f t="shared" si="15"/>
        <v>215</v>
      </c>
      <c r="B233" s="297" t="str">
        <f>IF('12. Type 2 Emp 2020 Comp'!B235=0," ",+'12. Type 2 Emp 2020 Comp'!B235)</f>
        <v xml:space="preserve"> </v>
      </c>
      <c r="C233" s="265" t="str">
        <f>IF('12. Type 2 Emp 2020 Comp'!C235=0," ",+'12. Type 2 Emp 2020 Comp'!C235)</f>
        <v xml:space="preserve"> </v>
      </c>
      <c r="D233" s="514"/>
      <c r="E233" s="514"/>
      <c r="F233" s="514"/>
      <c r="G233" s="514"/>
      <c r="H233" s="514"/>
      <c r="I233" s="514"/>
      <c r="J233" s="514"/>
      <c r="K233" s="514"/>
      <c r="L233" s="514"/>
      <c r="M233" s="514"/>
      <c r="N233" s="514"/>
      <c r="O233" s="514"/>
      <c r="P233" s="514"/>
      <c r="Q233" s="514"/>
      <c r="R233" s="514"/>
      <c r="S233" s="514"/>
      <c r="T233" s="514"/>
      <c r="U233" s="514"/>
      <c r="V233" s="514"/>
      <c r="W233" s="514"/>
      <c r="X233" s="514"/>
      <c r="Y233" s="514"/>
      <c r="Z233" s="514"/>
      <c r="AA233" s="514"/>
      <c r="AB233" s="514"/>
      <c r="AC233" s="514"/>
      <c r="AD233" s="269">
        <f t="shared" si="12"/>
        <v>0</v>
      </c>
      <c r="AE233" s="390">
        <f>+AD233/(('12. Type 2 Emp 2020 Comp'!$I$16-'12. Type 2 Emp 2020 Comp'!$I$15+1)/7)</f>
        <v>0</v>
      </c>
      <c r="AF233" s="381">
        <f t="shared" si="13"/>
        <v>0</v>
      </c>
      <c r="AG233" s="381">
        <f t="shared" si="14"/>
        <v>0</v>
      </c>
    </row>
    <row r="234" spans="1:33" ht="15.75" thickBot="1" x14ac:dyDescent="0.3">
      <c r="A234" s="297">
        <f t="shared" si="15"/>
        <v>216</v>
      </c>
      <c r="B234" s="297" t="str">
        <f>IF('12. Type 2 Emp 2020 Comp'!B236=0," ",+'12. Type 2 Emp 2020 Comp'!B236)</f>
        <v xml:space="preserve"> </v>
      </c>
      <c r="C234" s="265" t="str">
        <f>IF('12. Type 2 Emp 2020 Comp'!C236=0," ",+'12. Type 2 Emp 2020 Comp'!C236)</f>
        <v xml:space="preserve"> </v>
      </c>
      <c r="D234" s="514"/>
      <c r="E234" s="514"/>
      <c r="F234" s="514"/>
      <c r="G234" s="514"/>
      <c r="H234" s="514"/>
      <c r="I234" s="514"/>
      <c r="J234" s="514"/>
      <c r="K234" s="514"/>
      <c r="L234" s="514"/>
      <c r="M234" s="514"/>
      <c r="N234" s="514"/>
      <c r="O234" s="514"/>
      <c r="P234" s="514"/>
      <c r="Q234" s="514"/>
      <c r="R234" s="514"/>
      <c r="S234" s="514"/>
      <c r="T234" s="514"/>
      <c r="U234" s="514"/>
      <c r="V234" s="514"/>
      <c r="W234" s="514"/>
      <c r="X234" s="514"/>
      <c r="Y234" s="514"/>
      <c r="Z234" s="514"/>
      <c r="AA234" s="514"/>
      <c r="AB234" s="514"/>
      <c r="AC234" s="514"/>
      <c r="AD234" s="269">
        <f t="shared" si="12"/>
        <v>0</v>
      </c>
      <c r="AE234" s="390">
        <f>+AD234/(('12. Type 2 Emp 2020 Comp'!$I$16-'12. Type 2 Emp 2020 Comp'!$I$15+1)/7)</f>
        <v>0</v>
      </c>
      <c r="AF234" s="381">
        <f t="shared" si="13"/>
        <v>0</v>
      </c>
      <c r="AG234" s="381">
        <f t="shared" si="14"/>
        <v>0</v>
      </c>
    </row>
    <row r="235" spans="1:33" ht="15.75" thickBot="1" x14ac:dyDescent="0.3">
      <c r="A235" s="297">
        <f t="shared" si="15"/>
        <v>217</v>
      </c>
      <c r="B235" s="297" t="str">
        <f>IF('12. Type 2 Emp 2020 Comp'!B237=0," ",+'12. Type 2 Emp 2020 Comp'!B237)</f>
        <v xml:space="preserve"> </v>
      </c>
      <c r="C235" s="265" t="str">
        <f>IF('12. Type 2 Emp 2020 Comp'!C237=0," ",+'12. Type 2 Emp 2020 Comp'!C237)</f>
        <v xml:space="preserve"> </v>
      </c>
      <c r="D235" s="514"/>
      <c r="E235" s="514"/>
      <c r="F235" s="514"/>
      <c r="G235" s="514"/>
      <c r="H235" s="514"/>
      <c r="I235" s="514"/>
      <c r="J235" s="514"/>
      <c r="K235" s="514"/>
      <c r="L235" s="514"/>
      <c r="M235" s="514"/>
      <c r="N235" s="514"/>
      <c r="O235" s="514"/>
      <c r="P235" s="514"/>
      <c r="Q235" s="514"/>
      <c r="R235" s="514"/>
      <c r="S235" s="514"/>
      <c r="T235" s="514"/>
      <c r="U235" s="514"/>
      <c r="V235" s="514"/>
      <c r="W235" s="514"/>
      <c r="X235" s="514"/>
      <c r="Y235" s="514"/>
      <c r="Z235" s="514"/>
      <c r="AA235" s="514"/>
      <c r="AB235" s="514"/>
      <c r="AC235" s="514"/>
      <c r="AD235" s="269">
        <f t="shared" si="12"/>
        <v>0</v>
      </c>
      <c r="AE235" s="390">
        <f>+AD235/(('12. Type 2 Emp 2020 Comp'!$I$16-'12. Type 2 Emp 2020 Comp'!$I$15+1)/7)</f>
        <v>0</v>
      </c>
      <c r="AF235" s="381">
        <f t="shared" si="13"/>
        <v>0</v>
      </c>
      <c r="AG235" s="381">
        <f t="shared" si="14"/>
        <v>0</v>
      </c>
    </row>
    <row r="236" spans="1:33" ht="15.75" thickBot="1" x14ac:dyDescent="0.3">
      <c r="A236" s="297">
        <f t="shared" si="15"/>
        <v>218</v>
      </c>
      <c r="B236" s="297" t="str">
        <f>IF('12. Type 2 Emp 2020 Comp'!B238=0," ",+'12. Type 2 Emp 2020 Comp'!B238)</f>
        <v xml:space="preserve"> </v>
      </c>
      <c r="C236" s="265" t="str">
        <f>IF('12. Type 2 Emp 2020 Comp'!C238=0," ",+'12. Type 2 Emp 2020 Comp'!C238)</f>
        <v xml:space="preserve"> </v>
      </c>
      <c r="D236" s="514"/>
      <c r="E236" s="514"/>
      <c r="F236" s="514"/>
      <c r="G236" s="514"/>
      <c r="H236" s="514"/>
      <c r="I236" s="514"/>
      <c r="J236" s="514"/>
      <c r="K236" s="514"/>
      <c r="L236" s="514"/>
      <c r="M236" s="514"/>
      <c r="N236" s="514"/>
      <c r="O236" s="514"/>
      <c r="P236" s="514"/>
      <c r="Q236" s="514"/>
      <c r="R236" s="514"/>
      <c r="S236" s="514"/>
      <c r="T236" s="514"/>
      <c r="U236" s="514"/>
      <c r="V236" s="514"/>
      <c r="W236" s="514"/>
      <c r="X236" s="514"/>
      <c r="Y236" s="514"/>
      <c r="Z236" s="514"/>
      <c r="AA236" s="514"/>
      <c r="AB236" s="514"/>
      <c r="AC236" s="514"/>
      <c r="AD236" s="269">
        <f t="shared" si="12"/>
        <v>0</v>
      </c>
      <c r="AE236" s="390">
        <f>+AD236/(('12. Type 2 Emp 2020 Comp'!$I$16-'12. Type 2 Emp 2020 Comp'!$I$15+1)/7)</f>
        <v>0</v>
      </c>
      <c r="AF236" s="381">
        <f t="shared" si="13"/>
        <v>0</v>
      </c>
      <c r="AG236" s="381">
        <f t="shared" si="14"/>
        <v>0</v>
      </c>
    </row>
    <row r="237" spans="1:33" ht="15.75" thickBot="1" x14ac:dyDescent="0.3">
      <c r="A237" s="297">
        <f t="shared" si="15"/>
        <v>219</v>
      </c>
      <c r="B237" s="297" t="str">
        <f>IF('12. Type 2 Emp 2020 Comp'!B239=0," ",+'12. Type 2 Emp 2020 Comp'!B239)</f>
        <v xml:space="preserve"> </v>
      </c>
      <c r="C237" s="265" t="str">
        <f>IF('12. Type 2 Emp 2020 Comp'!C239=0," ",+'12. Type 2 Emp 2020 Comp'!C239)</f>
        <v xml:space="preserve"> </v>
      </c>
      <c r="D237" s="514"/>
      <c r="E237" s="514"/>
      <c r="F237" s="514"/>
      <c r="G237" s="514"/>
      <c r="H237" s="514"/>
      <c r="I237" s="514"/>
      <c r="J237" s="514"/>
      <c r="K237" s="514"/>
      <c r="L237" s="514"/>
      <c r="M237" s="514"/>
      <c r="N237" s="514"/>
      <c r="O237" s="514"/>
      <c r="P237" s="514"/>
      <c r="Q237" s="514"/>
      <c r="R237" s="514"/>
      <c r="S237" s="514"/>
      <c r="T237" s="514"/>
      <c r="U237" s="514"/>
      <c r="V237" s="514"/>
      <c r="W237" s="514"/>
      <c r="X237" s="514"/>
      <c r="Y237" s="514"/>
      <c r="Z237" s="514"/>
      <c r="AA237" s="514"/>
      <c r="AB237" s="514"/>
      <c r="AC237" s="514"/>
      <c r="AD237" s="269">
        <f t="shared" si="12"/>
        <v>0</v>
      </c>
      <c r="AE237" s="390">
        <f>+AD237/(('12. Type 2 Emp 2020 Comp'!$I$16-'12. Type 2 Emp 2020 Comp'!$I$15+1)/7)</f>
        <v>0</v>
      </c>
      <c r="AF237" s="381">
        <f t="shared" si="13"/>
        <v>0</v>
      </c>
      <c r="AG237" s="381">
        <f t="shared" si="14"/>
        <v>0</v>
      </c>
    </row>
    <row r="238" spans="1:33" ht="15.75" thickBot="1" x14ac:dyDescent="0.3">
      <c r="A238" s="297">
        <f t="shared" si="15"/>
        <v>220</v>
      </c>
      <c r="B238" s="297" t="str">
        <f>IF('12. Type 2 Emp 2020 Comp'!B240=0," ",+'12. Type 2 Emp 2020 Comp'!B240)</f>
        <v xml:space="preserve"> </v>
      </c>
      <c r="C238" s="265" t="str">
        <f>IF('12. Type 2 Emp 2020 Comp'!C240=0," ",+'12. Type 2 Emp 2020 Comp'!C240)</f>
        <v xml:space="preserve"> </v>
      </c>
      <c r="D238" s="514"/>
      <c r="E238" s="514"/>
      <c r="F238" s="514"/>
      <c r="G238" s="514"/>
      <c r="H238" s="514"/>
      <c r="I238" s="514"/>
      <c r="J238" s="514"/>
      <c r="K238" s="514"/>
      <c r="L238" s="514"/>
      <c r="M238" s="514"/>
      <c r="N238" s="514"/>
      <c r="O238" s="514"/>
      <c r="P238" s="514"/>
      <c r="Q238" s="514"/>
      <c r="R238" s="514"/>
      <c r="S238" s="514"/>
      <c r="T238" s="514"/>
      <c r="U238" s="514"/>
      <c r="V238" s="514"/>
      <c r="W238" s="514"/>
      <c r="X238" s="514"/>
      <c r="Y238" s="514"/>
      <c r="Z238" s="514"/>
      <c r="AA238" s="514"/>
      <c r="AB238" s="514"/>
      <c r="AC238" s="514"/>
      <c r="AD238" s="269">
        <f t="shared" si="12"/>
        <v>0</v>
      </c>
      <c r="AE238" s="390">
        <f>+AD238/(('12. Type 2 Emp 2020 Comp'!$I$16-'12. Type 2 Emp 2020 Comp'!$I$15+1)/7)</f>
        <v>0</v>
      </c>
      <c r="AF238" s="381">
        <f t="shared" si="13"/>
        <v>0</v>
      </c>
      <c r="AG238" s="381">
        <f t="shared" si="14"/>
        <v>0</v>
      </c>
    </row>
    <row r="239" spans="1:33" ht="15.75" thickBot="1" x14ac:dyDescent="0.3">
      <c r="A239" s="297">
        <f t="shared" si="15"/>
        <v>221</v>
      </c>
      <c r="B239" s="297" t="str">
        <f>IF('12. Type 2 Emp 2020 Comp'!B241=0," ",+'12. Type 2 Emp 2020 Comp'!B241)</f>
        <v xml:space="preserve"> </v>
      </c>
      <c r="C239" s="265" t="str">
        <f>IF('12. Type 2 Emp 2020 Comp'!C241=0," ",+'12. Type 2 Emp 2020 Comp'!C241)</f>
        <v xml:space="preserve"> </v>
      </c>
      <c r="D239" s="514"/>
      <c r="E239" s="514"/>
      <c r="F239" s="514"/>
      <c r="G239" s="514"/>
      <c r="H239" s="514"/>
      <c r="I239" s="514"/>
      <c r="J239" s="514"/>
      <c r="K239" s="514"/>
      <c r="L239" s="514"/>
      <c r="M239" s="514"/>
      <c r="N239" s="514"/>
      <c r="O239" s="514"/>
      <c r="P239" s="514"/>
      <c r="Q239" s="514"/>
      <c r="R239" s="514"/>
      <c r="S239" s="514"/>
      <c r="T239" s="514"/>
      <c r="U239" s="514"/>
      <c r="V239" s="514"/>
      <c r="W239" s="514"/>
      <c r="X239" s="514"/>
      <c r="Y239" s="514"/>
      <c r="Z239" s="514"/>
      <c r="AA239" s="514"/>
      <c r="AB239" s="514"/>
      <c r="AC239" s="514"/>
      <c r="AD239" s="269">
        <f t="shared" si="12"/>
        <v>0</v>
      </c>
      <c r="AE239" s="390">
        <f>+AD239/(('12. Type 2 Emp 2020 Comp'!$I$16-'12. Type 2 Emp 2020 Comp'!$I$15+1)/7)</f>
        <v>0</v>
      </c>
      <c r="AF239" s="381">
        <f t="shared" si="13"/>
        <v>0</v>
      </c>
      <c r="AG239" s="381">
        <f t="shared" si="14"/>
        <v>0</v>
      </c>
    </row>
    <row r="240" spans="1:33" ht="15.75" thickBot="1" x14ac:dyDescent="0.3">
      <c r="A240" s="297">
        <f t="shared" si="15"/>
        <v>222</v>
      </c>
      <c r="B240" s="297" t="str">
        <f>IF('12. Type 2 Emp 2020 Comp'!B242=0," ",+'12. Type 2 Emp 2020 Comp'!B242)</f>
        <v xml:space="preserve"> </v>
      </c>
      <c r="C240" s="265" t="str">
        <f>IF('12. Type 2 Emp 2020 Comp'!C242=0," ",+'12. Type 2 Emp 2020 Comp'!C242)</f>
        <v xml:space="preserve"> </v>
      </c>
      <c r="D240" s="514"/>
      <c r="E240" s="514"/>
      <c r="F240" s="514"/>
      <c r="G240" s="514"/>
      <c r="H240" s="514"/>
      <c r="I240" s="514"/>
      <c r="J240" s="514"/>
      <c r="K240" s="514"/>
      <c r="L240" s="514"/>
      <c r="M240" s="514"/>
      <c r="N240" s="514"/>
      <c r="O240" s="514"/>
      <c r="P240" s="514"/>
      <c r="Q240" s="514"/>
      <c r="R240" s="514"/>
      <c r="S240" s="514"/>
      <c r="T240" s="514"/>
      <c r="U240" s="514"/>
      <c r="V240" s="514"/>
      <c r="W240" s="514"/>
      <c r="X240" s="514"/>
      <c r="Y240" s="514"/>
      <c r="Z240" s="514"/>
      <c r="AA240" s="514"/>
      <c r="AB240" s="514"/>
      <c r="AC240" s="514"/>
      <c r="AD240" s="269">
        <f t="shared" si="12"/>
        <v>0</v>
      </c>
      <c r="AE240" s="390">
        <f>+AD240/(('12. Type 2 Emp 2020 Comp'!$I$16-'12. Type 2 Emp 2020 Comp'!$I$15+1)/7)</f>
        <v>0</v>
      </c>
      <c r="AF240" s="381">
        <f t="shared" si="13"/>
        <v>0</v>
      </c>
      <c r="AG240" s="381">
        <f t="shared" si="14"/>
        <v>0</v>
      </c>
    </row>
    <row r="241" spans="1:33" ht="15.75" thickBot="1" x14ac:dyDescent="0.3">
      <c r="A241" s="297">
        <f t="shared" si="15"/>
        <v>223</v>
      </c>
      <c r="B241" s="297" t="str">
        <f>IF('12. Type 2 Emp 2020 Comp'!B243=0," ",+'12. Type 2 Emp 2020 Comp'!B243)</f>
        <v xml:space="preserve"> </v>
      </c>
      <c r="C241" s="265" t="str">
        <f>IF('12. Type 2 Emp 2020 Comp'!C243=0," ",+'12. Type 2 Emp 2020 Comp'!C243)</f>
        <v xml:space="preserve"> </v>
      </c>
      <c r="D241" s="514"/>
      <c r="E241" s="514"/>
      <c r="F241" s="514"/>
      <c r="G241" s="514"/>
      <c r="H241" s="514"/>
      <c r="I241" s="514"/>
      <c r="J241" s="514"/>
      <c r="K241" s="514"/>
      <c r="L241" s="514"/>
      <c r="M241" s="514"/>
      <c r="N241" s="514"/>
      <c r="O241" s="514"/>
      <c r="P241" s="514"/>
      <c r="Q241" s="514"/>
      <c r="R241" s="514"/>
      <c r="S241" s="514"/>
      <c r="T241" s="514"/>
      <c r="U241" s="514"/>
      <c r="V241" s="514"/>
      <c r="W241" s="514"/>
      <c r="X241" s="514"/>
      <c r="Y241" s="514"/>
      <c r="Z241" s="514"/>
      <c r="AA241" s="514"/>
      <c r="AB241" s="514"/>
      <c r="AC241" s="514"/>
      <c r="AD241" s="269">
        <f t="shared" si="12"/>
        <v>0</v>
      </c>
      <c r="AE241" s="390">
        <f>+AD241/(('12. Type 2 Emp 2020 Comp'!$I$16-'12. Type 2 Emp 2020 Comp'!$I$15+1)/7)</f>
        <v>0</v>
      </c>
      <c r="AF241" s="381">
        <f t="shared" si="13"/>
        <v>0</v>
      </c>
      <c r="AG241" s="381">
        <f t="shared" si="14"/>
        <v>0</v>
      </c>
    </row>
    <row r="242" spans="1:33" ht="15.75" thickBot="1" x14ac:dyDescent="0.3">
      <c r="A242" s="297">
        <f t="shared" si="15"/>
        <v>224</v>
      </c>
      <c r="B242" s="297" t="str">
        <f>IF('12. Type 2 Emp 2020 Comp'!B244=0," ",+'12. Type 2 Emp 2020 Comp'!B244)</f>
        <v xml:space="preserve"> </v>
      </c>
      <c r="C242" s="265" t="str">
        <f>IF('12. Type 2 Emp 2020 Comp'!C244=0," ",+'12. Type 2 Emp 2020 Comp'!C244)</f>
        <v xml:space="preserve"> </v>
      </c>
      <c r="D242" s="514"/>
      <c r="E242" s="514"/>
      <c r="F242" s="514"/>
      <c r="G242" s="514"/>
      <c r="H242" s="514"/>
      <c r="I242" s="514"/>
      <c r="J242" s="514"/>
      <c r="K242" s="514"/>
      <c r="L242" s="514"/>
      <c r="M242" s="514"/>
      <c r="N242" s="514"/>
      <c r="O242" s="514"/>
      <c r="P242" s="514"/>
      <c r="Q242" s="514"/>
      <c r="R242" s="514"/>
      <c r="S242" s="514"/>
      <c r="T242" s="514"/>
      <c r="U242" s="514"/>
      <c r="V242" s="514"/>
      <c r="W242" s="514"/>
      <c r="X242" s="514"/>
      <c r="Y242" s="514"/>
      <c r="Z242" s="514"/>
      <c r="AA242" s="514"/>
      <c r="AB242" s="514"/>
      <c r="AC242" s="514"/>
      <c r="AD242" s="269">
        <f t="shared" si="12"/>
        <v>0</v>
      </c>
      <c r="AE242" s="390">
        <f>+AD242/(('12. Type 2 Emp 2020 Comp'!$I$16-'12. Type 2 Emp 2020 Comp'!$I$15+1)/7)</f>
        <v>0</v>
      </c>
      <c r="AF242" s="381">
        <f t="shared" si="13"/>
        <v>0</v>
      </c>
      <c r="AG242" s="381">
        <f t="shared" si="14"/>
        <v>0</v>
      </c>
    </row>
    <row r="243" spans="1:33" ht="15.75" thickBot="1" x14ac:dyDescent="0.3">
      <c r="A243" s="297">
        <f t="shared" si="15"/>
        <v>225</v>
      </c>
      <c r="B243" s="297" t="str">
        <f>IF('12. Type 2 Emp 2020 Comp'!B245=0," ",+'12. Type 2 Emp 2020 Comp'!B245)</f>
        <v xml:space="preserve"> </v>
      </c>
      <c r="C243" s="265" t="str">
        <f>IF('12. Type 2 Emp 2020 Comp'!C245=0," ",+'12. Type 2 Emp 2020 Comp'!C245)</f>
        <v xml:space="preserve"> </v>
      </c>
      <c r="D243" s="514"/>
      <c r="E243" s="514"/>
      <c r="F243" s="514"/>
      <c r="G243" s="514"/>
      <c r="H243" s="514"/>
      <c r="I243" s="514"/>
      <c r="J243" s="514"/>
      <c r="K243" s="514"/>
      <c r="L243" s="514"/>
      <c r="M243" s="514"/>
      <c r="N243" s="514"/>
      <c r="O243" s="514"/>
      <c r="P243" s="514"/>
      <c r="Q243" s="514"/>
      <c r="R243" s="514"/>
      <c r="S243" s="514"/>
      <c r="T243" s="514"/>
      <c r="U243" s="514"/>
      <c r="V243" s="514"/>
      <c r="W243" s="514"/>
      <c r="X243" s="514"/>
      <c r="Y243" s="514"/>
      <c r="Z243" s="514"/>
      <c r="AA243" s="514"/>
      <c r="AB243" s="514"/>
      <c r="AC243" s="514"/>
      <c r="AD243" s="269">
        <f t="shared" si="12"/>
        <v>0</v>
      </c>
      <c r="AE243" s="390">
        <f>+AD243/(('12. Type 2 Emp 2020 Comp'!$I$16-'12. Type 2 Emp 2020 Comp'!$I$15+1)/7)</f>
        <v>0</v>
      </c>
      <c r="AF243" s="381">
        <f t="shared" si="13"/>
        <v>0</v>
      </c>
      <c r="AG243" s="381">
        <f t="shared" si="14"/>
        <v>0</v>
      </c>
    </row>
    <row r="244" spans="1:33" ht="15.75" thickBot="1" x14ac:dyDescent="0.3">
      <c r="A244" s="297">
        <f t="shared" si="15"/>
        <v>226</v>
      </c>
      <c r="B244" s="297" t="str">
        <f>IF('12. Type 2 Emp 2020 Comp'!B246=0," ",+'12. Type 2 Emp 2020 Comp'!B246)</f>
        <v xml:space="preserve"> </v>
      </c>
      <c r="C244" s="265" t="str">
        <f>IF('12. Type 2 Emp 2020 Comp'!C246=0," ",+'12. Type 2 Emp 2020 Comp'!C246)</f>
        <v xml:space="preserve"> </v>
      </c>
      <c r="D244" s="514"/>
      <c r="E244" s="514"/>
      <c r="F244" s="514"/>
      <c r="G244" s="514"/>
      <c r="H244" s="514"/>
      <c r="I244" s="514"/>
      <c r="J244" s="514"/>
      <c r="K244" s="514"/>
      <c r="L244" s="514"/>
      <c r="M244" s="514"/>
      <c r="N244" s="514"/>
      <c r="O244" s="514"/>
      <c r="P244" s="514"/>
      <c r="Q244" s="514"/>
      <c r="R244" s="514"/>
      <c r="S244" s="514"/>
      <c r="T244" s="514"/>
      <c r="U244" s="514"/>
      <c r="V244" s="514"/>
      <c r="W244" s="514"/>
      <c r="X244" s="514"/>
      <c r="Y244" s="514"/>
      <c r="Z244" s="514"/>
      <c r="AA244" s="514"/>
      <c r="AB244" s="514"/>
      <c r="AC244" s="514"/>
      <c r="AD244" s="269">
        <f t="shared" si="12"/>
        <v>0</v>
      </c>
      <c r="AE244" s="390">
        <f>+AD244/(('12. Type 2 Emp 2020 Comp'!$I$16-'12. Type 2 Emp 2020 Comp'!$I$15+1)/7)</f>
        <v>0</v>
      </c>
      <c r="AF244" s="381">
        <f t="shared" si="13"/>
        <v>0</v>
      </c>
      <c r="AG244" s="381">
        <f t="shared" si="14"/>
        <v>0</v>
      </c>
    </row>
    <row r="245" spans="1:33" ht="15.75" thickBot="1" x14ac:dyDescent="0.3">
      <c r="A245" s="297">
        <f t="shared" si="15"/>
        <v>227</v>
      </c>
      <c r="B245" s="297" t="str">
        <f>IF('12. Type 2 Emp 2020 Comp'!B247=0," ",+'12. Type 2 Emp 2020 Comp'!B247)</f>
        <v xml:space="preserve"> </v>
      </c>
      <c r="C245" s="265" t="str">
        <f>IF('12. Type 2 Emp 2020 Comp'!C247=0," ",+'12. Type 2 Emp 2020 Comp'!C247)</f>
        <v xml:space="preserve"> </v>
      </c>
      <c r="D245" s="514"/>
      <c r="E245" s="514"/>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269">
        <f t="shared" si="12"/>
        <v>0</v>
      </c>
      <c r="AE245" s="390">
        <f>+AD245/(('12. Type 2 Emp 2020 Comp'!$I$16-'12. Type 2 Emp 2020 Comp'!$I$15+1)/7)</f>
        <v>0</v>
      </c>
      <c r="AF245" s="381">
        <f t="shared" si="13"/>
        <v>0</v>
      </c>
      <c r="AG245" s="381">
        <f t="shared" si="14"/>
        <v>0</v>
      </c>
    </row>
    <row r="246" spans="1:33" ht="15.75" thickBot="1" x14ac:dyDescent="0.3">
      <c r="A246" s="297">
        <f t="shared" si="15"/>
        <v>228</v>
      </c>
      <c r="B246" s="297" t="str">
        <f>IF('12. Type 2 Emp 2020 Comp'!B248=0," ",+'12. Type 2 Emp 2020 Comp'!B248)</f>
        <v xml:space="preserve"> </v>
      </c>
      <c r="C246" s="265" t="str">
        <f>IF('12. Type 2 Emp 2020 Comp'!C248=0," ",+'12. Type 2 Emp 2020 Comp'!C248)</f>
        <v xml:space="preserve"> </v>
      </c>
      <c r="D246" s="514"/>
      <c r="E246" s="514"/>
      <c r="F246" s="514"/>
      <c r="G246" s="514"/>
      <c r="H246" s="514"/>
      <c r="I246" s="514"/>
      <c r="J246" s="514"/>
      <c r="K246" s="514"/>
      <c r="L246" s="514"/>
      <c r="M246" s="514"/>
      <c r="N246" s="514"/>
      <c r="O246" s="514"/>
      <c r="P246" s="514"/>
      <c r="Q246" s="514"/>
      <c r="R246" s="514"/>
      <c r="S246" s="514"/>
      <c r="T246" s="514"/>
      <c r="U246" s="514"/>
      <c r="V246" s="514"/>
      <c r="W246" s="514"/>
      <c r="X246" s="514"/>
      <c r="Y246" s="514"/>
      <c r="Z246" s="514"/>
      <c r="AA246" s="514"/>
      <c r="AB246" s="514"/>
      <c r="AC246" s="514"/>
      <c r="AD246" s="269">
        <f t="shared" si="12"/>
        <v>0</v>
      </c>
      <c r="AE246" s="390">
        <f>+AD246/(('12. Type 2 Emp 2020 Comp'!$I$16-'12. Type 2 Emp 2020 Comp'!$I$15+1)/7)</f>
        <v>0</v>
      </c>
      <c r="AF246" s="381">
        <f t="shared" si="13"/>
        <v>0</v>
      </c>
      <c r="AG246" s="381">
        <f t="shared" si="14"/>
        <v>0</v>
      </c>
    </row>
    <row r="247" spans="1:33" ht="15.75" thickBot="1" x14ac:dyDescent="0.3">
      <c r="A247" s="297">
        <f t="shared" si="15"/>
        <v>229</v>
      </c>
      <c r="B247" s="297" t="str">
        <f>IF('12. Type 2 Emp 2020 Comp'!B249=0," ",+'12. Type 2 Emp 2020 Comp'!B249)</f>
        <v xml:space="preserve"> </v>
      </c>
      <c r="C247" s="265" t="str">
        <f>IF('12. Type 2 Emp 2020 Comp'!C249=0," ",+'12. Type 2 Emp 2020 Comp'!C249)</f>
        <v xml:space="preserve"> </v>
      </c>
      <c r="D247" s="514"/>
      <c r="E247" s="514"/>
      <c r="F247" s="514"/>
      <c r="G247" s="514"/>
      <c r="H247" s="514"/>
      <c r="I247" s="514"/>
      <c r="J247" s="514"/>
      <c r="K247" s="514"/>
      <c r="L247" s="514"/>
      <c r="M247" s="514"/>
      <c r="N247" s="514"/>
      <c r="O247" s="514"/>
      <c r="P247" s="514"/>
      <c r="Q247" s="514"/>
      <c r="R247" s="514"/>
      <c r="S247" s="514"/>
      <c r="T247" s="514"/>
      <c r="U247" s="514"/>
      <c r="V247" s="514"/>
      <c r="W247" s="514"/>
      <c r="X247" s="514"/>
      <c r="Y247" s="514"/>
      <c r="Z247" s="514"/>
      <c r="AA247" s="514"/>
      <c r="AB247" s="514"/>
      <c r="AC247" s="514"/>
      <c r="AD247" s="269">
        <f t="shared" si="12"/>
        <v>0</v>
      </c>
      <c r="AE247" s="390">
        <f>+AD247/(('12. Type 2 Emp 2020 Comp'!$I$16-'12. Type 2 Emp 2020 Comp'!$I$15+1)/7)</f>
        <v>0</v>
      </c>
      <c r="AF247" s="381">
        <f t="shared" si="13"/>
        <v>0</v>
      </c>
      <c r="AG247" s="381">
        <f t="shared" si="14"/>
        <v>0</v>
      </c>
    </row>
    <row r="248" spans="1:33" ht="15.75" thickBot="1" x14ac:dyDescent="0.3">
      <c r="A248" s="297">
        <f t="shared" si="15"/>
        <v>230</v>
      </c>
      <c r="B248" s="297" t="str">
        <f>IF('12. Type 2 Emp 2020 Comp'!B250=0," ",+'12. Type 2 Emp 2020 Comp'!B250)</f>
        <v xml:space="preserve"> </v>
      </c>
      <c r="C248" s="265" t="str">
        <f>IF('12. Type 2 Emp 2020 Comp'!C250=0," ",+'12. Type 2 Emp 2020 Comp'!C250)</f>
        <v xml:space="preserve"> </v>
      </c>
      <c r="D248" s="514"/>
      <c r="E248" s="514"/>
      <c r="F248" s="514"/>
      <c r="G248" s="514"/>
      <c r="H248" s="514"/>
      <c r="I248" s="514"/>
      <c r="J248" s="514"/>
      <c r="K248" s="514"/>
      <c r="L248" s="514"/>
      <c r="M248" s="514"/>
      <c r="N248" s="514"/>
      <c r="O248" s="514"/>
      <c r="P248" s="514"/>
      <c r="Q248" s="514"/>
      <c r="R248" s="514"/>
      <c r="S248" s="514"/>
      <c r="T248" s="514"/>
      <c r="U248" s="514"/>
      <c r="V248" s="514"/>
      <c r="W248" s="514"/>
      <c r="X248" s="514"/>
      <c r="Y248" s="514"/>
      <c r="Z248" s="514"/>
      <c r="AA248" s="514"/>
      <c r="AB248" s="514"/>
      <c r="AC248" s="514"/>
      <c r="AD248" s="269">
        <f t="shared" si="12"/>
        <v>0</v>
      </c>
      <c r="AE248" s="390">
        <f>+AD248/(('12. Type 2 Emp 2020 Comp'!$I$16-'12. Type 2 Emp 2020 Comp'!$I$15+1)/7)</f>
        <v>0</v>
      </c>
      <c r="AF248" s="381">
        <f t="shared" si="13"/>
        <v>0</v>
      </c>
      <c r="AG248" s="381">
        <f t="shared" si="14"/>
        <v>0</v>
      </c>
    </row>
    <row r="249" spans="1:33" ht="15.75" thickBot="1" x14ac:dyDescent="0.3">
      <c r="A249" s="297">
        <f t="shared" si="15"/>
        <v>231</v>
      </c>
      <c r="B249" s="297" t="str">
        <f>IF('12. Type 2 Emp 2020 Comp'!B251=0," ",+'12. Type 2 Emp 2020 Comp'!B251)</f>
        <v xml:space="preserve"> </v>
      </c>
      <c r="C249" s="265" t="str">
        <f>IF('12. Type 2 Emp 2020 Comp'!C251=0," ",+'12. Type 2 Emp 2020 Comp'!C251)</f>
        <v xml:space="preserve"> </v>
      </c>
      <c r="D249" s="514"/>
      <c r="E249" s="514"/>
      <c r="F249" s="514"/>
      <c r="G249" s="514"/>
      <c r="H249" s="514"/>
      <c r="I249" s="514"/>
      <c r="J249" s="514"/>
      <c r="K249" s="514"/>
      <c r="L249" s="514"/>
      <c r="M249" s="514"/>
      <c r="N249" s="514"/>
      <c r="O249" s="514"/>
      <c r="P249" s="514"/>
      <c r="Q249" s="514"/>
      <c r="R249" s="514"/>
      <c r="S249" s="514"/>
      <c r="T249" s="514"/>
      <c r="U249" s="514"/>
      <c r="V249" s="514"/>
      <c r="W249" s="514"/>
      <c r="X249" s="514"/>
      <c r="Y249" s="514"/>
      <c r="Z249" s="514"/>
      <c r="AA249" s="514"/>
      <c r="AB249" s="514"/>
      <c r="AC249" s="514"/>
      <c r="AD249" s="269">
        <f t="shared" si="12"/>
        <v>0</v>
      </c>
      <c r="AE249" s="390">
        <f>+AD249/(('12. Type 2 Emp 2020 Comp'!$I$16-'12. Type 2 Emp 2020 Comp'!$I$15+1)/7)</f>
        <v>0</v>
      </c>
      <c r="AF249" s="381">
        <f t="shared" si="13"/>
        <v>0</v>
      </c>
      <c r="AG249" s="381">
        <f t="shared" si="14"/>
        <v>0</v>
      </c>
    </row>
    <row r="250" spans="1:33" ht="15.75" thickBot="1" x14ac:dyDescent="0.3">
      <c r="A250" s="297">
        <f t="shared" si="15"/>
        <v>232</v>
      </c>
      <c r="B250" s="297" t="str">
        <f>IF('12. Type 2 Emp 2020 Comp'!B252=0," ",+'12. Type 2 Emp 2020 Comp'!B252)</f>
        <v xml:space="preserve"> </v>
      </c>
      <c r="C250" s="265" t="str">
        <f>IF('12. Type 2 Emp 2020 Comp'!C252=0," ",+'12. Type 2 Emp 2020 Comp'!C252)</f>
        <v xml:space="preserve"> </v>
      </c>
      <c r="D250" s="514"/>
      <c r="E250" s="514"/>
      <c r="F250" s="514"/>
      <c r="G250" s="514"/>
      <c r="H250" s="514"/>
      <c r="I250" s="514"/>
      <c r="J250" s="514"/>
      <c r="K250" s="514"/>
      <c r="L250" s="514"/>
      <c r="M250" s="514"/>
      <c r="N250" s="514"/>
      <c r="O250" s="514"/>
      <c r="P250" s="514"/>
      <c r="Q250" s="514"/>
      <c r="R250" s="514"/>
      <c r="S250" s="514"/>
      <c r="T250" s="514"/>
      <c r="U250" s="514"/>
      <c r="V250" s="514"/>
      <c r="W250" s="514"/>
      <c r="X250" s="514"/>
      <c r="Y250" s="514"/>
      <c r="Z250" s="514"/>
      <c r="AA250" s="514"/>
      <c r="AB250" s="514"/>
      <c r="AC250" s="514"/>
      <c r="AD250" s="269">
        <f t="shared" si="12"/>
        <v>0</v>
      </c>
      <c r="AE250" s="390">
        <f>+AD250/(('12. Type 2 Emp 2020 Comp'!$I$16-'12. Type 2 Emp 2020 Comp'!$I$15+1)/7)</f>
        <v>0</v>
      </c>
      <c r="AF250" s="381">
        <f t="shared" si="13"/>
        <v>0</v>
      </c>
      <c r="AG250" s="381">
        <f t="shared" si="14"/>
        <v>0</v>
      </c>
    </row>
    <row r="251" spans="1:33" ht="15.75" thickBot="1" x14ac:dyDescent="0.3">
      <c r="A251" s="297">
        <f t="shared" si="15"/>
        <v>233</v>
      </c>
      <c r="B251" s="297" t="str">
        <f>IF('12. Type 2 Emp 2020 Comp'!B253=0," ",+'12. Type 2 Emp 2020 Comp'!B253)</f>
        <v xml:space="preserve"> </v>
      </c>
      <c r="C251" s="265" t="str">
        <f>IF('12. Type 2 Emp 2020 Comp'!C253=0," ",+'12. Type 2 Emp 2020 Comp'!C253)</f>
        <v xml:space="preserve"> </v>
      </c>
      <c r="D251" s="514"/>
      <c r="E251" s="514"/>
      <c r="F251" s="514"/>
      <c r="G251" s="514"/>
      <c r="H251" s="514"/>
      <c r="I251" s="514"/>
      <c r="J251" s="514"/>
      <c r="K251" s="514"/>
      <c r="L251" s="514"/>
      <c r="M251" s="514"/>
      <c r="N251" s="514"/>
      <c r="O251" s="514"/>
      <c r="P251" s="514"/>
      <c r="Q251" s="514"/>
      <c r="R251" s="514"/>
      <c r="S251" s="514"/>
      <c r="T251" s="514"/>
      <c r="U251" s="514"/>
      <c r="V251" s="514"/>
      <c r="W251" s="514"/>
      <c r="X251" s="514"/>
      <c r="Y251" s="514"/>
      <c r="Z251" s="514"/>
      <c r="AA251" s="514"/>
      <c r="AB251" s="514"/>
      <c r="AC251" s="514"/>
      <c r="AD251" s="269">
        <f t="shared" si="12"/>
        <v>0</v>
      </c>
      <c r="AE251" s="390">
        <f>+AD251/(('12. Type 2 Emp 2020 Comp'!$I$16-'12. Type 2 Emp 2020 Comp'!$I$15+1)/7)</f>
        <v>0</v>
      </c>
      <c r="AF251" s="381">
        <f t="shared" si="13"/>
        <v>0</v>
      </c>
      <c r="AG251" s="381">
        <f t="shared" si="14"/>
        <v>0</v>
      </c>
    </row>
    <row r="252" spans="1:33" ht="15.75" thickBot="1" x14ac:dyDescent="0.3">
      <c r="A252" s="297">
        <f t="shared" si="15"/>
        <v>234</v>
      </c>
      <c r="B252" s="297" t="str">
        <f>IF('12. Type 2 Emp 2020 Comp'!B254=0," ",+'12. Type 2 Emp 2020 Comp'!B254)</f>
        <v xml:space="preserve"> </v>
      </c>
      <c r="C252" s="265" t="str">
        <f>IF('12. Type 2 Emp 2020 Comp'!C254=0," ",+'12. Type 2 Emp 2020 Comp'!C254)</f>
        <v xml:space="preserve"> </v>
      </c>
      <c r="D252" s="514"/>
      <c r="E252" s="514"/>
      <c r="F252" s="514"/>
      <c r="G252" s="514"/>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269">
        <f t="shared" si="12"/>
        <v>0</v>
      </c>
      <c r="AE252" s="390">
        <f>+AD252/(('12. Type 2 Emp 2020 Comp'!$I$16-'12. Type 2 Emp 2020 Comp'!$I$15+1)/7)</f>
        <v>0</v>
      </c>
      <c r="AF252" s="381">
        <f t="shared" si="13"/>
        <v>0</v>
      </c>
      <c r="AG252" s="381">
        <f t="shared" si="14"/>
        <v>0</v>
      </c>
    </row>
    <row r="253" spans="1:33" ht="15.75" thickBot="1" x14ac:dyDescent="0.3">
      <c r="A253" s="297">
        <f t="shared" si="15"/>
        <v>235</v>
      </c>
      <c r="B253" s="297" t="str">
        <f>IF('12. Type 2 Emp 2020 Comp'!B255=0," ",+'12. Type 2 Emp 2020 Comp'!B255)</f>
        <v xml:space="preserve"> </v>
      </c>
      <c r="C253" s="265" t="str">
        <f>IF('12. Type 2 Emp 2020 Comp'!C255=0," ",+'12. Type 2 Emp 2020 Comp'!C255)</f>
        <v xml:space="preserve"> </v>
      </c>
      <c r="D253" s="514"/>
      <c r="E253" s="514"/>
      <c r="F253" s="514"/>
      <c r="G253" s="514"/>
      <c r="H253" s="514"/>
      <c r="I253" s="514"/>
      <c r="J253" s="514"/>
      <c r="K253" s="514"/>
      <c r="L253" s="514"/>
      <c r="M253" s="514"/>
      <c r="N253" s="514"/>
      <c r="O253" s="514"/>
      <c r="P253" s="514"/>
      <c r="Q253" s="514"/>
      <c r="R253" s="514"/>
      <c r="S253" s="514"/>
      <c r="T253" s="514"/>
      <c r="U253" s="514"/>
      <c r="V253" s="514"/>
      <c r="W253" s="514"/>
      <c r="X253" s="514"/>
      <c r="Y253" s="514"/>
      <c r="Z253" s="514"/>
      <c r="AA253" s="514"/>
      <c r="AB253" s="514"/>
      <c r="AC253" s="514"/>
      <c r="AD253" s="269">
        <f t="shared" si="12"/>
        <v>0</v>
      </c>
      <c r="AE253" s="390">
        <f>+AD253/(('12. Type 2 Emp 2020 Comp'!$I$16-'12. Type 2 Emp 2020 Comp'!$I$15+1)/7)</f>
        <v>0</v>
      </c>
      <c r="AF253" s="381">
        <f t="shared" si="13"/>
        <v>0</v>
      </c>
      <c r="AG253" s="381">
        <f t="shared" si="14"/>
        <v>0</v>
      </c>
    </row>
    <row r="254" spans="1:33" ht="15.75" thickBot="1" x14ac:dyDescent="0.3">
      <c r="A254" s="297">
        <f t="shared" si="15"/>
        <v>236</v>
      </c>
      <c r="B254" s="297" t="str">
        <f>IF('12. Type 2 Emp 2020 Comp'!B256=0," ",+'12. Type 2 Emp 2020 Comp'!B256)</f>
        <v xml:space="preserve"> </v>
      </c>
      <c r="C254" s="265" t="str">
        <f>IF('12. Type 2 Emp 2020 Comp'!C256=0," ",+'12. Type 2 Emp 2020 Comp'!C256)</f>
        <v xml:space="preserve"> </v>
      </c>
      <c r="D254" s="514"/>
      <c r="E254" s="514"/>
      <c r="F254" s="514"/>
      <c r="G254" s="514"/>
      <c r="H254" s="514"/>
      <c r="I254" s="514"/>
      <c r="J254" s="514"/>
      <c r="K254" s="514"/>
      <c r="L254" s="514"/>
      <c r="M254" s="514"/>
      <c r="N254" s="514"/>
      <c r="O254" s="514"/>
      <c r="P254" s="514"/>
      <c r="Q254" s="514"/>
      <c r="R254" s="514"/>
      <c r="S254" s="514"/>
      <c r="T254" s="514"/>
      <c r="U254" s="514"/>
      <c r="V254" s="514"/>
      <c r="W254" s="514"/>
      <c r="X254" s="514"/>
      <c r="Y254" s="514"/>
      <c r="Z254" s="514"/>
      <c r="AA254" s="514"/>
      <c r="AB254" s="514"/>
      <c r="AC254" s="514"/>
      <c r="AD254" s="269">
        <f t="shared" si="12"/>
        <v>0</v>
      </c>
      <c r="AE254" s="390">
        <f>+AD254/(('12. Type 2 Emp 2020 Comp'!$I$16-'12. Type 2 Emp 2020 Comp'!$I$15+1)/7)</f>
        <v>0</v>
      </c>
      <c r="AF254" s="381">
        <f t="shared" si="13"/>
        <v>0</v>
      </c>
      <c r="AG254" s="381">
        <f t="shared" si="14"/>
        <v>0</v>
      </c>
    </row>
    <row r="255" spans="1:33" ht="15.75" thickBot="1" x14ac:dyDescent="0.3">
      <c r="A255" s="297">
        <f t="shared" si="15"/>
        <v>237</v>
      </c>
      <c r="B255" s="297" t="str">
        <f>IF('12. Type 2 Emp 2020 Comp'!B257=0," ",+'12. Type 2 Emp 2020 Comp'!B257)</f>
        <v xml:space="preserve"> </v>
      </c>
      <c r="C255" s="265" t="str">
        <f>IF('12. Type 2 Emp 2020 Comp'!C257=0," ",+'12. Type 2 Emp 2020 Comp'!C257)</f>
        <v xml:space="preserve"> </v>
      </c>
      <c r="D255" s="514"/>
      <c r="E255" s="514"/>
      <c r="F255" s="514"/>
      <c r="G255" s="514"/>
      <c r="H255" s="514"/>
      <c r="I255" s="514"/>
      <c r="J255" s="514"/>
      <c r="K255" s="514"/>
      <c r="L255" s="514"/>
      <c r="M255" s="514"/>
      <c r="N255" s="514"/>
      <c r="O255" s="514"/>
      <c r="P255" s="514"/>
      <c r="Q255" s="514"/>
      <c r="R255" s="514"/>
      <c r="S255" s="514"/>
      <c r="T255" s="514"/>
      <c r="U255" s="514"/>
      <c r="V255" s="514"/>
      <c r="W255" s="514"/>
      <c r="X255" s="514"/>
      <c r="Y255" s="514"/>
      <c r="Z255" s="514"/>
      <c r="AA255" s="514"/>
      <c r="AB255" s="514"/>
      <c r="AC255" s="514"/>
      <c r="AD255" s="269">
        <f t="shared" si="12"/>
        <v>0</v>
      </c>
      <c r="AE255" s="390">
        <f>+AD255/(('12. Type 2 Emp 2020 Comp'!$I$16-'12. Type 2 Emp 2020 Comp'!$I$15+1)/7)</f>
        <v>0</v>
      </c>
      <c r="AF255" s="381">
        <f t="shared" si="13"/>
        <v>0</v>
      </c>
      <c r="AG255" s="381">
        <f t="shared" si="14"/>
        <v>0</v>
      </c>
    </row>
    <row r="256" spans="1:33" ht="15.75" thickBot="1" x14ac:dyDescent="0.3">
      <c r="A256" s="297">
        <f t="shared" si="15"/>
        <v>238</v>
      </c>
      <c r="B256" s="297" t="str">
        <f>IF('12. Type 2 Emp 2020 Comp'!B258=0," ",+'12. Type 2 Emp 2020 Comp'!B258)</f>
        <v xml:space="preserve"> </v>
      </c>
      <c r="C256" s="265" t="str">
        <f>IF('12. Type 2 Emp 2020 Comp'!C258=0," ",+'12. Type 2 Emp 2020 Comp'!C258)</f>
        <v xml:space="preserve"> </v>
      </c>
      <c r="D256" s="514"/>
      <c r="E256" s="514"/>
      <c r="F256" s="514"/>
      <c r="G256" s="514"/>
      <c r="H256" s="514"/>
      <c r="I256" s="514"/>
      <c r="J256" s="514"/>
      <c r="K256" s="514"/>
      <c r="L256" s="514"/>
      <c r="M256" s="514"/>
      <c r="N256" s="514"/>
      <c r="O256" s="514"/>
      <c r="P256" s="514"/>
      <c r="Q256" s="514"/>
      <c r="R256" s="514"/>
      <c r="S256" s="514"/>
      <c r="T256" s="514"/>
      <c r="U256" s="514"/>
      <c r="V256" s="514"/>
      <c r="W256" s="514"/>
      <c r="X256" s="514"/>
      <c r="Y256" s="514"/>
      <c r="Z256" s="514"/>
      <c r="AA256" s="514"/>
      <c r="AB256" s="514"/>
      <c r="AC256" s="514"/>
      <c r="AD256" s="269">
        <f t="shared" si="12"/>
        <v>0</v>
      </c>
      <c r="AE256" s="390">
        <f>+AD256/(('12. Type 2 Emp 2020 Comp'!$I$16-'12. Type 2 Emp 2020 Comp'!$I$15+1)/7)</f>
        <v>0</v>
      </c>
      <c r="AF256" s="381">
        <f t="shared" si="13"/>
        <v>0</v>
      </c>
      <c r="AG256" s="381">
        <f t="shared" si="14"/>
        <v>0</v>
      </c>
    </row>
    <row r="257" spans="1:33" ht="15.75" thickBot="1" x14ac:dyDescent="0.3">
      <c r="A257" s="297">
        <f t="shared" si="15"/>
        <v>239</v>
      </c>
      <c r="B257" s="297" t="str">
        <f>IF('12. Type 2 Emp 2020 Comp'!B259=0," ",+'12. Type 2 Emp 2020 Comp'!B259)</f>
        <v xml:space="preserve"> </v>
      </c>
      <c r="C257" s="265" t="str">
        <f>IF('12. Type 2 Emp 2020 Comp'!C259=0," ",+'12. Type 2 Emp 2020 Comp'!C259)</f>
        <v xml:space="preserve"> </v>
      </c>
      <c r="D257" s="514"/>
      <c r="E257" s="514"/>
      <c r="F257" s="514"/>
      <c r="G257" s="514"/>
      <c r="H257" s="514"/>
      <c r="I257" s="514"/>
      <c r="J257" s="514"/>
      <c r="K257" s="514"/>
      <c r="L257" s="514"/>
      <c r="M257" s="514"/>
      <c r="N257" s="514"/>
      <c r="O257" s="514"/>
      <c r="P257" s="514"/>
      <c r="Q257" s="514"/>
      <c r="R257" s="514"/>
      <c r="S257" s="514"/>
      <c r="T257" s="514"/>
      <c r="U257" s="514"/>
      <c r="V257" s="514"/>
      <c r="W257" s="514"/>
      <c r="X257" s="514"/>
      <c r="Y257" s="514"/>
      <c r="Z257" s="514"/>
      <c r="AA257" s="514"/>
      <c r="AB257" s="514"/>
      <c r="AC257" s="514"/>
      <c r="AD257" s="269">
        <f t="shared" si="12"/>
        <v>0</v>
      </c>
      <c r="AE257" s="390">
        <f>+AD257/(('12. Type 2 Emp 2020 Comp'!$I$16-'12. Type 2 Emp 2020 Comp'!$I$15+1)/7)</f>
        <v>0</v>
      </c>
      <c r="AF257" s="381">
        <f t="shared" si="13"/>
        <v>0</v>
      </c>
      <c r="AG257" s="381">
        <f t="shared" si="14"/>
        <v>0</v>
      </c>
    </row>
    <row r="258" spans="1:33" ht="15.75" thickBot="1" x14ac:dyDescent="0.3">
      <c r="A258" s="297">
        <f t="shared" si="15"/>
        <v>240</v>
      </c>
      <c r="B258" s="297" t="str">
        <f>IF('12. Type 2 Emp 2020 Comp'!B260=0," ",+'12. Type 2 Emp 2020 Comp'!B260)</f>
        <v xml:space="preserve"> </v>
      </c>
      <c r="C258" s="265" t="str">
        <f>IF('12. Type 2 Emp 2020 Comp'!C260=0," ",+'12. Type 2 Emp 2020 Comp'!C260)</f>
        <v xml:space="preserve"> </v>
      </c>
      <c r="D258" s="514"/>
      <c r="E258" s="514"/>
      <c r="F258" s="514"/>
      <c r="G258" s="514"/>
      <c r="H258" s="514"/>
      <c r="I258" s="514"/>
      <c r="J258" s="514"/>
      <c r="K258" s="514"/>
      <c r="L258" s="514"/>
      <c r="M258" s="514"/>
      <c r="N258" s="514"/>
      <c r="O258" s="514"/>
      <c r="P258" s="514"/>
      <c r="Q258" s="514"/>
      <c r="R258" s="514"/>
      <c r="S258" s="514"/>
      <c r="T258" s="514"/>
      <c r="U258" s="514"/>
      <c r="V258" s="514"/>
      <c r="W258" s="514"/>
      <c r="X258" s="514"/>
      <c r="Y258" s="514"/>
      <c r="Z258" s="514"/>
      <c r="AA258" s="514"/>
      <c r="AB258" s="514"/>
      <c r="AC258" s="514"/>
      <c r="AD258" s="269">
        <f t="shared" si="12"/>
        <v>0</v>
      </c>
      <c r="AE258" s="390">
        <f>+AD258/(('12. Type 2 Emp 2020 Comp'!$I$16-'12. Type 2 Emp 2020 Comp'!$I$15+1)/7)</f>
        <v>0</v>
      </c>
      <c r="AF258" s="381">
        <f t="shared" si="13"/>
        <v>0</v>
      </c>
      <c r="AG258" s="381">
        <f t="shared" si="14"/>
        <v>0</v>
      </c>
    </row>
    <row r="259" spans="1:33" ht="15.75" thickBot="1" x14ac:dyDescent="0.3">
      <c r="A259" s="297">
        <f t="shared" si="15"/>
        <v>241</v>
      </c>
      <c r="B259" s="297" t="str">
        <f>IF('12. Type 2 Emp 2020 Comp'!B261=0," ",+'12. Type 2 Emp 2020 Comp'!B261)</f>
        <v xml:space="preserve"> </v>
      </c>
      <c r="C259" s="265" t="str">
        <f>IF('12. Type 2 Emp 2020 Comp'!C261=0," ",+'12. Type 2 Emp 2020 Comp'!C261)</f>
        <v xml:space="preserve"> </v>
      </c>
      <c r="D259" s="514"/>
      <c r="E259" s="514"/>
      <c r="F259" s="514"/>
      <c r="G259" s="514"/>
      <c r="H259" s="514"/>
      <c r="I259" s="514"/>
      <c r="J259" s="514"/>
      <c r="K259" s="514"/>
      <c r="L259" s="514"/>
      <c r="M259" s="514"/>
      <c r="N259" s="514"/>
      <c r="O259" s="514"/>
      <c r="P259" s="514"/>
      <c r="Q259" s="514"/>
      <c r="R259" s="514"/>
      <c r="S259" s="514"/>
      <c r="T259" s="514"/>
      <c r="U259" s="514"/>
      <c r="V259" s="514"/>
      <c r="W259" s="514"/>
      <c r="X259" s="514"/>
      <c r="Y259" s="514"/>
      <c r="Z259" s="514"/>
      <c r="AA259" s="514"/>
      <c r="AB259" s="514"/>
      <c r="AC259" s="514"/>
      <c r="AD259" s="269">
        <f t="shared" si="12"/>
        <v>0</v>
      </c>
      <c r="AE259" s="390">
        <f>+AD259/(('12. Type 2 Emp 2020 Comp'!$I$16-'12. Type 2 Emp 2020 Comp'!$I$15+1)/7)</f>
        <v>0</v>
      </c>
      <c r="AF259" s="381">
        <f t="shared" si="13"/>
        <v>0</v>
      </c>
      <c r="AG259" s="381">
        <f t="shared" si="14"/>
        <v>0</v>
      </c>
    </row>
    <row r="260" spans="1:33" ht="15.75" thickBot="1" x14ac:dyDescent="0.3">
      <c r="A260" s="297">
        <f t="shared" si="15"/>
        <v>242</v>
      </c>
      <c r="B260" s="297" t="str">
        <f>IF('12. Type 2 Emp 2020 Comp'!B262=0," ",+'12. Type 2 Emp 2020 Comp'!B262)</f>
        <v xml:space="preserve"> </v>
      </c>
      <c r="C260" s="265" t="str">
        <f>IF('12. Type 2 Emp 2020 Comp'!C262=0," ",+'12. Type 2 Emp 2020 Comp'!C262)</f>
        <v xml:space="preserve"> </v>
      </c>
      <c r="D260" s="514"/>
      <c r="E260" s="514"/>
      <c r="F260" s="514"/>
      <c r="G260" s="514"/>
      <c r="H260" s="514"/>
      <c r="I260" s="514"/>
      <c r="J260" s="514"/>
      <c r="K260" s="514"/>
      <c r="L260" s="514"/>
      <c r="M260" s="514"/>
      <c r="N260" s="514"/>
      <c r="O260" s="514"/>
      <c r="P260" s="514"/>
      <c r="Q260" s="514"/>
      <c r="R260" s="514"/>
      <c r="S260" s="514"/>
      <c r="T260" s="514"/>
      <c r="U260" s="514"/>
      <c r="V260" s="514"/>
      <c r="W260" s="514"/>
      <c r="X260" s="514"/>
      <c r="Y260" s="514"/>
      <c r="Z260" s="514"/>
      <c r="AA260" s="514"/>
      <c r="AB260" s="514"/>
      <c r="AC260" s="514"/>
      <c r="AD260" s="269">
        <f t="shared" si="12"/>
        <v>0</v>
      </c>
      <c r="AE260" s="390">
        <f>+AD260/(('12. Type 2 Emp 2020 Comp'!$I$16-'12. Type 2 Emp 2020 Comp'!$I$15+1)/7)</f>
        <v>0</v>
      </c>
      <c r="AF260" s="381">
        <f t="shared" si="13"/>
        <v>0</v>
      </c>
      <c r="AG260" s="381">
        <f t="shared" si="14"/>
        <v>0</v>
      </c>
    </row>
    <row r="261" spans="1:33" ht="15.75" thickBot="1" x14ac:dyDescent="0.3">
      <c r="A261" s="297">
        <f t="shared" si="15"/>
        <v>243</v>
      </c>
      <c r="B261" s="297" t="str">
        <f>IF('12. Type 2 Emp 2020 Comp'!B263=0," ",+'12. Type 2 Emp 2020 Comp'!B263)</f>
        <v xml:space="preserve"> </v>
      </c>
      <c r="C261" s="265" t="str">
        <f>IF('12. Type 2 Emp 2020 Comp'!C263=0," ",+'12. Type 2 Emp 2020 Comp'!C263)</f>
        <v xml:space="preserve"> </v>
      </c>
      <c r="D261" s="514"/>
      <c r="E261" s="514"/>
      <c r="F261" s="514"/>
      <c r="G261" s="514"/>
      <c r="H261" s="514"/>
      <c r="I261" s="514"/>
      <c r="J261" s="514"/>
      <c r="K261" s="514"/>
      <c r="L261" s="514"/>
      <c r="M261" s="514"/>
      <c r="N261" s="514"/>
      <c r="O261" s="514"/>
      <c r="P261" s="514"/>
      <c r="Q261" s="514"/>
      <c r="R261" s="514"/>
      <c r="S261" s="514"/>
      <c r="T261" s="514"/>
      <c r="U261" s="514"/>
      <c r="V261" s="514"/>
      <c r="W261" s="514"/>
      <c r="X261" s="514"/>
      <c r="Y261" s="514"/>
      <c r="Z261" s="514"/>
      <c r="AA261" s="514"/>
      <c r="AB261" s="514"/>
      <c r="AC261" s="514"/>
      <c r="AD261" s="269">
        <f t="shared" si="12"/>
        <v>0</v>
      </c>
      <c r="AE261" s="390">
        <f>+AD261/(('12. Type 2 Emp 2020 Comp'!$I$16-'12. Type 2 Emp 2020 Comp'!$I$15+1)/7)</f>
        <v>0</v>
      </c>
      <c r="AF261" s="381">
        <f t="shared" si="13"/>
        <v>0</v>
      </c>
      <c r="AG261" s="381">
        <f t="shared" si="14"/>
        <v>0</v>
      </c>
    </row>
    <row r="262" spans="1:33" ht="15.75" thickBot="1" x14ac:dyDescent="0.3">
      <c r="A262" s="297">
        <f t="shared" si="15"/>
        <v>244</v>
      </c>
      <c r="B262" s="297" t="str">
        <f>IF('12. Type 2 Emp 2020 Comp'!B264=0," ",+'12. Type 2 Emp 2020 Comp'!B264)</f>
        <v xml:space="preserve"> </v>
      </c>
      <c r="C262" s="265" t="str">
        <f>IF('12. Type 2 Emp 2020 Comp'!C264=0," ",+'12. Type 2 Emp 2020 Comp'!C264)</f>
        <v xml:space="preserve"> </v>
      </c>
      <c r="D262" s="514"/>
      <c r="E262" s="514"/>
      <c r="F262" s="514"/>
      <c r="G262" s="514"/>
      <c r="H262" s="514"/>
      <c r="I262" s="514"/>
      <c r="J262" s="514"/>
      <c r="K262" s="514"/>
      <c r="L262" s="514"/>
      <c r="M262" s="514"/>
      <c r="N262" s="514"/>
      <c r="O262" s="514"/>
      <c r="P262" s="514"/>
      <c r="Q262" s="514"/>
      <c r="R262" s="514"/>
      <c r="S262" s="514"/>
      <c r="T262" s="514"/>
      <c r="U262" s="514"/>
      <c r="V262" s="514"/>
      <c r="W262" s="514"/>
      <c r="X262" s="514"/>
      <c r="Y262" s="514"/>
      <c r="Z262" s="514"/>
      <c r="AA262" s="514"/>
      <c r="AB262" s="514"/>
      <c r="AC262" s="514"/>
      <c r="AD262" s="269">
        <f t="shared" si="12"/>
        <v>0</v>
      </c>
      <c r="AE262" s="390">
        <f>+AD262/(('12. Type 2 Emp 2020 Comp'!$I$16-'12. Type 2 Emp 2020 Comp'!$I$15+1)/7)</f>
        <v>0</v>
      </c>
      <c r="AF262" s="381">
        <f t="shared" si="13"/>
        <v>0</v>
      </c>
      <c r="AG262" s="381">
        <f t="shared" si="14"/>
        <v>0</v>
      </c>
    </row>
    <row r="263" spans="1:33" ht="15.75" thickBot="1" x14ac:dyDescent="0.3">
      <c r="A263" s="297">
        <f t="shared" si="15"/>
        <v>245</v>
      </c>
      <c r="B263" s="297" t="str">
        <f>IF('12. Type 2 Emp 2020 Comp'!B265=0," ",+'12. Type 2 Emp 2020 Comp'!B265)</f>
        <v xml:space="preserve"> </v>
      </c>
      <c r="C263" s="265" t="str">
        <f>IF('12. Type 2 Emp 2020 Comp'!C265=0," ",+'12. Type 2 Emp 2020 Comp'!C265)</f>
        <v xml:space="preserve"> </v>
      </c>
      <c r="D263" s="514"/>
      <c r="E263" s="514"/>
      <c r="F263" s="514"/>
      <c r="G263" s="514"/>
      <c r="H263" s="514"/>
      <c r="I263" s="514"/>
      <c r="J263" s="514"/>
      <c r="K263" s="514"/>
      <c r="L263" s="514"/>
      <c r="M263" s="514"/>
      <c r="N263" s="514"/>
      <c r="O263" s="514"/>
      <c r="P263" s="514"/>
      <c r="Q263" s="514"/>
      <c r="R263" s="514"/>
      <c r="S263" s="514"/>
      <c r="T263" s="514"/>
      <c r="U263" s="514"/>
      <c r="V263" s="514"/>
      <c r="W263" s="514"/>
      <c r="X263" s="514"/>
      <c r="Y263" s="514"/>
      <c r="Z263" s="514"/>
      <c r="AA263" s="514"/>
      <c r="AB263" s="514"/>
      <c r="AC263" s="514"/>
      <c r="AD263" s="269">
        <f t="shared" si="12"/>
        <v>0</v>
      </c>
      <c r="AE263" s="390">
        <f>+AD263/(('12. Type 2 Emp 2020 Comp'!$I$16-'12. Type 2 Emp 2020 Comp'!$I$15+1)/7)</f>
        <v>0</v>
      </c>
      <c r="AF263" s="381">
        <f t="shared" si="13"/>
        <v>0</v>
      </c>
      <c r="AG263" s="381">
        <f t="shared" si="14"/>
        <v>0</v>
      </c>
    </row>
    <row r="264" spans="1:33" ht="15.75" thickBot="1" x14ac:dyDescent="0.3">
      <c r="A264" s="297">
        <f t="shared" si="15"/>
        <v>246</v>
      </c>
      <c r="B264" s="297" t="str">
        <f>IF('12. Type 2 Emp 2020 Comp'!B266=0," ",+'12. Type 2 Emp 2020 Comp'!B266)</f>
        <v xml:space="preserve"> </v>
      </c>
      <c r="C264" s="265" t="str">
        <f>IF('12. Type 2 Emp 2020 Comp'!C266=0," ",+'12. Type 2 Emp 2020 Comp'!C266)</f>
        <v xml:space="preserve"> </v>
      </c>
      <c r="D264" s="514"/>
      <c r="E264" s="514"/>
      <c r="F264" s="514"/>
      <c r="G264" s="514"/>
      <c r="H264" s="514"/>
      <c r="I264" s="514"/>
      <c r="J264" s="514"/>
      <c r="K264" s="514"/>
      <c r="L264" s="514"/>
      <c r="M264" s="514"/>
      <c r="N264" s="514"/>
      <c r="O264" s="514"/>
      <c r="P264" s="514"/>
      <c r="Q264" s="514"/>
      <c r="R264" s="514"/>
      <c r="S264" s="514"/>
      <c r="T264" s="514"/>
      <c r="U264" s="514"/>
      <c r="V264" s="514"/>
      <c r="W264" s="514"/>
      <c r="X264" s="514"/>
      <c r="Y264" s="514"/>
      <c r="Z264" s="514"/>
      <c r="AA264" s="514"/>
      <c r="AB264" s="514"/>
      <c r="AC264" s="514"/>
      <c r="AD264" s="269">
        <f t="shared" si="12"/>
        <v>0</v>
      </c>
      <c r="AE264" s="390">
        <f>+AD264/(('12. Type 2 Emp 2020 Comp'!$I$16-'12. Type 2 Emp 2020 Comp'!$I$15+1)/7)</f>
        <v>0</v>
      </c>
      <c r="AF264" s="381">
        <f t="shared" si="13"/>
        <v>0</v>
      </c>
      <c r="AG264" s="381">
        <f t="shared" si="14"/>
        <v>0</v>
      </c>
    </row>
    <row r="265" spans="1:33" ht="15.75" thickBot="1" x14ac:dyDescent="0.3">
      <c r="A265" s="297">
        <f t="shared" si="15"/>
        <v>247</v>
      </c>
      <c r="B265" s="297" t="str">
        <f>IF('12. Type 2 Emp 2020 Comp'!B267=0," ",+'12. Type 2 Emp 2020 Comp'!B267)</f>
        <v xml:space="preserve"> </v>
      </c>
      <c r="C265" s="265" t="str">
        <f>IF('12. Type 2 Emp 2020 Comp'!C267=0," ",+'12. Type 2 Emp 2020 Comp'!C267)</f>
        <v xml:space="preserve"> </v>
      </c>
      <c r="D265" s="514"/>
      <c r="E265" s="514"/>
      <c r="F265" s="514"/>
      <c r="G265" s="514"/>
      <c r="H265" s="514"/>
      <c r="I265" s="514"/>
      <c r="J265" s="514"/>
      <c r="K265" s="514"/>
      <c r="L265" s="514"/>
      <c r="M265" s="514"/>
      <c r="N265" s="514"/>
      <c r="O265" s="514"/>
      <c r="P265" s="514"/>
      <c r="Q265" s="514"/>
      <c r="R265" s="514"/>
      <c r="S265" s="514"/>
      <c r="T265" s="514"/>
      <c r="U265" s="514"/>
      <c r="V265" s="514"/>
      <c r="W265" s="514"/>
      <c r="X265" s="514"/>
      <c r="Y265" s="514"/>
      <c r="Z265" s="514"/>
      <c r="AA265" s="514"/>
      <c r="AB265" s="514"/>
      <c r="AC265" s="514"/>
      <c r="AD265" s="269">
        <f t="shared" si="12"/>
        <v>0</v>
      </c>
      <c r="AE265" s="390">
        <f>+AD265/(('12. Type 2 Emp 2020 Comp'!$I$16-'12. Type 2 Emp 2020 Comp'!$I$15+1)/7)</f>
        <v>0</v>
      </c>
      <c r="AF265" s="381">
        <f t="shared" si="13"/>
        <v>0</v>
      </c>
      <c r="AG265" s="381">
        <f t="shared" si="14"/>
        <v>0</v>
      </c>
    </row>
    <row r="266" spans="1:33" ht="15.75" thickBot="1" x14ac:dyDescent="0.3">
      <c r="A266" s="297">
        <f t="shared" si="15"/>
        <v>248</v>
      </c>
      <c r="B266" s="297" t="str">
        <f>IF('12. Type 2 Emp 2020 Comp'!B268=0," ",+'12. Type 2 Emp 2020 Comp'!B268)</f>
        <v xml:space="preserve"> </v>
      </c>
      <c r="C266" s="265" t="str">
        <f>IF('12. Type 2 Emp 2020 Comp'!C268=0," ",+'12. Type 2 Emp 2020 Comp'!C268)</f>
        <v xml:space="preserve"> </v>
      </c>
      <c r="D266" s="514"/>
      <c r="E266" s="514"/>
      <c r="F266" s="514"/>
      <c r="G266" s="514"/>
      <c r="H266" s="514"/>
      <c r="I266" s="514"/>
      <c r="J266" s="514"/>
      <c r="K266" s="514"/>
      <c r="L266" s="514"/>
      <c r="M266" s="514"/>
      <c r="N266" s="514"/>
      <c r="O266" s="514"/>
      <c r="P266" s="514"/>
      <c r="Q266" s="514"/>
      <c r="R266" s="514"/>
      <c r="S266" s="514"/>
      <c r="T266" s="514"/>
      <c r="U266" s="514"/>
      <c r="V266" s="514"/>
      <c r="W266" s="514"/>
      <c r="X266" s="514"/>
      <c r="Y266" s="514"/>
      <c r="Z266" s="514"/>
      <c r="AA266" s="514"/>
      <c r="AB266" s="514"/>
      <c r="AC266" s="514"/>
      <c r="AD266" s="269">
        <f t="shared" si="12"/>
        <v>0</v>
      </c>
      <c r="AE266" s="390">
        <f>+AD266/(('12. Type 2 Emp 2020 Comp'!$I$16-'12. Type 2 Emp 2020 Comp'!$I$15+1)/7)</f>
        <v>0</v>
      </c>
      <c r="AF266" s="381">
        <f t="shared" si="13"/>
        <v>0</v>
      </c>
      <c r="AG266" s="381">
        <f t="shared" si="14"/>
        <v>0</v>
      </c>
    </row>
    <row r="267" spans="1:33" ht="15.75" thickBot="1" x14ac:dyDescent="0.3">
      <c r="A267" s="297">
        <f t="shared" si="15"/>
        <v>249</v>
      </c>
      <c r="B267" s="297" t="str">
        <f>IF('12. Type 2 Emp 2020 Comp'!B269=0," ",+'12. Type 2 Emp 2020 Comp'!B269)</f>
        <v xml:space="preserve"> </v>
      </c>
      <c r="C267" s="265" t="str">
        <f>IF('12. Type 2 Emp 2020 Comp'!C269=0," ",+'12. Type 2 Emp 2020 Comp'!C269)</f>
        <v xml:space="preserve"> </v>
      </c>
      <c r="D267" s="514"/>
      <c r="E267" s="514"/>
      <c r="F267" s="514"/>
      <c r="G267" s="514"/>
      <c r="H267" s="514"/>
      <c r="I267" s="514"/>
      <c r="J267" s="514"/>
      <c r="K267" s="514"/>
      <c r="L267" s="514"/>
      <c r="M267" s="514"/>
      <c r="N267" s="514"/>
      <c r="O267" s="514"/>
      <c r="P267" s="514"/>
      <c r="Q267" s="514"/>
      <c r="R267" s="514"/>
      <c r="S267" s="514"/>
      <c r="T267" s="514"/>
      <c r="U267" s="514"/>
      <c r="V267" s="514"/>
      <c r="W267" s="514"/>
      <c r="X267" s="514"/>
      <c r="Y267" s="514"/>
      <c r="Z267" s="514"/>
      <c r="AA267" s="514"/>
      <c r="AB267" s="514"/>
      <c r="AC267" s="514"/>
      <c r="AD267" s="269">
        <f t="shared" si="12"/>
        <v>0</v>
      </c>
      <c r="AE267" s="390">
        <f>+AD267/(('12. Type 2 Emp 2020 Comp'!$I$16-'12. Type 2 Emp 2020 Comp'!$I$15+1)/7)</f>
        <v>0</v>
      </c>
      <c r="AF267" s="381">
        <f t="shared" si="13"/>
        <v>0</v>
      </c>
      <c r="AG267" s="381">
        <f t="shared" si="14"/>
        <v>0</v>
      </c>
    </row>
    <row r="268" spans="1:33" ht="15.75" thickBot="1" x14ac:dyDescent="0.3">
      <c r="A268" s="297">
        <f t="shared" si="15"/>
        <v>250</v>
      </c>
      <c r="B268" s="297" t="str">
        <f>IF('12. Type 2 Emp 2020 Comp'!B270=0," ",+'12. Type 2 Emp 2020 Comp'!B270)</f>
        <v xml:space="preserve"> </v>
      </c>
      <c r="C268" s="265" t="str">
        <f>IF('12. Type 2 Emp 2020 Comp'!C270=0," ",+'12. Type 2 Emp 2020 Comp'!C270)</f>
        <v xml:space="preserve"> </v>
      </c>
      <c r="D268" s="514"/>
      <c r="E268" s="514"/>
      <c r="F268" s="514"/>
      <c r="G268" s="514"/>
      <c r="H268" s="514"/>
      <c r="I268" s="514"/>
      <c r="J268" s="514"/>
      <c r="K268" s="514"/>
      <c r="L268" s="514"/>
      <c r="M268" s="514"/>
      <c r="N268" s="514"/>
      <c r="O268" s="514"/>
      <c r="P268" s="514"/>
      <c r="Q268" s="514"/>
      <c r="R268" s="514"/>
      <c r="S268" s="514"/>
      <c r="T268" s="514"/>
      <c r="U268" s="514"/>
      <c r="V268" s="514"/>
      <c r="W268" s="514"/>
      <c r="X268" s="514"/>
      <c r="Y268" s="514"/>
      <c r="Z268" s="514"/>
      <c r="AA268" s="514"/>
      <c r="AB268" s="514"/>
      <c r="AC268" s="514"/>
      <c r="AD268" s="269">
        <f t="shared" si="12"/>
        <v>0</v>
      </c>
      <c r="AE268" s="390">
        <f>+AD268/(('12. Type 2 Emp 2020 Comp'!$I$16-'12. Type 2 Emp 2020 Comp'!$I$15+1)/7)</f>
        <v>0</v>
      </c>
      <c r="AF268" s="381">
        <f t="shared" si="13"/>
        <v>0</v>
      </c>
      <c r="AG268" s="381">
        <f t="shared" si="14"/>
        <v>0</v>
      </c>
    </row>
    <row r="269" spans="1:33" ht="15.75" thickBot="1" x14ac:dyDescent="0.3">
      <c r="A269" s="297">
        <f t="shared" si="15"/>
        <v>251</v>
      </c>
      <c r="B269" s="297" t="str">
        <f>IF('12. Type 2 Emp 2020 Comp'!B271=0," ",+'12. Type 2 Emp 2020 Comp'!B271)</f>
        <v xml:space="preserve"> </v>
      </c>
      <c r="C269" s="265" t="str">
        <f>IF('12. Type 2 Emp 2020 Comp'!C271=0," ",+'12. Type 2 Emp 2020 Comp'!C271)</f>
        <v xml:space="preserve"> </v>
      </c>
      <c r="D269" s="514"/>
      <c r="E269" s="514"/>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269">
        <f t="shared" si="12"/>
        <v>0</v>
      </c>
      <c r="AE269" s="390">
        <f>+AD269/(('12. Type 2 Emp 2020 Comp'!$I$16-'12. Type 2 Emp 2020 Comp'!$I$15+1)/7)</f>
        <v>0</v>
      </c>
      <c r="AF269" s="381">
        <f t="shared" si="13"/>
        <v>0</v>
      </c>
      <c r="AG269" s="381">
        <f t="shared" si="14"/>
        <v>0</v>
      </c>
    </row>
    <row r="270" spans="1:33" ht="15.75" thickBot="1" x14ac:dyDescent="0.3">
      <c r="A270" s="297">
        <f t="shared" si="15"/>
        <v>252</v>
      </c>
      <c r="B270" s="297" t="str">
        <f>IF('12. Type 2 Emp 2020 Comp'!B272=0," ",+'12. Type 2 Emp 2020 Comp'!B272)</f>
        <v xml:space="preserve"> </v>
      </c>
      <c r="C270" s="265" t="str">
        <f>IF('12. Type 2 Emp 2020 Comp'!C272=0," ",+'12. Type 2 Emp 2020 Comp'!C272)</f>
        <v xml:space="preserve"> </v>
      </c>
      <c r="D270" s="514"/>
      <c r="E270" s="514"/>
      <c r="F270" s="514"/>
      <c r="G270" s="514"/>
      <c r="H270" s="514"/>
      <c r="I270" s="514"/>
      <c r="J270" s="514"/>
      <c r="K270" s="514"/>
      <c r="L270" s="514"/>
      <c r="M270" s="514"/>
      <c r="N270" s="514"/>
      <c r="O270" s="514"/>
      <c r="P270" s="514"/>
      <c r="Q270" s="514"/>
      <c r="R270" s="514"/>
      <c r="S270" s="514"/>
      <c r="T270" s="514"/>
      <c r="U270" s="514"/>
      <c r="V270" s="514"/>
      <c r="W270" s="514"/>
      <c r="X270" s="514"/>
      <c r="Y270" s="514"/>
      <c r="Z270" s="514"/>
      <c r="AA270" s="514"/>
      <c r="AB270" s="514"/>
      <c r="AC270" s="514"/>
      <c r="AD270" s="269">
        <f t="shared" si="12"/>
        <v>0</v>
      </c>
      <c r="AE270" s="390">
        <f>+AD270/(('12. Type 2 Emp 2020 Comp'!$I$16-'12. Type 2 Emp 2020 Comp'!$I$15+1)/7)</f>
        <v>0</v>
      </c>
      <c r="AF270" s="381">
        <f t="shared" si="13"/>
        <v>0</v>
      </c>
      <c r="AG270" s="381">
        <f t="shared" si="14"/>
        <v>0</v>
      </c>
    </row>
    <row r="271" spans="1:33" ht="15.75" thickBot="1" x14ac:dyDescent="0.3">
      <c r="A271" s="297">
        <f t="shared" si="15"/>
        <v>253</v>
      </c>
      <c r="B271" s="297" t="str">
        <f>IF('12. Type 2 Emp 2020 Comp'!B273=0," ",+'12. Type 2 Emp 2020 Comp'!B273)</f>
        <v xml:space="preserve"> </v>
      </c>
      <c r="C271" s="265" t="str">
        <f>IF('12. Type 2 Emp 2020 Comp'!C273=0," ",+'12. Type 2 Emp 2020 Comp'!C273)</f>
        <v xml:space="preserve"> </v>
      </c>
      <c r="D271" s="514"/>
      <c r="E271" s="514"/>
      <c r="F271" s="514"/>
      <c r="G271" s="514"/>
      <c r="H271" s="514"/>
      <c r="I271" s="514"/>
      <c r="J271" s="514"/>
      <c r="K271" s="514"/>
      <c r="L271" s="514"/>
      <c r="M271" s="514"/>
      <c r="N271" s="514"/>
      <c r="O271" s="514"/>
      <c r="P271" s="514"/>
      <c r="Q271" s="514"/>
      <c r="R271" s="514"/>
      <c r="S271" s="514"/>
      <c r="T271" s="514"/>
      <c r="U271" s="514"/>
      <c r="V271" s="514"/>
      <c r="W271" s="514"/>
      <c r="X271" s="514"/>
      <c r="Y271" s="514"/>
      <c r="Z271" s="514"/>
      <c r="AA271" s="514"/>
      <c r="AB271" s="514"/>
      <c r="AC271" s="514"/>
      <c r="AD271" s="269">
        <f t="shared" si="12"/>
        <v>0</v>
      </c>
      <c r="AE271" s="390">
        <f>+AD271/(('12. Type 2 Emp 2020 Comp'!$I$16-'12. Type 2 Emp 2020 Comp'!$I$15+1)/7)</f>
        <v>0</v>
      </c>
      <c r="AF271" s="381">
        <f t="shared" si="13"/>
        <v>0</v>
      </c>
      <c r="AG271" s="381">
        <f t="shared" si="14"/>
        <v>0</v>
      </c>
    </row>
    <row r="272" spans="1:33" ht="15.75" thickBot="1" x14ac:dyDescent="0.3">
      <c r="A272" s="297">
        <f t="shared" si="15"/>
        <v>254</v>
      </c>
      <c r="B272" s="297" t="str">
        <f>IF('12. Type 2 Emp 2020 Comp'!B274=0," ",+'12. Type 2 Emp 2020 Comp'!B274)</f>
        <v xml:space="preserve"> </v>
      </c>
      <c r="C272" s="265" t="str">
        <f>IF('12. Type 2 Emp 2020 Comp'!C274=0," ",+'12. Type 2 Emp 2020 Comp'!C274)</f>
        <v xml:space="preserve"> </v>
      </c>
      <c r="D272" s="514"/>
      <c r="E272" s="514"/>
      <c r="F272" s="514"/>
      <c r="G272" s="514"/>
      <c r="H272" s="514"/>
      <c r="I272" s="514"/>
      <c r="J272" s="514"/>
      <c r="K272" s="514"/>
      <c r="L272" s="514"/>
      <c r="M272" s="514"/>
      <c r="N272" s="514"/>
      <c r="O272" s="514"/>
      <c r="P272" s="514"/>
      <c r="Q272" s="514"/>
      <c r="R272" s="514"/>
      <c r="S272" s="514"/>
      <c r="T272" s="514"/>
      <c r="U272" s="514"/>
      <c r="V272" s="514"/>
      <c r="W272" s="514"/>
      <c r="X272" s="514"/>
      <c r="Y272" s="514"/>
      <c r="Z272" s="514"/>
      <c r="AA272" s="514"/>
      <c r="AB272" s="514"/>
      <c r="AC272" s="514"/>
      <c r="AD272" s="269">
        <f t="shared" si="12"/>
        <v>0</v>
      </c>
      <c r="AE272" s="390">
        <f>+AD272/(('12. Type 2 Emp 2020 Comp'!$I$16-'12. Type 2 Emp 2020 Comp'!$I$15+1)/7)</f>
        <v>0</v>
      </c>
      <c r="AF272" s="381">
        <f t="shared" si="13"/>
        <v>0</v>
      </c>
      <c r="AG272" s="381">
        <f t="shared" si="14"/>
        <v>0</v>
      </c>
    </row>
    <row r="273" spans="1:33" ht="15.75" thickBot="1" x14ac:dyDescent="0.3">
      <c r="A273" s="297">
        <f t="shared" si="15"/>
        <v>255</v>
      </c>
      <c r="B273" s="297" t="str">
        <f>IF('12. Type 2 Emp 2020 Comp'!B275=0," ",+'12. Type 2 Emp 2020 Comp'!B275)</f>
        <v xml:space="preserve"> </v>
      </c>
      <c r="C273" s="265" t="str">
        <f>IF('12. Type 2 Emp 2020 Comp'!C275=0," ",+'12. Type 2 Emp 2020 Comp'!C275)</f>
        <v xml:space="preserve"> </v>
      </c>
      <c r="D273" s="514"/>
      <c r="E273" s="514"/>
      <c r="F273" s="514"/>
      <c r="G273" s="514"/>
      <c r="H273" s="514"/>
      <c r="I273" s="514"/>
      <c r="J273" s="514"/>
      <c r="K273" s="514"/>
      <c r="L273" s="514"/>
      <c r="M273" s="514"/>
      <c r="N273" s="514"/>
      <c r="O273" s="514"/>
      <c r="P273" s="514"/>
      <c r="Q273" s="514"/>
      <c r="R273" s="514"/>
      <c r="S273" s="514"/>
      <c r="T273" s="514"/>
      <c r="U273" s="514"/>
      <c r="V273" s="514"/>
      <c r="W273" s="514"/>
      <c r="X273" s="514"/>
      <c r="Y273" s="514"/>
      <c r="Z273" s="514"/>
      <c r="AA273" s="514"/>
      <c r="AB273" s="514"/>
      <c r="AC273" s="514"/>
      <c r="AD273" s="269">
        <f t="shared" si="12"/>
        <v>0</v>
      </c>
      <c r="AE273" s="390">
        <f>+AD273/(('12. Type 2 Emp 2020 Comp'!$I$16-'12. Type 2 Emp 2020 Comp'!$I$15+1)/7)</f>
        <v>0</v>
      </c>
      <c r="AF273" s="381">
        <f t="shared" si="13"/>
        <v>0</v>
      </c>
      <c r="AG273" s="381">
        <f t="shared" si="14"/>
        <v>0</v>
      </c>
    </row>
    <row r="274" spans="1:33" ht="15.75" thickBot="1" x14ac:dyDescent="0.3">
      <c r="A274" s="297">
        <f t="shared" si="15"/>
        <v>256</v>
      </c>
      <c r="B274" s="297" t="str">
        <f>IF('12. Type 2 Emp 2020 Comp'!B276=0," ",+'12. Type 2 Emp 2020 Comp'!B276)</f>
        <v xml:space="preserve"> </v>
      </c>
      <c r="C274" s="265" t="str">
        <f>IF('12. Type 2 Emp 2020 Comp'!C276=0," ",+'12. Type 2 Emp 2020 Comp'!C276)</f>
        <v xml:space="preserve"> </v>
      </c>
      <c r="D274" s="514"/>
      <c r="E274" s="514"/>
      <c r="F274" s="514"/>
      <c r="G274" s="514"/>
      <c r="H274" s="514"/>
      <c r="I274" s="514"/>
      <c r="J274" s="514"/>
      <c r="K274" s="514"/>
      <c r="L274" s="514"/>
      <c r="M274" s="514"/>
      <c r="N274" s="514"/>
      <c r="O274" s="514"/>
      <c r="P274" s="514"/>
      <c r="Q274" s="514"/>
      <c r="R274" s="514"/>
      <c r="S274" s="514"/>
      <c r="T274" s="514"/>
      <c r="U274" s="514"/>
      <c r="V274" s="514"/>
      <c r="W274" s="514"/>
      <c r="X274" s="514"/>
      <c r="Y274" s="514"/>
      <c r="Z274" s="514"/>
      <c r="AA274" s="514"/>
      <c r="AB274" s="514"/>
      <c r="AC274" s="514"/>
      <c r="AD274" s="269">
        <f t="shared" si="12"/>
        <v>0</v>
      </c>
      <c r="AE274" s="390">
        <f>+AD274/(('12. Type 2 Emp 2020 Comp'!$I$16-'12. Type 2 Emp 2020 Comp'!$I$15+1)/7)</f>
        <v>0</v>
      </c>
      <c r="AF274" s="381">
        <f t="shared" si="13"/>
        <v>0</v>
      </c>
      <c r="AG274" s="381">
        <f t="shared" si="14"/>
        <v>0</v>
      </c>
    </row>
    <row r="275" spans="1:33" ht="15.75" thickBot="1" x14ac:dyDescent="0.3">
      <c r="A275" s="297">
        <f t="shared" si="15"/>
        <v>257</v>
      </c>
      <c r="B275" s="297" t="str">
        <f>IF('12. Type 2 Emp 2020 Comp'!B277=0," ",+'12. Type 2 Emp 2020 Comp'!B277)</f>
        <v xml:space="preserve"> </v>
      </c>
      <c r="C275" s="265" t="str">
        <f>IF('12. Type 2 Emp 2020 Comp'!C277=0," ",+'12. Type 2 Emp 2020 Comp'!C277)</f>
        <v xml:space="preserve"> </v>
      </c>
      <c r="D275" s="514"/>
      <c r="E275" s="514"/>
      <c r="F275" s="514"/>
      <c r="G275" s="514"/>
      <c r="H275" s="514"/>
      <c r="I275" s="514"/>
      <c r="J275" s="514"/>
      <c r="K275" s="514"/>
      <c r="L275" s="514"/>
      <c r="M275" s="514"/>
      <c r="N275" s="514"/>
      <c r="O275" s="514"/>
      <c r="P275" s="514"/>
      <c r="Q275" s="514"/>
      <c r="R275" s="514"/>
      <c r="S275" s="514"/>
      <c r="T275" s="514"/>
      <c r="U275" s="514"/>
      <c r="V275" s="514"/>
      <c r="W275" s="514"/>
      <c r="X275" s="514"/>
      <c r="Y275" s="514"/>
      <c r="Z275" s="514"/>
      <c r="AA275" s="514"/>
      <c r="AB275" s="514"/>
      <c r="AC275" s="514"/>
      <c r="AD275" s="269">
        <f t="shared" ref="AD275:AD338" si="16">IF(D275=0,SUM(E275:AC275),D275)</f>
        <v>0</v>
      </c>
      <c r="AE275" s="390">
        <f>+AD275/(('12. Type 2 Emp 2020 Comp'!$I$16-'12. Type 2 Emp 2020 Comp'!$I$15+1)/7)</f>
        <v>0</v>
      </c>
      <c r="AF275" s="381">
        <f t="shared" si="13"/>
        <v>0</v>
      </c>
      <c r="AG275" s="381">
        <f t="shared" si="14"/>
        <v>0</v>
      </c>
    </row>
    <row r="276" spans="1:33" ht="15.75" thickBot="1" x14ac:dyDescent="0.3">
      <c r="A276" s="297">
        <f t="shared" si="15"/>
        <v>258</v>
      </c>
      <c r="B276" s="297" t="str">
        <f>IF('12. Type 2 Emp 2020 Comp'!B278=0," ",+'12. Type 2 Emp 2020 Comp'!B278)</f>
        <v xml:space="preserve"> </v>
      </c>
      <c r="C276" s="265" t="str">
        <f>IF('12. Type 2 Emp 2020 Comp'!C278=0," ",+'12. Type 2 Emp 2020 Comp'!C278)</f>
        <v xml:space="preserve"> </v>
      </c>
      <c r="D276" s="514"/>
      <c r="E276" s="514"/>
      <c r="F276" s="514"/>
      <c r="G276" s="514"/>
      <c r="H276" s="514"/>
      <c r="I276" s="514"/>
      <c r="J276" s="514"/>
      <c r="K276" s="514"/>
      <c r="L276" s="514"/>
      <c r="M276" s="514"/>
      <c r="N276" s="514"/>
      <c r="O276" s="514"/>
      <c r="P276" s="514"/>
      <c r="Q276" s="514"/>
      <c r="R276" s="514"/>
      <c r="S276" s="514"/>
      <c r="T276" s="514"/>
      <c r="U276" s="514"/>
      <c r="V276" s="514"/>
      <c r="W276" s="514"/>
      <c r="X276" s="514"/>
      <c r="Y276" s="514"/>
      <c r="Z276" s="514"/>
      <c r="AA276" s="514"/>
      <c r="AB276" s="514"/>
      <c r="AC276" s="514"/>
      <c r="AD276" s="269">
        <f t="shared" si="16"/>
        <v>0</v>
      </c>
      <c r="AE276" s="390">
        <f>+AD276/(('12. Type 2 Emp 2020 Comp'!$I$16-'12. Type 2 Emp 2020 Comp'!$I$15+1)/7)</f>
        <v>0</v>
      </c>
      <c r="AF276" s="381">
        <f t="shared" ref="AF276:AF339" si="17">ROUND(IF($I$12=1,IF(AE276&lt;40,AE276/40,1),0),1)</f>
        <v>0</v>
      </c>
      <c r="AG276" s="381">
        <f t="shared" ref="AG276:AG339" si="18">ROUND(IF($I$12=2,IF(AE276&lt;40,IF(AE276=0,0,0.5),1),0),1)</f>
        <v>0</v>
      </c>
    </row>
    <row r="277" spans="1:33" ht="15.75" thickBot="1" x14ac:dyDescent="0.3">
      <c r="A277" s="297">
        <f t="shared" ref="A277:A340" si="19">+A276+1</f>
        <v>259</v>
      </c>
      <c r="B277" s="297" t="str">
        <f>IF('12. Type 2 Emp 2020 Comp'!B279=0," ",+'12. Type 2 Emp 2020 Comp'!B279)</f>
        <v xml:space="preserve"> </v>
      </c>
      <c r="C277" s="265" t="str">
        <f>IF('12. Type 2 Emp 2020 Comp'!C279=0," ",+'12. Type 2 Emp 2020 Comp'!C279)</f>
        <v xml:space="preserve"> </v>
      </c>
      <c r="D277" s="514"/>
      <c r="E277" s="514"/>
      <c r="F277" s="514"/>
      <c r="G277" s="514"/>
      <c r="H277" s="514"/>
      <c r="I277" s="514"/>
      <c r="J277" s="514"/>
      <c r="K277" s="514"/>
      <c r="L277" s="514"/>
      <c r="M277" s="514"/>
      <c r="N277" s="514"/>
      <c r="O277" s="514"/>
      <c r="P277" s="514"/>
      <c r="Q277" s="514"/>
      <c r="R277" s="514"/>
      <c r="S277" s="514"/>
      <c r="T277" s="514"/>
      <c r="U277" s="514"/>
      <c r="V277" s="514"/>
      <c r="W277" s="514"/>
      <c r="X277" s="514"/>
      <c r="Y277" s="514"/>
      <c r="Z277" s="514"/>
      <c r="AA277" s="514"/>
      <c r="AB277" s="514"/>
      <c r="AC277" s="514"/>
      <c r="AD277" s="269">
        <f t="shared" si="16"/>
        <v>0</v>
      </c>
      <c r="AE277" s="390">
        <f>+AD277/(('12. Type 2 Emp 2020 Comp'!$I$16-'12. Type 2 Emp 2020 Comp'!$I$15+1)/7)</f>
        <v>0</v>
      </c>
      <c r="AF277" s="381">
        <f t="shared" si="17"/>
        <v>0</v>
      </c>
      <c r="AG277" s="381">
        <f t="shared" si="18"/>
        <v>0</v>
      </c>
    </row>
    <row r="278" spans="1:33" ht="15.75" thickBot="1" x14ac:dyDescent="0.3">
      <c r="A278" s="297">
        <f t="shared" si="19"/>
        <v>260</v>
      </c>
      <c r="B278" s="297" t="str">
        <f>IF('12. Type 2 Emp 2020 Comp'!B280=0," ",+'12. Type 2 Emp 2020 Comp'!B280)</f>
        <v xml:space="preserve"> </v>
      </c>
      <c r="C278" s="265" t="str">
        <f>IF('12. Type 2 Emp 2020 Comp'!C280=0," ",+'12. Type 2 Emp 2020 Comp'!C280)</f>
        <v xml:space="preserve"> </v>
      </c>
      <c r="D278" s="514"/>
      <c r="E278" s="514"/>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269">
        <f t="shared" si="16"/>
        <v>0</v>
      </c>
      <c r="AE278" s="390">
        <f>+AD278/(('12. Type 2 Emp 2020 Comp'!$I$16-'12. Type 2 Emp 2020 Comp'!$I$15+1)/7)</f>
        <v>0</v>
      </c>
      <c r="AF278" s="381">
        <f t="shared" si="17"/>
        <v>0</v>
      </c>
      <c r="AG278" s="381">
        <f t="shared" si="18"/>
        <v>0</v>
      </c>
    </row>
    <row r="279" spans="1:33" ht="15.75" thickBot="1" x14ac:dyDescent="0.3">
      <c r="A279" s="297">
        <f t="shared" si="19"/>
        <v>261</v>
      </c>
      <c r="B279" s="297" t="str">
        <f>IF('12. Type 2 Emp 2020 Comp'!B281=0," ",+'12. Type 2 Emp 2020 Comp'!B281)</f>
        <v xml:space="preserve"> </v>
      </c>
      <c r="C279" s="265" t="str">
        <f>IF('12. Type 2 Emp 2020 Comp'!C281=0," ",+'12. Type 2 Emp 2020 Comp'!C281)</f>
        <v xml:space="preserve"> </v>
      </c>
      <c r="D279" s="514"/>
      <c r="E279" s="514"/>
      <c r="F279" s="514"/>
      <c r="G279" s="514"/>
      <c r="H279" s="514"/>
      <c r="I279" s="514"/>
      <c r="J279" s="514"/>
      <c r="K279" s="514"/>
      <c r="L279" s="514"/>
      <c r="M279" s="514"/>
      <c r="N279" s="514"/>
      <c r="O279" s="514"/>
      <c r="P279" s="514"/>
      <c r="Q279" s="514"/>
      <c r="R279" s="514"/>
      <c r="S279" s="514"/>
      <c r="T279" s="514"/>
      <c r="U279" s="514"/>
      <c r="V279" s="514"/>
      <c r="W279" s="514"/>
      <c r="X279" s="514"/>
      <c r="Y279" s="514"/>
      <c r="Z279" s="514"/>
      <c r="AA279" s="514"/>
      <c r="AB279" s="514"/>
      <c r="AC279" s="514"/>
      <c r="AD279" s="269">
        <f t="shared" si="16"/>
        <v>0</v>
      </c>
      <c r="AE279" s="390">
        <f>+AD279/(('12. Type 2 Emp 2020 Comp'!$I$16-'12. Type 2 Emp 2020 Comp'!$I$15+1)/7)</f>
        <v>0</v>
      </c>
      <c r="AF279" s="381">
        <f t="shared" si="17"/>
        <v>0</v>
      </c>
      <c r="AG279" s="381">
        <f t="shared" si="18"/>
        <v>0</v>
      </c>
    </row>
    <row r="280" spans="1:33" ht="15.75" thickBot="1" x14ac:dyDescent="0.3">
      <c r="A280" s="297">
        <f t="shared" si="19"/>
        <v>262</v>
      </c>
      <c r="B280" s="297" t="str">
        <f>IF('12. Type 2 Emp 2020 Comp'!B282=0," ",+'12. Type 2 Emp 2020 Comp'!B282)</f>
        <v xml:space="preserve"> </v>
      </c>
      <c r="C280" s="265" t="str">
        <f>IF('12. Type 2 Emp 2020 Comp'!C282=0," ",+'12. Type 2 Emp 2020 Comp'!C282)</f>
        <v xml:space="preserve"> </v>
      </c>
      <c r="D280" s="514"/>
      <c r="E280" s="514"/>
      <c r="F280" s="514"/>
      <c r="G280" s="514"/>
      <c r="H280" s="514"/>
      <c r="I280" s="514"/>
      <c r="J280" s="514"/>
      <c r="K280" s="514"/>
      <c r="L280" s="514"/>
      <c r="M280" s="514"/>
      <c r="N280" s="514"/>
      <c r="O280" s="514"/>
      <c r="P280" s="514"/>
      <c r="Q280" s="514"/>
      <c r="R280" s="514"/>
      <c r="S280" s="514"/>
      <c r="T280" s="514"/>
      <c r="U280" s="514"/>
      <c r="V280" s="514"/>
      <c r="W280" s="514"/>
      <c r="X280" s="514"/>
      <c r="Y280" s="514"/>
      <c r="Z280" s="514"/>
      <c r="AA280" s="514"/>
      <c r="AB280" s="514"/>
      <c r="AC280" s="514"/>
      <c r="AD280" s="269">
        <f t="shared" si="16"/>
        <v>0</v>
      </c>
      <c r="AE280" s="390">
        <f>+AD280/(('12. Type 2 Emp 2020 Comp'!$I$16-'12. Type 2 Emp 2020 Comp'!$I$15+1)/7)</f>
        <v>0</v>
      </c>
      <c r="AF280" s="381">
        <f t="shared" si="17"/>
        <v>0</v>
      </c>
      <c r="AG280" s="381">
        <f t="shared" si="18"/>
        <v>0</v>
      </c>
    </row>
    <row r="281" spans="1:33" ht="15.75" thickBot="1" x14ac:dyDescent="0.3">
      <c r="A281" s="297">
        <f t="shared" si="19"/>
        <v>263</v>
      </c>
      <c r="B281" s="297" t="str">
        <f>IF('12. Type 2 Emp 2020 Comp'!B283=0," ",+'12. Type 2 Emp 2020 Comp'!B283)</f>
        <v xml:space="preserve"> </v>
      </c>
      <c r="C281" s="265" t="str">
        <f>IF('12. Type 2 Emp 2020 Comp'!C283=0," ",+'12. Type 2 Emp 2020 Comp'!C283)</f>
        <v xml:space="preserve"> </v>
      </c>
      <c r="D281" s="514"/>
      <c r="E281" s="514"/>
      <c r="F281" s="514"/>
      <c r="G281" s="514"/>
      <c r="H281" s="514"/>
      <c r="I281" s="514"/>
      <c r="J281" s="514"/>
      <c r="K281" s="514"/>
      <c r="L281" s="514"/>
      <c r="M281" s="514"/>
      <c r="N281" s="514"/>
      <c r="O281" s="514"/>
      <c r="P281" s="514"/>
      <c r="Q281" s="514"/>
      <c r="R281" s="514"/>
      <c r="S281" s="514"/>
      <c r="T281" s="514"/>
      <c r="U281" s="514"/>
      <c r="V281" s="514"/>
      <c r="W281" s="514"/>
      <c r="X281" s="514"/>
      <c r="Y281" s="514"/>
      <c r="Z281" s="514"/>
      <c r="AA281" s="514"/>
      <c r="AB281" s="514"/>
      <c r="AC281" s="514"/>
      <c r="AD281" s="269">
        <f t="shared" si="16"/>
        <v>0</v>
      </c>
      <c r="AE281" s="390">
        <f>+AD281/(('12. Type 2 Emp 2020 Comp'!$I$16-'12. Type 2 Emp 2020 Comp'!$I$15+1)/7)</f>
        <v>0</v>
      </c>
      <c r="AF281" s="381">
        <f t="shared" si="17"/>
        <v>0</v>
      </c>
      <c r="AG281" s="381">
        <f t="shared" si="18"/>
        <v>0</v>
      </c>
    </row>
    <row r="282" spans="1:33" ht="15.75" thickBot="1" x14ac:dyDescent="0.3">
      <c r="A282" s="297">
        <f t="shared" si="19"/>
        <v>264</v>
      </c>
      <c r="B282" s="297" t="str">
        <f>IF('12. Type 2 Emp 2020 Comp'!B284=0," ",+'12. Type 2 Emp 2020 Comp'!B284)</f>
        <v xml:space="preserve"> </v>
      </c>
      <c r="C282" s="265" t="str">
        <f>IF('12. Type 2 Emp 2020 Comp'!C284=0," ",+'12. Type 2 Emp 2020 Comp'!C284)</f>
        <v xml:space="preserve"> </v>
      </c>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c r="AB282" s="514"/>
      <c r="AC282" s="514"/>
      <c r="AD282" s="269">
        <f t="shared" si="16"/>
        <v>0</v>
      </c>
      <c r="AE282" s="390">
        <f>+AD282/(('12. Type 2 Emp 2020 Comp'!$I$16-'12. Type 2 Emp 2020 Comp'!$I$15+1)/7)</f>
        <v>0</v>
      </c>
      <c r="AF282" s="381">
        <f t="shared" si="17"/>
        <v>0</v>
      </c>
      <c r="AG282" s="381">
        <f t="shared" si="18"/>
        <v>0</v>
      </c>
    </row>
    <row r="283" spans="1:33" ht="15.75" thickBot="1" x14ac:dyDescent="0.3">
      <c r="A283" s="297">
        <f t="shared" si="19"/>
        <v>265</v>
      </c>
      <c r="B283" s="297" t="str">
        <f>IF('12. Type 2 Emp 2020 Comp'!B285=0," ",+'12. Type 2 Emp 2020 Comp'!B285)</f>
        <v xml:space="preserve"> </v>
      </c>
      <c r="C283" s="265" t="str">
        <f>IF('12. Type 2 Emp 2020 Comp'!C285=0," ",+'12. Type 2 Emp 2020 Comp'!C285)</f>
        <v xml:space="preserve"> </v>
      </c>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c r="AB283" s="514"/>
      <c r="AC283" s="514"/>
      <c r="AD283" s="269">
        <f t="shared" si="16"/>
        <v>0</v>
      </c>
      <c r="AE283" s="390">
        <f>+AD283/(('12. Type 2 Emp 2020 Comp'!$I$16-'12. Type 2 Emp 2020 Comp'!$I$15+1)/7)</f>
        <v>0</v>
      </c>
      <c r="AF283" s="381">
        <f t="shared" si="17"/>
        <v>0</v>
      </c>
      <c r="AG283" s="381">
        <f t="shared" si="18"/>
        <v>0</v>
      </c>
    </row>
    <row r="284" spans="1:33" ht="15.75" thickBot="1" x14ac:dyDescent="0.3">
      <c r="A284" s="297">
        <f t="shared" si="19"/>
        <v>266</v>
      </c>
      <c r="B284" s="297" t="str">
        <f>IF('12. Type 2 Emp 2020 Comp'!B286=0," ",+'12. Type 2 Emp 2020 Comp'!B286)</f>
        <v xml:space="preserve"> </v>
      </c>
      <c r="C284" s="265" t="str">
        <f>IF('12. Type 2 Emp 2020 Comp'!C286=0," ",+'12. Type 2 Emp 2020 Comp'!C286)</f>
        <v xml:space="preserve"> </v>
      </c>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c r="AB284" s="514"/>
      <c r="AC284" s="514"/>
      <c r="AD284" s="269">
        <f t="shared" si="16"/>
        <v>0</v>
      </c>
      <c r="AE284" s="390">
        <f>+AD284/(('12. Type 2 Emp 2020 Comp'!$I$16-'12. Type 2 Emp 2020 Comp'!$I$15+1)/7)</f>
        <v>0</v>
      </c>
      <c r="AF284" s="381">
        <f t="shared" si="17"/>
        <v>0</v>
      </c>
      <c r="AG284" s="381">
        <f t="shared" si="18"/>
        <v>0</v>
      </c>
    </row>
    <row r="285" spans="1:33" ht="15.75" thickBot="1" x14ac:dyDescent="0.3">
      <c r="A285" s="297">
        <f t="shared" si="19"/>
        <v>267</v>
      </c>
      <c r="B285" s="297" t="str">
        <f>IF('12. Type 2 Emp 2020 Comp'!B287=0," ",+'12. Type 2 Emp 2020 Comp'!B287)</f>
        <v xml:space="preserve"> </v>
      </c>
      <c r="C285" s="265" t="str">
        <f>IF('12. Type 2 Emp 2020 Comp'!C287=0," ",+'12. Type 2 Emp 2020 Comp'!C287)</f>
        <v xml:space="preserve"> </v>
      </c>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c r="AB285" s="514"/>
      <c r="AC285" s="514"/>
      <c r="AD285" s="269">
        <f t="shared" si="16"/>
        <v>0</v>
      </c>
      <c r="AE285" s="390">
        <f>+AD285/(('12. Type 2 Emp 2020 Comp'!$I$16-'12. Type 2 Emp 2020 Comp'!$I$15+1)/7)</f>
        <v>0</v>
      </c>
      <c r="AF285" s="381">
        <f t="shared" si="17"/>
        <v>0</v>
      </c>
      <c r="AG285" s="381">
        <f t="shared" si="18"/>
        <v>0</v>
      </c>
    </row>
    <row r="286" spans="1:33" ht="15.75" thickBot="1" x14ac:dyDescent="0.3">
      <c r="A286" s="297">
        <f t="shared" si="19"/>
        <v>268</v>
      </c>
      <c r="B286" s="297" t="str">
        <f>IF('12. Type 2 Emp 2020 Comp'!B288=0," ",+'12. Type 2 Emp 2020 Comp'!B288)</f>
        <v xml:space="preserve"> </v>
      </c>
      <c r="C286" s="265" t="str">
        <f>IF('12. Type 2 Emp 2020 Comp'!C288=0," ",+'12. Type 2 Emp 2020 Comp'!C288)</f>
        <v xml:space="preserve"> </v>
      </c>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c r="AB286" s="514"/>
      <c r="AC286" s="514"/>
      <c r="AD286" s="269">
        <f t="shared" si="16"/>
        <v>0</v>
      </c>
      <c r="AE286" s="390">
        <f>+AD286/(('12. Type 2 Emp 2020 Comp'!$I$16-'12. Type 2 Emp 2020 Comp'!$I$15+1)/7)</f>
        <v>0</v>
      </c>
      <c r="AF286" s="381">
        <f t="shared" si="17"/>
        <v>0</v>
      </c>
      <c r="AG286" s="381">
        <f t="shared" si="18"/>
        <v>0</v>
      </c>
    </row>
    <row r="287" spans="1:33" ht="15.75" thickBot="1" x14ac:dyDescent="0.3">
      <c r="A287" s="297">
        <f t="shared" si="19"/>
        <v>269</v>
      </c>
      <c r="B287" s="297" t="str">
        <f>IF('12. Type 2 Emp 2020 Comp'!B289=0," ",+'12. Type 2 Emp 2020 Comp'!B289)</f>
        <v xml:space="preserve"> </v>
      </c>
      <c r="C287" s="265" t="str">
        <f>IF('12. Type 2 Emp 2020 Comp'!C289=0," ",+'12. Type 2 Emp 2020 Comp'!C289)</f>
        <v xml:space="preserve"> </v>
      </c>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c r="AB287" s="514"/>
      <c r="AC287" s="514"/>
      <c r="AD287" s="269">
        <f t="shared" si="16"/>
        <v>0</v>
      </c>
      <c r="AE287" s="390">
        <f>+AD287/(('12. Type 2 Emp 2020 Comp'!$I$16-'12. Type 2 Emp 2020 Comp'!$I$15+1)/7)</f>
        <v>0</v>
      </c>
      <c r="AF287" s="381">
        <f t="shared" si="17"/>
        <v>0</v>
      </c>
      <c r="AG287" s="381">
        <f t="shared" si="18"/>
        <v>0</v>
      </c>
    </row>
    <row r="288" spans="1:33" ht="15.75" thickBot="1" x14ac:dyDescent="0.3">
      <c r="A288" s="297">
        <f t="shared" si="19"/>
        <v>270</v>
      </c>
      <c r="B288" s="297" t="str">
        <f>IF('12. Type 2 Emp 2020 Comp'!B290=0," ",+'12. Type 2 Emp 2020 Comp'!B290)</f>
        <v xml:space="preserve"> </v>
      </c>
      <c r="C288" s="265" t="str">
        <f>IF('12. Type 2 Emp 2020 Comp'!C290=0," ",+'12. Type 2 Emp 2020 Comp'!C290)</f>
        <v xml:space="preserve"> </v>
      </c>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4"/>
      <c r="AD288" s="269">
        <f t="shared" si="16"/>
        <v>0</v>
      </c>
      <c r="AE288" s="390">
        <f>+AD288/(('12. Type 2 Emp 2020 Comp'!$I$16-'12. Type 2 Emp 2020 Comp'!$I$15+1)/7)</f>
        <v>0</v>
      </c>
      <c r="AF288" s="381">
        <f t="shared" si="17"/>
        <v>0</v>
      </c>
      <c r="AG288" s="381">
        <f t="shared" si="18"/>
        <v>0</v>
      </c>
    </row>
    <row r="289" spans="1:33" ht="15.75" thickBot="1" x14ac:dyDescent="0.3">
      <c r="A289" s="297">
        <f t="shared" si="19"/>
        <v>271</v>
      </c>
      <c r="B289" s="297" t="str">
        <f>IF('12. Type 2 Emp 2020 Comp'!B291=0," ",+'12. Type 2 Emp 2020 Comp'!B291)</f>
        <v xml:space="preserve"> </v>
      </c>
      <c r="C289" s="265" t="str">
        <f>IF('12. Type 2 Emp 2020 Comp'!C291=0," ",+'12. Type 2 Emp 2020 Comp'!C291)</f>
        <v xml:space="preserve"> </v>
      </c>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c r="AB289" s="514"/>
      <c r="AC289" s="514"/>
      <c r="AD289" s="269">
        <f t="shared" si="16"/>
        <v>0</v>
      </c>
      <c r="AE289" s="390">
        <f>+AD289/(('12. Type 2 Emp 2020 Comp'!$I$16-'12. Type 2 Emp 2020 Comp'!$I$15+1)/7)</f>
        <v>0</v>
      </c>
      <c r="AF289" s="381">
        <f t="shared" si="17"/>
        <v>0</v>
      </c>
      <c r="AG289" s="381">
        <f t="shared" si="18"/>
        <v>0</v>
      </c>
    </row>
    <row r="290" spans="1:33" ht="15.75" thickBot="1" x14ac:dyDescent="0.3">
      <c r="A290" s="297">
        <f t="shared" si="19"/>
        <v>272</v>
      </c>
      <c r="B290" s="297" t="str">
        <f>IF('12. Type 2 Emp 2020 Comp'!B292=0," ",+'12. Type 2 Emp 2020 Comp'!B292)</f>
        <v xml:space="preserve"> </v>
      </c>
      <c r="C290" s="265" t="str">
        <f>IF('12. Type 2 Emp 2020 Comp'!C292=0," ",+'12. Type 2 Emp 2020 Comp'!C292)</f>
        <v xml:space="preserve"> </v>
      </c>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c r="AB290" s="514"/>
      <c r="AC290" s="514"/>
      <c r="AD290" s="269">
        <f t="shared" si="16"/>
        <v>0</v>
      </c>
      <c r="AE290" s="390">
        <f>+AD290/(('12. Type 2 Emp 2020 Comp'!$I$16-'12. Type 2 Emp 2020 Comp'!$I$15+1)/7)</f>
        <v>0</v>
      </c>
      <c r="AF290" s="381">
        <f t="shared" si="17"/>
        <v>0</v>
      </c>
      <c r="AG290" s="381">
        <f t="shared" si="18"/>
        <v>0</v>
      </c>
    </row>
    <row r="291" spans="1:33" ht="15.75" thickBot="1" x14ac:dyDescent="0.3">
      <c r="A291" s="297">
        <f t="shared" si="19"/>
        <v>273</v>
      </c>
      <c r="B291" s="297" t="str">
        <f>IF('12. Type 2 Emp 2020 Comp'!B293=0," ",+'12. Type 2 Emp 2020 Comp'!B293)</f>
        <v xml:space="preserve"> </v>
      </c>
      <c r="C291" s="265" t="str">
        <f>IF('12. Type 2 Emp 2020 Comp'!C293=0," ",+'12. Type 2 Emp 2020 Comp'!C293)</f>
        <v xml:space="preserve"> </v>
      </c>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c r="AB291" s="514"/>
      <c r="AC291" s="514"/>
      <c r="AD291" s="269">
        <f t="shared" si="16"/>
        <v>0</v>
      </c>
      <c r="AE291" s="390">
        <f>+AD291/(('12. Type 2 Emp 2020 Comp'!$I$16-'12. Type 2 Emp 2020 Comp'!$I$15+1)/7)</f>
        <v>0</v>
      </c>
      <c r="AF291" s="381">
        <f t="shared" si="17"/>
        <v>0</v>
      </c>
      <c r="AG291" s="381">
        <f t="shared" si="18"/>
        <v>0</v>
      </c>
    </row>
    <row r="292" spans="1:33" ht="15.75" thickBot="1" x14ac:dyDescent="0.3">
      <c r="A292" s="297">
        <f t="shared" si="19"/>
        <v>274</v>
      </c>
      <c r="B292" s="297" t="str">
        <f>IF('12. Type 2 Emp 2020 Comp'!B294=0," ",+'12. Type 2 Emp 2020 Comp'!B294)</f>
        <v xml:space="preserve"> </v>
      </c>
      <c r="C292" s="265" t="str">
        <f>IF('12. Type 2 Emp 2020 Comp'!C294=0," ",+'12. Type 2 Emp 2020 Comp'!C294)</f>
        <v xml:space="preserve"> </v>
      </c>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4"/>
      <c r="AD292" s="269">
        <f t="shared" si="16"/>
        <v>0</v>
      </c>
      <c r="AE292" s="390">
        <f>+AD292/(('12. Type 2 Emp 2020 Comp'!$I$16-'12. Type 2 Emp 2020 Comp'!$I$15+1)/7)</f>
        <v>0</v>
      </c>
      <c r="AF292" s="381">
        <f t="shared" si="17"/>
        <v>0</v>
      </c>
      <c r="AG292" s="381">
        <f t="shared" si="18"/>
        <v>0</v>
      </c>
    </row>
    <row r="293" spans="1:33" ht="15.75" thickBot="1" x14ac:dyDescent="0.3">
      <c r="A293" s="297">
        <f t="shared" si="19"/>
        <v>275</v>
      </c>
      <c r="B293" s="297" t="str">
        <f>IF('12. Type 2 Emp 2020 Comp'!B295=0," ",+'12. Type 2 Emp 2020 Comp'!B295)</f>
        <v xml:space="preserve"> </v>
      </c>
      <c r="C293" s="265" t="str">
        <f>IF('12. Type 2 Emp 2020 Comp'!C295=0," ",+'12. Type 2 Emp 2020 Comp'!C295)</f>
        <v xml:space="preserve"> </v>
      </c>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c r="AB293" s="514"/>
      <c r="AC293" s="514"/>
      <c r="AD293" s="269">
        <f t="shared" si="16"/>
        <v>0</v>
      </c>
      <c r="AE293" s="390">
        <f>+AD293/(('12. Type 2 Emp 2020 Comp'!$I$16-'12. Type 2 Emp 2020 Comp'!$I$15+1)/7)</f>
        <v>0</v>
      </c>
      <c r="AF293" s="381">
        <f t="shared" si="17"/>
        <v>0</v>
      </c>
      <c r="AG293" s="381">
        <f t="shared" si="18"/>
        <v>0</v>
      </c>
    </row>
    <row r="294" spans="1:33" ht="15.75" thickBot="1" x14ac:dyDescent="0.3">
      <c r="A294" s="297">
        <f t="shared" si="19"/>
        <v>276</v>
      </c>
      <c r="B294" s="297" t="str">
        <f>IF('12. Type 2 Emp 2020 Comp'!B296=0," ",+'12. Type 2 Emp 2020 Comp'!B296)</f>
        <v xml:space="preserve"> </v>
      </c>
      <c r="C294" s="265" t="str">
        <f>IF('12. Type 2 Emp 2020 Comp'!C296=0," ",+'12. Type 2 Emp 2020 Comp'!C296)</f>
        <v xml:space="preserve"> </v>
      </c>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c r="AB294" s="514"/>
      <c r="AC294" s="514"/>
      <c r="AD294" s="269">
        <f t="shared" si="16"/>
        <v>0</v>
      </c>
      <c r="AE294" s="390">
        <f>+AD294/(('12. Type 2 Emp 2020 Comp'!$I$16-'12. Type 2 Emp 2020 Comp'!$I$15+1)/7)</f>
        <v>0</v>
      </c>
      <c r="AF294" s="381">
        <f t="shared" si="17"/>
        <v>0</v>
      </c>
      <c r="AG294" s="381">
        <f t="shared" si="18"/>
        <v>0</v>
      </c>
    </row>
    <row r="295" spans="1:33" ht="15.75" thickBot="1" x14ac:dyDescent="0.3">
      <c r="A295" s="297">
        <f t="shared" si="19"/>
        <v>277</v>
      </c>
      <c r="B295" s="297" t="str">
        <f>IF('12. Type 2 Emp 2020 Comp'!B297=0," ",+'12. Type 2 Emp 2020 Comp'!B297)</f>
        <v xml:space="preserve"> </v>
      </c>
      <c r="C295" s="265" t="str">
        <f>IF('12. Type 2 Emp 2020 Comp'!C297=0," ",+'12. Type 2 Emp 2020 Comp'!C297)</f>
        <v xml:space="preserve"> </v>
      </c>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c r="AB295" s="514"/>
      <c r="AC295" s="514"/>
      <c r="AD295" s="269">
        <f t="shared" si="16"/>
        <v>0</v>
      </c>
      <c r="AE295" s="390">
        <f>+AD295/(('12. Type 2 Emp 2020 Comp'!$I$16-'12. Type 2 Emp 2020 Comp'!$I$15+1)/7)</f>
        <v>0</v>
      </c>
      <c r="AF295" s="381">
        <f t="shared" si="17"/>
        <v>0</v>
      </c>
      <c r="AG295" s="381">
        <f t="shared" si="18"/>
        <v>0</v>
      </c>
    </row>
    <row r="296" spans="1:33" ht="15.75" thickBot="1" x14ac:dyDescent="0.3">
      <c r="A296" s="297">
        <f t="shared" si="19"/>
        <v>278</v>
      </c>
      <c r="B296" s="297" t="str">
        <f>IF('12. Type 2 Emp 2020 Comp'!B298=0," ",+'12. Type 2 Emp 2020 Comp'!B298)</f>
        <v xml:space="preserve"> </v>
      </c>
      <c r="C296" s="265" t="str">
        <f>IF('12. Type 2 Emp 2020 Comp'!C298=0," ",+'12. Type 2 Emp 2020 Comp'!C298)</f>
        <v xml:space="preserve"> </v>
      </c>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c r="AB296" s="514"/>
      <c r="AC296" s="514"/>
      <c r="AD296" s="269">
        <f t="shared" si="16"/>
        <v>0</v>
      </c>
      <c r="AE296" s="390">
        <f>+AD296/(('12. Type 2 Emp 2020 Comp'!$I$16-'12. Type 2 Emp 2020 Comp'!$I$15+1)/7)</f>
        <v>0</v>
      </c>
      <c r="AF296" s="381">
        <f t="shared" si="17"/>
        <v>0</v>
      </c>
      <c r="AG296" s="381">
        <f t="shared" si="18"/>
        <v>0</v>
      </c>
    </row>
    <row r="297" spans="1:33" ht="15.75" thickBot="1" x14ac:dyDescent="0.3">
      <c r="A297" s="297">
        <f t="shared" si="19"/>
        <v>279</v>
      </c>
      <c r="B297" s="297" t="str">
        <f>IF('12. Type 2 Emp 2020 Comp'!B299=0," ",+'12. Type 2 Emp 2020 Comp'!B299)</f>
        <v xml:space="preserve"> </v>
      </c>
      <c r="C297" s="265" t="str">
        <f>IF('12. Type 2 Emp 2020 Comp'!C299=0," ",+'12. Type 2 Emp 2020 Comp'!C299)</f>
        <v xml:space="preserve"> </v>
      </c>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c r="AB297" s="514"/>
      <c r="AC297" s="514"/>
      <c r="AD297" s="269">
        <f t="shared" si="16"/>
        <v>0</v>
      </c>
      <c r="AE297" s="390">
        <f>+AD297/(('12. Type 2 Emp 2020 Comp'!$I$16-'12. Type 2 Emp 2020 Comp'!$I$15+1)/7)</f>
        <v>0</v>
      </c>
      <c r="AF297" s="381">
        <f t="shared" si="17"/>
        <v>0</v>
      </c>
      <c r="AG297" s="381">
        <f t="shared" si="18"/>
        <v>0</v>
      </c>
    </row>
    <row r="298" spans="1:33" ht="15.75" thickBot="1" x14ac:dyDescent="0.3">
      <c r="A298" s="297">
        <f t="shared" si="19"/>
        <v>280</v>
      </c>
      <c r="B298" s="297" t="str">
        <f>IF('12. Type 2 Emp 2020 Comp'!B300=0," ",+'12. Type 2 Emp 2020 Comp'!B300)</f>
        <v xml:space="preserve"> </v>
      </c>
      <c r="C298" s="265" t="str">
        <f>IF('12. Type 2 Emp 2020 Comp'!C300=0," ",+'12. Type 2 Emp 2020 Comp'!C300)</f>
        <v xml:space="preserve"> </v>
      </c>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c r="AB298" s="514"/>
      <c r="AC298" s="514"/>
      <c r="AD298" s="269">
        <f t="shared" si="16"/>
        <v>0</v>
      </c>
      <c r="AE298" s="390">
        <f>+AD298/(('12. Type 2 Emp 2020 Comp'!$I$16-'12. Type 2 Emp 2020 Comp'!$I$15+1)/7)</f>
        <v>0</v>
      </c>
      <c r="AF298" s="381">
        <f t="shared" si="17"/>
        <v>0</v>
      </c>
      <c r="AG298" s="381">
        <f t="shared" si="18"/>
        <v>0</v>
      </c>
    </row>
    <row r="299" spans="1:33" ht="15.75" thickBot="1" x14ac:dyDescent="0.3">
      <c r="A299" s="297">
        <f t="shared" si="19"/>
        <v>281</v>
      </c>
      <c r="B299" s="297" t="str">
        <f>IF('12. Type 2 Emp 2020 Comp'!B301=0," ",+'12. Type 2 Emp 2020 Comp'!B301)</f>
        <v xml:space="preserve"> </v>
      </c>
      <c r="C299" s="265" t="str">
        <f>IF('12. Type 2 Emp 2020 Comp'!C301=0," ",+'12. Type 2 Emp 2020 Comp'!C301)</f>
        <v xml:space="preserve"> </v>
      </c>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c r="AB299" s="514"/>
      <c r="AC299" s="514"/>
      <c r="AD299" s="269">
        <f t="shared" si="16"/>
        <v>0</v>
      </c>
      <c r="AE299" s="390">
        <f>+AD299/(('12. Type 2 Emp 2020 Comp'!$I$16-'12. Type 2 Emp 2020 Comp'!$I$15+1)/7)</f>
        <v>0</v>
      </c>
      <c r="AF299" s="381">
        <f t="shared" si="17"/>
        <v>0</v>
      </c>
      <c r="AG299" s="381">
        <f t="shared" si="18"/>
        <v>0</v>
      </c>
    </row>
    <row r="300" spans="1:33" ht="15.75" thickBot="1" x14ac:dyDescent="0.3">
      <c r="A300" s="297">
        <f t="shared" si="19"/>
        <v>282</v>
      </c>
      <c r="B300" s="297" t="str">
        <f>IF('12. Type 2 Emp 2020 Comp'!B302=0," ",+'12. Type 2 Emp 2020 Comp'!B302)</f>
        <v xml:space="preserve"> </v>
      </c>
      <c r="C300" s="265" t="str">
        <f>IF('12. Type 2 Emp 2020 Comp'!C302=0," ",+'12. Type 2 Emp 2020 Comp'!C302)</f>
        <v xml:space="preserve"> </v>
      </c>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c r="AB300" s="514"/>
      <c r="AC300" s="514"/>
      <c r="AD300" s="269">
        <f t="shared" si="16"/>
        <v>0</v>
      </c>
      <c r="AE300" s="390">
        <f>+AD300/(('12. Type 2 Emp 2020 Comp'!$I$16-'12. Type 2 Emp 2020 Comp'!$I$15+1)/7)</f>
        <v>0</v>
      </c>
      <c r="AF300" s="381">
        <f t="shared" si="17"/>
        <v>0</v>
      </c>
      <c r="AG300" s="381">
        <f t="shared" si="18"/>
        <v>0</v>
      </c>
    </row>
    <row r="301" spans="1:33" ht="15.75" thickBot="1" x14ac:dyDescent="0.3">
      <c r="A301" s="297">
        <f t="shared" si="19"/>
        <v>283</v>
      </c>
      <c r="B301" s="297" t="str">
        <f>IF('12. Type 2 Emp 2020 Comp'!B303=0," ",+'12. Type 2 Emp 2020 Comp'!B303)</f>
        <v xml:space="preserve"> </v>
      </c>
      <c r="C301" s="265" t="str">
        <f>IF('12. Type 2 Emp 2020 Comp'!C303=0," ",+'12. Type 2 Emp 2020 Comp'!C303)</f>
        <v xml:space="preserve"> </v>
      </c>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c r="AB301" s="514"/>
      <c r="AC301" s="514"/>
      <c r="AD301" s="269">
        <f t="shared" si="16"/>
        <v>0</v>
      </c>
      <c r="AE301" s="390">
        <f>+AD301/(('12. Type 2 Emp 2020 Comp'!$I$16-'12. Type 2 Emp 2020 Comp'!$I$15+1)/7)</f>
        <v>0</v>
      </c>
      <c r="AF301" s="381">
        <f t="shared" si="17"/>
        <v>0</v>
      </c>
      <c r="AG301" s="381">
        <f t="shared" si="18"/>
        <v>0</v>
      </c>
    </row>
    <row r="302" spans="1:33" ht="15.75" thickBot="1" x14ac:dyDescent="0.3">
      <c r="A302" s="297">
        <f t="shared" si="19"/>
        <v>284</v>
      </c>
      <c r="B302" s="297" t="str">
        <f>IF('12. Type 2 Emp 2020 Comp'!B304=0," ",+'12. Type 2 Emp 2020 Comp'!B304)</f>
        <v xml:space="preserve"> </v>
      </c>
      <c r="C302" s="265" t="str">
        <f>IF('12. Type 2 Emp 2020 Comp'!C304=0," ",+'12. Type 2 Emp 2020 Comp'!C304)</f>
        <v xml:space="preserve"> </v>
      </c>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c r="AB302" s="514"/>
      <c r="AC302" s="514"/>
      <c r="AD302" s="269">
        <f t="shared" si="16"/>
        <v>0</v>
      </c>
      <c r="AE302" s="390">
        <f>+AD302/(('12. Type 2 Emp 2020 Comp'!$I$16-'12. Type 2 Emp 2020 Comp'!$I$15+1)/7)</f>
        <v>0</v>
      </c>
      <c r="AF302" s="381">
        <f t="shared" si="17"/>
        <v>0</v>
      </c>
      <c r="AG302" s="381">
        <f t="shared" si="18"/>
        <v>0</v>
      </c>
    </row>
    <row r="303" spans="1:33" ht="15.75" thickBot="1" x14ac:dyDescent="0.3">
      <c r="A303" s="297">
        <f t="shared" si="19"/>
        <v>285</v>
      </c>
      <c r="B303" s="297" t="str">
        <f>IF('12. Type 2 Emp 2020 Comp'!B305=0," ",+'12. Type 2 Emp 2020 Comp'!B305)</f>
        <v xml:space="preserve"> </v>
      </c>
      <c r="C303" s="265" t="str">
        <f>IF('12. Type 2 Emp 2020 Comp'!C305=0," ",+'12. Type 2 Emp 2020 Comp'!C305)</f>
        <v xml:space="preserve"> </v>
      </c>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c r="AB303" s="514"/>
      <c r="AC303" s="514"/>
      <c r="AD303" s="269">
        <f t="shared" si="16"/>
        <v>0</v>
      </c>
      <c r="AE303" s="390">
        <f>+AD303/(('12. Type 2 Emp 2020 Comp'!$I$16-'12. Type 2 Emp 2020 Comp'!$I$15+1)/7)</f>
        <v>0</v>
      </c>
      <c r="AF303" s="381">
        <f t="shared" si="17"/>
        <v>0</v>
      </c>
      <c r="AG303" s="381">
        <f t="shared" si="18"/>
        <v>0</v>
      </c>
    </row>
    <row r="304" spans="1:33" ht="15.75" thickBot="1" x14ac:dyDescent="0.3">
      <c r="A304" s="297">
        <f t="shared" si="19"/>
        <v>286</v>
      </c>
      <c r="B304" s="297" t="str">
        <f>IF('12. Type 2 Emp 2020 Comp'!B306=0," ",+'12. Type 2 Emp 2020 Comp'!B306)</f>
        <v xml:space="preserve"> </v>
      </c>
      <c r="C304" s="265" t="str">
        <f>IF('12. Type 2 Emp 2020 Comp'!C306=0," ",+'12. Type 2 Emp 2020 Comp'!C306)</f>
        <v xml:space="preserve"> </v>
      </c>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c r="AB304" s="514"/>
      <c r="AC304" s="514"/>
      <c r="AD304" s="269">
        <f t="shared" si="16"/>
        <v>0</v>
      </c>
      <c r="AE304" s="390">
        <f>+AD304/(('12. Type 2 Emp 2020 Comp'!$I$16-'12. Type 2 Emp 2020 Comp'!$I$15+1)/7)</f>
        <v>0</v>
      </c>
      <c r="AF304" s="381">
        <f t="shared" si="17"/>
        <v>0</v>
      </c>
      <c r="AG304" s="381">
        <f t="shared" si="18"/>
        <v>0</v>
      </c>
    </row>
    <row r="305" spans="1:33" ht="15.75" thickBot="1" x14ac:dyDescent="0.3">
      <c r="A305" s="297">
        <f t="shared" si="19"/>
        <v>287</v>
      </c>
      <c r="B305" s="297" t="str">
        <f>IF('12. Type 2 Emp 2020 Comp'!B307=0," ",+'12. Type 2 Emp 2020 Comp'!B307)</f>
        <v xml:space="preserve"> </v>
      </c>
      <c r="C305" s="265" t="str">
        <f>IF('12. Type 2 Emp 2020 Comp'!C307=0," ",+'12. Type 2 Emp 2020 Comp'!C307)</f>
        <v xml:space="preserve"> </v>
      </c>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c r="AB305" s="514"/>
      <c r="AC305" s="514"/>
      <c r="AD305" s="269">
        <f t="shared" si="16"/>
        <v>0</v>
      </c>
      <c r="AE305" s="390">
        <f>+AD305/(('12. Type 2 Emp 2020 Comp'!$I$16-'12. Type 2 Emp 2020 Comp'!$I$15+1)/7)</f>
        <v>0</v>
      </c>
      <c r="AF305" s="381">
        <f t="shared" si="17"/>
        <v>0</v>
      </c>
      <c r="AG305" s="381">
        <f t="shared" si="18"/>
        <v>0</v>
      </c>
    </row>
    <row r="306" spans="1:33" ht="15.75" thickBot="1" x14ac:dyDescent="0.3">
      <c r="A306" s="297">
        <f t="shared" si="19"/>
        <v>288</v>
      </c>
      <c r="B306" s="297" t="str">
        <f>IF('12. Type 2 Emp 2020 Comp'!B308=0," ",+'12. Type 2 Emp 2020 Comp'!B308)</f>
        <v xml:space="preserve"> </v>
      </c>
      <c r="C306" s="265" t="str">
        <f>IF('12. Type 2 Emp 2020 Comp'!C308=0," ",+'12. Type 2 Emp 2020 Comp'!C308)</f>
        <v xml:space="preserve"> </v>
      </c>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c r="AB306" s="514"/>
      <c r="AC306" s="514"/>
      <c r="AD306" s="269">
        <f t="shared" si="16"/>
        <v>0</v>
      </c>
      <c r="AE306" s="390">
        <f>+AD306/(('12. Type 2 Emp 2020 Comp'!$I$16-'12. Type 2 Emp 2020 Comp'!$I$15+1)/7)</f>
        <v>0</v>
      </c>
      <c r="AF306" s="381">
        <f t="shared" si="17"/>
        <v>0</v>
      </c>
      <c r="AG306" s="381">
        <f t="shared" si="18"/>
        <v>0</v>
      </c>
    </row>
    <row r="307" spans="1:33" ht="15.75" thickBot="1" x14ac:dyDescent="0.3">
      <c r="A307" s="297">
        <f t="shared" si="19"/>
        <v>289</v>
      </c>
      <c r="B307" s="297" t="str">
        <f>IF('12. Type 2 Emp 2020 Comp'!B309=0," ",+'12. Type 2 Emp 2020 Comp'!B309)</f>
        <v xml:space="preserve"> </v>
      </c>
      <c r="C307" s="265" t="str">
        <f>IF('12. Type 2 Emp 2020 Comp'!C309=0," ",+'12. Type 2 Emp 2020 Comp'!C309)</f>
        <v xml:space="preserve"> </v>
      </c>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c r="AB307" s="514"/>
      <c r="AC307" s="514"/>
      <c r="AD307" s="269">
        <f t="shared" si="16"/>
        <v>0</v>
      </c>
      <c r="AE307" s="390">
        <f>+AD307/(('12. Type 2 Emp 2020 Comp'!$I$16-'12. Type 2 Emp 2020 Comp'!$I$15+1)/7)</f>
        <v>0</v>
      </c>
      <c r="AF307" s="381">
        <f t="shared" si="17"/>
        <v>0</v>
      </c>
      <c r="AG307" s="381">
        <f t="shared" si="18"/>
        <v>0</v>
      </c>
    </row>
    <row r="308" spans="1:33" ht="15.75" thickBot="1" x14ac:dyDescent="0.3">
      <c r="A308" s="297">
        <f t="shared" si="19"/>
        <v>290</v>
      </c>
      <c r="B308" s="297" t="str">
        <f>IF('12. Type 2 Emp 2020 Comp'!B310=0," ",+'12. Type 2 Emp 2020 Comp'!B310)</f>
        <v xml:space="preserve"> </v>
      </c>
      <c r="C308" s="265" t="str">
        <f>IF('12. Type 2 Emp 2020 Comp'!C310=0," ",+'12. Type 2 Emp 2020 Comp'!C310)</f>
        <v xml:space="preserve"> </v>
      </c>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c r="AB308" s="514"/>
      <c r="AC308" s="514"/>
      <c r="AD308" s="269">
        <f t="shared" si="16"/>
        <v>0</v>
      </c>
      <c r="AE308" s="390">
        <f>+AD308/(('12. Type 2 Emp 2020 Comp'!$I$16-'12. Type 2 Emp 2020 Comp'!$I$15+1)/7)</f>
        <v>0</v>
      </c>
      <c r="AF308" s="381">
        <f t="shared" si="17"/>
        <v>0</v>
      </c>
      <c r="AG308" s="381">
        <f t="shared" si="18"/>
        <v>0</v>
      </c>
    </row>
    <row r="309" spans="1:33" ht="15.75" thickBot="1" x14ac:dyDescent="0.3">
      <c r="A309" s="297">
        <f t="shared" si="19"/>
        <v>291</v>
      </c>
      <c r="B309" s="297" t="str">
        <f>IF('12. Type 2 Emp 2020 Comp'!B311=0," ",+'12. Type 2 Emp 2020 Comp'!B311)</f>
        <v xml:space="preserve"> </v>
      </c>
      <c r="C309" s="265" t="str">
        <f>IF('12. Type 2 Emp 2020 Comp'!C311=0," ",+'12. Type 2 Emp 2020 Comp'!C311)</f>
        <v xml:space="preserve"> </v>
      </c>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c r="AB309" s="514"/>
      <c r="AC309" s="514"/>
      <c r="AD309" s="269">
        <f t="shared" si="16"/>
        <v>0</v>
      </c>
      <c r="AE309" s="390">
        <f>+AD309/(('12. Type 2 Emp 2020 Comp'!$I$16-'12. Type 2 Emp 2020 Comp'!$I$15+1)/7)</f>
        <v>0</v>
      </c>
      <c r="AF309" s="381">
        <f t="shared" si="17"/>
        <v>0</v>
      </c>
      <c r="AG309" s="381">
        <f t="shared" si="18"/>
        <v>0</v>
      </c>
    </row>
    <row r="310" spans="1:33" ht="15.75" thickBot="1" x14ac:dyDescent="0.3">
      <c r="A310" s="297">
        <f t="shared" si="19"/>
        <v>292</v>
      </c>
      <c r="B310" s="297" t="str">
        <f>IF('12. Type 2 Emp 2020 Comp'!B312=0," ",+'12. Type 2 Emp 2020 Comp'!B312)</f>
        <v xml:space="preserve"> </v>
      </c>
      <c r="C310" s="265" t="str">
        <f>IF('12. Type 2 Emp 2020 Comp'!C312=0," ",+'12. Type 2 Emp 2020 Comp'!C312)</f>
        <v xml:space="preserve"> </v>
      </c>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c r="AB310" s="514"/>
      <c r="AC310" s="514"/>
      <c r="AD310" s="269">
        <f t="shared" si="16"/>
        <v>0</v>
      </c>
      <c r="AE310" s="390">
        <f>+AD310/(('12. Type 2 Emp 2020 Comp'!$I$16-'12. Type 2 Emp 2020 Comp'!$I$15+1)/7)</f>
        <v>0</v>
      </c>
      <c r="AF310" s="381">
        <f t="shared" si="17"/>
        <v>0</v>
      </c>
      <c r="AG310" s="381">
        <f t="shared" si="18"/>
        <v>0</v>
      </c>
    </row>
    <row r="311" spans="1:33" ht="15.75" thickBot="1" x14ac:dyDescent="0.3">
      <c r="A311" s="297">
        <f t="shared" si="19"/>
        <v>293</v>
      </c>
      <c r="B311" s="297" t="str">
        <f>IF('12. Type 2 Emp 2020 Comp'!B313=0," ",+'12. Type 2 Emp 2020 Comp'!B313)</f>
        <v xml:space="preserve"> </v>
      </c>
      <c r="C311" s="265" t="str">
        <f>IF('12. Type 2 Emp 2020 Comp'!C313=0," ",+'12. Type 2 Emp 2020 Comp'!C313)</f>
        <v xml:space="preserve"> </v>
      </c>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c r="AB311" s="514"/>
      <c r="AC311" s="514"/>
      <c r="AD311" s="269">
        <f t="shared" si="16"/>
        <v>0</v>
      </c>
      <c r="AE311" s="390">
        <f>+AD311/(('12. Type 2 Emp 2020 Comp'!$I$16-'12. Type 2 Emp 2020 Comp'!$I$15+1)/7)</f>
        <v>0</v>
      </c>
      <c r="AF311" s="381">
        <f t="shared" si="17"/>
        <v>0</v>
      </c>
      <c r="AG311" s="381">
        <f t="shared" si="18"/>
        <v>0</v>
      </c>
    </row>
    <row r="312" spans="1:33" ht="15.75" thickBot="1" x14ac:dyDescent="0.3">
      <c r="A312" s="297">
        <f t="shared" si="19"/>
        <v>294</v>
      </c>
      <c r="B312" s="297" t="str">
        <f>IF('12. Type 2 Emp 2020 Comp'!B314=0," ",+'12. Type 2 Emp 2020 Comp'!B314)</f>
        <v xml:space="preserve"> </v>
      </c>
      <c r="C312" s="265" t="str">
        <f>IF('12. Type 2 Emp 2020 Comp'!C314=0," ",+'12. Type 2 Emp 2020 Comp'!C314)</f>
        <v xml:space="preserve"> </v>
      </c>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269">
        <f t="shared" si="16"/>
        <v>0</v>
      </c>
      <c r="AE312" s="390">
        <f>+AD312/(('12. Type 2 Emp 2020 Comp'!$I$16-'12. Type 2 Emp 2020 Comp'!$I$15+1)/7)</f>
        <v>0</v>
      </c>
      <c r="AF312" s="381">
        <f t="shared" si="17"/>
        <v>0</v>
      </c>
      <c r="AG312" s="381">
        <f t="shared" si="18"/>
        <v>0</v>
      </c>
    </row>
    <row r="313" spans="1:33" ht="15.75" thickBot="1" x14ac:dyDescent="0.3">
      <c r="A313" s="297">
        <f t="shared" si="19"/>
        <v>295</v>
      </c>
      <c r="B313" s="297" t="str">
        <f>IF('12. Type 2 Emp 2020 Comp'!B315=0," ",+'12. Type 2 Emp 2020 Comp'!B315)</f>
        <v xml:space="preserve"> </v>
      </c>
      <c r="C313" s="265" t="str">
        <f>IF('12. Type 2 Emp 2020 Comp'!C315=0," ",+'12. Type 2 Emp 2020 Comp'!C315)</f>
        <v xml:space="preserve"> </v>
      </c>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c r="AB313" s="514"/>
      <c r="AC313" s="514"/>
      <c r="AD313" s="269">
        <f t="shared" si="16"/>
        <v>0</v>
      </c>
      <c r="AE313" s="390">
        <f>+AD313/(('12. Type 2 Emp 2020 Comp'!$I$16-'12. Type 2 Emp 2020 Comp'!$I$15+1)/7)</f>
        <v>0</v>
      </c>
      <c r="AF313" s="381">
        <f t="shared" si="17"/>
        <v>0</v>
      </c>
      <c r="AG313" s="381">
        <f t="shared" si="18"/>
        <v>0</v>
      </c>
    </row>
    <row r="314" spans="1:33" ht="15.75" thickBot="1" x14ac:dyDescent="0.3">
      <c r="A314" s="297">
        <f t="shared" si="19"/>
        <v>296</v>
      </c>
      <c r="B314" s="297" t="str">
        <f>IF('12. Type 2 Emp 2020 Comp'!B316=0," ",+'12. Type 2 Emp 2020 Comp'!B316)</f>
        <v xml:space="preserve"> </v>
      </c>
      <c r="C314" s="265" t="str">
        <f>IF('12. Type 2 Emp 2020 Comp'!C316=0," ",+'12. Type 2 Emp 2020 Comp'!C316)</f>
        <v xml:space="preserve"> </v>
      </c>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c r="AB314" s="514"/>
      <c r="AC314" s="514"/>
      <c r="AD314" s="269">
        <f t="shared" si="16"/>
        <v>0</v>
      </c>
      <c r="AE314" s="390">
        <f>+AD314/(('12. Type 2 Emp 2020 Comp'!$I$16-'12. Type 2 Emp 2020 Comp'!$I$15+1)/7)</f>
        <v>0</v>
      </c>
      <c r="AF314" s="381">
        <f t="shared" si="17"/>
        <v>0</v>
      </c>
      <c r="AG314" s="381">
        <f t="shared" si="18"/>
        <v>0</v>
      </c>
    </row>
    <row r="315" spans="1:33" ht="15.75" thickBot="1" x14ac:dyDescent="0.3">
      <c r="A315" s="297">
        <f t="shared" si="19"/>
        <v>297</v>
      </c>
      <c r="B315" s="297" t="str">
        <f>IF('12. Type 2 Emp 2020 Comp'!B317=0," ",+'12. Type 2 Emp 2020 Comp'!B317)</f>
        <v xml:space="preserve"> </v>
      </c>
      <c r="C315" s="265" t="str">
        <f>IF('12. Type 2 Emp 2020 Comp'!C317=0," ",+'12. Type 2 Emp 2020 Comp'!C317)</f>
        <v xml:space="preserve"> </v>
      </c>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c r="AB315" s="514"/>
      <c r="AC315" s="514"/>
      <c r="AD315" s="269">
        <f t="shared" si="16"/>
        <v>0</v>
      </c>
      <c r="AE315" s="390">
        <f>+AD315/(('12. Type 2 Emp 2020 Comp'!$I$16-'12. Type 2 Emp 2020 Comp'!$I$15+1)/7)</f>
        <v>0</v>
      </c>
      <c r="AF315" s="381">
        <f t="shared" si="17"/>
        <v>0</v>
      </c>
      <c r="AG315" s="381">
        <f t="shared" si="18"/>
        <v>0</v>
      </c>
    </row>
    <row r="316" spans="1:33" ht="15.75" thickBot="1" x14ac:dyDescent="0.3">
      <c r="A316" s="297">
        <f t="shared" si="19"/>
        <v>298</v>
      </c>
      <c r="B316" s="297" t="str">
        <f>IF('12. Type 2 Emp 2020 Comp'!B318=0," ",+'12. Type 2 Emp 2020 Comp'!B318)</f>
        <v xml:space="preserve"> </v>
      </c>
      <c r="C316" s="265" t="str">
        <f>IF('12. Type 2 Emp 2020 Comp'!C318=0," ",+'12. Type 2 Emp 2020 Comp'!C318)</f>
        <v xml:space="preserve"> </v>
      </c>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c r="AB316" s="514"/>
      <c r="AC316" s="514"/>
      <c r="AD316" s="269">
        <f t="shared" si="16"/>
        <v>0</v>
      </c>
      <c r="AE316" s="390">
        <f>+AD316/(('12. Type 2 Emp 2020 Comp'!$I$16-'12. Type 2 Emp 2020 Comp'!$I$15+1)/7)</f>
        <v>0</v>
      </c>
      <c r="AF316" s="381">
        <f t="shared" si="17"/>
        <v>0</v>
      </c>
      <c r="AG316" s="381">
        <f t="shared" si="18"/>
        <v>0</v>
      </c>
    </row>
    <row r="317" spans="1:33" ht="15.75" thickBot="1" x14ac:dyDescent="0.3">
      <c r="A317" s="297">
        <f t="shared" si="19"/>
        <v>299</v>
      </c>
      <c r="B317" s="297" t="str">
        <f>IF('12. Type 2 Emp 2020 Comp'!B319=0," ",+'12. Type 2 Emp 2020 Comp'!B319)</f>
        <v xml:space="preserve"> </v>
      </c>
      <c r="C317" s="265" t="str">
        <f>IF('12. Type 2 Emp 2020 Comp'!C319=0," ",+'12. Type 2 Emp 2020 Comp'!C319)</f>
        <v xml:space="preserve"> </v>
      </c>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c r="AB317" s="514"/>
      <c r="AC317" s="514"/>
      <c r="AD317" s="269">
        <f t="shared" si="16"/>
        <v>0</v>
      </c>
      <c r="AE317" s="390">
        <f>+AD317/(('12. Type 2 Emp 2020 Comp'!$I$16-'12. Type 2 Emp 2020 Comp'!$I$15+1)/7)</f>
        <v>0</v>
      </c>
      <c r="AF317" s="381">
        <f t="shared" si="17"/>
        <v>0</v>
      </c>
      <c r="AG317" s="381">
        <f t="shared" si="18"/>
        <v>0</v>
      </c>
    </row>
    <row r="318" spans="1:33" ht="15.75" thickBot="1" x14ac:dyDescent="0.3">
      <c r="A318" s="297">
        <f t="shared" si="19"/>
        <v>300</v>
      </c>
      <c r="B318" s="297" t="str">
        <f>IF('12. Type 2 Emp 2020 Comp'!B320=0," ",+'12. Type 2 Emp 2020 Comp'!B320)</f>
        <v xml:space="preserve"> </v>
      </c>
      <c r="C318" s="265" t="str">
        <f>IF('12. Type 2 Emp 2020 Comp'!C320=0," ",+'12. Type 2 Emp 2020 Comp'!C320)</f>
        <v xml:space="preserve"> </v>
      </c>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c r="AB318" s="514"/>
      <c r="AC318" s="514"/>
      <c r="AD318" s="269">
        <f t="shared" si="16"/>
        <v>0</v>
      </c>
      <c r="AE318" s="390">
        <f>+AD318/(('12. Type 2 Emp 2020 Comp'!$I$16-'12. Type 2 Emp 2020 Comp'!$I$15+1)/7)</f>
        <v>0</v>
      </c>
      <c r="AF318" s="381">
        <f t="shared" si="17"/>
        <v>0</v>
      </c>
      <c r="AG318" s="381">
        <f t="shared" si="18"/>
        <v>0</v>
      </c>
    </row>
    <row r="319" spans="1:33" ht="15.75" thickBot="1" x14ac:dyDescent="0.3">
      <c r="A319" s="297">
        <f t="shared" si="19"/>
        <v>301</v>
      </c>
      <c r="B319" s="297" t="str">
        <f>IF('12. Type 2 Emp 2020 Comp'!B321=0," ",+'12. Type 2 Emp 2020 Comp'!B321)</f>
        <v xml:space="preserve"> </v>
      </c>
      <c r="C319" s="265" t="str">
        <f>IF('12. Type 2 Emp 2020 Comp'!C321=0," ",+'12. Type 2 Emp 2020 Comp'!C321)</f>
        <v xml:space="preserve"> </v>
      </c>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c r="AB319" s="514"/>
      <c r="AC319" s="514"/>
      <c r="AD319" s="269">
        <f t="shared" si="16"/>
        <v>0</v>
      </c>
      <c r="AE319" s="390">
        <f>+AD319/(('12. Type 2 Emp 2020 Comp'!$I$16-'12. Type 2 Emp 2020 Comp'!$I$15+1)/7)</f>
        <v>0</v>
      </c>
      <c r="AF319" s="381">
        <f t="shared" si="17"/>
        <v>0</v>
      </c>
      <c r="AG319" s="381">
        <f t="shared" si="18"/>
        <v>0</v>
      </c>
    </row>
    <row r="320" spans="1:33" ht="15.75" thickBot="1" x14ac:dyDescent="0.3">
      <c r="A320" s="297">
        <f t="shared" si="19"/>
        <v>302</v>
      </c>
      <c r="B320" s="297" t="str">
        <f>IF('12. Type 2 Emp 2020 Comp'!B322=0," ",+'12. Type 2 Emp 2020 Comp'!B322)</f>
        <v xml:space="preserve"> </v>
      </c>
      <c r="C320" s="265" t="str">
        <f>IF('12. Type 2 Emp 2020 Comp'!C322=0," ",+'12. Type 2 Emp 2020 Comp'!C322)</f>
        <v xml:space="preserve"> </v>
      </c>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c r="AB320" s="514"/>
      <c r="AC320" s="514"/>
      <c r="AD320" s="269">
        <f t="shared" si="16"/>
        <v>0</v>
      </c>
      <c r="AE320" s="390">
        <f>+AD320/(('12. Type 2 Emp 2020 Comp'!$I$16-'12. Type 2 Emp 2020 Comp'!$I$15+1)/7)</f>
        <v>0</v>
      </c>
      <c r="AF320" s="381">
        <f t="shared" si="17"/>
        <v>0</v>
      </c>
      <c r="AG320" s="381">
        <f t="shared" si="18"/>
        <v>0</v>
      </c>
    </row>
    <row r="321" spans="1:33" ht="15.75" thickBot="1" x14ac:dyDescent="0.3">
      <c r="A321" s="297">
        <f t="shared" si="19"/>
        <v>303</v>
      </c>
      <c r="B321" s="297" t="str">
        <f>IF('12. Type 2 Emp 2020 Comp'!B323=0," ",+'12. Type 2 Emp 2020 Comp'!B323)</f>
        <v xml:space="preserve"> </v>
      </c>
      <c r="C321" s="265" t="str">
        <f>IF('12. Type 2 Emp 2020 Comp'!C323=0," ",+'12. Type 2 Emp 2020 Comp'!C323)</f>
        <v xml:space="preserve"> </v>
      </c>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c r="AB321" s="514"/>
      <c r="AC321" s="514"/>
      <c r="AD321" s="269">
        <f t="shared" si="16"/>
        <v>0</v>
      </c>
      <c r="AE321" s="390">
        <f>+AD321/(('12. Type 2 Emp 2020 Comp'!$I$16-'12. Type 2 Emp 2020 Comp'!$I$15+1)/7)</f>
        <v>0</v>
      </c>
      <c r="AF321" s="381">
        <f t="shared" si="17"/>
        <v>0</v>
      </c>
      <c r="AG321" s="381">
        <f t="shared" si="18"/>
        <v>0</v>
      </c>
    </row>
    <row r="322" spans="1:33" ht="15.75" thickBot="1" x14ac:dyDescent="0.3">
      <c r="A322" s="297">
        <f t="shared" si="19"/>
        <v>304</v>
      </c>
      <c r="B322" s="297" t="str">
        <f>IF('12. Type 2 Emp 2020 Comp'!B324=0," ",+'12. Type 2 Emp 2020 Comp'!B324)</f>
        <v xml:space="preserve"> </v>
      </c>
      <c r="C322" s="265" t="str">
        <f>IF('12. Type 2 Emp 2020 Comp'!C324=0," ",+'12. Type 2 Emp 2020 Comp'!C324)</f>
        <v xml:space="preserve"> </v>
      </c>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c r="AB322" s="514"/>
      <c r="AC322" s="514"/>
      <c r="AD322" s="269">
        <f t="shared" si="16"/>
        <v>0</v>
      </c>
      <c r="AE322" s="390">
        <f>+AD322/(('12. Type 2 Emp 2020 Comp'!$I$16-'12. Type 2 Emp 2020 Comp'!$I$15+1)/7)</f>
        <v>0</v>
      </c>
      <c r="AF322" s="381">
        <f t="shared" si="17"/>
        <v>0</v>
      </c>
      <c r="AG322" s="381">
        <f t="shared" si="18"/>
        <v>0</v>
      </c>
    </row>
    <row r="323" spans="1:33" ht="15.75" thickBot="1" x14ac:dyDescent="0.3">
      <c r="A323" s="297">
        <f t="shared" si="19"/>
        <v>305</v>
      </c>
      <c r="B323" s="297" t="str">
        <f>IF('12. Type 2 Emp 2020 Comp'!B325=0," ",+'12. Type 2 Emp 2020 Comp'!B325)</f>
        <v xml:space="preserve"> </v>
      </c>
      <c r="C323" s="265" t="str">
        <f>IF('12. Type 2 Emp 2020 Comp'!C325=0," ",+'12. Type 2 Emp 2020 Comp'!C325)</f>
        <v xml:space="preserve"> </v>
      </c>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c r="AB323" s="514"/>
      <c r="AC323" s="514"/>
      <c r="AD323" s="269">
        <f t="shared" si="16"/>
        <v>0</v>
      </c>
      <c r="AE323" s="390">
        <f>+AD323/(('12. Type 2 Emp 2020 Comp'!$I$16-'12. Type 2 Emp 2020 Comp'!$I$15+1)/7)</f>
        <v>0</v>
      </c>
      <c r="AF323" s="381">
        <f t="shared" si="17"/>
        <v>0</v>
      </c>
      <c r="AG323" s="381">
        <f t="shared" si="18"/>
        <v>0</v>
      </c>
    </row>
    <row r="324" spans="1:33" ht="15.75" thickBot="1" x14ac:dyDescent="0.3">
      <c r="A324" s="297">
        <f t="shared" si="19"/>
        <v>306</v>
      </c>
      <c r="B324" s="297" t="str">
        <f>IF('12. Type 2 Emp 2020 Comp'!B326=0," ",+'12. Type 2 Emp 2020 Comp'!B326)</f>
        <v xml:space="preserve"> </v>
      </c>
      <c r="C324" s="265" t="str">
        <f>IF('12. Type 2 Emp 2020 Comp'!C326=0," ",+'12. Type 2 Emp 2020 Comp'!C326)</f>
        <v xml:space="preserve"> </v>
      </c>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c r="AB324" s="514"/>
      <c r="AC324" s="514"/>
      <c r="AD324" s="269">
        <f t="shared" si="16"/>
        <v>0</v>
      </c>
      <c r="AE324" s="390">
        <f>+AD324/(('12. Type 2 Emp 2020 Comp'!$I$16-'12. Type 2 Emp 2020 Comp'!$I$15+1)/7)</f>
        <v>0</v>
      </c>
      <c r="AF324" s="381">
        <f t="shared" si="17"/>
        <v>0</v>
      </c>
      <c r="AG324" s="381">
        <f t="shared" si="18"/>
        <v>0</v>
      </c>
    </row>
    <row r="325" spans="1:33" ht="15.75" thickBot="1" x14ac:dyDescent="0.3">
      <c r="A325" s="297">
        <f t="shared" si="19"/>
        <v>307</v>
      </c>
      <c r="B325" s="297" t="str">
        <f>IF('12. Type 2 Emp 2020 Comp'!B327=0," ",+'12. Type 2 Emp 2020 Comp'!B327)</f>
        <v xml:space="preserve"> </v>
      </c>
      <c r="C325" s="265" t="str">
        <f>IF('12. Type 2 Emp 2020 Comp'!C327=0," ",+'12. Type 2 Emp 2020 Comp'!C327)</f>
        <v xml:space="preserve"> </v>
      </c>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c r="AB325" s="514"/>
      <c r="AC325" s="514"/>
      <c r="AD325" s="269">
        <f t="shared" si="16"/>
        <v>0</v>
      </c>
      <c r="AE325" s="390">
        <f>+AD325/(('12. Type 2 Emp 2020 Comp'!$I$16-'12. Type 2 Emp 2020 Comp'!$I$15+1)/7)</f>
        <v>0</v>
      </c>
      <c r="AF325" s="381">
        <f t="shared" si="17"/>
        <v>0</v>
      </c>
      <c r="AG325" s="381">
        <f t="shared" si="18"/>
        <v>0</v>
      </c>
    </row>
    <row r="326" spans="1:33" ht="15.75" thickBot="1" x14ac:dyDescent="0.3">
      <c r="A326" s="297">
        <f t="shared" si="19"/>
        <v>308</v>
      </c>
      <c r="B326" s="297" t="str">
        <f>IF('12. Type 2 Emp 2020 Comp'!B328=0," ",+'12. Type 2 Emp 2020 Comp'!B328)</f>
        <v xml:space="preserve"> </v>
      </c>
      <c r="C326" s="265" t="str">
        <f>IF('12. Type 2 Emp 2020 Comp'!C328=0," ",+'12. Type 2 Emp 2020 Comp'!C328)</f>
        <v xml:space="preserve"> </v>
      </c>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c r="AB326" s="514"/>
      <c r="AC326" s="514"/>
      <c r="AD326" s="269">
        <f t="shared" si="16"/>
        <v>0</v>
      </c>
      <c r="AE326" s="390">
        <f>+AD326/(('12. Type 2 Emp 2020 Comp'!$I$16-'12. Type 2 Emp 2020 Comp'!$I$15+1)/7)</f>
        <v>0</v>
      </c>
      <c r="AF326" s="381">
        <f t="shared" si="17"/>
        <v>0</v>
      </c>
      <c r="AG326" s="381">
        <f t="shared" si="18"/>
        <v>0</v>
      </c>
    </row>
    <row r="327" spans="1:33" ht="15.75" thickBot="1" x14ac:dyDescent="0.3">
      <c r="A327" s="297">
        <f t="shared" si="19"/>
        <v>309</v>
      </c>
      <c r="B327" s="297" t="str">
        <f>IF('12. Type 2 Emp 2020 Comp'!B329=0," ",+'12. Type 2 Emp 2020 Comp'!B329)</f>
        <v xml:space="preserve"> </v>
      </c>
      <c r="C327" s="265" t="str">
        <f>IF('12. Type 2 Emp 2020 Comp'!C329=0," ",+'12. Type 2 Emp 2020 Comp'!C329)</f>
        <v xml:space="preserve"> </v>
      </c>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c r="AB327" s="514"/>
      <c r="AC327" s="514"/>
      <c r="AD327" s="269">
        <f t="shared" si="16"/>
        <v>0</v>
      </c>
      <c r="AE327" s="390">
        <f>+AD327/(('12. Type 2 Emp 2020 Comp'!$I$16-'12. Type 2 Emp 2020 Comp'!$I$15+1)/7)</f>
        <v>0</v>
      </c>
      <c r="AF327" s="381">
        <f t="shared" si="17"/>
        <v>0</v>
      </c>
      <c r="AG327" s="381">
        <f t="shared" si="18"/>
        <v>0</v>
      </c>
    </row>
    <row r="328" spans="1:33" ht="15.75" thickBot="1" x14ac:dyDescent="0.3">
      <c r="A328" s="297">
        <f t="shared" si="19"/>
        <v>310</v>
      </c>
      <c r="B328" s="297" t="str">
        <f>IF('12. Type 2 Emp 2020 Comp'!B330=0," ",+'12. Type 2 Emp 2020 Comp'!B330)</f>
        <v xml:space="preserve"> </v>
      </c>
      <c r="C328" s="265" t="str">
        <f>IF('12. Type 2 Emp 2020 Comp'!C330=0," ",+'12. Type 2 Emp 2020 Comp'!C330)</f>
        <v xml:space="preserve"> </v>
      </c>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c r="AB328" s="514"/>
      <c r="AC328" s="514"/>
      <c r="AD328" s="269">
        <f t="shared" si="16"/>
        <v>0</v>
      </c>
      <c r="AE328" s="390">
        <f>+AD328/(('12. Type 2 Emp 2020 Comp'!$I$16-'12. Type 2 Emp 2020 Comp'!$I$15+1)/7)</f>
        <v>0</v>
      </c>
      <c r="AF328" s="381">
        <f t="shared" si="17"/>
        <v>0</v>
      </c>
      <c r="AG328" s="381">
        <f t="shared" si="18"/>
        <v>0</v>
      </c>
    </row>
    <row r="329" spans="1:33" ht="15.75" thickBot="1" x14ac:dyDescent="0.3">
      <c r="A329" s="297">
        <f t="shared" si="19"/>
        <v>311</v>
      </c>
      <c r="B329" s="297" t="str">
        <f>IF('12. Type 2 Emp 2020 Comp'!B331=0," ",+'12. Type 2 Emp 2020 Comp'!B331)</f>
        <v xml:space="preserve"> </v>
      </c>
      <c r="C329" s="265" t="str">
        <f>IF('12. Type 2 Emp 2020 Comp'!C331=0," ",+'12. Type 2 Emp 2020 Comp'!C331)</f>
        <v xml:space="preserve"> </v>
      </c>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c r="AB329" s="514"/>
      <c r="AC329" s="514"/>
      <c r="AD329" s="269">
        <f t="shared" si="16"/>
        <v>0</v>
      </c>
      <c r="AE329" s="390">
        <f>+AD329/(('12. Type 2 Emp 2020 Comp'!$I$16-'12. Type 2 Emp 2020 Comp'!$I$15+1)/7)</f>
        <v>0</v>
      </c>
      <c r="AF329" s="381">
        <f t="shared" si="17"/>
        <v>0</v>
      </c>
      <c r="AG329" s="381">
        <f t="shared" si="18"/>
        <v>0</v>
      </c>
    </row>
    <row r="330" spans="1:33" ht="15.75" thickBot="1" x14ac:dyDescent="0.3">
      <c r="A330" s="297">
        <f t="shared" si="19"/>
        <v>312</v>
      </c>
      <c r="B330" s="297" t="str">
        <f>IF('12. Type 2 Emp 2020 Comp'!B332=0," ",+'12. Type 2 Emp 2020 Comp'!B332)</f>
        <v xml:space="preserve"> </v>
      </c>
      <c r="C330" s="265" t="str">
        <f>IF('12. Type 2 Emp 2020 Comp'!C332=0," ",+'12. Type 2 Emp 2020 Comp'!C332)</f>
        <v xml:space="preserve"> </v>
      </c>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c r="AB330" s="514"/>
      <c r="AC330" s="514"/>
      <c r="AD330" s="269">
        <f t="shared" si="16"/>
        <v>0</v>
      </c>
      <c r="AE330" s="390">
        <f>+AD330/(('12. Type 2 Emp 2020 Comp'!$I$16-'12. Type 2 Emp 2020 Comp'!$I$15+1)/7)</f>
        <v>0</v>
      </c>
      <c r="AF330" s="381">
        <f t="shared" si="17"/>
        <v>0</v>
      </c>
      <c r="AG330" s="381">
        <f t="shared" si="18"/>
        <v>0</v>
      </c>
    </row>
    <row r="331" spans="1:33" ht="15.75" thickBot="1" x14ac:dyDescent="0.3">
      <c r="A331" s="297">
        <f t="shared" si="19"/>
        <v>313</v>
      </c>
      <c r="B331" s="297" t="str">
        <f>IF('12. Type 2 Emp 2020 Comp'!B333=0," ",+'12. Type 2 Emp 2020 Comp'!B333)</f>
        <v xml:space="preserve"> </v>
      </c>
      <c r="C331" s="265" t="str">
        <f>IF('12. Type 2 Emp 2020 Comp'!C333=0," ",+'12. Type 2 Emp 2020 Comp'!C333)</f>
        <v xml:space="preserve"> </v>
      </c>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c r="AB331" s="514"/>
      <c r="AC331" s="514"/>
      <c r="AD331" s="269">
        <f t="shared" si="16"/>
        <v>0</v>
      </c>
      <c r="AE331" s="390">
        <f>+AD331/(('12. Type 2 Emp 2020 Comp'!$I$16-'12. Type 2 Emp 2020 Comp'!$I$15+1)/7)</f>
        <v>0</v>
      </c>
      <c r="AF331" s="381">
        <f t="shared" si="17"/>
        <v>0</v>
      </c>
      <c r="AG331" s="381">
        <f t="shared" si="18"/>
        <v>0</v>
      </c>
    </row>
    <row r="332" spans="1:33" ht="15.75" thickBot="1" x14ac:dyDescent="0.3">
      <c r="A332" s="297">
        <f t="shared" si="19"/>
        <v>314</v>
      </c>
      <c r="B332" s="297" t="str">
        <f>IF('12. Type 2 Emp 2020 Comp'!B334=0," ",+'12. Type 2 Emp 2020 Comp'!B334)</f>
        <v xml:space="preserve"> </v>
      </c>
      <c r="C332" s="265" t="str">
        <f>IF('12. Type 2 Emp 2020 Comp'!C334=0," ",+'12. Type 2 Emp 2020 Comp'!C334)</f>
        <v xml:space="preserve"> </v>
      </c>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c r="AB332" s="514"/>
      <c r="AC332" s="514"/>
      <c r="AD332" s="269">
        <f t="shared" si="16"/>
        <v>0</v>
      </c>
      <c r="AE332" s="390">
        <f>+AD332/(('12. Type 2 Emp 2020 Comp'!$I$16-'12. Type 2 Emp 2020 Comp'!$I$15+1)/7)</f>
        <v>0</v>
      </c>
      <c r="AF332" s="381">
        <f t="shared" si="17"/>
        <v>0</v>
      </c>
      <c r="AG332" s="381">
        <f t="shared" si="18"/>
        <v>0</v>
      </c>
    </row>
    <row r="333" spans="1:33" ht="15.75" thickBot="1" x14ac:dyDescent="0.3">
      <c r="A333" s="297">
        <f t="shared" si="19"/>
        <v>315</v>
      </c>
      <c r="B333" s="297" t="str">
        <f>IF('12. Type 2 Emp 2020 Comp'!B335=0," ",+'12. Type 2 Emp 2020 Comp'!B335)</f>
        <v xml:space="preserve"> </v>
      </c>
      <c r="C333" s="265" t="str">
        <f>IF('12. Type 2 Emp 2020 Comp'!C335=0," ",+'12. Type 2 Emp 2020 Comp'!C335)</f>
        <v xml:space="preserve"> </v>
      </c>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c r="AB333" s="514"/>
      <c r="AC333" s="514"/>
      <c r="AD333" s="269">
        <f t="shared" si="16"/>
        <v>0</v>
      </c>
      <c r="AE333" s="390">
        <f>+AD333/(('12. Type 2 Emp 2020 Comp'!$I$16-'12. Type 2 Emp 2020 Comp'!$I$15+1)/7)</f>
        <v>0</v>
      </c>
      <c r="AF333" s="381">
        <f t="shared" si="17"/>
        <v>0</v>
      </c>
      <c r="AG333" s="381">
        <f t="shared" si="18"/>
        <v>0</v>
      </c>
    </row>
    <row r="334" spans="1:33" ht="15.75" thickBot="1" x14ac:dyDescent="0.3">
      <c r="A334" s="297">
        <f t="shared" si="19"/>
        <v>316</v>
      </c>
      <c r="B334" s="297" t="str">
        <f>IF('12. Type 2 Emp 2020 Comp'!B336=0," ",+'12. Type 2 Emp 2020 Comp'!B336)</f>
        <v xml:space="preserve"> </v>
      </c>
      <c r="C334" s="265" t="str">
        <f>IF('12. Type 2 Emp 2020 Comp'!C336=0," ",+'12. Type 2 Emp 2020 Comp'!C336)</f>
        <v xml:space="preserve"> </v>
      </c>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c r="AB334" s="514"/>
      <c r="AC334" s="514"/>
      <c r="AD334" s="269">
        <f t="shared" si="16"/>
        <v>0</v>
      </c>
      <c r="AE334" s="390">
        <f>+AD334/(('12. Type 2 Emp 2020 Comp'!$I$16-'12. Type 2 Emp 2020 Comp'!$I$15+1)/7)</f>
        <v>0</v>
      </c>
      <c r="AF334" s="381">
        <f t="shared" si="17"/>
        <v>0</v>
      </c>
      <c r="AG334" s="381">
        <f t="shared" si="18"/>
        <v>0</v>
      </c>
    </row>
    <row r="335" spans="1:33" ht="15.75" thickBot="1" x14ac:dyDescent="0.3">
      <c r="A335" s="297">
        <f t="shared" si="19"/>
        <v>317</v>
      </c>
      <c r="B335" s="297" t="str">
        <f>IF('12. Type 2 Emp 2020 Comp'!B337=0," ",+'12. Type 2 Emp 2020 Comp'!B337)</f>
        <v xml:space="preserve"> </v>
      </c>
      <c r="C335" s="265" t="str">
        <f>IF('12. Type 2 Emp 2020 Comp'!C337=0," ",+'12. Type 2 Emp 2020 Comp'!C337)</f>
        <v xml:space="preserve"> </v>
      </c>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c r="AB335" s="514"/>
      <c r="AC335" s="514"/>
      <c r="AD335" s="269">
        <f t="shared" si="16"/>
        <v>0</v>
      </c>
      <c r="AE335" s="390">
        <f>+AD335/(('12. Type 2 Emp 2020 Comp'!$I$16-'12. Type 2 Emp 2020 Comp'!$I$15+1)/7)</f>
        <v>0</v>
      </c>
      <c r="AF335" s="381">
        <f t="shared" si="17"/>
        <v>0</v>
      </c>
      <c r="AG335" s="381">
        <f t="shared" si="18"/>
        <v>0</v>
      </c>
    </row>
    <row r="336" spans="1:33" ht="15.75" thickBot="1" x14ac:dyDescent="0.3">
      <c r="A336" s="297">
        <f t="shared" si="19"/>
        <v>318</v>
      </c>
      <c r="B336" s="297" t="str">
        <f>IF('12. Type 2 Emp 2020 Comp'!B338=0," ",+'12. Type 2 Emp 2020 Comp'!B338)</f>
        <v xml:space="preserve"> </v>
      </c>
      <c r="C336" s="265" t="str">
        <f>IF('12. Type 2 Emp 2020 Comp'!C338=0," ",+'12. Type 2 Emp 2020 Comp'!C338)</f>
        <v xml:space="preserve"> </v>
      </c>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c r="AB336" s="514"/>
      <c r="AC336" s="514"/>
      <c r="AD336" s="269">
        <f t="shared" si="16"/>
        <v>0</v>
      </c>
      <c r="AE336" s="390">
        <f>+AD336/(('12. Type 2 Emp 2020 Comp'!$I$16-'12. Type 2 Emp 2020 Comp'!$I$15+1)/7)</f>
        <v>0</v>
      </c>
      <c r="AF336" s="381">
        <f t="shared" si="17"/>
        <v>0</v>
      </c>
      <c r="AG336" s="381">
        <f t="shared" si="18"/>
        <v>0</v>
      </c>
    </row>
    <row r="337" spans="1:33" ht="15.75" thickBot="1" x14ac:dyDescent="0.3">
      <c r="A337" s="297">
        <f t="shared" si="19"/>
        <v>319</v>
      </c>
      <c r="B337" s="297" t="str">
        <f>IF('12. Type 2 Emp 2020 Comp'!B339=0," ",+'12. Type 2 Emp 2020 Comp'!B339)</f>
        <v xml:space="preserve"> </v>
      </c>
      <c r="C337" s="265" t="str">
        <f>IF('12. Type 2 Emp 2020 Comp'!C339=0," ",+'12. Type 2 Emp 2020 Comp'!C339)</f>
        <v xml:space="preserve"> </v>
      </c>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c r="AB337" s="514"/>
      <c r="AC337" s="514"/>
      <c r="AD337" s="269">
        <f t="shared" si="16"/>
        <v>0</v>
      </c>
      <c r="AE337" s="390">
        <f>+AD337/(('12. Type 2 Emp 2020 Comp'!$I$16-'12. Type 2 Emp 2020 Comp'!$I$15+1)/7)</f>
        <v>0</v>
      </c>
      <c r="AF337" s="381">
        <f t="shared" si="17"/>
        <v>0</v>
      </c>
      <c r="AG337" s="381">
        <f t="shared" si="18"/>
        <v>0</v>
      </c>
    </row>
    <row r="338" spans="1:33" ht="15.75" thickBot="1" x14ac:dyDescent="0.3">
      <c r="A338" s="297">
        <f t="shared" si="19"/>
        <v>320</v>
      </c>
      <c r="B338" s="297" t="str">
        <f>IF('12. Type 2 Emp 2020 Comp'!B340=0," ",+'12. Type 2 Emp 2020 Comp'!B340)</f>
        <v xml:space="preserve"> </v>
      </c>
      <c r="C338" s="265" t="str">
        <f>IF('12. Type 2 Emp 2020 Comp'!C340=0," ",+'12. Type 2 Emp 2020 Comp'!C340)</f>
        <v xml:space="preserve"> </v>
      </c>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c r="AB338" s="514"/>
      <c r="AC338" s="514"/>
      <c r="AD338" s="269">
        <f t="shared" si="16"/>
        <v>0</v>
      </c>
      <c r="AE338" s="390">
        <f>+AD338/(('12. Type 2 Emp 2020 Comp'!$I$16-'12. Type 2 Emp 2020 Comp'!$I$15+1)/7)</f>
        <v>0</v>
      </c>
      <c r="AF338" s="381">
        <f t="shared" si="17"/>
        <v>0</v>
      </c>
      <c r="AG338" s="381">
        <f t="shared" si="18"/>
        <v>0</v>
      </c>
    </row>
    <row r="339" spans="1:33" ht="15.75" thickBot="1" x14ac:dyDescent="0.3">
      <c r="A339" s="297">
        <f t="shared" si="19"/>
        <v>321</v>
      </c>
      <c r="B339" s="297" t="str">
        <f>IF('12. Type 2 Emp 2020 Comp'!B341=0," ",+'12. Type 2 Emp 2020 Comp'!B341)</f>
        <v xml:space="preserve"> </v>
      </c>
      <c r="C339" s="265" t="str">
        <f>IF('12. Type 2 Emp 2020 Comp'!C341=0," ",+'12. Type 2 Emp 2020 Comp'!C341)</f>
        <v xml:space="preserve"> </v>
      </c>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c r="AB339" s="514"/>
      <c r="AC339" s="514"/>
      <c r="AD339" s="269">
        <f t="shared" ref="AD339:AD402" si="20">IF(D339=0,SUM(E339:AC339),D339)</f>
        <v>0</v>
      </c>
      <c r="AE339" s="390">
        <f>+AD339/(('12. Type 2 Emp 2020 Comp'!$I$16-'12. Type 2 Emp 2020 Comp'!$I$15+1)/7)</f>
        <v>0</v>
      </c>
      <c r="AF339" s="381">
        <f t="shared" si="17"/>
        <v>0</v>
      </c>
      <c r="AG339" s="381">
        <f t="shared" si="18"/>
        <v>0</v>
      </c>
    </row>
    <row r="340" spans="1:33" ht="15.75" thickBot="1" x14ac:dyDescent="0.3">
      <c r="A340" s="297">
        <f t="shared" si="19"/>
        <v>322</v>
      </c>
      <c r="B340" s="297" t="str">
        <f>IF('12. Type 2 Emp 2020 Comp'!B342=0," ",+'12. Type 2 Emp 2020 Comp'!B342)</f>
        <v xml:space="preserve"> </v>
      </c>
      <c r="C340" s="265" t="str">
        <f>IF('12. Type 2 Emp 2020 Comp'!C342=0," ",+'12. Type 2 Emp 2020 Comp'!C342)</f>
        <v xml:space="preserve"> </v>
      </c>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c r="AB340" s="514"/>
      <c r="AC340" s="514"/>
      <c r="AD340" s="269">
        <f t="shared" si="20"/>
        <v>0</v>
      </c>
      <c r="AE340" s="390">
        <f>+AD340/(('12. Type 2 Emp 2020 Comp'!$I$16-'12. Type 2 Emp 2020 Comp'!$I$15+1)/7)</f>
        <v>0</v>
      </c>
      <c r="AF340" s="381">
        <f t="shared" ref="AF340:AF403" si="21">ROUND(IF($I$12=1,IF(AE340&lt;40,AE340/40,1),0),1)</f>
        <v>0</v>
      </c>
      <c r="AG340" s="381">
        <f t="shared" ref="AG340:AG403" si="22">ROUND(IF($I$12=2,IF(AE340&lt;40,IF(AE340=0,0,0.5),1),0),1)</f>
        <v>0</v>
      </c>
    </row>
    <row r="341" spans="1:33" ht="15.75" thickBot="1" x14ac:dyDescent="0.3">
      <c r="A341" s="297">
        <f t="shared" ref="A341:A404" si="23">+A340+1</f>
        <v>323</v>
      </c>
      <c r="B341" s="297" t="str">
        <f>IF('12. Type 2 Emp 2020 Comp'!B343=0," ",+'12. Type 2 Emp 2020 Comp'!B343)</f>
        <v xml:space="preserve"> </v>
      </c>
      <c r="C341" s="265" t="str">
        <f>IF('12. Type 2 Emp 2020 Comp'!C343=0," ",+'12. Type 2 Emp 2020 Comp'!C343)</f>
        <v xml:space="preserve"> </v>
      </c>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c r="AB341" s="514"/>
      <c r="AC341" s="514"/>
      <c r="AD341" s="269">
        <f t="shared" si="20"/>
        <v>0</v>
      </c>
      <c r="AE341" s="390">
        <f>+AD341/(('12. Type 2 Emp 2020 Comp'!$I$16-'12. Type 2 Emp 2020 Comp'!$I$15+1)/7)</f>
        <v>0</v>
      </c>
      <c r="AF341" s="381">
        <f t="shared" si="21"/>
        <v>0</v>
      </c>
      <c r="AG341" s="381">
        <f t="shared" si="22"/>
        <v>0</v>
      </c>
    </row>
    <row r="342" spans="1:33" ht="15.75" thickBot="1" x14ac:dyDescent="0.3">
      <c r="A342" s="297">
        <f t="shared" si="23"/>
        <v>324</v>
      </c>
      <c r="B342" s="297" t="str">
        <f>IF('12. Type 2 Emp 2020 Comp'!B344=0," ",+'12. Type 2 Emp 2020 Comp'!B344)</f>
        <v xml:space="preserve"> </v>
      </c>
      <c r="C342" s="265" t="str">
        <f>IF('12. Type 2 Emp 2020 Comp'!C344=0," ",+'12. Type 2 Emp 2020 Comp'!C344)</f>
        <v xml:space="preserve"> </v>
      </c>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c r="AB342" s="514"/>
      <c r="AC342" s="514"/>
      <c r="AD342" s="269">
        <f t="shared" si="20"/>
        <v>0</v>
      </c>
      <c r="AE342" s="390">
        <f>+AD342/(('12. Type 2 Emp 2020 Comp'!$I$16-'12. Type 2 Emp 2020 Comp'!$I$15+1)/7)</f>
        <v>0</v>
      </c>
      <c r="AF342" s="381">
        <f t="shared" si="21"/>
        <v>0</v>
      </c>
      <c r="AG342" s="381">
        <f t="shared" si="22"/>
        <v>0</v>
      </c>
    </row>
    <row r="343" spans="1:33" ht="15.75" thickBot="1" x14ac:dyDescent="0.3">
      <c r="A343" s="297">
        <f t="shared" si="23"/>
        <v>325</v>
      </c>
      <c r="B343" s="297" t="str">
        <f>IF('12. Type 2 Emp 2020 Comp'!B345=0," ",+'12. Type 2 Emp 2020 Comp'!B345)</f>
        <v xml:space="preserve"> </v>
      </c>
      <c r="C343" s="265" t="str">
        <f>IF('12. Type 2 Emp 2020 Comp'!C345=0," ",+'12. Type 2 Emp 2020 Comp'!C345)</f>
        <v xml:space="preserve"> </v>
      </c>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c r="AB343" s="514"/>
      <c r="AC343" s="514"/>
      <c r="AD343" s="269">
        <f t="shared" si="20"/>
        <v>0</v>
      </c>
      <c r="AE343" s="390">
        <f>+AD343/(('12. Type 2 Emp 2020 Comp'!$I$16-'12. Type 2 Emp 2020 Comp'!$I$15+1)/7)</f>
        <v>0</v>
      </c>
      <c r="AF343" s="381">
        <f t="shared" si="21"/>
        <v>0</v>
      </c>
      <c r="AG343" s="381">
        <f t="shared" si="22"/>
        <v>0</v>
      </c>
    </row>
    <row r="344" spans="1:33" ht="15.75" thickBot="1" x14ac:dyDescent="0.3">
      <c r="A344" s="297">
        <f t="shared" si="23"/>
        <v>326</v>
      </c>
      <c r="B344" s="297" t="str">
        <f>IF('12. Type 2 Emp 2020 Comp'!B346=0," ",+'12. Type 2 Emp 2020 Comp'!B346)</f>
        <v xml:space="preserve"> </v>
      </c>
      <c r="C344" s="265" t="str">
        <f>IF('12. Type 2 Emp 2020 Comp'!C346=0," ",+'12. Type 2 Emp 2020 Comp'!C346)</f>
        <v xml:space="preserve"> </v>
      </c>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c r="AB344" s="514"/>
      <c r="AC344" s="514"/>
      <c r="AD344" s="269">
        <f t="shared" si="20"/>
        <v>0</v>
      </c>
      <c r="AE344" s="390">
        <f>+AD344/(('12. Type 2 Emp 2020 Comp'!$I$16-'12. Type 2 Emp 2020 Comp'!$I$15+1)/7)</f>
        <v>0</v>
      </c>
      <c r="AF344" s="381">
        <f t="shared" si="21"/>
        <v>0</v>
      </c>
      <c r="AG344" s="381">
        <f t="shared" si="22"/>
        <v>0</v>
      </c>
    </row>
    <row r="345" spans="1:33" ht="15.75" thickBot="1" x14ac:dyDescent="0.3">
      <c r="A345" s="297">
        <f t="shared" si="23"/>
        <v>327</v>
      </c>
      <c r="B345" s="297" t="str">
        <f>IF('12. Type 2 Emp 2020 Comp'!B347=0," ",+'12. Type 2 Emp 2020 Comp'!B347)</f>
        <v xml:space="preserve"> </v>
      </c>
      <c r="C345" s="265" t="str">
        <f>IF('12. Type 2 Emp 2020 Comp'!C347=0," ",+'12. Type 2 Emp 2020 Comp'!C347)</f>
        <v xml:space="preserve"> </v>
      </c>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c r="AB345" s="514"/>
      <c r="AC345" s="514"/>
      <c r="AD345" s="269">
        <f t="shared" si="20"/>
        <v>0</v>
      </c>
      <c r="AE345" s="390">
        <f>+AD345/(('12. Type 2 Emp 2020 Comp'!$I$16-'12. Type 2 Emp 2020 Comp'!$I$15+1)/7)</f>
        <v>0</v>
      </c>
      <c r="AF345" s="381">
        <f t="shared" si="21"/>
        <v>0</v>
      </c>
      <c r="AG345" s="381">
        <f t="shared" si="22"/>
        <v>0</v>
      </c>
    </row>
    <row r="346" spans="1:33" ht="15.75" thickBot="1" x14ac:dyDescent="0.3">
      <c r="A346" s="297">
        <f t="shared" si="23"/>
        <v>328</v>
      </c>
      <c r="B346" s="297" t="str">
        <f>IF('12. Type 2 Emp 2020 Comp'!B348=0," ",+'12. Type 2 Emp 2020 Comp'!B348)</f>
        <v xml:space="preserve"> </v>
      </c>
      <c r="C346" s="265" t="str">
        <f>IF('12. Type 2 Emp 2020 Comp'!C348=0," ",+'12. Type 2 Emp 2020 Comp'!C348)</f>
        <v xml:space="preserve"> </v>
      </c>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c r="AB346" s="514"/>
      <c r="AC346" s="514"/>
      <c r="AD346" s="269">
        <f t="shared" si="20"/>
        <v>0</v>
      </c>
      <c r="AE346" s="390">
        <f>+AD346/(('12. Type 2 Emp 2020 Comp'!$I$16-'12. Type 2 Emp 2020 Comp'!$I$15+1)/7)</f>
        <v>0</v>
      </c>
      <c r="AF346" s="381">
        <f t="shared" si="21"/>
        <v>0</v>
      </c>
      <c r="AG346" s="381">
        <f t="shared" si="22"/>
        <v>0</v>
      </c>
    </row>
    <row r="347" spans="1:33" ht="15.75" thickBot="1" x14ac:dyDescent="0.3">
      <c r="A347" s="297">
        <f t="shared" si="23"/>
        <v>329</v>
      </c>
      <c r="B347" s="297" t="str">
        <f>IF('12. Type 2 Emp 2020 Comp'!B349=0," ",+'12. Type 2 Emp 2020 Comp'!B349)</f>
        <v xml:space="preserve"> </v>
      </c>
      <c r="C347" s="265" t="str">
        <f>IF('12. Type 2 Emp 2020 Comp'!C349=0," ",+'12. Type 2 Emp 2020 Comp'!C349)</f>
        <v xml:space="preserve"> </v>
      </c>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c r="AB347" s="514"/>
      <c r="AC347" s="514"/>
      <c r="AD347" s="269">
        <f t="shared" si="20"/>
        <v>0</v>
      </c>
      <c r="AE347" s="390">
        <f>+AD347/(('12. Type 2 Emp 2020 Comp'!$I$16-'12. Type 2 Emp 2020 Comp'!$I$15+1)/7)</f>
        <v>0</v>
      </c>
      <c r="AF347" s="381">
        <f t="shared" si="21"/>
        <v>0</v>
      </c>
      <c r="AG347" s="381">
        <f t="shared" si="22"/>
        <v>0</v>
      </c>
    </row>
    <row r="348" spans="1:33" ht="15.75" thickBot="1" x14ac:dyDescent="0.3">
      <c r="A348" s="297">
        <f t="shared" si="23"/>
        <v>330</v>
      </c>
      <c r="B348" s="297" t="str">
        <f>IF('12. Type 2 Emp 2020 Comp'!B350=0," ",+'12. Type 2 Emp 2020 Comp'!B350)</f>
        <v xml:space="preserve"> </v>
      </c>
      <c r="C348" s="265" t="str">
        <f>IF('12. Type 2 Emp 2020 Comp'!C350=0," ",+'12. Type 2 Emp 2020 Comp'!C350)</f>
        <v xml:space="preserve"> </v>
      </c>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c r="AB348" s="514"/>
      <c r="AC348" s="514"/>
      <c r="AD348" s="269">
        <f t="shared" si="20"/>
        <v>0</v>
      </c>
      <c r="AE348" s="390">
        <f>+AD348/(('12. Type 2 Emp 2020 Comp'!$I$16-'12. Type 2 Emp 2020 Comp'!$I$15+1)/7)</f>
        <v>0</v>
      </c>
      <c r="AF348" s="381">
        <f t="shared" si="21"/>
        <v>0</v>
      </c>
      <c r="AG348" s="381">
        <f t="shared" si="22"/>
        <v>0</v>
      </c>
    </row>
    <row r="349" spans="1:33" ht="15.75" thickBot="1" x14ac:dyDescent="0.3">
      <c r="A349" s="297">
        <f t="shared" si="23"/>
        <v>331</v>
      </c>
      <c r="B349" s="297" t="str">
        <f>IF('12. Type 2 Emp 2020 Comp'!B351=0," ",+'12. Type 2 Emp 2020 Comp'!B351)</f>
        <v xml:space="preserve"> </v>
      </c>
      <c r="C349" s="265" t="str">
        <f>IF('12. Type 2 Emp 2020 Comp'!C351=0," ",+'12. Type 2 Emp 2020 Comp'!C351)</f>
        <v xml:space="preserve"> </v>
      </c>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c r="AB349" s="514"/>
      <c r="AC349" s="514"/>
      <c r="AD349" s="269">
        <f t="shared" si="20"/>
        <v>0</v>
      </c>
      <c r="AE349" s="390">
        <f>+AD349/(('12. Type 2 Emp 2020 Comp'!$I$16-'12. Type 2 Emp 2020 Comp'!$I$15+1)/7)</f>
        <v>0</v>
      </c>
      <c r="AF349" s="381">
        <f t="shared" si="21"/>
        <v>0</v>
      </c>
      <c r="AG349" s="381">
        <f t="shared" si="22"/>
        <v>0</v>
      </c>
    </row>
    <row r="350" spans="1:33" ht="15.75" thickBot="1" x14ac:dyDescent="0.3">
      <c r="A350" s="297">
        <f t="shared" si="23"/>
        <v>332</v>
      </c>
      <c r="B350" s="297" t="str">
        <f>IF('12. Type 2 Emp 2020 Comp'!B352=0," ",+'12. Type 2 Emp 2020 Comp'!B352)</f>
        <v xml:space="preserve"> </v>
      </c>
      <c r="C350" s="265" t="str">
        <f>IF('12. Type 2 Emp 2020 Comp'!C352=0," ",+'12. Type 2 Emp 2020 Comp'!C352)</f>
        <v xml:space="preserve"> </v>
      </c>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c r="AB350" s="514"/>
      <c r="AC350" s="514"/>
      <c r="AD350" s="269">
        <f t="shared" si="20"/>
        <v>0</v>
      </c>
      <c r="AE350" s="390">
        <f>+AD350/(('12. Type 2 Emp 2020 Comp'!$I$16-'12. Type 2 Emp 2020 Comp'!$I$15+1)/7)</f>
        <v>0</v>
      </c>
      <c r="AF350" s="381">
        <f t="shared" si="21"/>
        <v>0</v>
      </c>
      <c r="AG350" s="381">
        <f t="shared" si="22"/>
        <v>0</v>
      </c>
    </row>
    <row r="351" spans="1:33" ht="15.75" thickBot="1" x14ac:dyDescent="0.3">
      <c r="A351" s="297">
        <f t="shared" si="23"/>
        <v>333</v>
      </c>
      <c r="B351" s="297" t="str">
        <f>IF('12. Type 2 Emp 2020 Comp'!B353=0," ",+'12. Type 2 Emp 2020 Comp'!B353)</f>
        <v xml:space="preserve"> </v>
      </c>
      <c r="C351" s="265" t="str">
        <f>IF('12. Type 2 Emp 2020 Comp'!C353=0," ",+'12. Type 2 Emp 2020 Comp'!C353)</f>
        <v xml:space="preserve"> </v>
      </c>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c r="AB351" s="514"/>
      <c r="AC351" s="514"/>
      <c r="AD351" s="269">
        <f t="shared" si="20"/>
        <v>0</v>
      </c>
      <c r="AE351" s="390">
        <f>+AD351/(('12. Type 2 Emp 2020 Comp'!$I$16-'12. Type 2 Emp 2020 Comp'!$I$15+1)/7)</f>
        <v>0</v>
      </c>
      <c r="AF351" s="381">
        <f t="shared" si="21"/>
        <v>0</v>
      </c>
      <c r="AG351" s="381">
        <f t="shared" si="22"/>
        <v>0</v>
      </c>
    </row>
    <row r="352" spans="1:33" ht="15.75" thickBot="1" x14ac:dyDescent="0.3">
      <c r="A352" s="297">
        <f t="shared" si="23"/>
        <v>334</v>
      </c>
      <c r="B352" s="297" t="str">
        <f>IF('12. Type 2 Emp 2020 Comp'!B354=0," ",+'12. Type 2 Emp 2020 Comp'!B354)</f>
        <v xml:space="preserve"> </v>
      </c>
      <c r="C352" s="265" t="str">
        <f>IF('12. Type 2 Emp 2020 Comp'!C354=0," ",+'12. Type 2 Emp 2020 Comp'!C354)</f>
        <v xml:space="preserve"> </v>
      </c>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c r="AB352" s="514"/>
      <c r="AC352" s="514"/>
      <c r="AD352" s="269">
        <f t="shared" si="20"/>
        <v>0</v>
      </c>
      <c r="AE352" s="390">
        <f>+AD352/(('12. Type 2 Emp 2020 Comp'!$I$16-'12. Type 2 Emp 2020 Comp'!$I$15+1)/7)</f>
        <v>0</v>
      </c>
      <c r="AF352" s="381">
        <f t="shared" si="21"/>
        <v>0</v>
      </c>
      <c r="AG352" s="381">
        <f t="shared" si="22"/>
        <v>0</v>
      </c>
    </row>
    <row r="353" spans="1:33" ht="15.75" thickBot="1" x14ac:dyDescent="0.3">
      <c r="A353" s="297">
        <f t="shared" si="23"/>
        <v>335</v>
      </c>
      <c r="B353" s="297" t="str">
        <f>IF('12. Type 2 Emp 2020 Comp'!B355=0," ",+'12. Type 2 Emp 2020 Comp'!B355)</f>
        <v xml:space="preserve"> </v>
      </c>
      <c r="C353" s="265" t="str">
        <f>IF('12. Type 2 Emp 2020 Comp'!C355=0," ",+'12. Type 2 Emp 2020 Comp'!C355)</f>
        <v xml:space="preserve"> </v>
      </c>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c r="AB353" s="514"/>
      <c r="AC353" s="514"/>
      <c r="AD353" s="269">
        <f t="shared" si="20"/>
        <v>0</v>
      </c>
      <c r="AE353" s="390">
        <f>+AD353/(('12. Type 2 Emp 2020 Comp'!$I$16-'12. Type 2 Emp 2020 Comp'!$I$15+1)/7)</f>
        <v>0</v>
      </c>
      <c r="AF353" s="381">
        <f t="shared" si="21"/>
        <v>0</v>
      </c>
      <c r="AG353" s="381">
        <f t="shared" si="22"/>
        <v>0</v>
      </c>
    </row>
    <row r="354" spans="1:33" ht="15.75" thickBot="1" x14ac:dyDescent="0.3">
      <c r="A354" s="297">
        <f t="shared" si="23"/>
        <v>336</v>
      </c>
      <c r="B354" s="297" t="str">
        <f>IF('12. Type 2 Emp 2020 Comp'!B356=0," ",+'12. Type 2 Emp 2020 Comp'!B356)</f>
        <v xml:space="preserve"> </v>
      </c>
      <c r="C354" s="265" t="str">
        <f>IF('12. Type 2 Emp 2020 Comp'!C356=0," ",+'12. Type 2 Emp 2020 Comp'!C356)</f>
        <v xml:space="preserve"> </v>
      </c>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c r="AB354" s="514"/>
      <c r="AC354" s="514"/>
      <c r="AD354" s="269">
        <f t="shared" si="20"/>
        <v>0</v>
      </c>
      <c r="AE354" s="390">
        <f>+AD354/(('12. Type 2 Emp 2020 Comp'!$I$16-'12. Type 2 Emp 2020 Comp'!$I$15+1)/7)</f>
        <v>0</v>
      </c>
      <c r="AF354" s="381">
        <f t="shared" si="21"/>
        <v>0</v>
      </c>
      <c r="AG354" s="381">
        <f t="shared" si="22"/>
        <v>0</v>
      </c>
    </row>
    <row r="355" spans="1:33" ht="15.75" thickBot="1" x14ac:dyDescent="0.3">
      <c r="A355" s="297">
        <f t="shared" si="23"/>
        <v>337</v>
      </c>
      <c r="B355" s="297" t="str">
        <f>IF('12. Type 2 Emp 2020 Comp'!B357=0," ",+'12. Type 2 Emp 2020 Comp'!B357)</f>
        <v xml:space="preserve"> </v>
      </c>
      <c r="C355" s="265" t="str">
        <f>IF('12. Type 2 Emp 2020 Comp'!C357=0," ",+'12. Type 2 Emp 2020 Comp'!C357)</f>
        <v xml:space="preserve"> </v>
      </c>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c r="AB355" s="514"/>
      <c r="AC355" s="514"/>
      <c r="AD355" s="269">
        <f t="shared" si="20"/>
        <v>0</v>
      </c>
      <c r="AE355" s="390">
        <f>+AD355/(('12. Type 2 Emp 2020 Comp'!$I$16-'12. Type 2 Emp 2020 Comp'!$I$15+1)/7)</f>
        <v>0</v>
      </c>
      <c r="AF355" s="381">
        <f t="shared" si="21"/>
        <v>0</v>
      </c>
      <c r="AG355" s="381">
        <f t="shared" si="22"/>
        <v>0</v>
      </c>
    </row>
    <row r="356" spans="1:33" ht="15.75" thickBot="1" x14ac:dyDescent="0.3">
      <c r="A356" s="297">
        <f t="shared" si="23"/>
        <v>338</v>
      </c>
      <c r="B356" s="297" t="str">
        <f>IF('12. Type 2 Emp 2020 Comp'!B358=0," ",+'12. Type 2 Emp 2020 Comp'!B358)</f>
        <v xml:space="preserve"> </v>
      </c>
      <c r="C356" s="265" t="str">
        <f>IF('12. Type 2 Emp 2020 Comp'!C358=0," ",+'12. Type 2 Emp 2020 Comp'!C358)</f>
        <v xml:space="preserve"> </v>
      </c>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c r="AB356" s="514"/>
      <c r="AC356" s="514"/>
      <c r="AD356" s="269">
        <f t="shared" si="20"/>
        <v>0</v>
      </c>
      <c r="AE356" s="390">
        <f>+AD356/(('12. Type 2 Emp 2020 Comp'!$I$16-'12. Type 2 Emp 2020 Comp'!$I$15+1)/7)</f>
        <v>0</v>
      </c>
      <c r="AF356" s="381">
        <f t="shared" si="21"/>
        <v>0</v>
      </c>
      <c r="AG356" s="381">
        <f t="shared" si="22"/>
        <v>0</v>
      </c>
    </row>
    <row r="357" spans="1:33" ht="15.75" thickBot="1" x14ac:dyDescent="0.3">
      <c r="A357" s="297">
        <f t="shared" si="23"/>
        <v>339</v>
      </c>
      <c r="B357" s="297" t="str">
        <f>IF('12. Type 2 Emp 2020 Comp'!B359=0," ",+'12. Type 2 Emp 2020 Comp'!B359)</f>
        <v xml:space="preserve"> </v>
      </c>
      <c r="C357" s="265" t="str">
        <f>IF('12. Type 2 Emp 2020 Comp'!C359=0," ",+'12. Type 2 Emp 2020 Comp'!C359)</f>
        <v xml:space="preserve"> </v>
      </c>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c r="AB357" s="514"/>
      <c r="AC357" s="514"/>
      <c r="AD357" s="269">
        <f t="shared" si="20"/>
        <v>0</v>
      </c>
      <c r="AE357" s="390">
        <f>+AD357/(('12. Type 2 Emp 2020 Comp'!$I$16-'12. Type 2 Emp 2020 Comp'!$I$15+1)/7)</f>
        <v>0</v>
      </c>
      <c r="AF357" s="381">
        <f t="shared" si="21"/>
        <v>0</v>
      </c>
      <c r="AG357" s="381">
        <f t="shared" si="22"/>
        <v>0</v>
      </c>
    </row>
    <row r="358" spans="1:33" ht="15.75" thickBot="1" x14ac:dyDescent="0.3">
      <c r="A358" s="297">
        <f t="shared" si="23"/>
        <v>340</v>
      </c>
      <c r="B358" s="297" t="str">
        <f>IF('12. Type 2 Emp 2020 Comp'!B360=0," ",+'12. Type 2 Emp 2020 Comp'!B360)</f>
        <v xml:space="preserve"> </v>
      </c>
      <c r="C358" s="265" t="str">
        <f>IF('12. Type 2 Emp 2020 Comp'!C360=0," ",+'12. Type 2 Emp 2020 Comp'!C360)</f>
        <v xml:space="preserve"> </v>
      </c>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c r="AB358" s="514"/>
      <c r="AC358" s="514"/>
      <c r="AD358" s="269">
        <f t="shared" si="20"/>
        <v>0</v>
      </c>
      <c r="AE358" s="390">
        <f>+AD358/(('12. Type 2 Emp 2020 Comp'!$I$16-'12. Type 2 Emp 2020 Comp'!$I$15+1)/7)</f>
        <v>0</v>
      </c>
      <c r="AF358" s="381">
        <f t="shared" si="21"/>
        <v>0</v>
      </c>
      <c r="AG358" s="381">
        <f t="shared" si="22"/>
        <v>0</v>
      </c>
    </row>
    <row r="359" spans="1:33" ht="15.75" thickBot="1" x14ac:dyDescent="0.3">
      <c r="A359" s="297">
        <f t="shared" si="23"/>
        <v>341</v>
      </c>
      <c r="B359" s="297" t="str">
        <f>IF('12. Type 2 Emp 2020 Comp'!B361=0," ",+'12. Type 2 Emp 2020 Comp'!B361)</f>
        <v xml:space="preserve"> </v>
      </c>
      <c r="C359" s="265" t="str">
        <f>IF('12. Type 2 Emp 2020 Comp'!C361=0," ",+'12. Type 2 Emp 2020 Comp'!C361)</f>
        <v xml:space="preserve"> </v>
      </c>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c r="AB359" s="514"/>
      <c r="AC359" s="514"/>
      <c r="AD359" s="269">
        <f t="shared" si="20"/>
        <v>0</v>
      </c>
      <c r="AE359" s="390">
        <f>+AD359/(('12. Type 2 Emp 2020 Comp'!$I$16-'12. Type 2 Emp 2020 Comp'!$I$15+1)/7)</f>
        <v>0</v>
      </c>
      <c r="AF359" s="381">
        <f t="shared" si="21"/>
        <v>0</v>
      </c>
      <c r="AG359" s="381">
        <f t="shared" si="22"/>
        <v>0</v>
      </c>
    </row>
    <row r="360" spans="1:33" ht="15.75" thickBot="1" x14ac:dyDescent="0.3">
      <c r="A360" s="297">
        <f t="shared" si="23"/>
        <v>342</v>
      </c>
      <c r="B360" s="297" t="str">
        <f>IF('12. Type 2 Emp 2020 Comp'!B362=0," ",+'12. Type 2 Emp 2020 Comp'!B362)</f>
        <v xml:space="preserve"> </v>
      </c>
      <c r="C360" s="265" t="str">
        <f>IF('12. Type 2 Emp 2020 Comp'!C362=0," ",+'12. Type 2 Emp 2020 Comp'!C362)</f>
        <v xml:space="preserve"> </v>
      </c>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c r="AB360" s="514"/>
      <c r="AC360" s="514"/>
      <c r="AD360" s="269">
        <f t="shared" si="20"/>
        <v>0</v>
      </c>
      <c r="AE360" s="390">
        <f>+AD360/(('12. Type 2 Emp 2020 Comp'!$I$16-'12. Type 2 Emp 2020 Comp'!$I$15+1)/7)</f>
        <v>0</v>
      </c>
      <c r="AF360" s="381">
        <f t="shared" si="21"/>
        <v>0</v>
      </c>
      <c r="AG360" s="381">
        <f t="shared" si="22"/>
        <v>0</v>
      </c>
    </row>
    <row r="361" spans="1:33" ht="15.75" thickBot="1" x14ac:dyDescent="0.3">
      <c r="A361" s="297">
        <f t="shared" si="23"/>
        <v>343</v>
      </c>
      <c r="B361" s="297" t="str">
        <f>IF('12. Type 2 Emp 2020 Comp'!B363=0," ",+'12. Type 2 Emp 2020 Comp'!B363)</f>
        <v xml:space="preserve"> </v>
      </c>
      <c r="C361" s="265" t="str">
        <f>IF('12. Type 2 Emp 2020 Comp'!C363=0," ",+'12. Type 2 Emp 2020 Comp'!C363)</f>
        <v xml:space="preserve"> </v>
      </c>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c r="AB361" s="514"/>
      <c r="AC361" s="514"/>
      <c r="AD361" s="269">
        <f t="shared" si="20"/>
        <v>0</v>
      </c>
      <c r="AE361" s="390">
        <f>+AD361/(('12. Type 2 Emp 2020 Comp'!$I$16-'12. Type 2 Emp 2020 Comp'!$I$15+1)/7)</f>
        <v>0</v>
      </c>
      <c r="AF361" s="381">
        <f t="shared" si="21"/>
        <v>0</v>
      </c>
      <c r="AG361" s="381">
        <f t="shared" si="22"/>
        <v>0</v>
      </c>
    </row>
    <row r="362" spans="1:33" ht="15.75" thickBot="1" x14ac:dyDescent="0.3">
      <c r="A362" s="297">
        <f t="shared" si="23"/>
        <v>344</v>
      </c>
      <c r="B362" s="297" t="str">
        <f>IF('12. Type 2 Emp 2020 Comp'!B364=0," ",+'12. Type 2 Emp 2020 Comp'!B364)</f>
        <v xml:space="preserve"> </v>
      </c>
      <c r="C362" s="265" t="str">
        <f>IF('12. Type 2 Emp 2020 Comp'!C364=0," ",+'12. Type 2 Emp 2020 Comp'!C364)</f>
        <v xml:space="preserve"> </v>
      </c>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c r="AB362" s="514"/>
      <c r="AC362" s="514"/>
      <c r="AD362" s="269">
        <f t="shared" si="20"/>
        <v>0</v>
      </c>
      <c r="AE362" s="390">
        <f>+AD362/(('12. Type 2 Emp 2020 Comp'!$I$16-'12. Type 2 Emp 2020 Comp'!$I$15+1)/7)</f>
        <v>0</v>
      </c>
      <c r="AF362" s="381">
        <f t="shared" si="21"/>
        <v>0</v>
      </c>
      <c r="AG362" s="381">
        <f t="shared" si="22"/>
        <v>0</v>
      </c>
    </row>
    <row r="363" spans="1:33" ht="15.75" thickBot="1" x14ac:dyDescent="0.3">
      <c r="A363" s="297">
        <f t="shared" si="23"/>
        <v>345</v>
      </c>
      <c r="B363" s="297" t="str">
        <f>IF('12. Type 2 Emp 2020 Comp'!B365=0," ",+'12. Type 2 Emp 2020 Comp'!B365)</f>
        <v xml:space="preserve"> </v>
      </c>
      <c r="C363" s="265" t="str">
        <f>IF('12. Type 2 Emp 2020 Comp'!C365=0," ",+'12. Type 2 Emp 2020 Comp'!C365)</f>
        <v xml:space="preserve"> </v>
      </c>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c r="AB363" s="514"/>
      <c r="AC363" s="514"/>
      <c r="AD363" s="269">
        <f t="shared" si="20"/>
        <v>0</v>
      </c>
      <c r="AE363" s="390">
        <f>+AD363/(('12. Type 2 Emp 2020 Comp'!$I$16-'12. Type 2 Emp 2020 Comp'!$I$15+1)/7)</f>
        <v>0</v>
      </c>
      <c r="AF363" s="381">
        <f t="shared" si="21"/>
        <v>0</v>
      </c>
      <c r="AG363" s="381">
        <f t="shared" si="22"/>
        <v>0</v>
      </c>
    </row>
    <row r="364" spans="1:33" ht="15.75" thickBot="1" x14ac:dyDescent="0.3">
      <c r="A364" s="297">
        <f t="shared" si="23"/>
        <v>346</v>
      </c>
      <c r="B364" s="297" t="str">
        <f>IF('12. Type 2 Emp 2020 Comp'!B366=0," ",+'12. Type 2 Emp 2020 Comp'!B366)</f>
        <v xml:space="preserve"> </v>
      </c>
      <c r="C364" s="265" t="str">
        <f>IF('12. Type 2 Emp 2020 Comp'!C366=0," ",+'12. Type 2 Emp 2020 Comp'!C366)</f>
        <v xml:space="preserve"> </v>
      </c>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c r="AB364" s="514"/>
      <c r="AC364" s="514"/>
      <c r="AD364" s="269">
        <f t="shared" si="20"/>
        <v>0</v>
      </c>
      <c r="AE364" s="390">
        <f>+AD364/(('12. Type 2 Emp 2020 Comp'!$I$16-'12. Type 2 Emp 2020 Comp'!$I$15+1)/7)</f>
        <v>0</v>
      </c>
      <c r="AF364" s="381">
        <f t="shared" si="21"/>
        <v>0</v>
      </c>
      <c r="AG364" s="381">
        <f t="shared" si="22"/>
        <v>0</v>
      </c>
    </row>
    <row r="365" spans="1:33" ht="15.75" thickBot="1" x14ac:dyDescent="0.3">
      <c r="A365" s="297">
        <f t="shared" si="23"/>
        <v>347</v>
      </c>
      <c r="B365" s="297" t="str">
        <f>IF('12. Type 2 Emp 2020 Comp'!B367=0," ",+'12. Type 2 Emp 2020 Comp'!B367)</f>
        <v xml:space="preserve"> </v>
      </c>
      <c r="C365" s="265" t="str">
        <f>IF('12. Type 2 Emp 2020 Comp'!C367=0," ",+'12. Type 2 Emp 2020 Comp'!C367)</f>
        <v xml:space="preserve"> </v>
      </c>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c r="AB365" s="514"/>
      <c r="AC365" s="514"/>
      <c r="AD365" s="269">
        <f t="shared" si="20"/>
        <v>0</v>
      </c>
      <c r="AE365" s="390">
        <f>+AD365/(('12. Type 2 Emp 2020 Comp'!$I$16-'12. Type 2 Emp 2020 Comp'!$I$15+1)/7)</f>
        <v>0</v>
      </c>
      <c r="AF365" s="381">
        <f t="shared" si="21"/>
        <v>0</v>
      </c>
      <c r="AG365" s="381">
        <f t="shared" si="22"/>
        <v>0</v>
      </c>
    </row>
    <row r="366" spans="1:33" ht="15.75" thickBot="1" x14ac:dyDescent="0.3">
      <c r="A366" s="297">
        <f t="shared" si="23"/>
        <v>348</v>
      </c>
      <c r="B366" s="297" t="str">
        <f>IF('12. Type 2 Emp 2020 Comp'!B368=0," ",+'12. Type 2 Emp 2020 Comp'!B368)</f>
        <v xml:space="preserve"> </v>
      </c>
      <c r="C366" s="265" t="str">
        <f>IF('12. Type 2 Emp 2020 Comp'!C368=0," ",+'12. Type 2 Emp 2020 Comp'!C368)</f>
        <v xml:space="preserve"> </v>
      </c>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c r="AB366" s="514"/>
      <c r="AC366" s="514"/>
      <c r="AD366" s="269">
        <f t="shared" si="20"/>
        <v>0</v>
      </c>
      <c r="AE366" s="390">
        <f>+AD366/(('12. Type 2 Emp 2020 Comp'!$I$16-'12. Type 2 Emp 2020 Comp'!$I$15+1)/7)</f>
        <v>0</v>
      </c>
      <c r="AF366" s="381">
        <f t="shared" si="21"/>
        <v>0</v>
      </c>
      <c r="AG366" s="381">
        <f t="shared" si="22"/>
        <v>0</v>
      </c>
    </row>
    <row r="367" spans="1:33" ht="15.75" thickBot="1" x14ac:dyDescent="0.3">
      <c r="A367" s="297">
        <f t="shared" si="23"/>
        <v>349</v>
      </c>
      <c r="B367" s="297" t="str">
        <f>IF('12. Type 2 Emp 2020 Comp'!B369=0," ",+'12. Type 2 Emp 2020 Comp'!B369)</f>
        <v xml:space="preserve"> </v>
      </c>
      <c r="C367" s="265" t="str">
        <f>IF('12. Type 2 Emp 2020 Comp'!C369=0," ",+'12. Type 2 Emp 2020 Comp'!C369)</f>
        <v xml:space="preserve"> </v>
      </c>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c r="AB367" s="514"/>
      <c r="AC367" s="514"/>
      <c r="AD367" s="269">
        <f t="shared" si="20"/>
        <v>0</v>
      </c>
      <c r="AE367" s="390">
        <f>+AD367/(('12. Type 2 Emp 2020 Comp'!$I$16-'12. Type 2 Emp 2020 Comp'!$I$15+1)/7)</f>
        <v>0</v>
      </c>
      <c r="AF367" s="381">
        <f t="shared" si="21"/>
        <v>0</v>
      </c>
      <c r="AG367" s="381">
        <f t="shared" si="22"/>
        <v>0</v>
      </c>
    </row>
    <row r="368" spans="1:33" ht="15.75" thickBot="1" x14ac:dyDescent="0.3">
      <c r="A368" s="297">
        <f t="shared" si="23"/>
        <v>350</v>
      </c>
      <c r="B368" s="297" t="str">
        <f>IF('12. Type 2 Emp 2020 Comp'!B370=0," ",+'12. Type 2 Emp 2020 Comp'!B370)</f>
        <v xml:space="preserve"> </v>
      </c>
      <c r="C368" s="265" t="str">
        <f>IF('12. Type 2 Emp 2020 Comp'!C370=0," ",+'12. Type 2 Emp 2020 Comp'!C370)</f>
        <v xml:space="preserve"> </v>
      </c>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c r="AB368" s="514"/>
      <c r="AC368" s="514"/>
      <c r="AD368" s="269">
        <f t="shared" si="20"/>
        <v>0</v>
      </c>
      <c r="AE368" s="390">
        <f>+AD368/(('12. Type 2 Emp 2020 Comp'!$I$16-'12. Type 2 Emp 2020 Comp'!$I$15+1)/7)</f>
        <v>0</v>
      </c>
      <c r="AF368" s="381">
        <f t="shared" si="21"/>
        <v>0</v>
      </c>
      <c r="AG368" s="381">
        <f t="shared" si="22"/>
        <v>0</v>
      </c>
    </row>
    <row r="369" spans="1:33" ht="15.75" thickBot="1" x14ac:dyDescent="0.3">
      <c r="A369" s="297">
        <f t="shared" si="23"/>
        <v>351</v>
      </c>
      <c r="B369" s="297" t="str">
        <f>IF('12. Type 2 Emp 2020 Comp'!B371=0," ",+'12. Type 2 Emp 2020 Comp'!B371)</f>
        <v xml:space="preserve"> </v>
      </c>
      <c r="C369" s="265" t="str">
        <f>IF('12. Type 2 Emp 2020 Comp'!C371=0," ",+'12. Type 2 Emp 2020 Comp'!C371)</f>
        <v xml:space="preserve"> </v>
      </c>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c r="AB369" s="514"/>
      <c r="AC369" s="514"/>
      <c r="AD369" s="269">
        <f t="shared" si="20"/>
        <v>0</v>
      </c>
      <c r="AE369" s="390">
        <f>+AD369/(('12. Type 2 Emp 2020 Comp'!$I$16-'12. Type 2 Emp 2020 Comp'!$I$15+1)/7)</f>
        <v>0</v>
      </c>
      <c r="AF369" s="381">
        <f t="shared" si="21"/>
        <v>0</v>
      </c>
      <c r="AG369" s="381">
        <f t="shared" si="22"/>
        <v>0</v>
      </c>
    </row>
    <row r="370" spans="1:33" ht="15.75" thickBot="1" x14ac:dyDescent="0.3">
      <c r="A370" s="297">
        <f t="shared" si="23"/>
        <v>352</v>
      </c>
      <c r="B370" s="297" t="str">
        <f>IF('12. Type 2 Emp 2020 Comp'!B372=0," ",+'12. Type 2 Emp 2020 Comp'!B372)</f>
        <v xml:space="preserve"> </v>
      </c>
      <c r="C370" s="265" t="str">
        <f>IF('12. Type 2 Emp 2020 Comp'!C372=0," ",+'12. Type 2 Emp 2020 Comp'!C372)</f>
        <v xml:space="preserve"> </v>
      </c>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c r="AB370" s="514"/>
      <c r="AC370" s="514"/>
      <c r="AD370" s="269">
        <f t="shared" si="20"/>
        <v>0</v>
      </c>
      <c r="AE370" s="390">
        <f>+AD370/(('12. Type 2 Emp 2020 Comp'!$I$16-'12. Type 2 Emp 2020 Comp'!$I$15+1)/7)</f>
        <v>0</v>
      </c>
      <c r="AF370" s="381">
        <f t="shared" si="21"/>
        <v>0</v>
      </c>
      <c r="AG370" s="381">
        <f t="shared" si="22"/>
        <v>0</v>
      </c>
    </row>
    <row r="371" spans="1:33" ht="15.75" thickBot="1" x14ac:dyDescent="0.3">
      <c r="A371" s="297">
        <f t="shared" si="23"/>
        <v>353</v>
      </c>
      <c r="B371" s="297" t="str">
        <f>IF('12. Type 2 Emp 2020 Comp'!B373=0," ",+'12. Type 2 Emp 2020 Comp'!B373)</f>
        <v xml:space="preserve"> </v>
      </c>
      <c r="C371" s="265" t="str">
        <f>IF('12. Type 2 Emp 2020 Comp'!C373=0," ",+'12. Type 2 Emp 2020 Comp'!C373)</f>
        <v xml:space="preserve"> </v>
      </c>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c r="AB371" s="514"/>
      <c r="AC371" s="514"/>
      <c r="AD371" s="269">
        <f t="shared" si="20"/>
        <v>0</v>
      </c>
      <c r="AE371" s="390">
        <f>+AD371/(('12. Type 2 Emp 2020 Comp'!$I$16-'12. Type 2 Emp 2020 Comp'!$I$15+1)/7)</f>
        <v>0</v>
      </c>
      <c r="AF371" s="381">
        <f t="shared" si="21"/>
        <v>0</v>
      </c>
      <c r="AG371" s="381">
        <f t="shared" si="22"/>
        <v>0</v>
      </c>
    </row>
    <row r="372" spans="1:33" ht="15.75" thickBot="1" x14ac:dyDescent="0.3">
      <c r="A372" s="297">
        <f t="shared" si="23"/>
        <v>354</v>
      </c>
      <c r="B372" s="297" t="str">
        <f>IF('12. Type 2 Emp 2020 Comp'!B374=0," ",+'12. Type 2 Emp 2020 Comp'!B374)</f>
        <v xml:space="preserve"> </v>
      </c>
      <c r="C372" s="265" t="str">
        <f>IF('12. Type 2 Emp 2020 Comp'!C374=0," ",+'12. Type 2 Emp 2020 Comp'!C374)</f>
        <v xml:space="preserve"> </v>
      </c>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c r="AB372" s="514"/>
      <c r="AC372" s="514"/>
      <c r="AD372" s="269">
        <f t="shared" si="20"/>
        <v>0</v>
      </c>
      <c r="AE372" s="390">
        <f>+AD372/(('12. Type 2 Emp 2020 Comp'!$I$16-'12. Type 2 Emp 2020 Comp'!$I$15+1)/7)</f>
        <v>0</v>
      </c>
      <c r="AF372" s="381">
        <f t="shared" si="21"/>
        <v>0</v>
      </c>
      <c r="AG372" s="381">
        <f t="shared" si="22"/>
        <v>0</v>
      </c>
    </row>
    <row r="373" spans="1:33" ht="15.75" thickBot="1" x14ac:dyDescent="0.3">
      <c r="A373" s="297">
        <f t="shared" si="23"/>
        <v>355</v>
      </c>
      <c r="B373" s="297" t="str">
        <f>IF('12. Type 2 Emp 2020 Comp'!B375=0," ",+'12. Type 2 Emp 2020 Comp'!B375)</f>
        <v xml:space="preserve"> </v>
      </c>
      <c r="C373" s="265" t="str">
        <f>IF('12. Type 2 Emp 2020 Comp'!C375=0," ",+'12. Type 2 Emp 2020 Comp'!C375)</f>
        <v xml:space="preserve"> </v>
      </c>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c r="AB373" s="514"/>
      <c r="AC373" s="514"/>
      <c r="AD373" s="269">
        <f t="shared" si="20"/>
        <v>0</v>
      </c>
      <c r="AE373" s="390">
        <f>+AD373/(('12. Type 2 Emp 2020 Comp'!$I$16-'12. Type 2 Emp 2020 Comp'!$I$15+1)/7)</f>
        <v>0</v>
      </c>
      <c r="AF373" s="381">
        <f t="shared" si="21"/>
        <v>0</v>
      </c>
      <c r="AG373" s="381">
        <f t="shared" si="22"/>
        <v>0</v>
      </c>
    </row>
    <row r="374" spans="1:33" ht="15.75" thickBot="1" x14ac:dyDescent="0.3">
      <c r="A374" s="297">
        <f t="shared" si="23"/>
        <v>356</v>
      </c>
      <c r="B374" s="297" t="str">
        <f>IF('12. Type 2 Emp 2020 Comp'!B376=0," ",+'12. Type 2 Emp 2020 Comp'!B376)</f>
        <v xml:space="preserve"> </v>
      </c>
      <c r="C374" s="265" t="str">
        <f>IF('12. Type 2 Emp 2020 Comp'!C376=0," ",+'12. Type 2 Emp 2020 Comp'!C376)</f>
        <v xml:space="preserve"> </v>
      </c>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c r="AB374" s="514"/>
      <c r="AC374" s="514"/>
      <c r="AD374" s="269">
        <f t="shared" si="20"/>
        <v>0</v>
      </c>
      <c r="AE374" s="390">
        <f>+AD374/(('12. Type 2 Emp 2020 Comp'!$I$16-'12. Type 2 Emp 2020 Comp'!$I$15+1)/7)</f>
        <v>0</v>
      </c>
      <c r="AF374" s="381">
        <f t="shared" si="21"/>
        <v>0</v>
      </c>
      <c r="AG374" s="381">
        <f t="shared" si="22"/>
        <v>0</v>
      </c>
    </row>
    <row r="375" spans="1:33" ht="15.75" thickBot="1" x14ac:dyDescent="0.3">
      <c r="A375" s="297">
        <f t="shared" si="23"/>
        <v>357</v>
      </c>
      <c r="B375" s="297" t="str">
        <f>IF('12. Type 2 Emp 2020 Comp'!B377=0," ",+'12. Type 2 Emp 2020 Comp'!B377)</f>
        <v xml:space="preserve"> </v>
      </c>
      <c r="C375" s="265" t="str">
        <f>IF('12. Type 2 Emp 2020 Comp'!C377=0," ",+'12. Type 2 Emp 2020 Comp'!C377)</f>
        <v xml:space="preserve"> </v>
      </c>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c r="AB375" s="514"/>
      <c r="AC375" s="514"/>
      <c r="AD375" s="269">
        <f t="shared" si="20"/>
        <v>0</v>
      </c>
      <c r="AE375" s="390">
        <f>+AD375/(('12. Type 2 Emp 2020 Comp'!$I$16-'12. Type 2 Emp 2020 Comp'!$I$15+1)/7)</f>
        <v>0</v>
      </c>
      <c r="AF375" s="381">
        <f t="shared" si="21"/>
        <v>0</v>
      </c>
      <c r="AG375" s="381">
        <f t="shared" si="22"/>
        <v>0</v>
      </c>
    </row>
    <row r="376" spans="1:33" ht="15.75" thickBot="1" x14ac:dyDescent="0.3">
      <c r="A376" s="297">
        <f t="shared" si="23"/>
        <v>358</v>
      </c>
      <c r="B376" s="297" t="str">
        <f>IF('12. Type 2 Emp 2020 Comp'!B378=0," ",+'12. Type 2 Emp 2020 Comp'!B378)</f>
        <v xml:space="preserve"> </v>
      </c>
      <c r="C376" s="265" t="str">
        <f>IF('12. Type 2 Emp 2020 Comp'!C378=0," ",+'12. Type 2 Emp 2020 Comp'!C378)</f>
        <v xml:space="preserve"> </v>
      </c>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c r="AB376" s="514"/>
      <c r="AC376" s="514"/>
      <c r="AD376" s="269">
        <f t="shared" si="20"/>
        <v>0</v>
      </c>
      <c r="AE376" s="390">
        <f>+AD376/(('12. Type 2 Emp 2020 Comp'!$I$16-'12. Type 2 Emp 2020 Comp'!$I$15+1)/7)</f>
        <v>0</v>
      </c>
      <c r="AF376" s="381">
        <f t="shared" si="21"/>
        <v>0</v>
      </c>
      <c r="AG376" s="381">
        <f t="shared" si="22"/>
        <v>0</v>
      </c>
    </row>
    <row r="377" spans="1:33" ht="15.75" thickBot="1" x14ac:dyDescent="0.3">
      <c r="A377" s="297">
        <f t="shared" si="23"/>
        <v>359</v>
      </c>
      <c r="B377" s="297" t="str">
        <f>IF('12. Type 2 Emp 2020 Comp'!B379=0," ",+'12. Type 2 Emp 2020 Comp'!B379)</f>
        <v xml:space="preserve"> </v>
      </c>
      <c r="C377" s="265" t="str">
        <f>IF('12. Type 2 Emp 2020 Comp'!C379=0," ",+'12. Type 2 Emp 2020 Comp'!C379)</f>
        <v xml:space="preserve"> </v>
      </c>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c r="AB377" s="514"/>
      <c r="AC377" s="514"/>
      <c r="AD377" s="269">
        <f t="shared" si="20"/>
        <v>0</v>
      </c>
      <c r="AE377" s="390">
        <f>+AD377/(('12. Type 2 Emp 2020 Comp'!$I$16-'12. Type 2 Emp 2020 Comp'!$I$15+1)/7)</f>
        <v>0</v>
      </c>
      <c r="AF377" s="381">
        <f t="shared" si="21"/>
        <v>0</v>
      </c>
      <c r="AG377" s="381">
        <f t="shared" si="22"/>
        <v>0</v>
      </c>
    </row>
    <row r="378" spans="1:33" ht="15.75" thickBot="1" x14ac:dyDescent="0.3">
      <c r="A378" s="297">
        <f t="shared" si="23"/>
        <v>360</v>
      </c>
      <c r="B378" s="297" t="str">
        <f>IF('12. Type 2 Emp 2020 Comp'!B380=0," ",+'12. Type 2 Emp 2020 Comp'!B380)</f>
        <v xml:space="preserve"> </v>
      </c>
      <c r="C378" s="265" t="str">
        <f>IF('12. Type 2 Emp 2020 Comp'!C380=0," ",+'12. Type 2 Emp 2020 Comp'!C380)</f>
        <v xml:space="preserve"> </v>
      </c>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c r="AB378" s="514"/>
      <c r="AC378" s="514"/>
      <c r="AD378" s="269">
        <f t="shared" si="20"/>
        <v>0</v>
      </c>
      <c r="AE378" s="390">
        <f>+AD378/(('12. Type 2 Emp 2020 Comp'!$I$16-'12. Type 2 Emp 2020 Comp'!$I$15+1)/7)</f>
        <v>0</v>
      </c>
      <c r="AF378" s="381">
        <f t="shared" si="21"/>
        <v>0</v>
      </c>
      <c r="AG378" s="381">
        <f t="shared" si="22"/>
        <v>0</v>
      </c>
    </row>
    <row r="379" spans="1:33" ht="15.75" thickBot="1" x14ac:dyDescent="0.3">
      <c r="A379" s="297">
        <f t="shared" si="23"/>
        <v>361</v>
      </c>
      <c r="B379" s="297" t="str">
        <f>IF('12. Type 2 Emp 2020 Comp'!B381=0," ",+'12. Type 2 Emp 2020 Comp'!B381)</f>
        <v xml:space="preserve"> </v>
      </c>
      <c r="C379" s="265" t="str">
        <f>IF('12. Type 2 Emp 2020 Comp'!C381=0," ",+'12. Type 2 Emp 2020 Comp'!C381)</f>
        <v xml:space="preserve"> </v>
      </c>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c r="AB379" s="514"/>
      <c r="AC379" s="514"/>
      <c r="AD379" s="269">
        <f t="shared" si="20"/>
        <v>0</v>
      </c>
      <c r="AE379" s="390">
        <f>+AD379/(('12. Type 2 Emp 2020 Comp'!$I$16-'12. Type 2 Emp 2020 Comp'!$I$15+1)/7)</f>
        <v>0</v>
      </c>
      <c r="AF379" s="381">
        <f t="shared" si="21"/>
        <v>0</v>
      </c>
      <c r="AG379" s="381">
        <f t="shared" si="22"/>
        <v>0</v>
      </c>
    </row>
    <row r="380" spans="1:33" ht="15.75" thickBot="1" x14ac:dyDescent="0.3">
      <c r="A380" s="297">
        <f t="shared" si="23"/>
        <v>362</v>
      </c>
      <c r="B380" s="297" t="str">
        <f>IF('12. Type 2 Emp 2020 Comp'!B382=0," ",+'12. Type 2 Emp 2020 Comp'!B382)</f>
        <v xml:space="preserve"> </v>
      </c>
      <c r="C380" s="265" t="str">
        <f>IF('12. Type 2 Emp 2020 Comp'!C382=0," ",+'12. Type 2 Emp 2020 Comp'!C382)</f>
        <v xml:space="preserve"> </v>
      </c>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c r="AB380" s="514"/>
      <c r="AC380" s="514"/>
      <c r="AD380" s="269">
        <f t="shared" si="20"/>
        <v>0</v>
      </c>
      <c r="AE380" s="390">
        <f>+AD380/(('12. Type 2 Emp 2020 Comp'!$I$16-'12. Type 2 Emp 2020 Comp'!$I$15+1)/7)</f>
        <v>0</v>
      </c>
      <c r="AF380" s="381">
        <f t="shared" si="21"/>
        <v>0</v>
      </c>
      <c r="AG380" s="381">
        <f t="shared" si="22"/>
        <v>0</v>
      </c>
    </row>
    <row r="381" spans="1:33" ht="15.75" thickBot="1" x14ac:dyDescent="0.3">
      <c r="A381" s="297">
        <f t="shared" si="23"/>
        <v>363</v>
      </c>
      <c r="B381" s="297" t="str">
        <f>IF('12. Type 2 Emp 2020 Comp'!B383=0," ",+'12. Type 2 Emp 2020 Comp'!B383)</f>
        <v xml:space="preserve"> </v>
      </c>
      <c r="C381" s="265" t="str">
        <f>IF('12. Type 2 Emp 2020 Comp'!C383=0," ",+'12. Type 2 Emp 2020 Comp'!C383)</f>
        <v xml:space="preserve"> </v>
      </c>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c r="AB381" s="514"/>
      <c r="AC381" s="514"/>
      <c r="AD381" s="269">
        <f t="shared" si="20"/>
        <v>0</v>
      </c>
      <c r="AE381" s="390">
        <f>+AD381/(('12. Type 2 Emp 2020 Comp'!$I$16-'12. Type 2 Emp 2020 Comp'!$I$15+1)/7)</f>
        <v>0</v>
      </c>
      <c r="AF381" s="381">
        <f t="shared" si="21"/>
        <v>0</v>
      </c>
      <c r="AG381" s="381">
        <f t="shared" si="22"/>
        <v>0</v>
      </c>
    </row>
    <row r="382" spans="1:33" ht="15.75" thickBot="1" x14ac:dyDescent="0.3">
      <c r="A382" s="297">
        <f t="shared" si="23"/>
        <v>364</v>
      </c>
      <c r="B382" s="297" t="str">
        <f>IF('12. Type 2 Emp 2020 Comp'!B384=0," ",+'12. Type 2 Emp 2020 Comp'!B384)</f>
        <v xml:space="preserve"> </v>
      </c>
      <c r="C382" s="265" t="str">
        <f>IF('12. Type 2 Emp 2020 Comp'!C384=0," ",+'12. Type 2 Emp 2020 Comp'!C384)</f>
        <v xml:space="preserve"> </v>
      </c>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c r="AB382" s="514"/>
      <c r="AC382" s="514"/>
      <c r="AD382" s="269">
        <f t="shared" si="20"/>
        <v>0</v>
      </c>
      <c r="AE382" s="390">
        <f>+AD382/(('12. Type 2 Emp 2020 Comp'!$I$16-'12. Type 2 Emp 2020 Comp'!$I$15+1)/7)</f>
        <v>0</v>
      </c>
      <c r="AF382" s="381">
        <f t="shared" si="21"/>
        <v>0</v>
      </c>
      <c r="AG382" s="381">
        <f t="shared" si="22"/>
        <v>0</v>
      </c>
    </row>
    <row r="383" spans="1:33" ht="15.75" thickBot="1" x14ac:dyDescent="0.3">
      <c r="A383" s="297">
        <f t="shared" si="23"/>
        <v>365</v>
      </c>
      <c r="B383" s="297" t="str">
        <f>IF('12. Type 2 Emp 2020 Comp'!B385=0," ",+'12. Type 2 Emp 2020 Comp'!B385)</f>
        <v xml:space="preserve"> </v>
      </c>
      <c r="C383" s="265" t="str">
        <f>IF('12. Type 2 Emp 2020 Comp'!C385=0," ",+'12. Type 2 Emp 2020 Comp'!C385)</f>
        <v xml:space="preserve"> </v>
      </c>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269">
        <f t="shared" si="20"/>
        <v>0</v>
      </c>
      <c r="AE383" s="390">
        <f>+AD383/(('12. Type 2 Emp 2020 Comp'!$I$16-'12. Type 2 Emp 2020 Comp'!$I$15+1)/7)</f>
        <v>0</v>
      </c>
      <c r="AF383" s="381">
        <f t="shared" si="21"/>
        <v>0</v>
      </c>
      <c r="AG383" s="381">
        <f t="shared" si="22"/>
        <v>0</v>
      </c>
    </row>
    <row r="384" spans="1:33" ht="15.75" thickBot="1" x14ac:dyDescent="0.3">
      <c r="A384" s="297">
        <f t="shared" si="23"/>
        <v>366</v>
      </c>
      <c r="B384" s="297" t="str">
        <f>IF('12. Type 2 Emp 2020 Comp'!B386=0," ",+'12. Type 2 Emp 2020 Comp'!B386)</f>
        <v xml:space="preserve"> </v>
      </c>
      <c r="C384" s="265" t="str">
        <f>IF('12. Type 2 Emp 2020 Comp'!C386=0," ",+'12. Type 2 Emp 2020 Comp'!C386)</f>
        <v xml:space="preserve"> </v>
      </c>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c r="AB384" s="514"/>
      <c r="AC384" s="514"/>
      <c r="AD384" s="269">
        <f t="shared" si="20"/>
        <v>0</v>
      </c>
      <c r="AE384" s="390">
        <f>+AD384/(('12. Type 2 Emp 2020 Comp'!$I$16-'12. Type 2 Emp 2020 Comp'!$I$15+1)/7)</f>
        <v>0</v>
      </c>
      <c r="AF384" s="381">
        <f t="shared" si="21"/>
        <v>0</v>
      </c>
      <c r="AG384" s="381">
        <f t="shared" si="22"/>
        <v>0</v>
      </c>
    </row>
    <row r="385" spans="1:33" ht="15.75" thickBot="1" x14ac:dyDescent="0.3">
      <c r="A385" s="297">
        <f t="shared" si="23"/>
        <v>367</v>
      </c>
      <c r="B385" s="297" t="str">
        <f>IF('12. Type 2 Emp 2020 Comp'!B387=0," ",+'12. Type 2 Emp 2020 Comp'!B387)</f>
        <v xml:space="preserve"> </v>
      </c>
      <c r="C385" s="265" t="str">
        <f>IF('12. Type 2 Emp 2020 Comp'!C387=0," ",+'12. Type 2 Emp 2020 Comp'!C387)</f>
        <v xml:space="preserve"> </v>
      </c>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c r="AB385" s="514"/>
      <c r="AC385" s="514"/>
      <c r="AD385" s="269">
        <f t="shared" si="20"/>
        <v>0</v>
      </c>
      <c r="AE385" s="390">
        <f>+AD385/(('12. Type 2 Emp 2020 Comp'!$I$16-'12. Type 2 Emp 2020 Comp'!$I$15+1)/7)</f>
        <v>0</v>
      </c>
      <c r="AF385" s="381">
        <f t="shared" si="21"/>
        <v>0</v>
      </c>
      <c r="AG385" s="381">
        <f t="shared" si="22"/>
        <v>0</v>
      </c>
    </row>
    <row r="386" spans="1:33" ht="15.75" thickBot="1" x14ac:dyDescent="0.3">
      <c r="A386" s="297">
        <f t="shared" si="23"/>
        <v>368</v>
      </c>
      <c r="B386" s="297" t="str">
        <f>IF('12. Type 2 Emp 2020 Comp'!B388=0," ",+'12. Type 2 Emp 2020 Comp'!B388)</f>
        <v xml:space="preserve"> </v>
      </c>
      <c r="C386" s="265" t="str">
        <f>IF('12. Type 2 Emp 2020 Comp'!C388=0," ",+'12. Type 2 Emp 2020 Comp'!C388)</f>
        <v xml:space="preserve"> </v>
      </c>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c r="AB386" s="514"/>
      <c r="AC386" s="514"/>
      <c r="AD386" s="269">
        <f t="shared" si="20"/>
        <v>0</v>
      </c>
      <c r="AE386" s="390">
        <f>+AD386/(('12. Type 2 Emp 2020 Comp'!$I$16-'12. Type 2 Emp 2020 Comp'!$I$15+1)/7)</f>
        <v>0</v>
      </c>
      <c r="AF386" s="381">
        <f t="shared" si="21"/>
        <v>0</v>
      </c>
      <c r="AG386" s="381">
        <f t="shared" si="22"/>
        <v>0</v>
      </c>
    </row>
    <row r="387" spans="1:33" ht="15.75" thickBot="1" x14ac:dyDescent="0.3">
      <c r="A387" s="297">
        <f t="shared" si="23"/>
        <v>369</v>
      </c>
      <c r="B387" s="297" t="str">
        <f>IF('12. Type 2 Emp 2020 Comp'!B389=0," ",+'12. Type 2 Emp 2020 Comp'!B389)</f>
        <v xml:space="preserve"> </v>
      </c>
      <c r="C387" s="265" t="str">
        <f>IF('12. Type 2 Emp 2020 Comp'!C389=0," ",+'12. Type 2 Emp 2020 Comp'!C389)</f>
        <v xml:space="preserve"> </v>
      </c>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c r="AB387" s="514"/>
      <c r="AC387" s="514"/>
      <c r="AD387" s="269">
        <f t="shared" si="20"/>
        <v>0</v>
      </c>
      <c r="AE387" s="390">
        <f>+AD387/(('12. Type 2 Emp 2020 Comp'!$I$16-'12. Type 2 Emp 2020 Comp'!$I$15+1)/7)</f>
        <v>0</v>
      </c>
      <c r="AF387" s="381">
        <f t="shared" si="21"/>
        <v>0</v>
      </c>
      <c r="AG387" s="381">
        <f t="shared" si="22"/>
        <v>0</v>
      </c>
    </row>
    <row r="388" spans="1:33" ht="15.75" thickBot="1" x14ac:dyDescent="0.3">
      <c r="A388" s="297">
        <f t="shared" si="23"/>
        <v>370</v>
      </c>
      <c r="B388" s="297" t="str">
        <f>IF('12. Type 2 Emp 2020 Comp'!B390=0," ",+'12. Type 2 Emp 2020 Comp'!B390)</f>
        <v xml:space="preserve"> </v>
      </c>
      <c r="C388" s="265" t="str">
        <f>IF('12. Type 2 Emp 2020 Comp'!C390=0," ",+'12. Type 2 Emp 2020 Comp'!C390)</f>
        <v xml:space="preserve"> </v>
      </c>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c r="AB388" s="514"/>
      <c r="AC388" s="514"/>
      <c r="AD388" s="269">
        <f t="shared" si="20"/>
        <v>0</v>
      </c>
      <c r="AE388" s="390">
        <f>+AD388/(('12. Type 2 Emp 2020 Comp'!$I$16-'12. Type 2 Emp 2020 Comp'!$I$15+1)/7)</f>
        <v>0</v>
      </c>
      <c r="AF388" s="381">
        <f t="shared" si="21"/>
        <v>0</v>
      </c>
      <c r="AG388" s="381">
        <f t="shared" si="22"/>
        <v>0</v>
      </c>
    </row>
    <row r="389" spans="1:33" ht="15.75" thickBot="1" x14ac:dyDescent="0.3">
      <c r="A389" s="297">
        <f t="shared" si="23"/>
        <v>371</v>
      </c>
      <c r="B389" s="297" t="str">
        <f>IF('12. Type 2 Emp 2020 Comp'!B391=0," ",+'12. Type 2 Emp 2020 Comp'!B391)</f>
        <v xml:space="preserve"> </v>
      </c>
      <c r="C389" s="265" t="str">
        <f>IF('12. Type 2 Emp 2020 Comp'!C391=0," ",+'12. Type 2 Emp 2020 Comp'!C391)</f>
        <v xml:space="preserve"> </v>
      </c>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c r="AB389" s="514"/>
      <c r="AC389" s="514"/>
      <c r="AD389" s="269">
        <f t="shared" si="20"/>
        <v>0</v>
      </c>
      <c r="AE389" s="390">
        <f>+AD389/(('12. Type 2 Emp 2020 Comp'!$I$16-'12. Type 2 Emp 2020 Comp'!$I$15+1)/7)</f>
        <v>0</v>
      </c>
      <c r="AF389" s="381">
        <f t="shared" si="21"/>
        <v>0</v>
      </c>
      <c r="AG389" s="381">
        <f t="shared" si="22"/>
        <v>0</v>
      </c>
    </row>
    <row r="390" spans="1:33" ht="15.75" thickBot="1" x14ac:dyDescent="0.3">
      <c r="A390" s="297">
        <f t="shared" si="23"/>
        <v>372</v>
      </c>
      <c r="B390" s="297" t="str">
        <f>IF('12. Type 2 Emp 2020 Comp'!B392=0," ",+'12. Type 2 Emp 2020 Comp'!B392)</f>
        <v xml:space="preserve"> </v>
      </c>
      <c r="C390" s="265" t="str">
        <f>IF('12. Type 2 Emp 2020 Comp'!C392=0," ",+'12. Type 2 Emp 2020 Comp'!C392)</f>
        <v xml:space="preserve"> </v>
      </c>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c r="AB390" s="514"/>
      <c r="AC390" s="514"/>
      <c r="AD390" s="269">
        <f t="shared" si="20"/>
        <v>0</v>
      </c>
      <c r="AE390" s="390">
        <f>+AD390/(('12. Type 2 Emp 2020 Comp'!$I$16-'12. Type 2 Emp 2020 Comp'!$I$15+1)/7)</f>
        <v>0</v>
      </c>
      <c r="AF390" s="381">
        <f t="shared" si="21"/>
        <v>0</v>
      </c>
      <c r="AG390" s="381">
        <f t="shared" si="22"/>
        <v>0</v>
      </c>
    </row>
    <row r="391" spans="1:33" ht="15.75" thickBot="1" x14ac:dyDescent="0.3">
      <c r="A391" s="297">
        <f t="shared" si="23"/>
        <v>373</v>
      </c>
      <c r="B391" s="297" t="str">
        <f>IF('12. Type 2 Emp 2020 Comp'!B393=0," ",+'12. Type 2 Emp 2020 Comp'!B393)</f>
        <v xml:space="preserve"> </v>
      </c>
      <c r="C391" s="265" t="str">
        <f>IF('12. Type 2 Emp 2020 Comp'!C393=0," ",+'12. Type 2 Emp 2020 Comp'!C393)</f>
        <v xml:space="preserve"> </v>
      </c>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269">
        <f t="shared" si="20"/>
        <v>0</v>
      </c>
      <c r="AE391" s="390">
        <f>+AD391/(('12. Type 2 Emp 2020 Comp'!$I$16-'12. Type 2 Emp 2020 Comp'!$I$15+1)/7)</f>
        <v>0</v>
      </c>
      <c r="AF391" s="381">
        <f t="shared" si="21"/>
        <v>0</v>
      </c>
      <c r="AG391" s="381">
        <f t="shared" si="22"/>
        <v>0</v>
      </c>
    </row>
    <row r="392" spans="1:33" ht="15.75" thickBot="1" x14ac:dyDescent="0.3">
      <c r="A392" s="297">
        <f t="shared" si="23"/>
        <v>374</v>
      </c>
      <c r="B392" s="297" t="str">
        <f>IF('12. Type 2 Emp 2020 Comp'!B394=0," ",+'12. Type 2 Emp 2020 Comp'!B394)</f>
        <v xml:space="preserve"> </v>
      </c>
      <c r="C392" s="265" t="str">
        <f>IF('12. Type 2 Emp 2020 Comp'!C394=0," ",+'12. Type 2 Emp 2020 Comp'!C394)</f>
        <v xml:space="preserve"> </v>
      </c>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c r="AB392" s="514"/>
      <c r="AC392" s="514"/>
      <c r="AD392" s="269">
        <f t="shared" si="20"/>
        <v>0</v>
      </c>
      <c r="AE392" s="390">
        <f>+AD392/(('12. Type 2 Emp 2020 Comp'!$I$16-'12. Type 2 Emp 2020 Comp'!$I$15+1)/7)</f>
        <v>0</v>
      </c>
      <c r="AF392" s="381">
        <f t="shared" si="21"/>
        <v>0</v>
      </c>
      <c r="AG392" s="381">
        <f t="shared" si="22"/>
        <v>0</v>
      </c>
    </row>
    <row r="393" spans="1:33" ht="15.75" thickBot="1" x14ac:dyDescent="0.3">
      <c r="A393" s="297">
        <f t="shared" si="23"/>
        <v>375</v>
      </c>
      <c r="B393" s="297" t="str">
        <f>IF('12. Type 2 Emp 2020 Comp'!B395=0," ",+'12. Type 2 Emp 2020 Comp'!B395)</f>
        <v xml:space="preserve"> </v>
      </c>
      <c r="C393" s="265" t="str">
        <f>IF('12. Type 2 Emp 2020 Comp'!C395=0," ",+'12. Type 2 Emp 2020 Comp'!C395)</f>
        <v xml:space="preserve"> </v>
      </c>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c r="AB393" s="514"/>
      <c r="AC393" s="514"/>
      <c r="AD393" s="269">
        <f t="shared" si="20"/>
        <v>0</v>
      </c>
      <c r="AE393" s="390">
        <f>+AD393/(('12. Type 2 Emp 2020 Comp'!$I$16-'12. Type 2 Emp 2020 Comp'!$I$15+1)/7)</f>
        <v>0</v>
      </c>
      <c r="AF393" s="381">
        <f t="shared" si="21"/>
        <v>0</v>
      </c>
      <c r="AG393" s="381">
        <f t="shared" si="22"/>
        <v>0</v>
      </c>
    </row>
    <row r="394" spans="1:33" ht="15.75" thickBot="1" x14ac:dyDescent="0.3">
      <c r="A394" s="297">
        <f t="shared" si="23"/>
        <v>376</v>
      </c>
      <c r="B394" s="297" t="str">
        <f>IF('12. Type 2 Emp 2020 Comp'!B396=0," ",+'12. Type 2 Emp 2020 Comp'!B396)</f>
        <v xml:space="preserve"> </v>
      </c>
      <c r="C394" s="265" t="str">
        <f>IF('12. Type 2 Emp 2020 Comp'!C396=0," ",+'12. Type 2 Emp 2020 Comp'!C396)</f>
        <v xml:space="preserve"> </v>
      </c>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c r="AB394" s="514"/>
      <c r="AC394" s="514"/>
      <c r="AD394" s="269">
        <f t="shared" si="20"/>
        <v>0</v>
      </c>
      <c r="AE394" s="390">
        <f>+AD394/(('12. Type 2 Emp 2020 Comp'!$I$16-'12. Type 2 Emp 2020 Comp'!$I$15+1)/7)</f>
        <v>0</v>
      </c>
      <c r="AF394" s="381">
        <f t="shared" si="21"/>
        <v>0</v>
      </c>
      <c r="AG394" s="381">
        <f t="shared" si="22"/>
        <v>0</v>
      </c>
    </row>
    <row r="395" spans="1:33" ht="15.75" thickBot="1" x14ac:dyDescent="0.3">
      <c r="A395" s="297">
        <f t="shared" si="23"/>
        <v>377</v>
      </c>
      <c r="B395" s="297" t="str">
        <f>IF('12. Type 2 Emp 2020 Comp'!B397=0," ",+'12. Type 2 Emp 2020 Comp'!B397)</f>
        <v xml:space="preserve"> </v>
      </c>
      <c r="C395" s="265" t="str">
        <f>IF('12. Type 2 Emp 2020 Comp'!C397=0," ",+'12. Type 2 Emp 2020 Comp'!C397)</f>
        <v xml:space="preserve"> </v>
      </c>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c r="AB395" s="514"/>
      <c r="AC395" s="514"/>
      <c r="AD395" s="269">
        <f t="shared" si="20"/>
        <v>0</v>
      </c>
      <c r="AE395" s="390">
        <f>+AD395/(('12. Type 2 Emp 2020 Comp'!$I$16-'12. Type 2 Emp 2020 Comp'!$I$15+1)/7)</f>
        <v>0</v>
      </c>
      <c r="AF395" s="381">
        <f t="shared" si="21"/>
        <v>0</v>
      </c>
      <c r="AG395" s="381">
        <f t="shared" si="22"/>
        <v>0</v>
      </c>
    </row>
    <row r="396" spans="1:33" ht="15.75" thickBot="1" x14ac:dyDescent="0.3">
      <c r="A396" s="297">
        <f t="shared" si="23"/>
        <v>378</v>
      </c>
      <c r="B396" s="297" t="str">
        <f>IF('12. Type 2 Emp 2020 Comp'!B398=0," ",+'12. Type 2 Emp 2020 Comp'!B398)</f>
        <v xml:space="preserve"> </v>
      </c>
      <c r="C396" s="265" t="str">
        <f>IF('12. Type 2 Emp 2020 Comp'!C398=0," ",+'12. Type 2 Emp 2020 Comp'!C398)</f>
        <v xml:space="preserve"> </v>
      </c>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c r="AB396" s="514"/>
      <c r="AC396" s="514"/>
      <c r="AD396" s="269">
        <f t="shared" si="20"/>
        <v>0</v>
      </c>
      <c r="AE396" s="390">
        <f>+AD396/(('12. Type 2 Emp 2020 Comp'!$I$16-'12. Type 2 Emp 2020 Comp'!$I$15+1)/7)</f>
        <v>0</v>
      </c>
      <c r="AF396" s="381">
        <f t="shared" si="21"/>
        <v>0</v>
      </c>
      <c r="AG396" s="381">
        <f t="shared" si="22"/>
        <v>0</v>
      </c>
    </row>
    <row r="397" spans="1:33" ht="15.75" thickBot="1" x14ac:dyDescent="0.3">
      <c r="A397" s="297">
        <f t="shared" si="23"/>
        <v>379</v>
      </c>
      <c r="B397" s="297" t="str">
        <f>IF('12. Type 2 Emp 2020 Comp'!B399=0," ",+'12. Type 2 Emp 2020 Comp'!B399)</f>
        <v xml:space="preserve"> </v>
      </c>
      <c r="C397" s="265" t="str">
        <f>IF('12. Type 2 Emp 2020 Comp'!C399=0," ",+'12. Type 2 Emp 2020 Comp'!C399)</f>
        <v xml:space="preserve"> </v>
      </c>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c r="AB397" s="514"/>
      <c r="AC397" s="514"/>
      <c r="AD397" s="269">
        <f t="shared" si="20"/>
        <v>0</v>
      </c>
      <c r="AE397" s="390">
        <f>+AD397/(('12. Type 2 Emp 2020 Comp'!$I$16-'12. Type 2 Emp 2020 Comp'!$I$15+1)/7)</f>
        <v>0</v>
      </c>
      <c r="AF397" s="381">
        <f t="shared" si="21"/>
        <v>0</v>
      </c>
      <c r="AG397" s="381">
        <f t="shared" si="22"/>
        <v>0</v>
      </c>
    </row>
    <row r="398" spans="1:33" ht="15.75" thickBot="1" x14ac:dyDescent="0.3">
      <c r="A398" s="297">
        <f t="shared" si="23"/>
        <v>380</v>
      </c>
      <c r="B398" s="297" t="str">
        <f>IF('12. Type 2 Emp 2020 Comp'!B400=0," ",+'12. Type 2 Emp 2020 Comp'!B400)</f>
        <v xml:space="preserve"> </v>
      </c>
      <c r="C398" s="265" t="str">
        <f>IF('12. Type 2 Emp 2020 Comp'!C400=0," ",+'12. Type 2 Emp 2020 Comp'!C400)</f>
        <v xml:space="preserve"> </v>
      </c>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c r="AB398" s="514"/>
      <c r="AC398" s="514"/>
      <c r="AD398" s="269">
        <f t="shared" si="20"/>
        <v>0</v>
      </c>
      <c r="AE398" s="390">
        <f>+AD398/(('12. Type 2 Emp 2020 Comp'!$I$16-'12. Type 2 Emp 2020 Comp'!$I$15+1)/7)</f>
        <v>0</v>
      </c>
      <c r="AF398" s="381">
        <f t="shared" si="21"/>
        <v>0</v>
      </c>
      <c r="AG398" s="381">
        <f t="shared" si="22"/>
        <v>0</v>
      </c>
    </row>
    <row r="399" spans="1:33" ht="15.75" thickBot="1" x14ac:dyDescent="0.3">
      <c r="A399" s="297">
        <f t="shared" si="23"/>
        <v>381</v>
      </c>
      <c r="B399" s="297" t="str">
        <f>IF('12. Type 2 Emp 2020 Comp'!B401=0," ",+'12. Type 2 Emp 2020 Comp'!B401)</f>
        <v xml:space="preserve"> </v>
      </c>
      <c r="C399" s="265" t="str">
        <f>IF('12. Type 2 Emp 2020 Comp'!C401=0," ",+'12. Type 2 Emp 2020 Comp'!C401)</f>
        <v xml:space="preserve"> </v>
      </c>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c r="AB399" s="514"/>
      <c r="AC399" s="514"/>
      <c r="AD399" s="269">
        <f t="shared" si="20"/>
        <v>0</v>
      </c>
      <c r="AE399" s="390">
        <f>+AD399/(('12. Type 2 Emp 2020 Comp'!$I$16-'12. Type 2 Emp 2020 Comp'!$I$15+1)/7)</f>
        <v>0</v>
      </c>
      <c r="AF399" s="381">
        <f t="shared" si="21"/>
        <v>0</v>
      </c>
      <c r="AG399" s="381">
        <f t="shared" si="22"/>
        <v>0</v>
      </c>
    </row>
    <row r="400" spans="1:33" ht="15.75" thickBot="1" x14ac:dyDescent="0.3">
      <c r="A400" s="297">
        <f t="shared" si="23"/>
        <v>382</v>
      </c>
      <c r="B400" s="297" t="str">
        <f>IF('12. Type 2 Emp 2020 Comp'!B402=0," ",+'12. Type 2 Emp 2020 Comp'!B402)</f>
        <v xml:space="preserve"> </v>
      </c>
      <c r="C400" s="265" t="str">
        <f>IF('12. Type 2 Emp 2020 Comp'!C402=0," ",+'12. Type 2 Emp 2020 Comp'!C402)</f>
        <v xml:space="preserve"> </v>
      </c>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c r="AB400" s="514"/>
      <c r="AC400" s="514"/>
      <c r="AD400" s="269">
        <f t="shared" si="20"/>
        <v>0</v>
      </c>
      <c r="AE400" s="390">
        <f>+AD400/(('12. Type 2 Emp 2020 Comp'!$I$16-'12. Type 2 Emp 2020 Comp'!$I$15+1)/7)</f>
        <v>0</v>
      </c>
      <c r="AF400" s="381">
        <f t="shared" si="21"/>
        <v>0</v>
      </c>
      <c r="AG400" s="381">
        <f t="shared" si="22"/>
        <v>0</v>
      </c>
    </row>
    <row r="401" spans="1:33" ht="15.75" thickBot="1" x14ac:dyDescent="0.3">
      <c r="A401" s="297">
        <f t="shared" si="23"/>
        <v>383</v>
      </c>
      <c r="B401" s="297" t="str">
        <f>IF('12. Type 2 Emp 2020 Comp'!B403=0," ",+'12. Type 2 Emp 2020 Comp'!B403)</f>
        <v xml:space="preserve"> </v>
      </c>
      <c r="C401" s="265" t="str">
        <f>IF('12. Type 2 Emp 2020 Comp'!C403=0," ",+'12. Type 2 Emp 2020 Comp'!C403)</f>
        <v xml:space="preserve"> </v>
      </c>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c r="AB401" s="514"/>
      <c r="AC401" s="514"/>
      <c r="AD401" s="269">
        <f t="shared" si="20"/>
        <v>0</v>
      </c>
      <c r="AE401" s="390">
        <f>+AD401/(('12. Type 2 Emp 2020 Comp'!$I$16-'12. Type 2 Emp 2020 Comp'!$I$15+1)/7)</f>
        <v>0</v>
      </c>
      <c r="AF401" s="381">
        <f t="shared" si="21"/>
        <v>0</v>
      </c>
      <c r="AG401" s="381">
        <f t="shared" si="22"/>
        <v>0</v>
      </c>
    </row>
    <row r="402" spans="1:33" ht="15.75" thickBot="1" x14ac:dyDescent="0.3">
      <c r="A402" s="297">
        <f t="shared" si="23"/>
        <v>384</v>
      </c>
      <c r="B402" s="297" t="str">
        <f>IF('12. Type 2 Emp 2020 Comp'!B404=0," ",+'12. Type 2 Emp 2020 Comp'!B404)</f>
        <v xml:space="preserve"> </v>
      </c>
      <c r="C402" s="265" t="str">
        <f>IF('12. Type 2 Emp 2020 Comp'!C404=0," ",+'12. Type 2 Emp 2020 Comp'!C404)</f>
        <v xml:space="preserve"> </v>
      </c>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269">
        <f t="shared" si="20"/>
        <v>0</v>
      </c>
      <c r="AE402" s="390">
        <f>+AD402/(('12. Type 2 Emp 2020 Comp'!$I$16-'12. Type 2 Emp 2020 Comp'!$I$15+1)/7)</f>
        <v>0</v>
      </c>
      <c r="AF402" s="381">
        <f t="shared" si="21"/>
        <v>0</v>
      </c>
      <c r="AG402" s="381">
        <f t="shared" si="22"/>
        <v>0</v>
      </c>
    </row>
    <row r="403" spans="1:33" ht="15.75" thickBot="1" x14ac:dyDescent="0.3">
      <c r="A403" s="297">
        <f t="shared" si="23"/>
        <v>385</v>
      </c>
      <c r="B403" s="297" t="str">
        <f>IF('12. Type 2 Emp 2020 Comp'!B405=0," ",+'12. Type 2 Emp 2020 Comp'!B405)</f>
        <v xml:space="preserve"> </v>
      </c>
      <c r="C403" s="265" t="str">
        <f>IF('12. Type 2 Emp 2020 Comp'!C405=0," ",+'12. Type 2 Emp 2020 Comp'!C405)</f>
        <v xml:space="preserve"> </v>
      </c>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c r="AB403" s="514"/>
      <c r="AC403" s="514"/>
      <c r="AD403" s="269">
        <f t="shared" ref="AD403:AD466" si="24">IF(D403=0,SUM(E403:AC403),D403)</f>
        <v>0</v>
      </c>
      <c r="AE403" s="390">
        <f>+AD403/(('12. Type 2 Emp 2020 Comp'!$I$16-'12. Type 2 Emp 2020 Comp'!$I$15+1)/7)</f>
        <v>0</v>
      </c>
      <c r="AF403" s="381">
        <f t="shared" si="21"/>
        <v>0</v>
      </c>
      <c r="AG403" s="381">
        <f t="shared" si="22"/>
        <v>0</v>
      </c>
    </row>
    <row r="404" spans="1:33" ht="15.75" thickBot="1" x14ac:dyDescent="0.3">
      <c r="A404" s="297">
        <f t="shared" si="23"/>
        <v>386</v>
      </c>
      <c r="B404" s="297" t="str">
        <f>IF('12. Type 2 Emp 2020 Comp'!B406=0," ",+'12. Type 2 Emp 2020 Comp'!B406)</f>
        <v xml:space="preserve"> </v>
      </c>
      <c r="C404" s="265" t="str">
        <f>IF('12. Type 2 Emp 2020 Comp'!C406=0," ",+'12. Type 2 Emp 2020 Comp'!C406)</f>
        <v xml:space="preserve"> </v>
      </c>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c r="AB404" s="514"/>
      <c r="AC404" s="514"/>
      <c r="AD404" s="269">
        <f t="shared" si="24"/>
        <v>0</v>
      </c>
      <c r="AE404" s="390">
        <f>+AD404/(('12. Type 2 Emp 2020 Comp'!$I$16-'12. Type 2 Emp 2020 Comp'!$I$15+1)/7)</f>
        <v>0</v>
      </c>
      <c r="AF404" s="381">
        <f t="shared" ref="AF404:AF467" si="25">ROUND(IF($I$12=1,IF(AE404&lt;40,AE404/40,1),0),1)</f>
        <v>0</v>
      </c>
      <c r="AG404" s="381">
        <f t="shared" ref="AG404:AG467" si="26">ROUND(IF($I$12=2,IF(AE404&lt;40,IF(AE404=0,0,0.5),1),0),1)</f>
        <v>0</v>
      </c>
    </row>
    <row r="405" spans="1:33" ht="15.75" thickBot="1" x14ac:dyDescent="0.3">
      <c r="A405" s="297">
        <f t="shared" ref="A405:A468" si="27">+A404+1</f>
        <v>387</v>
      </c>
      <c r="B405" s="297" t="str">
        <f>IF('12. Type 2 Emp 2020 Comp'!B407=0," ",+'12. Type 2 Emp 2020 Comp'!B407)</f>
        <v xml:space="preserve"> </v>
      </c>
      <c r="C405" s="265" t="str">
        <f>IF('12. Type 2 Emp 2020 Comp'!C407=0," ",+'12. Type 2 Emp 2020 Comp'!C407)</f>
        <v xml:space="preserve"> </v>
      </c>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c r="AB405" s="514"/>
      <c r="AC405" s="514"/>
      <c r="AD405" s="269">
        <f t="shared" si="24"/>
        <v>0</v>
      </c>
      <c r="AE405" s="390">
        <f>+AD405/(('12. Type 2 Emp 2020 Comp'!$I$16-'12. Type 2 Emp 2020 Comp'!$I$15+1)/7)</f>
        <v>0</v>
      </c>
      <c r="AF405" s="381">
        <f t="shared" si="25"/>
        <v>0</v>
      </c>
      <c r="AG405" s="381">
        <f t="shared" si="26"/>
        <v>0</v>
      </c>
    </row>
    <row r="406" spans="1:33" ht="15.75" thickBot="1" x14ac:dyDescent="0.3">
      <c r="A406" s="297">
        <f t="shared" si="27"/>
        <v>388</v>
      </c>
      <c r="B406" s="297" t="str">
        <f>IF('12. Type 2 Emp 2020 Comp'!B408=0," ",+'12. Type 2 Emp 2020 Comp'!B408)</f>
        <v xml:space="preserve"> </v>
      </c>
      <c r="C406" s="265" t="str">
        <f>IF('12. Type 2 Emp 2020 Comp'!C408=0," ",+'12. Type 2 Emp 2020 Comp'!C408)</f>
        <v xml:space="preserve"> </v>
      </c>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c r="AB406" s="514"/>
      <c r="AC406" s="514"/>
      <c r="AD406" s="269">
        <f t="shared" si="24"/>
        <v>0</v>
      </c>
      <c r="AE406" s="390">
        <f>+AD406/(('12. Type 2 Emp 2020 Comp'!$I$16-'12. Type 2 Emp 2020 Comp'!$I$15+1)/7)</f>
        <v>0</v>
      </c>
      <c r="AF406" s="381">
        <f t="shared" si="25"/>
        <v>0</v>
      </c>
      <c r="AG406" s="381">
        <f t="shared" si="26"/>
        <v>0</v>
      </c>
    </row>
    <row r="407" spans="1:33" ht="15.75" thickBot="1" x14ac:dyDescent="0.3">
      <c r="A407" s="297">
        <f t="shared" si="27"/>
        <v>389</v>
      </c>
      <c r="B407" s="297" t="str">
        <f>IF('12. Type 2 Emp 2020 Comp'!B409=0," ",+'12. Type 2 Emp 2020 Comp'!B409)</f>
        <v xml:space="preserve"> </v>
      </c>
      <c r="C407" s="265" t="str">
        <f>IF('12. Type 2 Emp 2020 Comp'!C409=0," ",+'12. Type 2 Emp 2020 Comp'!C409)</f>
        <v xml:space="preserve"> </v>
      </c>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c r="AB407" s="514"/>
      <c r="AC407" s="514"/>
      <c r="AD407" s="269">
        <f t="shared" si="24"/>
        <v>0</v>
      </c>
      <c r="AE407" s="390">
        <f>+AD407/(('12. Type 2 Emp 2020 Comp'!$I$16-'12. Type 2 Emp 2020 Comp'!$I$15+1)/7)</f>
        <v>0</v>
      </c>
      <c r="AF407" s="381">
        <f t="shared" si="25"/>
        <v>0</v>
      </c>
      <c r="AG407" s="381">
        <f t="shared" si="26"/>
        <v>0</v>
      </c>
    </row>
    <row r="408" spans="1:33" ht="15.75" thickBot="1" x14ac:dyDescent="0.3">
      <c r="A408" s="297">
        <f t="shared" si="27"/>
        <v>390</v>
      </c>
      <c r="B408" s="297" t="str">
        <f>IF('12. Type 2 Emp 2020 Comp'!B410=0," ",+'12. Type 2 Emp 2020 Comp'!B410)</f>
        <v xml:space="preserve"> </v>
      </c>
      <c r="C408" s="265" t="str">
        <f>IF('12. Type 2 Emp 2020 Comp'!C410=0," ",+'12. Type 2 Emp 2020 Comp'!C410)</f>
        <v xml:space="preserve"> </v>
      </c>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c r="AB408" s="514"/>
      <c r="AC408" s="514"/>
      <c r="AD408" s="269">
        <f t="shared" si="24"/>
        <v>0</v>
      </c>
      <c r="AE408" s="390">
        <f>+AD408/(('12. Type 2 Emp 2020 Comp'!$I$16-'12. Type 2 Emp 2020 Comp'!$I$15+1)/7)</f>
        <v>0</v>
      </c>
      <c r="AF408" s="381">
        <f t="shared" si="25"/>
        <v>0</v>
      </c>
      <c r="AG408" s="381">
        <f t="shared" si="26"/>
        <v>0</v>
      </c>
    </row>
    <row r="409" spans="1:33" ht="15.75" thickBot="1" x14ac:dyDescent="0.3">
      <c r="A409" s="297">
        <f t="shared" si="27"/>
        <v>391</v>
      </c>
      <c r="B409" s="297" t="str">
        <f>IF('12. Type 2 Emp 2020 Comp'!B411=0," ",+'12. Type 2 Emp 2020 Comp'!B411)</f>
        <v xml:space="preserve"> </v>
      </c>
      <c r="C409" s="265" t="str">
        <f>IF('12. Type 2 Emp 2020 Comp'!C411=0," ",+'12. Type 2 Emp 2020 Comp'!C411)</f>
        <v xml:space="preserve"> </v>
      </c>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c r="AB409" s="514"/>
      <c r="AC409" s="514"/>
      <c r="AD409" s="269">
        <f t="shared" si="24"/>
        <v>0</v>
      </c>
      <c r="AE409" s="390">
        <f>+AD409/(('12. Type 2 Emp 2020 Comp'!$I$16-'12. Type 2 Emp 2020 Comp'!$I$15+1)/7)</f>
        <v>0</v>
      </c>
      <c r="AF409" s="381">
        <f t="shared" si="25"/>
        <v>0</v>
      </c>
      <c r="AG409" s="381">
        <f t="shared" si="26"/>
        <v>0</v>
      </c>
    </row>
    <row r="410" spans="1:33" ht="15.75" thickBot="1" x14ac:dyDescent="0.3">
      <c r="A410" s="297">
        <f t="shared" si="27"/>
        <v>392</v>
      </c>
      <c r="B410" s="297" t="str">
        <f>IF('12. Type 2 Emp 2020 Comp'!B412=0," ",+'12. Type 2 Emp 2020 Comp'!B412)</f>
        <v xml:space="preserve"> </v>
      </c>
      <c r="C410" s="265" t="str">
        <f>IF('12. Type 2 Emp 2020 Comp'!C412=0," ",+'12. Type 2 Emp 2020 Comp'!C412)</f>
        <v xml:space="preserve"> </v>
      </c>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c r="AB410" s="514"/>
      <c r="AC410" s="514"/>
      <c r="AD410" s="269">
        <f t="shared" si="24"/>
        <v>0</v>
      </c>
      <c r="AE410" s="390">
        <f>+AD410/(('12. Type 2 Emp 2020 Comp'!$I$16-'12. Type 2 Emp 2020 Comp'!$I$15+1)/7)</f>
        <v>0</v>
      </c>
      <c r="AF410" s="381">
        <f t="shared" si="25"/>
        <v>0</v>
      </c>
      <c r="AG410" s="381">
        <f t="shared" si="26"/>
        <v>0</v>
      </c>
    </row>
    <row r="411" spans="1:33" ht="15.75" thickBot="1" x14ac:dyDescent="0.3">
      <c r="A411" s="297">
        <f t="shared" si="27"/>
        <v>393</v>
      </c>
      <c r="B411" s="297" t="str">
        <f>IF('12. Type 2 Emp 2020 Comp'!B413=0," ",+'12. Type 2 Emp 2020 Comp'!B413)</f>
        <v xml:space="preserve"> </v>
      </c>
      <c r="C411" s="265" t="str">
        <f>IF('12. Type 2 Emp 2020 Comp'!C413=0," ",+'12. Type 2 Emp 2020 Comp'!C413)</f>
        <v xml:space="preserve"> </v>
      </c>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c r="AB411" s="514"/>
      <c r="AC411" s="514"/>
      <c r="AD411" s="269">
        <f t="shared" si="24"/>
        <v>0</v>
      </c>
      <c r="AE411" s="390">
        <f>+AD411/(('12. Type 2 Emp 2020 Comp'!$I$16-'12. Type 2 Emp 2020 Comp'!$I$15+1)/7)</f>
        <v>0</v>
      </c>
      <c r="AF411" s="381">
        <f t="shared" si="25"/>
        <v>0</v>
      </c>
      <c r="AG411" s="381">
        <f t="shared" si="26"/>
        <v>0</v>
      </c>
    </row>
    <row r="412" spans="1:33" ht="15.75" thickBot="1" x14ac:dyDescent="0.3">
      <c r="A412" s="297">
        <f t="shared" si="27"/>
        <v>394</v>
      </c>
      <c r="B412" s="297" t="str">
        <f>IF('12. Type 2 Emp 2020 Comp'!B414=0," ",+'12. Type 2 Emp 2020 Comp'!B414)</f>
        <v xml:space="preserve"> </v>
      </c>
      <c r="C412" s="265" t="str">
        <f>IF('12. Type 2 Emp 2020 Comp'!C414=0," ",+'12. Type 2 Emp 2020 Comp'!C414)</f>
        <v xml:space="preserve"> </v>
      </c>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c r="AB412" s="514"/>
      <c r="AC412" s="514"/>
      <c r="AD412" s="269">
        <f t="shared" si="24"/>
        <v>0</v>
      </c>
      <c r="AE412" s="390">
        <f>+AD412/(('12. Type 2 Emp 2020 Comp'!$I$16-'12. Type 2 Emp 2020 Comp'!$I$15+1)/7)</f>
        <v>0</v>
      </c>
      <c r="AF412" s="381">
        <f t="shared" si="25"/>
        <v>0</v>
      </c>
      <c r="AG412" s="381">
        <f t="shared" si="26"/>
        <v>0</v>
      </c>
    </row>
    <row r="413" spans="1:33" ht="15.75" thickBot="1" x14ac:dyDescent="0.3">
      <c r="A413" s="297">
        <f t="shared" si="27"/>
        <v>395</v>
      </c>
      <c r="B413" s="297" t="str">
        <f>IF('12. Type 2 Emp 2020 Comp'!B415=0," ",+'12. Type 2 Emp 2020 Comp'!B415)</f>
        <v xml:space="preserve"> </v>
      </c>
      <c r="C413" s="265" t="str">
        <f>IF('12. Type 2 Emp 2020 Comp'!C415=0," ",+'12. Type 2 Emp 2020 Comp'!C415)</f>
        <v xml:space="preserve"> </v>
      </c>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c r="AB413" s="514"/>
      <c r="AC413" s="514"/>
      <c r="AD413" s="269">
        <f t="shared" si="24"/>
        <v>0</v>
      </c>
      <c r="AE413" s="390">
        <f>+AD413/(('12. Type 2 Emp 2020 Comp'!$I$16-'12. Type 2 Emp 2020 Comp'!$I$15+1)/7)</f>
        <v>0</v>
      </c>
      <c r="AF413" s="381">
        <f t="shared" si="25"/>
        <v>0</v>
      </c>
      <c r="AG413" s="381">
        <f t="shared" si="26"/>
        <v>0</v>
      </c>
    </row>
    <row r="414" spans="1:33" ht="15.75" thickBot="1" x14ac:dyDescent="0.3">
      <c r="A414" s="297">
        <f t="shared" si="27"/>
        <v>396</v>
      </c>
      <c r="B414" s="297" t="str">
        <f>IF('12. Type 2 Emp 2020 Comp'!B416=0," ",+'12. Type 2 Emp 2020 Comp'!B416)</f>
        <v xml:space="preserve"> </v>
      </c>
      <c r="C414" s="265" t="str">
        <f>IF('12. Type 2 Emp 2020 Comp'!C416=0," ",+'12. Type 2 Emp 2020 Comp'!C416)</f>
        <v xml:space="preserve"> </v>
      </c>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c r="AB414" s="514"/>
      <c r="AC414" s="514"/>
      <c r="AD414" s="269">
        <f t="shared" si="24"/>
        <v>0</v>
      </c>
      <c r="AE414" s="390">
        <f>+AD414/(('12. Type 2 Emp 2020 Comp'!$I$16-'12. Type 2 Emp 2020 Comp'!$I$15+1)/7)</f>
        <v>0</v>
      </c>
      <c r="AF414" s="381">
        <f t="shared" si="25"/>
        <v>0</v>
      </c>
      <c r="AG414" s="381">
        <f t="shared" si="26"/>
        <v>0</v>
      </c>
    </row>
    <row r="415" spans="1:33" ht="15.75" thickBot="1" x14ac:dyDescent="0.3">
      <c r="A415" s="297">
        <f t="shared" si="27"/>
        <v>397</v>
      </c>
      <c r="B415" s="297" t="str">
        <f>IF('12. Type 2 Emp 2020 Comp'!B417=0," ",+'12. Type 2 Emp 2020 Comp'!B417)</f>
        <v xml:space="preserve"> </v>
      </c>
      <c r="C415" s="265" t="str">
        <f>IF('12. Type 2 Emp 2020 Comp'!C417=0," ",+'12. Type 2 Emp 2020 Comp'!C417)</f>
        <v xml:space="preserve"> </v>
      </c>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c r="AB415" s="514"/>
      <c r="AC415" s="514"/>
      <c r="AD415" s="269">
        <f t="shared" si="24"/>
        <v>0</v>
      </c>
      <c r="AE415" s="390">
        <f>+AD415/(('12. Type 2 Emp 2020 Comp'!$I$16-'12. Type 2 Emp 2020 Comp'!$I$15+1)/7)</f>
        <v>0</v>
      </c>
      <c r="AF415" s="381">
        <f t="shared" si="25"/>
        <v>0</v>
      </c>
      <c r="AG415" s="381">
        <f t="shared" si="26"/>
        <v>0</v>
      </c>
    </row>
    <row r="416" spans="1:33" ht="15.75" thickBot="1" x14ac:dyDescent="0.3">
      <c r="A416" s="297">
        <f t="shared" si="27"/>
        <v>398</v>
      </c>
      <c r="B416" s="297" t="str">
        <f>IF('12. Type 2 Emp 2020 Comp'!B418=0," ",+'12. Type 2 Emp 2020 Comp'!B418)</f>
        <v xml:space="preserve"> </v>
      </c>
      <c r="C416" s="265" t="str">
        <f>IF('12. Type 2 Emp 2020 Comp'!C418=0," ",+'12. Type 2 Emp 2020 Comp'!C418)</f>
        <v xml:space="preserve"> </v>
      </c>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c r="AB416" s="514"/>
      <c r="AC416" s="514"/>
      <c r="AD416" s="269">
        <f t="shared" si="24"/>
        <v>0</v>
      </c>
      <c r="AE416" s="390">
        <f>+AD416/(('12. Type 2 Emp 2020 Comp'!$I$16-'12. Type 2 Emp 2020 Comp'!$I$15+1)/7)</f>
        <v>0</v>
      </c>
      <c r="AF416" s="381">
        <f t="shared" si="25"/>
        <v>0</v>
      </c>
      <c r="AG416" s="381">
        <f t="shared" si="26"/>
        <v>0</v>
      </c>
    </row>
    <row r="417" spans="1:33" ht="15.75" thickBot="1" x14ac:dyDescent="0.3">
      <c r="A417" s="297">
        <f t="shared" si="27"/>
        <v>399</v>
      </c>
      <c r="B417" s="297" t="str">
        <f>IF('12. Type 2 Emp 2020 Comp'!B419=0," ",+'12. Type 2 Emp 2020 Comp'!B419)</f>
        <v xml:space="preserve"> </v>
      </c>
      <c r="C417" s="265" t="str">
        <f>IF('12. Type 2 Emp 2020 Comp'!C419=0," ",+'12. Type 2 Emp 2020 Comp'!C419)</f>
        <v xml:space="preserve"> </v>
      </c>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c r="AB417" s="514"/>
      <c r="AC417" s="514"/>
      <c r="AD417" s="269">
        <f t="shared" si="24"/>
        <v>0</v>
      </c>
      <c r="AE417" s="390">
        <f>+AD417/(('12. Type 2 Emp 2020 Comp'!$I$16-'12. Type 2 Emp 2020 Comp'!$I$15+1)/7)</f>
        <v>0</v>
      </c>
      <c r="AF417" s="381">
        <f t="shared" si="25"/>
        <v>0</v>
      </c>
      <c r="AG417" s="381">
        <f t="shared" si="26"/>
        <v>0</v>
      </c>
    </row>
    <row r="418" spans="1:33" ht="15.75" thickBot="1" x14ac:dyDescent="0.3">
      <c r="A418" s="297">
        <f t="shared" si="27"/>
        <v>400</v>
      </c>
      <c r="B418" s="297" t="str">
        <f>IF('12. Type 2 Emp 2020 Comp'!B420=0," ",+'12. Type 2 Emp 2020 Comp'!B420)</f>
        <v xml:space="preserve"> </v>
      </c>
      <c r="C418" s="265" t="str">
        <f>IF('12. Type 2 Emp 2020 Comp'!C420=0," ",+'12. Type 2 Emp 2020 Comp'!C420)</f>
        <v xml:space="preserve"> </v>
      </c>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c r="AB418" s="514"/>
      <c r="AC418" s="514"/>
      <c r="AD418" s="269">
        <f t="shared" si="24"/>
        <v>0</v>
      </c>
      <c r="AE418" s="390">
        <f>+AD418/(('12. Type 2 Emp 2020 Comp'!$I$16-'12. Type 2 Emp 2020 Comp'!$I$15+1)/7)</f>
        <v>0</v>
      </c>
      <c r="AF418" s="381">
        <f t="shared" si="25"/>
        <v>0</v>
      </c>
      <c r="AG418" s="381">
        <f t="shared" si="26"/>
        <v>0</v>
      </c>
    </row>
    <row r="419" spans="1:33" ht="15.75" thickBot="1" x14ac:dyDescent="0.3">
      <c r="A419" s="297">
        <f t="shared" si="27"/>
        <v>401</v>
      </c>
      <c r="B419" s="297" t="str">
        <f>IF('12. Type 2 Emp 2020 Comp'!B421=0," ",+'12. Type 2 Emp 2020 Comp'!B421)</f>
        <v xml:space="preserve"> </v>
      </c>
      <c r="C419" s="265" t="str">
        <f>IF('12. Type 2 Emp 2020 Comp'!C421=0," ",+'12. Type 2 Emp 2020 Comp'!C421)</f>
        <v xml:space="preserve"> </v>
      </c>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c r="AB419" s="514"/>
      <c r="AC419" s="514"/>
      <c r="AD419" s="269">
        <f t="shared" si="24"/>
        <v>0</v>
      </c>
      <c r="AE419" s="390">
        <f>+AD419/(('12. Type 2 Emp 2020 Comp'!$I$16-'12. Type 2 Emp 2020 Comp'!$I$15+1)/7)</f>
        <v>0</v>
      </c>
      <c r="AF419" s="381">
        <f t="shared" si="25"/>
        <v>0</v>
      </c>
      <c r="AG419" s="381">
        <f t="shared" si="26"/>
        <v>0</v>
      </c>
    </row>
    <row r="420" spans="1:33" ht="15.75" thickBot="1" x14ac:dyDescent="0.3">
      <c r="A420" s="297">
        <f t="shared" si="27"/>
        <v>402</v>
      </c>
      <c r="B420" s="297" t="str">
        <f>IF('12. Type 2 Emp 2020 Comp'!B422=0," ",+'12. Type 2 Emp 2020 Comp'!B422)</f>
        <v xml:space="preserve"> </v>
      </c>
      <c r="C420" s="265" t="str">
        <f>IF('12. Type 2 Emp 2020 Comp'!C422=0," ",+'12. Type 2 Emp 2020 Comp'!C422)</f>
        <v xml:space="preserve"> </v>
      </c>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c r="AB420" s="514"/>
      <c r="AC420" s="514"/>
      <c r="AD420" s="269">
        <f t="shared" si="24"/>
        <v>0</v>
      </c>
      <c r="AE420" s="390">
        <f>+AD420/(('12. Type 2 Emp 2020 Comp'!$I$16-'12. Type 2 Emp 2020 Comp'!$I$15+1)/7)</f>
        <v>0</v>
      </c>
      <c r="AF420" s="381">
        <f t="shared" si="25"/>
        <v>0</v>
      </c>
      <c r="AG420" s="381">
        <f t="shared" si="26"/>
        <v>0</v>
      </c>
    </row>
    <row r="421" spans="1:33" ht="15.75" thickBot="1" x14ac:dyDescent="0.3">
      <c r="A421" s="297">
        <f t="shared" si="27"/>
        <v>403</v>
      </c>
      <c r="B421" s="297" t="str">
        <f>IF('12. Type 2 Emp 2020 Comp'!B423=0," ",+'12. Type 2 Emp 2020 Comp'!B423)</f>
        <v xml:space="preserve"> </v>
      </c>
      <c r="C421" s="265" t="str">
        <f>IF('12. Type 2 Emp 2020 Comp'!C423=0," ",+'12. Type 2 Emp 2020 Comp'!C423)</f>
        <v xml:space="preserve"> </v>
      </c>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c r="AB421" s="514"/>
      <c r="AC421" s="514"/>
      <c r="AD421" s="269">
        <f t="shared" si="24"/>
        <v>0</v>
      </c>
      <c r="AE421" s="390">
        <f>+AD421/(('12. Type 2 Emp 2020 Comp'!$I$16-'12. Type 2 Emp 2020 Comp'!$I$15+1)/7)</f>
        <v>0</v>
      </c>
      <c r="AF421" s="381">
        <f t="shared" si="25"/>
        <v>0</v>
      </c>
      <c r="AG421" s="381">
        <f t="shared" si="26"/>
        <v>0</v>
      </c>
    </row>
    <row r="422" spans="1:33" ht="15.75" thickBot="1" x14ac:dyDescent="0.3">
      <c r="A422" s="297">
        <f t="shared" si="27"/>
        <v>404</v>
      </c>
      <c r="B422" s="297" t="str">
        <f>IF('12. Type 2 Emp 2020 Comp'!B424=0," ",+'12. Type 2 Emp 2020 Comp'!B424)</f>
        <v xml:space="preserve"> </v>
      </c>
      <c r="C422" s="265" t="str">
        <f>IF('12. Type 2 Emp 2020 Comp'!C424=0," ",+'12. Type 2 Emp 2020 Comp'!C424)</f>
        <v xml:space="preserve"> </v>
      </c>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c r="AB422" s="514"/>
      <c r="AC422" s="514"/>
      <c r="AD422" s="269">
        <f t="shared" si="24"/>
        <v>0</v>
      </c>
      <c r="AE422" s="390">
        <f>+AD422/(('12. Type 2 Emp 2020 Comp'!$I$16-'12. Type 2 Emp 2020 Comp'!$I$15+1)/7)</f>
        <v>0</v>
      </c>
      <c r="AF422" s="381">
        <f t="shared" si="25"/>
        <v>0</v>
      </c>
      <c r="AG422" s="381">
        <f t="shared" si="26"/>
        <v>0</v>
      </c>
    </row>
    <row r="423" spans="1:33" ht="15.75" thickBot="1" x14ac:dyDescent="0.3">
      <c r="A423" s="297">
        <f t="shared" si="27"/>
        <v>405</v>
      </c>
      <c r="B423" s="297" t="str">
        <f>IF('12. Type 2 Emp 2020 Comp'!B425=0," ",+'12. Type 2 Emp 2020 Comp'!B425)</f>
        <v xml:space="preserve"> </v>
      </c>
      <c r="C423" s="265" t="str">
        <f>IF('12. Type 2 Emp 2020 Comp'!C425=0," ",+'12. Type 2 Emp 2020 Comp'!C425)</f>
        <v xml:space="preserve"> </v>
      </c>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c r="AB423" s="514"/>
      <c r="AC423" s="514"/>
      <c r="AD423" s="269">
        <f t="shared" si="24"/>
        <v>0</v>
      </c>
      <c r="AE423" s="390">
        <f>+AD423/(('12. Type 2 Emp 2020 Comp'!$I$16-'12. Type 2 Emp 2020 Comp'!$I$15+1)/7)</f>
        <v>0</v>
      </c>
      <c r="AF423" s="381">
        <f t="shared" si="25"/>
        <v>0</v>
      </c>
      <c r="AG423" s="381">
        <f t="shared" si="26"/>
        <v>0</v>
      </c>
    </row>
    <row r="424" spans="1:33" ht="15.75" thickBot="1" x14ac:dyDescent="0.3">
      <c r="A424" s="297">
        <f t="shared" si="27"/>
        <v>406</v>
      </c>
      <c r="B424" s="297" t="str">
        <f>IF('12. Type 2 Emp 2020 Comp'!B426=0," ",+'12. Type 2 Emp 2020 Comp'!B426)</f>
        <v xml:space="preserve"> </v>
      </c>
      <c r="C424" s="265" t="str">
        <f>IF('12. Type 2 Emp 2020 Comp'!C426=0," ",+'12. Type 2 Emp 2020 Comp'!C426)</f>
        <v xml:space="preserve"> </v>
      </c>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c r="AB424" s="514"/>
      <c r="AC424" s="514"/>
      <c r="AD424" s="269">
        <f t="shared" si="24"/>
        <v>0</v>
      </c>
      <c r="AE424" s="390">
        <f>+AD424/(('12. Type 2 Emp 2020 Comp'!$I$16-'12. Type 2 Emp 2020 Comp'!$I$15+1)/7)</f>
        <v>0</v>
      </c>
      <c r="AF424" s="381">
        <f t="shared" si="25"/>
        <v>0</v>
      </c>
      <c r="AG424" s="381">
        <f t="shared" si="26"/>
        <v>0</v>
      </c>
    </row>
    <row r="425" spans="1:33" ht="15.75" thickBot="1" x14ac:dyDescent="0.3">
      <c r="A425" s="297">
        <f t="shared" si="27"/>
        <v>407</v>
      </c>
      <c r="B425" s="297" t="str">
        <f>IF('12. Type 2 Emp 2020 Comp'!B427=0," ",+'12. Type 2 Emp 2020 Comp'!B427)</f>
        <v xml:space="preserve"> </v>
      </c>
      <c r="C425" s="265" t="str">
        <f>IF('12. Type 2 Emp 2020 Comp'!C427=0," ",+'12. Type 2 Emp 2020 Comp'!C427)</f>
        <v xml:space="preserve"> </v>
      </c>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c r="AB425" s="514"/>
      <c r="AC425" s="514"/>
      <c r="AD425" s="269">
        <f t="shared" si="24"/>
        <v>0</v>
      </c>
      <c r="AE425" s="390">
        <f>+AD425/(('12. Type 2 Emp 2020 Comp'!$I$16-'12. Type 2 Emp 2020 Comp'!$I$15+1)/7)</f>
        <v>0</v>
      </c>
      <c r="AF425" s="381">
        <f t="shared" si="25"/>
        <v>0</v>
      </c>
      <c r="AG425" s="381">
        <f t="shared" si="26"/>
        <v>0</v>
      </c>
    </row>
    <row r="426" spans="1:33" ht="15.75" thickBot="1" x14ac:dyDescent="0.3">
      <c r="A426" s="297">
        <f t="shared" si="27"/>
        <v>408</v>
      </c>
      <c r="B426" s="297" t="str">
        <f>IF('12. Type 2 Emp 2020 Comp'!B428=0," ",+'12. Type 2 Emp 2020 Comp'!B428)</f>
        <v xml:space="preserve"> </v>
      </c>
      <c r="C426" s="265" t="str">
        <f>IF('12. Type 2 Emp 2020 Comp'!C428=0," ",+'12. Type 2 Emp 2020 Comp'!C428)</f>
        <v xml:space="preserve"> </v>
      </c>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c r="AB426" s="514"/>
      <c r="AC426" s="514"/>
      <c r="AD426" s="269">
        <f t="shared" si="24"/>
        <v>0</v>
      </c>
      <c r="AE426" s="390">
        <f>+AD426/(('12. Type 2 Emp 2020 Comp'!$I$16-'12. Type 2 Emp 2020 Comp'!$I$15+1)/7)</f>
        <v>0</v>
      </c>
      <c r="AF426" s="381">
        <f t="shared" si="25"/>
        <v>0</v>
      </c>
      <c r="AG426" s="381">
        <f t="shared" si="26"/>
        <v>0</v>
      </c>
    </row>
    <row r="427" spans="1:33" ht="15.75" thickBot="1" x14ac:dyDescent="0.3">
      <c r="A427" s="297">
        <f t="shared" si="27"/>
        <v>409</v>
      </c>
      <c r="B427" s="297" t="str">
        <f>IF('12. Type 2 Emp 2020 Comp'!B429=0," ",+'12. Type 2 Emp 2020 Comp'!B429)</f>
        <v xml:space="preserve"> </v>
      </c>
      <c r="C427" s="265" t="str">
        <f>IF('12. Type 2 Emp 2020 Comp'!C429=0," ",+'12. Type 2 Emp 2020 Comp'!C429)</f>
        <v xml:space="preserve"> </v>
      </c>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c r="AB427" s="514"/>
      <c r="AC427" s="514"/>
      <c r="AD427" s="269">
        <f t="shared" si="24"/>
        <v>0</v>
      </c>
      <c r="AE427" s="390">
        <f>+AD427/(('12. Type 2 Emp 2020 Comp'!$I$16-'12. Type 2 Emp 2020 Comp'!$I$15+1)/7)</f>
        <v>0</v>
      </c>
      <c r="AF427" s="381">
        <f t="shared" si="25"/>
        <v>0</v>
      </c>
      <c r="AG427" s="381">
        <f t="shared" si="26"/>
        <v>0</v>
      </c>
    </row>
    <row r="428" spans="1:33" ht="15.75" thickBot="1" x14ac:dyDescent="0.3">
      <c r="A428" s="297">
        <f t="shared" si="27"/>
        <v>410</v>
      </c>
      <c r="B428" s="297" t="str">
        <f>IF('12. Type 2 Emp 2020 Comp'!B430=0," ",+'12. Type 2 Emp 2020 Comp'!B430)</f>
        <v xml:space="preserve"> </v>
      </c>
      <c r="C428" s="265" t="str">
        <f>IF('12. Type 2 Emp 2020 Comp'!C430=0," ",+'12. Type 2 Emp 2020 Comp'!C430)</f>
        <v xml:space="preserve"> </v>
      </c>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c r="AB428" s="514"/>
      <c r="AC428" s="514"/>
      <c r="AD428" s="269">
        <f t="shared" si="24"/>
        <v>0</v>
      </c>
      <c r="AE428" s="390">
        <f>+AD428/(('12. Type 2 Emp 2020 Comp'!$I$16-'12. Type 2 Emp 2020 Comp'!$I$15+1)/7)</f>
        <v>0</v>
      </c>
      <c r="AF428" s="381">
        <f t="shared" si="25"/>
        <v>0</v>
      </c>
      <c r="AG428" s="381">
        <f t="shared" si="26"/>
        <v>0</v>
      </c>
    </row>
    <row r="429" spans="1:33" ht="15.75" thickBot="1" x14ac:dyDescent="0.3">
      <c r="A429" s="297">
        <f t="shared" si="27"/>
        <v>411</v>
      </c>
      <c r="B429" s="297" t="str">
        <f>IF('12. Type 2 Emp 2020 Comp'!B431=0," ",+'12. Type 2 Emp 2020 Comp'!B431)</f>
        <v xml:space="preserve"> </v>
      </c>
      <c r="C429" s="265" t="str">
        <f>IF('12. Type 2 Emp 2020 Comp'!C431=0," ",+'12. Type 2 Emp 2020 Comp'!C431)</f>
        <v xml:space="preserve"> </v>
      </c>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c r="AB429" s="514"/>
      <c r="AC429" s="514"/>
      <c r="AD429" s="269">
        <f t="shared" si="24"/>
        <v>0</v>
      </c>
      <c r="AE429" s="390">
        <f>+AD429/(('12. Type 2 Emp 2020 Comp'!$I$16-'12. Type 2 Emp 2020 Comp'!$I$15+1)/7)</f>
        <v>0</v>
      </c>
      <c r="AF429" s="381">
        <f t="shared" si="25"/>
        <v>0</v>
      </c>
      <c r="AG429" s="381">
        <f t="shared" si="26"/>
        <v>0</v>
      </c>
    </row>
    <row r="430" spans="1:33" ht="15.75" thickBot="1" x14ac:dyDescent="0.3">
      <c r="A430" s="297">
        <f t="shared" si="27"/>
        <v>412</v>
      </c>
      <c r="B430" s="297" t="str">
        <f>IF('12. Type 2 Emp 2020 Comp'!B432=0," ",+'12. Type 2 Emp 2020 Comp'!B432)</f>
        <v xml:space="preserve"> </v>
      </c>
      <c r="C430" s="265" t="str">
        <f>IF('12. Type 2 Emp 2020 Comp'!C432=0," ",+'12. Type 2 Emp 2020 Comp'!C432)</f>
        <v xml:space="preserve"> </v>
      </c>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c r="AB430" s="514"/>
      <c r="AC430" s="514"/>
      <c r="AD430" s="269">
        <f t="shared" si="24"/>
        <v>0</v>
      </c>
      <c r="AE430" s="390">
        <f>+AD430/(('12. Type 2 Emp 2020 Comp'!$I$16-'12. Type 2 Emp 2020 Comp'!$I$15+1)/7)</f>
        <v>0</v>
      </c>
      <c r="AF430" s="381">
        <f t="shared" si="25"/>
        <v>0</v>
      </c>
      <c r="AG430" s="381">
        <f t="shared" si="26"/>
        <v>0</v>
      </c>
    </row>
    <row r="431" spans="1:33" ht="15.75" thickBot="1" x14ac:dyDescent="0.3">
      <c r="A431" s="297">
        <f t="shared" si="27"/>
        <v>413</v>
      </c>
      <c r="B431" s="297" t="str">
        <f>IF('12. Type 2 Emp 2020 Comp'!B433=0," ",+'12. Type 2 Emp 2020 Comp'!B433)</f>
        <v xml:space="preserve"> </v>
      </c>
      <c r="C431" s="265" t="str">
        <f>IF('12. Type 2 Emp 2020 Comp'!C433=0," ",+'12. Type 2 Emp 2020 Comp'!C433)</f>
        <v xml:space="preserve"> </v>
      </c>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c r="AB431" s="514"/>
      <c r="AC431" s="514"/>
      <c r="AD431" s="269">
        <f t="shared" si="24"/>
        <v>0</v>
      </c>
      <c r="AE431" s="390">
        <f>+AD431/(('12. Type 2 Emp 2020 Comp'!$I$16-'12. Type 2 Emp 2020 Comp'!$I$15+1)/7)</f>
        <v>0</v>
      </c>
      <c r="AF431" s="381">
        <f t="shared" si="25"/>
        <v>0</v>
      </c>
      <c r="AG431" s="381">
        <f t="shared" si="26"/>
        <v>0</v>
      </c>
    </row>
    <row r="432" spans="1:33" ht="15.75" thickBot="1" x14ac:dyDescent="0.3">
      <c r="A432" s="297">
        <f t="shared" si="27"/>
        <v>414</v>
      </c>
      <c r="B432" s="297" t="str">
        <f>IF('12. Type 2 Emp 2020 Comp'!B434=0," ",+'12. Type 2 Emp 2020 Comp'!B434)</f>
        <v xml:space="preserve"> </v>
      </c>
      <c r="C432" s="265" t="str">
        <f>IF('12. Type 2 Emp 2020 Comp'!C434=0," ",+'12. Type 2 Emp 2020 Comp'!C434)</f>
        <v xml:space="preserve"> </v>
      </c>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c r="AB432" s="514"/>
      <c r="AC432" s="514"/>
      <c r="AD432" s="269">
        <f t="shared" si="24"/>
        <v>0</v>
      </c>
      <c r="AE432" s="390">
        <f>+AD432/(('12. Type 2 Emp 2020 Comp'!$I$16-'12. Type 2 Emp 2020 Comp'!$I$15+1)/7)</f>
        <v>0</v>
      </c>
      <c r="AF432" s="381">
        <f t="shared" si="25"/>
        <v>0</v>
      </c>
      <c r="AG432" s="381">
        <f t="shared" si="26"/>
        <v>0</v>
      </c>
    </row>
    <row r="433" spans="1:33" ht="15.75" thickBot="1" x14ac:dyDescent="0.3">
      <c r="A433" s="297">
        <f t="shared" si="27"/>
        <v>415</v>
      </c>
      <c r="B433" s="297" t="str">
        <f>IF('12. Type 2 Emp 2020 Comp'!B435=0," ",+'12. Type 2 Emp 2020 Comp'!B435)</f>
        <v xml:space="preserve"> </v>
      </c>
      <c r="C433" s="265" t="str">
        <f>IF('12. Type 2 Emp 2020 Comp'!C435=0," ",+'12. Type 2 Emp 2020 Comp'!C435)</f>
        <v xml:space="preserve"> </v>
      </c>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c r="AB433" s="514"/>
      <c r="AC433" s="514"/>
      <c r="AD433" s="269">
        <f t="shared" si="24"/>
        <v>0</v>
      </c>
      <c r="AE433" s="390">
        <f>+AD433/(('12. Type 2 Emp 2020 Comp'!$I$16-'12. Type 2 Emp 2020 Comp'!$I$15+1)/7)</f>
        <v>0</v>
      </c>
      <c r="AF433" s="381">
        <f t="shared" si="25"/>
        <v>0</v>
      </c>
      <c r="AG433" s="381">
        <f t="shared" si="26"/>
        <v>0</v>
      </c>
    </row>
    <row r="434" spans="1:33" ht="15.75" thickBot="1" x14ac:dyDescent="0.3">
      <c r="A434" s="297">
        <f t="shared" si="27"/>
        <v>416</v>
      </c>
      <c r="B434" s="297" t="str">
        <f>IF('12. Type 2 Emp 2020 Comp'!B436=0," ",+'12. Type 2 Emp 2020 Comp'!B436)</f>
        <v xml:space="preserve"> </v>
      </c>
      <c r="C434" s="265" t="str">
        <f>IF('12. Type 2 Emp 2020 Comp'!C436=0," ",+'12. Type 2 Emp 2020 Comp'!C436)</f>
        <v xml:space="preserve"> </v>
      </c>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c r="AB434" s="514"/>
      <c r="AC434" s="514"/>
      <c r="AD434" s="269">
        <f t="shared" si="24"/>
        <v>0</v>
      </c>
      <c r="AE434" s="390">
        <f>+AD434/(('12. Type 2 Emp 2020 Comp'!$I$16-'12. Type 2 Emp 2020 Comp'!$I$15+1)/7)</f>
        <v>0</v>
      </c>
      <c r="AF434" s="381">
        <f t="shared" si="25"/>
        <v>0</v>
      </c>
      <c r="AG434" s="381">
        <f t="shared" si="26"/>
        <v>0</v>
      </c>
    </row>
    <row r="435" spans="1:33" ht="15.75" thickBot="1" x14ac:dyDescent="0.3">
      <c r="A435" s="297">
        <f t="shared" si="27"/>
        <v>417</v>
      </c>
      <c r="B435" s="297" t="str">
        <f>IF('12. Type 2 Emp 2020 Comp'!B437=0," ",+'12. Type 2 Emp 2020 Comp'!B437)</f>
        <v xml:space="preserve"> </v>
      </c>
      <c r="C435" s="265" t="str">
        <f>IF('12. Type 2 Emp 2020 Comp'!C437=0," ",+'12. Type 2 Emp 2020 Comp'!C437)</f>
        <v xml:space="preserve"> </v>
      </c>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c r="AB435" s="514"/>
      <c r="AC435" s="514"/>
      <c r="AD435" s="269">
        <f t="shared" si="24"/>
        <v>0</v>
      </c>
      <c r="AE435" s="390">
        <f>+AD435/(('12. Type 2 Emp 2020 Comp'!$I$16-'12. Type 2 Emp 2020 Comp'!$I$15+1)/7)</f>
        <v>0</v>
      </c>
      <c r="AF435" s="381">
        <f t="shared" si="25"/>
        <v>0</v>
      </c>
      <c r="AG435" s="381">
        <f t="shared" si="26"/>
        <v>0</v>
      </c>
    </row>
    <row r="436" spans="1:33" ht="15.75" thickBot="1" x14ac:dyDescent="0.3">
      <c r="A436" s="297">
        <f t="shared" si="27"/>
        <v>418</v>
      </c>
      <c r="B436" s="297" t="str">
        <f>IF('12. Type 2 Emp 2020 Comp'!B438=0," ",+'12. Type 2 Emp 2020 Comp'!B438)</f>
        <v xml:space="preserve"> </v>
      </c>
      <c r="C436" s="265" t="str">
        <f>IF('12. Type 2 Emp 2020 Comp'!C438=0," ",+'12. Type 2 Emp 2020 Comp'!C438)</f>
        <v xml:space="preserve"> </v>
      </c>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c r="AB436" s="514"/>
      <c r="AC436" s="514"/>
      <c r="AD436" s="269">
        <f t="shared" si="24"/>
        <v>0</v>
      </c>
      <c r="AE436" s="390">
        <f>+AD436/(('12. Type 2 Emp 2020 Comp'!$I$16-'12. Type 2 Emp 2020 Comp'!$I$15+1)/7)</f>
        <v>0</v>
      </c>
      <c r="AF436" s="381">
        <f t="shared" si="25"/>
        <v>0</v>
      </c>
      <c r="AG436" s="381">
        <f t="shared" si="26"/>
        <v>0</v>
      </c>
    </row>
    <row r="437" spans="1:33" ht="15.75" thickBot="1" x14ac:dyDescent="0.3">
      <c r="A437" s="297">
        <f t="shared" si="27"/>
        <v>419</v>
      </c>
      <c r="B437" s="297" t="str">
        <f>IF('12. Type 2 Emp 2020 Comp'!B439=0," ",+'12. Type 2 Emp 2020 Comp'!B439)</f>
        <v xml:space="preserve"> </v>
      </c>
      <c r="C437" s="265" t="str">
        <f>IF('12. Type 2 Emp 2020 Comp'!C439=0," ",+'12. Type 2 Emp 2020 Comp'!C439)</f>
        <v xml:space="preserve"> </v>
      </c>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c r="AB437" s="514"/>
      <c r="AC437" s="514"/>
      <c r="AD437" s="269">
        <f t="shared" si="24"/>
        <v>0</v>
      </c>
      <c r="AE437" s="390">
        <f>+AD437/(('12. Type 2 Emp 2020 Comp'!$I$16-'12. Type 2 Emp 2020 Comp'!$I$15+1)/7)</f>
        <v>0</v>
      </c>
      <c r="AF437" s="381">
        <f t="shared" si="25"/>
        <v>0</v>
      </c>
      <c r="AG437" s="381">
        <f t="shared" si="26"/>
        <v>0</v>
      </c>
    </row>
    <row r="438" spans="1:33" ht="15.75" thickBot="1" x14ac:dyDescent="0.3">
      <c r="A438" s="297">
        <f t="shared" si="27"/>
        <v>420</v>
      </c>
      <c r="B438" s="297" t="str">
        <f>IF('12. Type 2 Emp 2020 Comp'!B440=0," ",+'12. Type 2 Emp 2020 Comp'!B440)</f>
        <v xml:space="preserve"> </v>
      </c>
      <c r="C438" s="265" t="str">
        <f>IF('12. Type 2 Emp 2020 Comp'!C440=0," ",+'12. Type 2 Emp 2020 Comp'!C440)</f>
        <v xml:space="preserve"> </v>
      </c>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c r="AB438" s="514"/>
      <c r="AC438" s="514"/>
      <c r="AD438" s="269">
        <f t="shared" si="24"/>
        <v>0</v>
      </c>
      <c r="AE438" s="390">
        <f>+AD438/(('12. Type 2 Emp 2020 Comp'!$I$16-'12. Type 2 Emp 2020 Comp'!$I$15+1)/7)</f>
        <v>0</v>
      </c>
      <c r="AF438" s="381">
        <f t="shared" si="25"/>
        <v>0</v>
      </c>
      <c r="AG438" s="381">
        <f t="shared" si="26"/>
        <v>0</v>
      </c>
    </row>
    <row r="439" spans="1:33" ht="15.75" thickBot="1" x14ac:dyDescent="0.3">
      <c r="A439" s="297">
        <f t="shared" si="27"/>
        <v>421</v>
      </c>
      <c r="B439" s="297" t="str">
        <f>IF('12. Type 2 Emp 2020 Comp'!B441=0," ",+'12. Type 2 Emp 2020 Comp'!B441)</f>
        <v xml:space="preserve"> </v>
      </c>
      <c r="C439" s="265" t="str">
        <f>IF('12. Type 2 Emp 2020 Comp'!C441=0," ",+'12. Type 2 Emp 2020 Comp'!C441)</f>
        <v xml:space="preserve"> </v>
      </c>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c r="AB439" s="514"/>
      <c r="AC439" s="514"/>
      <c r="AD439" s="269">
        <f t="shared" si="24"/>
        <v>0</v>
      </c>
      <c r="AE439" s="390">
        <f>+AD439/(('12. Type 2 Emp 2020 Comp'!$I$16-'12. Type 2 Emp 2020 Comp'!$I$15+1)/7)</f>
        <v>0</v>
      </c>
      <c r="AF439" s="381">
        <f t="shared" si="25"/>
        <v>0</v>
      </c>
      <c r="AG439" s="381">
        <f t="shared" si="26"/>
        <v>0</v>
      </c>
    </row>
    <row r="440" spans="1:33" ht="15.75" thickBot="1" x14ac:dyDescent="0.3">
      <c r="A440" s="297">
        <f t="shared" si="27"/>
        <v>422</v>
      </c>
      <c r="B440" s="297" t="str">
        <f>IF('12. Type 2 Emp 2020 Comp'!B442=0," ",+'12. Type 2 Emp 2020 Comp'!B442)</f>
        <v xml:space="preserve"> </v>
      </c>
      <c r="C440" s="265" t="str">
        <f>IF('12. Type 2 Emp 2020 Comp'!C442=0," ",+'12. Type 2 Emp 2020 Comp'!C442)</f>
        <v xml:space="preserve"> </v>
      </c>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c r="AB440" s="514"/>
      <c r="AC440" s="514"/>
      <c r="AD440" s="269">
        <f t="shared" si="24"/>
        <v>0</v>
      </c>
      <c r="AE440" s="390">
        <f>+AD440/(('12. Type 2 Emp 2020 Comp'!$I$16-'12. Type 2 Emp 2020 Comp'!$I$15+1)/7)</f>
        <v>0</v>
      </c>
      <c r="AF440" s="381">
        <f t="shared" si="25"/>
        <v>0</v>
      </c>
      <c r="AG440" s="381">
        <f t="shared" si="26"/>
        <v>0</v>
      </c>
    </row>
    <row r="441" spans="1:33" ht="15.75" thickBot="1" x14ac:dyDescent="0.3">
      <c r="A441" s="297">
        <f t="shared" si="27"/>
        <v>423</v>
      </c>
      <c r="B441" s="297" t="str">
        <f>IF('12. Type 2 Emp 2020 Comp'!B443=0," ",+'12. Type 2 Emp 2020 Comp'!B443)</f>
        <v xml:space="preserve"> </v>
      </c>
      <c r="C441" s="265" t="str">
        <f>IF('12. Type 2 Emp 2020 Comp'!C443=0," ",+'12. Type 2 Emp 2020 Comp'!C443)</f>
        <v xml:space="preserve"> </v>
      </c>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c r="AB441" s="514"/>
      <c r="AC441" s="514"/>
      <c r="AD441" s="269">
        <f t="shared" si="24"/>
        <v>0</v>
      </c>
      <c r="AE441" s="390">
        <f>+AD441/(('12. Type 2 Emp 2020 Comp'!$I$16-'12. Type 2 Emp 2020 Comp'!$I$15+1)/7)</f>
        <v>0</v>
      </c>
      <c r="AF441" s="381">
        <f t="shared" si="25"/>
        <v>0</v>
      </c>
      <c r="AG441" s="381">
        <f t="shared" si="26"/>
        <v>0</v>
      </c>
    </row>
    <row r="442" spans="1:33" ht="15.75" thickBot="1" x14ac:dyDescent="0.3">
      <c r="A442" s="297">
        <f t="shared" si="27"/>
        <v>424</v>
      </c>
      <c r="B442" s="297" t="str">
        <f>IF('12. Type 2 Emp 2020 Comp'!B444=0," ",+'12. Type 2 Emp 2020 Comp'!B444)</f>
        <v xml:space="preserve"> </v>
      </c>
      <c r="C442" s="265" t="str">
        <f>IF('12. Type 2 Emp 2020 Comp'!C444=0," ",+'12. Type 2 Emp 2020 Comp'!C444)</f>
        <v xml:space="preserve"> </v>
      </c>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269">
        <f t="shared" si="24"/>
        <v>0</v>
      </c>
      <c r="AE442" s="390">
        <f>+AD442/(('12. Type 2 Emp 2020 Comp'!$I$16-'12. Type 2 Emp 2020 Comp'!$I$15+1)/7)</f>
        <v>0</v>
      </c>
      <c r="AF442" s="381">
        <f t="shared" si="25"/>
        <v>0</v>
      </c>
      <c r="AG442" s="381">
        <f t="shared" si="26"/>
        <v>0</v>
      </c>
    </row>
    <row r="443" spans="1:33" ht="15.75" thickBot="1" x14ac:dyDescent="0.3">
      <c r="A443" s="297">
        <f t="shared" si="27"/>
        <v>425</v>
      </c>
      <c r="B443" s="297" t="str">
        <f>IF('12. Type 2 Emp 2020 Comp'!B445=0," ",+'12. Type 2 Emp 2020 Comp'!B445)</f>
        <v xml:space="preserve"> </v>
      </c>
      <c r="C443" s="265" t="str">
        <f>IF('12. Type 2 Emp 2020 Comp'!C445=0," ",+'12. Type 2 Emp 2020 Comp'!C445)</f>
        <v xml:space="preserve"> </v>
      </c>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c r="AB443" s="514"/>
      <c r="AC443" s="514"/>
      <c r="AD443" s="269">
        <f t="shared" si="24"/>
        <v>0</v>
      </c>
      <c r="AE443" s="390">
        <f>+AD443/(('12. Type 2 Emp 2020 Comp'!$I$16-'12. Type 2 Emp 2020 Comp'!$I$15+1)/7)</f>
        <v>0</v>
      </c>
      <c r="AF443" s="381">
        <f t="shared" si="25"/>
        <v>0</v>
      </c>
      <c r="AG443" s="381">
        <f t="shared" si="26"/>
        <v>0</v>
      </c>
    </row>
    <row r="444" spans="1:33" ht="15.75" thickBot="1" x14ac:dyDescent="0.3">
      <c r="A444" s="297">
        <f t="shared" si="27"/>
        <v>426</v>
      </c>
      <c r="B444" s="297" t="str">
        <f>IF('12. Type 2 Emp 2020 Comp'!B446=0," ",+'12. Type 2 Emp 2020 Comp'!B446)</f>
        <v xml:space="preserve"> </v>
      </c>
      <c r="C444" s="265" t="str">
        <f>IF('12. Type 2 Emp 2020 Comp'!C446=0," ",+'12. Type 2 Emp 2020 Comp'!C446)</f>
        <v xml:space="preserve"> </v>
      </c>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c r="AB444" s="514"/>
      <c r="AC444" s="514"/>
      <c r="AD444" s="269">
        <f t="shared" si="24"/>
        <v>0</v>
      </c>
      <c r="AE444" s="390">
        <f>+AD444/(('12. Type 2 Emp 2020 Comp'!$I$16-'12. Type 2 Emp 2020 Comp'!$I$15+1)/7)</f>
        <v>0</v>
      </c>
      <c r="AF444" s="381">
        <f t="shared" si="25"/>
        <v>0</v>
      </c>
      <c r="AG444" s="381">
        <f t="shared" si="26"/>
        <v>0</v>
      </c>
    </row>
    <row r="445" spans="1:33" ht="15.75" thickBot="1" x14ac:dyDescent="0.3">
      <c r="A445" s="297">
        <f t="shared" si="27"/>
        <v>427</v>
      </c>
      <c r="B445" s="297" t="str">
        <f>IF('12. Type 2 Emp 2020 Comp'!B447=0," ",+'12. Type 2 Emp 2020 Comp'!B447)</f>
        <v xml:space="preserve"> </v>
      </c>
      <c r="C445" s="265" t="str">
        <f>IF('12. Type 2 Emp 2020 Comp'!C447=0," ",+'12. Type 2 Emp 2020 Comp'!C447)</f>
        <v xml:space="preserve"> </v>
      </c>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c r="AB445" s="514"/>
      <c r="AC445" s="514"/>
      <c r="AD445" s="269">
        <f t="shared" si="24"/>
        <v>0</v>
      </c>
      <c r="AE445" s="390">
        <f>+AD445/(('12. Type 2 Emp 2020 Comp'!$I$16-'12. Type 2 Emp 2020 Comp'!$I$15+1)/7)</f>
        <v>0</v>
      </c>
      <c r="AF445" s="381">
        <f t="shared" si="25"/>
        <v>0</v>
      </c>
      <c r="AG445" s="381">
        <f t="shared" si="26"/>
        <v>0</v>
      </c>
    </row>
    <row r="446" spans="1:33" ht="15.75" thickBot="1" x14ac:dyDescent="0.3">
      <c r="A446" s="297">
        <f t="shared" si="27"/>
        <v>428</v>
      </c>
      <c r="B446" s="297" t="str">
        <f>IF('12. Type 2 Emp 2020 Comp'!B448=0," ",+'12. Type 2 Emp 2020 Comp'!B448)</f>
        <v xml:space="preserve"> </v>
      </c>
      <c r="C446" s="265" t="str">
        <f>IF('12. Type 2 Emp 2020 Comp'!C448=0," ",+'12. Type 2 Emp 2020 Comp'!C448)</f>
        <v xml:space="preserve"> </v>
      </c>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c r="AB446" s="514"/>
      <c r="AC446" s="514"/>
      <c r="AD446" s="269">
        <f t="shared" si="24"/>
        <v>0</v>
      </c>
      <c r="AE446" s="390">
        <f>+AD446/(('12. Type 2 Emp 2020 Comp'!$I$16-'12. Type 2 Emp 2020 Comp'!$I$15+1)/7)</f>
        <v>0</v>
      </c>
      <c r="AF446" s="381">
        <f t="shared" si="25"/>
        <v>0</v>
      </c>
      <c r="AG446" s="381">
        <f t="shared" si="26"/>
        <v>0</v>
      </c>
    </row>
    <row r="447" spans="1:33" ht="15.75" thickBot="1" x14ac:dyDescent="0.3">
      <c r="A447" s="297">
        <f t="shared" si="27"/>
        <v>429</v>
      </c>
      <c r="B447" s="297" t="str">
        <f>IF('12. Type 2 Emp 2020 Comp'!B449=0," ",+'12. Type 2 Emp 2020 Comp'!B449)</f>
        <v xml:space="preserve"> </v>
      </c>
      <c r="C447" s="265" t="str">
        <f>IF('12. Type 2 Emp 2020 Comp'!C449=0," ",+'12. Type 2 Emp 2020 Comp'!C449)</f>
        <v xml:space="preserve"> </v>
      </c>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c r="AB447" s="514"/>
      <c r="AC447" s="514"/>
      <c r="AD447" s="269">
        <f t="shared" si="24"/>
        <v>0</v>
      </c>
      <c r="AE447" s="390">
        <f>+AD447/(('12. Type 2 Emp 2020 Comp'!$I$16-'12. Type 2 Emp 2020 Comp'!$I$15+1)/7)</f>
        <v>0</v>
      </c>
      <c r="AF447" s="381">
        <f t="shared" si="25"/>
        <v>0</v>
      </c>
      <c r="AG447" s="381">
        <f t="shared" si="26"/>
        <v>0</v>
      </c>
    </row>
    <row r="448" spans="1:33" ht="15.75" thickBot="1" x14ac:dyDescent="0.3">
      <c r="A448" s="297">
        <f t="shared" si="27"/>
        <v>430</v>
      </c>
      <c r="B448" s="297" t="str">
        <f>IF('12. Type 2 Emp 2020 Comp'!B450=0," ",+'12. Type 2 Emp 2020 Comp'!B450)</f>
        <v xml:space="preserve"> </v>
      </c>
      <c r="C448" s="265" t="str">
        <f>IF('12. Type 2 Emp 2020 Comp'!C450=0," ",+'12. Type 2 Emp 2020 Comp'!C450)</f>
        <v xml:space="preserve"> </v>
      </c>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c r="AB448" s="514"/>
      <c r="AC448" s="514"/>
      <c r="AD448" s="269">
        <f t="shared" si="24"/>
        <v>0</v>
      </c>
      <c r="AE448" s="390">
        <f>+AD448/(('12. Type 2 Emp 2020 Comp'!$I$16-'12. Type 2 Emp 2020 Comp'!$I$15+1)/7)</f>
        <v>0</v>
      </c>
      <c r="AF448" s="381">
        <f t="shared" si="25"/>
        <v>0</v>
      </c>
      <c r="AG448" s="381">
        <f t="shared" si="26"/>
        <v>0</v>
      </c>
    </row>
    <row r="449" spans="1:33" ht="15.75" thickBot="1" x14ac:dyDescent="0.3">
      <c r="A449" s="297">
        <f t="shared" si="27"/>
        <v>431</v>
      </c>
      <c r="B449" s="297" t="str">
        <f>IF('12. Type 2 Emp 2020 Comp'!B451=0," ",+'12. Type 2 Emp 2020 Comp'!B451)</f>
        <v xml:space="preserve"> </v>
      </c>
      <c r="C449" s="265" t="str">
        <f>IF('12. Type 2 Emp 2020 Comp'!C451=0," ",+'12. Type 2 Emp 2020 Comp'!C451)</f>
        <v xml:space="preserve"> </v>
      </c>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c r="AB449" s="514"/>
      <c r="AC449" s="514"/>
      <c r="AD449" s="269">
        <f t="shared" si="24"/>
        <v>0</v>
      </c>
      <c r="AE449" s="390">
        <f>+AD449/(('12. Type 2 Emp 2020 Comp'!$I$16-'12. Type 2 Emp 2020 Comp'!$I$15+1)/7)</f>
        <v>0</v>
      </c>
      <c r="AF449" s="381">
        <f t="shared" si="25"/>
        <v>0</v>
      </c>
      <c r="AG449" s="381">
        <f t="shared" si="26"/>
        <v>0</v>
      </c>
    </row>
    <row r="450" spans="1:33" ht="15.75" thickBot="1" x14ac:dyDescent="0.3">
      <c r="A450" s="297">
        <f t="shared" si="27"/>
        <v>432</v>
      </c>
      <c r="B450" s="297" t="str">
        <f>IF('12. Type 2 Emp 2020 Comp'!B452=0," ",+'12. Type 2 Emp 2020 Comp'!B452)</f>
        <v xml:space="preserve"> </v>
      </c>
      <c r="C450" s="265" t="str">
        <f>IF('12. Type 2 Emp 2020 Comp'!C452=0," ",+'12. Type 2 Emp 2020 Comp'!C452)</f>
        <v xml:space="preserve"> </v>
      </c>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c r="AB450" s="514"/>
      <c r="AC450" s="514"/>
      <c r="AD450" s="269">
        <f t="shared" si="24"/>
        <v>0</v>
      </c>
      <c r="AE450" s="390">
        <f>+AD450/(('12. Type 2 Emp 2020 Comp'!$I$16-'12. Type 2 Emp 2020 Comp'!$I$15+1)/7)</f>
        <v>0</v>
      </c>
      <c r="AF450" s="381">
        <f t="shared" si="25"/>
        <v>0</v>
      </c>
      <c r="AG450" s="381">
        <f t="shared" si="26"/>
        <v>0</v>
      </c>
    </row>
    <row r="451" spans="1:33" ht="15.75" thickBot="1" x14ac:dyDescent="0.3">
      <c r="A451" s="297">
        <f t="shared" si="27"/>
        <v>433</v>
      </c>
      <c r="B451" s="297" t="str">
        <f>IF('12. Type 2 Emp 2020 Comp'!B453=0," ",+'12. Type 2 Emp 2020 Comp'!B453)</f>
        <v xml:space="preserve"> </v>
      </c>
      <c r="C451" s="265" t="str">
        <f>IF('12. Type 2 Emp 2020 Comp'!C453=0," ",+'12. Type 2 Emp 2020 Comp'!C453)</f>
        <v xml:space="preserve"> </v>
      </c>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c r="AB451" s="514"/>
      <c r="AC451" s="514"/>
      <c r="AD451" s="269">
        <f t="shared" si="24"/>
        <v>0</v>
      </c>
      <c r="AE451" s="390">
        <f>+AD451/(('12. Type 2 Emp 2020 Comp'!$I$16-'12. Type 2 Emp 2020 Comp'!$I$15+1)/7)</f>
        <v>0</v>
      </c>
      <c r="AF451" s="381">
        <f t="shared" si="25"/>
        <v>0</v>
      </c>
      <c r="AG451" s="381">
        <f t="shared" si="26"/>
        <v>0</v>
      </c>
    </row>
    <row r="452" spans="1:33" ht="15.75" thickBot="1" x14ac:dyDescent="0.3">
      <c r="A452" s="297">
        <f t="shared" si="27"/>
        <v>434</v>
      </c>
      <c r="B452" s="297" t="str">
        <f>IF('12. Type 2 Emp 2020 Comp'!B454=0," ",+'12. Type 2 Emp 2020 Comp'!B454)</f>
        <v xml:space="preserve"> </v>
      </c>
      <c r="C452" s="265" t="str">
        <f>IF('12. Type 2 Emp 2020 Comp'!C454=0," ",+'12. Type 2 Emp 2020 Comp'!C454)</f>
        <v xml:space="preserve"> </v>
      </c>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c r="AB452" s="514"/>
      <c r="AC452" s="514"/>
      <c r="AD452" s="269">
        <f t="shared" si="24"/>
        <v>0</v>
      </c>
      <c r="AE452" s="390">
        <f>+AD452/(('12. Type 2 Emp 2020 Comp'!$I$16-'12. Type 2 Emp 2020 Comp'!$I$15+1)/7)</f>
        <v>0</v>
      </c>
      <c r="AF452" s="381">
        <f t="shared" si="25"/>
        <v>0</v>
      </c>
      <c r="AG452" s="381">
        <f t="shared" si="26"/>
        <v>0</v>
      </c>
    </row>
    <row r="453" spans="1:33" ht="15.75" thickBot="1" x14ac:dyDescent="0.3">
      <c r="A453" s="297">
        <f t="shared" si="27"/>
        <v>435</v>
      </c>
      <c r="B453" s="297" t="str">
        <f>IF('12. Type 2 Emp 2020 Comp'!B455=0," ",+'12. Type 2 Emp 2020 Comp'!B455)</f>
        <v xml:space="preserve"> </v>
      </c>
      <c r="C453" s="265" t="str">
        <f>IF('12. Type 2 Emp 2020 Comp'!C455=0," ",+'12. Type 2 Emp 2020 Comp'!C455)</f>
        <v xml:space="preserve"> </v>
      </c>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c r="AB453" s="514"/>
      <c r="AC453" s="514"/>
      <c r="AD453" s="269">
        <f t="shared" si="24"/>
        <v>0</v>
      </c>
      <c r="AE453" s="390">
        <f>+AD453/(('12. Type 2 Emp 2020 Comp'!$I$16-'12. Type 2 Emp 2020 Comp'!$I$15+1)/7)</f>
        <v>0</v>
      </c>
      <c r="AF453" s="381">
        <f t="shared" si="25"/>
        <v>0</v>
      </c>
      <c r="AG453" s="381">
        <f t="shared" si="26"/>
        <v>0</v>
      </c>
    </row>
    <row r="454" spans="1:33" ht="15.75" thickBot="1" x14ac:dyDescent="0.3">
      <c r="A454" s="297">
        <f t="shared" si="27"/>
        <v>436</v>
      </c>
      <c r="B454" s="297" t="str">
        <f>IF('12. Type 2 Emp 2020 Comp'!B456=0," ",+'12. Type 2 Emp 2020 Comp'!B456)</f>
        <v xml:space="preserve"> </v>
      </c>
      <c r="C454" s="265" t="str">
        <f>IF('12. Type 2 Emp 2020 Comp'!C456=0," ",+'12. Type 2 Emp 2020 Comp'!C456)</f>
        <v xml:space="preserve"> </v>
      </c>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c r="AB454" s="514"/>
      <c r="AC454" s="514"/>
      <c r="AD454" s="269">
        <f t="shared" si="24"/>
        <v>0</v>
      </c>
      <c r="AE454" s="390">
        <f>+AD454/(('12. Type 2 Emp 2020 Comp'!$I$16-'12. Type 2 Emp 2020 Comp'!$I$15+1)/7)</f>
        <v>0</v>
      </c>
      <c r="AF454" s="381">
        <f t="shared" si="25"/>
        <v>0</v>
      </c>
      <c r="AG454" s="381">
        <f t="shared" si="26"/>
        <v>0</v>
      </c>
    </row>
    <row r="455" spans="1:33" ht="15.75" thickBot="1" x14ac:dyDescent="0.3">
      <c r="A455" s="297">
        <f t="shared" si="27"/>
        <v>437</v>
      </c>
      <c r="B455" s="297" t="str">
        <f>IF('12. Type 2 Emp 2020 Comp'!B457=0," ",+'12. Type 2 Emp 2020 Comp'!B457)</f>
        <v xml:space="preserve"> </v>
      </c>
      <c r="C455" s="265" t="str">
        <f>IF('12. Type 2 Emp 2020 Comp'!C457=0," ",+'12. Type 2 Emp 2020 Comp'!C457)</f>
        <v xml:space="preserve"> </v>
      </c>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c r="AB455" s="514"/>
      <c r="AC455" s="514"/>
      <c r="AD455" s="269">
        <f t="shared" si="24"/>
        <v>0</v>
      </c>
      <c r="AE455" s="390">
        <f>+AD455/(('12. Type 2 Emp 2020 Comp'!$I$16-'12. Type 2 Emp 2020 Comp'!$I$15+1)/7)</f>
        <v>0</v>
      </c>
      <c r="AF455" s="381">
        <f t="shared" si="25"/>
        <v>0</v>
      </c>
      <c r="AG455" s="381">
        <f t="shared" si="26"/>
        <v>0</v>
      </c>
    </row>
    <row r="456" spans="1:33" ht="15.75" thickBot="1" x14ac:dyDescent="0.3">
      <c r="A456" s="297">
        <f t="shared" si="27"/>
        <v>438</v>
      </c>
      <c r="B456" s="297" t="str">
        <f>IF('12. Type 2 Emp 2020 Comp'!B458=0," ",+'12. Type 2 Emp 2020 Comp'!B458)</f>
        <v xml:space="preserve"> </v>
      </c>
      <c r="C456" s="265" t="str">
        <f>IF('12. Type 2 Emp 2020 Comp'!C458=0," ",+'12. Type 2 Emp 2020 Comp'!C458)</f>
        <v xml:space="preserve"> </v>
      </c>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c r="AB456" s="514"/>
      <c r="AC456" s="514"/>
      <c r="AD456" s="269">
        <f t="shared" si="24"/>
        <v>0</v>
      </c>
      <c r="AE456" s="390">
        <f>+AD456/(('12. Type 2 Emp 2020 Comp'!$I$16-'12. Type 2 Emp 2020 Comp'!$I$15+1)/7)</f>
        <v>0</v>
      </c>
      <c r="AF456" s="381">
        <f t="shared" si="25"/>
        <v>0</v>
      </c>
      <c r="AG456" s="381">
        <f t="shared" si="26"/>
        <v>0</v>
      </c>
    </row>
    <row r="457" spans="1:33" ht="15.75" thickBot="1" x14ac:dyDescent="0.3">
      <c r="A457" s="297">
        <f t="shared" si="27"/>
        <v>439</v>
      </c>
      <c r="B457" s="297" t="str">
        <f>IF('12. Type 2 Emp 2020 Comp'!B459=0," ",+'12. Type 2 Emp 2020 Comp'!B459)</f>
        <v xml:space="preserve"> </v>
      </c>
      <c r="C457" s="265" t="str">
        <f>IF('12. Type 2 Emp 2020 Comp'!C459=0," ",+'12. Type 2 Emp 2020 Comp'!C459)</f>
        <v xml:space="preserve"> </v>
      </c>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c r="AB457" s="514"/>
      <c r="AC457" s="514"/>
      <c r="AD457" s="269">
        <f t="shared" si="24"/>
        <v>0</v>
      </c>
      <c r="AE457" s="390">
        <f>+AD457/(('12. Type 2 Emp 2020 Comp'!$I$16-'12. Type 2 Emp 2020 Comp'!$I$15+1)/7)</f>
        <v>0</v>
      </c>
      <c r="AF457" s="381">
        <f t="shared" si="25"/>
        <v>0</v>
      </c>
      <c r="AG457" s="381">
        <f t="shared" si="26"/>
        <v>0</v>
      </c>
    </row>
    <row r="458" spans="1:33" ht="15.75" thickBot="1" x14ac:dyDescent="0.3">
      <c r="A458" s="297">
        <f t="shared" si="27"/>
        <v>440</v>
      </c>
      <c r="B458" s="297" t="str">
        <f>IF('12. Type 2 Emp 2020 Comp'!B460=0," ",+'12. Type 2 Emp 2020 Comp'!B460)</f>
        <v xml:space="preserve"> </v>
      </c>
      <c r="C458" s="265" t="str">
        <f>IF('12. Type 2 Emp 2020 Comp'!C460=0," ",+'12. Type 2 Emp 2020 Comp'!C460)</f>
        <v xml:space="preserve"> </v>
      </c>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c r="AB458" s="514"/>
      <c r="AC458" s="514"/>
      <c r="AD458" s="269">
        <f t="shared" si="24"/>
        <v>0</v>
      </c>
      <c r="AE458" s="390">
        <f>+AD458/(('12. Type 2 Emp 2020 Comp'!$I$16-'12. Type 2 Emp 2020 Comp'!$I$15+1)/7)</f>
        <v>0</v>
      </c>
      <c r="AF458" s="381">
        <f t="shared" si="25"/>
        <v>0</v>
      </c>
      <c r="AG458" s="381">
        <f t="shared" si="26"/>
        <v>0</v>
      </c>
    </row>
    <row r="459" spans="1:33" ht="15.75" thickBot="1" x14ac:dyDescent="0.3">
      <c r="A459" s="297">
        <f t="shared" si="27"/>
        <v>441</v>
      </c>
      <c r="B459" s="297" t="str">
        <f>IF('12. Type 2 Emp 2020 Comp'!B461=0," ",+'12. Type 2 Emp 2020 Comp'!B461)</f>
        <v xml:space="preserve"> </v>
      </c>
      <c r="C459" s="265" t="str">
        <f>IF('12. Type 2 Emp 2020 Comp'!C461=0," ",+'12. Type 2 Emp 2020 Comp'!C461)</f>
        <v xml:space="preserve"> </v>
      </c>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c r="AB459" s="514"/>
      <c r="AC459" s="514"/>
      <c r="AD459" s="269">
        <f t="shared" si="24"/>
        <v>0</v>
      </c>
      <c r="AE459" s="390">
        <f>+AD459/(('12. Type 2 Emp 2020 Comp'!$I$16-'12. Type 2 Emp 2020 Comp'!$I$15+1)/7)</f>
        <v>0</v>
      </c>
      <c r="AF459" s="381">
        <f t="shared" si="25"/>
        <v>0</v>
      </c>
      <c r="AG459" s="381">
        <f t="shared" si="26"/>
        <v>0</v>
      </c>
    </row>
    <row r="460" spans="1:33" ht="15.75" thickBot="1" x14ac:dyDescent="0.3">
      <c r="A460" s="297">
        <f t="shared" si="27"/>
        <v>442</v>
      </c>
      <c r="B460" s="297" t="str">
        <f>IF('12. Type 2 Emp 2020 Comp'!B462=0," ",+'12. Type 2 Emp 2020 Comp'!B462)</f>
        <v xml:space="preserve"> </v>
      </c>
      <c r="C460" s="265" t="str">
        <f>IF('12. Type 2 Emp 2020 Comp'!C462=0," ",+'12. Type 2 Emp 2020 Comp'!C462)</f>
        <v xml:space="preserve"> </v>
      </c>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c r="AB460" s="514"/>
      <c r="AC460" s="514"/>
      <c r="AD460" s="269">
        <f t="shared" si="24"/>
        <v>0</v>
      </c>
      <c r="AE460" s="390">
        <f>+AD460/(('12. Type 2 Emp 2020 Comp'!$I$16-'12. Type 2 Emp 2020 Comp'!$I$15+1)/7)</f>
        <v>0</v>
      </c>
      <c r="AF460" s="381">
        <f t="shared" si="25"/>
        <v>0</v>
      </c>
      <c r="AG460" s="381">
        <f t="shared" si="26"/>
        <v>0</v>
      </c>
    </row>
    <row r="461" spans="1:33" ht="15.75" thickBot="1" x14ac:dyDescent="0.3">
      <c r="A461" s="297">
        <f t="shared" si="27"/>
        <v>443</v>
      </c>
      <c r="B461" s="297" t="str">
        <f>IF('12. Type 2 Emp 2020 Comp'!B463=0," ",+'12. Type 2 Emp 2020 Comp'!B463)</f>
        <v xml:space="preserve"> </v>
      </c>
      <c r="C461" s="265" t="str">
        <f>IF('12. Type 2 Emp 2020 Comp'!C463=0," ",+'12. Type 2 Emp 2020 Comp'!C463)</f>
        <v xml:space="preserve"> </v>
      </c>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c r="AB461" s="514"/>
      <c r="AC461" s="514"/>
      <c r="AD461" s="269">
        <f t="shared" si="24"/>
        <v>0</v>
      </c>
      <c r="AE461" s="390">
        <f>+AD461/(('12. Type 2 Emp 2020 Comp'!$I$16-'12. Type 2 Emp 2020 Comp'!$I$15+1)/7)</f>
        <v>0</v>
      </c>
      <c r="AF461" s="381">
        <f t="shared" si="25"/>
        <v>0</v>
      </c>
      <c r="AG461" s="381">
        <f t="shared" si="26"/>
        <v>0</v>
      </c>
    </row>
    <row r="462" spans="1:33" ht="15.75" thickBot="1" x14ac:dyDescent="0.3">
      <c r="A462" s="297">
        <f t="shared" si="27"/>
        <v>444</v>
      </c>
      <c r="B462" s="297" t="str">
        <f>IF('12. Type 2 Emp 2020 Comp'!B464=0," ",+'12. Type 2 Emp 2020 Comp'!B464)</f>
        <v xml:space="preserve"> </v>
      </c>
      <c r="C462" s="265" t="str">
        <f>IF('12. Type 2 Emp 2020 Comp'!C464=0," ",+'12. Type 2 Emp 2020 Comp'!C464)</f>
        <v xml:space="preserve"> </v>
      </c>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c r="AB462" s="514"/>
      <c r="AC462" s="514"/>
      <c r="AD462" s="269">
        <f t="shared" si="24"/>
        <v>0</v>
      </c>
      <c r="AE462" s="390">
        <f>+AD462/(('12. Type 2 Emp 2020 Comp'!$I$16-'12. Type 2 Emp 2020 Comp'!$I$15+1)/7)</f>
        <v>0</v>
      </c>
      <c r="AF462" s="381">
        <f t="shared" si="25"/>
        <v>0</v>
      </c>
      <c r="AG462" s="381">
        <f t="shared" si="26"/>
        <v>0</v>
      </c>
    </row>
    <row r="463" spans="1:33" ht="15.75" thickBot="1" x14ac:dyDescent="0.3">
      <c r="A463" s="297">
        <f t="shared" si="27"/>
        <v>445</v>
      </c>
      <c r="B463" s="297" t="str">
        <f>IF('12. Type 2 Emp 2020 Comp'!B465=0," ",+'12. Type 2 Emp 2020 Comp'!B465)</f>
        <v xml:space="preserve"> </v>
      </c>
      <c r="C463" s="265" t="str">
        <f>IF('12. Type 2 Emp 2020 Comp'!C465=0," ",+'12. Type 2 Emp 2020 Comp'!C465)</f>
        <v xml:space="preserve"> </v>
      </c>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c r="AB463" s="514"/>
      <c r="AC463" s="514"/>
      <c r="AD463" s="269">
        <f t="shared" si="24"/>
        <v>0</v>
      </c>
      <c r="AE463" s="390">
        <f>+AD463/(('12. Type 2 Emp 2020 Comp'!$I$16-'12. Type 2 Emp 2020 Comp'!$I$15+1)/7)</f>
        <v>0</v>
      </c>
      <c r="AF463" s="381">
        <f t="shared" si="25"/>
        <v>0</v>
      </c>
      <c r="AG463" s="381">
        <f t="shared" si="26"/>
        <v>0</v>
      </c>
    </row>
    <row r="464" spans="1:33" ht="15.75" thickBot="1" x14ac:dyDescent="0.3">
      <c r="A464" s="297">
        <f t="shared" si="27"/>
        <v>446</v>
      </c>
      <c r="B464" s="297" t="str">
        <f>IF('12. Type 2 Emp 2020 Comp'!B466=0," ",+'12. Type 2 Emp 2020 Comp'!B466)</f>
        <v xml:space="preserve"> </v>
      </c>
      <c r="C464" s="265" t="str">
        <f>IF('12. Type 2 Emp 2020 Comp'!C466=0," ",+'12. Type 2 Emp 2020 Comp'!C466)</f>
        <v xml:space="preserve"> </v>
      </c>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c r="AB464" s="514"/>
      <c r="AC464" s="514"/>
      <c r="AD464" s="269">
        <f t="shared" si="24"/>
        <v>0</v>
      </c>
      <c r="AE464" s="390">
        <f>+AD464/(('12. Type 2 Emp 2020 Comp'!$I$16-'12. Type 2 Emp 2020 Comp'!$I$15+1)/7)</f>
        <v>0</v>
      </c>
      <c r="AF464" s="381">
        <f t="shared" si="25"/>
        <v>0</v>
      </c>
      <c r="AG464" s="381">
        <f t="shared" si="26"/>
        <v>0</v>
      </c>
    </row>
    <row r="465" spans="1:33" ht="15.75" thickBot="1" x14ac:dyDescent="0.3">
      <c r="A465" s="297">
        <f t="shared" si="27"/>
        <v>447</v>
      </c>
      <c r="B465" s="297" t="str">
        <f>IF('12. Type 2 Emp 2020 Comp'!B467=0," ",+'12. Type 2 Emp 2020 Comp'!B467)</f>
        <v xml:space="preserve"> </v>
      </c>
      <c r="C465" s="265" t="str">
        <f>IF('12. Type 2 Emp 2020 Comp'!C467=0," ",+'12. Type 2 Emp 2020 Comp'!C467)</f>
        <v xml:space="preserve"> </v>
      </c>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c r="AB465" s="514"/>
      <c r="AC465" s="514"/>
      <c r="AD465" s="269">
        <f t="shared" si="24"/>
        <v>0</v>
      </c>
      <c r="AE465" s="390">
        <f>+AD465/(('12. Type 2 Emp 2020 Comp'!$I$16-'12. Type 2 Emp 2020 Comp'!$I$15+1)/7)</f>
        <v>0</v>
      </c>
      <c r="AF465" s="381">
        <f t="shared" si="25"/>
        <v>0</v>
      </c>
      <c r="AG465" s="381">
        <f t="shared" si="26"/>
        <v>0</v>
      </c>
    </row>
    <row r="466" spans="1:33" ht="15.75" thickBot="1" x14ac:dyDescent="0.3">
      <c r="A466" s="297">
        <f t="shared" si="27"/>
        <v>448</v>
      </c>
      <c r="B466" s="297" t="str">
        <f>IF('12. Type 2 Emp 2020 Comp'!B468=0," ",+'12. Type 2 Emp 2020 Comp'!B468)</f>
        <v xml:space="preserve"> </v>
      </c>
      <c r="C466" s="265" t="str">
        <f>IF('12. Type 2 Emp 2020 Comp'!C468=0," ",+'12. Type 2 Emp 2020 Comp'!C468)</f>
        <v xml:space="preserve"> </v>
      </c>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c r="AB466" s="514"/>
      <c r="AC466" s="514"/>
      <c r="AD466" s="269">
        <f t="shared" si="24"/>
        <v>0</v>
      </c>
      <c r="AE466" s="390">
        <f>+AD466/(('12. Type 2 Emp 2020 Comp'!$I$16-'12. Type 2 Emp 2020 Comp'!$I$15+1)/7)</f>
        <v>0</v>
      </c>
      <c r="AF466" s="381">
        <f t="shared" si="25"/>
        <v>0</v>
      </c>
      <c r="AG466" s="381">
        <f t="shared" si="26"/>
        <v>0</v>
      </c>
    </row>
    <row r="467" spans="1:33" ht="15.75" thickBot="1" x14ac:dyDescent="0.3">
      <c r="A467" s="297">
        <f t="shared" si="27"/>
        <v>449</v>
      </c>
      <c r="B467" s="297" t="str">
        <f>IF('12. Type 2 Emp 2020 Comp'!B469=0," ",+'12. Type 2 Emp 2020 Comp'!B469)</f>
        <v xml:space="preserve"> </v>
      </c>
      <c r="C467" s="265" t="str">
        <f>IF('12. Type 2 Emp 2020 Comp'!C469=0," ",+'12. Type 2 Emp 2020 Comp'!C469)</f>
        <v xml:space="preserve"> </v>
      </c>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c r="AB467" s="514"/>
      <c r="AC467" s="514"/>
      <c r="AD467" s="269">
        <f t="shared" ref="AD467:AD530" si="28">IF(D467=0,SUM(E467:AC467),D467)</f>
        <v>0</v>
      </c>
      <c r="AE467" s="390">
        <f>+AD467/(('12. Type 2 Emp 2020 Comp'!$I$16-'12. Type 2 Emp 2020 Comp'!$I$15+1)/7)</f>
        <v>0</v>
      </c>
      <c r="AF467" s="381">
        <f t="shared" si="25"/>
        <v>0</v>
      </c>
      <c r="AG467" s="381">
        <f t="shared" si="26"/>
        <v>0</v>
      </c>
    </row>
    <row r="468" spans="1:33" ht="15.75" thickBot="1" x14ac:dyDescent="0.3">
      <c r="A468" s="297">
        <f t="shared" si="27"/>
        <v>450</v>
      </c>
      <c r="B468" s="297" t="str">
        <f>IF('12. Type 2 Emp 2020 Comp'!B470=0," ",+'12. Type 2 Emp 2020 Comp'!B470)</f>
        <v xml:space="preserve"> </v>
      </c>
      <c r="C468" s="265" t="str">
        <f>IF('12. Type 2 Emp 2020 Comp'!C470=0," ",+'12. Type 2 Emp 2020 Comp'!C470)</f>
        <v xml:space="preserve"> </v>
      </c>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c r="AB468" s="514"/>
      <c r="AC468" s="514"/>
      <c r="AD468" s="269">
        <f t="shared" si="28"/>
        <v>0</v>
      </c>
      <c r="AE468" s="390">
        <f>+AD468/(('12. Type 2 Emp 2020 Comp'!$I$16-'12. Type 2 Emp 2020 Comp'!$I$15+1)/7)</f>
        <v>0</v>
      </c>
      <c r="AF468" s="381">
        <f t="shared" ref="AF468:AF531" si="29">ROUND(IF($I$12=1,IF(AE468&lt;40,AE468/40,1),0),1)</f>
        <v>0</v>
      </c>
      <c r="AG468" s="381">
        <f t="shared" ref="AG468:AG531" si="30">ROUND(IF($I$12=2,IF(AE468&lt;40,IF(AE468=0,0,0.5),1),0),1)</f>
        <v>0</v>
      </c>
    </row>
    <row r="469" spans="1:33" ht="15.75" thickBot="1" x14ac:dyDescent="0.3">
      <c r="A469" s="297">
        <f t="shared" ref="A469:A532" si="31">+A468+1</f>
        <v>451</v>
      </c>
      <c r="B469" s="297" t="str">
        <f>IF('12. Type 2 Emp 2020 Comp'!B471=0," ",+'12. Type 2 Emp 2020 Comp'!B471)</f>
        <v xml:space="preserve"> </v>
      </c>
      <c r="C469" s="265" t="str">
        <f>IF('12. Type 2 Emp 2020 Comp'!C471=0," ",+'12. Type 2 Emp 2020 Comp'!C471)</f>
        <v xml:space="preserve"> </v>
      </c>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c r="AB469" s="514"/>
      <c r="AC469" s="514"/>
      <c r="AD469" s="269">
        <f t="shared" si="28"/>
        <v>0</v>
      </c>
      <c r="AE469" s="390">
        <f>+AD469/(('12. Type 2 Emp 2020 Comp'!$I$16-'12. Type 2 Emp 2020 Comp'!$I$15+1)/7)</f>
        <v>0</v>
      </c>
      <c r="AF469" s="381">
        <f t="shared" si="29"/>
        <v>0</v>
      </c>
      <c r="AG469" s="381">
        <f t="shared" si="30"/>
        <v>0</v>
      </c>
    </row>
    <row r="470" spans="1:33" ht="15.75" thickBot="1" x14ac:dyDescent="0.3">
      <c r="A470" s="297">
        <f t="shared" si="31"/>
        <v>452</v>
      </c>
      <c r="B470" s="297" t="str">
        <f>IF('12. Type 2 Emp 2020 Comp'!B472=0," ",+'12. Type 2 Emp 2020 Comp'!B472)</f>
        <v xml:space="preserve"> </v>
      </c>
      <c r="C470" s="265" t="str">
        <f>IF('12. Type 2 Emp 2020 Comp'!C472=0," ",+'12. Type 2 Emp 2020 Comp'!C472)</f>
        <v xml:space="preserve"> </v>
      </c>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c r="AB470" s="514"/>
      <c r="AC470" s="514"/>
      <c r="AD470" s="269">
        <f t="shared" si="28"/>
        <v>0</v>
      </c>
      <c r="AE470" s="390">
        <f>+AD470/(('12. Type 2 Emp 2020 Comp'!$I$16-'12. Type 2 Emp 2020 Comp'!$I$15+1)/7)</f>
        <v>0</v>
      </c>
      <c r="AF470" s="381">
        <f t="shared" si="29"/>
        <v>0</v>
      </c>
      <c r="AG470" s="381">
        <f t="shared" si="30"/>
        <v>0</v>
      </c>
    </row>
    <row r="471" spans="1:33" ht="15.75" thickBot="1" x14ac:dyDescent="0.3">
      <c r="A471" s="297">
        <f t="shared" si="31"/>
        <v>453</v>
      </c>
      <c r="B471" s="297" t="str">
        <f>IF('12. Type 2 Emp 2020 Comp'!B473=0," ",+'12. Type 2 Emp 2020 Comp'!B473)</f>
        <v xml:space="preserve"> </v>
      </c>
      <c r="C471" s="265" t="str">
        <f>IF('12. Type 2 Emp 2020 Comp'!C473=0," ",+'12. Type 2 Emp 2020 Comp'!C473)</f>
        <v xml:space="preserve"> </v>
      </c>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c r="AB471" s="514"/>
      <c r="AC471" s="514"/>
      <c r="AD471" s="269">
        <f t="shared" si="28"/>
        <v>0</v>
      </c>
      <c r="AE471" s="390">
        <f>+AD471/(('12. Type 2 Emp 2020 Comp'!$I$16-'12. Type 2 Emp 2020 Comp'!$I$15+1)/7)</f>
        <v>0</v>
      </c>
      <c r="AF471" s="381">
        <f t="shared" si="29"/>
        <v>0</v>
      </c>
      <c r="AG471" s="381">
        <f t="shared" si="30"/>
        <v>0</v>
      </c>
    </row>
    <row r="472" spans="1:33" ht="15.75" thickBot="1" x14ac:dyDescent="0.3">
      <c r="A472" s="297">
        <f t="shared" si="31"/>
        <v>454</v>
      </c>
      <c r="B472" s="297" t="str">
        <f>IF('12. Type 2 Emp 2020 Comp'!B474=0," ",+'12. Type 2 Emp 2020 Comp'!B474)</f>
        <v xml:space="preserve"> </v>
      </c>
      <c r="C472" s="265" t="str">
        <f>IF('12. Type 2 Emp 2020 Comp'!C474=0," ",+'12. Type 2 Emp 2020 Comp'!C474)</f>
        <v xml:space="preserve"> </v>
      </c>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c r="AB472" s="514"/>
      <c r="AC472" s="514"/>
      <c r="AD472" s="269">
        <f t="shared" si="28"/>
        <v>0</v>
      </c>
      <c r="AE472" s="390">
        <f>+AD472/(('12. Type 2 Emp 2020 Comp'!$I$16-'12. Type 2 Emp 2020 Comp'!$I$15+1)/7)</f>
        <v>0</v>
      </c>
      <c r="AF472" s="381">
        <f t="shared" si="29"/>
        <v>0</v>
      </c>
      <c r="AG472" s="381">
        <f t="shared" si="30"/>
        <v>0</v>
      </c>
    </row>
    <row r="473" spans="1:33" ht="15.75" thickBot="1" x14ac:dyDescent="0.3">
      <c r="A473" s="297">
        <f t="shared" si="31"/>
        <v>455</v>
      </c>
      <c r="B473" s="297" t="str">
        <f>IF('12. Type 2 Emp 2020 Comp'!B475=0," ",+'12. Type 2 Emp 2020 Comp'!B475)</f>
        <v xml:space="preserve"> </v>
      </c>
      <c r="C473" s="265" t="str">
        <f>IF('12. Type 2 Emp 2020 Comp'!C475=0," ",+'12. Type 2 Emp 2020 Comp'!C475)</f>
        <v xml:space="preserve"> </v>
      </c>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c r="AB473" s="514"/>
      <c r="AC473" s="514"/>
      <c r="AD473" s="269">
        <f t="shared" si="28"/>
        <v>0</v>
      </c>
      <c r="AE473" s="390">
        <f>+AD473/(('12. Type 2 Emp 2020 Comp'!$I$16-'12. Type 2 Emp 2020 Comp'!$I$15+1)/7)</f>
        <v>0</v>
      </c>
      <c r="AF473" s="381">
        <f t="shared" si="29"/>
        <v>0</v>
      </c>
      <c r="AG473" s="381">
        <f t="shared" si="30"/>
        <v>0</v>
      </c>
    </row>
    <row r="474" spans="1:33" ht="15.75" thickBot="1" x14ac:dyDescent="0.3">
      <c r="A474" s="297">
        <f t="shared" si="31"/>
        <v>456</v>
      </c>
      <c r="B474" s="297" t="str">
        <f>IF('12. Type 2 Emp 2020 Comp'!B476=0," ",+'12. Type 2 Emp 2020 Comp'!B476)</f>
        <v xml:space="preserve"> </v>
      </c>
      <c r="C474" s="265" t="str">
        <f>IF('12. Type 2 Emp 2020 Comp'!C476=0," ",+'12. Type 2 Emp 2020 Comp'!C476)</f>
        <v xml:space="preserve"> </v>
      </c>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c r="AB474" s="514"/>
      <c r="AC474" s="514"/>
      <c r="AD474" s="269">
        <f t="shared" si="28"/>
        <v>0</v>
      </c>
      <c r="AE474" s="390">
        <f>+AD474/(('12. Type 2 Emp 2020 Comp'!$I$16-'12. Type 2 Emp 2020 Comp'!$I$15+1)/7)</f>
        <v>0</v>
      </c>
      <c r="AF474" s="381">
        <f t="shared" si="29"/>
        <v>0</v>
      </c>
      <c r="AG474" s="381">
        <f t="shared" si="30"/>
        <v>0</v>
      </c>
    </row>
    <row r="475" spans="1:33" ht="15.75" thickBot="1" x14ac:dyDescent="0.3">
      <c r="A475" s="297">
        <f t="shared" si="31"/>
        <v>457</v>
      </c>
      <c r="B475" s="297" t="str">
        <f>IF('12. Type 2 Emp 2020 Comp'!B477=0," ",+'12. Type 2 Emp 2020 Comp'!B477)</f>
        <v xml:space="preserve"> </v>
      </c>
      <c r="C475" s="265" t="str">
        <f>IF('12. Type 2 Emp 2020 Comp'!C477=0," ",+'12. Type 2 Emp 2020 Comp'!C477)</f>
        <v xml:space="preserve"> </v>
      </c>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c r="AB475" s="514"/>
      <c r="AC475" s="514"/>
      <c r="AD475" s="269">
        <f t="shared" si="28"/>
        <v>0</v>
      </c>
      <c r="AE475" s="390">
        <f>+AD475/(('12. Type 2 Emp 2020 Comp'!$I$16-'12. Type 2 Emp 2020 Comp'!$I$15+1)/7)</f>
        <v>0</v>
      </c>
      <c r="AF475" s="381">
        <f t="shared" si="29"/>
        <v>0</v>
      </c>
      <c r="AG475" s="381">
        <f t="shared" si="30"/>
        <v>0</v>
      </c>
    </row>
    <row r="476" spans="1:33" ht="15.75" thickBot="1" x14ac:dyDescent="0.3">
      <c r="A476" s="297">
        <f t="shared" si="31"/>
        <v>458</v>
      </c>
      <c r="B476" s="297" t="str">
        <f>IF('12. Type 2 Emp 2020 Comp'!B478=0," ",+'12. Type 2 Emp 2020 Comp'!B478)</f>
        <v xml:space="preserve"> </v>
      </c>
      <c r="C476" s="265" t="str">
        <f>IF('12. Type 2 Emp 2020 Comp'!C478=0," ",+'12. Type 2 Emp 2020 Comp'!C478)</f>
        <v xml:space="preserve"> </v>
      </c>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c r="AB476" s="514"/>
      <c r="AC476" s="514"/>
      <c r="AD476" s="269">
        <f t="shared" si="28"/>
        <v>0</v>
      </c>
      <c r="AE476" s="390">
        <f>+AD476/(('12. Type 2 Emp 2020 Comp'!$I$16-'12. Type 2 Emp 2020 Comp'!$I$15+1)/7)</f>
        <v>0</v>
      </c>
      <c r="AF476" s="381">
        <f t="shared" si="29"/>
        <v>0</v>
      </c>
      <c r="AG476" s="381">
        <f t="shared" si="30"/>
        <v>0</v>
      </c>
    </row>
    <row r="477" spans="1:33" ht="15.75" thickBot="1" x14ac:dyDescent="0.3">
      <c r="A477" s="297">
        <f t="shared" si="31"/>
        <v>459</v>
      </c>
      <c r="B477" s="297" t="str">
        <f>IF('12. Type 2 Emp 2020 Comp'!B479=0," ",+'12. Type 2 Emp 2020 Comp'!B479)</f>
        <v xml:space="preserve"> </v>
      </c>
      <c r="C477" s="265" t="str">
        <f>IF('12. Type 2 Emp 2020 Comp'!C479=0," ",+'12. Type 2 Emp 2020 Comp'!C479)</f>
        <v xml:space="preserve"> </v>
      </c>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c r="AB477" s="514"/>
      <c r="AC477" s="514"/>
      <c r="AD477" s="269">
        <f t="shared" si="28"/>
        <v>0</v>
      </c>
      <c r="AE477" s="390">
        <f>+AD477/(('12. Type 2 Emp 2020 Comp'!$I$16-'12. Type 2 Emp 2020 Comp'!$I$15+1)/7)</f>
        <v>0</v>
      </c>
      <c r="AF477" s="381">
        <f t="shared" si="29"/>
        <v>0</v>
      </c>
      <c r="AG477" s="381">
        <f t="shared" si="30"/>
        <v>0</v>
      </c>
    </row>
    <row r="478" spans="1:33" ht="15.75" thickBot="1" x14ac:dyDescent="0.3">
      <c r="A478" s="297">
        <f t="shared" si="31"/>
        <v>460</v>
      </c>
      <c r="B478" s="297" t="str">
        <f>IF('12. Type 2 Emp 2020 Comp'!B480=0," ",+'12. Type 2 Emp 2020 Comp'!B480)</f>
        <v xml:space="preserve"> </v>
      </c>
      <c r="C478" s="265" t="str">
        <f>IF('12. Type 2 Emp 2020 Comp'!C480=0," ",+'12. Type 2 Emp 2020 Comp'!C480)</f>
        <v xml:space="preserve"> </v>
      </c>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c r="AB478" s="514"/>
      <c r="AC478" s="514"/>
      <c r="AD478" s="269">
        <f t="shared" si="28"/>
        <v>0</v>
      </c>
      <c r="AE478" s="390">
        <f>+AD478/(('12. Type 2 Emp 2020 Comp'!$I$16-'12. Type 2 Emp 2020 Comp'!$I$15+1)/7)</f>
        <v>0</v>
      </c>
      <c r="AF478" s="381">
        <f t="shared" si="29"/>
        <v>0</v>
      </c>
      <c r="AG478" s="381">
        <f t="shared" si="30"/>
        <v>0</v>
      </c>
    </row>
    <row r="479" spans="1:33" ht="15.75" thickBot="1" x14ac:dyDescent="0.3">
      <c r="A479" s="297">
        <f t="shared" si="31"/>
        <v>461</v>
      </c>
      <c r="B479" s="297" t="str">
        <f>IF('12. Type 2 Emp 2020 Comp'!B481=0," ",+'12. Type 2 Emp 2020 Comp'!B481)</f>
        <v xml:space="preserve"> </v>
      </c>
      <c r="C479" s="265" t="str">
        <f>IF('12. Type 2 Emp 2020 Comp'!C481=0," ",+'12. Type 2 Emp 2020 Comp'!C481)</f>
        <v xml:space="preserve"> </v>
      </c>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c r="AB479" s="514"/>
      <c r="AC479" s="514"/>
      <c r="AD479" s="269">
        <f t="shared" si="28"/>
        <v>0</v>
      </c>
      <c r="AE479" s="390">
        <f>+AD479/(('12. Type 2 Emp 2020 Comp'!$I$16-'12. Type 2 Emp 2020 Comp'!$I$15+1)/7)</f>
        <v>0</v>
      </c>
      <c r="AF479" s="381">
        <f t="shared" si="29"/>
        <v>0</v>
      </c>
      <c r="AG479" s="381">
        <f t="shared" si="30"/>
        <v>0</v>
      </c>
    </row>
    <row r="480" spans="1:33" ht="15.75" thickBot="1" x14ac:dyDescent="0.3">
      <c r="A480" s="297">
        <f t="shared" si="31"/>
        <v>462</v>
      </c>
      <c r="B480" s="297" t="str">
        <f>IF('12. Type 2 Emp 2020 Comp'!B482=0," ",+'12. Type 2 Emp 2020 Comp'!B482)</f>
        <v xml:space="preserve"> </v>
      </c>
      <c r="C480" s="265" t="str">
        <f>IF('12. Type 2 Emp 2020 Comp'!C482=0," ",+'12. Type 2 Emp 2020 Comp'!C482)</f>
        <v xml:space="preserve"> </v>
      </c>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c r="AB480" s="514"/>
      <c r="AC480" s="514"/>
      <c r="AD480" s="269">
        <f t="shared" si="28"/>
        <v>0</v>
      </c>
      <c r="AE480" s="390">
        <f>+AD480/(('12. Type 2 Emp 2020 Comp'!$I$16-'12. Type 2 Emp 2020 Comp'!$I$15+1)/7)</f>
        <v>0</v>
      </c>
      <c r="AF480" s="381">
        <f t="shared" si="29"/>
        <v>0</v>
      </c>
      <c r="AG480" s="381">
        <f t="shared" si="30"/>
        <v>0</v>
      </c>
    </row>
    <row r="481" spans="1:33" ht="15.75" thickBot="1" x14ac:dyDescent="0.3">
      <c r="A481" s="297">
        <f t="shared" si="31"/>
        <v>463</v>
      </c>
      <c r="B481" s="297" t="str">
        <f>IF('12. Type 2 Emp 2020 Comp'!B483=0," ",+'12. Type 2 Emp 2020 Comp'!B483)</f>
        <v xml:space="preserve"> </v>
      </c>
      <c r="C481" s="265" t="str">
        <f>IF('12. Type 2 Emp 2020 Comp'!C483=0," ",+'12. Type 2 Emp 2020 Comp'!C483)</f>
        <v xml:space="preserve"> </v>
      </c>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c r="AB481" s="514"/>
      <c r="AC481" s="514"/>
      <c r="AD481" s="269">
        <f t="shared" si="28"/>
        <v>0</v>
      </c>
      <c r="AE481" s="390">
        <f>+AD481/(('12. Type 2 Emp 2020 Comp'!$I$16-'12. Type 2 Emp 2020 Comp'!$I$15+1)/7)</f>
        <v>0</v>
      </c>
      <c r="AF481" s="381">
        <f t="shared" si="29"/>
        <v>0</v>
      </c>
      <c r="AG481" s="381">
        <f t="shared" si="30"/>
        <v>0</v>
      </c>
    </row>
    <row r="482" spans="1:33" ht="15.75" thickBot="1" x14ac:dyDescent="0.3">
      <c r="A482" s="297">
        <f t="shared" si="31"/>
        <v>464</v>
      </c>
      <c r="B482" s="297" t="str">
        <f>IF('12. Type 2 Emp 2020 Comp'!B484=0," ",+'12. Type 2 Emp 2020 Comp'!B484)</f>
        <v xml:space="preserve"> </v>
      </c>
      <c r="C482" s="265" t="str">
        <f>IF('12. Type 2 Emp 2020 Comp'!C484=0," ",+'12. Type 2 Emp 2020 Comp'!C484)</f>
        <v xml:space="preserve"> </v>
      </c>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c r="AB482" s="514"/>
      <c r="AC482" s="514"/>
      <c r="AD482" s="269">
        <f t="shared" si="28"/>
        <v>0</v>
      </c>
      <c r="AE482" s="390">
        <f>+AD482/(('12. Type 2 Emp 2020 Comp'!$I$16-'12. Type 2 Emp 2020 Comp'!$I$15+1)/7)</f>
        <v>0</v>
      </c>
      <c r="AF482" s="381">
        <f t="shared" si="29"/>
        <v>0</v>
      </c>
      <c r="AG482" s="381">
        <f t="shared" si="30"/>
        <v>0</v>
      </c>
    </row>
    <row r="483" spans="1:33" ht="15.75" thickBot="1" x14ac:dyDescent="0.3">
      <c r="A483" s="297">
        <f t="shared" si="31"/>
        <v>465</v>
      </c>
      <c r="B483" s="297" t="str">
        <f>IF('12. Type 2 Emp 2020 Comp'!B485=0," ",+'12. Type 2 Emp 2020 Comp'!B485)</f>
        <v xml:space="preserve"> </v>
      </c>
      <c r="C483" s="265" t="str">
        <f>IF('12. Type 2 Emp 2020 Comp'!C485=0," ",+'12. Type 2 Emp 2020 Comp'!C485)</f>
        <v xml:space="preserve"> </v>
      </c>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c r="AB483" s="514"/>
      <c r="AC483" s="514"/>
      <c r="AD483" s="269">
        <f t="shared" si="28"/>
        <v>0</v>
      </c>
      <c r="AE483" s="390">
        <f>+AD483/(('12. Type 2 Emp 2020 Comp'!$I$16-'12. Type 2 Emp 2020 Comp'!$I$15+1)/7)</f>
        <v>0</v>
      </c>
      <c r="AF483" s="381">
        <f t="shared" si="29"/>
        <v>0</v>
      </c>
      <c r="AG483" s="381">
        <f t="shared" si="30"/>
        <v>0</v>
      </c>
    </row>
    <row r="484" spans="1:33" ht="15.75" thickBot="1" x14ac:dyDescent="0.3">
      <c r="A484" s="297">
        <f t="shared" si="31"/>
        <v>466</v>
      </c>
      <c r="B484" s="297" t="str">
        <f>IF('12. Type 2 Emp 2020 Comp'!B486=0," ",+'12. Type 2 Emp 2020 Comp'!B486)</f>
        <v xml:space="preserve"> </v>
      </c>
      <c r="C484" s="265" t="str">
        <f>IF('12. Type 2 Emp 2020 Comp'!C486=0," ",+'12. Type 2 Emp 2020 Comp'!C486)</f>
        <v xml:space="preserve"> </v>
      </c>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c r="AB484" s="514"/>
      <c r="AC484" s="514"/>
      <c r="AD484" s="269">
        <f t="shared" si="28"/>
        <v>0</v>
      </c>
      <c r="AE484" s="390">
        <f>+AD484/(('12. Type 2 Emp 2020 Comp'!$I$16-'12. Type 2 Emp 2020 Comp'!$I$15+1)/7)</f>
        <v>0</v>
      </c>
      <c r="AF484" s="381">
        <f t="shared" si="29"/>
        <v>0</v>
      </c>
      <c r="AG484" s="381">
        <f t="shared" si="30"/>
        <v>0</v>
      </c>
    </row>
    <row r="485" spans="1:33" ht="15.75" thickBot="1" x14ac:dyDescent="0.3">
      <c r="A485" s="297">
        <f t="shared" si="31"/>
        <v>467</v>
      </c>
      <c r="B485" s="297" t="str">
        <f>IF('12. Type 2 Emp 2020 Comp'!B487=0," ",+'12. Type 2 Emp 2020 Comp'!B487)</f>
        <v xml:space="preserve"> </v>
      </c>
      <c r="C485" s="265" t="str">
        <f>IF('12. Type 2 Emp 2020 Comp'!C487=0," ",+'12. Type 2 Emp 2020 Comp'!C487)</f>
        <v xml:space="preserve"> </v>
      </c>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c r="AB485" s="514"/>
      <c r="AC485" s="514"/>
      <c r="AD485" s="269">
        <f t="shared" si="28"/>
        <v>0</v>
      </c>
      <c r="AE485" s="390">
        <f>+AD485/(('12. Type 2 Emp 2020 Comp'!$I$16-'12. Type 2 Emp 2020 Comp'!$I$15+1)/7)</f>
        <v>0</v>
      </c>
      <c r="AF485" s="381">
        <f t="shared" si="29"/>
        <v>0</v>
      </c>
      <c r="AG485" s="381">
        <f t="shared" si="30"/>
        <v>0</v>
      </c>
    </row>
    <row r="486" spans="1:33" ht="15.75" thickBot="1" x14ac:dyDescent="0.3">
      <c r="A486" s="297">
        <f t="shared" si="31"/>
        <v>468</v>
      </c>
      <c r="B486" s="297" t="str">
        <f>IF('12. Type 2 Emp 2020 Comp'!B488=0," ",+'12. Type 2 Emp 2020 Comp'!B488)</f>
        <v xml:space="preserve"> </v>
      </c>
      <c r="C486" s="265" t="str">
        <f>IF('12. Type 2 Emp 2020 Comp'!C488=0," ",+'12. Type 2 Emp 2020 Comp'!C488)</f>
        <v xml:space="preserve"> </v>
      </c>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c r="AB486" s="514"/>
      <c r="AC486" s="514"/>
      <c r="AD486" s="269">
        <f t="shared" si="28"/>
        <v>0</v>
      </c>
      <c r="AE486" s="390">
        <f>+AD486/(('12. Type 2 Emp 2020 Comp'!$I$16-'12. Type 2 Emp 2020 Comp'!$I$15+1)/7)</f>
        <v>0</v>
      </c>
      <c r="AF486" s="381">
        <f t="shared" si="29"/>
        <v>0</v>
      </c>
      <c r="AG486" s="381">
        <f t="shared" si="30"/>
        <v>0</v>
      </c>
    </row>
    <row r="487" spans="1:33" ht="15.75" thickBot="1" x14ac:dyDescent="0.3">
      <c r="A487" s="297">
        <f t="shared" si="31"/>
        <v>469</v>
      </c>
      <c r="B487" s="297" t="str">
        <f>IF('12. Type 2 Emp 2020 Comp'!B489=0," ",+'12. Type 2 Emp 2020 Comp'!B489)</f>
        <v xml:space="preserve"> </v>
      </c>
      <c r="C487" s="265" t="str">
        <f>IF('12. Type 2 Emp 2020 Comp'!C489=0," ",+'12. Type 2 Emp 2020 Comp'!C489)</f>
        <v xml:space="preserve"> </v>
      </c>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c r="AB487" s="514"/>
      <c r="AC487" s="514"/>
      <c r="AD487" s="269">
        <f t="shared" si="28"/>
        <v>0</v>
      </c>
      <c r="AE487" s="390">
        <f>+AD487/(('12. Type 2 Emp 2020 Comp'!$I$16-'12. Type 2 Emp 2020 Comp'!$I$15+1)/7)</f>
        <v>0</v>
      </c>
      <c r="AF487" s="381">
        <f t="shared" si="29"/>
        <v>0</v>
      </c>
      <c r="AG487" s="381">
        <f t="shared" si="30"/>
        <v>0</v>
      </c>
    </row>
    <row r="488" spans="1:33" ht="15.75" thickBot="1" x14ac:dyDescent="0.3">
      <c r="A488" s="297">
        <f t="shared" si="31"/>
        <v>470</v>
      </c>
      <c r="B488" s="297" t="str">
        <f>IF('12. Type 2 Emp 2020 Comp'!B490=0," ",+'12. Type 2 Emp 2020 Comp'!B490)</f>
        <v xml:space="preserve"> </v>
      </c>
      <c r="C488" s="265" t="str">
        <f>IF('12. Type 2 Emp 2020 Comp'!C490=0," ",+'12. Type 2 Emp 2020 Comp'!C490)</f>
        <v xml:space="preserve"> </v>
      </c>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c r="AB488" s="514"/>
      <c r="AC488" s="514"/>
      <c r="AD488" s="269">
        <f t="shared" si="28"/>
        <v>0</v>
      </c>
      <c r="AE488" s="390">
        <f>+AD488/(('12. Type 2 Emp 2020 Comp'!$I$16-'12. Type 2 Emp 2020 Comp'!$I$15+1)/7)</f>
        <v>0</v>
      </c>
      <c r="AF488" s="381">
        <f t="shared" si="29"/>
        <v>0</v>
      </c>
      <c r="AG488" s="381">
        <f t="shared" si="30"/>
        <v>0</v>
      </c>
    </row>
    <row r="489" spans="1:33" ht="15.75" thickBot="1" x14ac:dyDescent="0.3">
      <c r="A489" s="297">
        <f t="shared" si="31"/>
        <v>471</v>
      </c>
      <c r="B489" s="297" t="str">
        <f>IF('12. Type 2 Emp 2020 Comp'!B491=0," ",+'12. Type 2 Emp 2020 Comp'!B491)</f>
        <v xml:space="preserve"> </v>
      </c>
      <c r="C489" s="265" t="str">
        <f>IF('12. Type 2 Emp 2020 Comp'!C491=0," ",+'12. Type 2 Emp 2020 Comp'!C491)</f>
        <v xml:space="preserve"> </v>
      </c>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c r="AB489" s="514"/>
      <c r="AC489" s="514"/>
      <c r="AD489" s="269">
        <f t="shared" si="28"/>
        <v>0</v>
      </c>
      <c r="AE489" s="390">
        <f>+AD489/(('12. Type 2 Emp 2020 Comp'!$I$16-'12. Type 2 Emp 2020 Comp'!$I$15+1)/7)</f>
        <v>0</v>
      </c>
      <c r="AF489" s="381">
        <f t="shared" si="29"/>
        <v>0</v>
      </c>
      <c r="AG489" s="381">
        <f t="shared" si="30"/>
        <v>0</v>
      </c>
    </row>
    <row r="490" spans="1:33" ht="15.75" thickBot="1" x14ac:dyDescent="0.3">
      <c r="A490" s="297">
        <f t="shared" si="31"/>
        <v>472</v>
      </c>
      <c r="B490" s="297" t="str">
        <f>IF('12. Type 2 Emp 2020 Comp'!B492=0," ",+'12. Type 2 Emp 2020 Comp'!B492)</f>
        <v xml:space="preserve"> </v>
      </c>
      <c r="C490" s="265" t="str">
        <f>IF('12. Type 2 Emp 2020 Comp'!C492=0," ",+'12. Type 2 Emp 2020 Comp'!C492)</f>
        <v xml:space="preserve"> </v>
      </c>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c r="AB490" s="514"/>
      <c r="AC490" s="514"/>
      <c r="AD490" s="269">
        <f t="shared" si="28"/>
        <v>0</v>
      </c>
      <c r="AE490" s="390">
        <f>+AD490/(('12. Type 2 Emp 2020 Comp'!$I$16-'12. Type 2 Emp 2020 Comp'!$I$15+1)/7)</f>
        <v>0</v>
      </c>
      <c r="AF490" s="381">
        <f t="shared" si="29"/>
        <v>0</v>
      </c>
      <c r="AG490" s="381">
        <f t="shared" si="30"/>
        <v>0</v>
      </c>
    </row>
    <row r="491" spans="1:33" ht="15.75" thickBot="1" x14ac:dyDescent="0.3">
      <c r="A491" s="297">
        <f t="shared" si="31"/>
        <v>473</v>
      </c>
      <c r="B491" s="297" t="str">
        <f>IF('12. Type 2 Emp 2020 Comp'!B493=0," ",+'12. Type 2 Emp 2020 Comp'!B493)</f>
        <v xml:space="preserve"> </v>
      </c>
      <c r="C491" s="265" t="str">
        <f>IF('12. Type 2 Emp 2020 Comp'!C493=0," ",+'12. Type 2 Emp 2020 Comp'!C493)</f>
        <v xml:space="preserve"> </v>
      </c>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c r="AB491" s="514"/>
      <c r="AC491" s="514"/>
      <c r="AD491" s="269">
        <f t="shared" si="28"/>
        <v>0</v>
      </c>
      <c r="AE491" s="390">
        <f>+AD491/(('12. Type 2 Emp 2020 Comp'!$I$16-'12. Type 2 Emp 2020 Comp'!$I$15+1)/7)</f>
        <v>0</v>
      </c>
      <c r="AF491" s="381">
        <f t="shared" si="29"/>
        <v>0</v>
      </c>
      <c r="AG491" s="381">
        <f t="shared" si="30"/>
        <v>0</v>
      </c>
    </row>
    <row r="492" spans="1:33" ht="15.75" thickBot="1" x14ac:dyDescent="0.3">
      <c r="A492" s="297">
        <f t="shared" si="31"/>
        <v>474</v>
      </c>
      <c r="B492" s="297" t="str">
        <f>IF('12. Type 2 Emp 2020 Comp'!B494=0," ",+'12. Type 2 Emp 2020 Comp'!B494)</f>
        <v xml:space="preserve"> </v>
      </c>
      <c r="C492" s="265" t="str">
        <f>IF('12. Type 2 Emp 2020 Comp'!C494=0," ",+'12. Type 2 Emp 2020 Comp'!C494)</f>
        <v xml:space="preserve"> </v>
      </c>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c r="AB492" s="514"/>
      <c r="AC492" s="514"/>
      <c r="AD492" s="269">
        <f t="shared" si="28"/>
        <v>0</v>
      </c>
      <c r="AE492" s="390">
        <f>+AD492/(('12. Type 2 Emp 2020 Comp'!$I$16-'12. Type 2 Emp 2020 Comp'!$I$15+1)/7)</f>
        <v>0</v>
      </c>
      <c r="AF492" s="381">
        <f t="shared" si="29"/>
        <v>0</v>
      </c>
      <c r="AG492" s="381">
        <f t="shared" si="30"/>
        <v>0</v>
      </c>
    </row>
    <row r="493" spans="1:33" ht="15.75" thickBot="1" x14ac:dyDescent="0.3">
      <c r="A493" s="297">
        <f t="shared" si="31"/>
        <v>475</v>
      </c>
      <c r="B493" s="297" t="str">
        <f>IF('12. Type 2 Emp 2020 Comp'!B495=0," ",+'12. Type 2 Emp 2020 Comp'!B495)</f>
        <v xml:space="preserve"> </v>
      </c>
      <c r="C493" s="265" t="str">
        <f>IF('12. Type 2 Emp 2020 Comp'!C495=0," ",+'12. Type 2 Emp 2020 Comp'!C495)</f>
        <v xml:space="preserve"> </v>
      </c>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c r="AB493" s="514"/>
      <c r="AC493" s="514"/>
      <c r="AD493" s="269">
        <f t="shared" si="28"/>
        <v>0</v>
      </c>
      <c r="AE493" s="390">
        <f>+AD493/(('12. Type 2 Emp 2020 Comp'!$I$16-'12. Type 2 Emp 2020 Comp'!$I$15+1)/7)</f>
        <v>0</v>
      </c>
      <c r="AF493" s="381">
        <f t="shared" si="29"/>
        <v>0</v>
      </c>
      <c r="AG493" s="381">
        <f t="shared" si="30"/>
        <v>0</v>
      </c>
    </row>
    <row r="494" spans="1:33" ht="15.75" thickBot="1" x14ac:dyDescent="0.3">
      <c r="A494" s="297">
        <f t="shared" si="31"/>
        <v>476</v>
      </c>
      <c r="B494" s="297" t="str">
        <f>IF('12. Type 2 Emp 2020 Comp'!B496=0," ",+'12. Type 2 Emp 2020 Comp'!B496)</f>
        <v xml:space="preserve"> </v>
      </c>
      <c r="C494" s="265" t="str">
        <f>IF('12. Type 2 Emp 2020 Comp'!C496=0," ",+'12. Type 2 Emp 2020 Comp'!C496)</f>
        <v xml:space="preserve"> </v>
      </c>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c r="AB494" s="514"/>
      <c r="AC494" s="514"/>
      <c r="AD494" s="269">
        <f t="shared" si="28"/>
        <v>0</v>
      </c>
      <c r="AE494" s="390">
        <f>+AD494/(('12. Type 2 Emp 2020 Comp'!$I$16-'12. Type 2 Emp 2020 Comp'!$I$15+1)/7)</f>
        <v>0</v>
      </c>
      <c r="AF494" s="381">
        <f t="shared" si="29"/>
        <v>0</v>
      </c>
      <c r="AG494" s="381">
        <f t="shared" si="30"/>
        <v>0</v>
      </c>
    </row>
    <row r="495" spans="1:33" ht="15.75" thickBot="1" x14ac:dyDescent="0.3">
      <c r="A495" s="297">
        <f t="shared" si="31"/>
        <v>477</v>
      </c>
      <c r="B495" s="297" t="str">
        <f>IF('12. Type 2 Emp 2020 Comp'!B497=0," ",+'12. Type 2 Emp 2020 Comp'!B497)</f>
        <v xml:space="preserve"> </v>
      </c>
      <c r="C495" s="265" t="str">
        <f>IF('12. Type 2 Emp 2020 Comp'!C497=0," ",+'12. Type 2 Emp 2020 Comp'!C497)</f>
        <v xml:space="preserve"> </v>
      </c>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c r="AB495" s="514"/>
      <c r="AC495" s="514"/>
      <c r="AD495" s="269">
        <f t="shared" si="28"/>
        <v>0</v>
      </c>
      <c r="AE495" s="390">
        <f>+AD495/(('12. Type 2 Emp 2020 Comp'!$I$16-'12. Type 2 Emp 2020 Comp'!$I$15+1)/7)</f>
        <v>0</v>
      </c>
      <c r="AF495" s="381">
        <f t="shared" si="29"/>
        <v>0</v>
      </c>
      <c r="AG495" s="381">
        <f t="shared" si="30"/>
        <v>0</v>
      </c>
    </row>
    <row r="496" spans="1:33" ht="15.75" thickBot="1" x14ac:dyDescent="0.3">
      <c r="A496" s="297">
        <f t="shared" si="31"/>
        <v>478</v>
      </c>
      <c r="B496" s="297" t="str">
        <f>IF('12. Type 2 Emp 2020 Comp'!B498=0," ",+'12. Type 2 Emp 2020 Comp'!B498)</f>
        <v xml:space="preserve"> </v>
      </c>
      <c r="C496" s="265" t="str">
        <f>IF('12. Type 2 Emp 2020 Comp'!C498=0," ",+'12. Type 2 Emp 2020 Comp'!C498)</f>
        <v xml:space="preserve"> </v>
      </c>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c r="AB496" s="514"/>
      <c r="AC496" s="514"/>
      <c r="AD496" s="269">
        <f t="shared" si="28"/>
        <v>0</v>
      </c>
      <c r="AE496" s="390">
        <f>+AD496/(('12. Type 2 Emp 2020 Comp'!$I$16-'12. Type 2 Emp 2020 Comp'!$I$15+1)/7)</f>
        <v>0</v>
      </c>
      <c r="AF496" s="381">
        <f t="shared" si="29"/>
        <v>0</v>
      </c>
      <c r="AG496" s="381">
        <f t="shared" si="30"/>
        <v>0</v>
      </c>
    </row>
    <row r="497" spans="1:33" ht="15.75" thickBot="1" x14ac:dyDescent="0.3">
      <c r="A497" s="297">
        <f t="shared" si="31"/>
        <v>479</v>
      </c>
      <c r="B497" s="297" t="str">
        <f>IF('12. Type 2 Emp 2020 Comp'!B499=0," ",+'12. Type 2 Emp 2020 Comp'!B499)</f>
        <v xml:space="preserve"> </v>
      </c>
      <c r="C497" s="265" t="str">
        <f>IF('12. Type 2 Emp 2020 Comp'!C499=0," ",+'12. Type 2 Emp 2020 Comp'!C499)</f>
        <v xml:space="preserve"> </v>
      </c>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c r="AB497" s="514"/>
      <c r="AC497" s="514"/>
      <c r="AD497" s="269">
        <f t="shared" si="28"/>
        <v>0</v>
      </c>
      <c r="AE497" s="390">
        <f>+AD497/(('12. Type 2 Emp 2020 Comp'!$I$16-'12. Type 2 Emp 2020 Comp'!$I$15+1)/7)</f>
        <v>0</v>
      </c>
      <c r="AF497" s="381">
        <f t="shared" si="29"/>
        <v>0</v>
      </c>
      <c r="AG497" s="381">
        <f t="shared" si="30"/>
        <v>0</v>
      </c>
    </row>
    <row r="498" spans="1:33" ht="15.75" thickBot="1" x14ac:dyDescent="0.3">
      <c r="A498" s="297">
        <f t="shared" si="31"/>
        <v>480</v>
      </c>
      <c r="B498" s="297" t="str">
        <f>IF('12. Type 2 Emp 2020 Comp'!B500=0," ",+'12. Type 2 Emp 2020 Comp'!B500)</f>
        <v xml:space="preserve"> </v>
      </c>
      <c r="C498" s="265" t="str">
        <f>IF('12. Type 2 Emp 2020 Comp'!C500=0," ",+'12. Type 2 Emp 2020 Comp'!C500)</f>
        <v xml:space="preserve"> </v>
      </c>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c r="AB498" s="514"/>
      <c r="AC498" s="514"/>
      <c r="AD498" s="269">
        <f t="shared" si="28"/>
        <v>0</v>
      </c>
      <c r="AE498" s="390">
        <f>+AD498/(('12. Type 2 Emp 2020 Comp'!$I$16-'12. Type 2 Emp 2020 Comp'!$I$15+1)/7)</f>
        <v>0</v>
      </c>
      <c r="AF498" s="381">
        <f t="shared" si="29"/>
        <v>0</v>
      </c>
      <c r="AG498" s="381">
        <f t="shared" si="30"/>
        <v>0</v>
      </c>
    </row>
    <row r="499" spans="1:33" ht="15.75" thickBot="1" x14ac:dyDescent="0.3">
      <c r="A499" s="297">
        <f t="shared" si="31"/>
        <v>481</v>
      </c>
      <c r="B499" s="297" t="str">
        <f>IF('12. Type 2 Emp 2020 Comp'!B501=0," ",+'12. Type 2 Emp 2020 Comp'!B501)</f>
        <v xml:space="preserve"> </v>
      </c>
      <c r="C499" s="265" t="str">
        <f>IF('12. Type 2 Emp 2020 Comp'!C501=0," ",+'12. Type 2 Emp 2020 Comp'!C501)</f>
        <v xml:space="preserve"> </v>
      </c>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c r="AB499" s="514"/>
      <c r="AC499" s="514"/>
      <c r="AD499" s="269">
        <f t="shared" si="28"/>
        <v>0</v>
      </c>
      <c r="AE499" s="390">
        <f>+AD499/(('12. Type 2 Emp 2020 Comp'!$I$16-'12. Type 2 Emp 2020 Comp'!$I$15+1)/7)</f>
        <v>0</v>
      </c>
      <c r="AF499" s="381">
        <f t="shared" si="29"/>
        <v>0</v>
      </c>
      <c r="AG499" s="381">
        <f t="shared" si="30"/>
        <v>0</v>
      </c>
    </row>
    <row r="500" spans="1:33" ht="15.75" thickBot="1" x14ac:dyDescent="0.3">
      <c r="A500" s="297">
        <f t="shared" si="31"/>
        <v>482</v>
      </c>
      <c r="B500" s="297" t="str">
        <f>IF('12. Type 2 Emp 2020 Comp'!B502=0," ",+'12. Type 2 Emp 2020 Comp'!B502)</f>
        <v xml:space="preserve"> </v>
      </c>
      <c r="C500" s="265" t="str">
        <f>IF('12. Type 2 Emp 2020 Comp'!C502=0," ",+'12. Type 2 Emp 2020 Comp'!C502)</f>
        <v xml:space="preserve"> </v>
      </c>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c r="AB500" s="514"/>
      <c r="AC500" s="514"/>
      <c r="AD500" s="269">
        <f t="shared" si="28"/>
        <v>0</v>
      </c>
      <c r="AE500" s="390">
        <f>+AD500/(('12. Type 2 Emp 2020 Comp'!$I$16-'12. Type 2 Emp 2020 Comp'!$I$15+1)/7)</f>
        <v>0</v>
      </c>
      <c r="AF500" s="381">
        <f t="shared" si="29"/>
        <v>0</v>
      </c>
      <c r="AG500" s="381">
        <f t="shared" si="30"/>
        <v>0</v>
      </c>
    </row>
    <row r="501" spans="1:33" ht="15.75" thickBot="1" x14ac:dyDescent="0.3">
      <c r="A501" s="297">
        <f t="shared" si="31"/>
        <v>483</v>
      </c>
      <c r="B501" s="297" t="str">
        <f>IF('12. Type 2 Emp 2020 Comp'!B503=0," ",+'12. Type 2 Emp 2020 Comp'!B503)</f>
        <v xml:space="preserve"> </v>
      </c>
      <c r="C501" s="265" t="str">
        <f>IF('12. Type 2 Emp 2020 Comp'!C503=0," ",+'12. Type 2 Emp 2020 Comp'!C503)</f>
        <v xml:space="preserve"> </v>
      </c>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c r="AB501" s="514"/>
      <c r="AC501" s="514"/>
      <c r="AD501" s="269">
        <f t="shared" si="28"/>
        <v>0</v>
      </c>
      <c r="AE501" s="390">
        <f>+AD501/(('12. Type 2 Emp 2020 Comp'!$I$16-'12. Type 2 Emp 2020 Comp'!$I$15+1)/7)</f>
        <v>0</v>
      </c>
      <c r="AF501" s="381">
        <f t="shared" si="29"/>
        <v>0</v>
      </c>
      <c r="AG501" s="381">
        <f t="shared" si="30"/>
        <v>0</v>
      </c>
    </row>
    <row r="502" spans="1:33" ht="15.75" thickBot="1" x14ac:dyDescent="0.3">
      <c r="A502" s="297">
        <f t="shared" si="31"/>
        <v>484</v>
      </c>
      <c r="B502" s="297" t="str">
        <f>IF('12. Type 2 Emp 2020 Comp'!B504=0," ",+'12. Type 2 Emp 2020 Comp'!B504)</f>
        <v xml:space="preserve"> </v>
      </c>
      <c r="C502" s="265" t="str">
        <f>IF('12. Type 2 Emp 2020 Comp'!C504=0," ",+'12. Type 2 Emp 2020 Comp'!C504)</f>
        <v xml:space="preserve"> </v>
      </c>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c r="AB502" s="514"/>
      <c r="AC502" s="514"/>
      <c r="AD502" s="269">
        <f t="shared" si="28"/>
        <v>0</v>
      </c>
      <c r="AE502" s="390">
        <f>+AD502/(('12. Type 2 Emp 2020 Comp'!$I$16-'12. Type 2 Emp 2020 Comp'!$I$15+1)/7)</f>
        <v>0</v>
      </c>
      <c r="AF502" s="381">
        <f t="shared" si="29"/>
        <v>0</v>
      </c>
      <c r="AG502" s="381">
        <f t="shared" si="30"/>
        <v>0</v>
      </c>
    </row>
    <row r="503" spans="1:33" ht="15.75" thickBot="1" x14ac:dyDescent="0.3">
      <c r="A503" s="297">
        <f t="shared" si="31"/>
        <v>485</v>
      </c>
      <c r="B503" s="297" t="str">
        <f>IF('12. Type 2 Emp 2020 Comp'!B505=0," ",+'12. Type 2 Emp 2020 Comp'!B505)</f>
        <v xml:space="preserve"> </v>
      </c>
      <c r="C503" s="265" t="str">
        <f>IF('12. Type 2 Emp 2020 Comp'!C505=0," ",+'12. Type 2 Emp 2020 Comp'!C505)</f>
        <v xml:space="preserve"> </v>
      </c>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c r="AB503" s="514"/>
      <c r="AC503" s="514"/>
      <c r="AD503" s="269">
        <f t="shared" si="28"/>
        <v>0</v>
      </c>
      <c r="AE503" s="390">
        <f>+AD503/(('12. Type 2 Emp 2020 Comp'!$I$16-'12. Type 2 Emp 2020 Comp'!$I$15+1)/7)</f>
        <v>0</v>
      </c>
      <c r="AF503" s="381">
        <f t="shared" si="29"/>
        <v>0</v>
      </c>
      <c r="AG503" s="381">
        <f t="shared" si="30"/>
        <v>0</v>
      </c>
    </row>
    <row r="504" spans="1:33" ht="15.75" thickBot="1" x14ac:dyDescent="0.3">
      <c r="A504" s="297">
        <f t="shared" si="31"/>
        <v>486</v>
      </c>
      <c r="B504" s="297" t="str">
        <f>IF('12. Type 2 Emp 2020 Comp'!B506=0," ",+'12. Type 2 Emp 2020 Comp'!B506)</f>
        <v xml:space="preserve"> </v>
      </c>
      <c r="C504" s="265" t="str">
        <f>IF('12. Type 2 Emp 2020 Comp'!C506=0," ",+'12. Type 2 Emp 2020 Comp'!C506)</f>
        <v xml:space="preserve"> </v>
      </c>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c r="AB504" s="514"/>
      <c r="AC504" s="514"/>
      <c r="AD504" s="269">
        <f t="shared" si="28"/>
        <v>0</v>
      </c>
      <c r="AE504" s="390">
        <f>+AD504/(('12. Type 2 Emp 2020 Comp'!$I$16-'12. Type 2 Emp 2020 Comp'!$I$15+1)/7)</f>
        <v>0</v>
      </c>
      <c r="AF504" s="381">
        <f t="shared" si="29"/>
        <v>0</v>
      </c>
      <c r="AG504" s="381">
        <f t="shared" si="30"/>
        <v>0</v>
      </c>
    </row>
    <row r="505" spans="1:33" ht="15.75" thickBot="1" x14ac:dyDescent="0.3">
      <c r="A505" s="297">
        <f t="shared" si="31"/>
        <v>487</v>
      </c>
      <c r="B505" s="297" t="str">
        <f>IF('12. Type 2 Emp 2020 Comp'!B507=0," ",+'12. Type 2 Emp 2020 Comp'!B507)</f>
        <v xml:space="preserve"> </v>
      </c>
      <c r="C505" s="265" t="str">
        <f>IF('12. Type 2 Emp 2020 Comp'!C507=0," ",+'12. Type 2 Emp 2020 Comp'!C507)</f>
        <v xml:space="preserve"> </v>
      </c>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c r="AB505" s="514"/>
      <c r="AC505" s="514"/>
      <c r="AD505" s="269">
        <f t="shared" si="28"/>
        <v>0</v>
      </c>
      <c r="AE505" s="390">
        <f>+AD505/(('12. Type 2 Emp 2020 Comp'!$I$16-'12. Type 2 Emp 2020 Comp'!$I$15+1)/7)</f>
        <v>0</v>
      </c>
      <c r="AF505" s="381">
        <f t="shared" si="29"/>
        <v>0</v>
      </c>
      <c r="AG505" s="381">
        <f t="shared" si="30"/>
        <v>0</v>
      </c>
    </row>
    <row r="506" spans="1:33" ht="15.75" thickBot="1" x14ac:dyDescent="0.3">
      <c r="A506" s="297">
        <f t="shared" si="31"/>
        <v>488</v>
      </c>
      <c r="B506" s="297" t="str">
        <f>IF('12. Type 2 Emp 2020 Comp'!B508=0," ",+'12. Type 2 Emp 2020 Comp'!B508)</f>
        <v xml:space="preserve"> </v>
      </c>
      <c r="C506" s="265" t="str">
        <f>IF('12. Type 2 Emp 2020 Comp'!C508=0," ",+'12. Type 2 Emp 2020 Comp'!C508)</f>
        <v xml:space="preserve"> </v>
      </c>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c r="AB506" s="514"/>
      <c r="AC506" s="514"/>
      <c r="AD506" s="269">
        <f t="shared" si="28"/>
        <v>0</v>
      </c>
      <c r="AE506" s="390">
        <f>+AD506/(('12. Type 2 Emp 2020 Comp'!$I$16-'12. Type 2 Emp 2020 Comp'!$I$15+1)/7)</f>
        <v>0</v>
      </c>
      <c r="AF506" s="381">
        <f t="shared" si="29"/>
        <v>0</v>
      </c>
      <c r="AG506" s="381">
        <f t="shared" si="30"/>
        <v>0</v>
      </c>
    </row>
    <row r="507" spans="1:33" ht="15.75" thickBot="1" x14ac:dyDescent="0.3">
      <c r="A507" s="297">
        <f t="shared" si="31"/>
        <v>489</v>
      </c>
      <c r="B507" s="297" t="str">
        <f>IF('12. Type 2 Emp 2020 Comp'!B509=0," ",+'12. Type 2 Emp 2020 Comp'!B509)</f>
        <v xml:space="preserve"> </v>
      </c>
      <c r="C507" s="265" t="str">
        <f>IF('12. Type 2 Emp 2020 Comp'!C509=0," ",+'12. Type 2 Emp 2020 Comp'!C509)</f>
        <v xml:space="preserve"> </v>
      </c>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c r="AB507" s="514"/>
      <c r="AC507" s="514"/>
      <c r="AD507" s="269">
        <f t="shared" si="28"/>
        <v>0</v>
      </c>
      <c r="AE507" s="390">
        <f>+AD507/(('12. Type 2 Emp 2020 Comp'!$I$16-'12. Type 2 Emp 2020 Comp'!$I$15+1)/7)</f>
        <v>0</v>
      </c>
      <c r="AF507" s="381">
        <f t="shared" si="29"/>
        <v>0</v>
      </c>
      <c r="AG507" s="381">
        <f t="shared" si="30"/>
        <v>0</v>
      </c>
    </row>
    <row r="508" spans="1:33" ht="15.75" thickBot="1" x14ac:dyDescent="0.3">
      <c r="A508" s="297">
        <f t="shared" si="31"/>
        <v>490</v>
      </c>
      <c r="B508" s="297" t="str">
        <f>IF('12. Type 2 Emp 2020 Comp'!B510=0," ",+'12. Type 2 Emp 2020 Comp'!B510)</f>
        <v xml:space="preserve"> </v>
      </c>
      <c r="C508" s="265" t="str">
        <f>IF('12. Type 2 Emp 2020 Comp'!C510=0," ",+'12. Type 2 Emp 2020 Comp'!C510)</f>
        <v xml:space="preserve"> </v>
      </c>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c r="AB508" s="514"/>
      <c r="AC508" s="514"/>
      <c r="AD508" s="269">
        <f t="shared" si="28"/>
        <v>0</v>
      </c>
      <c r="AE508" s="390">
        <f>+AD508/(('12. Type 2 Emp 2020 Comp'!$I$16-'12. Type 2 Emp 2020 Comp'!$I$15+1)/7)</f>
        <v>0</v>
      </c>
      <c r="AF508" s="381">
        <f t="shared" si="29"/>
        <v>0</v>
      </c>
      <c r="AG508" s="381">
        <f t="shared" si="30"/>
        <v>0</v>
      </c>
    </row>
    <row r="509" spans="1:33" ht="15.75" thickBot="1" x14ac:dyDescent="0.3">
      <c r="A509" s="297">
        <f t="shared" si="31"/>
        <v>491</v>
      </c>
      <c r="B509" s="297" t="str">
        <f>IF('12. Type 2 Emp 2020 Comp'!B511=0," ",+'12. Type 2 Emp 2020 Comp'!B511)</f>
        <v xml:space="preserve"> </v>
      </c>
      <c r="C509" s="265" t="str">
        <f>IF('12. Type 2 Emp 2020 Comp'!C511=0," ",+'12. Type 2 Emp 2020 Comp'!C511)</f>
        <v xml:space="preserve"> </v>
      </c>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c r="AB509" s="514"/>
      <c r="AC509" s="514"/>
      <c r="AD509" s="269">
        <f t="shared" si="28"/>
        <v>0</v>
      </c>
      <c r="AE509" s="390">
        <f>+AD509/(('12. Type 2 Emp 2020 Comp'!$I$16-'12. Type 2 Emp 2020 Comp'!$I$15+1)/7)</f>
        <v>0</v>
      </c>
      <c r="AF509" s="381">
        <f t="shared" si="29"/>
        <v>0</v>
      </c>
      <c r="AG509" s="381">
        <f t="shared" si="30"/>
        <v>0</v>
      </c>
    </row>
    <row r="510" spans="1:33" ht="15.75" thickBot="1" x14ac:dyDescent="0.3">
      <c r="A510" s="297">
        <f t="shared" si="31"/>
        <v>492</v>
      </c>
      <c r="B510" s="297" t="str">
        <f>IF('12. Type 2 Emp 2020 Comp'!B512=0," ",+'12. Type 2 Emp 2020 Comp'!B512)</f>
        <v xml:space="preserve"> </v>
      </c>
      <c r="C510" s="265" t="str">
        <f>IF('12. Type 2 Emp 2020 Comp'!C512=0," ",+'12. Type 2 Emp 2020 Comp'!C512)</f>
        <v xml:space="preserve"> </v>
      </c>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c r="AB510" s="514"/>
      <c r="AC510" s="514"/>
      <c r="AD510" s="269">
        <f t="shared" si="28"/>
        <v>0</v>
      </c>
      <c r="AE510" s="390">
        <f>+AD510/(('12. Type 2 Emp 2020 Comp'!$I$16-'12. Type 2 Emp 2020 Comp'!$I$15+1)/7)</f>
        <v>0</v>
      </c>
      <c r="AF510" s="381">
        <f t="shared" si="29"/>
        <v>0</v>
      </c>
      <c r="AG510" s="381">
        <f t="shared" si="30"/>
        <v>0</v>
      </c>
    </row>
    <row r="511" spans="1:33" ht="15.75" thickBot="1" x14ac:dyDescent="0.3">
      <c r="A511" s="297">
        <f t="shared" si="31"/>
        <v>493</v>
      </c>
      <c r="B511" s="297" t="str">
        <f>IF('12. Type 2 Emp 2020 Comp'!B513=0," ",+'12. Type 2 Emp 2020 Comp'!B513)</f>
        <v xml:space="preserve"> </v>
      </c>
      <c r="C511" s="265" t="str">
        <f>IF('12. Type 2 Emp 2020 Comp'!C513=0," ",+'12. Type 2 Emp 2020 Comp'!C513)</f>
        <v xml:space="preserve"> </v>
      </c>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c r="AB511" s="514"/>
      <c r="AC511" s="514"/>
      <c r="AD511" s="269">
        <f t="shared" si="28"/>
        <v>0</v>
      </c>
      <c r="AE511" s="390">
        <f>+AD511/(('12. Type 2 Emp 2020 Comp'!$I$16-'12. Type 2 Emp 2020 Comp'!$I$15+1)/7)</f>
        <v>0</v>
      </c>
      <c r="AF511" s="381">
        <f t="shared" si="29"/>
        <v>0</v>
      </c>
      <c r="AG511" s="381">
        <f t="shared" si="30"/>
        <v>0</v>
      </c>
    </row>
    <row r="512" spans="1:33" ht="15.75" thickBot="1" x14ac:dyDescent="0.3">
      <c r="A512" s="297">
        <f t="shared" si="31"/>
        <v>494</v>
      </c>
      <c r="B512" s="297" t="str">
        <f>IF('12. Type 2 Emp 2020 Comp'!B514=0," ",+'12. Type 2 Emp 2020 Comp'!B514)</f>
        <v xml:space="preserve"> </v>
      </c>
      <c r="C512" s="265" t="str">
        <f>IF('12. Type 2 Emp 2020 Comp'!C514=0," ",+'12. Type 2 Emp 2020 Comp'!C514)</f>
        <v xml:space="preserve"> </v>
      </c>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c r="AB512" s="514"/>
      <c r="AC512" s="514"/>
      <c r="AD512" s="269">
        <f t="shared" si="28"/>
        <v>0</v>
      </c>
      <c r="AE512" s="390">
        <f>+AD512/(('12. Type 2 Emp 2020 Comp'!$I$16-'12. Type 2 Emp 2020 Comp'!$I$15+1)/7)</f>
        <v>0</v>
      </c>
      <c r="AF512" s="381">
        <f t="shared" si="29"/>
        <v>0</v>
      </c>
      <c r="AG512" s="381">
        <f t="shared" si="30"/>
        <v>0</v>
      </c>
    </row>
    <row r="513" spans="1:33" ht="15.75" thickBot="1" x14ac:dyDescent="0.3">
      <c r="A513" s="297">
        <f t="shared" si="31"/>
        <v>495</v>
      </c>
      <c r="B513" s="297" t="str">
        <f>IF('12. Type 2 Emp 2020 Comp'!B515=0," ",+'12. Type 2 Emp 2020 Comp'!B515)</f>
        <v xml:space="preserve"> </v>
      </c>
      <c r="C513" s="265" t="str">
        <f>IF('12. Type 2 Emp 2020 Comp'!C515=0," ",+'12. Type 2 Emp 2020 Comp'!C515)</f>
        <v xml:space="preserve"> </v>
      </c>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c r="AB513" s="514"/>
      <c r="AC513" s="514"/>
      <c r="AD513" s="269">
        <f t="shared" si="28"/>
        <v>0</v>
      </c>
      <c r="AE513" s="390">
        <f>+AD513/(('12. Type 2 Emp 2020 Comp'!$I$16-'12. Type 2 Emp 2020 Comp'!$I$15+1)/7)</f>
        <v>0</v>
      </c>
      <c r="AF513" s="381">
        <f t="shared" si="29"/>
        <v>0</v>
      </c>
      <c r="AG513" s="381">
        <f t="shared" si="30"/>
        <v>0</v>
      </c>
    </row>
    <row r="514" spans="1:33" ht="15.75" thickBot="1" x14ac:dyDescent="0.3">
      <c r="A514" s="297">
        <f t="shared" si="31"/>
        <v>496</v>
      </c>
      <c r="B514" s="297" t="str">
        <f>IF('12. Type 2 Emp 2020 Comp'!B516=0," ",+'12. Type 2 Emp 2020 Comp'!B516)</f>
        <v xml:space="preserve"> </v>
      </c>
      <c r="C514" s="265" t="str">
        <f>IF('12. Type 2 Emp 2020 Comp'!C516=0," ",+'12. Type 2 Emp 2020 Comp'!C516)</f>
        <v xml:space="preserve"> </v>
      </c>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c r="AB514" s="514"/>
      <c r="AC514" s="514"/>
      <c r="AD514" s="269">
        <f t="shared" si="28"/>
        <v>0</v>
      </c>
      <c r="AE514" s="390">
        <f>+AD514/(('12. Type 2 Emp 2020 Comp'!$I$16-'12. Type 2 Emp 2020 Comp'!$I$15+1)/7)</f>
        <v>0</v>
      </c>
      <c r="AF514" s="381">
        <f t="shared" si="29"/>
        <v>0</v>
      </c>
      <c r="AG514" s="381">
        <f t="shared" si="30"/>
        <v>0</v>
      </c>
    </row>
    <row r="515" spans="1:33" ht="15.75" thickBot="1" x14ac:dyDescent="0.3">
      <c r="A515" s="297">
        <f t="shared" si="31"/>
        <v>497</v>
      </c>
      <c r="B515" s="297" t="str">
        <f>IF('12. Type 2 Emp 2020 Comp'!B517=0," ",+'12. Type 2 Emp 2020 Comp'!B517)</f>
        <v xml:space="preserve"> </v>
      </c>
      <c r="C515" s="265" t="str">
        <f>IF('12. Type 2 Emp 2020 Comp'!C517=0," ",+'12. Type 2 Emp 2020 Comp'!C517)</f>
        <v xml:space="preserve"> </v>
      </c>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c r="AB515" s="514"/>
      <c r="AC515" s="514"/>
      <c r="AD515" s="269">
        <f t="shared" si="28"/>
        <v>0</v>
      </c>
      <c r="AE515" s="390">
        <f>+AD515/(('12. Type 2 Emp 2020 Comp'!$I$16-'12. Type 2 Emp 2020 Comp'!$I$15+1)/7)</f>
        <v>0</v>
      </c>
      <c r="AF515" s="381">
        <f t="shared" si="29"/>
        <v>0</v>
      </c>
      <c r="AG515" s="381">
        <f t="shared" si="30"/>
        <v>0</v>
      </c>
    </row>
    <row r="516" spans="1:33" ht="15.75" thickBot="1" x14ac:dyDescent="0.3">
      <c r="A516" s="297">
        <f t="shared" si="31"/>
        <v>498</v>
      </c>
      <c r="B516" s="297" t="str">
        <f>IF('12. Type 2 Emp 2020 Comp'!B518=0," ",+'12. Type 2 Emp 2020 Comp'!B518)</f>
        <v xml:space="preserve"> </v>
      </c>
      <c r="C516" s="265" t="str">
        <f>IF('12. Type 2 Emp 2020 Comp'!C518=0," ",+'12. Type 2 Emp 2020 Comp'!C518)</f>
        <v xml:space="preserve"> </v>
      </c>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c r="AB516" s="514"/>
      <c r="AC516" s="514"/>
      <c r="AD516" s="269">
        <f t="shared" si="28"/>
        <v>0</v>
      </c>
      <c r="AE516" s="390">
        <f>+AD516/(('12. Type 2 Emp 2020 Comp'!$I$16-'12. Type 2 Emp 2020 Comp'!$I$15+1)/7)</f>
        <v>0</v>
      </c>
      <c r="AF516" s="381">
        <f t="shared" si="29"/>
        <v>0</v>
      </c>
      <c r="AG516" s="381">
        <f t="shared" si="30"/>
        <v>0</v>
      </c>
    </row>
    <row r="517" spans="1:33" ht="15.75" thickBot="1" x14ac:dyDescent="0.3">
      <c r="A517" s="297">
        <f t="shared" si="31"/>
        <v>499</v>
      </c>
      <c r="B517" s="297" t="str">
        <f>IF('12. Type 2 Emp 2020 Comp'!B519=0," ",+'12. Type 2 Emp 2020 Comp'!B519)</f>
        <v xml:space="preserve"> </v>
      </c>
      <c r="C517" s="265" t="str">
        <f>IF('12. Type 2 Emp 2020 Comp'!C519=0," ",+'12. Type 2 Emp 2020 Comp'!C519)</f>
        <v xml:space="preserve"> </v>
      </c>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c r="AB517" s="514"/>
      <c r="AC517" s="514"/>
      <c r="AD517" s="269">
        <f t="shared" si="28"/>
        <v>0</v>
      </c>
      <c r="AE517" s="390">
        <f>+AD517/(('12. Type 2 Emp 2020 Comp'!$I$16-'12. Type 2 Emp 2020 Comp'!$I$15+1)/7)</f>
        <v>0</v>
      </c>
      <c r="AF517" s="381">
        <f t="shared" si="29"/>
        <v>0</v>
      </c>
      <c r="AG517" s="381">
        <f t="shared" si="30"/>
        <v>0</v>
      </c>
    </row>
    <row r="518" spans="1:33" ht="15.75" thickBot="1" x14ac:dyDescent="0.3">
      <c r="A518" s="297">
        <f t="shared" si="31"/>
        <v>500</v>
      </c>
      <c r="B518" s="297" t="str">
        <f>IF('12. Type 2 Emp 2020 Comp'!B520=0," ",+'12. Type 2 Emp 2020 Comp'!B520)</f>
        <v xml:space="preserve"> </v>
      </c>
      <c r="C518" s="265" t="str">
        <f>IF('12. Type 2 Emp 2020 Comp'!C520=0," ",+'12. Type 2 Emp 2020 Comp'!C520)</f>
        <v xml:space="preserve"> </v>
      </c>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c r="AB518" s="514"/>
      <c r="AC518" s="514"/>
      <c r="AD518" s="269">
        <f t="shared" si="28"/>
        <v>0</v>
      </c>
      <c r="AE518" s="390">
        <f>+AD518/(('12. Type 2 Emp 2020 Comp'!$I$16-'12. Type 2 Emp 2020 Comp'!$I$15+1)/7)</f>
        <v>0</v>
      </c>
      <c r="AF518" s="381">
        <f t="shared" si="29"/>
        <v>0</v>
      </c>
      <c r="AG518" s="381">
        <f t="shared" si="30"/>
        <v>0</v>
      </c>
    </row>
    <row r="519" spans="1:33" ht="15.75" thickBot="1" x14ac:dyDescent="0.3">
      <c r="A519" s="297">
        <f t="shared" si="31"/>
        <v>501</v>
      </c>
      <c r="B519" s="297" t="str">
        <f>IF('12. Type 2 Emp 2020 Comp'!B521=0," ",+'12. Type 2 Emp 2020 Comp'!B521)</f>
        <v xml:space="preserve"> </v>
      </c>
      <c r="C519" s="265" t="str">
        <f>IF('12. Type 2 Emp 2020 Comp'!C521=0," ",+'12. Type 2 Emp 2020 Comp'!C521)</f>
        <v xml:space="preserve"> </v>
      </c>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c r="AB519" s="514"/>
      <c r="AC519" s="514"/>
      <c r="AD519" s="269">
        <f t="shared" si="28"/>
        <v>0</v>
      </c>
      <c r="AE519" s="390">
        <f>+AD519/(('12. Type 2 Emp 2020 Comp'!$I$16-'12. Type 2 Emp 2020 Comp'!$I$15+1)/7)</f>
        <v>0</v>
      </c>
      <c r="AF519" s="381">
        <f t="shared" si="29"/>
        <v>0</v>
      </c>
      <c r="AG519" s="381">
        <f t="shared" si="30"/>
        <v>0</v>
      </c>
    </row>
    <row r="520" spans="1:33" ht="15.75" thickBot="1" x14ac:dyDescent="0.3">
      <c r="A520" s="297">
        <f t="shared" si="31"/>
        <v>502</v>
      </c>
      <c r="B520" s="297" t="str">
        <f>IF('12. Type 2 Emp 2020 Comp'!B522=0," ",+'12. Type 2 Emp 2020 Comp'!B522)</f>
        <v xml:space="preserve"> </v>
      </c>
      <c r="C520" s="265" t="str">
        <f>IF('12. Type 2 Emp 2020 Comp'!C522=0," ",+'12. Type 2 Emp 2020 Comp'!C522)</f>
        <v xml:space="preserve"> </v>
      </c>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c r="AB520" s="514"/>
      <c r="AC520" s="514"/>
      <c r="AD520" s="269">
        <f t="shared" si="28"/>
        <v>0</v>
      </c>
      <c r="AE520" s="390">
        <f>+AD520/(('12. Type 2 Emp 2020 Comp'!$I$16-'12. Type 2 Emp 2020 Comp'!$I$15+1)/7)</f>
        <v>0</v>
      </c>
      <c r="AF520" s="381">
        <f t="shared" si="29"/>
        <v>0</v>
      </c>
      <c r="AG520" s="381">
        <f t="shared" si="30"/>
        <v>0</v>
      </c>
    </row>
    <row r="521" spans="1:33" ht="15.75" thickBot="1" x14ac:dyDescent="0.3">
      <c r="A521" s="297">
        <f t="shared" si="31"/>
        <v>503</v>
      </c>
      <c r="B521" s="297" t="str">
        <f>IF('12. Type 2 Emp 2020 Comp'!B523=0," ",+'12. Type 2 Emp 2020 Comp'!B523)</f>
        <v xml:space="preserve"> </v>
      </c>
      <c r="C521" s="265" t="str">
        <f>IF('12. Type 2 Emp 2020 Comp'!C523=0," ",+'12. Type 2 Emp 2020 Comp'!C523)</f>
        <v xml:space="preserve"> </v>
      </c>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c r="AB521" s="514"/>
      <c r="AC521" s="514"/>
      <c r="AD521" s="269">
        <f t="shared" si="28"/>
        <v>0</v>
      </c>
      <c r="AE521" s="390">
        <f>+AD521/(('12. Type 2 Emp 2020 Comp'!$I$16-'12. Type 2 Emp 2020 Comp'!$I$15+1)/7)</f>
        <v>0</v>
      </c>
      <c r="AF521" s="381">
        <f t="shared" si="29"/>
        <v>0</v>
      </c>
      <c r="AG521" s="381">
        <f t="shared" si="30"/>
        <v>0</v>
      </c>
    </row>
    <row r="522" spans="1:33" ht="15.75" thickBot="1" x14ac:dyDescent="0.3">
      <c r="A522" s="297">
        <f t="shared" si="31"/>
        <v>504</v>
      </c>
      <c r="B522" s="297" t="str">
        <f>IF('12. Type 2 Emp 2020 Comp'!B524=0," ",+'12. Type 2 Emp 2020 Comp'!B524)</f>
        <v xml:space="preserve"> </v>
      </c>
      <c r="C522" s="265" t="str">
        <f>IF('12. Type 2 Emp 2020 Comp'!C524=0," ",+'12. Type 2 Emp 2020 Comp'!C524)</f>
        <v xml:space="preserve"> </v>
      </c>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c r="AB522" s="514"/>
      <c r="AC522" s="514"/>
      <c r="AD522" s="269">
        <f t="shared" si="28"/>
        <v>0</v>
      </c>
      <c r="AE522" s="390">
        <f>+AD522/(('12. Type 2 Emp 2020 Comp'!$I$16-'12. Type 2 Emp 2020 Comp'!$I$15+1)/7)</f>
        <v>0</v>
      </c>
      <c r="AF522" s="381">
        <f t="shared" si="29"/>
        <v>0</v>
      </c>
      <c r="AG522" s="381">
        <f t="shared" si="30"/>
        <v>0</v>
      </c>
    </row>
    <row r="523" spans="1:33" ht="15.75" thickBot="1" x14ac:dyDescent="0.3">
      <c r="A523" s="297">
        <f t="shared" si="31"/>
        <v>505</v>
      </c>
      <c r="B523" s="297" t="str">
        <f>IF('12. Type 2 Emp 2020 Comp'!B525=0," ",+'12. Type 2 Emp 2020 Comp'!B525)</f>
        <v xml:space="preserve"> </v>
      </c>
      <c r="C523" s="265" t="str">
        <f>IF('12. Type 2 Emp 2020 Comp'!C525=0," ",+'12. Type 2 Emp 2020 Comp'!C525)</f>
        <v xml:space="preserve"> </v>
      </c>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c r="AB523" s="514"/>
      <c r="AC523" s="514"/>
      <c r="AD523" s="269">
        <f t="shared" si="28"/>
        <v>0</v>
      </c>
      <c r="AE523" s="390">
        <f>+AD523/(('12. Type 2 Emp 2020 Comp'!$I$16-'12. Type 2 Emp 2020 Comp'!$I$15+1)/7)</f>
        <v>0</v>
      </c>
      <c r="AF523" s="381">
        <f t="shared" si="29"/>
        <v>0</v>
      </c>
      <c r="AG523" s="381">
        <f t="shared" si="30"/>
        <v>0</v>
      </c>
    </row>
    <row r="524" spans="1:33" ht="15.75" thickBot="1" x14ac:dyDescent="0.3">
      <c r="A524" s="297">
        <f t="shared" si="31"/>
        <v>506</v>
      </c>
      <c r="B524" s="297" t="str">
        <f>IF('12. Type 2 Emp 2020 Comp'!B526=0," ",+'12. Type 2 Emp 2020 Comp'!B526)</f>
        <v xml:space="preserve"> </v>
      </c>
      <c r="C524" s="265" t="str">
        <f>IF('12. Type 2 Emp 2020 Comp'!C526=0," ",+'12. Type 2 Emp 2020 Comp'!C526)</f>
        <v xml:space="preserve"> </v>
      </c>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c r="AB524" s="514"/>
      <c r="AC524" s="514"/>
      <c r="AD524" s="269">
        <f t="shared" si="28"/>
        <v>0</v>
      </c>
      <c r="AE524" s="390">
        <f>+AD524/(('12. Type 2 Emp 2020 Comp'!$I$16-'12. Type 2 Emp 2020 Comp'!$I$15+1)/7)</f>
        <v>0</v>
      </c>
      <c r="AF524" s="381">
        <f t="shared" si="29"/>
        <v>0</v>
      </c>
      <c r="AG524" s="381">
        <f t="shared" si="30"/>
        <v>0</v>
      </c>
    </row>
    <row r="525" spans="1:33" ht="15.75" thickBot="1" x14ac:dyDescent="0.3">
      <c r="A525" s="297">
        <f t="shared" si="31"/>
        <v>507</v>
      </c>
      <c r="B525" s="297" t="str">
        <f>IF('12. Type 2 Emp 2020 Comp'!B527=0," ",+'12. Type 2 Emp 2020 Comp'!B527)</f>
        <v xml:space="preserve"> </v>
      </c>
      <c r="C525" s="265" t="str">
        <f>IF('12. Type 2 Emp 2020 Comp'!C527=0," ",+'12. Type 2 Emp 2020 Comp'!C527)</f>
        <v xml:space="preserve"> </v>
      </c>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c r="AB525" s="514"/>
      <c r="AC525" s="514"/>
      <c r="AD525" s="269">
        <f t="shared" si="28"/>
        <v>0</v>
      </c>
      <c r="AE525" s="390">
        <f>+AD525/(('12. Type 2 Emp 2020 Comp'!$I$16-'12. Type 2 Emp 2020 Comp'!$I$15+1)/7)</f>
        <v>0</v>
      </c>
      <c r="AF525" s="381">
        <f t="shared" si="29"/>
        <v>0</v>
      </c>
      <c r="AG525" s="381">
        <f t="shared" si="30"/>
        <v>0</v>
      </c>
    </row>
    <row r="526" spans="1:33" ht="15.75" thickBot="1" x14ac:dyDescent="0.3">
      <c r="A526" s="297">
        <f t="shared" si="31"/>
        <v>508</v>
      </c>
      <c r="B526" s="297" t="str">
        <f>IF('12. Type 2 Emp 2020 Comp'!B528=0," ",+'12. Type 2 Emp 2020 Comp'!B528)</f>
        <v xml:space="preserve"> </v>
      </c>
      <c r="C526" s="265" t="str">
        <f>IF('12. Type 2 Emp 2020 Comp'!C528=0," ",+'12. Type 2 Emp 2020 Comp'!C528)</f>
        <v xml:space="preserve"> </v>
      </c>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c r="AB526" s="514"/>
      <c r="AC526" s="514"/>
      <c r="AD526" s="269">
        <f t="shared" si="28"/>
        <v>0</v>
      </c>
      <c r="AE526" s="390">
        <f>+AD526/(('12. Type 2 Emp 2020 Comp'!$I$16-'12. Type 2 Emp 2020 Comp'!$I$15+1)/7)</f>
        <v>0</v>
      </c>
      <c r="AF526" s="381">
        <f t="shared" si="29"/>
        <v>0</v>
      </c>
      <c r="AG526" s="381">
        <f t="shared" si="30"/>
        <v>0</v>
      </c>
    </row>
    <row r="527" spans="1:33" ht="15.75" thickBot="1" x14ac:dyDescent="0.3">
      <c r="A527" s="297">
        <f t="shared" si="31"/>
        <v>509</v>
      </c>
      <c r="B527" s="297" t="str">
        <f>IF('12. Type 2 Emp 2020 Comp'!B529=0," ",+'12. Type 2 Emp 2020 Comp'!B529)</f>
        <v xml:space="preserve"> </v>
      </c>
      <c r="C527" s="265" t="str">
        <f>IF('12. Type 2 Emp 2020 Comp'!C529=0," ",+'12. Type 2 Emp 2020 Comp'!C529)</f>
        <v xml:space="preserve"> </v>
      </c>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c r="AB527" s="514"/>
      <c r="AC527" s="514"/>
      <c r="AD527" s="269">
        <f t="shared" si="28"/>
        <v>0</v>
      </c>
      <c r="AE527" s="390">
        <f>+AD527/(('12. Type 2 Emp 2020 Comp'!$I$16-'12. Type 2 Emp 2020 Comp'!$I$15+1)/7)</f>
        <v>0</v>
      </c>
      <c r="AF527" s="381">
        <f t="shared" si="29"/>
        <v>0</v>
      </c>
      <c r="AG527" s="381">
        <f t="shared" si="30"/>
        <v>0</v>
      </c>
    </row>
    <row r="528" spans="1:33" ht="15.75" thickBot="1" x14ac:dyDescent="0.3">
      <c r="A528" s="297">
        <f t="shared" si="31"/>
        <v>510</v>
      </c>
      <c r="B528" s="297" t="str">
        <f>IF('12. Type 2 Emp 2020 Comp'!B530=0," ",+'12. Type 2 Emp 2020 Comp'!B530)</f>
        <v xml:space="preserve"> </v>
      </c>
      <c r="C528" s="265" t="str">
        <f>IF('12. Type 2 Emp 2020 Comp'!C530=0," ",+'12. Type 2 Emp 2020 Comp'!C530)</f>
        <v xml:space="preserve"> </v>
      </c>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c r="AB528" s="514"/>
      <c r="AC528" s="514"/>
      <c r="AD528" s="269">
        <f t="shared" si="28"/>
        <v>0</v>
      </c>
      <c r="AE528" s="390">
        <f>+AD528/(('12. Type 2 Emp 2020 Comp'!$I$16-'12. Type 2 Emp 2020 Comp'!$I$15+1)/7)</f>
        <v>0</v>
      </c>
      <c r="AF528" s="381">
        <f t="shared" si="29"/>
        <v>0</v>
      </c>
      <c r="AG528" s="381">
        <f t="shared" si="30"/>
        <v>0</v>
      </c>
    </row>
    <row r="529" spans="1:33" ht="15.75" thickBot="1" x14ac:dyDescent="0.3">
      <c r="A529" s="297">
        <f t="shared" si="31"/>
        <v>511</v>
      </c>
      <c r="B529" s="297" t="str">
        <f>IF('12. Type 2 Emp 2020 Comp'!B531=0," ",+'12. Type 2 Emp 2020 Comp'!B531)</f>
        <v xml:space="preserve"> </v>
      </c>
      <c r="C529" s="265" t="str">
        <f>IF('12. Type 2 Emp 2020 Comp'!C531=0," ",+'12. Type 2 Emp 2020 Comp'!C531)</f>
        <v xml:space="preserve"> </v>
      </c>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c r="AB529" s="514"/>
      <c r="AC529" s="514"/>
      <c r="AD529" s="269">
        <f t="shared" si="28"/>
        <v>0</v>
      </c>
      <c r="AE529" s="390">
        <f>+AD529/(('12. Type 2 Emp 2020 Comp'!$I$16-'12. Type 2 Emp 2020 Comp'!$I$15+1)/7)</f>
        <v>0</v>
      </c>
      <c r="AF529" s="381">
        <f t="shared" si="29"/>
        <v>0</v>
      </c>
      <c r="AG529" s="381">
        <f t="shared" si="30"/>
        <v>0</v>
      </c>
    </row>
    <row r="530" spans="1:33" ht="15.75" thickBot="1" x14ac:dyDescent="0.3">
      <c r="A530" s="297">
        <f t="shared" si="31"/>
        <v>512</v>
      </c>
      <c r="B530" s="297" t="str">
        <f>IF('12. Type 2 Emp 2020 Comp'!B532=0," ",+'12. Type 2 Emp 2020 Comp'!B532)</f>
        <v xml:space="preserve"> </v>
      </c>
      <c r="C530" s="265" t="str">
        <f>IF('12. Type 2 Emp 2020 Comp'!C532=0," ",+'12. Type 2 Emp 2020 Comp'!C532)</f>
        <v xml:space="preserve"> </v>
      </c>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c r="AB530" s="514"/>
      <c r="AC530" s="514"/>
      <c r="AD530" s="269">
        <f t="shared" si="28"/>
        <v>0</v>
      </c>
      <c r="AE530" s="390">
        <f>+AD530/(('12. Type 2 Emp 2020 Comp'!$I$16-'12. Type 2 Emp 2020 Comp'!$I$15+1)/7)</f>
        <v>0</v>
      </c>
      <c r="AF530" s="381">
        <f t="shared" si="29"/>
        <v>0</v>
      </c>
      <c r="AG530" s="381">
        <f t="shared" si="30"/>
        <v>0</v>
      </c>
    </row>
    <row r="531" spans="1:33" ht="15.75" thickBot="1" x14ac:dyDescent="0.3">
      <c r="A531" s="297">
        <f t="shared" si="31"/>
        <v>513</v>
      </c>
      <c r="B531" s="297" t="str">
        <f>IF('12. Type 2 Emp 2020 Comp'!B533=0," ",+'12. Type 2 Emp 2020 Comp'!B533)</f>
        <v xml:space="preserve"> </v>
      </c>
      <c r="C531" s="265" t="str">
        <f>IF('12. Type 2 Emp 2020 Comp'!C533=0," ",+'12. Type 2 Emp 2020 Comp'!C533)</f>
        <v xml:space="preserve"> </v>
      </c>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c r="AB531" s="514"/>
      <c r="AC531" s="514"/>
      <c r="AD531" s="269">
        <f t="shared" ref="AD531:AD594" si="32">IF(D531=0,SUM(E531:AC531),D531)</f>
        <v>0</v>
      </c>
      <c r="AE531" s="390">
        <f>+AD531/(('12. Type 2 Emp 2020 Comp'!$I$16-'12. Type 2 Emp 2020 Comp'!$I$15+1)/7)</f>
        <v>0</v>
      </c>
      <c r="AF531" s="381">
        <f t="shared" si="29"/>
        <v>0</v>
      </c>
      <c r="AG531" s="381">
        <f t="shared" si="30"/>
        <v>0</v>
      </c>
    </row>
    <row r="532" spans="1:33" ht="15.75" thickBot="1" x14ac:dyDescent="0.3">
      <c r="A532" s="297">
        <f t="shared" si="31"/>
        <v>514</v>
      </c>
      <c r="B532" s="297" t="str">
        <f>IF('12. Type 2 Emp 2020 Comp'!B534=0," ",+'12. Type 2 Emp 2020 Comp'!B534)</f>
        <v xml:space="preserve"> </v>
      </c>
      <c r="C532" s="265" t="str">
        <f>IF('12. Type 2 Emp 2020 Comp'!C534=0," ",+'12. Type 2 Emp 2020 Comp'!C534)</f>
        <v xml:space="preserve"> </v>
      </c>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c r="AB532" s="514"/>
      <c r="AC532" s="514"/>
      <c r="AD532" s="269">
        <f t="shared" si="32"/>
        <v>0</v>
      </c>
      <c r="AE532" s="390">
        <f>+AD532/(('12. Type 2 Emp 2020 Comp'!$I$16-'12. Type 2 Emp 2020 Comp'!$I$15+1)/7)</f>
        <v>0</v>
      </c>
      <c r="AF532" s="381">
        <f t="shared" ref="AF532:AF595" si="33">ROUND(IF($I$12=1,IF(AE532&lt;40,AE532/40,1),0),1)</f>
        <v>0</v>
      </c>
      <c r="AG532" s="381">
        <f t="shared" ref="AG532:AG595" si="34">ROUND(IF($I$12=2,IF(AE532&lt;40,IF(AE532=0,0,0.5),1),0),1)</f>
        <v>0</v>
      </c>
    </row>
    <row r="533" spans="1:33" ht="15.75" thickBot="1" x14ac:dyDescent="0.3">
      <c r="A533" s="297">
        <f t="shared" ref="A533:A596" si="35">+A532+1</f>
        <v>515</v>
      </c>
      <c r="B533" s="297" t="str">
        <f>IF('12. Type 2 Emp 2020 Comp'!B535=0," ",+'12. Type 2 Emp 2020 Comp'!B535)</f>
        <v xml:space="preserve"> </v>
      </c>
      <c r="C533" s="265" t="str">
        <f>IF('12. Type 2 Emp 2020 Comp'!C535=0," ",+'12. Type 2 Emp 2020 Comp'!C535)</f>
        <v xml:space="preserve"> </v>
      </c>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c r="AB533" s="514"/>
      <c r="AC533" s="514"/>
      <c r="AD533" s="269">
        <f t="shared" si="32"/>
        <v>0</v>
      </c>
      <c r="AE533" s="390">
        <f>+AD533/(('12. Type 2 Emp 2020 Comp'!$I$16-'12. Type 2 Emp 2020 Comp'!$I$15+1)/7)</f>
        <v>0</v>
      </c>
      <c r="AF533" s="381">
        <f t="shared" si="33"/>
        <v>0</v>
      </c>
      <c r="AG533" s="381">
        <f t="shared" si="34"/>
        <v>0</v>
      </c>
    </row>
    <row r="534" spans="1:33" ht="15.75" thickBot="1" x14ac:dyDescent="0.3">
      <c r="A534" s="297">
        <f t="shared" si="35"/>
        <v>516</v>
      </c>
      <c r="B534" s="297" t="str">
        <f>IF('12. Type 2 Emp 2020 Comp'!B536=0," ",+'12. Type 2 Emp 2020 Comp'!B536)</f>
        <v xml:space="preserve"> </v>
      </c>
      <c r="C534" s="265" t="str">
        <f>IF('12. Type 2 Emp 2020 Comp'!C536=0," ",+'12. Type 2 Emp 2020 Comp'!C536)</f>
        <v xml:space="preserve"> </v>
      </c>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c r="AB534" s="514"/>
      <c r="AC534" s="514"/>
      <c r="AD534" s="269">
        <f t="shared" si="32"/>
        <v>0</v>
      </c>
      <c r="AE534" s="390">
        <f>+AD534/(('12. Type 2 Emp 2020 Comp'!$I$16-'12. Type 2 Emp 2020 Comp'!$I$15+1)/7)</f>
        <v>0</v>
      </c>
      <c r="AF534" s="381">
        <f t="shared" si="33"/>
        <v>0</v>
      </c>
      <c r="AG534" s="381">
        <f t="shared" si="34"/>
        <v>0</v>
      </c>
    </row>
    <row r="535" spans="1:33" ht="15.75" thickBot="1" x14ac:dyDescent="0.3">
      <c r="A535" s="297">
        <f t="shared" si="35"/>
        <v>517</v>
      </c>
      <c r="B535" s="297" t="str">
        <f>IF('12. Type 2 Emp 2020 Comp'!B537=0," ",+'12. Type 2 Emp 2020 Comp'!B537)</f>
        <v xml:space="preserve"> </v>
      </c>
      <c r="C535" s="265" t="str">
        <f>IF('12. Type 2 Emp 2020 Comp'!C537=0," ",+'12. Type 2 Emp 2020 Comp'!C537)</f>
        <v xml:space="preserve"> </v>
      </c>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c r="AB535" s="514"/>
      <c r="AC535" s="514"/>
      <c r="AD535" s="269">
        <f t="shared" si="32"/>
        <v>0</v>
      </c>
      <c r="AE535" s="390">
        <f>+AD535/(('12. Type 2 Emp 2020 Comp'!$I$16-'12. Type 2 Emp 2020 Comp'!$I$15+1)/7)</f>
        <v>0</v>
      </c>
      <c r="AF535" s="381">
        <f t="shared" si="33"/>
        <v>0</v>
      </c>
      <c r="AG535" s="381">
        <f t="shared" si="34"/>
        <v>0</v>
      </c>
    </row>
    <row r="536" spans="1:33" ht="15.75" thickBot="1" x14ac:dyDescent="0.3">
      <c r="A536" s="297">
        <f t="shared" si="35"/>
        <v>518</v>
      </c>
      <c r="B536" s="297" t="str">
        <f>IF('12. Type 2 Emp 2020 Comp'!B538=0," ",+'12. Type 2 Emp 2020 Comp'!B538)</f>
        <v xml:space="preserve"> </v>
      </c>
      <c r="C536" s="265" t="str">
        <f>IF('12. Type 2 Emp 2020 Comp'!C538=0," ",+'12. Type 2 Emp 2020 Comp'!C538)</f>
        <v xml:space="preserve"> </v>
      </c>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c r="AB536" s="514"/>
      <c r="AC536" s="514"/>
      <c r="AD536" s="269">
        <f t="shared" si="32"/>
        <v>0</v>
      </c>
      <c r="AE536" s="390">
        <f>+AD536/(('12. Type 2 Emp 2020 Comp'!$I$16-'12. Type 2 Emp 2020 Comp'!$I$15+1)/7)</f>
        <v>0</v>
      </c>
      <c r="AF536" s="381">
        <f t="shared" si="33"/>
        <v>0</v>
      </c>
      <c r="AG536" s="381">
        <f t="shared" si="34"/>
        <v>0</v>
      </c>
    </row>
    <row r="537" spans="1:33" ht="15.75" thickBot="1" x14ac:dyDescent="0.3">
      <c r="A537" s="297">
        <f t="shared" si="35"/>
        <v>519</v>
      </c>
      <c r="B537" s="297" t="str">
        <f>IF('12. Type 2 Emp 2020 Comp'!B539=0," ",+'12. Type 2 Emp 2020 Comp'!B539)</f>
        <v xml:space="preserve"> </v>
      </c>
      <c r="C537" s="265" t="str">
        <f>IF('12. Type 2 Emp 2020 Comp'!C539=0," ",+'12. Type 2 Emp 2020 Comp'!C539)</f>
        <v xml:space="preserve"> </v>
      </c>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c r="AB537" s="514"/>
      <c r="AC537" s="514"/>
      <c r="AD537" s="269">
        <f t="shared" si="32"/>
        <v>0</v>
      </c>
      <c r="AE537" s="390">
        <f>+AD537/(('12. Type 2 Emp 2020 Comp'!$I$16-'12. Type 2 Emp 2020 Comp'!$I$15+1)/7)</f>
        <v>0</v>
      </c>
      <c r="AF537" s="381">
        <f t="shared" si="33"/>
        <v>0</v>
      </c>
      <c r="AG537" s="381">
        <f t="shared" si="34"/>
        <v>0</v>
      </c>
    </row>
    <row r="538" spans="1:33" ht="15.75" thickBot="1" x14ac:dyDescent="0.3">
      <c r="A538" s="297">
        <f t="shared" si="35"/>
        <v>520</v>
      </c>
      <c r="B538" s="297" t="str">
        <f>IF('12. Type 2 Emp 2020 Comp'!B540=0," ",+'12. Type 2 Emp 2020 Comp'!B540)</f>
        <v xml:space="preserve"> </v>
      </c>
      <c r="C538" s="265" t="str">
        <f>IF('12. Type 2 Emp 2020 Comp'!C540=0," ",+'12. Type 2 Emp 2020 Comp'!C540)</f>
        <v xml:space="preserve"> </v>
      </c>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c r="AB538" s="514"/>
      <c r="AC538" s="514"/>
      <c r="AD538" s="269">
        <f t="shared" si="32"/>
        <v>0</v>
      </c>
      <c r="AE538" s="390">
        <f>+AD538/(('12. Type 2 Emp 2020 Comp'!$I$16-'12. Type 2 Emp 2020 Comp'!$I$15+1)/7)</f>
        <v>0</v>
      </c>
      <c r="AF538" s="381">
        <f t="shared" si="33"/>
        <v>0</v>
      </c>
      <c r="AG538" s="381">
        <f t="shared" si="34"/>
        <v>0</v>
      </c>
    </row>
    <row r="539" spans="1:33" ht="15.75" thickBot="1" x14ac:dyDescent="0.3">
      <c r="A539" s="297">
        <f t="shared" si="35"/>
        <v>521</v>
      </c>
      <c r="B539" s="297" t="str">
        <f>IF('12. Type 2 Emp 2020 Comp'!B541=0," ",+'12. Type 2 Emp 2020 Comp'!B541)</f>
        <v xml:space="preserve"> </v>
      </c>
      <c r="C539" s="265" t="str">
        <f>IF('12. Type 2 Emp 2020 Comp'!C541=0," ",+'12. Type 2 Emp 2020 Comp'!C541)</f>
        <v xml:space="preserve"> </v>
      </c>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c r="AB539" s="514"/>
      <c r="AC539" s="514"/>
      <c r="AD539" s="269">
        <f t="shared" si="32"/>
        <v>0</v>
      </c>
      <c r="AE539" s="390">
        <f>+AD539/(('12. Type 2 Emp 2020 Comp'!$I$16-'12. Type 2 Emp 2020 Comp'!$I$15+1)/7)</f>
        <v>0</v>
      </c>
      <c r="AF539" s="381">
        <f t="shared" si="33"/>
        <v>0</v>
      </c>
      <c r="AG539" s="381">
        <f t="shared" si="34"/>
        <v>0</v>
      </c>
    </row>
    <row r="540" spans="1:33" ht="15.75" thickBot="1" x14ac:dyDescent="0.3">
      <c r="A540" s="297">
        <f t="shared" si="35"/>
        <v>522</v>
      </c>
      <c r="B540" s="297" t="str">
        <f>IF('12. Type 2 Emp 2020 Comp'!B542=0," ",+'12. Type 2 Emp 2020 Comp'!B542)</f>
        <v xml:space="preserve"> </v>
      </c>
      <c r="C540" s="265" t="str">
        <f>IF('12. Type 2 Emp 2020 Comp'!C542=0," ",+'12. Type 2 Emp 2020 Comp'!C542)</f>
        <v xml:space="preserve"> </v>
      </c>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c r="AB540" s="514"/>
      <c r="AC540" s="514"/>
      <c r="AD540" s="269">
        <f t="shared" si="32"/>
        <v>0</v>
      </c>
      <c r="AE540" s="390">
        <f>+AD540/(('12. Type 2 Emp 2020 Comp'!$I$16-'12. Type 2 Emp 2020 Comp'!$I$15+1)/7)</f>
        <v>0</v>
      </c>
      <c r="AF540" s="381">
        <f t="shared" si="33"/>
        <v>0</v>
      </c>
      <c r="AG540" s="381">
        <f t="shared" si="34"/>
        <v>0</v>
      </c>
    </row>
    <row r="541" spans="1:33" ht="15.75" thickBot="1" x14ac:dyDescent="0.3">
      <c r="A541" s="297">
        <f t="shared" si="35"/>
        <v>523</v>
      </c>
      <c r="B541" s="297" t="str">
        <f>IF('12. Type 2 Emp 2020 Comp'!B543=0," ",+'12. Type 2 Emp 2020 Comp'!B543)</f>
        <v xml:space="preserve"> </v>
      </c>
      <c r="C541" s="265" t="str">
        <f>IF('12. Type 2 Emp 2020 Comp'!C543=0," ",+'12. Type 2 Emp 2020 Comp'!C543)</f>
        <v xml:space="preserve"> </v>
      </c>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c r="AB541" s="514"/>
      <c r="AC541" s="514"/>
      <c r="AD541" s="269">
        <f t="shared" si="32"/>
        <v>0</v>
      </c>
      <c r="AE541" s="390">
        <f>+AD541/(('12. Type 2 Emp 2020 Comp'!$I$16-'12. Type 2 Emp 2020 Comp'!$I$15+1)/7)</f>
        <v>0</v>
      </c>
      <c r="AF541" s="381">
        <f t="shared" si="33"/>
        <v>0</v>
      </c>
      <c r="AG541" s="381">
        <f t="shared" si="34"/>
        <v>0</v>
      </c>
    </row>
    <row r="542" spans="1:33" ht="15.75" thickBot="1" x14ac:dyDescent="0.3">
      <c r="A542" s="297">
        <f t="shared" si="35"/>
        <v>524</v>
      </c>
      <c r="B542" s="297" t="str">
        <f>IF('12. Type 2 Emp 2020 Comp'!B544=0," ",+'12. Type 2 Emp 2020 Comp'!B544)</f>
        <v xml:space="preserve"> </v>
      </c>
      <c r="C542" s="265" t="str">
        <f>IF('12. Type 2 Emp 2020 Comp'!C544=0," ",+'12. Type 2 Emp 2020 Comp'!C544)</f>
        <v xml:space="preserve"> </v>
      </c>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c r="AB542" s="514"/>
      <c r="AC542" s="514"/>
      <c r="AD542" s="269">
        <f t="shared" si="32"/>
        <v>0</v>
      </c>
      <c r="AE542" s="390">
        <f>+AD542/(('12. Type 2 Emp 2020 Comp'!$I$16-'12. Type 2 Emp 2020 Comp'!$I$15+1)/7)</f>
        <v>0</v>
      </c>
      <c r="AF542" s="381">
        <f t="shared" si="33"/>
        <v>0</v>
      </c>
      <c r="AG542" s="381">
        <f t="shared" si="34"/>
        <v>0</v>
      </c>
    </row>
    <row r="543" spans="1:33" ht="15.75" thickBot="1" x14ac:dyDescent="0.3">
      <c r="A543" s="297">
        <f t="shared" si="35"/>
        <v>525</v>
      </c>
      <c r="B543" s="297" t="str">
        <f>IF('12. Type 2 Emp 2020 Comp'!B545=0," ",+'12. Type 2 Emp 2020 Comp'!B545)</f>
        <v xml:space="preserve"> </v>
      </c>
      <c r="C543" s="265" t="str">
        <f>IF('12. Type 2 Emp 2020 Comp'!C545=0," ",+'12. Type 2 Emp 2020 Comp'!C545)</f>
        <v xml:space="preserve"> </v>
      </c>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c r="AB543" s="514"/>
      <c r="AC543" s="514"/>
      <c r="AD543" s="269">
        <f t="shared" si="32"/>
        <v>0</v>
      </c>
      <c r="AE543" s="390">
        <f>+AD543/(('12. Type 2 Emp 2020 Comp'!$I$16-'12. Type 2 Emp 2020 Comp'!$I$15+1)/7)</f>
        <v>0</v>
      </c>
      <c r="AF543" s="381">
        <f t="shared" si="33"/>
        <v>0</v>
      </c>
      <c r="AG543" s="381">
        <f t="shared" si="34"/>
        <v>0</v>
      </c>
    </row>
    <row r="544" spans="1:33" ht="15.75" thickBot="1" x14ac:dyDescent="0.3">
      <c r="A544" s="297">
        <f t="shared" si="35"/>
        <v>526</v>
      </c>
      <c r="B544" s="297" t="str">
        <f>IF('12. Type 2 Emp 2020 Comp'!B546=0," ",+'12. Type 2 Emp 2020 Comp'!B546)</f>
        <v xml:space="preserve"> </v>
      </c>
      <c r="C544" s="265" t="str">
        <f>IF('12. Type 2 Emp 2020 Comp'!C546=0," ",+'12. Type 2 Emp 2020 Comp'!C546)</f>
        <v xml:space="preserve"> </v>
      </c>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c r="AB544" s="514"/>
      <c r="AC544" s="514"/>
      <c r="AD544" s="269">
        <f t="shared" si="32"/>
        <v>0</v>
      </c>
      <c r="AE544" s="390">
        <f>+AD544/(('12. Type 2 Emp 2020 Comp'!$I$16-'12. Type 2 Emp 2020 Comp'!$I$15+1)/7)</f>
        <v>0</v>
      </c>
      <c r="AF544" s="381">
        <f t="shared" si="33"/>
        <v>0</v>
      </c>
      <c r="AG544" s="381">
        <f t="shared" si="34"/>
        <v>0</v>
      </c>
    </row>
    <row r="545" spans="1:33" ht="15.75" thickBot="1" x14ac:dyDescent="0.3">
      <c r="A545" s="297">
        <f t="shared" si="35"/>
        <v>527</v>
      </c>
      <c r="B545" s="297" t="str">
        <f>IF('12. Type 2 Emp 2020 Comp'!B547=0," ",+'12. Type 2 Emp 2020 Comp'!B547)</f>
        <v xml:space="preserve"> </v>
      </c>
      <c r="C545" s="265" t="str">
        <f>IF('12. Type 2 Emp 2020 Comp'!C547=0," ",+'12. Type 2 Emp 2020 Comp'!C547)</f>
        <v xml:space="preserve"> </v>
      </c>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c r="AB545" s="514"/>
      <c r="AC545" s="514"/>
      <c r="AD545" s="269">
        <f t="shared" si="32"/>
        <v>0</v>
      </c>
      <c r="AE545" s="390">
        <f>+AD545/(('12. Type 2 Emp 2020 Comp'!$I$16-'12. Type 2 Emp 2020 Comp'!$I$15+1)/7)</f>
        <v>0</v>
      </c>
      <c r="AF545" s="381">
        <f t="shared" si="33"/>
        <v>0</v>
      </c>
      <c r="AG545" s="381">
        <f t="shared" si="34"/>
        <v>0</v>
      </c>
    </row>
    <row r="546" spans="1:33" ht="15.75" thickBot="1" x14ac:dyDescent="0.3">
      <c r="A546" s="297">
        <f t="shared" si="35"/>
        <v>528</v>
      </c>
      <c r="B546" s="297" t="str">
        <f>IF('12. Type 2 Emp 2020 Comp'!B548=0," ",+'12. Type 2 Emp 2020 Comp'!B548)</f>
        <v xml:space="preserve"> </v>
      </c>
      <c r="C546" s="265" t="str">
        <f>IF('12. Type 2 Emp 2020 Comp'!C548=0," ",+'12. Type 2 Emp 2020 Comp'!C548)</f>
        <v xml:space="preserve"> </v>
      </c>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c r="AB546" s="514"/>
      <c r="AC546" s="514"/>
      <c r="AD546" s="269">
        <f t="shared" si="32"/>
        <v>0</v>
      </c>
      <c r="AE546" s="390">
        <f>+AD546/(('12. Type 2 Emp 2020 Comp'!$I$16-'12. Type 2 Emp 2020 Comp'!$I$15+1)/7)</f>
        <v>0</v>
      </c>
      <c r="AF546" s="381">
        <f t="shared" si="33"/>
        <v>0</v>
      </c>
      <c r="AG546" s="381">
        <f t="shared" si="34"/>
        <v>0</v>
      </c>
    </row>
    <row r="547" spans="1:33" ht="15.75" thickBot="1" x14ac:dyDescent="0.3">
      <c r="A547" s="297">
        <f t="shared" si="35"/>
        <v>529</v>
      </c>
      <c r="B547" s="297" t="str">
        <f>IF('12. Type 2 Emp 2020 Comp'!B549=0," ",+'12. Type 2 Emp 2020 Comp'!B549)</f>
        <v xml:space="preserve"> </v>
      </c>
      <c r="C547" s="265" t="str">
        <f>IF('12. Type 2 Emp 2020 Comp'!C549=0," ",+'12. Type 2 Emp 2020 Comp'!C549)</f>
        <v xml:space="preserve"> </v>
      </c>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c r="AB547" s="514"/>
      <c r="AC547" s="514"/>
      <c r="AD547" s="269">
        <f t="shared" si="32"/>
        <v>0</v>
      </c>
      <c r="AE547" s="390">
        <f>+AD547/(('12. Type 2 Emp 2020 Comp'!$I$16-'12. Type 2 Emp 2020 Comp'!$I$15+1)/7)</f>
        <v>0</v>
      </c>
      <c r="AF547" s="381">
        <f t="shared" si="33"/>
        <v>0</v>
      </c>
      <c r="AG547" s="381">
        <f t="shared" si="34"/>
        <v>0</v>
      </c>
    </row>
    <row r="548" spans="1:33" ht="15.75" thickBot="1" x14ac:dyDescent="0.3">
      <c r="A548" s="297">
        <f t="shared" si="35"/>
        <v>530</v>
      </c>
      <c r="B548" s="297" t="str">
        <f>IF('12. Type 2 Emp 2020 Comp'!B550=0," ",+'12. Type 2 Emp 2020 Comp'!B550)</f>
        <v xml:space="preserve"> </v>
      </c>
      <c r="C548" s="265" t="str">
        <f>IF('12. Type 2 Emp 2020 Comp'!C550=0," ",+'12. Type 2 Emp 2020 Comp'!C550)</f>
        <v xml:space="preserve"> </v>
      </c>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c r="AB548" s="514"/>
      <c r="AC548" s="514"/>
      <c r="AD548" s="269">
        <f t="shared" si="32"/>
        <v>0</v>
      </c>
      <c r="AE548" s="390">
        <f>+AD548/(('12. Type 2 Emp 2020 Comp'!$I$16-'12. Type 2 Emp 2020 Comp'!$I$15+1)/7)</f>
        <v>0</v>
      </c>
      <c r="AF548" s="381">
        <f t="shared" si="33"/>
        <v>0</v>
      </c>
      <c r="AG548" s="381">
        <f t="shared" si="34"/>
        <v>0</v>
      </c>
    </row>
    <row r="549" spans="1:33" ht="15.75" thickBot="1" x14ac:dyDescent="0.3">
      <c r="A549" s="297">
        <f t="shared" si="35"/>
        <v>531</v>
      </c>
      <c r="B549" s="297" t="str">
        <f>IF('12. Type 2 Emp 2020 Comp'!B551=0," ",+'12. Type 2 Emp 2020 Comp'!B551)</f>
        <v xml:space="preserve"> </v>
      </c>
      <c r="C549" s="265" t="str">
        <f>IF('12. Type 2 Emp 2020 Comp'!C551=0," ",+'12. Type 2 Emp 2020 Comp'!C551)</f>
        <v xml:space="preserve"> </v>
      </c>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c r="AB549" s="514"/>
      <c r="AC549" s="514"/>
      <c r="AD549" s="269">
        <f t="shared" si="32"/>
        <v>0</v>
      </c>
      <c r="AE549" s="390">
        <f>+AD549/(('12. Type 2 Emp 2020 Comp'!$I$16-'12. Type 2 Emp 2020 Comp'!$I$15+1)/7)</f>
        <v>0</v>
      </c>
      <c r="AF549" s="381">
        <f t="shared" si="33"/>
        <v>0</v>
      </c>
      <c r="AG549" s="381">
        <f t="shared" si="34"/>
        <v>0</v>
      </c>
    </row>
    <row r="550" spans="1:33" ht="15.75" thickBot="1" x14ac:dyDescent="0.3">
      <c r="A550" s="297">
        <f t="shared" si="35"/>
        <v>532</v>
      </c>
      <c r="B550" s="297" t="str">
        <f>IF('12. Type 2 Emp 2020 Comp'!B552=0," ",+'12. Type 2 Emp 2020 Comp'!B552)</f>
        <v xml:space="preserve"> </v>
      </c>
      <c r="C550" s="265" t="str">
        <f>IF('12. Type 2 Emp 2020 Comp'!C552=0," ",+'12. Type 2 Emp 2020 Comp'!C552)</f>
        <v xml:space="preserve"> </v>
      </c>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c r="AB550" s="514"/>
      <c r="AC550" s="514"/>
      <c r="AD550" s="269">
        <f t="shared" si="32"/>
        <v>0</v>
      </c>
      <c r="AE550" s="390">
        <f>+AD550/(('12. Type 2 Emp 2020 Comp'!$I$16-'12. Type 2 Emp 2020 Comp'!$I$15+1)/7)</f>
        <v>0</v>
      </c>
      <c r="AF550" s="381">
        <f t="shared" si="33"/>
        <v>0</v>
      </c>
      <c r="AG550" s="381">
        <f t="shared" si="34"/>
        <v>0</v>
      </c>
    </row>
    <row r="551" spans="1:33" ht="15.75" thickBot="1" x14ac:dyDescent="0.3">
      <c r="A551" s="297">
        <f t="shared" si="35"/>
        <v>533</v>
      </c>
      <c r="B551" s="297" t="str">
        <f>IF('12. Type 2 Emp 2020 Comp'!B553=0," ",+'12. Type 2 Emp 2020 Comp'!B553)</f>
        <v xml:space="preserve"> </v>
      </c>
      <c r="C551" s="265" t="str">
        <f>IF('12. Type 2 Emp 2020 Comp'!C553=0," ",+'12. Type 2 Emp 2020 Comp'!C553)</f>
        <v xml:space="preserve"> </v>
      </c>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c r="AB551" s="514"/>
      <c r="AC551" s="514"/>
      <c r="AD551" s="269">
        <f t="shared" si="32"/>
        <v>0</v>
      </c>
      <c r="AE551" s="390">
        <f>+AD551/(('12. Type 2 Emp 2020 Comp'!$I$16-'12. Type 2 Emp 2020 Comp'!$I$15+1)/7)</f>
        <v>0</v>
      </c>
      <c r="AF551" s="381">
        <f t="shared" si="33"/>
        <v>0</v>
      </c>
      <c r="AG551" s="381">
        <f t="shared" si="34"/>
        <v>0</v>
      </c>
    </row>
    <row r="552" spans="1:33" ht="15.75" thickBot="1" x14ac:dyDescent="0.3">
      <c r="A552" s="297">
        <f t="shared" si="35"/>
        <v>534</v>
      </c>
      <c r="B552" s="297" t="str">
        <f>IF('12. Type 2 Emp 2020 Comp'!B554=0," ",+'12. Type 2 Emp 2020 Comp'!B554)</f>
        <v xml:space="preserve"> </v>
      </c>
      <c r="C552" s="265" t="str">
        <f>IF('12. Type 2 Emp 2020 Comp'!C554=0," ",+'12. Type 2 Emp 2020 Comp'!C554)</f>
        <v xml:space="preserve"> </v>
      </c>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c r="AB552" s="514"/>
      <c r="AC552" s="514"/>
      <c r="AD552" s="269">
        <f t="shared" si="32"/>
        <v>0</v>
      </c>
      <c r="AE552" s="390">
        <f>+AD552/(('12. Type 2 Emp 2020 Comp'!$I$16-'12. Type 2 Emp 2020 Comp'!$I$15+1)/7)</f>
        <v>0</v>
      </c>
      <c r="AF552" s="381">
        <f t="shared" si="33"/>
        <v>0</v>
      </c>
      <c r="AG552" s="381">
        <f t="shared" si="34"/>
        <v>0</v>
      </c>
    </row>
    <row r="553" spans="1:33" ht="15.75" thickBot="1" x14ac:dyDescent="0.3">
      <c r="A553" s="297">
        <f t="shared" si="35"/>
        <v>535</v>
      </c>
      <c r="B553" s="297" t="str">
        <f>IF('12. Type 2 Emp 2020 Comp'!B555=0," ",+'12. Type 2 Emp 2020 Comp'!B555)</f>
        <v xml:space="preserve"> </v>
      </c>
      <c r="C553" s="265" t="str">
        <f>IF('12. Type 2 Emp 2020 Comp'!C555=0," ",+'12. Type 2 Emp 2020 Comp'!C555)</f>
        <v xml:space="preserve"> </v>
      </c>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c r="AB553" s="514"/>
      <c r="AC553" s="514"/>
      <c r="AD553" s="269">
        <f t="shared" si="32"/>
        <v>0</v>
      </c>
      <c r="AE553" s="390">
        <f>+AD553/(('12. Type 2 Emp 2020 Comp'!$I$16-'12. Type 2 Emp 2020 Comp'!$I$15+1)/7)</f>
        <v>0</v>
      </c>
      <c r="AF553" s="381">
        <f t="shared" si="33"/>
        <v>0</v>
      </c>
      <c r="AG553" s="381">
        <f t="shared" si="34"/>
        <v>0</v>
      </c>
    </row>
    <row r="554" spans="1:33" ht="15.75" thickBot="1" x14ac:dyDescent="0.3">
      <c r="A554" s="297">
        <f t="shared" si="35"/>
        <v>536</v>
      </c>
      <c r="B554" s="297" t="str">
        <f>IF('12. Type 2 Emp 2020 Comp'!B556=0," ",+'12. Type 2 Emp 2020 Comp'!B556)</f>
        <v xml:space="preserve"> </v>
      </c>
      <c r="C554" s="265" t="str">
        <f>IF('12. Type 2 Emp 2020 Comp'!C556=0," ",+'12. Type 2 Emp 2020 Comp'!C556)</f>
        <v xml:space="preserve"> </v>
      </c>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c r="AB554" s="514"/>
      <c r="AC554" s="514"/>
      <c r="AD554" s="269">
        <f t="shared" si="32"/>
        <v>0</v>
      </c>
      <c r="AE554" s="390">
        <f>+AD554/(('12. Type 2 Emp 2020 Comp'!$I$16-'12. Type 2 Emp 2020 Comp'!$I$15+1)/7)</f>
        <v>0</v>
      </c>
      <c r="AF554" s="381">
        <f t="shared" si="33"/>
        <v>0</v>
      </c>
      <c r="AG554" s="381">
        <f t="shared" si="34"/>
        <v>0</v>
      </c>
    </row>
    <row r="555" spans="1:33" ht="15.75" thickBot="1" x14ac:dyDescent="0.3">
      <c r="A555" s="297">
        <f t="shared" si="35"/>
        <v>537</v>
      </c>
      <c r="B555" s="297" t="str">
        <f>IF('12. Type 2 Emp 2020 Comp'!B557=0," ",+'12. Type 2 Emp 2020 Comp'!B557)</f>
        <v xml:space="preserve"> </v>
      </c>
      <c r="C555" s="265" t="str">
        <f>IF('12. Type 2 Emp 2020 Comp'!C557=0," ",+'12. Type 2 Emp 2020 Comp'!C557)</f>
        <v xml:space="preserve"> </v>
      </c>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c r="AB555" s="514"/>
      <c r="AC555" s="514"/>
      <c r="AD555" s="269">
        <f t="shared" si="32"/>
        <v>0</v>
      </c>
      <c r="AE555" s="390">
        <f>+AD555/(('12. Type 2 Emp 2020 Comp'!$I$16-'12. Type 2 Emp 2020 Comp'!$I$15+1)/7)</f>
        <v>0</v>
      </c>
      <c r="AF555" s="381">
        <f t="shared" si="33"/>
        <v>0</v>
      </c>
      <c r="AG555" s="381">
        <f t="shared" si="34"/>
        <v>0</v>
      </c>
    </row>
    <row r="556" spans="1:33" ht="15.75" thickBot="1" x14ac:dyDescent="0.3">
      <c r="A556" s="297">
        <f t="shared" si="35"/>
        <v>538</v>
      </c>
      <c r="B556" s="297" t="str">
        <f>IF('12. Type 2 Emp 2020 Comp'!B558=0," ",+'12. Type 2 Emp 2020 Comp'!B558)</f>
        <v xml:space="preserve"> </v>
      </c>
      <c r="C556" s="265" t="str">
        <f>IF('12. Type 2 Emp 2020 Comp'!C558=0," ",+'12. Type 2 Emp 2020 Comp'!C558)</f>
        <v xml:space="preserve"> </v>
      </c>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c r="AB556" s="514"/>
      <c r="AC556" s="514"/>
      <c r="AD556" s="269">
        <f t="shared" si="32"/>
        <v>0</v>
      </c>
      <c r="AE556" s="390">
        <f>+AD556/(('12. Type 2 Emp 2020 Comp'!$I$16-'12. Type 2 Emp 2020 Comp'!$I$15+1)/7)</f>
        <v>0</v>
      </c>
      <c r="AF556" s="381">
        <f t="shared" si="33"/>
        <v>0</v>
      </c>
      <c r="AG556" s="381">
        <f t="shared" si="34"/>
        <v>0</v>
      </c>
    </row>
    <row r="557" spans="1:33" ht="15.75" thickBot="1" x14ac:dyDescent="0.3">
      <c r="A557" s="297">
        <f t="shared" si="35"/>
        <v>539</v>
      </c>
      <c r="B557" s="297" t="str">
        <f>IF('12. Type 2 Emp 2020 Comp'!B559=0," ",+'12. Type 2 Emp 2020 Comp'!B559)</f>
        <v xml:space="preserve"> </v>
      </c>
      <c r="C557" s="265" t="str">
        <f>IF('12. Type 2 Emp 2020 Comp'!C559=0," ",+'12. Type 2 Emp 2020 Comp'!C559)</f>
        <v xml:space="preserve"> </v>
      </c>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c r="AB557" s="514"/>
      <c r="AC557" s="514"/>
      <c r="AD557" s="269">
        <f t="shared" si="32"/>
        <v>0</v>
      </c>
      <c r="AE557" s="390">
        <f>+AD557/(('12. Type 2 Emp 2020 Comp'!$I$16-'12. Type 2 Emp 2020 Comp'!$I$15+1)/7)</f>
        <v>0</v>
      </c>
      <c r="AF557" s="381">
        <f t="shared" si="33"/>
        <v>0</v>
      </c>
      <c r="AG557" s="381">
        <f t="shared" si="34"/>
        <v>0</v>
      </c>
    </row>
    <row r="558" spans="1:33" ht="15.75" thickBot="1" x14ac:dyDescent="0.3">
      <c r="A558" s="297">
        <f t="shared" si="35"/>
        <v>540</v>
      </c>
      <c r="B558" s="297" t="str">
        <f>IF('12. Type 2 Emp 2020 Comp'!B560=0," ",+'12. Type 2 Emp 2020 Comp'!B560)</f>
        <v xml:space="preserve"> </v>
      </c>
      <c r="C558" s="265" t="str">
        <f>IF('12. Type 2 Emp 2020 Comp'!C560=0," ",+'12. Type 2 Emp 2020 Comp'!C560)</f>
        <v xml:space="preserve"> </v>
      </c>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c r="AB558" s="514"/>
      <c r="AC558" s="514"/>
      <c r="AD558" s="269">
        <f t="shared" si="32"/>
        <v>0</v>
      </c>
      <c r="AE558" s="390">
        <f>+AD558/(('12. Type 2 Emp 2020 Comp'!$I$16-'12. Type 2 Emp 2020 Comp'!$I$15+1)/7)</f>
        <v>0</v>
      </c>
      <c r="AF558" s="381">
        <f t="shared" si="33"/>
        <v>0</v>
      </c>
      <c r="AG558" s="381">
        <f t="shared" si="34"/>
        <v>0</v>
      </c>
    </row>
    <row r="559" spans="1:33" ht="15.75" thickBot="1" x14ac:dyDescent="0.3">
      <c r="A559" s="297">
        <f t="shared" si="35"/>
        <v>541</v>
      </c>
      <c r="B559" s="297" t="str">
        <f>IF('12. Type 2 Emp 2020 Comp'!B561=0," ",+'12. Type 2 Emp 2020 Comp'!B561)</f>
        <v xml:space="preserve"> </v>
      </c>
      <c r="C559" s="265" t="str">
        <f>IF('12. Type 2 Emp 2020 Comp'!C561=0," ",+'12. Type 2 Emp 2020 Comp'!C561)</f>
        <v xml:space="preserve"> </v>
      </c>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c r="AB559" s="514"/>
      <c r="AC559" s="514"/>
      <c r="AD559" s="269">
        <f t="shared" si="32"/>
        <v>0</v>
      </c>
      <c r="AE559" s="390">
        <f>+AD559/(('12. Type 2 Emp 2020 Comp'!$I$16-'12. Type 2 Emp 2020 Comp'!$I$15+1)/7)</f>
        <v>0</v>
      </c>
      <c r="AF559" s="381">
        <f t="shared" si="33"/>
        <v>0</v>
      </c>
      <c r="AG559" s="381">
        <f t="shared" si="34"/>
        <v>0</v>
      </c>
    </row>
    <row r="560" spans="1:33" ht="15.75" thickBot="1" x14ac:dyDescent="0.3">
      <c r="A560" s="297">
        <f t="shared" si="35"/>
        <v>542</v>
      </c>
      <c r="B560" s="297" t="str">
        <f>IF('12. Type 2 Emp 2020 Comp'!B562=0," ",+'12. Type 2 Emp 2020 Comp'!B562)</f>
        <v xml:space="preserve"> </v>
      </c>
      <c r="C560" s="265" t="str">
        <f>IF('12. Type 2 Emp 2020 Comp'!C562=0," ",+'12. Type 2 Emp 2020 Comp'!C562)</f>
        <v xml:space="preserve"> </v>
      </c>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269">
        <f t="shared" si="32"/>
        <v>0</v>
      </c>
      <c r="AE560" s="390">
        <f>+AD560/(('12. Type 2 Emp 2020 Comp'!$I$16-'12. Type 2 Emp 2020 Comp'!$I$15+1)/7)</f>
        <v>0</v>
      </c>
      <c r="AF560" s="381">
        <f t="shared" si="33"/>
        <v>0</v>
      </c>
      <c r="AG560" s="381">
        <f t="shared" si="34"/>
        <v>0</v>
      </c>
    </row>
    <row r="561" spans="1:33" ht="15.75" thickBot="1" x14ac:dyDescent="0.3">
      <c r="A561" s="297">
        <f t="shared" si="35"/>
        <v>543</v>
      </c>
      <c r="B561" s="297" t="str">
        <f>IF('12. Type 2 Emp 2020 Comp'!B563=0," ",+'12. Type 2 Emp 2020 Comp'!B563)</f>
        <v xml:space="preserve"> </v>
      </c>
      <c r="C561" s="265" t="str">
        <f>IF('12. Type 2 Emp 2020 Comp'!C563=0," ",+'12. Type 2 Emp 2020 Comp'!C563)</f>
        <v xml:space="preserve"> </v>
      </c>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c r="AB561" s="514"/>
      <c r="AC561" s="514"/>
      <c r="AD561" s="269">
        <f t="shared" si="32"/>
        <v>0</v>
      </c>
      <c r="AE561" s="390">
        <f>+AD561/(('12. Type 2 Emp 2020 Comp'!$I$16-'12. Type 2 Emp 2020 Comp'!$I$15+1)/7)</f>
        <v>0</v>
      </c>
      <c r="AF561" s="381">
        <f t="shared" si="33"/>
        <v>0</v>
      </c>
      <c r="AG561" s="381">
        <f t="shared" si="34"/>
        <v>0</v>
      </c>
    </row>
    <row r="562" spans="1:33" ht="15.75" thickBot="1" x14ac:dyDescent="0.3">
      <c r="A562" s="297">
        <f t="shared" si="35"/>
        <v>544</v>
      </c>
      <c r="B562" s="297" t="str">
        <f>IF('12. Type 2 Emp 2020 Comp'!B564=0," ",+'12. Type 2 Emp 2020 Comp'!B564)</f>
        <v xml:space="preserve"> </v>
      </c>
      <c r="C562" s="265" t="str">
        <f>IF('12. Type 2 Emp 2020 Comp'!C564=0," ",+'12. Type 2 Emp 2020 Comp'!C564)</f>
        <v xml:space="preserve"> </v>
      </c>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c r="AB562" s="514"/>
      <c r="AC562" s="514"/>
      <c r="AD562" s="269">
        <f t="shared" si="32"/>
        <v>0</v>
      </c>
      <c r="AE562" s="390">
        <f>+AD562/(('12. Type 2 Emp 2020 Comp'!$I$16-'12. Type 2 Emp 2020 Comp'!$I$15+1)/7)</f>
        <v>0</v>
      </c>
      <c r="AF562" s="381">
        <f t="shared" si="33"/>
        <v>0</v>
      </c>
      <c r="AG562" s="381">
        <f t="shared" si="34"/>
        <v>0</v>
      </c>
    </row>
    <row r="563" spans="1:33" ht="15.75" thickBot="1" x14ac:dyDescent="0.3">
      <c r="A563" s="297">
        <f t="shared" si="35"/>
        <v>545</v>
      </c>
      <c r="B563" s="297" t="str">
        <f>IF('12. Type 2 Emp 2020 Comp'!B565=0," ",+'12. Type 2 Emp 2020 Comp'!B565)</f>
        <v xml:space="preserve"> </v>
      </c>
      <c r="C563" s="265" t="str">
        <f>IF('12. Type 2 Emp 2020 Comp'!C565=0," ",+'12. Type 2 Emp 2020 Comp'!C565)</f>
        <v xml:space="preserve"> </v>
      </c>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c r="AB563" s="514"/>
      <c r="AC563" s="514"/>
      <c r="AD563" s="269">
        <f t="shared" si="32"/>
        <v>0</v>
      </c>
      <c r="AE563" s="390">
        <f>+AD563/(('12. Type 2 Emp 2020 Comp'!$I$16-'12. Type 2 Emp 2020 Comp'!$I$15+1)/7)</f>
        <v>0</v>
      </c>
      <c r="AF563" s="381">
        <f t="shared" si="33"/>
        <v>0</v>
      </c>
      <c r="AG563" s="381">
        <f t="shared" si="34"/>
        <v>0</v>
      </c>
    </row>
    <row r="564" spans="1:33" ht="15.75" thickBot="1" x14ac:dyDescent="0.3">
      <c r="A564" s="297">
        <f t="shared" si="35"/>
        <v>546</v>
      </c>
      <c r="B564" s="297" t="str">
        <f>IF('12. Type 2 Emp 2020 Comp'!B566=0," ",+'12. Type 2 Emp 2020 Comp'!B566)</f>
        <v xml:space="preserve"> </v>
      </c>
      <c r="C564" s="265" t="str">
        <f>IF('12. Type 2 Emp 2020 Comp'!C566=0," ",+'12. Type 2 Emp 2020 Comp'!C566)</f>
        <v xml:space="preserve"> </v>
      </c>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c r="AB564" s="514"/>
      <c r="AC564" s="514"/>
      <c r="AD564" s="269">
        <f t="shared" si="32"/>
        <v>0</v>
      </c>
      <c r="AE564" s="390">
        <f>+AD564/(('12. Type 2 Emp 2020 Comp'!$I$16-'12. Type 2 Emp 2020 Comp'!$I$15+1)/7)</f>
        <v>0</v>
      </c>
      <c r="AF564" s="381">
        <f t="shared" si="33"/>
        <v>0</v>
      </c>
      <c r="AG564" s="381">
        <f t="shared" si="34"/>
        <v>0</v>
      </c>
    </row>
    <row r="565" spans="1:33" ht="15.75" thickBot="1" x14ac:dyDescent="0.3">
      <c r="A565" s="297">
        <f t="shared" si="35"/>
        <v>547</v>
      </c>
      <c r="B565" s="297" t="str">
        <f>IF('12. Type 2 Emp 2020 Comp'!B567=0," ",+'12. Type 2 Emp 2020 Comp'!B567)</f>
        <v xml:space="preserve"> </v>
      </c>
      <c r="C565" s="265" t="str">
        <f>IF('12. Type 2 Emp 2020 Comp'!C567=0," ",+'12. Type 2 Emp 2020 Comp'!C567)</f>
        <v xml:space="preserve"> </v>
      </c>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c r="AB565" s="514"/>
      <c r="AC565" s="514"/>
      <c r="AD565" s="269">
        <f t="shared" si="32"/>
        <v>0</v>
      </c>
      <c r="AE565" s="390">
        <f>+AD565/(('12. Type 2 Emp 2020 Comp'!$I$16-'12. Type 2 Emp 2020 Comp'!$I$15+1)/7)</f>
        <v>0</v>
      </c>
      <c r="AF565" s="381">
        <f t="shared" si="33"/>
        <v>0</v>
      </c>
      <c r="AG565" s="381">
        <f t="shared" si="34"/>
        <v>0</v>
      </c>
    </row>
    <row r="566" spans="1:33" ht="15.75" thickBot="1" x14ac:dyDescent="0.3">
      <c r="A566" s="297">
        <f t="shared" si="35"/>
        <v>548</v>
      </c>
      <c r="B566" s="297" t="str">
        <f>IF('12. Type 2 Emp 2020 Comp'!B568=0," ",+'12. Type 2 Emp 2020 Comp'!B568)</f>
        <v xml:space="preserve"> </v>
      </c>
      <c r="C566" s="265" t="str">
        <f>IF('12. Type 2 Emp 2020 Comp'!C568=0," ",+'12. Type 2 Emp 2020 Comp'!C568)</f>
        <v xml:space="preserve"> </v>
      </c>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c r="AB566" s="514"/>
      <c r="AC566" s="514"/>
      <c r="AD566" s="269">
        <f t="shared" si="32"/>
        <v>0</v>
      </c>
      <c r="AE566" s="390">
        <f>+AD566/(('12. Type 2 Emp 2020 Comp'!$I$16-'12. Type 2 Emp 2020 Comp'!$I$15+1)/7)</f>
        <v>0</v>
      </c>
      <c r="AF566" s="381">
        <f t="shared" si="33"/>
        <v>0</v>
      </c>
      <c r="AG566" s="381">
        <f t="shared" si="34"/>
        <v>0</v>
      </c>
    </row>
    <row r="567" spans="1:33" ht="15.75" thickBot="1" x14ac:dyDescent="0.3">
      <c r="A567" s="297">
        <f t="shared" si="35"/>
        <v>549</v>
      </c>
      <c r="B567" s="297" t="str">
        <f>IF('12. Type 2 Emp 2020 Comp'!B569=0," ",+'12. Type 2 Emp 2020 Comp'!B569)</f>
        <v xml:space="preserve"> </v>
      </c>
      <c r="C567" s="265" t="str">
        <f>IF('12. Type 2 Emp 2020 Comp'!C569=0," ",+'12. Type 2 Emp 2020 Comp'!C569)</f>
        <v xml:space="preserve"> </v>
      </c>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c r="AB567" s="514"/>
      <c r="AC567" s="514"/>
      <c r="AD567" s="269">
        <f t="shared" si="32"/>
        <v>0</v>
      </c>
      <c r="AE567" s="390">
        <f>+AD567/(('12. Type 2 Emp 2020 Comp'!$I$16-'12. Type 2 Emp 2020 Comp'!$I$15+1)/7)</f>
        <v>0</v>
      </c>
      <c r="AF567" s="381">
        <f t="shared" si="33"/>
        <v>0</v>
      </c>
      <c r="AG567" s="381">
        <f t="shared" si="34"/>
        <v>0</v>
      </c>
    </row>
    <row r="568" spans="1:33" ht="15.75" thickBot="1" x14ac:dyDescent="0.3">
      <c r="A568" s="297">
        <f t="shared" si="35"/>
        <v>550</v>
      </c>
      <c r="B568" s="297" t="str">
        <f>IF('12. Type 2 Emp 2020 Comp'!B570=0," ",+'12. Type 2 Emp 2020 Comp'!B570)</f>
        <v xml:space="preserve"> </v>
      </c>
      <c r="C568" s="265" t="str">
        <f>IF('12. Type 2 Emp 2020 Comp'!C570=0," ",+'12. Type 2 Emp 2020 Comp'!C570)</f>
        <v xml:space="preserve"> </v>
      </c>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c r="AB568" s="514"/>
      <c r="AC568" s="514"/>
      <c r="AD568" s="269">
        <f t="shared" si="32"/>
        <v>0</v>
      </c>
      <c r="AE568" s="390">
        <f>+AD568/(('12. Type 2 Emp 2020 Comp'!$I$16-'12. Type 2 Emp 2020 Comp'!$I$15+1)/7)</f>
        <v>0</v>
      </c>
      <c r="AF568" s="381">
        <f t="shared" si="33"/>
        <v>0</v>
      </c>
      <c r="AG568" s="381">
        <f t="shared" si="34"/>
        <v>0</v>
      </c>
    </row>
    <row r="569" spans="1:33" ht="15.75" thickBot="1" x14ac:dyDescent="0.3">
      <c r="A569" s="297">
        <f t="shared" si="35"/>
        <v>551</v>
      </c>
      <c r="B569" s="297" t="str">
        <f>IF('12. Type 2 Emp 2020 Comp'!B571=0," ",+'12. Type 2 Emp 2020 Comp'!B571)</f>
        <v xml:space="preserve"> </v>
      </c>
      <c r="C569" s="265" t="str">
        <f>IF('12. Type 2 Emp 2020 Comp'!C571=0," ",+'12. Type 2 Emp 2020 Comp'!C571)</f>
        <v xml:space="preserve"> </v>
      </c>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c r="AB569" s="514"/>
      <c r="AC569" s="514"/>
      <c r="AD569" s="269">
        <f t="shared" si="32"/>
        <v>0</v>
      </c>
      <c r="AE569" s="390">
        <f>+AD569/(('12. Type 2 Emp 2020 Comp'!$I$16-'12. Type 2 Emp 2020 Comp'!$I$15+1)/7)</f>
        <v>0</v>
      </c>
      <c r="AF569" s="381">
        <f t="shared" si="33"/>
        <v>0</v>
      </c>
      <c r="AG569" s="381">
        <f t="shared" si="34"/>
        <v>0</v>
      </c>
    </row>
    <row r="570" spans="1:33" ht="15.75" thickBot="1" x14ac:dyDescent="0.3">
      <c r="A570" s="297">
        <f t="shared" si="35"/>
        <v>552</v>
      </c>
      <c r="B570" s="297" t="str">
        <f>IF('12. Type 2 Emp 2020 Comp'!B572=0," ",+'12. Type 2 Emp 2020 Comp'!B572)</f>
        <v xml:space="preserve"> </v>
      </c>
      <c r="C570" s="265" t="str">
        <f>IF('12. Type 2 Emp 2020 Comp'!C572=0," ",+'12. Type 2 Emp 2020 Comp'!C572)</f>
        <v xml:space="preserve"> </v>
      </c>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c r="AB570" s="514"/>
      <c r="AC570" s="514"/>
      <c r="AD570" s="269">
        <f t="shared" si="32"/>
        <v>0</v>
      </c>
      <c r="AE570" s="390">
        <f>+AD570/(('12. Type 2 Emp 2020 Comp'!$I$16-'12. Type 2 Emp 2020 Comp'!$I$15+1)/7)</f>
        <v>0</v>
      </c>
      <c r="AF570" s="381">
        <f t="shared" si="33"/>
        <v>0</v>
      </c>
      <c r="AG570" s="381">
        <f t="shared" si="34"/>
        <v>0</v>
      </c>
    </row>
    <row r="571" spans="1:33" ht="15.75" thickBot="1" x14ac:dyDescent="0.3">
      <c r="A571" s="297">
        <f t="shared" si="35"/>
        <v>553</v>
      </c>
      <c r="B571" s="297" t="str">
        <f>IF('12. Type 2 Emp 2020 Comp'!B573=0," ",+'12. Type 2 Emp 2020 Comp'!B573)</f>
        <v xml:space="preserve"> </v>
      </c>
      <c r="C571" s="265" t="str">
        <f>IF('12. Type 2 Emp 2020 Comp'!C573=0," ",+'12. Type 2 Emp 2020 Comp'!C573)</f>
        <v xml:space="preserve"> </v>
      </c>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c r="AB571" s="514"/>
      <c r="AC571" s="514"/>
      <c r="AD571" s="269">
        <f t="shared" si="32"/>
        <v>0</v>
      </c>
      <c r="AE571" s="390">
        <f>+AD571/(('12. Type 2 Emp 2020 Comp'!$I$16-'12. Type 2 Emp 2020 Comp'!$I$15+1)/7)</f>
        <v>0</v>
      </c>
      <c r="AF571" s="381">
        <f t="shared" si="33"/>
        <v>0</v>
      </c>
      <c r="AG571" s="381">
        <f t="shared" si="34"/>
        <v>0</v>
      </c>
    </row>
    <row r="572" spans="1:33" ht="15.75" thickBot="1" x14ac:dyDescent="0.3">
      <c r="A572" s="297">
        <f t="shared" si="35"/>
        <v>554</v>
      </c>
      <c r="B572" s="297" t="str">
        <f>IF('12. Type 2 Emp 2020 Comp'!B574=0," ",+'12. Type 2 Emp 2020 Comp'!B574)</f>
        <v xml:space="preserve"> </v>
      </c>
      <c r="C572" s="265" t="str">
        <f>IF('12. Type 2 Emp 2020 Comp'!C574=0," ",+'12. Type 2 Emp 2020 Comp'!C574)</f>
        <v xml:space="preserve"> </v>
      </c>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c r="AB572" s="514"/>
      <c r="AC572" s="514"/>
      <c r="AD572" s="269">
        <f t="shared" si="32"/>
        <v>0</v>
      </c>
      <c r="AE572" s="390">
        <f>+AD572/(('12. Type 2 Emp 2020 Comp'!$I$16-'12. Type 2 Emp 2020 Comp'!$I$15+1)/7)</f>
        <v>0</v>
      </c>
      <c r="AF572" s="381">
        <f t="shared" si="33"/>
        <v>0</v>
      </c>
      <c r="AG572" s="381">
        <f t="shared" si="34"/>
        <v>0</v>
      </c>
    </row>
    <row r="573" spans="1:33" ht="15.75" thickBot="1" x14ac:dyDescent="0.3">
      <c r="A573" s="297">
        <f t="shared" si="35"/>
        <v>555</v>
      </c>
      <c r="B573" s="297" t="str">
        <f>IF('12. Type 2 Emp 2020 Comp'!B575=0," ",+'12. Type 2 Emp 2020 Comp'!B575)</f>
        <v xml:space="preserve"> </v>
      </c>
      <c r="C573" s="265" t="str">
        <f>IF('12. Type 2 Emp 2020 Comp'!C575=0," ",+'12. Type 2 Emp 2020 Comp'!C575)</f>
        <v xml:space="preserve"> </v>
      </c>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c r="AB573" s="514"/>
      <c r="AC573" s="514"/>
      <c r="AD573" s="269">
        <f t="shared" si="32"/>
        <v>0</v>
      </c>
      <c r="AE573" s="390">
        <f>+AD573/(('12. Type 2 Emp 2020 Comp'!$I$16-'12. Type 2 Emp 2020 Comp'!$I$15+1)/7)</f>
        <v>0</v>
      </c>
      <c r="AF573" s="381">
        <f t="shared" si="33"/>
        <v>0</v>
      </c>
      <c r="AG573" s="381">
        <f t="shared" si="34"/>
        <v>0</v>
      </c>
    </row>
    <row r="574" spans="1:33" ht="15.75" thickBot="1" x14ac:dyDescent="0.3">
      <c r="A574" s="297">
        <f t="shared" si="35"/>
        <v>556</v>
      </c>
      <c r="B574" s="297" t="str">
        <f>IF('12. Type 2 Emp 2020 Comp'!B576=0," ",+'12. Type 2 Emp 2020 Comp'!B576)</f>
        <v xml:space="preserve"> </v>
      </c>
      <c r="C574" s="265" t="str">
        <f>IF('12. Type 2 Emp 2020 Comp'!C576=0," ",+'12. Type 2 Emp 2020 Comp'!C576)</f>
        <v xml:space="preserve"> </v>
      </c>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c r="AB574" s="514"/>
      <c r="AC574" s="514"/>
      <c r="AD574" s="269">
        <f t="shared" si="32"/>
        <v>0</v>
      </c>
      <c r="AE574" s="390">
        <f>+AD574/(('12. Type 2 Emp 2020 Comp'!$I$16-'12. Type 2 Emp 2020 Comp'!$I$15+1)/7)</f>
        <v>0</v>
      </c>
      <c r="AF574" s="381">
        <f t="shared" si="33"/>
        <v>0</v>
      </c>
      <c r="AG574" s="381">
        <f t="shared" si="34"/>
        <v>0</v>
      </c>
    </row>
    <row r="575" spans="1:33" ht="15.75" thickBot="1" x14ac:dyDescent="0.3">
      <c r="A575" s="297">
        <f t="shared" si="35"/>
        <v>557</v>
      </c>
      <c r="B575" s="297" t="str">
        <f>IF('12. Type 2 Emp 2020 Comp'!B577=0," ",+'12. Type 2 Emp 2020 Comp'!B577)</f>
        <v xml:space="preserve"> </v>
      </c>
      <c r="C575" s="265" t="str">
        <f>IF('12. Type 2 Emp 2020 Comp'!C577=0," ",+'12. Type 2 Emp 2020 Comp'!C577)</f>
        <v xml:space="preserve"> </v>
      </c>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c r="AB575" s="514"/>
      <c r="AC575" s="514"/>
      <c r="AD575" s="269">
        <f t="shared" si="32"/>
        <v>0</v>
      </c>
      <c r="AE575" s="390">
        <f>+AD575/(('12. Type 2 Emp 2020 Comp'!$I$16-'12. Type 2 Emp 2020 Comp'!$I$15+1)/7)</f>
        <v>0</v>
      </c>
      <c r="AF575" s="381">
        <f t="shared" si="33"/>
        <v>0</v>
      </c>
      <c r="AG575" s="381">
        <f t="shared" si="34"/>
        <v>0</v>
      </c>
    </row>
    <row r="576" spans="1:33" ht="15.75" thickBot="1" x14ac:dyDescent="0.3">
      <c r="A576" s="297">
        <f t="shared" si="35"/>
        <v>558</v>
      </c>
      <c r="B576" s="297" t="str">
        <f>IF('12. Type 2 Emp 2020 Comp'!B578=0," ",+'12. Type 2 Emp 2020 Comp'!B578)</f>
        <v xml:space="preserve"> </v>
      </c>
      <c r="C576" s="265" t="str">
        <f>IF('12. Type 2 Emp 2020 Comp'!C578=0," ",+'12. Type 2 Emp 2020 Comp'!C578)</f>
        <v xml:space="preserve"> </v>
      </c>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c r="AB576" s="514"/>
      <c r="AC576" s="514"/>
      <c r="AD576" s="269">
        <f t="shared" si="32"/>
        <v>0</v>
      </c>
      <c r="AE576" s="390">
        <f>+AD576/(('12. Type 2 Emp 2020 Comp'!$I$16-'12. Type 2 Emp 2020 Comp'!$I$15+1)/7)</f>
        <v>0</v>
      </c>
      <c r="AF576" s="381">
        <f t="shared" si="33"/>
        <v>0</v>
      </c>
      <c r="AG576" s="381">
        <f t="shared" si="34"/>
        <v>0</v>
      </c>
    </row>
    <row r="577" spans="1:33" ht="15.75" thickBot="1" x14ac:dyDescent="0.3">
      <c r="A577" s="297">
        <f t="shared" si="35"/>
        <v>559</v>
      </c>
      <c r="B577" s="297" t="str">
        <f>IF('12. Type 2 Emp 2020 Comp'!B579=0," ",+'12. Type 2 Emp 2020 Comp'!B579)</f>
        <v xml:space="preserve"> </v>
      </c>
      <c r="C577" s="265" t="str">
        <f>IF('12. Type 2 Emp 2020 Comp'!C579=0," ",+'12. Type 2 Emp 2020 Comp'!C579)</f>
        <v xml:space="preserve"> </v>
      </c>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c r="AB577" s="514"/>
      <c r="AC577" s="514"/>
      <c r="AD577" s="269">
        <f t="shared" si="32"/>
        <v>0</v>
      </c>
      <c r="AE577" s="390">
        <f>+AD577/(('12. Type 2 Emp 2020 Comp'!$I$16-'12. Type 2 Emp 2020 Comp'!$I$15+1)/7)</f>
        <v>0</v>
      </c>
      <c r="AF577" s="381">
        <f t="shared" si="33"/>
        <v>0</v>
      </c>
      <c r="AG577" s="381">
        <f t="shared" si="34"/>
        <v>0</v>
      </c>
    </row>
    <row r="578" spans="1:33" ht="15.75" thickBot="1" x14ac:dyDescent="0.3">
      <c r="A578" s="297">
        <f t="shared" si="35"/>
        <v>560</v>
      </c>
      <c r="B578" s="297" t="str">
        <f>IF('12. Type 2 Emp 2020 Comp'!B580=0," ",+'12. Type 2 Emp 2020 Comp'!B580)</f>
        <v xml:space="preserve"> </v>
      </c>
      <c r="C578" s="265" t="str">
        <f>IF('12. Type 2 Emp 2020 Comp'!C580=0," ",+'12. Type 2 Emp 2020 Comp'!C580)</f>
        <v xml:space="preserve"> </v>
      </c>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c r="AB578" s="514"/>
      <c r="AC578" s="514"/>
      <c r="AD578" s="269">
        <f t="shared" si="32"/>
        <v>0</v>
      </c>
      <c r="AE578" s="390">
        <f>+AD578/(('12. Type 2 Emp 2020 Comp'!$I$16-'12. Type 2 Emp 2020 Comp'!$I$15+1)/7)</f>
        <v>0</v>
      </c>
      <c r="AF578" s="381">
        <f t="shared" si="33"/>
        <v>0</v>
      </c>
      <c r="AG578" s="381">
        <f t="shared" si="34"/>
        <v>0</v>
      </c>
    </row>
    <row r="579" spans="1:33" ht="15.75" thickBot="1" x14ac:dyDescent="0.3">
      <c r="A579" s="297">
        <f t="shared" si="35"/>
        <v>561</v>
      </c>
      <c r="B579" s="297" t="str">
        <f>IF('12. Type 2 Emp 2020 Comp'!B581=0," ",+'12. Type 2 Emp 2020 Comp'!B581)</f>
        <v xml:space="preserve"> </v>
      </c>
      <c r="C579" s="265" t="str">
        <f>IF('12. Type 2 Emp 2020 Comp'!C581=0," ",+'12. Type 2 Emp 2020 Comp'!C581)</f>
        <v xml:space="preserve"> </v>
      </c>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c r="AB579" s="514"/>
      <c r="AC579" s="514"/>
      <c r="AD579" s="269">
        <f t="shared" si="32"/>
        <v>0</v>
      </c>
      <c r="AE579" s="390">
        <f>+AD579/(('12. Type 2 Emp 2020 Comp'!$I$16-'12. Type 2 Emp 2020 Comp'!$I$15+1)/7)</f>
        <v>0</v>
      </c>
      <c r="AF579" s="381">
        <f t="shared" si="33"/>
        <v>0</v>
      </c>
      <c r="AG579" s="381">
        <f t="shared" si="34"/>
        <v>0</v>
      </c>
    </row>
    <row r="580" spans="1:33" ht="15.75" thickBot="1" x14ac:dyDescent="0.3">
      <c r="A580" s="297">
        <f t="shared" si="35"/>
        <v>562</v>
      </c>
      <c r="B580" s="297" t="str">
        <f>IF('12. Type 2 Emp 2020 Comp'!B582=0," ",+'12. Type 2 Emp 2020 Comp'!B582)</f>
        <v xml:space="preserve"> </v>
      </c>
      <c r="C580" s="265" t="str">
        <f>IF('12. Type 2 Emp 2020 Comp'!C582=0," ",+'12. Type 2 Emp 2020 Comp'!C582)</f>
        <v xml:space="preserve"> </v>
      </c>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c r="AB580" s="514"/>
      <c r="AC580" s="514"/>
      <c r="AD580" s="269">
        <f t="shared" si="32"/>
        <v>0</v>
      </c>
      <c r="AE580" s="390">
        <f>+AD580/(('12. Type 2 Emp 2020 Comp'!$I$16-'12. Type 2 Emp 2020 Comp'!$I$15+1)/7)</f>
        <v>0</v>
      </c>
      <c r="AF580" s="381">
        <f t="shared" si="33"/>
        <v>0</v>
      </c>
      <c r="AG580" s="381">
        <f t="shared" si="34"/>
        <v>0</v>
      </c>
    </row>
    <row r="581" spans="1:33" ht="15.75" thickBot="1" x14ac:dyDescent="0.3">
      <c r="A581" s="297">
        <f t="shared" si="35"/>
        <v>563</v>
      </c>
      <c r="B581" s="297" t="str">
        <f>IF('12. Type 2 Emp 2020 Comp'!B583=0," ",+'12. Type 2 Emp 2020 Comp'!B583)</f>
        <v xml:space="preserve"> </v>
      </c>
      <c r="C581" s="265" t="str">
        <f>IF('12. Type 2 Emp 2020 Comp'!C583=0," ",+'12. Type 2 Emp 2020 Comp'!C583)</f>
        <v xml:space="preserve"> </v>
      </c>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c r="AB581" s="514"/>
      <c r="AC581" s="514"/>
      <c r="AD581" s="269">
        <f t="shared" si="32"/>
        <v>0</v>
      </c>
      <c r="AE581" s="390">
        <f>+AD581/(('12. Type 2 Emp 2020 Comp'!$I$16-'12. Type 2 Emp 2020 Comp'!$I$15+1)/7)</f>
        <v>0</v>
      </c>
      <c r="AF581" s="381">
        <f t="shared" si="33"/>
        <v>0</v>
      </c>
      <c r="AG581" s="381">
        <f t="shared" si="34"/>
        <v>0</v>
      </c>
    </row>
    <row r="582" spans="1:33" ht="15.75" thickBot="1" x14ac:dyDescent="0.3">
      <c r="A582" s="297">
        <f t="shared" si="35"/>
        <v>564</v>
      </c>
      <c r="B582" s="297" t="str">
        <f>IF('12. Type 2 Emp 2020 Comp'!B584=0," ",+'12. Type 2 Emp 2020 Comp'!B584)</f>
        <v xml:space="preserve"> </v>
      </c>
      <c r="C582" s="265" t="str">
        <f>IF('12. Type 2 Emp 2020 Comp'!C584=0," ",+'12. Type 2 Emp 2020 Comp'!C584)</f>
        <v xml:space="preserve"> </v>
      </c>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c r="AB582" s="514"/>
      <c r="AC582" s="514"/>
      <c r="AD582" s="269">
        <f t="shared" si="32"/>
        <v>0</v>
      </c>
      <c r="AE582" s="390">
        <f>+AD582/(('12. Type 2 Emp 2020 Comp'!$I$16-'12. Type 2 Emp 2020 Comp'!$I$15+1)/7)</f>
        <v>0</v>
      </c>
      <c r="AF582" s="381">
        <f t="shared" si="33"/>
        <v>0</v>
      </c>
      <c r="AG582" s="381">
        <f t="shared" si="34"/>
        <v>0</v>
      </c>
    </row>
    <row r="583" spans="1:33" ht="15.75" thickBot="1" x14ac:dyDescent="0.3">
      <c r="A583" s="297">
        <f t="shared" si="35"/>
        <v>565</v>
      </c>
      <c r="B583" s="297" t="str">
        <f>IF('12. Type 2 Emp 2020 Comp'!B585=0," ",+'12. Type 2 Emp 2020 Comp'!B585)</f>
        <v xml:space="preserve"> </v>
      </c>
      <c r="C583" s="265" t="str">
        <f>IF('12. Type 2 Emp 2020 Comp'!C585=0," ",+'12. Type 2 Emp 2020 Comp'!C585)</f>
        <v xml:space="preserve"> </v>
      </c>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c r="AB583" s="514"/>
      <c r="AC583" s="514"/>
      <c r="AD583" s="269">
        <f t="shared" si="32"/>
        <v>0</v>
      </c>
      <c r="AE583" s="390">
        <f>+AD583/(('12. Type 2 Emp 2020 Comp'!$I$16-'12. Type 2 Emp 2020 Comp'!$I$15+1)/7)</f>
        <v>0</v>
      </c>
      <c r="AF583" s="381">
        <f t="shared" si="33"/>
        <v>0</v>
      </c>
      <c r="AG583" s="381">
        <f t="shared" si="34"/>
        <v>0</v>
      </c>
    </row>
    <row r="584" spans="1:33" ht="15.75" thickBot="1" x14ac:dyDescent="0.3">
      <c r="A584" s="297">
        <f t="shared" si="35"/>
        <v>566</v>
      </c>
      <c r="B584" s="297" t="str">
        <f>IF('12. Type 2 Emp 2020 Comp'!B586=0," ",+'12. Type 2 Emp 2020 Comp'!B586)</f>
        <v xml:space="preserve"> </v>
      </c>
      <c r="C584" s="265" t="str">
        <f>IF('12. Type 2 Emp 2020 Comp'!C586=0," ",+'12. Type 2 Emp 2020 Comp'!C586)</f>
        <v xml:space="preserve"> </v>
      </c>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c r="AB584" s="514"/>
      <c r="AC584" s="514"/>
      <c r="AD584" s="269">
        <f t="shared" si="32"/>
        <v>0</v>
      </c>
      <c r="AE584" s="390">
        <f>+AD584/(('12. Type 2 Emp 2020 Comp'!$I$16-'12. Type 2 Emp 2020 Comp'!$I$15+1)/7)</f>
        <v>0</v>
      </c>
      <c r="AF584" s="381">
        <f t="shared" si="33"/>
        <v>0</v>
      </c>
      <c r="AG584" s="381">
        <f t="shared" si="34"/>
        <v>0</v>
      </c>
    </row>
    <row r="585" spans="1:33" ht="15.75" thickBot="1" x14ac:dyDescent="0.3">
      <c r="A585" s="297">
        <f t="shared" si="35"/>
        <v>567</v>
      </c>
      <c r="B585" s="297" t="str">
        <f>IF('12. Type 2 Emp 2020 Comp'!B587=0," ",+'12. Type 2 Emp 2020 Comp'!B587)</f>
        <v xml:space="preserve"> </v>
      </c>
      <c r="C585" s="265" t="str">
        <f>IF('12. Type 2 Emp 2020 Comp'!C587=0," ",+'12. Type 2 Emp 2020 Comp'!C587)</f>
        <v xml:space="preserve"> </v>
      </c>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c r="AB585" s="514"/>
      <c r="AC585" s="514"/>
      <c r="AD585" s="269">
        <f t="shared" si="32"/>
        <v>0</v>
      </c>
      <c r="AE585" s="390">
        <f>+AD585/(('12. Type 2 Emp 2020 Comp'!$I$16-'12. Type 2 Emp 2020 Comp'!$I$15+1)/7)</f>
        <v>0</v>
      </c>
      <c r="AF585" s="381">
        <f t="shared" si="33"/>
        <v>0</v>
      </c>
      <c r="AG585" s="381">
        <f t="shared" si="34"/>
        <v>0</v>
      </c>
    </row>
    <row r="586" spans="1:33" ht="15.75" thickBot="1" x14ac:dyDescent="0.3">
      <c r="A586" s="297">
        <f t="shared" si="35"/>
        <v>568</v>
      </c>
      <c r="B586" s="297" t="str">
        <f>IF('12. Type 2 Emp 2020 Comp'!B588=0," ",+'12. Type 2 Emp 2020 Comp'!B588)</f>
        <v xml:space="preserve"> </v>
      </c>
      <c r="C586" s="265" t="str">
        <f>IF('12. Type 2 Emp 2020 Comp'!C588=0," ",+'12. Type 2 Emp 2020 Comp'!C588)</f>
        <v xml:space="preserve"> </v>
      </c>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c r="AB586" s="514"/>
      <c r="AC586" s="514"/>
      <c r="AD586" s="269">
        <f t="shared" si="32"/>
        <v>0</v>
      </c>
      <c r="AE586" s="390">
        <f>+AD586/(('12. Type 2 Emp 2020 Comp'!$I$16-'12. Type 2 Emp 2020 Comp'!$I$15+1)/7)</f>
        <v>0</v>
      </c>
      <c r="AF586" s="381">
        <f t="shared" si="33"/>
        <v>0</v>
      </c>
      <c r="AG586" s="381">
        <f t="shared" si="34"/>
        <v>0</v>
      </c>
    </row>
    <row r="587" spans="1:33" ht="15.75" thickBot="1" x14ac:dyDescent="0.3">
      <c r="A587" s="297">
        <f t="shared" si="35"/>
        <v>569</v>
      </c>
      <c r="B587" s="297" t="str">
        <f>IF('12. Type 2 Emp 2020 Comp'!B589=0," ",+'12. Type 2 Emp 2020 Comp'!B589)</f>
        <v xml:space="preserve"> </v>
      </c>
      <c r="C587" s="265" t="str">
        <f>IF('12. Type 2 Emp 2020 Comp'!C589=0," ",+'12. Type 2 Emp 2020 Comp'!C589)</f>
        <v xml:space="preserve"> </v>
      </c>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c r="AB587" s="514"/>
      <c r="AC587" s="514"/>
      <c r="AD587" s="269">
        <f t="shared" si="32"/>
        <v>0</v>
      </c>
      <c r="AE587" s="390">
        <f>+AD587/(('12. Type 2 Emp 2020 Comp'!$I$16-'12. Type 2 Emp 2020 Comp'!$I$15+1)/7)</f>
        <v>0</v>
      </c>
      <c r="AF587" s="381">
        <f t="shared" si="33"/>
        <v>0</v>
      </c>
      <c r="AG587" s="381">
        <f t="shared" si="34"/>
        <v>0</v>
      </c>
    </row>
    <row r="588" spans="1:33" ht="15.75" thickBot="1" x14ac:dyDescent="0.3">
      <c r="A588" s="297">
        <f t="shared" si="35"/>
        <v>570</v>
      </c>
      <c r="B588" s="297" t="str">
        <f>IF('12. Type 2 Emp 2020 Comp'!B590=0," ",+'12. Type 2 Emp 2020 Comp'!B590)</f>
        <v xml:space="preserve"> </v>
      </c>
      <c r="C588" s="265" t="str">
        <f>IF('12. Type 2 Emp 2020 Comp'!C590=0," ",+'12. Type 2 Emp 2020 Comp'!C590)</f>
        <v xml:space="preserve"> </v>
      </c>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c r="AB588" s="514"/>
      <c r="AC588" s="514"/>
      <c r="AD588" s="269">
        <f t="shared" si="32"/>
        <v>0</v>
      </c>
      <c r="AE588" s="390">
        <f>+AD588/(('12. Type 2 Emp 2020 Comp'!$I$16-'12. Type 2 Emp 2020 Comp'!$I$15+1)/7)</f>
        <v>0</v>
      </c>
      <c r="AF588" s="381">
        <f t="shared" si="33"/>
        <v>0</v>
      </c>
      <c r="AG588" s="381">
        <f t="shared" si="34"/>
        <v>0</v>
      </c>
    </row>
    <row r="589" spans="1:33" ht="15.75" thickBot="1" x14ac:dyDescent="0.3">
      <c r="A589" s="297">
        <f t="shared" si="35"/>
        <v>571</v>
      </c>
      <c r="B589" s="297" t="str">
        <f>IF('12. Type 2 Emp 2020 Comp'!B591=0," ",+'12. Type 2 Emp 2020 Comp'!B591)</f>
        <v xml:space="preserve"> </v>
      </c>
      <c r="C589" s="265" t="str">
        <f>IF('12. Type 2 Emp 2020 Comp'!C591=0," ",+'12. Type 2 Emp 2020 Comp'!C591)</f>
        <v xml:space="preserve"> </v>
      </c>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c r="AB589" s="514"/>
      <c r="AC589" s="514"/>
      <c r="AD589" s="269">
        <f t="shared" si="32"/>
        <v>0</v>
      </c>
      <c r="AE589" s="390">
        <f>+AD589/(('12. Type 2 Emp 2020 Comp'!$I$16-'12. Type 2 Emp 2020 Comp'!$I$15+1)/7)</f>
        <v>0</v>
      </c>
      <c r="AF589" s="381">
        <f t="shared" si="33"/>
        <v>0</v>
      </c>
      <c r="AG589" s="381">
        <f t="shared" si="34"/>
        <v>0</v>
      </c>
    </row>
    <row r="590" spans="1:33" ht="15.75" thickBot="1" x14ac:dyDescent="0.3">
      <c r="A590" s="297">
        <f t="shared" si="35"/>
        <v>572</v>
      </c>
      <c r="B590" s="297" t="str">
        <f>IF('12. Type 2 Emp 2020 Comp'!B592=0," ",+'12. Type 2 Emp 2020 Comp'!B592)</f>
        <v xml:space="preserve"> </v>
      </c>
      <c r="C590" s="265" t="str">
        <f>IF('12. Type 2 Emp 2020 Comp'!C592=0," ",+'12. Type 2 Emp 2020 Comp'!C592)</f>
        <v xml:space="preserve"> </v>
      </c>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c r="AB590" s="514"/>
      <c r="AC590" s="514"/>
      <c r="AD590" s="269">
        <f t="shared" si="32"/>
        <v>0</v>
      </c>
      <c r="AE590" s="390">
        <f>+AD590/(('12. Type 2 Emp 2020 Comp'!$I$16-'12. Type 2 Emp 2020 Comp'!$I$15+1)/7)</f>
        <v>0</v>
      </c>
      <c r="AF590" s="381">
        <f t="shared" si="33"/>
        <v>0</v>
      </c>
      <c r="AG590" s="381">
        <f t="shared" si="34"/>
        <v>0</v>
      </c>
    </row>
    <row r="591" spans="1:33" ht="15.75" thickBot="1" x14ac:dyDescent="0.3">
      <c r="A591" s="297">
        <f t="shared" si="35"/>
        <v>573</v>
      </c>
      <c r="B591" s="297" t="str">
        <f>IF('12. Type 2 Emp 2020 Comp'!B593=0," ",+'12. Type 2 Emp 2020 Comp'!B593)</f>
        <v xml:space="preserve"> </v>
      </c>
      <c r="C591" s="265" t="str">
        <f>IF('12. Type 2 Emp 2020 Comp'!C593=0," ",+'12. Type 2 Emp 2020 Comp'!C593)</f>
        <v xml:space="preserve"> </v>
      </c>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c r="AB591" s="514"/>
      <c r="AC591" s="514"/>
      <c r="AD591" s="269">
        <f t="shared" si="32"/>
        <v>0</v>
      </c>
      <c r="AE591" s="390">
        <f>+AD591/(('12. Type 2 Emp 2020 Comp'!$I$16-'12. Type 2 Emp 2020 Comp'!$I$15+1)/7)</f>
        <v>0</v>
      </c>
      <c r="AF591" s="381">
        <f t="shared" si="33"/>
        <v>0</v>
      </c>
      <c r="AG591" s="381">
        <f t="shared" si="34"/>
        <v>0</v>
      </c>
    </row>
    <row r="592" spans="1:33" ht="15.75" thickBot="1" x14ac:dyDescent="0.3">
      <c r="A592" s="297">
        <f t="shared" si="35"/>
        <v>574</v>
      </c>
      <c r="B592" s="297" t="str">
        <f>IF('12. Type 2 Emp 2020 Comp'!B594=0," ",+'12. Type 2 Emp 2020 Comp'!B594)</f>
        <v xml:space="preserve"> </v>
      </c>
      <c r="C592" s="265" t="str">
        <f>IF('12. Type 2 Emp 2020 Comp'!C594=0," ",+'12. Type 2 Emp 2020 Comp'!C594)</f>
        <v xml:space="preserve"> </v>
      </c>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c r="AB592" s="514"/>
      <c r="AC592" s="514"/>
      <c r="AD592" s="269">
        <f t="shared" si="32"/>
        <v>0</v>
      </c>
      <c r="AE592" s="390">
        <f>+AD592/(('12. Type 2 Emp 2020 Comp'!$I$16-'12. Type 2 Emp 2020 Comp'!$I$15+1)/7)</f>
        <v>0</v>
      </c>
      <c r="AF592" s="381">
        <f t="shared" si="33"/>
        <v>0</v>
      </c>
      <c r="AG592" s="381">
        <f t="shared" si="34"/>
        <v>0</v>
      </c>
    </row>
    <row r="593" spans="1:33" ht="15.75" thickBot="1" x14ac:dyDescent="0.3">
      <c r="A593" s="297">
        <f t="shared" si="35"/>
        <v>575</v>
      </c>
      <c r="B593" s="297" t="str">
        <f>IF('12. Type 2 Emp 2020 Comp'!B595=0," ",+'12. Type 2 Emp 2020 Comp'!B595)</f>
        <v xml:space="preserve"> </v>
      </c>
      <c r="C593" s="265" t="str">
        <f>IF('12. Type 2 Emp 2020 Comp'!C595=0," ",+'12. Type 2 Emp 2020 Comp'!C595)</f>
        <v xml:space="preserve"> </v>
      </c>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c r="AB593" s="514"/>
      <c r="AC593" s="514"/>
      <c r="AD593" s="269">
        <f t="shared" si="32"/>
        <v>0</v>
      </c>
      <c r="AE593" s="390">
        <f>+AD593/(('12. Type 2 Emp 2020 Comp'!$I$16-'12. Type 2 Emp 2020 Comp'!$I$15+1)/7)</f>
        <v>0</v>
      </c>
      <c r="AF593" s="381">
        <f t="shared" si="33"/>
        <v>0</v>
      </c>
      <c r="AG593" s="381">
        <f t="shared" si="34"/>
        <v>0</v>
      </c>
    </row>
    <row r="594" spans="1:33" ht="15.75" thickBot="1" x14ac:dyDescent="0.3">
      <c r="A594" s="297">
        <f t="shared" si="35"/>
        <v>576</v>
      </c>
      <c r="B594" s="297" t="str">
        <f>IF('12. Type 2 Emp 2020 Comp'!B596=0," ",+'12. Type 2 Emp 2020 Comp'!B596)</f>
        <v xml:space="preserve"> </v>
      </c>
      <c r="C594" s="265" t="str">
        <f>IF('12. Type 2 Emp 2020 Comp'!C596=0," ",+'12. Type 2 Emp 2020 Comp'!C596)</f>
        <v xml:space="preserve"> </v>
      </c>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c r="AB594" s="514"/>
      <c r="AC594" s="514"/>
      <c r="AD594" s="269">
        <f t="shared" si="32"/>
        <v>0</v>
      </c>
      <c r="AE594" s="390">
        <f>+AD594/(('12. Type 2 Emp 2020 Comp'!$I$16-'12. Type 2 Emp 2020 Comp'!$I$15+1)/7)</f>
        <v>0</v>
      </c>
      <c r="AF594" s="381">
        <f t="shared" si="33"/>
        <v>0</v>
      </c>
      <c r="AG594" s="381">
        <f t="shared" si="34"/>
        <v>0</v>
      </c>
    </row>
    <row r="595" spans="1:33" ht="15.75" thickBot="1" x14ac:dyDescent="0.3">
      <c r="A595" s="297">
        <f t="shared" si="35"/>
        <v>577</v>
      </c>
      <c r="B595" s="297" t="str">
        <f>IF('12. Type 2 Emp 2020 Comp'!B597=0," ",+'12. Type 2 Emp 2020 Comp'!B597)</f>
        <v xml:space="preserve"> </v>
      </c>
      <c r="C595" s="265" t="str">
        <f>IF('12. Type 2 Emp 2020 Comp'!C597=0," ",+'12. Type 2 Emp 2020 Comp'!C597)</f>
        <v xml:space="preserve"> </v>
      </c>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c r="AB595" s="514"/>
      <c r="AC595" s="514"/>
      <c r="AD595" s="269">
        <f t="shared" ref="AD595:AD658" si="36">IF(D595=0,SUM(E595:AC595),D595)</f>
        <v>0</v>
      </c>
      <c r="AE595" s="390">
        <f>+AD595/(('12. Type 2 Emp 2020 Comp'!$I$16-'12. Type 2 Emp 2020 Comp'!$I$15+1)/7)</f>
        <v>0</v>
      </c>
      <c r="AF595" s="381">
        <f t="shared" si="33"/>
        <v>0</v>
      </c>
      <c r="AG595" s="381">
        <f t="shared" si="34"/>
        <v>0</v>
      </c>
    </row>
    <row r="596" spans="1:33" ht="15.75" thickBot="1" x14ac:dyDescent="0.3">
      <c r="A596" s="297">
        <f t="shared" si="35"/>
        <v>578</v>
      </c>
      <c r="B596" s="297" t="str">
        <f>IF('12. Type 2 Emp 2020 Comp'!B598=0," ",+'12. Type 2 Emp 2020 Comp'!B598)</f>
        <v xml:space="preserve"> </v>
      </c>
      <c r="C596" s="265" t="str">
        <f>IF('12. Type 2 Emp 2020 Comp'!C598=0," ",+'12. Type 2 Emp 2020 Comp'!C598)</f>
        <v xml:space="preserve"> </v>
      </c>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c r="AB596" s="514"/>
      <c r="AC596" s="514"/>
      <c r="AD596" s="269">
        <f t="shared" si="36"/>
        <v>0</v>
      </c>
      <c r="AE596" s="390">
        <f>+AD596/(('12. Type 2 Emp 2020 Comp'!$I$16-'12. Type 2 Emp 2020 Comp'!$I$15+1)/7)</f>
        <v>0</v>
      </c>
      <c r="AF596" s="381">
        <f t="shared" ref="AF596:AF659" si="37">ROUND(IF($I$12=1,IF(AE596&lt;40,AE596/40,1),0),1)</f>
        <v>0</v>
      </c>
      <c r="AG596" s="381">
        <f t="shared" ref="AG596:AG659" si="38">ROUND(IF($I$12=2,IF(AE596&lt;40,IF(AE596=0,0,0.5),1),0),1)</f>
        <v>0</v>
      </c>
    </row>
    <row r="597" spans="1:33" ht="15.75" thickBot="1" x14ac:dyDescent="0.3">
      <c r="A597" s="297">
        <f t="shared" ref="A597:A660" si="39">+A596+1</f>
        <v>579</v>
      </c>
      <c r="B597" s="297" t="str">
        <f>IF('12. Type 2 Emp 2020 Comp'!B599=0," ",+'12. Type 2 Emp 2020 Comp'!B599)</f>
        <v xml:space="preserve"> </v>
      </c>
      <c r="C597" s="265" t="str">
        <f>IF('12. Type 2 Emp 2020 Comp'!C599=0," ",+'12. Type 2 Emp 2020 Comp'!C599)</f>
        <v xml:space="preserve"> </v>
      </c>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c r="AB597" s="514"/>
      <c r="AC597" s="514"/>
      <c r="AD597" s="269">
        <f t="shared" si="36"/>
        <v>0</v>
      </c>
      <c r="AE597" s="390">
        <f>+AD597/(('12. Type 2 Emp 2020 Comp'!$I$16-'12. Type 2 Emp 2020 Comp'!$I$15+1)/7)</f>
        <v>0</v>
      </c>
      <c r="AF597" s="381">
        <f t="shared" si="37"/>
        <v>0</v>
      </c>
      <c r="AG597" s="381">
        <f t="shared" si="38"/>
        <v>0</v>
      </c>
    </row>
    <row r="598" spans="1:33" ht="15.75" thickBot="1" x14ac:dyDescent="0.3">
      <c r="A598" s="297">
        <f t="shared" si="39"/>
        <v>580</v>
      </c>
      <c r="B598" s="297" t="str">
        <f>IF('12. Type 2 Emp 2020 Comp'!B600=0," ",+'12. Type 2 Emp 2020 Comp'!B600)</f>
        <v xml:space="preserve"> </v>
      </c>
      <c r="C598" s="265" t="str">
        <f>IF('12. Type 2 Emp 2020 Comp'!C600=0," ",+'12. Type 2 Emp 2020 Comp'!C600)</f>
        <v xml:space="preserve"> </v>
      </c>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c r="AB598" s="514"/>
      <c r="AC598" s="514"/>
      <c r="AD598" s="269">
        <f t="shared" si="36"/>
        <v>0</v>
      </c>
      <c r="AE598" s="390">
        <f>+AD598/(('12. Type 2 Emp 2020 Comp'!$I$16-'12. Type 2 Emp 2020 Comp'!$I$15+1)/7)</f>
        <v>0</v>
      </c>
      <c r="AF598" s="381">
        <f t="shared" si="37"/>
        <v>0</v>
      </c>
      <c r="AG598" s="381">
        <f t="shared" si="38"/>
        <v>0</v>
      </c>
    </row>
    <row r="599" spans="1:33" ht="15.75" thickBot="1" x14ac:dyDescent="0.3">
      <c r="A599" s="297">
        <f t="shared" si="39"/>
        <v>581</v>
      </c>
      <c r="B599" s="297" t="str">
        <f>IF('12. Type 2 Emp 2020 Comp'!B601=0," ",+'12. Type 2 Emp 2020 Comp'!B601)</f>
        <v xml:space="preserve"> </v>
      </c>
      <c r="C599" s="265" t="str">
        <f>IF('12. Type 2 Emp 2020 Comp'!C601=0," ",+'12. Type 2 Emp 2020 Comp'!C601)</f>
        <v xml:space="preserve"> </v>
      </c>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c r="AB599" s="514"/>
      <c r="AC599" s="514"/>
      <c r="AD599" s="269">
        <f t="shared" si="36"/>
        <v>0</v>
      </c>
      <c r="AE599" s="390">
        <f>+AD599/(('12. Type 2 Emp 2020 Comp'!$I$16-'12. Type 2 Emp 2020 Comp'!$I$15+1)/7)</f>
        <v>0</v>
      </c>
      <c r="AF599" s="381">
        <f t="shared" si="37"/>
        <v>0</v>
      </c>
      <c r="AG599" s="381">
        <f t="shared" si="38"/>
        <v>0</v>
      </c>
    </row>
    <row r="600" spans="1:33" ht="15.75" thickBot="1" x14ac:dyDescent="0.3">
      <c r="A600" s="297">
        <f t="shared" si="39"/>
        <v>582</v>
      </c>
      <c r="B600" s="297" t="str">
        <f>IF('12. Type 2 Emp 2020 Comp'!B602=0," ",+'12. Type 2 Emp 2020 Comp'!B602)</f>
        <v xml:space="preserve"> </v>
      </c>
      <c r="C600" s="265" t="str">
        <f>IF('12. Type 2 Emp 2020 Comp'!C602=0," ",+'12. Type 2 Emp 2020 Comp'!C602)</f>
        <v xml:space="preserve"> </v>
      </c>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c r="AB600" s="514"/>
      <c r="AC600" s="514"/>
      <c r="AD600" s="269">
        <f t="shared" si="36"/>
        <v>0</v>
      </c>
      <c r="AE600" s="390">
        <f>+AD600/(('12. Type 2 Emp 2020 Comp'!$I$16-'12. Type 2 Emp 2020 Comp'!$I$15+1)/7)</f>
        <v>0</v>
      </c>
      <c r="AF600" s="381">
        <f t="shared" si="37"/>
        <v>0</v>
      </c>
      <c r="AG600" s="381">
        <f t="shared" si="38"/>
        <v>0</v>
      </c>
    </row>
    <row r="601" spans="1:33" ht="15.75" thickBot="1" x14ac:dyDescent="0.3">
      <c r="A601" s="297">
        <f t="shared" si="39"/>
        <v>583</v>
      </c>
      <c r="B601" s="297" t="str">
        <f>IF('12. Type 2 Emp 2020 Comp'!B603=0," ",+'12. Type 2 Emp 2020 Comp'!B603)</f>
        <v xml:space="preserve"> </v>
      </c>
      <c r="C601" s="265" t="str">
        <f>IF('12. Type 2 Emp 2020 Comp'!C603=0," ",+'12. Type 2 Emp 2020 Comp'!C603)</f>
        <v xml:space="preserve"> </v>
      </c>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c r="AB601" s="514"/>
      <c r="AC601" s="514"/>
      <c r="AD601" s="269">
        <f t="shared" si="36"/>
        <v>0</v>
      </c>
      <c r="AE601" s="390">
        <f>+AD601/(('12. Type 2 Emp 2020 Comp'!$I$16-'12. Type 2 Emp 2020 Comp'!$I$15+1)/7)</f>
        <v>0</v>
      </c>
      <c r="AF601" s="381">
        <f t="shared" si="37"/>
        <v>0</v>
      </c>
      <c r="AG601" s="381">
        <f t="shared" si="38"/>
        <v>0</v>
      </c>
    </row>
    <row r="602" spans="1:33" ht="15.75" thickBot="1" x14ac:dyDescent="0.3">
      <c r="A602" s="297">
        <f t="shared" si="39"/>
        <v>584</v>
      </c>
      <c r="B602" s="297" t="str">
        <f>IF('12. Type 2 Emp 2020 Comp'!B604=0," ",+'12. Type 2 Emp 2020 Comp'!B604)</f>
        <v xml:space="preserve"> </v>
      </c>
      <c r="C602" s="265" t="str">
        <f>IF('12. Type 2 Emp 2020 Comp'!C604=0," ",+'12. Type 2 Emp 2020 Comp'!C604)</f>
        <v xml:space="preserve"> </v>
      </c>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c r="AB602" s="514"/>
      <c r="AC602" s="514"/>
      <c r="AD602" s="269">
        <f t="shared" si="36"/>
        <v>0</v>
      </c>
      <c r="AE602" s="390">
        <f>+AD602/(('12. Type 2 Emp 2020 Comp'!$I$16-'12. Type 2 Emp 2020 Comp'!$I$15+1)/7)</f>
        <v>0</v>
      </c>
      <c r="AF602" s="381">
        <f t="shared" si="37"/>
        <v>0</v>
      </c>
      <c r="AG602" s="381">
        <f t="shared" si="38"/>
        <v>0</v>
      </c>
    </row>
    <row r="603" spans="1:33" ht="15.75" thickBot="1" x14ac:dyDescent="0.3">
      <c r="A603" s="297">
        <f t="shared" si="39"/>
        <v>585</v>
      </c>
      <c r="B603" s="297" t="str">
        <f>IF('12. Type 2 Emp 2020 Comp'!B605=0," ",+'12. Type 2 Emp 2020 Comp'!B605)</f>
        <v xml:space="preserve"> </v>
      </c>
      <c r="C603" s="265" t="str">
        <f>IF('12. Type 2 Emp 2020 Comp'!C605=0," ",+'12. Type 2 Emp 2020 Comp'!C605)</f>
        <v xml:space="preserve"> </v>
      </c>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c r="AB603" s="514"/>
      <c r="AC603" s="514"/>
      <c r="AD603" s="269">
        <f t="shared" si="36"/>
        <v>0</v>
      </c>
      <c r="AE603" s="390">
        <f>+AD603/(('12. Type 2 Emp 2020 Comp'!$I$16-'12. Type 2 Emp 2020 Comp'!$I$15+1)/7)</f>
        <v>0</v>
      </c>
      <c r="AF603" s="381">
        <f t="shared" si="37"/>
        <v>0</v>
      </c>
      <c r="AG603" s="381">
        <f t="shared" si="38"/>
        <v>0</v>
      </c>
    </row>
    <row r="604" spans="1:33" ht="15.75" thickBot="1" x14ac:dyDescent="0.3">
      <c r="A604" s="297">
        <f t="shared" si="39"/>
        <v>586</v>
      </c>
      <c r="B604" s="297" t="str">
        <f>IF('12. Type 2 Emp 2020 Comp'!B606=0," ",+'12. Type 2 Emp 2020 Comp'!B606)</f>
        <v xml:space="preserve"> </v>
      </c>
      <c r="C604" s="265" t="str">
        <f>IF('12. Type 2 Emp 2020 Comp'!C606=0," ",+'12. Type 2 Emp 2020 Comp'!C606)</f>
        <v xml:space="preserve"> </v>
      </c>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c r="AB604" s="514"/>
      <c r="AC604" s="514"/>
      <c r="AD604" s="269">
        <f t="shared" si="36"/>
        <v>0</v>
      </c>
      <c r="AE604" s="390">
        <f>+AD604/(('12. Type 2 Emp 2020 Comp'!$I$16-'12. Type 2 Emp 2020 Comp'!$I$15+1)/7)</f>
        <v>0</v>
      </c>
      <c r="AF604" s="381">
        <f t="shared" si="37"/>
        <v>0</v>
      </c>
      <c r="AG604" s="381">
        <f t="shared" si="38"/>
        <v>0</v>
      </c>
    </row>
    <row r="605" spans="1:33" ht="15.75" thickBot="1" x14ac:dyDescent="0.3">
      <c r="A605" s="297">
        <f t="shared" si="39"/>
        <v>587</v>
      </c>
      <c r="B605" s="297" t="str">
        <f>IF('12. Type 2 Emp 2020 Comp'!B607=0," ",+'12. Type 2 Emp 2020 Comp'!B607)</f>
        <v xml:space="preserve"> </v>
      </c>
      <c r="C605" s="265" t="str">
        <f>IF('12. Type 2 Emp 2020 Comp'!C607=0," ",+'12. Type 2 Emp 2020 Comp'!C607)</f>
        <v xml:space="preserve"> </v>
      </c>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c r="AB605" s="514"/>
      <c r="AC605" s="514"/>
      <c r="AD605" s="269">
        <f t="shared" si="36"/>
        <v>0</v>
      </c>
      <c r="AE605" s="390">
        <f>+AD605/(('12. Type 2 Emp 2020 Comp'!$I$16-'12. Type 2 Emp 2020 Comp'!$I$15+1)/7)</f>
        <v>0</v>
      </c>
      <c r="AF605" s="381">
        <f t="shared" si="37"/>
        <v>0</v>
      </c>
      <c r="AG605" s="381">
        <f t="shared" si="38"/>
        <v>0</v>
      </c>
    </row>
    <row r="606" spans="1:33" ht="15.75" thickBot="1" x14ac:dyDescent="0.3">
      <c r="A606" s="297">
        <f t="shared" si="39"/>
        <v>588</v>
      </c>
      <c r="B606" s="297" t="str">
        <f>IF('12. Type 2 Emp 2020 Comp'!B608=0," ",+'12. Type 2 Emp 2020 Comp'!B608)</f>
        <v xml:space="preserve"> </v>
      </c>
      <c r="C606" s="265" t="str">
        <f>IF('12. Type 2 Emp 2020 Comp'!C608=0," ",+'12. Type 2 Emp 2020 Comp'!C608)</f>
        <v xml:space="preserve"> </v>
      </c>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c r="AB606" s="514"/>
      <c r="AC606" s="514"/>
      <c r="AD606" s="269">
        <f t="shared" si="36"/>
        <v>0</v>
      </c>
      <c r="AE606" s="390">
        <f>+AD606/(('12. Type 2 Emp 2020 Comp'!$I$16-'12. Type 2 Emp 2020 Comp'!$I$15+1)/7)</f>
        <v>0</v>
      </c>
      <c r="AF606" s="381">
        <f t="shared" si="37"/>
        <v>0</v>
      </c>
      <c r="AG606" s="381">
        <f t="shared" si="38"/>
        <v>0</v>
      </c>
    </row>
    <row r="607" spans="1:33" ht="15.75" thickBot="1" x14ac:dyDescent="0.3">
      <c r="A607" s="297">
        <f t="shared" si="39"/>
        <v>589</v>
      </c>
      <c r="B607" s="297" t="str">
        <f>IF('12. Type 2 Emp 2020 Comp'!B609=0," ",+'12. Type 2 Emp 2020 Comp'!B609)</f>
        <v xml:space="preserve"> </v>
      </c>
      <c r="C607" s="265" t="str">
        <f>IF('12. Type 2 Emp 2020 Comp'!C609=0," ",+'12. Type 2 Emp 2020 Comp'!C609)</f>
        <v xml:space="preserve"> </v>
      </c>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c r="AB607" s="514"/>
      <c r="AC607" s="514"/>
      <c r="AD607" s="269">
        <f t="shared" si="36"/>
        <v>0</v>
      </c>
      <c r="AE607" s="390">
        <f>+AD607/(('12. Type 2 Emp 2020 Comp'!$I$16-'12. Type 2 Emp 2020 Comp'!$I$15+1)/7)</f>
        <v>0</v>
      </c>
      <c r="AF607" s="381">
        <f t="shared" si="37"/>
        <v>0</v>
      </c>
      <c r="AG607" s="381">
        <f t="shared" si="38"/>
        <v>0</v>
      </c>
    </row>
    <row r="608" spans="1:33" ht="15.75" thickBot="1" x14ac:dyDescent="0.3">
      <c r="A608" s="297">
        <f t="shared" si="39"/>
        <v>590</v>
      </c>
      <c r="B608" s="297" t="str">
        <f>IF('12. Type 2 Emp 2020 Comp'!B610=0," ",+'12. Type 2 Emp 2020 Comp'!B610)</f>
        <v xml:space="preserve"> </v>
      </c>
      <c r="C608" s="265" t="str">
        <f>IF('12. Type 2 Emp 2020 Comp'!C610=0," ",+'12. Type 2 Emp 2020 Comp'!C610)</f>
        <v xml:space="preserve"> </v>
      </c>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c r="AB608" s="514"/>
      <c r="AC608" s="514"/>
      <c r="AD608" s="269">
        <f t="shared" si="36"/>
        <v>0</v>
      </c>
      <c r="AE608" s="390">
        <f>+AD608/(('12. Type 2 Emp 2020 Comp'!$I$16-'12. Type 2 Emp 2020 Comp'!$I$15+1)/7)</f>
        <v>0</v>
      </c>
      <c r="AF608" s="381">
        <f t="shared" si="37"/>
        <v>0</v>
      </c>
      <c r="AG608" s="381">
        <f t="shared" si="38"/>
        <v>0</v>
      </c>
    </row>
    <row r="609" spans="1:33" ht="15.75" thickBot="1" x14ac:dyDescent="0.3">
      <c r="A609" s="297">
        <f t="shared" si="39"/>
        <v>591</v>
      </c>
      <c r="B609" s="297" t="str">
        <f>IF('12. Type 2 Emp 2020 Comp'!B611=0," ",+'12. Type 2 Emp 2020 Comp'!B611)</f>
        <v xml:space="preserve"> </v>
      </c>
      <c r="C609" s="265" t="str">
        <f>IF('12. Type 2 Emp 2020 Comp'!C611=0," ",+'12. Type 2 Emp 2020 Comp'!C611)</f>
        <v xml:space="preserve"> </v>
      </c>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c r="AB609" s="514"/>
      <c r="AC609" s="514"/>
      <c r="AD609" s="269">
        <f t="shared" si="36"/>
        <v>0</v>
      </c>
      <c r="AE609" s="390">
        <f>+AD609/(('12. Type 2 Emp 2020 Comp'!$I$16-'12. Type 2 Emp 2020 Comp'!$I$15+1)/7)</f>
        <v>0</v>
      </c>
      <c r="AF609" s="381">
        <f t="shared" si="37"/>
        <v>0</v>
      </c>
      <c r="AG609" s="381">
        <f t="shared" si="38"/>
        <v>0</v>
      </c>
    </row>
    <row r="610" spans="1:33" ht="15.75" thickBot="1" x14ac:dyDescent="0.3">
      <c r="A610" s="297">
        <f t="shared" si="39"/>
        <v>592</v>
      </c>
      <c r="B610" s="297" t="str">
        <f>IF('12. Type 2 Emp 2020 Comp'!B612=0," ",+'12. Type 2 Emp 2020 Comp'!B612)</f>
        <v xml:space="preserve"> </v>
      </c>
      <c r="C610" s="265" t="str">
        <f>IF('12. Type 2 Emp 2020 Comp'!C612=0," ",+'12. Type 2 Emp 2020 Comp'!C612)</f>
        <v xml:space="preserve"> </v>
      </c>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c r="AB610" s="514"/>
      <c r="AC610" s="514"/>
      <c r="AD610" s="269">
        <f t="shared" si="36"/>
        <v>0</v>
      </c>
      <c r="AE610" s="390">
        <f>+AD610/(('12. Type 2 Emp 2020 Comp'!$I$16-'12. Type 2 Emp 2020 Comp'!$I$15+1)/7)</f>
        <v>0</v>
      </c>
      <c r="AF610" s="381">
        <f t="shared" si="37"/>
        <v>0</v>
      </c>
      <c r="AG610" s="381">
        <f t="shared" si="38"/>
        <v>0</v>
      </c>
    </row>
    <row r="611" spans="1:33" ht="15.75" thickBot="1" x14ac:dyDescent="0.3">
      <c r="A611" s="297">
        <f t="shared" si="39"/>
        <v>593</v>
      </c>
      <c r="B611" s="297" t="str">
        <f>IF('12. Type 2 Emp 2020 Comp'!B613=0," ",+'12. Type 2 Emp 2020 Comp'!B613)</f>
        <v xml:space="preserve"> </v>
      </c>
      <c r="C611" s="265" t="str">
        <f>IF('12. Type 2 Emp 2020 Comp'!C613=0," ",+'12. Type 2 Emp 2020 Comp'!C613)</f>
        <v xml:space="preserve"> </v>
      </c>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c r="AB611" s="514"/>
      <c r="AC611" s="514"/>
      <c r="AD611" s="269">
        <f t="shared" si="36"/>
        <v>0</v>
      </c>
      <c r="AE611" s="390">
        <f>+AD611/(('12. Type 2 Emp 2020 Comp'!$I$16-'12. Type 2 Emp 2020 Comp'!$I$15+1)/7)</f>
        <v>0</v>
      </c>
      <c r="AF611" s="381">
        <f t="shared" si="37"/>
        <v>0</v>
      </c>
      <c r="AG611" s="381">
        <f t="shared" si="38"/>
        <v>0</v>
      </c>
    </row>
    <row r="612" spans="1:33" ht="15.75" thickBot="1" x14ac:dyDescent="0.3">
      <c r="A612" s="297">
        <f t="shared" si="39"/>
        <v>594</v>
      </c>
      <c r="B612" s="297" t="str">
        <f>IF('12. Type 2 Emp 2020 Comp'!B614=0," ",+'12. Type 2 Emp 2020 Comp'!B614)</f>
        <v xml:space="preserve"> </v>
      </c>
      <c r="C612" s="265" t="str">
        <f>IF('12. Type 2 Emp 2020 Comp'!C614=0," ",+'12. Type 2 Emp 2020 Comp'!C614)</f>
        <v xml:space="preserve"> </v>
      </c>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c r="AB612" s="514"/>
      <c r="AC612" s="514"/>
      <c r="AD612" s="269">
        <f t="shared" si="36"/>
        <v>0</v>
      </c>
      <c r="AE612" s="390">
        <f>+AD612/(('12. Type 2 Emp 2020 Comp'!$I$16-'12. Type 2 Emp 2020 Comp'!$I$15+1)/7)</f>
        <v>0</v>
      </c>
      <c r="AF612" s="381">
        <f t="shared" si="37"/>
        <v>0</v>
      </c>
      <c r="AG612" s="381">
        <f t="shared" si="38"/>
        <v>0</v>
      </c>
    </row>
    <row r="613" spans="1:33" ht="15.75" thickBot="1" x14ac:dyDescent="0.3">
      <c r="A613" s="297">
        <f t="shared" si="39"/>
        <v>595</v>
      </c>
      <c r="B613" s="297" t="str">
        <f>IF('12. Type 2 Emp 2020 Comp'!B615=0," ",+'12. Type 2 Emp 2020 Comp'!B615)</f>
        <v xml:space="preserve"> </v>
      </c>
      <c r="C613" s="265" t="str">
        <f>IF('12. Type 2 Emp 2020 Comp'!C615=0," ",+'12. Type 2 Emp 2020 Comp'!C615)</f>
        <v xml:space="preserve"> </v>
      </c>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c r="AB613" s="514"/>
      <c r="AC613" s="514"/>
      <c r="AD613" s="269">
        <f t="shared" si="36"/>
        <v>0</v>
      </c>
      <c r="AE613" s="390">
        <f>+AD613/(('12. Type 2 Emp 2020 Comp'!$I$16-'12. Type 2 Emp 2020 Comp'!$I$15+1)/7)</f>
        <v>0</v>
      </c>
      <c r="AF613" s="381">
        <f t="shared" si="37"/>
        <v>0</v>
      </c>
      <c r="AG613" s="381">
        <f t="shared" si="38"/>
        <v>0</v>
      </c>
    </row>
    <row r="614" spans="1:33" ht="15.75" thickBot="1" x14ac:dyDescent="0.3">
      <c r="A614" s="297">
        <f t="shared" si="39"/>
        <v>596</v>
      </c>
      <c r="B614" s="297" t="str">
        <f>IF('12. Type 2 Emp 2020 Comp'!B616=0," ",+'12. Type 2 Emp 2020 Comp'!B616)</f>
        <v xml:space="preserve"> </v>
      </c>
      <c r="C614" s="265" t="str">
        <f>IF('12. Type 2 Emp 2020 Comp'!C616=0," ",+'12. Type 2 Emp 2020 Comp'!C616)</f>
        <v xml:space="preserve"> </v>
      </c>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c r="AB614" s="514"/>
      <c r="AC614" s="514"/>
      <c r="AD614" s="269">
        <f t="shared" si="36"/>
        <v>0</v>
      </c>
      <c r="AE614" s="390">
        <f>+AD614/(('12. Type 2 Emp 2020 Comp'!$I$16-'12. Type 2 Emp 2020 Comp'!$I$15+1)/7)</f>
        <v>0</v>
      </c>
      <c r="AF614" s="381">
        <f t="shared" si="37"/>
        <v>0</v>
      </c>
      <c r="AG614" s="381">
        <f t="shared" si="38"/>
        <v>0</v>
      </c>
    </row>
    <row r="615" spans="1:33" ht="15.75" thickBot="1" x14ac:dyDescent="0.3">
      <c r="A615" s="297">
        <f t="shared" si="39"/>
        <v>597</v>
      </c>
      <c r="B615" s="297" t="str">
        <f>IF('12. Type 2 Emp 2020 Comp'!B617=0," ",+'12. Type 2 Emp 2020 Comp'!B617)</f>
        <v xml:space="preserve"> </v>
      </c>
      <c r="C615" s="265" t="str">
        <f>IF('12. Type 2 Emp 2020 Comp'!C617=0," ",+'12. Type 2 Emp 2020 Comp'!C617)</f>
        <v xml:space="preserve"> </v>
      </c>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c r="AB615" s="514"/>
      <c r="AC615" s="514"/>
      <c r="AD615" s="269">
        <f t="shared" si="36"/>
        <v>0</v>
      </c>
      <c r="AE615" s="390">
        <f>+AD615/(('12. Type 2 Emp 2020 Comp'!$I$16-'12. Type 2 Emp 2020 Comp'!$I$15+1)/7)</f>
        <v>0</v>
      </c>
      <c r="AF615" s="381">
        <f t="shared" si="37"/>
        <v>0</v>
      </c>
      <c r="AG615" s="381">
        <f t="shared" si="38"/>
        <v>0</v>
      </c>
    </row>
    <row r="616" spans="1:33" ht="15.75" thickBot="1" x14ac:dyDescent="0.3">
      <c r="A616" s="297">
        <f t="shared" si="39"/>
        <v>598</v>
      </c>
      <c r="B616" s="297" t="str">
        <f>IF('12. Type 2 Emp 2020 Comp'!B618=0," ",+'12. Type 2 Emp 2020 Comp'!B618)</f>
        <v xml:space="preserve"> </v>
      </c>
      <c r="C616" s="265" t="str">
        <f>IF('12. Type 2 Emp 2020 Comp'!C618=0," ",+'12. Type 2 Emp 2020 Comp'!C618)</f>
        <v xml:space="preserve"> </v>
      </c>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c r="AB616" s="514"/>
      <c r="AC616" s="514"/>
      <c r="AD616" s="269">
        <f t="shared" si="36"/>
        <v>0</v>
      </c>
      <c r="AE616" s="390">
        <f>+AD616/(('12. Type 2 Emp 2020 Comp'!$I$16-'12. Type 2 Emp 2020 Comp'!$I$15+1)/7)</f>
        <v>0</v>
      </c>
      <c r="AF616" s="381">
        <f t="shared" si="37"/>
        <v>0</v>
      </c>
      <c r="AG616" s="381">
        <f t="shared" si="38"/>
        <v>0</v>
      </c>
    </row>
    <row r="617" spans="1:33" ht="15.75" thickBot="1" x14ac:dyDescent="0.3">
      <c r="A617" s="297">
        <f t="shared" si="39"/>
        <v>599</v>
      </c>
      <c r="B617" s="297" t="str">
        <f>IF('12. Type 2 Emp 2020 Comp'!B619=0," ",+'12. Type 2 Emp 2020 Comp'!B619)</f>
        <v xml:space="preserve"> </v>
      </c>
      <c r="C617" s="265" t="str">
        <f>IF('12. Type 2 Emp 2020 Comp'!C619=0," ",+'12. Type 2 Emp 2020 Comp'!C619)</f>
        <v xml:space="preserve"> </v>
      </c>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c r="AB617" s="514"/>
      <c r="AC617" s="514"/>
      <c r="AD617" s="269">
        <f t="shared" si="36"/>
        <v>0</v>
      </c>
      <c r="AE617" s="390">
        <f>+AD617/(('12. Type 2 Emp 2020 Comp'!$I$16-'12. Type 2 Emp 2020 Comp'!$I$15+1)/7)</f>
        <v>0</v>
      </c>
      <c r="AF617" s="381">
        <f t="shared" si="37"/>
        <v>0</v>
      </c>
      <c r="AG617" s="381">
        <f t="shared" si="38"/>
        <v>0</v>
      </c>
    </row>
    <row r="618" spans="1:33" ht="15.75" thickBot="1" x14ac:dyDescent="0.3">
      <c r="A618" s="297">
        <f t="shared" si="39"/>
        <v>600</v>
      </c>
      <c r="B618" s="297" t="str">
        <f>IF('12. Type 2 Emp 2020 Comp'!B620=0," ",+'12. Type 2 Emp 2020 Comp'!B620)</f>
        <v xml:space="preserve"> </v>
      </c>
      <c r="C618" s="265" t="str">
        <f>IF('12. Type 2 Emp 2020 Comp'!C620=0," ",+'12. Type 2 Emp 2020 Comp'!C620)</f>
        <v xml:space="preserve"> </v>
      </c>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c r="AB618" s="514"/>
      <c r="AC618" s="514"/>
      <c r="AD618" s="269">
        <f t="shared" si="36"/>
        <v>0</v>
      </c>
      <c r="AE618" s="390">
        <f>+AD618/(('12. Type 2 Emp 2020 Comp'!$I$16-'12. Type 2 Emp 2020 Comp'!$I$15+1)/7)</f>
        <v>0</v>
      </c>
      <c r="AF618" s="381">
        <f t="shared" si="37"/>
        <v>0</v>
      </c>
      <c r="AG618" s="381">
        <f t="shared" si="38"/>
        <v>0</v>
      </c>
    </row>
    <row r="619" spans="1:33" ht="15.75" thickBot="1" x14ac:dyDescent="0.3">
      <c r="A619" s="297">
        <f t="shared" si="39"/>
        <v>601</v>
      </c>
      <c r="B619" s="297" t="str">
        <f>IF('12. Type 2 Emp 2020 Comp'!B621=0," ",+'12. Type 2 Emp 2020 Comp'!B621)</f>
        <v xml:space="preserve"> </v>
      </c>
      <c r="C619" s="265" t="str">
        <f>IF('12. Type 2 Emp 2020 Comp'!C621=0," ",+'12. Type 2 Emp 2020 Comp'!C621)</f>
        <v xml:space="preserve"> </v>
      </c>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c r="AB619" s="514"/>
      <c r="AC619" s="514"/>
      <c r="AD619" s="269">
        <f t="shared" si="36"/>
        <v>0</v>
      </c>
      <c r="AE619" s="390">
        <f>+AD619/(('12. Type 2 Emp 2020 Comp'!$I$16-'12. Type 2 Emp 2020 Comp'!$I$15+1)/7)</f>
        <v>0</v>
      </c>
      <c r="AF619" s="381">
        <f t="shared" si="37"/>
        <v>0</v>
      </c>
      <c r="AG619" s="381">
        <f t="shared" si="38"/>
        <v>0</v>
      </c>
    </row>
    <row r="620" spans="1:33" ht="15.75" thickBot="1" x14ac:dyDescent="0.3">
      <c r="A620" s="297">
        <f t="shared" si="39"/>
        <v>602</v>
      </c>
      <c r="B620" s="297" t="str">
        <f>IF('12. Type 2 Emp 2020 Comp'!B622=0," ",+'12. Type 2 Emp 2020 Comp'!B622)</f>
        <v xml:space="preserve"> </v>
      </c>
      <c r="C620" s="265" t="str">
        <f>IF('12. Type 2 Emp 2020 Comp'!C622=0," ",+'12. Type 2 Emp 2020 Comp'!C622)</f>
        <v xml:space="preserve"> </v>
      </c>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c r="AB620" s="514"/>
      <c r="AC620" s="514"/>
      <c r="AD620" s="269">
        <f t="shared" si="36"/>
        <v>0</v>
      </c>
      <c r="AE620" s="390">
        <f>+AD620/(('12. Type 2 Emp 2020 Comp'!$I$16-'12. Type 2 Emp 2020 Comp'!$I$15+1)/7)</f>
        <v>0</v>
      </c>
      <c r="AF620" s="381">
        <f t="shared" si="37"/>
        <v>0</v>
      </c>
      <c r="AG620" s="381">
        <f t="shared" si="38"/>
        <v>0</v>
      </c>
    </row>
    <row r="621" spans="1:33" ht="15.75" thickBot="1" x14ac:dyDescent="0.3">
      <c r="A621" s="297">
        <f t="shared" si="39"/>
        <v>603</v>
      </c>
      <c r="B621" s="297" t="str">
        <f>IF('12. Type 2 Emp 2020 Comp'!B623=0," ",+'12. Type 2 Emp 2020 Comp'!B623)</f>
        <v xml:space="preserve"> </v>
      </c>
      <c r="C621" s="265" t="str">
        <f>IF('12. Type 2 Emp 2020 Comp'!C623=0," ",+'12. Type 2 Emp 2020 Comp'!C623)</f>
        <v xml:space="preserve"> </v>
      </c>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c r="AB621" s="514"/>
      <c r="AC621" s="514"/>
      <c r="AD621" s="269">
        <f t="shared" si="36"/>
        <v>0</v>
      </c>
      <c r="AE621" s="390">
        <f>+AD621/(('12. Type 2 Emp 2020 Comp'!$I$16-'12. Type 2 Emp 2020 Comp'!$I$15+1)/7)</f>
        <v>0</v>
      </c>
      <c r="AF621" s="381">
        <f t="shared" si="37"/>
        <v>0</v>
      </c>
      <c r="AG621" s="381">
        <f t="shared" si="38"/>
        <v>0</v>
      </c>
    </row>
    <row r="622" spans="1:33" ht="15.75" thickBot="1" x14ac:dyDescent="0.3">
      <c r="A622" s="297">
        <f t="shared" si="39"/>
        <v>604</v>
      </c>
      <c r="B622" s="297" t="str">
        <f>IF('12. Type 2 Emp 2020 Comp'!B624=0," ",+'12. Type 2 Emp 2020 Comp'!B624)</f>
        <v xml:space="preserve"> </v>
      </c>
      <c r="C622" s="265" t="str">
        <f>IF('12. Type 2 Emp 2020 Comp'!C624=0," ",+'12. Type 2 Emp 2020 Comp'!C624)</f>
        <v xml:space="preserve"> </v>
      </c>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c r="AB622" s="514"/>
      <c r="AC622" s="514"/>
      <c r="AD622" s="269">
        <f t="shared" si="36"/>
        <v>0</v>
      </c>
      <c r="AE622" s="390">
        <f>+AD622/(('12. Type 2 Emp 2020 Comp'!$I$16-'12. Type 2 Emp 2020 Comp'!$I$15+1)/7)</f>
        <v>0</v>
      </c>
      <c r="AF622" s="381">
        <f t="shared" si="37"/>
        <v>0</v>
      </c>
      <c r="AG622" s="381">
        <f t="shared" si="38"/>
        <v>0</v>
      </c>
    </row>
    <row r="623" spans="1:33" ht="15.75" thickBot="1" x14ac:dyDescent="0.3">
      <c r="A623" s="297">
        <f t="shared" si="39"/>
        <v>605</v>
      </c>
      <c r="B623" s="297" t="str">
        <f>IF('12. Type 2 Emp 2020 Comp'!B625=0," ",+'12. Type 2 Emp 2020 Comp'!B625)</f>
        <v xml:space="preserve"> </v>
      </c>
      <c r="C623" s="265" t="str">
        <f>IF('12. Type 2 Emp 2020 Comp'!C625=0," ",+'12. Type 2 Emp 2020 Comp'!C625)</f>
        <v xml:space="preserve"> </v>
      </c>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c r="AB623" s="514"/>
      <c r="AC623" s="514"/>
      <c r="AD623" s="269">
        <f t="shared" si="36"/>
        <v>0</v>
      </c>
      <c r="AE623" s="390">
        <f>+AD623/(('12. Type 2 Emp 2020 Comp'!$I$16-'12. Type 2 Emp 2020 Comp'!$I$15+1)/7)</f>
        <v>0</v>
      </c>
      <c r="AF623" s="381">
        <f t="shared" si="37"/>
        <v>0</v>
      </c>
      <c r="AG623" s="381">
        <f t="shared" si="38"/>
        <v>0</v>
      </c>
    </row>
    <row r="624" spans="1:33" ht="15.75" thickBot="1" x14ac:dyDescent="0.3">
      <c r="A624" s="297">
        <f t="shared" si="39"/>
        <v>606</v>
      </c>
      <c r="B624" s="297" t="str">
        <f>IF('12. Type 2 Emp 2020 Comp'!B626=0," ",+'12. Type 2 Emp 2020 Comp'!B626)</f>
        <v xml:space="preserve"> </v>
      </c>
      <c r="C624" s="265" t="str">
        <f>IF('12. Type 2 Emp 2020 Comp'!C626=0," ",+'12. Type 2 Emp 2020 Comp'!C626)</f>
        <v xml:space="preserve"> </v>
      </c>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c r="AB624" s="514"/>
      <c r="AC624" s="514"/>
      <c r="AD624" s="269">
        <f t="shared" si="36"/>
        <v>0</v>
      </c>
      <c r="AE624" s="390">
        <f>+AD624/(('12. Type 2 Emp 2020 Comp'!$I$16-'12. Type 2 Emp 2020 Comp'!$I$15+1)/7)</f>
        <v>0</v>
      </c>
      <c r="AF624" s="381">
        <f t="shared" si="37"/>
        <v>0</v>
      </c>
      <c r="AG624" s="381">
        <f t="shared" si="38"/>
        <v>0</v>
      </c>
    </row>
    <row r="625" spans="1:33" ht="15.75" thickBot="1" x14ac:dyDescent="0.3">
      <c r="A625" s="297">
        <f t="shared" si="39"/>
        <v>607</v>
      </c>
      <c r="B625" s="297" t="str">
        <f>IF('12. Type 2 Emp 2020 Comp'!B627=0," ",+'12. Type 2 Emp 2020 Comp'!B627)</f>
        <v xml:space="preserve"> </v>
      </c>
      <c r="C625" s="265" t="str">
        <f>IF('12. Type 2 Emp 2020 Comp'!C627=0," ",+'12. Type 2 Emp 2020 Comp'!C627)</f>
        <v xml:space="preserve"> </v>
      </c>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c r="AB625" s="514"/>
      <c r="AC625" s="514"/>
      <c r="AD625" s="269">
        <f t="shared" si="36"/>
        <v>0</v>
      </c>
      <c r="AE625" s="390">
        <f>+AD625/(('12. Type 2 Emp 2020 Comp'!$I$16-'12. Type 2 Emp 2020 Comp'!$I$15+1)/7)</f>
        <v>0</v>
      </c>
      <c r="AF625" s="381">
        <f t="shared" si="37"/>
        <v>0</v>
      </c>
      <c r="AG625" s="381">
        <f t="shared" si="38"/>
        <v>0</v>
      </c>
    </row>
    <row r="626" spans="1:33" ht="15.75" thickBot="1" x14ac:dyDescent="0.3">
      <c r="A626" s="297">
        <f t="shared" si="39"/>
        <v>608</v>
      </c>
      <c r="B626" s="297" t="str">
        <f>IF('12. Type 2 Emp 2020 Comp'!B628=0," ",+'12. Type 2 Emp 2020 Comp'!B628)</f>
        <v xml:space="preserve"> </v>
      </c>
      <c r="C626" s="265" t="str">
        <f>IF('12. Type 2 Emp 2020 Comp'!C628=0," ",+'12. Type 2 Emp 2020 Comp'!C628)</f>
        <v xml:space="preserve"> </v>
      </c>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c r="AB626" s="514"/>
      <c r="AC626" s="514"/>
      <c r="AD626" s="269">
        <f t="shared" si="36"/>
        <v>0</v>
      </c>
      <c r="AE626" s="390">
        <f>+AD626/(('12. Type 2 Emp 2020 Comp'!$I$16-'12. Type 2 Emp 2020 Comp'!$I$15+1)/7)</f>
        <v>0</v>
      </c>
      <c r="AF626" s="381">
        <f t="shared" si="37"/>
        <v>0</v>
      </c>
      <c r="AG626" s="381">
        <f t="shared" si="38"/>
        <v>0</v>
      </c>
    </row>
    <row r="627" spans="1:33" ht="15.75" thickBot="1" x14ac:dyDescent="0.3">
      <c r="A627" s="297">
        <f t="shared" si="39"/>
        <v>609</v>
      </c>
      <c r="B627" s="297" t="str">
        <f>IF('12. Type 2 Emp 2020 Comp'!B629=0," ",+'12. Type 2 Emp 2020 Comp'!B629)</f>
        <v xml:space="preserve"> </v>
      </c>
      <c r="C627" s="265" t="str">
        <f>IF('12. Type 2 Emp 2020 Comp'!C629=0," ",+'12. Type 2 Emp 2020 Comp'!C629)</f>
        <v xml:space="preserve"> </v>
      </c>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c r="AB627" s="514"/>
      <c r="AC627" s="514"/>
      <c r="AD627" s="269">
        <f t="shared" si="36"/>
        <v>0</v>
      </c>
      <c r="AE627" s="390">
        <f>+AD627/(('12. Type 2 Emp 2020 Comp'!$I$16-'12. Type 2 Emp 2020 Comp'!$I$15+1)/7)</f>
        <v>0</v>
      </c>
      <c r="AF627" s="381">
        <f t="shared" si="37"/>
        <v>0</v>
      </c>
      <c r="AG627" s="381">
        <f t="shared" si="38"/>
        <v>0</v>
      </c>
    </row>
    <row r="628" spans="1:33" ht="15.75" thickBot="1" x14ac:dyDescent="0.3">
      <c r="A628" s="297">
        <f t="shared" si="39"/>
        <v>610</v>
      </c>
      <c r="B628" s="297" t="str">
        <f>IF('12. Type 2 Emp 2020 Comp'!B630=0," ",+'12. Type 2 Emp 2020 Comp'!B630)</f>
        <v xml:space="preserve"> </v>
      </c>
      <c r="C628" s="265" t="str">
        <f>IF('12. Type 2 Emp 2020 Comp'!C630=0," ",+'12. Type 2 Emp 2020 Comp'!C630)</f>
        <v xml:space="preserve"> </v>
      </c>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c r="AB628" s="514"/>
      <c r="AC628" s="514"/>
      <c r="AD628" s="269">
        <f t="shared" si="36"/>
        <v>0</v>
      </c>
      <c r="AE628" s="390">
        <f>+AD628/(('12. Type 2 Emp 2020 Comp'!$I$16-'12. Type 2 Emp 2020 Comp'!$I$15+1)/7)</f>
        <v>0</v>
      </c>
      <c r="AF628" s="381">
        <f t="shared" si="37"/>
        <v>0</v>
      </c>
      <c r="AG628" s="381">
        <f t="shared" si="38"/>
        <v>0</v>
      </c>
    </row>
    <row r="629" spans="1:33" ht="15.75" thickBot="1" x14ac:dyDescent="0.3">
      <c r="A629" s="297">
        <f t="shared" si="39"/>
        <v>611</v>
      </c>
      <c r="B629" s="297" t="str">
        <f>IF('12. Type 2 Emp 2020 Comp'!B631=0," ",+'12. Type 2 Emp 2020 Comp'!B631)</f>
        <v xml:space="preserve"> </v>
      </c>
      <c r="C629" s="265" t="str">
        <f>IF('12. Type 2 Emp 2020 Comp'!C631=0," ",+'12. Type 2 Emp 2020 Comp'!C631)</f>
        <v xml:space="preserve"> </v>
      </c>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c r="AB629" s="514"/>
      <c r="AC629" s="514"/>
      <c r="AD629" s="269">
        <f t="shared" si="36"/>
        <v>0</v>
      </c>
      <c r="AE629" s="390">
        <f>+AD629/(('12. Type 2 Emp 2020 Comp'!$I$16-'12. Type 2 Emp 2020 Comp'!$I$15+1)/7)</f>
        <v>0</v>
      </c>
      <c r="AF629" s="381">
        <f t="shared" si="37"/>
        <v>0</v>
      </c>
      <c r="AG629" s="381">
        <f t="shared" si="38"/>
        <v>0</v>
      </c>
    </row>
    <row r="630" spans="1:33" ht="15.75" thickBot="1" x14ac:dyDescent="0.3">
      <c r="A630" s="297">
        <f t="shared" si="39"/>
        <v>612</v>
      </c>
      <c r="B630" s="297" t="str">
        <f>IF('12. Type 2 Emp 2020 Comp'!B632=0," ",+'12. Type 2 Emp 2020 Comp'!B632)</f>
        <v xml:space="preserve"> </v>
      </c>
      <c r="C630" s="265" t="str">
        <f>IF('12. Type 2 Emp 2020 Comp'!C632=0," ",+'12. Type 2 Emp 2020 Comp'!C632)</f>
        <v xml:space="preserve"> </v>
      </c>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c r="AB630" s="514"/>
      <c r="AC630" s="514"/>
      <c r="AD630" s="269">
        <f t="shared" si="36"/>
        <v>0</v>
      </c>
      <c r="AE630" s="390">
        <f>+AD630/(('12. Type 2 Emp 2020 Comp'!$I$16-'12. Type 2 Emp 2020 Comp'!$I$15+1)/7)</f>
        <v>0</v>
      </c>
      <c r="AF630" s="381">
        <f t="shared" si="37"/>
        <v>0</v>
      </c>
      <c r="AG630" s="381">
        <f t="shared" si="38"/>
        <v>0</v>
      </c>
    </row>
    <row r="631" spans="1:33" ht="15.75" thickBot="1" x14ac:dyDescent="0.3">
      <c r="A631" s="297">
        <f t="shared" si="39"/>
        <v>613</v>
      </c>
      <c r="B631" s="297" t="str">
        <f>IF('12. Type 2 Emp 2020 Comp'!B633=0," ",+'12. Type 2 Emp 2020 Comp'!B633)</f>
        <v xml:space="preserve"> </v>
      </c>
      <c r="C631" s="265" t="str">
        <f>IF('12. Type 2 Emp 2020 Comp'!C633=0," ",+'12. Type 2 Emp 2020 Comp'!C633)</f>
        <v xml:space="preserve"> </v>
      </c>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c r="AB631" s="514"/>
      <c r="AC631" s="514"/>
      <c r="AD631" s="269">
        <f t="shared" si="36"/>
        <v>0</v>
      </c>
      <c r="AE631" s="390">
        <f>+AD631/(('12. Type 2 Emp 2020 Comp'!$I$16-'12. Type 2 Emp 2020 Comp'!$I$15+1)/7)</f>
        <v>0</v>
      </c>
      <c r="AF631" s="381">
        <f t="shared" si="37"/>
        <v>0</v>
      </c>
      <c r="AG631" s="381">
        <f t="shared" si="38"/>
        <v>0</v>
      </c>
    </row>
    <row r="632" spans="1:33" ht="15.75" thickBot="1" x14ac:dyDescent="0.3">
      <c r="A632" s="297">
        <f t="shared" si="39"/>
        <v>614</v>
      </c>
      <c r="B632" s="297" t="str">
        <f>IF('12. Type 2 Emp 2020 Comp'!B634=0," ",+'12. Type 2 Emp 2020 Comp'!B634)</f>
        <v xml:space="preserve"> </v>
      </c>
      <c r="C632" s="265" t="str">
        <f>IF('12. Type 2 Emp 2020 Comp'!C634=0," ",+'12. Type 2 Emp 2020 Comp'!C634)</f>
        <v xml:space="preserve"> </v>
      </c>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c r="AB632" s="514"/>
      <c r="AC632" s="514"/>
      <c r="AD632" s="269">
        <f t="shared" si="36"/>
        <v>0</v>
      </c>
      <c r="AE632" s="390">
        <f>+AD632/(('12. Type 2 Emp 2020 Comp'!$I$16-'12. Type 2 Emp 2020 Comp'!$I$15+1)/7)</f>
        <v>0</v>
      </c>
      <c r="AF632" s="381">
        <f t="shared" si="37"/>
        <v>0</v>
      </c>
      <c r="AG632" s="381">
        <f t="shared" si="38"/>
        <v>0</v>
      </c>
    </row>
    <row r="633" spans="1:33" ht="15.75" thickBot="1" x14ac:dyDescent="0.3">
      <c r="A633" s="297">
        <f t="shared" si="39"/>
        <v>615</v>
      </c>
      <c r="B633" s="297" t="str">
        <f>IF('12. Type 2 Emp 2020 Comp'!B635=0," ",+'12. Type 2 Emp 2020 Comp'!B635)</f>
        <v xml:space="preserve"> </v>
      </c>
      <c r="C633" s="265" t="str">
        <f>IF('12. Type 2 Emp 2020 Comp'!C635=0," ",+'12. Type 2 Emp 2020 Comp'!C635)</f>
        <v xml:space="preserve"> </v>
      </c>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c r="AB633" s="514"/>
      <c r="AC633" s="514"/>
      <c r="AD633" s="269">
        <f t="shared" si="36"/>
        <v>0</v>
      </c>
      <c r="AE633" s="390">
        <f>+AD633/(('12. Type 2 Emp 2020 Comp'!$I$16-'12. Type 2 Emp 2020 Comp'!$I$15+1)/7)</f>
        <v>0</v>
      </c>
      <c r="AF633" s="381">
        <f t="shared" si="37"/>
        <v>0</v>
      </c>
      <c r="AG633" s="381">
        <f t="shared" si="38"/>
        <v>0</v>
      </c>
    </row>
    <row r="634" spans="1:33" ht="15.75" thickBot="1" x14ac:dyDescent="0.3">
      <c r="A634" s="297">
        <f t="shared" si="39"/>
        <v>616</v>
      </c>
      <c r="B634" s="297" t="str">
        <f>IF('12. Type 2 Emp 2020 Comp'!B636=0," ",+'12. Type 2 Emp 2020 Comp'!B636)</f>
        <v xml:space="preserve"> </v>
      </c>
      <c r="C634" s="265" t="str">
        <f>IF('12. Type 2 Emp 2020 Comp'!C636=0," ",+'12. Type 2 Emp 2020 Comp'!C636)</f>
        <v xml:space="preserve"> </v>
      </c>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c r="AB634" s="514"/>
      <c r="AC634" s="514"/>
      <c r="AD634" s="269">
        <f t="shared" si="36"/>
        <v>0</v>
      </c>
      <c r="AE634" s="390">
        <f>+AD634/(('12. Type 2 Emp 2020 Comp'!$I$16-'12. Type 2 Emp 2020 Comp'!$I$15+1)/7)</f>
        <v>0</v>
      </c>
      <c r="AF634" s="381">
        <f t="shared" si="37"/>
        <v>0</v>
      </c>
      <c r="AG634" s="381">
        <f t="shared" si="38"/>
        <v>0</v>
      </c>
    </row>
    <row r="635" spans="1:33" ht="15.75" thickBot="1" x14ac:dyDescent="0.3">
      <c r="A635" s="297">
        <f t="shared" si="39"/>
        <v>617</v>
      </c>
      <c r="B635" s="297" t="str">
        <f>IF('12. Type 2 Emp 2020 Comp'!B637=0," ",+'12. Type 2 Emp 2020 Comp'!B637)</f>
        <v xml:space="preserve"> </v>
      </c>
      <c r="C635" s="265" t="str">
        <f>IF('12. Type 2 Emp 2020 Comp'!C637=0," ",+'12. Type 2 Emp 2020 Comp'!C637)</f>
        <v xml:space="preserve"> </v>
      </c>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c r="AB635" s="514"/>
      <c r="AC635" s="514"/>
      <c r="AD635" s="269">
        <f t="shared" si="36"/>
        <v>0</v>
      </c>
      <c r="AE635" s="390">
        <f>+AD635/(('12. Type 2 Emp 2020 Comp'!$I$16-'12. Type 2 Emp 2020 Comp'!$I$15+1)/7)</f>
        <v>0</v>
      </c>
      <c r="AF635" s="381">
        <f t="shared" si="37"/>
        <v>0</v>
      </c>
      <c r="AG635" s="381">
        <f t="shared" si="38"/>
        <v>0</v>
      </c>
    </row>
    <row r="636" spans="1:33" ht="15.75" thickBot="1" x14ac:dyDescent="0.3">
      <c r="A636" s="297">
        <f t="shared" si="39"/>
        <v>618</v>
      </c>
      <c r="B636" s="297" t="str">
        <f>IF('12. Type 2 Emp 2020 Comp'!B638=0," ",+'12. Type 2 Emp 2020 Comp'!B638)</f>
        <v xml:space="preserve"> </v>
      </c>
      <c r="C636" s="265" t="str">
        <f>IF('12. Type 2 Emp 2020 Comp'!C638=0," ",+'12. Type 2 Emp 2020 Comp'!C638)</f>
        <v xml:space="preserve"> </v>
      </c>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c r="AB636" s="514"/>
      <c r="AC636" s="514"/>
      <c r="AD636" s="269">
        <f t="shared" si="36"/>
        <v>0</v>
      </c>
      <c r="AE636" s="390">
        <f>+AD636/(('12. Type 2 Emp 2020 Comp'!$I$16-'12. Type 2 Emp 2020 Comp'!$I$15+1)/7)</f>
        <v>0</v>
      </c>
      <c r="AF636" s="381">
        <f t="shared" si="37"/>
        <v>0</v>
      </c>
      <c r="AG636" s="381">
        <f t="shared" si="38"/>
        <v>0</v>
      </c>
    </row>
    <row r="637" spans="1:33" ht="15.75" thickBot="1" x14ac:dyDescent="0.3">
      <c r="A637" s="297">
        <f t="shared" si="39"/>
        <v>619</v>
      </c>
      <c r="B637" s="297" t="str">
        <f>IF('12. Type 2 Emp 2020 Comp'!B639=0," ",+'12. Type 2 Emp 2020 Comp'!B639)</f>
        <v xml:space="preserve"> </v>
      </c>
      <c r="C637" s="265" t="str">
        <f>IF('12. Type 2 Emp 2020 Comp'!C639=0," ",+'12. Type 2 Emp 2020 Comp'!C639)</f>
        <v xml:space="preserve"> </v>
      </c>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c r="AB637" s="514"/>
      <c r="AC637" s="514"/>
      <c r="AD637" s="269">
        <f t="shared" si="36"/>
        <v>0</v>
      </c>
      <c r="AE637" s="390">
        <f>+AD637/(('12. Type 2 Emp 2020 Comp'!$I$16-'12. Type 2 Emp 2020 Comp'!$I$15+1)/7)</f>
        <v>0</v>
      </c>
      <c r="AF637" s="381">
        <f t="shared" si="37"/>
        <v>0</v>
      </c>
      <c r="AG637" s="381">
        <f t="shared" si="38"/>
        <v>0</v>
      </c>
    </row>
    <row r="638" spans="1:33" ht="15.75" thickBot="1" x14ac:dyDescent="0.3">
      <c r="A638" s="297">
        <f t="shared" si="39"/>
        <v>620</v>
      </c>
      <c r="B638" s="297" t="str">
        <f>IF('12. Type 2 Emp 2020 Comp'!B640=0," ",+'12. Type 2 Emp 2020 Comp'!B640)</f>
        <v xml:space="preserve"> </v>
      </c>
      <c r="C638" s="265" t="str">
        <f>IF('12. Type 2 Emp 2020 Comp'!C640=0," ",+'12. Type 2 Emp 2020 Comp'!C640)</f>
        <v xml:space="preserve"> </v>
      </c>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c r="AB638" s="514"/>
      <c r="AC638" s="514"/>
      <c r="AD638" s="269">
        <f t="shared" si="36"/>
        <v>0</v>
      </c>
      <c r="AE638" s="390">
        <f>+AD638/(('12. Type 2 Emp 2020 Comp'!$I$16-'12. Type 2 Emp 2020 Comp'!$I$15+1)/7)</f>
        <v>0</v>
      </c>
      <c r="AF638" s="381">
        <f t="shared" si="37"/>
        <v>0</v>
      </c>
      <c r="AG638" s="381">
        <f t="shared" si="38"/>
        <v>0</v>
      </c>
    </row>
    <row r="639" spans="1:33" ht="15.75" thickBot="1" x14ac:dyDescent="0.3">
      <c r="A639" s="297">
        <f t="shared" si="39"/>
        <v>621</v>
      </c>
      <c r="B639" s="297" t="str">
        <f>IF('12. Type 2 Emp 2020 Comp'!B641=0," ",+'12. Type 2 Emp 2020 Comp'!B641)</f>
        <v xml:space="preserve"> </v>
      </c>
      <c r="C639" s="265" t="str">
        <f>IF('12. Type 2 Emp 2020 Comp'!C641=0," ",+'12. Type 2 Emp 2020 Comp'!C641)</f>
        <v xml:space="preserve"> </v>
      </c>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c r="AB639" s="514"/>
      <c r="AC639" s="514"/>
      <c r="AD639" s="269">
        <f t="shared" si="36"/>
        <v>0</v>
      </c>
      <c r="AE639" s="390">
        <f>+AD639/(('12. Type 2 Emp 2020 Comp'!$I$16-'12. Type 2 Emp 2020 Comp'!$I$15+1)/7)</f>
        <v>0</v>
      </c>
      <c r="AF639" s="381">
        <f t="shared" si="37"/>
        <v>0</v>
      </c>
      <c r="AG639" s="381">
        <f t="shared" si="38"/>
        <v>0</v>
      </c>
    </row>
    <row r="640" spans="1:33" ht="15.75" thickBot="1" x14ac:dyDescent="0.3">
      <c r="A640" s="297">
        <f t="shared" si="39"/>
        <v>622</v>
      </c>
      <c r="B640" s="297" t="str">
        <f>IF('12. Type 2 Emp 2020 Comp'!B642=0," ",+'12. Type 2 Emp 2020 Comp'!B642)</f>
        <v xml:space="preserve"> </v>
      </c>
      <c r="C640" s="265" t="str">
        <f>IF('12. Type 2 Emp 2020 Comp'!C642=0," ",+'12. Type 2 Emp 2020 Comp'!C642)</f>
        <v xml:space="preserve"> </v>
      </c>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c r="AB640" s="514"/>
      <c r="AC640" s="514"/>
      <c r="AD640" s="269">
        <f t="shared" si="36"/>
        <v>0</v>
      </c>
      <c r="AE640" s="390">
        <f>+AD640/(('12. Type 2 Emp 2020 Comp'!$I$16-'12. Type 2 Emp 2020 Comp'!$I$15+1)/7)</f>
        <v>0</v>
      </c>
      <c r="AF640" s="381">
        <f t="shared" si="37"/>
        <v>0</v>
      </c>
      <c r="AG640" s="381">
        <f t="shared" si="38"/>
        <v>0</v>
      </c>
    </row>
    <row r="641" spans="1:33" ht="15.75" thickBot="1" x14ac:dyDescent="0.3">
      <c r="A641" s="297">
        <f t="shared" si="39"/>
        <v>623</v>
      </c>
      <c r="B641" s="297" t="str">
        <f>IF('12. Type 2 Emp 2020 Comp'!B643=0," ",+'12. Type 2 Emp 2020 Comp'!B643)</f>
        <v xml:space="preserve"> </v>
      </c>
      <c r="C641" s="265" t="str">
        <f>IF('12. Type 2 Emp 2020 Comp'!C643=0," ",+'12. Type 2 Emp 2020 Comp'!C643)</f>
        <v xml:space="preserve"> </v>
      </c>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c r="AB641" s="514"/>
      <c r="AC641" s="514"/>
      <c r="AD641" s="269">
        <f t="shared" si="36"/>
        <v>0</v>
      </c>
      <c r="AE641" s="390">
        <f>+AD641/(('12. Type 2 Emp 2020 Comp'!$I$16-'12. Type 2 Emp 2020 Comp'!$I$15+1)/7)</f>
        <v>0</v>
      </c>
      <c r="AF641" s="381">
        <f t="shared" si="37"/>
        <v>0</v>
      </c>
      <c r="AG641" s="381">
        <f t="shared" si="38"/>
        <v>0</v>
      </c>
    </row>
    <row r="642" spans="1:33" ht="15.75" thickBot="1" x14ac:dyDescent="0.3">
      <c r="A642" s="297">
        <f t="shared" si="39"/>
        <v>624</v>
      </c>
      <c r="B642" s="297" t="str">
        <f>IF('12. Type 2 Emp 2020 Comp'!B644=0," ",+'12. Type 2 Emp 2020 Comp'!B644)</f>
        <v xml:space="preserve"> </v>
      </c>
      <c r="C642" s="265" t="str">
        <f>IF('12. Type 2 Emp 2020 Comp'!C644=0," ",+'12. Type 2 Emp 2020 Comp'!C644)</f>
        <v xml:space="preserve"> </v>
      </c>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c r="AB642" s="514"/>
      <c r="AC642" s="514"/>
      <c r="AD642" s="269">
        <f t="shared" si="36"/>
        <v>0</v>
      </c>
      <c r="AE642" s="390">
        <f>+AD642/(('12. Type 2 Emp 2020 Comp'!$I$16-'12. Type 2 Emp 2020 Comp'!$I$15+1)/7)</f>
        <v>0</v>
      </c>
      <c r="AF642" s="381">
        <f t="shared" si="37"/>
        <v>0</v>
      </c>
      <c r="AG642" s="381">
        <f t="shared" si="38"/>
        <v>0</v>
      </c>
    </row>
    <row r="643" spans="1:33" ht="15.75" thickBot="1" x14ac:dyDescent="0.3">
      <c r="A643" s="297">
        <f t="shared" si="39"/>
        <v>625</v>
      </c>
      <c r="B643" s="297" t="str">
        <f>IF('12. Type 2 Emp 2020 Comp'!B645=0," ",+'12. Type 2 Emp 2020 Comp'!B645)</f>
        <v xml:space="preserve"> </v>
      </c>
      <c r="C643" s="265" t="str">
        <f>IF('12. Type 2 Emp 2020 Comp'!C645=0," ",+'12. Type 2 Emp 2020 Comp'!C645)</f>
        <v xml:space="preserve"> </v>
      </c>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c r="AB643" s="514"/>
      <c r="AC643" s="514"/>
      <c r="AD643" s="269">
        <f t="shared" si="36"/>
        <v>0</v>
      </c>
      <c r="AE643" s="390">
        <f>+AD643/(('12. Type 2 Emp 2020 Comp'!$I$16-'12. Type 2 Emp 2020 Comp'!$I$15+1)/7)</f>
        <v>0</v>
      </c>
      <c r="AF643" s="381">
        <f t="shared" si="37"/>
        <v>0</v>
      </c>
      <c r="AG643" s="381">
        <f t="shared" si="38"/>
        <v>0</v>
      </c>
    </row>
    <row r="644" spans="1:33" ht="15.75" thickBot="1" x14ac:dyDescent="0.3">
      <c r="A644" s="297">
        <f t="shared" si="39"/>
        <v>626</v>
      </c>
      <c r="B644" s="297" t="str">
        <f>IF('12. Type 2 Emp 2020 Comp'!B646=0," ",+'12. Type 2 Emp 2020 Comp'!B646)</f>
        <v xml:space="preserve"> </v>
      </c>
      <c r="C644" s="265" t="str">
        <f>IF('12. Type 2 Emp 2020 Comp'!C646=0," ",+'12. Type 2 Emp 2020 Comp'!C646)</f>
        <v xml:space="preserve"> </v>
      </c>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c r="AB644" s="514"/>
      <c r="AC644" s="514"/>
      <c r="AD644" s="269">
        <f t="shared" si="36"/>
        <v>0</v>
      </c>
      <c r="AE644" s="390">
        <f>+AD644/(('12. Type 2 Emp 2020 Comp'!$I$16-'12. Type 2 Emp 2020 Comp'!$I$15+1)/7)</f>
        <v>0</v>
      </c>
      <c r="AF644" s="381">
        <f t="shared" si="37"/>
        <v>0</v>
      </c>
      <c r="AG644" s="381">
        <f t="shared" si="38"/>
        <v>0</v>
      </c>
    </row>
    <row r="645" spans="1:33" ht="15.75" thickBot="1" x14ac:dyDescent="0.3">
      <c r="A645" s="297">
        <f t="shared" si="39"/>
        <v>627</v>
      </c>
      <c r="B645" s="297" t="str">
        <f>IF('12. Type 2 Emp 2020 Comp'!B647=0," ",+'12. Type 2 Emp 2020 Comp'!B647)</f>
        <v xml:space="preserve"> </v>
      </c>
      <c r="C645" s="265" t="str">
        <f>IF('12. Type 2 Emp 2020 Comp'!C647=0," ",+'12. Type 2 Emp 2020 Comp'!C647)</f>
        <v xml:space="preserve"> </v>
      </c>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c r="AB645" s="514"/>
      <c r="AC645" s="514"/>
      <c r="AD645" s="269">
        <f t="shared" si="36"/>
        <v>0</v>
      </c>
      <c r="AE645" s="390">
        <f>+AD645/(('12. Type 2 Emp 2020 Comp'!$I$16-'12. Type 2 Emp 2020 Comp'!$I$15+1)/7)</f>
        <v>0</v>
      </c>
      <c r="AF645" s="381">
        <f t="shared" si="37"/>
        <v>0</v>
      </c>
      <c r="AG645" s="381">
        <f t="shared" si="38"/>
        <v>0</v>
      </c>
    </row>
    <row r="646" spans="1:33" ht="15.75" thickBot="1" x14ac:dyDescent="0.3">
      <c r="A646" s="297">
        <f t="shared" si="39"/>
        <v>628</v>
      </c>
      <c r="B646" s="297" t="str">
        <f>IF('12. Type 2 Emp 2020 Comp'!B648=0," ",+'12. Type 2 Emp 2020 Comp'!B648)</f>
        <v xml:space="preserve"> </v>
      </c>
      <c r="C646" s="265" t="str">
        <f>IF('12. Type 2 Emp 2020 Comp'!C648=0," ",+'12. Type 2 Emp 2020 Comp'!C648)</f>
        <v xml:space="preserve"> </v>
      </c>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c r="AB646" s="514"/>
      <c r="AC646" s="514"/>
      <c r="AD646" s="269">
        <f t="shared" si="36"/>
        <v>0</v>
      </c>
      <c r="AE646" s="390">
        <f>+AD646/(('12. Type 2 Emp 2020 Comp'!$I$16-'12. Type 2 Emp 2020 Comp'!$I$15+1)/7)</f>
        <v>0</v>
      </c>
      <c r="AF646" s="381">
        <f t="shared" si="37"/>
        <v>0</v>
      </c>
      <c r="AG646" s="381">
        <f t="shared" si="38"/>
        <v>0</v>
      </c>
    </row>
    <row r="647" spans="1:33" ht="15.75" thickBot="1" x14ac:dyDescent="0.3">
      <c r="A647" s="297">
        <f t="shared" si="39"/>
        <v>629</v>
      </c>
      <c r="B647" s="297" t="str">
        <f>IF('12. Type 2 Emp 2020 Comp'!B649=0," ",+'12. Type 2 Emp 2020 Comp'!B649)</f>
        <v xml:space="preserve"> </v>
      </c>
      <c r="C647" s="265" t="str">
        <f>IF('12. Type 2 Emp 2020 Comp'!C649=0," ",+'12. Type 2 Emp 2020 Comp'!C649)</f>
        <v xml:space="preserve"> </v>
      </c>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c r="AB647" s="514"/>
      <c r="AC647" s="514"/>
      <c r="AD647" s="269">
        <f t="shared" si="36"/>
        <v>0</v>
      </c>
      <c r="AE647" s="390">
        <f>+AD647/(('12. Type 2 Emp 2020 Comp'!$I$16-'12. Type 2 Emp 2020 Comp'!$I$15+1)/7)</f>
        <v>0</v>
      </c>
      <c r="AF647" s="381">
        <f t="shared" si="37"/>
        <v>0</v>
      </c>
      <c r="AG647" s="381">
        <f t="shared" si="38"/>
        <v>0</v>
      </c>
    </row>
    <row r="648" spans="1:33" ht="15.75" thickBot="1" x14ac:dyDescent="0.3">
      <c r="A648" s="297">
        <f t="shared" si="39"/>
        <v>630</v>
      </c>
      <c r="B648" s="297" t="str">
        <f>IF('12. Type 2 Emp 2020 Comp'!B650=0," ",+'12. Type 2 Emp 2020 Comp'!B650)</f>
        <v xml:space="preserve"> </v>
      </c>
      <c r="C648" s="265" t="str">
        <f>IF('12. Type 2 Emp 2020 Comp'!C650=0," ",+'12. Type 2 Emp 2020 Comp'!C650)</f>
        <v xml:space="preserve"> </v>
      </c>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c r="AB648" s="514"/>
      <c r="AC648" s="514"/>
      <c r="AD648" s="269">
        <f t="shared" si="36"/>
        <v>0</v>
      </c>
      <c r="AE648" s="390">
        <f>+AD648/(('12. Type 2 Emp 2020 Comp'!$I$16-'12. Type 2 Emp 2020 Comp'!$I$15+1)/7)</f>
        <v>0</v>
      </c>
      <c r="AF648" s="381">
        <f t="shared" si="37"/>
        <v>0</v>
      </c>
      <c r="AG648" s="381">
        <f t="shared" si="38"/>
        <v>0</v>
      </c>
    </row>
    <row r="649" spans="1:33" ht="15.75" thickBot="1" x14ac:dyDescent="0.3">
      <c r="A649" s="297">
        <f t="shared" si="39"/>
        <v>631</v>
      </c>
      <c r="B649" s="297" t="str">
        <f>IF('12. Type 2 Emp 2020 Comp'!B651=0," ",+'12. Type 2 Emp 2020 Comp'!B651)</f>
        <v xml:space="preserve"> </v>
      </c>
      <c r="C649" s="265" t="str">
        <f>IF('12. Type 2 Emp 2020 Comp'!C651=0," ",+'12. Type 2 Emp 2020 Comp'!C651)</f>
        <v xml:space="preserve"> </v>
      </c>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c r="AB649" s="514"/>
      <c r="AC649" s="514"/>
      <c r="AD649" s="269">
        <f t="shared" si="36"/>
        <v>0</v>
      </c>
      <c r="AE649" s="390">
        <f>+AD649/(('12. Type 2 Emp 2020 Comp'!$I$16-'12. Type 2 Emp 2020 Comp'!$I$15+1)/7)</f>
        <v>0</v>
      </c>
      <c r="AF649" s="381">
        <f t="shared" si="37"/>
        <v>0</v>
      </c>
      <c r="AG649" s="381">
        <f t="shared" si="38"/>
        <v>0</v>
      </c>
    </row>
    <row r="650" spans="1:33" ht="15.75" thickBot="1" x14ac:dyDescent="0.3">
      <c r="A650" s="297">
        <f t="shared" si="39"/>
        <v>632</v>
      </c>
      <c r="B650" s="297" t="str">
        <f>IF('12. Type 2 Emp 2020 Comp'!B652=0," ",+'12. Type 2 Emp 2020 Comp'!B652)</f>
        <v xml:space="preserve"> </v>
      </c>
      <c r="C650" s="265" t="str">
        <f>IF('12. Type 2 Emp 2020 Comp'!C652=0," ",+'12. Type 2 Emp 2020 Comp'!C652)</f>
        <v xml:space="preserve"> </v>
      </c>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c r="AB650" s="514"/>
      <c r="AC650" s="514"/>
      <c r="AD650" s="269">
        <f t="shared" si="36"/>
        <v>0</v>
      </c>
      <c r="AE650" s="390">
        <f>+AD650/(('12. Type 2 Emp 2020 Comp'!$I$16-'12. Type 2 Emp 2020 Comp'!$I$15+1)/7)</f>
        <v>0</v>
      </c>
      <c r="AF650" s="381">
        <f t="shared" si="37"/>
        <v>0</v>
      </c>
      <c r="AG650" s="381">
        <f t="shared" si="38"/>
        <v>0</v>
      </c>
    </row>
    <row r="651" spans="1:33" ht="15.75" thickBot="1" x14ac:dyDescent="0.3">
      <c r="A651" s="297">
        <f t="shared" si="39"/>
        <v>633</v>
      </c>
      <c r="B651" s="297" t="str">
        <f>IF('12. Type 2 Emp 2020 Comp'!B653=0," ",+'12. Type 2 Emp 2020 Comp'!B653)</f>
        <v xml:space="preserve"> </v>
      </c>
      <c r="C651" s="265" t="str">
        <f>IF('12. Type 2 Emp 2020 Comp'!C653=0," ",+'12. Type 2 Emp 2020 Comp'!C653)</f>
        <v xml:space="preserve"> </v>
      </c>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c r="AB651" s="514"/>
      <c r="AC651" s="514"/>
      <c r="AD651" s="269">
        <f t="shared" si="36"/>
        <v>0</v>
      </c>
      <c r="AE651" s="390">
        <f>+AD651/(('12. Type 2 Emp 2020 Comp'!$I$16-'12. Type 2 Emp 2020 Comp'!$I$15+1)/7)</f>
        <v>0</v>
      </c>
      <c r="AF651" s="381">
        <f t="shared" si="37"/>
        <v>0</v>
      </c>
      <c r="AG651" s="381">
        <f t="shared" si="38"/>
        <v>0</v>
      </c>
    </row>
    <row r="652" spans="1:33" ht="15.75" thickBot="1" x14ac:dyDescent="0.3">
      <c r="A652" s="297">
        <f t="shared" si="39"/>
        <v>634</v>
      </c>
      <c r="B652" s="297" t="str">
        <f>IF('12. Type 2 Emp 2020 Comp'!B654=0," ",+'12. Type 2 Emp 2020 Comp'!B654)</f>
        <v xml:space="preserve"> </v>
      </c>
      <c r="C652" s="265" t="str">
        <f>IF('12. Type 2 Emp 2020 Comp'!C654=0," ",+'12. Type 2 Emp 2020 Comp'!C654)</f>
        <v xml:space="preserve"> </v>
      </c>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c r="AB652" s="514"/>
      <c r="AC652" s="514"/>
      <c r="AD652" s="269">
        <f t="shared" si="36"/>
        <v>0</v>
      </c>
      <c r="AE652" s="390">
        <f>+AD652/(('12. Type 2 Emp 2020 Comp'!$I$16-'12. Type 2 Emp 2020 Comp'!$I$15+1)/7)</f>
        <v>0</v>
      </c>
      <c r="AF652" s="381">
        <f t="shared" si="37"/>
        <v>0</v>
      </c>
      <c r="AG652" s="381">
        <f t="shared" si="38"/>
        <v>0</v>
      </c>
    </row>
    <row r="653" spans="1:33" ht="15.75" thickBot="1" x14ac:dyDescent="0.3">
      <c r="A653" s="297">
        <f t="shared" si="39"/>
        <v>635</v>
      </c>
      <c r="B653" s="297" t="str">
        <f>IF('12. Type 2 Emp 2020 Comp'!B655=0," ",+'12. Type 2 Emp 2020 Comp'!B655)</f>
        <v xml:space="preserve"> </v>
      </c>
      <c r="C653" s="265" t="str">
        <f>IF('12. Type 2 Emp 2020 Comp'!C655=0," ",+'12. Type 2 Emp 2020 Comp'!C655)</f>
        <v xml:space="preserve"> </v>
      </c>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c r="AB653" s="514"/>
      <c r="AC653" s="514"/>
      <c r="AD653" s="269">
        <f t="shared" si="36"/>
        <v>0</v>
      </c>
      <c r="AE653" s="390">
        <f>+AD653/(('12. Type 2 Emp 2020 Comp'!$I$16-'12. Type 2 Emp 2020 Comp'!$I$15+1)/7)</f>
        <v>0</v>
      </c>
      <c r="AF653" s="381">
        <f t="shared" si="37"/>
        <v>0</v>
      </c>
      <c r="AG653" s="381">
        <f t="shared" si="38"/>
        <v>0</v>
      </c>
    </row>
    <row r="654" spans="1:33" ht="15.75" thickBot="1" x14ac:dyDescent="0.3">
      <c r="A654" s="297">
        <f t="shared" si="39"/>
        <v>636</v>
      </c>
      <c r="B654" s="297" t="str">
        <f>IF('12. Type 2 Emp 2020 Comp'!B656=0," ",+'12. Type 2 Emp 2020 Comp'!B656)</f>
        <v xml:space="preserve"> </v>
      </c>
      <c r="C654" s="265" t="str">
        <f>IF('12. Type 2 Emp 2020 Comp'!C656=0," ",+'12. Type 2 Emp 2020 Comp'!C656)</f>
        <v xml:space="preserve"> </v>
      </c>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c r="AB654" s="514"/>
      <c r="AC654" s="514"/>
      <c r="AD654" s="269">
        <f t="shared" si="36"/>
        <v>0</v>
      </c>
      <c r="AE654" s="390">
        <f>+AD654/(('12. Type 2 Emp 2020 Comp'!$I$16-'12. Type 2 Emp 2020 Comp'!$I$15+1)/7)</f>
        <v>0</v>
      </c>
      <c r="AF654" s="381">
        <f t="shared" si="37"/>
        <v>0</v>
      </c>
      <c r="AG654" s="381">
        <f t="shared" si="38"/>
        <v>0</v>
      </c>
    </row>
    <row r="655" spans="1:33" ht="15.75" thickBot="1" x14ac:dyDescent="0.3">
      <c r="A655" s="297">
        <f t="shared" si="39"/>
        <v>637</v>
      </c>
      <c r="B655" s="297" t="str">
        <f>IF('12. Type 2 Emp 2020 Comp'!B657=0," ",+'12. Type 2 Emp 2020 Comp'!B657)</f>
        <v xml:space="preserve"> </v>
      </c>
      <c r="C655" s="265" t="str">
        <f>IF('12. Type 2 Emp 2020 Comp'!C657=0," ",+'12. Type 2 Emp 2020 Comp'!C657)</f>
        <v xml:space="preserve"> </v>
      </c>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c r="AB655" s="514"/>
      <c r="AC655" s="514"/>
      <c r="AD655" s="269">
        <f t="shared" si="36"/>
        <v>0</v>
      </c>
      <c r="AE655" s="390">
        <f>+AD655/(('12. Type 2 Emp 2020 Comp'!$I$16-'12. Type 2 Emp 2020 Comp'!$I$15+1)/7)</f>
        <v>0</v>
      </c>
      <c r="AF655" s="381">
        <f t="shared" si="37"/>
        <v>0</v>
      </c>
      <c r="AG655" s="381">
        <f t="shared" si="38"/>
        <v>0</v>
      </c>
    </row>
    <row r="656" spans="1:33" ht="15.75" thickBot="1" x14ac:dyDescent="0.3">
      <c r="A656" s="297">
        <f t="shared" si="39"/>
        <v>638</v>
      </c>
      <c r="B656" s="297" t="str">
        <f>IF('12. Type 2 Emp 2020 Comp'!B658=0," ",+'12. Type 2 Emp 2020 Comp'!B658)</f>
        <v xml:space="preserve"> </v>
      </c>
      <c r="C656" s="265" t="str">
        <f>IF('12. Type 2 Emp 2020 Comp'!C658=0," ",+'12. Type 2 Emp 2020 Comp'!C658)</f>
        <v xml:space="preserve"> </v>
      </c>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c r="AB656" s="514"/>
      <c r="AC656" s="514"/>
      <c r="AD656" s="269">
        <f t="shared" si="36"/>
        <v>0</v>
      </c>
      <c r="AE656" s="390">
        <f>+AD656/(('12. Type 2 Emp 2020 Comp'!$I$16-'12. Type 2 Emp 2020 Comp'!$I$15+1)/7)</f>
        <v>0</v>
      </c>
      <c r="AF656" s="381">
        <f t="shared" si="37"/>
        <v>0</v>
      </c>
      <c r="AG656" s="381">
        <f t="shared" si="38"/>
        <v>0</v>
      </c>
    </row>
    <row r="657" spans="1:33" ht="15.75" thickBot="1" x14ac:dyDescent="0.3">
      <c r="A657" s="297">
        <f t="shared" si="39"/>
        <v>639</v>
      </c>
      <c r="B657" s="297" t="str">
        <f>IF('12. Type 2 Emp 2020 Comp'!B659=0," ",+'12. Type 2 Emp 2020 Comp'!B659)</f>
        <v xml:space="preserve"> </v>
      </c>
      <c r="C657" s="265" t="str">
        <f>IF('12. Type 2 Emp 2020 Comp'!C659=0," ",+'12. Type 2 Emp 2020 Comp'!C659)</f>
        <v xml:space="preserve"> </v>
      </c>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c r="AB657" s="514"/>
      <c r="AC657" s="514"/>
      <c r="AD657" s="269">
        <f t="shared" si="36"/>
        <v>0</v>
      </c>
      <c r="AE657" s="390">
        <f>+AD657/(('12. Type 2 Emp 2020 Comp'!$I$16-'12. Type 2 Emp 2020 Comp'!$I$15+1)/7)</f>
        <v>0</v>
      </c>
      <c r="AF657" s="381">
        <f t="shared" si="37"/>
        <v>0</v>
      </c>
      <c r="AG657" s="381">
        <f t="shared" si="38"/>
        <v>0</v>
      </c>
    </row>
    <row r="658" spans="1:33" ht="15.75" thickBot="1" x14ac:dyDescent="0.3">
      <c r="A658" s="297">
        <f t="shared" si="39"/>
        <v>640</v>
      </c>
      <c r="B658" s="297" t="str">
        <f>IF('12. Type 2 Emp 2020 Comp'!B660=0," ",+'12. Type 2 Emp 2020 Comp'!B660)</f>
        <v xml:space="preserve"> </v>
      </c>
      <c r="C658" s="265" t="str">
        <f>IF('12. Type 2 Emp 2020 Comp'!C660=0," ",+'12. Type 2 Emp 2020 Comp'!C660)</f>
        <v xml:space="preserve"> </v>
      </c>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c r="AB658" s="514"/>
      <c r="AC658" s="514"/>
      <c r="AD658" s="269">
        <f t="shared" si="36"/>
        <v>0</v>
      </c>
      <c r="AE658" s="390">
        <f>+AD658/(('12. Type 2 Emp 2020 Comp'!$I$16-'12. Type 2 Emp 2020 Comp'!$I$15+1)/7)</f>
        <v>0</v>
      </c>
      <c r="AF658" s="381">
        <f t="shared" si="37"/>
        <v>0</v>
      </c>
      <c r="AG658" s="381">
        <f t="shared" si="38"/>
        <v>0</v>
      </c>
    </row>
    <row r="659" spans="1:33" ht="15.75" thickBot="1" x14ac:dyDescent="0.3">
      <c r="A659" s="297">
        <f t="shared" si="39"/>
        <v>641</v>
      </c>
      <c r="B659" s="297" t="str">
        <f>IF('12. Type 2 Emp 2020 Comp'!B661=0," ",+'12. Type 2 Emp 2020 Comp'!B661)</f>
        <v xml:space="preserve"> </v>
      </c>
      <c r="C659" s="265" t="str">
        <f>IF('12. Type 2 Emp 2020 Comp'!C661=0," ",+'12. Type 2 Emp 2020 Comp'!C661)</f>
        <v xml:space="preserve"> </v>
      </c>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514"/>
      <c r="AD659" s="269">
        <f t="shared" ref="AD659:AD722" si="40">IF(D659=0,SUM(E659:AC659),D659)</f>
        <v>0</v>
      </c>
      <c r="AE659" s="390">
        <f>+AD659/(('12. Type 2 Emp 2020 Comp'!$I$16-'12. Type 2 Emp 2020 Comp'!$I$15+1)/7)</f>
        <v>0</v>
      </c>
      <c r="AF659" s="381">
        <f t="shared" si="37"/>
        <v>0</v>
      </c>
      <c r="AG659" s="381">
        <f t="shared" si="38"/>
        <v>0</v>
      </c>
    </row>
    <row r="660" spans="1:33" ht="15.75" thickBot="1" x14ac:dyDescent="0.3">
      <c r="A660" s="297">
        <f t="shared" si="39"/>
        <v>642</v>
      </c>
      <c r="B660" s="297" t="str">
        <f>IF('12. Type 2 Emp 2020 Comp'!B662=0," ",+'12. Type 2 Emp 2020 Comp'!B662)</f>
        <v xml:space="preserve"> </v>
      </c>
      <c r="C660" s="265" t="str">
        <f>IF('12. Type 2 Emp 2020 Comp'!C662=0," ",+'12. Type 2 Emp 2020 Comp'!C662)</f>
        <v xml:space="preserve"> </v>
      </c>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514"/>
      <c r="AD660" s="269">
        <f t="shared" si="40"/>
        <v>0</v>
      </c>
      <c r="AE660" s="390">
        <f>+AD660/(('12. Type 2 Emp 2020 Comp'!$I$16-'12. Type 2 Emp 2020 Comp'!$I$15+1)/7)</f>
        <v>0</v>
      </c>
      <c r="AF660" s="381">
        <f t="shared" ref="AF660:AF723" si="41">ROUND(IF($I$12=1,IF(AE660&lt;40,AE660/40,1),0),1)</f>
        <v>0</v>
      </c>
      <c r="AG660" s="381">
        <f t="shared" ref="AG660:AG723" si="42">ROUND(IF($I$12=2,IF(AE660&lt;40,IF(AE660=0,0,0.5),1),0),1)</f>
        <v>0</v>
      </c>
    </row>
    <row r="661" spans="1:33" ht="15.75" thickBot="1" x14ac:dyDescent="0.3">
      <c r="A661" s="297">
        <f t="shared" ref="A661:A724" si="43">+A660+1</f>
        <v>643</v>
      </c>
      <c r="B661" s="297" t="str">
        <f>IF('12. Type 2 Emp 2020 Comp'!B663=0," ",+'12. Type 2 Emp 2020 Comp'!B663)</f>
        <v xml:space="preserve"> </v>
      </c>
      <c r="C661" s="265" t="str">
        <f>IF('12. Type 2 Emp 2020 Comp'!C663=0," ",+'12. Type 2 Emp 2020 Comp'!C663)</f>
        <v xml:space="preserve"> </v>
      </c>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514"/>
      <c r="AD661" s="269">
        <f t="shared" si="40"/>
        <v>0</v>
      </c>
      <c r="AE661" s="390">
        <f>+AD661/(('12. Type 2 Emp 2020 Comp'!$I$16-'12. Type 2 Emp 2020 Comp'!$I$15+1)/7)</f>
        <v>0</v>
      </c>
      <c r="AF661" s="381">
        <f t="shared" si="41"/>
        <v>0</v>
      </c>
      <c r="AG661" s="381">
        <f t="shared" si="42"/>
        <v>0</v>
      </c>
    </row>
    <row r="662" spans="1:33" ht="15.75" thickBot="1" x14ac:dyDescent="0.3">
      <c r="A662" s="297">
        <f t="shared" si="43"/>
        <v>644</v>
      </c>
      <c r="B662" s="297" t="str">
        <f>IF('12. Type 2 Emp 2020 Comp'!B664=0," ",+'12. Type 2 Emp 2020 Comp'!B664)</f>
        <v xml:space="preserve"> </v>
      </c>
      <c r="C662" s="265" t="str">
        <f>IF('12. Type 2 Emp 2020 Comp'!C664=0," ",+'12. Type 2 Emp 2020 Comp'!C664)</f>
        <v xml:space="preserve"> </v>
      </c>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514"/>
      <c r="AD662" s="269">
        <f t="shared" si="40"/>
        <v>0</v>
      </c>
      <c r="AE662" s="390">
        <f>+AD662/(('12. Type 2 Emp 2020 Comp'!$I$16-'12. Type 2 Emp 2020 Comp'!$I$15+1)/7)</f>
        <v>0</v>
      </c>
      <c r="AF662" s="381">
        <f t="shared" si="41"/>
        <v>0</v>
      </c>
      <c r="AG662" s="381">
        <f t="shared" si="42"/>
        <v>0</v>
      </c>
    </row>
    <row r="663" spans="1:33" ht="15.75" thickBot="1" x14ac:dyDescent="0.3">
      <c r="A663" s="297">
        <f t="shared" si="43"/>
        <v>645</v>
      </c>
      <c r="B663" s="297" t="str">
        <f>IF('12. Type 2 Emp 2020 Comp'!B665=0," ",+'12. Type 2 Emp 2020 Comp'!B665)</f>
        <v xml:space="preserve"> </v>
      </c>
      <c r="C663" s="265" t="str">
        <f>IF('12. Type 2 Emp 2020 Comp'!C665=0," ",+'12. Type 2 Emp 2020 Comp'!C665)</f>
        <v xml:space="preserve"> </v>
      </c>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c r="AB663" s="514"/>
      <c r="AC663" s="514"/>
      <c r="AD663" s="269">
        <f t="shared" si="40"/>
        <v>0</v>
      </c>
      <c r="AE663" s="390">
        <f>+AD663/(('12. Type 2 Emp 2020 Comp'!$I$16-'12. Type 2 Emp 2020 Comp'!$I$15+1)/7)</f>
        <v>0</v>
      </c>
      <c r="AF663" s="381">
        <f t="shared" si="41"/>
        <v>0</v>
      </c>
      <c r="AG663" s="381">
        <f t="shared" si="42"/>
        <v>0</v>
      </c>
    </row>
    <row r="664" spans="1:33" ht="15.75" thickBot="1" x14ac:dyDescent="0.3">
      <c r="A664" s="297">
        <f t="shared" si="43"/>
        <v>646</v>
      </c>
      <c r="B664" s="297" t="str">
        <f>IF('12. Type 2 Emp 2020 Comp'!B666=0," ",+'12. Type 2 Emp 2020 Comp'!B666)</f>
        <v xml:space="preserve"> </v>
      </c>
      <c r="C664" s="265" t="str">
        <f>IF('12. Type 2 Emp 2020 Comp'!C666=0," ",+'12. Type 2 Emp 2020 Comp'!C666)</f>
        <v xml:space="preserve"> </v>
      </c>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c r="AB664" s="514"/>
      <c r="AC664" s="514"/>
      <c r="AD664" s="269">
        <f t="shared" si="40"/>
        <v>0</v>
      </c>
      <c r="AE664" s="390">
        <f>+AD664/(('12. Type 2 Emp 2020 Comp'!$I$16-'12. Type 2 Emp 2020 Comp'!$I$15+1)/7)</f>
        <v>0</v>
      </c>
      <c r="AF664" s="381">
        <f t="shared" si="41"/>
        <v>0</v>
      </c>
      <c r="AG664" s="381">
        <f t="shared" si="42"/>
        <v>0</v>
      </c>
    </row>
    <row r="665" spans="1:33" ht="15.75" thickBot="1" x14ac:dyDescent="0.3">
      <c r="A665" s="297">
        <f t="shared" si="43"/>
        <v>647</v>
      </c>
      <c r="B665" s="297" t="str">
        <f>IF('12. Type 2 Emp 2020 Comp'!B667=0," ",+'12. Type 2 Emp 2020 Comp'!B667)</f>
        <v xml:space="preserve"> </v>
      </c>
      <c r="C665" s="265" t="str">
        <f>IF('12. Type 2 Emp 2020 Comp'!C667=0," ",+'12. Type 2 Emp 2020 Comp'!C667)</f>
        <v xml:space="preserve"> </v>
      </c>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c r="AB665" s="514"/>
      <c r="AC665" s="514"/>
      <c r="AD665" s="269">
        <f t="shared" si="40"/>
        <v>0</v>
      </c>
      <c r="AE665" s="390">
        <f>+AD665/(('12. Type 2 Emp 2020 Comp'!$I$16-'12. Type 2 Emp 2020 Comp'!$I$15+1)/7)</f>
        <v>0</v>
      </c>
      <c r="AF665" s="381">
        <f t="shared" si="41"/>
        <v>0</v>
      </c>
      <c r="AG665" s="381">
        <f t="shared" si="42"/>
        <v>0</v>
      </c>
    </row>
    <row r="666" spans="1:33" ht="15.75" thickBot="1" x14ac:dyDescent="0.3">
      <c r="A666" s="297">
        <f t="shared" si="43"/>
        <v>648</v>
      </c>
      <c r="B666" s="297" t="str">
        <f>IF('12. Type 2 Emp 2020 Comp'!B668=0," ",+'12. Type 2 Emp 2020 Comp'!B668)</f>
        <v xml:space="preserve"> </v>
      </c>
      <c r="C666" s="265" t="str">
        <f>IF('12. Type 2 Emp 2020 Comp'!C668=0," ",+'12. Type 2 Emp 2020 Comp'!C668)</f>
        <v xml:space="preserve"> </v>
      </c>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c r="AB666" s="514"/>
      <c r="AC666" s="514"/>
      <c r="AD666" s="269">
        <f t="shared" si="40"/>
        <v>0</v>
      </c>
      <c r="AE666" s="390">
        <f>+AD666/(('12. Type 2 Emp 2020 Comp'!$I$16-'12. Type 2 Emp 2020 Comp'!$I$15+1)/7)</f>
        <v>0</v>
      </c>
      <c r="AF666" s="381">
        <f t="shared" si="41"/>
        <v>0</v>
      </c>
      <c r="AG666" s="381">
        <f t="shared" si="42"/>
        <v>0</v>
      </c>
    </row>
    <row r="667" spans="1:33" ht="15.75" thickBot="1" x14ac:dyDescent="0.3">
      <c r="A667" s="297">
        <f t="shared" si="43"/>
        <v>649</v>
      </c>
      <c r="B667" s="297" t="str">
        <f>IF('12. Type 2 Emp 2020 Comp'!B669=0," ",+'12. Type 2 Emp 2020 Comp'!B669)</f>
        <v xml:space="preserve"> </v>
      </c>
      <c r="C667" s="265" t="str">
        <f>IF('12. Type 2 Emp 2020 Comp'!C669=0," ",+'12. Type 2 Emp 2020 Comp'!C669)</f>
        <v xml:space="preserve"> </v>
      </c>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c r="AB667" s="514"/>
      <c r="AC667" s="514"/>
      <c r="AD667" s="269">
        <f t="shared" si="40"/>
        <v>0</v>
      </c>
      <c r="AE667" s="390">
        <f>+AD667/(('12. Type 2 Emp 2020 Comp'!$I$16-'12. Type 2 Emp 2020 Comp'!$I$15+1)/7)</f>
        <v>0</v>
      </c>
      <c r="AF667" s="381">
        <f t="shared" si="41"/>
        <v>0</v>
      </c>
      <c r="AG667" s="381">
        <f t="shared" si="42"/>
        <v>0</v>
      </c>
    </row>
    <row r="668" spans="1:33" ht="15.75" thickBot="1" x14ac:dyDescent="0.3">
      <c r="A668" s="297">
        <f t="shared" si="43"/>
        <v>650</v>
      </c>
      <c r="B668" s="297" t="str">
        <f>IF('12. Type 2 Emp 2020 Comp'!B670=0," ",+'12. Type 2 Emp 2020 Comp'!B670)</f>
        <v xml:space="preserve"> </v>
      </c>
      <c r="C668" s="265" t="str">
        <f>IF('12. Type 2 Emp 2020 Comp'!C670=0," ",+'12. Type 2 Emp 2020 Comp'!C670)</f>
        <v xml:space="preserve"> </v>
      </c>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c r="AB668" s="514"/>
      <c r="AC668" s="514"/>
      <c r="AD668" s="269">
        <f t="shared" si="40"/>
        <v>0</v>
      </c>
      <c r="AE668" s="390">
        <f>+AD668/(('12. Type 2 Emp 2020 Comp'!$I$16-'12. Type 2 Emp 2020 Comp'!$I$15+1)/7)</f>
        <v>0</v>
      </c>
      <c r="AF668" s="381">
        <f t="shared" si="41"/>
        <v>0</v>
      </c>
      <c r="AG668" s="381">
        <f t="shared" si="42"/>
        <v>0</v>
      </c>
    </row>
    <row r="669" spans="1:33" ht="15.75" thickBot="1" x14ac:dyDescent="0.3">
      <c r="A669" s="297">
        <f t="shared" si="43"/>
        <v>651</v>
      </c>
      <c r="B669" s="297" t="str">
        <f>IF('12. Type 2 Emp 2020 Comp'!B671=0," ",+'12. Type 2 Emp 2020 Comp'!B671)</f>
        <v xml:space="preserve"> </v>
      </c>
      <c r="C669" s="265" t="str">
        <f>IF('12. Type 2 Emp 2020 Comp'!C671=0," ",+'12. Type 2 Emp 2020 Comp'!C671)</f>
        <v xml:space="preserve"> </v>
      </c>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c r="AB669" s="514"/>
      <c r="AC669" s="514"/>
      <c r="AD669" s="269">
        <f t="shared" si="40"/>
        <v>0</v>
      </c>
      <c r="AE669" s="390">
        <f>+AD669/(('12. Type 2 Emp 2020 Comp'!$I$16-'12. Type 2 Emp 2020 Comp'!$I$15+1)/7)</f>
        <v>0</v>
      </c>
      <c r="AF669" s="381">
        <f t="shared" si="41"/>
        <v>0</v>
      </c>
      <c r="AG669" s="381">
        <f t="shared" si="42"/>
        <v>0</v>
      </c>
    </row>
    <row r="670" spans="1:33" ht="15.75" thickBot="1" x14ac:dyDescent="0.3">
      <c r="A670" s="297">
        <f t="shared" si="43"/>
        <v>652</v>
      </c>
      <c r="B670" s="297" t="str">
        <f>IF('12. Type 2 Emp 2020 Comp'!B672=0," ",+'12. Type 2 Emp 2020 Comp'!B672)</f>
        <v xml:space="preserve"> </v>
      </c>
      <c r="C670" s="265" t="str">
        <f>IF('12. Type 2 Emp 2020 Comp'!C672=0," ",+'12. Type 2 Emp 2020 Comp'!C672)</f>
        <v xml:space="preserve"> </v>
      </c>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c r="AB670" s="514"/>
      <c r="AC670" s="514"/>
      <c r="AD670" s="269">
        <f t="shared" si="40"/>
        <v>0</v>
      </c>
      <c r="AE670" s="390">
        <f>+AD670/(('12. Type 2 Emp 2020 Comp'!$I$16-'12. Type 2 Emp 2020 Comp'!$I$15+1)/7)</f>
        <v>0</v>
      </c>
      <c r="AF670" s="381">
        <f t="shared" si="41"/>
        <v>0</v>
      </c>
      <c r="AG670" s="381">
        <f t="shared" si="42"/>
        <v>0</v>
      </c>
    </row>
    <row r="671" spans="1:33" ht="15.75" thickBot="1" x14ac:dyDescent="0.3">
      <c r="A671" s="297">
        <f t="shared" si="43"/>
        <v>653</v>
      </c>
      <c r="B671" s="297" t="str">
        <f>IF('12. Type 2 Emp 2020 Comp'!B673=0," ",+'12. Type 2 Emp 2020 Comp'!B673)</f>
        <v xml:space="preserve"> </v>
      </c>
      <c r="C671" s="265" t="str">
        <f>IF('12. Type 2 Emp 2020 Comp'!C673=0," ",+'12. Type 2 Emp 2020 Comp'!C673)</f>
        <v xml:space="preserve"> </v>
      </c>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c r="AB671" s="514"/>
      <c r="AC671" s="514"/>
      <c r="AD671" s="269">
        <f t="shared" si="40"/>
        <v>0</v>
      </c>
      <c r="AE671" s="390">
        <f>+AD671/(('12. Type 2 Emp 2020 Comp'!$I$16-'12. Type 2 Emp 2020 Comp'!$I$15+1)/7)</f>
        <v>0</v>
      </c>
      <c r="AF671" s="381">
        <f t="shared" si="41"/>
        <v>0</v>
      </c>
      <c r="AG671" s="381">
        <f t="shared" si="42"/>
        <v>0</v>
      </c>
    </row>
    <row r="672" spans="1:33" ht="15.75" thickBot="1" x14ac:dyDescent="0.3">
      <c r="A672" s="297">
        <f t="shared" si="43"/>
        <v>654</v>
      </c>
      <c r="B672" s="297" t="str">
        <f>IF('12. Type 2 Emp 2020 Comp'!B674=0," ",+'12. Type 2 Emp 2020 Comp'!B674)</f>
        <v xml:space="preserve"> </v>
      </c>
      <c r="C672" s="265" t="str">
        <f>IF('12. Type 2 Emp 2020 Comp'!C674=0," ",+'12. Type 2 Emp 2020 Comp'!C674)</f>
        <v xml:space="preserve"> </v>
      </c>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c r="AB672" s="514"/>
      <c r="AC672" s="514"/>
      <c r="AD672" s="269">
        <f t="shared" si="40"/>
        <v>0</v>
      </c>
      <c r="AE672" s="390">
        <f>+AD672/(('12. Type 2 Emp 2020 Comp'!$I$16-'12. Type 2 Emp 2020 Comp'!$I$15+1)/7)</f>
        <v>0</v>
      </c>
      <c r="AF672" s="381">
        <f t="shared" si="41"/>
        <v>0</v>
      </c>
      <c r="AG672" s="381">
        <f t="shared" si="42"/>
        <v>0</v>
      </c>
    </row>
    <row r="673" spans="1:33" ht="15.75" thickBot="1" x14ac:dyDescent="0.3">
      <c r="A673" s="297">
        <f t="shared" si="43"/>
        <v>655</v>
      </c>
      <c r="B673" s="297" t="str">
        <f>IF('12. Type 2 Emp 2020 Comp'!B675=0," ",+'12. Type 2 Emp 2020 Comp'!B675)</f>
        <v xml:space="preserve"> </v>
      </c>
      <c r="C673" s="265" t="str">
        <f>IF('12. Type 2 Emp 2020 Comp'!C675=0," ",+'12. Type 2 Emp 2020 Comp'!C675)</f>
        <v xml:space="preserve"> </v>
      </c>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c r="AB673" s="514"/>
      <c r="AC673" s="514"/>
      <c r="AD673" s="269">
        <f t="shared" si="40"/>
        <v>0</v>
      </c>
      <c r="AE673" s="390">
        <f>+AD673/(('12. Type 2 Emp 2020 Comp'!$I$16-'12. Type 2 Emp 2020 Comp'!$I$15+1)/7)</f>
        <v>0</v>
      </c>
      <c r="AF673" s="381">
        <f t="shared" si="41"/>
        <v>0</v>
      </c>
      <c r="AG673" s="381">
        <f t="shared" si="42"/>
        <v>0</v>
      </c>
    </row>
    <row r="674" spans="1:33" ht="15.75" thickBot="1" x14ac:dyDescent="0.3">
      <c r="A674" s="297">
        <f t="shared" si="43"/>
        <v>656</v>
      </c>
      <c r="B674" s="297" t="str">
        <f>IF('12. Type 2 Emp 2020 Comp'!B676=0," ",+'12. Type 2 Emp 2020 Comp'!B676)</f>
        <v xml:space="preserve"> </v>
      </c>
      <c r="C674" s="265" t="str">
        <f>IF('12. Type 2 Emp 2020 Comp'!C676=0," ",+'12. Type 2 Emp 2020 Comp'!C676)</f>
        <v xml:space="preserve"> </v>
      </c>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c r="AB674" s="514"/>
      <c r="AC674" s="514"/>
      <c r="AD674" s="269">
        <f t="shared" si="40"/>
        <v>0</v>
      </c>
      <c r="AE674" s="390">
        <f>+AD674/(('12. Type 2 Emp 2020 Comp'!$I$16-'12. Type 2 Emp 2020 Comp'!$I$15+1)/7)</f>
        <v>0</v>
      </c>
      <c r="AF674" s="381">
        <f t="shared" si="41"/>
        <v>0</v>
      </c>
      <c r="AG674" s="381">
        <f t="shared" si="42"/>
        <v>0</v>
      </c>
    </row>
    <row r="675" spans="1:33" ht="15.75" thickBot="1" x14ac:dyDescent="0.3">
      <c r="A675" s="297">
        <f t="shared" si="43"/>
        <v>657</v>
      </c>
      <c r="B675" s="297" t="str">
        <f>IF('12. Type 2 Emp 2020 Comp'!B677=0," ",+'12. Type 2 Emp 2020 Comp'!B677)</f>
        <v xml:space="preserve"> </v>
      </c>
      <c r="C675" s="265" t="str">
        <f>IF('12. Type 2 Emp 2020 Comp'!C677=0," ",+'12. Type 2 Emp 2020 Comp'!C677)</f>
        <v xml:space="preserve"> </v>
      </c>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c r="AB675" s="514"/>
      <c r="AC675" s="514"/>
      <c r="AD675" s="269">
        <f t="shared" si="40"/>
        <v>0</v>
      </c>
      <c r="AE675" s="390">
        <f>+AD675/(('12. Type 2 Emp 2020 Comp'!$I$16-'12. Type 2 Emp 2020 Comp'!$I$15+1)/7)</f>
        <v>0</v>
      </c>
      <c r="AF675" s="381">
        <f t="shared" si="41"/>
        <v>0</v>
      </c>
      <c r="AG675" s="381">
        <f t="shared" si="42"/>
        <v>0</v>
      </c>
    </row>
    <row r="676" spans="1:33" ht="15.75" thickBot="1" x14ac:dyDescent="0.3">
      <c r="A676" s="297">
        <f t="shared" si="43"/>
        <v>658</v>
      </c>
      <c r="B676" s="297" t="str">
        <f>IF('12. Type 2 Emp 2020 Comp'!B678=0," ",+'12. Type 2 Emp 2020 Comp'!B678)</f>
        <v xml:space="preserve"> </v>
      </c>
      <c r="C676" s="265" t="str">
        <f>IF('12. Type 2 Emp 2020 Comp'!C678=0," ",+'12. Type 2 Emp 2020 Comp'!C678)</f>
        <v xml:space="preserve"> </v>
      </c>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c r="AB676" s="514"/>
      <c r="AC676" s="514"/>
      <c r="AD676" s="269">
        <f t="shared" si="40"/>
        <v>0</v>
      </c>
      <c r="AE676" s="390">
        <f>+AD676/(('12. Type 2 Emp 2020 Comp'!$I$16-'12. Type 2 Emp 2020 Comp'!$I$15+1)/7)</f>
        <v>0</v>
      </c>
      <c r="AF676" s="381">
        <f t="shared" si="41"/>
        <v>0</v>
      </c>
      <c r="AG676" s="381">
        <f t="shared" si="42"/>
        <v>0</v>
      </c>
    </row>
    <row r="677" spans="1:33" ht="15.75" thickBot="1" x14ac:dyDescent="0.3">
      <c r="A677" s="297">
        <f t="shared" si="43"/>
        <v>659</v>
      </c>
      <c r="B677" s="297" t="str">
        <f>IF('12. Type 2 Emp 2020 Comp'!B679=0," ",+'12. Type 2 Emp 2020 Comp'!B679)</f>
        <v xml:space="preserve"> </v>
      </c>
      <c r="C677" s="265" t="str">
        <f>IF('12. Type 2 Emp 2020 Comp'!C679=0," ",+'12. Type 2 Emp 2020 Comp'!C679)</f>
        <v xml:space="preserve"> </v>
      </c>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c r="AB677" s="514"/>
      <c r="AC677" s="514"/>
      <c r="AD677" s="269">
        <f t="shared" si="40"/>
        <v>0</v>
      </c>
      <c r="AE677" s="390">
        <f>+AD677/(('12. Type 2 Emp 2020 Comp'!$I$16-'12. Type 2 Emp 2020 Comp'!$I$15+1)/7)</f>
        <v>0</v>
      </c>
      <c r="AF677" s="381">
        <f t="shared" si="41"/>
        <v>0</v>
      </c>
      <c r="AG677" s="381">
        <f t="shared" si="42"/>
        <v>0</v>
      </c>
    </row>
    <row r="678" spans="1:33" ht="15.75" thickBot="1" x14ac:dyDescent="0.3">
      <c r="A678" s="297">
        <f t="shared" si="43"/>
        <v>660</v>
      </c>
      <c r="B678" s="297" t="str">
        <f>IF('12. Type 2 Emp 2020 Comp'!B680=0," ",+'12. Type 2 Emp 2020 Comp'!B680)</f>
        <v xml:space="preserve"> </v>
      </c>
      <c r="C678" s="265" t="str">
        <f>IF('12. Type 2 Emp 2020 Comp'!C680=0," ",+'12. Type 2 Emp 2020 Comp'!C680)</f>
        <v xml:space="preserve"> </v>
      </c>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c r="AB678" s="514"/>
      <c r="AC678" s="514"/>
      <c r="AD678" s="269">
        <f t="shared" si="40"/>
        <v>0</v>
      </c>
      <c r="AE678" s="390">
        <f>+AD678/(('12. Type 2 Emp 2020 Comp'!$I$16-'12. Type 2 Emp 2020 Comp'!$I$15+1)/7)</f>
        <v>0</v>
      </c>
      <c r="AF678" s="381">
        <f t="shared" si="41"/>
        <v>0</v>
      </c>
      <c r="AG678" s="381">
        <f t="shared" si="42"/>
        <v>0</v>
      </c>
    </row>
    <row r="679" spans="1:33" ht="15.75" thickBot="1" x14ac:dyDescent="0.3">
      <c r="A679" s="297">
        <f t="shared" si="43"/>
        <v>661</v>
      </c>
      <c r="B679" s="297" t="str">
        <f>IF('12. Type 2 Emp 2020 Comp'!B681=0," ",+'12. Type 2 Emp 2020 Comp'!B681)</f>
        <v xml:space="preserve"> </v>
      </c>
      <c r="C679" s="265" t="str">
        <f>IF('12. Type 2 Emp 2020 Comp'!C681=0," ",+'12. Type 2 Emp 2020 Comp'!C681)</f>
        <v xml:space="preserve"> </v>
      </c>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c r="AB679" s="514"/>
      <c r="AC679" s="514"/>
      <c r="AD679" s="269">
        <f t="shared" si="40"/>
        <v>0</v>
      </c>
      <c r="AE679" s="390">
        <f>+AD679/(('12. Type 2 Emp 2020 Comp'!$I$16-'12. Type 2 Emp 2020 Comp'!$I$15+1)/7)</f>
        <v>0</v>
      </c>
      <c r="AF679" s="381">
        <f t="shared" si="41"/>
        <v>0</v>
      </c>
      <c r="AG679" s="381">
        <f t="shared" si="42"/>
        <v>0</v>
      </c>
    </row>
    <row r="680" spans="1:33" ht="15.75" thickBot="1" x14ac:dyDescent="0.3">
      <c r="A680" s="297">
        <f t="shared" si="43"/>
        <v>662</v>
      </c>
      <c r="B680" s="297" t="str">
        <f>IF('12. Type 2 Emp 2020 Comp'!B682=0," ",+'12. Type 2 Emp 2020 Comp'!B682)</f>
        <v xml:space="preserve"> </v>
      </c>
      <c r="C680" s="265" t="str">
        <f>IF('12. Type 2 Emp 2020 Comp'!C682=0," ",+'12. Type 2 Emp 2020 Comp'!C682)</f>
        <v xml:space="preserve"> </v>
      </c>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c r="AB680" s="514"/>
      <c r="AC680" s="514"/>
      <c r="AD680" s="269">
        <f t="shared" si="40"/>
        <v>0</v>
      </c>
      <c r="AE680" s="390">
        <f>+AD680/(('12. Type 2 Emp 2020 Comp'!$I$16-'12. Type 2 Emp 2020 Comp'!$I$15+1)/7)</f>
        <v>0</v>
      </c>
      <c r="AF680" s="381">
        <f t="shared" si="41"/>
        <v>0</v>
      </c>
      <c r="AG680" s="381">
        <f t="shared" si="42"/>
        <v>0</v>
      </c>
    </row>
    <row r="681" spans="1:33" ht="15.75" thickBot="1" x14ac:dyDescent="0.3">
      <c r="A681" s="297">
        <f t="shared" si="43"/>
        <v>663</v>
      </c>
      <c r="B681" s="297" t="str">
        <f>IF('12. Type 2 Emp 2020 Comp'!B683=0," ",+'12. Type 2 Emp 2020 Comp'!B683)</f>
        <v xml:space="preserve"> </v>
      </c>
      <c r="C681" s="265" t="str">
        <f>IF('12. Type 2 Emp 2020 Comp'!C683=0," ",+'12. Type 2 Emp 2020 Comp'!C683)</f>
        <v xml:space="preserve"> </v>
      </c>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c r="AB681" s="514"/>
      <c r="AC681" s="514"/>
      <c r="AD681" s="269">
        <f t="shared" si="40"/>
        <v>0</v>
      </c>
      <c r="AE681" s="390">
        <f>+AD681/(('12. Type 2 Emp 2020 Comp'!$I$16-'12. Type 2 Emp 2020 Comp'!$I$15+1)/7)</f>
        <v>0</v>
      </c>
      <c r="AF681" s="381">
        <f t="shared" si="41"/>
        <v>0</v>
      </c>
      <c r="AG681" s="381">
        <f t="shared" si="42"/>
        <v>0</v>
      </c>
    </row>
    <row r="682" spans="1:33" ht="15.75" thickBot="1" x14ac:dyDescent="0.3">
      <c r="A682" s="297">
        <f t="shared" si="43"/>
        <v>664</v>
      </c>
      <c r="B682" s="297" t="str">
        <f>IF('12. Type 2 Emp 2020 Comp'!B684=0," ",+'12. Type 2 Emp 2020 Comp'!B684)</f>
        <v xml:space="preserve"> </v>
      </c>
      <c r="C682" s="265" t="str">
        <f>IF('12. Type 2 Emp 2020 Comp'!C684=0," ",+'12. Type 2 Emp 2020 Comp'!C684)</f>
        <v xml:space="preserve"> </v>
      </c>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c r="AB682" s="514"/>
      <c r="AC682" s="514"/>
      <c r="AD682" s="269">
        <f t="shared" si="40"/>
        <v>0</v>
      </c>
      <c r="AE682" s="390">
        <f>+AD682/(('12. Type 2 Emp 2020 Comp'!$I$16-'12. Type 2 Emp 2020 Comp'!$I$15+1)/7)</f>
        <v>0</v>
      </c>
      <c r="AF682" s="381">
        <f t="shared" si="41"/>
        <v>0</v>
      </c>
      <c r="AG682" s="381">
        <f t="shared" si="42"/>
        <v>0</v>
      </c>
    </row>
    <row r="683" spans="1:33" ht="15.75" thickBot="1" x14ac:dyDescent="0.3">
      <c r="A683" s="297">
        <f t="shared" si="43"/>
        <v>665</v>
      </c>
      <c r="B683" s="297" t="str">
        <f>IF('12. Type 2 Emp 2020 Comp'!B685=0," ",+'12. Type 2 Emp 2020 Comp'!B685)</f>
        <v xml:space="preserve"> </v>
      </c>
      <c r="C683" s="265" t="str">
        <f>IF('12. Type 2 Emp 2020 Comp'!C685=0," ",+'12. Type 2 Emp 2020 Comp'!C685)</f>
        <v xml:space="preserve"> </v>
      </c>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c r="AB683" s="514"/>
      <c r="AC683" s="514"/>
      <c r="AD683" s="269">
        <f t="shared" si="40"/>
        <v>0</v>
      </c>
      <c r="AE683" s="390">
        <f>+AD683/(('12. Type 2 Emp 2020 Comp'!$I$16-'12. Type 2 Emp 2020 Comp'!$I$15+1)/7)</f>
        <v>0</v>
      </c>
      <c r="AF683" s="381">
        <f t="shared" si="41"/>
        <v>0</v>
      </c>
      <c r="AG683" s="381">
        <f t="shared" si="42"/>
        <v>0</v>
      </c>
    </row>
    <row r="684" spans="1:33" ht="15.75" thickBot="1" x14ac:dyDescent="0.3">
      <c r="A684" s="297">
        <f t="shared" si="43"/>
        <v>666</v>
      </c>
      <c r="B684" s="297" t="str">
        <f>IF('12. Type 2 Emp 2020 Comp'!B686=0," ",+'12. Type 2 Emp 2020 Comp'!B686)</f>
        <v xml:space="preserve"> </v>
      </c>
      <c r="C684" s="265" t="str">
        <f>IF('12. Type 2 Emp 2020 Comp'!C686=0," ",+'12. Type 2 Emp 2020 Comp'!C686)</f>
        <v xml:space="preserve"> </v>
      </c>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c r="AB684" s="514"/>
      <c r="AC684" s="514"/>
      <c r="AD684" s="269">
        <f t="shared" si="40"/>
        <v>0</v>
      </c>
      <c r="AE684" s="390">
        <f>+AD684/(('12. Type 2 Emp 2020 Comp'!$I$16-'12. Type 2 Emp 2020 Comp'!$I$15+1)/7)</f>
        <v>0</v>
      </c>
      <c r="AF684" s="381">
        <f t="shared" si="41"/>
        <v>0</v>
      </c>
      <c r="AG684" s="381">
        <f t="shared" si="42"/>
        <v>0</v>
      </c>
    </row>
    <row r="685" spans="1:33" ht="15.75" thickBot="1" x14ac:dyDescent="0.3">
      <c r="A685" s="297">
        <f t="shared" si="43"/>
        <v>667</v>
      </c>
      <c r="B685" s="297" t="str">
        <f>IF('12. Type 2 Emp 2020 Comp'!B687=0," ",+'12. Type 2 Emp 2020 Comp'!B687)</f>
        <v xml:space="preserve"> </v>
      </c>
      <c r="C685" s="265" t="str">
        <f>IF('12. Type 2 Emp 2020 Comp'!C687=0," ",+'12. Type 2 Emp 2020 Comp'!C687)</f>
        <v xml:space="preserve"> </v>
      </c>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c r="AB685" s="514"/>
      <c r="AC685" s="514"/>
      <c r="AD685" s="269">
        <f t="shared" si="40"/>
        <v>0</v>
      </c>
      <c r="AE685" s="390">
        <f>+AD685/(('12. Type 2 Emp 2020 Comp'!$I$16-'12. Type 2 Emp 2020 Comp'!$I$15+1)/7)</f>
        <v>0</v>
      </c>
      <c r="AF685" s="381">
        <f t="shared" si="41"/>
        <v>0</v>
      </c>
      <c r="AG685" s="381">
        <f t="shared" si="42"/>
        <v>0</v>
      </c>
    </row>
    <row r="686" spans="1:33" ht="15.75" thickBot="1" x14ac:dyDescent="0.3">
      <c r="A686" s="297">
        <f t="shared" si="43"/>
        <v>668</v>
      </c>
      <c r="B686" s="297" t="str">
        <f>IF('12. Type 2 Emp 2020 Comp'!B688=0," ",+'12. Type 2 Emp 2020 Comp'!B688)</f>
        <v xml:space="preserve"> </v>
      </c>
      <c r="C686" s="265" t="str">
        <f>IF('12. Type 2 Emp 2020 Comp'!C688=0," ",+'12. Type 2 Emp 2020 Comp'!C688)</f>
        <v xml:space="preserve"> </v>
      </c>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c r="AB686" s="514"/>
      <c r="AC686" s="514"/>
      <c r="AD686" s="269">
        <f t="shared" si="40"/>
        <v>0</v>
      </c>
      <c r="AE686" s="390">
        <f>+AD686/(('12. Type 2 Emp 2020 Comp'!$I$16-'12. Type 2 Emp 2020 Comp'!$I$15+1)/7)</f>
        <v>0</v>
      </c>
      <c r="AF686" s="381">
        <f t="shared" si="41"/>
        <v>0</v>
      </c>
      <c r="AG686" s="381">
        <f t="shared" si="42"/>
        <v>0</v>
      </c>
    </row>
    <row r="687" spans="1:33" ht="15.75" thickBot="1" x14ac:dyDescent="0.3">
      <c r="A687" s="297">
        <f t="shared" si="43"/>
        <v>669</v>
      </c>
      <c r="B687" s="297" t="str">
        <f>IF('12. Type 2 Emp 2020 Comp'!B689=0," ",+'12. Type 2 Emp 2020 Comp'!B689)</f>
        <v xml:space="preserve"> </v>
      </c>
      <c r="C687" s="265" t="str">
        <f>IF('12. Type 2 Emp 2020 Comp'!C689=0," ",+'12. Type 2 Emp 2020 Comp'!C689)</f>
        <v xml:space="preserve"> </v>
      </c>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c r="AB687" s="514"/>
      <c r="AC687" s="514"/>
      <c r="AD687" s="269">
        <f t="shared" si="40"/>
        <v>0</v>
      </c>
      <c r="AE687" s="390">
        <f>+AD687/(('12. Type 2 Emp 2020 Comp'!$I$16-'12. Type 2 Emp 2020 Comp'!$I$15+1)/7)</f>
        <v>0</v>
      </c>
      <c r="AF687" s="381">
        <f t="shared" si="41"/>
        <v>0</v>
      </c>
      <c r="AG687" s="381">
        <f t="shared" si="42"/>
        <v>0</v>
      </c>
    </row>
    <row r="688" spans="1:33" ht="15.75" thickBot="1" x14ac:dyDescent="0.3">
      <c r="A688" s="297">
        <f t="shared" si="43"/>
        <v>670</v>
      </c>
      <c r="B688" s="297" t="str">
        <f>IF('12. Type 2 Emp 2020 Comp'!B690=0," ",+'12. Type 2 Emp 2020 Comp'!B690)</f>
        <v xml:space="preserve"> </v>
      </c>
      <c r="C688" s="265" t="str">
        <f>IF('12. Type 2 Emp 2020 Comp'!C690=0," ",+'12. Type 2 Emp 2020 Comp'!C690)</f>
        <v xml:space="preserve"> </v>
      </c>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c r="AB688" s="514"/>
      <c r="AC688" s="514"/>
      <c r="AD688" s="269">
        <f t="shared" si="40"/>
        <v>0</v>
      </c>
      <c r="AE688" s="390">
        <f>+AD688/(('12. Type 2 Emp 2020 Comp'!$I$16-'12. Type 2 Emp 2020 Comp'!$I$15+1)/7)</f>
        <v>0</v>
      </c>
      <c r="AF688" s="381">
        <f t="shared" si="41"/>
        <v>0</v>
      </c>
      <c r="AG688" s="381">
        <f t="shared" si="42"/>
        <v>0</v>
      </c>
    </row>
    <row r="689" spans="1:33" ht="15.75" thickBot="1" x14ac:dyDescent="0.3">
      <c r="A689" s="297">
        <f t="shared" si="43"/>
        <v>671</v>
      </c>
      <c r="B689" s="297" t="str">
        <f>IF('12. Type 2 Emp 2020 Comp'!B691=0," ",+'12. Type 2 Emp 2020 Comp'!B691)</f>
        <v xml:space="preserve"> </v>
      </c>
      <c r="C689" s="265" t="str">
        <f>IF('12. Type 2 Emp 2020 Comp'!C691=0," ",+'12. Type 2 Emp 2020 Comp'!C691)</f>
        <v xml:space="preserve"> </v>
      </c>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c r="AB689" s="514"/>
      <c r="AC689" s="514"/>
      <c r="AD689" s="269">
        <f t="shared" si="40"/>
        <v>0</v>
      </c>
      <c r="AE689" s="390">
        <f>+AD689/(('12. Type 2 Emp 2020 Comp'!$I$16-'12. Type 2 Emp 2020 Comp'!$I$15+1)/7)</f>
        <v>0</v>
      </c>
      <c r="AF689" s="381">
        <f t="shared" si="41"/>
        <v>0</v>
      </c>
      <c r="AG689" s="381">
        <f t="shared" si="42"/>
        <v>0</v>
      </c>
    </row>
    <row r="690" spans="1:33" ht="15.75" thickBot="1" x14ac:dyDescent="0.3">
      <c r="A690" s="297">
        <f t="shared" si="43"/>
        <v>672</v>
      </c>
      <c r="B690" s="297" t="str">
        <f>IF('12. Type 2 Emp 2020 Comp'!B692=0," ",+'12. Type 2 Emp 2020 Comp'!B692)</f>
        <v xml:space="preserve"> </v>
      </c>
      <c r="C690" s="265" t="str">
        <f>IF('12. Type 2 Emp 2020 Comp'!C692=0," ",+'12. Type 2 Emp 2020 Comp'!C692)</f>
        <v xml:space="preserve"> </v>
      </c>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c r="AB690" s="514"/>
      <c r="AC690" s="514"/>
      <c r="AD690" s="269">
        <f t="shared" si="40"/>
        <v>0</v>
      </c>
      <c r="AE690" s="390">
        <f>+AD690/(('12. Type 2 Emp 2020 Comp'!$I$16-'12. Type 2 Emp 2020 Comp'!$I$15+1)/7)</f>
        <v>0</v>
      </c>
      <c r="AF690" s="381">
        <f t="shared" si="41"/>
        <v>0</v>
      </c>
      <c r="AG690" s="381">
        <f t="shared" si="42"/>
        <v>0</v>
      </c>
    </row>
    <row r="691" spans="1:33" ht="15.75" thickBot="1" x14ac:dyDescent="0.3">
      <c r="A691" s="297">
        <f t="shared" si="43"/>
        <v>673</v>
      </c>
      <c r="B691" s="297" t="str">
        <f>IF('12. Type 2 Emp 2020 Comp'!B693=0," ",+'12. Type 2 Emp 2020 Comp'!B693)</f>
        <v xml:space="preserve"> </v>
      </c>
      <c r="C691" s="265" t="str">
        <f>IF('12. Type 2 Emp 2020 Comp'!C693=0," ",+'12. Type 2 Emp 2020 Comp'!C693)</f>
        <v xml:space="preserve"> </v>
      </c>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c r="AB691" s="514"/>
      <c r="AC691" s="514"/>
      <c r="AD691" s="269">
        <f t="shared" si="40"/>
        <v>0</v>
      </c>
      <c r="AE691" s="390">
        <f>+AD691/(('12. Type 2 Emp 2020 Comp'!$I$16-'12. Type 2 Emp 2020 Comp'!$I$15+1)/7)</f>
        <v>0</v>
      </c>
      <c r="AF691" s="381">
        <f t="shared" si="41"/>
        <v>0</v>
      </c>
      <c r="AG691" s="381">
        <f t="shared" si="42"/>
        <v>0</v>
      </c>
    </row>
    <row r="692" spans="1:33" ht="15.75" thickBot="1" x14ac:dyDescent="0.3">
      <c r="A692" s="297">
        <f t="shared" si="43"/>
        <v>674</v>
      </c>
      <c r="B692" s="297" t="str">
        <f>IF('12. Type 2 Emp 2020 Comp'!B694=0," ",+'12. Type 2 Emp 2020 Comp'!B694)</f>
        <v xml:space="preserve"> </v>
      </c>
      <c r="C692" s="265" t="str">
        <f>IF('12. Type 2 Emp 2020 Comp'!C694=0," ",+'12. Type 2 Emp 2020 Comp'!C694)</f>
        <v xml:space="preserve"> </v>
      </c>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c r="AB692" s="514"/>
      <c r="AC692" s="514"/>
      <c r="AD692" s="269">
        <f t="shared" si="40"/>
        <v>0</v>
      </c>
      <c r="AE692" s="390">
        <f>+AD692/(('12. Type 2 Emp 2020 Comp'!$I$16-'12. Type 2 Emp 2020 Comp'!$I$15+1)/7)</f>
        <v>0</v>
      </c>
      <c r="AF692" s="381">
        <f t="shared" si="41"/>
        <v>0</v>
      </c>
      <c r="AG692" s="381">
        <f t="shared" si="42"/>
        <v>0</v>
      </c>
    </row>
    <row r="693" spans="1:33" ht="15.75" thickBot="1" x14ac:dyDescent="0.3">
      <c r="A693" s="297">
        <f t="shared" si="43"/>
        <v>675</v>
      </c>
      <c r="B693" s="297" t="str">
        <f>IF('12. Type 2 Emp 2020 Comp'!B695=0," ",+'12. Type 2 Emp 2020 Comp'!B695)</f>
        <v xml:space="preserve"> </v>
      </c>
      <c r="C693" s="265" t="str">
        <f>IF('12. Type 2 Emp 2020 Comp'!C695=0," ",+'12. Type 2 Emp 2020 Comp'!C695)</f>
        <v xml:space="preserve"> </v>
      </c>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c r="AB693" s="514"/>
      <c r="AC693" s="514"/>
      <c r="AD693" s="269">
        <f t="shared" si="40"/>
        <v>0</v>
      </c>
      <c r="AE693" s="390">
        <f>+AD693/(('12. Type 2 Emp 2020 Comp'!$I$16-'12. Type 2 Emp 2020 Comp'!$I$15+1)/7)</f>
        <v>0</v>
      </c>
      <c r="AF693" s="381">
        <f t="shared" si="41"/>
        <v>0</v>
      </c>
      <c r="AG693" s="381">
        <f t="shared" si="42"/>
        <v>0</v>
      </c>
    </row>
    <row r="694" spans="1:33" ht="15.75" thickBot="1" x14ac:dyDescent="0.3">
      <c r="A694" s="297">
        <f t="shared" si="43"/>
        <v>676</v>
      </c>
      <c r="B694" s="297" t="str">
        <f>IF('12. Type 2 Emp 2020 Comp'!B696=0," ",+'12. Type 2 Emp 2020 Comp'!B696)</f>
        <v xml:space="preserve"> </v>
      </c>
      <c r="C694" s="265" t="str">
        <f>IF('12. Type 2 Emp 2020 Comp'!C696=0," ",+'12. Type 2 Emp 2020 Comp'!C696)</f>
        <v xml:space="preserve"> </v>
      </c>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c r="AB694" s="514"/>
      <c r="AC694" s="514"/>
      <c r="AD694" s="269">
        <f t="shared" si="40"/>
        <v>0</v>
      </c>
      <c r="AE694" s="390">
        <f>+AD694/(('12. Type 2 Emp 2020 Comp'!$I$16-'12. Type 2 Emp 2020 Comp'!$I$15+1)/7)</f>
        <v>0</v>
      </c>
      <c r="AF694" s="381">
        <f t="shared" si="41"/>
        <v>0</v>
      </c>
      <c r="AG694" s="381">
        <f t="shared" si="42"/>
        <v>0</v>
      </c>
    </row>
    <row r="695" spans="1:33" ht="15.75" thickBot="1" x14ac:dyDescent="0.3">
      <c r="A695" s="297">
        <f t="shared" si="43"/>
        <v>677</v>
      </c>
      <c r="B695" s="297" t="str">
        <f>IF('12. Type 2 Emp 2020 Comp'!B697=0," ",+'12. Type 2 Emp 2020 Comp'!B697)</f>
        <v xml:space="preserve"> </v>
      </c>
      <c r="C695" s="265" t="str">
        <f>IF('12. Type 2 Emp 2020 Comp'!C697=0," ",+'12. Type 2 Emp 2020 Comp'!C697)</f>
        <v xml:space="preserve"> </v>
      </c>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c r="AB695" s="514"/>
      <c r="AC695" s="514"/>
      <c r="AD695" s="269">
        <f t="shared" si="40"/>
        <v>0</v>
      </c>
      <c r="AE695" s="390">
        <f>+AD695/(('12. Type 2 Emp 2020 Comp'!$I$16-'12. Type 2 Emp 2020 Comp'!$I$15+1)/7)</f>
        <v>0</v>
      </c>
      <c r="AF695" s="381">
        <f t="shared" si="41"/>
        <v>0</v>
      </c>
      <c r="AG695" s="381">
        <f t="shared" si="42"/>
        <v>0</v>
      </c>
    </row>
    <row r="696" spans="1:33" ht="15.75" thickBot="1" x14ac:dyDescent="0.3">
      <c r="A696" s="297">
        <f t="shared" si="43"/>
        <v>678</v>
      </c>
      <c r="B696" s="297" t="str">
        <f>IF('12. Type 2 Emp 2020 Comp'!B698=0," ",+'12. Type 2 Emp 2020 Comp'!B698)</f>
        <v xml:space="preserve"> </v>
      </c>
      <c r="C696" s="265" t="str">
        <f>IF('12. Type 2 Emp 2020 Comp'!C698=0," ",+'12. Type 2 Emp 2020 Comp'!C698)</f>
        <v xml:space="preserve"> </v>
      </c>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c r="AB696" s="514"/>
      <c r="AC696" s="514"/>
      <c r="AD696" s="269">
        <f t="shared" si="40"/>
        <v>0</v>
      </c>
      <c r="AE696" s="390">
        <f>+AD696/(('12. Type 2 Emp 2020 Comp'!$I$16-'12. Type 2 Emp 2020 Comp'!$I$15+1)/7)</f>
        <v>0</v>
      </c>
      <c r="AF696" s="381">
        <f t="shared" si="41"/>
        <v>0</v>
      </c>
      <c r="AG696" s="381">
        <f t="shared" si="42"/>
        <v>0</v>
      </c>
    </row>
    <row r="697" spans="1:33" ht="15.75" thickBot="1" x14ac:dyDescent="0.3">
      <c r="A697" s="297">
        <f t="shared" si="43"/>
        <v>679</v>
      </c>
      <c r="B697" s="297" t="str">
        <f>IF('12. Type 2 Emp 2020 Comp'!B699=0," ",+'12. Type 2 Emp 2020 Comp'!B699)</f>
        <v xml:space="preserve"> </v>
      </c>
      <c r="C697" s="265" t="str">
        <f>IF('12. Type 2 Emp 2020 Comp'!C699=0," ",+'12. Type 2 Emp 2020 Comp'!C699)</f>
        <v xml:space="preserve"> </v>
      </c>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c r="AB697" s="514"/>
      <c r="AC697" s="514"/>
      <c r="AD697" s="269">
        <f t="shared" si="40"/>
        <v>0</v>
      </c>
      <c r="AE697" s="390">
        <f>+AD697/(('12. Type 2 Emp 2020 Comp'!$I$16-'12. Type 2 Emp 2020 Comp'!$I$15+1)/7)</f>
        <v>0</v>
      </c>
      <c r="AF697" s="381">
        <f t="shared" si="41"/>
        <v>0</v>
      </c>
      <c r="AG697" s="381">
        <f t="shared" si="42"/>
        <v>0</v>
      </c>
    </row>
    <row r="698" spans="1:33" ht="15.75" thickBot="1" x14ac:dyDescent="0.3">
      <c r="A698" s="297">
        <f t="shared" si="43"/>
        <v>680</v>
      </c>
      <c r="B698" s="297" t="str">
        <f>IF('12. Type 2 Emp 2020 Comp'!B700=0," ",+'12. Type 2 Emp 2020 Comp'!B700)</f>
        <v xml:space="preserve"> </v>
      </c>
      <c r="C698" s="265" t="str">
        <f>IF('12. Type 2 Emp 2020 Comp'!C700=0," ",+'12. Type 2 Emp 2020 Comp'!C700)</f>
        <v xml:space="preserve"> </v>
      </c>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c r="AB698" s="514"/>
      <c r="AC698" s="514"/>
      <c r="AD698" s="269">
        <f t="shared" si="40"/>
        <v>0</v>
      </c>
      <c r="AE698" s="390">
        <f>+AD698/(('12. Type 2 Emp 2020 Comp'!$I$16-'12. Type 2 Emp 2020 Comp'!$I$15+1)/7)</f>
        <v>0</v>
      </c>
      <c r="AF698" s="381">
        <f t="shared" si="41"/>
        <v>0</v>
      </c>
      <c r="AG698" s="381">
        <f t="shared" si="42"/>
        <v>0</v>
      </c>
    </row>
    <row r="699" spans="1:33" ht="15.75" thickBot="1" x14ac:dyDescent="0.3">
      <c r="A699" s="297">
        <f t="shared" si="43"/>
        <v>681</v>
      </c>
      <c r="B699" s="297" t="str">
        <f>IF('12. Type 2 Emp 2020 Comp'!B701=0," ",+'12. Type 2 Emp 2020 Comp'!B701)</f>
        <v xml:space="preserve"> </v>
      </c>
      <c r="C699" s="265" t="str">
        <f>IF('12. Type 2 Emp 2020 Comp'!C701=0," ",+'12. Type 2 Emp 2020 Comp'!C701)</f>
        <v xml:space="preserve"> </v>
      </c>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c r="AB699" s="514"/>
      <c r="AC699" s="514"/>
      <c r="AD699" s="269">
        <f t="shared" si="40"/>
        <v>0</v>
      </c>
      <c r="AE699" s="390">
        <f>+AD699/(('12. Type 2 Emp 2020 Comp'!$I$16-'12. Type 2 Emp 2020 Comp'!$I$15+1)/7)</f>
        <v>0</v>
      </c>
      <c r="AF699" s="381">
        <f t="shared" si="41"/>
        <v>0</v>
      </c>
      <c r="AG699" s="381">
        <f t="shared" si="42"/>
        <v>0</v>
      </c>
    </row>
    <row r="700" spans="1:33" ht="15.75" thickBot="1" x14ac:dyDescent="0.3">
      <c r="A700" s="297">
        <f t="shared" si="43"/>
        <v>682</v>
      </c>
      <c r="B700" s="297" t="str">
        <f>IF('12. Type 2 Emp 2020 Comp'!B702=0," ",+'12. Type 2 Emp 2020 Comp'!B702)</f>
        <v xml:space="preserve"> </v>
      </c>
      <c r="C700" s="265" t="str">
        <f>IF('12. Type 2 Emp 2020 Comp'!C702=0," ",+'12. Type 2 Emp 2020 Comp'!C702)</f>
        <v xml:space="preserve"> </v>
      </c>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c r="AB700" s="514"/>
      <c r="AC700" s="514"/>
      <c r="AD700" s="269">
        <f t="shared" si="40"/>
        <v>0</v>
      </c>
      <c r="AE700" s="390">
        <f>+AD700/(('12. Type 2 Emp 2020 Comp'!$I$16-'12. Type 2 Emp 2020 Comp'!$I$15+1)/7)</f>
        <v>0</v>
      </c>
      <c r="AF700" s="381">
        <f t="shared" si="41"/>
        <v>0</v>
      </c>
      <c r="AG700" s="381">
        <f t="shared" si="42"/>
        <v>0</v>
      </c>
    </row>
    <row r="701" spans="1:33" ht="15.75" thickBot="1" x14ac:dyDescent="0.3">
      <c r="A701" s="297">
        <f t="shared" si="43"/>
        <v>683</v>
      </c>
      <c r="B701" s="297" t="str">
        <f>IF('12. Type 2 Emp 2020 Comp'!B703=0," ",+'12. Type 2 Emp 2020 Comp'!B703)</f>
        <v xml:space="preserve"> </v>
      </c>
      <c r="C701" s="265" t="str">
        <f>IF('12. Type 2 Emp 2020 Comp'!C703=0," ",+'12. Type 2 Emp 2020 Comp'!C703)</f>
        <v xml:space="preserve"> </v>
      </c>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269">
        <f t="shared" si="40"/>
        <v>0</v>
      </c>
      <c r="AE701" s="390">
        <f>+AD701/(('12. Type 2 Emp 2020 Comp'!$I$16-'12. Type 2 Emp 2020 Comp'!$I$15+1)/7)</f>
        <v>0</v>
      </c>
      <c r="AF701" s="381">
        <f t="shared" si="41"/>
        <v>0</v>
      </c>
      <c r="AG701" s="381">
        <f t="shared" si="42"/>
        <v>0</v>
      </c>
    </row>
    <row r="702" spans="1:33" ht="15.75" thickBot="1" x14ac:dyDescent="0.3">
      <c r="A702" s="297">
        <f t="shared" si="43"/>
        <v>684</v>
      </c>
      <c r="B702" s="297" t="str">
        <f>IF('12. Type 2 Emp 2020 Comp'!B704=0," ",+'12. Type 2 Emp 2020 Comp'!B704)</f>
        <v xml:space="preserve"> </v>
      </c>
      <c r="C702" s="265" t="str">
        <f>IF('12. Type 2 Emp 2020 Comp'!C704=0," ",+'12. Type 2 Emp 2020 Comp'!C704)</f>
        <v xml:space="preserve"> </v>
      </c>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269">
        <f t="shared" si="40"/>
        <v>0</v>
      </c>
      <c r="AE702" s="390">
        <f>+AD702/(('12. Type 2 Emp 2020 Comp'!$I$16-'12. Type 2 Emp 2020 Comp'!$I$15+1)/7)</f>
        <v>0</v>
      </c>
      <c r="AF702" s="381">
        <f t="shared" si="41"/>
        <v>0</v>
      </c>
      <c r="AG702" s="381">
        <f t="shared" si="42"/>
        <v>0</v>
      </c>
    </row>
    <row r="703" spans="1:33" ht="15.75" thickBot="1" x14ac:dyDescent="0.3">
      <c r="A703" s="297">
        <f t="shared" si="43"/>
        <v>685</v>
      </c>
      <c r="B703" s="297" t="str">
        <f>IF('12. Type 2 Emp 2020 Comp'!B705=0," ",+'12. Type 2 Emp 2020 Comp'!B705)</f>
        <v xml:space="preserve"> </v>
      </c>
      <c r="C703" s="265" t="str">
        <f>IF('12. Type 2 Emp 2020 Comp'!C705=0," ",+'12. Type 2 Emp 2020 Comp'!C705)</f>
        <v xml:space="preserve"> </v>
      </c>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c r="AB703" s="514"/>
      <c r="AC703" s="514"/>
      <c r="AD703" s="269">
        <f t="shared" si="40"/>
        <v>0</v>
      </c>
      <c r="AE703" s="390">
        <f>+AD703/(('12. Type 2 Emp 2020 Comp'!$I$16-'12. Type 2 Emp 2020 Comp'!$I$15+1)/7)</f>
        <v>0</v>
      </c>
      <c r="AF703" s="381">
        <f t="shared" si="41"/>
        <v>0</v>
      </c>
      <c r="AG703" s="381">
        <f t="shared" si="42"/>
        <v>0</v>
      </c>
    </row>
    <row r="704" spans="1:33" ht="15.75" thickBot="1" x14ac:dyDescent="0.3">
      <c r="A704" s="297">
        <f t="shared" si="43"/>
        <v>686</v>
      </c>
      <c r="B704" s="297" t="str">
        <f>IF('12. Type 2 Emp 2020 Comp'!B706=0," ",+'12. Type 2 Emp 2020 Comp'!B706)</f>
        <v xml:space="preserve"> </v>
      </c>
      <c r="C704" s="265" t="str">
        <f>IF('12. Type 2 Emp 2020 Comp'!C706=0," ",+'12. Type 2 Emp 2020 Comp'!C706)</f>
        <v xml:space="preserve"> </v>
      </c>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c r="AB704" s="514"/>
      <c r="AC704" s="514"/>
      <c r="AD704" s="269">
        <f t="shared" si="40"/>
        <v>0</v>
      </c>
      <c r="AE704" s="390">
        <f>+AD704/(('12. Type 2 Emp 2020 Comp'!$I$16-'12. Type 2 Emp 2020 Comp'!$I$15+1)/7)</f>
        <v>0</v>
      </c>
      <c r="AF704" s="381">
        <f t="shared" si="41"/>
        <v>0</v>
      </c>
      <c r="AG704" s="381">
        <f t="shared" si="42"/>
        <v>0</v>
      </c>
    </row>
    <row r="705" spans="1:33" ht="15.75" thickBot="1" x14ac:dyDescent="0.3">
      <c r="A705" s="297">
        <f t="shared" si="43"/>
        <v>687</v>
      </c>
      <c r="B705" s="297" t="str">
        <f>IF('12. Type 2 Emp 2020 Comp'!B707=0," ",+'12. Type 2 Emp 2020 Comp'!B707)</f>
        <v xml:space="preserve"> </v>
      </c>
      <c r="C705" s="265" t="str">
        <f>IF('12. Type 2 Emp 2020 Comp'!C707=0," ",+'12. Type 2 Emp 2020 Comp'!C707)</f>
        <v xml:space="preserve"> </v>
      </c>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c r="AB705" s="514"/>
      <c r="AC705" s="514"/>
      <c r="AD705" s="269">
        <f t="shared" si="40"/>
        <v>0</v>
      </c>
      <c r="AE705" s="390">
        <f>+AD705/(('12. Type 2 Emp 2020 Comp'!$I$16-'12. Type 2 Emp 2020 Comp'!$I$15+1)/7)</f>
        <v>0</v>
      </c>
      <c r="AF705" s="381">
        <f t="shared" si="41"/>
        <v>0</v>
      </c>
      <c r="AG705" s="381">
        <f t="shared" si="42"/>
        <v>0</v>
      </c>
    </row>
    <row r="706" spans="1:33" ht="15.75" thickBot="1" x14ac:dyDescent="0.3">
      <c r="A706" s="297">
        <f t="shared" si="43"/>
        <v>688</v>
      </c>
      <c r="B706" s="297" t="str">
        <f>IF('12. Type 2 Emp 2020 Comp'!B708=0," ",+'12. Type 2 Emp 2020 Comp'!B708)</f>
        <v xml:space="preserve"> </v>
      </c>
      <c r="C706" s="265" t="str">
        <f>IF('12. Type 2 Emp 2020 Comp'!C708=0," ",+'12. Type 2 Emp 2020 Comp'!C708)</f>
        <v xml:space="preserve"> </v>
      </c>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c r="AB706" s="514"/>
      <c r="AC706" s="514"/>
      <c r="AD706" s="269">
        <f t="shared" si="40"/>
        <v>0</v>
      </c>
      <c r="AE706" s="390">
        <f>+AD706/(('12. Type 2 Emp 2020 Comp'!$I$16-'12. Type 2 Emp 2020 Comp'!$I$15+1)/7)</f>
        <v>0</v>
      </c>
      <c r="AF706" s="381">
        <f t="shared" si="41"/>
        <v>0</v>
      </c>
      <c r="AG706" s="381">
        <f t="shared" si="42"/>
        <v>0</v>
      </c>
    </row>
    <row r="707" spans="1:33" ht="15.75" thickBot="1" x14ac:dyDescent="0.3">
      <c r="A707" s="297">
        <f t="shared" si="43"/>
        <v>689</v>
      </c>
      <c r="B707" s="297" t="str">
        <f>IF('12. Type 2 Emp 2020 Comp'!B709=0," ",+'12. Type 2 Emp 2020 Comp'!B709)</f>
        <v xml:space="preserve"> </v>
      </c>
      <c r="C707" s="265" t="str">
        <f>IF('12. Type 2 Emp 2020 Comp'!C709=0," ",+'12. Type 2 Emp 2020 Comp'!C709)</f>
        <v xml:space="preserve"> </v>
      </c>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c r="AB707" s="514"/>
      <c r="AC707" s="514"/>
      <c r="AD707" s="269">
        <f t="shared" si="40"/>
        <v>0</v>
      </c>
      <c r="AE707" s="390">
        <f>+AD707/(('12. Type 2 Emp 2020 Comp'!$I$16-'12. Type 2 Emp 2020 Comp'!$I$15+1)/7)</f>
        <v>0</v>
      </c>
      <c r="AF707" s="381">
        <f t="shared" si="41"/>
        <v>0</v>
      </c>
      <c r="AG707" s="381">
        <f t="shared" si="42"/>
        <v>0</v>
      </c>
    </row>
    <row r="708" spans="1:33" ht="15.75" thickBot="1" x14ac:dyDescent="0.3">
      <c r="A708" s="297">
        <f t="shared" si="43"/>
        <v>690</v>
      </c>
      <c r="B708" s="297" t="str">
        <f>IF('12. Type 2 Emp 2020 Comp'!B710=0," ",+'12. Type 2 Emp 2020 Comp'!B710)</f>
        <v xml:space="preserve"> </v>
      </c>
      <c r="C708" s="265" t="str">
        <f>IF('12. Type 2 Emp 2020 Comp'!C710=0," ",+'12. Type 2 Emp 2020 Comp'!C710)</f>
        <v xml:space="preserve"> </v>
      </c>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c r="AB708" s="514"/>
      <c r="AC708" s="514"/>
      <c r="AD708" s="269">
        <f t="shared" si="40"/>
        <v>0</v>
      </c>
      <c r="AE708" s="390">
        <f>+AD708/(('12. Type 2 Emp 2020 Comp'!$I$16-'12. Type 2 Emp 2020 Comp'!$I$15+1)/7)</f>
        <v>0</v>
      </c>
      <c r="AF708" s="381">
        <f t="shared" si="41"/>
        <v>0</v>
      </c>
      <c r="AG708" s="381">
        <f t="shared" si="42"/>
        <v>0</v>
      </c>
    </row>
    <row r="709" spans="1:33" ht="15.75" thickBot="1" x14ac:dyDescent="0.3">
      <c r="A709" s="297">
        <f t="shared" si="43"/>
        <v>691</v>
      </c>
      <c r="B709" s="297" t="str">
        <f>IF('12. Type 2 Emp 2020 Comp'!B711=0," ",+'12. Type 2 Emp 2020 Comp'!B711)</f>
        <v xml:space="preserve"> </v>
      </c>
      <c r="C709" s="265" t="str">
        <f>IF('12. Type 2 Emp 2020 Comp'!C711=0," ",+'12. Type 2 Emp 2020 Comp'!C711)</f>
        <v xml:space="preserve"> </v>
      </c>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c r="AB709" s="514"/>
      <c r="AC709" s="514"/>
      <c r="AD709" s="269">
        <f t="shared" si="40"/>
        <v>0</v>
      </c>
      <c r="AE709" s="390">
        <f>+AD709/(('12. Type 2 Emp 2020 Comp'!$I$16-'12. Type 2 Emp 2020 Comp'!$I$15+1)/7)</f>
        <v>0</v>
      </c>
      <c r="AF709" s="381">
        <f t="shared" si="41"/>
        <v>0</v>
      </c>
      <c r="AG709" s="381">
        <f t="shared" si="42"/>
        <v>0</v>
      </c>
    </row>
    <row r="710" spans="1:33" ht="15.75" thickBot="1" x14ac:dyDescent="0.3">
      <c r="A710" s="297">
        <f t="shared" si="43"/>
        <v>692</v>
      </c>
      <c r="B710" s="297" t="str">
        <f>IF('12. Type 2 Emp 2020 Comp'!B712=0," ",+'12. Type 2 Emp 2020 Comp'!B712)</f>
        <v xml:space="preserve"> </v>
      </c>
      <c r="C710" s="265" t="str">
        <f>IF('12. Type 2 Emp 2020 Comp'!C712=0," ",+'12. Type 2 Emp 2020 Comp'!C712)</f>
        <v xml:space="preserve"> </v>
      </c>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c r="AB710" s="514"/>
      <c r="AC710" s="514"/>
      <c r="AD710" s="269">
        <f t="shared" si="40"/>
        <v>0</v>
      </c>
      <c r="AE710" s="390">
        <f>+AD710/(('12. Type 2 Emp 2020 Comp'!$I$16-'12. Type 2 Emp 2020 Comp'!$I$15+1)/7)</f>
        <v>0</v>
      </c>
      <c r="AF710" s="381">
        <f t="shared" si="41"/>
        <v>0</v>
      </c>
      <c r="AG710" s="381">
        <f t="shared" si="42"/>
        <v>0</v>
      </c>
    </row>
    <row r="711" spans="1:33" ht="15.75" thickBot="1" x14ac:dyDescent="0.3">
      <c r="A711" s="297">
        <f t="shared" si="43"/>
        <v>693</v>
      </c>
      <c r="B711" s="297" t="str">
        <f>IF('12. Type 2 Emp 2020 Comp'!B713=0," ",+'12. Type 2 Emp 2020 Comp'!B713)</f>
        <v xml:space="preserve"> </v>
      </c>
      <c r="C711" s="265" t="str">
        <f>IF('12. Type 2 Emp 2020 Comp'!C713=0," ",+'12. Type 2 Emp 2020 Comp'!C713)</f>
        <v xml:space="preserve"> </v>
      </c>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c r="AB711" s="514"/>
      <c r="AC711" s="514"/>
      <c r="AD711" s="269">
        <f t="shared" si="40"/>
        <v>0</v>
      </c>
      <c r="AE711" s="390">
        <f>+AD711/(('12. Type 2 Emp 2020 Comp'!$I$16-'12. Type 2 Emp 2020 Comp'!$I$15+1)/7)</f>
        <v>0</v>
      </c>
      <c r="AF711" s="381">
        <f t="shared" si="41"/>
        <v>0</v>
      </c>
      <c r="AG711" s="381">
        <f t="shared" si="42"/>
        <v>0</v>
      </c>
    </row>
    <row r="712" spans="1:33" ht="15.75" thickBot="1" x14ac:dyDescent="0.3">
      <c r="A712" s="297">
        <f t="shared" si="43"/>
        <v>694</v>
      </c>
      <c r="B712" s="297" t="str">
        <f>IF('12. Type 2 Emp 2020 Comp'!B714=0," ",+'12. Type 2 Emp 2020 Comp'!B714)</f>
        <v xml:space="preserve"> </v>
      </c>
      <c r="C712" s="265" t="str">
        <f>IF('12. Type 2 Emp 2020 Comp'!C714=0," ",+'12. Type 2 Emp 2020 Comp'!C714)</f>
        <v xml:space="preserve"> </v>
      </c>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c r="AB712" s="514"/>
      <c r="AC712" s="514"/>
      <c r="AD712" s="269">
        <f t="shared" si="40"/>
        <v>0</v>
      </c>
      <c r="AE712" s="390">
        <f>+AD712/(('12. Type 2 Emp 2020 Comp'!$I$16-'12. Type 2 Emp 2020 Comp'!$I$15+1)/7)</f>
        <v>0</v>
      </c>
      <c r="AF712" s="381">
        <f t="shared" si="41"/>
        <v>0</v>
      </c>
      <c r="AG712" s="381">
        <f t="shared" si="42"/>
        <v>0</v>
      </c>
    </row>
    <row r="713" spans="1:33" ht="15.75" thickBot="1" x14ac:dyDescent="0.3">
      <c r="A713" s="297">
        <f t="shared" si="43"/>
        <v>695</v>
      </c>
      <c r="B713" s="297" t="str">
        <f>IF('12. Type 2 Emp 2020 Comp'!B715=0," ",+'12. Type 2 Emp 2020 Comp'!B715)</f>
        <v xml:space="preserve"> </v>
      </c>
      <c r="C713" s="265" t="str">
        <f>IF('12. Type 2 Emp 2020 Comp'!C715=0," ",+'12. Type 2 Emp 2020 Comp'!C715)</f>
        <v xml:space="preserve"> </v>
      </c>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c r="AB713" s="514"/>
      <c r="AC713" s="514"/>
      <c r="AD713" s="269">
        <f t="shared" si="40"/>
        <v>0</v>
      </c>
      <c r="AE713" s="390">
        <f>+AD713/(('12. Type 2 Emp 2020 Comp'!$I$16-'12. Type 2 Emp 2020 Comp'!$I$15+1)/7)</f>
        <v>0</v>
      </c>
      <c r="AF713" s="381">
        <f t="shared" si="41"/>
        <v>0</v>
      </c>
      <c r="AG713" s="381">
        <f t="shared" si="42"/>
        <v>0</v>
      </c>
    </row>
    <row r="714" spans="1:33" ht="15.75" thickBot="1" x14ac:dyDescent="0.3">
      <c r="A714" s="297">
        <f t="shared" si="43"/>
        <v>696</v>
      </c>
      <c r="B714" s="297" t="str">
        <f>IF('12. Type 2 Emp 2020 Comp'!B716=0," ",+'12. Type 2 Emp 2020 Comp'!B716)</f>
        <v xml:space="preserve"> </v>
      </c>
      <c r="C714" s="265" t="str">
        <f>IF('12. Type 2 Emp 2020 Comp'!C716=0," ",+'12. Type 2 Emp 2020 Comp'!C716)</f>
        <v xml:space="preserve"> </v>
      </c>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c r="AB714" s="514"/>
      <c r="AC714" s="514"/>
      <c r="AD714" s="269">
        <f t="shared" si="40"/>
        <v>0</v>
      </c>
      <c r="AE714" s="390">
        <f>+AD714/(('12. Type 2 Emp 2020 Comp'!$I$16-'12. Type 2 Emp 2020 Comp'!$I$15+1)/7)</f>
        <v>0</v>
      </c>
      <c r="AF714" s="381">
        <f t="shared" si="41"/>
        <v>0</v>
      </c>
      <c r="AG714" s="381">
        <f t="shared" si="42"/>
        <v>0</v>
      </c>
    </row>
    <row r="715" spans="1:33" ht="15.75" thickBot="1" x14ac:dyDescent="0.3">
      <c r="A715" s="297">
        <f t="shared" si="43"/>
        <v>697</v>
      </c>
      <c r="B715" s="297" t="str">
        <f>IF('12. Type 2 Emp 2020 Comp'!B717=0," ",+'12. Type 2 Emp 2020 Comp'!B717)</f>
        <v xml:space="preserve"> </v>
      </c>
      <c r="C715" s="265" t="str">
        <f>IF('12. Type 2 Emp 2020 Comp'!C717=0," ",+'12. Type 2 Emp 2020 Comp'!C717)</f>
        <v xml:space="preserve"> </v>
      </c>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c r="AB715" s="514"/>
      <c r="AC715" s="514"/>
      <c r="AD715" s="269">
        <f t="shared" si="40"/>
        <v>0</v>
      </c>
      <c r="AE715" s="390">
        <f>+AD715/(('12. Type 2 Emp 2020 Comp'!$I$16-'12. Type 2 Emp 2020 Comp'!$I$15+1)/7)</f>
        <v>0</v>
      </c>
      <c r="AF715" s="381">
        <f t="shared" si="41"/>
        <v>0</v>
      </c>
      <c r="AG715" s="381">
        <f t="shared" si="42"/>
        <v>0</v>
      </c>
    </row>
    <row r="716" spans="1:33" ht="15.75" thickBot="1" x14ac:dyDescent="0.3">
      <c r="A716" s="297">
        <f t="shared" si="43"/>
        <v>698</v>
      </c>
      <c r="B716" s="297" t="str">
        <f>IF('12. Type 2 Emp 2020 Comp'!B718=0," ",+'12. Type 2 Emp 2020 Comp'!B718)</f>
        <v xml:space="preserve"> </v>
      </c>
      <c r="C716" s="265" t="str">
        <f>IF('12. Type 2 Emp 2020 Comp'!C718=0," ",+'12. Type 2 Emp 2020 Comp'!C718)</f>
        <v xml:space="preserve"> </v>
      </c>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c r="AB716" s="514"/>
      <c r="AC716" s="514"/>
      <c r="AD716" s="269">
        <f t="shared" si="40"/>
        <v>0</v>
      </c>
      <c r="AE716" s="390">
        <f>+AD716/(('12. Type 2 Emp 2020 Comp'!$I$16-'12. Type 2 Emp 2020 Comp'!$I$15+1)/7)</f>
        <v>0</v>
      </c>
      <c r="AF716" s="381">
        <f t="shared" si="41"/>
        <v>0</v>
      </c>
      <c r="AG716" s="381">
        <f t="shared" si="42"/>
        <v>0</v>
      </c>
    </row>
    <row r="717" spans="1:33" ht="15.75" thickBot="1" x14ac:dyDescent="0.3">
      <c r="A717" s="297">
        <f t="shared" si="43"/>
        <v>699</v>
      </c>
      <c r="B717" s="297" t="str">
        <f>IF('12. Type 2 Emp 2020 Comp'!B719=0," ",+'12. Type 2 Emp 2020 Comp'!B719)</f>
        <v xml:space="preserve"> </v>
      </c>
      <c r="C717" s="265" t="str">
        <f>IF('12. Type 2 Emp 2020 Comp'!C719=0," ",+'12. Type 2 Emp 2020 Comp'!C719)</f>
        <v xml:space="preserve"> </v>
      </c>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c r="AB717" s="514"/>
      <c r="AC717" s="514"/>
      <c r="AD717" s="269">
        <f t="shared" si="40"/>
        <v>0</v>
      </c>
      <c r="AE717" s="390">
        <f>+AD717/(('12. Type 2 Emp 2020 Comp'!$I$16-'12. Type 2 Emp 2020 Comp'!$I$15+1)/7)</f>
        <v>0</v>
      </c>
      <c r="AF717" s="381">
        <f t="shared" si="41"/>
        <v>0</v>
      </c>
      <c r="AG717" s="381">
        <f t="shared" si="42"/>
        <v>0</v>
      </c>
    </row>
    <row r="718" spans="1:33" ht="15.75" thickBot="1" x14ac:dyDescent="0.3">
      <c r="A718" s="297">
        <f t="shared" si="43"/>
        <v>700</v>
      </c>
      <c r="B718" s="297" t="str">
        <f>IF('12. Type 2 Emp 2020 Comp'!B720=0," ",+'12. Type 2 Emp 2020 Comp'!B720)</f>
        <v xml:space="preserve"> </v>
      </c>
      <c r="C718" s="265" t="str">
        <f>IF('12. Type 2 Emp 2020 Comp'!C720=0," ",+'12. Type 2 Emp 2020 Comp'!C720)</f>
        <v xml:space="preserve"> </v>
      </c>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c r="AB718" s="514"/>
      <c r="AC718" s="514"/>
      <c r="AD718" s="269">
        <f t="shared" si="40"/>
        <v>0</v>
      </c>
      <c r="AE718" s="390">
        <f>+AD718/(('12. Type 2 Emp 2020 Comp'!$I$16-'12. Type 2 Emp 2020 Comp'!$I$15+1)/7)</f>
        <v>0</v>
      </c>
      <c r="AF718" s="381">
        <f t="shared" si="41"/>
        <v>0</v>
      </c>
      <c r="AG718" s="381">
        <f t="shared" si="42"/>
        <v>0</v>
      </c>
    </row>
    <row r="719" spans="1:33" ht="15.75" thickBot="1" x14ac:dyDescent="0.3">
      <c r="A719" s="297">
        <f t="shared" si="43"/>
        <v>701</v>
      </c>
      <c r="B719" s="297" t="str">
        <f>IF('12. Type 2 Emp 2020 Comp'!B721=0," ",+'12. Type 2 Emp 2020 Comp'!B721)</f>
        <v xml:space="preserve"> </v>
      </c>
      <c r="C719" s="265" t="str">
        <f>IF('12. Type 2 Emp 2020 Comp'!C721=0," ",+'12. Type 2 Emp 2020 Comp'!C721)</f>
        <v xml:space="preserve"> </v>
      </c>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c r="AB719" s="514"/>
      <c r="AC719" s="514"/>
      <c r="AD719" s="269">
        <f t="shared" si="40"/>
        <v>0</v>
      </c>
      <c r="AE719" s="390">
        <f>+AD719/(('12. Type 2 Emp 2020 Comp'!$I$16-'12. Type 2 Emp 2020 Comp'!$I$15+1)/7)</f>
        <v>0</v>
      </c>
      <c r="AF719" s="381">
        <f t="shared" si="41"/>
        <v>0</v>
      </c>
      <c r="AG719" s="381">
        <f t="shared" si="42"/>
        <v>0</v>
      </c>
    </row>
    <row r="720" spans="1:33" ht="15.75" thickBot="1" x14ac:dyDescent="0.3">
      <c r="A720" s="297">
        <f t="shared" si="43"/>
        <v>702</v>
      </c>
      <c r="B720" s="297" t="str">
        <f>IF('12. Type 2 Emp 2020 Comp'!B722=0," ",+'12. Type 2 Emp 2020 Comp'!B722)</f>
        <v xml:space="preserve"> </v>
      </c>
      <c r="C720" s="265" t="str">
        <f>IF('12. Type 2 Emp 2020 Comp'!C722=0," ",+'12. Type 2 Emp 2020 Comp'!C722)</f>
        <v xml:space="preserve"> </v>
      </c>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c r="AB720" s="514"/>
      <c r="AC720" s="514"/>
      <c r="AD720" s="269">
        <f t="shared" si="40"/>
        <v>0</v>
      </c>
      <c r="AE720" s="390">
        <f>+AD720/(('12. Type 2 Emp 2020 Comp'!$I$16-'12. Type 2 Emp 2020 Comp'!$I$15+1)/7)</f>
        <v>0</v>
      </c>
      <c r="AF720" s="381">
        <f t="shared" si="41"/>
        <v>0</v>
      </c>
      <c r="AG720" s="381">
        <f t="shared" si="42"/>
        <v>0</v>
      </c>
    </row>
    <row r="721" spans="1:33" ht="15.75" thickBot="1" x14ac:dyDescent="0.3">
      <c r="A721" s="297">
        <f t="shared" si="43"/>
        <v>703</v>
      </c>
      <c r="B721" s="297" t="str">
        <f>IF('12. Type 2 Emp 2020 Comp'!B723=0," ",+'12. Type 2 Emp 2020 Comp'!B723)</f>
        <v xml:space="preserve"> </v>
      </c>
      <c r="C721" s="265" t="str">
        <f>IF('12. Type 2 Emp 2020 Comp'!C723=0," ",+'12. Type 2 Emp 2020 Comp'!C723)</f>
        <v xml:space="preserve"> </v>
      </c>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c r="AB721" s="514"/>
      <c r="AC721" s="514"/>
      <c r="AD721" s="269">
        <f t="shared" si="40"/>
        <v>0</v>
      </c>
      <c r="AE721" s="390">
        <f>+AD721/(('12. Type 2 Emp 2020 Comp'!$I$16-'12. Type 2 Emp 2020 Comp'!$I$15+1)/7)</f>
        <v>0</v>
      </c>
      <c r="AF721" s="381">
        <f t="shared" si="41"/>
        <v>0</v>
      </c>
      <c r="AG721" s="381">
        <f t="shared" si="42"/>
        <v>0</v>
      </c>
    </row>
    <row r="722" spans="1:33" ht="15.75" thickBot="1" x14ac:dyDescent="0.3">
      <c r="A722" s="297">
        <f t="shared" si="43"/>
        <v>704</v>
      </c>
      <c r="B722" s="297" t="str">
        <f>IF('12. Type 2 Emp 2020 Comp'!B724=0," ",+'12. Type 2 Emp 2020 Comp'!B724)</f>
        <v xml:space="preserve"> </v>
      </c>
      <c r="C722" s="265" t="str">
        <f>IF('12. Type 2 Emp 2020 Comp'!C724=0," ",+'12. Type 2 Emp 2020 Comp'!C724)</f>
        <v xml:space="preserve"> </v>
      </c>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c r="AB722" s="514"/>
      <c r="AC722" s="514"/>
      <c r="AD722" s="269">
        <f t="shared" si="40"/>
        <v>0</v>
      </c>
      <c r="AE722" s="390">
        <f>+AD722/(('12. Type 2 Emp 2020 Comp'!$I$16-'12. Type 2 Emp 2020 Comp'!$I$15+1)/7)</f>
        <v>0</v>
      </c>
      <c r="AF722" s="381">
        <f t="shared" si="41"/>
        <v>0</v>
      </c>
      <c r="AG722" s="381">
        <f t="shared" si="42"/>
        <v>0</v>
      </c>
    </row>
    <row r="723" spans="1:33" ht="15.75" thickBot="1" x14ac:dyDescent="0.3">
      <c r="A723" s="297">
        <f t="shared" si="43"/>
        <v>705</v>
      </c>
      <c r="B723" s="297" t="str">
        <f>IF('12. Type 2 Emp 2020 Comp'!B725=0," ",+'12. Type 2 Emp 2020 Comp'!B725)</f>
        <v xml:space="preserve"> </v>
      </c>
      <c r="C723" s="265" t="str">
        <f>IF('12. Type 2 Emp 2020 Comp'!C725=0," ",+'12. Type 2 Emp 2020 Comp'!C725)</f>
        <v xml:space="preserve"> </v>
      </c>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c r="AB723" s="514"/>
      <c r="AC723" s="514"/>
      <c r="AD723" s="269">
        <f t="shared" ref="AD723:AD786" si="44">IF(D723=0,SUM(E723:AC723),D723)</f>
        <v>0</v>
      </c>
      <c r="AE723" s="390">
        <f>+AD723/(('12. Type 2 Emp 2020 Comp'!$I$16-'12. Type 2 Emp 2020 Comp'!$I$15+1)/7)</f>
        <v>0</v>
      </c>
      <c r="AF723" s="381">
        <f t="shared" si="41"/>
        <v>0</v>
      </c>
      <c r="AG723" s="381">
        <f t="shared" si="42"/>
        <v>0</v>
      </c>
    </row>
    <row r="724" spans="1:33" ht="15.75" thickBot="1" x14ac:dyDescent="0.3">
      <c r="A724" s="297">
        <f t="shared" si="43"/>
        <v>706</v>
      </c>
      <c r="B724" s="297" t="str">
        <f>IF('12. Type 2 Emp 2020 Comp'!B726=0," ",+'12. Type 2 Emp 2020 Comp'!B726)</f>
        <v xml:space="preserve"> </v>
      </c>
      <c r="C724" s="265" t="str">
        <f>IF('12. Type 2 Emp 2020 Comp'!C726=0," ",+'12. Type 2 Emp 2020 Comp'!C726)</f>
        <v xml:space="preserve"> </v>
      </c>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c r="AB724" s="514"/>
      <c r="AC724" s="514"/>
      <c r="AD724" s="269">
        <f t="shared" si="44"/>
        <v>0</v>
      </c>
      <c r="AE724" s="390">
        <f>+AD724/(('12. Type 2 Emp 2020 Comp'!$I$16-'12. Type 2 Emp 2020 Comp'!$I$15+1)/7)</f>
        <v>0</v>
      </c>
      <c r="AF724" s="381">
        <f t="shared" ref="AF724:AF787" si="45">ROUND(IF($I$12=1,IF(AE724&lt;40,AE724/40,1),0),1)</f>
        <v>0</v>
      </c>
      <c r="AG724" s="381">
        <f t="shared" ref="AG724:AG787" si="46">ROUND(IF($I$12=2,IF(AE724&lt;40,IF(AE724=0,0,0.5),1),0),1)</f>
        <v>0</v>
      </c>
    </row>
    <row r="725" spans="1:33" ht="15.75" thickBot="1" x14ac:dyDescent="0.3">
      <c r="A725" s="297">
        <f t="shared" ref="A725:A788" si="47">+A724+1</f>
        <v>707</v>
      </c>
      <c r="B725" s="297" t="str">
        <f>IF('12. Type 2 Emp 2020 Comp'!B727=0," ",+'12. Type 2 Emp 2020 Comp'!B727)</f>
        <v xml:space="preserve"> </v>
      </c>
      <c r="C725" s="265" t="str">
        <f>IF('12. Type 2 Emp 2020 Comp'!C727=0," ",+'12. Type 2 Emp 2020 Comp'!C727)</f>
        <v xml:space="preserve"> </v>
      </c>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c r="AB725" s="514"/>
      <c r="AC725" s="514"/>
      <c r="AD725" s="269">
        <f t="shared" si="44"/>
        <v>0</v>
      </c>
      <c r="AE725" s="390">
        <f>+AD725/(('12. Type 2 Emp 2020 Comp'!$I$16-'12. Type 2 Emp 2020 Comp'!$I$15+1)/7)</f>
        <v>0</v>
      </c>
      <c r="AF725" s="381">
        <f t="shared" si="45"/>
        <v>0</v>
      </c>
      <c r="AG725" s="381">
        <f t="shared" si="46"/>
        <v>0</v>
      </c>
    </row>
    <row r="726" spans="1:33" ht="15.75" thickBot="1" x14ac:dyDescent="0.3">
      <c r="A726" s="297">
        <f t="shared" si="47"/>
        <v>708</v>
      </c>
      <c r="B726" s="297" t="str">
        <f>IF('12. Type 2 Emp 2020 Comp'!B728=0," ",+'12. Type 2 Emp 2020 Comp'!B728)</f>
        <v xml:space="preserve"> </v>
      </c>
      <c r="C726" s="265" t="str">
        <f>IF('12. Type 2 Emp 2020 Comp'!C728=0," ",+'12. Type 2 Emp 2020 Comp'!C728)</f>
        <v xml:space="preserve"> </v>
      </c>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c r="AB726" s="514"/>
      <c r="AC726" s="514"/>
      <c r="AD726" s="269">
        <f t="shared" si="44"/>
        <v>0</v>
      </c>
      <c r="AE726" s="390">
        <f>+AD726/(('12. Type 2 Emp 2020 Comp'!$I$16-'12. Type 2 Emp 2020 Comp'!$I$15+1)/7)</f>
        <v>0</v>
      </c>
      <c r="AF726" s="381">
        <f t="shared" si="45"/>
        <v>0</v>
      </c>
      <c r="AG726" s="381">
        <f t="shared" si="46"/>
        <v>0</v>
      </c>
    </row>
    <row r="727" spans="1:33" ht="15.75" thickBot="1" x14ac:dyDescent="0.3">
      <c r="A727" s="297">
        <f t="shared" si="47"/>
        <v>709</v>
      </c>
      <c r="B727" s="297" t="str">
        <f>IF('12. Type 2 Emp 2020 Comp'!B729=0," ",+'12. Type 2 Emp 2020 Comp'!B729)</f>
        <v xml:space="preserve"> </v>
      </c>
      <c r="C727" s="265" t="str">
        <f>IF('12. Type 2 Emp 2020 Comp'!C729=0," ",+'12. Type 2 Emp 2020 Comp'!C729)</f>
        <v xml:space="preserve"> </v>
      </c>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c r="AB727" s="514"/>
      <c r="AC727" s="514"/>
      <c r="AD727" s="269">
        <f t="shared" si="44"/>
        <v>0</v>
      </c>
      <c r="AE727" s="390">
        <f>+AD727/(('12. Type 2 Emp 2020 Comp'!$I$16-'12. Type 2 Emp 2020 Comp'!$I$15+1)/7)</f>
        <v>0</v>
      </c>
      <c r="AF727" s="381">
        <f t="shared" si="45"/>
        <v>0</v>
      </c>
      <c r="AG727" s="381">
        <f t="shared" si="46"/>
        <v>0</v>
      </c>
    </row>
    <row r="728" spans="1:33" ht="15.75" thickBot="1" x14ac:dyDescent="0.3">
      <c r="A728" s="297">
        <f t="shared" si="47"/>
        <v>710</v>
      </c>
      <c r="B728" s="297" t="str">
        <f>IF('12. Type 2 Emp 2020 Comp'!B730=0," ",+'12. Type 2 Emp 2020 Comp'!B730)</f>
        <v xml:space="preserve"> </v>
      </c>
      <c r="C728" s="265" t="str">
        <f>IF('12. Type 2 Emp 2020 Comp'!C730=0," ",+'12. Type 2 Emp 2020 Comp'!C730)</f>
        <v xml:space="preserve"> </v>
      </c>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c r="AB728" s="514"/>
      <c r="AC728" s="514"/>
      <c r="AD728" s="269">
        <f t="shared" si="44"/>
        <v>0</v>
      </c>
      <c r="AE728" s="390">
        <f>+AD728/(('12. Type 2 Emp 2020 Comp'!$I$16-'12. Type 2 Emp 2020 Comp'!$I$15+1)/7)</f>
        <v>0</v>
      </c>
      <c r="AF728" s="381">
        <f t="shared" si="45"/>
        <v>0</v>
      </c>
      <c r="AG728" s="381">
        <f t="shared" si="46"/>
        <v>0</v>
      </c>
    </row>
    <row r="729" spans="1:33" ht="15.75" thickBot="1" x14ac:dyDescent="0.3">
      <c r="A729" s="297">
        <f t="shared" si="47"/>
        <v>711</v>
      </c>
      <c r="B729" s="297" t="str">
        <f>IF('12. Type 2 Emp 2020 Comp'!B731=0," ",+'12. Type 2 Emp 2020 Comp'!B731)</f>
        <v xml:space="preserve"> </v>
      </c>
      <c r="C729" s="265" t="str">
        <f>IF('12. Type 2 Emp 2020 Comp'!C731=0," ",+'12. Type 2 Emp 2020 Comp'!C731)</f>
        <v xml:space="preserve"> </v>
      </c>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c r="AB729" s="514"/>
      <c r="AC729" s="514"/>
      <c r="AD729" s="269">
        <f t="shared" si="44"/>
        <v>0</v>
      </c>
      <c r="AE729" s="390">
        <f>+AD729/(('12. Type 2 Emp 2020 Comp'!$I$16-'12. Type 2 Emp 2020 Comp'!$I$15+1)/7)</f>
        <v>0</v>
      </c>
      <c r="AF729" s="381">
        <f t="shared" si="45"/>
        <v>0</v>
      </c>
      <c r="AG729" s="381">
        <f t="shared" si="46"/>
        <v>0</v>
      </c>
    </row>
    <row r="730" spans="1:33" ht="15.75" thickBot="1" x14ac:dyDescent="0.3">
      <c r="A730" s="297">
        <f t="shared" si="47"/>
        <v>712</v>
      </c>
      <c r="B730" s="297" t="str">
        <f>IF('12. Type 2 Emp 2020 Comp'!B732=0," ",+'12. Type 2 Emp 2020 Comp'!B732)</f>
        <v xml:space="preserve"> </v>
      </c>
      <c r="C730" s="265" t="str">
        <f>IF('12. Type 2 Emp 2020 Comp'!C732=0," ",+'12. Type 2 Emp 2020 Comp'!C732)</f>
        <v xml:space="preserve"> </v>
      </c>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c r="AB730" s="514"/>
      <c r="AC730" s="514"/>
      <c r="AD730" s="269">
        <f t="shared" si="44"/>
        <v>0</v>
      </c>
      <c r="AE730" s="390">
        <f>+AD730/(('12. Type 2 Emp 2020 Comp'!$I$16-'12. Type 2 Emp 2020 Comp'!$I$15+1)/7)</f>
        <v>0</v>
      </c>
      <c r="AF730" s="381">
        <f t="shared" si="45"/>
        <v>0</v>
      </c>
      <c r="AG730" s="381">
        <f t="shared" si="46"/>
        <v>0</v>
      </c>
    </row>
    <row r="731" spans="1:33" ht="15.75" thickBot="1" x14ac:dyDescent="0.3">
      <c r="A731" s="297">
        <f t="shared" si="47"/>
        <v>713</v>
      </c>
      <c r="B731" s="297" t="str">
        <f>IF('12. Type 2 Emp 2020 Comp'!B733=0," ",+'12. Type 2 Emp 2020 Comp'!B733)</f>
        <v xml:space="preserve"> </v>
      </c>
      <c r="C731" s="265" t="str">
        <f>IF('12. Type 2 Emp 2020 Comp'!C733=0," ",+'12. Type 2 Emp 2020 Comp'!C733)</f>
        <v xml:space="preserve"> </v>
      </c>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c r="AB731" s="514"/>
      <c r="AC731" s="514"/>
      <c r="AD731" s="269">
        <f t="shared" si="44"/>
        <v>0</v>
      </c>
      <c r="AE731" s="390">
        <f>+AD731/(('12. Type 2 Emp 2020 Comp'!$I$16-'12. Type 2 Emp 2020 Comp'!$I$15+1)/7)</f>
        <v>0</v>
      </c>
      <c r="AF731" s="381">
        <f t="shared" si="45"/>
        <v>0</v>
      </c>
      <c r="AG731" s="381">
        <f t="shared" si="46"/>
        <v>0</v>
      </c>
    </row>
    <row r="732" spans="1:33" ht="15.75" thickBot="1" x14ac:dyDescent="0.3">
      <c r="A732" s="297">
        <f t="shared" si="47"/>
        <v>714</v>
      </c>
      <c r="B732" s="297" t="str">
        <f>IF('12. Type 2 Emp 2020 Comp'!B734=0," ",+'12. Type 2 Emp 2020 Comp'!B734)</f>
        <v xml:space="preserve"> </v>
      </c>
      <c r="C732" s="265" t="str">
        <f>IF('12. Type 2 Emp 2020 Comp'!C734=0," ",+'12. Type 2 Emp 2020 Comp'!C734)</f>
        <v xml:space="preserve"> </v>
      </c>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c r="AB732" s="514"/>
      <c r="AC732" s="514"/>
      <c r="AD732" s="269">
        <f t="shared" si="44"/>
        <v>0</v>
      </c>
      <c r="AE732" s="390">
        <f>+AD732/(('12. Type 2 Emp 2020 Comp'!$I$16-'12. Type 2 Emp 2020 Comp'!$I$15+1)/7)</f>
        <v>0</v>
      </c>
      <c r="AF732" s="381">
        <f t="shared" si="45"/>
        <v>0</v>
      </c>
      <c r="AG732" s="381">
        <f t="shared" si="46"/>
        <v>0</v>
      </c>
    </row>
    <row r="733" spans="1:33" ht="15.75" thickBot="1" x14ac:dyDescent="0.3">
      <c r="A733" s="297">
        <f t="shared" si="47"/>
        <v>715</v>
      </c>
      <c r="B733" s="297" t="str">
        <f>IF('12. Type 2 Emp 2020 Comp'!B735=0," ",+'12. Type 2 Emp 2020 Comp'!B735)</f>
        <v xml:space="preserve"> </v>
      </c>
      <c r="C733" s="265" t="str">
        <f>IF('12. Type 2 Emp 2020 Comp'!C735=0," ",+'12. Type 2 Emp 2020 Comp'!C735)</f>
        <v xml:space="preserve"> </v>
      </c>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c r="AB733" s="514"/>
      <c r="AC733" s="514"/>
      <c r="AD733" s="269">
        <f t="shared" si="44"/>
        <v>0</v>
      </c>
      <c r="AE733" s="390">
        <f>+AD733/(('12. Type 2 Emp 2020 Comp'!$I$16-'12. Type 2 Emp 2020 Comp'!$I$15+1)/7)</f>
        <v>0</v>
      </c>
      <c r="AF733" s="381">
        <f t="shared" si="45"/>
        <v>0</v>
      </c>
      <c r="AG733" s="381">
        <f t="shared" si="46"/>
        <v>0</v>
      </c>
    </row>
    <row r="734" spans="1:33" ht="15.75" thickBot="1" x14ac:dyDescent="0.3">
      <c r="A734" s="297">
        <f t="shared" si="47"/>
        <v>716</v>
      </c>
      <c r="B734" s="297" t="str">
        <f>IF('12. Type 2 Emp 2020 Comp'!B736=0," ",+'12. Type 2 Emp 2020 Comp'!B736)</f>
        <v xml:space="preserve"> </v>
      </c>
      <c r="C734" s="265" t="str">
        <f>IF('12. Type 2 Emp 2020 Comp'!C736=0," ",+'12. Type 2 Emp 2020 Comp'!C736)</f>
        <v xml:space="preserve"> </v>
      </c>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c r="AB734" s="514"/>
      <c r="AC734" s="514"/>
      <c r="AD734" s="269">
        <f t="shared" si="44"/>
        <v>0</v>
      </c>
      <c r="AE734" s="390">
        <f>+AD734/(('12. Type 2 Emp 2020 Comp'!$I$16-'12. Type 2 Emp 2020 Comp'!$I$15+1)/7)</f>
        <v>0</v>
      </c>
      <c r="AF734" s="381">
        <f t="shared" si="45"/>
        <v>0</v>
      </c>
      <c r="AG734" s="381">
        <f t="shared" si="46"/>
        <v>0</v>
      </c>
    </row>
    <row r="735" spans="1:33" ht="15.75" thickBot="1" x14ac:dyDescent="0.3">
      <c r="A735" s="297">
        <f t="shared" si="47"/>
        <v>717</v>
      </c>
      <c r="B735" s="297" t="str">
        <f>IF('12. Type 2 Emp 2020 Comp'!B737=0," ",+'12. Type 2 Emp 2020 Comp'!B737)</f>
        <v xml:space="preserve"> </v>
      </c>
      <c r="C735" s="265" t="str">
        <f>IF('12. Type 2 Emp 2020 Comp'!C737=0," ",+'12. Type 2 Emp 2020 Comp'!C737)</f>
        <v xml:space="preserve"> </v>
      </c>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c r="AB735" s="514"/>
      <c r="AC735" s="514"/>
      <c r="AD735" s="269">
        <f t="shared" si="44"/>
        <v>0</v>
      </c>
      <c r="AE735" s="390">
        <f>+AD735/(('12. Type 2 Emp 2020 Comp'!$I$16-'12. Type 2 Emp 2020 Comp'!$I$15+1)/7)</f>
        <v>0</v>
      </c>
      <c r="AF735" s="381">
        <f t="shared" si="45"/>
        <v>0</v>
      </c>
      <c r="AG735" s="381">
        <f t="shared" si="46"/>
        <v>0</v>
      </c>
    </row>
    <row r="736" spans="1:33" ht="15.75" thickBot="1" x14ac:dyDescent="0.3">
      <c r="A736" s="297">
        <f t="shared" si="47"/>
        <v>718</v>
      </c>
      <c r="B736" s="297" t="str">
        <f>IF('12. Type 2 Emp 2020 Comp'!B738=0," ",+'12. Type 2 Emp 2020 Comp'!B738)</f>
        <v xml:space="preserve"> </v>
      </c>
      <c r="C736" s="265" t="str">
        <f>IF('12. Type 2 Emp 2020 Comp'!C738=0," ",+'12. Type 2 Emp 2020 Comp'!C738)</f>
        <v xml:space="preserve"> </v>
      </c>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c r="AB736" s="514"/>
      <c r="AC736" s="514"/>
      <c r="AD736" s="269">
        <f t="shared" si="44"/>
        <v>0</v>
      </c>
      <c r="AE736" s="390">
        <f>+AD736/(('12. Type 2 Emp 2020 Comp'!$I$16-'12. Type 2 Emp 2020 Comp'!$I$15+1)/7)</f>
        <v>0</v>
      </c>
      <c r="AF736" s="381">
        <f t="shared" si="45"/>
        <v>0</v>
      </c>
      <c r="AG736" s="381">
        <f t="shared" si="46"/>
        <v>0</v>
      </c>
    </row>
    <row r="737" spans="1:33" ht="15.75" thickBot="1" x14ac:dyDescent="0.3">
      <c r="A737" s="297">
        <f t="shared" si="47"/>
        <v>719</v>
      </c>
      <c r="B737" s="297" t="str">
        <f>IF('12. Type 2 Emp 2020 Comp'!B739=0," ",+'12. Type 2 Emp 2020 Comp'!B739)</f>
        <v xml:space="preserve"> </v>
      </c>
      <c r="C737" s="265" t="str">
        <f>IF('12. Type 2 Emp 2020 Comp'!C739=0," ",+'12. Type 2 Emp 2020 Comp'!C739)</f>
        <v xml:space="preserve"> </v>
      </c>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c r="AB737" s="514"/>
      <c r="AC737" s="514"/>
      <c r="AD737" s="269">
        <f t="shared" si="44"/>
        <v>0</v>
      </c>
      <c r="AE737" s="390">
        <f>+AD737/(('12. Type 2 Emp 2020 Comp'!$I$16-'12. Type 2 Emp 2020 Comp'!$I$15+1)/7)</f>
        <v>0</v>
      </c>
      <c r="AF737" s="381">
        <f t="shared" si="45"/>
        <v>0</v>
      </c>
      <c r="AG737" s="381">
        <f t="shared" si="46"/>
        <v>0</v>
      </c>
    </row>
    <row r="738" spans="1:33" ht="15.75" thickBot="1" x14ac:dyDescent="0.3">
      <c r="A738" s="297">
        <f t="shared" si="47"/>
        <v>720</v>
      </c>
      <c r="B738" s="297" t="str">
        <f>IF('12. Type 2 Emp 2020 Comp'!B740=0," ",+'12. Type 2 Emp 2020 Comp'!B740)</f>
        <v xml:space="preserve"> </v>
      </c>
      <c r="C738" s="265" t="str">
        <f>IF('12. Type 2 Emp 2020 Comp'!C740=0," ",+'12. Type 2 Emp 2020 Comp'!C740)</f>
        <v xml:space="preserve"> </v>
      </c>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c r="AB738" s="514"/>
      <c r="AC738" s="514"/>
      <c r="AD738" s="269">
        <f t="shared" si="44"/>
        <v>0</v>
      </c>
      <c r="AE738" s="390">
        <f>+AD738/(('12. Type 2 Emp 2020 Comp'!$I$16-'12. Type 2 Emp 2020 Comp'!$I$15+1)/7)</f>
        <v>0</v>
      </c>
      <c r="AF738" s="381">
        <f t="shared" si="45"/>
        <v>0</v>
      </c>
      <c r="AG738" s="381">
        <f t="shared" si="46"/>
        <v>0</v>
      </c>
    </row>
    <row r="739" spans="1:33" ht="15.75" thickBot="1" x14ac:dyDescent="0.3">
      <c r="A739" s="297">
        <f t="shared" si="47"/>
        <v>721</v>
      </c>
      <c r="B739" s="297" t="str">
        <f>IF('12. Type 2 Emp 2020 Comp'!B741=0," ",+'12. Type 2 Emp 2020 Comp'!B741)</f>
        <v xml:space="preserve"> </v>
      </c>
      <c r="C739" s="265" t="str">
        <f>IF('12. Type 2 Emp 2020 Comp'!C741=0," ",+'12. Type 2 Emp 2020 Comp'!C741)</f>
        <v xml:space="preserve"> </v>
      </c>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514"/>
      <c r="AD739" s="269">
        <f t="shared" si="44"/>
        <v>0</v>
      </c>
      <c r="AE739" s="390">
        <f>+AD739/(('12. Type 2 Emp 2020 Comp'!$I$16-'12. Type 2 Emp 2020 Comp'!$I$15+1)/7)</f>
        <v>0</v>
      </c>
      <c r="AF739" s="381">
        <f t="shared" si="45"/>
        <v>0</v>
      </c>
      <c r="AG739" s="381">
        <f t="shared" si="46"/>
        <v>0</v>
      </c>
    </row>
    <row r="740" spans="1:33" ht="15.75" thickBot="1" x14ac:dyDescent="0.3">
      <c r="A740" s="297">
        <f t="shared" si="47"/>
        <v>722</v>
      </c>
      <c r="B740" s="297" t="str">
        <f>IF('12. Type 2 Emp 2020 Comp'!B742=0," ",+'12. Type 2 Emp 2020 Comp'!B742)</f>
        <v xml:space="preserve"> </v>
      </c>
      <c r="C740" s="265" t="str">
        <f>IF('12. Type 2 Emp 2020 Comp'!C742=0," ",+'12. Type 2 Emp 2020 Comp'!C742)</f>
        <v xml:space="preserve"> </v>
      </c>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514"/>
      <c r="AD740" s="269">
        <f t="shared" si="44"/>
        <v>0</v>
      </c>
      <c r="AE740" s="390">
        <f>+AD740/(('12. Type 2 Emp 2020 Comp'!$I$16-'12. Type 2 Emp 2020 Comp'!$I$15+1)/7)</f>
        <v>0</v>
      </c>
      <c r="AF740" s="381">
        <f t="shared" si="45"/>
        <v>0</v>
      </c>
      <c r="AG740" s="381">
        <f t="shared" si="46"/>
        <v>0</v>
      </c>
    </row>
    <row r="741" spans="1:33" ht="15.75" thickBot="1" x14ac:dyDescent="0.3">
      <c r="A741" s="297">
        <f t="shared" si="47"/>
        <v>723</v>
      </c>
      <c r="B741" s="297" t="str">
        <f>IF('12. Type 2 Emp 2020 Comp'!B743=0," ",+'12. Type 2 Emp 2020 Comp'!B743)</f>
        <v xml:space="preserve"> </v>
      </c>
      <c r="C741" s="265" t="str">
        <f>IF('12. Type 2 Emp 2020 Comp'!C743=0," ",+'12. Type 2 Emp 2020 Comp'!C743)</f>
        <v xml:space="preserve"> </v>
      </c>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514"/>
      <c r="AD741" s="269">
        <f t="shared" si="44"/>
        <v>0</v>
      </c>
      <c r="AE741" s="390">
        <f>+AD741/(('12. Type 2 Emp 2020 Comp'!$I$16-'12. Type 2 Emp 2020 Comp'!$I$15+1)/7)</f>
        <v>0</v>
      </c>
      <c r="AF741" s="381">
        <f t="shared" si="45"/>
        <v>0</v>
      </c>
      <c r="AG741" s="381">
        <f t="shared" si="46"/>
        <v>0</v>
      </c>
    </row>
    <row r="742" spans="1:33" ht="15.75" thickBot="1" x14ac:dyDescent="0.3">
      <c r="A742" s="297">
        <f t="shared" si="47"/>
        <v>724</v>
      </c>
      <c r="B742" s="297" t="str">
        <f>IF('12. Type 2 Emp 2020 Comp'!B744=0," ",+'12. Type 2 Emp 2020 Comp'!B744)</f>
        <v xml:space="preserve"> </v>
      </c>
      <c r="C742" s="265" t="str">
        <f>IF('12. Type 2 Emp 2020 Comp'!C744=0," ",+'12. Type 2 Emp 2020 Comp'!C744)</f>
        <v xml:space="preserve"> </v>
      </c>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c r="AB742" s="514"/>
      <c r="AC742" s="514"/>
      <c r="AD742" s="269">
        <f t="shared" si="44"/>
        <v>0</v>
      </c>
      <c r="AE742" s="390">
        <f>+AD742/(('12. Type 2 Emp 2020 Comp'!$I$16-'12. Type 2 Emp 2020 Comp'!$I$15+1)/7)</f>
        <v>0</v>
      </c>
      <c r="AF742" s="381">
        <f t="shared" si="45"/>
        <v>0</v>
      </c>
      <c r="AG742" s="381">
        <f t="shared" si="46"/>
        <v>0</v>
      </c>
    </row>
    <row r="743" spans="1:33" ht="15.75" thickBot="1" x14ac:dyDescent="0.3">
      <c r="A743" s="297">
        <f t="shared" si="47"/>
        <v>725</v>
      </c>
      <c r="B743" s="297" t="str">
        <f>IF('12. Type 2 Emp 2020 Comp'!B745=0," ",+'12. Type 2 Emp 2020 Comp'!B745)</f>
        <v xml:space="preserve"> </v>
      </c>
      <c r="C743" s="265" t="str">
        <f>IF('12. Type 2 Emp 2020 Comp'!C745=0," ",+'12. Type 2 Emp 2020 Comp'!C745)</f>
        <v xml:space="preserve"> </v>
      </c>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c r="AB743" s="514"/>
      <c r="AC743" s="514"/>
      <c r="AD743" s="269">
        <f t="shared" si="44"/>
        <v>0</v>
      </c>
      <c r="AE743" s="390">
        <f>+AD743/(('12. Type 2 Emp 2020 Comp'!$I$16-'12. Type 2 Emp 2020 Comp'!$I$15+1)/7)</f>
        <v>0</v>
      </c>
      <c r="AF743" s="381">
        <f t="shared" si="45"/>
        <v>0</v>
      </c>
      <c r="AG743" s="381">
        <f t="shared" si="46"/>
        <v>0</v>
      </c>
    </row>
    <row r="744" spans="1:33" ht="15.75" thickBot="1" x14ac:dyDescent="0.3">
      <c r="A744" s="297">
        <f t="shared" si="47"/>
        <v>726</v>
      </c>
      <c r="B744" s="297" t="str">
        <f>IF('12. Type 2 Emp 2020 Comp'!B746=0," ",+'12. Type 2 Emp 2020 Comp'!B746)</f>
        <v xml:space="preserve"> </v>
      </c>
      <c r="C744" s="265" t="str">
        <f>IF('12. Type 2 Emp 2020 Comp'!C746=0," ",+'12. Type 2 Emp 2020 Comp'!C746)</f>
        <v xml:space="preserve"> </v>
      </c>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514"/>
      <c r="AD744" s="269">
        <f t="shared" si="44"/>
        <v>0</v>
      </c>
      <c r="AE744" s="390">
        <f>+AD744/(('12. Type 2 Emp 2020 Comp'!$I$16-'12. Type 2 Emp 2020 Comp'!$I$15+1)/7)</f>
        <v>0</v>
      </c>
      <c r="AF744" s="381">
        <f t="shared" si="45"/>
        <v>0</v>
      </c>
      <c r="AG744" s="381">
        <f t="shared" si="46"/>
        <v>0</v>
      </c>
    </row>
    <row r="745" spans="1:33" ht="15.75" thickBot="1" x14ac:dyDescent="0.3">
      <c r="A745" s="297">
        <f t="shared" si="47"/>
        <v>727</v>
      </c>
      <c r="B745" s="297" t="str">
        <f>IF('12. Type 2 Emp 2020 Comp'!B747=0," ",+'12. Type 2 Emp 2020 Comp'!B747)</f>
        <v xml:space="preserve"> </v>
      </c>
      <c r="C745" s="265" t="str">
        <f>IF('12. Type 2 Emp 2020 Comp'!C747=0," ",+'12. Type 2 Emp 2020 Comp'!C747)</f>
        <v xml:space="preserve"> </v>
      </c>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c r="AB745" s="514"/>
      <c r="AC745" s="514"/>
      <c r="AD745" s="269">
        <f t="shared" si="44"/>
        <v>0</v>
      </c>
      <c r="AE745" s="390">
        <f>+AD745/(('12. Type 2 Emp 2020 Comp'!$I$16-'12. Type 2 Emp 2020 Comp'!$I$15+1)/7)</f>
        <v>0</v>
      </c>
      <c r="AF745" s="381">
        <f t="shared" si="45"/>
        <v>0</v>
      </c>
      <c r="AG745" s="381">
        <f t="shared" si="46"/>
        <v>0</v>
      </c>
    </row>
    <row r="746" spans="1:33" ht="15.75" thickBot="1" x14ac:dyDescent="0.3">
      <c r="A746" s="297">
        <f t="shared" si="47"/>
        <v>728</v>
      </c>
      <c r="B746" s="297" t="str">
        <f>IF('12. Type 2 Emp 2020 Comp'!B748=0," ",+'12. Type 2 Emp 2020 Comp'!B748)</f>
        <v xml:space="preserve"> </v>
      </c>
      <c r="C746" s="265" t="str">
        <f>IF('12. Type 2 Emp 2020 Comp'!C748=0," ",+'12. Type 2 Emp 2020 Comp'!C748)</f>
        <v xml:space="preserve"> </v>
      </c>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c r="AB746" s="514"/>
      <c r="AC746" s="514"/>
      <c r="AD746" s="269">
        <f t="shared" si="44"/>
        <v>0</v>
      </c>
      <c r="AE746" s="390">
        <f>+AD746/(('12. Type 2 Emp 2020 Comp'!$I$16-'12. Type 2 Emp 2020 Comp'!$I$15+1)/7)</f>
        <v>0</v>
      </c>
      <c r="AF746" s="381">
        <f t="shared" si="45"/>
        <v>0</v>
      </c>
      <c r="AG746" s="381">
        <f t="shared" si="46"/>
        <v>0</v>
      </c>
    </row>
    <row r="747" spans="1:33" ht="15.75" thickBot="1" x14ac:dyDescent="0.3">
      <c r="A747" s="297">
        <f t="shared" si="47"/>
        <v>729</v>
      </c>
      <c r="B747" s="297" t="str">
        <f>IF('12. Type 2 Emp 2020 Comp'!B749=0," ",+'12. Type 2 Emp 2020 Comp'!B749)</f>
        <v xml:space="preserve"> </v>
      </c>
      <c r="C747" s="265" t="str">
        <f>IF('12. Type 2 Emp 2020 Comp'!C749=0," ",+'12. Type 2 Emp 2020 Comp'!C749)</f>
        <v xml:space="preserve"> </v>
      </c>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c r="AB747" s="514"/>
      <c r="AC747" s="514"/>
      <c r="AD747" s="269">
        <f t="shared" si="44"/>
        <v>0</v>
      </c>
      <c r="AE747" s="390">
        <f>+AD747/(('12. Type 2 Emp 2020 Comp'!$I$16-'12. Type 2 Emp 2020 Comp'!$I$15+1)/7)</f>
        <v>0</v>
      </c>
      <c r="AF747" s="381">
        <f t="shared" si="45"/>
        <v>0</v>
      </c>
      <c r="AG747" s="381">
        <f t="shared" si="46"/>
        <v>0</v>
      </c>
    </row>
    <row r="748" spans="1:33" ht="15.75" thickBot="1" x14ac:dyDescent="0.3">
      <c r="A748" s="297">
        <f t="shared" si="47"/>
        <v>730</v>
      </c>
      <c r="B748" s="297" t="str">
        <f>IF('12. Type 2 Emp 2020 Comp'!B750=0," ",+'12. Type 2 Emp 2020 Comp'!B750)</f>
        <v xml:space="preserve"> </v>
      </c>
      <c r="C748" s="265" t="str">
        <f>IF('12. Type 2 Emp 2020 Comp'!C750=0," ",+'12. Type 2 Emp 2020 Comp'!C750)</f>
        <v xml:space="preserve"> </v>
      </c>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c r="AB748" s="514"/>
      <c r="AC748" s="514"/>
      <c r="AD748" s="269">
        <f t="shared" si="44"/>
        <v>0</v>
      </c>
      <c r="AE748" s="390">
        <f>+AD748/(('12. Type 2 Emp 2020 Comp'!$I$16-'12. Type 2 Emp 2020 Comp'!$I$15+1)/7)</f>
        <v>0</v>
      </c>
      <c r="AF748" s="381">
        <f t="shared" si="45"/>
        <v>0</v>
      </c>
      <c r="AG748" s="381">
        <f t="shared" si="46"/>
        <v>0</v>
      </c>
    </row>
    <row r="749" spans="1:33" ht="15.75" thickBot="1" x14ac:dyDescent="0.3">
      <c r="A749" s="297">
        <f t="shared" si="47"/>
        <v>731</v>
      </c>
      <c r="B749" s="297" t="str">
        <f>IF('12. Type 2 Emp 2020 Comp'!B751=0," ",+'12. Type 2 Emp 2020 Comp'!B751)</f>
        <v xml:space="preserve"> </v>
      </c>
      <c r="C749" s="265" t="str">
        <f>IF('12. Type 2 Emp 2020 Comp'!C751=0," ",+'12. Type 2 Emp 2020 Comp'!C751)</f>
        <v xml:space="preserve"> </v>
      </c>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c r="AB749" s="514"/>
      <c r="AC749" s="514"/>
      <c r="AD749" s="269">
        <f t="shared" si="44"/>
        <v>0</v>
      </c>
      <c r="AE749" s="390">
        <f>+AD749/(('12. Type 2 Emp 2020 Comp'!$I$16-'12. Type 2 Emp 2020 Comp'!$I$15+1)/7)</f>
        <v>0</v>
      </c>
      <c r="AF749" s="381">
        <f t="shared" si="45"/>
        <v>0</v>
      </c>
      <c r="AG749" s="381">
        <f t="shared" si="46"/>
        <v>0</v>
      </c>
    </row>
    <row r="750" spans="1:33" ht="15.75" thickBot="1" x14ac:dyDescent="0.3">
      <c r="A750" s="297">
        <f t="shared" si="47"/>
        <v>732</v>
      </c>
      <c r="B750" s="297" t="str">
        <f>IF('12. Type 2 Emp 2020 Comp'!B752=0," ",+'12. Type 2 Emp 2020 Comp'!B752)</f>
        <v xml:space="preserve"> </v>
      </c>
      <c r="C750" s="265" t="str">
        <f>IF('12. Type 2 Emp 2020 Comp'!C752=0," ",+'12. Type 2 Emp 2020 Comp'!C752)</f>
        <v xml:space="preserve"> </v>
      </c>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c r="AB750" s="514"/>
      <c r="AC750" s="514"/>
      <c r="AD750" s="269">
        <f t="shared" si="44"/>
        <v>0</v>
      </c>
      <c r="AE750" s="390">
        <f>+AD750/(('12. Type 2 Emp 2020 Comp'!$I$16-'12. Type 2 Emp 2020 Comp'!$I$15+1)/7)</f>
        <v>0</v>
      </c>
      <c r="AF750" s="381">
        <f t="shared" si="45"/>
        <v>0</v>
      </c>
      <c r="AG750" s="381">
        <f t="shared" si="46"/>
        <v>0</v>
      </c>
    </row>
    <row r="751" spans="1:33" ht="15.75" thickBot="1" x14ac:dyDescent="0.3">
      <c r="A751" s="297">
        <f t="shared" si="47"/>
        <v>733</v>
      </c>
      <c r="B751" s="297" t="str">
        <f>IF('12. Type 2 Emp 2020 Comp'!B753=0," ",+'12. Type 2 Emp 2020 Comp'!B753)</f>
        <v xml:space="preserve"> </v>
      </c>
      <c r="C751" s="265" t="str">
        <f>IF('12. Type 2 Emp 2020 Comp'!C753=0," ",+'12. Type 2 Emp 2020 Comp'!C753)</f>
        <v xml:space="preserve"> </v>
      </c>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c r="AB751" s="514"/>
      <c r="AC751" s="514"/>
      <c r="AD751" s="269">
        <f t="shared" si="44"/>
        <v>0</v>
      </c>
      <c r="AE751" s="390">
        <f>+AD751/(('12. Type 2 Emp 2020 Comp'!$I$16-'12. Type 2 Emp 2020 Comp'!$I$15+1)/7)</f>
        <v>0</v>
      </c>
      <c r="AF751" s="381">
        <f t="shared" si="45"/>
        <v>0</v>
      </c>
      <c r="AG751" s="381">
        <f t="shared" si="46"/>
        <v>0</v>
      </c>
    </row>
    <row r="752" spans="1:33" ht="15.75" thickBot="1" x14ac:dyDescent="0.3">
      <c r="A752" s="297">
        <f t="shared" si="47"/>
        <v>734</v>
      </c>
      <c r="B752" s="297" t="str">
        <f>IF('12. Type 2 Emp 2020 Comp'!B754=0," ",+'12. Type 2 Emp 2020 Comp'!B754)</f>
        <v xml:space="preserve"> </v>
      </c>
      <c r="C752" s="265" t="str">
        <f>IF('12. Type 2 Emp 2020 Comp'!C754=0," ",+'12. Type 2 Emp 2020 Comp'!C754)</f>
        <v xml:space="preserve"> </v>
      </c>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c r="AB752" s="514"/>
      <c r="AC752" s="514"/>
      <c r="AD752" s="269">
        <f t="shared" si="44"/>
        <v>0</v>
      </c>
      <c r="AE752" s="390">
        <f>+AD752/(('12. Type 2 Emp 2020 Comp'!$I$16-'12. Type 2 Emp 2020 Comp'!$I$15+1)/7)</f>
        <v>0</v>
      </c>
      <c r="AF752" s="381">
        <f t="shared" si="45"/>
        <v>0</v>
      </c>
      <c r="AG752" s="381">
        <f t="shared" si="46"/>
        <v>0</v>
      </c>
    </row>
    <row r="753" spans="1:33" ht="15.75" thickBot="1" x14ac:dyDescent="0.3">
      <c r="A753" s="297">
        <f t="shared" si="47"/>
        <v>735</v>
      </c>
      <c r="B753" s="297" t="str">
        <f>IF('12. Type 2 Emp 2020 Comp'!B755=0," ",+'12. Type 2 Emp 2020 Comp'!B755)</f>
        <v xml:space="preserve"> </v>
      </c>
      <c r="C753" s="265" t="str">
        <f>IF('12. Type 2 Emp 2020 Comp'!C755=0," ",+'12. Type 2 Emp 2020 Comp'!C755)</f>
        <v xml:space="preserve"> </v>
      </c>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c r="AB753" s="514"/>
      <c r="AC753" s="514"/>
      <c r="AD753" s="269">
        <f t="shared" si="44"/>
        <v>0</v>
      </c>
      <c r="AE753" s="390">
        <f>+AD753/(('12. Type 2 Emp 2020 Comp'!$I$16-'12. Type 2 Emp 2020 Comp'!$I$15+1)/7)</f>
        <v>0</v>
      </c>
      <c r="AF753" s="381">
        <f t="shared" si="45"/>
        <v>0</v>
      </c>
      <c r="AG753" s="381">
        <f t="shared" si="46"/>
        <v>0</v>
      </c>
    </row>
    <row r="754" spans="1:33" ht="15.75" thickBot="1" x14ac:dyDescent="0.3">
      <c r="A754" s="297">
        <f t="shared" si="47"/>
        <v>736</v>
      </c>
      <c r="B754" s="297" t="str">
        <f>IF('12. Type 2 Emp 2020 Comp'!B756=0," ",+'12. Type 2 Emp 2020 Comp'!B756)</f>
        <v xml:space="preserve"> </v>
      </c>
      <c r="C754" s="265" t="str">
        <f>IF('12. Type 2 Emp 2020 Comp'!C756=0," ",+'12. Type 2 Emp 2020 Comp'!C756)</f>
        <v xml:space="preserve"> </v>
      </c>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c r="AB754" s="514"/>
      <c r="AC754" s="514"/>
      <c r="AD754" s="269">
        <f t="shared" si="44"/>
        <v>0</v>
      </c>
      <c r="AE754" s="390">
        <f>+AD754/(('12. Type 2 Emp 2020 Comp'!$I$16-'12. Type 2 Emp 2020 Comp'!$I$15+1)/7)</f>
        <v>0</v>
      </c>
      <c r="AF754" s="381">
        <f t="shared" si="45"/>
        <v>0</v>
      </c>
      <c r="AG754" s="381">
        <f t="shared" si="46"/>
        <v>0</v>
      </c>
    </row>
    <row r="755" spans="1:33" ht="15.75" thickBot="1" x14ac:dyDescent="0.3">
      <c r="A755" s="297">
        <f t="shared" si="47"/>
        <v>737</v>
      </c>
      <c r="B755" s="297" t="str">
        <f>IF('12. Type 2 Emp 2020 Comp'!B757=0," ",+'12. Type 2 Emp 2020 Comp'!B757)</f>
        <v xml:space="preserve"> </v>
      </c>
      <c r="C755" s="265" t="str">
        <f>IF('12. Type 2 Emp 2020 Comp'!C757=0," ",+'12. Type 2 Emp 2020 Comp'!C757)</f>
        <v xml:space="preserve"> </v>
      </c>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c r="AB755" s="514"/>
      <c r="AC755" s="514"/>
      <c r="AD755" s="269">
        <f t="shared" si="44"/>
        <v>0</v>
      </c>
      <c r="AE755" s="390">
        <f>+AD755/(('12. Type 2 Emp 2020 Comp'!$I$16-'12. Type 2 Emp 2020 Comp'!$I$15+1)/7)</f>
        <v>0</v>
      </c>
      <c r="AF755" s="381">
        <f t="shared" si="45"/>
        <v>0</v>
      </c>
      <c r="AG755" s="381">
        <f t="shared" si="46"/>
        <v>0</v>
      </c>
    </row>
    <row r="756" spans="1:33" ht="15.75" thickBot="1" x14ac:dyDescent="0.3">
      <c r="A756" s="297">
        <f t="shared" si="47"/>
        <v>738</v>
      </c>
      <c r="B756" s="297" t="str">
        <f>IF('12. Type 2 Emp 2020 Comp'!B758=0," ",+'12. Type 2 Emp 2020 Comp'!B758)</f>
        <v xml:space="preserve"> </v>
      </c>
      <c r="C756" s="265" t="str">
        <f>IF('12. Type 2 Emp 2020 Comp'!C758=0," ",+'12. Type 2 Emp 2020 Comp'!C758)</f>
        <v xml:space="preserve"> </v>
      </c>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c r="AB756" s="514"/>
      <c r="AC756" s="514"/>
      <c r="AD756" s="269">
        <f t="shared" si="44"/>
        <v>0</v>
      </c>
      <c r="AE756" s="390">
        <f>+AD756/(('12. Type 2 Emp 2020 Comp'!$I$16-'12. Type 2 Emp 2020 Comp'!$I$15+1)/7)</f>
        <v>0</v>
      </c>
      <c r="AF756" s="381">
        <f t="shared" si="45"/>
        <v>0</v>
      </c>
      <c r="AG756" s="381">
        <f t="shared" si="46"/>
        <v>0</v>
      </c>
    </row>
    <row r="757" spans="1:33" ht="15.75" thickBot="1" x14ac:dyDescent="0.3">
      <c r="A757" s="297">
        <f t="shared" si="47"/>
        <v>739</v>
      </c>
      <c r="B757" s="297" t="str">
        <f>IF('12. Type 2 Emp 2020 Comp'!B759=0," ",+'12. Type 2 Emp 2020 Comp'!B759)</f>
        <v xml:space="preserve"> </v>
      </c>
      <c r="C757" s="265" t="str">
        <f>IF('12. Type 2 Emp 2020 Comp'!C759=0," ",+'12. Type 2 Emp 2020 Comp'!C759)</f>
        <v xml:space="preserve"> </v>
      </c>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c r="AB757" s="514"/>
      <c r="AC757" s="514"/>
      <c r="AD757" s="269">
        <f t="shared" si="44"/>
        <v>0</v>
      </c>
      <c r="AE757" s="390">
        <f>+AD757/(('12. Type 2 Emp 2020 Comp'!$I$16-'12. Type 2 Emp 2020 Comp'!$I$15+1)/7)</f>
        <v>0</v>
      </c>
      <c r="AF757" s="381">
        <f t="shared" si="45"/>
        <v>0</v>
      </c>
      <c r="AG757" s="381">
        <f t="shared" si="46"/>
        <v>0</v>
      </c>
    </row>
    <row r="758" spans="1:33" ht="15.75" thickBot="1" x14ac:dyDescent="0.3">
      <c r="A758" s="297">
        <f t="shared" si="47"/>
        <v>740</v>
      </c>
      <c r="B758" s="297" t="str">
        <f>IF('12. Type 2 Emp 2020 Comp'!B760=0," ",+'12. Type 2 Emp 2020 Comp'!B760)</f>
        <v xml:space="preserve"> </v>
      </c>
      <c r="C758" s="265" t="str">
        <f>IF('12. Type 2 Emp 2020 Comp'!C760=0," ",+'12. Type 2 Emp 2020 Comp'!C760)</f>
        <v xml:space="preserve"> </v>
      </c>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c r="AB758" s="514"/>
      <c r="AC758" s="514"/>
      <c r="AD758" s="269">
        <f t="shared" si="44"/>
        <v>0</v>
      </c>
      <c r="AE758" s="390">
        <f>+AD758/(('12. Type 2 Emp 2020 Comp'!$I$16-'12. Type 2 Emp 2020 Comp'!$I$15+1)/7)</f>
        <v>0</v>
      </c>
      <c r="AF758" s="381">
        <f t="shared" si="45"/>
        <v>0</v>
      </c>
      <c r="AG758" s="381">
        <f t="shared" si="46"/>
        <v>0</v>
      </c>
    </row>
    <row r="759" spans="1:33" ht="15.75" thickBot="1" x14ac:dyDescent="0.3">
      <c r="A759" s="297">
        <f t="shared" si="47"/>
        <v>741</v>
      </c>
      <c r="B759" s="297" t="str">
        <f>IF('12. Type 2 Emp 2020 Comp'!B761=0," ",+'12. Type 2 Emp 2020 Comp'!B761)</f>
        <v xml:space="preserve"> </v>
      </c>
      <c r="C759" s="265" t="str">
        <f>IF('12. Type 2 Emp 2020 Comp'!C761=0," ",+'12. Type 2 Emp 2020 Comp'!C761)</f>
        <v xml:space="preserve"> </v>
      </c>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c r="AB759" s="514"/>
      <c r="AC759" s="514"/>
      <c r="AD759" s="269">
        <f t="shared" si="44"/>
        <v>0</v>
      </c>
      <c r="AE759" s="390">
        <f>+AD759/(('12. Type 2 Emp 2020 Comp'!$I$16-'12. Type 2 Emp 2020 Comp'!$I$15+1)/7)</f>
        <v>0</v>
      </c>
      <c r="AF759" s="381">
        <f t="shared" si="45"/>
        <v>0</v>
      </c>
      <c r="AG759" s="381">
        <f t="shared" si="46"/>
        <v>0</v>
      </c>
    </row>
    <row r="760" spans="1:33" ht="15.75" thickBot="1" x14ac:dyDescent="0.3">
      <c r="A760" s="297">
        <f t="shared" si="47"/>
        <v>742</v>
      </c>
      <c r="B760" s="297" t="str">
        <f>IF('12. Type 2 Emp 2020 Comp'!B762=0," ",+'12. Type 2 Emp 2020 Comp'!B762)</f>
        <v xml:space="preserve"> </v>
      </c>
      <c r="C760" s="265" t="str">
        <f>IF('12. Type 2 Emp 2020 Comp'!C762=0," ",+'12. Type 2 Emp 2020 Comp'!C762)</f>
        <v xml:space="preserve"> </v>
      </c>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c r="AB760" s="514"/>
      <c r="AC760" s="514"/>
      <c r="AD760" s="269">
        <f t="shared" si="44"/>
        <v>0</v>
      </c>
      <c r="AE760" s="390">
        <f>+AD760/(('12. Type 2 Emp 2020 Comp'!$I$16-'12. Type 2 Emp 2020 Comp'!$I$15+1)/7)</f>
        <v>0</v>
      </c>
      <c r="AF760" s="381">
        <f t="shared" si="45"/>
        <v>0</v>
      </c>
      <c r="AG760" s="381">
        <f t="shared" si="46"/>
        <v>0</v>
      </c>
    </row>
    <row r="761" spans="1:33" ht="15.75" thickBot="1" x14ac:dyDescent="0.3">
      <c r="A761" s="297">
        <f t="shared" si="47"/>
        <v>743</v>
      </c>
      <c r="B761" s="297" t="str">
        <f>IF('12. Type 2 Emp 2020 Comp'!B763=0," ",+'12. Type 2 Emp 2020 Comp'!B763)</f>
        <v xml:space="preserve"> </v>
      </c>
      <c r="C761" s="265" t="str">
        <f>IF('12. Type 2 Emp 2020 Comp'!C763=0," ",+'12. Type 2 Emp 2020 Comp'!C763)</f>
        <v xml:space="preserve"> </v>
      </c>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c r="AB761" s="514"/>
      <c r="AC761" s="514"/>
      <c r="AD761" s="269">
        <f t="shared" si="44"/>
        <v>0</v>
      </c>
      <c r="AE761" s="390">
        <f>+AD761/(('12. Type 2 Emp 2020 Comp'!$I$16-'12. Type 2 Emp 2020 Comp'!$I$15+1)/7)</f>
        <v>0</v>
      </c>
      <c r="AF761" s="381">
        <f t="shared" si="45"/>
        <v>0</v>
      </c>
      <c r="AG761" s="381">
        <f t="shared" si="46"/>
        <v>0</v>
      </c>
    </row>
    <row r="762" spans="1:33" ht="15.75" thickBot="1" x14ac:dyDescent="0.3">
      <c r="A762" s="297">
        <f t="shared" si="47"/>
        <v>744</v>
      </c>
      <c r="B762" s="297" t="str">
        <f>IF('12. Type 2 Emp 2020 Comp'!B764=0," ",+'12. Type 2 Emp 2020 Comp'!B764)</f>
        <v xml:space="preserve"> </v>
      </c>
      <c r="C762" s="265" t="str">
        <f>IF('12. Type 2 Emp 2020 Comp'!C764=0," ",+'12. Type 2 Emp 2020 Comp'!C764)</f>
        <v xml:space="preserve"> </v>
      </c>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c r="AB762" s="514"/>
      <c r="AC762" s="514"/>
      <c r="AD762" s="269">
        <f t="shared" si="44"/>
        <v>0</v>
      </c>
      <c r="AE762" s="390">
        <f>+AD762/(('12. Type 2 Emp 2020 Comp'!$I$16-'12. Type 2 Emp 2020 Comp'!$I$15+1)/7)</f>
        <v>0</v>
      </c>
      <c r="AF762" s="381">
        <f t="shared" si="45"/>
        <v>0</v>
      </c>
      <c r="AG762" s="381">
        <f t="shared" si="46"/>
        <v>0</v>
      </c>
    </row>
    <row r="763" spans="1:33" ht="15.75" thickBot="1" x14ac:dyDescent="0.3">
      <c r="A763" s="297">
        <f t="shared" si="47"/>
        <v>745</v>
      </c>
      <c r="B763" s="297" t="str">
        <f>IF('12. Type 2 Emp 2020 Comp'!B765=0," ",+'12. Type 2 Emp 2020 Comp'!B765)</f>
        <v xml:space="preserve"> </v>
      </c>
      <c r="C763" s="265" t="str">
        <f>IF('12. Type 2 Emp 2020 Comp'!C765=0," ",+'12. Type 2 Emp 2020 Comp'!C765)</f>
        <v xml:space="preserve"> </v>
      </c>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c r="AB763" s="514"/>
      <c r="AC763" s="514"/>
      <c r="AD763" s="269">
        <f t="shared" si="44"/>
        <v>0</v>
      </c>
      <c r="AE763" s="390">
        <f>+AD763/(('12. Type 2 Emp 2020 Comp'!$I$16-'12. Type 2 Emp 2020 Comp'!$I$15+1)/7)</f>
        <v>0</v>
      </c>
      <c r="AF763" s="381">
        <f t="shared" si="45"/>
        <v>0</v>
      </c>
      <c r="AG763" s="381">
        <f t="shared" si="46"/>
        <v>0</v>
      </c>
    </row>
    <row r="764" spans="1:33" ht="15.75" thickBot="1" x14ac:dyDescent="0.3">
      <c r="A764" s="297">
        <f t="shared" si="47"/>
        <v>746</v>
      </c>
      <c r="B764" s="297" t="str">
        <f>IF('12. Type 2 Emp 2020 Comp'!B766=0," ",+'12. Type 2 Emp 2020 Comp'!B766)</f>
        <v xml:space="preserve"> </v>
      </c>
      <c r="C764" s="265" t="str">
        <f>IF('12. Type 2 Emp 2020 Comp'!C766=0," ",+'12. Type 2 Emp 2020 Comp'!C766)</f>
        <v xml:space="preserve"> </v>
      </c>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c r="AB764" s="514"/>
      <c r="AC764" s="514"/>
      <c r="AD764" s="269">
        <f t="shared" si="44"/>
        <v>0</v>
      </c>
      <c r="AE764" s="390">
        <f>+AD764/(('12. Type 2 Emp 2020 Comp'!$I$16-'12. Type 2 Emp 2020 Comp'!$I$15+1)/7)</f>
        <v>0</v>
      </c>
      <c r="AF764" s="381">
        <f t="shared" si="45"/>
        <v>0</v>
      </c>
      <c r="AG764" s="381">
        <f t="shared" si="46"/>
        <v>0</v>
      </c>
    </row>
    <row r="765" spans="1:33" ht="15.75" thickBot="1" x14ac:dyDescent="0.3">
      <c r="A765" s="297">
        <f t="shared" si="47"/>
        <v>747</v>
      </c>
      <c r="B765" s="297" t="str">
        <f>IF('12. Type 2 Emp 2020 Comp'!B767=0," ",+'12. Type 2 Emp 2020 Comp'!B767)</f>
        <v xml:space="preserve"> </v>
      </c>
      <c r="C765" s="265" t="str">
        <f>IF('12. Type 2 Emp 2020 Comp'!C767=0," ",+'12. Type 2 Emp 2020 Comp'!C767)</f>
        <v xml:space="preserve"> </v>
      </c>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c r="AB765" s="514"/>
      <c r="AC765" s="514"/>
      <c r="AD765" s="269">
        <f t="shared" si="44"/>
        <v>0</v>
      </c>
      <c r="AE765" s="390">
        <f>+AD765/(('12. Type 2 Emp 2020 Comp'!$I$16-'12. Type 2 Emp 2020 Comp'!$I$15+1)/7)</f>
        <v>0</v>
      </c>
      <c r="AF765" s="381">
        <f t="shared" si="45"/>
        <v>0</v>
      </c>
      <c r="AG765" s="381">
        <f t="shared" si="46"/>
        <v>0</v>
      </c>
    </row>
    <row r="766" spans="1:33" ht="15.75" thickBot="1" x14ac:dyDescent="0.3">
      <c r="A766" s="297">
        <f t="shared" si="47"/>
        <v>748</v>
      </c>
      <c r="B766" s="297" t="str">
        <f>IF('12. Type 2 Emp 2020 Comp'!B768=0," ",+'12. Type 2 Emp 2020 Comp'!B768)</f>
        <v xml:space="preserve"> </v>
      </c>
      <c r="C766" s="265" t="str">
        <f>IF('12. Type 2 Emp 2020 Comp'!C768=0," ",+'12. Type 2 Emp 2020 Comp'!C768)</f>
        <v xml:space="preserve"> </v>
      </c>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c r="AB766" s="514"/>
      <c r="AC766" s="514"/>
      <c r="AD766" s="269">
        <f t="shared" si="44"/>
        <v>0</v>
      </c>
      <c r="AE766" s="390">
        <f>+AD766/(('12. Type 2 Emp 2020 Comp'!$I$16-'12. Type 2 Emp 2020 Comp'!$I$15+1)/7)</f>
        <v>0</v>
      </c>
      <c r="AF766" s="381">
        <f t="shared" si="45"/>
        <v>0</v>
      </c>
      <c r="AG766" s="381">
        <f t="shared" si="46"/>
        <v>0</v>
      </c>
    </row>
    <row r="767" spans="1:33" ht="15.75" thickBot="1" x14ac:dyDescent="0.3">
      <c r="A767" s="297">
        <f t="shared" si="47"/>
        <v>749</v>
      </c>
      <c r="B767" s="297" t="str">
        <f>IF('12. Type 2 Emp 2020 Comp'!B769=0," ",+'12. Type 2 Emp 2020 Comp'!B769)</f>
        <v xml:space="preserve"> </v>
      </c>
      <c r="C767" s="265" t="str">
        <f>IF('12. Type 2 Emp 2020 Comp'!C769=0," ",+'12. Type 2 Emp 2020 Comp'!C769)</f>
        <v xml:space="preserve"> </v>
      </c>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c r="AB767" s="514"/>
      <c r="AC767" s="514"/>
      <c r="AD767" s="269">
        <f t="shared" si="44"/>
        <v>0</v>
      </c>
      <c r="AE767" s="390">
        <f>+AD767/(('12. Type 2 Emp 2020 Comp'!$I$16-'12. Type 2 Emp 2020 Comp'!$I$15+1)/7)</f>
        <v>0</v>
      </c>
      <c r="AF767" s="381">
        <f t="shared" si="45"/>
        <v>0</v>
      </c>
      <c r="AG767" s="381">
        <f t="shared" si="46"/>
        <v>0</v>
      </c>
    </row>
    <row r="768" spans="1:33" ht="15.75" thickBot="1" x14ac:dyDescent="0.3">
      <c r="A768" s="297">
        <f t="shared" si="47"/>
        <v>750</v>
      </c>
      <c r="B768" s="297" t="str">
        <f>IF('12. Type 2 Emp 2020 Comp'!B770=0," ",+'12. Type 2 Emp 2020 Comp'!B770)</f>
        <v xml:space="preserve"> </v>
      </c>
      <c r="C768" s="265" t="str">
        <f>IF('12. Type 2 Emp 2020 Comp'!C770=0," ",+'12. Type 2 Emp 2020 Comp'!C770)</f>
        <v xml:space="preserve"> </v>
      </c>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c r="AB768" s="514"/>
      <c r="AC768" s="514"/>
      <c r="AD768" s="269">
        <f t="shared" si="44"/>
        <v>0</v>
      </c>
      <c r="AE768" s="390">
        <f>+AD768/(('12. Type 2 Emp 2020 Comp'!$I$16-'12. Type 2 Emp 2020 Comp'!$I$15+1)/7)</f>
        <v>0</v>
      </c>
      <c r="AF768" s="381">
        <f t="shared" si="45"/>
        <v>0</v>
      </c>
      <c r="AG768" s="381">
        <f t="shared" si="46"/>
        <v>0</v>
      </c>
    </row>
    <row r="769" spans="1:33" ht="15.75" thickBot="1" x14ac:dyDescent="0.3">
      <c r="A769" s="297">
        <f t="shared" si="47"/>
        <v>751</v>
      </c>
      <c r="B769" s="297" t="str">
        <f>IF('12. Type 2 Emp 2020 Comp'!B771=0," ",+'12. Type 2 Emp 2020 Comp'!B771)</f>
        <v xml:space="preserve"> </v>
      </c>
      <c r="C769" s="265" t="str">
        <f>IF('12. Type 2 Emp 2020 Comp'!C771=0," ",+'12. Type 2 Emp 2020 Comp'!C771)</f>
        <v xml:space="preserve"> </v>
      </c>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269">
        <f t="shared" si="44"/>
        <v>0</v>
      </c>
      <c r="AE769" s="390">
        <f>+AD769/(('12. Type 2 Emp 2020 Comp'!$I$16-'12. Type 2 Emp 2020 Comp'!$I$15+1)/7)</f>
        <v>0</v>
      </c>
      <c r="AF769" s="381">
        <f t="shared" si="45"/>
        <v>0</v>
      </c>
      <c r="AG769" s="381">
        <f t="shared" si="46"/>
        <v>0</v>
      </c>
    </row>
    <row r="770" spans="1:33" ht="15.75" thickBot="1" x14ac:dyDescent="0.3">
      <c r="A770" s="297">
        <f t="shared" si="47"/>
        <v>752</v>
      </c>
      <c r="B770" s="297" t="str">
        <f>IF('12. Type 2 Emp 2020 Comp'!B772=0," ",+'12. Type 2 Emp 2020 Comp'!B772)</f>
        <v xml:space="preserve"> </v>
      </c>
      <c r="C770" s="265" t="str">
        <f>IF('12. Type 2 Emp 2020 Comp'!C772=0," ",+'12. Type 2 Emp 2020 Comp'!C772)</f>
        <v xml:space="preserve"> </v>
      </c>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c r="AB770" s="514"/>
      <c r="AC770" s="514"/>
      <c r="AD770" s="269">
        <f t="shared" si="44"/>
        <v>0</v>
      </c>
      <c r="AE770" s="390">
        <f>+AD770/(('12. Type 2 Emp 2020 Comp'!$I$16-'12. Type 2 Emp 2020 Comp'!$I$15+1)/7)</f>
        <v>0</v>
      </c>
      <c r="AF770" s="381">
        <f t="shared" si="45"/>
        <v>0</v>
      </c>
      <c r="AG770" s="381">
        <f t="shared" si="46"/>
        <v>0</v>
      </c>
    </row>
    <row r="771" spans="1:33" ht="15.75" thickBot="1" x14ac:dyDescent="0.3">
      <c r="A771" s="297">
        <f t="shared" si="47"/>
        <v>753</v>
      </c>
      <c r="B771" s="297" t="str">
        <f>IF('12. Type 2 Emp 2020 Comp'!B773=0," ",+'12. Type 2 Emp 2020 Comp'!B773)</f>
        <v xml:space="preserve"> </v>
      </c>
      <c r="C771" s="265" t="str">
        <f>IF('12. Type 2 Emp 2020 Comp'!C773=0," ",+'12. Type 2 Emp 2020 Comp'!C773)</f>
        <v xml:space="preserve"> </v>
      </c>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c r="AB771" s="514"/>
      <c r="AC771" s="514"/>
      <c r="AD771" s="269">
        <f t="shared" si="44"/>
        <v>0</v>
      </c>
      <c r="AE771" s="390">
        <f>+AD771/(('12. Type 2 Emp 2020 Comp'!$I$16-'12. Type 2 Emp 2020 Comp'!$I$15+1)/7)</f>
        <v>0</v>
      </c>
      <c r="AF771" s="381">
        <f t="shared" si="45"/>
        <v>0</v>
      </c>
      <c r="AG771" s="381">
        <f t="shared" si="46"/>
        <v>0</v>
      </c>
    </row>
    <row r="772" spans="1:33" ht="15.75" thickBot="1" x14ac:dyDescent="0.3">
      <c r="A772" s="297">
        <f t="shared" si="47"/>
        <v>754</v>
      </c>
      <c r="B772" s="297" t="str">
        <f>IF('12. Type 2 Emp 2020 Comp'!B774=0," ",+'12. Type 2 Emp 2020 Comp'!B774)</f>
        <v xml:space="preserve"> </v>
      </c>
      <c r="C772" s="265" t="str">
        <f>IF('12. Type 2 Emp 2020 Comp'!C774=0," ",+'12. Type 2 Emp 2020 Comp'!C774)</f>
        <v xml:space="preserve"> </v>
      </c>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514"/>
      <c r="AD772" s="269">
        <f t="shared" si="44"/>
        <v>0</v>
      </c>
      <c r="AE772" s="390">
        <f>+AD772/(('12. Type 2 Emp 2020 Comp'!$I$16-'12. Type 2 Emp 2020 Comp'!$I$15+1)/7)</f>
        <v>0</v>
      </c>
      <c r="AF772" s="381">
        <f t="shared" si="45"/>
        <v>0</v>
      </c>
      <c r="AG772" s="381">
        <f t="shared" si="46"/>
        <v>0</v>
      </c>
    </row>
    <row r="773" spans="1:33" ht="15.75" thickBot="1" x14ac:dyDescent="0.3">
      <c r="A773" s="297">
        <f t="shared" si="47"/>
        <v>755</v>
      </c>
      <c r="B773" s="297" t="str">
        <f>IF('12. Type 2 Emp 2020 Comp'!B775=0," ",+'12. Type 2 Emp 2020 Comp'!B775)</f>
        <v xml:space="preserve"> </v>
      </c>
      <c r="C773" s="265" t="str">
        <f>IF('12. Type 2 Emp 2020 Comp'!C775=0," ",+'12. Type 2 Emp 2020 Comp'!C775)</f>
        <v xml:space="preserve"> </v>
      </c>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c r="AB773" s="514"/>
      <c r="AC773" s="514"/>
      <c r="AD773" s="269">
        <f t="shared" si="44"/>
        <v>0</v>
      </c>
      <c r="AE773" s="390">
        <f>+AD773/(('12. Type 2 Emp 2020 Comp'!$I$16-'12. Type 2 Emp 2020 Comp'!$I$15+1)/7)</f>
        <v>0</v>
      </c>
      <c r="AF773" s="381">
        <f t="shared" si="45"/>
        <v>0</v>
      </c>
      <c r="AG773" s="381">
        <f t="shared" si="46"/>
        <v>0</v>
      </c>
    </row>
    <row r="774" spans="1:33" ht="15.75" thickBot="1" x14ac:dyDescent="0.3">
      <c r="A774" s="297">
        <f t="shared" si="47"/>
        <v>756</v>
      </c>
      <c r="B774" s="297" t="str">
        <f>IF('12. Type 2 Emp 2020 Comp'!B776=0," ",+'12. Type 2 Emp 2020 Comp'!B776)</f>
        <v xml:space="preserve"> </v>
      </c>
      <c r="C774" s="265" t="str">
        <f>IF('12. Type 2 Emp 2020 Comp'!C776=0," ",+'12. Type 2 Emp 2020 Comp'!C776)</f>
        <v xml:space="preserve"> </v>
      </c>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c r="AB774" s="514"/>
      <c r="AC774" s="514"/>
      <c r="AD774" s="269">
        <f t="shared" si="44"/>
        <v>0</v>
      </c>
      <c r="AE774" s="390">
        <f>+AD774/(('12. Type 2 Emp 2020 Comp'!$I$16-'12. Type 2 Emp 2020 Comp'!$I$15+1)/7)</f>
        <v>0</v>
      </c>
      <c r="AF774" s="381">
        <f t="shared" si="45"/>
        <v>0</v>
      </c>
      <c r="AG774" s="381">
        <f t="shared" si="46"/>
        <v>0</v>
      </c>
    </row>
    <row r="775" spans="1:33" ht="15.75" thickBot="1" x14ac:dyDescent="0.3">
      <c r="A775" s="297">
        <f t="shared" si="47"/>
        <v>757</v>
      </c>
      <c r="B775" s="297" t="str">
        <f>IF('12. Type 2 Emp 2020 Comp'!B777=0," ",+'12. Type 2 Emp 2020 Comp'!B777)</f>
        <v xml:space="preserve"> </v>
      </c>
      <c r="C775" s="265" t="str">
        <f>IF('12. Type 2 Emp 2020 Comp'!C777=0," ",+'12. Type 2 Emp 2020 Comp'!C777)</f>
        <v xml:space="preserve"> </v>
      </c>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c r="AB775" s="514"/>
      <c r="AC775" s="514"/>
      <c r="AD775" s="269">
        <f t="shared" si="44"/>
        <v>0</v>
      </c>
      <c r="AE775" s="390">
        <f>+AD775/(('12. Type 2 Emp 2020 Comp'!$I$16-'12. Type 2 Emp 2020 Comp'!$I$15+1)/7)</f>
        <v>0</v>
      </c>
      <c r="AF775" s="381">
        <f t="shared" si="45"/>
        <v>0</v>
      </c>
      <c r="AG775" s="381">
        <f t="shared" si="46"/>
        <v>0</v>
      </c>
    </row>
    <row r="776" spans="1:33" ht="15.75" thickBot="1" x14ac:dyDescent="0.3">
      <c r="A776" s="297">
        <f t="shared" si="47"/>
        <v>758</v>
      </c>
      <c r="B776" s="297" t="str">
        <f>IF('12. Type 2 Emp 2020 Comp'!B778=0," ",+'12. Type 2 Emp 2020 Comp'!B778)</f>
        <v xml:space="preserve"> </v>
      </c>
      <c r="C776" s="265" t="str">
        <f>IF('12. Type 2 Emp 2020 Comp'!C778=0," ",+'12. Type 2 Emp 2020 Comp'!C778)</f>
        <v xml:space="preserve"> </v>
      </c>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c r="AB776" s="514"/>
      <c r="AC776" s="514"/>
      <c r="AD776" s="269">
        <f t="shared" si="44"/>
        <v>0</v>
      </c>
      <c r="AE776" s="390">
        <f>+AD776/(('12. Type 2 Emp 2020 Comp'!$I$16-'12. Type 2 Emp 2020 Comp'!$I$15+1)/7)</f>
        <v>0</v>
      </c>
      <c r="AF776" s="381">
        <f t="shared" si="45"/>
        <v>0</v>
      </c>
      <c r="AG776" s="381">
        <f t="shared" si="46"/>
        <v>0</v>
      </c>
    </row>
    <row r="777" spans="1:33" ht="15.75" thickBot="1" x14ac:dyDescent="0.3">
      <c r="A777" s="297">
        <f t="shared" si="47"/>
        <v>759</v>
      </c>
      <c r="B777" s="297" t="str">
        <f>IF('12. Type 2 Emp 2020 Comp'!B779=0," ",+'12. Type 2 Emp 2020 Comp'!B779)</f>
        <v xml:space="preserve"> </v>
      </c>
      <c r="C777" s="265" t="str">
        <f>IF('12. Type 2 Emp 2020 Comp'!C779=0," ",+'12. Type 2 Emp 2020 Comp'!C779)</f>
        <v xml:space="preserve"> </v>
      </c>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269">
        <f t="shared" si="44"/>
        <v>0</v>
      </c>
      <c r="AE777" s="390">
        <f>+AD777/(('12. Type 2 Emp 2020 Comp'!$I$16-'12. Type 2 Emp 2020 Comp'!$I$15+1)/7)</f>
        <v>0</v>
      </c>
      <c r="AF777" s="381">
        <f t="shared" si="45"/>
        <v>0</v>
      </c>
      <c r="AG777" s="381">
        <f t="shared" si="46"/>
        <v>0</v>
      </c>
    </row>
    <row r="778" spans="1:33" ht="15.75" thickBot="1" x14ac:dyDescent="0.3">
      <c r="A778" s="297">
        <f t="shared" si="47"/>
        <v>760</v>
      </c>
      <c r="B778" s="297" t="str">
        <f>IF('12. Type 2 Emp 2020 Comp'!B780=0," ",+'12. Type 2 Emp 2020 Comp'!B780)</f>
        <v xml:space="preserve"> </v>
      </c>
      <c r="C778" s="265" t="str">
        <f>IF('12. Type 2 Emp 2020 Comp'!C780=0," ",+'12. Type 2 Emp 2020 Comp'!C780)</f>
        <v xml:space="preserve"> </v>
      </c>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c r="AB778" s="514"/>
      <c r="AC778" s="514"/>
      <c r="AD778" s="269">
        <f t="shared" si="44"/>
        <v>0</v>
      </c>
      <c r="AE778" s="390">
        <f>+AD778/(('12. Type 2 Emp 2020 Comp'!$I$16-'12. Type 2 Emp 2020 Comp'!$I$15+1)/7)</f>
        <v>0</v>
      </c>
      <c r="AF778" s="381">
        <f t="shared" si="45"/>
        <v>0</v>
      </c>
      <c r="AG778" s="381">
        <f t="shared" si="46"/>
        <v>0</v>
      </c>
    </row>
    <row r="779" spans="1:33" ht="15.75" thickBot="1" x14ac:dyDescent="0.3">
      <c r="A779" s="297">
        <f t="shared" si="47"/>
        <v>761</v>
      </c>
      <c r="B779" s="297" t="str">
        <f>IF('12. Type 2 Emp 2020 Comp'!B781=0," ",+'12. Type 2 Emp 2020 Comp'!B781)</f>
        <v xml:space="preserve"> </v>
      </c>
      <c r="C779" s="265" t="str">
        <f>IF('12. Type 2 Emp 2020 Comp'!C781=0," ",+'12. Type 2 Emp 2020 Comp'!C781)</f>
        <v xml:space="preserve"> </v>
      </c>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269">
        <f t="shared" si="44"/>
        <v>0</v>
      </c>
      <c r="AE779" s="390">
        <f>+AD779/(('12. Type 2 Emp 2020 Comp'!$I$16-'12. Type 2 Emp 2020 Comp'!$I$15+1)/7)</f>
        <v>0</v>
      </c>
      <c r="AF779" s="381">
        <f t="shared" si="45"/>
        <v>0</v>
      </c>
      <c r="AG779" s="381">
        <f t="shared" si="46"/>
        <v>0</v>
      </c>
    </row>
    <row r="780" spans="1:33" ht="15.75" thickBot="1" x14ac:dyDescent="0.3">
      <c r="A780" s="297">
        <f t="shared" si="47"/>
        <v>762</v>
      </c>
      <c r="B780" s="297" t="str">
        <f>IF('12. Type 2 Emp 2020 Comp'!B782=0," ",+'12. Type 2 Emp 2020 Comp'!B782)</f>
        <v xml:space="preserve"> </v>
      </c>
      <c r="C780" s="265" t="str">
        <f>IF('12. Type 2 Emp 2020 Comp'!C782=0," ",+'12. Type 2 Emp 2020 Comp'!C782)</f>
        <v xml:space="preserve"> </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269">
        <f t="shared" si="44"/>
        <v>0</v>
      </c>
      <c r="AE780" s="390">
        <f>+AD780/(('12. Type 2 Emp 2020 Comp'!$I$16-'12. Type 2 Emp 2020 Comp'!$I$15+1)/7)</f>
        <v>0</v>
      </c>
      <c r="AF780" s="381">
        <f t="shared" si="45"/>
        <v>0</v>
      </c>
      <c r="AG780" s="381">
        <f t="shared" si="46"/>
        <v>0</v>
      </c>
    </row>
    <row r="781" spans="1:33" ht="15.75" thickBot="1" x14ac:dyDescent="0.3">
      <c r="A781" s="297">
        <f t="shared" si="47"/>
        <v>763</v>
      </c>
      <c r="B781" s="297" t="str">
        <f>IF('12. Type 2 Emp 2020 Comp'!B783=0," ",+'12. Type 2 Emp 2020 Comp'!B783)</f>
        <v xml:space="preserve"> </v>
      </c>
      <c r="C781" s="265" t="str">
        <f>IF('12. Type 2 Emp 2020 Comp'!C783=0," ",+'12. Type 2 Emp 2020 Comp'!C783)</f>
        <v xml:space="preserve"> </v>
      </c>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269">
        <f t="shared" si="44"/>
        <v>0</v>
      </c>
      <c r="AE781" s="390">
        <f>+AD781/(('12. Type 2 Emp 2020 Comp'!$I$16-'12. Type 2 Emp 2020 Comp'!$I$15+1)/7)</f>
        <v>0</v>
      </c>
      <c r="AF781" s="381">
        <f t="shared" si="45"/>
        <v>0</v>
      </c>
      <c r="AG781" s="381">
        <f t="shared" si="46"/>
        <v>0</v>
      </c>
    </row>
    <row r="782" spans="1:33" ht="15.75" thickBot="1" x14ac:dyDescent="0.3">
      <c r="A782" s="297">
        <f t="shared" si="47"/>
        <v>764</v>
      </c>
      <c r="B782" s="297" t="str">
        <f>IF('12. Type 2 Emp 2020 Comp'!B784=0," ",+'12. Type 2 Emp 2020 Comp'!B784)</f>
        <v xml:space="preserve"> </v>
      </c>
      <c r="C782" s="265" t="str">
        <f>IF('12. Type 2 Emp 2020 Comp'!C784=0," ",+'12. Type 2 Emp 2020 Comp'!C784)</f>
        <v xml:space="preserve"> </v>
      </c>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c r="AB782" s="514"/>
      <c r="AC782" s="514"/>
      <c r="AD782" s="269">
        <f t="shared" si="44"/>
        <v>0</v>
      </c>
      <c r="AE782" s="390">
        <f>+AD782/(('12. Type 2 Emp 2020 Comp'!$I$16-'12. Type 2 Emp 2020 Comp'!$I$15+1)/7)</f>
        <v>0</v>
      </c>
      <c r="AF782" s="381">
        <f t="shared" si="45"/>
        <v>0</v>
      </c>
      <c r="AG782" s="381">
        <f t="shared" si="46"/>
        <v>0</v>
      </c>
    </row>
    <row r="783" spans="1:33" ht="15.75" thickBot="1" x14ac:dyDescent="0.3">
      <c r="A783" s="297">
        <f t="shared" si="47"/>
        <v>765</v>
      </c>
      <c r="B783" s="297" t="str">
        <f>IF('12. Type 2 Emp 2020 Comp'!B785=0," ",+'12. Type 2 Emp 2020 Comp'!B785)</f>
        <v xml:space="preserve"> </v>
      </c>
      <c r="C783" s="265" t="str">
        <f>IF('12. Type 2 Emp 2020 Comp'!C785=0," ",+'12. Type 2 Emp 2020 Comp'!C785)</f>
        <v xml:space="preserve"> </v>
      </c>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c r="AB783" s="514"/>
      <c r="AC783" s="514"/>
      <c r="AD783" s="269">
        <f t="shared" si="44"/>
        <v>0</v>
      </c>
      <c r="AE783" s="390">
        <f>+AD783/(('12. Type 2 Emp 2020 Comp'!$I$16-'12. Type 2 Emp 2020 Comp'!$I$15+1)/7)</f>
        <v>0</v>
      </c>
      <c r="AF783" s="381">
        <f t="shared" si="45"/>
        <v>0</v>
      </c>
      <c r="AG783" s="381">
        <f t="shared" si="46"/>
        <v>0</v>
      </c>
    </row>
    <row r="784" spans="1:33" ht="15.75" thickBot="1" x14ac:dyDescent="0.3">
      <c r="A784" s="297">
        <f t="shared" si="47"/>
        <v>766</v>
      </c>
      <c r="B784" s="297" t="str">
        <f>IF('12. Type 2 Emp 2020 Comp'!B786=0," ",+'12. Type 2 Emp 2020 Comp'!B786)</f>
        <v xml:space="preserve"> </v>
      </c>
      <c r="C784" s="265" t="str">
        <f>IF('12. Type 2 Emp 2020 Comp'!C786=0," ",+'12. Type 2 Emp 2020 Comp'!C786)</f>
        <v xml:space="preserve"> </v>
      </c>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c r="AB784" s="514"/>
      <c r="AC784" s="514"/>
      <c r="AD784" s="269">
        <f t="shared" si="44"/>
        <v>0</v>
      </c>
      <c r="AE784" s="390">
        <f>+AD784/(('12. Type 2 Emp 2020 Comp'!$I$16-'12. Type 2 Emp 2020 Comp'!$I$15+1)/7)</f>
        <v>0</v>
      </c>
      <c r="AF784" s="381">
        <f t="shared" si="45"/>
        <v>0</v>
      </c>
      <c r="AG784" s="381">
        <f t="shared" si="46"/>
        <v>0</v>
      </c>
    </row>
    <row r="785" spans="1:33" ht="15.75" thickBot="1" x14ac:dyDescent="0.3">
      <c r="A785" s="297">
        <f t="shared" si="47"/>
        <v>767</v>
      </c>
      <c r="B785" s="297" t="str">
        <f>IF('12. Type 2 Emp 2020 Comp'!B787=0," ",+'12. Type 2 Emp 2020 Comp'!B787)</f>
        <v xml:space="preserve"> </v>
      </c>
      <c r="C785" s="265" t="str">
        <f>IF('12. Type 2 Emp 2020 Comp'!C787=0," ",+'12. Type 2 Emp 2020 Comp'!C787)</f>
        <v xml:space="preserve"> </v>
      </c>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c r="AB785" s="514"/>
      <c r="AC785" s="514"/>
      <c r="AD785" s="269">
        <f t="shared" si="44"/>
        <v>0</v>
      </c>
      <c r="AE785" s="390">
        <f>+AD785/(('12. Type 2 Emp 2020 Comp'!$I$16-'12. Type 2 Emp 2020 Comp'!$I$15+1)/7)</f>
        <v>0</v>
      </c>
      <c r="AF785" s="381">
        <f t="shared" si="45"/>
        <v>0</v>
      </c>
      <c r="AG785" s="381">
        <f t="shared" si="46"/>
        <v>0</v>
      </c>
    </row>
    <row r="786" spans="1:33" ht="15.75" thickBot="1" x14ac:dyDescent="0.3">
      <c r="A786" s="297">
        <f t="shared" si="47"/>
        <v>768</v>
      </c>
      <c r="B786" s="297" t="str">
        <f>IF('12. Type 2 Emp 2020 Comp'!B788=0," ",+'12. Type 2 Emp 2020 Comp'!B788)</f>
        <v xml:space="preserve"> </v>
      </c>
      <c r="C786" s="265" t="str">
        <f>IF('12. Type 2 Emp 2020 Comp'!C788=0," ",+'12. Type 2 Emp 2020 Comp'!C788)</f>
        <v xml:space="preserve"> </v>
      </c>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c r="AB786" s="514"/>
      <c r="AC786" s="514"/>
      <c r="AD786" s="269">
        <f t="shared" si="44"/>
        <v>0</v>
      </c>
      <c r="AE786" s="390">
        <f>+AD786/(('12. Type 2 Emp 2020 Comp'!$I$16-'12. Type 2 Emp 2020 Comp'!$I$15+1)/7)</f>
        <v>0</v>
      </c>
      <c r="AF786" s="381">
        <f t="shared" si="45"/>
        <v>0</v>
      </c>
      <c r="AG786" s="381">
        <f t="shared" si="46"/>
        <v>0</v>
      </c>
    </row>
    <row r="787" spans="1:33" ht="15.75" thickBot="1" x14ac:dyDescent="0.3">
      <c r="A787" s="297">
        <f t="shared" si="47"/>
        <v>769</v>
      </c>
      <c r="B787" s="297" t="str">
        <f>IF('12. Type 2 Emp 2020 Comp'!B789=0," ",+'12. Type 2 Emp 2020 Comp'!B789)</f>
        <v xml:space="preserve"> </v>
      </c>
      <c r="C787" s="265" t="str">
        <f>IF('12. Type 2 Emp 2020 Comp'!C789=0," ",+'12. Type 2 Emp 2020 Comp'!C789)</f>
        <v xml:space="preserve"> </v>
      </c>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c r="AB787" s="514"/>
      <c r="AC787" s="514"/>
      <c r="AD787" s="269">
        <f t="shared" ref="AD787:AD850" si="48">IF(D787=0,SUM(E787:AC787),D787)</f>
        <v>0</v>
      </c>
      <c r="AE787" s="390">
        <f>+AD787/(('12. Type 2 Emp 2020 Comp'!$I$16-'12. Type 2 Emp 2020 Comp'!$I$15+1)/7)</f>
        <v>0</v>
      </c>
      <c r="AF787" s="381">
        <f t="shared" si="45"/>
        <v>0</v>
      </c>
      <c r="AG787" s="381">
        <f t="shared" si="46"/>
        <v>0</v>
      </c>
    </row>
    <row r="788" spans="1:33" ht="15.75" thickBot="1" x14ac:dyDescent="0.3">
      <c r="A788" s="297">
        <f t="shared" si="47"/>
        <v>770</v>
      </c>
      <c r="B788" s="297" t="str">
        <f>IF('12. Type 2 Emp 2020 Comp'!B790=0," ",+'12. Type 2 Emp 2020 Comp'!B790)</f>
        <v xml:space="preserve"> </v>
      </c>
      <c r="C788" s="265" t="str">
        <f>IF('12. Type 2 Emp 2020 Comp'!C790=0," ",+'12. Type 2 Emp 2020 Comp'!C790)</f>
        <v xml:space="preserve"> </v>
      </c>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c r="AB788" s="514"/>
      <c r="AC788" s="514"/>
      <c r="AD788" s="269">
        <f t="shared" si="48"/>
        <v>0</v>
      </c>
      <c r="AE788" s="390">
        <f>+AD788/(('12. Type 2 Emp 2020 Comp'!$I$16-'12. Type 2 Emp 2020 Comp'!$I$15+1)/7)</f>
        <v>0</v>
      </c>
      <c r="AF788" s="381">
        <f t="shared" ref="AF788:AF851" si="49">ROUND(IF($I$12=1,IF(AE788&lt;40,AE788/40,1),0),1)</f>
        <v>0</v>
      </c>
      <c r="AG788" s="381">
        <f t="shared" ref="AG788:AG851" si="50">ROUND(IF($I$12=2,IF(AE788&lt;40,IF(AE788=0,0,0.5),1),0),1)</f>
        <v>0</v>
      </c>
    </row>
    <row r="789" spans="1:33" ht="15.75" thickBot="1" x14ac:dyDescent="0.3">
      <c r="A789" s="297">
        <f t="shared" ref="A789:A852" si="51">+A788+1</f>
        <v>771</v>
      </c>
      <c r="B789" s="297" t="str">
        <f>IF('12. Type 2 Emp 2020 Comp'!B791=0," ",+'12. Type 2 Emp 2020 Comp'!B791)</f>
        <v xml:space="preserve"> </v>
      </c>
      <c r="C789" s="265" t="str">
        <f>IF('12. Type 2 Emp 2020 Comp'!C791=0," ",+'12. Type 2 Emp 2020 Comp'!C791)</f>
        <v xml:space="preserve"> </v>
      </c>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c r="AB789" s="514"/>
      <c r="AC789" s="514"/>
      <c r="AD789" s="269">
        <f t="shared" si="48"/>
        <v>0</v>
      </c>
      <c r="AE789" s="390">
        <f>+AD789/(('12. Type 2 Emp 2020 Comp'!$I$16-'12. Type 2 Emp 2020 Comp'!$I$15+1)/7)</f>
        <v>0</v>
      </c>
      <c r="AF789" s="381">
        <f t="shared" si="49"/>
        <v>0</v>
      </c>
      <c r="AG789" s="381">
        <f t="shared" si="50"/>
        <v>0</v>
      </c>
    </row>
    <row r="790" spans="1:33" ht="15.75" thickBot="1" x14ac:dyDescent="0.3">
      <c r="A790" s="297">
        <f t="shared" si="51"/>
        <v>772</v>
      </c>
      <c r="B790" s="297" t="str">
        <f>IF('12. Type 2 Emp 2020 Comp'!B792=0," ",+'12. Type 2 Emp 2020 Comp'!B792)</f>
        <v xml:space="preserve"> </v>
      </c>
      <c r="C790" s="265" t="str">
        <f>IF('12. Type 2 Emp 2020 Comp'!C792=0," ",+'12. Type 2 Emp 2020 Comp'!C792)</f>
        <v xml:space="preserve"> </v>
      </c>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c r="AB790" s="514"/>
      <c r="AC790" s="514"/>
      <c r="AD790" s="269">
        <f t="shared" si="48"/>
        <v>0</v>
      </c>
      <c r="AE790" s="390">
        <f>+AD790/(('12. Type 2 Emp 2020 Comp'!$I$16-'12. Type 2 Emp 2020 Comp'!$I$15+1)/7)</f>
        <v>0</v>
      </c>
      <c r="AF790" s="381">
        <f t="shared" si="49"/>
        <v>0</v>
      </c>
      <c r="AG790" s="381">
        <f t="shared" si="50"/>
        <v>0</v>
      </c>
    </row>
    <row r="791" spans="1:33" ht="15.75" thickBot="1" x14ac:dyDescent="0.3">
      <c r="A791" s="297">
        <f t="shared" si="51"/>
        <v>773</v>
      </c>
      <c r="B791" s="297" t="str">
        <f>IF('12. Type 2 Emp 2020 Comp'!B793=0," ",+'12. Type 2 Emp 2020 Comp'!B793)</f>
        <v xml:space="preserve"> </v>
      </c>
      <c r="C791" s="265" t="str">
        <f>IF('12. Type 2 Emp 2020 Comp'!C793=0," ",+'12. Type 2 Emp 2020 Comp'!C793)</f>
        <v xml:space="preserve"> </v>
      </c>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c r="AB791" s="514"/>
      <c r="AC791" s="514"/>
      <c r="AD791" s="269">
        <f t="shared" si="48"/>
        <v>0</v>
      </c>
      <c r="AE791" s="390">
        <f>+AD791/(('12. Type 2 Emp 2020 Comp'!$I$16-'12. Type 2 Emp 2020 Comp'!$I$15+1)/7)</f>
        <v>0</v>
      </c>
      <c r="AF791" s="381">
        <f t="shared" si="49"/>
        <v>0</v>
      </c>
      <c r="AG791" s="381">
        <f t="shared" si="50"/>
        <v>0</v>
      </c>
    </row>
    <row r="792" spans="1:33" ht="15.75" thickBot="1" x14ac:dyDescent="0.3">
      <c r="A792" s="297">
        <f t="shared" si="51"/>
        <v>774</v>
      </c>
      <c r="B792" s="297" t="str">
        <f>IF('12. Type 2 Emp 2020 Comp'!B794=0," ",+'12. Type 2 Emp 2020 Comp'!B794)</f>
        <v xml:space="preserve"> </v>
      </c>
      <c r="C792" s="265" t="str">
        <f>IF('12. Type 2 Emp 2020 Comp'!C794=0," ",+'12. Type 2 Emp 2020 Comp'!C794)</f>
        <v xml:space="preserve"> </v>
      </c>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c r="AB792" s="514"/>
      <c r="AC792" s="514"/>
      <c r="AD792" s="269">
        <f t="shared" si="48"/>
        <v>0</v>
      </c>
      <c r="AE792" s="390">
        <f>+AD792/(('12. Type 2 Emp 2020 Comp'!$I$16-'12. Type 2 Emp 2020 Comp'!$I$15+1)/7)</f>
        <v>0</v>
      </c>
      <c r="AF792" s="381">
        <f t="shared" si="49"/>
        <v>0</v>
      </c>
      <c r="AG792" s="381">
        <f t="shared" si="50"/>
        <v>0</v>
      </c>
    </row>
    <row r="793" spans="1:33" ht="15.75" thickBot="1" x14ac:dyDescent="0.3">
      <c r="A793" s="297">
        <f t="shared" si="51"/>
        <v>775</v>
      </c>
      <c r="B793" s="297" t="str">
        <f>IF('12. Type 2 Emp 2020 Comp'!B795=0," ",+'12. Type 2 Emp 2020 Comp'!B795)</f>
        <v xml:space="preserve"> </v>
      </c>
      <c r="C793" s="265" t="str">
        <f>IF('12. Type 2 Emp 2020 Comp'!C795=0," ",+'12. Type 2 Emp 2020 Comp'!C795)</f>
        <v xml:space="preserve"> </v>
      </c>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269">
        <f t="shared" si="48"/>
        <v>0</v>
      </c>
      <c r="AE793" s="390">
        <f>+AD793/(('12. Type 2 Emp 2020 Comp'!$I$16-'12. Type 2 Emp 2020 Comp'!$I$15+1)/7)</f>
        <v>0</v>
      </c>
      <c r="AF793" s="381">
        <f t="shared" si="49"/>
        <v>0</v>
      </c>
      <c r="AG793" s="381">
        <f t="shared" si="50"/>
        <v>0</v>
      </c>
    </row>
    <row r="794" spans="1:33" ht="15.75" thickBot="1" x14ac:dyDescent="0.3">
      <c r="A794" s="297">
        <f t="shared" si="51"/>
        <v>776</v>
      </c>
      <c r="B794" s="297" t="str">
        <f>IF('12. Type 2 Emp 2020 Comp'!B796=0," ",+'12. Type 2 Emp 2020 Comp'!B796)</f>
        <v xml:space="preserve"> </v>
      </c>
      <c r="C794" s="265" t="str">
        <f>IF('12. Type 2 Emp 2020 Comp'!C796=0," ",+'12. Type 2 Emp 2020 Comp'!C796)</f>
        <v xml:space="preserve"> </v>
      </c>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c r="AB794" s="514"/>
      <c r="AC794" s="514"/>
      <c r="AD794" s="269">
        <f t="shared" si="48"/>
        <v>0</v>
      </c>
      <c r="AE794" s="390">
        <f>+AD794/(('12. Type 2 Emp 2020 Comp'!$I$16-'12. Type 2 Emp 2020 Comp'!$I$15+1)/7)</f>
        <v>0</v>
      </c>
      <c r="AF794" s="381">
        <f t="shared" si="49"/>
        <v>0</v>
      </c>
      <c r="AG794" s="381">
        <f t="shared" si="50"/>
        <v>0</v>
      </c>
    </row>
    <row r="795" spans="1:33" ht="15.75" thickBot="1" x14ac:dyDescent="0.3">
      <c r="A795" s="297">
        <f t="shared" si="51"/>
        <v>777</v>
      </c>
      <c r="B795" s="297" t="str">
        <f>IF('12. Type 2 Emp 2020 Comp'!B797=0," ",+'12. Type 2 Emp 2020 Comp'!B797)</f>
        <v xml:space="preserve"> </v>
      </c>
      <c r="C795" s="265" t="str">
        <f>IF('12. Type 2 Emp 2020 Comp'!C797=0," ",+'12. Type 2 Emp 2020 Comp'!C797)</f>
        <v xml:space="preserve"> </v>
      </c>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269">
        <f t="shared" si="48"/>
        <v>0</v>
      </c>
      <c r="AE795" s="390">
        <f>+AD795/(('12. Type 2 Emp 2020 Comp'!$I$16-'12. Type 2 Emp 2020 Comp'!$I$15+1)/7)</f>
        <v>0</v>
      </c>
      <c r="AF795" s="381">
        <f t="shared" si="49"/>
        <v>0</v>
      </c>
      <c r="AG795" s="381">
        <f t="shared" si="50"/>
        <v>0</v>
      </c>
    </row>
    <row r="796" spans="1:33" ht="15.75" thickBot="1" x14ac:dyDescent="0.3">
      <c r="A796" s="297">
        <f t="shared" si="51"/>
        <v>778</v>
      </c>
      <c r="B796" s="297" t="str">
        <f>IF('12. Type 2 Emp 2020 Comp'!B798=0," ",+'12. Type 2 Emp 2020 Comp'!B798)</f>
        <v xml:space="preserve"> </v>
      </c>
      <c r="C796" s="265" t="str">
        <f>IF('12. Type 2 Emp 2020 Comp'!C798=0," ",+'12. Type 2 Emp 2020 Comp'!C798)</f>
        <v xml:space="preserve"> </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269">
        <f t="shared" si="48"/>
        <v>0</v>
      </c>
      <c r="AE796" s="390">
        <f>+AD796/(('12. Type 2 Emp 2020 Comp'!$I$16-'12. Type 2 Emp 2020 Comp'!$I$15+1)/7)</f>
        <v>0</v>
      </c>
      <c r="AF796" s="381">
        <f t="shared" si="49"/>
        <v>0</v>
      </c>
      <c r="AG796" s="381">
        <f t="shared" si="50"/>
        <v>0</v>
      </c>
    </row>
    <row r="797" spans="1:33" ht="15.75" thickBot="1" x14ac:dyDescent="0.3">
      <c r="A797" s="297">
        <f t="shared" si="51"/>
        <v>779</v>
      </c>
      <c r="B797" s="297" t="str">
        <f>IF('12. Type 2 Emp 2020 Comp'!B799=0," ",+'12. Type 2 Emp 2020 Comp'!B799)</f>
        <v xml:space="preserve"> </v>
      </c>
      <c r="C797" s="265" t="str">
        <f>IF('12. Type 2 Emp 2020 Comp'!C799=0," ",+'12. Type 2 Emp 2020 Comp'!C799)</f>
        <v xml:space="preserve"> </v>
      </c>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269">
        <f t="shared" si="48"/>
        <v>0</v>
      </c>
      <c r="AE797" s="390">
        <f>+AD797/(('12. Type 2 Emp 2020 Comp'!$I$16-'12. Type 2 Emp 2020 Comp'!$I$15+1)/7)</f>
        <v>0</v>
      </c>
      <c r="AF797" s="381">
        <f t="shared" si="49"/>
        <v>0</v>
      </c>
      <c r="AG797" s="381">
        <f t="shared" si="50"/>
        <v>0</v>
      </c>
    </row>
    <row r="798" spans="1:33" ht="15.75" thickBot="1" x14ac:dyDescent="0.3">
      <c r="A798" s="297">
        <f t="shared" si="51"/>
        <v>780</v>
      </c>
      <c r="B798" s="297" t="str">
        <f>IF('12. Type 2 Emp 2020 Comp'!B800=0," ",+'12. Type 2 Emp 2020 Comp'!B800)</f>
        <v xml:space="preserve"> </v>
      </c>
      <c r="C798" s="265" t="str">
        <f>IF('12. Type 2 Emp 2020 Comp'!C800=0," ",+'12. Type 2 Emp 2020 Comp'!C800)</f>
        <v xml:space="preserve"> </v>
      </c>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c r="AB798" s="514"/>
      <c r="AC798" s="514"/>
      <c r="AD798" s="269">
        <f t="shared" si="48"/>
        <v>0</v>
      </c>
      <c r="AE798" s="390">
        <f>+AD798/(('12. Type 2 Emp 2020 Comp'!$I$16-'12. Type 2 Emp 2020 Comp'!$I$15+1)/7)</f>
        <v>0</v>
      </c>
      <c r="AF798" s="381">
        <f t="shared" si="49"/>
        <v>0</v>
      </c>
      <c r="AG798" s="381">
        <f t="shared" si="50"/>
        <v>0</v>
      </c>
    </row>
    <row r="799" spans="1:33" ht="15.75" thickBot="1" x14ac:dyDescent="0.3">
      <c r="A799" s="297">
        <f t="shared" si="51"/>
        <v>781</v>
      </c>
      <c r="B799" s="297" t="str">
        <f>IF('12. Type 2 Emp 2020 Comp'!B801=0," ",+'12. Type 2 Emp 2020 Comp'!B801)</f>
        <v xml:space="preserve"> </v>
      </c>
      <c r="C799" s="265" t="str">
        <f>IF('12. Type 2 Emp 2020 Comp'!C801=0," ",+'12. Type 2 Emp 2020 Comp'!C801)</f>
        <v xml:space="preserve"> </v>
      </c>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c r="AB799" s="514"/>
      <c r="AC799" s="514"/>
      <c r="AD799" s="269">
        <f t="shared" si="48"/>
        <v>0</v>
      </c>
      <c r="AE799" s="390">
        <f>+AD799/(('12. Type 2 Emp 2020 Comp'!$I$16-'12. Type 2 Emp 2020 Comp'!$I$15+1)/7)</f>
        <v>0</v>
      </c>
      <c r="AF799" s="381">
        <f t="shared" si="49"/>
        <v>0</v>
      </c>
      <c r="AG799" s="381">
        <f t="shared" si="50"/>
        <v>0</v>
      </c>
    </row>
    <row r="800" spans="1:33" ht="15.75" thickBot="1" x14ac:dyDescent="0.3">
      <c r="A800" s="297">
        <f t="shared" si="51"/>
        <v>782</v>
      </c>
      <c r="B800" s="297" t="str">
        <f>IF('12. Type 2 Emp 2020 Comp'!B802=0," ",+'12. Type 2 Emp 2020 Comp'!B802)</f>
        <v xml:space="preserve"> </v>
      </c>
      <c r="C800" s="265" t="str">
        <f>IF('12. Type 2 Emp 2020 Comp'!C802=0," ",+'12. Type 2 Emp 2020 Comp'!C802)</f>
        <v xml:space="preserve"> </v>
      </c>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c r="AB800" s="514"/>
      <c r="AC800" s="514"/>
      <c r="AD800" s="269">
        <f t="shared" si="48"/>
        <v>0</v>
      </c>
      <c r="AE800" s="390">
        <f>+AD800/(('12. Type 2 Emp 2020 Comp'!$I$16-'12. Type 2 Emp 2020 Comp'!$I$15+1)/7)</f>
        <v>0</v>
      </c>
      <c r="AF800" s="381">
        <f t="shared" si="49"/>
        <v>0</v>
      </c>
      <c r="AG800" s="381">
        <f t="shared" si="50"/>
        <v>0</v>
      </c>
    </row>
    <row r="801" spans="1:33" ht="15.75" thickBot="1" x14ac:dyDescent="0.3">
      <c r="A801" s="297">
        <f t="shared" si="51"/>
        <v>783</v>
      </c>
      <c r="B801" s="297" t="str">
        <f>IF('12. Type 2 Emp 2020 Comp'!B803=0," ",+'12. Type 2 Emp 2020 Comp'!B803)</f>
        <v xml:space="preserve"> </v>
      </c>
      <c r="C801" s="265" t="str">
        <f>IF('12. Type 2 Emp 2020 Comp'!C803=0," ",+'12. Type 2 Emp 2020 Comp'!C803)</f>
        <v xml:space="preserve"> </v>
      </c>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c r="AB801" s="514"/>
      <c r="AC801" s="514"/>
      <c r="AD801" s="269">
        <f t="shared" si="48"/>
        <v>0</v>
      </c>
      <c r="AE801" s="390">
        <f>+AD801/(('12. Type 2 Emp 2020 Comp'!$I$16-'12. Type 2 Emp 2020 Comp'!$I$15+1)/7)</f>
        <v>0</v>
      </c>
      <c r="AF801" s="381">
        <f t="shared" si="49"/>
        <v>0</v>
      </c>
      <c r="AG801" s="381">
        <f t="shared" si="50"/>
        <v>0</v>
      </c>
    </row>
    <row r="802" spans="1:33" ht="15.75" thickBot="1" x14ac:dyDescent="0.3">
      <c r="A802" s="297">
        <f t="shared" si="51"/>
        <v>784</v>
      </c>
      <c r="B802" s="297" t="str">
        <f>IF('12. Type 2 Emp 2020 Comp'!B804=0," ",+'12. Type 2 Emp 2020 Comp'!B804)</f>
        <v xml:space="preserve"> </v>
      </c>
      <c r="C802" s="265" t="str">
        <f>IF('12. Type 2 Emp 2020 Comp'!C804=0," ",+'12. Type 2 Emp 2020 Comp'!C804)</f>
        <v xml:space="preserve"> </v>
      </c>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c r="AB802" s="514"/>
      <c r="AC802" s="514"/>
      <c r="AD802" s="269">
        <f t="shared" si="48"/>
        <v>0</v>
      </c>
      <c r="AE802" s="390">
        <f>+AD802/(('12. Type 2 Emp 2020 Comp'!$I$16-'12. Type 2 Emp 2020 Comp'!$I$15+1)/7)</f>
        <v>0</v>
      </c>
      <c r="AF802" s="381">
        <f t="shared" si="49"/>
        <v>0</v>
      </c>
      <c r="AG802" s="381">
        <f t="shared" si="50"/>
        <v>0</v>
      </c>
    </row>
    <row r="803" spans="1:33" ht="15.75" thickBot="1" x14ac:dyDescent="0.3">
      <c r="A803" s="297">
        <f t="shared" si="51"/>
        <v>785</v>
      </c>
      <c r="B803" s="297" t="str">
        <f>IF('12. Type 2 Emp 2020 Comp'!B805=0," ",+'12. Type 2 Emp 2020 Comp'!B805)</f>
        <v xml:space="preserve"> </v>
      </c>
      <c r="C803" s="265" t="str">
        <f>IF('12. Type 2 Emp 2020 Comp'!C805=0," ",+'12. Type 2 Emp 2020 Comp'!C805)</f>
        <v xml:space="preserve"> </v>
      </c>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c r="AB803" s="514"/>
      <c r="AC803" s="514"/>
      <c r="AD803" s="269">
        <f t="shared" si="48"/>
        <v>0</v>
      </c>
      <c r="AE803" s="390">
        <f>+AD803/(('12. Type 2 Emp 2020 Comp'!$I$16-'12. Type 2 Emp 2020 Comp'!$I$15+1)/7)</f>
        <v>0</v>
      </c>
      <c r="AF803" s="381">
        <f t="shared" si="49"/>
        <v>0</v>
      </c>
      <c r="AG803" s="381">
        <f t="shared" si="50"/>
        <v>0</v>
      </c>
    </row>
    <row r="804" spans="1:33" ht="15.75" thickBot="1" x14ac:dyDescent="0.3">
      <c r="A804" s="297">
        <f t="shared" si="51"/>
        <v>786</v>
      </c>
      <c r="B804" s="297" t="str">
        <f>IF('12. Type 2 Emp 2020 Comp'!B806=0," ",+'12. Type 2 Emp 2020 Comp'!B806)</f>
        <v xml:space="preserve"> </v>
      </c>
      <c r="C804" s="265" t="str">
        <f>IF('12. Type 2 Emp 2020 Comp'!C806=0," ",+'12. Type 2 Emp 2020 Comp'!C806)</f>
        <v xml:space="preserve"> </v>
      </c>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269">
        <f t="shared" si="48"/>
        <v>0</v>
      </c>
      <c r="AE804" s="390">
        <f>+AD804/(('12. Type 2 Emp 2020 Comp'!$I$16-'12. Type 2 Emp 2020 Comp'!$I$15+1)/7)</f>
        <v>0</v>
      </c>
      <c r="AF804" s="381">
        <f t="shared" si="49"/>
        <v>0</v>
      </c>
      <c r="AG804" s="381">
        <f t="shared" si="50"/>
        <v>0</v>
      </c>
    </row>
    <row r="805" spans="1:33" ht="15.75" thickBot="1" x14ac:dyDescent="0.3">
      <c r="A805" s="297">
        <f t="shared" si="51"/>
        <v>787</v>
      </c>
      <c r="B805" s="297" t="str">
        <f>IF('12. Type 2 Emp 2020 Comp'!B807=0," ",+'12. Type 2 Emp 2020 Comp'!B807)</f>
        <v xml:space="preserve"> </v>
      </c>
      <c r="C805" s="265" t="str">
        <f>IF('12. Type 2 Emp 2020 Comp'!C807=0," ",+'12. Type 2 Emp 2020 Comp'!C807)</f>
        <v xml:space="preserve"> </v>
      </c>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c r="AB805" s="514"/>
      <c r="AC805" s="514"/>
      <c r="AD805" s="269">
        <f t="shared" si="48"/>
        <v>0</v>
      </c>
      <c r="AE805" s="390">
        <f>+AD805/(('12. Type 2 Emp 2020 Comp'!$I$16-'12. Type 2 Emp 2020 Comp'!$I$15+1)/7)</f>
        <v>0</v>
      </c>
      <c r="AF805" s="381">
        <f t="shared" si="49"/>
        <v>0</v>
      </c>
      <c r="AG805" s="381">
        <f t="shared" si="50"/>
        <v>0</v>
      </c>
    </row>
    <row r="806" spans="1:33" ht="15.75" thickBot="1" x14ac:dyDescent="0.3">
      <c r="A806" s="297">
        <f t="shared" si="51"/>
        <v>788</v>
      </c>
      <c r="B806" s="297" t="str">
        <f>IF('12. Type 2 Emp 2020 Comp'!B808=0," ",+'12. Type 2 Emp 2020 Comp'!B808)</f>
        <v xml:space="preserve"> </v>
      </c>
      <c r="C806" s="265" t="str">
        <f>IF('12. Type 2 Emp 2020 Comp'!C808=0," ",+'12. Type 2 Emp 2020 Comp'!C808)</f>
        <v xml:space="preserve"> </v>
      </c>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c r="AB806" s="514"/>
      <c r="AC806" s="514"/>
      <c r="AD806" s="269">
        <f t="shared" si="48"/>
        <v>0</v>
      </c>
      <c r="AE806" s="390">
        <f>+AD806/(('12. Type 2 Emp 2020 Comp'!$I$16-'12. Type 2 Emp 2020 Comp'!$I$15+1)/7)</f>
        <v>0</v>
      </c>
      <c r="AF806" s="381">
        <f t="shared" si="49"/>
        <v>0</v>
      </c>
      <c r="AG806" s="381">
        <f t="shared" si="50"/>
        <v>0</v>
      </c>
    </row>
    <row r="807" spans="1:33" ht="15.75" thickBot="1" x14ac:dyDescent="0.3">
      <c r="A807" s="297">
        <f t="shared" si="51"/>
        <v>789</v>
      </c>
      <c r="B807" s="297" t="str">
        <f>IF('12. Type 2 Emp 2020 Comp'!B809=0," ",+'12. Type 2 Emp 2020 Comp'!B809)</f>
        <v xml:space="preserve"> </v>
      </c>
      <c r="C807" s="265" t="str">
        <f>IF('12. Type 2 Emp 2020 Comp'!C809=0," ",+'12. Type 2 Emp 2020 Comp'!C809)</f>
        <v xml:space="preserve"> </v>
      </c>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c r="AB807" s="514"/>
      <c r="AC807" s="514"/>
      <c r="AD807" s="269">
        <f t="shared" si="48"/>
        <v>0</v>
      </c>
      <c r="AE807" s="390">
        <f>+AD807/(('12. Type 2 Emp 2020 Comp'!$I$16-'12. Type 2 Emp 2020 Comp'!$I$15+1)/7)</f>
        <v>0</v>
      </c>
      <c r="AF807" s="381">
        <f t="shared" si="49"/>
        <v>0</v>
      </c>
      <c r="AG807" s="381">
        <f t="shared" si="50"/>
        <v>0</v>
      </c>
    </row>
    <row r="808" spans="1:33" ht="15.75" thickBot="1" x14ac:dyDescent="0.3">
      <c r="A808" s="297">
        <f t="shared" si="51"/>
        <v>790</v>
      </c>
      <c r="B808" s="297" t="str">
        <f>IF('12. Type 2 Emp 2020 Comp'!B810=0," ",+'12. Type 2 Emp 2020 Comp'!B810)</f>
        <v xml:space="preserve"> </v>
      </c>
      <c r="C808" s="265" t="str">
        <f>IF('12. Type 2 Emp 2020 Comp'!C810=0," ",+'12. Type 2 Emp 2020 Comp'!C810)</f>
        <v xml:space="preserve"> </v>
      </c>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c r="AB808" s="514"/>
      <c r="AC808" s="514"/>
      <c r="AD808" s="269">
        <f t="shared" si="48"/>
        <v>0</v>
      </c>
      <c r="AE808" s="390">
        <f>+AD808/(('12. Type 2 Emp 2020 Comp'!$I$16-'12. Type 2 Emp 2020 Comp'!$I$15+1)/7)</f>
        <v>0</v>
      </c>
      <c r="AF808" s="381">
        <f t="shared" si="49"/>
        <v>0</v>
      </c>
      <c r="AG808" s="381">
        <f t="shared" si="50"/>
        <v>0</v>
      </c>
    </row>
    <row r="809" spans="1:33" ht="15.75" thickBot="1" x14ac:dyDescent="0.3">
      <c r="A809" s="297">
        <f t="shared" si="51"/>
        <v>791</v>
      </c>
      <c r="B809" s="297" t="str">
        <f>IF('12. Type 2 Emp 2020 Comp'!B811=0," ",+'12. Type 2 Emp 2020 Comp'!B811)</f>
        <v xml:space="preserve"> </v>
      </c>
      <c r="C809" s="265" t="str">
        <f>IF('12. Type 2 Emp 2020 Comp'!C811=0," ",+'12. Type 2 Emp 2020 Comp'!C811)</f>
        <v xml:space="preserve"> </v>
      </c>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c r="AB809" s="514"/>
      <c r="AC809" s="514"/>
      <c r="AD809" s="269">
        <f t="shared" si="48"/>
        <v>0</v>
      </c>
      <c r="AE809" s="390">
        <f>+AD809/(('12. Type 2 Emp 2020 Comp'!$I$16-'12. Type 2 Emp 2020 Comp'!$I$15+1)/7)</f>
        <v>0</v>
      </c>
      <c r="AF809" s="381">
        <f t="shared" si="49"/>
        <v>0</v>
      </c>
      <c r="AG809" s="381">
        <f t="shared" si="50"/>
        <v>0</v>
      </c>
    </row>
    <row r="810" spans="1:33" ht="15.75" thickBot="1" x14ac:dyDescent="0.3">
      <c r="A810" s="297">
        <f t="shared" si="51"/>
        <v>792</v>
      </c>
      <c r="B810" s="297" t="str">
        <f>IF('12. Type 2 Emp 2020 Comp'!B812=0," ",+'12. Type 2 Emp 2020 Comp'!B812)</f>
        <v xml:space="preserve"> </v>
      </c>
      <c r="C810" s="265" t="str">
        <f>IF('12. Type 2 Emp 2020 Comp'!C812=0," ",+'12. Type 2 Emp 2020 Comp'!C812)</f>
        <v xml:space="preserve"> </v>
      </c>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c r="AB810" s="514"/>
      <c r="AC810" s="514"/>
      <c r="AD810" s="269">
        <f t="shared" si="48"/>
        <v>0</v>
      </c>
      <c r="AE810" s="390">
        <f>+AD810/(('12. Type 2 Emp 2020 Comp'!$I$16-'12. Type 2 Emp 2020 Comp'!$I$15+1)/7)</f>
        <v>0</v>
      </c>
      <c r="AF810" s="381">
        <f t="shared" si="49"/>
        <v>0</v>
      </c>
      <c r="AG810" s="381">
        <f t="shared" si="50"/>
        <v>0</v>
      </c>
    </row>
    <row r="811" spans="1:33" ht="15.75" thickBot="1" x14ac:dyDescent="0.3">
      <c r="A811" s="297">
        <f t="shared" si="51"/>
        <v>793</v>
      </c>
      <c r="B811" s="297" t="str">
        <f>IF('12. Type 2 Emp 2020 Comp'!B813=0," ",+'12. Type 2 Emp 2020 Comp'!B813)</f>
        <v xml:space="preserve"> </v>
      </c>
      <c r="C811" s="265" t="str">
        <f>IF('12. Type 2 Emp 2020 Comp'!C813=0," ",+'12. Type 2 Emp 2020 Comp'!C813)</f>
        <v xml:space="preserve"> </v>
      </c>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c r="AB811" s="514"/>
      <c r="AC811" s="514"/>
      <c r="AD811" s="269">
        <f t="shared" si="48"/>
        <v>0</v>
      </c>
      <c r="AE811" s="390">
        <f>+AD811/(('12. Type 2 Emp 2020 Comp'!$I$16-'12. Type 2 Emp 2020 Comp'!$I$15+1)/7)</f>
        <v>0</v>
      </c>
      <c r="AF811" s="381">
        <f t="shared" si="49"/>
        <v>0</v>
      </c>
      <c r="AG811" s="381">
        <f t="shared" si="50"/>
        <v>0</v>
      </c>
    </row>
    <row r="812" spans="1:33" ht="15.75" thickBot="1" x14ac:dyDescent="0.3">
      <c r="A812" s="297">
        <f t="shared" si="51"/>
        <v>794</v>
      </c>
      <c r="B812" s="297" t="str">
        <f>IF('12. Type 2 Emp 2020 Comp'!B814=0," ",+'12. Type 2 Emp 2020 Comp'!B814)</f>
        <v xml:space="preserve"> </v>
      </c>
      <c r="C812" s="265" t="str">
        <f>IF('12. Type 2 Emp 2020 Comp'!C814=0," ",+'12. Type 2 Emp 2020 Comp'!C814)</f>
        <v xml:space="preserve"> </v>
      </c>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c r="AB812" s="514"/>
      <c r="AC812" s="514"/>
      <c r="AD812" s="269">
        <f t="shared" si="48"/>
        <v>0</v>
      </c>
      <c r="AE812" s="390">
        <f>+AD812/(('12. Type 2 Emp 2020 Comp'!$I$16-'12. Type 2 Emp 2020 Comp'!$I$15+1)/7)</f>
        <v>0</v>
      </c>
      <c r="AF812" s="381">
        <f t="shared" si="49"/>
        <v>0</v>
      </c>
      <c r="AG812" s="381">
        <f t="shared" si="50"/>
        <v>0</v>
      </c>
    </row>
    <row r="813" spans="1:33" ht="15.75" thickBot="1" x14ac:dyDescent="0.3">
      <c r="A813" s="297">
        <f t="shared" si="51"/>
        <v>795</v>
      </c>
      <c r="B813" s="297" t="str">
        <f>IF('12. Type 2 Emp 2020 Comp'!B815=0," ",+'12. Type 2 Emp 2020 Comp'!B815)</f>
        <v xml:space="preserve"> </v>
      </c>
      <c r="C813" s="265" t="str">
        <f>IF('12. Type 2 Emp 2020 Comp'!C815=0," ",+'12. Type 2 Emp 2020 Comp'!C815)</f>
        <v xml:space="preserve"> </v>
      </c>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c r="AB813" s="514"/>
      <c r="AC813" s="514"/>
      <c r="AD813" s="269">
        <f t="shared" si="48"/>
        <v>0</v>
      </c>
      <c r="AE813" s="390">
        <f>+AD813/(('12. Type 2 Emp 2020 Comp'!$I$16-'12. Type 2 Emp 2020 Comp'!$I$15+1)/7)</f>
        <v>0</v>
      </c>
      <c r="AF813" s="381">
        <f t="shared" si="49"/>
        <v>0</v>
      </c>
      <c r="AG813" s="381">
        <f t="shared" si="50"/>
        <v>0</v>
      </c>
    </row>
    <row r="814" spans="1:33" ht="15.75" thickBot="1" x14ac:dyDescent="0.3">
      <c r="A814" s="297">
        <f t="shared" si="51"/>
        <v>796</v>
      </c>
      <c r="B814" s="297" t="str">
        <f>IF('12. Type 2 Emp 2020 Comp'!B816=0," ",+'12. Type 2 Emp 2020 Comp'!B816)</f>
        <v xml:space="preserve"> </v>
      </c>
      <c r="C814" s="265" t="str">
        <f>IF('12. Type 2 Emp 2020 Comp'!C816=0," ",+'12. Type 2 Emp 2020 Comp'!C816)</f>
        <v xml:space="preserve"> </v>
      </c>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c r="AB814" s="514"/>
      <c r="AC814" s="514"/>
      <c r="AD814" s="269">
        <f t="shared" si="48"/>
        <v>0</v>
      </c>
      <c r="AE814" s="390">
        <f>+AD814/(('12. Type 2 Emp 2020 Comp'!$I$16-'12. Type 2 Emp 2020 Comp'!$I$15+1)/7)</f>
        <v>0</v>
      </c>
      <c r="AF814" s="381">
        <f t="shared" si="49"/>
        <v>0</v>
      </c>
      <c r="AG814" s="381">
        <f t="shared" si="50"/>
        <v>0</v>
      </c>
    </row>
    <row r="815" spans="1:33" ht="15.75" thickBot="1" x14ac:dyDescent="0.3">
      <c r="A815" s="297">
        <f t="shared" si="51"/>
        <v>797</v>
      </c>
      <c r="B815" s="297" t="str">
        <f>IF('12. Type 2 Emp 2020 Comp'!B817=0," ",+'12. Type 2 Emp 2020 Comp'!B817)</f>
        <v xml:space="preserve"> </v>
      </c>
      <c r="C815" s="265" t="str">
        <f>IF('12. Type 2 Emp 2020 Comp'!C817=0," ",+'12. Type 2 Emp 2020 Comp'!C817)</f>
        <v xml:space="preserve"> </v>
      </c>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c r="AB815" s="514"/>
      <c r="AC815" s="514"/>
      <c r="AD815" s="269">
        <f t="shared" si="48"/>
        <v>0</v>
      </c>
      <c r="AE815" s="390">
        <f>+AD815/(('12. Type 2 Emp 2020 Comp'!$I$16-'12. Type 2 Emp 2020 Comp'!$I$15+1)/7)</f>
        <v>0</v>
      </c>
      <c r="AF815" s="381">
        <f t="shared" si="49"/>
        <v>0</v>
      </c>
      <c r="AG815" s="381">
        <f t="shared" si="50"/>
        <v>0</v>
      </c>
    </row>
    <row r="816" spans="1:33" ht="15.75" thickBot="1" x14ac:dyDescent="0.3">
      <c r="A816" s="297">
        <f t="shared" si="51"/>
        <v>798</v>
      </c>
      <c r="B816" s="297" t="str">
        <f>IF('12. Type 2 Emp 2020 Comp'!B818=0," ",+'12. Type 2 Emp 2020 Comp'!B818)</f>
        <v xml:space="preserve"> </v>
      </c>
      <c r="C816" s="265" t="str">
        <f>IF('12. Type 2 Emp 2020 Comp'!C818=0," ",+'12. Type 2 Emp 2020 Comp'!C818)</f>
        <v xml:space="preserve"> </v>
      </c>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c r="AB816" s="514"/>
      <c r="AC816" s="514"/>
      <c r="AD816" s="269">
        <f t="shared" si="48"/>
        <v>0</v>
      </c>
      <c r="AE816" s="390">
        <f>+AD816/(('12. Type 2 Emp 2020 Comp'!$I$16-'12. Type 2 Emp 2020 Comp'!$I$15+1)/7)</f>
        <v>0</v>
      </c>
      <c r="AF816" s="381">
        <f t="shared" si="49"/>
        <v>0</v>
      </c>
      <c r="AG816" s="381">
        <f t="shared" si="50"/>
        <v>0</v>
      </c>
    </row>
    <row r="817" spans="1:33" ht="15.75" thickBot="1" x14ac:dyDescent="0.3">
      <c r="A817" s="297">
        <f t="shared" si="51"/>
        <v>799</v>
      </c>
      <c r="B817" s="297" t="str">
        <f>IF('12. Type 2 Emp 2020 Comp'!B819=0," ",+'12. Type 2 Emp 2020 Comp'!B819)</f>
        <v xml:space="preserve"> </v>
      </c>
      <c r="C817" s="265" t="str">
        <f>IF('12. Type 2 Emp 2020 Comp'!C819=0," ",+'12. Type 2 Emp 2020 Comp'!C819)</f>
        <v xml:space="preserve"> </v>
      </c>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c r="AB817" s="514"/>
      <c r="AC817" s="514"/>
      <c r="AD817" s="269">
        <f t="shared" si="48"/>
        <v>0</v>
      </c>
      <c r="AE817" s="390">
        <f>+AD817/(('12. Type 2 Emp 2020 Comp'!$I$16-'12. Type 2 Emp 2020 Comp'!$I$15+1)/7)</f>
        <v>0</v>
      </c>
      <c r="AF817" s="381">
        <f t="shared" si="49"/>
        <v>0</v>
      </c>
      <c r="AG817" s="381">
        <f t="shared" si="50"/>
        <v>0</v>
      </c>
    </row>
    <row r="818" spans="1:33" ht="15.75" thickBot="1" x14ac:dyDescent="0.3">
      <c r="A818" s="297">
        <f t="shared" si="51"/>
        <v>800</v>
      </c>
      <c r="B818" s="297" t="str">
        <f>IF('12. Type 2 Emp 2020 Comp'!B820=0," ",+'12. Type 2 Emp 2020 Comp'!B820)</f>
        <v xml:space="preserve"> </v>
      </c>
      <c r="C818" s="265" t="str">
        <f>IF('12. Type 2 Emp 2020 Comp'!C820=0," ",+'12. Type 2 Emp 2020 Comp'!C820)</f>
        <v xml:space="preserve"> </v>
      </c>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c r="AB818" s="514"/>
      <c r="AC818" s="514"/>
      <c r="AD818" s="269">
        <f t="shared" si="48"/>
        <v>0</v>
      </c>
      <c r="AE818" s="390">
        <f>+AD818/(('12. Type 2 Emp 2020 Comp'!$I$16-'12. Type 2 Emp 2020 Comp'!$I$15+1)/7)</f>
        <v>0</v>
      </c>
      <c r="AF818" s="381">
        <f t="shared" si="49"/>
        <v>0</v>
      </c>
      <c r="AG818" s="381">
        <f t="shared" si="50"/>
        <v>0</v>
      </c>
    </row>
    <row r="819" spans="1:33" ht="15.75" thickBot="1" x14ac:dyDescent="0.3">
      <c r="A819" s="297">
        <f t="shared" si="51"/>
        <v>801</v>
      </c>
      <c r="B819" s="297" t="str">
        <f>IF('12. Type 2 Emp 2020 Comp'!B821=0," ",+'12. Type 2 Emp 2020 Comp'!B821)</f>
        <v xml:space="preserve"> </v>
      </c>
      <c r="C819" s="265" t="str">
        <f>IF('12. Type 2 Emp 2020 Comp'!C821=0," ",+'12. Type 2 Emp 2020 Comp'!C821)</f>
        <v xml:space="preserve"> </v>
      </c>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c r="AB819" s="514"/>
      <c r="AC819" s="514"/>
      <c r="AD819" s="269">
        <f t="shared" si="48"/>
        <v>0</v>
      </c>
      <c r="AE819" s="390">
        <f>+AD819/(('12. Type 2 Emp 2020 Comp'!$I$16-'12. Type 2 Emp 2020 Comp'!$I$15+1)/7)</f>
        <v>0</v>
      </c>
      <c r="AF819" s="381">
        <f t="shared" si="49"/>
        <v>0</v>
      </c>
      <c r="AG819" s="381">
        <f t="shared" si="50"/>
        <v>0</v>
      </c>
    </row>
    <row r="820" spans="1:33" ht="15.75" thickBot="1" x14ac:dyDescent="0.3">
      <c r="A820" s="297">
        <f t="shared" si="51"/>
        <v>802</v>
      </c>
      <c r="B820" s="297" t="str">
        <f>IF('12. Type 2 Emp 2020 Comp'!B822=0," ",+'12. Type 2 Emp 2020 Comp'!B822)</f>
        <v xml:space="preserve"> </v>
      </c>
      <c r="C820" s="265" t="str">
        <f>IF('12. Type 2 Emp 2020 Comp'!C822=0," ",+'12. Type 2 Emp 2020 Comp'!C822)</f>
        <v xml:space="preserve"> </v>
      </c>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c r="AB820" s="514"/>
      <c r="AC820" s="514"/>
      <c r="AD820" s="269">
        <f t="shared" si="48"/>
        <v>0</v>
      </c>
      <c r="AE820" s="390">
        <f>+AD820/(('12. Type 2 Emp 2020 Comp'!$I$16-'12. Type 2 Emp 2020 Comp'!$I$15+1)/7)</f>
        <v>0</v>
      </c>
      <c r="AF820" s="381">
        <f t="shared" si="49"/>
        <v>0</v>
      </c>
      <c r="AG820" s="381">
        <f t="shared" si="50"/>
        <v>0</v>
      </c>
    </row>
    <row r="821" spans="1:33" ht="15.75" thickBot="1" x14ac:dyDescent="0.3">
      <c r="A821" s="297">
        <f t="shared" si="51"/>
        <v>803</v>
      </c>
      <c r="B821" s="297" t="str">
        <f>IF('12. Type 2 Emp 2020 Comp'!B823=0," ",+'12. Type 2 Emp 2020 Comp'!B823)</f>
        <v xml:space="preserve"> </v>
      </c>
      <c r="C821" s="265" t="str">
        <f>IF('12. Type 2 Emp 2020 Comp'!C823=0," ",+'12. Type 2 Emp 2020 Comp'!C823)</f>
        <v xml:space="preserve"> </v>
      </c>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c r="AB821" s="514"/>
      <c r="AC821" s="514"/>
      <c r="AD821" s="269">
        <f t="shared" si="48"/>
        <v>0</v>
      </c>
      <c r="AE821" s="390">
        <f>+AD821/(('12. Type 2 Emp 2020 Comp'!$I$16-'12. Type 2 Emp 2020 Comp'!$I$15+1)/7)</f>
        <v>0</v>
      </c>
      <c r="AF821" s="381">
        <f t="shared" si="49"/>
        <v>0</v>
      </c>
      <c r="AG821" s="381">
        <f t="shared" si="50"/>
        <v>0</v>
      </c>
    </row>
    <row r="822" spans="1:33" ht="15.75" thickBot="1" x14ac:dyDescent="0.3">
      <c r="A822" s="297">
        <f t="shared" si="51"/>
        <v>804</v>
      </c>
      <c r="B822" s="297" t="str">
        <f>IF('12. Type 2 Emp 2020 Comp'!B824=0," ",+'12. Type 2 Emp 2020 Comp'!B824)</f>
        <v xml:space="preserve"> </v>
      </c>
      <c r="C822" s="265" t="str">
        <f>IF('12. Type 2 Emp 2020 Comp'!C824=0," ",+'12. Type 2 Emp 2020 Comp'!C824)</f>
        <v xml:space="preserve"> </v>
      </c>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c r="AB822" s="514"/>
      <c r="AC822" s="514"/>
      <c r="AD822" s="269">
        <f t="shared" si="48"/>
        <v>0</v>
      </c>
      <c r="AE822" s="390">
        <f>+AD822/(('12. Type 2 Emp 2020 Comp'!$I$16-'12. Type 2 Emp 2020 Comp'!$I$15+1)/7)</f>
        <v>0</v>
      </c>
      <c r="AF822" s="381">
        <f t="shared" si="49"/>
        <v>0</v>
      </c>
      <c r="AG822" s="381">
        <f t="shared" si="50"/>
        <v>0</v>
      </c>
    </row>
    <row r="823" spans="1:33" ht="15.75" thickBot="1" x14ac:dyDescent="0.3">
      <c r="A823" s="297">
        <f t="shared" si="51"/>
        <v>805</v>
      </c>
      <c r="B823" s="297" t="str">
        <f>IF('12. Type 2 Emp 2020 Comp'!B825=0," ",+'12. Type 2 Emp 2020 Comp'!B825)</f>
        <v xml:space="preserve"> </v>
      </c>
      <c r="C823" s="265" t="str">
        <f>IF('12. Type 2 Emp 2020 Comp'!C825=0," ",+'12. Type 2 Emp 2020 Comp'!C825)</f>
        <v xml:space="preserve"> </v>
      </c>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c r="AB823" s="514"/>
      <c r="AC823" s="514"/>
      <c r="AD823" s="269">
        <f t="shared" si="48"/>
        <v>0</v>
      </c>
      <c r="AE823" s="390">
        <f>+AD823/(('12. Type 2 Emp 2020 Comp'!$I$16-'12. Type 2 Emp 2020 Comp'!$I$15+1)/7)</f>
        <v>0</v>
      </c>
      <c r="AF823" s="381">
        <f t="shared" si="49"/>
        <v>0</v>
      </c>
      <c r="AG823" s="381">
        <f t="shared" si="50"/>
        <v>0</v>
      </c>
    </row>
    <row r="824" spans="1:33" ht="15.75" thickBot="1" x14ac:dyDescent="0.3">
      <c r="A824" s="297">
        <f t="shared" si="51"/>
        <v>806</v>
      </c>
      <c r="B824" s="297" t="str">
        <f>IF('12. Type 2 Emp 2020 Comp'!B826=0," ",+'12. Type 2 Emp 2020 Comp'!B826)</f>
        <v xml:space="preserve"> </v>
      </c>
      <c r="C824" s="265" t="str">
        <f>IF('12. Type 2 Emp 2020 Comp'!C826=0," ",+'12. Type 2 Emp 2020 Comp'!C826)</f>
        <v xml:space="preserve"> </v>
      </c>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c r="AB824" s="514"/>
      <c r="AC824" s="514"/>
      <c r="AD824" s="269">
        <f t="shared" si="48"/>
        <v>0</v>
      </c>
      <c r="AE824" s="390">
        <f>+AD824/(('12. Type 2 Emp 2020 Comp'!$I$16-'12. Type 2 Emp 2020 Comp'!$I$15+1)/7)</f>
        <v>0</v>
      </c>
      <c r="AF824" s="381">
        <f t="shared" si="49"/>
        <v>0</v>
      </c>
      <c r="AG824" s="381">
        <f t="shared" si="50"/>
        <v>0</v>
      </c>
    </row>
    <row r="825" spans="1:33" ht="15.75" thickBot="1" x14ac:dyDescent="0.3">
      <c r="A825" s="297">
        <f t="shared" si="51"/>
        <v>807</v>
      </c>
      <c r="B825" s="297" t="str">
        <f>IF('12. Type 2 Emp 2020 Comp'!B827=0," ",+'12. Type 2 Emp 2020 Comp'!B827)</f>
        <v xml:space="preserve"> </v>
      </c>
      <c r="C825" s="265" t="str">
        <f>IF('12. Type 2 Emp 2020 Comp'!C827=0," ",+'12. Type 2 Emp 2020 Comp'!C827)</f>
        <v xml:space="preserve"> </v>
      </c>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c r="AB825" s="514"/>
      <c r="AC825" s="514"/>
      <c r="AD825" s="269">
        <f t="shared" si="48"/>
        <v>0</v>
      </c>
      <c r="AE825" s="390">
        <f>+AD825/(('12. Type 2 Emp 2020 Comp'!$I$16-'12. Type 2 Emp 2020 Comp'!$I$15+1)/7)</f>
        <v>0</v>
      </c>
      <c r="AF825" s="381">
        <f t="shared" si="49"/>
        <v>0</v>
      </c>
      <c r="AG825" s="381">
        <f t="shared" si="50"/>
        <v>0</v>
      </c>
    </row>
    <row r="826" spans="1:33" ht="15.75" thickBot="1" x14ac:dyDescent="0.3">
      <c r="A826" s="297">
        <f t="shared" si="51"/>
        <v>808</v>
      </c>
      <c r="B826" s="297" t="str">
        <f>IF('12. Type 2 Emp 2020 Comp'!B828=0," ",+'12. Type 2 Emp 2020 Comp'!B828)</f>
        <v xml:space="preserve"> </v>
      </c>
      <c r="C826" s="265" t="str">
        <f>IF('12. Type 2 Emp 2020 Comp'!C828=0," ",+'12. Type 2 Emp 2020 Comp'!C828)</f>
        <v xml:space="preserve"> </v>
      </c>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c r="AB826" s="514"/>
      <c r="AC826" s="514"/>
      <c r="AD826" s="269">
        <f t="shared" si="48"/>
        <v>0</v>
      </c>
      <c r="AE826" s="390">
        <f>+AD826/(('12. Type 2 Emp 2020 Comp'!$I$16-'12. Type 2 Emp 2020 Comp'!$I$15+1)/7)</f>
        <v>0</v>
      </c>
      <c r="AF826" s="381">
        <f t="shared" si="49"/>
        <v>0</v>
      </c>
      <c r="AG826" s="381">
        <f t="shared" si="50"/>
        <v>0</v>
      </c>
    </row>
    <row r="827" spans="1:33" ht="15.75" thickBot="1" x14ac:dyDescent="0.3">
      <c r="A827" s="297">
        <f t="shared" si="51"/>
        <v>809</v>
      </c>
      <c r="B827" s="297" t="str">
        <f>IF('12. Type 2 Emp 2020 Comp'!B829=0," ",+'12. Type 2 Emp 2020 Comp'!B829)</f>
        <v xml:space="preserve"> </v>
      </c>
      <c r="C827" s="265" t="str">
        <f>IF('12. Type 2 Emp 2020 Comp'!C829=0," ",+'12. Type 2 Emp 2020 Comp'!C829)</f>
        <v xml:space="preserve"> </v>
      </c>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c r="AB827" s="514"/>
      <c r="AC827" s="514"/>
      <c r="AD827" s="269">
        <f t="shared" si="48"/>
        <v>0</v>
      </c>
      <c r="AE827" s="390">
        <f>+AD827/(('12. Type 2 Emp 2020 Comp'!$I$16-'12. Type 2 Emp 2020 Comp'!$I$15+1)/7)</f>
        <v>0</v>
      </c>
      <c r="AF827" s="381">
        <f t="shared" si="49"/>
        <v>0</v>
      </c>
      <c r="AG827" s="381">
        <f t="shared" si="50"/>
        <v>0</v>
      </c>
    </row>
    <row r="828" spans="1:33" ht="15.75" thickBot="1" x14ac:dyDescent="0.3">
      <c r="A828" s="297">
        <f t="shared" si="51"/>
        <v>810</v>
      </c>
      <c r="B828" s="297" t="str">
        <f>IF('12. Type 2 Emp 2020 Comp'!B830=0," ",+'12. Type 2 Emp 2020 Comp'!B830)</f>
        <v xml:space="preserve"> </v>
      </c>
      <c r="C828" s="265" t="str">
        <f>IF('12. Type 2 Emp 2020 Comp'!C830=0," ",+'12. Type 2 Emp 2020 Comp'!C830)</f>
        <v xml:space="preserve"> </v>
      </c>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c r="AB828" s="514"/>
      <c r="AC828" s="514"/>
      <c r="AD828" s="269">
        <f t="shared" si="48"/>
        <v>0</v>
      </c>
      <c r="AE828" s="390">
        <f>+AD828/(('12. Type 2 Emp 2020 Comp'!$I$16-'12. Type 2 Emp 2020 Comp'!$I$15+1)/7)</f>
        <v>0</v>
      </c>
      <c r="AF828" s="381">
        <f t="shared" si="49"/>
        <v>0</v>
      </c>
      <c r="AG828" s="381">
        <f t="shared" si="50"/>
        <v>0</v>
      </c>
    </row>
    <row r="829" spans="1:33" ht="15.75" thickBot="1" x14ac:dyDescent="0.3">
      <c r="A829" s="297">
        <f t="shared" si="51"/>
        <v>811</v>
      </c>
      <c r="B829" s="297" t="str">
        <f>IF('12. Type 2 Emp 2020 Comp'!B831=0," ",+'12. Type 2 Emp 2020 Comp'!B831)</f>
        <v xml:space="preserve"> </v>
      </c>
      <c r="C829" s="265" t="str">
        <f>IF('12. Type 2 Emp 2020 Comp'!C831=0," ",+'12. Type 2 Emp 2020 Comp'!C831)</f>
        <v xml:space="preserve"> </v>
      </c>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c r="AB829" s="514"/>
      <c r="AC829" s="514"/>
      <c r="AD829" s="269">
        <f t="shared" si="48"/>
        <v>0</v>
      </c>
      <c r="AE829" s="390">
        <f>+AD829/(('12. Type 2 Emp 2020 Comp'!$I$16-'12. Type 2 Emp 2020 Comp'!$I$15+1)/7)</f>
        <v>0</v>
      </c>
      <c r="AF829" s="381">
        <f t="shared" si="49"/>
        <v>0</v>
      </c>
      <c r="AG829" s="381">
        <f t="shared" si="50"/>
        <v>0</v>
      </c>
    </row>
    <row r="830" spans="1:33" ht="15.75" thickBot="1" x14ac:dyDescent="0.3">
      <c r="A830" s="297">
        <f t="shared" si="51"/>
        <v>812</v>
      </c>
      <c r="B830" s="297" t="str">
        <f>IF('12. Type 2 Emp 2020 Comp'!B832=0," ",+'12. Type 2 Emp 2020 Comp'!B832)</f>
        <v xml:space="preserve"> </v>
      </c>
      <c r="C830" s="265" t="str">
        <f>IF('12. Type 2 Emp 2020 Comp'!C832=0," ",+'12. Type 2 Emp 2020 Comp'!C832)</f>
        <v xml:space="preserve"> </v>
      </c>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c r="AB830" s="514"/>
      <c r="AC830" s="514"/>
      <c r="AD830" s="269">
        <f t="shared" si="48"/>
        <v>0</v>
      </c>
      <c r="AE830" s="390">
        <f>+AD830/(('12. Type 2 Emp 2020 Comp'!$I$16-'12. Type 2 Emp 2020 Comp'!$I$15+1)/7)</f>
        <v>0</v>
      </c>
      <c r="AF830" s="381">
        <f t="shared" si="49"/>
        <v>0</v>
      </c>
      <c r="AG830" s="381">
        <f t="shared" si="50"/>
        <v>0</v>
      </c>
    </row>
    <row r="831" spans="1:33" ht="15.75" thickBot="1" x14ac:dyDescent="0.3">
      <c r="A831" s="297">
        <f t="shared" si="51"/>
        <v>813</v>
      </c>
      <c r="B831" s="297" t="str">
        <f>IF('12. Type 2 Emp 2020 Comp'!B833=0," ",+'12. Type 2 Emp 2020 Comp'!B833)</f>
        <v xml:space="preserve"> </v>
      </c>
      <c r="C831" s="265" t="str">
        <f>IF('12. Type 2 Emp 2020 Comp'!C833=0," ",+'12. Type 2 Emp 2020 Comp'!C833)</f>
        <v xml:space="preserve"> </v>
      </c>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c r="AB831" s="514"/>
      <c r="AC831" s="514"/>
      <c r="AD831" s="269">
        <f t="shared" si="48"/>
        <v>0</v>
      </c>
      <c r="AE831" s="390">
        <f>+AD831/(('12. Type 2 Emp 2020 Comp'!$I$16-'12. Type 2 Emp 2020 Comp'!$I$15+1)/7)</f>
        <v>0</v>
      </c>
      <c r="AF831" s="381">
        <f t="shared" si="49"/>
        <v>0</v>
      </c>
      <c r="AG831" s="381">
        <f t="shared" si="50"/>
        <v>0</v>
      </c>
    </row>
    <row r="832" spans="1:33" ht="15.75" thickBot="1" x14ac:dyDescent="0.3">
      <c r="A832" s="297">
        <f t="shared" si="51"/>
        <v>814</v>
      </c>
      <c r="B832" s="297" t="str">
        <f>IF('12. Type 2 Emp 2020 Comp'!B834=0," ",+'12. Type 2 Emp 2020 Comp'!B834)</f>
        <v xml:space="preserve"> </v>
      </c>
      <c r="C832" s="265" t="str">
        <f>IF('12. Type 2 Emp 2020 Comp'!C834=0," ",+'12. Type 2 Emp 2020 Comp'!C834)</f>
        <v xml:space="preserve"> </v>
      </c>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c r="AB832" s="514"/>
      <c r="AC832" s="514"/>
      <c r="AD832" s="269">
        <f t="shared" si="48"/>
        <v>0</v>
      </c>
      <c r="AE832" s="390">
        <f>+AD832/(('12. Type 2 Emp 2020 Comp'!$I$16-'12. Type 2 Emp 2020 Comp'!$I$15+1)/7)</f>
        <v>0</v>
      </c>
      <c r="AF832" s="381">
        <f t="shared" si="49"/>
        <v>0</v>
      </c>
      <c r="AG832" s="381">
        <f t="shared" si="50"/>
        <v>0</v>
      </c>
    </row>
    <row r="833" spans="1:33" ht="15.75" thickBot="1" x14ac:dyDescent="0.3">
      <c r="A833" s="297">
        <f t="shared" si="51"/>
        <v>815</v>
      </c>
      <c r="B833" s="297" t="str">
        <f>IF('12. Type 2 Emp 2020 Comp'!B835=0," ",+'12. Type 2 Emp 2020 Comp'!B835)</f>
        <v xml:space="preserve"> </v>
      </c>
      <c r="C833" s="265" t="str">
        <f>IF('12. Type 2 Emp 2020 Comp'!C835=0," ",+'12. Type 2 Emp 2020 Comp'!C835)</f>
        <v xml:space="preserve"> </v>
      </c>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c r="AB833" s="514"/>
      <c r="AC833" s="514"/>
      <c r="AD833" s="269">
        <f t="shared" si="48"/>
        <v>0</v>
      </c>
      <c r="AE833" s="390">
        <f>+AD833/(('12. Type 2 Emp 2020 Comp'!$I$16-'12. Type 2 Emp 2020 Comp'!$I$15+1)/7)</f>
        <v>0</v>
      </c>
      <c r="AF833" s="381">
        <f t="shared" si="49"/>
        <v>0</v>
      </c>
      <c r="AG833" s="381">
        <f t="shared" si="50"/>
        <v>0</v>
      </c>
    </row>
    <row r="834" spans="1:33" ht="15.75" thickBot="1" x14ac:dyDescent="0.3">
      <c r="A834" s="297">
        <f t="shared" si="51"/>
        <v>816</v>
      </c>
      <c r="B834" s="297" t="str">
        <f>IF('12. Type 2 Emp 2020 Comp'!B836=0," ",+'12. Type 2 Emp 2020 Comp'!B836)</f>
        <v xml:space="preserve"> </v>
      </c>
      <c r="C834" s="265" t="str">
        <f>IF('12. Type 2 Emp 2020 Comp'!C836=0," ",+'12. Type 2 Emp 2020 Comp'!C836)</f>
        <v xml:space="preserve"> </v>
      </c>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c r="AB834" s="514"/>
      <c r="AC834" s="514"/>
      <c r="AD834" s="269">
        <f t="shared" si="48"/>
        <v>0</v>
      </c>
      <c r="AE834" s="390">
        <f>+AD834/(('12. Type 2 Emp 2020 Comp'!$I$16-'12. Type 2 Emp 2020 Comp'!$I$15+1)/7)</f>
        <v>0</v>
      </c>
      <c r="AF834" s="381">
        <f t="shared" si="49"/>
        <v>0</v>
      </c>
      <c r="AG834" s="381">
        <f t="shared" si="50"/>
        <v>0</v>
      </c>
    </row>
    <row r="835" spans="1:33" ht="15.75" thickBot="1" x14ac:dyDescent="0.3">
      <c r="A835" s="297">
        <f t="shared" si="51"/>
        <v>817</v>
      </c>
      <c r="B835" s="297" t="str">
        <f>IF('12. Type 2 Emp 2020 Comp'!B837=0," ",+'12. Type 2 Emp 2020 Comp'!B837)</f>
        <v xml:space="preserve"> </v>
      </c>
      <c r="C835" s="265" t="str">
        <f>IF('12. Type 2 Emp 2020 Comp'!C837=0," ",+'12. Type 2 Emp 2020 Comp'!C837)</f>
        <v xml:space="preserve"> </v>
      </c>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c r="AB835" s="514"/>
      <c r="AC835" s="514"/>
      <c r="AD835" s="269">
        <f t="shared" si="48"/>
        <v>0</v>
      </c>
      <c r="AE835" s="390">
        <f>+AD835/(('12. Type 2 Emp 2020 Comp'!$I$16-'12. Type 2 Emp 2020 Comp'!$I$15+1)/7)</f>
        <v>0</v>
      </c>
      <c r="AF835" s="381">
        <f t="shared" si="49"/>
        <v>0</v>
      </c>
      <c r="AG835" s="381">
        <f t="shared" si="50"/>
        <v>0</v>
      </c>
    </row>
    <row r="836" spans="1:33" ht="15.75" thickBot="1" x14ac:dyDescent="0.3">
      <c r="A836" s="297">
        <f t="shared" si="51"/>
        <v>818</v>
      </c>
      <c r="B836" s="297" t="str">
        <f>IF('12. Type 2 Emp 2020 Comp'!B838=0," ",+'12. Type 2 Emp 2020 Comp'!B838)</f>
        <v xml:space="preserve"> </v>
      </c>
      <c r="C836" s="265" t="str">
        <f>IF('12. Type 2 Emp 2020 Comp'!C838=0," ",+'12. Type 2 Emp 2020 Comp'!C838)</f>
        <v xml:space="preserve"> </v>
      </c>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c r="AB836" s="514"/>
      <c r="AC836" s="514"/>
      <c r="AD836" s="269">
        <f t="shared" si="48"/>
        <v>0</v>
      </c>
      <c r="AE836" s="390">
        <f>+AD836/(('12. Type 2 Emp 2020 Comp'!$I$16-'12. Type 2 Emp 2020 Comp'!$I$15+1)/7)</f>
        <v>0</v>
      </c>
      <c r="AF836" s="381">
        <f t="shared" si="49"/>
        <v>0</v>
      </c>
      <c r="AG836" s="381">
        <f t="shared" si="50"/>
        <v>0</v>
      </c>
    </row>
    <row r="837" spans="1:33" ht="15.75" thickBot="1" x14ac:dyDescent="0.3">
      <c r="A837" s="297">
        <f t="shared" si="51"/>
        <v>819</v>
      </c>
      <c r="B837" s="297" t="str">
        <f>IF('12. Type 2 Emp 2020 Comp'!B839=0," ",+'12. Type 2 Emp 2020 Comp'!B839)</f>
        <v xml:space="preserve"> </v>
      </c>
      <c r="C837" s="265" t="str">
        <f>IF('12. Type 2 Emp 2020 Comp'!C839=0," ",+'12. Type 2 Emp 2020 Comp'!C839)</f>
        <v xml:space="preserve"> </v>
      </c>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c r="AB837" s="514"/>
      <c r="AC837" s="514"/>
      <c r="AD837" s="269">
        <f t="shared" si="48"/>
        <v>0</v>
      </c>
      <c r="AE837" s="390">
        <f>+AD837/(('12. Type 2 Emp 2020 Comp'!$I$16-'12. Type 2 Emp 2020 Comp'!$I$15+1)/7)</f>
        <v>0</v>
      </c>
      <c r="AF837" s="381">
        <f t="shared" si="49"/>
        <v>0</v>
      </c>
      <c r="AG837" s="381">
        <f t="shared" si="50"/>
        <v>0</v>
      </c>
    </row>
    <row r="838" spans="1:33" ht="15.75" thickBot="1" x14ac:dyDescent="0.3">
      <c r="A838" s="297">
        <f t="shared" si="51"/>
        <v>820</v>
      </c>
      <c r="B838" s="297" t="str">
        <f>IF('12. Type 2 Emp 2020 Comp'!B840=0," ",+'12. Type 2 Emp 2020 Comp'!B840)</f>
        <v xml:space="preserve"> </v>
      </c>
      <c r="C838" s="265" t="str">
        <f>IF('12. Type 2 Emp 2020 Comp'!C840=0," ",+'12. Type 2 Emp 2020 Comp'!C840)</f>
        <v xml:space="preserve"> </v>
      </c>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c r="AB838" s="514"/>
      <c r="AC838" s="514"/>
      <c r="AD838" s="269">
        <f t="shared" si="48"/>
        <v>0</v>
      </c>
      <c r="AE838" s="390">
        <f>+AD838/(('12. Type 2 Emp 2020 Comp'!$I$16-'12. Type 2 Emp 2020 Comp'!$I$15+1)/7)</f>
        <v>0</v>
      </c>
      <c r="AF838" s="381">
        <f t="shared" si="49"/>
        <v>0</v>
      </c>
      <c r="AG838" s="381">
        <f t="shared" si="50"/>
        <v>0</v>
      </c>
    </row>
    <row r="839" spans="1:33" ht="15.75" thickBot="1" x14ac:dyDescent="0.3">
      <c r="A839" s="297">
        <f t="shared" si="51"/>
        <v>821</v>
      </c>
      <c r="B839" s="297" t="str">
        <f>IF('12. Type 2 Emp 2020 Comp'!B841=0," ",+'12. Type 2 Emp 2020 Comp'!B841)</f>
        <v xml:space="preserve"> </v>
      </c>
      <c r="C839" s="265" t="str">
        <f>IF('12. Type 2 Emp 2020 Comp'!C841=0," ",+'12. Type 2 Emp 2020 Comp'!C841)</f>
        <v xml:space="preserve"> </v>
      </c>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c r="AB839" s="514"/>
      <c r="AC839" s="514"/>
      <c r="AD839" s="269">
        <f t="shared" si="48"/>
        <v>0</v>
      </c>
      <c r="AE839" s="390">
        <f>+AD839/(('12. Type 2 Emp 2020 Comp'!$I$16-'12. Type 2 Emp 2020 Comp'!$I$15+1)/7)</f>
        <v>0</v>
      </c>
      <c r="AF839" s="381">
        <f t="shared" si="49"/>
        <v>0</v>
      </c>
      <c r="AG839" s="381">
        <f t="shared" si="50"/>
        <v>0</v>
      </c>
    </row>
    <row r="840" spans="1:33" ht="15.75" thickBot="1" x14ac:dyDescent="0.3">
      <c r="A840" s="297">
        <f t="shared" si="51"/>
        <v>822</v>
      </c>
      <c r="B840" s="297" t="str">
        <f>IF('12. Type 2 Emp 2020 Comp'!B842=0," ",+'12. Type 2 Emp 2020 Comp'!B842)</f>
        <v xml:space="preserve"> </v>
      </c>
      <c r="C840" s="265" t="str">
        <f>IF('12. Type 2 Emp 2020 Comp'!C842=0," ",+'12. Type 2 Emp 2020 Comp'!C842)</f>
        <v xml:space="preserve"> </v>
      </c>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c r="AB840" s="514"/>
      <c r="AC840" s="514"/>
      <c r="AD840" s="269">
        <f t="shared" si="48"/>
        <v>0</v>
      </c>
      <c r="AE840" s="390">
        <f>+AD840/(('12. Type 2 Emp 2020 Comp'!$I$16-'12. Type 2 Emp 2020 Comp'!$I$15+1)/7)</f>
        <v>0</v>
      </c>
      <c r="AF840" s="381">
        <f t="shared" si="49"/>
        <v>0</v>
      </c>
      <c r="AG840" s="381">
        <f t="shared" si="50"/>
        <v>0</v>
      </c>
    </row>
    <row r="841" spans="1:33" ht="15.75" thickBot="1" x14ac:dyDescent="0.3">
      <c r="A841" s="297">
        <f t="shared" si="51"/>
        <v>823</v>
      </c>
      <c r="B841" s="297" t="str">
        <f>IF('12. Type 2 Emp 2020 Comp'!B843=0," ",+'12. Type 2 Emp 2020 Comp'!B843)</f>
        <v xml:space="preserve"> </v>
      </c>
      <c r="C841" s="265" t="str">
        <f>IF('12. Type 2 Emp 2020 Comp'!C843=0," ",+'12. Type 2 Emp 2020 Comp'!C843)</f>
        <v xml:space="preserve"> </v>
      </c>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c r="AB841" s="514"/>
      <c r="AC841" s="514"/>
      <c r="AD841" s="269">
        <f t="shared" si="48"/>
        <v>0</v>
      </c>
      <c r="AE841" s="390">
        <f>+AD841/(('12. Type 2 Emp 2020 Comp'!$I$16-'12. Type 2 Emp 2020 Comp'!$I$15+1)/7)</f>
        <v>0</v>
      </c>
      <c r="AF841" s="381">
        <f t="shared" si="49"/>
        <v>0</v>
      </c>
      <c r="AG841" s="381">
        <f t="shared" si="50"/>
        <v>0</v>
      </c>
    </row>
    <row r="842" spans="1:33" ht="15.75" thickBot="1" x14ac:dyDescent="0.3">
      <c r="A842" s="297">
        <f t="shared" si="51"/>
        <v>824</v>
      </c>
      <c r="B842" s="297" t="str">
        <f>IF('12. Type 2 Emp 2020 Comp'!B844=0," ",+'12. Type 2 Emp 2020 Comp'!B844)</f>
        <v xml:space="preserve"> </v>
      </c>
      <c r="C842" s="265" t="str">
        <f>IF('12. Type 2 Emp 2020 Comp'!C844=0," ",+'12. Type 2 Emp 2020 Comp'!C844)</f>
        <v xml:space="preserve"> </v>
      </c>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c r="AB842" s="514"/>
      <c r="AC842" s="514"/>
      <c r="AD842" s="269">
        <f t="shared" si="48"/>
        <v>0</v>
      </c>
      <c r="AE842" s="390">
        <f>+AD842/(('12. Type 2 Emp 2020 Comp'!$I$16-'12. Type 2 Emp 2020 Comp'!$I$15+1)/7)</f>
        <v>0</v>
      </c>
      <c r="AF842" s="381">
        <f t="shared" si="49"/>
        <v>0</v>
      </c>
      <c r="AG842" s="381">
        <f t="shared" si="50"/>
        <v>0</v>
      </c>
    </row>
    <row r="843" spans="1:33" ht="15.75" thickBot="1" x14ac:dyDescent="0.3">
      <c r="A843" s="297">
        <f t="shared" si="51"/>
        <v>825</v>
      </c>
      <c r="B843" s="297" t="str">
        <f>IF('12. Type 2 Emp 2020 Comp'!B845=0," ",+'12. Type 2 Emp 2020 Comp'!B845)</f>
        <v xml:space="preserve"> </v>
      </c>
      <c r="C843" s="265" t="str">
        <f>IF('12. Type 2 Emp 2020 Comp'!C845=0," ",+'12. Type 2 Emp 2020 Comp'!C845)</f>
        <v xml:space="preserve"> </v>
      </c>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c r="AB843" s="514"/>
      <c r="AC843" s="514"/>
      <c r="AD843" s="269">
        <f t="shared" si="48"/>
        <v>0</v>
      </c>
      <c r="AE843" s="390">
        <f>+AD843/(('12. Type 2 Emp 2020 Comp'!$I$16-'12. Type 2 Emp 2020 Comp'!$I$15+1)/7)</f>
        <v>0</v>
      </c>
      <c r="AF843" s="381">
        <f t="shared" si="49"/>
        <v>0</v>
      </c>
      <c r="AG843" s="381">
        <f t="shared" si="50"/>
        <v>0</v>
      </c>
    </row>
    <row r="844" spans="1:33" ht="15.75" thickBot="1" x14ac:dyDescent="0.3">
      <c r="A844" s="297">
        <f t="shared" si="51"/>
        <v>826</v>
      </c>
      <c r="B844" s="297" t="str">
        <f>IF('12. Type 2 Emp 2020 Comp'!B846=0," ",+'12. Type 2 Emp 2020 Comp'!B846)</f>
        <v xml:space="preserve"> </v>
      </c>
      <c r="C844" s="265" t="str">
        <f>IF('12. Type 2 Emp 2020 Comp'!C846=0," ",+'12. Type 2 Emp 2020 Comp'!C846)</f>
        <v xml:space="preserve"> </v>
      </c>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c r="AB844" s="514"/>
      <c r="AC844" s="514"/>
      <c r="AD844" s="269">
        <f t="shared" si="48"/>
        <v>0</v>
      </c>
      <c r="AE844" s="390">
        <f>+AD844/(('12. Type 2 Emp 2020 Comp'!$I$16-'12. Type 2 Emp 2020 Comp'!$I$15+1)/7)</f>
        <v>0</v>
      </c>
      <c r="AF844" s="381">
        <f t="shared" si="49"/>
        <v>0</v>
      </c>
      <c r="AG844" s="381">
        <f t="shared" si="50"/>
        <v>0</v>
      </c>
    </row>
    <row r="845" spans="1:33" ht="15.75" thickBot="1" x14ac:dyDescent="0.3">
      <c r="A845" s="297">
        <f t="shared" si="51"/>
        <v>827</v>
      </c>
      <c r="B845" s="297" t="str">
        <f>IF('12. Type 2 Emp 2020 Comp'!B847=0," ",+'12. Type 2 Emp 2020 Comp'!B847)</f>
        <v xml:space="preserve"> </v>
      </c>
      <c r="C845" s="265" t="str">
        <f>IF('12. Type 2 Emp 2020 Comp'!C847=0," ",+'12. Type 2 Emp 2020 Comp'!C847)</f>
        <v xml:space="preserve"> </v>
      </c>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c r="AB845" s="514"/>
      <c r="AC845" s="514"/>
      <c r="AD845" s="269">
        <f t="shared" si="48"/>
        <v>0</v>
      </c>
      <c r="AE845" s="390">
        <f>+AD845/(('12. Type 2 Emp 2020 Comp'!$I$16-'12. Type 2 Emp 2020 Comp'!$I$15+1)/7)</f>
        <v>0</v>
      </c>
      <c r="AF845" s="381">
        <f t="shared" si="49"/>
        <v>0</v>
      </c>
      <c r="AG845" s="381">
        <f t="shared" si="50"/>
        <v>0</v>
      </c>
    </row>
    <row r="846" spans="1:33" ht="15.75" thickBot="1" x14ac:dyDescent="0.3">
      <c r="A846" s="297">
        <f t="shared" si="51"/>
        <v>828</v>
      </c>
      <c r="B846" s="297" t="str">
        <f>IF('12. Type 2 Emp 2020 Comp'!B848=0," ",+'12. Type 2 Emp 2020 Comp'!B848)</f>
        <v xml:space="preserve"> </v>
      </c>
      <c r="C846" s="265" t="str">
        <f>IF('12. Type 2 Emp 2020 Comp'!C848=0," ",+'12. Type 2 Emp 2020 Comp'!C848)</f>
        <v xml:space="preserve"> </v>
      </c>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c r="AB846" s="514"/>
      <c r="AC846" s="514"/>
      <c r="AD846" s="269">
        <f t="shared" si="48"/>
        <v>0</v>
      </c>
      <c r="AE846" s="390">
        <f>+AD846/(('12. Type 2 Emp 2020 Comp'!$I$16-'12. Type 2 Emp 2020 Comp'!$I$15+1)/7)</f>
        <v>0</v>
      </c>
      <c r="AF846" s="381">
        <f t="shared" si="49"/>
        <v>0</v>
      </c>
      <c r="AG846" s="381">
        <f t="shared" si="50"/>
        <v>0</v>
      </c>
    </row>
    <row r="847" spans="1:33" ht="15.75" thickBot="1" x14ac:dyDescent="0.3">
      <c r="A847" s="297">
        <f t="shared" si="51"/>
        <v>829</v>
      </c>
      <c r="B847" s="297" t="str">
        <f>IF('12. Type 2 Emp 2020 Comp'!B849=0," ",+'12. Type 2 Emp 2020 Comp'!B849)</f>
        <v xml:space="preserve"> </v>
      </c>
      <c r="C847" s="265" t="str">
        <f>IF('12. Type 2 Emp 2020 Comp'!C849=0," ",+'12. Type 2 Emp 2020 Comp'!C849)</f>
        <v xml:space="preserve"> </v>
      </c>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c r="AB847" s="514"/>
      <c r="AC847" s="514"/>
      <c r="AD847" s="269">
        <f t="shared" si="48"/>
        <v>0</v>
      </c>
      <c r="AE847" s="390">
        <f>+AD847/(('12. Type 2 Emp 2020 Comp'!$I$16-'12. Type 2 Emp 2020 Comp'!$I$15+1)/7)</f>
        <v>0</v>
      </c>
      <c r="AF847" s="381">
        <f t="shared" si="49"/>
        <v>0</v>
      </c>
      <c r="AG847" s="381">
        <f t="shared" si="50"/>
        <v>0</v>
      </c>
    </row>
    <row r="848" spans="1:33" ht="15.75" thickBot="1" x14ac:dyDescent="0.3">
      <c r="A848" s="297">
        <f t="shared" si="51"/>
        <v>830</v>
      </c>
      <c r="B848" s="297" t="str">
        <f>IF('12. Type 2 Emp 2020 Comp'!B850=0," ",+'12. Type 2 Emp 2020 Comp'!B850)</f>
        <v xml:space="preserve"> </v>
      </c>
      <c r="C848" s="265" t="str">
        <f>IF('12. Type 2 Emp 2020 Comp'!C850=0," ",+'12. Type 2 Emp 2020 Comp'!C850)</f>
        <v xml:space="preserve"> </v>
      </c>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c r="AB848" s="514"/>
      <c r="AC848" s="514"/>
      <c r="AD848" s="269">
        <f t="shared" si="48"/>
        <v>0</v>
      </c>
      <c r="AE848" s="390">
        <f>+AD848/(('12. Type 2 Emp 2020 Comp'!$I$16-'12. Type 2 Emp 2020 Comp'!$I$15+1)/7)</f>
        <v>0</v>
      </c>
      <c r="AF848" s="381">
        <f t="shared" si="49"/>
        <v>0</v>
      </c>
      <c r="AG848" s="381">
        <f t="shared" si="50"/>
        <v>0</v>
      </c>
    </row>
    <row r="849" spans="1:33" ht="15.75" thickBot="1" x14ac:dyDescent="0.3">
      <c r="A849" s="297">
        <f t="shared" si="51"/>
        <v>831</v>
      </c>
      <c r="B849" s="297" t="str">
        <f>IF('12. Type 2 Emp 2020 Comp'!B851=0," ",+'12. Type 2 Emp 2020 Comp'!B851)</f>
        <v xml:space="preserve"> </v>
      </c>
      <c r="C849" s="265" t="str">
        <f>IF('12. Type 2 Emp 2020 Comp'!C851=0," ",+'12. Type 2 Emp 2020 Comp'!C851)</f>
        <v xml:space="preserve"> </v>
      </c>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c r="AB849" s="514"/>
      <c r="AC849" s="514"/>
      <c r="AD849" s="269">
        <f t="shared" si="48"/>
        <v>0</v>
      </c>
      <c r="AE849" s="390">
        <f>+AD849/(('12. Type 2 Emp 2020 Comp'!$I$16-'12. Type 2 Emp 2020 Comp'!$I$15+1)/7)</f>
        <v>0</v>
      </c>
      <c r="AF849" s="381">
        <f t="shared" si="49"/>
        <v>0</v>
      </c>
      <c r="AG849" s="381">
        <f t="shared" si="50"/>
        <v>0</v>
      </c>
    </row>
    <row r="850" spans="1:33" ht="15.75" thickBot="1" x14ac:dyDescent="0.3">
      <c r="A850" s="297">
        <f t="shared" si="51"/>
        <v>832</v>
      </c>
      <c r="B850" s="297" t="str">
        <f>IF('12. Type 2 Emp 2020 Comp'!B852=0," ",+'12. Type 2 Emp 2020 Comp'!B852)</f>
        <v xml:space="preserve"> </v>
      </c>
      <c r="C850" s="265" t="str">
        <f>IF('12. Type 2 Emp 2020 Comp'!C852=0," ",+'12. Type 2 Emp 2020 Comp'!C852)</f>
        <v xml:space="preserve"> </v>
      </c>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c r="AB850" s="514"/>
      <c r="AC850" s="514"/>
      <c r="AD850" s="269">
        <f t="shared" si="48"/>
        <v>0</v>
      </c>
      <c r="AE850" s="390">
        <f>+AD850/(('12. Type 2 Emp 2020 Comp'!$I$16-'12. Type 2 Emp 2020 Comp'!$I$15+1)/7)</f>
        <v>0</v>
      </c>
      <c r="AF850" s="381">
        <f t="shared" si="49"/>
        <v>0</v>
      </c>
      <c r="AG850" s="381">
        <f t="shared" si="50"/>
        <v>0</v>
      </c>
    </row>
    <row r="851" spans="1:33" ht="15.75" thickBot="1" x14ac:dyDescent="0.3">
      <c r="A851" s="297">
        <f t="shared" si="51"/>
        <v>833</v>
      </c>
      <c r="B851" s="297" t="str">
        <f>IF('12. Type 2 Emp 2020 Comp'!B853=0," ",+'12. Type 2 Emp 2020 Comp'!B853)</f>
        <v xml:space="preserve"> </v>
      </c>
      <c r="C851" s="265" t="str">
        <f>IF('12. Type 2 Emp 2020 Comp'!C853=0," ",+'12. Type 2 Emp 2020 Comp'!C853)</f>
        <v xml:space="preserve"> </v>
      </c>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c r="AB851" s="514"/>
      <c r="AC851" s="514"/>
      <c r="AD851" s="269">
        <f t="shared" ref="AD851:AD914" si="52">IF(D851=0,SUM(E851:AC851),D851)</f>
        <v>0</v>
      </c>
      <c r="AE851" s="390">
        <f>+AD851/(('12. Type 2 Emp 2020 Comp'!$I$16-'12. Type 2 Emp 2020 Comp'!$I$15+1)/7)</f>
        <v>0</v>
      </c>
      <c r="AF851" s="381">
        <f t="shared" si="49"/>
        <v>0</v>
      </c>
      <c r="AG851" s="381">
        <f t="shared" si="50"/>
        <v>0</v>
      </c>
    </row>
    <row r="852" spans="1:33" ht="15.75" thickBot="1" x14ac:dyDescent="0.3">
      <c r="A852" s="297">
        <f t="shared" si="51"/>
        <v>834</v>
      </c>
      <c r="B852" s="297" t="str">
        <f>IF('12. Type 2 Emp 2020 Comp'!B854=0," ",+'12. Type 2 Emp 2020 Comp'!B854)</f>
        <v xml:space="preserve"> </v>
      </c>
      <c r="C852" s="265" t="str">
        <f>IF('12. Type 2 Emp 2020 Comp'!C854=0," ",+'12. Type 2 Emp 2020 Comp'!C854)</f>
        <v xml:space="preserve"> </v>
      </c>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c r="AB852" s="514"/>
      <c r="AC852" s="514"/>
      <c r="AD852" s="269">
        <f t="shared" si="52"/>
        <v>0</v>
      </c>
      <c r="AE852" s="390">
        <f>+AD852/(('12. Type 2 Emp 2020 Comp'!$I$16-'12. Type 2 Emp 2020 Comp'!$I$15+1)/7)</f>
        <v>0</v>
      </c>
      <c r="AF852" s="381">
        <f t="shared" ref="AF852:AF915" si="53">ROUND(IF($I$12=1,IF(AE852&lt;40,AE852/40,1),0),1)</f>
        <v>0</v>
      </c>
      <c r="AG852" s="381">
        <f t="shared" ref="AG852:AG915" si="54">ROUND(IF($I$12=2,IF(AE852&lt;40,IF(AE852=0,0,0.5),1),0),1)</f>
        <v>0</v>
      </c>
    </row>
    <row r="853" spans="1:33" ht="15.75" thickBot="1" x14ac:dyDescent="0.3">
      <c r="A853" s="297">
        <f t="shared" ref="A853:A916" si="55">+A852+1</f>
        <v>835</v>
      </c>
      <c r="B853" s="297" t="str">
        <f>IF('12. Type 2 Emp 2020 Comp'!B855=0," ",+'12. Type 2 Emp 2020 Comp'!B855)</f>
        <v xml:space="preserve"> </v>
      </c>
      <c r="C853" s="265" t="str">
        <f>IF('12. Type 2 Emp 2020 Comp'!C855=0," ",+'12. Type 2 Emp 2020 Comp'!C855)</f>
        <v xml:space="preserve"> </v>
      </c>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c r="AB853" s="514"/>
      <c r="AC853" s="514"/>
      <c r="AD853" s="269">
        <f t="shared" si="52"/>
        <v>0</v>
      </c>
      <c r="AE853" s="390">
        <f>+AD853/(('12. Type 2 Emp 2020 Comp'!$I$16-'12. Type 2 Emp 2020 Comp'!$I$15+1)/7)</f>
        <v>0</v>
      </c>
      <c r="AF853" s="381">
        <f t="shared" si="53"/>
        <v>0</v>
      </c>
      <c r="AG853" s="381">
        <f t="shared" si="54"/>
        <v>0</v>
      </c>
    </row>
    <row r="854" spans="1:33" ht="15.75" thickBot="1" x14ac:dyDescent="0.3">
      <c r="A854" s="297">
        <f t="shared" si="55"/>
        <v>836</v>
      </c>
      <c r="B854" s="297" t="str">
        <f>IF('12. Type 2 Emp 2020 Comp'!B856=0," ",+'12. Type 2 Emp 2020 Comp'!B856)</f>
        <v xml:space="preserve"> </v>
      </c>
      <c r="C854" s="265" t="str">
        <f>IF('12. Type 2 Emp 2020 Comp'!C856=0," ",+'12. Type 2 Emp 2020 Comp'!C856)</f>
        <v xml:space="preserve"> </v>
      </c>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c r="AB854" s="514"/>
      <c r="AC854" s="514"/>
      <c r="AD854" s="269">
        <f t="shared" si="52"/>
        <v>0</v>
      </c>
      <c r="AE854" s="390">
        <f>+AD854/(('12. Type 2 Emp 2020 Comp'!$I$16-'12. Type 2 Emp 2020 Comp'!$I$15+1)/7)</f>
        <v>0</v>
      </c>
      <c r="AF854" s="381">
        <f t="shared" si="53"/>
        <v>0</v>
      </c>
      <c r="AG854" s="381">
        <f t="shared" si="54"/>
        <v>0</v>
      </c>
    </row>
    <row r="855" spans="1:33" ht="15.75" thickBot="1" x14ac:dyDescent="0.3">
      <c r="A855" s="297">
        <f t="shared" si="55"/>
        <v>837</v>
      </c>
      <c r="B855" s="297" t="str">
        <f>IF('12. Type 2 Emp 2020 Comp'!B857=0," ",+'12. Type 2 Emp 2020 Comp'!B857)</f>
        <v xml:space="preserve"> </v>
      </c>
      <c r="C855" s="265" t="str">
        <f>IF('12. Type 2 Emp 2020 Comp'!C857=0," ",+'12. Type 2 Emp 2020 Comp'!C857)</f>
        <v xml:space="preserve"> </v>
      </c>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c r="AB855" s="514"/>
      <c r="AC855" s="514"/>
      <c r="AD855" s="269">
        <f t="shared" si="52"/>
        <v>0</v>
      </c>
      <c r="AE855" s="390">
        <f>+AD855/(('12. Type 2 Emp 2020 Comp'!$I$16-'12. Type 2 Emp 2020 Comp'!$I$15+1)/7)</f>
        <v>0</v>
      </c>
      <c r="AF855" s="381">
        <f t="shared" si="53"/>
        <v>0</v>
      </c>
      <c r="AG855" s="381">
        <f t="shared" si="54"/>
        <v>0</v>
      </c>
    </row>
    <row r="856" spans="1:33" ht="15.75" thickBot="1" x14ac:dyDescent="0.3">
      <c r="A856" s="297">
        <f t="shared" si="55"/>
        <v>838</v>
      </c>
      <c r="B856" s="297" t="str">
        <f>IF('12. Type 2 Emp 2020 Comp'!B858=0," ",+'12. Type 2 Emp 2020 Comp'!B858)</f>
        <v xml:space="preserve"> </v>
      </c>
      <c r="C856" s="265" t="str">
        <f>IF('12. Type 2 Emp 2020 Comp'!C858=0," ",+'12. Type 2 Emp 2020 Comp'!C858)</f>
        <v xml:space="preserve"> </v>
      </c>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c r="AB856" s="514"/>
      <c r="AC856" s="514"/>
      <c r="AD856" s="269">
        <f t="shared" si="52"/>
        <v>0</v>
      </c>
      <c r="AE856" s="390">
        <f>+AD856/(('12. Type 2 Emp 2020 Comp'!$I$16-'12. Type 2 Emp 2020 Comp'!$I$15+1)/7)</f>
        <v>0</v>
      </c>
      <c r="AF856" s="381">
        <f t="shared" si="53"/>
        <v>0</v>
      </c>
      <c r="AG856" s="381">
        <f t="shared" si="54"/>
        <v>0</v>
      </c>
    </row>
    <row r="857" spans="1:33" ht="15.75" thickBot="1" x14ac:dyDescent="0.3">
      <c r="A857" s="297">
        <f t="shared" si="55"/>
        <v>839</v>
      </c>
      <c r="B857" s="297" t="str">
        <f>IF('12. Type 2 Emp 2020 Comp'!B859=0," ",+'12. Type 2 Emp 2020 Comp'!B859)</f>
        <v xml:space="preserve"> </v>
      </c>
      <c r="C857" s="265" t="str">
        <f>IF('12. Type 2 Emp 2020 Comp'!C859=0," ",+'12. Type 2 Emp 2020 Comp'!C859)</f>
        <v xml:space="preserve"> </v>
      </c>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c r="AB857" s="514"/>
      <c r="AC857" s="514"/>
      <c r="AD857" s="269">
        <f t="shared" si="52"/>
        <v>0</v>
      </c>
      <c r="AE857" s="390">
        <f>+AD857/(('12. Type 2 Emp 2020 Comp'!$I$16-'12. Type 2 Emp 2020 Comp'!$I$15+1)/7)</f>
        <v>0</v>
      </c>
      <c r="AF857" s="381">
        <f t="shared" si="53"/>
        <v>0</v>
      </c>
      <c r="AG857" s="381">
        <f t="shared" si="54"/>
        <v>0</v>
      </c>
    </row>
    <row r="858" spans="1:33" ht="15.75" thickBot="1" x14ac:dyDescent="0.3">
      <c r="A858" s="297">
        <f t="shared" si="55"/>
        <v>840</v>
      </c>
      <c r="B858" s="297" t="str">
        <f>IF('12. Type 2 Emp 2020 Comp'!B860=0," ",+'12. Type 2 Emp 2020 Comp'!B860)</f>
        <v xml:space="preserve"> </v>
      </c>
      <c r="C858" s="265" t="str">
        <f>IF('12. Type 2 Emp 2020 Comp'!C860=0," ",+'12. Type 2 Emp 2020 Comp'!C860)</f>
        <v xml:space="preserve"> </v>
      </c>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c r="AB858" s="514"/>
      <c r="AC858" s="514"/>
      <c r="AD858" s="269">
        <f t="shared" si="52"/>
        <v>0</v>
      </c>
      <c r="AE858" s="390">
        <f>+AD858/(('12. Type 2 Emp 2020 Comp'!$I$16-'12. Type 2 Emp 2020 Comp'!$I$15+1)/7)</f>
        <v>0</v>
      </c>
      <c r="AF858" s="381">
        <f t="shared" si="53"/>
        <v>0</v>
      </c>
      <c r="AG858" s="381">
        <f t="shared" si="54"/>
        <v>0</v>
      </c>
    </row>
    <row r="859" spans="1:33" ht="15.75" thickBot="1" x14ac:dyDescent="0.3">
      <c r="A859" s="297">
        <f t="shared" si="55"/>
        <v>841</v>
      </c>
      <c r="B859" s="297" t="str">
        <f>IF('12. Type 2 Emp 2020 Comp'!B861=0," ",+'12. Type 2 Emp 2020 Comp'!B861)</f>
        <v xml:space="preserve"> </v>
      </c>
      <c r="C859" s="265" t="str">
        <f>IF('12. Type 2 Emp 2020 Comp'!C861=0," ",+'12. Type 2 Emp 2020 Comp'!C861)</f>
        <v xml:space="preserve"> </v>
      </c>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c r="AB859" s="514"/>
      <c r="AC859" s="514"/>
      <c r="AD859" s="269">
        <f t="shared" si="52"/>
        <v>0</v>
      </c>
      <c r="AE859" s="390">
        <f>+AD859/(('12. Type 2 Emp 2020 Comp'!$I$16-'12. Type 2 Emp 2020 Comp'!$I$15+1)/7)</f>
        <v>0</v>
      </c>
      <c r="AF859" s="381">
        <f t="shared" si="53"/>
        <v>0</v>
      </c>
      <c r="AG859" s="381">
        <f t="shared" si="54"/>
        <v>0</v>
      </c>
    </row>
    <row r="860" spans="1:33" ht="15.75" thickBot="1" x14ac:dyDescent="0.3">
      <c r="A860" s="297">
        <f t="shared" si="55"/>
        <v>842</v>
      </c>
      <c r="B860" s="297" t="str">
        <f>IF('12. Type 2 Emp 2020 Comp'!B862=0," ",+'12. Type 2 Emp 2020 Comp'!B862)</f>
        <v xml:space="preserve"> </v>
      </c>
      <c r="C860" s="265" t="str">
        <f>IF('12. Type 2 Emp 2020 Comp'!C862=0," ",+'12. Type 2 Emp 2020 Comp'!C862)</f>
        <v xml:space="preserve"> </v>
      </c>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c r="AB860" s="514"/>
      <c r="AC860" s="514"/>
      <c r="AD860" s="269">
        <f t="shared" si="52"/>
        <v>0</v>
      </c>
      <c r="AE860" s="390">
        <f>+AD860/(('12. Type 2 Emp 2020 Comp'!$I$16-'12. Type 2 Emp 2020 Comp'!$I$15+1)/7)</f>
        <v>0</v>
      </c>
      <c r="AF860" s="381">
        <f t="shared" si="53"/>
        <v>0</v>
      </c>
      <c r="AG860" s="381">
        <f t="shared" si="54"/>
        <v>0</v>
      </c>
    </row>
    <row r="861" spans="1:33" ht="15.75" thickBot="1" x14ac:dyDescent="0.3">
      <c r="A861" s="297">
        <f t="shared" si="55"/>
        <v>843</v>
      </c>
      <c r="B861" s="297" t="str">
        <f>IF('12. Type 2 Emp 2020 Comp'!B863=0," ",+'12. Type 2 Emp 2020 Comp'!B863)</f>
        <v xml:space="preserve"> </v>
      </c>
      <c r="C861" s="265" t="str">
        <f>IF('12. Type 2 Emp 2020 Comp'!C863=0," ",+'12. Type 2 Emp 2020 Comp'!C863)</f>
        <v xml:space="preserve"> </v>
      </c>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c r="AB861" s="514"/>
      <c r="AC861" s="514"/>
      <c r="AD861" s="269">
        <f t="shared" si="52"/>
        <v>0</v>
      </c>
      <c r="AE861" s="390">
        <f>+AD861/(('12. Type 2 Emp 2020 Comp'!$I$16-'12. Type 2 Emp 2020 Comp'!$I$15+1)/7)</f>
        <v>0</v>
      </c>
      <c r="AF861" s="381">
        <f t="shared" si="53"/>
        <v>0</v>
      </c>
      <c r="AG861" s="381">
        <f t="shared" si="54"/>
        <v>0</v>
      </c>
    </row>
    <row r="862" spans="1:33" ht="15.75" thickBot="1" x14ac:dyDescent="0.3">
      <c r="A862" s="297">
        <f t="shared" si="55"/>
        <v>844</v>
      </c>
      <c r="B862" s="297" t="str">
        <f>IF('12. Type 2 Emp 2020 Comp'!B864=0," ",+'12. Type 2 Emp 2020 Comp'!B864)</f>
        <v xml:space="preserve"> </v>
      </c>
      <c r="C862" s="265" t="str">
        <f>IF('12. Type 2 Emp 2020 Comp'!C864=0," ",+'12. Type 2 Emp 2020 Comp'!C864)</f>
        <v xml:space="preserve"> </v>
      </c>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c r="AB862" s="514"/>
      <c r="AC862" s="514"/>
      <c r="AD862" s="269">
        <f t="shared" si="52"/>
        <v>0</v>
      </c>
      <c r="AE862" s="390">
        <f>+AD862/(('12. Type 2 Emp 2020 Comp'!$I$16-'12. Type 2 Emp 2020 Comp'!$I$15+1)/7)</f>
        <v>0</v>
      </c>
      <c r="AF862" s="381">
        <f t="shared" si="53"/>
        <v>0</v>
      </c>
      <c r="AG862" s="381">
        <f t="shared" si="54"/>
        <v>0</v>
      </c>
    </row>
    <row r="863" spans="1:33" ht="15.75" thickBot="1" x14ac:dyDescent="0.3">
      <c r="A863" s="297">
        <f t="shared" si="55"/>
        <v>845</v>
      </c>
      <c r="B863" s="297" t="str">
        <f>IF('12. Type 2 Emp 2020 Comp'!B865=0," ",+'12. Type 2 Emp 2020 Comp'!B865)</f>
        <v xml:space="preserve"> </v>
      </c>
      <c r="C863" s="265" t="str">
        <f>IF('12. Type 2 Emp 2020 Comp'!C865=0," ",+'12. Type 2 Emp 2020 Comp'!C865)</f>
        <v xml:space="preserve"> </v>
      </c>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c r="AB863" s="514"/>
      <c r="AC863" s="514"/>
      <c r="AD863" s="269">
        <f t="shared" si="52"/>
        <v>0</v>
      </c>
      <c r="AE863" s="390">
        <f>+AD863/(('12. Type 2 Emp 2020 Comp'!$I$16-'12. Type 2 Emp 2020 Comp'!$I$15+1)/7)</f>
        <v>0</v>
      </c>
      <c r="AF863" s="381">
        <f t="shared" si="53"/>
        <v>0</v>
      </c>
      <c r="AG863" s="381">
        <f t="shared" si="54"/>
        <v>0</v>
      </c>
    </row>
    <row r="864" spans="1:33" ht="15.75" thickBot="1" x14ac:dyDescent="0.3">
      <c r="A864" s="297">
        <f t="shared" si="55"/>
        <v>846</v>
      </c>
      <c r="B864" s="297" t="str">
        <f>IF('12. Type 2 Emp 2020 Comp'!B866=0," ",+'12. Type 2 Emp 2020 Comp'!B866)</f>
        <v xml:space="preserve"> </v>
      </c>
      <c r="C864" s="265" t="str">
        <f>IF('12. Type 2 Emp 2020 Comp'!C866=0," ",+'12. Type 2 Emp 2020 Comp'!C866)</f>
        <v xml:space="preserve"> </v>
      </c>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c r="AB864" s="514"/>
      <c r="AC864" s="514"/>
      <c r="AD864" s="269">
        <f t="shared" si="52"/>
        <v>0</v>
      </c>
      <c r="AE864" s="390">
        <f>+AD864/(('12. Type 2 Emp 2020 Comp'!$I$16-'12. Type 2 Emp 2020 Comp'!$I$15+1)/7)</f>
        <v>0</v>
      </c>
      <c r="AF864" s="381">
        <f t="shared" si="53"/>
        <v>0</v>
      </c>
      <c r="AG864" s="381">
        <f t="shared" si="54"/>
        <v>0</v>
      </c>
    </row>
    <row r="865" spans="1:33" ht="15.75" thickBot="1" x14ac:dyDescent="0.3">
      <c r="A865" s="297">
        <f t="shared" si="55"/>
        <v>847</v>
      </c>
      <c r="B865" s="297" t="str">
        <f>IF('12. Type 2 Emp 2020 Comp'!B867=0," ",+'12. Type 2 Emp 2020 Comp'!B867)</f>
        <v xml:space="preserve"> </v>
      </c>
      <c r="C865" s="265" t="str">
        <f>IF('12. Type 2 Emp 2020 Comp'!C867=0," ",+'12. Type 2 Emp 2020 Comp'!C867)</f>
        <v xml:space="preserve"> </v>
      </c>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c r="AB865" s="514"/>
      <c r="AC865" s="514"/>
      <c r="AD865" s="269">
        <f t="shared" si="52"/>
        <v>0</v>
      </c>
      <c r="AE865" s="390">
        <f>+AD865/(('12. Type 2 Emp 2020 Comp'!$I$16-'12. Type 2 Emp 2020 Comp'!$I$15+1)/7)</f>
        <v>0</v>
      </c>
      <c r="AF865" s="381">
        <f t="shared" si="53"/>
        <v>0</v>
      </c>
      <c r="AG865" s="381">
        <f t="shared" si="54"/>
        <v>0</v>
      </c>
    </row>
    <row r="866" spans="1:33" ht="15.75" thickBot="1" x14ac:dyDescent="0.3">
      <c r="A866" s="297">
        <f t="shared" si="55"/>
        <v>848</v>
      </c>
      <c r="B866" s="297" t="str">
        <f>IF('12. Type 2 Emp 2020 Comp'!B868=0," ",+'12. Type 2 Emp 2020 Comp'!B868)</f>
        <v xml:space="preserve"> </v>
      </c>
      <c r="C866" s="265" t="str">
        <f>IF('12. Type 2 Emp 2020 Comp'!C868=0," ",+'12. Type 2 Emp 2020 Comp'!C868)</f>
        <v xml:space="preserve"> </v>
      </c>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c r="AB866" s="514"/>
      <c r="AC866" s="514"/>
      <c r="AD866" s="269">
        <f t="shared" si="52"/>
        <v>0</v>
      </c>
      <c r="AE866" s="390">
        <f>+AD866/(('12. Type 2 Emp 2020 Comp'!$I$16-'12. Type 2 Emp 2020 Comp'!$I$15+1)/7)</f>
        <v>0</v>
      </c>
      <c r="AF866" s="381">
        <f t="shared" si="53"/>
        <v>0</v>
      </c>
      <c r="AG866" s="381">
        <f t="shared" si="54"/>
        <v>0</v>
      </c>
    </row>
    <row r="867" spans="1:33" ht="15.75" thickBot="1" x14ac:dyDescent="0.3">
      <c r="A867" s="297">
        <f t="shared" si="55"/>
        <v>849</v>
      </c>
      <c r="B867" s="297" t="str">
        <f>IF('12. Type 2 Emp 2020 Comp'!B869=0," ",+'12. Type 2 Emp 2020 Comp'!B869)</f>
        <v xml:space="preserve"> </v>
      </c>
      <c r="C867" s="265" t="str">
        <f>IF('12. Type 2 Emp 2020 Comp'!C869=0," ",+'12. Type 2 Emp 2020 Comp'!C869)</f>
        <v xml:space="preserve"> </v>
      </c>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c r="AB867" s="514"/>
      <c r="AC867" s="514"/>
      <c r="AD867" s="269">
        <f t="shared" si="52"/>
        <v>0</v>
      </c>
      <c r="AE867" s="390">
        <f>+AD867/(('12. Type 2 Emp 2020 Comp'!$I$16-'12. Type 2 Emp 2020 Comp'!$I$15+1)/7)</f>
        <v>0</v>
      </c>
      <c r="AF867" s="381">
        <f t="shared" si="53"/>
        <v>0</v>
      </c>
      <c r="AG867" s="381">
        <f t="shared" si="54"/>
        <v>0</v>
      </c>
    </row>
    <row r="868" spans="1:33" ht="15.75" thickBot="1" x14ac:dyDescent="0.3">
      <c r="A868" s="297">
        <f t="shared" si="55"/>
        <v>850</v>
      </c>
      <c r="B868" s="297" t="str">
        <f>IF('12. Type 2 Emp 2020 Comp'!B870=0," ",+'12. Type 2 Emp 2020 Comp'!B870)</f>
        <v xml:space="preserve"> </v>
      </c>
      <c r="C868" s="265" t="str">
        <f>IF('12. Type 2 Emp 2020 Comp'!C870=0," ",+'12. Type 2 Emp 2020 Comp'!C870)</f>
        <v xml:space="preserve"> </v>
      </c>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c r="AB868" s="514"/>
      <c r="AC868" s="514"/>
      <c r="AD868" s="269">
        <f t="shared" si="52"/>
        <v>0</v>
      </c>
      <c r="AE868" s="390">
        <f>+AD868/(('12. Type 2 Emp 2020 Comp'!$I$16-'12. Type 2 Emp 2020 Comp'!$I$15+1)/7)</f>
        <v>0</v>
      </c>
      <c r="AF868" s="381">
        <f t="shared" si="53"/>
        <v>0</v>
      </c>
      <c r="AG868" s="381">
        <f t="shared" si="54"/>
        <v>0</v>
      </c>
    </row>
    <row r="869" spans="1:33" ht="15.75" thickBot="1" x14ac:dyDescent="0.3">
      <c r="A869" s="297">
        <f t="shared" si="55"/>
        <v>851</v>
      </c>
      <c r="B869" s="297" t="str">
        <f>IF('12. Type 2 Emp 2020 Comp'!B871=0," ",+'12. Type 2 Emp 2020 Comp'!B871)</f>
        <v xml:space="preserve"> </v>
      </c>
      <c r="C869" s="265" t="str">
        <f>IF('12. Type 2 Emp 2020 Comp'!C871=0," ",+'12. Type 2 Emp 2020 Comp'!C871)</f>
        <v xml:space="preserve"> </v>
      </c>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c r="AB869" s="514"/>
      <c r="AC869" s="514"/>
      <c r="AD869" s="269">
        <f t="shared" si="52"/>
        <v>0</v>
      </c>
      <c r="AE869" s="390">
        <f>+AD869/(('12. Type 2 Emp 2020 Comp'!$I$16-'12. Type 2 Emp 2020 Comp'!$I$15+1)/7)</f>
        <v>0</v>
      </c>
      <c r="AF869" s="381">
        <f t="shared" si="53"/>
        <v>0</v>
      </c>
      <c r="AG869" s="381">
        <f t="shared" si="54"/>
        <v>0</v>
      </c>
    </row>
    <row r="870" spans="1:33" ht="15.75" thickBot="1" x14ac:dyDescent="0.3">
      <c r="A870" s="297">
        <f t="shared" si="55"/>
        <v>852</v>
      </c>
      <c r="B870" s="297" t="str">
        <f>IF('12. Type 2 Emp 2020 Comp'!B872=0," ",+'12. Type 2 Emp 2020 Comp'!B872)</f>
        <v xml:space="preserve"> </v>
      </c>
      <c r="C870" s="265" t="str">
        <f>IF('12. Type 2 Emp 2020 Comp'!C872=0," ",+'12. Type 2 Emp 2020 Comp'!C872)</f>
        <v xml:space="preserve"> </v>
      </c>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c r="AB870" s="514"/>
      <c r="AC870" s="514"/>
      <c r="AD870" s="269">
        <f t="shared" si="52"/>
        <v>0</v>
      </c>
      <c r="AE870" s="390">
        <f>+AD870/(('12. Type 2 Emp 2020 Comp'!$I$16-'12. Type 2 Emp 2020 Comp'!$I$15+1)/7)</f>
        <v>0</v>
      </c>
      <c r="AF870" s="381">
        <f t="shared" si="53"/>
        <v>0</v>
      </c>
      <c r="AG870" s="381">
        <f t="shared" si="54"/>
        <v>0</v>
      </c>
    </row>
    <row r="871" spans="1:33" ht="15.75" thickBot="1" x14ac:dyDescent="0.3">
      <c r="A871" s="297">
        <f t="shared" si="55"/>
        <v>853</v>
      </c>
      <c r="B871" s="297" t="str">
        <f>IF('12. Type 2 Emp 2020 Comp'!B873=0," ",+'12. Type 2 Emp 2020 Comp'!B873)</f>
        <v xml:space="preserve"> </v>
      </c>
      <c r="C871" s="265" t="str">
        <f>IF('12. Type 2 Emp 2020 Comp'!C873=0," ",+'12. Type 2 Emp 2020 Comp'!C873)</f>
        <v xml:space="preserve"> </v>
      </c>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c r="AB871" s="514"/>
      <c r="AC871" s="514"/>
      <c r="AD871" s="269">
        <f t="shared" si="52"/>
        <v>0</v>
      </c>
      <c r="AE871" s="390">
        <f>+AD871/(('12. Type 2 Emp 2020 Comp'!$I$16-'12. Type 2 Emp 2020 Comp'!$I$15+1)/7)</f>
        <v>0</v>
      </c>
      <c r="AF871" s="381">
        <f t="shared" si="53"/>
        <v>0</v>
      </c>
      <c r="AG871" s="381">
        <f t="shared" si="54"/>
        <v>0</v>
      </c>
    </row>
    <row r="872" spans="1:33" ht="15.75" thickBot="1" x14ac:dyDescent="0.3">
      <c r="A872" s="297">
        <f t="shared" si="55"/>
        <v>854</v>
      </c>
      <c r="B872" s="297" t="str">
        <f>IF('12. Type 2 Emp 2020 Comp'!B874=0," ",+'12. Type 2 Emp 2020 Comp'!B874)</f>
        <v xml:space="preserve"> </v>
      </c>
      <c r="C872" s="265" t="str">
        <f>IF('12. Type 2 Emp 2020 Comp'!C874=0," ",+'12. Type 2 Emp 2020 Comp'!C874)</f>
        <v xml:space="preserve"> </v>
      </c>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c r="AB872" s="514"/>
      <c r="AC872" s="514"/>
      <c r="AD872" s="269">
        <f t="shared" si="52"/>
        <v>0</v>
      </c>
      <c r="AE872" s="390">
        <f>+AD872/(('12. Type 2 Emp 2020 Comp'!$I$16-'12. Type 2 Emp 2020 Comp'!$I$15+1)/7)</f>
        <v>0</v>
      </c>
      <c r="AF872" s="381">
        <f t="shared" si="53"/>
        <v>0</v>
      </c>
      <c r="AG872" s="381">
        <f t="shared" si="54"/>
        <v>0</v>
      </c>
    </row>
    <row r="873" spans="1:33" ht="15.75" thickBot="1" x14ac:dyDescent="0.3">
      <c r="A873" s="297">
        <f t="shared" si="55"/>
        <v>855</v>
      </c>
      <c r="B873" s="297" t="str">
        <f>IF('12. Type 2 Emp 2020 Comp'!B875=0," ",+'12. Type 2 Emp 2020 Comp'!B875)</f>
        <v xml:space="preserve"> </v>
      </c>
      <c r="C873" s="265" t="str">
        <f>IF('12. Type 2 Emp 2020 Comp'!C875=0," ",+'12. Type 2 Emp 2020 Comp'!C875)</f>
        <v xml:space="preserve"> </v>
      </c>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c r="AB873" s="514"/>
      <c r="AC873" s="514"/>
      <c r="AD873" s="269">
        <f t="shared" si="52"/>
        <v>0</v>
      </c>
      <c r="AE873" s="390">
        <f>+AD873/(('12. Type 2 Emp 2020 Comp'!$I$16-'12. Type 2 Emp 2020 Comp'!$I$15+1)/7)</f>
        <v>0</v>
      </c>
      <c r="AF873" s="381">
        <f t="shared" si="53"/>
        <v>0</v>
      </c>
      <c r="AG873" s="381">
        <f t="shared" si="54"/>
        <v>0</v>
      </c>
    </row>
    <row r="874" spans="1:33" ht="15.75" thickBot="1" x14ac:dyDescent="0.3">
      <c r="A874" s="297">
        <f t="shared" si="55"/>
        <v>856</v>
      </c>
      <c r="B874" s="297" t="str">
        <f>IF('12. Type 2 Emp 2020 Comp'!B876=0," ",+'12. Type 2 Emp 2020 Comp'!B876)</f>
        <v xml:space="preserve"> </v>
      </c>
      <c r="C874" s="265" t="str">
        <f>IF('12. Type 2 Emp 2020 Comp'!C876=0," ",+'12. Type 2 Emp 2020 Comp'!C876)</f>
        <v xml:space="preserve"> </v>
      </c>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c r="AB874" s="514"/>
      <c r="AC874" s="514"/>
      <c r="AD874" s="269">
        <f t="shared" si="52"/>
        <v>0</v>
      </c>
      <c r="AE874" s="390">
        <f>+AD874/(('12. Type 2 Emp 2020 Comp'!$I$16-'12. Type 2 Emp 2020 Comp'!$I$15+1)/7)</f>
        <v>0</v>
      </c>
      <c r="AF874" s="381">
        <f t="shared" si="53"/>
        <v>0</v>
      </c>
      <c r="AG874" s="381">
        <f t="shared" si="54"/>
        <v>0</v>
      </c>
    </row>
    <row r="875" spans="1:33" ht="15.75" thickBot="1" x14ac:dyDescent="0.3">
      <c r="A875" s="297">
        <f t="shared" si="55"/>
        <v>857</v>
      </c>
      <c r="B875" s="297" t="str">
        <f>IF('12. Type 2 Emp 2020 Comp'!B877=0," ",+'12. Type 2 Emp 2020 Comp'!B877)</f>
        <v xml:space="preserve"> </v>
      </c>
      <c r="C875" s="265" t="str">
        <f>IF('12. Type 2 Emp 2020 Comp'!C877=0," ",+'12. Type 2 Emp 2020 Comp'!C877)</f>
        <v xml:space="preserve"> </v>
      </c>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c r="AB875" s="514"/>
      <c r="AC875" s="514"/>
      <c r="AD875" s="269">
        <f t="shared" si="52"/>
        <v>0</v>
      </c>
      <c r="AE875" s="390">
        <f>+AD875/(('12. Type 2 Emp 2020 Comp'!$I$16-'12. Type 2 Emp 2020 Comp'!$I$15+1)/7)</f>
        <v>0</v>
      </c>
      <c r="AF875" s="381">
        <f t="shared" si="53"/>
        <v>0</v>
      </c>
      <c r="AG875" s="381">
        <f t="shared" si="54"/>
        <v>0</v>
      </c>
    </row>
    <row r="876" spans="1:33" ht="15.75" thickBot="1" x14ac:dyDescent="0.3">
      <c r="A876" s="297">
        <f t="shared" si="55"/>
        <v>858</v>
      </c>
      <c r="B876" s="297" t="str">
        <f>IF('12. Type 2 Emp 2020 Comp'!B878=0," ",+'12. Type 2 Emp 2020 Comp'!B878)</f>
        <v xml:space="preserve"> </v>
      </c>
      <c r="C876" s="265" t="str">
        <f>IF('12. Type 2 Emp 2020 Comp'!C878=0," ",+'12. Type 2 Emp 2020 Comp'!C878)</f>
        <v xml:space="preserve"> </v>
      </c>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c r="AB876" s="514"/>
      <c r="AC876" s="514"/>
      <c r="AD876" s="269">
        <f t="shared" si="52"/>
        <v>0</v>
      </c>
      <c r="AE876" s="390">
        <f>+AD876/(('12. Type 2 Emp 2020 Comp'!$I$16-'12. Type 2 Emp 2020 Comp'!$I$15+1)/7)</f>
        <v>0</v>
      </c>
      <c r="AF876" s="381">
        <f t="shared" si="53"/>
        <v>0</v>
      </c>
      <c r="AG876" s="381">
        <f t="shared" si="54"/>
        <v>0</v>
      </c>
    </row>
    <row r="877" spans="1:33" ht="15.75" thickBot="1" x14ac:dyDescent="0.3">
      <c r="A877" s="297">
        <f t="shared" si="55"/>
        <v>859</v>
      </c>
      <c r="B877" s="297" t="str">
        <f>IF('12. Type 2 Emp 2020 Comp'!B879=0," ",+'12. Type 2 Emp 2020 Comp'!B879)</f>
        <v xml:space="preserve"> </v>
      </c>
      <c r="C877" s="265" t="str">
        <f>IF('12. Type 2 Emp 2020 Comp'!C879=0," ",+'12. Type 2 Emp 2020 Comp'!C879)</f>
        <v xml:space="preserve"> </v>
      </c>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c r="AB877" s="514"/>
      <c r="AC877" s="514"/>
      <c r="AD877" s="269">
        <f t="shared" si="52"/>
        <v>0</v>
      </c>
      <c r="AE877" s="390">
        <f>+AD877/(('12. Type 2 Emp 2020 Comp'!$I$16-'12. Type 2 Emp 2020 Comp'!$I$15+1)/7)</f>
        <v>0</v>
      </c>
      <c r="AF877" s="381">
        <f t="shared" si="53"/>
        <v>0</v>
      </c>
      <c r="AG877" s="381">
        <f t="shared" si="54"/>
        <v>0</v>
      </c>
    </row>
    <row r="878" spans="1:33" ht="15.75" thickBot="1" x14ac:dyDescent="0.3">
      <c r="A878" s="297">
        <f t="shared" si="55"/>
        <v>860</v>
      </c>
      <c r="B878" s="297" t="str">
        <f>IF('12. Type 2 Emp 2020 Comp'!B880=0," ",+'12. Type 2 Emp 2020 Comp'!B880)</f>
        <v xml:space="preserve"> </v>
      </c>
      <c r="C878" s="265" t="str">
        <f>IF('12. Type 2 Emp 2020 Comp'!C880=0," ",+'12. Type 2 Emp 2020 Comp'!C880)</f>
        <v xml:space="preserve"> </v>
      </c>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c r="AB878" s="514"/>
      <c r="AC878" s="514"/>
      <c r="AD878" s="269">
        <f t="shared" si="52"/>
        <v>0</v>
      </c>
      <c r="AE878" s="390">
        <f>+AD878/(('12. Type 2 Emp 2020 Comp'!$I$16-'12. Type 2 Emp 2020 Comp'!$I$15+1)/7)</f>
        <v>0</v>
      </c>
      <c r="AF878" s="381">
        <f t="shared" si="53"/>
        <v>0</v>
      </c>
      <c r="AG878" s="381">
        <f t="shared" si="54"/>
        <v>0</v>
      </c>
    </row>
    <row r="879" spans="1:33" ht="15.75" thickBot="1" x14ac:dyDescent="0.3">
      <c r="A879" s="297">
        <f t="shared" si="55"/>
        <v>861</v>
      </c>
      <c r="B879" s="297" t="str">
        <f>IF('12. Type 2 Emp 2020 Comp'!B881=0," ",+'12. Type 2 Emp 2020 Comp'!B881)</f>
        <v xml:space="preserve"> </v>
      </c>
      <c r="C879" s="265" t="str">
        <f>IF('12. Type 2 Emp 2020 Comp'!C881=0," ",+'12. Type 2 Emp 2020 Comp'!C881)</f>
        <v xml:space="preserve"> </v>
      </c>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c r="AB879" s="514"/>
      <c r="AC879" s="514"/>
      <c r="AD879" s="269">
        <f t="shared" si="52"/>
        <v>0</v>
      </c>
      <c r="AE879" s="390">
        <f>+AD879/(('12. Type 2 Emp 2020 Comp'!$I$16-'12. Type 2 Emp 2020 Comp'!$I$15+1)/7)</f>
        <v>0</v>
      </c>
      <c r="AF879" s="381">
        <f t="shared" si="53"/>
        <v>0</v>
      </c>
      <c r="AG879" s="381">
        <f t="shared" si="54"/>
        <v>0</v>
      </c>
    </row>
    <row r="880" spans="1:33" ht="15.75" thickBot="1" x14ac:dyDescent="0.3">
      <c r="A880" s="297">
        <f t="shared" si="55"/>
        <v>862</v>
      </c>
      <c r="B880" s="297" t="str">
        <f>IF('12. Type 2 Emp 2020 Comp'!B882=0," ",+'12. Type 2 Emp 2020 Comp'!B882)</f>
        <v xml:space="preserve"> </v>
      </c>
      <c r="C880" s="265" t="str">
        <f>IF('12. Type 2 Emp 2020 Comp'!C882=0," ",+'12. Type 2 Emp 2020 Comp'!C882)</f>
        <v xml:space="preserve"> </v>
      </c>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c r="AB880" s="514"/>
      <c r="AC880" s="514"/>
      <c r="AD880" s="269">
        <f t="shared" si="52"/>
        <v>0</v>
      </c>
      <c r="AE880" s="390">
        <f>+AD880/(('12. Type 2 Emp 2020 Comp'!$I$16-'12. Type 2 Emp 2020 Comp'!$I$15+1)/7)</f>
        <v>0</v>
      </c>
      <c r="AF880" s="381">
        <f t="shared" si="53"/>
        <v>0</v>
      </c>
      <c r="AG880" s="381">
        <f t="shared" si="54"/>
        <v>0</v>
      </c>
    </row>
    <row r="881" spans="1:33" ht="15.75" thickBot="1" x14ac:dyDescent="0.3">
      <c r="A881" s="297">
        <f t="shared" si="55"/>
        <v>863</v>
      </c>
      <c r="B881" s="297" t="str">
        <f>IF('12. Type 2 Emp 2020 Comp'!B883=0," ",+'12. Type 2 Emp 2020 Comp'!B883)</f>
        <v xml:space="preserve"> </v>
      </c>
      <c r="C881" s="265" t="str">
        <f>IF('12. Type 2 Emp 2020 Comp'!C883=0," ",+'12. Type 2 Emp 2020 Comp'!C883)</f>
        <v xml:space="preserve"> </v>
      </c>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c r="AB881" s="514"/>
      <c r="AC881" s="514"/>
      <c r="AD881" s="269">
        <f t="shared" si="52"/>
        <v>0</v>
      </c>
      <c r="AE881" s="390">
        <f>+AD881/(('12. Type 2 Emp 2020 Comp'!$I$16-'12. Type 2 Emp 2020 Comp'!$I$15+1)/7)</f>
        <v>0</v>
      </c>
      <c r="AF881" s="381">
        <f t="shared" si="53"/>
        <v>0</v>
      </c>
      <c r="AG881" s="381">
        <f t="shared" si="54"/>
        <v>0</v>
      </c>
    </row>
    <row r="882" spans="1:33" ht="15.75" thickBot="1" x14ac:dyDescent="0.3">
      <c r="A882" s="297">
        <f t="shared" si="55"/>
        <v>864</v>
      </c>
      <c r="B882" s="297" t="str">
        <f>IF('12. Type 2 Emp 2020 Comp'!B884=0," ",+'12. Type 2 Emp 2020 Comp'!B884)</f>
        <v xml:space="preserve"> </v>
      </c>
      <c r="C882" s="265" t="str">
        <f>IF('12. Type 2 Emp 2020 Comp'!C884=0," ",+'12. Type 2 Emp 2020 Comp'!C884)</f>
        <v xml:space="preserve"> </v>
      </c>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c r="AB882" s="514"/>
      <c r="AC882" s="514"/>
      <c r="AD882" s="269">
        <f t="shared" si="52"/>
        <v>0</v>
      </c>
      <c r="AE882" s="390">
        <f>+AD882/(('12. Type 2 Emp 2020 Comp'!$I$16-'12. Type 2 Emp 2020 Comp'!$I$15+1)/7)</f>
        <v>0</v>
      </c>
      <c r="AF882" s="381">
        <f t="shared" si="53"/>
        <v>0</v>
      </c>
      <c r="AG882" s="381">
        <f t="shared" si="54"/>
        <v>0</v>
      </c>
    </row>
    <row r="883" spans="1:33" ht="15.75" thickBot="1" x14ac:dyDescent="0.3">
      <c r="A883" s="297">
        <f t="shared" si="55"/>
        <v>865</v>
      </c>
      <c r="B883" s="297" t="str">
        <f>IF('12. Type 2 Emp 2020 Comp'!B885=0," ",+'12. Type 2 Emp 2020 Comp'!B885)</f>
        <v xml:space="preserve"> </v>
      </c>
      <c r="C883" s="265" t="str">
        <f>IF('12. Type 2 Emp 2020 Comp'!C885=0," ",+'12. Type 2 Emp 2020 Comp'!C885)</f>
        <v xml:space="preserve"> </v>
      </c>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c r="AB883" s="514"/>
      <c r="AC883" s="514"/>
      <c r="AD883" s="269">
        <f t="shared" si="52"/>
        <v>0</v>
      </c>
      <c r="AE883" s="390">
        <f>+AD883/(('12. Type 2 Emp 2020 Comp'!$I$16-'12. Type 2 Emp 2020 Comp'!$I$15+1)/7)</f>
        <v>0</v>
      </c>
      <c r="AF883" s="381">
        <f t="shared" si="53"/>
        <v>0</v>
      </c>
      <c r="AG883" s="381">
        <f t="shared" si="54"/>
        <v>0</v>
      </c>
    </row>
    <row r="884" spans="1:33" ht="15.75" thickBot="1" x14ac:dyDescent="0.3">
      <c r="A884" s="297">
        <f t="shared" si="55"/>
        <v>866</v>
      </c>
      <c r="B884" s="297" t="str">
        <f>IF('12. Type 2 Emp 2020 Comp'!B886=0," ",+'12. Type 2 Emp 2020 Comp'!B886)</f>
        <v xml:space="preserve"> </v>
      </c>
      <c r="C884" s="265" t="str">
        <f>IF('12. Type 2 Emp 2020 Comp'!C886=0," ",+'12. Type 2 Emp 2020 Comp'!C886)</f>
        <v xml:space="preserve"> </v>
      </c>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c r="AB884" s="514"/>
      <c r="AC884" s="514"/>
      <c r="AD884" s="269">
        <f t="shared" si="52"/>
        <v>0</v>
      </c>
      <c r="AE884" s="390">
        <f>+AD884/(('12. Type 2 Emp 2020 Comp'!$I$16-'12. Type 2 Emp 2020 Comp'!$I$15+1)/7)</f>
        <v>0</v>
      </c>
      <c r="AF884" s="381">
        <f t="shared" si="53"/>
        <v>0</v>
      </c>
      <c r="AG884" s="381">
        <f t="shared" si="54"/>
        <v>0</v>
      </c>
    </row>
    <row r="885" spans="1:33" ht="15.75" thickBot="1" x14ac:dyDescent="0.3">
      <c r="A885" s="297">
        <f t="shared" si="55"/>
        <v>867</v>
      </c>
      <c r="B885" s="297" t="str">
        <f>IF('12. Type 2 Emp 2020 Comp'!B887=0," ",+'12. Type 2 Emp 2020 Comp'!B887)</f>
        <v xml:space="preserve"> </v>
      </c>
      <c r="C885" s="265" t="str">
        <f>IF('12. Type 2 Emp 2020 Comp'!C887=0," ",+'12. Type 2 Emp 2020 Comp'!C887)</f>
        <v xml:space="preserve"> </v>
      </c>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c r="AB885" s="514"/>
      <c r="AC885" s="514"/>
      <c r="AD885" s="269">
        <f t="shared" si="52"/>
        <v>0</v>
      </c>
      <c r="AE885" s="390">
        <f>+AD885/(('12. Type 2 Emp 2020 Comp'!$I$16-'12. Type 2 Emp 2020 Comp'!$I$15+1)/7)</f>
        <v>0</v>
      </c>
      <c r="AF885" s="381">
        <f t="shared" si="53"/>
        <v>0</v>
      </c>
      <c r="AG885" s="381">
        <f t="shared" si="54"/>
        <v>0</v>
      </c>
    </row>
    <row r="886" spans="1:33" ht="15.75" thickBot="1" x14ac:dyDescent="0.3">
      <c r="A886" s="297">
        <f t="shared" si="55"/>
        <v>868</v>
      </c>
      <c r="B886" s="297" t="str">
        <f>IF('12. Type 2 Emp 2020 Comp'!B888=0," ",+'12. Type 2 Emp 2020 Comp'!B888)</f>
        <v xml:space="preserve"> </v>
      </c>
      <c r="C886" s="265" t="str">
        <f>IF('12. Type 2 Emp 2020 Comp'!C888=0," ",+'12. Type 2 Emp 2020 Comp'!C888)</f>
        <v xml:space="preserve"> </v>
      </c>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c r="AB886" s="514"/>
      <c r="AC886" s="514"/>
      <c r="AD886" s="269">
        <f t="shared" si="52"/>
        <v>0</v>
      </c>
      <c r="AE886" s="390">
        <f>+AD886/(('12. Type 2 Emp 2020 Comp'!$I$16-'12. Type 2 Emp 2020 Comp'!$I$15+1)/7)</f>
        <v>0</v>
      </c>
      <c r="AF886" s="381">
        <f t="shared" si="53"/>
        <v>0</v>
      </c>
      <c r="AG886" s="381">
        <f t="shared" si="54"/>
        <v>0</v>
      </c>
    </row>
    <row r="887" spans="1:33" ht="15.75" thickBot="1" x14ac:dyDescent="0.3">
      <c r="A887" s="297">
        <f t="shared" si="55"/>
        <v>869</v>
      </c>
      <c r="B887" s="297" t="str">
        <f>IF('12. Type 2 Emp 2020 Comp'!B889=0," ",+'12. Type 2 Emp 2020 Comp'!B889)</f>
        <v xml:space="preserve"> </v>
      </c>
      <c r="C887" s="265" t="str">
        <f>IF('12. Type 2 Emp 2020 Comp'!C889=0," ",+'12. Type 2 Emp 2020 Comp'!C889)</f>
        <v xml:space="preserve"> </v>
      </c>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c r="AB887" s="514"/>
      <c r="AC887" s="514"/>
      <c r="AD887" s="269">
        <f t="shared" si="52"/>
        <v>0</v>
      </c>
      <c r="AE887" s="390">
        <f>+AD887/(('12. Type 2 Emp 2020 Comp'!$I$16-'12. Type 2 Emp 2020 Comp'!$I$15+1)/7)</f>
        <v>0</v>
      </c>
      <c r="AF887" s="381">
        <f t="shared" si="53"/>
        <v>0</v>
      </c>
      <c r="AG887" s="381">
        <f t="shared" si="54"/>
        <v>0</v>
      </c>
    </row>
    <row r="888" spans="1:33" ht="15.75" thickBot="1" x14ac:dyDescent="0.3">
      <c r="A888" s="297">
        <f t="shared" si="55"/>
        <v>870</v>
      </c>
      <c r="B888" s="297" t="str">
        <f>IF('12. Type 2 Emp 2020 Comp'!B890=0," ",+'12. Type 2 Emp 2020 Comp'!B890)</f>
        <v xml:space="preserve"> </v>
      </c>
      <c r="C888" s="265" t="str">
        <f>IF('12. Type 2 Emp 2020 Comp'!C890=0," ",+'12. Type 2 Emp 2020 Comp'!C890)</f>
        <v xml:space="preserve"> </v>
      </c>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c r="AB888" s="514"/>
      <c r="AC888" s="514"/>
      <c r="AD888" s="269">
        <f t="shared" si="52"/>
        <v>0</v>
      </c>
      <c r="AE888" s="390">
        <f>+AD888/(('12. Type 2 Emp 2020 Comp'!$I$16-'12. Type 2 Emp 2020 Comp'!$I$15+1)/7)</f>
        <v>0</v>
      </c>
      <c r="AF888" s="381">
        <f t="shared" si="53"/>
        <v>0</v>
      </c>
      <c r="AG888" s="381">
        <f t="shared" si="54"/>
        <v>0</v>
      </c>
    </row>
    <row r="889" spans="1:33" ht="15.75" thickBot="1" x14ac:dyDescent="0.3">
      <c r="A889" s="297">
        <f t="shared" si="55"/>
        <v>871</v>
      </c>
      <c r="B889" s="297" t="str">
        <f>IF('12. Type 2 Emp 2020 Comp'!B891=0," ",+'12. Type 2 Emp 2020 Comp'!B891)</f>
        <v xml:space="preserve"> </v>
      </c>
      <c r="C889" s="265" t="str">
        <f>IF('12. Type 2 Emp 2020 Comp'!C891=0," ",+'12. Type 2 Emp 2020 Comp'!C891)</f>
        <v xml:space="preserve"> </v>
      </c>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c r="AB889" s="514"/>
      <c r="AC889" s="514"/>
      <c r="AD889" s="269">
        <f t="shared" si="52"/>
        <v>0</v>
      </c>
      <c r="AE889" s="390">
        <f>+AD889/(('12. Type 2 Emp 2020 Comp'!$I$16-'12. Type 2 Emp 2020 Comp'!$I$15+1)/7)</f>
        <v>0</v>
      </c>
      <c r="AF889" s="381">
        <f t="shared" si="53"/>
        <v>0</v>
      </c>
      <c r="AG889" s="381">
        <f t="shared" si="54"/>
        <v>0</v>
      </c>
    </row>
    <row r="890" spans="1:33" ht="15.75" thickBot="1" x14ac:dyDescent="0.3">
      <c r="A890" s="297">
        <f t="shared" si="55"/>
        <v>872</v>
      </c>
      <c r="B890" s="297" t="str">
        <f>IF('12. Type 2 Emp 2020 Comp'!B892=0," ",+'12. Type 2 Emp 2020 Comp'!B892)</f>
        <v xml:space="preserve"> </v>
      </c>
      <c r="C890" s="265" t="str">
        <f>IF('12. Type 2 Emp 2020 Comp'!C892=0," ",+'12. Type 2 Emp 2020 Comp'!C892)</f>
        <v xml:space="preserve"> </v>
      </c>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c r="AB890" s="514"/>
      <c r="AC890" s="514"/>
      <c r="AD890" s="269">
        <f t="shared" si="52"/>
        <v>0</v>
      </c>
      <c r="AE890" s="390">
        <f>+AD890/(('12. Type 2 Emp 2020 Comp'!$I$16-'12. Type 2 Emp 2020 Comp'!$I$15+1)/7)</f>
        <v>0</v>
      </c>
      <c r="AF890" s="381">
        <f t="shared" si="53"/>
        <v>0</v>
      </c>
      <c r="AG890" s="381">
        <f t="shared" si="54"/>
        <v>0</v>
      </c>
    </row>
    <row r="891" spans="1:33" ht="15.75" thickBot="1" x14ac:dyDescent="0.3">
      <c r="A891" s="297">
        <f t="shared" si="55"/>
        <v>873</v>
      </c>
      <c r="B891" s="297" t="str">
        <f>IF('12. Type 2 Emp 2020 Comp'!B893=0," ",+'12. Type 2 Emp 2020 Comp'!B893)</f>
        <v xml:space="preserve"> </v>
      </c>
      <c r="C891" s="265" t="str">
        <f>IF('12. Type 2 Emp 2020 Comp'!C893=0," ",+'12. Type 2 Emp 2020 Comp'!C893)</f>
        <v xml:space="preserve"> </v>
      </c>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c r="AB891" s="514"/>
      <c r="AC891" s="514"/>
      <c r="AD891" s="269">
        <f t="shared" si="52"/>
        <v>0</v>
      </c>
      <c r="AE891" s="390">
        <f>+AD891/(('12. Type 2 Emp 2020 Comp'!$I$16-'12. Type 2 Emp 2020 Comp'!$I$15+1)/7)</f>
        <v>0</v>
      </c>
      <c r="AF891" s="381">
        <f t="shared" si="53"/>
        <v>0</v>
      </c>
      <c r="AG891" s="381">
        <f t="shared" si="54"/>
        <v>0</v>
      </c>
    </row>
    <row r="892" spans="1:33" ht="15.75" thickBot="1" x14ac:dyDescent="0.3">
      <c r="A892" s="297">
        <f t="shared" si="55"/>
        <v>874</v>
      </c>
      <c r="B892" s="297" t="str">
        <f>IF('12. Type 2 Emp 2020 Comp'!B894=0," ",+'12. Type 2 Emp 2020 Comp'!B894)</f>
        <v xml:space="preserve"> </v>
      </c>
      <c r="C892" s="265" t="str">
        <f>IF('12. Type 2 Emp 2020 Comp'!C894=0," ",+'12. Type 2 Emp 2020 Comp'!C894)</f>
        <v xml:space="preserve"> </v>
      </c>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c r="AB892" s="514"/>
      <c r="AC892" s="514"/>
      <c r="AD892" s="269">
        <f t="shared" si="52"/>
        <v>0</v>
      </c>
      <c r="AE892" s="390">
        <f>+AD892/(('12. Type 2 Emp 2020 Comp'!$I$16-'12. Type 2 Emp 2020 Comp'!$I$15+1)/7)</f>
        <v>0</v>
      </c>
      <c r="AF892" s="381">
        <f t="shared" si="53"/>
        <v>0</v>
      </c>
      <c r="AG892" s="381">
        <f t="shared" si="54"/>
        <v>0</v>
      </c>
    </row>
    <row r="893" spans="1:33" ht="15.75" thickBot="1" x14ac:dyDescent="0.3">
      <c r="A893" s="297">
        <f t="shared" si="55"/>
        <v>875</v>
      </c>
      <c r="B893" s="297" t="str">
        <f>IF('12. Type 2 Emp 2020 Comp'!B895=0," ",+'12. Type 2 Emp 2020 Comp'!B895)</f>
        <v xml:space="preserve"> </v>
      </c>
      <c r="C893" s="265" t="str">
        <f>IF('12. Type 2 Emp 2020 Comp'!C895=0," ",+'12. Type 2 Emp 2020 Comp'!C895)</f>
        <v xml:space="preserve"> </v>
      </c>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c r="AB893" s="514"/>
      <c r="AC893" s="514"/>
      <c r="AD893" s="269">
        <f t="shared" si="52"/>
        <v>0</v>
      </c>
      <c r="AE893" s="390">
        <f>+AD893/(('12. Type 2 Emp 2020 Comp'!$I$16-'12. Type 2 Emp 2020 Comp'!$I$15+1)/7)</f>
        <v>0</v>
      </c>
      <c r="AF893" s="381">
        <f t="shared" si="53"/>
        <v>0</v>
      </c>
      <c r="AG893" s="381">
        <f t="shared" si="54"/>
        <v>0</v>
      </c>
    </row>
    <row r="894" spans="1:33" ht="15.75" thickBot="1" x14ac:dyDescent="0.3">
      <c r="A894" s="297">
        <f t="shared" si="55"/>
        <v>876</v>
      </c>
      <c r="B894" s="297" t="str">
        <f>IF('12. Type 2 Emp 2020 Comp'!B896=0," ",+'12. Type 2 Emp 2020 Comp'!B896)</f>
        <v xml:space="preserve"> </v>
      </c>
      <c r="C894" s="265" t="str">
        <f>IF('12. Type 2 Emp 2020 Comp'!C896=0," ",+'12. Type 2 Emp 2020 Comp'!C896)</f>
        <v xml:space="preserve"> </v>
      </c>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c r="AB894" s="514"/>
      <c r="AC894" s="514"/>
      <c r="AD894" s="269">
        <f t="shared" si="52"/>
        <v>0</v>
      </c>
      <c r="AE894" s="390">
        <f>+AD894/(('12. Type 2 Emp 2020 Comp'!$I$16-'12. Type 2 Emp 2020 Comp'!$I$15+1)/7)</f>
        <v>0</v>
      </c>
      <c r="AF894" s="381">
        <f t="shared" si="53"/>
        <v>0</v>
      </c>
      <c r="AG894" s="381">
        <f t="shared" si="54"/>
        <v>0</v>
      </c>
    </row>
    <row r="895" spans="1:33" ht="15.75" thickBot="1" x14ac:dyDescent="0.3">
      <c r="A895" s="297">
        <f t="shared" si="55"/>
        <v>877</v>
      </c>
      <c r="B895" s="297" t="str">
        <f>IF('12. Type 2 Emp 2020 Comp'!B897=0," ",+'12. Type 2 Emp 2020 Comp'!B897)</f>
        <v xml:space="preserve"> </v>
      </c>
      <c r="C895" s="265" t="str">
        <f>IF('12. Type 2 Emp 2020 Comp'!C897=0," ",+'12. Type 2 Emp 2020 Comp'!C897)</f>
        <v xml:space="preserve"> </v>
      </c>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c r="AB895" s="514"/>
      <c r="AC895" s="514"/>
      <c r="AD895" s="269">
        <f t="shared" si="52"/>
        <v>0</v>
      </c>
      <c r="AE895" s="390">
        <f>+AD895/(('12. Type 2 Emp 2020 Comp'!$I$16-'12. Type 2 Emp 2020 Comp'!$I$15+1)/7)</f>
        <v>0</v>
      </c>
      <c r="AF895" s="381">
        <f t="shared" si="53"/>
        <v>0</v>
      </c>
      <c r="AG895" s="381">
        <f t="shared" si="54"/>
        <v>0</v>
      </c>
    </row>
    <row r="896" spans="1:33" ht="15.75" thickBot="1" x14ac:dyDescent="0.3">
      <c r="A896" s="297">
        <f t="shared" si="55"/>
        <v>878</v>
      </c>
      <c r="B896" s="297" t="str">
        <f>IF('12. Type 2 Emp 2020 Comp'!B898=0," ",+'12. Type 2 Emp 2020 Comp'!B898)</f>
        <v xml:space="preserve"> </v>
      </c>
      <c r="C896" s="265" t="str">
        <f>IF('12. Type 2 Emp 2020 Comp'!C898=0," ",+'12. Type 2 Emp 2020 Comp'!C898)</f>
        <v xml:space="preserve"> </v>
      </c>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c r="AB896" s="514"/>
      <c r="AC896" s="514"/>
      <c r="AD896" s="269">
        <f t="shared" si="52"/>
        <v>0</v>
      </c>
      <c r="AE896" s="390">
        <f>+AD896/(('12. Type 2 Emp 2020 Comp'!$I$16-'12. Type 2 Emp 2020 Comp'!$I$15+1)/7)</f>
        <v>0</v>
      </c>
      <c r="AF896" s="381">
        <f t="shared" si="53"/>
        <v>0</v>
      </c>
      <c r="AG896" s="381">
        <f t="shared" si="54"/>
        <v>0</v>
      </c>
    </row>
    <row r="897" spans="1:33" ht="15.75" thickBot="1" x14ac:dyDescent="0.3">
      <c r="A897" s="297">
        <f t="shared" si="55"/>
        <v>879</v>
      </c>
      <c r="B897" s="297" t="str">
        <f>IF('12. Type 2 Emp 2020 Comp'!B899=0," ",+'12. Type 2 Emp 2020 Comp'!B899)</f>
        <v xml:space="preserve"> </v>
      </c>
      <c r="C897" s="265" t="str">
        <f>IF('12. Type 2 Emp 2020 Comp'!C899=0," ",+'12. Type 2 Emp 2020 Comp'!C899)</f>
        <v xml:space="preserve"> </v>
      </c>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c r="AB897" s="514"/>
      <c r="AC897" s="514"/>
      <c r="AD897" s="269">
        <f t="shared" si="52"/>
        <v>0</v>
      </c>
      <c r="AE897" s="390">
        <f>+AD897/(('12. Type 2 Emp 2020 Comp'!$I$16-'12. Type 2 Emp 2020 Comp'!$I$15+1)/7)</f>
        <v>0</v>
      </c>
      <c r="AF897" s="381">
        <f t="shared" si="53"/>
        <v>0</v>
      </c>
      <c r="AG897" s="381">
        <f t="shared" si="54"/>
        <v>0</v>
      </c>
    </row>
    <row r="898" spans="1:33" ht="15.75" thickBot="1" x14ac:dyDescent="0.3">
      <c r="A898" s="297">
        <f t="shared" si="55"/>
        <v>880</v>
      </c>
      <c r="B898" s="297" t="str">
        <f>IF('12. Type 2 Emp 2020 Comp'!B900=0," ",+'12. Type 2 Emp 2020 Comp'!B900)</f>
        <v xml:space="preserve"> </v>
      </c>
      <c r="C898" s="265" t="str">
        <f>IF('12. Type 2 Emp 2020 Comp'!C900=0," ",+'12. Type 2 Emp 2020 Comp'!C900)</f>
        <v xml:space="preserve"> </v>
      </c>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c r="AB898" s="514"/>
      <c r="AC898" s="514"/>
      <c r="AD898" s="269">
        <f t="shared" si="52"/>
        <v>0</v>
      </c>
      <c r="AE898" s="390">
        <f>+AD898/(('12. Type 2 Emp 2020 Comp'!$I$16-'12. Type 2 Emp 2020 Comp'!$I$15+1)/7)</f>
        <v>0</v>
      </c>
      <c r="AF898" s="381">
        <f t="shared" si="53"/>
        <v>0</v>
      </c>
      <c r="AG898" s="381">
        <f t="shared" si="54"/>
        <v>0</v>
      </c>
    </row>
    <row r="899" spans="1:33" ht="15.75" thickBot="1" x14ac:dyDescent="0.3">
      <c r="A899" s="297">
        <f t="shared" si="55"/>
        <v>881</v>
      </c>
      <c r="B899" s="297" t="str">
        <f>IF('12. Type 2 Emp 2020 Comp'!B901=0," ",+'12. Type 2 Emp 2020 Comp'!B901)</f>
        <v xml:space="preserve"> </v>
      </c>
      <c r="C899" s="265" t="str">
        <f>IF('12. Type 2 Emp 2020 Comp'!C901=0," ",+'12. Type 2 Emp 2020 Comp'!C901)</f>
        <v xml:space="preserve"> </v>
      </c>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c r="AB899" s="514"/>
      <c r="AC899" s="514"/>
      <c r="AD899" s="269">
        <f t="shared" si="52"/>
        <v>0</v>
      </c>
      <c r="AE899" s="390">
        <f>+AD899/(('12. Type 2 Emp 2020 Comp'!$I$16-'12. Type 2 Emp 2020 Comp'!$I$15+1)/7)</f>
        <v>0</v>
      </c>
      <c r="AF899" s="381">
        <f t="shared" si="53"/>
        <v>0</v>
      </c>
      <c r="AG899" s="381">
        <f t="shared" si="54"/>
        <v>0</v>
      </c>
    </row>
    <row r="900" spans="1:33" ht="15.75" thickBot="1" x14ac:dyDescent="0.3">
      <c r="A900" s="297">
        <f t="shared" si="55"/>
        <v>882</v>
      </c>
      <c r="B900" s="297" t="str">
        <f>IF('12. Type 2 Emp 2020 Comp'!B902=0," ",+'12. Type 2 Emp 2020 Comp'!B902)</f>
        <v xml:space="preserve"> </v>
      </c>
      <c r="C900" s="265" t="str">
        <f>IF('12. Type 2 Emp 2020 Comp'!C902=0," ",+'12. Type 2 Emp 2020 Comp'!C902)</f>
        <v xml:space="preserve"> </v>
      </c>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c r="AB900" s="514"/>
      <c r="AC900" s="514"/>
      <c r="AD900" s="269">
        <f t="shared" si="52"/>
        <v>0</v>
      </c>
      <c r="AE900" s="390">
        <f>+AD900/(('12. Type 2 Emp 2020 Comp'!$I$16-'12. Type 2 Emp 2020 Comp'!$I$15+1)/7)</f>
        <v>0</v>
      </c>
      <c r="AF900" s="381">
        <f t="shared" si="53"/>
        <v>0</v>
      </c>
      <c r="AG900" s="381">
        <f t="shared" si="54"/>
        <v>0</v>
      </c>
    </row>
    <row r="901" spans="1:33" ht="15.75" thickBot="1" x14ac:dyDescent="0.3">
      <c r="A901" s="297">
        <f t="shared" si="55"/>
        <v>883</v>
      </c>
      <c r="B901" s="297" t="str">
        <f>IF('12. Type 2 Emp 2020 Comp'!B903=0," ",+'12. Type 2 Emp 2020 Comp'!B903)</f>
        <v xml:space="preserve"> </v>
      </c>
      <c r="C901" s="265" t="str">
        <f>IF('12. Type 2 Emp 2020 Comp'!C903=0," ",+'12. Type 2 Emp 2020 Comp'!C903)</f>
        <v xml:space="preserve"> </v>
      </c>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c r="AB901" s="514"/>
      <c r="AC901" s="514"/>
      <c r="AD901" s="269">
        <f t="shared" si="52"/>
        <v>0</v>
      </c>
      <c r="AE901" s="390">
        <f>+AD901/(('12. Type 2 Emp 2020 Comp'!$I$16-'12. Type 2 Emp 2020 Comp'!$I$15+1)/7)</f>
        <v>0</v>
      </c>
      <c r="AF901" s="381">
        <f t="shared" si="53"/>
        <v>0</v>
      </c>
      <c r="AG901" s="381">
        <f t="shared" si="54"/>
        <v>0</v>
      </c>
    </row>
    <row r="902" spans="1:33" ht="15.75" thickBot="1" x14ac:dyDescent="0.3">
      <c r="A902" s="297">
        <f t="shared" si="55"/>
        <v>884</v>
      </c>
      <c r="B902" s="297" t="str">
        <f>IF('12. Type 2 Emp 2020 Comp'!B904=0," ",+'12. Type 2 Emp 2020 Comp'!B904)</f>
        <v xml:space="preserve"> </v>
      </c>
      <c r="C902" s="265" t="str">
        <f>IF('12. Type 2 Emp 2020 Comp'!C904=0," ",+'12. Type 2 Emp 2020 Comp'!C904)</f>
        <v xml:space="preserve"> </v>
      </c>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c r="AB902" s="514"/>
      <c r="AC902" s="514"/>
      <c r="AD902" s="269">
        <f t="shared" si="52"/>
        <v>0</v>
      </c>
      <c r="AE902" s="390">
        <f>+AD902/(('12. Type 2 Emp 2020 Comp'!$I$16-'12. Type 2 Emp 2020 Comp'!$I$15+1)/7)</f>
        <v>0</v>
      </c>
      <c r="AF902" s="381">
        <f t="shared" si="53"/>
        <v>0</v>
      </c>
      <c r="AG902" s="381">
        <f t="shared" si="54"/>
        <v>0</v>
      </c>
    </row>
    <row r="903" spans="1:33" ht="15.75" thickBot="1" x14ac:dyDescent="0.3">
      <c r="A903" s="297">
        <f t="shared" si="55"/>
        <v>885</v>
      </c>
      <c r="B903" s="297" t="str">
        <f>IF('12. Type 2 Emp 2020 Comp'!B905=0," ",+'12. Type 2 Emp 2020 Comp'!B905)</f>
        <v xml:space="preserve"> </v>
      </c>
      <c r="C903" s="265" t="str">
        <f>IF('12. Type 2 Emp 2020 Comp'!C905=0," ",+'12. Type 2 Emp 2020 Comp'!C905)</f>
        <v xml:space="preserve"> </v>
      </c>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c r="AB903" s="514"/>
      <c r="AC903" s="514"/>
      <c r="AD903" s="269">
        <f t="shared" si="52"/>
        <v>0</v>
      </c>
      <c r="AE903" s="390">
        <f>+AD903/(('12. Type 2 Emp 2020 Comp'!$I$16-'12. Type 2 Emp 2020 Comp'!$I$15+1)/7)</f>
        <v>0</v>
      </c>
      <c r="AF903" s="381">
        <f t="shared" si="53"/>
        <v>0</v>
      </c>
      <c r="AG903" s="381">
        <f t="shared" si="54"/>
        <v>0</v>
      </c>
    </row>
    <row r="904" spans="1:33" ht="15.75" thickBot="1" x14ac:dyDescent="0.3">
      <c r="A904" s="297">
        <f t="shared" si="55"/>
        <v>886</v>
      </c>
      <c r="B904" s="297" t="str">
        <f>IF('12. Type 2 Emp 2020 Comp'!B906=0," ",+'12. Type 2 Emp 2020 Comp'!B906)</f>
        <v xml:space="preserve"> </v>
      </c>
      <c r="C904" s="265" t="str">
        <f>IF('12. Type 2 Emp 2020 Comp'!C906=0," ",+'12. Type 2 Emp 2020 Comp'!C906)</f>
        <v xml:space="preserve"> </v>
      </c>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c r="AB904" s="514"/>
      <c r="AC904" s="514"/>
      <c r="AD904" s="269">
        <f t="shared" si="52"/>
        <v>0</v>
      </c>
      <c r="AE904" s="390">
        <f>+AD904/(('12. Type 2 Emp 2020 Comp'!$I$16-'12. Type 2 Emp 2020 Comp'!$I$15+1)/7)</f>
        <v>0</v>
      </c>
      <c r="AF904" s="381">
        <f t="shared" si="53"/>
        <v>0</v>
      </c>
      <c r="AG904" s="381">
        <f t="shared" si="54"/>
        <v>0</v>
      </c>
    </row>
    <row r="905" spans="1:33" ht="15.75" thickBot="1" x14ac:dyDescent="0.3">
      <c r="A905" s="297">
        <f t="shared" si="55"/>
        <v>887</v>
      </c>
      <c r="B905" s="297" t="str">
        <f>IF('12. Type 2 Emp 2020 Comp'!B907=0," ",+'12. Type 2 Emp 2020 Comp'!B907)</f>
        <v xml:space="preserve"> </v>
      </c>
      <c r="C905" s="265" t="str">
        <f>IF('12. Type 2 Emp 2020 Comp'!C907=0," ",+'12. Type 2 Emp 2020 Comp'!C907)</f>
        <v xml:space="preserve"> </v>
      </c>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c r="AB905" s="514"/>
      <c r="AC905" s="514"/>
      <c r="AD905" s="269">
        <f t="shared" si="52"/>
        <v>0</v>
      </c>
      <c r="AE905" s="390">
        <f>+AD905/(('12. Type 2 Emp 2020 Comp'!$I$16-'12. Type 2 Emp 2020 Comp'!$I$15+1)/7)</f>
        <v>0</v>
      </c>
      <c r="AF905" s="381">
        <f t="shared" si="53"/>
        <v>0</v>
      </c>
      <c r="AG905" s="381">
        <f t="shared" si="54"/>
        <v>0</v>
      </c>
    </row>
    <row r="906" spans="1:33" ht="15.75" thickBot="1" x14ac:dyDescent="0.3">
      <c r="A906" s="297">
        <f t="shared" si="55"/>
        <v>888</v>
      </c>
      <c r="B906" s="297" t="str">
        <f>IF('12. Type 2 Emp 2020 Comp'!B908=0," ",+'12. Type 2 Emp 2020 Comp'!B908)</f>
        <v xml:space="preserve"> </v>
      </c>
      <c r="C906" s="265" t="str">
        <f>IF('12. Type 2 Emp 2020 Comp'!C908=0," ",+'12. Type 2 Emp 2020 Comp'!C908)</f>
        <v xml:space="preserve"> </v>
      </c>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c r="AB906" s="514"/>
      <c r="AC906" s="514"/>
      <c r="AD906" s="269">
        <f t="shared" si="52"/>
        <v>0</v>
      </c>
      <c r="AE906" s="390">
        <f>+AD906/(('12. Type 2 Emp 2020 Comp'!$I$16-'12. Type 2 Emp 2020 Comp'!$I$15+1)/7)</f>
        <v>0</v>
      </c>
      <c r="AF906" s="381">
        <f t="shared" si="53"/>
        <v>0</v>
      </c>
      <c r="AG906" s="381">
        <f t="shared" si="54"/>
        <v>0</v>
      </c>
    </row>
    <row r="907" spans="1:33" ht="15.75" thickBot="1" x14ac:dyDescent="0.3">
      <c r="A907" s="297">
        <f t="shared" si="55"/>
        <v>889</v>
      </c>
      <c r="B907" s="297" t="str">
        <f>IF('12. Type 2 Emp 2020 Comp'!B909=0," ",+'12. Type 2 Emp 2020 Comp'!B909)</f>
        <v xml:space="preserve"> </v>
      </c>
      <c r="C907" s="265" t="str">
        <f>IF('12. Type 2 Emp 2020 Comp'!C909=0," ",+'12. Type 2 Emp 2020 Comp'!C909)</f>
        <v xml:space="preserve"> </v>
      </c>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c r="AB907" s="514"/>
      <c r="AC907" s="514"/>
      <c r="AD907" s="269">
        <f t="shared" si="52"/>
        <v>0</v>
      </c>
      <c r="AE907" s="390">
        <f>+AD907/(('12. Type 2 Emp 2020 Comp'!$I$16-'12. Type 2 Emp 2020 Comp'!$I$15+1)/7)</f>
        <v>0</v>
      </c>
      <c r="AF907" s="381">
        <f t="shared" si="53"/>
        <v>0</v>
      </c>
      <c r="AG907" s="381">
        <f t="shared" si="54"/>
        <v>0</v>
      </c>
    </row>
    <row r="908" spans="1:33" ht="15.75" thickBot="1" x14ac:dyDescent="0.3">
      <c r="A908" s="297">
        <f t="shared" si="55"/>
        <v>890</v>
      </c>
      <c r="B908" s="297" t="str">
        <f>IF('12. Type 2 Emp 2020 Comp'!B910=0," ",+'12. Type 2 Emp 2020 Comp'!B910)</f>
        <v xml:space="preserve"> </v>
      </c>
      <c r="C908" s="265" t="str">
        <f>IF('12. Type 2 Emp 2020 Comp'!C910=0," ",+'12. Type 2 Emp 2020 Comp'!C910)</f>
        <v xml:space="preserve"> </v>
      </c>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c r="AB908" s="514"/>
      <c r="AC908" s="514"/>
      <c r="AD908" s="269">
        <f t="shared" si="52"/>
        <v>0</v>
      </c>
      <c r="AE908" s="390">
        <f>+AD908/(('12. Type 2 Emp 2020 Comp'!$I$16-'12. Type 2 Emp 2020 Comp'!$I$15+1)/7)</f>
        <v>0</v>
      </c>
      <c r="AF908" s="381">
        <f t="shared" si="53"/>
        <v>0</v>
      </c>
      <c r="AG908" s="381">
        <f t="shared" si="54"/>
        <v>0</v>
      </c>
    </row>
    <row r="909" spans="1:33" ht="15.75" thickBot="1" x14ac:dyDescent="0.3">
      <c r="A909" s="297">
        <f t="shared" si="55"/>
        <v>891</v>
      </c>
      <c r="B909" s="297" t="str">
        <f>IF('12. Type 2 Emp 2020 Comp'!B911=0," ",+'12. Type 2 Emp 2020 Comp'!B911)</f>
        <v xml:space="preserve"> </v>
      </c>
      <c r="C909" s="265" t="str">
        <f>IF('12. Type 2 Emp 2020 Comp'!C911=0," ",+'12. Type 2 Emp 2020 Comp'!C911)</f>
        <v xml:space="preserve"> </v>
      </c>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c r="AB909" s="514"/>
      <c r="AC909" s="514"/>
      <c r="AD909" s="269">
        <f t="shared" si="52"/>
        <v>0</v>
      </c>
      <c r="AE909" s="390">
        <f>+AD909/(('12. Type 2 Emp 2020 Comp'!$I$16-'12. Type 2 Emp 2020 Comp'!$I$15+1)/7)</f>
        <v>0</v>
      </c>
      <c r="AF909" s="381">
        <f t="shared" si="53"/>
        <v>0</v>
      </c>
      <c r="AG909" s="381">
        <f t="shared" si="54"/>
        <v>0</v>
      </c>
    </row>
    <row r="910" spans="1:33" ht="15.75" thickBot="1" x14ac:dyDescent="0.3">
      <c r="A910" s="297">
        <f t="shared" si="55"/>
        <v>892</v>
      </c>
      <c r="B910" s="297" t="str">
        <f>IF('12. Type 2 Emp 2020 Comp'!B912=0," ",+'12. Type 2 Emp 2020 Comp'!B912)</f>
        <v xml:space="preserve"> </v>
      </c>
      <c r="C910" s="265" t="str">
        <f>IF('12. Type 2 Emp 2020 Comp'!C912=0," ",+'12. Type 2 Emp 2020 Comp'!C912)</f>
        <v xml:space="preserve"> </v>
      </c>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c r="AB910" s="514"/>
      <c r="AC910" s="514"/>
      <c r="AD910" s="269">
        <f t="shared" si="52"/>
        <v>0</v>
      </c>
      <c r="AE910" s="390">
        <f>+AD910/(('12. Type 2 Emp 2020 Comp'!$I$16-'12. Type 2 Emp 2020 Comp'!$I$15+1)/7)</f>
        <v>0</v>
      </c>
      <c r="AF910" s="381">
        <f t="shared" si="53"/>
        <v>0</v>
      </c>
      <c r="AG910" s="381">
        <f t="shared" si="54"/>
        <v>0</v>
      </c>
    </row>
    <row r="911" spans="1:33" ht="15.75" thickBot="1" x14ac:dyDescent="0.3">
      <c r="A911" s="297">
        <f t="shared" si="55"/>
        <v>893</v>
      </c>
      <c r="B911" s="297" t="str">
        <f>IF('12. Type 2 Emp 2020 Comp'!B913=0," ",+'12. Type 2 Emp 2020 Comp'!B913)</f>
        <v xml:space="preserve"> </v>
      </c>
      <c r="C911" s="265" t="str">
        <f>IF('12. Type 2 Emp 2020 Comp'!C913=0," ",+'12. Type 2 Emp 2020 Comp'!C913)</f>
        <v xml:space="preserve"> </v>
      </c>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c r="AB911" s="514"/>
      <c r="AC911" s="514"/>
      <c r="AD911" s="269">
        <f t="shared" si="52"/>
        <v>0</v>
      </c>
      <c r="AE911" s="390">
        <f>+AD911/(('12. Type 2 Emp 2020 Comp'!$I$16-'12. Type 2 Emp 2020 Comp'!$I$15+1)/7)</f>
        <v>0</v>
      </c>
      <c r="AF911" s="381">
        <f t="shared" si="53"/>
        <v>0</v>
      </c>
      <c r="AG911" s="381">
        <f t="shared" si="54"/>
        <v>0</v>
      </c>
    </row>
    <row r="912" spans="1:33" ht="15.75" thickBot="1" x14ac:dyDescent="0.3">
      <c r="A912" s="297">
        <f t="shared" si="55"/>
        <v>894</v>
      </c>
      <c r="B912" s="297" t="str">
        <f>IF('12. Type 2 Emp 2020 Comp'!B914=0," ",+'12. Type 2 Emp 2020 Comp'!B914)</f>
        <v xml:space="preserve"> </v>
      </c>
      <c r="C912" s="265" t="str">
        <f>IF('12. Type 2 Emp 2020 Comp'!C914=0," ",+'12. Type 2 Emp 2020 Comp'!C914)</f>
        <v xml:space="preserve"> </v>
      </c>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c r="AB912" s="514"/>
      <c r="AC912" s="514"/>
      <c r="AD912" s="269">
        <f t="shared" si="52"/>
        <v>0</v>
      </c>
      <c r="AE912" s="390">
        <f>+AD912/(('12. Type 2 Emp 2020 Comp'!$I$16-'12. Type 2 Emp 2020 Comp'!$I$15+1)/7)</f>
        <v>0</v>
      </c>
      <c r="AF912" s="381">
        <f t="shared" si="53"/>
        <v>0</v>
      </c>
      <c r="AG912" s="381">
        <f t="shared" si="54"/>
        <v>0</v>
      </c>
    </row>
    <row r="913" spans="1:33" ht="15.75" thickBot="1" x14ac:dyDescent="0.3">
      <c r="A913" s="297">
        <f t="shared" si="55"/>
        <v>895</v>
      </c>
      <c r="B913" s="297" t="str">
        <f>IF('12. Type 2 Emp 2020 Comp'!B915=0," ",+'12. Type 2 Emp 2020 Comp'!B915)</f>
        <v xml:space="preserve"> </v>
      </c>
      <c r="C913" s="265" t="str">
        <f>IF('12. Type 2 Emp 2020 Comp'!C915=0," ",+'12. Type 2 Emp 2020 Comp'!C915)</f>
        <v xml:space="preserve"> </v>
      </c>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c r="AB913" s="514"/>
      <c r="AC913" s="514"/>
      <c r="AD913" s="269">
        <f t="shared" si="52"/>
        <v>0</v>
      </c>
      <c r="AE913" s="390">
        <f>+AD913/(('12. Type 2 Emp 2020 Comp'!$I$16-'12. Type 2 Emp 2020 Comp'!$I$15+1)/7)</f>
        <v>0</v>
      </c>
      <c r="AF913" s="381">
        <f t="shared" si="53"/>
        <v>0</v>
      </c>
      <c r="AG913" s="381">
        <f t="shared" si="54"/>
        <v>0</v>
      </c>
    </row>
    <row r="914" spans="1:33" ht="15.75" thickBot="1" x14ac:dyDescent="0.3">
      <c r="A914" s="297">
        <f t="shared" si="55"/>
        <v>896</v>
      </c>
      <c r="B914" s="297" t="str">
        <f>IF('12. Type 2 Emp 2020 Comp'!B916=0," ",+'12. Type 2 Emp 2020 Comp'!B916)</f>
        <v xml:space="preserve"> </v>
      </c>
      <c r="C914" s="265" t="str">
        <f>IF('12. Type 2 Emp 2020 Comp'!C916=0," ",+'12. Type 2 Emp 2020 Comp'!C916)</f>
        <v xml:space="preserve"> </v>
      </c>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c r="AB914" s="514"/>
      <c r="AC914" s="514"/>
      <c r="AD914" s="269">
        <f t="shared" si="52"/>
        <v>0</v>
      </c>
      <c r="AE914" s="390">
        <f>+AD914/(('12. Type 2 Emp 2020 Comp'!$I$16-'12. Type 2 Emp 2020 Comp'!$I$15+1)/7)</f>
        <v>0</v>
      </c>
      <c r="AF914" s="381">
        <f t="shared" si="53"/>
        <v>0</v>
      </c>
      <c r="AG914" s="381">
        <f t="shared" si="54"/>
        <v>0</v>
      </c>
    </row>
    <row r="915" spans="1:33" ht="15.75" thickBot="1" x14ac:dyDescent="0.3">
      <c r="A915" s="297">
        <f t="shared" si="55"/>
        <v>897</v>
      </c>
      <c r="B915" s="297" t="str">
        <f>IF('12. Type 2 Emp 2020 Comp'!B917=0," ",+'12. Type 2 Emp 2020 Comp'!B917)</f>
        <v xml:space="preserve"> </v>
      </c>
      <c r="C915" s="265" t="str">
        <f>IF('12. Type 2 Emp 2020 Comp'!C917=0," ",+'12. Type 2 Emp 2020 Comp'!C917)</f>
        <v xml:space="preserve"> </v>
      </c>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c r="AB915" s="514"/>
      <c r="AC915" s="514"/>
      <c r="AD915" s="269">
        <f t="shared" ref="AD915:AD978" si="56">IF(D915=0,SUM(E915:AC915),D915)</f>
        <v>0</v>
      </c>
      <c r="AE915" s="390">
        <f>+AD915/(('12. Type 2 Emp 2020 Comp'!$I$16-'12. Type 2 Emp 2020 Comp'!$I$15+1)/7)</f>
        <v>0</v>
      </c>
      <c r="AF915" s="381">
        <f t="shared" si="53"/>
        <v>0</v>
      </c>
      <c r="AG915" s="381">
        <f t="shared" si="54"/>
        <v>0</v>
      </c>
    </row>
    <row r="916" spans="1:33" ht="15.75" thickBot="1" x14ac:dyDescent="0.3">
      <c r="A916" s="297">
        <f t="shared" si="55"/>
        <v>898</v>
      </c>
      <c r="B916" s="297" t="str">
        <f>IF('12. Type 2 Emp 2020 Comp'!B918=0," ",+'12. Type 2 Emp 2020 Comp'!B918)</f>
        <v xml:space="preserve"> </v>
      </c>
      <c r="C916" s="265" t="str">
        <f>IF('12. Type 2 Emp 2020 Comp'!C918=0," ",+'12. Type 2 Emp 2020 Comp'!C918)</f>
        <v xml:space="preserve"> </v>
      </c>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c r="AB916" s="514"/>
      <c r="AC916" s="514"/>
      <c r="AD916" s="269">
        <f t="shared" si="56"/>
        <v>0</v>
      </c>
      <c r="AE916" s="390">
        <f>+AD916/(('12. Type 2 Emp 2020 Comp'!$I$16-'12. Type 2 Emp 2020 Comp'!$I$15+1)/7)</f>
        <v>0</v>
      </c>
      <c r="AF916" s="381">
        <f t="shared" ref="AF916:AF979" si="57">ROUND(IF($I$12=1,IF(AE916&lt;40,AE916/40,1),0),1)</f>
        <v>0</v>
      </c>
      <c r="AG916" s="381">
        <f t="shared" ref="AG916:AG979" si="58">ROUND(IF($I$12=2,IF(AE916&lt;40,IF(AE916=0,0,0.5),1),0),1)</f>
        <v>0</v>
      </c>
    </row>
    <row r="917" spans="1:33" ht="15.75" thickBot="1" x14ac:dyDescent="0.3">
      <c r="A917" s="297">
        <f t="shared" ref="A917:A980" si="59">+A916+1</f>
        <v>899</v>
      </c>
      <c r="B917" s="297" t="str">
        <f>IF('12. Type 2 Emp 2020 Comp'!B919=0," ",+'12. Type 2 Emp 2020 Comp'!B919)</f>
        <v xml:space="preserve"> </v>
      </c>
      <c r="C917" s="265" t="str">
        <f>IF('12. Type 2 Emp 2020 Comp'!C919=0," ",+'12. Type 2 Emp 2020 Comp'!C919)</f>
        <v xml:space="preserve"> </v>
      </c>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c r="AB917" s="514"/>
      <c r="AC917" s="514"/>
      <c r="AD917" s="269">
        <f t="shared" si="56"/>
        <v>0</v>
      </c>
      <c r="AE917" s="390">
        <f>+AD917/(('12. Type 2 Emp 2020 Comp'!$I$16-'12. Type 2 Emp 2020 Comp'!$I$15+1)/7)</f>
        <v>0</v>
      </c>
      <c r="AF917" s="381">
        <f t="shared" si="57"/>
        <v>0</v>
      </c>
      <c r="AG917" s="381">
        <f t="shared" si="58"/>
        <v>0</v>
      </c>
    </row>
    <row r="918" spans="1:33" ht="15.75" thickBot="1" x14ac:dyDescent="0.3">
      <c r="A918" s="297">
        <f t="shared" si="59"/>
        <v>900</v>
      </c>
      <c r="B918" s="297" t="str">
        <f>IF('12. Type 2 Emp 2020 Comp'!B920=0," ",+'12. Type 2 Emp 2020 Comp'!B920)</f>
        <v xml:space="preserve"> </v>
      </c>
      <c r="C918" s="265" t="str">
        <f>IF('12. Type 2 Emp 2020 Comp'!C920=0," ",+'12. Type 2 Emp 2020 Comp'!C920)</f>
        <v xml:space="preserve"> </v>
      </c>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c r="AB918" s="514"/>
      <c r="AC918" s="514"/>
      <c r="AD918" s="269">
        <f t="shared" si="56"/>
        <v>0</v>
      </c>
      <c r="AE918" s="390">
        <f>+AD918/(('12. Type 2 Emp 2020 Comp'!$I$16-'12. Type 2 Emp 2020 Comp'!$I$15+1)/7)</f>
        <v>0</v>
      </c>
      <c r="AF918" s="381">
        <f t="shared" si="57"/>
        <v>0</v>
      </c>
      <c r="AG918" s="381">
        <f t="shared" si="58"/>
        <v>0</v>
      </c>
    </row>
    <row r="919" spans="1:33" ht="15.75" thickBot="1" x14ac:dyDescent="0.3">
      <c r="A919" s="297">
        <f t="shared" si="59"/>
        <v>901</v>
      </c>
      <c r="B919" s="297" t="str">
        <f>IF('12. Type 2 Emp 2020 Comp'!B921=0," ",+'12. Type 2 Emp 2020 Comp'!B921)</f>
        <v xml:space="preserve"> </v>
      </c>
      <c r="C919" s="265" t="str">
        <f>IF('12. Type 2 Emp 2020 Comp'!C921=0," ",+'12. Type 2 Emp 2020 Comp'!C921)</f>
        <v xml:space="preserve"> </v>
      </c>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c r="AB919" s="514"/>
      <c r="AC919" s="514"/>
      <c r="AD919" s="269">
        <f t="shared" si="56"/>
        <v>0</v>
      </c>
      <c r="AE919" s="390">
        <f>+AD919/(('12. Type 2 Emp 2020 Comp'!$I$16-'12. Type 2 Emp 2020 Comp'!$I$15+1)/7)</f>
        <v>0</v>
      </c>
      <c r="AF919" s="381">
        <f t="shared" si="57"/>
        <v>0</v>
      </c>
      <c r="AG919" s="381">
        <f t="shared" si="58"/>
        <v>0</v>
      </c>
    </row>
    <row r="920" spans="1:33" ht="15.75" thickBot="1" x14ac:dyDescent="0.3">
      <c r="A920" s="297">
        <f t="shared" si="59"/>
        <v>902</v>
      </c>
      <c r="B920" s="297" t="str">
        <f>IF('12. Type 2 Emp 2020 Comp'!B922=0," ",+'12. Type 2 Emp 2020 Comp'!B922)</f>
        <v xml:space="preserve"> </v>
      </c>
      <c r="C920" s="265" t="str">
        <f>IF('12. Type 2 Emp 2020 Comp'!C922=0," ",+'12. Type 2 Emp 2020 Comp'!C922)</f>
        <v xml:space="preserve"> </v>
      </c>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c r="AB920" s="514"/>
      <c r="AC920" s="514"/>
      <c r="AD920" s="269">
        <f t="shared" si="56"/>
        <v>0</v>
      </c>
      <c r="AE920" s="390">
        <f>+AD920/(('12. Type 2 Emp 2020 Comp'!$I$16-'12. Type 2 Emp 2020 Comp'!$I$15+1)/7)</f>
        <v>0</v>
      </c>
      <c r="AF920" s="381">
        <f t="shared" si="57"/>
        <v>0</v>
      </c>
      <c r="AG920" s="381">
        <f t="shared" si="58"/>
        <v>0</v>
      </c>
    </row>
    <row r="921" spans="1:33" ht="15.75" thickBot="1" x14ac:dyDescent="0.3">
      <c r="A921" s="297">
        <f t="shared" si="59"/>
        <v>903</v>
      </c>
      <c r="B921" s="297" t="str">
        <f>IF('12. Type 2 Emp 2020 Comp'!B923=0," ",+'12. Type 2 Emp 2020 Comp'!B923)</f>
        <v xml:space="preserve"> </v>
      </c>
      <c r="C921" s="265" t="str">
        <f>IF('12. Type 2 Emp 2020 Comp'!C923=0," ",+'12. Type 2 Emp 2020 Comp'!C923)</f>
        <v xml:space="preserve"> </v>
      </c>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c r="AB921" s="514"/>
      <c r="AC921" s="514"/>
      <c r="AD921" s="269">
        <f t="shared" si="56"/>
        <v>0</v>
      </c>
      <c r="AE921" s="390">
        <f>+AD921/(('12. Type 2 Emp 2020 Comp'!$I$16-'12. Type 2 Emp 2020 Comp'!$I$15+1)/7)</f>
        <v>0</v>
      </c>
      <c r="AF921" s="381">
        <f t="shared" si="57"/>
        <v>0</v>
      </c>
      <c r="AG921" s="381">
        <f t="shared" si="58"/>
        <v>0</v>
      </c>
    </row>
    <row r="922" spans="1:33" ht="15.75" thickBot="1" x14ac:dyDescent="0.3">
      <c r="A922" s="297">
        <f t="shared" si="59"/>
        <v>904</v>
      </c>
      <c r="B922" s="297" t="str">
        <f>IF('12. Type 2 Emp 2020 Comp'!B924=0," ",+'12. Type 2 Emp 2020 Comp'!B924)</f>
        <v xml:space="preserve"> </v>
      </c>
      <c r="C922" s="265" t="str">
        <f>IF('12. Type 2 Emp 2020 Comp'!C924=0," ",+'12. Type 2 Emp 2020 Comp'!C924)</f>
        <v xml:space="preserve"> </v>
      </c>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c r="AB922" s="514"/>
      <c r="AC922" s="514"/>
      <c r="AD922" s="269">
        <f t="shared" si="56"/>
        <v>0</v>
      </c>
      <c r="AE922" s="390">
        <f>+AD922/(('12. Type 2 Emp 2020 Comp'!$I$16-'12. Type 2 Emp 2020 Comp'!$I$15+1)/7)</f>
        <v>0</v>
      </c>
      <c r="AF922" s="381">
        <f t="shared" si="57"/>
        <v>0</v>
      </c>
      <c r="AG922" s="381">
        <f t="shared" si="58"/>
        <v>0</v>
      </c>
    </row>
    <row r="923" spans="1:33" ht="15.75" thickBot="1" x14ac:dyDescent="0.3">
      <c r="A923" s="297">
        <f t="shared" si="59"/>
        <v>905</v>
      </c>
      <c r="B923" s="297" t="str">
        <f>IF('12. Type 2 Emp 2020 Comp'!B925=0," ",+'12. Type 2 Emp 2020 Comp'!B925)</f>
        <v xml:space="preserve"> </v>
      </c>
      <c r="C923" s="265" t="str">
        <f>IF('12. Type 2 Emp 2020 Comp'!C925=0," ",+'12. Type 2 Emp 2020 Comp'!C925)</f>
        <v xml:space="preserve"> </v>
      </c>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c r="AB923" s="514"/>
      <c r="AC923" s="514"/>
      <c r="AD923" s="269">
        <f t="shared" si="56"/>
        <v>0</v>
      </c>
      <c r="AE923" s="390">
        <f>+AD923/(('12. Type 2 Emp 2020 Comp'!$I$16-'12. Type 2 Emp 2020 Comp'!$I$15+1)/7)</f>
        <v>0</v>
      </c>
      <c r="AF923" s="381">
        <f t="shared" si="57"/>
        <v>0</v>
      </c>
      <c r="AG923" s="381">
        <f t="shared" si="58"/>
        <v>0</v>
      </c>
    </row>
    <row r="924" spans="1:33" ht="15.75" thickBot="1" x14ac:dyDescent="0.3">
      <c r="A924" s="297">
        <f t="shared" si="59"/>
        <v>906</v>
      </c>
      <c r="B924" s="297" t="str">
        <f>IF('12. Type 2 Emp 2020 Comp'!B926=0," ",+'12. Type 2 Emp 2020 Comp'!B926)</f>
        <v xml:space="preserve"> </v>
      </c>
      <c r="C924" s="265" t="str">
        <f>IF('12. Type 2 Emp 2020 Comp'!C926=0," ",+'12. Type 2 Emp 2020 Comp'!C926)</f>
        <v xml:space="preserve"> </v>
      </c>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c r="AB924" s="514"/>
      <c r="AC924" s="514"/>
      <c r="AD924" s="269">
        <f t="shared" si="56"/>
        <v>0</v>
      </c>
      <c r="AE924" s="390">
        <f>+AD924/(('12. Type 2 Emp 2020 Comp'!$I$16-'12. Type 2 Emp 2020 Comp'!$I$15+1)/7)</f>
        <v>0</v>
      </c>
      <c r="AF924" s="381">
        <f t="shared" si="57"/>
        <v>0</v>
      </c>
      <c r="AG924" s="381">
        <f t="shared" si="58"/>
        <v>0</v>
      </c>
    </row>
    <row r="925" spans="1:33" ht="15.75" thickBot="1" x14ac:dyDescent="0.3">
      <c r="A925" s="297">
        <f t="shared" si="59"/>
        <v>907</v>
      </c>
      <c r="B925" s="297" t="str">
        <f>IF('12. Type 2 Emp 2020 Comp'!B927=0," ",+'12. Type 2 Emp 2020 Comp'!B927)</f>
        <v xml:space="preserve"> </v>
      </c>
      <c r="C925" s="265" t="str">
        <f>IF('12. Type 2 Emp 2020 Comp'!C927=0," ",+'12. Type 2 Emp 2020 Comp'!C927)</f>
        <v xml:space="preserve"> </v>
      </c>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c r="AB925" s="514"/>
      <c r="AC925" s="514"/>
      <c r="AD925" s="269">
        <f t="shared" si="56"/>
        <v>0</v>
      </c>
      <c r="AE925" s="390">
        <f>+AD925/(('12. Type 2 Emp 2020 Comp'!$I$16-'12. Type 2 Emp 2020 Comp'!$I$15+1)/7)</f>
        <v>0</v>
      </c>
      <c r="AF925" s="381">
        <f t="shared" si="57"/>
        <v>0</v>
      </c>
      <c r="AG925" s="381">
        <f t="shared" si="58"/>
        <v>0</v>
      </c>
    </row>
    <row r="926" spans="1:33" ht="15.75" thickBot="1" x14ac:dyDescent="0.3">
      <c r="A926" s="297">
        <f t="shared" si="59"/>
        <v>908</v>
      </c>
      <c r="B926" s="297" t="str">
        <f>IF('12. Type 2 Emp 2020 Comp'!B928=0," ",+'12. Type 2 Emp 2020 Comp'!B928)</f>
        <v xml:space="preserve"> </v>
      </c>
      <c r="C926" s="265" t="str">
        <f>IF('12. Type 2 Emp 2020 Comp'!C928=0," ",+'12. Type 2 Emp 2020 Comp'!C928)</f>
        <v xml:space="preserve"> </v>
      </c>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c r="AB926" s="514"/>
      <c r="AC926" s="514"/>
      <c r="AD926" s="269">
        <f t="shared" si="56"/>
        <v>0</v>
      </c>
      <c r="AE926" s="390">
        <f>+AD926/(('12. Type 2 Emp 2020 Comp'!$I$16-'12. Type 2 Emp 2020 Comp'!$I$15+1)/7)</f>
        <v>0</v>
      </c>
      <c r="AF926" s="381">
        <f t="shared" si="57"/>
        <v>0</v>
      </c>
      <c r="AG926" s="381">
        <f t="shared" si="58"/>
        <v>0</v>
      </c>
    </row>
    <row r="927" spans="1:33" ht="15.75" thickBot="1" x14ac:dyDescent="0.3">
      <c r="A927" s="297">
        <f t="shared" si="59"/>
        <v>909</v>
      </c>
      <c r="B927" s="297" t="str">
        <f>IF('12. Type 2 Emp 2020 Comp'!B929=0," ",+'12. Type 2 Emp 2020 Comp'!B929)</f>
        <v xml:space="preserve"> </v>
      </c>
      <c r="C927" s="265" t="str">
        <f>IF('12. Type 2 Emp 2020 Comp'!C929=0," ",+'12. Type 2 Emp 2020 Comp'!C929)</f>
        <v xml:space="preserve"> </v>
      </c>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c r="AB927" s="514"/>
      <c r="AC927" s="514"/>
      <c r="AD927" s="269">
        <f t="shared" si="56"/>
        <v>0</v>
      </c>
      <c r="AE927" s="390">
        <f>+AD927/(('12. Type 2 Emp 2020 Comp'!$I$16-'12. Type 2 Emp 2020 Comp'!$I$15+1)/7)</f>
        <v>0</v>
      </c>
      <c r="AF927" s="381">
        <f t="shared" si="57"/>
        <v>0</v>
      </c>
      <c r="AG927" s="381">
        <f t="shared" si="58"/>
        <v>0</v>
      </c>
    </row>
    <row r="928" spans="1:33" ht="15.75" thickBot="1" x14ac:dyDescent="0.3">
      <c r="A928" s="297">
        <f t="shared" si="59"/>
        <v>910</v>
      </c>
      <c r="B928" s="297" t="str">
        <f>IF('12. Type 2 Emp 2020 Comp'!B930=0," ",+'12. Type 2 Emp 2020 Comp'!B930)</f>
        <v xml:space="preserve"> </v>
      </c>
      <c r="C928" s="265" t="str">
        <f>IF('12. Type 2 Emp 2020 Comp'!C930=0," ",+'12. Type 2 Emp 2020 Comp'!C930)</f>
        <v xml:space="preserve"> </v>
      </c>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c r="AB928" s="514"/>
      <c r="AC928" s="514"/>
      <c r="AD928" s="269">
        <f t="shared" si="56"/>
        <v>0</v>
      </c>
      <c r="AE928" s="390">
        <f>+AD928/(('12. Type 2 Emp 2020 Comp'!$I$16-'12. Type 2 Emp 2020 Comp'!$I$15+1)/7)</f>
        <v>0</v>
      </c>
      <c r="AF928" s="381">
        <f t="shared" si="57"/>
        <v>0</v>
      </c>
      <c r="AG928" s="381">
        <f t="shared" si="58"/>
        <v>0</v>
      </c>
    </row>
    <row r="929" spans="1:33" ht="15.75" thickBot="1" x14ac:dyDescent="0.3">
      <c r="A929" s="297">
        <f t="shared" si="59"/>
        <v>911</v>
      </c>
      <c r="B929" s="297" t="str">
        <f>IF('12. Type 2 Emp 2020 Comp'!B931=0," ",+'12. Type 2 Emp 2020 Comp'!B931)</f>
        <v xml:space="preserve"> </v>
      </c>
      <c r="C929" s="265" t="str">
        <f>IF('12. Type 2 Emp 2020 Comp'!C931=0," ",+'12. Type 2 Emp 2020 Comp'!C931)</f>
        <v xml:space="preserve"> </v>
      </c>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c r="AB929" s="514"/>
      <c r="AC929" s="514"/>
      <c r="AD929" s="269">
        <f t="shared" si="56"/>
        <v>0</v>
      </c>
      <c r="AE929" s="390">
        <f>+AD929/(('12. Type 2 Emp 2020 Comp'!$I$16-'12. Type 2 Emp 2020 Comp'!$I$15+1)/7)</f>
        <v>0</v>
      </c>
      <c r="AF929" s="381">
        <f t="shared" si="57"/>
        <v>0</v>
      </c>
      <c r="AG929" s="381">
        <f t="shared" si="58"/>
        <v>0</v>
      </c>
    </row>
    <row r="930" spans="1:33" ht="15.75" thickBot="1" x14ac:dyDescent="0.3">
      <c r="A930" s="297">
        <f t="shared" si="59"/>
        <v>912</v>
      </c>
      <c r="B930" s="297" t="str">
        <f>IF('12. Type 2 Emp 2020 Comp'!B932=0," ",+'12. Type 2 Emp 2020 Comp'!B932)</f>
        <v xml:space="preserve"> </v>
      </c>
      <c r="C930" s="265" t="str">
        <f>IF('12. Type 2 Emp 2020 Comp'!C932=0," ",+'12. Type 2 Emp 2020 Comp'!C932)</f>
        <v xml:space="preserve"> </v>
      </c>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c r="AB930" s="514"/>
      <c r="AC930" s="514"/>
      <c r="AD930" s="269">
        <f t="shared" si="56"/>
        <v>0</v>
      </c>
      <c r="AE930" s="390">
        <f>+AD930/(('12. Type 2 Emp 2020 Comp'!$I$16-'12. Type 2 Emp 2020 Comp'!$I$15+1)/7)</f>
        <v>0</v>
      </c>
      <c r="AF930" s="381">
        <f t="shared" si="57"/>
        <v>0</v>
      </c>
      <c r="AG930" s="381">
        <f t="shared" si="58"/>
        <v>0</v>
      </c>
    </row>
    <row r="931" spans="1:33" ht="15.75" thickBot="1" x14ac:dyDescent="0.3">
      <c r="A931" s="297">
        <f t="shared" si="59"/>
        <v>913</v>
      </c>
      <c r="B931" s="297" t="str">
        <f>IF('12. Type 2 Emp 2020 Comp'!B933=0," ",+'12. Type 2 Emp 2020 Comp'!B933)</f>
        <v xml:space="preserve"> </v>
      </c>
      <c r="C931" s="265" t="str">
        <f>IF('12. Type 2 Emp 2020 Comp'!C933=0," ",+'12. Type 2 Emp 2020 Comp'!C933)</f>
        <v xml:space="preserve"> </v>
      </c>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c r="AB931" s="514"/>
      <c r="AC931" s="514"/>
      <c r="AD931" s="269">
        <f t="shared" si="56"/>
        <v>0</v>
      </c>
      <c r="AE931" s="390">
        <f>+AD931/(('12. Type 2 Emp 2020 Comp'!$I$16-'12. Type 2 Emp 2020 Comp'!$I$15+1)/7)</f>
        <v>0</v>
      </c>
      <c r="AF931" s="381">
        <f t="shared" si="57"/>
        <v>0</v>
      </c>
      <c r="AG931" s="381">
        <f t="shared" si="58"/>
        <v>0</v>
      </c>
    </row>
    <row r="932" spans="1:33" ht="15.75" thickBot="1" x14ac:dyDescent="0.3">
      <c r="A932" s="297">
        <f t="shared" si="59"/>
        <v>914</v>
      </c>
      <c r="B932" s="297" t="str">
        <f>IF('12. Type 2 Emp 2020 Comp'!B934=0," ",+'12. Type 2 Emp 2020 Comp'!B934)</f>
        <v xml:space="preserve"> </v>
      </c>
      <c r="C932" s="265" t="str">
        <f>IF('12. Type 2 Emp 2020 Comp'!C934=0," ",+'12. Type 2 Emp 2020 Comp'!C934)</f>
        <v xml:space="preserve"> </v>
      </c>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c r="AB932" s="514"/>
      <c r="AC932" s="514"/>
      <c r="AD932" s="269">
        <f t="shared" si="56"/>
        <v>0</v>
      </c>
      <c r="AE932" s="390">
        <f>+AD932/(('12. Type 2 Emp 2020 Comp'!$I$16-'12. Type 2 Emp 2020 Comp'!$I$15+1)/7)</f>
        <v>0</v>
      </c>
      <c r="AF932" s="381">
        <f t="shared" si="57"/>
        <v>0</v>
      </c>
      <c r="AG932" s="381">
        <f t="shared" si="58"/>
        <v>0</v>
      </c>
    </row>
    <row r="933" spans="1:33" ht="15.75" thickBot="1" x14ac:dyDescent="0.3">
      <c r="A933" s="297">
        <f t="shared" si="59"/>
        <v>915</v>
      </c>
      <c r="B933" s="297" t="str">
        <f>IF('12. Type 2 Emp 2020 Comp'!B935=0," ",+'12. Type 2 Emp 2020 Comp'!B935)</f>
        <v xml:space="preserve"> </v>
      </c>
      <c r="C933" s="265" t="str">
        <f>IF('12. Type 2 Emp 2020 Comp'!C935=0," ",+'12. Type 2 Emp 2020 Comp'!C935)</f>
        <v xml:space="preserve"> </v>
      </c>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c r="AB933" s="514"/>
      <c r="AC933" s="514"/>
      <c r="AD933" s="269">
        <f t="shared" si="56"/>
        <v>0</v>
      </c>
      <c r="AE933" s="390">
        <f>+AD933/(('12. Type 2 Emp 2020 Comp'!$I$16-'12. Type 2 Emp 2020 Comp'!$I$15+1)/7)</f>
        <v>0</v>
      </c>
      <c r="AF933" s="381">
        <f t="shared" si="57"/>
        <v>0</v>
      </c>
      <c r="AG933" s="381">
        <f t="shared" si="58"/>
        <v>0</v>
      </c>
    </row>
    <row r="934" spans="1:33" ht="15.75" thickBot="1" x14ac:dyDescent="0.3">
      <c r="A934" s="297">
        <f t="shared" si="59"/>
        <v>916</v>
      </c>
      <c r="B934" s="297" t="str">
        <f>IF('12. Type 2 Emp 2020 Comp'!B936=0," ",+'12. Type 2 Emp 2020 Comp'!B936)</f>
        <v xml:space="preserve"> </v>
      </c>
      <c r="C934" s="265" t="str">
        <f>IF('12. Type 2 Emp 2020 Comp'!C936=0," ",+'12. Type 2 Emp 2020 Comp'!C936)</f>
        <v xml:space="preserve"> </v>
      </c>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c r="AB934" s="514"/>
      <c r="AC934" s="514"/>
      <c r="AD934" s="269">
        <f t="shared" si="56"/>
        <v>0</v>
      </c>
      <c r="AE934" s="390">
        <f>+AD934/(('12. Type 2 Emp 2020 Comp'!$I$16-'12. Type 2 Emp 2020 Comp'!$I$15+1)/7)</f>
        <v>0</v>
      </c>
      <c r="AF934" s="381">
        <f t="shared" si="57"/>
        <v>0</v>
      </c>
      <c r="AG934" s="381">
        <f t="shared" si="58"/>
        <v>0</v>
      </c>
    </row>
    <row r="935" spans="1:33" ht="15.75" thickBot="1" x14ac:dyDescent="0.3">
      <c r="A935" s="297">
        <f t="shared" si="59"/>
        <v>917</v>
      </c>
      <c r="B935" s="297" t="str">
        <f>IF('12. Type 2 Emp 2020 Comp'!B937=0," ",+'12. Type 2 Emp 2020 Comp'!B937)</f>
        <v xml:space="preserve"> </v>
      </c>
      <c r="C935" s="265" t="str">
        <f>IF('12. Type 2 Emp 2020 Comp'!C937=0," ",+'12. Type 2 Emp 2020 Comp'!C937)</f>
        <v xml:space="preserve"> </v>
      </c>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c r="AB935" s="514"/>
      <c r="AC935" s="514"/>
      <c r="AD935" s="269">
        <f t="shared" si="56"/>
        <v>0</v>
      </c>
      <c r="AE935" s="390">
        <f>+AD935/(('12. Type 2 Emp 2020 Comp'!$I$16-'12. Type 2 Emp 2020 Comp'!$I$15+1)/7)</f>
        <v>0</v>
      </c>
      <c r="AF935" s="381">
        <f t="shared" si="57"/>
        <v>0</v>
      </c>
      <c r="AG935" s="381">
        <f t="shared" si="58"/>
        <v>0</v>
      </c>
    </row>
    <row r="936" spans="1:33" ht="15.75" thickBot="1" x14ac:dyDescent="0.3">
      <c r="A936" s="297">
        <f t="shared" si="59"/>
        <v>918</v>
      </c>
      <c r="B936" s="297" t="str">
        <f>IF('12. Type 2 Emp 2020 Comp'!B938=0," ",+'12. Type 2 Emp 2020 Comp'!B938)</f>
        <v xml:space="preserve"> </v>
      </c>
      <c r="C936" s="265" t="str">
        <f>IF('12. Type 2 Emp 2020 Comp'!C938=0," ",+'12. Type 2 Emp 2020 Comp'!C938)</f>
        <v xml:space="preserve"> </v>
      </c>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c r="AB936" s="514"/>
      <c r="AC936" s="514"/>
      <c r="AD936" s="269">
        <f t="shared" si="56"/>
        <v>0</v>
      </c>
      <c r="AE936" s="390">
        <f>+AD936/(('12. Type 2 Emp 2020 Comp'!$I$16-'12. Type 2 Emp 2020 Comp'!$I$15+1)/7)</f>
        <v>0</v>
      </c>
      <c r="AF936" s="381">
        <f t="shared" si="57"/>
        <v>0</v>
      </c>
      <c r="AG936" s="381">
        <f t="shared" si="58"/>
        <v>0</v>
      </c>
    </row>
    <row r="937" spans="1:33" ht="15.75" thickBot="1" x14ac:dyDescent="0.3">
      <c r="A937" s="297">
        <f t="shared" si="59"/>
        <v>919</v>
      </c>
      <c r="B937" s="297" t="str">
        <f>IF('12. Type 2 Emp 2020 Comp'!B939=0," ",+'12. Type 2 Emp 2020 Comp'!B939)</f>
        <v xml:space="preserve"> </v>
      </c>
      <c r="C937" s="265" t="str">
        <f>IF('12. Type 2 Emp 2020 Comp'!C939=0," ",+'12. Type 2 Emp 2020 Comp'!C939)</f>
        <v xml:space="preserve"> </v>
      </c>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c r="AB937" s="514"/>
      <c r="AC937" s="514"/>
      <c r="AD937" s="269">
        <f t="shared" si="56"/>
        <v>0</v>
      </c>
      <c r="AE937" s="390">
        <f>+AD937/(('12. Type 2 Emp 2020 Comp'!$I$16-'12. Type 2 Emp 2020 Comp'!$I$15+1)/7)</f>
        <v>0</v>
      </c>
      <c r="AF937" s="381">
        <f t="shared" si="57"/>
        <v>0</v>
      </c>
      <c r="AG937" s="381">
        <f t="shared" si="58"/>
        <v>0</v>
      </c>
    </row>
    <row r="938" spans="1:33" ht="15.75" thickBot="1" x14ac:dyDescent="0.3">
      <c r="A938" s="297">
        <f t="shared" si="59"/>
        <v>920</v>
      </c>
      <c r="B938" s="297" t="str">
        <f>IF('12. Type 2 Emp 2020 Comp'!B940=0," ",+'12. Type 2 Emp 2020 Comp'!B940)</f>
        <v xml:space="preserve"> </v>
      </c>
      <c r="C938" s="265" t="str">
        <f>IF('12. Type 2 Emp 2020 Comp'!C940=0," ",+'12. Type 2 Emp 2020 Comp'!C940)</f>
        <v xml:space="preserve"> </v>
      </c>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c r="AB938" s="514"/>
      <c r="AC938" s="514"/>
      <c r="AD938" s="269">
        <f t="shared" si="56"/>
        <v>0</v>
      </c>
      <c r="AE938" s="390">
        <f>+AD938/(('12. Type 2 Emp 2020 Comp'!$I$16-'12. Type 2 Emp 2020 Comp'!$I$15+1)/7)</f>
        <v>0</v>
      </c>
      <c r="AF938" s="381">
        <f t="shared" si="57"/>
        <v>0</v>
      </c>
      <c r="AG938" s="381">
        <f t="shared" si="58"/>
        <v>0</v>
      </c>
    </row>
    <row r="939" spans="1:33" ht="15.75" thickBot="1" x14ac:dyDescent="0.3">
      <c r="A939" s="297">
        <f t="shared" si="59"/>
        <v>921</v>
      </c>
      <c r="B939" s="297" t="str">
        <f>IF('12. Type 2 Emp 2020 Comp'!B941=0," ",+'12. Type 2 Emp 2020 Comp'!B941)</f>
        <v xml:space="preserve"> </v>
      </c>
      <c r="C939" s="265" t="str">
        <f>IF('12. Type 2 Emp 2020 Comp'!C941=0," ",+'12. Type 2 Emp 2020 Comp'!C941)</f>
        <v xml:space="preserve"> </v>
      </c>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c r="AB939" s="514"/>
      <c r="AC939" s="514"/>
      <c r="AD939" s="269">
        <f t="shared" si="56"/>
        <v>0</v>
      </c>
      <c r="AE939" s="390">
        <f>+AD939/(('12. Type 2 Emp 2020 Comp'!$I$16-'12. Type 2 Emp 2020 Comp'!$I$15+1)/7)</f>
        <v>0</v>
      </c>
      <c r="AF939" s="381">
        <f t="shared" si="57"/>
        <v>0</v>
      </c>
      <c r="AG939" s="381">
        <f t="shared" si="58"/>
        <v>0</v>
      </c>
    </row>
    <row r="940" spans="1:33" ht="15.75" thickBot="1" x14ac:dyDescent="0.3">
      <c r="A940" s="297">
        <f t="shared" si="59"/>
        <v>922</v>
      </c>
      <c r="B940" s="297" t="str">
        <f>IF('12. Type 2 Emp 2020 Comp'!B942=0," ",+'12. Type 2 Emp 2020 Comp'!B942)</f>
        <v xml:space="preserve"> </v>
      </c>
      <c r="C940" s="265" t="str">
        <f>IF('12. Type 2 Emp 2020 Comp'!C942=0," ",+'12. Type 2 Emp 2020 Comp'!C942)</f>
        <v xml:space="preserve"> </v>
      </c>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c r="AB940" s="514"/>
      <c r="AC940" s="514"/>
      <c r="AD940" s="269">
        <f t="shared" si="56"/>
        <v>0</v>
      </c>
      <c r="AE940" s="390">
        <f>+AD940/(('12. Type 2 Emp 2020 Comp'!$I$16-'12. Type 2 Emp 2020 Comp'!$I$15+1)/7)</f>
        <v>0</v>
      </c>
      <c r="AF940" s="381">
        <f t="shared" si="57"/>
        <v>0</v>
      </c>
      <c r="AG940" s="381">
        <f t="shared" si="58"/>
        <v>0</v>
      </c>
    </row>
    <row r="941" spans="1:33" ht="15.75" thickBot="1" x14ac:dyDescent="0.3">
      <c r="A941" s="297">
        <f t="shared" si="59"/>
        <v>923</v>
      </c>
      <c r="B941" s="297" t="str">
        <f>IF('12. Type 2 Emp 2020 Comp'!B943=0," ",+'12. Type 2 Emp 2020 Comp'!B943)</f>
        <v xml:space="preserve"> </v>
      </c>
      <c r="C941" s="265" t="str">
        <f>IF('12. Type 2 Emp 2020 Comp'!C943=0," ",+'12. Type 2 Emp 2020 Comp'!C943)</f>
        <v xml:space="preserve"> </v>
      </c>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c r="AB941" s="514"/>
      <c r="AC941" s="514"/>
      <c r="AD941" s="269">
        <f t="shared" si="56"/>
        <v>0</v>
      </c>
      <c r="AE941" s="390">
        <f>+AD941/(('12. Type 2 Emp 2020 Comp'!$I$16-'12. Type 2 Emp 2020 Comp'!$I$15+1)/7)</f>
        <v>0</v>
      </c>
      <c r="AF941" s="381">
        <f t="shared" si="57"/>
        <v>0</v>
      </c>
      <c r="AG941" s="381">
        <f t="shared" si="58"/>
        <v>0</v>
      </c>
    </row>
    <row r="942" spans="1:33" ht="15.75" thickBot="1" x14ac:dyDescent="0.3">
      <c r="A942" s="297">
        <f t="shared" si="59"/>
        <v>924</v>
      </c>
      <c r="B942" s="297" t="str">
        <f>IF('12. Type 2 Emp 2020 Comp'!B944=0," ",+'12. Type 2 Emp 2020 Comp'!B944)</f>
        <v xml:space="preserve"> </v>
      </c>
      <c r="C942" s="265" t="str">
        <f>IF('12. Type 2 Emp 2020 Comp'!C944=0," ",+'12. Type 2 Emp 2020 Comp'!C944)</f>
        <v xml:space="preserve"> </v>
      </c>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c r="AB942" s="514"/>
      <c r="AC942" s="514"/>
      <c r="AD942" s="269">
        <f t="shared" si="56"/>
        <v>0</v>
      </c>
      <c r="AE942" s="390">
        <f>+AD942/(('12. Type 2 Emp 2020 Comp'!$I$16-'12. Type 2 Emp 2020 Comp'!$I$15+1)/7)</f>
        <v>0</v>
      </c>
      <c r="AF942" s="381">
        <f t="shared" si="57"/>
        <v>0</v>
      </c>
      <c r="AG942" s="381">
        <f t="shared" si="58"/>
        <v>0</v>
      </c>
    </row>
    <row r="943" spans="1:33" ht="15.75" thickBot="1" x14ac:dyDescent="0.3">
      <c r="A943" s="297">
        <f t="shared" si="59"/>
        <v>925</v>
      </c>
      <c r="B943" s="297" t="str">
        <f>IF('12. Type 2 Emp 2020 Comp'!B945=0," ",+'12. Type 2 Emp 2020 Comp'!B945)</f>
        <v xml:space="preserve"> </v>
      </c>
      <c r="C943" s="265" t="str">
        <f>IF('12. Type 2 Emp 2020 Comp'!C945=0," ",+'12. Type 2 Emp 2020 Comp'!C945)</f>
        <v xml:space="preserve"> </v>
      </c>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c r="AB943" s="514"/>
      <c r="AC943" s="514"/>
      <c r="AD943" s="269">
        <f t="shared" si="56"/>
        <v>0</v>
      </c>
      <c r="AE943" s="390">
        <f>+AD943/(('12. Type 2 Emp 2020 Comp'!$I$16-'12. Type 2 Emp 2020 Comp'!$I$15+1)/7)</f>
        <v>0</v>
      </c>
      <c r="AF943" s="381">
        <f t="shared" si="57"/>
        <v>0</v>
      </c>
      <c r="AG943" s="381">
        <f t="shared" si="58"/>
        <v>0</v>
      </c>
    </row>
    <row r="944" spans="1:33" ht="15.75" thickBot="1" x14ac:dyDescent="0.3">
      <c r="A944" s="297">
        <f t="shared" si="59"/>
        <v>926</v>
      </c>
      <c r="B944" s="297" t="str">
        <f>IF('12. Type 2 Emp 2020 Comp'!B946=0," ",+'12. Type 2 Emp 2020 Comp'!B946)</f>
        <v xml:space="preserve"> </v>
      </c>
      <c r="C944" s="265" t="str">
        <f>IF('12. Type 2 Emp 2020 Comp'!C946=0," ",+'12. Type 2 Emp 2020 Comp'!C946)</f>
        <v xml:space="preserve"> </v>
      </c>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c r="AB944" s="514"/>
      <c r="AC944" s="514"/>
      <c r="AD944" s="269">
        <f t="shared" si="56"/>
        <v>0</v>
      </c>
      <c r="AE944" s="390">
        <f>+AD944/(('12. Type 2 Emp 2020 Comp'!$I$16-'12. Type 2 Emp 2020 Comp'!$I$15+1)/7)</f>
        <v>0</v>
      </c>
      <c r="AF944" s="381">
        <f t="shared" si="57"/>
        <v>0</v>
      </c>
      <c r="AG944" s="381">
        <f t="shared" si="58"/>
        <v>0</v>
      </c>
    </row>
    <row r="945" spans="1:33" ht="15.75" thickBot="1" x14ac:dyDescent="0.3">
      <c r="A945" s="297">
        <f t="shared" si="59"/>
        <v>927</v>
      </c>
      <c r="B945" s="297" t="str">
        <f>IF('12. Type 2 Emp 2020 Comp'!B947=0," ",+'12. Type 2 Emp 2020 Comp'!B947)</f>
        <v xml:space="preserve"> </v>
      </c>
      <c r="C945" s="265" t="str">
        <f>IF('12. Type 2 Emp 2020 Comp'!C947=0," ",+'12. Type 2 Emp 2020 Comp'!C947)</f>
        <v xml:space="preserve"> </v>
      </c>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c r="AB945" s="514"/>
      <c r="AC945" s="514"/>
      <c r="AD945" s="269">
        <f t="shared" si="56"/>
        <v>0</v>
      </c>
      <c r="AE945" s="390">
        <f>+AD945/(('12. Type 2 Emp 2020 Comp'!$I$16-'12. Type 2 Emp 2020 Comp'!$I$15+1)/7)</f>
        <v>0</v>
      </c>
      <c r="AF945" s="381">
        <f t="shared" si="57"/>
        <v>0</v>
      </c>
      <c r="AG945" s="381">
        <f t="shared" si="58"/>
        <v>0</v>
      </c>
    </row>
    <row r="946" spans="1:33" ht="15.75" thickBot="1" x14ac:dyDescent="0.3">
      <c r="A946" s="297">
        <f t="shared" si="59"/>
        <v>928</v>
      </c>
      <c r="B946" s="297" t="str">
        <f>IF('12. Type 2 Emp 2020 Comp'!B948=0," ",+'12. Type 2 Emp 2020 Comp'!B948)</f>
        <v xml:space="preserve"> </v>
      </c>
      <c r="C946" s="265" t="str">
        <f>IF('12. Type 2 Emp 2020 Comp'!C948=0," ",+'12. Type 2 Emp 2020 Comp'!C948)</f>
        <v xml:space="preserve"> </v>
      </c>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c r="AB946" s="514"/>
      <c r="AC946" s="514"/>
      <c r="AD946" s="269">
        <f t="shared" si="56"/>
        <v>0</v>
      </c>
      <c r="AE946" s="390">
        <f>+AD946/(('12. Type 2 Emp 2020 Comp'!$I$16-'12. Type 2 Emp 2020 Comp'!$I$15+1)/7)</f>
        <v>0</v>
      </c>
      <c r="AF946" s="381">
        <f t="shared" si="57"/>
        <v>0</v>
      </c>
      <c r="AG946" s="381">
        <f t="shared" si="58"/>
        <v>0</v>
      </c>
    </row>
    <row r="947" spans="1:33" ht="15.75" thickBot="1" x14ac:dyDescent="0.3">
      <c r="A947" s="297">
        <f t="shared" si="59"/>
        <v>929</v>
      </c>
      <c r="B947" s="297" t="str">
        <f>IF('12. Type 2 Emp 2020 Comp'!B949=0," ",+'12. Type 2 Emp 2020 Comp'!B949)</f>
        <v xml:space="preserve"> </v>
      </c>
      <c r="C947" s="265" t="str">
        <f>IF('12. Type 2 Emp 2020 Comp'!C949=0," ",+'12. Type 2 Emp 2020 Comp'!C949)</f>
        <v xml:space="preserve"> </v>
      </c>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c r="AB947" s="514"/>
      <c r="AC947" s="514"/>
      <c r="AD947" s="269">
        <f t="shared" si="56"/>
        <v>0</v>
      </c>
      <c r="AE947" s="390">
        <f>+AD947/(('12. Type 2 Emp 2020 Comp'!$I$16-'12. Type 2 Emp 2020 Comp'!$I$15+1)/7)</f>
        <v>0</v>
      </c>
      <c r="AF947" s="381">
        <f t="shared" si="57"/>
        <v>0</v>
      </c>
      <c r="AG947" s="381">
        <f t="shared" si="58"/>
        <v>0</v>
      </c>
    </row>
    <row r="948" spans="1:33" ht="15.75" thickBot="1" x14ac:dyDescent="0.3">
      <c r="A948" s="297">
        <f t="shared" si="59"/>
        <v>930</v>
      </c>
      <c r="B948" s="297" t="str">
        <f>IF('12. Type 2 Emp 2020 Comp'!B950=0," ",+'12. Type 2 Emp 2020 Comp'!B950)</f>
        <v xml:space="preserve"> </v>
      </c>
      <c r="C948" s="265" t="str">
        <f>IF('12. Type 2 Emp 2020 Comp'!C950=0," ",+'12. Type 2 Emp 2020 Comp'!C950)</f>
        <v xml:space="preserve"> </v>
      </c>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c r="AB948" s="514"/>
      <c r="AC948" s="514"/>
      <c r="AD948" s="269">
        <f t="shared" si="56"/>
        <v>0</v>
      </c>
      <c r="AE948" s="390">
        <f>+AD948/(('12. Type 2 Emp 2020 Comp'!$I$16-'12. Type 2 Emp 2020 Comp'!$I$15+1)/7)</f>
        <v>0</v>
      </c>
      <c r="AF948" s="381">
        <f t="shared" si="57"/>
        <v>0</v>
      </c>
      <c r="AG948" s="381">
        <f t="shared" si="58"/>
        <v>0</v>
      </c>
    </row>
    <row r="949" spans="1:33" ht="15.75" thickBot="1" x14ac:dyDescent="0.3">
      <c r="A949" s="297">
        <f t="shared" si="59"/>
        <v>931</v>
      </c>
      <c r="B949" s="297" t="str">
        <f>IF('12. Type 2 Emp 2020 Comp'!B951=0," ",+'12. Type 2 Emp 2020 Comp'!B951)</f>
        <v xml:space="preserve"> </v>
      </c>
      <c r="C949" s="265" t="str">
        <f>IF('12. Type 2 Emp 2020 Comp'!C951=0," ",+'12. Type 2 Emp 2020 Comp'!C951)</f>
        <v xml:space="preserve"> </v>
      </c>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c r="AB949" s="514"/>
      <c r="AC949" s="514"/>
      <c r="AD949" s="269">
        <f t="shared" si="56"/>
        <v>0</v>
      </c>
      <c r="AE949" s="390">
        <f>+AD949/(('12. Type 2 Emp 2020 Comp'!$I$16-'12. Type 2 Emp 2020 Comp'!$I$15+1)/7)</f>
        <v>0</v>
      </c>
      <c r="AF949" s="381">
        <f t="shared" si="57"/>
        <v>0</v>
      </c>
      <c r="AG949" s="381">
        <f t="shared" si="58"/>
        <v>0</v>
      </c>
    </row>
    <row r="950" spans="1:33" ht="15.75" thickBot="1" x14ac:dyDescent="0.3">
      <c r="A950" s="297">
        <f t="shared" si="59"/>
        <v>932</v>
      </c>
      <c r="B950" s="297" t="str">
        <f>IF('12. Type 2 Emp 2020 Comp'!B952=0," ",+'12. Type 2 Emp 2020 Comp'!B952)</f>
        <v xml:space="preserve"> </v>
      </c>
      <c r="C950" s="265" t="str">
        <f>IF('12. Type 2 Emp 2020 Comp'!C952=0," ",+'12. Type 2 Emp 2020 Comp'!C952)</f>
        <v xml:space="preserve"> </v>
      </c>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c r="AB950" s="514"/>
      <c r="AC950" s="514"/>
      <c r="AD950" s="269">
        <f t="shared" si="56"/>
        <v>0</v>
      </c>
      <c r="AE950" s="390">
        <f>+AD950/(('12. Type 2 Emp 2020 Comp'!$I$16-'12. Type 2 Emp 2020 Comp'!$I$15+1)/7)</f>
        <v>0</v>
      </c>
      <c r="AF950" s="381">
        <f t="shared" si="57"/>
        <v>0</v>
      </c>
      <c r="AG950" s="381">
        <f t="shared" si="58"/>
        <v>0</v>
      </c>
    </row>
    <row r="951" spans="1:33" ht="15.75" thickBot="1" x14ac:dyDescent="0.3">
      <c r="A951" s="297">
        <f t="shared" si="59"/>
        <v>933</v>
      </c>
      <c r="B951" s="297" t="str">
        <f>IF('12. Type 2 Emp 2020 Comp'!B953=0," ",+'12. Type 2 Emp 2020 Comp'!B953)</f>
        <v xml:space="preserve"> </v>
      </c>
      <c r="C951" s="265" t="str">
        <f>IF('12. Type 2 Emp 2020 Comp'!C953=0," ",+'12. Type 2 Emp 2020 Comp'!C953)</f>
        <v xml:space="preserve"> </v>
      </c>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c r="AB951" s="514"/>
      <c r="AC951" s="514"/>
      <c r="AD951" s="269">
        <f t="shared" si="56"/>
        <v>0</v>
      </c>
      <c r="AE951" s="390">
        <f>+AD951/(('12. Type 2 Emp 2020 Comp'!$I$16-'12. Type 2 Emp 2020 Comp'!$I$15+1)/7)</f>
        <v>0</v>
      </c>
      <c r="AF951" s="381">
        <f t="shared" si="57"/>
        <v>0</v>
      </c>
      <c r="AG951" s="381">
        <f t="shared" si="58"/>
        <v>0</v>
      </c>
    </row>
    <row r="952" spans="1:33" ht="15.75" thickBot="1" x14ac:dyDescent="0.3">
      <c r="A952" s="297">
        <f t="shared" si="59"/>
        <v>934</v>
      </c>
      <c r="B952" s="297" t="str">
        <f>IF('12. Type 2 Emp 2020 Comp'!B954=0," ",+'12. Type 2 Emp 2020 Comp'!B954)</f>
        <v xml:space="preserve"> </v>
      </c>
      <c r="C952" s="265" t="str">
        <f>IF('12. Type 2 Emp 2020 Comp'!C954=0," ",+'12. Type 2 Emp 2020 Comp'!C954)</f>
        <v xml:space="preserve"> </v>
      </c>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c r="AB952" s="514"/>
      <c r="AC952" s="514"/>
      <c r="AD952" s="269">
        <f t="shared" si="56"/>
        <v>0</v>
      </c>
      <c r="AE952" s="390">
        <f>+AD952/(('12. Type 2 Emp 2020 Comp'!$I$16-'12. Type 2 Emp 2020 Comp'!$I$15+1)/7)</f>
        <v>0</v>
      </c>
      <c r="AF952" s="381">
        <f t="shared" si="57"/>
        <v>0</v>
      </c>
      <c r="AG952" s="381">
        <f t="shared" si="58"/>
        <v>0</v>
      </c>
    </row>
    <row r="953" spans="1:33" ht="15.75" thickBot="1" x14ac:dyDescent="0.3">
      <c r="A953" s="297">
        <f t="shared" si="59"/>
        <v>935</v>
      </c>
      <c r="B953" s="297" t="str">
        <f>IF('12. Type 2 Emp 2020 Comp'!B955=0," ",+'12. Type 2 Emp 2020 Comp'!B955)</f>
        <v xml:space="preserve"> </v>
      </c>
      <c r="C953" s="265" t="str">
        <f>IF('12. Type 2 Emp 2020 Comp'!C955=0," ",+'12. Type 2 Emp 2020 Comp'!C955)</f>
        <v xml:space="preserve"> </v>
      </c>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c r="AB953" s="514"/>
      <c r="AC953" s="514"/>
      <c r="AD953" s="269">
        <f t="shared" si="56"/>
        <v>0</v>
      </c>
      <c r="AE953" s="390">
        <f>+AD953/(('12. Type 2 Emp 2020 Comp'!$I$16-'12. Type 2 Emp 2020 Comp'!$I$15+1)/7)</f>
        <v>0</v>
      </c>
      <c r="AF953" s="381">
        <f t="shared" si="57"/>
        <v>0</v>
      </c>
      <c r="AG953" s="381">
        <f t="shared" si="58"/>
        <v>0</v>
      </c>
    </row>
    <row r="954" spans="1:33" ht="15.75" thickBot="1" x14ac:dyDescent="0.3">
      <c r="A954" s="297">
        <f t="shared" si="59"/>
        <v>936</v>
      </c>
      <c r="B954" s="297" t="str">
        <f>IF('12. Type 2 Emp 2020 Comp'!B956=0," ",+'12. Type 2 Emp 2020 Comp'!B956)</f>
        <v xml:space="preserve"> </v>
      </c>
      <c r="C954" s="265" t="str">
        <f>IF('12. Type 2 Emp 2020 Comp'!C956=0," ",+'12. Type 2 Emp 2020 Comp'!C956)</f>
        <v xml:space="preserve"> </v>
      </c>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c r="AB954" s="514"/>
      <c r="AC954" s="514"/>
      <c r="AD954" s="269">
        <f t="shared" si="56"/>
        <v>0</v>
      </c>
      <c r="AE954" s="390">
        <f>+AD954/(('12. Type 2 Emp 2020 Comp'!$I$16-'12. Type 2 Emp 2020 Comp'!$I$15+1)/7)</f>
        <v>0</v>
      </c>
      <c r="AF954" s="381">
        <f t="shared" si="57"/>
        <v>0</v>
      </c>
      <c r="AG954" s="381">
        <f t="shared" si="58"/>
        <v>0</v>
      </c>
    </row>
    <row r="955" spans="1:33" ht="15.75" thickBot="1" x14ac:dyDescent="0.3">
      <c r="A955" s="297">
        <f t="shared" si="59"/>
        <v>937</v>
      </c>
      <c r="B955" s="297" t="str">
        <f>IF('12. Type 2 Emp 2020 Comp'!B957=0," ",+'12. Type 2 Emp 2020 Comp'!B957)</f>
        <v xml:space="preserve"> </v>
      </c>
      <c r="C955" s="265" t="str">
        <f>IF('12. Type 2 Emp 2020 Comp'!C957=0," ",+'12. Type 2 Emp 2020 Comp'!C957)</f>
        <v xml:space="preserve"> </v>
      </c>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c r="AB955" s="514"/>
      <c r="AC955" s="514"/>
      <c r="AD955" s="269">
        <f t="shared" si="56"/>
        <v>0</v>
      </c>
      <c r="AE955" s="390">
        <f>+AD955/(('12. Type 2 Emp 2020 Comp'!$I$16-'12. Type 2 Emp 2020 Comp'!$I$15+1)/7)</f>
        <v>0</v>
      </c>
      <c r="AF955" s="381">
        <f t="shared" si="57"/>
        <v>0</v>
      </c>
      <c r="AG955" s="381">
        <f t="shared" si="58"/>
        <v>0</v>
      </c>
    </row>
    <row r="956" spans="1:33" ht="15.75" thickBot="1" x14ac:dyDescent="0.3">
      <c r="A956" s="297">
        <f t="shared" si="59"/>
        <v>938</v>
      </c>
      <c r="B956" s="297" t="str">
        <f>IF('12. Type 2 Emp 2020 Comp'!B958=0," ",+'12. Type 2 Emp 2020 Comp'!B958)</f>
        <v xml:space="preserve"> </v>
      </c>
      <c r="C956" s="265" t="str">
        <f>IF('12. Type 2 Emp 2020 Comp'!C958=0," ",+'12. Type 2 Emp 2020 Comp'!C958)</f>
        <v xml:space="preserve"> </v>
      </c>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c r="AB956" s="514"/>
      <c r="AC956" s="514"/>
      <c r="AD956" s="269">
        <f t="shared" si="56"/>
        <v>0</v>
      </c>
      <c r="AE956" s="390">
        <f>+AD956/(('12. Type 2 Emp 2020 Comp'!$I$16-'12. Type 2 Emp 2020 Comp'!$I$15+1)/7)</f>
        <v>0</v>
      </c>
      <c r="AF956" s="381">
        <f t="shared" si="57"/>
        <v>0</v>
      </c>
      <c r="AG956" s="381">
        <f t="shared" si="58"/>
        <v>0</v>
      </c>
    </row>
    <row r="957" spans="1:33" ht="15.75" thickBot="1" x14ac:dyDescent="0.3">
      <c r="A957" s="297">
        <f t="shared" si="59"/>
        <v>939</v>
      </c>
      <c r="B957" s="297" t="str">
        <f>IF('12. Type 2 Emp 2020 Comp'!B959=0," ",+'12. Type 2 Emp 2020 Comp'!B959)</f>
        <v xml:space="preserve"> </v>
      </c>
      <c r="C957" s="265" t="str">
        <f>IF('12. Type 2 Emp 2020 Comp'!C959=0," ",+'12. Type 2 Emp 2020 Comp'!C959)</f>
        <v xml:space="preserve"> </v>
      </c>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c r="AB957" s="514"/>
      <c r="AC957" s="514"/>
      <c r="AD957" s="269">
        <f t="shared" si="56"/>
        <v>0</v>
      </c>
      <c r="AE957" s="390">
        <f>+AD957/(('12. Type 2 Emp 2020 Comp'!$I$16-'12. Type 2 Emp 2020 Comp'!$I$15+1)/7)</f>
        <v>0</v>
      </c>
      <c r="AF957" s="381">
        <f t="shared" si="57"/>
        <v>0</v>
      </c>
      <c r="AG957" s="381">
        <f t="shared" si="58"/>
        <v>0</v>
      </c>
    </row>
    <row r="958" spans="1:33" ht="15.75" thickBot="1" x14ac:dyDescent="0.3">
      <c r="A958" s="297">
        <f t="shared" si="59"/>
        <v>940</v>
      </c>
      <c r="B958" s="297" t="str">
        <f>IF('12. Type 2 Emp 2020 Comp'!B960=0," ",+'12. Type 2 Emp 2020 Comp'!B960)</f>
        <v xml:space="preserve"> </v>
      </c>
      <c r="C958" s="265" t="str">
        <f>IF('12. Type 2 Emp 2020 Comp'!C960=0," ",+'12. Type 2 Emp 2020 Comp'!C960)</f>
        <v xml:space="preserve"> </v>
      </c>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c r="AB958" s="514"/>
      <c r="AC958" s="514"/>
      <c r="AD958" s="269">
        <f t="shared" si="56"/>
        <v>0</v>
      </c>
      <c r="AE958" s="390">
        <f>+AD958/(('12. Type 2 Emp 2020 Comp'!$I$16-'12. Type 2 Emp 2020 Comp'!$I$15+1)/7)</f>
        <v>0</v>
      </c>
      <c r="AF958" s="381">
        <f t="shared" si="57"/>
        <v>0</v>
      </c>
      <c r="AG958" s="381">
        <f t="shared" si="58"/>
        <v>0</v>
      </c>
    </row>
    <row r="959" spans="1:33" ht="15.75" thickBot="1" x14ac:dyDescent="0.3">
      <c r="A959" s="297">
        <f t="shared" si="59"/>
        <v>941</v>
      </c>
      <c r="B959" s="297" t="str">
        <f>IF('12. Type 2 Emp 2020 Comp'!B961=0," ",+'12. Type 2 Emp 2020 Comp'!B961)</f>
        <v xml:space="preserve"> </v>
      </c>
      <c r="C959" s="265" t="str">
        <f>IF('12. Type 2 Emp 2020 Comp'!C961=0," ",+'12. Type 2 Emp 2020 Comp'!C961)</f>
        <v xml:space="preserve"> </v>
      </c>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c r="AB959" s="514"/>
      <c r="AC959" s="514"/>
      <c r="AD959" s="269">
        <f t="shared" si="56"/>
        <v>0</v>
      </c>
      <c r="AE959" s="390">
        <f>+AD959/(('12. Type 2 Emp 2020 Comp'!$I$16-'12. Type 2 Emp 2020 Comp'!$I$15+1)/7)</f>
        <v>0</v>
      </c>
      <c r="AF959" s="381">
        <f t="shared" si="57"/>
        <v>0</v>
      </c>
      <c r="AG959" s="381">
        <f t="shared" si="58"/>
        <v>0</v>
      </c>
    </row>
    <row r="960" spans="1:33" ht="15.75" thickBot="1" x14ac:dyDescent="0.3">
      <c r="A960" s="297">
        <f t="shared" si="59"/>
        <v>942</v>
      </c>
      <c r="B960" s="297" t="str">
        <f>IF('12. Type 2 Emp 2020 Comp'!B962=0," ",+'12. Type 2 Emp 2020 Comp'!B962)</f>
        <v xml:space="preserve"> </v>
      </c>
      <c r="C960" s="265" t="str">
        <f>IF('12. Type 2 Emp 2020 Comp'!C962=0," ",+'12. Type 2 Emp 2020 Comp'!C962)</f>
        <v xml:space="preserve"> </v>
      </c>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c r="AB960" s="514"/>
      <c r="AC960" s="514"/>
      <c r="AD960" s="269">
        <f t="shared" si="56"/>
        <v>0</v>
      </c>
      <c r="AE960" s="390">
        <f>+AD960/(('12. Type 2 Emp 2020 Comp'!$I$16-'12. Type 2 Emp 2020 Comp'!$I$15+1)/7)</f>
        <v>0</v>
      </c>
      <c r="AF960" s="381">
        <f t="shared" si="57"/>
        <v>0</v>
      </c>
      <c r="AG960" s="381">
        <f t="shared" si="58"/>
        <v>0</v>
      </c>
    </row>
    <row r="961" spans="1:33" ht="15.75" thickBot="1" x14ac:dyDescent="0.3">
      <c r="A961" s="297">
        <f t="shared" si="59"/>
        <v>943</v>
      </c>
      <c r="B961" s="297" t="str">
        <f>IF('12. Type 2 Emp 2020 Comp'!B963=0," ",+'12. Type 2 Emp 2020 Comp'!B963)</f>
        <v xml:space="preserve"> </v>
      </c>
      <c r="C961" s="265" t="str">
        <f>IF('12. Type 2 Emp 2020 Comp'!C963=0," ",+'12. Type 2 Emp 2020 Comp'!C963)</f>
        <v xml:space="preserve"> </v>
      </c>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c r="AB961" s="514"/>
      <c r="AC961" s="514"/>
      <c r="AD961" s="269">
        <f t="shared" si="56"/>
        <v>0</v>
      </c>
      <c r="AE961" s="390">
        <f>+AD961/(('12. Type 2 Emp 2020 Comp'!$I$16-'12. Type 2 Emp 2020 Comp'!$I$15+1)/7)</f>
        <v>0</v>
      </c>
      <c r="AF961" s="381">
        <f t="shared" si="57"/>
        <v>0</v>
      </c>
      <c r="AG961" s="381">
        <f t="shared" si="58"/>
        <v>0</v>
      </c>
    </row>
    <row r="962" spans="1:33" ht="15.75" thickBot="1" x14ac:dyDescent="0.3">
      <c r="A962" s="297">
        <f t="shared" si="59"/>
        <v>944</v>
      </c>
      <c r="B962" s="297" t="str">
        <f>IF('12. Type 2 Emp 2020 Comp'!B964=0," ",+'12. Type 2 Emp 2020 Comp'!B964)</f>
        <v xml:space="preserve"> </v>
      </c>
      <c r="C962" s="265" t="str">
        <f>IF('12. Type 2 Emp 2020 Comp'!C964=0," ",+'12. Type 2 Emp 2020 Comp'!C964)</f>
        <v xml:space="preserve"> </v>
      </c>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c r="AB962" s="514"/>
      <c r="AC962" s="514"/>
      <c r="AD962" s="269">
        <f t="shared" si="56"/>
        <v>0</v>
      </c>
      <c r="AE962" s="390">
        <f>+AD962/(('12. Type 2 Emp 2020 Comp'!$I$16-'12. Type 2 Emp 2020 Comp'!$I$15+1)/7)</f>
        <v>0</v>
      </c>
      <c r="AF962" s="381">
        <f t="shared" si="57"/>
        <v>0</v>
      </c>
      <c r="AG962" s="381">
        <f t="shared" si="58"/>
        <v>0</v>
      </c>
    </row>
    <row r="963" spans="1:33" ht="15.75" thickBot="1" x14ac:dyDescent="0.3">
      <c r="A963" s="297">
        <f t="shared" si="59"/>
        <v>945</v>
      </c>
      <c r="B963" s="297" t="str">
        <f>IF('12. Type 2 Emp 2020 Comp'!B965=0," ",+'12. Type 2 Emp 2020 Comp'!B965)</f>
        <v xml:space="preserve"> </v>
      </c>
      <c r="C963" s="265" t="str">
        <f>IF('12. Type 2 Emp 2020 Comp'!C965=0," ",+'12. Type 2 Emp 2020 Comp'!C965)</f>
        <v xml:space="preserve"> </v>
      </c>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c r="AB963" s="514"/>
      <c r="AC963" s="514"/>
      <c r="AD963" s="269">
        <f t="shared" si="56"/>
        <v>0</v>
      </c>
      <c r="AE963" s="390">
        <f>+AD963/(('12. Type 2 Emp 2020 Comp'!$I$16-'12. Type 2 Emp 2020 Comp'!$I$15+1)/7)</f>
        <v>0</v>
      </c>
      <c r="AF963" s="381">
        <f t="shared" si="57"/>
        <v>0</v>
      </c>
      <c r="AG963" s="381">
        <f t="shared" si="58"/>
        <v>0</v>
      </c>
    </row>
    <row r="964" spans="1:33" ht="15.75" thickBot="1" x14ac:dyDescent="0.3">
      <c r="A964" s="297">
        <f t="shared" si="59"/>
        <v>946</v>
      </c>
      <c r="B964" s="297" t="str">
        <f>IF('12. Type 2 Emp 2020 Comp'!B966=0," ",+'12. Type 2 Emp 2020 Comp'!B966)</f>
        <v xml:space="preserve"> </v>
      </c>
      <c r="C964" s="265" t="str">
        <f>IF('12. Type 2 Emp 2020 Comp'!C966=0," ",+'12. Type 2 Emp 2020 Comp'!C966)</f>
        <v xml:space="preserve"> </v>
      </c>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c r="AB964" s="514"/>
      <c r="AC964" s="514"/>
      <c r="AD964" s="269">
        <f t="shared" si="56"/>
        <v>0</v>
      </c>
      <c r="AE964" s="390">
        <f>+AD964/(('12. Type 2 Emp 2020 Comp'!$I$16-'12. Type 2 Emp 2020 Comp'!$I$15+1)/7)</f>
        <v>0</v>
      </c>
      <c r="AF964" s="381">
        <f t="shared" si="57"/>
        <v>0</v>
      </c>
      <c r="AG964" s="381">
        <f t="shared" si="58"/>
        <v>0</v>
      </c>
    </row>
    <row r="965" spans="1:33" ht="15.75" thickBot="1" x14ac:dyDescent="0.3">
      <c r="A965" s="297">
        <f t="shared" si="59"/>
        <v>947</v>
      </c>
      <c r="B965" s="297" t="str">
        <f>IF('12. Type 2 Emp 2020 Comp'!B967=0," ",+'12. Type 2 Emp 2020 Comp'!B967)</f>
        <v xml:space="preserve"> </v>
      </c>
      <c r="C965" s="265" t="str">
        <f>IF('12. Type 2 Emp 2020 Comp'!C967=0," ",+'12. Type 2 Emp 2020 Comp'!C967)</f>
        <v xml:space="preserve"> </v>
      </c>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c r="AB965" s="514"/>
      <c r="AC965" s="514"/>
      <c r="AD965" s="269">
        <f t="shared" si="56"/>
        <v>0</v>
      </c>
      <c r="AE965" s="390">
        <f>+AD965/(('12. Type 2 Emp 2020 Comp'!$I$16-'12. Type 2 Emp 2020 Comp'!$I$15+1)/7)</f>
        <v>0</v>
      </c>
      <c r="AF965" s="381">
        <f t="shared" si="57"/>
        <v>0</v>
      </c>
      <c r="AG965" s="381">
        <f t="shared" si="58"/>
        <v>0</v>
      </c>
    </row>
    <row r="966" spans="1:33" ht="15.75" thickBot="1" x14ac:dyDescent="0.3">
      <c r="A966" s="297">
        <f t="shared" si="59"/>
        <v>948</v>
      </c>
      <c r="B966" s="297" t="str">
        <f>IF('12. Type 2 Emp 2020 Comp'!B968=0," ",+'12. Type 2 Emp 2020 Comp'!B968)</f>
        <v xml:space="preserve"> </v>
      </c>
      <c r="C966" s="265" t="str">
        <f>IF('12. Type 2 Emp 2020 Comp'!C968=0," ",+'12. Type 2 Emp 2020 Comp'!C968)</f>
        <v xml:space="preserve"> </v>
      </c>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c r="AB966" s="514"/>
      <c r="AC966" s="514"/>
      <c r="AD966" s="269">
        <f t="shared" si="56"/>
        <v>0</v>
      </c>
      <c r="AE966" s="390">
        <f>+AD966/(('12. Type 2 Emp 2020 Comp'!$I$16-'12. Type 2 Emp 2020 Comp'!$I$15+1)/7)</f>
        <v>0</v>
      </c>
      <c r="AF966" s="381">
        <f t="shared" si="57"/>
        <v>0</v>
      </c>
      <c r="AG966" s="381">
        <f t="shared" si="58"/>
        <v>0</v>
      </c>
    </row>
    <row r="967" spans="1:33" ht="15.75" thickBot="1" x14ac:dyDescent="0.3">
      <c r="A967" s="297">
        <f t="shared" si="59"/>
        <v>949</v>
      </c>
      <c r="B967" s="297" t="str">
        <f>IF('12. Type 2 Emp 2020 Comp'!B969=0," ",+'12. Type 2 Emp 2020 Comp'!B969)</f>
        <v xml:space="preserve"> </v>
      </c>
      <c r="C967" s="265" t="str">
        <f>IF('12. Type 2 Emp 2020 Comp'!C969=0," ",+'12. Type 2 Emp 2020 Comp'!C969)</f>
        <v xml:space="preserve"> </v>
      </c>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c r="AB967" s="514"/>
      <c r="AC967" s="514"/>
      <c r="AD967" s="269">
        <f t="shared" si="56"/>
        <v>0</v>
      </c>
      <c r="AE967" s="390">
        <f>+AD967/(('12. Type 2 Emp 2020 Comp'!$I$16-'12. Type 2 Emp 2020 Comp'!$I$15+1)/7)</f>
        <v>0</v>
      </c>
      <c r="AF967" s="381">
        <f t="shared" si="57"/>
        <v>0</v>
      </c>
      <c r="AG967" s="381">
        <f t="shared" si="58"/>
        <v>0</v>
      </c>
    </row>
    <row r="968" spans="1:33" ht="15.75" thickBot="1" x14ac:dyDescent="0.3">
      <c r="A968" s="297">
        <f t="shared" si="59"/>
        <v>950</v>
      </c>
      <c r="B968" s="297" t="str">
        <f>IF('12. Type 2 Emp 2020 Comp'!B970=0," ",+'12. Type 2 Emp 2020 Comp'!B970)</f>
        <v xml:space="preserve"> </v>
      </c>
      <c r="C968" s="265" t="str">
        <f>IF('12. Type 2 Emp 2020 Comp'!C970=0," ",+'12. Type 2 Emp 2020 Comp'!C970)</f>
        <v xml:space="preserve"> </v>
      </c>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c r="AB968" s="514"/>
      <c r="AC968" s="514"/>
      <c r="AD968" s="269">
        <f t="shared" si="56"/>
        <v>0</v>
      </c>
      <c r="AE968" s="390">
        <f>+AD968/(('12. Type 2 Emp 2020 Comp'!$I$16-'12. Type 2 Emp 2020 Comp'!$I$15+1)/7)</f>
        <v>0</v>
      </c>
      <c r="AF968" s="381">
        <f t="shared" si="57"/>
        <v>0</v>
      </c>
      <c r="AG968" s="381">
        <f t="shared" si="58"/>
        <v>0</v>
      </c>
    </row>
    <row r="969" spans="1:33" ht="15.75" thickBot="1" x14ac:dyDescent="0.3">
      <c r="A969" s="297">
        <f t="shared" si="59"/>
        <v>951</v>
      </c>
      <c r="B969" s="297" t="str">
        <f>IF('12. Type 2 Emp 2020 Comp'!B971=0," ",+'12. Type 2 Emp 2020 Comp'!B971)</f>
        <v xml:space="preserve"> </v>
      </c>
      <c r="C969" s="265" t="str">
        <f>IF('12. Type 2 Emp 2020 Comp'!C971=0," ",+'12. Type 2 Emp 2020 Comp'!C971)</f>
        <v xml:space="preserve"> </v>
      </c>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c r="AB969" s="514"/>
      <c r="AC969" s="514"/>
      <c r="AD969" s="269">
        <f t="shared" si="56"/>
        <v>0</v>
      </c>
      <c r="AE969" s="390">
        <f>+AD969/(('12. Type 2 Emp 2020 Comp'!$I$16-'12. Type 2 Emp 2020 Comp'!$I$15+1)/7)</f>
        <v>0</v>
      </c>
      <c r="AF969" s="381">
        <f t="shared" si="57"/>
        <v>0</v>
      </c>
      <c r="AG969" s="381">
        <f t="shared" si="58"/>
        <v>0</v>
      </c>
    </row>
    <row r="970" spans="1:33" ht="15.75" thickBot="1" x14ac:dyDescent="0.3">
      <c r="A970" s="297">
        <f t="shared" si="59"/>
        <v>952</v>
      </c>
      <c r="B970" s="297" t="str">
        <f>IF('12. Type 2 Emp 2020 Comp'!B972=0," ",+'12. Type 2 Emp 2020 Comp'!B972)</f>
        <v xml:space="preserve"> </v>
      </c>
      <c r="C970" s="265" t="str">
        <f>IF('12. Type 2 Emp 2020 Comp'!C972=0," ",+'12. Type 2 Emp 2020 Comp'!C972)</f>
        <v xml:space="preserve"> </v>
      </c>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c r="AB970" s="514"/>
      <c r="AC970" s="514"/>
      <c r="AD970" s="269">
        <f t="shared" si="56"/>
        <v>0</v>
      </c>
      <c r="AE970" s="390">
        <f>+AD970/(('12. Type 2 Emp 2020 Comp'!$I$16-'12. Type 2 Emp 2020 Comp'!$I$15+1)/7)</f>
        <v>0</v>
      </c>
      <c r="AF970" s="381">
        <f t="shared" si="57"/>
        <v>0</v>
      </c>
      <c r="AG970" s="381">
        <f t="shared" si="58"/>
        <v>0</v>
      </c>
    </row>
    <row r="971" spans="1:33" ht="15.75" thickBot="1" x14ac:dyDescent="0.3">
      <c r="A971" s="297">
        <f t="shared" si="59"/>
        <v>953</v>
      </c>
      <c r="B971" s="297" t="str">
        <f>IF('12. Type 2 Emp 2020 Comp'!B973=0," ",+'12. Type 2 Emp 2020 Comp'!B973)</f>
        <v xml:space="preserve"> </v>
      </c>
      <c r="C971" s="265" t="str">
        <f>IF('12. Type 2 Emp 2020 Comp'!C973=0," ",+'12. Type 2 Emp 2020 Comp'!C973)</f>
        <v xml:space="preserve"> </v>
      </c>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c r="AB971" s="514"/>
      <c r="AC971" s="514"/>
      <c r="AD971" s="269">
        <f t="shared" si="56"/>
        <v>0</v>
      </c>
      <c r="AE971" s="390">
        <f>+AD971/(('12. Type 2 Emp 2020 Comp'!$I$16-'12. Type 2 Emp 2020 Comp'!$I$15+1)/7)</f>
        <v>0</v>
      </c>
      <c r="AF971" s="381">
        <f t="shared" si="57"/>
        <v>0</v>
      </c>
      <c r="AG971" s="381">
        <f t="shared" si="58"/>
        <v>0</v>
      </c>
    </row>
    <row r="972" spans="1:33" ht="15.75" thickBot="1" x14ac:dyDescent="0.3">
      <c r="A972" s="297">
        <f t="shared" si="59"/>
        <v>954</v>
      </c>
      <c r="B972" s="297" t="str">
        <f>IF('12. Type 2 Emp 2020 Comp'!B974=0," ",+'12. Type 2 Emp 2020 Comp'!B974)</f>
        <v xml:space="preserve"> </v>
      </c>
      <c r="C972" s="265" t="str">
        <f>IF('12. Type 2 Emp 2020 Comp'!C974=0," ",+'12. Type 2 Emp 2020 Comp'!C974)</f>
        <v xml:space="preserve"> </v>
      </c>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c r="AB972" s="514"/>
      <c r="AC972" s="514"/>
      <c r="AD972" s="269">
        <f t="shared" si="56"/>
        <v>0</v>
      </c>
      <c r="AE972" s="390">
        <f>+AD972/(('12. Type 2 Emp 2020 Comp'!$I$16-'12. Type 2 Emp 2020 Comp'!$I$15+1)/7)</f>
        <v>0</v>
      </c>
      <c r="AF972" s="381">
        <f t="shared" si="57"/>
        <v>0</v>
      </c>
      <c r="AG972" s="381">
        <f t="shared" si="58"/>
        <v>0</v>
      </c>
    </row>
    <row r="973" spans="1:33" ht="15.75" thickBot="1" x14ac:dyDescent="0.3">
      <c r="A973" s="297">
        <f t="shared" si="59"/>
        <v>955</v>
      </c>
      <c r="B973" s="297" t="str">
        <f>IF('12. Type 2 Emp 2020 Comp'!B975=0," ",+'12. Type 2 Emp 2020 Comp'!B975)</f>
        <v xml:space="preserve"> </v>
      </c>
      <c r="C973" s="265" t="str">
        <f>IF('12. Type 2 Emp 2020 Comp'!C975=0," ",+'12. Type 2 Emp 2020 Comp'!C975)</f>
        <v xml:space="preserve"> </v>
      </c>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c r="AB973" s="514"/>
      <c r="AC973" s="514"/>
      <c r="AD973" s="269">
        <f t="shared" si="56"/>
        <v>0</v>
      </c>
      <c r="AE973" s="390">
        <f>+AD973/(('12. Type 2 Emp 2020 Comp'!$I$16-'12. Type 2 Emp 2020 Comp'!$I$15+1)/7)</f>
        <v>0</v>
      </c>
      <c r="AF973" s="381">
        <f t="shared" si="57"/>
        <v>0</v>
      </c>
      <c r="AG973" s="381">
        <f t="shared" si="58"/>
        <v>0</v>
      </c>
    </row>
    <row r="974" spans="1:33" ht="15.75" thickBot="1" x14ac:dyDescent="0.3">
      <c r="A974" s="297">
        <f t="shared" si="59"/>
        <v>956</v>
      </c>
      <c r="B974" s="297" t="str">
        <f>IF('12. Type 2 Emp 2020 Comp'!B976=0," ",+'12. Type 2 Emp 2020 Comp'!B976)</f>
        <v xml:space="preserve"> </v>
      </c>
      <c r="C974" s="265" t="str">
        <f>IF('12. Type 2 Emp 2020 Comp'!C976=0," ",+'12. Type 2 Emp 2020 Comp'!C976)</f>
        <v xml:space="preserve"> </v>
      </c>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c r="AB974" s="514"/>
      <c r="AC974" s="514"/>
      <c r="AD974" s="269">
        <f t="shared" si="56"/>
        <v>0</v>
      </c>
      <c r="AE974" s="390">
        <f>+AD974/(('12. Type 2 Emp 2020 Comp'!$I$16-'12. Type 2 Emp 2020 Comp'!$I$15+1)/7)</f>
        <v>0</v>
      </c>
      <c r="AF974" s="381">
        <f t="shared" si="57"/>
        <v>0</v>
      </c>
      <c r="AG974" s="381">
        <f t="shared" si="58"/>
        <v>0</v>
      </c>
    </row>
    <row r="975" spans="1:33" ht="15.75" thickBot="1" x14ac:dyDescent="0.3">
      <c r="A975" s="297">
        <f t="shared" si="59"/>
        <v>957</v>
      </c>
      <c r="B975" s="297" t="str">
        <f>IF('12. Type 2 Emp 2020 Comp'!B977=0," ",+'12. Type 2 Emp 2020 Comp'!B977)</f>
        <v xml:space="preserve"> </v>
      </c>
      <c r="C975" s="265" t="str">
        <f>IF('12. Type 2 Emp 2020 Comp'!C977=0," ",+'12. Type 2 Emp 2020 Comp'!C977)</f>
        <v xml:space="preserve"> </v>
      </c>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c r="AB975" s="514"/>
      <c r="AC975" s="514"/>
      <c r="AD975" s="269">
        <f t="shared" si="56"/>
        <v>0</v>
      </c>
      <c r="AE975" s="390">
        <f>+AD975/(('12. Type 2 Emp 2020 Comp'!$I$16-'12. Type 2 Emp 2020 Comp'!$I$15+1)/7)</f>
        <v>0</v>
      </c>
      <c r="AF975" s="381">
        <f t="shared" si="57"/>
        <v>0</v>
      </c>
      <c r="AG975" s="381">
        <f t="shared" si="58"/>
        <v>0</v>
      </c>
    </row>
    <row r="976" spans="1:33" ht="15.75" thickBot="1" x14ac:dyDescent="0.3">
      <c r="A976" s="297">
        <f t="shared" si="59"/>
        <v>958</v>
      </c>
      <c r="B976" s="297" t="str">
        <f>IF('12. Type 2 Emp 2020 Comp'!B978=0," ",+'12. Type 2 Emp 2020 Comp'!B978)</f>
        <v xml:space="preserve"> </v>
      </c>
      <c r="C976" s="265" t="str">
        <f>IF('12. Type 2 Emp 2020 Comp'!C978=0," ",+'12. Type 2 Emp 2020 Comp'!C978)</f>
        <v xml:space="preserve"> </v>
      </c>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c r="AB976" s="514"/>
      <c r="AC976" s="514"/>
      <c r="AD976" s="269">
        <f t="shared" si="56"/>
        <v>0</v>
      </c>
      <c r="AE976" s="390">
        <f>+AD976/(('12. Type 2 Emp 2020 Comp'!$I$16-'12. Type 2 Emp 2020 Comp'!$I$15+1)/7)</f>
        <v>0</v>
      </c>
      <c r="AF976" s="381">
        <f t="shared" si="57"/>
        <v>0</v>
      </c>
      <c r="AG976" s="381">
        <f t="shared" si="58"/>
        <v>0</v>
      </c>
    </row>
    <row r="977" spans="1:33" ht="15.75" thickBot="1" x14ac:dyDescent="0.3">
      <c r="A977" s="297">
        <f t="shared" si="59"/>
        <v>959</v>
      </c>
      <c r="B977" s="297" t="str">
        <f>IF('12. Type 2 Emp 2020 Comp'!B979=0," ",+'12. Type 2 Emp 2020 Comp'!B979)</f>
        <v xml:space="preserve"> </v>
      </c>
      <c r="C977" s="265" t="str">
        <f>IF('12. Type 2 Emp 2020 Comp'!C979=0," ",+'12. Type 2 Emp 2020 Comp'!C979)</f>
        <v xml:space="preserve"> </v>
      </c>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c r="AB977" s="514"/>
      <c r="AC977" s="514"/>
      <c r="AD977" s="269">
        <f t="shared" si="56"/>
        <v>0</v>
      </c>
      <c r="AE977" s="390">
        <f>+AD977/(('12. Type 2 Emp 2020 Comp'!$I$16-'12. Type 2 Emp 2020 Comp'!$I$15+1)/7)</f>
        <v>0</v>
      </c>
      <c r="AF977" s="381">
        <f t="shared" si="57"/>
        <v>0</v>
      </c>
      <c r="AG977" s="381">
        <f t="shared" si="58"/>
        <v>0</v>
      </c>
    </row>
    <row r="978" spans="1:33" ht="15.75" thickBot="1" x14ac:dyDescent="0.3">
      <c r="A978" s="297">
        <f t="shared" si="59"/>
        <v>960</v>
      </c>
      <c r="B978" s="297" t="str">
        <f>IF('12. Type 2 Emp 2020 Comp'!B980=0," ",+'12. Type 2 Emp 2020 Comp'!B980)</f>
        <v xml:space="preserve"> </v>
      </c>
      <c r="C978" s="265" t="str">
        <f>IF('12. Type 2 Emp 2020 Comp'!C980=0," ",+'12. Type 2 Emp 2020 Comp'!C980)</f>
        <v xml:space="preserve"> </v>
      </c>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c r="AB978" s="514"/>
      <c r="AC978" s="514"/>
      <c r="AD978" s="269">
        <f t="shared" si="56"/>
        <v>0</v>
      </c>
      <c r="AE978" s="390">
        <f>+AD978/(('12. Type 2 Emp 2020 Comp'!$I$16-'12. Type 2 Emp 2020 Comp'!$I$15+1)/7)</f>
        <v>0</v>
      </c>
      <c r="AF978" s="381">
        <f t="shared" si="57"/>
        <v>0</v>
      </c>
      <c r="AG978" s="381">
        <f t="shared" si="58"/>
        <v>0</v>
      </c>
    </row>
    <row r="979" spans="1:33" ht="15.75" thickBot="1" x14ac:dyDescent="0.3">
      <c r="A979" s="297">
        <f t="shared" si="59"/>
        <v>961</v>
      </c>
      <c r="B979" s="297" t="str">
        <f>IF('12. Type 2 Emp 2020 Comp'!B981=0," ",+'12. Type 2 Emp 2020 Comp'!B981)</f>
        <v xml:space="preserve"> </v>
      </c>
      <c r="C979" s="265" t="str">
        <f>IF('12. Type 2 Emp 2020 Comp'!C981=0," ",+'12. Type 2 Emp 2020 Comp'!C981)</f>
        <v xml:space="preserve"> </v>
      </c>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c r="AB979" s="514"/>
      <c r="AC979" s="514"/>
      <c r="AD979" s="269">
        <f t="shared" ref="AD979:AD1019" si="60">IF(D979=0,SUM(E979:AC979),D979)</f>
        <v>0</v>
      </c>
      <c r="AE979" s="390">
        <f>+AD979/(('12. Type 2 Emp 2020 Comp'!$I$16-'12. Type 2 Emp 2020 Comp'!$I$15+1)/7)</f>
        <v>0</v>
      </c>
      <c r="AF979" s="381">
        <f t="shared" si="57"/>
        <v>0</v>
      </c>
      <c r="AG979" s="381">
        <f t="shared" si="58"/>
        <v>0</v>
      </c>
    </row>
    <row r="980" spans="1:33" ht="15.75" thickBot="1" x14ac:dyDescent="0.3">
      <c r="A980" s="297">
        <f t="shared" si="59"/>
        <v>962</v>
      </c>
      <c r="B980" s="297" t="str">
        <f>IF('12. Type 2 Emp 2020 Comp'!B982=0," ",+'12. Type 2 Emp 2020 Comp'!B982)</f>
        <v xml:space="preserve"> </v>
      </c>
      <c r="C980" s="265" t="str">
        <f>IF('12. Type 2 Emp 2020 Comp'!C982=0," ",+'12. Type 2 Emp 2020 Comp'!C982)</f>
        <v xml:space="preserve"> </v>
      </c>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c r="AB980" s="514"/>
      <c r="AC980" s="514"/>
      <c r="AD980" s="269">
        <f t="shared" si="60"/>
        <v>0</v>
      </c>
      <c r="AE980" s="390">
        <f>+AD980/(('12. Type 2 Emp 2020 Comp'!$I$16-'12. Type 2 Emp 2020 Comp'!$I$15+1)/7)</f>
        <v>0</v>
      </c>
      <c r="AF980" s="381">
        <f t="shared" ref="AF980:AF1019" si="61">ROUND(IF($I$12=1,IF(AE980&lt;40,AE980/40,1),0),1)</f>
        <v>0</v>
      </c>
      <c r="AG980" s="381">
        <f t="shared" ref="AG980:AG1019" si="62">ROUND(IF($I$12=2,IF(AE980&lt;40,IF(AE980=0,0,0.5),1),0),1)</f>
        <v>0</v>
      </c>
    </row>
    <row r="981" spans="1:33" ht="15.75" thickBot="1" x14ac:dyDescent="0.3">
      <c r="A981" s="297">
        <f t="shared" ref="A981:A1018" si="63">+A980+1</f>
        <v>963</v>
      </c>
      <c r="B981" s="297" t="str">
        <f>IF('12. Type 2 Emp 2020 Comp'!B983=0," ",+'12. Type 2 Emp 2020 Comp'!B983)</f>
        <v xml:space="preserve"> </v>
      </c>
      <c r="C981" s="265" t="str">
        <f>IF('12. Type 2 Emp 2020 Comp'!C983=0," ",+'12. Type 2 Emp 2020 Comp'!C983)</f>
        <v xml:space="preserve"> </v>
      </c>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c r="AB981" s="514"/>
      <c r="AC981" s="514"/>
      <c r="AD981" s="269">
        <f t="shared" si="60"/>
        <v>0</v>
      </c>
      <c r="AE981" s="390">
        <f>+AD981/(('12. Type 2 Emp 2020 Comp'!$I$16-'12. Type 2 Emp 2020 Comp'!$I$15+1)/7)</f>
        <v>0</v>
      </c>
      <c r="AF981" s="381">
        <f t="shared" si="61"/>
        <v>0</v>
      </c>
      <c r="AG981" s="381">
        <f t="shared" si="62"/>
        <v>0</v>
      </c>
    </row>
    <row r="982" spans="1:33" ht="15.75" thickBot="1" x14ac:dyDescent="0.3">
      <c r="A982" s="297">
        <f t="shared" si="63"/>
        <v>964</v>
      </c>
      <c r="B982" s="297" t="str">
        <f>IF('12. Type 2 Emp 2020 Comp'!B984=0," ",+'12. Type 2 Emp 2020 Comp'!B984)</f>
        <v xml:space="preserve"> </v>
      </c>
      <c r="C982" s="265" t="str">
        <f>IF('12. Type 2 Emp 2020 Comp'!C984=0," ",+'12. Type 2 Emp 2020 Comp'!C984)</f>
        <v xml:space="preserve"> </v>
      </c>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c r="AB982" s="514"/>
      <c r="AC982" s="514"/>
      <c r="AD982" s="269">
        <f t="shared" si="60"/>
        <v>0</v>
      </c>
      <c r="AE982" s="390">
        <f>+AD982/(('12. Type 2 Emp 2020 Comp'!$I$16-'12. Type 2 Emp 2020 Comp'!$I$15+1)/7)</f>
        <v>0</v>
      </c>
      <c r="AF982" s="381">
        <f t="shared" si="61"/>
        <v>0</v>
      </c>
      <c r="AG982" s="381">
        <f t="shared" si="62"/>
        <v>0</v>
      </c>
    </row>
    <row r="983" spans="1:33" ht="15.75" thickBot="1" x14ac:dyDescent="0.3">
      <c r="A983" s="297">
        <f t="shared" si="63"/>
        <v>965</v>
      </c>
      <c r="B983" s="297" t="str">
        <f>IF('12. Type 2 Emp 2020 Comp'!B985=0," ",+'12. Type 2 Emp 2020 Comp'!B985)</f>
        <v xml:space="preserve"> </v>
      </c>
      <c r="C983" s="265" t="str">
        <f>IF('12. Type 2 Emp 2020 Comp'!C985=0," ",+'12. Type 2 Emp 2020 Comp'!C985)</f>
        <v xml:space="preserve"> </v>
      </c>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c r="AB983" s="514"/>
      <c r="AC983" s="514"/>
      <c r="AD983" s="269">
        <f t="shared" si="60"/>
        <v>0</v>
      </c>
      <c r="AE983" s="390">
        <f>+AD983/(('12. Type 2 Emp 2020 Comp'!$I$16-'12. Type 2 Emp 2020 Comp'!$I$15+1)/7)</f>
        <v>0</v>
      </c>
      <c r="AF983" s="381">
        <f t="shared" si="61"/>
        <v>0</v>
      </c>
      <c r="AG983" s="381">
        <f t="shared" si="62"/>
        <v>0</v>
      </c>
    </row>
    <row r="984" spans="1:33" ht="15.75" thickBot="1" x14ac:dyDescent="0.3">
      <c r="A984" s="297">
        <f t="shared" si="63"/>
        <v>966</v>
      </c>
      <c r="B984" s="297" t="str">
        <f>IF('12. Type 2 Emp 2020 Comp'!B986=0," ",+'12. Type 2 Emp 2020 Comp'!B986)</f>
        <v xml:space="preserve"> </v>
      </c>
      <c r="C984" s="265" t="str">
        <f>IF('12. Type 2 Emp 2020 Comp'!C986=0," ",+'12. Type 2 Emp 2020 Comp'!C986)</f>
        <v xml:space="preserve"> </v>
      </c>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c r="AB984" s="514"/>
      <c r="AC984" s="514"/>
      <c r="AD984" s="269">
        <f t="shared" si="60"/>
        <v>0</v>
      </c>
      <c r="AE984" s="390">
        <f>+AD984/(('12. Type 2 Emp 2020 Comp'!$I$16-'12. Type 2 Emp 2020 Comp'!$I$15+1)/7)</f>
        <v>0</v>
      </c>
      <c r="AF984" s="381">
        <f t="shared" si="61"/>
        <v>0</v>
      </c>
      <c r="AG984" s="381">
        <f t="shared" si="62"/>
        <v>0</v>
      </c>
    </row>
    <row r="985" spans="1:33" ht="15.75" thickBot="1" x14ac:dyDescent="0.3">
      <c r="A985" s="297">
        <f t="shared" si="63"/>
        <v>967</v>
      </c>
      <c r="B985" s="297" t="str">
        <f>IF('12. Type 2 Emp 2020 Comp'!B987=0," ",+'12. Type 2 Emp 2020 Comp'!B987)</f>
        <v xml:space="preserve"> </v>
      </c>
      <c r="C985" s="265" t="str">
        <f>IF('12. Type 2 Emp 2020 Comp'!C987=0," ",+'12. Type 2 Emp 2020 Comp'!C987)</f>
        <v xml:space="preserve"> </v>
      </c>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c r="AB985" s="514"/>
      <c r="AC985" s="514"/>
      <c r="AD985" s="269">
        <f t="shared" si="60"/>
        <v>0</v>
      </c>
      <c r="AE985" s="390">
        <f>+AD985/(('12. Type 2 Emp 2020 Comp'!$I$16-'12. Type 2 Emp 2020 Comp'!$I$15+1)/7)</f>
        <v>0</v>
      </c>
      <c r="AF985" s="381">
        <f t="shared" si="61"/>
        <v>0</v>
      </c>
      <c r="AG985" s="381">
        <f t="shared" si="62"/>
        <v>0</v>
      </c>
    </row>
    <row r="986" spans="1:33" ht="15.75" thickBot="1" x14ac:dyDescent="0.3">
      <c r="A986" s="297">
        <f t="shared" si="63"/>
        <v>968</v>
      </c>
      <c r="B986" s="297" t="str">
        <f>IF('12. Type 2 Emp 2020 Comp'!B988=0," ",+'12. Type 2 Emp 2020 Comp'!B988)</f>
        <v xml:space="preserve"> </v>
      </c>
      <c r="C986" s="265" t="str">
        <f>IF('12. Type 2 Emp 2020 Comp'!C988=0," ",+'12. Type 2 Emp 2020 Comp'!C988)</f>
        <v xml:space="preserve"> </v>
      </c>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c r="AB986" s="514"/>
      <c r="AC986" s="514"/>
      <c r="AD986" s="269">
        <f t="shared" si="60"/>
        <v>0</v>
      </c>
      <c r="AE986" s="390">
        <f>+AD986/(('12. Type 2 Emp 2020 Comp'!$I$16-'12. Type 2 Emp 2020 Comp'!$I$15+1)/7)</f>
        <v>0</v>
      </c>
      <c r="AF986" s="381">
        <f t="shared" si="61"/>
        <v>0</v>
      </c>
      <c r="AG986" s="381">
        <f t="shared" si="62"/>
        <v>0</v>
      </c>
    </row>
    <row r="987" spans="1:33" ht="15.75" thickBot="1" x14ac:dyDescent="0.3">
      <c r="A987" s="297">
        <f t="shared" si="63"/>
        <v>969</v>
      </c>
      <c r="B987" s="297" t="str">
        <f>IF('12. Type 2 Emp 2020 Comp'!B989=0," ",+'12. Type 2 Emp 2020 Comp'!B989)</f>
        <v xml:space="preserve"> </v>
      </c>
      <c r="C987" s="265" t="str">
        <f>IF('12. Type 2 Emp 2020 Comp'!C989=0," ",+'12. Type 2 Emp 2020 Comp'!C989)</f>
        <v xml:space="preserve"> </v>
      </c>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c r="AB987" s="514"/>
      <c r="AC987" s="514"/>
      <c r="AD987" s="269">
        <f t="shared" si="60"/>
        <v>0</v>
      </c>
      <c r="AE987" s="390">
        <f>+AD987/(('12. Type 2 Emp 2020 Comp'!$I$16-'12. Type 2 Emp 2020 Comp'!$I$15+1)/7)</f>
        <v>0</v>
      </c>
      <c r="AF987" s="381">
        <f t="shared" si="61"/>
        <v>0</v>
      </c>
      <c r="AG987" s="381">
        <f t="shared" si="62"/>
        <v>0</v>
      </c>
    </row>
    <row r="988" spans="1:33" ht="15.75" thickBot="1" x14ac:dyDescent="0.3">
      <c r="A988" s="297">
        <f t="shared" si="63"/>
        <v>970</v>
      </c>
      <c r="B988" s="297" t="str">
        <f>IF('12. Type 2 Emp 2020 Comp'!B990=0," ",+'12. Type 2 Emp 2020 Comp'!B990)</f>
        <v xml:space="preserve"> </v>
      </c>
      <c r="C988" s="265" t="str">
        <f>IF('12. Type 2 Emp 2020 Comp'!C990=0," ",+'12. Type 2 Emp 2020 Comp'!C990)</f>
        <v xml:space="preserve"> </v>
      </c>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c r="AB988" s="514"/>
      <c r="AC988" s="514"/>
      <c r="AD988" s="269">
        <f t="shared" si="60"/>
        <v>0</v>
      </c>
      <c r="AE988" s="390">
        <f>+AD988/(('12. Type 2 Emp 2020 Comp'!$I$16-'12. Type 2 Emp 2020 Comp'!$I$15+1)/7)</f>
        <v>0</v>
      </c>
      <c r="AF988" s="381">
        <f t="shared" si="61"/>
        <v>0</v>
      </c>
      <c r="AG988" s="381">
        <f t="shared" si="62"/>
        <v>0</v>
      </c>
    </row>
    <row r="989" spans="1:33" ht="15.75" thickBot="1" x14ac:dyDescent="0.3">
      <c r="A989" s="297">
        <f t="shared" si="63"/>
        <v>971</v>
      </c>
      <c r="B989" s="297" t="str">
        <f>IF('12. Type 2 Emp 2020 Comp'!B991=0," ",+'12. Type 2 Emp 2020 Comp'!B991)</f>
        <v xml:space="preserve"> </v>
      </c>
      <c r="C989" s="265" t="str">
        <f>IF('12. Type 2 Emp 2020 Comp'!C991=0," ",+'12. Type 2 Emp 2020 Comp'!C991)</f>
        <v xml:space="preserve"> </v>
      </c>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c r="AB989" s="514"/>
      <c r="AC989" s="514"/>
      <c r="AD989" s="269">
        <f t="shared" si="60"/>
        <v>0</v>
      </c>
      <c r="AE989" s="390">
        <f>+AD989/(('12. Type 2 Emp 2020 Comp'!$I$16-'12. Type 2 Emp 2020 Comp'!$I$15+1)/7)</f>
        <v>0</v>
      </c>
      <c r="AF989" s="381">
        <f t="shared" si="61"/>
        <v>0</v>
      </c>
      <c r="AG989" s="381">
        <f t="shared" si="62"/>
        <v>0</v>
      </c>
    </row>
    <row r="990" spans="1:33" ht="15.75" thickBot="1" x14ac:dyDescent="0.3">
      <c r="A990" s="297">
        <f t="shared" si="63"/>
        <v>972</v>
      </c>
      <c r="B990" s="297" t="str">
        <f>IF('12. Type 2 Emp 2020 Comp'!B992=0," ",+'12. Type 2 Emp 2020 Comp'!B992)</f>
        <v xml:space="preserve"> </v>
      </c>
      <c r="C990" s="265" t="str">
        <f>IF('12. Type 2 Emp 2020 Comp'!C992=0," ",+'12. Type 2 Emp 2020 Comp'!C992)</f>
        <v xml:space="preserve"> </v>
      </c>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c r="AB990" s="514"/>
      <c r="AC990" s="514"/>
      <c r="AD990" s="269">
        <f t="shared" si="60"/>
        <v>0</v>
      </c>
      <c r="AE990" s="390">
        <f>+AD990/(('12. Type 2 Emp 2020 Comp'!$I$16-'12. Type 2 Emp 2020 Comp'!$I$15+1)/7)</f>
        <v>0</v>
      </c>
      <c r="AF990" s="381">
        <f t="shared" si="61"/>
        <v>0</v>
      </c>
      <c r="AG990" s="381">
        <f t="shared" si="62"/>
        <v>0</v>
      </c>
    </row>
    <row r="991" spans="1:33" ht="15.75" thickBot="1" x14ac:dyDescent="0.3">
      <c r="A991" s="297">
        <f t="shared" si="63"/>
        <v>973</v>
      </c>
      <c r="B991" s="297" t="str">
        <f>IF('12. Type 2 Emp 2020 Comp'!B993=0," ",+'12. Type 2 Emp 2020 Comp'!B993)</f>
        <v xml:space="preserve"> </v>
      </c>
      <c r="C991" s="265" t="str">
        <f>IF('12. Type 2 Emp 2020 Comp'!C993=0," ",+'12. Type 2 Emp 2020 Comp'!C993)</f>
        <v xml:space="preserve"> </v>
      </c>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c r="AB991" s="514"/>
      <c r="AC991" s="514"/>
      <c r="AD991" s="269">
        <f t="shared" si="60"/>
        <v>0</v>
      </c>
      <c r="AE991" s="390">
        <f>+AD991/(('12. Type 2 Emp 2020 Comp'!$I$16-'12. Type 2 Emp 2020 Comp'!$I$15+1)/7)</f>
        <v>0</v>
      </c>
      <c r="AF991" s="381">
        <f t="shared" si="61"/>
        <v>0</v>
      </c>
      <c r="AG991" s="381">
        <f t="shared" si="62"/>
        <v>0</v>
      </c>
    </row>
    <row r="992" spans="1:33" ht="15.75" thickBot="1" x14ac:dyDescent="0.3">
      <c r="A992" s="297">
        <f t="shared" si="63"/>
        <v>974</v>
      </c>
      <c r="B992" s="297" t="str">
        <f>IF('12. Type 2 Emp 2020 Comp'!B994=0," ",+'12. Type 2 Emp 2020 Comp'!B994)</f>
        <v xml:space="preserve"> </v>
      </c>
      <c r="C992" s="265" t="str">
        <f>IF('12. Type 2 Emp 2020 Comp'!C994=0," ",+'12. Type 2 Emp 2020 Comp'!C994)</f>
        <v xml:space="preserve"> </v>
      </c>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c r="AB992" s="514"/>
      <c r="AC992" s="514"/>
      <c r="AD992" s="269">
        <f t="shared" si="60"/>
        <v>0</v>
      </c>
      <c r="AE992" s="390">
        <f>+AD992/(('12. Type 2 Emp 2020 Comp'!$I$16-'12. Type 2 Emp 2020 Comp'!$I$15+1)/7)</f>
        <v>0</v>
      </c>
      <c r="AF992" s="381">
        <f t="shared" si="61"/>
        <v>0</v>
      </c>
      <c r="AG992" s="381">
        <f t="shared" si="62"/>
        <v>0</v>
      </c>
    </row>
    <row r="993" spans="1:33" ht="15.75" thickBot="1" x14ac:dyDescent="0.3">
      <c r="A993" s="297">
        <f t="shared" si="63"/>
        <v>975</v>
      </c>
      <c r="B993" s="297" t="str">
        <f>IF('12. Type 2 Emp 2020 Comp'!B995=0," ",+'12. Type 2 Emp 2020 Comp'!B995)</f>
        <v xml:space="preserve"> </v>
      </c>
      <c r="C993" s="265" t="str">
        <f>IF('12. Type 2 Emp 2020 Comp'!C995=0," ",+'12. Type 2 Emp 2020 Comp'!C995)</f>
        <v xml:space="preserve"> </v>
      </c>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c r="AB993" s="514"/>
      <c r="AC993" s="514"/>
      <c r="AD993" s="269">
        <f t="shared" si="60"/>
        <v>0</v>
      </c>
      <c r="AE993" s="390">
        <f>+AD993/(('12. Type 2 Emp 2020 Comp'!$I$16-'12. Type 2 Emp 2020 Comp'!$I$15+1)/7)</f>
        <v>0</v>
      </c>
      <c r="AF993" s="381">
        <f t="shared" si="61"/>
        <v>0</v>
      </c>
      <c r="AG993" s="381">
        <f t="shared" si="62"/>
        <v>0</v>
      </c>
    </row>
    <row r="994" spans="1:33" ht="15.75" thickBot="1" x14ac:dyDescent="0.3">
      <c r="A994" s="297">
        <f t="shared" si="63"/>
        <v>976</v>
      </c>
      <c r="B994" s="297" t="str">
        <f>IF('12. Type 2 Emp 2020 Comp'!B996=0," ",+'12. Type 2 Emp 2020 Comp'!B996)</f>
        <v xml:space="preserve"> </v>
      </c>
      <c r="C994" s="265" t="str">
        <f>IF('12. Type 2 Emp 2020 Comp'!C996=0," ",+'12. Type 2 Emp 2020 Comp'!C996)</f>
        <v xml:space="preserve"> </v>
      </c>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c r="AB994" s="514"/>
      <c r="AC994" s="514"/>
      <c r="AD994" s="269">
        <f t="shared" si="60"/>
        <v>0</v>
      </c>
      <c r="AE994" s="390">
        <f>+AD994/(('12. Type 2 Emp 2020 Comp'!$I$16-'12. Type 2 Emp 2020 Comp'!$I$15+1)/7)</f>
        <v>0</v>
      </c>
      <c r="AF994" s="381">
        <f t="shared" si="61"/>
        <v>0</v>
      </c>
      <c r="AG994" s="381">
        <f t="shared" si="62"/>
        <v>0</v>
      </c>
    </row>
    <row r="995" spans="1:33" ht="15.75" thickBot="1" x14ac:dyDescent="0.3">
      <c r="A995" s="297">
        <f t="shared" si="63"/>
        <v>977</v>
      </c>
      <c r="B995" s="297" t="str">
        <f>IF('12. Type 2 Emp 2020 Comp'!B997=0," ",+'12. Type 2 Emp 2020 Comp'!B997)</f>
        <v xml:space="preserve"> </v>
      </c>
      <c r="C995" s="265" t="str">
        <f>IF('12. Type 2 Emp 2020 Comp'!C997=0," ",+'12. Type 2 Emp 2020 Comp'!C997)</f>
        <v xml:space="preserve"> </v>
      </c>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c r="AB995" s="514"/>
      <c r="AC995" s="514"/>
      <c r="AD995" s="269">
        <f t="shared" si="60"/>
        <v>0</v>
      </c>
      <c r="AE995" s="390">
        <f>+AD995/(('12. Type 2 Emp 2020 Comp'!$I$16-'12. Type 2 Emp 2020 Comp'!$I$15+1)/7)</f>
        <v>0</v>
      </c>
      <c r="AF995" s="381">
        <f t="shared" si="61"/>
        <v>0</v>
      </c>
      <c r="AG995" s="381">
        <f t="shared" si="62"/>
        <v>0</v>
      </c>
    </row>
    <row r="996" spans="1:33" ht="15.75" thickBot="1" x14ac:dyDescent="0.3">
      <c r="A996" s="297">
        <f t="shared" si="63"/>
        <v>978</v>
      </c>
      <c r="B996" s="297" t="str">
        <f>IF('12. Type 2 Emp 2020 Comp'!B998=0," ",+'12. Type 2 Emp 2020 Comp'!B998)</f>
        <v xml:space="preserve"> </v>
      </c>
      <c r="C996" s="265" t="str">
        <f>IF('12. Type 2 Emp 2020 Comp'!C998=0," ",+'12. Type 2 Emp 2020 Comp'!C998)</f>
        <v xml:space="preserve"> </v>
      </c>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c r="AB996" s="514"/>
      <c r="AC996" s="514"/>
      <c r="AD996" s="269">
        <f t="shared" si="60"/>
        <v>0</v>
      </c>
      <c r="AE996" s="390">
        <f>+AD996/(('12. Type 2 Emp 2020 Comp'!$I$16-'12. Type 2 Emp 2020 Comp'!$I$15+1)/7)</f>
        <v>0</v>
      </c>
      <c r="AF996" s="381">
        <f t="shared" si="61"/>
        <v>0</v>
      </c>
      <c r="AG996" s="381">
        <f t="shared" si="62"/>
        <v>0</v>
      </c>
    </row>
    <row r="997" spans="1:33" ht="15.75" thickBot="1" x14ac:dyDescent="0.3">
      <c r="A997" s="297">
        <f t="shared" si="63"/>
        <v>979</v>
      </c>
      <c r="B997" s="297" t="str">
        <f>IF('12. Type 2 Emp 2020 Comp'!B999=0," ",+'12. Type 2 Emp 2020 Comp'!B999)</f>
        <v xml:space="preserve"> </v>
      </c>
      <c r="C997" s="265" t="str">
        <f>IF('12. Type 2 Emp 2020 Comp'!C999=0," ",+'12. Type 2 Emp 2020 Comp'!C999)</f>
        <v xml:space="preserve"> </v>
      </c>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c r="AB997" s="514"/>
      <c r="AC997" s="514"/>
      <c r="AD997" s="269">
        <f t="shared" si="60"/>
        <v>0</v>
      </c>
      <c r="AE997" s="390">
        <f>+AD997/(('12. Type 2 Emp 2020 Comp'!$I$16-'12. Type 2 Emp 2020 Comp'!$I$15+1)/7)</f>
        <v>0</v>
      </c>
      <c r="AF997" s="381">
        <f t="shared" si="61"/>
        <v>0</v>
      </c>
      <c r="AG997" s="381">
        <f t="shared" si="62"/>
        <v>0</v>
      </c>
    </row>
    <row r="998" spans="1:33" ht="15.75" thickBot="1" x14ac:dyDescent="0.3">
      <c r="A998" s="297">
        <f t="shared" si="63"/>
        <v>980</v>
      </c>
      <c r="B998" s="297" t="str">
        <f>IF('12. Type 2 Emp 2020 Comp'!B1000=0," ",+'12. Type 2 Emp 2020 Comp'!B1000)</f>
        <v xml:space="preserve"> </v>
      </c>
      <c r="C998" s="265" t="str">
        <f>IF('12. Type 2 Emp 2020 Comp'!C1000=0," ",+'12. Type 2 Emp 2020 Comp'!C1000)</f>
        <v xml:space="preserve"> </v>
      </c>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c r="AB998" s="514"/>
      <c r="AC998" s="514"/>
      <c r="AD998" s="269">
        <f t="shared" si="60"/>
        <v>0</v>
      </c>
      <c r="AE998" s="390">
        <f>+AD998/(('12. Type 2 Emp 2020 Comp'!$I$16-'12. Type 2 Emp 2020 Comp'!$I$15+1)/7)</f>
        <v>0</v>
      </c>
      <c r="AF998" s="381">
        <f t="shared" si="61"/>
        <v>0</v>
      </c>
      <c r="AG998" s="381">
        <f t="shared" si="62"/>
        <v>0</v>
      </c>
    </row>
    <row r="999" spans="1:33" ht="15.75" thickBot="1" x14ac:dyDescent="0.3">
      <c r="A999" s="297">
        <f t="shared" si="63"/>
        <v>981</v>
      </c>
      <c r="B999" s="297" t="str">
        <f>IF('12. Type 2 Emp 2020 Comp'!B1001=0," ",+'12. Type 2 Emp 2020 Comp'!B1001)</f>
        <v xml:space="preserve"> </v>
      </c>
      <c r="C999" s="265" t="str">
        <f>IF('12. Type 2 Emp 2020 Comp'!C1001=0," ",+'12. Type 2 Emp 2020 Comp'!C1001)</f>
        <v xml:space="preserve"> </v>
      </c>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c r="AB999" s="514"/>
      <c r="AC999" s="514"/>
      <c r="AD999" s="269">
        <f t="shared" si="60"/>
        <v>0</v>
      </c>
      <c r="AE999" s="390">
        <f>+AD999/(('12. Type 2 Emp 2020 Comp'!$I$16-'12. Type 2 Emp 2020 Comp'!$I$15+1)/7)</f>
        <v>0</v>
      </c>
      <c r="AF999" s="381">
        <f t="shared" si="61"/>
        <v>0</v>
      </c>
      <c r="AG999" s="381">
        <f t="shared" si="62"/>
        <v>0</v>
      </c>
    </row>
    <row r="1000" spans="1:33" ht="15.75" thickBot="1" x14ac:dyDescent="0.3">
      <c r="A1000" s="297">
        <f t="shared" si="63"/>
        <v>982</v>
      </c>
      <c r="B1000" s="297" t="str">
        <f>IF('12. Type 2 Emp 2020 Comp'!B1002=0," ",+'12. Type 2 Emp 2020 Comp'!B1002)</f>
        <v xml:space="preserve"> </v>
      </c>
      <c r="C1000" s="265" t="str">
        <f>IF('12. Type 2 Emp 2020 Comp'!C1002=0," ",+'12. Type 2 Emp 2020 Comp'!C1002)</f>
        <v xml:space="preserve"> </v>
      </c>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c r="AB1000" s="514"/>
      <c r="AC1000" s="514"/>
      <c r="AD1000" s="269">
        <f t="shared" si="60"/>
        <v>0</v>
      </c>
      <c r="AE1000" s="390">
        <f>+AD1000/(('12. Type 2 Emp 2020 Comp'!$I$16-'12. Type 2 Emp 2020 Comp'!$I$15+1)/7)</f>
        <v>0</v>
      </c>
      <c r="AF1000" s="381">
        <f t="shared" si="61"/>
        <v>0</v>
      </c>
      <c r="AG1000" s="381">
        <f t="shared" si="62"/>
        <v>0</v>
      </c>
    </row>
    <row r="1001" spans="1:33" ht="15.75" thickBot="1" x14ac:dyDescent="0.3">
      <c r="A1001" s="297">
        <f t="shared" si="63"/>
        <v>983</v>
      </c>
      <c r="B1001" s="297" t="str">
        <f>IF('12. Type 2 Emp 2020 Comp'!B1003=0," ",+'12. Type 2 Emp 2020 Comp'!B1003)</f>
        <v xml:space="preserve"> </v>
      </c>
      <c r="C1001" s="265" t="str">
        <f>IF('12. Type 2 Emp 2020 Comp'!C1003=0," ",+'12. Type 2 Emp 2020 Comp'!C1003)</f>
        <v xml:space="preserve"> </v>
      </c>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c r="AB1001" s="514"/>
      <c r="AC1001" s="514"/>
      <c r="AD1001" s="269">
        <f t="shared" si="60"/>
        <v>0</v>
      </c>
      <c r="AE1001" s="390">
        <f>+AD1001/(('12. Type 2 Emp 2020 Comp'!$I$16-'12. Type 2 Emp 2020 Comp'!$I$15+1)/7)</f>
        <v>0</v>
      </c>
      <c r="AF1001" s="381">
        <f t="shared" si="61"/>
        <v>0</v>
      </c>
      <c r="AG1001" s="381">
        <f t="shared" si="62"/>
        <v>0</v>
      </c>
    </row>
    <row r="1002" spans="1:33" ht="15.75" thickBot="1" x14ac:dyDescent="0.3">
      <c r="A1002" s="297">
        <f t="shared" si="63"/>
        <v>984</v>
      </c>
      <c r="B1002" s="297" t="str">
        <f>IF('12. Type 2 Emp 2020 Comp'!B1004=0," ",+'12. Type 2 Emp 2020 Comp'!B1004)</f>
        <v xml:space="preserve"> </v>
      </c>
      <c r="C1002" s="265" t="str">
        <f>IF('12. Type 2 Emp 2020 Comp'!C1004=0," ",+'12. Type 2 Emp 2020 Comp'!C1004)</f>
        <v xml:space="preserve"> </v>
      </c>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c r="AB1002" s="514"/>
      <c r="AC1002" s="514"/>
      <c r="AD1002" s="269">
        <f t="shared" si="60"/>
        <v>0</v>
      </c>
      <c r="AE1002" s="390">
        <f>+AD1002/(('12. Type 2 Emp 2020 Comp'!$I$16-'12. Type 2 Emp 2020 Comp'!$I$15+1)/7)</f>
        <v>0</v>
      </c>
      <c r="AF1002" s="381">
        <f t="shared" si="61"/>
        <v>0</v>
      </c>
      <c r="AG1002" s="381">
        <f t="shared" si="62"/>
        <v>0</v>
      </c>
    </row>
    <row r="1003" spans="1:33" ht="15.75" thickBot="1" x14ac:dyDescent="0.3">
      <c r="A1003" s="297">
        <f t="shared" si="63"/>
        <v>985</v>
      </c>
      <c r="B1003" s="297" t="str">
        <f>IF('12. Type 2 Emp 2020 Comp'!B1005=0," ",+'12. Type 2 Emp 2020 Comp'!B1005)</f>
        <v xml:space="preserve"> </v>
      </c>
      <c r="C1003" s="265" t="str">
        <f>IF('12. Type 2 Emp 2020 Comp'!C1005=0," ",+'12. Type 2 Emp 2020 Comp'!C1005)</f>
        <v xml:space="preserve"> </v>
      </c>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c r="AB1003" s="514"/>
      <c r="AC1003" s="514"/>
      <c r="AD1003" s="269">
        <f t="shared" si="60"/>
        <v>0</v>
      </c>
      <c r="AE1003" s="390">
        <f>+AD1003/(('12. Type 2 Emp 2020 Comp'!$I$16-'12. Type 2 Emp 2020 Comp'!$I$15+1)/7)</f>
        <v>0</v>
      </c>
      <c r="AF1003" s="381">
        <f t="shared" si="61"/>
        <v>0</v>
      </c>
      <c r="AG1003" s="381">
        <f t="shared" si="62"/>
        <v>0</v>
      </c>
    </row>
    <row r="1004" spans="1:33" ht="15.75" thickBot="1" x14ac:dyDescent="0.3">
      <c r="A1004" s="297">
        <f t="shared" si="63"/>
        <v>986</v>
      </c>
      <c r="B1004" s="297" t="str">
        <f>IF('12. Type 2 Emp 2020 Comp'!B1006=0," ",+'12. Type 2 Emp 2020 Comp'!B1006)</f>
        <v xml:space="preserve"> </v>
      </c>
      <c r="C1004" s="265" t="str">
        <f>IF('12. Type 2 Emp 2020 Comp'!C1006=0," ",+'12. Type 2 Emp 2020 Comp'!C1006)</f>
        <v xml:space="preserve"> </v>
      </c>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c r="AB1004" s="514"/>
      <c r="AC1004" s="514"/>
      <c r="AD1004" s="269">
        <f t="shared" si="60"/>
        <v>0</v>
      </c>
      <c r="AE1004" s="390">
        <f>+AD1004/(('12. Type 2 Emp 2020 Comp'!$I$16-'12. Type 2 Emp 2020 Comp'!$I$15+1)/7)</f>
        <v>0</v>
      </c>
      <c r="AF1004" s="381">
        <f t="shared" si="61"/>
        <v>0</v>
      </c>
      <c r="AG1004" s="381">
        <f t="shared" si="62"/>
        <v>0</v>
      </c>
    </row>
    <row r="1005" spans="1:33" ht="15.75" thickBot="1" x14ac:dyDescent="0.3">
      <c r="A1005" s="297">
        <f t="shared" si="63"/>
        <v>987</v>
      </c>
      <c r="B1005" s="297" t="str">
        <f>IF('12. Type 2 Emp 2020 Comp'!B1007=0," ",+'12. Type 2 Emp 2020 Comp'!B1007)</f>
        <v xml:space="preserve"> </v>
      </c>
      <c r="C1005" s="265" t="str">
        <f>IF('12. Type 2 Emp 2020 Comp'!C1007=0," ",+'12. Type 2 Emp 2020 Comp'!C1007)</f>
        <v xml:space="preserve"> </v>
      </c>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c r="AB1005" s="514"/>
      <c r="AC1005" s="514"/>
      <c r="AD1005" s="269">
        <f t="shared" si="60"/>
        <v>0</v>
      </c>
      <c r="AE1005" s="390">
        <f>+AD1005/(('12. Type 2 Emp 2020 Comp'!$I$16-'12. Type 2 Emp 2020 Comp'!$I$15+1)/7)</f>
        <v>0</v>
      </c>
      <c r="AF1005" s="381">
        <f t="shared" si="61"/>
        <v>0</v>
      </c>
      <c r="AG1005" s="381">
        <f t="shared" si="62"/>
        <v>0</v>
      </c>
    </row>
    <row r="1006" spans="1:33" ht="15.75" thickBot="1" x14ac:dyDescent="0.3">
      <c r="A1006" s="297">
        <f t="shared" si="63"/>
        <v>988</v>
      </c>
      <c r="B1006" s="297" t="str">
        <f>IF('12. Type 2 Emp 2020 Comp'!B1008=0," ",+'12. Type 2 Emp 2020 Comp'!B1008)</f>
        <v xml:space="preserve"> </v>
      </c>
      <c r="C1006" s="265" t="str">
        <f>IF('12. Type 2 Emp 2020 Comp'!C1008=0," ",+'12. Type 2 Emp 2020 Comp'!C1008)</f>
        <v xml:space="preserve"> </v>
      </c>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c r="AB1006" s="514"/>
      <c r="AC1006" s="514"/>
      <c r="AD1006" s="269">
        <f t="shared" si="60"/>
        <v>0</v>
      </c>
      <c r="AE1006" s="390">
        <f>+AD1006/(('12. Type 2 Emp 2020 Comp'!$I$16-'12. Type 2 Emp 2020 Comp'!$I$15+1)/7)</f>
        <v>0</v>
      </c>
      <c r="AF1006" s="381">
        <f t="shared" si="61"/>
        <v>0</v>
      </c>
      <c r="AG1006" s="381">
        <f t="shared" si="62"/>
        <v>0</v>
      </c>
    </row>
    <row r="1007" spans="1:33" ht="15.75" thickBot="1" x14ac:dyDescent="0.3">
      <c r="A1007" s="297">
        <f t="shared" si="63"/>
        <v>989</v>
      </c>
      <c r="B1007" s="297" t="str">
        <f>IF('12. Type 2 Emp 2020 Comp'!B1009=0," ",+'12. Type 2 Emp 2020 Comp'!B1009)</f>
        <v xml:space="preserve"> </v>
      </c>
      <c r="C1007" s="265" t="str">
        <f>IF('12. Type 2 Emp 2020 Comp'!C1009=0," ",+'12. Type 2 Emp 2020 Comp'!C1009)</f>
        <v xml:space="preserve"> </v>
      </c>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c r="AB1007" s="514"/>
      <c r="AC1007" s="514"/>
      <c r="AD1007" s="269">
        <f t="shared" si="60"/>
        <v>0</v>
      </c>
      <c r="AE1007" s="390">
        <f>+AD1007/(('12. Type 2 Emp 2020 Comp'!$I$16-'12. Type 2 Emp 2020 Comp'!$I$15+1)/7)</f>
        <v>0</v>
      </c>
      <c r="AF1007" s="381">
        <f t="shared" si="61"/>
        <v>0</v>
      </c>
      <c r="AG1007" s="381">
        <f t="shared" si="62"/>
        <v>0</v>
      </c>
    </row>
    <row r="1008" spans="1:33" ht="15.75" thickBot="1" x14ac:dyDescent="0.3">
      <c r="A1008" s="297">
        <f t="shared" si="63"/>
        <v>990</v>
      </c>
      <c r="B1008" s="297" t="str">
        <f>IF('12. Type 2 Emp 2020 Comp'!B1010=0," ",+'12. Type 2 Emp 2020 Comp'!B1010)</f>
        <v xml:space="preserve"> </v>
      </c>
      <c r="C1008" s="265" t="str">
        <f>IF('12. Type 2 Emp 2020 Comp'!C1010=0," ",+'12. Type 2 Emp 2020 Comp'!C1010)</f>
        <v xml:space="preserve"> </v>
      </c>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c r="AB1008" s="514"/>
      <c r="AC1008" s="514"/>
      <c r="AD1008" s="269">
        <f t="shared" si="60"/>
        <v>0</v>
      </c>
      <c r="AE1008" s="390">
        <f>+AD1008/(('12. Type 2 Emp 2020 Comp'!$I$16-'12. Type 2 Emp 2020 Comp'!$I$15+1)/7)</f>
        <v>0</v>
      </c>
      <c r="AF1008" s="381">
        <f t="shared" si="61"/>
        <v>0</v>
      </c>
      <c r="AG1008" s="381">
        <f t="shared" si="62"/>
        <v>0</v>
      </c>
    </row>
    <row r="1009" spans="1:33" ht="15.75" thickBot="1" x14ac:dyDescent="0.3">
      <c r="A1009" s="297">
        <f t="shared" si="63"/>
        <v>991</v>
      </c>
      <c r="B1009" s="297" t="str">
        <f>IF('12. Type 2 Emp 2020 Comp'!B1011=0," ",+'12. Type 2 Emp 2020 Comp'!B1011)</f>
        <v xml:space="preserve"> </v>
      </c>
      <c r="C1009" s="265" t="str">
        <f>IF('12. Type 2 Emp 2020 Comp'!C1011=0," ",+'12. Type 2 Emp 2020 Comp'!C1011)</f>
        <v xml:space="preserve"> </v>
      </c>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c r="AB1009" s="514"/>
      <c r="AC1009" s="514"/>
      <c r="AD1009" s="269">
        <f t="shared" si="60"/>
        <v>0</v>
      </c>
      <c r="AE1009" s="390">
        <f>+AD1009/(('12. Type 2 Emp 2020 Comp'!$I$16-'12. Type 2 Emp 2020 Comp'!$I$15+1)/7)</f>
        <v>0</v>
      </c>
      <c r="AF1009" s="381">
        <f t="shared" si="61"/>
        <v>0</v>
      </c>
      <c r="AG1009" s="381">
        <f t="shared" si="62"/>
        <v>0</v>
      </c>
    </row>
    <row r="1010" spans="1:33" ht="15.75" thickBot="1" x14ac:dyDescent="0.3">
      <c r="A1010" s="297">
        <f t="shared" si="63"/>
        <v>992</v>
      </c>
      <c r="B1010" s="297" t="str">
        <f>IF('12. Type 2 Emp 2020 Comp'!B1012=0," ",+'12. Type 2 Emp 2020 Comp'!B1012)</f>
        <v xml:space="preserve"> </v>
      </c>
      <c r="C1010" s="265" t="str">
        <f>IF('12. Type 2 Emp 2020 Comp'!C1012=0," ",+'12. Type 2 Emp 2020 Comp'!C1012)</f>
        <v xml:space="preserve"> </v>
      </c>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c r="AB1010" s="514"/>
      <c r="AC1010" s="514"/>
      <c r="AD1010" s="269">
        <f t="shared" si="60"/>
        <v>0</v>
      </c>
      <c r="AE1010" s="390">
        <f>+AD1010/(('12. Type 2 Emp 2020 Comp'!$I$16-'12. Type 2 Emp 2020 Comp'!$I$15+1)/7)</f>
        <v>0</v>
      </c>
      <c r="AF1010" s="381">
        <f t="shared" si="61"/>
        <v>0</v>
      </c>
      <c r="AG1010" s="381">
        <f t="shared" si="62"/>
        <v>0</v>
      </c>
    </row>
    <row r="1011" spans="1:33" ht="15.75" thickBot="1" x14ac:dyDescent="0.3">
      <c r="A1011" s="297">
        <f t="shared" si="63"/>
        <v>993</v>
      </c>
      <c r="B1011" s="297" t="str">
        <f>IF('12. Type 2 Emp 2020 Comp'!B1013=0," ",+'12. Type 2 Emp 2020 Comp'!B1013)</f>
        <v xml:space="preserve"> </v>
      </c>
      <c r="C1011" s="265" t="str">
        <f>IF('12. Type 2 Emp 2020 Comp'!C1013=0," ",+'12. Type 2 Emp 2020 Comp'!C1013)</f>
        <v xml:space="preserve"> </v>
      </c>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c r="AB1011" s="514"/>
      <c r="AC1011" s="514"/>
      <c r="AD1011" s="269">
        <f t="shared" si="60"/>
        <v>0</v>
      </c>
      <c r="AE1011" s="390">
        <f>+AD1011/(('12. Type 2 Emp 2020 Comp'!$I$16-'12. Type 2 Emp 2020 Comp'!$I$15+1)/7)</f>
        <v>0</v>
      </c>
      <c r="AF1011" s="381">
        <f t="shared" si="61"/>
        <v>0</v>
      </c>
      <c r="AG1011" s="381">
        <f t="shared" si="62"/>
        <v>0</v>
      </c>
    </row>
    <row r="1012" spans="1:33" ht="15.75" thickBot="1" x14ac:dyDescent="0.3">
      <c r="A1012" s="297">
        <f t="shared" si="63"/>
        <v>994</v>
      </c>
      <c r="B1012" s="297" t="str">
        <f>IF('12. Type 2 Emp 2020 Comp'!B1014=0," ",+'12. Type 2 Emp 2020 Comp'!B1014)</f>
        <v xml:space="preserve"> </v>
      </c>
      <c r="C1012" s="265" t="str">
        <f>IF('12. Type 2 Emp 2020 Comp'!C1014=0," ",+'12. Type 2 Emp 2020 Comp'!C1014)</f>
        <v xml:space="preserve"> </v>
      </c>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c r="AB1012" s="514"/>
      <c r="AC1012" s="514"/>
      <c r="AD1012" s="269">
        <f t="shared" si="60"/>
        <v>0</v>
      </c>
      <c r="AE1012" s="390">
        <f>+AD1012/(('12. Type 2 Emp 2020 Comp'!$I$16-'12. Type 2 Emp 2020 Comp'!$I$15+1)/7)</f>
        <v>0</v>
      </c>
      <c r="AF1012" s="381">
        <f t="shared" si="61"/>
        <v>0</v>
      </c>
      <c r="AG1012" s="381">
        <f t="shared" si="62"/>
        <v>0</v>
      </c>
    </row>
    <row r="1013" spans="1:33" ht="15.75" thickBot="1" x14ac:dyDescent="0.3">
      <c r="A1013" s="297">
        <f t="shared" si="63"/>
        <v>995</v>
      </c>
      <c r="B1013" s="297" t="str">
        <f>IF('12. Type 2 Emp 2020 Comp'!B1015=0," ",+'12. Type 2 Emp 2020 Comp'!B1015)</f>
        <v xml:space="preserve"> </v>
      </c>
      <c r="C1013" s="265" t="str">
        <f>IF('12. Type 2 Emp 2020 Comp'!C1015=0," ",+'12. Type 2 Emp 2020 Comp'!C1015)</f>
        <v xml:space="preserve"> </v>
      </c>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c r="AB1013" s="514"/>
      <c r="AC1013" s="514"/>
      <c r="AD1013" s="269">
        <f t="shared" si="60"/>
        <v>0</v>
      </c>
      <c r="AE1013" s="390">
        <f>+AD1013/(('12. Type 2 Emp 2020 Comp'!$I$16-'12. Type 2 Emp 2020 Comp'!$I$15+1)/7)</f>
        <v>0</v>
      </c>
      <c r="AF1013" s="381">
        <f t="shared" si="61"/>
        <v>0</v>
      </c>
      <c r="AG1013" s="381">
        <f t="shared" si="62"/>
        <v>0</v>
      </c>
    </row>
    <row r="1014" spans="1:33" ht="15.75" thickBot="1" x14ac:dyDescent="0.3">
      <c r="A1014" s="297">
        <f t="shared" si="63"/>
        <v>996</v>
      </c>
      <c r="B1014" s="297" t="str">
        <f>IF('12. Type 2 Emp 2020 Comp'!B1016=0," ",+'12. Type 2 Emp 2020 Comp'!B1016)</f>
        <v xml:space="preserve"> </v>
      </c>
      <c r="C1014" s="265" t="str">
        <f>IF('12. Type 2 Emp 2020 Comp'!C1016=0," ",+'12. Type 2 Emp 2020 Comp'!C1016)</f>
        <v xml:space="preserve"> </v>
      </c>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c r="AB1014" s="514"/>
      <c r="AC1014" s="514"/>
      <c r="AD1014" s="269">
        <f t="shared" si="60"/>
        <v>0</v>
      </c>
      <c r="AE1014" s="390">
        <f>+AD1014/(('12. Type 2 Emp 2020 Comp'!$I$16-'12. Type 2 Emp 2020 Comp'!$I$15+1)/7)</f>
        <v>0</v>
      </c>
      <c r="AF1014" s="381">
        <f t="shared" si="61"/>
        <v>0</v>
      </c>
      <c r="AG1014" s="381">
        <f t="shared" si="62"/>
        <v>0</v>
      </c>
    </row>
    <row r="1015" spans="1:33" ht="15.75" thickBot="1" x14ac:dyDescent="0.3">
      <c r="A1015" s="297">
        <f t="shared" si="63"/>
        <v>997</v>
      </c>
      <c r="B1015" s="297" t="str">
        <f>IF('12. Type 2 Emp 2020 Comp'!B1017=0," ",+'12. Type 2 Emp 2020 Comp'!B1017)</f>
        <v xml:space="preserve"> </v>
      </c>
      <c r="C1015" s="265" t="str">
        <f>IF('12. Type 2 Emp 2020 Comp'!C1017=0," ",+'12. Type 2 Emp 2020 Comp'!C1017)</f>
        <v xml:space="preserve"> </v>
      </c>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c r="AB1015" s="514"/>
      <c r="AC1015" s="514"/>
      <c r="AD1015" s="269">
        <f t="shared" si="60"/>
        <v>0</v>
      </c>
      <c r="AE1015" s="390">
        <f>+AD1015/(('12. Type 2 Emp 2020 Comp'!$I$16-'12. Type 2 Emp 2020 Comp'!$I$15+1)/7)</f>
        <v>0</v>
      </c>
      <c r="AF1015" s="381">
        <f t="shared" si="61"/>
        <v>0</v>
      </c>
      <c r="AG1015" s="381">
        <f t="shared" si="62"/>
        <v>0</v>
      </c>
    </row>
    <row r="1016" spans="1:33" ht="15.75" thickBot="1" x14ac:dyDescent="0.3">
      <c r="A1016" s="297">
        <f t="shared" si="63"/>
        <v>998</v>
      </c>
      <c r="B1016" s="297" t="str">
        <f>IF('12. Type 2 Emp 2020 Comp'!B1018=0," ",+'12. Type 2 Emp 2020 Comp'!B1018)</f>
        <v xml:space="preserve"> </v>
      </c>
      <c r="C1016" s="265" t="str">
        <f>IF('12. Type 2 Emp 2020 Comp'!C1018=0," ",+'12. Type 2 Emp 2020 Comp'!C1018)</f>
        <v xml:space="preserve"> </v>
      </c>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c r="AB1016" s="514"/>
      <c r="AC1016" s="514"/>
      <c r="AD1016" s="269">
        <f t="shared" si="60"/>
        <v>0</v>
      </c>
      <c r="AE1016" s="390">
        <f>+AD1016/(('12. Type 2 Emp 2020 Comp'!$I$16-'12. Type 2 Emp 2020 Comp'!$I$15+1)/7)</f>
        <v>0</v>
      </c>
      <c r="AF1016" s="381">
        <f t="shared" si="61"/>
        <v>0</v>
      </c>
      <c r="AG1016" s="381">
        <f t="shared" si="62"/>
        <v>0</v>
      </c>
    </row>
    <row r="1017" spans="1:33" ht="15.75" thickBot="1" x14ac:dyDescent="0.3">
      <c r="A1017" s="297">
        <f t="shared" si="63"/>
        <v>999</v>
      </c>
      <c r="B1017" s="297" t="str">
        <f>IF('12. Type 2 Emp 2020 Comp'!B1019=0," ",+'12. Type 2 Emp 2020 Comp'!B1019)</f>
        <v xml:space="preserve"> </v>
      </c>
      <c r="C1017" s="265" t="str">
        <f>IF('12. Type 2 Emp 2020 Comp'!C1019=0," ",+'12. Type 2 Emp 2020 Comp'!C1019)</f>
        <v xml:space="preserve"> </v>
      </c>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c r="AB1017" s="514"/>
      <c r="AC1017" s="514"/>
      <c r="AD1017" s="269">
        <f t="shared" si="60"/>
        <v>0</v>
      </c>
      <c r="AE1017" s="390">
        <f>+AD1017/(('12. Type 2 Emp 2020 Comp'!$I$16-'12. Type 2 Emp 2020 Comp'!$I$15+1)/7)</f>
        <v>0</v>
      </c>
      <c r="AF1017" s="381">
        <f t="shared" si="61"/>
        <v>0</v>
      </c>
      <c r="AG1017" s="381">
        <f t="shared" si="62"/>
        <v>0</v>
      </c>
    </row>
    <row r="1018" spans="1:33" ht="15.75" thickBot="1" x14ac:dyDescent="0.3">
      <c r="A1018" s="297">
        <f t="shared" si="63"/>
        <v>1000</v>
      </c>
      <c r="B1018" s="297" t="str">
        <f>IF('12. Type 2 Emp 2020 Comp'!B1020=0," ",+'12. Type 2 Emp 2020 Comp'!B1020)</f>
        <v xml:space="preserve"> </v>
      </c>
      <c r="C1018" s="265" t="str">
        <f>IF('12. Type 2 Emp 2020 Comp'!C1020=0," ",+'12. Type 2 Emp 2020 Comp'!C1020)</f>
        <v xml:space="preserve"> </v>
      </c>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c r="AB1018" s="514"/>
      <c r="AC1018" s="514"/>
      <c r="AD1018" s="269">
        <f t="shared" si="60"/>
        <v>0</v>
      </c>
      <c r="AE1018" s="390">
        <f>+AD1018/(('12. Type 2 Emp 2020 Comp'!$I$16-'12. Type 2 Emp 2020 Comp'!$I$15+1)/7)</f>
        <v>0</v>
      </c>
      <c r="AF1018" s="381">
        <f t="shared" si="61"/>
        <v>0</v>
      </c>
      <c r="AG1018" s="381">
        <f t="shared" si="62"/>
        <v>0</v>
      </c>
    </row>
    <row r="1019" spans="1:33" x14ac:dyDescent="0.25">
      <c r="A1019" s="297"/>
      <c r="B1019" s="297" t="str">
        <f>IF('12. Type 2 Emp 2020 Comp'!B1021=0," ",+'12. Type 2 Emp 2020 Comp'!B1021)</f>
        <v xml:space="preserve"> </v>
      </c>
      <c r="C1019" s="265" t="str">
        <f>IF('12. Type 2 Emp 2020 Comp'!C1021=0," ",+'12. Type 2 Emp 2020 Comp'!C1021)</f>
        <v xml:space="preserve"> </v>
      </c>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c r="AB1019" s="514"/>
      <c r="AC1019" s="514"/>
      <c r="AD1019" s="269">
        <f t="shared" si="60"/>
        <v>0</v>
      </c>
      <c r="AE1019" s="390">
        <f>+AD1019/(('12. Type 2 Emp 2020 Comp'!$I$16-'12. Type 2 Emp 2020 Comp'!$I$15+1)/7)</f>
        <v>0</v>
      </c>
      <c r="AF1019" s="381">
        <f t="shared" si="61"/>
        <v>0</v>
      </c>
      <c r="AG1019" s="381">
        <f t="shared" si="62"/>
        <v>0</v>
      </c>
    </row>
    <row r="1020" spans="1:33" ht="15.75" thickBot="1" x14ac:dyDescent="0.3">
      <c r="B1020" s="244" t="s">
        <v>26</v>
      </c>
      <c r="E1020" s="391">
        <f t="shared" ref="E1020:AG1020" si="64">SUM(E19:E1019)</f>
        <v>0</v>
      </c>
      <c r="F1020" s="391">
        <f t="shared" si="64"/>
        <v>0</v>
      </c>
      <c r="G1020" s="391">
        <f t="shared" si="64"/>
        <v>0</v>
      </c>
      <c r="H1020" s="391">
        <f t="shared" si="64"/>
        <v>0</v>
      </c>
      <c r="I1020" s="391">
        <f t="shared" si="64"/>
        <v>0</v>
      </c>
      <c r="J1020" s="391">
        <f t="shared" si="64"/>
        <v>0</v>
      </c>
      <c r="K1020" s="391">
        <f t="shared" si="64"/>
        <v>0</v>
      </c>
      <c r="L1020" s="391">
        <f t="shared" si="64"/>
        <v>0</v>
      </c>
      <c r="M1020" s="391">
        <f t="shared" si="64"/>
        <v>0</v>
      </c>
      <c r="N1020" s="391">
        <f t="shared" si="64"/>
        <v>0</v>
      </c>
      <c r="O1020" s="391">
        <f t="shared" si="64"/>
        <v>0</v>
      </c>
      <c r="P1020" s="391">
        <f t="shared" si="64"/>
        <v>0</v>
      </c>
      <c r="Q1020" s="391">
        <f t="shared" si="64"/>
        <v>0</v>
      </c>
      <c r="R1020" s="391">
        <f t="shared" si="64"/>
        <v>0</v>
      </c>
      <c r="S1020" s="391">
        <f t="shared" si="64"/>
        <v>0</v>
      </c>
      <c r="T1020" s="391">
        <f t="shared" si="64"/>
        <v>0</v>
      </c>
      <c r="U1020" s="391">
        <f t="shared" si="64"/>
        <v>0</v>
      </c>
      <c r="V1020" s="391">
        <f t="shared" si="64"/>
        <v>0</v>
      </c>
      <c r="W1020" s="391">
        <f t="shared" si="64"/>
        <v>0</v>
      </c>
      <c r="X1020" s="391">
        <f t="shared" si="64"/>
        <v>0</v>
      </c>
      <c r="Y1020" s="391">
        <f t="shared" si="64"/>
        <v>0</v>
      </c>
      <c r="Z1020" s="391">
        <f t="shared" si="64"/>
        <v>0</v>
      </c>
      <c r="AA1020" s="391">
        <f t="shared" si="64"/>
        <v>0</v>
      </c>
      <c r="AB1020" s="391">
        <f t="shared" si="64"/>
        <v>0</v>
      </c>
      <c r="AC1020" s="391">
        <f t="shared" si="64"/>
        <v>0</v>
      </c>
      <c r="AD1020" s="391">
        <f t="shared" si="64"/>
        <v>0</v>
      </c>
      <c r="AE1020" s="391">
        <f t="shared" si="64"/>
        <v>0</v>
      </c>
      <c r="AF1020" s="392">
        <f t="shared" si="64"/>
        <v>0</v>
      </c>
      <c r="AG1020" s="392">
        <f t="shared" si="64"/>
        <v>0</v>
      </c>
    </row>
    <row r="1021" spans="1:33" ht="15.75" thickTop="1" x14ac:dyDescent="0.25">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277"/>
      <c r="AE1021" s="277"/>
      <c r="AF1021" s="880" t="s">
        <v>190</v>
      </c>
      <c r="AG1021" s="880"/>
    </row>
    <row r="1022" spans="1:33" x14ac:dyDescent="0.25">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77"/>
      <c r="AE1022" s="277"/>
      <c r="AF1022" s="277"/>
    </row>
    <row r="1023" spans="1:33" x14ac:dyDescent="0.25">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77"/>
      <c r="AE1023" s="277"/>
      <c r="AF1023" s="277"/>
    </row>
  </sheetData>
  <sheetProtection algorithmName="SHA-512" hashValue="b/RaGd1Nth120H/AhVgCgo9s9BAG+sj95Qrp60QNnYxVtLaW3FFRRFO+z9VLxm0qWWdodS+VphrK74DfPYFXNw==" saltValue="3YaATPn43oG6246J0M1nIw==" spinCount="100000" sheet="1" objects="1" scenarios="1" selectLockedCells="1"/>
  <protectedRanges>
    <protectedRange sqref="F18:L18 AE18" name="Range1"/>
    <protectedRange sqref="M16:AB16 M18:AB18" name="Range1_5"/>
    <protectedRange sqref="E18" name="Range1_3_1"/>
    <protectedRange sqref="AD18" name="Range1_1"/>
    <protectedRange sqref="AC18" name="Range1_1_1"/>
  </protectedRanges>
  <mergeCells count="8">
    <mergeCell ref="A4:K4"/>
    <mergeCell ref="A10:I10"/>
    <mergeCell ref="A1:K1"/>
    <mergeCell ref="A2:K2"/>
    <mergeCell ref="AF1021:AG1021"/>
    <mergeCell ref="A5:J5"/>
    <mergeCell ref="B14:G14"/>
    <mergeCell ref="A12:C12"/>
  </mergeCells>
  <pageMargins left="0.7" right="0.7" top="0.75" bottom="0.75" header="0.3" footer="0.3"/>
  <pageSetup scale="73" fitToWidth="3" fitToHeight="34" pageOrder="overThenDown" orientation="portrait"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7"/>
  <sheetViews>
    <sheetView topLeftCell="A3" workbookViewId="0">
      <selection activeCell="B16" sqref="B16"/>
    </sheetView>
  </sheetViews>
  <sheetFormatPr defaultColWidth="8.85546875" defaultRowHeight="15" x14ac:dyDescent="0.25"/>
  <cols>
    <col min="1" max="1" width="9" style="244" bestFit="1" customWidth="1"/>
    <col min="2" max="2" width="32" style="244" customWidth="1"/>
    <col min="3" max="3" width="12.28515625" style="244" customWidth="1"/>
    <col min="4" max="9" width="10.28515625" style="244" bestFit="1" customWidth="1"/>
    <col min="10" max="10" width="10.140625" style="244" customWidth="1"/>
    <col min="11" max="12" width="10.28515625" style="244" bestFit="1" customWidth="1"/>
    <col min="13" max="13" width="10" style="244" customWidth="1"/>
    <col min="14" max="14" width="10.28515625" style="244" bestFit="1" customWidth="1"/>
    <col min="15" max="15" width="10.140625" style="244" customWidth="1"/>
    <col min="16" max="25" width="10.28515625" style="244" bestFit="1" customWidth="1"/>
    <col min="26" max="27" width="11.28515625" style="244" bestFit="1" customWidth="1"/>
    <col min="28" max="28" width="27" style="244" customWidth="1"/>
    <col min="29" max="29" width="20.7109375" style="244" customWidth="1"/>
    <col min="30" max="30" width="16" style="244" customWidth="1"/>
    <col min="31" max="31" width="15" style="244" customWidth="1"/>
    <col min="32" max="32" width="10.140625" style="244" customWidth="1"/>
    <col min="33" max="16384" width="8.85546875" style="244"/>
  </cols>
  <sheetData>
    <row r="1" spans="1:32" hidden="1" x14ac:dyDescent="0.25">
      <c r="A1" s="834" t="s">
        <v>323</v>
      </c>
      <c r="B1" s="834"/>
      <c r="C1" s="834"/>
      <c r="D1" s="834"/>
      <c r="E1" s="834"/>
      <c r="F1" s="834"/>
      <c r="G1" s="834"/>
      <c r="H1" s="834"/>
      <c r="I1" s="834"/>
      <c r="J1" s="834"/>
    </row>
    <row r="2" spans="1:32" hidden="1" x14ac:dyDescent="0.25">
      <c r="A2" s="834" t="s">
        <v>324</v>
      </c>
      <c r="B2" s="834"/>
      <c r="C2" s="834"/>
      <c r="D2" s="834"/>
      <c r="E2" s="834"/>
      <c r="F2" s="834"/>
      <c r="G2" s="834"/>
      <c r="H2" s="834"/>
      <c r="I2" s="834"/>
      <c r="J2" s="834"/>
    </row>
    <row r="3" spans="1:32" ht="24" customHeight="1" x14ac:dyDescent="0.25">
      <c r="A3" s="488" t="s">
        <v>628</v>
      </c>
      <c r="B3" s="243"/>
      <c r="C3" s="243"/>
      <c r="D3" s="243"/>
      <c r="E3" s="243"/>
      <c r="F3" s="243"/>
      <c r="G3" s="243"/>
      <c r="H3" s="243"/>
      <c r="I3" s="243"/>
      <c r="J3" s="243"/>
    </row>
    <row r="4" spans="1:32" hidden="1" x14ac:dyDescent="0.25">
      <c r="A4" s="834" t="s">
        <v>270</v>
      </c>
      <c r="B4" s="834"/>
      <c r="C4" s="834"/>
      <c r="D4" s="834"/>
      <c r="E4" s="834"/>
      <c r="F4" s="834"/>
      <c r="G4" s="834"/>
      <c r="H4" s="834"/>
      <c r="I4" s="834"/>
      <c r="J4" s="834"/>
      <c r="K4" s="278"/>
      <c r="L4" s="278"/>
      <c r="M4" s="278"/>
      <c r="N4" s="278"/>
      <c r="O4" s="278"/>
      <c r="P4" s="278"/>
      <c r="Q4" s="278"/>
      <c r="R4" s="278"/>
      <c r="S4" s="278"/>
      <c r="T4" s="278"/>
      <c r="U4" s="278"/>
      <c r="V4" s="278"/>
      <c r="W4" s="278"/>
      <c r="X4" s="278"/>
      <c r="Y4" s="278"/>
      <c r="Z4" s="278"/>
      <c r="AA4" s="278"/>
      <c r="AB4" s="278"/>
      <c r="AC4" s="278"/>
      <c r="AD4" s="278"/>
    </row>
    <row r="5" spans="1:32" ht="48" customHeight="1" x14ac:dyDescent="0.35">
      <c r="A5" s="882" t="str">
        <f>IF('1. General Input'!D29="Yes","Do not complete this schedule, Borrower is a sole proprietor or general partner with no employees",IF('1. General Input'!D30="yes","Do not complete this schedule, Borrower is a sole proprietor or general partner with no employees",IF('1. General Input'!D23="no","Do not complete this schedule, Borrower has no employees",IF('1. General Input'!D40="Yes",IF('8. Wage Rate Penalty'!H15=0,"Do not complete this schedule, Borrower eligible to complete Form 3508EZ - Safe Harbor 1 applies and wage rates did not decrease by more than 25%.","Do not complete this schedule, Safe Harbor 1 applies"),IF('9. FTE Exemption'!E16="no",IF('8. Wage Rate Penalty'!H15=0,"Do not complete this schedule.  Borrower is eligible to file Forgiveness Form 3508EZ"," ")," ")))))</f>
        <v xml:space="preserve"> </v>
      </c>
      <c r="B5" s="882"/>
      <c r="C5" s="882"/>
      <c r="D5" s="882"/>
      <c r="E5" s="882"/>
      <c r="F5" s="882"/>
      <c r="G5" s="882"/>
      <c r="H5" s="882"/>
      <c r="I5" s="882"/>
      <c r="J5" s="882"/>
      <c r="K5" s="278"/>
      <c r="L5" s="278"/>
      <c r="M5" s="278"/>
      <c r="N5" s="278"/>
      <c r="O5" s="278"/>
      <c r="P5" s="278"/>
      <c r="Q5" s="278"/>
      <c r="R5" s="278"/>
      <c r="S5" s="278"/>
      <c r="T5" s="278"/>
      <c r="U5" s="278"/>
      <c r="V5" s="278"/>
      <c r="W5" s="278"/>
      <c r="X5" s="278"/>
      <c r="Y5" s="278"/>
      <c r="Z5" s="278"/>
      <c r="AA5" s="278"/>
      <c r="AB5" s="278"/>
      <c r="AC5" s="278"/>
      <c r="AD5" s="278"/>
    </row>
    <row r="6" spans="1:32" s="241" customFormat="1" ht="5.25" customHeight="1" x14ac:dyDescent="0.25">
      <c r="C6" s="239"/>
      <c r="D6" s="239"/>
      <c r="E6" s="239"/>
    </row>
    <row r="7" spans="1:32" s="241" customFormat="1" ht="20.25" customHeight="1" x14ac:dyDescent="0.25">
      <c r="A7" s="258" t="s">
        <v>422</v>
      </c>
      <c r="B7" s="259"/>
      <c r="C7" s="292"/>
      <c r="D7" s="292"/>
      <c r="E7" s="239"/>
      <c r="F7" s="239"/>
      <c r="G7" s="239"/>
      <c r="H7" s="239"/>
      <c r="I7" s="239"/>
      <c r="J7" s="239"/>
      <c r="K7" s="239"/>
      <c r="L7" s="239"/>
      <c r="M7" s="239"/>
      <c r="N7" s="239"/>
      <c r="O7" s="238"/>
      <c r="P7" s="239"/>
      <c r="Q7" s="239"/>
      <c r="R7" s="239"/>
      <c r="S7" s="239"/>
      <c r="T7" s="239"/>
      <c r="U7" s="239"/>
      <c r="V7" s="239"/>
      <c r="W7" s="239"/>
      <c r="X7" s="239"/>
      <c r="Y7" s="239"/>
      <c r="Z7" s="239"/>
      <c r="AA7" s="239"/>
      <c r="AB7" s="239"/>
      <c r="AC7" s="239"/>
      <c r="AD7" s="239"/>
    </row>
    <row r="8" spans="1:32" ht="20.25" customHeight="1" x14ac:dyDescent="0.25">
      <c r="A8" s="235" t="s">
        <v>425</v>
      </c>
    </row>
    <row r="9" spans="1:32" ht="33" customHeight="1" x14ac:dyDescent="0.25">
      <c r="A9" s="867" t="s">
        <v>272</v>
      </c>
      <c r="B9" s="867"/>
      <c r="C9" s="867"/>
      <c r="D9" s="867"/>
      <c r="E9" s="867"/>
      <c r="F9" s="867"/>
      <c r="G9" s="867"/>
      <c r="H9" s="319"/>
      <c r="I9" s="319"/>
      <c r="J9" s="319"/>
      <c r="K9" s="319"/>
      <c r="L9" s="319"/>
      <c r="M9" s="319"/>
      <c r="N9" s="319"/>
      <c r="O9" s="319"/>
      <c r="P9" s="319"/>
      <c r="Q9" s="319"/>
      <c r="R9" s="319"/>
      <c r="S9" s="319"/>
      <c r="T9" s="319"/>
      <c r="U9" s="319"/>
      <c r="V9" s="319"/>
      <c r="W9" s="319"/>
      <c r="X9" s="319"/>
      <c r="Y9" s="319"/>
      <c r="Z9" s="319"/>
      <c r="AA9" s="319"/>
      <c r="AB9" s="319"/>
      <c r="AC9" s="317"/>
      <c r="AD9" s="317"/>
    </row>
    <row r="10" spans="1:32" ht="52.5" customHeight="1" x14ac:dyDescent="0.25">
      <c r="A10" s="866" t="s">
        <v>463</v>
      </c>
      <c r="B10" s="866"/>
      <c r="C10" s="866"/>
      <c r="D10" s="866"/>
      <c r="E10" s="866"/>
      <c r="F10" s="866"/>
      <c r="G10" s="866"/>
      <c r="H10" s="325"/>
      <c r="I10" s="325"/>
      <c r="J10" s="325"/>
      <c r="K10" s="325"/>
      <c r="L10" s="325"/>
      <c r="M10" s="325"/>
      <c r="N10" s="325"/>
      <c r="O10" s="325"/>
      <c r="P10" s="325"/>
      <c r="Q10" s="325"/>
      <c r="R10" s="325"/>
      <c r="S10" s="325"/>
      <c r="T10" s="325"/>
      <c r="U10" s="325"/>
      <c r="V10" s="325"/>
      <c r="W10" s="325"/>
      <c r="X10" s="325"/>
      <c r="Y10" s="325"/>
      <c r="Z10" s="325"/>
      <c r="AA10" s="325"/>
      <c r="AB10" s="325"/>
      <c r="AC10" s="321"/>
    </row>
    <row r="11" spans="1:32" ht="36.75" customHeight="1" x14ac:dyDescent="0.25">
      <c r="A11" s="866" t="s">
        <v>699</v>
      </c>
      <c r="B11" s="866"/>
      <c r="C11" s="866"/>
      <c r="D11" s="866"/>
      <c r="E11" s="866"/>
      <c r="F11" s="866"/>
      <c r="G11" s="866"/>
      <c r="H11" s="325"/>
      <c r="I11" s="325"/>
      <c r="J11" s="325"/>
      <c r="K11" s="325"/>
      <c r="L11" s="325"/>
      <c r="M11" s="325"/>
      <c r="N11" s="325"/>
      <c r="O11" s="325"/>
      <c r="P11" s="325"/>
      <c r="Q11" s="325"/>
      <c r="R11" s="325"/>
      <c r="S11" s="325"/>
      <c r="T11" s="325"/>
      <c r="U11" s="325"/>
      <c r="V11" s="325"/>
      <c r="W11" s="325"/>
      <c r="X11" s="325"/>
      <c r="Y11" s="325"/>
      <c r="Z11" s="325"/>
      <c r="AA11" s="325"/>
      <c r="AB11" s="325"/>
      <c r="AC11" s="321"/>
    </row>
    <row r="12" spans="1:32" ht="20.25" customHeight="1" thickBot="1" x14ac:dyDescent="0.3">
      <c r="A12" s="366" t="s">
        <v>397</v>
      </c>
      <c r="B12" s="248"/>
      <c r="C12" s="248"/>
      <c r="D12" s="393">
        <f>IF('11. Type 1 Emp 2020 FTE'!I12=1,AE116,AF116)</f>
        <v>0</v>
      </c>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row>
    <row r="13" spans="1:32" s="282" customFormat="1" x14ac:dyDescent="0.25">
      <c r="A13" s="281" t="s">
        <v>445</v>
      </c>
      <c r="B13" s="301"/>
      <c r="C13" s="301"/>
      <c r="D13" s="284">
        <f>+'11. Type 1 Emp 2020 FTE'!F16</f>
        <v>0</v>
      </c>
      <c r="E13" s="284">
        <f>+D13+7</f>
        <v>7</v>
      </c>
      <c r="F13" s="284">
        <f t="shared" ref="F13:K13" si="0">+E13+7</f>
        <v>14</v>
      </c>
      <c r="G13" s="284">
        <f t="shared" si="0"/>
        <v>21</v>
      </c>
      <c r="H13" s="284">
        <f t="shared" si="0"/>
        <v>28</v>
      </c>
      <c r="I13" s="284">
        <f t="shared" si="0"/>
        <v>35</v>
      </c>
      <c r="J13" s="284">
        <f t="shared" si="0"/>
        <v>42</v>
      </c>
      <c r="K13" s="284">
        <f t="shared" si="0"/>
        <v>49</v>
      </c>
      <c r="L13" s="284" t="str">
        <f>IF('1. General Input'!$D$10&gt;8,+K13+7," ")</f>
        <v xml:space="preserve"> </v>
      </c>
      <c r="M13" s="284" t="str">
        <f>IF('1. General Input'!$D$10&gt;8,+L13+7," ")</f>
        <v xml:space="preserve"> </v>
      </c>
      <c r="N13" s="284" t="str">
        <f>IF('1. General Input'!$D$10&gt;8,+M13+7," ")</f>
        <v xml:space="preserve"> </v>
      </c>
      <c r="O13" s="284" t="str">
        <f>IF('1. General Input'!$D$10&gt;8,+N13+7," ")</f>
        <v xml:space="preserve"> </v>
      </c>
      <c r="P13" s="284" t="str">
        <f>IF('1. General Input'!$D$10&gt;8,+O13+7," ")</f>
        <v xml:space="preserve"> </v>
      </c>
      <c r="Q13" s="284" t="str">
        <f>IF('1. General Input'!$D$10&gt;8,+P13+7," ")</f>
        <v xml:space="preserve"> </v>
      </c>
      <c r="R13" s="284" t="str">
        <f>IF('1. General Input'!$D$10&gt;8,+Q13+7," ")</f>
        <v xml:space="preserve"> </v>
      </c>
      <c r="S13" s="284" t="str">
        <f>IF('1. General Input'!$D$10&gt;8,+R13+7," ")</f>
        <v xml:space="preserve"> </v>
      </c>
      <c r="T13" s="284" t="str">
        <f>IF('1. General Input'!$D$10&gt;8,+S13+7," ")</f>
        <v xml:space="preserve"> </v>
      </c>
      <c r="U13" s="284" t="str">
        <f>IF('1. General Input'!$D$10&gt;8,+T13+7," ")</f>
        <v xml:space="preserve"> </v>
      </c>
      <c r="V13" s="284" t="str">
        <f>IF('1. General Input'!$D$10&gt;8,+U13+7," ")</f>
        <v xml:space="preserve"> </v>
      </c>
      <c r="W13" s="284" t="str">
        <f>IF('1. General Input'!$D$10&gt;8,+V13+7," ")</f>
        <v xml:space="preserve"> </v>
      </c>
      <c r="X13" s="284" t="str">
        <f>IF('1. General Input'!$D$10&gt;8,+W13+7," ")</f>
        <v xml:space="preserve"> </v>
      </c>
      <c r="Y13" s="284" t="str">
        <f>IF('1. General Input'!$D$10&gt;8,+X13+7," ")</f>
        <v xml:space="preserve"> </v>
      </c>
      <c r="Z13" s="284" t="str">
        <f>IF('1. General Input'!$D$10&gt;8,+Y13+7," ")</f>
        <v xml:space="preserve"> </v>
      </c>
      <c r="AA13" s="284" t="str">
        <f>IF('1. General Input'!$D$10&gt;8,+Z13+7," ")</f>
        <v xml:space="preserve"> </v>
      </c>
      <c r="AB13" s="301"/>
      <c r="AC13" s="301"/>
      <c r="AD13" s="301"/>
    </row>
    <row r="14" spans="1:32" s="282" customFormat="1" x14ac:dyDescent="0.25">
      <c r="A14" s="285" t="s">
        <v>446</v>
      </c>
      <c r="B14" s="286"/>
      <c r="C14" s="286"/>
      <c r="D14" s="288">
        <f>+D13+6</f>
        <v>6</v>
      </c>
      <c r="E14" s="288">
        <f>+E13+6</f>
        <v>13</v>
      </c>
      <c r="F14" s="288">
        <f t="shared" ref="F14:K14" si="1">+F13+6</f>
        <v>20</v>
      </c>
      <c r="G14" s="288">
        <f t="shared" si="1"/>
        <v>27</v>
      </c>
      <c r="H14" s="288">
        <f t="shared" si="1"/>
        <v>34</v>
      </c>
      <c r="I14" s="288">
        <f t="shared" si="1"/>
        <v>41</v>
      </c>
      <c r="J14" s="288">
        <f t="shared" si="1"/>
        <v>48</v>
      </c>
      <c r="K14" s="288">
        <f t="shared" si="1"/>
        <v>55</v>
      </c>
      <c r="L14" s="287" t="str">
        <f>IF('1. General Input'!$D$10&gt;8,+L13+6," ")</f>
        <v xml:space="preserve"> </v>
      </c>
      <c r="M14" s="287" t="str">
        <f>IF('1. General Input'!$D$10&gt;8,+M13+6," ")</f>
        <v xml:space="preserve"> </v>
      </c>
      <c r="N14" s="287" t="str">
        <f>IF('1. General Input'!$D$10&gt;8,+N13+6," ")</f>
        <v xml:space="preserve"> </v>
      </c>
      <c r="O14" s="287" t="str">
        <f>IF('1. General Input'!$D$10&gt;8,+O13+6," ")</f>
        <v xml:space="preserve"> </v>
      </c>
      <c r="P14" s="287" t="str">
        <f>IF('1. General Input'!$D$10&gt;8,+P13+6," ")</f>
        <v xml:space="preserve"> </v>
      </c>
      <c r="Q14" s="287" t="str">
        <f>IF('1. General Input'!$D$10&gt;8,+Q13+6," ")</f>
        <v xml:space="preserve"> </v>
      </c>
      <c r="R14" s="287" t="str">
        <f>IF('1. General Input'!$D$10&gt;8,+R13+6," ")</f>
        <v xml:space="preserve"> </v>
      </c>
      <c r="S14" s="287" t="str">
        <f>IF('1. General Input'!$D$10&gt;8,+S13+6," ")</f>
        <v xml:space="preserve"> </v>
      </c>
      <c r="T14" s="287" t="str">
        <f>IF('1. General Input'!$D$10&gt;8,+T13+6," ")</f>
        <v xml:space="preserve"> </v>
      </c>
      <c r="U14" s="287" t="str">
        <f>IF('1. General Input'!$D$10&gt;8,+U13+6," ")</f>
        <v xml:space="preserve"> </v>
      </c>
      <c r="V14" s="287" t="str">
        <f>IF('1. General Input'!$D$10&gt;8,+V13+6," ")</f>
        <v xml:space="preserve"> </v>
      </c>
      <c r="W14" s="287" t="str">
        <f>IF('1. General Input'!$D$10&gt;8,+W13+6," ")</f>
        <v xml:space="preserve"> </v>
      </c>
      <c r="X14" s="287" t="str">
        <f>IF('1. General Input'!$D$10&gt;8,+X13+6," ")</f>
        <v xml:space="preserve"> </v>
      </c>
      <c r="Y14" s="287" t="str">
        <f>IF('1. General Input'!$D$10&gt;8,+Y13+6," ")</f>
        <v xml:space="preserve"> </v>
      </c>
      <c r="Z14" s="287" t="str">
        <f>IF('1. General Input'!$D$10&gt;8,+Z13+6," ")</f>
        <v xml:space="preserve"> </v>
      </c>
      <c r="AA14" s="287" t="str">
        <f>IF('1. General Input'!$D$10&gt;8,+AA13+6," ")</f>
        <v xml:space="preserve"> </v>
      </c>
      <c r="AB14" s="368"/>
      <c r="AC14" s="881"/>
      <c r="AD14" s="881"/>
      <c r="AE14" s="286"/>
      <c r="AF14" s="286"/>
    </row>
    <row r="15" spans="1:32" s="262" customFormat="1" ht="60" x14ac:dyDescent="0.25">
      <c r="A15" s="261"/>
      <c r="B15" s="289" t="s">
        <v>451</v>
      </c>
      <c r="C15" s="347" t="s">
        <v>500</v>
      </c>
      <c r="D15" s="378" t="s">
        <v>160</v>
      </c>
      <c r="E15" s="263" t="s">
        <v>161</v>
      </c>
      <c r="F15" s="263" t="s">
        <v>162</v>
      </c>
      <c r="G15" s="263" t="s">
        <v>163</v>
      </c>
      <c r="H15" s="263" t="s">
        <v>164</v>
      </c>
      <c r="I15" s="263" t="s">
        <v>165</v>
      </c>
      <c r="J15" s="263" t="s">
        <v>166</v>
      </c>
      <c r="K15" s="263" t="s">
        <v>167</v>
      </c>
      <c r="L15" s="263" t="str">
        <f>IF('1. General Input'!$D$10&gt;8,"Paid in Week 9"," ")</f>
        <v xml:space="preserve"> </v>
      </c>
      <c r="M15" s="263" t="str">
        <f>IF('1. General Input'!$D$10&gt;8,"Paid in Week 10"," ")</f>
        <v xml:space="preserve"> </v>
      </c>
      <c r="N15" s="263" t="str">
        <f>IF('1. General Input'!$D$10&gt;8,"Paid in Week 11"," ")</f>
        <v xml:space="preserve"> </v>
      </c>
      <c r="O15" s="263" t="str">
        <f>IF('1. General Input'!$D$10&gt;8,"Paid in Week 12"," ")</f>
        <v xml:space="preserve"> </v>
      </c>
      <c r="P15" s="263" t="str">
        <f>IF('1. General Input'!$D$10&gt;8,"Paid in Week 13"," ")</f>
        <v xml:space="preserve"> </v>
      </c>
      <c r="Q15" s="263" t="str">
        <f>IF('1. General Input'!$D$10&gt;8,"Paid in Week 14"," ")</f>
        <v xml:space="preserve"> </v>
      </c>
      <c r="R15" s="263" t="str">
        <f>IF('1. General Input'!$D$10&gt;8,"Paid in Week 15"," ")</f>
        <v xml:space="preserve"> </v>
      </c>
      <c r="S15" s="263" t="str">
        <f>IF('1. General Input'!$D$10&gt;8,"Paid in Week 16"," ")</f>
        <v xml:space="preserve"> </v>
      </c>
      <c r="T15" s="263" t="str">
        <f>IF('1. General Input'!$D$10&gt;8,"Paid in Week 17"," ")</f>
        <v xml:space="preserve"> </v>
      </c>
      <c r="U15" s="263" t="str">
        <f>IF('1. General Input'!$D$10&gt;8,"Paid in Week 18"," ")</f>
        <v xml:space="preserve"> </v>
      </c>
      <c r="V15" s="263" t="str">
        <f>IF('1. General Input'!$D$10&gt;8,"Paid in Week 19"," ")</f>
        <v xml:space="preserve"> </v>
      </c>
      <c r="W15" s="263" t="str">
        <f>IF('1. General Input'!$D$10&gt;8,"Paid in Week 20"," ")</f>
        <v xml:space="preserve"> </v>
      </c>
      <c r="X15" s="263" t="str">
        <f>IF('1. General Input'!$D$10&gt;8,"Paid in Week 21"," ")</f>
        <v xml:space="preserve"> </v>
      </c>
      <c r="Y15" s="263" t="str">
        <f>IF('1. General Input'!$D$10&gt;8,"Paid in Week 22"," ")</f>
        <v xml:space="preserve"> </v>
      </c>
      <c r="Z15" s="263" t="str">
        <f>IF('1. General Input'!$D$10&gt;8,"Paid in Week 23"," ")</f>
        <v xml:space="preserve"> </v>
      </c>
      <c r="AA15" s="263" t="str">
        <f>IF('1. General Input'!$D$10&gt;8,"Paid in Week 24"," ")</f>
        <v xml:space="preserve"> </v>
      </c>
      <c r="AB15" s="378" t="s">
        <v>464</v>
      </c>
      <c r="AC15" s="378" t="s">
        <v>465</v>
      </c>
      <c r="AD15" s="263" t="s">
        <v>133</v>
      </c>
      <c r="AE15" s="394" t="s">
        <v>285</v>
      </c>
      <c r="AF15" s="261" t="s">
        <v>286</v>
      </c>
    </row>
    <row r="16" spans="1:32" x14ac:dyDescent="0.25">
      <c r="A16" s="265">
        <v>1</v>
      </c>
      <c r="B16" s="501"/>
      <c r="C16" s="51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270">
        <f>SUM(D16:AB16)</f>
        <v>0</v>
      </c>
      <c r="AD16" s="558">
        <f>IF(AC16&gt;0,IF('10. Type 1 Emp Cov. Period Comp'!$I$15&gt;0,+AC16/(('10. Type 1 Emp Cov. Period Comp'!$I$16-'10. Type 1 Emp Cov. Period Comp'!$I$15+1)/7),IF('12. Type 2 Emp 2020 Comp'!$I$15&gt;0,+AC16/(('12. Type 2 Emp 2020 Comp'!$I$16-'12. Type 2 Emp 2020 Comp'!$I$15+1)/7),"Missing dates on Tab 10 or Tab 12 in cells I15 and/or I16")),0)</f>
        <v>0</v>
      </c>
      <c r="AE16" s="395">
        <f>ROUND(IF('11. Type 1 Emp 2020 FTE'!$I$12=1,IF(AD16="Missing dates on Tab 10 or Tab 12 in cells I15 and/or I16",0,IF(AD16&lt;40,AD16/40,1)),IF('13. Type 2 Emp 2020 FTE'!I12=1,IF(AD16="Missing dates on Tab 10 or Tab 12 in cells I15 and/or I16",0,IF(AD16&lt;40,AD16/40,1)),0)),1)</f>
        <v>0</v>
      </c>
      <c r="AF16" s="395">
        <f>ROUND(IF('11. Type 1 Emp 2020 FTE'!$I$12=2,IF(AD16="Missing dates on Tab 10 or Tab 12 in cells I15 and/or I16",0,IF(AD16&lt;40,AD16/40,1)),IF('13. Type 2 Emp 2020 FTE'!I12=2,IF(AD16="Missing dates on Tab 10 or Tab 12 in cells I15 and/or I16",0,IF(AD16&lt;40,AD16/40,1)),0)),1)</f>
        <v>0</v>
      </c>
    </row>
    <row r="17" spans="1:32" x14ac:dyDescent="0.25">
      <c r="A17" s="265">
        <f>+A16+1</f>
        <v>2</v>
      </c>
      <c r="B17" s="501"/>
      <c r="C17" s="515"/>
      <c r="D17" s="505"/>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270">
        <f t="shared" ref="AC17:AC24" si="2">SUM(D17:AB17)</f>
        <v>0</v>
      </c>
      <c r="AD17" s="558">
        <f>IF(AC17&gt;0,IF('10. Type 1 Emp Cov. Period Comp'!$I$15&gt;0,+AC17/(('10. Type 1 Emp Cov. Period Comp'!$I$16-'10. Type 1 Emp Cov. Period Comp'!$I$15+1)/7),IF('12. Type 2 Emp 2020 Comp'!$I$15&gt;0,+AC17/(('12. Type 2 Emp 2020 Comp'!$I$16-'12. Type 2 Emp 2020 Comp'!$I$15+1)/7),"Missing dates on Tab 10 or Tab 12 in cells I15 and/or I16")),0)</f>
        <v>0</v>
      </c>
      <c r="AE17" s="395">
        <f>ROUND(IF('11. Type 1 Emp 2020 FTE'!$I$12=1,IF(AD17="Missing dates on Tab 10 or Tab 12 in cells I15 and/or I16",0,IF(AD17&lt;40,AD17/40,1)),IF('13. Type 2 Emp 2020 FTE'!I13=1,IF(AD17="Missing dates on Tab 10 or Tab 12 in cells I15 and/or I16",0,IF(AD17&lt;40,AD17/40,1)),0)),1)</f>
        <v>0</v>
      </c>
      <c r="AF17" s="395">
        <f>ROUND(IF('11. Type 1 Emp 2020 FTE'!$I$12=2,IF(AD17="Missing dates on Tab 10 or Tab 12 in cells I15 and/or I16",0,IF(AD17&lt;40,AD17/40,1)),IF('13. Type 2 Emp 2020 FTE'!I13=2,IF(AD17="Missing dates on Tab 10 or Tab 12 in cells I15 and/or I16",0,IF(AD17&lt;40,AD17/40,1)),0)),1)</f>
        <v>0</v>
      </c>
    </row>
    <row r="18" spans="1:32" x14ac:dyDescent="0.25">
      <c r="A18" s="265">
        <f t="shared" ref="A18:A81" si="3">+A17+1</f>
        <v>3</v>
      </c>
      <c r="B18" s="501"/>
      <c r="C18" s="515"/>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270">
        <f t="shared" si="2"/>
        <v>0</v>
      </c>
      <c r="AD18" s="558">
        <f>IF(AC18&gt;0,IF('10. Type 1 Emp Cov. Period Comp'!$I$15&gt;0,+AC18/(('10. Type 1 Emp Cov. Period Comp'!$I$16-'10. Type 1 Emp Cov. Period Comp'!$I$15+1)/7),IF('12. Type 2 Emp 2020 Comp'!$I$15&gt;0,+AC18/(('12. Type 2 Emp 2020 Comp'!$I$16-'12. Type 2 Emp 2020 Comp'!$I$15+1)/7),"Missing dates on Tab 10 or Tab 12 in cells I15 and/or I16")),0)</f>
        <v>0</v>
      </c>
      <c r="AE18" s="395">
        <f>ROUND(IF('11. Type 1 Emp 2020 FTE'!$I$12=1,IF(AD18="Missing dates on Tab 10 or Tab 12 in cells I15 and/or I16",0,IF(AD18&lt;40,AD18/40,1)),IF('13. Type 2 Emp 2020 FTE'!I14=1,IF(AD18="Missing dates on Tab 10 or Tab 12 in cells I15 and/or I16",0,IF(AD18&lt;40,AD18/40,1)),0)),1)</f>
        <v>0</v>
      </c>
      <c r="AF18" s="395">
        <f>ROUND(IF('11. Type 1 Emp 2020 FTE'!$I$12=2,IF(AD18="Missing dates on Tab 10 or Tab 12 in cells I15 and/or I16",0,IF(AD18&lt;40,AD18/40,1)),IF('13. Type 2 Emp 2020 FTE'!I14=2,IF(AD18="Missing dates on Tab 10 or Tab 12 in cells I15 and/or I16",0,IF(AD18&lt;40,AD18/40,1)),0)),1)</f>
        <v>0</v>
      </c>
    </row>
    <row r="19" spans="1:32" x14ac:dyDescent="0.25">
      <c r="A19" s="265">
        <f t="shared" si="3"/>
        <v>4</v>
      </c>
      <c r="B19" s="501"/>
      <c r="C19" s="515"/>
      <c r="D19" s="505"/>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270">
        <f t="shared" si="2"/>
        <v>0</v>
      </c>
      <c r="AD19" s="558">
        <f>IF(AC19&gt;0,IF('10. Type 1 Emp Cov. Period Comp'!$I$15&gt;0,+AC19/(('10. Type 1 Emp Cov. Period Comp'!$I$16-'10. Type 1 Emp Cov. Period Comp'!$I$15+1)/7),IF('12. Type 2 Emp 2020 Comp'!$I$15&gt;0,+AC19/(('12. Type 2 Emp 2020 Comp'!$I$16-'12. Type 2 Emp 2020 Comp'!$I$15+1)/7),"Missing dates on Tab 10 or Tab 12 in cells I15 and/or I16")),0)</f>
        <v>0</v>
      </c>
      <c r="AE19" s="395">
        <f>ROUND(IF('11. Type 1 Emp 2020 FTE'!$I$12=1,IF(AD19="Missing dates on Tab 10 or Tab 12 in cells I15 and/or I16",0,IF(AD19&lt;40,AD19/40,1)),IF('13. Type 2 Emp 2020 FTE'!I15=1,IF(AD19="Missing dates on Tab 10 or Tab 12 in cells I15 and/or I16",0,IF(AD19&lt;40,AD19/40,1)),0)),1)</f>
        <v>0</v>
      </c>
      <c r="AF19" s="395">
        <f>ROUND(IF('11. Type 1 Emp 2020 FTE'!$I$12=2,IF(AD19="Missing dates on Tab 10 or Tab 12 in cells I15 and/or I16",0,IF(AD19&lt;40,AD19/40,1)),IF('13. Type 2 Emp 2020 FTE'!I15=2,IF(AD19="Missing dates on Tab 10 or Tab 12 in cells I15 and/or I16",0,IF(AD19&lt;40,AD19/40,1)),0)),1)</f>
        <v>0</v>
      </c>
    </row>
    <row r="20" spans="1:32" x14ac:dyDescent="0.25">
      <c r="A20" s="265">
        <f t="shared" si="3"/>
        <v>5</v>
      </c>
      <c r="B20" s="501"/>
      <c r="C20" s="515"/>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270">
        <f t="shared" si="2"/>
        <v>0</v>
      </c>
      <c r="AD20" s="558">
        <f>IF(AC20&gt;0,IF('10. Type 1 Emp Cov. Period Comp'!$I$15&gt;0,+AC20/(('10. Type 1 Emp Cov. Period Comp'!$I$16-'10. Type 1 Emp Cov. Period Comp'!$I$15+1)/7),IF('12. Type 2 Emp 2020 Comp'!$I$15&gt;0,+AC20/(('12. Type 2 Emp 2020 Comp'!$I$16-'12. Type 2 Emp 2020 Comp'!$I$15+1)/7),"Missing dates on Tab 10 or Tab 12 in cells I15 and/or I16")),0)</f>
        <v>0</v>
      </c>
      <c r="AE20" s="395">
        <f>ROUND(IF('11. Type 1 Emp 2020 FTE'!$I$12=1,IF(AD20="Missing dates on Tab 10 or Tab 12 in cells I15 and/or I16",0,IF(AD20&lt;40,AD20/40,1)),IF('13. Type 2 Emp 2020 FTE'!I16=1,IF(AD20="Missing dates on Tab 10 or Tab 12 in cells I15 and/or I16",0,IF(AD20&lt;40,AD20/40,1)),0)),1)</f>
        <v>0</v>
      </c>
      <c r="AF20" s="395">
        <f>ROUND(IF('11. Type 1 Emp 2020 FTE'!$I$12=2,IF(AD20="Missing dates on Tab 10 or Tab 12 in cells I15 and/or I16",0,IF(AD20&lt;40,AD20/40,1)),IF('13. Type 2 Emp 2020 FTE'!I16=2,IF(AD20="Missing dates on Tab 10 or Tab 12 in cells I15 and/or I16",0,IF(AD20&lt;40,AD20/40,1)),0)),1)</f>
        <v>0</v>
      </c>
    </row>
    <row r="21" spans="1:32" x14ac:dyDescent="0.25">
      <c r="A21" s="265">
        <f t="shared" si="3"/>
        <v>6</v>
      </c>
      <c r="B21" s="501"/>
      <c r="C21" s="515"/>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c r="AC21" s="270">
        <f t="shared" si="2"/>
        <v>0</v>
      </c>
      <c r="AD21" s="558">
        <f>IF(AC21&gt;0,IF('10. Type 1 Emp Cov. Period Comp'!$I$15&gt;0,+AC21/(('10. Type 1 Emp Cov. Period Comp'!$I$16-'10. Type 1 Emp Cov. Period Comp'!$I$15+1)/7),IF('12. Type 2 Emp 2020 Comp'!$I$15&gt;0,+AC21/(('12. Type 2 Emp 2020 Comp'!$I$16-'12. Type 2 Emp 2020 Comp'!$I$15+1)/7),"Missing dates on Tab 10 or Tab 12 in cells I15 and/or I16")),0)</f>
        <v>0</v>
      </c>
      <c r="AE21" s="395">
        <f>ROUND(IF('11. Type 1 Emp 2020 FTE'!$I$12=1,IF(AD21="Missing dates on Tab 10 or Tab 12 in cells I15 and/or I16",0,IF(AD21&lt;40,AD21/40,1)),IF('13. Type 2 Emp 2020 FTE'!I17=1,IF(AD21="Missing dates on Tab 10 or Tab 12 in cells I15 and/or I16",0,IF(AD21&lt;40,AD21/40,1)),0)),1)</f>
        <v>0</v>
      </c>
      <c r="AF21" s="395">
        <f>ROUND(IF('11. Type 1 Emp 2020 FTE'!$I$12=2,IF(AD21="Missing dates on Tab 10 or Tab 12 in cells I15 and/or I16",0,IF(AD21&lt;40,AD21/40,1)),IF('13. Type 2 Emp 2020 FTE'!I17=2,IF(AD21="Missing dates on Tab 10 or Tab 12 in cells I15 and/or I16",0,IF(AD21&lt;40,AD21/40,1)),0)),1)</f>
        <v>0</v>
      </c>
    </row>
    <row r="22" spans="1:32" x14ac:dyDescent="0.25">
      <c r="A22" s="265">
        <f t="shared" si="3"/>
        <v>7</v>
      </c>
      <c r="B22" s="501"/>
      <c r="C22" s="515"/>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270">
        <f t="shared" si="2"/>
        <v>0</v>
      </c>
      <c r="AD22" s="558">
        <f>IF(AC22&gt;0,IF('10. Type 1 Emp Cov. Period Comp'!$I$15&gt;0,+AC22/(('10. Type 1 Emp Cov. Period Comp'!$I$16-'10. Type 1 Emp Cov. Period Comp'!$I$15+1)/7),IF('12. Type 2 Emp 2020 Comp'!$I$15&gt;0,+AC22/(('12. Type 2 Emp 2020 Comp'!$I$16-'12. Type 2 Emp 2020 Comp'!$I$15+1)/7),"Missing dates on Tab 10 or Tab 12 in cells I15 and/or I16")),0)</f>
        <v>0</v>
      </c>
      <c r="AE22" s="395">
        <f>ROUND(IF('11. Type 1 Emp 2020 FTE'!$I$12=1,IF(AD22="Missing dates on Tab 10 or Tab 12 in cells I15 and/or I16",0,IF(AD22&lt;40,AD22/40,1)),IF('13. Type 2 Emp 2020 FTE'!I18=1,IF(AD22="Missing dates on Tab 10 or Tab 12 in cells I15 and/or I16",0,IF(AD22&lt;40,AD22/40,1)),0)),1)</f>
        <v>0</v>
      </c>
      <c r="AF22" s="395">
        <f>ROUND(IF('11. Type 1 Emp 2020 FTE'!$I$12=2,IF(AD22="Missing dates on Tab 10 or Tab 12 in cells I15 and/or I16",0,IF(AD22&lt;40,AD22/40,1)),IF('13. Type 2 Emp 2020 FTE'!I18=2,IF(AD22="Missing dates on Tab 10 or Tab 12 in cells I15 and/or I16",0,IF(AD22&lt;40,AD22/40,1)),0)),1)</f>
        <v>0</v>
      </c>
    </row>
    <row r="23" spans="1:32" x14ac:dyDescent="0.25">
      <c r="A23" s="265">
        <f t="shared" si="3"/>
        <v>8</v>
      </c>
      <c r="B23" s="501"/>
      <c r="C23" s="515"/>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270">
        <f t="shared" si="2"/>
        <v>0</v>
      </c>
      <c r="AD23" s="558">
        <f>IF(AC23&gt;0,IF('10. Type 1 Emp Cov. Period Comp'!$I$15&gt;0,+AC23/(('10. Type 1 Emp Cov. Period Comp'!$I$16-'10. Type 1 Emp Cov. Period Comp'!$I$15+1)/7),IF('12. Type 2 Emp 2020 Comp'!$I$15&gt;0,+AC23/(('12. Type 2 Emp 2020 Comp'!$I$16-'12. Type 2 Emp 2020 Comp'!$I$15+1)/7),"Missing dates on Tab 10 or Tab 12 in cells I15 and/or I16")),0)</f>
        <v>0</v>
      </c>
      <c r="AE23" s="395">
        <f>ROUND(IF('11. Type 1 Emp 2020 FTE'!$I$12=1,IF(AD23="Missing dates on Tab 10 or Tab 12 in cells I15 and/or I16",0,IF(AD23&lt;40,AD23/40,1)),IF('13. Type 2 Emp 2020 FTE'!I19=1,IF(AD23="Missing dates on Tab 10 or Tab 12 in cells I15 and/or I16",0,IF(AD23&lt;40,AD23/40,1)),0)),1)</f>
        <v>0</v>
      </c>
      <c r="AF23" s="395">
        <f>ROUND(IF('11. Type 1 Emp 2020 FTE'!$I$12=2,IF(AD23="Missing dates on Tab 10 or Tab 12 in cells I15 and/or I16",0,IF(AD23&lt;40,AD23/40,1)),IF('13. Type 2 Emp 2020 FTE'!I19=2,IF(AD23="Missing dates on Tab 10 or Tab 12 in cells I15 and/or I16",0,IF(AD23&lt;40,AD23/40,1)),0)),1)</f>
        <v>0</v>
      </c>
    </row>
    <row r="24" spans="1:32" x14ac:dyDescent="0.25">
      <c r="A24" s="265">
        <f t="shared" si="3"/>
        <v>9</v>
      </c>
      <c r="B24" s="501"/>
      <c r="C24" s="515"/>
      <c r="D24" s="505"/>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270">
        <f t="shared" si="2"/>
        <v>0</v>
      </c>
      <c r="AD24" s="558">
        <f>IF(AC24&gt;0,IF('10. Type 1 Emp Cov. Period Comp'!$I$15&gt;0,+AC24/(('10. Type 1 Emp Cov. Period Comp'!$I$16-'10. Type 1 Emp Cov. Period Comp'!$I$15+1)/7),IF('12. Type 2 Emp 2020 Comp'!$I$15&gt;0,+AC24/(('12. Type 2 Emp 2020 Comp'!$I$16-'12. Type 2 Emp 2020 Comp'!$I$15+1)/7),"Missing dates on Tab 10 or Tab 12 in cells I15 and/or I16")),0)</f>
        <v>0</v>
      </c>
      <c r="AE24" s="395">
        <f>ROUND(IF('11. Type 1 Emp 2020 FTE'!$I$12=1,IF(AD24="Missing dates on Tab 10 or Tab 12 in cells I15 and/or I16",0,IF(AD24&lt;40,AD24/40,1)),IF('13. Type 2 Emp 2020 FTE'!I20=1,IF(AD24="Missing dates on Tab 10 or Tab 12 in cells I15 and/or I16",0,IF(AD24&lt;40,AD24/40,1)),0)),1)</f>
        <v>0</v>
      </c>
      <c r="AF24" s="395">
        <f>ROUND(IF('11. Type 1 Emp 2020 FTE'!$I$12=2,IF(AD24="Missing dates on Tab 10 or Tab 12 in cells I15 and/or I16",0,IF(AD24&lt;40,AD24/40,1)),IF('13. Type 2 Emp 2020 FTE'!I20=2,IF(AD24="Missing dates on Tab 10 or Tab 12 in cells I15 and/or I16",0,IF(AD24&lt;40,AD24/40,1)),0)),1)</f>
        <v>0</v>
      </c>
    </row>
    <row r="25" spans="1:32" x14ac:dyDescent="0.25">
      <c r="A25" s="265">
        <f t="shared" si="3"/>
        <v>10</v>
      </c>
      <c r="B25" s="501"/>
      <c r="C25" s="515"/>
      <c r="D25" s="505"/>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270">
        <f t="shared" ref="AC25:AC88" si="4">SUM(D25:AB25)</f>
        <v>0</v>
      </c>
      <c r="AD25" s="558">
        <f>IF(AC25&gt;0,IF('10. Type 1 Emp Cov. Period Comp'!$I$15&gt;0,+AC25/(('10. Type 1 Emp Cov. Period Comp'!$I$16-'10. Type 1 Emp Cov. Period Comp'!$I$15+1)/7),IF('12. Type 2 Emp 2020 Comp'!$I$15&gt;0,+AC25/(('12. Type 2 Emp 2020 Comp'!$I$16-'12. Type 2 Emp 2020 Comp'!$I$15+1)/7),"Missing dates on Tab 10 or Tab 12 in cells I15 and/or I16")),0)</f>
        <v>0</v>
      </c>
      <c r="AE25" s="395">
        <f>ROUND(IF('11. Type 1 Emp 2020 FTE'!$I$12=1,IF(AD25="Missing dates on Tab 10 or Tab 12 in cells I15 and/or I16",0,IF(AD25&lt;40,AD25/40,1)),IF('13. Type 2 Emp 2020 FTE'!I21=1,IF(AD25="Missing dates on Tab 10 or Tab 12 in cells I15 and/or I16",0,IF(AD25&lt;40,AD25/40,1)),0)),1)</f>
        <v>0</v>
      </c>
      <c r="AF25" s="395">
        <f>ROUND(IF('11. Type 1 Emp 2020 FTE'!$I$12=2,IF(AD25="Missing dates on Tab 10 or Tab 12 in cells I15 and/or I16",0,IF(AD25&lt;40,AD25/40,1)),IF('13. Type 2 Emp 2020 FTE'!I21=2,IF(AD25="Missing dates on Tab 10 or Tab 12 in cells I15 and/or I16",0,IF(AD25&lt;40,AD25/40,1)),0)),1)</f>
        <v>0</v>
      </c>
    </row>
    <row r="26" spans="1:32" x14ac:dyDescent="0.25">
      <c r="A26" s="265">
        <f t="shared" si="3"/>
        <v>11</v>
      </c>
      <c r="B26" s="501"/>
      <c r="C26" s="515"/>
      <c r="D26" s="505"/>
      <c r="E26" s="505"/>
      <c r="F26" s="505"/>
      <c r="G26" s="505"/>
      <c r="H26" s="505"/>
      <c r="I26" s="505"/>
      <c r="J26" s="505"/>
      <c r="K26" s="505"/>
      <c r="L26" s="505"/>
      <c r="M26" s="505"/>
      <c r="N26" s="505"/>
      <c r="O26" s="505"/>
      <c r="P26" s="505"/>
      <c r="Q26" s="505"/>
      <c r="R26" s="505"/>
      <c r="S26" s="505"/>
      <c r="T26" s="505"/>
      <c r="U26" s="505"/>
      <c r="V26" s="505"/>
      <c r="W26" s="505"/>
      <c r="X26" s="505"/>
      <c r="Y26" s="505"/>
      <c r="Z26" s="505"/>
      <c r="AA26" s="505"/>
      <c r="AB26" s="505"/>
      <c r="AC26" s="270">
        <f t="shared" si="4"/>
        <v>0</v>
      </c>
      <c r="AD26" s="558">
        <f>IF(AC26&gt;0,IF('10. Type 1 Emp Cov. Period Comp'!$I$15&gt;0,+AC26/(('10. Type 1 Emp Cov. Period Comp'!$I$16-'10. Type 1 Emp Cov. Period Comp'!$I$15+1)/7),IF('12. Type 2 Emp 2020 Comp'!$I$15&gt;0,+AC26/(('12. Type 2 Emp 2020 Comp'!$I$16-'12. Type 2 Emp 2020 Comp'!$I$15+1)/7),"Missing dates on Tab 10 or Tab 12 in cells I15 and/or I16")),0)</f>
        <v>0</v>
      </c>
      <c r="AE26" s="395">
        <f>ROUND(IF('11. Type 1 Emp 2020 FTE'!$I$12=1,IF(AD26="Missing dates on Tab 10 or Tab 12 in cells I15 and/or I16",0,IF(AD26&lt;40,AD26/40,1)),IF('13. Type 2 Emp 2020 FTE'!I22=1,IF(AD26="Missing dates on Tab 10 or Tab 12 in cells I15 and/or I16",0,IF(AD26&lt;40,AD26/40,1)),0)),1)</f>
        <v>0</v>
      </c>
      <c r="AF26" s="395">
        <f>ROUND(IF('11. Type 1 Emp 2020 FTE'!$I$12=2,IF(AD26="Missing dates on Tab 10 or Tab 12 in cells I15 and/or I16",0,IF(AD26&lt;40,AD26/40,1)),IF('13. Type 2 Emp 2020 FTE'!I22=2,IF(AD26="Missing dates on Tab 10 or Tab 12 in cells I15 and/or I16",0,IF(AD26&lt;40,AD26/40,1)),0)),1)</f>
        <v>0</v>
      </c>
    </row>
    <row r="27" spans="1:32" x14ac:dyDescent="0.25">
      <c r="A27" s="265">
        <f t="shared" si="3"/>
        <v>12</v>
      </c>
      <c r="B27" s="501"/>
      <c r="C27" s="515"/>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270">
        <f t="shared" si="4"/>
        <v>0</v>
      </c>
      <c r="AD27" s="558">
        <f>IF(AC27&gt;0,IF('10. Type 1 Emp Cov. Period Comp'!$I$15&gt;0,+AC27/(('10. Type 1 Emp Cov. Period Comp'!$I$16-'10. Type 1 Emp Cov. Period Comp'!$I$15+1)/7),IF('12. Type 2 Emp 2020 Comp'!$I$15&gt;0,+AC27/(('12. Type 2 Emp 2020 Comp'!$I$16-'12. Type 2 Emp 2020 Comp'!$I$15+1)/7),"Missing dates on Tab 10 or Tab 12 in cells I15 and/or I16")),0)</f>
        <v>0</v>
      </c>
      <c r="AE27" s="395">
        <f>ROUND(IF('11. Type 1 Emp 2020 FTE'!$I$12=1,IF(AD27="Missing dates on Tab 10 or Tab 12 in cells I15 and/or I16",0,IF(AD27&lt;40,AD27/40,1)),IF('13. Type 2 Emp 2020 FTE'!I23=1,IF(AD27="Missing dates on Tab 10 or Tab 12 in cells I15 and/or I16",0,IF(AD27&lt;40,AD27/40,1)),0)),1)</f>
        <v>0</v>
      </c>
      <c r="AF27" s="395">
        <f>ROUND(IF('11. Type 1 Emp 2020 FTE'!$I$12=2,IF(AD27="Missing dates on Tab 10 or Tab 12 in cells I15 and/or I16",0,IF(AD27&lt;40,AD27/40,1)),IF('13. Type 2 Emp 2020 FTE'!I23=2,IF(AD27="Missing dates on Tab 10 or Tab 12 in cells I15 and/or I16",0,IF(AD27&lt;40,AD27/40,1)),0)),1)</f>
        <v>0</v>
      </c>
    </row>
    <row r="28" spans="1:32" x14ac:dyDescent="0.25">
      <c r="A28" s="265">
        <f t="shared" si="3"/>
        <v>13</v>
      </c>
      <c r="B28" s="501"/>
      <c r="C28" s="515"/>
      <c r="D28" s="505"/>
      <c r="E28" s="505"/>
      <c r="F28" s="505"/>
      <c r="G28" s="505"/>
      <c r="H28" s="505"/>
      <c r="I28" s="505"/>
      <c r="J28" s="505"/>
      <c r="K28" s="505"/>
      <c r="L28" s="505"/>
      <c r="M28" s="505"/>
      <c r="N28" s="505"/>
      <c r="O28" s="505"/>
      <c r="P28" s="505"/>
      <c r="Q28" s="505"/>
      <c r="R28" s="505"/>
      <c r="S28" s="505"/>
      <c r="T28" s="505"/>
      <c r="U28" s="505"/>
      <c r="V28" s="505"/>
      <c r="W28" s="505"/>
      <c r="X28" s="505"/>
      <c r="Y28" s="505"/>
      <c r="Z28" s="505"/>
      <c r="AA28" s="505"/>
      <c r="AB28" s="505"/>
      <c r="AC28" s="270">
        <f t="shared" si="4"/>
        <v>0</v>
      </c>
      <c r="AD28" s="558">
        <f>IF(AC28&gt;0,IF('10. Type 1 Emp Cov. Period Comp'!$I$15&gt;0,+AC28/(('10. Type 1 Emp Cov. Period Comp'!$I$16-'10. Type 1 Emp Cov. Period Comp'!$I$15+1)/7),IF('12. Type 2 Emp 2020 Comp'!$I$15&gt;0,+AC28/(('12. Type 2 Emp 2020 Comp'!$I$16-'12. Type 2 Emp 2020 Comp'!$I$15+1)/7),"Missing dates on Tab 10 or Tab 12 in cells I15 and/or I16")),0)</f>
        <v>0</v>
      </c>
      <c r="AE28" s="395">
        <f>ROUND(IF('11. Type 1 Emp 2020 FTE'!$I$12=1,IF(AD28="Missing dates on Tab 10 or Tab 12 in cells I15 and/or I16",0,IF(AD28&lt;40,AD28/40,1)),IF('13. Type 2 Emp 2020 FTE'!I24=1,IF(AD28="Missing dates on Tab 10 or Tab 12 in cells I15 and/or I16",0,IF(AD28&lt;40,AD28/40,1)),0)),1)</f>
        <v>0</v>
      </c>
      <c r="AF28" s="395">
        <f>ROUND(IF('11. Type 1 Emp 2020 FTE'!$I$12=2,IF(AD28="Missing dates on Tab 10 or Tab 12 in cells I15 and/or I16",0,IF(AD28&lt;40,AD28/40,1)),IF('13. Type 2 Emp 2020 FTE'!I24=2,IF(AD28="Missing dates on Tab 10 or Tab 12 in cells I15 and/or I16",0,IF(AD28&lt;40,AD28/40,1)),0)),1)</f>
        <v>0</v>
      </c>
    </row>
    <row r="29" spans="1:32" x14ac:dyDescent="0.25">
      <c r="A29" s="265">
        <f t="shared" si="3"/>
        <v>14</v>
      </c>
      <c r="B29" s="501"/>
      <c r="C29" s="515"/>
      <c r="D29" s="505"/>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270">
        <f t="shared" si="4"/>
        <v>0</v>
      </c>
      <c r="AD29" s="558">
        <f>IF(AC29&gt;0,IF('10. Type 1 Emp Cov. Period Comp'!$I$15&gt;0,+AC29/(('10. Type 1 Emp Cov. Period Comp'!$I$16-'10. Type 1 Emp Cov. Period Comp'!$I$15+1)/7),IF('12. Type 2 Emp 2020 Comp'!$I$15&gt;0,+AC29/(('12. Type 2 Emp 2020 Comp'!$I$16-'12. Type 2 Emp 2020 Comp'!$I$15+1)/7),"Missing dates on Tab 10 or Tab 12 in cells I15 and/or I16")),0)</f>
        <v>0</v>
      </c>
      <c r="AE29" s="395">
        <f>ROUND(IF('11. Type 1 Emp 2020 FTE'!$I$12=1,IF(AD29="Missing dates on Tab 10 or Tab 12 in cells I15 and/or I16",0,IF(AD29&lt;40,AD29/40,1)),IF('13. Type 2 Emp 2020 FTE'!I25=1,IF(AD29="Missing dates on Tab 10 or Tab 12 in cells I15 and/or I16",0,IF(AD29&lt;40,AD29/40,1)),0)),1)</f>
        <v>0</v>
      </c>
      <c r="AF29" s="395">
        <f>ROUND(IF('11. Type 1 Emp 2020 FTE'!$I$12=2,IF(AD29="Missing dates on Tab 10 or Tab 12 in cells I15 and/or I16",0,IF(AD29&lt;40,AD29/40,1)),IF('13. Type 2 Emp 2020 FTE'!I25=2,IF(AD29="Missing dates on Tab 10 or Tab 12 in cells I15 and/or I16",0,IF(AD29&lt;40,AD29/40,1)),0)),1)</f>
        <v>0</v>
      </c>
    </row>
    <row r="30" spans="1:32" x14ac:dyDescent="0.25">
      <c r="A30" s="265">
        <f t="shared" si="3"/>
        <v>15</v>
      </c>
      <c r="B30" s="501"/>
      <c r="C30" s="51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270">
        <f t="shared" si="4"/>
        <v>0</v>
      </c>
      <c r="AD30" s="558">
        <f>IF(AC30&gt;0,IF('10. Type 1 Emp Cov. Period Comp'!$I$15&gt;0,+AC30/(('10. Type 1 Emp Cov. Period Comp'!$I$16-'10. Type 1 Emp Cov. Period Comp'!$I$15+1)/7),IF('12. Type 2 Emp 2020 Comp'!$I$15&gt;0,+AC30/(('12. Type 2 Emp 2020 Comp'!$I$16-'12. Type 2 Emp 2020 Comp'!$I$15+1)/7),"Missing dates on Tab 10 or Tab 12 in cells I15 and/or I16")),0)</f>
        <v>0</v>
      </c>
      <c r="AE30" s="395">
        <f>ROUND(IF('11. Type 1 Emp 2020 FTE'!$I$12=1,IF(AD30="Missing dates on Tab 10 or Tab 12 in cells I15 and/or I16",0,IF(AD30&lt;40,AD30/40,1)),IF('13. Type 2 Emp 2020 FTE'!I26=1,IF(AD30="Missing dates on Tab 10 or Tab 12 in cells I15 and/or I16",0,IF(AD30&lt;40,AD30/40,1)),0)),1)</f>
        <v>0</v>
      </c>
      <c r="AF30" s="395">
        <f>ROUND(IF('11. Type 1 Emp 2020 FTE'!$I$12=2,IF(AD30="Missing dates on Tab 10 or Tab 12 in cells I15 and/or I16",0,IF(AD30&lt;40,AD30/40,1)),IF('13. Type 2 Emp 2020 FTE'!I26=2,IF(AD30="Missing dates on Tab 10 or Tab 12 in cells I15 and/or I16",0,IF(AD30&lt;40,AD30/40,1)),0)),1)</f>
        <v>0</v>
      </c>
    </row>
    <row r="31" spans="1:32" x14ac:dyDescent="0.25">
      <c r="A31" s="265">
        <f t="shared" si="3"/>
        <v>16</v>
      </c>
      <c r="B31" s="501"/>
      <c r="C31" s="515"/>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270">
        <f t="shared" si="4"/>
        <v>0</v>
      </c>
      <c r="AD31" s="558">
        <f>IF(AC31&gt;0,IF('10. Type 1 Emp Cov. Period Comp'!$I$15&gt;0,+AC31/(('10. Type 1 Emp Cov. Period Comp'!$I$16-'10. Type 1 Emp Cov. Period Comp'!$I$15+1)/7),IF('12. Type 2 Emp 2020 Comp'!$I$15&gt;0,+AC31/(('12. Type 2 Emp 2020 Comp'!$I$16-'12. Type 2 Emp 2020 Comp'!$I$15+1)/7),"Missing dates on Tab 10 or Tab 12 in cells I15 and/or I16")),0)</f>
        <v>0</v>
      </c>
      <c r="AE31" s="395">
        <f>ROUND(IF('11. Type 1 Emp 2020 FTE'!$I$12=1,IF(AD31="Missing dates on Tab 10 or Tab 12 in cells I15 and/or I16",0,IF(AD31&lt;40,AD31/40,1)),IF('13. Type 2 Emp 2020 FTE'!I27=1,IF(AD31="Missing dates on Tab 10 or Tab 12 in cells I15 and/or I16",0,IF(AD31&lt;40,AD31/40,1)),0)),1)</f>
        <v>0</v>
      </c>
      <c r="AF31" s="395">
        <f>ROUND(IF('11. Type 1 Emp 2020 FTE'!$I$12=2,IF(AD31="Missing dates on Tab 10 or Tab 12 in cells I15 and/or I16",0,IF(AD31&lt;40,AD31/40,1)),IF('13. Type 2 Emp 2020 FTE'!I27=2,IF(AD31="Missing dates on Tab 10 or Tab 12 in cells I15 and/or I16",0,IF(AD31&lt;40,AD31/40,1)),0)),1)</f>
        <v>0</v>
      </c>
    </row>
    <row r="32" spans="1:32" x14ac:dyDescent="0.25">
      <c r="A32" s="265">
        <f t="shared" si="3"/>
        <v>17</v>
      </c>
      <c r="B32" s="501"/>
      <c r="C32" s="51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270">
        <f t="shared" si="4"/>
        <v>0</v>
      </c>
      <c r="AD32" s="558">
        <f>IF(AC32&gt;0,IF('10. Type 1 Emp Cov. Period Comp'!$I$15&gt;0,+AC32/(('10. Type 1 Emp Cov. Period Comp'!$I$16-'10. Type 1 Emp Cov. Period Comp'!$I$15+1)/7),IF('12. Type 2 Emp 2020 Comp'!$I$15&gt;0,+AC32/(('12. Type 2 Emp 2020 Comp'!$I$16-'12. Type 2 Emp 2020 Comp'!$I$15+1)/7),"Missing dates on Tab 10 or Tab 12 in cells I15 and/or I16")),0)</f>
        <v>0</v>
      </c>
      <c r="AE32" s="395">
        <f>ROUND(IF('11. Type 1 Emp 2020 FTE'!$I$12=1,IF(AD32="Missing dates on Tab 10 or Tab 12 in cells I15 and/or I16",0,IF(AD32&lt;40,AD32/40,1)),IF('13. Type 2 Emp 2020 FTE'!I28=1,IF(AD32="Missing dates on Tab 10 or Tab 12 in cells I15 and/or I16",0,IF(AD32&lt;40,AD32/40,1)),0)),1)</f>
        <v>0</v>
      </c>
      <c r="AF32" s="395">
        <f>ROUND(IF('11. Type 1 Emp 2020 FTE'!$I$12=2,IF(AD32="Missing dates on Tab 10 or Tab 12 in cells I15 and/or I16",0,IF(AD32&lt;40,AD32/40,1)),IF('13. Type 2 Emp 2020 FTE'!I28=2,IF(AD32="Missing dates on Tab 10 or Tab 12 in cells I15 and/or I16",0,IF(AD32&lt;40,AD32/40,1)),0)),1)</f>
        <v>0</v>
      </c>
    </row>
    <row r="33" spans="1:32" x14ac:dyDescent="0.25">
      <c r="A33" s="265">
        <f t="shared" si="3"/>
        <v>18</v>
      </c>
      <c r="B33" s="501"/>
      <c r="C33" s="51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270">
        <f t="shared" si="4"/>
        <v>0</v>
      </c>
      <c r="AD33" s="558">
        <f>IF(AC33&gt;0,IF('10. Type 1 Emp Cov. Period Comp'!$I$15&gt;0,+AC33/(('10. Type 1 Emp Cov. Period Comp'!$I$16-'10. Type 1 Emp Cov. Period Comp'!$I$15+1)/7),IF('12. Type 2 Emp 2020 Comp'!$I$15&gt;0,+AC33/(('12. Type 2 Emp 2020 Comp'!$I$16-'12. Type 2 Emp 2020 Comp'!$I$15+1)/7),"Missing dates on Tab 10 or Tab 12 in cells I15 and/or I16")),0)</f>
        <v>0</v>
      </c>
      <c r="AE33" s="395">
        <f>ROUND(IF('11. Type 1 Emp 2020 FTE'!$I$12=1,IF(AD33="Missing dates on Tab 10 or Tab 12 in cells I15 and/or I16",0,IF(AD33&lt;40,AD33/40,1)),IF('13. Type 2 Emp 2020 FTE'!I29=1,IF(AD33="Missing dates on Tab 10 or Tab 12 in cells I15 and/or I16",0,IF(AD33&lt;40,AD33/40,1)),0)),1)</f>
        <v>0</v>
      </c>
      <c r="AF33" s="395">
        <f>ROUND(IF('11. Type 1 Emp 2020 FTE'!$I$12=2,IF(AD33="Missing dates on Tab 10 or Tab 12 in cells I15 and/or I16",0,IF(AD33&lt;40,AD33/40,1)),IF('13. Type 2 Emp 2020 FTE'!I29=2,IF(AD33="Missing dates on Tab 10 or Tab 12 in cells I15 and/or I16",0,IF(AD33&lt;40,AD33/40,1)),0)),1)</f>
        <v>0</v>
      </c>
    </row>
    <row r="34" spans="1:32" x14ac:dyDescent="0.25">
      <c r="A34" s="265">
        <f t="shared" si="3"/>
        <v>19</v>
      </c>
      <c r="B34" s="501"/>
      <c r="C34" s="515"/>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270">
        <f t="shared" si="4"/>
        <v>0</v>
      </c>
      <c r="AD34" s="558">
        <f>IF(AC34&gt;0,IF('10. Type 1 Emp Cov. Period Comp'!$I$15&gt;0,+AC34/(('10. Type 1 Emp Cov. Period Comp'!$I$16-'10. Type 1 Emp Cov. Period Comp'!$I$15+1)/7),IF('12. Type 2 Emp 2020 Comp'!$I$15&gt;0,+AC34/(('12. Type 2 Emp 2020 Comp'!$I$16-'12. Type 2 Emp 2020 Comp'!$I$15+1)/7),"Missing dates on Tab 10 or Tab 12 in cells I15 and/or I16")),0)</f>
        <v>0</v>
      </c>
      <c r="AE34" s="395">
        <f>ROUND(IF('11. Type 1 Emp 2020 FTE'!$I$12=1,IF(AD34="Missing dates on Tab 10 or Tab 12 in cells I15 and/or I16",0,IF(AD34&lt;40,AD34/40,1)),IF('13. Type 2 Emp 2020 FTE'!I30=1,IF(AD34="Missing dates on Tab 10 or Tab 12 in cells I15 and/or I16",0,IF(AD34&lt;40,AD34/40,1)),0)),1)</f>
        <v>0</v>
      </c>
      <c r="AF34" s="395">
        <f>ROUND(IF('11. Type 1 Emp 2020 FTE'!$I$12=2,IF(AD34="Missing dates on Tab 10 or Tab 12 in cells I15 and/or I16",0,IF(AD34&lt;40,AD34/40,1)),IF('13. Type 2 Emp 2020 FTE'!I30=2,IF(AD34="Missing dates on Tab 10 or Tab 12 in cells I15 and/or I16",0,IF(AD34&lt;40,AD34/40,1)),0)),1)</f>
        <v>0</v>
      </c>
    </row>
    <row r="35" spans="1:32" x14ac:dyDescent="0.25">
      <c r="A35" s="265">
        <f t="shared" si="3"/>
        <v>20</v>
      </c>
      <c r="B35" s="501"/>
      <c r="C35" s="51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270">
        <f t="shared" si="4"/>
        <v>0</v>
      </c>
      <c r="AD35" s="558">
        <f>IF(AC35&gt;0,IF('10. Type 1 Emp Cov. Period Comp'!$I$15&gt;0,+AC35/(('10. Type 1 Emp Cov. Period Comp'!$I$16-'10. Type 1 Emp Cov. Period Comp'!$I$15+1)/7),IF('12. Type 2 Emp 2020 Comp'!$I$15&gt;0,+AC35/(('12. Type 2 Emp 2020 Comp'!$I$16-'12. Type 2 Emp 2020 Comp'!$I$15+1)/7),"Missing dates on Tab 10 or Tab 12 in cells I15 and/or I16")),0)</f>
        <v>0</v>
      </c>
      <c r="AE35" s="395">
        <f>ROUND(IF('11. Type 1 Emp 2020 FTE'!$I$12=1,IF(AD35="Missing dates on Tab 10 or Tab 12 in cells I15 and/or I16",0,IF(AD35&lt;40,AD35/40,1)),IF('13. Type 2 Emp 2020 FTE'!I31=1,IF(AD35="Missing dates on Tab 10 or Tab 12 in cells I15 and/or I16",0,IF(AD35&lt;40,AD35/40,1)),0)),1)</f>
        <v>0</v>
      </c>
      <c r="AF35" s="395">
        <f>ROUND(IF('11. Type 1 Emp 2020 FTE'!$I$12=2,IF(AD35="Missing dates on Tab 10 or Tab 12 in cells I15 and/or I16",0,IF(AD35&lt;40,AD35/40,1)),IF('13. Type 2 Emp 2020 FTE'!I31=2,IF(AD35="Missing dates on Tab 10 or Tab 12 in cells I15 and/or I16",0,IF(AD35&lt;40,AD35/40,1)),0)),1)</f>
        <v>0</v>
      </c>
    </row>
    <row r="36" spans="1:32" x14ac:dyDescent="0.25">
      <c r="A36" s="265">
        <f t="shared" si="3"/>
        <v>21</v>
      </c>
      <c r="B36" s="501"/>
      <c r="C36" s="51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270">
        <f t="shared" si="4"/>
        <v>0</v>
      </c>
      <c r="AD36" s="558">
        <f>IF(AC36&gt;0,IF('10. Type 1 Emp Cov. Period Comp'!$I$15&gt;0,+AC36/(('10. Type 1 Emp Cov. Period Comp'!$I$16-'10. Type 1 Emp Cov. Period Comp'!$I$15+1)/7),IF('12. Type 2 Emp 2020 Comp'!$I$15&gt;0,+AC36/(('12. Type 2 Emp 2020 Comp'!$I$16-'12. Type 2 Emp 2020 Comp'!$I$15+1)/7),"Missing dates on Tab 10 or Tab 12 in cells I15 and/or I16")),0)</f>
        <v>0</v>
      </c>
      <c r="AE36" s="395">
        <f>ROUND(IF('11. Type 1 Emp 2020 FTE'!$I$12=1,IF(AD36="Missing dates on Tab 10 or Tab 12 in cells I15 and/or I16",0,IF(AD36&lt;40,AD36/40,1)),IF('13. Type 2 Emp 2020 FTE'!I32=1,IF(AD36="Missing dates on Tab 10 or Tab 12 in cells I15 and/or I16",0,IF(AD36&lt;40,AD36/40,1)),0)),1)</f>
        <v>0</v>
      </c>
      <c r="AF36" s="395">
        <f>ROUND(IF('11. Type 1 Emp 2020 FTE'!$I$12=2,IF(AD36="Missing dates on Tab 10 or Tab 12 in cells I15 and/or I16",0,IF(AD36&lt;40,AD36/40,1)),IF('13. Type 2 Emp 2020 FTE'!I32=2,IF(AD36="Missing dates on Tab 10 or Tab 12 in cells I15 and/or I16",0,IF(AD36&lt;40,AD36/40,1)),0)),1)</f>
        <v>0</v>
      </c>
    </row>
    <row r="37" spans="1:32" x14ac:dyDescent="0.25">
      <c r="A37" s="265">
        <f t="shared" si="3"/>
        <v>22</v>
      </c>
      <c r="B37" s="501"/>
      <c r="C37" s="51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270">
        <f t="shared" si="4"/>
        <v>0</v>
      </c>
      <c r="AD37" s="558">
        <f>IF(AC37&gt;0,IF('10. Type 1 Emp Cov. Period Comp'!$I$15&gt;0,+AC37/(('10. Type 1 Emp Cov. Period Comp'!$I$16-'10. Type 1 Emp Cov. Period Comp'!$I$15+1)/7),IF('12. Type 2 Emp 2020 Comp'!$I$15&gt;0,+AC37/(('12. Type 2 Emp 2020 Comp'!$I$16-'12. Type 2 Emp 2020 Comp'!$I$15+1)/7),"Missing dates on Tab 10 or Tab 12 in cells I15 and/or I16")),0)</f>
        <v>0</v>
      </c>
      <c r="AE37" s="395">
        <f>ROUND(IF('11. Type 1 Emp 2020 FTE'!$I$12=1,IF(AD37="Missing dates on Tab 10 or Tab 12 in cells I15 and/or I16",0,IF(AD37&lt;40,AD37/40,1)),IF('13. Type 2 Emp 2020 FTE'!I33=1,IF(AD37="Missing dates on Tab 10 or Tab 12 in cells I15 and/or I16",0,IF(AD37&lt;40,AD37/40,1)),0)),1)</f>
        <v>0</v>
      </c>
      <c r="AF37" s="395">
        <f>ROUND(IF('11. Type 1 Emp 2020 FTE'!$I$12=2,IF(AD37="Missing dates on Tab 10 or Tab 12 in cells I15 and/or I16",0,IF(AD37&lt;40,AD37/40,1)),IF('13. Type 2 Emp 2020 FTE'!I33=2,IF(AD37="Missing dates on Tab 10 or Tab 12 in cells I15 and/or I16",0,IF(AD37&lt;40,AD37/40,1)),0)),1)</f>
        <v>0</v>
      </c>
    </row>
    <row r="38" spans="1:32" x14ac:dyDescent="0.25">
      <c r="A38" s="265">
        <f t="shared" si="3"/>
        <v>23</v>
      </c>
      <c r="B38" s="501"/>
      <c r="C38" s="51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270">
        <f t="shared" si="4"/>
        <v>0</v>
      </c>
      <c r="AD38" s="558">
        <f>IF(AC38&gt;0,IF('10. Type 1 Emp Cov. Period Comp'!$I$15&gt;0,+AC38/(('10. Type 1 Emp Cov. Period Comp'!$I$16-'10. Type 1 Emp Cov. Period Comp'!$I$15+1)/7),IF('12. Type 2 Emp 2020 Comp'!$I$15&gt;0,+AC38/(('12. Type 2 Emp 2020 Comp'!$I$16-'12. Type 2 Emp 2020 Comp'!$I$15+1)/7),"Missing dates on Tab 10 or Tab 12 in cells I15 and/or I16")),0)</f>
        <v>0</v>
      </c>
      <c r="AE38" s="395">
        <f>ROUND(IF('11. Type 1 Emp 2020 FTE'!$I$12=1,IF(AD38="Missing dates on Tab 10 or Tab 12 in cells I15 and/or I16",0,IF(AD38&lt;40,AD38/40,1)),IF('13. Type 2 Emp 2020 FTE'!I34=1,IF(AD38="Missing dates on Tab 10 or Tab 12 in cells I15 and/or I16",0,IF(AD38&lt;40,AD38/40,1)),0)),1)</f>
        <v>0</v>
      </c>
      <c r="AF38" s="395">
        <f>ROUND(IF('11. Type 1 Emp 2020 FTE'!$I$12=2,IF(AD38="Missing dates on Tab 10 or Tab 12 in cells I15 and/or I16",0,IF(AD38&lt;40,AD38/40,1)),IF('13. Type 2 Emp 2020 FTE'!I34=2,IF(AD38="Missing dates on Tab 10 or Tab 12 in cells I15 and/or I16",0,IF(AD38&lt;40,AD38/40,1)),0)),1)</f>
        <v>0</v>
      </c>
    </row>
    <row r="39" spans="1:32" x14ac:dyDescent="0.25">
      <c r="A39" s="265">
        <f t="shared" si="3"/>
        <v>24</v>
      </c>
      <c r="B39" s="501"/>
      <c r="C39" s="51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270">
        <f t="shared" si="4"/>
        <v>0</v>
      </c>
      <c r="AD39" s="558">
        <f>IF(AC39&gt;0,IF('10. Type 1 Emp Cov. Period Comp'!$I$15&gt;0,+AC39/(('10. Type 1 Emp Cov. Period Comp'!$I$16-'10. Type 1 Emp Cov. Period Comp'!$I$15+1)/7),IF('12. Type 2 Emp 2020 Comp'!$I$15&gt;0,+AC39/(('12. Type 2 Emp 2020 Comp'!$I$16-'12. Type 2 Emp 2020 Comp'!$I$15+1)/7),"Missing dates on Tab 10 or Tab 12 in cells I15 and/or I16")),0)</f>
        <v>0</v>
      </c>
      <c r="AE39" s="395">
        <f>ROUND(IF('11. Type 1 Emp 2020 FTE'!$I$12=1,IF(AD39="Missing dates on Tab 10 or Tab 12 in cells I15 and/or I16",0,IF(AD39&lt;40,AD39/40,1)),IF('13. Type 2 Emp 2020 FTE'!I35=1,IF(AD39="Missing dates on Tab 10 or Tab 12 in cells I15 and/or I16",0,IF(AD39&lt;40,AD39/40,1)),0)),1)</f>
        <v>0</v>
      </c>
      <c r="AF39" s="395">
        <f>ROUND(IF('11. Type 1 Emp 2020 FTE'!$I$12=2,IF(AD39="Missing dates on Tab 10 or Tab 12 in cells I15 and/or I16",0,IF(AD39&lt;40,AD39/40,1)),IF('13. Type 2 Emp 2020 FTE'!I35=2,IF(AD39="Missing dates on Tab 10 or Tab 12 in cells I15 and/or I16",0,IF(AD39&lt;40,AD39/40,1)),0)),1)</f>
        <v>0</v>
      </c>
    </row>
    <row r="40" spans="1:32" x14ac:dyDescent="0.25">
      <c r="A40" s="265">
        <f t="shared" si="3"/>
        <v>25</v>
      </c>
      <c r="B40" s="501"/>
      <c r="C40" s="51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270">
        <f t="shared" si="4"/>
        <v>0</v>
      </c>
      <c r="AD40" s="558">
        <f>IF(AC40&gt;0,IF('10. Type 1 Emp Cov. Period Comp'!$I$15&gt;0,+AC40/(('10. Type 1 Emp Cov. Period Comp'!$I$16-'10. Type 1 Emp Cov. Period Comp'!$I$15+1)/7),IF('12. Type 2 Emp 2020 Comp'!$I$15&gt;0,+AC40/(('12. Type 2 Emp 2020 Comp'!$I$16-'12. Type 2 Emp 2020 Comp'!$I$15+1)/7),"Missing dates on Tab 10 or Tab 12 in cells I15 and/or I16")),0)</f>
        <v>0</v>
      </c>
      <c r="AE40" s="395">
        <f>ROUND(IF('11. Type 1 Emp 2020 FTE'!$I$12=1,IF(AD40="Missing dates on Tab 10 or Tab 12 in cells I15 and/or I16",0,IF(AD40&lt;40,AD40/40,1)),IF('13. Type 2 Emp 2020 FTE'!I36=1,IF(AD40="Missing dates on Tab 10 or Tab 12 in cells I15 and/or I16",0,IF(AD40&lt;40,AD40/40,1)),0)),1)</f>
        <v>0</v>
      </c>
      <c r="AF40" s="395">
        <f>ROUND(IF('11. Type 1 Emp 2020 FTE'!$I$12=2,IF(AD40="Missing dates on Tab 10 or Tab 12 in cells I15 and/or I16",0,IF(AD40&lt;40,AD40/40,1)),IF('13. Type 2 Emp 2020 FTE'!I36=2,IF(AD40="Missing dates on Tab 10 or Tab 12 in cells I15 and/or I16",0,IF(AD40&lt;40,AD40/40,1)),0)),1)</f>
        <v>0</v>
      </c>
    </row>
    <row r="41" spans="1:32" x14ac:dyDescent="0.25">
      <c r="A41" s="265">
        <f t="shared" si="3"/>
        <v>26</v>
      </c>
      <c r="B41" s="501"/>
      <c r="C41" s="51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270">
        <f t="shared" si="4"/>
        <v>0</v>
      </c>
      <c r="AD41" s="558">
        <f>IF(AC41&gt;0,IF('10. Type 1 Emp Cov. Period Comp'!$I$15&gt;0,+AC41/(('10. Type 1 Emp Cov. Period Comp'!$I$16-'10. Type 1 Emp Cov. Period Comp'!$I$15+1)/7),IF('12. Type 2 Emp 2020 Comp'!$I$15&gt;0,+AC41/(('12. Type 2 Emp 2020 Comp'!$I$16-'12. Type 2 Emp 2020 Comp'!$I$15+1)/7),"Missing dates on Tab 10 or Tab 12 in cells I15 and/or I16")),0)</f>
        <v>0</v>
      </c>
      <c r="AE41" s="395">
        <f>ROUND(IF('11. Type 1 Emp 2020 FTE'!$I$12=1,IF(AD41="Missing dates on Tab 10 or Tab 12 in cells I15 and/or I16",0,IF(AD41&lt;40,AD41/40,1)),IF('13. Type 2 Emp 2020 FTE'!I37=1,IF(AD41="Missing dates on Tab 10 or Tab 12 in cells I15 and/or I16",0,IF(AD41&lt;40,AD41/40,1)),0)),1)</f>
        <v>0</v>
      </c>
      <c r="AF41" s="395">
        <f>ROUND(IF('11. Type 1 Emp 2020 FTE'!$I$12=2,IF(AD41="Missing dates on Tab 10 or Tab 12 in cells I15 and/or I16",0,IF(AD41&lt;40,AD41/40,1)),IF('13. Type 2 Emp 2020 FTE'!I37=2,IF(AD41="Missing dates on Tab 10 or Tab 12 in cells I15 and/or I16",0,IF(AD41&lt;40,AD41/40,1)),0)),1)</f>
        <v>0</v>
      </c>
    </row>
    <row r="42" spans="1:32" x14ac:dyDescent="0.25">
      <c r="A42" s="265">
        <f t="shared" si="3"/>
        <v>27</v>
      </c>
      <c r="B42" s="501"/>
      <c r="C42" s="51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270">
        <f t="shared" si="4"/>
        <v>0</v>
      </c>
      <c r="AD42" s="558">
        <f>IF(AC42&gt;0,IF('10. Type 1 Emp Cov. Period Comp'!$I$15&gt;0,+AC42/(('10. Type 1 Emp Cov. Period Comp'!$I$16-'10. Type 1 Emp Cov. Period Comp'!$I$15+1)/7),IF('12. Type 2 Emp 2020 Comp'!$I$15&gt;0,+AC42/(('12. Type 2 Emp 2020 Comp'!$I$16-'12. Type 2 Emp 2020 Comp'!$I$15+1)/7),"Missing dates on Tab 10 or Tab 12 in cells I15 and/or I16")),0)</f>
        <v>0</v>
      </c>
      <c r="AE42" s="395">
        <f>ROUND(IF('11. Type 1 Emp 2020 FTE'!$I$12=1,IF(AD42="Missing dates on Tab 10 or Tab 12 in cells I15 and/or I16",0,IF(AD42&lt;40,AD42/40,1)),IF('13. Type 2 Emp 2020 FTE'!I38=1,IF(AD42="Missing dates on Tab 10 or Tab 12 in cells I15 and/or I16",0,IF(AD42&lt;40,AD42/40,1)),0)),1)</f>
        <v>0</v>
      </c>
      <c r="AF42" s="395">
        <f>ROUND(IF('11. Type 1 Emp 2020 FTE'!$I$12=2,IF(AD42="Missing dates on Tab 10 or Tab 12 in cells I15 and/or I16",0,IF(AD42&lt;40,AD42/40,1)),IF('13. Type 2 Emp 2020 FTE'!I38=2,IF(AD42="Missing dates on Tab 10 or Tab 12 in cells I15 and/or I16",0,IF(AD42&lt;40,AD42/40,1)),0)),1)</f>
        <v>0</v>
      </c>
    </row>
    <row r="43" spans="1:32" x14ac:dyDescent="0.25">
      <c r="A43" s="265">
        <f t="shared" si="3"/>
        <v>28</v>
      </c>
      <c r="B43" s="501"/>
      <c r="C43" s="51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270">
        <f t="shared" si="4"/>
        <v>0</v>
      </c>
      <c r="AD43" s="558">
        <f>IF(AC43&gt;0,IF('10. Type 1 Emp Cov. Period Comp'!$I$15&gt;0,+AC43/(('10. Type 1 Emp Cov. Period Comp'!$I$16-'10. Type 1 Emp Cov. Period Comp'!$I$15+1)/7),IF('12. Type 2 Emp 2020 Comp'!$I$15&gt;0,+AC43/(('12. Type 2 Emp 2020 Comp'!$I$16-'12. Type 2 Emp 2020 Comp'!$I$15+1)/7),"Missing dates on Tab 10 or Tab 12 in cells I15 and/or I16")),0)</f>
        <v>0</v>
      </c>
      <c r="AE43" s="395">
        <f>ROUND(IF('11. Type 1 Emp 2020 FTE'!$I$12=1,IF(AD43="Missing dates on Tab 10 or Tab 12 in cells I15 and/or I16",0,IF(AD43&lt;40,AD43/40,1)),IF('13. Type 2 Emp 2020 FTE'!I39=1,IF(AD43="Missing dates on Tab 10 or Tab 12 in cells I15 and/or I16",0,IF(AD43&lt;40,AD43/40,1)),0)),1)</f>
        <v>0</v>
      </c>
      <c r="AF43" s="395">
        <f>ROUND(IF('11. Type 1 Emp 2020 FTE'!$I$12=2,IF(AD43="Missing dates on Tab 10 or Tab 12 in cells I15 and/or I16",0,IF(AD43&lt;40,AD43/40,1)),IF('13. Type 2 Emp 2020 FTE'!I39=2,IF(AD43="Missing dates on Tab 10 or Tab 12 in cells I15 and/or I16",0,IF(AD43&lt;40,AD43/40,1)),0)),1)</f>
        <v>0</v>
      </c>
    </row>
    <row r="44" spans="1:32" x14ac:dyDescent="0.25">
      <c r="A44" s="265">
        <f t="shared" si="3"/>
        <v>29</v>
      </c>
      <c r="B44" s="501"/>
      <c r="C44" s="51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270">
        <f t="shared" si="4"/>
        <v>0</v>
      </c>
      <c r="AD44" s="558">
        <f>IF(AC44&gt;0,IF('10. Type 1 Emp Cov. Period Comp'!$I$15&gt;0,+AC44/(('10. Type 1 Emp Cov. Period Comp'!$I$16-'10. Type 1 Emp Cov. Period Comp'!$I$15+1)/7),IF('12. Type 2 Emp 2020 Comp'!$I$15&gt;0,+AC44/(('12. Type 2 Emp 2020 Comp'!$I$16-'12. Type 2 Emp 2020 Comp'!$I$15+1)/7),"Missing dates on Tab 10 or Tab 12 in cells I15 and/or I16")),0)</f>
        <v>0</v>
      </c>
      <c r="AE44" s="395">
        <f>ROUND(IF('11. Type 1 Emp 2020 FTE'!$I$12=1,IF(AD44="Missing dates on Tab 10 or Tab 12 in cells I15 and/or I16",0,IF(AD44&lt;40,AD44/40,1)),IF('13. Type 2 Emp 2020 FTE'!I40=1,IF(AD44="Missing dates on Tab 10 or Tab 12 in cells I15 and/or I16",0,IF(AD44&lt;40,AD44/40,1)),0)),1)</f>
        <v>0</v>
      </c>
      <c r="AF44" s="395">
        <f>ROUND(IF('11. Type 1 Emp 2020 FTE'!$I$12=2,IF(AD44="Missing dates on Tab 10 or Tab 12 in cells I15 and/or I16",0,IF(AD44&lt;40,AD44/40,1)),IF('13. Type 2 Emp 2020 FTE'!I40=2,IF(AD44="Missing dates on Tab 10 or Tab 12 in cells I15 and/or I16",0,IF(AD44&lt;40,AD44/40,1)),0)),1)</f>
        <v>0</v>
      </c>
    </row>
    <row r="45" spans="1:32" x14ac:dyDescent="0.25">
      <c r="A45" s="265">
        <f t="shared" si="3"/>
        <v>30</v>
      </c>
      <c r="B45" s="501"/>
      <c r="C45" s="51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270">
        <f t="shared" si="4"/>
        <v>0</v>
      </c>
      <c r="AD45" s="558">
        <f>IF(AC45&gt;0,IF('10. Type 1 Emp Cov. Period Comp'!$I$15&gt;0,+AC45/(('10. Type 1 Emp Cov. Period Comp'!$I$16-'10. Type 1 Emp Cov. Period Comp'!$I$15+1)/7),IF('12. Type 2 Emp 2020 Comp'!$I$15&gt;0,+AC45/(('12. Type 2 Emp 2020 Comp'!$I$16-'12. Type 2 Emp 2020 Comp'!$I$15+1)/7),"Missing dates on Tab 10 or Tab 12 in cells I15 and/or I16")),0)</f>
        <v>0</v>
      </c>
      <c r="AE45" s="395">
        <f>ROUND(IF('11. Type 1 Emp 2020 FTE'!$I$12=1,IF(AD45="Missing dates on Tab 10 or Tab 12 in cells I15 and/or I16",0,IF(AD45&lt;40,AD45/40,1)),IF('13. Type 2 Emp 2020 FTE'!I41=1,IF(AD45="Missing dates on Tab 10 or Tab 12 in cells I15 and/or I16",0,IF(AD45&lt;40,AD45/40,1)),0)),1)</f>
        <v>0</v>
      </c>
      <c r="AF45" s="395">
        <f>ROUND(IF('11. Type 1 Emp 2020 FTE'!$I$12=2,IF(AD45="Missing dates on Tab 10 or Tab 12 in cells I15 and/or I16",0,IF(AD45&lt;40,AD45/40,1)),IF('13. Type 2 Emp 2020 FTE'!I41=2,IF(AD45="Missing dates on Tab 10 or Tab 12 in cells I15 and/or I16",0,IF(AD45&lt;40,AD45/40,1)),0)),1)</f>
        <v>0</v>
      </c>
    </row>
    <row r="46" spans="1:32" x14ac:dyDescent="0.25">
      <c r="A46" s="265">
        <f t="shared" si="3"/>
        <v>31</v>
      </c>
      <c r="B46" s="501"/>
      <c r="C46" s="51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270">
        <f t="shared" si="4"/>
        <v>0</v>
      </c>
      <c r="AD46" s="558">
        <f>IF(AC46&gt;0,IF('10. Type 1 Emp Cov. Period Comp'!$I$15&gt;0,+AC46/(('10. Type 1 Emp Cov. Period Comp'!$I$16-'10. Type 1 Emp Cov. Period Comp'!$I$15+1)/7),IF('12. Type 2 Emp 2020 Comp'!$I$15&gt;0,+AC46/(('12. Type 2 Emp 2020 Comp'!$I$16-'12. Type 2 Emp 2020 Comp'!$I$15+1)/7),"Missing dates on Tab 10 or Tab 12 in cells I15 and/or I16")),0)</f>
        <v>0</v>
      </c>
      <c r="AE46" s="395">
        <f>ROUND(IF('11. Type 1 Emp 2020 FTE'!$I$12=1,IF(AD46="Missing dates on Tab 10 or Tab 12 in cells I15 and/or I16",0,IF(AD46&lt;40,AD46/40,1)),IF('13. Type 2 Emp 2020 FTE'!I42=1,IF(AD46="Missing dates on Tab 10 or Tab 12 in cells I15 and/or I16",0,IF(AD46&lt;40,AD46/40,1)),0)),1)</f>
        <v>0</v>
      </c>
      <c r="AF46" s="395">
        <f>ROUND(IF('11. Type 1 Emp 2020 FTE'!$I$12=2,IF(AD46="Missing dates on Tab 10 or Tab 12 in cells I15 and/or I16",0,IF(AD46&lt;40,AD46/40,1)),IF('13. Type 2 Emp 2020 FTE'!I42=2,IF(AD46="Missing dates on Tab 10 or Tab 12 in cells I15 and/or I16",0,IF(AD46&lt;40,AD46/40,1)),0)),1)</f>
        <v>0</v>
      </c>
    </row>
    <row r="47" spans="1:32" x14ac:dyDescent="0.25">
      <c r="A47" s="265">
        <f t="shared" si="3"/>
        <v>32</v>
      </c>
      <c r="B47" s="501"/>
      <c r="C47" s="51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270">
        <f t="shared" si="4"/>
        <v>0</v>
      </c>
      <c r="AD47" s="558">
        <f>IF(AC47&gt;0,IF('10. Type 1 Emp Cov. Period Comp'!$I$15&gt;0,+AC47/(('10. Type 1 Emp Cov. Period Comp'!$I$16-'10. Type 1 Emp Cov. Period Comp'!$I$15+1)/7),IF('12. Type 2 Emp 2020 Comp'!$I$15&gt;0,+AC47/(('12. Type 2 Emp 2020 Comp'!$I$16-'12. Type 2 Emp 2020 Comp'!$I$15+1)/7),"Missing dates on Tab 10 or Tab 12 in cells I15 and/or I16")),0)</f>
        <v>0</v>
      </c>
      <c r="AE47" s="395">
        <f>ROUND(IF('11. Type 1 Emp 2020 FTE'!$I$12=1,IF(AD47="Missing dates on Tab 10 or Tab 12 in cells I15 and/or I16",0,IF(AD47&lt;40,AD47/40,1)),IF('13. Type 2 Emp 2020 FTE'!I43=1,IF(AD47="Missing dates on Tab 10 or Tab 12 in cells I15 and/or I16",0,IF(AD47&lt;40,AD47/40,1)),0)),1)</f>
        <v>0</v>
      </c>
      <c r="AF47" s="395">
        <f>ROUND(IF('11. Type 1 Emp 2020 FTE'!$I$12=2,IF(AD47="Missing dates on Tab 10 or Tab 12 in cells I15 and/or I16",0,IF(AD47&lt;40,AD47/40,1)),IF('13. Type 2 Emp 2020 FTE'!I43=2,IF(AD47="Missing dates on Tab 10 or Tab 12 in cells I15 and/or I16",0,IF(AD47&lt;40,AD47/40,1)),0)),1)</f>
        <v>0</v>
      </c>
    </row>
    <row r="48" spans="1:32" x14ac:dyDescent="0.25">
      <c r="A48" s="265">
        <f t="shared" si="3"/>
        <v>33</v>
      </c>
      <c r="B48" s="501"/>
      <c r="C48" s="51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270">
        <f t="shared" si="4"/>
        <v>0</v>
      </c>
      <c r="AD48" s="558">
        <f>IF(AC48&gt;0,IF('10. Type 1 Emp Cov. Period Comp'!$I$15&gt;0,+AC48/(('10. Type 1 Emp Cov. Period Comp'!$I$16-'10. Type 1 Emp Cov. Period Comp'!$I$15+1)/7),IF('12. Type 2 Emp 2020 Comp'!$I$15&gt;0,+AC48/(('12. Type 2 Emp 2020 Comp'!$I$16-'12. Type 2 Emp 2020 Comp'!$I$15+1)/7),"Missing dates on Tab 10 or Tab 12 in cells I15 and/or I16")),0)</f>
        <v>0</v>
      </c>
      <c r="AE48" s="395">
        <f>ROUND(IF('11. Type 1 Emp 2020 FTE'!$I$12=1,IF(AD48="Missing dates on Tab 10 or Tab 12 in cells I15 and/or I16",0,IF(AD48&lt;40,AD48/40,1)),IF('13. Type 2 Emp 2020 FTE'!I44=1,IF(AD48="Missing dates on Tab 10 or Tab 12 in cells I15 and/or I16",0,IF(AD48&lt;40,AD48/40,1)),0)),1)</f>
        <v>0</v>
      </c>
      <c r="AF48" s="395">
        <f>ROUND(IF('11. Type 1 Emp 2020 FTE'!$I$12=2,IF(AD48="Missing dates on Tab 10 or Tab 12 in cells I15 and/or I16",0,IF(AD48&lt;40,AD48/40,1)),IF('13. Type 2 Emp 2020 FTE'!I44=2,IF(AD48="Missing dates on Tab 10 or Tab 12 in cells I15 and/or I16",0,IF(AD48&lt;40,AD48/40,1)),0)),1)</f>
        <v>0</v>
      </c>
    </row>
    <row r="49" spans="1:32" x14ac:dyDescent="0.25">
      <c r="A49" s="265">
        <f t="shared" si="3"/>
        <v>34</v>
      </c>
      <c r="B49" s="501"/>
      <c r="C49" s="51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270">
        <f t="shared" si="4"/>
        <v>0</v>
      </c>
      <c r="AD49" s="558">
        <f>IF(AC49&gt;0,IF('10. Type 1 Emp Cov. Period Comp'!$I$15&gt;0,+AC49/(('10. Type 1 Emp Cov. Period Comp'!$I$16-'10. Type 1 Emp Cov. Period Comp'!$I$15+1)/7),IF('12. Type 2 Emp 2020 Comp'!$I$15&gt;0,+AC49/(('12. Type 2 Emp 2020 Comp'!$I$16-'12. Type 2 Emp 2020 Comp'!$I$15+1)/7),"Missing dates on Tab 10 or Tab 12 in cells I15 and/or I16")),0)</f>
        <v>0</v>
      </c>
      <c r="AE49" s="395">
        <f>ROUND(IF('11. Type 1 Emp 2020 FTE'!$I$12=1,IF(AD49="Missing dates on Tab 10 or Tab 12 in cells I15 and/or I16",0,IF(AD49&lt;40,AD49/40,1)),IF('13. Type 2 Emp 2020 FTE'!I45=1,IF(AD49="Missing dates on Tab 10 or Tab 12 in cells I15 and/or I16",0,IF(AD49&lt;40,AD49/40,1)),0)),1)</f>
        <v>0</v>
      </c>
      <c r="AF49" s="395">
        <f>ROUND(IF('11. Type 1 Emp 2020 FTE'!$I$12=2,IF(AD49="Missing dates on Tab 10 or Tab 12 in cells I15 and/or I16",0,IF(AD49&lt;40,AD49/40,1)),IF('13. Type 2 Emp 2020 FTE'!I45=2,IF(AD49="Missing dates on Tab 10 or Tab 12 in cells I15 and/or I16",0,IF(AD49&lt;40,AD49/40,1)),0)),1)</f>
        <v>0</v>
      </c>
    </row>
    <row r="50" spans="1:32" x14ac:dyDescent="0.25">
      <c r="A50" s="265">
        <f t="shared" si="3"/>
        <v>35</v>
      </c>
      <c r="B50" s="501"/>
      <c r="C50" s="51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270">
        <f t="shared" si="4"/>
        <v>0</v>
      </c>
      <c r="AD50" s="558">
        <f>IF(AC50&gt;0,IF('10. Type 1 Emp Cov. Period Comp'!$I$15&gt;0,+AC50/(('10. Type 1 Emp Cov. Period Comp'!$I$16-'10. Type 1 Emp Cov. Period Comp'!$I$15+1)/7),IF('12. Type 2 Emp 2020 Comp'!$I$15&gt;0,+AC50/(('12. Type 2 Emp 2020 Comp'!$I$16-'12. Type 2 Emp 2020 Comp'!$I$15+1)/7),"Missing dates on Tab 10 or Tab 12 in cells I15 and/or I16")),0)</f>
        <v>0</v>
      </c>
      <c r="AE50" s="395">
        <f>ROUND(IF('11. Type 1 Emp 2020 FTE'!$I$12=1,IF(AD50="Missing dates on Tab 10 or Tab 12 in cells I15 and/or I16",0,IF(AD50&lt;40,AD50/40,1)),IF('13. Type 2 Emp 2020 FTE'!I46=1,IF(AD50="Missing dates on Tab 10 or Tab 12 in cells I15 and/or I16",0,IF(AD50&lt;40,AD50/40,1)),0)),1)</f>
        <v>0</v>
      </c>
      <c r="AF50" s="395">
        <f>ROUND(IF('11. Type 1 Emp 2020 FTE'!$I$12=2,IF(AD50="Missing dates on Tab 10 or Tab 12 in cells I15 and/or I16",0,IF(AD50&lt;40,AD50/40,1)),IF('13. Type 2 Emp 2020 FTE'!I46=2,IF(AD50="Missing dates on Tab 10 or Tab 12 in cells I15 and/or I16",0,IF(AD50&lt;40,AD50/40,1)),0)),1)</f>
        <v>0</v>
      </c>
    </row>
    <row r="51" spans="1:32" x14ac:dyDescent="0.25">
      <c r="A51" s="265">
        <f t="shared" si="3"/>
        <v>36</v>
      </c>
      <c r="B51" s="501"/>
      <c r="C51" s="51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270">
        <f t="shared" si="4"/>
        <v>0</v>
      </c>
      <c r="AD51" s="558">
        <f>IF(AC51&gt;0,IF('10. Type 1 Emp Cov. Period Comp'!$I$15&gt;0,+AC51/(('10. Type 1 Emp Cov. Period Comp'!$I$16-'10. Type 1 Emp Cov. Period Comp'!$I$15+1)/7),IF('12. Type 2 Emp 2020 Comp'!$I$15&gt;0,+AC51/(('12. Type 2 Emp 2020 Comp'!$I$16-'12. Type 2 Emp 2020 Comp'!$I$15+1)/7),"Missing dates on Tab 10 or Tab 12 in cells I15 and/or I16")),0)</f>
        <v>0</v>
      </c>
      <c r="AE51" s="395">
        <f>ROUND(IF('11. Type 1 Emp 2020 FTE'!$I$12=1,IF(AD51="Missing dates on Tab 10 or Tab 12 in cells I15 and/or I16",0,IF(AD51&lt;40,AD51/40,1)),IF('13. Type 2 Emp 2020 FTE'!I47=1,IF(AD51="Missing dates on Tab 10 or Tab 12 in cells I15 and/or I16",0,IF(AD51&lt;40,AD51/40,1)),0)),1)</f>
        <v>0</v>
      </c>
      <c r="AF51" s="395">
        <f>ROUND(IF('11. Type 1 Emp 2020 FTE'!$I$12=2,IF(AD51="Missing dates on Tab 10 or Tab 12 in cells I15 and/or I16",0,IF(AD51&lt;40,AD51/40,1)),IF('13. Type 2 Emp 2020 FTE'!I47=2,IF(AD51="Missing dates on Tab 10 or Tab 12 in cells I15 and/or I16",0,IF(AD51&lt;40,AD51/40,1)),0)),1)</f>
        <v>0</v>
      </c>
    </row>
    <row r="52" spans="1:32" x14ac:dyDescent="0.25">
      <c r="A52" s="265">
        <f t="shared" si="3"/>
        <v>37</v>
      </c>
      <c r="B52" s="501"/>
      <c r="C52" s="51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270">
        <f t="shared" si="4"/>
        <v>0</v>
      </c>
      <c r="AD52" s="558">
        <f>IF(AC52&gt;0,IF('10. Type 1 Emp Cov. Period Comp'!$I$15&gt;0,+AC52/(('10. Type 1 Emp Cov. Period Comp'!$I$16-'10. Type 1 Emp Cov. Period Comp'!$I$15+1)/7),IF('12. Type 2 Emp 2020 Comp'!$I$15&gt;0,+AC52/(('12. Type 2 Emp 2020 Comp'!$I$16-'12. Type 2 Emp 2020 Comp'!$I$15+1)/7),"Missing dates on Tab 10 or Tab 12 in cells I15 and/or I16")),0)</f>
        <v>0</v>
      </c>
      <c r="AE52" s="395">
        <f>ROUND(IF('11. Type 1 Emp 2020 FTE'!$I$12=1,IF(AD52="Missing dates on Tab 10 or Tab 12 in cells I15 and/or I16",0,IF(AD52&lt;40,AD52/40,1)),IF('13. Type 2 Emp 2020 FTE'!I48=1,IF(AD52="Missing dates on Tab 10 or Tab 12 in cells I15 and/or I16",0,IF(AD52&lt;40,AD52/40,1)),0)),1)</f>
        <v>0</v>
      </c>
      <c r="AF52" s="395">
        <f>ROUND(IF('11. Type 1 Emp 2020 FTE'!$I$12=2,IF(AD52="Missing dates on Tab 10 or Tab 12 in cells I15 and/or I16",0,IF(AD52&lt;40,AD52/40,1)),IF('13. Type 2 Emp 2020 FTE'!I48=2,IF(AD52="Missing dates on Tab 10 or Tab 12 in cells I15 and/or I16",0,IF(AD52&lt;40,AD52/40,1)),0)),1)</f>
        <v>0</v>
      </c>
    </row>
    <row r="53" spans="1:32" x14ac:dyDescent="0.25">
      <c r="A53" s="265">
        <f t="shared" si="3"/>
        <v>38</v>
      </c>
      <c r="B53" s="501"/>
      <c r="C53" s="51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270">
        <f t="shared" si="4"/>
        <v>0</v>
      </c>
      <c r="AD53" s="558">
        <f>IF(AC53&gt;0,IF('10. Type 1 Emp Cov. Period Comp'!$I$15&gt;0,+AC53/(('10. Type 1 Emp Cov. Period Comp'!$I$16-'10. Type 1 Emp Cov. Period Comp'!$I$15+1)/7),IF('12. Type 2 Emp 2020 Comp'!$I$15&gt;0,+AC53/(('12. Type 2 Emp 2020 Comp'!$I$16-'12. Type 2 Emp 2020 Comp'!$I$15+1)/7),"Missing dates on Tab 10 or Tab 12 in cells I15 and/or I16")),0)</f>
        <v>0</v>
      </c>
      <c r="AE53" s="395">
        <f>ROUND(IF('11. Type 1 Emp 2020 FTE'!$I$12=1,IF(AD53="Missing dates on Tab 10 or Tab 12 in cells I15 and/or I16",0,IF(AD53&lt;40,AD53/40,1)),IF('13. Type 2 Emp 2020 FTE'!I49=1,IF(AD53="Missing dates on Tab 10 or Tab 12 in cells I15 and/or I16",0,IF(AD53&lt;40,AD53/40,1)),0)),1)</f>
        <v>0</v>
      </c>
      <c r="AF53" s="395">
        <f>ROUND(IF('11. Type 1 Emp 2020 FTE'!$I$12=2,IF(AD53="Missing dates on Tab 10 or Tab 12 in cells I15 and/or I16",0,IF(AD53&lt;40,AD53/40,1)),IF('13. Type 2 Emp 2020 FTE'!I49=2,IF(AD53="Missing dates on Tab 10 or Tab 12 in cells I15 and/or I16",0,IF(AD53&lt;40,AD53/40,1)),0)),1)</f>
        <v>0</v>
      </c>
    </row>
    <row r="54" spans="1:32" x14ac:dyDescent="0.25">
      <c r="A54" s="265">
        <f t="shared" si="3"/>
        <v>39</v>
      </c>
      <c r="B54" s="501"/>
      <c r="C54" s="51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270">
        <f t="shared" si="4"/>
        <v>0</v>
      </c>
      <c r="AD54" s="558">
        <f>IF(AC54&gt;0,IF('10. Type 1 Emp Cov. Period Comp'!$I$15&gt;0,+AC54/(('10. Type 1 Emp Cov. Period Comp'!$I$16-'10. Type 1 Emp Cov. Period Comp'!$I$15+1)/7),IF('12. Type 2 Emp 2020 Comp'!$I$15&gt;0,+AC54/(('12. Type 2 Emp 2020 Comp'!$I$16-'12. Type 2 Emp 2020 Comp'!$I$15+1)/7),"Missing dates on Tab 10 or Tab 12 in cells I15 and/or I16")),0)</f>
        <v>0</v>
      </c>
      <c r="AE54" s="395">
        <f>ROUND(IF('11. Type 1 Emp 2020 FTE'!$I$12=1,IF(AD54="Missing dates on Tab 10 or Tab 12 in cells I15 and/or I16",0,IF(AD54&lt;40,AD54/40,1)),IF('13. Type 2 Emp 2020 FTE'!I50=1,IF(AD54="Missing dates on Tab 10 or Tab 12 in cells I15 and/or I16",0,IF(AD54&lt;40,AD54/40,1)),0)),1)</f>
        <v>0</v>
      </c>
      <c r="AF54" s="395">
        <f>ROUND(IF('11. Type 1 Emp 2020 FTE'!$I$12=2,IF(AD54="Missing dates on Tab 10 or Tab 12 in cells I15 and/or I16",0,IF(AD54&lt;40,AD54/40,1)),IF('13. Type 2 Emp 2020 FTE'!I50=2,IF(AD54="Missing dates on Tab 10 or Tab 12 in cells I15 and/or I16",0,IF(AD54&lt;40,AD54/40,1)),0)),1)</f>
        <v>0</v>
      </c>
    </row>
    <row r="55" spans="1:32" x14ac:dyDescent="0.25">
      <c r="A55" s="265">
        <f t="shared" si="3"/>
        <v>40</v>
      </c>
      <c r="B55" s="501"/>
      <c r="C55" s="51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270">
        <f t="shared" si="4"/>
        <v>0</v>
      </c>
      <c r="AD55" s="558">
        <f>IF(AC55&gt;0,IF('10. Type 1 Emp Cov. Period Comp'!$I$15&gt;0,+AC55/(('10. Type 1 Emp Cov. Period Comp'!$I$16-'10. Type 1 Emp Cov. Period Comp'!$I$15+1)/7),IF('12. Type 2 Emp 2020 Comp'!$I$15&gt;0,+AC55/(('12. Type 2 Emp 2020 Comp'!$I$16-'12. Type 2 Emp 2020 Comp'!$I$15+1)/7),"Missing dates on Tab 10 or Tab 12 in cells I15 and/or I16")),0)</f>
        <v>0</v>
      </c>
      <c r="AE55" s="395">
        <f>ROUND(IF('11. Type 1 Emp 2020 FTE'!$I$12=1,IF(AD55="Missing dates on Tab 10 or Tab 12 in cells I15 and/or I16",0,IF(AD55&lt;40,AD55/40,1)),IF('13. Type 2 Emp 2020 FTE'!I51=1,IF(AD55="Missing dates on Tab 10 or Tab 12 in cells I15 and/or I16",0,IF(AD55&lt;40,AD55/40,1)),0)),1)</f>
        <v>0</v>
      </c>
      <c r="AF55" s="395">
        <f>ROUND(IF('11. Type 1 Emp 2020 FTE'!$I$12=2,IF(AD55="Missing dates on Tab 10 or Tab 12 in cells I15 and/or I16",0,IF(AD55&lt;40,AD55/40,1)),IF('13. Type 2 Emp 2020 FTE'!I51=2,IF(AD55="Missing dates on Tab 10 or Tab 12 in cells I15 and/or I16",0,IF(AD55&lt;40,AD55/40,1)),0)),1)</f>
        <v>0</v>
      </c>
    </row>
    <row r="56" spans="1:32" x14ac:dyDescent="0.25">
      <c r="A56" s="265">
        <f t="shared" si="3"/>
        <v>41</v>
      </c>
      <c r="B56" s="501"/>
      <c r="C56" s="51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270">
        <f t="shared" si="4"/>
        <v>0</v>
      </c>
      <c r="AD56" s="558">
        <f>IF(AC56&gt;0,IF('10. Type 1 Emp Cov. Period Comp'!$I$15&gt;0,+AC56/(('10. Type 1 Emp Cov. Period Comp'!$I$16-'10. Type 1 Emp Cov. Period Comp'!$I$15+1)/7),IF('12. Type 2 Emp 2020 Comp'!$I$15&gt;0,+AC56/(('12. Type 2 Emp 2020 Comp'!$I$16-'12. Type 2 Emp 2020 Comp'!$I$15+1)/7),"Missing dates on Tab 10 or Tab 12 in cells I15 and/or I16")),0)</f>
        <v>0</v>
      </c>
      <c r="AE56" s="395">
        <f>ROUND(IF('11. Type 1 Emp 2020 FTE'!$I$12=1,IF(AD56="Missing dates on Tab 10 or Tab 12 in cells I15 and/or I16",0,IF(AD56&lt;40,AD56/40,1)),IF('13. Type 2 Emp 2020 FTE'!I52=1,IF(AD56="Missing dates on Tab 10 or Tab 12 in cells I15 and/or I16",0,IF(AD56&lt;40,AD56/40,1)),0)),1)</f>
        <v>0</v>
      </c>
      <c r="AF56" s="395">
        <f>ROUND(IF('11. Type 1 Emp 2020 FTE'!$I$12=2,IF(AD56="Missing dates on Tab 10 or Tab 12 in cells I15 and/or I16",0,IF(AD56&lt;40,AD56/40,1)),IF('13. Type 2 Emp 2020 FTE'!I52=2,IF(AD56="Missing dates on Tab 10 or Tab 12 in cells I15 and/or I16",0,IF(AD56&lt;40,AD56/40,1)),0)),1)</f>
        <v>0</v>
      </c>
    </row>
    <row r="57" spans="1:32" x14ac:dyDescent="0.25">
      <c r="A57" s="265">
        <f t="shared" si="3"/>
        <v>42</v>
      </c>
      <c r="B57" s="501"/>
      <c r="C57" s="51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270">
        <f t="shared" si="4"/>
        <v>0</v>
      </c>
      <c r="AD57" s="558">
        <f>IF(AC57&gt;0,IF('10. Type 1 Emp Cov. Period Comp'!$I$15&gt;0,+AC57/(('10. Type 1 Emp Cov. Period Comp'!$I$16-'10. Type 1 Emp Cov. Period Comp'!$I$15+1)/7),IF('12. Type 2 Emp 2020 Comp'!$I$15&gt;0,+AC57/(('12. Type 2 Emp 2020 Comp'!$I$16-'12. Type 2 Emp 2020 Comp'!$I$15+1)/7),"Missing dates on Tab 10 or Tab 12 in cells I15 and/or I16")),0)</f>
        <v>0</v>
      </c>
      <c r="AE57" s="395">
        <f>ROUND(IF('11. Type 1 Emp 2020 FTE'!$I$12=1,IF(AD57="Missing dates on Tab 10 or Tab 12 in cells I15 and/or I16",0,IF(AD57&lt;40,AD57/40,1)),IF('13. Type 2 Emp 2020 FTE'!I53=1,IF(AD57="Missing dates on Tab 10 or Tab 12 in cells I15 and/or I16",0,IF(AD57&lt;40,AD57/40,1)),0)),1)</f>
        <v>0</v>
      </c>
      <c r="AF57" s="395">
        <f>ROUND(IF('11. Type 1 Emp 2020 FTE'!$I$12=2,IF(AD57="Missing dates on Tab 10 or Tab 12 in cells I15 and/or I16",0,IF(AD57&lt;40,AD57/40,1)),IF('13. Type 2 Emp 2020 FTE'!I53=2,IF(AD57="Missing dates on Tab 10 or Tab 12 in cells I15 and/or I16",0,IF(AD57&lt;40,AD57/40,1)),0)),1)</f>
        <v>0</v>
      </c>
    </row>
    <row r="58" spans="1:32" x14ac:dyDescent="0.25">
      <c r="A58" s="265">
        <f t="shared" si="3"/>
        <v>43</v>
      </c>
      <c r="B58" s="501"/>
      <c r="C58" s="51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270">
        <f t="shared" si="4"/>
        <v>0</v>
      </c>
      <c r="AD58" s="558">
        <f>IF(AC58&gt;0,IF('10. Type 1 Emp Cov. Period Comp'!$I$15&gt;0,+AC58/(('10. Type 1 Emp Cov. Period Comp'!$I$16-'10. Type 1 Emp Cov. Period Comp'!$I$15+1)/7),IF('12. Type 2 Emp 2020 Comp'!$I$15&gt;0,+AC58/(('12. Type 2 Emp 2020 Comp'!$I$16-'12. Type 2 Emp 2020 Comp'!$I$15+1)/7),"Missing dates on Tab 10 or Tab 12 in cells I15 and/or I16")),0)</f>
        <v>0</v>
      </c>
      <c r="AE58" s="395">
        <f>ROUND(IF('11. Type 1 Emp 2020 FTE'!$I$12=1,IF(AD58="Missing dates on Tab 10 or Tab 12 in cells I15 and/or I16",0,IF(AD58&lt;40,AD58/40,1)),IF('13. Type 2 Emp 2020 FTE'!I54=1,IF(AD58="Missing dates on Tab 10 or Tab 12 in cells I15 and/or I16",0,IF(AD58&lt;40,AD58/40,1)),0)),1)</f>
        <v>0</v>
      </c>
      <c r="AF58" s="395">
        <f>ROUND(IF('11. Type 1 Emp 2020 FTE'!$I$12=2,IF(AD58="Missing dates on Tab 10 or Tab 12 in cells I15 and/or I16",0,IF(AD58&lt;40,AD58/40,1)),IF('13. Type 2 Emp 2020 FTE'!I54=2,IF(AD58="Missing dates on Tab 10 or Tab 12 in cells I15 and/or I16",0,IF(AD58&lt;40,AD58/40,1)),0)),1)</f>
        <v>0</v>
      </c>
    </row>
    <row r="59" spans="1:32" x14ac:dyDescent="0.25">
      <c r="A59" s="265">
        <f t="shared" si="3"/>
        <v>44</v>
      </c>
      <c r="B59" s="501"/>
      <c r="C59" s="51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270">
        <f t="shared" si="4"/>
        <v>0</v>
      </c>
      <c r="AD59" s="558">
        <f>IF(AC59&gt;0,IF('10. Type 1 Emp Cov. Period Comp'!$I$15&gt;0,+AC59/(('10. Type 1 Emp Cov. Period Comp'!$I$16-'10. Type 1 Emp Cov. Period Comp'!$I$15+1)/7),IF('12. Type 2 Emp 2020 Comp'!$I$15&gt;0,+AC59/(('12. Type 2 Emp 2020 Comp'!$I$16-'12. Type 2 Emp 2020 Comp'!$I$15+1)/7),"Missing dates on Tab 10 or Tab 12 in cells I15 and/or I16")),0)</f>
        <v>0</v>
      </c>
      <c r="AE59" s="395">
        <f>ROUND(IF('11. Type 1 Emp 2020 FTE'!$I$12=1,IF(AD59="Missing dates on Tab 10 or Tab 12 in cells I15 and/or I16",0,IF(AD59&lt;40,AD59/40,1)),IF('13. Type 2 Emp 2020 FTE'!I55=1,IF(AD59="Missing dates on Tab 10 or Tab 12 in cells I15 and/or I16",0,IF(AD59&lt;40,AD59/40,1)),0)),1)</f>
        <v>0</v>
      </c>
      <c r="AF59" s="395">
        <f>ROUND(IF('11. Type 1 Emp 2020 FTE'!$I$12=2,IF(AD59="Missing dates on Tab 10 or Tab 12 in cells I15 and/or I16",0,IF(AD59&lt;40,AD59/40,1)),IF('13. Type 2 Emp 2020 FTE'!I55=2,IF(AD59="Missing dates on Tab 10 or Tab 12 in cells I15 and/or I16",0,IF(AD59&lt;40,AD59/40,1)),0)),1)</f>
        <v>0</v>
      </c>
    </row>
    <row r="60" spans="1:32" x14ac:dyDescent="0.25">
      <c r="A60" s="265">
        <f t="shared" si="3"/>
        <v>45</v>
      </c>
      <c r="B60" s="501"/>
      <c r="C60" s="51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270">
        <f t="shared" si="4"/>
        <v>0</v>
      </c>
      <c r="AD60" s="558">
        <f>IF(AC60&gt;0,IF('10. Type 1 Emp Cov. Period Comp'!$I$15&gt;0,+AC60/(('10. Type 1 Emp Cov. Period Comp'!$I$16-'10. Type 1 Emp Cov. Period Comp'!$I$15+1)/7),IF('12. Type 2 Emp 2020 Comp'!$I$15&gt;0,+AC60/(('12. Type 2 Emp 2020 Comp'!$I$16-'12. Type 2 Emp 2020 Comp'!$I$15+1)/7),"Missing dates on Tab 10 or Tab 12 in cells I15 and/or I16")),0)</f>
        <v>0</v>
      </c>
      <c r="AE60" s="395">
        <f>ROUND(IF('11. Type 1 Emp 2020 FTE'!$I$12=1,IF(AD60="Missing dates on Tab 10 or Tab 12 in cells I15 and/or I16",0,IF(AD60&lt;40,AD60/40,1)),IF('13. Type 2 Emp 2020 FTE'!I56=1,IF(AD60="Missing dates on Tab 10 or Tab 12 in cells I15 and/or I16",0,IF(AD60&lt;40,AD60/40,1)),0)),1)</f>
        <v>0</v>
      </c>
      <c r="AF60" s="395">
        <f>ROUND(IF('11. Type 1 Emp 2020 FTE'!$I$12=2,IF(AD60="Missing dates on Tab 10 or Tab 12 in cells I15 and/or I16",0,IF(AD60&lt;40,AD60/40,1)),IF('13. Type 2 Emp 2020 FTE'!I56=2,IF(AD60="Missing dates on Tab 10 or Tab 12 in cells I15 and/or I16",0,IF(AD60&lt;40,AD60/40,1)),0)),1)</f>
        <v>0</v>
      </c>
    </row>
    <row r="61" spans="1:32" x14ac:dyDescent="0.25">
      <c r="A61" s="265">
        <f t="shared" si="3"/>
        <v>46</v>
      </c>
      <c r="B61" s="501"/>
      <c r="C61" s="51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270">
        <f t="shared" si="4"/>
        <v>0</v>
      </c>
      <c r="AD61" s="558">
        <f>IF(AC61&gt;0,IF('10. Type 1 Emp Cov. Period Comp'!$I$15&gt;0,+AC61/(('10. Type 1 Emp Cov. Period Comp'!$I$16-'10. Type 1 Emp Cov. Period Comp'!$I$15+1)/7),IF('12. Type 2 Emp 2020 Comp'!$I$15&gt;0,+AC61/(('12. Type 2 Emp 2020 Comp'!$I$16-'12. Type 2 Emp 2020 Comp'!$I$15+1)/7),"Missing dates on Tab 10 or Tab 12 in cells I15 and/or I16")),0)</f>
        <v>0</v>
      </c>
      <c r="AE61" s="395">
        <f>ROUND(IF('11. Type 1 Emp 2020 FTE'!$I$12=1,IF(AD61="Missing dates on Tab 10 or Tab 12 in cells I15 and/or I16",0,IF(AD61&lt;40,AD61/40,1)),IF('13. Type 2 Emp 2020 FTE'!I57=1,IF(AD61="Missing dates on Tab 10 or Tab 12 in cells I15 and/or I16",0,IF(AD61&lt;40,AD61/40,1)),0)),1)</f>
        <v>0</v>
      </c>
      <c r="AF61" s="395">
        <f>ROUND(IF('11. Type 1 Emp 2020 FTE'!$I$12=2,IF(AD61="Missing dates on Tab 10 or Tab 12 in cells I15 and/or I16",0,IF(AD61&lt;40,AD61/40,1)),IF('13. Type 2 Emp 2020 FTE'!I57=2,IF(AD61="Missing dates on Tab 10 or Tab 12 in cells I15 and/or I16",0,IF(AD61&lt;40,AD61/40,1)),0)),1)</f>
        <v>0</v>
      </c>
    </row>
    <row r="62" spans="1:32" x14ac:dyDescent="0.25">
      <c r="A62" s="265">
        <f t="shared" si="3"/>
        <v>47</v>
      </c>
      <c r="B62" s="501"/>
      <c r="C62" s="51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270">
        <f t="shared" si="4"/>
        <v>0</v>
      </c>
      <c r="AD62" s="558">
        <f>IF(AC62&gt;0,IF('10. Type 1 Emp Cov. Period Comp'!$I$15&gt;0,+AC62/(('10. Type 1 Emp Cov. Period Comp'!$I$16-'10. Type 1 Emp Cov. Period Comp'!$I$15+1)/7),IF('12. Type 2 Emp 2020 Comp'!$I$15&gt;0,+AC62/(('12. Type 2 Emp 2020 Comp'!$I$16-'12. Type 2 Emp 2020 Comp'!$I$15+1)/7),"Missing dates on Tab 10 or Tab 12 in cells I15 and/or I16")),0)</f>
        <v>0</v>
      </c>
      <c r="AE62" s="395">
        <f>ROUND(IF('11. Type 1 Emp 2020 FTE'!$I$12=1,IF(AD62="Missing dates on Tab 10 or Tab 12 in cells I15 and/or I16",0,IF(AD62&lt;40,AD62/40,1)),IF('13. Type 2 Emp 2020 FTE'!I58=1,IF(AD62="Missing dates on Tab 10 or Tab 12 in cells I15 and/or I16",0,IF(AD62&lt;40,AD62/40,1)),0)),1)</f>
        <v>0</v>
      </c>
      <c r="AF62" s="395">
        <f>ROUND(IF('11. Type 1 Emp 2020 FTE'!$I$12=2,IF(AD62="Missing dates on Tab 10 or Tab 12 in cells I15 and/or I16",0,IF(AD62&lt;40,AD62/40,1)),IF('13. Type 2 Emp 2020 FTE'!I58=2,IF(AD62="Missing dates on Tab 10 or Tab 12 in cells I15 and/or I16",0,IF(AD62&lt;40,AD62/40,1)),0)),1)</f>
        <v>0</v>
      </c>
    </row>
    <row r="63" spans="1:32" x14ac:dyDescent="0.25">
      <c r="A63" s="265">
        <f t="shared" si="3"/>
        <v>48</v>
      </c>
      <c r="B63" s="501"/>
      <c r="C63" s="51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270">
        <f t="shared" si="4"/>
        <v>0</v>
      </c>
      <c r="AD63" s="558">
        <f>IF(AC63&gt;0,IF('10. Type 1 Emp Cov. Period Comp'!$I$15&gt;0,+AC63/(('10. Type 1 Emp Cov. Period Comp'!$I$16-'10. Type 1 Emp Cov. Period Comp'!$I$15+1)/7),IF('12. Type 2 Emp 2020 Comp'!$I$15&gt;0,+AC63/(('12. Type 2 Emp 2020 Comp'!$I$16-'12. Type 2 Emp 2020 Comp'!$I$15+1)/7),"Missing dates on Tab 10 or Tab 12 in cells I15 and/or I16")),0)</f>
        <v>0</v>
      </c>
      <c r="AE63" s="395">
        <f>ROUND(IF('11. Type 1 Emp 2020 FTE'!$I$12=1,IF(AD63="Missing dates on Tab 10 or Tab 12 in cells I15 and/or I16",0,IF(AD63&lt;40,AD63/40,1)),IF('13. Type 2 Emp 2020 FTE'!I59=1,IF(AD63="Missing dates on Tab 10 or Tab 12 in cells I15 and/or I16",0,IF(AD63&lt;40,AD63/40,1)),0)),1)</f>
        <v>0</v>
      </c>
      <c r="AF63" s="395">
        <f>ROUND(IF('11. Type 1 Emp 2020 FTE'!$I$12=2,IF(AD63="Missing dates on Tab 10 or Tab 12 in cells I15 and/or I16",0,IF(AD63&lt;40,AD63/40,1)),IF('13. Type 2 Emp 2020 FTE'!I59=2,IF(AD63="Missing dates on Tab 10 or Tab 12 in cells I15 and/or I16",0,IF(AD63&lt;40,AD63/40,1)),0)),1)</f>
        <v>0</v>
      </c>
    </row>
    <row r="64" spans="1:32" x14ac:dyDescent="0.25">
      <c r="A64" s="265">
        <f t="shared" si="3"/>
        <v>49</v>
      </c>
      <c r="B64" s="501"/>
      <c r="C64" s="51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270">
        <f t="shared" si="4"/>
        <v>0</v>
      </c>
      <c r="AD64" s="558">
        <f>IF(AC64&gt;0,IF('10. Type 1 Emp Cov. Period Comp'!$I$15&gt;0,+AC64/(('10. Type 1 Emp Cov. Period Comp'!$I$16-'10. Type 1 Emp Cov. Period Comp'!$I$15+1)/7),IF('12. Type 2 Emp 2020 Comp'!$I$15&gt;0,+AC64/(('12. Type 2 Emp 2020 Comp'!$I$16-'12. Type 2 Emp 2020 Comp'!$I$15+1)/7),"Missing dates on Tab 10 or Tab 12 in cells I15 and/or I16")),0)</f>
        <v>0</v>
      </c>
      <c r="AE64" s="395">
        <f>ROUND(IF('11. Type 1 Emp 2020 FTE'!$I$12=1,IF(AD64="Missing dates on Tab 10 or Tab 12 in cells I15 and/or I16",0,IF(AD64&lt;40,AD64/40,1)),IF('13. Type 2 Emp 2020 FTE'!I60=1,IF(AD64="Missing dates on Tab 10 or Tab 12 in cells I15 and/or I16",0,IF(AD64&lt;40,AD64/40,1)),0)),1)</f>
        <v>0</v>
      </c>
      <c r="AF64" s="395">
        <f>ROUND(IF('11. Type 1 Emp 2020 FTE'!$I$12=2,IF(AD64="Missing dates on Tab 10 or Tab 12 in cells I15 and/or I16",0,IF(AD64&lt;40,AD64/40,1)),IF('13. Type 2 Emp 2020 FTE'!I60=2,IF(AD64="Missing dates on Tab 10 or Tab 12 in cells I15 and/or I16",0,IF(AD64&lt;40,AD64/40,1)),0)),1)</f>
        <v>0</v>
      </c>
    </row>
    <row r="65" spans="1:32" x14ac:dyDescent="0.25">
      <c r="A65" s="265">
        <f t="shared" si="3"/>
        <v>50</v>
      </c>
      <c r="B65" s="501"/>
      <c r="C65" s="51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270">
        <f t="shared" si="4"/>
        <v>0</v>
      </c>
      <c r="AD65" s="558">
        <f>IF(AC65&gt;0,IF('10. Type 1 Emp Cov. Period Comp'!$I$15&gt;0,+AC65/(('10. Type 1 Emp Cov. Period Comp'!$I$16-'10. Type 1 Emp Cov. Period Comp'!$I$15+1)/7),IF('12. Type 2 Emp 2020 Comp'!$I$15&gt;0,+AC65/(('12. Type 2 Emp 2020 Comp'!$I$16-'12. Type 2 Emp 2020 Comp'!$I$15+1)/7),"Missing dates on Tab 10 or Tab 12 in cells I15 and/or I16")),0)</f>
        <v>0</v>
      </c>
      <c r="AE65" s="395">
        <f>ROUND(IF('11. Type 1 Emp 2020 FTE'!$I$12=1,IF(AD65="Missing dates on Tab 10 or Tab 12 in cells I15 and/or I16",0,IF(AD65&lt;40,AD65/40,1)),IF('13. Type 2 Emp 2020 FTE'!I61=1,IF(AD65="Missing dates on Tab 10 or Tab 12 in cells I15 and/or I16",0,IF(AD65&lt;40,AD65/40,1)),0)),1)</f>
        <v>0</v>
      </c>
      <c r="AF65" s="395">
        <f>ROUND(IF('11. Type 1 Emp 2020 FTE'!$I$12=2,IF(AD65="Missing dates on Tab 10 or Tab 12 in cells I15 and/or I16",0,IF(AD65&lt;40,AD65/40,1)),IF('13. Type 2 Emp 2020 FTE'!I61=2,IF(AD65="Missing dates on Tab 10 or Tab 12 in cells I15 and/or I16",0,IF(AD65&lt;40,AD65/40,1)),0)),1)</f>
        <v>0</v>
      </c>
    </row>
    <row r="66" spans="1:32" x14ac:dyDescent="0.25">
      <c r="A66" s="265">
        <f t="shared" si="3"/>
        <v>51</v>
      </c>
      <c r="B66" s="501"/>
      <c r="C66" s="51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270">
        <f t="shared" si="4"/>
        <v>0</v>
      </c>
      <c r="AD66" s="558">
        <f>IF(AC66&gt;0,IF('10. Type 1 Emp Cov. Period Comp'!$I$15&gt;0,+AC66/(('10. Type 1 Emp Cov. Period Comp'!$I$16-'10. Type 1 Emp Cov. Period Comp'!$I$15+1)/7),IF('12. Type 2 Emp 2020 Comp'!$I$15&gt;0,+AC66/(('12. Type 2 Emp 2020 Comp'!$I$16-'12. Type 2 Emp 2020 Comp'!$I$15+1)/7),"Missing dates on Tab 10 or Tab 12 in cells I15 and/or I16")),0)</f>
        <v>0</v>
      </c>
      <c r="AE66" s="395">
        <f>ROUND(IF('11. Type 1 Emp 2020 FTE'!$I$12=1,IF(AD66="Missing dates on Tab 10 or Tab 12 in cells I15 and/or I16",0,IF(AD66&lt;40,AD66/40,1)),IF('13. Type 2 Emp 2020 FTE'!I62=1,IF(AD66="Missing dates on Tab 10 or Tab 12 in cells I15 and/or I16",0,IF(AD66&lt;40,AD66/40,1)),0)),1)</f>
        <v>0</v>
      </c>
      <c r="AF66" s="395">
        <f>ROUND(IF('11. Type 1 Emp 2020 FTE'!$I$12=2,IF(AD66="Missing dates on Tab 10 or Tab 12 in cells I15 and/or I16",0,IF(AD66&lt;40,AD66/40,1)),IF('13. Type 2 Emp 2020 FTE'!I62=2,IF(AD66="Missing dates on Tab 10 or Tab 12 in cells I15 and/or I16",0,IF(AD66&lt;40,AD66/40,1)),0)),1)</f>
        <v>0</v>
      </c>
    </row>
    <row r="67" spans="1:32" x14ac:dyDescent="0.25">
      <c r="A67" s="265">
        <f t="shared" si="3"/>
        <v>52</v>
      </c>
      <c r="B67" s="501"/>
      <c r="C67" s="51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270">
        <f t="shared" si="4"/>
        <v>0</v>
      </c>
      <c r="AD67" s="558">
        <f>IF(AC67&gt;0,IF('10. Type 1 Emp Cov. Period Comp'!$I$15&gt;0,+AC67/(('10. Type 1 Emp Cov. Period Comp'!$I$16-'10. Type 1 Emp Cov. Period Comp'!$I$15+1)/7),IF('12. Type 2 Emp 2020 Comp'!$I$15&gt;0,+AC67/(('12. Type 2 Emp 2020 Comp'!$I$16-'12. Type 2 Emp 2020 Comp'!$I$15+1)/7),"Missing dates on Tab 10 or Tab 12 in cells I15 and/or I16")),0)</f>
        <v>0</v>
      </c>
      <c r="AE67" s="395">
        <f>ROUND(IF('11. Type 1 Emp 2020 FTE'!$I$12=1,IF(AD67="Missing dates on Tab 10 or Tab 12 in cells I15 and/or I16",0,IF(AD67&lt;40,AD67/40,1)),IF('13. Type 2 Emp 2020 FTE'!I63=1,IF(AD67="Missing dates on Tab 10 or Tab 12 in cells I15 and/or I16",0,IF(AD67&lt;40,AD67/40,1)),0)),1)</f>
        <v>0</v>
      </c>
      <c r="AF67" s="395">
        <f>ROUND(IF('11. Type 1 Emp 2020 FTE'!$I$12=2,IF(AD67="Missing dates on Tab 10 or Tab 12 in cells I15 and/or I16",0,IF(AD67&lt;40,AD67/40,1)),IF('13. Type 2 Emp 2020 FTE'!I63=2,IF(AD67="Missing dates on Tab 10 or Tab 12 in cells I15 and/or I16",0,IF(AD67&lt;40,AD67/40,1)),0)),1)</f>
        <v>0</v>
      </c>
    </row>
    <row r="68" spans="1:32" x14ac:dyDescent="0.25">
      <c r="A68" s="265">
        <f t="shared" si="3"/>
        <v>53</v>
      </c>
      <c r="B68" s="501"/>
      <c r="C68" s="51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270">
        <f t="shared" si="4"/>
        <v>0</v>
      </c>
      <c r="AD68" s="558">
        <f>IF(AC68&gt;0,IF('10. Type 1 Emp Cov. Period Comp'!$I$15&gt;0,+AC68/(('10. Type 1 Emp Cov. Period Comp'!$I$16-'10. Type 1 Emp Cov. Period Comp'!$I$15+1)/7),IF('12. Type 2 Emp 2020 Comp'!$I$15&gt;0,+AC68/(('12. Type 2 Emp 2020 Comp'!$I$16-'12. Type 2 Emp 2020 Comp'!$I$15+1)/7),"Missing dates on Tab 10 or Tab 12 in cells I15 and/or I16")),0)</f>
        <v>0</v>
      </c>
      <c r="AE68" s="395">
        <f>ROUND(IF('11. Type 1 Emp 2020 FTE'!$I$12=1,IF(AD68="Missing dates on Tab 10 or Tab 12 in cells I15 and/or I16",0,IF(AD68&lt;40,AD68/40,1)),IF('13. Type 2 Emp 2020 FTE'!I64=1,IF(AD68="Missing dates on Tab 10 or Tab 12 in cells I15 and/or I16",0,IF(AD68&lt;40,AD68/40,1)),0)),1)</f>
        <v>0</v>
      </c>
      <c r="AF68" s="395">
        <f>ROUND(IF('11. Type 1 Emp 2020 FTE'!$I$12=2,IF(AD68="Missing dates on Tab 10 or Tab 12 in cells I15 and/or I16",0,IF(AD68&lt;40,AD68/40,1)),IF('13. Type 2 Emp 2020 FTE'!I64=2,IF(AD68="Missing dates on Tab 10 or Tab 12 in cells I15 and/or I16",0,IF(AD68&lt;40,AD68/40,1)),0)),1)</f>
        <v>0</v>
      </c>
    </row>
    <row r="69" spans="1:32" x14ac:dyDescent="0.25">
      <c r="A69" s="265">
        <f t="shared" si="3"/>
        <v>54</v>
      </c>
      <c r="B69" s="501"/>
      <c r="C69" s="51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270">
        <f t="shared" si="4"/>
        <v>0</v>
      </c>
      <c r="AD69" s="558">
        <f>IF(AC69&gt;0,IF('10. Type 1 Emp Cov. Period Comp'!$I$15&gt;0,+AC69/(('10. Type 1 Emp Cov. Period Comp'!$I$16-'10. Type 1 Emp Cov. Period Comp'!$I$15+1)/7),IF('12. Type 2 Emp 2020 Comp'!$I$15&gt;0,+AC69/(('12. Type 2 Emp 2020 Comp'!$I$16-'12. Type 2 Emp 2020 Comp'!$I$15+1)/7),"Missing dates on Tab 10 or Tab 12 in cells I15 and/or I16")),0)</f>
        <v>0</v>
      </c>
      <c r="AE69" s="395">
        <f>ROUND(IF('11. Type 1 Emp 2020 FTE'!$I$12=1,IF(AD69="Missing dates on Tab 10 or Tab 12 in cells I15 and/or I16",0,IF(AD69&lt;40,AD69/40,1)),IF('13. Type 2 Emp 2020 FTE'!I65=1,IF(AD69="Missing dates on Tab 10 or Tab 12 in cells I15 and/or I16",0,IF(AD69&lt;40,AD69/40,1)),0)),1)</f>
        <v>0</v>
      </c>
      <c r="AF69" s="395">
        <f>ROUND(IF('11. Type 1 Emp 2020 FTE'!$I$12=2,IF(AD69="Missing dates on Tab 10 or Tab 12 in cells I15 and/or I16",0,IF(AD69&lt;40,AD69/40,1)),IF('13. Type 2 Emp 2020 FTE'!I65=2,IF(AD69="Missing dates on Tab 10 or Tab 12 in cells I15 and/or I16",0,IF(AD69&lt;40,AD69/40,1)),0)),1)</f>
        <v>0</v>
      </c>
    </row>
    <row r="70" spans="1:32" x14ac:dyDescent="0.25">
      <c r="A70" s="265">
        <f t="shared" si="3"/>
        <v>55</v>
      </c>
      <c r="B70" s="501"/>
      <c r="C70" s="51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270">
        <f t="shared" si="4"/>
        <v>0</v>
      </c>
      <c r="AD70" s="558">
        <f>IF(AC70&gt;0,IF('10. Type 1 Emp Cov. Period Comp'!$I$15&gt;0,+AC70/(('10. Type 1 Emp Cov. Period Comp'!$I$16-'10. Type 1 Emp Cov. Period Comp'!$I$15+1)/7),IF('12. Type 2 Emp 2020 Comp'!$I$15&gt;0,+AC70/(('12. Type 2 Emp 2020 Comp'!$I$16-'12. Type 2 Emp 2020 Comp'!$I$15+1)/7),"Missing dates on Tab 10 or Tab 12 in cells I15 and/or I16")),0)</f>
        <v>0</v>
      </c>
      <c r="AE70" s="395">
        <f>ROUND(IF('11. Type 1 Emp 2020 FTE'!$I$12=1,IF(AD70="Missing dates on Tab 10 or Tab 12 in cells I15 and/or I16",0,IF(AD70&lt;40,AD70/40,1)),IF('13. Type 2 Emp 2020 FTE'!I66=1,IF(AD70="Missing dates on Tab 10 or Tab 12 in cells I15 and/or I16",0,IF(AD70&lt;40,AD70/40,1)),0)),1)</f>
        <v>0</v>
      </c>
      <c r="AF70" s="395">
        <f>ROUND(IF('11. Type 1 Emp 2020 FTE'!$I$12=2,IF(AD70="Missing dates on Tab 10 or Tab 12 in cells I15 and/or I16",0,IF(AD70&lt;40,AD70/40,1)),IF('13. Type 2 Emp 2020 FTE'!I66=2,IF(AD70="Missing dates on Tab 10 or Tab 12 in cells I15 and/or I16",0,IF(AD70&lt;40,AD70/40,1)),0)),1)</f>
        <v>0</v>
      </c>
    </row>
    <row r="71" spans="1:32" x14ac:dyDescent="0.25">
      <c r="A71" s="265">
        <f t="shared" si="3"/>
        <v>56</v>
      </c>
      <c r="B71" s="501"/>
      <c r="C71" s="51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270">
        <f t="shared" si="4"/>
        <v>0</v>
      </c>
      <c r="AD71" s="558">
        <f>IF(AC71&gt;0,IF('10. Type 1 Emp Cov. Period Comp'!$I$15&gt;0,+AC71/(('10. Type 1 Emp Cov. Period Comp'!$I$16-'10. Type 1 Emp Cov. Period Comp'!$I$15+1)/7),IF('12. Type 2 Emp 2020 Comp'!$I$15&gt;0,+AC71/(('12. Type 2 Emp 2020 Comp'!$I$16-'12. Type 2 Emp 2020 Comp'!$I$15+1)/7),"Missing dates on Tab 10 or Tab 12 in cells I15 and/or I16")),0)</f>
        <v>0</v>
      </c>
      <c r="AE71" s="395">
        <f>ROUND(IF('11. Type 1 Emp 2020 FTE'!$I$12=1,IF(AD71="Missing dates on Tab 10 or Tab 12 in cells I15 and/or I16",0,IF(AD71&lt;40,AD71/40,1)),IF('13. Type 2 Emp 2020 FTE'!I67=1,IF(AD71="Missing dates on Tab 10 or Tab 12 in cells I15 and/or I16",0,IF(AD71&lt;40,AD71/40,1)),0)),1)</f>
        <v>0</v>
      </c>
      <c r="AF71" s="395">
        <f>ROUND(IF('11. Type 1 Emp 2020 FTE'!$I$12=2,IF(AD71="Missing dates on Tab 10 or Tab 12 in cells I15 and/or I16",0,IF(AD71&lt;40,AD71/40,1)),IF('13. Type 2 Emp 2020 FTE'!I67=2,IF(AD71="Missing dates on Tab 10 or Tab 12 in cells I15 and/or I16",0,IF(AD71&lt;40,AD71/40,1)),0)),1)</f>
        <v>0</v>
      </c>
    </row>
    <row r="72" spans="1:32" x14ac:dyDescent="0.25">
      <c r="A72" s="265">
        <f t="shared" si="3"/>
        <v>57</v>
      </c>
      <c r="B72" s="501"/>
      <c r="C72" s="51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270">
        <f t="shared" si="4"/>
        <v>0</v>
      </c>
      <c r="AD72" s="558">
        <f>IF(AC72&gt;0,IF('10. Type 1 Emp Cov. Period Comp'!$I$15&gt;0,+AC72/(('10. Type 1 Emp Cov. Period Comp'!$I$16-'10. Type 1 Emp Cov. Period Comp'!$I$15+1)/7),IF('12. Type 2 Emp 2020 Comp'!$I$15&gt;0,+AC72/(('12. Type 2 Emp 2020 Comp'!$I$16-'12. Type 2 Emp 2020 Comp'!$I$15+1)/7),"Missing dates on Tab 10 or Tab 12 in cells I15 and/or I16")),0)</f>
        <v>0</v>
      </c>
      <c r="AE72" s="395">
        <f>ROUND(IF('11. Type 1 Emp 2020 FTE'!$I$12=1,IF(AD72="Missing dates on Tab 10 or Tab 12 in cells I15 and/or I16",0,IF(AD72&lt;40,AD72/40,1)),IF('13. Type 2 Emp 2020 FTE'!I68=1,IF(AD72="Missing dates on Tab 10 or Tab 12 in cells I15 and/or I16",0,IF(AD72&lt;40,AD72/40,1)),0)),1)</f>
        <v>0</v>
      </c>
      <c r="AF72" s="395">
        <f>ROUND(IF('11. Type 1 Emp 2020 FTE'!$I$12=2,IF(AD72="Missing dates on Tab 10 or Tab 12 in cells I15 and/or I16",0,IF(AD72&lt;40,AD72/40,1)),IF('13. Type 2 Emp 2020 FTE'!I68=2,IF(AD72="Missing dates on Tab 10 or Tab 12 in cells I15 and/or I16",0,IF(AD72&lt;40,AD72/40,1)),0)),1)</f>
        <v>0</v>
      </c>
    </row>
    <row r="73" spans="1:32" x14ac:dyDescent="0.25">
      <c r="A73" s="265">
        <f t="shared" si="3"/>
        <v>58</v>
      </c>
      <c r="B73" s="501"/>
      <c r="C73" s="51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270">
        <f t="shared" si="4"/>
        <v>0</v>
      </c>
      <c r="AD73" s="558">
        <f>IF(AC73&gt;0,IF('10. Type 1 Emp Cov. Period Comp'!$I$15&gt;0,+AC73/(('10. Type 1 Emp Cov. Period Comp'!$I$16-'10. Type 1 Emp Cov. Period Comp'!$I$15+1)/7),IF('12. Type 2 Emp 2020 Comp'!$I$15&gt;0,+AC73/(('12. Type 2 Emp 2020 Comp'!$I$16-'12. Type 2 Emp 2020 Comp'!$I$15+1)/7),"Missing dates on Tab 10 or Tab 12 in cells I15 and/or I16")),0)</f>
        <v>0</v>
      </c>
      <c r="AE73" s="395">
        <f>ROUND(IF('11. Type 1 Emp 2020 FTE'!$I$12=1,IF(AD73="Missing dates on Tab 10 or Tab 12 in cells I15 and/or I16",0,IF(AD73&lt;40,AD73/40,1)),IF('13. Type 2 Emp 2020 FTE'!I69=1,IF(AD73="Missing dates on Tab 10 or Tab 12 in cells I15 and/or I16",0,IF(AD73&lt;40,AD73/40,1)),0)),1)</f>
        <v>0</v>
      </c>
      <c r="AF73" s="395">
        <f>ROUND(IF('11. Type 1 Emp 2020 FTE'!$I$12=2,IF(AD73="Missing dates on Tab 10 or Tab 12 in cells I15 and/or I16",0,IF(AD73&lt;40,AD73/40,1)),IF('13. Type 2 Emp 2020 FTE'!I69=2,IF(AD73="Missing dates on Tab 10 or Tab 12 in cells I15 and/or I16",0,IF(AD73&lt;40,AD73/40,1)),0)),1)</f>
        <v>0</v>
      </c>
    </row>
    <row r="74" spans="1:32" x14ac:dyDescent="0.25">
      <c r="A74" s="265">
        <f t="shared" si="3"/>
        <v>59</v>
      </c>
      <c r="B74" s="501"/>
      <c r="C74" s="515"/>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270">
        <f t="shared" si="4"/>
        <v>0</v>
      </c>
      <c r="AD74" s="558">
        <f>IF(AC74&gt;0,IF('10. Type 1 Emp Cov. Period Comp'!$I$15&gt;0,+AC74/(('10. Type 1 Emp Cov. Period Comp'!$I$16-'10. Type 1 Emp Cov. Period Comp'!$I$15+1)/7),IF('12. Type 2 Emp 2020 Comp'!$I$15&gt;0,+AC74/(('12. Type 2 Emp 2020 Comp'!$I$16-'12. Type 2 Emp 2020 Comp'!$I$15+1)/7),"Missing dates on Tab 10 or Tab 12 in cells I15 and/or I16")),0)</f>
        <v>0</v>
      </c>
      <c r="AE74" s="395">
        <f>ROUND(IF('11. Type 1 Emp 2020 FTE'!$I$12=1,IF(AD74="Missing dates on Tab 10 or Tab 12 in cells I15 and/or I16",0,IF(AD74&lt;40,AD74/40,1)),IF('13. Type 2 Emp 2020 FTE'!I70=1,IF(AD74="Missing dates on Tab 10 or Tab 12 in cells I15 and/or I16",0,IF(AD74&lt;40,AD74/40,1)),0)),1)</f>
        <v>0</v>
      </c>
      <c r="AF74" s="395">
        <f>ROUND(IF('11. Type 1 Emp 2020 FTE'!$I$12=2,IF(AD74="Missing dates on Tab 10 or Tab 12 in cells I15 and/or I16",0,IF(AD74&lt;40,AD74/40,1)),IF('13. Type 2 Emp 2020 FTE'!I70=2,IF(AD74="Missing dates on Tab 10 or Tab 12 in cells I15 and/or I16",0,IF(AD74&lt;40,AD74/40,1)),0)),1)</f>
        <v>0</v>
      </c>
    </row>
    <row r="75" spans="1:32" x14ac:dyDescent="0.25">
      <c r="A75" s="265">
        <f t="shared" si="3"/>
        <v>60</v>
      </c>
      <c r="B75" s="501"/>
      <c r="C75" s="51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270">
        <f t="shared" si="4"/>
        <v>0</v>
      </c>
      <c r="AD75" s="558">
        <f>IF(AC75&gt;0,IF('10. Type 1 Emp Cov. Period Comp'!$I$15&gt;0,+AC75/(('10. Type 1 Emp Cov. Period Comp'!$I$16-'10. Type 1 Emp Cov. Period Comp'!$I$15+1)/7),IF('12. Type 2 Emp 2020 Comp'!$I$15&gt;0,+AC75/(('12. Type 2 Emp 2020 Comp'!$I$16-'12. Type 2 Emp 2020 Comp'!$I$15+1)/7),"Missing dates on Tab 10 or Tab 12 in cells I15 and/or I16")),0)</f>
        <v>0</v>
      </c>
      <c r="AE75" s="395">
        <f>ROUND(IF('11. Type 1 Emp 2020 FTE'!$I$12=1,IF(AD75="Missing dates on Tab 10 or Tab 12 in cells I15 and/or I16",0,IF(AD75&lt;40,AD75/40,1)),IF('13. Type 2 Emp 2020 FTE'!I71=1,IF(AD75="Missing dates on Tab 10 or Tab 12 in cells I15 and/or I16",0,IF(AD75&lt;40,AD75/40,1)),0)),1)</f>
        <v>0</v>
      </c>
      <c r="AF75" s="395">
        <f>ROUND(IF('11. Type 1 Emp 2020 FTE'!$I$12=2,IF(AD75="Missing dates on Tab 10 or Tab 12 in cells I15 and/or I16",0,IF(AD75&lt;40,AD75/40,1)),IF('13. Type 2 Emp 2020 FTE'!I71=2,IF(AD75="Missing dates on Tab 10 or Tab 12 in cells I15 and/or I16",0,IF(AD75&lt;40,AD75/40,1)),0)),1)</f>
        <v>0</v>
      </c>
    </row>
    <row r="76" spans="1:32" x14ac:dyDescent="0.25">
      <c r="A76" s="265">
        <f t="shared" si="3"/>
        <v>61</v>
      </c>
      <c r="B76" s="501"/>
      <c r="C76" s="51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270">
        <f t="shared" si="4"/>
        <v>0</v>
      </c>
      <c r="AD76" s="558">
        <f>IF(AC76&gt;0,IF('10. Type 1 Emp Cov. Period Comp'!$I$15&gt;0,+AC76/(('10. Type 1 Emp Cov. Period Comp'!$I$16-'10. Type 1 Emp Cov. Period Comp'!$I$15+1)/7),IF('12. Type 2 Emp 2020 Comp'!$I$15&gt;0,+AC76/(('12. Type 2 Emp 2020 Comp'!$I$16-'12. Type 2 Emp 2020 Comp'!$I$15+1)/7),"Missing dates on Tab 10 or Tab 12 in cells I15 and/or I16")),0)</f>
        <v>0</v>
      </c>
      <c r="AE76" s="395">
        <f>ROUND(IF('11. Type 1 Emp 2020 FTE'!$I$12=1,IF(AD76="Missing dates on Tab 10 or Tab 12 in cells I15 and/or I16",0,IF(AD76&lt;40,AD76/40,1)),IF('13. Type 2 Emp 2020 FTE'!I72=1,IF(AD76="Missing dates on Tab 10 or Tab 12 in cells I15 and/or I16",0,IF(AD76&lt;40,AD76/40,1)),0)),1)</f>
        <v>0</v>
      </c>
      <c r="AF76" s="395">
        <f>ROUND(IF('11. Type 1 Emp 2020 FTE'!$I$12=2,IF(AD76="Missing dates on Tab 10 or Tab 12 in cells I15 and/or I16",0,IF(AD76&lt;40,AD76/40,1)),IF('13. Type 2 Emp 2020 FTE'!I72=2,IF(AD76="Missing dates on Tab 10 or Tab 12 in cells I15 and/or I16",0,IF(AD76&lt;40,AD76/40,1)),0)),1)</f>
        <v>0</v>
      </c>
    </row>
    <row r="77" spans="1:32" x14ac:dyDescent="0.25">
      <c r="A77" s="265">
        <f t="shared" si="3"/>
        <v>62</v>
      </c>
      <c r="B77" s="501"/>
      <c r="C77" s="51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270">
        <f t="shared" si="4"/>
        <v>0</v>
      </c>
      <c r="AD77" s="558">
        <f>IF(AC77&gt;0,IF('10. Type 1 Emp Cov. Period Comp'!$I$15&gt;0,+AC77/(('10. Type 1 Emp Cov. Period Comp'!$I$16-'10. Type 1 Emp Cov. Period Comp'!$I$15+1)/7),IF('12. Type 2 Emp 2020 Comp'!$I$15&gt;0,+AC77/(('12. Type 2 Emp 2020 Comp'!$I$16-'12. Type 2 Emp 2020 Comp'!$I$15+1)/7),"Missing dates on Tab 10 or Tab 12 in cells I15 and/or I16")),0)</f>
        <v>0</v>
      </c>
      <c r="AE77" s="395">
        <f>ROUND(IF('11. Type 1 Emp 2020 FTE'!$I$12=1,IF(AD77="Missing dates on Tab 10 or Tab 12 in cells I15 and/or I16",0,IF(AD77&lt;40,AD77/40,1)),IF('13. Type 2 Emp 2020 FTE'!I73=1,IF(AD77="Missing dates on Tab 10 or Tab 12 in cells I15 and/or I16",0,IF(AD77&lt;40,AD77/40,1)),0)),1)</f>
        <v>0</v>
      </c>
      <c r="AF77" s="395">
        <f>ROUND(IF('11. Type 1 Emp 2020 FTE'!$I$12=2,IF(AD77="Missing dates on Tab 10 or Tab 12 in cells I15 and/or I16",0,IF(AD77&lt;40,AD77/40,1)),IF('13. Type 2 Emp 2020 FTE'!I73=2,IF(AD77="Missing dates on Tab 10 or Tab 12 in cells I15 and/or I16",0,IF(AD77&lt;40,AD77/40,1)),0)),1)</f>
        <v>0</v>
      </c>
    </row>
    <row r="78" spans="1:32" x14ac:dyDescent="0.25">
      <c r="A78" s="265">
        <f t="shared" si="3"/>
        <v>63</v>
      </c>
      <c r="B78" s="501"/>
      <c r="C78" s="515"/>
      <c r="D78" s="505"/>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270">
        <f t="shared" si="4"/>
        <v>0</v>
      </c>
      <c r="AD78" s="558">
        <f>IF(AC78&gt;0,IF('10. Type 1 Emp Cov. Period Comp'!$I$15&gt;0,+AC78/(('10. Type 1 Emp Cov. Period Comp'!$I$16-'10. Type 1 Emp Cov. Period Comp'!$I$15+1)/7),IF('12. Type 2 Emp 2020 Comp'!$I$15&gt;0,+AC78/(('12. Type 2 Emp 2020 Comp'!$I$16-'12. Type 2 Emp 2020 Comp'!$I$15+1)/7),"Missing dates on Tab 10 or Tab 12 in cells I15 and/or I16")),0)</f>
        <v>0</v>
      </c>
      <c r="AE78" s="395">
        <f>ROUND(IF('11. Type 1 Emp 2020 FTE'!$I$12=1,IF(AD78="Missing dates on Tab 10 or Tab 12 in cells I15 and/or I16",0,IF(AD78&lt;40,AD78/40,1)),IF('13. Type 2 Emp 2020 FTE'!I74=1,IF(AD78="Missing dates on Tab 10 or Tab 12 in cells I15 and/or I16",0,IF(AD78&lt;40,AD78/40,1)),0)),1)</f>
        <v>0</v>
      </c>
      <c r="AF78" s="395">
        <f>ROUND(IF('11. Type 1 Emp 2020 FTE'!$I$12=2,IF(AD78="Missing dates on Tab 10 or Tab 12 in cells I15 and/or I16",0,IF(AD78&lt;40,AD78/40,1)),IF('13. Type 2 Emp 2020 FTE'!I74=2,IF(AD78="Missing dates on Tab 10 or Tab 12 in cells I15 and/or I16",0,IF(AD78&lt;40,AD78/40,1)),0)),1)</f>
        <v>0</v>
      </c>
    </row>
    <row r="79" spans="1:32" x14ac:dyDescent="0.25">
      <c r="A79" s="265">
        <f t="shared" si="3"/>
        <v>64</v>
      </c>
      <c r="B79" s="501"/>
      <c r="C79" s="51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270">
        <f t="shared" si="4"/>
        <v>0</v>
      </c>
      <c r="AD79" s="558">
        <f>IF(AC79&gt;0,IF('10. Type 1 Emp Cov. Period Comp'!$I$15&gt;0,+AC79/(('10. Type 1 Emp Cov. Period Comp'!$I$16-'10. Type 1 Emp Cov. Period Comp'!$I$15+1)/7),IF('12. Type 2 Emp 2020 Comp'!$I$15&gt;0,+AC79/(('12. Type 2 Emp 2020 Comp'!$I$16-'12. Type 2 Emp 2020 Comp'!$I$15+1)/7),"Missing dates on Tab 10 or Tab 12 in cells I15 and/or I16")),0)</f>
        <v>0</v>
      </c>
      <c r="AE79" s="395">
        <f>ROUND(IF('11. Type 1 Emp 2020 FTE'!$I$12=1,IF(AD79="Missing dates on Tab 10 or Tab 12 in cells I15 and/or I16",0,IF(AD79&lt;40,AD79/40,1)),IF('13. Type 2 Emp 2020 FTE'!I75=1,IF(AD79="Missing dates on Tab 10 or Tab 12 in cells I15 and/or I16",0,IF(AD79&lt;40,AD79/40,1)),0)),1)</f>
        <v>0</v>
      </c>
      <c r="AF79" s="395">
        <f>ROUND(IF('11. Type 1 Emp 2020 FTE'!$I$12=2,IF(AD79="Missing dates on Tab 10 or Tab 12 in cells I15 and/or I16",0,IF(AD79&lt;40,AD79/40,1)),IF('13. Type 2 Emp 2020 FTE'!I75=2,IF(AD79="Missing dates on Tab 10 or Tab 12 in cells I15 and/or I16",0,IF(AD79&lt;40,AD79/40,1)),0)),1)</f>
        <v>0</v>
      </c>
    </row>
    <row r="80" spans="1:32" x14ac:dyDescent="0.25">
      <c r="A80" s="265">
        <f t="shared" si="3"/>
        <v>65</v>
      </c>
      <c r="B80" s="501"/>
      <c r="C80" s="51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270">
        <f t="shared" si="4"/>
        <v>0</v>
      </c>
      <c r="AD80" s="558">
        <f>IF(AC80&gt;0,IF('10. Type 1 Emp Cov. Period Comp'!$I$15&gt;0,+AC80/(('10. Type 1 Emp Cov. Period Comp'!$I$16-'10. Type 1 Emp Cov. Period Comp'!$I$15+1)/7),IF('12. Type 2 Emp 2020 Comp'!$I$15&gt;0,+AC80/(('12. Type 2 Emp 2020 Comp'!$I$16-'12. Type 2 Emp 2020 Comp'!$I$15+1)/7),"Missing dates on Tab 10 or Tab 12 in cells I15 and/or I16")),0)</f>
        <v>0</v>
      </c>
      <c r="AE80" s="395">
        <f>ROUND(IF('11. Type 1 Emp 2020 FTE'!$I$12=1,IF(AD80="Missing dates on Tab 10 or Tab 12 in cells I15 and/or I16",0,IF(AD80&lt;40,AD80/40,1)),IF('13. Type 2 Emp 2020 FTE'!I76=1,IF(AD80="Missing dates on Tab 10 or Tab 12 in cells I15 and/or I16",0,IF(AD80&lt;40,AD80/40,1)),0)),1)</f>
        <v>0</v>
      </c>
      <c r="AF80" s="395">
        <f>ROUND(IF('11. Type 1 Emp 2020 FTE'!$I$12=2,IF(AD80="Missing dates on Tab 10 or Tab 12 in cells I15 and/or I16",0,IF(AD80&lt;40,AD80/40,1)),IF('13. Type 2 Emp 2020 FTE'!I76=2,IF(AD80="Missing dates on Tab 10 or Tab 12 in cells I15 and/or I16",0,IF(AD80&lt;40,AD80/40,1)),0)),1)</f>
        <v>0</v>
      </c>
    </row>
    <row r="81" spans="1:32" x14ac:dyDescent="0.25">
      <c r="A81" s="265">
        <f t="shared" si="3"/>
        <v>66</v>
      </c>
      <c r="B81" s="501"/>
      <c r="C81" s="51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270">
        <f t="shared" si="4"/>
        <v>0</v>
      </c>
      <c r="AD81" s="558">
        <f>IF(AC81&gt;0,IF('10. Type 1 Emp Cov. Period Comp'!$I$15&gt;0,+AC81/(('10. Type 1 Emp Cov. Period Comp'!$I$16-'10. Type 1 Emp Cov. Period Comp'!$I$15+1)/7),IF('12. Type 2 Emp 2020 Comp'!$I$15&gt;0,+AC81/(('12. Type 2 Emp 2020 Comp'!$I$16-'12. Type 2 Emp 2020 Comp'!$I$15+1)/7),"Missing dates on Tab 10 or Tab 12 in cells I15 and/or I16")),0)</f>
        <v>0</v>
      </c>
      <c r="AE81" s="395">
        <f>ROUND(IF('11. Type 1 Emp 2020 FTE'!$I$12=1,IF(AD81="Missing dates on Tab 10 or Tab 12 in cells I15 and/or I16",0,IF(AD81&lt;40,AD81/40,1)),IF('13. Type 2 Emp 2020 FTE'!I77=1,IF(AD81="Missing dates on Tab 10 or Tab 12 in cells I15 and/or I16",0,IF(AD81&lt;40,AD81/40,1)),0)),1)</f>
        <v>0</v>
      </c>
      <c r="AF81" s="395">
        <f>ROUND(IF('11. Type 1 Emp 2020 FTE'!$I$12=2,IF(AD81="Missing dates on Tab 10 or Tab 12 in cells I15 and/or I16",0,IF(AD81&lt;40,AD81/40,1)),IF('13. Type 2 Emp 2020 FTE'!I77=2,IF(AD81="Missing dates on Tab 10 or Tab 12 in cells I15 and/or I16",0,IF(AD81&lt;40,AD81/40,1)),0)),1)</f>
        <v>0</v>
      </c>
    </row>
    <row r="82" spans="1:32" x14ac:dyDescent="0.25">
      <c r="A82" s="265">
        <f t="shared" ref="A82:A104" si="5">+A81+1</f>
        <v>67</v>
      </c>
      <c r="B82" s="501"/>
      <c r="C82" s="51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270">
        <f t="shared" si="4"/>
        <v>0</v>
      </c>
      <c r="AD82" s="558">
        <f>IF(AC82&gt;0,IF('10. Type 1 Emp Cov. Period Comp'!$I$15&gt;0,+AC82/(('10. Type 1 Emp Cov. Period Comp'!$I$16-'10. Type 1 Emp Cov. Period Comp'!$I$15+1)/7),IF('12. Type 2 Emp 2020 Comp'!$I$15&gt;0,+AC82/(('12. Type 2 Emp 2020 Comp'!$I$16-'12. Type 2 Emp 2020 Comp'!$I$15+1)/7),"Missing dates on Tab 10 or Tab 12 in cells I15 and/or I16")),0)</f>
        <v>0</v>
      </c>
      <c r="AE82" s="395">
        <f>ROUND(IF('11. Type 1 Emp 2020 FTE'!$I$12=1,IF(AD82="Missing dates on Tab 10 or Tab 12 in cells I15 and/or I16",0,IF(AD82&lt;40,AD82/40,1)),IF('13. Type 2 Emp 2020 FTE'!I78=1,IF(AD82="Missing dates on Tab 10 or Tab 12 in cells I15 and/or I16",0,IF(AD82&lt;40,AD82/40,1)),0)),1)</f>
        <v>0</v>
      </c>
      <c r="AF82" s="395">
        <f>ROUND(IF('11. Type 1 Emp 2020 FTE'!$I$12=2,IF(AD82="Missing dates on Tab 10 or Tab 12 in cells I15 and/or I16",0,IF(AD82&lt;40,AD82/40,1)),IF('13. Type 2 Emp 2020 FTE'!I78=2,IF(AD82="Missing dates on Tab 10 or Tab 12 in cells I15 and/or I16",0,IF(AD82&lt;40,AD82/40,1)),0)),1)</f>
        <v>0</v>
      </c>
    </row>
    <row r="83" spans="1:32" x14ac:dyDescent="0.25">
      <c r="A83" s="265">
        <f t="shared" si="5"/>
        <v>68</v>
      </c>
      <c r="B83" s="501"/>
      <c r="C83" s="51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270">
        <f t="shared" si="4"/>
        <v>0</v>
      </c>
      <c r="AD83" s="558">
        <f>IF(AC83&gt;0,IF('10. Type 1 Emp Cov. Period Comp'!$I$15&gt;0,+AC83/(('10. Type 1 Emp Cov. Period Comp'!$I$16-'10. Type 1 Emp Cov. Period Comp'!$I$15+1)/7),IF('12. Type 2 Emp 2020 Comp'!$I$15&gt;0,+AC83/(('12. Type 2 Emp 2020 Comp'!$I$16-'12. Type 2 Emp 2020 Comp'!$I$15+1)/7),"Missing dates on Tab 10 or Tab 12 in cells I15 and/or I16")),0)</f>
        <v>0</v>
      </c>
      <c r="AE83" s="395">
        <f>ROUND(IF('11. Type 1 Emp 2020 FTE'!$I$12=1,IF(AD83="Missing dates on Tab 10 or Tab 12 in cells I15 and/or I16",0,IF(AD83&lt;40,AD83/40,1)),IF('13. Type 2 Emp 2020 FTE'!I79=1,IF(AD83="Missing dates on Tab 10 or Tab 12 in cells I15 and/or I16",0,IF(AD83&lt;40,AD83/40,1)),0)),1)</f>
        <v>0</v>
      </c>
      <c r="AF83" s="395">
        <f>ROUND(IF('11. Type 1 Emp 2020 FTE'!$I$12=2,IF(AD83="Missing dates on Tab 10 or Tab 12 in cells I15 and/or I16",0,IF(AD83&lt;40,AD83/40,1)),IF('13. Type 2 Emp 2020 FTE'!I79=2,IF(AD83="Missing dates on Tab 10 or Tab 12 in cells I15 and/or I16",0,IF(AD83&lt;40,AD83/40,1)),0)),1)</f>
        <v>0</v>
      </c>
    </row>
    <row r="84" spans="1:32" x14ac:dyDescent="0.25">
      <c r="A84" s="265">
        <f t="shared" si="5"/>
        <v>69</v>
      </c>
      <c r="B84" s="501"/>
      <c r="C84" s="51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270">
        <f t="shared" si="4"/>
        <v>0</v>
      </c>
      <c r="AD84" s="558">
        <f>IF(AC84&gt;0,IF('10. Type 1 Emp Cov. Period Comp'!$I$15&gt;0,+AC84/(('10. Type 1 Emp Cov. Period Comp'!$I$16-'10. Type 1 Emp Cov. Period Comp'!$I$15+1)/7),IF('12. Type 2 Emp 2020 Comp'!$I$15&gt;0,+AC84/(('12. Type 2 Emp 2020 Comp'!$I$16-'12. Type 2 Emp 2020 Comp'!$I$15+1)/7),"Missing dates on Tab 10 or Tab 12 in cells I15 and/or I16")),0)</f>
        <v>0</v>
      </c>
      <c r="AE84" s="395">
        <f>ROUND(IF('11. Type 1 Emp 2020 FTE'!$I$12=1,IF(AD84="Missing dates on Tab 10 or Tab 12 in cells I15 and/or I16",0,IF(AD84&lt;40,AD84/40,1)),IF('13. Type 2 Emp 2020 FTE'!I80=1,IF(AD84="Missing dates on Tab 10 or Tab 12 in cells I15 and/or I16",0,IF(AD84&lt;40,AD84/40,1)),0)),1)</f>
        <v>0</v>
      </c>
      <c r="AF84" s="395">
        <f>ROUND(IF('11. Type 1 Emp 2020 FTE'!$I$12=2,IF(AD84="Missing dates on Tab 10 or Tab 12 in cells I15 and/or I16",0,IF(AD84&lt;40,AD84/40,1)),IF('13. Type 2 Emp 2020 FTE'!I80=2,IF(AD84="Missing dates on Tab 10 or Tab 12 in cells I15 and/or I16",0,IF(AD84&lt;40,AD84/40,1)),0)),1)</f>
        <v>0</v>
      </c>
    </row>
    <row r="85" spans="1:32" x14ac:dyDescent="0.25">
      <c r="A85" s="265">
        <f t="shared" si="5"/>
        <v>70</v>
      </c>
      <c r="B85" s="501"/>
      <c r="C85" s="51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270">
        <f t="shared" si="4"/>
        <v>0</v>
      </c>
      <c r="AD85" s="558">
        <f>IF(AC85&gt;0,IF('10. Type 1 Emp Cov. Period Comp'!$I$15&gt;0,+AC85/(('10. Type 1 Emp Cov. Period Comp'!$I$16-'10. Type 1 Emp Cov. Period Comp'!$I$15+1)/7),IF('12. Type 2 Emp 2020 Comp'!$I$15&gt;0,+AC85/(('12. Type 2 Emp 2020 Comp'!$I$16-'12. Type 2 Emp 2020 Comp'!$I$15+1)/7),"Missing dates on Tab 10 or Tab 12 in cells I15 and/or I16")),0)</f>
        <v>0</v>
      </c>
      <c r="AE85" s="395">
        <f>ROUND(IF('11. Type 1 Emp 2020 FTE'!$I$12=1,IF(AD85="Missing dates on Tab 10 or Tab 12 in cells I15 and/or I16",0,IF(AD85&lt;40,AD85/40,1)),IF('13. Type 2 Emp 2020 FTE'!I81=1,IF(AD85="Missing dates on Tab 10 or Tab 12 in cells I15 and/or I16",0,IF(AD85&lt;40,AD85/40,1)),0)),1)</f>
        <v>0</v>
      </c>
      <c r="AF85" s="395">
        <f>ROUND(IF('11. Type 1 Emp 2020 FTE'!$I$12=2,IF(AD85="Missing dates on Tab 10 or Tab 12 in cells I15 and/or I16",0,IF(AD85&lt;40,AD85/40,1)),IF('13. Type 2 Emp 2020 FTE'!I81=2,IF(AD85="Missing dates on Tab 10 or Tab 12 in cells I15 and/or I16",0,IF(AD85&lt;40,AD85/40,1)),0)),1)</f>
        <v>0</v>
      </c>
    </row>
    <row r="86" spans="1:32" x14ac:dyDescent="0.25">
      <c r="A86" s="265">
        <f t="shared" si="5"/>
        <v>71</v>
      </c>
      <c r="B86" s="501"/>
      <c r="C86" s="51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270">
        <f t="shared" si="4"/>
        <v>0</v>
      </c>
      <c r="AD86" s="558">
        <f>IF(AC86&gt;0,IF('10. Type 1 Emp Cov. Period Comp'!$I$15&gt;0,+AC86/(('10. Type 1 Emp Cov. Period Comp'!$I$16-'10. Type 1 Emp Cov. Period Comp'!$I$15+1)/7),IF('12. Type 2 Emp 2020 Comp'!$I$15&gt;0,+AC86/(('12. Type 2 Emp 2020 Comp'!$I$16-'12. Type 2 Emp 2020 Comp'!$I$15+1)/7),"Missing dates on Tab 10 or Tab 12 in cells I15 and/or I16")),0)</f>
        <v>0</v>
      </c>
      <c r="AE86" s="395">
        <f>ROUND(IF('11. Type 1 Emp 2020 FTE'!$I$12=1,IF(AD86="Missing dates on Tab 10 or Tab 12 in cells I15 and/or I16",0,IF(AD86&lt;40,AD86/40,1)),IF('13. Type 2 Emp 2020 FTE'!I82=1,IF(AD86="Missing dates on Tab 10 or Tab 12 in cells I15 and/or I16",0,IF(AD86&lt;40,AD86/40,1)),0)),1)</f>
        <v>0</v>
      </c>
      <c r="AF86" s="395">
        <f>ROUND(IF('11. Type 1 Emp 2020 FTE'!$I$12=2,IF(AD86="Missing dates on Tab 10 or Tab 12 in cells I15 and/or I16",0,IF(AD86&lt;40,AD86/40,1)),IF('13. Type 2 Emp 2020 FTE'!I82=2,IF(AD86="Missing dates on Tab 10 or Tab 12 in cells I15 and/or I16",0,IF(AD86&lt;40,AD86/40,1)),0)),1)</f>
        <v>0</v>
      </c>
    </row>
    <row r="87" spans="1:32" x14ac:dyDescent="0.25">
      <c r="A87" s="265">
        <f t="shared" si="5"/>
        <v>72</v>
      </c>
      <c r="B87" s="501"/>
      <c r="C87" s="51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270">
        <f t="shared" si="4"/>
        <v>0</v>
      </c>
      <c r="AD87" s="558">
        <f>IF(AC87&gt;0,IF('10. Type 1 Emp Cov. Period Comp'!$I$15&gt;0,+AC87/(('10. Type 1 Emp Cov. Period Comp'!$I$16-'10. Type 1 Emp Cov. Period Comp'!$I$15+1)/7),IF('12. Type 2 Emp 2020 Comp'!$I$15&gt;0,+AC87/(('12. Type 2 Emp 2020 Comp'!$I$16-'12. Type 2 Emp 2020 Comp'!$I$15+1)/7),"Missing dates on Tab 10 or Tab 12 in cells I15 and/or I16")),0)</f>
        <v>0</v>
      </c>
      <c r="AE87" s="395">
        <f>ROUND(IF('11. Type 1 Emp 2020 FTE'!$I$12=1,IF(AD87="Missing dates on Tab 10 or Tab 12 in cells I15 and/or I16",0,IF(AD87&lt;40,AD87/40,1)),IF('13. Type 2 Emp 2020 FTE'!I83=1,IF(AD87="Missing dates on Tab 10 or Tab 12 in cells I15 and/or I16",0,IF(AD87&lt;40,AD87/40,1)),0)),1)</f>
        <v>0</v>
      </c>
      <c r="AF87" s="395">
        <f>ROUND(IF('11. Type 1 Emp 2020 FTE'!$I$12=2,IF(AD87="Missing dates on Tab 10 or Tab 12 in cells I15 and/or I16",0,IF(AD87&lt;40,AD87/40,1)),IF('13. Type 2 Emp 2020 FTE'!I83=2,IF(AD87="Missing dates on Tab 10 or Tab 12 in cells I15 and/or I16",0,IF(AD87&lt;40,AD87/40,1)),0)),1)</f>
        <v>0</v>
      </c>
    </row>
    <row r="88" spans="1:32" x14ac:dyDescent="0.25">
      <c r="A88" s="265">
        <f t="shared" si="5"/>
        <v>73</v>
      </c>
      <c r="B88" s="501"/>
      <c r="C88" s="51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270">
        <f t="shared" si="4"/>
        <v>0</v>
      </c>
      <c r="AD88" s="558">
        <f>IF(AC88&gt;0,IF('10. Type 1 Emp Cov. Period Comp'!$I$15&gt;0,+AC88/(('10. Type 1 Emp Cov. Period Comp'!$I$16-'10. Type 1 Emp Cov. Period Comp'!$I$15+1)/7),IF('12. Type 2 Emp 2020 Comp'!$I$15&gt;0,+AC88/(('12. Type 2 Emp 2020 Comp'!$I$16-'12. Type 2 Emp 2020 Comp'!$I$15+1)/7),"Missing dates on Tab 10 or Tab 12 in cells I15 and/or I16")),0)</f>
        <v>0</v>
      </c>
      <c r="AE88" s="395">
        <f>ROUND(IF('11. Type 1 Emp 2020 FTE'!$I$12=1,IF(AD88="Missing dates on Tab 10 or Tab 12 in cells I15 and/or I16",0,IF(AD88&lt;40,AD88/40,1)),IF('13. Type 2 Emp 2020 FTE'!I84=1,IF(AD88="Missing dates on Tab 10 or Tab 12 in cells I15 and/or I16",0,IF(AD88&lt;40,AD88/40,1)),0)),1)</f>
        <v>0</v>
      </c>
      <c r="AF88" s="395">
        <f>ROUND(IF('11. Type 1 Emp 2020 FTE'!$I$12=2,IF(AD88="Missing dates on Tab 10 or Tab 12 in cells I15 and/or I16",0,IF(AD88&lt;40,AD88/40,1)),IF('13. Type 2 Emp 2020 FTE'!I84=2,IF(AD88="Missing dates on Tab 10 or Tab 12 in cells I15 and/or I16",0,IF(AD88&lt;40,AD88/40,1)),0)),1)</f>
        <v>0</v>
      </c>
    </row>
    <row r="89" spans="1:32" x14ac:dyDescent="0.25">
      <c r="A89" s="265">
        <f t="shared" si="5"/>
        <v>74</v>
      </c>
      <c r="B89" s="501"/>
      <c r="C89" s="51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270">
        <f t="shared" ref="AC89:AC104" si="6">SUM(D89:AB89)</f>
        <v>0</v>
      </c>
      <c r="AD89" s="558">
        <f>IF(AC89&gt;0,IF('10. Type 1 Emp Cov. Period Comp'!$I$15&gt;0,+AC89/(('10. Type 1 Emp Cov. Period Comp'!$I$16-'10. Type 1 Emp Cov. Period Comp'!$I$15+1)/7),IF('12. Type 2 Emp 2020 Comp'!$I$15&gt;0,+AC89/(('12. Type 2 Emp 2020 Comp'!$I$16-'12. Type 2 Emp 2020 Comp'!$I$15+1)/7),"Missing dates on Tab 10 or Tab 12 in cells I15 and/or I16")),0)</f>
        <v>0</v>
      </c>
      <c r="AE89" s="395">
        <f>ROUND(IF('11. Type 1 Emp 2020 FTE'!$I$12=1,IF(AD89="Missing dates on Tab 10 or Tab 12 in cells I15 and/or I16",0,IF(AD89&lt;40,AD89/40,1)),IF('13. Type 2 Emp 2020 FTE'!I85=1,IF(AD89="Missing dates on Tab 10 or Tab 12 in cells I15 and/or I16",0,IF(AD89&lt;40,AD89/40,1)),0)),1)</f>
        <v>0</v>
      </c>
      <c r="AF89" s="395">
        <f>ROUND(IF('11. Type 1 Emp 2020 FTE'!$I$12=2,IF(AD89="Missing dates on Tab 10 or Tab 12 in cells I15 and/or I16",0,IF(AD89&lt;40,AD89/40,1)),IF('13. Type 2 Emp 2020 FTE'!I85=2,IF(AD89="Missing dates on Tab 10 or Tab 12 in cells I15 and/or I16",0,IF(AD89&lt;40,AD89/40,1)),0)),1)</f>
        <v>0</v>
      </c>
    </row>
    <row r="90" spans="1:32" x14ac:dyDescent="0.25">
      <c r="A90" s="265">
        <f t="shared" si="5"/>
        <v>75</v>
      </c>
      <c r="B90" s="501"/>
      <c r="C90" s="515"/>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270">
        <f t="shared" si="6"/>
        <v>0</v>
      </c>
      <c r="AD90" s="558">
        <f>IF(AC90&gt;0,IF('10. Type 1 Emp Cov. Period Comp'!$I$15&gt;0,+AC90/(('10. Type 1 Emp Cov. Period Comp'!$I$16-'10. Type 1 Emp Cov. Period Comp'!$I$15+1)/7),IF('12. Type 2 Emp 2020 Comp'!$I$15&gt;0,+AC90/(('12. Type 2 Emp 2020 Comp'!$I$16-'12. Type 2 Emp 2020 Comp'!$I$15+1)/7),"Missing dates on Tab 10 or Tab 12 in cells I15 and/or I16")),0)</f>
        <v>0</v>
      </c>
      <c r="AE90" s="395">
        <f>ROUND(IF('11. Type 1 Emp 2020 FTE'!$I$12=1,IF(AD90="Missing dates on Tab 10 or Tab 12 in cells I15 and/or I16",0,IF(AD90&lt;40,AD90/40,1)),IF('13. Type 2 Emp 2020 FTE'!I86=1,IF(AD90="Missing dates on Tab 10 or Tab 12 in cells I15 and/or I16",0,IF(AD90&lt;40,AD90/40,1)),0)),1)</f>
        <v>0</v>
      </c>
      <c r="AF90" s="395">
        <f>ROUND(IF('11. Type 1 Emp 2020 FTE'!$I$12=2,IF(AD90="Missing dates on Tab 10 or Tab 12 in cells I15 and/or I16",0,IF(AD90&lt;40,AD90/40,1)),IF('13. Type 2 Emp 2020 FTE'!I86=2,IF(AD90="Missing dates on Tab 10 or Tab 12 in cells I15 and/or I16",0,IF(AD90&lt;40,AD90/40,1)),0)),1)</f>
        <v>0</v>
      </c>
    </row>
    <row r="91" spans="1:32" x14ac:dyDescent="0.25">
      <c r="A91" s="265">
        <f t="shared" si="5"/>
        <v>76</v>
      </c>
      <c r="B91" s="501"/>
      <c r="C91" s="515"/>
      <c r="D91" s="505"/>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270">
        <f t="shared" si="6"/>
        <v>0</v>
      </c>
      <c r="AD91" s="558">
        <f>IF(AC91&gt;0,IF('10. Type 1 Emp Cov. Period Comp'!$I$15&gt;0,+AC91/(('10. Type 1 Emp Cov. Period Comp'!$I$16-'10. Type 1 Emp Cov. Period Comp'!$I$15+1)/7),IF('12. Type 2 Emp 2020 Comp'!$I$15&gt;0,+AC91/(('12. Type 2 Emp 2020 Comp'!$I$16-'12. Type 2 Emp 2020 Comp'!$I$15+1)/7),"Missing dates on Tab 10 or Tab 12 in cells I15 and/or I16")),0)</f>
        <v>0</v>
      </c>
      <c r="AE91" s="395">
        <f>ROUND(IF('11. Type 1 Emp 2020 FTE'!$I$12=1,IF(AD91="Missing dates on Tab 10 or Tab 12 in cells I15 and/or I16",0,IF(AD91&lt;40,AD91/40,1)),IF('13. Type 2 Emp 2020 FTE'!I87=1,IF(AD91="Missing dates on Tab 10 or Tab 12 in cells I15 and/or I16",0,IF(AD91&lt;40,AD91/40,1)),0)),1)</f>
        <v>0</v>
      </c>
      <c r="AF91" s="395">
        <f>ROUND(IF('11. Type 1 Emp 2020 FTE'!$I$12=2,IF(AD91="Missing dates on Tab 10 or Tab 12 in cells I15 and/or I16",0,IF(AD91&lt;40,AD91/40,1)),IF('13. Type 2 Emp 2020 FTE'!I87=2,IF(AD91="Missing dates on Tab 10 or Tab 12 in cells I15 and/or I16",0,IF(AD91&lt;40,AD91/40,1)),0)),1)</f>
        <v>0</v>
      </c>
    </row>
    <row r="92" spans="1:32" x14ac:dyDescent="0.25">
      <c r="A92" s="265">
        <f t="shared" si="5"/>
        <v>77</v>
      </c>
      <c r="B92" s="501"/>
      <c r="C92" s="51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270">
        <f t="shared" si="6"/>
        <v>0</v>
      </c>
      <c r="AD92" s="558">
        <f>IF(AC92&gt;0,IF('10. Type 1 Emp Cov. Period Comp'!$I$15&gt;0,+AC92/(('10. Type 1 Emp Cov. Period Comp'!$I$16-'10. Type 1 Emp Cov. Period Comp'!$I$15+1)/7),IF('12. Type 2 Emp 2020 Comp'!$I$15&gt;0,+AC92/(('12. Type 2 Emp 2020 Comp'!$I$16-'12. Type 2 Emp 2020 Comp'!$I$15+1)/7),"Missing dates on Tab 10 or Tab 12 in cells I15 and/or I16")),0)</f>
        <v>0</v>
      </c>
      <c r="AE92" s="395">
        <f>ROUND(IF('11. Type 1 Emp 2020 FTE'!$I$12=1,IF(AD92="Missing dates on Tab 10 or Tab 12 in cells I15 and/or I16",0,IF(AD92&lt;40,AD92/40,1)),IF('13. Type 2 Emp 2020 FTE'!I88=1,IF(AD92="Missing dates on Tab 10 or Tab 12 in cells I15 and/or I16",0,IF(AD92&lt;40,AD92/40,1)),0)),1)</f>
        <v>0</v>
      </c>
      <c r="AF92" s="395">
        <f>ROUND(IF('11. Type 1 Emp 2020 FTE'!$I$12=2,IF(AD92="Missing dates on Tab 10 or Tab 12 in cells I15 and/or I16",0,IF(AD92&lt;40,AD92/40,1)),IF('13. Type 2 Emp 2020 FTE'!I88=2,IF(AD92="Missing dates on Tab 10 or Tab 12 in cells I15 and/or I16",0,IF(AD92&lt;40,AD92/40,1)),0)),1)</f>
        <v>0</v>
      </c>
    </row>
    <row r="93" spans="1:32" x14ac:dyDescent="0.25">
      <c r="A93" s="265">
        <f t="shared" si="5"/>
        <v>78</v>
      </c>
      <c r="B93" s="501"/>
      <c r="C93" s="51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270">
        <f t="shared" si="6"/>
        <v>0</v>
      </c>
      <c r="AD93" s="558">
        <f>IF(AC93&gt;0,IF('10. Type 1 Emp Cov. Period Comp'!$I$15&gt;0,+AC93/(('10. Type 1 Emp Cov. Period Comp'!$I$16-'10. Type 1 Emp Cov. Period Comp'!$I$15+1)/7),IF('12. Type 2 Emp 2020 Comp'!$I$15&gt;0,+AC93/(('12. Type 2 Emp 2020 Comp'!$I$16-'12. Type 2 Emp 2020 Comp'!$I$15+1)/7),"Missing dates on Tab 10 or Tab 12 in cells I15 and/or I16")),0)</f>
        <v>0</v>
      </c>
      <c r="AE93" s="395">
        <f>ROUND(IF('11. Type 1 Emp 2020 FTE'!$I$12=1,IF(AD93="Missing dates on Tab 10 or Tab 12 in cells I15 and/or I16",0,IF(AD93&lt;40,AD93/40,1)),IF('13. Type 2 Emp 2020 FTE'!I89=1,IF(AD93="Missing dates on Tab 10 or Tab 12 in cells I15 and/or I16",0,IF(AD93&lt;40,AD93/40,1)),0)),1)</f>
        <v>0</v>
      </c>
      <c r="AF93" s="395">
        <f>ROUND(IF('11. Type 1 Emp 2020 FTE'!$I$12=2,IF(AD93="Missing dates on Tab 10 or Tab 12 in cells I15 and/or I16",0,IF(AD93&lt;40,AD93/40,1)),IF('13. Type 2 Emp 2020 FTE'!I89=2,IF(AD93="Missing dates on Tab 10 or Tab 12 in cells I15 and/or I16",0,IF(AD93&lt;40,AD93/40,1)),0)),1)</f>
        <v>0</v>
      </c>
    </row>
    <row r="94" spans="1:32" x14ac:dyDescent="0.25">
      <c r="A94" s="265">
        <f t="shared" si="5"/>
        <v>79</v>
      </c>
      <c r="B94" s="501"/>
      <c r="C94" s="51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270">
        <f t="shared" si="6"/>
        <v>0</v>
      </c>
      <c r="AD94" s="558">
        <f>IF(AC94&gt;0,IF('10. Type 1 Emp Cov. Period Comp'!$I$15&gt;0,+AC94/(('10. Type 1 Emp Cov. Period Comp'!$I$16-'10. Type 1 Emp Cov. Period Comp'!$I$15+1)/7),IF('12. Type 2 Emp 2020 Comp'!$I$15&gt;0,+AC94/(('12. Type 2 Emp 2020 Comp'!$I$16-'12. Type 2 Emp 2020 Comp'!$I$15+1)/7),"Missing dates on Tab 10 or Tab 12 in cells I15 and/or I16")),0)</f>
        <v>0</v>
      </c>
      <c r="AE94" s="395">
        <f>ROUND(IF('11. Type 1 Emp 2020 FTE'!$I$12=1,IF(AD94="Missing dates on Tab 10 or Tab 12 in cells I15 and/or I16",0,IF(AD94&lt;40,AD94/40,1)),IF('13. Type 2 Emp 2020 FTE'!I90=1,IF(AD94="Missing dates on Tab 10 or Tab 12 in cells I15 and/or I16",0,IF(AD94&lt;40,AD94/40,1)),0)),1)</f>
        <v>0</v>
      </c>
      <c r="AF94" s="395">
        <f>ROUND(IF('11. Type 1 Emp 2020 FTE'!$I$12=2,IF(AD94="Missing dates on Tab 10 or Tab 12 in cells I15 and/or I16",0,IF(AD94&lt;40,AD94/40,1)),IF('13. Type 2 Emp 2020 FTE'!I90=2,IF(AD94="Missing dates on Tab 10 or Tab 12 in cells I15 and/or I16",0,IF(AD94&lt;40,AD94/40,1)),0)),1)</f>
        <v>0</v>
      </c>
    </row>
    <row r="95" spans="1:32" x14ac:dyDescent="0.25">
      <c r="A95" s="265">
        <f t="shared" si="5"/>
        <v>80</v>
      </c>
      <c r="B95" s="501"/>
      <c r="C95" s="51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270">
        <f t="shared" si="6"/>
        <v>0</v>
      </c>
      <c r="AD95" s="558">
        <f>IF(AC95&gt;0,IF('10. Type 1 Emp Cov. Period Comp'!$I$15&gt;0,+AC95/(('10. Type 1 Emp Cov. Period Comp'!$I$16-'10. Type 1 Emp Cov. Period Comp'!$I$15+1)/7),IF('12. Type 2 Emp 2020 Comp'!$I$15&gt;0,+AC95/(('12. Type 2 Emp 2020 Comp'!$I$16-'12. Type 2 Emp 2020 Comp'!$I$15+1)/7),"Missing dates on Tab 10 or Tab 12 in cells I15 and/or I16")),0)</f>
        <v>0</v>
      </c>
      <c r="AE95" s="395">
        <f>ROUND(IF('11. Type 1 Emp 2020 FTE'!$I$12=1,IF(AD95="Missing dates on Tab 10 or Tab 12 in cells I15 and/or I16",0,IF(AD95&lt;40,AD95/40,1)),IF('13. Type 2 Emp 2020 FTE'!I91=1,IF(AD95="Missing dates on Tab 10 or Tab 12 in cells I15 and/or I16",0,IF(AD95&lt;40,AD95/40,1)),0)),1)</f>
        <v>0</v>
      </c>
      <c r="AF95" s="395">
        <f>ROUND(IF('11. Type 1 Emp 2020 FTE'!$I$12=2,IF(AD95="Missing dates on Tab 10 or Tab 12 in cells I15 and/or I16",0,IF(AD95&lt;40,AD95/40,1)),IF('13. Type 2 Emp 2020 FTE'!I91=2,IF(AD95="Missing dates on Tab 10 or Tab 12 in cells I15 and/or I16",0,IF(AD95&lt;40,AD95/40,1)),0)),1)</f>
        <v>0</v>
      </c>
    </row>
    <row r="96" spans="1:32" x14ac:dyDescent="0.25">
      <c r="A96" s="265">
        <f t="shared" si="5"/>
        <v>81</v>
      </c>
      <c r="B96" s="501"/>
      <c r="C96" s="51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270">
        <f t="shared" si="6"/>
        <v>0</v>
      </c>
      <c r="AD96" s="558">
        <f>IF(AC96&gt;0,IF('10. Type 1 Emp Cov. Period Comp'!$I$15&gt;0,+AC96/(('10. Type 1 Emp Cov. Period Comp'!$I$16-'10. Type 1 Emp Cov. Period Comp'!$I$15+1)/7),IF('12. Type 2 Emp 2020 Comp'!$I$15&gt;0,+AC96/(('12. Type 2 Emp 2020 Comp'!$I$16-'12. Type 2 Emp 2020 Comp'!$I$15+1)/7),"Missing dates on Tab 10 or Tab 12 in cells I15 and/or I16")),0)</f>
        <v>0</v>
      </c>
      <c r="AE96" s="395">
        <f>ROUND(IF('11. Type 1 Emp 2020 FTE'!$I$12=1,IF(AD96="Missing dates on Tab 10 or Tab 12 in cells I15 and/or I16",0,IF(AD96&lt;40,AD96/40,1)),IF('13. Type 2 Emp 2020 FTE'!I92=1,IF(AD96="Missing dates on Tab 10 or Tab 12 in cells I15 and/or I16",0,IF(AD96&lt;40,AD96/40,1)),0)),1)</f>
        <v>0</v>
      </c>
      <c r="AF96" s="395">
        <f>ROUND(IF('11. Type 1 Emp 2020 FTE'!$I$12=2,IF(AD96="Missing dates on Tab 10 or Tab 12 in cells I15 and/or I16",0,IF(AD96&lt;40,AD96/40,1)),IF('13. Type 2 Emp 2020 FTE'!I92=2,IF(AD96="Missing dates on Tab 10 or Tab 12 in cells I15 and/or I16",0,IF(AD96&lt;40,AD96/40,1)),0)),1)</f>
        <v>0</v>
      </c>
    </row>
    <row r="97" spans="1:32" x14ac:dyDescent="0.25">
      <c r="A97" s="265">
        <f t="shared" si="5"/>
        <v>82</v>
      </c>
      <c r="B97" s="501"/>
      <c r="C97" s="515"/>
      <c r="D97" s="505"/>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270">
        <f t="shared" si="6"/>
        <v>0</v>
      </c>
      <c r="AD97" s="558">
        <f>IF(AC97&gt;0,IF('10. Type 1 Emp Cov. Period Comp'!$I$15&gt;0,+AC97/(('10. Type 1 Emp Cov. Period Comp'!$I$16-'10. Type 1 Emp Cov. Period Comp'!$I$15+1)/7),IF('12. Type 2 Emp 2020 Comp'!$I$15&gt;0,+AC97/(('12. Type 2 Emp 2020 Comp'!$I$16-'12. Type 2 Emp 2020 Comp'!$I$15+1)/7),"Missing dates on Tab 10 or Tab 12 in cells I15 and/or I16")),0)</f>
        <v>0</v>
      </c>
      <c r="AE97" s="395">
        <f>ROUND(IF('11. Type 1 Emp 2020 FTE'!$I$12=1,IF(AD97="Missing dates on Tab 10 or Tab 12 in cells I15 and/or I16",0,IF(AD97&lt;40,AD97/40,1)),IF('13. Type 2 Emp 2020 FTE'!I93=1,IF(AD97="Missing dates on Tab 10 or Tab 12 in cells I15 and/or I16",0,IF(AD97&lt;40,AD97/40,1)),0)),1)</f>
        <v>0</v>
      </c>
      <c r="AF97" s="395">
        <f>ROUND(IF('11. Type 1 Emp 2020 FTE'!$I$12=2,IF(AD97="Missing dates on Tab 10 or Tab 12 in cells I15 and/or I16",0,IF(AD97&lt;40,AD97/40,1)),IF('13. Type 2 Emp 2020 FTE'!I93=2,IF(AD97="Missing dates on Tab 10 or Tab 12 in cells I15 and/or I16",0,IF(AD97&lt;40,AD97/40,1)),0)),1)</f>
        <v>0</v>
      </c>
    </row>
    <row r="98" spans="1:32" x14ac:dyDescent="0.25">
      <c r="A98" s="265">
        <f t="shared" si="5"/>
        <v>83</v>
      </c>
      <c r="B98" s="501"/>
      <c r="C98" s="51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270">
        <f t="shared" si="6"/>
        <v>0</v>
      </c>
      <c r="AD98" s="558">
        <f>IF(AC98&gt;0,IF('10. Type 1 Emp Cov. Period Comp'!$I$15&gt;0,+AC98/(('10. Type 1 Emp Cov. Period Comp'!$I$16-'10. Type 1 Emp Cov. Period Comp'!$I$15+1)/7),IF('12. Type 2 Emp 2020 Comp'!$I$15&gt;0,+AC98/(('12. Type 2 Emp 2020 Comp'!$I$16-'12. Type 2 Emp 2020 Comp'!$I$15+1)/7),"Missing dates on Tab 10 or Tab 12 in cells I15 and/or I16")),0)</f>
        <v>0</v>
      </c>
      <c r="AE98" s="395">
        <f>ROUND(IF('11. Type 1 Emp 2020 FTE'!$I$12=1,IF(AD98="Missing dates on Tab 10 or Tab 12 in cells I15 and/or I16",0,IF(AD98&lt;40,AD98/40,1)),IF('13. Type 2 Emp 2020 FTE'!I94=1,IF(AD98="Missing dates on Tab 10 or Tab 12 in cells I15 and/or I16",0,IF(AD98&lt;40,AD98/40,1)),0)),1)</f>
        <v>0</v>
      </c>
      <c r="AF98" s="395">
        <f>ROUND(IF('11. Type 1 Emp 2020 FTE'!$I$12=2,IF(AD98="Missing dates on Tab 10 or Tab 12 in cells I15 and/or I16",0,IF(AD98&lt;40,AD98/40,1)),IF('13. Type 2 Emp 2020 FTE'!I94=2,IF(AD98="Missing dates on Tab 10 or Tab 12 in cells I15 and/or I16",0,IF(AD98&lt;40,AD98/40,1)),0)),1)</f>
        <v>0</v>
      </c>
    </row>
    <row r="99" spans="1:32" x14ac:dyDescent="0.25">
      <c r="A99" s="265">
        <f t="shared" si="5"/>
        <v>84</v>
      </c>
      <c r="B99" s="501"/>
      <c r="C99" s="51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270">
        <f t="shared" si="6"/>
        <v>0</v>
      </c>
      <c r="AD99" s="558">
        <f>IF(AC99&gt;0,IF('10. Type 1 Emp Cov. Period Comp'!$I$15&gt;0,+AC99/(('10. Type 1 Emp Cov. Period Comp'!$I$16-'10. Type 1 Emp Cov. Period Comp'!$I$15+1)/7),IF('12. Type 2 Emp 2020 Comp'!$I$15&gt;0,+AC99/(('12. Type 2 Emp 2020 Comp'!$I$16-'12. Type 2 Emp 2020 Comp'!$I$15+1)/7),"Missing dates on Tab 10 or Tab 12 in cells I15 and/or I16")),0)</f>
        <v>0</v>
      </c>
      <c r="AE99" s="395">
        <f>ROUND(IF('11. Type 1 Emp 2020 FTE'!$I$12=1,IF(AD99="Missing dates on Tab 10 or Tab 12 in cells I15 and/or I16",0,IF(AD99&lt;40,AD99/40,1)),IF('13. Type 2 Emp 2020 FTE'!I95=1,IF(AD99="Missing dates on Tab 10 or Tab 12 in cells I15 and/or I16",0,IF(AD99&lt;40,AD99/40,1)),0)),1)</f>
        <v>0</v>
      </c>
      <c r="AF99" s="395">
        <f>ROUND(IF('11. Type 1 Emp 2020 FTE'!$I$12=2,IF(AD99="Missing dates on Tab 10 or Tab 12 in cells I15 and/or I16",0,IF(AD99&lt;40,AD99/40,1)),IF('13. Type 2 Emp 2020 FTE'!I95=2,IF(AD99="Missing dates on Tab 10 or Tab 12 in cells I15 and/or I16",0,IF(AD99&lt;40,AD99/40,1)),0)),1)</f>
        <v>0</v>
      </c>
    </row>
    <row r="100" spans="1:32" x14ac:dyDescent="0.25">
      <c r="A100" s="265">
        <f t="shared" si="5"/>
        <v>85</v>
      </c>
      <c r="B100" s="501"/>
      <c r="C100" s="51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270">
        <f t="shared" si="6"/>
        <v>0</v>
      </c>
      <c r="AD100" s="558">
        <f>IF(AC100&gt;0,IF('10. Type 1 Emp Cov. Period Comp'!$I$15&gt;0,+AC100/(('10. Type 1 Emp Cov. Period Comp'!$I$16-'10. Type 1 Emp Cov. Period Comp'!$I$15+1)/7),IF('12. Type 2 Emp 2020 Comp'!$I$15&gt;0,+AC100/(('12. Type 2 Emp 2020 Comp'!$I$16-'12. Type 2 Emp 2020 Comp'!$I$15+1)/7),"Missing dates on Tab 10 or Tab 12 in cells I15 and/or I16")),0)</f>
        <v>0</v>
      </c>
      <c r="AE100" s="395">
        <f>ROUND(IF('11. Type 1 Emp 2020 FTE'!$I$12=1,IF(AD100="Missing dates on Tab 10 or Tab 12 in cells I15 and/or I16",0,IF(AD100&lt;40,AD100/40,1)),IF('13. Type 2 Emp 2020 FTE'!I96=1,IF(AD100="Missing dates on Tab 10 or Tab 12 in cells I15 and/or I16",0,IF(AD100&lt;40,AD100/40,1)),0)),1)</f>
        <v>0</v>
      </c>
      <c r="AF100" s="395">
        <f>ROUND(IF('11. Type 1 Emp 2020 FTE'!$I$12=2,IF(AD100="Missing dates on Tab 10 or Tab 12 in cells I15 and/or I16",0,IF(AD100&lt;40,AD100/40,1)),IF('13. Type 2 Emp 2020 FTE'!I96=2,IF(AD100="Missing dates on Tab 10 or Tab 12 in cells I15 and/or I16",0,IF(AD100&lt;40,AD100/40,1)),0)),1)</f>
        <v>0</v>
      </c>
    </row>
    <row r="101" spans="1:32" x14ac:dyDescent="0.25">
      <c r="A101" s="265">
        <f t="shared" si="5"/>
        <v>86</v>
      </c>
      <c r="B101" s="501"/>
      <c r="C101" s="51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270">
        <f t="shared" si="6"/>
        <v>0</v>
      </c>
      <c r="AD101" s="558">
        <f>IF(AC101&gt;0,IF('10. Type 1 Emp Cov. Period Comp'!$I$15&gt;0,+AC101/(('10. Type 1 Emp Cov. Period Comp'!$I$16-'10. Type 1 Emp Cov. Period Comp'!$I$15+1)/7),IF('12. Type 2 Emp 2020 Comp'!$I$15&gt;0,+AC101/(('12. Type 2 Emp 2020 Comp'!$I$16-'12. Type 2 Emp 2020 Comp'!$I$15+1)/7),"Missing dates on Tab 10 or Tab 12 in cells I15 and/or I16")),0)</f>
        <v>0</v>
      </c>
      <c r="AE101" s="395">
        <f>ROUND(IF('11. Type 1 Emp 2020 FTE'!$I$12=1,IF(AD101="Missing dates on Tab 10 or Tab 12 in cells I15 and/or I16",0,IF(AD101&lt;40,AD101/40,1)),IF('13. Type 2 Emp 2020 FTE'!I97=1,IF(AD101="Missing dates on Tab 10 or Tab 12 in cells I15 and/or I16",0,IF(AD101&lt;40,AD101/40,1)),0)),1)</f>
        <v>0</v>
      </c>
      <c r="AF101" s="395">
        <f>ROUND(IF('11. Type 1 Emp 2020 FTE'!$I$12=2,IF(AD101="Missing dates on Tab 10 or Tab 12 in cells I15 and/or I16",0,IF(AD101&lt;40,AD101/40,1)),IF('13. Type 2 Emp 2020 FTE'!I97=2,IF(AD101="Missing dates on Tab 10 or Tab 12 in cells I15 and/or I16",0,IF(AD101&lt;40,AD101/40,1)),0)),1)</f>
        <v>0</v>
      </c>
    </row>
    <row r="102" spans="1:32" x14ac:dyDescent="0.25">
      <c r="A102" s="265">
        <f t="shared" si="5"/>
        <v>87</v>
      </c>
      <c r="B102" s="501"/>
      <c r="C102" s="51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270">
        <f t="shared" si="6"/>
        <v>0</v>
      </c>
      <c r="AD102" s="558">
        <f>IF(AC102&gt;0,IF('10. Type 1 Emp Cov. Period Comp'!$I$15&gt;0,+AC102/(('10. Type 1 Emp Cov. Period Comp'!$I$16-'10. Type 1 Emp Cov. Period Comp'!$I$15+1)/7),IF('12. Type 2 Emp 2020 Comp'!$I$15&gt;0,+AC102/(('12. Type 2 Emp 2020 Comp'!$I$16-'12. Type 2 Emp 2020 Comp'!$I$15+1)/7),"Missing dates on Tab 10 or Tab 12 in cells I15 and/or I16")),0)</f>
        <v>0</v>
      </c>
      <c r="AE102" s="395">
        <f>ROUND(IF('11. Type 1 Emp 2020 FTE'!$I$12=1,IF(AD102="Missing dates on Tab 10 or Tab 12 in cells I15 and/or I16",0,IF(AD102&lt;40,AD102/40,1)),IF('13. Type 2 Emp 2020 FTE'!I98=1,IF(AD102="Missing dates on Tab 10 or Tab 12 in cells I15 and/or I16",0,IF(AD102&lt;40,AD102/40,1)),0)),1)</f>
        <v>0</v>
      </c>
      <c r="AF102" s="395">
        <f>ROUND(IF('11. Type 1 Emp 2020 FTE'!$I$12=2,IF(AD102="Missing dates on Tab 10 or Tab 12 in cells I15 and/or I16",0,IF(AD102&lt;40,AD102/40,1)),IF('13. Type 2 Emp 2020 FTE'!I98=2,IF(AD102="Missing dates on Tab 10 or Tab 12 in cells I15 and/or I16",0,IF(AD102&lt;40,AD102/40,1)),0)),1)</f>
        <v>0</v>
      </c>
    </row>
    <row r="103" spans="1:32" x14ac:dyDescent="0.25">
      <c r="A103" s="265">
        <f t="shared" si="5"/>
        <v>88</v>
      </c>
      <c r="B103" s="501"/>
      <c r="C103" s="51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270">
        <f t="shared" si="6"/>
        <v>0</v>
      </c>
      <c r="AD103" s="558">
        <f>IF(AC103&gt;0,IF('10. Type 1 Emp Cov. Period Comp'!$I$15&gt;0,+AC103/(('10. Type 1 Emp Cov. Period Comp'!$I$16-'10. Type 1 Emp Cov. Period Comp'!$I$15+1)/7),IF('12. Type 2 Emp 2020 Comp'!$I$15&gt;0,+AC103/(('12. Type 2 Emp 2020 Comp'!$I$16-'12. Type 2 Emp 2020 Comp'!$I$15+1)/7),"Missing dates on Tab 10 or Tab 12 in cells I15 and/or I16")),0)</f>
        <v>0</v>
      </c>
      <c r="AE103" s="395">
        <f>ROUND(IF('11. Type 1 Emp 2020 FTE'!$I$12=1,IF(AD103="Missing dates on Tab 10 or Tab 12 in cells I15 and/or I16",0,IF(AD103&lt;40,AD103/40,1)),IF('13. Type 2 Emp 2020 FTE'!I99=1,IF(AD103="Missing dates on Tab 10 or Tab 12 in cells I15 and/or I16",0,IF(AD103&lt;40,AD103/40,1)),0)),1)</f>
        <v>0</v>
      </c>
      <c r="AF103" s="395">
        <f>ROUND(IF('11. Type 1 Emp 2020 FTE'!$I$12=2,IF(AD103="Missing dates on Tab 10 or Tab 12 in cells I15 and/or I16",0,IF(AD103&lt;40,AD103/40,1)),IF('13. Type 2 Emp 2020 FTE'!I99=2,IF(AD103="Missing dates on Tab 10 or Tab 12 in cells I15 and/or I16",0,IF(AD103&lt;40,AD103/40,1)),0)),1)</f>
        <v>0</v>
      </c>
    </row>
    <row r="104" spans="1:32" x14ac:dyDescent="0.25">
      <c r="A104" s="265">
        <f t="shared" si="5"/>
        <v>89</v>
      </c>
      <c r="B104" s="501"/>
      <c r="C104" s="51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270">
        <f t="shared" si="6"/>
        <v>0</v>
      </c>
      <c r="AD104" s="558">
        <f>IF(AC104&gt;0,IF('10. Type 1 Emp Cov. Period Comp'!$I$15&gt;0,+AC104/(('10. Type 1 Emp Cov. Period Comp'!$I$16-'10. Type 1 Emp Cov. Period Comp'!$I$15+1)/7),IF('12. Type 2 Emp 2020 Comp'!$I$15&gt;0,+AC104/(('12. Type 2 Emp 2020 Comp'!$I$16-'12. Type 2 Emp 2020 Comp'!$I$15+1)/7),"Missing dates on Tab 10 or Tab 12 in cells I15 and/or I16")),0)</f>
        <v>0</v>
      </c>
      <c r="AE104" s="395">
        <f>ROUND(IF('11. Type 1 Emp 2020 FTE'!$I$12=1,IF(AD104="Missing dates on Tab 10 or Tab 12 in cells I15 and/or I16",0,IF(AD104&lt;40,AD104/40,1)),IF('13. Type 2 Emp 2020 FTE'!I100=1,IF(AD104="Missing dates on Tab 10 or Tab 12 in cells I15 and/or I16",0,IF(AD104&lt;40,AD104/40,1)),0)),1)</f>
        <v>0</v>
      </c>
      <c r="AF104" s="395">
        <f>ROUND(IF('11. Type 1 Emp 2020 FTE'!$I$12=2,IF(AD104="Missing dates on Tab 10 or Tab 12 in cells I15 and/or I16",0,IF(AD104&lt;40,AD104/40,1)),IF('13. Type 2 Emp 2020 FTE'!I100=2,IF(AD104="Missing dates on Tab 10 or Tab 12 in cells I15 and/or I16",0,IF(AD104&lt;40,AD104/40,1)),0)),1)</f>
        <v>0</v>
      </c>
    </row>
    <row r="105" spans="1:32" x14ac:dyDescent="0.25">
      <c r="A105" s="265">
        <f t="shared" ref="A105:A115" si="7">+A104+1</f>
        <v>90</v>
      </c>
      <c r="B105" s="501"/>
      <c r="C105" s="51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270">
        <f t="shared" ref="AC105:AC115" si="8">SUM(D105:AB105)</f>
        <v>0</v>
      </c>
      <c r="AD105" s="558">
        <f>IF(AC105&gt;0,IF('10. Type 1 Emp Cov. Period Comp'!$I$15&gt;0,+AC105/(('10. Type 1 Emp Cov. Period Comp'!$I$16-'10. Type 1 Emp Cov. Period Comp'!$I$15+1)/7),IF('12. Type 2 Emp 2020 Comp'!$I$15&gt;0,+AC105/(('12. Type 2 Emp 2020 Comp'!$I$16-'12. Type 2 Emp 2020 Comp'!$I$15+1)/7),"Missing dates on Tab 10 or Tab 12 in cells I15 and/or I16")),0)</f>
        <v>0</v>
      </c>
      <c r="AE105" s="395">
        <f>ROUND(IF('11. Type 1 Emp 2020 FTE'!$I$12=1,IF(AD105="Missing dates on Tab 10 or Tab 12 in cells I15 and/or I16",0,IF(AD105&lt;40,AD105/40,1)),IF('13. Type 2 Emp 2020 FTE'!I101=1,IF(AD105="Missing dates on Tab 10 or Tab 12 in cells I15 and/or I16",0,IF(AD105&lt;40,AD105/40,1)),0)),1)</f>
        <v>0</v>
      </c>
      <c r="AF105" s="395">
        <f>ROUND(IF('11. Type 1 Emp 2020 FTE'!$I$12=2,IF(AD105="Missing dates on Tab 10 or Tab 12 in cells I15 and/or I16",0,IF(AD105&lt;40,AD105/40,1)),IF('13. Type 2 Emp 2020 FTE'!I101=2,IF(AD105="Missing dates on Tab 10 or Tab 12 in cells I15 and/or I16",0,IF(AD105&lt;40,AD105/40,1)),0)),1)</f>
        <v>0</v>
      </c>
    </row>
    <row r="106" spans="1:32" x14ac:dyDescent="0.25">
      <c r="A106" s="265">
        <f t="shared" si="7"/>
        <v>91</v>
      </c>
      <c r="B106" s="501"/>
      <c r="C106" s="51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270">
        <f t="shared" si="8"/>
        <v>0</v>
      </c>
      <c r="AD106" s="558">
        <f>IF(AC106&gt;0,IF('10. Type 1 Emp Cov. Period Comp'!$I$15&gt;0,+AC106/(('10. Type 1 Emp Cov. Period Comp'!$I$16-'10. Type 1 Emp Cov. Period Comp'!$I$15+1)/7),IF('12. Type 2 Emp 2020 Comp'!$I$15&gt;0,+AC106/(('12. Type 2 Emp 2020 Comp'!$I$16-'12. Type 2 Emp 2020 Comp'!$I$15+1)/7),"Missing dates on Tab 10 or Tab 12 in cells I15 and/or I16")),0)</f>
        <v>0</v>
      </c>
      <c r="AE106" s="395">
        <f>ROUND(IF('11. Type 1 Emp 2020 FTE'!$I$12=1,IF(AD106="Missing dates on Tab 10 or Tab 12 in cells I15 and/or I16",0,IF(AD106&lt;40,AD106/40,1)),IF('13. Type 2 Emp 2020 FTE'!I102=1,IF(AD106="Missing dates on Tab 10 or Tab 12 in cells I15 and/or I16",0,IF(AD106&lt;40,AD106/40,1)),0)),1)</f>
        <v>0</v>
      </c>
      <c r="AF106" s="395">
        <f>ROUND(IF('11. Type 1 Emp 2020 FTE'!$I$12=2,IF(AD106="Missing dates on Tab 10 or Tab 12 in cells I15 and/or I16",0,IF(AD106&lt;40,AD106/40,1)),IF('13. Type 2 Emp 2020 FTE'!I102=2,IF(AD106="Missing dates on Tab 10 or Tab 12 in cells I15 and/or I16",0,IF(AD106&lt;40,AD106/40,1)),0)),1)</f>
        <v>0</v>
      </c>
    </row>
    <row r="107" spans="1:32" x14ac:dyDescent="0.25">
      <c r="A107" s="265">
        <f t="shared" si="7"/>
        <v>92</v>
      </c>
      <c r="B107" s="501"/>
      <c r="C107" s="51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270">
        <f t="shared" si="8"/>
        <v>0</v>
      </c>
      <c r="AD107" s="558">
        <f>IF(AC107&gt;0,IF('10. Type 1 Emp Cov. Period Comp'!$I$15&gt;0,+AC107/(('10. Type 1 Emp Cov. Period Comp'!$I$16-'10. Type 1 Emp Cov. Period Comp'!$I$15+1)/7),IF('12. Type 2 Emp 2020 Comp'!$I$15&gt;0,+AC107/(('12. Type 2 Emp 2020 Comp'!$I$16-'12. Type 2 Emp 2020 Comp'!$I$15+1)/7),"Missing dates on Tab 10 or Tab 12 in cells I15 and/or I16")),0)</f>
        <v>0</v>
      </c>
      <c r="AE107" s="395">
        <f>ROUND(IF('11. Type 1 Emp 2020 FTE'!$I$12=1,IF(AD107="Missing dates on Tab 10 or Tab 12 in cells I15 and/or I16",0,IF(AD107&lt;40,AD107/40,1)),IF('13. Type 2 Emp 2020 FTE'!I103=1,IF(AD107="Missing dates on Tab 10 or Tab 12 in cells I15 and/or I16",0,IF(AD107&lt;40,AD107/40,1)),0)),1)</f>
        <v>0</v>
      </c>
      <c r="AF107" s="395">
        <f>ROUND(IF('11. Type 1 Emp 2020 FTE'!$I$12=2,IF(AD107="Missing dates on Tab 10 or Tab 12 in cells I15 and/or I16",0,IF(AD107&lt;40,AD107/40,1)),IF('13. Type 2 Emp 2020 FTE'!I103=2,IF(AD107="Missing dates on Tab 10 or Tab 12 in cells I15 and/or I16",0,IF(AD107&lt;40,AD107/40,1)),0)),1)</f>
        <v>0</v>
      </c>
    </row>
    <row r="108" spans="1:32" x14ac:dyDescent="0.25">
      <c r="A108" s="265">
        <f t="shared" si="7"/>
        <v>93</v>
      </c>
      <c r="B108" s="501"/>
      <c r="C108" s="51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270">
        <f t="shared" si="8"/>
        <v>0</v>
      </c>
      <c r="AD108" s="558">
        <f>IF(AC108&gt;0,IF('10. Type 1 Emp Cov. Period Comp'!$I$15&gt;0,+AC108/(('10. Type 1 Emp Cov. Period Comp'!$I$16-'10. Type 1 Emp Cov. Period Comp'!$I$15+1)/7),IF('12. Type 2 Emp 2020 Comp'!$I$15&gt;0,+AC108/(('12. Type 2 Emp 2020 Comp'!$I$16-'12. Type 2 Emp 2020 Comp'!$I$15+1)/7),"Missing dates on Tab 10 or Tab 12 in cells I15 and/or I16")),0)</f>
        <v>0</v>
      </c>
      <c r="AE108" s="395">
        <f>ROUND(IF('11. Type 1 Emp 2020 FTE'!$I$12=1,IF(AD108="Missing dates on Tab 10 or Tab 12 in cells I15 and/or I16",0,IF(AD108&lt;40,AD108/40,1)),IF('13. Type 2 Emp 2020 FTE'!I104=1,IF(AD108="Missing dates on Tab 10 or Tab 12 in cells I15 and/or I16",0,IF(AD108&lt;40,AD108/40,1)),0)),1)</f>
        <v>0</v>
      </c>
      <c r="AF108" s="395">
        <f>ROUND(IF('11. Type 1 Emp 2020 FTE'!$I$12=2,IF(AD108="Missing dates on Tab 10 or Tab 12 in cells I15 and/or I16",0,IF(AD108&lt;40,AD108/40,1)),IF('13. Type 2 Emp 2020 FTE'!I104=2,IF(AD108="Missing dates on Tab 10 or Tab 12 in cells I15 and/or I16",0,IF(AD108&lt;40,AD108/40,1)),0)),1)</f>
        <v>0</v>
      </c>
    </row>
    <row r="109" spans="1:32" x14ac:dyDescent="0.25">
      <c r="A109" s="265">
        <f t="shared" si="7"/>
        <v>94</v>
      </c>
      <c r="B109" s="501"/>
      <c r="C109" s="51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270">
        <f t="shared" si="8"/>
        <v>0</v>
      </c>
      <c r="AD109" s="558">
        <f>IF(AC109&gt;0,IF('10. Type 1 Emp Cov. Period Comp'!$I$15&gt;0,+AC109/(('10. Type 1 Emp Cov. Period Comp'!$I$16-'10. Type 1 Emp Cov. Period Comp'!$I$15+1)/7),IF('12. Type 2 Emp 2020 Comp'!$I$15&gt;0,+AC109/(('12. Type 2 Emp 2020 Comp'!$I$16-'12. Type 2 Emp 2020 Comp'!$I$15+1)/7),"Missing dates on Tab 10 or Tab 12 in cells I15 and/or I16")),0)</f>
        <v>0</v>
      </c>
      <c r="AE109" s="395">
        <f>ROUND(IF('11. Type 1 Emp 2020 FTE'!$I$12=1,IF(AD109="Missing dates on Tab 10 or Tab 12 in cells I15 and/or I16",0,IF(AD109&lt;40,AD109/40,1)),IF('13. Type 2 Emp 2020 FTE'!I105=1,IF(AD109="Missing dates on Tab 10 or Tab 12 in cells I15 and/or I16",0,IF(AD109&lt;40,AD109/40,1)),0)),1)</f>
        <v>0</v>
      </c>
      <c r="AF109" s="395">
        <f>ROUND(IF('11. Type 1 Emp 2020 FTE'!$I$12=2,IF(AD109="Missing dates on Tab 10 or Tab 12 in cells I15 and/or I16",0,IF(AD109&lt;40,AD109/40,1)),IF('13. Type 2 Emp 2020 FTE'!I105=2,IF(AD109="Missing dates on Tab 10 or Tab 12 in cells I15 and/or I16",0,IF(AD109&lt;40,AD109/40,1)),0)),1)</f>
        <v>0</v>
      </c>
    </row>
    <row r="110" spans="1:32" x14ac:dyDescent="0.25">
      <c r="A110" s="265">
        <f t="shared" si="7"/>
        <v>95</v>
      </c>
      <c r="B110" s="501"/>
      <c r="C110" s="51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270">
        <f t="shared" si="8"/>
        <v>0</v>
      </c>
      <c r="AD110" s="558">
        <f>IF(AC110&gt;0,IF('10. Type 1 Emp Cov. Period Comp'!$I$15&gt;0,+AC110/(('10. Type 1 Emp Cov. Period Comp'!$I$16-'10. Type 1 Emp Cov. Period Comp'!$I$15+1)/7),IF('12. Type 2 Emp 2020 Comp'!$I$15&gt;0,+AC110/(('12. Type 2 Emp 2020 Comp'!$I$16-'12. Type 2 Emp 2020 Comp'!$I$15+1)/7),"Missing dates on Tab 10 or Tab 12 in cells I15 and/or I16")),0)</f>
        <v>0</v>
      </c>
      <c r="AE110" s="395">
        <f>ROUND(IF('11. Type 1 Emp 2020 FTE'!$I$12=1,IF(AD110="Missing dates on Tab 10 or Tab 12 in cells I15 and/or I16",0,IF(AD110&lt;40,AD110/40,1)),IF('13. Type 2 Emp 2020 FTE'!I106=1,IF(AD110="Missing dates on Tab 10 or Tab 12 in cells I15 and/or I16",0,IF(AD110&lt;40,AD110/40,1)),0)),1)</f>
        <v>0</v>
      </c>
      <c r="AF110" s="395">
        <f>ROUND(IF('11. Type 1 Emp 2020 FTE'!$I$12=2,IF(AD110="Missing dates on Tab 10 or Tab 12 in cells I15 and/or I16",0,IF(AD110&lt;40,AD110/40,1)),IF('13. Type 2 Emp 2020 FTE'!I106=2,IF(AD110="Missing dates on Tab 10 or Tab 12 in cells I15 and/or I16",0,IF(AD110&lt;40,AD110/40,1)),0)),1)</f>
        <v>0</v>
      </c>
    </row>
    <row r="111" spans="1:32" x14ac:dyDescent="0.25">
      <c r="A111" s="265">
        <f t="shared" si="7"/>
        <v>96</v>
      </c>
      <c r="B111" s="501"/>
      <c r="C111" s="51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270">
        <f t="shared" si="8"/>
        <v>0</v>
      </c>
      <c r="AD111" s="558">
        <f>IF(AC111&gt;0,IF('10. Type 1 Emp Cov. Period Comp'!$I$15&gt;0,+AC111/(('10. Type 1 Emp Cov. Period Comp'!$I$16-'10. Type 1 Emp Cov. Period Comp'!$I$15+1)/7),IF('12. Type 2 Emp 2020 Comp'!$I$15&gt;0,+AC111/(('12. Type 2 Emp 2020 Comp'!$I$16-'12. Type 2 Emp 2020 Comp'!$I$15+1)/7),"Missing dates on Tab 10 or Tab 12 in cells I15 and/or I16")),0)</f>
        <v>0</v>
      </c>
      <c r="AE111" s="395">
        <f>ROUND(IF('11. Type 1 Emp 2020 FTE'!$I$12=1,IF(AD111="Missing dates on Tab 10 or Tab 12 in cells I15 and/or I16",0,IF(AD111&lt;40,AD111/40,1)),IF('13. Type 2 Emp 2020 FTE'!I107=1,IF(AD111="Missing dates on Tab 10 or Tab 12 in cells I15 and/or I16",0,IF(AD111&lt;40,AD111/40,1)),0)),1)</f>
        <v>0</v>
      </c>
      <c r="AF111" s="395">
        <f>ROUND(IF('11. Type 1 Emp 2020 FTE'!$I$12=2,IF(AD111="Missing dates on Tab 10 or Tab 12 in cells I15 and/or I16",0,IF(AD111&lt;40,AD111/40,1)),IF('13. Type 2 Emp 2020 FTE'!I107=2,IF(AD111="Missing dates on Tab 10 or Tab 12 in cells I15 and/or I16",0,IF(AD111&lt;40,AD111/40,1)),0)),1)</f>
        <v>0</v>
      </c>
    </row>
    <row r="112" spans="1:32" x14ac:dyDescent="0.25">
      <c r="A112" s="265">
        <f t="shared" si="7"/>
        <v>97</v>
      </c>
      <c r="B112" s="501"/>
      <c r="C112" s="51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270">
        <f t="shared" si="8"/>
        <v>0</v>
      </c>
      <c r="AD112" s="558">
        <f>IF(AC112&gt;0,IF('10. Type 1 Emp Cov. Period Comp'!$I$15&gt;0,+AC112/(('10. Type 1 Emp Cov. Period Comp'!$I$16-'10. Type 1 Emp Cov. Period Comp'!$I$15+1)/7),IF('12. Type 2 Emp 2020 Comp'!$I$15&gt;0,+AC112/(('12. Type 2 Emp 2020 Comp'!$I$16-'12. Type 2 Emp 2020 Comp'!$I$15+1)/7),"Missing dates on Tab 10 or Tab 12 in cells I15 and/or I16")),0)</f>
        <v>0</v>
      </c>
      <c r="AE112" s="395">
        <f>ROUND(IF('11. Type 1 Emp 2020 FTE'!$I$12=1,IF(AD112="Missing dates on Tab 10 or Tab 12 in cells I15 and/or I16",0,IF(AD112&lt;40,AD112/40,1)),IF('13. Type 2 Emp 2020 FTE'!I108=1,IF(AD112="Missing dates on Tab 10 or Tab 12 in cells I15 and/or I16",0,IF(AD112&lt;40,AD112/40,1)),0)),1)</f>
        <v>0</v>
      </c>
      <c r="AF112" s="395">
        <f>ROUND(IF('11. Type 1 Emp 2020 FTE'!$I$12=2,IF(AD112="Missing dates on Tab 10 or Tab 12 in cells I15 and/or I16",0,IF(AD112&lt;40,AD112/40,1)),IF('13. Type 2 Emp 2020 FTE'!I108=2,IF(AD112="Missing dates on Tab 10 or Tab 12 in cells I15 and/or I16",0,IF(AD112&lt;40,AD112/40,1)),0)),1)</f>
        <v>0</v>
      </c>
    </row>
    <row r="113" spans="1:32" x14ac:dyDescent="0.25">
      <c r="A113" s="265">
        <f t="shared" si="7"/>
        <v>98</v>
      </c>
      <c r="B113" s="501"/>
      <c r="C113" s="51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270">
        <f t="shared" si="8"/>
        <v>0</v>
      </c>
      <c r="AD113" s="558">
        <f>IF(AC113&gt;0,IF('10. Type 1 Emp Cov. Period Comp'!$I$15&gt;0,+AC113/(('10. Type 1 Emp Cov. Period Comp'!$I$16-'10. Type 1 Emp Cov. Period Comp'!$I$15+1)/7),IF('12. Type 2 Emp 2020 Comp'!$I$15&gt;0,+AC113/(('12. Type 2 Emp 2020 Comp'!$I$16-'12. Type 2 Emp 2020 Comp'!$I$15+1)/7),"Missing dates on Tab 10 or Tab 12 in cells I15 and/or I16")),0)</f>
        <v>0</v>
      </c>
      <c r="AE113" s="395">
        <f>ROUND(IF('11. Type 1 Emp 2020 FTE'!$I$12=1,IF(AD113="Missing dates on Tab 10 or Tab 12 in cells I15 and/or I16",0,IF(AD113&lt;40,AD113/40,1)),IF('13. Type 2 Emp 2020 FTE'!I109=1,IF(AD113="Missing dates on Tab 10 or Tab 12 in cells I15 and/or I16",0,IF(AD113&lt;40,AD113/40,1)),0)),1)</f>
        <v>0</v>
      </c>
      <c r="AF113" s="395">
        <f>ROUND(IF('11. Type 1 Emp 2020 FTE'!$I$12=2,IF(AD113="Missing dates on Tab 10 or Tab 12 in cells I15 and/or I16",0,IF(AD113&lt;40,AD113/40,1)),IF('13. Type 2 Emp 2020 FTE'!I109=2,IF(AD113="Missing dates on Tab 10 or Tab 12 in cells I15 and/or I16",0,IF(AD113&lt;40,AD113/40,1)),0)),1)</f>
        <v>0</v>
      </c>
    </row>
    <row r="114" spans="1:32" x14ac:dyDescent="0.25">
      <c r="A114" s="265">
        <f t="shared" si="7"/>
        <v>99</v>
      </c>
      <c r="B114" s="501"/>
      <c r="C114" s="515"/>
      <c r="D114" s="505"/>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270">
        <f t="shared" si="8"/>
        <v>0</v>
      </c>
      <c r="AD114" s="558">
        <f>IF(AC114&gt;0,IF('10. Type 1 Emp Cov. Period Comp'!$I$15&gt;0,+AC114/(('10. Type 1 Emp Cov. Period Comp'!$I$16-'10. Type 1 Emp Cov. Period Comp'!$I$15+1)/7),IF('12. Type 2 Emp 2020 Comp'!$I$15&gt;0,+AC114/(('12. Type 2 Emp 2020 Comp'!$I$16-'12. Type 2 Emp 2020 Comp'!$I$15+1)/7),"Missing dates on Tab 10 or Tab 12 in cells I15 and/or I16")),0)</f>
        <v>0</v>
      </c>
      <c r="AE114" s="395">
        <f>ROUND(IF('11. Type 1 Emp 2020 FTE'!$I$12=1,IF(AD114="Missing dates on Tab 10 or Tab 12 in cells I15 and/or I16",0,IF(AD114&lt;40,AD114/40,1)),IF('13. Type 2 Emp 2020 FTE'!I110=1,IF(AD114="Missing dates on Tab 10 or Tab 12 in cells I15 and/or I16",0,IF(AD114&lt;40,AD114/40,1)),0)),1)</f>
        <v>0</v>
      </c>
      <c r="AF114" s="395">
        <f>ROUND(IF('11. Type 1 Emp 2020 FTE'!$I$12=2,IF(AD114="Missing dates on Tab 10 or Tab 12 in cells I15 and/or I16",0,IF(AD114&lt;40,AD114/40,1)),IF('13. Type 2 Emp 2020 FTE'!I110=2,IF(AD114="Missing dates on Tab 10 or Tab 12 in cells I15 and/or I16",0,IF(AD114&lt;40,AD114/40,1)),0)),1)</f>
        <v>0</v>
      </c>
    </row>
    <row r="115" spans="1:32" ht="15.75" thickBot="1" x14ac:dyDescent="0.3">
      <c r="A115" s="265">
        <f t="shared" si="7"/>
        <v>100</v>
      </c>
      <c r="B115" s="501"/>
      <c r="C115" s="51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270">
        <f t="shared" si="8"/>
        <v>0</v>
      </c>
      <c r="AD115" s="558">
        <f>IF(AC115&gt;0,IF('10. Type 1 Emp Cov. Period Comp'!$I$15&gt;0,+AC115/(('10. Type 1 Emp Cov. Period Comp'!$I$16-'10. Type 1 Emp Cov. Period Comp'!$I$15+1)/7),IF('12. Type 2 Emp 2020 Comp'!$I$15&gt;0,+AC115/(('12. Type 2 Emp 2020 Comp'!$I$16-'12. Type 2 Emp 2020 Comp'!$I$15+1)/7),"Missing dates on Tab 10 or Tab 12 in cells I15 and/or I16")),0)</f>
        <v>0</v>
      </c>
      <c r="AE115" s="395">
        <f>ROUND(IF('11. Type 1 Emp 2020 FTE'!$I$12=1,IF(AD115="Missing dates on Tab 10 or Tab 12 in cells I15 and/or I16",0,IF(AD115&lt;40,AD115/40,1)),IF('13. Type 2 Emp 2020 FTE'!I111=1,IF(AD115="Missing dates on Tab 10 or Tab 12 in cells I15 and/or I16",0,IF(AD115&lt;40,AD115/40,1)),0)),1)</f>
        <v>0</v>
      </c>
      <c r="AF115" s="395">
        <f>ROUND(IF('11. Type 1 Emp 2020 FTE'!$I$12=2,IF(AD115="Missing dates on Tab 10 or Tab 12 in cells I15 and/or I16",0,IF(AD115&lt;40,AD115/40,1)),IF('13. Type 2 Emp 2020 FTE'!I111=2,IF(AD115="Missing dates on Tab 10 or Tab 12 in cells I15 and/or I16",0,IF(AD115&lt;40,AD115/40,1)),0)),1)</f>
        <v>0</v>
      </c>
    </row>
    <row r="116" spans="1:32" ht="15.75" thickBot="1" x14ac:dyDescent="0.3">
      <c r="B116" s="244" t="s">
        <v>26</v>
      </c>
      <c r="D116" s="396">
        <f>SUM(D16:D115)</f>
        <v>0</v>
      </c>
      <c r="E116" s="396">
        <f t="shared" ref="E116:AF116" si="9">SUM(E16:E115)</f>
        <v>0</v>
      </c>
      <c r="F116" s="396">
        <f t="shared" si="9"/>
        <v>0</v>
      </c>
      <c r="G116" s="396">
        <f t="shared" si="9"/>
        <v>0</v>
      </c>
      <c r="H116" s="396">
        <f t="shared" si="9"/>
        <v>0</v>
      </c>
      <c r="I116" s="396">
        <f t="shared" si="9"/>
        <v>0</v>
      </c>
      <c r="J116" s="396">
        <f t="shared" si="9"/>
        <v>0</v>
      </c>
      <c r="K116" s="396">
        <f t="shared" si="9"/>
        <v>0</v>
      </c>
      <c r="L116" s="396">
        <f t="shared" si="9"/>
        <v>0</v>
      </c>
      <c r="M116" s="396">
        <f t="shared" si="9"/>
        <v>0</v>
      </c>
      <c r="N116" s="396">
        <f t="shared" si="9"/>
        <v>0</v>
      </c>
      <c r="O116" s="396">
        <f t="shared" si="9"/>
        <v>0</v>
      </c>
      <c r="P116" s="396">
        <f t="shared" si="9"/>
        <v>0</v>
      </c>
      <c r="Q116" s="396">
        <f t="shared" si="9"/>
        <v>0</v>
      </c>
      <c r="R116" s="396">
        <f t="shared" si="9"/>
        <v>0</v>
      </c>
      <c r="S116" s="396">
        <f t="shared" si="9"/>
        <v>0</v>
      </c>
      <c r="T116" s="396">
        <f t="shared" si="9"/>
        <v>0</v>
      </c>
      <c r="U116" s="396">
        <f t="shared" si="9"/>
        <v>0</v>
      </c>
      <c r="V116" s="396">
        <f t="shared" si="9"/>
        <v>0</v>
      </c>
      <c r="W116" s="396">
        <f t="shared" si="9"/>
        <v>0</v>
      </c>
      <c r="X116" s="396">
        <f t="shared" si="9"/>
        <v>0</v>
      </c>
      <c r="Y116" s="396">
        <f t="shared" si="9"/>
        <v>0</v>
      </c>
      <c r="Z116" s="396">
        <f t="shared" si="9"/>
        <v>0</v>
      </c>
      <c r="AA116" s="396">
        <f t="shared" si="9"/>
        <v>0</v>
      </c>
      <c r="AB116" s="396">
        <f t="shared" si="9"/>
        <v>0</v>
      </c>
      <c r="AC116" s="396">
        <f t="shared" si="9"/>
        <v>0</v>
      </c>
      <c r="AD116" s="396">
        <f t="shared" si="9"/>
        <v>0</v>
      </c>
      <c r="AE116" s="397">
        <f t="shared" si="9"/>
        <v>0</v>
      </c>
      <c r="AF116" s="398">
        <f t="shared" si="9"/>
        <v>0</v>
      </c>
    </row>
    <row r="117" spans="1:32" ht="15.75" thickTop="1" x14ac:dyDescent="0.25">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F117" s="384" t="s">
        <v>128</v>
      </c>
    </row>
  </sheetData>
  <sheetProtection algorithmName="SHA-512" hashValue="SSesWpbJnJetfoS+3kGsngO/XRq5OXza/ICInaMzLV2WCT5hBPVAlVBdirTNFGxKbl0dbQyzx78IrrzJ2CQXKQ==" saltValue="rNTvrIinLvd//OYIVRJirA==" spinCount="100000" sheet="1" objects="1" scenarios="1" selectLockedCells="1"/>
  <protectedRanges>
    <protectedRange sqref="AC15 D15:K15" name="Range1_5"/>
    <protectedRange sqref="AB15" name="Range1_1_3"/>
    <protectedRange sqref="D13:K14 AB14:AC14" name="Range1_2_3"/>
    <protectedRange sqref="L13:AA13 L15:AA15" name="Range1_6"/>
    <protectedRange sqref="AD15" name="Range1_7"/>
  </protectedRanges>
  <mergeCells count="8">
    <mergeCell ref="AC14:AD14"/>
    <mergeCell ref="A9:G9"/>
    <mergeCell ref="A1:J1"/>
    <mergeCell ref="A2:J2"/>
    <mergeCell ref="A4:J4"/>
    <mergeCell ref="A10:G10"/>
    <mergeCell ref="A11:G11"/>
    <mergeCell ref="A5:J5"/>
  </mergeCells>
  <pageMargins left="0.7" right="0.7" top="0.75" bottom="0.75" header="0.3" footer="0.3"/>
  <pageSetup scale="67" fitToWidth="6" fitToHeight="34" pageOrder="overThenDown" orientation="portrait" r:id="rId1"/>
  <colBreaks count="2" manualBreakCount="2">
    <brk id="10" max="1048575" man="1"/>
    <brk id="22" max="124" man="1"/>
  </col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1"/>
  <sheetViews>
    <sheetView topLeftCell="A32" workbookViewId="0">
      <selection activeCell="E8" sqref="E8"/>
    </sheetView>
  </sheetViews>
  <sheetFormatPr defaultColWidth="8.85546875" defaultRowHeight="15" x14ac:dyDescent="0.25"/>
  <cols>
    <col min="1" max="1" width="4.28515625" style="220" customWidth="1"/>
    <col min="2" max="2" width="4.5703125" style="220" customWidth="1"/>
    <col min="3" max="3" width="36.140625" style="220" customWidth="1"/>
    <col min="4" max="4" width="17.85546875" style="220" customWidth="1"/>
    <col min="5" max="5" width="41.85546875" style="220" customWidth="1"/>
    <col min="6" max="8" width="17.85546875" style="220" customWidth="1"/>
    <col min="9" max="16384" width="8.85546875" style="220"/>
  </cols>
  <sheetData>
    <row r="1" spans="1:16" x14ac:dyDescent="0.25">
      <c r="C1" s="216"/>
      <c r="D1" s="216"/>
      <c r="E1" s="216"/>
      <c r="F1" s="216"/>
    </row>
    <row r="2" spans="1:16" s="215" customFormat="1" x14ac:dyDescent="0.25">
      <c r="A2" s="793" t="s">
        <v>585</v>
      </c>
      <c r="B2" s="793"/>
      <c r="C2" s="793"/>
      <c r="E2" s="793" t="s">
        <v>584</v>
      </c>
      <c r="F2" s="793"/>
    </row>
    <row r="3" spans="1:16" x14ac:dyDescent="0.25">
      <c r="A3" s="220" t="s">
        <v>573</v>
      </c>
    </row>
    <row r="4" spans="1:16" x14ac:dyDescent="0.25">
      <c r="B4" s="214" t="s">
        <v>574</v>
      </c>
    </row>
    <row r="5" spans="1:16" ht="37.5" customHeight="1" x14ac:dyDescent="0.25">
      <c r="C5" s="216" t="s">
        <v>561</v>
      </c>
      <c r="D5" s="216"/>
      <c r="E5" s="792" t="str">
        <f>IF('1. General Input'!D29="yes","Check the 1st box and click on CONTINUE",IF('1. General Input'!D30="Yes","Check the 1st box and click on CONTINUE",IF('8. Wage Rate Penalty'!H15=0,IF('9. FTE Exemption'!E16="no","Check the 2nd box and click on CONTINUE",IF('1. General Input'!D40="yes","Check the 3rd box and click on CONTINUE","Borrower is not qualified to use Form 3508EZ, click on CONTINUE without checking any box and scroll down to Form 3508 Input Form")))))</f>
        <v>Borrower is not qualified to use Form 3508EZ, click on CONTINUE without checking any box and scroll down to Form 3508 Input Form</v>
      </c>
      <c r="F5" s="792"/>
    </row>
    <row r="6" spans="1:16" ht="37.5" customHeight="1" x14ac:dyDescent="0.25">
      <c r="C6" s="216"/>
      <c r="D6" s="216"/>
      <c r="E6" s="234"/>
      <c r="F6" s="234"/>
    </row>
    <row r="7" spans="1:16" x14ac:dyDescent="0.25">
      <c r="A7" s="214" t="s">
        <v>570</v>
      </c>
      <c r="B7" s="215"/>
      <c r="D7" s="215"/>
      <c r="E7" s="214" t="s">
        <v>598</v>
      </c>
      <c r="F7" s="215"/>
      <c r="G7" s="215"/>
      <c r="H7" s="215"/>
      <c r="I7" s="215"/>
      <c r="J7" s="215"/>
      <c r="K7" s="215"/>
      <c r="L7" s="215"/>
      <c r="M7" s="215"/>
      <c r="N7" s="215"/>
      <c r="O7" s="215"/>
      <c r="P7" s="215"/>
    </row>
    <row r="8" spans="1:16" x14ac:dyDescent="0.25">
      <c r="A8" s="220" t="s">
        <v>596</v>
      </c>
      <c r="C8" s="216"/>
      <c r="D8" s="216"/>
      <c r="E8" s="216"/>
      <c r="F8" s="216"/>
    </row>
    <row r="9" spans="1:16" ht="15.75" customHeight="1" x14ac:dyDescent="0.25">
      <c r="B9" s="214" t="s">
        <v>571</v>
      </c>
      <c r="D9" s="216"/>
      <c r="E9" s="216"/>
      <c r="F9" s="216"/>
    </row>
    <row r="10" spans="1:16" x14ac:dyDescent="0.25">
      <c r="C10" s="214" t="s">
        <v>562</v>
      </c>
      <c r="D10" s="215"/>
      <c r="E10" s="214" t="s">
        <v>589</v>
      </c>
      <c r="F10" s="215"/>
    </row>
    <row r="11" spans="1:16" x14ac:dyDescent="0.25">
      <c r="C11" s="214"/>
      <c r="D11" s="215"/>
      <c r="E11" s="214"/>
      <c r="F11" s="215"/>
    </row>
    <row r="12" spans="1:16" x14ac:dyDescent="0.25">
      <c r="B12" s="214" t="s">
        <v>572</v>
      </c>
      <c r="D12" s="215"/>
      <c r="E12" s="214"/>
      <c r="F12" s="215"/>
    </row>
    <row r="13" spans="1:16" x14ac:dyDescent="0.25">
      <c r="C13" s="214" t="s">
        <v>563</v>
      </c>
      <c r="D13" s="215"/>
      <c r="E13" s="214" t="s">
        <v>588</v>
      </c>
      <c r="F13" s="215"/>
      <c r="G13" s="215"/>
      <c r="H13" s="215"/>
      <c r="I13" s="215"/>
      <c r="J13" s="215"/>
      <c r="K13" s="215"/>
      <c r="L13" s="215"/>
      <c r="M13" s="215"/>
      <c r="N13" s="215"/>
      <c r="O13" s="215"/>
      <c r="P13" s="215"/>
    </row>
    <row r="14" spans="1:16" x14ac:dyDescent="0.25">
      <c r="C14" s="214"/>
      <c r="D14" s="215"/>
      <c r="E14" s="214"/>
      <c r="F14" s="215"/>
      <c r="G14" s="215"/>
      <c r="H14" s="215"/>
      <c r="I14" s="215"/>
      <c r="J14" s="215"/>
      <c r="K14" s="215"/>
      <c r="L14" s="215"/>
      <c r="M14" s="215"/>
      <c r="N14" s="215"/>
      <c r="O14" s="215"/>
      <c r="P14" s="215"/>
    </row>
    <row r="15" spans="1:16" x14ac:dyDescent="0.25">
      <c r="A15" s="215"/>
      <c r="B15" s="220" t="s">
        <v>575</v>
      </c>
      <c r="D15" s="215"/>
      <c r="E15" s="214" t="s">
        <v>586</v>
      </c>
      <c r="F15" s="215"/>
      <c r="G15" s="215"/>
      <c r="H15" s="215"/>
      <c r="I15" s="215"/>
      <c r="J15" s="215"/>
      <c r="K15" s="215"/>
      <c r="L15" s="215"/>
      <c r="M15" s="215"/>
      <c r="N15" s="215"/>
      <c r="O15" s="215"/>
      <c r="P15" s="215"/>
    </row>
    <row r="16" spans="1:16" x14ac:dyDescent="0.25">
      <c r="C16" s="219" t="s">
        <v>564</v>
      </c>
      <c r="D16" s="215"/>
      <c r="E16" s="214"/>
      <c r="F16" s="215"/>
      <c r="G16" s="215"/>
      <c r="H16" s="215"/>
      <c r="I16" s="215"/>
      <c r="J16" s="215"/>
      <c r="K16" s="215"/>
      <c r="L16" s="215"/>
      <c r="M16" s="215"/>
      <c r="N16" s="215"/>
      <c r="O16" s="215"/>
      <c r="P16" s="215"/>
    </row>
    <row r="17" spans="2:7" x14ac:dyDescent="0.25">
      <c r="C17" s="221" t="s">
        <v>565</v>
      </c>
    </row>
    <row r="18" spans="2:7" s="221" customFormat="1" ht="24" customHeight="1" x14ac:dyDescent="0.25">
      <c r="C18" s="221" t="s">
        <v>566</v>
      </c>
      <c r="F18" s="222"/>
    </row>
    <row r="19" spans="2:7" s="221" customFormat="1" ht="24" customHeight="1" x14ac:dyDescent="0.25">
      <c r="C19" s="221" t="s">
        <v>567</v>
      </c>
      <c r="F19" s="222"/>
    </row>
    <row r="20" spans="2:7" s="221" customFormat="1" ht="24" customHeight="1" x14ac:dyDescent="0.25">
      <c r="C20" s="221" t="s">
        <v>568</v>
      </c>
      <c r="F20" s="223"/>
    </row>
    <row r="21" spans="2:7" s="221" customFormat="1" ht="24" customHeight="1" x14ac:dyDescent="0.25">
      <c r="C21" s="221" t="s">
        <v>569</v>
      </c>
      <c r="F21" s="222"/>
    </row>
    <row r="22" spans="2:7" s="221" customFormat="1" ht="24" customHeight="1" x14ac:dyDescent="0.25">
      <c r="F22" s="224"/>
    </row>
    <row r="23" spans="2:7" s="221" customFormat="1" ht="24" customHeight="1" x14ac:dyDescent="0.25">
      <c r="B23" s="221" t="s">
        <v>576</v>
      </c>
      <c r="E23" s="221" t="s">
        <v>587</v>
      </c>
      <c r="F23" s="222"/>
    </row>
    <row r="24" spans="2:7" ht="24" customHeight="1" x14ac:dyDescent="0.25">
      <c r="C24" s="217" t="s">
        <v>577</v>
      </c>
      <c r="D24" s="217"/>
      <c r="E24" s="217"/>
      <c r="F24" s="225"/>
    </row>
    <row r="25" spans="2:7" ht="24" customHeight="1" x14ac:dyDescent="0.25">
      <c r="C25" s="226" t="s">
        <v>578</v>
      </c>
      <c r="D25" s="227"/>
      <c r="E25" s="227"/>
      <c r="F25" s="227"/>
    </row>
    <row r="26" spans="2:7" ht="24" customHeight="1" x14ac:dyDescent="0.25">
      <c r="C26" s="226" t="s">
        <v>579</v>
      </c>
      <c r="D26" s="227"/>
      <c r="E26" s="227"/>
      <c r="F26" s="228"/>
    </row>
    <row r="27" spans="2:7" x14ac:dyDescent="0.25">
      <c r="C27" s="226" t="s">
        <v>580</v>
      </c>
      <c r="D27" s="217"/>
      <c r="E27" s="217"/>
      <c r="F27" s="228"/>
    </row>
    <row r="28" spans="2:7" x14ac:dyDescent="0.25">
      <c r="C28" s="229"/>
      <c r="D28" s="217"/>
      <c r="E28" s="217"/>
      <c r="F28" s="225"/>
    </row>
    <row r="29" spans="2:7" x14ac:dyDescent="0.25">
      <c r="B29" s="220" t="s">
        <v>581</v>
      </c>
      <c r="C29" s="229"/>
      <c r="D29" s="217"/>
      <c r="E29" s="217" t="s">
        <v>590</v>
      </c>
      <c r="F29" s="230"/>
    </row>
    <row r="30" spans="2:7" x14ac:dyDescent="0.25">
      <c r="C30" s="217"/>
      <c r="D30" s="217"/>
      <c r="E30" s="217"/>
      <c r="F30" s="222"/>
    </row>
    <row r="31" spans="2:7" x14ac:dyDescent="0.25">
      <c r="B31" s="220" t="s">
        <v>256</v>
      </c>
      <c r="C31" s="232"/>
      <c r="D31" s="217"/>
      <c r="E31" s="217" t="s">
        <v>595</v>
      </c>
      <c r="F31" s="217"/>
    </row>
    <row r="32" spans="2:7" x14ac:dyDescent="0.25">
      <c r="C32" s="217" t="s">
        <v>591</v>
      </c>
      <c r="D32" s="217"/>
      <c r="E32" s="217"/>
      <c r="F32" s="218"/>
      <c r="G32" s="231"/>
    </row>
    <row r="33" spans="1:7" x14ac:dyDescent="0.25">
      <c r="C33" s="217" t="s">
        <v>592</v>
      </c>
      <c r="D33" s="217"/>
      <c r="E33" s="217"/>
      <c r="F33" s="218"/>
      <c r="G33" s="231"/>
    </row>
    <row r="34" spans="1:7" x14ac:dyDescent="0.25">
      <c r="C34" s="217" t="s">
        <v>594</v>
      </c>
      <c r="D34" s="217"/>
      <c r="E34" s="217"/>
      <c r="F34" s="218"/>
      <c r="G34" s="231"/>
    </row>
    <row r="35" spans="1:7" x14ac:dyDescent="0.25">
      <c r="C35" s="217" t="s">
        <v>593</v>
      </c>
      <c r="D35" s="217"/>
      <c r="E35" s="217"/>
      <c r="F35" s="218"/>
      <c r="G35" s="231"/>
    </row>
    <row r="36" spans="1:7" x14ac:dyDescent="0.25">
      <c r="C36" s="229"/>
      <c r="D36" s="217"/>
      <c r="E36" s="217"/>
      <c r="F36" s="230"/>
    </row>
    <row r="37" spans="1:7" x14ac:dyDescent="0.25">
      <c r="B37" s="220" t="s">
        <v>583</v>
      </c>
      <c r="C37" s="217"/>
      <c r="D37" s="217"/>
      <c r="E37" s="217"/>
      <c r="F37" s="222"/>
      <c r="G37" s="219"/>
    </row>
    <row r="38" spans="1:7" x14ac:dyDescent="0.25">
      <c r="C38" s="217"/>
      <c r="D38" s="217"/>
      <c r="E38" s="217"/>
      <c r="F38" s="222"/>
      <c r="G38" s="219"/>
    </row>
    <row r="39" spans="1:7" x14ac:dyDescent="0.25">
      <c r="B39" s="220" t="s">
        <v>597</v>
      </c>
      <c r="C39" s="217"/>
      <c r="D39" s="217"/>
      <c r="E39" s="217"/>
      <c r="F39" s="222"/>
      <c r="G39" s="219"/>
    </row>
    <row r="40" spans="1:7" x14ac:dyDescent="0.25">
      <c r="C40" s="217"/>
      <c r="D40" s="217"/>
      <c r="E40" s="217"/>
      <c r="F40" s="222"/>
      <c r="G40" s="219"/>
    </row>
    <row r="41" spans="1:7" x14ac:dyDescent="0.25">
      <c r="C41" s="217"/>
      <c r="D41" s="217"/>
      <c r="E41" s="217"/>
      <c r="F41" s="218"/>
      <c r="G41" s="231"/>
    </row>
    <row r="42" spans="1:7" x14ac:dyDescent="0.25">
      <c r="A42" s="214" t="s">
        <v>582</v>
      </c>
      <c r="C42" s="229"/>
      <c r="D42" s="217"/>
      <c r="E42" s="217"/>
      <c r="F42" s="230"/>
    </row>
    <row r="43" spans="1:7" x14ac:dyDescent="0.25">
      <c r="C43" s="229"/>
      <c r="D43" s="217"/>
      <c r="E43" s="217"/>
      <c r="F43" s="230"/>
    </row>
    <row r="44" spans="1:7" x14ac:dyDescent="0.25">
      <c r="C44" s="217"/>
      <c r="D44" s="217"/>
      <c r="E44" s="217"/>
      <c r="F44" s="230"/>
    </row>
    <row r="45" spans="1:7" x14ac:dyDescent="0.25">
      <c r="C45" s="217"/>
      <c r="D45" s="217"/>
      <c r="E45" s="217"/>
      <c r="F45" s="230"/>
    </row>
    <row r="46" spans="1:7" x14ac:dyDescent="0.25">
      <c r="C46" s="217"/>
      <c r="D46" s="217"/>
      <c r="E46" s="217"/>
      <c r="F46" s="222"/>
    </row>
    <row r="47" spans="1:7" x14ac:dyDescent="0.25">
      <c r="C47" s="217"/>
      <c r="D47" s="217"/>
      <c r="E47" s="217"/>
      <c r="F47" s="233"/>
      <c r="G47" s="219"/>
    </row>
    <row r="48" spans="1:7" x14ac:dyDescent="0.25">
      <c r="C48" s="217"/>
      <c r="D48" s="217"/>
      <c r="E48" s="217"/>
      <c r="F48" s="222"/>
    </row>
    <row r="49" spans="4:7" x14ac:dyDescent="0.25">
      <c r="D49" s="217"/>
      <c r="E49" s="217"/>
    </row>
    <row r="55" spans="4:7" x14ac:dyDescent="0.25">
      <c r="D55" s="217"/>
      <c r="E55" s="217"/>
      <c r="F55" s="217"/>
      <c r="G55" s="217"/>
    </row>
    <row r="58" spans="4:7" x14ac:dyDescent="0.25">
      <c r="D58" s="217"/>
      <c r="E58" s="217"/>
      <c r="F58" s="217"/>
      <c r="G58" s="217"/>
    </row>
    <row r="59" spans="4:7" x14ac:dyDescent="0.25">
      <c r="D59" s="232"/>
      <c r="E59" s="232"/>
      <c r="F59" s="232"/>
      <c r="G59" s="232"/>
    </row>
    <row r="60" spans="4:7" x14ac:dyDescent="0.25">
      <c r="D60" s="232"/>
      <c r="E60" s="232"/>
      <c r="F60" s="232"/>
      <c r="G60" s="232"/>
    </row>
    <row r="61" spans="4:7" x14ac:dyDescent="0.25">
      <c r="D61" s="217"/>
      <c r="E61" s="217"/>
      <c r="F61" s="217"/>
      <c r="G61" s="217"/>
    </row>
  </sheetData>
  <mergeCells count="3">
    <mergeCell ref="E5:F5"/>
    <mergeCell ref="E2:F2"/>
    <mergeCell ref="A2:C2"/>
  </mergeCells>
  <pageMargins left="0.7" right="0.7" top="0.75" bottom="0.75" header="0.3" footer="0.3"/>
  <pageSetup scale="6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23"/>
  <sheetViews>
    <sheetView topLeftCell="A3" workbookViewId="0">
      <selection activeCell="G9" sqref="G9"/>
    </sheetView>
  </sheetViews>
  <sheetFormatPr defaultColWidth="8.85546875" defaultRowHeight="15" x14ac:dyDescent="0.25"/>
  <cols>
    <col min="1" max="1" width="8.85546875" style="244"/>
    <col min="2" max="2" width="34.28515625" style="244" customWidth="1"/>
    <col min="3" max="3" width="11.85546875" style="244" customWidth="1"/>
    <col min="4" max="4" width="21.7109375" style="244" customWidth="1"/>
    <col min="5" max="5" width="19.28515625" style="244" customWidth="1"/>
    <col min="6" max="6" width="5.7109375" style="244" customWidth="1"/>
    <col min="7" max="7" width="17.42578125" style="244" customWidth="1"/>
    <col min="8" max="8" width="18" style="244" customWidth="1"/>
    <col min="9" max="9" width="3.42578125" style="244" customWidth="1"/>
    <col min="10" max="10" width="19" style="244" customWidth="1"/>
    <col min="11" max="11" width="21" style="244" customWidth="1"/>
    <col min="12" max="12" width="8.85546875" style="244"/>
    <col min="13" max="13" width="10.7109375" style="244" bestFit="1" customWidth="1"/>
    <col min="14" max="15" width="9.7109375" style="244" bestFit="1" customWidth="1"/>
    <col min="16" max="16" width="8.85546875" style="244"/>
    <col min="17" max="17" width="9.7109375" style="244" bestFit="1" customWidth="1"/>
    <col min="18" max="16384" width="8.85546875" style="244"/>
  </cols>
  <sheetData>
    <row r="1" spans="1:32" hidden="1" x14ac:dyDescent="0.25">
      <c r="A1" s="834" t="s">
        <v>323</v>
      </c>
      <c r="B1" s="834"/>
      <c r="C1" s="834"/>
      <c r="D1" s="834"/>
      <c r="E1" s="834"/>
      <c r="F1" s="834"/>
      <c r="G1" s="834"/>
      <c r="H1" s="278"/>
      <c r="I1" s="278"/>
      <c r="J1" s="278"/>
    </row>
    <row r="2" spans="1:32" hidden="1" x14ac:dyDescent="0.25">
      <c r="A2" s="834" t="s">
        <v>324</v>
      </c>
      <c r="B2" s="834"/>
      <c r="C2" s="834"/>
      <c r="D2" s="834"/>
      <c r="E2" s="834"/>
      <c r="F2" s="834"/>
      <c r="G2" s="834"/>
      <c r="H2" s="278"/>
      <c r="I2" s="278"/>
      <c r="J2" s="278"/>
    </row>
    <row r="3" spans="1:32" ht="22.5" customHeight="1" x14ac:dyDescent="0.25">
      <c r="A3" s="491" t="s">
        <v>629</v>
      </c>
      <c r="B3" s="243"/>
      <c r="C3" s="243"/>
      <c r="D3" s="243"/>
      <c r="E3" s="243"/>
      <c r="F3" s="243"/>
      <c r="G3" s="243"/>
      <c r="H3" s="243"/>
      <c r="I3" s="243"/>
      <c r="J3" s="243"/>
    </row>
    <row r="4" spans="1:32" hidden="1" x14ac:dyDescent="0.25">
      <c r="A4" s="834" t="s">
        <v>311</v>
      </c>
      <c r="B4" s="834"/>
      <c r="C4" s="834"/>
      <c r="D4" s="834"/>
      <c r="E4" s="834"/>
      <c r="F4" s="834"/>
      <c r="G4" s="834"/>
      <c r="H4" s="278"/>
    </row>
    <row r="5" spans="1:32" s="241" customFormat="1" ht="43.5" customHeight="1" x14ac:dyDescent="0.25">
      <c r="A5" s="884" t="str">
        <f>IF('1. General Input'!D29="Yes","Do not complete this schedule, Borrower is sole proprietor with no employees",IF('1. General Input'!D30="yes","Do not complete this schedule, Borrower is general partner with no employees",IF('1. General Input'!D40="Yes",IF('8. Wage Rate Penalty'!H15=0,"Do Not complete this schedule. Safe Harbor 1 applies.  Borrower is eligible to file Forgiveness Form 3508EZ.","Do not complete this schedule, Safe Harbor 1 applies."),IF('1. General Input'!D23="no","Do not complete this schedule, Borrower has no employees",IF('9. FTE Exemption'!E16="no",IF('8. Wage Rate Penalty'!H15=0,"Do not complete this schedule. Borrower did not reduce the number of employees or average paid hours.  Borrower is eligible to file Forgiveness Form 3508EZ.","Do not complete this schedule. Borrower did not reduce the number of employees or average paid hours.")," ")))))</f>
        <v xml:space="preserve"> </v>
      </c>
      <c r="B5" s="884"/>
      <c r="C5" s="884"/>
      <c r="D5" s="884"/>
      <c r="E5" s="884"/>
      <c r="F5" s="884"/>
      <c r="G5" s="884"/>
      <c r="H5" s="884"/>
    </row>
    <row r="6" spans="1:32" s="241" customFormat="1" ht="3.75" customHeight="1" x14ac:dyDescent="0.25">
      <c r="C6" s="242"/>
      <c r="D6" s="242"/>
      <c r="E6" s="242"/>
    </row>
    <row r="7" spans="1:32" s="241" customFormat="1" ht="18.75" customHeight="1" x14ac:dyDescent="0.25">
      <c r="A7" s="399" t="s">
        <v>422</v>
      </c>
      <c r="B7" s="259"/>
      <c r="C7" s="259"/>
      <c r="D7" s="259"/>
    </row>
    <row r="8" spans="1:32" s="241" customFormat="1" ht="18.75" customHeight="1" x14ac:dyDescent="0.25">
      <c r="A8" s="242" t="s">
        <v>698</v>
      </c>
    </row>
    <row r="9" spans="1:32" s="241" customFormat="1" ht="48" customHeight="1" x14ac:dyDescent="0.25">
      <c r="A9" s="869" t="s">
        <v>728</v>
      </c>
      <c r="B9" s="869"/>
      <c r="C9" s="869"/>
      <c r="D9" s="869"/>
      <c r="E9" s="869"/>
      <c r="G9" s="522"/>
      <c r="H9" s="358"/>
      <c r="I9" s="400"/>
      <c r="J9" s="299"/>
      <c r="K9" s="356"/>
      <c r="L9" s="356"/>
      <c r="M9" s="356"/>
      <c r="AA9" s="356"/>
      <c r="AB9" s="356"/>
      <c r="AC9" s="356"/>
      <c r="AD9" s="356"/>
      <c r="AE9" s="356"/>
      <c r="AF9" s="358"/>
    </row>
    <row r="10" spans="1:32" ht="48" customHeight="1" thickBot="1" x14ac:dyDescent="0.4">
      <c r="A10" s="248" t="s">
        <v>210</v>
      </c>
      <c r="B10" s="237"/>
      <c r="C10" s="237"/>
      <c r="D10" s="249"/>
      <c r="E10" s="237"/>
      <c r="F10" s="237"/>
      <c r="G10" s="554" t="str">
        <f>IF('9. FTE Exemption'!E16="no","N/A",IF(G9&gt;0,G9,+C1015))</f>
        <v>Chosen period(s) hours missing</v>
      </c>
      <c r="H10" s="883"/>
      <c r="I10" s="883"/>
      <c r="J10" s="883"/>
      <c r="K10" s="883"/>
    </row>
    <row r="11" spans="1:32" s="262" customFormat="1" ht="90" x14ac:dyDescent="0.25">
      <c r="A11" s="401"/>
      <c r="B11" s="289" t="s">
        <v>729</v>
      </c>
      <c r="C11" s="289" t="s">
        <v>120</v>
      </c>
      <c r="D11" s="289" t="s">
        <v>207</v>
      </c>
      <c r="E11" s="289" t="s">
        <v>346</v>
      </c>
      <c r="G11" s="289" t="s">
        <v>209</v>
      </c>
      <c r="H11" s="289" t="s">
        <v>347</v>
      </c>
      <c r="J11" s="289" t="s">
        <v>470</v>
      </c>
      <c r="K11" s="289" t="s">
        <v>391</v>
      </c>
    </row>
    <row r="12" spans="1:32" x14ac:dyDescent="0.25">
      <c r="A12" s="265">
        <v>1</v>
      </c>
      <c r="B12" s="505"/>
      <c r="C12" s="523"/>
      <c r="D12" s="505"/>
      <c r="E12" s="402">
        <f>ROUND(IF(D12/136*7&lt;40,D12/136*0.175,1),1)</f>
        <v>0</v>
      </c>
      <c r="F12" s="297"/>
      <c r="G12" s="505"/>
      <c r="H12" s="402">
        <f>ROUND(IF(G12/60*7&lt;40,G12/60*0.175,1),1)</f>
        <v>0</v>
      </c>
      <c r="I12" s="297"/>
      <c r="J12" s="505"/>
      <c r="K12" s="402">
        <f>ROUND(IF(J12/84*7&lt;40,J12/84*0.175,1),1)</f>
        <v>0</v>
      </c>
      <c r="M12" s="341"/>
      <c r="N12" s="341"/>
      <c r="O12" s="403"/>
      <c r="Q12" s="403"/>
    </row>
    <row r="13" spans="1:32" x14ac:dyDescent="0.25">
      <c r="A13" s="265">
        <f>+A12+1</f>
        <v>2</v>
      </c>
      <c r="B13" s="505"/>
      <c r="C13" s="523"/>
      <c r="D13" s="505"/>
      <c r="E13" s="402">
        <f t="shared" ref="E13:E76" si="0">ROUND(IF(D13/136*7&lt;40,D13/136*0.175,1),1)</f>
        <v>0</v>
      </c>
      <c r="F13" s="297"/>
      <c r="G13" s="505"/>
      <c r="H13" s="402">
        <f t="shared" ref="H13:H76" si="1">ROUND(IF(G13/60*7&lt;40,G13/60*0.175,1),1)</f>
        <v>0</v>
      </c>
      <c r="I13" s="297"/>
      <c r="J13" s="505"/>
      <c r="K13" s="402">
        <f t="shared" ref="K13:K76" si="2">ROUND(IF(J13/84*7&lt;40,J13/84*0.175,1),1)</f>
        <v>0</v>
      </c>
      <c r="M13" s="341"/>
      <c r="N13" s="341"/>
      <c r="O13" s="403"/>
      <c r="Q13" s="403"/>
    </row>
    <row r="14" spans="1:32" x14ac:dyDescent="0.25">
      <c r="A14" s="265">
        <f t="shared" ref="A14:A77" si="3">+A13+1</f>
        <v>3</v>
      </c>
      <c r="B14" s="505"/>
      <c r="C14" s="523"/>
      <c r="D14" s="505"/>
      <c r="E14" s="402">
        <f t="shared" si="0"/>
        <v>0</v>
      </c>
      <c r="F14" s="297"/>
      <c r="G14" s="505"/>
      <c r="H14" s="402">
        <f t="shared" si="1"/>
        <v>0</v>
      </c>
      <c r="I14" s="297"/>
      <c r="J14" s="505"/>
      <c r="K14" s="402">
        <f t="shared" si="2"/>
        <v>0</v>
      </c>
      <c r="M14" s="341"/>
      <c r="N14" s="341"/>
      <c r="O14" s="403"/>
    </row>
    <row r="15" spans="1:32" x14ac:dyDescent="0.25">
      <c r="A15" s="265">
        <f t="shared" si="3"/>
        <v>4</v>
      </c>
      <c r="B15" s="505"/>
      <c r="C15" s="523"/>
      <c r="D15" s="505"/>
      <c r="E15" s="402">
        <f t="shared" si="0"/>
        <v>0</v>
      </c>
      <c r="F15" s="297"/>
      <c r="G15" s="505"/>
      <c r="H15" s="402">
        <f t="shared" si="1"/>
        <v>0</v>
      </c>
      <c r="I15" s="297"/>
      <c r="J15" s="505"/>
      <c r="K15" s="402">
        <f t="shared" si="2"/>
        <v>0</v>
      </c>
      <c r="O15" s="403"/>
    </row>
    <row r="16" spans="1:32" x14ac:dyDescent="0.25">
      <c r="A16" s="265">
        <f t="shared" si="3"/>
        <v>5</v>
      </c>
      <c r="B16" s="505"/>
      <c r="C16" s="523"/>
      <c r="D16" s="505"/>
      <c r="E16" s="402">
        <f t="shared" si="0"/>
        <v>0</v>
      </c>
      <c r="F16" s="297"/>
      <c r="G16" s="505"/>
      <c r="H16" s="402">
        <f t="shared" si="1"/>
        <v>0</v>
      </c>
      <c r="I16" s="297"/>
      <c r="J16" s="505"/>
      <c r="K16" s="402">
        <f t="shared" si="2"/>
        <v>0</v>
      </c>
      <c r="M16" s="341"/>
      <c r="N16" s="403"/>
      <c r="O16" s="403"/>
      <c r="P16" s="403"/>
      <c r="Q16" s="341"/>
    </row>
    <row r="17" spans="1:15" x14ac:dyDescent="0.25">
      <c r="A17" s="265">
        <f t="shared" si="3"/>
        <v>6</v>
      </c>
      <c r="B17" s="505"/>
      <c r="C17" s="523"/>
      <c r="D17" s="505"/>
      <c r="E17" s="402">
        <f t="shared" si="0"/>
        <v>0</v>
      </c>
      <c r="F17" s="297"/>
      <c r="G17" s="505"/>
      <c r="H17" s="402">
        <f t="shared" si="1"/>
        <v>0</v>
      </c>
      <c r="I17" s="297"/>
      <c r="J17" s="505"/>
      <c r="K17" s="402">
        <f t="shared" si="2"/>
        <v>0</v>
      </c>
      <c r="M17" s="341"/>
      <c r="N17" s="341"/>
      <c r="O17" s="403"/>
    </row>
    <row r="18" spans="1:15" x14ac:dyDescent="0.25">
      <c r="A18" s="265">
        <f t="shared" si="3"/>
        <v>7</v>
      </c>
      <c r="B18" s="505"/>
      <c r="C18" s="523"/>
      <c r="D18" s="505"/>
      <c r="E18" s="402">
        <f t="shared" si="0"/>
        <v>0</v>
      </c>
      <c r="F18" s="297"/>
      <c r="G18" s="505"/>
      <c r="H18" s="402">
        <f t="shared" si="1"/>
        <v>0</v>
      </c>
      <c r="I18" s="297"/>
      <c r="J18" s="505"/>
      <c r="K18" s="402">
        <f t="shared" si="2"/>
        <v>0</v>
      </c>
    </row>
    <row r="19" spans="1:15" x14ac:dyDescent="0.25">
      <c r="A19" s="265">
        <f t="shared" si="3"/>
        <v>8</v>
      </c>
      <c r="B19" s="505"/>
      <c r="C19" s="523"/>
      <c r="D19" s="505"/>
      <c r="E19" s="402">
        <f t="shared" si="0"/>
        <v>0</v>
      </c>
      <c r="F19" s="297"/>
      <c r="G19" s="505"/>
      <c r="H19" s="402">
        <f t="shared" si="1"/>
        <v>0</v>
      </c>
      <c r="I19" s="297"/>
      <c r="J19" s="505"/>
      <c r="K19" s="402">
        <f t="shared" si="2"/>
        <v>0</v>
      </c>
    </row>
    <row r="20" spans="1:15" x14ac:dyDescent="0.25">
      <c r="A20" s="265">
        <f t="shared" si="3"/>
        <v>9</v>
      </c>
      <c r="B20" s="505"/>
      <c r="C20" s="523"/>
      <c r="D20" s="505"/>
      <c r="E20" s="402">
        <f t="shared" si="0"/>
        <v>0</v>
      </c>
      <c r="F20" s="297"/>
      <c r="G20" s="505"/>
      <c r="H20" s="402">
        <f t="shared" si="1"/>
        <v>0</v>
      </c>
      <c r="I20" s="297"/>
      <c r="J20" s="505"/>
      <c r="K20" s="402">
        <f t="shared" si="2"/>
        <v>0</v>
      </c>
    </row>
    <row r="21" spans="1:15" x14ac:dyDescent="0.25">
      <c r="A21" s="265">
        <f t="shared" si="3"/>
        <v>10</v>
      </c>
      <c r="B21" s="505"/>
      <c r="C21" s="523"/>
      <c r="D21" s="505"/>
      <c r="E21" s="402">
        <f t="shared" si="0"/>
        <v>0</v>
      </c>
      <c r="F21" s="297"/>
      <c r="G21" s="505"/>
      <c r="H21" s="402">
        <f t="shared" si="1"/>
        <v>0</v>
      </c>
      <c r="I21" s="297"/>
      <c r="J21" s="505"/>
      <c r="K21" s="402">
        <f t="shared" si="2"/>
        <v>0</v>
      </c>
    </row>
    <row r="22" spans="1:15" x14ac:dyDescent="0.25">
      <c r="A22" s="265">
        <f t="shared" si="3"/>
        <v>11</v>
      </c>
      <c r="B22" s="505"/>
      <c r="C22" s="523"/>
      <c r="D22" s="505"/>
      <c r="E22" s="402">
        <f t="shared" si="0"/>
        <v>0</v>
      </c>
      <c r="F22" s="297"/>
      <c r="G22" s="505"/>
      <c r="H22" s="402">
        <f t="shared" si="1"/>
        <v>0</v>
      </c>
      <c r="I22" s="297"/>
      <c r="J22" s="505"/>
      <c r="K22" s="402">
        <f t="shared" si="2"/>
        <v>0</v>
      </c>
    </row>
    <row r="23" spans="1:15" x14ac:dyDescent="0.25">
      <c r="A23" s="265">
        <f t="shared" si="3"/>
        <v>12</v>
      </c>
      <c r="B23" s="505"/>
      <c r="C23" s="523"/>
      <c r="D23" s="505"/>
      <c r="E23" s="402">
        <f t="shared" si="0"/>
        <v>0</v>
      </c>
      <c r="F23" s="297"/>
      <c r="G23" s="505"/>
      <c r="H23" s="402">
        <f t="shared" si="1"/>
        <v>0</v>
      </c>
      <c r="I23" s="297"/>
      <c r="J23" s="505"/>
      <c r="K23" s="402">
        <f t="shared" si="2"/>
        <v>0</v>
      </c>
    </row>
    <row r="24" spans="1:15" x14ac:dyDescent="0.25">
      <c r="A24" s="265">
        <f t="shared" si="3"/>
        <v>13</v>
      </c>
      <c r="B24" s="505"/>
      <c r="C24" s="523"/>
      <c r="D24" s="505"/>
      <c r="E24" s="402">
        <f t="shared" si="0"/>
        <v>0</v>
      </c>
      <c r="F24" s="297"/>
      <c r="G24" s="505"/>
      <c r="H24" s="402">
        <f t="shared" si="1"/>
        <v>0</v>
      </c>
      <c r="I24" s="297"/>
      <c r="J24" s="505"/>
      <c r="K24" s="402">
        <f t="shared" si="2"/>
        <v>0</v>
      </c>
    </row>
    <row r="25" spans="1:15" x14ac:dyDescent="0.25">
      <c r="A25" s="265">
        <f t="shared" si="3"/>
        <v>14</v>
      </c>
      <c r="B25" s="505"/>
      <c r="C25" s="523"/>
      <c r="D25" s="505"/>
      <c r="E25" s="402">
        <f t="shared" si="0"/>
        <v>0</v>
      </c>
      <c r="F25" s="297"/>
      <c r="G25" s="505"/>
      <c r="H25" s="402">
        <f t="shared" si="1"/>
        <v>0</v>
      </c>
      <c r="I25" s="297"/>
      <c r="J25" s="505"/>
      <c r="K25" s="402">
        <f t="shared" si="2"/>
        <v>0</v>
      </c>
    </row>
    <row r="26" spans="1:15" x14ac:dyDescent="0.25">
      <c r="A26" s="265">
        <f t="shared" si="3"/>
        <v>15</v>
      </c>
      <c r="B26" s="505"/>
      <c r="C26" s="523"/>
      <c r="D26" s="505"/>
      <c r="E26" s="402">
        <f t="shared" si="0"/>
        <v>0</v>
      </c>
      <c r="F26" s="297"/>
      <c r="G26" s="505"/>
      <c r="H26" s="402">
        <f t="shared" si="1"/>
        <v>0</v>
      </c>
      <c r="I26" s="297"/>
      <c r="J26" s="505"/>
      <c r="K26" s="402">
        <f t="shared" si="2"/>
        <v>0</v>
      </c>
    </row>
    <row r="27" spans="1:15" x14ac:dyDescent="0.25">
      <c r="A27" s="265">
        <f t="shared" si="3"/>
        <v>16</v>
      </c>
      <c r="B27" s="505"/>
      <c r="C27" s="523"/>
      <c r="D27" s="505"/>
      <c r="E27" s="402">
        <f t="shared" si="0"/>
        <v>0</v>
      </c>
      <c r="F27" s="297"/>
      <c r="G27" s="505"/>
      <c r="H27" s="402">
        <f t="shared" si="1"/>
        <v>0</v>
      </c>
      <c r="I27" s="297"/>
      <c r="J27" s="505"/>
      <c r="K27" s="402">
        <f t="shared" si="2"/>
        <v>0</v>
      </c>
    </row>
    <row r="28" spans="1:15" x14ac:dyDescent="0.25">
      <c r="A28" s="265">
        <f t="shared" si="3"/>
        <v>17</v>
      </c>
      <c r="B28" s="505"/>
      <c r="C28" s="523"/>
      <c r="D28" s="505"/>
      <c r="E28" s="402">
        <f t="shared" si="0"/>
        <v>0</v>
      </c>
      <c r="F28" s="297"/>
      <c r="G28" s="505"/>
      <c r="H28" s="402">
        <f t="shared" si="1"/>
        <v>0</v>
      </c>
      <c r="I28" s="297"/>
      <c r="J28" s="505"/>
      <c r="K28" s="402">
        <f t="shared" si="2"/>
        <v>0</v>
      </c>
    </row>
    <row r="29" spans="1:15" x14ac:dyDescent="0.25">
      <c r="A29" s="265">
        <f t="shared" si="3"/>
        <v>18</v>
      </c>
      <c r="B29" s="505"/>
      <c r="C29" s="523"/>
      <c r="D29" s="505"/>
      <c r="E29" s="402">
        <f t="shared" si="0"/>
        <v>0</v>
      </c>
      <c r="F29" s="297"/>
      <c r="G29" s="505"/>
      <c r="H29" s="402">
        <f t="shared" si="1"/>
        <v>0</v>
      </c>
      <c r="I29" s="297"/>
      <c r="J29" s="505"/>
      <c r="K29" s="402">
        <f t="shared" si="2"/>
        <v>0</v>
      </c>
    </row>
    <row r="30" spans="1:15" x14ac:dyDescent="0.25">
      <c r="A30" s="265">
        <f t="shared" si="3"/>
        <v>19</v>
      </c>
      <c r="B30" s="505"/>
      <c r="C30" s="523"/>
      <c r="D30" s="505"/>
      <c r="E30" s="402">
        <f t="shared" si="0"/>
        <v>0</v>
      </c>
      <c r="F30" s="297"/>
      <c r="G30" s="505"/>
      <c r="H30" s="402">
        <f t="shared" si="1"/>
        <v>0</v>
      </c>
      <c r="I30" s="297"/>
      <c r="J30" s="505"/>
      <c r="K30" s="402">
        <f t="shared" si="2"/>
        <v>0</v>
      </c>
    </row>
    <row r="31" spans="1:15" x14ac:dyDescent="0.25">
      <c r="A31" s="265">
        <f t="shared" si="3"/>
        <v>20</v>
      </c>
      <c r="B31" s="505"/>
      <c r="C31" s="523"/>
      <c r="D31" s="505"/>
      <c r="E31" s="402">
        <f t="shared" si="0"/>
        <v>0</v>
      </c>
      <c r="F31" s="297"/>
      <c r="G31" s="505"/>
      <c r="H31" s="402">
        <f t="shared" si="1"/>
        <v>0</v>
      </c>
      <c r="I31" s="297"/>
      <c r="J31" s="505"/>
      <c r="K31" s="402">
        <f t="shared" si="2"/>
        <v>0</v>
      </c>
    </row>
    <row r="32" spans="1:15" x14ac:dyDescent="0.25">
      <c r="A32" s="265">
        <f t="shared" si="3"/>
        <v>21</v>
      </c>
      <c r="B32" s="505"/>
      <c r="C32" s="523"/>
      <c r="D32" s="505"/>
      <c r="E32" s="402">
        <f t="shared" si="0"/>
        <v>0</v>
      </c>
      <c r="F32" s="297"/>
      <c r="G32" s="505"/>
      <c r="H32" s="402">
        <f t="shared" si="1"/>
        <v>0</v>
      </c>
      <c r="I32" s="297"/>
      <c r="J32" s="505"/>
      <c r="K32" s="402">
        <f t="shared" si="2"/>
        <v>0</v>
      </c>
    </row>
    <row r="33" spans="1:11" x14ac:dyDescent="0.25">
      <c r="A33" s="265">
        <f t="shared" si="3"/>
        <v>22</v>
      </c>
      <c r="B33" s="505"/>
      <c r="C33" s="523"/>
      <c r="D33" s="505"/>
      <c r="E33" s="402">
        <f t="shared" si="0"/>
        <v>0</v>
      </c>
      <c r="F33" s="297"/>
      <c r="G33" s="505"/>
      <c r="H33" s="402">
        <f t="shared" si="1"/>
        <v>0</v>
      </c>
      <c r="I33" s="297"/>
      <c r="J33" s="505"/>
      <c r="K33" s="402">
        <f t="shared" si="2"/>
        <v>0</v>
      </c>
    </row>
    <row r="34" spans="1:11" x14ac:dyDescent="0.25">
      <c r="A34" s="265">
        <f t="shared" si="3"/>
        <v>23</v>
      </c>
      <c r="B34" s="505"/>
      <c r="C34" s="523"/>
      <c r="D34" s="505"/>
      <c r="E34" s="402">
        <f t="shared" si="0"/>
        <v>0</v>
      </c>
      <c r="F34" s="297"/>
      <c r="G34" s="505"/>
      <c r="H34" s="402">
        <f t="shared" si="1"/>
        <v>0</v>
      </c>
      <c r="I34" s="297"/>
      <c r="J34" s="505"/>
      <c r="K34" s="402">
        <f t="shared" si="2"/>
        <v>0</v>
      </c>
    </row>
    <row r="35" spans="1:11" x14ac:dyDescent="0.25">
      <c r="A35" s="265">
        <f t="shared" si="3"/>
        <v>24</v>
      </c>
      <c r="B35" s="505"/>
      <c r="C35" s="523"/>
      <c r="D35" s="505"/>
      <c r="E35" s="402">
        <f t="shared" si="0"/>
        <v>0</v>
      </c>
      <c r="F35" s="297"/>
      <c r="G35" s="505"/>
      <c r="H35" s="402">
        <f t="shared" si="1"/>
        <v>0</v>
      </c>
      <c r="I35" s="297"/>
      <c r="J35" s="505"/>
      <c r="K35" s="402">
        <f t="shared" si="2"/>
        <v>0</v>
      </c>
    </row>
    <row r="36" spans="1:11" x14ac:dyDescent="0.25">
      <c r="A36" s="265">
        <f t="shared" si="3"/>
        <v>25</v>
      </c>
      <c r="B36" s="505"/>
      <c r="C36" s="523"/>
      <c r="D36" s="505"/>
      <c r="E36" s="402">
        <f t="shared" si="0"/>
        <v>0</v>
      </c>
      <c r="F36" s="297"/>
      <c r="G36" s="505"/>
      <c r="H36" s="402">
        <f t="shared" si="1"/>
        <v>0</v>
      </c>
      <c r="I36" s="297"/>
      <c r="J36" s="505"/>
      <c r="K36" s="402">
        <f t="shared" si="2"/>
        <v>0</v>
      </c>
    </row>
    <row r="37" spans="1:11" x14ac:dyDescent="0.25">
      <c r="A37" s="265">
        <f t="shared" si="3"/>
        <v>26</v>
      </c>
      <c r="B37" s="505"/>
      <c r="C37" s="523"/>
      <c r="D37" s="505"/>
      <c r="E37" s="402">
        <f t="shared" si="0"/>
        <v>0</v>
      </c>
      <c r="F37" s="297"/>
      <c r="G37" s="505"/>
      <c r="H37" s="402">
        <f t="shared" si="1"/>
        <v>0</v>
      </c>
      <c r="I37" s="297"/>
      <c r="J37" s="505"/>
      <c r="K37" s="402">
        <f t="shared" si="2"/>
        <v>0</v>
      </c>
    </row>
    <row r="38" spans="1:11" x14ac:dyDescent="0.25">
      <c r="A38" s="265">
        <f t="shared" si="3"/>
        <v>27</v>
      </c>
      <c r="B38" s="505"/>
      <c r="C38" s="523"/>
      <c r="D38" s="505"/>
      <c r="E38" s="402">
        <f t="shared" si="0"/>
        <v>0</v>
      </c>
      <c r="F38" s="297"/>
      <c r="G38" s="505"/>
      <c r="H38" s="402">
        <f t="shared" si="1"/>
        <v>0</v>
      </c>
      <c r="I38" s="297"/>
      <c r="J38" s="505"/>
      <c r="K38" s="402">
        <f t="shared" si="2"/>
        <v>0</v>
      </c>
    </row>
    <row r="39" spans="1:11" x14ac:dyDescent="0.25">
      <c r="A39" s="265">
        <f t="shared" si="3"/>
        <v>28</v>
      </c>
      <c r="B39" s="505"/>
      <c r="C39" s="523"/>
      <c r="D39" s="505"/>
      <c r="E39" s="402">
        <f t="shared" si="0"/>
        <v>0</v>
      </c>
      <c r="F39" s="297"/>
      <c r="G39" s="505"/>
      <c r="H39" s="402">
        <f t="shared" si="1"/>
        <v>0</v>
      </c>
      <c r="I39" s="297"/>
      <c r="J39" s="505"/>
      <c r="K39" s="402">
        <f t="shared" si="2"/>
        <v>0</v>
      </c>
    </row>
    <row r="40" spans="1:11" x14ac:dyDescent="0.25">
      <c r="A40" s="265">
        <f t="shared" si="3"/>
        <v>29</v>
      </c>
      <c r="B40" s="505"/>
      <c r="C40" s="523"/>
      <c r="D40" s="505"/>
      <c r="E40" s="402">
        <f t="shared" si="0"/>
        <v>0</v>
      </c>
      <c r="F40" s="297"/>
      <c r="G40" s="505"/>
      <c r="H40" s="402">
        <f t="shared" si="1"/>
        <v>0</v>
      </c>
      <c r="I40" s="297"/>
      <c r="J40" s="505"/>
      <c r="K40" s="402">
        <f t="shared" si="2"/>
        <v>0</v>
      </c>
    </row>
    <row r="41" spans="1:11" x14ac:dyDescent="0.25">
      <c r="A41" s="265">
        <f t="shared" si="3"/>
        <v>30</v>
      </c>
      <c r="B41" s="505"/>
      <c r="C41" s="523"/>
      <c r="D41" s="505"/>
      <c r="E41" s="402">
        <f t="shared" si="0"/>
        <v>0</v>
      </c>
      <c r="F41" s="297"/>
      <c r="G41" s="505"/>
      <c r="H41" s="402">
        <f t="shared" si="1"/>
        <v>0</v>
      </c>
      <c r="I41" s="297"/>
      <c r="J41" s="505"/>
      <c r="K41" s="402">
        <f t="shared" si="2"/>
        <v>0</v>
      </c>
    </row>
    <row r="42" spans="1:11" x14ac:dyDescent="0.25">
      <c r="A42" s="265">
        <f t="shared" si="3"/>
        <v>31</v>
      </c>
      <c r="B42" s="505"/>
      <c r="C42" s="523"/>
      <c r="D42" s="505"/>
      <c r="E42" s="402">
        <f t="shared" si="0"/>
        <v>0</v>
      </c>
      <c r="F42" s="297"/>
      <c r="G42" s="505"/>
      <c r="H42" s="402">
        <f t="shared" si="1"/>
        <v>0</v>
      </c>
      <c r="I42" s="297"/>
      <c r="J42" s="505"/>
      <c r="K42" s="402">
        <f t="shared" si="2"/>
        <v>0</v>
      </c>
    </row>
    <row r="43" spans="1:11" x14ac:dyDescent="0.25">
      <c r="A43" s="265">
        <f t="shared" si="3"/>
        <v>32</v>
      </c>
      <c r="B43" s="505"/>
      <c r="C43" s="523"/>
      <c r="D43" s="505"/>
      <c r="E43" s="402">
        <f t="shared" si="0"/>
        <v>0</v>
      </c>
      <c r="F43" s="297"/>
      <c r="G43" s="505"/>
      <c r="H43" s="402">
        <f t="shared" si="1"/>
        <v>0</v>
      </c>
      <c r="I43" s="297"/>
      <c r="J43" s="505"/>
      <c r="K43" s="402">
        <f t="shared" si="2"/>
        <v>0</v>
      </c>
    </row>
    <row r="44" spans="1:11" x14ac:dyDescent="0.25">
      <c r="A44" s="265">
        <f t="shared" si="3"/>
        <v>33</v>
      </c>
      <c r="B44" s="505"/>
      <c r="C44" s="523"/>
      <c r="D44" s="505"/>
      <c r="E44" s="402">
        <f t="shared" si="0"/>
        <v>0</v>
      </c>
      <c r="F44" s="297"/>
      <c r="G44" s="505"/>
      <c r="H44" s="402">
        <f t="shared" si="1"/>
        <v>0</v>
      </c>
      <c r="I44" s="297"/>
      <c r="J44" s="505"/>
      <c r="K44" s="402">
        <f t="shared" si="2"/>
        <v>0</v>
      </c>
    </row>
    <row r="45" spans="1:11" x14ac:dyDescent="0.25">
      <c r="A45" s="265">
        <f t="shared" si="3"/>
        <v>34</v>
      </c>
      <c r="B45" s="505"/>
      <c r="C45" s="523"/>
      <c r="D45" s="505"/>
      <c r="E45" s="402">
        <f t="shared" si="0"/>
        <v>0</v>
      </c>
      <c r="F45" s="297"/>
      <c r="G45" s="505"/>
      <c r="H45" s="402">
        <f t="shared" si="1"/>
        <v>0</v>
      </c>
      <c r="I45" s="297"/>
      <c r="J45" s="505"/>
      <c r="K45" s="402">
        <f t="shared" si="2"/>
        <v>0</v>
      </c>
    </row>
    <row r="46" spans="1:11" x14ac:dyDescent="0.25">
      <c r="A46" s="265">
        <f t="shared" si="3"/>
        <v>35</v>
      </c>
      <c r="B46" s="505"/>
      <c r="C46" s="523"/>
      <c r="D46" s="505"/>
      <c r="E46" s="402">
        <f t="shared" si="0"/>
        <v>0</v>
      </c>
      <c r="F46" s="297"/>
      <c r="G46" s="505"/>
      <c r="H46" s="402">
        <f t="shared" si="1"/>
        <v>0</v>
      </c>
      <c r="I46" s="297"/>
      <c r="J46" s="505"/>
      <c r="K46" s="402">
        <f t="shared" si="2"/>
        <v>0</v>
      </c>
    </row>
    <row r="47" spans="1:11" x14ac:dyDescent="0.25">
      <c r="A47" s="265">
        <f t="shared" si="3"/>
        <v>36</v>
      </c>
      <c r="B47" s="505"/>
      <c r="C47" s="523"/>
      <c r="D47" s="505"/>
      <c r="E47" s="402">
        <f t="shared" si="0"/>
        <v>0</v>
      </c>
      <c r="F47" s="297"/>
      <c r="G47" s="505"/>
      <c r="H47" s="402">
        <f t="shared" si="1"/>
        <v>0</v>
      </c>
      <c r="I47" s="297"/>
      <c r="J47" s="505"/>
      <c r="K47" s="402">
        <f t="shared" si="2"/>
        <v>0</v>
      </c>
    </row>
    <row r="48" spans="1:11" x14ac:dyDescent="0.25">
      <c r="A48" s="265">
        <f t="shared" si="3"/>
        <v>37</v>
      </c>
      <c r="B48" s="505"/>
      <c r="C48" s="523"/>
      <c r="D48" s="505"/>
      <c r="E48" s="402">
        <f t="shared" si="0"/>
        <v>0</v>
      </c>
      <c r="F48" s="297"/>
      <c r="G48" s="505"/>
      <c r="H48" s="402">
        <f t="shared" si="1"/>
        <v>0</v>
      </c>
      <c r="I48" s="297"/>
      <c r="J48" s="505"/>
      <c r="K48" s="402">
        <f t="shared" si="2"/>
        <v>0</v>
      </c>
    </row>
    <row r="49" spans="1:11" x14ac:dyDescent="0.25">
      <c r="A49" s="265">
        <f t="shared" si="3"/>
        <v>38</v>
      </c>
      <c r="B49" s="505"/>
      <c r="C49" s="523"/>
      <c r="D49" s="505"/>
      <c r="E49" s="402">
        <f t="shared" si="0"/>
        <v>0</v>
      </c>
      <c r="F49" s="297"/>
      <c r="G49" s="505"/>
      <c r="H49" s="402">
        <f t="shared" si="1"/>
        <v>0</v>
      </c>
      <c r="I49" s="297"/>
      <c r="J49" s="505"/>
      <c r="K49" s="402">
        <f t="shared" si="2"/>
        <v>0</v>
      </c>
    </row>
    <row r="50" spans="1:11" x14ac:dyDescent="0.25">
      <c r="A50" s="265">
        <f t="shared" si="3"/>
        <v>39</v>
      </c>
      <c r="B50" s="505"/>
      <c r="C50" s="523"/>
      <c r="D50" s="505"/>
      <c r="E50" s="402">
        <f t="shared" si="0"/>
        <v>0</v>
      </c>
      <c r="F50" s="297"/>
      <c r="G50" s="505"/>
      <c r="H50" s="402">
        <f t="shared" si="1"/>
        <v>0</v>
      </c>
      <c r="I50" s="297"/>
      <c r="J50" s="505"/>
      <c r="K50" s="402">
        <f t="shared" si="2"/>
        <v>0</v>
      </c>
    </row>
    <row r="51" spans="1:11" x14ac:dyDescent="0.25">
      <c r="A51" s="265">
        <f t="shared" si="3"/>
        <v>40</v>
      </c>
      <c r="B51" s="505"/>
      <c r="C51" s="523"/>
      <c r="D51" s="505"/>
      <c r="E51" s="402">
        <f t="shared" si="0"/>
        <v>0</v>
      </c>
      <c r="F51" s="297"/>
      <c r="G51" s="505"/>
      <c r="H51" s="402">
        <f t="shared" si="1"/>
        <v>0</v>
      </c>
      <c r="I51" s="297"/>
      <c r="J51" s="505"/>
      <c r="K51" s="402">
        <f t="shared" si="2"/>
        <v>0</v>
      </c>
    </row>
    <row r="52" spans="1:11" x14ac:dyDescent="0.25">
      <c r="A52" s="265">
        <f t="shared" si="3"/>
        <v>41</v>
      </c>
      <c r="B52" s="505"/>
      <c r="C52" s="523"/>
      <c r="D52" s="505"/>
      <c r="E52" s="402">
        <f t="shared" si="0"/>
        <v>0</v>
      </c>
      <c r="F52" s="297"/>
      <c r="G52" s="505"/>
      <c r="H52" s="402">
        <f t="shared" si="1"/>
        <v>0</v>
      </c>
      <c r="I52" s="297"/>
      <c r="J52" s="505"/>
      <c r="K52" s="402">
        <f t="shared" si="2"/>
        <v>0</v>
      </c>
    </row>
    <row r="53" spans="1:11" x14ac:dyDescent="0.25">
      <c r="A53" s="265">
        <f t="shared" si="3"/>
        <v>42</v>
      </c>
      <c r="B53" s="505"/>
      <c r="C53" s="523"/>
      <c r="D53" s="505"/>
      <c r="E53" s="402">
        <f t="shared" si="0"/>
        <v>0</v>
      </c>
      <c r="F53" s="297"/>
      <c r="G53" s="505"/>
      <c r="H53" s="402">
        <f t="shared" si="1"/>
        <v>0</v>
      </c>
      <c r="I53" s="297"/>
      <c r="J53" s="505"/>
      <c r="K53" s="402">
        <f t="shared" si="2"/>
        <v>0</v>
      </c>
    </row>
    <row r="54" spans="1:11" x14ac:dyDescent="0.25">
      <c r="A54" s="265">
        <f t="shared" si="3"/>
        <v>43</v>
      </c>
      <c r="B54" s="505"/>
      <c r="C54" s="523"/>
      <c r="D54" s="505"/>
      <c r="E54" s="402">
        <f t="shared" si="0"/>
        <v>0</v>
      </c>
      <c r="F54" s="297"/>
      <c r="G54" s="505"/>
      <c r="H54" s="402">
        <f t="shared" si="1"/>
        <v>0</v>
      </c>
      <c r="I54" s="297"/>
      <c r="J54" s="505"/>
      <c r="K54" s="402">
        <f t="shared" si="2"/>
        <v>0</v>
      </c>
    </row>
    <row r="55" spans="1:11" x14ac:dyDescent="0.25">
      <c r="A55" s="265">
        <f t="shared" si="3"/>
        <v>44</v>
      </c>
      <c r="B55" s="505"/>
      <c r="C55" s="523"/>
      <c r="D55" s="505"/>
      <c r="E55" s="402">
        <f t="shared" si="0"/>
        <v>0</v>
      </c>
      <c r="F55" s="297"/>
      <c r="G55" s="505"/>
      <c r="H55" s="402">
        <f t="shared" si="1"/>
        <v>0</v>
      </c>
      <c r="I55" s="297"/>
      <c r="J55" s="505"/>
      <c r="K55" s="402">
        <f t="shared" si="2"/>
        <v>0</v>
      </c>
    </row>
    <row r="56" spans="1:11" x14ac:dyDescent="0.25">
      <c r="A56" s="265">
        <f t="shared" si="3"/>
        <v>45</v>
      </c>
      <c r="B56" s="505"/>
      <c r="C56" s="523"/>
      <c r="D56" s="505"/>
      <c r="E56" s="402">
        <f t="shared" si="0"/>
        <v>0</v>
      </c>
      <c r="F56" s="297"/>
      <c r="G56" s="505"/>
      <c r="H56" s="402">
        <f t="shared" si="1"/>
        <v>0</v>
      </c>
      <c r="I56" s="297"/>
      <c r="J56" s="505"/>
      <c r="K56" s="402">
        <f t="shared" si="2"/>
        <v>0</v>
      </c>
    </row>
    <row r="57" spans="1:11" x14ac:dyDescent="0.25">
      <c r="A57" s="265">
        <f t="shared" si="3"/>
        <v>46</v>
      </c>
      <c r="B57" s="505"/>
      <c r="C57" s="523"/>
      <c r="D57" s="505"/>
      <c r="E57" s="402">
        <f t="shared" si="0"/>
        <v>0</v>
      </c>
      <c r="F57" s="297"/>
      <c r="G57" s="505"/>
      <c r="H57" s="402">
        <f t="shared" si="1"/>
        <v>0</v>
      </c>
      <c r="I57" s="297"/>
      <c r="J57" s="505"/>
      <c r="K57" s="402">
        <f t="shared" si="2"/>
        <v>0</v>
      </c>
    </row>
    <row r="58" spans="1:11" x14ac:dyDescent="0.25">
      <c r="A58" s="265">
        <f t="shared" si="3"/>
        <v>47</v>
      </c>
      <c r="B58" s="505"/>
      <c r="C58" s="523"/>
      <c r="D58" s="505"/>
      <c r="E58" s="402">
        <f t="shared" si="0"/>
        <v>0</v>
      </c>
      <c r="F58" s="297"/>
      <c r="G58" s="505"/>
      <c r="H58" s="402">
        <f t="shared" si="1"/>
        <v>0</v>
      </c>
      <c r="I58" s="297"/>
      <c r="J58" s="505"/>
      <c r="K58" s="402">
        <f t="shared" si="2"/>
        <v>0</v>
      </c>
    </row>
    <row r="59" spans="1:11" x14ac:dyDescent="0.25">
      <c r="A59" s="265">
        <f t="shared" si="3"/>
        <v>48</v>
      </c>
      <c r="B59" s="505"/>
      <c r="C59" s="523"/>
      <c r="D59" s="505"/>
      <c r="E59" s="402">
        <f t="shared" si="0"/>
        <v>0</v>
      </c>
      <c r="F59" s="297"/>
      <c r="G59" s="505"/>
      <c r="H59" s="402">
        <f t="shared" si="1"/>
        <v>0</v>
      </c>
      <c r="I59" s="297"/>
      <c r="J59" s="505"/>
      <c r="K59" s="402">
        <f t="shared" si="2"/>
        <v>0</v>
      </c>
    </row>
    <row r="60" spans="1:11" x14ac:dyDescent="0.25">
      <c r="A60" s="265">
        <f t="shared" si="3"/>
        <v>49</v>
      </c>
      <c r="B60" s="505"/>
      <c r="C60" s="523"/>
      <c r="D60" s="505"/>
      <c r="E60" s="402">
        <f t="shared" si="0"/>
        <v>0</v>
      </c>
      <c r="F60" s="297"/>
      <c r="G60" s="505"/>
      <c r="H60" s="402">
        <f t="shared" si="1"/>
        <v>0</v>
      </c>
      <c r="I60" s="297"/>
      <c r="J60" s="505"/>
      <c r="K60" s="402">
        <f t="shared" si="2"/>
        <v>0</v>
      </c>
    </row>
    <row r="61" spans="1:11" x14ac:dyDescent="0.25">
      <c r="A61" s="265">
        <f t="shared" si="3"/>
        <v>50</v>
      </c>
      <c r="B61" s="505"/>
      <c r="C61" s="523"/>
      <c r="D61" s="505"/>
      <c r="E61" s="402">
        <f t="shared" si="0"/>
        <v>0</v>
      </c>
      <c r="F61" s="297"/>
      <c r="G61" s="505"/>
      <c r="H61" s="402">
        <f t="shared" si="1"/>
        <v>0</v>
      </c>
      <c r="I61" s="297"/>
      <c r="J61" s="505"/>
      <c r="K61" s="402">
        <f t="shared" si="2"/>
        <v>0</v>
      </c>
    </row>
    <row r="62" spans="1:11" x14ac:dyDescent="0.25">
      <c r="A62" s="265">
        <f t="shared" si="3"/>
        <v>51</v>
      </c>
      <c r="B62" s="505"/>
      <c r="C62" s="523"/>
      <c r="D62" s="505"/>
      <c r="E62" s="402">
        <f t="shared" si="0"/>
        <v>0</v>
      </c>
      <c r="F62" s="297"/>
      <c r="G62" s="505"/>
      <c r="H62" s="402">
        <f t="shared" si="1"/>
        <v>0</v>
      </c>
      <c r="I62" s="297"/>
      <c r="J62" s="505"/>
      <c r="K62" s="402">
        <f t="shared" si="2"/>
        <v>0</v>
      </c>
    </row>
    <row r="63" spans="1:11" x14ac:dyDescent="0.25">
      <c r="A63" s="265">
        <f t="shared" si="3"/>
        <v>52</v>
      </c>
      <c r="B63" s="505"/>
      <c r="C63" s="523"/>
      <c r="D63" s="505"/>
      <c r="E63" s="402">
        <f t="shared" si="0"/>
        <v>0</v>
      </c>
      <c r="F63" s="297"/>
      <c r="G63" s="505"/>
      <c r="H63" s="402">
        <f t="shared" si="1"/>
        <v>0</v>
      </c>
      <c r="I63" s="297"/>
      <c r="J63" s="505"/>
      <c r="K63" s="402">
        <f t="shared" si="2"/>
        <v>0</v>
      </c>
    </row>
    <row r="64" spans="1:11" x14ac:dyDescent="0.25">
      <c r="A64" s="265">
        <f t="shared" si="3"/>
        <v>53</v>
      </c>
      <c r="B64" s="505"/>
      <c r="C64" s="523"/>
      <c r="D64" s="505"/>
      <c r="E64" s="402">
        <f t="shared" si="0"/>
        <v>0</v>
      </c>
      <c r="F64" s="297"/>
      <c r="G64" s="505"/>
      <c r="H64" s="402">
        <f t="shared" si="1"/>
        <v>0</v>
      </c>
      <c r="I64" s="297"/>
      <c r="J64" s="505"/>
      <c r="K64" s="402">
        <f t="shared" si="2"/>
        <v>0</v>
      </c>
    </row>
    <row r="65" spans="1:11" x14ac:dyDescent="0.25">
      <c r="A65" s="265">
        <f t="shared" si="3"/>
        <v>54</v>
      </c>
      <c r="B65" s="505"/>
      <c r="C65" s="523"/>
      <c r="D65" s="505"/>
      <c r="E65" s="402">
        <f t="shared" si="0"/>
        <v>0</v>
      </c>
      <c r="F65" s="297"/>
      <c r="G65" s="505"/>
      <c r="H65" s="402">
        <f t="shared" si="1"/>
        <v>0</v>
      </c>
      <c r="I65" s="297"/>
      <c r="J65" s="505"/>
      <c r="K65" s="402">
        <f t="shared" si="2"/>
        <v>0</v>
      </c>
    </row>
    <row r="66" spans="1:11" x14ac:dyDescent="0.25">
      <c r="A66" s="265">
        <f t="shared" si="3"/>
        <v>55</v>
      </c>
      <c r="B66" s="505"/>
      <c r="C66" s="523"/>
      <c r="D66" s="505"/>
      <c r="E66" s="402">
        <f t="shared" si="0"/>
        <v>0</v>
      </c>
      <c r="F66" s="297"/>
      <c r="G66" s="505"/>
      <c r="H66" s="402">
        <f t="shared" si="1"/>
        <v>0</v>
      </c>
      <c r="I66" s="297"/>
      <c r="J66" s="505"/>
      <c r="K66" s="402">
        <f t="shared" si="2"/>
        <v>0</v>
      </c>
    </row>
    <row r="67" spans="1:11" x14ac:dyDescent="0.25">
      <c r="A67" s="265">
        <f t="shared" si="3"/>
        <v>56</v>
      </c>
      <c r="B67" s="505"/>
      <c r="C67" s="523"/>
      <c r="D67" s="505"/>
      <c r="E67" s="402">
        <f t="shared" si="0"/>
        <v>0</v>
      </c>
      <c r="F67" s="297"/>
      <c r="G67" s="505"/>
      <c r="H67" s="402">
        <f t="shared" si="1"/>
        <v>0</v>
      </c>
      <c r="I67" s="297"/>
      <c r="J67" s="505"/>
      <c r="K67" s="402">
        <f t="shared" si="2"/>
        <v>0</v>
      </c>
    </row>
    <row r="68" spans="1:11" x14ac:dyDescent="0.25">
      <c r="A68" s="265">
        <f t="shared" si="3"/>
        <v>57</v>
      </c>
      <c r="B68" s="505"/>
      <c r="C68" s="523"/>
      <c r="D68" s="505"/>
      <c r="E68" s="402">
        <f t="shared" si="0"/>
        <v>0</v>
      </c>
      <c r="F68" s="297"/>
      <c r="G68" s="505"/>
      <c r="H68" s="402">
        <f t="shared" si="1"/>
        <v>0</v>
      </c>
      <c r="I68" s="297"/>
      <c r="J68" s="505"/>
      <c r="K68" s="402">
        <f t="shared" si="2"/>
        <v>0</v>
      </c>
    </row>
    <row r="69" spans="1:11" x14ac:dyDescent="0.25">
      <c r="A69" s="265">
        <f t="shared" si="3"/>
        <v>58</v>
      </c>
      <c r="B69" s="505"/>
      <c r="C69" s="523"/>
      <c r="D69" s="505"/>
      <c r="E69" s="402">
        <f t="shared" si="0"/>
        <v>0</v>
      </c>
      <c r="F69" s="297"/>
      <c r="G69" s="505"/>
      <c r="H69" s="402">
        <f t="shared" si="1"/>
        <v>0</v>
      </c>
      <c r="I69" s="297"/>
      <c r="J69" s="505"/>
      <c r="K69" s="402">
        <f t="shared" si="2"/>
        <v>0</v>
      </c>
    </row>
    <row r="70" spans="1:11" x14ac:dyDescent="0.25">
      <c r="A70" s="265">
        <f t="shared" si="3"/>
        <v>59</v>
      </c>
      <c r="B70" s="505"/>
      <c r="C70" s="523"/>
      <c r="D70" s="505"/>
      <c r="E70" s="402">
        <f t="shared" si="0"/>
        <v>0</v>
      </c>
      <c r="F70" s="297"/>
      <c r="G70" s="505"/>
      <c r="H70" s="402">
        <f t="shared" si="1"/>
        <v>0</v>
      </c>
      <c r="I70" s="297"/>
      <c r="J70" s="505"/>
      <c r="K70" s="402">
        <f t="shared" si="2"/>
        <v>0</v>
      </c>
    </row>
    <row r="71" spans="1:11" x14ac:dyDescent="0.25">
      <c r="A71" s="265">
        <f t="shared" si="3"/>
        <v>60</v>
      </c>
      <c r="B71" s="505"/>
      <c r="C71" s="523"/>
      <c r="D71" s="505"/>
      <c r="E71" s="402">
        <f t="shared" si="0"/>
        <v>0</v>
      </c>
      <c r="F71" s="297"/>
      <c r="G71" s="505"/>
      <c r="H71" s="402">
        <f t="shared" si="1"/>
        <v>0</v>
      </c>
      <c r="I71" s="297"/>
      <c r="J71" s="505"/>
      <c r="K71" s="402">
        <f t="shared" si="2"/>
        <v>0</v>
      </c>
    </row>
    <row r="72" spans="1:11" x14ac:dyDescent="0.25">
      <c r="A72" s="265">
        <f t="shared" si="3"/>
        <v>61</v>
      </c>
      <c r="B72" s="505"/>
      <c r="C72" s="523"/>
      <c r="D72" s="505"/>
      <c r="E72" s="402">
        <f t="shared" si="0"/>
        <v>0</v>
      </c>
      <c r="F72" s="297"/>
      <c r="G72" s="505"/>
      <c r="H72" s="402">
        <f t="shared" si="1"/>
        <v>0</v>
      </c>
      <c r="I72" s="297"/>
      <c r="J72" s="505"/>
      <c r="K72" s="402">
        <f t="shared" si="2"/>
        <v>0</v>
      </c>
    </row>
    <row r="73" spans="1:11" x14ac:dyDescent="0.25">
      <c r="A73" s="265">
        <f t="shared" si="3"/>
        <v>62</v>
      </c>
      <c r="B73" s="505"/>
      <c r="C73" s="523"/>
      <c r="D73" s="505"/>
      <c r="E73" s="402">
        <f t="shared" si="0"/>
        <v>0</v>
      </c>
      <c r="F73" s="297"/>
      <c r="G73" s="505"/>
      <c r="H73" s="402">
        <f t="shared" si="1"/>
        <v>0</v>
      </c>
      <c r="I73" s="297"/>
      <c r="J73" s="505"/>
      <c r="K73" s="402">
        <f t="shared" si="2"/>
        <v>0</v>
      </c>
    </row>
    <row r="74" spans="1:11" x14ac:dyDescent="0.25">
      <c r="A74" s="265">
        <f t="shared" si="3"/>
        <v>63</v>
      </c>
      <c r="B74" s="505"/>
      <c r="C74" s="523"/>
      <c r="D74" s="505"/>
      <c r="E74" s="402">
        <f t="shared" si="0"/>
        <v>0</v>
      </c>
      <c r="F74" s="297"/>
      <c r="G74" s="505"/>
      <c r="H74" s="402">
        <f t="shared" si="1"/>
        <v>0</v>
      </c>
      <c r="I74" s="297"/>
      <c r="J74" s="505"/>
      <c r="K74" s="402">
        <f t="shared" si="2"/>
        <v>0</v>
      </c>
    </row>
    <row r="75" spans="1:11" x14ac:dyDescent="0.25">
      <c r="A75" s="265">
        <f t="shared" si="3"/>
        <v>64</v>
      </c>
      <c r="B75" s="505"/>
      <c r="C75" s="523"/>
      <c r="D75" s="505"/>
      <c r="E75" s="402">
        <f t="shared" si="0"/>
        <v>0</v>
      </c>
      <c r="F75" s="297"/>
      <c r="G75" s="505"/>
      <c r="H75" s="402">
        <f t="shared" si="1"/>
        <v>0</v>
      </c>
      <c r="I75" s="297"/>
      <c r="J75" s="505"/>
      <c r="K75" s="402">
        <f t="shared" si="2"/>
        <v>0</v>
      </c>
    </row>
    <row r="76" spans="1:11" x14ac:dyDescent="0.25">
      <c r="A76" s="265">
        <f t="shared" si="3"/>
        <v>65</v>
      </c>
      <c r="B76" s="505"/>
      <c r="C76" s="523"/>
      <c r="D76" s="505"/>
      <c r="E76" s="402">
        <f t="shared" si="0"/>
        <v>0</v>
      </c>
      <c r="F76" s="297"/>
      <c r="G76" s="505"/>
      <c r="H76" s="402">
        <f t="shared" si="1"/>
        <v>0</v>
      </c>
      <c r="I76" s="297"/>
      <c r="J76" s="505"/>
      <c r="K76" s="402">
        <f t="shared" si="2"/>
        <v>0</v>
      </c>
    </row>
    <row r="77" spans="1:11" x14ac:dyDescent="0.25">
      <c r="A77" s="265">
        <f t="shared" si="3"/>
        <v>66</v>
      </c>
      <c r="B77" s="505"/>
      <c r="C77" s="523"/>
      <c r="D77" s="505"/>
      <c r="E77" s="402">
        <f t="shared" ref="E77:E140" si="4">ROUND(IF(D77/136*7&lt;40,D77/136*0.175,1),1)</f>
        <v>0</v>
      </c>
      <c r="F77" s="297"/>
      <c r="G77" s="505"/>
      <c r="H77" s="402">
        <f t="shared" ref="H77:H140" si="5">ROUND(IF(G77/60*7&lt;40,G77/60*0.175,1),1)</f>
        <v>0</v>
      </c>
      <c r="I77" s="297"/>
      <c r="J77" s="505"/>
      <c r="K77" s="402">
        <f t="shared" ref="K77:K140" si="6">ROUND(IF(J77/84*7&lt;40,J77/84*0.175,1),1)</f>
        <v>0</v>
      </c>
    </row>
    <row r="78" spans="1:11" x14ac:dyDescent="0.25">
      <c r="A78" s="265">
        <f t="shared" ref="A78:A141" si="7">+A77+1</f>
        <v>67</v>
      </c>
      <c r="B78" s="505"/>
      <c r="C78" s="523"/>
      <c r="D78" s="505"/>
      <c r="E78" s="402">
        <f t="shared" si="4"/>
        <v>0</v>
      </c>
      <c r="F78" s="297"/>
      <c r="G78" s="505"/>
      <c r="H78" s="402">
        <f t="shared" si="5"/>
        <v>0</v>
      </c>
      <c r="I78" s="297"/>
      <c r="J78" s="505"/>
      <c r="K78" s="402">
        <f t="shared" si="6"/>
        <v>0</v>
      </c>
    </row>
    <row r="79" spans="1:11" x14ac:dyDescent="0.25">
      <c r="A79" s="265">
        <f t="shared" si="7"/>
        <v>68</v>
      </c>
      <c r="B79" s="505"/>
      <c r="C79" s="523"/>
      <c r="D79" s="505"/>
      <c r="E79" s="402">
        <f t="shared" si="4"/>
        <v>0</v>
      </c>
      <c r="F79" s="297"/>
      <c r="G79" s="505"/>
      <c r="H79" s="402">
        <f t="shared" si="5"/>
        <v>0</v>
      </c>
      <c r="I79" s="297"/>
      <c r="J79" s="505"/>
      <c r="K79" s="402">
        <f t="shared" si="6"/>
        <v>0</v>
      </c>
    </row>
    <row r="80" spans="1:11" x14ac:dyDescent="0.25">
      <c r="A80" s="265">
        <f t="shared" si="7"/>
        <v>69</v>
      </c>
      <c r="B80" s="505"/>
      <c r="C80" s="523"/>
      <c r="D80" s="505"/>
      <c r="E80" s="402">
        <f t="shared" si="4"/>
        <v>0</v>
      </c>
      <c r="F80" s="297"/>
      <c r="G80" s="505"/>
      <c r="H80" s="402">
        <f t="shared" si="5"/>
        <v>0</v>
      </c>
      <c r="I80" s="297"/>
      <c r="J80" s="505"/>
      <c r="K80" s="402">
        <f t="shared" si="6"/>
        <v>0</v>
      </c>
    </row>
    <row r="81" spans="1:11" x14ac:dyDescent="0.25">
      <c r="A81" s="265">
        <f t="shared" si="7"/>
        <v>70</v>
      </c>
      <c r="B81" s="505"/>
      <c r="C81" s="523"/>
      <c r="D81" s="505"/>
      <c r="E81" s="402">
        <f t="shared" si="4"/>
        <v>0</v>
      </c>
      <c r="F81" s="297"/>
      <c r="G81" s="505"/>
      <c r="H81" s="402">
        <f t="shared" si="5"/>
        <v>0</v>
      </c>
      <c r="I81" s="297"/>
      <c r="J81" s="505"/>
      <c r="K81" s="402">
        <f t="shared" si="6"/>
        <v>0</v>
      </c>
    </row>
    <row r="82" spans="1:11" x14ac:dyDescent="0.25">
      <c r="A82" s="265">
        <f t="shared" si="7"/>
        <v>71</v>
      </c>
      <c r="B82" s="505"/>
      <c r="C82" s="523"/>
      <c r="D82" s="505"/>
      <c r="E82" s="402">
        <f t="shared" si="4"/>
        <v>0</v>
      </c>
      <c r="F82" s="297"/>
      <c r="G82" s="505"/>
      <c r="H82" s="402">
        <f t="shared" si="5"/>
        <v>0</v>
      </c>
      <c r="I82" s="297"/>
      <c r="J82" s="505"/>
      <c r="K82" s="402">
        <f t="shared" si="6"/>
        <v>0</v>
      </c>
    </row>
    <row r="83" spans="1:11" x14ac:dyDescent="0.25">
      <c r="A83" s="265">
        <f t="shared" si="7"/>
        <v>72</v>
      </c>
      <c r="B83" s="505"/>
      <c r="C83" s="523"/>
      <c r="D83" s="505"/>
      <c r="E83" s="402">
        <f t="shared" si="4"/>
        <v>0</v>
      </c>
      <c r="F83" s="297"/>
      <c r="G83" s="505"/>
      <c r="H83" s="402">
        <f t="shared" si="5"/>
        <v>0</v>
      </c>
      <c r="I83" s="297"/>
      <c r="J83" s="505"/>
      <c r="K83" s="402">
        <f t="shared" si="6"/>
        <v>0</v>
      </c>
    </row>
    <row r="84" spans="1:11" x14ac:dyDescent="0.25">
      <c r="A84" s="265">
        <f t="shared" si="7"/>
        <v>73</v>
      </c>
      <c r="B84" s="505"/>
      <c r="C84" s="523"/>
      <c r="D84" s="505"/>
      <c r="E84" s="402">
        <f t="shared" si="4"/>
        <v>0</v>
      </c>
      <c r="F84" s="297"/>
      <c r="G84" s="505"/>
      <c r="H84" s="402">
        <f t="shared" si="5"/>
        <v>0</v>
      </c>
      <c r="I84" s="297"/>
      <c r="J84" s="505"/>
      <c r="K84" s="402">
        <f t="shared" si="6"/>
        <v>0</v>
      </c>
    </row>
    <row r="85" spans="1:11" x14ac:dyDescent="0.25">
      <c r="A85" s="265">
        <f t="shared" si="7"/>
        <v>74</v>
      </c>
      <c r="B85" s="505"/>
      <c r="C85" s="523"/>
      <c r="D85" s="505"/>
      <c r="E85" s="402">
        <f t="shared" si="4"/>
        <v>0</v>
      </c>
      <c r="F85" s="297"/>
      <c r="G85" s="505"/>
      <c r="H85" s="402">
        <f t="shared" si="5"/>
        <v>0</v>
      </c>
      <c r="I85" s="297"/>
      <c r="J85" s="505"/>
      <c r="K85" s="402">
        <f t="shared" si="6"/>
        <v>0</v>
      </c>
    </row>
    <row r="86" spans="1:11" x14ac:dyDescent="0.25">
      <c r="A86" s="265">
        <f t="shared" si="7"/>
        <v>75</v>
      </c>
      <c r="B86" s="505"/>
      <c r="C86" s="523"/>
      <c r="D86" s="505"/>
      <c r="E86" s="402">
        <f t="shared" si="4"/>
        <v>0</v>
      </c>
      <c r="F86" s="297"/>
      <c r="G86" s="505"/>
      <c r="H86" s="402">
        <f t="shared" si="5"/>
        <v>0</v>
      </c>
      <c r="I86" s="297"/>
      <c r="J86" s="505"/>
      <c r="K86" s="402">
        <f t="shared" si="6"/>
        <v>0</v>
      </c>
    </row>
    <row r="87" spans="1:11" x14ac:dyDescent="0.25">
      <c r="A87" s="265">
        <f t="shared" si="7"/>
        <v>76</v>
      </c>
      <c r="B87" s="505"/>
      <c r="C87" s="523"/>
      <c r="D87" s="505"/>
      <c r="E87" s="402">
        <f t="shared" si="4"/>
        <v>0</v>
      </c>
      <c r="F87" s="297"/>
      <c r="G87" s="505"/>
      <c r="H87" s="402">
        <f t="shared" si="5"/>
        <v>0</v>
      </c>
      <c r="I87" s="297"/>
      <c r="J87" s="505"/>
      <c r="K87" s="402">
        <f t="shared" si="6"/>
        <v>0</v>
      </c>
    </row>
    <row r="88" spans="1:11" x14ac:dyDescent="0.25">
      <c r="A88" s="265">
        <f t="shared" si="7"/>
        <v>77</v>
      </c>
      <c r="B88" s="505"/>
      <c r="C88" s="523"/>
      <c r="D88" s="505"/>
      <c r="E88" s="402">
        <f t="shared" si="4"/>
        <v>0</v>
      </c>
      <c r="F88" s="297"/>
      <c r="G88" s="505"/>
      <c r="H88" s="402">
        <f t="shared" si="5"/>
        <v>0</v>
      </c>
      <c r="I88" s="297"/>
      <c r="J88" s="505"/>
      <c r="K88" s="402">
        <f t="shared" si="6"/>
        <v>0</v>
      </c>
    </row>
    <row r="89" spans="1:11" x14ac:dyDescent="0.25">
      <c r="A89" s="265">
        <f t="shared" si="7"/>
        <v>78</v>
      </c>
      <c r="B89" s="505"/>
      <c r="C89" s="523"/>
      <c r="D89" s="505"/>
      <c r="E89" s="402">
        <f t="shared" si="4"/>
        <v>0</v>
      </c>
      <c r="F89" s="297"/>
      <c r="G89" s="505"/>
      <c r="H89" s="402">
        <f t="shared" si="5"/>
        <v>0</v>
      </c>
      <c r="I89" s="297"/>
      <c r="J89" s="505"/>
      <c r="K89" s="402">
        <f t="shared" si="6"/>
        <v>0</v>
      </c>
    </row>
    <row r="90" spans="1:11" x14ac:dyDescent="0.25">
      <c r="A90" s="265">
        <f t="shared" si="7"/>
        <v>79</v>
      </c>
      <c r="B90" s="505"/>
      <c r="C90" s="523"/>
      <c r="D90" s="505"/>
      <c r="E90" s="402">
        <f t="shared" si="4"/>
        <v>0</v>
      </c>
      <c r="F90" s="297"/>
      <c r="G90" s="505"/>
      <c r="H90" s="402">
        <f t="shared" si="5"/>
        <v>0</v>
      </c>
      <c r="I90" s="297"/>
      <c r="J90" s="505"/>
      <c r="K90" s="402">
        <f t="shared" si="6"/>
        <v>0</v>
      </c>
    </row>
    <row r="91" spans="1:11" x14ac:dyDescent="0.25">
      <c r="A91" s="265">
        <f t="shared" si="7"/>
        <v>80</v>
      </c>
      <c r="B91" s="505"/>
      <c r="C91" s="523"/>
      <c r="D91" s="505"/>
      <c r="E91" s="402">
        <f t="shared" si="4"/>
        <v>0</v>
      </c>
      <c r="F91" s="297"/>
      <c r="G91" s="505"/>
      <c r="H91" s="402">
        <f t="shared" si="5"/>
        <v>0</v>
      </c>
      <c r="I91" s="297"/>
      <c r="J91" s="505"/>
      <c r="K91" s="402">
        <f t="shared" si="6"/>
        <v>0</v>
      </c>
    </row>
    <row r="92" spans="1:11" x14ac:dyDescent="0.25">
      <c r="A92" s="265">
        <f t="shared" si="7"/>
        <v>81</v>
      </c>
      <c r="B92" s="505"/>
      <c r="C92" s="523"/>
      <c r="D92" s="505"/>
      <c r="E92" s="402">
        <f t="shared" si="4"/>
        <v>0</v>
      </c>
      <c r="F92" s="297"/>
      <c r="G92" s="505"/>
      <c r="H92" s="402">
        <f t="shared" si="5"/>
        <v>0</v>
      </c>
      <c r="I92" s="297"/>
      <c r="J92" s="505"/>
      <c r="K92" s="402">
        <f t="shared" si="6"/>
        <v>0</v>
      </c>
    </row>
    <row r="93" spans="1:11" x14ac:dyDescent="0.25">
      <c r="A93" s="265">
        <f t="shared" si="7"/>
        <v>82</v>
      </c>
      <c r="B93" s="505"/>
      <c r="C93" s="523"/>
      <c r="D93" s="505"/>
      <c r="E93" s="402">
        <f t="shared" si="4"/>
        <v>0</v>
      </c>
      <c r="F93" s="297"/>
      <c r="G93" s="505"/>
      <c r="H93" s="402">
        <f t="shared" si="5"/>
        <v>0</v>
      </c>
      <c r="I93" s="297"/>
      <c r="J93" s="505"/>
      <c r="K93" s="402">
        <f t="shared" si="6"/>
        <v>0</v>
      </c>
    </row>
    <row r="94" spans="1:11" x14ac:dyDescent="0.25">
      <c r="A94" s="265">
        <f t="shared" si="7"/>
        <v>83</v>
      </c>
      <c r="B94" s="505"/>
      <c r="C94" s="523"/>
      <c r="D94" s="505"/>
      <c r="E94" s="402">
        <f t="shared" si="4"/>
        <v>0</v>
      </c>
      <c r="F94" s="297"/>
      <c r="G94" s="505"/>
      <c r="H94" s="402">
        <f t="shared" si="5"/>
        <v>0</v>
      </c>
      <c r="I94" s="297"/>
      <c r="J94" s="505"/>
      <c r="K94" s="402">
        <f t="shared" si="6"/>
        <v>0</v>
      </c>
    </row>
    <row r="95" spans="1:11" x14ac:dyDescent="0.25">
      <c r="A95" s="265">
        <f t="shared" si="7"/>
        <v>84</v>
      </c>
      <c r="B95" s="505"/>
      <c r="C95" s="523"/>
      <c r="D95" s="505"/>
      <c r="E95" s="402">
        <f t="shared" si="4"/>
        <v>0</v>
      </c>
      <c r="F95" s="297"/>
      <c r="G95" s="505"/>
      <c r="H95" s="402">
        <f t="shared" si="5"/>
        <v>0</v>
      </c>
      <c r="I95" s="297"/>
      <c r="J95" s="505"/>
      <c r="K95" s="402">
        <f t="shared" si="6"/>
        <v>0</v>
      </c>
    </row>
    <row r="96" spans="1:11" x14ac:dyDescent="0.25">
      <c r="A96" s="265">
        <f t="shared" si="7"/>
        <v>85</v>
      </c>
      <c r="B96" s="505"/>
      <c r="C96" s="523"/>
      <c r="D96" s="505"/>
      <c r="E96" s="402">
        <f t="shared" si="4"/>
        <v>0</v>
      </c>
      <c r="F96" s="297"/>
      <c r="G96" s="505"/>
      <c r="H96" s="402">
        <f t="shared" si="5"/>
        <v>0</v>
      </c>
      <c r="I96" s="297"/>
      <c r="J96" s="505"/>
      <c r="K96" s="402">
        <f t="shared" si="6"/>
        <v>0</v>
      </c>
    </row>
    <row r="97" spans="1:11" x14ac:dyDescent="0.25">
      <c r="A97" s="265">
        <f t="shared" si="7"/>
        <v>86</v>
      </c>
      <c r="B97" s="505"/>
      <c r="C97" s="523"/>
      <c r="D97" s="505"/>
      <c r="E97" s="402">
        <f t="shared" si="4"/>
        <v>0</v>
      </c>
      <c r="F97" s="297"/>
      <c r="G97" s="505"/>
      <c r="H97" s="402">
        <f t="shared" si="5"/>
        <v>0</v>
      </c>
      <c r="I97" s="297"/>
      <c r="J97" s="505"/>
      <c r="K97" s="402">
        <f t="shared" si="6"/>
        <v>0</v>
      </c>
    </row>
    <row r="98" spans="1:11" x14ac:dyDescent="0.25">
      <c r="A98" s="265">
        <f t="shared" si="7"/>
        <v>87</v>
      </c>
      <c r="B98" s="505"/>
      <c r="C98" s="523"/>
      <c r="D98" s="505"/>
      <c r="E98" s="402">
        <f t="shared" si="4"/>
        <v>0</v>
      </c>
      <c r="F98" s="297"/>
      <c r="G98" s="505"/>
      <c r="H98" s="402">
        <f t="shared" si="5"/>
        <v>0</v>
      </c>
      <c r="I98" s="297"/>
      <c r="J98" s="505"/>
      <c r="K98" s="402">
        <f t="shared" si="6"/>
        <v>0</v>
      </c>
    </row>
    <row r="99" spans="1:11" x14ac:dyDescent="0.25">
      <c r="A99" s="265">
        <f t="shared" si="7"/>
        <v>88</v>
      </c>
      <c r="B99" s="505"/>
      <c r="C99" s="523"/>
      <c r="D99" s="505"/>
      <c r="E99" s="402">
        <f t="shared" si="4"/>
        <v>0</v>
      </c>
      <c r="F99" s="297"/>
      <c r="G99" s="505"/>
      <c r="H99" s="402">
        <f t="shared" si="5"/>
        <v>0</v>
      </c>
      <c r="I99" s="297"/>
      <c r="J99" s="505"/>
      <c r="K99" s="402">
        <f t="shared" si="6"/>
        <v>0</v>
      </c>
    </row>
    <row r="100" spans="1:11" x14ac:dyDescent="0.25">
      <c r="A100" s="265">
        <f t="shared" si="7"/>
        <v>89</v>
      </c>
      <c r="B100" s="505"/>
      <c r="C100" s="523"/>
      <c r="D100" s="505"/>
      <c r="E100" s="402">
        <f t="shared" si="4"/>
        <v>0</v>
      </c>
      <c r="F100" s="297"/>
      <c r="G100" s="505"/>
      <c r="H100" s="402">
        <f t="shared" si="5"/>
        <v>0</v>
      </c>
      <c r="I100" s="297"/>
      <c r="J100" s="505"/>
      <c r="K100" s="402">
        <f t="shared" si="6"/>
        <v>0</v>
      </c>
    </row>
    <row r="101" spans="1:11" x14ac:dyDescent="0.25">
      <c r="A101" s="265">
        <f t="shared" si="7"/>
        <v>90</v>
      </c>
      <c r="B101" s="505"/>
      <c r="C101" s="523"/>
      <c r="D101" s="505"/>
      <c r="E101" s="402">
        <f t="shared" si="4"/>
        <v>0</v>
      </c>
      <c r="F101" s="297"/>
      <c r="G101" s="505"/>
      <c r="H101" s="402">
        <f t="shared" si="5"/>
        <v>0</v>
      </c>
      <c r="I101" s="297"/>
      <c r="J101" s="505"/>
      <c r="K101" s="402">
        <f t="shared" si="6"/>
        <v>0</v>
      </c>
    </row>
    <row r="102" spans="1:11" x14ac:dyDescent="0.25">
      <c r="A102" s="265">
        <f t="shared" si="7"/>
        <v>91</v>
      </c>
      <c r="B102" s="505"/>
      <c r="C102" s="523"/>
      <c r="D102" s="505"/>
      <c r="E102" s="402">
        <f t="shared" si="4"/>
        <v>0</v>
      </c>
      <c r="F102" s="297"/>
      <c r="G102" s="505"/>
      <c r="H102" s="402">
        <f t="shared" si="5"/>
        <v>0</v>
      </c>
      <c r="I102" s="297"/>
      <c r="J102" s="505"/>
      <c r="K102" s="402">
        <f t="shared" si="6"/>
        <v>0</v>
      </c>
    </row>
    <row r="103" spans="1:11" x14ac:dyDescent="0.25">
      <c r="A103" s="265">
        <f t="shared" si="7"/>
        <v>92</v>
      </c>
      <c r="B103" s="505"/>
      <c r="C103" s="523"/>
      <c r="D103" s="505"/>
      <c r="E103" s="402">
        <f t="shared" si="4"/>
        <v>0</v>
      </c>
      <c r="F103" s="297"/>
      <c r="G103" s="505"/>
      <c r="H103" s="402">
        <f t="shared" si="5"/>
        <v>0</v>
      </c>
      <c r="I103" s="297"/>
      <c r="J103" s="505"/>
      <c r="K103" s="402">
        <f t="shared" si="6"/>
        <v>0</v>
      </c>
    </row>
    <row r="104" spans="1:11" x14ac:dyDescent="0.25">
      <c r="A104" s="265">
        <f t="shared" si="7"/>
        <v>93</v>
      </c>
      <c r="B104" s="505"/>
      <c r="C104" s="523"/>
      <c r="D104" s="505"/>
      <c r="E104" s="402">
        <f t="shared" si="4"/>
        <v>0</v>
      </c>
      <c r="F104" s="297"/>
      <c r="G104" s="505"/>
      <c r="H104" s="402">
        <f t="shared" si="5"/>
        <v>0</v>
      </c>
      <c r="I104" s="297"/>
      <c r="J104" s="505"/>
      <c r="K104" s="402">
        <f t="shared" si="6"/>
        <v>0</v>
      </c>
    </row>
    <row r="105" spans="1:11" x14ac:dyDescent="0.25">
      <c r="A105" s="265">
        <f t="shared" si="7"/>
        <v>94</v>
      </c>
      <c r="B105" s="505"/>
      <c r="C105" s="523"/>
      <c r="D105" s="505"/>
      <c r="E105" s="402">
        <f t="shared" si="4"/>
        <v>0</v>
      </c>
      <c r="F105" s="297"/>
      <c r="G105" s="505"/>
      <c r="H105" s="402">
        <f t="shared" si="5"/>
        <v>0</v>
      </c>
      <c r="I105" s="297"/>
      <c r="J105" s="505"/>
      <c r="K105" s="402">
        <f t="shared" si="6"/>
        <v>0</v>
      </c>
    </row>
    <row r="106" spans="1:11" x14ac:dyDescent="0.25">
      <c r="A106" s="265">
        <f t="shared" si="7"/>
        <v>95</v>
      </c>
      <c r="B106" s="505"/>
      <c r="C106" s="523"/>
      <c r="D106" s="505"/>
      <c r="E106" s="402">
        <f t="shared" si="4"/>
        <v>0</v>
      </c>
      <c r="F106" s="297"/>
      <c r="G106" s="505"/>
      <c r="H106" s="402">
        <f t="shared" si="5"/>
        <v>0</v>
      </c>
      <c r="I106" s="297"/>
      <c r="J106" s="505"/>
      <c r="K106" s="402">
        <f t="shared" si="6"/>
        <v>0</v>
      </c>
    </row>
    <row r="107" spans="1:11" x14ac:dyDescent="0.25">
      <c r="A107" s="265">
        <f t="shared" si="7"/>
        <v>96</v>
      </c>
      <c r="B107" s="505"/>
      <c r="C107" s="523"/>
      <c r="D107" s="505"/>
      <c r="E107" s="402">
        <f t="shared" si="4"/>
        <v>0</v>
      </c>
      <c r="F107" s="297"/>
      <c r="G107" s="505"/>
      <c r="H107" s="402">
        <f t="shared" si="5"/>
        <v>0</v>
      </c>
      <c r="I107" s="297"/>
      <c r="J107" s="505"/>
      <c r="K107" s="402">
        <f t="shared" si="6"/>
        <v>0</v>
      </c>
    </row>
    <row r="108" spans="1:11" x14ac:dyDescent="0.25">
      <c r="A108" s="265">
        <f t="shared" si="7"/>
        <v>97</v>
      </c>
      <c r="B108" s="505"/>
      <c r="C108" s="523"/>
      <c r="D108" s="505"/>
      <c r="E108" s="402">
        <f t="shared" si="4"/>
        <v>0</v>
      </c>
      <c r="F108" s="297"/>
      <c r="G108" s="505"/>
      <c r="H108" s="402">
        <f t="shared" si="5"/>
        <v>0</v>
      </c>
      <c r="I108" s="297"/>
      <c r="J108" s="505"/>
      <c r="K108" s="402">
        <f t="shared" si="6"/>
        <v>0</v>
      </c>
    </row>
    <row r="109" spans="1:11" x14ac:dyDescent="0.25">
      <c r="A109" s="265">
        <f t="shared" si="7"/>
        <v>98</v>
      </c>
      <c r="B109" s="505"/>
      <c r="C109" s="523"/>
      <c r="D109" s="505"/>
      <c r="E109" s="402">
        <f t="shared" si="4"/>
        <v>0</v>
      </c>
      <c r="F109" s="297"/>
      <c r="G109" s="505"/>
      <c r="H109" s="402">
        <f t="shared" si="5"/>
        <v>0</v>
      </c>
      <c r="I109" s="297"/>
      <c r="J109" s="505"/>
      <c r="K109" s="402">
        <f t="shared" si="6"/>
        <v>0</v>
      </c>
    </row>
    <row r="110" spans="1:11" x14ac:dyDescent="0.25">
      <c r="A110" s="265">
        <f t="shared" si="7"/>
        <v>99</v>
      </c>
      <c r="B110" s="505"/>
      <c r="C110" s="523"/>
      <c r="D110" s="505"/>
      <c r="E110" s="402">
        <f t="shared" si="4"/>
        <v>0</v>
      </c>
      <c r="F110" s="297"/>
      <c r="G110" s="505"/>
      <c r="H110" s="402">
        <f t="shared" si="5"/>
        <v>0</v>
      </c>
      <c r="I110" s="297"/>
      <c r="J110" s="505"/>
      <c r="K110" s="402">
        <f t="shared" si="6"/>
        <v>0</v>
      </c>
    </row>
    <row r="111" spans="1:11" x14ac:dyDescent="0.25">
      <c r="A111" s="265">
        <f t="shared" si="7"/>
        <v>100</v>
      </c>
      <c r="B111" s="505"/>
      <c r="C111" s="523"/>
      <c r="D111" s="505"/>
      <c r="E111" s="402">
        <f t="shared" si="4"/>
        <v>0</v>
      </c>
      <c r="F111" s="297"/>
      <c r="G111" s="505"/>
      <c r="H111" s="402">
        <f t="shared" si="5"/>
        <v>0</v>
      </c>
      <c r="I111" s="297"/>
      <c r="J111" s="505"/>
      <c r="K111" s="402">
        <f t="shared" si="6"/>
        <v>0</v>
      </c>
    </row>
    <row r="112" spans="1:11" x14ac:dyDescent="0.25">
      <c r="A112" s="265">
        <f t="shared" si="7"/>
        <v>101</v>
      </c>
      <c r="B112" s="505"/>
      <c r="C112" s="523"/>
      <c r="D112" s="505"/>
      <c r="E112" s="402">
        <f t="shared" si="4"/>
        <v>0</v>
      </c>
      <c r="F112" s="297"/>
      <c r="G112" s="505"/>
      <c r="H112" s="402">
        <f t="shared" si="5"/>
        <v>0</v>
      </c>
      <c r="I112" s="297"/>
      <c r="J112" s="505"/>
      <c r="K112" s="402">
        <f t="shared" si="6"/>
        <v>0</v>
      </c>
    </row>
    <row r="113" spans="1:11" x14ac:dyDescent="0.25">
      <c r="A113" s="265">
        <f t="shared" si="7"/>
        <v>102</v>
      </c>
      <c r="B113" s="505"/>
      <c r="C113" s="523"/>
      <c r="D113" s="505"/>
      <c r="E113" s="402">
        <f t="shared" si="4"/>
        <v>0</v>
      </c>
      <c r="F113" s="297"/>
      <c r="G113" s="505"/>
      <c r="H113" s="402">
        <f t="shared" si="5"/>
        <v>0</v>
      </c>
      <c r="I113" s="297"/>
      <c r="J113" s="505"/>
      <c r="K113" s="402">
        <f t="shared" si="6"/>
        <v>0</v>
      </c>
    </row>
    <row r="114" spans="1:11" x14ac:dyDescent="0.25">
      <c r="A114" s="265">
        <f t="shared" si="7"/>
        <v>103</v>
      </c>
      <c r="B114" s="505"/>
      <c r="C114" s="523"/>
      <c r="D114" s="505"/>
      <c r="E114" s="402">
        <f t="shared" si="4"/>
        <v>0</v>
      </c>
      <c r="F114" s="297"/>
      <c r="G114" s="505"/>
      <c r="H114" s="402">
        <f t="shared" si="5"/>
        <v>0</v>
      </c>
      <c r="I114" s="297"/>
      <c r="J114" s="505"/>
      <c r="K114" s="402">
        <f t="shared" si="6"/>
        <v>0</v>
      </c>
    </row>
    <row r="115" spans="1:11" x14ac:dyDescent="0.25">
      <c r="A115" s="265">
        <f t="shared" si="7"/>
        <v>104</v>
      </c>
      <c r="B115" s="505"/>
      <c r="C115" s="523"/>
      <c r="D115" s="505"/>
      <c r="E115" s="402">
        <f t="shared" si="4"/>
        <v>0</v>
      </c>
      <c r="F115" s="297"/>
      <c r="G115" s="505"/>
      <c r="H115" s="402">
        <f t="shared" si="5"/>
        <v>0</v>
      </c>
      <c r="I115" s="297"/>
      <c r="J115" s="505"/>
      <c r="K115" s="402">
        <f t="shared" si="6"/>
        <v>0</v>
      </c>
    </row>
    <row r="116" spans="1:11" x14ac:dyDescent="0.25">
      <c r="A116" s="265">
        <f t="shared" si="7"/>
        <v>105</v>
      </c>
      <c r="B116" s="505"/>
      <c r="C116" s="523"/>
      <c r="D116" s="505"/>
      <c r="E116" s="402">
        <f t="shared" si="4"/>
        <v>0</v>
      </c>
      <c r="F116" s="297"/>
      <c r="G116" s="505"/>
      <c r="H116" s="402">
        <f t="shared" si="5"/>
        <v>0</v>
      </c>
      <c r="I116" s="297"/>
      <c r="J116" s="505"/>
      <c r="K116" s="402">
        <f t="shared" si="6"/>
        <v>0</v>
      </c>
    </row>
    <row r="117" spans="1:11" x14ac:dyDescent="0.25">
      <c r="A117" s="265">
        <f t="shared" si="7"/>
        <v>106</v>
      </c>
      <c r="B117" s="505"/>
      <c r="C117" s="523"/>
      <c r="D117" s="505"/>
      <c r="E117" s="402">
        <f t="shared" si="4"/>
        <v>0</v>
      </c>
      <c r="F117" s="297"/>
      <c r="G117" s="505"/>
      <c r="H117" s="402">
        <f t="shared" si="5"/>
        <v>0</v>
      </c>
      <c r="I117" s="297"/>
      <c r="J117" s="505"/>
      <c r="K117" s="402">
        <f t="shared" si="6"/>
        <v>0</v>
      </c>
    </row>
    <row r="118" spans="1:11" x14ac:dyDescent="0.25">
      <c r="A118" s="265">
        <f t="shared" si="7"/>
        <v>107</v>
      </c>
      <c r="B118" s="505"/>
      <c r="C118" s="523"/>
      <c r="D118" s="505"/>
      <c r="E118" s="402">
        <f t="shared" si="4"/>
        <v>0</v>
      </c>
      <c r="F118" s="297"/>
      <c r="G118" s="505"/>
      <c r="H118" s="402">
        <f t="shared" si="5"/>
        <v>0</v>
      </c>
      <c r="I118" s="297"/>
      <c r="J118" s="505"/>
      <c r="K118" s="402">
        <f t="shared" si="6"/>
        <v>0</v>
      </c>
    </row>
    <row r="119" spans="1:11" x14ac:dyDescent="0.25">
      <c r="A119" s="265">
        <f t="shared" si="7"/>
        <v>108</v>
      </c>
      <c r="B119" s="505"/>
      <c r="C119" s="523"/>
      <c r="D119" s="505"/>
      <c r="E119" s="402">
        <f t="shared" si="4"/>
        <v>0</v>
      </c>
      <c r="F119" s="297"/>
      <c r="G119" s="505"/>
      <c r="H119" s="402">
        <f t="shared" si="5"/>
        <v>0</v>
      </c>
      <c r="I119" s="297"/>
      <c r="J119" s="505"/>
      <c r="K119" s="402">
        <f t="shared" si="6"/>
        <v>0</v>
      </c>
    </row>
    <row r="120" spans="1:11" x14ac:dyDescent="0.25">
      <c r="A120" s="265">
        <f t="shared" si="7"/>
        <v>109</v>
      </c>
      <c r="B120" s="505"/>
      <c r="C120" s="523"/>
      <c r="D120" s="505"/>
      <c r="E120" s="402">
        <f t="shared" si="4"/>
        <v>0</v>
      </c>
      <c r="F120" s="297"/>
      <c r="G120" s="505"/>
      <c r="H120" s="402">
        <f t="shared" si="5"/>
        <v>0</v>
      </c>
      <c r="I120" s="297"/>
      <c r="J120" s="505"/>
      <c r="K120" s="402">
        <f t="shared" si="6"/>
        <v>0</v>
      </c>
    </row>
    <row r="121" spans="1:11" x14ac:dyDescent="0.25">
      <c r="A121" s="265">
        <f t="shared" si="7"/>
        <v>110</v>
      </c>
      <c r="B121" s="505"/>
      <c r="C121" s="523"/>
      <c r="D121" s="505"/>
      <c r="E121" s="402">
        <f t="shared" si="4"/>
        <v>0</v>
      </c>
      <c r="F121" s="297"/>
      <c r="G121" s="505"/>
      <c r="H121" s="402">
        <f t="shared" si="5"/>
        <v>0</v>
      </c>
      <c r="I121" s="297"/>
      <c r="J121" s="505"/>
      <c r="K121" s="402">
        <f t="shared" si="6"/>
        <v>0</v>
      </c>
    </row>
    <row r="122" spans="1:11" x14ac:dyDescent="0.25">
      <c r="A122" s="265">
        <f t="shared" si="7"/>
        <v>111</v>
      </c>
      <c r="B122" s="505"/>
      <c r="C122" s="523"/>
      <c r="D122" s="505"/>
      <c r="E122" s="402">
        <f t="shared" si="4"/>
        <v>0</v>
      </c>
      <c r="F122" s="297"/>
      <c r="G122" s="505"/>
      <c r="H122" s="402">
        <f t="shared" si="5"/>
        <v>0</v>
      </c>
      <c r="I122" s="297"/>
      <c r="J122" s="505"/>
      <c r="K122" s="402">
        <f t="shared" si="6"/>
        <v>0</v>
      </c>
    </row>
    <row r="123" spans="1:11" x14ac:dyDescent="0.25">
      <c r="A123" s="265">
        <f t="shared" si="7"/>
        <v>112</v>
      </c>
      <c r="B123" s="505"/>
      <c r="C123" s="523"/>
      <c r="D123" s="505"/>
      <c r="E123" s="402">
        <f t="shared" si="4"/>
        <v>0</v>
      </c>
      <c r="F123" s="297"/>
      <c r="G123" s="505"/>
      <c r="H123" s="402">
        <f t="shared" si="5"/>
        <v>0</v>
      </c>
      <c r="I123" s="297"/>
      <c r="J123" s="505"/>
      <c r="K123" s="402">
        <f t="shared" si="6"/>
        <v>0</v>
      </c>
    </row>
    <row r="124" spans="1:11" x14ac:dyDescent="0.25">
      <c r="A124" s="265">
        <f t="shared" si="7"/>
        <v>113</v>
      </c>
      <c r="B124" s="505"/>
      <c r="C124" s="523"/>
      <c r="D124" s="505"/>
      <c r="E124" s="402">
        <f t="shared" si="4"/>
        <v>0</v>
      </c>
      <c r="F124" s="297"/>
      <c r="G124" s="505"/>
      <c r="H124" s="402">
        <f t="shared" si="5"/>
        <v>0</v>
      </c>
      <c r="I124" s="297"/>
      <c r="J124" s="505"/>
      <c r="K124" s="402">
        <f t="shared" si="6"/>
        <v>0</v>
      </c>
    </row>
    <row r="125" spans="1:11" x14ac:dyDescent="0.25">
      <c r="A125" s="265">
        <f t="shared" si="7"/>
        <v>114</v>
      </c>
      <c r="B125" s="505"/>
      <c r="C125" s="523"/>
      <c r="D125" s="505"/>
      <c r="E125" s="402">
        <f t="shared" si="4"/>
        <v>0</v>
      </c>
      <c r="F125" s="297"/>
      <c r="G125" s="505"/>
      <c r="H125" s="402">
        <f t="shared" si="5"/>
        <v>0</v>
      </c>
      <c r="I125" s="297"/>
      <c r="J125" s="505"/>
      <c r="K125" s="402">
        <f t="shared" si="6"/>
        <v>0</v>
      </c>
    </row>
    <row r="126" spans="1:11" x14ac:dyDescent="0.25">
      <c r="A126" s="265">
        <f t="shared" si="7"/>
        <v>115</v>
      </c>
      <c r="B126" s="505"/>
      <c r="C126" s="523"/>
      <c r="D126" s="505"/>
      <c r="E126" s="402">
        <f t="shared" si="4"/>
        <v>0</v>
      </c>
      <c r="F126" s="297"/>
      <c r="G126" s="505"/>
      <c r="H126" s="402">
        <f t="shared" si="5"/>
        <v>0</v>
      </c>
      <c r="I126" s="297"/>
      <c r="J126" s="505"/>
      <c r="K126" s="402">
        <f t="shared" si="6"/>
        <v>0</v>
      </c>
    </row>
    <row r="127" spans="1:11" x14ac:dyDescent="0.25">
      <c r="A127" s="265">
        <f t="shared" si="7"/>
        <v>116</v>
      </c>
      <c r="B127" s="505"/>
      <c r="C127" s="523"/>
      <c r="D127" s="505"/>
      <c r="E127" s="402">
        <f t="shared" si="4"/>
        <v>0</v>
      </c>
      <c r="F127" s="297"/>
      <c r="G127" s="505"/>
      <c r="H127" s="402">
        <f t="shared" si="5"/>
        <v>0</v>
      </c>
      <c r="I127" s="297"/>
      <c r="J127" s="505"/>
      <c r="K127" s="402">
        <f t="shared" si="6"/>
        <v>0</v>
      </c>
    </row>
    <row r="128" spans="1:11" x14ac:dyDescent="0.25">
      <c r="A128" s="265">
        <f t="shared" si="7"/>
        <v>117</v>
      </c>
      <c r="B128" s="505"/>
      <c r="C128" s="523"/>
      <c r="D128" s="505"/>
      <c r="E128" s="402">
        <f t="shared" si="4"/>
        <v>0</v>
      </c>
      <c r="F128" s="297"/>
      <c r="G128" s="505"/>
      <c r="H128" s="402">
        <f t="shared" si="5"/>
        <v>0</v>
      </c>
      <c r="I128" s="297"/>
      <c r="J128" s="505"/>
      <c r="K128" s="402">
        <f t="shared" si="6"/>
        <v>0</v>
      </c>
    </row>
    <row r="129" spans="1:11" x14ac:dyDescent="0.25">
      <c r="A129" s="265">
        <f t="shared" si="7"/>
        <v>118</v>
      </c>
      <c r="B129" s="505"/>
      <c r="C129" s="523"/>
      <c r="D129" s="505"/>
      <c r="E129" s="402">
        <f t="shared" si="4"/>
        <v>0</v>
      </c>
      <c r="F129" s="297"/>
      <c r="G129" s="505"/>
      <c r="H129" s="402">
        <f t="shared" si="5"/>
        <v>0</v>
      </c>
      <c r="I129" s="297"/>
      <c r="J129" s="505"/>
      <c r="K129" s="402">
        <f t="shared" si="6"/>
        <v>0</v>
      </c>
    </row>
    <row r="130" spans="1:11" x14ac:dyDescent="0.25">
      <c r="A130" s="265">
        <f t="shared" si="7"/>
        <v>119</v>
      </c>
      <c r="B130" s="505"/>
      <c r="C130" s="523"/>
      <c r="D130" s="505"/>
      <c r="E130" s="402">
        <f t="shared" si="4"/>
        <v>0</v>
      </c>
      <c r="F130" s="297"/>
      <c r="G130" s="505"/>
      <c r="H130" s="402">
        <f t="shared" si="5"/>
        <v>0</v>
      </c>
      <c r="I130" s="297"/>
      <c r="J130" s="505"/>
      <c r="K130" s="402">
        <f t="shared" si="6"/>
        <v>0</v>
      </c>
    </row>
    <row r="131" spans="1:11" x14ac:dyDescent="0.25">
      <c r="A131" s="265">
        <f t="shared" si="7"/>
        <v>120</v>
      </c>
      <c r="B131" s="505"/>
      <c r="C131" s="523"/>
      <c r="D131" s="505"/>
      <c r="E131" s="402">
        <f t="shared" si="4"/>
        <v>0</v>
      </c>
      <c r="F131" s="297"/>
      <c r="G131" s="505"/>
      <c r="H131" s="402">
        <f t="shared" si="5"/>
        <v>0</v>
      </c>
      <c r="I131" s="297"/>
      <c r="J131" s="505"/>
      <c r="K131" s="402">
        <f t="shared" si="6"/>
        <v>0</v>
      </c>
    </row>
    <row r="132" spans="1:11" x14ac:dyDescent="0.25">
      <c r="A132" s="265">
        <f t="shared" si="7"/>
        <v>121</v>
      </c>
      <c r="B132" s="505"/>
      <c r="C132" s="523"/>
      <c r="D132" s="505"/>
      <c r="E132" s="402">
        <f t="shared" si="4"/>
        <v>0</v>
      </c>
      <c r="F132" s="297"/>
      <c r="G132" s="505"/>
      <c r="H132" s="402">
        <f t="shared" si="5"/>
        <v>0</v>
      </c>
      <c r="I132" s="297"/>
      <c r="J132" s="505"/>
      <c r="K132" s="402">
        <f t="shared" si="6"/>
        <v>0</v>
      </c>
    </row>
    <row r="133" spans="1:11" x14ac:dyDescent="0.25">
      <c r="A133" s="265">
        <f t="shared" si="7"/>
        <v>122</v>
      </c>
      <c r="B133" s="505"/>
      <c r="C133" s="523"/>
      <c r="D133" s="505"/>
      <c r="E133" s="402">
        <f t="shared" si="4"/>
        <v>0</v>
      </c>
      <c r="F133" s="297"/>
      <c r="G133" s="505"/>
      <c r="H133" s="402">
        <f t="shared" si="5"/>
        <v>0</v>
      </c>
      <c r="I133" s="297"/>
      <c r="J133" s="505"/>
      <c r="K133" s="402">
        <f t="shared" si="6"/>
        <v>0</v>
      </c>
    </row>
    <row r="134" spans="1:11" x14ac:dyDescent="0.25">
      <c r="A134" s="265">
        <f t="shared" si="7"/>
        <v>123</v>
      </c>
      <c r="B134" s="505"/>
      <c r="C134" s="523"/>
      <c r="D134" s="505"/>
      <c r="E134" s="402">
        <f t="shared" si="4"/>
        <v>0</v>
      </c>
      <c r="F134" s="297"/>
      <c r="G134" s="505"/>
      <c r="H134" s="402">
        <f t="shared" si="5"/>
        <v>0</v>
      </c>
      <c r="I134" s="297"/>
      <c r="J134" s="505"/>
      <c r="K134" s="402">
        <f t="shared" si="6"/>
        <v>0</v>
      </c>
    </row>
    <row r="135" spans="1:11" x14ac:dyDescent="0.25">
      <c r="A135" s="265">
        <f t="shared" si="7"/>
        <v>124</v>
      </c>
      <c r="B135" s="505"/>
      <c r="C135" s="523"/>
      <c r="D135" s="505"/>
      <c r="E135" s="402">
        <f t="shared" si="4"/>
        <v>0</v>
      </c>
      <c r="F135" s="297"/>
      <c r="G135" s="505"/>
      <c r="H135" s="402">
        <f t="shared" si="5"/>
        <v>0</v>
      </c>
      <c r="I135" s="297"/>
      <c r="J135" s="505"/>
      <c r="K135" s="402">
        <f t="shared" si="6"/>
        <v>0</v>
      </c>
    </row>
    <row r="136" spans="1:11" x14ac:dyDescent="0.25">
      <c r="A136" s="265">
        <f t="shared" si="7"/>
        <v>125</v>
      </c>
      <c r="B136" s="505"/>
      <c r="C136" s="523"/>
      <c r="D136" s="505"/>
      <c r="E136" s="402">
        <f t="shared" si="4"/>
        <v>0</v>
      </c>
      <c r="F136" s="297"/>
      <c r="G136" s="505"/>
      <c r="H136" s="402">
        <f t="shared" si="5"/>
        <v>0</v>
      </c>
      <c r="I136" s="297"/>
      <c r="J136" s="505"/>
      <c r="K136" s="402">
        <f t="shared" si="6"/>
        <v>0</v>
      </c>
    </row>
    <row r="137" spans="1:11" x14ac:dyDescent="0.25">
      <c r="A137" s="265">
        <f t="shared" si="7"/>
        <v>126</v>
      </c>
      <c r="B137" s="505"/>
      <c r="C137" s="523"/>
      <c r="D137" s="505"/>
      <c r="E137" s="402">
        <f t="shared" si="4"/>
        <v>0</v>
      </c>
      <c r="F137" s="297"/>
      <c r="G137" s="505"/>
      <c r="H137" s="402">
        <f t="shared" si="5"/>
        <v>0</v>
      </c>
      <c r="I137" s="297"/>
      <c r="J137" s="505"/>
      <c r="K137" s="402">
        <f t="shared" si="6"/>
        <v>0</v>
      </c>
    </row>
    <row r="138" spans="1:11" x14ac:dyDescent="0.25">
      <c r="A138" s="265">
        <f t="shared" si="7"/>
        <v>127</v>
      </c>
      <c r="B138" s="505"/>
      <c r="C138" s="523"/>
      <c r="D138" s="505"/>
      <c r="E138" s="402">
        <f t="shared" si="4"/>
        <v>0</v>
      </c>
      <c r="F138" s="297"/>
      <c r="G138" s="505"/>
      <c r="H138" s="402">
        <f t="shared" si="5"/>
        <v>0</v>
      </c>
      <c r="I138" s="297"/>
      <c r="J138" s="505"/>
      <c r="K138" s="402">
        <f t="shared" si="6"/>
        <v>0</v>
      </c>
    </row>
    <row r="139" spans="1:11" x14ac:dyDescent="0.25">
      <c r="A139" s="265">
        <f t="shared" si="7"/>
        <v>128</v>
      </c>
      <c r="B139" s="505"/>
      <c r="C139" s="523"/>
      <c r="D139" s="505"/>
      <c r="E139" s="402">
        <f t="shared" si="4"/>
        <v>0</v>
      </c>
      <c r="F139" s="297"/>
      <c r="G139" s="505"/>
      <c r="H139" s="402">
        <f t="shared" si="5"/>
        <v>0</v>
      </c>
      <c r="I139" s="297"/>
      <c r="J139" s="505"/>
      <c r="K139" s="402">
        <f t="shared" si="6"/>
        <v>0</v>
      </c>
    </row>
    <row r="140" spans="1:11" x14ac:dyDescent="0.25">
      <c r="A140" s="265">
        <f t="shared" si="7"/>
        <v>129</v>
      </c>
      <c r="B140" s="505"/>
      <c r="C140" s="523"/>
      <c r="D140" s="505"/>
      <c r="E140" s="402">
        <f t="shared" si="4"/>
        <v>0</v>
      </c>
      <c r="F140" s="297"/>
      <c r="G140" s="505"/>
      <c r="H140" s="402">
        <f t="shared" si="5"/>
        <v>0</v>
      </c>
      <c r="I140" s="297"/>
      <c r="J140" s="505"/>
      <c r="K140" s="402">
        <f t="shared" si="6"/>
        <v>0</v>
      </c>
    </row>
    <row r="141" spans="1:11" x14ac:dyDescent="0.25">
      <c r="A141" s="265">
        <f t="shared" si="7"/>
        <v>130</v>
      </c>
      <c r="B141" s="505"/>
      <c r="C141" s="523"/>
      <c r="D141" s="505"/>
      <c r="E141" s="402">
        <f t="shared" ref="E141:E204" si="8">ROUND(IF(D141/136*7&lt;40,D141/136*0.175,1),1)</f>
        <v>0</v>
      </c>
      <c r="F141" s="297"/>
      <c r="G141" s="505"/>
      <c r="H141" s="402">
        <f t="shared" ref="H141:H204" si="9">ROUND(IF(G141/60*7&lt;40,G141/60*0.175,1),1)</f>
        <v>0</v>
      </c>
      <c r="I141" s="297"/>
      <c r="J141" s="505"/>
      <c r="K141" s="402">
        <f t="shared" ref="K141:K204" si="10">ROUND(IF(J141/84*7&lt;40,J141/84*0.175,1),1)</f>
        <v>0</v>
      </c>
    </row>
    <row r="142" spans="1:11" x14ac:dyDescent="0.25">
      <c r="A142" s="265">
        <f t="shared" ref="A142:A205" si="11">+A141+1</f>
        <v>131</v>
      </c>
      <c r="B142" s="505"/>
      <c r="C142" s="523"/>
      <c r="D142" s="505"/>
      <c r="E142" s="402">
        <f t="shared" si="8"/>
        <v>0</v>
      </c>
      <c r="F142" s="297"/>
      <c r="G142" s="505"/>
      <c r="H142" s="402">
        <f t="shared" si="9"/>
        <v>0</v>
      </c>
      <c r="I142" s="297"/>
      <c r="J142" s="505"/>
      <c r="K142" s="402">
        <f t="shared" si="10"/>
        <v>0</v>
      </c>
    </row>
    <row r="143" spans="1:11" x14ac:dyDescent="0.25">
      <c r="A143" s="265">
        <f t="shared" si="11"/>
        <v>132</v>
      </c>
      <c r="B143" s="505"/>
      <c r="C143" s="523"/>
      <c r="D143" s="505"/>
      <c r="E143" s="402">
        <f t="shared" si="8"/>
        <v>0</v>
      </c>
      <c r="F143" s="297"/>
      <c r="G143" s="505"/>
      <c r="H143" s="402">
        <f t="shared" si="9"/>
        <v>0</v>
      </c>
      <c r="I143" s="297"/>
      <c r="J143" s="505"/>
      <c r="K143" s="402">
        <f t="shared" si="10"/>
        <v>0</v>
      </c>
    </row>
    <row r="144" spans="1:11" x14ac:dyDescent="0.25">
      <c r="A144" s="265">
        <f t="shared" si="11"/>
        <v>133</v>
      </c>
      <c r="B144" s="505"/>
      <c r="C144" s="523"/>
      <c r="D144" s="505"/>
      <c r="E144" s="402">
        <f t="shared" si="8"/>
        <v>0</v>
      </c>
      <c r="F144" s="297"/>
      <c r="G144" s="505"/>
      <c r="H144" s="402">
        <f t="shared" si="9"/>
        <v>0</v>
      </c>
      <c r="I144" s="297"/>
      <c r="J144" s="505"/>
      <c r="K144" s="402">
        <f t="shared" si="10"/>
        <v>0</v>
      </c>
    </row>
    <row r="145" spans="1:11" x14ac:dyDescent="0.25">
      <c r="A145" s="265">
        <f t="shared" si="11"/>
        <v>134</v>
      </c>
      <c r="B145" s="505"/>
      <c r="C145" s="523"/>
      <c r="D145" s="505"/>
      <c r="E145" s="402">
        <f t="shared" si="8"/>
        <v>0</v>
      </c>
      <c r="F145" s="297"/>
      <c r="G145" s="505"/>
      <c r="H145" s="402">
        <f t="shared" si="9"/>
        <v>0</v>
      </c>
      <c r="I145" s="297"/>
      <c r="J145" s="505"/>
      <c r="K145" s="402">
        <f t="shared" si="10"/>
        <v>0</v>
      </c>
    </row>
    <row r="146" spans="1:11" x14ac:dyDescent="0.25">
      <c r="A146" s="265">
        <f t="shared" si="11"/>
        <v>135</v>
      </c>
      <c r="B146" s="505"/>
      <c r="C146" s="523"/>
      <c r="D146" s="505"/>
      <c r="E146" s="402">
        <f t="shared" si="8"/>
        <v>0</v>
      </c>
      <c r="F146" s="297"/>
      <c r="G146" s="505"/>
      <c r="H146" s="402">
        <f t="shared" si="9"/>
        <v>0</v>
      </c>
      <c r="I146" s="297"/>
      <c r="J146" s="505"/>
      <c r="K146" s="402">
        <f t="shared" si="10"/>
        <v>0</v>
      </c>
    </row>
    <row r="147" spans="1:11" x14ac:dyDescent="0.25">
      <c r="A147" s="265">
        <f t="shared" si="11"/>
        <v>136</v>
      </c>
      <c r="B147" s="505"/>
      <c r="C147" s="523"/>
      <c r="D147" s="505"/>
      <c r="E147" s="402">
        <f t="shared" si="8"/>
        <v>0</v>
      </c>
      <c r="F147" s="297"/>
      <c r="G147" s="505"/>
      <c r="H147" s="402">
        <f t="shared" si="9"/>
        <v>0</v>
      </c>
      <c r="I147" s="297"/>
      <c r="J147" s="505"/>
      <c r="K147" s="402">
        <f t="shared" si="10"/>
        <v>0</v>
      </c>
    </row>
    <row r="148" spans="1:11" x14ac:dyDescent="0.25">
      <c r="A148" s="265">
        <f t="shared" si="11"/>
        <v>137</v>
      </c>
      <c r="B148" s="505"/>
      <c r="C148" s="523"/>
      <c r="D148" s="505"/>
      <c r="E148" s="402">
        <f t="shared" si="8"/>
        <v>0</v>
      </c>
      <c r="F148" s="297"/>
      <c r="G148" s="505"/>
      <c r="H148" s="402">
        <f t="shared" si="9"/>
        <v>0</v>
      </c>
      <c r="I148" s="297"/>
      <c r="J148" s="505"/>
      <c r="K148" s="402">
        <f t="shared" si="10"/>
        <v>0</v>
      </c>
    </row>
    <row r="149" spans="1:11" x14ac:dyDescent="0.25">
      <c r="A149" s="265">
        <f t="shared" si="11"/>
        <v>138</v>
      </c>
      <c r="B149" s="505"/>
      <c r="C149" s="523"/>
      <c r="D149" s="505"/>
      <c r="E149" s="402">
        <f t="shared" si="8"/>
        <v>0</v>
      </c>
      <c r="F149" s="297"/>
      <c r="G149" s="505"/>
      <c r="H149" s="402">
        <f t="shared" si="9"/>
        <v>0</v>
      </c>
      <c r="I149" s="297"/>
      <c r="J149" s="505"/>
      <c r="K149" s="402">
        <f t="shared" si="10"/>
        <v>0</v>
      </c>
    </row>
    <row r="150" spans="1:11" x14ac:dyDescent="0.25">
      <c r="A150" s="265">
        <f t="shared" si="11"/>
        <v>139</v>
      </c>
      <c r="B150" s="505"/>
      <c r="C150" s="523"/>
      <c r="D150" s="505"/>
      <c r="E150" s="402">
        <f t="shared" si="8"/>
        <v>0</v>
      </c>
      <c r="F150" s="297"/>
      <c r="G150" s="505"/>
      <c r="H150" s="402">
        <f t="shared" si="9"/>
        <v>0</v>
      </c>
      <c r="I150" s="297"/>
      <c r="J150" s="505"/>
      <c r="K150" s="402">
        <f t="shared" si="10"/>
        <v>0</v>
      </c>
    </row>
    <row r="151" spans="1:11" x14ac:dyDescent="0.25">
      <c r="A151" s="265">
        <f t="shared" si="11"/>
        <v>140</v>
      </c>
      <c r="B151" s="505"/>
      <c r="C151" s="523"/>
      <c r="D151" s="505"/>
      <c r="E151" s="402">
        <f t="shared" si="8"/>
        <v>0</v>
      </c>
      <c r="F151" s="297"/>
      <c r="G151" s="505"/>
      <c r="H151" s="402">
        <f t="shared" si="9"/>
        <v>0</v>
      </c>
      <c r="I151" s="297"/>
      <c r="J151" s="505"/>
      <c r="K151" s="402">
        <f t="shared" si="10"/>
        <v>0</v>
      </c>
    </row>
    <row r="152" spans="1:11" x14ac:dyDescent="0.25">
      <c r="A152" s="265">
        <f t="shared" si="11"/>
        <v>141</v>
      </c>
      <c r="B152" s="505"/>
      <c r="C152" s="523"/>
      <c r="D152" s="505"/>
      <c r="E152" s="402">
        <f t="shared" si="8"/>
        <v>0</v>
      </c>
      <c r="F152" s="297"/>
      <c r="G152" s="505"/>
      <c r="H152" s="402">
        <f t="shared" si="9"/>
        <v>0</v>
      </c>
      <c r="I152" s="297"/>
      <c r="J152" s="505"/>
      <c r="K152" s="402">
        <f t="shared" si="10"/>
        <v>0</v>
      </c>
    </row>
    <row r="153" spans="1:11" x14ac:dyDescent="0.25">
      <c r="A153" s="265">
        <f t="shared" si="11"/>
        <v>142</v>
      </c>
      <c r="B153" s="505"/>
      <c r="C153" s="523"/>
      <c r="D153" s="505"/>
      <c r="E153" s="402">
        <f t="shared" si="8"/>
        <v>0</v>
      </c>
      <c r="F153" s="297"/>
      <c r="G153" s="505"/>
      <c r="H153" s="402">
        <f t="shared" si="9"/>
        <v>0</v>
      </c>
      <c r="I153" s="297"/>
      <c r="J153" s="505"/>
      <c r="K153" s="402">
        <f t="shared" si="10"/>
        <v>0</v>
      </c>
    </row>
    <row r="154" spans="1:11" x14ac:dyDescent="0.25">
      <c r="A154" s="265">
        <f t="shared" si="11"/>
        <v>143</v>
      </c>
      <c r="B154" s="505"/>
      <c r="C154" s="523"/>
      <c r="D154" s="505"/>
      <c r="E154" s="402">
        <f t="shared" si="8"/>
        <v>0</v>
      </c>
      <c r="F154" s="297"/>
      <c r="G154" s="505"/>
      <c r="H154" s="402">
        <f t="shared" si="9"/>
        <v>0</v>
      </c>
      <c r="I154" s="297"/>
      <c r="J154" s="505"/>
      <c r="K154" s="402">
        <f t="shared" si="10"/>
        <v>0</v>
      </c>
    </row>
    <row r="155" spans="1:11" x14ac:dyDescent="0.25">
      <c r="A155" s="265">
        <f t="shared" si="11"/>
        <v>144</v>
      </c>
      <c r="B155" s="505"/>
      <c r="C155" s="523"/>
      <c r="D155" s="505"/>
      <c r="E155" s="402">
        <f t="shared" si="8"/>
        <v>0</v>
      </c>
      <c r="F155" s="297"/>
      <c r="G155" s="505"/>
      <c r="H155" s="402">
        <f t="shared" si="9"/>
        <v>0</v>
      </c>
      <c r="I155" s="297"/>
      <c r="J155" s="505"/>
      <c r="K155" s="402">
        <f t="shared" si="10"/>
        <v>0</v>
      </c>
    </row>
    <row r="156" spans="1:11" x14ac:dyDescent="0.25">
      <c r="A156" s="265">
        <f t="shared" si="11"/>
        <v>145</v>
      </c>
      <c r="B156" s="505"/>
      <c r="C156" s="523"/>
      <c r="D156" s="505"/>
      <c r="E156" s="402">
        <f t="shared" si="8"/>
        <v>0</v>
      </c>
      <c r="F156" s="297"/>
      <c r="G156" s="505"/>
      <c r="H156" s="402">
        <f t="shared" si="9"/>
        <v>0</v>
      </c>
      <c r="I156" s="297"/>
      <c r="J156" s="505"/>
      <c r="K156" s="402">
        <f t="shared" si="10"/>
        <v>0</v>
      </c>
    </row>
    <row r="157" spans="1:11" x14ac:dyDescent="0.25">
      <c r="A157" s="265">
        <f t="shared" si="11"/>
        <v>146</v>
      </c>
      <c r="B157" s="505"/>
      <c r="C157" s="523"/>
      <c r="D157" s="505"/>
      <c r="E157" s="402">
        <f t="shared" si="8"/>
        <v>0</v>
      </c>
      <c r="F157" s="297"/>
      <c r="G157" s="505"/>
      <c r="H157" s="402">
        <f t="shared" si="9"/>
        <v>0</v>
      </c>
      <c r="I157" s="297"/>
      <c r="J157" s="505"/>
      <c r="K157" s="402">
        <f t="shared" si="10"/>
        <v>0</v>
      </c>
    </row>
    <row r="158" spans="1:11" x14ac:dyDescent="0.25">
      <c r="A158" s="265">
        <f t="shared" si="11"/>
        <v>147</v>
      </c>
      <c r="B158" s="505"/>
      <c r="C158" s="523"/>
      <c r="D158" s="505"/>
      <c r="E158" s="402">
        <f t="shared" si="8"/>
        <v>0</v>
      </c>
      <c r="F158" s="297"/>
      <c r="G158" s="505"/>
      <c r="H158" s="402">
        <f t="shared" si="9"/>
        <v>0</v>
      </c>
      <c r="I158" s="297"/>
      <c r="J158" s="505"/>
      <c r="K158" s="402">
        <f t="shared" si="10"/>
        <v>0</v>
      </c>
    </row>
    <row r="159" spans="1:11" x14ac:dyDescent="0.25">
      <c r="A159" s="265">
        <f t="shared" si="11"/>
        <v>148</v>
      </c>
      <c r="B159" s="505"/>
      <c r="C159" s="523"/>
      <c r="D159" s="505"/>
      <c r="E159" s="402">
        <f t="shared" si="8"/>
        <v>0</v>
      </c>
      <c r="F159" s="297"/>
      <c r="G159" s="505"/>
      <c r="H159" s="402">
        <f t="shared" si="9"/>
        <v>0</v>
      </c>
      <c r="I159" s="297"/>
      <c r="J159" s="505"/>
      <c r="K159" s="402">
        <f t="shared" si="10"/>
        <v>0</v>
      </c>
    </row>
    <row r="160" spans="1:11" x14ac:dyDescent="0.25">
      <c r="A160" s="265">
        <f t="shared" si="11"/>
        <v>149</v>
      </c>
      <c r="B160" s="505"/>
      <c r="C160" s="523"/>
      <c r="D160" s="505"/>
      <c r="E160" s="402">
        <f t="shared" si="8"/>
        <v>0</v>
      </c>
      <c r="F160" s="297"/>
      <c r="G160" s="505"/>
      <c r="H160" s="402">
        <f t="shared" si="9"/>
        <v>0</v>
      </c>
      <c r="I160" s="297"/>
      <c r="J160" s="505"/>
      <c r="K160" s="402">
        <f t="shared" si="10"/>
        <v>0</v>
      </c>
    </row>
    <row r="161" spans="1:11" x14ac:dyDescent="0.25">
      <c r="A161" s="265">
        <f t="shared" si="11"/>
        <v>150</v>
      </c>
      <c r="B161" s="505"/>
      <c r="C161" s="523"/>
      <c r="D161" s="505"/>
      <c r="E161" s="402">
        <f t="shared" si="8"/>
        <v>0</v>
      </c>
      <c r="F161" s="297"/>
      <c r="G161" s="505"/>
      <c r="H161" s="402">
        <f t="shared" si="9"/>
        <v>0</v>
      </c>
      <c r="I161" s="297"/>
      <c r="J161" s="505"/>
      <c r="K161" s="402">
        <f t="shared" si="10"/>
        <v>0</v>
      </c>
    </row>
    <row r="162" spans="1:11" x14ac:dyDescent="0.25">
      <c r="A162" s="265">
        <f t="shared" si="11"/>
        <v>151</v>
      </c>
      <c r="B162" s="505"/>
      <c r="C162" s="523"/>
      <c r="D162" s="505"/>
      <c r="E162" s="402">
        <f t="shared" si="8"/>
        <v>0</v>
      </c>
      <c r="F162" s="297"/>
      <c r="G162" s="505"/>
      <c r="H162" s="402">
        <f t="shared" si="9"/>
        <v>0</v>
      </c>
      <c r="I162" s="297"/>
      <c r="J162" s="505"/>
      <c r="K162" s="402">
        <f t="shared" si="10"/>
        <v>0</v>
      </c>
    </row>
    <row r="163" spans="1:11" x14ac:dyDescent="0.25">
      <c r="A163" s="265">
        <f t="shared" si="11"/>
        <v>152</v>
      </c>
      <c r="B163" s="505"/>
      <c r="C163" s="523"/>
      <c r="D163" s="505"/>
      <c r="E163" s="402">
        <f t="shared" si="8"/>
        <v>0</v>
      </c>
      <c r="F163" s="297"/>
      <c r="G163" s="505"/>
      <c r="H163" s="402">
        <f t="shared" si="9"/>
        <v>0</v>
      </c>
      <c r="I163" s="297"/>
      <c r="J163" s="505"/>
      <c r="K163" s="402">
        <f t="shared" si="10"/>
        <v>0</v>
      </c>
    </row>
    <row r="164" spans="1:11" x14ac:dyDescent="0.25">
      <c r="A164" s="265">
        <f t="shared" si="11"/>
        <v>153</v>
      </c>
      <c r="B164" s="505"/>
      <c r="C164" s="523"/>
      <c r="D164" s="505"/>
      <c r="E164" s="402">
        <f t="shared" si="8"/>
        <v>0</v>
      </c>
      <c r="F164" s="297"/>
      <c r="G164" s="505"/>
      <c r="H164" s="402">
        <f t="shared" si="9"/>
        <v>0</v>
      </c>
      <c r="I164" s="297"/>
      <c r="J164" s="505"/>
      <c r="K164" s="402">
        <f t="shared" si="10"/>
        <v>0</v>
      </c>
    </row>
    <row r="165" spans="1:11" x14ac:dyDescent="0.25">
      <c r="A165" s="265">
        <f t="shared" si="11"/>
        <v>154</v>
      </c>
      <c r="B165" s="505"/>
      <c r="C165" s="523"/>
      <c r="D165" s="505"/>
      <c r="E165" s="402">
        <f t="shared" si="8"/>
        <v>0</v>
      </c>
      <c r="F165" s="297"/>
      <c r="G165" s="505"/>
      <c r="H165" s="402">
        <f t="shared" si="9"/>
        <v>0</v>
      </c>
      <c r="I165" s="297"/>
      <c r="J165" s="505"/>
      <c r="K165" s="402">
        <f t="shared" si="10"/>
        <v>0</v>
      </c>
    </row>
    <row r="166" spans="1:11" x14ac:dyDescent="0.25">
      <c r="A166" s="265">
        <f t="shared" si="11"/>
        <v>155</v>
      </c>
      <c r="B166" s="505"/>
      <c r="C166" s="523"/>
      <c r="D166" s="505"/>
      <c r="E166" s="402">
        <f t="shared" si="8"/>
        <v>0</v>
      </c>
      <c r="F166" s="297"/>
      <c r="G166" s="505"/>
      <c r="H166" s="402">
        <f t="shared" si="9"/>
        <v>0</v>
      </c>
      <c r="I166" s="297"/>
      <c r="J166" s="505"/>
      <c r="K166" s="402">
        <f t="shared" si="10"/>
        <v>0</v>
      </c>
    </row>
    <row r="167" spans="1:11" x14ac:dyDescent="0.25">
      <c r="A167" s="265">
        <f t="shared" si="11"/>
        <v>156</v>
      </c>
      <c r="B167" s="505"/>
      <c r="C167" s="523"/>
      <c r="D167" s="505"/>
      <c r="E167" s="402">
        <f t="shared" si="8"/>
        <v>0</v>
      </c>
      <c r="F167" s="297"/>
      <c r="G167" s="505"/>
      <c r="H167" s="402">
        <f t="shared" si="9"/>
        <v>0</v>
      </c>
      <c r="I167" s="297"/>
      <c r="J167" s="505"/>
      <c r="K167" s="402">
        <f t="shared" si="10"/>
        <v>0</v>
      </c>
    </row>
    <row r="168" spans="1:11" x14ac:dyDescent="0.25">
      <c r="A168" s="265">
        <f t="shared" si="11"/>
        <v>157</v>
      </c>
      <c r="B168" s="505"/>
      <c r="C168" s="523"/>
      <c r="D168" s="505"/>
      <c r="E168" s="402">
        <f t="shared" si="8"/>
        <v>0</v>
      </c>
      <c r="F168" s="297"/>
      <c r="G168" s="505"/>
      <c r="H168" s="402">
        <f t="shared" si="9"/>
        <v>0</v>
      </c>
      <c r="I168" s="297"/>
      <c r="J168" s="505"/>
      <c r="K168" s="402">
        <f t="shared" si="10"/>
        <v>0</v>
      </c>
    </row>
    <row r="169" spans="1:11" x14ac:dyDescent="0.25">
      <c r="A169" s="265">
        <f t="shared" si="11"/>
        <v>158</v>
      </c>
      <c r="B169" s="505"/>
      <c r="C169" s="523"/>
      <c r="D169" s="505"/>
      <c r="E169" s="402">
        <f t="shared" si="8"/>
        <v>0</v>
      </c>
      <c r="F169" s="297"/>
      <c r="G169" s="505"/>
      <c r="H169" s="402">
        <f t="shared" si="9"/>
        <v>0</v>
      </c>
      <c r="I169" s="297"/>
      <c r="J169" s="505"/>
      <c r="K169" s="402">
        <f t="shared" si="10"/>
        <v>0</v>
      </c>
    </row>
    <row r="170" spans="1:11" x14ac:dyDescent="0.25">
      <c r="A170" s="265">
        <f t="shared" si="11"/>
        <v>159</v>
      </c>
      <c r="B170" s="505"/>
      <c r="C170" s="523"/>
      <c r="D170" s="505"/>
      <c r="E170" s="402">
        <f t="shared" si="8"/>
        <v>0</v>
      </c>
      <c r="F170" s="297"/>
      <c r="G170" s="505"/>
      <c r="H170" s="402">
        <f t="shared" si="9"/>
        <v>0</v>
      </c>
      <c r="I170" s="297"/>
      <c r="J170" s="505"/>
      <c r="K170" s="402">
        <f t="shared" si="10"/>
        <v>0</v>
      </c>
    </row>
    <row r="171" spans="1:11" x14ac:dyDescent="0.25">
      <c r="A171" s="265">
        <f t="shared" si="11"/>
        <v>160</v>
      </c>
      <c r="B171" s="505"/>
      <c r="C171" s="523"/>
      <c r="D171" s="505"/>
      <c r="E171" s="402">
        <f t="shared" si="8"/>
        <v>0</v>
      </c>
      <c r="F171" s="297"/>
      <c r="G171" s="505"/>
      <c r="H171" s="402">
        <f t="shared" si="9"/>
        <v>0</v>
      </c>
      <c r="I171" s="297"/>
      <c r="J171" s="505"/>
      <c r="K171" s="402">
        <f t="shared" si="10"/>
        <v>0</v>
      </c>
    </row>
    <row r="172" spans="1:11" x14ac:dyDescent="0.25">
      <c r="A172" s="265">
        <f t="shared" si="11"/>
        <v>161</v>
      </c>
      <c r="B172" s="505"/>
      <c r="C172" s="523"/>
      <c r="D172" s="505"/>
      <c r="E172" s="402">
        <f t="shared" si="8"/>
        <v>0</v>
      </c>
      <c r="F172" s="297"/>
      <c r="G172" s="505"/>
      <c r="H172" s="402">
        <f t="shared" si="9"/>
        <v>0</v>
      </c>
      <c r="I172" s="297"/>
      <c r="J172" s="505"/>
      <c r="K172" s="402">
        <f t="shared" si="10"/>
        <v>0</v>
      </c>
    </row>
    <row r="173" spans="1:11" x14ac:dyDescent="0.25">
      <c r="A173" s="265">
        <f t="shared" si="11"/>
        <v>162</v>
      </c>
      <c r="B173" s="505"/>
      <c r="C173" s="523"/>
      <c r="D173" s="505"/>
      <c r="E173" s="402">
        <f t="shared" si="8"/>
        <v>0</v>
      </c>
      <c r="F173" s="297"/>
      <c r="G173" s="505"/>
      <c r="H173" s="402">
        <f t="shared" si="9"/>
        <v>0</v>
      </c>
      <c r="I173" s="297"/>
      <c r="J173" s="505"/>
      <c r="K173" s="402">
        <f t="shared" si="10"/>
        <v>0</v>
      </c>
    </row>
    <row r="174" spans="1:11" x14ac:dyDescent="0.25">
      <c r="A174" s="265">
        <f t="shared" si="11"/>
        <v>163</v>
      </c>
      <c r="B174" s="505"/>
      <c r="C174" s="523"/>
      <c r="D174" s="505"/>
      <c r="E174" s="402">
        <f t="shared" si="8"/>
        <v>0</v>
      </c>
      <c r="F174" s="297"/>
      <c r="G174" s="505"/>
      <c r="H174" s="402">
        <f t="shared" si="9"/>
        <v>0</v>
      </c>
      <c r="I174" s="297"/>
      <c r="J174" s="505"/>
      <c r="K174" s="402">
        <f t="shared" si="10"/>
        <v>0</v>
      </c>
    </row>
    <row r="175" spans="1:11" x14ac:dyDescent="0.25">
      <c r="A175" s="265">
        <f t="shared" si="11"/>
        <v>164</v>
      </c>
      <c r="B175" s="505"/>
      <c r="C175" s="523"/>
      <c r="D175" s="505"/>
      <c r="E175" s="402">
        <f t="shared" si="8"/>
        <v>0</v>
      </c>
      <c r="F175" s="297"/>
      <c r="G175" s="505"/>
      <c r="H175" s="402">
        <f t="shared" si="9"/>
        <v>0</v>
      </c>
      <c r="I175" s="297"/>
      <c r="J175" s="505"/>
      <c r="K175" s="402">
        <f t="shared" si="10"/>
        <v>0</v>
      </c>
    </row>
    <row r="176" spans="1:11" x14ac:dyDescent="0.25">
      <c r="A176" s="265">
        <f t="shared" si="11"/>
        <v>165</v>
      </c>
      <c r="B176" s="505"/>
      <c r="C176" s="523"/>
      <c r="D176" s="505"/>
      <c r="E176" s="402">
        <f t="shared" si="8"/>
        <v>0</v>
      </c>
      <c r="F176" s="297"/>
      <c r="G176" s="505"/>
      <c r="H176" s="402">
        <f t="shared" si="9"/>
        <v>0</v>
      </c>
      <c r="I176" s="297"/>
      <c r="J176" s="505"/>
      <c r="K176" s="402">
        <f t="shared" si="10"/>
        <v>0</v>
      </c>
    </row>
    <row r="177" spans="1:11" x14ac:dyDescent="0.25">
      <c r="A177" s="265">
        <f t="shared" si="11"/>
        <v>166</v>
      </c>
      <c r="B177" s="505"/>
      <c r="C177" s="523"/>
      <c r="D177" s="505"/>
      <c r="E177" s="402">
        <f t="shared" si="8"/>
        <v>0</v>
      </c>
      <c r="F177" s="297"/>
      <c r="G177" s="505"/>
      <c r="H177" s="402">
        <f t="shared" si="9"/>
        <v>0</v>
      </c>
      <c r="I177" s="297"/>
      <c r="J177" s="505"/>
      <c r="K177" s="402">
        <f t="shared" si="10"/>
        <v>0</v>
      </c>
    </row>
    <row r="178" spans="1:11" x14ac:dyDescent="0.25">
      <c r="A178" s="265">
        <f t="shared" si="11"/>
        <v>167</v>
      </c>
      <c r="B178" s="505"/>
      <c r="C178" s="523"/>
      <c r="D178" s="505"/>
      <c r="E178" s="402">
        <f t="shared" si="8"/>
        <v>0</v>
      </c>
      <c r="F178" s="297"/>
      <c r="G178" s="505"/>
      <c r="H178" s="402">
        <f t="shared" si="9"/>
        <v>0</v>
      </c>
      <c r="I178" s="297"/>
      <c r="J178" s="505"/>
      <c r="K178" s="402">
        <f t="shared" si="10"/>
        <v>0</v>
      </c>
    </row>
    <row r="179" spans="1:11" x14ac:dyDescent="0.25">
      <c r="A179" s="265">
        <f t="shared" si="11"/>
        <v>168</v>
      </c>
      <c r="B179" s="505"/>
      <c r="C179" s="523"/>
      <c r="D179" s="505"/>
      <c r="E179" s="402">
        <f t="shared" si="8"/>
        <v>0</v>
      </c>
      <c r="F179" s="297"/>
      <c r="G179" s="505"/>
      <c r="H179" s="402">
        <f t="shared" si="9"/>
        <v>0</v>
      </c>
      <c r="I179" s="297"/>
      <c r="J179" s="505"/>
      <c r="K179" s="402">
        <f t="shared" si="10"/>
        <v>0</v>
      </c>
    </row>
    <row r="180" spans="1:11" x14ac:dyDescent="0.25">
      <c r="A180" s="265">
        <f t="shared" si="11"/>
        <v>169</v>
      </c>
      <c r="B180" s="505"/>
      <c r="C180" s="523"/>
      <c r="D180" s="505"/>
      <c r="E180" s="402">
        <f t="shared" si="8"/>
        <v>0</v>
      </c>
      <c r="F180" s="297"/>
      <c r="G180" s="505"/>
      <c r="H180" s="402">
        <f t="shared" si="9"/>
        <v>0</v>
      </c>
      <c r="I180" s="297"/>
      <c r="J180" s="505"/>
      <c r="K180" s="402">
        <f t="shared" si="10"/>
        <v>0</v>
      </c>
    </row>
    <row r="181" spans="1:11" x14ac:dyDescent="0.25">
      <c r="A181" s="265">
        <f t="shared" si="11"/>
        <v>170</v>
      </c>
      <c r="B181" s="505"/>
      <c r="C181" s="523"/>
      <c r="D181" s="505"/>
      <c r="E181" s="402">
        <f t="shared" si="8"/>
        <v>0</v>
      </c>
      <c r="F181" s="297"/>
      <c r="G181" s="505"/>
      <c r="H181" s="402">
        <f t="shared" si="9"/>
        <v>0</v>
      </c>
      <c r="I181" s="297"/>
      <c r="J181" s="505"/>
      <c r="K181" s="402">
        <f t="shared" si="10"/>
        <v>0</v>
      </c>
    </row>
    <row r="182" spans="1:11" x14ac:dyDescent="0.25">
      <c r="A182" s="265">
        <f t="shared" si="11"/>
        <v>171</v>
      </c>
      <c r="B182" s="505"/>
      <c r="C182" s="523"/>
      <c r="D182" s="505"/>
      <c r="E182" s="402">
        <f t="shared" si="8"/>
        <v>0</v>
      </c>
      <c r="F182" s="297"/>
      <c r="G182" s="505"/>
      <c r="H182" s="402">
        <f t="shared" si="9"/>
        <v>0</v>
      </c>
      <c r="I182" s="297"/>
      <c r="J182" s="505"/>
      <c r="K182" s="402">
        <f t="shared" si="10"/>
        <v>0</v>
      </c>
    </row>
    <row r="183" spans="1:11" x14ac:dyDescent="0.25">
      <c r="A183" s="265">
        <f t="shared" si="11"/>
        <v>172</v>
      </c>
      <c r="B183" s="505"/>
      <c r="C183" s="523"/>
      <c r="D183" s="505"/>
      <c r="E183" s="402">
        <f t="shared" si="8"/>
        <v>0</v>
      </c>
      <c r="F183" s="297"/>
      <c r="G183" s="505"/>
      <c r="H183" s="402">
        <f t="shared" si="9"/>
        <v>0</v>
      </c>
      <c r="I183" s="297"/>
      <c r="J183" s="505"/>
      <c r="K183" s="402">
        <f t="shared" si="10"/>
        <v>0</v>
      </c>
    </row>
    <row r="184" spans="1:11" x14ac:dyDescent="0.25">
      <c r="A184" s="265">
        <f t="shared" si="11"/>
        <v>173</v>
      </c>
      <c r="B184" s="505"/>
      <c r="C184" s="523"/>
      <c r="D184" s="505"/>
      <c r="E184" s="402">
        <f t="shared" si="8"/>
        <v>0</v>
      </c>
      <c r="F184" s="297"/>
      <c r="G184" s="505"/>
      <c r="H184" s="402">
        <f t="shared" si="9"/>
        <v>0</v>
      </c>
      <c r="I184" s="297"/>
      <c r="J184" s="505"/>
      <c r="K184" s="402">
        <f t="shared" si="10"/>
        <v>0</v>
      </c>
    </row>
    <row r="185" spans="1:11" x14ac:dyDescent="0.25">
      <c r="A185" s="265">
        <f t="shared" si="11"/>
        <v>174</v>
      </c>
      <c r="B185" s="505"/>
      <c r="C185" s="523"/>
      <c r="D185" s="505"/>
      <c r="E185" s="402">
        <f t="shared" si="8"/>
        <v>0</v>
      </c>
      <c r="F185" s="297"/>
      <c r="G185" s="505"/>
      <c r="H185" s="402">
        <f t="shared" si="9"/>
        <v>0</v>
      </c>
      <c r="I185" s="297"/>
      <c r="J185" s="505"/>
      <c r="K185" s="402">
        <f t="shared" si="10"/>
        <v>0</v>
      </c>
    </row>
    <row r="186" spans="1:11" x14ac:dyDescent="0.25">
      <c r="A186" s="265">
        <f t="shared" si="11"/>
        <v>175</v>
      </c>
      <c r="B186" s="505"/>
      <c r="C186" s="523"/>
      <c r="D186" s="505"/>
      <c r="E186" s="402">
        <f t="shared" si="8"/>
        <v>0</v>
      </c>
      <c r="F186" s="297"/>
      <c r="G186" s="505"/>
      <c r="H186" s="402">
        <f t="shared" si="9"/>
        <v>0</v>
      </c>
      <c r="I186" s="297"/>
      <c r="J186" s="505"/>
      <c r="K186" s="402">
        <f t="shared" si="10"/>
        <v>0</v>
      </c>
    </row>
    <row r="187" spans="1:11" x14ac:dyDescent="0.25">
      <c r="A187" s="265">
        <f t="shared" si="11"/>
        <v>176</v>
      </c>
      <c r="B187" s="505"/>
      <c r="C187" s="523"/>
      <c r="D187" s="505"/>
      <c r="E187" s="402">
        <f t="shared" si="8"/>
        <v>0</v>
      </c>
      <c r="F187" s="297"/>
      <c r="G187" s="505"/>
      <c r="H187" s="402">
        <f t="shared" si="9"/>
        <v>0</v>
      </c>
      <c r="I187" s="297"/>
      <c r="J187" s="505"/>
      <c r="K187" s="402">
        <f t="shared" si="10"/>
        <v>0</v>
      </c>
    </row>
    <row r="188" spans="1:11" x14ac:dyDescent="0.25">
      <c r="A188" s="265">
        <f t="shared" si="11"/>
        <v>177</v>
      </c>
      <c r="B188" s="505"/>
      <c r="C188" s="523"/>
      <c r="D188" s="505"/>
      <c r="E188" s="402">
        <f t="shared" si="8"/>
        <v>0</v>
      </c>
      <c r="F188" s="297"/>
      <c r="G188" s="505"/>
      <c r="H188" s="402">
        <f t="shared" si="9"/>
        <v>0</v>
      </c>
      <c r="I188" s="297"/>
      <c r="J188" s="505"/>
      <c r="K188" s="402">
        <f t="shared" si="10"/>
        <v>0</v>
      </c>
    </row>
    <row r="189" spans="1:11" x14ac:dyDescent="0.25">
      <c r="A189" s="265">
        <f t="shared" si="11"/>
        <v>178</v>
      </c>
      <c r="B189" s="505"/>
      <c r="C189" s="523"/>
      <c r="D189" s="505"/>
      <c r="E189" s="402">
        <f t="shared" si="8"/>
        <v>0</v>
      </c>
      <c r="F189" s="297"/>
      <c r="G189" s="505"/>
      <c r="H189" s="402">
        <f t="shared" si="9"/>
        <v>0</v>
      </c>
      <c r="I189" s="297"/>
      <c r="J189" s="505"/>
      <c r="K189" s="402">
        <f t="shared" si="10"/>
        <v>0</v>
      </c>
    </row>
    <row r="190" spans="1:11" x14ac:dyDescent="0.25">
      <c r="A190" s="265">
        <f t="shared" si="11"/>
        <v>179</v>
      </c>
      <c r="B190" s="505"/>
      <c r="C190" s="523"/>
      <c r="D190" s="505"/>
      <c r="E190" s="402">
        <f t="shared" si="8"/>
        <v>0</v>
      </c>
      <c r="F190" s="297"/>
      <c r="G190" s="505"/>
      <c r="H190" s="402">
        <f t="shared" si="9"/>
        <v>0</v>
      </c>
      <c r="I190" s="297"/>
      <c r="J190" s="505"/>
      <c r="K190" s="402">
        <f t="shared" si="10"/>
        <v>0</v>
      </c>
    </row>
    <row r="191" spans="1:11" x14ac:dyDescent="0.25">
      <c r="A191" s="265">
        <f t="shared" si="11"/>
        <v>180</v>
      </c>
      <c r="B191" s="505"/>
      <c r="C191" s="523"/>
      <c r="D191" s="505"/>
      <c r="E191" s="402">
        <f t="shared" si="8"/>
        <v>0</v>
      </c>
      <c r="F191" s="297"/>
      <c r="G191" s="505"/>
      <c r="H191" s="402">
        <f t="shared" si="9"/>
        <v>0</v>
      </c>
      <c r="I191" s="297"/>
      <c r="J191" s="505"/>
      <c r="K191" s="402">
        <f t="shared" si="10"/>
        <v>0</v>
      </c>
    </row>
    <row r="192" spans="1:11" x14ac:dyDescent="0.25">
      <c r="A192" s="265">
        <f t="shared" si="11"/>
        <v>181</v>
      </c>
      <c r="B192" s="505"/>
      <c r="C192" s="523"/>
      <c r="D192" s="505"/>
      <c r="E192" s="402">
        <f t="shared" si="8"/>
        <v>0</v>
      </c>
      <c r="F192" s="297"/>
      <c r="G192" s="505"/>
      <c r="H192" s="402">
        <f t="shared" si="9"/>
        <v>0</v>
      </c>
      <c r="I192" s="297"/>
      <c r="J192" s="505"/>
      <c r="K192" s="402">
        <f t="shared" si="10"/>
        <v>0</v>
      </c>
    </row>
    <row r="193" spans="1:11" x14ac:dyDescent="0.25">
      <c r="A193" s="265">
        <f t="shared" si="11"/>
        <v>182</v>
      </c>
      <c r="B193" s="505"/>
      <c r="C193" s="523"/>
      <c r="D193" s="505"/>
      <c r="E193" s="402">
        <f t="shared" si="8"/>
        <v>0</v>
      </c>
      <c r="F193" s="297"/>
      <c r="G193" s="505"/>
      <c r="H193" s="402">
        <f t="shared" si="9"/>
        <v>0</v>
      </c>
      <c r="I193" s="297"/>
      <c r="J193" s="505"/>
      <c r="K193" s="402">
        <f t="shared" si="10"/>
        <v>0</v>
      </c>
    </row>
    <row r="194" spans="1:11" x14ac:dyDescent="0.25">
      <c r="A194" s="265">
        <f t="shared" si="11"/>
        <v>183</v>
      </c>
      <c r="B194" s="505"/>
      <c r="C194" s="523"/>
      <c r="D194" s="505"/>
      <c r="E194" s="402">
        <f t="shared" si="8"/>
        <v>0</v>
      </c>
      <c r="F194" s="297"/>
      <c r="G194" s="505"/>
      <c r="H194" s="402">
        <f t="shared" si="9"/>
        <v>0</v>
      </c>
      <c r="I194" s="297"/>
      <c r="J194" s="505"/>
      <c r="K194" s="402">
        <f t="shared" si="10"/>
        <v>0</v>
      </c>
    </row>
    <row r="195" spans="1:11" x14ac:dyDescent="0.25">
      <c r="A195" s="265">
        <f t="shared" si="11"/>
        <v>184</v>
      </c>
      <c r="B195" s="505"/>
      <c r="C195" s="523"/>
      <c r="D195" s="505"/>
      <c r="E195" s="402">
        <f t="shared" si="8"/>
        <v>0</v>
      </c>
      <c r="F195" s="297"/>
      <c r="G195" s="505"/>
      <c r="H195" s="402">
        <f t="shared" si="9"/>
        <v>0</v>
      </c>
      <c r="I195" s="297"/>
      <c r="J195" s="505"/>
      <c r="K195" s="402">
        <f t="shared" si="10"/>
        <v>0</v>
      </c>
    </row>
    <row r="196" spans="1:11" x14ac:dyDescent="0.25">
      <c r="A196" s="265">
        <f t="shared" si="11"/>
        <v>185</v>
      </c>
      <c r="B196" s="505"/>
      <c r="C196" s="523"/>
      <c r="D196" s="505"/>
      <c r="E196" s="402">
        <f t="shared" si="8"/>
        <v>0</v>
      </c>
      <c r="F196" s="297"/>
      <c r="G196" s="505"/>
      <c r="H196" s="402">
        <f t="shared" si="9"/>
        <v>0</v>
      </c>
      <c r="I196" s="297"/>
      <c r="J196" s="505"/>
      <c r="K196" s="402">
        <f t="shared" si="10"/>
        <v>0</v>
      </c>
    </row>
    <row r="197" spans="1:11" x14ac:dyDescent="0.25">
      <c r="A197" s="265">
        <f t="shared" si="11"/>
        <v>186</v>
      </c>
      <c r="B197" s="505"/>
      <c r="C197" s="523"/>
      <c r="D197" s="505"/>
      <c r="E197" s="402">
        <f t="shared" si="8"/>
        <v>0</v>
      </c>
      <c r="F197" s="297"/>
      <c r="G197" s="505"/>
      <c r="H197" s="402">
        <f t="shared" si="9"/>
        <v>0</v>
      </c>
      <c r="I197" s="297"/>
      <c r="J197" s="505"/>
      <c r="K197" s="402">
        <f t="shared" si="10"/>
        <v>0</v>
      </c>
    </row>
    <row r="198" spans="1:11" x14ac:dyDescent="0.25">
      <c r="A198" s="265">
        <f t="shared" si="11"/>
        <v>187</v>
      </c>
      <c r="B198" s="505"/>
      <c r="C198" s="523"/>
      <c r="D198" s="505"/>
      <c r="E198" s="402">
        <f t="shared" si="8"/>
        <v>0</v>
      </c>
      <c r="F198" s="297"/>
      <c r="G198" s="505"/>
      <c r="H198" s="402">
        <f t="shared" si="9"/>
        <v>0</v>
      </c>
      <c r="I198" s="297"/>
      <c r="J198" s="505"/>
      <c r="K198" s="402">
        <f t="shared" si="10"/>
        <v>0</v>
      </c>
    </row>
    <row r="199" spans="1:11" x14ac:dyDescent="0.25">
      <c r="A199" s="265">
        <f t="shared" si="11"/>
        <v>188</v>
      </c>
      <c r="B199" s="505"/>
      <c r="C199" s="523"/>
      <c r="D199" s="505"/>
      <c r="E199" s="402">
        <f t="shared" si="8"/>
        <v>0</v>
      </c>
      <c r="F199" s="297"/>
      <c r="G199" s="505"/>
      <c r="H199" s="402">
        <f t="shared" si="9"/>
        <v>0</v>
      </c>
      <c r="I199" s="297"/>
      <c r="J199" s="505"/>
      <c r="K199" s="402">
        <f t="shared" si="10"/>
        <v>0</v>
      </c>
    </row>
    <row r="200" spans="1:11" x14ac:dyDescent="0.25">
      <c r="A200" s="265">
        <f t="shared" si="11"/>
        <v>189</v>
      </c>
      <c r="B200" s="505"/>
      <c r="C200" s="523"/>
      <c r="D200" s="505"/>
      <c r="E200" s="402">
        <f t="shared" si="8"/>
        <v>0</v>
      </c>
      <c r="F200" s="297"/>
      <c r="G200" s="505"/>
      <c r="H200" s="402">
        <f t="shared" si="9"/>
        <v>0</v>
      </c>
      <c r="I200" s="297"/>
      <c r="J200" s="505"/>
      <c r="K200" s="402">
        <f t="shared" si="10"/>
        <v>0</v>
      </c>
    </row>
    <row r="201" spans="1:11" x14ac:dyDescent="0.25">
      <c r="A201" s="265">
        <f t="shared" si="11"/>
        <v>190</v>
      </c>
      <c r="B201" s="505"/>
      <c r="C201" s="523"/>
      <c r="D201" s="505"/>
      <c r="E201" s="402">
        <f t="shared" si="8"/>
        <v>0</v>
      </c>
      <c r="F201" s="297"/>
      <c r="G201" s="505"/>
      <c r="H201" s="402">
        <f t="shared" si="9"/>
        <v>0</v>
      </c>
      <c r="I201" s="297"/>
      <c r="J201" s="505"/>
      <c r="K201" s="402">
        <f t="shared" si="10"/>
        <v>0</v>
      </c>
    </row>
    <row r="202" spans="1:11" x14ac:dyDescent="0.25">
      <c r="A202" s="265">
        <f t="shared" si="11"/>
        <v>191</v>
      </c>
      <c r="B202" s="505"/>
      <c r="C202" s="523"/>
      <c r="D202" s="505"/>
      <c r="E202" s="402">
        <f t="shared" si="8"/>
        <v>0</v>
      </c>
      <c r="F202" s="297"/>
      <c r="G202" s="505"/>
      <c r="H202" s="402">
        <f t="shared" si="9"/>
        <v>0</v>
      </c>
      <c r="I202" s="297"/>
      <c r="J202" s="505"/>
      <c r="K202" s="402">
        <f t="shared" si="10"/>
        <v>0</v>
      </c>
    </row>
    <row r="203" spans="1:11" x14ac:dyDescent="0.25">
      <c r="A203" s="265">
        <f t="shared" si="11"/>
        <v>192</v>
      </c>
      <c r="B203" s="505"/>
      <c r="C203" s="523"/>
      <c r="D203" s="505"/>
      <c r="E203" s="402">
        <f t="shared" si="8"/>
        <v>0</v>
      </c>
      <c r="F203" s="297"/>
      <c r="G203" s="505"/>
      <c r="H203" s="402">
        <f t="shared" si="9"/>
        <v>0</v>
      </c>
      <c r="I203" s="297"/>
      <c r="J203" s="505"/>
      <c r="K203" s="402">
        <f t="shared" si="10"/>
        <v>0</v>
      </c>
    </row>
    <row r="204" spans="1:11" x14ac:dyDescent="0.25">
      <c r="A204" s="265">
        <f t="shared" si="11"/>
        <v>193</v>
      </c>
      <c r="B204" s="505"/>
      <c r="C204" s="523"/>
      <c r="D204" s="505"/>
      <c r="E204" s="402">
        <f t="shared" si="8"/>
        <v>0</v>
      </c>
      <c r="F204" s="297"/>
      <c r="G204" s="505"/>
      <c r="H204" s="402">
        <f t="shared" si="9"/>
        <v>0</v>
      </c>
      <c r="I204" s="297"/>
      <c r="J204" s="505"/>
      <c r="K204" s="402">
        <f t="shared" si="10"/>
        <v>0</v>
      </c>
    </row>
    <row r="205" spans="1:11" x14ac:dyDescent="0.25">
      <c r="A205" s="265">
        <f t="shared" si="11"/>
        <v>194</v>
      </c>
      <c r="B205" s="505"/>
      <c r="C205" s="523"/>
      <c r="D205" s="505"/>
      <c r="E205" s="402">
        <f t="shared" ref="E205:E268" si="12">ROUND(IF(D205/136*7&lt;40,D205/136*0.175,1),1)</f>
        <v>0</v>
      </c>
      <c r="F205" s="297"/>
      <c r="G205" s="505"/>
      <c r="H205" s="402">
        <f t="shared" ref="H205:H268" si="13">ROUND(IF(G205/60*7&lt;40,G205/60*0.175,1),1)</f>
        <v>0</v>
      </c>
      <c r="I205" s="297"/>
      <c r="J205" s="505"/>
      <c r="K205" s="402">
        <f t="shared" ref="K205:K268" si="14">ROUND(IF(J205/84*7&lt;40,J205/84*0.175,1),1)</f>
        <v>0</v>
      </c>
    </row>
    <row r="206" spans="1:11" x14ac:dyDescent="0.25">
      <c r="A206" s="265">
        <f t="shared" ref="A206:A269" si="15">+A205+1</f>
        <v>195</v>
      </c>
      <c r="B206" s="505"/>
      <c r="C206" s="523"/>
      <c r="D206" s="505"/>
      <c r="E206" s="402">
        <f t="shared" si="12"/>
        <v>0</v>
      </c>
      <c r="F206" s="297"/>
      <c r="G206" s="505"/>
      <c r="H206" s="402">
        <f t="shared" si="13"/>
        <v>0</v>
      </c>
      <c r="I206" s="297"/>
      <c r="J206" s="505"/>
      <c r="K206" s="402">
        <f t="shared" si="14"/>
        <v>0</v>
      </c>
    </row>
    <row r="207" spans="1:11" x14ac:dyDescent="0.25">
      <c r="A207" s="265">
        <f t="shared" si="15"/>
        <v>196</v>
      </c>
      <c r="B207" s="505"/>
      <c r="C207" s="523"/>
      <c r="D207" s="505"/>
      <c r="E207" s="402">
        <f t="shared" si="12"/>
        <v>0</v>
      </c>
      <c r="F207" s="297"/>
      <c r="G207" s="505"/>
      <c r="H207" s="402">
        <f t="shared" si="13"/>
        <v>0</v>
      </c>
      <c r="I207" s="297"/>
      <c r="J207" s="505"/>
      <c r="K207" s="402">
        <f t="shared" si="14"/>
        <v>0</v>
      </c>
    </row>
    <row r="208" spans="1:11" x14ac:dyDescent="0.25">
      <c r="A208" s="265">
        <f t="shared" si="15"/>
        <v>197</v>
      </c>
      <c r="B208" s="505"/>
      <c r="C208" s="523"/>
      <c r="D208" s="505"/>
      <c r="E208" s="402">
        <f t="shared" si="12"/>
        <v>0</v>
      </c>
      <c r="F208" s="297"/>
      <c r="G208" s="505"/>
      <c r="H208" s="402">
        <f t="shared" si="13"/>
        <v>0</v>
      </c>
      <c r="I208" s="297"/>
      <c r="J208" s="505"/>
      <c r="K208" s="402">
        <f t="shared" si="14"/>
        <v>0</v>
      </c>
    </row>
    <row r="209" spans="1:11" x14ac:dyDescent="0.25">
      <c r="A209" s="265">
        <f t="shared" si="15"/>
        <v>198</v>
      </c>
      <c r="B209" s="505"/>
      <c r="C209" s="523"/>
      <c r="D209" s="505"/>
      <c r="E209" s="402">
        <f t="shared" si="12"/>
        <v>0</v>
      </c>
      <c r="F209" s="297"/>
      <c r="G209" s="505"/>
      <c r="H209" s="402">
        <f t="shared" si="13"/>
        <v>0</v>
      </c>
      <c r="I209" s="297"/>
      <c r="J209" s="505"/>
      <c r="K209" s="402">
        <f t="shared" si="14"/>
        <v>0</v>
      </c>
    </row>
    <row r="210" spans="1:11" x14ac:dyDescent="0.25">
      <c r="A210" s="265">
        <f t="shared" si="15"/>
        <v>199</v>
      </c>
      <c r="B210" s="505"/>
      <c r="C210" s="523"/>
      <c r="D210" s="505"/>
      <c r="E210" s="402">
        <f t="shared" si="12"/>
        <v>0</v>
      </c>
      <c r="F210" s="297"/>
      <c r="G210" s="505"/>
      <c r="H210" s="402">
        <f t="shared" si="13"/>
        <v>0</v>
      </c>
      <c r="I210" s="297"/>
      <c r="J210" s="505"/>
      <c r="K210" s="402">
        <f t="shared" si="14"/>
        <v>0</v>
      </c>
    </row>
    <row r="211" spans="1:11" x14ac:dyDescent="0.25">
      <c r="A211" s="265">
        <f t="shared" si="15"/>
        <v>200</v>
      </c>
      <c r="B211" s="505"/>
      <c r="C211" s="523"/>
      <c r="D211" s="505"/>
      <c r="E211" s="402">
        <f t="shared" si="12"/>
        <v>0</v>
      </c>
      <c r="F211" s="297"/>
      <c r="G211" s="505"/>
      <c r="H211" s="402">
        <f t="shared" si="13"/>
        <v>0</v>
      </c>
      <c r="I211" s="297"/>
      <c r="J211" s="505"/>
      <c r="K211" s="402">
        <f t="shared" si="14"/>
        <v>0</v>
      </c>
    </row>
    <row r="212" spans="1:11" x14ac:dyDescent="0.25">
      <c r="A212" s="265">
        <f t="shared" si="15"/>
        <v>201</v>
      </c>
      <c r="B212" s="505"/>
      <c r="C212" s="523"/>
      <c r="D212" s="505"/>
      <c r="E212" s="402">
        <f t="shared" si="12"/>
        <v>0</v>
      </c>
      <c r="F212" s="297"/>
      <c r="G212" s="505"/>
      <c r="H212" s="402">
        <f t="shared" si="13"/>
        <v>0</v>
      </c>
      <c r="I212" s="297"/>
      <c r="J212" s="505"/>
      <c r="K212" s="402">
        <f t="shared" si="14"/>
        <v>0</v>
      </c>
    </row>
    <row r="213" spans="1:11" x14ac:dyDescent="0.25">
      <c r="A213" s="265">
        <f t="shared" si="15"/>
        <v>202</v>
      </c>
      <c r="B213" s="505"/>
      <c r="C213" s="523"/>
      <c r="D213" s="505"/>
      <c r="E213" s="402">
        <f t="shared" si="12"/>
        <v>0</v>
      </c>
      <c r="F213" s="297"/>
      <c r="G213" s="505"/>
      <c r="H213" s="402">
        <f t="shared" si="13"/>
        <v>0</v>
      </c>
      <c r="I213" s="297"/>
      <c r="J213" s="505"/>
      <c r="K213" s="402">
        <f t="shared" si="14"/>
        <v>0</v>
      </c>
    </row>
    <row r="214" spans="1:11" x14ac:dyDescent="0.25">
      <c r="A214" s="265">
        <f t="shared" si="15"/>
        <v>203</v>
      </c>
      <c r="B214" s="505"/>
      <c r="C214" s="523"/>
      <c r="D214" s="505"/>
      <c r="E214" s="402">
        <f t="shared" si="12"/>
        <v>0</v>
      </c>
      <c r="F214" s="297"/>
      <c r="G214" s="505"/>
      <c r="H214" s="402">
        <f t="shared" si="13"/>
        <v>0</v>
      </c>
      <c r="I214" s="297"/>
      <c r="J214" s="505"/>
      <c r="K214" s="402">
        <f t="shared" si="14"/>
        <v>0</v>
      </c>
    </row>
    <row r="215" spans="1:11" x14ac:dyDescent="0.25">
      <c r="A215" s="265">
        <f t="shared" si="15"/>
        <v>204</v>
      </c>
      <c r="B215" s="505"/>
      <c r="C215" s="523"/>
      <c r="D215" s="505"/>
      <c r="E215" s="402">
        <f t="shared" si="12"/>
        <v>0</v>
      </c>
      <c r="F215" s="297"/>
      <c r="G215" s="505"/>
      <c r="H215" s="402">
        <f t="shared" si="13"/>
        <v>0</v>
      </c>
      <c r="I215" s="297"/>
      <c r="J215" s="505"/>
      <c r="K215" s="402">
        <f t="shared" si="14"/>
        <v>0</v>
      </c>
    </row>
    <row r="216" spans="1:11" x14ac:dyDescent="0.25">
      <c r="A216" s="265">
        <f t="shared" si="15"/>
        <v>205</v>
      </c>
      <c r="B216" s="505"/>
      <c r="C216" s="523"/>
      <c r="D216" s="505"/>
      <c r="E216" s="402">
        <f t="shared" si="12"/>
        <v>0</v>
      </c>
      <c r="F216" s="297"/>
      <c r="G216" s="505"/>
      <c r="H216" s="402">
        <f t="shared" si="13"/>
        <v>0</v>
      </c>
      <c r="I216" s="297"/>
      <c r="J216" s="505"/>
      <c r="K216" s="402">
        <f t="shared" si="14"/>
        <v>0</v>
      </c>
    </row>
    <row r="217" spans="1:11" x14ac:dyDescent="0.25">
      <c r="A217" s="265">
        <f t="shared" si="15"/>
        <v>206</v>
      </c>
      <c r="B217" s="505"/>
      <c r="C217" s="523"/>
      <c r="D217" s="505"/>
      <c r="E217" s="402">
        <f t="shared" si="12"/>
        <v>0</v>
      </c>
      <c r="F217" s="297"/>
      <c r="G217" s="505"/>
      <c r="H217" s="402">
        <f t="shared" si="13"/>
        <v>0</v>
      </c>
      <c r="I217" s="297"/>
      <c r="J217" s="505"/>
      <c r="K217" s="402">
        <f t="shared" si="14"/>
        <v>0</v>
      </c>
    </row>
    <row r="218" spans="1:11" x14ac:dyDescent="0.25">
      <c r="A218" s="265">
        <f t="shared" si="15"/>
        <v>207</v>
      </c>
      <c r="B218" s="505"/>
      <c r="C218" s="523"/>
      <c r="D218" s="505"/>
      <c r="E218" s="402">
        <f t="shared" si="12"/>
        <v>0</v>
      </c>
      <c r="F218" s="297"/>
      <c r="G218" s="505"/>
      <c r="H218" s="402">
        <f t="shared" si="13"/>
        <v>0</v>
      </c>
      <c r="I218" s="297"/>
      <c r="J218" s="505"/>
      <c r="K218" s="402">
        <f t="shared" si="14"/>
        <v>0</v>
      </c>
    </row>
    <row r="219" spans="1:11" x14ac:dyDescent="0.25">
      <c r="A219" s="265">
        <f t="shared" si="15"/>
        <v>208</v>
      </c>
      <c r="B219" s="505"/>
      <c r="C219" s="523"/>
      <c r="D219" s="505"/>
      <c r="E219" s="402">
        <f t="shared" si="12"/>
        <v>0</v>
      </c>
      <c r="F219" s="297"/>
      <c r="G219" s="505"/>
      <c r="H219" s="402">
        <f t="shared" si="13"/>
        <v>0</v>
      </c>
      <c r="I219" s="297"/>
      <c r="J219" s="505"/>
      <c r="K219" s="402">
        <f t="shared" si="14"/>
        <v>0</v>
      </c>
    </row>
    <row r="220" spans="1:11" x14ac:dyDescent="0.25">
      <c r="A220" s="265">
        <f t="shared" si="15"/>
        <v>209</v>
      </c>
      <c r="B220" s="505"/>
      <c r="C220" s="523"/>
      <c r="D220" s="505"/>
      <c r="E220" s="402">
        <f t="shared" si="12"/>
        <v>0</v>
      </c>
      <c r="F220" s="297"/>
      <c r="G220" s="505"/>
      <c r="H220" s="402">
        <f t="shared" si="13"/>
        <v>0</v>
      </c>
      <c r="I220" s="297"/>
      <c r="J220" s="505"/>
      <c r="K220" s="402">
        <f t="shared" si="14"/>
        <v>0</v>
      </c>
    </row>
    <row r="221" spans="1:11" x14ac:dyDescent="0.25">
      <c r="A221" s="265">
        <f t="shared" si="15"/>
        <v>210</v>
      </c>
      <c r="B221" s="505"/>
      <c r="C221" s="523"/>
      <c r="D221" s="505"/>
      <c r="E221" s="402">
        <f t="shared" si="12"/>
        <v>0</v>
      </c>
      <c r="F221" s="297"/>
      <c r="G221" s="505"/>
      <c r="H221" s="402">
        <f t="shared" si="13"/>
        <v>0</v>
      </c>
      <c r="I221" s="297"/>
      <c r="J221" s="505"/>
      <c r="K221" s="402">
        <f t="shared" si="14"/>
        <v>0</v>
      </c>
    </row>
    <row r="222" spans="1:11" x14ac:dyDescent="0.25">
      <c r="A222" s="265">
        <f t="shared" si="15"/>
        <v>211</v>
      </c>
      <c r="B222" s="505"/>
      <c r="C222" s="523"/>
      <c r="D222" s="505"/>
      <c r="E222" s="402">
        <f t="shared" si="12"/>
        <v>0</v>
      </c>
      <c r="F222" s="297"/>
      <c r="G222" s="505"/>
      <c r="H222" s="402">
        <f t="shared" si="13"/>
        <v>0</v>
      </c>
      <c r="I222" s="297"/>
      <c r="J222" s="505"/>
      <c r="K222" s="402">
        <f t="shared" si="14"/>
        <v>0</v>
      </c>
    </row>
    <row r="223" spans="1:11" x14ac:dyDescent="0.25">
      <c r="A223" s="265">
        <f t="shared" si="15"/>
        <v>212</v>
      </c>
      <c r="B223" s="505"/>
      <c r="C223" s="523"/>
      <c r="D223" s="505"/>
      <c r="E223" s="402">
        <f t="shared" si="12"/>
        <v>0</v>
      </c>
      <c r="F223" s="297"/>
      <c r="G223" s="505"/>
      <c r="H223" s="402">
        <f t="shared" si="13"/>
        <v>0</v>
      </c>
      <c r="I223" s="297"/>
      <c r="J223" s="505"/>
      <c r="K223" s="402">
        <f t="shared" si="14"/>
        <v>0</v>
      </c>
    </row>
    <row r="224" spans="1:11" x14ac:dyDescent="0.25">
      <c r="A224" s="265">
        <f t="shared" si="15"/>
        <v>213</v>
      </c>
      <c r="B224" s="505"/>
      <c r="C224" s="523"/>
      <c r="D224" s="505"/>
      <c r="E224" s="402">
        <f t="shared" si="12"/>
        <v>0</v>
      </c>
      <c r="F224" s="297"/>
      <c r="G224" s="505"/>
      <c r="H224" s="402">
        <f t="shared" si="13"/>
        <v>0</v>
      </c>
      <c r="I224" s="297"/>
      <c r="J224" s="505"/>
      <c r="K224" s="402">
        <f t="shared" si="14"/>
        <v>0</v>
      </c>
    </row>
    <row r="225" spans="1:11" x14ac:dyDescent="0.25">
      <c r="A225" s="265">
        <f t="shared" si="15"/>
        <v>214</v>
      </c>
      <c r="B225" s="505"/>
      <c r="C225" s="523"/>
      <c r="D225" s="505"/>
      <c r="E225" s="402">
        <f t="shared" si="12"/>
        <v>0</v>
      </c>
      <c r="F225" s="297"/>
      <c r="G225" s="505"/>
      <c r="H225" s="402">
        <f t="shared" si="13"/>
        <v>0</v>
      </c>
      <c r="I225" s="297"/>
      <c r="J225" s="505"/>
      <c r="K225" s="402">
        <f t="shared" si="14"/>
        <v>0</v>
      </c>
    </row>
    <row r="226" spans="1:11" x14ac:dyDescent="0.25">
      <c r="A226" s="265">
        <f t="shared" si="15"/>
        <v>215</v>
      </c>
      <c r="B226" s="505"/>
      <c r="C226" s="523"/>
      <c r="D226" s="505"/>
      <c r="E226" s="402">
        <f t="shared" si="12"/>
        <v>0</v>
      </c>
      <c r="F226" s="297"/>
      <c r="G226" s="505"/>
      <c r="H226" s="402">
        <f t="shared" si="13"/>
        <v>0</v>
      </c>
      <c r="I226" s="297"/>
      <c r="J226" s="505"/>
      <c r="K226" s="402">
        <f t="shared" si="14"/>
        <v>0</v>
      </c>
    </row>
    <row r="227" spans="1:11" x14ac:dyDescent="0.25">
      <c r="A227" s="265">
        <f t="shared" si="15"/>
        <v>216</v>
      </c>
      <c r="B227" s="505"/>
      <c r="C227" s="523"/>
      <c r="D227" s="505"/>
      <c r="E227" s="402">
        <f t="shared" si="12"/>
        <v>0</v>
      </c>
      <c r="F227" s="297"/>
      <c r="G227" s="505"/>
      <c r="H227" s="402">
        <f t="shared" si="13"/>
        <v>0</v>
      </c>
      <c r="I227" s="297"/>
      <c r="J227" s="505"/>
      <c r="K227" s="402">
        <f t="shared" si="14"/>
        <v>0</v>
      </c>
    </row>
    <row r="228" spans="1:11" x14ac:dyDescent="0.25">
      <c r="A228" s="265">
        <f t="shared" si="15"/>
        <v>217</v>
      </c>
      <c r="B228" s="505"/>
      <c r="C228" s="523"/>
      <c r="D228" s="505"/>
      <c r="E228" s="402">
        <f t="shared" si="12"/>
        <v>0</v>
      </c>
      <c r="F228" s="297"/>
      <c r="G228" s="505"/>
      <c r="H228" s="402">
        <f t="shared" si="13"/>
        <v>0</v>
      </c>
      <c r="I228" s="297"/>
      <c r="J228" s="505"/>
      <c r="K228" s="402">
        <f t="shared" si="14"/>
        <v>0</v>
      </c>
    </row>
    <row r="229" spans="1:11" x14ac:dyDescent="0.25">
      <c r="A229" s="265">
        <f t="shared" si="15"/>
        <v>218</v>
      </c>
      <c r="B229" s="505"/>
      <c r="C229" s="523"/>
      <c r="D229" s="505"/>
      <c r="E229" s="402">
        <f t="shared" si="12"/>
        <v>0</v>
      </c>
      <c r="F229" s="297"/>
      <c r="G229" s="505"/>
      <c r="H229" s="402">
        <f t="shared" si="13"/>
        <v>0</v>
      </c>
      <c r="I229" s="297"/>
      <c r="J229" s="505"/>
      <c r="K229" s="402">
        <f t="shared" si="14"/>
        <v>0</v>
      </c>
    </row>
    <row r="230" spans="1:11" x14ac:dyDescent="0.25">
      <c r="A230" s="265">
        <f t="shared" si="15"/>
        <v>219</v>
      </c>
      <c r="B230" s="505"/>
      <c r="C230" s="523"/>
      <c r="D230" s="505"/>
      <c r="E230" s="402">
        <f t="shared" si="12"/>
        <v>0</v>
      </c>
      <c r="F230" s="297"/>
      <c r="G230" s="505"/>
      <c r="H230" s="402">
        <f t="shared" si="13"/>
        <v>0</v>
      </c>
      <c r="I230" s="297"/>
      <c r="J230" s="505"/>
      <c r="K230" s="402">
        <f t="shared" si="14"/>
        <v>0</v>
      </c>
    </row>
    <row r="231" spans="1:11" x14ac:dyDescent="0.25">
      <c r="A231" s="265">
        <f t="shared" si="15"/>
        <v>220</v>
      </c>
      <c r="B231" s="505"/>
      <c r="C231" s="523"/>
      <c r="D231" s="505"/>
      <c r="E231" s="402">
        <f t="shared" si="12"/>
        <v>0</v>
      </c>
      <c r="F231" s="297"/>
      <c r="G231" s="505"/>
      <c r="H231" s="402">
        <f t="shared" si="13"/>
        <v>0</v>
      </c>
      <c r="I231" s="297"/>
      <c r="J231" s="505"/>
      <c r="K231" s="402">
        <f t="shared" si="14"/>
        <v>0</v>
      </c>
    </row>
    <row r="232" spans="1:11" x14ac:dyDescent="0.25">
      <c r="A232" s="265">
        <f t="shared" si="15"/>
        <v>221</v>
      </c>
      <c r="B232" s="505"/>
      <c r="C232" s="523"/>
      <c r="D232" s="505"/>
      <c r="E232" s="402">
        <f t="shared" si="12"/>
        <v>0</v>
      </c>
      <c r="F232" s="297"/>
      <c r="G232" s="505"/>
      <c r="H232" s="402">
        <f t="shared" si="13"/>
        <v>0</v>
      </c>
      <c r="I232" s="297"/>
      <c r="J232" s="505"/>
      <c r="K232" s="402">
        <f t="shared" si="14"/>
        <v>0</v>
      </c>
    </row>
    <row r="233" spans="1:11" x14ac:dyDescent="0.25">
      <c r="A233" s="265">
        <f t="shared" si="15"/>
        <v>222</v>
      </c>
      <c r="B233" s="505"/>
      <c r="C233" s="523"/>
      <c r="D233" s="505"/>
      <c r="E233" s="402">
        <f t="shared" si="12"/>
        <v>0</v>
      </c>
      <c r="F233" s="297"/>
      <c r="G233" s="505"/>
      <c r="H233" s="402">
        <f t="shared" si="13"/>
        <v>0</v>
      </c>
      <c r="I233" s="297"/>
      <c r="J233" s="505"/>
      <c r="K233" s="402">
        <f t="shared" si="14"/>
        <v>0</v>
      </c>
    </row>
    <row r="234" spans="1:11" x14ac:dyDescent="0.25">
      <c r="A234" s="265">
        <f t="shared" si="15"/>
        <v>223</v>
      </c>
      <c r="B234" s="505"/>
      <c r="C234" s="523"/>
      <c r="D234" s="505"/>
      <c r="E234" s="402">
        <f t="shared" si="12"/>
        <v>0</v>
      </c>
      <c r="F234" s="297"/>
      <c r="G234" s="505"/>
      <c r="H234" s="402">
        <f t="shared" si="13"/>
        <v>0</v>
      </c>
      <c r="I234" s="297"/>
      <c r="J234" s="505"/>
      <c r="K234" s="402">
        <f t="shared" si="14"/>
        <v>0</v>
      </c>
    </row>
    <row r="235" spans="1:11" x14ac:dyDescent="0.25">
      <c r="A235" s="265">
        <f t="shared" si="15"/>
        <v>224</v>
      </c>
      <c r="B235" s="505"/>
      <c r="C235" s="523"/>
      <c r="D235" s="505"/>
      <c r="E235" s="402">
        <f t="shared" si="12"/>
        <v>0</v>
      </c>
      <c r="F235" s="297"/>
      <c r="G235" s="505"/>
      <c r="H235" s="402">
        <f t="shared" si="13"/>
        <v>0</v>
      </c>
      <c r="I235" s="297"/>
      <c r="J235" s="505"/>
      <c r="K235" s="402">
        <f t="shared" si="14"/>
        <v>0</v>
      </c>
    </row>
    <row r="236" spans="1:11" x14ac:dyDescent="0.25">
      <c r="A236" s="265">
        <f t="shared" si="15"/>
        <v>225</v>
      </c>
      <c r="B236" s="505"/>
      <c r="C236" s="523"/>
      <c r="D236" s="505"/>
      <c r="E236" s="402">
        <f t="shared" si="12"/>
        <v>0</v>
      </c>
      <c r="F236" s="297"/>
      <c r="G236" s="505"/>
      <c r="H236" s="402">
        <f t="shared" si="13"/>
        <v>0</v>
      </c>
      <c r="I236" s="297"/>
      <c r="J236" s="505"/>
      <c r="K236" s="402">
        <f t="shared" si="14"/>
        <v>0</v>
      </c>
    </row>
    <row r="237" spans="1:11" x14ac:dyDescent="0.25">
      <c r="A237" s="265">
        <f t="shared" si="15"/>
        <v>226</v>
      </c>
      <c r="B237" s="505"/>
      <c r="C237" s="523"/>
      <c r="D237" s="505"/>
      <c r="E237" s="402">
        <f t="shared" si="12"/>
        <v>0</v>
      </c>
      <c r="F237" s="297"/>
      <c r="G237" s="505"/>
      <c r="H237" s="402">
        <f t="shared" si="13"/>
        <v>0</v>
      </c>
      <c r="I237" s="297"/>
      <c r="J237" s="505"/>
      <c r="K237" s="402">
        <f t="shared" si="14"/>
        <v>0</v>
      </c>
    </row>
    <row r="238" spans="1:11" x14ac:dyDescent="0.25">
      <c r="A238" s="265">
        <f t="shared" si="15"/>
        <v>227</v>
      </c>
      <c r="B238" s="505"/>
      <c r="C238" s="523"/>
      <c r="D238" s="505"/>
      <c r="E238" s="402">
        <f t="shared" si="12"/>
        <v>0</v>
      </c>
      <c r="F238" s="297"/>
      <c r="G238" s="505"/>
      <c r="H238" s="402">
        <f t="shared" si="13"/>
        <v>0</v>
      </c>
      <c r="I238" s="297"/>
      <c r="J238" s="505"/>
      <c r="K238" s="402">
        <f t="shared" si="14"/>
        <v>0</v>
      </c>
    </row>
    <row r="239" spans="1:11" x14ac:dyDescent="0.25">
      <c r="A239" s="265">
        <f t="shared" si="15"/>
        <v>228</v>
      </c>
      <c r="B239" s="505"/>
      <c r="C239" s="523"/>
      <c r="D239" s="505"/>
      <c r="E239" s="402">
        <f t="shared" si="12"/>
        <v>0</v>
      </c>
      <c r="F239" s="297"/>
      <c r="G239" s="505"/>
      <c r="H239" s="402">
        <f t="shared" si="13"/>
        <v>0</v>
      </c>
      <c r="I239" s="297"/>
      <c r="J239" s="505"/>
      <c r="K239" s="402">
        <f t="shared" si="14"/>
        <v>0</v>
      </c>
    </row>
    <row r="240" spans="1:11" x14ac:dyDescent="0.25">
      <c r="A240" s="265">
        <f t="shared" si="15"/>
        <v>229</v>
      </c>
      <c r="B240" s="505"/>
      <c r="C240" s="523"/>
      <c r="D240" s="505"/>
      <c r="E240" s="402">
        <f t="shared" si="12"/>
        <v>0</v>
      </c>
      <c r="F240" s="297"/>
      <c r="G240" s="505"/>
      <c r="H240" s="402">
        <f t="shared" si="13"/>
        <v>0</v>
      </c>
      <c r="I240" s="297"/>
      <c r="J240" s="505"/>
      <c r="K240" s="402">
        <f t="shared" si="14"/>
        <v>0</v>
      </c>
    </row>
    <row r="241" spans="1:11" x14ac:dyDescent="0.25">
      <c r="A241" s="265">
        <f t="shared" si="15"/>
        <v>230</v>
      </c>
      <c r="B241" s="505"/>
      <c r="C241" s="523"/>
      <c r="D241" s="505"/>
      <c r="E241" s="402">
        <f t="shared" si="12"/>
        <v>0</v>
      </c>
      <c r="F241" s="297"/>
      <c r="G241" s="505"/>
      <c r="H241" s="402">
        <f t="shared" si="13"/>
        <v>0</v>
      </c>
      <c r="I241" s="297"/>
      <c r="J241" s="505"/>
      <c r="K241" s="402">
        <f t="shared" si="14"/>
        <v>0</v>
      </c>
    </row>
    <row r="242" spans="1:11" x14ac:dyDescent="0.25">
      <c r="A242" s="265">
        <f t="shared" si="15"/>
        <v>231</v>
      </c>
      <c r="B242" s="505"/>
      <c r="C242" s="523"/>
      <c r="D242" s="505"/>
      <c r="E242" s="402">
        <f t="shared" si="12"/>
        <v>0</v>
      </c>
      <c r="F242" s="297"/>
      <c r="G242" s="505"/>
      <c r="H242" s="402">
        <f t="shared" si="13"/>
        <v>0</v>
      </c>
      <c r="I242" s="297"/>
      <c r="J242" s="505"/>
      <c r="K242" s="402">
        <f t="shared" si="14"/>
        <v>0</v>
      </c>
    </row>
    <row r="243" spans="1:11" x14ac:dyDescent="0.25">
      <c r="A243" s="265">
        <f t="shared" si="15"/>
        <v>232</v>
      </c>
      <c r="B243" s="505"/>
      <c r="C243" s="523"/>
      <c r="D243" s="505"/>
      <c r="E243" s="402">
        <f t="shared" si="12"/>
        <v>0</v>
      </c>
      <c r="F243" s="297"/>
      <c r="G243" s="505"/>
      <c r="H243" s="402">
        <f t="shared" si="13"/>
        <v>0</v>
      </c>
      <c r="I243" s="297"/>
      <c r="J243" s="505"/>
      <c r="K243" s="402">
        <f t="shared" si="14"/>
        <v>0</v>
      </c>
    </row>
    <row r="244" spans="1:11" x14ac:dyDescent="0.25">
      <c r="A244" s="265">
        <f t="shared" si="15"/>
        <v>233</v>
      </c>
      <c r="B244" s="505"/>
      <c r="C244" s="523"/>
      <c r="D244" s="505"/>
      <c r="E244" s="402">
        <f t="shared" si="12"/>
        <v>0</v>
      </c>
      <c r="F244" s="297"/>
      <c r="G244" s="505"/>
      <c r="H244" s="402">
        <f t="shared" si="13"/>
        <v>0</v>
      </c>
      <c r="I244" s="297"/>
      <c r="J244" s="505"/>
      <c r="K244" s="402">
        <f t="shared" si="14"/>
        <v>0</v>
      </c>
    </row>
    <row r="245" spans="1:11" x14ac:dyDescent="0.25">
      <c r="A245" s="265">
        <f t="shared" si="15"/>
        <v>234</v>
      </c>
      <c r="B245" s="505"/>
      <c r="C245" s="523"/>
      <c r="D245" s="505"/>
      <c r="E245" s="402">
        <f t="shared" si="12"/>
        <v>0</v>
      </c>
      <c r="F245" s="297"/>
      <c r="G245" s="505"/>
      <c r="H245" s="402">
        <f t="shared" si="13"/>
        <v>0</v>
      </c>
      <c r="I245" s="297"/>
      <c r="J245" s="505"/>
      <c r="K245" s="402">
        <f t="shared" si="14"/>
        <v>0</v>
      </c>
    </row>
    <row r="246" spans="1:11" x14ac:dyDescent="0.25">
      <c r="A246" s="265">
        <f t="shared" si="15"/>
        <v>235</v>
      </c>
      <c r="B246" s="505"/>
      <c r="C246" s="523"/>
      <c r="D246" s="505"/>
      <c r="E246" s="402">
        <f t="shared" si="12"/>
        <v>0</v>
      </c>
      <c r="F246" s="297"/>
      <c r="G246" s="505"/>
      <c r="H246" s="402">
        <f t="shared" si="13"/>
        <v>0</v>
      </c>
      <c r="I246" s="297"/>
      <c r="J246" s="505"/>
      <c r="K246" s="402">
        <f t="shared" si="14"/>
        <v>0</v>
      </c>
    </row>
    <row r="247" spans="1:11" x14ac:dyDescent="0.25">
      <c r="A247" s="265">
        <f t="shared" si="15"/>
        <v>236</v>
      </c>
      <c r="B247" s="505"/>
      <c r="C247" s="523"/>
      <c r="D247" s="505"/>
      <c r="E247" s="402">
        <f t="shared" si="12"/>
        <v>0</v>
      </c>
      <c r="F247" s="297"/>
      <c r="G247" s="505"/>
      <c r="H247" s="402">
        <f t="shared" si="13"/>
        <v>0</v>
      </c>
      <c r="I247" s="297"/>
      <c r="J247" s="505"/>
      <c r="K247" s="402">
        <f t="shared" si="14"/>
        <v>0</v>
      </c>
    </row>
    <row r="248" spans="1:11" x14ac:dyDescent="0.25">
      <c r="A248" s="265">
        <f t="shared" si="15"/>
        <v>237</v>
      </c>
      <c r="B248" s="505"/>
      <c r="C248" s="523"/>
      <c r="D248" s="505"/>
      <c r="E248" s="402">
        <f t="shared" si="12"/>
        <v>0</v>
      </c>
      <c r="F248" s="297"/>
      <c r="G248" s="505"/>
      <c r="H248" s="402">
        <f t="shared" si="13"/>
        <v>0</v>
      </c>
      <c r="I248" s="297"/>
      <c r="J248" s="505"/>
      <c r="K248" s="402">
        <f t="shared" si="14"/>
        <v>0</v>
      </c>
    </row>
    <row r="249" spans="1:11" x14ac:dyDescent="0.25">
      <c r="A249" s="265">
        <f t="shared" si="15"/>
        <v>238</v>
      </c>
      <c r="B249" s="505"/>
      <c r="C249" s="523"/>
      <c r="D249" s="505"/>
      <c r="E249" s="402">
        <f t="shared" si="12"/>
        <v>0</v>
      </c>
      <c r="F249" s="297"/>
      <c r="G249" s="505"/>
      <c r="H249" s="402">
        <f t="shared" si="13"/>
        <v>0</v>
      </c>
      <c r="I249" s="297"/>
      <c r="J249" s="505"/>
      <c r="K249" s="402">
        <f t="shared" si="14"/>
        <v>0</v>
      </c>
    </row>
    <row r="250" spans="1:11" x14ac:dyDescent="0.25">
      <c r="A250" s="265">
        <f t="shared" si="15"/>
        <v>239</v>
      </c>
      <c r="B250" s="505"/>
      <c r="C250" s="523"/>
      <c r="D250" s="505"/>
      <c r="E250" s="402">
        <f t="shared" si="12"/>
        <v>0</v>
      </c>
      <c r="F250" s="297"/>
      <c r="G250" s="505"/>
      <c r="H250" s="402">
        <f t="shared" si="13"/>
        <v>0</v>
      </c>
      <c r="I250" s="297"/>
      <c r="J250" s="505"/>
      <c r="K250" s="402">
        <f t="shared" si="14"/>
        <v>0</v>
      </c>
    </row>
    <row r="251" spans="1:11" x14ac:dyDescent="0.25">
      <c r="A251" s="265">
        <f t="shared" si="15"/>
        <v>240</v>
      </c>
      <c r="B251" s="505"/>
      <c r="C251" s="523"/>
      <c r="D251" s="505"/>
      <c r="E251" s="402">
        <f t="shared" si="12"/>
        <v>0</v>
      </c>
      <c r="F251" s="297"/>
      <c r="G251" s="505"/>
      <c r="H251" s="402">
        <f t="shared" si="13"/>
        <v>0</v>
      </c>
      <c r="I251" s="297"/>
      <c r="J251" s="505"/>
      <c r="K251" s="402">
        <f t="shared" si="14"/>
        <v>0</v>
      </c>
    </row>
    <row r="252" spans="1:11" x14ac:dyDescent="0.25">
      <c r="A252" s="265">
        <f t="shared" si="15"/>
        <v>241</v>
      </c>
      <c r="B252" s="505"/>
      <c r="C252" s="523"/>
      <c r="D252" s="505"/>
      <c r="E252" s="402">
        <f t="shared" si="12"/>
        <v>0</v>
      </c>
      <c r="F252" s="297"/>
      <c r="G252" s="505"/>
      <c r="H252" s="402">
        <f t="shared" si="13"/>
        <v>0</v>
      </c>
      <c r="I252" s="297"/>
      <c r="J252" s="505"/>
      <c r="K252" s="402">
        <f t="shared" si="14"/>
        <v>0</v>
      </c>
    </row>
    <row r="253" spans="1:11" x14ac:dyDescent="0.25">
      <c r="A253" s="265">
        <f t="shared" si="15"/>
        <v>242</v>
      </c>
      <c r="B253" s="505"/>
      <c r="C253" s="523"/>
      <c r="D253" s="505"/>
      <c r="E253" s="402">
        <f t="shared" si="12"/>
        <v>0</v>
      </c>
      <c r="F253" s="297"/>
      <c r="G253" s="505"/>
      <c r="H253" s="402">
        <f t="shared" si="13"/>
        <v>0</v>
      </c>
      <c r="I253" s="297"/>
      <c r="J253" s="505"/>
      <c r="K253" s="402">
        <f t="shared" si="14"/>
        <v>0</v>
      </c>
    </row>
    <row r="254" spans="1:11" x14ac:dyDescent="0.25">
      <c r="A254" s="265">
        <f t="shared" si="15"/>
        <v>243</v>
      </c>
      <c r="B254" s="505"/>
      <c r="C254" s="523"/>
      <c r="D254" s="505"/>
      <c r="E254" s="402">
        <f t="shared" si="12"/>
        <v>0</v>
      </c>
      <c r="F254" s="297"/>
      <c r="G254" s="505"/>
      <c r="H254" s="402">
        <f t="shared" si="13"/>
        <v>0</v>
      </c>
      <c r="I254" s="297"/>
      <c r="J254" s="505"/>
      <c r="K254" s="402">
        <f t="shared" si="14"/>
        <v>0</v>
      </c>
    </row>
    <row r="255" spans="1:11" x14ac:dyDescent="0.25">
      <c r="A255" s="265">
        <f t="shared" si="15"/>
        <v>244</v>
      </c>
      <c r="B255" s="505"/>
      <c r="C255" s="523"/>
      <c r="D255" s="505"/>
      <c r="E255" s="402">
        <f t="shared" si="12"/>
        <v>0</v>
      </c>
      <c r="F255" s="297"/>
      <c r="G255" s="505"/>
      <c r="H255" s="402">
        <f t="shared" si="13"/>
        <v>0</v>
      </c>
      <c r="I255" s="297"/>
      <c r="J255" s="505"/>
      <c r="K255" s="402">
        <f t="shared" si="14"/>
        <v>0</v>
      </c>
    </row>
    <row r="256" spans="1:11" x14ac:dyDescent="0.25">
      <c r="A256" s="265">
        <f t="shared" si="15"/>
        <v>245</v>
      </c>
      <c r="B256" s="505"/>
      <c r="C256" s="523"/>
      <c r="D256" s="505"/>
      <c r="E256" s="402">
        <f t="shared" si="12"/>
        <v>0</v>
      </c>
      <c r="F256" s="297"/>
      <c r="G256" s="505"/>
      <c r="H256" s="402">
        <f t="shared" si="13"/>
        <v>0</v>
      </c>
      <c r="I256" s="297"/>
      <c r="J256" s="505"/>
      <c r="K256" s="402">
        <f t="shared" si="14"/>
        <v>0</v>
      </c>
    </row>
    <row r="257" spans="1:11" x14ac:dyDescent="0.25">
      <c r="A257" s="265">
        <f t="shared" si="15"/>
        <v>246</v>
      </c>
      <c r="B257" s="505"/>
      <c r="C257" s="523"/>
      <c r="D257" s="505"/>
      <c r="E257" s="402">
        <f t="shared" si="12"/>
        <v>0</v>
      </c>
      <c r="F257" s="297"/>
      <c r="G257" s="505"/>
      <c r="H257" s="402">
        <f t="shared" si="13"/>
        <v>0</v>
      </c>
      <c r="I257" s="297"/>
      <c r="J257" s="505"/>
      <c r="K257" s="402">
        <f t="shared" si="14"/>
        <v>0</v>
      </c>
    </row>
    <row r="258" spans="1:11" x14ac:dyDescent="0.25">
      <c r="A258" s="265">
        <f t="shared" si="15"/>
        <v>247</v>
      </c>
      <c r="B258" s="505"/>
      <c r="C258" s="523"/>
      <c r="D258" s="505"/>
      <c r="E258" s="402">
        <f t="shared" si="12"/>
        <v>0</v>
      </c>
      <c r="F258" s="297"/>
      <c r="G258" s="505"/>
      <c r="H258" s="402">
        <f t="shared" si="13"/>
        <v>0</v>
      </c>
      <c r="I258" s="297"/>
      <c r="J258" s="505"/>
      <c r="K258" s="402">
        <f t="shared" si="14"/>
        <v>0</v>
      </c>
    </row>
    <row r="259" spans="1:11" x14ac:dyDescent="0.25">
      <c r="A259" s="265">
        <f t="shared" si="15"/>
        <v>248</v>
      </c>
      <c r="B259" s="505"/>
      <c r="C259" s="523"/>
      <c r="D259" s="505"/>
      <c r="E259" s="402">
        <f t="shared" si="12"/>
        <v>0</v>
      </c>
      <c r="F259" s="297"/>
      <c r="G259" s="505"/>
      <c r="H259" s="402">
        <f t="shared" si="13"/>
        <v>0</v>
      </c>
      <c r="I259" s="297"/>
      <c r="J259" s="505"/>
      <c r="K259" s="402">
        <f t="shared" si="14"/>
        <v>0</v>
      </c>
    </row>
    <row r="260" spans="1:11" x14ac:dyDescent="0.25">
      <c r="A260" s="265">
        <f t="shared" si="15"/>
        <v>249</v>
      </c>
      <c r="B260" s="505"/>
      <c r="C260" s="523"/>
      <c r="D260" s="505"/>
      <c r="E260" s="402">
        <f t="shared" si="12"/>
        <v>0</v>
      </c>
      <c r="F260" s="297"/>
      <c r="G260" s="505"/>
      <c r="H260" s="402">
        <f t="shared" si="13"/>
        <v>0</v>
      </c>
      <c r="I260" s="297"/>
      <c r="J260" s="505"/>
      <c r="K260" s="402">
        <f t="shared" si="14"/>
        <v>0</v>
      </c>
    </row>
    <row r="261" spans="1:11" x14ac:dyDescent="0.25">
      <c r="A261" s="265">
        <f t="shared" si="15"/>
        <v>250</v>
      </c>
      <c r="B261" s="505"/>
      <c r="C261" s="523"/>
      <c r="D261" s="505"/>
      <c r="E261" s="402">
        <f t="shared" si="12"/>
        <v>0</v>
      </c>
      <c r="F261" s="297"/>
      <c r="G261" s="505"/>
      <c r="H261" s="402">
        <f t="shared" si="13"/>
        <v>0</v>
      </c>
      <c r="I261" s="297"/>
      <c r="J261" s="505"/>
      <c r="K261" s="402">
        <f t="shared" si="14"/>
        <v>0</v>
      </c>
    </row>
    <row r="262" spans="1:11" x14ac:dyDescent="0.25">
      <c r="A262" s="265">
        <f t="shared" si="15"/>
        <v>251</v>
      </c>
      <c r="B262" s="505"/>
      <c r="C262" s="523"/>
      <c r="D262" s="505"/>
      <c r="E262" s="402">
        <f t="shared" si="12"/>
        <v>0</v>
      </c>
      <c r="F262" s="297"/>
      <c r="G262" s="505"/>
      <c r="H262" s="402">
        <f t="shared" si="13"/>
        <v>0</v>
      </c>
      <c r="I262" s="297"/>
      <c r="J262" s="505"/>
      <c r="K262" s="402">
        <f t="shared" si="14"/>
        <v>0</v>
      </c>
    </row>
    <row r="263" spans="1:11" x14ac:dyDescent="0.25">
      <c r="A263" s="265">
        <f t="shared" si="15"/>
        <v>252</v>
      </c>
      <c r="B263" s="505"/>
      <c r="C263" s="523"/>
      <c r="D263" s="505"/>
      <c r="E263" s="402">
        <f t="shared" si="12"/>
        <v>0</v>
      </c>
      <c r="F263" s="297"/>
      <c r="G263" s="505"/>
      <c r="H263" s="402">
        <f t="shared" si="13"/>
        <v>0</v>
      </c>
      <c r="I263" s="297"/>
      <c r="J263" s="505"/>
      <c r="K263" s="402">
        <f t="shared" si="14"/>
        <v>0</v>
      </c>
    </row>
    <row r="264" spans="1:11" x14ac:dyDescent="0.25">
      <c r="A264" s="265">
        <f t="shared" si="15"/>
        <v>253</v>
      </c>
      <c r="B264" s="505"/>
      <c r="C264" s="523"/>
      <c r="D264" s="505"/>
      <c r="E264" s="402">
        <f t="shared" si="12"/>
        <v>0</v>
      </c>
      <c r="F264" s="297"/>
      <c r="G264" s="505"/>
      <c r="H264" s="402">
        <f t="shared" si="13"/>
        <v>0</v>
      </c>
      <c r="I264" s="297"/>
      <c r="J264" s="505"/>
      <c r="K264" s="402">
        <f t="shared" si="14"/>
        <v>0</v>
      </c>
    </row>
    <row r="265" spans="1:11" x14ac:dyDescent="0.25">
      <c r="A265" s="265">
        <f t="shared" si="15"/>
        <v>254</v>
      </c>
      <c r="B265" s="505"/>
      <c r="C265" s="523"/>
      <c r="D265" s="505"/>
      <c r="E265" s="402">
        <f t="shared" si="12"/>
        <v>0</v>
      </c>
      <c r="F265" s="297"/>
      <c r="G265" s="505"/>
      <c r="H265" s="402">
        <f t="shared" si="13"/>
        <v>0</v>
      </c>
      <c r="I265" s="297"/>
      <c r="J265" s="505"/>
      <c r="K265" s="402">
        <f t="shared" si="14"/>
        <v>0</v>
      </c>
    </row>
    <row r="266" spans="1:11" x14ac:dyDescent="0.25">
      <c r="A266" s="265">
        <f t="shared" si="15"/>
        <v>255</v>
      </c>
      <c r="B266" s="505"/>
      <c r="C266" s="523"/>
      <c r="D266" s="505"/>
      <c r="E266" s="402">
        <f t="shared" si="12"/>
        <v>0</v>
      </c>
      <c r="F266" s="297"/>
      <c r="G266" s="505"/>
      <c r="H266" s="402">
        <f t="shared" si="13"/>
        <v>0</v>
      </c>
      <c r="I266" s="297"/>
      <c r="J266" s="505"/>
      <c r="K266" s="402">
        <f t="shared" si="14"/>
        <v>0</v>
      </c>
    </row>
    <row r="267" spans="1:11" x14ac:dyDescent="0.25">
      <c r="A267" s="265">
        <f t="shared" si="15"/>
        <v>256</v>
      </c>
      <c r="B267" s="505"/>
      <c r="C267" s="523"/>
      <c r="D267" s="505"/>
      <c r="E267" s="402">
        <f t="shared" si="12"/>
        <v>0</v>
      </c>
      <c r="F267" s="297"/>
      <c r="G267" s="505"/>
      <c r="H267" s="402">
        <f t="shared" si="13"/>
        <v>0</v>
      </c>
      <c r="I267" s="297"/>
      <c r="J267" s="505"/>
      <c r="K267" s="402">
        <f t="shared" si="14"/>
        <v>0</v>
      </c>
    </row>
    <row r="268" spans="1:11" x14ac:dyDescent="0.25">
      <c r="A268" s="265">
        <f t="shared" si="15"/>
        <v>257</v>
      </c>
      <c r="B268" s="505"/>
      <c r="C268" s="523"/>
      <c r="D268" s="505"/>
      <c r="E268" s="402">
        <f t="shared" si="12"/>
        <v>0</v>
      </c>
      <c r="F268" s="297"/>
      <c r="G268" s="505"/>
      <c r="H268" s="402">
        <f t="shared" si="13"/>
        <v>0</v>
      </c>
      <c r="I268" s="297"/>
      <c r="J268" s="505"/>
      <c r="K268" s="402">
        <f t="shared" si="14"/>
        <v>0</v>
      </c>
    </row>
    <row r="269" spans="1:11" x14ac:dyDescent="0.25">
      <c r="A269" s="265">
        <f t="shared" si="15"/>
        <v>258</v>
      </c>
      <c r="B269" s="505"/>
      <c r="C269" s="523"/>
      <c r="D269" s="505"/>
      <c r="E269" s="402">
        <f t="shared" ref="E269:E332" si="16">ROUND(IF(D269/136*7&lt;40,D269/136*0.175,1),1)</f>
        <v>0</v>
      </c>
      <c r="F269" s="297"/>
      <c r="G269" s="505"/>
      <c r="H269" s="402">
        <f t="shared" ref="H269:H332" si="17">ROUND(IF(G269/60*7&lt;40,G269/60*0.175,1),1)</f>
        <v>0</v>
      </c>
      <c r="I269" s="297"/>
      <c r="J269" s="505"/>
      <c r="K269" s="402">
        <f t="shared" ref="K269:K332" si="18">ROUND(IF(J269/84*7&lt;40,J269/84*0.175,1),1)</f>
        <v>0</v>
      </c>
    </row>
    <row r="270" spans="1:11" x14ac:dyDescent="0.25">
      <c r="A270" s="265">
        <f t="shared" ref="A270:A333" si="19">+A269+1</f>
        <v>259</v>
      </c>
      <c r="B270" s="505"/>
      <c r="C270" s="523"/>
      <c r="D270" s="505"/>
      <c r="E270" s="402">
        <f t="shared" si="16"/>
        <v>0</v>
      </c>
      <c r="F270" s="297"/>
      <c r="G270" s="505"/>
      <c r="H270" s="402">
        <f t="shared" si="17"/>
        <v>0</v>
      </c>
      <c r="I270" s="297"/>
      <c r="J270" s="505"/>
      <c r="K270" s="402">
        <f t="shared" si="18"/>
        <v>0</v>
      </c>
    </row>
    <row r="271" spans="1:11" x14ac:dyDescent="0.25">
      <c r="A271" s="265">
        <f t="shared" si="19"/>
        <v>260</v>
      </c>
      <c r="B271" s="505"/>
      <c r="C271" s="523"/>
      <c r="D271" s="505"/>
      <c r="E271" s="402">
        <f t="shared" si="16"/>
        <v>0</v>
      </c>
      <c r="F271" s="297"/>
      <c r="G271" s="505"/>
      <c r="H271" s="402">
        <f t="shared" si="17"/>
        <v>0</v>
      </c>
      <c r="I271" s="297"/>
      <c r="J271" s="505"/>
      <c r="K271" s="402">
        <f t="shared" si="18"/>
        <v>0</v>
      </c>
    </row>
    <row r="272" spans="1:11" x14ac:dyDescent="0.25">
      <c r="A272" s="265">
        <f t="shared" si="19"/>
        <v>261</v>
      </c>
      <c r="B272" s="505"/>
      <c r="C272" s="523"/>
      <c r="D272" s="505"/>
      <c r="E272" s="402">
        <f t="shared" si="16"/>
        <v>0</v>
      </c>
      <c r="F272" s="297"/>
      <c r="G272" s="505"/>
      <c r="H272" s="402">
        <f t="shared" si="17"/>
        <v>0</v>
      </c>
      <c r="I272" s="297"/>
      <c r="J272" s="505"/>
      <c r="K272" s="402">
        <f t="shared" si="18"/>
        <v>0</v>
      </c>
    </row>
    <row r="273" spans="1:11" x14ac:dyDescent="0.25">
      <c r="A273" s="265">
        <f t="shared" si="19"/>
        <v>262</v>
      </c>
      <c r="B273" s="505"/>
      <c r="C273" s="523"/>
      <c r="D273" s="505"/>
      <c r="E273" s="402">
        <f t="shared" si="16"/>
        <v>0</v>
      </c>
      <c r="F273" s="297"/>
      <c r="G273" s="505"/>
      <c r="H273" s="402">
        <f t="shared" si="17"/>
        <v>0</v>
      </c>
      <c r="I273" s="297"/>
      <c r="J273" s="505"/>
      <c r="K273" s="402">
        <f t="shared" si="18"/>
        <v>0</v>
      </c>
    </row>
    <row r="274" spans="1:11" x14ac:dyDescent="0.25">
      <c r="A274" s="265">
        <f t="shared" si="19"/>
        <v>263</v>
      </c>
      <c r="B274" s="505"/>
      <c r="C274" s="523"/>
      <c r="D274" s="505"/>
      <c r="E274" s="402">
        <f t="shared" si="16"/>
        <v>0</v>
      </c>
      <c r="F274" s="297"/>
      <c r="G274" s="505"/>
      <c r="H274" s="402">
        <f t="shared" si="17"/>
        <v>0</v>
      </c>
      <c r="I274" s="297"/>
      <c r="J274" s="505"/>
      <c r="K274" s="402">
        <f t="shared" si="18"/>
        <v>0</v>
      </c>
    </row>
    <row r="275" spans="1:11" x14ac:dyDescent="0.25">
      <c r="A275" s="265">
        <f t="shared" si="19"/>
        <v>264</v>
      </c>
      <c r="B275" s="505"/>
      <c r="C275" s="523"/>
      <c r="D275" s="505"/>
      <c r="E275" s="402">
        <f t="shared" si="16"/>
        <v>0</v>
      </c>
      <c r="F275" s="297"/>
      <c r="G275" s="505"/>
      <c r="H275" s="402">
        <f t="shared" si="17"/>
        <v>0</v>
      </c>
      <c r="I275" s="297"/>
      <c r="J275" s="505"/>
      <c r="K275" s="402">
        <f t="shared" si="18"/>
        <v>0</v>
      </c>
    </row>
    <row r="276" spans="1:11" x14ac:dyDescent="0.25">
      <c r="A276" s="265">
        <f t="shared" si="19"/>
        <v>265</v>
      </c>
      <c r="B276" s="505"/>
      <c r="C276" s="523"/>
      <c r="D276" s="505"/>
      <c r="E276" s="402">
        <f t="shared" si="16"/>
        <v>0</v>
      </c>
      <c r="F276" s="297"/>
      <c r="G276" s="505"/>
      <c r="H276" s="402">
        <f t="shared" si="17"/>
        <v>0</v>
      </c>
      <c r="I276" s="297"/>
      <c r="J276" s="505"/>
      <c r="K276" s="402">
        <f t="shared" si="18"/>
        <v>0</v>
      </c>
    </row>
    <row r="277" spans="1:11" x14ac:dyDescent="0.25">
      <c r="A277" s="265">
        <f t="shared" si="19"/>
        <v>266</v>
      </c>
      <c r="B277" s="505"/>
      <c r="C277" s="523"/>
      <c r="D277" s="505"/>
      <c r="E277" s="402">
        <f t="shared" si="16"/>
        <v>0</v>
      </c>
      <c r="F277" s="297"/>
      <c r="G277" s="505"/>
      <c r="H277" s="402">
        <f t="shared" si="17"/>
        <v>0</v>
      </c>
      <c r="I277" s="297"/>
      <c r="J277" s="505"/>
      <c r="K277" s="402">
        <f t="shared" si="18"/>
        <v>0</v>
      </c>
    </row>
    <row r="278" spans="1:11" x14ac:dyDescent="0.25">
      <c r="A278" s="265">
        <f t="shared" si="19"/>
        <v>267</v>
      </c>
      <c r="B278" s="505"/>
      <c r="C278" s="523"/>
      <c r="D278" s="505"/>
      <c r="E278" s="402">
        <f t="shared" si="16"/>
        <v>0</v>
      </c>
      <c r="F278" s="297"/>
      <c r="G278" s="505"/>
      <c r="H278" s="402">
        <f t="shared" si="17"/>
        <v>0</v>
      </c>
      <c r="I278" s="297"/>
      <c r="J278" s="505"/>
      <c r="K278" s="402">
        <f t="shared" si="18"/>
        <v>0</v>
      </c>
    </row>
    <row r="279" spans="1:11" x14ac:dyDescent="0.25">
      <c r="A279" s="265">
        <f t="shared" si="19"/>
        <v>268</v>
      </c>
      <c r="B279" s="505"/>
      <c r="C279" s="523"/>
      <c r="D279" s="505"/>
      <c r="E279" s="402">
        <f t="shared" si="16"/>
        <v>0</v>
      </c>
      <c r="F279" s="297"/>
      <c r="G279" s="505"/>
      <c r="H279" s="402">
        <f t="shared" si="17"/>
        <v>0</v>
      </c>
      <c r="I279" s="297"/>
      <c r="J279" s="505"/>
      <c r="K279" s="402">
        <f t="shared" si="18"/>
        <v>0</v>
      </c>
    </row>
    <row r="280" spans="1:11" x14ac:dyDescent="0.25">
      <c r="A280" s="265">
        <f t="shared" si="19"/>
        <v>269</v>
      </c>
      <c r="B280" s="505"/>
      <c r="C280" s="523"/>
      <c r="D280" s="505"/>
      <c r="E280" s="402">
        <f t="shared" si="16"/>
        <v>0</v>
      </c>
      <c r="F280" s="297"/>
      <c r="G280" s="505"/>
      <c r="H280" s="402">
        <f t="shared" si="17"/>
        <v>0</v>
      </c>
      <c r="I280" s="297"/>
      <c r="J280" s="505"/>
      <c r="K280" s="402">
        <f t="shared" si="18"/>
        <v>0</v>
      </c>
    </row>
    <row r="281" spans="1:11" x14ac:dyDescent="0.25">
      <c r="A281" s="265">
        <f t="shared" si="19"/>
        <v>270</v>
      </c>
      <c r="B281" s="505"/>
      <c r="C281" s="523"/>
      <c r="D281" s="505"/>
      <c r="E281" s="402">
        <f t="shared" si="16"/>
        <v>0</v>
      </c>
      <c r="F281" s="297"/>
      <c r="G281" s="505"/>
      <c r="H281" s="402">
        <f t="shared" si="17"/>
        <v>0</v>
      </c>
      <c r="I281" s="297"/>
      <c r="J281" s="505"/>
      <c r="K281" s="402">
        <f t="shared" si="18"/>
        <v>0</v>
      </c>
    </row>
    <row r="282" spans="1:11" x14ac:dyDescent="0.25">
      <c r="A282" s="265">
        <f t="shared" si="19"/>
        <v>271</v>
      </c>
      <c r="B282" s="505"/>
      <c r="C282" s="523"/>
      <c r="D282" s="505"/>
      <c r="E282" s="402">
        <f t="shared" si="16"/>
        <v>0</v>
      </c>
      <c r="F282" s="297"/>
      <c r="G282" s="505"/>
      <c r="H282" s="402">
        <f t="shared" si="17"/>
        <v>0</v>
      </c>
      <c r="I282" s="297"/>
      <c r="J282" s="505"/>
      <c r="K282" s="402">
        <f t="shared" si="18"/>
        <v>0</v>
      </c>
    </row>
    <row r="283" spans="1:11" x14ac:dyDescent="0.25">
      <c r="A283" s="265">
        <f t="shared" si="19"/>
        <v>272</v>
      </c>
      <c r="B283" s="505"/>
      <c r="C283" s="523"/>
      <c r="D283" s="505"/>
      <c r="E283" s="402">
        <f t="shared" si="16"/>
        <v>0</v>
      </c>
      <c r="F283" s="297"/>
      <c r="G283" s="505"/>
      <c r="H283" s="402">
        <f t="shared" si="17"/>
        <v>0</v>
      </c>
      <c r="I283" s="297"/>
      <c r="J283" s="505"/>
      <c r="K283" s="402">
        <f t="shared" si="18"/>
        <v>0</v>
      </c>
    </row>
    <row r="284" spans="1:11" x14ac:dyDescent="0.25">
      <c r="A284" s="265">
        <f t="shared" si="19"/>
        <v>273</v>
      </c>
      <c r="B284" s="505"/>
      <c r="C284" s="523"/>
      <c r="D284" s="505"/>
      <c r="E284" s="402">
        <f t="shared" si="16"/>
        <v>0</v>
      </c>
      <c r="F284" s="297"/>
      <c r="G284" s="505"/>
      <c r="H284" s="402">
        <f t="shared" si="17"/>
        <v>0</v>
      </c>
      <c r="I284" s="297"/>
      <c r="J284" s="505"/>
      <c r="K284" s="402">
        <f t="shared" si="18"/>
        <v>0</v>
      </c>
    </row>
    <row r="285" spans="1:11" x14ac:dyDescent="0.25">
      <c r="A285" s="265">
        <f t="shared" si="19"/>
        <v>274</v>
      </c>
      <c r="B285" s="505"/>
      <c r="C285" s="523"/>
      <c r="D285" s="505"/>
      <c r="E285" s="402">
        <f t="shared" si="16"/>
        <v>0</v>
      </c>
      <c r="F285" s="297"/>
      <c r="G285" s="505"/>
      <c r="H285" s="402">
        <f t="shared" si="17"/>
        <v>0</v>
      </c>
      <c r="I285" s="297"/>
      <c r="J285" s="505"/>
      <c r="K285" s="402">
        <f t="shared" si="18"/>
        <v>0</v>
      </c>
    </row>
    <row r="286" spans="1:11" x14ac:dyDescent="0.25">
      <c r="A286" s="265">
        <f t="shared" si="19"/>
        <v>275</v>
      </c>
      <c r="B286" s="505"/>
      <c r="C286" s="523"/>
      <c r="D286" s="505"/>
      <c r="E286" s="402">
        <f t="shared" si="16"/>
        <v>0</v>
      </c>
      <c r="F286" s="297"/>
      <c r="G286" s="505"/>
      <c r="H286" s="402">
        <f t="shared" si="17"/>
        <v>0</v>
      </c>
      <c r="I286" s="297"/>
      <c r="J286" s="505"/>
      <c r="K286" s="402">
        <f t="shared" si="18"/>
        <v>0</v>
      </c>
    </row>
    <row r="287" spans="1:11" x14ac:dyDescent="0.25">
      <c r="A287" s="265">
        <f t="shared" si="19"/>
        <v>276</v>
      </c>
      <c r="B287" s="505"/>
      <c r="C287" s="523"/>
      <c r="D287" s="505"/>
      <c r="E287" s="402">
        <f t="shared" si="16"/>
        <v>0</v>
      </c>
      <c r="F287" s="297"/>
      <c r="G287" s="505"/>
      <c r="H287" s="402">
        <f t="shared" si="17"/>
        <v>0</v>
      </c>
      <c r="I287" s="297"/>
      <c r="J287" s="505"/>
      <c r="K287" s="402">
        <f t="shared" si="18"/>
        <v>0</v>
      </c>
    </row>
    <row r="288" spans="1:11" x14ac:dyDescent="0.25">
      <c r="A288" s="265">
        <f t="shared" si="19"/>
        <v>277</v>
      </c>
      <c r="B288" s="505"/>
      <c r="C288" s="523"/>
      <c r="D288" s="505"/>
      <c r="E288" s="402">
        <f t="shared" si="16"/>
        <v>0</v>
      </c>
      <c r="F288" s="297"/>
      <c r="G288" s="505"/>
      <c r="H288" s="402">
        <f t="shared" si="17"/>
        <v>0</v>
      </c>
      <c r="I288" s="297"/>
      <c r="J288" s="505"/>
      <c r="K288" s="402">
        <f t="shared" si="18"/>
        <v>0</v>
      </c>
    </row>
    <row r="289" spans="1:11" x14ac:dyDescent="0.25">
      <c r="A289" s="265">
        <f t="shared" si="19"/>
        <v>278</v>
      </c>
      <c r="B289" s="505"/>
      <c r="C289" s="523"/>
      <c r="D289" s="505"/>
      <c r="E289" s="402">
        <f t="shared" si="16"/>
        <v>0</v>
      </c>
      <c r="F289" s="297"/>
      <c r="G289" s="505"/>
      <c r="H289" s="402">
        <f t="shared" si="17"/>
        <v>0</v>
      </c>
      <c r="I289" s="297"/>
      <c r="J289" s="505"/>
      <c r="K289" s="402">
        <f t="shared" si="18"/>
        <v>0</v>
      </c>
    </row>
    <row r="290" spans="1:11" x14ac:dyDescent="0.25">
      <c r="A290" s="265">
        <f t="shared" si="19"/>
        <v>279</v>
      </c>
      <c r="B290" s="505"/>
      <c r="C290" s="523"/>
      <c r="D290" s="505"/>
      <c r="E290" s="402">
        <f t="shared" si="16"/>
        <v>0</v>
      </c>
      <c r="F290" s="297"/>
      <c r="G290" s="505"/>
      <c r="H290" s="402">
        <f t="shared" si="17"/>
        <v>0</v>
      </c>
      <c r="I290" s="297"/>
      <c r="J290" s="505"/>
      <c r="K290" s="402">
        <f t="shared" si="18"/>
        <v>0</v>
      </c>
    </row>
    <row r="291" spans="1:11" x14ac:dyDescent="0.25">
      <c r="A291" s="265">
        <f t="shared" si="19"/>
        <v>280</v>
      </c>
      <c r="B291" s="505"/>
      <c r="C291" s="523"/>
      <c r="D291" s="505"/>
      <c r="E291" s="402">
        <f t="shared" si="16"/>
        <v>0</v>
      </c>
      <c r="F291" s="297"/>
      <c r="G291" s="505"/>
      <c r="H291" s="402">
        <f t="shared" si="17"/>
        <v>0</v>
      </c>
      <c r="I291" s="297"/>
      <c r="J291" s="505"/>
      <c r="K291" s="402">
        <f t="shared" si="18"/>
        <v>0</v>
      </c>
    </row>
    <row r="292" spans="1:11" x14ac:dyDescent="0.25">
      <c r="A292" s="265">
        <f t="shared" si="19"/>
        <v>281</v>
      </c>
      <c r="B292" s="505"/>
      <c r="C292" s="523"/>
      <c r="D292" s="505"/>
      <c r="E292" s="402">
        <f t="shared" si="16"/>
        <v>0</v>
      </c>
      <c r="F292" s="297"/>
      <c r="G292" s="505"/>
      <c r="H292" s="402">
        <f t="shared" si="17"/>
        <v>0</v>
      </c>
      <c r="I292" s="297"/>
      <c r="J292" s="505"/>
      <c r="K292" s="402">
        <f t="shared" si="18"/>
        <v>0</v>
      </c>
    </row>
    <row r="293" spans="1:11" x14ac:dyDescent="0.25">
      <c r="A293" s="265">
        <f t="shared" si="19"/>
        <v>282</v>
      </c>
      <c r="B293" s="505"/>
      <c r="C293" s="523"/>
      <c r="D293" s="505"/>
      <c r="E293" s="402">
        <f t="shared" si="16"/>
        <v>0</v>
      </c>
      <c r="F293" s="297"/>
      <c r="G293" s="505"/>
      <c r="H293" s="402">
        <f t="shared" si="17"/>
        <v>0</v>
      </c>
      <c r="I293" s="297"/>
      <c r="J293" s="505"/>
      <c r="K293" s="402">
        <f t="shared" si="18"/>
        <v>0</v>
      </c>
    </row>
    <row r="294" spans="1:11" x14ac:dyDescent="0.25">
      <c r="A294" s="265">
        <f t="shared" si="19"/>
        <v>283</v>
      </c>
      <c r="B294" s="505"/>
      <c r="C294" s="523"/>
      <c r="D294" s="505"/>
      <c r="E294" s="402">
        <f t="shared" si="16"/>
        <v>0</v>
      </c>
      <c r="F294" s="297"/>
      <c r="G294" s="505"/>
      <c r="H294" s="402">
        <f t="shared" si="17"/>
        <v>0</v>
      </c>
      <c r="I294" s="297"/>
      <c r="J294" s="505"/>
      <c r="K294" s="402">
        <f t="shared" si="18"/>
        <v>0</v>
      </c>
    </row>
    <row r="295" spans="1:11" x14ac:dyDescent="0.25">
      <c r="A295" s="265">
        <f t="shared" si="19"/>
        <v>284</v>
      </c>
      <c r="B295" s="505"/>
      <c r="C295" s="523"/>
      <c r="D295" s="505"/>
      <c r="E295" s="402">
        <f t="shared" si="16"/>
        <v>0</v>
      </c>
      <c r="F295" s="297"/>
      <c r="G295" s="505"/>
      <c r="H295" s="402">
        <f t="shared" si="17"/>
        <v>0</v>
      </c>
      <c r="I295" s="297"/>
      <c r="J295" s="505"/>
      <c r="K295" s="402">
        <f t="shared" si="18"/>
        <v>0</v>
      </c>
    </row>
    <row r="296" spans="1:11" x14ac:dyDescent="0.25">
      <c r="A296" s="265">
        <f t="shared" si="19"/>
        <v>285</v>
      </c>
      <c r="B296" s="505"/>
      <c r="C296" s="523"/>
      <c r="D296" s="505"/>
      <c r="E296" s="402">
        <f t="shared" si="16"/>
        <v>0</v>
      </c>
      <c r="F296" s="297"/>
      <c r="G296" s="505"/>
      <c r="H296" s="402">
        <f t="shared" si="17"/>
        <v>0</v>
      </c>
      <c r="I296" s="297"/>
      <c r="J296" s="505"/>
      <c r="K296" s="402">
        <f t="shared" si="18"/>
        <v>0</v>
      </c>
    </row>
    <row r="297" spans="1:11" x14ac:dyDescent="0.25">
      <c r="A297" s="265">
        <f t="shared" si="19"/>
        <v>286</v>
      </c>
      <c r="B297" s="505"/>
      <c r="C297" s="523"/>
      <c r="D297" s="505"/>
      <c r="E297" s="402">
        <f t="shared" si="16"/>
        <v>0</v>
      </c>
      <c r="F297" s="297"/>
      <c r="G297" s="505"/>
      <c r="H297" s="402">
        <f t="shared" si="17"/>
        <v>0</v>
      </c>
      <c r="I297" s="297"/>
      <c r="J297" s="505"/>
      <c r="K297" s="402">
        <f t="shared" si="18"/>
        <v>0</v>
      </c>
    </row>
    <row r="298" spans="1:11" x14ac:dyDescent="0.25">
      <c r="A298" s="265">
        <f t="shared" si="19"/>
        <v>287</v>
      </c>
      <c r="B298" s="505"/>
      <c r="C298" s="523"/>
      <c r="D298" s="505"/>
      <c r="E298" s="402">
        <f t="shared" si="16"/>
        <v>0</v>
      </c>
      <c r="F298" s="297"/>
      <c r="G298" s="505"/>
      <c r="H298" s="402">
        <f t="shared" si="17"/>
        <v>0</v>
      </c>
      <c r="I298" s="297"/>
      <c r="J298" s="505"/>
      <c r="K298" s="402">
        <f t="shared" si="18"/>
        <v>0</v>
      </c>
    </row>
    <row r="299" spans="1:11" x14ac:dyDescent="0.25">
      <c r="A299" s="265">
        <f t="shared" si="19"/>
        <v>288</v>
      </c>
      <c r="B299" s="505"/>
      <c r="C299" s="523"/>
      <c r="D299" s="505"/>
      <c r="E299" s="402">
        <f t="shared" si="16"/>
        <v>0</v>
      </c>
      <c r="F299" s="297"/>
      <c r="G299" s="505"/>
      <c r="H299" s="402">
        <f t="shared" si="17"/>
        <v>0</v>
      </c>
      <c r="I299" s="297"/>
      <c r="J299" s="505"/>
      <c r="K299" s="402">
        <f t="shared" si="18"/>
        <v>0</v>
      </c>
    </row>
    <row r="300" spans="1:11" x14ac:dyDescent="0.25">
      <c r="A300" s="265">
        <f t="shared" si="19"/>
        <v>289</v>
      </c>
      <c r="B300" s="505"/>
      <c r="C300" s="523"/>
      <c r="D300" s="505"/>
      <c r="E300" s="402">
        <f t="shared" si="16"/>
        <v>0</v>
      </c>
      <c r="F300" s="297"/>
      <c r="G300" s="505"/>
      <c r="H300" s="402">
        <f t="shared" si="17"/>
        <v>0</v>
      </c>
      <c r="I300" s="297"/>
      <c r="J300" s="505"/>
      <c r="K300" s="402">
        <f t="shared" si="18"/>
        <v>0</v>
      </c>
    </row>
    <row r="301" spans="1:11" x14ac:dyDescent="0.25">
      <c r="A301" s="265">
        <f t="shared" si="19"/>
        <v>290</v>
      </c>
      <c r="B301" s="505"/>
      <c r="C301" s="523"/>
      <c r="D301" s="505"/>
      <c r="E301" s="402">
        <f t="shared" si="16"/>
        <v>0</v>
      </c>
      <c r="F301" s="297"/>
      <c r="G301" s="505"/>
      <c r="H301" s="402">
        <f t="shared" si="17"/>
        <v>0</v>
      </c>
      <c r="I301" s="297"/>
      <c r="J301" s="505"/>
      <c r="K301" s="402">
        <f t="shared" si="18"/>
        <v>0</v>
      </c>
    </row>
    <row r="302" spans="1:11" x14ac:dyDescent="0.25">
      <c r="A302" s="265">
        <f t="shared" si="19"/>
        <v>291</v>
      </c>
      <c r="B302" s="505"/>
      <c r="C302" s="523"/>
      <c r="D302" s="505"/>
      <c r="E302" s="402">
        <f t="shared" si="16"/>
        <v>0</v>
      </c>
      <c r="F302" s="297"/>
      <c r="G302" s="505"/>
      <c r="H302" s="402">
        <f t="shared" si="17"/>
        <v>0</v>
      </c>
      <c r="I302" s="297"/>
      <c r="J302" s="505"/>
      <c r="K302" s="402">
        <f t="shared" si="18"/>
        <v>0</v>
      </c>
    </row>
    <row r="303" spans="1:11" x14ac:dyDescent="0.25">
      <c r="A303" s="265">
        <f t="shared" si="19"/>
        <v>292</v>
      </c>
      <c r="B303" s="505"/>
      <c r="C303" s="523"/>
      <c r="D303" s="505"/>
      <c r="E303" s="402">
        <f t="shared" si="16"/>
        <v>0</v>
      </c>
      <c r="F303" s="297"/>
      <c r="G303" s="505"/>
      <c r="H303" s="402">
        <f t="shared" si="17"/>
        <v>0</v>
      </c>
      <c r="I303" s="297"/>
      <c r="J303" s="505"/>
      <c r="K303" s="402">
        <f t="shared" si="18"/>
        <v>0</v>
      </c>
    </row>
    <row r="304" spans="1:11" x14ac:dyDescent="0.25">
      <c r="A304" s="265">
        <f t="shared" si="19"/>
        <v>293</v>
      </c>
      <c r="B304" s="505"/>
      <c r="C304" s="523"/>
      <c r="D304" s="505"/>
      <c r="E304" s="402">
        <f t="shared" si="16"/>
        <v>0</v>
      </c>
      <c r="F304" s="297"/>
      <c r="G304" s="505"/>
      <c r="H304" s="402">
        <f t="shared" si="17"/>
        <v>0</v>
      </c>
      <c r="I304" s="297"/>
      <c r="J304" s="505"/>
      <c r="K304" s="402">
        <f t="shared" si="18"/>
        <v>0</v>
      </c>
    </row>
    <row r="305" spans="1:11" x14ac:dyDescent="0.25">
      <c r="A305" s="265">
        <f t="shared" si="19"/>
        <v>294</v>
      </c>
      <c r="B305" s="505"/>
      <c r="C305" s="523"/>
      <c r="D305" s="505"/>
      <c r="E305" s="402">
        <f t="shared" si="16"/>
        <v>0</v>
      </c>
      <c r="F305" s="297"/>
      <c r="G305" s="505"/>
      <c r="H305" s="402">
        <f t="shared" si="17"/>
        <v>0</v>
      </c>
      <c r="I305" s="297"/>
      <c r="J305" s="505"/>
      <c r="K305" s="402">
        <f t="shared" si="18"/>
        <v>0</v>
      </c>
    </row>
    <row r="306" spans="1:11" x14ac:dyDescent="0.25">
      <c r="A306" s="265">
        <f t="shared" si="19"/>
        <v>295</v>
      </c>
      <c r="B306" s="505"/>
      <c r="C306" s="523"/>
      <c r="D306" s="505"/>
      <c r="E306" s="402">
        <f t="shared" si="16"/>
        <v>0</v>
      </c>
      <c r="F306" s="297"/>
      <c r="G306" s="505"/>
      <c r="H306" s="402">
        <f t="shared" si="17"/>
        <v>0</v>
      </c>
      <c r="I306" s="297"/>
      <c r="J306" s="505"/>
      <c r="K306" s="402">
        <f t="shared" si="18"/>
        <v>0</v>
      </c>
    </row>
    <row r="307" spans="1:11" x14ac:dyDescent="0.25">
      <c r="A307" s="265">
        <f t="shared" si="19"/>
        <v>296</v>
      </c>
      <c r="B307" s="505"/>
      <c r="C307" s="523"/>
      <c r="D307" s="505"/>
      <c r="E307" s="402">
        <f t="shared" si="16"/>
        <v>0</v>
      </c>
      <c r="F307" s="297"/>
      <c r="G307" s="505"/>
      <c r="H307" s="402">
        <f t="shared" si="17"/>
        <v>0</v>
      </c>
      <c r="I307" s="297"/>
      <c r="J307" s="505"/>
      <c r="K307" s="402">
        <f t="shared" si="18"/>
        <v>0</v>
      </c>
    </row>
    <row r="308" spans="1:11" x14ac:dyDescent="0.25">
      <c r="A308" s="265">
        <f t="shared" si="19"/>
        <v>297</v>
      </c>
      <c r="B308" s="505"/>
      <c r="C308" s="523"/>
      <c r="D308" s="505"/>
      <c r="E308" s="402">
        <f t="shared" si="16"/>
        <v>0</v>
      </c>
      <c r="F308" s="297"/>
      <c r="G308" s="505"/>
      <c r="H308" s="402">
        <f t="shared" si="17"/>
        <v>0</v>
      </c>
      <c r="I308" s="297"/>
      <c r="J308" s="505"/>
      <c r="K308" s="402">
        <f t="shared" si="18"/>
        <v>0</v>
      </c>
    </row>
    <row r="309" spans="1:11" x14ac:dyDescent="0.25">
      <c r="A309" s="265">
        <f t="shared" si="19"/>
        <v>298</v>
      </c>
      <c r="B309" s="505"/>
      <c r="C309" s="523"/>
      <c r="D309" s="505"/>
      <c r="E309" s="402">
        <f t="shared" si="16"/>
        <v>0</v>
      </c>
      <c r="F309" s="297"/>
      <c r="G309" s="505"/>
      <c r="H309" s="402">
        <f t="shared" si="17"/>
        <v>0</v>
      </c>
      <c r="I309" s="297"/>
      <c r="J309" s="505"/>
      <c r="K309" s="402">
        <f t="shared" si="18"/>
        <v>0</v>
      </c>
    </row>
    <row r="310" spans="1:11" x14ac:dyDescent="0.25">
      <c r="A310" s="265">
        <f t="shared" si="19"/>
        <v>299</v>
      </c>
      <c r="B310" s="505"/>
      <c r="C310" s="523"/>
      <c r="D310" s="505"/>
      <c r="E310" s="402">
        <f t="shared" si="16"/>
        <v>0</v>
      </c>
      <c r="F310" s="297"/>
      <c r="G310" s="505"/>
      <c r="H310" s="402">
        <f t="shared" si="17"/>
        <v>0</v>
      </c>
      <c r="I310" s="297"/>
      <c r="J310" s="505"/>
      <c r="K310" s="402">
        <f t="shared" si="18"/>
        <v>0</v>
      </c>
    </row>
    <row r="311" spans="1:11" x14ac:dyDescent="0.25">
      <c r="A311" s="265">
        <f t="shared" si="19"/>
        <v>300</v>
      </c>
      <c r="B311" s="505"/>
      <c r="C311" s="523"/>
      <c r="D311" s="505"/>
      <c r="E311" s="402">
        <f t="shared" si="16"/>
        <v>0</v>
      </c>
      <c r="F311" s="297"/>
      <c r="G311" s="505"/>
      <c r="H311" s="402">
        <f t="shared" si="17"/>
        <v>0</v>
      </c>
      <c r="I311" s="297"/>
      <c r="J311" s="505"/>
      <c r="K311" s="402">
        <f t="shared" si="18"/>
        <v>0</v>
      </c>
    </row>
    <row r="312" spans="1:11" x14ac:dyDescent="0.25">
      <c r="A312" s="265">
        <f t="shared" si="19"/>
        <v>301</v>
      </c>
      <c r="B312" s="505"/>
      <c r="C312" s="523"/>
      <c r="D312" s="505"/>
      <c r="E312" s="402">
        <f t="shared" si="16"/>
        <v>0</v>
      </c>
      <c r="F312" s="297"/>
      <c r="G312" s="505"/>
      <c r="H312" s="402">
        <f t="shared" si="17"/>
        <v>0</v>
      </c>
      <c r="I312" s="297"/>
      <c r="J312" s="505"/>
      <c r="K312" s="402">
        <f t="shared" si="18"/>
        <v>0</v>
      </c>
    </row>
    <row r="313" spans="1:11" x14ac:dyDescent="0.25">
      <c r="A313" s="265">
        <f t="shared" si="19"/>
        <v>302</v>
      </c>
      <c r="B313" s="505"/>
      <c r="C313" s="523"/>
      <c r="D313" s="505"/>
      <c r="E313" s="402">
        <f t="shared" si="16"/>
        <v>0</v>
      </c>
      <c r="F313" s="297"/>
      <c r="G313" s="505"/>
      <c r="H313" s="402">
        <f t="shared" si="17"/>
        <v>0</v>
      </c>
      <c r="I313" s="297"/>
      <c r="J313" s="505"/>
      <c r="K313" s="402">
        <f t="shared" si="18"/>
        <v>0</v>
      </c>
    </row>
    <row r="314" spans="1:11" x14ac:dyDescent="0.25">
      <c r="A314" s="265">
        <f t="shared" si="19"/>
        <v>303</v>
      </c>
      <c r="B314" s="505"/>
      <c r="C314" s="523"/>
      <c r="D314" s="505"/>
      <c r="E314" s="402">
        <f t="shared" si="16"/>
        <v>0</v>
      </c>
      <c r="F314" s="297"/>
      <c r="G314" s="505"/>
      <c r="H314" s="402">
        <f t="shared" si="17"/>
        <v>0</v>
      </c>
      <c r="I314" s="297"/>
      <c r="J314" s="505"/>
      <c r="K314" s="402">
        <f t="shared" si="18"/>
        <v>0</v>
      </c>
    </row>
    <row r="315" spans="1:11" x14ac:dyDescent="0.25">
      <c r="A315" s="265">
        <f t="shared" si="19"/>
        <v>304</v>
      </c>
      <c r="B315" s="505"/>
      <c r="C315" s="523"/>
      <c r="D315" s="505"/>
      <c r="E315" s="402">
        <f t="shared" si="16"/>
        <v>0</v>
      </c>
      <c r="F315" s="297"/>
      <c r="G315" s="505"/>
      <c r="H315" s="402">
        <f t="shared" si="17"/>
        <v>0</v>
      </c>
      <c r="I315" s="297"/>
      <c r="J315" s="505"/>
      <c r="K315" s="402">
        <f t="shared" si="18"/>
        <v>0</v>
      </c>
    </row>
    <row r="316" spans="1:11" x14ac:dyDescent="0.25">
      <c r="A316" s="265">
        <f t="shared" si="19"/>
        <v>305</v>
      </c>
      <c r="B316" s="505"/>
      <c r="C316" s="523"/>
      <c r="D316" s="505"/>
      <c r="E316" s="402">
        <f t="shared" si="16"/>
        <v>0</v>
      </c>
      <c r="F316" s="297"/>
      <c r="G316" s="505"/>
      <c r="H316" s="402">
        <f t="shared" si="17"/>
        <v>0</v>
      </c>
      <c r="I316" s="297"/>
      <c r="J316" s="505"/>
      <c r="K316" s="402">
        <f t="shared" si="18"/>
        <v>0</v>
      </c>
    </row>
    <row r="317" spans="1:11" x14ac:dyDescent="0.25">
      <c r="A317" s="265">
        <f t="shared" si="19"/>
        <v>306</v>
      </c>
      <c r="B317" s="505"/>
      <c r="C317" s="523"/>
      <c r="D317" s="505"/>
      <c r="E317" s="402">
        <f t="shared" si="16"/>
        <v>0</v>
      </c>
      <c r="F317" s="297"/>
      <c r="G317" s="505"/>
      <c r="H317" s="402">
        <f t="shared" si="17"/>
        <v>0</v>
      </c>
      <c r="I317" s="297"/>
      <c r="J317" s="505"/>
      <c r="K317" s="402">
        <f t="shared" si="18"/>
        <v>0</v>
      </c>
    </row>
    <row r="318" spans="1:11" x14ac:dyDescent="0.25">
      <c r="A318" s="265">
        <f t="shared" si="19"/>
        <v>307</v>
      </c>
      <c r="B318" s="505"/>
      <c r="C318" s="523"/>
      <c r="D318" s="505"/>
      <c r="E318" s="402">
        <f t="shared" si="16"/>
        <v>0</v>
      </c>
      <c r="F318" s="297"/>
      <c r="G318" s="505"/>
      <c r="H318" s="402">
        <f t="shared" si="17"/>
        <v>0</v>
      </c>
      <c r="I318" s="297"/>
      <c r="J318" s="505"/>
      <c r="K318" s="402">
        <f t="shared" si="18"/>
        <v>0</v>
      </c>
    </row>
    <row r="319" spans="1:11" x14ac:dyDescent="0.25">
      <c r="A319" s="265">
        <f t="shared" si="19"/>
        <v>308</v>
      </c>
      <c r="B319" s="505"/>
      <c r="C319" s="523"/>
      <c r="D319" s="505"/>
      <c r="E319" s="402">
        <f t="shared" si="16"/>
        <v>0</v>
      </c>
      <c r="F319" s="297"/>
      <c r="G319" s="505"/>
      <c r="H319" s="402">
        <f t="shared" si="17"/>
        <v>0</v>
      </c>
      <c r="I319" s="297"/>
      <c r="J319" s="505"/>
      <c r="K319" s="402">
        <f t="shared" si="18"/>
        <v>0</v>
      </c>
    </row>
    <row r="320" spans="1:11" x14ac:dyDescent="0.25">
      <c r="A320" s="265">
        <f t="shared" si="19"/>
        <v>309</v>
      </c>
      <c r="B320" s="505"/>
      <c r="C320" s="523"/>
      <c r="D320" s="505"/>
      <c r="E320" s="402">
        <f t="shared" si="16"/>
        <v>0</v>
      </c>
      <c r="F320" s="297"/>
      <c r="G320" s="505"/>
      <c r="H320" s="402">
        <f t="shared" si="17"/>
        <v>0</v>
      </c>
      <c r="I320" s="297"/>
      <c r="J320" s="505"/>
      <c r="K320" s="402">
        <f t="shared" si="18"/>
        <v>0</v>
      </c>
    </row>
    <row r="321" spans="1:11" x14ac:dyDescent="0.25">
      <c r="A321" s="265">
        <f t="shared" si="19"/>
        <v>310</v>
      </c>
      <c r="B321" s="505"/>
      <c r="C321" s="523"/>
      <c r="D321" s="505"/>
      <c r="E321" s="402">
        <f t="shared" si="16"/>
        <v>0</v>
      </c>
      <c r="F321" s="297"/>
      <c r="G321" s="505"/>
      <c r="H321" s="402">
        <f t="shared" si="17"/>
        <v>0</v>
      </c>
      <c r="I321" s="297"/>
      <c r="J321" s="505"/>
      <c r="K321" s="402">
        <f t="shared" si="18"/>
        <v>0</v>
      </c>
    </row>
    <row r="322" spans="1:11" x14ac:dyDescent="0.25">
      <c r="A322" s="265">
        <f t="shared" si="19"/>
        <v>311</v>
      </c>
      <c r="B322" s="505"/>
      <c r="C322" s="523"/>
      <c r="D322" s="505"/>
      <c r="E322" s="402">
        <f t="shared" si="16"/>
        <v>0</v>
      </c>
      <c r="F322" s="297"/>
      <c r="G322" s="505"/>
      <c r="H322" s="402">
        <f t="shared" si="17"/>
        <v>0</v>
      </c>
      <c r="I322" s="297"/>
      <c r="J322" s="505"/>
      <c r="K322" s="402">
        <f t="shared" si="18"/>
        <v>0</v>
      </c>
    </row>
    <row r="323" spans="1:11" x14ac:dyDescent="0.25">
      <c r="A323" s="265">
        <f t="shared" si="19"/>
        <v>312</v>
      </c>
      <c r="B323" s="505"/>
      <c r="C323" s="523"/>
      <c r="D323" s="505"/>
      <c r="E323" s="402">
        <f t="shared" si="16"/>
        <v>0</v>
      </c>
      <c r="F323" s="297"/>
      <c r="G323" s="505"/>
      <c r="H323" s="402">
        <f t="shared" si="17"/>
        <v>0</v>
      </c>
      <c r="I323" s="297"/>
      <c r="J323" s="505"/>
      <c r="K323" s="402">
        <f t="shared" si="18"/>
        <v>0</v>
      </c>
    </row>
    <row r="324" spans="1:11" x14ac:dyDescent="0.25">
      <c r="A324" s="265">
        <f t="shared" si="19"/>
        <v>313</v>
      </c>
      <c r="B324" s="505"/>
      <c r="C324" s="523"/>
      <c r="D324" s="505"/>
      <c r="E324" s="402">
        <f t="shared" si="16"/>
        <v>0</v>
      </c>
      <c r="F324" s="297"/>
      <c r="G324" s="505"/>
      <c r="H324" s="402">
        <f t="shared" si="17"/>
        <v>0</v>
      </c>
      <c r="I324" s="297"/>
      <c r="J324" s="505"/>
      <c r="K324" s="402">
        <f t="shared" si="18"/>
        <v>0</v>
      </c>
    </row>
    <row r="325" spans="1:11" x14ac:dyDescent="0.25">
      <c r="A325" s="265">
        <f t="shared" si="19"/>
        <v>314</v>
      </c>
      <c r="B325" s="505"/>
      <c r="C325" s="523"/>
      <c r="D325" s="505"/>
      <c r="E325" s="402">
        <f t="shared" si="16"/>
        <v>0</v>
      </c>
      <c r="F325" s="297"/>
      <c r="G325" s="505"/>
      <c r="H325" s="402">
        <f t="shared" si="17"/>
        <v>0</v>
      </c>
      <c r="I325" s="297"/>
      <c r="J325" s="505"/>
      <c r="K325" s="402">
        <f t="shared" si="18"/>
        <v>0</v>
      </c>
    </row>
    <row r="326" spans="1:11" x14ac:dyDescent="0.25">
      <c r="A326" s="265">
        <f t="shared" si="19"/>
        <v>315</v>
      </c>
      <c r="B326" s="505"/>
      <c r="C326" s="523"/>
      <c r="D326" s="505"/>
      <c r="E326" s="402">
        <f t="shared" si="16"/>
        <v>0</v>
      </c>
      <c r="F326" s="297"/>
      <c r="G326" s="505"/>
      <c r="H326" s="402">
        <f t="shared" si="17"/>
        <v>0</v>
      </c>
      <c r="I326" s="297"/>
      <c r="J326" s="505"/>
      <c r="K326" s="402">
        <f t="shared" si="18"/>
        <v>0</v>
      </c>
    </row>
    <row r="327" spans="1:11" x14ac:dyDescent="0.25">
      <c r="A327" s="265">
        <f t="shared" si="19"/>
        <v>316</v>
      </c>
      <c r="B327" s="505"/>
      <c r="C327" s="523"/>
      <c r="D327" s="505"/>
      <c r="E327" s="402">
        <f t="shared" si="16"/>
        <v>0</v>
      </c>
      <c r="F327" s="297"/>
      <c r="G327" s="505"/>
      <c r="H327" s="402">
        <f t="shared" si="17"/>
        <v>0</v>
      </c>
      <c r="I327" s="297"/>
      <c r="J327" s="505"/>
      <c r="K327" s="402">
        <f t="shared" si="18"/>
        <v>0</v>
      </c>
    </row>
    <row r="328" spans="1:11" x14ac:dyDescent="0.25">
      <c r="A328" s="265">
        <f t="shared" si="19"/>
        <v>317</v>
      </c>
      <c r="B328" s="505"/>
      <c r="C328" s="523"/>
      <c r="D328" s="505"/>
      <c r="E328" s="402">
        <f t="shared" si="16"/>
        <v>0</v>
      </c>
      <c r="F328" s="297"/>
      <c r="G328" s="505"/>
      <c r="H328" s="402">
        <f t="shared" si="17"/>
        <v>0</v>
      </c>
      <c r="I328" s="297"/>
      <c r="J328" s="505"/>
      <c r="K328" s="402">
        <f t="shared" si="18"/>
        <v>0</v>
      </c>
    </row>
    <row r="329" spans="1:11" x14ac:dyDescent="0.25">
      <c r="A329" s="265">
        <f t="shared" si="19"/>
        <v>318</v>
      </c>
      <c r="B329" s="505"/>
      <c r="C329" s="523"/>
      <c r="D329" s="505"/>
      <c r="E329" s="402">
        <f t="shared" si="16"/>
        <v>0</v>
      </c>
      <c r="F329" s="297"/>
      <c r="G329" s="505"/>
      <c r="H329" s="402">
        <f t="shared" si="17"/>
        <v>0</v>
      </c>
      <c r="I329" s="297"/>
      <c r="J329" s="505"/>
      <c r="K329" s="402">
        <f t="shared" si="18"/>
        <v>0</v>
      </c>
    </row>
    <row r="330" spans="1:11" x14ac:dyDescent="0.25">
      <c r="A330" s="265">
        <f t="shared" si="19"/>
        <v>319</v>
      </c>
      <c r="B330" s="505"/>
      <c r="C330" s="523"/>
      <c r="D330" s="505"/>
      <c r="E330" s="402">
        <f t="shared" si="16"/>
        <v>0</v>
      </c>
      <c r="F330" s="297"/>
      <c r="G330" s="505"/>
      <c r="H330" s="402">
        <f t="shared" si="17"/>
        <v>0</v>
      </c>
      <c r="I330" s="297"/>
      <c r="J330" s="505"/>
      <c r="K330" s="402">
        <f t="shared" si="18"/>
        <v>0</v>
      </c>
    </row>
    <row r="331" spans="1:11" x14ac:dyDescent="0.25">
      <c r="A331" s="265">
        <f t="shared" si="19"/>
        <v>320</v>
      </c>
      <c r="B331" s="505"/>
      <c r="C331" s="523"/>
      <c r="D331" s="505"/>
      <c r="E331" s="402">
        <f t="shared" si="16"/>
        <v>0</v>
      </c>
      <c r="F331" s="297"/>
      <c r="G331" s="505"/>
      <c r="H331" s="402">
        <f t="shared" si="17"/>
        <v>0</v>
      </c>
      <c r="I331" s="297"/>
      <c r="J331" s="505"/>
      <c r="K331" s="402">
        <f t="shared" si="18"/>
        <v>0</v>
      </c>
    </row>
    <row r="332" spans="1:11" x14ac:dyDescent="0.25">
      <c r="A332" s="265">
        <f t="shared" si="19"/>
        <v>321</v>
      </c>
      <c r="B332" s="505"/>
      <c r="C332" s="523"/>
      <c r="D332" s="505"/>
      <c r="E332" s="402">
        <f t="shared" si="16"/>
        <v>0</v>
      </c>
      <c r="F332" s="297"/>
      <c r="G332" s="505"/>
      <c r="H332" s="402">
        <f t="shared" si="17"/>
        <v>0</v>
      </c>
      <c r="I332" s="297"/>
      <c r="J332" s="505"/>
      <c r="K332" s="402">
        <f t="shared" si="18"/>
        <v>0</v>
      </c>
    </row>
    <row r="333" spans="1:11" x14ac:dyDescent="0.25">
      <c r="A333" s="265">
        <f t="shared" si="19"/>
        <v>322</v>
      </c>
      <c r="B333" s="505"/>
      <c r="C333" s="523"/>
      <c r="D333" s="505"/>
      <c r="E333" s="402">
        <f t="shared" ref="E333:E396" si="20">ROUND(IF(D333/136*7&lt;40,D333/136*0.175,1),1)</f>
        <v>0</v>
      </c>
      <c r="F333" s="297"/>
      <c r="G333" s="505"/>
      <c r="H333" s="402">
        <f t="shared" ref="H333:H396" si="21">ROUND(IF(G333/60*7&lt;40,G333/60*0.175,1),1)</f>
        <v>0</v>
      </c>
      <c r="I333" s="297"/>
      <c r="J333" s="505"/>
      <c r="K333" s="402">
        <f t="shared" ref="K333:K396" si="22">ROUND(IF(J333/84*7&lt;40,J333/84*0.175,1),1)</f>
        <v>0</v>
      </c>
    </row>
    <row r="334" spans="1:11" x14ac:dyDescent="0.25">
      <c r="A334" s="265">
        <f t="shared" ref="A334:A397" si="23">+A333+1</f>
        <v>323</v>
      </c>
      <c r="B334" s="505"/>
      <c r="C334" s="523"/>
      <c r="D334" s="505"/>
      <c r="E334" s="402">
        <f t="shared" si="20"/>
        <v>0</v>
      </c>
      <c r="F334" s="297"/>
      <c r="G334" s="505"/>
      <c r="H334" s="402">
        <f t="shared" si="21"/>
        <v>0</v>
      </c>
      <c r="I334" s="297"/>
      <c r="J334" s="505"/>
      <c r="K334" s="402">
        <f t="shared" si="22"/>
        <v>0</v>
      </c>
    </row>
    <row r="335" spans="1:11" x14ac:dyDescent="0.25">
      <c r="A335" s="265">
        <f t="shared" si="23"/>
        <v>324</v>
      </c>
      <c r="B335" s="505"/>
      <c r="C335" s="523"/>
      <c r="D335" s="505"/>
      <c r="E335" s="402">
        <f t="shared" si="20"/>
        <v>0</v>
      </c>
      <c r="F335" s="297"/>
      <c r="G335" s="505"/>
      <c r="H335" s="402">
        <f t="shared" si="21"/>
        <v>0</v>
      </c>
      <c r="I335" s="297"/>
      <c r="J335" s="505"/>
      <c r="K335" s="402">
        <f t="shared" si="22"/>
        <v>0</v>
      </c>
    </row>
    <row r="336" spans="1:11" x14ac:dyDescent="0.25">
      <c r="A336" s="265">
        <f t="shared" si="23"/>
        <v>325</v>
      </c>
      <c r="B336" s="505"/>
      <c r="C336" s="523"/>
      <c r="D336" s="505"/>
      <c r="E336" s="402">
        <f t="shared" si="20"/>
        <v>0</v>
      </c>
      <c r="F336" s="297"/>
      <c r="G336" s="505"/>
      <c r="H336" s="402">
        <f t="shared" si="21"/>
        <v>0</v>
      </c>
      <c r="I336" s="297"/>
      <c r="J336" s="505"/>
      <c r="K336" s="402">
        <f t="shared" si="22"/>
        <v>0</v>
      </c>
    </row>
    <row r="337" spans="1:11" x14ac:dyDescent="0.25">
      <c r="A337" s="265">
        <f t="shared" si="23"/>
        <v>326</v>
      </c>
      <c r="B337" s="505"/>
      <c r="C337" s="523"/>
      <c r="D337" s="505"/>
      <c r="E337" s="402">
        <f t="shared" si="20"/>
        <v>0</v>
      </c>
      <c r="F337" s="297"/>
      <c r="G337" s="505"/>
      <c r="H337" s="402">
        <f t="shared" si="21"/>
        <v>0</v>
      </c>
      <c r="I337" s="297"/>
      <c r="J337" s="505"/>
      <c r="K337" s="402">
        <f t="shared" si="22"/>
        <v>0</v>
      </c>
    </row>
    <row r="338" spans="1:11" x14ac:dyDescent="0.25">
      <c r="A338" s="265">
        <f t="shared" si="23"/>
        <v>327</v>
      </c>
      <c r="B338" s="505"/>
      <c r="C338" s="523"/>
      <c r="D338" s="505"/>
      <c r="E338" s="402">
        <f t="shared" si="20"/>
        <v>0</v>
      </c>
      <c r="F338" s="297"/>
      <c r="G338" s="505"/>
      <c r="H338" s="402">
        <f t="shared" si="21"/>
        <v>0</v>
      </c>
      <c r="I338" s="297"/>
      <c r="J338" s="505"/>
      <c r="K338" s="402">
        <f t="shared" si="22"/>
        <v>0</v>
      </c>
    </row>
    <row r="339" spans="1:11" x14ac:dyDescent="0.25">
      <c r="A339" s="265">
        <f t="shared" si="23"/>
        <v>328</v>
      </c>
      <c r="B339" s="505"/>
      <c r="C339" s="523"/>
      <c r="D339" s="505"/>
      <c r="E339" s="402">
        <f t="shared" si="20"/>
        <v>0</v>
      </c>
      <c r="F339" s="297"/>
      <c r="G339" s="505"/>
      <c r="H339" s="402">
        <f t="shared" si="21"/>
        <v>0</v>
      </c>
      <c r="I339" s="297"/>
      <c r="J339" s="505"/>
      <c r="K339" s="402">
        <f t="shared" si="22"/>
        <v>0</v>
      </c>
    </row>
    <row r="340" spans="1:11" x14ac:dyDescent="0.25">
      <c r="A340" s="265">
        <f t="shared" si="23"/>
        <v>329</v>
      </c>
      <c r="B340" s="505"/>
      <c r="C340" s="523"/>
      <c r="D340" s="505"/>
      <c r="E340" s="402">
        <f t="shared" si="20"/>
        <v>0</v>
      </c>
      <c r="F340" s="297"/>
      <c r="G340" s="505"/>
      <c r="H340" s="402">
        <f t="shared" si="21"/>
        <v>0</v>
      </c>
      <c r="I340" s="297"/>
      <c r="J340" s="505"/>
      <c r="K340" s="402">
        <f t="shared" si="22"/>
        <v>0</v>
      </c>
    </row>
    <row r="341" spans="1:11" x14ac:dyDescent="0.25">
      <c r="A341" s="265">
        <f t="shared" si="23"/>
        <v>330</v>
      </c>
      <c r="B341" s="505"/>
      <c r="C341" s="523"/>
      <c r="D341" s="505"/>
      <c r="E341" s="402">
        <f t="shared" si="20"/>
        <v>0</v>
      </c>
      <c r="F341" s="297"/>
      <c r="G341" s="505"/>
      <c r="H341" s="402">
        <f t="shared" si="21"/>
        <v>0</v>
      </c>
      <c r="I341" s="297"/>
      <c r="J341" s="505"/>
      <c r="K341" s="402">
        <f t="shared" si="22"/>
        <v>0</v>
      </c>
    </row>
    <row r="342" spans="1:11" x14ac:dyDescent="0.25">
      <c r="A342" s="265">
        <f t="shared" si="23"/>
        <v>331</v>
      </c>
      <c r="B342" s="505"/>
      <c r="C342" s="523"/>
      <c r="D342" s="505"/>
      <c r="E342" s="402">
        <f t="shared" si="20"/>
        <v>0</v>
      </c>
      <c r="F342" s="297"/>
      <c r="G342" s="505"/>
      <c r="H342" s="402">
        <f t="shared" si="21"/>
        <v>0</v>
      </c>
      <c r="I342" s="297"/>
      <c r="J342" s="505"/>
      <c r="K342" s="402">
        <f t="shared" si="22"/>
        <v>0</v>
      </c>
    </row>
    <row r="343" spans="1:11" x14ac:dyDescent="0.25">
      <c r="A343" s="265">
        <f t="shared" si="23"/>
        <v>332</v>
      </c>
      <c r="B343" s="505"/>
      <c r="C343" s="523"/>
      <c r="D343" s="505"/>
      <c r="E343" s="402">
        <f t="shared" si="20"/>
        <v>0</v>
      </c>
      <c r="F343" s="297"/>
      <c r="G343" s="505"/>
      <c r="H343" s="402">
        <f t="shared" si="21"/>
        <v>0</v>
      </c>
      <c r="I343" s="297"/>
      <c r="J343" s="505"/>
      <c r="K343" s="402">
        <f t="shared" si="22"/>
        <v>0</v>
      </c>
    </row>
    <row r="344" spans="1:11" x14ac:dyDescent="0.25">
      <c r="A344" s="265">
        <f t="shared" si="23"/>
        <v>333</v>
      </c>
      <c r="B344" s="505"/>
      <c r="C344" s="523"/>
      <c r="D344" s="505"/>
      <c r="E344" s="402">
        <f t="shared" si="20"/>
        <v>0</v>
      </c>
      <c r="F344" s="297"/>
      <c r="G344" s="505"/>
      <c r="H344" s="402">
        <f t="shared" si="21"/>
        <v>0</v>
      </c>
      <c r="I344" s="297"/>
      <c r="J344" s="505"/>
      <c r="K344" s="402">
        <f t="shared" si="22"/>
        <v>0</v>
      </c>
    </row>
    <row r="345" spans="1:11" x14ac:dyDescent="0.25">
      <c r="A345" s="265">
        <f t="shared" si="23"/>
        <v>334</v>
      </c>
      <c r="B345" s="505"/>
      <c r="C345" s="523"/>
      <c r="D345" s="505"/>
      <c r="E345" s="402">
        <f t="shared" si="20"/>
        <v>0</v>
      </c>
      <c r="F345" s="297"/>
      <c r="G345" s="505"/>
      <c r="H345" s="402">
        <f t="shared" si="21"/>
        <v>0</v>
      </c>
      <c r="I345" s="297"/>
      <c r="J345" s="505"/>
      <c r="K345" s="402">
        <f t="shared" si="22"/>
        <v>0</v>
      </c>
    </row>
    <row r="346" spans="1:11" x14ac:dyDescent="0.25">
      <c r="A346" s="265">
        <f t="shared" si="23"/>
        <v>335</v>
      </c>
      <c r="B346" s="505"/>
      <c r="C346" s="523"/>
      <c r="D346" s="505"/>
      <c r="E346" s="402">
        <f t="shared" si="20"/>
        <v>0</v>
      </c>
      <c r="F346" s="297"/>
      <c r="G346" s="505"/>
      <c r="H346" s="402">
        <f t="shared" si="21"/>
        <v>0</v>
      </c>
      <c r="I346" s="297"/>
      <c r="J346" s="505"/>
      <c r="K346" s="402">
        <f t="shared" si="22"/>
        <v>0</v>
      </c>
    </row>
    <row r="347" spans="1:11" x14ac:dyDescent="0.25">
      <c r="A347" s="265">
        <f t="shared" si="23"/>
        <v>336</v>
      </c>
      <c r="B347" s="505"/>
      <c r="C347" s="523"/>
      <c r="D347" s="505"/>
      <c r="E347" s="402">
        <f t="shared" si="20"/>
        <v>0</v>
      </c>
      <c r="F347" s="297"/>
      <c r="G347" s="505"/>
      <c r="H347" s="402">
        <f t="shared" si="21"/>
        <v>0</v>
      </c>
      <c r="I347" s="297"/>
      <c r="J347" s="505"/>
      <c r="K347" s="402">
        <f t="shared" si="22"/>
        <v>0</v>
      </c>
    </row>
    <row r="348" spans="1:11" x14ac:dyDescent="0.25">
      <c r="A348" s="265">
        <f t="shared" si="23"/>
        <v>337</v>
      </c>
      <c r="B348" s="505"/>
      <c r="C348" s="523"/>
      <c r="D348" s="505"/>
      <c r="E348" s="402">
        <f t="shared" si="20"/>
        <v>0</v>
      </c>
      <c r="F348" s="297"/>
      <c r="G348" s="505"/>
      <c r="H348" s="402">
        <f t="shared" si="21"/>
        <v>0</v>
      </c>
      <c r="I348" s="297"/>
      <c r="J348" s="505"/>
      <c r="K348" s="402">
        <f t="shared" si="22"/>
        <v>0</v>
      </c>
    </row>
    <row r="349" spans="1:11" x14ac:dyDescent="0.25">
      <c r="A349" s="265">
        <f t="shared" si="23"/>
        <v>338</v>
      </c>
      <c r="B349" s="505"/>
      <c r="C349" s="523"/>
      <c r="D349" s="505"/>
      <c r="E349" s="402">
        <f t="shared" si="20"/>
        <v>0</v>
      </c>
      <c r="F349" s="297"/>
      <c r="G349" s="505"/>
      <c r="H349" s="402">
        <f t="shared" si="21"/>
        <v>0</v>
      </c>
      <c r="I349" s="297"/>
      <c r="J349" s="505"/>
      <c r="K349" s="402">
        <f t="shared" si="22"/>
        <v>0</v>
      </c>
    </row>
    <row r="350" spans="1:11" x14ac:dyDescent="0.25">
      <c r="A350" s="265">
        <f t="shared" si="23"/>
        <v>339</v>
      </c>
      <c r="B350" s="505"/>
      <c r="C350" s="523"/>
      <c r="D350" s="505"/>
      <c r="E350" s="402">
        <f t="shared" si="20"/>
        <v>0</v>
      </c>
      <c r="F350" s="297"/>
      <c r="G350" s="505"/>
      <c r="H350" s="402">
        <f t="shared" si="21"/>
        <v>0</v>
      </c>
      <c r="I350" s="297"/>
      <c r="J350" s="505"/>
      <c r="K350" s="402">
        <f t="shared" si="22"/>
        <v>0</v>
      </c>
    </row>
    <row r="351" spans="1:11" x14ac:dyDescent="0.25">
      <c r="A351" s="265">
        <f t="shared" si="23"/>
        <v>340</v>
      </c>
      <c r="B351" s="505"/>
      <c r="C351" s="523"/>
      <c r="D351" s="505"/>
      <c r="E351" s="402">
        <f t="shared" si="20"/>
        <v>0</v>
      </c>
      <c r="F351" s="297"/>
      <c r="G351" s="505"/>
      <c r="H351" s="402">
        <f t="shared" si="21"/>
        <v>0</v>
      </c>
      <c r="I351" s="297"/>
      <c r="J351" s="505"/>
      <c r="K351" s="402">
        <f t="shared" si="22"/>
        <v>0</v>
      </c>
    </row>
    <row r="352" spans="1:11" x14ac:dyDescent="0.25">
      <c r="A352" s="265">
        <f t="shared" si="23"/>
        <v>341</v>
      </c>
      <c r="B352" s="505"/>
      <c r="C352" s="523"/>
      <c r="D352" s="505"/>
      <c r="E352" s="402">
        <f t="shared" si="20"/>
        <v>0</v>
      </c>
      <c r="F352" s="297"/>
      <c r="G352" s="505"/>
      <c r="H352" s="402">
        <f t="shared" si="21"/>
        <v>0</v>
      </c>
      <c r="I352" s="297"/>
      <c r="J352" s="505"/>
      <c r="K352" s="402">
        <f t="shared" si="22"/>
        <v>0</v>
      </c>
    </row>
    <row r="353" spans="1:11" x14ac:dyDescent="0.25">
      <c r="A353" s="265">
        <f t="shared" si="23"/>
        <v>342</v>
      </c>
      <c r="B353" s="505"/>
      <c r="C353" s="523"/>
      <c r="D353" s="505"/>
      <c r="E353" s="402">
        <f t="shared" si="20"/>
        <v>0</v>
      </c>
      <c r="F353" s="297"/>
      <c r="G353" s="505"/>
      <c r="H353" s="402">
        <f t="shared" si="21"/>
        <v>0</v>
      </c>
      <c r="I353" s="297"/>
      <c r="J353" s="505"/>
      <c r="K353" s="402">
        <f t="shared" si="22"/>
        <v>0</v>
      </c>
    </row>
    <row r="354" spans="1:11" x14ac:dyDescent="0.25">
      <c r="A354" s="265">
        <f t="shared" si="23"/>
        <v>343</v>
      </c>
      <c r="B354" s="505"/>
      <c r="C354" s="523"/>
      <c r="D354" s="505"/>
      <c r="E354" s="402">
        <f t="shared" si="20"/>
        <v>0</v>
      </c>
      <c r="F354" s="297"/>
      <c r="G354" s="505"/>
      <c r="H354" s="402">
        <f t="shared" si="21"/>
        <v>0</v>
      </c>
      <c r="I354" s="297"/>
      <c r="J354" s="505"/>
      <c r="K354" s="402">
        <f t="shared" si="22"/>
        <v>0</v>
      </c>
    </row>
    <row r="355" spans="1:11" x14ac:dyDescent="0.25">
      <c r="A355" s="265">
        <f t="shared" si="23"/>
        <v>344</v>
      </c>
      <c r="B355" s="505"/>
      <c r="C355" s="523"/>
      <c r="D355" s="505"/>
      <c r="E355" s="402">
        <f t="shared" si="20"/>
        <v>0</v>
      </c>
      <c r="F355" s="297"/>
      <c r="G355" s="505"/>
      <c r="H355" s="402">
        <f t="shared" si="21"/>
        <v>0</v>
      </c>
      <c r="I355" s="297"/>
      <c r="J355" s="505"/>
      <c r="K355" s="402">
        <f t="shared" si="22"/>
        <v>0</v>
      </c>
    </row>
    <row r="356" spans="1:11" x14ac:dyDescent="0.25">
      <c r="A356" s="265">
        <f t="shared" si="23"/>
        <v>345</v>
      </c>
      <c r="B356" s="505"/>
      <c r="C356" s="523"/>
      <c r="D356" s="505"/>
      <c r="E356" s="402">
        <f t="shared" si="20"/>
        <v>0</v>
      </c>
      <c r="F356" s="297"/>
      <c r="G356" s="505"/>
      <c r="H356" s="402">
        <f t="shared" si="21"/>
        <v>0</v>
      </c>
      <c r="I356" s="297"/>
      <c r="J356" s="505"/>
      <c r="K356" s="402">
        <f t="shared" si="22"/>
        <v>0</v>
      </c>
    </row>
    <row r="357" spans="1:11" x14ac:dyDescent="0.25">
      <c r="A357" s="265">
        <f t="shared" si="23"/>
        <v>346</v>
      </c>
      <c r="B357" s="505"/>
      <c r="C357" s="523"/>
      <c r="D357" s="505"/>
      <c r="E357" s="402">
        <f t="shared" si="20"/>
        <v>0</v>
      </c>
      <c r="F357" s="297"/>
      <c r="G357" s="505"/>
      <c r="H357" s="402">
        <f t="shared" si="21"/>
        <v>0</v>
      </c>
      <c r="I357" s="297"/>
      <c r="J357" s="505"/>
      <c r="K357" s="402">
        <f t="shared" si="22"/>
        <v>0</v>
      </c>
    </row>
    <row r="358" spans="1:11" x14ac:dyDescent="0.25">
      <c r="A358" s="265">
        <f t="shared" si="23"/>
        <v>347</v>
      </c>
      <c r="B358" s="505"/>
      <c r="C358" s="523"/>
      <c r="D358" s="505"/>
      <c r="E358" s="402">
        <f t="shared" si="20"/>
        <v>0</v>
      </c>
      <c r="F358" s="297"/>
      <c r="G358" s="505"/>
      <c r="H358" s="402">
        <f t="shared" si="21"/>
        <v>0</v>
      </c>
      <c r="I358" s="297"/>
      <c r="J358" s="505"/>
      <c r="K358" s="402">
        <f t="shared" si="22"/>
        <v>0</v>
      </c>
    </row>
    <row r="359" spans="1:11" x14ac:dyDescent="0.25">
      <c r="A359" s="265">
        <f t="shared" si="23"/>
        <v>348</v>
      </c>
      <c r="B359" s="505"/>
      <c r="C359" s="523"/>
      <c r="D359" s="505"/>
      <c r="E359" s="402">
        <f t="shared" si="20"/>
        <v>0</v>
      </c>
      <c r="F359" s="297"/>
      <c r="G359" s="505"/>
      <c r="H359" s="402">
        <f t="shared" si="21"/>
        <v>0</v>
      </c>
      <c r="I359" s="297"/>
      <c r="J359" s="505"/>
      <c r="K359" s="402">
        <f t="shared" si="22"/>
        <v>0</v>
      </c>
    </row>
    <row r="360" spans="1:11" x14ac:dyDescent="0.25">
      <c r="A360" s="265">
        <f t="shared" si="23"/>
        <v>349</v>
      </c>
      <c r="B360" s="505"/>
      <c r="C360" s="523"/>
      <c r="D360" s="505"/>
      <c r="E360" s="402">
        <f t="shared" si="20"/>
        <v>0</v>
      </c>
      <c r="F360" s="297"/>
      <c r="G360" s="505"/>
      <c r="H360" s="402">
        <f t="shared" si="21"/>
        <v>0</v>
      </c>
      <c r="I360" s="297"/>
      <c r="J360" s="505"/>
      <c r="K360" s="402">
        <f t="shared" si="22"/>
        <v>0</v>
      </c>
    </row>
    <row r="361" spans="1:11" x14ac:dyDescent="0.25">
      <c r="A361" s="265">
        <f t="shared" si="23"/>
        <v>350</v>
      </c>
      <c r="B361" s="505"/>
      <c r="C361" s="523"/>
      <c r="D361" s="505"/>
      <c r="E361" s="402">
        <f t="shared" si="20"/>
        <v>0</v>
      </c>
      <c r="F361" s="297"/>
      <c r="G361" s="505"/>
      <c r="H361" s="402">
        <f t="shared" si="21"/>
        <v>0</v>
      </c>
      <c r="I361" s="297"/>
      <c r="J361" s="505"/>
      <c r="K361" s="402">
        <f t="shared" si="22"/>
        <v>0</v>
      </c>
    </row>
    <row r="362" spans="1:11" x14ac:dyDescent="0.25">
      <c r="A362" s="265">
        <f t="shared" si="23"/>
        <v>351</v>
      </c>
      <c r="B362" s="505"/>
      <c r="C362" s="523"/>
      <c r="D362" s="505"/>
      <c r="E362" s="402">
        <f t="shared" si="20"/>
        <v>0</v>
      </c>
      <c r="F362" s="297"/>
      <c r="G362" s="505"/>
      <c r="H362" s="402">
        <f t="shared" si="21"/>
        <v>0</v>
      </c>
      <c r="I362" s="297"/>
      <c r="J362" s="505"/>
      <c r="K362" s="402">
        <f t="shared" si="22"/>
        <v>0</v>
      </c>
    </row>
    <row r="363" spans="1:11" x14ac:dyDescent="0.25">
      <c r="A363" s="265">
        <f t="shared" si="23"/>
        <v>352</v>
      </c>
      <c r="B363" s="505"/>
      <c r="C363" s="523"/>
      <c r="D363" s="505"/>
      <c r="E363" s="402">
        <f t="shared" si="20"/>
        <v>0</v>
      </c>
      <c r="F363" s="297"/>
      <c r="G363" s="505"/>
      <c r="H363" s="402">
        <f t="shared" si="21"/>
        <v>0</v>
      </c>
      <c r="I363" s="297"/>
      <c r="J363" s="505"/>
      <c r="K363" s="402">
        <f t="shared" si="22"/>
        <v>0</v>
      </c>
    </row>
    <row r="364" spans="1:11" x14ac:dyDescent="0.25">
      <c r="A364" s="265">
        <f t="shared" si="23"/>
        <v>353</v>
      </c>
      <c r="B364" s="505"/>
      <c r="C364" s="523"/>
      <c r="D364" s="505"/>
      <c r="E364" s="402">
        <f t="shared" si="20"/>
        <v>0</v>
      </c>
      <c r="F364" s="297"/>
      <c r="G364" s="505"/>
      <c r="H364" s="402">
        <f t="shared" si="21"/>
        <v>0</v>
      </c>
      <c r="I364" s="297"/>
      <c r="J364" s="505"/>
      <c r="K364" s="402">
        <f t="shared" si="22"/>
        <v>0</v>
      </c>
    </row>
    <row r="365" spans="1:11" x14ac:dyDescent="0.25">
      <c r="A365" s="265">
        <f t="shared" si="23"/>
        <v>354</v>
      </c>
      <c r="B365" s="505"/>
      <c r="C365" s="523"/>
      <c r="D365" s="505"/>
      <c r="E365" s="402">
        <f t="shared" si="20"/>
        <v>0</v>
      </c>
      <c r="F365" s="297"/>
      <c r="G365" s="505"/>
      <c r="H365" s="402">
        <f t="shared" si="21"/>
        <v>0</v>
      </c>
      <c r="I365" s="297"/>
      <c r="J365" s="505"/>
      <c r="K365" s="402">
        <f t="shared" si="22"/>
        <v>0</v>
      </c>
    </row>
    <row r="366" spans="1:11" x14ac:dyDescent="0.25">
      <c r="A366" s="265">
        <f t="shared" si="23"/>
        <v>355</v>
      </c>
      <c r="B366" s="505"/>
      <c r="C366" s="523"/>
      <c r="D366" s="505"/>
      <c r="E366" s="402">
        <f t="shared" si="20"/>
        <v>0</v>
      </c>
      <c r="F366" s="297"/>
      <c r="G366" s="505"/>
      <c r="H366" s="402">
        <f t="shared" si="21"/>
        <v>0</v>
      </c>
      <c r="I366" s="297"/>
      <c r="J366" s="505"/>
      <c r="K366" s="402">
        <f t="shared" si="22"/>
        <v>0</v>
      </c>
    </row>
    <row r="367" spans="1:11" x14ac:dyDescent="0.25">
      <c r="A367" s="265">
        <f t="shared" si="23"/>
        <v>356</v>
      </c>
      <c r="B367" s="505"/>
      <c r="C367" s="523"/>
      <c r="D367" s="505"/>
      <c r="E367" s="402">
        <f t="shared" si="20"/>
        <v>0</v>
      </c>
      <c r="F367" s="297"/>
      <c r="G367" s="505"/>
      <c r="H367" s="402">
        <f t="shared" si="21"/>
        <v>0</v>
      </c>
      <c r="I367" s="297"/>
      <c r="J367" s="505"/>
      <c r="K367" s="402">
        <f t="shared" si="22"/>
        <v>0</v>
      </c>
    </row>
    <row r="368" spans="1:11" x14ac:dyDescent="0.25">
      <c r="A368" s="265">
        <f t="shared" si="23"/>
        <v>357</v>
      </c>
      <c r="B368" s="505"/>
      <c r="C368" s="523"/>
      <c r="D368" s="505"/>
      <c r="E368" s="402">
        <f t="shared" si="20"/>
        <v>0</v>
      </c>
      <c r="F368" s="297"/>
      <c r="G368" s="505"/>
      <c r="H368" s="402">
        <f t="shared" si="21"/>
        <v>0</v>
      </c>
      <c r="I368" s="297"/>
      <c r="J368" s="505"/>
      <c r="K368" s="402">
        <f t="shared" si="22"/>
        <v>0</v>
      </c>
    </row>
    <row r="369" spans="1:11" x14ac:dyDescent="0.25">
      <c r="A369" s="265">
        <f t="shared" si="23"/>
        <v>358</v>
      </c>
      <c r="B369" s="505"/>
      <c r="C369" s="523"/>
      <c r="D369" s="505"/>
      <c r="E369" s="402">
        <f t="shared" si="20"/>
        <v>0</v>
      </c>
      <c r="F369" s="297"/>
      <c r="G369" s="505"/>
      <c r="H369" s="402">
        <f t="shared" si="21"/>
        <v>0</v>
      </c>
      <c r="I369" s="297"/>
      <c r="J369" s="505"/>
      <c r="K369" s="402">
        <f t="shared" si="22"/>
        <v>0</v>
      </c>
    </row>
    <row r="370" spans="1:11" x14ac:dyDescent="0.25">
      <c r="A370" s="265">
        <f t="shared" si="23"/>
        <v>359</v>
      </c>
      <c r="B370" s="505"/>
      <c r="C370" s="523"/>
      <c r="D370" s="505"/>
      <c r="E370" s="402">
        <f t="shared" si="20"/>
        <v>0</v>
      </c>
      <c r="F370" s="297"/>
      <c r="G370" s="505"/>
      <c r="H370" s="402">
        <f t="shared" si="21"/>
        <v>0</v>
      </c>
      <c r="I370" s="297"/>
      <c r="J370" s="505"/>
      <c r="K370" s="402">
        <f t="shared" si="22"/>
        <v>0</v>
      </c>
    </row>
    <row r="371" spans="1:11" x14ac:dyDescent="0.25">
      <c r="A371" s="265">
        <f t="shared" si="23"/>
        <v>360</v>
      </c>
      <c r="B371" s="505"/>
      <c r="C371" s="523"/>
      <c r="D371" s="505"/>
      <c r="E371" s="402">
        <f t="shared" si="20"/>
        <v>0</v>
      </c>
      <c r="F371" s="297"/>
      <c r="G371" s="505"/>
      <c r="H371" s="402">
        <f t="shared" si="21"/>
        <v>0</v>
      </c>
      <c r="I371" s="297"/>
      <c r="J371" s="505"/>
      <c r="K371" s="402">
        <f t="shared" si="22"/>
        <v>0</v>
      </c>
    </row>
    <row r="372" spans="1:11" x14ac:dyDescent="0.25">
      <c r="A372" s="265">
        <f t="shared" si="23"/>
        <v>361</v>
      </c>
      <c r="B372" s="505"/>
      <c r="C372" s="523"/>
      <c r="D372" s="505"/>
      <c r="E372" s="402">
        <f t="shared" si="20"/>
        <v>0</v>
      </c>
      <c r="F372" s="297"/>
      <c r="G372" s="505"/>
      <c r="H372" s="402">
        <f t="shared" si="21"/>
        <v>0</v>
      </c>
      <c r="I372" s="297"/>
      <c r="J372" s="505"/>
      <c r="K372" s="402">
        <f t="shared" si="22"/>
        <v>0</v>
      </c>
    </row>
    <row r="373" spans="1:11" x14ac:dyDescent="0.25">
      <c r="A373" s="265">
        <f t="shared" si="23"/>
        <v>362</v>
      </c>
      <c r="B373" s="505"/>
      <c r="C373" s="523"/>
      <c r="D373" s="505"/>
      <c r="E373" s="402">
        <f t="shared" si="20"/>
        <v>0</v>
      </c>
      <c r="F373" s="297"/>
      <c r="G373" s="505"/>
      <c r="H373" s="402">
        <f t="shared" si="21"/>
        <v>0</v>
      </c>
      <c r="I373" s="297"/>
      <c r="J373" s="505"/>
      <c r="K373" s="402">
        <f t="shared" si="22"/>
        <v>0</v>
      </c>
    </row>
    <row r="374" spans="1:11" x14ac:dyDescent="0.25">
      <c r="A374" s="265">
        <f t="shared" si="23"/>
        <v>363</v>
      </c>
      <c r="B374" s="505"/>
      <c r="C374" s="523"/>
      <c r="D374" s="505"/>
      <c r="E374" s="402">
        <f t="shared" si="20"/>
        <v>0</v>
      </c>
      <c r="F374" s="297"/>
      <c r="G374" s="505"/>
      <c r="H374" s="402">
        <f t="shared" si="21"/>
        <v>0</v>
      </c>
      <c r="I374" s="297"/>
      <c r="J374" s="505"/>
      <c r="K374" s="402">
        <f t="shared" si="22"/>
        <v>0</v>
      </c>
    </row>
    <row r="375" spans="1:11" x14ac:dyDescent="0.25">
      <c r="A375" s="265">
        <f t="shared" si="23"/>
        <v>364</v>
      </c>
      <c r="B375" s="505"/>
      <c r="C375" s="523"/>
      <c r="D375" s="505"/>
      <c r="E375" s="402">
        <f t="shared" si="20"/>
        <v>0</v>
      </c>
      <c r="F375" s="297"/>
      <c r="G375" s="505"/>
      <c r="H375" s="402">
        <f t="shared" si="21"/>
        <v>0</v>
      </c>
      <c r="I375" s="297"/>
      <c r="J375" s="505"/>
      <c r="K375" s="402">
        <f t="shared" si="22"/>
        <v>0</v>
      </c>
    </row>
    <row r="376" spans="1:11" x14ac:dyDescent="0.25">
      <c r="A376" s="265">
        <f t="shared" si="23"/>
        <v>365</v>
      </c>
      <c r="B376" s="505"/>
      <c r="C376" s="523"/>
      <c r="D376" s="505"/>
      <c r="E376" s="402">
        <f t="shared" si="20"/>
        <v>0</v>
      </c>
      <c r="F376" s="297"/>
      <c r="G376" s="505"/>
      <c r="H376" s="402">
        <f t="shared" si="21"/>
        <v>0</v>
      </c>
      <c r="I376" s="297"/>
      <c r="J376" s="505"/>
      <c r="K376" s="402">
        <f t="shared" si="22"/>
        <v>0</v>
      </c>
    </row>
    <row r="377" spans="1:11" x14ac:dyDescent="0.25">
      <c r="A377" s="265">
        <f t="shared" si="23"/>
        <v>366</v>
      </c>
      <c r="B377" s="505"/>
      <c r="C377" s="523"/>
      <c r="D377" s="505"/>
      <c r="E377" s="402">
        <f t="shared" si="20"/>
        <v>0</v>
      </c>
      <c r="F377" s="297"/>
      <c r="G377" s="505"/>
      <c r="H377" s="402">
        <f t="shared" si="21"/>
        <v>0</v>
      </c>
      <c r="I377" s="297"/>
      <c r="J377" s="505"/>
      <c r="K377" s="402">
        <f t="shared" si="22"/>
        <v>0</v>
      </c>
    </row>
    <row r="378" spans="1:11" x14ac:dyDescent="0.25">
      <c r="A378" s="265">
        <f t="shared" si="23"/>
        <v>367</v>
      </c>
      <c r="B378" s="505"/>
      <c r="C378" s="523"/>
      <c r="D378" s="505"/>
      <c r="E378" s="402">
        <f t="shared" si="20"/>
        <v>0</v>
      </c>
      <c r="F378" s="297"/>
      <c r="G378" s="505"/>
      <c r="H378" s="402">
        <f t="shared" si="21"/>
        <v>0</v>
      </c>
      <c r="I378" s="297"/>
      <c r="J378" s="505"/>
      <c r="K378" s="402">
        <f t="shared" si="22"/>
        <v>0</v>
      </c>
    </row>
    <row r="379" spans="1:11" x14ac:dyDescent="0.25">
      <c r="A379" s="265">
        <f t="shared" si="23"/>
        <v>368</v>
      </c>
      <c r="B379" s="505"/>
      <c r="C379" s="523"/>
      <c r="D379" s="505"/>
      <c r="E379" s="402">
        <f t="shared" si="20"/>
        <v>0</v>
      </c>
      <c r="F379" s="297"/>
      <c r="G379" s="505"/>
      <c r="H379" s="402">
        <f t="shared" si="21"/>
        <v>0</v>
      </c>
      <c r="I379" s="297"/>
      <c r="J379" s="505"/>
      <c r="K379" s="402">
        <f t="shared" si="22"/>
        <v>0</v>
      </c>
    </row>
    <row r="380" spans="1:11" x14ac:dyDescent="0.25">
      <c r="A380" s="265">
        <f t="shared" si="23"/>
        <v>369</v>
      </c>
      <c r="B380" s="505"/>
      <c r="C380" s="523"/>
      <c r="D380" s="505"/>
      <c r="E380" s="402">
        <f t="shared" si="20"/>
        <v>0</v>
      </c>
      <c r="F380" s="297"/>
      <c r="G380" s="505"/>
      <c r="H380" s="402">
        <f t="shared" si="21"/>
        <v>0</v>
      </c>
      <c r="I380" s="297"/>
      <c r="J380" s="505"/>
      <c r="K380" s="402">
        <f t="shared" si="22"/>
        <v>0</v>
      </c>
    </row>
    <row r="381" spans="1:11" x14ac:dyDescent="0.25">
      <c r="A381" s="265">
        <f t="shared" si="23"/>
        <v>370</v>
      </c>
      <c r="B381" s="505"/>
      <c r="C381" s="523"/>
      <c r="D381" s="505"/>
      <c r="E381" s="402">
        <f t="shared" si="20"/>
        <v>0</v>
      </c>
      <c r="F381" s="297"/>
      <c r="G381" s="505"/>
      <c r="H381" s="402">
        <f t="shared" si="21"/>
        <v>0</v>
      </c>
      <c r="I381" s="297"/>
      <c r="J381" s="505"/>
      <c r="K381" s="402">
        <f t="shared" si="22"/>
        <v>0</v>
      </c>
    </row>
    <row r="382" spans="1:11" x14ac:dyDescent="0.25">
      <c r="A382" s="265">
        <f t="shared" si="23"/>
        <v>371</v>
      </c>
      <c r="B382" s="505"/>
      <c r="C382" s="523"/>
      <c r="D382" s="505"/>
      <c r="E382" s="402">
        <f t="shared" si="20"/>
        <v>0</v>
      </c>
      <c r="F382" s="297"/>
      <c r="G382" s="505"/>
      <c r="H382" s="402">
        <f t="shared" si="21"/>
        <v>0</v>
      </c>
      <c r="I382" s="297"/>
      <c r="J382" s="505"/>
      <c r="K382" s="402">
        <f t="shared" si="22"/>
        <v>0</v>
      </c>
    </row>
    <row r="383" spans="1:11" x14ac:dyDescent="0.25">
      <c r="A383" s="265">
        <f t="shared" si="23"/>
        <v>372</v>
      </c>
      <c r="B383" s="505"/>
      <c r="C383" s="523"/>
      <c r="D383" s="505"/>
      <c r="E383" s="402">
        <f t="shared" si="20"/>
        <v>0</v>
      </c>
      <c r="F383" s="297"/>
      <c r="G383" s="505"/>
      <c r="H383" s="402">
        <f t="shared" si="21"/>
        <v>0</v>
      </c>
      <c r="I383" s="297"/>
      <c r="J383" s="505"/>
      <c r="K383" s="402">
        <f t="shared" si="22"/>
        <v>0</v>
      </c>
    </row>
    <row r="384" spans="1:11" x14ac:dyDescent="0.25">
      <c r="A384" s="265">
        <f t="shared" si="23"/>
        <v>373</v>
      </c>
      <c r="B384" s="505"/>
      <c r="C384" s="523"/>
      <c r="D384" s="505"/>
      <c r="E384" s="402">
        <f t="shared" si="20"/>
        <v>0</v>
      </c>
      <c r="F384" s="297"/>
      <c r="G384" s="505"/>
      <c r="H384" s="402">
        <f t="shared" si="21"/>
        <v>0</v>
      </c>
      <c r="I384" s="297"/>
      <c r="J384" s="505"/>
      <c r="K384" s="402">
        <f t="shared" si="22"/>
        <v>0</v>
      </c>
    </row>
    <row r="385" spans="1:11" x14ac:dyDescent="0.25">
      <c r="A385" s="265">
        <f t="shared" si="23"/>
        <v>374</v>
      </c>
      <c r="B385" s="505"/>
      <c r="C385" s="523"/>
      <c r="D385" s="505"/>
      <c r="E385" s="402">
        <f t="shared" si="20"/>
        <v>0</v>
      </c>
      <c r="F385" s="297"/>
      <c r="G385" s="505"/>
      <c r="H385" s="402">
        <f t="shared" si="21"/>
        <v>0</v>
      </c>
      <c r="I385" s="297"/>
      <c r="J385" s="505"/>
      <c r="K385" s="402">
        <f t="shared" si="22"/>
        <v>0</v>
      </c>
    </row>
    <row r="386" spans="1:11" x14ac:dyDescent="0.25">
      <c r="A386" s="265">
        <f t="shared" si="23"/>
        <v>375</v>
      </c>
      <c r="B386" s="505"/>
      <c r="C386" s="523"/>
      <c r="D386" s="505"/>
      <c r="E386" s="402">
        <f t="shared" si="20"/>
        <v>0</v>
      </c>
      <c r="F386" s="297"/>
      <c r="G386" s="505"/>
      <c r="H386" s="402">
        <f t="shared" si="21"/>
        <v>0</v>
      </c>
      <c r="I386" s="297"/>
      <c r="J386" s="505"/>
      <c r="K386" s="402">
        <f t="shared" si="22"/>
        <v>0</v>
      </c>
    </row>
    <row r="387" spans="1:11" x14ac:dyDescent="0.25">
      <c r="A387" s="265">
        <f t="shared" si="23"/>
        <v>376</v>
      </c>
      <c r="B387" s="505"/>
      <c r="C387" s="523"/>
      <c r="D387" s="505"/>
      <c r="E387" s="402">
        <f t="shared" si="20"/>
        <v>0</v>
      </c>
      <c r="F387" s="297"/>
      <c r="G387" s="505"/>
      <c r="H387" s="402">
        <f t="shared" si="21"/>
        <v>0</v>
      </c>
      <c r="I387" s="297"/>
      <c r="J387" s="505"/>
      <c r="K387" s="402">
        <f t="shared" si="22"/>
        <v>0</v>
      </c>
    </row>
    <row r="388" spans="1:11" x14ac:dyDescent="0.25">
      <c r="A388" s="265">
        <f t="shared" si="23"/>
        <v>377</v>
      </c>
      <c r="B388" s="505"/>
      <c r="C388" s="523"/>
      <c r="D388" s="505"/>
      <c r="E388" s="402">
        <f t="shared" si="20"/>
        <v>0</v>
      </c>
      <c r="F388" s="297"/>
      <c r="G388" s="505"/>
      <c r="H388" s="402">
        <f t="shared" si="21"/>
        <v>0</v>
      </c>
      <c r="I388" s="297"/>
      <c r="J388" s="505"/>
      <c r="K388" s="402">
        <f t="shared" si="22"/>
        <v>0</v>
      </c>
    </row>
    <row r="389" spans="1:11" x14ac:dyDescent="0.25">
      <c r="A389" s="265">
        <f t="shared" si="23"/>
        <v>378</v>
      </c>
      <c r="B389" s="505"/>
      <c r="C389" s="523"/>
      <c r="D389" s="505"/>
      <c r="E389" s="402">
        <f t="shared" si="20"/>
        <v>0</v>
      </c>
      <c r="F389" s="297"/>
      <c r="G389" s="505"/>
      <c r="H389" s="402">
        <f t="shared" si="21"/>
        <v>0</v>
      </c>
      <c r="I389" s="297"/>
      <c r="J389" s="505"/>
      <c r="K389" s="402">
        <f t="shared" si="22"/>
        <v>0</v>
      </c>
    </row>
    <row r="390" spans="1:11" x14ac:dyDescent="0.25">
      <c r="A390" s="265">
        <f t="shared" si="23"/>
        <v>379</v>
      </c>
      <c r="B390" s="505"/>
      <c r="C390" s="523"/>
      <c r="D390" s="505"/>
      <c r="E390" s="402">
        <f t="shared" si="20"/>
        <v>0</v>
      </c>
      <c r="F390" s="297"/>
      <c r="G390" s="505"/>
      <c r="H390" s="402">
        <f t="shared" si="21"/>
        <v>0</v>
      </c>
      <c r="I390" s="297"/>
      <c r="J390" s="505"/>
      <c r="K390" s="402">
        <f t="shared" si="22"/>
        <v>0</v>
      </c>
    </row>
    <row r="391" spans="1:11" x14ac:dyDescent="0.25">
      <c r="A391" s="265">
        <f t="shared" si="23"/>
        <v>380</v>
      </c>
      <c r="B391" s="505"/>
      <c r="C391" s="523"/>
      <c r="D391" s="505"/>
      <c r="E391" s="402">
        <f t="shared" si="20"/>
        <v>0</v>
      </c>
      <c r="F391" s="297"/>
      <c r="G391" s="505"/>
      <c r="H391" s="402">
        <f t="shared" si="21"/>
        <v>0</v>
      </c>
      <c r="I391" s="297"/>
      <c r="J391" s="505"/>
      <c r="K391" s="402">
        <f t="shared" si="22"/>
        <v>0</v>
      </c>
    </row>
    <row r="392" spans="1:11" x14ac:dyDescent="0.25">
      <c r="A392" s="265">
        <f t="shared" si="23"/>
        <v>381</v>
      </c>
      <c r="B392" s="505"/>
      <c r="C392" s="523"/>
      <c r="D392" s="505"/>
      <c r="E392" s="402">
        <f t="shared" si="20"/>
        <v>0</v>
      </c>
      <c r="F392" s="297"/>
      <c r="G392" s="505"/>
      <c r="H392" s="402">
        <f t="shared" si="21"/>
        <v>0</v>
      </c>
      <c r="I392" s="297"/>
      <c r="J392" s="505"/>
      <c r="K392" s="402">
        <f t="shared" si="22"/>
        <v>0</v>
      </c>
    </row>
    <row r="393" spans="1:11" x14ac:dyDescent="0.25">
      <c r="A393" s="265">
        <f t="shared" si="23"/>
        <v>382</v>
      </c>
      <c r="B393" s="505"/>
      <c r="C393" s="523"/>
      <c r="D393" s="505"/>
      <c r="E393" s="402">
        <f t="shared" si="20"/>
        <v>0</v>
      </c>
      <c r="F393" s="297"/>
      <c r="G393" s="505"/>
      <c r="H393" s="402">
        <f t="shared" si="21"/>
        <v>0</v>
      </c>
      <c r="I393" s="297"/>
      <c r="J393" s="505"/>
      <c r="K393" s="402">
        <f t="shared" si="22"/>
        <v>0</v>
      </c>
    </row>
    <row r="394" spans="1:11" x14ac:dyDescent="0.25">
      <c r="A394" s="265">
        <f t="shared" si="23"/>
        <v>383</v>
      </c>
      <c r="B394" s="505"/>
      <c r="C394" s="523"/>
      <c r="D394" s="505"/>
      <c r="E394" s="402">
        <f t="shared" si="20"/>
        <v>0</v>
      </c>
      <c r="F394" s="297"/>
      <c r="G394" s="505"/>
      <c r="H394" s="402">
        <f t="shared" si="21"/>
        <v>0</v>
      </c>
      <c r="I394" s="297"/>
      <c r="J394" s="505"/>
      <c r="K394" s="402">
        <f t="shared" si="22"/>
        <v>0</v>
      </c>
    </row>
    <row r="395" spans="1:11" x14ac:dyDescent="0.25">
      <c r="A395" s="265">
        <f t="shared" si="23"/>
        <v>384</v>
      </c>
      <c r="B395" s="505"/>
      <c r="C395" s="523"/>
      <c r="D395" s="505"/>
      <c r="E395" s="402">
        <f t="shared" si="20"/>
        <v>0</v>
      </c>
      <c r="F395" s="297"/>
      <c r="G395" s="505"/>
      <c r="H395" s="402">
        <f t="shared" si="21"/>
        <v>0</v>
      </c>
      <c r="I395" s="297"/>
      <c r="J395" s="505"/>
      <c r="K395" s="402">
        <f t="shared" si="22"/>
        <v>0</v>
      </c>
    </row>
    <row r="396" spans="1:11" x14ac:dyDescent="0.25">
      <c r="A396" s="265">
        <f t="shared" si="23"/>
        <v>385</v>
      </c>
      <c r="B396" s="505"/>
      <c r="C396" s="523"/>
      <c r="D396" s="505"/>
      <c r="E396" s="402">
        <f t="shared" si="20"/>
        <v>0</v>
      </c>
      <c r="F396" s="297"/>
      <c r="G396" s="505"/>
      <c r="H396" s="402">
        <f t="shared" si="21"/>
        <v>0</v>
      </c>
      <c r="I396" s="297"/>
      <c r="J396" s="505"/>
      <c r="K396" s="402">
        <f t="shared" si="22"/>
        <v>0</v>
      </c>
    </row>
    <row r="397" spans="1:11" x14ac:dyDescent="0.25">
      <c r="A397" s="265">
        <f t="shared" si="23"/>
        <v>386</v>
      </c>
      <c r="B397" s="505"/>
      <c r="C397" s="523"/>
      <c r="D397" s="505"/>
      <c r="E397" s="402">
        <f t="shared" ref="E397:E460" si="24">ROUND(IF(D397/136*7&lt;40,D397/136*0.175,1),1)</f>
        <v>0</v>
      </c>
      <c r="F397" s="297"/>
      <c r="G397" s="505"/>
      <c r="H397" s="402">
        <f t="shared" ref="H397:H460" si="25">ROUND(IF(G397/60*7&lt;40,G397/60*0.175,1),1)</f>
        <v>0</v>
      </c>
      <c r="I397" s="297"/>
      <c r="J397" s="505"/>
      <c r="K397" s="402">
        <f t="shared" ref="K397:K460" si="26">ROUND(IF(J397/84*7&lt;40,J397/84*0.175,1),1)</f>
        <v>0</v>
      </c>
    </row>
    <row r="398" spans="1:11" x14ac:dyDescent="0.25">
      <c r="A398" s="265">
        <f t="shared" ref="A398:A461" si="27">+A397+1</f>
        <v>387</v>
      </c>
      <c r="B398" s="505"/>
      <c r="C398" s="523"/>
      <c r="D398" s="505"/>
      <c r="E398" s="402">
        <f t="shared" si="24"/>
        <v>0</v>
      </c>
      <c r="F398" s="297"/>
      <c r="G398" s="505"/>
      <c r="H398" s="402">
        <f t="shared" si="25"/>
        <v>0</v>
      </c>
      <c r="I398" s="297"/>
      <c r="J398" s="505"/>
      <c r="K398" s="402">
        <f t="shared" si="26"/>
        <v>0</v>
      </c>
    </row>
    <row r="399" spans="1:11" x14ac:dyDescent="0.25">
      <c r="A399" s="265">
        <f t="shared" si="27"/>
        <v>388</v>
      </c>
      <c r="B399" s="505"/>
      <c r="C399" s="523"/>
      <c r="D399" s="505"/>
      <c r="E399" s="402">
        <f t="shared" si="24"/>
        <v>0</v>
      </c>
      <c r="F399" s="297"/>
      <c r="G399" s="505"/>
      <c r="H399" s="402">
        <f t="shared" si="25"/>
        <v>0</v>
      </c>
      <c r="I399" s="297"/>
      <c r="J399" s="505"/>
      <c r="K399" s="402">
        <f t="shared" si="26"/>
        <v>0</v>
      </c>
    </row>
    <row r="400" spans="1:11" x14ac:dyDescent="0.25">
      <c r="A400" s="265">
        <f t="shared" si="27"/>
        <v>389</v>
      </c>
      <c r="B400" s="505"/>
      <c r="C400" s="523"/>
      <c r="D400" s="505"/>
      <c r="E400" s="402">
        <f t="shared" si="24"/>
        <v>0</v>
      </c>
      <c r="F400" s="297"/>
      <c r="G400" s="505"/>
      <c r="H400" s="402">
        <f t="shared" si="25"/>
        <v>0</v>
      </c>
      <c r="I400" s="297"/>
      <c r="J400" s="505"/>
      <c r="K400" s="402">
        <f t="shared" si="26"/>
        <v>0</v>
      </c>
    </row>
    <row r="401" spans="1:11" x14ac:dyDescent="0.25">
      <c r="A401" s="265">
        <f t="shared" si="27"/>
        <v>390</v>
      </c>
      <c r="B401" s="505"/>
      <c r="C401" s="523"/>
      <c r="D401" s="505"/>
      <c r="E401" s="402">
        <f t="shared" si="24"/>
        <v>0</v>
      </c>
      <c r="F401" s="297"/>
      <c r="G401" s="505"/>
      <c r="H401" s="402">
        <f t="shared" si="25"/>
        <v>0</v>
      </c>
      <c r="I401" s="297"/>
      <c r="J401" s="505"/>
      <c r="K401" s="402">
        <f t="shared" si="26"/>
        <v>0</v>
      </c>
    </row>
    <row r="402" spans="1:11" x14ac:dyDescent="0.25">
      <c r="A402" s="265">
        <f t="shared" si="27"/>
        <v>391</v>
      </c>
      <c r="B402" s="505"/>
      <c r="C402" s="523"/>
      <c r="D402" s="505"/>
      <c r="E402" s="402">
        <f t="shared" si="24"/>
        <v>0</v>
      </c>
      <c r="F402" s="297"/>
      <c r="G402" s="505"/>
      <c r="H402" s="402">
        <f t="shared" si="25"/>
        <v>0</v>
      </c>
      <c r="I402" s="297"/>
      <c r="J402" s="505"/>
      <c r="K402" s="402">
        <f t="shared" si="26"/>
        <v>0</v>
      </c>
    </row>
    <row r="403" spans="1:11" x14ac:dyDescent="0.25">
      <c r="A403" s="265">
        <f t="shared" si="27"/>
        <v>392</v>
      </c>
      <c r="B403" s="505"/>
      <c r="C403" s="523"/>
      <c r="D403" s="505"/>
      <c r="E403" s="402">
        <f t="shared" si="24"/>
        <v>0</v>
      </c>
      <c r="F403" s="297"/>
      <c r="G403" s="505"/>
      <c r="H403" s="402">
        <f t="shared" si="25"/>
        <v>0</v>
      </c>
      <c r="I403" s="297"/>
      <c r="J403" s="505"/>
      <c r="K403" s="402">
        <f t="shared" si="26"/>
        <v>0</v>
      </c>
    </row>
    <row r="404" spans="1:11" x14ac:dyDescent="0.25">
      <c r="A404" s="265">
        <f t="shared" si="27"/>
        <v>393</v>
      </c>
      <c r="B404" s="505"/>
      <c r="C404" s="523"/>
      <c r="D404" s="505"/>
      <c r="E404" s="402">
        <f t="shared" si="24"/>
        <v>0</v>
      </c>
      <c r="F404" s="297"/>
      <c r="G404" s="505"/>
      <c r="H404" s="402">
        <f t="shared" si="25"/>
        <v>0</v>
      </c>
      <c r="I404" s="297"/>
      <c r="J404" s="505"/>
      <c r="K404" s="402">
        <f t="shared" si="26"/>
        <v>0</v>
      </c>
    </row>
    <row r="405" spans="1:11" x14ac:dyDescent="0.25">
      <c r="A405" s="265">
        <f t="shared" si="27"/>
        <v>394</v>
      </c>
      <c r="B405" s="505"/>
      <c r="C405" s="523"/>
      <c r="D405" s="505"/>
      <c r="E405" s="402">
        <f t="shared" si="24"/>
        <v>0</v>
      </c>
      <c r="F405" s="297"/>
      <c r="G405" s="505"/>
      <c r="H405" s="402">
        <f t="shared" si="25"/>
        <v>0</v>
      </c>
      <c r="I405" s="297"/>
      <c r="J405" s="505"/>
      <c r="K405" s="402">
        <f t="shared" si="26"/>
        <v>0</v>
      </c>
    </row>
    <row r="406" spans="1:11" x14ac:dyDescent="0.25">
      <c r="A406" s="265">
        <f t="shared" si="27"/>
        <v>395</v>
      </c>
      <c r="B406" s="505"/>
      <c r="C406" s="523"/>
      <c r="D406" s="505"/>
      <c r="E406" s="402">
        <f t="shared" si="24"/>
        <v>0</v>
      </c>
      <c r="F406" s="297"/>
      <c r="G406" s="505"/>
      <c r="H406" s="402">
        <f t="shared" si="25"/>
        <v>0</v>
      </c>
      <c r="I406" s="297"/>
      <c r="J406" s="505"/>
      <c r="K406" s="402">
        <f t="shared" si="26"/>
        <v>0</v>
      </c>
    </row>
    <row r="407" spans="1:11" x14ac:dyDescent="0.25">
      <c r="A407" s="265">
        <f t="shared" si="27"/>
        <v>396</v>
      </c>
      <c r="B407" s="505"/>
      <c r="C407" s="523"/>
      <c r="D407" s="505"/>
      <c r="E407" s="402">
        <f t="shared" si="24"/>
        <v>0</v>
      </c>
      <c r="F407" s="297"/>
      <c r="G407" s="505"/>
      <c r="H407" s="402">
        <f t="shared" si="25"/>
        <v>0</v>
      </c>
      <c r="I407" s="297"/>
      <c r="J407" s="505"/>
      <c r="K407" s="402">
        <f t="shared" si="26"/>
        <v>0</v>
      </c>
    </row>
    <row r="408" spans="1:11" x14ac:dyDescent="0.25">
      <c r="A408" s="265">
        <f t="shared" si="27"/>
        <v>397</v>
      </c>
      <c r="B408" s="505"/>
      <c r="C408" s="523"/>
      <c r="D408" s="505"/>
      <c r="E408" s="402">
        <f t="shared" si="24"/>
        <v>0</v>
      </c>
      <c r="F408" s="297"/>
      <c r="G408" s="505"/>
      <c r="H408" s="402">
        <f t="shared" si="25"/>
        <v>0</v>
      </c>
      <c r="I408" s="297"/>
      <c r="J408" s="505"/>
      <c r="K408" s="402">
        <f t="shared" si="26"/>
        <v>0</v>
      </c>
    </row>
    <row r="409" spans="1:11" x14ac:dyDescent="0.25">
      <c r="A409" s="265">
        <f t="shared" si="27"/>
        <v>398</v>
      </c>
      <c r="B409" s="505"/>
      <c r="C409" s="523"/>
      <c r="D409" s="505"/>
      <c r="E409" s="402">
        <f t="shared" si="24"/>
        <v>0</v>
      </c>
      <c r="F409" s="297"/>
      <c r="G409" s="505"/>
      <c r="H409" s="402">
        <f t="shared" si="25"/>
        <v>0</v>
      </c>
      <c r="I409" s="297"/>
      <c r="J409" s="505"/>
      <c r="K409" s="402">
        <f t="shared" si="26"/>
        <v>0</v>
      </c>
    </row>
    <row r="410" spans="1:11" x14ac:dyDescent="0.25">
      <c r="A410" s="265">
        <f t="shared" si="27"/>
        <v>399</v>
      </c>
      <c r="B410" s="505"/>
      <c r="C410" s="523"/>
      <c r="D410" s="505"/>
      <c r="E410" s="402">
        <f t="shared" si="24"/>
        <v>0</v>
      </c>
      <c r="F410" s="297"/>
      <c r="G410" s="505"/>
      <c r="H410" s="402">
        <f t="shared" si="25"/>
        <v>0</v>
      </c>
      <c r="I410" s="297"/>
      <c r="J410" s="505"/>
      <c r="K410" s="402">
        <f t="shared" si="26"/>
        <v>0</v>
      </c>
    </row>
    <row r="411" spans="1:11" x14ac:dyDescent="0.25">
      <c r="A411" s="265">
        <f t="shared" si="27"/>
        <v>400</v>
      </c>
      <c r="B411" s="505"/>
      <c r="C411" s="523"/>
      <c r="D411" s="505"/>
      <c r="E411" s="402">
        <f t="shared" si="24"/>
        <v>0</v>
      </c>
      <c r="F411" s="297"/>
      <c r="G411" s="505"/>
      <c r="H411" s="402">
        <f t="shared" si="25"/>
        <v>0</v>
      </c>
      <c r="I411" s="297"/>
      <c r="J411" s="505"/>
      <c r="K411" s="402">
        <f t="shared" si="26"/>
        <v>0</v>
      </c>
    </row>
    <row r="412" spans="1:11" x14ac:dyDescent="0.25">
      <c r="A412" s="265">
        <f t="shared" si="27"/>
        <v>401</v>
      </c>
      <c r="B412" s="505"/>
      <c r="C412" s="523"/>
      <c r="D412" s="505"/>
      <c r="E412" s="402">
        <f t="shared" si="24"/>
        <v>0</v>
      </c>
      <c r="F412" s="297"/>
      <c r="G412" s="505"/>
      <c r="H412" s="402">
        <f t="shared" si="25"/>
        <v>0</v>
      </c>
      <c r="I412" s="297"/>
      <c r="J412" s="505"/>
      <c r="K412" s="402">
        <f t="shared" si="26"/>
        <v>0</v>
      </c>
    </row>
    <row r="413" spans="1:11" x14ac:dyDescent="0.25">
      <c r="A413" s="265">
        <f t="shared" si="27"/>
        <v>402</v>
      </c>
      <c r="B413" s="505"/>
      <c r="C413" s="523"/>
      <c r="D413" s="505"/>
      <c r="E413" s="402">
        <f t="shared" si="24"/>
        <v>0</v>
      </c>
      <c r="F413" s="297"/>
      <c r="G413" s="505"/>
      <c r="H413" s="402">
        <f t="shared" si="25"/>
        <v>0</v>
      </c>
      <c r="I413" s="297"/>
      <c r="J413" s="505"/>
      <c r="K413" s="402">
        <f t="shared" si="26"/>
        <v>0</v>
      </c>
    </row>
    <row r="414" spans="1:11" x14ac:dyDescent="0.25">
      <c r="A414" s="265">
        <f t="shared" si="27"/>
        <v>403</v>
      </c>
      <c r="B414" s="505"/>
      <c r="C414" s="523"/>
      <c r="D414" s="505"/>
      <c r="E414" s="402">
        <f t="shared" si="24"/>
        <v>0</v>
      </c>
      <c r="F414" s="297"/>
      <c r="G414" s="505"/>
      <c r="H414" s="402">
        <f t="shared" si="25"/>
        <v>0</v>
      </c>
      <c r="I414" s="297"/>
      <c r="J414" s="505"/>
      <c r="K414" s="402">
        <f t="shared" si="26"/>
        <v>0</v>
      </c>
    </row>
    <row r="415" spans="1:11" x14ac:dyDescent="0.25">
      <c r="A415" s="265">
        <f t="shared" si="27"/>
        <v>404</v>
      </c>
      <c r="B415" s="505"/>
      <c r="C415" s="523"/>
      <c r="D415" s="505"/>
      <c r="E415" s="402">
        <f t="shared" si="24"/>
        <v>0</v>
      </c>
      <c r="F415" s="297"/>
      <c r="G415" s="505"/>
      <c r="H415" s="402">
        <f t="shared" si="25"/>
        <v>0</v>
      </c>
      <c r="I415" s="297"/>
      <c r="J415" s="505"/>
      <c r="K415" s="402">
        <f t="shared" si="26"/>
        <v>0</v>
      </c>
    </row>
    <row r="416" spans="1:11" x14ac:dyDescent="0.25">
      <c r="A416" s="265">
        <f t="shared" si="27"/>
        <v>405</v>
      </c>
      <c r="B416" s="505"/>
      <c r="C416" s="523"/>
      <c r="D416" s="505"/>
      <c r="E416" s="402">
        <f t="shared" si="24"/>
        <v>0</v>
      </c>
      <c r="F416" s="297"/>
      <c r="G416" s="505"/>
      <c r="H416" s="402">
        <f t="shared" si="25"/>
        <v>0</v>
      </c>
      <c r="I416" s="297"/>
      <c r="J416" s="505"/>
      <c r="K416" s="402">
        <f t="shared" si="26"/>
        <v>0</v>
      </c>
    </row>
    <row r="417" spans="1:11" x14ac:dyDescent="0.25">
      <c r="A417" s="265">
        <f t="shared" si="27"/>
        <v>406</v>
      </c>
      <c r="B417" s="505"/>
      <c r="C417" s="523"/>
      <c r="D417" s="505"/>
      <c r="E417" s="402">
        <f t="shared" si="24"/>
        <v>0</v>
      </c>
      <c r="F417" s="297"/>
      <c r="G417" s="505"/>
      <c r="H417" s="402">
        <f t="shared" si="25"/>
        <v>0</v>
      </c>
      <c r="I417" s="297"/>
      <c r="J417" s="505"/>
      <c r="K417" s="402">
        <f t="shared" si="26"/>
        <v>0</v>
      </c>
    </row>
    <row r="418" spans="1:11" x14ac:dyDescent="0.25">
      <c r="A418" s="265">
        <f t="shared" si="27"/>
        <v>407</v>
      </c>
      <c r="B418" s="505"/>
      <c r="C418" s="523"/>
      <c r="D418" s="505"/>
      <c r="E418" s="402">
        <f t="shared" si="24"/>
        <v>0</v>
      </c>
      <c r="F418" s="297"/>
      <c r="G418" s="505"/>
      <c r="H418" s="402">
        <f t="shared" si="25"/>
        <v>0</v>
      </c>
      <c r="I418" s="297"/>
      <c r="J418" s="505"/>
      <c r="K418" s="402">
        <f t="shared" si="26"/>
        <v>0</v>
      </c>
    </row>
    <row r="419" spans="1:11" x14ac:dyDescent="0.25">
      <c r="A419" s="265">
        <f t="shared" si="27"/>
        <v>408</v>
      </c>
      <c r="B419" s="505"/>
      <c r="C419" s="523"/>
      <c r="D419" s="505"/>
      <c r="E419" s="402">
        <f t="shared" si="24"/>
        <v>0</v>
      </c>
      <c r="F419" s="297"/>
      <c r="G419" s="505"/>
      <c r="H419" s="402">
        <f t="shared" si="25"/>
        <v>0</v>
      </c>
      <c r="I419" s="297"/>
      <c r="J419" s="505"/>
      <c r="K419" s="402">
        <f t="shared" si="26"/>
        <v>0</v>
      </c>
    </row>
    <row r="420" spans="1:11" x14ac:dyDescent="0.25">
      <c r="A420" s="265">
        <f t="shared" si="27"/>
        <v>409</v>
      </c>
      <c r="B420" s="505"/>
      <c r="C420" s="523"/>
      <c r="D420" s="505"/>
      <c r="E420" s="402">
        <f t="shared" si="24"/>
        <v>0</v>
      </c>
      <c r="F420" s="297"/>
      <c r="G420" s="505"/>
      <c r="H420" s="402">
        <f t="shared" si="25"/>
        <v>0</v>
      </c>
      <c r="I420" s="297"/>
      <c r="J420" s="505"/>
      <c r="K420" s="402">
        <f t="shared" si="26"/>
        <v>0</v>
      </c>
    </row>
    <row r="421" spans="1:11" x14ac:dyDescent="0.25">
      <c r="A421" s="265">
        <f t="shared" si="27"/>
        <v>410</v>
      </c>
      <c r="B421" s="505"/>
      <c r="C421" s="523"/>
      <c r="D421" s="505"/>
      <c r="E421" s="402">
        <f t="shared" si="24"/>
        <v>0</v>
      </c>
      <c r="F421" s="297"/>
      <c r="G421" s="505"/>
      <c r="H421" s="402">
        <f t="shared" si="25"/>
        <v>0</v>
      </c>
      <c r="I421" s="297"/>
      <c r="J421" s="505"/>
      <c r="K421" s="402">
        <f t="shared" si="26"/>
        <v>0</v>
      </c>
    </row>
    <row r="422" spans="1:11" x14ac:dyDescent="0.25">
      <c r="A422" s="265">
        <f t="shared" si="27"/>
        <v>411</v>
      </c>
      <c r="B422" s="505"/>
      <c r="C422" s="523"/>
      <c r="D422" s="505"/>
      <c r="E422" s="402">
        <f t="shared" si="24"/>
        <v>0</v>
      </c>
      <c r="F422" s="297"/>
      <c r="G422" s="505"/>
      <c r="H422" s="402">
        <f t="shared" si="25"/>
        <v>0</v>
      </c>
      <c r="I422" s="297"/>
      <c r="J422" s="505"/>
      <c r="K422" s="402">
        <f t="shared" si="26"/>
        <v>0</v>
      </c>
    </row>
    <row r="423" spans="1:11" x14ac:dyDescent="0.25">
      <c r="A423" s="265">
        <f t="shared" si="27"/>
        <v>412</v>
      </c>
      <c r="B423" s="505"/>
      <c r="C423" s="523"/>
      <c r="D423" s="505"/>
      <c r="E423" s="402">
        <f t="shared" si="24"/>
        <v>0</v>
      </c>
      <c r="F423" s="297"/>
      <c r="G423" s="505"/>
      <c r="H423" s="402">
        <f t="shared" si="25"/>
        <v>0</v>
      </c>
      <c r="I423" s="297"/>
      <c r="J423" s="505"/>
      <c r="K423" s="402">
        <f t="shared" si="26"/>
        <v>0</v>
      </c>
    </row>
    <row r="424" spans="1:11" x14ac:dyDescent="0.25">
      <c r="A424" s="265">
        <f t="shared" si="27"/>
        <v>413</v>
      </c>
      <c r="B424" s="505"/>
      <c r="C424" s="523"/>
      <c r="D424" s="505"/>
      <c r="E424" s="402">
        <f t="shared" si="24"/>
        <v>0</v>
      </c>
      <c r="F424" s="297"/>
      <c r="G424" s="505"/>
      <c r="H424" s="402">
        <f t="shared" si="25"/>
        <v>0</v>
      </c>
      <c r="I424" s="297"/>
      <c r="J424" s="505"/>
      <c r="K424" s="402">
        <f t="shared" si="26"/>
        <v>0</v>
      </c>
    </row>
    <row r="425" spans="1:11" x14ac:dyDescent="0.25">
      <c r="A425" s="265">
        <f t="shared" si="27"/>
        <v>414</v>
      </c>
      <c r="B425" s="505"/>
      <c r="C425" s="523"/>
      <c r="D425" s="505"/>
      <c r="E425" s="402">
        <f t="shared" si="24"/>
        <v>0</v>
      </c>
      <c r="F425" s="297"/>
      <c r="G425" s="505"/>
      <c r="H425" s="402">
        <f t="shared" si="25"/>
        <v>0</v>
      </c>
      <c r="I425" s="297"/>
      <c r="J425" s="505"/>
      <c r="K425" s="402">
        <f t="shared" si="26"/>
        <v>0</v>
      </c>
    </row>
    <row r="426" spans="1:11" x14ac:dyDescent="0.25">
      <c r="A426" s="265">
        <f t="shared" si="27"/>
        <v>415</v>
      </c>
      <c r="B426" s="505"/>
      <c r="C426" s="523"/>
      <c r="D426" s="505"/>
      <c r="E426" s="402">
        <f t="shared" si="24"/>
        <v>0</v>
      </c>
      <c r="F426" s="297"/>
      <c r="G426" s="505"/>
      <c r="H426" s="402">
        <f t="shared" si="25"/>
        <v>0</v>
      </c>
      <c r="I426" s="297"/>
      <c r="J426" s="505"/>
      <c r="K426" s="402">
        <f t="shared" si="26"/>
        <v>0</v>
      </c>
    </row>
    <row r="427" spans="1:11" x14ac:dyDescent="0.25">
      <c r="A427" s="265">
        <f t="shared" si="27"/>
        <v>416</v>
      </c>
      <c r="B427" s="505"/>
      <c r="C427" s="523"/>
      <c r="D427" s="505"/>
      <c r="E427" s="402">
        <f t="shared" si="24"/>
        <v>0</v>
      </c>
      <c r="F427" s="297"/>
      <c r="G427" s="505"/>
      <c r="H427" s="402">
        <f t="shared" si="25"/>
        <v>0</v>
      </c>
      <c r="I427" s="297"/>
      <c r="J427" s="505"/>
      <c r="K427" s="402">
        <f t="shared" si="26"/>
        <v>0</v>
      </c>
    </row>
    <row r="428" spans="1:11" x14ac:dyDescent="0.25">
      <c r="A428" s="265">
        <f t="shared" si="27"/>
        <v>417</v>
      </c>
      <c r="B428" s="505"/>
      <c r="C428" s="523"/>
      <c r="D428" s="505"/>
      <c r="E428" s="402">
        <f t="shared" si="24"/>
        <v>0</v>
      </c>
      <c r="F428" s="297"/>
      <c r="G428" s="505"/>
      <c r="H428" s="402">
        <f t="shared" si="25"/>
        <v>0</v>
      </c>
      <c r="I428" s="297"/>
      <c r="J428" s="505"/>
      <c r="K428" s="402">
        <f t="shared" si="26"/>
        <v>0</v>
      </c>
    </row>
    <row r="429" spans="1:11" x14ac:dyDescent="0.25">
      <c r="A429" s="265">
        <f t="shared" si="27"/>
        <v>418</v>
      </c>
      <c r="B429" s="505"/>
      <c r="C429" s="523"/>
      <c r="D429" s="505"/>
      <c r="E429" s="402">
        <f t="shared" si="24"/>
        <v>0</v>
      </c>
      <c r="F429" s="297"/>
      <c r="G429" s="505"/>
      <c r="H429" s="402">
        <f t="shared" si="25"/>
        <v>0</v>
      </c>
      <c r="I429" s="297"/>
      <c r="J429" s="505"/>
      <c r="K429" s="402">
        <f t="shared" si="26"/>
        <v>0</v>
      </c>
    </row>
    <row r="430" spans="1:11" x14ac:dyDescent="0.25">
      <c r="A430" s="265">
        <f t="shared" si="27"/>
        <v>419</v>
      </c>
      <c r="B430" s="505"/>
      <c r="C430" s="523"/>
      <c r="D430" s="505"/>
      <c r="E430" s="402">
        <f t="shared" si="24"/>
        <v>0</v>
      </c>
      <c r="F430" s="297"/>
      <c r="G430" s="505"/>
      <c r="H430" s="402">
        <f t="shared" si="25"/>
        <v>0</v>
      </c>
      <c r="I430" s="297"/>
      <c r="J430" s="505"/>
      <c r="K430" s="402">
        <f t="shared" si="26"/>
        <v>0</v>
      </c>
    </row>
    <row r="431" spans="1:11" x14ac:dyDescent="0.25">
      <c r="A431" s="265">
        <f t="shared" si="27"/>
        <v>420</v>
      </c>
      <c r="B431" s="505"/>
      <c r="C431" s="523"/>
      <c r="D431" s="505"/>
      <c r="E431" s="402">
        <f t="shared" si="24"/>
        <v>0</v>
      </c>
      <c r="F431" s="297"/>
      <c r="G431" s="505"/>
      <c r="H431" s="402">
        <f t="shared" si="25"/>
        <v>0</v>
      </c>
      <c r="I431" s="297"/>
      <c r="J431" s="505"/>
      <c r="K431" s="402">
        <f t="shared" si="26"/>
        <v>0</v>
      </c>
    </row>
    <row r="432" spans="1:11" x14ac:dyDescent="0.25">
      <c r="A432" s="265">
        <f t="shared" si="27"/>
        <v>421</v>
      </c>
      <c r="B432" s="505"/>
      <c r="C432" s="523"/>
      <c r="D432" s="505"/>
      <c r="E432" s="402">
        <f t="shared" si="24"/>
        <v>0</v>
      </c>
      <c r="F432" s="297"/>
      <c r="G432" s="505"/>
      <c r="H432" s="402">
        <f t="shared" si="25"/>
        <v>0</v>
      </c>
      <c r="I432" s="297"/>
      <c r="J432" s="505"/>
      <c r="K432" s="402">
        <f t="shared" si="26"/>
        <v>0</v>
      </c>
    </row>
    <row r="433" spans="1:11" x14ac:dyDescent="0.25">
      <c r="A433" s="265">
        <f t="shared" si="27"/>
        <v>422</v>
      </c>
      <c r="B433" s="505"/>
      <c r="C433" s="523"/>
      <c r="D433" s="505"/>
      <c r="E433" s="402">
        <f t="shared" si="24"/>
        <v>0</v>
      </c>
      <c r="F433" s="297"/>
      <c r="G433" s="505"/>
      <c r="H433" s="402">
        <f t="shared" si="25"/>
        <v>0</v>
      </c>
      <c r="I433" s="297"/>
      <c r="J433" s="505"/>
      <c r="K433" s="402">
        <f t="shared" si="26"/>
        <v>0</v>
      </c>
    </row>
    <row r="434" spans="1:11" x14ac:dyDescent="0.25">
      <c r="A434" s="265">
        <f t="shared" si="27"/>
        <v>423</v>
      </c>
      <c r="B434" s="505"/>
      <c r="C434" s="523"/>
      <c r="D434" s="505"/>
      <c r="E434" s="402">
        <f t="shared" si="24"/>
        <v>0</v>
      </c>
      <c r="F434" s="297"/>
      <c r="G434" s="505"/>
      <c r="H434" s="402">
        <f t="shared" si="25"/>
        <v>0</v>
      </c>
      <c r="I434" s="297"/>
      <c r="J434" s="505"/>
      <c r="K434" s="402">
        <f t="shared" si="26"/>
        <v>0</v>
      </c>
    </row>
    <row r="435" spans="1:11" x14ac:dyDescent="0.25">
      <c r="A435" s="265">
        <f t="shared" si="27"/>
        <v>424</v>
      </c>
      <c r="B435" s="505"/>
      <c r="C435" s="523"/>
      <c r="D435" s="505"/>
      <c r="E435" s="402">
        <f t="shared" si="24"/>
        <v>0</v>
      </c>
      <c r="F435" s="297"/>
      <c r="G435" s="505"/>
      <c r="H435" s="402">
        <f t="shared" si="25"/>
        <v>0</v>
      </c>
      <c r="I435" s="297"/>
      <c r="J435" s="505"/>
      <c r="K435" s="402">
        <f t="shared" si="26"/>
        <v>0</v>
      </c>
    </row>
    <row r="436" spans="1:11" x14ac:dyDescent="0.25">
      <c r="A436" s="265">
        <f t="shared" si="27"/>
        <v>425</v>
      </c>
      <c r="B436" s="505"/>
      <c r="C436" s="523"/>
      <c r="D436" s="505"/>
      <c r="E436" s="402">
        <f t="shared" si="24"/>
        <v>0</v>
      </c>
      <c r="F436" s="297"/>
      <c r="G436" s="505"/>
      <c r="H436" s="402">
        <f t="shared" si="25"/>
        <v>0</v>
      </c>
      <c r="I436" s="297"/>
      <c r="J436" s="505"/>
      <c r="K436" s="402">
        <f t="shared" si="26"/>
        <v>0</v>
      </c>
    </row>
    <row r="437" spans="1:11" x14ac:dyDescent="0.25">
      <c r="A437" s="265">
        <f t="shared" si="27"/>
        <v>426</v>
      </c>
      <c r="B437" s="505"/>
      <c r="C437" s="523"/>
      <c r="D437" s="505"/>
      <c r="E437" s="402">
        <f t="shared" si="24"/>
        <v>0</v>
      </c>
      <c r="F437" s="297"/>
      <c r="G437" s="505"/>
      <c r="H437" s="402">
        <f t="shared" si="25"/>
        <v>0</v>
      </c>
      <c r="I437" s="297"/>
      <c r="J437" s="505"/>
      <c r="K437" s="402">
        <f t="shared" si="26"/>
        <v>0</v>
      </c>
    </row>
    <row r="438" spans="1:11" x14ac:dyDescent="0.25">
      <c r="A438" s="265">
        <f t="shared" si="27"/>
        <v>427</v>
      </c>
      <c r="B438" s="505"/>
      <c r="C438" s="523"/>
      <c r="D438" s="505"/>
      <c r="E438" s="402">
        <f t="shared" si="24"/>
        <v>0</v>
      </c>
      <c r="F438" s="297"/>
      <c r="G438" s="505"/>
      <c r="H438" s="402">
        <f t="shared" si="25"/>
        <v>0</v>
      </c>
      <c r="I438" s="297"/>
      <c r="J438" s="505"/>
      <c r="K438" s="402">
        <f t="shared" si="26"/>
        <v>0</v>
      </c>
    </row>
    <row r="439" spans="1:11" x14ac:dyDescent="0.25">
      <c r="A439" s="265">
        <f t="shared" si="27"/>
        <v>428</v>
      </c>
      <c r="B439" s="505"/>
      <c r="C439" s="523"/>
      <c r="D439" s="505"/>
      <c r="E439" s="402">
        <f t="shared" si="24"/>
        <v>0</v>
      </c>
      <c r="F439" s="297"/>
      <c r="G439" s="505"/>
      <c r="H439" s="402">
        <f t="shared" si="25"/>
        <v>0</v>
      </c>
      <c r="I439" s="297"/>
      <c r="J439" s="505"/>
      <c r="K439" s="402">
        <f t="shared" si="26"/>
        <v>0</v>
      </c>
    </row>
    <row r="440" spans="1:11" x14ac:dyDescent="0.25">
      <c r="A440" s="265">
        <f t="shared" si="27"/>
        <v>429</v>
      </c>
      <c r="B440" s="505"/>
      <c r="C440" s="523"/>
      <c r="D440" s="505"/>
      <c r="E440" s="402">
        <f t="shared" si="24"/>
        <v>0</v>
      </c>
      <c r="F440" s="297"/>
      <c r="G440" s="505"/>
      <c r="H440" s="402">
        <f t="shared" si="25"/>
        <v>0</v>
      </c>
      <c r="I440" s="297"/>
      <c r="J440" s="505"/>
      <c r="K440" s="402">
        <f t="shared" si="26"/>
        <v>0</v>
      </c>
    </row>
    <row r="441" spans="1:11" x14ac:dyDescent="0.25">
      <c r="A441" s="265">
        <f t="shared" si="27"/>
        <v>430</v>
      </c>
      <c r="B441" s="505"/>
      <c r="C441" s="523"/>
      <c r="D441" s="505"/>
      <c r="E441" s="402">
        <f t="shared" si="24"/>
        <v>0</v>
      </c>
      <c r="F441" s="297"/>
      <c r="G441" s="505"/>
      <c r="H441" s="402">
        <f t="shared" si="25"/>
        <v>0</v>
      </c>
      <c r="I441" s="297"/>
      <c r="J441" s="505"/>
      <c r="K441" s="402">
        <f t="shared" si="26"/>
        <v>0</v>
      </c>
    </row>
    <row r="442" spans="1:11" x14ac:dyDescent="0.25">
      <c r="A442" s="265">
        <f t="shared" si="27"/>
        <v>431</v>
      </c>
      <c r="B442" s="505"/>
      <c r="C442" s="523"/>
      <c r="D442" s="505"/>
      <c r="E442" s="402">
        <f t="shared" si="24"/>
        <v>0</v>
      </c>
      <c r="F442" s="297"/>
      <c r="G442" s="505"/>
      <c r="H442" s="402">
        <f t="shared" si="25"/>
        <v>0</v>
      </c>
      <c r="I442" s="297"/>
      <c r="J442" s="505"/>
      <c r="K442" s="402">
        <f t="shared" si="26"/>
        <v>0</v>
      </c>
    </row>
    <row r="443" spans="1:11" x14ac:dyDescent="0.25">
      <c r="A443" s="265">
        <f t="shared" si="27"/>
        <v>432</v>
      </c>
      <c r="B443" s="505"/>
      <c r="C443" s="523"/>
      <c r="D443" s="505"/>
      <c r="E443" s="402">
        <f t="shared" si="24"/>
        <v>0</v>
      </c>
      <c r="F443" s="297"/>
      <c r="G443" s="505"/>
      <c r="H443" s="402">
        <f t="shared" si="25"/>
        <v>0</v>
      </c>
      <c r="I443" s="297"/>
      <c r="J443" s="505"/>
      <c r="K443" s="402">
        <f t="shared" si="26"/>
        <v>0</v>
      </c>
    </row>
    <row r="444" spans="1:11" x14ac:dyDescent="0.25">
      <c r="A444" s="265">
        <f t="shared" si="27"/>
        <v>433</v>
      </c>
      <c r="B444" s="505"/>
      <c r="C444" s="523"/>
      <c r="D444" s="505"/>
      <c r="E444" s="402">
        <f t="shared" si="24"/>
        <v>0</v>
      </c>
      <c r="F444" s="297"/>
      <c r="G444" s="505"/>
      <c r="H444" s="402">
        <f t="shared" si="25"/>
        <v>0</v>
      </c>
      <c r="I444" s="297"/>
      <c r="J444" s="505"/>
      <c r="K444" s="402">
        <f t="shared" si="26"/>
        <v>0</v>
      </c>
    </row>
    <row r="445" spans="1:11" x14ac:dyDescent="0.25">
      <c r="A445" s="265">
        <f t="shared" si="27"/>
        <v>434</v>
      </c>
      <c r="B445" s="505"/>
      <c r="C445" s="523"/>
      <c r="D445" s="505"/>
      <c r="E445" s="402">
        <f t="shared" si="24"/>
        <v>0</v>
      </c>
      <c r="F445" s="297"/>
      <c r="G445" s="505"/>
      <c r="H445" s="402">
        <f t="shared" si="25"/>
        <v>0</v>
      </c>
      <c r="I445" s="297"/>
      <c r="J445" s="505"/>
      <c r="K445" s="402">
        <f t="shared" si="26"/>
        <v>0</v>
      </c>
    </row>
    <row r="446" spans="1:11" x14ac:dyDescent="0.25">
      <c r="A446" s="265">
        <f t="shared" si="27"/>
        <v>435</v>
      </c>
      <c r="B446" s="505"/>
      <c r="C446" s="523"/>
      <c r="D446" s="505"/>
      <c r="E446" s="402">
        <f t="shared" si="24"/>
        <v>0</v>
      </c>
      <c r="F446" s="297"/>
      <c r="G446" s="505"/>
      <c r="H446" s="402">
        <f t="shared" si="25"/>
        <v>0</v>
      </c>
      <c r="I446" s="297"/>
      <c r="J446" s="505"/>
      <c r="K446" s="402">
        <f t="shared" si="26"/>
        <v>0</v>
      </c>
    </row>
    <row r="447" spans="1:11" x14ac:dyDescent="0.25">
      <c r="A447" s="265">
        <f t="shared" si="27"/>
        <v>436</v>
      </c>
      <c r="B447" s="505"/>
      <c r="C447" s="523"/>
      <c r="D447" s="505"/>
      <c r="E447" s="402">
        <f t="shared" si="24"/>
        <v>0</v>
      </c>
      <c r="F447" s="297"/>
      <c r="G447" s="505"/>
      <c r="H447" s="402">
        <f t="shared" si="25"/>
        <v>0</v>
      </c>
      <c r="I447" s="297"/>
      <c r="J447" s="505"/>
      <c r="K447" s="402">
        <f t="shared" si="26"/>
        <v>0</v>
      </c>
    </row>
    <row r="448" spans="1:11" x14ac:dyDescent="0.25">
      <c r="A448" s="265">
        <f t="shared" si="27"/>
        <v>437</v>
      </c>
      <c r="B448" s="505"/>
      <c r="C448" s="523"/>
      <c r="D448" s="505"/>
      <c r="E448" s="402">
        <f t="shared" si="24"/>
        <v>0</v>
      </c>
      <c r="F448" s="297"/>
      <c r="G448" s="505"/>
      <c r="H448" s="402">
        <f t="shared" si="25"/>
        <v>0</v>
      </c>
      <c r="I448" s="297"/>
      <c r="J448" s="505"/>
      <c r="K448" s="402">
        <f t="shared" si="26"/>
        <v>0</v>
      </c>
    </row>
    <row r="449" spans="1:11" x14ac:dyDescent="0.25">
      <c r="A449" s="265">
        <f t="shared" si="27"/>
        <v>438</v>
      </c>
      <c r="B449" s="505"/>
      <c r="C449" s="523"/>
      <c r="D449" s="505"/>
      <c r="E449" s="402">
        <f t="shared" si="24"/>
        <v>0</v>
      </c>
      <c r="F449" s="297"/>
      <c r="G449" s="505"/>
      <c r="H449" s="402">
        <f t="shared" si="25"/>
        <v>0</v>
      </c>
      <c r="I449" s="297"/>
      <c r="J449" s="505"/>
      <c r="K449" s="402">
        <f t="shared" si="26"/>
        <v>0</v>
      </c>
    </row>
    <row r="450" spans="1:11" x14ac:dyDescent="0.25">
      <c r="A450" s="265">
        <f t="shared" si="27"/>
        <v>439</v>
      </c>
      <c r="B450" s="505"/>
      <c r="C450" s="523"/>
      <c r="D450" s="505"/>
      <c r="E450" s="402">
        <f t="shared" si="24"/>
        <v>0</v>
      </c>
      <c r="F450" s="297"/>
      <c r="G450" s="505"/>
      <c r="H450" s="402">
        <f t="shared" si="25"/>
        <v>0</v>
      </c>
      <c r="I450" s="297"/>
      <c r="J450" s="505"/>
      <c r="K450" s="402">
        <f t="shared" si="26"/>
        <v>0</v>
      </c>
    </row>
    <row r="451" spans="1:11" x14ac:dyDescent="0.25">
      <c r="A451" s="265">
        <f t="shared" si="27"/>
        <v>440</v>
      </c>
      <c r="B451" s="505"/>
      <c r="C451" s="523"/>
      <c r="D451" s="505"/>
      <c r="E451" s="402">
        <f t="shared" si="24"/>
        <v>0</v>
      </c>
      <c r="F451" s="297"/>
      <c r="G451" s="505"/>
      <c r="H451" s="402">
        <f t="shared" si="25"/>
        <v>0</v>
      </c>
      <c r="I451" s="297"/>
      <c r="J451" s="505"/>
      <c r="K451" s="402">
        <f t="shared" si="26"/>
        <v>0</v>
      </c>
    </row>
    <row r="452" spans="1:11" x14ac:dyDescent="0.25">
      <c r="A452" s="265">
        <f t="shared" si="27"/>
        <v>441</v>
      </c>
      <c r="B452" s="505"/>
      <c r="C452" s="523"/>
      <c r="D452" s="505"/>
      <c r="E452" s="402">
        <f t="shared" si="24"/>
        <v>0</v>
      </c>
      <c r="F452" s="297"/>
      <c r="G452" s="505"/>
      <c r="H452" s="402">
        <f t="shared" si="25"/>
        <v>0</v>
      </c>
      <c r="I452" s="297"/>
      <c r="J452" s="505"/>
      <c r="K452" s="402">
        <f t="shared" si="26"/>
        <v>0</v>
      </c>
    </row>
    <row r="453" spans="1:11" x14ac:dyDescent="0.25">
      <c r="A453" s="265">
        <f t="shared" si="27"/>
        <v>442</v>
      </c>
      <c r="B453" s="505"/>
      <c r="C453" s="523"/>
      <c r="D453" s="505"/>
      <c r="E453" s="402">
        <f t="shared" si="24"/>
        <v>0</v>
      </c>
      <c r="F453" s="297"/>
      <c r="G453" s="505"/>
      <c r="H453" s="402">
        <f t="shared" si="25"/>
        <v>0</v>
      </c>
      <c r="I453" s="297"/>
      <c r="J453" s="505"/>
      <c r="K453" s="402">
        <f t="shared" si="26"/>
        <v>0</v>
      </c>
    </row>
    <row r="454" spans="1:11" x14ac:dyDescent="0.25">
      <c r="A454" s="265">
        <f t="shared" si="27"/>
        <v>443</v>
      </c>
      <c r="B454" s="505"/>
      <c r="C454" s="523"/>
      <c r="D454" s="505"/>
      <c r="E454" s="402">
        <f t="shared" si="24"/>
        <v>0</v>
      </c>
      <c r="F454" s="297"/>
      <c r="G454" s="505"/>
      <c r="H454" s="402">
        <f t="shared" si="25"/>
        <v>0</v>
      </c>
      <c r="I454" s="297"/>
      <c r="J454" s="505"/>
      <c r="K454" s="402">
        <f t="shared" si="26"/>
        <v>0</v>
      </c>
    </row>
    <row r="455" spans="1:11" x14ac:dyDescent="0.25">
      <c r="A455" s="265">
        <f t="shared" si="27"/>
        <v>444</v>
      </c>
      <c r="B455" s="505"/>
      <c r="C455" s="523"/>
      <c r="D455" s="505"/>
      <c r="E455" s="402">
        <f t="shared" si="24"/>
        <v>0</v>
      </c>
      <c r="F455" s="297"/>
      <c r="G455" s="505"/>
      <c r="H455" s="402">
        <f t="shared" si="25"/>
        <v>0</v>
      </c>
      <c r="I455" s="297"/>
      <c r="J455" s="505"/>
      <c r="K455" s="402">
        <f t="shared" si="26"/>
        <v>0</v>
      </c>
    </row>
    <row r="456" spans="1:11" x14ac:dyDescent="0.25">
      <c r="A456" s="265">
        <f t="shared" si="27"/>
        <v>445</v>
      </c>
      <c r="B456" s="505"/>
      <c r="C456" s="523"/>
      <c r="D456" s="505"/>
      <c r="E456" s="402">
        <f t="shared" si="24"/>
        <v>0</v>
      </c>
      <c r="F456" s="297"/>
      <c r="G456" s="505"/>
      <c r="H456" s="402">
        <f t="shared" si="25"/>
        <v>0</v>
      </c>
      <c r="I456" s="297"/>
      <c r="J456" s="505"/>
      <c r="K456" s="402">
        <f t="shared" si="26"/>
        <v>0</v>
      </c>
    </row>
    <row r="457" spans="1:11" x14ac:dyDescent="0.25">
      <c r="A457" s="265">
        <f t="shared" si="27"/>
        <v>446</v>
      </c>
      <c r="B457" s="505"/>
      <c r="C457" s="523"/>
      <c r="D457" s="505"/>
      <c r="E457" s="402">
        <f t="shared" si="24"/>
        <v>0</v>
      </c>
      <c r="F457" s="297"/>
      <c r="G457" s="505"/>
      <c r="H457" s="402">
        <f t="shared" si="25"/>
        <v>0</v>
      </c>
      <c r="I457" s="297"/>
      <c r="J457" s="505"/>
      <c r="K457" s="402">
        <f t="shared" si="26"/>
        <v>0</v>
      </c>
    </row>
    <row r="458" spans="1:11" x14ac:dyDescent="0.25">
      <c r="A458" s="265">
        <f t="shared" si="27"/>
        <v>447</v>
      </c>
      <c r="B458" s="505"/>
      <c r="C458" s="523"/>
      <c r="D458" s="505"/>
      <c r="E458" s="402">
        <f t="shared" si="24"/>
        <v>0</v>
      </c>
      <c r="F458" s="297"/>
      <c r="G458" s="505"/>
      <c r="H458" s="402">
        <f t="shared" si="25"/>
        <v>0</v>
      </c>
      <c r="I458" s="297"/>
      <c r="J458" s="505"/>
      <c r="K458" s="402">
        <f t="shared" si="26"/>
        <v>0</v>
      </c>
    </row>
    <row r="459" spans="1:11" x14ac:dyDescent="0.25">
      <c r="A459" s="265">
        <f t="shared" si="27"/>
        <v>448</v>
      </c>
      <c r="B459" s="505"/>
      <c r="C459" s="523"/>
      <c r="D459" s="505"/>
      <c r="E459" s="402">
        <f t="shared" si="24"/>
        <v>0</v>
      </c>
      <c r="F459" s="297"/>
      <c r="G459" s="505"/>
      <c r="H459" s="402">
        <f t="shared" si="25"/>
        <v>0</v>
      </c>
      <c r="I459" s="297"/>
      <c r="J459" s="505"/>
      <c r="K459" s="402">
        <f t="shared" si="26"/>
        <v>0</v>
      </c>
    </row>
    <row r="460" spans="1:11" x14ac:dyDescent="0.25">
      <c r="A460" s="265">
        <f t="shared" si="27"/>
        <v>449</v>
      </c>
      <c r="B460" s="505"/>
      <c r="C460" s="523"/>
      <c r="D460" s="505"/>
      <c r="E460" s="402">
        <f t="shared" si="24"/>
        <v>0</v>
      </c>
      <c r="F460" s="297"/>
      <c r="G460" s="505"/>
      <c r="H460" s="402">
        <f t="shared" si="25"/>
        <v>0</v>
      </c>
      <c r="I460" s="297"/>
      <c r="J460" s="505"/>
      <c r="K460" s="402">
        <f t="shared" si="26"/>
        <v>0</v>
      </c>
    </row>
    <row r="461" spans="1:11" x14ac:dyDescent="0.25">
      <c r="A461" s="265">
        <f t="shared" si="27"/>
        <v>450</v>
      </c>
      <c r="B461" s="505"/>
      <c r="C461" s="523"/>
      <c r="D461" s="505"/>
      <c r="E461" s="402">
        <f t="shared" ref="E461:E524" si="28">ROUND(IF(D461/136*7&lt;40,D461/136*0.175,1),1)</f>
        <v>0</v>
      </c>
      <c r="F461" s="297"/>
      <c r="G461" s="505"/>
      <c r="H461" s="402">
        <f t="shared" ref="H461:H524" si="29">ROUND(IF(G461/60*7&lt;40,G461/60*0.175,1),1)</f>
        <v>0</v>
      </c>
      <c r="I461" s="297"/>
      <c r="J461" s="505"/>
      <c r="K461" s="402">
        <f t="shared" ref="K461:K524" si="30">ROUND(IF(J461/84*7&lt;40,J461/84*0.175,1),1)</f>
        <v>0</v>
      </c>
    </row>
    <row r="462" spans="1:11" x14ac:dyDescent="0.25">
      <c r="A462" s="265">
        <f t="shared" ref="A462:A525" si="31">+A461+1</f>
        <v>451</v>
      </c>
      <c r="B462" s="505"/>
      <c r="C462" s="523"/>
      <c r="D462" s="505"/>
      <c r="E462" s="402">
        <f t="shared" si="28"/>
        <v>0</v>
      </c>
      <c r="F462" s="297"/>
      <c r="G462" s="505"/>
      <c r="H462" s="402">
        <f t="shared" si="29"/>
        <v>0</v>
      </c>
      <c r="I462" s="297"/>
      <c r="J462" s="505"/>
      <c r="K462" s="402">
        <f t="shared" si="30"/>
        <v>0</v>
      </c>
    </row>
    <row r="463" spans="1:11" x14ac:dyDescent="0.25">
      <c r="A463" s="265">
        <f t="shared" si="31"/>
        <v>452</v>
      </c>
      <c r="B463" s="505"/>
      <c r="C463" s="523"/>
      <c r="D463" s="505"/>
      <c r="E463" s="402">
        <f t="shared" si="28"/>
        <v>0</v>
      </c>
      <c r="F463" s="297"/>
      <c r="G463" s="505"/>
      <c r="H463" s="402">
        <f t="shared" si="29"/>
        <v>0</v>
      </c>
      <c r="I463" s="297"/>
      <c r="J463" s="505"/>
      <c r="K463" s="402">
        <f t="shared" si="30"/>
        <v>0</v>
      </c>
    </row>
    <row r="464" spans="1:11" x14ac:dyDescent="0.25">
      <c r="A464" s="265">
        <f t="shared" si="31"/>
        <v>453</v>
      </c>
      <c r="B464" s="505"/>
      <c r="C464" s="523"/>
      <c r="D464" s="505"/>
      <c r="E464" s="402">
        <f t="shared" si="28"/>
        <v>0</v>
      </c>
      <c r="F464" s="297"/>
      <c r="G464" s="505"/>
      <c r="H464" s="402">
        <f t="shared" si="29"/>
        <v>0</v>
      </c>
      <c r="I464" s="297"/>
      <c r="J464" s="505"/>
      <c r="K464" s="402">
        <f t="shared" si="30"/>
        <v>0</v>
      </c>
    </row>
    <row r="465" spans="1:11" x14ac:dyDescent="0.25">
      <c r="A465" s="265">
        <f t="shared" si="31"/>
        <v>454</v>
      </c>
      <c r="B465" s="505"/>
      <c r="C465" s="523"/>
      <c r="D465" s="505"/>
      <c r="E465" s="402">
        <f t="shared" si="28"/>
        <v>0</v>
      </c>
      <c r="F465" s="297"/>
      <c r="G465" s="505"/>
      <c r="H465" s="402">
        <f t="shared" si="29"/>
        <v>0</v>
      </c>
      <c r="I465" s="297"/>
      <c r="J465" s="505"/>
      <c r="K465" s="402">
        <f t="shared" si="30"/>
        <v>0</v>
      </c>
    </row>
    <row r="466" spans="1:11" x14ac:dyDescent="0.25">
      <c r="A466" s="265">
        <f t="shared" si="31"/>
        <v>455</v>
      </c>
      <c r="B466" s="505"/>
      <c r="C466" s="523"/>
      <c r="D466" s="505"/>
      <c r="E466" s="402">
        <f t="shared" si="28"/>
        <v>0</v>
      </c>
      <c r="F466" s="297"/>
      <c r="G466" s="505"/>
      <c r="H466" s="402">
        <f t="shared" si="29"/>
        <v>0</v>
      </c>
      <c r="I466" s="297"/>
      <c r="J466" s="505"/>
      <c r="K466" s="402">
        <f t="shared" si="30"/>
        <v>0</v>
      </c>
    </row>
    <row r="467" spans="1:11" x14ac:dyDescent="0.25">
      <c r="A467" s="265">
        <f t="shared" si="31"/>
        <v>456</v>
      </c>
      <c r="B467" s="505"/>
      <c r="C467" s="523"/>
      <c r="D467" s="505"/>
      <c r="E467" s="402">
        <f t="shared" si="28"/>
        <v>0</v>
      </c>
      <c r="F467" s="297"/>
      <c r="G467" s="505"/>
      <c r="H467" s="402">
        <f t="shared" si="29"/>
        <v>0</v>
      </c>
      <c r="I467" s="297"/>
      <c r="J467" s="505"/>
      <c r="K467" s="402">
        <f t="shared" si="30"/>
        <v>0</v>
      </c>
    </row>
    <row r="468" spans="1:11" x14ac:dyDescent="0.25">
      <c r="A468" s="265">
        <f t="shared" si="31"/>
        <v>457</v>
      </c>
      <c r="B468" s="505"/>
      <c r="C468" s="523"/>
      <c r="D468" s="505"/>
      <c r="E468" s="402">
        <f t="shared" si="28"/>
        <v>0</v>
      </c>
      <c r="F468" s="297"/>
      <c r="G468" s="505"/>
      <c r="H468" s="402">
        <f t="shared" si="29"/>
        <v>0</v>
      </c>
      <c r="I468" s="297"/>
      <c r="J468" s="505"/>
      <c r="K468" s="402">
        <f t="shared" si="30"/>
        <v>0</v>
      </c>
    </row>
    <row r="469" spans="1:11" x14ac:dyDescent="0.25">
      <c r="A469" s="265">
        <f t="shared" si="31"/>
        <v>458</v>
      </c>
      <c r="B469" s="505"/>
      <c r="C469" s="523"/>
      <c r="D469" s="505"/>
      <c r="E469" s="402">
        <f t="shared" si="28"/>
        <v>0</v>
      </c>
      <c r="F469" s="297"/>
      <c r="G469" s="505"/>
      <c r="H469" s="402">
        <f t="shared" si="29"/>
        <v>0</v>
      </c>
      <c r="I469" s="297"/>
      <c r="J469" s="505"/>
      <c r="K469" s="402">
        <f t="shared" si="30"/>
        <v>0</v>
      </c>
    </row>
    <row r="470" spans="1:11" x14ac:dyDescent="0.25">
      <c r="A470" s="265">
        <f t="shared" si="31"/>
        <v>459</v>
      </c>
      <c r="B470" s="505"/>
      <c r="C470" s="523"/>
      <c r="D470" s="505"/>
      <c r="E470" s="402">
        <f t="shared" si="28"/>
        <v>0</v>
      </c>
      <c r="F470" s="297"/>
      <c r="G470" s="505"/>
      <c r="H470" s="402">
        <f t="shared" si="29"/>
        <v>0</v>
      </c>
      <c r="I470" s="297"/>
      <c r="J470" s="505"/>
      <c r="K470" s="402">
        <f t="shared" si="30"/>
        <v>0</v>
      </c>
    </row>
    <row r="471" spans="1:11" x14ac:dyDescent="0.25">
      <c r="A471" s="265">
        <f t="shared" si="31"/>
        <v>460</v>
      </c>
      <c r="B471" s="505"/>
      <c r="C471" s="523"/>
      <c r="D471" s="505"/>
      <c r="E471" s="402">
        <f t="shared" si="28"/>
        <v>0</v>
      </c>
      <c r="F471" s="297"/>
      <c r="G471" s="505"/>
      <c r="H471" s="402">
        <f t="shared" si="29"/>
        <v>0</v>
      </c>
      <c r="I471" s="297"/>
      <c r="J471" s="505"/>
      <c r="K471" s="402">
        <f t="shared" si="30"/>
        <v>0</v>
      </c>
    </row>
    <row r="472" spans="1:11" x14ac:dyDescent="0.25">
      <c r="A472" s="265">
        <f t="shared" si="31"/>
        <v>461</v>
      </c>
      <c r="B472" s="505"/>
      <c r="C472" s="523"/>
      <c r="D472" s="505"/>
      <c r="E472" s="402">
        <f t="shared" si="28"/>
        <v>0</v>
      </c>
      <c r="F472" s="297"/>
      <c r="G472" s="505"/>
      <c r="H472" s="402">
        <f t="shared" si="29"/>
        <v>0</v>
      </c>
      <c r="I472" s="297"/>
      <c r="J472" s="505"/>
      <c r="K472" s="402">
        <f t="shared" si="30"/>
        <v>0</v>
      </c>
    </row>
    <row r="473" spans="1:11" x14ac:dyDescent="0.25">
      <c r="A473" s="265">
        <f t="shared" si="31"/>
        <v>462</v>
      </c>
      <c r="B473" s="505"/>
      <c r="C473" s="523"/>
      <c r="D473" s="505"/>
      <c r="E473" s="402">
        <f t="shared" si="28"/>
        <v>0</v>
      </c>
      <c r="F473" s="297"/>
      <c r="G473" s="505"/>
      <c r="H473" s="402">
        <f t="shared" si="29"/>
        <v>0</v>
      </c>
      <c r="I473" s="297"/>
      <c r="J473" s="505"/>
      <c r="K473" s="402">
        <f t="shared" si="30"/>
        <v>0</v>
      </c>
    </row>
    <row r="474" spans="1:11" x14ac:dyDescent="0.25">
      <c r="A474" s="265">
        <f t="shared" si="31"/>
        <v>463</v>
      </c>
      <c r="B474" s="505"/>
      <c r="C474" s="523"/>
      <c r="D474" s="505"/>
      <c r="E474" s="402">
        <f t="shared" si="28"/>
        <v>0</v>
      </c>
      <c r="F474" s="297"/>
      <c r="G474" s="505"/>
      <c r="H474" s="402">
        <f t="shared" si="29"/>
        <v>0</v>
      </c>
      <c r="I474" s="297"/>
      <c r="J474" s="505"/>
      <c r="K474" s="402">
        <f t="shared" si="30"/>
        <v>0</v>
      </c>
    </row>
    <row r="475" spans="1:11" x14ac:dyDescent="0.25">
      <c r="A475" s="265">
        <f t="shared" si="31"/>
        <v>464</v>
      </c>
      <c r="B475" s="505"/>
      <c r="C475" s="523"/>
      <c r="D475" s="505"/>
      <c r="E475" s="402">
        <f t="shared" si="28"/>
        <v>0</v>
      </c>
      <c r="F475" s="297"/>
      <c r="G475" s="505"/>
      <c r="H475" s="402">
        <f t="shared" si="29"/>
        <v>0</v>
      </c>
      <c r="I475" s="297"/>
      <c r="J475" s="505"/>
      <c r="K475" s="402">
        <f t="shared" si="30"/>
        <v>0</v>
      </c>
    </row>
    <row r="476" spans="1:11" x14ac:dyDescent="0.25">
      <c r="A476" s="265">
        <f t="shared" si="31"/>
        <v>465</v>
      </c>
      <c r="B476" s="505"/>
      <c r="C476" s="523"/>
      <c r="D476" s="505"/>
      <c r="E476" s="402">
        <f t="shared" si="28"/>
        <v>0</v>
      </c>
      <c r="F476" s="297"/>
      <c r="G476" s="505"/>
      <c r="H476" s="402">
        <f t="shared" si="29"/>
        <v>0</v>
      </c>
      <c r="I476" s="297"/>
      <c r="J476" s="505"/>
      <c r="K476" s="402">
        <f t="shared" si="30"/>
        <v>0</v>
      </c>
    </row>
    <row r="477" spans="1:11" x14ac:dyDescent="0.25">
      <c r="A477" s="265">
        <f t="shared" si="31"/>
        <v>466</v>
      </c>
      <c r="B477" s="505"/>
      <c r="C477" s="523"/>
      <c r="D477" s="505"/>
      <c r="E477" s="402">
        <f t="shared" si="28"/>
        <v>0</v>
      </c>
      <c r="F477" s="297"/>
      <c r="G477" s="505"/>
      <c r="H477" s="402">
        <f t="shared" si="29"/>
        <v>0</v>
      </c>
      <c r="I477" s="297"/>
      <c r="J477" s="505"/>
      <c r="K477" s="402">
        <f t="shared" si="30"/>
        <v>0</v>
      </c>
    </row>
    <row r="478" spans="1:11" x14ac:dyDescent="0.25">
      <c r="A478" s="265">
        <f t="shared" si="31"/>
        <v>467</v>
      </c>
      <c r="B478" s="505"/>
      <c r="C478" s="523"/>
      <c r="D478" s="505"/>
      <c r="E478" s="402">
        <f t="shared" si="28"/>
        <v>0</v>
      </c>
      <c r="F478" s="297"/>
      <c r="G478" s="505"/>
      <c r="H478" s="402">
        <f t="shared" si="29"/>
        <v>0</v>
      </c>
      <c r="I478" s="297"/>
      <c r="J478" s="505"/>
      <c r="K478" s="402">
        <f t="shared" si="30"/>
        <v>0</v>
      </c>
    </row>
    <row r="479" spans="1:11" x14ac:dyDescent="0.25">
      <c r="A479" s="265">
        <f t="shared" si="31"/>
        <v>468</v>
      </c>
      <c r="B479" s="505"/>
      <c r="C479" s="523"/>
      <c r="D479" s="505"/>
      <c r="E479" s="402">
        <f t="shared" si="28"/>
        <v>0</v>
      </c>
      <c r="F479" s="297"/>
      <c r="G479" s="505"/>
      <c r="H479" s="402">
        <f t="shared" si="29"/>
        <v>0</v>
      </c>
      <c r="I479" s="297"/>
      <c r="J479" s="505"/>
      <c r="K479" s="402">
        <f t="shared" si="30"/>
        <v>0</v>
      </c>
    </row>
    <row r="480" spans="1:11" x14ac:dyDescent="0.25">
      <c r="A480" s="265">
        <f t="shared" si="31"/>
        <v>469</v>
      </c>
      <c r="B480" s="505"/>
      <c r="C480" s="523"/>
      <c r="D480" s="505"/>
      <c r="E480" s="402">
        <f t="shared" si="28"/>
        <v>0</v>
      </c>
      <c r="F480" s="297"/>
      <c r="G480" s="505"/>
      <c r="H480" s="402">
        <f t="shared" si="29"/>
        <v>0</v>
      </c>
      <c r="I480" s="297"/>
      <c r="J480" s="505"/>
      <c r="K480" s="402">
        <f t="shared" si="30"/>
        <v>0</v>
      </c>
    </row>
    <row r="481" spans="1:11" x14ac:dyDescent="0.25">
      <c r="A481" s="265">
        <f t="shared" si="31"/>
        <v>470</v>
      </c>
      <c r="B481" s="505"/>
      <c r="C481" s="523"/>
      <c r="D481" s="505"/>
      <c r="E481" s="402">
        <f t="shared" si="28"/>
        <v>0</v>
      </c>
      <c r="F481" s="297"/>
      <c r="G481" s="505"/>
      <c r="H481" s="402">
        <f t="shared" si="29"/>
        <v>0</v>
      </c>
      <c r="I481" s="297"/>
      <c r="J481" s="505"/>
      <c r="K481" s="402">
        <f t="shared" si="30"/>
        <v>0</v>
      </c>
    </row>
    <row r="482" spans="1:11" x14ac:dyDescent="0.25">
      <c r="A482" s="265">
        <f t="shared" si="31"/>
        <v>471</v>
      </c>
      <c r="B482" s="505"/>
      <c r="C482" s="523"/>
      <c r="D482" s="505"/>
      <c r="E482" s="402">
        <f t="shared" si="28"/>
        <v>0</v>
      </c>
      <c r="F482" s="297"/>
      <c r="G482" s="505"/>
      <c r="H482" s="402">
        <f t="shared" si="29"/>
        <v>0</v>
      </c>
      <c r="I482" s="297"/>
      <c r="J482" s="505"/>
      <c r="K482" s="402">
        <f t="shared" si="30"/>
        <v>0</v>
      </c>
    </row>
    <row r="483" spans="1:11" x14ac:dyDescent="0.25">
      <c r="A483" s="265">
        <f t="shared" si="31"/>
        <v>472</v>
      </c>
      <c r="B483" s="505"/>
      <c r="C483" s="523"/>
      <c r="D483" s="505"/>
      <c r="E483" s="402">
        <f t="shared" si="28"/>
        <v>0</v>
      </c>
      <c r="F483" s="297"/>
      <c r="G483" s="505"/>
      <c r="H483" s="402">
        <f t="shared" si="29"/>
        <v>0</v>
      </c>
      <c r="I483" s="297"/>
      <c r="J483" s="505"/>
      <c r="K483" s="402">
        <f t="shared" si="30"/>
        <v>0</v>
      </c>
    </row>
    <row r="484" spans="1:11" x14ac:dyDescent="0.25">
      <c r="A484" s="265">
        <f t="shared" si="31"/>
        <v>473</v>
      </c>
      <c r="B484" s="505"/>
      <c r="C484" s="523"/>
      <c r="D484" s="505"/>
      <c r="E484" s="402">
        <f t="shared" si="28"/>
        <v>0</v>
      </c>
      <c r="F484" s="297"/>
      <c r="G484" s="505"/>
      <c r="H484" s="402">
        <f t="shared" si="29"/>
        <v>0</v>
      </c>
      <c r="I484" s="297"/>
      <c r="J484" s="505"/>
      <c r="K484" s="402">
        <f t="shared" si="30"/>
        <v>0</v>
      </c>
    </row>
    <row r="485" spans="1:11" x14ac:dyDescent="0.25">
      <c r="A485" s="265">
        <f t="shared" si="31"/>
        <v>474</v>
      </c>
      <c r="B485" s="505"/>
      <c r="C485" s="523"/>
      <c r="D485" s="505"/>
      <c r="E485" s="402">
        <f t="shared" si="28"/>
        <v>0</v>
      </c>
      <c r="F485" s="297"/>
      <c r="G485" s="505"/>
      <c r="H485" s="402">
        <f t="shared" si="29"/>
        <v>0</v>
      </c>
      <c r="I485" s="297"/>
      <c r="J485" s="505"/>
      <c r="K485" s="402">
        <f t="shared" si="30"/>
        <v>0</v>
      </c>
    </row>
    <row r="486" spans="1:11" x14ac:dyDescent="0.25">
      <c r="A486" s="265">
        <f t="shared" si="31"/>
        <v>475</v>
      </c>
      <c r="B486" s="505"/>
      <c r="C486" s="523"/>
      <c r="D486" s="505"/>
      <c r="E486" s="402">
        <f t="shared" si="28"/>
        <v>0</v>
      </c>
      <c r="F486" s="297"/>
      <c r="G486" s="505"/>
      <c r="H486" s="402">
        <f t="shared" si="29"/>
        <v>0</v>
      </c>
      <c r="I486" s="297"/>
      <c r="J486" s="505"/>
      <c r="K486" s="402">
        <f t="shared" si="30"/>
        <v>0</v>
      </c>
    </row>
    <row r="487" spans="1:11" x14ac:dyDescent="0.25">
      <c r="A487" s="265">
        <f t="shared" si="31"/>
        <v>476</v>
      </c>
      <c r="B487" s="505"/>
      <c r="C487" s="523"/>
      <c r="D487" s="505"/>
      <c r="E487" s="402">
        <f t="shared" si="28"/>
        <v>0</v>
      </c>
      <c r="F487" s="297"/>
      <c r="G487" s="505"/>
      <c r="H487" s="402">
        <f t="shared" si="29"/>
        <v>0</v>
      </c>
      <c r="I487" s="297"/>
      <c r="J487" s="505"/>
      <c r="K487" s="402">
        <f t="shared" si="30"/>
        <v>0</v>
      </c>
    </row>
    <row r="488" spans="1:11" x14ac:dyDescent="0.25">
      <c r="A488" s="265">
        <f t="shared" si="31"/>
        <v>477</v>
      </c>
      <c r="B488" s="505"/>
      <c r="C488" s="523"/>
      <c r="D488" s="505"/>
      <c r="E488" s="402">
        <f t="shared" si="28"/>
        <v>0</v>
      </c>
      <c r="F488" s="297"/>
      <c r="G488" s="505"/>
      <c r="H488" s="402">
        <f t="shared" si="29"/>
        <v>0</v>
      </c>
      <c r="I488" s="297"/>
      <c r="J488" s="505"/>
      <c r="K488" s="402">
        <f t="shared" si="30"/>
        <v>0</v>
      </c>
    </row>
    <row r="489" spans="1:11" x14ac:dyDescent="0.25">
      <c r="A489" s="265">
        <f t="shared" si="31"/>
        <v>478</v>
      </c>
      <c r="B489" s="505"/>
      <c r="C489" s="523"/>
      <c r="D489" s="505"/>
      <c r="E489" s="402">
        <f t="shared" si="28"/>
        <v>0</v>
      </c>
      <c r="F489" s="297"/>
      <c r="G489" s="505"/>
      <c r="H489" s="402">
        <f t="shared" si="29"/>
        <v>0</v>
      </c>
      <c r="I489" s="297"/>
      <c r="J489" s="505"/>
      <c r="K489" s="402">
        <f t="shared" si="30"/>
        <v>0</v>
      </c>
    </row>
    <row r="490" spans="1:11" x14ac:dyDescent="0.25">
      <c r="A490" s="265">
        <f t="shared" si="31"/>
        <v>479</v>
      </c>
      <c r="B490" s="505"/>
      <c r="C490" s="523"/>
      <c r="D490" s="505"/>
      <c r="E490" s="402">
        <f t="shared" si="28"/>
        <v>0</v>
      </c>
      <c r="F490" s="297"/>
      <c r="G490" s="505"/>
      <c r="H490" s="402">
        <f t="shared" si="29"/>
        <v>0</v>
      </c>
      <c r="I490" s="297"/>
      <c r="J490" s="505"/>
      <c r="K490" s="402">
        <f t="shared" si="30"/>
        <v>0</v>
      </c>
    </row>
    <row r="491" spans="1:11" x14ac:dyDescent="0.25">
      <c r="A491" s="265">
        <f t="shared" si="31"/>
        <v>480</v>
      </c>
      <c r="B491" s="505"/>
      <c r="C491" s="523"/>
      <c r="D491" s="505"/>
      <c r="E491" s="402">
        <f t="shared" si="28"/>
        <v>0</v>
      </c>
      <c r="F491" s="297"/>
      <c r="G491" s="505"/>
      <c r="H491" s="402">
        <f t="shared" si="29"/>
        <v>0</v>
      </c>
      <c r="I491" s="297"/>
      <c r="J491" s="505"/>
      <c r="K491" s="402">
        <f t="shared" si="30"/>
        <v>0</v>
      </c>
    </row>
    <row r="492" spans="1:11" x14ac:dyDescent="0.25">
      <c r="A492" s="265">
        <f t="shared" si="31"/>
        <v>481</v>
      </c>
      <c r="B492" s="505"/>
      <c r="C492" s="523"/>
      <c r="D492" s="505"/>
      <c r="E492" s="402">
        <f t="shared" si="28"/>
        <v>0</v>
      </c>
      <c r="F492" s="297"/>
      <c r="G492" s="505"/>
      <c r="H492" s="402">
        <f t="shared" si="29"/>
        <v>0</v>
      </c>
      <c r="I492" s="297"/>
      <c r="J492" s="505"/>
      <c r="K492" s="402">
        <f t="shared" si="30"/>
        <v>0</v>
      </c>
    </row>
    <row r="493" spans="1:11" x14ac:dyDescent="0.25">
      <c r="A493" s="265">
        <f t="shared" si="31"/>
        <v>482</v>
      </c>
      <c r="B493" s="505"/>
      <c r="C493" s="523"/>
      <c r="D493" s="505"/>
      <c r="E493" s="402">
        <f t="shared" si="28"/>
        <v>0</v>
      </c>
      <c r="F493" s="297"/>
      <c r="G493" s="505"/>
      <c r="H493" s="402">
        <f t="shared" si="29"/>
        <v>0</v>
      </c>
      <c r="I493" s="297"/>
      <c r="J493" s="505"/>
      <c r="K493" s="402">
        <f t="shared" si="30"/>
        <v>0</v>
      </c>
    </row>
    <row r="494" spans="1:11" x14ac:dyDescent="0.25">
      <c r="A494" s="265">
        <f t="shared" si="31"/>
        <v>483</v>
      </c>
      <c r="B494" s="505"/>
      <c r="C494" s="523"/>
      <c r="D494" s="505"/>
      <c r="E494" s="402">
        <f t="shared" si="28"/>
        <v>0</v>
      </c>
      <c r="F494" s="297"/>
      <c r="G494" s="505"/>
      <c r="H494" s="402">
        <f t="shared" si="29"/>
        <v>0</v>
      </c>
      <c r="I494" s="297"/>
      <c r="J494" s="505"/>
      <c r="K494" s="402">
        <f t="shared" si="30"/>
        <v>0</v>
      </c>
    </row>
    <row r="495" spans="1:11" x14ac:dyDescent="0.25">
      <c r="A495" s="265">
        <f t="shared" si="31"/>
        <v>484</v>
      </c>
      <c r="B495" s="505"/>
      <c r="C495" s="523"/>
      <c r="D495" s="505"/>
      <c r="E495" s="402">
        <f t="shared" si="28"/>
        <v>0</v>
      </c>
      <c r="F495" s="297"/>
      <c r="G495" s="505"/>
      <c r="H495" s="402">
        <f t="shared" si="29"/>
        <v>0</v>
      </c>
      <c r="I495" s="297"/>
      <c r="J495" s="505"/>
      <c r="K495" s="402">
        <f t="shared" si="30"/>
        <v>0</v>
      </c>
    </row>
    <row r="496" spans="1:11" x14ac:dyDescent="0.25">
      <c r="A496" s="265">
        <f t="shared" si="31"/>
        <v>485</v>
      </c>
      <c r="B496" s="505"/>
      <c r="C496" s="523"/>
      <c r="D496" s="505"/>
      <c r="E496" s="402">
        <f t="shared" si="28"/>
        <v>0</v>
      </c>
      <c r="F496" s="297"/>
      <c r="G496" s="505"/>
      <c r="H496" s="402">
        <f t="shared" si="29"/>
        <v>0</v>
      </c>
      <c r="I496" s="297"/>
      <c r="J496" s="505"/>
      <c r="K496" s="402">
        <f t="shared" si="30"/>
        <v>0</v>
      </c>
    </row>
    <row r="497" spans="1:11" x14ac:dyDescent="0.25">
      <c r="A497" s="265">
        <f t="shared" si="31"/>
        <v>486</v>
      </c>
      <c r="B497" s="505"/>
      <c r="C497" s="523"/>
      <c r="D497" s="505"/>
      <c r="E497" s="402">
        <f t="shared" si="28"/>
        <v>0</v>
      </c>
      <c r="F497" s="297"/>
      <c r="G497" s="505"/>
      <c r="H497" s="402">
        <f t="shared" si="29"/>
        <v>0</v>
      </c>
      <c r="I497" s="297"/>
      <c r="J497" s="505"/>
      <c r="K497" s="402">
        <f t="shared" si="30"/>
        <v>0</v>
      </c>
    </row>
    <row r="498" spans="1:11" x14ac:dyDescent="0.25">
      <c r="A498" s="265">
        <f t="shared" si="31"/>
        <v>487</v>
      </c>
      <c r="B498" s="505"/>
      <c r="C498" s="523"/>
      <c r="D498" s="505"/>
      <c r="E498" s="402">
        <f t="shared" si="28"/>
        <v>0</v>
      </c>
      <c r="F498" s="297"/>
      <c r="G498" s="505"/>
      <c r="H498" s="402">
        <f t="shared" si="29"/>
        <v>0</v>
      </c>
      <c r="I498" s="297"/>
      <c r="J498" s="505"/>
      <c r="K498" s="402">
        <f t="shared" si="30"/>
        <v>0</v>
      </c>
    </row>
    <row r="499" spans="1:11" x14ac:dyDescent="0.25">
      <c r="A499" s="265">
        <f t="shared" si="31"/>
        <v>488</v>
      </c>
      <c r="B499" s="505"/>
      <c r="C499" s="523"/>
      <c r="D499" s="505"/>
      <c r="E499" s="402">
        <f t="shared" si="28"/>
        <v>0</v>
      </c>
      <c r="F499" s="297"/>
      <c r="G499" s="505"/>
      <c r="H499" s="402">
        <f t="shared" si="29"/>
        <v>0</v>
      </c>
      <c r="I499" s="297"/>
      <c r="J499" s="505"/>
      <c r="K499" s="402">
        <f t="shared" si="30"/>
        <v>0</v>
      </c>
    </row>
    <row r="500" spans="1:11" x14ac:dyDescent="0.25">
      <c r="A500" s="265">
        <f t="shared" si="31"/>
        <v>489</v>
      </c>
      <c r="B500" s="505"/>
      <c r="C500" s="523"/>
      <c r="D500" s="505"/>
      <c r="E500" s="402">
        <f t="shared" si="28"/>
        <v>0</v>
      </c>
      <c r="F500" s="297"/>
      <c r="G500" s="505"/>
      <c r="H500" s="402">
        <f t="shared" si="29"/>
        <v>0</v>
      </c>
      <c r="I500" s="297"/>
      <c r="J500" s="505"/>
      <c r="K500" s="402">
        <f t="shared" si="30"/>
        <v>0</v>
      </c>
    </row>
    <row r="501" spans="1:11" x14ac:dyDescent="0.25">
      <c r="A501" s="265">
        <f t="shared" si="31"/>
        <v>490</v>
      </c>
      <c r="B501" s="505"/>
      <c r="C501" s="523"/>
      <c r="D501" s="505"/>
      <c r="E501" s="402">
        <f t="shared" si="28"/>
        <v>0</v>
      </c>
      <c r="F501" s="297"/>
      <c r="G501" s="505"/>
      <c r="H501" s="402">
        <f t="shared" si="29"/>
        <v>0</v>
      </c>
      <c r="I501" s="297"/>
      <c r="J501" s="505"/>
      <c r="K501" s="402">
        <f t="shared" si="30"/>
        <v>0</v>
      </c>
    </row>
    <row r="502" spans="1:11" x14ac:dyDescent="0.25">
      <c r="A502" s="265">
        <f t="shared" si="31"/>
        <v>491</v>
      </c>
      <c r="B502" s="505"/>
      <c r="C502" s="523"/>
      <c r="D502" s="505"/>
      <c r="E502" s="402">
        <f t="shared" si="28"/>
        <v>0</v>
      </c>
      <c r="F502" s="297"/>
      <c r="G502" s="505"/>
      <c r="H502" s="402">
        <f t="shared" si="29"/>
        <v>0</v>
      </c>
      <c r="I502" s="297"/>
      <c r="J502" s="505"/>
      <c r="K502" s="402">
        <f t="shared" si="30"/>
        <v>0</v>
      </c>
    </row>
    <row r="503" spans="1:11" x14ac:dyDescent="0.25">
      <c r="A503" s="265">
        <f t="shared" si="31"/>
        <v>492</v>
      </c>
      <c r="B503" s="505"/>
      <c r="C503" s="523"/>
      <c r="D503" s="505"/>
      <c r="E503" s="402">
        <f t="shared" si="28"/>
        <v>0</v>
      </c>
      <c r="F503" s="297"/>
      <c r="G503" s="505"/>
      <c r="H503" s="402">
        <f t="shared" si="29"/>
        <v>0</v>
      </c>
      <c r="I503" s="297"/>
      <c r="J503" s="505"/>
      <c r="K503" s="402">
        <f t="shared" si="30"/>
        <v>0</v>
      </c>
    </row>
    <row r="504" spans="1:11" x14ac:dyDescent="0.25">
      <c r="A504" s="265">
        <f t="shared" si="31"/>
        <v>493</v>
      </c>
      <c r="B504" s="505"/>
      <c r="C504" s="523"/>
      <c r="D504" s="505"/>
      <c r="E504" s="402">
        <f t="shared" si="28"/>
        <v>0</v>
      </c>
      <c r="F504" s="297"/>
      <c r="G504" s="505"/>
      <c r="H504" s="402">
        <f t="shared" si="29"/>
        <v>0</v>
      </c>
      <c r="I504" s="297"/>
      <c r="J504" s="505"/>
      <c r="K504" s="402">
        <f t="shared" si="30"/>
        <v>0</v>
      </c>
    </row>
    <row r="505" spans="1:11" x14ac:dyDescent="0.25">
      <c r="A505" s="265">
        <f t="shared" si="31"/>
        <v>494</v>
      </c>
      <c r="B505" s="505"/>
      <c r="C505" s="523"/>
      <c r="D505" s="505"/>
      <c r="E505" s="402">
        <f t="shared" si="28"/>
        <v>0</v>
      </c>
      <c r="F505" s="297"/>
      <c r="G505" s="505"/>
      <c r="H505" s="402">
        <f t="shared" si="29"/>
        <v>0</v>
      </c>
      <c r="I505" s="297"/>
      <c r="J505" s="505"/>
      <c r="K505" s="402">
        <f t="shared" si="30"/>
        <v>0</v>
      </c>
    </row>
    <row r="506" spans="1:11" x14ac:dyDescent="0.25">
      <c r="A506" s="265">
        <f t="shared" si="31"/>
        <v>495</v>
      </c>
      <c r="B506" s="505"/>
      <c r="C506" s="523"/>
      <c r="D506" s="505"/>
      <c r="E506" s="402">
        <f t="shared" si="28"/>
        <v>0</v>
      </c>
      <c r="F506" s="297"/>
      <c r="G506" s="505"/>
      <c r="H506" s="402">
        <f t="shared" si="29"/>
        <v>0</v>
      </c>
      <c r="I506" s="297"/>
      <c r="J506" s="505"/>
      <c r="K506" s="402">
        <f t="shared" si="30"/>
        <v>0</v>
      </c>
    </row>
    <row r="507" spans="1:11" x14ac:dyDescent="0.25">
      <c r="A507" s="265">
        <f t="shared" si="31"/>
        <v>496</v>
      </c>
      <c r="B507" s="505"/>
      <c r="C507" s="523"/>
      <c r="D507" s="505"/>
      <c r="E507" s="402">
        <f t="shared" si="28"/>
        <v>0</v>
      </c>
      <c r="F507" s="297"/>
      <c r="G507" s="505"/>
      <c r="H507" s="402">
        <f t="shared" si="29"/>
        <v>0</v>
      </c>
      <c r="I507" s="297"/>
      <c r="J507" s="505"/>
      <c r="K507" s="402">
        <f t="shared" si="30"/>
        <v>0</v>
      </c>
    </row>
    <row r="508" spans="1:11" x14ac:dyDescent="0.25">
      <c r="A508" s="265">
        <f t="shared" si="31"/>
        <v>497</v>
      </c>
      <c r="B508" s="505"/>
      <c r="C508" s="523"/>
      <c r="D508" s="505"/>
      <c r="E508" s="402">
        <f t="shared" si="28"/>
        <v>0</v>
      </c>
      <c r="F508" s="297"/>
      <c r="G508" s="505"/>
      <c r="H508" s="402">
        <f t="shared" si="29"/>
        <v>0</v>
      </c>
      <c r="I508" s="297"/>
      <c r="J508" s="505"/>
      <c r="K508" s="402">
        <f t="shared" si="30"/>
        <v>0</v>
      </c>
    </row>
    <row r="509" spans="1:11" x14ac:dyDescent="0.25">
      <c r="A509" s="265">
        <f t="shared" si="31"/>
        <v>498</v>
      </c>
      <c r="B509" s="505"/>
      <c r="C509" s="523"/>
      <c r="D509" s="505"/>
      <c r="E509" s="402">
        <f t="shared" si="28"/>
        <v>0</v>
      </c>
      <c r="F509" s="297"/>
      <c r="G509" s="505"/>
      <c r="H509" s="402">
        <f t="shared" si="29"/>
        <v>0</v>
      </c>
      <c r="I509" s="297"/>
      <c r="J509" s="505"/>
      <c r="K509" s="402">
        <f t="shared" si="30"/>
        <v>0</v>
      </c>
    </row>
    <row r="510" spans="1:11" x14ac:dyDescent="0.25">
      <c r="A510" s="265">
        <f t="shared" si="31"/>
        <v>499</v>
      </c>
      <c r="B510" s="505"/>
      <c r="C510" s="523"/>
      <c r="D510" s="505"/>
      <c r="E510" s="402">
        <f t="shared" si="28"/>
        <v>0</v>
      </c>
      <c r="F510" s="297"/>
      <c r="G510" s="505"/>
      <c r="H510" s="402">
        <f t="shared" si="29"/>
        <v>0</v>
      </c>
      <c r="I510" s="297"/>
      <c r="J510" s="505"/>
      <c r="K510" s="402">
        <f t="shared" si="30"/>
        <v>0</v>
      </c>
    </row>
    <row r="511" spans="1:11" x14ac:dyDescent="0.25">
      <c r="A511" s="265">
        <f t="shared" si="31"/>
        <v>500</v>
      </c>
      <c r="B511" s="505"/>
      <c r="C511" s="523"/>
      <c r="D511" s="505"/>
      <c r="E511" s="402">
        <f t="shared" si="28"/>
        <v>0</v>
      </c>
      <c r="F511" s="297"/>
      <c r="G511" s="505"/>
      <c r="H511" s="402">
        <f t="shared" si="29"/>
        <v>0</v>
      </c>
      <c r="I511" s="297"/>
      <c r="J511" s="505"/>
      <c r="K511" s="402">
        <f t="shared" si="30"/>
        <v>0</v>
      </c>
    </row>
    <row r="512" spans="1:11" x14ac:dyDescent="0.25">
      <c r="A512" s="265">
        <f t="shared" si="31"/>
        <v>501</v>
      </c>
      <c r="B512" s="505"/>
      <c r="C512" s="523"/>
      <c r="D512" s="505"/>
      <c r="E512" s="402">
        <f t="shared" si="28"/>
        <v>0</v>
      </c>
      <c r="F512" s="297"/>
      <c r="G512" s="505"/>
      <c r="H512" s="402">
        <f t="shared" si="29"/>
        <v>0</v>
      </c>
      <c r="I512" s="297"/>
      <c r="J512" s="505"/>
      <c r="K512" s="402">
        <f t="shared" si="30"/>
        <v>0</v>
      </c>
    </row>
    <row r="513" spans="1:11" x14ac:dyDescent="0.25">
      <c r="A513" s="265">
        <f t="shared" si="31"/>
        <v>502</v>
      </c>
      <c r="B513" s="505"/>
      <c r="C513" s="523"/>
      <c r="D513" s="505"/>
      <c r="E513" s="402">
        <f t="shared" si="28"/>
        <v>0</v>
      </c>
      <c r="F513" s="297"/>
      <c r="G513" s="505"/>
      <c r="H513" s="402">
        <f t="shared" si="29"/>
        <v>0</v>
      </c>
      <c r="I513" s="297"/>
      <c r="J513" s="505"/>
      <c r="K513" s="402">
        <f t="shared" si="30"/>
        <v>0</v>
      </c>
    </row>
    <row r="514" spans="1:11" x14ac:dyDescent="0.25">
      <c r="A514" s="265">
        <f t="shared" si="31"/>
        <v>503</v>
      </c>
      <c r="B514" s="505"/>
      <c r="C514" s="523"/>
      <c r="D514" s="505"/>
      <c r="E514" s="402">
        <f t="shared" si="28"/>
        <v>0</v>
      </c>
      <c r="F514" s="297"/>
      <c r="G514" s="505"/>
      <c r="H514" s="402">
        <f t="shared" si="29"/>
        <v>0</v>
      </c>
      <c r="I514" s="297"/>
      <c r="J514" s="505"/>
      <c r="K514" s="402">
        <f t="shared" si="30"/>
        <v>0</v>
      </c>
    </row>
    <row r="515" spans="1:11" x14ac:dyDescent="0.25">
      <c r="A515" s="265">
        <f t="shared" si="31"/>
        <v>504</v>
      </c>
      <c r="B515" s="505"/>
      <c r="C515" s="523"/>
      <c r="D515" s="505"/>
      <c r="E515" s="402">
        <f t="shared" si="28"/>
        <v>0</v>
      </c>
      <c r="F515" s="297"/>
      <c r="G515" s="505"/>
      <c r="H515" s="402">
        <f t="shared" si="29"/>
        <v>0</v>
      </c>
      <c r="I515" s="297"/>
      <c r="J515" s="505"/>
      <c r="K515" s="402">
        <f t="shared" si="30"/>
        <v>0</v>
      </c>
    </row>
    <row r="516" spans="1:11" x14ac:dyDescent="0.25">
      <c r="A516" s="265">
        <f t="shared" si="31"/>
        <v>505</v>
      </c>
      <c r="B516" s="505"/>
      <c r="C516" s="523"/>
      <c r="D516" s="505"/>
      <c r="E516" s="402">
        <f t="shared" si="28"/>
        <v>0</v>
      </c>
      <c r="F516" s="297"/>
      <c r="G516" s="505"/>
      <c r="H516" s="402">
        <f t="shared" si="29"/>
        <v>0</v>
      </c>
      <c r="I516" s="297"/>
      <c r="J516" s="505"/>
      <c r="K516" s="402">
        <f t="shared" si="30"/>
        <v>0</v>
      </c>
    </row>
    <row r="517" spans="1:11" x14ac:dyDescent="0.25">
      <c r="A517" s="265">
        <f t="shared" si="31"/>
        <v>506</v>
      </c>
      <c r="B517" s="505"/>
      <c r="C517" s="523"/>
      <c r="D517" s="505"/>
      <c r="E517" s="402">
        <f t="shared" si="28"/>
        <v>0</v>
      </c>
      <c r="F517" s="297"/>
      <c r="G517" s="505"/>
      <c r="H517" s="402">
        <f t="shared" si="29"/>
        <v>0</v>
      </c>
      <c r="I517" s="297"/>
      <c r="J517" s="505"/>
      <c r="K517" s="402">
        <f t="shared" si="30"/>
        <v>0</v>
      </c>
    </row>
    <row r="518" spans="1:11" x14ac:dyDescent="0.25">
      <c r="A518" s="265">
        <f t="shared" si="31"/>
        <v>507</v>
      </c>
      <c r="B518" s="505"/>
      <c r="C518" s="523"/>
      <c r="D518" s="505"/>
      <c r="E518" s="402">
        <f t="shared" si="28"/>
        <v>0</v>
      </c>
      <c r="F518" s="297"/>
      <c r="G518" s="505"/>
      <c r="H518" s="402">
        <f t="shared" si="29"/>
        <v>0</v>
      </c>
      <c r="I518" s="297"/>
      <c r="J518" s="505"/>
      <c r="K518" s="402">
        <f t="shared" si="30"/>
        <v>0</v>
      </c>
    </row>
    <row r="519" spans="1:11" x14ac:dyDescent="0.25">
      <c r="A519" s="265">
        <f t="shared" si="31"/>
        <v>508</v>
      </c>
      <c r="B519" s="505"/>
      <c r="C519" s="523"/>
      <c r="D519" s="505"/>
      <c r="E519" s="402">
        <f t="shared" si="28"/>
        <v>0</v>
      </c>
      <c r="F519" s="297"/>
      <c r="G519" s="505"/>
      <c r="H519" s="402">
        <f t="shared" si="29"/>
        <v>0</v>
      </c>
      <c r="I519" s="297"/>
      <c r="J519" s="505"/>
      <c r="K519" s="402">
        <f t="shared" si="30"/>
        <v>0</v>
      </c>
    </row>
    <row r="520" spans="1:11" x14ac:dyDescent="0.25">
      <c r="A520" s="265">
        <f t="shared" si="31"/>
        <v>509</v>
      </c>
      <c r="B520" s="505"/>
      <c r="C520" s="523"/>
      <c r="D520" s="505"/>
      <c r="E520" s="402">
        <f t="shared" si="28"/>
        <v>0</v>
      </c>
      <c r="F520" s="297"/>
      <c r="G520" s="505"/>
      <c r="H520" s="402">
        <f t="shared" si="29"/>
        <v>0</v>
      </c>
      <c r="I520" s="297"/>
      <c r="J520" s="505"/>
      <c r="K520" s="402">
        <f t="shared" si="30"/>
        <v>0</v>
      </c>
    </row>
    <row r="521" spans="1:11" x14ac:dyDescent="0.25">
      <c r="A521" s="265">
        <f t="shared" si="31"/>
        <v>510</v>
      </c>
      <c r="B521" s="505"/>
      <c r="C521" s="523"/>
      <c r="D521" s="505"/>
      <c r="E521" s="402">
        <f t="shared" si="28"/>
        <v>0</v>
      </c>
      <c r="F521" s="297"/>
      <c r="G521" s="505"/>
      <c r="H521" s="402">
        <f t="shared" si="29"/>
        <v>0</v>
      </c>
      <c r="I521" s="297"/>
      <c r="J521" s="505"/>
      <c r="K521" s="402">
        <f t="shared" si="30"/>
        <v>0</v>
      </c>
    </row>
    <row r="522" spans="1:11" x14ac:dyDescent="0.25">
      <c r="A522" s="265">
        <f t="shared" si="31"/>
        <v>511</v>
      </c>
      <c r="B522" s="505"/>
      <c r="C522" s="523"/>
      <c r="D522" s="505"/>
      <c r="E522" s="402">
        <f t="shared" si="28"/>
        <v>0</v>
      </c>
      <c r="F522" s="297"/>
      <c r="G522" s="505"/>
      <c r="H522" s="402">
        <f t="shared" si="29"/>
        <v>0</v>
      </c>
      <c r="I522" s="297"/>
      <c r="J522" s="505"/>
      <c r="K522" s="402">
        <f t="shared" si="30"/>
        <v>0</v>
      </c>
    </row>
    <row r="523" spans="1:11" x14ac:dyDescent="0.25">
      <c r="A523" s="265">
        <f t="shared" si="31"/>
        <v>512</v>
      </c>
      <c r="B523" s="505"/>
      <c r="C523" s="523"/>
      <c r="D523" s="505"/>
      <c r="E523" s="402">
        <f t="shared" si="28"/>
        <v>0</v>
      </c>
      <c r="F523" s="297"/>
      <c r="G523" s="505"/>
      <c r="H523" s="402">
        <f t="shared" si="29"/>
        <v>0</v>
      </c>
      <c r="I523" s="297"/>
      <c r="J523" s="505"/>
      <c r="K523" s="402">
        <f t="shared" si="30"/>
        <v>0</v>
      </c>
    </row>
    <row r="524" spans="1:11" x14ac:dyDescent="0.25">
      <c r="A524" s="265">
        <f t="shared" si="31"/>
        <v>513</v>
      </c>
      <c r="B524" s="505"/>
      <c r="C524" s="523"/>
      <c r="D524" s="505"/>
      <c r="E524" s="402">
        <f t="shared" si="28"/>
        <v>0</v>
      </c>
      <c r="F524" s="297"/>
      <c r="G524" s="505"/>
      <c r="H524" s="402">
        <f t="shared" si="29"/>
        <v>0</v>
      </c>
      <c r="I524" s="297"/>
      <c r="J524" s="505"/>
      <c r="K524" s="402">
        <f t="shared" si="30"/>
        <v>0</v>
      </c>
    </row>
    <row r="525" spans="1:11" x14ac:dyDescent="0.25">
      <c r="A525" s="265">
        <f t="shared" si="31"/>
        <v>514</v>
      </c>
      <c r="B525" s="505"/>
      <c r="C525" s="523"/>
      <c r="D525" s="505"/>
      <c r="E525" s="402">
        <f t="shared" ref="E525:E588" si="32">ROUND(IF(D525/136*7&lt;40,D525/136*0.175,1),1)</f>
        <v>0</v>
      </c>
      <c r="F525" s="297"/>
      <c r="G525" s="505"/>
      <c r="H525" s="402">
        <f t="shared" ref="H525:H588" si="33">ROUND(IF(G525/60*7&lt;40,G525/60*0.175,1),1)</f>
        <v>0</v>
      </c>
      <c r="I525" s="297"/>
      <c r="J525" s="505"/>
      <c r="K525" s="402">
        <f t="shared" ref="K525:K588" si="34">ROUND(IF(J525/84*7&lt;40,J525/84*0.175,1),1)</f>
        <v>0</v>
      </c>
    </row>
    <row r="526" spans="1:11" x14ac:dyDescent="0.25">
      <c r="A526" s="265">
        <f t="shared" ref="A526:A589" si="35">+A525+1</f>
        <v>515</v>
      </c>
      <c r="B526" s="505"/>
      <c r="C526" s="523"/>
      <c r="D526" s="505"/>
      <c r="E526" s="402">
        <f t="shared" si="32"/>
        <v>0</v>
      </c>
      <c r="F526" s="297"/>
      <c r="G526" s="505"/>
      <c r="H526" s="402">
        <f t="shared" si="33"/>
        <v>0</v>
      </c>
      <c r="I526" s="297"/>
      <c r="J526" s="505"/>
      <c r="K526" s="402">
        <f t="shared" si="34"/>
        <v>0</v>
      </c>
    </row>
    <row r="527" spans="1:11" x14ac:dyDescent="0.25">
      <c r="A527" s="265">
        <f t="shared" si="35"/>
        <v>516</v>
      </c>
      <c r="B527" s="505"/>
      <c r="C527" s="523"/>
      <c r="D527" s="505"/>
      <c r="E527" s="402">
        <f t="shared" si="32"/>
        <v>0</v>
      </c>
      <c r="F527" s="297"/>
      <c r="G527" s="505"/>
      <c r="H527" s="402">
        <f t="shared" si="33"/>
        <v>0</v>
      </c>
      <c r="I527" s="297"/>
      <c r="J527" s="505"/>
      <c r="K527" s="402">
        <f t="shared" si="34"/>
        <v>0</v>
      </c>
    </row>
    <row r="528" spans="1:11" x14ac:dyDescent="0.25">
      <c r="A528" s="265">
        <f t="shared" si="35"/>
        <v>517</v>
      </c>
      <c r="B528" s="505"/>
      <c r="C528" s="523"/>
      <c r="D528" s="505"/>
      <c r="E528" s="402">
        <f t="shared" si="32"/>
        <v>0</v>
      </c>
      <c r="F528" s="297"/>
      <c r="G528" s="505"/>
      <c r="H528" s="402">
        <f t="shared" si="33"/>
        <v>0</v>
      </c>
      <c r="I528" s="297"/>
      <c r="J528" s="505"/>
      <c r="K528" s="402">
        <f t="shared" si="34"/>
        <v>0</v>
      </c>
    </row>
    <row r="529" spans="1:11" x14ac:dyDescent="0.25">
      <c r="A529" s="265">
        <f t="shared" si="35"/>
        <v>518</v>
      </c>
      <c r="B529" s="505"/>
      <c r="C529" s="523"/>
      <c r="D529" s="505"/>
      <c r="E529" s="402">
        <f t="shared" si="32"/>
        <v>0</v>
      </c>
      <c r="F529" s="297"/>
      <c r="G529" s="505"/>
      <c r="H529" s="402">
        <f t="shared" si="33"/>
        <v>0</v>
      </c>
      <c r="I529" s="297"/>
      <c r="J529" s="505"/>
      <c r="K529" s="402">
        <f t="shared" si="34"/>
        <v>0</v>
      </c>
    </row>
    <row r="530" spans="1:11" x14ac:dyDescent="0.25">
      <c r="A530" s="265">
        <f t="shared" si="35"/>
        <v>519</v>
      </c>
      <c r="B530" s="505"/>
      <c r="C530" s="523"/>
      <c r="D530" s="505"/>
      <c r="E530" s="402">
        <f t="shared" si="32"/>
        <v>0</v>
      </c>
      <c r="F530" s="297"/>
      <c r="G530" s="505"/>
      <c r="H530" s="402">
        <f t="shared" si="33"/>
        <v>0</v>
      </c>
      <c r="I530" s="297"/>
      <c r="J530" s="505"/>
      <c r="K530" s="402">
        <f t="shared" si="34"/>
        <v>0</v>
      </c>
    </row>
    <row r="531" spans="1:11" x14ac:dyDescent="0.25">
      <c r="A531" s="265">
        <f t="shared" si="35"/>
        <v>520</v>
      </c>
      <c r="B531" s="505"/>
      <c r="C531" s="523"/>
      <c r="D531" s="505"/>
      <c r="E531" s="402">
        <f t="shared" si="32"/>
        <v>0</v>
      </c>
      <c r="F531" s="297"/>
      <c r="G531" s="505"/>
      <c r="H531" s="402">
        <f t="shared" si="33"/>
        <v>0</v>
      </c>
      <c r="I531" s="297"/>
      <c r="J531" s="505"/>
      <c r="K531" s="402">
        <f t="shared" si="34"/>
        <v>0</v>
      </c>
    </row>
    <row r="532" spans="1:11" x14ac:dyDescent="0.25">
      <c r="A532" s="265">
        <f t="shared" si="35"/>
        <v>521</v>
      </c>
      <c r="B532" s="505"/>
      <c r="C532" s="523"/>
      <c r="D532" s="505"/>
      <c r="E532" s="402">
        <f t="shared" si="32"/>
        <v>0</v>
      </c>
      <c r="F532" s="297"/>
      <c r="G532" s="505"/>
      <c r="H532" s="402">
        <f t="shared" si="33"/>
        <v>0</v>
      </c>
      <c r="I532" s="297"/>
      <c r="J532" s="505"/>
      <c r="K532" s="402">
        <f t="shared" si="34"/>
        <v>0</v>
      </c>
    </row>
    <row r="533" spans="1:11" x14ac:dyDescent="0.25">
      <c r="A533" s="265">
        <f t="shared" si="35"/>
        <v>522</v>
      </c>
      <c r="B533" s="505"/>
      <c r="C533" s="523"/>
      <c r="D533" s="505"/>
      <c r="E533" s="402">
        <f t="shared" si="32"/>
        <v>0</v>
      </c>
      <c r="F533" s="297"/>
      <c r="G533" s="505"/>
      <c r="H533" s="402">
        <f t="shared" si="33"/>
        <v>0</v>
      </c>
      <c r="I533" s="297"/>
      <c r="J533" s="505"/>
      <c r="K533" s="402">
        <f t="shared" si="34"/>
        <v>0</v>
      </c>
    </row>
    <row r="534" spans="1:11" x14ac:dyDescent="0.25">
      <c r="A534" s="265">
        <f t="shared" si="35"/>
        <v>523</v>
      </c>
      <c r="B534" s="505"/>
      <c r="C534" s="523"/>
      <c r="D534" s="505"/>
      <c r="E534" s="402">
        <f t="shared" si="32"/>
        <v>0</v>
      </c>
      <c r="F534" s="297"/>
      <c r="G534" s="505"/>
      <c r="H534" s="402">
        <f t="shared" si="33"/>
        <v>0</v>
      </c>
      <c r="I534" s="297"/>
      <c r="J534" s="505"/>
      <c r="K534" s="402">
        <f t="shared" si="34"/>
        <v>0</v>
      </c>
    </row>
    <row r="535" spans="1:11" x14ac:dyDescent="0.25">
      <c r="A535" s="265">
        <f t="shared" si="35"/>
        <v>524</v>
      </c>
      <c r="B535" s="505"/>
      <c r="C535" s="523"/>
      <c r="D535" s="505"/>
      <c r="E535" s="402">
        <f t="shared" si="32"/>
        <v>0</v>
      </c>
      <c r="F535" s="297"/>
      <c r="G535" s="505"/>
      <c r="H535" s="402">
        <f t="shared" si="33"/>
        <v>0</v>
      </c>
      <c r="I535" s="297"/>
      <c r="J535" s="505"/>
      <c r="K535" s="402">
        <f t="shared" si="34"/>
        <v>0</v>
      </c>
    </row>
    <row r="536" spans="1:11" x14ac:dyDescent="0.25">
      <c r="A536" s="265">
        <f t="shared" si="35"/>
        <v>525</v>
      </c>
      <c r="B536" s="505"/>
      <c r="C536" s="523"/>
      <c r="D536" s="505"/>
      <c r="E536" s="402">
        <f t="shared" si="32"/>
        <v>0</v>
      </c>
      <c r="F536" s="297"/>
      <c r="G536" s="505"/>
      <c r="H536" s="402">
        <f t="shared" si="33"/>
        <v>0</v>
      </c>
      <c r="I536" s="297"/>
      <c r="J536" s="505"/>
      <c r="K536" s="402">
        <f t="shared" si="34"/>
        <v>0</v>
      </c>
    </row>
    <row r="537" spans="1:11" x14ac:dyDescent="0.25">
      <c r="A537" s="265">
        <f t="shared" si="35"/>
        <v>526</v>
      </c>
      <c r="B537" s="505"/>
      <c r="C537" s="523"/>
      <c r="D537" s="505"/>
      <c r="E537" s="402">
        <f t="shared" si="32"/>
        <v>0</v>
      </c>
      <c r="F537" s="297"/>
      <c r="G537" s="505"/>
      <c r="H537" s="402">
        <f t="shared" si="33"/>
        <v>0</v>
      </c>
      <c r="I537" s="297"/>
      <c r="J537" s="505"/>
      <c r="K537" s="402">
        <f t="shared" si="34"/>
        <v>0</v>
      </c>
    </row>
    <row r="538" spans="1:11" x14ac:dyDescent="0.25">
      <c r="A538" s="265">
        <f t="shared" si="35"/>
        <v>527</v>
      </c>
      <c r="B538" s="505"/>
      <c r="C538" s="523"/>
      <c r="D538" s="505"/>
      <c r="E538" s="402">
        <f t="shared" si="32"/>
        <v>0</v>
      </c>
      <c r="F538" s="297"/>
      <c r="G538" s="505"/>
      <c r="H538" s="402">
        <f t="shared" si="33"/>
        <v>0</v>
      </c>
      <c r="I538" s="297"/>
      <c r="J538" s="505"/>
      <c r="K538" s="402">
        <f t="shared" si="34"/>
        <v>0</v>
      </c>
    </row>
    <row r="539" spans="1:11" x14ac:dyDescent="0.25">
      <c r="A539" s="265">
        <f t="shared" si="35"/>
        <v>528</v>
      </c>
      <c r="B539" s="505"/>
      <c r="C539" s="523"/>
      <c r="D539" s="505"/>
      <c r="E539" s="402">
        <f t="shared" si="32"/>
        <v>0</v>
      </c>
      <c r="F539" s="297"/>
      <c r="G539" s="505"/>
      <c r="H539" s="402">
        <f t="shared" si="33"/>
        <v>0</v>
      </c>
      <c r="I539" s="297"/>
      <c r="J539" s="505"/>
      <c r="K539" s="402">
        <f t="shared" si="34"/>
        <v>0</v>
      </c>
    </row>
    <row r="540" spans="1:11" x14ac:dyDescent="0.25">
      <c r="A540" s="265">
        <f t="shared" si="35"/>
        <v>529</v>
      </c>
      <c r="B540" s="505"/>
      <c r="C540" s="523"/>
      <c r="D540" s="505"/>
      <c r="E540" s="402">
        <f t="shared" si="32"/>
        <v>0</v>
      </c>
      <c r="F540" s="297"/>
      <c r="G540" s="505"/>
      <c r="H540" s="402">
        <f t="shared" si="33"/>
        <v>0</v>
      </c>
      <c r="I540" s="297"/>
      <c r="J540" s="505"/>
      <c r="K540" s="402">
        <f t="shared" si="34"/>
        <v>0</v>
      </c>
    </row>
    <row r="541" spans="1:11" x14ac:dyDescent="0.25">
      <c r="A541" s="265">
        <f t="shared" si="35"/>
        <v>530</v>
      </c>
      <c r="B541" s="505"/>
      <c r="C541" s="523"/>
      <c r="D541" s="505"/>
      <c r="E541" s="402">
        <f t="shared" si="32"/>
        <v>0</v>
      </c>
      <c r="F541" s="297"/>
      <c r="G541" s="505"/>
      <c r="H541" s="402">
        <f t="shared" si="33"/>
        <v>0</v>
      </c>
      <c r="I541" s="297"/>
      <c r="J541" s="505"/>
      <c r="K541" s="402">
        <f t="shared" si="34"/>
        <v>0</v>
      </c>
    </row>
    <row r="542" spans="1:11" x14ac:dyDescent="0.25">
      <c r="A542" s="265">
        <f t="shared" si="35"/>
        <v>531</v>
      </c>
      <c r="B542" s="505"/>
      <c r="C542" s="523"/>
      <c r="D542" s="505"/>
      <c r="E542" s="402">
        <f t="shared" si="32"/>
        <v>0</v>
      </c>
      <c r="F542" s="297"/>
      <c r="G542" s="505"/>
      <c r="H542" s="402">
        <f t="shared" si="33"/>
        <v>0</v>
      </c>
      <c r="I542" s="297"/>
      <c r="J542" s="505"/>
      <c r="K542" s="402">
        <f t="shared" si="34"/>
        <v>0</v>
      </c>
    </row>
    <row r="543" spans="1:11" x14ac:dyDescent="0.25">
      <c r="A543" s="265">
        <f t="shared" si="35"/>
        <v>532</v>
      </c>
      <c r="B543" s="505"/>
      <c r="C543" s="523"/>
      <c r="D543" s="505"/>
      <c r="E543" s="402">
        <f t="shared" si="32"/>
        <v>0</v>
      </c>
      <c r="F543" s="297"/>
      <c r="G543" s="505"/>
      <c r="H543" s="402">
        <f t="shared" si="33"/>
        <v>0</v>
      </c>
      <c r="I543" s="297"/>
      <c r="J543" s="505"/>
      <c r="K543" s="402">
        <f t="shared" si="34"/>
        <v>0</v>
      </c>
    </row>
    <row r="544" spans="1:11" x14ac:dyDescent="0.25">
      <c r="A544" s="265">
        <f t="shared" si="35"/>
        <v>533</v>
      </c>
      <c r="B544" s="505"/>
      <c r="C544" s="523"/>
      <c r="D544" s="505"/>
      <c r="E544" s="402">
        <f t="shared" si="32"/>
        <v>0</v>
      </c>
      <c r="F544" s="297"/>
      <c r="G544" s="505"/>
      <c r="H544" s="402">
        <f t="shared" si="33"/>
        <v>0</v>
      </c>
      <c r="I544" s="297"/>
      <c r="J544" s="505"/>
      <c r="K544" s="402">
        <f t="shared" si="34"/>
        <v>0</v>
      </c>
    </row>
    <row r="545" spans="1:11" x14ac:dyDescent="0.25">
      <c r="A545" s="265">
        <f t="shared" si="35"/>
        <v>534</v>
      </c>
      <c r="B545" s="505"/>
      <c r="C545" s="523"/>
      <c r="D545" s="505"/>
      <c r="E545" s="402">
        <f t="shared" si="32"/>
        <v>0</v>
      </c>
      <c r="F545" s="297"/>
      <c r="G545" s="505"/>
      <c r="H545" s="402">
        <f t="shared" si="33"/>
        <v>0</v>
      </c>
      <c r="I545" s="297"/>
      <c r="J545" s="505"/>
      <c r="K545" s="402">
        <f t="shared" si="34"/>
        <v>0</v>
      </c>
    </row>
    <row r="546" spans="1:11" x14ac:dyDescent="0.25">
      <c r="A546" s="265">
        <f t="shared" si="35"/>
        <v>535</v>
      </c>
      <c r="B546" s="505"/>
      <c r="C546" s="523"/>
      <c r="D546" s="505"/>
      <c r="E546" s="402">
        <f t="shared" si="32"/>
        <v>0</v>
      </c>
      <c r="F546" s="297"/>
      <c r="G546" s="505"/>
      <c r="H546" s="402">
        <f t="shared" si="33"/>
        <v>0</v>
      </c>
      <c r="I546" s="297"/>
      <c r="J546" s="505"/>
      <c r="K546" s="402">
        <f t="shared" si="34"/>
        <v>0</v>
      </c>
    </row>
    <row r="547" spans="1:11" x14ac:dyDescent="0.25">
      <c r="A547" s="265">
        <f t="shared" si="35"/>
        <v>536</v>
      </c>
      <c r="B547" s="505"/>
      <c r="C547" s="523"/>
      <c r="D547" s="505"/>
      <c r="E547" s="402">
        <f t="shared" si="32"/>
        <v>0</v>
      </c>
      <c r="F547" s="297"/>
      <c r="G547" s="505"/>
      <c r="H547" s="402">
        <f t="shared" si="33"/>
        <v>0</v>
      </c>
      <c r="I547" s="297"/>
      <c r="J547" s="505"/>
      <c r="K547" s="402">
        <f t="shared" si="34"/>
        <v>0</v>
      </c>
    </row>
    <row r="548" spans="1:11" x14ac:dyDescent="0.25">
      <c r="A548" s="265">
        <f t="shared" si="35"/>
        <v>537</v>
      </c>
      <c r="B548" s="505"/>
      <c r="C548" s="523"/>
      <c r="D548" s="505"/>
      <c r="E548" s="402">
        <f t="shared" si="32"/>
        <v>0</v>
      </c>
      <c r="F548" s="297"/>
      <c r="G548" s="505"/>
      <c r="H548" s="402">
        <f t="shared" si="33"/>
        <v>0</v>
      </c>
      <c r="I548" s="297"/>
      <c r="J548" s="505"/>
      <c r="K548" s="402">
        <f t="shared" si="34"/>
        <v>0</v>
      </c>
    </row>
    <row r="549" spans="1:11" x14ac:dyDescent="0.25">
      <c r="A549" s="265">
        <f t="shared" si="35"/>
        <v>538</v>
      </c>
      <c r="B549" s="505"/>
      <c r="C549" s="523"/>
      <c r="D549" s="505"/>
      <c r="E549" s="402">
        <f t="shared" si="32"/>
        <v>0</v>
      </c>
      <c r="F549" s="297"/>
      <c r="G549" s="505"/>
      <c r="H549" s="402">
        <f t="shared" si="33"/>
        <v>0</v>
      </c>
      <c r="I549" s="297"/>
      <c r="J549" s="505"/>
      <c r="K549" s="402">
        <f t="shared" si="34"/>
        <v>0</v>
      </c>
    </row>
    <row r="550" spans="1:11" x14ac:dyDescent="0.25">
      <c r="A550" s="265">
        <f t="shared" si="35"/>
        <v>539</v>
      </c>
      <c r="B550" s="505"/>
      <c r="C550" s="523"/>
      <c r="D550" s="505"/>
      <c r="E550" s="402">
        <f t="shared" si="32"/>
        <v>0</v>
      </c>
      <c r="F550" s="297"/>
      <c r="G550" s="505"/>
      <c r="H550" s="402">
        <f t="shared" si="33"/>
        <v>0</v>
      </c>
      <c r="I550" s="297"/>
      <c r="J550" s="505"/>
      <c r="K550" s="402">
        <f t="shared" si="34"/>
        <v>0</v>
      </c>
    </row>
    <row r="551" spans="1:11" x14ac:dyDescent="0.25">
      <c r="A551" s="265">
        <f t="shared" si="35"/>
        <v>540</v>
      </c>
      <c r="B551" s="505"/>
      <c r="C551" s="523"/>
      <c r="D551" s="505"/>
      <c r="E551" s="402">
        <f t="shared" si="32"/>
        <v>0</v>
      </c>
      <c r="F551" s="297"/>
      <c r="G551" s="505"/>
      <c r="H551" s="402">
        <f t="shared" si="33"/>
        <v>0</v>
      </c>
      <c r="I551" s="297"/>
      <c r="J551" s="505"/>
      <c r="K551" s="402">
        <f t="shared" si="34"/>
        <v>0</v>
      </c>
    </row>
    <row r="552" spans="1:11" x14ac:dyDescent="0.25">
      <c r="A552" s="265">
        <f t="shared" si="35"/>
        <v>541</v>
      </c>
      <c r="B552" s="505"/>
      <c r="C552" s="523"/>
      <c r="D552" s="505"/>
      <c r="E552" s="402">
        <f t="shared" si="32"/>
        <v>0</v>
      </c>
      <c r="F552" s="297"/>
      <c r="G552" s="505"/>
      <c r="H552" s="402">
        <f t="shared" si="33"/>
        <v>0</v>
      </c>
      <c r="I552" s="297"/>
      <c r="J552" s="505"/>
      <c r="K552" s="402">
        <f t="shared" si="34"/>
        <v>0</v>
      </c>
    </row>
    <row r="553" spans="1:11" x14ac:dyDescent="0.25">
      <c r="A553" s="265">
        <f t="shared" si="35"/>
        <v>542</v>
      </c>
      <c r="B553" s="505"/>
      <c r="C553" s="523"/>
      <c r="D553" s="505"/>
      <c r="E553" s="402">
        <f t="shared" si="32"/>
        <v>0</v>
      </c>
      <c r="F553" s="297"/>
      <c r="G553" s="505"/>
      <c r="H553" s="402">
        <f t="shared" si="33"/>
        <v>0</v>
      </c>
      <c r="I553" s="297"/>
      <c r="J553" s="505"/>
      <c r="K553" s="402">
        <f t="shared" si="34"/>
        <v>0</v>
      </c>
    </row>
    <row r="554" spans="1:11" x14ac:dyDescent="0.25">
      <c r="A554" s="265">
        <f t="shared" si="35"/>
        <v>543</v>
      </c>
      <c r="B554" s="505"/>
      <c r="C554" s="523"/>
      <c r="D554" s="505"/>
      <c r="E554" s="402">
        <f t="shared" si="32"/>
        <v>0</v>
      </c>
      <c r="F554" s="297"/>
      <c r="G554" s="505"/>
      <c r="H554" s="402">
        <f t="shared" si="33"/>
        <v>0</v>
      </c>
      <c r="I554" s="297"/>
      <c r="J554" s="505"/>
      <c r="K554" s="402">
        <f t="shared" si="34"/>
        <v>0</v>
      </c>
    </row>
    <row r="555" spans="1:11" x14ac:dyDescent="0.25">
      <c r="A555" s="265">
        <f t="shared" si="35"/>
        <v>544</v>
      </c>
      <c r="B555" s="505"/>
      <c r="C555" s="523"/>
      <c r="D555" s="505"/>
      <c r="E555" s="402">
        <f t="shared" si="32"/>
        <v>0</v>
      </c>
      <c r="F555" s="297"/>
      <c r="G555" s="505"/>
      <c r="H555" s="402">
        <f t="shared" si="33"/>
        <v>0</v>
      </c>
      <c r="I555" s="297"/>
      <c r="J555" s="505"/>
      <c r="K555" s="402">
        <f t="shared" si="34"/>
        <v>0</v>
      </c>
    </row>
    <row r="556" spans="1:11" x14ac:dyDescent="0.25">
      <c r="A556" s="265">
        <f t="shared" si="35"/>
        <v>545</v>
      </c>
      <c r="B556" s="505"/>
      <c r="C556" s="523"/>
      <c r="D556" s="505"/>
      <c r="E556" s="402">
        <f t="shared" si="32"/>
        <v>0</v>
      </c>
      <c r="F556" s="297"/>
      <c r="G556" s="505"/>
      <c r="H556" s="402">
        <f t="shared" si="33"/>
        <v>0</v>
      </c>
      <c r="I556" s="297"/>
      <c r="J556" s="505"/>
      <c r="K556" s="402">
        <f t="shared" si="34"/>
        <v>0</v>
      </c>
    </row>
    <row r="557" spans="1:11" x14ac:dyDescent="0.25">
      <c r="A557" s="265">
        <f t="shared" si="35"/>
        <v>546</v>
      </c>
      <c r="B557" s="505"/>
      <c r="C557" s="523"/>
      <c r="D557" s="505"/>
      <c r="E557" s="402">
        <f t="shared" si="32"/>
        <v>0</v>
      </c>
      <c r="F557" s="297"/>
      <c r="G557" s="505"/>
      <c r="H557" s="402">
        <f t="shared" si="33"/>
        <v>0</v>
      </c>
      <c r="I557" s="297"/>
      <c r="J557" s="505"/>
      <c r="K557" s="402">
        <f t="shared" si="34"/>
        <v>0</v>
      </c>
    </row>
    <row r="558" spans="1:11" x14ac:dyDescent="0.25">
      <c r="A558" s="265">
        <f t="shared" si="35"/>
        <v>547</v>
      </c>
      <c r="B558" s="505"/>
      <c r="C558" s="523"/>
      <c r="D558" s="505"/>
      <c r="E558" s="402">
        <f t="shared" si="32"/>
        <v>0</v>
      </c>
      <c r="F558" s="297"/>
      <c r="G558" s="505"/>
      <c r="H558" s="402">
        <f t="shared" si="33"/>
        <v>0</v>
      </c>
      <c r="I558" s="297"/>
      <c r="J558" s="505"/>
      <c r="K558" s="402">
        <f t="shared" si="34"/>
        <v>0</v>
      </c>
    </row>
    <row r="559" spans="1:11" x14ac:dyDescent="0.25">
      <c r="A559" s="265">
        <f t="shared" si="35"/>
        <v>548</v>
      </c>
      <c r="B559" s="505"/>
      <c r="C559" s="523"/>
      <c r="D559" s="505"/>
      <c r="E559" s="402">
        <f t="shared" si="32"/>
        <v>0</v>
      </c>
      <c r="F559" s="297"/>
      <c r="G559" s="505"/>
      <c r="H559" s="402">
        <f t="shared" si="33"/>
        <v>0</v>
      </c>
      <c r="I559" s="297"/>
      <c r="J559" s="505"/>
      <c r="K559" s="402">
        <f t="shared" si="34"/>
        <v>0</v>
      </c>
    </row>
    <row r="560" spans="1:11" x14ac:dyDescent="0.25">
      <c r="A560" s="265">
        <f t="shared" si="35"/>
        <v>549</v>
      </c>
      <c r="B560" s="505"/>
      <c r="C560" s="523"/>
      <c r="D560" s="505"/>
      <c r="E560" s="402">
        <f t="shared" si="32"/>
        <v>0</v>
      </c>
      <c r="F560" s="297"/>
      <c r="G560" s="505"/>
      <c r="H560" s="402">
        <f t="shared" si="33"/>
        <v>0</v>
      </c>
      <c r="I560" s="297"/>
      <c r="J560" s="505"/>
      <c r="K560" s="402">
        <f t="shared" si="34"/>
        <v>0</v>
      </c>
    </row>
    <row r="561" spans="1:11" x14ac:dyDescent="0.25">
      <c r="A561" s="265">
        <f t="shared" si="35"/>
        <v>550</v>
      </c>
      <c r="B561" s="505"/>
      <c r="C561" s="523"/>
      <c r="D561" s="505"/>
      <c r="E561" s="402">
        <f t="shared" si="32"/>
        <v>0</v>
      </c>
      <c r="F561" s="297"/>
      <c r="G561" s="505"/>
      <c r="H561" s="402">
        <f t="shared" si="33"/>
        <v>0</v>
      </c>
      <c r="I561" s="297"/>
      <c r="J561" s="505"/>
      <c r="K561" s="402">
        <f t="shared" si="34"/>
        <v>0</v>
      </c>
    </row>
    <row r="562" spans="1:11" x14ac:dyDescent="0.25">
      <c r="A562" s="265">
        <f t="shared" si="35"/>
        <v>551</v>
      </c>
      <c r="B562" s="505"/>
      <c r="C562" s="523"/>
      <c r="D562" s="505"/>
      <c r="E562" s="402">
        <f t="shared" si="32"/>
        <v>0</v>
      </c>
      <c r="F562" s="297"/>
      <c r="G562" s="505"/>
      <c r="H562" s="402">
        <f t="shared" si="33"/>
        <v>0</v>
      </c>
      <c r="I562" s="297"/>
      <c r="J562" s="505"/>
      <c r="K562" s="402">
        <f t="shared" si="34"/>
        <v>0</v>
      </c>
    </row>
    <row r="563" spans="1:11" x14ac:dyDescent="0.25">
      <c r="A563" s="265">
        <f t="shared" si="35"/>
        <v>552</v>
      </c>
      <c r="B563" s="505"/>
      <c r="C563" s="523"/>
      <c r="D563" s="505"/>
      <c r="E563" s="402">
        <f t="shared" si="32"/>
        <v>0</v>
      </c>
      <c r="F563" s="297"/>
      <c r="G563" s="505"/>
      <c r="H563" s="402">
        <f t="shared" si="33"/>
        <v>0</v>
      </c>
      <c r="I563" s="297"/>
      <c r="J563" s="505"/>
      <c r="K563" s="402">
        <f t="shared" si="34"/>
        <v>0</v>
      </c>
    </row>
    <row r="564" spans="1:11" x14ac:dyDescent="0.25">
      <c r="A564" s="265">
        <f t="shared" si="35"/>
        <v>553</v>
      </c>
      <c r="B564" s="505"/>
      <c r="C564" s="523"/>
      <c r="D564" s="505"/>
      <c r="E564" s="402">
        <f t="shared" si="32"/>
        <v>0</v>
      </c>
      <c r="F564" s="297"/>
      <c r="G564" s="505"/>
      <c r="H564" s="402">
        <f t="shared" si="33"/>
        <v>0</v>
      </c>
      <c r="I564" s="297"/>
      <c r="J564" s="505"/>
      <c r="K564" s="402">
        <f t="shared" si="34"/>
        <v>0</v>
      </c>
    </row>
    <row r="565" spans="1:11" x14ac:dyDescent="0.25">
      <c r="A565" s="265">
        <f t="shared" si="35"/>
        <v>554</v>
      </c>
      <c r="B565" s="505"/>
      <c r="C565" s="523"/>
      <c r="D565" s="505"/>
      <c r="E565" s="402">
        <f t="shared" si="32"/>
        <v>0</v>
      </c>
      <c r="F565" s="297"/>
      <c r="G565" s="505"/>
      <c r="H565" s="402">
        <f t="shared" si="33"/>
        <v>0</v>
      </c>
      <c r="I565" s="297"/>
      <c r="J565" s="505"/>
      <c r="K565" s="402">
        <f t="shared" si="34"/>
        <v>0</v>
      </c>
    </row>
    <row r="566" spans="1:11" x14ac:dyDescent="0.25">
      <c r="A566" s="265">
        <f t="shared" si="35"/>
        <v>555</v>
      </c>
      <c r="B566" s="505"/>
      <c r="C566" s="523"/>
      <c r="D566" s="505"/>
      <c r="E566" s="402">
        <f t="shared" si="32"/>
        <v>0</v>
      </c>
      <c r="F566" s="297"/>
      <c r="G566" s="505"/>
      <c r="H566" s="402">
        <f t="shared" si="33"/>
        <v>0</v>
      </c>
      <c r="I566" s="297"/>
      <c r="J566" s="505"/>
      <c r="K566" s="402">
        <f t="shared" si="34"/>
        <v>0</v>
      </c>
    </row>
    <row r="567" spans="1:11" x14ac:dyDescent="0.25">
      <c r="A567" s="265">
        <f t="shared" si="35"/>
        <v>556</v>
      </c>
      <c r="B567" s="505"/>
      <c r="C567" s="523"/>
      <c r="D567" s="505"/>
      <c r="E567" s="402">
        <f t="shared" si="32"/>
        <v>0</v>
      </c>
      <c r="F567" s="297"/>
      <c r="G567" s="505"/>
      <c r="H567" s="402">
        <f t="shared" si="33"/>
        <v>0</v>
      </c>
      <c r="I567" s="297"/>
      <c r="J567" s="505"/>
      <c r="K567" s="402">
        <f t="shared" si="34"/>
        <v>0</v>
      </c>
    </row>
    <row r="568" spans="1:11" x14ac:dyDescent="0.25">
      <c r="A568" s="265">
        <f t="shared" si="35"/>
        <v>557</v>
      </c>
      <c r="B568" s="505"/>
      <c r="C568" s="523"/>
      <c r="D568" s="505"/>
      <c r="E568" s="402">
        <f t="shared" si="32"/>
        <v>0</v>
      </c>
      <c r="F568" s="297"/>
      <c r="G568" s="505"/>
      <c r="H568" s="402">
        <f t="shared" si="33"/>
        <v>0</v>
      </c>
      <c r="I568" s="297"/>
      <c r="J568" s="505"/>
      <c r="K568" s="402">
        <f t="shared" si="34"/>
        <v>0</v>
      </c>
    </row>
    <row r="569" spans="1:11" x14ac:dyDescent="0.25">
      <c r="A569" s="265">
        <f t="shared" si="35"/>
        <v>558</v>
      </c>
      <c r="B569" s="505"/>
      <c r="C569" s="523"/>
      <c r="D569" s="505"/>
      <c r="E569" s="402">
        <f t="shared" si="32"/>
        <v>0</v>
      </c>
      <c r="F569" s="297"/>
      <c r="G569" s="505"/>
      <c r="H569" s="402">
        <f t="shared" si="33"/>
        <v>0</v>
      </c>
      <c r="I569" s="297"/>
      <c r="J569" s="505"/>
      <c r="K569" s="402">
        <f t="shared" si="34"/>
        <v>0</v>
      </c>
    </row>
    <row r="570" spans="1:11" x14ac:dyDescent="0.25">
      <c r="A570" s="265">
        <f t="shared" si="35"/>
        <v>559</v>
      </c>
      <c r="B570" s="505"/>
      <c r="C570" s="523"/>
      <c r="D570" s="505"/>
      <c r="E570" s="402">
        <f t="shared" si="32"/>
        <v>0</v>
      </c>
      <c r="F570" s="297"/>
      <c r="G570" s="505"/>
      <c r="H570" s="402">
        <f t="shared" si="33"/>
        <v>0</v>
      </c>
      <c r="I570" s="297"/>
      <c r="J570" s="505"/>
      <c r="K570" s="402">
        <f t="shared" si="34"/>
        <v>0</v>
      </c>
    </row>
    <row r="571" spans="1:11" x14ac:dyDescent="0.25">
      <c r="A571" s="265">
        <f t="shared" si="35"/>
        <v>560</v>
      </c>
      <c r="B571" s="505"/>
      <c r="C571" s="523"/>
      <c r="D571" s="505"/>
      <c r="E571" s="402">
        <f t="shared" si="32"/>
        <v>0</v>
      </c>
      <c r="F571" s="297"/>
      <c r="G571" s="505"/>
      <c r="H571" s="402">
        <f t="shared" si="33"/>
        <v>0</v>
      </c>
      <c r="I571" s="297"/>
      <c r="J571" s="505"/>
      <c r="K571" s="402">
        <f t="shared" si="34"/>
        <v>0</v>
      </c>
    </row>
    <row r="572" spans="1:11" x14ac:dyDescent="0.25">
      <c r="A572" s="265">
        <f t="shared" si="35"/>
        <v>561</v>
      </c>
      <c r="B572" s="505"/>
      <c r="C572" s="523"/>
      <c r="D572" s="505"/>
      <c r="E572" s="402">
        <f t="shared" si="32"/>
        <v>0</v>
      </c>
      <c r="F572" s="297"/>
      <c r="G572" s="505"/>
      <c r="H572" s="402">
        <f t="shared" si="33"/>
        <v>0</v>
      </c>
      <c r="I572" s="297"/>
      <c r="J572" s="505"/>
      <c r="K572" s="402">
        <f t="shared" si="34"/>
        <v>0</v>
      </c>
    </row>
    <row r="573" spans="1:11" x14ac:dyDescent="0.25">
      <c r="A573" s="265">
        <f t="shared" si="35"/>
        <v>562</v>
      </c>
      <c r="B573" s="505"/>
      <c r="C573" s="523"/>
      <c r="D573" s="505"/>
      <c r="E573" s="402">
        <f t="shared" si="32"/>
        <v>0</v>
      </c>
      <c r="F573" s="297"/>
      <c r="G573" s="505"/>
      <c r="H573" s="402">
        <f t="shared" si="33"/>
        <v>0</v>
      </c>
      <c r="I573" s="297"/>
      <c r="J573" s="505"/>
      <c r="K573" s="402">
        <f t="shared" si="34"/>
        <v>0</v>
      </c>
    </row>
    <row r="574" spans="1:11" x14ac:dyDescent="0.25">
      <c r="A574" s="265">
        <f t="shared" si="35"/>
        <v>563</v>
      </c>
      <c r="B574" s="505"/>
      <c r="C574" s="523"/>
      <c r="D574" s="505"/>
      <c r="E574" s="402">
        <f t="shared" si="32"/>
        <v>0</v>
      </c>
      <c r="F574" s="297"/>
      <c r="G574" s="505"/>
      <c r="H574" s="402">
        <f t="shared" si="33"/>
        <v>0</v>
      </c>
      <c r="I574" s="297"/>
      <c r="J574" s="505"/>
      <c r="K574" s="402">
        <f t="shared" si="34"/>
        <v>0</v>
      </c>
    </row>
    <row r="575" spans="1:11" x14ac:dyDescent="0.25">
      <c r="A575" s="265">
        <f t="shared" si="35"/>
        <v>564</v>
      </c>
      <c r="B575" s="505"/>
      <c r="C575" s="523"/>
      <c r="D575" s="505"/>
      <c r="E575" s="402">
        <f t="shared" si="32"/>
        <v>0</v>
      </c>
      <c r="F575" s="297"/>
      <c r="G575" s="505"/>
      <c r="H575" s="402">
        <f t="shared" si="33"/>
        <v>0</v>
      </c>
      <c r="I575" s="297"/>
      <c r="J575" s="505"/>
      <c r="K575" s="402">
        <f t="shared" si="34"/>
        <v>0</v>
      </c>
    </row>
    <row r="576" spans="1:11" x14ac:dyDescent="0.25">
      <c r="A576" s="265">
        <f t="shared" si="35"/>
        <v>565</v>
      </c>
      <c r="B576" s="505"/>
      <c r="C576" s="523"/>
      <c r="D576" s="505"/>
      <c r="E576" s="402">
        <f t="shared" si="32"/>
        <v>0</v>
      </c>
      <c r="F576" s="297"/>
      <c r="G576" s="505"/>
      <c r="H576" s="402">
        <f t="shared" si="33"/>
        <v>0</v>
      </c>
      <c r="I576" s="297"/>
      <c r="J576" s="505"/>
      <c r="K576" s="402">
        <f t="shared" si="34"/>
        <v>0</v>
      </c>
    </row>
    <row r="577" spans="1:11" x14ac:dyDescent="0.25">
      <c r="A577" s="265">
        <f t="shared" si="35"/>
        <v>566</v>
      </c>
      <c r="B577" s="505"/>
      <c r="C577" s="523"/>
      <c r="D577" s="505"/>
      <c r="E577" s="402">
        <f t="shared" si="32"/>
        <v>0</v>
      </c>
      <c r="F577" s="297"/>
      <c r="G577" s="505"/>
      <c r="H577" s="402">
        <f t="shared" si="33"/>
        <v>0</v>
      </c>
      <c r="I577" s="297"/>
      <c r="J577" s="505"/>
      <c r="K577" s="402">
        <f t="shared" si="34"/>
        <v>0</v>
      </c>
    </row>
    <row r="578" spans="1:11" x14ac:dyDescent="0.25">
      <c r="A578" s="265">
        <f t="shared" si="35"/>
        <v>567</v>
      </c>
      <c r="B578" s="505"/>
      <c r="C578" s="523"/>
      <c r="D578" s="505"/>
      <c r="E578" s="402">
        <f t="shared" si="32"/>
        <v>0</v>
      </c>
      <c r="F578" s="297"/>
      <c r="G578" s="505"/>
      <c r="H578" s="402">
        <f t="shared" si="33"/>
        <v>0</v>
      </c>
      <c r="I578" s="297"/>
      <c r="J578" s="505"/>
      <c r="K578" s="402">
        <f t="shared" si="34"/>
        <v>0</v>
      </c>
    </row>
    <row r="579" spans="1:11" x14ac:dyDescent="0.25">
      <c r="A579" s="265">
        <f t="shared" si="35"/>
        <v>568</v>
      </c>
      <c r="B579" s="505"/>
      <c r="C579" s="523"/>
      <c r="D579" s="505"/>
      <c r="E579" s="402">
        <f t="shared" si="32"/>
        <v>0</v>
      </c>
      <c r="F579" s="297"/>
      <c r="G579" s="505"/>
      <c r="H579" s="402">
        <f t="shared" si="33"/>
        <v>0</v>
      </c>
      <c r="I579" s="297"/>
      <c r="J579" s="505"/>
      <c r="K579" s="402">
        <f t="shared" si="34"/>
        <v>0</v>
      </c>
    </row>
    <row r="580" spans="1:11" x14ac:dyDescent="0.25">
      <c r="A580" s="265">
        <f t="shared" si="35"/>
        <v>569</v>
      </c>
      <c r="B580" s="505"/>
      <c r="C580" s="523"/>
      <c r="D580" s="505"/>
      <c r="E580" s="402">
        <f t="shared" si="32"/>
        <v>0</v>
      </c>
      <c r="F580" s="297"/>
      <c r="G580" s="505"/>
      <c r="H580" s="402">
        <f t="shared" si="33"/>
        <v>0</v>
      </c>
      <c r="I580" s="297"/>
      <c r="J580" s="505"/>
      <c r="K580" s="402">
        <f t="shared" si="34"/>
        <v>0</v>
      </c>
    </row>
    <row r="581" spans="1:11" x14ac:dyDescent="0.25">
      <c r="A581" s="265">
        <f t="shared" si="35"/>
        <v>570</v>
      </c>
      <c r="B581" s="505"/>
      <c r="C581" s="523"/>
      <c r="D581" s="505"/>
      <c r="E581" s="402">
        <f t="shared" si="32"/>
        <v>0</v>
      </c>
      <c r="F581" s="297"/>
      <c r="G581" s="505"/>
      <c r="H581" s="402">
        <f t="shared" si="33"/>
        <v>0</v>
      </c>
      <c r="I581" s="297"/>
      <c r="J581" s="505"/>
      <c r="K581" s="402">
        <f t="shared" si="34"/>
        <v>0</v>
      </c>
    </row>
    <row r="582" spans="1:11" x14ac:dyDescent="0.25">
      <c r="A582" s="265">
        <f t="shared" si="35"/>
        <v>571</v>
      </c>
      <c r="B582" s="505"/>
      <c r="C582" s="523"/>
      <c r="D582" s="505"/>
      <c r="E582" s="402">
        <f t="shared" si="32"/>
        <v>0</v>
      </c>
      <c r="F582" s="297"/>
      <c r="G582" s="505"/>
      <c r="H582" s="402">
        <f t="shared" si="33"/>
        <v>0</v>
      </c>
      <c r="I582" s="297"/>
      <c r="J582" s="505"/>
      <c r="K582" s="402">
        <f t="shared" si="34"/>
        <v>0</v>
      </c>
    </row>
    <row r="583" spans="1:11" x14ac:dyDescent="0.25">
      <c r="A583" s="265">
        <f t="shared" si="35"/>
        <v>572</v>
      </c>
      <c r="B583" s="505"/>
      <c r="C583" s="523"/>
      <c r="D583" s="505"/>
      <c r="E583" s="402">
        <f t="shared" si="32"/>
        <v>0</v>
      </c>
      <c r="F583" s="297"/>
      <c r="G583" s="505"/>
      <c r="H583" s="402">
        <f t="shared" si="33"/>
        <v>0</v>
      </c>
      <c r="I583" s="297"/>
      <c r="J583" s="505"/>
      <c r="K583" s="402">
        <f t="shared" si="34"/>
        <v>0</v>
      </c>
    </row>
    <row r="584" spans="1:11" x14ac:dyDescent="0.25">
      <c r="A584" s="265">
        <f t="shared" si="35"/>
        <v>573</v>
      </c>
      <c r="B584" s="505"/>
      <c r="C584" s="523"/>
      <c r="D584" s="505"/>
      <c r="E584" s="402">
        <f t="shared" si="32"/>
        <v>0</v>
      </c>
      <c r="F584" s="297"/>
      <c r="G584" s="505"/>
      <c r="H584" s="402">
        <f t="shared" si="33"/>
        <v>0</v>
      </c>
      <c r="I584" s="297"/>
      <c r="J584" s="505"/>
      <c r="K584" s="402">
        <f t="shared" si="34"/>
        <v>0</v>
      </c>
    </row>
    <row r="585" spans="1:11" x14ac:dyDescent="0.25">
      <c r="A585" s="265">
        <f t="shared" si="35"/>
        <v>574</v>
      </c>
      <c r="B585" s="505"/>
      <c r="C585" s="523"/>
      <c r="D585" s="505"/>
      <c r="E585" s="402">
        <f t="shared" si="32"/>
        <v>0</v>
      </c>
      <c r="F585" s="297"/>
      <c r="G585" s="505"/>
      <c r="H585" s="402">
        <f t="shared" si="33"/>
        <v>0</v>
      </c>
      <c r="I585" s="297"/>
      <c r="J585" s="505"/>
      <c r="K585" s="402">
        <f t="shared" si="34"/>
        <v>0</v>
      </c>
    </row>
    <row r="586" spans="1:11" x14ac:dyDescent="0.25">
      <c r="A586" s="265">
        <f t="shared" si="35"/>
        <v>575</v>
      </c>
      <c r="B586" s="505"/>
      <c r="C586" s="523"/>
      <c r="D586" s="505"/>
      <c r="E586" s="402">
        <f t="shared" si="32"/>
        <v>0</v>
      </c>
      <c r="F586" s="297"/>
      <c r="G586" s="505"/>
      <c r="H586" s="402">
        <f t="shared" si="33"/>
        <v>0</v>
      </c>
      <c r="I586" s="297"/>
      <c r="J586" s="505"/>
      <c r="K586" s="402">
        <f t="shared" si="34"/>
        <v>0</v>
      </c>
    </row>
    <row r="587" spans="1:11" x14ac:dyDescent="0.25">
      <c r="A587" s="265">
        <f t="shared" si="35"/>
        <v>576</v>
      </c>
      <c r="B587" s="505"/>
      <c r="C587" s="523"/>
      <c r="D587" s="505"/>
      <c r="E587" s="402">
        <f t="shared" si="32"/>
        <v>0</v>
      </c>
      <c r="F587" s="297"/>
      <c r="G587" s="505"/>
      <c r="H587" s="402">
        <f t="shared" si="33"/>
        <v>0</v>
      </c>
      <c r="I587" s="297"/>
      <c r="J587" s="505"/>
      <c r="K587" s="402">
        <f t="shared" si="34"/>
        <v>0</v>
      </c>
    </row>
    <row r="588" spans="1:11" x14ac:dyDescent="0.25">
      <c r="A588" s="265">
        <f t="shared" si="35"/>
        <v>577</v>
      </c>
      <c r="B588" s="505"/>
      <c r="C588" s="523"/>
      <c r="D588" s="505"/>
      <c r="E588" s="402">
        <f t="shared" si="32"/>
        <v>0</v>
      </c>
      <c r="F588" s="297"/>
      <c r="G588" s="505"/>
      <c r="H588" s="402">
        <f t="shared" si="33"/>
        <v>0</v>
      </c>
      <c r="I588" s="297"/>
      <c r="J588" s="505"/>
      <c r="K588" s="402">
        <f t="shared" si="34"/>
        <v>0</v>
      </c>
    </row>
    <row r="589" spans="1:11" x14ac:dyDescent="0.25">
      <c r="A589" s="265">
        <f t="shared" si="35"/>
        <v>578</v>
      </c>
      <c r="B589" s="505"/>
      <c r="C589" s="523"/>
      <c r="D589" s="505"/>
      <c r="E589" s="402">
        <f t="shared" ref="E589:E652" si="36">ROUND(IF(D589/136*7&lt;40,D589/136*0.175,1),1)</f>
        <v>0</v>
      </c>
      <c r="F589" s="297"/>
      <c r="G589" s="505"/>
      <c r="H589" s="402">
        <f t="shared" ref="H589:H652" si="37">ROUND(IF(G589/60*7&lt;40,G589/60*0.175,1),1)</f>
        <v>0</v>
      </c>
      <c r="I589" s="297"/>
      <c r="J589" s="505"/>
      <c r="K589" s="402">
        <f t="shared" ref="K589:K652" si="38">ROUND(IF(J589/84*7&lt;40,J589/84*0.175,1),1)</f>
        <v>0</v>
      </c>
    </row>
    <row r="590" spans="1:11" x14ac:dyDescent="0.25">
      <c r="A590" s="265">
        <f t="shared" ref="A590:A653" si="39">+A589+1</f>
        <v>579</v>
      </c>
      <c r="B590" s="505"/>
      <c r="C590" s="523"/>
      <c r="D590" s="505"/>
      <c r="E590" s="402">
        <f t="shared" si="36"/>
        <v>0</v>
      </c>
      <c r="F590" s="297"/>
      <c r="G590" s="505"/>
      <c r="H590" s="402">
        <f t="shared" si="37"/>
        <v>0</v>
      </c>
      <c r="I590" s="297"/>
      <c r="J590" s="505"/>
      <c r="K590" s="402">
        <f t="shared" si="38"/>
        <v>0</v>
      </c>
    </row>
    <row r="591" spans="1:11" x14ac:dyDescent="0.25">
      <c r="A591" s="265">
        <f t="shared" si="39"/>
        <v>580</v>
      </c>
      <c r="B591" s="505"/>
      <c r="C591" s="523"/>
      <c r="D591" s="505"/>
      <c r="E591" s="402">
        <f t="shared" si="36"/>
        <v>0</v>
      </c>
      <c r="F591" s="297"/>
      <c r="G591" s="505"/>
      <c r="H591" s="402">
        <f t="shared" si="37"/>
        <v>0</v>
      </c>
      <c r="I591" s="297"/>
      <c r="J591" s="505"/>
      <c r="K591" s="402">
        <f t="shared" si="38"/>
        <v>0</v>
      </c>
    </row>
    <row r="592" spans="1:11" x14ac:dyDescent="0.25">
      <c r="A592" s="265">
        <f t="shared" si="39"/>
        <v>581</v>
      </c>
      <c r="B592" s="505"/>
      <c r="C592" s="523"/>
      <c r="D592" s="505"/>
      <c r="E592" s="402">
        <f t="shared" si="36"/>
        <v>0</v>
      </c>
      <c r="F592" s="297"/>
      <c r="G592" s="505"/>
      <c r="H592" s="402">
        <f t="shared" si="37"/>
        <v>0</v>
      </c>
      <c r="I592" s="297"/>
      <c r="J592" s="505"/>
      <c r="K592" s="402">
        <f t="shared" si="38"/>
        <v>0</v>
      </c>
    </row>
    <row r="593" spans="1:11" x14ac:dyDescent="0.25">
      <c r="A593" s="265">
        <f t="shared" si="39"/>
        <v>582</v>
      </c>
      <c r="B593" s="505"/>
      <c r="C593" s="523"/>
      <c r="D593" s="505"/>
      <c r="E593" s="402">
        <f t="shared" si="36"/>
        <v>0</v>
      </c>
      <c r="F593" s="297"/>
      <c r="G593" s="505"/>
      <c r="H593" s="402">
        <f t="shared" si="37"/>
        <v>0</v>
      </c>
      <c r="I593" s="297"/>
      <c r="J593" s="505"/>
      <c r="K593" s="402">
        <f t="shared" si="38"/>
        <v>0</v>
      </c>
    </row>
    <row r="594" spans="1:11" x14ac:dyDescent="0.25">
      <c r="A594" s="265">
        <f t="shared" si="39"/>
        <v>583</v>
      </c>
      <c r="B594" s="505"/>
      <c r="C594" s="523"/>
      <c r="D594" s="505"/>
      <c r="E594" s="402">
        <f t="shared" si="36"/>
        <v>0</v>
      </c>
      <c r="F594" s="297"/>
      <c r="G594" s="505"/>
      <c r="H594" s="402">
        <f t="shared" si="37"/>
        <v>0</v>
      </c>
      <c r="I594" s="297"/>
      <c r="J594" s="505"/>
      <c r="K594" s="402">
        <f t="shared" si="38"/>
        <v>0</v>
      </c>
    </row>
    <row r="595" spans="1:11" x14ac:dyDescent="0.25">
      <c r="A595" s="265">
        <f t="shared" si="39"/>
        <v>584</v>
      </c>
      <c r="B595" s="505"/>
      <c r="C595" s="523"/>
      <c r="D595" s="505"/>
      <c r="E595" s="402">
        <f t="shared" si="36"/>
        <v>0</v>
      </c>
      <c r="F595" s="297"/>
      <c r="G595" s="505"/>
      <c r="H595" s="402">
        <f t="shared" si="37"/>
        <v>0</v>
      </c>
      <c r="I595" s="297"/>
      <c r="J595" s="505"/>
      <c r="K595" s="402">
        <f t="shared" si="38"/>
        <v>0</v>
      </c>
    </row>
    <row r="596" spans="1:11" x14ac:dyDescent="0.25">
      <c r="A596" s="265">
        <f t="shared" si="39"/>
        <v>585</v>
      </c>
      <c r="B596" s="505"/>
      <c r="C596" s="523"/>
      <c r="D596" s="505"/>
      <c r="E596" s="402">
        <f t="shared" si="36"/>
        <v>0</v>
      </c>
      <c r="F596" s="297"/>
      <c r="G596" s="505"/>
      <c r="H596" s="402">
        <f t="shared" si="37"/>
        <v>0</v>
      </c>
      <c r="I596" s="297"/>
      <c r="J596" s="505"/>
      <c r="K596" s="402">
        <f t="shared" si="38"/>
        <v>0</v>
      </c>
    </row>
    <row r="597" spans="1:11" x14ac:dyDescent="0.25">
      <c r="A597" s="265">
        <f t="shared" si="39"/>
        <v>586</v>
      </c>
      <c r="B597" s="505"/>
      <c r="C597" s="523"/>
      <c r="D597" s="505"/>
      <c r="E597" s="402">
        <f t="shared" si="36"/>
        <v>0</v>
      </c>
      <c r="F597" s="297"/>
      <c r="G597" s="505"/>
      <c r="H597" s="402">
        <f t="shared" si="37"/>
        <v>0</v>
      </c>
      <c r="I597" s="297"/>
      <c r="J597" s="505"/>
      <c r="K597" s="402">
        <f t="shared" si="38"/>
        <v>0</v>
      </c>
    </row>
    <row r="598" spans="1:11" x14ac:dyDescent="0.25">
      <c r="A598" s="265">
        <f t="shared" si="39"/>
        <v>587</v>
      </c>
      <c r="B598" s="505"/>
      <c r="C598" s="523"/>
      <c r="D598" s="505"/>
      <c r="E598" s="402">
        <f t="shared" si="36"/>
        <v>0</v>
      </c>
      <c r="F598" s="297"/>
      <c r="G598" s="505"/>
      <c r="H598" s="402">
        <f t="shared" si="37"/>
        <v>0</v>
      </c>
      <c r="I598" s="297"/>
      <c r="J598" s="505"/>
      <c r="K598" s="402">
        <f t="shared" si="38"/>
        <v>0</v>
      </c>
    </row>
    <row r="599" spans="1:11" x14ac:dyDescent="0.25">
      <c r="A599" s="265">
        <f t="shared" si="39"/>
        <v>588</v>
      </c>
      <c r="B599" s="505"/>
      <c r="C599" s="523"/>
      <c r="D599" s="505"/>
      <c r="E599" s="402">
        <f t="shared" si="36"/>
        <v>0</v>
      </c>
      <c r="F599" s="297"/>
      <c r="G599" s="505"/>
      <c r="H599" s="402">
        <f t="shared" si="37"/>
        <v>0</v>
      </c>
      <c r="I599" s="297"/>
      <c r="J599" s="505"/>
      <c r="K599" s="402">
        <f t="shared" si="38"/>
        <v>0</v>
      </c>
    </row>
    <row r="600" spans="1:11" x14ac:dyDescent="0.25">
      <c r="A600" s="265">
        <f t="shared" si="39"/>
        <v>589</v>
      </c>
      <c r="B600" s="505"/>
      <c r="C600" s="523"/>
      <c r="D600" s="505"/>
      <c r="E600" s="402">
        <f t="shared" si="36"/>
        <v>0</v>
      </c>
      <c r="F600" s="297"/>
      <c r="G600" s="505"/>
      <c r="H600" s="402">
        <f t="shared" si="37"/>
        <v>0</v>
      </c>
      <c r="I600" s="297"/>
      <c r="J600" s="505"/>
      <c r="K600" s="402">
        <f t="shared" si="38"/>
        <v>0</v>
      </c>
    </row>
    <row r="601" spans="1:11" x14ac:dyDescent="0.25">
      <c r="A601" s="265">
        <f t="shared" si="39"/>
        <v>590</v>
      </c>
      <c r="B601" s="505"/>
      <c r="C601" s="523"/>
      <c r="D601" s="505"/>
      <c r="E601" s="402">
        <f t="shared" si="36"/>
        <v>0</v>
      </c>
      <c r="F601" s="297"/>
      <c r="G601" s="505"/>
      <c r="H601" s="402">
        <f t="shared" si="37"/>
        <v>0</v>
      </c>
      <c r="I601" s="297"/>
      <c r="J601" s="505"/>
      <c r="K601" s="402">
        <f t="shared" si="38"/>
        <v>0</v>
      </c>
    </row>
    <row r="602" spans="1:11" x14ac:dyDescent="0.25">
      <c r="A602" s="265">
        <f t="shared" si="39"/>
        <v>591</v>
      </c>
      <c r="B602" s="505"/>
      <c r="C602" s="523"/>
      <c r="D602" s="505"/>
      <c r="E602" s="402">
        <f t="shared" si="36"/>
        <v>0</v>
      </c>
      <c r="F602" s="297"/>
      <c r="G602" s="505"/>
      <c r="H602" s="402">
        <f t="shared" si="37"/>
        <v>0</v>
      </c>
      <c r="I602" s="297"/>
      <c r="J602" s="505"/>
      <c r="K602" s="402">
        <f t="shared" si="38"/>
        <v>0</v>
      </c>
    </row>
    <row r="603" spans="1:11" x14ac:dyDescent="0.25">
      <c r="A603" s="265">
        <f t="shared" si="39"/>
        <v>592</v>
      </c>
      <c r="B603" s="505"/>
      <c r="C603" s="523"/>
      <c r="D603" s="505"/>
      <c r="E603" s="402">
        <f t="shared" si="36"/>
        <v>0</v>
      </c>
      <c r="F603" s="297"/>
      <c r="G603" s="505"/>
      <c r="H603" s="402">
        <f t="shared" si="37"/>
        <v>0</v>
      </c>
      <c r="I603" s="297"/>
      <c r="J603" s="505"/>
      <c r="K603" s="402">
        <f t="shared" si="38"/>
        <v>0</v>
      </c>
    </row>
    <row r="604" spans="1:11" x14ac:dyDescent="0.25">
      <c r="A604" s="265">
        <f t="shared" si="39"/>
        <v>593</v>
      </c>
      <c r="B604" s="505"/>
      <c r="C604" s="523"/>
      <c r="D604" s="505"/>
      <c r="E604" s="402">
        <f t="shared" si="36"/>
        <v>0</v>
      </c>
      <c r="F604" s="297"/>
      <c r="G604" s="505"/>
      <c r="H604" s="402">
        <f t="shared" si="37"/>
        <v>0</v>
      </c>
      <c r="I604" s="297"/>
      <c r="J604" s="505"/>
      <c r="K604" s="402">
        <f t="shared" si="38"/>
        <v>0</v>
      </c>
    </row>
    <row r="605" spans="1:11" x14ac:dyDescent="0.25">
      <c r="A605" s="265">
        <f t="shared" si="39"/>
        <v>594</v>
      </c>
      <c r="B605" s="505"/>
      <c r="C605" s="523"/>
      <c r="D605" s="505"/>
      <c r="E605" s="402">
        <f t="shared" si="36"/>
        <v>0</v>
      </c>
      <c r="F605" s="297"/>
      <c r="G605" s="505"/>
      <c r="H605" s="402">
        <f t="shared" si="37"/>
        <v>0</v>
      </c>
      <c r="I605" s="297"/>
      <c r="J605" s="505"/>
      <c r="K605" s="402">
        <f t="shared" si="38"/>
        <v>0</v>
      </c>
    </row>
    <row r="606" spans="1:11" x14ac:dyDescent="0.25">
      <c r="A606" s="265">
        <f t="shared" si="39"/>
        <v>595</v>
      </c>
      <c r="B606" s="505"/>
      <c r="C606" s="523"/>
      <c r="D606" s="505"/>
      <c r="E606" s="402">
        <f t="shared" si="36"/>
        <v>0</v>
      </c>
      <c r="F606" s="297"/>
      <c r="G606" s="505"/>
      <c r="H606" s="402">
        <f t="shared" si="37"/>
        <v>0</v>
      </c>
      <c r="I606" s="297"/>
      <c r="J606" s="505"/>
      <c r="K606" s="402">
        <f t="shared" si="38"/>
        <v>0</v>
      </c>
    </row>
    <row r="607" spans="1:11" x14ac:dyDescent="0.25">
      <c r="A607" s="265">
        <f t="shared" si="39"/>
        <v>596</v>
      </c>
      <c r="B607" s="505"/>
      <c r="C607" s="523"/>
      <c r="D607" s="505"/>
      <c r="E607" s="402">
        <f t="shared" si="36"/>
        <v>0</v>
      </c>
      <c r="F607" s="297"/>
      <c r="G607" s="505"/>
      <c r="H607" s="402">
        <f t="shared" si="37"/>
        <v>0</v>
      </c>
      <c r="I607" s="297"/>
      <c r="J607" s="505"/>
      <c r="K607" s="402">
        <f t="shared" si="38"/>
        <v>0</v>
      </c>
    </row>
    <row r="608" spans="1:11" x14ac:dyDescent="0.25">
      <c r="A608" s="265">
        <f t="shared" si="39"/>
        <v>597</v>
      </c>
      <c r="B608" s="505"/>
      <c r="C608" s="523"/>
      <c r="D608" s="505"/>
      <c r="E608" s="402">
        <f t="shared" si="36"/>
        <v>0</v>
      </c>
      <c r="F608" s="297"/>
      <c r="G608" s="505"/>
      <c r="H608" s="402">
        <f t="shared" si="37"/>
        <v>0</v>
      </c>
      <c r="I608" s="297"/>
      <c r="J608" s="505"/>
      <c r="K608" s="402">
        <f t="shared" si="38"/>
        <v>0</v>
      </c>
    </row>
    <row r="609" spans="1:11" x14ac:dyDescent="0.25">
      <c r="A609" s="265">
        <f t="shared" si="39"/>
        <v>598</v>
      </c>
      <c r="B609" s="505"/>
      <c r="C609" s="523"/>
      <c r="D609" s="505"/>
      <c r="E609" s="402">
        <f t="shared" si="36"/>
        <v>0</v>
      </c>
      <c r="F609" s="297"/>
      <c r="G609" s="505"/>
      <c r="H609" s="402">
        <f t="shared" si="37"/>
        <v>0</v>
      </c>
      <c r="I609" s="297"/>
      <c r="J609" s="505"/>
      <c r="K609" s="402">
        <f t="shared" si="38"/>
        <v>0</v>
      </c>
    </row>
    <row r="610" spans="1:11" x14ac:dyDescent="0.25">
      <c r="A610" s="265">
        <f t="shared" si="39"/>
        <v>599</v>
      </c>
      <c r="B610" s="505"/>
      <c r="C610" s="523"/>
      <c r="D610" s="505"/>
      <c r="E610" s="402">
        <f t="shared" si="36"/>
        <v>0</v>
      </c>
      <c r="F610" s="297"/>
      <c r="G610" s="505"/>
      <c r="H610" s="402">
        <f t="shared" si="37"/>
        <v>0</v>
      </c>
      <c r="I610" s="297"/>
      <c r="J610" s="505"/>
      <c r="K610" s="402">
        <f t="shared" si="38"/>
        <v>0</v>
      </c>
    </row>
    <row r="611" spans="1:11" x14ac:dyDescent="0.25">
      <c r="A611" s="265">
        <f t="shared" si="39"/>
        <v>600</v>
      </c>
      <c r="B611" s="505"/>
      <c r="C611" s="523"/>
      <c r="D611" s="505"/>
      <c r="E611" s="402">
        <f t="shared" si="36"/>
        <v>0</v>
      </c>
      <c r="F611" s="297"/>
      <c r="G611" s="505"/>
      <c r="H611" s="402">
        <f t="shared" si="37"/>
        <v>0</v>
      </c>
      <c r="I611" s="297"/>
      <c r="J611" s="505"/>
      <c r="K611" s="402">
        <f t="shared" si="38"/>
        <v>0</v>
      </c>
    </row>
    <row r="612" spans="1:11" x14ac:dyDescent="0.25">
      <c r="A612" s="265">
        <f t="shared" si="39"/>
        <v>601</v>
      </c>
      <c r="B612" s="505"/>
      <c r="C612" s="523"/>
      <c r="D612" s="505"/>
      <c r="E612" s="402">
        <f t="shared" si="36"/>
        <v>0</v>
      </c>
      <c r="F612" s="297"/>
      <c r="G612" s="505"/>
      <c r="H612" s="402">
        <f t="shared" si="37"/>
        <v>0</v>
      </c>
      <c r="I612" s="297"/>
      <c r="J612" s="505"/>
      <c r="K612" s="402">
        <f t="shared" si="38"/>
        <v>0</v>
      </c>
    </row>
    <row r="613" spans="1:11" x14ac:dyDescent="0.25">
      <c r="A613" s="265">
        <f t="shared" si="39"/>
        <v>602</v>
      </c>
      <c r="B613" s="505"/>
      <c r="C613" s="523"/>
      <c r="D613" s="505"/>
      <c r="E613" s="402">
        <f t="shared" si="36"/>
        <v>0</v>
      </c>
      <c r="F613" s="297"/>
      <c r="G613" s="505"/>
      <c r="H613" s="402">
        <f t="shared" si="37"/>
        <v>0</v>
      </c>
      <c r="I613" s="297"/>
      <c r="J613" s="505"/>
      <c r="K613" s="402">
        <f t="shared" si="38"/>
        <v>0</v>
      </c>
    </row>
    <row r="614" spans="1:11" x14ac:dyDescent="0.25">
      <c r="A614" s="265">
        <f t="shared" si="39"/>
        <v>603</v>
      </c>
      <c r="B614" s="505"/>
      <c r="C614" s="523"/>
      <c r="D614" s="505"/>
      <c r="E614" s="402">
        <f t="shared" si="36"/>
        <v>0</v>
      </c>
      <c r="F614" s="297"/>
      <c r="G614" s="505"/>
      <c r="H614" s="402">
        <f t="shared" si="37"/>
        <v>0</v>
      </c>
      <c r="I614" s="297"/>
      <c r="J614" s="505"/>
      <c r="K614" s="402">
        <f t="shared" si="38"/>
        <v>0</v>
      </c>
    </row>
    <row r="615" spans="1:11" x14ac:dyDescent="0.25">
      <c r="A615" s="265">
        <f t="shared" si="39"/>
        <v>604</v>
      </c>
      <c r="B615" s="505"/>
      <c r="C615" s="523"/>
      <c r="D615" s="505"/>
      <c r="E615" s="402">
        <f t="shared" si="36"/>
        <v>0</v>
      </c>
      <c r="F615" s="297"/>
      <c r="G615" s="505"/>
      <c r="H615" s="402">
        <f t="shared" si="37"/>
        <v>0</v>
      </c>
      <c r="I615" s="297"/>
      <c r="J615" s="505"/>
      <c r="K615" s="402">
        <f t="shared" si="38"/>
        <v>0</v>
      </c>
    </row>
    <row r="616" spans="1:11" x14ac:dyDescent="0.25">
      <c r="A616" s="265">
        <f t="shared" si="39"/>
        <v>605</v>
      </c>
      <c r="B616" s="505"/>
      <c r="C616" s="523"/>
      <c r="D616" s="505"/>
      <c r="E616" s="402">
        <f t="shared" si="36"/>
        <v>0</v>
      </c>
      <c r="F616" s="297"/>
      <c r="G616" s="505"/>
      <c r="H616" s="402">
        <f t="shared" si="37"/>
        <v>0</v>
      </c>
      <c r="I616" s="297"/>
      <c r="J616" s="505"/>
      <c r="K616" s="402">
        <f t="shared" si="38"/>
        <v>0</v>
      </c>
    </row>
    <row r="617" spans="1:11" x14ac:dyDescent="0.25">
      <c r="A617" s="265">
        <f t="shared" si="39"/>
        <v>606</v>
      </c>
      <c r="B617" s="505"/>
      <c r="C617" s="523"/>
      <c r="D617" s="505"/>
      <c r="E617" s="402">
        <f t="shared" si="36"/>
        <v>0</v>
      </c>
      <c r="F617" s="297"/>
      <c r="G617" s="505"/>
      <c r="H617" s="402">
        <f t="shared" si="37"/>
        <v>0</v>
      </c>
      <c r="I617" s="297"/>
      <c r="J617" s="505"/>
      <c r="K617" s="402">
        <f t="shared" si="38"/>
        <v>0</v>
      </c>
    </row>
    <row r="618" spans="1:11" x14ac:dyDescent="0.25">
      <c r="A618" s="265">
        <f t="shared" si="39"/>
        <v>607</v>
      </c>
      <c r="B618" s="505"/>
      <c r="C618" s="523"/>
      <c r="D618" s="505"/>
      <c r="E618" s="402">
        <f t="shared" si="36"/>
        <v>0</v>
      </c>
      <c r="F618" s="297"/>
      <c r="G618" s="505"/>
      <c r="H618" s="402">
        <f t="shared" si="37"/>
        <v>0</v>
      </c>
      <c r="I618" s="297"/>
      <c r="J618" s="505"/>
      <c r="K618" s="402">
        <f t="shared" si="38"/>
        <v>0</v>
      </c>
    </row>
    <row r="619" spans="1:11" x14ac:dyDescent="0.25">
      <c r="A619" s="265">
        <f t="shared" si="39"/>
        <v>608</v>
      </c>
      <c r="B619" s="505"/>
      <c r="C619" s="523"/>
      <c r="D619" s="505"/>
      <c r="E619" s="402">
        <f t="shared" si="36"/>
        <v>0</v>
      </c>
      <c r="F619" s="297"/>
      <c r="G619" s="505"/>
      <c r="H619" s="402">
        <f t="shared" si="37"/>
        <v>0</v>
      </c>
      <c r="I619" s="297"/>
      <c r="J619" s="505"/>
      <c r="K619" s="402">
        <f t="shared" si="38"/>
        <v>0</v>
      </c>
    </row>
    <row r="620" spans="1:11" x14ac:dyDescent="0.25">
      <c r="A620" s="265">
        <f t="shared" si="39"/>
        <v>609</v>
      </c>
      <c r="B620" s="505"/>
      <c r="C620" s="523"/>
      <c r="D620" s="505"/>
      <c r="E620" s="402">
        <f t="shared" si="36"/>
        <v>0</v>
      </c>
      <c r="F620" s="297"/>
      <c r="G620" s="505"/>
      <c r="H620" s="402">
        <f t="shared" si="37"/>
        <v>0</v>
      </c>
      <c r="I620" s="297"/>
      <c r="J620" s="505"/>
      <c r="K620" s="402">
        <f t="shared" si="38"/>
        <v>0</v>
      </c>
    </row>
    <row r="621" spans="1:11" x14ac:dyDescent="0.25">
      <c r="A621" s="265">
        <f t="shared" si="39"/>
        <v>610</v>
      </c>
      <c r="B621" s="505"/>
      <c r="C621" s="523"/>
      <c r="D621" s="505"/>
      <c r="E621" s="402">
        <f t="shared" si="36"/>
        <v>0</v>
      </c>
      <c r="F621" s="297"/>
      <c r="G621" s="505"/>
      <c r="H621" s="402">
        <f t="shared" si="37"/>
        <v>0</v>
      </c>
      <c r="I621" s="297"/>
      <c r="J621" s="505"/>
      <c r="K621" s="402">
        <f t="shared" si="38"/>
        <v>0</v>
      </c>
    </row>
    <row r="622" spans="1:11" x14ac:dyDescent="0.25">
      <c r="A622" s="265">
        <f t="shared" si="39"/>
        <v>611</v>
      </c>
      <c r="B622" s="505"/>
      <c r="C622" s="523"/>
      <c r="D622" s="505"/>
      <c r="E622" s="402">
        <f t="shared" si="36"/>
        <v>0</v>
      </c>
      <c r="F622" s="297"/>
      <c r="G622" s="505"/>
      <c r="H622" s="402">
        <f t="shared" si="37"/>
        <v>0</v>
      </c>
      <c r="I622" s="297"/>
      <c r="J622" s="505"/>
      <c r="K622" s="402">
        <f t="shared" si="38"/>
        <v>0</v>
      </c>
    </row>
    <row r="623" spans="1:11" x14ac:dyDescent="0.25">
      <c r="A623" s="265">
        <f t="shared" si="39"/>
        <v>612</v>
      </c>
      <c r="B623" s="505"/>
      <c r="C623" s="523"/>
      <c r="D623" s="505"/>
      <c r="E623" s="402">
        <f t="shared" si="36"/>
        <v>0</v>
      </c>
      <c r="F623" s="297"/>
      <c r="G623" s="505"/>
      <c r="H623" s="402">
        <f t="shared" si="37"/>
        <v>0</v>
      </c>
      <c r="I623" s="297"/>
      <c r="J623" s="505"/>
      <c r="K623" s="402">
        <f t="shared" si="38"/>
        <v>0</v>
      </c>
    </row>
    <row r="624" spans="1:11" x14ac:dyDescent="0.25">
      <c r="A624" s="265">
        <f t="shared" si="39"/>
        <v>613</v>
      </c>
      <c r="B624" s="505"/>
      <c r="C624" s="523"/>
      <c r="D624" s="505"/>
      <c r="E624" s="402">
        <f t="shared" si="36"/>
        <v>0</v>
      </c>
      <c r="F624" s="297"/>
      <c r="G624" s="505"/>
      <c r="H624" s="402">
        <f t="shared" si="37"/>
        <v>0</v>
      </c>
      <c r="I624" s="297"/>
      <c r="J624" s="505"/>
      <c r="K624" s="402">
        <f t="shared" si="38"/>
        <v>0</v>
      </c>
    </row>
    <row r="625" spans="1:11" x14ac:dyDescent="0.25">
      <c r="A625" s="265">
        <f t="shared" si="39"/>
        <v>614</v>
      </c>
      <c r="B625" s="505"/>
      <c r="C625" s="523"/>
      <c r="D625" s="505"/>
      <c r="E625" s="402">
        <f t="shared" si="36"/>
        <v>0</v>
      </c>
      <c r="F625" s="297"/>
      <c r="G625" s="505"/>
      <c r="H625" s="402">
        <f t="shared" si="37"/>
        <v>0</v>
      </c>
      <c r="I625" s="297"/>
      <c r="J625" s="505"/>
      <c r="K625" s="402">
        <f t="shared" si="38"/>
        <v>0</v>
      </c>
    </row>
    <row r="626" spans="1:11" x14ac:dyDescent="0.25">
      <c r="A626" s="265">
        <f t="shared" si="39"/>
        <v>615</v>
      </c>
      <c r="B626" s="505"/>
      <c r="C626" s="523"/>
      <c r="D626" s="505"/>
      <c r="E626" s="402">
        <f t="shared" si="36"/>
        <v>0</v>
      </c>
      <c r="F626" s="297"/>
      <c r="G626" s="505"/>
      <c r="H626" s="402">
        <f t="shared" si="37"/>
        <v>0</v>
      </c>
      <c r="I626" s="297"/>
      <c r="J626" s="505"/>
      <c r="K626" s="402">
        <f t="shared" si="38"/>
        <v>0</v>
      </c>
    </row>
    <row r="627" spans="1:11" x14ac:dyDescent="0.25">
      <c r="A627" s="265">
        <f t="shared" si="39"/>
        <v>616</v>
      </c>
      <c r="B627" s="505"/>
      <c r="C627" s="523"/>
      <c r="D627" s="505"/>
      <c r="E627" s="402">
        <f t="shared" si="36"/>
        <v>0</v>
      </c>
      <c r="F627" s="297"/>
      <c r="G627" s="505"/>
      <c r="H627" s="402">
        <f t="shared" si="37"/>
        <v>0</v>
      </c>
      <c r="I627" s="297"/>
      <c r="J627" s="505"/>
      <c r="K627" s="402">
        <f t="shared" si="38"/>
        <v>0</v>
      </c>
    </row>
    <row r="628" spans="1:11" x14ac:dyDescent="0.25">
      <c r="A628" s="265">
        <f t="shared" si="39"/>
        <v>617</v>
      </c>
      <c r="B628" s="505"/>
      <c r="C628" s="523"/>
      <c r="D628" s="505"/>
      <c r="E628" s="402">
        <f t="shared" si="36"/>
        <v>0</v>
      </c>
      <c r="F628" s="297"/>
      <c r="G628" s="505"/>
      <c r="H628" s="402">
        <f t="shared" si="37"/>
        <v>0</v>
      </c>
      <c r="I628" s="297"/>
      <c r="J628" s="505"/>
      <c r="K628" s="402">
        <f t="shared" si="38"/>
        <v>0</v>
      </c>
    </row>
    <row r="629" spans="1:11" x14ac:dyDescent="0.25">
      <c r="A629" s="265">
        <f t="shared" si="39"/>
        <v>618</v>
      </c>
      <c r="B629" s="505"/>
      <c r="C629" s="523"/>
      <c r="D629" s="505"/>
      <c r="E629" s="402">
        <f t="shared" si="36"/>
        <v>0</v>
      </c>
      <c r="F629" s="297"/>
      <c r="G629" s="505"/>
      <c r="H629" s="402">
        <f t="shared" si="37"/>
        <v>0</v>
      </c>
      <c r="I629" s="297"/>
      <c r="J629" s="505"/>
      <c r="K629" s="402">
        <f t="shared" si="38"/>
        <v>0</v>
      </c>
    </row>
    <row r="630" spans="1:11" x14ac:dyDescent="0.25">
      <c r="A630" s="265">
        <f t="shared" si="39"/>
        <v>619</v>
      </c>
      <c r="B630" s="505"/>
      <c r="C630" s="523"/>
      <c r="D630" s="505"/>
      <c r="E630" s="402">
        <f t="shared" si="36"/>
        <v>0</v>
      </c>
      <c r="F630" s="297"/>
      <c r="G630" s="505"/>
      <c r="H630" s="402">
        <f t="shared" si="37"/>
        <v>0</v>
      </c>
      <c r="I630" s="297"/>
      <c r="J630" s="505"/>
      <c r="K630" s="402">
        <f t="shared" si="38"/>
        <v>0</v>
      </c>
    </row>
    <row r="631" spans="1:11" x14ac:dyDescent="0.25">
      <c r="A631" s="265">
        <f t="shared" si="39"/>
        <v>620</v>
      </c>
      <c r="B631" s="505"/>
      <c r="C631" s="523"/>
      <c r="D631" s="505"/>
      <c r="E631" s="402">
        <f t="shared" si="36"/>
        <v>0</v>
      </c>
      <c r="F631" s="297"/>
      <c r="G631" s="505"/>
      <c r="H631" s="402">
        <f t="shared" si="37"/>
        <v>0</v>
      </c>
      <c r="I631" s="297"/>
      <c r="J631" s="505"/>
      <c r="K631" s="402">
        <f t="shared" si="38"/>
        <v>0</v>
      </c>
    </row>
    <row r="632" spans="1:11" x14ac:dyDescent="0.25">
      <c r="A632" s="265">
        <f t="shared" si="39"/>
        <v>621</v>
      </c>
      <c r="B632" s="505"/>
      <c r="C632" s="523"/>
      <c r="D632" s="505"/>
      <c r="E632" s="402">
        <f t="shared" si="36"/>
        <v>0</v>
      </c>
      <c r="F632" s="297"/>
      <c r="G632" s="505"/>
      <c r="H632" s="402">
        <f t="shared" si="37"/>
        <v>0</v>
      </c>
      <c r="I632" s="297"/>
      <c r="J632" s="505"/>
      <c r="K632" s="402">
        <f t="shared" si="38"/>
        <v>0</v>
      </c>
    </row>
    <row r="633" spans="1:11" x14ac:dyDescent="0.25">
      <c r="A633" s="265">
        <f t="shared" si="39"/>
        <v>622</v>
      </c>
      <c r="B633" s="505"/>
      <c r="C633" s="523"/>
      <c r="D633" s="505"/>
      <c r="E633" s="402">
        <f t="shared" si="36"/>
        <v>0</v>
      </c>
      <c r="F633" s="297"/>
      <c r="G633" s="505"/>
      <c r="H633" s="402">
        <f t="shared" si="37"/>
        <v>0</v>
      </c>
      <c r="I633" s="297"/>
      <c r="J633" s="505"/>
      <c r="K633" s="402">
        <f t="shared" si="38"/>
        <v>0</v>
      </c>
    </row>
    <row r="634" spans="1:11" x14ac:dyDescent="0.25">
      <c r="A634" s="265">
        <f t="shared" si="39"/>
        <v>623</v>
      </c>
      <c r="B634" s="505"/>
      <c r="C634" s="523"/>
      <c r="D634" s="505"/>
      <c r="E634" s="402">
        <f t="shared" si="36"/>
        <v>0</v>
      </c>
      <c r="F634" s="297"/>
      <c r="G634" s="505"/>
      <c r="H634" s="402">
        <f t="shared" si="37"/>
        <v>0</v>
      </c>
      <c r="I634" s="297"/>
      <c r="J634" s="505"/>
      <c r="K634" s="402">
        <f t="shared" si="38"/>
        <v>0</v>
      </c>
    </row>
    <row r="635" spans="1:11" x14ac:dyDescent="0.25">
      <c r="A635" s="265">
        <f t="shared" si="39"/>
        <v>624</v>
      </c>
      <c r="B635" s="505"/>
      <c r="C635" s="523"/>
      <c r="D635" s="505"/>
      <c r="E635" s="402">
        <f t="shared" si="36"/>
        <v>0</v>
      </c>
      <c r="F635" s="297"/>
      <c r="G635" s="505"/>
      <c r="H635" s="402">
        <f t="shared" si="37"/>
        <v>0</v>
      </c>
      <c r="I635" s="297"/>
      <c r="J635" s="505"/>
      <c r="K635" s="402">
        <f t="shared" si="38"/>
        <v>0</v>
      </c>
    </row>
    <row r="636" spans="1:11" x14ac:dyDescent="0.25">
      <c r="A636" s="265">
        <f t="shared" si="39"/>
        <v>625</v>
      </c>
      <c r="B636" s="505"/>
      <c r="C636" s="523"/>
      <c r="D636" s="505"/>
      <c r="E636" s="402">
        <f t="shared" si="36"/>
        <v>0</v>
      </c>
      <c r="F636" s="297"/>
      <c r="G636" s="505"/>
      <c r="H636" s="402">
        <f t="shared" si="37"/>
        <v>0</v>
      </c>
      <c r="I636" s="297"/>
      <c r="J636" s="505"/>
      <c r="K636" s="402">
        <f t="shared" si="38"/>
        <v>0</v>
      </c>
    </row>
    <row r="637" spans="1:11" x14ac:dyDescent="0.25">
      <c r="A637" s="265">
        <f t="shared" si="39"/>
        <v>626</v>
      </c>
      <c r="B637" s="505"/>
      <c r="C637" s="523"/>
      <c r="D637" s="505"/>
      <c r="E637" s="402">
        <f t="shared" si="36"/>
        <v>0</v>
      </c>
      <c r="F637" s="297"/>
      <c r="G637" s="505"/>
      <c r="H637" s="402">
        <f t="shared" si="37"/>
        <v>0</v>
      </c>
      <c r="I637" s="297"/>
      <c r="J637" s="505"/>
      <c r="K637" s="402">
        <f t="shared" si="38"/>
        <v>0</v>
      </c>
    </row>
    <row r="638" spans="1:11" x14ac:dyDescent="0.25">
      <c r="A638" s="265">
        <f t="shared" si="39"/>
        <v>627</v>
      </c>
      <c r="B638" s="505"/>
      <c r="C638" s="523"/>
      <c r="D638" s="505"/>
      <c r="E638" s="402">
        <f t="shared" si="36"/>
        <v>0</v>
      </c>
      <c r="F638" s="297"/>
      <c r="G638" s="505"/>
      <c r="H638" s="402">
        <f t="shared" si="37"/>
        <v>0</v>
      </c>
      <c r="I638" s="297"/>
      <c r="J638" s="505"/>
      <c r="K638" s="402">
        <f t="shared" si="38"/>
        <v>0</v>
      </c>
    </row>
    <row r="639" spans="1:11" x14ac:dyDescent="0.25">
      <c r="A639" s="265">
        <f t="shared" si="39"/>
        <v>628</v>
      </c>
      <c r="B639" s="505"/>
      <c r="C639" s="523"/>
      <c r="D639" s="505"/>
      <c r="E639" s="402">
        <f t="shared" si="36"/>
        <v>0</v>
      </c>
      <c r="F639" s="297"/>
      <c r="G639" s="505"/>
      <c r="H639" s="402">
        <f t="shared" si="37"/>
        <v>0</v>
      </c>
      <c r="I639" s="297"/>
      <c r="J639" s="505"/>
      <c r="K639" s="402">
        <f t="shared" si="38"/>
        <v>0</v>
      </c>
    </row>
    <row r="640" spans="1:11" x14ac:dyDescent="0.25">
      <c r="A640" s="265">
        <f t="shared" si="39"/>
        <v>629</v>
      </c>
      <c r="B640" s="505"/>
      <c r="C640" s="523"/>
      <c r="D640" s="505"/>
      <c r="E640" s="402">
        <f t="shared" si="36"/>
        <v>0</v>
      </c>
      <c r="F640" s="297"/>
      <c r="G640" s="505"/>
      <c r="H640" s="402">
        <f t="shared" si="37"/>
        <v>0</v>
      </c>
      <c r="I640" s="297"/>
      <c r="J640" s="505"/>
      <c r="K640" s="402">
        <f t="shared" si="38"/>
        <v>0</v>
      </c>
    </row>
    <row r="641" spans="1:11" x14ac:dyDescent="0.25">
      <c r="A641" s="265">
        <f t="shared" si="39"/>
        <v>630</v>
      </c>
      <c r="B641" s="505"/>
      <c r="C641" s="523"/>
      <c r="D641" s="505"/>
      <c r="E641" s="402">
        <f t="shared" si="36"/>
        <v>0</v>
      </c>
      <c r="F641" s="297"/>
      <c r="G641" s="505"/>
      <c r="H641" s="402">
        <f t="shared" si="37"/>
        <v>0</v>
      </c>
      <c r="I641" s="297"/>
      <c r="J641" s="505"/>
      <c r="K641" s="402">
        <f t="shared" si="38"/>
        <v>0</v>
      </c>
    </row>
    <row r="642" spans="1:11" x14ac:dyDescent="0.25">
      <c r="A642" s="265">
        <f t="shared" si="39"/>
        <v>631</v>
      </c>
      <c r="B642" s="505"/>
      <c r="C642" s="523"/>
      <c r="D642" s="505"/>
      <c r="E642" s="402">
        <f t="shared" si="36"/>
        <v>0</v>
      </c>
      <c r="F642" s="297"/>
      <c r="G642" s="505"/>
      <c r="H642" s="402">
        <f t="shared" si="37"/>
        <v>0</v>
      </c>
      <c r="I642" s="297"/>
      <c r="J642" s="505"/>
      <c r="K642" s="402">
        <f t="shared" si="38"/>
        <v>0</v>
      </c>
    </row>
    <row r="643" spans="1:11" x14ac:dyDescent="0.25">
      <c r="A643" s="265">
        <f t="shared" si="39"/>
        <v>632</v>
      </c>
      <c r="B643" s="505"/>
      <c r="C643" s="523"/>
      <c r="D643" s="505"/>
      <c r="E643" s="402">
        <f t="shared" si="36"/>
        <v>0</v>
      </c>
      <c r="F643" s="297"/>
      <c r="G643" s="505"/>
      <c r="H643" s="402">
        <f t="shared" si="37"/>
        <v>0</v>
      </c>
      <c r="I643" s="297"/>
      <c r="J643" s="505"/>
      <c r="K643" s="402">
        <f t="shared" si="38"/>
        <v>0</v>
      </c>
    </row>
    <row r="644" spans="1:11" x14ac:dyDescent="0.25">
      <c r="A644" s="265">
        <f t="shared" si="39"/>
        <v>633</v>
      </c>
      <c r="B644" s="505"/>
      <c r="C644" s="523"/>
      <c r="D644" s="505"/>
      <c r="E644" s="402">
        <f t="shared" si="36"/>
        <v>0</v>
      </c>
      <c r="F644" s="297"/>
      <c r="G644" s="505"/>
      <c r="H644" s="402">
        <f t="shared" si="37"/>
        <v>0</v>
      </c>
      <c r="I644" s="297"/>
      <c r="J644" s="505"/>
      <c r="K644" s="402">
        <f t="shared" si="38"/>
        <v>0</v>
      </c>
    </row>
    <row r="645" spans="1:11" x14ac:dyDescent="0.25">
      <c r="A645" s="265">
        <f t="shared" si="39"/>
        <v>634</v>
      </c>
      <c r="B645" s="505"/>
      <c r="C645" s="523"/>
      <c r="D645" s="505"/>
      <c r="E645" s="402">
        <f t="shared" si="36"/>
        <v>0</v>
      </c>
      <c r="F645" s="297"/>
      <c r="G645" s="505"/>
      <c r="H645" s="402">
        <f t="shared" si="37"/>
        <v>0</v>
      </c>
      <c r="I645" s="297"/>
      <c r="J645" s="505"/>
      <c r="K645" s="402">
        <f t="shared" si="38"/>
        <v>0</v>
      </c>
    </row>
    <row r="646" spans="1:11" x14ac:dyDescent="0.25">
      <c r="A646" s="265">
        <f t="shared" si="39"/>
        <v>635</v>
      </c>
      <c r="B646" s="505"/>
      <c r="C646" s="523"/>
      <c r="D646" s="505"/>
      <c r="E646" s="402">
        <f t="shared" si="36"/>
        <v>0</v>
      </c>
      <c r="F646" s="297"/>
      <c r="G646" s="505"/>
      <c r="H646" s="402">
        <f t="shared" si="37"/>
        <v>0</v>
      </c>
      <c r="I646" s="297"/>
      <c r="J646" s="505"/>
      <c r="K646" s="402">
        <f t="shared" si="38"/>
        <v>0</v>
      </c>
    </row>
    <row r="647" spans="1:11" x14ac:dyDescent="0.25">
      <c r="A647" s="265">
        <f t="shared" si="39"/>
        <v>636</v>
      </c>
      <c r="B647" s="505"/>
      <c r="C647" s="523"/>
      <c r="D647" s="505"/>
      <c r="E647" s="402">
        <f t="shared" si="36"/>
        <v>0</v>
      </c>
      <c r="F647" s="297"/>
      <c r="G647" s="505"/>
      <c r="H647" s="402">
        <f t="shared" si="37"/>
        <v>0</v>
      </c>
      <c r="I647" s="297"/>
      <c r="J647" s="505"/>
      <c r="K647" s="402">
        <f t="shared" si="38"/>
        <v>0</v>
      </c>
    </row>
    <row r="648" spans="1:11" x14ac:dyDescent="0.25">
      <c r="A648" s="265">
        <f t="shared" si="39"/>
        <v>637</v>
      </c>
      <c r="B648" s="505"/>
      <c r="C648" s="523"/>
      <c r="D648" s="505"/>
      <c r="E648" s="402">
        <f t="shared" si="36"/>
        <v>0</v>
      </c>
      <c r="F648" s="297"/>
      <c r="G648" s="505"/>
      <c r="H648" s="402">
        <f t="shared" si="37"/>
        <v>0</v>
      </c>
      <c r="I648" s="297"/>
      <c r="J648" s="505"/>
      <c r="K648" s="402">
        <f t="shared" si="38"/>
        <v>0</v>
      </c>
    </row>
    <row r="649" spans="1:11" x14ac:dyDescent="0.25">
      <c r="A649" s="265">
        <f t="shared" si="39"/>
        <v>638</v>
      </c>
      <c r="B649" s="505"/>
      <c r="C649" s="523"/>
      <c r="D649" s="505"/>
      <c r="E649" s="402">
        <f t="shared" si="36"/>
        <v>0</v>
      </c>
      <c r="F649" s="297"/>
      <c r="G649" s="505"/>
      <c r="H649" s="402">
        <f t="shared" si="37"/>
        <v>0</v>
      </c>
      <c r="I649" s="297"/>
      <c r="J649" s="505"/>
      <c r="K649" s="402">
        <f t="shared" si="38"/>
        <v>0</v>
      </c>
    </row>
    <row r="650" spans="1:11" x14ac:dyDescent="0.25">
      <c r="A650" s="265">
        <f t="shared" si="39"/>
        <v>639</v>
      </c>
      <c r="B650" s="505"/>
      <c r="C650" s="523"/>
      <c r="D650" s="505"/>
      <c r="E650" s="402">
        <f t="shared" si="36"/>
        <v>0</v>
      </c>
      <c r="F650" s="297"/>
      <c r="G650" s="505"/>
      <c r="H650" s="402">
        <f t="shared" si="37"/>
        <v>0</v>
      </c>
      <c r="I650" s="297"/>
      <c r="J650" s="505"/>
      <c r="K650" s="402">
        <f t="shared" si="38"/>
        <v>0</v>
      </c>
    </row>
    <row r="651" spans="1:11" x14ac:dyDescent="0.25">
      <c r="A651" s="265">
        <f t="shared" si="39"/>
        <v>640</v>
      </c>
      <c r="B651" s="505"/>
      <c r="C651" s="523"/>
      <c r="D651" s="505"/>
      <c r="E651" s="402">
        <f t="shared" si="36"/>
        <v>0</v>
      </c>
      <c r="F651" s="297"/>
      <c r="G651" s="505"/>
      <c r="H651" s="402">
        <f t="shared" si="37"/>
        <v>0</v>
      </c>
      <c r="I651" s="297"/>
      <c r="J651" s="505"/>
      <c r="K651" s="402">
        <f t="shared" si="38"/>
        <v>0</v>
      </c>
    </row>
    <row r="652" spans="1:11" x14ac:dyDescent="0.25">
      <c r="A652" s="265">
        <f t="shared" si="39"/>
        <v>641</v>
      </c>
      <c r="B652" s="505"/>
      <c r="C652" s="523"/>
      <c r="D652" s="505"/>
      <c r="E652" s="402">
        <f t="shared" si="36"/>
        <v>0</v>
      </c>
      <c r="F652" s="297"/>
      <c r="G652" s="505"/>
      <c r="H652" s="402">
        <f t="shared" si="37"/>
        <v>0</v>
      </c>
      <c r="I652" s="297"/>
      <c r="J652" s="505"/>
      <c r="K652" s="402">
        <f t="shared" si="38"/>
        <v>0</v>
      </c>
    </row>
    <row r="653" spans="1:11" x14ac:dyDescent="0.25">
      <c r="A653" s="265">
        <f t="shared" si="39"/>
        <v>642</v>
      </c>
      <c r="B653" s="505"/>
      <c r="C653" s="523"/>
      <c r="D653" s="505"/>
      <c r="E653" s="402">
        <f t="shared" ref="E653:E716" si="40">ROUND(IF(D653/136*7&lt;40,D653/136*0.175,1),1)</f>
        <v>0</v>
      </c>
      <c r="F653" s="297"/>
      <c r="G653" s="505"/>
      <c r="H653" s="402">
        <f t="shared" ref="H653:H716" si="41">ROUND(IF(G653/60*7&lt;40,G653/60*0.175,1),1)</f>
        <v>0</v>
      </c>
      <c r="I653" s="297"/>
      <c r="J653" s="505"/>
      <c r="K653" s="402">
        <f t="shared" ref="K653:K716" si="42">ROUND(IF(J653/84*7&lt;40,J653/84*0.175,1),1)</f>
        <v>0</v>
      </c>
    </row>
    <row r="654" spans="1:11" x14ac:dyDescent="0.25">
      <c r="A654" s="265">
        <f t="shared" ref="A654:A717" si="43">+A653+1</f>
        <v>643</v>
      </c>
      <c r="B654" s="505"/>
      <c r="C654" s="523"/>
      <c r="D654" s="505"/>
      <c r="E654" s="402">
        <f t="shared" si="40"/>
        <v>0</v>
      </c>
      <c r="F654" s="297"/>
      <c r="G654" s="505"/>
      <c r="H654" s="402">
        <f t="shared" si="41"/>
        <v>0</v>
      </c>
      <c r="I654" s="297"/>
      <c r="J654" s="505"/>
      <c r="K654" s="402">
        <f t="shared" si="42"/>
        <v>0</v>
      </c>
    </row>
    <row r="655" spans="1:11" x14ac:dyDescent="0.25">
      <c r="A655" s="265">
        <f t="shared" si="43"/>
        <v>644</v>
      </c>
      <c r="B655" s="505"/>
      <c r="C655" s="523"/>
      <c r="D655" s="505"/>
      <c r="E655" s="402">
        <f t="shared" si="40"/>
        <v>0</v>
      </c>
      <c r="F655" s="297"/>
      <c r="G655" s="505"/>
      <c r="H655" s="402">
        <f t="shared" si="41"/>
        <v>0</v>
      </c>
      <c r="I655" s="297"/>
      <c r="J655" s="505"/>
      <c r="K655" s="402">
        <f t="shared" si="42"/>
        <v>0</v>
      </c>
    </row>
    <row r="656" spans="1:11" x14ac:dyDescent="0.25">
      <c r="A656" s="265">
        <f t="shared" si="43"/>
        <v>645</v>
      </c>
      <c r="B656" s="505"/>
      <c r="C656" s="523"/>
      <c r="D656" s="505"/>
      <c r="E656" s="402">
        <f t="shared" si="40"/>
        <v>0</v>
      </c>
      <c r="F656" s="297"/>
      <c r="G656" s="505"/>
      <c r="H656" s="402">
        <f t="shared" si="41"/>
        <v>0</v>
      </c>
      <c r="I656" s="297"/>
      <c r="J656" s="505"/>
      <c r="K656" s="402">
        <f t="shared" si="42"/>
        <v>0</v>
      </c>
    </row>
    <row r="657" spans="1:11" x14ac:dyDescent="0.25">
      <c r="A657" s="265">
        <f t="shared" si="43"/>
        <v>646</v>
      </c>
      <c r="B657" s="505"/>
      <c r="C657" s="523"/>
      <c r="D657" s="505"/>
      <c r="E657" s="402">
        <f t="shared" si="40"/>
        <v>0</v>
      </c>
      <c r="F657" s="297"/>
      <c r="G657" s="505"/>
      <c r="H657" s="402">
        <f t="shared" si="41"/>
        <v>0</v>
      </c>
      <c r="I657" s="297"/>
      <c r="J657" s="505"/>
      <c r="K657" s="402">
        <f t="shared" si="42"/>
        <v>0</v>
      </c>
    </row>
    <row r="658" spans="1:11" x14ac:dyDescent="0.25">
      <c r="A658" s="265">
        <f t="shared" si="43"/>
        <v>647</v>
      </c>
      <c r="B658" s="505"/>
      <c r="C658" s="523"/>
      <c r="D658" s="505"/>
      <c r="E658" s="402">
        <f t="shared" si="40"/>
        <v>0</v>
      </c>
      <c r="F658" s="297"/>
      <c r="G658" s="505"/>
      <c r="H658" s="402">
        <f t="shared" si="41"/>
        <v>0</v>
      </c>
      <c r="I658" s="297"/>
      <c r="J658" s="505"/>
      <c r="K658" s="402">
        <f t="shared" si="42"/>
        <v>0</v>
      </c>
    </row>
    <row r="659" spans="1:11" x14ac:dyDescent="0.25">
      <c r="A659" s="265">
        <f t="shared" si="43"/>
        <v>648</v>
      </c>
      <c r="B659" s="505"/>
      <c r="C659" s="523"/>
      <c r="D659" s="505"/>
      <c r="E659" s="402">
        <f t="shared" si="40"/>
        <v>0</v>
      </c>
      <c r="F659" s="297"/>
      <c r="G659" s="505"/>
      <c r="H659" s="402">
        <f t="shared" si="41"/>
        <v>0</v>
      </c>
      <c r="I659" s="297"/>
      <c r="J659" s="505"/>
      <c r="K659" s="402">
        <f t="shared" si="42"/>
        <v>0</v>
      </c>
    </row>
    <row r="660" spans="1:11" x14ac:dyDescent="0.25">
      <c r="A660" s="265">
        <f t="shared" si="43"/>
        <v>649</v>
      </c>
      <c r="B660" s="505"/>
      <c r="C660" s="523"/>
      <c r="D660" s="505"/>
      <c r="E660" s="402">
        <f t="shared" si="40"/>
        <v>0</v>
      </c>
      <c r="F660" s="297"/>
      <c r="G660" s="505"/>
      <c r="H660" s="402">
        <f t="shared" si="41"/>
        <v>0</v>
      </c>
      <c r="I660" s="297"/>
      <c r="J660" s="505"/>
      <c r="K660" s="402">
        <f t="shared" si="42"/>
        <v>0</v>
      </c>
    </row>
    <row r="661" spans="1:11" x14ac:dyDescent="0.25">
      <c r="A661" s="265">
        <f t="shared" si="43"/>
        <v>650</v>
      </c>
      <c r="B661" s="505"/>
      <c r="C661" s="523"/>
      <c r="D661" s="505"/>
      <c r="E661" s="402">
        <f t="shared" si="40"/>
        <v>0</v>
      </c>
      <c r="F661" s="297"/>
      <c r="G661" s="505"/>
      <c r="H661" s="402">
        <f t="shared" si="41"/>
        <v>0</v>
      </c>
      <c r="I661" s="297"/>
      <c r="J661" s="505"/>
      <c r="K661" s="402">
        <f t="shared" si="42"/>
        <v>0</v>
      </c>
    </row>
    <row r="662" spans="1:11" x14ac:dyDescent="0.25">
      <c r="A662" s="265">
        <f t="shared" si="43"/>
        <v>651</v>
      </c>
      <c r="B662" s="505"/>
      <c r="C662" s="523"/>
      <c r="D662" s="505"/>
      <c r="E662" s="402">
        <f t="shared" si="40"/>
        <v>0</v>
      </c>
      <c r="F662" s="297"/>
      <c r="G662" s="505"/>
      <c r="H662" s="402">
        <f t="shared" si="41"/>
        <v>0</v>
      </c>
      <c r="I662" s="297"/>
      <c r="J662" s="505"/>
      <c r="K662" s="402">
        <f t="shared" si="42"/>
        <v>0</v>
      </c>
    </row>
    <row r="663" spans="1:11" x14ac:dyDescent="0.25">
      <c r="A663" s="265">
        <f t="shared" si="43"/>
        <v>652</v>
      </c>
      <c r="B663" s="505"/>
      <c r="C663" s="523"/>
      <c r="D663" s="505"/>
      <c r="E663" s="402">
        <f t="shared" si="40"/>
        <v>0</v>
      </c>
      <c r="F663" s="297"/>
      <c r="G663" s="505"/>
      <c r="H663" s="402">
        <f t="shared" si="41"/>
        <v>0</v>
      </c>
      <c r="I663" s="297"/>
      <c r="J663" s="505"/>
      <c r="K663" s="402">
        <f t="shared" si="42"/>
        <v>0</v>
      </c>
    </row>
    <row r="664" spans="1:11" x14ac:dyDescent="0.25">
      <c r="A664" s="265">
        <f t="shared" si="43"/>
        <v>653</v>
      </c>
      <c r="B664" s="505"/>
      <c r="C664" s="523"/>
      <c r="D664" s="505"/>
      <c r="E664" s="402">
        <f t="shared" si="40"/>
        <v>0</v>
      </c>
      <c r="F664" s="297"/>
      <c r="G664" s="505"/>
      <c r="H664" s="402">
        <f t="shared" si="41"/>
        <v>0</v>
      </c>
      <c r="I664" s="297"/>
      <c r="J664" s="505"/>
      <c r="K664" s="402">
        <f t="shared" si="42"/>
        <v>0</v>
      </c>
    </row>
    <row r="665" spans="1:11" x14ac:dyDescent="0.25">
      <c r="A665" s="265">
        <f t="shared" si="43"/>
        <v>654</v>
      </c>
      <c r="B665" s="505"/>
      <c r="C665" s="523"/>
      <c r="D665" s="505"/>
      <c r="E665" s="402">
        <f t="shared" si="40"/>
        <v>0</v>
      </c>
      <c r="F665" s="297"/>
      <c r="G665" s="505"/>
      <c r="H665" s="402">
        <f t="shared" si="41"/>
        <v>0</v>
      </c>
      <c r="I665" s="297"/>
      <c r="J665" s="505"/>
      <c r="K665" s="402">
        <f t="shared" si="42"/>
        <v>0</v>
      </c>
    </row>
    <row r="666" spans="1:11" x14ac:dyDescent="0.25">
      <c r="A666" s="265">
        <f t="shared" si="43"/>
        <v>655</v>
      </c>
      <c r="B666" s="505"/>
      <c r="C666" s="523"/>
      <c r="D666" s="505"/>
      <c r="E666" s="402">
        <f t="shared" si="40"/>
        <v>0</v>
      </c>
      <c r="F666" s="297"/>
      <c r="G666" s="505"/>
      <c r="H666" s="402">
        <f t="shared" si="41"/>
        <v>0</v>
      </c>
      <c r="I666" s="297"/>
      <c r="J666" s="505"/>
      <c r="K666" s="402">
        <f t="shared" si="42"/>
        <v>0</v>
      </c>
    </row>
    <row r="667" spans="1:11" x14ac:dyDescent="0.25">
      <c r="A667" s="265">
        <f t="shared" si="43"/>
        <v>656</v>
      </c>
      <c r="B667" s="505"/>
      <c r="C667" s="523"/>
      <c r="D667" s="505"/>
      <c r="E667" s="402">
        <f t="shared" si="40"/>
        <v>0</v>
      </c>
      <c r="F667" s="297"/>
      <c r="G667" s="505"/>
      <c r="H667" s="402">
        <f t="shared" si="41"/>
        <v>0</v>
      </c>
      <c r="I667" s="297"/>
      <c r="J667" s="505"/>
      <c r="K667" s="402">
        <f t="shared" si="42"/>
        <v>0</v>
      </c>
    </row>
    <row r="668" spans="1:11" x14ac:dyDescent="0.25">
      <c r="A668" s="265">
        <f t="shared" si="43"/>
        <v>657</v>
      </c>
      <c r="B668" s="505"/>
      <c r="C668" s="523"/>
      <c r="D668" s="505"/>
      <c r="E668" s="402">
        <f t="shared" si="40"/>
        <v>0</v>
      </c>
      <c r="F668" s="297"/>
      <c r="G668" s="505"/>
      <c r="H668" s="402">
        <f t="shared" si="41"/>
        <v>0</v>
      </c>
      <c r="I668" s="297"/>
      <c r="J668" s="505"/>
      <c r="K668" s="402">
        <f t="shared" si="42"/>
        <v>0</v>
      </c>
    </row>
    <row r="669" spans="1:11" x14ac:dyDescent="0.25">
      <c r="A669" s="265">
        <f t="shared" si="43"/>
        <v>658</v>
      </c>
      <c r="B669" s="505"/>
      <c r="C669" s="523"/>
      <c r="D669" s="505"/>
      <c r="E669" s="402">
        <f t="shared" si="40"/>
        <v>0</v>
      </c>
      <c r="F669" s="297"/>
      <c r="G669" s="505"/>
      <c r="H669" s="402">
        <f t="shared" si="41"/>
        <v>0</v>
      </c>
      <c r="I669" s="297"/>
      <c r="J669" s="505"/>
      <c r="K669" s="402">
        <f t="shared" si="42"/>
        <v>0</v>
      </c>
    </row>
    <row r="670" spans="1:11" x14ac:dyDescent="0.25">
      <c r="A670" s="265">
        <f t="shared" si="43"/>
        <v>659</v>
      </c>
      <c r="B670" s="505"/>
      <c r="C670" s="523"/>
      <c r="D670" s="505"/>
      <c r="E670" s="402">
        <f t="shared" si="40"/>
        <v>0</v>
      </c>
      <c r="F670" s="297"/>
      <c r="G670" s="505"/>
      <c r="H670" s="402">
        <f t="shared" si="41"/>
        <v>0</v>
      </c>
      <c r="I670" s="297"/>
      <c r="J670" s="505"/>
      <c r="K670" s="402">
        <f t="shared" si="42"/>
        <v>0</v>
      </c>
    </row>
    <row r="671" spans="1:11" x14ac:dyDescent="0.25">
      <c r="A671" s="265">
        <f t="shared" si="43"/>
        <v>660</v>
      </c>
      <c r="B671" s="505"/>
      <c r="C671" s="523"/>
      <c r="D671" s="505"/>
      <c r="E671" s="402">
        <f t="shared" si="40"/>
        <v>0</v>
      </c>
      <c r="F671" s="297"/>
      <c r="G671" s="505"/>
      <c r="H671" s="402">
        <f t="shared" si="41"/>
        <v>0</v>
      </c>
      <c r="I671" s="297"/>
      <c r="J671" s="505"/>
      <c r="K671" s="402">
        <f t="shared" si="42"/>
        <v>0</v>
      </c>
    </row>
    <row r="672" spans="1:11" x14ac:dyDescent="0.25">
      <c r="A672" s="265">
        <f t="shared" si="43"/>
        <v>661</v>
      </c>
      <c r="B672" s="505"/>
      <c r="C672" s="523"/>
      <c r="D672" s="505"/>
      <c r="E672" s="402">
        <f t="shared" si="40"/>
        <v>0</v>
      </c>
      <c r="F672" s="297"/>
      <c r="G672" s="505"/>
      <c r="H672" s="402">
        <f t="shared" si="41"/>
        <v>0</v>
      </c>
      <c r="I672" s="297"/>
      <c r="J672" s="505"/>
      <c r="K672" s="402">
        <f t="shared" si="42"/>
        <v>0</v>
      </c>
    </row>
    <row r="673" spans="1:11" x14ac:dyDescent="0.25">
      <c r="A673" s="265">
        <f t="shared" si="43"/>
        <v>662</v>
      </c>
      <c r="B673" s="505"/>
      <c r="C673" s="523"/>
      <c r="D673" s="505"/>
      <c r="E673" s="402">
        <f t="shared" si="40"/>
        <v>0</v>
      </c>
      <c r="F673" s="297"/>
      <c r="G673" s="505"/>
      <c r="H673" s="402">
        <f t="shared" si="41"/>
        <v>0</v>
      </c>
      <c r="I673" s="297"/>
      <c r="J673" s="505"/>
      <c r="K673" s="402">
        <f t="shared" si="42"/>
        <v>0</v>
      </c>
    </row>
    <row r="674" spans="1:11" x14ac:dyDescent="0.25">
      <c r="A674" s="265">
        <f t="shared" si="43"/>
        <v>663</v>
      </c>
      <c r="B674" s="505"/>
      <c r="C674" s="523"/>
      <c r="D674" s="505"/>
      <c r="E674" s="402">
        <f t="shared" si="40"/>
        <v>0</v>
      </c>
      <c r="F674" s="297"/>
      <c r="G674" s="505"/>
      <c r="H674" s="402">
        <f t="shared" si="41"/>
        <v>0</v>
      </c>
      <c r="I674" s="297"/>
      <c r="J674" s="505"/>
      <c r="K674" s="402">
        <f t="shared" si="42"/>
        <v>0</v>
      </c>
    </row>
    <row r="675" spans="1:11" x14ac:dyDescent="0.25">
      <c r="A675" s="265">
        <f t="shared" si="43"/>
        <v>664</v>
      </c>
      <c r="B675" s="505"/>
      <c r="C675" s="523"/>
      <c r="D675" s="505"/>
      <c r="E675" s="402">
        <f t="shared" si="40"/>
        <v>0</v>
      </c>
      <c r="F675" s="297"/>
      <c r="G675" s="505"/>
      <c r="H675" s="402">
        <f t="shared" si="41"/>
        <v>0</v>
      </c>
      <c r="I675" s="297"/>
      <c r="J675" s="505"/>
      <c r="K675" s="402">
        <f t="shared" si="42"/>
        <v>0</v>
      </c>
    </row>
    <row r="676" spans="1:11" x14ac:dyDescent="0.25">
      <c r="A676" s="265">
        <f t="shared" si="43"/>
        <v>665</v>
      </c>
      <c r="B676" s="505"/>
      <c r="C676" s="523"/>
      <c r="D676" s="505"/>
      <c r="E676" s="402">
        <f t="shared" si="40"/>
        <v>0</v>
      </c>
      <c r="F676" s="297"/>
      <c r="G676" s="505"/>
      <c r="H676" s="402">
        <f t="shared" si="41"/>
        <v>0</v>
      </c>
      <c r="I676" s="297"/>
      <c r="J676" s="505"/>
      <c r="K676" s="402">
        <f t="shared" si="42"/>
        <v>0</v>
      </c>
    </row>
    <row r="677" spans="1:11" x14ac:dyDescent="0.25">
      <c r="A677" s="265">
        <f t="shared" si="43"/>
        <v>666</v>
      </c>
      <c r="B677" s="505"/>
      <c r="C677" s="523"/>
      <c r="D677" s="505"/>
      <c r="E677" s="402">
        <f t="shared" si="40"/>
        <v>0</v>
      </c>
      <c r="F677" s="297"/>
      <c r="G677" s="505"/>
      <c r="H677" s="402">
        <f t="shared" si="41"/>
        <v>0</v>
      </c>
      <c r="I677" s="297"/>
      <c r="J677" s="505"/>
      <c r="K677" s="402">
        <f t="shared" si="42"/>
        <v>0</v>
      </c>
    </row>
    <row r="678" spans="1:11" x14ac:dyDescent="0.25">
      <c r="A678" s="265">
        <f t="shared" si="43"/>
        <v>667</v>
      </c>
      <c r="B678" s="505"/>
      <c r="C678" s="523"/>
      <c r="D678" s="505"/>
      <c r="E678" s="402">
        <f t="shared" si="40"/>
        <v>0</v>
      </c>
      <c r="F678" s="297"/>
      <c r="G678" s="505"/>
      <c r="H678" s="402">
        <f t="shared" si="41"/>
        <v>0</v>
      </c>
      <c r="I678" s="297"/>
      <c r="J678" s="505"/>
      <c r="K678" s="402">
        <f t="shared" si="42"/>
        <v>0</v>
      </c>
    </row>
    <row r="679" spans="1:11" x14ac:dyDescent="0.25">
      <c r="A679" s="265">
        <f t="shared" si="43"/>
        <v>668</v>
      </c>
      <c r="B679" s="505"/>
      <c r="C679" s="523"/>
      <c r="D679" s="505"/>
      <c r="E679" s="402">
        <f t="shared" si="40"/>
        <v>0</v>
      </c>
      <c r="F679" s="297"/>
      <c r="G679" s="505"/>
      <c r="H679" s="402">
        <f t="shared" si="41"/>
        <v>0</v>
      </c>
      <c r="I679" s="297"/>
      <c r="J679" s="505"/>
      <c r="K679" s="402">
        <f t="shared" si="42"/>
        <v>0</v>
      </c>
    </row>
    <row r="680" spans="1:11" x14ac:dyDescent="0.25">
      <c r="A680" s="265">
        <f t="shared" si="43"/>
        <v>669</v>
      </c>
      <c r="B680" s="505"/>
      <c r="C680" s="523"/>
      <c r="D680" s="505"/>
      <c r="E680" s="402">
        <f t="shared" si="40"/>
        <v>0</v>
      </c>
      <c r="F680" s="297"/>
      <c r="G680" s="505"/>
      <c r="H680" s="402">
        <f t="shared" si="41"/>
        <v>0</v>
      </c>
      <c r="I680" s="297"/>
      <c r="J680" s="505"/>
      <c r="K680" s="402">
        <f t="shared" si="42"/>
        <v>0</v>
      </c>
    </row>
    <row r="681" spans="1:11" x14ac:dyDescent="0.25">
      <c r="A681" s="265">
        <f t="shared" si="43"/>
        <v>670</v>
      </c>
      <c r="B681" s="505"/>
      <c r="C681" s="523"/>
      <c r="D681" s="505"/>
      <c r="E681" s="402">
        <f t="shared" si="40"/>
        <v>0</v>
      </c>
      <c r="F681" s="297"/>
      <c r="G681" s="505"/>
      <c r="H681" s="402">
        <f t="shared" si="41"/>
        <v>0</v>
      </c>
      <c r="I681" s="297"/>
      <c r="J681" s="505"/>
      <c r="K681" s="402">
        <f t="shared" si="42"/>
        <v>0</v>
      </c>
    </row>
    <row r="682" spans="1:11" x14ac:dyDescent="0.25">
      <c r="A682" s="265">
        <f t="shared" si="43"/>
        <v>671</v>
      </c>
      <c r="B682" s="505"/>
      <c r="C682" s="523"/>
      <c r="D682" s="505"/>
      <c r="E682" s="402">
        <f t="shared" si="40"/>
        <v>0</v>
      </c>
      <c r="F682" s="297"/>
      <c r="G682" s="505"/>
      <c r="H682" s="402">
        <f t="shared" si="41"/>
        <v>0</v>
      </c>
      <c r="I682" s="297"/>
      <c r="J682" s="505"/>
      <c r="K682" s="402">
        <f t="shared" si="42"/>
        <v>0</v>
      </c>
    </row>
    <row r="683" spans="1:11" x14ac:dyDescent="0.25">
      <c r="A683" s="265">
        <f t="shared" si="43"/>
        <v>672</v>
      </c>
      <c r="B683" s="505"/>
      <c r="C683" s="523"/>
      <c r="D683" s="505"/>
      <c r="E683" s="402">
        <f t="shared" si="40"/>
        <v>0</v>
      </c>
      <c r="F683" s="297"/>
      <c r="G683" s="505"/>
      <c r="H683" s="402">
        <f t="shared" si="41"/>
        <v>0</v>
      </c>
      <c r="I683" s="297"/>
      <c r="J683" s="505"/>
      <c r="K683" s="402">
        <f t="shared" si="42"/>
        <v>0</v>
      </c>
    </row>
    <row r="684" spans="1:11" x14ac:dyDescent="0.25">
      <c r="A684" s="265">
        <f t="shared" si="43"/>
        <v>673</v>
      </c>
      <c r="B684" s="505"/>
      <c r="C684" s="523"/>
      <c r="D684" s="505"/>
      <c r="E684" s="402">
        <f t="shared" si="40"/>
        <v>0</v>
      </c>
      <c r="F684" s="297"/>
      <c r="G684" s="505"/>
      <c r="H684" s="402">
        <f t="shared" si="41"/>
        <v>0</v>
      </c>
      <c r="I684" s="297"/>
      <c r="J684" s="505"/>
      <c r="K684" s="402">
        <f t="shared" si="42"/>
        <v>0</v>
      </c>
    </row>
    <row r="685" spans="1:11" x14ac:dyDescent="0.25">
      <c r="A685" s="265">
        <f t="shared" si="43"/>
        <v>674</v>
      </c>
      <c r="B685" s="505"/>
      <c r="C685" s="523"/>
      <c r="D685" s="505"/>
      <c r="E685" s="402">
        <f t="shared" si="40"/>
        <v>0</v>
      </c>
      <c r="F685" s="297"/>
      <c r="G685" s="505"/>
      <c r="H685" s="402">
        <f t="shared" si="41"/>
        <v>0</v>
      </c>
      <c r="I685" s="297"/>
      <c r="J685" s="505"/>
      <c r="K685" s="402">
        <f t="shared" si="42"/>
        <v>0</v>
      </c>
    </row>
    <row r="686" spans="1:11" x14ac:dyDescent="0.25">
      <c r="A686" s="265">
        <f t="shared" si="43"/>
        <v>675</v>
      </c>
      <c r="B686" s="505"/>
      <c r="C686" s="523"/>
      <c r="D686" s="505"/>
      <c r="E686" s="402">
        <f t="shared" si="40"/>
        <v>0</v>
      </c>
      <c r="F686" s="297"/>
      <c r="G686" s="505"/>
      <c r="H686" s="402">
        <f t="shared" si="41"/>
        <v>0</v>
      </c>
      <c r="I686" s="297"/>
      <c r="J686" s="505"/>
      <c r="K686" s="402">
        <f t="shared" si="42"/>
        <v>0</v>
      </c>
    </row>
    <row r="687" spans="1:11" x14ac:dyDescent="0.25">
      <c r="A687" s="265">
        <f t="shared" si="43"/>
        <v>676</v>
      </c>
      <c r="B687" s="505"/>
      <c r="C687" s="523"/>
      <c r="D687" s="505"/>
      <c r="E687" s="402">
        <f t="shared" si="40"/>
        <v>0</v>
      </c>
      <c r="F687" s="297"/>
      <c r="G687" s="505"/>
      <c r="H687" s="402">
        <f t="shared" si="41"/>
        <v>0</v>
      </c>
      <c r="I687" s="297"/>
      <c r="J687" s="505"/>
      <c r="K687" s="402">
        <f t="shared" si="42"/>
        <v>0</v>
      </c>
    </row>
    <row r="688" spans="1:11" x14ac:dyDescent="0.25">
      <c r="A688" s="265">
        <f t="shared" si="43"/>
        <v>677</v>
      </c>
      <c r="B688" s="505"/>
      <c r="C688" s="523"/>
      <c r="D688" s="505"/>
      <c r="E688" s="402">
        <f t="shared" si="40"/>
        <v>0</v>
      </c>
      <c r="F688" s="297"/>
      <c r="G688" s="505"/>
      <c r="H688" s="402">
        <f t="shared" si="41"/>
        <v>0</v>
      </c>
      <c r="I688" s="297"/>
      <c r="J688" s="505"/>
      <c r="K688" s="402">
        <f t="shared" si="42"/>
        <v>0</v>
      </c>
    </row>
    <row r="689" spans="1:11" x14ac:dyDescent="0.25">
      <c r="A689" s="265">
        <f t="shared" si="43"/>
        <v>678</v>
      </c>
      <c r="B689" s="505"/>
      <c r="C689" s="523"/>
      <c r="D689" s="505"/>
      <c r="E689" s="402">
        <f t="shared" si="40"/>
        <v>0</v>
      </c>
      <c r="F689" s="297"/>
      <c r="G689" s="505"/>
      <c r="H689" s="402">
        <f t="shared" si="41"/>
        <v>0</v>
      </c>
      <c r="I689" s="297"/>
      <c r="J689" s="505"/>
      <c r="K689" s="402">
        <f t="shared" si="42"/>
        <v>0</v>
      </c>
    </row>
    <row r="690" spans="1:11" x14ac:dyDescent="0.25">
      <c r="A690" s="265">
        <f t="shared" si="43"/>
        <v>679</v>
      </c>
      <c r="B690" s="505"/>
      <c r="C690" s="523"/>
      <c r="D690" s="505"/>
      <c r="E690" s="402">
        <f t="shared" si="40"/>
        <v>0</v>
      </c>
      <c r="F690" s="297"/>
      <c r="G690" s="505"/>
      <c r="H690" s="402">
        <f t="shared" si="41"/>
        <v>0</v>
      </c>
      <c r="I690" s="297"/>
      <c r="J690" s="505"/>
      <c r="K690" s="402">
        <f t="shared" si="42"/>
        <v>0</v>
      </c>
    </row>
    <row r="691" spans="1:11" x14ac:dyDescent="0.25">
      <c r="A691" s="265">
        <f t="shared" si="43"/>
        <v>680</v>
      </c>
      <c r="B691" s="505"/>
      <c r="C691" s="523"/>
      <c r="D691" s="505"/>
      <c r="E691" s="402">
        <f t="shared" si="40"/>
        <v>0</v>
      </c>
      <c r="F691" s="297"/>
      <c r="G691" s="505"/>
      <c r="H691" s="402">
        <f t="shared" si="41"/>
        <v>0</v>
      </c>
      <c r="I691" s="297"/>
      <c r="J691" s="505"/>
      <c r="K691" s="402">
        <f t="shared" si="42"/>
        <v>0</v>
      </c>
    </row>
    <row r="692" spans="1:11" x14ac:dyDescent="0.25">
      <c r="A692" s="265">
        <f t="shared" si="43"/>
        <v>681</v>
      </c>
      <c r="B692" s="505"/>
      <c r="C692" s="523"/>
      <c r="D692" s="505"/>
      <c r="E692" s="402">
        <f t="shared" si="40"/>
        <v>0</v>
      </c>
      <c r="F692" s="297"/>
      <c r="G692" s="505"/>
      <c r="H692" s="402">
        <f t="shared" si="41"/>
        <v>0</v>
      </c>
      <c r="I692" s="297"/>
      <c r="J692" s="505"/>
      <c r="K692" s="402">
        <f t="shared" si="42"/>
        <v>0</v>
      </c>
    </row>
    <row r="693" spans="1:11" x14ac:dyDescent="0.25">
      <c r="A693" s="265">
        <f t="shared" si="43"/>
        <v>682</v>
      </c>
      <c r="B693" s="505"/>
      <c r="C693" s="523"/>
      <c r="D693" s="505"/>
      <c r="E693" s="402">
        <f t="shared" si="40"/>
        <v>0</v>
      </c>
      <c r="F693" s="297"/>
      <c r="G693" s="505"/>
      <c r="H693" s="402">
        <f t="shared" si="41"/>
        <v>0</v>
      </c>
      <c r="I693" s="297"/>
      <c r="J693" s="505"/>
      <c r="K693" s="402">
        <f t="shared" si="42"/>
        <v>0</v>
      </c>
    </row>
    <row r="694" spans="1:11" x14ac:dyDescent="0.25">
      <c r="A694" s="265">
        <f t="shared" si="43"/>
        <v>683</v>
      </c>
      <c r="B694" s="505"/>
      <c r="C694" s="523"/>
      <c r="D694" s="505"/>
      <c r="E694" s="402">
        <f t="shared" si="40"/>
        <v>0</v>
      </c>
      <c r="F694" s="297"/>
      <c r="G694" s="505"/>
      <c r="H694" s="402">
        <f t="shared" si="41"/>
        <v>0</v>
      </c>
      <c r="I694" s="297"/>
      <c r="J694" s="505"/>
      <c r="K694" s="402">
        <f t="shared" si="42"/>
        <v>0</v>
      </c>
    </row>
    <row r="695" spans="1:11" x14ac:dyDescent="0.25">
      <c r="A695" s="265">
        <f t="shared" si="43"/>
        <v>684</v>
      </c>
      <c r="B695" s="505"/>
      <c r="C695" s="523"/>
      <c r="D695" s="505"/>
      <c r="E695" s="402">
        <f t="shared" si="40"/>
        <v>0</v>
      </c>
      <c r="F695" s="297"/>
      <c r="G695" s="505"/>
      <c r="H695" s="402">
        <f t="shared" si="41"/>
        <v>0</v>
      </c>
      <c r="I695" s="297"/>
      <c r="J695" s="505"/>
      <c r="K695" s="402">
        <f t="shared" si="42"/>
        <v>0</v>
      </c>
    </row>
    <row r="696" spans="1:11" x14ac:dyDescent="0.25">
      <c r="A696" s="265">
        <f t="shared" si="43"/>
        <v>685</v>
      </c>
      <c r="B696" s="505"/>
      <c r="C696" s="523"/>
      <c r="D696" s="505"/>
      <c r="E696" s="402">
        <f t="shared" si="40"/>
        <v>0</v>
      </c>
      <c r="F696" s="297"/>
      <c r="G696" s="505"/>
      <c r="H696" s="402">
        <f t="shared" si="41"/>
        <v>0</v>
      </c>
      <c r="I696" s="297"/>
      <c r="J696" s="505"/>
      <c r="K696" s="402">
        <f t="shared" si="42"/>
        <v>0</v>
      </c>
    </row>
    <row r="697" spans="1:11" x14ac:dyDescent="0.25">
      <c r="A697" s="265">
        <f t="shared" si="43"/>
        <v>686</v>
      </c>
      <c r="B697" s="505"/>
      <c r="C697" s="523"/>
      <c r="D697" s="505"/>
      <c r="E697" s="402">
        <f t="shared" si="40"/>
        <v>0</v>
      </c>
      <c r="F697" s="297"/>
      <c r="G697" s="505"/>
      <c r="H697" s="402">
        <f t="shared" si="41"/>
        <v>0</v>
      </c>
      <c r="I697" s="297"/>
      <c r="J697" s="505"/>
      <c r="K697" s="402">
        <f t="shared" si="42"/>
        <v>0</v>
      </c>
    </row>
    <row r="698" spans="1:11" x14ac:dyDescent="0.25">
      <c r="A698" s="265">
        <f t="shared" si="43"/>
        <v>687</v>
      </c>
      <c r="B698" s="505"/>
      <c r="C698" s="523"/>
      <c r="D698" s="505"/>
      <c r="E698" s="402">
        <f t="shared" si="40"/>
        <v>0</v>
      </c>
      <c r="F698" s="297"/>
      <c r="G698" s="505"/>
      <c r="H698" s="402">
        <f t="shared" si="41"/>
        <v>0</v>
      </c>
      <c r="I698" s="297"/>
      <c r="J698" s="505"/>
      <c r="K698" s="402">
        <f t="shared" si="42"/>
        <v>0</v>
      </c>
    </row>
    <row r="699" spans="1:11" x14ac:dyDescent="0.25">
      <c r="A699" s="265">
        <f t="shared" si="43"/>
        <v>688</v>
      </c>
      <c r="B699" s="505"/>
      <c r="C699" s="523"/>
      <c r="D699" s="505"/>
      <c r="E699" s="402">
        <f t="shared" si="40"/>
        <v>0</v>
      </c>
      <c r="F699" s="297"/>
      <c r="G699" s="505"/>
      <c r="H699" s="402">
        <f t="shared" si="41"/>
        <v>0</v>
      </c>
      <c r="I699" s="297"/>
      <c r="J699" s="505"/>
      <c r="K699" s="402">
        <f t="shared" si="42"/>
        <v>0</v>
      </c>
    </row>
    <row r="700" spans="1:11" x14ac:dyDescent="0.25">
      <c r="A700" s="265">
        <f t="shared" si="43"/>
        <v>689</v>
      </c>
      <c r="B700" s="505"/>
      <c r="C700" s="523"/>
      <c r="D700" s="505"/>
      <c r="E700" s="402">
        <f t="shared" si="40"/>
        <v>0</v>
      </c>
      <c r="F700" s="297"/>
      <c r="G700" s="505"/>
      <c r="H700" s="402">
        <f t="shared" si="41"/>
        <v>0</v>
      </c>
      <c r="I700" s="297"/>
      <c r="J700" s="505"/>
      <c r="K700" s="402">
        <f t="shared" si="42"/>
        <v>0</v>
      </c>
    </row>
    <row r="701" spans="1:11" x14ac:dyDescent="0.25">
      <c r="A701" s="265">
        <f t="shared" si="43"/>
        <v>690</v>
      </c>
      <c r="B701" s="505"/>
      <c r="C701" s="523"/>
      <c r="D701" s="505"/>
      <c r="E701" s="402">
        <f t="shared" si="40"/>
        <v>0</v>
      </c>
      <c r="F701" s="297"/>
      <c r="G701" s="505"/>
      <c r="H701" s="402">
        <f t="shared" si="41"/>
        <v>0</v>
      </c>
      <c r="I701" s="297"/>
      <c r="J701" s="505"/>
      <c r="K701" s="402">
        <f t="shared" si="42"/>
        <v>0</v>
      </c>
    </row>
    <row r="702" spans="1:11" x14ac:dyDescent="0.25">
      <c r="A702" s="265">
        <f t="shared" si="43"/>
        <v>691</v>
      </c>
      <c r="B702" s="505"/>
      <c r="C702" s="523"/>
      <c r="D702" s="505"/>
      <c r="E702" s="402">
        <f t="shared" si="40"/>
        <v>0</v>
      </c>
      <c r="F702" s="297"/>
      <c r="G702" s="505"/>
      <c r="H702" s="402">
        <f t="shared" si="41"/>
        <v>0</v>
      </c>
      <c r="I702" s="297"/>
      <c r="J702" s="505"/>
      <c r="K702" s="402">
        <f t="shared" si="42"/>
        <v>0</v>
      </c>
    </row>
    <row r="703" spans="1:11" x14ac:dyDescent="0.25">
      <c r="A703" s="265">
        <f t="shared" si="43"/>
        <v>692</v>
      </c>
      <c r="B703" s="505"/>
      <c r="C703" s="523"/>
      <c r="D703" s="505"/>
      <c r="E703" s="402">
        <f t="shared" si="40"/>
        <v>0</v>
      </c>
      <c r="F703" s="297"/>
      <c r="G703" s="505"/>
      <c r="H703" s="402">
        <f t="shared" si="41"/>
        <v>0</v>
      </c>
      <c r="I703" s="297"/>
      <c r="J703" s="505"/>
      <c r="K703" s="402">
        <f t="shared" si="42"/>
        <v>0</v>
      </c>
    </row>
    <row r="704" spans="1:11" x14ac:dyDescent="0.25">
      <c r="A704" s="265">
        <f t="shared" si="43"/>
        <v>693</v>
      </c>
      <c r="B704" s="505"/>
      <c r="C704" s="523"/>
      <c r="D704" s="505"/>
      <c r="E704" s="402">
        <f t="shared" si="40"/>
        <v>0</v>
      </c>
      <c r="F704" s="297"/>
      <c r="G704" s="505"/>
      <c r="H704" s="402">
        <f t="shared" si="41"/>
        <v>0</v>
      </c>
      <c r="I704" s="297"/>
      <c r="J704" s="505"/>
      <c r="K704" s="402">
        <f t="shared" si="42"/>
        <v>0</v>
      </c>
    </row>
    <row r="705" spans="1:11" x14ac:dyDescent="0.25">
      <c r="A705" s="265">
        <f t="shared" si="43"/>
        <v>694</v>
      </c>
      <c r="B705" s="505"/>
      <c r="C705" s="523"/>
      <c r="D705" s="505"/>
      <c r="E705" s="402">
        <f t="shared" si="40"/>
        <v>0</v>
      </c>
      <c r="F705" s="297"/>
      <c r="G705" s="505"/>
      <c r="H705" s="402">
        <f t="shared" si="41"/>
        <v>0</v>
      </c>
      <c r="I705" s="297"/>
      <c r="J705" s="505"/>
      <c r="K705" s="402">
        <f t="shared" si="42"/>
        <v>0</v>
      </c>
    </row>
    <row r="706" spans="1:11" x14ac:dyDescent="0.25">
      <c r="A706" s="265">
        <f t="shared" si="43"/>
        <v>695</v>
      </c>
      <c r="B706" s="505"/>
      <c r="C706" s="523"/>
      <c r="D706" s="505"/>
      <c r="E706" s="402">
        <f t="shared" si="40"/>
        <v>0</v>
      </c>
      <c r="F706" s="297"/>
      <c r="G706" s="505"/>
      <c r="H706" s="402">
        <f t="shared" si="41"/>
        <v>0</v>
      </c>
      <c r="I706" s="297"/>
      <c r="J706" s="505"/>
      <c r="K706" s="402">
        <f t="shared" si="42"/>
        <v>0</v>
      </c>
    </row>
    <row r="707" spans="1:11" x14ac:dyDescent="0.25">
      <c r="A707" s="265">
        <f t="shared" si="43"/>
        <v>696</v>
      </c>
      <c r="B707" s="505"/>
      <c r="C707" s="523"/>
      <c r="D707" s="505"/>
      <c r="E707" s="402">
        <f t="shared" si="40"/>
        <v>0</v>
      </c>
      <c r="F707" s="297"/>
      <c r="G707" s="505"/>
      <c r="H707" s="402">
        <f t="shared" si="41"/>
        <v>0</v>
      </c>
      <c r="I707" s="297"/>
      <c r="J707" s="505"/>
      <c r="K707" s="402">
        <f t="shared" si="42"/>
        <v>0</v>
      </c>
    </row>
    <row r="708" spans="1:11" x14ac:dyDescent="0.25">
      <c r="A708" s="265">
        <f t="shared" si="43"/>
        <v>697</v>
      </c>
      <c r="B708" s="505"/>
      <c r="C708" s="523"/>
      <c r="D708" s="505"/>
      <c r="E708" s="402">
        <f t="shared" si="40"/>
        <v>0</v>
      </c>
      <c r="F708" s="297"/>
      <c r="G708" s="505"/>
      <c r="H708" s="402">
        <f t="shared" si="41"/>
        <v>0</v>
      </c>
      <c r="I708" s="297"/>
      <c r="J708" s="505"/>
      <c r="K708" s="402">
        <f t="shared" si="42"/>
        <v>0</v>
      </c>
    </row>
    <row r="709" spans="1:11" x14ac:dyDescent="0.25">
      <c r="A709" s="265">
        <f t="shared" si="43"/>
        <v>698</v>
      </c>
      <c r="B709" s="505"/>
      <c r="C709" s="523"/>
      <c r="D709" s="505"/>
      <c r="E709" s="402">
        <f t="shared" si="40"/>
        <v>0</v>
      </c>
      <c r="F709" s="297"/>
      <c r="G709" s="505"/>
      <c r="H709" s="402">
        <f t="shared" si="41"/>
        <v>0</v>
      </c>
      <c r="I709" s="297"/>
      <c r="J709" s="505"/>
      <c r="K709" s="402">
        <f t="shared" si="42"/>
        <v>0</v>
      </c>
    </row>
    <row r="710" spans="1:11" x14ac:dyDescent="0.25">
      <c r="A710" s="265">
        <f t="shared" si="43"/>
        <v>699</v>
      </c>
      <c r="B710" s="505"/>
      <c r="C710" s="523"/>
      <c r="D710" s="505"/>
      <c r="E710" s="402">
        <f t="shared" si="40"/>
        <v>0</v>
      </c>
      <c r="F710" s="297"/>
      <c r="G710" s="505"/>
      <c r="H710" s="402">
        <f t="shared" si="41"/>
        <v>0</v>
      </c>
      <c r="I710" s="297"/>
      <c r="J710" s="505"/>
      <c r="K710" s="402">
        <f t="shared" si="42"/>
        <v>0</v>
      </c>
    </row>
    <row r="711" spans="1:11" x14ac:dyDescent="0.25">
      <c r="A711" s="265">
        <f t="shared" si="43"/>
        <v>700</v>
      </c>
      <c r="B711" s="505"/>
      <c r="C711" s="523"/>
      <c r="D711" s="505"/>
      <c r="E711" s="402">
        <f t="shared" si="40"/>
        <v>0</v>
      </c>
      <c r="F711" s="297"/>
      <c r="G711" s="505"/>
      <c r="H711" s="402">
        <f t="shared" si="41"/>
        <v>0</v>
      </c>
      <c r="I711" s="297"/>
      <c r="J711" s="505"/>
      <c r="K711" s="402">
        <f t="shared" si="42"/>
        <v>0</v>
      </c>
    </row>
    <row r="712" spans="1:11" x14ac:dyDescent="0.25">
      <c r="A712" s="265">
        <f t="shared" si="43"/>
        <v>701</v>
      </c>
      <c r="B712" s="505"/>
      <c r="C712" s="523"/>
      <c r="D712" s="505"/>
      <c r="E712" s="402">
        <f t="shared" si="40"/>
        <v>0</v>
      </c>
      <c r="F712" s="297"/>
      <c r="G712" s="505"/>
      <c r="H712" s="402">
        <f t="shared" si="41"/>
        <v>0</v>
      </c>
      <c r="I712" s="297"/>
      <c r="J712" s="505"/>
      <c r="K712" s="402">
        <f t="shared" si="42"/>
        <v>0</v>
      </c>
    </row>
    <row r="713" spans="1:11" x14ac:dyDescent="0.25">
      <c r="A713" s="265">
        <f t="shared" si="43"/>
        <v>702</v>
      </c>
      <c r="B713" s="505"/>
      <c r="C713" s="523"/>
      <c r="D713" s="505"/>
      <c r="E713" s="402">
        <f t="shared" si="40"/>
        <v>0</v>
      </c>
      <c r="F713" s="297"/>
      <c r="G713" s="505"/>
      <c r="H713" s="402">
        <f t="shared" si="41"/>
        <v>0</v>
      </c>
      <c r="I713" s="297"/>
      <c r="J713" s="505"/>
      <c r="K713" s="402">
        <f t="shared" si="42"/>
        <v>0</v>
      </c>
    </row>
    <row r="714" spans="1:11" x14ac:dyDescent="0.25">
      <c r="A714" s="265">
        <f t="shared" si="43"/>
        <v>703</v>
      </c>
      <c r="B714" s="505"/>
      <c r="C714" s="523"/>
      <c r="D714" s="505"/>
      <c r="E714" s="402">
        <f t="shared" si="40"/>
        <v>0</v>
      </c>
      <c r="F714" s="297"/>
      <c r="G714" s="505"/>
      <c r="H714" s="402">
        <f t="shared" si="41"/>
        <v>0</v>
      </c>
      <c r="I714" s="297"/>
      <c r="J714" s="505"/>
      <c r="K714" s="402">
        <f t="shared" si="42"/>
        <v>0</v>
      </c>
    </row>
    <row r="715" spans="1:11" x14ac:dyDescent="0.25">
      <c r="A715" s="265">
        <f t="shared" si="43"/>
        <v>704</v>
      </c>
      <c r="B715" s="505"/>
      <c r="C715" s="523"/>
      <c r="D715" s="505"/>
      <c r="E715" s="402">
        <f t="shared" si="40"/>
        <v>0</v>
      </c>
      <c r="F715" s="297"/>
      <c r="G715" s="505"/>
      <c r="H715" s="402">
        <f t="shared" si="41"/>
        <v>0</v>
      </c>
      <c r="I715" s="297"/>
      <c r="J715" s="505"/>
      <c r="K715" s="402">
        <f t="shared" si="42"/>
        <v>0</v>
      </c>
    </row>
    <row r="716" spans="1:11" x14ac:dyDescent="0.25">
      <c r="A716" s="265">
        <f t="shared" si="43"/>
        <v>705</v>
      </c>
      <c r="B716" s="505"/>
      <c r="C716" s="523"/>
      <c r="D716" s="505"/>
      <c r="E716" s="402">
        <f t="shared" si="40"/>
        <v>0</v>
      </c>
      <c r="F716" s="297"/>
      <c r="G716" s="505"/>
      <c r="H716" s="402">
        <f t="shared" si="41"/>
        <v>0</v>
      </c>
      <c r="I716" s="297"/>
      <c r="J716" s="505"/>
      <c r="K716" s="402">
        <f t="shared" si="42"/>
        <v>0</v>
      </c>
    </row>
    <row r="717" spans="1:11" x14ac:dyDescent="0.25">
      <c r="A717" s="265">
        <f t="shared" si="43"/>
        <v>706</v>
      </c>
      <c r="B717" s="505"/>
      <c r="C717" s="523"/>
      <c r="D717" s="505"/>
      <c r="E717" s="402">
        <f t="shared" ref="E717:E780" si="44">ROUND(IF(D717/136*7&lt;40,D717/136*0.175,1),1)</f>
        <v>0</v>
      </c>
      <c r="F717" s="297"/>
      <c r="G717" s="505"/>
      <c r="H717" s="402">
        <f t="shared" ref="H717:H780" si="45">ROUND(IF(G717/60*7&lt;40,G717/60*0.175,1),1)</f>
        <v>0</v>
      </c>
      <c r="I717" s="297"/>
      <c r="J717" s="505"/>
      <c r="K717" s="402">
        <f t="shared" ref="K717:K780" si="46">ROUND(IF(J717/84*7&lt;40,J717/84*0.175,1),1)</f>
        <v>0</v>
      </c>
    </row>
    <row r="718" spans="1:11" x14ac:dyDescent="0.25">
      <c r="A718" s="265">
        <f t="shared" ref="A718:A781" si="47">+A717+1</f>
        <v>707</v>
      </c>
      <c r="B718" s="505"/>
      <c r="C718" s="523"/>
      <c r="D718" s="505"/>
      <c r="E718" s="402">
        <f t="shared" si="44"/>
        <v>0</v>
      </c>
      <c r="F718" s="297"/>
      <c r="G718" s="505"/>
      <c r="H718" s="402">
        <f t="shared" si="45"/>
        <v>0</v>
      </c>
      <c r="I718" s="297"/>
      <c r="J718" s="505"/>
      <c r="K718" s="402">
        <f t="shared" si="46"/>
        <v>0</v>
      </c>
    </row>
    <row r="719" spans="1:11" x14ac:dyDescent="0.25">
      <c r="A719" s="265">
        <f t="shared" si="47"/>
        <v>708</v>
      </c>
      <c r="B719" s="505"/>
      <c r="C719" s="523"/>
      <c r="D719" s="505"/>
      <c r="E719" s="402">
        <f t="shared" si="44"/>
        <v>0</v>
      </c>
      <c r="F719" s="297"/>
      <c r="G719" s="505"/>
      <c r="H719" s="402">
        <f t="shared" si="45"/>
        <v>0</v>
      </c>
      <c r="I719" s="297"/>
      <c r="J719" s="505"/>
      <c r="K719" s="402">
        <f t="shared" si="46"/>
        <v>0</v>
      </c>
    </row>
    <row r="720" spans="1:11" x14ac:dyDescent="0.25">
      <c r="A720" s="265">
        <f t="shared" si="47"/>
        <v>709</v>
      </c>
      <c r="B720" s="505"/>
      <c r="C720" s="523"/>
      <c r="D720" s="505"/>
      <c r="E720" s="402">
        <f t="shared" si="44"/>
        <v>0</v>
      </c>
      <c r="F720" s="297"/>
      <c r="G720" s="505"/>
      <c r="H720" s="402">
        <f t="shared" si="45"/>
        <v>0</v>
      </c>
      <c r="I720" s="297"/>
      <c r="J720" s="505"/>
      <c r="K720" s="402">
        <f t="shared" si="46"/>
        <v>0</v>
      </c>
    </row>
    <row r="721" spans="1:11" x14ac:dyDescent="0.25">
      <c r="A721" s="265">
        <f t="shared" si="47"/>
        <v>710</v>
      </c>
      <c r="B721" s="505"/>
      <c r="C721" s="523"/>
      <c r="D721" s="505"/>
      <c r="E721" s="402">
        <f t="shared" si="44"/>
        <v>0</v>
      </c>
      <c r="F721" s="297"/>
      <c r="G721" s="505"/>
      <c r="H721" s="402">
        <f t="shared" si="45"/>
        <v>0</v>
      </c>
      <c r="I721" s="297"/>
      <c r="J721" s="505"/>
      <c r="K721" s="402">
        <f t="shared" si="46"/>
        <v>0</v>
      </c>
    </row>
    <row r="722" spans="1:11" x14ac:dyDescent="0.25">
      <c r="A722" s="265">
        <f t="shared" si="47"/>
        <v>711</v>
      </c>
      <c r="B722" s="505"/>
      <c r="C722" s="523"/>
      <c r="D722" s="505"/>
      <c r="E722" s="402">
        <f t="shared" si="44"/>
        <v>0</v>
      </c>
      <c r="F722" s="297"/>
      <c r="G722" s="505"/>
      <c r="H722" s="402">
        <f t="shared" si="45"/>
        <v>0</v>
      </c>
      <c r="I722" s="297"/>
      <c r="J722" s="505"/>
      <c r="K722" s="402">
        <f t="shared" si="46"/>
        <v>0</v>
      </c>
    </row>
    <row r="723" spans="1:11" x14ac:dyDescent="0.25">
      <c r="A723" s="265">
        <f t="shared" si="47"/>
        <v>712</v>
      </c>
      <c r="B723" s="505"/>
      <c r="C723" s="523"/>
      <c r="D723" s="505"/>
      <c r="E723" s="402">
        <f t="shared" si="44"/>
        <v>0</v>
      </c>
      <c r="F723" s="297"/>
      <c r="G723" s="505"/>
      <c r="H723" s="402">
        <f t="shared" si="45"/>
        <v>0</v>
      </c>
      <c r="I723" s="297"/>
      <c r="J723" s="505"/>
      <c r="K723" s="402">
        <f t="shared" si="46"/>
        <v>0</v>
      </c>
    </row>
    <row r="724" spans="1:11" x14ac:dyDescent="0.25">
      <c r="A724" s="265">
        <f t="shared" si="47"/>
        <v>713</v>
      </c>
      <c r="B724" s="505"/>
      <c r="C724" s="523"/>
      <c r="D724" s="505"/>
      <c r="E724" s="402">
        <f t="shared" si="44"/>
        <v>0</v>
      </c>
      <c r="F724" s="297"/>
      <c r="G724" s="505"/>
      <c r="H724" s="402">
        <f t="shared" si="45"/>
        <v>0</v>
      </c>
      <c r="I724" s="297"/>
      <c r="J724" s="505"/>
      <c r="K724" s="402">
        <f t="shared" si="46"/>
        <v>0</v>
      </c>
    </row>
    <row r="725" spans="1:11" x14ac:dyDescent="0.25">
      <c r="A725" s="265">
        <f t="shared" si="47"/>
        <v>714</v>
      </c>
      <c r="B725" s="505"/>
      <c r="C725" s="523"/>
      <c r="D725" s="505"/>
      <c r="E725" s="402">
        <f t="shared" si="44"/>
        <v>0</v>
      </c>
      <c r="F725" s="297"/>
      <c r="G725" s="505"/>
      <c r="H725" s="402">
        <f t="shared" si="45"/>
        <v>0</v>
      </c>
      <c r="I725" s="297"/>
      <c r="J725" s="505"/>
      <c r="K725" s="402">
        <f t="shared" si="46"/>
        <v>0</v>
      </c>
    </row>
    <row r="726" spans="1:11" x14ac:dyDescent="0.25">
      <c r="A726" s="265">
        <f t="shared" si="47"/>
        <v>715</v>
      </c>
      <c r="B726" s="505"/>
      <c r="C726" s="523"/>
      <c r="D726" s="505"/>
      <c r="E726" s="402">
        <f t="shared" si="44"/>
        <v>0</v>
      </c>
      <c r="F726" s="297"/>
      <c r="G726" s="505"/>
      <c r="H726" s="402">
        <f t="shared" si="45"/>
        <v>0</v>
      </c>
      <c r="I726" s="297"/>
      <c r="J726" s="505"/>
      <c r="K726" s="402">
        <f t="shared" si="46"/>
        <v>0</v>
      </c>
    </row>
    <row r="727" spans="1:11" x14ac:dyDescent="0.25">
      <c r="A727" s="265">
        <f t="shared" si="47"/>
        <v>716</v>
      </c>
      <c r="B727" s="505"/>
      <c r="C727" s="523"/>
      <c r="D727" s="505"/>
      <c r="E727" s="402">
        <f t="shared" si="44"/>
        <v>0</v>
      </c>
      <c r="F727" s="297"/>
      <c r="G727" s="505"/>
      <c r="H727" s="402">
        <f t="shared" si="45"/>
        <v>0</v>
      </c>
      <c r="I727" s="297"/>
      <c r="J727" s="505"/>
      <c r="K727" s="402">
        <f t="shared" si="46"/>
        <v>0</v>
      </c>
    </row>
    <row r="728" spans="1:11" x14ac:dyDescent="0.25">
      <c r="A728" s="265">
        <f t="shared" si="47"/>
        <v>717</v>
      </c>
      <c r="B728" s="505"/>
      <c r="C728" s="523"/>
      <c r="D728" s="505"/>
      <c r="E728" s="402">
        <f t="shared" si="44"/>
        <v>0</v>
      </c>
      <c r="F728" s="297"/>
      <c r="G728" s="505"/>
      <c r="H728" s="402">
        <f t="shared" si="45"/>
        <v>0</v>
      </c>
      <c r="I728" s="297"/>
      <c r="J728" s="505"/>
      <c r="K728" s="402">
        <f t="shared" si="46"/>
        <v>0</v>
      </c>
    </row>
    <row r="729" spans="1:11" x14ac:dyDescent="0.25">
      <c r="A729" s="265">
        <f t="shared" si="47"/>
        <v>718</v>
      </c>
      <c r="B729" s="505"/>
      <c r="C729" s="523"/>
      <c r="D729" s="505"/>
      <c r="E729" s="402">
        <f t="shared" si="44"/>
        <v>0</v>
      </c>
      <c r="F729" s="297"/>
      <c r="G729" s="505"/>
      <c r="H729" s="402">
        <f t="shared" si="45"/>
        <v>0</v>
      </c>
      <c r="I729" s="297"/>
      <c r="J729" s="505"/>
      <c r="K729" s="402">
        <f t="shared" si="46"/>
        <v>0</v>
      </c>
    </row>
    <row r="730" spans="1:11" x14ac:dyDescent="0.25">
      <c r="A730" s="265">
        <f t="shared" si="47"/>
        <v>719</v>
      </c>
      <c r="B730" s="505"/>
      <c r="C730" s="523"/>
      <c r="D730" s="505"/>
      <c r="E730" s="402">
        <f t="shared" si="44"/>
        <v>0</v>
      </c>
      <c r="F730" s="297"/>
      <c r="G730" s="505"/>
      <c r="H730" s="402">
        <f t="shared" si="45"/>
        <v>0</v>
      </c>
      <c r="I730" s="297"/>
      <c r="J730" s="505"/>
      <c r="K730" s="402">
        <f t="shared" si="46"/>
        <v>0</v>
      </c>
    </row>
    <row r="731" spans="1:11" x14ac:dyDescent="0.25">
      <c r="A731" s="265">
        <f t="shared" si="47"/>
        <v>720</v>
      </c>
      <c r="B731" s="505"/>
      <c r="C731" s="523"/>
      <c r="D731" s="505"/>
      <c r="E731" s="402">
        <f t="shared" si="44"/>
        <v>0</v>
      </c>
      <c r="F731" s="297"/>
      <c r="G731" s="505"/>
      <c r="H731" s="402">
        <f t="shared" si="45"/>
        <v>0</v>
      </c>
      <c r="I731" s="297"/>
      <c r="J731" s="505"/>
      <c r="K731" s="402">
        <f t="shared" si="46"/>
        <v>0</v>
      </c>
    </row>
    <row r="732" spans="1:11" x14ac:dyDescent="0.25">
      <c r="A732" s="265">
        <f t="shared" si="47"/>
        <v>721</v>
      </c>
      <c r="B732" s="505"/>
      <c r="C732" s="523"/>
      <c r="D732" s="505"/>
      <c r="E732" s="402">
        <f t="shared" si="44"/>
        <v>0</v>
      </c>
      <c r="F732" s="297"/>
      <c r="G732" s="505"/>
      <c r="H732" s="402">
        <f t="shared" si="45"/>
        <v>0</v>
      </c>
      <c r="I732" s="297"/>
      <c r="J732" s="505"/>
      <c r="K732" s="402">
        <f t="shared" si="46"/>
        <v>0</v>
      </c>
    </row>
    <row r="733" spans="1:11" x14ac:dyDescent="0.25">
      <c r="A733" s="265">
        <f t="shared" si="47"/>
        <v>722</v>
      </c>
      <c r="B733" s="505"/>
      <c r="C733" s="523"/>
      <c r="D733" s="505"/>
      <c r="E733" s="402">
        <f t="shared" si="44"/>
        <v>0</v>
      </c>
      <c r="F733" s="297"/>
      <c r="G733" s="505"/>
      <c r="H733" s="402">
        <f t="shared" si="45"/>
        <v>0</v>
      </c>
      <c r="I733" s="297"/>
      <c r="J733" s="505"/>
      <c r="K733" s="402">
        <f t="shared" si="46"/>
        <v>0</v>
      </c>
    </row>
    <row r="734" spans="1:11" x14ac:dyDescent="0.25">
      <c r="A734" s="265">
        <f t="shared" si="47"/>
        <v>723</v>
      </c>
      <c r="B734" s="505"/>
      <c r="C734" s="523"/>
      <c r="D734" s="505"/>
      <c r="E734" s="402">
        <f t="shared" si="44"/>
        <v>0</v>
      </c>
      <c r="F734" s="297"/>
      <c r="G734" s="505"/>
      <c r="H734" s="402">
        <f t="shared" si="45"/>
        <v>0</v>
      </c>
      <c r="I734" s="297"/>
      <c r="J734" s="505"/>
      <c r="K734" s="402">
        <f t="shared" si="46"/>
        <v>0</v>
      </c>
    </row>
    <row r="735" spans="1:11" x14ac:dyDescent="0.25">
      <c r="A735" s="265">
        <f t="shared" si="47"/>
        <v>724</v>
      </c>
      <c r="B735" s="505"/>
      <c r="C735" s="523"/>
      <c r="D735" s="505"/>
      <c r="E735" s="402">
        <f t="shared" si="44"/>
        <v>0</v>
      </c>
      <c r="F735" s="297"/>
      <c r="G735" s="505"/>
      <c r="H735" s="402">
        <f t="shared" si="45"/>
        <v>0</v>
      </c>
      <c r="I735" s="297"/>
      <c r="J735" s="505"/>
      <c r="K735" s="402">
        <f t="shared" si="46"/>
        <v>0</v>
      </c>
    </row>
    <row r="736" spans="1:11" x14ac:dyDescent="0.25">
      <c r="A736" s="265">
        <f t="shared" si="47"/>
        <v>725</v>
      </c>
      <c r="B736" s="505"/>
      <c r="C736" s="523"/>
      <c r="D736" s="505"/>
      <c r="E736" s="402">
        <f t="shared" si="44"/>
        <v>0</v>
      </c>
      <c r="F736" s="297"/>
      <c r="G736" s="505"/>
      <c r="H736" s="402">
        <f t="shared" si="45"/>
        <v>0</v>
      </c>
      <c r="I736" s="297"/>
      <c r="J736" s="505"/>
      <c r="K736" s="402">
        <f t="shared" si="46"/>
        <v>0</v>
      </c>
    </row>
    <row r="737" spans="1:11" x14ac:dyDescent="0.25">
      <c r="A737" s="265">
        <f t="shared" si="47"/>
        <v>726</v>
      </c>
      <c r="B737" s="505"/>
      <c r="C737" s="523"/>
      <c r="D737" s="505"/>
      <c r="E737" s="402">
        <f t="shared" si="44"/>
        <v>0</v>
      </c>
      <c r="F737" s="297"/>
      <c r="G737" s="505"/>
      <c r="H737" s="402">
        <f t="shared" si="45"/>
        <v>0</v>
      </c>
      <c r="I737" s="297"/>
      <c r="J737" s="505"/>
      <c r="K737" s="402">
        <f t="shared" si="46"/>
        <v>0</v>
      </c>
    </row>
    <row r="738" spans="1:11" x14ac:dyDescent="0.25">
      <c r="A738" s="265">
        <f t="shared" si="47"/>
        <v>727</v>
      </c>
      <c r="B738" s="505"/>
      <c r="C738" s="523"/>
      <c r="D738" s="505"/>
      <c r="E738" s="402">
        <f t="shared" si="44"/>
        <v>0</v>
      </c>
      <c r="F738" s="297"/>
      <c r="G738" s="505"/>
      <c r="H738" s="402">
        <f t="shared" si="45"/>
        <v>0</v>
      </c>
      <c r="I738" s="297"/>
      <c r="J738" s="505"/>
      <c r="K738" s="402">
        <f t="shared" si="46"/>
        <v>0</v>
      </c>
    </row>
    <row r="739" spans="1:11" x14ac:dyDescent="0.25">
      <c r="A739" s="265">
        <f t="shared" si="47"/>
        <v>728</v>
      </c>
      <c r="B739" s="505"/>
      <c r="C739" s="523"/>
      <c r="D739" s="505"/>
      <c r="E739" s="402">
        <f t="shared" si="44"/>
        <v>0</v>
      </c>
      <c r="F739" s="297"/>
      <c r="G739" s="505"/>
      <c r="H739" s="402">
        <f t="shared" si="45"/>
        <v>0</v>
      </c>
      <c r="I739" s="297"/>
      <c r="J739" s="505"/>
      <c r="K739" s="402">
        <f t="shared" si="46"/>
        <v>0</v>
      </c>
    </row>
    <row r="740" spans="1:11" x14ac:dyDescent="0.25">
      <c r="A740" s="265">
        <f t="shared" si="47"/>
        <v>729</v>
      </c>
      <c r="B740" s="505"/>
      <c r="C740" s="523"/>
      <c r="D740" s="505"/>
      <c r="E740" s="402">
        <f t="shared" si="44"/>
        <v>0</v>
      </c>
      <c r="F740" s="297"/>
      <c r="G740" s="505"/>
      <c r="H740" s="402">
        <f t="shared" si="45"/>
        <v>0</v>
      </c>
      <c r="I740" s="297"/>
      <c r="J740" s="505"/>
      <c r="K740" s="402">
        <f t="shared" si="46"/>
        <v>0</v>
      </c>
    </row>
    <row r="741" spans="1:11" x14ac:dyDescent="0.25">
      <c r="A741" s="265">
        <f t="shared" si="47"/>
        <v>730</v>
      </c>
      <c r="B741" s="505"/>
      <c r="C741" s="523"/>
      <c r="D741" s="505"/>
      <c r="E741" s="402">
        <f t="shared" si="44"/>
        <v>0</v>
      </c>
      <c r="F741" s="297"/>
      <c r="G741" s="505"/>
      <c r="H741" s="402">
        <f t="shared" si="45"/>
        <v>0</v>
      </c>
      <c r="I741" s="297"/>
      <c r="J741" s="505"/>
      <c r="K741" s="402">
        <f t="shared" si="46"/>
        <v>0</v>
      </c>
    </row>
    <row r="742" spans="1:11" x14ac:dyDescent="0.25">
      <c r="A742" s="265">
        <f t="shared" si="47"/>
        <v>731</v>
      </c>
      <c r="B742" s="505"/>
      <c r="C742" s="523"/>
      <c r="D742" s="505"/>
      <c r="E742" s="402">
        <f t="shared" si="44"/>
        <v>0</v>
      </c>
      <c r="F742" s="297"/>
      <c r="G742" s="505"/>
      <c r="H742" s="402">
        <f t="shared" si="45"/>
        <v>0</v>
      </c>
      <c r="I742" s="297"/>
      <c r="J742" s="505"/>
      <c r="K742" s="402">
        <f t="shared" si="46"/>
        <v>0</v>
      </c>
    </row>
    <row r="743" spans="1:11" x14ac:dyDescent="0.25">
      <c r="A743" s="265">
        <f t="shared" si="47"/>
        <v>732</v>
      </c>
      <c r="B743" s="505"/>
      <c r="C743" s="523"/>
      <c r="D743" s="505"/>
      <c r="E743" s="402">
        <f t="shared" si="44"/>
        <v>0</v>
      </c>
      <c r="F743" s="297"/>
      <c r="G743" s="505"/>
      <c r="H743" s="402">
        <f t="shared" si="45"/>
        <v>0</v>
      </c>
      <c r="I743" s="297"/>
      <c r="J743" s="505"/>
      <c r="K743" s="402">
        <f t="shared" si="46"/>
        <v>0</v>
      </c>
    </row>
    <row r="744" spans="1:11" x14ac:dyDescent="0.25">
      <c r="A744" s="265">
        <f t="shared" si="47"/>
        <v>733</v>
      </c>
      <c r="B744" s="505"/>
      <c r="C744" s="523"/>
      <c r="D744" s="505"/>
      <c r="E744" s="402">
        <f t="shared" si="44"/>
        <v>0</v>
      </c>
      <c r="F744" s="297"/>
      <c r="G744" s="505"/>
      <c r="H744" s="402">
        <f t="shared" si="45"/>
        <v>0</v>
      </c>
      <c r="I744" s="297"/>
      <c r="J744" s="505"/>
      <c r="K744" s="402">
        <f t="shared" si="46"/>
        <v>0</v>
      </c>
    </row>
    <row r="745" spans="1:11" x14ac:dyDescent="0.25">
      <c r="A745" s="265">
        <f t="shared" si="47"/>
        <v>734</v>
      </c>
      <c r="B745" s="505"/>
      <c r="C745" s="523"/>
      <c r="D745" s="505"/>
      <c r="E745" s="402">
        <f t="shared" si="44"/>
        <v>0</v>
      </c>
      <c r="F745" s="297"/>
      <c r="G745" s="505"/>
      <c r="H745" s="402">
        <f t="shared" si="45"/>
        <v>0</v>
      </c>
      <c r="I745" s="297"/>
      <c r="J745" s="505"/>
      <c r="K745" s="402">
        <f t="shared" si="46"/>
        <v>0</v>
      </c>
    </row>
    <row r="746" spans="1:11" x14ac:dyDescent="0.25">
      <c r="A746" s="265">
        <f t="shared" si="47"/>
        <v>735</v>
      </c>
      <c r="B746" s="505"/>
      <c r="C746" s="523"/>
      <c r="D746" s="505"/>
      <c r="E746" s="402">
        <f t="shared" si="44"/>
        <v>0</v>
      </c>
      <c r="F746" s="297"/>
      <c r="G746" s="505"/>
      <c r="H746" s="402">
        <f t="shared" si="45"/>
        <v>0</v>
      </c>
      <c r="I746" s="297"/>
      <c r="J746" s="505"/>
      <c r="K746" s="402">
        <f t="shared" si="46"/>
        <v>0</v>
      </c>
    </row>
    <row r="747" spans="1:11" x14ac:dyDescent="0.25">
      <c r="A747" s="265">
        <f t="shared" si="47"/>
        <v>736</v>
      </c>
      <c r="B747" s="505"/>
      <c r="C747" s="523"/>
      <c r="D747" s="505"/>
      <c r="E747" s="402">
        <f t="shared" si="44"/>
        <v>0</v>
      </c>
      <c r="F747" s="297"/>
      <c r="G747" s="505"/>
      <c r="H747" s="402">
        <f t="shared" si="45"/>
        <v>0</v>
      </c>
      <c r="I747" s="297"/>
      <c r="J747" s="505"/>
      <c r="K747" s="402">
        <f t="shared" si="46"/>
        <v>0</v>
      </c>
    </row>
    <row r="748" spans="1:11" x14ac:dyDescent="0.25">
      <c r="A748" s="265">
        <f t="shared" si="47"/>
        <v>737</v>
      </c>
      <c r="B748" s="505"/>
      <c r="C748" s="523"/>
      <c r="D748" s="505"/>
      <c r="E748" s="402">
        <f t="shared" si="44"/>
        <v>0</v>
      </c>
      <c r="F748" s="297"/>
      <c r="G748" s="505"/>
      <c r="H748" s="402">
        <f t="shared" si="45"/>
        <v>0</v>
      </c>
      <c r="I748" s="297"/>
      <c r="J748" s="505"/>
      <c r="K748" s="402">
        <f t="shared" si="46"/>
        <v>0</v>
      </c>
    </row>
    <row r="749" spans="1:11" x14ac:dyDescent="0.25">
      <c r="A749" s="265">
        <f t="shared" si="47"/>
        <v>738</v>
      </c>
      <c r="B749" s="505"/>
      <c r="C749" s="523"/>
      <c r="D749" s="505"/>
      <c r="E749" s="402">
        <f t="shared" si="44"/>
        <v>0</v>
      </c>
      <c r="F749" s="297"/>
      <c r="G749" s="505"/>
      <c r="H749" s="402">
        <f t="shared" si="45"/>
        <v>0</v>
      </c>
      <c r="I749" s="297"/>
      <c r="J749" s="505"/>
      <c r="K749" s="402">
        <f t="shared" si="46"/>
        <v>0</v>
      </c>
    </row>
    <row r="750" spans="1:11" x14ac:dyDescent="0.25">
      <c r="A750" s="265">
        <f t="shared" si="47"/>
        <v>739</v>
      </c>
      <c r="B750" s="505"/>
      <c r="C750" s="523"/>
      <c r="D750" s="505"/>
      <c r="E750" s="402">
        <f t="shared" si="44"/>
        <v>0</v>
      </c>
      <c r="F750" s="297"/>
      <c r="G750" s="505"/>
      <c r="H750" s="402">
        <f t="shared" si="45"/>
        <v>0</v>
      </c>
      <c r="I750" s="297"/>
      <c r="J750" s="505"/>
      <c r="K750" s="402">
        <f t="shared" si="46"/>
        <v>0</v>
      </c>
    </row>
    <row r="751" spans="1:11" x14ac:dyDescent="0.25">
      <c r="A751" s="265">
        <f t="shared" si="47"/>
        <v>740</v>
      </c>
      <c r="B751" s="505"/>
      <c r="C751" s="523"/>
      <c r="D751" s="505"/>
      <c r="E751" s="402">
        <f t="shared" si="44"/>
        <v>0</v>
      </c>
      <c r="F751" s="297"/>
      <c r="G751" s="505"/>
      <c r="H751" s="402">
        <f t="shared" si="45"/>
        <v>0</v>
      </c>
      <c r="I751" s="297"/>
      <c r="J751" s="505"/>
      <c r="K751" s="402">
        <f t="shared" si="46"/>
        <v>0</v>
      </c>
    </row>
    <row r="752" spans="1:11" x14ac:dyDescent="0.25">
      <c r="A752" s="265">
        <f t="shared" si="47"/>
        <v>741</v>
      </c>
      <c r="B752" s="505"/>
      <c r="C752" s="523"/>
      <c r="D752" s="505"/>
      <c r="E752" s="402">
        <f t="shared" si="44"/>
        <v>0</v>
      </c>
      <c r="F752" s="297"/>
      <c r="G752" s="505"/>
      <c r="H752" s="402">
        <f t="shared" si="45"/>
        <v>0</v>
      </c>
      <c r="I752" s="297"/>
      <c r="J752" s="505"/>
      <c r="K752" s="402">
        <f t="shared" si="46"/>
        <v>0</v>
      </c>
    </row>
    <row r="753" spans="1:11" x14ac:dyDescent="0.25">
      <c r="A753" s="265">
        <f t="shared" si="47"/>
        <v>742</v>
      </c>
      <c r="B753" s="505"/>
      <c r="C753" s="523"/>
      <c r="D753" s="505"/>
      <c r="E753" s="402">
        <f t="shared" si="44"/>
        <v>0</v>
      </c>
      <c r="F753" s="297"/>
      <c r="G753" s="505"/>
      <c r="H753" s="402">
        <f t="shared" si="45"/>
        <v>0</v>
      </c>
      <c r="I753" s="297"/>
      <c r="J753" s="505"/>
      <c r="K753" s="402">
        <f t="shared" si="46"/>
        <v>0</v>
      </c>
    </row>
    <row r="754" spans="1:11" x14ac:dyDescent="0.25">
      <c r="A754" s="265">
        <f t="shared" si="47"/>
        <v>743</v>
      </c>
      <c r="B754" s="505"/>
      <c r="C754" s="523"/>
      <c r="D754" s="505"/>
      <c r="E754" s="402">
        <f t="shared" si="44"/>
        <v>0</v>
      </c>
      <c r="F754" s="297"/>
      <c r="G754" s="505"/>
      <c r="H754" s="402">
        <f t="shared" si="45"/>
        <v>0</v>
      </c>
      <c r="I754" s="297"/>
      <c r="J754" s="505"/>
      <c r="K754" s="402">
        <f t="shared" si="46"/>
        <v>0</v>
      </c>
    </row>
    <row r="755" spans="1:11" x14ac:dyDescent="0.25">
      <c r="A755" s="265">
        <f t="shared" si="47"/>
        <v>744</v>
      </c>
      <c r="B755" s="505"/>
      <c r="C755" s="523"/>
      <c r="D755" s="505"/>
      <c r="E755" s="402">
        <f t="shared" si="44"/>
        <v>0</v>
      </c>
      <c r="F755" s="297"/>
      <c r="G755" s="505"/>
      <c r="H755" s="402">
        <f t="shared" si="45"/>
        <v>0</v>
      </c>
      <c r="I755" s="297"/>
      <c r="J755" s="505"/>
      <c r="K755" s="402">
        <f t="shared" si="46"/>
        <v>0</v>
      </c>
    </row>
    <row r="756" spans="1:11" x14ac:dyDescent="0.25">
      <c r="A756" s="265">
        <f t="shared" si="47"/>
        <v>745</v>
      </c>
      <c r="B756" s="505"/>
      <c r="C756" s="523"/>
      <c r="D756" s="505"/>
      <c r="E756" s="402">
        <f t="shared" si="44"/>
        <v>0</v>
      </c>
      <c r="F756" s="297"/>
      <c r="G756" s="505"/>
      <c r="H756" s="402">
        <f t="shared" si="45"/>
        <v>0</v>
      </c>
      <c r="I756" s="297"/>
      <c r="J756" s="505"/>
      <c r="K756" s="402">
        <f t="shared" si="46"/>
        <v>0</v>
      </c>
    </row>
    <row r="757" spans="1:11" x14ac:dyDescent="0.25">
      <c r="A757" s="265">
        <f t="shared" si="47"/>
        <v>746</v>
      </c>
      <c r="B757" s="505"/>
      <c r="C757" s="523"/>
      <c r="D757" s="505"/>
      <c r="E757" s="402">
        <f t="shared" si="44"/>
        <v>0</v>
      </c>
      <c r="F757" s="297"/>
      <c r="G757" s="505"/>
      <c r="H757" s="402">
        <f t="shared" si="45"/>
        <v>0</v>
      </c>
      <c r="I757" s="297"/>
      <c r="J757" s="505"/>
      <c r="K757" s="402">
        <f t="shared" si="46"/>
        <v>0</v>
      </c>
    </row>
    <row r="758" spans="1:11" x14ac:dyDescent="0.25">
      <c r="A758" s="265">
        <f t="shared" si="47"/>
        <v>747</v>
      </c>
      <c r="B758" s="505"/>
      <c r="C758" s="523"/>
      <c r="D758" s="505"/>
      <c r="E758" s="402">
        <f t="shared" si="44"/>
        <v>0</v>
      </c>
      <c r="F758" s="297"/>
      <c r="G758" s="505"/>
      <c r="H758" s="402">
        <f t="shared" si="45"/>
        <v>0</v>
      </c>
      <c r="I758" s="297"/>
      <c r="J758" s="505"/>
      <c r="K758" s="402">
        <f t="shared" si="46"/>
        <v>0</v>
      </c>
    </row>
    <row r="759" spans="1:11" x14ac:dyDescent="0.25">
      <c r="A759" s="265">
        <f t="shared" si="47"/>
        <v>748</v>
      </c>
      <c r="B759" s="505"/>
      <c r="C759" s="523"/>
      <c r="D759" s="505"/>
      <c r="E759" s="402">
        <f t="shared" si="44"/>
        <v>0</v>
      </c>
      <c r="F759" s="297"/>
      <c r="G759" s="505"/>
      <c r="H759" s="402">
        <f t="shared" si="45"/>
        <v>0</v>
      </c>
      <c r="I759" s="297"/>
      <c r="J759" s="505"/>
      <c r="K759" s="402">
        <f t="shared" si="46"/>
        <v>0</v>
      </c>
    </row>
    <row r="760" spans="1:11" x14ac:dyDescent="0.25">
      <c r="A760" s="265">
        <f t="shared" si="47"/>
        <v>749</v>
      </c>
      <c r="B760" s="505"/>
      <c r="C760" s="523"/>
      <c r="D760" s="505"/>
      <c r="E760" s="402">
        <f t="shared" si="44"/>
        <v>0</v>
      </c>
      <c r="F760" s="297"/>
      <c r="G760" s="505"/>
      <c r="H760" s="402">
        <f t="shared" si="45"/>
        <v>0</v>
      </c>
      <c r="I760" s="297"/>
      <c r="J760" s="505"/>
      <c r="K760" s="402">
        <f t="shared" si="46"/>
        <v>0</v>
      </c>
    </row>
    <row r="761" spans="1:11" x14ac:dyDescent="0.25">
      <c r="A761" s="265">
        <f t="shared" si="47"/>
        <v>750</v>
      </c>
      <c r="B761" s="505"/>
      <c r="C761" s="523"/>
      <c r="D761" s="505"/>
      <c r="E761" s="402">
        <f t="shared" si="44"/>
        <v>0</v>
      </c>
      <c r="F761" s="297"/>
      <c r="G761" s="505"/>
      <c r="H761" s="402">
        <f t="shared" si="45"/>
        <v>0</v>
      </c>
      <c r="I761" s="297"/>
      <c r="J761" s="505"/>
      <c r="K761" s="402">
        <f t="shared" si="46"/>
        <v>0</v>
      </c>
    </row>
    <row r="762" spans="1:11" x14ac:dyDescent="0.25">
      <c r="A762" s="265">
        <f t="shared" si="47"/>
        <v>751</v>
      </c>
      <c r="B762" s="505"/>
      <c r="C762" s="523"/>
      <c r="D762" s="505"/>
      <c r="E762" s="402">
        <f t="shared" si="44"/>
        <v>0</v>
      </c>
      <c r="F762" s="297"/>
      <c r="G762" s="505"/>
      <c r="H762" s="402">
        <f t="shared" si="45"/>
        <v>0</v>
      </c>
      <c r="I762" s="297"/>
      <c r="J762" s="505"/>
      <c r="K762" s="402">
        <f t="shared" si="46"/>
        <v>0</v>
      </c>
    </row>
    <row r="763" spans="1:11" x14ac:dyDescent="0.25">
      <c r="A763" s="265">
        <f t="shared" si="47"/>
        <v>752</v>
      </c>
      <c r="B763" s="505"/>
      <c r="C763" s="523"/>
      <c r="D763" s="505"/>
      <c r="E763" s="402">
        <f t="shared" si="44"/>
        <v>0</v>
      </c>
      <c r="F763" s="297"/>
      <c r="G763" s="505"/>
      <c r="H763" s="402">
        <f t="shared" si="45"/>
        <v>0</v>
      </c>
      <c r="I763" s="297"/>
      <c r="J763" s="505"/>
      <c r="K763" s="402">
        <f t="shared" si="46"/>
        <v>0</v>
      </c>
    </row>
    <row r="764" spans="1:11" x14ac:dyDescent="0.25">
      <c r="A764" s="265">
        <f t="shared" si="47"/>
        <v>753</v>
      </c>
      <c r="B764" s="505"/>
      <c r="C764" s="523"/>
      <c r="D764" s="505"/>
      <c r="E764" s="402">
        <f t="shared" si="44"/>
        <v>0</v>
      </c>
      <c r="F764" s="297"/>
      <c r="G764" s="505"/>
      <c r="H764" s="402">
        <f t="shared" si="45"/>
        <v>0</v>
      </c>
      <c r="I764" s="297"/>
      <c r="J764" s="505"/>
      <c r="K764" s="402">
        <f t="shared" si="46"/>
        <v>0</v>
      </c>
    </row>
    <row r="765" spans="1:11" x14ac:dyDescent="0.25">
      <c r="A765" s="265">
        <f t="shared" si="47"/>
        <v>754</v>
      </c>
      <c r="B765" s="505"/>
      <c r="C765" s="523"/>
      <c r="D765" s="505"/>
      <c r="E765" s="402">
        <f t="shared" si="44"/>
        <v>0</v>
      </c>
      <c r="F765" s="297"/>
      <c r="G765" s="505"/>
      <c r="H765" s="402">
        <f t="shared" si="45"/>
        <v>0</v>
      </c>
      <c r="I765" s="297"/>
      <c r="J765" s="505"/>
      <c r="K765" s="402">
        <f t="shared" si="46"/>
        <v>0</v>
      </c>
    </row>
    <row r="766" spans="1:11" x14ac:dyDescent="0.25">
      <c r="A766" s="265">
        <f t="shared" si="47"/>
        <v>755</v>
      </c>
      <c r="B766" s="505"/>
      <c r="C766" s="523"/>
      <c r="D766" s="505"/>
      <c r="E766" s="402">
        <f t="shared" si="44"/>
        <v>0</v>
      </c>
      <c r="F766" s="297"/>
      <c r="G766" s="505"/>
      <c r="H766" s="402">
        <f t="shared" si="45"/>
        <v>0</v>
      </c>
      <c r="I766" s="297"/>
      <c r="J766" s="505"/>
      <c r="K766" s="402">
        <f t="shared" si="46"/>
        <v>0</v>
      </c>
    </row>
    <row r="767" spans="1:11" x14ac:dyDescent="0.25">
      <c r="A767" s="265">
        <f t="shared" si="47"/>
        <v>756</v>
      </c>
      <c r="B767" s="505"/>
      <c r="C767" s="523"/>
      <c r="D767" s="505"/>
      <c r="E767" s="402">
        <f t="shared" si="44"/>
        <v>0</v>
      </c>
      <c r="F767" s="297"/>
      <c r="G767" s="505"/>
      <c r="H767" s="402">
        <f t="shared" si="45"/>
        <v>0</v>
      </c>
      <c r="I767" s="297"/>
      <c r="J767" s="505"/>
      <c r="K767" s="402">
        <f t="shared" si="46"/>
        <v>0</v>
      </c>
    </row>
    <row r="768" spans="1:11" x14ac:dyDescent="0.25">
      <c r="A768" s="265">
        <f t="shared" si="47"/>
        <v>757</v>
      </c>
      <c r="B768" s="505"/>
      <c r="C768" s="523"/>
      <c r="D768" s="505"/>
      <c r="E768" s="402">
        <f t="shared" si="44"/>
        <v>0</v>
      </c>
      <c r="F768" s="297"/>
      <c r="G768" s="505"/>
      <c r="H768" s="402">
        <f t="shared" si="45"/>
        <v>0</v>
      </c>
      <c r="I768" s="297"/>
      <c r="J768" s="505"/>
      <c r="K768" s="402">
        <f t="shared" si="46"/>
        <v>0</v>
      </c>
    </row>
    <row r="769" spans="1:11" x14ac:dyDescent="0.25">
      <c r="A769" s="265">
        <f t="shared" si="47"/>
        <v>758</v>
      </c>
      <c r="B769" s="505"/>
      <c r="C769" s="523"/>
      <c r="D769" s="505"/>
      <c r="E769" s="402">
        <f t="shared" si="44"/>
        <v>0</v>
      </c>
      <c r="F769" s="297"/>
      <c r="G769" s="505"/>
      <c r="H769" s="402">
        <f t="shared" si="45"/>
        <v>0</v>
      </c>
      <c r="I769" s="297"/>
      <c r="J769" s="505"/>
      <c r="K769" s="402">
        <f t="shared" si="46"/>
        <v>0</v>
      </c>
    </row>
    <row r="770" spans="1:11" x14ac:dyDescent="0.25">
      <c r="A770" s="265">
        <f t="shared" si="47"/>
        <v>759</v>
      </c>
      <c r="B770" s="505"/>
      <c r="C770" s="523"/>
      <c r="D770" s="505"/>
      <c r="E770" s="402">
        <f t="shared" si="44"/>
        <v>0</v>
      </c>
      <c r="F770" s="297"/>
      <c r="G770" s="505"/>
      <c r="H770" s="402">
        <f t="shared" si="45"/>
        <v>0</v>
      </c>
      <c r="I770" s="297"/>
      <c r="J770" s="505"/>
      <c r="K770" s="402">
        <f t="shared" si="46"/>
        <v>0</v>
      </c>
    </row>
    <row r="771" spans="1:11" x14ac:dyDescent="0.25">
      <c r="A771" s="265">
        <f t="shared" si="47"/>
        <v>760</v>
      </c>
      <c r="B771" s="505"/>
      <c r="C771" s="523"/>
      <c r="D771" s="505"/>
      <c r="E771" s="402">
        <f t="shared" si="44"/>
        <v>0</v>
      </c>
      <c r="F771" s="297"/>
      <c r="G771" s="505"/>
      <c r="H771" s="402">
        <f t="shared" si="45"/>
        <v>0</v>
      </c>
      <c r="I771" s="297"/>
      <c r="J771" s="505"/>
      <c r="K771" s="402">
        <f t="shared" si="46"/>
        <v>0</v>
      </c>
    </row>
    <row r="772" spans="1:11" x14ac:dyDescent="0.25">
      <c r="A772" s="265">
        <f t="shared" si="47"/>
        <v>761</v>
      </c>
      <c r="B772" s="505"/>
      <c r="C772" s="523"/>
      <c r="D772" s="505"/>
      <c r="E772" s="402">
        <f t="shared" si="44"/>
        <v>0</v>
      </c>
      <c r="F772" s="297"/>
      <c r="G772" s="505"/>
      <c r="H772" s="402">
        <f t="shared" si="45"/>
        <v>0</v>
      </c>
      <c r="I772" s="297"/>
      <c r="J772" s="505"/>
      <c r="K772" s="402">
        <f t="shared" si="46"/>
        <v>0</v>
      </c>
    </row>
    <row r="773" spans="1:11" x14ac:dyDescent="0.25">
      <c r="A773" s="265">
        <f t="shared" si="47"/>
        <v>762</v>
      </c>
      <c r="B773" s="505"/>
      <c r="C773" s="523"/>
      <c r="D773" s="505"/>
      <c r="E773" s="402">
        <f t="shared" si="44"/>
        <v>0</v>
      </c>
      <c r="F773" s="297"/>
      <c r="G773" s="505"/>
      <c r="H773" s="402">
        <f t="shared" si="45"/>
        <v>0</v>
      </c>
      <c r="I773" s="297"/>
      <c r="J773" s="505"/>
      <c r="K773" s="402">
        <f t="shared" si="46"/>
        <v>0</v>
      </c>
    </row>
    <row r="774" spans="1:11" x14ac:dyDescent="0.25">
      <c r="A774" s="265">
        <f t="shared" si="47"/>
        <v>763</v>
      </c>
      <c r="B774" s="505"/>
      <c r="C774" s="523"/>
      <c r="D774" s="505"/>
      <c r="E774" s="402">
        <f t="shared" si="44"/>
        <v>0</v>
      </c>
      <c r="F774" s="297"/>
      <c r="G774" s="505"/>
      <c r="H774" s="402">
        <f t="shared" si="45"/>
        <v>0</v>
      </c>
      <c r="I774" s="297"/>
      <c r="J774" s="505"/>
      <c r="K774" s="402">
        <f t="shared" si="46"/>
        <v>0</v>
      </c>
    </row>
    <row r="775" spans="1:11" x14ac:dyDescent="0.25">
      <c r="A775" s="265">
        <f t="shared" si="47"/>
        <v>764</v>
      </c>
      <c r="B775" s="505"/>
      <c r="C775" s="523"/>
      <c r="D775" s="505"/>
      <c r="E775" s="402">
        <f t="shared" si="44"/>
        <v>0</v>
      </c>
      <c r="F775" s="297"/>
      <c r="G775" s="505"/>
      <c r="H775" s="402">
        <f t="shared" si="45"/>
        <v>0</v>
      </c>
      <c r="I775" s="297"/>
      <c r="J775" s="505"/>
      <c r="K775" s="402">
        <f t="shared" si="46"/>
        <v>0</v>
      </c>
    </row>
    <row r="776" spans="1:11" x14ac:dyDescent="0.25">
      <c r="A776" s="265">
        <f t="shared" si="47"/>
        <v>765</v>
      </c>
      <c r="B776" s="505"/>
      <c r="C776" s="523"/>
      <c r="D776" s="505"/>
      <c r="E776" s="402">
        <f t="shared" si="44"/>
        <v>0</v>
      </c>
      <c r="F776" s="297"/>
      <c r="G776" s="505"/>
      <c r="H776" s="402">
        <f t="shared" si="45"/>
        <v>0</v>
      </c>
      <c r="I776" s="297"/>
      <c r="J776" s="505"/>
      <c r="K776" s="402">
        <f t="shared" si="46"/>
        <v>0</v>
      </c>
    </row>
    <row r="777" spans="1:11" x14ac:dyDescent="0.25">
      <c r="A777" s="265">
        <f t="shared" si="47"/>
        <v>766</v>
      </c>
      <c r="B777" s="505"/>
      <c r="C777" s="523"/>
      <c r="D777" s="505"/>
      <c r="E777" s="402">
        <f t="shared" si="44"/>
        <v>0</v>
      </c>
      <c r="F777" s="297"/>
      <c r="G777" s="505"/>
      <c r="H777" s="402">
        <f t="shared" si="45"/>
        <v>0</v>
      </c>
      <c r="I777" s="297"/>
      <c r="J777" s="505"/>
      <c r="K777" s="402">
        <f t="shared" si="46"/>
        <v>0</v>
      </c>
    </row>
    <row r="778" spans="1:11" x14ac:dyDescent="0.25">
      <c r="A778" s="265">
        <f t="shared" si="47"/>
        <v>767</v>
      </c>
      <c r="B778" s="505"/>
      <c r="C778" s="523"/>
      <c r="D778" s="505"/>
      <c r="E778" s="402">
        <f t="shared" si="44"/>
        <v>0</v>
      </c>
      <c r="F778" s="297"/>
      <c r="G778" s="505"/>
      <c r="H778" s="402">
        <f t="shared" si="45"/>
        <v>0</v>
      </c>
      <c r="I778" s="297"/>
      <c r="J778" s="505"/>
      <c r="K778" s="402">
        <f t="shared" si="46"/>
        <v>0</v>
      </c>
    </row>
    <row r="779" spans="1:11" x14ac:dyDescent="0.25">
      <c r="A779" s="265">
        <f t="shared" si="47"/>
        <v>768</v>
      </c>
      <c r="B779" s="505"/>
      <c r="C779" s="523"/>
      <c r="D779" s="505"/>
      <c r="E779" s="402">
        <f t="shared" si="44"/>
        <v>0</v>
      </c>
      <c r="F779" s="297"/>
      <c r="G779" s="505"/>
      <c r="H779" s="402">
        <f t="shared" si="45"/>
        <v>0</v>
      </c>
      <c r="I779" s="297"/>
      <c r="J779" s="505"/>
      <c r="K779" s="402">
        <f t="shared" si="46"/>
        <v>0</v>
      </c>
    </row>
    <row r="780" spans="1:11" x14ac:dyDescent="0.25">
      <c r="A780" s="265">
        <f t="shared" si="47"/>
        <v>769</v>
      </c>
      <c r="B780" s="505"/>
      <c r="C780" s="523"/>
      <c r="D780" s="505"/>
      <c r="E780" s="402">
        <f t="shared" si="44"/>
        <v>0</v>
      </c>
      <c r="F780" s="297"/>
      <c r="G780" s="505"/>
      <c r="H780" s="402">
        <f t="shared" si="45"/>
        <v>0</v>
      </c>
      <c r="I780" s="297"/>
      <c r="J780" s="505"/>
      <c r="K780" s="402">
        <f t="shared" si="46"/>
        <v>0</v>
      </c>
    </row>
    <row r="781" spans="1:11" x14ac:dyDescent="0.25">
      <c r="A781" s="265">
        <f t="shared" si="47"/>
        <v>770</v>
      </c>
      <c r="B781" s="505"/>
      <c r="C781" s="523"/>
      <c r="D781" s="505"/>
      <c r="E781" s="402">
        <f t="shared" ref="E781:E844" si="48">ROUND(IF(D781/136*7&lt;40,D781/136*0.175,1),1)</f>
        <v>0</v>
      </c>
      <c r="F781" s="297"/>
      <c r="G781" s="505"/>
      <c r="H781" s="402">
        <f t="shared" ref="H781:H844" si="49">ROUND(IF(G781/60*7&lt;40,G781/60*0.175,1),1)</f>
        <v>0</v>
      </c>
      <c r="I781" s="297"/>
      <c r="J781" s="505"/>
      <c r="K781" s="402">
        <f t="shared" ref="K781:K844" si="50">ROUND(IF(J781/84*7&lt;40,J781/84*0.175,1),1)</f>
        <v>0</v>
      </c>
    </row>
    <row r="782" spans="1:11" x14ac:dyDescent="0.25">
      <c r="A782" s="265">
        <f t="shared" ref="A782:A845" si="51">+A781+1</f>
        <v>771</v>
      </c>
      <c r="B782" s="505"/>
      <c r="C782" s="523"/>
      <c r="D782" s="505"/>
      <c r="E782" s="402">
        <f t="shared" si="48"/>
        <v>0</v>
      </c>
      <c r="F782" s="297"/>
      <c r="G782" s="505"/>
      <c r="H782" s="402">
        <f t="shared" si="49"/>
        <v>0</v>
      </c>
      <c r="I782" s="297"/>
      <c r="J782" s="505"/>
      <c r="K782" s="402">
        <f t="shared" si="50"/>
        <v>0</v>
      </c>
    </row>
    <row r="783" spans="1:11" x14ac:dyDescent="0.25">
      <c r="A783" s="265">
        <f t="shared" si="51"/>
        <v>772</v>
      </c>
      <c r="B783" s="505"/>
      <c r="C783" s="523"/>
      <c r="D783" s="505"/>
      <c r="E783" s="402">
        <f t="shared" si="48"/>
        <v>0</v>
      </c>
      <c r="F783" s="297"/>
      <c r="G783" s="505"/>
      <c r="H783" s="402">
        <f t="shared" si="49"/>
        <v>0</v>
      </c>
      <c r="I783" s="297"/>
      <c r="J783" s="505"/>
      <c r="K783" s="402">
        <f t="shared" si="50"/>
        <v>0</v>
      </c>
    </row>
    <row r="784" spans="1:11" x14ac:dyDescent="0.25">
      <c r="A784" s="265">
        <f t="shared" si="51"/>
        <v>773</v>
      </c>
      <c r="B784" s="505"/>
      <c r="C784" s="523"/>
      <c r="D784" s="505"/>
      <c r="E784" s="402">
        <f t="shared" si="48"/>
        <v>0</v>
      </c>
      <c r="F784" s="297"/>
      <c r="G784" s="505"/>
      <c r="H784" s="402">
        <f t="shared" si="49"/>
        <v>0</v>
      </c>
      <c r="I784" s="297"/>
      <c r="J784" s="505"/>
      <c r="K784" s="402">
        <f t="shared" si="50"/>
        <v>0</v>
      </c>
    </row>
    <row r="785" spans="1:11" x14ac:dyDescent="0.25">
      <c r="A785" s="265">
        <f t="shared" si="51"/>
        <v>774</v>
      </c>
      <c r="B785" s="505"/>
      <c r="C785" s="523"/>
      <c r="D785" s="505"/>
      <c r="E785" s="402">
        <f t="shared" si="48"/>
        <v>0</v>
      </c>
      <c r="F785" s="297"/>
      <c r="G785" s="505"/>
      <c r="H785" s="402">
        <f t="shared" si="49"/>
        <v>0</v>
      </c>
      <c r="I785" s="297"/>
      <c r="J785" s="505"/>
      <c r="K785" s="402">
        <f t="shared" si="50"/>
        <v>0</v>
      </c>
    </row>
    <row r="786" spans="1:11" x14ac:dyDescent="0.25">
      <c r="A786" s="265">
        <f t="shared" si="51"/>
        <v>775</v>
      </c>
      <c r="B786" s="505"/>
      <c r="C786" s="523"/>
      <c r="D786" s="505"/>
      <c r="E786" s="402">
        <f t="shared" si="48"/>
        <v>0</v>
      </c>
      <c r="F786" s="297"/>
      <c r="G786" s="505"/>
      <c r="H786" s="402">
        <f t="shared" si="49"/>
        <v>0</v>
      </c>
      <c r="I786" s="297"/>
      <c r="J786" s="505"/>
      <c r="K786" s="402">
        <f t="shared" si="50"/>
        <v>0</v>
      </c>
    </row>
    <row r="787" spans="1:11" x14ac:dyDescent="0.25">
      <c r="A787" s="265">
        <f t="shared" si="51"/>
        <v>776</v>
      </c>
      <c r="B787" s="505"/>
      <c r="C787" s="523"/>
      <c r="D787" s="505"/>
      <c r="E787" s="402">
        <f t="shared" si="48"/>
        <v>0</v>
      </c>
      <c r="F787" s="297"/>
      <c r="G787" s="505"/>
      <c r="H787" s="402">
        <f t="shared" si="49"/>
        <v>0</v>
      </c>
      <c r="I787" s="297"/>
      <c r="J787" s="505"/>
      <c r="K787" s="402">
        <f t="shared" si="50"/>
        <v>0</v>
      </c>
    </row>
    <row r="788" spans="1:11" x14ac:dyDescent="0.25">
      <c r="A788" s="265">
        <f t="shared" si="51"/>
        <v>777</v>
      </c>
      <c r="B788" s="505"/>
      <c r="C788" s="523"/>
      <c r="D788" s="505"/>
      <c r="E788" s="402">
        <f t="shared" si="48"/>
        <v>0</v>
      </c>
      <c r="F788" s="297"/>
      <c r="G788" s="505"/>
      <c r="H788" s="402">
        <f t="shared" si="49"/>
        <v>0</v>
      </c>
      <c r="I788" s="297"/>
      <c r="J788" s="505"/>
      <c r="K788" s="402">
        <f t="shared" si="50"/>
        <v>0</v>
      </c>
    </row>
    <row r="789" spans="1:11" x14ac:dyDescent="0.25">
      <c r="A789" s="265">
        <f t="shared" si="51"/>
        <v>778</v>
      </c>
      <c r="B789" s="505"/>
      <c r="C789" s="523"/>
      <c r="D789" s="505"/>
      <c r="E789" s="402">
        <f t="shared" si="48"/>
        <v>0</v>
      </c>
      <c r="F789" s="297"/>
      <c r="G789" s="505"/>
      <c r="H789" s="402">
        <f t="shared" si="49"/>
        <v>0</v>
      </c>
      <c r="I789" s="297"/>
      <c r="J789" s="505"/>
      <c r="K789" s="402">
        <f t="shared" si="50"/>
        <v>0</v>
      </c>
    </row>
    <row r="790" spans="1:11" x14ac:dyDescent="0.25">
      <c r="A790" s="265">
        <f t="shared" si="51"/>
        <v>779</v>
      </c>
      <c r="B790" s="505"/>
      <c r="C790" s="523"/>
      <c r="D790" s="505"/>
      <c r="E790" s="402">
        <f t="shared" si="48"/>
        <v>0</v>
      </c>
      <c r="F790" s="297"/>
      <c r="G790" s="505"/>
      <c r="H790" s="402">
        <f t="shared" si="49"/>
        <v>0</v>
      </c>
      <c r="I790" s="297"/>
      <c r="J790" s="505"/>
      <c r="K790" s="402">
        <f t="shared" si="50"/>
        <v>0</v>
      </c>
    </row>
    <row r="791" spans="1:11" x14ac:dyDescent="0.25">
      <c r="A791" s="265">
        <f t="shared" si="51"/>
        <v>780</v>
      </c>
      <c r="B791" s="505"/>
      <c r="C791" s="523"/>
      <c r="D791" s="505"/>
      <c r="E791" s="402">
        <f t="shared" si="48"/>
        <v>0</v>
      </c>
      <c r="F791" s="297"/>
      <c r="G791" s="505"/>
      <c r="H791" s="402">
        <f t="shared" si="49"/>
        <v>0</v>
      </c>
      <c r="I791" s="297"/>
      <c r="J791" s="505"/>
      <c r="K791" s="402">
        <f t="shared" si="50"/>
        <v>0</v>
      </c>
    </row>
    <row r="792" spans="1:11" x14ac:dyDescent="0.25">
      <c r="A792" s="265">
        <f t="shared" si="51"/>
        <v>781</v>
      </c>
      <c r="B792" s="505"/>
      <c r="C792" s="523"/>
      <c r="D792" s="505"/>
      <c r="E792" s="402">
        <f t="shared" si="48"/>
        <v>0</v>
      </c>
      <c r="F792" s="297"/>
      <c r="G792" s="505"/>
      <c r="H792" s="402">
        <f t="shared" si="49"/>
        <v>0</v>
      </c>
      <c r="I792" s="297"/>
      <c r="J792" s="505"/>
      <c r="K792" s="402">
        <f t="shared" si="50"/>
        <v>0</v>
      </c>
    </row>
    <row r="793" spans="1:11" x14ac:dyDescent="0.25">
      <c r="A793" s="265">
        <f t="shared" si="51"/>
        <v>782</v>
      </c>
      <c r="B793" s="505"/>
      <c r="C793" s="523"/>
      <c r="D793" s="505"/>
      <c r="E793" s="402">
        <f t="shared" si="48"/>
        <v>0</v>
      </c>
      <c r="F793" s="297"/>
      <c r="G793" s="505"/>
      <c r="H793" s="402">
        <f t="shared" si="49"/>
        <v>0</v>
      </c>
      <c r="I793" s="297"/>
      <c r="J793" s="505"/>
      <c r="K793" s="402">
        <f t="shared" si="50"/>
        <v>0</v>
      </c>
    </row>
    <row r="794" spans="1:11" x14ac:dyDescent="0.25">
      <c r="A794" s="265">
        <f t="shared" si="51"/>
        <v>783</v>
      </c>
      <c r="B794" s="505"/>
      <c r="C794" s="523"/>
      <c r="D794" s="505"/>
      <c r="E794" s="402">
        <f t="shared" si="48"/>
        <v>0</v>
      </c>
      <c r="F794" s="297"/>
      <c r="G794" s="505"/>
      <c r="H794" s="402">
        <f t="shared" si="49"/>
        <v>0</v>
      </c>
      <c r="I794" s="297"/>
      <c r="J794" s="505"/>
      <c r="K794" s="402">
        <f t="shared" si="50"/>
        <v>0</v>
      </c>
    </row>
    <row r="795" spans="1:11" x14ac:dyDescent="0.25">
      <c r="A795" s="265">
        <f t="shared" si="51"/>
        <v>784</v>
      </c>
      <c r="B795" s="505"/>
      <c r="C795" s="523"/>
      <c r="D795" s="505"/>
      <c r="E795" s="402">
        <f t="shared" si="48"/>
        <v>0</v>
      </c>
      <c r="F795" s="297"/>
      <c r="G795" s="505"/>
      <c r="H795" s="402">
        <f t="shared" si="49"/>
        <v>0</v>
      </c>
      <c r="I795" s="297"/>
      <c r="J795" s="505"/>
      <c r="K795" s="402">
        <f t="shared" si="50"/>
        <v>0</v>
      </c>
    </row>
    <row r="796" spans="1:11" x14ac:dyDescent="0.25">
      <c r="A796" s="265">
        <f t="shared" si="51"/>
        <v>785</v>
      </c>
      <c r="B796" s="505"/>
      <c r="C796" s="523"/>
      <c r="D796" s="505"/>
      <c r="E796" s="402">
        <f t="shared" si="48"/>
        <v>0</v>
      </c>
      <c r="F796" s="297"/>
      <c r="G796" s="505"/>
      <c r="H796" s="402">
        <f t="shared" si="49"/>
        <v>0</v>
      </c>
      <c r="I796" s="297"/>
      <c r="J796" s="505"/>
      <c r="K796" s="402">
        <f t="shared" si="50"/>
        <v>0</v>
      </c>
    </row>
    <row r="797" spans="1:11" x14ac:dyDescent="0.25">
      <c r="A797" s="265">
        <f t="shared" si="51"/>
        <v>786</v>
      </c>
      <c r="B797" s="505"/>
      <c r="C797" s="523"/>
      <c r="D797" s="505"/>
      <c r="E797" s="402">
        <f t="shared" si="48"/>
        <v>0</v>
      </c>
      <c r="F797" s="297"/>
      <c r="G797" s="505"/>
      <c r="H797" s="402">
        <f t="shared" si="49"/>
        <v>0</v>
      </c>
      <c r="I797" s="297"/>
      <c r="J797" s="505"/>
      <c r="K797" s="402">
        <f t="shared" si="50"/>
        <v>0</v>
      </c>
    </row>
    <row r="798" spans="1:11" x14ac:dyDescent="0.25">
      <c r="A798" s="265">
        <f t="shared" si="51"/>
        <v>787</v>
      </c>
      <c r="B798" s="505"/>
      <c r="C798" s="523"/>
      <c r="D798" s="505"/>
      <c r="E798" s="402">
        <f t="shared" si="48"/>
        <v>0</v>
      </c>
      <c r="F798" s="297"/>
      <c r="G798" s="505"/>
      <c r="H798" s="402">
        <f t="shared" si="49"/>
        <v>0</v>
      </c>
      <c r="I798" s="297"/>
      <c r="J798" s="505"/>
      <c r="K798" s="402">
        <f t="shared" si="50"/>
        <v>0</v>
      </c>
    </row>
    <row r="799" spans="1:11" x14ac:dyDescent="0.25">
      <c r="A799" s="265">
        <f t="shared" si="51"/>
        <v>788</v>
      </c>
      <c r="B799" s="505"/>
      <c r="C799" s="523"/>
      <c r="D799" s="505"/>
      <c r="E799" s="402">
        <f t="shared" si="48"/>
        <v>0</v>
      </c>
      <c r="F799" s="297"/>
      <c r="G799" s="505"/>
      <c r="H799" s="402">
        <f t="shared" si="49"/>
        <v>0</v>
      </c>
      <c r="I799" s="297"/>
      <c r="J799" s="505"/>
      <c r="K799" s="402">
        <f t="shared" si="50"/>
        <v>0</v>
      </c>
    </row>
    <row r="800" spans="1:11" x14ac:dyDescent="0.25">
      <c r="A800" s="265">
        <f t="shared" si="51"/>
        <v>789</v>
      </c>
      <c r="B800" s="505"/>
      <c r="C800" s="523"/>
      <c r="D800" s="505"/>
      <c r="E800" s="402">
        <f t="shared" si="48"/>
        <v>0</v>
      </c>
      <c r="F800" s="297"/>
      <c r="G800" s="505"/>
      <c r="H800" s="402">
        <f t="shared" si="49"/>
        <v>0</v>
      </c>
      <c r="I800" s="297"/>
      <c r="J800" s="505"/>
      <c r="K800" s="402">
        <f t="shared" si="50"/>
        <v>0</v>
      </c>
    </row>
    <row r="801" spans="1:11" x14ac:dyDescent="0.25">
      <c r="A801" s="265">
        <f t="shared" si="51"/>
        <v>790</v>
      </c>
      <c r="B801" s="505"/>
      <c r="C801" s="523"/>
      <c r="D801" s="505"/>
      <c r="E801" s="402">
        <f t="shared" si="48"/>
        <v>0</v>
      </c>
      <c r="F801" s="297"/>
      <c r="G801" s="505"/>
      <c r="H801" s="402">
        <f t="shared" si="49"/>
        <v>0</v>
      </c>
      <c r="I801" s="297"/>
      <c r="J801" s="505"/>
      <c r="K801" s="402">
        <f t="shared" si="50"/>
        <v>0</v>
      </c>
    </row>
    <row r="802" spans="1:11" x14ac:dyDescent="0.25">
      <c r="A802" s="265">
        <f t="shared" si="51"/>
        <v>791</v>
      </c>
      <c r="B802" s="505"/>
      <c r="C802" s="523"/>
      <c r="D802" s="505"/>
      <c r="E802" s="402">
        <f t="shared" si="48"/>
        <v>0</v>
      </c>
      <c r="F802" s="297"/>
      <c r="G802" s="505"/>
      <c r="H802" s="402">
        <f t="shared" si="49"/>
        <v>0</v>
      </c>
      <c r="I802" s="297"/>
      <c r="J802" s="505"/>
      <c r="K802" s="402">
        <f t="shared" si="50"/>
        <v>0</v>
      </c>
    </row>
    <row r="803" spans="1:11" x14ac:dyDescent="0.25">
      <c r="A803" s="265">
        <f t="shared" si="51"/>
        <v>792</v>
      </c>
      <c r="B803" s="505"/>
      <c r="C803" s="523"/>
      <c r="D803" s="505"/>
      <c r="E803" s="402">
        <f t="shared" si="48"/>
        <v>0</v>
      </c>
      <c r="F803" s="297"/>
      <c r="G803" s="505"/>
      <c r="H803" s="402">
        <f t="shared" si="49"/>
        <v>0</v>
      </c>
      <c r="I803" s="297"/>
      <c r="J803" s="505"/>
      <c r="K803" s="402">
        <f t="shared" si="50"/>
        <v>0</v>
      </c>
    </row>
    <row r="804" spans="1:11" x14ac:dyDescent="0.25">
      <c r="A804" s="265">
        <f t="shared" si="51"/>
        <v>793</v>
      </c>
      <c r="B804" s="505"/>
      <c r="C804" s="523"/>
      <c r="D804" s="505"/>
      <c r="E804" s="402">
        <f t="shared" si="48"/>
        <v>0</v>
      </c>
      <c r="F804" s="297"/>
      <c r="G804" s="505"/>
      <c r="H804" s="402">
        <f t="shared" si="49"/>
        <v>0</v>
      </c>
      <c r="I804" s="297"/>
      <c r="J804" s="505"/>
      <c r="K804" s="402">
        <f t="shared" si="50"/>
        <v>0</v>
      </c>
    </row>
    <row r="805" spans="1:11" x14ac:dyDescent="0.25">
      <c r="A805" s="265">
        <f t="shared" si="51"/>
        <v>794</v>
      </c>
      <c r="B805" s="505"/>
      <c r="C805" s="523"/>
      <c r="D805" s="505"/>
      <c r="E805" s="402">
        <f t="shared" si="48"/>
        <v>0</v>
      </c>
      <c r="F805" s="297"/>
      <c r="G805" s="505"/>
      <c r="H805" s="402">
        <f t="shared" si="49"/>
        <v>0</v>
      </c>
      <c r="I805" s="297"/>
      <c r="J805" s="505"/>
      <c r="K805" s="402">
        <f t="shared" si="50"/>
        <v>0</v>
      </c>
    </row>
    <row r="806" spans="1:11" x14ac:dyDescent="0.25">
      <c r="A806" s="265">
        <f t="shared" si="51"/>
        <v>795</v>
      </c>
      <c r="B806" s="505"/>
      <c r="C806" s="523"/>
      <c r="D806" s="505"/>
      <c r="E806" s="402">
        <f t="shared" si="48"/>
        <v>0</v>
      </c>
      <c r="F806" s="297"/>
      <c r="G806" s="505"/>
      <c r="H806" s="402">
        <f t="shared" si="49"/>
        <v>0</v>
      </c>
      <c r="I806" s="297"/>
      <c r="J806" s="505"/>
      <c r="K806" s="402">
        <f t="shared" si="50"/>
        <v>0</v>
      </c>
    </row>
    <row r="807" spans="1:11" x14ac:dyDescent="0.25">
      <c r="A807" s="265">
        <f t="shared" si="51"/>
        <v>796</v>
      </c>
      <c r="B807" s="505"/>
      <c r="C807" s="523"/>
      <c r="D807" s="505"/>
      <c r="E807" s="402">
        <f t="shared" si="48"/>
        <v>0</v>
      </c>
      <c r="F807" s="297"/>
      <c r="G807" s="505"/>
      <c r="H807" s="402">
        <f t="shared" si="49"/>
        <v>0</v>
      </c>
      <c r="I807" s="297"/>
      <c r="J807" s="505"/>
      <c r="K807" s="402">
        <f t="shared" si="50"/>
        <v>0</v>
      </c>
    </row>
    <row r="808" spans="1:11" x14ac:dyDescent="0.25">
      <c r="A808" s="265">
        <f t="shared" si="51"/>
        <v>797</v>
      </c>
      <c r="B808" s="505"/>
      <c r="C808" s="523"/>
      <c r="D808" s="505"/>
      <c r="E808" s="402">
        <f t="shared" si="48"/>
        <v>0</v>
      </c>
      <c r="F808" s="297"/>
      <c r="G808" s="505"/>
      <c r="H808" s="402">
        <f t="shared" si="49"/>
        <v>0</v>
      </c>
      <c r="I808" s="297"/>
      <c r="J808" s="505"/>
      <c r="K808" s="402">
        <f t="shared" si="50"/>
        <v>0</v>
      </c>
    </row>
    <row r="809" spans="1:11" x14ac:dyDescent="0.25">
      <c r="A809" s="265">
        <f t="shared" si="51"/>
        <v>798</v>
      </c>
      <c r="B809" s="505"/>
      <c r="C809" s="523"/>
      <c r="D809" s="505"/>
      <c r="E809" s="402">
        <f t="shared" si="48"/>
        <v>0</v>
      </c>
      <c r="F809" s="297"/>
      <c r="G809" s="505"/>
      <c r="H809" s="402">
        <f t="shared" si="49"/>
        <v>0</v>
      </c>
      <c r="I809" s="297"/>
      <c r="J809" s="505"/>
      <c r="K809" s="402">
        <f t="shared" si="50"/>
        <v>0</v>
      </c>
    </row>
    <row r="810" spans="1:11" x14ac:dyDescent="0.25">
      <c r="A810" s="265">
        <f t="shared" si="51"/>
        <v>799</v>
      </c>
      <c r="B810" s="505"/>
      <c r="C810" s="523"/>
      <c r="D810" s="505"/>
      <c r="E810" s="402">
        <f t="shared" si="48"/>
        <v>0</v>
      </c>
      <c r="F810" s="297"/>
      <c r="G810" s="505"/>
      <c r="H810" s="402">
        <f t="shared" si="49"/>
        <v>0</v>
      </c>
      <c r="I810" s="297"/>
      <c r="J810" s="505"/>
      <c r="K810" s="402">
        <f t="shared" si="50"/>
        <v>0</v>
      </c>
    </row>
    <row r="811" spans="1:11" x14ac:dyDescent="0.25">
      <c r="A811" s="265">
        <f t="shared" si="51"/>
        <v>800</v>
      </c>
      <c r="B811" s="505"/>
      <c r="C811" s="523"/>
      <c r="D811" s="505"/>
      <c r="E811" s="402">
        <f t="shared" si="48"/>
        <v>0</v>
      </c>
      <c r="F811" s="297"/>
      <c r="G811" s="505"/>
      <c r="H811" s="402">
        <f t="shared" si="49"/>
        <v>0</v>
      </c>
      <c r="I811" s="297"/>
      <c r="J811" s="505"/>
      <c r="K811" s="402">
        <f t="shared" si="50"/>
        <v>0</v>
      </c>
    </row>
    <row r="812" spans="1:11" x14ac:dyDescent="0.25">
      <c r="A812" s="265">
        <f t="shared" si="51"/>
        <v>801</v>
      </c>
      <c r="B812" s="505"/>
      <c r="C812" s="523"/>
      <c r="D812" s="505"/>
      <c r="E812" s="402">
        <f t="shared" si="48"/>
        <v>0</v>
      </c>
      <c r="F812" s="297"/>
      <c r="G812" s="505"/>
      <c r="H812" s="402">
        <f t="shared" si="49"/>
        <v>0</v>
      </c>
      <c r="I812" s="297"/>
      <c r="J812" s="505"/>
      <c r="K812" s="402">
        <f t="shared" si="50"/>
        <v>0</v>
      </c>
    </row>
    <row r="813" spans="1:11" x14ac:dyDescent="0.25">
      <c r="A813" s="265">
        <f t="shared" si="51"/>
        <v>802</v>
      </c>
      <c r="B813" s="505"/>
      <c r="C813" s="523"/>
      <c r="D813" s="505"/>
      <c r="E813" s="402">
        <f t="shared" si="48"/>
        <v>0</v>
      </c>
      <c r="F813" s="297"/>
      <c r="G813" s="505"/>
      <c r="H813" s="402">
        <f t="shared" si="49"/>
        <v>0</v>
      </c>
      <c r="I813" s="297"/>
      <c r="J813" s="505"/>
      <c r="K813" s="402">
        <f t="shared" si="50"/>
        <v>0</v>
      </c>
    </row>
    <row r="814" spans="1:11" x14ac:dyDescent="0.25">
      <c r="A814" s="265">
        <f t="shared" si="51"/>
        <v>803</v>
      </c>
      <c r="B814" s="505"/>
      <c r="C814" s="523"/>
      <c r="D814" s="505"/>
      <c r="E814" s="402">
        <f t="shared" si="48"/>
        <v>0</v>
      </c>
      <c r="F814" s="297"/>
      <c r="G814" s="505"/>
      <c r="H814" s="402">
        <f t="shared" si="49"/>
        <v>0</v>
      </c>
      <c r="I814" s="297"/>
      <c r="J814" s="505"/>
      <c r="K814" s="402">
        <f t="shared" si="50"/>
        <v>0</v>
      </c>
    </row>
    <row r="815" spans="1:11" x14ac:dyDescent="0.25">
      <c r="A815" s="265">
        <f t="shared" si="51"/>
        <v>804</v>
      </c>
      <c r="B815" s="505"/>
      <c r="C815" s="523"/>
      <c r="D815" s="505"/>
      <c r="E815" s="402">
        <f t="shared" si="48"/>
        <v>0</v>
      </c>
      <c r="F815" s="297"/>
      <c r="G815" s="505"/>
      <c r="H815" s="402">
        <f t="shared" si="49"/>
        <v>0</v>
      </c>
      <c r="I815" s="297"/>
      <c r="J815" s="505"/>
      <c r="K815" s="402">
        <f t="shared" si="50"/>
        <v>0</v>
      </c>
    </row>
    <row r="816" spans="1:11" x14ac:dyDescent="0.25">
      <c r="A816" s="265">
        <f t="shared" si="51"/>
        <v>805</v>
      </c>
      <c r="B816" s="505"/>
      <c r="C816" s="523"/>
      <c r="D816" s="505"/>
      <c r="E816" s="402">
        <f t="shared" si="48"/>
        <v>0</v>
      </c>
      <c r="F816" s="297"/>
      <c r="G816" s="505"/>
      <c r="H816" s="402">
        <f t="shared" si="49"/>
        <v>0</v>
      </c>
      <c r="I816" s="297"/>
      <c r="J816" s="505"/>
      <c r="K816" s="402">
        <f t="shared" si="50"/>
        <v>0</v>
      </c>
    </row>
    <row r="817" spans="1:11" x14ac:dyDescent="0.25">
      <c r="A817" s="265">
        <f t="shared" si="51"/>
        <v>806</v>
      </c>
      <c r="B817" s="505"/>
      <c r="C817" s="523"/>
      <c r="D817" s="505"/>
      <c r="E817" s="402">
        <f t="shared" si="48"/>
        <v>0</v>
      </c>
      <c r="F817" s="297"/>
      <c r="G817" s="505"/>
      <c r="H817" s="402">
        <f t="shared" si="49"/>
        <v>0</v>
      </c>
      <c r="I817" s="297"/>
      <c r="J817" s="505"/>
      <c r="K817" s="402">
        <f t="shared" si="50"/>
        <v>0</v>
      </c>
    </row>
    <row r="818" spans="1:11" x14ac:dyDescent="0.25">
      <c r="A818" s="265">
        <f t="shared" si="51"/>
        <v>807</v>
      </c>
      <c r="B818" s="505"/>
      <c r="C818" s="523"/>
      <c r="D818" s="505"/>
      <c r="E818" s="402">
        <f t="shared" si="48"/>
        <v>0</v>
      </c>
      <c r="F818" s="297"/>
      <c r="G818" s="505"/>
      <c r="H818" s="402">
        <f t="shared" si="49"/>
        <v>0</v>
      </c>
      <c r="I818" s="297"/>
      <c r="J818" s="505"/>
      <c r="K818" s="402">
        <f t="shared" si="50"/>
        <v>0</v>
      </c>
    </row>
    <row r="819" spans="1:11" x14ac:dyDescent="0.25">
      <c r="A819" s="265">
        <f t="shared" si="51"/>
        <v>808</v>
      </c>
      <c r="B819" s="505"/>
      <c r="C819" s="523"/>
      <c r="D819" s="505"/>
      <c r="E819" s="402">
        <f t="shared" si="48"/>
        <v>0</v>
      </c>
      <c r="F819" s="297"/>
      <c r="G819" s="505"/>
      <c r="H819" s="402">
        <f t="shared" si="49"/>
        <v>0</v>
      </c>
      <c r="I819" s="297"/>
      <c r="J819" s="505"/>
      <c r="K819" s="402">
        <f t="shared" si="50"/>
        <v>0</v>
      </c>
    </row>
    <row r="820" spans="1:11" x14ac:dyDescent="0.25">
      <c r="A820" s="265">
        <f t="shared" si="51"/>
        <v>809</v>
      </c>
      <c r="B820" s="505"/>
      <c r="C820" s="523"/>
      <c r="D820" s="505"/>
      <c r="E820" s="402">
        <f t="shared" si="48"/>
        <v>0</v>
      </c>
      <c r="F820" s="297"/>
      <c r="G820" s="505"/>
      <c r="H820" s="402">
        <f t="shared" si="49"/>
        <v>0</v>
      </c>
      <c r="I820" s="297"/>
      <c r="J820" s="505"/>
      <c r="K820" s="402">
        <f t="shared" si="50"/>
        <v>0</v>
      </c>
    </row>
    <row r="821" spans="1:11" x14ac:dyDescent="0.25">
      <c r="A821" s="265">
        <f t="shared" si="51"/>
        <v>810</v>
      </c>
      <c r="B821" s="505"/>
      <c r="C821" s="523"/>
      <c r="D821" s="505"/>
      <c r="E821" s="402">
        <f t="shared" si="48"/>
        <v>0</v>
      </c>
      <c r="F821" s="297"/>
      <c r="G821" s="505"/>
      <c r="H821" s="402">
        <f t="shared" si="49"/>
        <v>0</v>
      </c>
      <c r="I821" s="297"/>
      <c r="J821" s="505"/>
      <c r="K821" s="402">
        <f t="shared" si="50"/>
        <v>0</v>
      </c>
    </row>
    <row r="822" spans="1:11" x14ac:dyDescent="0.25">
      <c r="A822" s="265">
        <f t="shared" si="51"/>
        <v>811</v>
      </c>
      <c r="B822" s="505"/>
      <c r="C822" s="523"/>
      <c r="D822" s="505"/>
      <c r="E822" s="402">
        <f t="shared" si="48"/>
        <v>0</v>
      </c>
      <c r="F822" s="297"/>
      <c r="G822" s="505"/>
      <c r="H822" s="402">
        <f t="shared" si="49"/>
        <v>0</v>
      </c>
      <c r="I822" s="297"/>
      <c r="J822" s="505"/>
      <c r="K822" s="402">
        <f t="shared" si="50"/>
        <v>0</v>
      </c>
    </row>
    <row r="823" spans="1:11" x14ac:dyDescent="0.25">
      <c r="A823" s="265">
        <f t="shared" si="51"/>
        <v>812</v>
      </c>
      <c r="B823" s="505"/>
      <c r="C823" s="523"/>
      <c r="D823" s="505"/>
      <c r="E823" s="402">
        <f t="shared" si="48"/>
        <v>0</v>
      </c>
      <c r="F823" s="297"/>
      <c r="G823" s="505"/>
      <c r="H823" s="402">
        <f t="shared" si="49"/>
        <v>0</v>
      </c>
      <c r="I823" s="297"/>
      <c r="J823" s="505"/>
      <c r="K823" s="402">
        <f t="shared" si="50"/>
        <v>0</v>
      </c>
    </row>
    <row r="824" spans="1:11" x14ac:dyDescent="0.25">
      <c r="A824" s="265">
        <f t="shared" si="51"/>
        <v>813</v>
      </c>
      <c r="B824" s="505"/>
      <c r="C824" s="523"/>
      <c r="D824" s="505"/>
      <c r="E824" s="402">
        <f t="shared" si="48"/>
        <v>0</v>
      </c>
      <c r="F824" s="297"/>
      <c r="G824" s="505"/>
      <c r="H824" s="402">
        <f t="shared" si="49"/>
        <v>0</v>
      </c>
      <c r="I824" s="297"/>
      <c r="J824" s="505"/>
      <c r="K824" s="402">
        <f t="shared" si="50"/>
        <v>0</v>
      </c>
    </row>
    <row r="825" spans="1:11" x14ac:dyDescent="0.25">
      <c r="A825" s="265">
        <f t="shared" si="51"/>
        <v>814</v>
      </c>
      <c r="B825" s="505"/>
      <c r="C825" s="523"/>
      <c r="D825" s="505"/>
      <c r="E825" s="402">
        <f t="shared" si="48"/>
        <v>0</v>
      </c>
      <c r="F825" s="297"/>
      <c r="G825" s="505"/>
      <c r="H825" s="402">
        <f t="shared" si="49"/>
        <v>0</v>
      </c>
      <c r="I825" s="297"/>
      <c r="J825" s="505"/>
      <c r="K825" s="402">
        <f t="shared" si="50"/>
        <v>0</v>
      </c>
    </row>
    <row r="826" spans="1:11" x14ac:dyDescent="0.25">
      <c r="A826" s="265">
        <f t="shared" si="51"/>
        <v>815</v>
      </c>
      <c r="B826" s="505"/>
      <c r="C826" s="523"/>
      <c r="D826" s="505"/>
      <c r="E826" s="402">
        <f t="shared" si="48"/>
        <v>0</v>
      </c>
      <c r="F826" s="297"/>
      <c r="G826" s="505"/>
      <c r="H826" s="402">
        <f t="shared" si="49"/>
        <v>0</v>
      </c>
      <c r="I826" s="297"/>
      <c r="J826" s="505"/>
      <c r="K826" s="402">
        <f t="shared" si="50"/>
        <v>0</v>
      </c>
    </row>
    <row r="827" spans="1:11" x14ac:dyDescent="0.25">
      <c r="A827" s="265">
        <f t="shared" si="51"/>
        <v>816</v>
      </c>
      <c r="B827" s="505"/>
      <c r="C827" s="523"/>
      <c r="D827" s="505"/>
      <c r="E827" s="402">
        <f t="shared" si="48"/>
        <v>0</v>
      </c>
      <c r="F827" s="297"/>
      <c r="G827" s="505"/>
      <c r="H827" s="402">
        <f t="shared" si="49"/>
        <v>0</v>
      </c>
      <c r="I827" s="297"/>
      <c r="J827" s="505"/>
      <c r="K827" s="402">
        <f t="shared" si="50"/>
        <v>0</v>
      </c>
    </row>
    <row r="828" spans="1:11" x14ac:dyDescent="0.25">
      <c r="A828" s="265">
        <f t="shared" si="51"/>
        <v>817</v>
      </c>
      <c r="B828" s="505"/>
      <c r="C828" s="523"/>
      <c r="D828" s="505"/>
      <c r="E828" s="402">
        <f t="shared" si="48"/>
        <v>0</v>
      </c>
      <c r="F828" s="297"/>
      <c r="G828" s="505"/>
      <c r="H828" s="402">
        <f t="shared" si="49"/>
        <v>0</v>
      </c>
      <c r="I828" s="297"/>
      <c r="J828" s="505"/>
      <c r="K828" s="402">
        <f t="shared" si="50"/>
        <v>0</v>
      </c>
    </row>
    <row r="829" spans="1:11" x14ac:dyDescent="0.25">
      <c r="A829" s="265">
        <f t="shared" si="51"/>
        <v>818</v>
      </c>
      <c r="B829" s="505"/>
      <c r="C829" s="523"/>
      <c r="D829" s="505"/>
      <c r="E829" s="402">
        <f t="shared" si="48"/>
        <v>0</v>
      </c>
      <c r="F829" s="297"/>
      <c r="G829" s="505"/>
      <c r="H829" s="402">
        <f t="shared" si="49"/>
        <v>0</v>
      </c>
      <c r="I829" s="297"/>
      <c r="J829" s="505"/>
      <c r="K829" s="402">
        <f t="shared" si="50"/>
        <v>0</v>
      </c>
    </row>
    <row r="830" spans="1:11" x14ac:dyDescent="0.25">
      <c r="A830" s="265">
        <f t="shared" si="51"/>
        <v>819</v>
      </c>
      <c r="B830" s="505"/>
      <c r="C830" s="523"/>
      <c r="D830" s="505"/>
      <c r="E830" s="402">
        <f t="shared" si="48"/>
        <v>0</v>
      </c>
      <c r="F830" s="297"/>
      <c r="G830" s="505"/>
      <c r="H830" s="402">
        <f t="shared" si="49"/>
        <v>0</v>
      </c>
      <c r="I830" s="297"/>
      <c r="J830" s="505"/>
      <c r="K830" s="402">
        <f t="shared" si="50"/>
        <v>0</v>
      </c>
    </row>
    <row r="831" spans="1:11" x14ac:dyDescent="0.25">
      <c r="A831" s="265">
        <f t="shared" si="51"/>
        <v>820</v>
      </c>
      <c r="B831" s="505"/>
      <c r="C831" s="523"/>
      <c r="D831" s="505"/>
      <c r="E831" s="402">
        <f t="shared" si="48"/>
        <v>0</v>
      </c>
      <c r="F831" s="297"/>
      <c r="G831" s="505"/>
      <c r="H831" s="402">
        <f t="shared" si="49"/>
        <v>0</v>
      </c>
      <c r="I831" s="297"/>
      <c r="J831" s="505"/>
      <c r="K831" s="402">
        <f t="shared" si="50"/>
        <v>0</v>
      </c>
    </row>
    <row r="832" spans="1:11" x14ac:dyDescent="0.25">
      <c r="A832" s="265">
        <f t="shared" si="51"/>
        <v>821</v>
      </c>
      <c r="B832" s="505"/>
      <c r="C832" s="523"/>
      <c r="D832" s="505"/>
      <c r="E832" s="402">
        <f t="shared" si="48"/>
        <v>0</v>
      </c>
      <c r="F832" s="297"/>
      <c r="G832" s="505"/>
      <c r="H832" s="402">
        <f t="shared" si="49"/>
        <v>0</v>
      </c>
      <c r="I832" s="297"/>
      <c r="J832" s="505"/>
      <c r="K832" s="402">
        <f t="shared" si="50"/>
        <v>0</v>
      </c>
    </row>
    <row r="833" spans="1:11" x14ac:dyDescent="0.25">
      <c r="A833" s="265">
        <f t="shared" si="51"/>
        <v>822</v>
      </c>
      <c r="B833" s="505"/>
      <c r="C833" s="523"/>
      <c r="D833" s="505"/>
      <c r="E833" s="402">
        <f t="shared" si="48"/>
        <v>0</v>
      </c>
      <c r="F833" s="297"/>
      <c r="G833" s="505"/>
      <c r="H833" s="402">
        <f t="shared" si="49"/>
        <v>0</v>
      </c>
      <c r="I833" s="297"/>
      <c r="J833" s="505"/>
      <c r="K833" s="402">
        <f t="shared" si="50"/>
        <v>0</v>
      </c>
    </row>
    <row r="834" spans="1:11" x14ac:dyDescent="0.25">
      <c r="A834" s="265">
        <f t="shared" si="51"/>
        <v>823</v>
      </c>
      <c r="B834" s="505"/>
      <c r="C834" s="523"/>
      <c r="D834" s="505"/>
      <c r="E834" s="402">
        <f t="shared" si="48"/>
        <v>0</v>
      </c>
      <c r="F834" s="297"/>
      <c r="G834" s="505"/>
      <c r="H834" s="402">
        <f t="shared" si="49"/>
        <v>0</v>
      </c>
      <c r="I834" s="297"/>
      <c r="J834" s="505"/>
      <c r="K834" s="402">
        <f t="shared" si="50"/>
        <v>0</v>
      </c>
    </row>
    <row r="835" spans="1:11" x14ac:dyDescent="0.25">
      <c r="A835" s="265">
        <f t="shared" si="51"/>
        <v>824</v>
      </c>
      <c r="B835" s="505"/>
      <c r="C835" s="523"/>
      <c r="D835" s="505"/>
      <c r="E835" s="402">
        <f t="shared" si="48"/>
        <v>0</v>
      </c>
      <c r="F835" s="297"/>
      <c r="G835" s="505"/>
      <c r="H835" s="402">
        <f t="shared" si="49"/>
        <v>0</v>
      </c>
      <c r="I835" s="297"/>
      <c r="J835" s="505"/>
      <c r="K835" s="402">
        <f t="shared" si="50"/>
        <v>0</v>
      </c>
    </row>
    <row r="836" spans="1:11" x14ac:dyDescent="0.25">
      <c r="A836" s="265">
        <f t="shared" si="51"/>
        <v>825</v>
      </c>
      <c r="B836" s="505"/>
      <c r="C836" s="523"/>
      <c r="D836" s="505"/>
      <c r="E836" s="402">
        <f t="shared" si="48"/>
        <v>0</v>
      </c>
      <c r="F836" s="297"/>
      <c r="G836" s="505"/>
      <c r="H836" s="402">
        <f t="shared" si="49"/>
        <v>0</v>
      </c>
      <c r="I836" s="297"/>
      <c r="J836" s="505"/>
      <c r="K836" s="402">
        <f t="shared" si="50"/>
        <v>0</v>
      </c>
    </row>
    <row r="837" spans="1:11" x14ac:dyDescent="0.25">
      <c r="A837" s="265">
        <f t="shared" si="51"/>
        <v>826</v>
      </c>
      <c r="B837" s="505"/>
      <c r="C837" s="523"/>
      <c r="D837" s="505"/>
      <c r="E837" s="402">
        <f t="shared" si="48"/>
        <v>0</v>
      </c>
      <c r="F837" s="297"/>
      <c r="G837" s="505"/>
      <c r="H837" s="402">
        <f t="shared" si="49"/>
        <v>0</v>
      </c>
      <c r="I837" s="297"/>
      <c r="J837" s="505"/>
      <c r="K837" s="402">
        <f t="shared" si="50"/>
        <v>0</v>
      </c>
    </row>
    <row r="838" spans="1:11" x14ac:dyDescent="0.25">
      <c r="A838" s="265">
        <f t="shared" si="51"/>
        <v>827</v>
      </c>
      <c r="B838" s="505"/>
      <c r="C838" s="523"/>
      <c r="D838" s="505"/>
      <c r="E838" s="402">
        <f t="shared" si="48"/>
        <v>0</v>
      </c>
      <c r="F838" s="297"/>
      <c r="G838" s="505"/>
      <c r="H838" s="402">
        <f t="shared" si="49"/>
        <v>0</v>
      </c>
      <c r="I838" s="297"/>
      <c r="J838" s="505"/>
      <c r="K838" s="402">
        <f t="shared" si="50"/>
        <v>0</v>
      </c>
    </row>
    <row r="839" spans="1:11" x14ac:dyDescent="0.25">
      <c r="A839" s="265">
        <f t="shared" si="51"/>
        <v>828</v>
      </c>
      <c r="B839" s="505"/>
      <c r="C839" s="523"/>
      <c r="D839" s="505"/>
      <c r="E839" s="402">
        <f t="shared" si="48"/>
        <v>0</v>
      </c>
      <c r="F839" s="297"/>
      <c r="G839" s="505"/>
      <c r="H839" s="402">
        <f t="shared" si="49"/>
        <v>0</v>
      </c>
      <c r="I839" s="297"/>
      <c r="J839" s="505"/>
      <c r="K839" s="402">
        <f t="shared" si="50"/>
        <v>0</v>
      </c>
    </row>
    <row r="840" spans="1:11" x14ac:dyDescent="0.25">
      <c r="A840" s="265">
        <f t="shared" si="51"/>
        <v>829</v>
      </c>
      <c r="B840" s="505"/>
      <c r="C840" s="523"/>
      <c r="D840" s="505"/>
      <c r="E840" s="402">
        <f t="shared" si="48"/>
        <v>0</v>
      </c>
      <c r="F840" s="297"/>
      <c r="G840" s="505"/>
      <c r="H840" s="402">
        <f t="shared" si="49"/>
        <v>0</v>
      </c>
      <c r="I840" s="297"/>
      <c r="J840" s="505"/>
      <c r="K840" s="402">
        <f t="shared" si="50"/>
        <v>0</v>
      </c>
    </row>
    <row r="841" spans="1:11" x14ac:dyDescent="0.25">
      <c r="A841" s="265">
        <f t="shared" si="51"/>
        <v>830</v>
      </c>
      <c r="B841" s="505"/>
      <c r="C841" s="523"/>
      <c r="D841" s="505"/>
      <c r="E841" s="402">
        <f t="shared" si="48"/>
        <v>0</v>
      </c>
      <c r="F841" s="297"/>
      <c r="G841" s="505"/>
      <c r="H841" s="402">
        <f t="shared" si="49"/>
        <v>0</v>
      </c>
      <c r="I841" s="297"/>
      <c r="J841" s="505"/>
      <c r="K841" s="402">
        <f t="shared" si="50"/>
        <v>0</v>
      </c>
    </row>
    <row r="842" spans="1:11" x14ac:dyDescent="0.25">
      <c r="A842" s="265">
        <f t="shared" si="51"/>
        <v>831</v>
      </c>
      <c r="B842" s="505"/>
      <c r="C842" s="523"/>
      <c r="D842" s="505"/>
      <c r="E842" s="402">
        <f t="shared" si="48"/>
        <v>0</v>
      </c>
      <c r="F842" s="297"/>
      <c r="G842" s="505"/>
      <c r="H842" s="402">
        <f t="shared" si="49"/>
        <v>0</v>
      </c>
      <c r="I842" s="297"/>
      <c r="J842" s="505"/>
      <c r="K842" s="402">
        <f t="shared" si="50"/>
        <v>0</v>
      </c>
    </row>
    <row r="843" spans="1:11" x14ac:dyDescent="0.25">
      <c r="A843" s="265">
        <f t="shared" si="51"/>
        <v>832</v>
      </c>
      <c r="B843" s="505"/>
      <c r="C843" s="523"/>
      <c r="D843" s="505"/>
      <c r="E843" s="402">
        <f t="shared" si="48"/>
        <v>0</v>
      </c>
      <c r="F843" s="297"/>
      <c r="G843" s="505"/>
      <c r="H843" s="402">
        <f t="shared" si="49"/>
        <v>0</v>
      </c>
      <c r="I843" s="297"/>
      <c r="J843" s="505"/>
      <c r="K843" s="402">
        <f t="shared" si="50"/>
        <v>0</v>
      </c>
    </row>
    <row r="844" spans="1:11" x14ac:dyDescent="0.25">
      <c r="A844" s="265">
        <f t="shared" si="51"/>
        <v>833</v>
      </c>
      <c r="B844" s="505"/>
      <c r="C844" s="523"/>
      <c r="D844" s="505"/>
      <c r="E844" s="402">
        <f t="shared" si="48"/>
        <v>0</v>
      </c>
      <c r="F844" s="297"/>
      <c r="G844" s="505"/>
      <c r="H844" s="402">
        <f t="shared" si="49"/>
        <v>0</v>
      </c>
      <c r="I844" s="297"/>
      <c r="J844" s="505"/>
      <c r="K844" s="402">
        <f t="shared" si="50"/>
        <v>0</v>
      </c>
    </row>
    <row r="845" spans="1:11" x14ac:dyDescent="0.25">
      <c r="A845" s="265">
        <f t="shared" si="51"/>
        <v>834</v>
      </c>
      <c r="B845" s="505"/>
      <c r="C845" s="523"/>
      <c r="D845" s="505"/>
      <c r="E845" s="402">
        <f t="shared" ref="E845:E908" si="52">ROUND(IF(D845/136*7&lt;40,D845/136*0.175,1),1)</f>
        <v>0</v>
      </c>
      <c r="F845" s="297"/>
      <c r="G845" s="505"/>
      <c r="H845" s="402">
        <f t="shared" ref="H845:H908" si="53">ROUND(IF(G845/60*7&lt;40,G845/60*0.175,1),1)</f>
        <v>0</v>
      </c>
      <c r="I845" s="297"/>
      <c r="J845" s="505"/>
      <c r="K845" s="402">
        <f t="shared" ref="K845:K908" si="54">ROUND(IF(J845/84*7&lt;40,J845/84*0.175,1),1)</f>
        <v>0</v>
      </c>
    </row>
    <row r="846" spans="1:11" x14ac:dyDescent="0.25">
      <c r="A846" s="265">
        <f t="shared" ref="A846:A909" si="55">+A845+1</f>
        <v>835</v>
      </c>
      <c r="B846" s="505"/>
      <c r="C846" s="523"/>
      <c r="D846" s="505"/>
      <c r="E846" s="402">
        <f t="shared" si="52"/>
        <v>0</v>
      </c>
      <c r="F846" s="297"/>
      <c r="G846" s="505"/>
      <c r="H846" s="402">
        <f t="shared" si="53"/>
        <v>0</v>
      </c>
      <c r="I846" s="297"/>
      <c r="J846" s="505"/>
      <c r="K846" s="402">
        <f t="shared" si="54"/>
        <v>0</v>
      </c>
    </row>
    <row r="847" spans="1:11" x14ac:dyDescent="0.25">
      <c r="A847" s="265">
        <f t="shared" si="55"/>
        <v>836</v>
      </c>
      <c r="B847" s="505"/>
      <c r="C847" s="523"/>
      <c r="D847" s="505"/>
      <c r="E847" s="402">
        <f t="shared" si="52"/>
        <v>0</v>
      </c>
      <c r="F847" s="297"/>
      <c r="G847" s="505"/>
      <c r="H847" s="402">
        <f t="shared" si="53"/>
        <v>0</v>
      </c>
      <c r="I847" s="297"/>
      <c r="J847" s="505"/>
      <c r="K847" s="402">
        <f t="shared" si="54"/>
        <v>0</v>
      </c>
    </row>
    <row r="848" spans="1:11" x14ac:dyDescent="0.25">
      <c r="A848" s="265">
        <f t="shared" si="55"/>
        <v>837</v>
      </c>
      <c r="B848" s="505"/>
      <c r="C848" s="523"/>
      <c r="D848" s="505"/>
      <c r="E848" s="402">
        <f t="shared" si="52"/>
        <v>0</v>
      </c>
      <c r="F848" s="297"/>
      <c r="G848" s="505"/>
      <c r="H848" s="402">
        <f t="shared" si="53"/>
        <v>0</v>
      </c>
      <c r="I848" s="297"/>
      <c r="J848" s="505"/>
      <c r="K848" s="402">
        <f t="shared" si="54"/>
        <v>0</v>
      </c>
    </row>
    <row r="849" spans="1:11" x14ac:dyDescent="0.25">
      <c r="A849" s="265">
        <f t="shared" si="55"/>
        <v>838</v>
      </c>
      <c r="B849" s="505"/>
      <c r="C849" s="523"/>
      <c r="D849" s="505"/>
      <c r="E849" s="402">
        <f t="shared" si="52"/>
        <v>0</v>
      </c>
      <c r="F849" s="297"/>
      <c r="G849" s="505"/>
      <c r="H849" s="402">
        <f t="shared" si="53"/>
        <v>0</v>
      </c>
      <c r="I849" s="297"/>
      <c r="J849" s="505"/>
      <c r="K849" s="402">
        <f t="shared" si="54"/>
        <v>0</v>
      </c>
    </row>
    <row r="850" spans="1:11" x14ac:dyDescent="0.25">
      <c r="A850" s="265">
        <f t="shared" si="55"/>
        <v>839</v>
      </c>
      <c r="B850" s="505"/>
      <c r="C850" s="523"/>
      <c r="D850" s="505"/>
      <c r="E850" s="402">
        <f t="shared" si="52"/>
        <v>0</v>
      </c>
      <c r="F850" s="297"/>
      <c r="G850" s="505"/>
      <c r="H850" s="402">
        <f t="shared" si="53"/>
        <v>0</v>
      </c>
      <c r="I850" s="297"/>
      <c r="J850" s="505"/>
      <c r="K850" s="402">
        <f t="shared" si="54"/>
        <v>0</v>
      </c>
    </row>
    <row r="851" spans="1:11" x14ac:dyDescent="0.25">
      <c r="A851" s="265">
        <f t="shared" si="55"/>
        <v>840</v>
      </c>
      <c r="B851" s="505"/>
      <c r="C851" s="523"/>
      <c r="D851" s="505"/>
      <c r="E851" s="402">
        <f t="shared" si="52"/>
        <v>0</v>
      </c>
      <c r="F851" s="297"/>
      <c r="G851" s="505"/>
      <c r="H851" s="402">
        <f t="shared" si="53"/>
        <v>0</v>
      </c>
      <c r="I851" s="297"/>
      <c r="J851" s="505"/>
      <c r="K851" s="402">
        <f t="shared" si="54"/>
        <v>0</v>
      </c>
    </row>
    <row r="852" spans="1:11" x14ac:dyDescent="0.25">
      <c r="A852" s="265">
        <f t="shared" si="55"/>
        <v>841</v>
      </c>
      <c r="B852" s="505"/>
      <c r="C852" s="523"/>
      <c r="D852" s="505"/>
      <c r="E852" s="402">
        <f t="shared" si="52"/>
        <v>0</v>
      </c>
      <c r="F852" s="297"/>
      <c r="G852" s="505"/>
      <c r="H852" s="402">
        <f t="shared" si="53"/>
        <v>0</v>
      </c>
      <c r="I852" s="297"/>
      <c r="J852" s="505"/>
      <c r="K852" s="402">
        <f t="shared" si="54"/>
        <v>0</v>
      </c>
    </row>
    <row r="853" spans="1:11" x14ac:dyDescent="0.25">
      <c r="A853" s="265">
        <f t="shared" si="55"/>
        <v>842</v>
      </c>
      <c r="B853" s="505"/>
      <c r="C853" s="523"/>
      <c r="D853" s="505"/>
      <c r="E853" s="402">
        <f t="shared" si="52"/>
        <v>0</v>
      </c>
      <c r="F853" s="297"/>
      <c r="G853" s="505"/>
      <c r="H853" s="402">
        <f t="shared" si="53"/>
        <v>0</v>
      </c>
      <c r="I853" s="297"/>
      <c r="J853" s="505"/>
      <c r="K853" s="402">
        <f t="shared" si="54"/>
        <v>0</v>
      </c>
    </row>
    <row r="854" spans="1:11" x14ac:dyDescent="0.25">
      <c r="A854" s="265">
        <f t="shared" si="55"/>
        <v>843</v>
      </c>
      <c r="B854" s="505"/>
      <c r="C854" s="523"/>
      <c r="D854" s="505"/>
      <c r="E854" s="402">
        <f t="shared" si="52"/>
        <v>0</v>
      </c>
      <c r="F854" s="297"/>
      <c r="G854" s="505"/>
      <c r="H854" s="402">
        <f t="shared" si="53"/>
        <v>0</v>
      </c>
      <c r="I854" s="297"/>
      <c r="J854" s="505"/>
      <c r="K854" s="402">
        <f t="shared" si="54"/>
        <v>0</v>
      </c>
    </row>
    <row r="855" spans="1:11" x14ac:dyDescent="0.25">
      <c r="A855" s="265">
        <f t="shared" si="55"/>
        <v>844</v>
      </c>
      <c r="B855" s="505"/>
      <c r="C855" s="523"/>
      <c r="D855" s="505"/>
      <c r="E855" s="402">
        <f t="shared" si="52"/>
        <v>0</v>
      </c>
      <c r="F855" s="297"/>
      <c r="G855" s="505"/>
      <c r="H855" s="402">
        <f t="shared" si="53"/>
        <v>0</v>
      </c>
      <c r="I855" s="297"/>
      <c r="J855" s="505"/>
      <c r="K855" s="402">
        <f t="shared" si="54"/>
        <v>0</v>
      </c>
    </row>
    <row r="856" spans="1:11" x14ac:dyDescent="0.25">
      <c r="A856" s="265">
        <f t="shared" si="55"/>
        <v>845</v>
      </c>
      <c r="B856" s="505"/>
      <c r="C856" s="523"/>
      <c r="D856" s="505"/>
      <c r="E856" s="402">
        <f t="shared" si="52"/>
        <v>0</v>
      </c>
      <c r="F856" s="297"/>
      <c r="G856" s="505"/>
      <c r="H856" s="402">
        <f t="shared" si="53"/>
        <v>0</v>
      </c>
      <c r="I856" s="297"/>
      <c r="J856" s="505"/>
      <c r="K856" s="402">
        <f t="shared" si="54"/>
        <v>0</v>
      </c>
    </row>
    <row r="857" spans="1:11" x14ac:dyDescent="0.25">
      <c r="A857" s="265">
        <f t="shared" si="55"/>
        <v>846</v>
      </c>
      <c r="B857" s="505"/>
      <c r="C857" s="523"/>
      <c r="D857" s="505"/>
      <c r="E857" s="402">
        <f t="shared" si="52"/>
        <v>0</v>
      </c>
      <c r="F857" s="297"/>
      <c r="G857" s="505"/>
      <c r="H857" s="402">
        <f t="shared" si="53"/>
        <v>0</v>
      </c>
      <c r="I857" s="297"/>
      <c r="J857" s="505"/>
      <c r="K857" s="402">
        <f t="shared" si="54"/>
        <v>0</v>
      </c>
    </row>
    <row r="858" spans="1:11" x14ac:dyDescent="0.25">
      <c r="A858" s="265">
        <f t="shared" si="55"/>
        <v>847</v>
      </c>
      <c r="B858" s="505"/>
      <c r="C858" s="523"/>
      <c r="D858" s="505"/>
      <c r="E858" s="402">
        <f t="shared" si="52"/>
        <v>0</v>
      </c>
      <c r="F858" s="297"/>
      <c r="G858" s="505"/>
      <c r="H858" s="402">
        <f t="shared" si="53"/>
        <v>0</v>
      </c>
      <c r="I858" s="297"/>
      <c r="J858" s="505"/>
      <c r="K858" s="402">
        <f t="shared" si="54"/>
        <v>0</v>
      </c>
    </row>
    <row r="859" spans="1:11" x14ac:dyDescent="0.25">
      <c r="A859" s="265">
        <f t="shared" si="55"/>
        <v>848</v>
      </c>
      <c r="B859" s="505"/>
      <c r="C859" s="523"/>
      <c r="D859" s="505"/>
      <c r="E859" s="402">
        <f t="shared" si="52"/>
        <v>0</v>
      </c>
      <c r="F859" s="297"/>
      <c r="G859" s="505"/>
      <c r="H859" s="402">
        <f t="shared" si="53"/>
        <v>0</v>
      </c>
      <c r="I859" s="297"/>
      <c r="J859" s="505"/>
      <c r="K859" s="402">
        <f t="shared" si="54"/>
        <v>0</v>
      </c>
    </row>
    <row r="860" spans="1:11" x14ac:dyDescent="0.25">
      <c r="A860" s="265">
        <f t="shared" si="55"/>
        <v>849</v>
      </c>
      <c r="B860" s="505"/>
      <c r="C860" s="523"/>
      <c r="D860" s="505"/>
      <c r="E860" s="402">
        <f t="shared" si="52"/>
        <v>0</v>
      </c>
      <c r="F860" s="297"/>
      <c r="G860" s="505"/>
      <c r="H860" s="402">
        <f t="shared" si="53"/>
        <v>0</v>
      </c>
      <c r="I860" s="297"/>
      <c r="J860" s="505"/>
      <c r="K860" s="402">
        <f t="shared" si="54"/>
        <v>0</v>
      </c>
    </row>
    <row r="861" spans="1:11" x14ac:dyDescent="0.25">
      <c r="A861" s="265">
        <f t="shared" si="55"/>
        <v>850</v>
      </c>
      <c r="B861" s="505"/>
      <c r="C861" s="523"/>
      <c r="D861" s="505"/>
      <c r="E861" s="402">
        <f t="shared" si="52"/>
        <v>0</v>
      </c>
      <c r="F861" s="297"/>
      <c r="G861" s="505"/>
      <c r="H861" s="402">
        <f t="shared" si="53"/>
        <v>0</v>
      </c>
      <c r="I861" s="297"/>
      <c r="J861" s="505"/>
      <c r="K861" s="402">
        <f t="shared" si="54"/>
        <v>0</v>
      </c>
    </row>
    <row r="862" spans="1:11" x14ac:dyDescent="0.25">
      <c r="A862" s="265">
        <f t="shared" si="55"/>
        <v>851</v>
      </c>
      <c r="B862" s="505"/>
      <c r="C862" s="523"/>
      <c r="D862" s="505"/>
      <c r="E862" s="402">
        <f t="shared" si="52"/>
        <v>0</v>
      </c>
      <c r="F862" s="297"/>
      <c r="G862" s="505"/>
      <c r="H862" s="402">
        <f t="shared" si="53"/>
        <v>0</v>
      </c>
      <c r="I862" s="297"/>
      <c r="J862" s="505"/>
      <c r="K862" s="402">
        <f t="shared" si="54"/>
        <v>0</v>
      </c>
    </row>
    <row r="863" spans="1:11" x14ac:dyDescent="0.25">
      <c r="A863" s="265">
        <f t="shared" si="55"/>
        <v>852</v>
      </c>
      <c r="B863" s="505"/>
      <c r="C863" s="523"/>
      <c r="D863" s="505"/>
      <c r="E863" s="402">
        <f t="shared" si="52"/>
        <v>0</v>
      </c>
      <c r="F863" s="297"/>
      <c r="G863" s="505"/>
      <c r="H863" s="402">
        <f t="shared" si="53"/>
        <v>0</v>
      </c>
      <c r="I863" s="297"/>
      <c r="J863" s="505"/>
      <c r="K863" s="402">
        <f t="shared" si="54"/>
        <v>0</v>
      </c>
    </row>
    <row r="864" spans="1:11" x14ac:dyDescent="0.25">
      <c r="A864" s="265">
        <f t="shared" si="55"/>
        <v>853</v>
      </c>
      <c r="B864" s="505"/>
      <c r="C864" s="523"/>
      <c r="D864" s="505"/>
      <c r="E864" s="402">
        <f t="shared" si="52"/>
        <v>0</v>
      </c>
      <c r="F864" s="297"/>
      <c r="G864" s="505"/>
      <c r="H864" s="402">
        <f t="shared" si="53"/>
        <v>0</v>
      </c>
      <c r="I864" s="297"/>
      <c r="J864" s="505"/>
      <c r="K864" s="402">
        <f t="shared" si="54"/>
        <v>0</v>
      </c>
    </row>
    <row r="865" spans="1:11" x14ac:dyDescent="0.25">
      <c r="A865" s="265">
        <f t="shared" si="55"/>
        <v>854</v>
      </c>
      <c r="B865" s="505"/>
      <c r="C865" s="523"/>
      <c r="D865" s="505"/>
      <c r="E865" s="402">
        <f t="shared" si="52"/>
        <v>0</v>
      </c>
      <c r="F865" s="297"/>
      <c r="G865" s="505"/>
      <c r="H865" s="402">
        <f t="shared" si="53"/>
        <v>0</v>
      </c>
      <c r="I865" s="297"/>
      <c r="J865" s="505"/>
      <c r="K865" s="402">
        <f t="shared" si="54"/>
        <v>0</v>
      </c>
    </row>
    <row r="866" spans="1:11" x14ac:dyDescent="0.25">
      <c r="A866" s="265">
        <f t="shared" si="55"/>
        <v>855</v>
      </c>
      <c r="B866" s="505"/>
      <c r="C866" s="523"/>
      <c r="D866" s="505"/>
      <c r="E866" s="402">
        <f t="shared" si="52"/>
        <v>0</v>
      </c>
      <c r="F866" s="297"/>
      <c r="G866" s="505"/>
      <c r="H866" s="402">
        <f t="shared" si="53"/>
        <v>0</v>
      </c>
      <c r="I866" s="297"/>
      <c r="J866" s="505"/>
      <c r="K866" s="402">
        <f t="shared" si="54"/>
        <v>0</v>
      </c>
    </row>
    <row r="867" spans="1:11" x14ac:dyDescent="0.25">
      <c r="A867" s="265">
        <f t="shared" si="55"/>
        <v>856</v>
      </c>
      <c r="B867" s="505"/>
      <c r="C867" s="523"/>
      <c r="D867" s="505"/>
      <c r="E867" s="402">
        <f t="shared" si="52"/>
        <v>0</v>
      </c>
      <c r="F867" s="297"/>
      <c r="G867" s="505"/>
      <c r="H867" s="402">
        <f t="shared" si="53"/>
        <v>0</v>
      </c>
      <c r="I867" s="297"/>
      <c r="J867" s="505"/>
      <c r="K867" s="402">
        <f t="shared" si="54"/>
        <v>0</v>
      </c>
    </row>
    <row r="868" spans="1:11" x14ac:dyDescent="0.25">
      <c r="A868" s="265">
        <f t="shared" si="55"/>
        <v>857</v>
      </c>
      <c r="B868" s="505"/>
      <c r="C868" s="523"/>
      <c r="D868" s="505"/>
      <c r="E868" s="402">
        <f t="shared" si="52"/>
        <v>0</v>
      </c>
      <c r="F868" s="297"/>
      <c r="G868" s="505"/>
      <c r="H868" s="402">
        <f t="shared" si="53"/>
        <v>0</v>
      </c>
      <c r="I868" s="297"/>
      <c r="J868" s="505"/>
      <c r="K868" s="402">
        <f t="shared" si="54"/>
        <v>0</v>
      </c>
    </row>
    <row r="869" spans="1:11" x14ac:dyDescent="0.25">
      <c r="A869" s="265">
        <f t="shared" si="55"/>
        <v>858</v>
      </c>
      <c r="B869" s="505"/>
      <c r="C869" s="523"/>
      <c r="D869" s="505"/>
      <c r="E869" s="402">
        <f t="shared" si="52"/>
        <v>0</v>
      </c>
      <c r="F869" s="297"/>
      <c r="G869" s="505"/>
      <c r="H869" s="402">
        <f t="shared" si="53"/>
        <v>0</v>
      </c>
      <c r="I869" s="297"/>
      <c r="J869" s="505"/>
      <c r="K869" s="402">
        <f t="shared" si="54"/>
        <v>0</v>
      </c>
    </row>
    <row r="870" spans="1:11" x14ac:dyDescent="0.25">
      <c r="A870" s="265">
        <f t="shared" si="55"/>
        <v>859</v>
      </c>
      <c r="B870" s="505"/>
      <c r="C870" s="523"/>
      <c r="D870" s="505"/>
      <c r="E870" s="402">
        <f t="shared" si="52"/>
        <v>0</v>
      </c>
      <c r="F870" s="297"/>
      <c r="G870" s="505"/>
      <c r="H870" s="402">
        <f t="shared" si="53"/>
        <v>0</v>
      </c>
      <c r="I870" s="297"/>
      <c r="J870" s="505"/>
      <c r="K870" s="402">
        <f t="shared" si="54"/>
        <v>0</v>
      </c>
    </row>
    <row r="871" spans="1:11" x14ac:dyDescent="0.25">
      <c r="A871" s="265">
        <f t="shared" si="55"/>
        <v>860</v>
      </c>
      <c r="B871" s="505"/>
      <c r="C871" s="523"/>
      <c r="D871" s="505"/>
      <c r="E871" s="402">
        <f t="shared" si="52"/>
        <v>0</v>
      </c>
      <c r="F871" s="297"/>
      <c r="G871" s="505"/>
      <c r="H871" s="402">
        <f t="shared" si="53"/>
        <v>0</v>
      </c>
      <c r="I871" s="297"/>
      <c r="J871" s="505"/>
      <c r="K871" s="402">
        <f t="shared" si="54"/>
        <v>0</v>
      </c>
    </row>
    <row r="872" spans="1:11" x14ac:dyDescent="0.25">
      <c r="A872" s="265">
        <f t="shared" si="55"/>
        <v>861</v>
      </c>
      <c r="B872" s="505"/>
      <c r="C872" s="523"/>
      <c r="D872" s="505"/>
      <c r="E872" s="402">
        <f t="shared" si="52"/>
        <v>0</v>
      </c>
      <c r="F872" s="297"/>
      <c r="G872" s="505"/>
      <c r="H872" s="402">
        <f t="shared" si="53"/>
        <v>0</v>
      </c>
      <c r="I872" s="297"/>
      <c r="J872" s="505"/>
      <c r="K872" s="402">
        <f t="shared" si="54"/>
        <v>0</v>
      </c>
    </row>
    <row r="873" spans="1:11" x14ac:dyDescent="0.25">
      <c r="A873" s="265">
        <f t="shared" si="55"/>
        <v>862</v>
      </c>
      <c r="B873" s="505"/>
      <c r="C873" s="523"/>
      <c r="D873" s="505"/>
      <c r="E873" s="402">
        <f t="shared" si="52"/>
        <v>0</v>
      </c>
      <c r="F873" s="297"/>
      <c r="G873" s="505"/>
      <c r="H873" s="402">
        <f t="shared" si="53"/>
        <v>0</v>
      </c>
      <c r="I873" s="297"/>
      <c r="J873" s="505"/>
      <c r="K873" s="402">
        <f t="shared" si="54"/>
        <v>0</v>
      </c>
    </row>
    <row r="874" spans="1:11" x14ac:dyDescent="0.25">
      <c r="A874" s="265">
        <f t="shared" si="55"/>
        <v>863</v>
      </c>
      <c r="B874" s="505"/>
      <c r="C874" s="523"/>
      <c r="D874" s="505"/>
      <c r="E874" s="402">
        <f t="shared" si="52"/>
        <v>0</v>
      </c>
      <c r="F874" s="297"/>
      <c r="G874" s="505"/>
      <c r="H874" s="402">
        <f t="shared" si="53"/>
        <v>0</v>
      </c>
      <c r="I874" s="297"/>
      <c r="J874" s="505"/>
      <c r="K874" s="402">
        <f t="shared" si="54"/>
        <v>0</v>
      </c>
    </row>
    <row r="875" spans="1:11" x14ac:dyDescent="0.25">
      <c r="A875" s="265">
        <f t="shared" si="55"/>
        <v>864</v>
      </c>
      <c r="B875" s="505"/>
      <c r="C875" s="523"/>
      <c r="D875" s="505"/>
      <c r="E875" s="402">
        <f t="shared" si="52"/>
        <v>0</v>
      </c>
      <c r="F875" s="297"/>
      <c r="G875" s="505"/>
      <c r="H875" s="402">
        <f t="shared" si="53"/>
        <v>0</v>
      </c>
      <c r="I875" s="297"/>
      <c r="J875" s="505"/>
      <c r="K875" s="402">
        <f t="shared" si="54"/>
        <v>0</v>
      </c>
    </row>
    <row r="876" spans="1:11" x14ac:dyDescent="0.25">
      <c r="A876" s="265">
        <f t="shared" si="55"/>
        <v>865</v>
      </c>
      <c r="B876" s="505"/>
      <c r="C876" s="523"/>
      <c r="D876" s="505"/>
      <c r="E876" s="402">
        <f t="shared" si="52"/>
        <v>0</v>
      </c>
      <c r="F876" s="297"/>
      <c r="G876" s="505"/>
      <c r="H876" s="402">
        <f t="shared" si="53"/>
        <v>0</v>
      </c>
      <c r="I876" s="297"/>
      <c r="J876" s="505"/>
      <c r="K876" s="402">
        <f t="shared" si="54"/>
        <v>0</v>
      </c>
    </row>
    <row r="877" spans="1:11" x14ac:dyDescent="0.25">
      <c r="A877" s="265">
        <f t="shared" si="55"/>
        <v>866</v>
      </c>
      <c r="B877" s="505"/>
      <c r="C877" s="523"/>
      <c r="D877" s="505"/>
      <c r="E877" s="402">
        <f t="shared" si="52"/>
        <v>0</v>
      </c>
      <c r="F877" s="297"/>
      <c r="G877" s="505"/>
      <c r="H877" s="402">
        <f t="shared" si="53"/>
        <v>0</v>
      </c>
      <c r="I877" s="297"/>
      <c r="J877" s="505"/>
      <c r="K877" s="402">
        <f t="shared" si="54"/>
        <v>0</v>
      </c>
    </row>
    <row r="878" spans="1:11" x14ac:dyDescent="0.25">
      <c r="A878" s="265">
        <f t="shared" si="55"/>
        <v>867</v>
      </c>
      <c r="B878" s="505"/>
      <c r="C878" s="523"/>
      <c r="D878" s="505"/>
      <c r="E878" s="402">
        <f t="shared" si="52"/>
        <v>0</v>
      </c>
      <c r="F878" s="297"/>
      <c r="G878" s="505"/>
      <c r="H878" s="402">
        <f t="shared" si="53"/>
        <v>0</v>
      </c>
      <c r="I878" s="297"/>
      <c r="J878" s="505"/>
      <c r="K878" s="402">
        <f t="shared" si="54"/>
        <v>0</v>
      </c>
    </row>
    <row r="879" spans="1:11" x14ac:dyDescent="0.25">
      <c r="A879" s="265">
        <f t="shared" si="55"/>
        <v>868</v>
      </c>
      <c r="B879" s="505"/>
      <c r="C879" s="523"/>
      <c r="D879" s="505"/>
      <c r="E879" s="402">
        <f t="shared" si="52"/>
        <v>0</v>
      </c>
      <c r="F879" s="297"/>
      <c r="G879" s="505"/>
      <c r="H879" s="402">
        <f t="shared" si="53"/>
        <v>0</v>
      </c>
      <c r="I879" s="297"/>
      <c r="J879" s="505"/>
      <c r="K879" s="402">
        <f t="shared" si="54"/>
        <v>0</v>
      </c>
    </row>
    <row r="880" spans="1:11" x14ac:dyDescent="0.25">
      <c r="A880" s="265">
        <f t="shared" si="55"/>
        <v>869</v>
      </c>
      <c r="B880" s="505"/>
      <c r="C880" s="523"/>
      <c r="D880" s="505"/>
      <c r="E880" s="402">
        <f t="shared" si="52"/>
        <v>0</v>
      </c>
      <c r="F880" s="297"/>
      <c r="G880" s="505"/>
      <c r="H880" s="402">
        <f t="shared" si="53"/>
        <v>0</v>
      </c>
      <c r="I880" s="297"/>
      <c r="J880" s="505"/>
      <c r="K880" s="402">
        <f t="shared" si="54"/>
        <v>0</v>
      </c>
    </row>
    <row r="881" spans="1:11" x14ac:dyDescent="0.25">
      <c r="A881" s="265">
        <f t="shared" si="55"/>
        <v>870</v>
      </c>
      <c r="B881" s="505"/>
      <c r="C881" s="523"/>
      <c r="D881" s="505"/>
      <c r="E881" s="402">
        <f t="shared" si="52"/>
        <v>0</v>
      </c>
      <c r="F881" s="297"/>
      <c r="G881" s="505"/>
      <c r="H881" s="402">
        <f t="shared" si="53"/>
        <v>0</v>
      </c>
      <c r="I881" s="297"/>
      <c r="J881" s="505"/>
      <c r="K881" s="402">
        <f t="shared" si="54"/>
        <v>0</v>
      </c>
    </row>
    <row r="882" spans="1:11" x14ac:dyDescent="0.25">
      <c r="A882" s="265">
        <f t="shared" si="55"/>
        <v>871</v>
      </c>
      <c r="B882" s="505"/>
      <c r="C882" s="523"/>
      <c r="D882" s="505"/>
      <c r="E882" s="402">
        <f t="shared" si="52"/>
        <v>0</v>
      </c>
      <c r="F882" s="297"/>
      <c r="G882" s="505"/>
      <c r="H882" s="402">
        <f t="shared" si="53"/>
        <v>0</v>
      </c>
      <c r="I882" s="297"/>
      <c r="J882" s="505"/>
      <c r="K882" s="402">
        <f t="shared" si="54"/>
        <v>0</v>
      </c>
    </row>
    <row r="883" spans="1:11" x14ac:dyDescent="0.25">
      <c r="A883" s="265">
        <f t="shared" si="55"/>
        <v>872</v>
      </c>
      <c r="B883" s="505"/>
      <c r="C883" s="523"/>
      <c r="D883" s="505"/>
      <c r="E883" s="402">
        <f t="shared" si="52"/>
        <v>0</v>
      </c>
      <c r="F883" s="297"/>
      <c r="G883" s="505"/>
      <c r="H883" s="402">
        <f t="shared" si="53"/>
        <v>0</v>
      </c>
      <c r="I883" s="297"/>
      <c r="J883" s="505"/>
      <c r="K883" s="402">
        <f t="shared" si="54"/>
        <v>0</v>
      </c>
    </row>
    <row r="884" spans="1:11" x14ac:dyDescent="0.25">
      <c r="A884" s="265">
        <f t="shared" si="55"/>
        <v>873</v>
      </c>
      <c r="B884" s="505"/>
      <c r="C884" s="523"/>
      <c r="D884" s="505"/>
      <c r="E884" s="402">
        <f t="shared" si="52"/>
        <v>0</v>
      </c>
      <c r="F884" s="297"/>
      <c r="G884" s="505"/>
      <c r="H884" s="402">
        <f t="shared" si="53"/>
        <v>0</v>
      </c>
      <c r="I884" s="297"/>
      <c r="J884" s="505"/>
      <c r="K884" s="402">
        <f t="shared" si="54"/>
        <v>0</v>
      </c>
    </row>
    <row r="885" spans="1:11" x14ac:dyDescent="0.25">
      <c r="A885" s="265">
        <f t="shared" si="55"/>
        <v>874</v>
      </c>
      <c r="B885" s="505"/>
      <c r="C885" s="523"/>
      <c r="D885" s="505"/>
      <c r="E885" s="402">
        <f t="shared" si="52"/>
        <v>0</v>
      </c>
      <c r="F885" s="297"/>
      <c r="G885" s="505"/>
      <c r="H885" s="402">
        <f t="shared" si="53"/>
        <v>0</v>
      </c>
      <c r="I885" s="297"/>
      <c r="J885" s="505"/>
      <c r="K885" s="402">
        <f t="shared" si="54"/>
        <v>0</v>
      </c>
    </row>
    <row r="886" spans="1:11" x14ac:dyDescent="0.25">
      <c r="A886" s="265">
        <f t="shared" si="55"/>
        <v>875</v>
      </c>
      <c r="B886" s="505"/>
      <c r="C886" s="523"/>
      <c r="D886" s="505"/>
      <c r="E886" s="402">
        <f t="shared" si="52"/>
        <v>0</v>
      </c>
      <c r="F886" s="297"/>
      <c r="G886" s="505"/>
      <c r="H886" s="402">
        <f t="shared" si="53"/>
        <v>0</v>
      </c>
      <c r="I886" s="297"/>
      <c r="J886" s="505"/>
      <c r="K886" s="402">
        <f t="shared" si="54"/>
        <v>0</v>
      </c>
    </row>
    <row r="887" spans="1:11" x14ac:dyDescent="0.25">
      <c r="A887" s="265">
        <f t="shared" si="55"/>
        <v>876</v>
      </c>
      <c r="B887" s="505"/>
      <c r="C887" s="523"/>
      <c r="D887" s="505"/>
      <c r="E887" s="402">
        <f t="shared" si="52"/>
        <v>0</v>
      </c>
      <c r="F887" s="297"/>
      <c r="G887" s="505"/>
      <c r="H887" s="402">
        <f t="shared" si="53"/>
        <v>0</v>
      </c>
      <c r="I887" s="297"/>
      <c r="J887" s="505"/>
      <c r="K887" s="402">
        <f t="shared" si="54"/>
        <v>0</v>
      </c>
    </row>
    <row r="888" spans="1:11" x14ac:dyDescent="0.25">
      <c r="A888" s="265">
        <f t="shared" si="55"/>
        <v>877</v>
      </c>
      <c r="B888" s="505"/>
      <c r="C888" s="523"/>
      <c r="D888" s="505"/>
      <c r="E888" s="402">
        <f t="shared" si="52"/>
        <v>0</v>
      </c>
      <c r="F888" s="297"/>
      <c r="G888" s="505"/>
      <c r="H888" s="402">
        <f t="shared" si="53"/>
        <v>0</v>
      </c>
      <c r="I888" s="297"/>
      <c r="J888" s="505"/>
      <c r="K888" s="402">
        <f t="shared" si="54"/>
        <v>0</v>
      </c>
    </row>
    <row r="889" spans="1:11" x14ac:dyDescent="0.25">
      <c r="A889" s="265">
        <f t="shared" si="55"/>
        <v>878</v>
      </c>
      <c r="B889" s="505"/>
      <c r="C889" s="523"/>
      <c r="D889" s="505"/>
      <c r="E889" s="402">
        <f t="shared" si="52"/>
        <v>0</v>
      </c>
      <c r="F889" s="297"/>
      <c r="G889" s="505"/>
      <c r="H889" s="402">
        <f t="shared" si="53"/>
        <v>0</v>
      </c>
      <c r="I889" s="297"/>
      <c r="J889" s="505"/>
      <c r="K889" s="402">
        <f t="shared" si="54"/>
        <v>0</v>
      </c>
    </row>
    <row r="890" spans="1:11" x14ac:dyDescent="0.25">
      <c r="A890" s="265">
        <f t="shared" si="55"/>
        <v>879</v>
      </c>
      <c r="B890" s="505"/>
      <c r="C890" s="523"/>
      <c r="D890" s="505"/>
      <c r="E890" s="402">
        <f t="shared" si="52"/>
        <v>0</v>
      </c>
      <c r="F890" s="297"/>
      <c r="G890" s="505"/>
      <c r="H890" s="402">
        <f t="shared" si="53"/>
        <v>0</v>
      </c>
      <c r="I890" s="297"/>
      <c r="J890" s="505"/>
      <c r="K890" s="402">
        <f t="shared" si="54"/>
        <v>0</v>
      </c>
    </row>
    <row r="891" spans="1:11" x14ac:dyDescent="0.25">
      <c r="A891" s="265">
        <f t="shared" si="55"/>
        <v>880</v>
      </c>
      <c r="B891" s="505"/>
      <c r="C891" s="523"/>
      <c r="D891" s="505"/>
      <c r="E891" s="402">
        <f t="shared" si="52"/>
        <v>0</v>
      </c>
      <c r="F891" s="297"/>
      <c r="G891" s="505"/>
      <c r="H891" s="402">
        <f t="shared" si="53"/>
        <v>0</v>
      </c>
      <c r="I891" s="297"/>
      <c r="J891" s="505"/>
      <c r="K891" s="402">
        <f t="shared" si="54"/>
        <v>0</v>
      </c>
    </row>
    <row r="892" spans="1:11" x14ac:dyDescent="0.25">
      <c r="A892" s="265">
        <f t="shared" si="55"/>
        <v>881</v>
      </c>
      <c r="B892" s="505"/>
      <c r="C892" s="523"/>
      <c r="D892" s="505"/>
      <c r="E892" s="402">
        <f t="shared" si="52"/>
        <v>0</v>
      </c>
      <c r="F892" s="297"/>
      <c r="G892" s="505"/>
      <c r="H892" s="402">
        <f t="shared" si="53"/>
        <v>0</v>
      </c>
      <c r="I892" s="297"/>
      <c r="J892" s="505"/>
      <c r="K892" s="402">
        <f t="shared" si="54"/>
        <v>0</v>
      </c>
    </row>
    <row r="893" spans="1:11" x14ac:dyDescent="0.25">
      <c r="A893" s="265">
        <f t="shared" si="55"/>
        <v>882</v>
      </c>
      <c r="B893" s="505"/>
      <c r="C893" s="523"/>
      <c r="D893" s="505"/>
      <c r="E893" s="402">
        <f t="shared" si="52"/>
        <v>0</v>
      </c>
      <c r="F893" s="297"/>
      <c r="G893" s="505"/>
      <c r="H893" s="402">
        <f t="shared" si="53"/>
        <v>0</v>
      </c>
      <c r="I893" s="297"/>
      <c r="J893" s="505"/>
      <c r="K893" s="402">
        <f t="shared" si="54"/>
        <v>0</v>
      </c>
    </row>
    <row r="894" spans="1:11" x14ac:dyDescent="0.25">
      <c r="A894" s="265">
        <f t="shared" si="55"/>
        <v>883</v>
      </c>
      <c r="B894" s="505"/>
      <c r="C894" s="523"/>
      <c r="D894" s="505"/>
      <c r="E894" s="402">
        <f t="shared" si="52"/>
        <v>0</v>
      </c>
      <c r="F894" s="297"/>
      <c r="G894" s="505"/>
      <c r="H894" s="402">
        <f t="shared" si="53"/>
        <v>0</v>
      </c>
      <c r="I894" s="297"/>
      <c r="J894" s="505"/>
      <c r="K894" s="402">
        <f t="shared" si="54"/>
        <v>0</v>
      </c>
    </row>
    <row r="895" spans="1:11" x14ac:dyDescent="0.25">
      <c r="A895" s="265">
        <f t="shared" si="55"/>
        <v>884</v>
      </c>
      <c r="B895" s="505"/>
      <c r="C895" s="523"/>
      <c r="D895" s="505"/>
      <c r="E895" s="402">
        <f t="shared" si="52"/>
        <v>0</v>
      </c>
      <c r="F895" s="297"/>
      <c r="G895" s="505"/>
      <c r="H895" s="402">
        <f t="shared" si="53"/>
        <v>0</v>
      </c>
      <c r="I895" s="297"/>
      <c r="J895" s="505"/>
      <c r="K895" s="402">
        <f t="shared" si="54"/>
        <v>0</v>
      </c>
    </row>
    <row r="896" spans="1:11" x14ac:dyDescent="0.25">
      <c r="A896" s="265">
        <f t="shared" si="55"/>
        <v>885</v>
      </c>
      <c r="B896" s="505"/>
      <c r="C896" s="523"/>
      <c r="D896" s="505"/>
      <c r="E896" s="402">
        <f t="shared" si="52"/>
        <v>0</v>
      </c>
      <c r="F896" s="297"/>
      <c r="G896" s="505"/>
      <c r="H896" s="402">
        <f t="shared" si="53"/>
        <v>0</v>
      </c>
      <c r="I896" s="297"/>
      <c r="J896" s="505"/>
      <c r="K896" s="402">
        <f t="shared" si="54"/>
        <v>0</v>
      </c>
    </row>
    <row r="897" spans="1:11" x14ac:dyDescent="0.25">
      <c r="A897" s="265">
        <f t="shared" si="55"/>
        <v>886</v>
      </c>
      <c r="B897" s="505"/>
      <c r="C897" s="523"/>
      <c r="D897" s="505"/>
      <c r="E897" s="402">
        <f t="shared" si="52"/>
        <v>0</v>
      </c>
      <c r="F897" s="297"/>
      <c r="G897" s="505"/>
      <c r="H897" s="402">
        <f t="shared" si="53"/>
        <v>0</v>
      </c>
      <c r="I897" s="297"/>
      <c r="J897" s="505"/>
      <c r="K897" s="402">
        <f t="shared" si="54"/>
        <v>0</v>
      </c>
    </row>
    <row r="898" spans="1:11" x14ac:dyDescent="0.25">
      <c r="A898" s="265">
        <f t="shared" si="55"/>
        <v>887</v>
      </c>
      <c r="B898" s="505"/>
      <c r="C898" s="523"/>
      <c r="D898" s="505"/>
      <c r="E898" s="402">
        <f t="shared" si="52"/>
        <v>0</v>
      </c>
      <c r="F898" s="297"/>
      <c r="G898" s="505"/>
      <c r="H898" s="402">
        <f t="shared" si="53"/>
        <v>0</v>
      </c>
      <c r="I898" s="297"/>
      <c r="J898" s="505"/>
      <c r="K898" s="402">
        <f t="shared" si="54"/>
        <v>0</v>
      </c>
    </row>
    <row r="899" spans="1:11" x14ac:dyDescent="0.25">
      <c r="A899" s="265">
        <f t="shared" si="55"/>
        <v>888</v>
      </c>
      <c r="B899" s="505"/>
      <c r="C899" s="523"/>
      <c r="D899" s="505"/>
      <c r="E899" s="402">
        <f t="shared" si="52"/>
        <v>0</v>
      </c>
      <c r="F899" s="297"/>
      <c r="G899" s="505"/>
      <c r="H899" s="402">
        <f t="shared" si="53"/>
        <v>0</v>
      </c>
      <c r="I899" s="297"/>
      <c r="J899" s="505"/>
      <c r="K899" s="402">
        <f t="shared" si="54"/>
        <v>0</v>
      </c>
    </row>
    <row r="900" spans="1:11" x14ac:dyDescent="0.25">
      <c r="A900" s="265">
        <f t="shared" si="55"/>
        <v>889</v>
      </c>
      <c r="B900" s="505"/>
      <c r="C900" s="523"/>
      <c r="D900" s="505"/>
      <c r="E900" s="402">
        <f t="shared" si="52"/>
        <v>0</v>
      </c>
      <c r="F900" s="297"/>
      <c r="G900" s="505"/>
      <c r="H900" s="402">
        <f t="shared" si="53"/>
        <v>0</v>
      </c>
      <c r="I900" s="297"/>
      <c r="J900" s="505"/>
      <c r="K900" s="402">
        <f t="shared" si="54"/>
        <v>0</v>
      </c>
    </row>
    <row r="901" spans="1:11" x14ac:dyDescent="0.25">
      <c r="A901" s="265">
        <f t="shared" si="55"/>
        <v>890</v>
      </c>
      <c r="B901" s="505"/>
      <c r="C901" s="523"/>
      <c r="D901" s="505"/>
      <c r="E901" s="402">
        <f t="shared" si="52"/>
        <v>0</v>
      </c>
      <c r="F901" s="297"/>
      <c r="G901" s="505"/>
      <c r="H901" s="402">
        <f t="shared" si="53"/>
        <v>0</v>
      </c>
      <c r="I901" s="297"/>
      <c r="J901" s="505"/>
      <c r="K901" s="402">
        <f t="shared" si="54"/>
        <v>0</v>
      </c>
    </row>
    <row r="902" spans="1:11" x14ac:dyDescent="0.25">
      <c r="A902" s="265">
        <f t="shared" si="55"/>
        <v>891</v>
      </c>
      <c r="B902" s="505"/>
      <c r="C902" s="523"/>
      <c r="D902" s="505"/>
      <c r="E902" s="402">
        <f t="shared" si="52"/>
        <v>0</v>
      </c>
      <c r="F902" s="297"/>
      <c r="G902" s="505"/>
      <c r="H902" s="402">
        <f t="shared" si="53"/>
        <v>0</v>
      </c>
      <c r="I902" s="297"/>
      <c r="J902" s="505"/>
      <c r="K902" s="402">
        <f t="shared" si="54"/>
        <v>0</v>
      </c>
    </row>
    <row r="903" spans="1:11" x14ac:dyDescent="0.25">
      <c r="A903" s="265">
        <f t="shared" si="55"/>
        <v>892</v>
      </c>
      <c r="B903" s="505"/>
      <c r="C903" s="523"/>
      <c r="D903" s="505"/>
      <c r="E903" s="402">
        <f t="shared" si="52"/>
        <v>0</v>
      </c>
      <c r="F903" s="297"/>
      <c r="G903" s="505"/>
      <c r="H903" s="402">
        <f t="shared" si="53"/>
        <v>0</v>
      </c>
      <c r="I903" s="297"/>
      <c r="J903" s="505"/>
      <c r="K903" s="402">
        <f t="shared" si="54"/>
        <v>0</v>
      </c>
    </row>
    <row r="904" spans="1:11" x14ac:dyDescent="0.25">
      <c r="A904" s="265">
        <f t="shared" si="55"/>
        <v>893</v>
      </c>
      <c r="B904" s="505"/>
      <c r="C904" s="523"/>
      <c r="D904" s="505"/>
      <c r="E904" s="402">
        <f t="shared" si="52"/>
        <v>0</v>
      </c>
      <c r="F904" s="297"/>
      <c r="G904" s="505"/>
      <c r="H904" s="402">
        <f t="shared" si="53"/>
        <v>0</v>
      </c>
      <c r="I904" s="297"/>
      <c r="J904" s="505"/>
      <c r="K904" s="402">
        <f t="shared" si="54"/>
        <v>0</v>
      </c>
    </row>
    <row r="905" spans="1:11" x14ac:dyDescent="0.25">
      <c r="A905" s="265">
        <f t="shared" si="55"/>
        <v>894</v>
      </c>
      <c r="B905" s="505"/>
      <c r="C905" s="523"/>
      <c r="D905" s="505"/>
      <c r="E905" s="402">
        <f t="shared" si="52"/>
        <v>0</v>
      </c>
      <c r="F905" s="297"/>
      <c r="G905" s="505"/>
      <c r="H905" s="402">
        <f t="shared" si="53"/>
        <v>0</v>
      </c>
      <c r="I905" s="297"/>
      <c r="J905" s="505"/>
      <c r="K905" s="402">
        <f t="shared" si="54"/>
        <v>0</v>
      </c>
    </row>
    <row r="906" spans="1:11" x14ac:dyDescent="0.25">
      <c r="A906" s="265">
        <f t="shared" si="55"/>
        <v>895</v>
      </c>
      <c r="B906" s="505"/>
      <c r="C906" s="523"/>
      <c r="D906" s="505"/>
      <c r="E906" s="402">
        <f t="shared" si="52"/>
        <v>0</v>
      </c>
      <c r="F906" s="297"/>
      <c r="G906" s="505"/>
      <c r="H906" s="402">
        <f t="shared" si="53"/>
        <v>0</v>
      </c>
      <c r="I906" s="297"/>
      <c r="J906" s="505"/>
      <c r="K906" s="402">
        <f t="shared" si="54"/>
        <v>0</v>
      </c>
    </row>
    <row r="907" spans="1:11" x14ac:dyDescent="0.25">
      <c r="A907" s="265">
        <f t="shared" si="55"/>
        <v>896</v>
      </c>
      <c r="B907" s="505"/>
      <c r="C907" s="523"/>
      <c r="D907" s="505"/>
      <c r="E907" s="402">
        <f t="shared" si="52"/>
        <v>0</v>
      </c>
      <c r="F907" s="297"/>
      <c r="G907" s="505"/>
      <c r="H907" s="402">
        <f t="shared" si="53"/>
        <v>0</v>
      </c>
      <c r="I907" s="297"/>
      <c r="J907" s="505"/>
      <c r="K907" s="402">
        <f t="shared" si="54"/>
        <v>0</v>
      </c>
    </row>
    <row r="908" spans="1:11" x14ac:dyDescent="0.25">
      <c r="A908" s="265">
        <f t="shared" si="55"/>
        <v>897</v>
      </c>
      <c r="B908" s="505"/>
      <c r="C908" s="523"/>
      <c r="D908" s="505"/>
      <c r="E908" s="402">
        <f t="shared" si="52"/>
        <v>0</v>
      </c>
      <c r="F908" s="297"/>
      <c r="G908" s="505"/>
      <c r="H908" s="402">
        <f t="shared" si="53"/>
        <v>0</v>
      </c>
      <c r="I908" s="297"/>
      <c r="J908" s="505"/>
      <c r="K908" s="402">
        <f t="shared" si="54"/>
        <v>0</v>
      </c>
    </row>
    <row r="909" spans="1:11" x14ac:dyDescent="0.25">
      <c r="A909" s="265">
        <f t="shared" si="55"/>
        <v>898</v>
      </c>
      <c r="B909" s="505"/>
      <c r="C909" s="523"/>
      <c r="D909" s="505"/>
      <c r="E909" s="402">
        <f t="shared" ref="E909:E972" si="56">ROUND(IF(D909/136*7&lt;40,D909/136*0.175,1),1)</f>
        <v>0</v>
      </c>
      <c r="F909" s="297"/>
      <c r="G909" s="505"/>
      <c r="H909" s="402">
        <f t="shared" ref="H909:H972" si="57">ROUND(IF(G909/60*7&lt;40,G909/60*0.175,1),1)</f>
        <v>0</v>
      </c>
      <c r="I909" s="297"/>
      <c r="J909" s="505"/>
      <c r="K909" s="402">
        <f t="shared" ref="K909:K972" si="58">ROUND(IF(J909/84*7&lt;40,J909/84*0.175,1),1)</f>
        <v>0</v>
      </c>
    </row>
    <row r="910" spans="1:11" x14ac:dyDescent="0.25">
      <c r="A910" s="265">
        <f t="shared" ref="A910:A973" si="59">+A909+1</f>
        <v>899</v>
      </c>
      <c r="B910" s="505"/>
      <c r="C910" s="523"/>
      <c r="D910" s="505"/>
      <c r="E910" s="402">
        <f t="shared" si="56"/>
        <v>0</v>
      </c>
      <c r="F910" s="297"/>
      <c r="G910" s="505"/>
      <c r="H910" s="402">
        <f t="shared" si="57"/>
        <v>0</v>
      </c>
      <c r="I910" s="297"/>
      <c r="J910" s="505"/>
      <c r="K910" s="402">
        <f t="shared" si="58"/>
        <v>0</v>
      </c>
    </row>
    <row r="911" spans="1:11" x14ac:dyDescent="0.25">
      <c r="A911" s="265">
        <f t="shared" si="59"/>
        <v>900</v>
      </c>
      <c r="B911" s="505"/>
      <c r="C911" s="523"/>
      <c r="D911" s="505"/>
      <c r="E911" s="402">
        <f t="shared" si="56"/>
        <v>0</v>
      </c>
      <c r="F911" s="297"/>
      <c r="G911" s="505"/>
      <c r="H911" s="402">
        <f t="shared" si="57"/>
        <v>0</v>
      </c>
      <c r="I911" s="297"/>
      <c r="J911" s="505"/>
      <c r="K911" s="402">
        <f t="shared" si="58"/>
        <v>0</v>
      </c>
    </row>
    <row r="912" spans="1:11" x14ac:dyDescent="0.25">
      <c r="A912" s="265">
        <f t="shared" si="59"/>
        <v>901</v>
      </c>
      <c r="B912" s="505"/>
      <c r="C912" s="523"/>
      <c r="D912" s="505"/>
      <c r="E912" s="402">
        <f t="shared" si="56"/>
        <v>0</v>
      </c>
      <c r="F912" s="297"/>
      <c r="G912" s="505"/>
      <c r="H912" s="402">
        <f t="shared" si="57"/>
        <v>0</v>
      </c>
      <c r="I912" s="297"/>
      <c r="J912" s="505"/>
      <c r="K912" s="402">
        <f t="shared" si="58"/>
        <v>0</v>
      </c>
    </row>
    <row r="913" spans="1:11" x14ac:dyDescent="0.25">
      <c r="A913" s="265">
        <f t="shared" si="59"/>
        <v>902</v>
      </c>
      <c r="B913" s="505"/>
      <c r="C913" s="523"/>
      <c r="D913" s="505"/>
      <c r="E913" s="402">
        <f t="shared" si="56"/>
        <v>0</v>
      </c>
      <c r="F913" s="297"/>
      <c r="G913" s="505"/>
      <c r="H913" s="402">
        <f t="shared" si="57"/>
        <v>0</v>
      </c>
      <c r="I913" s="297"/>
      <c r="J913" s="505"/>
      <c r="K913" s="402">
        <f t="shared" si="58"/>
        <v>0</v>
      </c>
    </row>
    <row r="914" spans="1:11" x14ac:dyDescent="0.25">
      <c r="A914" s="265">
        <f t="shared" si="59"/>
        <v>903</v>
      </c>
      <c r="B914" s="505"/>
      <c r="C914" s="523"/>
      <c r="D914" s="505"/>
      <c r="E914" s="402">
        <f t="shared" si="56"/>
        <v>0</v>
      </c>
      <c r="F914" s="297"/>
      <c r="G914" s="505"/>
      <c r="H914" s="402">
        <f t="shared" si="57"/>
        <v>0</v>
      </c>
      <c r="I914" s="297"/>
      <c r="J914" s="505"/>
      <c r="K914" s="402">
        <f t="shared" si="58"/>
        <v>0</v>
      </c>
    </row>
    <row r="915" spans="1:11" x14ac:dyDescent="0.25">
      <c r="A915" s="265">
        <f t="shared" si="59"/>
        <v>904</v>
      </c>
      <c r="B915" s="505"/>
      <c r="C915" s="523"/>
      <c r="D915" s="505"/>
      <c r="E915" s="402">
        <f t="shared" si="56"/>
        <v>0</v>
      </c>
      <c r="F915" s="297"/>
      <c r="G915" s="505"/>
      <c r="H915" s="402">
        <f t="shared" si="57"/>
        <v>0</v>
      </c>
      <c r="I915" s="297"/>
      <c r="J915" s="505"/>
      <c r="K915" s="402">
        <f t="shared" si="58"/>
        <v>0</v>
      </c>
    </row>
    <row r="916" spans="1:11" x14ac:dyDescent="0.25">
      <c r="A916" s="265">
        <f t="shared" si="59"/>
        <v>905</v>
      </c>
      <c r="B916" s="505"/>
      <c r="C916" s="523"/>
      <c r="D916" s="505"/>
      <c r="E916" s="402">
        <f t="shared" si="56"/>
        <v>0</v>
      </c>
      <c r="F916" s="297"/>
      <c r="G916" s="505"/>
      <c r="H916" s="402">
        <f t="shared" si="57"/>
        <v>0</v>
      </c>
      <c r="I916" s="297"/>
      <c r="J916" s="505"/>
      <c r="K916" s="402">
        <f t="shared" si="58"/>
        <v>0</v>
      </c>
    </row>
    <row r="917" spans="1:11" x14ac:dyDescent="0.25">
      <c r="A917" s="265">
        <f t="shared" si="59"/>
        <v>906</v>
      </c>
      <c r="B917" s="505"/>
      <c r="C917" s="523"/>
      <c r="D917" s="505"/>
      <c r="E917" s="402">
        <f t="shared" si="56"/>
        <v>0</v>
      </c>
      <c r="F917" s="297"/>
      <c r="G917" s="505"/>
      <c r="H917" s="402">
        <f t="shared" si="57"/>
        <v>0</v>
      </c>
      <c r="I917" s="297"/>
      <c r="J917" s="505"/>
      <c r="K917" s="402">
        <f t="shared" si="58"/>
        <v>0</v>
      </c>
    </row>
    <row r="918" spans="1:11" x14ac:dyDescent="0.25">
      <c r="A918" s="265">
        <f t="shared" si="59"/>
        <v>907</v>
      </c>
      <c r="B918" s="505"/>
      <c r="C918" s="523"/>
      <c r="D918" s="505"/>
      <c r="E918" s="402">
        <f t="shared" si="56"/>
        <v>0</v>
      </c>
      <c r="F918" s="297"/>
      <c r="G918" s="505"/>
      <c r="H918" s="402">
        <f t="shared" si="57"/>
        <v>0</v>
      </c>
      <c r="I918" s="297"/>
      <c r="J918" s="505"/>
      <c r="K918" s="402">
        <f t="shared" si="58"/>
        <v>0</v>
      </c>
    </row>
    <row r="919" spans="1:11" x14ac:dyDescent="0.25">
      <c r="A919" s="265">
        <f t="shared" si="59"/>
        <v>908</v>
      </c>
      <c r="B919" s="505"/>
      <c r="C919" s="523"/>
      <c r="D919" s="505"/>
      <c r="E919" s="402">
        <f t="shared" si="56"/>
        <v>0</v>
      </c>
      <c r="F919" s="297"/>
      <c r="G919" s="505"/>
      <c r="H919" s="402">
        <f t="shared" si="57"/>
        <v>0</v>
      </c>
      <c r="I919" s="297"/>
      <c r="J919" s="505"/>
      <c r="K919" s="402">
        <f t="shared" si="58"/>
        <v>0</v>
      </c>
    </row>
    <row r="920" spans="1:11" x14ac:dyDescent="0.25">
      <c r="A920" s="265">
        <f t="shared" si="59"/>
        <v>909</v>
      </c>
      <c r="B920" s="505"/>
      <c r="C920" s="523"/>
      <c r="D920" s="505"/>
      <c r="E920" s="402">
        <f t="shared" si="56"/>
        <v>0</v>
      </c>
      <c r="F920" s="297"/>
      <c r="G920" s="505"/>
      <c r="H920" s="402">
        <f t="shared" si="57"/>
        <v>0</v>
      </c>
      <c r="I920" s="297"/>
      <c r="J920" s="505"/>
      <c r="K920" s="402">
        <f t="shared" si="58"/>
        <v>0</v>
      </c>
    </row>
    <row r="921" spans="1:11" x14ac:dyDescent="0.25">
      <c r="A921" s="265">
        <f t="shared" si="59"/>
        <v>910</v>
      </c>
      <c r="B921" s="505"/>
      <c r="C921" s="523"/>
      <c r="D921" s="505"/>
      <c r="E921" s="402">
        <f t="shared" si="56"/>
        <v>0</v>
      </c>
      <c r="F921" s="297"/>
      <c r="G921" s="505"/>
      <c r="H921" s="402">
        <f t="shared" si="57"/>
        <v>0</v>
      </c>
      <c r="I921" s="297"/>
      <c r="J921" s="505"/>
      <c r="K921" s="402">
        <f t="shared" si="58"/>
        <v>0</v>
      </c>
    </row>
    <row r="922" spans="1:11" x14ac:dyDescent="0.25">
      <c r="A922" s="265">
        <f t="shared" si="59"/>
        <v>911</v>
      </c>
      <c r="B922" s="505"/>
      <c r="C922" s="523"/>
      <c r="D922" s="505"/>
      <c r="E922" s="402">
        <f t="shared" si="56"/>
        <v>0</v>
      </c>
      <c r="F922" s="297"/>
      <c r="G922" s="505"/>
      <c r="H922" s="402">
        <f t="shared" si="57"/>
        <v>0</v>
      </c>
      <c r="I922" s="297"/>
      <c r="J922" s="505"/>
      <c r="K922" s="402">
        <f t="shared" si="58"/>
        <v>0</v>
      </c>
    </row>
    <row r="923" spans="1:11" x14ac:dyDescent="0.25">
      <c r="A923" s="265">
        <f t="shared" si="59"/>
        <v>912</v>
      </c>
      <c r="B923" s="505"/>
      <c r="C923" s="523"/>
      <c r="D923" s="505"/>
      <c r="E923" s="402">
        <f t="shared" si="56"/>
        <v>0</v>
      </c>
      <c r="F923" s="297"/>
      <c r="G923" s="505"/>
      <c r="H923" s="402">
        <f t="shared" si="57"/>
        <v>0</v>
      </c>
      <c r="I923" s="297"/>
      <c r="J923" s="505"/>
      <c r="K923" s="402">
        <f t="shared" si="58"/>
        <v>0</v>
      </c>
    </row>
    <row r="924" spans="1:11" x14ac:dyDescent="0.25">
      <c r="A924" s="265">
        <f t="shared" si="59"/>
        <v>913</v>
      </c>
      <c r="B924" s="505"/>
      <c r="C924" s="523"/>
      <c r="D924" s="505"/>
      <c r="E924" s="402">
        <f t="shared" si="56"/>
        <v>0</v>
      </c>
      <c r="F924" s="297"/>
      <c r="G924" s="505"/>
      <c r="H924" s="402">
        <f t="shared" si="57"/>
        <v>0</v>
      </c>
      <c r="I924" s="297"/>
      <c r="J924" s="505"/>
      <c r="K924" s="402">
        <f t="shared" si="58"/>
        <v>0</v>
      </c>
    </row>
    <row r="925" spans="1:11" x14ac:dyDescent="0.25">
      <c r="A925" s="265">
        <f t="shared" si="59"/>
        <v>914</v>
      </c>
      <c r="B925" s="505"/>
      <c r="C925" s="523"/>
      <c r="D925" s="505"/>
      <c r="E925" s="402">
        <f t="shared" si="56"/>
        <v>0</v>
      </c>
      <c r="F925" s="297"/>
      <c r="G925" s="505"/>
      <c r="H925" s="402">
        <f t="shared" si="57"/>
        <v>0</v>
      </c>
      <c r="I925" s="297"/>
      <c r="J925" s="505"/>
      <c r="K925" s="402">
        <f t="shared" si="58"/>
        <v>0</v>
      </c>
    </row>
    <row r="926" spans="1:11" x14ac:dyDescent="0.25">
      <c r="A926" s="265">
        <f t="shared" si="59"/>
        <v>915</v>
      </c>
      <c r="B926" s="505"/>
      <c r="C926" s="523"/>
      <c r="D926" s="505"/>
      <c r="E926" s="402">
        <f t="shared" si="56"/>
        <v>0</v>
      </c>
      <c r="F926" s="297"/>
      <c r="G926" s="505"/>
      <c r="H926" s="402">
        <f t="shared" si="57"/>
        <v>0</v>
      </c>
      <c r="I926" s="297"/>
      <c r="J926" s="505"/>
      <c r="K926" s="402">
        <f t="shared" si="58"/>
        <v>0</v>
      </c>
    </row>
    <row r="927" spans="1:11" x14ac:dyDescent="0.25">
      <c r="A927" s="265">
        <f t="shared" si="59"/>
        <v>916</v>
      </c>
      <c r="B927" s="505"/>
      <c r="C927" s="523"/>
      <c r="D927" s="505"/>
      <c r="E927" s="402">
        <f t="shared" si="56"/>
        <v>0</v>
      </c>
      <c r="F927" s="297"/>
      <c r="G927" s="505"/>
      <c r="H927" s="402">
        <f t="shared" si="57"/>
        <v>0</v>
      </c>
      <c r="I927" s="297"/>
      <c r="J927" s="505"/>
      <c r="K927" s="402">
        <f t="shared" si="58"/>
        <v>0</v>
      </c>
    </row>
    <row r="928" spans="1:11" x14ac:dyDescent="0.25">
      <c r="A928" s="265">
        <f t="shared" si="59"/>
        <v>917</v>
      </c>
      <c r="B928" s="505"/>
      <c r="C928" s="523"/>
      <c r="D928" s="505"/>
      <c r="E928" s="402">
        <f t="shared" si="56"/>
        <v>0</v>
      </c>
      <c r="F928" s="297"/>
      <c r="G928" s="505"/>
      <c r="H928" s="402">
        <f t="shared" si="57"/>
        <v>0</v>
      </c>
      <c r="I928" s="297"/>
      <c r="J928" s="505"/>
      <c r="K928" s="402">
        <f t="shared" si="58"/>
        <v>0</v>
      </c>
    </row>
    <row r="929" spans="1:11" x14ac:dyDescent="0.25">
      <c r="A929" s="265">
        <f t="shared" si="59"/>
        <v>918</v>
      </c>
      <c r="B929" s="505"/>
      <c r="C929" s="523"/>
      <c r="D929" s="505"/>
      <c r="E929" s="402">
        <f t="shared" si="56"/>
        <v>0</v>
      </c>
      <c r="F929" s="297"/>
      <c r="G929" s="505"/>
      <c r="H929" s="402">
        <f t="shared" si="57"/>
        <v>0</v>
      </c>
      <c r="I929" s="297"/>
      <c r="J929" s="505"/>
      <c r="K929" s="402">
        <f t="shared" si="58"/>
        <v>0</v>
      </c>
    </row>
    <row r="930" spans="1:11" x14ac:dyDescent="0.25">
      <c r="A930" s="265">
        <f t="shared" si="59"/>
        <v>919</v>
      </c>
      <c r="B930" s="505"/>
      <c r="C930" s="523"/>
      <c r="D930" s="505"/>
      <c r="E930" s="402">
        <f t="shared" si="56"/>
        <v>0</v>
      </c>
      <c r="F930" s="297"/>
      <c r="G930" s="505"/>
      <c r="H930" s="402">
        <f t="shared" si="57"/>
        <v>0</v>
      </c>
      <c r="I930" s="297"/>
      <c r="J930" s="505"/>
      <c r="K930" s="402">
        <f t="shared" si="58"/>
        <v>0</v>
      </c>
    </row>
    <row r="931" spans="1:11" x14ac:dyDescent="0.25">
      <c r="A931" s="265">
        <f t="shared" si="59"/>
        <v>920</v>
      </c>
      <c r="B931" s="505"/>
      <c r="C931" s="523"/>
      <c r="D931" s="505"/>
      <c r="E931" s="402">
        <f t="shared" si="56"/>
        <v>0</v>
      </c>
      <c r="F931" s="297"/>
      <c r="G931" s="505"/>
      <c r="H931" s="402">
        <f t="shared" si="57"/>
        <v>0</v>
      </c>
      <c r="I931" s="297"/>
      <c r="J931" s="505"/>
      <c r="K931" s="402">
        <f t="shared" si="58"/>
        <v>0</v>
      </c>
    </row>
    <row r="932" spans="1:11" x14ac:dyDescent="0.25">
      <c r="A932" s="265">
        <f t="shared" si="59"/>
        <v>921</v>
      </c>
      <c r="B932" s="505"/>
      <c r="C932" s="523"/>
      <c r="D932" s="505"/>
      <c r="E932" s="402">
        <f t="shared" si="56"/>
        <v>0</v>
      </c>
      <c r="F932" s="297"/>
      <c r="G932" s="505"/>
      <c r="H932" s="402">
        <f t="shared" si="57"/>
        <v>0</v>
      </c>
      <c r="I932" s="297"/>
      <c r="J932" s="505"/>
      <c r="K932" s="402">
        <f t="shared" si="58"/>
        <v>0</v>
      </c>
    </row>
    <row r="933" spans="1:11" x14ac:dyDescent="0.25">
      <c r="A933" s="265">
        <f t="shared" si="59"/>
        <v>922</v>
      </c>
      <c r="B933" s="505"/>
      <c r="C933" s="523"/>
      <c r="D933" s="505"/>
      <c r="E933" s="402">
        <f t="shared" si="56"/>
        <v>0</v>
      </c>
      <c r="F933" s="297"/>
      <c r="G933" s="505"/>
      <c r="H933" s="402">
        <f t="shared" si="57"/>
        <v>0</v>
      </c>
      <c r="I933" s="297"/>
      <c r="J933" s="505"/>
      <c r="K933" s="402">
        <f t="shared" si="58"/>
        <v>0</v>
      </c>
    </row>
    <row r="934" spans="1:11" x14ac:dyDescent="0.25">
      <c r="A934" s="265">
        <f t="shared" si="59"/>
        <v>923</v>
      </c>
      <c r="B934" s="505"/>
      <c r="C934" s="523"/>
      <c r="D934" s="505"/>
      <c r="E934" s="402">
        <f t="shared" si="56"/>
        <v>0</v>
      </c>
      <c r="F934" s="297"/>
      <c r="G934" s="505"/>
      <c r="H934" s="402">
        <f t="shared" si="57"/>
        <v>0</v>
      </c>
      <c r="I934" s="297"/>
      <c r="J934" s="505"/>
      <c r="K934" s="402">
        <f t="shared" si="58"/>
        <v>0</v>
      </c>
    </row>
    <row r="935" spans="1:11" x14ac:dyDescent="0.25">
      <c r="A935" s="265">
        <f t="shared" si="59"/>
        <v>924</v>
      </c>
      <c r="B935" s="505"/>
      <c r="C935" s="523"/>
      <c r="D935" s="505"/>
      <c r="E935" s="402">
        <f t="shared" si="56"/>
        <v>0</v>
      </c>
      <c r="F935" s="297"/>
      <c r="G935" s="505"/>
      <c r="H935" s="402">
        <f t="shared" si="57"/>
        <v>0</v>
      </c>
      <c r="I935" s="297"/>
      <c r="J935" s="505"/>
      <c r="K935" s="402">
        <f t="shared" si="58"/>
        <v>0</v>
      </c>
    </row>
    <row r="936" spans="1:11" x14ac:dyDescent="0.25">
      <c r="A936" s="265">
        <f t="shared" si="59"/>
        <v>925</v>
      </c>
      <c r="B936" s="505"/>
      <c r="C936" s="523"/>
      <c r="D936" s="505"/>
      <c r="E936" s="402">
        <f t="shared" si="56"/>
        <v>0</v>
      </c>
      <c r="F936" s="297"/>
      <c r="G936" s="505"/>
      <c r="H936" s="402">
        <f t="shared" si="57"/>
        <v>0</v>
      </c>
      <c r="I936" s="297"/>
      <c r="J936" s="505"/>
      <c r="K936" s="402">
        <f t="shared" si="58"/>
        <v>0</v>
      </c>
    </row>
    <row r="937" spans="1:11" x14ac:dyDescent="0.25">
      <c r="A937" s="265">
        <f t="shared" si="59"/>
        <v>926</v>
      </c>
      <c r="B937" s="505"/>
      <c r="C937" s="523"/>
      <c r="D937" s="505"/>
      <c r="E937" s="402">
        <f t="shared" si="56"/>
        <v>0</v>
      </c>
      <c r="F937" s="297"/>
      <c r="G937" s="505"/>
      <c r="H937" s="402">
        <f t="shared" si="57"/>
        <v>0</v>
      </c>
      <c r="I937" s="297"/>
      <c r="J937" s="505"/>
      <c r="K937" s="402">
        <f t="shared" si="58"/>
        <v>0</v>
      </c>
    </row>
    <row r="938" spans="1:11" x14ac:dyDescent="0.25">
      <c r="A938" s="265">
        <f t="shared" si="59"/>
        <v>927</v>
      </c>
      <c r="B938" s="505"/>
      <c r="C938" s="523"/>
      <c r="D938" s="505"/>
      <c r="E938" s="402">
        <f t="shared" si="56"/>
        <v>0</v>
      </c>
      <c r="F938" s="297"/>
      <c r="G938" s="505"/>
      <c r="H938" s="402">
        <f t="shared" si="57"/>
        <v>0</v>
      </c>
      <c r="I938" s="297"/>
      <c r="J938" s="505"/>
      <c r="K938" s="402">
        <f t="shared" si="58"/>
        <v>0</v>
      </c>
    </row>
    <row r="939" spans="1:11" x14ac:dyDescent="0.25">
      <c r="A939" s="265">
        <f t="shared" si="59"/>
        <v>928</v>
      </c>
      <c r="B939" s="505"/>
      <c r="C939" s="523"/>
      <c r="D939" s="505"/>
      <c r="E939" s="402">
        <f t="shared" si="56"/>
        <v>0</v>
      </c>
      <c r="F939" s="297"/>
      <c r="G939" s="505"/>
      <c r="H939" s="402">
        <f t="shared" si="57"/>
        <v>0</v>
      </c>
      <c r="I939" s="297"/>
      <c r="J939" s="505"/>
      <c r="K939" s="402">
        <f t="shared" si="58"/>
        <v>0</v>
      </c>
    </row>
    <row r="940" spans="1:11" x14ac:dyDescent="0.25">
      <c r="A940" s="265">
        <f t="shared" si="59"/>
        <v>929</v>
      </c>
      <c r="B940" s="505"/>
      <c r="C940" s="523"/>
      <c r="D940" s="505"/>
      <c r="E940" s="402">
        <f t="shared" si="56"/>
        <v>0</v>
      </c>
      <c r="F940" s="297"/>
      <c r="G940" s="505"/>
      <c r="H940" s="402">
        <f t="shared" si="57"/>
        <v>0</v>
      </c>
      <c r="I940" s="297"/>
      <c r="J940" s="505"/>
      <c r="K940" s="402">
        <f t="shared" si="58"/>
        <v>0</v>
      </c>
    </row>
    <row r="941" spans="1:11" x14ac:dyDescent="0.25">
      <c r="A941" s="265">
        <f t="shared" si="59"/>
        <v>930</v>
      </c>
      <c r="B941" s="505"/>
      <c r="C941" s="523"/>
      <c r="D941" s="505"/>
      <c r="E941" s="402">
        <f t="shared" si="56"/>
        <v>0</v>
      </c>
      <c r="F941" s="297"/>
      <c r="G941" s="505"/>
      <c r="H941" s="402">
        <f t="shared" si="57"/>
        <v>0</v>
      </c>
      <c r="I941" s="297"/>
      <c r="J941" s="505"/>
      <c r="K941" s="402">
        <f t="shared" si="58"/>
        <v>0</v>
      </c>
    </row>
    <row r="942" spans="1:11" x14ac:dyDescent="0.25">
      <c r="A942" s="265">
        <f t="shared" si="59"/>
        <v>931</v>
      </c>
      <c r="B942" s="505"/>
      <c r="C942" s="523"/>
      <c r="D942" s="505"/>
      <c r="E942" s="402">
        <f t="shared" si="56"/>
        <v>0</v>
      </c>
      <c r="F942" s="297"/>
      <c r="G942" s="505"/>
      <c r="H942" s="402">
        <f t="shared" si="57"/>
        <v>0</v>
      </c>
      <c r="I942" s="297"/>
      <c r="J942" s="505"/>
      <c r="K942" s="402">
        <f t="shared" si="58"/>
        <v>0</v>
      </c>
    </row>
    <row r="943" spans="1:11" x14ac:dyDescent="0.25">
      <c r="A943" s="265">
        <f t="shared" si="59"/>
        <v>932</v>
      </c>
      <c r="B943" s="505"/>
      <c r="C943" s="523"/>
      <c r="D943" s="505"/>
      <c r="E943" s="402">
        <f t="shared" si="56"/>
        <v>0</v>
      </c>
      <c r="F943" s="297"/>
      <c r="G943" s="505"/>
      <c r="H943" s="402">
        <f t="shared" si="57"/>
        <v>0</v>
      </c>
      <c r="I943" s="297"/>
      <c r="J943" s="505"/>
      <c r="K943" s="402">
        <f t="shared" si="58"/>
        <v>0</v>
      </c>
    </row>
    <row r="944" spans="1:11" x14ac:dyDescent="0.25">
      <c r="A944" s="265">
        <f t="shared" si="59"/>
        <v>933</v>
      </c>
      <c r="B944" s="505"/>
      <c r="C944" s="523"/>
      <c r="D944" s="505"/>
      <c r="E944" s="402">
        <f t="shared" si="56"/>
        <v>0</v>
      </c>
      <c r="F944" s="297"/>
      <c r="G944" s="505"/>
      <c r="H944" s="402">
        <f t="shared" si="57"/>
        <v>0</v>
      </c>
      <c r="I944" s="297"/>
      <c r="J944" s="505"/>
      <c r="K944" s="402">
        <f t="shared" si="58"/>
        <v>0</v>
      </c>
    </row>
    <row r="945" spans="1:11" x14ac:dyDescent="0.25">
      <c r="A945" s="265">
        <f t="shared" si="59"/>
        <v>934</v>
      </c>
      <c r="B945" s="505"/>
      <c r="C945" s="523"/>
      <c r="D945" s="505"/>
      <c r="E945" s="402">
        <f t="shared" si="56"/>
        <v>0</v>
      </c>
      <c r="F945" s="297"/>
      <c r="G945" s="505"/>
      <c r="H945" s="402">
        <f t="shared" si="57"/>
        <v>0</v>
      </c>
      <c r="I945" s="297"/>
      <c r="J945" s="505"/>
      <c r="K945" s="402">
        <f t="shared" si="58"/>
        <v>0</v>
      </c>
    </row>
    <row r="946" spans="1:11" x14ac:dyDescent="0.25">
      <c r="A946" s="265">
        <f t="shared" si="59"/>
        <v>935</v>
      </c>
      <c r="B946" s="505"/>
      <c r="C946" s="523"/>
      <c r="D946" s="505"/>
      <c r="E946" s="402">
        <f t="shared" si="56"/>
        <v>0</v>
      </c>
      <c r="F946" s="297"/>
      <c r="G946" s="505"/>
      <c r="H946" s="402">
        <f t="shared" si="57"/>
        <v>0</v>
      </c>
      <c r="I946" s="297"/>
      <c r="J946" s="505"/>
      <c r="K946" s="402">
        <f t="shared" si="58"/>
        <v>0</v>
      </c>
    </row>
    <row r="947" spans="1:11" x14ac:dyDescent="0.25">
      <c r="A947" s="265">
        <f t="shared" si="59"/>
        <v>936</v>
      </c>
      <c r="B947" s="505"/>
      <c r="C947" s="523"/>
      <c r="D947" s="505"/>
      <c r="E947" s="402">
        <f t="shared" si="56"/>
        <v>0</v>
      </c>
      <c r="F947" s="297"/>
      <c r="G947" s="505"/>
      <c r="H947" s="402">
        <f t="shared" si="57"/>
        <v>0</v>
      </c>
      <c r="I947" s="297"/>
      <c r="J947" s="505"/>
      <c r="K947" s="402">
        <f t="shared" si="58"/>
        <v>0</v>
      </c>
    </row>
    <row r="948" spans="1:11" x14ac:dyDescent="0.25">
      <c r="A948" s="265">
        <f t="shared" si="59"/>
        <v>937</v>
      </c>
      <c r="B948" s="505"/>
      <c r="C948" s="523"/>
      <c r="D948" s="505"/>
      <c r="E948" s="402">
        <f t="shared" si="56"/>
        <v>0</v>
      </c>
      <c r="F948" s="297"/>
      <c r="G948" s="505"/>
      <c r="H948" s="402">
        <f t="shared" si="57"/>
        <v>0</v>
      </c>
      <c r="I948" s="297"/>
      <c r="J948" s="505"/>
      <c r="K948" s="402">
        <f t="shared" si="58"/>
        <v>0</v>
      </c>
    </row>
    <row r="949" spans="1:11" x14ac:dyDescent="0.25">
      <c r="A949" s="265">
        <f t="shared" si="59"/>
        <v>938</v>
      </c>
      <c r="B949" s="505"/>
      <c r="C949" s="523"/>
      <c r="D949" s="505"/>
      <c r="E949" s="402">
        <f t="shared" si="56"/>
        <v>0</v>
      </c>
      <c r="F949" s="297"/>
      <c r="G949" s="505"/>
      <c r="H949" s="402">
        <f t="shared" si="57"/>
        <v>0</v>
      </c>
      <c r="I949" s="297"/>
      <c r="J949" s="505"/>
      <c r="K949" s="402">
        <f t="shared" si="58"/>
        <v>0</v>
      </c>
    </row>
    <row r="950" spans="1:11" x14ac:dyDescent="0.25">
      <c r="A950" s="265">
        <f t="shared" si="59"/>
        <v>939</v>
      </c>
      <c r="B950" s="505"/>
      <c r="C950" s="523"/>
      <c r="D950" s="505"/>
      <c r="E950" s="402">
        <f t="shared" si="56"/>
        <v>0</v>
      </c>
      <c r="F950" s="297"/>
      <c r="G950" s="505"/>
      <c r="H950" s="402">
        <f t="shared" si="57"/>
        <v>0</v>
      </c>
      <c r="I950" s="297"/>
      <c r="J950" s="505"/>
      <c r="K950" s="402">
        <f t="shared" si="58"/>
        <v>0</v>
      </c>
    </row>
    <row r="951" spans="1:11" x14ac:dyDescent="0.25">
      <c r="A951" s="265">
        <f t="shared" si="59"/>
        <v>940</v>
      </c>
      <c r="B951" s="505"/>
      <c r="C951" s="523"/>
      <c r="D951" s="505"/>
      <c r="E951" s="402">
        <f t="shared" si="56"/>
        <v>0</v>
      </c>
      <c r="F951" s="297"/>
      <c r="G951" s="505"/>
      <c r="H951" s="402">
        <f t="shared" si="57"/>
        <v>0</v>
      </c>
      <c r="I951" s="297"/>
      <c r="J951" s="505"/>
      <c r="K951" s="402">
        <f t="shared" si="58"/>
        <v>0</v>
      </c>
    </row>
    <row r="952" spans="1:11" x14ac:dyDescent="0.25">
      <c r="A952" s="265">
        <f t="shared" si="59"/>
        <v>941</v>
      </c>
      <c r="B952" s="505"/>
      <c r="C952" s="523"/>
      <c r="D952" s="505"/>
      <c r="E952" s="402">
        <f t="shared" si="56"/>
        <v>0</v>
      </c>
      <c r="F952" s="297"/>
      <c r="G952" s="505"/>
      <c r="H952" s="402">
        <f t="shared" si="57"/>
        <v>0</v>
      </c>
      <c r="I952" s="297"/>
      <c r="J952" s="505"/>
      <c r="K952" s="402">
        <f t="shared" si="58"/>
        <v>0</v>
      </c>
    </row>
    <row r="953" spans="1:11" x14ac:dyDescent="0.25">
      <c r="A953" s="265">
        <f t="shared" si="59"/>
        <v>942</v>
      </c>
      <c r="B953" s="505"/>
      <c r="C953" s="523"/>
      <c r="D953" s="505"/>
      <c r="E953" s="402">
        <f t="shared" si="56"/>
        <v>0</v>
      </c>
      <c r="F953" s="297"/>
      <c r="G953" s="505"/>
      <c r="H953" s="402">
        <f t="shared" si="57"/>
        <v>0</v>
      </c>
      <c r="I953" s="297"/>
      <c r="J953" s="505"/>
      <c r="K953" s="402">
        <f t="shared" si="58"/>
        <v>0</v>
      </c>
    </row>
    <row r="954" spans="1:11" x14ac:dyDescent="0.25">
      <c r="A954" s="265">
        <f t="shared" si="59"/>
        <v>943</v>
      </c>
      <c r="B954" s="505"/>
      <c r="C954" s="523"/>
      <c r="D954" s="505"/>
      <c r="E954" s="402">
        <f t="shared" si="56"/>
        <v>0</v>
      </c>
      <c r="F954" s="297"/>
      <c r="G954" s="505"/>
      <c r="H954" s="402">
        <f t="shared" si="57"/>
        <v>0</v>
      </c>
      <c r="I954" s="297"/>
      <c r="J954" s="505"/>
      <c r="K954" s="402">
        <f t="shared" si="58"/>
        <v>0</v>
      </c>
    </row>
    <row r="955" spans="1:11" x14ac:dyDescent="0.25">
      <c r="A955" s="265">
        <f t="shared" si="59"/>
        <v>944</v>
      </c>
      <c r="B955" s="505"/>
      <c r="C955" s="523"/>
      <c r="D955" s="505"/>
      <c r="E955" s="402">
        <f t="shared" si="56"/>
        <v>0</v>
      </c>
      <c r="F955" s="297"/>
      <c r="G955" s="505"/>
      <c r="H955" s="402">
        <f t="shared" si="57"/>
        <v>0</v>
      </c>
      <c r="I955" s="297"/>
      <c r="J955" s="505"/>
      <c r="K955" s="402">
        <f t="shared" si="58"/>
        <v>0</v>
      </c>
    </row>
    <row r="956" spans="1:11" x14ac:dyDescent="0.25">
      <c r="A956" s="265">
        <f t="shared" si="59"/>
        <v>945</v>
      </c>
      <c r="B956" s="505"/>
      <c r="C956" s="523"/>
      <c r="D956" s="505"/>
      <c r="E956" s="402">
        <f t="shared" si="56"/>
        <v>0</v>
      </c>
      <c r="F956" s="297"/>
      <c r="G956" s="505"/>
      <c r="H956" s="402">
        <f t="shared" si="57"/>
        <v>0</v>
      </c>
      <c r="I956" s="297"/>
      <c r="J956" s="505"/>
      <c r="K956" s="402">
        <f t="shared" si="58"/>
        <v>0</v>
      </c>
    </row>
    <row r="957" spans="1:11" x14ac:dyDescent="0.25">
      <c r="A957" s="265">
        <f t="shared" si="59"/>
        <v>946</v>
      </c>
      <c r="B957" s="505"/>
      <c r="C957" s="523"/>
      <c r="D957" s="505"/>
      <c r="E957" s="402">
        <f t="shared" si="56"/>
        <v>0</v>
      </c>
      <c r="F957" s="297"/>
      <c r="G957" s="505"/>
      <c r="H957" s="402">
        <f t="shared" si="57"/>
        <v>0</v>
      </c>
      <c r="I957" s="297"/>
      <c r="J957" s="505"/>
      <c r="K957" s="402">
        <f t="shared" si="58"/>
        <v>0</v>
      </c>
    </row>
    <row r="958" spans="1:11" x14ac:dyDescent="0.25">
      <c r="A958" s="265">
        <f t="shared" si="59"/>
        <v>947</v>
      </c>
      <c r="B958" s="505"/>
      <c r="C958" s="523"/>
      <c r="D958" s="505"/>
      <c r="E958" s="402">
        <f t="shared" si="56"/>
        <v>0</v>
      </c>
      <c r="F958" s="297"/>
      <c r="G958" s="505"/>
      <c r="H958" s="402">
        <f t="shared" si="57"/>
        <v>0</v>
      </c>
      <c r="I958" s="297"/>
      <c r="J958" s="505"/>
      <c r="K958" s="402">
        <f t="shared" si="58"/>
        <v>0</v>
      </c>
    </row>
    <row r="959" spans="1:11" x14ac:dyDescent="0.25">
      <c r="A959" s="265">
        <f t="shared" si="59"/>
        <v>948</v>
      </c>
      <c r="B959" s="505"/>
      <c r="C959" s="523"/>
      <c r="D959" s="505"/>
      <c r="E959" s="402">
        <f t="shared" si="56"/>
        <v>0</v>
      </c>
      <c r="F959" s="297"/>
      <c r="G959" s="505"/>
      <c r="H959" s="402">
        <f t="shared" si="57"/>
        <v>0</v>
      </c>
      <c r="I959" s="297"/>
      <c r="J959" s="505"/>
      <c r="K959" s="402">
        <f t="shared" si="58"/>
        <v>0</v>
      </c>
    </row>
    <row r="960" spans="1:11" x14ac:dyDescent="0.25">
      <c r="A960" s="265">
        <f t="shared" si="59"/>
        <v>949</v>
      </c>
      <c r="B960" s="505"/>
      <c r="C960" s="523"/>
      <c r="D960" s="505"/>
      <c r="E960" s="402">
        <f t="shared" si="56"/>
        <v>0</v>
      </c>
      <c r="F960" s="297"/>
      <c r="G960" s="505"/>
      <c r="H960" s="402">
        <f t="shared" si="57"/>
        <v>0</v>
      </c>
      <c r="I960" s="297"/>
      <c r="J960" s="505"/>
      <c r="K960" s="402">
        <f t="shared" si="58"/>
        <v>0</v>
      </c>
    </row>
    <row r="961" spans="1:11" x14ac:dyDescent="0.25">
      <c r="A961" s="265">
        <f t="shared" si="59"/>
        <v>950</v>
      </c>
      <c r="B961" s="505"/>
      <c r="C961" s="523"/>
      <c r="D961" s="505"/>
      <c r="E961" s="402">
        <f t="shared" si="56"/>
        <v>0</v>
      </c>
      <c r="F961" s="297"/>
      <c r="G961" s="505"/>
      <c r="H961" s="402">
        <f t="shared" si="57"/>
        <v>0</v>
      </c>
      <c r="I961" s="297"/>
      <c r="J961" s="505"/>
      <c r="K961" s="402">
        <f t="shared" si="58"/>
        <v>0</v>
      </c>
    </row>
    <row r="962" spans="1:11" x14ac:dyDescent="0.25">
      <c r="A962" s="265">
        <f t="shared" si="59"/>
        <v>951</v>
      </c>
      <c r="B962" s="505"/>
      <c r="C962" s="523"/>
      <c r="D962" s="505"/>
      <c r="E962" s="402">
        <f t="shared" si="56"/>
        <v>0</v>
      </c>
      <c r="F962" s="297"/>
      <c r="G962" s="505"/>
      <c r="H962" s="402">
        <f t="shared" si="57"/>
        <v>0</v>
      </c>
      <c r="I962" s="297"/>
      <c r="J962" s="505"/>
      <c r="K962" s="402">
        <f t="shared" si="58"/>
        <v>0</v>
      </c>
    </row>
    <row r="963" spans="1:11" x14ac:dyDescent="0.25">
      <c r="A963" s="265">
        <f t="shared" si="59"/>
        <v>952</v>
      </c>
      <c r="B963" s="505"/>
      <c r="C963" s="523"/>
      <c r="D963" s="505"/>
      <c r="E963" s="402">
        <f t="shared" si="56"/>
        <v>0</v>
      </c>
      <c r="F963" s="297"/>
      <c r="G963" s="505"/>
      <c r="H963" s="402">
        <f t="shared" si="57"/>
        <v>0</v>
      </c>
      <c r="I963" s="297"/>
      <c r="J963" s="505"/>
      <c r="K963" s="402">
        <f t="shared" si="58"/>
        <v>0</v>
      </c>
    </row>
    <row r="964" spans="1:11" x14ac:dyDescent="0.25">
      <c r="A964" s="265">
        <f t="shared" si="59"/>
        <v>953</v>
      </c>
      <c r="B964" s="505"/>
      <c r="C964" s="523"/>
      <c r="D964" s="505"/>
      <c r="E964" s="402">
        <f t="shared" si="56"/>
        <v>0</v>
      </c>
      <c r="F964" s="297"/>
      <c r="G964" s="505"/>
      <c r="H964" s="402">
        <f t="shared" si="57"/>
        <v>0</v>
      </c>
      <c r="I964" s="297"/>
      <c r="J964" s="505"/>
      <c r="K964" s="402">
        <f t="shared" si="58"/>
        <v>0</v>
      </c>
    </row>
    <row r="965" spans="1:11" x14ac:dyDescent="0.25">
      <c r="A965" s="265">
        <f t="shared" si="59"/>
        <v>954</v>
      </c>
      <c r="B965" s="505"/>
      <c r="C965" s="523"/>
      <c r="D965" s="505"/>
      <c r="E965" s="402">
        <f t="shared" si="56"/>
        <v>0</v>
      </c>
      <c r="F965" s="297"/>
      <c r="G965" s="505"/>
      <c r="H965" s="402">
        <f t="shared" si="57"/>
        <v>0</v>
      </c>
      <c r="I965" s="297"/>
      <c r="J965" s="505"/>
      <c r="K965" s="402">
        <f t="shared" si="58"/>
        <v>0</v>
      </c>
    </row>
    <row r="966" spans="1:11" x14ac:dyDescent="0.25">
      <c r="A966" s="265">
        <f t="shared" si="59"/>
        <v>955</v>
      </c>
      <c r="B966" s="505"/>
      <c r="C966" s="523"/>
      <c r="D966" s="505"/>
      <c r="E966" s="402">
        <f t="shared" si="56"/>
        <v>0</v>
      </c>
      <c r="F966" s="297"/>
      <c r="G966" s="505"/>
      <c r="H966" s="402">
        <f t="shared" si="57"/>
        <v>0</v>
      </c>
      <c r="I966" s="297"/>
      <c r="J966" s="505"/>
      <c r="K966" s="402">
        <f t="shared" si="58"/>
        <v>0</v>
      </c>
    </row>
    <row r="967" spans="1:11" x14ac:dyDescent="0.25">
      <c r="A967" s="265">
        <f t="shared" si="59"/>
        <v>956</v>
      </c>
      <c r="B967" s="505"/>
      <c r="C967" s="523"/>
      <c r="D967" s="505"/>
      <c r="E967" s="402">
        <f t="shared" si="56"/>
        <v>0</v>
      </c>
      <c r="F967" s="297"/>
      <c r="G967" s="505"/>
      <c r="H967" s="402">
        <f t="shared" si="57"/>
        <v>0</v>
      </c>
      <c r="I967" s="297"/>
      <c r="J967" s="505"/>
      <c r="K967" s="402">
        <f t="shared" si="58"/>
        <v>0</v>
      </c>
    </row>
    <row r="968" spans="1:11" x14ac:dyDescent="0.25">
      <c r="A968" s="265">
        <f t="shared" si="59"/>
        <v>957</v>
      </c>
      <c r="B968" s="505"/>
      <c r="C968" s="523"/>
      <c r="D968" s="505"/>
      <c r="E968" s="402">
        <f t="shared" si="56"/>
        <v>0</v>
      </c>
      <c r="F968" s="297"/>
      <c r="G968" s="505"/>
      <c r="H968" s="402">
        <f t="shared" si="57"/>
        <v>0</v>
      </c>
      <c r="I968" s="297"/>
      <c r="J968" s="505"/>
      <c r="K968" s="402">
        <f t="shared" si="58"/>
        <v>0</v>
      </c>
    </row>
    <row r="969" spans="1:11" x14ac:dyDescent="0.25">
      <c r="A969" s="265">
        <f t="shared" si="59"/>
        <v>958</v>
      </c>
      <c r="B969" s="505"/>
      <c r="C969" s="523"/>
      <c r="D969" s="505"/>
      <c r="E969" s="402">
        <f t="shared" si="56"/>
        <v>0</v>
      </c>
      <c r="F969" s="297"/>
      <c r="G969" s="505"/>
      <c r="H969" s="402">
        <f t="shared" si="57"/>
        <v>0</v>
      </c>
      <c r="I969" s="297"/>
      <c r="J969" s="505"/>
      <c r="K969" s="402">
        <f t="shared" si="58"/>
        <v>0</v>
      </c>
    </row>
    <row r="970" spans="1:11" x14ac:dyDescent="0.25">
      <c r="A970" s="265">
        <f t="shared" si="59"/>
        <v>959</v>
      </c>
      <c r="B970" s="505"/>
      <c r="C970" s="523"/>
      <c r="D970" s="505"/>
      <c r="E970" s="402">
        <f t="shared" si="56"/>
        <v>0</v>
      </c>
      <c r="F970" s="297"/>
      <c r="G970" s="505"/>
      <c r="H970" s="402">
        <f t="shared" si="57"/>
        <v>0</v>
      </c>
      <c r="I970" s="297"/>
      <c r="J970" s="505"/>
      <c r="K970" s="402">
        <f t="shared" si="58"/>
        <v>0</v>
      </c>
    </row>
    <row r="971" spans="1:11" x14ac:dyDescent="0.25">
      <c r="A971" s="265">
        <f t="shared" si="59"/>
        <v>960</v>
      </c>
      <c r="B971" s="505"/>
      <c r="C971" s="523"/>
      <c r="D971" s="505"/>
      <c r="E971" s="402">
        <f t="shared" si="56"/>
        <v>0</v>
      </c>
      <c r="F971" s="297"/>
      <c r="G971" s="505"/>
      <c r="H971" s="402">
        <f t="shared" si="57"/>
        <v>0</v>
      </c>
      <c r="I971" s="297"/>
      <c r="J971" s="505"/>
      <c r="K971" s="402">
        <f t="shared" si="58"/>
        <v>0</v>
      </c>
    </row>
    <row r="972" spans="1:11" x14ac:dyDescent="0.25">
      <c r="A972" s="265">
        <f t="shared" si="59"/>
        <v>961</v>
      </c>
      <c r="B972" s="505"/>
      <c r="C972" s="523"/>
      <c r="D972" s="505"/>
      <c r="E972" s="402">
        <f t="shared" si="56"/>
        <v>0</v>
      </c>
      <c r="F972" s="297"/>
      <c r="G972" s="505"/>
      <c r="H972" s="402">
        <f t="shared" si="57"/>
        <v>0</v>
      </c>
      <c r="I972" s="297"/>
      <c r="J972" s="505"/>
      <c r="K972" s="402">
        <f t="shared" si="58"/>
        <v>0</v>
      </c>
    </row>
    <row r="973" spans="1:11" x14ac:dyDescent="0.25">
      <c r="A973" s="265">
        <f t="shared" si="59"/>
        <v>962</v>
      </c>
      <c r="B973" s="505"/>
      <c r="C973" s="523"/>
      <c r="D973" s="505"/>
      <c r="E973" s="402">
        <f t="shared" ref="E973:E1012" si="60">ROUND(IF(D973/136*7&lt;40,D973/136*0.175,1),1)</f>
        <v>0</v>
      </c>
      <c r="F973" s="297"/>
      <c r="G973" s="505"/>
      <c r="H973" s="402">
        <f t="shared" ref="H973:H1012" si="61">ROUND(IF(G973/60*7&lt;40,G973/60*0.175,1),1)</f>
        <v>0</v>
      </c>
      <c r="I973" s="297"/>
      <c r="J973" s="505"/>
      <c r="K973" s="402">
        <f t="shared" ref="K973:K1012" si="62">ROUND(IF(J973/84*7&lt;40,J973/84*0.175,1),1)</f>
        <v>0</v>
      </c>
    </row>
    <row r="974" spans="1:11" x14ac:dyDescent="0.25">
      <c r="A974" s="265">
        <f t="shared" ref="A974:A1011" si="63">+A973+1</f>
        <v>963</v>
      </c>
      <c r="B974" s="505"/>
      <c r="C974" s="523"/>
      <c r="D974" s="505"/>
      <c r="E974" s="402">
        <f t="shared" si="60"/>
        <v>0</v>
      </c>
      <c r="F974" s="297"/>
      <c r="G974" s="505"/>
      <c r="H974" s="402">
        <f t="shared" si="61"/>
        <v>0</v>
      </c>
      <c r="I974" s="297"/>
      <c r="J974" s="505"/>
      <c r="K974" s="402">
        <f t="shared" si="62"/>
        <v>0</v>
      </c>
    </row>
    <row r="975" spans="1:11" x14ac:dyDescent="0.25">
      <c r="A975" s="265">
        <f t="shared" si="63"/>
        <v>964</v>
      </c>
      <c r="B975" s="505"/>
      <c r="C975" s="523"/>
      <c r="D975" s="505"/>
      <c r="E975" s="402">
        <f t="shared" si="60"/>
        <v>0</v>
      </c>
      <c r="F975" s="297"/>
      <c r="G975" s="505"/>
      <c r="H975" s="402">
        <f t="shared" si="61"/>
        <v>0</v>
      </c>
      <c r="I975" s="297"/>
      <c r="J975" s="505"/>
      <c r="K975" s="402">
        <f t="shared" si="62"/>
        <v>0</v>
      </c>
    </row>
    <row r="976" spans="1:11" x14ac:dyDescent="0.25">
      <c r="A976" s="265">
        <f t="shared" si="63"/>
        <v>965</v>
      </c>
      <c r="B976" s="505"/>
      <c r="C976" s="523"/>
      <c r="D976" s="505"/>
      <c r="E976" s="402">
        <f t="shared" si="60"/>
        <v>0</v>
      </c>
      <c r="F976" s="297"/>
      <c r="G976" s="505"/>
      <c r="H976" s="402">
        <f t="shared" si="61"/>
        <v>0</v>
      </c>
      <c r="I976" s="297"/>
      <c r="J976" s="505"/>
      <c r="K976" s="402">
        <f t="shared" si="62"/>
        <v>0</v>
      </c>
    </row>
    <row r="977" spans="1:11" x14ac:dyDescent="0.25">
      <c r="A977" s="265">
        <f t="shared" si="63"/>
        <v>966</v>
      </c>
      <c r="B977" s="505"/>
      <c r="C977" s="523"/>
      <c r="D977" s="505"/>
      <c r="E977" s="402">
        <f t="shared" si="60"/>
        <v>0</v>
      </c>
      <c r="F977" s="297"/>
      <c r="G977" s="505"/>
      <c r="H977" s="402">
        <f t="shared" si="61"/>
        <v>0</v>
      </c>
      <c r="I977" s="297"/>
      <c r="J977" s="505"/>
      <c r="K977" s="402">
        <f t="shared" si="62"/>
        <v>0</v>
      </c>
    </row>
    <row r="978" spans="1:11" x14ac:dyDescent="0.25">
      <c r="A978" s="265">
        <f t="shared" si="63"/>
        <v>967</v>
      </c>
      <c r="B978" s="505"/>
      <c r="C978" s="523"/>
      <c r="D978" s="505"/>
      <c r="E978" s="402">
        <f t="shared" si="60"/>
        <v>0</v>
      </c>
      <c r="F978" s="297"/>
      <c r="G978" s="505"/>
      <c r="H978" s="402">
        <f t="shared" si="61"/>
        <v>0</v>
      </c>
      <c r="I978" s="297"/>
      <c r="J978" s="505"/>
      <c r="K978" s="402">
        <f t="shared" si="62"/>
        <v>0</v>
      </c>
    </row>
    <row r="979" spans="1:11" x14ac:dyDescent="0.25">
      <c r="A979" s="265">
        <f t="shared" si="63"/>
        <v>968</v>
      </c>
      <c r="B979" s="505"/>
      <c r="C979" s="523"/>
      <c r="D979" s="505"/>
      <c r="E979" s="402">
        <f t="shared" si="60"/>
        <v>0</v>
      </c>
      <c r="F979" s="297"/>
      <c r="G979" s="505"/>
      <c r="H979" s="402">
        <f t="shared" si="61"/>
        <v>0</v>
      </c>
      <c r="I979" s="297"/>
      <c r="J979" s="505"/>
      <c r="K979" s="402">
        <f t="shared" si="62"/>
        <v>0</v>
      </c>
    </row>
    <row r="980" spans="1:11" x14ac:dyDescent="0.25">
      <c r="A980" s="265">
        <f t="shared" si="63"/>
        <v>969</v>
      </c>
      <c r="B980" s="505"/>
      <c r="C980" s="523"/>
      <c r="D980" s="505"/>
      <c r="E980" s="402">
        <f t="shared" si="60"/>
        <v>0</v>
      </c>
      <c r="F980" s="297"/>
      <c r="G980" s="505"/>
      <c r="H980" s="402">
        <f t="shared" si="61"/>
        <v>0</v>
      </c>
      <c r="I980" s="297"/>
      <c r="J980" s="505"/>
      <c r="K980" s="402">
        <f t="shared" si="62"/>
        <v>0</v>
      </c>
    </row>
    <row r="981" spans="1:11" x14ac:dyDescent="0.25">
      <c r="A981" s="265">
        <f t="shared" si="63"/>
        <v>970</v>
      </c>
      <c r="B981" s="505"/>
      <c r="C981" s="523"/>
      <c r="D981" s="505"/>
      <c r="E981" s="402">
        <f t="shared" si="60"/>
        <v>0</v>
      </c>
      <c r="F981" s="297"/>
      <c r="G981" s="505"/>
      <c r="H981" s="402">
        <f t="shared" si="61"/>
        <v>0</v>
      </c>
      <c r="I981" s="297"/>
      <c r="J981" s="505"/>
      <c r="K981" s="402">
        <f t="shared" si="62"/>
        <v>0</v>
      </c>
    </row>
    <row r="982" spans="1:11" x14ac:dyDescent="0.25">
      <c r="A982" s="265">
        <f t="shared" si="63"/>
        <v>971</v>
      </c>
      <c r="B982" s="505"/>
      <c r="C982" s="523"/>
      <c r="D982" s="505"/>
      <c r="E982" s="402">
        <f t="shared" si="60"/>
        <v>0</v>
      </c>
      <c r="F982" s="297"/>
      <c r="G982" s="505"/>
      <c r="H982" s="402">
        <f t="shared" si="61"/>
        <v>0</v>
      </c>
      <c r="I982" s="297"/>
      <c r="J982" s="505"/>
      <c r="K982" s="402">
        <f t="shared" si="62"/>
        <v>0</v>
      </c>
    </row>
    <row r="983" spans="1:11" x14ac:dyDescent="0.25">
      <c r="A983" s="265">
        <f t="shared" si="63"/>
        <v>972</v>
      </c>
      <c r="B983" s="505"/>
      <c r="C983" s="523"/>
      <c r="D983" s="505"/>
      <c r="E983" s="402">
        <f t="shared" si="60"/>
        <v>0</v>
      </c>
      <c r="F983" s="297"/>
      <c r="G983" s="505"/>
      <c r="H983" s="402">
        <f t="shared" si="61"/>
        <v>0</v>
      </c>
      <c r="I983" s="297"/>
      <c r="J983" s="505"/>
      <c r="K983" s="402">
        <f t="shared" si="62"/>
        <v>0</v>
      </c>
    </row>
    <row r="984" spans="1:11" x14ac:dyDescent="0.25">
      <c r="A984" s="265">
        <f t="shared" si="63"/>
        <v>973</v>
      </c>
      <c r="B984" s="505"/>
      <c r="C984" s="523"/>
      <c r="D984" s="505"/>
      <c r="E984" s="402">
        <f t="shared" si="60"/>
        <v>0</v>
      </c>
      <c r="F984" s="297"/>
      <c r="G984" s="505"/>
      <c r="H984" s="402">
        <f t="shared" si="61"/>
        <v>0</v>
      </c>
      <c r="I984" s="297"/>
      <c r="J984" s="505"/>
      <c r="K984" s="402">
        <f t="shared" si="62"/>
        <v>0</v>
      </c>
    </row>
    <row r="985" spans="1:11" x14ac:dyDescent="0.25">
      <c r="A985" s="265">
        <f t="shared" si="63"/>
        <v>974</v>
      </c>
      <c r="B985" s="505"/>
      <c r="C985" s="523"/>
      <c r="D985" s="505"/>
      <c r="E985" s="402">
        <f t="shared" si="60"/>
        <v>0</v>
      </c>
      <c r="F985" s="297"/>
      <c r="G985" s="505"/>
      <c r="H985" s="402">
        <f t="shared" si="61"/>
        <v>0</v>
      </c>
      <c r="I985" s="297"/>
      <c r="J985" s="505"/>
      <c r="K985" s="402">
        <f t="shared" si="62"/>
        <v>0</v>
      </c>
    </row>
    <row r="986" spans="1:11" x14ac:dyDescent="0.25">
      <c r="A986" s="265">
        <f t="shared" si="63"/>
        <v>975</v>
      </c>
      <c r="B986" s="505"/>
      <c r="C986" s="523"/>
      <c r="D986" s="505"/>
      <c r="E986" s="402">
        <f t="shared" si="60"/>
        <v>0</v>
      </c>
      <c r="F986" s="297"/>
      <c r="G986" s="505"/>
      <c r="H986" s="402">
        <f t="shared" si="61"/>
        <v>0</v>
      </c>
      <c r="I986" s="297"/>
      <c r="J986" s="505"/>
      <c r="K986" s="402">
        <f t="shared" si="62"/>
        <v>0</v>
      </c>
    </row>
    <row r="987" spans="1:11" x14ac:dyDescent="0.25">
      <c r="A987" s="265">
        <f t="shared" si="63"/>
        <v>976</v>
      </c>
      <c r="B987" s="505"/>
      <c r="C987" s="523"/>
      <c r="D987" s="505"/>
      <c r="E987" s="402">
        <f t="shared" si="60"/>
        <v>0</v>
      </c>
      <c r="F987" s="297"/>
      <c r="G987" s="505"/>
      <c r="H987" s="402">
        <f t="shared" si="61"/>
        <v>0</v>
      </c>
      <c r="I987" s="297"/>
      <c r="J987" s="505"/>
      <c r="K987" s="402">
        <f t="shared" si="62"/>
        <v>0</v>
      </c>
    </row>
    <row r="988" spans="1:11" x14ac:dyDescent="0.25">
      <c r="A988" s="265">
        <f t="shared" si="63"/>
        <v>977</v>
      </c>
      <c r="B988" s="505"/>
      <c r="C988" s="523"/>
      <c r="D988" s="505"/>
      <c r="E988" s="402">
        <f t="shared" si="60"/>
        <v>0</v>
      </c>
      <c r="F988" s="297"/>
      <c r="G988" s="505"/>
      <c r="H988" s="402">
        <f t="shared" si="61"/>
        <v>0</v>
      </c>
      <c r="I988" s="297"/>
      <c r="J988" s="505"/>
      <c r="K988" s="402">
        <f t="shared" si="62"/>
        <v>0</v>
      </c>
    </row>
    <row r="989" spans="1:11" x14ac:dyDescent="0.25">
      <c r="A989" s="265">
        <f t="shared" si="63"/>
        <v>978</v>
      </c>
      <c r="B989" s="505"/>
      <c r="C989" s="523"/>
      <c r="D989" s="505"/>
      <c r="E989" s="402">
        <f t="shared" si="60"/>
        <v>0</v>
      </c>
      <c r="F989" s="297"/>
      <c r="G989" s="505"/>
      <c r="H989" s="402">
        <f t="shared" si="61"/>
        <v>0</v>
      </c>
      <c r="I989" s="297"/>
      <c r="J989" s="505"/>
      <c r="K989" s="402">
        <f t="shared" si="62"/>
        <v>0</v>
      </c>
    </row>
    <row r="990" spans="1:11" x14ac:dyDescent="0.25">
      <c r="A990" s="265">
        <f t="shared" si="63"/>
        <v>979</v>
      </c>
      <c r="B990" s="505"/>
      <c r="C990" s="523"/>
      <c r="D990" s="505"/>
      <c r="E990" s="402">
        <f t="shared" si="60"/>
        <v>0</v>
      </c>
      <c r="F990" s="297"/>
      <c r="G990" s="505"/>
      <c r="H990" s="402">
        <f t="shared" si="61"/>
        <v>0</v>
      </c>
      <c r="I990" s="297"/>
      <c r="J990" s="505"/>
      <c r="K990" s="402">
        <f t="shared" si="62"/>
        <v>0</v>
      </c>
    </row>
    <row r="991" spans="1:11" x14ac:dyDescent="0.25">
      <c r="A991" s="265">
        <f t="shared" si="63"/>
        <v>980</v>
      </c>
      <c r="B991" s="505"/>
      <c r="C991" s="523"/>
      <c r="D991" s="505"/>
      <c r="E991" s="402">
        <f t="shared" si="60"/>
        <v>0</v>
      </c>
      <c r="F991" s="297"/>
      <c r="G991" s="505"/>
      <c r="H991" s="402">
        <f t="shared" si="61"/>
        <v>0</v>
      </c>
      <c r="I991" s="297"/>
      <c r="J991" s="505"/>
      <c r="K991" s="402">
        <f t="shared" si="62"/>
        <v>0</v>
      </c>
    </row>
    <row r="992" spans="1:11" x14ac:dyDescent="0.25">
      <c r="A992" s="265">
        <f t="shared" si="63"/>
        <v>981</v>
      </c>
      <c r="B992" s="505"/>
      <c r="C992" s="523"/>
      <c r="D992" s="505"/>
      <c r="E992" s="402">
        <f t="shared" si="60"/>
        <v>0</v>
      </c>
      <c r="F992" s="297"/>
      <c r="G992" s="505"/>
      <c r="H992" s="402">
        <f t="shared" si="61"/>
        <v>0</v>
      </c>
      <c r="I992" s="297"/>
      <c r="J992" s="505"/>
      <c r="K992" s="402">
        <f t="shared" si="62"/>
        <v>0</v>
      </c>
    </row>
    <row r="993" spans="1:11" x14ac:dyDescent="0.25">
      <c r="A993" s="265">
        <f t="shared" si="63"/>
        <v>982</v>
      </c>
      <c r="B993" s="505"/>
      <c r="C993" s="523"/>
      <c r="D993" s="505"/>
      <c r="E993" s="402">
        <f t="shared" si="60"/>
        <v>0</v>
      </c>
      <c r="F993" s="297"/>
      <c r="G993" s="505"/>
      <c r="H993" s="402">
        <f t="shared" si="61"/>
        <v>0</v>
      </c>
      <c r="I993" s="297"/>
      <c r="J993" s="505"/>
      <c r="K993" s="402">
        <f t="shared" si="62"/>
        <v>0</v>
      </c>
    </row>
    <row r="994" spans="1:11" x14ac:dyDescent="0.25">
      <c r="A994" s="265">
        <f t="shared" si="63"/>
        <v>983</v>
      </c>
      <c r="B994" s="505"/>
      <c r="C994" s="523"/>
      <c r="D994" s="505"/>
      <c r="E994" s="402">
        <f t="shared" si="60"/>
        <v>0</v>
      </c>
      <c r="F994" s="297"/>
      <c r="G994" s="505"/>
      <c r="H994" s="402">
        <f t="shared" si="61"/>
        <v>0</v>
      </c>
      <c r="I994" s="297"/>
      <c r="J994" s="505"/>
      <c r="K994" s="402">
        <f t="shared" si="62"/>
        <v>0</v>
      </c>
    </row>
    <row r="995" spans="1:11" x14ac:dyDescent="0.25">
      <c r="A995" s="265">
        <f t="shared" si="63"/>
        <v>984</v>
      </c>
      <c r="B995" s="505"/>
      <c r="C995" s="523"/>
      <c r="D995" s="505"/>
      <c r="E995" s="402">
        <f t="shared" si="60"/>
        <v>0</v>
      </c>
      <c r="F995" s="297"/>
      <c r="G995" s="505"/>
      <c r="H995" s="402">
        <f t="shared" si="61"/>
        <v>0</v>
      </c>
      <c r="I995" s="297"/>
      <c r="J995" s="505"/>
      <c r="K995" s="402">
        <f t="shared" si="62"/>
        <v>0</v>
      </c>
    </row>
    <row r="996" spans="1:11" x14ac:dyDescent="0.25">
      <c r="A996" s="265">
        <f t="shared" si="63"/>
        <v>985</v>
      </c>
      <c r="B996" s="505"/>
      <c r="C996" s="523"/>
      <c r="D996" s="505"/>
      <c r="E996" s="402">
        <f t="shared" si="60"/>
        <v>0</v>
      </c>
      <c r="F996" s="297"/>
      <c r="G996" s="505"/>
      <c r="H996" s="402">
        <f t="shared" si="61"/>
        <v>0</v>
      </c>
      <c r="I996" s="297"/>
      <c r="J996" s="505"/>
      <c r="K996" s="402">
        <f t="shared" si="62"/>
        <v>0</v>
      </c>
    </row>
    <row r="997" spans="1:11" x14ac:dyDescent="0.25">
      <c r="A997" s="265">
        <f t="shared" si="63"/>
        <v>986</v>
      </c>
      <c r="B997" s="505"/>
      <c r="C997" s="523"/>
      <c r="D997" s="505"/>
      <c r="E997" s="402">
        <f t="shared" si="60"/>
        <v>0</v>
      </c>
      <c r="F997" s="297"/>
      <c r="G997" s="505"/>
      <c r="H997" s="402">
        <f t="shared" si="61"/>
        <v>0</v>
      </c>
      <c r="I997" s="297"/>
      <c r="J997" s="505"/>
      <c r="K997" s="402">
        <f t="shared" si="62"/>
        <v>0</v>
      </c>
    </row>
    <row r="998" spans="1:11" x14ac:dyDescent="0.25">
      <c r="A998" s="265">
        <f t="shared" si="63"/>
        <v>987</v>
      </c>
      <c r="B998" s="505"/>
      <c r="C998" s="523"/>
      <c r="D998" s="505"/>
      <c r="E998" s="402">
        <f t="shared" si="60"/>
        <v>0</v>
      </c>
      <c r="F998" s="297"/>
      <c r="G998" s="505"/>
      <c r="H998" s="402">
        <f t="shared" si="61"/>
        <v>0</v>
      </c>
      <c r="I998" s="297"/>
      <c r="J998" s="505"/>
      <c r="K998" s="402">
        <f t="shared" si="62"/>
        <v>0</v>
      </c>
    </row>
    <row r="999" spans="1:11" x14ac:dyDescent="0.25">
      <c r="A999" s="265">
        <f t="shared" si="63"/>
        <v>988</v>
      </c>
      <c r="B999" s="505"/>
      <c r="C999" s="523"/>
      <c r="D999" s="505"/>
      <c r="E999" s="402">
        <f t="shared" si="60"/>
        <v>0</v>
      </c>
      <c r="F999" s="297"/>
      <c r="G999" s="505"/>
      <c r="H999" s="402">
        <f t="shared" si="61"/>
        <v>0</v>
      </c>
      <c r="I999" s="297"/>
      <c r="J999" s="505"/>
      <c r="K999" s="402">
        <f t="shared" si="62"/>
        <v>0</v>
      </c>
    </row>
    <row r="1000" spans="1:11" x14ac:dyDescent="0.25">
      <c r="A1000" s="265">
        <f t="shared" si="63"/>
        <v>989</v>
      </c>
      <c r="B1000" s="505"/>
      <c r="C1000" s="523"/>
      <c r="D1000" s="505"/>
      <c r="E1000" s="402">
        <f t="shared" si="60"/>
        <v>0</v>
      </c>
      <c r="F1000" s="297"/>
      <c r="G1000" s="505"/>
      <c r="H1000" s="402">
        <f t="shared" si="61"/>
        <v>0</v>
      </c>
      <c r="I1000" s="297"/>
      <c r="J1000" s="505"/>
      <c r="K1000" s="402">
        <f t="shared" si="62"/>
        <v>0</v>
      </c>
    </row>
    <row r="1001" spans="1:11" x14ac:dyDescent="0.25">
      <c r="A1001" s="265">
        <f t="shared" si="63"/>
        <v>990</v>
      </c>
      <c r="B1001" s="505"/>
      <c r="C1001" s="523"/>
      <c r="D1001" s="505"/>
      <c r="E1001" s="402">
        <f t="shared" si="60"/>
        <v>0</v>
      </c>
      <c r="F1001" s="297"/>
      <c r="G1001" s="505"/>
      <c r="H1001" s="402">
        <f t="shared" si="61"/>
        <v>0</v>
      </c>
      <c r="I1001" s="297"/>
      <c r="J1001" s="505"/>
      <c r="K1001" s="402">
        <f t="shared" si="62"/>
        <v>0</v>
      </c>
    </row>
    <row r="1002" spans="1:11" x14ac:dyDescent="0.25">
      <c r="A1002" s="265">
        <f t="shared" si="63"/>
        <v>991</v>
      </c>
      <c r="B1002" s="505"/>
      <c r="C1002" s="523"/>
      <c r="D1002" s="505"/>
      <c r="E1002" s="402">
        <f t="shared" si="60"/>
        <v>0</v>
      </c>
      <c r="F1002" s="297"/>
      <c r="G1002" s="505"/>
      <c r="H1002" s="402">
        <f t="shared" si="61"/>
        <v>0</v>
      </c>
      <c r="I1002" s="297"/>
      <c r="J1002" s="505"/>
      <c r="K1002" s="402">
        <f t="shared" si="62"/>
        <v>0</v>
      </c>
    </row>
    <row r="1003" spans="1:11" x14ac:dyDescent="0.25">
      <c r="A1003" s="265">
        <f t="shared" si="63"/>
        <v>992</v>
      </c>
      <c r="B1003" s="505"/>
      <c r="C1003" s="523"/>
      <c r="D1003" s="505"/>
      <c r="E1003" s="402">
        <f t="shared" si="60"/>
        <v>0</v>
      </c>
      <c r="F1003" s="297"/>
      <c r="G1003" s="505"/>
      <c r="H1003" s="402">
        <f t="shared" si="61"/>
        <v>0</v>
      </c>
      <c r="I1003" s="297"/>
      <c r="J1003" s="505"/>
      <c r="K1003" s="402">
        <f t="shared" si="62"/>
        <v>0</v>
      </c>
    </row>
    <row r="1004" spans="1:11" x14ac:dyDescent="0.25">
      <c r="A1004" s="265">
        <f t="shared" si="63"/>
        <v>993</v>
      </c>
      <c r="B1004" s="505"/>
      <c r="C1004" s="523"/>
      <c r="D1004" s="505"/>
      <c r="E1004" s="402">
        <f t="shared" si="60"/>
        <v>0</v>
      </c>
      <c r="F1004" s="297"/>
      <c r="G1004" s="505"/>
      <c r="H1004" s="402">
        <f t="shared" si="61"/>
        <v>0</v>
      </c>
      <c r="I1004" s="297"/>
      <c r="J1004" s="505"/>
      <c r="K1004" s="402">
        <f t="shared" si="62"/>
        <v>0</v>
      </c>
    </row>
    <row r="1005" spans="1:11" x14ac:dyDescent="0.25">
      <c r="A1005" s="265">
        <f t="shared" si="63"/>
        <v>994</v>
      </c>
      <c r="B1005" s="505"/>
      <c r="C1005" s="523"/>
      <c r="D1005" s="505"/>
      <c r="E1005" s="402">
        <f t="shared" si="60"/>
        <v>0</v>
      </c>
      <c r="F1005" s="297"/>
      <c r="G1005" s="505"/>
      <c r="H1005" s="402">
        <f t="shared" si="61"/>
        <v>0</v>
      </c>
      <c r="I1005" s="297"/>
      <c r="J1005" s="505"/>
      <c r="K1005" s="402">
        <f t="shared" si="62"/>
        <v>0</v>
      </c>
    </row>
    <row r="1006" spans="1:11" x14ac:dyDescent="0.25">
      <c r="A1006" s="265">
        <f t="shared" si="63"/>
        <v>995</v>
      </c>
      <c r="B1006" s="505"/>
      <c r="C1006" s="523"/>
      <c r="D1006" s="505"/>
      <c r="E1006" s="402">
        <f t="shared" si="60"/>
        <v>0</v>
      </c>
      <c r="F1006" s="297"/>
      <c r="G1006" s="505"/>
      <c r="H1006" s="402">
        <f t="shared" si="61"/>
        <v>0</v>
      </c>
      <c r="I1006" s="297"/>
      <c r="J1006" s="505"/>
      <c r="K1006" s="402">
        <f t="shared" si="62"/>
        <v>0</v>
      </c>
    </row>
    <row r="1007" spans="1:11" x14ac:dyDescent="0.25">
      <c r="A1007" s="265">
        <f t="shared" si="63"/>
        <v>996</v>
      </c>
      <c r="B1007" s="505"/>
      <c r="C1007" s="523"/>
      <c r="D1007" s="505"/>
      <c r="E1007" s="402">
        <f t="shared" si="60"/>
        <v>0</v>
      </c>
      <c r="F1007" s="297"/>
      <c r="G1007" s="505"/>
      <c r="H1007" s="402">
        <f t="shared" si="61"/>
        <v>0</v>
      </c>
      <c r="I1007" s="297"/>
      <c r="J1007" s="505"/>
      <c r="K1007" s="402">
        <f t="shared" si="62"/>
        <v>0</v>
      </c>
    </row>
    <row r="1008" spans="1:11" x14ac:dyDescent="0.25">
      <c r="A1008" s="265">
        <f t="shared" si="63"/>
        <v>997</v>
      </c>
      <c r="B1008" s="505"/>
      <c r="C1008" s="523"/>
      <c r="D1008" s="505"/>
      <c r="E1008" s="402">
        <f t="shared" si="60"/>
        <v>0</v>
      </c>
      <c r="F1008" s="297"/>
      <c r="G1008" s="505"/>
      <c r="H1008" s="402">
        <f t="shared" si="61"/>
        <v>0</v>
      </c>
      <c r="I1008" s="297"/>
      <c r="J1008" s="505"/>
      <c r="K1008" s="402">
        <f t="shared" si="62"/>
        <v>0</v>
      </c>
    </row>
    <row r="1009" spans="1:11" x14ac:dyDescent="0.25">
      <c r="A1009" s="265">
        <f t="shared" si="63"/>
        <v>998</v>
      </c>
      <c r="B1009" s="505"/>
      <c r="C1009" s="523"/>
      <c r="D1009" s="505"/>
      <c r="E1009" s="402">
        <f t="shared" si="60"/>
        <v>0</v>
      </c>
      <c r="F1009" s="297"/>
      <c r="G1009" s="505"/>
      <c r="H1009" s="402">
        <f t="shared" si="61"/>
        <v>0</v>
      </c>
      <c r="I1009" s="297"/>
      <c r="J1009" s="505"/>
      <c r="K1009" s="402">
        <f t="shared" si="62"/>
        <v>0</v>
      </c>
    </row>
    <row r="1010" spans="1:11" x14ac:dyDescent="0.25">
      <c r="A1010" s="265">
        <f t="shared" si="63"/>
        <v>999</v>
      </c>
      <c r="B1010" s="505"/>
      <c r="C1010" s="523"/>
      <c r="D1010" s="505"/>
      <c r="E1010" s="402">
        <f t="shared" si="60"/>
        <v>0</v>
      </c>
      <c r="F1010" s="297"/>
      <c r="G1010" s="505"/>
      <c r="H1010" s="402">
        <f t="shared" si="61"/>
        <v>0</v>
      </c>
      <c r="I1010" s="297"/>
      <c r="J1010" s="505"/>
      <c r="K1010" s="402">
        <f t="shared" si="62"/>
        <v>0</v>
      </c>
    </row>
    <row r="1011" spans="1:11" x14ac:dyDescent="0.25">
      <c r="A1011" s="265">
        <f t="shared" si="63"/>
        <v>1000</v>
      </c>
      <c r="B1011" s="505"/>
      <c r="C1011" s="523"/>
      <c r="D1011" s="505"/>
      <c r="E1011" s="402">
        <f t="shared" si="60"/>
        <v>0</v>
      </c>
      <c r="F1011" s="297"/>
      <c r="G1011" s="505"/>
      <c r="H1011" s="402">
        <f t="shared" si="61"/>
        <v>0</v>
      </c>
      <c r="I1011" s="297"/>
      <c r="J1011" s="505"/>
      <c r="K1011" s="402">
        <f t="shared" si="62"/>
        <v>0</v>
      </c>
    </row>
    <row r="1012" spans="1:11" x14ac:dyDescent="0.25">
      <c r="A1012" s="265"/>
      <c r="B1012" s="505"/>
      <c r="C1012" s="515"/>
      <c r="D1012" s="505"/>
      <c r="E1012" s="402">
        <f t="shared" si="60"/>
        <v>0</v>
      </c>
      <c r="F1012" s="297"/>
      <c r="G1012" s="505"/>
      <c r="H1012" s="402">
        <f t="shared" si="61"/>
        <v>0</v>
      </c>
      <c r="I1012" s="297"/>
      <c r="J1012" s="505"/>
      <c r="K1012" s="402">
        <f t="shared" si="62"/>
        <v>0</v>
      </c>
    </row>
    <row r="1013" spans="1:11" ht="15.75" thickBot="1" x14ac:dyDescent="0.3">
      <c r="B1013" s="244" t="s">
        <v>127</v>
      </c>
      <c r="C1013" s="404"/>
      <c r="D1013" s="274"/>
      <c r="E1013" s="405">
        <f>SUM(E12:E1012)</f>
        <v>0</v>
      </c>
      <c r="F1013" s="406"/>
      <c r="G1013" s="274"/>
      <c r="H1013" s="405">
        <f>SUM(H12:H1012)</f>
        <v>0</v>
      </c>
      <c r="J1013" s="274"/>
      <c r="K1013" s="405">
        <f>SUM(K12:K1012)</f>
        <v>0</v>
      </c>
    </row>
    <row r="1014" spans="1:11" ht="16.5" thickTop="1" thickBot="1" x14ac:dyDescent="0.3">
      <c r="D1014" s="277"/>
    </row>
    <row r="1015" spans="1:11" ht="15.75" thickBot="1" x14ac:dyDescent="0.3">
      <c r="B1015" s="244" t="s">
        <v>210</v>
      </c>
      <c r="C1015" s="407" t="str">
        <f>IF(D1021&lt;D1022,IF(D1021&lt;D1023,D1021,D1023),IF(D1022&lt;D1023,D1022,D1023))</f>
        <v>Chosen period(s) hours missing</v>
      </c>
    </row>
    <row r="1016" spans="1:11" x14ac:dyDescent="0.25">
      <c r="C1016" s="345" t="s">
        <v>314</v>
      </c>
    </row>
    <row r="1020" spans="1:11" x14ac:dyDescent="0.25">
      <c r="B1020" s="408" t="s">
        <v>313</v>
      </c>
    </row>
    <row r="1021" spans="1:11" x14ac:dyDescent="0.25">
      <c r="B1021" s="244" t="s">
        <v>288</v>
      </c>
      <c r="D1021" s="244" t="str">
        <f>IF(E1013=0,"Chosen period(s) hours missing",E1013)</f>
        <v>Chosen period(s) hours missing</v>
      </c>
    </row>
    <row r="1022" spans="1:11" x14ac:dyDescent="0.25">
      <c r="B1022" s="244" t="s">
        <v>289</v>
      </c>
      <c r="D1022" s="244" t="str">
        <f>IF(H1013=0,"Chosen period(s) hours missing",H1013)</f>
        <v>Chosen period(s) hours missing</v>
      </c>
    </row>
    <row r="1023" spans="1:11" x14ac:dyDescent="0.25">
      <c r="B1023" s="244" t="s">
        <v>290</v>
      </c>
      <c r="D1023" s="244" t="str">
        <f>IF(K1013=0,"Chosen period(s) hours missing",K1013)</f>
        <v>Chosen period(s) hours missing</v>
      </c>
    </row>
  </sheetData>
  <sheetProtection algorithmName="SHA-512" hashValue="+OScVBVd1OoFkWPgU/RN8l6SYzeZ0VwfbXZtWhZnUfvnhmBaimqXnQBoDJmxBfJerIx74dfoN/LiE74JQv5Fiw==" saltValue="z8sydu7N6/7gHfondZTabg==" spinCount="100000" sheet="1" objects="1" scenarios="1" selectLockedCells="1"/>
  <mergeCells count="6">
    <mergeCell ref="H10:K10"/>
    <mergeCell ref="A4:G4"/>
    <mergeCell ref="A1:G1"/>
    <mergeCell ref="A2:G2"/>
    <mergeCell ref="A9:E9"/>
    <mergeCell ref="A5:H5"/>
  </mergeCells>
  <phoneticPr fontId="13" type="noConversion"/>
  <pageMargins left="0.7" right="0.7" top="0.75" bottom="0.75" header="0.3" footer="0.3"/>
  <pageSetup scale="50" fitToHeight="0"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23"/>
  <sheetViews>
    <sheetView topLeftCell="L1" workbookViewId="0">
      <selection activeCell="H14" sqref="H14"/>
    </sheetView>
  </sheetViews>
  <sheetFormatPr defaultColWidth="8.85546875" defaultRowHeight="15" x14ac:dyDescent="0.25"/>
  <cols>
    <col min="1" max="1" width="8.85546875" style="98"/>
    <col min="2" max="2" width="18" style="98" customWidth="1"/>
    <col min="3" max="5" width="12.28515625" style="98" customWidth="1"/>
    <col min="6" max="6" width="14.28515625" style="98" customWidth="1"/>
    <col min="7" max="7" width="15.140625" style="98" customWidth="1"/>
    <col min="8" max="8" width="29.140625" style="98" customWidth="1"/>
    <col min="9" max="10" width="11" style="98" bestFit="1" customWidth="1"/>
    <col min="11" max="11" width="15.85546875" style="98" customWidth="1"/>
    <col min="12" max="12" width="16.42578125" style="98" customWidth="1"/>
    <col min="13" max="13" width="18" style="98" customWidth="1"/>
    <col min="14" max="14" width="16.7109375" style="98" customWidth="1"/>
    <col min="15" max="15" width="17.42578125" style="98" customWidth="1"/>
    <col min="16" max="16" width="16.140625" style="98" customWidth="1"/>
    <col min="17" max="18" width="13.7109375" style="98" customWidth="1"/>
    <col min="19" max="19" width="14.42578125" style="98" customWidth="1"/>
    <col min="20" max="20" width="16.42578125" style="98" customWidth="1"/>
    <col min="21" max="23" width="11" style="98" bestFit="1" customWidth="1"/>
    <col min="24" max="24" width="13.28515625" style="98" customWidth="1"/>
    <col min="25" max="25" width="11" style="98" bestFit="1" customWidth="1"/>
    <col min="26" max="26" width="23.7109375" style="98" customWidth="1"/>
    <col min="27" max="27" width="9" style="98" bestFit="1" customWidth="1"/>
    <col min="28" max="34" width="9.7109375" style="98" bestFit="1" customWidth="1"/>
    <col min="35" max="35" width="10" style="98" bestFit="1" customWidth="1"/>
    <col min="36" max="36" width="11.28515625" style="98" bestFit="1" customWidth="1"/>
    <col min="37" max="49" width="10" style="98" bestFit="1" customWidth="1"/>
    <col min="50" max="50" width="10.7109375" style="98" bestFit="1" customWidth="1"/>
    <col min="51" max="51" width="26" style="98" customWidth="1"/>
    <col min="52" max="52" width="16.42578125" style="98" customWidth="1"/>
    <col min="53" max="16384" width="8.85546875" style="98"/>
  </cols>
  <sheetData>
    <row r="1" spans="1:52" x14ac:dyDescent="0.25">
      <c r="A1" s="794" t="s">
        <v>323</v>
      </c>
      <c r="B1" s="794"/>
      <c r="C1" s="794"/>
      <c r="D1" s="794"/>
      <c r="E1" s="794"/>
      <c r="F1" s="794"/>
      <c r="G1" s="794"/>
      <c r="H1" s="794"/>
      <c r="I1" s="794"/>
      <c r="J1" s="794"/>
      <c r="K1" s="794"/>
      <c r="L1" s="794"/>
      <c r="M1" s="794"/>
      <c r="N1" s="794"/>
    </row>
    <row r="2" spans="1:52" x14ac:dyDescent="0.25">
      <c r="A2" s="794" t="s">
        <v>324</v>
      </c>
      <c r="B2" s="794"/>
      <c r="C2" s="794"/>
      <c r="D2" s="794"/>
      <c r="E2" s="794"/>
      <c r="F2" s="794"/>
      <c r="G2" s="794"/>
      <c r="H2" s="794"/>
      <c r="I2" s="794"/>
      <c r="J2" s="794"/>
      <c r="K2" s="794"/>
      <c r="L2" s="794"/>
      <c r="M2" s="794"/>
      <c r="N2" s="794"/>
    </row>
    <row r="3" spans="1:52" ht="6.75" customHeight="1" x14ac:dyDescent="0.25">
      <c r="A3" s="209"/>
      <c r="B3" s="209"/>
      <c r="C3" s="209"/>
      <c r="D3" s="209"/>
      <c r="E3" s="209"/>
      <c r="F3" s="209"/>
      <c r="G3" s="209"/>
      <c r="H3" s="209"/>
    </row>
    <row r="4" spans="1:52" x14ac:dyDescent="0.25">
      <c r="A4" s="794" t="s">
        <v>270</v>
      </c>
      <c r="B4" s="794"/>
      <c r="C4" s="794"/>
      <c r="D4" s="794"/>
      <c r="E4" s="794"/>
      <c r="F4" s="794"/>
      <c r="G4" s="794"/>
      <c r="H4" s="794"/>
      <c r="I4" s="794"/>
      <c r="J4" s="794"/>
      <c r="K4" s="794"/>
      <c r="L4" s="794"/>
      <c r="M4" s="794"/>
      <c r="N4" s="794"/>
      <c r="O4" s="169"/>
      <c r="P4" s="169"/>
      <c r="Q4" s="169"/>
      <c r="R4" s="169"/>
      <c r="S4" s="169"/>
      <c r="T4" s="169"/>
      <c r="U4" s="169"/>
      <c r="V4" s="169"/>
      <c r="W4" s="169"/>
      <c r="X4" s="169"/>
      <c r="Y4" s="169"/>
      <c r="Z4" s="169"/>
      <c r="AA4" s="169"/>
      <c r="AB4" s="169"/>
      <c r="AC4" s="169"/>
      <c r="AD4" s="169"/>
      <c r="AE4" s="169"/>
      <c r="AF4" s="169"/>
      <c r="AG4" s="169"/>
      <c r="AH4" s="169"/>
      <c r="AI4" s="169"/>
      <c r="AJ4" s="169"/>
    </row>
    <row r="5" spans="1:52" x14ac:dyDescent="0.25">
      <c r="A5" s="178" t="s">
        <v>321</v>
      </c>
      <c r="C5" s="209"/>
      <c r="D5" s="209"/>
      <c r="E5" s="209"/>
      <c r="F5" s="209"/>
      <c r="G5" s="209"/>
      <c r="H5" s="209"/>
      <c r="I5" s="209"/>
    </row>
    <row r="6" spans="1:52" ht="20.25" customHeight="1" x14ac:dyDescent="0.25">
      <c r="A6" s="142" t="s">
        <v>302</v>
      </c>
    </row>
    <row r="7" spans="1:52" ht="20.25" customHeight="1" x14ac:dyDescent="0.25">
      <c r="A7" s="178" t="s">
        <v>422</v>
      </c>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row>
    <row r="8" spans="1:52" ht="20.25" customHeight="1" x14ac:dyDescent="0.25">
      <c r="A8" s="142" t="s">
        <v>421</v>
      </c>
      <c r="N8" s="168">
        <f>+'1. General Input'!D38</f>
        <v>0</v>
      </c>
    </row>
    <row r="9" spans="1:52" ht="37.5" customHeight="1" x14ac:dyDescent="0.25">
      <c r="A9" s="885" t="s">
        <v>450</v>
      </c>
      <c r="B9" s="885"/>
      <c r="C9" s="885"/>
      <c r="D9" s="885"/>
      <c r="E9" s="885"/>
      <c r="F9" s="885"/>
      <c r="G9" s="885"/>
      <c r="H9" s="885"/>
      <c r="I9" s="885"/>
      <c r="J9" s="885"/>
      <c r="K9" s="885"/>
      <c r="L9" s="885"/>
      <c r="N9" s="205">
        <f>IF(N8="no","N/A",'1. General Input'!D39)</f>
        <v>0</v>
      </c>
      <c r="X9" s="98" t="s">
        <v>444</v>
      </c>
    </row>
    <row r="10" spans="1:52" ht="20.25" customHeight="1" thickBot="1" x14ac:dyDescent="0.3">
      <c r="A10" s="207"/>
      <c r="B10" s="206"/>
      <c r="C10" s="206"/>
      <c r="D10" s="206"/>
      <c r="E10" s="206"/>
      <c r="F10" s="206"/>
      <c r="G10" s="206"/>
      <c r="H10" s="206"/>
      <c r="I10" s="206"/>
      <c r="J10" s="206"/>
      <c r="K10" s="206"/>
      <c r="L10" s="206"/>
      <c r="M10" s="206"/>
      <c r="N10" s="206"/>
      <c r="O10" s="206"/>
      <c r="P10" s="206"/>
      <c r="Q10" s="206"/>
      <c r="R10" s="206"/>
      <c r="S10" s="20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row>
    <row r="11" spans="1:52" s="171" customFormat="1" x14ac:dyDescent="0.25">
      <c r="A11" s="170"/>
      <c r="B11" s="170"/>
      <c r="C11" s="170"/>
      <c r="D11" s="170"/>
      <c r="E11" s="170"/>
      <c r="F11" s="170"/>
      <c r="G11" s="170"/>
      <c r="H11" s="170"/>
      <c r="I11" s="175" t="str">
        <f>IF('1. General Input'!D38="Yes",N9,'Rpt 1A. Loan Forgiveness App'!N15)</f>
        <v>Enter date on input sheet</v>
      </c>
      <c r="J11" s="175" t="str">
        <f>+I11</f>
        <v>Enter date on input sheet</v>
      </c>
      <c r="K11" s="175">
        <v>43831</v>
      </c>
      <c r="L11" s="175">
        <f>+K11</f>
        <v>43831</v>
      </c>
      <c r="M11" s="175">
        <v>43876</v>
      </c>
      <c r="N11" s="175">
        <v>43876</v>
      </c>
      <c r="O11" s="175">
        <f>+N11</f>
        <v>43876</v>
      </c>
      <c r="P11" s="175">
        <v>44012</v>
      </c>
      <c r="Q11" s="175"/>
      <c r="R11" s="175"/>
      <c r="S11" s="175"/>
      <c r="T11" s="175"/>
      <c r="U11" s="175" t="str">
        <f>+J11</f>
        <v>Enter date on input sheet</v>
      </c>
      <c r="V11" s="175" t="str">
        <f>+U11</f>
        <v>Enter date on input sheet</v>
      </c>
      <c r="W11" s="175" t="str">
        <f>+V11</f>
        <v>Enter date on input sheet</v>
      </c>
      <c r="X11" s="175">
        <v>43511</v>
      </c>
      <c r="Y11" s="175" t="str">
        <f>IF('1. General Input'!$D$10=24,+X11+7," ")</f>
        <v xml:space="preserve"> </v>
      </c>
      <c r="Z11" s="175" t="str">
        <f>IF('1. General Input'!$D$10=24,+Y11+7," ")</f>
        <v xml:space="preserve"> </v>
      </c>
      <c r="AA11" s="175">
        <f>+'10. Type 1 Emp Cov. Period Comp'!E18</f>
        <v>0</v>
      </c>
      <c r="AB11" s="175">
        <f>+'10. Type 1 Emp Cov. Period Comp'!F18</f>
        <v>7</v>
      </c>
      <c r="AC11" s="175">
        <f>+'10. Type 1 Emp Cov. Period Comp'!G18</f>
        <v>14</v>
      </c>
      <c r="AD11" s="175">
        <f>+'10. Type 1 Emp Cov. Period Comp'!H18</f>
        <v>21</v>
      </c>
      <c r="AE11" s="175">
        <f>+'10. Type 1 Emp Cov. Period Comp'!I18</f>
        <v>28</v>
      </c>
      <c r="AF11" s="175">
        <f>+'10. Type 1 Emp Cov. Period Comp'!J18</f>
        <v>35</v>
      </c>
      <c r="AG11" s="175">
        <f>+'10. Type 1 Emp Cov. Period Comp'!K18</f>
        <v>42</v>
      </c>
      <c r="AH11" s="175">
        <f>+'10. Type 1 Emp Cov. Period Comp'!L18</f>
        <v>49</v>
      </c>
      <c r="AI11" s="175" t="str">
        <f>+'10. Type 1 Emp Cov. Period Comp'!M18</f>
        <v xml:space="preserve"> </v>
      </c>
      <c r="AJ11" s="175" t="str">
        <f>+'10. Type 1 Emp Cov. Period Comp'!N18</f>
        <v xml:space="preserve"> </v>
      </c>
      <c r="AK11" s="175" t="str">
        <f>+'10. Type 1 Emp Cov. Period Comp'!O18</f>
        <v xml:space="preserve"> </v>
      </c>
      <c r="AL11" s="175" t="str">
        <f>+'10. Type 1 Emp Cov. Period Comp'!P18</f>
        <v xml:space="preserve"> </v>
      </c>
      <c r="AM11" s="175" t="str">
        <f>+'10. Type 1 Emp Cov. Period Comp'!Q18</f>
        <v xml:space="preserve"> </v>
      </c>
      <c r="AN11" s="175" t="str">
        <f>+'10. Type 1 Emp Cov. Period Comp'!R18</f>
        <v xml:space="preserve"> </v>
      </c>
      <c r="AO11" s="175" t="str">
        <f>+'10. Type 1 Emp Cov. Period Comp'!S18</f>
        <v xml:space="preserve"> </v>
      </c>
      <c r="AP11" s="175" t="str">
        <f>+'10. Type 1 Emp Cov. Period Comp'!T18</f>
        <v xml:space="preserve"> </v>
      </c>
      <c r="AQ11" s="175" t="str">
        <f>+'10. Type 1 Emp Cov. Period Comp'!U18</f>
        <v xml:space="preserve"> </v>
      </c>
      <c r="AR11" s="175" t="str">
        <f>+'10. Type 1 Emp Cov. Period Comp'!V18</f>
        <v xml:space="preserve"> </v>
      </c>
      <c r="AS11" s="175" t="str">
        <f>+'10. Type 1 Emp Cov. Period Comp'!W18</f>
        <v xml:space="preserve"> </v>
      </c>
      <c r="AT11" s="175" t="str">
        <f>+'10. Type 1 Emp Cov. Period Comp'!X18</f>
        <v xml:space="preserve"> </v>
      </c>
      <c r="AU11" s="175" t="str">
        <f>+'10. Type 1 Emp Cov. Period Comp'!Y18</f>
        <v xml:space="preserve"> </v>
      </c>
      <c r="AV11" s="175" t="str">
        <f>+'10. Type 1 Emp Cov. Period Comp'!Z18</f>
        <v xml:space="preserve"> </v>
      </c>
      <c r="AW11" s="175" t="str">
        <f>+'10. Type 1 Emp Cov. Period Comp'!AA18</f>
        <v xml:space="preserve"> </v>
      </c>
      <c r="AX11" s="175" t="str">
        <f>+'10. Type 1 Emp Cov. Period Comp'!AB18</f>
        <v xml:space="preserve"> </v>
      </c>
      <c r="AY11" s="170"/>
      <c r="AZ11" s="170"/>
    </row>
    <row r="12" spans="1:52" s="171" customFormat="1" x14ac:dyDescent="0.25">
      <c r="A12" s="172"/>
      <c r="B12" s="172"/>
      <c r="C12" s="172"/>
      <c r="D12" s="172"/>
      <c r="E12" s="172"/>
      <c r="F12" s="172"/>
      <c r="G12" s="172"/>
      <c r="H12" s="172"/>
      <c r="I12" s="173" t="str">
        <f>IF(N8="No",'Rpt 1A. Loan Forgiveness App'!I25,'Rpt 1A. Loan Forgiveness App'!M27)</f>
        <v>N/A</v>
      </c>
      <c r="J12" s="173" t="str">
        <f>+I12</f>
        <v>N/A</v>
      </c>
      <c r="K12" s="173">
        <v>43921</v>
      </c>
      <c r="L12" s="173">
        <f>+K12</f>
        <v>43921</v>
      </c>
      <c r="M12" s="173">
        <v>43876</v>
      </c>
      <c r="N12" s="173">
        <v>43947</v>
      </c>
      <c r="O12" s="173">
        <f>+N12</f>
        <v>43947</v>
      </c>
      <c r="P12" s="173">
        <v>44012</v>
      </c>
      <c r="Q12" s="173"/>
      <c r="R12" s="173"/>
      <c r="S12" s="173"/>
      <c r="T12" s="173"/>
      <c r="U12" s="173" t="str">
        <f>+J12</f>
        <v>N/A</v>
      </c>
      <c r="V12" s="173" t="str">
        <f>+U12</f>
        <v>N/A</v>
      </c>
      <c r="W12" s="173" t="str">
        <f>+V12</f>
        <v>N/A</v>
      </c>
      <c r="X12" s="173">
        <v>43646</v>
      </c>
      <c r="Y12" s="173" t="str">
        <f>IF('1. General Input'!$D$10=24,+Y11+6," ")</f>
        <v xml:space="preserve"> </v>
      </c>
      <c r="Z12" s="173" t="str">
        <f>IF('1. General Input'!$D$10=24,+Z11+6," ")</f>
        <v xml:space="preserve"> </v>
      </c>
      <c r="AA12" s="173">
        <f>+'10. Type 1 Emp Cov. Period Comp'!E19</f>
        <v>6</v>
      </c>
      <c r="AB12" s="173">
        <f>+'10. Type 1 Emp Cov. Period Comp'!F19</f>
        <v>13</v>
      </c>
      <c r="AC12" s="173">
        <f>+'10. Type 1 Emp Cov. Period Comp'!G19</f>
        <v>20</v>
      </c>
      <c r="AD12" s="173">
        <f>+'10. Type 1 Emp Cov. Period Comp'!H19</f>
        <v>27</v>
      </c>
      <c r="AE12" s="173">
        <f>+'10. Type 1 Emp Cov. Period Comp'!I19</f>
        <v>34</v>
      </c>
      <c r="AF12" s="173">
        <f>+'10. Type 1 Emp Cov. Period Comp'!J19</f>
        <v>41</v>
      </c>
      <c r="AG12" s="173">
        <f>+'10. Type 1 Emp Cov. Period Comp'!K19</f>
        <v>48</v>
      </c>
      <c r="AH12" s="173">
        <f>+'10. Type 1 Emp Cov. Period Comp'!L19</f>
        <v>55</v>
      </c>
      <c r="AI12" s="173" t="str">
        <f>+'10. Type 1 Emp Cov. Period Comp'!M19</f>
        <v xml:space="preserve"> </v>
      </c>
      <c r="AJ12" s="173" t="str">
        <f>+'10. Type 1 Emp Cov. Period Comp'!N19</f>
        <v xml:space="preserve"> </v>
      </c>
      <c r="AK12" s="173" t="str">
        <f>+'10. Type 1 Emp Cov. Period Comp'!O19</f>
        <v xml:space="preserve"> </v>
      </c>
      <c r="AL12" s="173" t="str">
        <f>+'10. Type 1 Emp Cov. Period Comp'!P19</f>
        <v xml:space="preserve"> </v>
      </c>
      <c r="AM12" s="173" t="str">
        <f>+'10. Type 1 Emp Cov. Period Comp'!Q19</f>
        <v xml:space="preserve"> </v>
      </c>
      <c r="AN12" s="173" t="str">
        <f>+'10. Type 1 Emp Cov. Period Comp'!R19</f>
        <v xml:space="preserve"> </v>
      </c>
      <c r="AO12" s="173" t="str">
        <f>+'10. Type 1 Emp Cov. Period Comp'!S19</f>
        <v xml:space="preserve"> </v>
      </c>
      <c r="AP12" s="173" t="str">
        <f>+'10. Type 1 Emp Cov. Period Comp'!T19</f>
        <v xml:space="preserve"> </v>
      </c>
      <c r="AQ12" s="173" t="str">
        <f>+'10. Type 1 Emp Cov. Period Comp'!U19</f>
        <v xml:space="preserve"> </v>
      </c>
      <c r="AR12" s="173" t="str">
        <f>+'10. Type 1 Emp Cov. Period Comp'!V19</f>
        <v xml:space="preserve"> </v>
      </c>
      <c r="AS12" s="173" t="str">
        <f>+'10. Type 1 Emp Cov. Period Comp'!W19</f>
        <v xml:space="preserve"> </v>
      </c>
      <c r="AT12" s="173" t="str">
        <f>+'10. Type 1 Emp Cov. Period Comp'!X19</f>
        <v xml:space="preserve"> </v>
      </c>
      <c r="AU12" s="173" t="str">
        <f>+'10. Type 1 Emp Cov. Period Comp'!Y19</f>
        <v xml:space="preserve"> </v>
      </c>
      <c r="AV12" s="173" t="str">
        <f>+'10. Type 1 Emp Cov. Period Comp'!Z19</f>
        <v xml:space="preserve"> </v>
      </c>
      <c r="AW12" s="173" t="str">
        <f>+'10. Type 1 Emp Cov. Period Comp'!AA19</f>
        <v xml:space="preserve"> </v>
      </c>
      <c r="AX12" s="173" t="str">
        <f>+'10. Type 1 Emp Cov. Period Comp'!AB19</f>
        <v xml:space="preserve"> </v>
      </c>
      <c r="AY12" s="174"/>
      <c r="AZ12" s="199"/>
    </row>
    <row r="13" spans="1:52" s="141" customFormat="1" ht="105" x14ac:dyDescent="0.25">
      <c r="A13" s="185"/>
      <c r="B13" s="179" t="s">
        <v>119</v>
      </c>
      <c r="C13" s="179" t="s">
        <v>120</v>
      </c>
      <c r="D13" s="179" t="s">
        <v>344</v>
      </c>
      <c r="E13" s="179" t="s">
        <v>442</v>
      </c>
      <c r="F13" s="179" t="s">
        <v>440</v>
      </c>
      <c r="G13" s="179" t="s">
        <v>441</v>
      </c>
      <c r="H13" s="179" t="s">
        <v>439</v>
      </c>
      <c r="I13" s="164" t="s">
        <v>431</v>
      </c>
      <c r="J13" s="164" t="s">
        <v>432</v>
      </c>
      <c r="K13" s="179" t="s">
        <v>434</v>
      </c>
      <c r="L13" s="179" t="s">
        <v>435</v>
      </c>
      <c r="M13" s="179" t="s">
        <v>433</v>
      </c>
      <c r="N13" s="179" t="s">
        <v>436</v>
      </c>
      <c r="O13" s="179" t="s">
        <v>437</v>
      </c>
      <c r="P13" s="179" t="s">
        <v>438</v>
      </c>
      <c r="Q13" s="164" t="s">
        <v>265</v>
      </c>
      <c r="R13" s="164" t="str">
        <f>IF('1. General Input'!C10=8,"Number of Days in Pay Period Including June 30, 2020","Number of Days in Pay Period Including December 31, 2020")</f>
        <v>Number of Days in Pay Period Including December 31, 2020</v>
      </c>
      <c r="S13" s="164" t="str">
        <f>IF('1. General Input'!D10=8,"Gross Payroll in Pay Period Including June 30, 2020","Gross Payroll in Pay Period Including December 31, 2020")</f>
        <v>Gross Payroll in Pay Period Including December 31, 2020</v>
      </c>
      <c r="T13" s="164" t="str">
        <f>IF('1. General Input'!D10=8,"Hours in Pay Period Including June 30, 2020","Hours in Pay Period Including December 31, 2020")</f>
        <v>Hours in Pay Period Including December 31, 2020</v>
      </c>
      <c r="U13" s="164" t="s">
        <v>443</v>
      </c>
      <c r="V13" s="164" t="s">
        <v>443</v>
      </c>
      <c r="W13" s="164" t="s">
        <v>443</v>
      </c>
      <c r="X13" s="179" t="s">
        <v>207</v>
      </c>
      <c r="Y13" s="179" t="s">
        <v>209</v>
      </c>
      <c r="Z13" s="179" t="s">
        <v>345</v>
      </c>
      <c r="AA13" s="40" t="s">
        <v>19</v>
      </c>
      <c r="AB13" s="40" t="s">
        <v>20</v>
      </c>
      <c r="AC13" s="40" t="s">
        <v>21</v>
      </c>
      <c r="AD13" s="40" t="s">
        <v>22</v>
      </c>
      <c r="AE13" s="40" t="s">
        <v>23</v>
      </c>
      <c r="AF13" s="40" t="s">
        <v>24</v>
      </c>
      <c r="AG13" s="40" t="s">
        <v>25</v>
      </c>
      <c r="AH13" s="40" t="s">
        <v>129</v>
      </c>
      <c r="AI13" s="40" t="str">
        <f>IF('1. General Input'!$D$10=24,"Week 9"," ")</f>
        <v xml:space="preserve"> </v>
      </c>
      <c r="AJ13" s="40" t="str">
        <f>IF('1. General Input'!$D$10=24,"Week 10"," ")</f>
        <v xml:space="preserve"> </v>
      </c>
      <c r="AK13" s="40" t="str">
        <f>IF('1. General Input'!$D$10=24,"Week 11"," ")</f>
        <v xml:space="preserve"> </v>
      </c>
      <c r="AL13" s="40" t="str">
        <f>IF('1. General Input'!$D$10=24,"Week 12"," ")</f>
        <v xml:space="preserve"> </v>
      </c>
      <c r="AM13" s="40" t="str">
        <f>IF('1. General Input'!$D$10=24,"Week 13"," ")</f>
        <v xml:space="preserve"> </v>
      </c>
      <c r="AN13" s="40" t="str">
        <f>IF('1. General Input'!$D$10=24,"Week 14"," ")</f>
        <v xml:space="preserve"> </v>
      </c>
      <c r="AO13" s="40" t="str">
        <f>IF('1. General Input'!$D$10=24,"Week 15"," ")</f>
        <v xml:space="preserve"> </v>
      </c>
      <c r="AP13" s="40" t="str">
        <f>IF('1. General Input'!$D$10=24,"Week 16"," ")</f>
        <v xml:space="preserve"> </v>
      </c>
      <c r="AQ13" s="40" t="str">
        <f>IF('1. General Input'!$D$10=24,"Week 17"," ")</f>
        <v xml:space="preserve"> </v>
      </c>
      <c r="AR13" s="40" t="str">
        <f>IF('1. General Input'!$D$10=24,"Week 18"," ")</f>
        <v xml:space="preserve"> </v>
      </c>
      <c r="AS13" s="40" t="str">
        <f>IF('1. General Input'!$D$10=24,"Week 19"," ")</f>
        <v xml:space="preserve"> </v>
      </c>
      <c r="AT13" s="40" t="str">
        <f>IF('1. General Input'!$D$10=24,"Week 20"," ")</f>
        <v xml:space="preserve"> </v>
      </c>
      <c r="AU13" s="40" t="str">
        <f>IF('1. General Input'!$D$10=24,"Week 21"," ")</f>
        <v xml:space="preserve"> </v>
      </c>
      <c r="AV13" s="40" t="str">
        <f>IF('1. General Input'!$D$10=24,"Week 22"," ")</f>
        <v xml:space="preserve"> </v>
      </c>
      <c r="AW13" s="40" t="str">
        <f>IF('1. General Input'!$D$10=24,"Week 23"," ")</f>
        <v xml:space="preserve"> </v>
      </c>
      <c r="AX13" s="40" t="str">
        <f>IF('1. General Input'!$D$10=24,"Week 24"," ")</f>
        <v xml:space="preserve"> </v>
      </c>
      <c r="AY13" s="164" t="s">
        <v>414</v>
      </c>
      <c r="AZ13" s="164" t="s">
        <v>415</v>
      </c>
    </row>
    <row r="14" spans="1:52" x14ac:dyDescent="0.25">
      <c r="A14" s="192">
        <v>1</v>
      </c>
      <c r="B14" s="182" t="s">
        <v>349</v>
      </c>
      <c r="C14" s="202" t="s">
        <v>364</v>
      </c>
      <c r="D14" s="202"/>
      <c r="E14" s="202"/>
      <c r="F14" s="210"/>
      <c r="G14" s="210"/>
      <c r="H14" s="202"/>
      <c r="I14" s="183">
        <v>1000</v>
      </c>
      <c r="J14" s="184">
        <v>0</v>
      </c>
      <c r="K14" s="183">
        <v>0</v>
      </c>
      <c r="L14" s="184">
        <v>0</v>
      </c>
      <c r="M14" s="183">
        <v>1000</v>
      </c>
      <c r="N14" s="183">
        <v>1000</v>
      </c>
      <c r="O14" s="211"/>
      <c r="P14" s="183">
        <v>1000</v>
      </c>
      <c r="Q14" s="184"/>
      <c r="R14" s="184"/>
      <c r="S14" s="183">
        <v>1000</v>
      </c>
      <c r="T14" s="184"/>
      <c r="U14" s="183"/>
      <c r="V14" s="183">
        <v>1000</v>
      </c>
      <c r="W14" s="183">
        <v>1000</v>
      </c>
      <c r="X14" s="183">
        <v>1000</v>
      </c>
      <c r="Y14" s="183">
        <v>1000</v>
      </c>
      <c r="Z14" s="183">
        <v>1000</v>
      </c>
      <c r="AA14" s="183">
        <v>1000</v>
      </c>
      <c r="AB14" s="183">
        <v>1000</v>
      </c>
      <c r="AC14" s="183">
        <v>1000</v>
      </c>
      <c r="AD14" s="183">
        <v>1000</v>
      </c>
      <c r="AE14" s="183">
        <v>1000</v>
      </c>
      <c r="AF14" s="183">
        <v>1000</v>
      </c>
      <c r="AG14" s="183">
        <v>1000</v>
      </c>
      <c r="AH14" s="196">
        <v>1000</v>
      </c>
      <c r="AI14" s="183"/>
      <c r="AJ14" s="183"/>
      <c r="AK14" s="183"/>
      <c r="AL14" s="183"/>
      <c r="AM14" s="183"/>
      <c r="AN14" s="183"/>
      <c r="AO14" s="183"/>
      <c r="AP14" s="183"/>
      <c r="AQ14" s="183"/>
      <c r="AR14" s="183"/>
      <c r="AS14" s="183"/>
      <c r="AT14" s="183"/>
      <c r="AU14" s="183"/>
      <c r="AV14" s="183"/>
      <c r="AW14" s="183"/>
      <c r="AX14" s="183"/>
      <c r="AY14" s="189"/>
      <c r="AZ14" s="189"/>
    </row>
    <row r="15" spans="1:52" x14ac:dyDescent="0.25">
      <c r="A15" s="192">
        <f>+A14+1</f>
        <v>2</v>
      </c>
      <c r="B15" s="182" t="s">
        <v>350</v>
      </c>
      <c r="C15" s="202" t="s">
        <v>365</v>
      </c>
      <c r="D15" s="202"/>
      <c r="E15" s="202"/>
      <c r="F15" s="202"/>
      <c r="G15" s="202"/>
      <c r="H15" s="202"/>
      <c r="I15" s="184">
        <v>600</v>
      </c>
      <c r="J15" s="184">
        <v>600</v>
      </c>
      <c r="K15" s="184">
        <v>600</v>
      </c>
      <c r="L15" s="184">
        <v>600</v>
      </c>
      <c r="M15" s="184">
        <v>600</v>
      </c>
      <c r="N15" s="184">
        <v>600</v>
      </c>
      <c r="O15" s="211"/>
      <c r="P15" s="184">
        <v>600</v>
      </c>
      <c r="Q15" s="184"/>
      <c r="R15" s="184"/>
      <c r="S15" s="184">
        <v>600</v>
      </c>
      <c r="T15" s="184"/>
      <c r="U15" s="184">
        <v>600</v>
      </c>
      <c r="V15" s="184">
        <v>600</v>
      </c>
      <c r="W15" s="184">
        <v>600</v>
      </c>
      <c r="X15" s="184">
        <v>600</v>
      </c>
      <c r="Y15" s="184">
        <v>600</v>
      </c>
      <c r="Z15" s="184">
        <v>600</v>
      </c>
      <c r="AA15" s="184">
        <v>600</v>
      </c>
      <c r="AB15" s="184">
        <v>600</v>
      </c>
      <c r="AC15" s="184">
        <v>600</v>
      </c>
      <c r="AD15" s="184">
        <v>600</v>
      </c>
      <c r="AE15" s="184">
        <v>600</v>
      </c>
      <c r="AF15" s="184">
        <v>600</v>
      </c>
      <c r="AG15" s="184">
        <v>600</v>
      </c>
      <c r="AH15" s="197">
        <v>600</v>
      </c>
      <c r="AI15" s="184"/>
      <c r="AJ15" s="184"/>
      <c r="AK15" s="184"/>
      <c r="AL15" s="184"/>
      <c r="AM15" s="184"/>
      <c r="AN15" s="184"/>
      <c r="AO15" s="184"/>
      <c r="AP15" s="184"/>
      <c r="AQ15" s="184"/>
      <c r="AR15" s="184"/>
      <c r="AS15" s="184"/>
      <c r="AT15" s="184"/>
      <c r="AU15" s="184"/>
      <c r="AV15" s="184"/>
      <c r="AW15" s="184"/>
      <c r="AX15" s="184"/>
      <c r="AY15" s="187"/>
      <c r="AZ15" s="187"/>
    </row>
    <row r="16" spans="1:52" x14ac:dyDescent="0.25">
      <c r="A16" s="192">
        <f t="shared" ref="A16:A79" si="0">+A15+1</f>
        <v>3</v>
      </c>
      <c r="B16" s="182" t="s">
        <v>351</v>
      </c>
      <c r="C16" s="202" t="s">
        <v>366</v>
      </c>
      <c r="D16" s="202"/>
      <c r="E16" s="202"/>
      <c r="F16" s="202"/>
      <c r="G16" s="202"/>
      <c r="H16" s="202"/>
      <c r="I16" s="184">
        <v>600</v>
      </c>
      <c r="J16" s="184">
        <v>0</v>
      </c>
      <c r="K16" s="184">
        <v>0</v>
      </c>
      <c r="L16" s="184">
        <v>0</v>
      </c>
      <c r="M16" s="184">
        <v>0</v>
      </c>
      <c r="N16" s="184">
        <v>0</v>
      </c>
      <c r="O16" s="211"/>
      <c r="P16" s="184">
        <v>0</v>
      </c>
      <c r="Q16" s="184"/>
      <c r="R16" s="184"/>
      <c r="S16" s="184">
        <v>0</v>
      </c>
      <c r="T16" s="184"/>
      <c r="U16" s="184">
        <v>0</v>
      </c>
      <c r="V16" s="184">
        <v>0</v>
      </c>
      <c r="W16" s="184">
        <v>0</v>
      </c>
      <c r="X16" s="184">
        <v>0</v>
      </c>
      <c r="Y16" s="184">
        <v>0</v>
      </c>
      <c r="Z16" s="184">
        <v>0</v>
      </c>
      <c r="AA16" s="184">
        <v>0</v>
      </c>
      <c r="AB16" s="184">
        <v>0</v>
      </c>
      <c r="AC16" s="184">
        <v>0</v>
      </c>
      <c r="AD16" s="184">
        <v>0</v>
      </c>
      <c r="AE16" s="184">
        <v>0</v>
      </c>
      <c r="AF16" s="184">
        <v>0</v>
      </c>
      <c r="AG16" s="184">
        <v>0</v>
      </c>
      <c r="AH16" s="197">
        <v>0</v>
      </c>
      <c r="AI16" s="184"/>
      <c r="AJ16" s="184"/>
      <c r="AK16" s="184"/>
      <c r="AL16" s="184"/>
      <c r="AM16" s="184"/>
      <c r="AN16" s="184"/>
      <c r="AO16" s="184"/>
      <c r="AP16" s="184"/>
      <c r="AQ16" s="184"/>
      <c r="AR16" s="184"/>
      <c r="AS16" s="184"/>
      <c r="AT16" s="184"/>
      <c r="AU16" s="184"/>
      <c r="AV16" s="184"/>
      <c r="AW16" s="184"/>
      <c r="AX16" s="184"/>
      <c r="AY16" s="187"/>
      <c r="AZ16" s="187"/>
    </row>
    <row r="17" spans="1:52" x14ac:dyDescent="0.25">
      <c r="A17" s="192">
        <f t="shared" si="0"/>
        <v>4</v>
      </c>
      <c r="B17" s="182" t="s">
        <v>352</v>
      </c>
      <c r="C17" s="202" t="s">
        <v>367</v>
      </c>
      <c r="D17" s="202"/>
      <c r="E17" s="202"/>
      <c r="F17" s="202"/>
      <c r="G17" s="202"/>
      <c r="H17" s="202"/>
      <c r="I17" s="184">
        <v>600</v>
      </c>
      <c r="J17" s="184">
        <v>0</v>
      </c>
      <c r="K17" s="184">
        <v>0</v>
      </c>
      <c r="L17" s="184">
        <v>0</v>
      </c>
      <c r="M17" s="184">
        <v>0</v>
      </c>
      <c r="N17" s="184">
        <v>0</v>
      </c>
      <c r="O17" s="211"/>
      <c r="P17" s="184">
        <v>0</v>
      </c>
      <c r="Q17" s="184"/>
      <c r="R17" s="184"/>
      <c r="S17" s="184">
        <v>0</v>
      </c>
      <c r="T17" s="184"/>
      <c r="U17" s="184">
        <v>600</v>
      </c>
      <c r="V17" s="184">
        <v>600</v>
      </c>
      <c r="W17" s="184">
        <v>600</v>
      </c>
      <c r="X17" s="184">
        <v>600</v>
      </c>
      <c r="Y17" s="184">
        <v>600</v>
      </c>
      <c r="Z17" s="184">
        <v>600</v>
      </c>
      <c r="AA17" s="184">
        <v>600</v>
      </c>
      <c r="AB17" s="184">
        <v>600</v>
      </c>
      <c r="AC17" s="184">
        <v>600</v>
      </c>
      <c r="AD17" s="184">
        <v>600</v>
      </c>
      <c r="AE17" s="184">
        <v>600</v>
      </c>
      <c r="AF17" s="184">
        <v>600</v>
      </c>
      <c r="AG17" s="184">
        <v>600</v>
      </c>
      <c r="AH17" s="197">
        <v>600</v>
      </c>
      <c r="AI17" s="184"/>
      <c r="AJ17" s="184"/>
      <c r="AK17" s="184"/>
      <c r="AL17" s="184"/>
      <c r="AM17" s="184"/>
      <c r="AN17" s="184"/>
      <c r="AO17" s="184"/>
      <c r="AP17" s="184"/>
      <c r="AQ17" s="184"/>
      <c r="AR17" s="184"/>
      <c r="AS17" s="184"/>
      <c r="AT17" s="184"/>
      <c r="AU17" s="184"/>
      <c r="AV17" s="184"/>
      <c r="AW17" s="184"/>
      <c r="AX17" s="184"/>
      <c r="AY17" s="187"/>
      <c r="AZ17" s="187"/>
    </row>
    <row r="18" spans="1:52" x14ac:dyDescent="0.25">
      <c r="A18" s="192">
        <f t="shared" si="0"/>
        <v>5</v>
      </c>
      <c r="B18" s="182" t="s">
        <v>353</v>
      </c>
      <c r="C18" s="202" t="s">
        <v>368</v>
      </c>
      <c r="D18" s="202"/>
      <c r="E18" s="202"/>
      <c r="F18" s="202"/>
      <c r="G18" s="202"/>
      <c r="H18" s="202"/>
      <c r="I18" s="184">
        <v>2000</v>
      </c>
      <c r="J18" s="184">
        <v>2000</v>
      </c>
      <c r="K18" s="184">
        <v>2000</v>
      </c>
      <c r="L18" s="184">
        <v>2000</v>
      </c>
      <c r="M18" s="184">
        <v>2000</v>
      </c>
      <c r="N18" s="184">
        <v>2000</v>
      </c>
      <c r="O18" s="211"/>
      <c r="P18" s="184">
        <v>2000</v>
      </c>
      <c r="Q18" s="184"/>
      <c r="R18" s="184"/>
      <c r="S18" s="184">
        <v>2000</v>
      </c>
      <c r="T18" s="184"/>
      <c r="U18" s="184">
        <v>2000</v>
      </c>
      <c r="V18" s="184">
        <v>2000</v>
      </c>
      <c r="W18" s="184">
        <v>2000</v>
      </c>
      <c r="X18" s="184">
        <v>2000</v>
      </c>
      <c r="Y18" s="184">
        <v>2000</v>
      </c>
      <c r="Z18" s="184">
        <v>2000</v>
      </c>
      <c r="AA18" s="184">
        <v>2000</v>
      </c>
      <c r="AB18" s="184">
        <v>2000</v>
      </c>
      <c r="AC18" s="184">
        <v>2000</v>
      </c>
      <c r="AD18" s="184">
        <v>2000</v>
      </c>
      <c r="AE18" s="184">
        <v>2000</v>
      </c>
      <c r="AF18" s="184">
        <v>2000</v>
      </c>
      <c r="AG18" s="184">
        <v>2000</v>
      </c>
      <c r="AH18" s="197">
        <v>2000</v>
      </c>
      <c r="AI18" s="184"/>
      <c r="AJ18" s="184"/>
      <c r="AK18" s="184"/>
      <c r="AL18" s="184"/>
      <c r="AM18" s="184"/>
      <c r="AN18" s="184"/>
      <c r="AO18" s="184"/>
      <c r="AP18" s="184"/>
      <c r="AQ18" s="184"/>
      <c r="AR18" s="184"/>
      <c r="AS18" s="184"/>
      <c r="AT18" s="184"/>
      <c r="AU18" s="184"/>
      <c r="AV18" s="184"/>
      <c r="AW18" s="184"/>
      <c r="AX18" s="184"/>
      <c r="AY18" s="187"/>
      <c r="AZ18" s="187"/>
    </row>
    <row r="19" spans="1:52" x14ac:dyDescent="0.25">
      <c r="A19" s="192">
        <f t="shared" si="0"/>
        <v>6</v>
      </c>
      <c r="B19" s="182" t="s">
        <v>354</v>
      </c>
      <c r="C19" s="202" t="s">
        <v>369</v>
      </c>
      <c r="D19" s="202"/>
      <c r="E19" s="202"/>
      <c r="F19" s="202"/>
      <c r="G19" s="202"/>
      <c r="H19" s="202"/>
      <c r="I19" s="184">
        <v>1538</v>
      </c>
      <c r="J19" s="184">
        <v>0</v>
      </c>
      <c r="K19" s="184">
        <v>0</v>
      </c>
      <c r="L19" s="184">
        <v>0</v>
      </c>
      <c r="M19" s="184">
        <v>0</v>
      </c>
      <c r="N19" s="184">
        <v>0</v>
      </c>
      <c r="O19" s="211"/>
      <c r="P19" s="184">
        <v>0</v>
      </c>
      <c r="Q19" s="184"/>
      <c r="R19" s="184"/>
      <c r="S19" s="184">
        <v>0</v>
      </c>
      <c r="T19" s="184"/>
      <c r="U19" s="184">
        <v>1538</v>
      </c>
      <c r="V19" s="184">
        <v>1538</v>
      </c>
      <c r="W19" s="184">
        <v>1538</v>
      </c>
      <c r="X19" s="184">
        <v>1538</v>
      </c>
      <c r="Y19" s="184">
        <v>1538</v>
      </c>
      <c r="Z19" s="184">
        <v>1538</v>
      </c>
      <c r="AA19" s="184">
        <v>1538</v>
      </c>
      <c r="AB19" s="184">
        <v>1538</v>
      </c>
      <c r="AC19" s="184">
        <v>1538</v>
      </c>
      <c r="AD19" s="184">
        <v>1538</v>
      </c>
      <c r="AE19" s="184">
        <v>1538</v>
      </c>
      <c r="AF19" s="184">
        <v>1538</v>
      </c>
      <c r="AG19" s="184">
        <v>1538</v>
      </c>
      <c r="AH19" s="197">
        <v>1538</v>
      </c>
      <c r="AI19" s="184"/>
      <c r="AJ19" s="184"/>
      <c r="AK19" s="184"/>
      <c r="AL19" s="184"/>
      <c r="AM19" s="184"/>
      <c r="AN19" s="184"/>
      <c r="AO19" s="184"/>
      <c r="AP19" s="184"/>
      <c r="AQ19" s="184"/>
      <c r="AR19" s="184"/>
      <c r="AS19" s="184"/>
      <c r="AT19" s="184"/>
      <c r="AU19" s="184"/>
      <c r="AV19" s="184"/>
      <c r="AW19" s="184"/>
      <c r="AX19" s="184"/>
      <c r="AY19" s="187"/>
      <c r="AZ19" s="187"/>
    </row>
    <row r="20" spans="1:52" x14ac:dyDescent="0.25">
      <c r="A20" s="192">
        <f t="shared" si="0"/>
        <v>7</v>
      </c>
      <c r="B20" s="182" t="s">
        <v>355</v>
      </c>
      <c r="C20" s="202" t="s">
        <v>370</v>
      </c>
      <c r="D20" s="202"/>
      <c r="E20" s="202"/>
      <c r="F20" s="202"/>
      <c r="G20" s="202"/>
      <c r="H20" s="202"/>
      <c r="I20" s="184">
        <v>1153</v>
      </c>
      <c r="J20" s="184">
        <v>0</v>
      </c>
      <c r="K20" s="184">
        <v>0</v>
      </c>
      <c r="L20" s="184">
        <v>0</v>
      </c>
      <c r="M20" s="184">
        <v>0</v>
      </c>
      <c r="N20" s="184">
        <v>0</v>
      </c>
      <c r="O20" s="211"/>
      <c r="P20" s="184">
        <v>0</v>
      </c>
      <c r="Q20" s="184"/>
      <c r="R20" s="184"/>
      <c r="S20" s="184">
        <v>0</v>
      </c>
      <c r="T20" s="184"/>
      <c r="U20" s="184">
        <v>0</v>
      </c>
      <c r="V20" s="184">
        <v>0</v>
      </c>
      <c r="W20" s="184">
        <v>0</v>
      </c>
      <c r="X20" s="184">
        <v>0</v>
      </c>
      <c r="Y20" s="184">
        <v>0</v>
      </c>
      <c r="Z20" s="184">
        <v>0</v>
      </c>
      <c r="AA20" s="184">
        <v>0</v>
      </c>
      <c r="AB20" s="184">
        <v>0</v>
      </c>
      <c r="AC20" s="184">
        <v>0</v>
      </c>
      <c r="AD20" s="184">
        <v>0</v>
      </c>
      <c r="AE20" s="184">
        <v>0</v>
      </c>
      <c r="AF20" s="184">
        <v>0</v>
      </c>
      <c r="AG20" s="184">
        <v>0</v>
      </c>
      <c r="AH20" s="197">
        <v>0</v>
      </c>
      <c r="AI20" s="184"/>
      <c r="AJ20" s="184"/>
      <c r="AK20" s="184"/>
      <c r="AL20" s="184"/>
      <c r="AM20" s="184"/>
      <c r="AN20" s="184"/>
      <c r="AO20" s="184"/>
      <c r="AP20" s="184"/>
      <c r="AQ20" s="184"/>
      <c r="AR20" s="184"/>
      <c r="AS20" s="184"/>
      <c r="AT20" s="184"/>
      <c r="AU20" s="184"/>
      <c r="AV20" s="184"/>
      <c r="AW20" s="184"/>
      <c r="AX20" s="184"/>
      <c r="AY20" s="187"/>
      <c r="AZ20" s="187"/>
    </row>
    <row r="21" spans="1:52" x14ac:dyDescent="0.25">
      <c r="A21" s="192">
        <f t="shared" si="0"/>
        <v>8</v>
      </c>
      <c r="B21" s="182" t="s">
        <v>356</v>
      </c>
      <c r="C21" s="202" t="s">
        <v>371</v>
      </c>
      <c r="D21" s="202"/>
      <c r="E21" s="202"/>
      <c r="F21" s="202"/>
      <c r="G21" s="202"/>
      <c r="H21" s="202"/>
      <c r="I21" s="184">
        <v>961</v>
      </c>
      <c r="J21" s="184">
        <v>0</v>
      </c>
      <c r="K21" s="184">
        <v>0</v>
      </c>
      <c r="L21" s="184">
        <v>0</v>
      </c>
      <c r="M21" s="184">
        <v>0</v>
      </c>
      <c r="N21" s="184">
        <v>0</v>
      </c>
      <c r="O21" s="211"/>
      <c r="P21" s="184">
        <v>0</v>
      </c>
      <c r="Q21" s="184"/>
      <c r="R21" s="184"/>
      <c r="S21" s="184">
        <v>0</v>
      </c>
      <c r="T21" s="184"/>
      <c r="U21" s="184">
        <v>961</v>
      </c>
      <c r="V21" s="184">
        <v>961</v>
      </c>
      <c r="W21" s="184">
        <v>961</v>
      </c>
      <c r="X21" s="184">
        <v>961</v>
      </c>
      <c r="Y21" s="184">
        <v>961</v>
      </c>
      <c r="Z21" s="184">
        <v>961</v>
      </c>
      <c r="AA21" s="184">
        <v>961</v>
      </c>
      <c r="AB21" s="184">
        <v>961</v>
      </c>
      <c r="AC21" s="184">
        <v>961</v>
      </c>
      <c r="AD21" s="184">
        <v>961</v>
      </c>
      <c r="AE21" s="184">
        <v>961</v>
      </c>
      <c r="AF21" s="184">
        <v>961</v>
      </c>
      <c r="AG21" s="184">
        <v>961</v>
      </c>
      <c r="AH21" s="197">
        <v>961</v>
      </c>
      <c r="AI21" s="184"/>
      <c r="AJ21" s="184"/>
      <c r="AK21" s="184"/>
      <c r="AL21" s="184"/>
      <c r="AM21" s="184"/>
      <c r="AN21" s="184"/>
      <c r="AO21" s="184"/>
      <c r="AP21" s="184"/>
      <c r="AQ21" s="184"/>
      <c r="AR21" s="184"/>
      <c r="AS21" s="184"/>
      <c r="AT21" s="184"/>
      <c r="AU21" s="184"/>
      <c r="AV21" s="184"/>
      <c r="AW21" s="184"/>
      <c r="AX21" s="184"/>
      <c r="AY21" s="187"/>
      <c r="AZ21" s="187"/>
    </row>
    <row r="22" spans="1:52" x14ac:dyDescent="0.25">
      <c r="A22" s="192">
        <f t="shared" si="0"/>
        <v>9</v>
      </c>
      <c r="B22" s="182" t="s">
        <v>357</v>
      </c>
      <c r="C22" s="202" t="s">
        <v>372</v>
      </c>
      <c r="D22" s="202"/>
      <c r="E22" s="202"/>
      <c r="F22" s="202"/>
      <c r="G22" s="202"/>
      <c r="H22" s="202"/>
      <c r="I22" s="184">
        <v>961</v>
      </c>
      <c r="J22" s="184">
        <v>961</v>
      </c>
      <c r="K22" s="184">
        <v>961</v>
      </c>
      <c r="L22" s="184">
        <v>961</v>
      </c>
      <c r="M22" s="184">
        <v>961</v>
      </c>
      <c r="N22" s="184">
        <v>961</v>
      </c>
      <c r="O22" s="211"/>
      <c r="P22" s="184">
        <v>961</v>
      </c>
      <c r="Q22" s="184"/>
      <c r="R22" s="184"/>
      <c r="S22" s="184">
        <v>961</v>
      </c>
      <c r="T22" s="184"/>
      <c r="U22" s="184">
        <v>961</v>
      </c>
      <c r="V22" s="184">
        <v>961</v>
      </c>
      <c r="W22" s="184">
        <v>961</v>
      </c>
      <c r="X22" s="184">
        <v>961</v>
      </c>
      <c r="Y22" s="184">
        <v>961</v>
      </c>
      <c r="Z22" s="184">
        <v>961</v>
      </c>
      <c r="AA22" s="184">
        <v>961</v>
      </c>
      <c r="AB22" s="184">
        <v>961</v>
      </c>
      <c r="AC22" s="184">
        <v>961</v>
      </c>
      <c r="AD22" s="184">
        <v>961</v>
      </c>
      <c r="AE22" s="184">
        <v>961</v>
      </c>
      <c r="AF22" s="184">
        <v>961</v>
      </c>
      <c r="AG22" s="184">
        <v>961</v>
      </c>
      <c r="AH22" s="197">
        <v>961</v>
      </c>
      <c r="AI22" s="184"/>
      <c r="AJ22" s="184"/>
      <c r="AK22" s="184"/>
      <c r="AL22" s="184"/>
      <c r="AM22" s="184"/>
      <c r="AN22" s="184"/>
      <c r="AO22" s="184"/>
      <c r="AP22" s="184"/>
      <c r="AQ22" s="184"/>
      <c r="AR22" s="184"/>
      <c r="AS22" s="184"/>
      <c r="AT22" s="184"/>
      <c r="AU22" s="184"/>
      <c r="AV22" s="184"/>
      <c r="AW22" s="184"/>
      <c r="AX22" s="184"/>
      <c r="AY22" s="187"/>
      <c r="AZ22" s="187"/>
    </row>
    <row r="23" spans="1:52" x14ac:dyDescent="0.25">
      <c r="A23" s="192">
        <f t="shared" si="0"/>
        <v>10</v>
      </c>
      <c r="B23" s="182" t="s">
        <v>358</v>
      </c>
      <c r="C23" s="202" t="s">
        <v>373</v>
      </c>
      <c r="D23" s="202"/>
      <c r="E23" s="202"/>
      <c r="F23" s="202"/>
      <c r="G23" s="202"/>
      <c r="H23" s="202"/>
      <c r="I23" s="184">
        <v>961</v>
      </c>
      <c r="J23" s="184">
        <v>961</v>
      </c>
      <c r="K23" s="184">
        <v>961</v>
      </c>
      <c r="L23" s="184">
        <v>961</v>
      </c>
      <c r="M23" s="184">
        <v>961</v>
      </c>
      <c r="N23" s="184">
        <v>961</v>
      </c>
      <c r="O23" s="211"/>
      <c r="P23" s="184">
        <v>961</v>
      </c>
      <c r="Q23" s="184"/>
      <c r="R23" s="184"/>
      <c r="S23" s="184">
        <v>961</v>
      </c>
      <c r="T23" s="184"/>
      <c r="U23" s="184">
        <v>961</v>
      </c>
      <c r="V23" s="184">
        <v>961</v>
      </c>
      <c r="W23" s="184">
        <v>961</v>
      </c>
      <c r="X23" s="184">
        <v>961</v>
      </c>
      <c r="Y23" s="184">
        <v>961</v>
      </c>
      <c r="Z23" s="184">
        <v>961</v>
      </c>
      <c r="AA23" s="184">
        <v>961</v>
      </c>
      <c r="AB23" s="184">
        <v>961</v>
      </c>
      <c r="AC23" s="184">
        <v>961</v>
      </c>
      <c r="AD23" s="184">
        <v>961</v>
      </c>
      <c r="AE23" s="184">
        <v>961</v>
      </c>
      <c r="AF23" s="184">
        <v>961</v>
      </c>
      <c r="AG23" s="184">
        <v>961</v>
      </c>
      <c r="AH23" s="197">
        <v>961</v>
      </c>
      <c r="AI23" s="184"/>
      <c r="AJ23" s="184"/>
      <c r="AK23" s="184"/>
      <c r="AL23" s="184"/>
      <c r="AM23" s="184"/>
      <c r="AN23" s="184"/>
      <c r="AO23" s="184"/>
      <c r="AP23" s="184"/>
      <c r="AQ23" s="184"/>
      <c r="AR23" s="184"/>
      <c r="AS23" s="184"/>
      <c r="AT23" s="184"/>
      <c r="AU23" s="184"/>
      <c r="AV23" s="184"/>
      <c r="AW23" s="184"/>
      <c r="AX23" s="184"/>
      <c r="AY23" s="187"/>
      <c r="AZ23" s="187"/>
    </row>
    <row r="24" spans="1:52" x14ac:dyDescent="0.25">
      <c r="A24" s="192">
        <f t="shared" si="0"/>
        <v>11</v>
      </c>
      <c r="B24" s="182" t="s">
        <v>359</v>
      </c>
      <c r="C24" s="202" t="s">
        <v>374</v>
      </c>
      <c r="D24" s="202"/>
      <c r="E24" s="202"/>
      <c r="F24" s="202"/>
      <c r="G24" s="202"/>
      <c r="H24" s="202"/>
      <c r="I24" s="184">
        <v>961</v>
      </c>
      <c r="J24" s="184">
        <v>961</v>
      </c>
      <c r="K24" s="184">
        <v>961</v>
      </c>
      <c r="L24" s="184">
        <v>961</v>
      </c>
      <c r="M24" s="184">
        <v>961</v>
      </c>
      <c r="N24" s="184">
        <v>961</v>
      </c>
      <c r="O24" s="211"/>
      <c r="P24" s="184">
        <v>961</v>
      </c>
      <c r="Q24" s="184"/>
      <c r="R24" s="184"/>
      <c r="S24" s="184">
        <v>961</v>
      </c>
      <c r="T24" s="184"/>
      <c r="U24" s="184">
        <v>961</v>
      </c>
      <c r="V24" s="184">
        <v>961</v>
      </c>
      <c r="W24" s="184">
        <v>961</v>
      </c>
      <c r="X24" s="184">
        <v>961</v>
      </c>
      <c r="Y24" s="184">
        <v>961</v>
      </c>
      <c r="Z24" s="184">
        <v>961</v>
      </c>
      <c r="AA24" s="184">
        <v>961</v>
      </c>
      <c r="AB24" s="184">
        <v>961</v>
      </c>
      <c r="AC24" s="184">
        <v>961</v>
      </c>
      <c r="AD24" s="184">
        <v>961</v>
      </c>
      <c r="AE24" s="184">
        <v>961</v>
      </c>
      <c r="AF24" s="184">
        <v>961</v>
      </c>
      <c r="AG24" s="184">
        <v>961</v>
      </c>
      <c r="AH24" s="197">
        <v>961</v>
      </c>
      <c r="AI24" s="184"/>
      <c r="AJ24" s="184"/>
      <c r="AK24" s="184"/>
      <c r="AL24" s="184"/>
      <c r="AM24" s="184"/>
      <c r="AN24" s="184"/>
      <c r="AO24" s="184"/>
      <c r="AP24" s="184"/>
      <c r="AQ24" s="184"/>
      <c r="AR24" s="184"/>
      <c r="AS24" s="184"/>
      <c r="AT24" s="184"/>
      <c r="AU24" s="184"/>
      <c r="AV24" s="184"/>
      <c r="AW24" s="184"/>
      <c r="AX24" s="184"/>
      <c r="AY24" s="187"/>
      <c r="AZ24" s="187"/>
    </row>
    <row r="25" spans="1:52" x14ac:dyDescent="0.25">
      <c r="A25" s="192">
        <f t="shared" si="0"/>
        <v>12</v>
      </c>
      <c r="B25" s="182" t="s">
        <v>360</v>
      </c>
      <c r="C25" s="202" t="s">
        <v>375</v>
      </c>
      <c r="D25" s="202"/>
      <c r="E25" s="202"/>
      <c r="F25" s="202"/>
      <c r="G25" s="202"/>
      <c r="H25" s="202"/>
      <c r="I25" s="184">
        <v>961</v>
      </c>
      <c r="J25" s="184">
        <v>961</v>
      </c>
      <c r="K25" s="184">
        <v>961</v>
      </c>
      <c r="L25" s="184">
        <v>961</v>
      </c>
      <c r="M25" s="184">
        <v>961</v>
      </c>
      <c r="N25" s="184">
        <v>961</v>
      </c>
      <c r="O25" s="211"/>
      <c r="P25" s="184">
        <v>961</v>
      </c>
      <c r="Q25" s="184"/>
      <c r="R25" s="184"/>
      <c r="S25" s="184">
        <v>961</v>
      </c>
      <c r="T25" s="184"/>
      <c r="U25" s="184">
        <v>961</v>
      </c>
      <c r="V25" s="184">
        <v>961</v>
      </c>
      <c r="W25" s="184">
        <v>961</v>
      </c>
      <c r="X25" s="184">
        <v>961</v>
      </c>
      <c r="Y25" s="184">
        <v>961</v>
      </c>
      <c r="Z25" s="184">
        <v>961</v>
      </c>
      <c r="AA25" s="184">
        <v>961</v>
      </c>
      <c r="AB25" s="184">
        <v>961</v>
      </c>
      <c r="AC25" s="184">
        <v>961</v>
      </c>
      <c r="AD25" s="184">
        <v>961</v>
      </c>
      <c r="AE25" s="184">
        <v>961</v>
      </c>
      <c r="AF25" s="184">
        <v>961</v>
      </c>
      <c r="AG25" s="184">
        <v>961</v>
      </c>
      <c r="AH25" s="197">
        <v>961</v>
      </c>
      <c r="AI25" s="184"/>
      <c r="AJ25" s="184"/>
      <c r="AK25" s="184"/>
      <c r="AL25" s="184"/>
      <c r="AM25" s="184"/>
      <c r="AN25" s="184"/>
      <c r="AO25" s="184"/>
      <c r="AP25" s="184"/>
      <c r="AQ25" s="184"/>
      <c r="AR25" s="184"/>
      <c r="AS25" s="184"/>
      <c r="AT25" s="184"/>
      <c r="AU25" s="184"/>
      <c r="AV25" s="184"/>
      <c r="AW25" s="184"/>
      <c r="AX25" s="184"/>
      <c r="AY25" s="187"/>
      <c r="AZ25" s="187"/>
    </row>
    <row r="26" spans="1:52" x14ac:dyDescent="0.25">
      <c r="A26" s="192">
        <f t="shared" si="0"/>
        <v>13</v>
      </c>
      <c r="B26" s="182" t="s">
        <v>361</v>
      </c>
      <c r="C26" s="202" t="s">
        <v>376</v>
      </c>
      <c r="D26" s="202"/>
      <c r="E26" s="202"/>
      <c r="F26" s="202"/>
      <c r="G26" s="202"/>
      <c r="H26" s="202"/>
      <c r="I26" s="184">
        <v>961</v>
      </c>
      <c r="J26" s="184">
        <v>961</v>
      </c>
      <c r="K26" s="184">
        <v>961</v>
      </c>
      <c r="L26" s="184">
        <v>961</v>
      </c>
      <c r="M26" s="184">
        <v>961</v>
      </c>
      <c r="N26" s="184">
        <v>961</v>
      </c>
      <c r="O26" s="211"/>
      <c r="P26" s="184">
        <v>961</v>
      </c>
      <c r="Q26" s="184"/>
      <c r="R26" s="184"/>
      <c r="S26" s="184">
        <v>961</v>
      </c>
      <c r="T26" s="184"/>
      <c r="U26" s="184">
        <v>961</v>
      </c>
      <c r="V26" s="184">
        <v>961</v>
      </c>
      <c r="W26" s="184">
        <v>961</v>
      </c>
      <c r="X26" s="184">
        <v>961</v>
      </c>
      <c r="Y26" s="184">
        <v>961</v>
      </c>
      <c r="Z26" s="184">
        <v>961</v>
      </c>
      <c r="AA26" s="184">
        <v>961</v>
      </c>
      <c r="AB26" s="184">
        <v>961</v>
      </c>
      <c r="AC26" s="184">
        <v>961</v>
      </c>
      <c r="AD26" s="184">
        <v>961</v>
      </c>
      <c r="AE26" s="184">
        <v>961</v>
      </c>
      <c r="AF26" s="184">
        <v>961</v>
      </c>
      <c r="AG26" s="184">
        <v>961</v>
      </c>
      <c r="AH26" s="197">
        <v>961</v>
      </c>
      <c r="AI26" s="184"/>
      <c r="AJ26" s="184"/>
      <c r="AK26" s="184"/>
      <c r="AL26" s="184"/>
      <c r="AM26" s="184"/>
      <c r="AN26" s="184"/>
      <c r="AO26" s="184"/>
      <c r="AP26" s="184"/>
      <c r="AQ26" s="184"/>
      <c r="AR26" s="184"/>
      <c r="AS26" s="184"/>
      <c r="AT26" s="184"/>
      <c r="AU26" s="184"/>
      <c r="AV26" s="184"/>
      <c r="AW26" s="184"/>
      <c r="AX26" s="184"/>
      <c r="AY26" s="187"/>
      <c r="AZ26" s="187"/>
    </row>
    <row r="27" spans="1:52" x14ac:dyDescent="0.25">
      <c r="A27" s="192">
        <f t="shared" si="0"/>
        <v>14</v>
      </c>
      <c r="B27" s="182" t="s">
        <v>362</v>
      </c>
      <c r="C27" s="202" t="s">
        <v>377</v>
      </c>
      <c r="D27" s="202"/>
      <c r="E27" s="202"/>
      <c r="F27" s="202"/>
      <c r="G27" s="202"/>
      <c r="H27" s="202"/>
      <c r="I27" s="184">
        <v>961</v>
      </c>
      <c r="J27" s="184">
        <v>961</v>
      </c>
      <c r="K27" s="184">
        <v>961</v>
      </c>
      <c r="L27" s="184">
        <v>961</v>
      </c>
      <c r="M27" s="184">
        <v>961</v>
      </c>
      <c r="N27" s="184">
        <v>961</v>
      </c>
      <c r="O27" s="211"/>
      <c r="P27" s="184">
        <v>961</v>
      </c>
      <c r="Q27" s="184"/>
      <c r="R27" s="184"/>
      <c r="S27" s="184">
        <v>961</v>
      </c>
      <c r="T27" s="184"/>
      <c r="U27" s="184">
        <v>961</v>
      </c>
      <c r="V27" s="184">
        <v>961</v>
      </c>
      <c r="W27" s="184">
        <v>961</v>
      </c>
      <c r="X27" s="184">
        <v>961</v>
      </c>
      <c r="Y27" s="184">
        <v>961</v>
      </c>
      <c r="Z27" s="184">
        <v>961</v>
      </c>
      <c r="AA27" s="184">
        <v>961</v>
      </c>
      <c r="AB27" s="184">
        <v>961</v>
      </c>
      <c r="AC27" s="184">
        <v>961</v>
      </c>
      <c r="AD27" s="184">
        <v>961</v>
      </c>
      <c r="AE27" s="184">
        <v>961</v>
      </c>
      <c r="AF27" s="184">
        <v>961</v>
      </c>
      <c r="AG27" s="184">
        <v>961</v>
      </c>
      <c r="AH27" s="197">
        <v>961</v>
      </c>
      <c r="AI27" s="184"/>
      <c r="AJ27" s="184"/>
      <c r="AK27" s="184"/>
      <c r="AL27" s="184"/>
      <c r="AM27" s="184"/>
      <c r="AN27" s="184"/>
      <c r="AO27" s="184"/>
      <c r="AP27" s="184"/>
      <c r="AQ27" s="184"/>
      <c r="AR27" s="184"/>
      <c r="AS27" s="184"/>
      <c r="AT27" s="184"/>
      <c r="AU27" s="184"/>
      <c r="AV27" s="184"/>
      <c r="AW27" s="184"/>
      <c r="AX27" s="184"/>
      <c r="AY27" s="187"/>
      <c r="AZ27" s="187"/>
    </row>
    <row r="28" spans="1:52" x14ac:dyDescent="0.25">
      <c r="A28" s="192">
        <f t="shared" si="0"/>
        <v>15</v>
      </c>
      <c r="B28" s="182" t="s">
        <v>363</v>
      </c>
      <c r="C28" s="202" t="s">
        <v>378</v>
      </c>
      <c r="D28" s="202"/>
      <c r="E28" s="202"/>
      <c r="F28" s="202"/>
      <c r="G28" s="202"/>
      <c r="H28" s="202"/>
      <c r="I28" s="184">
        <v>961</v>
      </c>
      <c r="J28" s="184">
        <v>961</v>
      </c>
      <c r="K28" s="184">
        <v>961</v>
      </c>
      <c r="L28" s="184">
        <v>961</v>
      </c>
      <c r="M28" s="184">
        <v>961</v>
      </c>
      <c r="N28" s="184">
        <v>961</v>
      </c>
      <c r="O28" s="211"/>
      <c r="P28" s="184">
        <v>961</v>
      </c>
      <c r="Q28" s="184"/>
      <c r="R28" s="184"/>
      <c r="S28" s="184">
        <v>961</v>
      </c>
      <c r="T28" s="184"/>
      <c r="U28" s="184">
        <v>961</v>
      </c>
      <c r="V28" s="184">
        <v>961</v>
      </c>
      <c r="W28" s="184">
        <v>961</v>
      </c>
      <c r="X28" s="184">
        <v>961</v>
      </c>
      <c r="Y28" s="184">
        <v>961</v>
      </c>
      <c r="Z28" s="184">
        <v>961</v>
      </c>
      <c r="AA28" s="184">
        <v>961</v>
      </c>
      <c r="AB28" s="184">
        <v>961</v>
      </c>
      <c r="AC28" s="184">
        <v>961</v>
      </c>
      <c r="AD28" s="184">
        <v>961</v>
      </c>
      <c r="AE28" s="184">
        <v>961</v>
      </c>
      <c r="AF28" s="184">
        <v>961</v>
      </c>
      <c r="AG28" s="184">
        <v>961</v>
      </c>
      <c r="AH28" s="197">
        <v>961</v>
      </c>
      <c r="AI28" s="184"/>
      <c r="AJ28" s="184"/>
      <c r="AK28" s="184"/>
      <c r="AL28" s="184"/>
      <c r="AM28" s="184"/>
      <c r="AN28" s="184"/>
      <c r="AO28" s="184"/>
      <c r="AP28" s="184"/>
      <c r="AQ28" s="184"/>
      <c r="AR28" s="184"/>
      <c r="AS28" s="184"/>
      <c r="AT28" s="184"/>
      <c r="AU28" s="184"/>
      <c r="AV28" s="184"/>
      <c r="AW28" s="184"/>
      <c r="AX28" s="184"/>
      <c r="AY28" s="187"/>
      <c r="AZ28" s="187"/>
    </row>
    <row r="29" spans="1:52" x14ac:dyDescent="0.25">
      <c r="A29" s="192">
        <f t="shared" si="0"/>
        <v>16</v>
      </c>
      <c r="B29" s="182" t="s">
        <v>379</v>
      </c>
      <c r="C29" s="202" t="s">
        <v>380</v>
      </c>
      <c r="D29" s="202"/>
      <c r="E29" s="202"/>
      <c r="F29" s="202"/>
      <c r="G29" s="202"/>
      <c r="H29" s="202"/>
      <c r="I29" s="184">
        <v>961</v>
      </c>
      <c r="J29" s="184">
        <v>961</v>
      </c>
      <c r="K29" s="184">
        <v>961</v>
      </c>
      <c r="L29" s="184">
        <v>961</v>
      </c>
      <c r="M29" s="184">
        <v>961</v>
      </c>
      <c r="N29" s="184">
        <v>961</v>
      </c>
      <c r="O29" s="211"/>
      <c r="P29" s="184">
        <v>961</v>
      </c>
      <c r="Q29" s="184"/>
      <c r="R29" s="184"/>
      <c r="S29" s="184">
        <v>961</v>
      </c>
      <c r="T29" s="184"/>
      <c r="U29" s="184">
        <v>961</v>
      </c>
      <c r="V29" s="184">
        <v>961</v>
      </c>
      <c r="W29" s="184">
        <v>961</v>
      </c>
      <c r="X29" s="184">
        <v>961</v>
      </c>
      <c r="Y29" s="184">
        <v>961</v>
      </c>
      <c r="Z29" s="184">
        <v>961</v>
      </c>
      <c r="AA29" s="184">
        <v>961</v>
      </c>
      <c r="AB29" s="184">
        <v>961</v>
      </c>
      <c r="AC29" s="184">
        <v>961</v>
      </c>
      <c r="AD29" s="184">
        <v>961</v>
      </c>
      <c r="AE29" s="184">
        <v>961</v>
      </c>
      <c r="AF29" s="184">
        <v>961</v>
      </c>
      <c r="AG29" s="184">
        <v>961</v>
      </c>
      <c r="AH29" s="197">
        <v>961</v>
      </c>
      <c r="AI29" s="184"/>
      <c r="AJ29" s="184"/>
      <c r="AK29" s="184"/>
      <c r="AL29" s="184"/>
      <c r="AM29" s="184"/>
      <c r="AN29" s="184"/>
      <c r="AO29" s="184"/>
      <c r="AP29" s="184"/>
      <c r="AQ29" s="184"/>
      <c r="AR29" s="184"/>
      <c r="AS29" s="184"/>
      <c r="AT29" s="184"/>
      <c r="AU29" s="184"/>
      <c r="AV29" s="184"/>
      <c r="AW29" s="184"/>
      <c r="AX29" s="184"/>
      <c r="AY29" s="187"/>
      <c r="AZ29" s="187"/>
    </row>
    <row r="30" spans="1:52" x14ac:dyDescent="0.25">
      <c r="A30" s="192">
        <f t="shared" si="0"/>
        <v>17</v>
      </c>
      <c r="B30" s="182" t="s">
        <v>381</v>
      </c>
      <c r="C30" s="202" t="s">
        <v>382</v>
      </c>
      <c r="D30" s="202"/>
      <c r="E30" s="202"/>
      <c r="F30" s="202"/>
      <c r="G30" s="202"/>
      <c r="H30" s="202"/>
      <c r="I30" s="184">
        <v>961</v>
      </c>
      <c r="J30" s="184">
        <v>961</v>
      </c>
      <c r="K30" s="184">
        <v>961</v>
      </c>
      <c r="L30" s="184">
        <v>961</v>
      </c>
      <c r="M30" s="184">
        <v>961</v>
      </c>
      <c r="N30" s="184">
        <v>961</v>
      </c>
      <c r="O30" s="211"/>
      <c r="P30" s="184">
        <v>961</v>
      </c>
      <c r="Q30" s="184"/>
      <c r="R30" s="184"/>
      <c r="S30" s="184">
        <v>961</v>
      </c>
      <c r="T30" s="184"/>
      <c r="U30" s="184">
        <v>961</v>
      </c>
      <c r="V30" s="184">
        <v>961</v>
      </c>
      <c r="W30" s="184">
        <v>961</v>
      </c>
      <c r="X30" s="184">
        <v>961</v>
      </c>
      <c r="Y30" s="184">
        <v>961</v>
      </c>
      <c r="Z30" s="184">
        <v>961</v>
      </c>
      <c r="AA30" s="184">
        <v>961</v>
      </c>
      <c r="AB30" s="184">
        <v>961</v>
      </c>
      <c r="AC30" s="184">
        <v>961</v>
      </c>
      <c r="AD30" s="184">
        <v>961</v>
      </c>
      <c r="AE30" s="184">
        <v>961</v>
      </c>
      <c r="AF30" s="184">
        <v>961</v>
      </c>
      <c r="AG30" s="184">
        <v>961</v>
      </c>
      <c r="AH30" s="197">
        <v>961</v>
      </c>
      <c r="AI30" s="184"/>
      <c r="AJ30" s="184"/>
      <c r="AK30" s="184"/>
      <c r="AL30" s="184"/>
      <c r="AM30" s="184"/>
      <c r="AN30" s="184"/>
      <c r="AO30" s="184"/>
      <c r="AP30" s="184"/>
      <c r="AQ30" s="184"/>
      <c r="AR30" s="184"/>
      <c r="AS30" s="184"/>
      <c r="AT30" s="184"/>
      <c r="AU30" s="184"/>
      <c r="AV30" s="184"/>
      <c r="AW30" s="184"/>
      <c r="AX30" s="184"/>
      <c r="AY30" s="187"/>
      <c r="AZ30" s="187"/>
    </row>
    <row r="31" spans="1:52" x14ac:dyDescent="0.25">
      <c r="A31" s="192">
        <f t="shared" si="0"/>
        <v>18</v>
      </c>
      <c r="B31" s="182" t="s">
        <v>392</v>
      </c>
      <c r="C31" s="202" t="s">
        <v>426</v>
      </c>
      <c r="D31" s="202"/>
      <c r="E31" s="202"/>
      <c r="F31" s="202"/>
      <c r="G31" s="202"/>
      <c r="H31" s="202"/>
      <c r="I31" s="184">
        <v>961</v>
      </c>
      <c r="J31" s="184">
        <v>961</v>
      </c>
      <c r="K31" s="184">
        <v>961</v>
      </c>
      <c r="L31" s="184">
        <v>961</v>
      </c>
      <c r="M31" s="184">
        <v>961</v>
      </c>
      <c r="N31" s="184">
        <v>961</v>
      </c>
      <c r="O31" s="211"/>
      <c r="P31" s="184">
        <v>961</v>
      </c>
      <c r="Q31" s="184"/>
      <c r="R31" s="184"/>
      <c r="S31" s="184">
        <v>961</v>
      </c>
      <c r="T31" s="184"/>
      <c r="U31" s="184">
        <v>961</v>
      </c>
      <c r="V31" s="184">
        <v>961</v>
      </c>
      <c r="W31" s="184">
        <v>961</v>
      </c>
      <c r="X31" s="184">
        <v>961</v>
      </c>
      <c r="Y31" s="184">
        <v>961</v>
      </c>
      <c r="Z31" s="184">
        <v>961</v>
      </c>
      <c r="AA31" s="184">
        <v>961</v>
      </c>
      <c r="AB31" s="184">
        <v>961</v>
      </c>
      <c r="AC31" s="184">
        <v>961</v>
      </c>
      <c r="AD31" s="184">
        <v>961</v>
      </c>
      <c r="AE31" s="184">
        <v>961</v>
      </c>
      <c r="AF31" s="184">
        <v>961</v>
      </c>
      <c r="AG31" s="184">
        <v>961</v>
      </c>
      <c r="AH31" s="197"/>
      <c r="AI31" s="184"/>
      <c r="AJ31" s="184"/>
      <c r="AK31" s="184"/>
      <c r="AL31" s="184"/>
      <c r="AM31" s="184"/>
      <c r="AN31" s="184"/>
      <c r="AO31" s="184"/>
      <c r="AP31" s="184"/>
      <c r="AQ31" s="184"/>
      <c r="AR31" s="184"/>
      <c r="AS31" s="184"/>
      <c r="AT31" s="184"/>
      <c r="AU31" s="184"/>
      <c r="AV31" s="184"/>
      <c r="AW31" s="184"/>
      <c r="AX31" s="184"/>
      <c r="AY31" s="187"/>
      <c r="AZ31" s="187"/>
    </row>
    <row r="32" spans="1:52" x14ac:dyDescent="0.25">
      <c r="A32" s="192">
        <f t="shared" si="0"/>
        <v>19</v>
      </c>
      <c r="B32" s="182" t="s">
        <v>393</v>
      </c>
      <c r="C32" s="202" t="s">
        <v>427</v>
      </c>
      <c r="D32" s="202"/>
      <c r="E32" s="202"/>
      <c r="F32" s="202"/>
      <c r="G32" s="202"/>
      <c r="H32" s="202"/>
      <c r="I32" s="184">
        <v>961</v>
      </c>
      <c r="J32" s="184">
        <v>961</v>
      </c>
      <c r="K32" s="184">
        <v>961</v>
      </c>
      <c r="L32" s="184">
        <v>961</v>
      </c>
      <c r="M32" s="184">
        <v>961</v>
      </c>
      <c r="N32" s="184">
        <v>961</v>
      </c>
      <c r="O32" s="211"/>
      <c r="P32" s="184">
        <v>961</v>
      </c>
      <c r="Q32" s="184"/>
      <c r="R32" s="184"/>
      <c r="S32" s="184">
        <v>961</v>
      </c>
      <c r="T32" s="184"/>
      <c r="U32" s="184">
        <v>961</v>
      </c>
      <c r="V32" s="184">
        <v>961</v>
      </c>
      <c r="W32" s="184">
        <v>961</v>
      </c>
      <c r="X32" s="184">
        <v>961</v>
      </c>
      <c r="Y32" s="184">
        <v>961</v>
      </c>
      <c r="Z32" s="184">
        <v>961</v>
      </c>
      <c r="AA32" s="184">
        <v>961</v>
      </c>
      <c r="AB32" s="184">
        <v>961</v>
      </c>
      <c r="AC32" s="184">
        <v>961</v>
      </c>
      <c r="AD32" s="184">
        <v>961</v>
      </c>
      <c r="AE32" s="184">
        <v>961</v>
      </c>
      <c r="AF32" s="184">
        <v>961</v>
      </c>
      <c r="AG32" s="184">
        <v>961</v>
      </c>
      <c r="AH32" s="197"/>
      <c r="AI32" s="184"/>
      <c r="AJ32" s="184"/>
      <c r="AK32" s="184"/>
      <c r="AL32" s="184"/>
      <c r="AM32" s="184"/>
      <c r="AN32" s="184"/>
      <c r="AO32" s="184"/>
      <c r="AP32" s="184"/>
      <c r="AQ32" s="184"/>
      <c r="AR32" s="184"/>
      <c r="AS32" s="184"/>
      <c r="AT32" s="184"/>
      <c r="AU32" s="184"/>
      <c r="AV32" s="184"/>
      <c r="AW32" s="184"/>
      <c r="AX32" s="184"/>
      <c r="AY32" s="187"/>
      <c r="AZ32" s="187"/>
    </row>
    <row r="33" spans="1:52" x14ac:dyDescent="0.25">
      <c r="A33" s="192">
        <f t="shared" si="0"/>
        <v>20</v>
      </c>
      <c r="B33" s="182" t="s">
        <v>394</v>
      </c>
      <c r="C33" s="202" t="s">
        <v>428</v>
      </c>
      <c r="D33" s="202"/>
      <c r="E33" s="202"/>
      <c r="F33" s="202"/>
      <c r="G33" s="202"/>
      <c r="H33" s="202"/>
      <c r="I33" s="184">
        <v>961</v>
      </c>
      <c r="J33" s="184">
        <v>961</v>
      </c>
      <c r="K33" s="184">
        <v>961</v>
      </c>
      <c r="L33" s="184">
        <v>961</v>
      </c>
      <c r="M33" s="184">
        <v>961</v>
      </c>
      <c r="N33" s="184">
        <v>961</v>
      </c>
      <c r="O33" s="211"/>
      <c r="P33" s="184">
        <v>961</v>
      </c>
      <c r="Q33" s="184"/>
      <c r="R33" s="184"/>
      <c r="S33" s="184">
        <v>961</v>
      </c>
      <c r="T33" s="184"/>
      <c r="U33" s="184">
        <v>961</v>
      </c>
      <c r="V33" s="184">
        <v>961</v>
      </c>
      <c r="W33" s="184">
        <v>961</v>
      </c>
      <c r="X33" s="184">
        <v>961</v>
      </c>
      <c r="Y33" s="184">
        <v>961</v>
      </c>
      <c r="Z33" s="184">
        <v>961</v>
      </c>
      <c r="AA33" s="184">
        <v>961</v>
      </c>
      <c r="AB33" s="184">
        <v>961</v>
      </c>
      <c r="AC33" s="184">
        <v>961</v>
      </c>
      <c r="AD33" s="184">
        <v>961</v>
      </c>
      <c r="AE33" s="184">
        <v>961</v>
      </c>
      <c r="AF33" s="184">
        <v>961</v>
      </c>
      <c r="AG33" s="184">
        <v>961</v>
      </c>
      <c r="AH33" s="197"/>
      <c r="AI33" s="184"/>
      <c r="AJ33" s="184"/>
      <c r="AK33" s="184"/>
      <c r="AL33" s="184"/>
      <c r="AM33" s="184"/>
      <c r="AN33" s="184"/>
      <c r="AO33" s="184"/>
      <c r="AP33" s="184"/>
      <c r="AQ33" s="184"/>
      <c r="AR33" s="184"/>
      <c r="AS33" s="184"/>
      <c r="AT33" s="184"/>
      <c r="AU33" s="184"/>
      <c r="AV33" s="184"/>
      <c r="AW33" s="184"/>
      <c r="AX33" s="184"/>
      <c r="AY33" s="187"/>
      <c r="AZ33" s="187"/>
    </row>
    <row r="34" spans="1:52" x14ac:dyDescent="0.25">
      <c r="A34" s="192">
        <f t="shared" si="0"/>
        <v>21</v>
      </c>
      <c r="B34" s="182"/>
      <c r="C34" s="202"/>
      <c r="D34" s="202"/>
      <c r="E34" s="202"/>
      <c r="F34" s="202"/>
      <c r="G34" s="202"/>
      <c r="H34" s="202"/>
      <c r="I34" s="184"/>
      <c r="J34" s="184"/>
      <c r="K34" s="184"/>
      <c r="L34" s="184"/>
      <c r="M34" s="184"/>
      <c r="N34" s="184"/>
      <c r="O34" s="211"/>
      <c r="P34" s="184"/>
      <c r="Q34" s="184"/>
      <c r="R34" s="184"/>
      <c r="S34" s="184"/>
      <c r="T34" s="184"/>
      <c r="U34" s="184"/>
      <c r="V34" s="184"/>
      <c r="W34" s="184"/>
      <c r="X34" s="184"/>
      <c r="Y34" s="184"/>
      <c r="Z34" s="184"/>
      <c r="AA34" s="184"/>
      <c r="AB34" s="184"/>
      <c r="AC34" s="184"/>
      <c r="AD34" s="184"/>
      <c r="AE34" s="184"/>
      <c r="AF34" s="184"/>
      <c r="AG34" s="184"/>
      <c r="AH34" s="197"/>
      <c r="AI34" s="184"/>
      <c r="AJ34" s="184"/>
      <c r="AK34" s="184"/>
      <c r="AL34" s="184"/>
      <c r="AM34" s="184"/>
      <c r="AN34" s="184"/>
      <c r="AO34" s="184"/>
      <c r="AP34" s="184"/>
      <c r="AQ34" s="184"/>
      <c r="AR34" s="184"/>
      <c r="AS34" s="184"/>
      <c r="AT34" s="184"/>
      <c r="AU34" s="184"/>
      <c r="AV34" s="184"/>
      <c r="AW34" s="184"/>
      <c r="AX34" s="184"/>
      <c r="AY34" s="187"/>
      <c r="AZ34" s="187"/>
    </row>
    <row r="35" spans="1:52" x14ac:dyDescent="0.25">
      <c r="A35" s="192">
        <f t="shared" si="0"/>
        <v>22</v>
      </c>
      <c r="B35" s="182"/>
      <c r="C35" s="202"/>
      <c r="D35" s="202"/>
      <c r="E35" s="202"/>
      <c r="F35" s="202"/>
      <c r="G35" s="202"/>
      <c r="H35" s="202"/>
      <c r="I35" s="184"/>
      <c r="J35" s="184"/>
      <c r="K35" s="184"/>
      <c r="L35" s="184"/>
      <c r="M35" s="184"/>
      <c r="N35" s="184"/>
      <c r="O35" s="211"/>
      <c r="P35" s="184"/>
      <c r="Q35" s="184"/>
      <c r="R35" s="184"/>
      <c r="S35" s="184"/>
      <c r="T35" s="184"/>
      <c r="U35" s="184"/>
      <c r="V35" s="184"/>
      <c r="W35" s="184"/>
      <c r="X35" s="184"/>
      <c r="Y35" s="184"/>
      <c r="Z35" s="184"/>
      <c r="AA35" s="184"/>
      <c r="AB35" s="184"/>
      <c r="AC35" s="184"/>
      <c r="AD35" s="184"/>
      <c r="AE35" s="184"/>
      <c r="AF35" s="184"/>
      <c r="AG35" s="184"/>
      <c r="AH35" s="197"/>
      <c r="AI35" s="184"/>
      <c r="AJ35" s="184"/>
      <c r="AK35" s="184"/>
      <c r="AL35" s="184"/>
      <c r="AM35" s="184"/>
      <c r="AN35" s="184"/>
      <c r="AO35" s="184"/>
      <c r="AP35" s="184"/>
      <c r="AQ35" s="184"/>
      <c r="AR35" s="184"/>
      <c r="AS35" s="184"/>
      <c r="AT35" s="184"/>
      <c r="AU35" s="184"/>
      <c r="AV35" s="184"/>
      <c r="AW35" s="184"/>
      <c r="AX35" s="184"/>
      <c r="AY35" s="187"/>
      <c r="AZ35" s="187"/>
    </row>
    <row r="36" spans="1:52" x14ac:dyDescent="0.25">
      <c r="A36" s="192">
        <f t="shared" si="0"/>
        <v>23</v>
      </c>
      <c r="B36" s="182"/>
      <c r="C36" s="202"/>
      <c r="D36" s="202"/>
      <c r="E36" s="202"/>
      <c r="F36" s="202"/>
      <c r="G36" s="202"/>
      <c r="H36" s="202"/>
      <c r="I36" s="184"/>
      <c r="J36" s="184"/>
      <c r="K36" s="184"/>
      <c r="L36" s="184"/>
      <c r="M36" s="184"/>
      <c r="N36" s="184"/>
      <c r="O36" s="211"/>
      <c r="P36" s="184"/>
      <c r="Q36" s="184"/>
      <c r="R36" s="184"/>
      <c r="S36" s="184"/>
      <c r="T36" s="184"/>
      <c r="U36" s="184"/>
      <c r="V36" s="184"/>
      <c r="W36" s="184"/>
      <c r="X36" s="184"/>
      <c r="Y36" s="184"/>
      <c r="Z36" s="184"/>
      <c r="AA36" s="184"/>
      <c r="AB36" s="184"/>
      <c r="AC36" s="184"/>
      <c r="AD36" s="184"/>
      <c r="AE36" s="184"/>
      <c r="AF36" s="184"/>
      <c r="AG36" s="184"/>
      <c r="AH36" s="197"/>
      <c r="AI36" s="184"/>
      <c r="AJ36" s="184"/>
      <c r="AK36" s="184"/>
      <c r="AL36" s="184"/>
      <c r="AM36" s="184"/>
      <c r="AN36" s="184"/>
      <c r="AO36" s="184"/>
      <c r="AP36" s="184"/>
      <c r="AQ36" s="184"/>
      <c r="AR36" s="184"/>
      <c r="AS36" s="184"/>
      <c r="AT36" s="184"/>
      <c r="AU36" s="184"/>
      <c r="AV36" s="184"/>
      <c r="AW36" s="184"/>
      <c r="AX36" s="184"/>
      <c r="AY36" s="187"/>
      <c r="AZ36" s="187"/>
    </row>
    <row r="37" spans="1:52" x14ac:dyDescent="0.25">
      <c r="A37" s="192">
        <f t="shared" si="0"/>
        <v>24</v>
      </c>
      <c r="B37" s="182"/>
      <c r="C37" s="202"/>
      <c r="D37" s="202"/>
      <c r="E37" s="202"/>
      <c r="F37" s="202"/>
      <c r="G37" s="202"/>
      <c r="H37" s="202"/>
      <c r="I37" s="184"/>
      <c r="J37" s="184"/>
      <c r="K37" s="184"/>
      <c r="L37" s="184"/>
      <c r="M37" s="184"/>
      <c r="N37" s="184"/>
      <c r="O37" s="211"/>
      <c r="P37" s="184"/>
      <c r="Q37" s="184"/>
      <c r="R37" s="184"/>
      <c r="S37" s="184"/>
      <c r="T37" s="184"/>
      <c r="U37" s="184"/>
      <c r="V37" s="184"/>
      <c r="W37" s="184"/>
      <c r="X37" s="184"/>
      <c r="Y37" s="184"/>
      <c r="Z37" s="184"/>
      <c r="AA37" s="184"/>
      <c r="AB37" s="184"/>
      <c r="AC37" s="184"/>
      <c r="AD37" s="184"/>
      <c r="AE37" s="184"/>
      <c r="AF37" s="184"/>
      <c r="AG37" s="184"/>
      <c r="AH37" s="197"/>
      <c r="AI37" s="184"/>
      <c r="AJ37" s="184"/>
      <c r="AK37" s="184"/>
      <c r="AL37" s="184"/>
      <c r="AM37" s="184"/>
      <c r="AN37" s="184"/>
      <c r="AO37" s="184"/>
      <c r="AP37" s="184"/>
      <c r="AQ37" s="184"/>
      <c r="AR37" s="184"/>
      <c r="AS37" s="184"/>
      <c r="AT37" s="184"/>
      <c r="AU37" s="184"/>
      <c r="AV37" s="184"/>
      <c r="AW37" s="184"/>
      <c r="AX37" s="184"/>
      <c r="AY37" s="187"/>
      <c r="AZ37" s="187"/>
    </row>
    <row r="38" spans="1:52" x14ac:dyDescent="0.25">
      <c r="A38" s="192">
        <f t="shared" si="0"/>
        <v>25</v>
      </c>
      <c r="B38" s="182"/>
      <c r="C38" s="202"/>
      <c r="D38" s="202"/>
      <c r="E38" s="202"/>
      <c r="F38" s="202"/>
      <c r="G38" s="202"/>
      <c r="H38" s="202"/>
      <c r="I38" s="184"/>
      <c r="J38" s="184"/>
      <c r="K38" s="184"/>
      <c r="L38" s="184"/>
      <c r="M38" s="184"/>
      <c r="N38" s="184"/>
      <c r="O38" s="211"/>
      <c r="P38" s="184"/>
      <c r="Q38" s="184"/>
      <c r="R38" s="184"/>
      <c r="S38" s="184"/>
      <c r="T38" s="184"/>
      <c r="U38" s="184"/>
      <c r="V38" s="184"/>
      <c r="W38" s="184"/>
      <c r="X38" s="184"/>
      <c r="Y38" s="184"/>
      <c r="Z38" s="184"/>
      <c r="AA38" s="184"/>
      <c r="AB38" s="184"/>
      <c r="AC38" s="184"/>
      <c r="AD38" s="184"/>
      <c r="AE38" s="184"/>
      <c r="AF38" s="184"/>
      <c r="AG38" s="184"/>
      <c r="AH38" s="197"/>
      <c r="AI38" s="184"/>
      <c r="AJ38" s="184"/>
      <c r="AK38" s="184"/>
      <c r="AL38" s="184"/>
      <c r="AM38" s="184"/>
      <c r="AN38" s="184"/>
      <c r="AO38" s="184"/>
      <c r="AP38" s="184"/>
      <c r="AQ38" s="184"/>
      <c r="AR38" s="184"/>
      <c r="AS38" s="184"/>
      <c r="AT38" s="184"/>
      <c r="AU38" s="184"/>
      <c r="AV38" s="184"/>
      <c r="AW38" s="184"/>
      <c r="AX38" s="184"/>
      <c r="AY38" s="187"/>
      <c r="AZ38" s="187"/>
    </row>
    <row r="39" spans="1:52" x14ac:dyDescent="0.25">
      <c r="A39" s="192">
        <f t="shared" si="0"/>
        <v>26</v>
      </c>
      <c r="B39" s="182"/>
      <c r="C39" s="202"/>
      <c r="D39" s="202"/>
      <c r="E39" s="202"/>
      <c r="F39" s="202"/>
      <c r="G39" s="202"/>
      <c r="H39" s="202"/>
      <c r="I39" s="184"/>
      <c r="J39" s="184"/>
      <c r="K39" s="184"/>
      <c r="L39" s="184"/>
      <c r="M39" s="184"/>
      <c r="N39" s="184"/>
      <c r="O39" s="211"/>
      <c r="P39" s="184"/>
      <c r="Q39" s="184"/>
      <c r="R39" s="184"/>
      <c r="S39" s="184"/>
      <c r="T39" s="184"/>
      <c r="U39" s="184"/>
      <c r="V39" s="184"/>
      <c r="W39" s="184"/>
      <c r="X39" s="184"/>
      <c r="Y39" s="184"/>
      <c r="Z39" s="184"/>
      <c r="AA39" s="184"/>
      <c r="AB39" s="184"/>
      <c r="AC39" s="184"/>
      <c r="AD39" s="184"/>
      <c r="AE39" s="184"/>
      <c r="AF39" s="184"/>
      <c r="AG39" s="184"/>
      <c r="AH39" s="197"/>
      <c r="AI39" s="184"/>
      <c r="AJ39" s="184"/>
      <c r="AK39" s="184"/>
      <c r="AL39" s="184"/>
      <c r="AM39" s="184"/>
      <c r="AN39" s="184"/>
      <c r="AO39" s="184"/>
      <c r="AP39" s="184"/>
      <c r="AQ39" s="184"/>
      <c r="AR39" s="184"/>
      <c r="AS39" s="184"/>
      <c r="AT39" s="184"/>
      <c r="AU39" s="184"/>
      <c r="AV39" s="184"/>
      <c r="AW39" s="184"/>
      <c r="AX39" s="184"/>
      <c r="AY39" s="187"/>
      <c r="AZ39" s="187"/>
    </row>
    <row r="40" spans="1:52" x14ac:dyDescent="0.25">
      <c r="A40" s="192">
        <f t="shared" si="0"/>
        <v>27</v>
      </c>
      <c r="B40" s="182"/>
      <c r="C40" s="202"/>
      <c r="D40" s="202"/>
      <c r="E40" s="202"/>
      <c r="F40" s="202"/>
      <c r="G40" s="202"/>
      <c r="H40" s="202"/>
      <c r="I40" s="184"/>
      <c r="J40" s="184"/>
      <c r="K40" s="184"/>
      <c r="L40" s="184"/>
      <c r="M40" s="184"/>
      <c r="N40" s="184"/>
      <c r="O40" s="211"/>
      <c r="P40" s="184"/>
      <c r="Q40" s="184"/>
      <c r="R40" s="184"/>
      <c r="S40" s="184"/>
      <c r="T40" s="184"/>
      <c r="U40" s="184"/>
      <c r="V40" s="184"/>
      <c r="W40" s="184"/>
      <c r="X40" s="184"/>
      <c r="Y40" s="184"/>
      <c r="Z40" s="184"/>
      <c r="AA40" s="184"/>
      <c r="AB40" s="184"/>
      <c r="AC40" s="184"/>
      <c r="AD40" s="184"/>
      <c r="AE40" s="184"/>
      <c r="AF40" s="184"/>
      <c r="AG40" s="184"/>
      <c r="AH40" s="197"/>
      <c r="AI40" s="184"/>
      <c r="AJ40" s="184"/>
      <c r="AK40" s="184"/>
      <c r="AL40" s="184"/>
      <c r="AM40" s="184"/>
      <c r="AN40" s="184"/>
      <c r="AO40" s="184"/>
      <c r="AP40" s="184"/>
      <c r="AQ40" s="184"/>
      <c r="AR40" s="184"/>
      <c r="AS40" s="184"/>
      <c r="AT40" s="184"/>
      <c r="AU40" s="184"/>
      <c r="AV40" s="184"/>
      <c r="AW40" s="184"/>
      <c r="AX40" s="184"/>
      <c r="AY40" s="187"/>
      <c r="AZ40" s="187"/>
    </row>
    <row r="41" spans="1:52" x14ac:dyDescent="0.25">
      <c r="A41" s="192">
        <f t="shared" si="0"/>
        <v>28</v>
      </c>
      <c r="B41" s="182"/>
      <c r="C41" s="202"/>
      <c r="D41" s="202"/>
      <c r="E41" s="202"/>
      <c r="F41" s="202"/>
      <c r="G41" s="202"/>
      <c r="H41" s="202"/>
      <c r="I41" s="184"/>
      <c r="J41" s="184"/>
      <c r="K41" s="184"/>
      <c r="L41" s="184"/>
      <c r="M41" s="184"/>
      <c r="N41" s="184"/>
      <c r="O41" s="211"/>
      <c r="P41" s="184"/>
      <c r="Q41" s="184"/>
      <c r="R41" s="184"/>
      <c r="S41" s="184"/>
      <c r="T41" s="184"/>
      <c r="U41" s="184"/>
      <c r="V41" s="184"/>
      <c r="W41" s="184"/>
      <c r="X41" s="184"/>
      <c r="Y41" s="184"/>
      <c r="Z41" s="184"/>
      <c r="AA41" s="184"/>
      <c r="AB41" s="184"/>
      <c r="AC41" s="184"/>
      <c r="AD41" s="184"/>
      <c r="AE41" s="184"/>
      <c r="AF41" s="184"/>
      <c r="AG41" s="184"/>
      <c r="AH41" s="197"/>
      <c r="AI41" s="184"/>
      <c r="AJ41" s="184"/>
      <c r="AK41" s="184"/>
      <c r="AL41" s="184"/>
      <c r="AM41" s="184"/>
      <c r="AN41" s="184"/>
      <c r="AO41" s="184"/>
      <c r="AP41" s="184"/>
      <c r="AQ41" s="184"/>
      <c r="AR41" s="184"/>
      <c r="AS41" s="184"/>
      <c r="AT41" s="184"/>
      <c r="AU41" s="184"/>
      <c r="AV41" s="184"/>
      <c r="AW41" s="184"/>
      <c r="AX41" s="184"/>
      <c r="AY41" s="187"/>
      <c r="AZ41" s="187"/>
    </row>
    <row r="42" spans="1:52" x14ac:dyDescent="0.25">
      <c r="A42" s="192">
        <f t="shared" si="0"/>
        <v>29</v>
      </c>
      <c r="B42" s="182"/>
      <c r="C42" s="202"/>
      <c r="D42" s="202"/>
      <c r="E42" s="202"/>
      <c r="F42" s="202"/>
      <c r="G42" s="202"/>
      <c r="H42" s="202"/>
      <c r="I42" s="184"/>
      <c r="J42" s="184"/>
      <c r="K42" s="184"/>
      <c r="L42" s="184"/>
      <c r="M42" s="184"/>
      <c r="N42" s="184"/>
      <c r="O42" s="211"/>
      <c r="P42" s="184"/>
      <c r="Q42" s="184"/>
      <c r="R42" s="184"/>
      <c r="S42" s="184"/>
      <c r="T42" s="184"/>
      <c r="U42" s="184"/>
      <c r="V42" s="184"/>
      <c r="W42" s="184"/>
      <c r="X42" s="184"/>
      <c r="Y42" s="184"/>
      <c r="Z42" s="184"/>
      <c r="AA42" s="184"/>
      <c r="AB42" s="184"/>
      <c r="AC42" s="184"/>
      <c r="AD42" s="184"/>
      <c r="AE42" s="184"/>
      <c r="AF42" s="184"/>
      <c r="AG42" s="184"/>
      <c r="AH42" s="197"/>
      <c r="AI42" s="184"/>
      <c r="AJ42" s="184"/>
      <c r="AK42" s="184"/>
      <c r="AL42" s="184"/>
      <c r="AM42" s="184"/>
      <c r="AN42" s="184"/>
      <c r="AO42" s="184"/>
      <c r="AP42" s="184"/>
      <c r="AQ42" s="184"/>
      <c r="AR42" s="184"/>
      <c r="AS42" s="184"/>
      <c r="AT42" s="184"/>
      <c r="AU42" s="184"/>
      <c r="AV42" s="184"/>
      <c r="AW42" s="184"/>
      <c r="AX42" s="184"/>
      <c r="AY42" s="187"/>
      <c r="AZ42" s="187"/>
    </row>
    <row r="43" spans="1:52" x14ac:dyDescent="0.25">
      <c r="A43" s="192">
        <f t="shared" si="0"/>
        <v>30</v>
      </c>
      <c r="B43" s="182"/>
      <c r="C43" s="202"/>
      <c r="D43" s="202"/>
      <c r="E43" s="202"/>
      <c r="F43" s="202"/>
      <c r="G43" s="202"/>
      <c r="H43" s="202"/>
      <c r="I43" s="184"/>
      <c r="J43" s="184"/>
      <c r="K43" s="184"/>
      <c r="L43" s="184"/>
      <c r="M43" s="184"/>
      <c r="N43" s="184"/>
      <c r="O43" s="211"/>
      <c r="P43" s="184"/>
      <c r="Q43" s="184"/>
      <c r="R43" s="184"/>
      <c r="S43" s="184"/>
      <c r="T43" s="184"/>
      <c r="U43" s="184"/>
      <c r="V43" s="184"/>
      <c r="W43" s="184"/>
      <c r="X43" s="184"/>
      <c r="Y43" s="184"/>
      <c r="Z43" s="184"/>
      <c r="AA43" s="184"/>
      <c r="AB43" s="184"/>
      <c r="AC43" s="184"/>
      <c r="AD43" s="184"/>
      <c r="AE43" s="184"/>
      <c r="AF43" s="184"/>
      <c r="AG43" s="184"/>
      <c r="AH43" s="197"/>
      <c r="AI43" s="184"/>
      <c r="AJ43" s="184"/>
      <c r="AK43" s="184"/>
      <c r="AL43" s="184"/>
      <c r="AM43" s="184"/>
      <c r="AN43" s="184"/>
      <c r="AO43" s="184"/>
      <c r="AP43" s="184"/>
      <c r="AQ43" s="184"/>
      <c r="AR43" s="184"/>
      <c r="AS43" s="184"/>
      <c r="AT43" s="184"/>
      <c r="AU43" s="184"/>
      <c r="AV43" s="184"/>
      <c r="AW43" s="184"/>
      <c r="AX43" s="184"/>
      <c r="AY43" s="187"/>
      <c r="AZ43" s="187"/>
    </row>
    <row r="44" spans="1:52" x14ac:dyDescent="0.25">
      <c r="A44" s="192">
        <f t="shared" si="0"/>
        <v>31</v>
      </c>
      <c r="B44" s="182"/>
      <c r="C44" s="202"/>
      <c r="D44" s="202"/>
      <c r="E44" s="202"/>
      <c r="F44" s="202"/>
      <c r="G44" s="202"/>
      <c r="H44" s="202"/>
      <c r="I44" s="184"/>
      <c r="J44" s="184"/>
      <c r="K44" s="184"/>
      <c r="L44" s="184"/>
      <c r="M44" s="184"/>
      <c r="N44" s="184"/>
      <c r="O44" s="211"/>
      <c r="P44" s="184"/>
      <c r="Q44" s="184"/>
      <c r="R44" s="184"/>
      <c r="S44" s="184"/>
      <c r="T44" s="184"/>
      <c r="U44" s="184"/>
      <c r="V44" s="184"/>
      <c r="W44" s="184"/>
      <c r="X44" s="184"/>
      <c r="Y44" s="184"/>
      <c r="Z44" s="184"/>
      <c r="AA44" s="184"/>
      <c r="AB44" s="184"/>
      <c r="AC44" s="184"/>
      <c r="AD44" s="184"/>
      <c r="AE44" s="184"/>
      <c r="AF44" s="184"/>
      <c r="AG44" s="184"/>
      <c r="AH44" s="197"/>
      <c r="AI44" s="184"/>
      <c r="AJ44" s="184"/>
      <c r="AK44" s="184"/>
      <c r="AL44" s="184"/>
      <c r="AM44" s="184"/>
      <c r="AN44" s="184"/>
      <c r="AO44" s="184"/>
      <c r="AP44" s="184"/>
      <c r="AQ44" s="184"/>
      <c r="AR44" s="184"/>
      <c r="AS44" s="184"/>
      <c r="AT44" s="184"/>
      <c r="AU44" s="184"/>
      <c r="AV44" s="184"/>
      <c r="AW44" s="184"/>
      <c r="AX44" s="184"/>
      <c r="AY44" s="187"/>
      <c r="AZ44" s="187"/>
    </row>
    <row r="45" spans="1:52" x14ac:dyDescent="0.25">
      <c r="A45" s="192">
        <f t="shared" si="0"/>
        <v>32</v>
      </c>
      <c r="B45" s="182"/>
      <c r="C45" s="202"/>
      <c r="D45" s="202"/>
      <c r="E45" s="202"/>
      <c r="F45" s="202"/>
      <c r="G45" s="202"/>
      <c r="H45" s="202"/>
      <c r="I45" s="184"/>
      <c r="J45" s="184"/>
      <c r="K45" s="184"/>
      <c r="L45" s="184"/>
      <c r="M45" s="184"/>
      <c r="N45" s="184"/>
      <c r="O45" s="211"/>
      <c r="P45" s="184"/>
      <c r="Q45" s="184"/>
      <c r="R45" s="184"/>
      <c r="S45" s="184"/>
      <c r="T45" s="184"/>
      <c r="U45" s="184"/>
      <c r="V45" s="184"/>
      <c r="W45" s="184"/>
      <c r="X45" s="184"/>
      <c r="Y45" s="184"/>
      <c r="Z45" s="184"/>
      <c r="AA45" s="184"/>
      <c r="AB45" s="184"/>
      <c r="AC45" s="184"/>
      <c r="AD45" s="184"/>
      <c r="AE45" s="184"/>
      <c r="AF45" s="184"/>
      <c r="AG45" s="184"/>
      <c r="AH45" s="197"/>
      <c r="AI45" s="184"/>
      <c r="AJ45" s="184"/>
      <c r="AK45" s="184"/>
      <c r="AL45" s="184"/>
      <c r="AM45" s="184"/>
      <c r="AN45" s="184"/>
      <c r="AO45" s="184"/>
      <c r="AP45" s="184"/>
      <c r="AQ45" s="184"/>
      <c r="AR45" s="184"/>
      <c r="AS45" s="184"/>
      <c r="AT45" s="184"/>
      <c r="AU45" s="184"/>
      <c r="AV45" s="184"/>
      <c r="AW45" s="184"/>
      <c r="AX45" s="184"/>
      <c r="AY45" s="187"/>
      <c r="AZ45" s="187"/>
    </row>
    <row r="46" spans="1:52" x14ac:dyDescent="0.25">
      <c r="A46" s="192">
        <f t="shared" si="0"/>
        <v>33</v>
      </c>
      <c r="B46" s="182"/>
      <c r="C46" s="202"/>
      <c r="D46" s="202"/>
      <c r="E46" s="202"/>
      <c r="F46" s="202"/>
      <c r="G46" s="202"/>
      <c r="H46" s="202"/>
      <c r="I46" s="184"/>
      <c r="J46" s="184"/>
      <c r="K46" s="184"/>
      <c r="L46" s="184"/>
      <c r="M46" s="184"/>
      <c r="N46" s="184"/>
      <c r="O46" s="211"/>
      <c r="P46" s="184"/>
      <c r="Q46" s="184"/>
      <c r="R46" s="184"/>
      <c r="S46" s="184"/>
      <c r="T46" s="184"/>
      <c r="U46" s="184"/>
      <c r="V46" s="184"/>
      <c r="W46" s="184"/>
      <c r="X46" s="184"/>
      <c r="Y46" s="184"/>
      <c r="Z46" s="184"/>
      <c r="AA46" s="184"/>
      <c r="AB46" s="184"/>
      <c r="AC46" s="184"/>
      <c r="AD46" s="184"/>
      <c r="AE46" s="184"/>
      <c r="AF46" s="184"/>
      <c r="AG46" s="184"/>
      <c r="AH46" s="197"/>
      <c r="AI46" s="184"/>
      <c r="AJ46" s="184"/>
      <c r="AK46" s="184"/>
      <c r="AL46" s="184"/>
      <c r="AM46" s="184"/>
      <c r="AN46" s="184"/>
      <c r="AO46" s="184"/>
      <c r="AP46" s="184"/>
      <c r="AQ46" s="184"/>
      <c r="AR46" s="184"/>
      <c r="AS46" s="184"/>
      <c r="AT46" s="184"/>
      <c r="AU46" s="184"/>
      <c r="AV46" s="184"/>
      <c r="AW46" s="184"/>
      <c r="AX46" s="184"/>
      <c r="AY46" s="187"/>
      <c r="AZ46" s="187"/>
    </row>
    <row r="47" spans="1:52" x14ac:dyDescent="0.25">
      <c r="A47" s="192">
        <f t="shared" si="0"/>
        <v>34</v>
      </c>
      <c r="B47" s="182"/>
      <c r="C47" s="202"/>
      <c r="D47" s="202"/>
      <c r="E47" s="202"/>
      <c r="F47" s="202"/>
      <c r="G47" s="202"/>
      <c r="H47" s="202"/>
      <c r="I47" s="184"/>
      <c r="J47" s="184"/>
      <c r="K47" s="184"/>
      <c r="L47" s="184"/>
      <c r="M47" s="184"/>
      <c r="N47" s="184"/>
      <c r="O47" s="211"/>
      <c r="P47" s="184"/>
      <c r="Q47" s="184"/>
      <c r="R47" s="184"/>
      <c r="S47" s="184"/>
      <c r="T47" s="184"/>
      <c r="U47" s="184"/>
      <c r="V47" s="184"/>
      <c r="W47" s="184"/>
      <c r="X47" s="184"/>
      <c r="Y47" s="184"/>
      <c r="Z47" s="184"/>
      <c r="AA47" s="184"/>
      <c r="AB47" s="184"/>
      <c r="AC47" s="184"/>
      <c r="AD47" s="184"/>
      <c r="AE47" s="184"/>
      <c r="AF47" s="184"/>
      <c r="AG47" s="184"/>
      <c r="AH47" s="197"/>
      <c r="AI47" s="184"/>
      <c r="AJ47" s="184"/>
      <c r="AK47" s="184"/>
      <c r="AL47" s="184"/>
      <c r="AM47" s="184"/>
      <c r="AN47" s="184"/>
      <c r="AO47" s="184"/>
      <c r="AP47" s="184"/>
      <c r="AQ47" s="184"/>
      <c r="AR47" s="184"/>
      <c r="AS47" s="184"/>
      <c r="AT47" s="184"/>
      <c r="AU47" s="184"/>
      <c r="AV47" s="184"/>
      <c r="AW47" s="184"/>
      <c r="AX47" s="184"/>
      <c r="AY47" s="187"/>
      <c r="AZ47" s="187"/>
    </row>
    <row r="48" spans="1:52" x14ac:dyDescent="0.25">
      <c r="A48" s="192">
        <f t="shared" si="0"/>
        <v>35</v>
      </c>
      <c r="B48" s="182"/>
      <c r="C48" s="202"/>
      <c r="D48" s="202"/>
      <c r="E48" s="202"/>
      <c r="F48" s="202"/>
      <c r="G48" s="202"/>
      <c r="H48" s="202"/>
      <c r="I48" s="184"/>
      <c r="J48" s="184"/>
      <c r="K48" s="184"/>
      <c r="L48" s="184"/>
      <c r="M48" s="184"/>
      <c r="N48" s="184"/>
      <c r="O48" s="211"/>
      <c r="P48" s="184"/>
      <c r="Q48" s="184"/>
      <c r="R48" s="184"/>
      <c r="S48" s="184"/>
      <c r="T48" s="184"/>
      <c r="U48" s="184"/>
      <c r="V48" s="184"/>
      <c r="W48" s="184"/>
      <c r="X48" s="184"/>
      <c r="Y48" s="184"/>
      <c r="Z48" s="184"/>
      <c r="AA48" s="184"/>
      <c r="AB48" s="184"/>
      <c r="AC48" s="184"/>
      <c r="AD48" s="184"/>
      <c r="AE48" s="184"/>
      <c r="AF48" s="184"/>
      <c r="AG48" s="184"/>
      <c r="AH48" s="197"/>
      <c r="AI48" s="184"/>
      <c r="AJ48" s="184"/>
      <c r="AK48" s="184"/>
      <c r="AL48" s="184"/>
      <c r="AM48" s="184"/>
      <c r="AN48" s="184"/>
      <c r="AO48" s="184"/>
      <c r="AP48" s="184"/>
      <c r="AQ48" s="184"/>
      <c r="AR48" s="184"/>
      <c r="AS48" s="184"/>
      <c r="AT48" s="184"/>
      <c r="AU48" s="184"/>
      <c r="AV48" s="184"/>
      <c r="AW48" s="184"/>
      <c r="AX48" s="184"/>
      <c r="AY48" s="187"/>
      <c r="AZ48" s="187"/>
    </row>
    <row r="49" spans="1:52" x14ac:dyDescent="0.25">
      <c r="A49" s="192">
        <f t="shared" si="0"/>
        <v>36</v>
      </c>
      <c r="B49" s="182"/>
      <c r="C49" s="202"/>
      <c r="D49" s="202"/>
      <c r="E49" s="202"/>
      <c r="F49" s="202"/>
      <c r="G49" s="202"/>
      <c r="H49" s="202"/>
      <c r="I49" s="184"/>
      <c r="J49" s="184"/>
      <c r="K49" s="184"/>
      <c r="L49" s="184"/>
      <c r="M49" s="184"/>
      <c r="N49" s="184"/>
      <c r="O49" s="211"/>
      <c r="P49" s="184"/>
      <c r="Q49" s="184"/>
      <c r="R49" s="184"/>
      <c r="S49" s="184"/>
      <c r="T49" s="184"/>
      <c r="U49" s="184"/>
      <c r="V49" s="184"/>
      <c r="W49" s="184"/>
      <c r="X49" s="184"/>
      <c r="Y49" s="184"/>
      <c r="Z49" s="184"/>
      <c r="AA49" s="184"/>
      <c r="AB49" s="184"/>
      <c r="AC49" s="184"/>
      <c r="AD49" s="184"/>
      <c r="AE49" s="184"/>
      <c r="AF49" s="184"/>
      <c r="AG49" s="184"/>
      <c r="AH49" s="197"/>
      <c r="AI49" s="184"/>
      <c r="AJ49" s="184"/>
      <c r="AK49" s="184"/>
      <c r="AL49" s="184"/>
      <c r="AM49" s="184"/>
      <c r="AN49" s="184"/>
      <c r="AO49" s="184"/>
      <c r="AP49" s="184"/>
      <c r="AQ49" s="184"/>
      <c r="AR49" s="184"/>
      <c r="AS49" s="184"/>
      <c r="AT49" s="184"/>
      <c r="AU49" s="184"/>
      <c r="AV49" s="184"/>
      <c r="AW49" s="184"/>
      <c r="AX49" s="184"/>
      <c r="AY49" s="187"/>
      <c r="AZ49" s="187"/>
    </row>
    <row r="50" spans="1:52" x14ac:dyDescent="0.25">
      <c r="A50" s="192">
        <f t="shared" si="0"/>
        <v>37</v>
      </c>
      <c r="B50" s="182"/>
      <c r="C50" s="202"/>
      <c r="D50" s="202"/>
      <c r="E50" s="202"/>
      <c r="F50" s="202"/>
      <c r="G50" s="202"/>
      <c r="H50" s="202"/>
      <c r="I50" s="184"/>
      <c r="J50" s="184"/>
      <c r="K50" s="184"/>
      <c r="L50" s="184"/>
      <c r="M50" s="184"/>
      <c r="N50" s="184"/>
      <c r="O50" s="211"/>
      <c r="P50" s="184"/>
      <c r="Q50" s="184"/>
      <c r="R50" s="184"/>
      <c r="S50" s="184"/>
      <c r="T50" s="184"/>
      <c r="U50" s="184"/>
      <c r="V50" s="184"/>
      <c r="W50" s="184"/>
      <c r="X50" s="184"/>
      <c r="Y50" s="184"/>
      <c r="Z50" s="184"/>
      <c r="AA50" s="184"/>
      <c r="AB50" s="184"/>
      <c r="AC50" s="184"/>
      <c r="AD50" s="184"/>
      <c r="AE50" s="184"/>
      <c r="AF50" s="184"/>
      <c r="AG50" s="184"/>
      <c r="AH50" s="197"/>
      <c r="AI50" s="184"/>
      <c r="AJ50" s="184"/>
      <c r="AK50" s="184"/>
      <c r="AL50" s="184"/>
      <c r="AM50" s="184"/>
      <c r="AN50" s="184"/>
      <c r="AO50" s="184"/>
      <c r="AP50" s="184"/>
      <c r="AQ50" s="184"/>
      <c r="AR50" s="184"/>
      <c r="AS50" s="184"/>
      <c r="AT50" s="184"/>
      <c r="AU50" s="184"/>
      <c r="AV50" s="184"/>
      <c r="AW50" s="184"/>
      <c r="AX50" s="184"/>
      <c r="AY50" s="187"/>
      <c r="AZ50" s="187"/>
    </row>
    <row r="51" spans="1:52" x14ac:dyDescent="0.25">
      <c r="A51" s="192">
        <f t="shared" si="0"/>
        <v>38</v>
      </c>
      <c r="B51" s="182"/>
      <c r="C51" s="202"/>
      <c r="D51" s="202"/>
      <c r="E51" s="202"/>
      <c r="F51" s="202"/>
      <c r="G51" s="202"/>
      <c r="H51" s="202"/>
      <c r="I51" s="184"/>
      <c r="J51" s="184"/>
      <c r="K51" s="184"/>
      <c r="L51" s="184"/>
      <c r="M51" s="184"/>
      <c r="N51" s="184"/>
      <c r="O51" s="211"/>
      <c r="P51" s="184"/>
      <c r="Q51" s="184"/>
      <c r="R51" s="184"/>
      <c r="S51" s="184"/>
      <c r="T51" s="184"/>
      <c r="U51" s="184"/>
      <c r="V51" s="184"/>
      <c r="W51" s="184"/>
      <c r="X51" s="184"/>
      <c r="Y51" s="184"/>
      <c r="Z51" s="184"/>
      <c r="AA51" s="184"/>
      <c r="AB51" s="184"/>
      <c r="AC51" s="184"/>
      <c r="AD51" s="184"/>
      <c r="AE51" s="184"/>
      <c r="AF51" s="184"/>
      <c r="AG51" s="184"/>
      <c r="AH51" s="197"/>
      <c r="AI51" s="184"/>
      <c r="AJ51" s="184"/>
      <c r="AK51" s="184"/>
      <c r="AL51" s="184"/>
      <c r="AM51" s="184"/>
      <c r="AN51" s="184"/>
      <c r="AO51" s="184"/>
      <c r="AP51" s="184"/>
      <c r="AQ51" s="184"/>
      <c r="AR51" s="184"/>
      <c r="AS51" s="184"/>
      <c r="AT51" s="184"/>
      <c r="AU51" s="184"/>
      <c r="AV51" s="184"/>
      <c r="AW51" s="184"/>
      <c r="AX51" s="184"/>
      <c r="AY51" s="187"/>
      <c r="AZ51" s="187"/>
    </row>
    <row r="52" spans="1:52" x14ac:dyDescent="0.25">
      <c r="A52" s="192">
        <f t="shared" si="0"/>
        <v>39</v>
      </c>
      <c r="B52" s="182"/>
      <c r="C52" s="202"/>
      <c r="D52" s="202"/>
      <c r="E52" s="202"/>
      <c r="F52" s="202"/>
      <c r="G52" s="202"/>
      <c r="H52" s="202"/>
      <c r="I52" s="184"/>
      <c r="J52" s="184"/>
      <c r="K52" s="184"/>
      <c r="L52" s="184"/>
      <c r="M52" s="184"/>
      <c r="N52" s="184"/>
      <c r="O52" s="211"/>
      <c r="P52" s="184"/>
      <c r="Q52" s="184"/>
      <c r="R52" s="184"/>
      <c r="S52" s="184"/>
      <c r="T52" s="184"/>
      <c r="U52" s="184"/>
      <c r="V52" s="184"/>
      <c r="W52" s="184"/>
      <c r="X52" s="184"/>
      <c r="Y52" s="184"/>
      <c r="Z52" s="184"/>
      <c r="AA52" s="184"/>
      <c r="AB52" s="184"/>
      <c r="AC52" s="184"/>
      <c r="AD52" s="184"/>
      <c r="AE52" s="184"/>
      <c r="AF52" s="184"/>
      <c r="AG52" s="184"/>
      <c r="AH52" s="197"/>
      <c r="AI52" s="184"/>
      <c r="AJ52" s="184"/>
      <c r="AK52" s="184"/>
      <c r="AL52" s="184"/>
      <c r="AM52" s="184"/>
      <c r="AN52" s="184"/>
      <c r="AO52" s="184"/>
      <c r="AP52" s="184"/>
      <c r="AQ52" s="184"/>
      <c r="AR52" s="184"/>
      <c r="AS52" s="184"/>
      <c r="AT52" s="184"/>
      <c r="AU52" s="184"/>
      <c r="AV52" s="184"/>
      <c r="AW52" s="184"/>
      <c r="AX52" s="184"/>
      <c r="AY52" s="187"/>
      <c r="AZ52" s="187"/>
    </row>
    <row r="53" spans="1:52" x14ac:dyDescent="0.25">
      <c r="A53" s="192">
        <f t="shared" si="0"/>
        <v>40</v>
      </c>
      <c r="B53" s="182"/>
      <c r="C53" s="202"/>
      <c r="D53" s="202"/>
      <c r="E53" s="202"/>
      <c r="F53" s="202"/>
      <c r="G53" s="202"/>
      <c r="H53" s="202"/>
      <c r="I53" s="184"/>
      <c r="J53" s="184"/>
      <c r="K53" s="184"/>
      <c r="L53" s="184"/>
      <c r="M53" s="184"/>
      <c r="N53" s="184"/>
      <c r="O53" s="211"/>
      <c r="P53" s="184"/>
      <c r="Q53" s="184"/>
      <c r="R53" s="184"/>
      <c r="S53" s="184"/>
      <c r="T53" s="184"/>
      <c r="U53" s="184"/>
      <c r="V53" s="184"/>
      <c r="W53" s="184"/>
      <c r="X53" s="184"/>
      <c r="Y53" s="184"/>
      <c r="Z53" s="184"/>
      <c r="AA53" s="184"/>
      <c r="AB53" s="184"/>
      <c r="AC53" s="184"/>
      <c r="AD53" s="184"/>
      <c r="AE53" s="184"/>
      <c r="AF53" s="184"/>
      <c r="AG53" s="184"/>
      <c r="AH53" s="197"/>
      <c r="AI53" s="184"/>
      <c r="AJ53" s="184"/>
      <c r="AK53" s="184"/>
      <c r="AL53" s="184"/>
      <c r="AM53" s="184"/>
      <c r="AN53" s="184"/>
      <c r="AO53" s="184"/>
      <c r="AP53" s="184"/>
      <c r="AQ53" s="184"/>
      <c r="AR53" s="184"/>
      <c r="AS53" s="184"/>
      <c r="AT53" s="184"/>
      <c r="AU53" s="184"/>
      <c r="AV53" s="184"/>
      <c r="AW53" s="184"/>
      <c r="AX53" s="184"/>
      <c r="AY53" s="187"/>
      <c r="AZ53" s="187"/>
    </row>
    <row r="54" spans="1:52" x14ac:dyDescent="0.25">
      <c r="A54" s="192">
        <f t="shared" si="0"/>
        <v>41</v>
      </c>
      <c r="B54" s="182"/>
      <c r="C54" s="202"/>
      <c r="D54" s="202"/>
      <c r="E54" s="202"/>
      <c r="F54" s="202"/>
      <c r="G54" s="202"/>
      <c r="H54" s="202"/>
      <c r="I54" s="184"/>
      <c r="J54" s="184"/>
      <c r="K54" s="184"/>
      <c r="L54" s="184"/>
      <c r="M54" s="184"/>
      <c r="N54" s="184"/>
      <c r="O54" s="211"/>
      <c r="P54" s="184"/>
      <c r="Q54" s="184"/>
      <c r="R54" s="184"/>
      <c r="S54" s="184"/>
      <c r="T54" s="184"/>
      <c r="U54" s="184"/>
      <c r="V54" s="184"/>
      <c r="W54" s="184"/>
      <c r="X54" s="184"/>
      <c r="Y54" s="184"/>
      <c r="Z54" s="184"/>
      <c r="AA54" s="184"/>
      <c r="AB54" s="184"/>
      <c r="AC54" s="184"/>
      <c r="AD54" s="184"/>
      <c r="AE54" s="184"/>
      <c r="AF54" s="184"/>
      <c r="AG54" s="184"/>
      <c r="AH54" s="197"/>
      <c r="AI54" s="184"/>
      <c r="AJ54" s="184"/>
      <c r="AK54" s="184"/>
      <c r="AL54" s="184"/>
      <c r="AM54" s="184"/>
      <c r="AN54" s="184"/>
      <c r="AO54" s="184"/>
      <c r="AP54" s="184"/>
      <c r="AQ54" s="184"/>
      <c r="AR54" s="184"/>
      <c r="AS54" s="184"/>
      <c r="AT54" s="184"/>
      <c r="AU54" s="184"/>
      <c r="AV54" s="184"/>
      <c r="AW54" s="184"/>
      <c r="AX54" s="184"/>
      <c r="AY54" s="187"/>
      <c r="AZ54" s="187"/>
    </row>
    <row r="55" spans="1:52" x14ac:dyDescent="0.25">
      <c r="A55" s="192">
        <f t="shared" si="0"/>
        <v>42</v>
      </c>
      <c r="B55" s="182"/>
      <c r="C55" s="202"/>
      <c r="D55" s="202"/>
      <c r="E55" s="202"/>
      <c r="F55" s="202"/>
      <c r="G55" s="202"/>
      <c r="H55" s="202"/>
      <c r="I55" s="184"/>
      <c r="J55" s="184"/>
      <c r="K55" s="184"/>
      <c r="L55" s="184"/>
      <c r="M55" s="184"/>
      <c r="N55" s="184"/>
      <c r="O55" s="211"/>
      <c r="P55" s="184"/>
      <c r="Q55" s="184"/>
      <c r="R55" s="184"/>
      <c r="S55" s="184"/>
      <c r="T55" s="184"/>
      <c r="U55" s="184"/>
      <c r="V55" s="184"/>
      <c r="W55" s="184"/>
      <c r="X55" s="184"/>
      <c r="Y55" s="184"/>
      <c r="Z55" s="184"/>
      <c r="AA55" s="184"/>
      <c r="AB55" s="184"/>
      <c r="AC55" s="184"/>
      <c r="AD55" s="184"/>
      <c r="AE55" s="184"/>
      <c r="AF55" s="184"/>
      <c r="AG55" s="184"/>
      <c r="AH55" s="197"/>
      <c r="AI55" s="184"/>
      <c r="AJ55" s="184"/>
      <c r="AK55" s="184"/>
      <c r="AL55" s="184"/>
      <c r="AM55" s="184"/>
      <c r="AN55" s="184"/>
      <c r="AO55" s="184"/>
      <c r="AP55" s="184"/>
      <c r="AQ55" s="184"/>
      <c r="AR55" s="184"/>
      <c r="AS55" s="184"/>
      <c r="AT55" s="184"/>
      <c r="AU55" s="184"/>
      <c r="AV55" s="184"/>
      <c r="AW55" s="184"/>
      <c r="AX55" s="184"/>
      <c r="AY55" s="187"/>
      <c r="AZ55" s="187"/>
    </row>
    <row r="56" spans="1:52" x14ac:dyDescent="0.25">
      <c r="A56" s="192">
        <f t="shared" si="0"/>
        <v>43</v>
      </c>
      <c r="B56" s="182"/>
      <c r="C56" s="202"/>
      <c r="D56" s="202"/>
      <c r="E56" s="202"/>
      <c r="F56" s="202"/>
      <c r="G56" s="202"/>
      <c r="H56" s="202"/>
      <c r="I56" s="184"/>
      <c r="J56" s="184"/>
      <c r="K56" s="184"/>
      <c r="L56" s="184"/>
      <c r="M56" s="184"/>
      <c r="N56" s="184"/>
      <c r="O56" s="211"/>
      <c r="P56" s="184"/>
      <c r="Q56" s="184"/>
      <c r="R56" s="184"/>
      <c r="S56" s="184"/>
      <c r="T56" s="184"/>
      <c r="U56" s="184"/>
      <c r="V56" s="184"/>
      <c r="W56" s="184"/>
      <c r="X56" s="184"/>
      <c r="Y56" s="184"/>
      <c r="Z56" s="184"/>
      <c r="AA56" s="184"/>
      <c r="AB56" s="184"/>
      <c r="AC56" s="184"/>
      <c r="AD56" s="184"/>
      <c r="AE56" s="184"/>
      <c r="AF56" s="184"/>
      <c r="AG56" s="184"/>
      <c r="AH56" s="197"/>
      <c r="AI56" s="184"/>
      <c r="AJ56" s="184"/>
      <c r="AK56" s="184"/>
      <c r="AL56" s="184"/>
      <c r="AM56" s="184"/>
      <c r="AN56" s="184"/>
      <c r="AO56" s="184"/>
      <c r="AP56" s="184"/>
      <c r="AQ56" s="184"/>
      <c r="AR56" s="184"/>
      <c r="AS56" s="184"/>
      <c r="AT56" s="184"/>
      <c r="AU56" s="184"/>
      <c r="AV56" s="184"/>
      <c r="AW56" s="184"/>
      <c r="AX56" s="184"/>
      <c r="AY56" s="187"/>
      <c r="AZ56" s="187"/>
    </row>
    <row r="57" spans="1:52" x14ac:dyDescent="0.25">
      <c r="A57" s="192">
        <f t="shared" si="0"/>
        <v>44</v>
      </c>
      <c r="B57" s="182"/>
      <c r="C57" s="202"/>
      <c r="D57" s="202"/>
      <c r="E57" s="202"/>
      <c r="F57" s="202"/>
      <c r="G57" s="202"/>
      <c r="H57" s="202"/>
      <c r="I57" s="184"/>
      <c r="J57" s="184"/>
      <c r="K57" s="184"/>
      <c r="L57" s="184"/>
      <c r="M57" s="184"/>
      <c r="N57" s="184"/>
      <c r="O57" s="211"/>
      <c r="P57" s="184"/>
      <c r="Q57" s="184"/>
      <c r="R57" s="184"/>
      <c r="S57" s="184"/>
      <c r="T57" s="184"/>
      <c r="U57" s="184"/>
      <c r="V57" s="184"/>
      <c r="W57" s="184"/>
      <c r="X57" s="184"/>
      <c r="Y57" s="184"/>
      <c r="Z57" s="184"/>
      <c r="AA57" s="184"/>
      <c r="AB57" s="184"/>
      <c r="AC57" s="184"/>
      <c r="AD57" s="184"/>
      <c r="AE57" s="184"/>
      <c r="AF57" s="184"/>
      <c r="AG57" s="184"/>
      <c r="AH57" s="197"/>
      <c r="AI57" s="184"/>
      <c r="AJ57" s="184"/>
      <c r="AK57" s="184"/>
      <c r="AL57" s="184"/>
      <c r="AM57" s="184"/>
      <c r="AN57" s="184"/>
      <c r="AO57" s="184"/>
      <c r="AP57" s="184"/>
      <c r="AQ57" s="184"/>
      <c r="AR57" s="184"/>
      <c r="AS57" s="184"/>
      <c r="AT57" s="184"/>
      <c r="AU57" s="184"/>
      <c r="AV57" s="184"/>
      <c r="AW57" s="184"/>
      <c r="AX57" s="184"/>
      <c r="AY57" s="187"/>
      <c r="AZ57" s="187"/>
    </row>
    <row r="58" spans="1:52" x14ac:dyDescent="0.25">
      <c r="A58" s="192">
        <f t="shared" si="0"/>
        <v>45</v>
      </c>
      <c r="B58" s="182"/>
      <c r="C58" s="202"/>
      <c r="D58" s="202"/>
      <c r="E58" s="202"/>
      <c r="F58" s="202"/>
      <c r="G58" s="202"/>
      <c r="H58" s="202"/>
      <c r="I58" s="184"/>
      <c r="J58" s="184"/>
      <c r="K58" s="184"/>
      <c r="L58" s="184"/>
      <c r="M58" s="184"/>
      <c r="N58" s="184"/>
      <c r="O58" s="211"/>
      <c r="P58" s="184"/>
      <c r="Q58" s="184"/>
      <c r="R58" s="184"/>
      <c r="S58" s="184"/>
      <c r="T58" s="184"/>
      <c r="U58" s="184"/>
      <c r="V58" s="184"/>
      <c r="W58" s="184"/>
      <c r="X58" s="184"/>
      <c r="Y58" s="184"/>
      <c r="Z58" s="184"/>
      <c r="AA58" s="184"/>
      <c r="AB58" s="184"/>
      <c r="AC58" s="184"/>
      <c r="AD58" s="184"/>
      <c r="AE58" s="184"/>
      <c r="AF58" s="184"/>
      <c r="AG58" s="184"/>
      <c r="AH58" s="197"/>
      <c r="AI58" s="184"/>
      <c r="AJ58" s="184"/>
      <c r="AK58" s="184"/>
      <c r="AL58" s="184"/>
      <c r="AM58" s="184"/>
      <c r="AN58" s="184"/>
      <c r="AO58" s="184"/>
      <c r="AP58" s="184"/>
      <c r="AQ58" s="184"/>
      <c r="AR58" s="184"/>
      <c r="AS58" s="184"/>
      <c r="AT58" s="184"/>
      <c r="AU58" s="184"/>
      <c r="AV58" s="184"/>
      <c r="AW58" s="184"/>
      <c r="AX58" s="184"/>
      <c r="AY58" s="187"/>
      <c r="AZ58" s="187"/>
    </row>
    <row r="59" spans="1:52" x14ac:dyDescent="0.25">
      <c r="A59" s="192">
        <f t="shared" si="0"/>
        <v>46</v>
      </c>
      <c r="B59" s="182"/>
      <c r="C59" s="202"/>
      <c r="D59" s="202"/>
      <c r="E59" s="202"/>
      <c r="F59" s="202"/>
      <c r="G59" s="202"/>
      <c r="H59" s="202"/>
      <c r="I59" s="184"/>
      <c r="J59" s="184"/>
      <c r="K59" s="184"/>
      <c r="L59" s="184"/>
      <c r="M59" s="184"/>
      <c r="N59" s="184"/>
      <c r="O59" s="211"/>
      <c r="P59" s="184"/>
      <c r="Q59" s="184"/>
      <c r="R59" s="184"/>
      <c r="S59" s="184"/>
      <c r="T59" s="184"/>
      <c r="U59" s="184"/>
      <c r="V59" s="184"/>
      <c r="W59" s="184"/>
      <c r="X59" s="184"/>
      <c r="Y59" s="184"/>
      <c r="Z59" s="184"/>
      <c r="AA59" s="184"/>
      <c r="AB59" s="184"/>
      <c r="AC59" s="184"/>
      <c r="AD59" s="184"/>
      <c r="AE59" s="184"/>
      <c r="AF59" s="184"/>
      <c r="AG59" s="184"/>
      <c r="AH59" s="197"/>
      <c r="AI59" s="184"/>
      <c r="AJ59" s="184"/>
      <c r="AK59" s="184"/>
      <c r="AL59" s="184"/>
      <c r="AM59" s="184"/>
      <c r="AN59" s="184"/>
      <c r="AO59" s="184"/>
      <c r="AP59" s="184"/>
      <c r="AQ59" s="184"/>
      <c r="AR59" s="184"/>
      <c r="AS59" s="184"/>
      <c r="AT59" s="184"/>
      <c r="AU59" s="184"/>
      <c r="AV59" s="184"/>
      <c r="AW59" s="184"/>
      <c r="AX59" s="184"/>
      <c r="AY59" s="187"/>
      <c r="AZ59" s="187"/>
    </row>
    <row r="60" spans="1:52" x14ac:dyDescent="0.25">
      <c r="A60" s="192">
        <f t="shared" si="0"/>
        <v>47</v>
      </c>
      <c r="B60" s="182"/>
      <c r="C60" s="202"/>
      <c r="D60" s="202"/>
      <c r="E60" s="202"/>
      <c r="F60" s="202"/>
      <c r="G60" s="202"/>
      <c r="H60" s="202"/>
      <c r="I60" s="184"/>
      <c r="J60" s="184"/>
      <c r="K60" s="184"/>
      <c r="L60" s="184"/>
      <c r="M60" s="184"/>
      <c r="N60" s="184"/>
      <c r="O60" s="211"/>
      <c r="P60" s="184"/>
      <c r="Q60" s="184"/>
      <c r="R60" s="184"/>
      <c r="S60" s="184"/>
      <c r="T60" s="184"/>
      <c r="U60" s="184"/>
      <c r="V60" s="184"/>
      <c r="W60" s="184"/>
      <c r="X60" s="184"/>
      <c r="Y60" s="184"/>
      <c r="Z60" s="184"/>
      <c r="AA60" s="184"/>
      <c r="AB60" s="184"/>
      <c r="AC60" s="184"/>
      <c r="AD60" s="184"/>
      <c r="AE60" s="184"/>
      <c r="AF60" s="184"/>
      <c r="AG60" s="184"/>
      <c r="AH60" s="197"/>
      <c r="AI60" s="184"/>
      <c r="AJ60" s="184"/>
      <c r="AK60" s="184"/>
      <c r="AL60" s="184"/>
      <c r="AM60" s="184"/>
      <c r="AN60" s="184"/>
      <c r="AO60" s="184"/>
      <c r="AP60" s="184"/>
      <c r="AQ60" s="184"/>
      <c r="AR60" s="184"/>
      <c r="AS60" s="184"/>
      <c r="AT60" s="184"/>
      <c r="AU60" s="184"/>
      <c r="AV60" s="184"/>
      <c r="AW60" s="184"/>
      <c r="AX60" s="184"/>
      <c r="AY60" s="187"/>
      <c r="AZ60" s="187"/>
    </row>
    <row r="61" spans="1:52" x14ac:dyDescent="0.25">
      <c r="A61" s="192">
        <f t="shared" si="0"/>
        <v>48</v>
      </c>
      <c r="B61" s="182"/>
      <c r="C61" s="202"/>
      <c r="D61" s="202"/>
      <c r="E61" s="202"/>
      <c r="F61" s="202"/>
      <c r="G61" s="202"/>
      <c r="H61" s="202"/>
      <c r="I61" s="184"/>
      <c r="J61" s="184"/>
      <c r="K61" s="184"/>
      <c r="L61" s="184"/>
      <c r="M61" s="184"/>
      <c r="N61" s="184"/>
      <c r="O61" s="211"/>
      <c r="P61" s="184"/>
      <c r="Q61" s="184"/>
      <c r="R61" s="184"/>
      <c r="S61" s="184"/>
      <c r="T61" s="184"/>
      <c r="U61" s="184"/>
      <c r="V61" s="184"/>
      <c r="W61" s="184"/>
      <c r="X61" s="184"/>
      <c r="Y61" s="184"/>
      <c r="Z61" s="184"/>
      <c r="AA61" s="184"/>
      <c r="AB61" s="184"/>
      <c r="AC61" s="184"/>
      <c r="AD61" s="184"/>
      <c r="AE61" s="184"/>
      <c r="AF61" s="184"/>
      <c r="AG61" s="184"/>
      <c r="AH61" s="197"/>
      <c r="AI61" s="184"/>
      <c r="AJ61" s="184"/>
      <c r="AK61" s="184"/>
      <c r="AL61" s="184"/>
      <c r="AM61" s="184"/>
      <c r="AN61" s="184"/>
      <c r="AO61" s="184"/>
      <c r="AP61" s="184"/>
      <c r="AQ61" s="184"/>
      <c r="AR61" s="184"/>
      <c r="AS61" s="184"/>
      <c r="AT61" s="184"/>
      <c r="AU61" s="184"/>
      <c r="AV61" s="184"/>
      <c r="AW61" s="184"/>
      <c r="AX61" s="184"/>
      <c r="AY61" s="187"/>
      <c r="AZ61" s="187"/>
    </row>
    <row r="62" spans="1:52" x14ac:dyDescent="0.25">
      <c r="A62" s="192">
        <f t="shared" si="0"/>
        <v>49</v>
      </c>
      <c r="B62" s="182"/>
      <c r="C62" s="202"/>
      <c r="D62" s="202"/>
      <c r="E62" s="202"/>
      <c r="F62" s="202"/>
      <c r="G62" s="202"/>
      <c r="H62" s="202"/>
      <c r="I62" s="184"/>
      <c r="J62" s="184"/>
      <c r="K62" s="184"/>
      <c r="L62" s="184"/>
      <c r="M62" s="184"/>
      <c r="N62" s="184"/>
      <c r="O62" s="211"/>
      <c r="P62" s="184"/>
      <c r="Q62" s="184"/>
      <c r="R62" s="184"/>
      <c r="S62" s="184"/>
      <c r="T62" s="184"/>
      <c r="U62" s="184"/>
      <c r="V62" s="184"/>
      <c r="W62" s="184"/>
      <c r="X62" s="184"/>
      <c r="Y62" s="184"/>
      <c r="Z62" s="184"/>
      <c r="AA62" s="184"/>
      <c r="AB62" s="184"/>
      <c r="AC62" s="184"/>
      <c r="AD62" s="184"/>
      <c r="AE62" s="184"/>
      <c r="AF62" s="184"/>
      <c r="AG62" s="184"/>
      <c r="AH62" s="197"/>
      <c r="AI62" s="184"/>
      <c r="AJ62" s="184"/>
      <c r="AK62" s="184"/>
      <c r="AL62" s="184"/>
      <c r="AM62" s="184"/>
      <c r="AN62" s="184"/>
      <c r="AO62" s="184"/>
      <c r="AP62" s="184"/>
      <c r="AQ62" s="184"/>
      <c r="AR62" s="184"/>
      <c r="AS62" s="184"/>
      <c r="AT62" s="184"/>
      <c r="AU62" s="184"/>
      <c r="AV62" s="184"/>
      <c r="AW62" s="184"/>
      <c r="AX62" s="184"/>
      <c r="AY62" s="187"/>
      <c r="AZ62" s="187"/>
    </row>
    <row r="63" spans="1:52" x14ac:dyDescent="0.25">
      <c r="A63" s="192">
        <f t="shared" si="0"/>
        <v>50</v>
      </c>
      <c r="B63" s="182"/>
      <c r="C63" s="202"/>
      <c r="D63" s="202"/>
      <c r="E63" s="202"/>
      <c r="F63" s="202"/>
      <c r="G63" s="202"/>
      <c r="H63" s="202"/>
      <c r="I63" s="184"/>
      <c r="J63" s="184"/>
      <c r="K63" s="184"/>
      <c r="L63" s="184"/>
      <c r="M63" s="184"/>
      <c r="N63" s="184"/>
      <c r="O63" s="211"/>
      <c r="P63" s="184"/>
      <c r="Q63" s="184"/>
      <c r="R63" s="184"/>
      <c r="S63" s="184"/>
      <c r="T63" s="184"/>
      <c r="U63" s="184"/>
      <c r="V63" s="184"/>
      <c r="W63" s="184"/>
      <c r="X63" s="184"/>
      <c r="Y63" s="184"/>
      <c r="Z63" s="184"/>
      <c r="AA63" s="184"/>
      <c r="AB63" s="184"/>
      <c r="AC63" s="184"/>
      <c r="AD63" s="184"/>
      <c r="AE63" s="184"/>
      <c r="AF63" s="184"/>
      <c r="AG63" s="184"/>
      <c r="AH63" s="197"/>
      <c r="AI63" s="184"/>
      <c r="AJ63" s="184"/>
      <c r="AK63" s="184"/>
      <c r="AL63" s="184"/>
      <c r="AM63" s="184"/>
      <c r="AN63" s="184"/>
      <c r="AO63" s="184"/>
      <c r="AP63" s="184"/>
      <c r="AQ63" s="184"/>
      <c r="AR63" s="184"/>
      <c r="AS63" s="184"/>
      <c r="AT63" s="184"/>
      <c r="AU63" s="184"/>
      <c r="AV63" s="184"/>
      <c r="AW63" s="184"/>
      <c r="AX63" s="184"/>
      <c r="AY63" s="187"/>
      <c r="AZ63" s="187"/>
    </row>
    <row r="64" spans="1:52" x14ac:dyDescent="0.25">
      <c r="A64" s="192">
        <f t="shared" si="0"/>
        <v>51</v>
      </c>
      <c r="B64" s="182"/>
      <c r="C64" s="202"/>
      <c r="D64" s="202"/>
      <c r="E64" s="202"/>
      <c r="F64" s="202"/>
      <c r="G64" s="202"/>
      <c r="H64" s="202"/>
      <c r="I64" s="184"/>
      <c r="J64" s="184"/>
      <c r="K64" s="184"/>
      <c r="L64" s="184"/>
      <c r="M64" s="184"/>
      <c r="N64" s="184"/>
      <c r="O64" s="211"/>
      <c r="P64" s="184"/>
      <c r="Q64" s="184"/>
      <c r="R64" s="184"/>
      <c r="S64" s="184"/>
      <c r="T64" s="184"/>
      <c r="U64" s="184"/>
      <c r="V64" s="184"/>
      <c r="W64" s="184"/>
      <c r="X64" s="184"/>
      <c r="Y64" s="184"/>
      <c r="Z64" s="184"/>
      <c r="AA64" s="184"/>
      <c r="AB64" s="184"/>
      <c r="AC64" s="184"/>
      <c r="AD64" s="184"/>
      <c r="AE64" s="184"/>
      <c r="AF64" s="184"/>
      <c r="AG64" s="184"/>
      <c r="AH64" s="197"/>
      <c r="AI64" s="184"/>
      <c r="AJ64" s="184"/>
      <c r="AK64" s="184"/>
      <c r="AL64" s="184"/>
      <c r="AM64" s="184"/>
      <c r="AN64" s="184"/>
      <c r="AO64" s="184"/>
      <c r="AP64" s="184"/>
      <c r="AQ64" s="184"/>
      <c r="AR64" s="184"/>
      <c r="AS64" s="184"/>
      <c r="AT64" s="184"/>
      <c r="AU64" s="184"/>
      <c r="AV64" s="184"/>
      <c r="AW64" s="184"/>
      <c r="AX64" s="184"/>
      <c r="AY64" s="187"/>
      <c r="AZ64" s="187"/>
    </row>
    <row r="65" spans="1:52" x14ac:dyDescent="0.25">
      <c r="A65" s="192">
        <f t="shared" si="0"/>
        <v>52</v>
      </c>
      <c r="B65" s="182"/>
      <c r="C65" s="202"/>
      <c r="D65" s="202"/>
      <c r="E65" s="202"/>
      <c r="F65" s="202"/>
      <c r="G65" s="202"/>
      <c r="H65" s="202"/>
      <c r="I65" s="184"/>
      <c r="J65" s="184"/>
      <c r="K65" s="184"/>
      <c r="L65" s="184"/>
      <c r="M65" s="184"/>
      <c r="N65" s="184"/>
      <c r="O65" s="211"/>
      <c r="P65" s="184"/>
      <c r="Q65" s="184"/>
      <c r="R65" s="184"/>
      <c r="S65" s="184"/>
      <c r="T65" s="184"/>
      <c r="U65" s="184"/>
      <c r="V65" s="184"/>
      <c r="W65" s="184"/>
      <c r="X65" s="184"/>
      <c r="Y65" s="184"/>
      <c r="Z65" s="184"/>
      <c r="AA65" s="184"/>
      <c r="AB65" s="184"/>
      <c r="AC65" s="184"/>
      <c r="AD65" s="184"/>
      <c r="AE65" s="184"/>
      <c r="AF65" s="184"/>
      <c r="AG65" s="184"/>
      <c r="AH65" s="197"/>
      <c r="AI65" s="184"/>
      <c r="AJ65" s="184"/>
      <c r="AK65" s="184"/>
      <c r="AL65" s="184"/>
      <c r="AM65" s="184"/>
      <c r="AN65" s="184"/>
      <c r="AO65" s="184"/>
      <c r="AP65" s="184"/>
      <c r="AQ65" s="184"/>
      <c r="AR65" s="184"/>
      <c r="AS65" s="184"/>
      <c r="AT65" s="184"/>
      <c r="AU65" s="184"/>
      <c r="AV65" s="184"/>
      <c r="AW65" s="184"/>
      <c r="AX65" s="184"/>
      <c r="AY65" s="187"/>
      <c r="AZ65" s="187"/>
    </row>
    <row r="66" spans="1:52" x14ac:dyDescent="0.25">
      <c r="A66" s="192">
        <f t="shared" si="0"/>
        <v>53</v>
      </c>
      <c r="B66" s="182"/>
      <c r="C66" s="202"/>
      <c r="D66" s="202"/>
      <c r="E66" s="202"/>
      <c r="F66" s="202"/>
      <c r="G66" s="202"/>
      <c r="H66" s="202"/>
      <c r="I66" s="184"/>
      <c r="J66" s="184"/>
      <c r="K66" s="184"/>
      <c r="L66" s="184"/>
      <c r="M66" s="184"/>
      <c r="N66" s="184"/>
      <c r="O66" s="211"/>
      <c r="P66" s="184"/>
      <c r="Q66" s="184"/>
      <c r="R66" s="184"/>
      <c r="S66" s="184"/>
      <c r="T66" s="184"/>
      <c r="U66" s="184"/>
      <c r="V66" s="184"/>
      <c r="W66" s="184"/>
      <c r="X66" s="184"/>
      <c r="Y66" s="184"/>
      <c r="Z66" s="184"/>
      <c r="AA66" s="184"/>
      <c r="AB66" s="184"/>
      <c r="AC66" s="184"/>
      <c r="AD66" s="184"/>
      <c r="AE66" s="184"/>
      <c r="AF66" s="184"/>
      <c r="AG66" s="184"/>
      <c r="AH66" s="197"/>
      <c r="AI66" s="184"/>
      <c r="AJ66" s="184"/>
      <c r="AK66" s="184"/>
      <c r="AL66" s="184"/>
      <c r="AM66" s="184"/>
      <c r="AN66" s="184"/>
      <c r="AO66" s="184"/>
      <c r="AP66" s="184"/>
      <c r="AQ66" s="184"/>
      <c r="AR66" s="184"/>
      <c r="AS66" s="184"/>
      <c r="AT66" s="184"/>
      <c r="AU66" s="184"/>
      <c r="AV66" s="184"/>
      <c r="AW66" s="184"/>
      <c r="AX66" s="184"/>
      <c r="AY66" s="187"/>
      <c r="AZ66" s="187"/>
    </row>
    <row r="67" spans="1:52" x14ac:dyDescent="0.25">
      <c r="A67" s="192">
        <f t="shared" si="0"/>
        <v>54</v>
      </c>
      <c r="B67" s="182"/>
      <c r="C67" s="202"/>
      <c r="D67" s="202"/>
      <c r="E67" s="202"/>
      <c r="F67" s="202"/>
      <c r="G67" s="202"/>
      <c r="H67" s="202"/>
      <c r="I67" s="184"/>
      <c r="J67" s="184"/>
      <c r="K67" s="184"/>
      <c r="L67" s="184"/>
      <c r="M67" s="184"/>
      <c r="N67" s="184"/>
      <c r="O67" s="211"/>
      <c r="P67" s="184"/>
      <c r="Q67" s="184"/>
      <c r="R67" s="184"/>
      <c r="S67" s="184"/>
      <c r="T67" s="184"/>
      <c r="U67" s="184"/>
      <c r="V67" s="184"/>
      <c r="W67" s="184"/>
      <c r="X67" s="184"/>
      <c r="Y67" s="184"/>
      <c r="Z67" s="184"/>
      <c r="AA67" s="184"/>
      <c r="AB67" s="184"/>
      <c r="AC67" s="184"/>
      <c r="AD67" s="184"/>
      <c r="AE67" s="184"/>
      <c r="AF67" s="184"/>
      <c r="AG67" s="184"/>
      <c r="AH67" s="197"/>
      <c r="AI67" s="184"/>
      <c r="AJ67" s="184"/>
      <c r="AK67" s="184"/>
      <c r="AL67" s="184"/>
      <c r="AM67" s="184"/>
      <c r="AN67" s="184"/>
      <c r="AO67" s="184"/>
      <c r="AP67" s="184"/>
      <c r="AQ67" s="184"/>
      <c r="AR67" s="184"/>
      <c r="AS67" s="184"/>
      <c r="AT67" s="184"/>
      <c r="AU67" s="184"/>
      <c r="AV67" s="184"/>
      <c r="AW67" s="184"/>
      <c r="AX67" s="184"/>
      <c r="AY67" s="187"/>
      <c r="AZ67" s="187"/>
    </row>
    <row r="68" spans="1:52" x14ac:dyDescent="0.25">
      <c r="A68" s="192">
        <f t="shared" si="0"/>
        <v>55</v>
      </c>
      <c r="B68" s="182"/>
      <c r="C68" s="202"/>
      <c r="D68" s="202"/>
      <c r="E68" s="202"/>
      <c r="F68" s="202"/>
      <c r="G68" s="202"/>
      <c r="H68" s="202"/>
      <c r="I68" s="184"/>
      <c r="J68" s="184"/>
      <c r="K68" s="184"/>
      <c r="L68" s="184"/>
      <c r="M68" s="184"/>
      <c r="N68" s="184"/>
      <c r="O68" s="211"/>
      <c r="P68" s="184"/>
      <c r="Q68" s="184"/>
      <c r="R68" s="184"/>
      <c r="S68" s="184"/>
      <c r="T68" s="184"/>
      <c r="U68" s="184"/>
      <c r="V68" s="184"/>
      <c r="W68" s="184"/>
      <c r="X68" s="184"/>
      <c r="Y68" s="184"/>
      <c r="Z68" s="184"/>
      <c r="AA68" s="184"/>
      <c r="AB68" s="184"/>
      <c r="AC68" s="184"/>
      <c r="AD68" s="184"/>
      <c r="AE68" s="184"/>
      <c r="AF68" s="184"/>
      <c r="AG68" s="184"/>
      <c r="AH68" s="197"/>
      <c r="AI68" s="184"/>
      <c r="AJ68" s="184"/>
      <c r="AK68" s="184"/>
      <c r="AL68" s="184"/>
      <c r="AM68" s="184"/>
      <c r="AN68" s="184"/>
      <c r="AO68" s="184"/>
      <c r="AP68" s="184"/>
      <c r="AQ68" s="184"/>
      <c r="AR68" s="184"/>
      <c r="AS68" s="184"/>
      <c r="AT68" s="184"/>
      <c r="AU68" s="184"/>
      <c r="AV68" s="184"/>
      <c r="AW68" s="184"/>
      <c r="AX68" s="184"/>
      <c r="AY68" s="187"/>
      <c r="AZ68" s="187"/>
    </row>
    <row r="69" spans="1:52" x14ac:dyDescent="0.25">
      <c r="A69" s="192">
        <f t="shared" si="0"/>
        <v>56</v>
      </c>
      <c r="B69" s="182"/>
      <c r="C69" s="202"/>
      <c r="D69" s="202"/>
      <c r="E69" s="202"/>
      <c r="F69" s="202"/>
      <c r="G69" s="202"/>
      <c r="H69" s="202"/>
      <c r="I69" s="184"/>
      <c r="J69" s="184"/>
      <c r="K69" s="184"/>
      <c r="L69" s="184"/>
      <c r="M69" s="184"/>
      <c r="N69" s="184"/>
      <c r="O69" s="211"/>
      <c r="P69" s="184"/>
      <c r="Q69" s="184"/>
      <c r="R69" s="184"/>
      <c r="S69" s="184"/>
      <c r="T69" s="184"/>
      <c r="U69" s="184"/>
      <c r="V69" s="184"/>
      <c r="W69" s="184"/>
      <c r="X69" s="184"/>
      <c r="Y69" s="184"/>
      <c r="Z69" s="184"/>
      <c r="AA69" s="184"/>
      <c r="AB69" s="184"/>
      <c r="AC69" s="184"/>
      <c r="AD69" s="184"/>
      <c r="AE69" s="184"/>
      <c r="AF69" s="184"/>
      <c r="AG69" s="184"/>
      <c r="AH69" s="197"/>
      <c r="AI69" s="184"/>
      <c r="AJ69" s="184"/>
      <c r="AK69" s="184"/>
      <c r="AL69" s="184"/>
      <c r="AM69" s="184"/>
      <c r="AN69" s="184"/>
      <c r="AO69" s="184"/>
      <c r="AP69" s="184"/>
      <c r="AQ69" s="184"/>
      <c r="AR69" s="184"/>
      <c r="AS69" s="184"/>
      <c r="AT69" s="184"/>
      <c r="AU69" s="184"/>
      <c r="AV69" s="184"/>
      <c r="AW69" s="184"/>
      <c r="AX69" s="184"/>
      <c r="AY69" s="187"/>
      <c r="AZ69" s="187"/>
    </row>
    <row r="70" spans="1:52" x14ac:dyDescent="0.25">
      <c r="A70" s="192">
        <f t="shared" si="0"/>
        <v>57</v>
      </c>
      <c r="B70" s="182"/>
      <c r="C70" s="202"/>
      <c r="D70" s="202"/>
      <c r="E70" s="202"/>
      <c r="F70" s="202"/>
      <c r="G70" s="202"/>
      <c r="H70" s="202"/>
      <c r="I70" s="184"/>
      <c r="J70" s="184"/>
      <c r="K70" s="184"/>
      <c r="L70" s="184"/>
      <c r="M70" s="184"/>
      <c r="N70" s="184"/>
      <c r="O70" s="211"/>
      <c r="P70" s="184"/>
      <c r="Q70" s="184"/>
      <c r="R70" s="184"/>
      <c r="S70" s="184"/>
      <c r="T70" s="184"/>
      <c r="U70" s="184"/>
      <c r="V70" s="184"/>
      <c r="W70" s="184"/>
      <c r="X70" s="184"/>
      <c r="Y70" s="184"/>
      <c r="Z70" s="184"/>
      <c r="AA70" s="184"/>
      <c r="AB70" s="184"/>
      <c r="AC70" s="184"/>
      <c r="AD70" s="184"/>
      <c r="AE70" s="184"/>
      <c r="AF70" s="184"/>
      <c r="AG70" s="184"/>
      <c r="AH70" s="197"/>
      <c r="AI70" s="184"/>
      <c r="AJ70" s="184"/>
      <c r="AK70" s="184"/>
      <c r="AL70" s="184"/>
      <c r="AM70" s="184"/>
      <c r="AN70" s="184"/>
      <c r="AO70" s="184"/>
      <c r="AP70" s="184"/>
      <c r="AQ70" s="184"/>
      <c r="AR70" s="184"/>
      <c r="AS70" s="184"/>
      <c r="AT70" s="184"/>
      <c r="AU70" s="184"/>
      <c r="AV70" s="184"/>
      <c r="AW70" s="184"/>
      <c r="AX70" s="184"/>
      <c r="AY70" s="187"/>
      <c r="AZ70" s="187"/>
    </row>
    <row r="71" spans="1:52" x14ac:dyDescent="0.25">
      <c r="A71" s="192">
        <f t="shared" si="0"/>
        <v>58</v>
      </c>
      <c r="B71" s="182"/>
      <c r="C71" s="202"/>
      <c r="D71" s="202"/>
      <c r="E71" s="202"/>
      <c r="F71" s="202"/>
      <c r="G71" s="202"/>
      <c r="H71" s="202"/>
      <c r="I71" s="184"/>
      <c r="J71" s="184"/>
      <c r="K71" s="184"/>
      <c r="L71" s="184"/>
      <c r="M71" s="184"/>
      <c r="N71" s="184"/>
      <c r="O71" s="211"/>
      <c r="P71" s="184"/>
      <c r="Q71" s="184"/>
      <c r="R71" s="184"/>
      <c r="S71" s="184"/>
      <c r="T71" s="184"/>
      <c r="U71" s="184"/>
      <c r="V71" s="184"/>
      <c r="W71" s="184"/>
      <c r="X71" s="184"/>
      <c r="Y71" s="184"/>
      <c r="Z71" s="184"/>
      <c r="AA71" s="184"/>
      <c r="AB71" s="184"/>
      <c r="AC71" s="184"/>
      <c r="AD71" s="184"/>
      <c r="AE71" s="184"/>
      <c r="AF71" s="184"/>
      <c r="AG71" s="184"/>
      <c r="AH71" s="197"/>
      <c r="AI71" s="184"/>
      <c r="AJ71" s="184"/>
      <c r="AK71" s="184"/>
      <c r="AL71" s="184"/>
      <c r="AM71" s="184"/>
      <c r="AN71" s="184"/>
      <c r="AO71" s="184"/>
      <c r="AP71" s="184"/>
      <c r="AQ71" s="184"/>
      <c r="AR71" s="184"/>
      <c r="AS71" s="184"/>
      <c r="AT71" s="184"/>
      <c r="AU71" s="184"/>
      <c r="AV71" s="184"/>
      <c r="AW71" s="184"/>
      <c r="AX71" s="184"/>
      <c r="AY71" s="187"/>
      <c r="AZ71" s="187"/>
    </row>
    <row r="72" spans="1:52" x14ac:dyDescent="0.25">
      <c r="A72" s="192">
        <f t="shared" si="0"/>
        <v>59</v>
      </c>
      <c r="B72" s="182"/>
      <c r="C72" s="202"/>
      <c r="D72" s="202"/>
      <c r="E72" s="202"/>
      <c r="F72" s="202"/>
      <c r="G72" s="202"/>
      <c r="H72" s="202"/>
      <c r="I72" s="184"/>
      <c r="J72" s="184"/>
      <c r="K72" s="184"/>
      <c r="L72" s="184"/>
      <c r="M72" s="184"/>
      <c r="N72" s="184"/>
      <c r="O72" s="211"/>
      <c r="P72" s="184"/>
      <c r="Q72" s="184"/>
      <c r="R72" s="184"/>
      <c r="S72" s="184"/>
      <c r="T72" s="184"/>
      <c r="U72" s="184"/>
      <c r="V72" s="184"/>
      <c r="W72" s="184"/>
      <c r="X72" s="184"/>
      <c r="Y72" s="184"/>
      <c r="Z72" s="184"/>
      <c r="AA72" s="184"/>
      <c r="AB72" s="184"/>
      <c r="AC72" s="184"/>
      <c r="AD72" s="184"/>
      <c r="AE72" s="184"/>
      <c r="AF72" s="184"/>
      <c r="AG72" s="184"/>
      <c r="AH72" s="197"/>
      <c r="AI72" s="184"/>
      <c r="AJ72" s="184"/>
      <c r="AK72" s="184"/>
      <c r="AL72" s="184"/>
      <c r="AM72" s="184"/>
      <c r="AN72" s="184"/>
      <c r="AO72" s="184"/>
      <c r="AP72" s="184"/>
      <c r="AQ72" s="184"/>
      <c r="AR72" s="184"/>
      <c r="AS72" s="184"/>
      <c r="AT72" s="184"/>
      <c r="AU72" s="184"/>
      <c r="AV72" s="184"/>
      <c r="AW72" s="184"/>
      <c r="AX72" s="184"/>
      <c r="AY72" s="187"/>
      <c r="AZ72" s="187"/>
    </row>
    <row r="73" spans="1:52" x14ac:dyDescent="0.25">
      <c r="A73" s="192">
        <f t="shared" si="0"/>
        <v>60</v>
      </c>
      <c r="B73" s="182"/>
      <c r="C73" s="202"/>
      <c r="D73" s="202"/>
      <c r="E73" s="202"/>
      <c r="F73" s="202"/>
      <c r="G73" s="202"/>
      <c r="H73" s="202"/>
      <c r="I73" s="184"/>
      <c r="J73" s="184"/>
      <c r="K73" s="184"/>
      <c r="L73" s="184"/>
      <c r="M73" s="184"/>
      <c r="N73" s="184"/>
      <c r="O73" s="211"/>
      <c r="P73" s="184"/>
      <c r="Q73" s="184"/>
      <c r="R73" s="184"/>
      <c r="S73" s="184"/>
      <c r="T73" s="184"/>
      <c r="U73" s="184"/>
      <c r="V73" s="184"/>
      <c r="W73" s="184"/>
      <c r="X73" s="184"/>
      <c r="Y73" s="184"/>
      <c r="Z73" s="184"/>
      <c r="AA73" s="184"/>
      <c r="AB73" s="184"/>
      <c r="AC73" s="184"/>
      <c r="AD73" s="184"/>
      <c r="AE73" s="184"/>
      <c r="AF73" s="184"/>
      <c r="AG73" s="184"/>
      <c r="AH73" s="197"/>
      <c r="AI73" s="184"/>
      <c r="AJ73" s="184"/>
      <c r="AK73" s="184"/>
      <c r="AL73" s="184"/>
      <c r="AM73" s="184"/>
      <c r="AN73" s="184"/>
      <c r="AO73" s="184"/>
      <c r="AP73" s="184"/>
      <c r="AQ73" s="184"/>
      <c r="AR73" s="184"/>
      <c r="AS73" s="184"/>
      <c r="AT73" s="184"/>
      <c r="AU73" s="184"/>
      <c r="AV73" s="184"/>
      <c r="AW73" s="184"/>
      <c r="AX73" s="184"/>
      <c r="AY73" s="187"/>
      <c r="AZ73" s="187"/>
    </row>
    <row r="74" spans="1:52" x14ac:dyDescent="0.25">
      <c r="A74" s="192">
        <f t="shared" si="0"/>
        <v>61</v>
      </c>
      <c r="B74" s="182"/>
      <c r="C74" s="202"/>
      <c r="D74" s="202"/>
      <c r="E74" s="202"/>
      <c r="F74" s="202"/>
      <c r="G74" s="202"/>
      <c r="H74" s="202"/>
      <c r="I74" s="184"/>
      <c r="J74" s="184"/>
      <c r="K74" s="184"/>
      <c r="L74" s="184"/>
      <c r="M74" s="184"/>
      <c r="N74" s="184"/>
      <c r="O74" s="211"/>
      <c r="P74" s="184"/>
      <c r="Q74" s="184"/>
      <c r="R74" s="184"/>
      <c r="S74" s="184"/>
      <c r="T74" s="184"/>
      <c r="U74" s="184"/>
      <c r="V74" s="184"/>
      <c r="W74" s="184"/>
      <c r="X74" s="184"/>
      <c r="Y74" s="184"/>
      <c r="Z74" s="184"/>
      <c r="AA74" s="184"/>
      <c r="AB74" s="184"/>
      <c r="AC74" s="184"/>
      <c r="AD74" s="184"/>
      <c r="AE74" s="184"/>
      <c r="AF74" s="184"/>
      <c r="AG74" s="184"/>
      <c r="AH74" s="197"/>
      <c r="AI74" s="184"/>
      <c r="AJ74" s="184"/>
      <c r="AK74" s="184"/>
      <c r="AL74" s="184"/>
      <c r="AM74" s="184"/>
      <c r="AN74" s="184"/>
      <c r="AO74" s="184"/>
      <c r="AP74" s="184"/>
      <c r="AQ74" s="184"/>
      <c r="AR74" s="184"/>
      <c r="AS74" s="184"/>
      <c r="AT74" s="184"/>
      <c r="AU74" s="184"/>
      <c r="AV74" s="184"/>
      <c r="AW74" s="184"/>
      <c r="AX74" s="184"/>
      <c r="AY74" s="187"/>
      <c r="AZ74" s="187"/>
    </row>
    <row r="75" spans="1:52" x14ac:dyDescent="0.25">
      <c r="A75" s="192">
        <f t="shared" si="0"/>
        <v>62</v>
      </c>
      <c r="B75" s="182"/>
      <c r="C75" s="202"/>
      <c r="D75" s="202"/>
      <c r="E75" s="202"/>
      <c r="F75" s="202"/>
      <c r="G75" s="202"/>
      <c r="H75" s="202"/>
      <c r="I75" s="184"/>
      <c r="J75" s="184"/>
      <c r="K75" s="184"/>
      <c r="L75" s="184"/>
      <c r="M75" s="184"/>
      <c r="N75" s="184"/>
      <c r="O75" s="211"/>
      <c r="P75" s="184"/>
      <c r="Q75" s="184"/>
      <c r="R75" s="184"/>
      <c r="S75" s="184"/>
      <c r="T75" s="184"/>
      <c r="U75" s="184"/>
      <c r="V75" s="184"/>
      <c r="W75" s="184"/>
      <c r="X75" s="184"/>
      <c r="Y75" s="184"/>
      <c r="Z75" s="184"/>
      <c r="AA75" s="184"/>
      <c r="AB75" s="184"/>
      <c r="AC75" s="184"/>
      <c r="AD75" s="184"/>
      <c r="AE75" s="184"/>
      <c r="AF75" s="184"/>
      <c r="AG75" s="184"/>
      <c r="AH75" s="197"/>
      <c r="AI75" s="184"/>
      <c r="AJ75" s="184"/>
      <c r="AK75" s="184"/>
      <c r="AL75" s="184"/>
      <c r="AM75" s="184"/>
      <c r="AN75" s="184"/>
      <c r="AO75" s="184"/>
      <c r="AP75" s="184"/>
      <c r="AQ75" s="184"/>
      <c r="AR75" s="184"/>
      <c r="AS75" s="184"/>
      <c r="AT75" s="184"/>
      <c r="AU75" s="184"/>
      <c r="AV75" s="184"/>
      <c r="AW75" s="184"/>
      <c r="AX75" s="184"/>
      <c r="AY75" s="187"/>
      <c r="AZ75" s="187"/>
    </row>
    <row r="76" spans="1:52" x14ac:dyDescent="0.25">
      <c r="A76" s="192">
        <f t="shared" si="0"/>
        <v>63</v>
      </c>
      <c r="B76" s="182"/>
      <c r="C76" s="202"/>
      <c r="D76" s="202"/>
      <c r="E76" s="202"/>
      <c r="F76" s="202"/>
      <c r="G76" s="202"/>
      <c r="H76" s="202"/>
      <c r="I76" s="184"/>
      <c r="J76" s="184"/>
      <c r="K76" s="184"/>
      <c r="L76" s="184"/>
      <c r="M76" s="184"/>
      <c r="N76" s="184"/>
      <c r="O76" s="211"/>
      <c r="P76" s="184"/>
      <c r="Q76" s="184"/>
      <c r="R76" s="184"/>
      <c r="S76" s="184"/>
      <c r="T76" s="184"/>
      <c r="U76" s="184"/>
      <c r="V76" s="184"/>
      <c r="W76" s="184"/>
      <c r="X76" s="184"/>
      <c r="Y76" s="184"/>
      <c r="Z76" s="184"/>
      <c r="AA76" s="184"/>
      <c r="AB76" s="184"/>
      <c r="AC76" s="184"/>
      <c r="AD76" s="184"/>
      <c r="AE76" s="184"/>
      <c r="AF76" s="184"/>
      <c r="AG76" s="184"/>
      <c r="AH76" s="197"/>
      <c r="AI76" s="184"/>
      <c r="AJ76" s="184"/>
      <c r="AK76" s="184"/>
      <c r="AL76" s="184"/>
      <c r="AM76" s="184"/>
      <c r="AN76" s="184"/>
      <c r="AO76" s="184"/>
      <c r="AP76" s="184"/>
      <c r="AQ76" s="184"/>
      <c r="AR76" s="184"/>
      <c r="AS76" s="184"/>
      <c r="AT76" s="184"/>
      <c r="AU76" s="184"/>
      <c r="AV76" s="184"/>
      <c r="AW76" s="184"/>
      <c r="AX76" s="184"/>
      <c r="AY76" s="187"/>
      <c r="AZ76" s="187"/>
    </row>
    <row r="77" spans="1:52" x14ac:dyDescent="0.25">
      <c r="A77" s="192">
        <f t="shared" si="0"/>
        <v>64</v>
      </c>
      <c r="B77" s="182"/>
      <c r="C77" s="202"/>
      <c r="D77" s="202"/>
      <c r="E77" s="202"/>
      <c r="F77" s="202"/>
      <c r="G77" s="202"/>
      <c r="H77" s="202"/>
      <c r="I77" s="184"/>
      <c r="J77" s="184"/>
      <c r="K77" s="184"/>
      <c r="L77" s="184"/>
      <c r="M77" s="184"/>
      <c r="N77" s="184"/>
      <c r="O77" s="211"/>
      <c r="P77" s="184"/>
      <c r="Q77" s="184"/>
      <c r="R77" s="184"/>
      <c r="S77" s="184"/>
      <c r="T77" s="184"/>
      <c r="U77" s="184"/>
      <c r="V77" s="184"/>
      <c r="W77" s="184"/>
      <c r="X77" s="184"/>
      <c r="Y77" s="184"/>
      <c r="Z77" s="184"/>
      <c r="AA77" s="184"/>
      <c r="AB77" s="184"/>
      <c r="AC77" s="184"/>
      <c r="AD77" s="184"/>
      <c r="AE77" s="184"/>
      <c r="AF77" s="184"/>
      <c r="AG77" s="184"/>
      <c r="AH77" s="197"/>
      <c r="AI77" s="184"/>
      <c r="AJ77" s="184"/>
      <c r="AK77" s="184"/>
      <c r="AL77" s="184"/>
      <c r="AM77" s="184"/>
      <c r="AN77" s="184"/>
      <c r="AO77" s="184"/>
      <c r="AP77" s="184"/>
      <c r="AQ77" s="184"/>
      <c r="AR77" s="184"/>
      <c r="AS77" s="184"/>
      <c r="AT77" s="184"/>
      <c r="AU77" s="184"/>
      <c r="AV77" s="184"/>
      <c r="AW77" s="184"/>
      <c r="AX77" s="184"/>
      <c r="AY77" s="187"/>
      <c r="AZ77" s="187"/>
    </row>
    <row r="78" spans="1:52" x14ac:dyDescent="0.25">
      <c r="A78" s="192">
        <f t="shared" si="0"/>
        <v>65</v>
      </c>
      <c r="B78" s="182"/>
      <c r="C78" s="202"/>
      <c r="D78" s="202"/>
      <c r="E78" s="202"/>
      <c r="F78" s="202"/>
      <c r="G78" s="202"/>
      <c r="H78" s="202"/>
      <c r="I78" s="184"/>
      <c r="J78" s="184"/>
      <c r="K78" s="184"/>
      <c r="L78" s="184"/>
      <c r="M78" s="184"/>
      <c r="N78" s="184"/>
      <c r="O78" s="211"/>
      <c r="P78" s="184"/>
      <c r="Q78" s="184"/>
      <c r="R78" s="184"/>
      <c r="S78" s="184"/>
      <c r="T78" s="184"/>
      <c r="U78" s="184"/>
      <c r="V78" s="184"/>
      <c r="W78" s="184"/>
      <c r="X78" s="184"/>
      <c r="Y78" s="184"/>
      <c r="Z78" s="184"/>
      <c r="AA78" s="184"/>
      <c r="AB78" s="184"/>
      <c r="AC78" s="184"/>
      <c r="AD78" s="184"/>
      <c r="AE78" s="184"/>
      <c r="AF78" s="184"/>
      <c r="AG78" s="184"/>
      <c r="AH78" s="197"/>
      <c r="AI78" s="184"/>
      <c r="AJ78" s="184"/>
      <c r="AK78" s="184"/>
      <c r="AL78" s="184"/>
      <c r="AM78" s="184"/>
      <c r="AN78" s="184"/>
      <c r="AO78" s="184"/>
      <c r="AP78" s="184"/>
      <c r="AQ78" s="184"/>
      <c r="AR78" s="184"/>
      <c r="AS78" s="184"/>
      <c r="AT78" s="184"/>
      <c r="AU78" s="184"/>
      <c r="AV78" s="184"/>
      <c r="AW78" s="184"/>
      <c r="AX78" s="184"/>
      <c r="AY78" s="187"/>
      <c r="AZ78" s="187"/>
    </row>
    <row r="79" spans="1:52" x14ac:dyDescent="0.25">
      <c r="A79" s="192">
        <f t="shared" si="0"/>
        <v>66</v>
      </c>
      <c r="B79" s="182"/>
      <c r="C79" s="202"/>
      <c r="D79" s="202"/>
      <c r="E79" s="202"/>
      <c r="F79" s="202"/>
      <c r="G79" s="202"/>
      <c r="H79" s="202"/>
      <c r="I79" s="184"/>
      <c r="J79" s="184"/>
      <c r="K79" s="184"/>
      <c r="L79" s="184"/>
      <c r="M79" s="184"/>
      <c r="N79" s="184"/>
      <c r="O79" s="211"/>
      <c r="P79" s="184"/>
      <c r="Q79" s="184"/>
      <c r="R79" s="184"/>
      <c r="S79" s="184"/>
      <c r="T79" s="184"/>
      <c r="U79" s="184"/>
      <c r="V79" s="184"/>
      <c r="W79" s="184"/>
      <c r="X79" s="184"/>
      <c r="Y79" s="184"/>
      <c r="Z79" s="184"/>
      <c r="AA79" s="184"/>
      <c r="AB79" s="184"/>
      <c r="AC79" s="184"/>
      <c r="AD79" s="184"/>
      <c r="AE79" s="184"/>
      <c r="AF79" s="184"/>
      <c r="AG79" s="184"/>
      <c r="AH79" s="197"/>
      <c r="AI79" s="184"/>
      <c r="AJ79" s="184"/>
      <c r="AK79" s="184"/>
      <c r="AL79" s="184"/>
      <c r="AM79" s="184"/>
      <c r="AN79" s="184"/>
      <c r="AO79" s="184"/>
      <c r="AP79" s="184"/>
      <c r="AQ79" s="184"/>
      <c r="AR79" s="184"/>
      <c r="AS79" s="184"/>
      <c r="AT79" s="184"/>
      <c r="AU79" s="184"/>
      <c r="AV79" s="184"/>
      <c r="AW79" s="184"/>
      <c r="AX79" s="184"/>
      <c r="AY79" s="187"/>
      <c r="AZ79" s="187"/>
    </row>
    <row r="80" spans="1:52" x14ac:dyDescent="0.25">
      <c r="A80" s="192">
        <f t="shared" ref="A80:A143" si="1">+A79+1</f>
        <v>67</v>
      </c>
      <c r="B80" s="182"/>
      <c r="C80" s="202"/>
      <c r="D80" s="202"/>
      <c r="E80" s="202"/>
      <c r="F80" s="202"/>
      <c r="G80" s="202"/>
      <c r="H80" s="202"/>
      <c r="I80" s="184"/>
      <c r="J80" s="184"/>
      <c r="K80" s="184"/>
      <c r="L80" s="184"/>
      <c r="M80" s="184"/>
      <c r="N80" s="184"/>
      <c r="O80" s="211"/>
      <c r="P80" s="184"/>
      <c r="Q80" s="184"/>
      <c r="R80" s="184"/>
      <c r="S80" s="184"/>
      <c r="T80" s="184"/>
      <c r="U80" s="184"/>
      <c r="V80" s="184"/>
      <c r="W80" s="184"/>
      <c r="X80" s="184"/>
      <c r="Y80" s="184"/>
      <c r="Z80" s="184"/>
      <c r="AA80" s="184"/>
      <c r="AB80" s="184"/>
      <c r="AC80" s="184"/>
      <c r="AD80" s="184"/>
      <c r="AE80" s="184"/>
      <c r="AF80" s="184"/>
      <c r="AG80" s="184"/>
      <c r="AH80" s="197"/>
      <c r="AI80" s="184"/>
      <c r="AJ80" s="184"/>
      <c r="AK80" s="184"/>
      <c r="AL80" s="184"/>
      <c r="AM80" s="184"/>
      <c r="AN80" s="184"/>
      <c r="AO80" s="184"/>
      <c r="AP80" s="184"/>
      <c r="AQ80" s="184"/>
      <c r="AR80" s="184"/>
      <c r="AS80" s="184"/>
      <c r="AT80" s="184"/>
      <c r="AU80" s="184"/>
      <c r="AV80" s="184"/>
      <c r="AW80" s="184"/>
      <c r="AX80" s="184"/>
      <c r="AY80" s="187"/>
      <c r="AZ80" s="187"/>
    </row>
    <row r="81" spans="1:52" x14ac:dyDescent="0.25">
      <c r="A81" s="192">
        <f t="shared" si="1"/>
        <v>68</v>
      </c>
      <c r="B81" s="182"/>
      <c r="C81" s="202"/>
      <c r="D81" s="202"/>
      <c r="E81" s="202"/>
      <c r="F81" s="202"/>
      <c r="G81" s="202"/>
      <c r="H81" s="202"/>
      <c r="I81" s="184"/>
      <c r="J81" s="184"/>
      <c r="K81" s="184"/>
      <c r="L81" s="184"/>
      <c r="M81" s="184"/>
      <c r="N81" s="184"/>
      <c r="O81" s="211"/>
      <c r="P81" s="184"/>
      <c r="Q81" s="184"/>
      <c r="R81" s="184"/>
      <c r="S81" s="184"/>
      <c r="T81" s="184"/>
      <c r="U81" s="184"/>
      <c r="V81" s="184"/>
      <c r="W81" s="184"/>
      <c r="X81" s="184"/>
      <c r="Y81" s="184"/>
      <c r="Z81" s="184"/>
      <c r="AA81" s="184"/>
      <c r="AB81" s="184"/>
      <c r="AC81" s="184"/>
      <c r="AD81" s="184"/>
      <c r="AE81" s="184"/>
      <c r="AF81" s="184"/>
      <c r="AG81" s="184"/>
      <c r="AH81" s="197"/>
      <c r="AI81" s="184"/>
      <c r="AJ81" s="184"/>
      <c r="AK81" s="184"/>
      <c r="AL81" s="184"/>
      <c r="AM81" s="184"/>
      <c r="AN81" s="184"/>
      <c r="AO81" s="184"/>
      <c r="AP81" s="184"/>
      <c r="AQ81" s="184"/>
      <c r="AR81" s="184"/>
      <c r="AS81" s="184"/>
      <c r="AT81" s="184"/>
      <c r="AU81" s="184"/>
      <c r="AV81" s="184"/>
      <c r="AW81" s="184"/>
      <c r="AX81" s="184"/>
      <c r="AY81" s="187"/>
      <c r="AZ81" s="187"/>
    </row>
    <row r="82" spans="1:52" x14ac:dyDescent="0.25">
      <c r="A82" s="192">
        <f t="shared" si="1"/>
        <v>69</v>
      </c>
      <c r="B82" s="182"/>
      <c r="C82" s="202"/>
      <c r="D82" s="202"/>
      <c r="E82" s="202"/>
      <c r="F82" s="202"/>
      <c r="G82" s="202"/>
      <c r="H82" s="202"/>
      <c r="I82" s="184"/>
      <c r="J82" s="184"/>
      <c r="K82" s="184"/>
      <c r="L82" s="184"/>
      <c r="M82" s="184"/>
      <c r="N82" s="184"/>
      <c r="O82" s="211"/>
      <c r="P82" s="184"/>
      <c r="Q82" s="184"/>
      <c r="R82" s="184"/>
      <c r="S82" s="184"/>
      <c r="T82" s="184"/>
      <c r="U82" s="184"/>
      <c r="V82" s="184"/>
      <c r="W82" s="184"/>
      <c r="X82" s="184"/>
      <c r="Y82" s="184"/>
      <c r="Z82" s="184"/>
      <c r="AA82" s="184"/>
      <c r="AB82" s="184"/>
      <c r="AC82" s="184"/>
      <c r="AD82" s="184"/>
      <c r="AE82" s="184"/>
      <c r="AF82" s="184"/>
      <c r="AG82" s="184"/>
      <c r="AH82" s="197"/>
      <c r="AI82" s="184"/>
      <c r="AJ82" s="184"/>
      <c r="AK82" s="184"/>
      <c r="AL82" s="184"/>
      <c r="AM82" s="184"/>
      <c r="AN82" s="184"/>
      <c r="AO82" s="184"/>
      <c r="AP82" s="184"/>
      <c r="AQ82" s="184"/>
      <c r="AR82" s="184"/>
      <c r="AS82" s="184"/>
      <c r="AT82" s="184"/>
      <c r="AU82" s="184"/>
      <c r="AV82" s="184"/>
      <c r="AW82" s="184"/>
      <c r="AX82" s="184"/>
      <c r="AY82" s="187"/>
      <c r="AZ82" s="187"/>
    </row>
    <row r="83" spans="1:52" x14ac:dyDescent="0.25">
      <c r="A83" s="192">
        <f t="shared" si="1"/>
        <v>70</v>
      </c>
      <c r="B83" s="182"/>
      <c r="C83" s="202"/>
      <c r="D83" s="202"/>
      <c r="E83" s="202"/>
      <c r="F83" s="202"/>
      <c r="G83" s="202"/>
      <c r="H83" s="202"/>
      <c r="I83" s="184"/>
      <c r="J83" s="184"/>
      <c r="K83" s="184"/>
      <c r="L83" s="184"/>
      <c r="M83" s="184"/>
      <c r="N83" s="184"/>
      <c r="O83" s="211"/>
      <c r="P83" s="184"/>
      <c r="Q83" s="184"/>
      <c r="R83" s="184"/>
      <c r="S83" s="184"/>
      <c r="T83" s="184"/>
      <c r="U83" s="184"/>
      <c r="V83" s="184"/>
      <c r="W83" s="184"/>
      <c r="X83" s="184"/>
      <c r="Y83" s="184"/>
      <c r="Z83" s="184"/>
      <c r="AA83" s="184"/>
      <c r="AB83" s="184"/>
      <c r="AC83" s="184"/>
      <c r="AD83" s="184"/>
      <c r="AE83" s="184"/>
      <c r="AF83" s="184"/>
      <c r="AG83" s="184"/>
      <c r="AH83" s="197"/>
      <c r="AI83" s="184"/>
      <c r="AJ83" s="184"/>
      <c r="AK83" s="184"/>
      <c r="AL83" s="184"/>
      <c r="AM83" s="184"/>
      <c r="AN83" s="184"/>
      <c r="AO83" s="184"/>
      <c r="AP83" s="184"/>
      <c r="AQ83" s="184"/>
      <c r="AR83" s="184"/>
      <c r="AS83" s="184"/>
      <c r="AT83" s="184"/>
      <c r="AU83" s="184"/>
      <c r="AV83" s="184"/>
      <c r="AW83" s="184"/>
      <c r="AX83" s="184"/>
      <c r="AY83" s="187"/>
      <c r="AZ83" s="187"/>
    </row>
    <row r="84" spans="1:52" x14ac:dyDescent="0.25">
      <c r="A84" s="192">
        <f t="shared" si="1"/>
        <v>71</v>
      </c>
      <c r="B84" s="182"/>
      <c r="C84" s="202"/>
      <c r="D84" s="202"/>
      <c r="E84" s="202"/>
      <c r="F84" s="202"/>
      <c r="G84" s="202"/>
      <c r="H84" s="202"/>
      <c r="I84" s="184"/>
      <c r="J84" s="184"/>
      <c r="K84" s="184"/>
      <c r="L84" s="184"/>
      <c r="M84" s="184"/>
      <c r="N84" s="184"/>
      <c r="O84" s="211"/>
      <c r="P84" s="184"/>
      <c r="Q84" s="184"/>
      <c r="R84" s="184"/>
      <c r="S84" s="184"/>
      <c r="T84" s="184"/>
      <c r="U84" s="184"/>
      <c r="V84" s="184"/>
      <c r="W84" s="184"/>
      <c r="X84" s="184"/>
      <c r="Y84" s="184"/>
      <c r="Z84" s="184"/>
      <c r="AA84" s="184"/>
      <c r="AB84" s="184"/>
      <c r="AC84" s="184"/>
      <c r="AD84" s="184"/>
      <c r="AE84" s="184"/>
      <c r="AF84" s="184"/>
      <c r="AG84" s="184"/>
      <c r="AH84" s="197"/>
      <c r="AI84" s="184"/>
      <c r="AJ84" s="184"/>
      <c r="AK84" s="184"/>
      <c r="AL84" s="184"/>
      <c r="AM84" s="184"/>
      <c r="AN84" s="184"/>
      <c r="AO84" s="184"/>
      <c r="AP84" s="184"/>
      <c r="AQ84" s="184"/>
      <c r="AR84" s="184"/>
      <c r="AS84" s="184"/>
      <c r="AT84" s="184"/>
      <c r="AU84" s="184"/>
      <c r="AV84" s="184"/>
      <c r="AW84" s="184"/>
      <c r="AX84" s="184"/>
      <c r="AY84" s="187"/>
      <c r="AZ84" s="187"/>
    </row>
    <row r="85" spans="1:52" x14ac:dyDescent="0.25">
      <c r="A85" s="192">
        <f t="shared" si="1"/>
        <v>72</v>
      </c>
      <c r="B85" s="182"/>
      <c r="C85" s="202"/>
      <c r="D85" s="202"/>
      <c r="E85" s="202"/>
      <c r="F85" s="202"/>
      <c r="G85" s="202"/>
      <c r="H85" s="202"/>
      <c r="I85" s="184"/>
      <c r="J85" s="184"/>
      <c r="K85" s="184"/>
      <c r="L85" s="184"/>
      <c r="M85" s="184"/>
      <c r="N85" s="184"/>
      <c r="O85" s="211"/>
      <c r="P85" s="184"/>
      <c r="Q85" s="184"/>
      <c r="R85" s="184"/>
      <c r="S85" s="184"/>
      <c r="T85" s="184"/>
      <c r="U85" s="184"/>
      <c r="V85" s="184"/>
      <c r="W85" s="184"/>
      <c r="X85" s="184"/>
      <c r="Y85" s="184"/>
      <c r="Z85" s="184"/>
      <c r="AA85" s="184"/>
      <c r="AB85" s="184"/>
      <c r="AC85" s="184"/>
      <c r="AD85" s="184"/>
      <c r="AE85" s="184"/>
      <c r="AF85" s="184"/>
      <c r="AG85" s="184"/>
      <c r="AH85" s="197"/>
      <c r="AI85" s="184"/>
      <c r="AJ85" s="184"/>
      <c r="AK85" s="184"/>
      <c r="AL85" s="184"/>
      <c r="AM85" s="184"/>
      <c r="AN85" s="184"/>
      <c r="AO85" s="184"/>
      <c r="AP85" s="184"/>
      <c r="AQ85" s="184"/>
      <c r="AR85" s="184"/>
      <c r="AS85" s="184"/>
      <c r="AT85" s="184"/>
      <c r="AU85" s="184"/>
      <c r="AV85" s="184"/>
      <c r="AW85" s="184"/>
      <c r="AX85" s="184"/>
      <c r="AY85" s="187"/>
      <c r="AZ85" s="187"/>
    </row>
    <row r="86" spans="1:52" x14ac:dyDescent="0.25">
      <c r="A86" s="192">
        <f t="shared" si="1"/>
        <v>73</v>
      </c>
      <c r="B86" s="182"/>
      <c r="C86" s="202"/>
      <c r="D86" s="202"/>
      <c r="E86" s="202"/>
      <c r="F86" s="202"/>
      <c r="G86" s="202"/>
      <c r="H86" s="202"/>
      <c r="I86" s="184"/>
      <c r="J86" s="184"/>
      <c r="K86" s="184"/>
      <c r="L86" s="184"/>
      <c r="M86" s="184"/>
      <c r="N86" s="184"/>
      <c r="O86" s="211"/>
      <c r="P86" s="184"/>
      <c r="Q86" s="184"/>
      <c r="R86" s="184"/>
      <c r="S86" s="184"/>
      <c r="T86" s="184"/>
      <c r="U86" s="184"/>
      <c r="V86" s="184"/>
      <c r="W86" s="184"/>
      <c r="X86" s="184"/>
      <c r="Y86" s="184"/>
      <c r="Z86" s="184"/>
      <c r="AA86" s="184"/>
      <c r="AB86" s="184"/>
      <c r="AC86" s="184"/>
      <c r="AD86" s="184"/>
      <c r="AE86" s="184"/>
      <c r="AF86" s="184"/>
      <c r="AG86" s="184"/>
      <c r="AH86" s="197"/>
      <c r="AI86" s="184"/>
      <c r="AJ86" s="184"/>
      <c r="AK86" s="184"/>
      <c r="AL86" s="184"/>
      <c r="AM86" s="184"/>
      <c r="AN86" s="184"/>
      <c r="AO86" s="184"/>
      <c r="AP86" s="184"/>
      <c r="AQ86" s="184"/>
      <c r="AR86" s="184"/>
      <c r="AS86" s="184"/>
      <c r="AT86" s="184"/>
      <c r="AU86" s="184"/>
      <c r="AV86" s="184"/>
      <c r="AW86" s="184"/>
      <c r="AX86" s="184"/>
      <c r="AY86" s="187"/>
      <c r="AZ86" s="187"/>
    </row>
    <row r="87" spans="1:52" x14ac:dyDescent="0.25">
      <c r="A87" s="192">
        <f t="shared" si="1"/>
        <v>74</v>
      </c>
      <c r="B87" s="182"/>
      <c r="C87" s="202"/>
      <c r="D87" s="202"/>
      <c r="E87" s="202"/>
      <c r="F87" s="202"/>
      <c r="G87" s="202"/>
      <c r="H87" s="202"/>
      <c r="I87" s="184"/>
      <c r="J87" s="184"/>
      <c r="K87" s="184"/>
      <c r="L87" s="184"/>
      <c r="M87" s="184"/>
      <c r="N87" s="184"/>
      <c r="O87" s="211"/>
      <c r="P87" s="184"/>
      <c r="Q87" s="184"/>
      <c r="R87" s="184"/>
      <c r="S87" s="184"/>
      <c r="T87" s="184"/>
      <c r="U87" s="184"/>
      <c r="V87" s="184"/>
      <c r="W87" s="184"/>
      <c r="X87" s="184"/>
      <c r="Y87" s="184"/>
      <c r="Z87" s="184"/>
      <c r="AA87" s="184"/>
      <c r="AB87" s="184"/>
      <c r="AC87" s="184"/>
      <c r="AD87" s="184"/>
      <c r="AE87" s="184"/>
      <c r="AF87" s="184"/>
      <c r="AG87" s="184"/>
      <c r="AH87" s="197"/>
      <c r="AI87" s="184"/>
      <c r="AJ87" s="184"/>
      <c r="AK87" s="184"/>
      <c r="AL87" s="184"/>
      <c r="AM87" s="184"/>
      <c r="AN87" s="184"/>
      <c r="AO87" s="184"/>
      <c r="AP87" s="184"/>
      <c r="AQ87" s="184"/>
      <c r="AR87" s="184"/>
      <c r="AS87" s="184"/>
      <c r="AT87" s="184"/>
      <c r="AU87" s="184"/>
      <c r="AV87" s="184"/>
      <c r="AW87" s="184"/>
      <c r="AX87" s="184"/>
      <c r="AY87" s="187"/>
      <c r="AZ87" s="187"/>
    </row>
    <row r="88" spans="1:52" x14ac:dyDescent="0.25">
      <c r="A88" s="192">
        <f t="shared" si="1"/>
        <v>75</v>
      </c>
      <c r="B88" s="182"/>
      <c r="C88" s="202"/>
      <c r="D88" s="202"/>
      <c r="E88" s="202"/>
      <c r="F88" s="202"/>
      <c r="G88" s="202"/>
      <c r="H88" s="202"/>
      <c r="I88" s="184"/>
      <c r="J88" s="184"/>
      <c r="K88" s="184"/>
      <c r="L88" s="184"/>
      <c r="M88" s="184"/>
      <c r="N88" s="184"/>
      <c r="O88" s="211"/>
      <c r="P88" s="184"/>
      <c r="Q88" s="184"/>
      <c r="R88" s="184"/>
      <c r="S88" s="184"/>
      <c r="T88" s="184"/>
      <c r="U88" s="184"/>
      <c r="V88" s="184"/>
      <c r="W88" s="184"/>
      <c r="X88" s="184"/>
      <c r="Y88" s="184"/>
      <c r="Z88" s="184"/>
      <c r="AA88" s="184"/>
      <c r="AB88" s="184"/>
      <c r="AC88" s="184"/>
      <c r="AD88" s="184"/>
      <c r="AE88" s="184"/>
      <c r="AF88" s="184"/>
      <c r="AG88" s="184"/>
      <c r="AH88" s="197"/>
      <c r="AI88" s="184"/>
      <c r="AJ88" s="184"/>
      <c r="AK88" s="184"/>
      <c r="AL88" s="184"/>
      <c r="AM88" s="184"/>
      <c r="AN88" s="184"/>
      <c r="AO88" s="184"/>
      <c r="AP88" s="184"/>
      <c r="AQ88" s="184"/>
      <c r="AR88" s="184"/>
      <c r="AS88" s="184"/>
      <c r="AT88" s="184"/>
      <c r="AU88" s="184"/>
      <c r="AV88" s="184"/>
      <c r="AW88" s="184"/>
      <c r="AX88" s="184"/>
      <c r="AY88" s="187"/>
      <c r="AZ88" s="187"/>
    </row>
    <row r="89" spans="1:52" x14ac:dyDescent="0.25">
      <c r="A89" s="192">
        <f t="shared" si="1"/>
        <v>76</v>
      </c>
      <c r="B89" s="182"/>
      <c r="C89" s="202"/>
      <c r="D89" s="202"/>
      <c r="E89" s="202"/>
      <c r="F89" s="202"/>
      <c r="G89" s="202"/>
      <c r="H89" s="202"/>
      <c r="I89" s="184"/>
      <c r="J89" s="184"/>
      <c r="K89" s="184"/>
      <c r="L89" s="184"/>
      <c r="M89" s="184"/>
      <c r="N89" s="184"/>
      <c r="O89" s="211"/>
      <c r="P89" s="184"/>
      <c r="Q89" s="184"/>
      <c r="R89" s="184"/>
      <c r="S89" s="184"/>
      <c r="T89" s="184"/>
      <c r="U89" s="184"/>
      <c r="V89" s="184"/>
      <c r="W89" s="184"/>
      <c r="X89" s="184"/>
      <c r="Y89" s="184"/>
      <c r="Z89" s="184"/>
      <c r="AA89" s="184"/>
      <c r="AB89" s="184"/>
      <c r="AC89" s="184"/>
      <c r="AD89" s="184"/>
      <c r="AE89" s="184"/>
      <c r="AF89" s="184"/>
      <c r="AG89" s="184"/>
      <c r="AH89" s="197"/>
      <c r="AI89" s="184"/>
      <c r="AJ89" s="184"/>
      <c r="AK89" s="184"/>
      <c r="AL89" s="184"/>
      <c r="AM89" s="184"/>
      <c r="AN89" s="184"/>
      <c r="AO89" s="184"/>
      <c r="AP89" s="184"/>
      <c r="AQ89" s="184"/>
      <c r="AR89" s="184"/>
      <c r="AS89" s="184"/>
      <c r="AT89" s="184"/>
      <c r="AU89" s="184"/>
      <c r="AV89" s="184"/>
      <c r="AW89" s="184"/>
      <c r="AX89" s="184"/>
      <c r="AY89" s="187"/>
      <c r="AZ89" s="187"/>
    </row>
    <row r="90" spans="1:52" x14ac:dyDescent="0.25">
      <c r="A90" s="192">
        <f t="shared" si="1"/>
        <v>77</v>
      </c>
      <c r="B90" s="182"/>
      <c r="C90" s="202"/>
      <c r="D90" s="202"/>
      <c r="E90" s="202"/>
      <c r="F90" s="202"/>
      <c r="G90" s="202"/>
      <c r="H90" s="202"/>
      <c r="I90" s="184"/>
      <c r="J90" s="184"/>
      <c r="K90" s="184"/>
      <c r="L90" s="184"/>
      <c r="M90" s="184"/>
      <c r="N90" s="184"/>
      <c r="O90" s="211"/>
      <c r="P90" s="184"/>
      <c r="Q90" s="184"/>
      <c r="R90" s="184"/>
      <c r="S90" s="184"/>
      <c r="T90" s="184"/>
      <c r="U90" s="184"/>
      <c r="V90" s="184"/>
      <c r="W90" s="184"/>
      <c r="X90" s="184"/>
      <c r="Y90" s="184"/>
      <c r="Z90" s="184"/>
      <c r="AA90" s="184"/>
      <c r="AB90" s="184"/>
      <c r="AC90" s="184"/>
      <c r="AD90" s="184"/>
      <c r="AE90" s="184"/>
      <c r="AF90" s="184"/>
      <c r="AG90" s="184"/>
      <c r="AH90" s="197"/>
      <c r="AI90" s="184"/>
      <c r="AJ90" s="184"/>
      <c r="AK90" s="184"/>
      <c r="AL90" s="184"/>
      <c r="AM90" s="184"/>
      <c r="AN90" s="184"/>
      <c r="AO90" s="184"/>
      <c r="AP90" s="184"/>
      <c r="AQ90" s="184"/>
      <c r="AR90" s="184"/>
      <c r="AS90" s="184"/>
      <c r="AT90" s="184"/>
      <c r="AU90" s="184"/>
      <c r="AV90" s="184"/>
      <c r="AW90" s="184"/>
      <c r="AX90" s="184"/>
      <c r="AY90" s="187"/>
      <c r="AZ90" s="187"/>
    </row>
    <row r="91" spans="1:52" x14ac:dyDescent="0.25">
      <c r="A91" s="192">
        <f t="shared" si="1"/>
        <v>78</v>
      </c>
      <c r="B91" s="182"/>
      <c r="C91" s="202"/>
      <c r="D91" s="202"/>
      <c r="E91" s="202"/>
      <c r="F91" s="202"/>
      <c r="G91" s="202"/>
      <c r="H91" s="202"/>
      <c r="I91" s="184"/>
      <c r="J91" s="184"/>
      <c r="K91" s="184"/>
      <c r="L91" s="184"/>
      <c r="M91" s="184"/>
      <c r="N91" s="184"/>
      <c r="O91" s="211"/>
      <c r="P91" s="184"/>
      <c r="Q91" s="184"/>
      <c r="R91" s="184"/>
      <c r="S91" s="184"/>
      <c r="T91" s="184"/>
      <c r="U91" s="184"/>
      <c r="V91" s="184"/>
      <c r="W91" s="184"/>
      <c r="X91" s="184"/>
      <c r="Y91" s="184"/>
      <c r="Z91" s="184"/>
      <c r="AA91" s="184"/>
      <c r="AB91" s="184"/>
      <c r="AC91" s="184"/>
      <c r="AD91" s="184"/>
      <c r="AE91" s="184"/>
      <c r="AF91" s="184"/>
      <c r="AG91" s="184"/>
      <c r="AH91" s="197"/>
      <c r="AI91" s="184"/>
      <c r="AJ91" s="184"/>
      <c r="AK91" s="184"/>
      <c r="AL91" s="184"/>
      <c r="AM91" s="184"/>
      <c r="AN91" s="184"/>
      <c r="AO91" s="184"/>
      <c r="AP91" s="184"/>
      <c r="AQ91" s="184"/>
      <c r="AR91" s="184"/>
      <c r="AS91" s="184"/>
      <c r="AT91" s="184"/>
      <c r="AU91" s="184"/>
      <c r="AV91" s="184"/>
      <c r="AW91" s="184"/>
      <c r="AX91" s="184"/>
      <c r="AY91" s="187"/>
      <c r="AZ91" s="187"/>
    </row>
    <row r="92" spans="1:52" x14ac:dyDescent="0.25">
      <c r="A92" s="192">
        <f t="shared" si="1"/>
        <v>79</v>
      </c>
      <c r="B92" s="182"/>
      <c r="C92" s="202"/>
      <c r="D92" s="202"/>
      <c r="E92" s="202"/>
      <c r="F92" s="202"/>
      <c r="G92" s="202"/>
      <c r="H92" s="202"/>
      <c r="I92" s="184"/>
      <c r="J92" s="184"/>
      <c r="K92" s="184"/>
      <c r="L92" s="184"/>
      <c r="M92" s="184"/>
      <c r="N92" s="184"/>
      <c r="O92" s="211"/>
      <c r="P92" s="184"/>
      <c r="Q92" s="184"/>
      <c r="R92" s="184"/>
      <c r="S92" s="184"/>
      <c r="T92" s="184"/>
      <c r="U92" s="184"/>
      <c r="V92" s="184"/>
      <c r="W92" s="184"/>
      <c r="X92" s="184"/>
      <c r="Y92" s="184"/>
      <c r="Z92" s="184"/>
      <c r="AA92" s="184"/>
      <c r="AB92" s="184"/>
      <c r="AC92" s="184"/>
      <c r="AD92" s="184"/>
      <c r="AE92" s="184"/>
      <c r="AF92" s="184"/>
      <c r="AG92" s="184"/>
      <c r="AH92" s="197"/>
      <c r="AI92" s="184"/>
      <c r="AJ92" s="184"/>
      <c r="AK92" s="184"/>
      <c r="AL92" s="184"/>
      <c r="AM92" s="184"/>
      <c r="AN92" s="184"/>
      <c r="AO92" s="184"/>
      <c r="AP92" s="184"/>
      <c r="AQ92" s="184"/>
      <c r="AR92" s="184"/>
      <c r="AS92" s="184"/>
      <c r="AT92" s="184"/>
      <c r="AU92" s="184"/>
      <c r="AV92" s="184"/>
      <c r="AW92" s="184"/>
      <c r="AX92" s="184"/>
      <c r="AY92" s="187"/>
      <c r="AZ92" s="187"/>
    </row>
    <row r="93" spans="1:52" x14ac:dyDescent="0.25">
      <c r="A93" s="192">
        <f t="shared" si="1"/>
        <v>80</v>
      </c>
      <c r="B93" s="182"/>
      <c r="C93" s="202"/>
      <c r="D93" s="202"/>
      <c r="E93" s="202"/>
      <c r="F93" s="202"/>
      <c r="G93" s="202"/>
      <c r="H93" s="202"/>
      <c r="I93" s="184"/>
      <c r="J93" s="184"/>
      <c r="K93" s="184"/>
      <c r="L93" s="184"/>
      <c r="M93" s="184"/>
      <c r="N93" s="184"/>
      <c r="O93" s="211"/>
      <c r="P93" s="184"/>
      <c r="Q93" s="184"/>
      <c r="R93" s="184"/>
      <c r="S93" s="184"/>
      <c r="T93" s="184"/>
      <c r="U93" s="184"/>
      <c r="V93" s="184"/>
      <c r="W93" s="184"/>
      <c r="X93" s="184"/>
      <c r="Y93" s="184"/>
      <c r="Z93" s="184"/>
      <c r="AA93" s="184"/>
      <c r="AB93" s="184"/>
      <c r="AC93" s="184"/>
      <c r="AD93" s="184"/>
      <c r="AE93" s="184"/>
      <c r="AF93" s="184"/>
      <c r="AG93" s="184"/>
      <c r="AH93" s="197"/>
      <c r="AI93" s="184"/>
      <c r="AJ93" s="184"/>
      <c r="AK93" s="184"/>
      <c r="AL93" s="184"/>
      <c r="AM93" s="184"/>
      <c r="AN93" s="184"/>
      <c r="AO93" s="184"/>
      <c r="AP93" s="184"/>
      <c r="AQ93" s="184"/>
      <c r="AR93" s="184"/>
      <c r="AS93" s="184"/>
      <c r="AT93" s="184"/>
      <c r="AU93" s="184"/>
      <c r="AV93" s="184"/>
      <c r="AW93" s="184"/>
      <c r="AX93" s="184"/>
      <c r="AY93" s="187"/>
      <c r="AZ93" s="187"/>
    </row>
    <row r="94" spans="1:52" x14ac:dyDescent="0.25">
      <c r="A94" s="192">
        <f t="shared" si="1"/>
        <v>81</v>
      </c>
      <c r="B94" s="182"/>
      <c r="C94" s="202"/>
      <c r="D94" s="202"/>
      <c r="E94" s="202"/>
      <c r="F94" s="202"/>
      <c r="G94" s="202"/>
      <c r="H94" s="202"/>
      <c r="I94" s="184"/>
      <c r="J94" s="184"/>
      <c r="K94" s="184"/>
      <c r="L94" s="184"/>
      <c r="M94" s="184"/>
      <c r="N94" s="184"/>
      <c r="O94" s="211"/>
      <c r="P94" s="184"/>
      <c r="Q94" s="184"/>
      <c r="R94" s="184"/>
      <c r="S94" s="184"/>
      <c r="T94" s="184"/>
      <c r="U94" s="184"/>
      <c r="V94" s="184"/>
      <c r="W94" s="184"/>
      <c r="X94" s="184"/>
      <c r="Y94" s="184"/>
      <c r="Z94" s="184"/>
      <c r="AA94" s="184"/>
      <c r="AB94" s="184"/>
      <c r="AC94" s="184"/>
      <c r="AD94" s="184"/>
      <c r="AE94" s="184"/>
      <c r="AF94" s="184"/>
      <c r="AG94" s="184"/>
      <c r="AH94" s="197"/>
      <c r="AI94" s="184"/>
      <c r="AJ94" s="184"/>
      <c r="AK94" s="184"/>
      <c r="AL94" s="184"/>
      <c r="AM94" s="184"/>
      <c r="AN94" s="184"/>
      <c r="AO94" s="184"/>
      <c r="AP94" s="184"/>
      <c r="AQ94" s="184"/>
      <c r="AR94" s="184"/>
      <c r="AS94" s="184"/>
      <c r="AT94" s="184"/>
      <c r="AU94" s="184"/>
      <c r="AV94" s="184"/>
      <c r="AW94" s="184"/>
      <c r="AX94" s="184"/>
      <c r="AY94" s="187"/>
      <c r="AZ94" s="187"/>
    </row>
    <row r="95" spans="1:52" x14ac:dyDescent="0.25">
      <c r="A95" s="192">
        <f t="shared" si="1"/>
        <v>82</v>
      </c>
      <c r="B95" s="182"/>
      <c r="C95" s="202"/>
      <c r="D95" s="202"/>
      <c r="E95" s="202"/>
      <c r="F95" s="202"/>
      <c r="G95" s="202"/>
      <c r="H95" s="202"/>
      <c r="I95" s="184"/>
      <c r="J95" s="184"/>
      <c r="K95" s="184"/>
      <c r="L95" s="184"/>
      <c r="M95" s="184"/>
      <c r="N95" s="184"/>
      <c r="O95" s="211"/>
      <c r="P95" s="184"/>
      <c r="Q95" s="184"/>
      <c r="R95" s="184"/>
      <c r="S95" s="184"/>
      <c r="T95" s="184"/>
      <c r="U95" s="184"/>
      <c r="V95" s="184"/>
      <c r="W95" s="184"/>
      <c r="X95" s="184"/>
      <c r="Y95" s="184"/>
      <c r="Z95" s="184"/>
      <c r="AA95" s="184"/>
      <c r="AB95" s="184"/>
      <c r="AC95" s="184"/>
      <c r="AD95" s="184"/>
      <c r="AE95" s="184"/>
      <c r="AF95" s="184"/>
      <c r="AG95" s="184"/>
      <c r="AH95" s="197"/>
      <c r="AI95" s="184"/>
      <c r="AJ95" s="184"/>
      <c r="AK95" s="184"/>
      <c r="AL95" s="184"/>
      <c r="AM95" s="184"/>
      <c r="AN95" s="184"/>
      <c r="AO95" s="184"/>
      <c r="AP95" s="184"/>
      <c r="AQ95" s="184"/>
      <c r="AR95" s="184"/>
      <c r="AS95" s="184"/>
      <c r="AT95" s="184"/>
      <c r="AU95" s="184"/>
      <c r="AV95" s="184"/>
      <c r="AW95" s="184"/>
      <c r="AX95" s="184"/>
      <c r="AY95" s="187"/>
      <c r="AZ95" s="187"/>
    </row>
    <row r="96" spans="1:52" x14ac:dyDescent="0.25">
      <c r="A96" s="192">
        <f t="shared" si="1"/>
        <v>83</v>
      </c>
      <c r="B96" s="182"/>
      <c r="C96" s="202"/>
      <c r="D96" s="202"/>
      <c r="E96" s="202"/>
      <c r="F96" s="202"/>
      <c r="G96" s="202"/>
      <c r="H96" s="202"/>
      <c r="I96" s="184"/>
      <c r="J96" s="184"/>
      <c r="K96" s="184"/>
      <c r="L96" s="184"/>
      <c r="M96" s="184"/>
      <c r="N96" s="184"/>
      <c r="O96" s="211"/>
      <c r="P96" s="184"/>
      <c r="Q96" s="184"/>
      <c r="R96" s="184"/>
      <c r="S96" s="184"/>
      <c r="T96" s="184"/>
      <c r="U96" s="184"/>
      <c r="V96" s="184"/>
      <c r="W96" s="184"/>
      <c r="X96" s="184"/>
      <c r="Y96" s="184"/>
      <c r="Z96" s="184"/>
      <c r="AA96" s="184"/>
      <c r="AB96" s="184"/>
      <c r="AC96" s="184"/>
      <c r="AD96" s="184"/>
      <c r="AE96" s="184"/>
      <c r="AF96" s="184"/>
      <c r="AG96" s="184"/>
      <c r="AH96" s="197"/>
      <c r="AI96" s="184"/>
      <c r="AJ96" s="184"/>
      <c r="AK96" s="184"/>
      <c r="AL96" s="184"/>
      <c r="AM96" s="184"/>
      <c r="AN96" s="184"/>
      <c r="AO96" s="184"/>
      <c r="AP96" s="184"/>
      <c r="AQ96" s="184"/>
      <c r="AR96" s="184"/>
      <c r="AS96" s="184"/>
      <c r="AT96" s="184"/>
      <c r="AU96" s="184"/>
      <c r="AV96" s="184"/>
      <c r="AW96" s="184"/>
      <c r="AX96" s="184"/>
      <c r="AY96" s="187"/>
      <c r="AZ96" s="187"/>
    </row>
    <row r="97" spans="1:52" x14ac:dyDescent="0.25">
      <c r="A97" s="192">
        <f t="shared" si="1"/>
        <v>84</v>
      </c>
      <c r="B97" s="182"/>
      <c r="C97" s="202"/>
      <c r="D97" s="202"/>
      <c r="E97" s="202"/>
      <c r="F97" s="202"/>
      <c r="G97" s="202"/>
      <c r="H97" s="202"/>
      <c r="I97" s="184"/>
      <c r="J97" s="184"/>
      <c r="K97" s="184"/>
      <c r="L97" s="184"/>
      <c r="M97" s="184"/>
      <c r="N97" s="184"/>
      <c r="O97" s="211"/>
      <c r="P97" s="184"/>
      <c r="Q97" s="184"/>
      <c r="R97" s="184"/>
      <c r="S97" s="184"/>
      <c r="T97" s="184"/>
      <c r="U97" s="184"/>
      <c r="V97" s="184"/>
      <c r="W97" s="184"/>
      <c r="X97" s="184"/>
      <c r="Y97" s="184"/>
      <c r="Z97" s="184"/>
      <c r="AA97" s="184"/>
      <c r="AB97" s="184"/>
      <c r="AC97" s="184"/>
      <c r="AD97" s="184"/>
      <c r="AE97" s="184"/>
      <c r="AF97" s="184"/>
      <c r="AG97" s="184"/>
      <c r="AH97" s="197"/>
      <c r="AI97" s="184"/>
      <c r="AJ97" s="184"/>
      <c r="AK97" s="184"/>
      <c r="AL97" s="184"/>
      <c r="AM97" s="184"/>
      <c r="AN97" s="184"/>
      <c r="AO97" s="184"/>
      <c r="AP97" s="184"/>
      <c r="AQ97" s="184"/>
      <c r="AR97" s="184"/>
      <c r="AS97" s="184"/>
      <c r="AT97" s="184"/>
      <c r="AU97" s="184"/>
      <c r="AV97" s="184"/>
      <c r="AW97" s="184"/>
      <c r="AX97" s="184"/>
      <c r="AY97" s="187"/>
      <c r="AZ97" s="187"/>
    </row>
    <row r="98" spans="1:52" x14ac:dyDescent="0.25">
      <c r="A98" s="192">
        <f t="shared" si="1"/>
        <v>85</v>
      </c>
      <c r="B98" s="182"/>
      <c r="C98" s="202"/>
      <c r="D98" s="202"/>
      <c r="E98" s="202"/>
      <c r="F98" s="202"/>
      <c r="G98" s="202"/>
      <c r="H98" s="202"/>
      <c r="I98" s="184"/>
      <c r="J98" s="184"/>
      <c r="K98" s="184"/>
      <c r="L98" s="184"/>
      <c r="M98" s="184"/>
      <c r="N98" s="184"/>
      <c r="O98" s="211"/>
      <c r="P98" s="184"/>
      <c r="Q98" s="184"/>
      <c r="R98" s="184"/>
      <c r="S98" s="184"/>
      <c r="T98" s="184"/>
      <c r="U98" s="184"/>
      <c r="V98" s="184"/>
      <c r="W98" s="184"/>
      <c r="X98" s="184"/>
      <c r="Y98" s="184"/>
      <c r="Z98" s="184"/>
      <c r="AA98" s="184"/>
      <c r="AB98" s="184"/>
      <c r="AC98" s="184"/>
      <c r="AD98" s="184"/>
      <c r="AE98" s="184"/>
      <c r="AF98" s="184"/>
      <c r="AG98" s="184"/>
      <c r="AH98" s="197"/>
      <c r="AI98" s="184"/>
      <c r="AJ98" s="184"/>
      <c r="AK98" s="184"/>
      <c r="AL98" s="184"/>
      <c r="AM98" s="184"/>
      <c r="AN98" s="184"/>
      <c r="AO98" s="184"/>
      <c r="AP98" s="184"/>
      <c r="AQ98" s="184"/>
      <c r="AR98" s="184"/>
      <c r="AS98" s="184"/>
      <c r="AT98" s="184"/>
      <c r="AU98" s="184"/>
      <c r="AV98" s="184"/>
      <c r="AW98" s="184"/>
      <c r="AX98" s="184"/>
      <c r="AY98" s="187"/>
      <c r="AZ98" s="187"/>
    </row>
    <row r="99" spans="1:52" x14ac:dyDescent="0.25">
      <c r="A99" s="192">
        <f t="shared" si="1"/>
        <v>86</v>
      </c>
      <c r="B99" s="182"/>
      <c r="C99" s="202"/>
      <c r="D99" s="202"/>
      <c r="E99" s="202"/>
      <c r="F99" s="202"/>
      <c r="G99" s="202"/>
      <c r="H99" s="202"/>
      <c r="I99" s="184"/>
      <c r="J99" s="184"/>
      <c r="K99" s="184"/>
      <c r="L99" s="184"/>
      <c r="M99" s="184"/>
      <c r="N99" s="184"/>
      <c r="O99" s="211"/>
      <c r="P99" s="184"/>
      <c r="Q99" s="184"/>
      <c r="R99" s="184"/>
      <c r="S99" s="184"/>
      <c r="T99" s="184"/>
      <c r="U99" s="184"/>
      <c r="V99" s="184"/>
      <c r="W99" s="184"/>
      <c r="X99" s="184"/>
      <c r="Y99" s="184"/>
      <c r="Z99" s="184"/>
      <c r="AA99" s="184"/>
      <c r="AB99" s="184"/>
      <c r="AC99" s="184"/>
      <c r="AD99" s="184"/>
      <c r="AE99" s="184"/>
      <c r="AF99" s="184"/>
      <c r="AG99" s="184"/>
      <c r="AH99" s="197"/>
      <c r="AI99" s="184"/>
      <c r="AJ99" s="184"/>
      <c r="AK99" s="184"/>
      <c r="AL99" s="184"/>
      <c r="AM99" s="184"/>
      <c r="AN99" s="184"/>
      <c r="AO99" s="184"/>
      <c r="AP99" s="184"/>
      <c r="AQ99" s="184"/>
      <c r="AR99" s="184"/>
      <c r="AS99" s="184"/>
      <c r="AT99" s="184"/>
      <c r="AU99" s="184"/>
      <c r="AV99" s="184"/>
      <c r="AW99" s="184"/>
      <c r="AX99" s="184"/>
      <c r="AY99" s="187"/>
      <c r="AZ99" s="187"/>
    </row>
    <row r="100" spans="1:52" x14ac:dyDescent="0.25">
      <c r="A100" s="192">
        <f t="shared" si="1"/>
        <v>87</v>
      </c>
      <c r="B100" s="182"/>
      <c r="C100" s="202"/>
      <c r="D100" s="202"/>
      <c r="E100" s="202"/>
      <c r="F100" s="202"/>
      <c r="G100" s="202"/>
      <c r="H100" s="202"/>
      <c r="I100" s="184"/>
      <c r="J100" s="184"/>
      <c r="K100" s="184"/>
      <c r="L100" s="184"/>
      <c r="M100" s="184"/>
      <c r="N100" s="184"/>
      <c r="O100" s="211"/>
      <c r="P100" s="184"/>
      <c r="Q100" s="184"/>
      <c r="R100" s="184"/>
      <c r="S100" s="184"/>
      <c r="T100" s="184"/>
      <c r="U100" s="184"/>
      <c r="V100" s="184"/>
      <c r="W100" s="184"/>
      <c r="X100" s="184"/>
      <c r="Y100" s="184"/>
      <c r="Z100" s="184"/>
      <c r="AA100" s="184"/>
      <c r="AB100" s="184"/>
      <c r="AC100" s="184"/>
      <c r="AD100" s="184"/>
      <c r="AE100" s="184"/>
      <c r="AF100" s="184"/>
      <c r="AG100" s="184"/>
      <c r="AH100" s="197"/>
      <c r="AI100" s="184"/>
      <c r="AJ100" s="184"/>
      <c r="AK100" s="184"/>
      <c r="AL100" s="184"/>
      <c r="AM100" s="184"/>
      <c r="AN100" s="184"/>
      <c r="AO100" s="184"/>
      <c r="AP100" s="184"/>
      <c r="AQ100" s="184"/>
      <c r="AR100" s="184"/>
      <c r="AS100" s="184"/>
      <c r="AT100" s="184"/>
      <c r="AU100" s="184"/>
      <c r="AV100" s="184"/>
      <c r="AW100" s="184"/>
      <c r="AX100" s="184"/>
      <c r="AY100" s="187"/>
      <c r="AZ100" s="187"/>
    </row>
    <row r="101" spans="1:52" x14ac:dyDescent="0.25">
      <c r="A101" s="192">
        <f t="shared" si="1"/>
        <v>88</v>
      </c>
      <c r="B101" s="182"/>
      <c r="C101" s="202"/>
      <c r="D101" s="202"/>
      <c r="E101" s="202"/>
      <c r="F101" s="202"/>
      <c r="G101" s="202"/>
      <c r="H101" s="202"/>
      <c r="I101" s="184"/>
      <c r="J101" s="184"/>
      <c r="K101" s="184"/>
      <c r="L101" s="184"/>
      <c r="M101" s="184"/>
      <c r="N101" s="184"/>
      <c r="O101" s="211"/>
      <c r="P101" s="184"/>
      <c r="Q101" s="184"/>
      <c r="R101" s="184"/>
      <c r="S101" s="184"/>
      <c r="T101" s="184"/>
      <c r="U101" s="184"/>
      <c r="V101" s="184"/>
      <c r="W101" s="184"/>
      <c r="X101" s="184"/>
      <c r="Y101" s="184"/>
      <c r="Z101" s="184"/>
      <c r="AA101" s="184"/>
      <c r="AB101" s="184"/>
      <c r="AC101" s="184"/>
      <c r="AD101" s="184"/>
      <c r="AE101" s="184"/>
      <c r="AF101" s="184"/>
      <c r="AG101" s="184"/>
      <c r="AH101" s="197"/>
      <c r="AI101" s="184"/>
      <c r="AJ101" s="184"/>
      <c r="AK101" s="184"/>
      <c r="AL101" s="184"/>
      <c r="AM101" s="184"/>
      <c r="AN101" s="184"/>
      <c r="AO101" s="184"/>
      <c r="AP101" s="184"/>
      <c r="AQ101" s="184"/>
      <c r="AR101" s="184"/>
      <c r="AS101" s="184"/>
      <c r="AT101" s="184"/>
      <c r="AU101" s="184"/>
      <c r="AV101" s="184"/>
      <c r="AW101" s="184"/>
      <c r="AX101" s="184"/>
      <c r="AY101" s="187"/>
      <c r="AZ101" s="187"/>
    </row>
    <row r="102" spans="1:52" x14ac:dyDescent="0.25">
      <c r="A102" s="192">
        <f t="shared" si="1"/>
        <v>89</v>
      </c>
      <c r="B102" s="182"/>
      <c r="C102" s="202"/>
      <c r="D102" s="202"/>
      <c r="E102" s="202"/>
      <c r="F102" s="202"/>
      <c r="G102" s="202"/>
      <c r="H102" s="202"/>
      <c r="I102" s="184"/>
      <c r="J102" s="184"/>
      <c r="K102" s="184"/>
      <c r="L102" s="184"/>
      <c r="M102" s="184"/>
      <c r="N102" s="184"/>
      <c r="O102" s="211"/>
      <c r="P102" s="184"/>
      <c r="Q102" s="184"/>
      <c r="R102" s="184"/>
      <c r="S102" s="184"/>
      <c r="T102" s="184"/>
      <c r="U102" s="184"/>
      <c r="V102" s="184"/>
      <c r="W102" s="184"/>
      <c r="X102" s="184"/>
      <c r="Y102" s="184"/>
      <c r="Z102" s="184"/>
      <c r="AA102" s="184"/>
      <c r="AB102" s="184"/>
      <c r="AC102" s="184"/>
      <c r="AD102" s="184"/>
      <c r="AE102" s="184"/>
      <c r="AF102" s="184"/>
      <c r="AG102" s="184"/>
      <c r="AH102" s="197"/>
      <c r="AI102" s="184"/>
      <c r="AJ102" s="184"/>
      <c r="AK102" s="184"/>
      <c r="AL102" s="184"/>
      <c r="AM102" s="184"/>
      <c r="AN102" s="184"/>
      <c r="AO102" s="184"/>
      <c r="AP102" s="184"/>
      <c r="AQ102" s="184"/>
      <c r="AR102" s="184"/>
      <c r="AS102" s="184"/>
      <c r="AT102" s="184"/>
      <c r="AU102" s="184"/>
      <c r="AV102" s="184"/>
      <c r="AW102" s="184"/>
      <c r="AX102" s="184"/>
      <c r="AY102" s="187"/>
      <c r="AZ102" s="187"/>
    </row>
    <row r="103" spans="1:52" x14ac:dyDescent="0.25">
      <c r="A103" s="192">
        <f t="shared" si="1"/>
        <v>90</v>
      </c>
      <c r="B103" s="182"/>
      <c r="C103" s="202"/>
      <c r="D103" s="202"/>
      <c r="E103" s="202"/>
      <c r="F103" s="202"/>
      <c r="G103" s="202"/>
      <c r="H103" s="202"/>
      <c r="I103" s="184"/>
      <c r="J103" s="184"/>
      <c r="K103" s="184"/>
      <c r="L103" s="184"/>
      <c r="M103" s="184"/>
      <c r="N103" s="184"/>
      <c r="O103" s="211"/>
      <c r="P103" s="184"/>
      <c r="Q103" s="184"/>
      <c r="R103" s="184"/>
      <c r="S103" s="184"/>
      <c r="T103" s="184"/>
      <c r="U103" s="184"/>
      <c r="V103" s="184"/>
      <c r="W103" s="184"/>
      <c r="X103" s="184"/>
      <c r="Y103" s="184"/>
      <c r="Z103" s="184"/>
      <c r="AA103" s="184"/>
      <c r="AB103" s="184"/>
      <c r="AC103" s="184"/>
      <c r="AD103" s="184"/>
      <c r="AE103" s="184"/>
      <c r="AF103" s="184"/>
      <c r="AG103" s="184"/>
      <c r="AH103" s="197"/>
      <c r="AI103" s="184"/>
      <c r="AJ103" s="184"/>
      <c r="AK103" s="184"/>
      <c r="AL103" s="184"/>
      <c r="AM103" s="184"/>
      <c r="AN103" s="184"/>
      <c r="AO103" s="184"/>
      <c r="AP103" s="184"/>
      <c r="AQ103" s="184"/>
      <c r="AR103" s="184"/>
      <c r="AS103" s="184"/>
      <c r="AT103" s="184"/>
      <c r="AU103" s="184"/>
      <c r="AV103" s="184"/>
      <c r="AW103" s="184"/>
      <c r="AX103" s="184"/>
      <c r="AY103" s="187"/>
      <c r="AZ103" s="187"/>
    </row>
    <row r="104" spans="1:52" x14ac:dyDescent="0.25">
      <c r="A104" s="192">
        <f t="shared" si="1"/>
        <v>91</v>
      </c>
      <c r="B104" s="182"/>
      <c r="C104" s="202"/>
      <c r="D104" s="202"/>
      <c r="E104" s="202"/>
      <c r="F104" s="202"/>
      <c r="G104" s="202"/>
      <c r="H104" s="202"/>
      <c r="I104" s="184"/>
      <c r="J104" s="184"/>
      <c r="K104" s="184"/>
      <c r="L104" s="184"/>
      <c r="M104" s="184"/>
      <c r="N104" s="184"/>
      <c r="O104" s="211"/>
      <c r="P104" s="184"/>
      <c r="Q104" s="184"/>
      <c r="R104" s="184"/>
      <c r="S104" s="184"/>
      <c r="T104" s="184"/>
      <c r="U104" s="184"/>
      <c r="V104" s="184"/>
      <c r="W104" s="184"/>
      <c r="X104" s="184"/>
      <c r="Y104" s="184"/>
      <c r="Z104" s="184"/>
      <c r="AA104" s="184"/>
      <c r="AB104" s="184"/>
      <c r="AC104" s="184"/>
      <c r="AD104" s="184"/>
      <c r="AE104" s="184"/>
      <c r="AF104" s="184"/>
      <c r="AG104" s="184"/>
      <c r="AH104" s="197"/>
      <c r="AI104" s="184"/>
      <c r="AJ104" s="184"/>
      <c r="AK104" s="184"/>
      <c r="AL104" s="184"/>
      <c r="AM104" s="184"/>
      <c r="AN104" s="184"/>
      <c r="AO104" s="184"/>
      <c r="AP104" s="184"/>
      <c r="AQ104" s="184"/>
      <c r="AR104" s="184"/>
      <c r="AS104" s="184"/>
      <c r="AT104" s="184"/>
      <c r="AU104" s="184"/>
      <c r="AV104" s="184"/>
      <c r="AW104" s="184"/>
      <c r="AX104" s="184"/>
      <c r="AY104" s="187"/>
      <c r="AZ104" s="187"/>
    </row>
    <row r="105" spans="1:52" x14ac:dyDescent="0.25">
      <c r="A105" s="192">
        <f t="shared" si="1"/>
        <v>92</v>
      </c>
      <c r="B105" s="182"/>
      <c r="C105" s="202"/>
      <c r="D105" s="202"/>
      <c r="E105" s="202"/>
      <c r="F105" s="202"/>
      <c r="G105" s="202"/>
      <c r="H105" s="202"/>
      <c r="I105" s="184"/>
      <c r="J105" s="184"/>
      <c r="K105" s="184"/>
      <c r="L105" s="184"/>
      <c r="M105" s="184"/>
      <c r="N105" s="184"/>
      <c r="O105" s="211"/>
      <c r="P105" s="184"/>
      <c r="Q105" s="184"/>
      <c r="R105" s="184"/>
      <c r="S105" s="184"/>
      <c r="T105" s="184"/>
      <c r="U105" s="184"/>
      <c r="V105" s="184"/>
      <c r="W105" s="184"/>
      <c r="X105" s="184"/>
      <c r="Y105" s="184"/>
      <c r="Z105" s="184"/>
      <c r="AA105" s="184"/>
      <c r="AB105" s="184"/>
      <c r="AC105" s="184"/>
      <c r="AD105" s="184"/>
      <c r="AE105" s="184"/>
      <c r="AF105" s="184"/>
      <c r="AG105" s="184"/>
      <c r="AH105" s="197"/>
      <c r="AI105" s="184"/>
      <c r="AJ105" s="184"/>
      <c r="AK105" s="184"/>
      <c r="AL105" s="184"/>
      <c r="AM105" s="184"/>
      <c r="AN105" s="184"/>
      <c r="AO105" s="184"/>
      <c r="AP105" s="184"/>
      <c r="AQ105" s="184"/>
      <c r="AR105" s="184"/>
      <c r="AS105" s="184"/>
      <c r="AT105" s="184"/>
      <c r="AU105" s="184"/>
      <c r="AV105" s="184"/>
      <c r="AW105" s="184"/>
      <c r="AX105" s="184"/>
      <c r="AY105" s="187"/>
      <c r="AZ105" s="187"/>
    </row>
    <row r="106" spans="1:52" x14ac:dyDescent="0.25">
      <c r="A106" s="192">
        <f t="shared" si="1"/>
        <v>93</v>
      </c>
      <c r="B106" s="182"/>
      <c r="C106" s="202"/>
      <c r="D106" s="202"/>
      <c r="E106" s="202"/>
      <c r="F106" s="202"/>
      <c r="G106" s="202"/>
      <c r="H106" s="202"/>
      <c r="I106" s="184"/>
      <c r="J106" s="184"/>
      <c r="K106" s="184"/>
      <c r="L106" s="184"/>
      <c r="M106" s="184"/>
      <c r="N106" s="184"/>
      <c r="O106" s="211"/>
      <c r="P106" s="184"/>
      <c r="Q106" s="184"/>
      <c r="R106" s="184"/>
      <c r="S106" s="184"/>
      <c r="T106" s="184"/>
      <c r="U106" s="184"/>
      <c r="V106" s="184"/>
      <c r="W106" s="184"/>
      <c r="X106" s="184"/>
      <c r="Y106" s="184"/>
      <c r="Z106" s="184"/>
      <c r="AA106" s="184"/>
      <c r="AB106" s="184"/>
      <c r="AC106" s="184"/>
      <c r="AD106" s="184"/>
      <c r="AE106" s="184"/>
      <c r="AF106" s="184"/>
      <c r="AG106" s="184"/>
      <c r="AH106" s="197"/>
      <c r="AI106" s="184"/>
      <c r="AJ106" s="184"/>
      <c r="AK106" s="184"/>
      <c r="AL106" s="184"/>
      <c r="AM106" s="184"/>
      <c r="AN106" s="184"/>
      <c r="AO106" s="184"/>
      <c r="AP106" s="184"/>
      <c r="AQ106" s="184"/>
      <c r="AR106" s="184"/>
      <c r="AS106" s="184"/>
      <c r="AT106" s="184"/>
      <c r="AU106" s="184"/>
      <c r="AV106" s="184"/>
      <c r="AW106" s="184"/>
      <c r="AX106" s="184"/>
      <c r="AY106" s="187"/>
      <c r="AZ106" s="187"/>
    </row>
    <row r="107" spans="1:52" x14ac:dyDescent="0.25">
      <c r="A107" s="192">
        <f t="shared" si="1"/>
        <v>94</v>
      </c>
      <c r="B107" s="182"/>
      <c r="C107" s="202"/>
      <c r="D107" s="202"/>
      <c r="E107" s="202"/>
      <c r="F107" s="202"/>
      <c r="G107" s="202"/>
      <c r="H107" s="202"/>
      <c r="I107" s="184"/>
      <c r="J107" s="184"/>
      <c r="K107" s="184"/>
      <c r="L107" s="184"/>
      <c r="M107" s="184"/>
      <c r="N107" s="184"/>
      <c r="O107" s="211"/>
      <c r="P107" s="184"/>
      <c r="Q107" s="184"/>
      <c r="R107" s="184"/>
      <c r="S107" s="184"/>
      <c r="T107" s="184"/>
      <c r="U107" s="184"/>
      <c r="V107" s="184"/>
      <c r="W107" s="184"/>
      <c r="X107" s="184"/>
      <c r="Y107" s="184"/>
      <c r="Z107" s="184"/>
      <c r="AA107" s="184"/>
      <c r="AB107" s="184"/>
      <c r="AC107" s="184"/>
      <c r="AD107" s="184"/>
      <c r="AE107" s="184"/>
      <c r="AF107" s="184"/>
      <c r="AG107" s="184"/>
      <c r="AH107" s="197"/>
      <c r="AI107" s="184"/>
      <c r="AJ107" s="184"/>
      <c r="AK107" s="184"/>
      <c r="AL107" s="184"/>
      <c r="AM107" s="184"/>
      <c r="AN107" s="184"/>
      <c r="AO107" s="184"/>
      <c r="AP107" s="184"/>
      <c r="AQ107" s="184"/>
      <c r="AR107" s="184"/>
      <c r="AS107" s="184"/>
      <c r="AT107" s="184"/>
      <c r="AU107" s="184"/>
      <c r="AV107" s="184"/>
      <c r="AW107" s="184"/>
      <c r="AX107" s="184"/>
      <c r="AY107" s="187"/>
      <c r="AZ107" s="187"/>
    </row>
    <row r="108" spans="1:52" x14ac:dyDescent="0.25">
      <c r="A108" s="192">
        <f t="shared" si="1"/>
        <v>95</v>
      </c>
      <c r="B108" s="182"/>
      <c r="C108" s="202"/>
      <c r="D108" s="202"/>
      <c r="E108" s="202"/>
      <c r="F108" s="202"/>
      <c r="G108" s="202"/>
      <c r="H108" s="202"/>
      <c r="I108" s="184"/>
      <c r="J108" s="184"/>
      <c r="K108" s="184"/>
      <c r="L108" s="184"/>
      <c r="M108" s="184"/>
      <c r="N108" s="184"/>
      <c r="O108" s="211"/>
      <c r="P108" s="184"/>
      <c r="Q108" s="184"/>
      <c r="R108" s="184"/>
      <c r="S108" s="184"/>
      <c r="T108" s="184"/>
      <c r="U108" s="184"/>
      <c r="V108" s="184"/>
      <c r="W108" s="184"/>
      <c r="X108" s="184"/>
      <c r="Y108" s="184"/>
      <c r="Z108" s="184"/>
      <c r="AA108" s="184"/>
      <c r="AB108" s="184"/>
      <c r="AC108" s="184"/>
      <c r="AD108" s="184"/>
      <c r="AE108" s="184"/>
      <c r="AF108" s="184"/>
      <c r="AG108" s="184"/>
      <c r="AH108" s="197"/>
      <c r="AI108" s="184"/>
      <c r="AJ108" s="184"/>
      <c r="AK108" s="184"/>
      <c r="AL108" s="184"/>
      <c r="AM108" s="184"/>
      <c r="AN108" s="184"/>
      <c r="AO108" s="184"/>
      <c r="AP108" s="184"/>
      <c r="AQ108" s="184"/>
      <c r="AR108" s="184"/>
      <c r="AS108" s="184"/>
      <c r="AT108" s="184"/>
      <c r="AU108" s="184"/>
      <c r="AV108" s="184"/>
      <c r="AW108" s="184"/>
      <c r="AX108" s="184"/>
      <c r="AY108" s="187"/>
      <c r="AZ108" s="187"/>
    </row>
    <row r="109" spans="1:52" x14ac:dyDescent="0.25">
      <c r="A109" s="192">
        <f t="shared" si="1"/>
        <v>96</v>
      </c>
      <c r="B109" s="182"/>
      <c r="C109" s="202"/>
      <c r="D109" s="202"/>
      <c r="E109" s="202"/>
      <c r="F109" s="202"/>
      <c r="G109" s="202"/>
      <c r="H109" s="202"/>
      <c r="I109" s="184"/>
      <c r="J109" s="184"/>
      <c r="K109" s="184"/>
      <c r="L109" s="184"/>
      <c r="M109" s="184"/>
      <c r="N109" s="184"/>
      <c r="O109" s="211"/>
      <c r="P109" s="184"/>
      <c r="Q109" s="184"/>
      <c r="R109" s="184"/>
      <c r="S109" s="184"/>
      <c r="T109" s="184"/>
      <c r="U109" s="184"/>
      <c r="V109" s="184"/>
      <c r="W109" s="184"/>
      <c r="X109" s="184"/>
      <c r="Y109" s="184"/>
      <c r="Z109" s="184"/>
      <c r="AA109" s="184"/>
      <c r="AB109" s="184"/>
      <c r="AC109" s="184"/>
      <c r="AD109" s="184"/>
      <c r="AE109" s="184"/>
      <c r="AF109" s="184"/>
      <c r="AG109" s="184"/>
      <c r="AH109" s="197"/>
      <c r="AI109" s="184"/>
      <c r="AJ109" s="184"/>
      <c r="AK109" s="184"/>
      <c r="AL109" s="184"/>
      <c r="AM109" s="184"/>
      <c r="AN109" s="184"/>
      <c r="AO109" s="184"/>
      <c r="AP109" s="184"/>
      <c r="AQ109" s="184"/>
      <c r="AR109" s="184"/>
      <c r="AS109" s="184"/>
      <c r="AT109" s="184"/>
      <c r="AU109" s="184"/>
      <c r="AV109" s="184"/>
      <c r="AW109" s="184"/>
      <c r="AX109" s="184"/>
      <c r="AY109" s="187"/>
      <c r="AZ109" s="187"/>
    </row>
    <row r="110" spans="1:52" x14ac:dyDescent="0.25">
      <c r="A110" s="192">
        <f t="shared" si="1"/>
        <v>97</v>
      </c>
      <c r="B110" s="182"/>
      <c r="C110" s="202"/>
      <c r="D110" s="202"/>
      <c r="E110" s="202"/>
      <c r="F110" s="202"/>
      <c r="G110" s="202"/>
      <c r="H110" s="202"/>
      <c r="I110" s="184"/>
      <c r="J110" s="184"/>
      <c r="K110" s="184"/>
      <c r="L110" s="184"/>
      <c r="M110" s="184"/>
      <c r="N110" s="184"/>
      <c r="O110" s="211"/>
      <c r="P110" s="184"/>
      <c r="Q110" s="184"/>
      <c r="R110" s="184"/>
      <c r="S110" s="184"/>
      <c r="T110" s="184"/>
      <c r="U110" s="184"/>
      <c r="V110" s="184"/>
      <c r="W110" s="184"/>
      <c r="X110" s="184"/>
      <c r="Y110" s="184"/>
      <c r="Z110" s="184"/>
      <c r="AA110" s="184"/>
      <c r="AB110" s="184"/>
      <c r="AC110" s="184"/>
      <c r="AD110" s="184"/>
      <c r="AE110" s="184"/>
      <c r="AF110" s="184"/>
      <c r="AG110" s="184"/>
      <c r="AH110" s="197"/>
      <c r="AI110" s="184"/>
      <c r="AJ110" s="184"/>
      <c r="AK110" s="184"/>
      <c r="AL110" s="184"/>
      <c r="AM110" s="184"/>
      <c r="AN110" s="184"/>
      <c r="AO110" s="184"/>
      <c r="AP110" s="184"/>
      <c r="AQ110" s="184"/>
      <c r="AR110" s="184"/>
      <c r="AS110" s="184"/>
      <c r="AT110" s="184"/>
      <c r="AU110" s="184"/>
      <c r="AV110" s="184"/>
      <c r="AW110" s="184"/>
      <c r="AX110" s="184"/>
      <c r="AY110" s="187"/>
      <c r="AZ110" s="187"/>
    </row>
    <row r="111" spans="1:52" x14ac:dyDescent="0.25">
      <c r="A111" s="192">
        <f t="shared" si="1"/>
        <v>98</v>
      </c>
      <c r="B111" s="182"/>
      <c r="C111" s="202"/>
      <c r="D111" s="202"/>
      <c r="E111" s="202"/>
      <c r="F111" s="202"/>
      <c r="G111" s="202"/>
      <c r="H111" s="202"/>
      <c r="I111" s="184"/>
      <c r="J111" s="184"/>
      <c r="K111" s="184"/>
      <c r="L111" s="184"/>
      <c r="M111" s="184"/>
      <c r="N111" s="184"/>
      <c r="O111" s="211"/>
      <c r="P111" s="184"/>
      <c r="Q111" s="184"/>
      <c r="R111" s="184"/>
      <c r="S111" s="184"/>
      <c r="T111" s="184"/>
      <c r="U111" s="184"/>
      <c r="V111" s="184"/>
      <c r="W111" s="184"/>
      <c r="X111" s="184"/>
      <c r="Y111" s="184"/>
      <c r="Z111" s="184"/>
      <c r="AA111" s="184"/>
      <c r="AB111" s="184"/>
      <c r="AC111" s="184"/>
      <c r="AD111" s="184"/>
      <c r="AE111" s="184"/>
      <c r="AF111" s="184"/>
      <c r="AG111" s="184"/>
      <c r="AH111" s="197"/>
      <c r="AI111" s="184"/>
      <c r="AJ111" s="184"/>
      <c r="AK111" s="184"/>
      <c r="AL111" s="184"/>
      <c r="AM111" s="184"/>
      <c r="AN111" s="184"/>
      <c r="AO111" s="184"/>
      <c r="AP111" s="184"/>
      <c r="AQ111" s="184"/>
      <c r="AR111" s="184"/>
      <c r="AS111" s="184"/>
      <c r="AT111" s="184"/>
      <c r="AU111" s="184"/>
      <c r="AV111" s="184"/>
      <c r="AW111" s="184"/>
      <c r="AX111" s="184"/>
      <c r="AY111" s="187"/>
      <c r="AZ111" s="187"/>
    </row>
    <row r="112" spans="1:52" x14ac:dyDescent="0.25">
      <c r="A112" s="192">
        <f t="shared" si="1"/>
        <v>99</v>
      </c>
      <c r="B112" s="182"/>
      <c r="C112" s="202"/>
      <c r="D112" s="202"/>
      <c r="E112" s="202"/>
      <c r="F112" s="202"/>
      <c r="G112" s="202"/>
      <c r="H112" s="202"/>
      <c r="I112" s="184"/>
      <c r="J112" s="184"/>
      <c r="K112" s="184"/>
      <c r="L112" s="184"/>
      <c r="M112" s="184"/>
      <c r="N112" s="184"/>
      <c r="O112" s="211"/>
      <c r="P112" s="184"/>
      <c r="Q112" s="184"/>
      <c r="R112" s="184"/>
      <c r="S112" s="184"/>
      <c r="T112" s="184"/>
      <c r="U112" s="184"/>
      <c r="V112" s="184"/>
      <c r="W112" s="184"/>
      <c r="X112" s="184"/>
      <c r="Y112" s="184"/>
      <c r="Z112" s="184"/>
      <c r="AA112" s="184"/>
      <c r="AB112" s="184"/>
      <c r="AC112" s="184"/>
      <c r="AD112" s="184"/>
      <c r="AE112" s="184"/>
      <c r="AF112" s="184"/>
      <c r="AG112" s="184"/>
      <c r="AH112" s="197"/>
      <c r="AI112" s="184"/>
      <c r="AJ112" s="184"/>
      <c r="AK112" s="184"/>
      <c r="AL112" s="184"/>
      <c r="AM112" s="184"/>
      <c r="AN112" s="184"/>
      <c r="AO112" s="184"/>
      <c r="AP112" s="184"/>
      <c r="AQ112" s="184"/>
      <c r="AR112" s="184"/>
      <c r="AS112" s="184"/>
      <c r="AT112" s="184"/>
      <c r="AU112" s="184"/>
      <c r="AV112" s="184"/>
      <c r="AW112" s="184"/>
      <c r="AX112" s="184"/>
      <c r="AY112" s="187"/>
      <c r="AZ112" s="187"/>
    </row>
    <row r="113" spans="1:52" x14ac:dyDescent="0.25">
      <c r="A113" s="192">
        <f t="shared" si="1"/>
        <v>100</v>
      </c>
      <c r="B113" s="182"/>
      <c r="C113" s="202"/>
      <c r="D113" s="202"/>
      <c r="E113" s="202"/>
      <c r="F113" s="202"/>
      <c r="G113" s="202"/>
      <c r="H113" s="202"/>
      <c r="I113" s="184"/>
      <c r="J113" s="184"/>
      <c r="K113" s="184"/>
      <c r="L113" s="184"/>
      <c r="M113" s="184"/>
      <c r="N113" s="184"/>
      <c r="O113" s="211"/>
      <c r="P113" s="184"/>
      <c r="Q113" s="184"/>
      <c r="R113" s="184"/>
      <c r="S113" s="184"/>
      <c r="T113" s="184"/>
      <c r="U113" s="184"/>
      <c r="V113" s="184"/>
      <c r="W113" s="184"/>
      <c r="X113" s="184"/>
      <c r="Y113" s="184"/>
      <c r="Z113" s="184"/>
      <c r="AA113" s="184"/>
      <c r="AB113" s="184"/>
      <c r="AC113" s="184"/>
      <c r="AD113" s="184"/>
      <c r="AE113" s="184"/>
      <c r="AF113" s="184"/>
      <c r="AG113" s="184"/>
      <c r="AH113" s="197"/>
      <c r="AI113" s="184"/>
      <c r="AJ113" s="184"/>
      <c r="AK113" s="184"/>
      <c r="AL113" s="184"/>
      <c r="AM113" s="184"/>
      <c r="AN113" s="184"/>
      <c r="AO113" s="184"/>
      <c r="AP113" s="184"/>
      <c r="AQ113" s="184"/>
      <c r="AR113" s="184"/>
      <c r="AS113" s="184"/>
      <c r="AT113" s="184"/>
      <c r="AU113" s="184"/>
      <c r="AV113" s="184"/>
      <c r="AW113" s="184"/>
      <c r="AX113" s="184"/>
      <c r="AY113" s="187"/>
      <c r="AZ113" s="187"/>
    </row>
    <row r="114" spans="1:52" x14ac:dyDescent="0.25">
      <c r="A114" s="192">
        <f t="shared" si="1"/>
        <v>101</v>
      </c>
      <c r="B114" s="182"/>
      <c r="C114" s="202"/>
      <c r="D114" s="202"/>
      <c r="E114" s="202"/>
      <c r="F114" s="202"/>
      <c r="G114" s="202"/>
      <c r="H114" s="202"/>
      <c r="I114" s="184"/>
      <c r="J114" s="184"/>
      <c r="K114" s="184"/>
      <c r="L114" s="184"/>
      <c r="M114" s="184"/>
      <c r="N114" s="184"/>
      <c r="O114" s="211"/>
      <c r="P114" s="184"/>
      <c r="Q114" s="184"/>
      <c r="R114" s="184"/>
      <c r="S114" s="184"/>
      <c r="T114" s="184"/>
      <c r="U114" s="184"/>
      <c r="V114" s="184"/>
      <c r="W114" s="184"/>
      <c r="X114" s="184"/>
      <c r="Y114" s="184"/>
      <c r="Z114" s="184"/>
      <c r="AA114" s="184"/>
      <c r="AB114" s="184"/>
      <c r="AC114" s="184"/>
      <c r="AD114" s="184"/>
      <c r="AE114" s="184"/>
      <c r="AF114" s="184"/>
      <c r="AG114" s="184"/>
      <c r="AH114" s="197"/>
      <c r="AI114" s="184"/>
      <c r="AJ114" s="184"/>
      <c r="AK114" s="184"/>
      <c r="AL114" s="184"/>
      <c r="AM114" s="184"/>
      <c r="AN114" s="184"/>
      <c r="AO114" s="184"/>
      <c r="AP114" s="184"/>
      <c r="AQ114" s="184"/>
      <c r="AR114" s="184"/>
      <c r="AS114" s="184"/>
      <c r="AT114" s="184"/>
      <c r="AU114" s="184"/>
      <c r="AV114" s="184"/>
      <c r="AW114" s="184"/>
      <c r="AX114" s="184"/>
      <c r="AY114" s="187"/>
      <c r="AZ114" s="187"/>
    </row>
    <row r="115" spans="1:52" x14ac:dyDescent="0.25">
      <c r="A115" s="192">
        <f t="shared" si="1"/>
        <v>102</v>
      </c>
      <c r="B115" s="182"/>
      <c r="C115" s="202"/>
      <c r="D115" s="202"/>
      <c r="E115" s="202"/>
      <c r="F115" s="202"/>
      <c r="G115" s="202"/>
      <c r="H115" s="202"/>
      <c r="I115" s="184"/>
      <c r="J115" s="184"/>
      <c r="K115" s="184"/>
      <c r="L115" s="184"/>
      <c r="M115" s="184"/>
      <c r="N115" s="184"/>
      <c r="O115" s="211"/>
      <c r="P115" s="184"/>
      <c r="Q115" s="184"/>
      <c r="R115" s="184"/>
      <c r="S115" s="184"/>
      <c r="T115" s="184"/>
      <c r="U115" s="184"/>
      <c r="V115" s="184"/>
      <c r="W115" s="184"/>
      <c r="X115" s="184"/>
      <c r="Y115" s="184"/>
      <c r="Z115" s="184"/>
      <c r="AA115" s="184"/>
      <c r="AB115" s="184"/>
      <c r="AC115" s="184"/>
      <c r="AD115" s="184"/>
      <c r="AE115" s="184"/>
      <c r="AF115" s="184"/>
      <c r="AG115" s="184"/>
      <c r="AH115" s="197"/>
      <c r="AI115" s="184"/>
      <c r="AJ115" s="184"/>
      <c r="AK115" s="184"/>
      <c r="AL115" s="184"/>
      <c r="AM115" s="184"/>
      <c r="AN115" s="184"/>
      <c r="AO115" s="184"/>
      <c r="AP115" s="184"/>
      <c r="AQ115" s="184"/>
      <c r="AR115" s="184"/>
      <c r="AS115" s="184"/>
      <c r="AT115" s="184"/>
      <c r="AU115" s="184"/>
      <c r="AV115" s="184"/>
      <c r="AW115" s="184"/>
      <c r="AX115" s="184"/>
      <c r="AY115" s="187"/>
      <c r="AZ115" s="187"/>
    </row>
    <row r="116" spans="1:52" x14ac:dyDescent="0.25">
      <c r="A116" s="192">
        <f t="shared" si="1"/>
        <v>103</v>
      </c>
      <c r="B116" s="182"/>
      <c r="C116" s="202"/>
      <c r="D116" s="202"/>
      <c r="E116" s="202"/>
      <c r="F116" s="202"/>
      <c r="G116" s="202"/>
      <c r="H116" s="202"/>
      <c r="I116" s="184"/>
      <c r="J116" s="184"/>
      <c r="K116" s="184"/>
      <c r="L116" s="184"/>
      <c r="M116" s="184"/>
      <c r="N116" s="184"/>
      <c r="O116" s="211"/>
      <c r="P116" s="184"/>
      <c r="Q116" s="184"/>
      <c r="R116" s="184"/>
      <c r="S116" s="184"/>
      <c r="T116" s="184"/>
      <c r="U116" s="184"/>
      <c r="V116" s="184"/>
      <c r="W116" s="184"/>
      <c r="X116" s="184"/>
      <c r="Y116" s="184"/>
      <c r="Z116" s="184"/>
      <c r="AA116" s="184"/>
      <c r="AB116" s="184"/>
      <c r="AC116" s="184"/>
      <c r="AD116" s="184"/>
      <c r="AE116" s="184"/>
      <c r="AF116" s="184"/>
      <c r="AG116" s="184"/>
      <c r="AH116" s="197"/>
      <c r="AI116" s="184"/>
      <c r="AJ116" s="184"/>
      <c r="AK116" s="184"/>
      <c r="AL116" s="184"/>
      <c r="AM116" s="184"/>
      <c r="AN116" s="184"/>
      <c r="AO116" s="184"/>
      <c r="AP116" s="184"/>
      <c r="AQ116" s="184"/>
      <c r="AR116" s="184"/>
      <c r="AS116" s="184"/>
      <c r="AT116" s="184"/>
      <c r="AU116" s="184"/>
      <c r="AV116" s="184"/>
      <c r="AW116" s="184"/>
      <c r="AX116" s="184"/>
      <c r="AY116" s="187"/>
      <c r="AZ116" s="187"/>
    </row>
    <row r="117" spans="1:52" x14ac:dyDescent="0.25">
      <c r="A117" s="192">
        <f t="shared" si="1"/>
        <v>104</v>
      </c>
      <c r="B117" s="182"/>
      <c r="C117" s="202"/>
      <c r="D117" s="202"/>
      <c r="E117" s="202"/>
      <c r="F117" s="202"/>
      <c r="G117" s="202"/>
      <c r="H117" s="202"/>
      <c r="I117" s="184"/>
      <c r="J117" s="184"/>
      <c r="K117" s="184"/>
      <c r="L117" s="184"/>
      <c r="M117" s="184"/>
      <c r="N117" s="184"/>
      <c r="O117" s="211"/>
      <c r="P117" s="184"/>
      <c r="Q117" s="184"/>
      <c r="R117" s="184"/>
      <c r="S117" s="184"/>
      <c r="T117" s="184"/>
      <c r="U117" s="184"/>
      <c r="V117" s="184"/>
      <c r="W117" s="184"/>
      <c r="X117" s="184"/>
      <c r="Y117" s="184"/>
      <c r="Z117" s="184"/>
      <c r="AA117" s="184"/>
      <c r="AB117" s="184"/>
      <c r="AC117" s="184"/>
      <c r="AD117" s="184"/>
      <c r="AE117" s="184"/>
      <c r="AF117" s="184"/>
      <c r="AG117" s="184"/>
      <c r="AH117" s="197"/>
      <c r="AI117" s="184"/>
      <c r="AJ117" s="184"/>
      <c r="AK117" s="184"/>
      <c r="AL117" s="184"/>
      <c r="AM117" s="184"/>
      <c r="AN117" s="184"/>
      <c r="AO117" s="184"/>
      <c r="AP117" s="184"/>
      <c r="AQ117" s="184"/>
      <c r="AR117" s="184"/>
      <c r="AS117" s="184"/>
      <c r="AT117" s="184"/>
      <c r="AU117" s="184"/>
      <c r="AV117" s="184"/>
      <c r="AW117" s="184"/>
      <c r="AX117" s="184"/>
      <c r="AY117" s="187"/>
      <c r="AZ117" s="187"/>
    </row>
    <row r="118" spans="1:52" x14ac:dyDescent="0.25">
      <c r="A118" s="192">
        <f t="shared" si="1"/>
        <v>105</v>
      </c>
      <c r="B118" s="182"/>
      <c r="C118" s="202"/>
      <c r="D118" s="202"/>
      <c r="E118" s="202"/>
      <c r="F118" s="202"/>
      <c r="G118" s="202"/>
      <c r="H118" s="202"/>
      <c r="I118" s="184"/>
      <c r="J118" s="184"/>
      <c r="K118" s="184"/>
      <c r="L118" s="184"/>
      <c r="M118" s="184"/>
      <c r="N118" s="184"/>
      <c r="O118" s="211"/>
      <c r="P118" s="184"/>
      <c r="Q118" s="184"/>
      <c r="R118" s="184"/>
      <c r="S118" s="184"/>
      <c r="T118" s="184"/>
      <c r="U118" s="184"/>
      <c r="V118" s="184"/>
      <c r="W118" s="184"/>
      <c r="X118" s="184"/>
      <c r="Y118" s="184"/>
      <c r="Z118" s="184"/>
      <c r="AA118" s="184"/>
      <c r="AB118" s="184"/>
      <c r="AC118" s="184"/>
      <c r="AD118" s="184"/>
      <c r="AE118" s="184"/>
      <c r="AF118" s="184"/>
      <c r="AG118" s="184"/>
      <c r="AH118" s="197"/>
      <c r="AI118" s="184"/>
      <c r="AJ118" s="184"/>
      <c r="AK118" s="184"/>
      <c r="AL118" s="184"/>
      <c r="AM118" s="184"/>
      <c r="AN118" s="184"/>
      <c r="AO118" s="184"/>
      <c r="AP118" s="184"/>
      <c r="AQ118" s="184"/>
      <c r="AR118" s="184"/>
      <c r="AS118" s="184"/>
      <c r="AT118" s="184"/>
      <c r="AU118" s="184"/>
      <c r="AV118" s="184"/>
      <c r="AW118" s="184"/>
      <c r="AX118" s="184"/>
      <c r="AY118" s="187"/>
      <c r="AZ118" s="187"/>
    </row>
    <row r="119" spans="1:52" x14ac:dyDescent="0.25">
      <c r="A119" s="192">
        <f t="shared" si="1"/>
        <v>106</v>
      </c>
      <c r="B119" s="182"/>
      <c r="C119" s="202"/>
      <c r="D119" s="202"/>
      <c r="E119" s="202"/>
      <c r="F119" s="202"/>
      <c r="G119" s="202"/>
      <c r="H119" s="202"/>
      <c r="I119" s="184"/>
      <c r="J119" s="184"/>
      <c r="K119" s="184"/>
      <c r="L119" s="184"/>
      <c r="M119" s="184"/>
      <c r="N119" s="184"/>
      <c r="O119" s="211"/>
      <c r="P119" s="184"/>
      <c r="Q119" s="184"/>
      <c r="R119" s="184"/>
      <c r="S119" s="184"/>
      <c r="T119" s="184"/>
      <c r="U119" s="184"/>
      <c r="V119" s="184"/>
      <c r="W119" s="184"/>
      <c r="X119" s="184"/>
      <c r="Y119" s="184"/>
      <c r="Z119" s="184"/>
      <c r="AA119" s="184"/>
      <c r="AB119" s="184"/>
      <c r="AC119" s="184"/>
      <c r="AD119" s="184"/>
      <c r="AE119" s="184"/>
      <c r="AF119" s="184"/>
      <c r="AG119" s="184"/>
      <c r="AH119" s="197"/>
      <c r="AI119" s="184"/>
      <c r="AJ119" s="184"/>
      <c r="AK119" s="184"/>
      <c r="AL119" s="184"/>
      <c r="AM119" s="184"/>
      <c r="AN119" s="184"/>
      <c r="AO119" s="184"/>
      <c r="AP119" s="184"/>
      <c r="AQ119" s="184"/>
      <c r="AR119" s="184"/>
      <c r="AS119" s="184"/>
      <c r="AT119" s="184"/>
      <c r="AU119" s="184"/>
      <c r="AV119" s="184"/>
      <c r="AW119" s="184"/>
      <c r="AX119" s="184"/>
      <c r="AY119" s="187"/>
      <c r="AZ119" s="187"/>
    </row>
    <row r="120" spans="1:52" x14ac:dyDescent="0.25">
      <c r="A120" s="192">
        <f t="shared" si="1"/>
        <v>107</v>
      </c>
      <c r="B120" s="182"/>
      <c r="C120" s="202"/>
      <c r="D120" s="202"/>
      <c r="E120" s="202"/>
      <c r="F120" s="202"/>
      <c r="G120" s="202"/>
      <c r="H120" s="202"/>
      <c r="I120" s="184"/>
      <c r="J120" s="184"/>
      <c r="K120" s="184"/>
      <c r="L120" s="184"/>
      <c r="M120" s="184"/>
      <c r="N120" s="184"/>
      <c r="O120" s="211"/>
      <c r="P120" s="184"/>
      <c r="Q120" s="184"/>
      <c r="R120" s="184"/>
      <c r="S120" s="184"/>
      <c r="T120" s="184"/>
      <c r="U120" s="184"/>
      <c r="V120" s="184"/>
      <c r="W120" s="184"/>
      <c r="X120" s="184"/>
      <c r="Y120" s="184"/>
      <c r="Z120" s="184"/>
      <c r="AA120" s="184"/>
      <c r="AB120" s="184"/>
      <c r="AC120" s="184"/>
      <c r="AD120" s="184"/>
      <c r="AE120" s="184"/>
      <c r="AF120" s="184"/>
      <c r="AG120" s="184"/>
      <c r="AH120" s="197"/>
      <c r="AI120" s="184"/>
      <c r="AJ120" s="184"/>
      <c r="AK120" s="184"/>
      <c r="AL120" s="184"/>
      <c r="AM120" s="184"/>
      <c r="AN120" s="184"/>
      <c r="AO120" s="184"/>
      <c r="AP120" s="184"/>
      <c r="AQ120" s="184"/>
      <c r="AR120" s="184"/>
      <c r="AS120" s="184"/>
      <c r="AT120" s="184"/>
      <c r="AU120" s="184"/>
      <c r="AV120" s="184"/>
      <c r="AW120" s="184"/>
      <c r="AX120" s="184"/>
      <c r="AY120" s="187"/>
      <c r="AZ120" s="187"/>
    </row>
    <row r="121" spans="1:52" x14ac:dyDescent="0.25">
      <c r="A121" s="192">
        <f t="shared" si="1"/>
        <v>108</v>
      </c>
      <c r="B121" s="182"/>
      <c r="C121" s="202"/>
      <c r="D121" s="202"/>
      <c r="E121" s="202"/>
      <c r="F121" s="202"/>
      <c r="G121" s="202"/>
      <c r="H121" s="202"/>
      <c r="I121" s="184"/>
      <c r="J121" s="184"/>
      <c r="K121" s="184"/>
      <c r="L121" s="184"/>
      <c r="M121" s="184"/>
      <c r="N121" s="184"/>
      <c r="O121" s="211"/>
      <c r="P121" s="184"/>
      <c r="Q121" s="184"/>
      <c r="R121" s="184"/>
      <c r="S121" s="184"/>
      <c r="T121" s="184"/>
      <c r="U121" s="184"/>
      <c r="V121" s="184"/>
      <c r="W121" s="184"/>
      <c r="X121" s="184"/>
      <c r="Y121" s="184"/>
      <c r="Z121" s="184"/>
      <c r="AA121" s="184"/>
      <c r="AB121" s="184"/>
      <c r="AC121" s="184"/>
      <c r="AD121" s="184"/>
      <c r="AE121" s="184"/>
      <c r="AF121" s="184"/>
      <c r="AG121" s="184"/>
      <c r="AH121" s="197"/>
      <c r="AI121" s="184"/>
      <c r="AJ121" s="184"/>
      <c r="AK121" s="184"/>
      <c r="AL121" s="184"/>
      <c r="AM121" s="184"/>
      <c r="AN121" s="184"/>
      <c r="AO121" s="184"/>
      <c r="AP121" s="184"/>
      <c r="AQ121" s="184"/>
      <c r="AR121" s="184"/>
      <c r="AS121" s="184"/>
      <c r="AT121" s="184"/>
      <c r="AU121" s="184"/>
      <c r="AV121" s="184"/>
      <c r="AW121" s="184"/>
      <c r="AX121" s="184"/>
      <c r="AY121" s="187"/>
      <c r="AZ121" s="187"/>
    </row>
    <row r="122" spans="1:52" x14ac:dyDescent="0.25">
      <c r="A122" s="192">
        <f t="shared" si="1"/>
        <v>109</v>
      </c>
      <c r="B122" s="182"/>
      <c r="C122" s="202"/>
      <c r="D122" s="202"/>
      <c r="E122" s="202"/>
      <c r="F122" s="202"/>
      <c r="G122" s="202"/>
      <c r="H122" s="202"/>
      <c r="I122" s="184"/>
      <c r="J122" s="184"/>
      <c r="K122" s="184"/>
      <c r="L122" s="184"/>
      <c r="M122" s="184"/>
      <c r="N122" s="184"/>
      <c r="O122" s="211"/>
      <c r="P122" s="184"/>
      <c r="Q122" s="184"/>
      <c r="R122" s="184"/>
      <c r="S122" s="184"/>
      <c r="T122" s="184"/>
      <c r="U122" s="184"/>
      <c r="V122" s="184"/>
      <c r="W122" s="184"/>
      <c r="X122" s="184"/>
      <c r="Y122" s="184"/>
      <c r="Z122" s="184"/>
      <c r="AA122" s="184"/>
      <c r="AB122" s="184"/>
      <c r="AC122" s="184"/>
      <c r="AD122" s="184"/>
      <c r="AE122" s="184"/>
      <c r="AF122" s="184"/>
      <c r="AG122" s="184"/>
      <c r="AH122" s="197"/>
      <c r="AI122" s="184"/>
      <c r="AJ122" s="184"/>
      <c r="AK122" s="184"/>
      <c r="AL122" s="184"/>
      <c r="AM122" s="184"/>
      <c r="AN122" s="184"/>
      <c r="AO122" s="184"/>
      <c r="AP122" s="184"/>
      <c r="AQ122" s="184"/>
      <c r="AR122" s="184"/>
      <c r="AS122" s="184"/>
      <c r="AT122" s="184"/>
      <c r="AU122" s="184"/>
      <c r="AV122" s="184"/>
      <c r="AW122" s="184"/>
      <c r="AX122" s="184"/>
      <c r="AY122" s="187"/>
      <c r="AZ122" s="187"/>
    </row>
    <row r="123" spans="1:52" x14ac:dyDescent="0.25">
      <c r="A123" s="192">
        <f t="shared" si="1"/>
        <v>110</v>
      </c>
      <c r="B123" s="182"/>
      <c r="C123" s="202"/>
      <c r="D123" s="202"/>
      <c r="E123" s="202"/>
      <c r="F123" s="202"/>
      <c r="G123" s="202"/>
      <c r="H123" s="202"/>
      <c r="I123" s="184"/>
      <c r="J123" s="184"/>
      <c r="K123" s="184"/>
      <c r="L123" s="184"/>
      <c r="M123" s="184"/>
      <c r="N123" s="184"/>
      <c r="O123" s="211"/>
      <c r="P123" s="184"/>
      <c r="Q123" s="184"/>
      <c r="R123" s="184"/>
      <c r="S123" s="184"/>
      <c r="T123" s="184"/>
      <c r="U123" s="184"/>
      <c r="V123" s="184"/>
      <c r="W123" s="184"/>
      <c r="X123" s="184"/>
      <c r="Y123" s="184"/>
      <c r="Z123" s="184"/>
      <c r="AA123" s="184"/>
      <c r="AB123" s="184"/>
      <c r="AC123" s="184"/>
      <c r="AD123" s="184"/>
      <c r="AE123" s="184"/>
      <c r="AF123" s="184"/>
      <c r="AG123" s="184"/>
      <c r="AH123" s="197"/>
      <c r="AI123" s="184"/>
      <c r="AJ123" s="184"/>
      <c r="AK123" s="184"/>
      <c r="AL123" s="184"/>
      <c r="AM123" s="184"/>
      <c r="AN123" s="184"/>
      <c r="AO123" s="184"/>
      <c r="AP123" s="184"/>
      <c r="AQ123" s="184"/>
      <c r="AR123" s="184"/>
      <c r="AS123" s="184"/>
      <c r="AT123" s="184"/>
      <c r="AU123" s="184"/>
      <c r="AV123" s="184"/>
      <c r="AW123" s="184"/>
      <c r="AX123" s="184"/>
      <c r="AY123" s="187"/>
      <c r="AZ123" s="187"/>
    </row>
    <row r="124" spans="1:52" x14ac:dyDescent="0.25">
      <c r="A124" s="192">
        <f t="shared" si="1"/>
        <v>111</v>
      </c>
      <c r="B124" s="182"/>
      <c r="C124" s="202"/>
      <c r="D124" s="202"/>
      <c r="E124" s="202"/>
      <c r="F124" s="202"/>
      <c r="G124" s="202"/>
      <c r="H124" s="202"/>
      <c r="I124" s="184"/>
      <c r="J124" s="184"/>
      <c r="K124" s="184"/>
      <c r="L124" s="184"/>
      <c r="M124" s="184"/>
      <c r="N124" s="184"/>
      <c r="O124" s="211"/>
      <c r="P124" s="184"/>
      <c r="Q124" s="184"/>
      <c r="R124" s="184"/>
      <c r="S124" s="184"/>
      <c r="T124" s="184"/>
      <c r="U124" s="184"/>
      <c r="V124" s="184"/>
      <c r="W124" s="184"/>
      <c r="X124" s="184"/>
      <c r="Y124" s="184"/>
      <c r="Z124" s="184"/>
      <c r="AA124" s="184"/>
      <c r="AB124" s="184"/>
      <c r="AC124" s="184"/>
      <c r="AD124" s="184"/>
      <c r="AE124" s="184"/>
      <c r="AF124" s="184"/>
      <c r="AG124" s="184"/>
      <c r="AH124" s="197"/>
      <c r="AI124" s="184"/>
      <c r="AJ124" s="184"/>
      <c r="AK124" s="184"/>
      <c r="AL124" s="184"/>
      <c r="AM124" s="184"/>
      <c r="AN124" s="184"/>
      <c r="AO124" s="184"/>
      <c r="AP124" s="184"/>
      <c r="AQ124" s="184"/>
      <c r="AR124" s="184"/>
      <c r="AS124" s="184"/>
      <c r="AT124" s="184"/>
      <c r="AU124" s="184"/>
      <c r="AV124" s="184"/>
      <c r="AW124" s="184"/>
      <c r="AX124" s="184"/>
      <c r="AY124" s="187"/>
      <c r="AZ124" s="187"/>
    </row>
    <row r="125" spans="1:52" x14ac:dyDescent="0.25">
      <c r="A125" s="192">
        <f t="shared" si="1"/>
        <v>112</v>
      </c>
      <c r="B125" s="182"/>
      <c r="C125" s="202"/>
      <c r="D125" s="202"/>
      <c r="E125" s="202"/>
      <c r="F125" s="202"/>
      <c r="G125" s="202"/>
      <c r="H125" s="202"/>
      <c r="I125" s="184"/>
      <c r="J125" s="184"/>
      <c r="K125" s="184"/>
      <c r="L125" s="184"/>
      <c r="M125" s="184"/>
      <c r="N125" s="184"/>
      <c r="O125" s="211"/>
      <c r="P125" s="184"/>
      <c r="Q125" s="184"/>
      <c r="R125" s="184"/>
      <c r="S125" s="184"/>
      <c r="T125" s="184"/>
      <c r="U125" s="184"/>
      <c r="V125" s="184"/>
      <c r="W125" s="184"/>
      <c r="X125" s="184"/>
      <c r="Y125" s="184"/>
      <c r="Z125" s="184"/>
      <c r="AA125" s="184"/>
      <c r="AB125" s="184"/>
      <c r="AC125" s="184"/>
      <c r="AD125" s="184"/>
      <c r="AE125" s="184"/>
      <c r="AF125" s="184"/>
      <c r="AG125" s="184"/>
      <c r="AH125" s="197"/>
      <c r="AI125" s="184"/>
      <c r="AJ125" s="184"/>
      <c r="AK125" s="184"/>
      <c r="AL125" s="184"/>
      <c r="AM125" s="184"/>
      <c r="AN125" s="184"/>
      <c r="AO125" s="184"/>
      <c r="AP125" s="184"/>
      <c r="AQ125" s="184"/>
      <c r="AR125" s="184"/>
      <c r="AS125" s="184"/>
      <c r="AT125" s="184"/>
      <c r="AU125" s="184"/>
      <c r="AV125" s="184"/>
      <c r="AW125" s="184"/>
      <c r="AX125" s="184"/>
      <c r="AY125" s="187"/>
      <c r="AZ125" s="187"/>
    </row>
    <row r="126" spans="1:52" x14ac:dyDescent="0.25">
      <c r="A126" s="192">
        <f t="shared" si="1"/>
        <v>113</v>
      </c>
      <c r="B126" s="182"/>
      <c r="C126" s="202"/>
      <c r="D126" s="202"/>
      <c r="E126" s="202"/>
      <c r="F126" s="202"/>
      <c r="G126" s="202"/>
      <c r="H126" s="202"/>
      <c r="I126" s="184"/>
      <c r="J126" s="184"/>
      <c r="K126" s="184"/>
      <c r="L126" s="184"/>
      <c r="M126" s="184"/>
      <c r="N126" s="184"/>
      <c r="O126" s="211"/>
      <c r="P126" s="184"/>
      <c r="Q126" s="184"/>
      <c r="R126" s="184"/>
      <c r="S126" s="184"/>
      <c r="T126" s="184"/>
      <c r="U126" s="184"/>
      <c r="V126" s="184"/>
      <c r="W126" s="184"/>
      <c r="X126" s="184"/>
      <c r="Y126" s="184"/>
      <c r="Z126" s="184"/>
      <c r="AA126" s="184"/>
      <c r="AB126" s="184"/>
      <c r="AC126" s="184"/>
      <c r="AD126" s="184"/>
      <c r="AE126" s="184"/>
      <c r="AF126" s="184"/>
      <c r="AG126" s="184"/>
      <c r="AH126" s="197"/>
      <c r="AI126" s="184"/>
      <c r="AJ126" s="184"/>
      <c r="AK126" s="184"/>
      <c r="AL126" s="184"/>
      <c r="AM126" s="184"/>
      <c r="AN126" s="184"/>
      <c r="AO126" s="184"/>
      <c r="AP126" s="184"/>
      <c r="AQ126" s="184"/>
      <c r="AR126" s="184"/>
      <c r="AS126" s="184"/>
      <c r="AT126" s="184"/>
      <c r="AU126" s="184"/>
      <c r="AV126" s="184"/>
      <c r="AW126" s="184"/>
      <c r="AX126" s="184"/>
      <c r="AY126" s="187"/>
      <c r="AZ126" s="187"/>
    </row>
    <row r="127" spans="1:52" x14ac:dyDescent="0.25">
      <c r="A127" s="192">
        <f t="shared" si="1"/>
        <v>114</v>
      </c>
      <c r="B127" s="182"/>
      <c r="C127" s="202"/>
      <c r="D127" s="202"/>
      <c r="E127" s="202"/>
      <c r="F127" s="202"/>
      <c r="G127" s="202"/>
      <c r="H127" s="202"/>
      <c r="I127" s="184"/>
      <c r="J127" s="184"/>
      <c r="K127" s="184"/>
      <c r="L127" s="184"/>
      <c r="M127" s="184"/>
      <c r="N127" s="184"/>
      <c r="O127" s="211"/>
      <c r="P127" s="184"/>
      <c r="Q127" s="184"/>
      <c r="R127" s="184"/>
      <c r="S127" s="184"/>
      <c r="T127" s="184"/>
      <c r="U127" s="184"/>
      <c r="V127" s="184"/>
      <c r="W127" s="184"/>
      <c r="X127" s="184"/>
      <c r="Y127" s="184"/>
      <c r="Z127" s="184"/>
      <c r="AA127" s="184"/>
      <c r="AB127" s="184"/>
      <c r="AC127" s="184"/>
      <c r="AD127" s="184"/>
      <c r="AE127" s="184"/>
      <c r="AF127" s="184"/>
      <c r="AG127" s="184"/>
      <c r="AH127" s="197"/>
      <c r="AI127" s="184"/>
      <c r="AJ127" s="184"/>
      <c r="AK127" s="184"/>
      <c r="AL127" s="184"/>
      <c r="AM127" s="184"/>
      <c r="AN127" s="184"/>
      <c r="AO127" s="184"/>
      <c r="AP127" s="184"/>
      <c r="AQ127" s="184"/>
      <c r="AR127" s="184"/>
      <c r="AS127" s="184"/>
      <c r="AT127" s="184"/>
      <c r="AU127" s="184"/>
      <c r="AV127" s="184"/>
      <c r="AW127" s="184"/>
      <c r="AX127" s="184"/>
      <c r="AY127" s="187"/>
      <c r="AZ127" s="187"/>
    </row>
    <row r="128" spans="1:52" x14ac:dyDescent="0.25">
      <c r="A128" s="192">
        <f t="shared" si="1"/>
        <v>115</v>
      </c>
      <c r="B128" s="182"/>
      <c r="C128" s="202"/>
      <c r="D128" s="202"/>
      <c r="E128" s="202"/>
      <c r="F128" s="202"/>
      <c r="G128" s="202"/>
      <c r="H128" s="202"/>
      <c r="I128" s="184"/>
      <c r="J128" s="184"/>
      <c r="K128" s="184"/>
      <c r="L128" s="184"/>
      <c r="M128" s="184"/>
      <c r="N128" s="184"/>
      <c r="O128" s="211"/>
      <c r="P128" s="184"/>
      <c r="Q128" s="184"/>
      <c r="R128" s="184"/>
      <c r="S128" s="184"/>
      <c r="T128" s="184"/>
      <c r="U128" s="184"/>
      <c r="V128" s="184"/>
      <c r="W128" s="184"/>
      <c r="X128" s="184"/>
      <c r="Y128" s="184"/>
      <c r="Z128" s="184"/>
      <c r="AA128" s="184"/>
      <c r="AB128" s="184"/>
      <c r="AC128" s="184"/>
      <c r="AD128" s="184"/>
      <c r="AE128" s="184"/>
      <c r="AF128" s="184"/>
      <c r="AG128" s="184"/>
      <c r="AH128" s="197"/>
      <c r="AI128" s="184"/>
      <c r="AJ128" s="184"/>
      <c r="AK128" s="184"/>
      <c r="AL128" s="184"/>
      <c r="AM128" s="184"/>
      <c r="AN128" s="184"/>
      <c r="AO128" s="184"/>
      <c r="AP128" s="184"/>
      <c r="AQ128" s="184"/>
      <c r="AR128" s="184"/>
      <c r="AS128" s="184"/>
      <c r="AT128" s="184"/>
      <c r="AU128" s="184"/>
      <c r="AV128" s="184"/>
      <c r="AW128" s="184"/>
      <c r="AX128" s="184"/>
      <c r="AY128" s="187"/>
      <c r="AZ128" s="187"/>
    </row>
    <row r="129" spans="1:52" x14ac:dyDescent="0.25">
      <c r="A129" s="192">
        <f t="shared" si="1"/>
        <v>116</v>
      </c>
      <c r="B129" s="182"/>
      <c r="C129" s="202"/>
      <c r="D129" s="202"/>
      <c r="E129" s="202"/>
      <c r="F129" s="202"/>
      <c r="G129" s="202"/>
      <c r="H129" s="202"/>
      <c r="I129" s="184"/>
      <c r="J129" s="184"/>
      <c r="K129" s="184"/>
      <c r="L129" s="184"/>
      <c r="M129" s="184"/>
      <c r="N129" s="184"/>
      <c r="O129" s="211"/>
      <c r="P129" s="184"/>
      <c r="Q129" s="184"/>
      <c r="R129" s="184"/>
      <c r="S129" s="184"/>
      <c r="T129" s="184"/>
      <c r="U129" s="184"/>
      <c r="V129" s="184"/>
      <c r="W129" s="184"/>
      <c r="X129" s="184"/>
      <c r="Y129" s="184"/>
      <c r="Z129" s="184"/>
      <c r="AA129" s="184"/>
      <c r="AB129" s="184"/>
      <c r="AC129" s="184"/>
      <c r="AD129" s="184"/>
      <c r="AE129" s="184"/>
      <c r="AF129" s="184"/>
      <c r="AG129" s="184"/>
      <c r="AH129" s="197"/>
      <c r="AI129" s="184"/>
      <c r="AJ129" s="184"/>
      <c r="AK129" s="184"/>
      <c r="AL129" s="184"/>
      <c r="AM129" s="184"/>
      <c r="AN129" s="184"/>
      <c r="AO129" s="184"/>
      <c r="AP129" s="184"/>
      <c r="AQ129" s="184"/>
      <c r="AR129" s="184"/>
      <c r="AS129" s="184"/>
      <c r="AT129" s="184"/>
      <c r="AU129" s="184"/>
      <c r="AV129" s="184"/>
      <c r="AW129" s="184"/>
      <c r="AX129" s="184"/>
      <c r="AY129" s="187"/>
      <c r="AZ129" s="187"/>
    </row>
    <row r="130" spans="1:52" x14ac:dyDescent="0.25">
      <c r="A130" s="192">
        <f t="shared" si="1"/>
        <v>117</v>
      </c>
      <c r="B130" s="182"/>
      <c r="C130" s="202"/>
      <c r="D130" s="202"/>
      <c r="E130" s="202"/>
      <c r="F130" s="202"/>
      <c r="G130" s="202"/>
      <c r="H130" s="202"/>
      <c r="I130" s="184"/>
      <c r="J130" s="184"/>
      <c r="K130" s="184"/>
      <c r="L130" s="184"/>
      <c r="M130" s="184"/>
      <c r="N130" s="184"/>
      <c r="O130" s="211"/>
      <c r="P130" s="184"/>
      <c r="Q130" s="184"/>
      <c r="R130" s="184"/>
      <c r="S130" s="184"/>
      <c r="T130" s="184"/>
      <c r="U130" s="184"/>
      <c r="V130" s="184"/>
      <c r="W130" s="184"/>
      <c r="X130" s="184"/>
      <c r="Y130" s="184"/>
      <c r="Z130" s="184"/>
      <c r="AA130" s="184"/>
      <c r="AB130" s="184"/>
      <c r="AC130" s="184"/>
      <c r="AD130" s="184"/>
      <c r="AE130" s="184"/>
      <c r="AF130" s="184"/>
      <c r="AG130" s="184"/>
      <c r="AH130" s="197"/>
      <c r="AI130" s="184"/>
      <c r="AJ130" s="184"/>
      <c r="AK130" s="184"/>
      <c r="AL130" s="184"/>
      <c r="AM130" s="184"/>
      <c r="AN130" s="184"/>
      <c r="AO130" s="184"/>
      <c r="AP130" s="184"/>
      <c r="AQ130" s="184"/>
      <c r="AR130" s="184"/>
      <c r="AS130" s="184"/>
      <c r="AT130" s="184"/>
      <c r="AU130" s="184"/>
      <c r="AV130" s="184"/>
      <c r="AW130" s="184"/>
      <c r="AX130" s="184"/>
      <c r="AY130" s="187"/>
      <c r="AZ130" s="187"/>
    </row>
    <row r="131" spans="1:52" x14ac:dyDescent="0.25">
      <c r="A131" s="192">
        <f t="shared" si="1"/>
        <v>118</v>
      </c>
      <c r="B131" s="182"/>
      <c r="C131" s="202"/>
      <c r="D131" s="202"/>
      <c r="E131" s="202"/>
      <c r="F131" s="202"/>
      <c r="G131" s="202"/>
      <c r="H131" s="202"/>
      <c r="I131" s="184"/>
      <c r="J131" s="184"/>
      <c r="K131" s="184"/>
      <c r="L131" s="184"/>
      <c r="M131" s="184"/>
      <c r="N131" s="184"/>
      <c r="O131" s="211"/>
      <c r="P131" s="184"/>
      <c r="Q131" s="184"/>
      <c r="R131" s="184"/>
      <c r="S131" s="184"/>
      <c r="T131" s="184"/>
      <c r="U131" s="184"/>
      <c r="V131" s="184"/>
      <c r="W131" s="184"/>
      <c r="X131" s="184"/>
      <c r="Y131" s="184"/>
      <c r="Z131" s="184"/>
      <c r="AA131" s="184"/>
      <c r="AB131" s="184"/>
      <c r="AC131" s="184"/>
      <c r="AD131" s="184"/>
      <c r="AE131" s="184"/>
      <c r="AF131" s="184"/>
      <c r="AG131" s="184"/>
      <c r="AH131" s="197"/>
      <c r="AI131" s="184"/>
      <c r="AJ131" s="184"/>
      <c r="AK131" s="184"/>
      <c r="AL131" s="184"/>
      <c r="AM131" s="184"/>
      <c r="AN131" s="184"/>
      <c r="AO131" s="184"/>
      <c r="AP131" s="184"/>
      <c r="AQ131" s="184"/>
      <c r="AR131" s="184"/>
      <c r="AS131" s="184"/>
      <c r="AT131" s="184"/>
      <c r="AU131" s="184"/>
      <c r="AV131" s="184"/>
      <c r="AW131" s="184"/>
      <c r="AX131" s="184"/>
      <c r="AY131" s="187"/>
      <c r="AZ131" s="187"/>
    </row>
    <row r="132" spans="1:52" x14ac:dyDescent="0.25">
      <c r="A132" s="192">
        <f t="shared" si="1"/>
        <v>119</v>
      </c>
      <c r="B132" s="182"/>
      <c r="C132" s="202"/>
      <c r="D132" s="202"/>
      <c r="E132" s="202"/>
      <c r="F132" s="202"/>
      <c r="G132" s="202"/>
      <c r="H132" s="202"/>
      <c r="I132" s="184"/>
      <c r="J132" s="184"/>
      <c r="K132" s="184"/>
      <c r="L132" s="184"/>
      <c r="M132" s="184"/>
      <c r="N132" s="184"/>
      <c r="O132" s="211"/>
      <c r="P132" s="184"/>
      <c r="Q132" s="184"/>
      <c r="R132" s="184"/>
      <c r="S132" s="184"/>
      <c r="T132" s="184"/>
      <c r="U132" s="184"/>
      <c r="V132" s="184"/>
      <c r="W132" s="184"/>
      <c r="X132" s="184"/>
      <c r="Y132" s="184"/>
      <c r="Z132" s="184"/>
      <c r="AA132" s="184"/>
      <c r="AB132" s="184"/>
      <c r="AC132" s="184"/>
      <c r="AD132" s="184"/>
      <c r="AE132" s="184"/>
      <c r="AF132" s="184"/>
      <c r="AG132" s="184"/>
      <c r="AH132" s="197"/>
      <c r="AI132" s="184"/>
      <c r="AJ132" s="184"/>
      <c r="AK132" s="184"/>
      <c r="AL132" s="184"/>
      <c r="AM132" s="184"/>
      <c r="AN132" s="184"/>
      <c r="AO132" s="184"/>
      <c r="AP132" s="184"/>
      <c r="AQ132" s="184"/>
      <c r="AR132" s="184"/>
      <c r="AS132" s="184"/>
      <c r="AT132" s="184"/>
      <c r="AU132" s="184"/>
      <c r="AV132" s="184"/>
      <c r="AW132" s="184"/>
      <c r="AX132" s="184"/>
      <c r="AY132" s="187"/>
      <c r="AZ132" s="187"/>
    </row>
    <row r="133" spans="1:52" x14ac:dyDescent="0.25">
      <c r="A133" s="192">
        <f t="shared" si="1"/>
        <v>120</v>
      </c>
      <c r="B133" s="182"/>
      <c r="C133" s="202"/>
      <c r="D133" s="202"/>
      <c r="E133" s="202"/>
      <c r="F133" s="202"/>
      <c r="G133" s="202"/>
      <c r="H133" s="202"/>
      <c r="I133" s="184"/>
      <c r="J133" s="184"/>
      <c r="K133" s="184"/>
      <c r="L133" s="184"/>
      <c r="M133" s="184"/>
      <c r="N133" s="184"/>
      <c r="O133" s="211"/>
      <c r="P133" s="184"/>
      <c r="Q133" s="184"/>
      <c r="R133" s="184"/>
      <c r="S133" s="184"/>
      <c r="T133" s="184"/>
      <c r="U133" s="184"/>
      <c r="V133" s="184"/>
      <c r="W133" s="184"/>
      <c r="X133" s="184"/>
      <c r="Y133" s="184"/>
      <c r="Z133" s="184"/>
      <c r="AA133" s="184"/>
      <c r="AB133" s="184"/>
      <c r="AC133" s="184"/>
      <c r="AD133" s="184"/>
      <c r="AE133" s="184"/>
      <c r="AF133" s="184"/>
      <c r="AG133" s="184"/>
      <c r="AH133" s="197"/>
      <c r="AI133" s="184"/>
      <c r="AJ133" s="184"/>
      <c r="AK133" s="184"/>
      <c r="AL133" s="184"/>
      <c r="AM133" s="184"/>
      <c r="AN133" s="184"/>
      <c r="AO133" s="184"/>
      <c r="AP133" s="184"/>
      <c r="AQ133" s="184"/>
      <c r="AR133" s="184"/>
      <c r="AS133" s="184"/>
      <c r="AT133" s="184"/>
      <c r="AU133" s="184"/>
      <c r="AV133" s="184"/>
      <c r="AW133" s="184"/>
      <c r="AX133" s="184"/>
      <c r="AY133" s="187"/>
      <c r="AZ133" s="187"/>
    </row>
    <row r="134" spans="1:52" x14ac:dyDescent="0.25">
      <c r="A134" s="192">
        <f t="shared" si="1"/>
        <v>121</v>
      </c>
      <c r="B134" s="182"/>
      <c r="C134" s="202"/>
      <c r="D134" s="202"/>
      <c r="E134" s="202"/>
      <c r="F134" s="202"/>
      <c r="G134" s="202"/>
      <c r="H134" s="202"/>
      <c r="I134" s="184"/>
      <c r="J134" s="184"/>
      <c r="K134" s="184"/>
      <c r="L134" s="184"/>
      <c r="M134" s="184"/>
      <c r="N134" s="184"/>
      <c r="O134" s="211"/>
      <c r="P134" s="184"/>
      <c r="Q134" s="184"/>
      <c r="R134" s="184"/>
      <c r="S134" s="184"/>
      <c r="T134" s="184"/>
      <c r="U134" s="184"/>
      <c r="V134" s="184"/>
      <c r="W134" s="184"/>
      <c r="X134" s="184"/>
      <c r="Y134" s="184"/>
      <c r="Z134" s="184"/>
      <c r="AA134" s="184"/>
      <c r="AB134" s="184"/>
      <c r="AC134" s="184"/>
      <c r="AD134" s="184"/>
      <c r="AE134" s="184"/>
      <c r="AF134" s="184"/>
      <c r="AG134" s="184"/>
      <c r="AH134" s="197"/>
      <c r="AI134" s="184"/>
      <c r="AJ134" s="184"/>
      <c r="AK134" s="184"/>
      <c r="AL134" s="184"/>
      <c r="AM134" s="184"/>
      <c r="AN134" s="184"/>
      <c r="AO134" s="184"/>
      <c r="AP134" s="184"/>
      <c r="AQ134" s="184"/>
      <c r="AR134" s="184"/>
      <c r="AS134" s="184"/>
      <c r="AT134" s="184"/>
      <c r="AU134" s="184"/>
      <c r="AV134" s="184"/>
      <c r="AW134" s="184"/>
      <c r="AX134" s="184"/>
      <c r="AY134" s="187"/>
      <c r="AZ134" s="187"/>
    </row>
    <row r="135" spans="1:52" x14ac:dyDescent="0.25">
      <c r="A135" s="192">
        <f t="shared" si="1"/>
        <v>122</v>
      </c>
      <c r="B135" s="182"/>
      <c r="C135" s="202"/>
      <c r="D135" s="202"/>
      <c r="E135" s="202"/>
      <c r="F135" s="202"/>
      <c r="G135" s="202"/>
      <c r="H135" s="202"/>
      <c r="I135" s="184"/>
      <c r="J135" s="184"/>
      <c r="K135" s="184"/>
      <c r="L135" s="184"/>
      <c r="M135" s="184"/>
      <c r="N135" s="184"/>
      <c r="O135" s="211"/>
      <c r="P135" s="184"/>
      <c r="Q135" s="184"/>
      <c r="R135" s="184"/>
      <c r="S135" s="184"/>
      <c r="T135" s="184"/>
      <c r="U135" s="184"/>
      <c r="V135" s="184"/>
      <c r="W135" s="184"/>
      <c r="X135" s="184"/>
      <c r="Y135" s="184"/>
      <c r="Z135" s="184"/>
      <c r="AA135" s="184"/>
      <c r="AB135" s="184"/>
      <c r="AC135" s="184"/>
      <c r="AD135" s="184"/>
      <c r="AE135" s="184"/>
      <c r="AF135" s="184"/>
      <c r="AG135" s="184"/>
      <c r="AH135" s="197"/>
      <c r="AI135" s="184"/>
      <c r="AJ135" s="184"/>
      <c r="AK135" s="184"/>
      <c r="AL135" s="184"/>
      <c r="AM135" s="184"/>
      <c r="AN135" s="184"/>
      <c r="AO135" s="184"/>
      <c r="AP135" s="184"/>
      <c r="AQ135" s="184"/>
      <c r="AR135" s="184"/>
      <c r="AS135" s="184"/>
      <c r="AT135" s="184"/>
      <c r="AU135" s="184"/>
      <c r="AV135" s="184"/>
      <c r="AW135" s="184"/>
      <c r="AX135" s="184"/>
      <c r="AY135" s="187"/>
      <c r="AZ135" s="187"/>
    </row>
    <row r="136" spans="1:52" x14ac:dyDescent="0.25">
      <c r="A136" s="192">
        <f t="shared" si="1"/>
        <v>123</v>
      </c>
      <c r="B136" s="182"/>
      <c r="C136" s="202"/>
      <c r="D136" s="202"/>
      <c r="E136" s="202"/>
      <c r="F136" s="202"/>
      <c r="G136" s="202"/>
      <c r="H136" s="202"/>
      <c r="I136" s="184"/>
      <c r="J136" s="184"/>
      <c r="K136" s="184"/>
      <c r="L136" s="184"/>
      <c r="M136" s="184"/>
      <c r="N136" s="184"/>
      <c r="O136" s="211"/>
      <c r="P136" s="184"/>
      <c r="Q136" s="184"/>
      <c r="R136" s="184"/>
      <c r="S136" s="184"/>
      <c r="T136" s="184"/>
      <c r="U136" s="184"/>
      <c r="V136" s="184"/>
      <c r="W136" s="184"/>
      <c r="X136" s="184"/>
      <c r="Y136" s="184"/>
      <c r="Z136" s="184"/>
      <c r="AA136" s="184"/>
      <c r="AB136" s="184"/>
      <c r="AC136" s="184"/>
      <c r="AD136" s="184"/>
      <c r="AE136" s="184"/>
      <c r="AF136" s="184"/>
      <c r="AG136" s="184"/>
      <c r="AH136" s="197"/>
      <c r="AI136" s="184"/>
      <c r="AJ136" s="184"/>
      <c r="AK136" s="184"/>
      <c r="AL136" s="184"/>
      <c r="AM136" s="184"/>
      <c r="AN136" s="184"/>
      <c r="AO136" s="184"/>
      <c r="AP136" s="184"/>
      <c r="AQ136" s="184"/>
      <c r="AR136" s="184"/>
      <c r="AS136" s="184"/>
      <c r="AT136" s="184"/>
      <c r="AU136" s="184"/>
      <c r="AV136" s="184"/>
      <c r="AW136" s="184"/>
      <c r="AX136" s="184"/>
      <c r="AY136" s="187"/>
      <c r="AZ136" s="187"/>
    </row>
    <row r="137" spans="1:52" x14ac:dyDescent="0.25">
      <c r="A137" s="192">
        <f t="shared" si="1"/>
        <v>124</v>
      </c>
      <c r="B137" s="182"/>
      <c r="C137" s="202"/>
      <c r="D137" s="202"/>
      <c r="E137" s="202"/>
      <c r="F137" s="202"/>
      <c r="G137" s="202"/>
      <c r="H137" s="202"/>
      <c r="I137" s="184"/>
      <c r="J137" s="184"/>
      <c r="K137" s="184"/>
      <c r="L137" s="184"/>
      <c r="M137" s="184"/>
      <c r="N137" s="184"/>
      <c r="O137" s="211"/>
      <c r="P137" s="184"/>
      <c r="Q137" s="184"/>
      <c r="R137" s="184"/>
      <c r="S137" s="184"/>
      <c r="T137" s="184"/>
      <c r="U137" s="184"/>
      <c r="V137" s="184"/>
      <c r="W137" s="184"/>
      <c r="X137" s="184"/>
      <c r="Y137" s="184"/>
      <c r="Z137" s="184"/>
      <c r="AA137" s="184"/>
      <c r="AB137" s="184"/>
      <c r="AC137" s="184"/>
      <c r="AD137" s="184"/>
      <c r="AE137" s="184"/>
      <c r="AF137" s="184"/>
      <c r="AG137" s="184"/>
      <c r="AH137" s="197"/>
      <c r="AI137" s="184"/>
      <c r="AJ137" s="184"/>
      <c r="AK137" s="184"/>
      <c r="AL137" s="184"/>
      <c r="AM137" s="184"/>
      <c r="AN137" s="184"/>
      <c r="AO137" s="184"/>
      <c r="AP137" s="184"/>
      <c r="AQ137" s="184"/>
      <c r="AR137" s="184"/>
      <c r="AS137" s="184"/>
      <c r="AT137" s="184"/>
      <c r="AU137" s="184"/>
      <c r="AV137" s="184"/>
      <c r="AW137" s="184"/>
      <c r="AX137" s="184"/>
      <c r="AY137" s="187"/>
      <c r="AZ137" s="187"/>
    </row>
    <row r="138" spans="1:52" x14ac:dyDescent="0.25">
      <c r="A138" s="192">
        <f t="shared" si="1"/>
        <v>125</v>
      </c>
      <c r="B138" s="182"/>
      <c r="C138" s="202"/>
      <c r="D138" s="202"/>
      <c r="E138" s="202"/>
      <c r="F138" s="202"/>
      <c r="G138" s="202"/>
      <c r="H138" s="202"/>
      <c r="I138" s="184"/>
      <c r="J138" s="184"/>
      <c r="K138" s="184"/>
      <c r="L138" s="184"/>
      <c r="M138" s="184"/>
      <c r="N138" s="184"/>
      <c r="O138" s="211"/>
      <c r="P138" s="184"/>
      <c r="Q138" s="184"/>
      <c r="R138" s="184"/>
      <c r="S138" s="184"/>
      <c r="T138" s="184"/>
      <c r="U138" s="184"/>
      <c r="V138" s="184"/>
      <c r="W138" s="184"/>
      <c r="X138" s="184"/>
      <c r="Y138" s="184"/>
      <c r="Z138" s="184"/>
      <c r="AA138" s="184"/>
      <c r="AB138" s="184"/>
      <c r="AC138" s="184"/>
      <c r="AD138" s="184"/>
      <c r="AE138" s="184"/>
      <c r="AF138" s="184"/>
      <c r="AG138" s="184"/>
      <c r="AH138" s="197"/>
      <c r="AI138" s="184"/>
      <c r="AJ138" s="184"/>
      <c r="AK138" s="184"/>
      <c r="AL138" s="184"/>
      <c r="AM138" s="184"/>
      <c r="AN138" s="184"/>
      <c r="AO138" s="184"/>
      <c r="AP138" s="184"/>
      <c r="AQ138" s="184"/>
      <c r="AR138" s="184"/>
      <c r="AS138" s="184"/>
      <c r="AT138" s="184"/>
      <c r="AU138" s="184"/>
      <c r="AV138" s="184"/>
      <c r="AW138" s="184"/>
      <c r="AX138" s="184"/>
      <c r="AY138" s="187"/>
      <c r="AZ138" s="187"/>
    </row>
    <row r="139" spans="1:52" x14ac:dyDescent="0.25">
      <c r="A139" s="192">
        <f t="shared" si="1"/>
        <v>126</v>
      </c>
      <c r="B139" s="182"/>
      <c r="C139" s="202"/>
      <c r="D139" s="202"/>
      <c r="E139" s="202"/>
      <c r="F139" s="202"/>
      <c r="G139" s="202"/>
      <c r="H139" s="202"/>
      <c r="I139" s="184"/>
      <c r="J139" s="184"/>
      <c r="K139" s="184"/>
      <c r="L139" s="184"/>
      <c r="M139" s="184"/>
      <c r="N139" s="184"/>
      <c r="O139" s="211"/>
      <c r="P139" s="184"/>
      <c r="Q139" s="184"/>
      <c r="R139" s="184"/>
      <c r="S139" s="184"/>
      <c r="T139" s="184"/>
      <c r="U139" s="184"/>
      <c r="V139" s="184"/>
      <c r="W139" s="184"/>
      <c r="X139" s="184"/>
      <c r="Y139" s="184"/>
      <c r="Z139" s="184"/>
      <c r="AA139" s="184"/>
      <c r="AB139" s="184"/>
      <c r="AC139" s="184"/>
      <c r="AD139" s="184"/>
      <c r="AE139" s="184"/>
      <c r="AF139" s="184"/>
      <c r="AG139" s="184"/>
      <c r="AH139" s="197"/>
      <c r="AI139" s="184"/>
      <c r="AJ139" s="184"/>
      <c r="AK139" s="184"/>
      <c r="AL139" s="184"/>
      <c r="AM139" s="184"/>
      <c r="AN139" s="184"/>
      <c r="AO139" s="184"/>
      <c r="AP139" s="184"/>
      <c r="AQ139" s="184"/>
      <c r="AR139" s="184"/>
      <c r="AS139" s="184"/>
      <c r="AT139" s="184"/>
      <c r="AU139" s="184"/>
      <c r="AV139" s="184"/>
      <c r="AW139" s="184"/>
      <c r="AX139" s="184"/>
      <c r="AY139" s="187"/>
      <c r="AZ139" s="187"/>
    </row>
    <row r="140" spans="1:52" x14ac:dyDescent="0.25">
      <c r="A140" s="192">
        <f t="shared" si="1"/>
        <v>127</v>
      </c>
      <c r="B140" s="182"/>
      <c r="C140" s="202"/>
      <c r="D140" s="202"/>
      <c r="E140" s="202"/>
      <c r="F140" s="202"/>
      <c r="G140" s="202"/>
      <c r="H140" s="202"/>
      <c r="I140" s="184"/>
      <c r="J140" s="184"/>
      <c r="K140" s="184"/>
      <c r="L140" s="184"/>
      <c r="M140" s="184"/>
      <c r="N140" s="184"/>
      <c r="O140" s="211"/>
      <c r="P140" s="184"/>
      <c r="Q140" s="184"/>
      <c r="R140" s="184"/>
      <c r="S140" s="184"/>
      <c r="T140" s="184"/>
      <c r="U140" s="184"/>
      <c r="V140" s="184"/>
      <c r="W140" s="184"/>
      <c r="X140" s="184"/>
      <c r="Y140" s="184"/>
      <c r="Z140" s="184"/>
      <c r="AA140" s="184"/>
      <c r="AB140" s="184"/>
      <c r="AC140" s="184"/>
      <c r="AD140" s="184"/>
      <c r="AE140" s="184"/>
      <c r="AF140" s="184"/>
      <c r="AG140" s="184"/>
      <c r="AH140" s="197"/>
      <c r="AI140" s="184"/>
      <c r="AJ140" s="184"/>
      <c r="AK140" s="184"/>
      <c r="AL140" s="184"/>
      <c r="AM140" s="184"/>
      <c r="AN140" s="184"/>
      <c r="AO140" s="184"/>
      <c r="AP140" s="184"/>
      <c r="AQ140" s="184"/>
      <c r="AR140" s="184"/>
      <c r="AS140" s="184"/>
      <c r="AT140" s="184"/>
      <c r="AU140" s="184"/>
      <c r="AV140" s="184"/>
      <c r="AW140" s="184"/>
      <c r="AX140" s="184"/>
      <c r="AY140" s="187"/>
      <c r="AZ140" s="187"/>
    </row>
    <row r="141" spans="1:52" x14ac:dyDescent="0.25">
      <c r="A141" s="192">
        <f t="shared" si="1"/>
        <v>128</v>
      </c>
      <c r="B141" s="182"/>
      <c r="C141" s="202"/>
      <c r="D141" s="202"/>
      <c r="E141" s="202"/>
      <c r="F141" s="202"/>
      <c r="G141" s="202"/>
      <c r="H141" s="202"/>
      <c r="I141" s="184"/>
      <c r="J141" s="184"/>
      <c r="K141" s="184"/>
      <c r="L141" s="184"/>
      <c r="M141" s="184"/>
      <c r="N141" s="184"/>
      <c r="O141" s="211"/>
      <c r="P141" s="184"/>
      <c r="Q141" s="184"/>
      <c r="R141" s="184"/>
      <c r="S141" s="184"/>
      <c r="T141" s="184"/>
      <c r="U141" s="184"/>
      <c r="V141" s="184"/>
      <c r="W141" s="184"/>
      <c r="X141" s="184"/>
      <c r="Y141" s="184"/>
      <c r="Z141" s="184"/>
      <c r="AA141" s="184"/>
      <c r="AB141" s="184"/>
      <c r="AC141" s="184"/>
      <c r="AD141" s="184"/>
      <c r="AE141" s="184"/>
      <c r="AF141" s="184"/>
      <c r="AG141" s="184"/>
      <c r="AH141" s="197"/>
      <c r="AI141" s="184"/>
      <c r="AJ141" s="184"/>
      <c r="AK141" s="184"/>
      <c r="AL141" s="184"/>
      <c r="AM141" s="184"/>
      <c r="AN141" s="184"/>
      <c r="AO141" s="184"/>
      <c r="AP141" s="184"/>
      <c r="AQ141" s="184"/>
      <c r="AR141" s="184"/>
      <c r="AS141" s="184"/>
      <c r="AT141" s="184"/>
      <c r="AU141" s="184"/>
      <c r="AV141" s="184"/>
      <c r="AW141" s="184"/>
      <c r="AX141" s="184"/>
      <c r="AY141" s="187"/>
      <c r="AZ141" s="187"/>
    </row>
    <row r="142" spans="1:52" x14ac:dyDescent="0.25">
      <c r="A142" s="192">
        <f t="shared" si="1"/>
        <v>129</v>
      </c>
      <c r="B142" s="182"/>
      <c r="C142" s="202"/>
      <c r="D142" s="202"/>
      <c r="E142" s="202"/>
      <c r="F142" s="202"/>
      <c r="G142" s="202"/>
      <c r="H142" s="202"/>
      <c r="I142" s="184"/>
      <c r="J142" s="184"/>
      <c r="K142" s="184"/>
      <c r="L142" s="184"/>
      <c r="M142" s="184"/>
      <c r="N142" s="184"/>
      <c r="O142" s="211"/>
      <c r="P142" s="184"/>
      <c r="Q142" s="184"/>
      <c r="R142" s="184"/>
      <c r="S142" s="184"/>
      <c r="T142" s="184"/>
      <c r="U142" s="184"/>
      <c r="V142" s="184"/>
      <c r="W142" s="184"/>
      <c r="X142" s="184"/>
      <c r="Y142" s="184"/>
      <c r="Z142" s="184"/>
      <c r="AA142" s="184"/>
      <c r="AB142" s="184"/>
      <c r="AC142" s="184"/>
      <c r="AD142" s="184"/>
      <c r="AE142" s="184"/>
      <c r="AF142" s="184"/>
      <c r="AG142" s="184"/>
      <c r="AH142" s="197"/>
      <c r="AI142" s="184"/>
      <c r="AJ142" s="184"/>
      <c r="AK142" s="184"/>
      <c r="AL142" s="184"/>
      <c r="AM142" s="184"/>
      <c r="AN142" s="184"/>
      <c r="AO142" s="184"/>
      <c r="AP142" s="184"/>
      <c r="AQ142" s="184"/>
      <c r="AR142" s="184"/>
      <c r="AS142" s="184"/>
      <c r="AT142" s="184"/>
      <c r="AU142" s="184"/>
      <c r="AV142" s="184"/>
      <c r="AW142" s="184"/>
      <c r="AX142" s="184"/>
      <c r="AY142" s="187"/>
      <c r="AZ142" s="187"/>
    </row>
    <row r="143" spans="1:52" x14ac:dyDescent="0.25">
      <c r="A143" s="192">
        <f t="shared" si="1"/>
        <v>130</v>
      </c>
      <c r="B143" s="182"/>
      <c r="C143" s="202"/>
      <c r="D143" s="202"/>
      <c r="E143" s="202"/>
      <c r="F143" s="202"/>
      <c r="G143" s="202"/>
      <c r="H143" s="202"/>
      <c r="I143" s="184"/>
      <c r="J143" s="184"/>
      <c r="K143" s="184"/>
      <c r="L143" s="184"/>
      <c r="M143" s="184"/>
      <c r="N143" s="184"/>
      <c r="O143" s="211"/>
      <c r="P143" s="184"/>
      <c r="Q143" s="184"/>
      <c r="R143" s="184"/>
      <c r="S143" s="184"/>
      <c r="T143" s="184"/>
      <c r="U143" s="184"/>
      <c r="V143" s="184"/>
      <c r="W143" s="184"/>
      <c r="X143" s="184"/>
      <c r="Y143" s="184"/>
      <c r="Z143" s="184"/>
      <c r="AA143" s="184"/>
      <c r="AB143" s="184"/>
      <c r="AC143" s="184"/>
      <c r="AD143" s="184"/>
      <c r="AE143" s="184"/>
      <c r="AF143" s="184"/>
      <c r="AG143" s="184"/>
      <c r="AH143" s="197"/>
      <c r="AI143" s="184"/>
      <c r="AJ143" s="184"/>
      <c r="AK143" s="184"/>
      <c r="AL143" s="184"/>
      <c r="AM143" s="184"/>
      <c r="AN143" s="184"/>
      <c r="AO143" s="184"/>
      <c r="AP143" s="184"/>
      <c r="AQ143" s="184"/>
      <c r="AR143" s="184"/>
      <c r="AS143" s="184"/>
      <c r="AT143" s="184"/>
      <c r="AU143" s="184"/>
      <c r="AV143" s="184"/>
      <c r="AW143" s="184"/>
      <c r="AX143" s="184"/>
      <c r="AY143" s="187"/>
      <c r="AZ143" s="187"/>
    </row>
    <row r="144" spans="1:52" x14ac:dyDescent="0.25">
      <c r="A144" s="192">
        <f t="shared" ref="A144:A207" si="2">+A143+1</f>
        <v>131</v>
      </c>
      <c r="B144" s="182"/>
      <c r="C144" s="202"/>
      <c r="D144" s="202"/>
      <c r="E144" s="202"/>
      <c r="F144" s="202"/>
      <c r="G144" s="202"/>
      <c r="H144" s="202"/>
      <c r="I144" s="184"/>
      <c r="J144" s="184"/>
      <c r="K144" s="184"/>
      <c r="L144" s="184"/>
      <c r="M144" s="184"/>
      <c r="N144" s="184"/>
      <c r="O144" s="211"/>
      <c r="P144" s="184"/>
      <c r="Q144" s="184"/>
      <c r="R144" s="184"/>
      <c r="S144" s="184"/>
      <c r="T144" s="184"/>
      <c r="U144" s="184"/>
      <c r="V144" s="184"/>
      <c r="W144" s="184"/>
      <c r="X144" s="184"/>
      <c r="Y144" s="184"/>
      <c r="Z144" s="184"/>
      <c r="AA144" s="184"/>
      <c r="AB144" s="184"/>
      <c r="AC144" s="184"/>
      <c r="AD144" s="184"/>
      <c r="AE144" s="184"/>
      <c r="AF144" s="184"/>
      <c r="AG144" s="184"/>
      <c r="AH144" s="197"/>
      <c r="AI144" s="184"/>
      <c r="AJ144" s="184"/>
      <c r="AK144" s="184"/>
      <c r="AL144" s="184"/>
      <c r="AM144" s="184"/>
      <c r="AN144" s="184"/>
      <c r="AO144" s="184"/>
      <c r="AP144" s="184"/>
      <c r="AQ144" s="184"/>
      <c r="AR144" s="184"/>
      <c r="AS144" s="184"/>
      <c r="AT144" s="184"/>
      <c r="AU144" s="184"/>
      <c r="AV144" s="184"/>
      <c r="AW144" s="184"/>
      <c r="AX144" s="184"/>
      <c r="AY144" s="187"/>
      <c r="AZ144" s="187"/>
    </row>
    <row r="145" spans="1:52" x14ac:dyDescent="0.25">
      <c r="A145" s="192">
        <f t="shared" si="2"/>
        <v>132</v>
      </c>
      <c r="B145" s="182"/>
      <c r="C145" s="202"/>
      <c r="D145" s="202"/>
      <c r="E145" s="202"/>
      <c r="F145" s="202"/>
      <c r="G145" s="202"/>
      <c r="H145" s="202"/>
      <c r="I145" s="184"/>
      <c r="J145" s="184"/>
      <c r="K145" s="184"/>
      <c r="L145" s="184"/>
      <c r="M145" s="184"/>
      <c r="N145" s="184"/>
      <c r="O145" s="211"/>
      <c r="P145" s="184"/>
      <c r="Q145" s="184"/>
      <c r="R145" s="184"/>
      <c r="S145" s="184"/>
      <c r="T145" s="184"/>
      <c r="U145" s="184"/>
      <c r="V145" s="184"/>
      <c r="W145" s="184"/>
      <c r="X145" s="184"/>
      <c r="Y145" s="184"/>
      <c r="Z145" s="184"/>
      <c r="AA145" s="184"/>
      <c r="AB145" s="184"/>
      <c r="AC145" s="184"/>
      <c r="AD145" s="184"/>
      <c r="AE145" s="184"/>
      <c r="AF145" s="184"/>
      <c r="AG145" s="184"/>
      <c r="AH145" s="197"/>
      <c r="AI145" s="184"/>
      <c r="AJ145" s="184"/>
      <c r="AK145" s="184"/>
      <c r="AL145" s="184"/>
      <c r="AM145" s="184"/>
      <c r="AN145" s="184"/>
      <c r="AO145" s="184"/>
      <c r="AP145" s="184"/>
      <c r="AQ145" s="184"/>
      <c r="AR145" s="184"/>
      <c r="AS145" s="184"/>
      <c r="AT145" s="184"/>
      <c r="AU145" s="184"/>
      <c r="AV145" s="184"/>
      <c r="AW145" s="184"/>
      <c r="AX145" s="184"/>
      <c r="AY145" s="187"/>
      <c r="AZ145" s="187"/>
    </row>
    <row r="146" spans="1:52" x14ac:dyDescent="0.25">
      <c r="A146" s="192">
        <f t="shared" si="2"/>
        <v>133</v>
      </c>
      <c r="B146" s="182"/>
      <c r="C146" s="202"/>
      <c r="D146" s="202"/>
      <c r="E146" s="202"/>
      <c r="F146" s="202"/>
      <c r="G146" s="202"/>
      <c r="H146" s="202"/>
      <c r="I146" s="184"/>
      <c r="J146" s="184"/>
      <c r="K146" s="184"/>
      <c r="L146" s="184"/>
      <c r="M146" s="184"/>
      <c r="N146" s="184"/>
      <c r="O146" s="211"/>
      <c r="P146" s="184"/>
      <c r="Q146" s="184"/>
      <c r="R146" s="184"/>
      <c r="S146" s="184"/>
      <c r="T146" s="184"/>
      <c r="U146" s="184"/>
      <c r="V146" s="184"/>
      <c r="W146" s="184"/>
      <c r="X146" s="184"/>
      <c r="Y146" s="184"/>
      <c r="Z146" s="184"/>
      <c r="AA146" s="184"/>
      <c r="AB146" s="184"/>
      <c r="AC146" s="184"/>
      <c r="AD146" s="184"/>
      <c r="AE146" s="184"/>
      <c r="AF146" s="184"/>
      <c r="AG146" s="184"/>
      <c r="AH146" s="197"/>
      <c r="AI146" s="184"/>
      <c r="AJ146" s="184"/>
      <c r="AK146" s="184"/>
      <c r="AL146" s="184"/>
      <c r="AM146" s="184"/>
      <c r="AN146" s="184"/>
      <c r="AO146" s="184"/>
      <c r="AP146" s="184"/>
      <c r="AQ146" s="184"/>
      <c r="AR146" s="184"/>
      <c r="AS146" s="184"/>
      <c r="AT146" s="184"/>
      <c r="AU146" s="184"/>
      <c r="AV146" s="184"/>
      <c r="AW146" s="184"/>
      <c r="AX146" s="184"/>
      <c r="AY146" s="187"/>
      <c r="AZ146" s="187"/>
    </row>
    <row r="147" spans="1:52" x14ac:dyDescent="0.25">
      <c r="A147" s="192">
        <f t="shared" si="2"/>
        <v>134</v>
      </c>
      <c r="B147" s="182"/>
      <c r="C147" s="202"/>
      <c r="D147" s="202"/>
      <c r="E147" s="202"/>
      <c r="F147" s="202"/>
      <c r="G147" s="202"/>
      <c r="H147" s="202"/>
      <c r="I147" s="184"/>
      <c r="J147" s="184"/>
      <c r="K147" s="184"/>
      <c r="L147" s="184"/>
      <c r="M147" s="184"/>
      <c r="N147" s="184"/>
      <c r="O147" s="211"/>
      <c r="P147" s="184"/>
      <c r="Q147" s="184"/>
      <c r="R147" s="184"/>
      <c r="S147" s="184"/>
      <c r="T147" s="184"/>
      <c r="U147" s="184"/>
      <c r="V147" s="184"/>
      <c r="W147" s="184"/>
      <c r="X147" s="184"/>
      <c r="Y147" s="184"/>
      <c r="Z147" s="184"/>
      <c r="AA147" s="184"/>
      <c r="AB147" s="184"/>
      <c r="AC147" s="184"/>
      <c r="AD147" s="184"/>
      <c r="AE147" s="184"/>
      <c r="AF147" s="184"/>
      <c r="AG147" s="184"/>
      <c r="AH147" s="197"/>
      <c r="AI147" s="184"/>
      <c r="AJ147" s="184"/>
      <c r="AK147" s="184"/>
      <c r="AL147" s="184"/>
      <c r="AM147" s="184"/>
      <c r="AN147" s="184"/>
      <c r="AO147" s="184"/>
      <c r="AP147" s="184"/>
      <c r="AQ147" s="184"/>
      <c r="AR147" s="184"/>
      <c r="AS147" s="184"/>
      <c r="AT147" s="184"/>
      <c r="AU147" s="184"/>
      <c r="AV147" s="184"/>
      <c r="AW147" s="184"/>
      <c r="AX147" s="184"/>
      <c r="AY147" s="187"/>
      <c r="AZ147" s="187"/>
    </row>
    <row r="148" spans="1:52" x14ac:dyDescent="0.25">
      <c r="A148" s="192">
        <f t="shared" si="2"/>
        <v>135</v>
      </c>
      <c r="B148" s="182"/>
      <c r="C148" s="202"/>
      <c r="D148" s="202"/>
      <c r="E148" s="202"/>
      <c r="F148" s="202"/>
      <c r="G148" s="202"/>
      <c r="H148" s="202"/>
      <c r="I148" s="184"/>
      <c r="J148" s="184"/>
      <c r="K148" s="184"/>
      <c r="L148" s="184"/>
      <c r="M148" s="184"/>
      <c r="N148" s="184"/>
      <c r="O148" s="211"/>
      <c r="P148" s="184"/>
      <c r="Q148" s="184"/>
      <c r="R148" s="184"/>
      <c r="S148" s="184"/>
      <c r="T148" s="184"/>
      <c r="U148" s="184"/>
      <c r="V148" s="184"/>
      <c r="W148" s="184"/>
      <c r="X148" s="184"/>
      <c r="Y148" s="184"/>
      <c r="Z148" s="184"/>
      <c r="AA148" s="184"/>
      <c r="AB148" s="184"/>
      <c r="AC148" s="184"/>
      <c r="AD148" s="184"/>
      <c r="AE148" s="184"/>
      <c r="AF148" s="184"/>
      <c r="AG148" s="184"/>
      <c r="AH148" s="197"/>
      <c r="AI148" s="184"/>
      <c r="AJ148" s="184"/>
      <c r="AK148" s="184"/>
      <c r="AL148" s="184"/>
      <c r="AM148" s="184"/>
      <c r="AN148" s="184"/>
      <c r="AO148" s="184"/>
      <c r="AP148" s="184"/>
      <c r="AQ148" s="184"/>
      <c r="AR148" s="184"/>
      <c r="AS148" s="184"/>
      <c r="AT148" s="184"/>
      <c r="AU148" s="184"/>
      <c r="AV148" s="184"/>
      <c r="AW148" s="184"/>
      <c r="AX148" s="184"/>
      <c r="AY148" s="187"/>
      <c r="AZ148" s="187"/>
    </row>
    <row r="149" spans="1:52" x14ac:dyDescent="0.25">
      <c r="A149" s="192">
        <f t="shared" si="2"/>
        <v>136</v>
      </c>
      <c r="B149" s="182"/>
      <c r="C149" s="202"/>
      <c r="D149" s="202"/>
      <c r="E149" s="202"/>
      <c r="F149" s="202"/>
      <c r="G149" s="202"/>
      <c r="H149" s="202"/>
      <c r="I149" s="184"/>
      <c r="J149" s="184"/>
      <c r="K149" s="184"/>
      <c r="L149" s="184"/>
      <c r="M149" s="184"/>
      <c r="N149" s="184"/>
      <c r="O149" s="211"/>
      <c r="P149" s="184"/>
      <c r="Q149" s="184"/>
      <c r="R149" s="184"/>
      <c r="S149" s="184"/>
      <c r="T149" s="184"/>
      <c r="U149" s="184"/>
      <c r="V149" s="184"/>
      <c r="W149" s="184"/>
      <c r="X149" s="184"/>
      <c r="Y149" s="184"/>
      <c r="Z149" s="184"/>
      <c r="AA149" s="184"/>
      <c r="AB149" s="184"/>
      <c r="AC149" s="184"/>
      <c r="AD149" s="184"/>
      <c r="AE149" s="184"/>
      <c r="AF149" s="184"/>
      <c r="AG149" s="184"/>
      <c r="AH149" s="197"/>
      <c r="AI149" s="184"/>
      <c r="AJ149" s="184"/>
      <c r="AK149" s="184"/>
      <c r="AL149" s="184"/>
      <c r="AM149" s="184"/>
      <c r="AN149" s="184"/>
      <c r="AO149" s="184"/>
      <c r="AP149" s="184"/>
      <c r="AQ149" s="184"/>
      <c r="AR149" s="184"/>
      <c r="AS149" s="184"/>
      <c r="AT149" s="184"/>
      <c r="AU149" s="184"/>
      <c r="AV149" s="184"/>
      <c r="AW149" s="184"/>
      <c r="AX149" s="184"/>
      <c r="AY149" s="187"/>
      <c r="AZ149" s="187"/>
    </row>
    <row r="150" spans="1:52" x14ac:dyDescent="0.25">
      <c r="A150" s="192">
        <f t="shared" si="2"/>
        <v>137</v>
      </c>
      <c r="B150" s="182"/>
      <c r="C150" s="202"/>
      <c r="D150" s="202"/>
      <c r="E150" s="202"/>
      <c r="F150" s="202"/>
      <c r="G150" s="202"/>
      <c r="H150" s="202"/>
      <c r="I150" s="184"/>
      <c r="J150" s="184"/>
      <c r="K150" s="184"/>
      <c r="L150" s="184"/>
      <c r="M150" s="184"/>
      <c r="N150" s="184"/>
      <c r="O150" s="211"/>
      <c r="P150" s="184"/>
      <c r="Q150" s="184"/>
      <c r="R150" s="184"/>
      <c r="S150" s="184"/>
      <c r="T150" s="184"/>
      <c r="U150" s="184"/>
      <c r="V150" s="184"/>
      <c r="W150" s="184"/>
      <c r="X150" s="184"/>
      <c r="Y150" s="184"/>
      <c r="Z150" s="184"/>
      <c r="AA150" s="184"/>
      <c r="AB150" s="184"/>
      <c r="AC150" s="184"/>
      <c r="AD150" s="184"/>
      <c r="AE150" s="184"/>
      <c r="AF150" s="184"/>
      <c r="AG150" s="184"/>
      <c r="AH150" s="197"/>
      <c r="AI150" s="184"/>
      <c r="AJ150" s="184"/>
      <c r="AK150" s="184"/>
      <c r="AL150" s="184"/>
      <c r="AM150" s="184"/>
      <c r="AN150" s="184"/>
      <c r="AO150" s="184"/>
      <c r="AP150" s="184"/>
      <c r="AQ150" s="184"/>
      <c r="AR150" s="184"/>
      <c r="AS150" s="184"/>
      <c r="AT150" s="184"/>
      <c r="AU150" s="184"/>
      <c r="AV150" s="184"/>
      <c r="AW150" s="184"/>
      <c r="AX150" s="184"/>
      <c r="AY150" s="187"/>
      <c r="AZ150" s="187"/>
    </row>
    <row r="151" spans="1:52" x14ac:dyDescent="0.25">
      <c r="A151" s="192">
        <f t="shared" si="2"/>
        <v>138</v>
      </c>
      <c r="B151" s="182"/>
      <c r="C151" s="202"/>
      <c r="D151" s="202"/>
      <c r="E151" s="202"/>
      <c r="F151" s="202"/>
      <c r="G151" s="202"/>
      <c r="H151" s="202"/>
      <c r="I151" s="184"/>
      <c r="J151" s="184"/>
      <c r="K151" s="184"/>
      <c r="L151" s="184"/>
      <c r="M151" s="184"/>
      <c r="N151" s="184"/>
      <c r="O151" s="211"/>
      <c r="P151" s="184"/>
      <c r="Q151" s="184"/>
      <c r="R151" s="184"/>
      <c r="S151" s="184"/>
      <c r="T151" s="184"/>
      <c r="U151" s="184"/>
      <c r="V151" s="184"/>
      <c r="W151" s="184"/>
      <c r="X151" s="184"/>
      <c r="Y151" s="184"/>
      <c r="Z151" s="184"/>
      <c r="AA151" s="184"/>
      <c r="AB151" s="184"/>
      <c r="AC151" s="184"/>
      <c r="AD151" s="184"/>
      <c r="AE151" s="184"/>
      <c r="AF151" s="184"/>
      <c r="AG151" s="184"/>
      <c r="AH151" s="197"/>
      <c r="AI151" s="184"/>
      <c r="AJ151" s="184"/>
      <c r="AK151" s="184"/>
      <c r="AL151" s="184"/>
      <c r="AM151" s="184"/>
      <c r="AN151" s="184"/>
      <c r="AO151" s="184"/>
      <c r="AP151" s="184"/>
      <c r="AQ151" s="184"/>
      <c r="AR151" s="184"/>
      <c r="AS151" s="184"/>
      <c r="AT151" s="184"/>
      <c r="AU151" s="184"/>
      <c r="AV151" s="184"/>
      <c r="AW151" s="184"/>
      <c r="AX151" s="184"/>
      <c r="AY151" s="187"/>
      <c r="AZ151" s="187"/>
    </row>
    <row r="152" spans="1:52" x14ac:dyDescent="0.25">
      <c r="A152" s="192">
        <f t="shared" si="2"/>
        <v>139</v>
      </c>
      <c r="B152" s="182"/>
      <c r="C152" s="202"/>
      <c r="D152" s="202"/>
      <c r="E152" s="202"/>
      <c r="F152" s="202"/>
      <c r="G152" s="202"/>
      <c r="H152" s="202"/>
      <c r="I152" s="184"/>
      <c r="J152" s="184"/>
      <c r="K152" s="184"/>
      <c r="L152" s="184"/>
      <c r="M152" s="184"/>
      <c r="N152" s="184"/>
      <c r="O152" s="211"/>
      <c r="P152" s="184"/>
      <c r="Q152" s="184"/>
      <c r="R152" s="184"/>
      <c r="S152" s="184"/>
      <c r="T152" s="184"/>
      <c r="U152" s="184"/>
      <c r="V152" s="184"/>
      <c r="W152" s="184"/>
      <c r="X152" s="184"/>
      <c r="Y152" s="184"/>
      <c r="Z152" s="184"/>
      <c r="AA152" s="184"/>
      <c r="AB152" s="184"/>
      <c r="AC152" s="184"/>
      <c r="AD152" s="184"/>
      <c r="AE152" s="184"/>
      <c r="AF152" s="184"/>
      <c r="AG152" s="184"/>
      <c r="AH152" s="197"/>
      <c r="AI152" s="184"/>
      <c r="AJ152" s="184"/>
      <c r="AK152" s="184"/>
      <c r="AL152" s="184"/>
      <c r="AM152" s="184"/>
      <c r="AN152" s="184"/>
      <c r="AO152" s="184"/>
      <c r="AP152" s="184"/>
      <c r="AQ152" s="184"/>
      <c r="AR152" s="184"/>
      <c r="AS152" s="184"/>
      <c r="AT152" s="184"/>
      <c r="AU152" s="184"/>
      <c r="AV152" s="184"/>
      <c r="AW152" s="184"/>
      <c r="AX152" s="184"/>
      <c r="AY152" s="187"/>
      <c r="AZ152" s="187"/>
    </row>
    <row r="153" spans="1:52" x14ac:dyDescent="0.25">
      <c r="A153" s="192">
        <f t="shared" si="2"/>
        <v>140</v>
      </c>
      <c r="B153" s="182"/>
      <c r="C153" s="202"/>
      <c r="D153" s="202"/>
      <c r="E153" s="202"/>
      <c r="F153" s="202"/>
      <c r="G153" s="202"/>
      <c r="H153" s="202"/>
      <c r="I153" s="184"/>
      <c r="J153" s="184"/>
      <c r="K153" s="184"/>
      <c r="L153" s="184"/>
      <c r="M153" s="184"/>
      <c r="N153" s="184"/>
      <c r="O153" s="211"/>
      <c r="P153" s="184"/>
      <c r="Q153" s="184"/>
      <c r="R153" s="184"/>
      <c r="S153" s="184"/>
      <c r="T153" s="184"/>
      <c r="U153" s="184"/>
      <c r="V153" s="184"/>
      <c r="W153" s="184"/>
      <c r="X153" s="184"/>
      <c r="Y153" s="184"/>
      <c r="Z153" s="184"/>
      <c r="AA153" s="184"/>
      <c r="AB153" s="184"/>
      <c r="AC153" s="184"/>
      <c r="AD153" s="184"/>
      <c r="AE153" s="184"/>
      <c r="AF153" s="184"/>
      <c r="AG153" s="184"/>
      <c r="AH153" s="197"/>
      <c r="AI153" s="184"/>
      <c r="AJ153" s="184"/>
      <c r="AK153" s="184"/>
      <c r="AL153" s="184"/>
      <c r="AM153" s="184"/>
      <c r="AN153" s="184"/>
      <c r="AO153" s="184"/>
      <c r="AP153" s="184"/>
      <c r="AQ153" s="184"/>
      <c r="AR153" s="184"/>
      <c r="AS153" s="184"/>
      <c r="AT153" s="184"/>
      <c r="AU153" s="184"/>
      <c r="AV153" s="184"/>
      <c r="AW153" s="184"/>
      <c r="AX153" s="184"/>
      <c r="AY153" s="187"/>
      <c r="AZ153" s="187"/>
    </row>
    <row r="154" spans="1:52" x14ac:dyDescent="0.25">
      <c r="A154" s="192">
        <f t="shared" si="2"/>
        <v>141</v>
      </c>
      <c r="B154" s="182"/>
      <c r="C154" s="202"/>
      <c r="D154" s="202"/>
      <c r="E154" s="202"/>
      <c r="F154" s="202"/>
      <c r="G154" s="202"/>
      <c r="H154" s="202"/>
      <c r="I154" s="184"/>
      <c r="J154" s="184"/>
      <c r="K154" s="184"/>
      <c r="L154" s="184"/>
      <c r="M154" s="184"/>
      <c r="N154" s="184"/>
      <c r="O154" s="211"/>
      <c r="P154" s="184"/>
      <c r="Q154" s="184"/>
      <c r="R154" s="184"/>
      <c r="S154" s="184"/>
      <c r="T154" s="184"/>
      <c r="U154" s="184"/>
      <c r="V154" s="184"/>
      <c r="W154" s="184"/>
      <c r="X154" s="184"/>
      <c r="Y154" s="184"/>
      <c r="Z154" s="184"/>
      <c r="AA154" s="184"/>
      <c r="AB154" s="184"/>
      <c r="AC154" s="184"/>
      <c r="AD154" s="184"/>
      <c r="AE154" s="184"/>
      <c r="AF154" s="184"/>
      <c r="AG154" s="184"/>
      <c r="AH154" s="197"/>
      <c r="AI154" s="184"/>
      <c r="AJ154" s="184"/>
      <c r="AK154" s="184"/>
      <c r="AL154" s="184"/>
      <c r="AM154" s="184"/>
      <c r="AN154" s="184"/>
      <c r="AO154" s="184"/>
      <c r="AP154" s="184"/>
      <c r="AQ154" s="184"/>
      <c r="AR154" s="184"/>
      <c r="AS154" s="184"/>
      <c r="AT154" s="184"/>
      <c r="AU154" s="184"/>
      <c r="AV154" s="184"/>
      <c r="AW154" s="184"/>
      <c r="AX154" s="184"/>
      <c r="AY154" s="187"/>
      <c r="AZ154" s="187"/>
    </row>
    <row r="155" spans="1:52" x14ac:dyDescent="0.25">
      <c r="A155" s="192">
        <f t="shared" si="2"/>
        <v>142</v>
      </c>
      <c r="B155" s="182"/>
      <c r="C155" s="202"/>
      <c r="D155" s="202"/>
      <c r="E155" s="202"/>
      <c r="F155" s="202"/>
      <c r="G155" s="202"/>
      <c r="H155" s="202"/>
      <c r="I155" s="184"/>
      <c r="J155" s="184"/>
      <c r="K155" s="184"/>
      <c r="L155" s="184"/>
      <c r="M155" s="184"/>
      <c r="N155" s="184"/>
      <c r="O155" s="211"/>
      <c r="P155" s="184"/>
      <c r="Q155" s="184"/>
      <c r="R155" s="184"/>
      <c r="S155" s="184"/>
      <c r="T155" s="184"/>
      <c r="U155" s="184"/>
      <c r="V155" s="184"/>
      <c r="W155" s="184"/>
      <c r="X155" s="184"/>
      <c r="Y155" s="184"/>
      <c r="Z155" s="184"/>
      <c r="AA155" s="184"/>
      <c r="AB155" s="184"/>
      <c r="AC155" s="184"/>
      <c r="AD155" s="184"/>
      <c r="AE155" s="184"/>
      <c r="AF155" s="184"/>
      <c r="AG155" s="184"/>
      <c r="AH155" s="197"/>
      <c r="AI155" s="184"/>
      <c r="AJ155" s="184"/>
      <c r="AK155" s="184"/>
      <c r="AL155" s="184"/>
      <c r="AM155" s="184"/>
      <c r="AN155" s="184"/>
      <c r="AO155" s="184"/>
      <c r="AP155" s="184"/>
      <c r="AQ155" s="184"/>
      <c r="AR155" s="184"/>
      <c r="AS155" s="184"/>
      <c r="AT155" s="184"/>
      <c r="AU155" s="184"/>
      <c r="AV155" s="184"/>
      <c r="AW155" s="184"/>
      <c r="AX155" s="184"/>
      <c r="AY155" s="187"/>
      <c r="AZ155" s="187"/>
    </row>
    <row r="156" spans="1:52" x14ac:dyDescent="0.25">
      <c r="A156" s="192">
        <f t="shared" si="2"/>
        <v>143</v>
      </c>
      <c r="B156" s="182"/>
      <c r="C156" s="202"/>
      <c r="D156" s="202"/>
      <c r="E156" s="202"/>
      <c r="F156" s="202"/>
      <c r="G156" s="202"/>
      <c r="H156" s="202"/>
      <c r="I156" s="184"/>
      <c r="J156" s="184"/>
      <c r="K156" s="184"/>
      <c r="L156" s="184"/>
      <c r="M156" s="184"/>
      <c r="N156" s="184"/>
      <c r="O156" s="211"/>
      <c r="P156" s="184"/>
      <c r="Q156" s="184"/>
      <c r="R156" s="184"/>
      <c r="S156" s="184"/>
      <c r="T156" s="184"/>
      <c r="U156" s="184"/>
      <c r="V156" s="184"/>
      <c r="W156" s="184"/>
      <c r="X156" s="184"/>
      <c r="Y156" s="184"/>
      <c r="Z156" s="184"/>
      <c r="AA156" s="184"/>
      <c r="AB156" s="184"/>
      <c r="AC156" s="184"/>
      <c r="AD156" s="184"/>
      <c r="AE156" s="184"/>
      <c r="AF156" s="184"/>
      <c r="AG156" s="184"/>
      <c r="AH156" s="197"/>
      <c r="AI156" s="184"/>
      <c r="AJ156" s="184"/>
      <c r="AK156" s="184"/>
      <c r="AL156" s="184"/>
      <c r="AM156" s="184"/>
      <c r="AN156" s="184"/>
      <c r="AO156" s="184"/>
      <c r="AP156" s="184"/>
      <c r="AQ156" s="184"/>
      <c r="AR156" s="184"/>
      <c r="AS156" s="184"/>
      <c r="AT156" s="184"/>
      <c r="AU156" s="184"/>
      <c r="AV156" s="184"/>
      <c r="AW156" s="184"/>
      <c r="AX156" s="184"/>
      <c r="AY156" s="187"/>
      <c r="AZ156" s="187"/>
    </row>
    <row r="157" spans="1:52" x14ac:dyDescent="0.25">
      <c r="A157" s="192">
        <f t="shared" si="2"/>
        <v>144</v>
      </c>
      <c r="B157" s="182"/>
      <c r="C157" s="202"/>
      <c r="D157" s="202"/>
      <c r="E157" s="202"/>
      <c r="F157" s="202"/>
      <c r="G157" s="202"/>
      <c r="H157" s="202"/>
      <c r="I157" s="184"/>
      <c r="J157" s="184"/>
      <c r="K157" s="184"/>
      <c r="L157" s="184"/>
      <c r="M157" s="184"/>
      <c r="N157" s="184"/>
      <c r="O157" s="211"/>
      <c r="P157" s="184"/>
      <c r="Q157" s="184"/>
      <c r="R157" s="184"/>
      <c r="S157" s="184"/>
      <c r="T157" s="184"/>
      <c r="U157" s="184"/>
      <c r="V157" s="184"/>
      <c r="W157" s="184"/>
      <c r="X157" s="184"/>
      <c r="Y157" s="184"/>
      <c r="Z157" s="184"/>
      <c r="AA157" s="184"/>
      <c r="AB157" s="184"/>
      <c r="AC157" s="184"/>
      <c r="AD157" s="184"/>
      <c r="AE157" s="184"/>
      <c r="AF157" s="184"/>
      <c r="AG157" s="184"/>
      <c r="AH157" s="197"/>
      <c r="AI157" s="184"/>
      <c r="AJ157" s="184"/>
      <c r="AK157" s="184"/>
      <c r="AL157" s="184"/>
      <c r="AM157" s="184"/>
      <c r="AN157" s="184"/>
      <c r="AO157" s="184"/>
      <c r="AP157" s="184"/>
      <c r="AQ157" s="184"/>
      <c r="AR157" s="184"/>
      <c r="AS157" s="184"/>
      <c r="AT157" s="184"/>
      <c r="AU157" s="184"/>
      <c r="AV157" s="184"/>
      <c r="AW157" s="184"/>
      <c r="AX157" s="184"/>
      <c r="AY157" s="187"/>
      <c r="AZ157" s="187"/>
    </row>
    <row r="158" spans="1:52" x14ac:dyDescent="0.25">
      <c r="A158" s="192">
        <f t="shared" si="2"/>
        <v>145</v>
      </c>
      <c r="B158" s="182"/>
      <c r="C158" s="202"/>
      <c r="D158" s="202"/>
      <c r="E158" s="202"/>
      <c r="F158" s="202"/>
      <c r="G158" s="202"/>
      <c r="H158" s="202"/>
      <c r="I158" s="184"/>
      <c r="J158" s="184"/>
      <c r="K158" s="184"/>
      <c r="L158" s="184"/>
      <c r="M158" s="184"/>
      <c r="N158" s="184"/>
      <c r="O158" s="211"/>
      <c r="P158" s="184"/>
      <c r="Q158" s="184"/>
      <c r="R158" s="184"/>
      <c r="S158" s="184"/>
      <c r="T158" s="184"/>
      <c r="U158" s="184"/>
      <c r="V158" s="184"/>
      <c r="W158" s="184"/>
      <c r="X158" s="184"/>
      <c r="Y158" s="184"/>
      <c r="Z158" s="184"/>
      <c r="AA158" s="184"/>
      <c r="AB158" s="184"/>
      <c r="AC158" s="184"/>
      <c r="AD158" s="184"/>
      <c r="AE158" s="184"/>
      <c r="AF158" s="184"/>
      <c r="AG158" s="184"/>
      <c r="AH158" s="197"/>
      <c r="AI158" s="184"/>
      <c r="AJ158" s="184"/>
      <c r="AK158" s="184"/>
      <c r="AL158" s="184"/>
      <c r="AM158" s="184"/>
      <c r="AN158" s="184"/>
      <c r="AO158" s="184"/>
      <c r="AP158" s="184"/>
      <c r="AQ158" s="184"/>
      <c r="AR158" s="184"/>
      <c r="AS158" s="184"/>
      <c r="AT158" s="184"/>
      <c r="AU158" s="184"/>
      <c r="AV158" s="184"/>
      <c r="AW158" s="184"/>
      <c r="AX158" s="184"/>
      <c r="AY158" s="187"/>
      <c r="AZ158" s="187"/>
    </row>
    <row r="159" spans="1:52" x14ac:dyDescent="0.25">
      <c r="A159" s="192">
        <f t="shared" si="2"/>
        <v>146</v>
      </c>
      <c r="B159" s="182"/>
      <c r="C159" s="202"/>
      <c r="D159" s="202"/>
      <c r="E159" s="202"/>
      <c r="F159" s="202"/>
      <c r="G159" s="202"/>
      <c r="H159" s="202"/>
      <c r="I159" s="184"/>
      <c r="J159" s="184"/>
      <c r="K159" s="184"/>
      <c r="L159" s="184"/>
      <c r="M159" s="184"/>
      <c r="N159" s="184"/>
      <c r="O159" s="211"/>
      <c r="P159" s="184"/>
      <c r="Q159" s="184"/>
      <c r="R159" s="184"/>
      <c r="S159" s="184"/>
      <c r="T159" s="184"/>
      <c r="U159" s="184"/>
      <c r="V159" s="184"/>
      <c r="W159" s="184"/>
      <c r="X159" s="184"/>
      <c r="Y159" s="184"/>
      <c r="Z159" s="184"/>
      <c r="AA159" s="184"/>
      <c r="AB159" s="184"/>
      <c r="AC159" s="184"/>
      <c r="AD159" s="184"/>
      <c r="AE159" s="184"/>
      <c r="AF159" s="184"/>
      <c r="AG159" s="184"/>
      <c r="AH159" s="197"/>
      <c r="AI159" s="184"/>
      <c r="AJ159" s="184"/>
      <c r="AK159" s="184"/>
      <c r="AL159" s="184"/>
      <c r="AM159" s="184"/>
      <c r="AN159" s="184"/>
      <c r="AO159" s="184"/>
      <c r="AP159" s="184"/>
      <c r="AQ159" s="184"/>
      <c r="AR159" s="184"/>
      <c r="AS159" s="184"/>
      <c r="AT159" s="184"/>
      <c r="AU159" s="184"/>
      <c r="AV159" s="184"/>
      <c r="AW159" s="184"/>
      <c r="AX159" s="184"/>
      <c r="AY159" s="187"/>
      <c r="AZ159" s="187"/>
    </row>
    <row r="160" spans="1:52" x14ac:dyDescent="0.25">
      <c r="A160" s="192">
        <f t="shared" si="2"/>
        <v>147</v>
      </c>
      <c r="B160" s="182"/>
      <c r="C160" s="202"/>
      <c r="D160" s="202"/>
      <c r="E160" s="202"/>
      <c r="F160" s="202"/>
      <c r="G160" s="202"/>
      <c r="H160" s="202"/>
      <c r="I160" s="184"/>
      <c r="J160" s="184"/>
      <c r="K160" s="184"/>
      <c r="L160" s="184"/>
      <c r="M160" s="184"/>
      <c r="N160" s="184"/>
      <c r="O160" s="211"/>
      <c r="P160" s="184"/>
      <c r="Q160" s="184"/>
      <c r="R160" s="184"/>
      <c r="S160" s="184"/>
      <c r="T160" s="184"/>
      <c r="U160" s="184"/>
      <c r="V160" s="184"/>
      <c r="W160" s="184"/>
      <c r="X160" s="184"/>
      <c r="Y160" s="184"/>
      <c r="Z160" s="184"/>
      <c r="AA160" s="184"/>
      <c r="AB160" s="184"/>
      <c r="AC160" s="184"/>
      <c r="AD160" s="184"/>
      <c r="AE160" s="184"/>
      <c r="AF160" s="184"/>
      <c r="AG160" s="184"/>
      <c r="AH160" s="197"/>
      <c r="AI160" s="184"/>
      <c r="AJ160" s="184"/>
      <c r="AK160" s="184"/>
      <c r="AL160" s="184"/>
      <c r="AM160" s="184"/>
      <c r="AN160" s="184"/>
      <c r="AO160" s="184"/>
      <c r="AP160" s="184"/>
      <c r="AQ160" s="184"/>
      <c r="AR160" s="184"/>
      <c r="AS160" s="184"/>
      <c r="AT160" s="184"/>
      <c r="AU160" s="184"/>
      <c r="AV160" s="184"/>
      <c r="AW160" s="184"/>
      <c r="AX160" s="184"/>
      <c r="AY160" s="187"/>
      <c r="AZ160" s="187"/>
    </row>
    <row r="161" spans="1:52" x14ac:dyDescent="0.25">
      <c r="A161" s="192">
        <f t="shared" si="2"/>
        <v>148</v>
      </c>
      <c r="B161" s="182"/>
      <c r="C161" s="202"/>
      <c r="D161" s="202"/>
      <c r="E161" s="202"/>
      <c r="F161" s="202"/>
      <c r="G161" s="202"/>
      <c r="H161" s="202"/>
      <c r="I161" s="184"/>
      <c r="J161" s="184"/>
      <c r="K161" s="184"/>
      <c r="L161" s="184"/>
      <c r="M161" s="184"/>
      <c r="N161" s="184"/>
      <c r="O161" s="211"/>
      <c r="P161" s="184"/>
      <c r="Q161" s="184"/>
      <c r="R161" s="184"/>
      <c r="S161" s="184"/>
      <c r="T161" s="184"/>
      <c r="U161" s="184"/>
      <c r="V161" s="184"/>
      <c r="W161" s="184"/>
      <c r="X161" s="184"/>
      <c r="Y161" s="184"/>
      <c r="Z161" s="184"/>
      <c r="AA161" s="184"/>
      <c r="AB161" s="184"/>
      <c r="AC161" s="184"/>
      <c r="AD161" s="184"/>
      <c r="AE161" s="184"/>
      <c r="AF161" s="184"/>
      <c r="AG161" s="184"/>
      <c r="AH161" s="197"/>
      <c r="AI161" s="184"/>
      <c r="AJ161" s="184"/>
      <c r="AK161" s="184"/>
      <c r="AL161" s="184"/>
      <c r="AM161" s="184"/>
      <c r="AN161" s="184"/>
      <c r="AO161" s="184"/>
      <c r="AP161" s="184"/>
      <c r="AQ161" s="184"/>
      <c r="AR161" s="184"/>
      <c r="AS161" s="184"/>
      <c r="AT161" s="184"/>
      <c r="AU161" s="184"/>
      <c r="AV161" s="184"/>
      <c r="AW161" s="184"/>
      <c r="AX161" s="184"/>
      <c r="AY161" s="187"/>
      <c r="AZ161" s="187"/>
    </row>
    <row r="162" spans="1:52" x14ac:dyDescent="0.25">
      <c r="A162" s="192">
        <f t="shared" si="2"/>
        <v>149</v>
      </c>
      <c r="B162" s="182"/>
      <c r="C162" s="202"/>
      <c r="D162" s="202"/>
      <c r="E162" s="202"/>
      <c r="F162" s="202"/>
      <c r="G162" s="202"/>
      <c r="H162" s="202"/>
      <c r="I162" s="184"/>
      <c r="J162" s="184"/>
      <c r="K162" s="184"/>
      <c r="L162" s="184"/>
      <c r="M162" s="184"/>
      <c r="N162" s="184"/>
      <c r="O162" s="211"/>
      <c r="P162" s="184"/>
      <c r="Q162" s="184"/>
      <c r="R162" s="184"/>
      <c r="S162" s="184"/>
      <c r="T162" s="184"/>
      <c r="U162" s="184"/>
      <c r="V162" s="184"/>
      <c r="W162" s="184"/>
      <c r="X162" s="184"/>
      <c r="Y162" s="184"/>
      <c r="Z162" s="184"/>
      <c r="AA162" s="184"/>
      <c r="AB162" s="184"/>
      <c r="AC162" s="184"/>
      <c r="AD162" s="184"/>
      <c r="AE162" s="184"/>
      <c r="AF162" s="184"/>
      <c r="AG162" s="184"/>
      <c r="AH162" s="197"/>
      <c r="AI162" s="184"/>
      <c r="AJ162" s="184"/>
      <c r="AK162" s="184"/>
      <c r="AL162" s="184"/>
      <c r="AM162" s="184"/>
      <c r="AN162" s="184"/>
      <c r="AO162" s="184"/>
      <c r="AP162" s="184"/>
      <c r="AQ162" s="184"/>
      <c r="AR162" s="184"/>
      <c r="AS162" s="184"/>
      <c r="AT162" s="184"/>
      <c r="AU162" s="184"/>
      <c r="AV162" s="184"/>
      <c r="AW162" s="184"/>
      <c r="AX162" s="184"/>
      <c r="AY162" s="187"/>
      <c r="AZ162" s="187"/>
    </row>
    <row r="163" spans="1:52" x14ac:dyDescent="0.25">
      <c r="A163" s="192">
        <f t="shared" si="2"/>
        <v>150</v>
      </c>
      <c r="B163" s="182"/>
      <c r="C163" s="202"/>
      <c r="D163" s="202"/>
      <c r="E163" s="202"/>
      <c r="F163" s="202"/>
      <c r="G163" s="202"/>
      <c r="H163" s="202"/>
      <c r="I163" s="184"/>
      <c r="J163" s="184"/>
      <c r="K163" s="184"/>
      <c r="L163" s="184"/>
      <c r="M163" s="184"/>
      <c r="N163" s="184"/>
      <c r="O163" s="211"/>
      <c r="P163" s="184"/>
      <c r="Q163" s="184"/>
      <c r="R163" s="184"/>
      <c r="S163" s="184"/>
      <c r="T163" s="184"/>
      <c r="U163" s="184"/>
      <c r="V163" s="184"/>
      <c r="W163" s="184"/>
      <c r="X163" s="184"/>
      <c r="Y163" s="184"/>
      <c r="Z163" s="184"/>
      <c r="AA163" s="184"/>
      <c r="AB163" s="184"/>
      <c r="AC163" s="184"/>
      <c r="AD163" s="184"/>
      <c r="AE163" s="184"/>
      <c r="AF163" s="184"/>
      <c r="AG163" s="184"/>
      <c r="AH163" s="197"/>
      <c r="AI163" s="184"/>
      <c r="AJ163" s="184"/>
      <c r="AK163" s="184"/>
      <c r="AL163" s="184"/>
      <c r="AM163" s="184"/>
      <c r="AN163" s="184"/>
      <c r="AO163" s="184"/>
      <c r="AP163" s="184"/>
      <c r="AQ163" s="184"/>
      <c r="AR163" s="184"/>
      <c r="AS163" s="184"/>
      <c r="AT163" s="184"/>
      <c r="AU163" s="184"/>
      <c r="AV163" s="184"/>
      <c r="AW163" s="184"/>
      <c r="AX163" s="184"/>
      <c r="AY163" s="187"/>
      <c r="AZ163" s="187"/>
    </row>
    <row r="164" spans="1:52" x14ac:dyDescent="0.25">
      <c r="A164" s="192">
        <f t="shared" si="2"/>
        <v>151</v>
      </c>
      <c r="B164" s="182"/>
      <c r="C164" s="202"/>
      <c r="D164" s="202"/>
      <c r="E164" s="202"/>
      <c r="F164" s="202"/>
      <c r="G164" s="202"/>
      <c r="H164" s="202"/>
      <c r="I164" s="184"/>
      <c r="J164" s="184"/>
      <c r="K164" s="184"/>
      <c r="L164" s="184"/>
      <c r="M164" s="184"/>
      <c r="N164" s="184"/>
      <c r="O164" s="211"/>
      <c r="P164" s="184"/>
      <c r="Q164" s="184"/>
      <c r="R164" s="184"/>
      <c r="S164" s="184"/>
      <c r="T164" s="184"/>
      <c r="U164" s="184"/>
      <c r="V164" s="184"/>
      <c r="W164" s="184"/>
      <c r="X164" s="184"/>
      <c r="Y164" s="184"/>
      <c r="Z164" s="184"/>
      <c r="AA164" s="184"/>
      <c r="AB164" s="184"/>
      <c r="AC164" s="184"/>
      <c r="AD164" s="184"/>
      <c r="AE164" s="184"/>
      <c r="AF164" s="184"/>
      <c r="AG164" s="184"/>
      <c r="AH164" s="197"/>
      <c r="AI164" s="184"/>
      <c r="AJ164" s="184"/>
      <c r="AK164" s="184"/>
      <c r="AL164" s="184"/>
      <c r="AM164" s="184"/>
      <c r="AN164" s="184"/>
      <c r="AO164" s="184"/>
      <c r="AP164" s="184"/>
      <c r="AQ164" s="184"/>
      <c r="AR164" s="184"/>
      <c r="AS164" s="184"/>
      <c r="AT164" s="184"/>
      <c r="AU164" s="184"/>
      <c r="AV164" s="184"/>
      <c r="AW164" s="184"/>
      <c r="AX164" s="184"/>
      <c r="AY164" s="187"/>
      <c r="AZ164" s="187"/>
    </row>
    <row r="165" spans="1:52" x14ac:dyDescent="0.25">
      <c r="A165" s="192">
        <f t="shared" si="2"/>
        <v>152</v>
      </c>
      <c r="B165" s="182"/>
      <c r="C165" s="202"/>
      <c r="D165" s="202"/>
      <c r="E165" s="202"/>
      <c r="F165" s="202"/>
      <c r="G165" s="202"/>
      <c r="H165" s="202"/>
      <c r="I165" s="184"/>
      <c r="J165" s="184"/>
      <c r="K165" s="184"/>
      <c r="L165" s="184"/>
      <c r="M165" s="184"/>
      <c r="N165" s="184"/>
      <c r="O165" s="211"/>
      <c r="P165" s="184"/>
      <c r="Q165" s="184"/>
      <c r="R165" s="184"/>
      <c r="S165" s="184"/>
      <c r="T165" s="184"/>
      <c r="U165" s="184"/>
      <c r="V165" s="184"/>
      <c r="W165" s="184"/>
      <c r="X165" s="184"/>
      <c r="Y165" s="184"/>
      <c r="Z165" s="184"/>
      <c r="AA165" s="184"/>
      <c r="AB165" s="184"/>
      <c r="AC165" s="184"/>
      <c r="AD165" s="184"/>
      <c r="AE165" s="184"/>
      <c r="AF165" s="184"/>
      <c r="AG165" s="184"/>
      <c r="AH165" s="197"/>
      <c r="AI165" s="184"/>
      <c r="AJ165" s="184"/>
      <c r="AK165" s="184"/>
      <c r="AL165" s="184"/>
      <c r="AM165" s="184"/>
      <c r="AN165" s="184"/>
      <c r="AO165" s="184"/>
      <c r="AP165" s="184"/>
      <c r="AQ165" s="184"/>
      <c r="AR165" s="184"/>
      <c r="AS165" s="184"/>
      <c r="AT165" s="184"/>
      <c r="AU165" s="184"/>
      <c r="AV165" s="184"/>
      <c r="AW165" s="184"/>
      <c r="AX165" s="184"/>
      <c r="AY165" s="187"/>
      <c r="AZ165" s="187"/>
    </row>
    <row r="166" spans="1:52" x14ac:dyDescent="0.25">
      <c r="A166" s="192">
        <f t="shared" si="2"/>
        <v>153</v>
      </c>
      <c r="B166" s="182"/>
      <c r="C166" s="202"/>
      <c r="D166" s="202"/>
      <c r="E166" s="202"/>
      <c r="F166" s="202"/>
      <c r="G166" s="202"/>
      <c r="H166" s="202"/>
      <c r="I166" s="184"/>
      <c r="J166" s="184"/>
      <c r="K166" s="184"/>
      <c r="L166" s="184"/>
      <c r="M166" s="184"/>
      <c r="N166" s="184"/>
      <c r="O166" s="211"/>
      <c r="P166" s="184"/>
      <c r="Q166" s="184"/>
      <c r="R166" s="184"/>
      <c r="S166" s="184"/>
      <c r="T166" s="184"/>
      <c r="U166" s="184"/>
      <c r="V166" s="184"/>
      <c r="W166" s="184"/>
      <c r="X166" s="184"/>
      <c r="Y166" s="184"/>
      <c r="Z166" s="184"/>
      <c r="AA166" s="184"/>
      <c r="AB166" s="184"/>
      <c r="AC166" s="184"/>
      <c r="AD166" s="184"/>
      <c r="AE166" s="184"/>
      <c r="AF166" s="184"/>
      <c r="AG166" s="184"/>
      <c r="AH166" s="197"/>
      <c r="AI166" s="184"/>
      <c r="AJ166" s="184"/>
      <c r="AK166" s="184"/>
      <c r="AL166" s="184"/>
      <c r="AM166" s="184"/>
      <c r="AN166" s="184"/>
      <c r="AO166" s="184"/>
      <c r="AP166" s="184"/>
      <c r="AQ166" s="184"/>
      <c r="AR166" s="184"/>
      <c r="AS166" s="184"/>
      <c r="AT166" s="184"/>
      <c r="AU166" s="184"/>
      <c r="AV166" s="184"/>
      <c r="AW166" s="184"/>
      <c r="AX166" s="184"/>
      <c r="AY166" s="187"/>
      <c r="AZ166" s="187"/>
    </row>
    <row r="167" spans="1:52" x14ac:dyDescent="0.25">
      <c r="A167" s="192">
        <f t="shared" si="2"/>
        <v>154</v>
      </c>
      <c r="B167" s="182"/>
      <c r="C167" s="202"/>
      <c r="D167" s="202"/>
      <c r="E167" s="202"/>
      <c r="F167" s="202"/>
      <c r="G167" s="202"/>
      <c r="H167" s="202"/>
      <c r="I167" s="184"/>
      <c r="J167" s="184"/>
      <c r="K167" s="184"/>
      <c r="L167" s="184"/>
      <c r="M167" s="184"/>
      <c r="N167" s="184"/>
      <c r="O167" s="211"/>
      <c r="P167" s="184"/>
      <c r="Q167" s="184"/>
      <c r="R167" s="184"/>
      <c r="S167" s="184"/>
      <c r="T167" s="184"/>
      <c r="U167" s="184"/>
      <c r="V167" s="184"/>
      <c r="W167" s="184"/>
      <c r="X167" s="184"/>
      <c r="Y167" s="184"/>
      <c r="Z167" s="184"/>
      <c r="AA167" s="184"/>
      <c r="AB167" s="184"/>
      <c r="AC167" s="184"/>
      <c r="AD167" s="184"/>
      <c r="AE167" s="184"/>
      <c r="AF167" s="184"/>
      <c r="AG167" s="184"/>
      <c r="AH167" s="197"/>
      <c r="AI167" s="184"/>
      <c r="AJ167" s="184"/>
      <c r="AK167" s="184"/>
      <c r="AL167" s="184"/>
      <c r="AM167" s="184"/>
      <c r="AN167" s="184"/>
      <c r="AO167" s="184"/>
      <c r="AP167" s="184"/>
      <c r="AQ167" s="184"/>
      <c r="AR167" s="184"/>
      <c r="AS167" s="184"/>
      <c r="AT167" s="184"/>
      <c r="AU167" s="184"/>
      <c r="AV167" s="184"/>
      <c r="AW167" s="184"/>
      <c r="AX167" s="184"/>
      <c r="AY167" s="187"/>
      <c r="AZ167" s="187"/>
    </row>
    <row r="168" spans="1:52" x14ac:dyDescent="0.25">
      <c r="A168" s="192">
        <f t="shared" si="2"/>
        <v>155</v>
      </c>
      <c r="B168" s="182"/>
      <c r="C168" s="202"/>
      <c r="D168" s="202"/>
      <c r="E168" s="202"/>
      <c r="F168" s="202"/>
      <c r="G168" s="202"/>
      <c r="H168" s="202"/>
      <c r="I168" s="184"/>
      <c r="J168" s="184"/>
      <c r="K168" s="184"/>
      <c r="L168" s="184"/>
      <c r="M168" s="184"/>
      <c r="N168" s="184"/>
      <c r="O168" s="211"/>
      <c r="P168" s="184"/>
      <c r="Q168" s="184"/>
      <c r="R168" s="184"/>
      <c r="S168" s="184"/>
      <c r="T168" s="184"/>
      <c r="U168" s="184"/>
      <c r="V168" s="184"/>
      <c r="W168" s="184"/>
      <c r="X168" s="184"/>
      <c r="Y168" s="184"/>
      <c r="Z168" s="184"/>
      <c r="AA168" s="184"/>
      <c r="AB168" s="184"/>
      <c r="AC168" s="184"/>
      <c r="AD168" s="184"/>
      <c r="AE168" s="184"/>
      <c r="AF168" s="184"/>
      <c r="AG168" s="184"/>
      <c r="AH168" s="197"/>
      <c r="AI168" s="184"/>
      <c r="AJ168" s="184"/>
      <c r="AK168" s="184"/>
      <c r="AL168" s="184"/>
      <c r="AM168" s="184"/>
      <c r="AN168" s="184"/>
      <c r="AO168" s="184"/>
      <c r="AP168" s="184"/>
      <c r="AQ168" s="184"/>
      <c r="AR168" s="184"/>
      <c r="AS168" s="184"/>
      <c r="AT168" s="184"/>
      <c r="AU168" s="184"/>
      <c r="AV168" s="184"/>
      <c r="AW168" s="184"/>
      <c r="AX168" s="184"/>
      <c r="AY168" s="187"/>
      <c r="AZ168" s="187"/>
    </row>
    <row r="169" spans="1:52" x14ac:dyDescent="0.25">
      <c r="A169" s="192">
        <f t="shared" si="2"/>
        <v>156</v>
      </c>
      <c r="B169" s="182"/>
      <c r="C169" s="202"/>
      <c r="D169" s="202"/>
      <c r="E169" s="202"/>
      <c r="F169" s="202"/>
      <c r="G169" s="202"/>
      <c r="H169" s="202"/>
      <c r="I169" s="184"/>
      <c r="J169" s="184"/>
      <c r="K169" s="184"/>
      <c r="L169" s="184"/>
      <c r="M169" s="184"/>
      <c r="N169" s="184"/>
      <c r="O169" s="211"/>
      <c r="P169" s="184"/>
      <c r="Q169" s="184"/>
      <c r="R169" s="184"/>
      <c r="S169" s="184"/>
      <c r="T169" s="184"/>
      <c r="U169" s="184"/>
      <c r="V169" s="184"/>
      <c r="W169" s="184"/>
      <c r="X169" s="184"/>
      <c r="Y169" s="184"/>
      <c r="Z169" s="184"/>
      <c r="AA169" s="184"/>
      <c r="AB169" s="184"/>
      <c r="AC169" s="184"/>
      <c r="AD169" s="184"/>
      <c r="AE169" s="184"/>
      <c r="AF169" s="184"/>
      <c r="AG169" s="184"/>
      <c r="AH169" s="197"/>
      <c r="AI169" s="184"/>
      <c r="AJ169" s="184"/>
      <c r="AK169" s="184"/>
      <c r="AL169" s="184"/>
      <c r="AM169" s="184"/>
      <c r="AN169" s="184"/>
      <c r="AO169" s="184"/>
      <c r="AP169" s="184"/>
      <c r="AQ169" s="184"/>
      <c r="AR169" s="184"/>
      <c r="AS169" s="184"/>
      <c r="AT169" s="184"/>
      <c r="AU169" s="184"/>
      <c r="AV169" s="184"/>
      <c r="AW169" s="184"/>
      <c r="AX169" s="184"/>
      <c r="AY169" s="187"/>
      <c r="AZ169" s="187"/>
    </row>
    <row r="170" spans="1:52" x14ac:dyDescent="0.25">
      <c r="A170" s="192">
        <f t="shared" si="2"/>
        <v>157</v>
      </c>
      <c r="B170" s="182"/>
      <c r="C170" s="202"/>
      <c r="D170" s="202"/>
      <c r="E170" s="202"/>
      <c r="F170" s="202"/>
      <c r="G170" s="202"/>
      <c r="H170" s="202"/>
      <c r="I170" s="184"/>
      <c r="J170" s="184"/>
      <c r="K170" s="184"/>
      <c r="L170" s="184"/>
      <c r="M170" s="184"/>
      <c r="N170" s="184"/>
      <c r="O170" s="211"/>
      <c r="P170" s="184"/>
      <c r="Q170" s="184"/>
      <c r="R170" s="184"/>
      <c r="S170" s="184"/>
      <c r="T170" s="184"/>
      <c r="U170" s="184"/>
      <c r="V170" s="184"/>
      <c r="W170" s="184"/>
      <c r="X170" s="184"/>
      <c r="Y170" s="184"/>
      <c r="Z170" s="184"/>
      <c r="AA170" s="184"/>
      <c r="AB170" s="184"/>
      <c r="AC170" s="184"/>
      <c r="AD170" s="184"/>
      <c r="AE170" s="184"/>
      <c r="AF170" s="184"/>
      <c r="AG170" s="184"/>
      <c r="AH170" s="197"/>
      <c r="AI170" s="184"/>
      <c r="AJ170" s="184"/>
      <c r="AK170" s="184"/>
      <c r="AL170" s="184"/>
      <c r="AM170" s="184"/>
      <c r="AN170" s="184"/>
      <c r="AO170" s="184"/>
      <c r="AP170" s="184"/>
      <c r="AQ170" s="184"/>
      <c r="AR170" s="184"/>
      <c r="AS170" s="184"/>
      <c r="AT170" s="184"/>
      <c r="AU170" s="184"/>
      <c r="AV170" s="184"/>
      <c r="AW170" s="184"/>
      <c r="AX170" s="184"/>
      <c r="AY170" s="187"/>
      <c r="AZ170" s="187"/>
    </row>
    <row r="171" spans="1:52" x14ac:dyDescent="0.25">
      <c r="A171" s="192">
        <f t="shared" si="2"/>
        <v>158</v>
      </c>
      <c r="B171" s="182"/>
      <c r="C171" s="202"/>
      <c r="D171" s="202"/>
      <c r="E171" s="202"/>
      <c r="F171" s="202"/>
      <c r="G171" s="202"/>
      <c r="H171" s="202"/>
      <c r="I171" s="184"/>
      <c r="J171" s="184"/>
      <c r="K171" s="184"/>
      <c r="L171" s="184"/>
      <c r="M171" s="184"/>
      <c r="N171" s="184"/>
      <c r="O171" s="211"/>
      <c r="P171" s="184"/>
      <c r="Q171" s="184"/>
      <c r="R171" s="184"/>
      <c r="S171" s="184"/>
      <c r="T171" s="184"/>
      <c r="U171" s="184"/>
      <c r="V171" s="184"/>
      <c r="W171" s="184"/>
      <c r="X171" s="184"/>
      <c r="Y171" s="184"/>
      <c r="Z171" s="184"/>
      <c r="AA171" s="184"/>
      <c r="AB171" s="184"/>
      <c r="AC171" s="184"/>
      <c r="AD171" s="184"/>
      <c r="AE171" s="184"/>
      <c r="AF171" s="184"/>
      <c r="AG171" s="184"/>
      <c r="AH171" s="197"/>
      <c r="AI171" s="184"/>
      <c r="AJ171" s="184"/>
      <c r="AK171" s="184"/>
      <c r="AL171" s="184"/>
      <c r="AM171" s="184"/>
      <c r="AN171" s="184"/>
      <c r="AO171" s="184"/>
      <c r="AP171" s="184"/>
      <c r="AQ171" s="184"/>
      <c r="AR171" s="184"/>
      <c r="AS171" s="184"/>
      <c r="AT171" s="184"/>
      <c r="AU171" s="184"/>
      <c r="AV171" s="184"/>
      <c r="AW171" s="184"/>
      <c r="AX171" s="184"/>
      <c r="AY171" s="187"/>
      <c r="AZ171" s="187"/>
    </row>
    <row r="172" spans="1:52" x14ac:dyDescent="0.25">
      <c r="A172" s="192">
        <f t="shared" si="2"/>
        <v>159</v>
      </c>
      <c r="B172" s="182"/>
      <c r="C172" s="202"/>
      <c r="D172" s="202"/>
      <c r="E172" s="202"/>
      <c r="F172" s="202"/>
      <c r="G172" s="202"/>
      <c r="H172" s="202"/>
      <c r="I172" s="184"/>
      <c r="J172" s="184"/>
      <c r="K172" s="184"/>
      <c r="L172" s="184"/>
      <c r="M172" s="184"/>
      <c r="N172" s="184"/>
      <c r="O172" s="211"/>
      <c r="P172" s="184"/>
      <c r="Q172" s="184"/>
      <c r="R172" s="184"/>
      <c r="S172" s="184"/>
      <c r="T172" s="184"/>
      <c r="U172" s="184"/>
      <c r="V172" s="184"/>
      <c r="W172" s="184"/>
      <c r="X172" s="184"/>
      <c r="Y172" s="184"/>
      <c r="Z172" s="184"/>
      <c r="AA172" s="184"/>
      <c r="AB172" s="184"/>
      <c r="AC172" s="184"/>
      <c r="AD172" s="184"/>
      <c r="AE172" s="184"/>
      <c r="AF172" s="184"/>
      <c r="AG172" s="184"/>
      <c r="AH172" s="197"/>
      <c r="AI172" s="184"/>
      <c r="AJ172" s="184"/>
      <c r="AK172" s="184"/>
      <c r="AL172" s="184"/>
      <c r="AM172" s="184"/>
      <c r="AN172" s="184"/>
      <c r="AO172" s="184"/>
      <c r="AP172" s="184"/>
      <c r="AQ172" s="184"/>
      <c r="AR172" s="184"/>
      <c r="AS172" s="184"/>
      <c r="AT172" s="184"/>
      <c r="AU172" s="184"/>
      <c r="AV172" s="184"/>
      <c r="AW172" s="184"/>
      <c r="AX172" s="184"/>
      <c r="AY172" s="187"/>
      <c r="AZ172" s="187"/>
    </row>
    <row r="173" spans="1:52" x14ac:dyDescent="0.25">
      <c r="A173" s="192">
        <f t="shared" si="2"/>
        <v>160</v>
      </c>
      <c r="B173" s="182"/>
      <c r="C173" s="202"/>
      <c r="D173" s="202"/>
      <c r="E173" s="202"/>
      <c r="F173" s="202"/>
      <c r="G173" s="202"/>
      <c r="H173" s="202"/>
      <c r="I173" s="184"/>
      <c r="J173" s="184"/>
      <c r="K173" s="184"/>
      <c r="L173" s="184"/>
      <c r="M173" s="184"/>
      <c r="N173" s="184"/>
      <c r="O173" s="211"/>
      <c r="P173" s="184"/>
      <c r="Q173" s="184"/>
      <c r="R173" s="184"/>
      <c r="S173" s="184"/>
      <c r="T173" s="184"/>
      <c r="U173" s="184"/>
      <c r="V173" s="184"/>
      <c r="W173" s="184"/>
      <c r="X173" s="184"/>
      <c r="Y173" s="184"/>
      <c r="Z173" s="184"/>
      <c r="AA173" s="184"/>
      <c r="AB173" s="184"/>
      <c r="AC173" s="184"/>
      <c r="AD173" s="184"/>
      <c r="AE173" s="184"/>
      <c r="AF173" s="184"/>
      <c r="AG173" s="184"/>
      <c r="AH173" s="197"/>
      <c r="AI173" s="184"/>
      <c r="AJ173" s="184"/>
      <c r="AK173" s="184"/>
      <c r="AL173" s="184"/>
      <c r="AM173" s="184"/>
      <c r="AN173" s="184"/>
      <c r="AO173" s="184"/>
      <c r="AP173" s="184"/>
      <c r="AQ173" s="184"/>
      <c r="AR173" s="184"/>
      <c r="AS173" s="184"/>
      <c r="AT173" s="184"/>
      <c r="AU173" s="184"/>
      <c r="AV173" s="184"/>
      <c r="AW173" s="184"/>
      <c r="AX173" s="184"/>
      <c r="AY173" s="187"/>
      <c r="AZ173" s="187"/>
    </row>
    <row r="174" spans="1:52" x14ac:dyDescent="0.25">
      <c r="A174" s="192">
        <f t="shared" si="2"/>
        <v>161</v>
      </c>
      <c r="B174" s="182"/>
      <c r="C174" s="202"/>
      <c r="D174" s="202"/>
      <c r="E174" s="202"/>
      <c r="F174" s="202"/>
      <c r="G174" s="202"/>
      <c r="H174" s="202"/>
      <c r="I174" s="184"/>
      <c r="J174" s="184"/>
      <c r="K174" s="184"/>
      <c r="L174" s="184"/>
      <c r="M174" s="184"/>
      <c r="N174" s="184"/>
      <c r="O174" s="211"/>
      <c r="P174" s="184"/>
      <c r="Q174" s="184"/>
      <c r="R174" s="184"/>
      <c r="S174" s="184"/>
      <c r="T174" s="184"/>
      <c r="U174" s="184"/>
      <c r="V174" s="184"/>
      <c r="W174" s="184"/>
      <c r="X174" s="184"/>
      <c r="Y174" s="184"/>
      <c r="Z174" s="184"/>
      <c r="AA174" s="184"/>
      <c r="AB174" s="184"/>
      <c r="AC174" s="184"/>
      <c r="AD174" s="184"/>
      <c r="AE174" s="184"/>
      <c r="AF174" s="184"/>
      <c r="AG174" s="184"/>
      <c r="AH174" s="197"/>
      <c r="AI174" s="184"/>
      <c r="AJ174" s="184"/>
      <c r="AK174" s="184"/>
      <c r="AL174" s="184"/>
      <c r="AM174" s="184"/>
      <c r="AN174" s="184"/>
      <c r="AO174" s="184"/>
      <c r="AP174" s="184"/>
      <c r="AQ174" s="184"/>
      <c r="AR174" s="184"/>
      <c r="AS174" s="184"/>
      <c r="AT174" s="184"/>
      <c r="AU174" s="184"/>
      <c r="AV174" s="184"/>
      <c r="AW174" s="184"/>
      <c r="AX174" s="184"/>
      <c r="AY174" s="187"/>
      <c r="AZ174" s="187"/>
    </row>
    <row r="175" spans="1:52" x14ac:dyDescent="0.25">
      <c r="A175" s="192">
        <f t="shared" si="2"/>
        <v>162</v>
      </c>
      <c r="B175" s="182"/>
      <c r="C175" s="202"/>
      <c r="D175" s="202"/>
      <c r="E175" s="202"/>
      <c r="F175" s="202"/>
      <c r="G175" s="202"/>
      <c r="H175" s="202"/>
      <c r="I175" s="184"/>
      <c r="J175" s="184"/>
      <c r="K175" s="184"/>
      <c r="L175" s="184"/>
      <c r="M175" s="184"/>
      <c r="N175" s="184"/>
      <c r="O175" s="211"/>
      <c r="P175" s="184"/>
      <c r="Q175" s="184"/>
      <c r="R175" s="184"/>
      <c r="S175" s="184"/>
      <c r="T175" s="184"/>
      <c r="U175" s="184"/>
      <c r="V175" s="184"/>
      <c r="W175" s="184"/>
      <c r="X175" s="184"/>
      <c r="Y175" s="184"/>
      <c r="Z175" s="184"/>
      <c r="AA175" s="184"/>
      <c r="AB175" s="184"/>
      <c r="AC175" s="184"/>
      <c r="AD175" s="184"/>
      <c r="AE175" s="184"/>
      <c r="AF175" s="184"/>
      <c r="AG175" s="184"/>
      <c r="AH175" s="197"/>
      <c r="AI175" s="184"/>
      <c r="AJ175" s="184"/>
      <c r="AK175" s="184"/>
      <c r="AL175" s="184"/>
      <c r="AM175" s="184"/>
      <c r="AN175" s="184"/>
      <c r="AO175" s="184"/>
      <c r="AP175" s="184"/>
      <c r="AQ175" s="184"/>
      <c r="AR175" s="184"/>
      <c r="AS175" s="184"/>
      <c r="AT175" s="184"/>
      <c r="AU175" s="184"/>
      <c r="AV175" s="184"/>
      <c r="AW175" s="184"/>
      <c r="AX175" s="184"/>
      <c r="AY175" s="187"/>
      <c r="AZ175" s="187"/>
    </row>
    <row r="176" spans="1:52" x14ac:dyDescent="0.25">
      <c r="A176" s="192">
        <f t="shared" si="2"/>
        <v>163</v>
      </c>
      <c r="B176" s="182"/>
      <c r="C176" s="202"/>
      <c r="D176" s="202"/>
      <c r="E176" s="202"/>
      <c r="F176" s="202"/>
      <c r="G176" s="202"/>
      <c r="H176" s="202"/>
      <c r="I176" s="184"/>
      <c r="J176" s="184"/>
      <c r="K176" s="184"/>
      <c r="L176" s="184"/>
      <c r="M176" s="184"/>
      <c r="N176" s="184"/>
      <c r="O176" s="211"/>
      <c r="P176" s="184"/>
      <c r="Q176" s="184"/>
      <c r="R176" s="184"/>
      <c r="S176" s="184"/>
      <c r="T176" s="184"/>
      <c r="U176" s="184"/>
      <c r="V176" s="184"/>
      <c r="W176" s="184"/>
      <c r="X176" s="184"/>
      <c r="Y176" s="184"/>
      <c r="Z176" s="184"/>
      <c r="AA176" s="184"/>
      <c r="AB176" s="184"/>
      <c r="AC176" s="184"/>
      <c r="AD176" s="184"/>
      <c r="AE176" s="184"/>
      <c r="AF176" s="184"/>
      <c r="AG176" s="184"/>
      <c r="AH176" s="197"/>
      <c r="AI176" s="184"/>
      <c r="AJ176" s="184"/>
      <c r="AK176" s="184"/>
      <c r="AL176" s="184"/>
      <c r="AM176" s="184"/>
      <c r="AN176" s="184"/>
      <c r="AO176" s="184"/>
      <c r="AP176" s="184"/>
      <c r="AQ176" s="184"/>
      <c r="AR176" s="184"/>
      <c r="AS176" s="184"/>
      <c r="AT176" s="184"/>
      <c r="AU176" s="184"/>
      <c r="AV176" s="184"/>
      <c r="AW176" s="184"/>
      <c r="AX176" s="184"/>
      <c r="AY176" s="187"/>
      <c r="AZ176" s="187"/>
    </row>
    <row r="177" spans="1:52" x14ac:dyDescent="0.25">
      <c r="A177" s="192">
        <f t="shared" si="2"/>
        <v>164</v>
      </c>
      <c r="B177" s="182"/>
      <c r="C177" s="202"/>
      <c r="D177" s="202"/>
      <c r="E177" s="202"/>
      <c r="F177" s="202"/>
      <c r="G177" s="202"/>
      <c r="H177" s="202"/>
      <c r="I177" s="184"/>
      <c r="J177" s="184"/>
      <c r="K177" s="184"/>
      <c r="L177" s="184"/>
      <c r="M177" s="184"/>
      <c r="N177" s="184"/>
      <c r="O177" s="211"/>
      <c r="P177" s="184"/>
      <c r="Q177" s="184"/>
      <c r="R177" s="184"/>
      <c r="S177" s="184"/>
      <c r="T177" s="184"/>
      <c r="U177" s="184"/>
      <c r="V177" s="184"/>
      <c r="W177" s="184"/>
      <c r="X177" s="184"/>
      <c r="Y177" s="184"/>
      <c r="Z177" s="184"/>
      <c r="AA177" s="184"/>
      <c r="AB177" s="184"/>
      <c r="AC177" s="184"/>
      <c r="AD177" s="184"/>
      <c r="AE177" s="184"/>
      <c r="AF177" s="184"/>
      <c r="AG177" s="184"/>
      <c r="AH177" s="197"/>
      <c r="AI177" s="184"/>
      <c r="AJ177" s="184"/>
      <c r="AK177" s="184"/>
      <c r="AL177" s="184"/>
      <c r="AM177" s="184"/>
      <c r="AN177" s="184"/>
      <c r="AO177" s="184"/>
      <c r="AP177" s="184"/>
      <c r="AQ177" s="184"/>
      <c r="AR177" s="184"/>
      <c r="AS177" s="184"/>
      <c r="AT177" s="184"/>
      <c r="AU177" s="184"/>
      <c r="AV177" s="184"/>
      <c r="AW177" s="184"/>
      <c r="AX177" s="184"/>
      <c r="AY177" s="187"/>
      <c r="AZ177" s="187"/>
    </row>
    <row r="178" spans="1:52" x14ac:dyDescent="0.25">
      <c r="A178" s="192">
        <f t="shared" si="2"/>
        <v>165</v>
      </c>
      <c r="B178" s="182"/>
      <c r="C178" s="202"/>
      <c r="D178" s="202"/>
      <c r="E178" s="202"/>
      <c r="F178" s="202"/>
      <c r="G178" s="202"/>
      <c r="H178" s="202"/>
      <c r="I178" s="184"/>
      <c r="J178" s="184"/>
      <c r="K178" s="184"/>
      <c r="L178" s="184"/>
      <c r="M178" s="184"/>
      <c r="N178" s="184"/>
      <c r="O178" s="211"/>
      <c r="P178" s="184"/>
      <c r="Q178" s="184"/>
      <c r="R178" s="184"/>
      <c r="S178" s="184"/>
      <c r="T178" s="184"/>
      <c r="U178" s="184"/>
      <c r="V178" s="184"/>
      <c r="W178" s="184"/>
      <c r="X178" s="184"/>
      <c r="Y178" s="184"/>
      <c r="Z178" s="184"/>
      <c r="AA178" s="184"/>
      <c r="AB178" s="184"/>
      <c r="AC178" s="184"/>
      <c r="AD178" s="184"/>
      <c r="AE178" s="184"/>
      <c r="AF178" s="184"/>
      <c r="AG178" s="184"/>
      <c r="AH178" s="197"/>
      <c r="AI178" s="184"/>
      <c r="AJ178" s="184"/>
      <c r="AK178" s="184"/>
      <c r="AL178" s="184"/>
      <c r="AM178" s="184"/>
      <c r="AN178" s="184"/>
      <c r="AO178" s="184"/>
      <c r="AP178" s="184"/>
      <c r="AQ178" s="184"/>
      <c r="AR178" s="184"/>
      <c r="AS178" s="184"/>
      <c r="AT178" s="184"/>
      <c r="AU178" s="184"/>
      <c r="AV178" s="184"/>
      <c r="AW178" s="184"/>
      <c r="AX178" s="184"/>
      <c r="AY178" s="187"/>
      <c r="AZ178" s="187"/>
    </row>
    <row r="179" spans="1:52" x14ac:dyDescent="0.25">
      <c r="A179" s="192">
        <f t="shared" si="2"/>
        <v>166</v>
      </c>
      <c r="B179" s="182"/>
      <c r="C179" s="202"/>
      <c r="D179" s="202"/>
      <c r="E179" s="202"/>
      <c r="F179" s="202"/>
      <c r="G179" s="202"/>
      <c r="H179" s="202"/>
      <c r="I179" s="184"/>
      <c r="J179" s="184"/>
      <c r="K179" s="184"/>
      <c r="L179" s="184"/>
      <c r="M179" s="184"/>
      <c r="N179" s="184"/>
      <c r="O179" s="211"/>
      <c r="P179" s="184"/>
      <c r="Q179" s="184"/>
      <c r="R179" s="184"/>
      <c r="S179" s="184"/>
      <c r="T179" s="184"/>
      <c r="U179" s="184"/>
      <c r="V179" s="184"/>
      <c r="W179" s="184"/>
      <c r="X179" s="184"/>
      <c r="Y179" s="184"/>
      <c r="Z179" s="184"/>
      <c r="AA179" s="184"/>
      <c r="AB179" s="184"/>
      <c r="AC179" s="184"/>
      <c r="AD179" s="184"/>
      <c r="AE179" s="184"/>
      <c r="AF179" s="184"/>
      <c r="AG179" s="184"/>
      <c r="AH179" s="197"/>
      <c r="AI179" s="184"/>
      <c r="AJ179" s="184"/>
      <c r="AK179" s="184"/>
      <c r="AL179" s="184"/>
      <c r="AM179" s="184"/>
      <c r="AN179" s="184"/>
      <c r="AO179" s="184"/>
      <c r="AP179" s="184"/>
      <c r="AQ179" s="184"/>
      <c r="AR179" s="184"/>
      <c r="AS179" s="184"/>
      <c r="AT179" s="184"/>
      <c r="AU179" s="184"/>
      <c r="AV179" s="184"/>
      <c r="AW179" s="184"/>
      <c r="AX179" s="184"/>
      <c r="AY179" s="187"/>
      <c r="AZ179" s="187"/>
    </row>
    <row r="180" spans="1:52" x14ac:dyDescent="0.25">
      <c r="A180" s="192">
        <f t="shared" si="2"/>
        <v>167</v>
      </c>
      <c r="B180" s="182"/>
      <c r="C180" s="202"/>
      <c r="D180" s="202"/>
      <c r="E180" s="202"/>
      <c r="F180" s="202"/>
      <c r="G180" s="202"/>
      <c r="H180" s="202"/>
      <c r="I180" s="184"/>
      <c r="J180" s="184"/>
      <c r="K180" s="184"/>
      <c r="L180" s="184"/>
      <c r="M180" s="184"/>
      <c r="N180" s="184"/>
      <c r="O180" s="211"/>
      <c r="P180" s="184"/>
      <c r="Q180" s="184"/>
      <c r="R180" s="184"/>
      <c r="S180" s="184"/>
      <c r="T180" s="184"/>
      <c r="U180" s="184"/>
      <c r="V180" s="184"/>
      <c r="W180" s="184"/>
      <c r="X180" s="184"/>
      <c r="Y180" s="184"/>
      <c r="Z180" s="184"/>
      <c r="AA180" s="184"/>
      <c r="AB180" s="184"/>
      <c r="AC180" s="184"/>
      <c r="AD180" s="184"/>
      <c r="AE180" s="184"/>
      <c r="AF180" s="184"/>
      <c r="AG180" s="184"/>
      <c r="AH180" s="197"/>
      <c r="AI180" s="184"/>
      <c r="AJ180" s="184"/>
      <c r="AK180" s="184"/>
      <c r="AL180" s="184"/>
      <c r="AM180" s="184"/>
      <c r="AN180" s="184"/>
      <c r="AO180" s="184"/>
      <c r="AP180" s="184"/>
      <c r="AQ180" s="184"/>
      <c r="AR180" s="184"/>
      <c r="AS180" s="184"/>
      <c r="AT180" s="184"/>
      <c r="AU180" s="184"/>
      <c r="AV180" s="184"/>
      <c r="AW180" s="184"/>
      <c r="AX180" s="184"/>
      <c r="AY180" s="187"/>
      <c r="AZ180" s="187"/>
    </row>
    <row r="181" spans="1:52" x14ac:dyDescent="0.25">
      <c r="A181" s="192">
        <f t="shared" si="2"/>
        <v>168</v>
      </c>
      <c r="B181" s="182"/>
      <c r="C181" s="202"/>
      <c r="D181" s="202"/>
      <c r="E181" s="202"/>
      <c r="F181" s="202"/>
      <c r="G181" s="202"/>
      <c r="H181" s="202"/>
      <c r="I181" s="184"/>
      <c r="J181" s="184"/>
      <c r="K181" s="184"/>
      <c r="L181" s="184"/>
      <c r="M181" s="184"/>
      <c r="N181" s="184"/>
      <c r="O181" s="211"/>
      <c r="P181" s="184"/>
      <c r="Q181" s="184"/>
      <c r="R181" s="184"/>
      <c r="S181" s="184"/>
      <c r="T181" s="184"/>
      <c r="U181" s="184"/>
      <c r="V181" s="184"/>
      <c r="W181" s="184"/>
      <c r="X181" s="184"/>
      <c r="Y181" s="184"/>
      <c r="Z181" s="184"/>
      <c r="AA181" s="184"/>
      <c r="AB181" s="184"/>
      <c r="AC181" s="184"/>
      <c r="AD181" s="184"/>
      <c r="AE181" s="184"/>
      <c r="AF181" s="184"/>
      <c r="AG181" s="184"/>
      <c r="AH181" s="197"/>
      <c r="AI181" s="184"/>
      <c r="AJ181" s="184"/>
      <c r="AK181" s="184"/>
      <c r="AL181" s="184"/>
      <c r="AM181" s="184"/>
      <c r="AN181" s="184"/>
      <c r="AO181" s="184"/>
      <c r="AP181" s="184"/>
      <c r="AQ181" s="184"/>
      <c r="AR181" s="184"/>
      <c r="AS181" s="184"/>
      <c r="AT181" s="184"/>
      <c r="AU181" s="184"/>
      <c r="AV181" s="184"/>
      <c r="AW181" s="184"/>
      <c r="AX181" s="184"/>
      <c r="AY181" s="187"/>
      <c r="AZ181" s="187"/>
    </row>
    <row r="182" spans="1:52" x14ac:dyDescent="0.25">
      <c r="A182" s="192">
        <f t="shared" si="2"/>
        <v>169</v>
      </c>
      <c r="B182" s="182"/>
      <c r="C182" s="202"/>
      <c r="D182" s="202"/>
      <c r="E182" s="202"/>
      <c r="F182" s="202"/>
      <c r="G182" s="202"/>
      <c r="H182" s="202"/>
      <c r="I182" s="184"/>
      <c r="J182" s="184"/>
      <c r="K182" s="184"/>
      <c r="L182" s="184"/>
      <c r="M182" s="184"/>
      <c r="N182" s="184"/>
      <c r="O182" s="211"/>
      <c r="P182" s="184"/>
      <c r="Q182" s="184"/>
      <c r="R182" s="184"/>
      <c r="S182" s="184"/>
      <c r="T182" s="184"/>
      <c r="U182" s="184"/>
      <c r="V182" s="184"/>
      <c r="W182" s="184"/>
      <c r="X182" s="184"/>
      <c r="Y182" s="184"/>
      <c r="Z182" s="184"/>
      <c r="AA182" s="184"/>
      <c r="AB182" s="184"/>
      <c r="AC182" s="184"/>
      <c r="AD182" s="184"/>
      <c r="AE182" s="184"/>
      <c r="AF182" s="184"/>
      <c r="AG182" s="184"/>
      <c r="AH182" s="197"/>
      <c r="AI182" s="184"/>
      <c r="AJ182" s="184"/>
      <c r="AK182" s="184"/>
      <c r="AL182" s="184"/>
      <c r="AM182" s="184"/>
      <c r="AN182" s="184"/>
      <c r="AO182" s="184"/>
      <c r="AP182" s="184"/>
      <c r="AQ182" s="184"/>
      <c r="AR182" s="184"/>
      <c r="AS182" s="184"/>
      <c r="AT182" s="184"/>
      <c r="AU182" s="184"/>
      <c r="AV182" s="184"/>
      <c r="AW182" s="184"/>
      <c r="AX182" s="184"/>
      <c r="AY182" s="187"/>
      <c r="AZ182" s="187"/>
    </row>
    <row r="183" spans="1:52" x14ac:dyDescent="0.25">
      <c r="A183" s="192">
        <f t="shared" si="2"/>
        <v>170</v>
      </c>
      <c r="B183" s="182"/>
      <c r="C183" s="202"/>
      <c r="D183" s="202"/>
      <c r="E183" s="202"/>
      <c r="F183" s="202"/>
      <c r="G183" s="202"/>
      <c r="H183" s="202"/>
      <c r="I183" s="184"/>
      <c r="J183" s="184"/>
      <c r="K183" s="184"/>
      <c r="L183" s="184"/>
      <c r="M183" s="184"/>
      <c r="N183" s="184"/>
      <c r="O183" s="211"/>
      <c r="P183" s="184"/>
      <c r="Q183" s="184"/>
      <c r="R183" s="184"/>
      <c r="S183" s="184"/>
      <c r="T183" s="184"/>
      <c r="U183" s="184"/>
      <c r="V183" s="184"/>
      <c r="W183" s="184"/>
      <c r="X183" s="184"/>
      <c r="Y183" s="184"/>
      <c r="Z183" s="184"/>
      <c r="AA183" s="184"/>
      <c r="AB183" s="184"/>
      <c r="AC183" s="184"/>
      <c r="AD183" s="184"/>
      <c r="AE183" s="184"/>
      <c r="AF183" s="184"/>
      <c r="AG183" s="184"/>
      <c r="AH183" s="197"/>
      <c r="AI183" s="184"/>
      <c r="AJ183" s="184"/>
      <c r="AK183" s="184"/>
      <c r="AL183" s="184"/>
      <c r="AM183" s="184"/>
      <c r="AN183" s="184"/>
      <c r="AO183" s="184"/>
      <c r="AP183" s="184"/>
      <c r="AQ183" s="184"/>
      <c r="AR183" s="184"/>
      <c r="AS183" s="184"/>
      <c r="AT183" s="184"/>
      <c r="AU183" s="184"/>
      <c r="AV183" s="184"/>
      <c r="AW183" s="184"/>
      <c r="AX183" s="184"/>
      <c r="AY183" s="187"/>
      <c r="AZ183" s="187"/>
    </row>
    <row r="184" spans="1:52" x14ac:dyDescent="0.25">
      <c r="A184" s="192">
        <f t="shared" si="2"/>
        <v>171</v>
      </c>
      <c r="B184" s="182"/>
      <c r="C184" s="202"/>
      <c r="D184" s="202"/>
      <c r="E184" s="202"/>
      <c r="F184" s="202"/>
      <c r="G184" s="202"/>
      <c r="H184" s="202"/>
      <c r="I184" s="184"/>
      <c r="J184" s="184"/>
      <c r="K184" s="184"/>
      <c r="L184" s="184"/>
      <c r="M184" s="184"/>
      <c r="N184" s="184"/>
      <c r="O184" s="211"/>
      <c r="P184" s="184"/>
      <c r="Q184" s="184"/>
      <c r="R184" s="184"/>
      <c r="S184" s="184"/>
      <c r="T184" s="184"/>
      <c r="U184" s="184"/>
      <c r="V184" s="184"/>
      <c r="W184" s="184"/>
      <c r="X184" s="184"/>
      <c r="Y184" s="184"/>
      <c r="Z184" s="184"/>
      <c r="AA184" s="184"/>
      <c r="AB184" s="184"/>
      <c r="AC184" s="184"/>
      <c r="AD184" s="184"/>
      <c r="AE184" s="184"/>
      <c r="AF184" s="184"/>
      <c r="AG184" s="184"/>
      <c r="AH184" s="197"/>
      <c r="AI184" s="184"/>
      <c r="AJ184" s="184"/>
      <c r="AK184" s="184"/>
      <c r="AL184" s="184"/>
      <c r="AM184" s="184"/>
      <c r="AN184" s="184"/>
      <c r="AO184" s="184"/>
      <c r="AP184" s="184"/>
      <c r="AQ184" s="184"/>
      <c r="AR184" s="184"/>
      <c r="AS184" s="184"/>
      <c r="AT184" s="184"/>
      <c r="AU184" s="184"/>
      <c r="AV184" s="184"/>
      <c r="AW184" s="184"/>
      <c r="AX184" s="184"/>
      <c r="AY184" s="187"/>
      <c r="AZ184" s="187"/>
    </row>
    <row r="185" spans="1:52" x14ac:dyDescent="0.25">
      <c r="A185" s="192">
        <f t="shared" si="2"/>
        <v>172</v>
      </c>
      <c r="B185" s="182"/>
      <c r="C185" s="202"/>
      <c r="D185" s="202"/>
      <c r="E185" s="202"/>
      <c r="F185" s="202"/>
      <c r="G185" s="202"/>
      <c r="H185" s="202"/>
      <c r="I185" s="184"/>
      <c r="J185" s="184"/>
      <c r="K185" s="184"/>
      <c r="L185" s="184"/>
      <c r="M185" s="184"/>
      <c r="N185" s="184"/>
      <c r="O185" s="211"/>
      <c r="P185" s="184"/>
      <c r="Q185" s="184"/>
      <c r="R185" s="184"/>
      <c r="S185" s="184"/>
      <c r="T185" s="184"/>
      <c r="U185" s="184"/>
      <c r="V185" s="184"/>
      <c r="W185" s="184"/>
      <c r="X185" s="184"/>
      <c r="Y185" s="184"/>
      <c r="Z185" s="184"/>
      <c r="AA185" s="184"/>
      <c r="AB185" s="184"/>
      <c r="AC185" s="184"/>
      <c r="AD185" s="184"/>
      <c r="AE185" s="184"/>
      <c r="AF185" s="184"/>
      <c r="AG185" s="184"/>
      <c r="AH185" s="197"/>
      <c r="AI185" s="184"/>
      <c r="AJ185" s="184"/>
      <c r="AK185" s="184"/>
      <c r="AL185" s="184"/>
      <c r="AM185" s="184"/>
      <c r="AN185" s="184"/>
      <c r="AO185" s="184"/>
      <c r="AP185" s="184"/>
      <c r="AQ185" s="184"/>
      <c r="AR185" s="184"/>
      <c r="AS185" s="184"/>
      <c r="AT185" s="184"/>
      <c r="AU185" s="184"/>
      <c r="AV185" s="184"/>
      <c r="AW185" s="184"/>
      <c r="AX185" s="184"/>
      <c r="AY185" s="187"/>
      <c r="AZ185" s="187"/>
    </row>
    <row r="186" spans="1:52" x14ac:dyDescent="0.25">
      <c r="A186" s="192">
        <f t="shared" si="2"/>
        <v>173</v>
      </c>
      <c r="B186" s="182"/>
      <c r="C186" s="202"/>
      <c r="D186" s="202"/>
      <c r="E186" s="202"/>
      <c r="F186" s="202"/>
      <c r="G186" s="202"/>
      <c r="H186" s="202"/>
      <c r="I186" s="184"/>
      <c r="J186" s="184"/>
      <c r="K186" s="184"/>
      <c r="L186" s="184"/>
      <c r="M186" s="184"/>
      <c r="N186" s="184"/>
      <c r="O186" s="211"/>
      <c r="P186" s="184"/>
      <c r="Q186" s="184"/>
      <c r="R186" s="184"/>
      <c r="S186" s="184"/>
      <c r="T186" s="184"/>
      <c r="U186" s="184"/>
      <c r="V186" s="184"/>
      <c r="W186" s="184"/>
      <c r="X186" s="184"/>
      <c r="Y186" s="184"/>
      <c r="Z186" s="184"/>
      <c r="AA186" s="184"/>
      <c r="AB186" s="184"/>
      <c r="AC186" s="184"/>
      <c r="AD186" s="184"/>
      <c r="AE186" s="184"/>
      <c r="AF186" s="184"/>
      <c r="AG186" s="184"/>
      <c r="AH186" s="197"/>
      <c r="AI186" s="184"/>
      <c r="AJ186" s="184"/>
      <c r="AK186" s="184"/>
      <c r="AL186" s="184"/>
      <c r="AM186" s="184"/>
      <c r="AN186" s="184"/>
      <c r="AO186" s="184"/>
      <c r="AP186" s="184"/>
      <c r="AQ186" s="184"/>
      <c r="AR186" s="184"/>
      <c r="AS186" s="184"/>
      <c r="AT186" s="184"/>
      <c r="AU186" s="184"/>
      <c r="AV186" s="184"/>
      <c r="AW186" s="184"/>
      <c r="AX186" s="184"/>
      <c r="AY186" s="187"/>
      <c r="AZ186" s="187"/>
    </row>
    <row r="187" spans="1:52" x14ac:dyDescent="0.25">
      <c r="A187" s="192">
        <f t="shared" si="2"/>
        <v>174</v>
      </c>
      <c r="B187" s="182"/>
      <c r="C187" s="202"/>
      <c r="D187" s="202"/>
      <c r="E187" s="202"/>
      <c r="F187" s="202"/>
      <c r="G187" s="202"/>
      <c r="H187" s="202"/>
      <c r="I187" s="184"/>
      <c r="J187" s="184"/>
      <c r="K187" s="184"/>
      <c r="L187" s="184"/>
      <c r="M187" s="184"/>
      <c r="N187" s="184"/>
      <c r="O187" s="211"/>
      <c r="P187" s="184"/>
      <c r="Q187" s="184"/>
      <c r="R187" s="184"/>
      <c r="S187" s="184"/>
      <c r="T187" s="184"/>
      <c r="U187" s="184"/>
      <c r="V187" s="184"/>
      <c r="W187" s="184"/>
      <c r="X187" s="184"/>
      <c r="Y187" s="184"/>
      <c r="Z187" s="184"/>
      <c r="AA187" s="184"/>
      <c r="AB187" s="184"/>
      <c r="AC187" s="184"/>
      <c r="AD187" s="184"/>
      <c r="AE187" s="184"/>
      <c r="AF187" s="184"/>
      <c r="AG187" s="184"/>
      <c r="AH187" s="197"/>
      <c r="AI187" s="184"/>
      <c r="AJ187" s="184"/>
      <c r="AK187" s="184"/>
      <c r="AL187" s="184"/>
      <c r="AM187" s="184"/>
      <c r="AN187" s="184"/>
      <c r="AO187" s="184"/>
      <c r="AP187" s="184"/>
      <c r="AQ187" s="184"/>
      <c r="AR187" s="184"/>
      <c r="AS187" s="184"/>
      <c r="AT187" s="184"/>
      <c r="AU187" s="184"/>
      <c r="AV187" s="184"/>
      <c r="AW187" s="184"/>
      <c r="AX187" s="184"/>
      <c r="AY187" s="187"/>
      <c r="AZ187" s="187"/>
    </row>
    <row r="188" spans="1:52" x14ac:dyDescent="0.25">
      <c r="A188" s="192">
        <f t="shared" si="2"/>
        <v>175</v>
      </c>
      <c r="B188" s="182"/>
      <c r="C188" s="202"/>
      <c r="D188" s="202"/>
      <c r="E188" s="202"/>
      <c r="F188" s="202"/>
      <c r="G188" s="202"/>
      <c r="H188" s="202"/>
      <c r="I188" s="184"/>
      <c r="J188" s="184"/>
      <c r="K188" s="184"/>
      <c r="L188" s="184"/>
      <c r="M188" s="184"/>
      <c r="N188" s="184"/>
      <c r="O188" s="211"/>
      <c r="P188" s="184"/>
      <c r="Q188" s="184"/>
      <c r="R188" s="184"/>
      <c r="S188" s="184"/>
      <c r="T188" s="184"/>
      <c r="U188" s="184"/>
      <c r="V188" s="184"/>
      <c r="W188" s="184"/>
      <c r="X188" s="184"/>
      <c r="Y188" s="184"/>
      <c r="Z188" s="184"/>
      <c r="AA188" s="184"/>
      <c r="AB188" s="184"/>
      <c r="AC188" s="184"/>
      <c r="AD188" s="184"/>
      <c r="AE188" s="184"/>
      <c r="AF188" s="184"/>
      <c r="AG188" s="184"/>
      <c r="AH188" s="197"/>
      <c r="AI188" s="184"/>
      <c r="AJ188" s="184"/>
      <c r="AK188" s="184"/>
      <c r="AL188" s="184"/>
      <c r="AM188" s="184"/>
      <c r="AN188" s="184"/>
      <c r="AO188" s="184"/>
      <c r="AP188" s="184"/>
      <c r="AQ188" s="184"/>
      <c r="AR188" s="184"/>
      <c r="AS188" s="184"/>
      <c r="AT188" s="184"/>
      <c r="AU188" s="184"/>
      <c r="AV188" s="184"/>
      <c r="AW188" s="184"/>
      <c r="AX188" s="184"/>
      <c r="AY188" s="187"/>
      <c r="AZ188" s="187"/>
    </row>
    <row r="189" spans="1:52" x14ac:dyDescent="0.25">
      <c r="A189" s="192">
        <f t="shared" si="2"/>
        <v>176</v>
      </c>
      <c r="B189" s="182"/>
      <c r="C189" s="202"/>
      <c r="D189" s="202"/>
      <c r="E189" s="202"/>
      <c r="F189" s="202"/>
      <c r="G189" s="202"/>
      <c r="H189" s="202"/>
      <c r="I189" s="184"/>
      <c r="J189" s="184"/>
      <c r="K189" s="184"/>
      <c r="L189" s="184"/>
      <c r="M189" s="184"/>
      <c r="N189" s="184"/>
      <c r="O189" s="211"/>
      <c r="P189" s="184"/>
      <c r="Q189" s="184"/>
      <c r="R189" s="184"/>
      <c r="S189" s="184"/>
      <c r="T189" s="184"/>
      <c r="U189" s="184"/>
      <c r="V189" s="184"/>
      <c r="W189" s="184"/>
      <c r="X189" s="184"/>
      <c r="Y189" s="184"/>
      <c r="Z189" s="184"/>
      <c r="AA189" s="184"/>
      <c r="AB189" s="184"/>
      <c r="AC189" s="184"/>
      <c r="AD189" s="184"/>
      <c r="AE189" s="184"/>
      <c r="AF189" s="184"/>
      <c r="AG189" s="184"/>
      <c r="AH189" s="197"/>
      <c r="AI189" s="184"/>
      <c r="AJ189" s="184"/>
      <c r="AK189" s="184"/>
      <c r="AL189" s="184"/>
      <c r="AM189" s="184"/>
      <c r="AN189" s="184"/>
      <c r="AO189" s="184"/>
      <c r="AP189" s="184"/>
      <c r="AQ189" s="184"/>
      <c r="AR189" s="184"/>
      <c r="AS189" s="184"/>
      <c r="AT189" s="184"/>
      <c r="AU189" s="184"/>
      <c r="AV189" s="184"/>
      <c r="AW189" s="184"/>
      <c r="AX189" s="184"/>
      <c r="AY189" s="187"/>
      <c r="AZ189" s="187"/>
    </row>
    <row r="190" spans="1:52" x14ac:dyDescent="0.25">
      <c r="A190" s="192">
        <f t="shared" si="2"/>
        <v>177</v>
      </c>
      <c r="B190" s="182"/>
      <c r="C190" s="202"/>
      <c r="D190" s="202"/>
      <c r="E190" s="202"/>
      <c r="F190" s="202"/>
      <c r="G190" s="202"/>
      <c r="H190" s="202"/>
      <c r="I190" s="184"/>
      <c r="J190" s="184"/>
      <c r="K190" s="184"/>
      <c r="L190" s="184"/>
      <c r="M190" s="184"/>
      <c r="N190" s="184"/>
      <c r="O190" s="211"/>
      <c r="P190" s="184"/>
      <c r="Q190" s="184"/>
      <c r="R190" s="184"/>
      <c r="S190" s="184"/>
      <c r="T190" s="184"/>
      <c r="U190" s="184"/>
      <c r="V190" s="184"/>
      <c r="W190" s="184"/>
      <c r="X190" s="184"/>
      <c r="Y190" s="184"/>
      <c r="Z190" s="184"/>
      <c r="AA190" s="184"/>
      <c r="AB190" s="184"/>
      <c r="AC190" s="184"/>
      <c r="AD190" s="184"/>
      <c r="AE190" s="184"/>
      <c r="AF190" s="184"/>
      <c r="AG190" s="184"/>
      <c r="AH190" s="197"/>
      <c r="AI190" s="184"/>
      <c r="AJ190" s="184"/>
      <c r="AK190" s="184"/>
      <c r="AL190" s="184"/>
      <c r="AM190" s="184"/>
      <c r="AN190" s="184"/>
      <c r="AO190" s="184"/>
      <c r="AP190" s="184"/>
      <c r="AQ190" s="184"/>
      <c r="AR190" s="184"/>
      <c r="AS190" s="184"/>
      <c r="AT190" s="184"/>
      <c r="AU190" s="184"/>
      <c r="AV190" s="184"/>
      <c r="AW190" s="184"/>
      <c r="AX190" s="184"/>
      <c r="AY190" s="187"/>
      <c r="AZ190" s="187"/>
    </row>
    <row r="191" spans="1:52" x14ac:dyDescent="0.25">
      <c r="A191" s="192">
        <f t="shared" si="2"/>
        <v>178</v>
      </c>
      <c r="B191" s="182"/>
      <c r="C191" s="202"/>
      <c r="D191" s="202"/>
      <c r="E191" s="202"/>
      <c r="F191" s="202"/>
      <c r="G191" s="202"/>
      <c r="H191" s="202"/>
      <c r="I191" s="184"/>
      <c r="J191" s="184"/>
      <c r="K191" s="184"/>
      <c r="L191" s="184"/>
      <c r="M191" s="184"/>
      <c r="N191" s="184"/>
      <c r="O191" s="211"/>
      <c r="P191" s="184"/>
      <c r="Q191" s="184"/>
      <c r="R191" s="184"/>
      <c r="S191" s="184"/>
      <c r="T191" s="184"/>
      <c r="U191" s="184"/>
      <c r="V191" s="184"/>
      <c r="W191" s="184"/>
      <c r="X191" s="184"/>
      <c r="Y191" s="184"/>
      <c r="Z191" s="184"/>
      <c r="AA191" s="184"/>
      <c r="AB191" s="184"/>
      <c r="AC191" s="184"/>
      <c r="AD191" s="184"/>
      <c r="AE191" s="184"/>
      <c r="AF191" s="184"/>
      <c r="AG191" s="184"/>
      <c r="AH191" s="197"/>
      <c r="AI191" s="184"/>
      <c r="AJ191" s="184"/>
      <c r="AK191" s="184"/>
      <c r="AL191" s="184"/>
      <c r="AM191" s="184"/>
      <c r="AN191" s="184"/>
      <c r="AO191" s="184"/>
      <c r="AP191" s="184"/>
      <c r="AQ191" s="184"/>
      <c r="AR191" s="184"/>
      <c r="AS191" s="184"/>
      <c r="AT191" s="184"/>
      <c r="AU191" s="184"/>
      <c r="AV191" s="184"/>
      <c r="AW191" s="184"/>
      <c r="AX191" s="184"/>
      <c r="AY191" s="187"/>
      <c r="AZ191" s="187"/>
    </row>
    <row r="192" spans="1:52" x14ac:dyDescent="0.25">
      <c r="A192" s="192">
        <f t="shared" si="2"/>
        <v>179</v>
      </c>
      <c r="B192" s="182"/>
      <c r="C192" s="202"/>
      <c r="D192" s="202"/>
      <c r="E192" s="202"/>
      <c r="F192" s="202"/>
      <c r="G192" s="202"/>
      <c r="H192" s="202"/>
      <c r="I192" s="184"/>
      <c r="J192" s="184"/>
      <c r="K192" s="184"/>
      <c r="L192" s="184"/>
      <c r="M192" s="184"/>
      <c r="N192" s="184"/>
      <c r="O192" s="211"/>
      <c r="P192" s="184"/>
      <c r="Q192" s="184"/>
      <c r="R192" s="184"/>
      <c r="S192" s="184"/>
      <c r="T192" s="184"/>
      <c r="U192" s="184"/>
      <c r="V192" s="184"/>
      <c r="W192" s="184"/>
      <c r="X192" s="184"/>
      <c r="Y192" s="184"/>
      <c r="Z192" s="184"/>
      <c r="AA192" s="184"/>
      <c r="AB192" s="184"/>
      <c r="AC192" s="184"/>
      <c r="AD192" s="184"/>
      <c r="AE192" s="184"/>
      <c r="AF192" s="184"/>
      <c r="AG192" s="184"/>
      <c r="AH192" s="197"/>
      <c r="AI192" s="184"/>
      <c r="AJ192" s="184"/>
      <c r="AK192" s="184"/>
      <c r="AL192" s="184"/>
      <c r="AM192" s="184"/>
      <c r="AN192" s="184"/>
      <c r="AO192" s="184"/>
      <c r="AP192" s="184"/>
      <c r="AQ192" s="184"/>
      <c r="AR192" s="184"/>
      <c r="AS192" s="184"/>
      <c r="AT192" s="184"/>
      <c r="AU192" s="184"/>
      <c r="AV192" s="184"/>
      <c r="AW192" s="184"/>
      <c r="AX192" s="184"/>
      <c r="AY192" s="187"/>
      <c r="AZ192" s="187"/>
    </row>
    <row r="193" spans="1:52" x14ac:dyDescent="0.25">
      <c r="A193" s="192">
        <f t="shared" si="2"/>
        <v>180</v>
      </c>
      <c r="B193" s="182"/>
      <c r="C193" s="202"/>
      <c r="D193" s="202"/>
      <c r="E193" s="202"/>
      <c r="F193" s="202"/>
      <c r="G193" s="202"/>
      <c r="H193" s="202"/>
      <c r="I193" s="184"/>
      <c r="J193" s="184"/>
      <c r="K193" s="184"/>
      <c r="L193" s="184"/>
      <c r="M193" s="184"/>
      <c r="N193" s="184"/>
      <c r="O193" s="211"/>
      <c r="P193" s="184"/>
      <c r="Q193" s="184"/>
      <c r="R193" s="184"/>
      <c r="S193" s="184"/>
      <c r="T193" s="184"/>
      <c r="U193" s="184"/>
      <c r="V193" s="184"/>
      <c r="W193" s="184"/>
      <c r="X193" s="184"/>
      <c r="Y193" s="184"/>
      <c r="Z193" s="184"/>
      <c r="AA193" s="184"/>
      <c r="AB193" s="184"/>
      <c r="AC193" s="184"/>
      <c r="AD193" s="184"/>
      <c r="AE193" s="184"/>
      <c r="AF193" s="184"/>
      <c r="AG193" s="184"/>
      <c r="AH193" s="197"/>
      <c r="AI193" s="184"/>
      <c r="AJ193" s="184"/>
      <c r="AK193" s="184"/>
      <c r="AL193" s="184"/>
      <c r="AM193" s="184"/>
      <c r="AN193" s="184"/>
      <c r="AO193" s="184"/>
      <c r="AP193" s="184"/>
      <c r="AQ193" s="184"/>
      <c r="AR193" s="184"/>
      <c r="AS193" s="184"/>
      <c r="AT193" s="184"/>
      <c r="AU193" s="184"/>
      <c r="AV193" s="184"/>
      <c r="AW193" s="184"/>
      <c r="AX193" s="184"/>
      <c r="AY193" s="187"/>
      <c r="AZ193" s="187"/>
    </row>
    <row r="194" spans="1:52" x14ac:dyDescent="0.25">
      <c r="A194" s="192">
        <f t="shared" si="2"/>
        <v>181</v>
      </c>
      <c r="B194" s="182"/>
      <c r="C194" s="202"/>
      <c r="D194" s="202"/>
      <c r="E194" s="202"/>
      <c r="F194" s="202"/>
      <c r="G194" s="202"/>
      <c r="H194" s="202"/>
      <c r="I194" s="184"/>
      <c r="J194" s="184"/>
      <c r="K194" s="184"/>
      <c r="L194" s="184"/>
      <c r="M194" s="184"/>
      <c r="N194" s="184"/>
      <c r="O194" s="211"/>
      <c r="P194" s="184"/>
      <c r="Q194" s="184"/>
      <c r="R194" s="184"/>
      <c r="S194" s="184"/>
      <c r="T194" s="184"/>
      <c r="U194" s="184"/>
      <c r="V194" s="184"/>
      <c r="W194" s="184"/>
      <c r="X194" s="184"/>
      <c r="Y194" s="184"/>
      <c r="Z194" s="184"/>
      <c r="AA194" s="184"/>
      <c r="AB194" s="184"/>
      <c r="AC194" s="184"/>
      <c r="AD194" s="184"/>
      <c r="AE194" s="184"/>
      <c r="AF194" s="184"/>
      <c r="AG194" s="184"/>
      <c r="AH194" s="197"/>
      <c r="AI194" s="184"/>
      <c r="AJ194" s="184"/>
      <c r="AK194" s="184"/>
      <c r="AL194" s="184"/>
      <c r="AM194" s="184"/>
      <c r="AN194" s="184"/>
      <c r="AO194" s="184"/>
      <c r="AP194" s="184"/>
      <c r="AQ194" s="184"/>
      <c r="AR194" s="184"/>
      <c r="AS194" s="184"/>
      <c r="AT194" s="184"/>
      <c r="AU194" s="184"/>
      <c r="AV194" s="184"/>
      <c r="AW194" s="184"/>
      <c r="AX194" s="184"/>
      <c r="AY194" s="187"/>
      <c r="AZ194" s="187"/>
    </row>
    <row r="195" spans="1:52" x14ac:dyDescent="0.25">
      <c r="A195" s="192">
        <f t="shared" si="2"/>
        <v>182</v>
      </c>
      <c r="B195" s="182"/>
      <c r="C195" s="202"/>
      <c r="D195" s="202"/>
      <c r="E195" s="202"/>
      <c r="F195" s="202"/>
      <c r="G195" s="202"/>
      <c r="H195" s="202"/>
      <c r="I195" s="184"/>
      <c r="J195" s="184"/>
      <c r="K195" s="184"/>
      <c r="L195" s="184"/>
      <c r="M195" s="184"/>
      <c r="N195" s="184"/>
      <c r="O195" s="211"/>
      <c r="P195" s="184"/>
      <c r="Q195" s="184"/>
      <c r="R195" s="184"/>
      <c r="S195" s="184"/>
      <c r="T195" s="184"/>
      <c r="U195" s="184"/>
      <c r="V195" s="184"/>
      <c r="W195" s="184"/>
      <c r="X195" s="184"/>
      <c r="Y195" s="184"/>
      <c r="Z195" s="184"/>
      <c r="AA195" s="184"/>
      <c r="AB195" s="184"/>
      <c r="AC195" s="184"/>
      <c r="AD195" s="184"/>
      <c r="AE195" s="184"/>
      <c r="AF195" s="184"/>
      <c r="AG195" s="184"/>
      <c r="AH195" s="197"/>
      <c r="AI195" s="184"/>
      <c r="AJ195" s="184"/>
      <c r="AK195" s="184"/>
      <c r="AL195" s="184"/>
      <c r="AM195" s="184"/>
      <c r="AN195" s="184"/>
      <c r="AO195" s="184"/>
      <c r="AP195" s="184"/>
      <c r="AQ195" s="184"/>
      <c r="AR195" s="184"/>
      <c r="AS195" s="184"/>
      <c r="AT195" s="184"/>
      <c r="AU195" s="184"/>
      <c r="AV195" s="184"/>
      <c r="AW195" s="184"/>
      <c r="AX195" s="184"/>
      <c r="AY195" s="187"/>
      <c r="AZ195" s="187"/>
    </row>
    <row r="196" spans="1:52" x14ac:dyDescent="0.25">
      <c r="A196" s="192">
        <f t="shared" si="2"/>
        <v>183</v>
      </c>
      <c r="B196" s="182"/>
      <c r="C196" s="202"/>
      <c r="D196" s="202"/>
      <c r="E196" s="202"/>
      <c r="F196" s="202"/>
      <c r="G196" s="202"/>
      <c r="H196" s="202"/>
      <c r="I196" s="184"/>
      <c r="J196" s="184"/>
      <c r="K196" s="184"/>
      <c r="L196" s="184"/>
      <c r="M196" s="184"/>
      <c r="N196" s="184"/>
      <c r="O196" s="211"/>
      <c r="P196" s="184"/>
      <c r="Q196" s="184"/>
      <c r="R196" s="184"/>
      <c r="S196" s="184"/>
      <c r="T196" s="184"/>
      <c r="U196" s="184"/>
      <c r="V196" s="184"/>
      <c r="W196" s="184"/>
      <c r="X196" s="184"/>
      <c r="Y196" s="184"/>
      <c r="Z196" s="184"/>
      <c r="AA196" s="184"/>
      <c r="AB196" s="184"/>
      <c r="AC196" s="184"/>
      <c r="AD196" s="184"/>
      <c r="AE196" s="184"/>
      <c r="AF196" s="184"/>
      <c r="AG196" s="184"/>
      <c r="AH196" s="197"/>
      <c r="AI196" s="184"/>
      <c r="AJ196" s="184"/>
      <c r="AK196" s="184"/>
      <c r="AL196" s="184"/>
      <c r="AM196" s="184"/>
      <c r="AN196" s="184"/>
      <c r="AO196" s="184"/>
      <c r="AP196" s="184"/>
      <c r="AQ196" s="184"/>
      <c r="AR196" s="184"/>
      <c r="AS196" s="184"/>
      <c r="AT196" s="184"/>
      <c r="AU196" s="184"/>
      <c r="AV196" s="184"/>
      <c r="AW196" s="184"/>
      <c r="AX196" s="184"/>
      <c r="AY196" s="187"/>
      <c r="AZ196" s="187"/>
    </row>
    <row r="197" spans="1:52" x14ac:dyDescent="0.25">
      <c r="A197" s="192">
        <f t="shared" si="2"/>
        <v>184</v>
      </c>
      <c r="B197" s="182"/>
      <c r="C197" s="202"/>
      <c r="D197" s="202"/>
      <c r="E197" s="202"/>
      <c r="F197" s="202"/>
      <c r="G197" s="202"/>
      <c r="H197" s="202"/>
      <c r="I197" s="184"/>
      <c r="J197" s="184"/>
      <c r="K197" s="184"/>
      <c r="L197" s="184"/>
      <c r="M197" s="184"/>
      <c r="N197" s="184"/>
      <c r="O197" s="211"/>
      <c r="P197" s="184"/>
      <c r="Q197" s="184"/>
      <c r="R197" s="184"/>
      <c r="S197" s="184"/>
      <c r="T197" s="184"/>
      <c r="U197" s="184"/>
      <c r="V197" s="184"/>
      <c r="W197" s="184"/>
      <c r="X197" s="184"/>
      <c r="Y197" s="184"/>
      <c r="Z197" s="184"/>
      <c r="AA197" s="184"/>
      <c r="AB197" s="184"/>
      <c r="AC197" s="184"/>
      <c r="AD197" s="184"/>
      <c r="AE197" s="184"/>
      <c r="AF197" s="184"/>
      <c r="AG197" s="184"/>
      <c r="AH197" s="197"/>
      <c r="AI197" s="184"/>
      <c r="AJ197" s="184"/>
      <c r="AK197" s="184"/>
      <c r="AL197" s="184"/>
      <c r="AM197" s="184"/>
      <c r="AN197" s="184"/>
      <c r="AO197" s="184"/>
      <c r="AP197" s="184"/>
      <c r="AQ197" s="184"/>
      <c r="AR197" s="184"/>
      <c r="AS197" s="184"/>
      <c r="AT197" s="184"/>
      <c r="AU197" s="184"/>
      <c r="AV197" s="184"/>
      <c r="AW197" s="184"/>
      <c r="AX197" s="184"/>
      <c r="AY197" s="187"/>
      <c r="AZ197" s="187"/>
    </row>
    <row r="198" spans="1:52" x14ac:dyDescent="0.25">
      <c r="A198" s="192">
        <f t="shared" si="2"/>
        <v>185</v>
      </c>
      <c r="B198" s="182"/>
      <c r="C198" s="202"/>
      <c r="D198" s="202"/>
      <c r="E198" s="202"/>
      <c r="F198" s="202"/>
      <c r="G198" s="202"/>
      <c r="H198" s="202"/>
      <c r="I198" s="184"/>
      <c r="J198" s="184"/>
      <c r="K198" s="184"/>
      <c r="L198" s="184"/>
      <c r="M198" s="184"/>
      <c r="N198" s="184"/>
      <c r="O198" s="211"/>
      <c r="P198" s="184"/>
      <c r="Q198" s="184"/>
      <c r="R198" s="184"/>
      <c r="S198" s="184"/>
      <c r="T198" s="184"/>
      <c r="U198" s="184"/>
      <c r="V198" s="184"/>
      <c r="W198" s="184"/>
      <c r="X198" s="184"/>
      <c r="Y198" s="184"/>
      <c r="Z198" s="184"/>
      <c r="AA198" s="184"/>
      <c r="AB198" s="184"/>
      <c r="AC198" s="184"/>
      <c r="AD198" s="184"/>
      <c r="AE198" s="184"/>
      <c r="AF198" s="184"/>
      <c r="AG198" s="184"/>
      <c r="AH198" s="197"/>
      <c r="AI198" s="184"/>
      <c r="AJ198" s="184"/>
      <c r="AK198" s="184"/>
      <c r="AL198" s="184"/>
      <c r="AM198" s="184"/>
      <c r="AN198" s="184"/>
      <c r="AO198" s="184"/>
      <c r="AP198" s="184"/>
      <c r="AQ198" s="184"/>
      <c r="AR198" s="184"/>
      <c r="AS198" s="184"/>
      <c r="AT198" s="184"/>
      <c r="AU198" s="184"/>
      <c r="AV198" s="184"/>
      <c r="AW198" s="184"/>
      <c r="AX198" s="184"/>
      <c r="AY198" s="187"/>
      <c r="AZ198" s="187"/>
    </row>
    <row r="199" spans="1:52" x14ac:dyDescent="0.25">
      <c r="A199" s="192">
        <f t="shared" si="2"/>
        <v>186</v>
      </c>
      <c r="B199" s="182"/>
      <c r="C199" s="202"/>
      <c r="D199" s="202"/>
      <c r="E199" s="202"/>
      <c r="F199" s="202"/>
      <c r="G199" s="202"/>
      <c r="H199" s="202"/>
      <c r="I199" s="184"/>
      <c r="J199" s="184"/>
      <c r="K199" s="184"/>
      <c r="L199" s="184"/>
      <c r="M199" s="184"/>
      <c r="N199" s="184"/>
      <c r="O199" s="211"/>
      <c r="P199" s="184"/>
      <c r="Q199" s="184"/>
      <c r="R199" s="184"/>
      <c r="S199" s="184"/>
      <c r="T199" s="184"/>
      <c r="U199" s="184"/>
      <c r="V199" s="184"/>
      <c r="W199" s="184"/>
      <c r="X199" s="184"/>
      <c r="Y199" s="184"/>
      <c r="Z199" s="184"/>
      <c r="AA199" s="184"/>
      <c r="AB199" s="184"/>
      <c r="AC199" s="184"/>
      <c r="AD199" s="184"/>
      <c r="AE199" s="184"/>
      <c r="AF199" s="184"/>
      <c r="AG199" s="184"/>
      <c r="AH199" s="197"/>
      <c r="AI199" s="184"/>
      <c r="AJ199" s="184"/>
      <c r="AK199" s="184"/>
      <c r="AL199" s="184"/>
      <c r="AM199" s="184"/>
      <c r="AN199" s="184"/>
      <c r="AO199" s="184"/>
      <c r="AP199" s="184"/>
      <c r="AQ199" s="184"/>
      <c r="AR199" s="184"/>
      <c r="AS199" s="184"/>
      <c r="AT199" s="184"/>
      <c r="AU199" s="184"/>
      <c r="AV199" s="184"/>
      <c r="AW199" s="184"/>
      <c r="AX199" s="184"/>
      <c r="AY199" s="187"/>
      <c r="AZ199" s="187"/>
    </row>
    <row r="200" spans="1:52" x14ac:dyDescent="0.25">
      <c r="A200" s="192">
        <f t="shared" si="2"/>
        <v>187</v>
      </c>
      <c r="B200" s="182"/>
      <c r="C200" s="202"/>
      <c r="D200" s="202"/>
      <c r="E200" s="202"/>
      <c r="F200" s="202"/>
      <c r="G200" s="202"/>
      <c r="H200" s="202"/>
      <c r="I200" s="184"/>
      <c r="J200" s="184"/>
      <c r="K200" s="184"/>
      <c r="L200" s="184"/>
      <c r="M200" s="184"/>
      <c r="N200" s="184"/>
      <c r="O200" s="211"/>
      <c r="P200" s="184"/>
      <c r="Q200" s="184"/>
      <c r="R200" s="184"/>
      <c r="S200" s="184"/>
      <c r="T200" s="184"/>
      <c r="U200" s="184"/>
      <c r="V200" s="184"/>
      <c r="W200" s="184"/>
      <c r="X200" s="184"/>
      <c r="Y200" s="184"/>
      <c r="Z200" s="184"/>
      <c r="AA200" s="184"/>
      <c r="AB200" s="184"/>
      <c r="AC200" s="184"/>
      <c r="AD200" s="184"/>
      <c r="AE200" s="184"/>
      <c r="AF200" s="184"/>
      <c r="AG200" s="184"/>
      <c r="AH200" s="197"/>
      <c r="AI200" s="184"/>
      <c r="AJ200" s="184"/>
      <c r="AK200" s="184"/>
      <c r="AL200" s="184"/>
      <c r="AM200" s="184"/>
      <c r="AN200" s="184"/>
      <c r="AO200" s="184"/>
      <c r="AP200" s="184"/>
      <c r="AQ200" s="184"/>
      <c r="AR200" s="184"/>
      <c r="AS200" s="184"/>
      <c r="AT200" s="184"/>
      <c r="AU200" s="184"/>
      <c r="AV200" s="184"/>
      <c r="AW200" s="184"/>
      <c r="AX200" s="184"/>
      <c r="AY200" s="187"/>
      <c r="AZ200" s="187"/>
    </row>
    <row r="201" spans="1:52" x14ac:dyDescent="0.25">
      <c r="A201" s="192">
        <f t="shared" si="2"/>
        <v>188</v>
      </c>
      <c r="B201" s="182"/>
      <c r="C201" s="202"/>
      <c r="D201" s="202"/>
      <c r="E201" s="202"/>
      <c r="F201" s="202"/>
      <c r="G201" s="202"/>
      <c r="H201" s="202"/>
      <c r="I201" s="184"/>
      <c r="J201" s="184"/>
      <c r="K201" s="184"/>
      <c r="L201" s="184"/>
      <c r="M201" s="184"/>
      <c r="N201" s="184"/>
      <c r="O201" s="211"/>
      <c r="P201" s="184"/>
      <c r="Q201" s="184"/>
      <c r="R201" s="184"/>
      <c r="S201" s="184"/>
      <c r="T201" s="184"/>
      <c r="U201" s="184"/>
      <c r="V201" s="184"/>
      <c r="W201" s="184"/>
      <c r="X201" s="184"/>
      <c r="Y201" s="184"/>
      <c r="Z201" s="184"/>
      <c r="AA201" s="184"/>
      <c r="AB201" s="184"/>
      <c r="AC201" s="184"/>
      <c r="AD201" s="184"/>
      <c r="AE201" s="184"/>
      <c r="AF201" s="184"/>
      <c r="AG201" s="184"/>
      <c r="AH201" s="197"/>
      <c r="AI201" s="184"/>
      <c r="AJ201" s="184"/>
      <c r="AK201" s="184"/>
      <c r="AL201" s="184"/>
      <c r="AM201" s="184"/>
      <c r="AN201" s="184"/>
      <c r="AO201" s="184"/>
      <c r="AP201" s="184"/>
      <c r="AQ201" s="184"/>
      <c r="AR201" s="184"/>
      <c r="AS201" s="184"/>
      <c r="AT201" s="184"/>
      <c r="AU201" s="184"/>
      <c r="AV201" s="184"/>
      <c r="AW201" s="184"/>
      <c r="AX201" s="184"/>
      <c r="AY201" s="187"/>
      <c r="AZ201" s="187"/>
    </row>
    <row r="202" spans="1:52" x14ac:dyDescent="0.25">
      <c r="A202" s="192">
        <f t="shared" si="2"/>
        <v>189</v>
      </c>
      <c r="B202" s="182"/>
      <c r="C202" s="202"/>
      <c r="D202" s="202"/>
      <c r="E202" s="202"/>
      <c r="F202" s="202"/>
      <c r="G202" s="202"/>
      <c r="H202" s="202"/>
      <c r="I202" s="184"/>
      <c r="J202" s="184"/>
      <c r="K202" s="184"/>
      <c r="L202" s="184"/>
      <c r="M202" s="184"/>
      <c r="N202" s="184"/>
      <c r="O202" s="211"/>
      <c r="P202" s="184"/>
      <c r="Q202" s="184"/>
      <c r="R202" s="184"/>
      <c r="S202" s="184"/>
      <c r="T202" s="184"/>
      <c r="U202" s="184"/>
      <c r="V202" s="184"/>
      <c r="W202" s="184"/>
      <c r="X202" s="184"/>
      <c r="Y202" s="184"/>
      <c r="Z202" s="184"/>
      <c r="AA202" s="184"/>
      <c r="AB202" s="184"/>
      <c r="AC202" s="184"/>
      <c r="AD202" s="184"/>
      <c r="AE202" s="184"/>
      <c r="AF202" s="184"/>
      <c r="AG202" s="184"/>
      <c r="AH202" s="197"/>
      <c r="AI202" s="184"/>
      <c r="AJ202" s="184"/>
      <c r="AK202" s="184"/>
      <c r="AL202" s="184"/>
      <c r="AM202" s="184"/>
      <c r="AN202" s="184"/>
      <c r="AO202" s="184"/>
      <c r="AP202" s="184"/>
      <c r="AQ202" s="184"/>
      <c r="AR202" s="184"/>
      <c r="AS202" s="184"/>
      <c r="AT202" s="184"/>
      <c r="AU202" s="184"/>
      <c r="AV202" s="184"/>
      <c r="AW202" s="184"/>
      <c r="AX202" s="184"/>
      <c r="AY202" s="187"/>
      <c r="AZ202" s="187"/>
    </row>
    <row r="203" spans="1:52" x14ac:dyDescent="0.25">
      <c r="A203" s="192">
        <f t="shared" si="2"/>
        <v>190</v>
      </c>
      <c r="B203" s="182"/>
      <c r="C203" s="202"/>
      <c r="D203" s="202"/>
      <c r="E203" s="202"/>
      <c r="F203" s="202"/>
      <c r="G203" s="202"/>
      <c r="H203" s="202"/>
      <c r="I203" s="184"/>
      <c r="J203" s="184"/>
      <c r="K203" s="184"/>
      <c r="L203" s="184"/>
      <c r="M203" s="184"/>
      <c r="N203" s="184"/>
      <c r="O203" s="211"/>
      <c r="P203" s="184"/>
      <c r="Q203" s="184"/>
      <c r="R203" s="184"/>
      <c r="S203" s="184"/>
      <c r="T203" s="184"/>
      <c r="U203" s="184"/>
      <c r="V203" s="184"/>
      <c r="W203" s="184"/>
      <c r="X203" s="184"/>
      <c r="Y203" s="184"/>
      <c r="Z203" s="184"/>
      <c r="AA203" s="184"/>
      <c r="AB203" s="184"/>
      <c r="AC203" s="184"/>
      <c r="AD203" s="184"/>
      <c r="AE203" s="184"/>
      <c r="AF203" s="184"/>
      <c r="AG203" s="184"/>
      <c r="AH203" s="197"/>
      <c r="AI203" s="184"/>
      <c r="AJ203" s="184"/>
      <c r="AK203" s="184"/>
      <c r="AL203" s="184"/>
      <c r="AM203" s="184"/>
      <c r="AN203" s="184"/>
      <c r="AO203" s="184"/>
      <c r="AP203" s="184"/>
      <c r="AQ203" s="184"/>
      <c r="AR203" s="184"/>
      <c r="AS203" s="184"/>
      <c r="AT203" s="184"/>
      <c r="AU203" s="184"/>
      <c r="AV203" s="184"/>
      <c r="AW203" s="184"/>
      <c r="AX203" s="184"/>
      <c r="AY203" s="187"/>
      <c r="AZ203" s="187"/>
    </row>
    <row r="204" spans="1:52" x14ac:dyDescent="0.25">
      <c r="A204" s="192">
        <f t="shared" si="2"/>
        <v>191</v>
      </c>
      <c r="B204" s="182"/>
      <c r="C204" s="202"/>
      <c r="D204" s="202"/>
      <c r="E204" s="202"/>
      <c r="F204" s="202"/>
      <c r="G204" s="202"/>
      <c r="H204" s="202"/>
      <c r="I204" s="184"/>
      <c r="J204" s="184"/>
      <c r="K204" s="184"/>
      <c r="L204" s="184"/>
      <c r="M204" s="184"/>
      <c r="N204" s="184"/>
      <c r="O204" s="211"/>
      <c r="P204" s="184"/>
      <c r="Q204" s="184"/>
      <c r="R204" s="184"/>
      <c r="S204" s="184"/>
      <c r="T204" s="184"/>
      <c r="U204" s="184"/>
      <c r="V204" s="184"/>
      <c r="W204" s="184"/>
      <c r="X204" s="184"/>
      <c r="Y204" s="184"/>
      <c r="Z204" s="184"/>
      <c r="AA204" s="184"/>
      <c r="AB204" s="184"/>
      <c r="AC204" s="184"/>
      <c r="AD204" s="184"/>
      <c r="AE204" s="184"/>
      <c r="AF204" s="184"/>
      <c r="AG204" s="184"/>
      <c r="AH204" s="197"/>
      <c r="AI204" s="184"/>
      <c r="AJ204" s="184"/>
      <c r="AK204" s="184"/>
      <c r="AL204" s="184"/>
      <c r="AM204" s="184"/>
      <c r="AN204" s="184"/>
      <c r="AO204" s="184"/>
      <c r="AP204" s="184"/>
      <c r="AQ204" s="184"/>
      <c r="AR204" s="184"/>
      <c r="AS204" s="184"/>
      <c r="AT204" s="184"/>
      <c r="AU204" s="184"/>
      <c r="AV204" s="184"/>
      <c r="AW204" s="184"/>
      <c r="AX204" s="184"/>
      <c r="AY204" s="187"/>
      <c r="AZ204" s="187"/>
    </row>
    <row r="205" spans="1:52" x14ac:dyDescent="0.25">
      <c r="A205" s="192">
        <f t="shared" si="2"/>
        <v>192</v>
      </c>
      <c r="B205" s="182"/>
      <c r="C205" s="202"/>
      <c r="D205" s="202"/>
      <c r="E205" s="202"/>
      <c r="F205" s="202"/>
      <c r="G205" s="202"/>
      <c r="H205" s="202"/>
      <c r="I205" s="184"/>
      <c r="J205" s="184"/>
      <c r="K205" s="184"/>
      <c r="L205" s="184"/>
      <c r="M205" s="184"/>
      <c r="N205" s="184"/>
      <c r="O205" s="211"/>
      <c r="P205" s="184"/>
      <c r="Q205" s="184"/>
      <c r="R205" s="184"/>
      <c r="S205" s="184"/>
      <c r="T205" s="184"/>
      <c r="U205" s="184"/>
      <c r="V205" s="184"/>
      <c r="W205" s="184"/>
      <c r="X205" s="184"/>
      <c r="Y205" s="184"/>
      <c r="Z205" s="184"/>
      <c r="AA205" s="184"/>
      <c r="AB205" s="184"/>
      <c r="AC205" s="184"/>
      <c r="AD205" s="184"/>
      <c r="AE205" s="184"/>
      <c r="AF205" s="184"/>
      <c r="AG205" s="184"/>
      <c r="AH205" s="197"/>
      <c r="AI205" s="184"/>
      <c r="AJ205" s="184"/>
      <c r="AK205" s="184"/>
      <c r="AL205" s="184"/>
      <c r="AM205" s="184"/>
      <c r="AN205" s="184"/>
      <c r="AO205" s="184"/>
      <c r="AP205" s="184"/>
      <c r="AQ205" s="184"/>
      <c r="AR205" s="184"/>
      <c r="AS205" s="184"/>
      <c r="AT205" s="184"/>
      <c r="AU205" s="184"/>
      <c r="AV205" s="184"/>
      <c r="AW205" s="184"/>
      <c r="AX205" s="184"/>
      <c r="AY205" s="187"/>
      <c r="AZ205" s="187"/>
    </row>
    <row r="206" spans="1:52" x14ac:dyDescent="0.25">
      <c r="A206" s="192">
        <f t="shared" si="2"/>
        <v>193</v>
      </c>
      <c r="B206" s="182"/>
      <c r="C206" s="202"/>
      <c r="D206" s="202"/>
      <c r="E206" s="202"/>
      <c r="F206" s="202"/>
      <c r="G206" s="202"/>
      <c r="H206" s="202"/>
      <c r="I206" s="184"/>
      <c r="J206" s="184"/>
      <c r="K206" s="184"/>
      <c r="L206" s="184"/>
      <c r="M206" s="184"/>
      <c r="N206" s="184"/>
      <c r="O206" s="211"/>
      <c r="P206" s="184"/>
      <c r="Q206" s="184"/>
      <c r="R206" s="184"/>
      <c r="S206" s="184"/>
      <c r="T206" s="184"/>
      <c r="U206" s="184"/>
      <c r="V206" s="184"/>
      <c r="W206" s="184"/>
      <c r="X206" s="184"/>
      <c r="Y206" s="184"/>
      <c r="Z206" s="184"/>
      <c r="AA206" s="184"/>
      <c r="AB206" s="184"/>
      <c r="AC206" s="184"/>
      <c r="AD206" s="184"/>
      <c r="AE206" s="184"/>
      <c r="AF206" s="184"/>
      <c r="AG206" s="184"/>
      <c r="AH206" s="197"/>
      <c r="AI206" s="184"/>
      <c r="AJ206" s="184"/>
      <c r="AK206" s="184"/>
      <c r="AL206" s="184"/>
      <c r="AM206" s="184"/>
      <c r="AN206" s="184"/>
      <c r="AO206" s="184"/>
      <c r="AP206" s="184"/>
      <c r="AQ206" s="184"/>
      <c r="AR206" s="184"/>
      <c r="AS206" s="184"/>
      <c r="AT206" s="184"/>
      <c r="AU206" s="184"/>
      <c r="AV206" s="184"/>
      <c r="AW206" s="184"/>
      <c r="AX206" s="184"/>
      <c r="AY206" s="187"/>
      <c r="AZ206" s="187"/>
    </row>
    <row r="207" spans="1:52" x14ac:dyDescent="0.25">
      <c r="A207" s="192">
        <f t="shared" si="2"/>
        <v>194</v>
      </c>
      <c r="B207" s="182"/>
      <c r="C207" s="202"/>
      <c r="D207" s="202"/>
      <c r="E207" s="202"/>
      <c r="F207" s="202"/>
      <c r="G207" s="202"/>
      <c r="H207" s="202"/>
      <c r="I207" s="184"/>
      <c r="J207" s="184"/>
      <c r="K207" s="184"/>
      <c r="L207" s="184"/>
      <c r="M207" s="184"/>
      <c r="N207" s="184"/>
      <c r="O207" s="211"/>
      <c r="P207" s="184"/>
      <c r="Q207" s="184"/>
      <c r="R207" s="184"/>
      <c r="S207" s="184"/>
      <c r="T207" s="184"/>
      <c r="U207" s="184"/>
      <c r="V207" s="184"/>
      <c r="W207" s="184"/>
      <c r="X207" s="184"/>
      <c r="Y207" s="184"/>
      <c r="Z207" s="184"/>
      <c r="AA207" s="184"/>
      <c r="AB207" s="184"/>
      <c r="AC207" s="184"/>
      <c r="AD207" s="184"/>
      <c r="AE207" s="184"/>
      <c r="AF207" s="184"/>
      <c r="AG207" s="184"/>
      <c r="AH207" s="197"/>
      <c r="AI207" s="184"/>
      <c r="AJ207" s="184"/>
      <c r="AK207" s="184"/>
      <c r="AL207" s="184"/>
      <c r="AM207" s="184"/>
      <c r="AN207" s="184"/>
      <c r="AO207" s="184"/>
      <c r="AP207" s="184"/>
      <c r="AQ207" s="184"/>
      <c r="AR207" s="184"/>
      <c r="AS207" s="184"/>
      <c r="AT207" s="184"/>
      <c r="AU207" s="184"/>
      <c r="AV207" s="184"/>
      <c r="AW207" s="184"/>
      <c r="AX207" s="184"/>
      <c r="AY207" s="187"/>
      <c r="AZ207" s="187"/>
    </row>
    <row r="208" spans="1:52" x14ac:dyDescent="0.25">
      <c r="A208" s="192">
        <f t="shared" ref="A208:A271" si="3">+A207+1</f>
        <v>195</v>
      </c>
      <c r="B208" s="182"/>
      <c r="C208" s="202"/>
      <c r="D208" s="202"/>
      <c r="E208" s="202"/>
      <c r="F208" s="202"/>
      <c r="G208" s="202"/>
      <c r="H208" s="202"/>
      <c r="I208" s="184"/>
      <c r="J208" s="184"/>
      <c r="K208" s="184"/>
      <c r="L208" s="184"/>
      <c r="M208" s="184"/>
      <c r="N208" s="184"/>
      <c r="O208" s="211"/>
      <c r="P208" s="184"/>
      <c r="Q208" s="184"/>
      <c r="R208" s="184"/>
      <c r="S208" s="184"/>
      <c r="T208" s="184"/>
      <c r="U208" s="184"/>
      <c r="V208" s="184"/>
      <c r="W208" s="184"/>
      <c r="X208" s="184"/>
      <c r="Y208" s="184"/>
      <c r="Z208" s="184"/>
      <c r="AA208" s="184"/>
      <c r="AB208" s="184"/>
      <c r="AC208" s="184"/>
      <c r="AD208" s="184"/>
      <c r="AE208" s="184"/>
      <c r="AF208" s="184"/>
      <c r="AG208" s="184"/>
      <c r="AH208" s="197"/>
      <c r="AI208" s="184"/>
      <c r="AJ208" s="184"/>
      <c r="AK208" s="184"/>
      <c r="AL208" s="184"/>
      <c r="AM208" s="184"/>
      <c r="AN208" s="184"/>
      <c r="AO208" s="184"/>
      <c r="AP208" s="184"/>
      <c r="AQ208" s="184"/>
      <c r="AR208" s="184"/>
      <c r="AS208" s="184"/>
      <c r="AT208" s="184"/>
      <c r="AU208" s="184"/>
      <c r="AV208" s="184"/>
      <c r="AW208" s="184"/>
      <c r="AX208" s="184"/>
      <c r="AY208" s="187"/>
      <c r="AZ208" s="187"/>
    </row>
    <row r="209" spans="1:52" x14ac:dyDescent="0.25">
      <c r="A209" s="192">
        <f t="shared" si="3"/>
        <v>196</v>
      </c>
      <c r="B209" s="182"/>
      <c r="C209" s="202"/>
      <c r="D209" s="202"/>
      <c r="E209" s="202"/>
      <c r="F209" s="202"/>
      <c r="G209" s="202"/>
      <c r="H209" s="202"/>
      <c r="I209" s="184"/>
      <c r="J209" s="184"/>
      <c r="K209" s="184"/>
      <c r="L209" s="184"/>
      <c r="M209" s="184"/>
      <c r="N209" s="184"/>
      <c r="O209" s="211"/>
      <c r="P209" s="184"/>
      <c r="Q209" s="184"/>
      <c r="R209" s="184"/>
      <c r="S209" s="184"/>
      <c r="T209" s="184"/>
      <c r="U209" s="184"/>
      <c r="V209" s="184"/>
      <c r="W209" s="184"/>
      <c r="X209" s="184"/>
      <c r="Y209" s="184"/>
      <c r="Z209" s="184"/>
      <c r="AA209" s="184"/>
      <c r="AB209" s="184"/>
      <c r="AC209" s="184"/>
      <c r="AD209" s="184"/>
      <c r="AE209" s="184"/>
      <c r="AF209" s="184"/>
      <c r="AG209" s="184"/>
      <c r="AH209" s="197"/>
      <c r="AI209" s="184"/>
      <c r="AJ209" s="184"/>
      <c r="AK209" s="184"/>
      <c r="AL209" s="184"/>
      <c r="AM209" s="184"/>
      <c r="AN209" s="184"/>
      <c r="AO209" s="184"/>
      <c r="AP209" s="184"/>
      <c r="AQ209" s="184"/>
      <c r="AR209" s="184"/>
      <c r="AS209" s="184"/>
      <c r="AT209" s="184"/>
      <c r="AU209" s="184"/>
      <c r="AV209" s="184"/>
      <c r="AW209" s="184"/>
      <c r="AX209" s="184"/>
      <c r="AY209" s="187"/>
      <c r="AZ209" s="187"/>
    </row>
    <row r="210" spans="1:52" x14ac:dyDescent="0.25">
      <c r="A210" s="192">
        <f t="shared" si="3"/>
        <v>197</v>
      </c>
      <c r="B210" s="182"/>
      <c r="C210" s="202"/>
      <c r="D210" s="202"/>
      <c r="E210" s="202"/>
      <c r="F210" s="202"/>
      <c r="G210" s="202"/>
      <c r="H210" s="202"/>
      <c r="I210" s="184"/>
      <c r="J210" s="184"/>
      <c r="K210" s="184"/>
      <c r="L210" s="184"/>
      <c r="M210" s="184"/>
      <c r="N210" s="184"/>
      <c r="O210" s="211"/>
      <c r="P210" s="184"/>
      <c r="Q210" s="184"/>
      <c r="R210" s="184"/>
      <c r="S210" s="184"/>
      <c r="T210" s="184"/>
      <c r="U210" s="184"/>
      <c r="V210" s="184"/>
      <c r="W210" s="184"/>
      <c r="X210" s="184"/>
      <c r="Y210" s="184"/>
      <c r="Z210" s="184"/>
      <c r="AA210" s="184"/>
      <c r="AB210" s="184"/>
      <c r="AC210" s="184"/>
      <c r="AD210" s="184"/>
      <c r="AE210" s="184"/>
      <c r="AF210" s="184"/>
      <c r="AG210" s="184"/>
      <c r="AH210" s="197"/>
      <c r="AI210" s="184"/>
      <c r="AJ210" s="184"/>
      <c r="AK210" s="184"/>
      <c r="AL210" s="184"/>
      <c r="AM210" s="184"/>
      <c r="AN210" s="184"/>
      <c r="AO210" s="184"/>
      <c r="AP210" s="184"/>
      <c r="AQ210" s="184"/>
      <c r="AR210" s="184"/>
      <c r="AS210" s="184"/>
      <c r="AT210" s="184"/>
      <c r="AU210" s="184"/>
      <c r="AV210" s="184"/>
      <c r="AW210" s="184"/>
      <c r="AX210" s="184"/>
      <c r="AY210" s="187"/>
      <c r="AZ210" s="187"/>
    </row>
    <row r="211" spans="1:52" x14ac:dyDescent="0.25">
      <c r="A211" s="192">
        <f t="shared" si="3"/>
        <v>198</v>
      </c>
      <c r="B211" s="182"/>
      <c r="C211" s="202"/>
      <c r="D211" s="202"/>
      <c r="E211" s="202"/>
      <c r="F211" s="202"/>
      <c r="G211" s="202"/>
      <c r="H211" s="202"/>
      <c r="I211" s="184"/>
      <c r="J211" s="184"/>
      <c r="K211" s="184"/>
      <c r="L211" s="184"/>
      <c r="M211" s="184"/>
      <c r="N211" s="184"/>
      <c r="O211" s="211"/>
      <c r="P211" s="184"/>
      <c r="Q211" s="184"/>
      <c r="R211" s="184"/>
      <c r="S211" s="184"/>
      <c r="T211" s="184"/>
      <c r="U211" s="184"/>
      <c r="V211" s="184"/>
      <c r="W211" s="184"/>
      <c r="X211" s="184"/>
      <c r="Y211" s="184"/>
      <c r="Z211" s="184"/>
      <c r="AA211" s="184"/>
      <c r="AB211" s="184"/>
      <c r="AC211" s="184"/>
      <c r="AD211" s="184"/>
      <c r="AE211" s="184"/>
      <c r="AF211" s="184"/>
      <c r="AG211" s="184"/>
      <c r="AH211" s="197"/>
      <c r="AI211" s="184"/>
      <c r="AJ211" s="184"/>
      <c r="AK211" s="184"/>
      <c r="AL211" s="184"/>
      <c r="AM211" s="184"/>
      <c r="AN211" s="184"/>
      <c r="AO211" s="184"/>
      <c r="AP211" s="184"/>
      <c r="AQ211" s="184"/>
      <c r="AR211" s="184"/>
      <c r="AS211" s="184"/>
      <c r="AT211" s="184"/>
      <c r="AU211" s="184"/>
      <c r="AV211" s="184"/>
      <c r="AW211" s="184"/>
      <c r="AX211" s="184"/>
      <c r="AY211" s="187"/>
      <c r="AZ211" s="187"/>
    </row>
    <row r="212" spans="1:52" x14ac:dyDescent="0.25">
      <c r="A212" s="192">
        <f t="shared" si="3"/>
        <v>199</v>
      </c>
      <c r="B212" s="182"/>
      <c r="C212" s="202"/>
      <c r="D212" s="202"/>
      <c r="E212" s="202"/>
      <c r="F212" s="202"/>
      <c r="G212" s="202"/>
      <c r="H212" s="202"/>
      <c r="I212" s="184"/>
      <c r="J212" s="184"/>
      <c r="K212" s="184"/>
      <c r="L212" s="184"/>
      <c r="M212" s="184"/>
      <c r="N212" s="184"/>
      <c r="O212" s="211"/>
      <c r="P212" s="184"/>
      <c r="Q212" s="184"/>
      <c r="R212" s="184"/>
      <c r="S212" s="184"/>
      <c r="T212" s="184"/>
      <c r="U212" s="184"/>
      <c r="V212" s="184"/>
      <c r="W212" s="184"/>
      <c r="X212" s="184"/>
      <c r="Y212" s="184"/>
      <c r="Z212" s="184"/>
      <c r="AA212" s="184"/>
      <c r="AB212" s="184"/>
      <c r="AC212" s="184"/>
      <c r="AD212" s="184"/>
      <c r="AE212" s="184"/>
      <c r="AF212" s="184"/>
      <c r="AG212" s="184"/>
      <c r="AH212" s="197"/>
      <c r="AI212" s="184"/>
      <c r="AJ212" s="184"/>
      <c r="AK212" s="184"/>
      <c r="AL212" s="184"/>
      <c r="AM212" s="184"/>
      <c r="AN212" s="184"/>
      <c r="AO212" s="184"/>
      <c r="AP212" s="184"/>
      <c r="AQ212" s="184"/>
      <c r="AR212" s="184"/>
      <c r="AS212" s="184"/>
      <c r="AT212" s="184"/>
      <c r="AU212" s="184"/>
      <c r="AV212" s="184"/>
      <c r="AW212" s="184"/>
      <c r="AX212" s="184"/>
      <c r="AY212" s="187"/>
      <c r="AZ212" s="187"/>
    </row>
    <row r="213" spans="1:52" x14ac:dyDescent="0.25">
      <c r="A213" s="192">
        <f t="shared" si="3"/>
        <v>200</v>
      </c>
      <c r="B213" s="182"/>
      <c r="C213" s="202"/>
      <c r="D213" s="202"/>
      <c r="E213" s="202"/>
      <c r="F213" s="202"/>
      <c r="G213" s="202"/>
      <c r="H213" s="202"/>
      <c r="I213" s="184"/>
      <c r="J213" s="184"/>
      <c r="K213" s="184"/>
      <c r="L213" s="184"/>
      <c r="M213" s="184"/>
      <c r="N213" s="184"/>
      <c r="O213" s="211"/>
      <c r="P213" s="184"/>
      <c r="Q213" s="184"/>
      <c r="R213" s="184"/>
      <c r="S213" s="184"/>
      <c r="T213" s="184"/>
      <c r="U213" s="184"/>
      <c r="V213" s="184"/>
      <c r="W213" s="184"/>
      <c r="X213" s="184"/>
      <c r="Y213" s="184"/>
      <c r="Z213" s="184"/>
      <c r="AA213" s="184"/>
      <c r="AB213" s="184"/>
      <c r="AC213" s="184"/>
      <c r="AD213" s="184"/>
      <c r="AE213" s="184"/>
      <c r="AF213" s="184"/>
      <c r="AG213" s="184"/>
      <c r="AH213" s="197"/>
      <c r="AI213" s="184"/>
      <c r="AJ213" s="184"/>
      <c r="AK213" s="184"/>
      <c r="AL213" s="184"/>
      <c r="AM213" s="184"/>
      <c r="AN213" s="184"/>
      <c r="AO213" s="184"/>
      <c r="AP213" s="184"/>
      <c r="AQ213" s="184"/>
      <c r="AR213" s="184"/>
      <c r="AS213" s="184"/>
      <c r="AT213" s="184"/>
      <c r="AU213" s="184"/>
      <c r="AV213" s="184"/>
      <c r="AW213" s="184"/>
      <c r="AX213" s="184"/>
      <c r="AY213" s="187"/>
      <c r="AZ213" s="187"/>
    </row>
    <row r="214" spans="1:52" x14ac:dyDescent="0.25">
      <c r="A214" s="192">
        <f t="shared" si="3"/>
        <v>201</v>
      </c>
      <c r="B214" s="182"/>
      <c r="C214" s="202"/>
      <c r="D214" s="202"/>
      <c r="E214" s="202"/>
      <c r="F214" s="202"/>
      <c r="G214" s="202"/>
      <c r="H214" s="202"/>
      <c r="I214" s="184"/>
      <c r="J214" s="184"/>
      <c r="K214" s="184"/>
      <c r="L214" s="184"/>
      <c r="M214" s="184"/>
      <c r="N214" s="184"/>
      <c r="O214" s="211"/>
      <c r="P214" s="184"/>
      <c r="Q214" s="184"/>
      <c r="R214" s="184"/>
      <c r="S214" s="184"/>
      <c r="T214" s="184"/>
      <c r="U214" s="184"/>
      <c r="V214" s="184"/>
      <c r="W214" s="184"/>
      <c r="X214" s="184"/>
      <c r="Y214" s="184"/>
      <c r="Z214" s="184"/>
      <c r="AA214" s="184"/>
      <c r="AB214" s="184"/>
      <c r="AC214" s="184"/>
      <c r="AD214" s="184"/>
      <c r="AE214" s="184"/>
      <c r="AF214" s="184"/>
      <c r="AG214" s="184"/>
      <c r="AH214" s="197"/>
      <c r="AI214" s="184"/>
      <c r="AJ214" s="184"/>
      <c r="AK214" s="184"/>
      <c r="AL214" s="184"/>
      <c r="AM214" s="184"/>
      <c r="AN214" s="184"/>
      <c r="AO214" s="184"/>
      <c r="AP214" s="184"/>
      <c r="AQ214" s="184"/>
      <c r="AR214" s="184"/>
      <c r="AS214" s="184"/>
      <c r="AT214" s="184"/>
      <c r="AU214" s="184"/>
      <c r="AV214" s="184"/>
      <c r="AW214" s="184"/>
      <c r="AX214" s="184"/>
      <c r="AY214" s="187"/>
      <c r="AZ214" s="187"/>
    </row>
    <row r="215" spans="1:52" x14ac:dyDescent="0.25">
      <c r="A215" s="192">
        <f t="shared" si="3"/>
        <v>202</v>
      </c>
      <c r="B215" s="182"/>
      <c r="C215" s="202"/>
      <c r="D215" s="202"/>
      <c r="E215" s="202"/>
      <c r="F215" s="202"/>
      <c r="G215" s="202"/>
      <c r="H215" s="202"/>
      <c r="I215" s="184"/>
      <c r="J215" s="184"/>
      <c r="K215" s="184"/>
      <c r="L215" s="184"/>
      <c r="M215" s="184"/>
      <c r="N215" s="184"/>
      <c r="O215" s="211"/>
      <c r="P215" s="184"/>
      <c r="Q215" s="184"/>
      <c r="R215" s="184"/>
      <c r="S215" s="184"/>
      <c r="T215" s="184"/>
      <c r="U215" s="184"/>
      <c r="V215" s="184"/>
      <c r="W215" s="184"/>
      <c r="X215" s="184"/>
      <c r="Y215" s="184"/>
      <c r="Z215" s="184"/>
      <c r="AA215" s="184"/>
      <c r="AB215" s="184"/>
      <c r="AC215" s="184"/>
      <c r="AD215" s="184"/>
      <c r="AE215" s="184"/>
      <c r="AF215" s="184"/>
      <c r="AG215" s="184"/>
      <c r="AH215" s="197"/>
      <c r="AI215" s="184"/>
      <c r="AJ215" s="184"/>
      <c r="AK215" s="184"/>
      <c r="AL215" s="184"/>
      <c r="AM215" s="184"/>
      <c r="AN215" s="184"/>
      <c r="AO215" s="184"/>
      <c r="AP215" s="184"/>
      <c r="AQ215" s="184"/>
      <c r="AR215" s="184"/>
      <c r="AS215" s="184"/>
      <c r="AT215" s="184"/>
      <c r="AU215" s="184"/>
      <c r="AV215" s="184"/>
      <c r="AW215" s="184"/>
      <c r="AX215" s="184"/>
      <c r="AY215" s="187"/>
      <c r="AZ215" s="187"/>
    </row>
    <row r="216" spans="1:52" x14ac:dyDescent="0.25">
      <c r="A216" s="192">
        <f t="shared" si="3"/>
        <v>203</v>
      </c>
      <c r="B216" s="182"/>
      <c r="C216" s="202"/>
      <c r="D216" s="202"/>
      <c r="E216" s="202"/>
      <c r="F216" s="202"/>
      <c r="G216" s="202"/>
      <c r="H216" s="202"/>
      <c r="I216" s="184"/>
      <c r="J216" s="184"/>
      <c r="K216" s="184"/>
      <c r="L216" s="184"/>
      <c r="M216" s="184"/>
      <c r="N216" s="184"/>
      <c r="O216" s="211"/>
      <c r="P216" s="184"/>
      <c r="Q216" s="184"/>
      <c r="R216" s="184"/>
      <c r="S216" s="184"/>
      <c r="T216" s="184"/>
      <c r="U216" s="184"/>
      <c r="V216" s="184"/>
      <c r="W216" s="184"/>
      <c r="X216" s="184"/>
      <c r="Y216" s="184"/>
      <c r="Z216" s="184"/>
      <c r="AA216" s="184"/>
      <c r="AB216" s="184"/>
      <c r="AC216" s="184"/>
      <c r="AD216" s="184"/>
      <c r="AE216" s="184"/>
      <c r="AF216" s="184"/>
      <c r="AG216" s="184"/>
      <c r="AH216" s="197"/>
      <c r="AI216" s="184"/>
      <c r="AJ216" s="184"/>
      <c r="AK216" s="184"/>
      <c r="AL216" s="184"/>
      <c r="AM216" s="184"/>
      <c r="AN216" s="184"/>
      <c r="AO216" s="184"/>
      <c r="AP216" s="184"/>
      <c r="AQ216" s="184"/>
      <c r="AR216" s="184"/>
      <c r="AS216" s="184"/>
      <c r="AT216" s="184"/>
      <c r="AU216" s="184"/>
      <c r="AV216" s="184"/>
      <c r="AW216" s="184"/>
      <c r="AX216" s="184"/>
      <c r="AY216" s="187"/>
      <c r="AZ216" s="187"/>
    </row>
    <row r="217" spans="1:52" x14ac:dyDescent="0.25">
      <c r="A217" s="192">
        <f t="shared" si="3"/>
        <v>204</v>
      </c>
      <c r="B217" s="182"/>
      <c r="C217" s="202"/>
      <c r="D217" s="202"/>
      <c r="E217" s="202"/>
      <c r="F217" s="202"/>
      <c r="G217" s="202"/>
      <c r="H217" s="202"/>
      <c r="I217" s="184"/>
      <c r="J217" s="184"/>
      <c r="K217" s="184"/>
      <c r="L217" s="184"/>
      <c r="M217" s="184"/>
      <c r="N217" s="184"/>
      <c r="O217" s="211"/>
      <c r="P217" s="184"/>
      <c r="Q217" s="184"/>
      <c r="R217" s="184"/>
      <c r="S217" s="184"/>
      <c r="T217" s="184"/>
      <c r="U217" s="184"/>
      <c r="V217" s="184"/>
      <c r="W217" s="184"/>
      <c r="X217" s="184"/>
      <c r="Y217" s="184"/>
      <c r="Z217" s="184"/>
      <c r="AA217" s="184"/>
      <c r="AB217" s="184"/>
      <c r="AC217" s="184"/>
      <c r="AD217" s="184"/>
      <c r="AE217" s="184"/>
      <c r="AF217" s="184"/>
      <c r="AG217" s="184"/>
      <c r="AH217" s="197"/>
      <c r="AI217" s="184"/>
      <c r="AJ217" s="184"/>
      <c r="AK217" s="184"/>
      <c r="AL217" s="184"/>
      <c r="AM217" s="184"/>
      <c r="AN217" s="184"/>
      <c r="AO217" s="184"/>
      <c r="AP217" s="184"/>
      <c r="AQ217" s="184"/>
      <c r="AR217" s="184"/>
      <c r="AS217" s="184"/>
      <c r="AT217" s="184"/>
      <c r="AU217" s="184"/>
      <c r="AV217" s="184"/>
      <c r="AW217" s="184"/>
      <c r="AX217" s="184"/>
      <c r="AY217" s="187"/>
      <c r="AZ217" s="187"/>
    </row>
    <row r="218" spans="1:52" x14ac:dyDescent="0.25">
      <c r="A218" s="192">
        <f t="shared" si="3"/>
        <v>205</v>
      </c>
      <c r="B218" s="182"/>
      <c r="C218" s="202"/>
      <c r="D218" s="202"/>
      <c r="E218" s="202"/>
      <c r="F218" s="202"/>
      <c r="G218" s="202"/>
      <c r="H218" s="202"/>
      <c r="I218" s="184"/>
      <c r="J218" s="184"/>
      <c r="K218" s="184"/>
      <c r="L218" s="184"/>
      <c r="M218" s="184"/>
      <c r="N218" s="184"/>
      <c r="O218" s="211"/>
      <c r="P218" s="184"/>
      <c r="Q218" s="184"/>
      <c r="R218" s="184"/>
      <c r="S218" s="184"/>
      <c r="T218" s="184"/>
      <c r="U218" s="184"/>
      <c r="V218" s="184"/>
      <c r="W218" s="184"/>
      <c r="X218" s="184"/>
      <c r="Y218" s="184"/>
      <c r="Z218" s="184"/>
      <c r="AA218" s="184"/>
      <c r="AB218" s="184"/>
      <c r="AC218" s="184"/>
      <c r="AD218" s="184"/>
      <c r="AE218" s="184"/>
      <c r="AF218" s="184"/>
      <c r="AG218" s="184"/>
      <c r="AH218" s="197"/>
      <c r="AI218" s="184"/>
      <c r="AJ218" s="184"/>
      <c r="AK218" s="184"/>
      <c r="AL218" s="184"/>
      <c r="AM218" s="184"/>
      <c r="AN218" s="184"/>
      <c r="AO218" s="184"/>
      <c r="AP218" s="184"/>
      <c r="AQ218" s="184"/>
      <c r="AR218" s="184"/>
      <c r="AS218" s="184"/>
      <c r="AT218" s="184"/>
      <c r="AU218" s="184"/>
      <c r="AV218" s="184"/>
      <c r="AW218" s="184"/>
      <c r="AX218" s="184"/>
      <c r="AY218" s="187"/>
      <c r="AZ218" s="187"/>
    </row>
    <row r="219" spans="1:52" x14ac:dyDescent="0.25">
      <c r="A219" s="192">
        <f t="shared" si="3"/>
        <v>206</v>
      </c>
      <c r="B219" s="182"/>
      <c r="C219" s="202"/>
      <c r="D219" s="202"/>
      <c r="E219" s="202"/>
      <c r="F219" s="202"/>
      <c r="G219" s="202"/>
      <c r="H219" s="202"/>
      <c r="I219" s="184"/>
      <c r="J219" s="184"/>
      <c r="K219" s="184"/>
      <c r="L219" s="184"/>
      <c r="M219" s="184"/>
      <c r="N219" s="184"/>
      <c r="O219" s="211"/>
      <c r="P219" s="184"/>
      <c r="Q219" s="184"/>
      <c r="R219" s="184"/>
      <c r="S219" s="184"/>
      <c r="T219" s="184"/>
      <c r="U219" s="184"/>
      <c r="V219" s="184"/>
      <c r="W219" s="184"/>
      <c r="X219" s="184"/>
      <c r="Y219" s="184"/>
      <c r="Z219" s="184"/>
      <c r="AA219" s="184"/>
      <c r="AB219" s="184"/>
      <c r="AC219" s="184"/>
      <c r="AD219" s="184"/>
      <c r="AE219" s="184"/>
      <c r="AF219" s="184"/>
      <c r="AG219" s="184"/>
      <c r="AH219" s="197"/>
      <c r="AI219" s="184"/>
      <c r="AJ219" s="184"/>
      <c r="AK219" s="184"/>
      <c r="AL219" s="184"/>
      <c r="AM219" s="184"/>
      <c r="AN219" s="184"/>
      <c r="AO219" s="184"/>
      <c r="AP219" s="184"/>
      <c r="AQ219" s="184"/>
      <c r="AR219" s="184"/>
      <c r="AS219" s="184"/>
      <c r="AT219" s="184"/>
      <c r="AU219" s="184"/>
      <c r="AV219" s="184"/>
      <c r="AW219" s="184"/>
      <c r="AX219" s="184"/>
      <c r="AY219" s="187"/>
      <c r="AZ219" s="187"/>
    </row>
    <row r="220" spans="1:52" x14ac:dyDescent="0.25">
      <c r="A220" s="192">
        <f t="shared" si="3"/>
        <v>207</v>
      </c>
      <c r="B220" s="182"/>
      <c r="C220" s="202"/>
      <c r="D220" s="202"/>
      <c r="E220" s="202"/>
      <c r="F220" s="202"/>
      <c r="G220" s="202"/>
      <c r="H220" s="202"/>
      <c r="I220" s="184"/>
      <c r="J220" s="184"/>
      <c r="K220" s="184"/>
      <c r="L220" s="184"/>
      <c r="M220" s="184"/>
      <c r="N220" s="184"/>
      <c r="O220" s="211"/>
      <c r="P220" s="184"/>
      <c r="Q220" s="184"/>
      <c r="R220" s="184"/>
      <c r="S220" s="184"/>
      <c r="T220" s="184"/>
      <c r="U220" s="184"/>
      <c r="V220" s="184"/>
      <c r="W220" s="184"/>
      <c r="X220" s="184"/>
      <c r="Y220" s="184"/>
      <c r="Z220" s="184"/>
      <c r="AA220" s="184"/>
      <c r="AB220" s="184"/>
      <c r="AC220" s="184"/>
      <c r="AD220" s="184"/>
      <c r="AE220" s="184"/>
      <c r="AF220" s="184"/>
      <c r="AG220" s="184"/>
      <c r="AH220" s="197"/>
      <c r="AI220" s="184"/>
      <c r="AJ220" s="184"/>
      <c r="AK220" s="184"/>
      <c r="AL220" s="184"/>
      <c r="AM220" s="184"/>
      <c r="AN220" s="184"/>
      <c r="AO220" s="184"/>
      <c r="AP220" s="184"/>
      <c r="AQ220" s="184"/>
      <c r="AR220" s="184"/>
      <c r="AS220" s="184"/>
      <c r="AT220" s="184"/>
      <c r="AU220" s="184"/>
      <c r="AV220" s="184"/>
      <c r="AW220" s="184"/>
      <c r="AX220" s="184"/>
      <c r="AY220" s="187"/>
      <c r="AZ220" s="187"/>
    </row>
    <row r="221" spans="1:52" x14ac:dyDescent="0.25">
      <c r="A221" s="192">
        <f t="shared" si="3"/>
        <v>208</v>
      </c>
      <c r="B221" s="182"/>
      <c r="C221" s="202"/>
      <c r="D221" s="202"/>
      <c r="E221" s="202"/>
      <c r="F221" s="202"/>
      <c r="G221" s="202"/>
      <c r="H221" s="202"/>
      <c r="I221" s="184"/>
      <c r="J221" s="184"/>
      <c r="K221" s="184"/>
      <c r="L221" s="184"/>
      <c r="M221" s="184"/>
      <c r="N221" s="184"/>
      <c r="O221" s="211"/>
      <c r="P221" s="184"/>
      <c r="Q221" s="184"/>
      <c r="R221" s="184"/>
      <c r="S221" s="184"/>
      <c r="T221" s="184"/>
      <c r="U221" s="184"/>
      <c r="V221" s="184"/>
      <c r="W221" s="184"/>
      <c r="X221" s="184"/>
      <c r="Y221" s="184"/>
      <c r="Z221" s="184"/>
      <c r="AA221" s="184"/>
      <c r="AB221" s="184"/>
      <c r="AC221" s="184"/>
      <c r="AD221" s="184"/>
      <c r="AE221" s="184"/>
      <c r="AF221" s="184"/>
      <c r="AG221" s="184"/>
      <c r="AH221" s="197"/>
      <c r="AI221" s="184"/>
      <c r="AJ221" s="184"/>
      <c r="AK221" s="184"/>
      <c r="AL221" s="184"/>
      <c r="AM221" s="184"/>
      <c r="AN221" s="184"/>
      <c r="AO221" s="184"/>
      <c r="AP221" s="184"/>
      <c r="AQ221" s="184"/>
      <c r="AR221" s="184"/>
      <c r="AS221" s="184"/>
      <c r="AT221" s="184"/>
      <c r="AU221" s="184"/>
      <c r="AV221" s="184"/>
      <c r="AW221" s="184"/>
      <c r="AX221" s="184"/>
      <c r="AY221" s="187"/>
      <c r="AZ221" s="187"/>
    </row>
    <row r="222" spans="1:52" x14ac:dyDescent="0.25">
      <c r="A222" s="192">
        <f t="shared" si="3"/>
        <v>209</v>
      </c>
      <c r="B222" s="182"/>
      <c r="C222" s="202"/>
      <c r="D222" s="202"/>
      <c r="E222" s="202"/>
      <c r="F222" s="202"/>
      <c r="G222" s="202"/>
      <c r="H222" s="202"/>
      <c r="I222" s="184"/>
      <c r="J222" s="184"/>
      <c r="K222" s="184"/>
      <c r="L222" s="184"/>
      <c r="M222" s="184"/>
      <c r="N222" s="184"/>
      <c r="O222" s="211"/>
      <c r="P222" s="184"/>
      <c r="Q222" s="184"/>
      <c r="R222" s="184"/>
      <c r="S222" s="184"/>
      <c r="T222" s="184"/>
      <c r="U222" s="184"/>
      <c r="V222" s="184"/>
      <c r="W222" s="184"/>
      <c r="X222" s="184"/>
      <c r="Y222" s="184"/>
      <c r="Z222" s="184"/>
      <c r="AA222" s="184"/>
      <c r="AB222" s="184"/>
      <c r="AC222" s="184"/>
      <c r="AD222" s="184"/>
      <c r="AE222" s="184"/>
      <c r="AF222" s="184"/>
      <c r="AG222" s="184"/>
      <c r="AH222" s="197"/>
      <c r="AI222" s="184"/>
      <c r="AJ222" s="184"/>
      <c r="AK222" s="184"/>
      <c r="AL222" s="184"/>
      <c r="AM222" s="184"/>
      <c r="AN222" s="184"/>
      <c r="AO222" s="184"/>
      <c r="AP222" s="184"/>
      <c r="AQ222" s="184"/>
      <c r="AR222" s="184"/>
      <c r="AS222" s="184"/>
      <c r="AT222" s="184"/>
      <c r="AU222" s="184"/>
      <c r="AV222" s="184"/>
      <c r="AW222" s="184"/>
      <c r="AX222" s="184"/>
      <c r="AY222" s="187"/>
      <c r="AZ222" s="187"/>
    </row>
    <row r="223" spans="1:52" x14ac:dyDescent="0.25">
      <c r="A223" s="192">
        <f t="shared" si="3"/>
        <v>210</v>
      </c>
      <c r="B223" s="182"/>
      <c r="C223" s="202"/>
      <c r="D223" s="202"/>
      <c r="E223" s="202"/>
      <c r="F223" s="202"/>
      <c r="G223" s="202"/>
      <c r="H223" s="202"/>
      <c r="I223" s="184"/>
      <c r="J223" s="184"/>
      <c r="K223" s="184"/>
      <c r="L223" s="184"/>
      <c r="M223" s="184"/>
      <c r="N223" s="184"/>
      <c r="O223" s="211"/>
      <c r="P223" s="184"/>
      <c r="Q223" s="184"/>
      <c r="R223" s="184"/>
      <c r="S223" s="184"/>
      <c r="T223" s="184"/>
      <c r="U223" s="184"/>
      <c r="V223" s="184"/>
      <c r="W223" s="184"/>
      <c r="X223" s="184"/>
      <c r="Y223" s="184"/>
      <c r="Z223" s="184"/>
      <c r="AA223" s="184"/>
      <c r="AB223" s="184"/>
      <c r="AC223" s="184"/>
      <c r="AD223" s="184"/>
      <c r="AE223" s="184"/>
      <c r="AF223" s="184"/>
      <c r="AG223" s="184"/>
      <c r="AH223" s="197"/>
      <c r="AI223" s="184"/>
      <c r="AJ223" s="184"/>
      <c r="AK223" s="184"/>
      <c r="AL223" s="184"/>
      <c r="AM223" s="184"/>
      <c r="AN223" s="184"/>
      <c r="AO223" s="184"/>
      <c r="AP223" s="184"/>
      <c r="AQ223" s="184"/>
      <c r="AR223" s="184"/>
      <c r="AS223" s="184"/>
      <c r="AT223" s="184"/>
      <c r="AU223" s="184"/>
      <c r="AV223" s="184"/>
      <c r="AW223" s="184"/>
      <c r="AX223" s="184"/>
      <c r="AY223" s="187"/>
      <c r="AZ223" s="187"/>
    </row>
    <row r="224" spans="1:52" x14ac:dyDescent="0.25">
      <c r="A224" s="192">
        <f t="shared" si="3"/>
        <v>211</v>
      </c>
      <c r="B224" s="182"/>
      <c r="C224" s="202"/>
      <c r="D224" s="202"/>
      <c r="E224" s="202"/>
      <c r="F224" s="202"/>
      <c r="G224" s="202"/>
      <c r="H224" s="202"/>
      <c r="I224" s="184"/>
      <c r="J224" s="184"/>
      <c r="K224" s="184"/>
      <c r="L224" s="184"/>
      <c r="M224" s="184"/>
      <c r="N224" s="184"/>
      <c r="O224" s="211"/>
      <c r="P224" s="184"/>
      <c r="Q224" s="184"/>
      <c r="R224" s="184"/>
      <c r="S224" s="184"/>
      <c r="T224" s="184"/>
      <c r="U224" s="184"/>
      <c r="V224" s="184"/>
      <c r="W224" s="184"/>
      <c r="X224" s="184"/>
      <c r="Y224" s="184"/>
      <c r="Z224" s="184"/>
      <c r="AA224" s="184"/>
      <c r="AB224" s="184"/>
      <c r="AC224" s="184"/>
      <c r="AD224" s="184"/>
      <c r="AE224" s="184"/>
      <c r="AF224" s="184"/>
      <c r="AG224" s="184"/>
      <c r="AH224" s="197"/>
      <c r="AI224" s="184"/>
      <c r="AJ224" s="184"/>
      <c r="AK224" s="184"/>
      <c r="AL224" s="184"/>
      <c r="AM224" s="184"/>
      <c r="AN224" s="184"/>
      <c r="AO224" s="184"/>
      <c r="AP224" s="184"/>
      <c r="AQ224" s="184"/>
      <c r="AR224" s="184"/>
      <c r="AS224" s="184"/>
      <c r="AT224" s="184"/>
      <c r="AU224" s="184"/>
      <c r="AV224" s="184"/>
      <c r="AW224" s="184"/>
      <c r="AX224" s="184"/>
      <c r="AY224" s="187"/>
      <c r="AZ224" s="187"/>
    </row>
    <row r="225" spans="1:52" x14ac:dyDescent="0.25">
      <c r="A225" s="192">
        <f t="shared" si="3"/>
        <v>212</v>
      </c>
      <c r="B225" s="182"/>
      <c r="C225" s="202"/>
      <c r="D225" s="202"/>
      <c r="E225" s="202"/>
      <c r="F225" s="202"/>
      <c r="G225" s="202"/>
      <c r="H225" s="202"/>
      <c r="I225" s="184"/>
      <c r="J225" s="184"/>
      <c r="K225" s="184"/>
      <c r="L225" s="184"/>
      <c r="M225" s="184"/>
      <c r="N225" s="184"/>
      <c r="O225" s="211"/>
      <c r="P225" s="184"/>
      <c r="Q225" s="184"/>
      <c r="R225" s="184"/>
      <c r="S225" s="184"/>
      <c r="T225" s="184"/>
      <c r="U225" s="184"/>
      <c r="V225" s="184"/>
      <c r="W225" s="184"/>
      <c r="X225" s="184"/>
      <c r="Y225" s="184"/>
      <c r="Z225" s="184"/>
      <c r="AA225" s="184"/>
      <c r="AB225" s="184"/>
      <c r="AC225" s="184"/>
      <c r="AD225" s="184"/>
      <c r="AE225" s="184"/>
      <c r="AF225" s="184"/>
      <c r="AG225" s="184"/>
      <c r="AH225" s="197"/>
      <c r="AI225" s="184"/>
      <c r="AJ225" s="184"/>
      <c r="AK225" s="184"/>
      <c r="AL225" s="184"/>
      <c r="AM225" s="184"/>
      <c r="AN225" s="184"/>
      <c r="AO225" s="184"/>
      <c r="AP225" s="184"/>
      <c r="AQ225" s="184"/>
      <c r="AR225" s="184"/>
      <c r="AS225" s="184"/>
      <c r="AT225" s="184"/>
      <c r="AU225" s="184"/>
      <c r="AV225" s="184"/>
      <c r="AW225" s="184"/>
      <c r="AX225" s="184"/>
      <c r="AY225" s="187"/>
      <c r="AZ225" s="187"/>
    </row>
    <row r="226" spans="1:52" x14ac:dyDescent="0.25">
      <c r="A226" s="192">
        <f t="shared" si="3"/>
        <v>213</v>
      </c>
      <c r="B226" s="182"/>
      <c r="C226" s="202"/>
      <c r="D226" s="202"/>
      <c r="E226" s="202"/>
      <c r="F226" s="202"/>
      <c r="G226" s="202"/>
      <c r="H226" s="202"/>
      <c r="I226" s="184"/>
      <c r="J226" s="184"/>
      <c r="K226" s="184"/>
      <c r="L226" s="184"/>
      <c r="M226" s="184"/>
      <c r="N226" s="184"/>
      <c r="O226" s="211"/>
      <c r="P226" s="184"/>
      <c r="Q226" s="184"/>
      <c r="R226" s="184"/>
      <c r="S226" s="184"/>
      <c r="T226" s="184"/>
      <c r="U226" s="184"/>
      <c r="V226" s="184"/>
      <c r="W226" s="184"/>
      <c r="X226" s="184"/>
      <c r="Y226" s="184"/>
      <c r="Z226" s="184"/>
      <c r="AA226" s="184"/>
      <c r="AB226" s="184"/>
      <c r="AC226" s="184"/>
      <c r="AD226" s="184"/>
      <c r="AE226" s="184"/>
      <c r="AF226" s="184"/>
      <c r="AG226" s="184"/>
      <c r="AH226" s="197"/>
      <c r="AI226" s="184"/>
      <c r="AJ226" s="184"/>
      <c r="AK226" s="184"/>
      <c r="AL226" s="184"/>
      <c r="AM226" s="184"/>
      <c r="AN226" s="184"/>
      <c r="AO226" s="184"/>
      <c r="AP226" s="184"/>
      <c r="AQ226" s="184"/>
      <c r="AR226" s="184"/>
      <c r="AS226" s="184"/>
      <c r="AT226" s="184"/>
      <c r="AU226" s="184"/>
      <c r="AV226" s="184"/>
      <c r="AW226" s="184"/>
      <c r="AX226" s="184"/>
      <c r="AY226" s="187"/>
      <c r="AZ226" s="187"/>
    </row>
    <row r="227" spans="1:52" x14ac:dyDescent="0.25">
      <c r="A227" s="192">
        <f t="shared" si="3"/>
        <v>214</v>
      </c>
      <c r="B227" s="182"/>
      <c r="C227" s="202"/>
      <c r="D227" s="202"/>
      <c r="E227" s="202"/>
      <c r="F227" s="202"/>
      <c r="G227" s="202"/>
      <c r="H227" s="202"/>
      <c r="I227" s="184"/>
      <c r="J227" s="184"/>
      <c r="K227" s="184"/>
      <c r="L227" s="184"/>
      <c r="M227" s="184"/>
      <c r="N227" s="184"/>
      <c r="O227" s="211"/>
      <c r="P227" s="184"/>
      <c r="Q227" s="184"/>
      <c r="R227" s="184"/>
      <c r="S227" s="184"/>
      <c r="T227" s="184"/>
      <c r="U227" s="184"/>
      <c r="V227" s="184"/>
      <c r="W227" s="184"/>
      <c r="X227" s="184"/>
      <c r="Y227" s="184"/>
      <c r="Z227" s="184"/>
      <c r="AA227" s="184"/>
      <c r="AB227" s="184"/>
      <c r="AC227" s="184"/>
      <c r="AD227" s="184"/>
      <c r="AE227" s="184"/>
      <c r="AF227" s="184"/>
      <c r="AG227" s="184"/>
      <c r="AH227" s="197"/>
      <c r="AI227" s="184"/>
      <c r="AJ227" s="184"/>
      <c r="AK227" s="184"/>
      <c r="AL227" s="184"/>
      <c r="AM227" s="184"/>
      <c r="AN227" s="184"/>
      <c r="AO227" s="184"/>
      <c r="AP227" s="184"/>
      <c r="AQ227" s="184"/>
      <c r="AR227" s="184"/>
      <c r="AS227" s="184"/>
      <c r="AT227" s="184"/>
      <c r="AU227" s="184"/>
      <c r="AV227" s="184"/>
      <c r="AW227" s="184"/>
      <c r="AX227" s="184"/>
      <c r="AY227" s="187"/>
      <c r="AZ227" s="187"/>
    </row>
    <row r="228" spans="1:52" x14ac:dyDescent="0.25">
      <c r="A228" s="192">
        <f t="shared" si="3"/>
        <v>215</v>
      </c>
      <c r="B228" s="182"/>
      <c r="C228" s="202"/>
      <c r="D228" s="202"/>
      <c r="E228" s="202"/>
      <c r="F228" s="202"/>
      <c r="G228" s="202"/>
      <c r="H228" s="202"/>
      <c r="I228" s="184"/>
      <c r="J228" s="184"/>
      <c r="K228" s="184"/>
      <c r="L228" s="184"/>
      <c r="M228" s="184"/>
      <c r="N228" s="184"/>
      <c r="O228" s="211"/>
      <c r="P228" s="184"/>
      <c r="Q228" s="184"/>
      <c r="R228" s="184"/>
      <c r="S228" s="184"/>
      <c r="T228" s="184"/>
      <c r="U228" s="184"/>
      <c r="V228" s="184"/>
      <c r="W228" s="184"/>
      <c r="X228" s="184"/>
      <c r="Y228" s="184"/>
      <c r="Z228" s="184"/>
      <c r="AA228" s="184"/>
      <c r="AB228" s="184"/>
      <c r="AC228" s="184"/>
      <c r="AD228" s="184"/>
      <c r="AE228" s="184"/>
      <c r="AF228" s="184"/>
      <c r="AG228" s="184"/>
      <c r="AH228" s="197"/>
      <c r="AI228" s="184"/>
      <c r="AJ228" s="184"/>
      <c r="AK228" s="184"/>
      <c r="AL228" s="184"/>
      <c r="AM228" s="184"/>
      <c r="AN228" s="184"/>
      <c r="AO228" s="184"/>
      <c r="AP228" s="184"/>
      <c r="AQ228" s="184"/>
      <c r="AR228" s="184"/>
      <c r="AS228" s="184"/>
      <c r="AT228" s="184"/>
      <c r="AU228" s="184"/>
      <c r="AV228" s="184"/>
      <c r="AW228" s="184"/>
      <c r="AX228" s="184"/>
      <c r="AY228" s="187"/>
      <c r="AZ228" s="187"/>
    </row>
    <row r="229" spans="1:52" x14ac:dyDescent="0.25">
      <c r="A229" s="192">
        <f t="shared" si="3"/>
        <v>216</v>
      </c>
      <c r="B229" s="182"/>
      <c r="C229" s="202"/>
      <c r="D229" s="202"/>
      <c r="E229" s="202"/>
      <c r="F229" s="202"/>
      <c r="G229" s="202"/>
      <c r="H229" s="202"/>
      <c r="I229" s="184"/>
      <c r="J229" s="184"/>
      <c r="K229" s="184"/>
      <c r="L229" s="184"/>
      <c r="M229" s="184"/>
      <c r="N229" s="184"/>
      <c r="O229" s="211"/>
      <c r="P229" s="184"/>
      <c r="Q229" s="184"/>
      <c r="R229" s="184"/>
      <c r="S229" s="184"/>
      <c r="T229" s="184"/>
      <c r="U229" s="184"/>
      <c r="V229" s="184"/>
      <c r="W229" s="184"/>
      <c r="X229" s="184"/>
      <c r="Y229" s="184"/>
      <c r="Z229" s="184"/>
      <c r="AA229" s="184"/>
      <c r="AB229" s="184"/>
      <c r="AC229" s="184"/>
      <c r="AD229" s="184"/>
      <c r="AE229" s="184"/>
      <c r="AF229" s="184"/>
      <c r="AG229" s="184"/>
      <c r="AH229" s="197"/>
      <c r="AI229" s="184"/>
      <c r="AJ229" s="184"/>
      <c r="AK229" s="184"/>
      <c r="AL229" s="184"/>
      <c r="AM229" s="184"/>
      <c r="AN229" s="184"/>
      <c r="AO229" s="184"/>
      <c r="AP229" s="184"/>
      <c r="AQ229" s="184"/>
      <c r="AR229" s="184"/>
      <c r="AS229" s="184"/>
      <c r="AT229" s="184"/>
      <c r="AU229" s="184"/>
      <c r="AV229" s="184"/>
      <c r="AW229" s="184"/>
      <c r="AX229" s="184"/>
      <c r="AY229" s="187"/>
      <c r="AZ229" s="187"/>
    </row>
    <row r="230" spans="1:52" x14ac:dyDescent="0.25">
      <c r="A230" s="192">
        <f t="shared" si="3"/>
        <v>217</v>
      </c>
      <c r="B230" s="182"/>
      <c r="C230" s="202"/>
      <c r="D230" s="202"/>
      <c r="E230" s="202"/>
      <c r="F230" s="202"/>
      <c r="G230" s="202"/>
      <c r="H230" s="202"/>
      <c r="I230" s="184"/>
      <c r="J230" s="184"/>
      <c r="K230" s="184"/>
      <c r="L230" s="184"/>
      <c r="M230" s="184"/>
      <c r="N230" s="184"/>
      <c r="O230" s="211"/>
      <c r="P230" s="184"/>
      <c r="Q230" s="184"/>
      <c r="R230" s="184"/>
      <c r="S230" s="184"/>
      <c r="T230" s="184"/>
      <c r="U230" s="184"/>
      <c r="V230" s="184"/>
      <c r="W230" s="184"/>
      <c r="X230" s="184"/>
      <c r="Y230" s="184"/>
      <c r="Z230" s="184"/>
      <c r="AA230" s="184"/>
      <c r="AB230" s="184"/>
      <c r="AC230" s="184"/>
      <c r="AD230" s="184"/>
      <c r="AE230" s="184"/>
      <c r="AF230" s="184"/>
      <c r="AG230" s="184"/>
      <c r="AH230" s="197"/>
      <c r="AI230" s="184"/>
      <c r="AJ230" s="184"/>
      <c r="AK230" s="184"/>
      <c r="AL230" s="184"/>
      <c r="AM230" s="184"/>
      <c r="AN230" s="184"/>
      <c r="AO230" s="184"/>
      <c r="AP230" s="184"/>
      <c r="AQ230" s="184"/>
      <c r="AR230" s="184"/>
      <c r="AS230" s="184"/>
      <c r="AT230" s="184"/>
      <c r="AU230" s="184"/>
      <c r="AV230" s="184"/>
      <c r="AW230" s="184"/>
      <c r="AX230" s="184"/>
      <c r="AY230" s="187"/>
      <c r="AZ230" s="187"/>
    </row>
    <row r="231" spans="1:52" x14ac:dyDescent="0.25">
      <c r="A231" s="192">
        <f t="shared" si="3"/>
        <v>218</v>
      </c>
      <c r="B231" s="182"/>
      <c r="C231" s="202"/>
      <c r="D231" s="202"/>
      <c r="E231" s="202"/>
      <c r="F231" s="202"/>
      <c r="G231" s="202"/>
      <c r="H231" s="202"/>
      <c r="I231" s="184"/>
      <c r="J231" s="184"/>
      <c r="K231" s="184"/>
      <c r="L231" s="184"/>
      <c r="M231" s="184"/>
      <c r="N231" s="184"/>
      <c r="O231" s="211"/>
      <c r="P231" s="184"/>
      <c r="Q231" s="184"/>
      <c r="R231" s="184"/>
      <c r="S231" s="184"/>
      <c r="T231" s="184"/>
      <c r="U231" s="184"/>
      <c r="V231" s="184"/>
      <c r="W231" s="184"/>
      <c r="X231" s="184"/>
      <c r="Y231" s="184"/>
      <c r="Z231" s="184"/>
      <c r="AA231" s="184"/>
      <c r="AB231" s="184"/>
      <c r="AC231" s="184"/>
      <c r="AD231" s="184"/>
      <c r="AE231" s="184"/>
      <c r="AF231" s="184"/>
      <c r="AG231" s="184"/>
      <c r="AH231" s="197"/>
      <c r="AI231" s="184"/>
      <c r="AJ231" s="184"/>
      <c r="AK231" s="184"/>
      <c r="AL231" s="184"/>
      <c r="AM231" s="184"/>
      <c r="AN231" s="184"/>
      <c r="AO231" s="184"/>
      <c r="AP231" s="184"/>
      <c r="AQ231" s="184"/>
      <c r="AR231" s="184"/>
      <c r="AS231" s="184"/>
      <c r="AT231" s="184"/>
      <c r="AU231" s="184"/>
      <c r="AV231" s="184"/>
      <c r="AW231" s="184"/>
      <c r="AX231" s="184"/>
      <c r="AY231" s="187"/>
      <c r="AZ231" s="187"/>
    </row>
    <row r="232" spans="1:52" x14ac:dyDescent="0.25">
      <c r="A232" s="192">
        <f t="shared" si="3"/>
        <v>219</v>
      </c>
      <c r="B232" s="182"/>
      <c r="C232" s="202"/>
      <c r="D232" s="202"/>
      <c r="E232" s="202"/>
      <c r="F232" s="202"/>
      <c r="G232" s="202"/>
      <c r="H232" s="202"/>
      <c r="I232" s="184"/>
      <c r="J232" s="184"/>
      <c r="K232" s="184"/>
      <c r="L232" s="184"/>
      <c r="M232" s="184"/>
      <c r="N232" s="184"/>
      <c r="O232" s="211"/>
      <c r="P232" s="184"/>
      <c r="Q232" s="184"/>
      <c r="R232" s="184"/>
      <c r="S232" s="184"/>
      <c r="T232" s="184"/>
      <c r="U232" s="184"/>
      <c r="V232" s="184"/>
      <c r="W232" s="184"/>
      <c r="X232" s="184"/>
      <c r="Y232" s="184"/>
      <c r="Z232" s="184"/>
      <c r="AA232" s="184"/>
      <c r="AB232" s="184"/>
      <c r="AC232" s="184"/>
      <c r="AD232" s="184"/>
      <c r="AE232" s="184"/>
      <c r="AF232" s="184"/>
      <c r="AG232" s="184"/>
      <c r="AH232" s="197"/>
      <c r="AI232" s="184"/>
      <c r="AJ232" s="184"/>
      <c r="AK232" s="184"/>
      <c r="AL232" s="184"/>
      <c r="AM232" s="184"/>
      <c r="AN232" s="184"/>
      <c r="AO232" s="184"/>
      <c r="AP232" s="184"/>
      <c r="AQ232" s="184"/>
      <c r="AR232" s="184"/>
      <c r="AS232" s="184"/>
      <c r="AT232" s="184"/>
      <c r="AU232" s="184"/>
      <c r="AV232" s="184"/>
      <c r="AW232" s="184"/>
      <c r="AX232" s="184"/>
      <c r="AY232" s="187"/>
      <c r="AZ232" s="187"/>
    </row>
    <row r="233" spans="1:52" x14ac:dyDescent="0.25">
      <c r="A233" s="192">
        <f t="shared" si="3"/>
        <v>220</v>
      </c>
      <c r="B233" s="182"/>
      <c r="C233" s="202"/>
      <c r="D233" s="202"/>
      <c r="E233" s="202"/>
      <c r="F233" s="202"/>
      <c r="G233" s="202"/>
      <c r="H233" s="202"/>
      <c r="I233" s="184"/>
      <c r="J233" s="184"/>
      <c r="K233" s="184"/>
      <c r="L233" s="184"/>
      <c r="M233" s="184"/>
      <c r="N233" s="184"/>
      <c r="O233" s="211"/>
      <c r="P233" s="184"/>
      <c r="Q233" s="184"/>
      <c r="R233" s="184"/>
      <c r="S233" s="184"/>
      <c r="T233" s="184"/>
      <c r="U233" s="184"/>
      <c r="V233" s="184"/>
      <c r="W233" s="184"/>
      <c r="X233" s="184"/>
      <c r="Y233" s="184"/>
      <c r="Z233" s="184"/>
      <c r="AA233" s="184"/>
      <c r="AB233" s="184"/>
      <c r="AC233" s="184"/>
      <c r="AD233" s="184"/>
      <c r="AE233" s="184"/>
      <c r="AF233" s="184"/>
      <c r="AG233" s="184"/>
      <c r="AH233" s="197"/>
      <c r="AI233" s="184"/>
      <c r="AJ233" s="184"/>
      <c r="AK233" s="184"/>
      <c r="AL233" s="184"/>
      <c r="AM233" s="184"/>
      <c r="AN233" s="184"/>
      <c r="AO233" s="184"/>
      <c r="AP233" s="184"/>
      <c r="AQ233" s="184"/>
      <c r="AR233" s="184"/>
      <c r="AS233" s="184"/>
      <c r="AT233" s="184"/>
      <c r="AU233" s="184"/>
      <c r="AV233" s="184"/>
      <c r="AW233" s="184"/>
      <c r="AX233" s="184"/>
      <c r="AY233" s="187"/>
      <c r="AZ233" s="187"/>
    </row>
    <row r="234" spans="1:52" x14ac:dyDescent="0.25">
      <c r="A234" s="192">
        <f t="shared" si="3"/>
        <v>221</v>
      </c>
      <c r="B234" s="182"/>
      <c r="C234" s="202"/>
      <c r="D234" s="202"/>
      <c r="E234" s="202"/>
      <c r="F234" s="202"/>
      <c r="G234" s="202"/>
      <c r="H234" s="202"/>
      <c r="I234" s="184"/>
      <c r="J234" s="184"/>
      <c r="K234" s="184"/>
      <c r="L234" s="184"/>
      <c r="M234" s="184"/>
      <c r="N234" s="184"/>
      <c r="O234" s="211"/>
      <c r="P234" s="184"/>
      <c r="Q234" s="184"/>
      <c r="R234" s="184"/>
      <c r="S234" s="184"/>
      <c r="T234" s="184"/>
      <c r="U234" s="184"/>
      <c r="V234" s="184"/>
      <c r="W234" s="184"/>
      <c r="X234" s="184"/>
      <c r="Y234" s="184"/>
      <c r="Z234" s="184"/>
      <c r="AA234" s="184"/>
      <c r="AB234" s="184"/>
      <c r="AC234" s="184"/>
      <c r="AD234" s="184"/>
      <c r="AE234" s="184"/>
      <c r="AF234" s="184"/>
      <c r="AG234" s="184"/>
      <c r="AH234" s="197"/>
      <c r="AI234" s="184"/>
      <c r="AJ234" s="184"/>
      <c r="AK234" s="184"/>
      <c r="AL234" s="184"/>
      <c r="AM234" s="184"/>
      <c r="AN234" s="184"/>
      <c r="AO234" s="184"/>
      <c r="AP234" s="184"/>
      <c r="AQ234" s="184"/>
      <c r="AR234" s="184"/>
      <c r="AS234" s="184"/>
      <c r="AT234" s="184"/>
      <c r="AU234" s="184"/>
      <c r="AV234" s="184"/>
      <c r="AW234" s="184"/>
      <c r="AX234" s="184"/>
      <c r="AY234" s="187"/>
      <c r="AZ234" s="187"/>
    </row>
    <row r="235" spans="1:52" x14ac:dyDescent="0.25">
      <c r="A235" s="192">
        <f t="shared" si="3"/>
        <v>222</v>
      </c>
      <c r="B235" s="182"/>
      <c r="C235" s="202"/>
      <c r="D235" s="202"/>
      <c r="E235" s="202"/>
      <c r="F235" s="202"/>
      <c r="G235" s="202"/>
      <c r="H235" s="202"/>
      <c r="I235" s="184"/>
      <c r="J235" s="184"/>
      <c r="K235" s="184"/>
      <c r="L235" s="184"/>
      <c r="M235" s="184"/>
      <c r="N235" s="184"/>
      <c r="O235" s="211"/>
      <c r="P235" s="184"/>
      <c r="Q235" s="184"/>
      <c r="R235" s="184"/>
      <c r="S235" s="184"/>
      <c r="T235" s="184"/>
      <c r="U235" s="184"/>
      <c r="V235" s="184"/>
      <c r="W235" s="184"/>
      <c r="X235" s="184"/>
      <c r="Y235" s="184"/>
      <c r="Z235" s="184"/>
      <c r="AA235" s="184"/>
      <c r="AB235" s="184"/>
      <c r="AC235" s="184"/>
      <c r="AD235" s="184"/>
      <c r="AE235" s="184"/>
      <c r="AF235" s="184"/>
      <c r="AG235" s="184"/>
      <c r="AH235" s="197"/>
      <c r="AI235" s="184"/>
      <c r="AJ235" s="184"/>
      <c r="AK235" s="184"/>
      <c r="AL235" s="184"/>
      <c r="AM235" s="184"/>
      <c r="AN235" s="184"/>
      <c r="AO235" s="184"/>
      <c r="AP235" s="184"/>
      <c r="AQ235" s="184"/>
      <c r="AR235" s="184"/>
      <c r="AS235" s="184"/>
      <c r="AT235" s="184"/>
      <c r="AU235" s="184"/>
      <c r="AV235" s="184"/>
      <c r="AW235" s="184"/>
      <c r="AX235" s="184"/>
      <c r="AY235" s="187"/>
      <c r="AZ235" s="187"/>
    </row>
    <row r="236" spans="1:52" x14ac:dyDescent="0.25">
      <c r="A236" s="192">
        <f t="shared" si="3"/>
        <v>223</v>
      </c>
      <c r="B236" s="182"/>
      <c r="C236" s="202"/>
      <c r="D236" s="202"/>
      <c r="E236" s="202"/>
      <c r="F236" s="202"/>
      <c r="G236" s="202"/>
      <c r="H236" s="202"/>
      <c r="I236" s="184"/>
      <c r="J236" s="184"/>
      <c r="K236" s="184"/>
      <c r="L236" s="184"/>
      <c r="M236" s="184"/>
      <c r="N236" s="184"/>
      <c r="O236" s="211"/>
      <c r="P236" s="184"/>
      <c r="Q236" s="184"/>
      <c r="R236" s="184"/>
      <c r="S236" s="184"/>
      <c r="T236" s="184"/>
      <c r="U236" s="184"/>
      <c r="V236" s="184"/>
      <c r="W236" s="184"/>
      <c r="X236" s="184"/>
      <c r="Y236" s="184"/>
      <c r="Z236" s="184"/>
      <c r="AA236" s="184"/>
      <c r="AB236" s="184"/>
      <c r="AC236" s="184"/>
      <c r="AD236" s="184"/>
      <c r="AE236" s="184"/>
      <c r="AF236" s="184"/>
      <c r="AG236" s="184"/>
      <c r="AH236" s="197"/>
      <c r="AI236" s="184"/>
      <c r="AJ236" s="184"/>
      <c r="AK236" s="184"/>
      <c r="AL236" s="184"/>
      <c r="AM236" s="184"/>
      <c r="AN236" s="184"/>
      <c r="AO236" s="184"/>
      <c r="AP236" s="184"/>
      <c r="AQ236" s="184"/>
      <c r="AR236" s="184"/>
      <c r="AS236" s="184"/>
      <c r="AT236" s="184"/>
      <c r="AU236" s="184"/>
      <c r="AV236" s="184"/>
      <c r="AW236" s="184"/>
      <c r="AX236" s="184"/>
      <c r="AY236" s="187"/>
      <c r="AZ236" s="187"/>
    </row>
    <row r="237" spans="1:52" x14ac:dyDescent="0.25">
      <c r="A237" s="192">
        <f t="shared" si="3"/>
        <v>224</v>
      </c>
      <c r="B237" s="182"/>
      <c r="C237" s="202"/>
      <c r="D237" s="202"/>
      <c r="E237" s="202"/>
      <c r="F237" s="202"/>
      <c r="G237" s="202"/>
      <c r="H237" s="202"/>
      <c r="I237" s="184"/>
      <c r="J237" s="184"/>
      <c r="K237" s="184"/>
      <c r="L237" s="184"/>
      <c r="M237" s="184"/>
      <c r="N237" s="184"/>
      <c r="O237" s="211"/>
      <c r="P237" s="184"/>
      <c r="Q237" s="184"/>
      <c r="R237" s="184"/>
      <c r="S237" s="184"/>
      <c r="T237" s="184"/>
      <c r="U237" s="184"/>
      <c r="V237" s="184"/>
      <c r="W237" s="184"/>
      <c r="X237" s="184"/>
      <c r="Y237" s="184"/>
      <c r="Z237" s="184"/>
      <c r="AA237" s="184"/>
      <c r="AB237" s="184"/>
      <c r="AC237" s="184"/>
      <c r="AD237" s="184"/>
      <c r="AE237" s="184"/>
      <c r="AF237" s="184"/>
      <c r="AG237" s="184"/>
      <c r="AH237" s="197"/>
      <c r="AI237" s="184"/>
      <c r="AJ237" s="184"/>
      <c r="AK237" s="184"/>
      <c r="AL237" s="184"/>
      <c r="AM237" s="184"/>
      <c r="AN237" s="184"/>
      <c r="AO237" s="184"/>
      <c r="AP237" s="184"/>
      <c r="AQ237" s="184"/>
      <c r="AR237" s="184"/>
      <c r="AS237" s="184"/>
      <c r="AT237" s="184"/>
      <c r="AU237" s="184"/>
      <c r="AV237" s="184"/>
      <c r="AW237" s="184"/>
      <c r="AX237" s="184"/>
      <c r="AY237" s="187"/>
      <c r="AZ237" s="187"/>
    </row>
    <row r="238" spans="1:52" x14ac:dyDescent="0.25">
      <c r="A238" s="192">
        <f t="shared" si="3"/>
        <v>225</v>
      </c>
      <c r="B238" s="182"/>
      <c r="C238" s="202"/>
      <c r="D238" s="202"/>
      <c r="E238" s="202"/>
      <c r="F238" s="202"/>
      <c r="G238" s="202"/>
      <c r="H238" s="202"/>
      <c r="I238" s="184"/>
      <c r="J238" s="184"/>
      <c r="K238" s="184"/>
      <c r="L238" s="184"/>
      <c r="M238" s="184"/>
      <c r="N238" s="184"/>
      <c r="O238" s="211"/>
      <c r="P238" s="184"/>
      <c r="Q238" s="184"/>
      <c r="R238" s="184"/>
      <c r="S238" s="184"/>
      <c r="T238" s="184"/>
      <c r="U238" s="184"/>
      <c r="V238" s="184"/>
      <c r="W238" s="184"/>
      <c r="X238" s="184"/>
      <c r="Y238" s="184"/>
      <c r="Z238" s="184"/>
      <c r="AA238" s="184"/>
      <c r="AB238" s="184"/>
      <c r="AC238" s="184"/>
      <c r="AD238" s="184"/>
      <c r="AE238" s="184"/>
      <c r="AF238" s="184"/>
      <c r="AG238" s="184"/>
      <c r="AH238" s="197"/>
      <c r="AI238" s="184"/>
      <c r="AJ238" s="184"/>
      <c r="AK238" s="184"/>
      <c r="AL238" s="184"/>
      <c r="AM238" s="184"/>
      <c r="AN238" s="184"/>
      <c r="AO238" s="184"/>
      <c r="AP238" s="184"/>
      <c r="AQ238" s="184"/>
      <c r="AR238" s="184"/>
      <c r="AS238" s="184"/>
      <c r="AT238" s="184"/>
      <c r="AU238" s="184"/>
      <c r="AV238" s="184"/>
      <c r="AW238" s="184"/>
      <c r="AX238" s="184"/>
      <c r="AY238" s="187"/>
      <c r="AZ238" s="187"/>
    </row>
    <row r="239" spans="1:52" x14ac:dyDescent="0.25">
      <c r="A239" s="192">
        <f t="shared" si="3"/>
        <v>226</v>
      </c>
      <c r="B239" s="182"/>
      <c r="C239" s="202"/>
      <c r="D239" s="202"/>
      <c r="E239" s="202"/>
      <c r="F239" s="202"/>
      <c r="G239" s="202"/>
      <c r="H239" s="202"/>
      <c r="I239" s="184"/>
      <c r="J239" s="184"/>
      <c r="K239" s="184"/>
      <c r="L239" s="184"/>
      <c r="M239" s="184"/>
      <c r="N239" s="184"/>
      <c r="O239" s="211"/>
      <c r="P239" s="184"/>
      <c r="Q239" s="184"/>
      <c r="R239" s="184"/>
      <c r="S239" s="184"/>
      <c r="T239" s="184"/>
      <c r="U239" s="184"/>
      <c r="V239" s="184"/>
      <c r="W239" s="184"/>
      <c r="X239" s="184"/>
      <c r="Y239" s="184"/>
      <c r="Z239" s="184"/>
      <c r="AA239" s="184"/>
      <c r="AB239" s="184"/>
      <c r="AC239" s="184"/>
      <c r="AD239" s="184"/>
      <c r="AE239" s="184"/>
      <c r="AF239" s="184"/>
      <c r="AG239" s="184"/>
      <c r="AH239" s="197"/>
      <c r="AI239" s="184"/>
      <c r="AJ239" s="184"/>
      <c r="AK239" s="184"/>
      <c r="AL239" s="184"/>
      <c r="AM239" s="184"/>
      <c r="AN239" s="184"/>
      <c r="AO239" s="184"/>
      <c r="AP239" s="184"/>
      <c r="AQ239" s="184"/>
      <c r="AR239" s="184"/>
      <c r="AS239" s="184"/>
      <c r="AT239" s="184"/>
      <c r="AU239" s="184"/>
      <c r="AV239" s="184"/>
      <c r="AW239" s="184"/>
      <c r="AX239" s="184"/>
      <c r="AY239" s="187"/>
      <c r="AZ239" s="187"/>
    </row>
    <row r="240" spans="1:52" x14ac:dyDescent="0.25">
      <c r="A240" s="192">
        <f t="shared" si="3"/>
        <v>227</v>
      </c>
      <c r="B240" s="182"/>
      <c r="C240" s="202"/>
      <c r="D240" s="202"/>
      <c r="E240" s="202"/>
      <c r="F240" s="202"/>
      <c r="G240" s="202"/>
      <c r="H240" s="202"/>
      <c r="I240" s="184"/>
      <c r="J240" s="184"/>
      <c r="K240" s="184"/>
      <c r="L240" s="184"/>
      <c r="M240" s="184"/>
      <c r="N240" s="184"/>
      <c r="O240" s="211"/>
      <c r="P240" s="184"/>
      <c r="Q240" s="184"/>
      <c r="R240" s="184"/>
      <c r="S240" s="184"/>
      <c r="T240" s="184"/>
      <c r="U240" s="184"/>
      <c r="V240" s="184"/>
      <c r="W240" s="184"/>
      <c r="X240" s="184"/>
      <c r="Y240" s="184"/>
      <c r="Z240" s="184"/>
      <c r="AA240" s="184"/>
      <c r="AB240" s="184"/>
      <c r="AC240" s="184"/>
      <c r="AD240" s="184"/>
      <c r="AE240" s="184"/>
      <c r="AF240" s="184"/>
      <c r="AG240" s="184"/>
      <c r="AH240" s="197"/>
      <c r="AI240" s="184"/>
      <c r="AJ240" s="184"/>
      <c r="AK240" s="184"/>
      <c r="AL240" s="184"/>
      <c r="AM240" s="184"/>
      <c r="AN240" s="184"/>
      <c r="AO240" s="184"/>
      <c r="AP240" s="184"/>
      <c r="AQ240" s="184"/>
      <c r="AR240" s="184"/>
      <c r="AS240" s="184"/>
      <c r="AT240" s="184"/>
      <c r="AU240" s="184"/>
      <c r="AV240" s="184"/>
      <c r="AW240" s="184"/>
      <c r="AX240" s="184"/>
      <c r="AY240" s="187"/>
      <c r="AZ240" s="187"/>
    </row>
    <row r="241" spans="1:52" x14ac:dyDescent="0.25">
      <c r="A241" s="192">
        <f t="shared" si="3"/>
        <v>228</v>
      </c>
      <c r="B241" s="182"/>
      <c r="C241" s="202"/>
      <c r="D241" s="202"/>
      <c r="E241" s="202"/>
      <c r="F241" s="202"/>
      <c r="G241" s="202"/>
      <c r="H241" s="202"/>
      <c r="I241" s="184"/>
      <c r="J241" s="184"/>
      <c r="K241" s="184"/>
      <c r="L241" s="184"/>
      <c r="M241" s="184"/>
      <c r="N241" s="184"/>
      <c r="O241" s="211"/>
      <c r="P241" s="184"/>
      <c r="Q241" s="184"/>
      <c r="R241" s="184"/>
      <c r="S241" s="184"/>
      <c r="T241" s="184"/>
      <c r="U241" s="184"/>
      <c r="V241" s="184"/>
      <c r="W241" s="184"/>
      <c r="X241" s="184"/>
      <c r="Y241" s="184"/>
      <c r="Z241" s="184"/>
      <c r="AA241" s="184"/>
      <c r="AB241" s="184"/>
      <c r="AC241" s="184"/>
      <c r="AD241" s="184"/>
      <c r="AE241" s="184"/>
      <c r="AF241" s="184"/>
      <c r="AG241" s="184"/>
      <c r="AH241" s="197"/>
      <c r="AI241" s="184"/>
      <c r="AJ241" s="184"/>
      <c r="AK241" s="184"/>
      <c r="AL241" s="184"/>
      <c r="AM241" s="184"/>
      <c r="AN241" s="184"/>
      <c r="AO241" s="184"/>
      <c r="AP241" s="184"/>
      <c r="AQ241" s="184"/>
      <c r="AR241" s="184"/>
      <c r="AS241" s="184"/>
      <c r="AT241" s="184"/>
      <c r="AU241" s="184"/>
      <c r="AV241" s="184"/>
      <c r="AW241" s="184"/>
      <c r="AX241" s="184"/>
      <c r="AY241" s="187"/>
      <c r="AZ241" s="187"/>
    </row>
    <row r="242" spans="1:52" x14ac:dyDescent="0.25">
      <c r="A242" s="192">
        <f t="shared" si="3"/>
        <v>229</v>
      </c>
      <c r="B242" s="182"/>
      <c r="C242" s="202"/>
      <c r="D242" s="202"/>
      <c r="E242" s="202"/>
      <c r="F242" s="202"/>
      <c r="G242" s="202"/>
      <c r="H242" s="202"/>
      <c r="I242" s="184"/>
      <c r="J242" s="184"/>
      <c r="K242" s="184"/>
      <c r="L242" s="184"/>
      <c r="M242" s="184"/>
      <c r="N242" s="184"/>
      <c r="O242" s="211"/>
      <c r="P242" s="184"/>
      <c r="Q242" s="184"/>
      <c r="R242" s="184"/>
      <c r="S242" s="184"/>
      <c r="T242" s="184"/>
      <c r="U242" s="184"/>
      <c r="V242" s="184"/>
      <c r="W242" s="184"/>
      <c r="X242" s="184"/>
      <c r="Y242" s="184"/>
      <c r="Z242" s="184"/>
      <c r="AA242" s="184"/>
      <c r="AB242" s="184"/>
      <c r="AC242" s="184"/>
      <c r="AD242" s="184"/>
      <c r="AE242" s="184"/>
      <c r="AF242" s="184"/>
      <c r="AG242" s="184"/>
      <c r="AH242" s="197"/>
      <c r="AI242" s="184"/>
      <c r="AJ242" s="184"/>
      <c r="AK242" s="184"/>
      <c r="AL242" s="184"/>
      <c r="AM242" s="184"/>
      <c r="AN242" s="184"/>
      <c r="AO242" s="184"/>
      <c r="AP242" s="184"/>
      <c r="AQ242" s="184"/>
      <c r="AR242" s="184"/>
      <c r="AS242" s="184"/>
      <c r="AT242" s="184"/>
      <c r="AU242" s="184"/>
      <c r="AV242" s="184"/>
      <c r="AW242" s="184"/>
      <c r="AX242" s="184"/>
      <c r="AY242" s="187"/>
      <c r="AZ242" s="187"/>
    </row>
    <row r="243" spans="1:52" x14ac:dyDescent="0.25">
      <c r="A243" s="192">
        <f t="shared" si="3"/>
        <v>230</v>
      </c>
      <c r="B243" s="182"/>
      <c r="C243" s="202"/>
      <c r="D243" s="202"/>
      <c r="E243" s="202"/>
      <c r="F243" s="202"/>
      <c r="G243" s="202"/>
      <c r="H243" s="202"/>
      <c r="I243" s="184"/>
      <c r="J243" s="184"/>
      <c r="K243" s="184"/>
      <c r="L243" s="184"/>
      <c r="M243" s="184"/>
      <c r="N243" s="184"/>
      <c r="O243" s="211"/>
      <c r="P243" s="184"/>
      <c r="Q243" s="184"/>
      <c r="R243" s="184"/>
      <c r="S243" s="184"/>
      <c r="T243" s="184"/>
      <c r="U243" s="184"/>
      <c r="V243" s="184"/>
      <c r="W243" s="184"/>
      <c r="X243" s="184"/>
      <c r="Y243" s="184"/>
      <c r="Z243" s="184"/>
      <c r="AA243" s="184"/>
      <c r="AB243" s="184"/>
      <c r="AC243" s="184"/>
      <c r="AD243" s="184"/>
      <c r="AE243" s="184"/>
      <c r="AF243" s="184"/>
      <c r="AG243" s="184"/>
      <c r="AH243" s="197"/>
      <c r="AI243" s="184"/>
      <c r="AJ243" s="184"/>
      <c r="AK243" s="184"/>
      <c r="AL243" s="184"/>
      <c r="AM243" s="184"/>
      <c r="AN243" s="184"/>
      <c r="AO243" s="184"/>
      <c r="AP243" s="184"/>
      <c r="AQ243" s="184"/>
      <c r="AR243" s="184"/>
      <c r="AS243" s="184"/>
      <c r="AT243" s="184"/>
      <c r="AU243" s="184"/>
      <c r="AV243" s="184"/>
      <c r="AW243" s="184"/>
      <c r="AX243" s="184"/>
      <c r="AY243" s="187"/>
      <c r="AZ243" s="187"/>
    </row>
    <row r="244" spans="1:52" x14ac:dyDescent="0.25">
      <c r="A244" s="192">
        <f t="shared" si="3"/>
        <v>231</v>
      </c>
      <c r="B244" s="182"/>
      <c r="C244" s="202"/>
      <c r="D244" s="202"/>
      <c r="E244" s="202"/>
      <c r="F244" s="202"/>
      <c r="G244" s="202"/>
      <c r="H244" s="202"/>
      <c r="I244" s="184"/>
      <c r="J244" s="184"/>
      <c r="K244" s="184"/>
      <c r="L244" s="184"/>
      <c r="M244" s="184"/>
      <c r="N244" s="184"/>
      <c r="O244" s="211"/>
      <c r="P244" s="184"/>
      <c r="Q244" s="184"/>
      <c r="R244" s="184"/>
      <c r="S244" s="184"/>
      <c r="T244" s="184"/>
      <c r="U244" s="184"/>
      <c r="V244" s="184"/>
      <c r="W244" s="184"/>
      <c r="X244" s="184"/>
      <c r="Y244" s="184"/>
      <c r="Z244" s="184"/>
      <c r="AA244" s="184"/>
      <c r="AB244" s="184"/>
      <c r="AC244" s="184"/>
      <c r="AD244" s="184"/>
      <c r="AE244" s="184"/>
      <c r="AF244" s="184"/>
      <c r="AG244" s="184"/>
      <c r="AH244" s="197"/>
      <c r="AI244" s="184"/>
      <c r="AJ244" s="184"/>
      <c r="AK244" s="184"/>
      <c r="AL244" s="184"/>
      <c r="AM244" s="184"/>
      <c r="AN244" s="184"/>
      <c r="AO244" s="184"/>
      <c r="AP244" s="184"/>
      <c r="AQ244" s="184"/>
      <c r="AR244" s="184"/>
      <c r="AS244" s="184"/>
      <c r="AT244" s="184"/>
      <c r="AU244" s="184"/>
      <c r="AV244" s="184"/>
      <c r="AW244" s="184"/>
      <c r="AX244" s="184"/>
      <c r="AY244" s="187"/>
      <c r="AZ244" s="187"/>
    </row>
    <row r="245" spans="1:52" x14ac:dyDescent="0.25">
      <c r="A245" s="192">
        <f t="shared" si="3"/>
        <v>232</v>
      </c>
      <c r="B245" s="182"/>
      <c r="C245" s="202"/>
      <c r="D245" s="202"/>
      <c r="E245" s="202"/>
      <c r="F245" s="202"/>
      <c r="G245" s="202"/>
      <c r="H245" s="202"/>
      <c r="I245" s="184"/>
      <c r="J245" s="184"/>
      <c r="K245" s="184"/>
      <c r="L245" s="184"/>
      <c r="M245" s="184"/>
      <c r="N245" s="184"/>
      <c r="O245" s="211"/>
      <c r="P245" s="184"/>
      <c r="Q245" s="184"/>
      <c r="R245" s="184"/>
      <c r="S245" s="184"/>
      <c r="T245" s="184"/>
      <c r="U245" s="184"/>
      <c r="V245" s="184"/>
      <c r="W245" s="184"/>
      <c r="X245" s="184"/>
      <c r="Y245" s="184"/>
      <c r="Z245" s="184"/>
      <c r="AA245" s="184"/>
      <c r="AB245" s="184"/>
      <c r="AC245" s="184"/>
      <c r="AD245" s="184"/>
      <c r="AE245" s="184"/>
      <c r="AF245" s="184"/>
      <c r="AG245" s="184"/>
      <c r="AH245" s="197"/>
      <c r="AI245" s="184"/>
      <c r="AJ245" s="184"/>
      <c r="AK245" s="184"/>
      <c r="AL245" s="184"/>
      <c r="AM245" s="184"/>
      <c r="AN245" s="184"/>
      <c r="AO245" s="184"/>
      <c r="AP245" s="184"/>
      <c r="AQ245" s="184"/>
      <c r="AR245" s="184"/>
      <c r="AS245" s="184"/>
      <c r="AT245" s="184"/>
      <c r="AU245" s="184"/>
      <c r="AV245" s="184"/>
      <c r="AW245" s="184"/>
      <c r="AX245" s="184"/>
      <c r="AY245" s="187"/>
      <c r="AZ245" s="187"/>
    </row>
    <row r="246" spans="1:52" x14ac:dyDescent="0.25">
      <c r="A246" s="192">
        <f t="shared" si="3"/>
        <v>233</v>
      </c>
      <c r="B246" s="182"/>
      <c r="C246" s="202"/>
      <c r="D246" s="202"/>
      <c r="E246" s="202"/>
      <c r="F246" s="202"/>
      <c r="G246" s="202"/>
      <c r="H246" s="202"/>
      <c r="I246" s="184"/>
      <c r="J246" s="184"/>
      <c r="K246" s="184"/>
      <c r="L246" s="184"/>
      <c r="M246" s="184"/>
      <c r="N246" s="184"/>
      <c r="O246" s="211"/>
      <c r="P246" s="184"/>
      <c r="Q246" s="184"/>
      <c r="R246" s="184"/>
      <c r="S246" s="184"/>
      <c r="T246" s="184"/>
      <c r="U246" s="184"/>
      <c r="V246" s="184"/>
      <c r="W246" s="184"/>
      <c r="X246" s="184"/>
      <c r="Y246" s="184"/>
      <c r="Z246" s="184"/>
      <c r="AA246" s="184"/>
      <c r="AB246" s="184"/>
      <c r="AC246" s="184"/>
      <c r="AD246" s="184"/>
      <c r="AE246" s="184"/>
      <c r="AF246" s="184"/>
      <c r="AG246" s="184"/>
      <c r="AH246" s="197"/>
      <c r="AI246" s="184"/>
      <c r="AJ246" s="184"/>
      <c r="AK246" s="184"/>
      <c r="AL246" s="184"/>
      <c r="AM246" s="184"/>
      <c r="AN246" s="184"/>
      <c r="AO246" s="184"/>
      <c r="AP246" s="184"/>
      <c r="AQ246" s="184"/>
      <c r="AR246" s="184"/>
      <c r="AS246" s="184"/>
      <c r="AT246" s="184"/>
      <c r="AU246" s="184"/>
      <c r="AV246" s="184"/>
      <c r="AW246" s="184"/>
      <c r="AX246" s="184"/>
      <c r="AY246" s="187"/>
      <c r="AZ246" s="187"/>
    </row>
    <row r="247" spans="1:52" x14ac:dyDescent="0.25">
      <c r="A247" s="192">
        <f t="shared" si="3"/>
        <v>234</v>
      </c>
      <c r="B247" s="182"/>
      <c r="C247" s="202"/>
      <c r="D247" s="202"/>
      <c r="E247" s="202"/>
      <c r="F247" s="202"/>
      <c r="G247" s="202"/>
      <c r="H247" s="202"/>
      <c r="I247" s="184"/>
      <c r="J247" s="184"/>
      <c r="K247" s="184"/>
      <c r="L247" s="184"/>
      <c r="M247" s="184"/>
      <c r="N247" s="184"/>
      <c r="O247" s="211"/>
      <c r="P247" s="184"/>
      <c r="Q247" s="184"/>
      <c r="R247" s="184"/>
      <c r="S247" s="184"/>
      <c r="T247" s="184"/>
      <c r="U247" s="184"/>
      <c r="V247" s="184"/>
      <c r="W247" s="184"/>
      <c r="X247" s="184"/>
      <c r="Y247" s="184"/>
      <c r="Z247" s="184"/>
      <c r="AA247" s="184"/>
      <c r="AB247" s="184"/>
      <c r="AC247" s="184"/>
      <c r="AD247" s="184"/>
      <c r="AE247" s="184"/>
      <c r="AF247" s="184"/>
      <c r="AG247" s="184"/>
      <c r="AH247" s="197"/>
      <c r="AI247" s="184"/>
      <c r="AJ247" s="184"/>
      <c r="AK247" s="184"/>
      <c r="AL247" s="184"/>
      <c r="AM247" s="184"/>
      <c r="AN247" s="184"/>
      <c r="AO247" s="184"/>
      <c r="AP247" s="184"/>
      <c r="AQ247" s="184"/>
      <c r="AR247" s="184"/>
      <c r="AS247" s="184"/>
      <c r="AT247" s="184"/>
      <c r="AU247" s="184"/>
      <c r="AV247" s="184"/>
      <c r="AW247" s="184"/>
      <c r="AX247" s="184"/>
      <c r="AY247" s="187"/>
      <c r="AZ247" s="187"/>
    </row>
    <row r="248" spans="1:52" x14ac:dyDescent="0.25">
      <c r="A248" s="192">
        <f t="shared" si="3"/>
        <v>235</v>
      </c>
      <c r="B248" s="182"/>
      <c r="C248" s="202"/>
      <c r="D248" s="202"/>
      <c r="E248" s="202"/>
      <c r="F248" s="202"/>
      <c r="G248" s="202"/>
      <c r="H248" s="202"/>
      <c r="I248" s="184"/>
      <c r="J248" s="184"/>
      <c r="K248" s="184"/>
      <c r="L248" s="184"/>
      <c r="M248" s="184"/>
      <c r="N248" s="184"/>
      <c r="O248" s="211"/>
      <c r="P248" s="184"/>
      <c r="Q248" s="184"/>
      <c r="R248" s="184"/>
      <c r="S248" s="184"/>
      <c r="T248" s="184"/>
      <c r="U248" s="184"/>
      <c r="V248" s="184"/>
      <c r="W248" s="184"/>
      <c r="X248" s="184"/>
      <c r="Y248" s="184"/>
      <c r="Z248" s="184"/>
      <c r="AA248" s="184"/>
      <c r="AB248" s="184"/>
      <c r="AC248" s="184"/>
      <c r="AD248" s="184"/>
      <c r="AE248" s="184"/>
      <c r="AF248" s="184"/>
      <c r="AG248" s="184"/>
      <c r="AH248" s="197"/>
      <c r="AI248" s="184"/>
      <c r="AJ248" s="184"/>
      <c r="AK248" s="184"/>
      <c r="AL248" s="184"/>
      <c r="AM248" s="184"/>
      <c r="AN248" s="184"/>
      <c r="AO248" s="184"/>
      <c r="AP248" s="184"/>
      <c r="AQ248" s="184"/>
      <c r="AR248" s="184"/>
      <c r="AS248" s="184"/>
      <c r="AT248" s="184"/>
      <c r="AU248" s="184"/>
      <c r="AV248" s="184"/>
      <c r="AW248" s="184"/>
      <c r="AX248" s="184"/>
      <c r="AY248" s="187"/>
      <c r="AZ248" s="187"/>
    </row>
    <row r="249" spans="1:52" x14ac:dyDescent="0.25">
      <c r="A249" s="192">
        <f t="shared" si="3"/>
        <v>236</v>
      </c>
      <c r="B249" s="182"/>
      <c r="C249" s="202"/>
      <c r="D249" s="202"/>
      <c r="E249" s="202"/>
      <c r="F249" s="202"/>
      <c r="G249" s="202"/>
      <c r="H249" s="202"/>
      <c r="I249" s="184"/>
      <c r="J249" s="184"/>
      <c r="K249" s="184"/>
      <c r="L249" s="184"/>
      <c r="M249" s="184"/>
      <c r="N249" s="184"/>
      <c r="O249" s="211"/>
      <c r="P249" s="184"/>
      <c r="Q249" s="184"/>
      <c r="R249" s="184"/>
      <c r="S249" s="184"/>
      <c r="T249" s="184"/>
      <c r="U249" s="184"/>
      <c r="V249" s="184"/>
      <c r="W249" s="184"/>
      <c r="X249" s="184"/>
      <c r="Y249" s="184"/>
      <c r="Z249" s="184"/>
      <c r="AA249" s="184"/>
      <c r="AB249" s="184"/>
      <c r="AC249" s="184"/>
      <c r="AD249" s="184"/>
      <c r="AE249" s="184"/>
      <c r="AF249" s="184"/>
      <c r="AG249" s="184"/>
      <c r="AH249" s="197"/>
      <c r="AI249" s="184"/>
      <c r="AJ249" s="184"/>
      <c r="AK249" s="184"/>
      <c r="AL249" s="184"/>
      <c r="AM249" s="184"/>
      <c r="AN249" s="184"/>
      <c r="AO249" s="184"/>
      <c r="AP249" s="184"/>
      <c r="AQ249" s="184"/>
      <c r="AR249" s="184"/>
      <c r="AS249" s="184"/>
      <c r="AT249" s="184"/>
      <c r="AU249" s="184"/>
      <c r="AV249" s="184"/>
      <c r="AW249" s="184"/>
      <c r="AX249" s="184"/>
      <c r="AY249" s="187"/>
      <c r="AZ249" s="187"/>
    </row>
    <row r="250" spans="1:52" x14ac:dyDescent="0.25">
      <c r="A250" s="192">
        <f t="shared" si="3"/>
        <v>237</v>
      </c>
      <c r="B250" s="182"/>
      <c r="C250" s="202"/>
      <c r="D250" s="202"/>
      <c r="E250" s="202"/>
      <c r="F250" s="202"/>
      <c r="G250" s="202"/>
      <c r="H250" s="202"/>
      <c r="I250" s="184"/>
      <c r="J250" s="184"/>
      <c r="K250" s="184"/>
      <c r="L250" s="184"/>
      <c r="M250" s="184"/>
      <c r="N250" s="184"/>
      <c r="O250" s="211"/>
      <c r="P250" s="184"/>
      <c r="Q250" s="184"/>
      <c r="R250" s="184"/>
      <c r="S250" s="184"/>
      <c r="T250" s="184"/>
      <c r="U250" s="184"/>
      <c r="V250" s="184"/>
      <c r="W250" s="184"/>
      <c r="X250" s="184"/>
      <c r="Y250" s="184"/>
      <c r="Z250" s="184"/>
      <c r="AA250" s="184"/>
      <c r="AB250" s="184"/>
      <c r="AC250" s="184"/>
      <c r="AD250" s="184"/>
      <c r="AE250" s="184"/>
      <c r="AF250" s="184"/>
      <c r="AG250" s="184"/>
      <c r="AH250" s="197"/>
      <c r="AI250" s="184"/>
      <c r="AJ250" s="184"/>
      <c r="AK250" s="184"/>
      <c r="AL250" s="184"/>
      <c r="AM250" s="184"/>
      <c r="AN250" s="184"/>
      <c r="AO250" s="184"/>
      <c r="AP250" s="184"/>
      <c r="AQ250" s="184"/>
      <c r="AR250" s="184"/>
      <c r="AS250" s="184"/>
      <c r="AT250" s="184"/>
      <c r="AU250" s="184"/>
      <c r="AV250" s="184"/>
      <c r="AW250" s="184"/>
      <c r="AX250" s="184"/>
      <c r="AY250" s="187"/>
      <c r="AZ250" s="187"/>
    </row>
    <row r="251" spans="1:52" x14ac:dyDescent="0.25">
      <c r="A251" s="192">
        <f t="shared" si="3"/>
        <v>238</v>
      </c>
      <c r="B251" s="182"/>
      <c r="C251" s="202"/>
      <c r="D251" s="202"/>
      <c r="E251" s="202"/>
      <c r="F251" s="202"/>
      <c r="G251" s="202"/>
      <c r="H251" s="202"/>
      <c r="I251" s="184"/>
      <c r="J251" s="184"/>
      <c r="K251" s="184"/>
      <c r="L251" s="184"/>
      <c r="M251" s="184"/>
      <c r="N251" s="184"/>
      <c r="O251" s="211"/>
      <c r="P251" s="184"/>
      <c r="Q251" s="184"/>
      <c r="R251" s="184"/>
      <c r="S251" s="184"/>
      <c r="T251" s="184"/>
      <c r="U251" s="184"/>
      <c r="V251" s="184"/>
      <c r="W251" s="184"/>
      <c r="X251" s="184"/>
      <c r="Y251" s="184"/>
      <c r="Z251" s="184"/>
      <c r="AA251" s="184"/>
      <c r="AB251" s="184"/>
      <c r="AC251" s="184"/>
      <c r="AD251" s="184"/>
      <c r="AE251" s="184"/>
      <c r="AF251" s="184"/>
      <c r="AG251" s="184"/>
      <c r="AH251" s="197"/>
      <c r="AI251" s="184"/>
      <c r="AJ251" s="184"/>
      <c r="AK251" s="184"/>
      <c r="AL251" s="184"/>
      <c r="AM251" s="184"/>
      <c r="AN251" s="184"/>
      <c r="AO251" s="184"/>
      <c r="AP251" s="184"/>
      <c r="AQ251" s="184"/>
      <c r="AR251" s="184"/>
      <c r="AS251" s="184"/>
      <c r="AT251" s="184"/>
      <c r="AU251" s="184"/>
      <c r="AV251" s="184"/>
      <c r="AW251" s="184"/>
      <c r="AX251" s="184"/>
      <c r="AY251" s="187"/>
      <c r="AZ251" s="187"/>
    </row>
    <row r="252" spans="1:52" x14ac:dyDescent="0.25">
      <c r="A252" s="192">
        <f t="shared" si="3"/>
        <v>239</v>
      </c>
      <c r="B252" s="182"/>
      <c r="C252" s="202"/>
      <c r="D252" s="202"/>
      <c r="E252" s="202"/>
      <c r="F252" s="202"/>
      <c r="G252" s="202"/>
      <c r="H252" s="202"/>
      <c r="I252" s="184"/>
      <c r="J252" s="184"/>
      <c r="K252" s="184"/>
      <c r="L252" s="184"/>
      <c r="M252" s="184"/>
      <c r="N252" s="184"/>
      <c r="O252" s="211"/>
      <c r="P252" s="184"/>
      <c r="Q252" s="184"/>
      <c r="R252" s="184"/>
      <c r="S252" s="184"/>
      <c r="T252" s="184"/>
      <c r="U252" s="184"/>
      <c r="V252" s="184"/>
      <c r="W252" s="184"/>
      <c r="X252" s="184"/>
      <c r="Y252" s="184"/>
      <c r="Z252" s="184"/>
      <c r="AA252" s="184"/>
      <c r="AB252" s="184"/>
      <c r="AC252" s="184"/>
      <c r="AD252" s="184"/>
      <c r="AE252" s="184"/>
      <c r="AF252" s="184"/>
      <c r="AG252" s="184"/>
      <c r="AH252" s="197"/>
      <c r="AI252" s="184"/>
      <c r="AJ252" s="184"/>
      <c r="AK252" s="184"/>
      <c r="AL252" s="184"/>
      <c r="AM252" s="184"/>
      <c r="AN252" s="184"/>
      <c r="AO252" s="184"/>
      <c r="AP252" s="184"/>
      <c r="AQ252" s="184"/>
      <c r="AR252" s="184"/>
      <c r="AS252" s="184"/>
      <c r="AT252" s="184"/>
      <c r="AU252" s="184"/>
      <c r="AV252" s="184"/>
      <c r="AW252" s="184"/>
      <c r="AX252" s="184"/>
      <c r="AY252" s="187"/>
      <c r="AZ252" s="187"/>
    </row>
    <row r="253" spans="1:52" x14ac:dyDescent="0.25">
      <c r="A253" s="192">
        <f t="shared" si="3"/>
        <v>240</v>
      </c>
      <c r="B253" s="182"/>
      <c r="C253" s="202"/>
      <c r="D253" s="202"/>
      <c r="E253" s="202"/>
      <c r="F253" s="202"/>
      <c r="G253" s="202"/>
      <c r="H253" s="202"/>
      <c r="I253" s="184"/>
      <c r="J253" s="184"/>
      <c r="K253" s="184"/>
      <c r="L253" s="184"/>
      <c r="M253" s="184"/>
      <c r="N253" s="184"/>
      <c r="O253" s="211"/>
      <c r="P253" s="184"/>
      <c r="Q253" s="184"/>
      <c r="R253" s="184"/>
      <c r="S253" s="184"/>
      <c r="T253" s="184"/>
      <c r="U253" s="184"/>
      <c r="V253" s="184"/>
      <c r="W253" s="184"/>
      <c r="X253" s="184"/>
      <c r="Y253" s="184"/>
      <c r="Z253" s="184"/>
      <c r="AA253" s="184"/>
      <c r="AB253" s="184"/>
      <c r="AC253" s="184"/>
      <c r="AD253" s="184"/>
      <c r="AE253" s="184"/>
      <c r="AF253" s="184"/>
      <c r="AG253" s="184"/>
      <c r="AH253" s="197"/>
      <c r="AI253" s="184"/>
      <c r="AJ253" s="184"/>
      <c r="AK253" s="184"/>
      <c r="AL253" s="184"/>
      <c r="AM253" s="184"/>
      <c r="AN253" s="184"/>
      <c r="AO253" s="184"/>
      <c r="AP253" s="184"/>
      <c r="AQ253" s="184"/>
      <c r="AR253" s="184"/>
      <c r="AS253" s="184"/>
      <c r="AT253" s="184"/>
      <c r="AU253" s="184"/>
      <c r="AV253" s="184"/>
      <c r="AW253" s="184"/>
      <c r="AX253" s="184"/>
      <c r="AY253" s="187"/>
      <c r="AZ253" s="187"/>
    </row>
    <row r="254" spans="1:52" x14ac:dyDescent="0.25">
      <c r="A254" s="192">
        <f t="shared" si="3"/>
        <v>241</v>
      </c>
      <c r="B254" s="182"/>
      <c r="C254" s="202"/>
      <c r="D254" s="202"/>
      <c r="E254" s="202"/>
      <c r="F254" s="202"/>
      <c r="G254" s="202"/>
      <c r="H254" s="202"/>
      <c r="I254" s="184"/>
      <c r="J254" s="184"/>
      <c r="K254" s="184"/>
      <c r="L254" s="184"/>
      <c r="M254" s="184"/>
      <c r="N254" s="184"/>
      <c r="O254" s="211"/>
      <c r="P254" s="184"/>
      <c r="Q254" s="184"/>
      <c r="R254" s="184"/>
      <c r="S254" s="184"/>
      <c r="T254" s="184"/>
      <c r="U254" s="184"/>
      <c r="V254" s="184"/>
      <c r="W254" s="184"/>
      <c r="X254" s="184"/>
      <c r="Y254" s="184"/>
      <c r="Z254" s="184"/>
      <c r="AA254" s="184"/>
      <c r="AB254" s="184"/>
      <c r="AC254" s="184"/>
      <c r="AD254" s="184"/>
      <c r="AE254" s="184"/>
      <c r="AF254" s="184"/>
      <c r="AG254" s="184"/>
      <c r="AH254" s="197"/>
      <c r="AI254" s="184"/>
      <c r="AJ254" s="184"/>
      <c r="AK254" s="184"/>
      <c r="AL254" s="184"/>
      <c r="AM254" s="184"/>
      <c r="AN254" s="184"/>
      <c r="AO254" s="184"/>
      <c r="AP254" s="184"/>
      <c r="AQ254" s="184"/>
      <c r="AR254" s="184"/>
      <c r="AS254" s="184"/>
      <c r="AT254" s="184"/>
      <c r="AU254" s="184"/>
      <c r="AV254" s="184"/>
      <c r="AW254" s="184"/>
      <c r="AX254" s="184"/>
      <c r="AY254" s="187"/>
      <c r="AZ254" s="187"/>
    </row>
    <row r="255" spans="1:52" x14ac:dyDescent="0.25">
      <c r="A255" s="192">
        <f t="shared" si="3"/>
        <v>242</v>
      </c>
      <c r="B255" s="182"/>
      <c r="C255" s="202"/>
      <c r="D255" s="202"/>
      <c r="E255" s="202"/>
      <c r="F255" s="202"/>
      <c r="G255" s="202"/>
      <c r="H255" s="202"/>
      <c r="I255" s="184"/>
      <c r="J255" s="184"/>
      <c r="K255" s="184"/>
      <c r="L255" s="184"/>
      <c r="M255" s="184"/>
      <c r="N255" s="184"/>
      <c r="O255" s="211"/>
      <c r="P255" s="184"/>
      <c r="Q255" s="184"/>
      <c r="R255" s="184"/>
      <c r="S255" s="184"/>
      <c r="T255" s="184"/>
      <c r="U255" s="184"/>
      <c r="V255" s="184"/>
      <c r="W255" s="184"/>
      <c r="X255" s="184"/>
      <c r="Y255" s="184"/>
      <c r="Z255" s="184"/>
      <c r="AA255" s="184"/>
      <c r="AB255" s="184"/>
      <c r="AC255" s="184"/>
      <c r="AD255" s="184"/>
      <c r="AE255" s="184"/>
      <c r="AF255" s="184"/>
      <c r="AG255" s="184"/>
      <c r="AH255" s="197"/>
      <c r="AI255" s="184"/>
      <c r="AJ255" s="184"/>
      <c r="AK255" s="184"/>
      <c r="AL255" s="184"/>
      <c r="AM255" s="184"/>
      <c r="AN255" s="184"/>
      <c r="AO255" s="184"/>
      <c r="AP255" s="184"/>
      <c r="AQ255" s="184"/>
      <c r="AR255" s="184"/>
      <c r="AS255" s="184"/>
      <c r="AT255" s="184"/>
      <c r="AU255" s="184"/>
      <c r="AV255" s="184"/>
      <c r="AW255" s="184"/>
      <c r="AX255" s="184"/>
      <c r="AY255" s="187"/>
      <c r="AZ255" s="187"/>
    </row>
    <row r="256" spans="1:52" x14ac:dyDescent="0.25">
      <c r="A256" s="192">
        <f t="shared" si="3"/>
        <v>243</v>
      </c>
      <c r="B256" s="182"/>
      <c r="C256" s="202"/>
      <c r="D256" s="202"/>
      <c r="E256" s="202"/>
      <c r="F256" s="202"/>
      <c r="G256" s="202"/>
      <c r="H256" s="202"/>
      <c r="I256" s="184"/>
      <c r="J256" s="184"/>
      <c r="K256" s="184"/>
      <c r="L256" s="184"/>
      <c r="M256" s="184"/>
      <c r="N256" s="184"/>
      <c r="O256" s="211"/>
      <c r="P256" s="184"/>
      <c r="Q256" s="184"/>
      <c r="R256" s="184"/>
      <c r="S256" s="184"/>
      <c r="T256" s="184"/>
      <c r="U256" s="184"/>
      <c r="V256" s="184"/>
      <c r="W256" s="184"/>
      <c r="X256" s="184"/>
      <c r="Y256" s="184"/>
      <c r="Z256" s="184"/>
      <c r="AA256" s="184"/>
      <c r="AB256" s="184"/>
      <c r="AC256" s="184"/>
      <c r="AD256" s="184"/>
      <c r="AE256" s="184"/>
      <c r="AF256" s="184"/>
      <c r="AG256" s="184"/>
      <c r="AH256" s="197"/>
      <c r="AI256" s="184"/>
      <c r="AJ256" s="184"/>
      <c r="AK256" s="184"/>
      <c r="AL256" s="184"/>
      <c r="AM256" s="184"/>
      <c r="AN256" s="184"/>
      <c r="AO256" s="184"/>
      <c r="AP256" s="184"/>
      <c r="AQ256" s="184"/>
      <c r="AR256" s="184"/>
      <c r="AS256" s="184"/>
      <c r="AT256" s="184"/>
      <c r="AU256" s="184"/>
      <c r="AV256" s="184"/>
      <c r="AW256" s="184"/>
      <c r="AX256" s="184"/>
      <c r="AY256" s="187"/>
      <c r="AZ256" s="187"/>
    </row>
    <row r="257" spans="1:52" x14ac:dyDescent="0.25">
      <c r="A257" s="192">
        <f t="shared" si="3"/>
        <v>244</v>
      </c>
      <c r="B257" s="182"/>
      <c r="C257" s="202"/>
      <c r="D257" s="202"/>
      <c r="E257" s="202"/>
      <c r="F257" s="202"/>
      <c r="G257" s="202"/>
      <c r="H257" s="202"/>
      <c r="I257" s="184"/>
      <c r="J257" s="184"/>
      <c r="K257" s="184"/>
      <c r="L257" s="184"/>
      <c r="M257" s="184"/>
      <c r="N257" s="184"/>
      <c r="O257" s="211"/>
      <c r="P257" s="184"/>
      <c r="Q257" s="184"/>
      <c r="R257" s="184"/>
      <c r="S257" s="184"/>
      <c r="T257" s="184"/>
      <c r="U257" s="184"/>
      <c r="V257" s="184"/>
      <c r="W257" s="184"/>
      <c r="X257" s="184"/>
      <c r="Y257" s="184"/>
      <c r="Z257" s="184"/>
      <c r="AA257" s="184"/>
      <c r="AB257" s="184"/>
      <c r="AC257" s="184"/>
      <c r="AD257" s="184"/>
      <c r="AE257" s="184"/>
      <c r="AF257" s="184"/>
      <c r="AG257" s="184"/>
      <c r="AH257" s="197"/>
      <c r="AI257" s="184"/>
      <c r="AJ257" s="184"/>
      <c r="AK257" s="184"/>
      <c r="AL257" s="184"/>
      <c r="AM257" s="184"/>
      <c r="AN257" s="184"/>
      <c r="AO257" s="184"/>
      <c r="AP257" s="184"/>
      <c r="AQ257" s="184"/>
      <c r="AR257" s="184"/>
      <c r="AS257" s="184"/>
      <c r="AT257" s="184"/>
      <c r="AU257" s="184"/>
      <c r="AV257" s="184"/>
      <c r="AW257" s="184"/>
      <c r="AX257" s="184"/>
      <c r="AY257" s="187"/>
      <c r="AZ257" s="187"/>
    </row>
    <row r="258" spans="1:52" x14ac:dyDescent="0.25">
      <c r="A258" s="192">
        <f t="shared" si="3"/>
        <v>245</v>
      </c>
      <c r="B258" s="182"/>
      <c r="C258" s="202"/>
      <c r="D258" s="202"/>
      <c r="E258" s="202"/>
      <c r="F258" s="202"/>
      <c r="G258" s="202"/>
      <c r="H258" s="202"/>
      <c r="I258" s="184"/>
      <c r="J258" s="184"/>
      <c r="K258" s="184"/>
      <c r="L258" s="184"/>
      <c r="M258" s="184"/>
      <c r="N258" s="184"/>
      <c r="O258" s="211"/>
      <c r="P258" s="184"/>
      <c r="Q258" s="184"/>
      <c r="R258" s="184"/>
      <c r="S258" s="184"/>
      <c r="T258" s="184"/>
      <c r="U258" s="184"/>
      <c r="V258" s="184"/>
      <c r="W258" s="184"/>
      <c r="X258" s="184"/>
      <c r="Y258" s="184"/>
      <c r="Z258" s="184"/>
      <c r="AA258" s="184"/>
      <c r="AB258" s="184"/>
      <c r="AC258" s="184"/>
      <c r="AD258" s="184"/>
      <c r="AE258" s="184"/>
      <c r="AF258" s="184"/>
      <c r="AG258" s="184"/>
      <c r="AH258" s="197"/>
      <c r="AI258" s="184"/>
      <c r="AJ258" s="184"/>
      <c r="AK258" s="184"/>
      <c r="AL258" s="184"/>
      <c r="AM258" s="184"/>
      <c r="AN258" s="184"/>
      <c r="AO258" s="184"/>
      <c r="AP258" s="184"/>
      <c r="AQ258" s="184"/>
      <c r="AR258" s="184"/>
      <c r="AS258" s="184"/>
      <c r="AT258" s="184"/>
      <c r="AU258" s="184"/>
      <c r="AV258" s="184"/>
      <c r="AW258" s="184"/>
      <c r="AX258" s="184"/>
      <c r="AY258" s="187"/>
      <c r="AZ258" s="187"/>
    </row>
    <row r="259" spans="1:52" x14ac:dyDescent="0.25">
      <c r="A259" s="192">
        <f t="shared" si="3"/>
        <v>246</v>
      </c>
      <c r="B259" s="182"/>
      <c r="C259" s="202"/>
      <c r="D259" s="202"/>
      <c r="E259" s="202"/>
      <c r="F259" s="202"/>
      <c r="G259" s="202"/>
      <c r="H259" s="202"/>
      <c r="I259" s="184"/>
      <c r="J259" s="184"/>
      <c r="K259" s="184"/>
      <c r="L259" s="184"/>
      <c r="M259" s="184"/>
      <c r="N259" s="184"/>
      <c r="O259" s="211"/>
      <c r="P259" s="184"/>
      <c r="Q259" s="184"/>
      <c r="R259" s="184"/>
      <c r="S259" s="184"/>
      <c r="T259" s="184"/>
      <c r="U259" s="184"/>
      <c r="V259" s="184"/>
      <c r="W259" s="184"/>
      <c r="X259" s="184"/>
      <c r="Y259" s="184"/>
      <c r="Z259" s="184"/>
      <c r="AA259" s="184"/>
      <c r="AB259" s="184"/>
      <c r="AC259" s="184"/>
      <c r="AD259" s="184"/>
      <c r="AE259" s="184"/>
      <c r="AF259" s="184"/>
      <c r="AG259" s="184"/>
      <c r="AH259" s="197"/>
      <c r="AI259" s="184"/>
      <c r="AJ259" s="184"/>
      <c r="AK259" s="184"/>
      <c r="AL259" s="184"/>
      <c r="AM259" s="184"/>
      <c r="AN259" s="184"/>
      <c r="AO259" s="184"/>
      <c r="AP259" s="184"/>
      <c r="AQ259" s="184"/>
      <c r="AR259" s="184"/>
      <c r="AS259" s="184"/>
      <c r="AT259" s="184"/>
      <c r="AU259" s="184"/>
      <c r="AV259" s="184"/>
      <c r="AW259" s="184"/>
      <c r="AX259" s="184"/>
      <c r="AY259" s="187"/>
      <c r="AZ259" s="187"/>
    </row>
    <row r="260" spans="1:52" x14ac:dyDescent="0.25">
      <c r="A260" s="192">
        <f t="shared" si="3"/>
        <v>247</v>
      </c>
      <c r="B260" s="182"/>
      <c r="C260" s="202"/>
      <c r="D260" s="202"/>
      <c r="E260" s="202"/>
      <c r="F260" s="202"/>
      <c r="G260" s="202"/>
      <c r="H260" s="202"/>
      <c r="I260" s="184"/>
      <c r="J260" s="184"/>
      <c r="K260" s="184"/>
      <c r="L260" s="184"/>
      <c r="M260" s="184"/>
      <c r="N260" s="184"/>
      <c r="O260" s="211"/>
      <c r="P260" s="184"/>
      <c r="Q260" s="184"/>
      <c r="R260" s="184"/>
      <c r="S260" s="184"/>
      <c r="T260" s="184"/>
      <c r="U260" s="184"/>
      <c r="V260" s="184"/>
      <c r="W260" s="184"/>
      <c r="X260" s="184"/>
      <c r="Y260" s="184"/>
      <c r="Z260" s="184"/>
      <c r="AA260" s="184"/>
      <c r="AB260" s="184"/>
      <c r="AC260" s="184"/>
      <c r="AD260" s="184"/>
      <c r="AE260" s="184"/>
      <c r="AF260" s="184"/>
      <c r="AG260" s="184"/>
      <c r="AH260" s="197"/>
      <c r="AI260" s="184"/>
      <c r="AJ260" s="184"/>
      <c r="AK260" s="184"/>
      <c r="AL260" s="184"/>
      <c r="AM260" s="184"/>
      <c r="AN260" s="184"/>
      <c r="AO260" s="184"/>
      <c r="AP260" s="184"/>
      <c r="AQ260" s="184"/>
      <c r="AR260" s="184"/>
      <c r="AS260" s="184"/>
      <c r="AT260" s="184"/>
      <c r="AU260" s="184"/>
      <c r="AV260" s="184"/>
      <c r="AW260" s="184"/>
      <c r="AX260" s="184"/>
      <c r="AY260" s="187"/>
      <c r="AZ260" s="187"/>
    </row>
    <row r="261" spans="1:52" x14ac:dyDescent="0.25">
      <c r="A261" s="192">
        <f t="shared" si="3"/>
        <v>248</v>
      </c>
      <c r="B261" s="182"/>
      <c r="C261" s="202"/>
      <c r="D261" s="202"/>
      <c r="E261" s="202"/>
      <c r="F261" s="202"/>
      <c r="G261" s="202"/>
      <c r="H261" s="202"/>
      <c r="I261" s="184"/>
      <c r="J261" s="184"/>
      <c r="K261" s="184"/>
      <c r="L261" s="184"/>
      <c r="M261" s="184"/>
      <c r="N261" s="184"/>
      <c r="O261" s="211"/>
      <c r="P261" s="184"/>
      <c r="Q261" s="184"/>
      <c r="R261" s="184"/>
      <c r="S261" s="184"/>
      <c r="T261" s="184"/>
      <c r="U261" s="184"/>
      <c r="V261" s="184"/>
      <c r="W261" s="184"/>
      <c r="X261" s="184"/>
      <c r="Y261" s="184"/>
      <c r="Z261" s="184"/>
      <c r="AA261" s="184"/>
      <c r="AB261" s="184"/>
      <c r="AC261" s="184"/>
      <c r="AD261" s="184"/>
      <c r="AE261" s="184"/>
      <c r="AF261" s="184"/>
      <c r="AG261" s="184"/>
      <c r="AH261" s="197"/>
      <c r="AI261" s="184"/>
      <c r="AJ261" s="184"/>
      <c r="AK261" s="184"/>
      <c r="AL261" s="184"/>
      <c r="AM261" s="184"/>
      <c r="AN261" s="184"/>
      <c r="AO261" s="184"/>
      <c r="AP261" s="184"/>
      <c r="AQ261" s="184"/>
      <c r="AR261" s="184"/>
      <c r="AS261" s="184"/>
      <c r="AT261" s="184"/>
      <c r="AU261" s="184"/>
      <c r="AV261" s="184"/>
      <c r="AW261" s="184"/>
      <c r="AX261" s="184"/>
      <c r="AY261" s="187"/>
      <c r="AZ261" s="187"/>
    </row>
    <row r="262" spans="1:52" x14ac:dyDescent="0.25">
      <c r="A262" s="192">
        <f t="shared" si="3"/>
        <v>249</v>
      </c>
      <c r="B262" s="182"/>
      <c r="C262" s="202"/>
      <c r="D262" s="202"/>
      <c r="E262" s="202"/>
      <c r="F262" s="202"/>
      <c r="G262" s="202"/>
      <c r="H262" s="202"/>
      <c r="I262" s="184"/>
      <c r="J262" s="184"/>
      <c r="K262" s="184"/>
      <c r="L262" s="184"/>
      <c r="M262" s="184"/>
      <c r="N262" s="184"/>
      <c r="O262" s="211"/>
      <c r="P262" s="184"/>
      <c r="Q262" s="184"/>
      <c r="R262" s="184"/>
      <c r="S262" s="184"/>
      <c r="T262" s="184"/>
      <c r="U262" s="184"/>
      <c r="V262" s="184"/>
      <c r="W262" s="184"/>
      <c r="X262" s="184"/>
      <c r="Y262" s="184"/>
      <c r="Z262" s="184"/>
      <c r="AA262" s="184"/>
      <c r="AB262" s="184"/>
      <c r="AC262" s="184"/>
      <c r="AD262" s="184"/>
      <c r="AE262" s="184"/>
      <c r="AF262" s="184"/>
      <c r="AG262" s="184"/>
      <c r="AH262" s="197"/>
      <c r="AI262" s="184"/>
      <c r="AJ262" s="184"/>
      <c r="AK262" s="184"/>
      <c r="AL262" s="184"/>
      <c r="AM262" s="184"/>
      <c r="AN262" s="184"/>
      <c r="AO262" s="184"/>
      <c r="AP262" s="184"/>
      <c r="AQ262" s="184"/>
      <c r="AR262" s="184"/>
      <c r="AS262" s="184"/>
      <c r="AT262" s="184"/>
      <c r="AU262" s="184"/>
      <c r="AV262" s="184"/>
      <c r="AW262" s="184"/>
      <c r="AX262" s="184"/>
      <c r="AY262" s="187"/>
      <c r="AZ262" s="187"/>
    </row>
    <row r="263" spans="1:52" x14ac:dyDescent="0.25">
      <c r="A263" s="192">
        <f t="shared" si="3"/>
        <v>250</v>
      </c>
      <c r="B263" s="182"/>
      <c r="C263" s="202"/>
      <c r="D263" s="202"/>
      <c r="E263" s="202"/>
      <c r="F263" s="202"/>
      <c r="G263" s="202"/>
      <c r="H263" s="202"/>
      <c r="I263" s="184"/>
      <c r="J263" s="184"/>
      <c r="K263" s="184"/>
      <c r="L263" s="184"/>
      <c r="M263" s="184"/>
      <c r="N263" s="184"/>
      <c r="O263" s="211"/>
      <c r="P263" s="184"/>
      <c r="Q263" s="184"/>
      <c r="R263" s="184"/>
      <c r="S263" s="184"/>
      <c r="T263" s="184"/>
      <c r="U263" s="184"/>
      <c r="V263" s="184"/>
      <c r="W263" s="184"/>
      <c r="X263" s="184"/>
      <c r="Y263" s="184"/>
      <c r="Z263" s="184"/>
      <c r="AA263" s="184"/>
      <c r="AB263" s="184"/>
      <c r="AC263" s="184"/>
      <c r="AD263" s="184"/>
      <c r="AE263" s="184"/>
      <c r="AF263" s="184"/>
      <c r="AG263" s="184"/>
      <c r="AH263" s="197"/>
      <c r="AI263" s="184"/>
      <c r="AJ263" s="184"/>
      <c r="AK263" s="184"/>
      <c r="AL263" s="184"/>
      <c r="AM263" s="184"/>
      <c r="AN263" s="184"/>
      <c r="AO263" s="184"/>
      <c r="AP263" s="184"/>
      <c r="AQ263" s="184"/>
      <c r="AR263" s="184"/>
      <c r="AS263" s="184"/>
      <c r="AT263" s="184"/>
      <c r="AU263" s="184"/>
      <c r="AV263" s="184"/>
      <c r="AW263" s="184"/>
      <c r="AX263" s="184"/>
      <c r="AY263" s="187"/>
      <c r="AZ263" s="187"/>
    </row>
    <row r="264" spans="1:52" x14ac:dyDescent="0.25">
      <c r="A264" s="192">
        <f t="shared" si="3"/>
        <v>251</v>
      </c>
      <c r="B264" s="182"/>
      <c r="C264" s="202"/>
      <c r="D264" s="202"/>
      <c r="E264" s="202"/>
      <c r="F264" s="202"/>
      <c r="G264" s="202"/>
      <c r="H264" s="202"/>
      <c r="I264" s="184"/>
      <c r="J264" s="184"/>
      <c r="K264" s="184"/>
      <c r="L264" s="184"/>
      <c r="M264" s="184"/>
      <c r="N264" s="184"/>
      <c r="O264" s="211"/>
      <c r="P264" s="184"/>
      <c r="Q264" s="184"/>
      <c r="R264" s="184"/>
      <c r="S264" s="184"/>
      <c r="T264" s="184"/>
      <c r="U264" s="184"/>
      <c r="V264" s="184"/>
      <c r="W264" s="184"/>
      <c r="X264" s="184"/>
      <c r="Y264" s="184"/>
      <c r="Z264" s="184"/>
      <c r="AA264" s="184"/>
      <c r="AB264" s="184"/>
      <c r="AC264" s="184"/>
      <c r="AD264" s="184"/>
      <c r="AE264" s="184"/>
      <c r="AF264" s="184"/>
      <c r="AG264" s="184"/>
      <c r="AH264" s="197"/>
      <c r="AI264" s="184"/>
      <c r="AJ264" s="184"/>
      <c r="AK264" s="184"/>
      <c r="AL264" s="184"/>
      <c r="AM264" s="184"/>
      <c r="AN264" s="184"/>
      <c r="AO264" s="184"/>
      <c r="AP264" s="184"/>
      <c r="AQ264" s="184"/>
      <c r="AR264" s="184"/>
      <c r="AS264" s="184"/>
      <c r="AT264" s="184"/>
      <c r="AU264" s="184"/>
      <c r="AV264" s="184"/>
      <c r="AW264" s="184"/>
      <c r="AX264" s="184"/>
      <c r="AY264" s="187"/>
      <c r="AZ264" s="187"/>
    </row>
    <row r="265" spans="1:52" x14ac:dyDescent="0.25">
      <c r="A265" s="192">
        <f t="shared" si="3"/>
        <v>252</v>
      </c>
      <c r="B265" s="182"/>
      <c r="C265" s="202"/>
      <c r="D265" s="202"/>
      <c r="E265" s="202"/>
      <c r="F265" s="202"/>
      <c r="G265" s="202"/>
      <c r="H265" s="202"/>
      <c r="I265" s="184"/>
      <c r="J265" s="184"/>
      <c r="K265" s="184"/>
      <c r="L265" s="184"/>
      <c r="M265" s="184"/>
      <c r="N265" s="184"/>
      <c r="O265" s="211"/>
      <c r="P265" s="184"/>
      <c r="Q265" s="184"/>
      <c r="R265" s="184"/>
      <c r="S265" s="184"/>
      <c r="T265" s="184"/>
      <c r="U265" s="184"/>
      <c r="V265" s="184"/>
      <c r="W265" s="184"/>
      <c r="X265" s="184"/>
      <c r="Y265" s="184"/>
      <c r="Z265" s="184"/>
      <c r="AA265" s="184"/>
      <c r="AB265" s="184"/>
      <c r="AC265" s="184"/>
      <c r="AD265" s="184"/>
      <c r="AE265" s="184"/>
      <c r="AF265" s="184"/>
      <c r="AG265" s="184"/>
      <c r="AH265" s="197"/>
      <c r="AI265" s="184"/>
      <c r="AJ265" s="184"/>
      <c r="AK265" s="184"/>
      <c r="AL265" s="184"/>
      <c r="AM265" s="184"/>
      <c r="AN265" s="184"/>
      <c r="AO265" s="184"/>
      <c r="AP265" s="184"/>
      <c r="AQ265" s="184"/>
      <c r="AR265" s="184"/>
      <c r="AS265" s="184"/>
      <c r="AT265" s="184"/>
      <c r="AU265" s="184"/>
      <c r="AV265" s="184"/>
      <c r="AW265" s="184"/>
      <c r="AX265" s="184"/>
      <c r="AY265" s="187"/>
      <c r="AZ265" s="187"/>
    </row>
    <row r="266" spans="1:52" x14ac:dyDescent="0.25">
      <c r="A266" s="192">
        <f t="shared" si="3"/>
        <v>253</v>
      </c>
      <c r="B266" s="182"/>
      <c r="C266" s="202"/>
      <c r="D266" s="202"/>
      <c r="E266" s="202"/>
      <c r="F266" s="202"/>
      <c r="G266" s="202"/>
      <c r="H266" s="202"/>
      <c r="I266" s="184"/>
      <c r="J266" s="184"/>
      <c r="K266" s="184"/>
      <c r="L266" s="184"/>
      <c r="M266" s="184"/>
      <c r="N266" s="184"/>
      <c r="O266" s="211"/>
      <c r="P266" s="184"/>
      <c r="Q266" s="184"/>
      <c r="R266" s="184"/>
      <c r="S266" s="184"/>
      <c r="T266" s="184"/>
      <c r="U266" s="184"/>
      <c r="V266" s="184"/>
      <c r="W266" s="184"/>
      <c r="X266" s="184"/>
      <c r="Y266" s="184"/>
      <c r="Z266" s="184"/>
      <c r="AA266" s="184"/>
      <c r="AB266" s="184"/>
      <c r="AC266" s="184"/>
      <c r="AD266" s="184"/>
      <c r="AE266" s="184"/>
      <c r="AF266" s="184"/>
      <c r="AG266" s="184"/>
      <c r="AH266" s="197"/>
      <c r="AI266" s="184"/>
      <c r="AJ266" s="184"/>
      <c r="AK266" s="184"/>
      <c r="AL266" s="184"/>
      <c r="AM266" s="184"/>
      <c r="AN266" s="184"/>
      <c r="AO266" s="184"/>
      <c r="AP266" s="184"/>
      <c r="AQ266" s="184"/>
      <c r="AR266" s="184"/>
      <c r="AS266" s="184"/>
      <c r="AT266" s="184"/>
      <c r="AU266" s="184"/>
      <c r="AV266" s="184"/>
      <c r="AW266" s="184"/>
      <c r="AX266" s="184"/>
      <c r="AY266" s="187"/>
      <c r="AZ266" s="187"/>
    </row>
    <row r="267" spans="1:52" x14ac:dyDescent="0.25">
      <c r="A267" s="192">
        <f t="shared" si="3"/>
        <v>254</v>
      </c>
      <c r="B267" s="182"/>
      <c r="C267" s="202"/>
      <c r="D267" s="202"/>
      <c r="E267" s="202"/>
      <c r="F267" s="202"/>
      <c r="G267" s="202"/>
      <c r="H267" s="202"/>
      <c r="I267" s="184"/>
      <c r="J267" s="184"/>
      <c r="K267" s="184"/>
      <c r="L267" s="184"/>
      <c r="M267" s="184"/>
      <c r="N267" s="184"/>
      <c r="O267" s="211"/>
      <c r="P267" s="184"/>
      <c r="Q267" s="184"/>
      <c r="R267" s="184"/>
      <c r="S267" s="184"/>
      <c r="T267" s="184"/>
      <c r="U267" s="184"/>
      <c r="V267" s="184"/>
      <c r="W267" s="184"/>
      <c r="X267" s="184"/>
      <c r="Y267" s="184"/>
      <c r="Z267" s="184"/>
      <c r="AA267" s="184"/>
      <c r="AB267" s="184"/>
      <c r="AC267" s="184"/>
      <c r="AD267" s="184"/>
      <c r="AE267" s="184"/>
      <c r="AF267" s="184"/>
      <c r="AG267" s="184"/>
      <c r="AH267" s="197"/>
      <c r="AI267" s="184"/>
      <c r="AJ267" s="184"/>
      <c r="AK267" s="184"/>
      <c r="AL267" s="184"/>
      <c r="AM267" s="184"/>
      <c r="AN267" s="184"/>
      <c r="AO267" s="184"/>
      <c r="AP267" s="184"/>
      <c r="AQ267" s="184"/>
      <c r="AR267" s="184"/>
      <c r="AS267" s="184"/>
      <c r="AT267" s="184"/>
      <c r="AU267" s="184"/>
      <c r="AV267" s="184"/>
      <c r="AW267" s="184"/>
      <c r="AX267" s="184"/>
      <c r="AY267" s="187"/>
      <c r="AZ267" s="187"/>
    </row>
    <row r="268" spans="1:52" x14ac:dyDescent="0.25">
      <c r="A268" s="192">
        <f t="shared" si="3"/>
        <v>255</v>
      </c>
      <c r="B268" s="182"/>
      <c r="C268" s="202"/>
      <c r="D268" s="202"/>
      <c r="E268" s="202"/>
      <c r="F268" s="202"/>
      <c r="G268" s="202"/>
      <c r="H268" s="202"/>
      <c r="I268" s="184"/>
      <c r="J268" s="184"/>
      <c r="K268" s="184"/>
      <c r="L268" s="184"/>
      <c r="M268" s="184"/>
      <c r="N268" s="184"/>
      <c r="O268" s="211"/>
      <c r="P268" s="184"/>
      <c r="Q268" s="184"/>
      <c r="R268" s="184"/>
      <c r="S268" s="184"/>
      <c r="T268" s="184"/>
      <c r="U268" s="184"/>
      <c r="V268" s="184"/>
      <c r="W268" s="184"/>
      <c r="X268" s="184"/>
      <c r="Y268" s="184"/>
      <c r="Z268" s="184"/>
      <c r="AA268" s="184"/>
      <c r="AB268" s="184"/>
      <c r="AC268" s="184"/>
      <c r="AD268" s="184"/>
      <c r="AE268" s="184"/>
      <c r="AF268" s="184"/>
      <c r="AG268" s="184"/>
      <c r="AH268" s="197"/>
      <c r="AI268" s="184"/>
      <c r="AJ268" s="184"/>
      <c r="AK268" s="184"/>
      <c r="AL268" s="184"/>
      <c r="AM268" s="184"/>
      <c r="AN268" s="184"/>
      <c r="AO268" s="184"/>
      <c r="AP268" s="184"/>
      <c r="AQ268" s="184"/>
      <c r="AR268" s="184"/>
      <c r="AS268" s="184"/>
      <c r="AT268" s="184"/>
      <c r="AU268" s="184"/>
      <c r="AV268" s="184"/>
      <c r="AW268" s="184"/>
      <c r="AX268" s="184"/>
      <c r="AY268" s="187"/>
      <c r="AZ268" s="187"/>
    </row>
    <row r="269" spans="1:52" x14ac:dyDescent="0.25">
      <c r="A269" s="192">
        <f t="shared" si="3"/>
        <v>256</v>
      </c>
      <c r="B269" s="182"/>
      <c r="C269" s="202"/>
      <c r="D269" s="202"/>
      <c r="E269" s="202"/>
      <c r="F269" s="202"/>
      <c r="G269" s="202"/>
      <c r="H269" s="202"/>
      <c r="I269" s="184"/>
      <c r="J269" s="184"/>
      <c r="K269" s="184"/>
      <c r="L269" s="184"/>
      <c r="M269" s="184"/>
      <c r="N269" s="184"/>
      <c r="O269" s="211"/>
      <c r="P269" s="184"/>
      <c r="Q269" s="184"/>
      <c r="R269" s="184"/>
      <c r="S269" s="184"/>
      <c r="T269" s="184"/>
      <c r="U269" s="184"/>
      <c r="V269" s="184"/>
      <c r="W269" s="184"/>
      <c r="X269" s="184"/>
      <c r="Y269" s="184"/>
      <c r="Z269" s="184"/>
      <c r="AA269" s="184"/>
      <c r="AB269" s="184"/>
      <c r="AC269" s="184"/>
      <c r="AD269" s="184"/>
      <c r="AE269" s="184"/>
      <c r="AF269" s="184"/>
      <c r="AG269" s="184"/>
      <c r="AH269" s="197"/>
      <c r="AI269" s="184"/>
      <c r="AJ269" s="184"/>
      <c r="AK269" s="184"/>
      <c r="AL269" s="184"/>
      <c r="AM269" s="184"/>
      <c r="AN269" s="184"/>
      <c r="AO269" s="184"/>
      <c r="AP269" s="184"/>
      <c r="AQ269" s="184"/>
      <c r="AR269" s="184"/>
      <c r="AS269" s="184"/>
      <c r="AT269" s="184"/>
      <c r="AU269" s="184"/>
      <c r="AV269" s="184"/>
      <c r="AW269" s="184"/>
      <c r="AX269" s="184"/>
      <c r="AY269" s="187"/>
      <c r="AZ269" s="187"/>
    </row>
    <row r="270" spans="1:52" x14ac:dyDescent="0.25">
      <c r="A270" s="192">
        <f t="shared" si="3"/>
        <v>257</v>
      </c>
      <c r="B270" s="182"/>
      <c r="C270" s="202"/>
      <c r="D270" s="202"/>
      <c r="E270" s="202"/>
      <c r="F270" s="202"/>
      <c r="G270" s="202"/>
      <c r="H270" s="202"/>
      <c r="I270" s="184"/>
      <c r="J270" s="184"/>
      <c r="K270" s="184"/>
      <c r="L270" s="184"/>
      <c r="M270" s="184"/>
      <c r="N270" s="184"/>
      <c r="O270" s="211"/>
      <c r="P270" s="184"/>
      <c r="Q270" s="184"/>
      <c r="R270" s="184"/>
      <c r="S270" s="184"/>
      <c r="T270" s="184"/>
      <c r="U270" s="184"/>
      <c r="V270" s="184"/>
      <c r="W270" s="184"/>
      <c r="X270" s="184"/>
      <c r="Y270" s="184"/>
      <c r="Z270" s="184"/>
      <c r="AA270" s="184"/>
      <c r="AB270" s="184"/>
      <c r="AC270" s="184"/>
      <c r="AD270" s="184"/>
      <c r="AE270" s="184"/>
      <c r="AF270" s="184"/>
      <c r="AG270" s="184"/>
      <c r="AH270" s="197"/>
      <c r="AI270" s="184"/>
      <c r="AJ270" s="184"/>
      <c r="AK270" s="184"/>
      <c r="AL270" s="184"/>
      <c r="AM270" s="184"/>
      <c r="AN270" s="184"/>
      <c r="AO270" s="184"/>
      <c r="AP270" s="184"/>
      <c r="AQ270" s="184"/>
      <c r="AR270" s="184"/>
      <c r="AS270" s="184"/>
      <c r="AT270" s="184"/>
      <c r="AU270" s="184"/>
      <c r="AV270" s="184"/>
      <c r="AW270" s="184"/>
      <c r="AX270" s="184"/>
      <c r="AY270" s="187"/>
      <c r="AZ270" s="187"/>
    </row>
    <row r="271" spans="1:52" x14ac:dyDescent="0.25">
      <c r="A271" s="192">
        <f t="shared" si="3"/>
        <v>258</v>
      </c>
      <c r="B271" s="182"/>
      <c r="C271" s="202"/>
      <c r="D271" s="202"/>
      <c r="E271" s="202"/>
      <c r="F271" s="202"/>
      <c r="G271" s="202"/>
      <c r="H271" s="202"/>
      <c r="I271" s="184"/>
      <c r="J271" s="184"/>
      <c r="K271" s="184"/>
      <c r="L271" s="184"/>
      <c r="M271" s="184"/>
      <c r="N271" s="184"/>
      <c r="O271" s="211"/>
      <c r="P271" s="184"/>
      <c r="Q271" s="184"/>
      <c r="R271" s="184"/>
      <c r="S271" s="184"/>
      <c r="T271" s="184"/>
      <c r="U271" s="184"/>
      <c r="V271" s="184"/>
      <c r="W271" s="184"/>
      <c r="X271" s="184"/>
      <c r="Y271" s="184"/>
      <c r="Z271" s="184"/>
      <c r="AA271" s="184"/>
      <c r="AB271" s="184"/>
      <c r="AC271" s="184"/>
      <c r="AD271" s="184"/>
      <c r="AE271" s="184"/>
      <c r="AF271" s="184"/>
      <c r="AG271" s="184"/>
      <c r="AH271" s="197"/>
      <c r="AI271" s="184"/>
      <c r="AJ271" s="184"/>
      <c r="AK271" s="184"/>
      <c r="AL271" s="184"/>
      <c r="AM271" s="184"/>
      <c r="AN271" s="184"/>
      <c r="AO271" s="184"/>
      <c r="AP271" s="184"/>
      <c r="AQ271" s="184"/>
      <c r="AR271" s="184"/>
      <c r="AS271" s="184"/>
      <c r="AT271" s="184"/>
      <c r="AU271" s="184"/>
      <c r="AV271" s="184"/>
      <c r="AW271" s="184"/>
      <c r="AX271" s="184"/>
      <c r="AY271" s="187"/>
      <c r="AZ271" s="187"/>
    </row>
    <row r="272" spans="1:52" x14ac:dyDescent="0.25">
      <c r="A272" s="192">
        <f t="shared" ref="A272:A335" si="4">+A271+1</f>
        <v>259</v>
      </c>
      <c r="B272" s="182"/>
      <c r="C272" s="202"/>
      <c r="D272" s="202"/>
      <c r="E272" s="202"/>
      <c r="F272" s="202"/>
      <c r="G272" s="202"/>
      <c r="H272" s="202"/>
      <c r="I272" s="184"/>
      <c r="J272" s="184"/>
      <c r="K272" s="184"/>
      <c r="L272" s="184"/>
      <c r="M272" s="184"/>
      <c r="N272" s="184"/>
      <c r="O272" s="211"/>
      <c r="P272" s="184"/>
      <c r="Q272" s="184"/>
      <c r="R272" s="184"/>
      <c r="S272" s="184"/>
      <c r="T272" s="184"/>
      <c r="U272" s="184"/>
      <c r="V272" s="184"/>
      <c r="W272" s="184"/>
      <c r="X272" s="184"/>
      <c r="Y272" s="184"/>
      <c r="Z272" s="184"/>
      <c r="AA272" s="184"/>
      <c r="AB272" s="184"/>
      <c r="AC272" s="184"/>
      <c r="AD272" s="184"/>
      <c r="AE272" s="184"/>
      <c r="AF272" s="184"/>
      <c r="AG272" s="184"/>
      <c r="AH272" s="197"/>
      <c r="AI272" s="184"/>
      <c r="AJ272" s="184"/>
      <c r="AK272" s="184"/>
      <c r="AL272" s="184"/>
      <c r="AM272" s="184"/>
      <c r="AN272" s="184"/>
      <c r="AO272" s="184"/>
      <c r="AP272" s="184"/>
      <c r="AQ272" s="184"/>
      <c r="AR272" s="184"/>
      <c r="AS272" s="184"/>
      <c r="AT272" s="184"/>
      <c r="AU272" s="184"/>
      <c r="AV272" s="184"/>
      <c r="AW272" s="184"/>
      <c r="AX272" s="184"/>
      <c r="AY272" s="187"/>
      <c r="AZ272" s="187"/>
    </row>
    <row r="273" spans="1:52" x14ac:dyDescent="0.25">
      <c r="A273" s="192">
        <f t="shared" si="4"/>
        <v>260</v>
      </c>
      <c r="B273" s="182"/>
      <c r="C273" s="202"/>
      <c r="D273" s="202"/>
      <c r="E273" s="202"/>
      <c r="F273" s="202"/>
      <c r="G273" s="202"/>
      <c r="H273" s="202"/>
      <c r="I273" s="184"/>
      <c r="J273" s="184"/>
      <c r="K273" s="184"/>
      <c r="L273" s="184"/>
      <c r="M273" s="184"/>
      <c r="N273" s="184"/>
      <c r="O273" s="211"/>
      <c r="P273" s="184"/>
      <c r="Q273" s="184"/>
      <c r="R273" s="184"/>
      <c r="S273" s="184"/>
      <c r="T273" s="184"/>
      <c r="U273" s="184"/>
      <c r="V273" s="184"/>
      <c r="W273" s="184"/>
      <c r="X273" s="184"/>
      <c r="Y273" s="184"/>
      <c r="Z273" s="184"/>
      <c r="AA273" s="184"/>
      <c r="AB273" s="184"/>
      <c r="AC273" s="184"/>
      <c r="AD273" s="184"/>
      <c r="AE273" s="184"/>
      <c r="AF273" s="184"/>
      <c r="AG273" s="184"/>
      <c r="AH273" s="197"/>
      <c r="AI273" s="184"/>
      <c r="AJ273" s="184"/>
      <c r="AK273" s="184"/>
      <c r="AL273" s="184"/>
      <c r="AM273" s="184"/>
      <c r="AN273" s="184"/>
      <c r="AO273" s="184"/>
      <c r="AP273" s="184"/>
      <c r="AQ273" s="184"/>
      <c r="AR273" s="184"/>
      <c r="AS273" s="184"/>
      <c r="AT273" s="184"/>
      <c r="AU273" s="184"/>
      <c r="AV273" s="184"/>
      <c r="AW273" s="184"/>
      <c r="AX273" s="184"/>
      <c r="AY273" s="187"/>
      <c r="AZ273" s="187"/>
    </row>
    <row r="274" spans="1:52" x14ac:dyDescent="0.25">
      <c r="A274" s="192">
        <f t="shared" si="4"/>
        <v>261</v>
      </c>
      <c r="B274" s="182"/>
      <c r="C274" s="202"/>
      <c r="D274" s="202"/>
      <c r="E274" s="202"/>
      <c r="F274" s="202"/>
      <c r="G274" s="202"/>
      <c r="H274" s="202"/>
      <c r="I274" s="184"/>
      <c r="J274" s="184"/>
      <c r="K274" s="184"/>
      <c r="L274" s="184"/>
      <c r="M274" s="184"/>
      <c r="N274" s="184"/>
      <c r="O274" s="211"/>
      <c r="P274" s="184"/>
      <c r="Q274" s="184"/>
      <c r="R274" s="184"/>
      <c r="S274" s="184"/>
      <c r="T274" s="184"/>
      <c r="U274" s="184"/>
      <c r="V274" s="184"/>
      <c r="W274" s="184"/>
      <c r="X274" s="184"/>
      <c r="Y274" s="184"/>
      <c r="Z274" s="184"/>
      <c r="AA274" s="184"/>
      <c r="AB274" s="184"/>
      <c r="AC274" s="184"/>
      <c r="AD274" s="184"/>
      <c r="AE274" s="184"/>
      <c r="AF274" s="184"/>
      <c r="AG274" s="184"/>
      <c r="AH274" s="197"/>
      <c r="AI274" s="184"/>
      <c r="AJ274" s="184"/>
      <c r="AK274" s="184"/>
      <c r="AL274" s="184"/>
      <c r="AM274" s="184"/>
      <c r="AN274" s="184"/>
      <c r="AO274" s="184"/>
      <c r="AP274" s="184"/>
      <c r="AQ274" s="184"/>
      <c r="AR274" s="184"/>
      <c r="AS274" s="184"/>
      <c r="AT274" s="184"/>
      <c r="AU274" s="184"/>
      <c r="AV274" s="184"/>
      <c r="AW274" s="184"/>
      <c r="AX274" s="184"/>
      <c r="AY274" s="187"/>
      <c r="AZ274" s="187"/>
    </row>
    <row r="275" spans="1:52" x14ac:dyDescent="0.25">
      <c r="A275" s="192">
        <f t="shared" si="4"/>
        <v>262</v>
      </c>
      <c r="B275" s="182"/>
      <c r="C275" s="202"/>
      <c r="D275" s="202"/>
      <c r="E275" s="202"/>
      <c r="F275" s="202"/>
      <c r="G275" s="202"/>
      <c r="H275" s="202"/>
      <c r="I275" s="184"/>
      <c r="J275" s="184"/>
      <c r="K275" s="184"/>
      <c r="L275" s="184"/>
      <c r="M275" s="184"/>
      <c r="N275" s="184"/>
      <c r="O275" s="211"/>
      <c r="P275" s="184"/>
      <c r="Q275" s="184"/>
      <c r="R275" s="184"/>
      <c r="S275" s="184"/>
      <c r="T275" s="184"/>
      <c r="U275" s="184"/>
      <c r="V275" s="184"/>
      <c r="W275" s="184"/>
      <c r="X275" s="184"/>
      <c r="Y275" s="184"/>
      <c r="Z275" s="184"/>
      <c r="AA275" s="184"/>
      <c r="AB275" s="184"/>
      <c r="AC275" s="184"/>
      <c r="AD275" s="184"/>
      <c r="AE275" s="184"/>
      <c r="AF275" s="184"/>
      <c r="AG275" s="184"/>
      <c r="AH275" s="197"/>
      <c r="AI275" s="184"/>
      <c r="AJ275" s="184"/>
      <c r="AK275" s="184"/>
      <c r="AL275" s="184"/>
      <c r="AM275" s="184"/>
      <c r="AN275" s="184"/>
      <c r="AO275" s="184"/>
      <c r="AP275" s="184"/>
      <c r="AQ275" s="184"/>
      <c r="AR275" s="184"/>
      <c r="AS275" s="184"/>
      <c r="AT275" s="184"/>
      <c r="AU275" s="184"/>
      <c r="AV275" s="184"/>
      <c r="AW275" s="184"/>
      <c r="AX275" s="184"/>
      <c r="AY275" s="187"/>
      <c r="AZ275" s="187"/>
    </row>
    <row r="276" spans="1:52" x14ac:dyDescent="0.25">
      <c r="A276" s="192">
        <f t="shared" si="4"/>
        <v>263</v>
      </c>
      <c r="B276" s="182"/>
      <c r="C276" s="202"/>
      <c r="D276" s="202"/>
      <c r="E276" s="202"/>
      <c r="F276" s="202"/>
      <c r="G276" s="202"/>
      <c r="H276" s="202"/>
      <c r="I276" s="184"/>
      <c r="J276" s="184"/>
      <c r="K276" s="184"/>
      <c r="L276" s="184"/>
      <c r="M276" s="184"/>
      <c r="N276" s="184"/>
      <c r="O276" s="211"/>
      <c r="P276" s="184"/>
      <c r="Q276" s="184"/>
      <c r="R276" s="184"/>
      <c r="S276" s="184"/>
      <c r="T276" s="184"/>
      <c r="U276" s="184"/>
      <c r="V276" s="184"/>
      <c r="W276" s="184"/>
      <c r="X276" s="184"/>
      <c r="Y276" s="184"/>
      <c r="Z276" s="184"/>
      <c r="AA276" s="184"/>
      <c r="AB276" s="184"/>
      <c r="AC276" s="184"/>
      <c r="AD276" s="184"/>
      <c r="AE276" s="184"/>
      <c r="AF276" s="184"/>
      <c r="AG276" s="184"/>
      <c r="AH276" s="197"/>
      <c r="AI276" s="184"/>
      <c r="AJ276" s="184"/>
      <c r="AK276" s="184"/>
      <c r="AL276" s="184"/>
      <c r="AM276" s="184"/>
      <c r="AN276" s="184"/>
      <c r="AO276" s="184"/>
      <c r="AP276" s="184"/>
      <c r="AQ276" s="184"/>
      <c r="AR276" s="184"/>
      <c r="AS276" s="184"/>
      <c r="AT276" s="184"/>
      <c r="AU276" s="184"/>
      <c r="AV276" s="184"/>
      <c r="AW276" s="184"/>
      <c r="AX276" s="184"/>
      <c r="AY276" s="187"/>
      <c r="AZ276" s="187"/>
    </row>
    <row r="277" spans="1:52" x14ac:dyDescent="0.25">
      <c r="A277" s="192">
        <f t="shared" si="4"/>
        <v>264</v>
      </c>
      <c r="B277" s="182"/>
      <c r="C277" s="202"/>
      <c r="D277" s="202"/>
      <c r="E277" s="202"/>
      <c r="F277" s="202"/>
      <c r="G277" s="202"/>
      <c r="H277" s="202"/>
      <c r="I277" s="184"/>
      <c r="J277" s="184"/>
      <c r="K277" s="184"/>
      <c r="L277" s="184"/>
      <c r="M277" s="184"/>
      <c r="N277" s="184"/>
      <c r="O277" s="211"/>
      <c r="P277" s="184"/>
      <c r="Q277" s="184"/>
      <c r="R277" s="184"/>
      <c r="S277" s="184"/>
      <c r="T277" s="184"/>
      <c r="U277" s="184"/>
      <c r="V277" s="184"/>
      <c r="W277" s="184"/>
      <c r="X277" s="184"/>
      <c r="Y277" s="184"/>
      <c r="Z277" s="184"/>
      <c r="AA277" s="184"/>
      <c r="AB277" s="184"/>
      <c r="AC277" s="184"/>
      <c r="AD277" s="184"/>
      <c r="AE277" s="184"/>
      <c r="AF277" s="184"/>
      <c r="AG277" s="184"/>
      <c r="AH277" s="197"/>
      <c r="AI277" s="184"/>
      <c r="AJ277" s="184"/>
      <c r="AK277" s="184"/>
      <c r="AL277" s="184"/>
      <c r="AM277" s="184"/>
      <c r="AN277" s="184"/>
      <c r="AO277" s="184"/>
      <c r="AP277" s="184"/>
      <c r="AQ277" s="184"/>
      <c r="AR277" s="184"/>
      <c r="AS277" s="184"/>
      <c r="AT277" s="184"/>
      <c r="AU277" s="184"/>
      <c r="AV277" s="184"/>
      <c r="AW277" s="184"/>
      <c r="AX277" s="184"/>
      <c r="AY277" s="187"/>
      <c r="AZ277" s="187"/>
    </row>
    <row r="278" spans="1:52" x14ac:dyDescent="0.25">
      <c r="A278" s="192">
        <f t="shared" si="4"/>
        <v>265</v>
      </c>
      <c r="B278" s="182"/>
      <c r="C278" s="202"/>
      <c r="D278" s="202"/>
      <c r="E278" s="202"/>
      <c r="F278" s="202"/>
      <c r="G278" s="202"/>
      <c r="H278" s="202"/>
      <c r="I278" s="184"/>
      <c r="J278" s="184"/>
      <c r="K278" s="184"/>
      <c r="L278" s="184"/>
      <c r="M278" s="184"/>
      <c r="N278" s="184"/>
      <c r="O278" s="211"/>
      <c r="P278" s="184"/>
      <c r="Q278" s="184"/>
      <c r="R278" s="184"/>
      <c r="S278" s="184"/>
      <c r="T278" s="184"/>
      <c r="U278" s="184"/>
      <c r="V278" s="184"/>
      <c r="W278" s="184"/>
      <c r="X278" s="184"/>
      <c r="Y278" s="184"/>
      <c r="Z278" s="184"/>
      <c r="AA278" s="184"/>
      <c r="AB278" s="184"/>
      <c r="AC278" s="184"/>
      <c r="AD278" s="184"/>
      <c r="AE278" s="184"/>
      <c r="AF278" s="184"/>
      <c r="AG278" s="184"/>
      <c r="AH278" s="197"/>
      <c r="AI278" s="184"/>
      <c r="AJ278" s="184"/>
      <c r="AK278" s="184"/>
      <c r="AL278" s="184"/>
      <c r="AM278" s="184"/>
      <c r="AN278" s="184"/>
      <c r="AO278" s="184"/>
      <c r="AP278" s="184"/>
      <c r="AQ278" s="184"/>
      <c r="AR278" s="184"/>
      <c r="AS278" s="184"/>
      <c r="AT278" s="184"/>
      <c r="AU278" s="184"/>
      <c r="AV278" s="184"/>
      <c r="AW278" s="184"/>
      <c r="AX278" s="184"/>
      <c r="AY278" s="187"/>
      <c r="AZ278" s="187"/>
    </row>
    <row r="279" spans="1:52" x14ac:dyDescent="0.25">
      <c r="A279" s="192">
        <f t="shared" si="4"/>
        <v>266</v>
      </c>
      <c r="B279" s="182"/>
      <c r="C279" s="202"/>
      <c r="D279" s="202"/>
      <c r="E279" s="202"/>
      <c r="F279" s="202"/>
      <c r="G279" s="202"/>
      <c r="H279" s="202"/>
      <c r="I279" s="184"/>
      <c r="J279" s="184"/>
      <c r="K279" s="184"/>
      <c r="L279" s="184"/>
      <c r="M279" s="184"/>
      <c r="N279" s="184"/>
      <c r="O279" s="211"/>
      <c r="P279" s="184"/>
      <c r="Q279" s="184"/>
      <c r="R279" s="184"/>
      <c r="S279" s="184"/>
      <c r="T279" s="184"/>
      <c r="U279" s="184"/>
      <c r="V279" s="184"/>
      <c r="W279" s="184"/>
      <c r="X279" s="184"/>
      <c r="Y279" s="184"/>
      <c r="Z279" s="184"/>
      <c r="AA279" s="184"/>
      <c r="AB279" s="184"/>
      <c r="AC279" s="184"/>
      <c r="AD279" s="184"/>
      <c r="AE279" s="184"/>
      <c r="AF279" s="184"/>
      <c r="AG279" s="184"/>
      <c r="AH279" s="197"/>
      <c r="AI279" s="184"/>
      <c r="AJ279" s="184"/>
      <c r="AK279" s="184"/>
      <c r="AL279" s="184"/>
      <c r="AM279" s="184"/>
      <c r="AN279" s="184"/>
      <c r="AO279" s="184"/>
      <c r="AP279" s="184"/>
      <c r="AQ279" s="184"/>
      <c r="AR279" s="184"/>
      <c r="AS279" s="184"/>
      <c r="AT279" s="184"/>
      <c r="AU279" s="184"/>
      <c r="AV279" s="184"/>
      <c r="AW279" s="184"/>
      <c r="AX279" s="184"/>
      <c r="AY279" s="187"/>
      <c r="AZ279" s="187"/>
    </row>
    <row r="280" spans="1:52" x14ac:dyDescent="0.25">
      <c r="A280" s="192">
        <f t="shared" si="4"/>
        <v>267</v>
      </c>
      <c r="B280" s="182"/>
      <c r="C280" s="202"/>
      <c r="D280" s="202"/>
      <c r="E280" s="202"/>
      <c r="F280" s="202"/>
      <c r="G280" s="202"/>
      <c r="H280" s="202"/>
      <c r="I280" s="184"/>
      <c r="J280" s="184"/>
      <c r="K280" s="184"/>
      <c r="L280" s="184"/>
      <c r="M280" s="184"/>
      <c r="N280" s="184"/>
      <c r="O280" s="211"/>
      <c r="P280" s="184"/>
      <c r="Q280" s="184"/>
      <c r="R280" s="184"/>
      <c r="S280" s="184"/>
      <c r="T280" s="184"/>
      <c r="U280" s="184"/>
      <c r="V280" s="184"/>
      <c r="W280" s="184"/>
      <c r="X280" s="184"/>
      <c r="Y280" s="184"/>
      <c r="Z280" s="184"/>
      <c r="AA280" s="184"/>
      <c r="AB280" s="184"/>
      <c r="AC280" s="184"/>
      <c r="AD280" s="184"/>
      <c r="AE280" s="184"/>
      <c r="AF280" s="184"/>
      <c r="AG280" s="184"/>
      <c r="AH280" s="197"/>
      <c r="AI280" s="184"/>
      <c r="AJ280" s="184"/>
      <c r="AK280" s="184"/>
      <c r="AL280" s="184"/>
      <c r="AM280" s="184"/>
      <c r="AN280" s="184"/>
      <c r="AO280" s="184"/>
      <c r="AP280" s="184"/>
      <c r="AQ280" s="184"/>
      <c r="AR280" s="184"/>
      <c r="AS280" s="184"/>
      <c r="AT280" s="184"/>
      <c r="AU280" s="184"/>
      <c r="AV280" s="184"/>
      <c r="AW280" s="184"/>
      <c r="AX280" s="184"/>
      <c r="AY280" s="187"/>
      <c r="AZ280" s="187"/>
    </row>
    <row r="281" spans="1:52" x14ac:dyDescent="0.25">
      <c r="A281" s="192">
        <f t="shared" si="4"/>
        <v>268</v>
      </c>
      <c r="B281" s="182"/>
      <c r="C281" s="202"/>
      <c r="D281" s="202"/>
      <c r="E281" s="202"/>
      <c r="F281" s="202"/>
      <c r="G281" s="202"/>
      <c r="H281" s="202"/>
      <c r="I281" s="184"/>
      <c r="J281" s="184"/>
      <c r="K281" s="184"/>
      <c r="L281" s="184"/>
      <c r="M281" s="184"/>
      <c r="N281" s="184"/>
      <c r="O281" s="211"/>
      <c r="P281" s="184"/>
      <c r="Q281" s="184"/>
      <c r="R281" s="184"/>
      <c r="S281" s="184"/>
      <c r="T281" s="184"/>
      <c r="U281" s="184"/>
      <c r="V281" s="184"/>
      <c r="W281" s="184"/>
      <c r="X281" s="184"/>
      <c r="Y281" s="184"/>
      <c r="Z281" s="184"/>
      <c r="AA281" s="184"/>
      <c r="AB281" s="184"/>
      <c r="AC281" s="184"/>
      <c r="AD281" s="184"/>
      <c r="AE281" s="184"/>
      <c r="AF281" s="184"/>
      <c r="AG281" s="184"/>
      <c r="AH281" s="197"/>
      <c r="AI281" s="184"/>
      <c r="AJ281" s="184"/>
      <c r="AK281" s="184"/>
      <c r="AL281" s="184"/>
      <c r="AM281" s="184"/>
      <c r="AN281" s="184"/>
      <c r="AO281" s="184"/>
      <c r="AP281" s="184"/>
      <c r="AQ281" s="184"/>
      <c r="AR281" s="184"/>
      <c r="AS281" s="184"/>
      <c r="AT281" s="184"/>
      <c r="AU281" s="184"/>
      <c r="AV281" s="184"/>
      <c r="AW281" s="184"/>
      <c r="AX281" s="184"/>
      <c r="AY281" s="187"/>
      <c r="AZ281" s="187"/>
    </row>
    <row r="282" spans="1:52" x14ac:dyDescent="0.25">
      <c r="A282" s="192">
        <f t="shared" si="4"/>
        <v>269</v>
      </c>
      <c r="B282" s="182"/>
      <c r="C282" s="202"/>
      <c r="D282" s="202"/>
      <c r="E282" s="202"/>
      <c r="F282" s="202"/>
      <c r="G282" s="202"/>
      <c r="H282" s="202"/>
      <c r="I282" s="184"/>
      <c r="J282" s="184"/>
      <c r="K282" s="184"/>
      <c r="L282" s="184"/>
      <c r="M282" s="184"/>
      <c r="N282" s="184"/>
      <c r="O282" s="211"/>
      <c r="P282" s="184"/>
      <c r="Q282" s="184"/>
      <c r="R282" s="184"/>
      <c r="S282" s="184"/>
      <c r="T282" s="184"/>
      <c r="U282" s="184"/>
      <c r="V282" s="184"/>
      <c r="W282" s="184"/>
      <c r="X282" s="184"/>
      <c r="Y282" s="184"/>
      <c r="Z282" s="184"/>
      <c r="AA282" s="184"/>
      <c r="AB282" s="184"/>
      <c r="AC282" s="184"/>
      <c r="AD282" s="184"/>
      <c r="AE282" s="184"/>
      <c r="AF282" s="184"/>
      <c r="AG282" s="184"/>
      <c r="AH282" s="197"/>
      <c r="AI282" s="184"/>
      <c r="AJ282" s="184"/>
      <c r="AK282" s="184"/>
      <c r="AL282" s="184"/>
      <c r="AM282" s="184"/>
      <c r="AN282" s="184"/>
      <c r="AO282" s="184"/>
      <c r="AP282" s="184"/>
      <c r="AQ282" s="184"/>
      <c r="AR282" s="184"/>
      <c r="AS282" s="184"/>
      <c r="AT282" s="184"/>
      <c r="AU282" s="184"/>
      <c r="AV282" s="184"/>
      <c r="AW282" s="184"/>
      <c r="AX282" s="184"/>
      <c r="AY282" s="187"/>
      <c r="AZ282" s="187"/>
    </row>
    <row r="283" spans="1:52" x14ac:dyDescent="0.25">
      <c r="A283" s="192">
        <f t="shared" si="4"/>
        <v>270</v>
      </c>
      <c r="B283" s="182"/>
      <c r="C283" s="202"/>
      <c r="D283" s="202"/>
      <c r="E283" s="202"/>
      <c r="F283" s="202"/>
      <c r="G283" s="202"/>
      <c r="H283" s="202"/>
      <c r="I283" s="184"/>
      <c r="J283" s="184"/>
      <c r="K283" s="184"/>
      <c r="L283" s="184"/>
      <c r="M283" s="184"/>
      <c r="N283" s="184"/>
      <c r="O283" s="211"/>
      <c r="P283" s="184"/>
      <c r="Q283" s="184"/>
      <c r="R283" s="184"/>
      <c r="S283" s="184"/>
      <c r="T283" s="184"/>
      <c r="U283" s="184"/>
      <c r="V283" s="184"/>
      <c r="W283" s="184"/>
      <c r="X283" s="184"/>
      <c r="Y283" s="184"/>
      <c r="Z283" s="184"/>
      <c r="AA283" s="184"/>
      <c r="AB283" s="184"/>
      <c r="AC283" s="184"/>
      <c r="AD283" s="184"/>
      <c r="AE283" s="184"/>
      <c r="AF283" s="184"/>
      <c r="AG283" s="184"/>
      <c r="AH283" s="197"/>
      <c r="AI283" s="184"/>
      <c r="AJ283" s="184"/>
      <c r="AK283" s="184"/>
      <c r="AL283" s="184"/>
      <c r="AM283" s="184"/>
      <c r="AN283" s="184"/>
      <c r="AO283" s="184"/>
      <c r="AP283" s="184"/>
      <c r="AQ283" s="184"/>
      <c r="AR283" s="184"/>
      <c r="AS283" s="184"/>
      <c r="AT283" s="184"/>
      <c r="AU283" s="184"/>
      <c r="AV283" s="184"/>
      <c r="AW283" s="184"/>
      <c r="AX283" s="184"/>
      <c r="AY283" s="187"/>
      <c r="AZ283" s="187"/>
    </row>
    <row r="284" spans="1:52" x14ac:dyDescent="0.25">
      <c r="A284" s="192">
        <f t="shared" si="4"/>
        <v>271</v>
      </c>
      <c r="B284" s="182"/>
      <c r="C284" s="202"/>
      <c r="D284" s="202"/>
      <c r="E284" s="202"/>
      <c r="F284" s="202"/>
      <c r="G284" s="202"/>
      <c r="H284" s="202"/>
      <c r="I284" s="184"/>
      <c r="J284" s="184"/>
      <c r="K284" s="184"/>
      <c r="L284" s="184"/>
      <c r="M284" s="184"/>
      <c r="N284" s="184"/>
      <c r="O284" s="211"/>
      <c r="P284" s="184"/>
      <c r="Q284" s="184"/>
      <c r="R284" s="184"/>
      <c r="S284" s="184"/>
      <c r="T284" s="184"/>
      <c r="U284" s="184"/>
      <c r="V284" s="184"/>
      <c r="W284" s="184"/>
      <c r="X284" s="184"/>
      <c r="Y284" s="184"/>
      <c r="Z284" s="184"/>
      <c r="AA284" s="184"/>
      <c r="AB284" s="184"/>
      <c r="AC284" s="184"/>
      <c r="AD284" s="184"/>
      <c r="AE284" s="184"/>
      <c r="AF284" s="184"/>
      <c r="AG284" s="184"/>
      <c r="AH284" s="197"/>
      <c r="AI284" s="184"/>
      <c r="AJ284" s="184"/>
      <c r="AK284" s="184"/>
      <c r="AL284" s="184"/>
      <c r="AM284" s="184"/>
      <c r="AN284" s="184"/>
      <c r="AO284" s="184"/>
      <c r="AP284" s="184"/>
      <c r="AQ284" s="184"/>
      <c r="AR284" s="184"/>
      <c r="AS284" s="184"/>
      <c r="AT284" s="184"/>
      <c r="AU284" s="184"/>
      <c r="AV284" s="184"/>
      <c r="AW284" s="184"/>
      <c r="AX284" s="184"/>
      <c r="AY284" s="187"/>
      <c r="AZ284" s="187"/>
    </row>
    <row r="285" spans="1:52" x14ac:dyDescent="0.25">
      <c r="A285" s="192">
        <f t="shared" si="4"/>
        <v>272</v>
      </c>
      <c r="B285" s="182"/>
      <c r="C285" s="202"/>
      <c r="D285" s="202"/>
      <c r="E285" s="202"/>
      <c r="F285" s="202"/>
      <c r="G285" s="202"/>
      <c r="H285" s="202"/>
      <c r="I285" s="184"/>
      <c r="J285" s="184"/>
      <c r="K285" s="184"/>
      <c r="L285" s="184"/>
      <c r="M285" s="184"/>
      <c r="N285" s="184"/>
      <c r="O285" s="211"/>
      <c r="P285" s="184"/>
      <c r="Q285" s="184"/>
      <c r="R285" s="184"/>
      <c r="S285" s="184"/>
      <c r="T285" s="184"/>
      <c r="U285" s="184"/>
      <c r="V285" s="184"/>
      <c r="W285" s="184"/>
      <c r="X285" s="184"/>
      <c r="Y285" s="184"/>
      <c r="Z285" s="184"/>
      <c r="AA285" s="184"/>
      <c r="AB285" s="184"/>
      <c r="AC285" s="184"/>
      <c r="AD285" s="184"/>
      <c r="AE285" s="184"/>
      <c r="AF285" s="184"/>
      <c r="AG285" s="184"/>
      <c r="AH285" s="197"/>
      <c r="AI285" s="184"/>
      <c r="AJ285" s="184"/>
      <c r="AK285" s="184"/>
      <c r="AL285" s="184"/>
      <c r="AM285" s="184"/>
      <c r="AN285" s="184"/>
      <c r="AO285" s="184"/>
      <c r="AP285" s="184"/>
      <c r="AQ285" s="184"/>
      <c r="AR285" s="184"/>
      <c r="AS285" s="184"/>
      <c r="AT285" s="184"/>
      <c r="AU285" s="184"/>
      <c r="AV285" s="184"/>
      <c r="AW285" s="184"/>
      <c r="AX285" s="184"/>
      <c r="AY285" s="187"/>
      <c r="AZ285" s="187"/>
    </row>
    <row r="286" spans="1:52" x14ac:dyDescent="0.25">
      <c r="A286" s="192">
        <f t="shared" si="4"/>
        <v>273</v>
      </c>
      <c r="B286" s="182"/>
      <c r="C286" s="202"/>
      <c r="D286" s="202"/>
      <c r="E286" s="202"/>
      <c r="F286" s="202"/>
      <c r="G286" s="202"/>
      <c r="H286" s="202"/>
      <c r="I286" s="184"/>
      <c r="J286" s="184"/>
      <c r="K286" s="184"/>
      <c r="L286" s="184"/>
      <c r="M286" s="184"/>
      <c r="N286" s="184"/>
      <c r="O286" s="211"/>
      <c r="P286" s="184"/>
      <c r="Q286" s="184"/>
      <c r="R286" s="184"/>
      <c r="S286" s="184"/>
      <c r="T286" s="184"/>
      <c r="U286" s="184"/>
      <c r="V286" s="184"/>
      <c r="W286" s="184"/>
      <c r="X286" s="184"/>
      <c r="Y286" s="184"/>
      <c r="Z286" s="184"/>
      <c r="AA286" s="184"/>
      <c r="AB286" s="184"/>
      <c r="AC286" s="184"/>
      <c r="AD286" s="184"/>
      <c r="AE286" s="184"/>
      <c r="AF286" s="184"/>
      <c r="AG286" s="184"/>
      <c r="AH286" s="197"/>
      <c r="AI286" s="184"/>
      <c r="AJ286" s="184"/>
      <c r="AK286" s="184"/>
      <c r="AL286" s="184"/>
      <c r="AM286" s="184"/>
      <c r="AN286" s="184"/>
      <c r="AO286" s="184"/>
      <c r="AP286" s="184"/>
      <c r="AQ286" s="184"/>
      <c r="AR286" s="184"/>
      <c r="AS286" s="184"/>
      <c r="AT286" s="184"/>
      <c r="AU286" s="184"/>
      <c r="AV286" s="184"/>
      <c r="AW286" s="184"/>
      <c r="AX286" s="184"/>
      <c r="AY286" s="187"/>
      <c r="AZ286" s="187"/>
    </row>
    <row r="287" spans="1:52" x14ac:dyDescent="0.25">
      <c r="A287" s="192">
        <f t="shared" si="4"/>
        <v>274</v>
      </c>
      <c r="B287" s="182"/>
      <c r="C287" s="202"/>
      <c r="D287" s="202"/>
      <c r="E287" s="202"/>
      <c r="F287" s="202"/>
      <c r="G287" s="202"/>
      <c r="H287" s="202"/>
      <c r="I287" s="184"/>
      <c r="J287" s="184"/>
      <c r="K287" s="184"/>
      <c r="L287" s="184"/>
      <c r="M287" s="184"/>
      <c r="N287" s="184"/>
      <c r="O287" s="211"/>
      <c r="P287" s="184"/>
      <c r="Q287" s="184"/>
      <c r="R287" s="184"/>
      <c r="S287" s="184"/>
      <c r="T287" s="184"/>
      <c r="U287" s="184"/>
      <c r="V287" s="184"/>
      <c r="W287" s="184"/>
      <c r="X287" s="184"/>
      <c r="Y287" s="184"/>
      <c r="Z287" s="184"/>
      <c r="AA287" s="184"/>
      <c r="AB287" s="184"/>
      <c r="AC287" s="184"/>
      <c r="AD287" s="184"/>
      <c r="AE287" s="184"/>
      <c r="AF287" s="184"/>
      <c r="AG287" s="184"/>
      <c r="AH287" s="197"/>
      <c r="AI287" s="184"/>
      <c r="AJ287" s="184"/>
      <c r="AK287" s="184"/>
      <c r="AL287" s="184"/>
      <c r="AM287" s="184"/>
      <c r="AN287" s="184"/>
      <c r="AO287" s="184"/>
      <c r="AP287" s="184"/>
      <c r="AQ287" s="184"/>
      <c r="AR287" s="184"/>
      <c r="AS287" s="184"/>
      <c r="AT287" s="184"/>
      <c r="AU287" s="184"/>
      <c r="AV287" s="184"/>
      <c r="AW287" s="184"/>
      <c r="AX287" s="184"/>
      <c r="AY287" s="187"/>
      <c r="AZ287" s="187"/>
    </row>
    <row r="288" spans="1:52" x14ac:dyDescent="0.25">
      <c r="A288" s="192">
        <f t="shared" si="4"/>
        <v>275</v>
      </c>
      <c r="B288" s="182"/>
      <c r="C288" s="202"/>
      <c r="D288" s="202"/>
      <c r="E288" s="202"/>
      <c r="F288" s="202"/>
      <c r="G288" s="202"/>
      <c r="H288" s="202"/>
      <c r="I288" s="184"/>
      <c r="J288" s="184"/>
      <c r="K288" s="184"/>
      <c r="L288" s="184"/>
      <c r="M288" s="184"/>
      <c r="N288" s="184"/>
      <c r="O288" s="211"/>
      <c r="P288" s="184"/>
      <c r="Q288" s="184"/>
      <c r="R288" s="184"/>
      <c r="S288" s="184"/>
      <c r="T288" s="184"/>
      <c r="U288" s="184"/>
      <c r="V288" s="184"/>
      <c r="W288" s="184"/>
      <c r="X288" s="184"/>
      <c r="Y288" s="184"/>
      <c r="Z288" s="184"/>
      <c r="AA288" s="184"/>
      <c r="AB288" s="184"/>
      <c r="AC288" s="184"/>
      <c r="AD288" s="184"/>
      <c r="AE288" s="184"/>
      <c r="AF288" s="184"/>
      <c r="AG288" s="184"/>
      <c r="AH288" s="197"/>
      <c r="AI288" s="184"/>
      <c r="AJ288" s="184"/>
      <c r="AK288" s="184"/>
      <c r="AL288" s="184"/>
      <c r="AM288" s="184"/>
      <c r="AN288" s="184"/>
      <c r="AO288" s="184"/>
      <c r="AP288" s="184"/>
      <c r="AQ288" s="184"/>
      <c r="AR288" s="184"/>
      <c r="AS288" s="184"/>
      <c r="AT288" s="184"/>
      <c r="AU288" s="184"/>
      <c r="AV288" s="184"/>
      <c r="AW288" s="184"/>
      <c r="AX288" s="184"/>
      <c r="AY288" s="187"/>
      <c r="AZ288" s="187"/>
    </row>
    <row r="289" spans="1:52" x14ac:dyDescent="0.25">
      <c r="A289" s="192">
        <f t="shared" si="4"/>
        <v>276</v>
      </c>
      <c r="B289" s="182"/>
      <c r="C289" s="202"/>
      <c r="D289" s="202"/>
      <c r="E289" s="202"/>
      <c r="F289" s="202"/>
      <c r="G289" s="202"/>
      <c r="H289" s="202"/>
      <c r="I289" s="184"/>
      <c r="J289" s="184"/>
      <c r="K289" s="184"/>
      <c r="L289" s="184"/>
      <c r="M289" s="184"/>
      <c r="N289" s="184"/>
      <c r="O289" s="211"/>
      <c r="P289" s="184"/>
      <c r="Q289" s="184"/>
      <c r="R289" s="184"/>
      <c r="S289" s="184"/>
      <c r="T289" s="184"/>
      <c r="U289" s="184"/>
      <c r="V289" s="184"/>
      <c r="W289" s="184"/>
      <c r="X289" s="184"/>
      <c r="Y289" s="184"/>
      <c r="Z289" s="184"/>
      <c r="AA289" s="184"/>
      <c r="AB289" s="184"/>
      <c r="AC289" s="184"/>
      <c r="AD289" s="184"/>
      <c r="AE289" s="184"/>
      <c r="AF289" s="184"/>
      <c r="AG289" s="184"/>
      <c r="AH289" s="197"/>
      <c r="AI289" s="184"/>
      <c r="AJ289" s="184"/>
      <c r="AK289" s="184"/>
      <c r="AL289" s="184"/>
      <c r="AM289" s="184"/>
      <c r="AN289" s="184"/>
      <c r="AO289" s="184"/>
      <c r="AP289" s="184"/>
      <c r="AQ289" s="184"/>
      <c r="AR289" s="184"/>
      <c r="AS289" s="184"/>
      <c r="AT289" s="184"/>
      <c r="AU289" s="184"/>
      <c r="AV289" s="184"/>
      <c r="AW289" s="184"/>
      <c r="AX289" s="184"/>
      <c r="AY289" s="187"/>
      <c r="AZ289" s="187"/>
    </row>
    <row r="290" spans="1:52" x14ac:dyDescent="0.25">
      <c r="A290" s="192">
        <f t="shared" si="4"/>
        <v>277</v>
      </c>
      <c r="B290" s="182"/>
      <c r="C290" s="202"/>
      <c r="D290" s="202"/>
      <c r="E290" s="202"/>
      <c r="F290" s="202"/>
      <c r="G290" s="202"/>
      <c r="H290" s="202"/>
      <c r="I290" s="184"/>
      <c r="J290" s="184"/>
      <c r="K290" s="184"/>
      <c r="L290" s="184"/>
      <c r="M290" s="184"/>
      <c r="N290" s="184"/>
      <c r="O290" s="211"/>
      <c r="P290" s="184"/>
      <c r="Q290" s="184"/>
      <c r="R290" s="184"/>
      <c r="S290" s="184"/>
      <c r="T290" s="184"/>
      <c r="U290" s="184"/>
      <c r="V290" s="184"/>
      <c r="W290" s="184"/>
      <c r="X290" s="184"/>
      <c r="Y290" s="184"/>
      <c r="Z290" s="184"/>
      <c r="AA290" s="184"/>
      <c r="AB290" s="184"/>
      <c r="AC290" s="184"/>
      <c r="AD290" s="184"/>
      <c r="AE290" s="184"/>
      <c r="AF290" s="184"/>
      <c r="AG290" s="184"/>
      <c r="AH290" s="197"/>
      <c r="AI290" s="184"/>
      <c r="AJ290" s="184"/>
      <c r="AK290" s="184"/>
      <c r="AL290" s="184"/>
      <c r="AM290" s="184"/>
      <c r="AN290" s="184"/>
      <c r="AO290" s="184"/>
      <c r="AP290" s="184"/>
      <c r="AQ290" s="184"/>
      <c r="AR290" s="184"/>
      <c r="AS290" s="184"/>
      <c r="AT290" s="184"/>
      <c r="AU290" s="184"/>
      <c r="AV290" s="184"/>
      <c r="AW290" s="184"/>
      <c r="AX290" s="184"/>
      <c r="AY290" s="187"/>
      <c r="AZ290" s="187"/>
    </row>
    <row r="291" spans="1:52" x14ac:dyDescent="0.25">
      <c r="A291" s="192">
        <f t="shared" si="4"/>
        <v>278</v>
      </c>
      <c r="B291" s="182"/>
      <c r="C291" s="202"/>
      <c r="D291" s="202"/>
      <c r="E291" s="202"/>
      <c r="F291" s="202"/>
      <c r="G291" s="202"/>
      <c r="H291" s="202"/>
      <c r="I291" s="184"/>
      <c r="J291" s="184"/>
      <c r="K291" s="184"/>
      <c r="L291" s="184"/>
      <c r="M291" s="184"/>
      <c r="N291" s="184"/>
      <c r="O291" s="211"/>
      <c r="P291" s="184"/>
      <c r="Q291" s="184"/>
      <c r="R291" s="184"/>
      <c r="S291" s="184"/>
      <c r="T291" s="184"/>
      <c r="U291" s="184"/>
      <c r="V291" s="184"/>
      <c r="W291" s="184"/>
      <c r="X291" s="184"/>
      <c r="Y291" s="184"/>
      <c r="Z291" s="184"/>
      <c r="AA291" s="184"/>
      <c r="AB291" s="184"/>
      <c r="AC291" s="184"/>
      <c r="AD291" s="184"/>
      <c r="AE291" s="184"/>
      <c r="AF291" s="184"/>
      <c r="AG291" s="184"/>
      <c r="AH291" s="197"/>
      <c r="AI291" s="184"/>
      <c r="AJ291" s="184"/>
      <c r="AK291" s="184"/>
      <c r="AL291" s="184"/>
      <c r="AM291" s="184"/>
      <c r="AN291" s="184"/>
      <c r="AO291" s="184"/>
      <c r="AP291" s="184"/>
      <c r="AQ291" s="184"/>
      <c r="AR291" s="184"/>
      <c r="AS291" s="184"/>
      <c r="AT291" s="184"/>
      <c r="AU291" s="184"/>
      <c r="AV291" s="184"/>
      <c r="AW291" s="184"/>
      <c r="AX291" s="184"/>
      <c r="AY291" s="187"/>
      <c r="AZ291" s="187"/>
    </row>
    <row r="292" spans="1:52" x14ac:dyDescent="0.25">
      <c r="A292" s="192">
        <f t="shared" si="4"/>
        <v>279</v>
      </c>
      <c r="B292" s="182"/>
      <c r="C292" s="202"/>
      <c r="D292" s="202"/>
      <c r="E292" s="202"/>
      <c r="F292" s="202"/>
      <c r="G292" s="202"/>
      <c r="H292" s="202"/>
      <c r="I292" s="184"/>
      <c r="J292" s="184"/>
      <c r="K292" s="184"/>
      <c r="L292" s="184"/>
      <c r="M292" s="184"/>
      <c r="N292" s="184"/>
      <c r="O292" s="211"/>
      <c r="P292" s="184"/>
      <c r="Q292" s="184"/>
      <c r="R292" s="184"/>
      <c r="S292" s="184"/>
      <c r="T292" s="184"/>
      <c r="U292" s="184"/>
      <c r="V292" s="184"/>
      <c r="W292" s="184"/>
      <c r="X292" s="184"/>
      <c r="Y292" s="184"/>
      <c r="Z292" s="184"/>
      <c r="AA292" s="184"/>
      <c r="AB292" s="184"/>
      <c r="AC292" s="184"/>
      <c r="AD292" s="184"/>
      <c r="AE292" s="184"/>
      <c r="AF292" s="184"/>
      <c r="AG292" s="184"/>
      <c r="AH292" s="197"/>
      <c r="AI292" s="184"/>
      <c r="AJ292" s="184"/>
      <c r="AK292" s="184"/>
      <c r="AL292" s="184"/>
      <c r="AM292" s="184"/>
      <c r="AN292" s="184"/>
      <c r="AO292" s="184"/>
      <c r="AP292" s="184"/>
      <c r="AQ292" s="184"/>
      <c r="AR292" s="184"/>
      <c r="AS292" s="184"/>
      <c r="AT292" s="184"/>
      <c r="AU292" s="184"/>
      <c r="AV292" s="184"/>
      <c r="AW292" s="184"/>
      <c r="AX292" s="184"/>
      <c r="AY292" s="187"/>
      <c r="AZ292" s="187"/>
    </row>
    <row r="293" spans="1:52" x14ac:dyDescent="0.25">
      <c r="A293" s="192">
        <f t="shared" si="4"/>
        <v>280</v>
      </c>
      <c r="B293" s="182"/>
      <c r="C293" s="202"/>
      <c r="D293" s="202"/>
      <c r="E293" s="202"/>
      <c r="F293" s="202"/>
      <c r="G293" s="202"/>
      <c r="H293" s="202"/>
      <c r="I293" s="184"/>
      <c r="J293" s="184"/>
      <c r="K293" s="184"/>
      <c r="L293" s="184"/>
      <c r="M293" s="184"/>
      <c r="N293" s="184"/>
      <c r="O293" s="211"/>
      <c r="P293" s="184"/>
      <c r="Q293" s="184"/>
      <c r="R293" s="184"/>
      <c r="S293" s="184"/>
      <c r="T293" s="184"/>
      <c r="U293" s="184"/>
      <c r="V293" s="184"/>
      <c r="W293" s="184"/>
      <c r="X293" s="184"/>
      <c r="Y293" s="184"/>
      <c r="Z293" s="184"/>
      <c r="AA293" s="184"/>
      <c r="AB293" s="184"/>
      <c r="AC293" s="184"/>
      <c r="AD293" s="184"/>
      <c r="AE293" s="184"/>
      <c r="AF293" s="184"/>
      <c r="AG293" s="184"/>
      <c r="AH293" s="197"/>
      <c r="AI293" s="184"/>
      <c r="AJ293" s="184"/>
      <c r="AK293" s="184"/>
      <c r="AL293" s="184"/>
      <c r="AM293" s="184"/>
      <c r="AN293" s="184"/>
      <c r="AO293" s="184"/>
      <c r="AP293" s="184"/>
      <c r="AQ293" s="184"/>
      <c r="AR293" s="184"/>
      <c r="AS293" s="184"/>
      <c r="AT293" s="184"/>
      <c r="AU293" s="184"/>
      <c r="AV293" s="184"/>
      <c r="AW293" s="184"/>
      <c r="AX293" s="184"/>
      <c r="AY293" s="187"/>
      <c r="AZ293" s="187"/>
    </row>
    <row r="294" spans="1:52" x14ac:dyDescent="0.25">
      <c r="A294" s="192">
        <f t="shared" si="4"/>
        <v>281</v>
      </c>
      <c r="B294" s="182"/>
      <c r="C294" s="202"/>
      <c r="D294" s="202"/>
      <c r="E294" s="202"/>
      <c r="F294" s="202"/>
      <c r="G294" s="202"/>
      <c r="H294" s="202"/>
      <c r="I294" s="184"/>
      <c r="J294" s="184"/>
      <c r="K294" s="184"/>
      <c r="L294" s="184"/>
      <c r="M294" s="184"/>
      <c r="N294" s="184"/>
      <c r="O294" s="211"/>
      <c r="P294" s="184"/>
      <c r="Q294" s="184"/>
      <c r="R294" s="184"/>
      <c r="S294" s="184"/>
      <c r="T294" s="184"/>
      <c r="U294" s="184"/>
      <c r="V294" s="184"/>
      <c r="W294" s="184"/>
      <c r="X294" s="184"/>
      <c r="Y294" s="184"/>
      <c r="Z294" s="184"/>
      <c r="AA294" s="184"/>
      <c r="AB294" s="184"/>
      <c r="AC294" s="184"/>
      <c r="AD294" s="184"/>
      <c r="AE294" s="184"/>
      <c r="AF294" s="184"/>
      <c r="AG294" s="184"/>
      <c r="AH294" s="197"/>
      <c r="AI294" s="184"/>
      <c r="AJ294" s="184"/>
      <c r="AK294" s="184"/>
      <c r="AL294" s="184"/>
      <c r="AM294" s="184"/>
      <c r="AN294" s="184"/>
      <c r="AO294" s="184"/>
      <c r="AP294" s="184"/>
      <c r="AQ294" s="184"/>
      <c r="AR294" s="184"/>
      <c r="AS294" s="184"/>
      <c r="AT294" s="184"/>
      <c r="AU294" s="184"/>
      <c r="AV294" s="184"/>
      <c r="AW294" s="184"/>
      <c r="AX294" s="184"/>
      <c r="AY294" s="187"/>
      <c r="AZ294" s="187"/>
    </row>
    <row r="295" spans="1:52" x14ac:dyDescent="0.25">
      <c r="A295" s="192">
        <f t="shared" si="4"/>
        <v>282</v>
      </c>
      <c r="B295" s="182"/>
      <c r="C295" s="202"/>
      <c r="D295" s="202"/>
      <c r="E295" s="202"/>
      <c r="F295" s="202"/>
      <c r="G295" s="202"/>
      <c r="H295" s="202"/>
      <c r="I295" s="184"/>
      <c r="J295" s="184"/>
      <c r="K295" s="184"/>
      <c r="L295" s="184"/>
      <c r="M295" s="184"/>
      <c r="N295" s="184"/>
      <c r="O295" s="211"/>
      <c r="P295" s="184"/>
      <c r="Q295" s="184"/>
      <c r="R295" s="184"/>
      <c r="S295" s="184"/>
      <c r="T295" s="184"/>
      <c r="U295" s="184"/>
      <c r="V295" s="184"/>
      <c r="W295" s="184"/>
      <c r="X295" s="184"/>
      <c r="Y295" s="184"/>
      <c r="Z295" s="184"/>
      <c r="AA295" s="184"/>
      <c r="AB295" s="184"/>
      <c r="AC295" s="184"/>
      <c r="AD295" s="184"/>
      <c r="AE295" s="184"/>
      <c r="AF295" s="184"/>
      <c r="AG295" s="184"/>
      <c r="AH295" s="197"/>
      <c r="AI295" s="184"/>
      <c r="AJ295" s="184"/>
      <c r="AK295" s="184"/>
      <c r="AL295" s="184"/>
      <c r="AM295" s="184"/>
      <c r="AN295" s="184"/>
      <c r="AO295" s="184"/>
      <c r="AP295" s="184"/>
      <c r="AQ295" s="184"/>
      <c r="AR295" s="184"/>
      <c r="AS295" s="184"/>
      <c r="AT295" s="184"/>
      <c r="AU295" s="184"/>
      <c r="AV295" s="184"/>
      <c r="AW295" s="184"/>
      <c r="AX295" s="184"/>
      <c r="AY295" s="187"/>
      <c r="AZ295" s="187"/>
    </row>
    <row r="296" spans="1:52" x14ac:dyDescent="0.25">
      <c r="A296" s="192">
        <f t="shared" si="4"/>
        <v>283</v>
      </c>
      <c r="B296" s="182"/>
      <c r="C296" s="202"/>
      <c r="D296" s="202"/>
      <c r="E296" s="202"/>
      <c r="F296" s="202"/>
      <c r="G296" s="202"/>
      <c r="H296" s="202"/>
      <c r="I296" s="184"/>
      <c r="J296" s="184"/>
      <c r="K296" s="184"/>
      <c r="L296" s="184"/>
      <c r="M296" s="184"/>
      <c r="N296" s="184"/>
      <c r="O296" s="211"/>
      <c r="P296" s="184"/>
      <c r="Q296" s="184"/>
      <c r="R296" s="184"/>
      <c r="S296" s="184"/>
      <c r="T296" s="184"/>
      <c r="U296" s="184"/>
      <c r="V296" s="184"/>
      <c r="W296" s="184"/>
      <c r="X296" s="184"/>
      <c r="Y296" s="184"/>
      <c r="Z296" s="184"/>
      <c r="AA296" s="184"/>
      <c r="AB296" s="184"/>
      <c r="AC296" s="184"/>
      <c r="AD296" s="184"/>
      <c r="AE296" s="184"/>
      <c r="AF296" s="184"/>
      <c r="AG296" s="184"/>
      <c r="AH296" s="197"/>
      <c r="AI296" s="184"/>
      <c r="AJ296" s="184"/>
      <c r="AK296" s="184"/>
      <c r="AL296" s="184"/>
      <c r="AM296" s="184"/>
      <c r="AN296" s="184"/>
      <c r="AO296" s="184"/>
      <c r="AP296" s="184"/>
      <c r="AQ296" s="184"/>
      <c r="AR296" s="184"/>
      <c r="AS296" s="184"/>
      <c r="AT296" s="184"/>
      <c r="AU296" s="184"/>
      <c r="AV296" s="184"/>
      <c r="AW296" s="184"/>
      <c r="AX296" s="184"/>
      <c r="AY296" s="187"/>
      <c r="AZ296" s="187"/>
    </row>
    <row r="297" spans="1:52" x14ac:dyDescent="0.25">
      <c r="A297" s="192">
        <f t="shared" si="4"/>
        <v>284</v>
      </c>
      <c r="B297" s="182"/>
      <c r="C297" s="202"/>
      <c r="D297" s="202"/>
      <c r="E297" s="202"/>
      <c r="F297" s="202"/>
      <c r="G297" s="202"/>
      <c r="H297" s="202"/>
      <c r="I297" s="184"/>
      <c r="J297" s="184"/>
      <c r="K297" s="184"/>
      <c r="L297" s="184"/>
      <c r="M297" s="184"/>
      <c r="N297" s="184"/>
      <c r="O297" s="211"/>
      <c r="P297" s="184"/>
      <c r="Q297" s="184"/>
      <c r="R297" s="184"/>
      <c r="S297" s="184"/>
      <c r="T297" s="184"/>
      <c r="U297" s="184"/>
      <c r="V297" s="184"/>
      <c r="W297" s="184"/>
      <c r="X297" s="184"/>
      <c r="Y297" s="184"/>
      <c r="Z297" s="184"/>
      <c r="AA297" s="184"/>
      <c r="AB297" s="184"/>
      <c r="AC297" s="184"/>
      <c r="AD297" s="184"/>
      <c r="AE297" s="184"/>
      <c r="AF297" s="184"/>
      <c r="AG297" s="184"/>
      <c r="AH297" s="197"/>
      <c r="AI297" s="184"/>
      <c r="AJ297" s="184"/>
      <c r="AK297" s="184"/>
      <c r="AL297" s="184"/>
      <c r="AM297" s="184"/>
      <c r="AN297" s="184"/>
      <c r="AO297" s="184"/>
      <c r="AP297" s="184"/>
      <c r="AQ297" s="184"/>
      <c r="AR297" s="184"/>
      <c r="AS297" s="184"/>
      <c r="AT297" s="184"/>
      <c r="AU297" s="184"/>
      <c r="AV297" s="184"/>
      <c r="AW297" s="184"/>
      <c r="AX297" s="184"/>
      <c r="AY297" s="187"/>
      <c r="AZ297" s="187"/>
    </row>
    <row r="298" spans="1:52" x14ac:dyDescent="0.25">
      <c r="A298" s="192">
        <f t="shared" si="4"/>
        <v>285</v>
      </c>
      <c r="B298" s="182"/>
      <c r="C298" s="202"/>
      <c r="D298" s="202"/>
      <c r="E298" s="202"/>
      <c r="F298" s="202"/>
      <c r="G298" s="202"/>
      <c r="H298" s="202"/>
      <c r="I298" s="184"/>
      <c r="J298" s="184"/>
      <c r="K298" s="184"/>
      <c r="L298" s="184"/>
      <c r="M298" s="184"/>
      <c r="N298" s="184"/>
      <c r="O298" s="211"/>
      <c r="P298" s="184"/>
      <c r="Q298" s="184"/>
      <c r="R298" s="184"/>
      <c r="S298" s="184"/>
      <c r="T298" s="184"/>
      <c r="U298" s="184"/>
      <c r="V298" s="184"/>
      <c r="W298" s="184"/>
      <c r="X298" s="184"/>
      <c r="Y298" s="184"/>
      <c r="Z298" s="184"/>
      <c r="AA298" s="184"/>
      <c r="AB298" s="184"/>
      <c r="AC298" s="184"/>
      <c r="AD298" s="184"/>
      <c r="AE298" s="184"/>
      <c r="AF298" s="184"/>
      <c r="AG298" s="184"/>
      <c r="AH298" s="197"/>
      <c r="AI298" s="184"/>
      <c r="AJ298" s="184"/>
      <c r="AK298" s="184"/>
      <c r="AL298" s="184"/>
      <c r="AM298" s="184"/>
      <c r="AN298" s="184"/>
      <c r="AO298" s="184"/>
      <c r="AP298" s="184"/>
      <c r="AQ298" s="184"/>
      <c r="AR298" s="184"/>
      <c r="AS298" s="184"/>
      <c r="AT298" s="184"/>
      <c r="AU298" s="184"/>
      <c r="AV298" s="184"/>
      <c r="AW298" s="184"/>
      <c r="AX298" s="184"/>
      <c r="AY298" s="187"/>
      <c r="AZ298" s="187"/>
    </row>
    <row r="299" spans="1:52" x14ac:dyDescent="0.25">
      <c r="A299" s="192">
        <f t="shared" si="4"/>
        <v>286</v>
      </c>
      <c r="B299" s="182"/>
      <c r="C299" s="202"/>
      <c r="D299" s="202"/>
      <c r="E299" s="202"/>
      <c r="F299" s="202"/>
      <c r="G299" s="202"/>
      <c r="H299" s="202"/>
      <c r="I299" s="184"/>
      <c r="J299" s="184"/>
      <c r="K299" s="184"/>
      <c r="L299" s="184"/>
      <c r="M299" s="184"/>
      <c r="N299" s="184"/>
      <c r="O299" s="211"/>
      <c r="P299" s="184"/>
      <c r="Q299" s="184"/>
      <c r="R299" s="184"/>
      <c r="S299" s="184"/>
      <c r="T299" s="184"/>
      <c r="U299" s="184"/>
      <c r="V299" s="184"/>
      <c r="W299" s="184"/>
      <c r="X299" s="184"/>
      <c r="Y299" s="184"/>
      <c r="Z299" s="184"/>
      <c r="AA299" s="184"/>
      <c r="AB299" s="184"/>
      <c r="AC299" s="184"/>
      <c r="AD299" s="184"/>
      <c r="AE299" s="184"/>
      <c r="AF299" s="184"/>
      <c r="AG299" s="184"/>
      <c r="AH299" s="197"/>
      <c r="AI299" s="184"/>
      <c r="AJ299" s="184"/>
      <c r="AK299" s="184"/>
      <c r="AL299" s="184"/>
      <c r="AM299" s="184"/>
      <c r="AN299" s="184"/>
      <c r="AO299" s="184"/>
      <c r="AP299" s="184"/>
      <c r="AQ299" s="184"/>
      <c r="AR299" s="184"/>
      <c r="AS299" s="184"/>
      <c r="AT299" s="184"/>
      <c r="AU299" s="184"/>
      <c r="AV299" s="184"/>
      <c r="AW299" s="184"/>
      <c r="AX299" s="184"/>
      <c r="AY299" s="187"/>
      <c r="AZ299" s="187"/>
    </row>
    <row r="300" spans="1:52" x14ac:dyDescent="0.25">
      <c r="A300" s="192">
        <f t="shared" si="4"/>
        <v>287</v>
      </c>
      <c r="B300" s="182"/>
      <c r="C300" s="202"/>
      <c r="D300" s="202"/>
      <c r="E300" s="202"/>
      <c r="F300" s="202"/>
      <c r="G300" s="202"/>
      <c r="H300" s="202"/>
      <c r="I300" s="184"/>
      <c r="J300" s="184"/>
      <c r="K300" s="184"/>
      <c r="L300" s="184"/>
      <c r="M300" s="184"/>
      <c r="N300" s="184"/>
      <c r="O300" s="211"/>
      <c r="P300" s="184"/>
      <c r="Q300" s="184"/>
      <c r="R300" s="184"/>
      <c r="S300" s="184"/>
      <c r="T300" s="184"/>
      <c r="U300" s="184"/>
      <c r="V300" s="184"/>
      <c r="W300" s="184"/>
      <c r="X300" s="184"/>
      <c r="Y300" s="184"/>
      <c r="Z300" s="184"/>
      <c r="AA300" s="184"/>
      <c r="AB300" s="184"/>
      <c r="AC300" s="184"/>
      <c r="AD300" s="184"/>
      <c r="AE300" s="184"/>
      <c r="AF300" s="184"/>
      <c r="AG300" s="184"/>
      <c r="AH300" s="197"/>
      <c r="AI300" s="184"/>
      <c r="AJ300" s="184"/>
      <c r="AK300" s="184"/>
      <c r="AL300" s="184"/>
      <c r="AM300" s="184"/>
      <c r="AN300" s="184"/>
      <c r="AO300" s="184"/>
      <c r="AP300" s="184"/>
      <c r="AQ300" s="184"/>
      <c r="AR300" s="184"/>
      <c r="AS300" s="184"/>
      <c r="AT300" s="184"/>
      <c r="AU300" s="184"/>
      <c r="AV300" s="184"/>
      <c r="AW300" s="184"/>
      <c r="AX300" s="184"/>
      <c r="AY300" s="187"/>
      <c r="AZ300" s="187"/>
    </row>
    <row r="301" spans="1:52" x14ac:dyDescent="0.25">
      <c r="A301" s="192">
        <f t="shared" si="4"/>
        <v>288</v>
      </c>
      <c r="B301" s="182"/>
      <c r="C301" s="202"/>
      <c r="D301" s="202"/>
      <c r="E301" s="202"/>
      <c r="F301" s="202"/>
      <c r="G301" s="202"/>
      <c r="H301" s="202"/>
      <c r="I301" s="184"/>
      <c r="J301" s="184"/>
      <c r="K301" s="184"/>
      <c r="L301" s="184"/>
      <c r="M301" s="184"/>
      <c r="N301" s="184"/>
      <c r="O301" s="211"/>
      <c r="P301" s="184"/>
      <c r="Q301" s="184"/>
      <c r="R301" s="184"/>
      <c r="S301" s="184"/>
      <c r="T301" s="184"/>
      <c r="U301" s="184"/>
      <c r="V301" s="184"/>
      <c r="W301" s="184"/>
      <c r="X301" s="184"/>
      <c r="Y301" s="184"/>
      <c r="Z301" s="184"/>
      <c r="AA301" s="184"/>
      <c r="AB301" s="184"/>
      <c r="AC301" s="184"/>
      <c r="AD301" s="184"/>
      <c r="AE301" s="184"/>
      <c r="AF301" s="184"/>
      <c r="AG301" s="184"/>
      <c r="AH301" s="197"/>
      <c r="AI301" s="184"/>
      <c r="AJ301" s="184"/>
      <c r="AK301" s="184"/>
      <c r="AL301" s="184"/>
      <c r="AM301" s="184"/>
      <c r="AN301" s="184"/>
      <c r="AO301" s="184"/>
      <c r="AP301" s="184"/>
      <c r="AQ301" s="184"/>
      <c r="AR301" s="184"/>
      <c r="AS301" s="184"/>
      <c r="AT301" s="184"/>
      <c r="AU301" s="184"/>
      <c r="AV301" s="184"/>
      <c r="AW301" s="184"/>
      <c r="AX301" s="184"/>
      <c r="AY301" s="187"/>
      <c r="AZ301" s="187"/>
    </row>
    <row r="302" spans="1:52" x14ac:dyDescent="0.25">
      <c r="A302" s="192">
        <f t="shared" si="4"/>
        <v>289</v>
      </c>
      <c r="B302" s="182"/>
      <c r="C302" s="202"/>
      <c r="D302" s="202"/>
      <c r="E302" s="202"/>
      <c r="F302" s="202"/>
      <c r="G302" s="202"/>
      <c r="H302" s="202"/>
      <c r="I302" s="184"/>
      <c r="J302" s="184"/>
      <c r="K302" s="184"/>
      <c r="L302" s="184"/>
      <c r="M302" s="184"/>
      <c r="N302" s="184"/>
      <c r="O302" s="211"/>
      <c r="P302" s="184"/>
      <c r="Q302" s="184"/>
      <c r="R302" s="184"/>
      <c r="S302" s="184"/>
      <c r="T302" s="184"/>
      <c r="U302" s="184"/>
      <c r="V302" s="184"/>
      <c r="W302" s="184"/>
      <c r="X302" s="184"/>
      <c r="Y302" s="184"/>
      <c r="Z302" s="184"/>
      <c r="AA302" s="184"/>
      <c r="AB302" s="184"/>
      <c r="AC302" s="184"/>
      <c r="AD302" s="184"/>
      <c r="AE302" s="184"/>
      <c r="AF302" s="184"/>
      <c r="AG302" s="184"/>
      <c r="AH302" s="197"/>
      <c r="AI302" s="184"/>
      <c r="AJ302" s="184"/>
      <c r="AK302" s="184"/>
      <c r="AL302" s="184"/>
      <c r="AM302" s="184"/>
      <c r="AN302" s="184"/>
      <c r="AO302" s="184"/>
      <c r="AP302" s="184"/>
      <c r="AQ302" s="184"/>
      <c r="AR302" s="184"/>
      <c r="AS302" s="184"/>
      <c r="AT302" s="184"/>
      <c r="AU302" s="184"/>
      <c r="AV302" s="184"/>
      <c r="AW302" s="184"/>
      <c r="AX302" s="184"/>
      <c r="AY302" s="187"/>
      <c r="AZ302" s="187"/>
    </row>
    <row r="303" spans="1:52" x14ac:dyDescent="0.25">
      <c r="A303" s="192">
        <f t="shared" si="4"/>
        <v>290</v>
      </c>
      <c r="B303" s="182"/>
      <c r="C303" s="202"/>
      <c r="D303" s="202"/>
      <c r="E303" s="202"/>
      <c r="F303" s="202"/>
      <c r="G303" s="202"/>
      <c r="H303" s="202"/>
      <c r="I303" s="184"/>
      <c r="J303" s="184"/>
      <c r="K303" s="184"/>
      <c r="L303" s="184"/>
      <c r="M303" s="184"/>
      <c r="N303" s="184"/>
      <c r="O303" s="211"/>
      <c r="P303" s="184"/>
      <c r="Q303" s="184"/>
      <c r="R303" s="184"/>
      <c r="S303" s="184"/>
      <c r="T303" s="184"/>
      <c r="U303" s="184"/>
      <c r="V303" s="184"/>
      <c r="W303" s="184"/>
      <c r="X303" s="184"/>
      <c r="Y303" s="184"/>
      <c r="Z303" s="184"/>
      <c r="AA303" s="184"/>
      <c r="AB303" s="184"/>
      <c r="AC303" s="184"/>
      <c r="AD303" s="184"/>
      <c r="AE303" s="184"/>
      <c r="AF303" s="184"/>
      <c r="AG303" s="184"/>
      <c r="AH303" s="197"/>
      <c r="AI303" s="184"/>
      <c r="AJ303" s="184"/>
      <c r="AK303" s="184"/>
      <c r="AL303" s="184"/>
      <c r="AM303" s="184"/>
      <c r="AN303" s="184"/>
      <c r="AO303" s="184"/>
      <c r="AP303" s="184"/>
      <c r="AQ303" s="184"/>
      <c r="AR303" s="184"/>
      <c r="AS303" s="184"/>
      <c r="AT303" s="184"/>
      <c r="AU303" s="184"/>
      <c r="AV303" s="184"/>
      <c r="AW303" s="184"/>
      <c r="AX303" s="184"/>
      <c r="AY303" s="187"/>
      <c r="AZ303" s="187"/>
    </row>
    <row r="304" spans="1:52" x14ac:dyDescent="0.25">
      <c r="A304" s="192">
        <f t="shared" si="4"/>
        <v>291</v>
      </c>
      <c r="B304" s="182"/>
      <c r="C304" s="202"/>
      <c r="D304" s="202"/>
      <c r="E304" s="202"/>
      <c r="F304" s="202"/>
      <c r="G304" s="202"/>
      <c r="H304" s="202"/>
      <c r="I304" s="184"/>
      <c r="J304" s="184"/>
      <c r="K304" s="184"/>
      <c r="L304" s="184"/>
      <c r="M304" s="184"/>
      <c r="N304" s="184"/>
      <c r="O304" s="211"/>
      <c r="P304" s="184"/>
      <c r="Q304" s="184"/>
      <c r="R304" s="184"/>
      <c r="S304" s="184"/>
      <c r="T304" s="184"/>
      <c r="U304" s="184"/>
      <c r="V304" s="184"/>
      <c r="W304" s="184"/>
      <c r="X304" s="184"/>
      <c r="Y304" s="184"/>
      <c r="Z304" s="184"/>
      <c r="AA304" s="184"/>
      <c r="AB304" s="184"/>
      <c r="AC304" s="184"/>
      <c r="AD304" s="184"/>
      <c r="AE304" s="184"/>
      <c r="AF304" s="184"/>
      <c r="AG304" s="184"/>
      <c r="AH304" s="197"/>
      <c r="AI304" s="184"/>
      <c r="AJ304" s="184"/>
      <c r="AK304" s="184"/>
      <c r="AL304" s="184"/>
      <c r="AM304" s="184"/>
      <c r="AN304" s="184"/>
      <c r="AO304" s="184"/>
      <c r="AP304" s="184"/>
      <c r="AQ304" s="184"/>
      <c r="AR304" s="184"/>
      <c r="AS304" s="184"/>
      <c r="AT304" s="184"/>
      <c r="AU304" s="184"/>
      <c r="AV304" s="184"/>
      <c r="AW304" s="184"/>
      <c r="AX304" s="184"/>
      <c r="AY304" s="187"/>
      <c r="AZ304" s="187"/>
    </row>
    <row r="305" spans="1:52" x14ac:dyDescent="0.25">
      <c r="A305" s="192">
        <f t="shared" si="4"/>
        <v>292</v>
      </c>
      <c r="B305" s="182"/>
      <c r="C305" s="202"/>
      <c r="D305" s="202"/>
      <c r="E305" s="202"/>
      <c r="F305" s="202"/>
      <c r="G305" s="202"/>
      <c r="H305" s="202"/>
      <c r="I305" s="184"/>
      <c r="J305" s="184"/>
      <c r="K305" s="184"/>
      <c r="L305" s="184"/>
      <c r="M305" s="184"/>
      <c r="N305" s="184"/>
      <c r="O305" s="211"/>
      <c r="P305" s="184"/>
      <c r="Q305" s="184"/>
      <c r="R305" s="184"/>
      <c r="S305" s="184"/>
      <c r="T305" s="184"/>
      <c r="U305" s="184"/>
      <c r="V305" s="184"/>
      <c r="W305" s="184"/>
      <c r="X305" s="184"/>
      <c r="Y305" s="184"/>
      <c r="Z305" s="184"/>
      <c r="AA305" s="184"/>
      <c r="AB305" s="184"/>
      <c r="AC305" s="184"/>
      <c r="AD305" s="184"/>
      <c r="AE305" s="184"/>
      <c r="AF305" s="184"/>
      <c r="AG305" s="184"/>
      <c r="AH305" s="197"/>
      <c r="AI305" s="184"/>
      <c r="AJ305" s="184"/>
      <c r="AK305" s="184"/>
      <c r="AL305" s="184"/>
      <c r="AM305" s="184"/>
      <c r="AN305" s="184"/>
      <c r="AO305" s="184"/>
      <c r="AP305" s="184"/>
      <c r="AQ305" s="184"/>
      <c r="AR305" s="184"/>
      <c r="AS305" s="184"/>
      <c r="AT305" s="184"/>
      <c r="AU305" s="184"/>
      <c r="AV305" s="184"/>
      <c r="AW305" s="184"/>
      <c r="AX305" s="184"/>
      <c r="AY305" s="187"/>
      <c r="AZ305" s="187"/>
    </row>
    <row r="306" spans="1:52" x14ac:dyDescent="0.25">
      <c r="A306" s="192">
        <f t="shared" si="4"/>
        <v>293</v>
      </c>
      <c r="B306" s="182"/>
      <c r="C306" s="202"/>
      <c r="D306" s="202"/>
      <c r="E306" s="202"/>
      <c r="F306" s="202"/>
      <c r="G306" s="202"/>
      <c r="H306" s="202"/>
      <c r="I306" s="184"/>
      <c r="J306" s="184"/>
      <c r="K306" s="184"/>
      <c r="L306" s="184"/>
      <c r="M306" s="184"/>
      <c r="N306" s="184"/>
      <c r="O306" s="211"/>
      <c r="P306" s="184"/>
      <c r="Q306" s="184"/>
      <c r="R306" s="184"/>
      <c r="S306" s="184"/>
      <c r="T306" s="184"/>
      <c r="U306" s="184"/>
      <c r="V306" s="184"/>
      <c r="W306" s="184"/>
      <c r="X306" s="184"/>
      <c r="Y306" s="184"/>
      <c r="Z306" s="184"/>
      <c r="AA306" s="184"/>
      <c r="AB306" s="184"/>
      <c r="AC306" s="184"/>
      <c r="AD306" s="184"/>
      <c r="AE306" s="184"/>
      <c r="AF306" s="184"/>
      <c r="AG306" s="184"/>
      <c r="AH306" s="197"/>
      <c r="AI306" s="184"/>
      <c r="AJ306" s="184"/>
      <c r="AK306" s="184"/>
      <c r="AL306" s="184"/>
      <c r="AM306" s="184"/>
      <c r="AN306" s="184"/>
      <c r="AO306" s="184"/>
      <c r="AP306" s="184"/>
      <c r="AQ306" s="184"/>
      <c r="AR306" s="184"/>
      <c r="AS306" s="184"/>
      <c r="AT306" s="184"/>
      <c r="AU306" s="184"/>
      <c r="AV306" s="184"/>
      <c r="AW306" s="184"/>
      <c r="AX306" s="184"/>
      <c r="AY306" s="187"/>
      <c r="AZ306" s="187"/>
    </row>
    <row r="307" spans="1:52" x14ac:dyDescent="0.25">
      <c r="A307" s="192">
        <f t="shared" si="4"/>
        <v>294</v>
      </c>
      <c r="B307" s="182"/>
      <c r="C307" s="202"/>
      <c r="D307" s="202"/>
      <c r="E307" s="202"/>
      <c r="F307" s="202"/>
      <c r="G307" s="202"/>
      <c r="H307" s="202"/>
      <c r="I307" s="184"/>
      <c r="J307" s="184"/>
      <c r="K307" s="184"/>
      <c r="L307" s="184"/>
      <c r="M307" s="184"/>
      <c r="N307" s="184"/>
      <c r="O307" s="211"/>
      <c r="P307" s="184"/>
      <c r="Q307" s="184"/>
      <c r="R307" s="184"/>
      <c r="S307" s="184"/>
      <c r="T307" s="184"/>
      <c r="U307" s="184"/>
      <c r="V307" s="184"/>
      <c r="W307" s="184"/>
      <c r="X307" s="184"/>
      <c r="Y307" s="184"/>
      <c r="Z307" s="184"/>
      <c r="AA307" s="184"/>
      <c r="AB307" s="184"/>
      <c r="AC307" s="184"/>
      <c r="AD307" s="184"/>
      <c r="AE307" s="184"/>
      <c r="AF307" s="184"/>
      <c r="AG307" s="184"/>
      <c r="AH307" s="197"/>
      <c r="AI307" s="184"/>
      <c r="AJ307" s="184"/>
      <c r="AK307" s="184"/>
      <c r="AL307" s="184"/>
      <c r="AM307" s="184"/>
      <c r="AN307" s="184"/>
      <c r="AO307" s="184"/>
      <c r="AP307" s="184"/>
      <c r="AQ307" s="184"/>
      <c r="AR307" s="184"/>
      <c r="AS307" s="184"/>
      <c r="AT307" s="184"/>
      <c r="AU307" s="184"/>
      <c r="AV307" s="184"/>
      <c r="AW307" s="184"/>
      <c r="AX307" s="184"/>
      <c r="AY307" s="187"/>
      <c r="AZ307" s="187"/>
    </row>
    <row r="308" spans="1:52" x14ac:dyDescent="0.25">
      <c r="A308" s="192">
        <f t="shared" si="4"/>
        <v>295</v>
      </c>
      <c r="B308" s="182"/>
      <c r="C308" s="202"/>
      <c r="D308" s="202"/>
      <c r="E308" s="202"/>
      <c r="F308" s="202"/>
      <c r="G308" s="202"/>
      <c r="H308" s="202"/>
      <c r="I308" s="184"/>
      <c r="J308" s="184"/>
      <c r="K308" s="184"/>
      <c r="L308" s="184"/>
      <c r="M308" s="184"/>
      <c r="N308" s="184"/>
      <c r="O308" s="211"/>
      <c r="P308" s="184"/>
      <c r="Q308" s="184"/>
      <c r="R308" s="184"/>
      <c r="S308" s="184"/>
      <c r="T308" s="184"/>
      <c r="U308" s="184"/>
      <c r="V308" s="184"/>
      <c r="W308" s="184"/>
      <c r="X308" s="184"/>
      <c r="Y308" s="184"/>
      <c r="Z308" s="184"/>
      <c r="AA308" s="184"/>
      <c r="AB308" s="184"/>
      <c r="AC308" s="184"/>
      <c r="AD308" s="184"/>
      <c r="AE308" s="184"/>
      <c r="AF308" s="184"/>
      <c r="AG308" s="184"/>
      <c r="AH308" s="197"/>
      <c r="AI308" s="184"/>
      <c r="AJ308" s="184"/>
      <c r="AK308" s="184"/>
      <c r="AL308" s="184"/>
      <c r="AM308" s="184"/>
      <c r="AN308" s="184"/>
      <c r="AO308" s="184"/>
      <c r="AP308" s="184"/>
      <c r="AQ308" s="184"/>
      <c r="AR308" s="184"/>
      <c r="AS308" s="184"/>
      <c r="AT308" s="184"/>
      <c r="AU308" s="184"/>
      <c r="AV308" s="184"/>
      <c r="AW308" s="184"/>
      <c r="AX308" s="184"/>
      <c r="AY308" s="187"/>
      <c r="AZ308" s="187"/>
    </row>
    <row r="309" spans="1:52" x14ac:dyDescent="0.25">
      <c r="A309" s="192">
        <f t="shared" si="4"/>
        <v>296</v>
      </c>
      <c r="B309" s="182"/>
      <c r="C309" s="202"/>
      <c r="D309" s="202"/>
      <c r="E309" s="202"/>
      <c r="F309" s="202"/>
      <c r="G309" s="202"/>
      <c r="H309" s="202"/>
      <c r="I309" s="184"/>
      <c r="J309" s="184"/>
      <c r="K309" s="184"/>
      <c r="L309" s="184"/>
      <c r="M309" s="184"/>
      <c r="N309" s="184"/>
      <c r="O309" s="211"/>
      <c r="P309" s="184"/>
      <c r="Q309" s="184"/>
      <c r="R309" s="184"/>
      <c r="S309" s="184"/>
      <c r="T309" s="184"/>
      <c r="U309" s="184"/>
      <c r="V309" s="184"/>
      <c r="W309" s="184"/>
      <c r="X309" s="184"/>
      <c r="Y309" s="184"/>
      <c r="Z309" s="184"/>
      <c r="AA309" s="184"/>
      <c r="AB309" s="184"/>
      <c r="AC309" s="184"/>
      <c r="AD309" s="184"/>
      <c r="AE309" s="184"/>
      <c r="AF309" s="184"/>
      <c r="AG309" s="184"/>
      <c r="AH309" s="197"/>
      <c r="AI309" s="184"/>
      <c r="AJ309" s="184"/>
      <c r="AK309" s="184"/>
      <c r="AL309" s="184"/>
      <c r="AM309" s="184"/>
      <c r="AN309" s="184"/>
      <c r="AO309" s="184"/>
      <c r="AP309" s="184"/>
      <c r="AQ309" s="184"/>
      <c r="AR309" s="184"/>
      <c r="AS309" s="184"/>
      <c r="AT309" s="184"/>
      <c r="AU309" s="184"/>
      <c r="AV309" s="184"/>
      <c r="AW309" s="184"/>
      <c r="AX309" s="184"/>
      <c r="AY309" s="187"/>
      <c r="AZ309" s="187"/>
    </row>
    <row r="310" spans="1:52" x14ac:dyDescent="0.25">
      <c r="A310" s="192">
        <f t="shared" si="4"/>
        <v>297</v>
      </c>
      <c r="B310" s="182"/>
      <c r="C310" s="202"/>
      <c r="D310" s="202"/>
      <c r="E310" s="202"/>
      <c r="F310" s="202"/>
      <c r="G310" s="202"/>
      <c r="H310" s="202"/>
      <c r="I310" s="184"/>
      <c r="J310" s="184"/>
      <c r="K310" s="184"/>
      <c r="L310" s="184"/>
      <c r="M310" s="184"/>
      <c r="N310" s="184"/>
      <c r="O310" s="211"/>
      <c r="P310" s="184"/>
      <c r="Q310" s="184"/>
      <c r="R310" s="184"/>
      <c r="S310" s="184"/>
      <c r="T310" s="184"/>
      <c r="U310" s="184"/>
      <c r="V310" s="184"/>
      <c r="W310" s="184"/>
      <c r="X310" s="184"/>
      <c r="Y310" s="184"/>
      <c r="Z310" s="184"/>
      <c r="AA310" s="184"/>
      <c r="AB310" s="184"/>
      <c r="AC310" s="184"/>
      <c r="AD310" s="184"/>
      <c r="AE310" s="184"/>
      <c r="AF310" s="184"/>
      <c r="AG310" s="184"/>
      <c r="AH310" s="197"/>
      <c r="AI310" s="184"/>
      <c r="AJ310" s="184"/>
      <c r="AK310" s="184"/>
      <c r="AL310" s="184"/>
      <c r="AM310" s="184"/>
      <c r="AN310" s="184"/>
      <c r="AO310" s="184"/>
      <c r="AP310" s="184"/>
      <c r="AQ310" s="184"/>
      <c r="AR310" s="184"/>
      <c r="AS310" s="184"/>
      <c r="AT310" s="184"/>
      <c r="AU310" s="184"/>
      <c r="AV310" s="184"/>
      <c r="AW310" s="184"/>
      <c r="AX310" s="184"/>
      <c r="AY310" s="187"/>
      <c r="AZ310" s="187"/>
    </row>
    <row r="311" spans="1:52" x14ac:dyDescent="0.25">
      <c r="A311" s="192">
        <f t="shared" si="4"/>
        <v>298</v>
      </c>
      <c r="B311" s="182"/>
      <c r="C311" s="202"/>
      <c r="D311" s="202"/>
      <c r="E311" s="202"/>
      <c r="F311" s="202"/>
      <c r="G311" s="202"/>
      <c r="H311" s="202"/>
      <c r="I311" s="184"/>
      <c r="J311" s="184"/>
      <c r="K311" s="184"/>
      <c r="L311" s="184"/>
      <c r="M311" s="184"/>
      <c r="N311" s="184"/>
      <c r="O311" s="211"/>
      <c r="P311" s="184"/>
      <c r="Q311" s="184"/>
      <c r="R311" s="184"/>
      <c r="S311" s="184"/>
      <c r="T311" s="184"/>
      <c r="U311" s="184"/>
      <c r="V311" s="184"/>
      <c r="W311" s="184"/>
      <c r="X311" s="184"/>
      <c r="Y311" s="184"/>
      <c r="Z311" s="184"/>
      <c r="AA311" s="184"/>
      <c r="AB311" s="184"/>
      <c r="AC311" s="184"/>
      <c r="AD311" s="184"/>
      <c r="AE311" s="184"/>
      <c r="AF311" s="184"/>
      <c r="AG311" s="184"/>
      <c r="AH311" s="197"/>
      <c r="AI311" s="184"/>
      <c r="AJ311" s="184"/>
      <c r="AK311" s="184"/>
      <c r="AL311" s="184"/>
      <c r="AM311" s="184"/>
      <c r="AN311" s="184"/>
      <c r="AO311" s="184"/>
      <c r="AP311" s="184"/>
      <c r="AQ311" s="184"/>
      <c r="AR311" s="184"/>
      <c r="AS311" s="184"/>
      <c r="AT311" s="184"/>
      <c r="AU311" s="184"/>
      <c r="AV311" s="184"/>
      <c r="AW311" s="184"/>
      <c r="AX311" s="184"/>
      <c r="AY311" s="187"/>
      <c r="AZ311" s="187"/>
    </row>
    <row r="312" spans="1:52" x14ac:dyDescent="0.25">
      <c r="A312" s="192">
        <f t="shared" si="4"/>
        <v>299</v>
      </c>
      <c r="B312" s="182"/>
      <c r="C312" s="202"/>
      <c r="D312" s="202"/>
      <c r="E312" s="202"/>
      <c r="F312" s="202"/>
      <c r="G312" s="202"/>
      <c r="H312" s="202"/>
      <c r="I312" s="184"/>
      <c r="J312" s="184"/>
      <c r="K312" s="184"/>
      <c r="L312" s="184"/>
      <c r="M312" s="184"/>
      <c r="N312" s="184"/>
      <c r="O312" s="211"/>
      <c r="P312" s="184"/>
      <c r="Q312" s="184"/>
      <c r="R312" s="184"/>
      <c r="S312" s="184"/>
      <c r="T312" s="184"/>
      <c r="U312" s="184"/>
      <c r="V312" s="184"/>
      <c r="W312" s="184"/>
      <c r="X312" s="184"/>
      <c r="Y312" s="184"/>
      <c r="Z312" s="184"/>
      <c r="AA312" s="184"/>
      <c r="AB312" s="184"/>
      <c r="AC312" s="184"/>
      <c r="AD312" s="184"/>
      <c r="AE312" s="184"/>
      <c r="AF312" s="184"/>
      <c r="AG312" s="184"/>
      <c r="AH312" s="197"/>
      <c r="AI312" s="184"/>
      <c r="AJ312" s="184"/>
      <c r="AK312" s="184"/>
      <c r="AL312" s="184"/>
      <c r="AM312" s="184"/>
      <c r="AN312" s="184"/>
      <c r="AO312" s="184"/>
      <c r="AP312" s="184"/>
      <c r="AQ312" s="184"/>
      <c r="AR312" s="184"/>
      <c r="AS312" s="184"/>
      <c r="AT312" s="184"/>
      <c r="AU312" s="184"/>
      <c r="AV312" s="184"/>
      <c r="AW312" s="184"/>
      <c r="AX312" s="184"/>
      <c r="AY312" s="187"/>
      <c r="AZ312" s="187"/>
    </row>
    <row r="313" spans="1:52" x14ac:dyDescent="0.25">
      <c r="A313" s="192">
        <f t="shared" si="4"/>
        <v>300</v>
      </c>
      <c r="B313" s="182"/>
      <c r="C313" s="202"/>
      <c r="D313" s="202"/>
      <c r="E313" s="202"/>
      <c r="F313" s="202"/>
      <c r="G313" s="202"/>
      <c r="H313" s="202"/>
      <c r="I313" s="184"/>
      <c r="J313" s="184"/>
      <c r="K313" s="184"/>
      <c r="L313" s="184"/>
      <c r="M313" s="184"/>
      <c r="N313" s="184"/>
      <c r="O313" s="211"/>
      <c r="P313" s="184"/>
      <c r="Q313" s="184"/>
      <c r="R313" s="184"/>
      <c r="S313" s="184"/>
      <c r="T313" s="184"/>
      <c r="U313" s="184"/>
      <c r="V313" s="184"/>
      <c r="W313" s="184"/>
      <c r="X313" s="184"/>
      <c r="Y313" s="184"/>
      <c r="Z313" s="184"/>
      <c r="AA313" s="184"/>
      <c r="AB313" s="184"/>
      <c r="AC313" s="184"/>
      <c r="AD313" s="184"/>
      <c r="AE313" s="184"/>
      <c r="AF313" s="184"/>
      <c r="AG313" s="184"/>
      <c r="AH313" s="197"/>
      <c r="AI313" s="184"/>
      <c r="AJ313" s="184"/>
      <c r="AK313" s="184"/>
      <c r="AL313" s="184"/>
      <c r="AM313" s="184"/>
      <c r="AN313" s="184"/>
      <c r="AO313" s="184"/>
      <c r="AP313" s="184"/>
      <c r="AQ313" s="184"/>
      <c r="AR313" s="184"/>
      <c r="AS313" s="184"/>
      <c r="AT313" s="184"/>
      <c r="AU313" s="184"/>
      <c r="AV313" s="184"/>
      <c r="AW313" s="184"/>
      <c r="AX313" s="184"/>
      <c r="AY313" s="187"/>
      <c r="AZ313" s="187"/>
    </row>
    <row r="314" spans="1:52" x14ac:dyDescent="0.25">
      <c r="A314" s="192">
        <f t="shared" si="4"/>
        <v>301</v>
      </c>
      <c r="B314" s="182"/>
      <c r="C314" s="202"/>
      <c r="D314" s="202"/>
      <c r="E314" s="202"/>
      <c r="F314" s="202"/>
      <c r="G314" s="202"/>
      <c r="H314" s="202"/>
      <c r="I314" s="184"/>
      <c r="J314" s="184"/>
      <c r="K314" s="184"/>
      <c r="L314" s="184"/>
      <c r="M314" s="184"/>
      <c r="N314" s="184"/>
      <c r="O314" s="211"/>
      <c r="P314" s="184"/>
      <c r="Q314" s="184"/>
      <c r="R314" s="184"/>
      <c r="S314" s="184"/>
      <c r="T314" s="184"/>
      <c r="U314" s="184"/>
      <c r="V314" s="184"/>
      <c r="W314" s="184"/>
      <c r="X314" s="184"/>
      <c r="Y314" s="184"/>
      <c r="Z314" s="184"/>
      <c r="AA314" s="184"/>
      <c r="AB314" s="184"/>
      <c r="AC314" s="184"/>
      <c r="AD314" s="184"/>
      <c r="AE314" s="184"/>
      <c r="AF314" s="184"/>
      <c r="AG314" s="184"/>
      <c r="AH314" s="197"/>
      <c r="AI314" s="184"/>
      <c r="AJ314" s="184"/>
      <c r="AK314" s="184"/>
      <c r="AL314" s="184"/>
      <c r="AM314" s="184"/>
      <c r="AN314" s="184"/>
      <c r="AO314" s="184"/>
      <c r="AP314" s="184"/>
      <c r="AQ314" s="184"/>
      <c r="AR314" s="184"/>
      <c r="AS314" s="184"/>
      <c r="AT314" s="184"/>
      <c r="AU314" s="184"/>
      <c r="AV314" s="184"/>
      <c r="AW314" s="184"/>
      <c r="AX314" s="184"/>
      <c r="AY314" s="187"/>
      <c r="AZ314" s="187"/>
    </row>
    <row r="315" spans="1:52" x14ac:dyDescent="0.25">
      <c r="A315" s="192">
        <f t="shared" si="4"/>
        <v>302</v>
      </c>
      <c r="B315" s="182"/>
      <c r="C315" s="202"/>
      <c r="D315" s="202"/>
      <c r="E315" s="202"/>
      <c r="F315" s="202"/>
      <c r="G315" s="202"/>
      <c r="H315" s="202"/>
      <c r="I315" s="184"/>
      <c r="J315" s="184"/>
      <c r="K315" s="184"/>
      <c r="L315" s="184"/>
      <c r="M315" s="184"/>
      <c r="N315" s="184"/>
      <c r="O315" s="211"/>
      <c r="P315" s="184"/>
      <c r="Q315" s="184"/>
      <c r="R315" s="184"/>
      <c r="S315" s="184"/>
      <c r="T315" s="184"/>
      <c r="U315" s="184"/>
      <c r="V315" s="184"/>
      <c r="W315" s="184"/>
      <c r="X315" s="184"/>
      <c r="Y315" s="184"/>
      <c r="Z315" s="184"/>
      <c r="AA315" s="184"/>
      <c r="AB315" s="184"/>
      <c r="AC315" s="184"/>
      <c r="AD315" s="184"/>
      <c r="AE315" s="184"/>
      <c r="AF315" s="184"/>
      <c r="AG315" s="184"/>
      <c r="AH315" s="197"/>
      <c r="AI315" s="184"/>
      <c r="AJ315" s="184"/>
      <c r="AK315" s="184"/>
      <c r="AL315" s="184"/>
      <c r="AM315" s="184"/>
      <c r="AN315" s="184"/>
      <c r="AO315" s="184"/>
      <c r="AP315" s="184"/>
      <c r="AQ315" s="184"/>
      <c r="AR315" s="184"/>
      <c r="AS315" s="184"/>
      <c r="AT315" s="184"/>
      <c r="AU315" s="184"/>
      <c r="AV315" s="184"/>
      <c r="AW315" s="184"/>
      <c r="AX315" s="184"/>
      <c r="AY315" s="187"/>
      <c r="AZ315" s="187"/>
    </row>
    <row r="316" spans="1:52" x14ac:dyDescent="0.25">
      <c r="A316" s="192">
        <f t="shared" si="4"/>
        <v>303</v>
      </c>
      <c r="B316" s="182"/>
      <c r="C316" s="202"/>
      <c r="D316" s="202"/>
      <c r="E316" s="202"/>
      <c r="F316" s="202"/>
      <c r="G316" s="202"/>
      <c r="H316" s="202"/>
      <c r="I316" s="184"/>
      <c r="J316" s="184"/>
      <c r="K316" s="184"/>
      <c r="L316" s="184"/>
      <c r="M316" s="184"/>
      <c r="N316" s="184"/>
      <c r="O316" s="211"/>
      <c r="P316" s="184"/>
      <c r="Q316" s="184"/>
      <c r="R316" s="184"/>
      <c r="S316" s="184"/>
      <c r="T316" s="184"/>
      <c r="U316" s="184"/>
      <c r="V316" s="184"/>
      <c r="W316" s="184"/>
      <c r="X316" s="184"/>
      <c r="Y316" s="184"/>
      <c r="Z316" s="184"/>
      <c r="AA316" s="184"/>
      <c r="AB316" s="184"/>
      <c r="AC316" s="184"/>
      <c r="AD316" s="184"/>
      <c r="AE316" s="184"/>
      <c r="AF316" s="184"/>
      <c r="AG316" s="184"/>
      <c r="AH316" s="197"/>
      <c r="AI316" s="184"/>
      <c r="AJ316" s="184"/>
      <c r="AK316" s="184"/>
      <c r="AL316" s="184"/>
      <c r="AM316" s="184"/>
      <c r="AN316" s="184"/>
      <c r="AO316" s="184"/>
      <c r="AP316" s="184"/>
      <c r="AQ316" s="184"/>
      <c r="AR316" s="184"/>
      <c r="AS316" s="184"/>
      <c r="AT316" s="184"/>
      <c r="AU316" s="184"/>
      <c r="AV316" s="184"/>
      <c r="AW316" s="184"/>
      <c r="AX316" s="184"/>
      <c r="AY316" s="187"/>
      <c r="AZ316" s="187"/>
    </row>
    <row r="317" spans="1:52" x14ac:dyDescent="0.25">
      <c r="A317" s="192">
        <f t="shared" si="4"/>
        <v>304</v>
      </c>
      <c r="B317" s="182"/>
      <c r="C317" s="202"/>
      <c r="D317" s="202"/>
      <c r="E317" s="202"/>
      <c r="F317" s="202"/>
      <c r="G317" s="202"/>
      <c r="H317" s="202"/>
      <c r="I317" s="184"/>
      <c r="J317" s="184"/>
      <c r="K317" s="184"/>
      <c r="L317" s="184"/>
      <c r="M317" s="184"/>
      <c r="N317" s="184"/>
      <c r="O317" s="211"/>
      <c r="P317" s="184"/>
      <c r="Q317" s="184"/>
      <c r="R317" s="184"/>
      <c r="S317" s="184"/>
      <c r="T317" s="184"/>
      <c r="U317" s="184"/>
      <c r="V317" s="184"/>
      <c r="W317" s="184"/>
      <c r="X317" s="184"/>
      <c r="Y317" s="184"/>
      <c r="Z317" s="184"/>
      <c r="AA317" s="184"/>
      <c r="AB317" s="184"/>
      <c r="AC317" s="184"/>
      <c r="AD317" s="184"/>
      <c r="AE317" s="184"/>
      <c r="AF317" s="184"/>
      <c r="AG317" s="184"/>
      <c r="AH317" s="197"/>
      <c r="AI317" s="184"/>
      <c r="AJ317" s="184"/>
      <c r="AK317" s="184"/>
      <c r="AL317" s="184"/>
      <c r="AM317" s="184"/>
      <c r="AN317" s="184"/>
      <c r="AO317" s="184"/>
      <c r="AP317" s="184"/>
      <c r="AQ317" s="184"/>
      <c r="AR317" s="184"/>
      <c r="AS317" s="184"/>
      <c r="AT317" s="184"/>
      <c r="AU317" s="184"/>
      <c r="AV317" s="184"/>
      <c r="AW317" s="184"/>
      <c r="AX317" s="184"/>
      <c r="AY317" s="187"/>
      <c r="AZ317" s="187"/>
    </row>
    <row r="318" spans="1:52" x14ac:dyDescent="0.25">
      <c r="A318" s="192">
        <f t="shared" si="4"/>
        <v>305</v>
      </c>
      <c r="B318" s="182"/>
      <c r="C318" s="202"/>
      <c r="D318" s="202"/>
      <c r="E318" s="202"/>
      <c r="F318" s="202"/>
      <c r="G318" s="202"/>
      <c r="H318" s="202"/>
      <c r="I318" s="184"/>
      <c r="J318" s="184"/>
      <c r="K318" s="184"/>
      <c r="L318" s="184"/>
      <c r="M318" s="184"/>
      <c r="N318" s="184"/>
      <c r="O318" s="211"/>
      <c r="P318" s="184"/>
      <c r="Q318" s="184"/>
      <c r="R318" s="184"/>
      <c r="S318" s="184"/>
      <c r="T318" s="184"/>
      <c r="U318" s="184"/>
      <c r="V318" s="184"/>
      <c r="W318" s="184"/>
      <c r="X318" s="184"/>
      <c r="Y318" s="184"/>
      <c r="Z318" s="184"/>
      <c r="AA318" s="184"/>
      <c r="AB318" s="184"/>
      <c r="AC318" s="184"/>
      <c r="AD318" s="184"/>
      <c r="AE318" s="184"/>
      <c r="AF318" s="184"/>
      <c r="AG318" s="184"/>
      <c r="AH318" s="197"/>
      <c r="AI318" s="184"/>
      <c r="AJ318" s="184"/>
      <c r="AK318" s="184"/>
      <c r="AL318" s="184"/>
      <c r="AM318" s="184"/>
      <c r="AN318" s="184"/>
      <c r="AO318" s="184"/>
      <c r="AP318" s="184"/>
      <c r="AQ318" s="184"/>
      <c r="AR318" s="184"/>
      <c r="AS318" s="184"/>
      <c r="AT318" s="184"/>
      <c r="AU318" s="184"/>
      <c r="AV318" s="184"/>
      <c r="AW318" s="184"/>
      <c r="AX318" s="184"/>
      <c r="AY318" s="187"/>
      <c r="AZ318" s="187"/>
    </row>
    <row r="319" spans="1:52" x14ac:dyDescent="0.25">
      <c r="A319" s="192">
        <f t="shared" si="4"/>
        <v>306</v>
      </c>
      <c r="B319" s="182"/>
      <c r="C319" s="202"/>
      <c r="D319" s="202"/>
      <c r="E319" s="202"/>
      <c r="F319" s="202"/>
      <c r="G319" s="202"/>
      <c r="H319" s="202"/>
      <c r="I319" s="184"/>
      <c r="J319" s="184"/>
      <c r="K319" s="184"/>
      <c r="L319" s="184"/>
      <c r="M319" s="184"/>
      <c r="N319" s="184"/>
      <c r="O319" s="211"/>
      <c r="P319" s="184"/>
      <c r="Q319" s="184"/>
      <c r="R319" s="184"/>
      <c r="S319" s="184"/>
      <c r="T319" s="184"/>
      <c r="U319" s="184"/>
      <c r="V319" s="184"/>
      <c r="W319" s="184"/>
      <c r="X319" s="184"/>
      <c r="Y319" s="184"/>
      <c r="Z319" s="184"/>
      <c r="AA319" s="184"/>
      <c r="AB319" s="184"/>
      <c r="AC319" s="184"/>
      <c r="AD319" s="184"/>
      <c r="AE319" s="184"/>
      <c r="AF319" s="184"/>
      <c r="AG319" s="184"/>
      <c r="AH319" s="197"/>
      <c r="AI319" s="184"/>
      <c r="AJ319" s="184"/>
      <c r="AK319" s="184"/>
      <c r="AL319" s="184"/>
      <c r="AM319" s="184"/>
      <c r="AN319" s="184"/>
      <c r="AO319" s="184"/>
      <c r="AP319" s="184"/>
      <c r="AQ319" s="184"/>
      <c r="AR319" s="184"/>
      <c r="AS319" s="184"/>
      <c r="AT319" s="184"/>
      <c r="AU319" s="184"/>
      <c r="AV319" s="184"/>
      <c r="AW319" s="184"/>
      <c r="AX319" s="184"/>
      <c r="AY319" s="187"/>
      <c r="AZ319" s="187"/>
    </row>
    <row r="320" spans="1:52" x14ac:dyDescent="0.25">
      <c r="A320" s="192">
        <f t="shared" si="4"/>
        <v>307</v>
      </c>
      <c r="B320" s="182"/>
      <c r="C320" s="202"/>
      <c r="D320" s="202"/>
      <c r="E320" s="202"/>
      <c r="F320" s="202"/>
      <c r="G320" s="202"/>
      <c r="H320" s="202"/>
      <c r="I320" s="184"/>
      <c r="J320" s="184"/>
      <c r="K320" s="184"/>
      <c r="L320" s="184"/>
      <c r="M320" s="184"/>
      <c r="N320" s="184"/>
      <c r="O320" s="211"/>
      <c r="P320" s="184"/>
      <c r="Q320" s="184"/>
      <c r="R320" s="184"/>
      <c r="S320" s="184"/>
      <c r="T320" s="184"/>
      <c r="U320" s="184"/>
      <c r="V320" s="184"/>
      <c r="W320" s="184"/>
      <c r="X320" s="184"/>
      <c r="Y320" s="184"/>
      <c r="Z320" s="184"/>
      <c r="AA320" s="184"/>
      <c r="AB320" s="184"/>
      <c r="AC320" s="184"/>
      <c r="AD320" s="184"/>
      <c r="AE320" s="184"/>
      <c r="AF320" s="184"/>
      <c r="AG320" s="184"/>
      <c r="AH320" s="197"/>
      <c r="AI320" s="184"/>
      <c r="AJ320" s="184"/>
      <c r="AK320" s="184"/>
      <c r="AL320" s="184"/>
      <c r="AM320" s="184"/>
      <c r="AN320" s="184"/>
      <c r="AO320" s="184"/>
      <c r="AP320" s="184"/>
      <c r="AQ320" s="184"/>
      <c r="AR320" s="184"/>
      <c r="AS320" s="184"/>
      <c r="AT320" s="184"/>
      <c r="AU320" s="184"/>
      <c r="AV320" s="184"/>
      <c r="AW320" s="184"/>
      <c r="AX320" s="184"/>
      <c r="AY320" s="187"/>
      <c r="AZ320" s="187"/>
    </row>
    <row r="321" spans="1:52" x14ac:dyDescent="0.25">
      <c r="A321" s="192">
        <f t="shared" si="4"/>
        <v>308</v>
      </c>
      <c r="B321" s="182"/>
      <c r="C321" s="202"/>
      <c r="D321" s="202"/>
      <c r="E321" s="202"/>
      <c r="F321" s="202"/>
      <c r="G321" s="202"/>
      <c r="H321" s="202"/>
      <c r="I321" s="184"/>
      <c r="J321" s="184"/>
      <c r="K321" s="184"/>
      <c r="L321" s="184"/>
      <c r="M321" s="184"/>
      <c r="N321" s="184"/>
      <c r="O321" s="211"/>
      <c r="P321" s="184"/>
      <c r="Q321" s="184"/>
      <c r="R321" s="184"/>
      <c r="S321" s="184"/>
      <c r="T321" s="184"/>
      <c r="U321" s="184"/>
      <c r="V321" s="184"/>
      <c r="W321" s="184"/>
      <c r="X321" s="184"/>
      <c r="Y321" s="184"/>
      <c r="Z321" s="184"/>
      <c r="AA321" s="184"/>
      <c r="AB321" s="184"/>
      <c r="AC321" s="184"/>
      <c r="AD321" s="184"/>
      <c r="AE321" s="184"/>
      <c r="AF321" s="184"/>
      <c r="AG321" s="184"/>
      <c r="AH321" s="197"/>
      <c r="AI321" s="184"/>
      <c r="AJ321" s="184"/>
      <c r="AK321" s="184"/>
      <c r="AL321" s="184"/>
      <c r="AM321" s="184"/>
      <c r="AN321" s="184"/>
      <c r="AO321" s="184"/>
      <c r="AP321" s="184"/>
      <c r="AQ321" s="184"/>
      <c r="AR321" s="184"/>
      <c r="AS321" s="184"/>
      <c r="AT321" s="184"/>
      <c r="AU321" s="184"/>
      <c r="AV321" s="184"/>
      <c r="AW321" s="184"/>
      <c r="AX321" s="184"/>
      <c r="AY321" s="187"/>
      <c r="AZ321" s="187"/>
    </row>
    <row r="322" spans="1:52" x14ac:dyDescent="0.25">
      <c r="A322" s="192">
        <f t="shared" si="4"/>
        <v>309</v>
      </c>
      <c r="B322" s="182"/>
      <c r="C322" s="202"/>
      <c r="D322" s="202"/>
      <c r="E322" s="202"/>
      <c r="F322" s="202"/>
      <c r="G322" s="202"/>
      <c r="H322" s="202"/>
      <c r="I322" s="184"/>
      <c r="J322" s="184"/>
      <c r="K322" s="184"/>
      <c r="L322" s="184"/>
      <c r="M322" s="184"/>
      <c r="N322" s="184"/>
      <c r="O322" s="211"/>
      <c r="P322" s="184"/>
      <c r="Q322" s="184"/>
      <c r="R322" s="184"/>
      <c r="S322" s="184"/>
      <c r="T322" s="184"/>
      <c r="U322" s="184"/>
      <c r="V322" s="184"/>
      <c r="W322" s="184"/>
      <c r="X322" s="184"/>
      <c r="Y322" s="184"/>
      <c r="Z322" s="184"/>
      <c r="AA322" s="184"/>
      <c r="AB322" s="184"/>
      <c r="AC322" s="184"/>
      <c r="AD322" s="184"/>
      <c r="AE322" s="184"/>
      <c r="AF322" s="184"/>
      <c r="AG322" s="184"/>
      <c r="AH322" s="197"/>
      <c r="AI322" s="184"/>
      <c r="AJ322" s="184"/>
      <c r="AK322" s="184"/>
      <c r="AL322" s="184"/>
      <c r="AM322" s="184"/>
      <c r="AN322" s="184"/>
      <c r="AO322" s="184"/>
      <c r="AP322" s="184"/>
      <c r="AQ322" s="184"/>
      <c r="AR322" s="184"/>
      <c r="AS322" s="184"/>
      <c r="AT322" s="184"/>
      <c r="AU322" s="184"/>
      <c r="AV322" s="184"/>
      <c r="AW322" s="184"/>
      <c r="AX322" s="184"/>
      <c r="AY322" s="187"/>
      <c r="AZ322" s="187"/>
    </row>
    <row r="323" spans="1:52" x14ac:dyDescent="0.25">
      <c r="A323" s="192">
        <f t="shared" si="4"/>
        <v>310</v>
      </c>
      <c r="B323" s="182"/>
      <c r="C323" s="202"/>
      <c r="D323" s="202"/>
      <c r="E323" s="202"/>
      <c r="F323" s="202"/>
      <c r="G323" s="202"/>
      <c r="H323" s="202"/>
      <c r="I323" s="184"/>
      <c r="J323" s="184"/>
      <c r="K323" s="184"/>
      <c r="L323" s="184"/>
      <c r="M323" s="184"/>
      <c r="N323" s="184"/>
      <c r="O323" s="211"/>
      <c r="P323" s="184"/>
      <c r="Q323" s="184"/>
      <c r="R323" s="184"/>
      <c r="S323" s="184"/>
      <c r="T323" s="184"/>
      <c r="U323" s="184"/>
      <c r="V323" s="184"/>
      <c r="W323" s="184"/>
      <c r="X323" s="184"/>
      <c r="Y323" s="184"/>
      <c r="Z323" s="184"/>
      <c r="AA323" s="184"/>
      <c r="AB323" s="184"/>
      <c r="AC323" s="184"/>
      <c r="AD323" s="184"/>
      <c r="AE323" s="184"/>
      <c r="AF323" s="184"/>
      <c r="AG323" s="184"/>
      <c r="AH323" s="197"/>
      <c r="AI323" s="184"/>
      <c r="AJ323" s="184"/>
      <c r="AK323" s="184"/>
      <c r="AL323" s="184"/>
      <c r="AM323" s="184"/>
      <c r="AN323" s="184"/>
      <c r="AO323" s="184"/>
      <c r="AP323" s="184"/>
      <c r="AQ323" s="184"/>
      <c r="AR323" s="184"/>
      <c r="AS323" s="184"/>
      <c r="AT323" s="184"/>
      <c r="AU323" s="184"/>
      <c r="AV323" s="184"/>
      <c r="AW323" s="184"/>
      <c r="AX323" s="184"/>
      <c r="AY323" s="187"/>
      <c r="AZ323" s="187"/>
    </row>
    <row r="324" spans="1:52" x14ac:dyDescent="0.25">
      <c r="A324" s="192">
        <f t="shared" si="4"/>
        <v>311</v>
      </c>
      <c r="B324" s="182"/>
      <c r="C324" s="202"/>
      <c r="D324" s="202"/>
      <c r="E324" s="202"/>
      <c r="F324" s="202"/>
      <c r="G324" s="202"/>
      <c r="H324" s="202"/>
      <c r="I324" s="184"/>
      <c r="J324" s="184"/>
      <c r="K324" s="184"/>
      <c r="L324" s="184"/>
      <c r="M324" s="184"/>
      <c r="N324" s="184"/>
      <c r="O324" s="211"/>
      <c r="P324" s="184"/>
      <c r="Q324" s="184"/>
      <c r="R324" s="184"/>
      <c r="S324" s="184"/>
      <c r="T324" s="184"/>
      <c r="U324" s="184"/>
      <c r="V324" s="184"/>
      <c r="W324" s="184"/>
      <c r="X324" s="184"/>
      <c r="Y324" s="184"/>
      <c r="Z324" s="184"/>
      <c r="AA324" s="184"/>
      <c r="AB324" s="184"/>
      <c r="AC324" s="184"/>
      <c r="AD324" s="184"/>
      <c r="AE324" s="184"/>
      <c r="AF324" s="184"/>
      <c r="AG324" s="184"/>
      <c r="AH324" s="197"/>
      <c r="AI324" s="184"/>
      <c r="AJ324" s="184"/>
      <c r="AK324" s="184"/>
      <c r="AL324" s="184"/>
      <c r="AM324" s="184"/>
      <c r="AN324" s="184"/>
      <c r="AO324" s="184"/>
      <c r="AP324" s="184"/>
      <c r="AQ324" s="184"/>
      <c r="AR324" s="184"/>
      <c r="AS324" s="184"/>
      <c r="AT324" s="184"/>
      <c r="AU324" s="184"/>
      <c r="AV324" s="184"/>
      <c r="AW324" s="184"/>
      <c r="AX324" s="184"/>
      <c r="AY324" s="187"/>
      <c r="AZ324" s="187"/>
    </row>
    <row r="325" spans="1:52" x14ac:dyDescent="0.25">
      <c r="A325" s="192">
        <f t="shared" si="4"/>
        <v>312</v>
      </c>
      <c r="B325" s="182"/>
      <c r="C325" s="202"/>
      <c r="D325" s="202"/>
      <c r="E325" s="202"/>
      <c r="F325" s="202"/>
      <c r="G325" s="202"/>
      <c r="H325" s="202"/>
      <c r="I325" s="184"/>
      <c r="J325" s="184"/>
      <c r="K325" s="184"/>
      <c r="L325" s="184"/>
      <c r="M325" s="184"/>
      <c r="N325" s="184"/>
      <c r="O325" s="211"/>
      <c r="P325" s="184"/>
      <c r="Q325" s="184"/>
      <c r="R325" s="184"/>
      <c r="S325" s="184"/>
      <c r="T325" s="184"/>
      <c r="U325" s="184"/>
      <c r="V325" s="184"/>
      <c r="W325" s="184"/>
      <c r="X325" s="184"/>
      <c r="Y325" s="184"/>
      <c r="Z325" s="184"/>
      <c r="AA325" s="184"/>
      <c r="AB325" s="184"/>
      <c r="AC325" s="184"/>
      <c r="AD325" s="184"/>
      <c r="AE325" s="184"/>
      <c r="AF325" s="184"/>
      <c r="AG325" s="184"/>
      <c r="AH325" s="197"/>
      <c r="AI325" s="184"/>
      <c r="AJ325" s="184"/>
      <c r="AK325" s="184"/>
      <c r="AL325" s="184"/>
      <c r="AM325" s="184"/>
      <c r="AN325" s="184"/>
      <c r="AO325" s="184"/>
      <c r="AP325" s="184"/>
      <c r="AQ325" s="184"/>
      <c r="AR325" s="184"/>
      <c r="AS325" s="184"/>
      <c r="AT325" s="184"/>
      <c r="AU325" s="184"/>
      <c r="AV325" s="184"/>
      <c r="AW325" s="184"/>
      <c r="AX325" s="184"/>
      <c r="AY325" s="187"/>
      <c r="AZ325" s="187"/>
    </row>
    <row r="326" spans="1:52" x14ac:dyDescent="0.25">
      <c r="A326" s="192">
        <f t="shared" si="4"/>
        <v>313</v>
      </c>
      <c r="B326" s="182"/>
      <c r="C326" s="202"/>
      <c r="D326" s="202"/>
      <c r="E326" s="202"/>
      <c r="F326" s="202"/>
      <c r="G326" s="202"/>
      <c r="H326" s="202"/>
      <c r="I326" s="184"/>
      <c r="J326" s="184"/>
      <c r="K326" s="184"/>
      <c r="L326" s="184"/>
      <c r="M326" s="184"/>
      <c r="N326" s="184"/>
      <c r="O326" s="211"/>
      <c r="P326" s="184"/>
      <c r="Q326" s="184"/>
      <c r="R326" s="184"/>
      <c r="S326" s="184"/>
      <c r="T326" s="184"/>
      <c r="U326" s="184"/>
      <c r="V326" s="184"/>
      <c r="W326" s="184"/>
      <c r="X326" s="184"/>
      <c r="Y326" s="184"/>
      <c r="Z326" s="184"/>
      <c r="AA326" s="184"/>
      <c r="AB326" s="184"/>
      <c r="AC326" s="184"/>
      <c r="AD326" s="184"/>
      <c r="AE326" s="184"/>
      <c r="AF326" s="184"/>
      <c r="AG326" s="184"/>
      <c r="AH326" s="197"/>
      <c r="AI326" s="184"/>
      <c r="AJ326" s="184"/>
      <c r="AK326" s="184"/>
      <c r="AL326" s="184"/>
      <c r="AM326" s="184"/>
      <c r="AN326" s="184"/>
      <c r="AO326" s="184"/>
      <c r="AP326" s="184"/>
      <c r="AQ326" s="184"/>
      <c r="AR326" s="184"/>
      <c r="AS326" s="184"/>
      <c r="AT326" s="184"/>
      <c r="AU326" s="184"/>
      <c r="AV326" s="184"/>
      <c r="AW326" s="184"/>
      <c r="AX326" s="184"/>
      <c r="AY326" s="187"/>
      <c r="AZ326" s="187"/>
    </row>
    <row r="327" spans="1:52" x14ac:dyDescent="0.25">
      <c r="A327" s="192">
        <f t="shared" si="4"/>
        <v>314</v>
      </c>
      <c r="B327" s="182"/>
      <c r="C327" s="202"/>
      <c r="D327" s="202"/>
      <c r="E327" s="202"/>
      <c r="F327" s="202"/>
      <c r="G327" s="202"/>
      <c r="H327" s="202"/>
      <c r="I327" s="184"/>
      <c r="J327" s="184"/>
      <c r="K327" s="184"/>
      <c r="L327" s="184"/>
      <c r="M327" s="184"/>
      <c r="N327" s="184"/>
      <c r="O327" s="211"/>
      <c r="P327" s="184"/>
      <c r="Q327" s="184"/>
      <c r="R327" s="184"/>
      <c r="S327" s="184"/>
      <c r="T327" s="184"/>
      <c r="U327" s="184"/>
      <c r="V327" s="184"/>
      <c r="W327" s="184"/>
      <c r="X327" s="184"/>
      <c r="Y327" s="184"/>
      <c r="Z327" s="184"/>
      <c r="AA327" s="184"/>
      <c r="AB327" s="184"/>
      <c r="AC327" s="184"/>
      <c r="AD327" s="184"/>
      <c r="AE327" s="184"/>
      <c r="AF327" s="184"/>
      <c r="AG327" s="184"/>
      <c r="AH327" s="197"/>
      <c r="AI327" s="184"/>
      <c r="AJ327" s="184"/>
      <c r="AK327" s="184"/>
      <c r="AL327" s="184"/>
      <c r="AM327" s="184"/>
      <c r="AN327" s="184"/>
      <c r="AO327" s="184"/>
      <c r="AP327" s="184"/>
      <c r="AQ327" s="184"/>
      <c r="AR327" s="184"/>
      <c r="AS327" s="184"/>
      <c r="AT327" s="184"/>
      <c r="AU327" s="184"/>
      <c r="AV327" s="184"/>
      <c r="AW327" s="184"/>
      <c r="AX327" s="184"/>
      <c r="AY327" s="187"/>
      <c r="AZ327" s="187"/>
    </row>
    <row r="328" spans="1:52" x14ac:dyDescent="0.25">
      <c r="A328" s="192">
        <f t="shared" si="4"/>
        <v>315</v>
      </c>
      <c r="B328" s="182"/>
      <c r="C328" s="202"/>
      <c r="D328" s="202"/>
      <c r="E328" s="202"/>
      <c r="F328" s="202"/>
      <c r="G328" s="202"/>
      <c r="H328" s="202"/>
      <c r="I328" s="184"/>
      <c r="J328" s="184"/>
      <c r="K328" s="184"/>
      <c r="L328" s="184"/>
      <c r="M328" s="184"/>
      <c r="N328" s="184"/>
      <c r="O328" s="211"/>
      <c r="P328" s="184"/>
      <c r="Q328" s="184"/>
      <c r="R328" s="184"/>
      <c r="S328" s="184"/>
      <c r="T328" s="184"/>
      <c r="U328" s="184"/>
      <c r="V328" s="184"/>
      <c r="W328" s="184"/>
      <c r="X328" s="184"/>
      <c r="Y328" s="184"/>
      <c r="Z328" s="184"/>
      <c r="AA328" s="184"/>
      <c r="AB328" s="184"/>
      <c r="AC328" s="184"/>
      <c r="AD328" s="184"/>
      <c r="AE328" s="184"/>
      <c r="AF328" s="184"/>
      <c r="AG328" s="184"/>
      <c r="AH328" s="197"/>
      <c r="AI328" s="184"/>
      <c r="AJ328" s="184"/>
      <c r="AK328" s="184"/>
      <c r="AL328" s="184"/>
      <c r="AM328" s="184"/>
      <c r="AN328" s="184"/>
      <c r="AO328" s="184"/>
      <c r="AP328" s="184"/>
      <c r="AQ328" s="184"/>
      <c r="AR328" s="184"/>
      <c r="AS328" s="184"/>
      <c r="AT328" s="184"/>
      <c r="AU328" s="184"/>
      <c r="AV328" s="184"/>
      <c r="AW328" s="184"/>
      <c r="AX328" s="184"/>
      <c r="AY328" s="187"/>
      <c r="AZ328" s="187"/>
    </row>
    <row r="329" spans="1:52" x14ac:dyDescent="0.25">
      <c r="A329" s="192">
        <f t="shared" si="4"/>
        <v>316</v>
      </c>
      <c r="B329" s="182"/>
      <c r="C329" s="202"/>
      <c r="D329" s="202"/>
      <c r="E329" s="202"/>
      <c r="F329" s="202"/>
      <c r="G329" s="202"/>
      <c r="H329" s="202"/>
      <c r="I329" s="184"/>
      <c r="J329" s="184"/>
      <c r="K329" s="184"/>
      <c r="L329" s="184"/>
      <c r="M329" s="184"/>
      <c r="N329" s="184"/>
      <c r="O329" s="211"/>
      <c r="P329" s="184"/>
      <c r="Q329" s="184"/>
      <c r="R329" s="184"/>
      <c r="S329" s="184"/>
      <c r="T329" s="184"/>
      <c r="U329" s="184"/>
      <c r="V329" s="184"/>
      <c r="W329" s="184"/>
      <c r="X329" s="184"/>
      <c r="Y329" s="184"/>
      <c r="Z329" s="184"/>
      <c r="AA329" s="184"/>
      <c r="AB329" s="184"/>
      <c r="AC329" s="184"/>
      <c r="AD329" s="184"/>
      <c r="AE329" s="184"/>
      <c r="AF329" s="184"/>
      <c r="AG329" s="184"/>
      <c r="AH329" s="197"/>
      <c r="AI329" s="184"/>
      <c r="AJ329" s="184"/>
      <c r="AK329" s="184"/>
      <c r="AL329" s="184"/>
      <c r="AM329" s="184"/>
      <c r="AN329" s="184"/>
      <c r="AO329" s="184"/>
      <c r="AP329" s="184"/>
      <c r="AQ329" s="184"/>
      <c r="AR329" s="184"/>
      <c r="AS329" s="184"/>
      <c r="AT329" s="184"/>
      <c r="AU329" s="184"/>
      <c r="AV329" s="184"/>
      <c r="AW329" s="184"/>
      <c r="AX329" s="184"/>
      <c r="AY329" s="187"/>
      <c r="AZ329" s="187"/>
    </row>
    <row r="330" spans="1:52" x14ac:dyDescent="0.25">
      <c r="A330" s="192">
        <f t="shared" si="4"/>
        <v>317</v>
      </c>
      <c r="B330" s="182"/>
      <c r="C330" s="202"/>
      <c r="D330" s="202"/>
      <c r="E330" s="202"/>
      <c r="F330" s="202"/>
      <c r="G330" s="202"/>
      <c r="H330" s="202"/>
      <c r="I330" s="184"/>
      <c r="J330" s="184"/>
      <c r="K330" s="184"/>
      <c r="L330" s="184"/>
      <c r="M330" s="184"/>
      <c r="N330" s="184"/>
      <c r="O330" s="211"/>
      <c r="P330" s="184"/>
      <c r="Q330" s="184"/>
      <c r="R330" s="184"/>
      <c r="S330" s="184"/>
      <c r="T330" s="184"/>
      <c r="U330" s="184"/>
      <c r="V330" s="184"/>
      <c r="W330" s="184"/>
      <c r="X330" s="184"/>
      <c r="Y330" s="184"/>
      <c r="Z330" s="184"/>
      <c r="AA330" s="184"/>
      <c r="AB330" s="184"/>
      <c r="AC330" s="184"/>
      <c r="AD330" s="184"/>
      <c r="AE330" s="184"/>
      <c r="AF330" s="184"/>
      <c r="AG330" s="184"/>
      <c r="AH330" s="197"/>
      <c r="AI330" s="184"/>
      <c r="AJ330" s="184"/>
      <c r="AK330" s="184"/>
      <c r="AL330" s="184"/>
      <c r="AM330" s="184"/>
      <c r="AN330" s="184"/>
      <c r="AO330" s="184"/>
      <c r="AP330" s="184"/>
      <c r="AQ330" s="184"/>
      <c r="AR330" s="184"/>
      <c r="AS330" s="184"/>
      <c r="AT330" s="184"/>
      <c r="AU330" s="184"/>
      <c r="AV330" s="184"/>
      <c r="AW330" s="184"/>
      <c r="AX330" s="184"/>
      <c r="AY330" s="187"/>
      <c r="AZ330" s="187"/>
    </row>
    <row r="331" spans="1:52" x14ac:dyDescent="0.25">
      <c r="A331" s="192">
        <f t="shared" si="4"/>
        <v>318</v>
      </c>
      <c r="B331" s="182"/>
      <c r="C331" s="202"/>
      <c r="D331" s="202"/>
      <c r="E331" s="202"/>
      <c r="F331" s="202"/>
      <c r="G331" s="202"/>
      <c r="H331" s="202"/>
      <c r="I331" s="184"/>
      <c r="J331" s="184"/>
      <c r="K331" s="184"/>
      <c r="L331" s="184"/>
      <c r="M331" s="184"/>
      <c r="N331" s="184"/>
      <c r="O331" s="211"/>
      <c r="P331" s="184"/>
      <c r="Q331" s="184"/>
      <c r="R331" s="184"/>
      <c r="S331" s="184"/>
      <c r="T331" s="184"/>
      <c r="U331" s="184"/>
      <c r="V331" s="184"/>
      <c r="W331" s="184"/>
      <c r="X331" s="184"/>
      <c r="Y331" s="184"/>
      <c r="Z331" s="184"/>
      <c r="AA331" s="184"/>
      <c r="AB331" s="184"/>
      <c r="AC331" s="184"/>
      <c r="AD331" s="184"/>
      <c r="AE331" s="184"/>
      <c r="AF331" s="184"/>
      <c r="AG331" s="184"/>
      <c r="AH331" s="197"/>
      <c r="AI331" s="184"/>
      <c r="AJ331" s="184"/>
      <c r="AK331" s="184"/>
      <c r="AL331" s="184"/>
      <c r="AM331" s="184"/>
      <c r="AN331" s="184"/>
      <c r="AO331" s="184"/>
      <c r="AP331" s="184"/>
      <c r="AQ331" s="184"/>
      <c r="AR331" s="184"/>
      <c r="AS331" s="184"/>
      <c r="AT331" s="184"/>
      <c r="AU331" s="184"/>
      <c r="AV331" s="184"/>
      <c r="AW331" s="184"/>
      <c r="AX331" s="184"/>
      <c r="AY331" s="187"/>
      <c r="AZ331" s="187"/>
    </row>
    <row r="332" spans="1:52" x14ac:dyDescent="0.25">
      <c r="A332" s="192">
        <f t="shared" si="4"/>
        <v>319</v>
      </c>
      <c r="B332" s="182"/>
      <c r="C332" s="202"/>
      <c r="D332" s="202"/>
      <c r="E332" s="202"/>
      <c r="F332" s="202"/>
      <c r="G332" s="202"/>
      <c r="H332" s="202"/>
      <c r="I332" s="184"/>
      <c r="J332" s="184"/>
      <c r="K332" s="184"/>
      <c r="L332" s="184"/>
      <c r="M332" s="184"/>
      <c r="N332" s="184"/>
      <c r="O332" s="211"/>
      <c r="P332" s="184"/>
      <c r="Q332" s="184"/>
      <c r="R332" s="184"/>
      <c r="S332" s="184"/>
      <c r="T332" s="184"/>
      <c r="U332" s="184"/>
      <c r="V332" s="184"/>
      <c r="W332" s="184"/>
      <c r="X332" s="184"/>
      <c r="Y332" s="184"/>
      <c r="Z332" s="184"/>
      <c r="AA332" s="184"/>
      <c r="AB332" s="184"/>
      <c r="AC332" s="184"/>
      <c r="AD332" s="184"/>
      <c r="AE332" s="184"/>
      <c r="AF332" s="184"/>
      <c r="AG332" s="184"/>
      <c r="AH332" s="197"/>
      <c r="AI332" s="184"/>
      <c r="AJ332" s="184"/>
      <c r="AK332" s="184"/>
      <c r="AL332" s="184"/>
      <c r="AM332" s="184"/>
      <c r="AN332" s="184"/>
      <c r="AO332" s="184"/>
      <c r="AP332" s="184"/>
      <c r="AQ332" s="184"/>
      <c r="AR332" s="184"/>
      <c r="AS332" s="184"/>
      <c r="AT332" s="184"/>
      <c r="AU332" s="184"/>
      <c r="AV332" s="184"/>
      <c r="AW332" s="184"/>
      <c r="AX332" s="184"/>
      <c r="AY332" s="187"/>
      <c r="AZ332" s="187"/>
    </row>
    <row r="333" spans="1:52" x14ac:dyDescent="0.25">
      <c r="A333" s="192">
        <f t="shared" si="4"/>
        <v>320</v>
      </c>
      <c r="B333" s="182"/>
      <c r="C333" s="202"/>
      <c r="D333" s="202"/>
      <c r="E333" s="202"/>
      <c r="F333" s="202"/>
      <c r="G333" s="202"/>
      <c r="H333" s="202"/>
      <c r="I333" s="184"/>
      <c r="J333" s="184"/>
      <c r="K333" s="184"/>
      <c r="L333" s="184"/>
      <c r="M333" s="184"/>
      <c r="N333" s="184"/>
      <c r="O333" s="211"/>
      <c r="P333" s="184"/>
      <c r="Q333" s="184"/>
      <c r="R333" s="184"/>
      <c r="S333" s="184"/>
      <c r="T333" s="184"/>
      <c r="U333" s="184"/>
      <c r="V333" s="184"/>
      <c r="W333" s="184"/>
      <c r="X333" s="184"/>
      <c r="Y333" s="184"/>
      <c r="Z333" s="184"/>
      <c r="AA333" s="184"/>
      <c r="AB333" s="184"/>
      <c r="AC333" s="184"/>
      <c r="AD333" s="184"/>
      <c r="AE333" s="184"/>
      <c r="AF333" s="184"/>
      <c r="AG333" s="184"/>
      <c r="AH333" s="197"/>
      <c r="AI333" s="184"/>
      <c r="AJ333" s="184"/>
      <c r="AK333" s="184"/>
      <c r="AL333" s="184"/>
      <c r="AM333" s="184"/>
      <c r="AN333" s="184"/>
      <c r="AO333" s="184"/>
      <c r="AP333" s="184"/>
      <c r="AQ333" s="184"/>
      <c r="AR333" s="184"/>
      <c r="AS333" s="184"/>
      <c r="AT333" s="184"/>
      <c r="AU333" s="184"/>
      <c r="AV333" s="184"/>
      <c r="AW333" s="184"/>
      <c r="AX333" s="184"/>
      <c r="AY333" s="187"/>
      <c r="AZ333" s="187"/>
    </row>
    <row r="334" spans="1:52" x14ac:dyDescent="0.25">
      <c r="A334" s="192">
        <f t="shared" si="4"/>
        <v>321</v>
      </c>
      <c r="B334" s="182"/>
      <c r="C334" s="202"/>
      <c r="D334" s="202"/>
      <c r="E334" s="202"/>
      <c r="F334" s="202"/>
      <c r="G334" s="202"/>
      <c r="H334" s="202"/>
      <c r="I334" s="184"/>
      <c r="J334" s="184"/>
      <c r="K334" s="184"/>
      <c r="L334" s="184"/>
      <c r="M334" s="184"/>
      <c r="N334" s="184"/>
      <c r="O334" s="211"/>
      <c r="P334" s="184"/>
      <c r="Q334" s="184"/>
      <c r="R334" s="184"/>
      <c r="S334" s="184"/>
      <c r="T334" s="184"/>
      <c r="U334" s="184"/>
      <c r="V334" s="184"/>
      <c r="W334" s="184"/>
      <c r="X334" s="184"/>
      <c r="Y334" s="184"/>
      <c r="Z334" s="184"/>
      <c r="AA334" s="184"/>
      <c r="AB334" s="184"/>
      <c r="AC334" s="184"/>
      <c r="AD334" s="184"/>
      <c r="AE334" s="184"/>
      <c r="AF334" s="184"/>
      <c r="AG334" s="184"/>
      <c r="AH334" s="197"/>
      <c r="AI334" s="184"/>
      <c r="AJ334" s="184"/>
      <c r="AK334" s="184"/>
      <c r="AL334" s="184"/>
      <c r="AM334" s="184"/>
      <c r="AN334" s="184"/>
      <c r="AO334" s="184"/>
      <c r="AP334" s="184"/>
      <c r="AQ334" s="184"/>
      <c r="AR334" s="184"/>
      <c r="AS334" s="184"/>
      <c r="AT334" s="184"/>
      <c r="AU334" s="184"/>
      <c r="AV334" s="184"/>
      <c r="AW334" s="184"/>
      <c r="AX334" s="184"/>
      <c r="AY334" s="187"/>
      <c r="AZ334" s="187"/>
    </row>
    <row r="335" spans="1:52" x14ac:dyDescent="0.25">
      <c r="A335" s="192">
        <f t="shared" si="4"/>
        <v>322</v>
      </c>
      <c r="B335" s="182"/>
      <c r="C335" s="202"/>
      <c r="D335" s="202"/>
      <c r="E335" s="202"/>
      <c r="F335" s="202"/>
      <c r="G335" s="202"/>
      <c r="H335" s="202"/>
      <c r="I335" s="184"/>
      <c r="J335" s="184"/>
      <c r="K335" s="184"/>
      <c r="L335" s="184"/>
      <c r="M335" s="184"/>
      <c r="N335" s="184"/>
      <c r="O335" s="211"/>
      <c r="P335" s="184"/>
      <c r="Q335" s="184"/>
      <c r="R335" s="184"/>
      <c r="S335" s="184"/>
      <c r="T335" s="184"/>
      <c r="U335" s="184"/>
      <c r="V335" s="184"/>
      <c r="W335" s="184"/>
      <c r="X335" s="184"/>
      <c r="Y335" s="184"/>
      <c r="Z335" s="184"/>
      <c r="AA335" s="184"/>
      <c r="AB335" s="184"/>
      <c r="AC335" s="184"/>
      <c r="AD335" s="184"/>
      <c r="AE335" s="184"/>
      <c r="AF335" s="184"/>
      <c r="AG335" s="184"/>
      <c r="AH335" s="197"/>
      <c r="AI335" s="184"/>
      <c r="AJ335" s="184"/>
      <c r="AK335" s="184"/>
      <c r="AL335" s="184"/>
      <c r="AM335" s="184"/>
      <c r="AN335" s="184"/>
      <c r="AO335" s="184"/>
      <c r="AP335" s="184"/>
      <c r="AQ335" s="184"/>
      <c r="AR335" s="184"/>
      <c r="AS335" s="184"/>
      <c r="AT335" s="184"/>
      <c r="AU335" s="184"/>
      <c r="AV335" s="184"/>
      <c r="AW335" s="184"/>
      <c r="AX335" s="184"/>
      <c r="AY335" s="187"/>
      <c r="AZ335" s="187"/>
    </row>
    <row r="336" spans="1:52" x14ac:dyDescent="0.25">
      <c r="A336" s="192">
        <f t="shared" ref="A336:A399" si="5">+A335+1</f>
        <v>323</v>
      </c>
      <c r="B336" s="182"/>
      <c r="C336" s="202"/>
      <c r="D336" s="202"/>
      <c r="E336" s="202"/>
      <c r="F336" s="202"/>
      <c r="G336" s="202"/>
      <c r="H336" s="202"/>
      <c r="I336" s="184"/>
      <c r="J336" s="184"/>
      <c r="K336" s="184"/>
      <c r="L336" s="184"/>
      <c r="M336" s="184"/>
      <c r="N336" s="184"/>
      <c r="O336" s="211"/>
      <c r="P336" s="184"/>
      <c r="Q336" s="184"/>
      <c r="R336" s="184"/>
      <c r="S336" s="184"/>
      <c r="T336" s="184"/>
      <c r="U336" s="184"/>
      <c r="V336" s="184"/>
      <c r="W336" s="184"/>
      <c r="X336" s="184"/>
      <c r="Y336" s="184"/>
      <c r="Z336" s="184"/>
      <c r="AA336" s="184"/>
      <c r="AB336" s="184"/>
      <c r="AC336" s="184"/>
      <c r="AD336" s="184"/>
      <c r="AE336" s="184"/>
      <c r="AF336" s="184"/>
      <c r="AG336" s="184"/>
      <c r="AH336" s="197"/>
      <c r="AI336" s="184"/>
      <c r="AJ336" s="184"/>
      <c r="AK336" s="184"/>
      <c r="AL336" s="184"/>
      <c r="AM336" s="184"/>
      <c r="AN336" s="184"/>
      <c r="AO336" s="184"/>
      <c r="AP336" s="184"/>
      <c r="AQ336" s="184"/>
      <c r="AR336" s="184"/>
      <c r="AS336" s="184"/>
      <c r="AT336" s="184"/>
      <c r="AU336" s="184"/>
      <c r="AV336" s="184"/>
      <c r="AW336" s="184"/>
      <c r="AX336" s="184"/>
      <c r="AY336" s="187"/>
      <c r="AZ336" s="187"/>
    </row>
    <row r="337" spans="1:52" x14ac:dyDescent="0.25">
      <c r="A337" s="192">
        <f t="shared" si="5"/>
        <v>324</v>
      </c>
      <c r="B337" s="182"/>
      <c r="C337" s="202"/>
      <c r="D337" s="202"/>
      <c r="E337" s="202"/>
      <c r="F337" s="202"/>
      <c r="G337" s="202"/>
      <c r="H337" s="202"/>
      <c r="I337" s="184"/>
      <c r="J337" s="184"/>
      <c r="K337" s="184"/>
      <c r="L337" s="184"/>
      <c r="M337" s="184"/>
      <c r="N337" s="184"/>
      <c r="O337" s="211"/>
      <c r="P337" s="184"/>
      <c r="Q337" s="184"/>
      <c r="R337" s="184"/>
      <c r="S337" s="184"/>
      <c r="T337" s="184"/>
      <c r="U337" s="184"/>
      <c r="V337" s="184"/>
      <c r="W337" s="184"/>
      <c r="X337" s="184"/>
      <c r="Y337" s="184"/>
      <c r="Z337" s="184"/>
      <c r="AA337" s="184"/>
      <c r="AB337" s="184"/>
      <c r="AC337" s="184"/>
      <c r="AD337" s="184"/>
      <c r="AE337" s="184"/>
      <c r="AF337" s="184"/>
      <c r="AG337" s="184"/>
      <c r="AH337" s="197"/>
      <c r="AI337" s="184"/>
      <c r="AJ337" s="184"/>
      <c r="AK337" s="184"/>
      <c r="AL337" s="184"/>
      <c r="AM337" s="184"/>
      <c r="AN337" s="184"/>
      <c r="AO337" s="184"/>
      <c r="AP337" s="184"/>
      <c r="AQ337" s="184"/>
      <c r="AR337" s="184"/>
      <c r="AS337" s="184"/>
      <c r="AT337" s="184"/>
      <c r="AU337" s="184"/>
      <c r="AV337" s="184"/>
      <c r="AW337" s="184"/>
      <c r="AX337" s="184"/>
      <c r="AY337" s="187"/>
      <c r="AZ337" s="187"/>
    </row>
    <row r="338" spans="1:52" x14ac:dyDescent="0.25">
      <c r="A338" s="192">
        <f t="shared" si="5"/>
        <v>325</v>
      </c>
      <c r="B338" s="182"/>
      <c r="C338" s="202"/>
      <c r="D338" s="202"/>
      <c r="E338" s="202"/>
      <c r="F338" s="202"/>
      <c r="G338" s="202"/>
      <c r="H338" s="202"/>
      <c r="I338" s="184"/>
      <c r="J338" s="184"/>
      <c r="K338" s="184"/>
      <c r="L338" s="184"/>
      <c r="M338" s="184"/>
      <c r="N338" s="184"/>
      <c r="O338" s="211"/>
      <c r="P338" s="184"/>
      <c r="Q338" s="184"/>
      <c r="R338" s="184"/>
      <c r="S338" s="184"/>
      <c r="T338" s="184"/>
      <c r="U338" s="184"/>
      <c r="V338" s="184"/>
      <c r="W338" s="184"/>
      <c r="X338" s="184"/>
      <c r="Y338" s="184"/>
      <c r="Z338" s="184"/>
      <c r="AA338" s="184"/>
      <c r="AB338" s="184"/>
      <c r="AC338" s="184"/>
      <c r="AD338" s="184"/>
      <c r="AE338" s="184"/>
      <c r="AF338" s="184"/>
      <c r="AG338" s="184"/>
      <c r="AH338" s="197"/>
      <c r="AI338" s="184"/>
      <c r="AJ338" s="184"/>
      <c r="AK338" s="184"/>
      <c r="AL338" s="184"/>
      <c r="AM338" s="184"/>
      <c r="AN338" s="184"/>
      <c r="AO338" s="184"/>
      <c r="AP338" s="184"/>
      <c r="AQ338" s="184"/>
      <c r="AR338" s="184"/>
      <c r="AS338" s="184"/>
      <c r="AT338" s="184"/>
      <c r="AU338" s="184"/>
      <c r="AV338" s="184"/>
      <c r="AW338" s="184"/>
      <c r="AX338" s="184"/>
      <c r="AY338" s="187"/>
      <c r="AZ338" s="187"/>
    </row>
    <row r="339" spans="1:52" x14ac:dyDescent="0.25">
      <c r="A339" s="192">
        <f t="shared" si="5"/>
        <v>326</v>
      </c>
      <c r="B339" s="182"/>
      <c r="C339" s="202"/>
      <c r="D339" s="202"/>
      <c r="E339" s="202"/>
      <c r="F339" s="202"/>
      <c r="G339" s="202"/>
      <c r="H339" s="202"/>
      <c r="I339" s="184"/>
      <c r="J339" s="184"/>
      <c r="K339" s="184"/>
      <c r="L339" s="184"/>
      <c r="M339" s="184"/>
      <c r="N339" s="184"/>
      <c r="O339" s="211"/>
      <c r="P339" s="184"/>
      <c r="Q339" s="184"/>
      <c r="R339" s="184"/>
      <c r="S339" s="184"/>
      <c r="T339" s="184"/>
      <c r="U339" s="184"/>
      <c r="V339" s="184"/>
      <c r="W339" s="184"/>
      <c r="X339" s="184"/>
      <c r="Y339" s="184"/>
      <c r="Z339" s="184"/>
      <c r="AA339" s="184"/>
      <c r="AB339" s="184"/>
      <c r="AC339" s="184"/>
      <c r="AD339" s="184"/>
      <c r="AE339" s="184"/>
      <c r="AF339" s="184"/>
      <c r="AG339" s="184"/>
      <c r="AH339" s="197"/>
      <c r="AI339" s="184"/>
      <c r="AJ339" s="184"/>
      <c r="AK339" s="184"/>
      <c r="AL339" s="184"/>
      <c r="AM339" s="184"/>
      <c r="AN339" s="184"/>
      <c r="AO339" s="184"/>
      <c r="AP339" s="184"/>
      <c r="AQ339" s="184"/>
      <c r="AR339" s="184"/>
      <c r="AS339" s="184"/>
      <c r="AT339" s="184"/>
      <c r="AU339" s="184"/>
      <c r="AV339" s="184"/>
      <c r="AW339" s="184"/>
      <c r="AX339" s="184"/>
      <c r="AY339" s="187"/>
      <c r="AZ339" s="187"/>
    </row>
    <row r="340" spans="1:52" x14ac:dyDescent="0.25">
      <c r="A340" s="192">
        <f t="shared" si="5"/>
        <v>327</v>
      </c>
      <c r="B340" s="182"/>
      <c r="C340" s="202"/>
      <c r="D340" s="202"/>
      <c r="E340" s="202"/>
      <c r="F340" s="202"/>
      <c r="G340" s="202"/>
      <c r="H340" s="202"/>
      <c r="I340" s="184"/>
      <c r="J340" s="184"/>
      <c r="K340" s="184"/>
      <c r="L340" s="184"/>
      <c r="M340" s="184"/>
      <c r="N340" s="184"/>
      <c r="O340" s="211"/>
      <c r="P340" s="184"/>
      <c r="Q340" s="184"/>
      <c r="R340" s="184"/>
      <c r="S340" s="184"/>
      <c r="T340" s="184"/>
      <c r="U340" s="184"/>
      <c r="V340" s="184"/>
      <c r="W340" s="184"/>
      <c r="X340" s="184"/>
      <c r="Y340" s="184"/>
      <c r="Z340" s="184"/>
      <c r="AA340" s="184"/>
      <c r="AB340" s="184"/>
      <c r="AC340" s="184"/>
      <c r="AD340" s="184"/>
      <c r="AE340" s="184"/>
      <c r="AF340" s="184"/>
      <c r="AG340" s="184"/>
      <c r="AH340" s="197"/>
      <c r="AI340" s="184"/>
      <c r="AJ340" s="184"/>
      <c r="AK340" s="184"/>
      <c r="AL340" s="184"/>
      <c r="AM340" s="184"/>
      <c r="AN340" s="184"/>
      <c r="AO340" s="184"/>
      <c r="AP340" s="184"/>
      <c r="AQ340" s="184"/>
      <c r="AR340" s="184"/>
      <c r="AS340" s="184"/>
      <c r="AT340" s="184"/>
      <c r="AU340" s="184"/>
      <c r="AV340" s="184"/>
      <c r="AW340" s="184"/>
      <c r="AX340" s="184"/>
      <c r="AY340" s="187"/>
      <c r="AZ340" s="187"/>
    </row>
    <row r="341" spans="1:52" x14ac:dyDescent="0.25">
      <c r="A341" s="192">
        <f t="shared" si="5"/>
        <v>328</v>
      </c>
      <c r="B341" s="182"/>
      <c r="C341" s="202"/>
      <c r="D341" s="202"/>
      <c r="E341" s="202"/>
      <c r="F341" s="202"/>
      <c r="G341" s="202"/>
      <c r="H341" s="202"/>
      <c r="I341" s="184"/>
      <c r="J341" s="184"/>
      <c r="K341" s="184"/>
      <c r="L341" s="184"/>
      <c r="M341" s="184"/>
      <c r="N341" s="184"/>
      <c r="O341" s="211"/>
      <c r="P341" s="184"/>
      <c r="Q341" s="184"/>
      <c r="R341" s="184"/>
      <c r="S341" s="184"/>
      <c r="T341" s="184"/>
      <c r="U341" s="184"/>
      <c r="V341" s="184"/>
      <c r="W341" s="184"/>
      <c r="X341" s="184"/>
      <c r="Y341" s="184"/>
      <c r="Z341" s="184"/>
      <c r="AA341" s="184"/>
      <c r="AB341" s="184"/>
      <c r="AC341" s="184"/>
      <c r="AD341" s="184"/>
      <c r="AE341" s="184"/>
      <c r="AF341" s="184"/>
      <c r="AG341" s="184"/>
      <c r="AH341" s="197"/>
      <c r="AI341" s="184"/>
      <c r="AJ341" s="184"/>
      <c r="AK341" s="184"/>
      <c r="AL341" s="184"/>
      <c r="AM341" s="184"/>
      <c r="AN341" s="184"/>
      <c r="AO341" s="184"/>
      <c r="AP341" s="184"/>
      <c r="AQ341" s="184"/>
      <c r="AR341" s="184"/>
      <c r="AS341" s="184"/>
      <c r="AT341" s="184"/>
      <c r="AU341" s="184"/>
      <c r="AV341" s="184"/>
      <c r="AW341" s="184"/>
      <c r="AX341" s="184"/>
      <c r="AY341" s="187"/>
      <c r="AZ341" s="187"/>
    </row>
    <row r="342" spans="1:52" x14ac:dyDescent="0.25">
      <c r="A342" s="192">
        <f t="shared" si="5"/>
        <v>329</v>
      </c>
      <c r="B342" s="182"/>
      <c r="C342" s="202"/>
      <c r="D342" s="202"/>
      <c r="E342" s="202"/>
      <c r="F342" s="202"/>
      <c r="G342" s="202"/>
      <c r="H342" s="202"/>
      <c r="I342" s="184"/>
      <c r="J342" s="184"/>
      <c r="K342" s="184"/>
      <c r="L342" s="184"/>
      <c r="M342" s="184"/>
      <c r="N342" s="184"/>
      <c r="O342" s="211"/>
      <c r="P342" s="184"/>
      <c r="Q342" s="184"/>
      <c r="R342" s="184"/>
      <c r="S342" s="184"/>
      <c r="T342" s="184"/>
      <c r="U342" s="184"/>
      <c r="V342" s="184"/>
      <c r="W342" s="184"/>
      <c r="X342" s="184"/>
      <c r="Y342" s="184"/>
      <c r="Z342" s="184"/>
      <c r="AA342" s="184"/>
      <c r="AB342" s="184"/>
      <c r="AC342" s="184"/>
      <c r="AD342" s="184"/>
      <c r="AE342" s="184"/>
      <c r="AF342" s="184"/>
      <c r="AG342" s="184"/>
      <c r="AH342" s="197"/>
      <c r="AI342" s="184"/>
      <c r="AJ342" s="184"/>
      <c r="AK342" s="184"/>
      <c r="AL342" s="184"/>
      <c r="AM342" s="184"/>
      <c r="AN342" s="184"/>
      <c r="AO342" s="184"/>
      <c r="AP342" s="184"/>
      <c r="AQ342" s="184"/>
      <c r="AR342" s="184"/>
      <c r="AS342" s="184"/>
      <c r="AT342" s="184"/>
      <c r="AU342" s="184"/>
      <c r="AV342" s="184"/>
      <c r="AW342" s="184"/>
      <c r="AX342" s="184"/>
      <c r="AY342" s="187"/>
      <c r="AZ342" s="187"/>
    </row>
    <row r="343" spans="1:52" x14ac:dyDescent="0.25">
      <c r="A343" s="192">
        <f t="shared" si="5"/>
        <v>330</v>
      </c>
      <c r="B343" s="182"/>
      <c r="C343" s="202"/>
      <c r="D343" s="202"/>
      <c r="E343" s="202"/>
      <c r="F343" s="202"/>
      <c r="G343" s="202"/>
      <c r="H343" s="202"/>
      <c r="I343" s="184"/>
      <c r="J343" s="184"/>
      <c r="K343" s="184"/>
      <c r="L343" s="184"/>
      <c r="M343" s="184"/>
      <c r="N343" s="184"/>
      <c r="O343" s="211"/>
      <c r="P343" s="184"/>
      <c r="Q343" s="184"/>
      <c r="R343" s="184"/>
      <c r="S343" s="184"/>
      <c r="T343" s="184"/>
      <c r="U343" s="184"/>
      <c r="V343" s="184"/>
      <c r="W343" s="184"/>
      <c r="X343" s="184"/>
      <c r="Y343" s="184"/>
      <c r="Z343" s="184"/>
      <c r="AA343" s="184"/>
      <c r="AB343" s="184"/>
      <c r="AC343" s="184"/>
      <c r="AD343" s="184"/>
      <c r="AE343" s="184"/>
      <c r="AF343" s="184"/>
      <c r="AG343" s="184"/>
      <c r="AH343" s="197"/>
      <c r="AI343" s="184"/>
      <c r="AJ343" s="184"/>
      <c r="AK343" s="184"/>
      <c r="AL343" s="184"/>
      <c r="AM343" s="184"/>
      <c r="AN343" s="184"/>
      <c r="AO343" s="184"/>
      <c r="AP343" s="184"/>
      <c r="AQ343" s="184"/>
      <c r="AR343" s="184"/>
      <c r="AS343" s="184"/>
      <c r="AT343" s="184"/>
      <c r="AU343" s="184"/>
      <c r="AV343" s="184"/>
      <c r="AW343" s="184"/>
      <c r="AX343" s="184"/>
      <c r="AY343" s="187"/>
      <c r="AZ343" s="187"/>
    </row>
    <row r="344" spans="1:52" x14ac:dyDescent="0.25">
      <c r="A344" s="192">
        <f t="shared" si="5"/>
        <v>331</v>
      </c>
      <c r="B344" s="182"/>
      <c r="C344" s="202"/>
      <c r="D344" s="202"/>
      <c r="E344" s="202"/>
      <c r="F344" s="202"/>
      <c r="G344" s="202"/>
      <c r="H344" s="202"/>
      <c r="I344" s="184"/>
      <c r="J344" s="184"/>
      <c r="K344" s="184"/>
      <c r="L344" s="184"/>
      <c r="M344" s="184"/>
      <c r="N344" s="184"/>
      <c r="O344" s="211"/>
      <c r="P344" s="184"/>
      <c r="Q344" s="184"/>
      <c r="R344" s="184"/>
      <c r="S344" s="184"/>
      <c r="T344" s="184"/>
      <c r="U344" s="184"/>
      <c r="V344" s="184"/>
      <c r="W344" s="184"/>
      <c r="X344" s="184"/>
      <c r="Y344" s="184"/>
      <c r="Z344" s="184"/>
      <c r="AA344" s="184"/>
      <c r="AB344" s="184"/>
      <c r="AC344" s="184"/>
      <c r="AD344" s="184"/>
      <c r="AE344" s="184"/>
      <c r="AF344" s="184"/>
      <c r="AG344" s="184"/>
      <c r="AH344" s="197"/>
      <c r="AI344" s="184"/>
      <c r="AJ344" s="184"/>
      <c r="AK344" s="184"/>
      <c r="AL344" s="184"/>
      <c r="AM344" s="184"/>
      <c r="AN344" s="184"/>
      <c r="AO344" s="184"/>
      <c r="AP344" s="184"/>
      <c r="AQ344" s="184"/>
      <c r="AR344" s="184"/>
      <c r="AS344" s="184"/>
      <c r="AT344" s="184"/>
      <c r="AU344" s="184"/>
      <c r="AV344" s="184"/>
      <c r="AW344" s="184"/>
      <c r="AX344" s="184"/>
      <c r="AY344" s="187"/>
      <c r="AZ344" s="187"/>
    </row>
    <row r="345" spans="1:52" x14ac:dyDescent="0.25">
      <c r="A345" s="192">
        <f t="shared" si="5"/>
        <v>332</v>
      </c>
      <c r="B345" s="182"/>
      <c r="C345" s="202"/>
      <c r="D345" s="202"/>
      <c r="E345" s="202"/>
      <c r="F345" s="202"/>
      <c r="G345" s="202"/>
      <c r="H345" s="202"/>
      <c r="I345" s="184"/>
      <c r="J345" s="184"/>
      <c r="K345" s="184"/>
      <c r="L345" s="184"/>
      <c r="M345" s="184"/>
      <c r="N345" s="184"/>
      <c r="O345" s="211"/>
      <c r="P345" s="184"/>
      <c r="Q345" s="184"/>
      <c r="R345" s="184"/>
      <c r="S345" s="184"/>
      <c r="T345" s="184"/>
      <c r="U345" s="184"/>
      <c r="V345" s="184"/>
      <c r="W345" s="184"/>
      <c r="X345" s="184"/>
      <c r="Y345" s="184"/>
      <c r="Z345" s="184"/>
      <c r="AA345" s="184"/>
      <c r="AB345" s="184"/>
      <c r="AC345" s="184"/>
      <c r="AD345" s="184"/>
      <c r="AE345" s="184"/>
      <c r="AF345" s="184"/>
      <c r="AG345" s="184"/>
      <c r="AH345" s="197"/>
      <c r="AI345" s="184"/>
      <c r="AJ345" s="184"/>
      <c r="AK345" s="184"/>
      <c r="AL345" s="184"/>
      <c r="AM345" s="184"/>
      <c r="AN345" s="184"/>
      <c r="AO345" s="184"/>
      <c r="AP345" s="184"/>
      <c r="AQ345" s="184"/>
      <c r="AR345" s="184"/>
      <c r="AS345" s="184"/>
      <c r="AT345" s="184"/>
      <c r="AU345" s="184"/>
      <c r="AV345" s="184"/>
      <c r="AW345" s="184"/>
      <c r="AX345" s="184"/>
      <c r="AY345" s="187"/>
      <c r="AZ345" s="187"/>
    </row>
    <row r="346" spans="1:52" x14ac:dyDescent="0.25">
      <c r="A346" s="192">
        <f t="shared" si="5"/>
        <v>333</v>
      </c>
      <c r="B346" s="182"/>
      <c r="C346" s="202"/>
      <c r="D346" s="202"/>
      <c r="E346" s="202"/>
      <c r="F346" s="202"/>
      <c r="G346" s="202"/>
      <c r="H346" s="202"/>
      <c r="I346" s="184"/>
      <c r="J346" s="184"/>
      <c r="K346" s="184"/>
      <c r="L346" s="184"/>
      <c r="M346" s="184"/>
      <c r="N346" s="184"/>
      <c r="O346" s="211"/>
      <c r="P346" s="184"/>
      <c r="Q346" s="184"/>
      <c r="R346" s="184"/>
      <c r="S346" s="184"/>
      <c r="T346" s="184"/>
      <c r="U346" s="184"/>
      <c r="V346" s="184"/>
      <c r="W346" s="184"/>
      <c r="X346" s="184"/>
      <c r="Y346" s="184"/>
      <c r="Z346" s="184"/>
      <c r="AA346" s="184"/>
      <c r="AB346" s="184"/>
      <c r="AC346" s="184"/>
      <c r="AD346" s="184"/>
      <c r="AE346" s="184"/>
      <c r="AF346" s="184"/>
      <c r="AG346" s="184"/>
      <c r="AH346" s="197"/>
      <c r="AI346" s="184"/>
      <c r="AJ346" s="184"/>
      <c r="AK346" s="184"/>
      <c r="AL346" s="184"/>
      <c r="AM346" s="184"/>
      <c r="AN346" s="184"/>
      <c r="AO346" s="184"/>
      <c r="AP346" s="184"/>
      <c r="AQ346" s="184"/>
      <c r="AR346" s="184"/>
      <c r="AS346" s="184"/>
      <c r="AT346" s="184"/>
      <c r="AU346" s="184"/>
      <c r="AV346" s="184"/>
      <c r="AW346" s="184"/>
      <c r="AX346" s="184"/>
      <c r="AY346" s="187"/>
      <c r="AZ346" s="187"/>
    </row>
    <row r="347" spans="1:52" x14ac:dyDescent="0.25">
      <c r="A347" s="192">
        <f t="shared" si="5"/>
        <v>334</v>
      </c>
      <c r="B347" s="182"/>
      <c r="C347" s="202"/>
      <c r="D347" s="202"/>
      <c r="E347" s="202"/>
      <c r="F347" s="202"/>
      <c r="G347" s="202"/>
      <c r="H347" s="202"/>
      <c r="I347" s="184"/>
      <c r="J347" s="184"/>
      <c r="K347" s="184"/>
      <c r="L347" s="184"/>
      <c r="M347" s="184"/>
      <c r="N347" s="184"/>
      <c r="O347" s="211"/>
      <c r="P347" s="184"/>
      <c r="Q347" s="184"/>
      <c r="R347" s="184"/>
      <c r="S347" s="184"/>
      <c r="T347" s="184"/>
      <c r="U347" s="184"/>
      <c r="V347" s="184"/>
      <c r="W347" s="184"/>
      <c r="X347" s="184"/>
      <c r="Y347" s="184"/>
      <c r="Z347" s="184"/>
      <c r="AA347" s="184"/>
      <c r="AB347" s="184"/>
      <c r="AC347" s="184"/>
      <c r="AD347" s="184"/>
      <c r="AE347" s="184"/>
      <c r="AF347" s="184"/>
      <c r="AG347" s="184"/>
      <c r="AH347" s="197"/>
      <c r="AI347" s="184"/>
      <c r="AJ347" s="184"/>
      <c r="AK347" s="184"/>
      <c r="AL347" s="184"/>
      <c r="AM347" s="184"/>
      <c r="AN347" s="184"/>
      <c r="AO347" s="184"/>
      <c r="AP347" s="184"/>
      <c r="AQ347" s="184"/>
      <c r="AR347" s="184"/>
      <c r="AS347" s="184"/>
      <c r="AT347" s="184"/>
      <c r="AU347" s="184"/>
      <c r="AV347" s="184"/>
      <c r="AW347" s="184"/>
      <c r="AX347" s="184"/>
      <c r="AY347" s="187"/>
      <c r="AZ347" s="187"/>
    </row>
    <row r="348" spans="1:52" x14ac:dyDescent="0.25">
      <c r="A348" s="192">
        <f t="shared" si="5"/>
        <v>335</v>
      </c>
      <c r="B348" s="182"/>
      <c r="C348" s="202"/>
      <c r="D348" s="202"/>
      <c r="E348" s="202"/>
      <c r="F348" s="202"/>
      <c r="G348" s="202"/>
      <c r="H348" s="202"/>
      <c r="I348" s="184"/>
      <c r="J348" s="184"/>
      <c r="K348" s="184"/>
      <c r="L348" s="184"/>
      <c r="M348" s="184"/>
      <c r="N348" s="184"/>
      <c r="O348" s="211"/>
      <c r="P348" s="184"/>
      <c r="Q348" s="184"/>
      <c r="R348" s="184"/>
      <c r="S348" s="184"/>
      <c r="T348" s="184"/>
      <c r="U348" s="184"/>
      <c r="V348" s="184"/>
      <c r="W348" s="184"/>
      <c r="X348" s="184"/>
      <c r="Y348" s="184"/>
      <c r="Z348" s="184"/>
      <c r="AA348" s="184"/>
      <c r="AB348" s="184"/>
      <c r="AC348" s="184"/>
      <c r="AD348" s="184"/>
      <c r="AE348" s="184"/>
      <c r="AF348" s="184"/>
      <c r="AG348" s="184"/>
      <c r="AH348" s="197"/>
      <c r="AI348" s="184"/>
      <c r="AJ348" s="184"/>
      <c r="AK348" s="184"/>
      <c r="AL348" s="184"/>
      <c r="AM348" s="184"/>
      <c r="AN348" s="184"/>
      <c r="AO348" s="184"/>
      <c r="AP348" s="184"/>
      <c r="AQ348" s="184"/>
      <c r="AR348" s="184"/>
      <c r="AS348" s="184"/>
      <c r="AT348" s="184"/>
      <c r="AU348" s="184"/>
      <c r="AV348" s="184"/>
      <c r="AW348" s="184"/>
      <c r="AX348" s="184"/>
      <c r="AY348" s="187"/>
      <c r="AZ348" s="187"/>
    </row>
    <row r="349" spans="1:52" x14ac:dyDescent="0.25">
      <c r="A349" s="192">
        <f t="shared" si="5"/>
        <v>336</v>
      </c>
      <c r="B349" s="182"/>
      <c r="C349" s="202"/>
      <c r="D349" s="202"/>
      <c r="E349" s="202"/>
      <c r="F349" s="202"/>
      <c r="G349" s="202"/>
      <c r="H349" s="202"/>
      <c r="I349" s="184"/>
      <c r="J349" s="184"/>
      <c r="K349" s="184"/>
      <c r="L349" s="184"/>
      <c r="M349" s="184"/>
      <c r="N349" s="184"/>
      <c r="O349" s="211"/>
      <c r="P349" s="184"/>
      <c r="Q349" s="184"/>
      <c r="R349" s="184"/>
      <c r="S349" s="184"/>
      <c r="T349" s="184"/>
      <c r="U349" s="184"/>
      <c r="V349" s="184"/>
      <c r="W349" s="184"/>
      <c r="X349" s="184"/>
      <c r="Y349" s="184"/>
      <c r="Z349" s="184"/>
      <c r="AA349" s="184"/>
      <c r="AB349" s="184"/>
      <c r="AC349" s="184"/>
      <c r="AD349" s="184"/>
      <c r="AE349" s="184"/>
      <c r="AF349" s="184"/>
      <c r="AG349" s="184"/>
      <c r="AH349" s="197"/>
      <c r="AI349" s="184"/>
      <c r="AJ349" s="184"/>
      <c r="AK349" s="184"/>
      <c r="AL349" s="184"/>
      <c r="AM349" s="184"/>
      <c r="AN349" s="184"/>
      <c r="AO349" s="184"/>
      <c r="AP349" s="184"/>
      <c r="AQ349" s="184"/>
      <c r="AR349" s="184"/>
      <c r="AS349" s="184"/>
      <c r="AT349" s="184"/>
      <c r="AU349" s="184"/>
      <c r="AV349" s="184"/>
      <c r="AW349" s="184"/>
      <c r="AX349" s="184"/>
      <c r="AY349" s="187"/>
      <c r="AZ349" s="187"/>
    </row>
    <row r="350" spans="1:52" x14ac:dyDescent="0.25">
      <c r="A350" s="192">
        <f t="shared" si="5"/>
        <v>337</v>
      </c>
      <c r="B350" s="182"/>
      <c r="C350" s="202"/>
      <c r="D350" s="202"/>
      <c r="E350" s="202"/>
      <c r="F350" s="202"/>
      <c r="G350" s="202"/>
      <c r="H350" s="202"/>
      <c r="I350" s="184"/>
      <c r="J350" s="184"/>
      <c r="K350" s="184"/>
      <c r="L350" s="184"/>
      <c r="M350" s="184"/>
      <c r="N350" s="184"/>
      <c r="O350" s="211"/>
      <c r="P350" s="184"/>
      <c r="Q350" s="184"/>
      <c r="R350" s="184"/>
      <c r="S350" s="184"/>
      <c r="T350" s="184"/>
      <c r="U350" s="184"/>
      <c r="V350" s="184"/>
      <c r="W350" s="184"/>
      <c r="X350" s="184"/>
      <c r="Y350" s="184"/>
      <c r="Z350" s="184"/>
      <c r="AA350" s="184"/>
      <c r="AB350" s="184"/>
      <c r="AC350" s="184"/>
      <c r="AD350" s="184"/>
      <c r="AE350" s="184"/>
      <c r="AF350" s="184"/>
      <c r="AG350" s="184"/>
      <c r="AH350" s="197"/>
      <c r="AI350" s="184"/>
      <c r="AJ350" s="184"/>
      <c r="AK350" s="184"/>
      <c r="AL350" s="184"/>
      <c r="AM350" s="184"/>
      <c r="AN350" s="184"/>
      <c r="AO350" s="184"/>
      <c r="AP350" s="184"/>
      <c r="AQ350" s="184"/>
      <c r="AR350" s="184"/>
      <c r="AS350" s="184"/>
      <c r="AT350" s="184"/>
      <c r="AU350" s="184"/>
      <c r="AV350" s="184"/>
      <c r="AW350" s="184"/>
      <c r="AX350" s="184"/>
      <c r="AY350" s="187"/>
      <c r="AZ350" s="187"/>
    </row>
    <row r="351" spans="1:52" x14ac:dyDescent="0.25">
      <c r="A351" s="192">
        <f t="shared" si="5"/>
        <v>338</v>
      </c>
      <c r="B351" s="182"/>
      <c r="C351" s="202"/>
      <c r="D351" s="202"/>
      <c r="E351" s="202"/>
      <c r="F351" s="202"/>
      <c r="G351" s="202"/>
      <c r="H351" s="202"/>
      <c r="I351" s="184"/>
      <c r="J351" s="184"/>
      <c r="K351" s="184"/>
      <c r="L351" s="184"/>
      <c r="M351" s="184"/>
      <c r="N351" s="184"/>
      <c r="O351" s="211"/>
      <c r="P351" s="184"/>
      <c r="Q351" s="184"/>
      <c r="R351" s="184"/>
      <c r="S351" s="184"/>
      <c r="T351" s="184"/>
      <c r="U351" s="184"/>
      <c r="V351" s="184"/>
      <c r="W351" s="184"/>
      <c r="X351" s="184"/>
      <c r="Y351" s="184"/>
      <c r="Z351" s="184"/>
      <c r="AA351" s="184"/>
      <c r="AB351" s="184"/>
      <c r="AC351" s="184"/>
      <c r="AD351" s="184"/>
      <c r="AE351" s="184"/>
      <c r="AF351" s="184"/>
      <c r="AG351" s="184"/>
      <c r="AH351" s="197"/>
      <c r="AI351" s="184"/>
      <c r="AJ351" s="184"/>
      <c r="AK351" s="184"/>
      <c r="AL351" s="184"/>
      <c r="AM351" s="184"/>
      <c r="AN351" s="184"/>
      <c r="AO351" s="184"/>
      <c r="AP351" s="184"/>
      <c r="AQ351" s="184"/>
      <c r="AR351" s="184"/>
      <c r="AS351" s="184"/>
      <c r="AT351" s="184"/>
      <c r="AU351" s="184"/>
      <c r="AV351" s="184"/>
      <c r="AW351" s="184"/>
      <c r="AX351" s="184"/>
      <c r="AY351" s="187"/>
      <c r="AZ351" s="187"/>
    </row>
    <row r="352" spans="1:52" x14ac:dyDescent="0.25">
      <c r="A352" s="192">
        <f t="shared" si="5"/>
        <v>339</v>
      </c>
      <c r="B352" s="182"/>
      <c r="C352" s="202"/>
      <c r="D352" s="202"/>
      <c r="E352" s="202"/>
      <c r="F352" s="202"/>
      <c r="G352" s="202"/>
      <c r="H352" s="202"/>
      <c r="I352" s="184"/>
      <c r="J352" s="184"/>
      <c r="K352" s="184"/>
      <c r="L352" s="184"/>
      <c r="M352" s="184"/>
      <c r="N352" s="184"/>
      <c r="O352" s="211"/>
      <c r="P352" s="184"/>
      <c r="Q352" s="184"/>
      <c r="R352" s="184"/>
      <c r="S352" s="184"/>
      <c r="T352" s="184"/>
      <c r="U352" s="184"/>
      <c r="V352" s="184"/>
      <c r="W352" s="184"/>
      <c r="X352" s="184"/>
      <c r="Y352" s="184"/>
      <c r="Z352" s="184"/>
      <c r="AA352" s="184"/>
      <c r="AB352" s="184"/>
      <c r="AC352" s="184"/>
      <c r="AD352" s="184"/>
      <c r="AE352" s="184"/>
      <c r="AF352" s="184"/>
      <c r="AG352" s="184"/>
      <c r="AH352" s="197"/>
      <c r="AI352" s="184"/>
      <c r="AJ352" s="184"/>
      <c r="AK352" s="184"/>
      <c r="AL352" s="184"/>
      <c r="AM352" s="184"/>
      <c r="AN352" s="184"/>
      <c r="AO352" s="184"/>
      <c r="AP352" s="184"/>
      <c r="AQ352" s="184"/>
      <c r="AR352" s="184"/>
      <c r="AS352" s="184"/>
      <c r="AT352" s="184"/>
      <c r="AU352" s="184"/>
      <c r="AV352" s="184"/>
      <c r="AW352" s="184"/>
      <c r="AX352" s="184"/>
      <c r="AY352" s="187"/>
      <c r="AZ352" s="187"/>
    </row>
    <row r="353" spans="1:52" x14ac:dyDescent="0.25">
      <c r="A353" s="192">
        <f t="shared" si="5"/>
        <v>340</v>
      </c>
      <c r="B353" s="182"/>
      <c r="C353" s="202"/>
      <c r="D353" s="202"/>
      <c r="E353" s="202"/>
      <c r="F353" s="202"/>
      <c r="G353" s="202"/>
      <c r="H353" s="202"/>
      <c r="I353" s="184"/>
      <c r="J353" s="184"/>
      <c r="K353" s="184"/>
      <c r="L353" s="184"/>
      <c r="M353" s="184"/>
      <c r="N353" s="184"/>
      <c r="O353" s="211"/>
      <c r="P353" s="184"/>
      <c r="Q353" s="184"/>
      <c r="R353" s="184"/>
      <c r="S353" s="184"/>
      <c r="T353" s="184"/>
      <c r="U353" s="184"/>
      <c r="V353" s="184"/>
      <c r="W353" s="184"/>
      <c r="X353" s="184"/>
      <c r="Y353" s="184"/>
      <c r="Z353" s="184"/>
      <c r="AA353" s="184"/>
      <c r="AB353" s="184"/>
      <c r="AC353" s="184"/>
      <c r="AD353" s="184"/>
      <c r="AE353" s="184"/>
      <c r="AF353" s="184"/>
      <c r="AG353" s="184"/>
      <c r="AH353" s="197"/>
      <c r="AI353" s="184"/>
      <c r="AJ353" s="184"/>
      <c r="AK353" s="184"/>
      <c r="AL353" s="184"/>
      <c r="AM353" s="184"/>
      <c r="AN353" s="184"/>
      <c r="AO353" s="184"/>
      <c r="AP353" s="184"/>
      <c r="AQ353" s="184"/>
      <c r="AR353" s="184"/>
      <c r="AS353" s="184"/>
      <c r="AT353" s="184"/>
      <c r="AU353" s="184"/>
      <c r="AV353" s="184"/>
      <c r="AW353" s="184"/>
      <c r="AX353" s="184"/>
      <c r="AY353" s="187"/>
      <c r="AZ353" s="187"/>
    </row>
    <row r="354" spans="1:52" x14ac:dyDescent="0.25">
      <c r="A354" s="192">
        <f t="shared" si="5"/>
        <v>341</v>
      </c>
      <c r="B354" s="182"/>
      <c r="C354" s="202"/>
      <c r="D354" s="202"/>
      <c r="E354" s="202"/>
      <c r="F354" s="202"/>
      <c r="G354" s="202"/>
      <c r="H354" s="202"/>
      <c r="I354" s="184"/>
      <c r="J354" s="184"/>
      <c r="K354" s="184"/>
      <c r="L354" s="184"/>
      <c r="M354" s="184"/>
      <c r="N354" s="184"/>
      <c r="O354" s="211"/>
      <c r="P354" s="184"/>
      <c r="Q354" s="184"/>
      <c r="R354" s="184"/>
      <c r="S354" s="184"/>
      <c r="T354" s="184"/>
      <c r="U354" s="184"/>
      <c r="V354" s="184"/>
      <c r="W354" s="184"/>
      <c r="X354" s="184"/>
      <c r="Y354" s="184"/>
      <c r="Z354" s="184"/>
      <c r="AA354" s="184"/>
      <c r="AB354" s="184"/>
      <c r="AC354" s="184"/>
      <c r="AD354" s="184"/>
      <c r="AE354" s="184"/>
      <c r="AF354" s="184"/>
      <c r="AG354" s="184"/>
      <c r="AH354" s="197"/>
      <c r="AI354" s="184"/>
      <c r="AJ354" s="184"/>
      <c r="AK354" s="184"/>
      <c r="AL354" s="184"/>
      <c r="AM354" s="184"/>
      <c r="AN354" s="184"/>
      <c r="AO354" s="184"/>
      <c r="AP354" s="184"/>
      <c r="AQ354" s="184"/>
      <c r="AR354" s="184"/>
      <c r="AS354" s="184"/>
      <c r="AT354" s="184"/>
      <c r="AU354" s="184"/>
      <c r="AV354" s="184"/>
      <c r="AW354" s="184"/>
      <c r="AX354" s="184"/>
      <c r="AY354" s="187"/>
      <c r="AZ354" s="187"/>
    </row>
    <row r="355" spans="1:52" x14ac:dyDescent="0.25">
      <c r="A355" s="192">
        <f t="shared" si="5"/>
        <v>342</v>
      </c>
      <c r="B355" s="182"/>
      <c r="C355" s="202"/>
      <c r="D355" s="202"/>
      <c r="E355" s="202"/>
      <c r="F355" s="202"/>
      <c r="G355" s="202"/>
      <c r="H355" s="202"/>
      <c r="I355" s="184"/>
      <c r="J355" s="184"/>
      <c r="K355" s="184"/>
      <c r="L355" s="184"/>
      <c r="M355" s="184"/>
      <c r="N355" s="184"/>
      <c r="O355" s="211"/>
      <c r="P355" s="184"/>
      <c r="Q355" s="184"/>
      <c r="R355" s="184"/>
      <c r="S355" s="184"/>
      <c r="T355" s="184"/>
      <c r="U355" s="184"/>
      <c r="V355" s="184"/>
      <c r="W355" s="184"/>
      <c r="X355" s="184"/>
      <c r="Y355" s="184"/>
      <c r="Z355" s="184"/>
      <c r="AA355" s="184"/>
      <c r="AB355" s="184"/>
      <c r="AC355" s="184"/>
      <c r="AD355" s="184"/>
      <c r="AE355" s="184"/>
      <c r="AF355" s="184"/>
      <c r="AG355" s="184"/>
      <c r="AH355" s="197"/>
      <c r="AI355" s="184"/>
      <c r="AJ355" s="184"/>
      <c r="AK355" s="184"/>
      <c r="AL355" s="184"/>
      <c r="AM355" s="184"/>
      <c r="AN355" s="184"/>
      <c r="AO355" s="184"/>
      <c r="AP355" s="184"/>
      <c r="AQ355" s="184"/>
      <c r="AR355" s="184"/>
      <c r="AS355" s="184"/>
      <c r="AT355" s="184"/>
      <c r="AU355" s="184"/>
      <c r="AV355" s="184"/>
      <c r="AW355" s="184"/>
      <c r="AX355" s="184"/>
      <c r="AY355" s="187"/>
      <c r="AZ355" s="187"/>
    </row>
    <row r="356" spans="1:52" x14ac:dyDescent="0.25">
      <c r="A356" s="192">
        <f t="shared" si="5"/>
        <v>343</v>
      </c>
      <c r="B356" s="182"/>
      <c r="C356" s="202"/>
      <c r="D356" s="202"/>
      <c r="E356" s="202"/>
      <c r="F356" s="202"/>
      <c r="G356" s="202"/>
      <c r="H356" s="202"/>
      <c r="I356" s="184"/>
      <c r="J356" s="184"/>
      <c r="K356" s="184"/>
      <c r="L356" s="184"/>
      <c r="M356" s="184"/>
      <c r="N356" s="184"/>
      <c r="O356" s="211"/>
      <c r="P356" s="184"/>
      <c r="Q356" s="184"/>
      <c r="R356" s="184"/>
      <c r="S356" s="184"/>
      <c r="T356" s="184"/>
      <c r="U356" s="184"/>
      <c r="V356" s="184"/>
      <c r="W356" s="184"/>
      <c r="X356" s="184"/>
      <c r="Y356" s="184"/>
      <c r="Z356" s="184"/>
      <c r="AA356" s="184"/>
      <c r="AB356" s="184"/>
      <c r="AC356" s="184"/>
      <c r="AD356" s="184"/>
      <c r="AE356" s="184"/>
      <c r="AF356" s="184"/>
      <c r="AG356" s="184"/>
      <c r="AH356" s="197"/>
      <c r="AI356" s="184"/>
      <c r="AJ356" s="184"/>
      <c r="AK356" s="184"/>
      <c r="AL356" s="184"/>
      <c r="AM356" s="184"/>
      <c r="AN356" s="184"/>
      <c r="AO356" s="184"/>
      <c r="AP356" s="184"/>
      <c r="AQ356" s="184"/>
      <c r="AR356" s="184"/>
      <c r="AS356" s="184"/>
      <c r="AT356" s="184"/>
      <c r="AU356" s="184"/>
      <c r="AV356" s="184"/>
      <c r="AW356" s="184"/>
      <c r="AX356" s="184"/>
      <c r="AY356" s="187"/>
      <c r="AZ356" s="187"/>
    </row>
    <row r="357" spans="1:52" x14ac:dyDescent="0.25">
      <c r="A357" s="192">
        <f t="shared" si="5"/>
        <v>344</v>
      </c>
      <c r="B357" s="182"/>
      <c r="C357" s="202"/>
      <c r="D357" s="202"/>
      <c r="E357" s="202"/>
      <c r="F357" s="202"/>
      <c r="G357" s="202"/>
      <c r="H357" s="202"/>
      <c r="I357" s="184"/>
      <c r="J357" s="184"/>
      <c r="K357" s="184"/>
      <c r="L357" s="184"/>
      <c r="M357" s="184"/>
      <c r="N357" s="184"/>
      <c r="O357" s="211"/>
      <c r="P357" s="184"/>
      <c r="Q357" s="184"/>
      <c r="R357" s="184"/>
      <c r="S357" s="184"/>
      <c r="T357" s="184"/>
      <c r="U357" s="184"/>
      <c r="V357" s="184"/>
      <c r="W357" s="184"/>
      <c r="X357" s="184"/>
      <c r="Y357" s="184"/>
      <c r="Z357" s="184"/>
      <c r="AA357" s="184"/>
      <c r="AB357" s="184"/>
      <c r="AC357" s="184"/>
      <c r="AD357" s="184"/>
      <c r="AE357" s="184"/>
      <c r="AF357" s="184"/>
      <c r="AG357" s="184"/>
      <c r="AH357" s="197"/>
      <c r="AI357" s="184"/>
      <c r="AJ357" s="184"/>
      <c r="AK357" s="184"/>
      <c r="AL357" s="184"/>
      <c r="AM357" s="184"/>
      <c r="AN357" s="184"/>
      <c r="AO357" s="184"/>
      <c r="AP357" s="184"/>
      <c r="AQ357" s="184"/>
      <c r="AR357" s="184"/>
      <c r="AS357" s="184"/>
      <c r="AT357" s="184"/>
      <c r="AU357" s="184"/>
      <c r="AV357" s="184"/>
      <c r="AW357" s="184"/>
      <c r="AX357" s="184"/>
      <c r="AY357" s="187"/>
      <c r="AZ357" s="187"/>
    </row>
    <row r="358" spans="1:52" x14ac:dyDescent="0.25">
      <c r="A358" s="192">
        <f t="shared" si="5"/>
        <v>345</v>
      </c>
      <c r="B358" s="182"/>
      <c r="C358" s="202"/>
      <c r="D358" s="202"/>
      <c r="E358" s="202"/>
      <c r="F358" s="202"/>
      <c r="G358" s="202"/>
      <c r="H358" s="202"/>
      <c r="I358" s="184"/>
      <c r="J358" s="184"/>
      <c r="K358" s="184"/>
      <c r="L358" s="184"/>
      <c r="M358" s="184"/>
      <c r="N358" s="184"/>
      <c r="O358" s="211"/>
      <c r="P358" s="184"/>
      <c r="Q358" s="184"/>
      <c r="R358" s="184"/>
      <c r="S358" s="184"/>
      <c r="T358" s="184"/>
      <c r="U358" s="184"/>
      <c r="V358" s="184"/>
      <c r="W358" s="184"/>
      <c r="X358" s="184"/>
      <c r="Y358" s="184"/>
      <c r="Z358" s="184"/>
      <c r="AA358" s="184"/>
      <c r="AB358" s="184"/>
      <c r="AC358" s="184"/>
      <c r="AD358" s="184"/>
      <c r="AE358" s="184"/>
      <c r="AF358" s="184"/>
      <c r="AG358" s="184"/>
      <c r="AH358" s="197"/>
      <c r="AI358" s="184"/>
      <c r="AJ358" s="184"/>
      <c r="AK358" s="184"/>
      <c r="AL358" s="184"/>
      <c r="AM358" s="184"/>
      <c r="AN358" s="184"/>
      <c r="AO358" s="184"/>
      <c r="AP358" s="184"/>
      <c r="AQ358" s="184"/>
      <c r="AR358" s="184"/>
      <c r="AS358" s="184"/>
      <c r="AT358" s="184"/>
      <c r="AU358" s="184"/>
      <c r="AV358" s="184"/>
      <c r="AW358" s="184"/>
      <c r="AX358" s="184"/>
      <c r="AY358" s="187"/>
      <c r="AZ358" s="187"/>
    </row>
    <row r="359" spans="1:52" x14ac:dyDescent="0.25">
      <c r="A359" s="192">
        <f t="shared" si="5"/>
        <v>346</v>
      </c>
      <c r="B359" s="182"/>
      <c r="C359" s="202"/>
      <c r="D359" s="202"/>
      <c r="E359" s="202"/>
      <c r="F359" s="202"/>
      <c r="G359" s="202"/>
      <c r="H359" s="202"/>
      <c r="I359" s="184"/>
      <c r="J359" s="184"/>
      <c r="K359" s="184"/>
      <c r="L359" s="184"/>
      <c r="M359" s="184"/>
      <c r="N359" s="184"/>
      <c r="O359" s="211"/>
      <c r="P359" s="184"/>
      <c r="Q359" s="184"/>
      <c r="R359" s="184"/>
      <c r="S359" s="184"/>
      <c r="T359" s="184"/>
      <c r="U359" s="184"/>
      <c r="V359" s="184"/>
      <c r="W359" s="184"/>
      <c r="X359" s="184"/>
      <c r="Y359" s="184"/>
      <c r="Z359" s="184"/>
      <c r="AA359" s="184"/>
      <c r="AB359" s="184"/>
      <c r="AC359" s="184"/>
      <c r="AD359" s="184"/>
      <c r="AE359" s="184"/>
      <c r="AF359" s="184"/>
      <c r="AG359" s="184"/>
      <c r="AH359" s="197"/>
      <c r="AI359" s="184"/>
      <c r="AJ359" s="184"/>
      <c r="AK359" s="184"/>
      <c r="AL359" s="184"/>
      <c r="AM359" s="184"/>
      <c r="AN359" s="184"/>
      <c r="AO359" s="184"/>
      <c r="AP359" s="184"/>
      <c r="AQ359" s="184"/>
      <c r="AR359" s="184"/>
      <c r="AS359" s="184"/>
      <c r="AT359" s="184"/>
      <c r="AU359" s="184"/>
      <c r="AV359" s="184"/>
      <c r="AW359" s="184"/>
      <c r="AX359" s="184"/>
      <c r="AY359" s="187"/>
      <c r="AZ359" s="187"/>
    </row>
    <row r="360" spans="1:52" x14ac:dyDescent="0.25">
      <c r="A360" s="192">
        <f t="shared" si="5"/>
        <v>347</v>
      </c>
      <c r="B360" s="182"/>
      <c r="C360" s="202"/>
      <c r="D360" s="202"/>
      <c r="E360" s="202"/>
      <c r="F360" s="202"/>
      <c r="G360" s="202"/>
      <c r="H360" s="202"/>
      <c r="I360" s="184"/>
      <c r="J360" s="184"/>
      <c r="K360" s="184"/>
      <c r="L360" s="184"/>
      <c r="M360" s="184"/>
      <c r="N360" s="184"/>
      <c r="O360" s="211"/>
      <c r="P360" s="184"/>
      <c r="Q360" s="184"/>
      <c r="R360" s="184"/>
      <c r="S360" s="184"/>
      <c r="T360" s="184"/>
      <c r="U360" s="184"/>
      <c r="V360" s="184"/>
      <c r="W360" s="184"/>
      <c r="X360" s="184"/>
      <c r="Y360" s="184"/>
      <c r="Z360" s="184"/>
      <c r="AA360" s="184"/>
      <c r="AB360" s="184"/>
      <c r="AC360" s="184"/>
      <c r="AD360" s="184"/>
      <c r="AE360" s="184"/>
      <c r="AF360" s="184"/>
      <c r="AG360" s="184"/>
      <c r="AH360" s="197"/>
      <c r="AI360" s="184"/>
      <c r="AJ360" s="184"/>
      <c r="AK360" s="184"/>
      <c r="AL360" s="184"/>
      <c r="AM360" s="184"/>
      <c r="AN360" s="184"/>
      <c r="AO360" s="184"/>
      <c r="AP360" s="184"/>
      <c r="AQ360" s="184"/>
      <c r="AR360" s="184"/>
      <c r="AS360" s="184"/>
      <c r="AT360" s="184"/>
      <c r="AU360" s="184"/>
      <c r="AV360" s="184"/>
      <c r="AW360" s="184"/>
      <c r="AX360" s="184"/>
      <c r="AY360" s="187"/>
      <c r="AZ360" s="187"/>
    </row>
    <row r="361" spans="1:52" x14ac:dyDescent="0.25">
      <c r="A361" s="192">
        <f t="shared" si="5"/>
        <v>348</v>
      </c>
      <c r="B361" s="182"/>
      <c r="C361" s="202"/>
      <c r="D361" s="202"/>
      <c r="E361" s="202"/>
      <c r="F361" s="202"/>
      <c r="G361" s="202"/>
      <c r="H361" s="202"/>
      <c r="I361" s="184"/>
      <c r="J361" s="184"/>
      <c r="K361" s="184"/>
      <c r="L361" s="184"/>
      <c r="M361" s="184"/>
      <c r="N361" s="184"/>
      <c r="O361" s="211"/>
      <c r="P361" s="184"/>
      <c r="Q361" s="184"/>
      <c r="R361" s="184"/>
      <c r="S361" s="184"/>
      <c r="T361" s="184"/>
      <c r="U361" s="184"/>
      <c r="V361" s="184"/>
      <c r="W361" s="184"/>
      <c r="X361" s="184"/>
      <c r="Y361" s="184"/>
      <c r="Z361" s="184"/>
      <c r="AA361" s="184"/>
      <c r="AB361" s="184"/>
      <c r="AC361" s="184"/>
      <c r="AD361" s="184"/>
      <c r="AE361" s="184"/>
      <c r="AF361" s="184"/>
      <c r="AG361" s="184"/>
      <c r="AH361" s="197"/>
      <c r="AI361" s="184"/>
      <c r="AJ361" s="184"/>
      <c r="AK361" s="184"/>
      <c r="AL361" s="184"/>
      <c r="AM361" s="184"/>
      <c r="AN361" s="184"/>
      <c r="AO361" s="184"/>
      <c r="AP361" s="184"/>
      <c r="AQ361" s="184"/>
      <c r="AR361" s="184"/>
      <c r="AS361" s="184"/>
      <c r="AT361" s="184"/>
      <c r="AU361" s="184"/>
      <c r="AV361" s="184"/>
      <c r="AW361" s="184"/>
      <c r="AX361" s="184"/>
      <c r="AY361" s="187"/>
      <c r="AZ361" s="187"/>
    </row>
    <row r="362" spans="1:52" x14ac:dyDescent="0.25">
      <c r="A362" s="192">
        <f t="shared" si="5"/>
        <v>349</v>
      </c>
      <c r="B362" s="182"/>
      <c r="C362" s="202"/>
      <c r="D362" s="202"/>
      <c r="E362" s="202"/>
      <c r="F362" s="202"/>
      <c r="G362" s="202"/>
      <c r="H362" s="202"/>
      <c r="I362" s="184"/>
      <c r="J362" s="184"/>
      <c r="K362" s="184"/>
      <c r="L362" s="184"/>
      <c r="M362" s="184"/>
      <c r="N362" s="184"/>
      <c r="O362" s="211"/>
      <c r="P362" s="184"/>
      <c r="Q362" s="184"/>
      <c r="R362" s="184"/>
      <c r="S362" s="184"/>
      <c r="T362" s="184"/>
      <c r="U362" s="184"/>
      <c r="V362" s="184"/>
      <c r="W362" s="184"/>
      <c r="X362" s="184"/>
      <c r="Y362" s="184"/>
      <c r="Z362" s="184"/>
      <c r="AA362" s="184"/>
      <c r="AB362" s="184"/>
      <c r="AC362" s="184"/>
      <c r="AD362" s="184"/>
      <c r="AE362" s="184"/>
      <c r="AF362" s="184"/>
      <c r="AG362" s="184"/>
      <c r="AH362" s="197"/>
      <c r="AI362" s="184"/>
      <c r="AJ362" s="184"/>
      <c r="AK362" s="184"/>
      <c r="AL362" s="184"/>
      <c r="AM362" s="184"/>
      <c r="AN362" s="184"/>
      <c r="AO362" s="184"/>
      <c r="AP362" s="184"/>
      <c r="AQ362" s="184"/>
      <c r="AR362" s="184"/>
      <c r="AS362" s="184"/>
      <c r="AT362" s="184"/>
      <c r="AU362" s="184"/>
      <c r="AV362" s="184"/>
      <c r="AW362" s="184"/>
      <c r="AX362" s="184"/>
      <c r="AY362" s="187"/>
      <c r="AZ362" s="187"/>
    </row>
    <row r="363" spans="1:52" x14ac:dyDescent="0.25">
      <c r="A363" s="192">
        <f t="shared" si="5"/>
        <v>350</v>
      </c>
      <c r="B363" s="182"/>
      <c r="C363" s="202"/>
      <c r="D363" s="202"/>
      <c r="E363" s="202"/>
      <c r="F363" s="202"/>
      <c r="G363" s="202"/>
      <c r="H363" s="202"/>
      <c r="I363" s="184"/>
      <c r="J363" s="184"/>
      <c r="K363" s="184"/>
      <c r="L363" s="184"/>
      <c r="M363" s="184"/>
      <c r="N363" s="184"/>
      <c r="O363" s="211"/>
      <c r="P363" s="184"/>
      <c r="Q363" s="184"/>
      <c r="R363" s="184"/>
      <c r="S363" s="184"/>
      <c r="T363" s="184"/>
      <c r="U363" s="184"/>
      <c r="V363" s="184"/>
      <c r="W363" s="184"/>
      <c r="X363" s="184"/>
      <c r="Y363" s="184"/>
      <c r="Z363" s="184"/>
      <c r="AA363" s="184"/>
      <c r="AB363" s="184"/>
      <c r="AC363" s="184"/>
      <c r="AD363" s="184"/>
      <c r="AE363" s="184"/>
      <c r="AF363" s="184"/>
      <c r="AG363" s="184"/>
      <c r="AH363" s="197"/>
      <c r="AI363" s="184"/>
      <c r="AJ363" s="184"/>
      <c r="AK363" s="184"/>
      <c r="AL363" s="184"/>
      <c r="AM363" s="184"/>
      <c r="AN363" s="184"/>
      <c r="AO363" s="184"/>
      <c r="AP363" s="184"/>
      <c r="AQ363" s="184"/>
      <c r="AR363" s="184"/>
      <c r="AS363" s="184"/>
      <c r="AT363" s="184"/>
      <c r="AU363" s="184"/>
      <c r="AV363" s="184"/>
      <c r="AW363" s="184"/>
      <c r="AX363" s="184"/>
      <c r="AY363" s="187"/>
      <c r="AZ363" s="187"/>
    </row>
    <row r="364" spans="1:52" x14ac:dyDescent="0.25">
      <c r="A364" s="192">
        <f t="shared" si="5"/>
        <v>351</v>
      </c>
      <c r="B364" s="182"/>
      <c r="C364" s="202"/>
      <c r="D364" s="202"/>
      <c r="E364" s="202"/>
      <c r="F364" s="202"/>
      <c r="G364" s="202"/>
      <c r="H364" s="202"/>
      <c r="I364" s="184"/>
      <c r="J364" s="184"/>
      <c r="K364" s="184"/>
      <c r="L364" s="184"/>
      <c r="M364" s="184"/>
      <c r="N364" s="184"/>
      <c r="O364" s="211"/>
      <c r="P364" s="184"/>
      <c r="Q364" s="184"/>
      <c r="R364" s="184"/>
      <c r="S364" s="184"/>
      <c r="T364" s="184"/>
      <c r="U364" s="184"/>
      <c r="V364" s="184"/>
      <c r="W364" s="184"/>
      <c r="X364" s="184"/>
      <c r="Y364" s="184"/>
      <c r="Z364" s="184"/>
      <c r="AA364" s="184"/>
      <c r="AB364" s="184"/>
      <c r="AC364" s="184"/>
      <c r="AD364" s="184"/>
      <c r="AE364" s="184"/>
      <c r="AF364" s="184"/>
      <c r="AG364" s="184"/>
      <c r="AH364" s="197"/>
      <c r="AI364" s="184"/>
      <c r="AJ364" s="184"/>
      <c r="AK364" s="184"/>
      <c r="AL364" s="184"/>
      <c r="AM364" s="184"/>
      <c r="AN364" s="184"/>
      <c r="AO364" s="184"/>
      <c r="AP364" s="184"/>
      <c r="AQ364" s="184"/>
      <c r="AR364" s="184"/>
      <c r="AS364" s="184"/>
      <c r="AT364" s="184"/>
      <c r="AU364" s="184"/>
      <c r="AV364" s="184"/>
      <c r="AW364" s="184"/>
      <c r="AX364" s="184"/>
      <c r="AY364" s="187"/>
      <c r="AZ364" s="187"/>
    </row>
    <row r="365" spans="1:52" x14ac:dyDescent="0.25">
      <c r="A365" s="192">
        <f t="shared" si="5"/>
        <v>352</v>
      </c>
      <c r="B365" s="182"/>
      <c r="C365" s="202"/>
      <c r="D365" s="202"/>
      <c r="E365" s="202"/>
      <c r="F365" s="202"/>
      <c r="G365" s="202"/>
      <c r="H365" s="202"/>
      <c r="I365" s="184"/>
      <c r="J365" s="184"/>
      <c r="K365" s="184"/>
      <c r="L365" s="184"/>
      <c r="M365" s="184"/>
      <c r="N365" s="184"/>
      <c r="O365" s="211"/>
      <c r="P365" s="184"/>
      <c r="Q365" s="184"/>
      <c r="R365" s="184"/>
      <c r="S365" s="184"/>
      <c r="T365" s="184"/>
      <c r="U365" s="184"/>
      <c r="V365" s="184"/>
      <c r="W365" s="184"/>
      <c r="X365" s="184"/>
      <c r="Y365" s="184"/>
      <c r="Z365" s="184"/>
      <c r="AA365" s="184"/>
      <c r="AB365" s="184"/>
      <c r="AC365" s="184"/>
      <c r="AD365" s="184"/>
      <c r="AE365" s="184"/>
      <c r="AF365" s="184"/>
      <c r="AG365" s="184"/>
      <c r="AH365" s="197"/>
      <c r="AI365" s="184"/>
      <c r="AJ365" s="184"/>
      <c r="AK365" s="184"/>
      <c r="AL365" s="184"/>
      <c r="AM365" s="184"/>
      <c r="AN365" s="184"/>
      <c r="AO365" s="184"/>
      <c r="AP365" s="184"/>
      <c r="AQ365" s="184"/>
      <c r="AR365" s="184"/>
      <c r="AS365" s="184"/>
      <c r="AT365" s="184"/>
      <c r="AU365" s="184"/>
      <c r="AV365" s="184"/>
      <c r="AW365" s="184"/>
      <c r="AX365" s="184"/>
      <c r="AY365" s="187"/>
      <c r="AZ365" s="187"/>
    </row>
    <row r="366" spans="1:52" x14ac:dyDescent="0.25">
      <c r="A366" s="192">
        <f t="shared" si="5"/>
        <v>353</v>
      </c>
      <c r="B366" s="182"/>
      <c r="C366" s="202"/>
      <c r="D366" s="202"/>
      <c r="E366" s="202"/>
      <c r="F366" s="202"/>
      <c r="G366" s="202"/>
      <c r="H366" s="202"/>
      <c r="I366" s="184"/>
      <c r="J366" s="184"/>
      <c r="K366" s="184"/>
      <c r="L366" s="184"/>
      <c r="M366" s="184"/>
      <c r="N366" s="184"/>
      <c r="O366" s="211"/>
      <c r="P366" s="184"/>
      <c r="Q366" s="184"/>
      <c r="R366" s="184"/>
      <c r="S366" s="184"/>
      <c r="T366" s="184"/>
      <c r="U366" s="184"/>
      <c r="V366" s="184"/>
      <c r="W366" s="184"/>
      <c r="X366" s="184"/>
      <c r="Y366" s="184"/>
      <c r="Z366" s="184"/>
      <c r="AA366" s="184"/>
      <c r="AB366" s="184"/>
      <c r="AC366" s="184"/>
      <c r="AD366" s="184"/>
      <c r="AE366" s="184"/>
      <c r="AF366" s="184"/>
      <c r="AG366" s="184"/>
      <c r="AH366" s="197"/>
      <c r="AI366" s="184"/>
      <c r="AJ366" s="184"/>
      <c r="AK366" s="184"/>
      <c r="AL366" s="184"/>
      <c r="AM366" s="184"/>
      <c r="AN366" s="184"/>
      <c r="AO366" s="184"/>
      <c r="AP366" s="184"/>
      <c r="AQ366" s="184"/>
      <c r="AR366" s="184"/>
      <c r="AS366" s="184"/>
      <c r="AT366" s="184"/>
      <c r="AU366" s="184"/>
      <c r="AV366" s="184"/>
      <c r="AW366" s="184"/>
      <c r="AX366" s="184"/>
      <c r="AY366" s="187"/>
      <c r="AZ366" s="187"/>
    </row>
    <row r="367" spans="1:52" x14ac:dyDescent="0.25">
      <c r="A367" s="192">
        <f t="shared" si="5"/>
        <v>354</v>
      </c>
      <c r="B367" s="182"/>
      <c r="C367" s="202"/>
      <c r="D367" s="202"/>
      <c r="E367" s="202"/>
      <c r="F367" s="202"/>
      <c r="G367" s="202"/>
      <c r="H367" s="202"/>
      <c r="I367" s="184"/>
      <c r="J367" s="184"/>
      <c r="K367" s="184"/>
      <c r="L367" s="184"/>
      <c r="M367" s="184"/>
      <c r="N367" s="184"/>
      <c r="O367" s="211"/>
      <c r="P367" s="184"/>
      <c r="Q367" s="184"/>
      <c r="R367" s="184"/>
      <c r="S367" s="184"/>
      <c r="T367" s="184"/>
      <c r="U367" s="184"/>
      <c r="V367" s="184"/>
      <c r="W367" s="184"/>
      <c r="X367" s="184"/>
      <c r="Y367" s="184"/>
      <c r="Z367" s="184"/>
      <c r="AA367" s="184"/>
      <c r="AB367" s="184"/>
      <c r="AC367" s="184"/>
      <c r="AD367" s="184"/>
      <c r="AE367" s="184"/>
      <c r="AF367" s="184"/>
      <c r="AG367" s="184"/>
      <c r="AH367" s="197"/>
      <c r="AI367" s="184"/>
      <c r="AJ367" s="184"/>
      <c r="AK367" s="184"/>
      <c r="AL367" s="184"/>
      <c r="AM367" s="184"/>
      <c r="AN367" s="184"/>
      <c r="AO367" s="184"/>
      <c r="AP367" s="184"/>
      <c r="AQ367" s="184"/>
      <c r="AR367" s="184"/>
      <c r="AS367" s="184"/>
      <c r="AT367" s="184"/>
      <c r="AU367" s="184"/>
      <c r="AV367" s="184"/>
      <c r="AW367" s="184"/>
      <c r="AX367" s="184"/>
      <c r="AY367" s="187"/>
      <c r="AZ367" s="187"/>
    </row>
    <row r="368" spans="1:52" x14ac:dyDescent="0.25">
      <c r="A368" s="192">
        <f t="shared" si="5"/>
        <v>355</v>
      </c>
      <c r="B368" s="182"/>
      <c r="C368" s="202"/>
      <c r="D368" s="202"/>
      <c r="E368" s="202"/>
      <c r="F368" s="202"/>
      <c r="G368" s="202"/>
      <c r="H368" s="202"/>
      <c r="I368" s="184"/>
      <c r="J368" s="184"/>
      <c r="K368" s="184"/>
      <c r="L368" s="184"/>
      <c r="M368" s="184"/>
      <c r="N368" s="184"/>
      <c r="O368" s="211"/>
      <c r="P368" s="184"/>
      <c r="Q368" s="184"/>
      <c r="R368" s="184"/>
      <c r="S368" s="184"/>
      <c r="T368" s="184"/>
      <c r="U368" s="184"/>
      <c r="V368" s="184"/>
      <c r="W368" s="184"/>
      <c r="X368" s="184"/>
      <c r="Y368" s="184"/>
      <c r="Z368" s="184"/>
      <c r="AA368" s="184"/>
      <c r="AB368" s="184"/>
      <c r="AC368" s="184"/>
      <c r="AD368" s="184"/>
      <c r="AE368" s="184"/>
      <c r="AF368" s="184"/>
      <c r="AG368" s="184"/>
      <c r="AH368" s="197"/>
      <c r="AI368" s="184"/>
      <c r="AJ368" s="184"/>
      <c r="AK368" s="184"/>
      <c r="AL368" s="184"/>
      <c r="AM368" s="184"/>
      <c r="AN368" s="184"/>
      <c r="AO368" s="184"/>
      <c r="AP368" s="184"/>
      <c r="AQ368" s="184"/>
      <c r="AR368" s="184"/>
      <c r="AS368" s="184"/>
      <c r="AT368" s="184"/>
      <c r="AU368" s="184"/>
      <c r="AV368" s="184"/>
      <c r="AW368" s="184"/>
      <c r="AX368" s="184"/>
      <c r="AY368" s="187"/>
      <c r="AZ368" s="187"/>
    </row>
    <row r="369" spans="1:52" x14ac:dyDescent="0.25">
      <c r="A369" s="192">
        <f t="shared" si="5"/>
        <v>356</v>
      </c>
      <c r="B369" s="182"/>
      <c r="C369" s="202"/>
      <c r="D369" s="202"/>
      <c r="E369" s="202"/>
      <c r="F369" s="202"/>
      <c r="G369" s="202"/>
      <c r="H369" s="202"/>
      <c r="I369" s="184"/>
      <c r="J369" s="184"/>
      <c r="K369" s="184"/>
      <c r="L369" s="184"/>
      <c r="M369" s="184"/>
      <c r="N369" s="184"/>
      <c r="O369" s="211"/>
      <c r="P369" s="184"/>
      <c r="Q369" s="184"/>
      <c r="R369" s="184"/>
      <c r="S369" s="184"/>
      <c r="T369" s="184"/>
      <c r="U369" s="184"/>
      <c r="V369" s="184"/>
      <c r="W369" s="184"/>
      <c r="X369" s="184"/>
      <c r="Y369" s="184"/>
      <c r="Z369" s="184"/>
      <c r="AA369" s="184"/>
      <c r="AB369" s="184"/>
      <c r="AC369" s="184"/>
      <c r="AD369" s="184"/>
      <c r="AE369" s="184"/>
      <c r="AF369" s="184"/>
      <c r="AG369" s="184"/>
      <c r="AH369" s="197"/>
      <c r="AI369" s="184"/>
      <c r="AJ369" s="184"/>
      <c r="AK369" s="184"/>
      <c r="AL369" s="184"/>
      <c r="AM369" s="184"/>
      <c r="AN369" s="184"/>
      <c r="AO369" s="184"/>
      <c r="AP369" s="184"/>
      <c r="AQ369" s="184"/>
      <c r="AR369" s="184"/>
      <c r="AS369" s="184"/>
      <c r="AT369" s="184"/>
      <c r="AU369" s="184"/>
      <c r="AV369" s="184"/>
      <c r="AW369" s="184"/>
      <c r="AX369" s="184"/>
      <c r="AY369" s="187"/>
      <c r="AZ369" s="187"/>
    </row>
    <row r="370" spans="1:52" x14ac:dyDescent="0.25">
      <c r="A370" s="192">
        <f t="shared" si="5"/>
        <v>357</v>
      </c>
      <c r="B370" s="182"/>
      <c r="C370" s="202"/>
      <c r="D370" s="202"/>
      <c r="E370" s="202"/>
      <c r="F370" s="202"/>
      <c r="G370" s="202"/>
      <c r="H370" s="202"/>
      <c r="I370" s="184"/>
      <c r="J370" s="184"/>
      <c r="K370" s="184"/>
      <c r="L370" s="184"/>
      <c r="M370" s="184"/>
      <c r="N370" s="184"/>
      <c r="O370" s="211"/>
      <c r="P370" s="184"/>
      <c r="Q370" s="184"/>
      <c r="R370" s="184"/>
      <c r="S370" s="184"/>
      <c r="T370" s="184"/>
      <c r="U370" s="184"/>
      <c r="V370" s="184"/>
      <c r="W370" s="184"/>
      <c r="X370" s="184"/>
      <c r="Y370" s="184"/>
      <c r="Z370" s="184"/>
      <c r="AA370" s="184"/>
      <c r="AB370" s="184"/>
      <c r="AC370" s="184"/>
      <c r="AD370" s="184"/>
      <c r="AE370" s="184"/>
      <c r="AF370" s="184"/>
      <c r="AG370" s="184"/>
      <c r="AH370" s="197"/>
      <c r="AI370" s="184"/>
      <c r="AJ370" s="184"/>
      <c r="AK370" s="184"/>
      <c r="AL370" s="184"/>
      <c r="AM370" s="184"/>
      <c r="AN370" s="184"/>
      <c r="AO370" s="184"/>
      <c r="AP370" s="184"/>
      <c r="AQ370" s="184"/>
      <c r="AR370" s="184"/>
      <c r="AS370" s="184"/>
      <c r="AT370" s="184"/>
      <c r="AU370" s="184"/>
      <c r="AV370" s="184"/>
      <c r="AW370" s="184"/>
      <c r="AX370" s="184"/>
      <c r="AY370" s="187"/>
      <c r="AZ370" s="187"/>
    </row>
    <row r="371" spans="1:52" x14ac:dyDescent="0.25">
      <c r="A371" s="192">
        <f t="shared" si="5"/>
        <v>358</v>
      </c>
      <c r="B371" s="182"/>
      <c r="C371" s="202"/>
      <c r="D371" s="202"/>
      <c r="E371" s="202"/>
      <c r="F371" s="202"/>
      <c r="G371" s="202"/>
      <c r="H371" s="202"/>
      <c r="I371" s="184"/>
      <c r="J371" s="184"/>
      <c r="K371" s="184"/>
      <c r="L371" s="184"/>
      <c r="M371" s="184"/>
      <c r="N371" s="184"/>
      <c r="O371" s="211"/>
      <c r="P371" s="184"/>
      <c r="Q371" s="184"/>
      <c r="R371" s="184"/>
      <c r="S371" s="184"/>
      <c r="T371" s="184"/>
      <c r="U371" s="184"/>
      <c r="V371" s="184"/>
      <c r="W371" s="184"/>
      <c r="X371" s="184"/>
      <c r="Y371" s="184"/>
      <c r="Z371" s="184"/>
      <c r="AA371" s="184"/>
      <c r="AB371" s="184"/>
      <c r="AC371" s="184"/>
      <c r="AD371" s="184"/>
      <c r="AE371" s="184"/>
      <c r="AF371" s="184"/>
      <c r="AG371" s="184"/>
      <c r="AH371" s="197"/>
      <c r="AI371" s="184"/>
      <c r="AJ371" s="184"/>
      <c r="AK371" s="184"/>
      <c r="AL371" s="184"/>
      <c r="AM371" s="184"/>
      <c r="AN371" s="184"/>
      <c r="AO371" s="184"/>
      <c r="AP371" s="184"/>
      <c r="AQ371" s="184"/>
      <c r="AR371" s="184"/>
      <c r="AS371" s="184"/>
      <c r="AT371" s="184"/>
      <c r="AU371" s="184"/>
      <c r="AV371" s="184"/>
      <c r="AW371" s="184"/>
      <c r="AX371" s="184"/>
      <c r="AY371" s="187"/>
      <c r="AZ371" s="187"/>
    </row>
    <row r="372" spans="1:52" x14ac:dyDescent="0.25">
      <c r="A372" s="192">
        <f t="shared" si="5"/>
        <v>359</v>
      </c>
      <c r="B372" s="182"/>
      <c r="C372" s="202"/>
      <c r="D372" s="202"/>
      <c r="E372" s="202"/>
      <c r="F372" s="202"/>
      <c r="G372" s="202"/>
      <c r="H372" s="202"/>
      <c r="I372" s="184"/>
      <c r="J372" s="184"/>
      <c r="K372" s="184"/>
      <c r="L372" s="184"/>
      <c r="M372" s="184"/>
      <c r="N372" s="184"/>
      <c r="O372" s="211"/>
      <c r="P372" s="184"/>
      <c r="Q372" s="184"/>
      <c r="R372" s="184"/>
      <c r="S372" s="184"/>
      <c r="T372" s="184"/>
      <c r="U372" s="184"/>
      <c r="V372" s="184"/>
      <c r="W372" s="184"/>
      <c r="X372" s="184"/>
      <c r="Y372" s="184"/>
      <c r="Z372" s="184"/>
      <c r="AA372" s="184"/>
      <c r="AB372" s="184"/>
      <c r="AC372" s="184"/>
      <c r="AD372" s="184"/>
      <c r="AE372" s="184"/>
      <c r="AF372" s="184"/>
      <c r="AG372" s="184"/>
      <c r="AH372" s="197"/>
      <c r="AI372" s="184"/>
      <c r="AJ372" s="184"/>
      <c r="AK372" s="184"/>
      <c r="AL372" s="184"/>
      <c r="AM372" s="184"/>
      <c r="AN372" s="184"/>
      <c r="AO372" s="184"/>
      <c r="AP372" s="184"/>
      <c r="AQ372" s="184"/>
      <c r="AR372" s="184"/>
      <c r="AS372" s="184"/>
      <c r="AT372" s="184"/>
      <c r="AU372" s="184"/>
      <c r="AV372" s="184"/>
      <c r="AW372" s="184"/>
      <c r="AX372" s="184"/>
      <c r="AY372" s="187"/>
      <c r="AZ372" s="187"/>
    </row>
    <row r="373" spans="1:52" x14ac:dyDescent="0.25">
      <c r="A373" s="192">
        <f t="shared" si="5"/>
        <v>360</v>
      </c>
      <c r="B373" s="182"/>
      <c r="C373" s="202"/>
      <c r="D373" s="202"/>
      <c r="E373" s="202"/>
      <c r="F373" s="202"/>
      <c r="G373" s="202"/>
      <c r="H373" s="202"/>
      <c r="I373" s="184"/>
      <c r="J373" s="184"/>
      <c r="K373" s="184"/>
      <c r="L373" s="184"/>
      <c r="M373" s="184"/>
      <c r="N373" s="184"/>
      <c r="O373" s="211"/>
      <c r="P373" s="184"/>
      <c r="Q373" s="184"/>
      <c r="R373" s="184"/>
      <c r="S373" s="184"/>
      <c r="T373" s="184"/>
      <c r="U373" s="184"/>
      <c r="V373" s="184"/>
      <c r="W373" s="184"/>
      <c r="X373" s="184"/>
      <c r="Y373" s="184"/>
      <c r="Z373" s="184"/>
      <c r="AA373" s="184"/>
      <c r="AB373" s="184"/>
      <c r="AC373" s="184"/>
      <c r="AD373" s="184"/>
      <c r="AE373" s="184"/>
      <c r="AF373" s="184"/>
      <c r="AG373" s="184"/>
      <c r="AH373" s="197"/>
      <c r="AI373" s="184"/>
      <c r="AJ373" s="184"/>
      <c r="AK373" s="184"/>
      <c r="AL373" s="184"/>
      <c r="AM373" s="184"/>
      <c r="AN373" s="184"/>
      <c r="AO373" s="184"/>
      <c r="AP373" s="184"/>
      <c r="AQ373" s="184"/>
      <c r="AR373" s="184"/>
      <c r="AS373" s="184"/>
      <c r="AT373" s="184"/>
      <c r="AU373" s="184"/>
      <c r="AV373" s="184"/>
      <c r="AW373" s="184"/>
      <c r="AX373" s="184"/>
      <c r="AY373" s="187"/>
      <c r="AZ373" s="187"/>
    </row>
    <row r="374" spans="1:52" x14ac:dyDescent="0.25">
      <c r="A374" s="192">
        <f t="shared" si="5"/>
        <v>361</v>
      </c>
      <c r="B374" s="182"/>
      <c r="C374" s="202"/>
      <c r="D374" s="202"/>
      <c r="E374" s="202"/>
      <c r="F374" s="202"/>
      <c r="G374" s="202"/>
      <c r="H374" s="202"/>
      <c r="I374" s="184"/>
      <c r="J374" s="184"/>
      <c r="K374" s="184"/>
      <c r="L374" s="184"/>
      <c r="M374" s="184"/>
      <c r="N374" s="184"/>
      <c r="O374" s="211"/>
      <c r="P374" s="184"/>
      <c r="Q374" s="184"/>
      <c r="R374" s="184"/>
      <c r="S374" s="184"/>
      <c r="T374" s="184"/>
      <c r="U374" s="184"/>
      <c r="V374" s="184"/>
      <c r="W374" s="184"/>
      <c r="X374" s="184"/>
      <c r="Y374" s="184"/>
      <c r="Z374" s="184"/>
      <c r="AA374" s="184"/>
      <c r="AB374" s="184"/>
      <c r="AC374" s="184"/>
      <c r="AD374" s="184"/>
      <c r="AE374" s="184"/>
      <c r="AF374" s="184"/>
      <c r="AG374" s="184"/>
      <c r="AH374" s="197"/>
      <c r="AI374" s="184"/>
      <c r="AJ374" s="184"/>
      <c r="AK374" s="184"/>
      <c r="AL374" s="184"/>
      <c r="AM374" s="184"/>
      <c r="AN374" s="184"/>
      <c r="AO374" s="184"/>
      <c r="AP374" s="184"/>
      <c r="AQ374" s="184"/>
      <c r="AR374" s="184"/>
      <c r="AS374" s="184"/>
      <c r="AT374" s="184"/>
      <c r="AU374" s="184"/>
      <c r="AV374" s="184"/>
      <c r="AW374" s="184"/>
      <c r="AX374" s="184"/>
      <c r="AY374" s="187"/>
      <c r="AZ374" s="187"/>
    </row>
    <row r="375" spans="1:52" x14ac:dyDescent="0.25">
      <c r="A375" s="192">
        <f t="shared" si="5"/>
        <v>362</v>
      </c>
      <c r="B375" s="182"/>
      <c r="C375" s="202"/>
      <c r="D375" s="202"/>
      <c r="E375" s="202"/>
      <c r="F375" s="202"/>
      <c r="G375" s="202"/>
      <c r="H375" s="202"/>
      <c r="I375" s="184"/>
      <c r="J375" s="184"/>
      <c r="K375" s="184"/>
      <c r="L375" s="184"/>
      <c r="M375" s="184"/>
      <c r="N375" s="184"/>
      <c r="O375" s="211"/>
      <c r="P375" s="184"/>
      <c r="Q375" s="184"/>
      <c r="R375" s="184"/>
      <c r="S375" s="184"/>
      <c r="T375" s="184"/>
      <c r="U375" s="184"/>
      <c r="V375" s="184"/>
      <c r="W375" s="184"/>
      <c r="X375" s="184"/>
      <c r="Y375" s="184"/>
      <c r="Z375" s="184"/>
      <c r="AA375" s="184"/>
      <c r="AB375" s="184"/>
      <c r="AC375" s="184"/>
      <c r="AD375" s="184"/>
      <c r="AE375" s="184"/>
      <c r="AF375" s="184"/>
      <c r="AG375" s="184"/>
      <c r="AH375" s="197"/>
      <c r="AI375" s="184"/>
      <c r="AJ375" s="184"/>
      <c r="AK375" s="184"/>
      <c r="AL375" s="184"/>
      <c r="AM375" s="184"/>
      <c r="AN375" s="184"/>
      <c r="AO375" s="184"/>
      <c r="AP375" s="184"/>
      <c r="AQ375" s="184"/>
      <c r="AR375" s="184"/>
      <c r="AS375" s="184"/>
      <c r="AT375" s="184"/>
      <c r="AU375" s="184"/>
      <c r="AV375" s="184"/>
      <c r="AW375" s="184"/>
      <c r="AX375" s="184"/>
      <c r="AY375" s="187"/>
      <c r="AZ375" s="187"/>
    </row>
    <row r="376" spans="1:52" x14ac:dyDescent="0.25">
      <c r="A376" s="192">
        <f t="shared" si="5"/>
        <v>363</v>
      </c>
      <c r="B376" s="182"/>
      <c r="C376" s="202"/>
      <c r="D376" s="202"/>
      <c r="E376" s="202"/>
      <c r="F376" s="202"/>
      <c r="G376" s="202"/>
      <c r="H376" s="202"/>
      <c r="I376" s="184"/>
      <c r="J376" s="184"/>
      <c r="K376" s="184"/>
      <c r="L376" s="184"/>
      <c r="M376" s="184"/>
      <c r="N376" s="184"/>
      <c r="O376" s="211"/>
      <c r="P376" s="184"/>
      <c r="Q376" s="184"/>
      <c r="R376" s="184"/>
      <c r="S376" s="184"/>
      <c r="T376" s="184"/>
      <c r="U376" s="184"/>
      <c r="V376" s="184"/>
      <c r="W376" s="184"/>
      <c r="X376" s="184"/>
      <c r="Y376" s="184"/>
      <c r="Z376" s="184"/>
      <c r="AA376" s="184"/>
      <c r="AB376" s="184"/>
      <c r="AC376" s="184"/>
      <c r="AD376" s="184"/>
      <c r="AE376" s="184"/>
      <c r="AF376" s="184"/>
      <c r="AG376" s="184"/>
      <c r="AH376" s="197"/>
      <c r="AI376" s="184"/>
      <c r="AJ376" s="184"/>
      <c r="AK376" s="184"/>
      <c r="AL376" s="184"/>
      <c r="AM376" s="184"/>
      <c r="AN376" s="184"/>
      <c r="AO376" s="184"/>
      <c r="AP376" s="184"/>
      <c r="AQ376" s="184"/>
      <c r="AR376" s="184"/>
      <c r="AS376" s="184"/>
      <c r="AT376" s="184"/>
      <c r="AU376" s="184"/>
      <c r="AV376" s="184"/>
      <c r="AW376" s="184"/>
      <c r="AX376" s="184"/>
      <c r="AY376" s="187"/>
      <c r="AZ376" s="187"/>
    </row>
    <row r="377" spans="1:52" x14ac:dyDescent="0.25">
      <c r="A377" s="192">
        <f t="shared" si="5"/>
        <v>364</v>
      </c>
      <c r="B377" s="182"/>
      <c r="C377" s="202"/>
      <c r="D377" s="202"/>
      <c r="E377" s="202"/>
      <c r="F377" s="202"/>
      <c r="G377" s="202"/>
      <c r="H377" s="202"/>
      <c r="I377" s="184"/>
      <c r="J377" s="184"/>
      <c r="K377" s="184"/>
      <c r="L377" s="184"/>
      <c r="M377" s="184"/>
      <c r="N377" s="184"/>
      <c r="O377" s="211"/>
      <c r="P377" s="184"/>
      <c r="Q377" s="184"/>
      <c r="R377" s="184"/>
      <c r="S377" s="184"/>
      <c r="T377" s="184"/>
      <c r="U377" s="184"/>
      <c r="V377" s="184"/>
      <c r="W377" s="184"/>
      <c r="X377" s="184"/>
      <c r="Y377" s="184"/>
      <c r="Z377" s="184"/>
      <c r="AA377" s="184"/>
      <c r="AB377" s="184"/>
      <c r="AC377" s="184"/>
      <c r="AD377" s="184"/>
      <c r="AE377" s="184"/>
      <c r="AF377" s="184"/>
      <c r="AG377" s="184"/>
      <c r="AH377" s="197"/>
      <c r="AI377" s="184"/>
      <c r="AJ377" s="184"/>
      <c r="AK377" s="184"/>
      <c r="AL377" s="184"/>
      <c r="AM377" s="184"/>
      <c r="AN377" s="184"/>
      <c r="AO377" s="184"/>
      <c r="AP377" s="184"/>
      <c r="AQ377" s="184"/>
      <c r="AR377" s="184"/>
      <c r="AS377" s="184"/>
      <c r="AT377" s="184"/>
      <c r="AU377" s="184"/>
      <c r="AV377" s="184"/>
      <c r="AW377" s="184"/>
      <c r="AX377" s="184"/>
      <c r="AY377" s="187"/>
      <c r="AZ377" s="187"/>
    </row>
    <row r="378" spans="1:52" x14ac:dyDescent="0.25">
      <c r="A378" s="192">
        <f t="shared" si="5"/>
        <v>365</v>
      </c>
      <c r="B378" s="182"/>
      <c r="C378" s="202"/>
      <c r="D378" s="202"/>
      <c r="E378" s="202"/>
      <c r="F378" s="202"/>
      <c r="G378" s="202"/>
      <c r="H378" s="202"/>
      <c r="I378" s="184"/>
      <c r="J378" s="184"/>
      <c r="K378" s="184"/>
      <c r="L378" s="184"/>
      <c r="M378" s="184"/>
      <c r="N378" s="184"/>
      <c r="O378" s="211"/>
      <c r="P378" s="184"/>
      <c r="Q378" s="184"/>
      <c r="R378" s="184"/>
      <c r="S378" s="184"/>
      <c r="T378" s="184"/>
      <c r="U378" s="184"/>
      <c r="V378" s="184"/>
      <c r="W378" s="184"/>
      <c r="X378" s="184"/>
      <c r="Y378" s="184"/>
      <c r="Z378" s="184"/>
      <c r="AA378" s="184"/>
      <c r="AB378" s="184"/>
      <c r="AC378" s="184"/>
      <c r="AD378" s="184"/>
      <c r="AE378" s="184"/>
      <c r="AF378" s="184"/>
      <c r="AG378" s="184"/>
      <c r="AH378" s="197"/>
      <c r="AI378" s="184"/>
      <c r="AJ378" s="184"/>
      <c r="AK378" s="184"/>
      <c r="AL378" s="184"/>
      <c r="AM378" s="184"/>
      <c r="AN378" s="184"/>
      <c r="AO378" s="184"/>
      <c r="AP378" s="184"/>
      <c r="AQ378" s="184"/>
      <c r="AR378" s="184"/>
      <c r="AS378" s="184"/>
      <c r="AT378" s="184"/>
      <c r="AU378" s="184"/>
      <c r="AV378" s="184"/>
      <c r="AW378" s="184"/>
      <c r="AX378" s="184"/>
      <c r="AY378" s="187"/>
      <c r="AZ378" s="187"/>
    </row>
    <row r="379" spans="1:52" x14ac:dyDescent="0.25">
      <c r="A379" s="192">
        <f t="shared" si="5"/>
        <v>366</v>
      </c>
      <c r="B379" s="182"/>
      <c r="C379" s="202"/>
      <c r="D379" s="202"/>
      <c r="E379" s="202"/>
      <c r="F379" s="202"/>
      <c r="G379" s="202"/>
      <c r="H379" s="202"/>
      <c r="I379" s="184"/>
      <c r="J379" s="184"/>
      <c r="K379" s="184"/>
      <c r="L379" s="184"/>
      <c r="M379" s="184"/>
      <c r="N379" s="184"/>
      <c r="O379" s="211"/>
      <c r="P379" s="184"/>
      <c r="Q379" s="184"/>
      <c r="R379" s="184"/>
      <c r="S379" s="184"/>
      <c r="T379" s="184"/>
      <c r="U379" s="184"/>
      <c r="V379" s="184"/>
      <c r="W379" s="184"/>
      <c r="X379" s="184"/>
      <c r="Y379" s="184"/>
      <c r="Z379" s="184"/>
      <c r="AA379" s="184"/>
      <c r="AB379" s="184"/>
      <c r="AC379" s="184"/>
      <c r="AD379" s="184"/>
      <c r="AE379" s="184"/>
      <c r="AF379" s="184"/>
      <c r="AG379" s="184"/>
      <c r="AH379" s="197"/>
      <c r="AI379" s="184"/>
      <c r="AJ379" s="184"/>
      <c r="AK379" s="184"/>
      <c r="AL379" s="184"/>
      <c r="AM379" s="184"/>
      <c r="AN379" s="184"/>
      <c r="AO379" s="184"/>
      <c r="AP379" s="184"/>
      <c r="AQ379" s="184"/>
      <c r="AR379" s="184"/>
      <c r="AS379" s="184"/>
      <c r="AT379" s="184"/>
      <c r="AU379" s="184"/>
      <c r="AV379" s="184"/>
      <c r="AW379" s="184"/>
      <c r="AX379" s="184"/>
      <c r="AY379" s="187"/>
      <c r="AZ379" s="187"/>
    </row>
    <row r="380" spans="1:52" x14ac:dyDescent="0.25">
      <c r="A380" s="192">
        <f t="shared" si="5"/>
        <v>367</v>
      </c>
      <c r="B380" s="182"/>
      <c r="C380" s="202"/>
      <c r="D380" s="202"/>
      <c r="E380" s="202"/>
      <c r="F380" s="202"/>
      <c r="G380" s="202"/>
      <c r="H380" s="202"/>
      <c r="I380" s="184"/>
      <c r="J380" s="184"/>
      <c r="K380" s="184"/>
      <c r="L380" s="184"/>
      <c r="M380" s="184"/>
      <c r="N380" s="184"/>
      <c r="O380" s="211"/>
      <c r="P380" s="184"/>
      <c r="Q380" s="184"/>
      <c r="R380" s="184"/>
      <c r="S380" s="184"/>
      <c r="T380" s="184"/>
      <c r="U380" s="184"/>
      <c r="V380" s="184"/>
      <c r="W380" s="184"/>
      <c r="X380" s="184"/>
      <c r="Y380" s="184"/>
      <c r="Z380" s="184"/>
      <c r="AA380" s="184"/>
      <c r="AB380" s="184"/>
      <c r="AC380" s="184"/>
      <c r="AD380" s="184"/>
      <c r="AE380" s="184"/>
      <c r="AF380" s="184"/>
      <c r="AG380" s="184"/>
      <c r="AH380" s="197"/>
      <c r="AI380" s="184"/>
      <c r="AJ380" s="184"/>
      <c r="AK380" s="184"/>
      <c r="AL380" s="184"/>
      <c r="AM380" s="184"/>
      <c r="AN380" s="184"/>
      <c r="AO380" s="184"/>
      <c r="AP380" s="184"/>
      <c r="AQ380" s="184"/>
      <c r="AR380" s="184"/>
      <c r="AS380" s="184"/>
      <c r="AT380" s="184"/>
      <c r="AU380" s="184"/>
      <c r="AV380" s="184"/>
      <c r="AW380" s="184"/>
      <c r="AX380" s="184"/>
      <c r="AY380" s="187"/>
      <c r="AZ380" s="187"/>
    </row>
    <row r="381" spans="1:52" x14ac:dyDescent="0.25">
      <c r="A381" s="192">
        <f t="shared" si="5"/>
        <v>368</v>
      </c>
      <c r="B381" s="182"/>
      <c r="C381" s="202"/>
      <c r="D381" s="202"/>
      <c r="E381" s="202"/>
      <c r="F381" s="202"/>
      <c r="G381" s="202"/>
      <c r="H381" s="202"/>
      <c r="I381" s="184"/>
      <c r="J381" s="184"/>
      <c r="K381" s="184"/>
      <c r="L381" s="184"/>
      <c r="M381" s="184"/>
      <c r="N381" s="184"/>
      <c r="O381" s="211"/>
      <c r="P381" s="184"/>
      <c r="Q381" s="184"/>
      <c r="R381" s="184"/>
      <c r="S381" s="184"/>
      <c r="T381" s="184"/>
      <c r="U381" s="184"/>
      <c r="V381" s="184"/>
      <c r="W381" s="184"/>
      <c r="X381" s="184"/>
      <c r="Y381" s="184"/>
      <c r="Z381" s="184"/>
      <c r="AA381" s="184"/>
      <c r="AB381" s="184"/>
      <c r="AC381" s="184"/>
      <c r="AD381" s="184"/>
      <c r="AE381" s="184"/>
      <c r="AF381" s="184"/>
      <c r="AG381" s="184"/>
      <c r="AH381" s="197"/>
      <c r="AI381" s="184"/>
      <c r="AJ381" s="184"/>
      <c r="AK381" s="184"/>
      <c r="AL381" s="184"/>
      <c r="AM381" s="184"/>
      <c r="AN381" s="184"/>
      <c r="AO381" s="184"/>
      <c r="AP381" s="184"/>
      <c r="AQ381" s="184"/>
      <c r="AR381" s="184"/>
      <c r="AS381" s="184"/>
      <c r="AT381" s="184"/>
      <c r="AU381" s="184"/>
      <c r="AV381" s="184"/>
      <c r="AW381" s="184"/>
      <c r="AX381" s="184"/>
      <c r="AY381" s="187"/>
      <c r="AZ381" s="187"/>
    </row>
    <row r="382" spans="1:52" x14ac:dyDescent="0.25">
      <c r="A382" s="192">
        <f t="shared" si="5"/>
        <v>369</v>
      </c>
      <c r="B382" s="182"/>
      <c r="C382" s="202"/>
      <c r="D382" s="202"/>
      <c r="E382" s="202"/>
      <c r="F382" s="202"/>
      <c r="G382" s="202"/>
      <c r="H382" s="202"/>
      <c r="I382" s="184"/>
      <c r="J382" s="184"/>
      <c r="K382" s="184"/>
      <c r="L382" s="184"/>
      <c r="M382" s="184"/>
      <c r="N382" s="184"/>
      <c r="O382" s="211"/>
      <c r="P382" s="184"/>
      <c r="Q382" s="184"/>
      <c r="R382" s="184"/>
      <c r="S382" s="184"/>
      <c r="T382" s="184"/>
      <c r="U382" s="184"/>
      <c r="V382" s="184"/>
      <c r="W382" s="184"/>
      <c r="X382" s="184"/>
      <c r="Y382" s="184"/>
      <c r="Z382" s="184"/>
      <c r="AA382" s="184"/>
      <c r="AB382" s="184"/>
      <c r="AC382" s="184"/>
      <c r="AD382" s="184"/>
      <c r="AE382" s="184"/>
      <c r="AF382" s="184"/>
      <c r="AG382" s="184"/>
      <c r="AH382" s="197"/>
      <c r="AI382" s="184"/>
      <c r="AJ382" s="184"/>
      <c r="AK382" s="184"/>
      <c r="AL382" s="184"/>
      <c r="AM382" s="184"/>
      <c r="AN382" s="184"/>
      <c r="AO382" s="184"/>
      <c r="AP382" s="184"/>
      <c r="AQ382" s="184"/>
      <c r="AR382" s="184"/>
      <c r="AS382" s="184"/>
      <c r="AT382" s="184"/>
      <c r="AU382" s="184"/>
      <c r="AV382" s="184"/>
      <c r="AW382" s="184"/>
      <c r="AX382" s="184"/>
      <c r="AY382" s="187"/>
      <c r="AZ382" s="187"/>
    </row>
    <row r="383" spans="1:52" x14ac:dyDescent="0.25">
      <c r="A383" s="192">
        <f t="shared" si="5"/>
        <v>370</v>
      </c>
      <c r="B383" s="182"/>
      <c r="C383" s="202"/>
      <c r="D383" s="202"/>
      <c r="E383" s="202"/>
      <c r="F383" s="202"/>
      <c r="G383" s="202"/>
      <c r="H383" s="202"/>
      <c r="I383" s="184"/>
      <c r="J383" s="184"/>
      <c r="K383" s="184"/>
      <c r="L383" s="184"/>
      <c r="M383" s="184"/>
      <c r="N383" s="184"/>
      <c r="O383" s="211"/>
      <c r="P383" s="184"/>
      <c r="Q383" s="184"/>
      <c r="R383" s="184"/>
      <c r="S383" s="184"/>
      <c r="T383" s="184"/>
      <c r="U383" s="184"/>
      <c r="V383" s="184"/>
      <c r="W383" s="184"/>
      <c r="X383" s="184"/>
      <c r="Y383" s="184"/>
      <c r="Z383" s="184"/>
      <c r="AA383" s="184"/>
      <c r="AB383" s="184"/>
      <c r="AC383" s="184"/>
      <c r="AD383" s="184"/>
      <c r="AE383" s="184"/>
      <c r="AF383" s="184"/>
      <c r="AG383" s="184"/>
      <c r="AH383" s="197"/>
      <c r="AI383" s="184"/>
      <c r="AJ383" s="184"/>
      <c r="AK383" s="184"/>
      <c r="AL383" s="184"/>
      <c r="AM383" s="184"/>
      <c r="AN383" s="184"/>
      <c r="AO383" s="184"/>
      <c r="AP383" s="184"/>
      <c r="AQ383" s="184"/>
      <c r="AR383" s="184"/>
      <c r="AS383" s="184"/>
      <c r="AT383" s="184"/>
      <c r="AU383" s="184"/>
      <c r="AV383" s="184"/>
      <c r="AW383" s="184"/>
      <c r="AX383" s="184"/>
      <c r="AY383" s="187"/>
      <c r="AZ383" s="187"/>
    </row>
    <row r="384" spans="1:52" x14ac:dyDescent="0.25">
      <c r="A384" s="192">
        <f t="shared" si="5"/>
        <v>371</v>
      </c>
      <c r="B384" s="182"/>
      <c r="C384" s="202"/>
      <c r="D384" s="202"/>
      <c r="E384" s="202"/>
      <c r="F384" s="202"/>
      <c r="G384" s="202"/>
      <c r="H384" s="202"/>
      <c r="I384" s="184"/>
      <c r="J384" s="184"/>
      <c r="K384" s="184"/>
      <c r="L384" s="184"/>
      <c r="M384" s="184"/>
      <c r="N384" s="184"/>
      <c r="O384" s="211"/>
      <c r="P384" s="184"/>
      <c r="Q384" s="184"/>
      <c r="R384" s="184"/>
      <c r="S384" s="184"/>
      <c r="T384" s="184"/>
      <c r="U384" s="184"/>
      <c r="V384" s="184"/>
      <c r="W384" s="184"/>
      <c r="X384" s="184"/>
      <c r="Y384" s="184"/>
      <c r="Z384" s="184"/>
      <c r="AA384" s="184"/>
      <c r="AB384" s="184"/>
      <c r="AC384" s="184"/>
      <c r="AD384" s="184"/>
      <c r="AE384" s="184"/>
      <c r="AF384" s="184"/>
      <c r="AG384" s="184"/>
      <c r="AH384" s="197"/>
      <c r="AI384" s="184"/>
      <c r="AJ384" s="184"/>
      <c r="AK384" s="184"/>
      <c r="AL384" s="184"/>
      <c r="AM384" s="184"/>
      <c r="AN384" s="184"/>
      <c r="AO384" s="184"/>
      <c r="AP384" s="184"/>
      <c r="AQ384" s="184"/>
      <c r="AR384" s="184"/>
      <c r="AS384" s="184"/>
      <c r="AT384" s="184"/>
      <c r="AU384" s="184"/>
      <c r="AV384" s="184"/>
      <c r="AW384" s="184"/>
      <c r="AX384" s="184"/>
      <c r="AY384" s="187"/>
      <c r="AZ384" s="187"/>
    </row>
    <row r="385" spans="1:52" x14ac:dyDescent="0.25">
      <c r="A385" s="192">
        <f t="shared" si="5"/>
        <v>372</v>
      </c>
      <c r="B385" s="182"/>
      <c r="C385" s="202"/>
      <c r="D385" s="202"/>
      <c r="E385" s="202"/>
      <c r="F385" s="202"/>
      <c r="G385" s="202"/>
      <c r="H385" s="202"/>
      <c r="I385" s="184"/>
      <c r="J385" s="184"/>
      <c r="K385" s="184"/>
      <c r="L385" s="184"/>
      <c r="M385" s="184"/>
      <c r="N385" s="184"/>
      <c r="O385" s="211"/>
      <c r="P385" s="184"/>
      <c r="Q385" s="184"/>
      <c r="R385" s="184"/>
      <c r="S385" s="184"/>
      <c r="T385" s="184"/>
      <c r="U385" s="184"/>
      <c r="V385" s="184"/>
      <c r="W385" s="184"/>
      <c r="X385" s="184"/>
      <c r="Y385" s="184"/>
      <c r="Z385" s="184"/>
      <c r="AA385" s="184"/>
      <c r="AB385" s="184"/>
      <c r="AC385" s="184"/>
      <c r="AD385" s="184"/>
      <c r="AE385" s="184"/>
      <c r="AF385" s="184"/>
      <c r="AG385" s="184"/>
      <c r="AH385" s="197"/>
      <c r="AI385" s="184"/>
      <c r="AJ385" s="184"/>
      <c r="AK385" s="184"/>
      <c r="AL385" s="184"/>
      <c r="AM385" s="184"/>
      <c r="AN385" s="184"/>
      <c r="AO385" s="184"/>
      <c r="AP385" s="184"/>
      <c r="AQ385" s="184"/>
      <c r="AR385" s="184"/>
      <c r="AS385" s="184"/>
      <c r="AT385" s="184"/>
      <c r="AU385" s="184"/>
      <c r="AV385" s="184"/>
      <c r="AW385" s="184"/>
      <c r="AX385" s="184"/>
      <c r="AY385" s="187"/>
      <c r="AZ385" s="187"/>
    </row>
    <row r="386" spans="1:52" x14ac:dyDescent="0.25">
      <c r="A386" s="192">
        <f t="shared" si="5"/>
        <v>373</v>
      </c>
      <c r="B386" s="182"/>
      <c r="C386" s="202"/>
      <c r="D386" s="202"/>
      <c r="E386" s="202"/>
      <c r="F386" s="202"/>
      <c r="G386" s="202"/>
      <c r="H386" s="202"/>
      <c r="I386" s="184"/>
      <c r="J386" s="184"/>
      <c r="K386" s="184"/>
      <c r="L386" s="184"/>
      <c r="M386" s="184"/>
      <c r="N386" s="184"/>
      <c r="O386" s="211"/>
      <c r="P386" s="184"/>
      <c r="Q386" s="184"/>
      <c r="R386" s="184"/>
      <c r="S386" s="184"/>
      <c r="T386" s="184"/>
      <c r="U386" s="184"/>
      <c r="V386" s="184"/>
      <c r="W386" s="184"/>
      <c r="X386" s="184"/>
      <c r="Y386" s="184"/>
      <c r="Z386" s="184"/>
      <c r="AA386" s="184"/>
      <c r="AB386" s="184"/>
      <c r="AC386" s="184"/>
      <c r="AD386" s="184"/>
      <c r="AE386" s="184"/>
      <c r="AF386" s="184"/>
      <c r="AG386" s="184"/>
      <c r="AH386" s="197"/>
      <c r="AI386" s="184"/>
      <c r="AJ386" s="184"/>
      <c r="AK386" s="184"/>
      <c r="AL386" s="184"/>
      <c r="AM386" s="184"/>
      <c r="AN386" s="184"/>
      <c r="AO386" s="184"/>
      <c r="AP386" s="184"/>
      <c r="AQ386" s="184"/>
      <c r="AR386" s="184"/>
      <c r="AS386" s="184"/>
      <c r="AT386" s="184"/>
      <c r="AU386" s="184"/>
      <c r="AV386" s="184"/>
      <c r="AW386" s="184"/>
      <c r="AX386" s="184"/>
      <c r="AY386" s="187"/>
      <c r="AZ386" s="187"/>
    </row>
    <row r="387" spans="1:52" x14ac:dyDescent="0.25">
      <c r="A387" s="192">
        <f t="shared" si="5"/>
        <v>374</v>
      </c>
      <c r="B387" s="182"/>
      <c r="C387" s="202"/>
      <c r="D387" s="202"/>
      <c r="E387" s="202"/>
      <c r="F387" s="202"/>
      <c r="G387" s="202"/>
      <c r="H387" s="202"/>
      <c r="I387" s="184"/>
      <c r="J387" s="184"/>
      <c r="K387" s="184"/>
      <c r="L387" s="184"/>
      <c r="M387" s="184"/>
      <c r="N387" s="184"/>
      <c r="O387" s="211"/>
      <c r="P387" s="184"/>
      <c r="Q387" s="184"/>
      <c r="R387" s="184"/>
      <c r="S387" s="184"/>
      <c r="T387" s="184"/>
      <c r="U387" s="184"/>
      <c r="V387" s="184"/>
      <c r="W387" s="184"/>
      <c r="X387" s="184"/>
      <c r="Y387" s="184"/>
      <c r="Z387" s="184"/>
      <c r="AA387" s="184"/>
      <c r="AB387" s="184"/>
      <c r="AC387" s="184"/>
      <c r="AD387" s="184"/>
      <c r="AE387" s="184"/>
      <c r="AF387" s="184"/>
      <c r="AG387" s="184"/>
      <c r="AH387" s="197"/>
      <c r="AI387" s="184"/>
      <c r="AJ387" s="184"/>
      <c r="AK387" s="184"/>
      <c r="AL387" s="184"/>
      <c r="AM387" s="184"/>
      <c r="AN387" s="184"/>
      <c r="AO387" s="184"/>
      <c r="AP387" s="184"/>
      <c r="AQ387" s="184"/>
      <c r="AR387" s="184"/>
      <c r="AS387" s="184"/>
      <c r="AT387" s="184"/>
      <c r="AU387" s="184"/>
      <c r="AV387" s="184"/>
      <c r="AW387" s="184"/>
      <c r="AX387" s="184"/>
      <c r="AY387" s="187"/>
      <c r="AZ387" s="187"/>
    </row>
    <row r="388" spans="1:52" x14ac:dyDescent="0.25">
      <c r="A388" s="192">
        <f t="shared" si="5"/>
        <v>375</v>
      </c>
      <c r="B388" s="182"/>
      <c r="C388" s="202"/>
      <c r="D388" s="202"/>
      <c r="E388" s="202"/>
      <c r="F388" s="202"/>
      <c r="G388" s="202"/>
      <c r="H388" s="202"/>
      <c r="I388" s="184"/>
      <c r="J388" s="184"/>
      <c r="K388" s="184"/>
      <c r="L388" s="184"/>
      <c r="M388" s="184"/>
      <c r="N388" s="184"/>
      <c r="O388" s="211"/>
      <c r="P388" s="184"/>
      <c r="Q388" s="184"/>
      <c r="R388" s="184"/>
      <c r="S388" s="184"/>
      <c r="T388" s="184"/>
      <c r="U388" s="184"/>
      <c r="V388" s="184"/>
      <c r="W388" s="184"/>
      <c r="X388" s="184"/>
      <c r="Y388" s="184"/>
      <c r="Z388" s="184"/>
      <c r="AA388" s="184"/>
      <c r="AB388" s="184"/>
      <c r="AC388" s="184"/>
      <c r="AD388" s="184"/>
      <c r="AE388" s="184"/>
      <c r="AF388" s="184"/>
      <c r="AG388" s="184"/>
      <c r="AH388" s="197"/>
      <c r="AI388" s="184"/>
      <c r="AJ388" s="184"/>
      <c r="AK388" s="184"/>
      <c r="AL388" s="184"/>
      <c r="AM388" s="184"/>
      <c r="AN388" s="184"/>
      <c r="AO388" s="184"/>
      <c r="AP388" s="184"/>
      <c r="AQ388" s="184"/>
      <c r="AR388" s="184"/>
      <c r="AS388" s="184"/>
      <c r="AT388" s="184"/>
      <c r="AU388" s="184"/>
      <c r="AV388" s="184"/>
      <c r="AW388" s="184"/>
      <c r="AX388" s="184"/>
      <c r="AY388" s="187"/>
      <c r="AZ388" s="187"/>
    </row>
    <row r="389" spans="1:52" x14ac:dyDescent="0.25">
      <c r="A389" s="192">
        <f t="shared" si="5"/>
        <v>376</v>
      </c>
      <c r="B389" s="182"/>
      <c r="C389" s="202"/>
      <c r="D389" s="202"/>
      <c r="E389" s="202"/>
      <c r="F389" s="202"/>
      <c r="G389" s="202"/>
      <c r="H389" s="202"/>
      <c r="I389" s="184"/>
      <c r="J389" s="184"/>
      <c r="K389" s="184"/>
      <c r="L389" s="184"/>
      <c r="M389" s="184"/>
      <c r="N389" s="184"/>
      <c r="O389" s="211"/>
      <c r="P389" s="184"/>
      <c r="Q389" s="184"/>
      <c r="R389" s="184"/>
      <c r="S389" s="184"/>
      <c r="T389" s="184"/>
      <c r="U389" s="184"/>
      <c r="V389" s="184"/>
      <c r="W389" s="184"/>
      <c r="X389" s="184"/>
      <c r="Y389" s="184"/>
      <c r="Z389" s="184"/>
      <c r="AA389" s="184"/>
      <c r="AB389" s="184"/>
      <c r="AC389" s="184"/>
      <c r="AD389" s="184"/>
      <c r="AE389" s="184"/>
      <c r="AF389" s="184"/>
      <c r="AG389" s="184"/>
      <c r="AH389" s="197"/>
      <c r="AI389" s="184"/>
      <c r="AJ389" s="184"/>
      <c r="AK389" s="184"/>
      <c r="AL389" s="184"/>
      <c r="AM389" s="184"/>
      <c r="AN389" s="184"/>
      <c r="AO389" s="184"/>
      <c r="AP389" s="184"/>
      <c r="AQ389" s="184"/>
      <c r="AR389" s="184"/>
      <c r="AS389" s="184"/>
      <c r="AT389" s="184"/>
      <c r="AU389" s="184"/>
      <c r="AV389" s="184"/>
      <c r="AW389" s="184"/>
      <c r="AX389" s="184"/>
      <c r="AY389" s="187"/>
      <c r="AZ389" s="187"/>
    </row>
    <row r="390" spans="1:52" x14ac:dyDescent="0.25">
      <c r="A390" s="192">
        <f t="shared" si="5"/>
        <v>377</v>
      </c>
      <c r="B390" s="182"/>
      <c r="C390" s="202"/>
      <c r="D390" s="202"/>
      <c r="E390" s="202"/>
      <c r="F390" s="202"/>
      <c r="G390" s="202"/>
      <c r="H390" s="202"/>
      <c r="I390" s="184"/>
      <c r="J390" s="184"/>
      <c r="K390" s="184"/>
      <c r="L390" s="184"/>
      <c r="M390" s="184"/>
      <c r="N390" s="184"/>
      <c r="O390" s="211"/>
      <c r="P390" s="184"/>
      <c r="Q390" s="184"/>
      <c r="R390" s="184"/>
      <c r="S390" s="184"/>
      <c r="T390" s="184"/>
      <c r="U390" s="184"/>
      <c r="V390" s="184"/>
      <c r="W390" s="184"/>
      <c r="X390" s="184"/>
      <c r="Y390" s="184"/>
      <c r="Z390" s="184"/>
      <c r="AA390" s="184"/>
      <c r="AB390" s="184"/>
      <c r="AC390" s="184"/>
      <c r="AD390" s="184"/>
      <c r="AE390" s="184"/>
      <c r="AF390" s="184"/>
      <c r="AG390" s="184"/>
      <c r="AH390" s="197"/>
      <c r="AI390" s="184"/>
      <c r="AJ390" s="184"/>
      <c r="AK390" s="184"/>
      <c r="AL390" s="184"/>
      <c r="AM390" s="184"/>
      <c r="AN390" s="184"/>
      <c r="AO390" s="184"/>
      <c r="AP390" s="184"/>
      <c r="AQ390" s="184"/>
      <c r="AR390" s="184"/>
      <c r="AS390" s="184"/>
      <c r="AT390" s="184"/>
      <c r="AU390" s="184"/>
      <c r="AV390" s="184"/>
      <c r="AW390" s="184"/>
      <c r="AX390" s="184"/>
      <c r="AY390" s="187"/>
      <c r="AZ390" s="187"/>
    </row>
    <row r="391" spans="1:52" x14ac:dyDescent="0.25">
      <c r="A391" s="192">
        <f t="shared" si="5"/>
        <v>378</v>
      </c>
      <c r="B391" s="182"/>
      <c r="C391" s="202"/>
      <c r="D391" s="202"/>
      <c r="E391" s="202"/>
      <c r="F391" s="202"/>
      <c r="G391" s="202"/>
      <c r="H391" s="202"/>
      <c r="I391" s="184"/>
      <c r="J391" s="184"/>
      <c r="K391" s="184"/>
      <c r="L391" s="184"/>
      <c r="M391" s="184"/>
      <c r="N391" s="184"/>
      <c r="O391" s="211"/>
      <c r="P391" s="184"/>
      <c r="Q391" s="184"/>
      <c r="R391" s="184"/>
      <c r="S391" s="184"/>
      <c r="T391" s="184"/>
      <c r="U391" s="184"/>
      <c r="V391" s="184"/>
      <c r="W391" s="184"/>
      <c r="X391" s="184"/>
      <c r="Y391" s="184"/>
      <c r="Z391" s="184"/>
      <c r="AA391" s="184"/>
      <c r="AB391" s="184"/>
      <c r="AC391" s="184"/>
      <c r="AD391" s="184"/>
      <c r="AE391" s="184"/>
      <c r="AF391" s="184"/>
      <c r="AG391" s="184"/>
      <c r="AH391" s="197"/>
      <c r="AI391" s="184"/>
      <c r="AJ391" s="184"/>
      <c r="AK391" s="184"/>
      <c r="AL391" s="184"/>
      <c r="AM391" s="184"/>
      <c r="AN391" s="184"/>
      <c r="AO391" s="184"/>
      <c r="AP391" s="184"/>
      <c r="AQ391" s="184"/>
      <c r="AR391" s="184"/>
      <c r="AS391" s="184"/>
      <c r="AT391" s="184"/>
      <c r="AU391" s="184"/>
      <c r="AV391" s="184"/>
      <c r="AW391" s="184"/>
      <c r="AX391" s="184"/>
      <c r="AY391" s="187"/>
      <c r="AZ391" s="187"/>
    </row>
    <row r="392" spans="1:52" x14ac:dyDescent="0.25">
      <c r="A392" s="192">
        <f t="shared" si="5"/>
        <v>379</v>
      </c>
      <c r="B392" s="182"/>
      <c r="C392" s="202"/>
      <c r="D392" s="202"/>
      <c r="E392" s="202"/>
      <c r="F392" s="202"/>
      <c r="G392" s="202"/>
      <c r="H392" s="202"/>
      <c r="I392" s="184"/>
      <c r="J392" s="184"/>
      <c r="K392" s="184"/>
      <c r="L392" s="184"/>
      <c r="M392" s="184"/>
      <c r="N392" s="184"/>
      <c r="O392" s="211"/>
      <c r="P392" s="184"/>
      <c r="Q392" s="184"/>
      <c r="R392" s="184"/>
      <c r="S392" s="184"/>
      <c r="T392" s="184"/>
      <c r="U392" s="184"/>
      <c r="V392" s="184"/>
      <c r="W392" s="184"/>
      <c r="X392" s="184"/>
      <c r="Y392" s="184"/>
      <c r="Z392" s="184"/>
      <c r="AA392" s="184"/>
      <c r="AB392" s="184"/>
      <c r="AC392" s="184"/>
      <c r="AD392" s="184"/>
      <c r="AE392" s="184"/>
      <c r="AF392" s="184"/>
      <c r="AG392" s="184"/>
      <c r="AH392" s="197"/>
      <c r="AI392" s="184"/>
      <c r="AJ392" s="184"/>
      <c r="AK392" s="184"/>
      <c r="AL392" s="184"/>
      <c r="AM392" s="184"/>
      <c r="AN392" s="184"/>
      <c r="AO392" s="184"/>
      <c r="AP392" s="184"/>
      <c r="AQ392" s="184"/>
      <c r="AR392" s="184"/>
      <c r="AS392" s="184"/>
      <c r="AT392" s="184"/>
      <c r="AU392" s="184"/>
      <c r="AV392" s="184"/>
      <c r="AW392" s="184"/>
      <c r="AX392" s="184"/>
      <c r="AY392" s="187"/>
      <c r="AZ392" s="187"/>
    </row>
    <row r="393" spans="1:52" x14ac:dyDescent="0.25">
      <c r="A393" s="192">
        <f t="shared" si="5"/>
        <v>380</v>
      </c>
      <c r="B393" s="182"/>
      <c r="C393" s="202"/>
      <c r="D393" s="202"/>
      <c r="E393" s="202"/>
      <c r="F393" s="202"/>
      <c r="G393" s="202"/>
      <c r="H393" s="202"/>
      <c r="I393" s="184"/>
      <c r="J393" s="184"/>
      <c r="K393" s="184"/>
      <c r="L393" s="184"/>
      <c r="M393" s="184"/>
      <c r="N393" s="184"/>
      <c r="O393" s="211"/>
      <c r="P393" s="184"/>
      <c r="Q393" s="184"/>
      <c r="R393" s="184"/>
      <c r="S393" s="184"/>
      <c r="T393" s="184"/>
      <c r="U393" s="184"/>
      <c r="V393" s="184"/>
      <c r="W393" s="184"/>
      <c r="X393" s="184"/>
      <c r="Y393" s="184"/>
      <c r="Z393" s="184"/>
      <c r="AA393" s="184"/>
      <c r="AB393" s="184"/>
      <c r="AC393" s="184"/>
      <c r="AD393" s="184"/>
      <c r="AE393" s="184"/>
      <c r="AF393" s="184"/>
      <c r="AG393" s="184"/>
      <c r="AH393" s="197"/>
      <c r="AI393" s="184"/>
      <c r="AJ393" s="184"/>
      <c r="AK393" s="184"/>
      <c r="AL393" s="184"/>
      <c r="AM393" s="184"/>
      <c r="AN393" s="184"/>
      <c r="AO393" s="184"/>
      <c r="AP393" s="184"/>
      <c r="AQ393" s="184"/>
      <c r="AR393" s="184"/>
      <c r="AS393" s="184"/>
      <c r="AT393" s="184"/>
      <c r="AU393" s="184"/>
      <c r="AV393" s="184"/>
      <c r="AW393" s="184"/>
      <c r="AX393" s="184"/>
      <c r="AY393" s="187"/>
      <c r="AZ393" s="187"/>
    </row>
    <row r="394" spans="1:52" x14ac:dyDescent="0.25">
      <c r="A394" s="192">
        <f t="shared" si="5"/>
        <v>381</v>
      </c>
      <c r="B394" s="182"/>
      <c r="C394" s="202"/>
      <c r="D394" s="202"/>
      <c r="E394" s="202"/>
      <c r="F394" s="202"/>
      <c r="G394" s="202"/>
      <c r="H394" s="202"/>
      <c r="I394" s="184"/>
      <c r="J394" s="184"/>
      <c r="K394" s="184"/>
      <c r="L394" s="184"/>
      <c r="M394" s="184"/>
      <c r="N394" s="184"/>
      <c r="O394" s="211"/>
      <c r="P394" s="184"/>
      <c r="Q394" s="184"/>
      <c r="R394" s="184"/>
      <c r="S394" s="184"/>
      <c r="T394" s="184"/>
      <c r="U394" s="184"/>
      <c r="V394" s="184"/>
      <c r="W394" s="184"/>
      <c r="X394" s="184"/>
      <c r="Y394" s="184"/>
      <c r="Z394" s="184"/>
      <c r="AA394" s="184"/>
      <c r="AB394" s="184"/>
      <c r="AC394" s="184"/>
      <c r="AD394" s="184"/>
      <c r="AE394" s="184"/>
      <c r="AF394" s="184"/>
      <c r="AG394" s="184"/>
      <c r="AH394" s="197"/>
      <c r="AI394" s="184"/>
      <c r="AJ394" s="184"/>
      <c r="AK394" s="184"/>
      <c r="AL394" s="184"/>
      <c r="AM394" s="184"/>
      <c r="AN394" s="184"/>
      <c r="AO394" s="184"/>
      <c r="AP394" s="184"/>
      <c r="AQ394" s="184"/>
      <c r="AR394" s="184"/>
      <c r="AS394" s="184"/>
      <c r="AT394" s="184"/>
      <c r="AU394" s="184"/>
      <c r="AV394" s="184"/>
      <c r="AW394" s="184"/>
      <c r="AX394" s="184"/>
      <c r="AY394" s="187"/>
      <c r="AZ394" s="187"/>
    </row>
    <row r="395" spans="1:52" x14ac:dyDescent="0.25">
      <c r="A395" s="192">
        <f t="shared" si="5"/>
        <v>382</v>
      </c>
      <c r="B395" s="182"/>
      <c r="C395" s="202"/>
      <c r="D395" s="202"/>
      <c r="E395" s="202"/>
      <c r="F395" s="202"/>
      <c r="G395" s="202"/>
      <c r="H395" s="202"/>
      <c r="I395" s="184"/>
      <c r="J395" s="184"/>
      <c r="K395" s="184"/>
      <c r="L395" s="184"/>
      <c r="M395" s="184"/>
      <c r="N395" s="184"/>
      <c r="O395" s="211"/>
      <c r="P395" s="184"/>
      <c r="Q395" s="184"/>
      <c r="R395" s="184"/>
      <c r="S395" s="184"/>
      <c r="T395" s="184"/>
      <c r="U395" s="184"/>
      <c r="V395" s="184"/>
      <c r="W395" s="184"/>
      <c r="X395" s="184"/>
      <c r="Y395" s="184"/>
      <c r="Z395" s="184"/>
      <c r="AA395" s="184"/>
      <c r="AB395" s="184"/>
      <c r="AC395" s="184"/>
      <c r="AD395" s="184"/>
      <c r="AE395" s="184"/>
      <c r="AF395" s="184"/>
      <c r="AG395" s="184"/>
      <c r="AH395" s="197"/>
      <c r="AI395" s="184"/>
      <c r="AJ395" s="184"/>
      <c r="AK395" s="184"/>
      <c r="AL395" s="184"/>
      <c r="AM395" s="184"/>
      <c r="AN395" s="184"/>
      <c r="AO395" s="184"/>
      <c r="AP395" s="184"/>
      <c r="AQ395" s="184"/>
      <c r="AR395" s="184"/>
      <c r="AS395" s="184"/>
      <c r="AT395" s="184"/>
      <c r="AU395" s="184"/>
      <c r="AV395" s="184"/>
      <c r="AW395" s="184"/>
      <c r="AX395" s="184"/>
      <c r="AY395" s="187"/>
      <c r="AZ395" s="187"/>
    </row>
    <row r="396" spans="1:52" x14ac:dyDescent="0.25">
      <c r="A396" s="192">
        <f t="shared" si="5"/>
        <v>383</v>
      </c>
      <c r="B396" s="182"/>
      <c r="C396" s="202"/>
      <c r="D396" s="202"/>
      <c r="E396" s="202"/>
      <c r="F396" s="202"/>
      <c r="G396" s="202"/>
      <c r="H396" s="202"/>
      <c r="I396" s="184"/>
      <c r="J396" s="184"/>
      <c r="K396" s="184"/>
      <c r="L396" s="184"/>
      <c r="M396" s="184"/>
      <c r="N396" s="184"/>
      <c r="O396" s="211"/>
      <c r="P396" s="184"/>
      <c r="Q396" s="184"/>
      <c r="R396" s="184"/>
      <c r="S396" s="184"/>
      <c r="T396" s="184"/>
      <c r="U396" s="184"/>
      <c r="V396" s="184"/>
      <c r="W396" s="184"/>
      <c r="X396" s="184"/>
      <c r="Y396" s="184"/>
      <c r="Z396" s="184"/>
      <c r="AA396" s="184"/>
      <c r="AB396" s="184"/>
      <c r="AC396" s="184"/>
      <c r="AD396" s="184"/>
      <c r="AE396" s="184"/>
      <c r="AF396" s="184"/>
      <c r="AG396" s="184"/>
      <c r="AH396" s="197"/>
      <c r="AI396" s="184"/>
      <c r="AJ396" s="184"/>
      <c r="AK396" s="184"/>
      <c r="AL396" s="184"/>
      <c r="AM396" s="184"/>
      <c r="AN396" s="184"/>
      <c r="AO396" s="184"/>
      <c r="AP396" s="184"/>
      <c r="AQ396" s="184"/>
      <c r="AR396" s="184"/>
      <c r="AS396" s="184"/>
      <c r="AT396" s="184"/>
      <c r="AU396" s="184"/>
      <c r="AV396" s="184"/>
      <c r="AW396" s="184"/>
      <c r="AX396" s="184"/>
      <c r="AY396" s="187"/>
      <c r="AZ396" s="187"/>
    </row>
    <row r="397" spans="1:52" x14ac:dyDescent="0.25">
      <c r="A397" s="192">
        <f t="shared" si="5"/>
        <v>384</v>
      </c>
      <c r="B397" s="182"/>
      <c r="C397" s="202"/>
      <c r="D397" s="202"/>
      <c r="E397" s="202"/>
      <c r="F397" s="202"/>
      <c r="G397" s="202"/>
      <c r="H397" s="202"/>
      <c r="I397" s="184"/>
      <c r="J397" s="184"/>
      <c r="K397" s="184"/>
      <c r="L397" s="184"/>
      <c r="M397" s="184"/>
      <c r="N397" s="184"/>
      <c r="O397" s="211"/>
      <c r="P397" s="184"/>
      <c r="Q397" s="184"/>
      <c r="R397" s="184"/>
      <c r="S397" s="184"/>
      <c r="T397" s="184"/>
      <c r="U397" s="184"/>
      <c r="V397" s="184"/>
      <c r="W397" s="184"/>
      <c r="X397" s="184"/>
      <c r="Y397" s="184"/>
      <c r="Z397" s="184"/>
      <c r="AA397" s="184"/>
      <c r="AB397" s="184"/>
      <c r="AC397" s="184"/>
      <c r="AD397" s="184"/>
      <c r="AE397" s="184"/>
      <c r="AF397" s="184"/>
      <c r="AG397" s="184"/>
      <c r="AH397" s="197"/>
      <c r="AI397" s="184"/>
      <c r="AJ397" s="184"/>
      <c r="AK397" s="184"/>
      <c r="AL397" s="184"/>
      <c r="AM397" s="184"/>
      <c r="AN397" s="184"/>
      <c r="AO397" s="184"/>
      <c r="AP397" s="184"/>
      <c r="AQ397" s="184"/>
      <c r="AR397" s="184"/>
      <c r="AS397" s="184"/>
      <c r="AT397" s="184"/>
      <c r="AU397" s="184"/>
      <c r="AV397" s="184"/>
      <c r="AW397" s="184"/>
      <c r="AX397" s="184"/>
      <c r="AY397" s="187"/>
      <c r="AZ397" s="187"/>
    </row>
    <row r="398" spans="1:52" x14ac:dyDescent="0.25">
      <c r="A398" s="192">
        <f t="shared" si="5"/>
        <v>385</v>
      </c>
      <c r="B398" s="182"/>
      <c r="C398" s="202"/>
      <c r="D398" s="202"/>
      <c r="E398" s="202"/>
      <c r="F398" s="202"/>
      <c r="G398" s="202"/>
      <c r="H398" s="202"/>
      <c r="I398" s="184"/>
      <c r="J398" s="184"/>
      <c r="K398" s="184"/>
      <c r="L398" s="184"/>
      <c r="M398" s="184"/>
      <c r="N398" s="184"/>
      <c r="O398" s="211"/>
      <c r="P398" s="184"/>
      <c r="Q398" s="184"/>
      <c r="R398" s="184"/>
      <c r="S398" s="184"/>
      <c r="T398" s="184"/>
      <c r="U398" s="184"/>
      <c r="V398" s="184"/>
      <c r="W398" s="184"/>
      <c r="X398" s="184"/>
      <c r="Y398" s="184"/>
      <c r="Z398" s="184"/>
      <c r="AA398" s="184"/>
      <c r="AB398" s="184"/>
      <c r="AC398" s="184"/>
      <c r="AD398" s="184"/>
      <c r="AE398" s="184"/>
      <c r="AF398" s="184"/>
      <c r="AG398" s="184"/>
      <c r="AH398" s="197"/>
      <c r="AI398" s="184"/>
      <c r="AJ398" s="184"/>
      <c r="AK398" s="184"/>
      <c r="AL398" s="184"/>
      <c r="AM398" s="184"/>
      <c r="AN398" s="184"/>
      <c r="AO398" s="184"/>
      <c r="AP398" s="184"/>
      <c r="AQ398" s="184"/>
      <c r="AR398" s="184"/>
      <c r="AS398" s="184"/>
      <c r="AT398" s="184"/>
      <c r="AU398" s="184"/>
      <c r="AV398" s="184"/>
      <c r="AW398" s="184"/>
      <c r="AX398" s="184"/>
      <c r="AY398" s="187"/>
      <c r="AZ398" s="187"/>
    </row>
    <row r="399" spans="1:52" x14ac:dyDescent="0.25">
      <c r="A399" s="192">
        <f t="shared" si="5"/>
        <v>386</v>
      </c>
      <c r="B399" s="182"/>
      <c r="C399" s="202"/>
      <c r="D399" s="202"/>
      <c r="E399" s="202"/>
      <c r="F399" s="202"/>
      <c r="G399" s="202"/>
      <c r="H399" s="202"/>
      <c r="I399" s="184"/>
      <c r="J399" s="184"/>
      <c r="K399" s="184"/>
      <c r="L399" s="184"/>
      <c r="M399" s="184"/>
      <c r="N399" s="184"/>
      <c r="O399" s="211"/>
      <c r="P399" s="184"/>
      <c r="Q399" s="184"/>
      <c r="R399" s="184"/>
      <c r="S399" s="184"/>
      <c r="T399" s="184"/>
      <c r="U399" s="184"/>
      <c r="V399" s="184"/>
      <c r="W399" s="184"/>
      <c r="X399" s="184"/>
      <c r="Y399" s="184"/>
      <c r="Z399" s="184"/>
      <c r="AA399" s="184"/>
      <c r="AB399" s="184"/>
      <c r="AC399" s="184"/>
      <c r="AD399" s="184"/>
      <c r="AE399" s="184"/>
      <c r="AF399" s="184"/>
      <c r="AG399" s="184"/>
      <c r="AH399" s="197"/>
      <c r="AI399" s="184"/>
      <c r="AJ399" s="184"/>
      <c r="AK399" s="184"/>
      <c r="AL399" s="184"/>
      <c r="AM399" s="184"/>
      <c r="AN399" s="184"/>
      <c r="AO399" s="184"/>
      <c r="AP399" s="184"/>
      <c r="AQ399" s="184"/>
      <c r="AR399" s="184"/>
      <c r="AS399" s="184"/>
      <c r="AT399" s="184"/>
      <c r="AU399" s="184"/>
      <c r="AV399" s="184"/>
      <c r="AW399" s="184"/>
      <c r="AX399" s="184"/>
      <c r="AY399" s="187"/>
      <c r="AZ399" s="187"/>
    </row>
    <row r="400" spans="1:52" x14ac:dyDescent="0.25">
      <c r="A400" s="192">
        <f t="shared" ref="A400:A463" si="6">+A399+1</f>
        <v>387</v>
      </c>
      <c r="B400" s="182"/>
      <c r="C400" s="202"/>
      <c r="D400" s="202"/>
      <c r="E400" s="202"/>
      <c r="F400" s="202"/>
      <c r="G400" s="202"/>
      <c r="H400" s="202"/>
      <c r="I400" s="184"/>
      <c r="J400" s="184"/>
      <c r="K400" s="184"/>
      <c r="L400" s="184"/>
      <c r="M400" s="184"/>
      <c r="N400" s="184"/>
      <c r="O400" s="211"/>
      <c r="P400" s="184"/>
      <c r="Q400" s="184"/>
      <c r="R400" s="184"/>
      <c r="S400" s="184"/>
      <c r="T400" s="184"/>
      <c r="U400" s="184"/>
      <c r="V400" s="184"/>
      <c r="W400" s="184"/>
      <c r="X400" s="184"/>
      <c r="Y400" s="184"/>
      <c r="Z400" s="184"/>
      <c r="AA400" s="184"/>
      <c r="AB400" s="184"/>
      <c r="AC400" s="184"/>
      <c r="AD400" s="184"/>
      <c r="AE400" s="184"/>
      <c r="AF400" s="184"/>
      <c r="AG400" s="184"/>
      <c r="AH400" s="197"/>
      <c r="AI400" s="184"/>
      <c r="AJ400" s="184"/>
      <c r="AK400" s="184"/>
      <c r="AL400" s="184"/>
      <c r="AM400" s="184"/>
      <c r="AN400" s="184"/>
      <c r="AO400" s="184"/>
      <c r="AP400" s="184"/>
      <c r="AQ400" s="184"/>
      <c r="AR400" s="184"/>
      <c r="AS400" s="184"/>
      <c r="AT400" s="184"/>
      <c r="AU400" s="184"/>
      <c r="AV400" s="184"/>
      <c r="AW400" s="184"/>
      <c r="AX400" s="184"/>
      <c r="AY400" s="187"/>
      <c r="AZ400" s="187"/>
    </row>
    <row r="401" spans="1:52" x14ac:dyDescent="0.25">
      <c r="A401" s="192">
        <f t="shared" si="6"/>
        <v>388</v>
      </c>
      <c r="B401" s="182"/>
      <c r="C401" s="202"/>
      <c r="D401" s="202"/>
      <c r="E401" s="202"/>
      <c r="F401" s="202"/>
      <c r="G401" s="202"/>
      <c r="H401" s="202"/>
      <c r="I401" s="184"/>
      <c r="J401" s="184"/>
      <c r="K401" s="184"/>
      <c r="L401" s="184"/>
      <c r="M401" s="184"/>
      <c r="N401" s="184"/>
      <c r="O401" s="211"/>
      <c r="P401" s="184"/>
      <c r="Q401" s="184"/>
      <c r="R401" s="184"/>
      <c r="S401" s="184"/>
      <c r="T401" s="184"/>
      <c r="U401" s="184"/>
      <c r="V401" s="184"/>
      <c r="W401" s="184"/>
      <c r="X401" s="184"/>
      <c r="Y401" s="184"/>
      <c r="Z401" s="184"/>
      <c r="AA401" s="184"/>
      <c r="AB401" s="184"/>
      <c r="AC401" s="184"/>
      <c r="AD401" s="184"/>
      <c r="AE401" s="184"/>
      <c r="AF401" s="184"/>
      <c r="AG401" s="184"/>
      <c r="AH401" s="197"/>
      <c r="AI401" s="184"/>
      <c r="AJ401" s="184"/>
      <c r="AK401" s="184"/>
      <c r="AL401" s="184"/>
      <c r="AM401" s="184"/>
      <c r="AN401" s="184"/>
      <c r="AO401" s="184"/>
      <c r="AP401" s="184"/>
      <c r="AQ401" s="184"/>
      <c r="AR401" s="184"/>
      <c r="AS401" s="184"/>
      <c r="AT401" s="184"/>
      <c r="AU401" s="184"/>
      <c r="AV401" s="184"/>
      <c r="AW401" s="184"/>
      <c r="AX401" s="184"/>
      <c r="AY401" s="187"/>
      <c r="AZ401" s="187"/>
    </row>
    <row r="402" spans="1:52" x14ac:dyDescent="0.25">
      <c r="A402" s="192">
        <f t="shared" si="6"/>
        <v>389</v>
      </c>
      <c r="B402" s="182"/>
      <c r="C402" s="202"/>
      <c r="D402" s="202"/>
      <c r="E402" s="202"/>
      <c r="F402" s="202"/>
      <c r="G402" s="202"/>
      <c r="H402" s="202"/>
      <c r="I402" s="184"/>
      <c r="J402" s="184"/>
      <c r="K402" s="184"/>
      <c r="L402" s="184"/>
      <c r="M402" s="184"/>
      <c r="N402" s="184"/>
      <c r="O402" s="211"/>
      <c r="P402" s="184"/>
      <c r="Q402" s="184"/>
      <c r="R402" s="184"/>
      <c r="S402" s="184"/>
      <c r="T402" s="184"/>
      <c r="U402" s="184"/>
      <c r="V402" s="184"/>
      <c r="W402" s="184"/>
      <c r="X402" s="184"/>
      <c r="Y402" s="184"/>
      <c r="Z402" s="184"/>
      <c r="AA402" s="184"/>
      <c r="AB402" s="184"/>
      <c r="AC402" s="184"/>
      <c r="AD402" s="184"/>
      <c r="AE402" s="184"/>
      <c r="AF402" s="184"/>
      <c r="AG402" s="184"/>
      <c r="AH402" s="197"/>
      <c r="AI402" s="184"/>
      <c r="AJ402" s="184"/>
      <c r="AK402" s="184"/>
      <c r="AL402" s="184"/>
      <c r="AM402" s="184"/>
      <c r="AN402" s="184"/>
      <c r="AO402" s="184"/>
      <c r="AP402" s="184"/>
      <c r="AQ402" s="184"/>
      <c r="AR402" s="184"/>
      <c r="AS402" s="184"/>
      <c r="AT402" s="184"/>
      <c r="AU402" s="184"/>
      <c r="AV402" s="184"/>
      <c r="AW402" s="184"/>
      <c r="AX402" s="184"/>
      <c r="AY402" s="187"/>
      <c r="AZ402" s="187"/>
    </row>
    <row r="403" spans="1:52" x14ac:dyDescent="0.25">
      <c r="A403" s="192">
        <f t="shared" si="6"/>
        <v>390</v>
      </c>
      <c r="B403" s="182"/>
      <c r="C403" s="202"/>
      <c r="D403" s="202"/>
      <c r="E403" s="202"/>
      <c r="F403" s="202"/>
      <c r="G403" s="202"/>
      <c r="H403" s="202"/>
      <c r="I403" s="184"/>
      <c r="J403" s="184"/>
      <c r="K403" s="184"/>
      <c r="L403" s="184"/>
      <c r="M403" s="184"/>
      <c r="N403" s="184"/>
      <c r="O403" s="211"/>
      <c r="P403" s="184"/>
      <c r="Q403" s="184"/>
      <c r="R403" s="184"/>
      <c r="S403" s="184"/>
      <c r="T403" s="184"/>
      <c r="U403" s="184"/>
      <c r="V403" s="184"/>
      <c r="W403" s="184"/>
      <c r="X403" s="184"/>
      <c r="Y403" s="184"/>
      <c r="Z403" s="184"/>
      <c r="AA403" s="184"/>
      <c r="AB403" s="184"/>
      <c r="AC403" s="184"/>
      <c r="AD403" s="184"/>
      <c r="AE403" s="184"/>
      <c r="AF403" s="184"/>
      <c r="AG403" s="184"/>
      <c r="AH403" s="197"/>
      <c r="AI403" s="184"/>
      <c r="AJ403" s="184"/>
      <c r="AK403" s="184"/>
      <c r="AL403" s="184"/>
      <c r="AM403" s="184"/>
      <c r="AN403" s="184"/>
      <c r="AO403" s="184"/>
      <c r="AP403" s="184"/>
      <c r="AQ403" s="184"/>
      <c r="AR403" s="184"/>
      <c r="AS403" s="184"/>
      <c r="AT403" s="184"/>
      <c r="AU403" s="184"/>
      <c r="AV403" s="184"/>
      <c r="AW403" s="184"/>
      <c r="AX403" s="184"/>
      <c r="AY403" s="187"/>
      <c r="AZ403" s="187"/>
    </row>
    <row r="404" spans="1:52" x14ac:dyDescent="0.25">
      <c r="A404" s="192">
        <f t="shared" si="6"/>
        <v>391</v>
      </c>
      <c r="B404" s="182"/>
      <c r="C404" s="202"/>
      <c r="D404" s="202"/>
      <c r="E404" s="202"/>
      <c r="F404" s="202"/>
      <c r="G404" s="202"/>
      <c r="H404" s="202"/>
      <c r="I404" s="184"/>
      <c r="J404" s="184"/>
      <c r="K404" s="184"/>
      <c r="L404" s="184"/>
      <c r="M404" s="184"/>
      <c r="N404" s="184"/>
      <c r="O404" s="211"/>
      <c r="P404" s="184"/>
      <c r="Q404" s="184"/>
      <c r="R404" s="184"/>
      <c r="S404" s="184"/>
      <c r="T404" s="184"/>
      <c r="U404" s="184"/>
      <c r="V404" s="184"/>
      <c r="W404" s="184"/>
      <c r="X404" s="184"/>
      <c r="Y404" s="184"/>
      <c r="Z404" s="184"/>
      <c r="AA404" s="184"/>
      <c r="AB404" s="184"/>
      <c r="AC404" s="184"/>
      <c r="AD404" s="184"/>
      <c r="AE404" s="184"/>
      <c r="AF404" s="184"/>
      <c r="AG404" s="184"/>
      <c r="AH404" s="197"/>
      <c r="AI404" s="184"/>
      <c r="AJ404" s="184"/>
      <c r="AK404" s="184"/>
      <c r="AL404" s="184"/>
      <c r="AM404" s="184"/>
      <c r="AN404" s="184"/>
      <c r="AO404" s="184"/>
      <c r="AP404" s="184"/>
      <c r="AQ404" s="184"/>
      <c r="AR404" s="184"/>
      <c r="AS404" s="184"/>
      <c r="AT404" s="184"/>
      <c r="AU404" s="184"/>
      <c r="AV404" s="184"/>
      <c r="AW404" s="184"/>
      <c r="AX404" s="184"/>
      <c r="AY404" s="187"/>
      <c r="AZ404" s="187"/>
    </row>
    <row r="405" spans="1:52" x14ac:dyDescent="0.25">
      <c r="A405" s="192">
        <f t="shared" si="6"/>
        <v>392</v>
      </c>
      <c r="B405" s="182"/>
      <c r="C405" s="202"/>
      <c r="D405" s="202"/>
      <c r="E405" s="202"/>
      <c r="F405" s="202"/>
      <c r="G405" s="202"/>
      <c r="H405" s="202"/>
      <c r="I405" s="184"/>
      <c r="J405" s="184"/>
      <c r="K405" s="184"/>
      <c r="L405" s="184"/>
      <c r="M405" s="184"/>
      <c r="N405" s="184"/>
      <c r="O405" s="211"/>
      <c r="P405" s="184"/>
      <c r="Q405" s="184"/>
      <c r="R405" s="184"/>
      <c r="S405" s="184"/>
      <c r="T405" s="184"/>
      <c r="U405" s="184"/>
      <c r="V405" s="184"/>
      <c r="W405" s="184"/>
      <c r="X405" s="184"/>
      <c r="Y405" s="184"/>
      <c r="Z405" s="184"/>
      <c r="AA405" s="184"/>
      <c r="AB405" s="184"/>
      <c r="AC405" s="184"/>
      <c r="AD405" s="184"/>
      <c r="AE405" s="184"/>
      <c r="AF405" s="184"/>
      <c r="AG405" s="184"/>
      <c r="AH405" s="197"/>
      <c r="AI405" s="184"/>
      <c r="AJ405" s="184"/>
      <c r="AK405" s="184"/>
      <c r="AL405" s="184"/>
      <c r="AM405" s="184"/>
      <c r="AN405" s="184"/>
      <c r="AO405" s="184"/>
      <c r="AP405" s="184"/>
      <c r="AQ405" s="184"/>
      <c r="AR405" s="184"/>
      <c r="AS405" s="184"/>
      <c r="AT405" s="184"/>
      <c r="AU405" s="184"/>
      <c r="AV405" s="184"/>
      <c r="AW405" s="184"/>
      <c r="AX405" s="184"/>
      <c r="AY405" s="187"/>
      <c r="AZ405" s="187"/>
    </row>
    <row r="406" spans="1:52" x14ac:dyDescent="0.25">
      <c r="A406" s="192">
        <f t="shared" si="6"/>
        <v>393</v>
      </c>
      <c r="B406" s="182"/>
      <c r="C406" s="202"/>
      <c r="D406" s="202"/>
      <c r="E406" s="202"/>
      <c r="F406" s="202"/>
      <c r="G406" s="202"/>
      <c r="H406" s="202"/>
      <c r="I406" s="184"/>
      <c r="J406" s="184"/>
      <c r="K406" s="184"/>
      <c r="L406" s="184"/>
      <c r="M406" s="184"/>
      <c r="N406" s="184"/>
      <c r="O406" s="211"/>
      <c r="P406" s="184"/>
      <c r="Q406" s="184"/>
      <c r="R406" s="184"/>
      <c r="S406" s="184"/>
      <c r="T406" s="184"/>
      <c r="U406" s="184"/>
      <c r="V406" s="184"/>
      <c r="W406" s="184"/>
      <c r="X406" s="184"/>
      <c r="Y406" s="184"/>
      <c r="Z406" s="184"/>
      <c r="AA406" s="184"/>
      <c r="AB406" s="184"/>
      <c r="AC406" s="184"/>
      <c r="AD406" s="184"/>
      <c r="AE406" s="184"/>
      <c r="AF406" s="184"/>
      <c r="AG406" s="184"/>
      <c r="AH406" s="197"/>
      <c r="AI406" s="184"/>
      <c r="AJ406" s="184"/>
      <c r="AK406" s="184"/>
      <c r="AL406" s="184"/>
      <c r="AM406" s="184"/>
      <c r="AN406" s="184"/>
      <c r="AO406" s="184"/>
      <c r="AP406" s="184"/>
      <c r="AQ406" s="184"/>
      <c r="AR406" s="184"/>
      <c r="AS406" s="184"/>
      <c r="AT406" s="184"/>
      <c r="AU406" s="184"/>
      <c r="AV406" s="184"/>
      <c r="AW406" s="184"/>
      <c r="AX406" s="184"/>
      <c r="AY406" s="187"/>
      <c r="AZ406" s="187"/>
    </row>
    <row r="407" spans="1:52" x14ac:dyDescent="0.25">
      <c r="A407" s="192">
        <f t="shared" si="6"/>
        <v>394</v>
      </c>
      <c r="B407" s="182"/>
      <c r="C407" s="202"/>
      <c r="D407" s="202"/>
      <c r="E407" s="202"/>
      <c r="F407" s="202"/>
      <c r="G407" s="202"/>
      <c r="H407" s="202"/>
      <c r="I407" s="184"/>
      <c r="J407" s="184"/>
      <c r="K407" s="184"/>
      <c r="L407" s="184"/>
      <c r="M407" s="184"/>
      <c r="N407" s="184"/>
      <c r="O407" s="211"/>
      <c r="P407" s="184"/>
      <c r="Q407" s="184"/>
      <c r="R407" s="184"/>
      <c r="S407" s="184"/>
      <c r="T407" s="184"/>
      <c r="U407" s="184"/>
      <c r="V407" s="184"/>
      <c r="W407" s="184"/>
      <c r="X407" s="184"/>
      <c r="Y407" s="184"/>
      <c r="Z407" s="184"/>
      <c r="AA407" s="184"/>
      <c r="AB407" s="184"/>
      <c r="AC407" s="184"/>
      <c r="AD407" s="184"/>
      <c r="AE407" s="184"/>
      <c r="AF407" s="184"/>
      <c r="AG407" s="184"/>
      <c r="AH407" s="197"/>
      <c r="AI407" s="184"/>
      <c r="AJ407" s="184"/>
      <c r="AK407" s="184"/>
      <c r="AL407" s="184"/>
      <c r="AM407" s="184"/>
      <c r="AN407" s="184"/>
      <c r="AO407" s="184"/>
      <c r="AP407" s="184"/>
      <c r="AQ407" s="184"/>
      <c r="AR407" s="184"/>
      <c r="AS407" s="184"/>
      <c r="AT407" s="184"/>
      <c r="AU407" s="184"/>
      <c r="AV407" s="184"/>
      <c r="AW407" s="184"/>
      <c r="AX407" s="184"/>
      <c r="AY407" s="187"/>
      <c r="AZ407" s="187"/>
    </row>
    <row r="408" spans="1:52" x14ac:dyDescent="0.25">
      <c r="A408" s="192">
        <f t="shared" si="6"/>
        <v>395</v>
      </c>
      <c r="B408" s="182"/>
      <c r="C408" s="202"/>
      <c r="D408" s="202"/>
      <c r="E408" s="202"/>
      <c r="F408" s="202"/>
      <c r="G408" s="202"/>
      <c r="H408" s="202"/>
      <c r="I408" s="184"/>
      <c r="J408" s="184"/>
      <c r="K408" s="184"/>
      <c r="L408" s="184"/>
      <c r="M408" s="184"/>
      <c r="N408" s="184"/>
      <c r="O408" s="211"/>
      <c r="P408" s="184"/>
      <c r="Q408" s="184"/>
      <c r="R408" s="184"/>
      <c r="S408" s="184"/>
      <c r="T408" s="184"/>
      <c r="U408" s="184"/>
      <c r="V408" s="184"/>
      <c r="W408" s="184"/>
      <c r="X408" s="184"/>
      <c r="Y408" s="184"/>
      <c r="Z408" s="184"/>
      <c r="AA408" s="184"/>
      <c r="AB408" s="184"/>
      <c r="AC408" s="184"/>
      <c r="AD408" s="184"/>
      <c r="AE408" s="184"/>
      <c r="AF408" s="184"/>
      <c r="AG408" s="184"/>
      <c r="AH408" s="197"/>
      <c r="AI408" s="184"/>
      <c r="AJ408" s="184"/>
      <c r="AK408" s="184"/>
      <c r="AL408" s="184"/>
      <c r="AM408" s="184"/>
      <c r="AN408" s="184"/>
      <c r="AO408" s="184"/>
      <c r="AP408" s="184"/>
      <c r="AQ408" s="184"/>
      <c r="AR408" s="184"/>
      <c r="AS408" s="184"/>
      <c r="AT408" s="184"/>
      <c r="AU408" s="184"/>
      <c r="AV408" s="184"/>
      <c r="AW408" s="184"/>
      <c r="AX408" s="184"/>
      <c r="AY408" s="187"/>
      <c r="AZ408" s="187"/>
    </row>
    <row r="409" spans="1:52" x14ac:dyDescent="0.25">
      <c r="A409" s="192">
        <f t="shared" si="6"/>
        <v>396</v>
      </c>
      <c r="B409" s="182"/>
      <c r="C409" s="202"/>
      <c r="D409" s="202"/>
      <c r="E409" s="202"/>
      <c r="F409" s="202"/>
      <c r="G409" s="202"/>
      <c r="H409" s="202"/>
      <c r="I409" s="184"/>
      <c r="J409" s="184"/>
      <c r="K409" s="184"/>
      <c r="L409" s="184"/>
      <c r="M409" s="184"/>
      <c r="N409" s="184"/>
      <c r="O409" s="211"/>
      <c r="P409" s="184"/>
      <c r="Q409" s="184"/>
      <c r="R409" s="184"/>
      <c r="S409" s="184"/>
      <c r="T409" s="184"/>
      <c r="U409" s="184"/>
      <c r="V409" s="184"/>
      <c r="W409" s="184"/>
      <c r="X409" s="184"/>
      <c r="Y409" s="184"/>
      <c r="Z409" s="184"/>
      <c r="AA409" s="184"/>
      <c r="AB409" s="184"/>
      <c r="AC409" s="184"/>
      <c r="AD409" s="184"/>
      <c r="AE409" s="184"/>
      <c r="AF409" s="184"/>
      <c r="AG409" s="184"/>
      <c r="AH409" s="197"/>
      <c r="AI409" s="184"/>
      <c r="AJ409" s="184"/>
      <c r="AK409" s="184"/>
      <c r="AL409" s="184"/>
      <c r="AM409" s="184"/>
      <c r="AN409" s="184"/>
      <c r="AO409" s="184"/>
      <c r="AP409" s="184"/>
      <c r="AQ409" s="184"/>
      <c r="AR409" s="184"/>
      <c r="AS409" s="184"/>
      <c r="AT409" s="184"/>
      <c r="AU409" s="184"/>
      <c r="AV409" s="184"/>
      <c r="AW409" s="184"/>
      <c r="AX409" s="184"/>
      <c r="AY409" s="187"/>
      <c r="AZ409" s="187"/>
    </row>
    <row r="410" spans="1:52" x14ac:dyDescent="0.25">
      <c r="A410" s="192">
        <f t="shared" si="6"/>
        <v>397</v>
      </c>
      <c r="B410" s="182"/>
      <c r="C410" s="202"/>
      <c r="D410" s="202"/>
      <c r="E410" s="202"/>
      <c r="F410" s="202"/>
      <c r="G410" s="202"/>
      <c r="H410" s="202"/>
      <c r="I410" s="184"/>
      <c r="J410" s="184"/>
      <c r="K410" s="184"/>
      <c r="L410" s="184"/>
      <c r="M410" s="184"/>
      <c r="N410" s="184"/>
      <c r="O410" s="211"/>
      <c r="P410" s="184"/>
      <c r="Q410" s="184"/>
      <c r="R410" s="184"/>
      <c r="S410" s="184"/>
      <c r="T410" s="184"/>
      <c r="U410" s="184"/>
      <c r="V410" s="184"/>
      <c r="W410" s="184"/>
      <c r="X410" s="184"/>
      <c r="Y410" s="184"/>
      <c r="Z410" s="184"/>
      <c r="AA410" s="184"/>
      <c r="AB410" s="184"/>
      <c r="AC410" s="184"/>
      <c r="AD410" s="184"/>
      <c r="AE410" s="184"/>
      <c r="AF410" s="184"/>
      <c r="AG410" s="184"/>
      <c r="AH410" s="197"/>
      <c r="AI410" s="184"/>
      <c r="AJ410" s="184"/>
      <c r="AK410" s="184"/>
      <c r="AL410" s="184"/>
      <c r="AM410" s="184"/>
      <c r="AN410" s="184"/>
      <c r="AO410" s="184"/>
      <c r="AP410" s="184"/>
      <c r="AQ410" s="184"/>
      <c r="AR410" s="184"/>
      <c r="AS410" s="184"/>
      <c r="AT410" s="184"/>
      <c r="AU410" s="184"/>
      <c r="AV410" s="184"/>
      <c r="AW410" s="184"/>
      <c r="AX410" s="184"/>
      <c r="AY410" s="187"/>
      <c r="AZ410" s="187"/>
    </row>
    <row r="411" spans="1:52" x14ac:dyDescent="0.25">
      <c r="A411" s="192">
        <f t="shared" si="6"/>
        <v>398</v>
      </c>
      <c r="B411" s="182"/>
      <c r="C411" s="202"/>
      <c r="D411" s="202"/>
      <c r="E411" s="202"/>
      <c r="F411" s="202"/>
      <c r="G411" s="202"/>
      <c r="H411" s="202"/>
      <c r="I411" s="184"/>
      <c r="J411" s="184"/>
      <c r="K411" s="184"/>
      <c r="L411" s="184"/>
      <c r="M411" s="184"/>
      <c r="N411" s="184"/>
      <c r="O411" s="211"/>
      <c r="P411" s="184"/>
      <c r="Q411" s="184"/>
      <c r="R411" s="184"/>
      <c r="S411" s="184"/>
      <c r="T411" s="184"/>
      <c r="U411" s="184"/>
      <c r="V411" s="184"/>
      <c r="W411" s="184"/>
      <c r="X411" s="184"/>
      <c r="Y411" s="184"/>
      <c r="Z411" s="184"/>
      <c r="AA411" s="184"/>
      <c r="AB411" s="184"/>
      <c r="AC411" s="184"/>
      <c r="AD411" s="184"/>
      <c r="AE411" s="184"/>
      <c r="AF411" s="184"/>
      <c r="AG411" s="184"/>
      <c r="AH411" s="197"/>
      <c r="AI411" s="184"/>
      <c r="AJ411" s="184"/>
      <c r="AK411" s="184"/>
      <c r="AL411" s="184"/>
      <c r="AM411" s="184"/>
      <c r="AN411" s="184"/>
      <c r="AO411" s="184"/>
      <c r="AP411" s="184"/>
      <c r="AQ411" s="184"/>
      <c r="AR411" s="184"/>
      <c r="AS411" s="184"/>
      <c r="AT411" s="184"/>
      <c r="AU411" s="184"/>
      <c r="AV411" s="184"/>
      <c r="AW411" s="184"/>
      <c r="AX411" s="184"/>
      <c r="AY411" s="187"/>
      <c r="AZ411" s="187"/>
    </row>
    <row r="412" spans="1:52" x14ac:dyDescent="0.25">
      <c r="A412" s="192">
        <f t="shared" si="6"/>
        <v>399</v>
      </c>
      <c r="B412" s="182"/>
      <c r="C412" s="202"/>
      <c r="D412" s="202"/>
      <c r="E412" s="202"/>
      <c r="F412" s="202"/>
      <c r="G412" s="202"/>
      <c r="H412" s="202"/>
      <c r="I412" s="184"/>
      <c r="J412" s="184"/>
      <c r="K412" s="184"/>
      <c r="L412" s="184"/>
      <c r="M412" s="184"/>
      <c r="N412" s="184"/>
      <c r="O412" s="211"/>
      <c r="P412" s="184"/>
      <c r="Q412" s="184"/>
      <c r="R412" s="184"/>
      <c r="S412" s="184"/>
      <c r="T412" s="184"/>
      <c r="U412" s="184"/>
      <c r="V412" s="184"/>
      <c r="W412" s="184"/>
      <c r="X412" s="184"/>
      <c r="Y412" s="184"/>
      <c r="Z412" s="184"/>
      <c r="AA412" s="184"/>
      <c r="AB412" s="184"/>
      <c r="AC412" s="184"/>
      <c r="AD412" s="184"/>
      <c r="AE412" s="184"/>
      <c r="AF412" s="184"/>
      <c r="AG412" s="184"/>
      <c r="AH412" s="197"/>
      <c r="AI412" s="184"/>
      <c r="AJ412" s="184"/>
      <c r="AK412" s="184"/>
      <c r="AL412" s="184"/>
      <c r="AM412" s="184"/>
      <c r="AN412" s="184"/>
      <c r="AO412" s="184"/>
      <c r="AP412" s="184"/>
      <c r="AQ412" s="184"/>
      <c r="AR412" s="184"/>
      <c r="AS412" s="184"/>
      <c r="AT412" s="184"/>
      <c r="AU412" s="184"/>
      <c r="AV412" s="184"/>
      <c r="AW412" s="184"/>
      <c r="AX412" s="184"/>
      <c r="AY412" s="187"/>
      <c r="AZ412" s="187"/>
    </row>
    <row r="413" spans="1:52" x14ac:dyDescent="0.25">
      <c r="A413" s="192">
        <f t="shared" si="6"/>
        <v>400</v>
      </c>
      <c r="B413" s="182"/>
      <c r="C413" s="202"/>
      <c r="D413" s="202"/>
      <c r="E413" s="202"/>
      <c r="F413" s="202"/>
      <c r="G413" s="202"/>
      <c r="H413" s="202"/>
      <c r="I413" s="184"/>
      <c r="J413" s="184"/>
      <c r="K413" s="184"/>
      <c r="L413" s="184"/>
      <c r="M413" s="184"/>
      <c r="N413" s="184"/>
      <c r="O413" s="211"/>
      <c r="P413" s="184"/>
      <c r="Q413" s="184"/>
      <c r="R413" s="184"/>
      <c r="S413" s="184"/>
      <c r="T413" s="184"/>
      <c r="U413" s="184"/>
      <c r="V413" s="184"/>
      <c r="W413" s="184"/>
      <c r="X413" s="184"/>
      <c r="Y413" s="184"/>
      <c r="Z413" s="184"/>
      <c r="AA413" s="184"/>
      <c r="AB413" s="184"/>
      <c r="AC413" s="184"/>
      <c r="AD413" s="184"/>
      <c r="AE413" s="184"/>
      <c r="AF413" s="184"/>
      <c r="AG413" s="184"/>
      <c r="AH413" s="197"/>
      <c r="AI413" s="184"/>
      <c r="AJ413" s="184"/>
      <c r="AK413" s="184"/>
      <c r="AL413" s="184"/>
      <c r="AM413" s="184"/>
      <c r="AN413" s="184"/>
      <c r="AO413" s="184"/>
      <c r="AP413" s="184"/>
      <c r="AQ413" s="184"/>
      <c r="AR413" s="184"/>
      <c r="AS413" s="184"/>
      <c r="AT413" s="184"/>
      <c r="AU413" s="184"/>
      <c r="AV413" s="184"/>
      <c r="AW413" s="184"/>
      <c r="AX413" s="184"/>
      <c r="AY413" s="187"/>
      <c r="AZ413" s="187"/>
    </row>
    <row r="414" spans="1:52" x14ac:dyDescent="0.25">
      <c r="A414" s="192">
        <f t="shared" si="6"/>
        <v>401</v>
      </c>
      <c r="B414" s="182"/>
      <c r="C414" s="202"/>
      <c r="D414" s="202"/>
      <c r="E414" s="202"/>
      <c r="F414" s="202"/>
      <c r="G414" s="202"/>
      <c r="H414" s="202"/>
      <c r="I414" s="184"/>
      <c r="J414" s="184"/>
      <c r="K414" s="184"/>
      <c r="L414" s="184"/>
      <c r="M414" s="184"/>
      <c r="N414" s="184"/>
      <c r="O414" s="211"/>
      <c r="P414" s="184"/>
      <c r="Q414" s="184"/>
      <c r="R414" s="184"/>
      <c r="S414" s="184"/>
      <c r="T414" s="184"/>
      <c r="U414" s="184"/>
      <c r="V414" s="184"/>
      <c r="W414" s="184"/>
      <c r="X414" s="184"/>
      <c r="Y414" s="184"/>
      <c r="Z414" s="184"/>
      <c r="AA414" s="184"/>
      <c r="AB414" s="184"/>
      <c r="AC414" s="184"/>
      <c r="AD414" s="184"/>
      <c r="AE414" s="184"/>
      <c r="AF414" s="184"/>
      <c r="AG414" s="184"/>
      <c r="AH414" s="197"/>
      <c r="AI414" s="184"/>
      <c r="AJ414" s="184"/>
      <c r="AK414" s="184"/>
      <c r="AL414" s="184"/>
      <c r="AM414" s="184"/>
      <c r="AN414" s="184"/>
      <c r="AO414" s="184"/>
      <c r="AP414" s="184"/>
      <c r="AQ414" s="184"/>
      <c r="AR414" s="184"/>
      <c r="AS414" s="184"/>
      <c r="AT414" s="184"/>
      <c r="AU414" s="184"/>
      <c r="AV414" s="184"/>
      <c r="AW414" s="184"/>
      <c r="AX414" s="184"/>
      <c r="AY414" s="187"/>
      <c r="AZ414" s="187"/>
    </row>
    <row r="415" spans="1:52" x14ac:dyDescent="0.25">
      <c r="A415" s="192">
        <f t="shared" si="6"/>
        <v>402</v>
      </c>
      <c r="B415" s="182"/>
      <c r="C415" s="202"/>
      <c r="D415" s="202"/>
      <c r="E415" s="202"/>
      <c r="F415" s="202"/>
      <c r="G415" s="202"/>
      <c r="H415" s="202"/>
      <c r="I415" s="184"/>
      <c r="J415" s="184"/>
      <c r="K415" s="184"/>
      <c r="L415" s="184"/>
      <c r="M415" s="184"/>
      <c r="N415" s="184"/>
      <c r="O415" s="211"/>
      <c r="P415" s="184"/>
      <c r="Q415" s="184"/>
      <c r="R415" s="184"/>
      <c r="S415" s="184"/>
      <c r="T415" s="184"/>
      <c r="U415" s="184"/>
      <c r="V415" s="184"/>
      <c r="W415" s="184"/>
      <c r="X415" s="184"/>
      <c r="Y415" s="184"/>
      <c r="Z415" s="184"/>
      <c r="AA415" s="184"/>
      <c r="AB415" s="184"/>
      <c r="AC415" s="184"/>
      <c r="AD415" s="184"/>
      <c r="AE415" s="184"/>
      <c r="AF415" s="184"/>
      <c r="AG415" s="184"/>
      <c r="AH415" s="197"/>
      <c r="AI415" s="184"/>
      <c r="AJ415" s="184"/>
      <c r="AK415" s="184"/>
      <c r="AL415" s="184"/>
      <c r="AM415" s="184"/>
      <c r="AN415" s="184"/>
      <c r="AO415" s="184"/>
      <c r="AP415" s="184"/>
      <c r="AQ415" s="184"/>
      <c r="AR415" s="184"/>
      <c r="AS415" s="184"/>
      <c r="AT415" s="184"/>
      <c r="AU415" s="184"/>
      <c r="AV415" s="184"/>
      <c r="AW415" s="184"/>
      <c r="AX415" s="184"/>
      <c r="AY415" s="187"/>
      <c r="AZ415" s="187"/>
    </row>
    <row r="416" spans="1:52" x14ac:dyDescent="0.25">
      <c r="A416" s="192">
        <f t="shared" si="6"/>
        <v>403</v>
      </c>
      <c r="B416" s="182"/>
      <c r="C416" s="202"/>
      <c r="D416" s="202"/>
      <c r="E416" s="202"/>
      <c r="F416" s="202"/>
      <c r="G416" s="202"/>
      <c r="H416" s="202"/>
      <c r="I416" s="184"/>
      <c r="J416" s="184"/>
      <c r="K416" s="184"/>
      <c r="L416" s="184"/>
      <c r="M416" s="184"/>
      <c r="N416" s="184"/>
      <c r="O416" s="211"/>
      <c r="P416" s="184"/>
      <c r="Q416" s="184"/>
      <c r="R416" s="184"/>
      <c r="S416" s="184"/>
      <c r="T416" s="184"/>
      <c r="U416" s="184"/>
      <c r="V416" s="184"/>
      <c r="W416" s="184"/>
      <c r="X416" s="184"/>
      <c r="Y416" s="184"/>
      <c r="Z416" s="184"/>
      <c r="AA416" s="184"/>
      <c r="AB416" s="184"/>
      <c r="AC416" s="184"/>
      <c r="AD416" s="184"/>
      <c r="AE416" s="184"/>
      <c r="AF416" s="184"/>
      <c r="AG416" s="184"/>
      <c r="AH416" s="197"/>
      <c r="AI416" s="184"/>
      <c r="AJ416" s="184"/>
      <c r="AK416" s="184"/>
      <c r="AL416" s="184"/>
      <c r="AM416" s="184"/>
      <c r="AN416" s="184"/>
      <c r="AO416" s="184"/>
      <c r="AP416" s="184"/>
      <c r="AQ416" s="184"/>
      <c r="AR416" s="184"/>
      <c r="AS416" s="184"/>
      <c r="AT416" s="184"/>
      <c r="AU416" s="184"/>
      <c r="AV416" s="184"/>
      <c r="AW416" s="184"/>
      <c r="AX416" s="184"/>
      <c r="AY416" s="187"/>
      <c r="AZ416" s="187"/>
    </row>
    <row r="417" spans="1:52" x14ac:dyDescent="0.25">
      <c r="A417" s="192">
        <f t="shared" si="6"/>
        <v>404</v>
      </c>
      <c r="B417" s="182"/>
      <c r="C417" s="202"/>
      <c r="D417" s="202"/>
      <c r="E417" s="202"/>
      <c r="F417" s="202"/>
      <c r="G417" s="202"/>
      <c r="H417" s="202"/>
      <c r="I417" s="184"/>
      <c r="J417" s="184"/>
      <c r="K417" s="184"/>
      <c r="L417" s="184"/>
      <c r="M417" s="184"/>
      <c r="N417" s="184"/>
      <c r="O417" s="211"/>
      <c r="P417" s="184"/>
      <c r="Q417" s="184"/>
      <c r="R417" s="184"/>
      <c r="S417" s="184"/>
      <c r="T417" s="184"/>
      <c r="U417" s="184"/>
      <c r="V417" s="184"/>
      <c r="W417" s="184"/>
      <c r="X417" s="184"/>
      <c r="Y417" s="184"/>
      <c r="Z417" s="184"/>
      <c r="AA417" s="184"/>
      <c r="AB417" s="184"/>
      <c r="AC417" s="184"/>
      <c r="AD417" s="184"/>
      <c r="AE417" s="184"/>
      <c r="AF417" s="184"/>
      <c r="AG417" s="184"/>
      <c r="AH417" s="197"/>
      <c r="AI417" s="184"/>
      <c r="AJ417" s="184"/>
      <c r="AK417" s="184"/>
      <c r="AL417" s="184"/>
      <c r="AM417" s="184"/>
      <c r="AN417" s="184"/>
      <c r="AO417" s="184"/>
      <c r="AP417" s="184"/>
      <c r="AQ417" s="184"/>
      <c r="AR417" s="184"/>
      <c r="AS417" s="184"/>
      <c r="AT417" s="184"/>
      <c r="AU417" s="184"/>
      <c r="AV417" s="184"/>
      <c r="AW417" s="184"/>
      <c r="AX417" s="184"/>
      <c r="AY417" s="187"/>
      <c r="AZ417" s="187"/>
    </row>
    <row r="418" spans="1:52" x14ac:dyDescent="0.25">
      <c r="A418" s="192">
        <f t="shared" si="6"/>
        <v>405</v>
      </c>
      <c r="B418" s="182"/>
      <c r="C418" s="202"/>
      <c r="D418" s="202"/>
      <c r="E418" s="202"/>
      <c r="F418" s="202"/>
      <c r="G418" s="202"/>
      <c r="H418" s="202"/>
      <c r="I418" s="184"/>
      <c r="J418" s="184"/>
      <c r="K418" s="184"/>
      <c r="L418" s="184"/>
      <c r="M418" s="184"/>
      <c r="N418" s="184"/>
      <c r="O418" s="211"/>
      <c r="P418" s="184"/>
      <c r="Q418" s="184"/>
      <c r="R418" s="184"/>
      <c r="S418" s="184"/>
      <c r="T418" s="184"/>
      <c r="U418" s="184"/>
      <c r="V418" s="184"/>
      <c r="W418" s="184"/>
      <c r="X418" s="184"/>
      <c r="Y418" s="184"/>
      <c r="Z418" s="184"/>
      <c r="AA418" s="184"/>
      <c r="AB418" s="184"/>
      <c r="AC418" s="184"/>
      <c r="AD418" s="184"/>
      <c r="AE418" s="184"/>
      <c r="AF418" s="184"/>
      <c r="AG418" s="184"/>
      <c r="AH418" s="197"/>
      <c r="AI418" s="184"/>
      <c r="AJ418" s="184"/>
      <c r="AK418" s="184"/>
      <c r="AL418" s="184"/>
      <c r="AM418" s="184"/>
      <c r="AN418" s="184"/>
      <c r="AO418" s="184"/>
      <c r="AP418" s="184"/>
      <c r="AQ418" s="184"/>
      <c r="AR418" s="184"/>
      <c r="AS418" s="184"/>
      <c r="AT418" s="184"/>
      <c r="AU418" s="184"/>
      <c r="AV418" s="184"/>
      <c r="AW418" s="184"/>
      <c r="AX418" s="184"/>
      <c r="AY418" s="187"/>
      <c r="AZ418" s="187"/>
    </row>
    <row r="419" spans="1:52" x14ac:dyDescent="0.25">
      <c r="A419" s="192">
        <f t="shared" si="6"/>
        <v>406</v>
      </c>
      <c r="B419" s="182"/>
      <c r="C419" s="202"/>
      <c r="D419" s="202"/>
      <c r="E419" s="202"/>
      <c r="F419" s="202"/>
      <c r="G419" s="202"/>
      <c r="H419" s="202"/>
      <c r="I419" s="184"/>
      <c r="J419" s="184"/>
      <c r="K419" s="184"/>
      <c r="L419" s="184"/>
      <c r="M419" s="184"/>
      <c r="N419" s="184"/>
      <c r="O419" s="211"/>
      <c r="P419" s="184"/>
      <c r="Q419" s="184"/>
      <c r="R419" s="184"/>
      <c r="S419" s="184"/>
      <c r="T419" s="184"/>
      <c r="U419" s="184"/>
      <c r="V419" s="184"/>
      <c r="W419" s="184"/>
      <c r="X419" s="184"/>
      <c r="Y419" s="184"/>
      <c r="Z419" s="184"/>
      <c r="AA419" s="184"/>
      <c r="AB419" s="184"/>
      <c r="AC419" s="184"/>
      <c r="AD419" s="184"/>
      <c r="AE419" s="184"/>
      <c r="AF419" s="184"/>
      <c r="AG419" s="184"/>
      <c r="AH419" s="197"/>
      <c r="AI419" s="184"/>
      <c r="AJ419" s="184"/>
      <c r="AK419" s="184"/>
      <c r="AL419" s="184"/>
      <c r="AM419" s="184"/>
      <c r="AN419" s="184"/>
      <c r="AO419" s="184"/>
      <c r="AP419" s="184"/>
      <c r="AQ419" s="184"/>
      <c r="AR419" s="184"/>
      <c r="AS419" s="184"/>
      <c r="AT419" s="184"/>
      <c r="AU419" s="184"/>
      <c r="AV419" s="184"/>
      <c r="AW419" s="184"/>
      <c r="AX419" s="184"/>
      <c r="AY419" s="187"/>
      <c r="AZ419" s="187"/>
    </row>
    <row r="420" spans="1:52" x14ac:dyDescent="0.25">
      <c r="A420" s="192">
        <f t="shared" si="6"/>
        <v>407</v>
      </c>
      <c r="B420" s="182"/>
      <c r="C420" s="202"/>
      <c r="D420" s="202"/>
      <c r="E420" s="202"/>
      <c r="F420" s="202"/>
      <c r="G420" s="202"/>
      <c r="H420" s="202"/>
      <c r="I420" s="184"/>
      <c r="J420" s="184"/>
      <c r="K420" s="184"/>
      <c r="L420" s="184"/>
      <c r="M420" s="184"/>
      <c r="N420" s="184"/>
      <c r="O420" s="211"/>
      <c r="P420" s="184"/>
      <c r="Q420" s="184"/>
      <c r="R420" s="184"/>
      <c r="S420" s="184"/>
      <c r="T420" s="184"/>
      <c r="U420" s="184"/>
      <c r="V420" s="184"/>
      <c r="W420" s="184"/>
      <c r="X420" s="184"/>
      <c r="Y420" s="184"/>
      <c r="Z420" s="184"/>
      <c r="AA420" s="184"/>
      <c r="AB420" s="184"/>
      <c r="AC420" s="184"/>
      <c r="AD420" s="184"/>
      <c r="AE420" s="184"/>
      <c r="AF420" s="184"/>
      <c r="AG420" s="184"/>
      <c r="AH420" s="197"/>
      <c r="AI420" s="184"/>
      <c r="AJ420" s="184"/>
      <c r="AK420" s="184"/>
      <c r="AL420" s="184"/>
      <c r="AM420" s="184"/>
      <c r="AN420" s="184"/>
      <c r="AO420" s="184"/>
      <c r="AP420" s="184"/>
      <c r="AQ420" s="184"/>
      <c r="AR420" s="184"/>
      <c r="AS420" s="184"/>
      <c r="AT420" s="184"/>
      <c r="AU420" s="184"/>
      <c r="AV420" s="184"/>
      <c r="AW420" s="184"/>
      <c r="AX420" s="184"/>
      <c r="AY420" s="187"/>
      <c r="AZ420" s="187"/>
    </row>
    <row r="421" spans="1:52" x14ac:dyDescent="0.25">
      <c r="A421" s="192">
        <f t="shared" si="6"/>
        <v>408</v>
      </c>
      <c r="B421" s="182"/>
      <c r="C421" s="202"/>
      <c r="D421" s="202"/>
      <c r="E421" s="202"/>
      <c r="F421" s="202"/>
      <c r="G421" s="202"/>
      <c r="H421" s="202"/>
      <c r="I421" s="184"/>
      <c r="J421" s="184"/>
      <c r="K421" s="184"/>
      <c r="L421" s="184"/>
      <c r="M421" s="184"/>
      <c r="N421" s="184"/>
      <c r="O421" s="211"/>
      <c r="P421" s="184"/>
      <c r="Q421" s="184"/>
      <c r="R421" s="184"/>
      <c r="S421" s="184"/>
      <c r="T421" s="184"/>
      <c r="U421" s="184"/>
      <c r="V421" s="184"/>
      <c r="W421" s="184"/>
      <c r="X421" s="184"/>
      <c r="Y421" s="184"/>
      <c r="Z421" s="184"/>
      <c r="AA421" s="184"/>
      <c r="AB421" s="184"/>
      <c r="AC421" s="184"/>
      <c r="AD421" s="184"/>
      <c r="AE421" s="184"/>
      <c r="AF421" s="184"/>
      <c r="AG421" s="184"/>
      <c r="AH421" s="197"/>
      <c r="AI421" s="184"/>
      <c r="AJ421" s="184"/>
      <c r="AK421" s="184"/>
      <c r="AL421" s="184"/>
      <c r="AM421" s="184"/>
      <c r="AN421" s="184"/>
      <c r="AO421" s="184"/>
      <c r="AP421" s="184"/>
      <c r="AQ421" s="184"/>
      <c r="AR421" s="184"/>
      <c r="AS421" s="184"/>
      <c r="AT421" s="184"/>
      <c r="AU421" s="184"/>
      <c r="AV421" s="184"/>
      <c r="AW421" s="184"/>
      <c r="AX421" s="184"/>
      <c r="AY421" s="187"/>
      <c r="AZ421" s="187"/>
    </row>
    <row r="422" spans="1:52" x14ac:dyDescent="0.25">
      <c r="A422" s="192">
        <f t="shared" si="6"/>
        <v>409</v>
      </c>
      <c r="B422" s="182"/>
      <c r="C422" s="202"/>
      <c r="D422" s="202"/>
      <c r="E422" s="202"/>
      <c r="F422" s="202"/>
      <c r="G422" s="202"/>
      <c r="H422" s="202"/>
      <c r="I422" s="184"/>
      <c r="J422" s="184"/>
      <c r="K422" s="184"/>
      <c r="L422" s="184"/>
      <c r="M422" s="184"/>
      <c r="N422" s="184"/>
      <c r="O422" s="211"/>
      <c r="P422" s="184"/>
      <c r="Q422" s="184"/>
      <c r="R422" s="184"/>
      <c r="S422" s="184"/>
      <c r="T422" s="184"/>
      <c r="U422" s="184"/>
      <c r="V422" s="184"/>
      <c r="W422" s="184"/>
      <c r="X422" s="184"/>
      <c r="Y422" s="184"/>
      <c r="Z422" s="184"/>
      <c r="AA422" s="184"/>
      <c r="AB422" s="184"/>
      <c r="AC422" s="184"/>
      <c r="AD422" s="184"/>
      <c r="AE422" s="184"/>
      <c r="AF422" s="184"/>
      <c r="AG422" s="184"/>
      <c r="AH422" s="197"/>
      <c r="AI422" s="184"/>
      <c r="AJ422" s="184"/>
      <c r="AK422" s="184"/>
      <c r="AL422" s="184"/>
      <c r="AM422" s="184"/>
      <c r="AN422" s="184"/>
      <c r="AO422" s="184"/>
      <c r="AP422" s="184"/>
      <c r="AQ422" s="184"/>
      <c r="AR422" s="184"/>
      <c r="AS422" s="184"/>
      <c r="AT422" s="184"/>
      <c r="AU422" s="184"/>
      <c r="AV422" s="184"/>
      <c r="AW422" s="184"/>
      <c r="AX422" s="184"/>
      <c r="AY422" s="187"/>
      <c r="AZ422" s="187"/>
    </row>
    <row r="423" spans="1:52" x14ac:dyDescent="0.25">
      <c r="A423" s="192">
        <f t="shared" si="6"/>
        <v>410</v>
      </c>
      <c r="B423" s="182"/>
      <c r="C423" s="202"/>
      <c r="D423" s="202"/>
      <c r="E423" s="202"/>
      <c r="F423" s="202"/>
      <c r="G423" s="202"/>
      <c r="H423" s="202"/>
      <c r="I423" s="184"/>
      <c r="J423" s="184"/>
      <c r="K423" s="184"/>
      <c r="L423" s="184"/>
      <c r="M423" s="184"/>
      <c r="N423" s="184"/>
      <c r="O423" s="211"/>
      <c r="P423" s="184"/>
      <c r="Q423" s="184"/>
      <c r="R423" s="184"/>
      <c r="S423" s="184"/>
      <c r="T423" s="184"/>
      <c r="U423" s="184"/>
      <c r="V423" s="184"/>
      <c r="W423" s="184"/>
      <c r="X423" s="184"/>
      <c r="Y423" s="184"/>
      <c r="Z423" s="184"/>
      <c r="AA423" s="184"/>
      <c r="AB423" s="184"/>
      <c r="AC423" s="184"/>
      <c r="AD423" s="184"/>
      <c r="AE423" s="184"/>
      <c r="AF423" s="184"/>
      <c r="AG423" s="184"/>
      <c r="AH423" s="197"/>
      <c r="AI423" s="184"/>
      <c r="AJ423" s="184"/>
      <c r="AK423" s="184"/>
      <c r="AL423" s="184"/>
      <c r="AM423" s="184"/>
      <c r="AN423" s="184"/>
      <c r="AO423" s="184"/>
      <c r="AP423" s="184"/>
      <c r="AQ423" s="184"/>
      <c r="AR423" s="184"/>
      <c r="AS423" s="184"/>
      <c r="AT423" s="184"/>
      <c r="AU423" s="184"/>
      <c r="AV423" s="184"/>
      <c r="AW423" s="184"/>
      <c r="AX423" s="184"/>
      <c r="AY423" s="187"/>
      <c r="AZ423" s="187"/>
    </row>
    <row r="424" spans="1:52" x14ac:dyDescent="0.25">
      <c r="A424" s="192">
        <f t="shared" si="6"/>
        <v>411</v>
      </c>
      <c r="B424" s="182"/>
      <c r="C424" s="202"/>
      <c r="D424" s="202"/>
      <c r="E424" s="202"/>
      <c r="F424" s="202"/>
      <c r="G424" s="202"/>
      <c r="H424" s="202"/>
      <c r="I424" s="184"/>
      <c r="J424" s="184"/>
      <c r="K424" s="184"/>
      <c r="L424" s="184"/>
      <c r="M424" s="184"/>
      <c r="N424" s="184"/>
      <c r="O424" s="211"/>
      <c r="P424" s="184"/>
      <c r="Q424" s="184"/>
      <c r="R424" s="184"/>
      <c r="S424" s="184"/>
      <c r="T424" s="184"/>
      <c r="U424" s="184"/>
      <c r="V424" s="184"/>
      <c r="W424" s="184"/>
      <c r="X424" s="184"/>
      <c r="Y424" s="184"/>
      <c r="Z424" s="184"/>
      <c r="AA424" s="184"/>
      <c r="AB424" s="184"/>
      <c r="AC424" s="184"/>
      <c r="AD424" s="184"/>
      <c r="AE424" s="184"/>
      <c r="AF424" s="184"/>
      <c r="AG424" s="184"/>
      <c r="AH424" s="197"/>
      <c r="AI424" s="184"/>
      <c r="AJ424" s="184"/>
      <c r="AK424" s="184"/>
      <c r="AL424" s="184"/>
      <c r="AM424" s="184"/>
      <c r="AN424" s="184"/>
      <c r="AO424" s="184"/>
      <c r="AP424" s="184"/>
      <c r="AQ424" s="184"/>
      <c r="AR424" s="184"/>
      <c r="AS424" s="184"/>
      <c r="AT424" s="184"/>
      <c r="AU424" s="184"/>
      <c r="AV424" s="184"/>
      <c r="AW424" s="184"/>
      <c r="AX424" s="184"/>
      <c r="AY424" s="187"/>
      <c r="AZ424" s="187"/>
    </row>
    <row r="425" spans="1:52" x14ac:dyDescent="0.25">
      <c r="A425" s="192">
        <f t="shared" si="6"/>
        <v>412</v>
      </c>
      <c r="B425" s="182"/>
      <c r="C425" s="202"/>
      <c r="D425" s="202"/>
      <c r="E425" s="202"/>
      <c r="F425" s="202"/>
      <c r="G425" s="202"/>
      <c r="H425" s="202"/>
      <c r="I425" s="184"/>
      <c r="J425" s="184"/>
      <c r="K425" s="184"/>
      <c r="L425" s="184"/>
      <c r="M425" s="184"/>
      <c r="N425" s="184"/>
      <c r="O425" s="211"/>
      <c r="P425" s="184"/>
      <c r="Q425" s="184"/>
      <c r="R425" s="184"/>
      <c r="S425" s="184"/>
      <c r="T425" s="184"/>
      <c r="U425" s="184"/>
      <c r="V425" s="184"/>
      <c r="W425" s="184"/>
      <c r="X425" s="184"/>
      <c r="Y425" s="184"/>
      <c r="Z425" s="184"/>
      <c r="AA425" s="184"/>
      <c r="AB425" s="184"/>
      <c r="AC425" s="184"/>
      <c r="AD425" s="184"/>
      <c r="AE425" s="184"/>
      <c r="AF425" s="184"/>
      <c r="AG425" s="184"/>
      <c r="AH425" s="197"/>
      <c r="AI425" s="184"/>
      <c r="AJ425" s="184"/>
      <c r="AK425" s="184"/>
      <c r="AL425" s="184"/>
      <c r="AM425" s="184"/>
      <c r="AN425" s="184"/>
      <c r="AO425" s="184"/>
      <c r="AP425" s="184"/>
      <c r="AQ425" s="184"/>
      <c r="AR425" s="184"/>
      <c r="AS425" s="184"/>
      <c r="AT425" s="184"/>
      <c r="AU425" s="184"/>
      <c r="AV425" s="184"/>
      <c r="AW425" s="184"/>
      <c r="AX425" s="184"/>
      <c r="AY425" s="187"/>
      <c r="AZ425" s="187"/>
    </row>
    <row r="426" spans="1:52" x14ac:dyDescent="0.25">
      <c r="A426" s="192">
        <f t="shared" si="6"/>
        <v>413</v>
      </c>
      <c r="B426" s="182"/>
      <c r="C426" s="202"/>
      <c r="D426" s="202"/>
      <c r="E426" s="202"/>
      <c r="F426" s="202"/>
      <c r="G426" s="202"/>
      <c r="H426" s="202"/>
      <c r="I426" s="184"/>
      <c r="J426" s="184"/>
      <c r="K426" s="184"/>
      <c r="L426" s="184"/>
      <c r="M426" s="184"/>
      <c r="N426" s="184"/>
      <c r="O426" s="211"/>
      <c r="P426" s="184"/>
      <c r="Q426" s="184"/>
      <c r="R426" s="184"/>
      <c r="S426" s="184"/>
      <c r="T426" s="184"/>
      <c r="U426" s="184"/>
      <c r="V426" s="184"/>
      <c r="W426" s="184"/>
      <c r="X426" s="184"/>
      <c r="Y426" s="184"/>
      <c r="Z426" s="184"/>
      <c r="AA426" s="184"/>
      <c r="AB426" s="184"/>
      <c r="AC426" s="184"/>
      <c r="AD426" s="184"/>
      <c r="AE426" s="184"/>
      <c r="AF426" s="184"/>
      <c r="AG426" s="184"/>
      <c r="AH426" s="197"/>
      <c r="AI426" s="184"/>
      <c r="AJ426" s="184"/>
      <c r="AK426" s="184"/>
      <c r="AL426" s="184"/>
      <c r="AM426" s="184"/>
      <c r="AN426" s="184"/>
      <c r="AO426" s="184"/>
      <c r="AP426" s="184"/>
      <c r="AQ426" s="184"/>
      <c r="AR426" s="184"/>
      <c r="AS426" s="184"/>
      <c r="AT426" s="184"/>
      <c r="AU426" s="184"/>
      <c r="AV426" s="184"/>
      <c r="AW426" s="184"/>
      <c r="AX426" s="184"/>
      <c r="AY426" s="187"/>
      <c r="AZ426" s="187"/>
    </row>
    <row r="427" spans="1:52" x14ac:dyDescent="0.25">
      <c r="A427" s="192">
        <f t="shared" si="6"/>
        <v>414</v>
      </c>
      <c r="B427" s="182"/>
      <c r="C427" s="202"/>
      <c r="D427" s="202"/>
      <c r="E427" s="202"/>
      <c r="F427" s="202"/>
      <c r="G427" s="202"/>
      <c r="H427" s="202"/>
      <c r="I427" s="184"/>
      <c r="J427" s="184"/>
      <c r="K427" s="184"/>
      <c r="L427" s="184"/>
      <c r="M427" s="184"/>
      <c r="N427" s="184"/>
      <c r="O427" s="211"/>
      <c r="P427" s="184"/>
      <c r="Q427" s="184"/>
      <c r="R427" s="184"/>
      <c r="S427" s="184"/>
      <c r="T427" s="184"/>
      <c r="U427" s="184"/>
      <c r="V427" s="184"/>
      <c r="W427" s="184"/>
      <c r="X427" s="184"/>
      <c r="Y427" s="184"/>
      <c r="Z427" s="184"/>
      <c r="AA427" s="184"/>
      <c r="AB427" s="184"/>
      <c r="AC427" s="184"/>
      <c r="AD427" s="184"/>
      <c r="AE427" s="184"/>
      <c r="AF427" s="184"/>
      <c r="AG427" s="184"/>
      <c r="AH427" s="197"/>
      <c r="AI427" s="184"/>
      <c r="AJ427" s="184"/>
      <c r="AK427" s="184"/>
      <c r="AL427" s="184"/>
      <c r="AM427" s="184"/>
      <c r="AN427" s="184"/>
      <c r="AO427" s="184"/>
      <c r="AP427" s="184"/>
      <c r="AQ427" s="184"/>
      <c r="AR427" s="184"/>
      <c r="AS427" s="184"/>
      <c r="AT427" s="184"/>
      <c r="AU427" s="184"/>
      <c r="AV427" s="184"/>
      <c r="AW427" s="184"/>
      <c r="AX427" s="184"/>
      <c r="AY427" s="187"/>
      <c r="AZ427" s="187"/>
    </row>
    <row r="428" spans="1:52" x14ac:dyDescent="0.25">
      <c r="A428" s="192">
        <f t="shared" si="6"/>
        <v>415</v>
      </c>
      <c r="B428" s="182"/>
      <c r="C428" s="202"/>
      <c r="D428" s="202"/>
      <c r="E428" s="202"/>
      <c r="F428" s="202"/>
      <c r="G428" s="202"/>
      <c r="H428" s="202"/>
      <c r="I428" s="184"/>
      <c r="J428" s="184"/>
      <c r="K428" s="184"/>
      <c r="L428" s="184"/>
      <c r="M428" s="184"/>
      <c r="N428" s="184"/>
      <c r="O428" s="211"/>
      <c r="P428" s="184"/>
      <c r="Q428" s="184"/>
      <c r="R428" s="184"/>
      <c r="S428" s="184"/>
      <c r="T428" s="184"/>
      <c r="U428" s="184"/>
      <c r="V428" s="184"/>
      <c r="W428" s="184"/>
      <c r="X428" s="184"/>
      <c r="Y428" s="184"/>
      <c r="Z428" s="184"/>
      <c r="AA428" s="184"/>
      <c r="AB428" s="184"/>
      <c r="AC428" s="184"/>
      <c r="AD428" s="184"/>
      <c r="AE428" s="184"/>
      <c r="AF428" s="184"/>
      <c r="AG428" s="184"/>
      <c r="AH428" s="197"/>
      <c r="AI428" s="184"/>
      <c r="AJ428" s="184"/>
      <c r="AK428" s="184"/>
      <c r="AL428" s="184"/>
      <c r="AM428" s="184"/>
      <c r="AN428" s="184"/>
      <c r="AO428" s="184"/>
      <c r="AP428" s="184"/>
      <c r="AQ428" s="184"/>
      <c r="AR428" s="184"/>
      <c r="AS428" s="184"/>
      <c r="AT428" s="184"/>
      <c r="AU428" s="184"/>
      <c r="AV428" s="184"/>
      <c r="AW428" s="184"/>
      <c r="AX428" s="184"/>
      <c r="AY428" s="187"/>
      <c r="AZ428" s="187"/>
    </row>
    <row r="429" spans="1:52" x14ac:dyDescent="0.25">
      <c r="A429" s="192">
        <f t="shared" si="6"/>
        <v>416</v>
      </c>
      <c r="B429" s="182"/>
      <c r="C429" s="202"/>
      <c r="D429" s="202"/>
      <c r="E429" s="202"/>
      <c r="F429" s="202"/>
      <c r="G429" s="202"/>
      <c r="H429" s="202"/>
      <c r="I429" s="184"/>
      <c r="J429" s="184"/>
      <c r="K429" s="184"/>
      <c r="L429" s="184"/>
      <c r="M429" s="184"/>
      <c r="N429" s="184"/>
      <c r="O429" s="211"/>
      <c r="P429" s="184"/>
      <c r="Q429" s="184"/>
      <c r="R429" s="184"/>
      <c r="S429" s="184"/>
      <c r="T429" s="184"/>
      <c r="U429" s="184"/>
      <c r="V429" s="184"/>
      <c r="W429" s="184"/>
      <c r="X429" s="184"/>
      <c r="Y429" s="184"/>
      <c r="Z429" s="184"/>
      <c r="AA429" s="184"/>
      <c r="AB429" s="184"/>
      <c r="AC429" s="184"/>
      <c r="AD429" s="184"/>
      <c r="AE429" s="184"/>
      <c r="AF429" s="184"/>
      <c r="AG429" s="184"/>
      <c r="AH429" s="197"/>
      <c r="AI429" s="184"/>
      <c r="AJ429" s="184"/>
      <c r="AK429" s="184"/>
      <c r="AL429" s="184"/>
      <c r="AM429" s="184"/>
      <c r="AN429" s="184"/>
      <c r="AO429" s="184"/>
      <c r="AP429" s="184"/>
      <c r="AQ429" s="184"/>
      <c r="AR429" s="184"/>
      <c r="AS429" s="184"/>
      <c r="AT429" s="184"/>
      <c r="AU429" s="184"/>
      <c r="AV429" s="184"/>
      <c r="AW429" s="184"/>
      <c r="AX429" s="184"/>
      <c r="AY429" s="187"/>
      <c r="AZ429" s="187"/>
    </row>
    <row r="430" spans="1:52" x14ac:dyDescent="0.25">
      <c r="A430" s="192">
        <f t="shared" si="6"/>
        <v>417</v>
      </c>
      <c r="B430" s="182"/>
      <c r="C430" s="202"/>
      <c r="D430" s="202"/>
      <c r="E430" s="202"/>
      <c r="F430" s="202"/>
      <c r="G430" s="202"/>
      <c r="H430" s="202"/>
      <c r="I430" s="184"/>
      <c r="J430" s="184"/>
      <c r="K430" s="184"/>
      <c r="L430" s="184"/>
      <c r="M430" s="184"/>
      <c r="N430" s="184"/>
      <c r="O430" s="211"/>
      <c r="P430" s="184"/>
      <c r="Q430" s="184"/>
      <c r="R430" s="184"/>
      <c r="S430" s="184"/>
      <c r="T430" s="184"/>
      <c r="U430" s="184"/>
      <c r="V430" s="184"/>
      <c r="W430" s="184"/>
      <c r="X430" s="184"/>
      <c r="Y430" s="184"/>
      <c r="Z430" s="184"/>
      <c r="AA430" s="184"/>
      <c r="AB430" s="184"/>
      <c r="AC430" s="184"/>
      <c r="AD430" s="184"/>
      <c r="AE430" s="184"/>
      <c r="AF430" s="184"/>
      <c r="AG430" s="184"/>
      <c r="AH430" s="197"/>
      <c r="AI430" s="184"/>
      <c r="AJ430" s="184"/>
      <c r="AK430" s="184"/>
      <c r="AL430" s="184"/>
      <c r="AM430" s="184"/>
      <c r="AN430" s="184"/>
      <c r="AO430" s="184"/>
      <c r="AP430" s="184"/>
      <c r="AQ430" s="184"/>
      <c r="AR430" s="184"/>
      <c r="AS430" s="184"/>
      <c r="AT430" s="184"/>
      <c r="AU430" s="184"/>
      <c r="AV430" s="184"/>
      <c r="AW430" s="184"/>
      <c r="AX430" s="184"/>
      <c r="AY430" s="187"/>
      <c r="AZ430" s="187"/>
    </row>
    <row r="431" spans="1:52" x14ac:dyDescent="0.25">
      <c r="A431" s="192">
        <f t="shared" si="6"/>
        <v>418</v>
      </c>
      <c r="B431" s="182"/>
      <c r="C431" s="202"/>
      <c r="D431" s="202"/>
      <c r="E431" s="202"/>
      <c r="F431" s="202"/>
      <c r="G431" s="202"/>
      <c r="H431" s="202"/>
      <c r="I431" s="184"/>
      <c r="J431" s="184"/>
      <c r="K431" s="184"/>
      <c r="L431" s="184"/>
      <c r="M431" s="184"/>
      <c r="N431" s="184"/>
      <c r="O431" s="211"/>
      <c r="P431" s="184"/>
      <c r="Q431" s="184"/>
      <c r="R431" s="184"/>
      <c r="S431" s="184"/>
      <c r="T431" s="184"/>
      <c r="U431" s="184"/>
      <c r="V431" s="184"/>
      <c r="W431" s="184"/>
      <c r="X431" s="184"/>
      <c r="Y431" s="184"/>
      <c r="Z431" s="184"/>
      <c r="AA431" s="184"/>
      <c r="AB431" s="184"/>
      <c r="AC431" s="184"/>
      <c r="AD431" s="184"/>
      <c r="AE431" s="184"/>
      <c r="AF431" s="184"/>
      <c r="AG431" s="184"/>
      <c r="AH431" s="197"/>
      <c r="AI431" s="184"/>
      <c r="AJ431" s="184"/>
      <c r="AK431" s="184"/>
      <c r="AL431" s="184"/>
      <c r="AM431" s="184"/>
      <c r="AN431" s="184"/>
      <c r="AO431" s="184"/>
      <c r="AP431" s="184"/>
      <c r="AQ431" s="184"/>
      <c r="AR431" s="184"/>
      <c r="AS431" s="184"/>
      <c r="AT431" s="184"/>
      <c r="AU431" s="184"/>
      <c r="AV431" s="184"/>
      <c r="AW431" s="184"/>
      <c r="AX431" s="184"/>
      <c r="AY431" s="187"/>
      <c r="AZ431" s="187"/>
    </row>
    <row r="432" spans="1:52" x14ac:dyDescent="0.25">
      <c r="A432" s="192">
        <f t="shared" si="6"/>
        <v>419</v>
      </c>
      <c r="B432" s="182"/>
      <c r="C432" s="202"/>
      <c r="D432" s="202"/>
      <c r="E432" s="202"/>
      <c r="F432" s="202"/>
      <c r="G432" s="202"/>
      <c r="H432" s="202"/>
      <c r="I432" s="184"/>
      <c r="J432" s="184"/>
      <c r="K432" s="184"/>
      <c r="L432" s="184"/>
      <c r="M432" s="184"/>
      <c r="N432" s="184"/>
      <c r="O432" s="211"/>
      <c r="P432" s="184"/>
      <c r="Q432" s="184"/>
      <c r="R432" s="184"/>
      <c r="S432" s="184"/>
      <c r="T432" s="184"/>
      <c r="U432" s="184"/>
      <c r="V432" s="184"/>
      <c r="W432" s="184"/>
      <c r="X432" s="184"/>
      <c r="Y432" s="184"/>
      <c r="Z432" s="184"/>
      <c r="AA432" s="184"/>
      <c r="AB432" s="184"/>
      <c r="AC432" s="184"/>
      <c r="AD432" s="184"/>
      <c r="AE432" s="184"/>
      <c r="AF432" s="184"/>
      <c r="AG432" s="184"/>
      <c r="AH432" s="197"/>
      <c r="AI432" s="184"/>
      <c r="AJ432" s="184"/>
      <c r="AK432" s="184"/>
      <c r="AL432" s="184"/>
      <c r="AM432" s="184"/>
      <c r="AN432" s="184"/>
      <c r="AO432" s="184"/>
      <c r="AP432" s="184"/>
      <c r="AQ432" s="184"/>
      <c r="AR432" s="184"/>
      <c r="AS432" s="184"/>
      <c r="AT432" s="184"/>
      <c r="AU432" s="184"/>
      <c r="AV432" s="184"/>
      <c r="AW432" s="184"/>
      <c r="AX432" s="184"/>
      <c r="AY432" s="187"/>
      <c r="AZ432" s="187"/>
    </row>
    <row r="433" spans="1:52" x14ac:dyDescent="0.25">
      <c r="A433" s="192">
        <f t="shared" si="6"/>
        <v>420</v>
      </c>
      <c r="B433" s="182"/>
      <c r="C433" s="202"/>
      <c r="D433" s="202"/>
      <c r="E433" s="202"/>
      <c r="F433" s="202"/>
      <c r="G433" s="202"/>
      <c r="H433" s="202"/>
      <c r="I433" s="184"/>
      <c r="J433" s="184"/>
      <c r="K433" s="184"/>
      <c r="L433" s="184"/>
      <c r="M433" s="184"/>
      <c r="N433" s="184"/>
      <c r="O433" s="211"/>
      <c r="P433" s="184"/>
      <c r="Q433" s="184"/>
      <c r="R433" s="184"/>
      <c r="S433" s="184"/>
      <c r="T433" s="184"/>
      <c r="U433" s="184"/>
      <c r="V433" s="184"/>
      <c r="W433" s="184"/>
      <c r="X433" s="184"/>
      <c r="Y433" s="184"/>
      <c r="Z433" s="184"/>
      <c r="AA433" s="184"/>
      <c r="AB433" s="184"/>
      <c r="AC433" s="184"/>
      <c r="AD433" s="184"/>
      <c r="AE433" s="184"/>
      <c r="AF433" s="184"/>
      <c r="AG433" s="184"/>
      <c r="AH433" s="197"/>
      <c r="AI433" s="184"/>
      <c r="AJ433" s="184"/>
      <c r="AK433" s="184"/>
      <c r="AL433" s="184"/>
      <c r="AM433" s="184"/>
      <c r="AN433" s="184"/>
      <c r="AO433" s="184"/>
      <c r="AP433" s="184"/>
      <c r="AQ433" s="184"/>
      <c r="AR433" s="184"/>
      <c r="AS433" s="184"/>
      <c r="AT433" s="184"/>
      <c r="AU433" s="184"/>
      <c r="AV433" s="184"/>
      <c r="AW433" s="184"/>
      <c r="AX433" s="184"/>
      <c r="AY433" s="187"/>
      <c r="AZ433" s="187"/>
    </row>
    <row r="434" spans="1:52" x14ac:dyDescent="0.25">
      <c r="A434" s="192">
        <f t="shared" si="6"/>
        <v>421</v>
      </c>
      <c r="B434" s="182"/>
      <c r="C434" s="202"/>
      <c r="D434" s="202"/>
      <c r="E434" s="202"/>
      <c r="F434" s="202"/>
      <c r="G434" s="202"/>
      <c r="H434" s="202"/>
      <c r="I434" s="184"/>
      <c r="J434" s="184"/>
      <c r="K434" s="184"/>
      <c r="L434" s="184"/>
      <c r="M434" s="184"/>
      <c r="N434" s="184"/>
      <c r="O434" s="211"/>
      <c r="P434" s="184"/>
      <c r="Q434" s="184"/>
      <c r="R434" s="184"/>
      <c r="S434" s="184"/>
      <c r="T434" s="184"/>
      <c r="U434" s="184"/>
      <c r="V434" s="184"/>
      <c r="W434" s="184"/>
      <c r="X434" s="184"/>
      <c r="Y434" s="184"/>
      <c r="Z434" s="184"/>
      <c r="AA434" s="184"/>
      <c r="AB434" s="184"/>
      <c r="AC434" s="184"/>
      <c r="AD434" s="184"/>
      <c r="AE434" s="184"/>
      <c r="AF434" s="184"/>
      <c r="AG434" s="184"/>
      <c r="AH434" s="197"/>
      <c r="AI434" s="184"/>
      <c r="AJ434" s="184"/>
      <c r="AK434" s="184"/>
      <c r="AL434" s="184"/>
      <c r="AM434" s="184"/>
      <c r="AN434" s="184"/>
      <c r="AO434" s="184"/>
      <c r="AP434" s="184"/>
      <c r="AQ434" s="184"/>
      <c r="AR434" s="184"/>
      <c r="AS434" s="184"/>
      <c r="AT434" s="184"/>
      <c r="AU434" s="184"/>
      <c r="AV434" s="184"/>
      <c r="AW434" s="184"/>
      <c r="AX434" s="184"/>
      <c r="AY434" s="187"/>
      <c r="AZ434" s="187"/>
    </row>
    <row r="435" spans="1:52" x14ac:dyDescent="0.25">
      <c r="A435" s="192">
        <f t="shared" si="6"/>
        <v>422</v>
      </c>
      <c r="B435" s="182"/>
      <c r="C435" s="202"/>
      <c r="D435" s="202"/>
      <c r="E435" s="202"/>
      <c r="F435" s="202"/>
      <c r="G435" s="202"/>
      <c r="H435" s="202"/>
      <c r="I435" s="184"/>
      <c r="J435" s="184"/>
      <c r="K435" s="184"/>
      <c r="L435" s="184"/>
      <c r="M435" s="184"/>
      <c r="N435" s="184"/>
      <c r="O435" s="211"/>
      <c r="P435" s="184"/>
      <c r="Q435" s="184"/>
      <c r="R435" s="184"/>
      <c r="S435" s="184"/>
      <c r="T435" s="184"/>
      <c r="U435" s="184"/>
      <c r="V435" s="184"/>
      <c r="W435" s="184"/>
      <c r="X435" s="184"/>
      <c r="Y435" s="184"/>
      <c r="Z435" s="184"/>
      <c r="AA435" s="184"/>
      <c r="AB435" s="184"/>
      <c r="AC435" s="184"/>
      <c r="AD435" s="184"/>
      <c r="AE435" s="184"/>
      <c r="AF435" s="184"/>
      <c r="AG435" s="184"/>
      <c r="AH435" s="197"/>
      <c r="AI435" s="184"/>
      <c r="AJ435" s="184"/>
      <c r="AK435" s="184"/>
      <c r="AL435" s="184"/>
      <c r="AM435" s="184"/>
      <c r="AN435" s="184"/>
      <c r="AO435" s="184"/>
      <c r="AP435" s="184"/>
      <c r="AQ435" s="184"/>
      <c r="AR435" s="184"/>
      <c r="AS435" s="184"/>
      <c r="AT435" s="184"/>
      <c r="AU435" s="184"/>
      <c r="AV435" s="184"/>
      <c r="AW435" s="184"/>
      <c r="AX435" s="184"/>
      <c r="AY435" s="187"/>
      <c r="AZ435" s="187"/>
    </row>
    <row r="436" spans="1:52" x14ac:dyDescent="0.25">
      <c r="A436" s="192">
        <f t="shared" si="6"/>
        <v>423</v>
      </c>
      <c r="B436" s="182"/>
      <c r="C436" s="202"/>
      <c r="D436" s="202"/>
      <c r="E436" s="202"/>
      <c r="F436" s="202"/>
      <c r="G436" s="202"/>
      <c r="H436" s="202"/>
      <c r="I436" s="184"/>
      <c r="J436" s="184"/>
      <c r="K436" s="184"/>
      <c r="L436" s="184"/>
      <c r="M436" s="184"/>
      <c r="N436" s="184"/>
      <c r="O436" s="211"/>
      <c r="P436" s="184"/>
      <c r="Q436" s="184"/>
      <c r="R436" s="184"/>
      <c r="S436" s="184"/>
      <c r="T436" s="184"/>
      <c r="U436" s="184"/>
      <c r="V436" s="184"/>
      <c r="W436" s="184"/>
      <c r="X436" s="184"/>
      <c r="Y436" s="184"/>
      <c r="Z436" s="184"/>
      <c r="AA436" s="184"/>
      <c r="AB436" s="184"/>
      <c r="AC436" s="184"/>
      <c r="AD436" s="184"/>
      <c r="AE436" s="184"/>
      <c r="AF436" s="184"/>
      <c r="AG436" s="184"/>
      <c r="AH436" s="197"/>
      <c r="AI436" s="184"/>
      <c r="AJ436" s="184"/>
      <c r="AK436" s="184"/>
      <c r="AL436" s="184"/>
      <c r="AM436" s="184"/>
      <c r="AN436" s="184"/>
      <c r="AO436" s="184"/>
      <c r="AP436" s="184"/>
      <c r="AQ436" s="184"/>
      <c r="AR436" s="184"/>
      <c r="AS436" s="184"/>
      <c r="AT436" s="184"/>
      <c r="AU436" s="184"/>
      <c r="AV436" s="184"/>
      <c r="AW436" s="184"/>
      <c r="AX436" s="184"/>
      <c r="AY436" s="187"/>
      <c r="AZ436" s="187"/>
    </row>
    <row r="437" spans="1:52" x14ac:dyDescent="0.25">
      <c r="A437" s="192">
        <f t="shared" si="6"/>
        <v>424</v>
      </c>
      <c r="B437" s="182"/>
      <c r="C437" s="202"/>
      <c r="D437" s="202"/>
      <c r="E437" s="202"/>
      <c r="F437" s="202"/>
      <c r="G437" s="202"/>
      <c r="H437" s="202"/>
      <c r="I437" s="184"/>
      <c r="J437" s="184"/>
      <c r="K437" s="184"/>
      <c r="L437" s="184"/>
      <c r="M437" s="184"/>
      <c r="N437" s="184"/>
      <c r="O437" s="211"/>
      <c r="P437" s="184"/>
      <c r="Q437" s="184"/>
      <c r="R437" s="184"/>
      <c r="S437" s="184"/>
      <c r="T437" s="184"/>
      <c r="U437" s="184"/>
      <c r="V437" s="184"/>
      <c r="W437" s="184"/>
      <c r="X437" s="184"/>
      <c r="Y437" s="184"/>
      <c r="Z437" s="184"/>
      <c r="AA437" s="184"/>
      <c r="AB437" s="184"/>
      <c r="AC437" s="184"/>
      <c r="AD437" s="184"/>
      <c r="AE437" s="184"/>
      <c r="AF437" s="184"/>
      <c r="AG437" s="184"/>
      <c r="AH437" s="197"/>
      <c r="AI437" s="184"/>
      <c r="AJ437" s="184"/>
      <c r="AK437" s="184"/>
      <c r="AL437" s="184"/>
      <c r="AM437" s="184"/>
      <c r="AN437" s="184"/>
      <c r="AO437" s="184"/>
      <c r="AP437" s="184"/>
      <c r="AQ437" s="184"/>
      <c r="AR437" s="184"/>
      <c r="AS437" s="184"/>
      <c r="AT437" s="184"/>
      <c r="AU437" s="184"/>
      <c r="AV437" s="184"/>
      <c r="AW437" s="184"/>
      <c r="AX437" s="184"/>
      <c r="AY437" s="187"/>
      <c r="AZ437" s="187"/>
    </row>
    <row r="438" spans="1:52" x14ac:dyDescent="0.25">
      <c r="A438" s="192">
        <f t="shared" si="6"/>
        <v>425</v>
      </c>
      <c r="B438" s="182"/>
      <c r="C438" s="202"/>
      <c r="D438" s="202"/>
      <c r="E438" s="202"/>
      <c r="F438" s="202"/>
      <c r="G438" s="202"/>
      <c r="H438" s="202"/>
      <c r="I438" s="184"/>
      <c r="J438" s="184"/>
      <c r="K438" s="184"/>
      <c r="L438" s="184"/>
      <c r="M438" s="184"/>
      <c r="N438" s="184"/>
      <c r="O438" s="211"/>
      <c r="P438" s="184"/>
      <c r="Q438" s="184"/>
      <c r="R438" s="184"/>
      <c r="S438" s="184"/>
      <c r="T438" s="184"/>
      <c r="U438" s="184"/>
      <c r="V438" s="184"/>
      <c r="W438" s="184"/>
      <c r="X438" s="184"/>
      <c r="Y438" s="184"/>
      <c r="Z438" s="184"/>
      <c r="AA438" s="184"/>
      <c r="AB438" s="184"/>
      <c r="AC438" s="184"/>
      <c r="AD438" s="184"/>
      <c r="AE438" s="184"/>
      <c r="AF438" s="184"/>
      <c r="AG438" s="184"/>
      <c r="AH438" s="197"/>
      <c r="AI438" s="184"/>
      <c r="AJ438" s="184"/>
      <c r="AK438" s="184"/>
      <c r="AL438" s="184"/>
      <c r="AM438" s="184"/>
      <c r="AN438" s="184"/>
      <c r="AO438" s="184"/>
      <c r="AP438" s="184"/>
      <c r="AQ438" s="184"/>
      <c r="AR438" s="184"/>
      <c r="AS438" s="184"/>
      <c r="AT438" s="184"/>
      <c r="AU438" s="184"/>
      <c r="AV438" s="184"/>
      <c r="AW438" s="184"/>
      <c r="AX438" s="184"/>
      <c r="AY438" s="187"/>
      <c r="AZ438" s="187"/>
    </row>
    <row r="439" spans="1:52" x14ac:dyDescent="0.25">
      <c r="A439" s="192">
        <f t="shared" si="6"/>
        <v>426</v>
      </c>
      <c r="B439" s="182"/>
      <c r="C439" s="202"/>
      <c r="D439" s="202"/>
      <c r="E439" s="202"/>
      <c r="F439" s="202"/>
      <c r="G439" s="202"/>
      <c r="H439" s="202"/>
      <c r="I439" s="184"/>
      <c r="J439" s="184"/>
      <c r="K439" s="184"/>
      <c r="L439" s="184"/>
      <c r="M439" s="184"/>
      <c r="N439" s="184"/>
      <c r="O439" s="211"/>
      <c r="P439" s="184"/>
      <c r="Q439" s="184"/>
      <c r="R439" s="184"/>
      <c r="S439" s="184"/>
      <c r="T439" s="184"/>
      <c r="U439" s="184"/>
      <c r="V439" s="184"/>
      <c r="W439" s="184"/>
      <c r="X439" s="184"/>
      <c r="Y439" s="184"/>
      <c r="Z439" s="184"/>
      <c r="AA439" s="184"/>
      <c r="AB439" s="184"/>
      <c r="AC439" s="184"/>
      <c r="AD439" s="184"/>
      <c r="AE439" s="184"/>
      <c r="AF439" s="184"/>
      <c r="AG439" s="184"/>
      <c r="AH439" s="197"/>
      <c r="AI439" s="184"/>
      <c r="AJ439" s="184"/>
      <c r="AK439" s="184"/>
      <c r="AL439" s="184"/>
      <c r="AM439" s="184"/>
      <c r="AN439" s="184"/>
      <c r="AO439" s="184"/>
      <c r="AP439" s="184"/>
      <c r="AQ439" s="184"/>
      <c r="AR439" s="184"/>
      <c r="AS439" s="184"/>
      <c r="AT439" s="184"/>
      <c r="AU439" s="184"/>
      <c r="AV439" s="184"/>
      <c r="AW439" s="184"/>
      <c r="AX439" s="184"/>
      <c r="AY439" s="187"/>
      <c r="AZ439" s="187"/>
    </row>
    <row r="440" spans="1:52" x14ac:dyDescent="0.25">
      <c r="A440" s="192">
        <f t="shared" si="6"/>
        <v>427</v>
      </c>
      <c r="B440" s="182"/>
      <c r="C440" s="202"/>
      <c r="D440" s="202"/>
      <c r="E440" s="202"/>
      <c r="F440" s="202"/>
      <c r="G440" s="202"/>
      <c r="H440" s="202"/>
      <c r="I440" s="184"/>
      <c r="J440" s="184"/>
      <c r="K440" s="184"/>
      <c r="L440" s="184"/>
      <c r="M440" s="184"/>
      <c r="N440" s="184"/>
      <c r="O440" s="211"/>
      <c r="P440" s="184"/>
      <c r="Q440" s="184"/>
      <c r="R440" s="184"/>
      <c r="S440" s="184"/>
      <c r="T440" s="184"/>
      <c r="U440" s="184"/>
      <c r="V440" s="184"/>
      <c r="W440" s="184"/>
      <c r="X440" s="184"/>
      <c r="Y440" s="184"/>
      <c r="Z440" s="184"/>
      <c r="AA440" s="184"/>
      <c r="AB440" s="184"/>
      <c r="AC440" s="184"/>
      <c r="AD440" s="184"/>
      <c r="AE440" s="184"/>
      <c r="AF440" s="184"/>
      <c r="AG440" s="184"/>
      <c r="AH440" s="197"/>
      <c r="AI440" s="184"/>
      <c r="AJ440" s="184"/>
      <c r="AK440" s="184"/>
      <c r="AL440" s="184"/>
      <c r="AM440" s="184"/>
      <c r="AN440" s="184"/>
      <c r="AO440" s="184"/>
      <c r="AP440" s="184"/>
      <c r="AQ440" s="184"/>
      <c r="AR440" s="184"/>
      <c r="AS440" s="184"/>
      <c r="AT440" s="184"/>
      <c r="AU440" s="184"/>
      <c r="AV440" s="184"/>
      <c r="AW440" s="184"/>
      <c r="AX440" s="184"/>
      <c r="AY440" s="187"/>
      <c r="AZ440" s="187"/>
    </row>
    <row r="441" spans="1:52" x14ac:dyDescent="0.25">
      <c r="A441" s="192">
        <f t="shared" si="6"/>
        <v>428</v>
      </c>
      <c r="B441" s="182"/>
      <c r="C441" s="202"/>
      <c r="D441" s="202"/>
      <c r="E441" s="202"/>
      <c r="F441" s="202"/>
      <c r="G441" s="202"/>
      <c r="H441" s="202"/>
      <c r="I441" s="184"/>
      <c r="J441" s="184"/>
      <c r="K441" s="184"/>
      <c r="L441" s="184"/>
      <c r="M441" s="184"/>
      <c r="N441" s="184"/>
      <c r="O441" s="211"/>
      <c r="P441" s="184"/>
      <c r="Q441" s="184"/>
      <c r="R441" s="184"/>
      <c r="S441" s="184"/>
      <c r="T441" s="184"/>
      <c r="U441" s="184"/>
      <c r="V441" s="184"/>
      <c r="W441" s="184"/>
      <c r="X441" s="184"/>
      <c r="Y441" s="184"/>
      <c r="Z441" s="184"/>
      <c r="AA441" s="184"/>
      <c r="AB441" s="184"/>
      <c r="AC441" s="184"/>
      <c r="AD441" s="184"/>
      <c r="AE441" s="184"/>
      <c r="AF441" s="184"/>
      <c r="AG441" s="184"/>
      <c r="AH441" s="197"/>
      <c r="AI441" s="184"/>
      <c r="AJ441" s="184"/>
      <c r="AK441" s="184"/>
      <c r="AL441" s="184"/>
      <c r="AM441" s="184"/>
      <c r="AN441" s="184"/>
      <c r="AO441" s="184"/>
      <c r="AP441" s="184"/>
      <c r="AQ441" s="184"/>
      <c r="AR441" s="184"/>
      <c r="AS441" s="184"/>
      <c r="AT441" s="184"/>
      <c r="AU441" s="184"/>
      <c r="AV441" s="184"/>
      <c r="AW441" s="184"/>
      <c r="AX441" s="184"/>
      <c r="AY441" s="187"/>
      <c r="AZ441" s="187"/>
    </row>
    <row r="442" spans="1:52" x14ac:dyDescent="0.25">
      <c r="A442" s="192">
        <f t="shared" si="6"/>
        <v>429</v>
      </c>
      <c r="B442" s="182"/>
      <c r="C442" s="202"/>
      <c r="D442" s="202"/>
      <c r="E442" s="202"/>
      <c r="F442" s="202"/>
      <c r="G442" s="202"/>
      <c r="H442" s="202"/>
      <c r="I442" s="184"/>
      <c r="J442" s="184"/>
      <c r="K442" s="184"/>
      <c r="L442" s="184"/>
      <c r="M442" s="184"/>
      <c r="N442" s="184"/>
      <c r="O442" s="211"/>
      <c r="P442" s="184"/>
      <c r="Q442" s="184"/>
      <c r="R442" s="184"/>
      <c r="S442" s="184"/>
      <c r="T442" s="184"/>
      <c r="U442" s="184"/>
      <c r="V442" s="184"/>
      <c r="W442" s="184"/>
      <c r="X442" s="184"/>
      <c r="Y442" s="184"/>
      <c r="Z442" s="184"/>
      <c r="AA442" s="184"/>
      <c r="AB442" s="184"/>
      <c r="AC442" s="184"/>
      <c r="AD442" s="184"/>
      <c r="AE442" s="184"/>
      <c r="AF442" s="184"/>
      <c r="AG442" s="184"/>
      <c r="AH442" s="197"/>
      <c r="AI442" s="184"/>
      <c r="AJ442" s="184"/>
      <c r="AK442" s="184"/>
      <c r="AL442" s="184"/>
      <c r="AM442" s="184"/>
      <c r="AN442" s="184"/>
      <c r="AO442" s="184"/>
      <c r="AP442" s="184"/>
      <c r="AQ442" s="184"/>
      <c r="AR442" s="184"/>
      <c r="AS442" s="184"/>
      <c r="AT442" s="184"/>
      <c r="AU442" s="184"/>
      <c r="AV442" s="184"/>
      <c r="AW442" s="184"/>
      <c r="AX442" s="184"/>
      <c r="AY442" s="187"/>
      <c r="AZ442" s="187"/>
    </row>
    <row r="443" spans="1:52" x14ac:dyDescent="0.25">
      <c r="A443" s="192">
        <f t="shared" si="6"/>
        <v>430</v>
      </c>
      <c r="B443" s="182"/>
      <c r="C443" s="202"/>
      <c r="D443" s="202"/>
      <c r="E443" s="202"/>
      <c r="F443" s="202"/>
      <c r="G443" s="202"/>
      <c r="H443" s="202"/>
      <c r="I443" s="184"/>
      <c r="J443" s="184"/>
      <c r="K443" s="184"/>
      <c r="L443" s="184"/>
      <c r="M443" s="184"/>
      <c r="N443" s="184"/>
      <c r="O443" s="211"/>
      <c r="P443" s="184"/>
      <c r="Q443" s="184"/>
      <c r="R443" s="184"/>
      <c r="S443" s="184"/>
      <c r="T443" s="184"/>
      <c r="U443" s="184"/>
      <c r="V443" s="184"/>
      <c r="W443" s="184"/>
      <c r="X443" s="184"/>
      <c r="Y443" s="184"/>
      <c r="Z443" s="184"/>
      <c r="AA443" s="184"/>
      <c r="AB443" s="184"/>
      <c r="AC443" s="184"/>
      <c r="AD443" s="184"/>
      <c r="AE443" s="184"/>
      <c r="AF443" s="184"/>
      <c r="AG443" s="184"/>
      <c r="AH443" s="197"/>
      <c r="AI443" s="184"/>
      <c r="AJ443" s="184"/>
      <c r="AK443" s="184"/>
      <c r="AL443" s="184"/>
      <c r="AM443" s="184"/>
      <c r="AN443" s="184"/>
      <c r="AO443" s="184"/>
      <c r="AP443" s="184"/>
      <c r="AQ443" s="184"/>
      <c r="AR443" s="184"/>
      <c r="AS443" s="184"/>
      <c r="AT443" s="184"/>
      <c r="AU443" s="184"/>
      <c r="AV443" s="184"/>
      <c r="AW443" s="184"/>
      <c r="AX443" s="184"/>
      <c r="AY443" s="187"/>
      <c r="AZ443" s="187"/>
    </row>
    <row r="444" spans="1:52" x14ac:dyDescent="0.25">
      <c r="A444" s="192">
        <f t="shared" si="6"/>
        <v>431</v>
      </c>
      <c r="B444" s="182"/>
      <c r="C444" s="202"/>
      <c r="D444" s="202"/>
      <c r="E444" s="202"/>
      <c r="F444" s="202"/>
      <c r="G444" s="202"/>
      <c r="H444" s="202"/>
      <c r="I444" s="184"/>
      <c r="J444" s="184"/>
      <c r="K444" s="184"/>
      <c r="L444" s="184"/>
      <c r="M444" s="184"/>
      <c r="N444" s="184"/>
      <c r="O444" s="211"/>
      <c r="P444" s="184"/>
      <c r="Q444" s="184"/>
      <c r="R444" s="184"/>
      <c r="S444" s="184"/>
      <c r="T444" s="184"/>
      <c r="U444" s="184"/>
      <c r="V444" s="184"/>
      <c r="W444" s="184"/>
      <c r="X444" s="184"/>
      <c r="Y444" s="184"/>
      <c r="Z444" s="184"/>
      <c r="AA444" s="184"/>
      <c r="AB444" s="184"/>
      <c r="AC444" s="184"/>
      <c r="AD444" s="184"/>
      <c r="AE444" s="184"/>
      <c r="AF444" s="184"/>
      <c r="AG444" s="184"/>
      <c r="AH444" s="197"/>
      <c r="AI444" s="184"/>
      <c r="AJ444" s="184"/>
      <c r="AK444" s="184"/>
      <c r="AL444" s="184"/>
      <c r="AM444" s="184"/>
      <c r="AN444" s="184"/>
      <c r="AO444" s="184"/>
      <c r="AP444" s="184"/>
      <c r="AQ444" s="184"/>
      <c r="AR444" s="184"/>
      <c r="AS444" s="184"/>
      <c r="AT444" s="184"/>
      <c r="AU444" s="184"/>
      <c r="AV444" s="184"/>
      <c r="AW444" s="184"/>
      <c r="AX444" s="184"/>
      <c r="AY444" s="187"/>
      <c r="AZ444" s="187"/>
    </row>
    <row r="445" spans="1:52" x14ac:dyDescent="0.25">
      <c r="A445" s="192">
        <f t="shared" si="6"/>
        <v>432</v>
      </c>
      <c r="B445" s="182"/>
      <c r="C445" s="202"/>
      <c r="D445" s="202"/>
      <c r="E445" s="202"/>
      <c r="F445" s="202"/>
      <c r="G445" s="202"/>
      <c r="H445" s="202"/>
      <c r="I445" s="184"/>
      <c r="J445" s="184"/>
      <c r="K445" s="184"/>
      <c r="L445" s="184"/>
      <c r="M445" s="184"/>
      <c r="N445" s="184"/>
      <c r="O445" s="211"/>
      <c r="P445" s="184"/>
      <c r="Q445" s="184"/>
      <c r="R445" s="184"/>
      <c r="S445" s="184"/>
      <c r="T445" s="184"/>
      <c r="U445" s="184"/>
      <c r="V445" s="184"/>
      <c r="W445" s="184"/>
      <c r="X445" s="184"/>
      <c r="Y445" s="184"/>
      <c r="Z445" s="184"/>
      <c r="AA445" s="184"/>
      <c r="AB445" s="184"/>
      <c r="AC445" s="184"/>
      <c r="AD445" s="184"/>
      <c r="AE445" s="184"/>
      <c r="AF445" s="184"/>
      <c r="AG445" s="184"/>
      <c r="AH445" s="197"/>
      <c r="AI445" s="184"/>
      <c r="AJ445" s="184"/>
      <c r="AK445" s="184"/>
      <c r="AL445" s="184"/>
      <c r="AM445" s="184"/>
      <c r="AN445" s="184"/>
      <c r="AO445" s="184"/>
      <c r="AP445" s="184"/>
      <c r="AQ445" s="184"/>
      <c r="AR445" s="184"/>
      <c r="AS445" s="184"/>
      <c r="AT445" s="184"/>
      <c r="AU445" s="184"/>
      <c r="AV445" s="184"/>
      <c r="AW445" s="184"/>
      <c r="AX445" s="184"/>
      <c r="AY445" s="187"/>
      <c r="AZ445" s="187"/>
    </row>
    <row r="446" spans="1:52" x14ac:dyDescent="0.25">
      <c r="A446" s="192">
        <f t="shared" si="6"/>
        <v>433</v>
      </c>
      <c r="B446" s="182"/>
      <c r="C446" s="202"/>
      <c r="D446" s="202"/>
      <c r="E446" s="202"/>
      <c r="F446" s="202"/>
      <c r="G446" s="202"/>
      <c r="H446" s="202"/>
      <c r="I446" s="184"/>
      <c r="J446" s="184"/>
      <c r="K446" s="184"/>
      <c r="L446" s="184"/>
      <c r="M446" s="184"/>
      <c r="N446" s="184"/>
      <c r="O446" s="211"/>
      <c r="P446" s="184"/>
      <c r="Q446" s="184"/>
      <c r="R446" s="184"/>
      <c r="S446" s="184"/>
      <c r="T446" s="184"/>
      <c r="U446" s="184"/>
      <c r="V446" s="184"/>
      <c r="W446" s="184"/>
      <c r="X446" s="184"/>
      <c r="Y446" s="184"/>
      <c r="Z446" s="184"/>
      <c r="AA446" s="184"/>
      <c r="AB446" s="184"/>
      <c r="AC446" s="184"/>
      <c r="AD446" s="184"/>
      <c r="AE446" s="184"/>
      <c r="AF446" s="184"/>
      <c r="AG446" s="184"/>
      <c r="AH446" s="197"/>
      <c r="AI446" s="184"/>
      <c r="AJ446" s="184"/>
      <c r="AK446" s="184"/>
      <c r="AL446" s="184"/>
      <c r="AM446" s="184"/>
      <c r="AN446" s="184"/>
      <c r="AO446" s="184"/>
      <c r="AP446" s="184"/>
      <c r="AQ446" s="184"/>
      <c r="AR446" s="184"/>
      <c r="AS446" s="184"/>
      <c r="AT446" s="184"/>
      <c r="AU446" s="184"/>
      <c r="AV446" s="184"/>
      <c r="AW446" s="184"/>
      <c r="AX446" s="184"/>
      <c r="AY446" s="187"/>
      <c r="AZ446" s="187"/>
    </row>
    <row r="447" spans="1:52" x14ac:dyDescent="0.25">
      <c r="A447" s="192">
        <f t="shared" si="6"/>
        <v>434</v>
      </c>
      <c r="B447" s="182"/>
      <c r="C447" s="202"/>
      <c r="D447" s="202"/>
      <c r="E447" s="202"/>
      <c r="F447" s="202"/>
      <c r="G447" s="202"/>
      <c r="H447" s="202"/>
      <c r="I447" s="184"/>
      <c r="J447" s="184"/>
      <c r="K447" s="184"/>
      <c r="L447" s="184"/>
      <c r="M447" s="184"/>
      <c r="N447" s="184"/>
      <c r="O447" s="211"/>
      <c r="P447" s="184"/>
      <c r="Q447" s="184"/>
      <c r="R447" s="184"/>
      <c r="S447" s="184"/>
      <c r="T447" s="184"/>
      <c r="U447" s="184"/>
      <c r="V447" s="184"/>
      <c r="W447" s="184"/>
      <c r="X447" s="184"/>
      <c r="Y447" s="184"/>
      <c r="Z447" s="184"/>
      <c r="AA447" s="184"/>
      <c r="AB447" s="184"/>
      <c r="AC447" s="184"/>
      <c r="AD447" s="184"/>
      <c r="AE447" s="184"/>
      <c r="AF447" s="184"/>
      <c r="AG447" s="184"/>
      <c r="AH447" s="197"/>
      <c r="AI447" s="184"/>
      <c r="AJ447" s="184"/>
      <c r="AK447" s="184"/>
      <c r="AL447" s="184"/>
      <c r="AM447" s="184"/>
      <c r="AN447" s="184"/>
      <c r="AO447" s="184"/>
      <c r="AP447" s="184"/>
      <c r="AQ447" s="184"/>
      <c r="AR447" s="184"/>
      <c r="AS447" s="184"/>
      <c r="AT447" s="184"/>
      <c r="AU447" s="184"/>
      <c r="AV447" s="184"/>
      <c r="AW447" s="184"/>
      <c r="AX447" s="184"/>
      <c r="AY447" s="187"/>
      <c r="AZ447" s="187"/>
    </row>
    <row r="448" spans="1:52" x14ac:dyDescent="0.25">
      <c r="A448" s="192">
        <f t="shared" si="6"/>
        <v>435</v>
      </c>
      <c r="B448" s="182"/>
      <c r="C448" s="202"/>
      <c r="D448" s="202"/>
      <c r="E448" s="202"/>
      <c r="F448" s="202"/>
      <c r="G448" s="202"/>
      <c r="H448" s="202"/>
      <c r="I448" s="184"/>
      <c r="J448" s="184"/>
      <c r="K448" s="184"/>
      <c r="L448" s="184"/>
      <c r="M448" s="184"/>
      <c r="N448" s="184"/>
      <c r="O448" s="211"/>
      <c r="P448" s="184"/>
      <c r="Q448" s="184"/>
      <c r="R448" s="184"/>
      <c r="S448" s="184"/>
      <c r="T448" s="184"/>
      <c r="U448" s="184"/>
      <c r="V448" s="184"/>
      <c r="W448" s="184"/>
      <c r="X448" s="184"/>
      <c r="Y448" s="184"/>
      <c r="Z448" s="184"/>
      <c r="AA448" s="184"/>
      <c r="AB448" s="184"/>
      <c r="AC448" s="184"/>
      <c r="AD448" s="184"/>
      <c r="AE448" s="184"/>
      <c r="AF448" s="184"/>
      <c r="AG448" s="184"/>
      <c r="AH448" s="197"/>
      <c r="AI448" s="184"/>
      <c r="AJ448" s="184"/>
      <c r="AK448" s="184"/>
      <c r="AL448" s="184"/>
      <c r="AM448" s="184"/>
      <c r="AN448" s="184"/>
      <c r="AO448" s="184"/>
      <c r="AP448" s="184"/>
      <c r="AQ448" s="184"/>
      <c r="AR448" s="184"/>
      <c r="AS448" s="184"/>
      <c r="AT448" s="184"/>
      <c r="AU448" s="184"/>
      <c r="AV448" s="184"/>
      <c r="AW448" s="184"/>
      <c r="AX448" s="184"/>
      <c r="AY448" s="187"/>
      <c r="AZ448" s="187"/>
    </row>
    <row r="449" spans="1:52" x14ac:dyDescent="0.25">
      <c r="A449" s="192">
        <f t="shared" si="6"/>
        <v>436</v>
      </c>
      <c r="B449" s="182"/>
      <c r="C449" s="202"/>
      <c r="D449" s="202"/>
      <c r="E449" s="202"/>
      <c r="F449" s="202"/>
      <c r="G449" s="202"/>
      <c r="H449" s="202"/>
      <c r="I449" s="184"/>
      <c r="J449" s="184"/>
      <c r="K449" s="184"/>
      <c r="L449" s="184"/>
      <c r="M449" s="184"/>
      <c r="N449" s="184"/>
      <c r="O449" s="211"/>
      <c r="P449" s="184"/>
      <c r="Q449" s="184"/>
      <c r="R449" s="184"/>
      <c r="S449" s="184"/>
      <c r="T449" s="184"/>
      <c r="U449" s="184"/>
      <c r="V449" s="184"/>
      <c r="W449" s="184"/>
      <c r="X449" s="184"/>
      <c r="Y449" s="184"/>
      <c r="Z449" s="184"/>
      <c r="AA449" s="184"/>
      <c r="AB449" s="184"/>
      <c r="AC449" s="184"/>
      <c r="AD449" s="184"/>
      <c r="AE449" s="184"/>
      <c r="AF449" s="184"/>
      <c r="AG449" s="184"/>
      <c r="AH449" s="197"/>
      <c r="AI449" s="184"/>
      <c r="AJ449" s="184"/>
      <c r="AK449" s="184"/>
      <c r="AL449" s="184"/>
      <c r="AM449" s="184"/>
      <c r="AN449" s="184"/>
      <c r="AO449" s="184"/>
      <c r="AP449" s="184"/>
      <c r="AQ449" s="184"/>
      <c r="AR449" s="184"/>
      <c r="AS449" s="184"/>
      <c r="AT449" s="184"/>
      <c r="AU449" s="184"/>
      <c r="AV449" s="184"/>
      <c r="AW449" s="184"/>
      <c r="AX449" s="184"/>
      <c r="AY449" s="187"/>
      <c r="AZ449" s="187"/>
    </row>
    <row r="450" spans="1:52" x14ac:dyDescent="0.25">
      <c r="A450" s="192">
        <f t="shared" si="6"/>
        <v>437</v>
      </c>
      <c r="B450" s="182"/>
      <c r="C450" s="202"/>
      <c r="D450" s="202"/>
      <c r="E450" s="202"/>
      <c r="F450" s="202"/>
      <c r="G450" s="202"/>
      <c r="H450" s="202"/>
      <c r="I450" s="184"/>
      <c r="J450" s="184"/>
      <c r="K450" s="184"/>
      <c r="L450" s="184"/>
      <c r="M450" s="184"/>
      <c r="N450" s="184"/>
      <c r="O450" s="211"/>
      <c r="P450" s="184"/>
      <c r="Q450" s="184"/>
      <c r="R450" s="184"/>
      <c r="S450" s="184"/>
      <c r="T450" s="184"/>
      <c r="U450" s="184"/>
      <c r="V450" s="184"/>
      <c r="W450" s="184"/>
      <c r="X450" s="184"/>
      <c r="Y450" s="184"/>
      <c r="Z450" s="184"/>
      <c r="AA450" s="184"/>
      <c r="AB450" s="184"/>
      <c r="AC450" s="184"/>
      <c r="AD450" s="184"/>
      <c r="AE450" s="184"/>
      <c r="AF450" s="184"/>
      <c r="AG450" s="184"/>
      <c r="AH450" s="197"/>
      <c r="AI450" s="184"/>
      <c r="AJ450" s="184"/>
      <c r="AK450" s="184"/>
      <c r="AL450" s="184"/>
      <c r="AM450" s="184"/>
      <c r="AN450" s="184"/>
      <c r="AO450" s="184"/>
      <c r="AP450" s="184"/>
      <c r="AQ450" s="184"/>
      <c r="AR450" s="184"/>
      <c r="AS450" s="184"/>
      <c r="AT450" s="184"/>
      <c r="AU450" s="184"/>
      <c r="AV450" s="184"/>
      <c r="AW450" s="184"/>
      <c r="AX450" s="184"/>
      <c r="AY450" s="187"/>
      <c r="AZ450" s="187"/>
    </row>
    <row r="451" spans="1:52" x14ac:dyDescent="0.25">
      <c r="A451" s="192">
        <f t="shared" si="6"/>
        <v>438</v>
      </c>
      <c r="B451" s="182"/>
      <c r="C451" s="202"/>
      <c r="D451" s="202"/>
      <c r="E451" s="202"/>
      <c r="F451" s="202"/>
      <c r="G451" s="202"/>
      <c r="H451" s="202"/>
      <c r="I451" s="184"/>
      <c r="J451" s="184"/>
      <c r="K451" s="184"/>
      <c r="L451" s="184"/>
      <c r="M451" s="184"/>
      <c r="N451" s="184"/>
      <c r="O451" s="211"/>
      <c r="P451" s="184"/>
      <c r="Q451" s="184"/>
      <c r="R451" s="184"/>
      <c r="S451" s="184"/>
      <c r="T451" s="184"/>
      <c r="U451" s="184"/>
      <c r="V451" s="184"/>
      <c r="W451" s="184"/>
      <c r="X451" s="184"/>
      <c r="Y451" s="184"/>
      <c r="Z451" s="184"/>
      <c r="AA451" s="184"/>
      <c r="AB451" s="184"/>
      <c r="AC451" s="184"/>
      <c r="AD451" s="184"/>
      <c r="AE451" s="184"/>
      <c r="AF451" s="184"/>
      <c r="AG451" s="184"/>
      <c r="AH451" s="197"/>
      <c r="AI451" s="184"/>
      <c r="AJ451" s="184"/>
      <c r="AK451" s="184"/>
      <c r="AL451" s="184"/>
      <c r="AM451" s="184"/>
      <c r="AN451" s="184"/>
      <c r="AO451" s="184"/>
      <c r="AP451" s="184"/>
      <c r="AQ451" s="184"/>
      <c r="AR451" s="184"/>
      <c r="AS451" s="184"/>
      <c r="AT451" s="184"/>
      <c r="AU451" s="184"/>
      <c r="AV451" s="184"/>
      <c r="AW451" s="184"/>
      <c r="AX451" s="184"/>
      <c r="AY451" s="187"/>
      <c r="AZ451" s="187"/>
    </row>
    <row r="452" spans="1:52" x14ac:dyDescent="0.25">
      <c r="A452" s="192">
        <f t="shared" si="6"/>
        <v>439</v>
      </c>
      <c r="B452" s="182"/>
      <c r="C452" s="202"/>
      <c r="D452" s="202"/>
      <c r="E452" s="202"/>
      <c r="F452" s="202"/>
      <c r="G452" s="202"/>
      <c r="H452" s="202"/>
      <c r="I452" s="184"/>
      <c r="J452" s="184"/>
      <c r="K452" s="184"/>
      <c r="L452" s="184"/>
      <c r="M452" s="184"/>
      <c r="N452" s="184"/>
      <c r="O452" s="211"/>
      <c r="P452" s="184"/>
      <c r="Q452" s="184"/>
      <c r="R452" s="184"/>
      <c r="S452" s="184"/>
      <c r="T452" s="184"/>
      <c r="U452" s="184"/>
      <c r="V452" s="184"/>
      <c r="W452" s="184"/>
      <c r="X452" s="184"/>
      <c r="Y452" s="184"/>
      <c r="Z452" s="184"/>
      <c r="AA452" s="184"/>
      <c r="AB452" s="184"/>
      <c r="AC452" s="184"/>
      <c r="AD452" s="184"/>
      <c r="AE452" s="184"/>
      <c r="AF452" s="184"/>
      <c r="AG452" s="184"/>
      <c r="AH452" s="197"/>
      <c r="AI452" s="184"/>
      <c r="AJ452" s="184"/>
      <c r="AK452" s="184"/>
      <c r="AL452" s="184"/>
      <c r="AM452" s="184"/>
      <c r="AN452" s="184"/>
      <c r="AO452" s="184"/>
      <c r="AP452" s="184"/>
      <c r="AQ452" s="184"/>
      <c r="AR452" s="184"/>
      <c r="AS452" s="184"/>
      <c r="AT452" s="184"/>
      <c r="AU452" s="184"/>
      <c r="AV452" s="184"/>
      <c r="AW452" s="184"/>
      <c r="AX452" s="184"/>
      <c r="AY452" s="187"/>
      <c r="AZ452" s="187"/>
    </row>
    <row r="453" spans="1:52" x14ac:dyDescent="0.25">
      <c r="A453" s="192">
        <f t="shared" si="6"/>
        <v>440</v>
      </c>
      <c r="B453" s="182"/>
      <c r="C453" s="202"/>
      <c r="D453" s="202"/>
      <c r="E453" s="202"/>
      <c r="F453" s="202"/>
      <c r="G453" s="202"/>
      <c r="H453" s="202"/>
      <c r="I453" s="184"/>
      <c r="J453" s="184"/>
      <c r="K453" s="184"/>
      <c r="L453" s="184"/>
      <c r="M453" s="184"/>
      <c r="N453" s="184"/>
      <c r="O453" s="211"/>
      <c r="P453" s="184"/>
      <c r="Q453" s="184"/>
      <c r="R453" s="184"/>
      <c r="S453" s="184"/>
      <c r="T453" s="184"/>
      <c r="U453" s="184"/>
      <c r="V453" s="184"/>
      <c r="W453" s="184"/>
      <c r="X453" s="184"/>
      <c r="Y453" s="184"/>
      <c r="Z453" s="184"/>
      <c r="AA453" s="184"/>
      <c r="AB453" s="184"/>
      <c r="AC453" s="184"/>
      <c r="AD453" s="184"/>
      <c r="AE453" s="184"/>
      <c r="AF453" s="184"/>
      <c r="AG453" s="184"/>
      <c r="AH453" s="197"/>
      <c r="AI453" s="184"/>
      <c r="AJ453" s="184"/>
      <c r="AK453" s="184"/>
      <c r="AL453" s="184"/>
      <c r="AM453" s="184"/>
      <c r="AN453" s="184"/>
      <c r="AO453" s="184"/>
      <c r="AP453" s="184"/>
      <c r="AQ453" s="184"/>
      <c r="AR453" s="184"/>
      <c r="AS453" s="184"/>
      <c r="AT453" s="184"/>
      <c r="AU453" s="184"/>
      <c r="AV453" s="184"/>
      <c r="AW453" s="184"/>
      <c r="AX453" s="184"/>
      <c r="AY453" s="187"/>
      <c r="AZ453" s="187"/>
    </row>
    <row r="454" spans="1:52" x14ac:dyDescent="0.25">
      <c r="A454" s="192">
        <f t="shared" si="6"/>
        <v>441</v>
      </c>
      <c r="B454" s="182"/>
      <c r="C454" s="202"/>
      <c r="D454" s="202"/>
      <c r="E454" s="202"/>
      <c r="F454" s="202"/>
      <c r="G454" s="202"/>
      <c r="H454" s="202"/>
      <c r="I454" s="184"/>
      <c r="J454" s="184"/>
      <c r="K454" s="184"/>
      <c r="L454" s="184"/>
      <c r="M454" s="184"/>
      <c r="N454" s="184"/>
      <c r="O454" s="211"/>
      <c r="P454" s="184"/>
      <c r="Q454" s="184"/>
      <c r="R454" s="184"/>
      <c r="S454" s="184"/>
      <c r="T454" s="184"/>
      <c r="U454" s="184"/>
      <c r="V454" s="184"/>
      <c r="W454" s="184"/>
      <c r="X454" s="184"/>
      <c r="Y454" s="184"/>
      <c r="Z454" s="184"/>
      <c r="AA454" s="184"/>
      <c r="AB454" s="184"/>
      <c r="AC454" s="184"/>
      <c r="AD454" s="184"/>
      <c r="AE454" s="184"/>
      <c r="AF454" s="184"/>
      <c r="AG454" s="184"/>
      <c r="AH454" s="197"/>
      <c r="AI454" s="184"/>
      <c r="AJ454" s="184"/>
      <c r="AK454" s="184"/>
      <c r="AL454" s="184"/>
      <c r="AM454" s="184"/>
      <c r="AN454" s="184"/>
      <c r="AO454" s="184"/>
      <c r="AP454" s="184"/>
      <c r="AQ454" s="184"/>
      <c r="AR454" s="184"/>
      <c r="AS454" s="184"/>
      <c r="AT454" s="184"/>
      <c r="AU454" s="184"/>
      <c r="AV454" s="184"/>
      <c r="AW454" s="184"/>
      <c r="AX454" s="184"/>
      <c r="AY454" s="187"/>
      <c r="AZ454" s="187"/>
    </row>
    <row r="455" spans="1:52" x14ac:dyDescent="0.25">
      <c r="A455" s="192">
        <f t="shared" si="6"/>
        <v>442</v>
      </c>
      <c r="B455" s="182"/>
      <c r="C455" s="202"/>
      <c r="D455" s="202"/>
      <c r="E455" s="202"/>
      <c r="F455" s="202"/>
      <c r="G455" s="202"/>
      <c r="H455" s="202"/>
      <c r="I455" s="184"/>
      <c r="J455" s="184"/>
      <c r="K455" s="184"/>
      <c r="L455" s="184"/>
      <c r="M455" s="184"/>
      <c r="N455" s="184"/>
      <c r="O455" s="211"/>
      <c r="P455" s="184"/>
      <c r="Q455" s="184"/>
      <c r="R455" s="184"/>
      <c r="S455" s="184"/>
      <c r="T455" s="184"/>
      <c r="U455" s="184"/>
      <c r="V455" s="184"/>
      <c r="W455" s="184"/>
      <c r="X455" s="184"/>
      <c r="Y455" s="184"/>
      <c r="Z455" s="184"/>
      <c r="AA455" s="184"/>
      <c r="AB455" s="184"/>
      <c r="AC455" s="184"/>
      <c r="AD455" s="184"/>
      <c r="AE455" s="184"/>
      <c r="AF455" s="184"/>
      <c r="AG455" s="184"/>
      <c r="AH455" s="197"/>
      <c r="AI455" s="184"/>
      <c r="AJ455" s="184"/>
      <c r="AK455" s="184"/>
      <c r="AL455" s="184"/>
      <c r="AM455" s="184"/>
      <c r="AN455" s="184"/>
      <c r="AO455" s="184"/>
      <c r="AP455" s="184"/>
      <c r="AQ455" s="184"/>
      <c r="AR455" s="184"/>
      <c r="AS455" s="184"/>
      <c r="AT455" s="184"/>
      <c r="AU455" s="184"/>
      <c r="AV455" s="184"/>
      <c r="AW455" s="184"/>
      <c r="AX455" s="184"/>
      <c r="AY455" s="187"/>
      <c r="AZ455" s="187"/>
    </row>
    <row r="456" spans="1:52" x14ac:dyDescent="0.25">
      <c r="A456" s="192">
        <f t="shared" si="6"/>
        <v>443</v>
      </c>
      <c r="B456" s="182"/>
      <c r="C456" s="202"/>
      <c r="D456" s="202"/>
      <c r="E456" s="202"/>
      <c r="F456" s="202"/>
      <c r="G456" s="202"/>
      <c r="H456" s="202"/>
      <c r="I456" s="184"/>
      <c r="J456" s="184"/>
      <c r="K456" s="184"/>
      <c r="L456" s="184"/>
      <c r="M456" s="184"/>
      <c r="N456" s="184"/>
      <c r="O456" s="211"/>
      <c r="P456" s="184"/>
      <c r="Q456" s="184"/>
      <c r="R456" s="184"/>
      <c r="S456" s="184"/>
      <c r="T456" s="184"/>
      <c r="U456" s="184"/>
      <c r="V456" s="184"/>
      <c r="W456" s="184"/>
      <c r="X456" s="184"/>
      <c r="Y456" s="184"/>
      <c r="Z456" s="184"/>
      <c r="AA456" s="184"/>
      <c r="AB456" s="184"/>
      <c r="AC456" s="184"/>
      <c r="AD456" s="184"/>
      <c r="AE456" s="184"/>
      <c r="AF456" s="184"/>
      <c r="AG456" s="184"/>
      <c r="AH456" s="197"/>
      <c r="AI456" s="184"/>
      <c r="AJ456" s="184"/>
      <c r="AK456" s="184"/>
      <c r="AL456" s="184"/>
      <c r="AM456" s="184"/>
      <c r="AN456" s="184"/>
      <c r="AO456" s="184"/>
      <c r="AP456" s="184"/>
      <c r="AQ456" s="184"/>
      <c r="AR456" s="184"/>
      <c r="AS456" s="184"/>
      <c r="AT456" s="184"/>
      <c r="AU456" s="184"/>
      <c r="AV456" s="184"/>
      <c r="AW456" s="184"/>
      <c r="AX456" s="184"/>
      <c r="AY456" s="187"/>
      <c r="AZ456" s="187"/>
    </row>
    <row r="457" spans="1:52" x14ac:dyDescent="0.25">
      <c r="A457" s="192">
        <f t="shared" si="6"/>
        <v>444</v>
      </c>
      <c r="B457" s="182"/>
      <c r="C457" s="202"/>
      <c r="D457" s="202"/>
      <c r="E457" s="202"/>
      <c r="F457" s="202"/>
      <c r="G457" s="202"/>
      <c r="H457" s="202"/>
      <c r="I457" s="184"/>
      <c r="J457" s="184"/>
      <c r="K457" s="184"/>
      <c r="L457" s="184"/>
      <c r="M457" s="184"/>
      <c r="N457" s="184"/>
      <c r="O457" s="211"/>
      <c r="P457" s="184"/>
      <c r="Q457" s="184"/>
      <c r="R457" s="184"/>
      <c r="S457" s="184"/>
      <c r="T457" s="184"/>
      <c r="U457" s="184"/>
      <c r="V457" s="184"/>
      <c r="W457" s="184"/>
      <c r="X457" s="184"/>
      <c r="Y457" s="184"/>
      <c r="Z457" s="184"/>
      <c r="AA457" s="184"/>
      <c r="AB457" s="184"/>
      <c r="AC457" s="184"/>
      <c r="AD457" s="184"/>
      <c r="AE457" s="184"/>
      <c r="AF457" s="184"/>
      <c r="AG457" s="184"/>
      <c r="AH457" s="197"/>
      <c r="AI457" s="184"/>
      <c r="AJ457" s="184"/>
      <c r="AK457" s="184"/>
      <c r="AL457" s="184"/>
      <c r="AM457" s="184"/>
      <c r="AN457" s="184"/>
      <c r="AO457" s="184"/>
      <c r="AP457" s="184"/>
      <c r="AQ457" s="184"/>
      <c r="AR457" s="184"/>
      <c r="AS457" s="184"/>
      <c r="AT457" s="184"/>
      <c r="AU457" s="184"/>
      <c r="AV457" s="184"/>
      <c r="AW457" s="184"/>
      <c r="AX457" s="184"/>
      <c r="AY457" s="187"/>
      <c r="AZ457" s="187"/>
    </row>
    <row r="458" spans="1:52" x14ac:dyDescent="0.25">
      <c r="A458" s="192">
        <f t="shared" si="6"/>
        <v>445</v>
      </c>
      <c r="B458" s="182"/>
      <c r="C458" s="202"/>
      <c r="D458" s="202"/>
      <c r="E458" s="202"/>
      <c r="F458" s="202"/>
      <c r="G458" s="202"/>
      <c r="H458" s="202"/>
      <c r="I458" s="184"/>
      <c r="J458" s="184"/>
      <c r="K458" s="184"/>
      <c r="L458" s="184"/>
      <c r="M458" s="184"/>
      <c r="N458" s="184"/>
      <c r="O458" s="211"/>
      <c r="P458" s="184"/>
      <c r="Q458" s="184"/>
      <c r="R458" s="184"/>
      <c r="S458" s="184"/>
      <c r="T458" s="184"/>
      <c r="U458" s="184"/>
      <c r="V458" s="184"/>
      <c r="W458" s="184"/>
      <c r="X458" s="184"/>
      <c r="Y458" s="184"/>
      <c r="Z458" s="184"/>
      <c r="AA458" s="184"/>
      <c r="AB458" s="184"/>
      <c r="AC458" s="184"/>
      <c r="AD458" s="184"/>
      <c r="AE458" s="184"/>
      <c r="AF458" s="184"/>
      <c r="AG458" s="184"/>
      <c r="AH458" s="197"/>
      <c r="AI458" s="184"/>
      <c r="AJ458" s="184"/>
      <c r="AK458" s="184"/>
      <c r="AL458" s="184"/>
      <c r="AM458" s="184"/>
      <c r="AN458" s="184"/>
      <c r="AO458" s="184"/>
      <c r="AP458" s="184"/>
      <c r="AQ458" s="184"/>
      <c r="AR458" s="184"/>
      <c r="AS458" s="184"/>
      <c r="AT458" s="184"/>
      <c r="AU458" s="184"/>
      <c r="AV458" s="184"/>
      <c r="AW458" s="184"/>
      <c r="AX458" s="184"/>
      <c r="AY458" s="187"/>
      <c r="AZ458" s="187"/>
    </row>
    <row r="459" spans="1:52" x14ac:dyDescent="0.25">
      <c r="A459" s="192">
        <f t="shared" si="6"/>
        <v>446</v>
      </c>
      <c r="B459" s="182"/>
      <c r="C459" s="202"/>
      <c r="D459" s="202"/>
      <c r="E459" s="202"/>
      <c r="F459" s="202"/>
      <c r="G459" s="202"/>
      <c r="H459" s="202"/>
      <c r="I459" s="184"/>
      <c r="J459" s="184"/>
      <c r="K459" s="184"/>
      <c r="L459" s="184"/>
      <c r="M459" s="184"/>
      <c r="N459" s="184"/>
      <c r="O459" s="211"/>
      <c r="P459" s="184"/>
      <c r="Q459" s="184"/>
      <c r="R459" s="184"/>
      <c r="S459" s="184"/>
      <c r="T459" s="184"/>
      <c r="U459" s="184"/>
      <c r="V459" s="184"/>
      <c r="W459" s="184"/>
      <c r="X459" s="184"/>
      <c r="Y459" s="184"/>
      <c r="Z459" s="184"/>
      <c r="AA459" s="184"/>
      <c r="AB459" s="184"/>
      <c r="AC459" s="184"/>
      <c r="AD459" s="184"/>
      <c r="AE459" s="184"/>
      <c r="AF459" s="184"/>
      <c r="AG459" s="184"/>
      <c r="AH459" s="197"/>
      <c r="AI459" s="184"/>
      <c r="AJ459" s="184"/>
      <c r="AK459" s="184"/>
      <c r="AL459" s="184"/>
      <c r="AM459" s="184"/>
      <c r="AN459" s="184"/>
      <c r="AO459" s="184"/>
      <c r="AP459" s="184"/>
      <c r="AQ459" s="184"/>
      <c r="AR459" s="184"/>
      <c r="AS459" s="184"/>
      <c r="AT459" s="184"/>
      <c r="AU459" s="184"/>
      <c r="AV459" s="184"/>
      <c r="AW459" s="184"/>
      <c r="AX459" s="184"/>
      <c r="AY459" s="187"/>
      <c r="AZ459" s="187"/>
    </row>
    <row r="460" spans="1:52" x14ac:dyDescent="0.25">
      <c r="A460" s="192">
        <f t="shared" si="6"/>
        <v>447</v>
      </c>
      <c r="B460" s="182"/>
      <c r="C460" s="202"/>
      <c r="D460" s="202"/>
      <c r="E460" s="202"/>
      <c r="F460" s="202"/>
      <c r="G460" s="202"/>
      <c r="H460" s="202"/>
      <c r="I460" s="184"/>
      <c r="J460" s="184"/>
      <c r="K460" s="184"/>
      <c r="L460" s="184"/>
      <c r="M460" s="184"/>
      <c r="N460" s="184"/>
      <c r="O460" s="211"/>
      <c r="P460" s="184"/>
      <c r="Q460" s="184"/>
      <c r="R460" s="184"/>
      <c r="S460" s="184"/>
      <c r="T460" s="184"/>
      <c r="U460" s="184"/>
      <c r="V460" s="184"/>
      <c r="W460" s="184"/>
      <c r="X460" s="184"/>
      <c r="Y460" s="184"/>
      <c r="Z460" s="184"/>
      <c r="AA460" s="184"/>
      <c r="AB460" s="184"/>
      <c r="AC460" s="184"/>
      <c r="AD460" s="184"/>
      <c r="AE460" s="184"/>
      <c r="AF460" s="184"/>
      <c r="AG460" s="184"/>
      <c r="AH460" s="197"/>
      <c r="AI460" s="184"/>
      <c r="AJ460" s="184"/>
      <c r="AK460" s="184"/>
      <c r="AL460" s="184"/>
      <c r="AM460" s="184"/>
      <c r="AN460" s="184"/>
      <c r="AO460" s="184"/>
      <c r="AP460" s="184"/>
      <c r="AQ460" s="184"/>
      <c r="AR460" s="184"/>
      <c r="AS460" s="184"/>
      <c r="AT460" s="184"/>
      <c r="AU460" s="184"/>
      <c r="AV460" s="184"/>
      <c r="AW460" s="184"/>
      <c r="AX460" s="184"/>
      <c r="AY460" s="187"/>
      <c r="AZ460" s="187"/>
    </row>
    <row r="461" spans="1:52" x14ac:dyDescent="0.25">
      <c r="A461" s="192">
        <f t="shared" si="6"/>
        <v>448</v>
      </c>
      <c r="B461" s="182"/>
      <c r="C461" s="202"/>
      <c r="D461" s="202"/>
      <c r="E461" s="202"/>
      <c r="F461" s="202"/>
      <c r="G461" s="202"/>
      <c r="H461" s="202"/>
      <c r="I461" s="184"/>
      <c r="J461" s="184"/>
      <c r="K461" s="184"/>
      <c r="L461" s="184"/>
      <c r="M461" s="184"/>
      <c r="N461" s="184"/>
      <c r="O461" s="211"/>
      <c r="P461" s="184"/>
      <c r="Q461" s="184"/>
      <c r="R461" s="184"/>
      <c r="S461" s="184"/>
      <c r="T461" s="184"/>
      <c r="U461" s="184"/>
      <c r="V461" s="184"/>
      <c r="W461" s="184"/>
      <c r="X461" s="184"/>
      <c r="Y461" s="184"/>
      <c r="Z461" s="184"/>
      <c r="AA461" s="184"/>
      <c r="AB461" s="184"/>
      <c r="AC461" s="184"/>
      <c r="AD461" s="184"/>
      <c r="AE461" s="184"/>
      <c r="AF461" s="184"/>
      <c r="AG461" s="184"/>
      <c r="AH461" s="197"/>
      <c r="AI461" s="184"/>
      <c r="AJ461" s="184"/>
      <c r="AK461" s="184"/>
      <c r="AL461" s="184"/>
      <c r="AM461" s="184"/>
      <c r="AN461" s="184"/>
      <c r="AO461" s="184"/>
      <c r="AP461" s="184"/>
      <c r="AQ461" s="184"/>
      <c r="AR461" s="184"/>
      <c r="AS461" s="184"/>
      <c r="AT461" s="184"/>
      <c r="AU461" s="184"/>
      <c r="AV461" s="184"/>
      <c r="AW461" s="184"/>
      <c r="AX461" s="184"/>
      <c r="AY461" s="187"/>
      <c r="AZ461" s="187"/>
    </row>
    <row r="462" spans="1:52" x14ac:dyDescent="0.25">
      <c r="A462" s="192">
        <f t="shared" si="6"/>
        <v>449</v>
      </c>
      <c r="B462" s="182"/>
      <c r="C462" s="202"/>
      <c r="D462" s="202"/>
      <c r="E462" s="202"/>
      <c r="F462" s="202"/>
      <c r="G462" s="202"/>
      <c r="H462" s="202"/>
      <c r="I462" s="184"/>
      <c r="J462" s="184"/>
      <c r="K462" s="184"/>
      <c r="L462" s="184"/>
      <c r="M462" s="184"/>
      <c r="N462" s="184"/>
      <c r="O462" s="211"/>
      <c r="P462" s="184"/>
      <c r="Q462" s="184"/>
      <c r="R462" s="184"/>
      <c r="S462" s="184"/>
      <c r="T462" s="184"/>
      <c r="U462" s="184"/>
      <c r="V462" s="184"/>
      <c r="W462" s="184"/>
      <c r="X462" s="184"/>
      <c r="Y462" s="184"/>
      <c r="Z462" s="184"/>
      <c r="AA462" s="184"/>
      <c r="AB462" s="184"/>
      <c r="AC462" s="184"/>
      <c r="AD462" s="184"/>
      <c r="AE462" s="184"/>
      <c r="AF462" s="184"/>
      <c r="AG462" s="184"/>
      <c r="AH462" s="197"/>
      <c r="AI462" s="184"/>
      <c r="AJ462" s="184"/>
      <c r="AK462" s="184"/>
      <c r="AL462" s="184"/>
      <c r="AM462" s="184"/>
      <c r="AN462" s="184"/>
      <c r="AO462" s="184"/>
      <c r="AP462" s="184"/>
      <c r="AQ462" s="184"/>
      <c r="AR462" s="184"/>
      <c r="AS462" s="184"/>
      <c r="AT462" s="184"/>
      <c r="AU462" s="184"/>
      <c r="AV462" s="184"/>
      <c r="AW462" s="184"/>
      <c r="AX462" s="184"/>
      <c r="AY462" s="187"/>
      <c r="AZ462" s="187"/>
    </row>
    <row r="463" spans="1:52" x14ac:dyDescent="0.25">
      <c r="A463" s="192">
        <f t="shared" si="6"/>
        <v>450</v>
      </c>
      <c r="B463" s="182"/>
      <c r="C463" s="202"/>
      <c r="D463" s="202"/>
      <c r="E463" s="202"/>
      <c r="F463" s="202"/>
      <c r="G463" s="202"/>
      <c r="H463" s="202"/>
      <c r="I463" s="184"/>
      <c r="J463" s="184"/>
      <c r="K463" s="184"/>
      <c r="L463" s="184"/>
      <c r="M463" s="184"/>
      <c r="N463" s="184"/>
      <c r="O463" s="211"/>
      <c r="P463" s="184"/>
      <c r="Q463" s="184"/>
      <c r="R463" s="184"/>
      <c r="S463" s="184"/>
      <c r="T463" s="184"/>
      <c r="U463" s="184"/>
      <c r="V463" s="184"/>
      <c r="W463" s="184"/>
      <c r="X463" s="184"/>
      <c r="Y463" s="184"/>
      <c r="Z463" s="184"/>
      <c r="AA463" s="184"/>
      <c r="AB463" s="184"/>
      <c r="AC463" s="184"/>
      <c r="AD463" s="184"/>
      <c r="AE463" s="184"/>
      <c r="AF463" s="184"/>
      <c r="AG463" s="184"/>
      <c r="AH463" s="197"/>
      <c r="AI463" s="184"/>
      <c r="AJ463" s="184"/>
      <c r="AK463" s="184"/>
      <c r="AL463" s="184"/>
      <c r="AM463" s="184"/>
      <c r="AN463" s="184"/>
      <c r="AO463" s="184"/>
      <c r="AP463" s="184"/>
      <c r="AQ463" s="184"/>
      <c r="AR463" s="184"/>
      <c r="AS463" s="184"/>
      <c r="AT463" s="184"/>
      <c r="AU463" s="184"/>
      <c r="AV463" s="184"/>
      <c r="AW463" s="184"/>
      <c r="AX463" s="184"/>
      <c r="AY463" s="187"/>
      <c r="AZ463" s="187"/>
    </row>
    <row r="464" spans="1:52" x14ac:dyDescent="0.25">
      <c r="A464" s="192">
        <f t="shared" ref="A464:A527" si="7">+A463+1</f>
        <v>451</v>
      </c>
      <c r="B464" s="182"/>
      <c r="C464" s="202"/>
      <c r="D464" s="202"/>
      <c r="E464" s="202"/>
      <c r="F464" s="202"/>
      <c r="G464" s="202"/>
      <c r="H464" s="202"/>
      <c r="I464" s="184"/>
      <c r="J464" s="184"/>
      <c r="K464" s="184"/>
      <c r="L464" s="184"/>
      <c r="M464" s="184"/>
      <c r="N464" s="184"/>
      <c r="O464" s="211"/>
      <c r="P464" s="184"/>
      <c r="Q464" s="184"/>
      <c r="R464" s="184"/>
      <c r="S464" s="184"/>
      <c r="T464" s="184"/>
      <c r="U464" s="184"/>
      <c r="V464" s="184"/>
      <c r="W464" s="184"/>
      <c r="X464" s="184"/>
      <c r="Y464" s="184"/>
      <c r="Z464" s="184"/>
      <c r="AA464" s="184"/>
      <c r="AB464" s="184"/>
      <c r="AC464" s="184"/>
      <c r="AD464" s="184"/>
      <c r="AE464" s="184"/>
      <c r="AF464" s="184"/>
      <c r="AG464" s="184"/>
      <c r="AH464" s="197"/>
      <c r="AI464" s="184"/>
      <c r="AJ464" s="184"/>
      <c r="AK464" s="184"/>
      <c r="AL464" s="184"/>
      <c r="AM464" s="184"/>
      <c r="AN464" s="184"/>
      <c r="AO464" s="184"/>
      <c r="AP464" s="184"/>
      <c r="AQ464" s="184"/>
      <c r="AR464" s="184"/>
      <c r="AS464" s="184"/>
      <c r="AT464" s="184"/>
      <c r="AU464" s="184"/>
      <c r="AV464" s="184"/>
      <c r="AW464" s="184"/>
      <c r="AX464" s="184"/>
      <c r="AY464" s="187"/>
      <c r="AZ464" s="187"/>
    </row>
    <row r="465" spans="1:52" x14ac:dyDescent="0.25">
      <c r="A465" s="192">
        <f t="shared" si="7"/>
        <v>452</v>
      </c>
      <c r="B465" s="182"/>
      <c r="C465" s="202"/>
      <c r="D465" s="202"/>
      <c r="E465" s="202"/>
      <c r="F465" s="202"/>
      <c r="G465" s="202"/>
      <c r="H465" s="202"/>
      <c r="I465" s="184"/>
      <c r="J465" s="184"/>
      <c r="K465" s="184"/>
      <c r="L465" s="184"/>
      <c r="M465" s="184"/>
      <c r="N465" s="184"/>
      <c r="O465" s="211"/>
      <c r="P465" s="184"/>
      <c r="Q465" s="184"/>
      <c r="R465" s="184"/>
      <c r="S465" s="184"/>
      <c r="T465" s="184"/>
      <c r="U465" s="184"/>
      <c r="V465" s="184"/>
      <c r="W465" s="184"/>
      <c r="X465" s="184"/>
      <c r="Y465" s="184"/>
      <c r="Z465" s="184"/>
      <c r="AA465" s="184"/>
      <c r="AB465" s="184"/>
      <c r="AC465" s="184"/>
      <c r="AD465" s="184"/>
      <c r="AE465" s="184"/>
      <c r="AF465" s="184"/>
      <c r="AG465" s="184"/>
      <c r="AH465" s="197"/>
      <c r="AI465" s="184"/>
      <c r="AJ465" s="184"/>
      <c r="AK465" s="184"/>
      <c r="AL465" s="184"/>
      <c r="AM465" s="184"/>
      <c r="AN465" s="184"/>
      <c r="AO465" s="184"/>
      <c r="AP465" s="184"/>
      <c r="AQ465" s="184"/>
      <c r="AR465" s="184"/>
      <c r="AS465" s="184"/>
      <c r="AT465" s="184"/>
      <c r="AU465" s="184"/>
      <c r="AV465" s="184"/>
      <c r="AW465" s="184"/>
      <c r="AX465" s="184"/>
      <c r="AY465" s="187"/>
      <c r="AZ465" s="187"/>
    </row>
    <row r="466" spans="1:52" x14ac:dyDescent="0.25">
      <c r="A466" s="192">
        <f t="shared" si="7"/>
        <v>453</v>
      </c>
      <c r="B466" s="182"/>
      <c r="C466" s="202"/>
      <c r="D466" s="202"/>
      <c r="E466" s="202"/>
      <c r="F466" s="202"/>
      <c r="G466" s="202"/>
      <c r="H466" s="202"/>
      <c r="I466" s="184"/>
      <c r="J466" s="184"/>
      <c r="K466" s="184"/>
      <c r="L466" s="184"/>
      <c r="M466" s="184"/>
      <c r="N466" s="184"/>
      <c r="O466" s="211"/>
      <c r="P466" s="184"/>
      <c r="Q466" s="184"/>
      <c r="R466" s="184"/>
      <c r="S466" s="184"/>
      <c r="T466" s="184"/>
      <c r="U466" s="184"/>
      <c r="V466" s="184"/>
      <c r="W466" s="184"/>
      <c r="X466" s="184"/>
      <c r="Y466" s="184"/>
      <c r="Z466" s="184"/>
      <c r="AA466" s="184"/>
      <c r="AB466" s="184"/>
      <c r="AC466" s="184"/>
      <c r="AD466" s="184"/>
      <c r="AE466" s="184"/>
      <c r="AF466" s="184"/>
      <c r="AG466" s="184"/>
      <c r="AH466" s="197"/>
      <c r="AI466" s="184"/>
      <c r="AJ466" s="184"/>
      <c r="AK466" s="184"/>
      <c r="AL466" s="184"/>
      <c r="AM466" s="184"/>
      <c r="AN466" s="184"/>
      <c r="AO466" s="184"/>
      <c r="AP466" s="184"/>
      <c r="AQ466" s="184"/>
      <c r="AR466" s="184"/>
      <c r="AS466" s="184"/>
      <c r="AT466" s="184"/>
      <c r="AU466" s="184"/>
      <c r="AV466" s="184"/>
      <c r="AW466" s="184"/>
      <c r="AX466" s="184"/>
      <c r="AY466" s="187"/>
      <c r="AZ466" s="187"/>
    </row>
    <row r="467" spans="1:52" x14ac:dyDescent="0.25">
      <c r="A467" s="192">
        <f t="shared" si="7"/>
        <v>454</v>
      </c>
      <c r="B467" s="182"/>
      <c r="C467" s="202"/>
      <c r="D467" s="202"/>
      <c r="E467" s="202"/>
      <c r="F467" s="202"/>
      <c r="G467" s="202"/>
      <c r="H467" s="202"/>
      <c r="I467" s="184"/>
      <c r="J467" s="184"/>
      <c r="K467" s="184"/>
      <c r="L467" s="184"/>
      <c r="M467" s="184"/>
      <c r="N467" s="184"/>
      <c r="O467" s="211"/>
      <c r="P467" s="184"/>
      <c r="Q467" s="184"/>
      <c r="R467" s="184"/>
      <c r="S467" s="184"/>
      <c r="T467" s="184"/>
      <c r="U467" s="184"/>
      <c r="V467" s="184"/>
      <c r="W467" s="184"/>
      <c r="X467" s="184"/>
      <c r="Y467" s="184"/>
      <c r="Z467" s="184"/>
      <c r="AA467" s="184"/>
      <c r="AB467" s="184"/>
      <c r="AC467" s="184"/>
      <c r="AD467" s="184"/>
      <c r="AE467" s="184"/>
      <c r="AF467" s="184"/>
      <c r="AG467" s="184"/>
      <c r="AH467" s="197"/>
      <c r="AI467" s="184"/>
      <c r="AJ467" s="184"/>
      <c r="AK467" s="184"/>
      <c r="AL467" s="184"/>
      <c r="AM467" s="184"/>
      <c r="AN467" s="184"/>
      <c r="AO467" s="184"/>
      <c r="AP467" s="184"/>
      <c r="AQ467" s="184"/>
      <c r="AR467" s="184"/>
      <c r="AS467" s="184"/>
      <c r="AT467" s="184"/>
      <c r="AU467" s="184"/>
      <c r="AV467" s="184"/>
      <c r="AW467" s="184"/>
      <c r="AX467" s="184"/>
      <c r="AY467" s="187"/>
      <c r="AZ467" s="187"/>
    </row>
    <row r="468" spans="1:52" x14ac:dyDescent="0.25">
      <c r="A468" s="192">
        <f t="shared" si="7"/>
        <v>455</v>
      </c>
      <c r="B468" s="182"/>
      <c r="C468" s="202"/>
      <c r="D468" s="202"/>
      <c r="E468" s="202"/>
      <c r="F468" s="202"/>
      <c r="G468" s="202"/>
      <c r="H468" s="202"/>
      <c r="I468" s="184"/>
      <c r="J468" s="184"/>
      <c r="K468" s="184"/>
      <c r="L468" s="184"/>
      <c r="M468" s="184"/>
      <c r="N468" s="184"/>
      <c r="O468" s="211"/>
      <c r="P468" s="184"/>
      <c r="Q468" s="184"/>
      <c r="R468" s="184"/>
      <c r="S468" s="184"/>
      <c r="T468" s="184"/>
      <c r="U468" s="184"/>
      <c r="V468" s="184"/>
      <c r="W468" s="184"/>
      <c r="X468" s="184"/>
      <c r="Y468" s="184"/>
      <c r="Z468" s="184"/>
      <c r="AA468" s="184"/>
      <c r="AB468" s="184"/>
      <c r="AC468" s="184"/>
      <c r="AD468" s="184"/>
      <c r="AE468" s="184"/>
      <c r="AF468" s="184"/>
      <c r="AG468" s="184"/>
      <c r="AH468" s="197"/>
      <c r="AI468" s="184"/>
      <c r="AJ468" s="184"/>
      <c r="AK468" s="184"/>
      <c r="AL468" s="184"/>
      <c r="AM468" s="184"/>
      <c r="AN468" s="184"/>
      <c r="AO468" s="184"/>
      <c r="AP468" s="184"/>
      <c r="AQ468" s="184"/>
      <c r="AR468" s="184"/>
      <c r="AS468" s="184"/>
      <c r="AT468" s="184"/>
      <c r="AU468" s="184"/>
      <c r="AV468" s="184"/>
      <c r="AW468" s="184"/>
      <c r="AX468" s="184"/>
      <c r="AY468" s="187"/>
      <c r="AZ468" s="187"/>
    </row>
    <row r="469" spans="1:52" x14ac:dyDescent="0.25">
      <c r="A469" s="192">
        <f t="shared" si="7"/>
        <v>456</v>
      </c>
      <c r="B469" s="182"/>
      <c r="C469" s="202"/>
      <c r="D469" s="202"/>
      <c r="E469" s="202"/>
      <c r="F469" s="202"/>
      <c r="G469" s="202"/>
      <c r="H469" s="202"/>
      <c r="I469" s="184"/>
      <c r="J469" s="184"/>
      <c r="K469" s="184"/>
      <c r="L469" s="184"/>
      <c r="M469" s="184"/>
      <c r="N469" s="184"/>
      <c r="O469" s="211"/>
      <c r="P469" s="184"/>
      <c r="Q469" s="184"/>
      <c r="R469" s="184"/>
      <c r="S469" s="184"/>
      <c r="T469" s="184"/>
      <c r="U469" s="184"/>
      <c r="V469" s="184"/>
      <c r="W469" s="184"/>
      <c r="X469" s="184"/>
      <c r="Y469" s="184"/>
      <c r="Z469" s="184"/>
      <c r="AA469" s="184"/>
      <c r="AB469" s="184"/>
      <c r="AC469" s="184"/>
      <c r="AD469" s="184"/>
      <c r="AE469" s="184"/>
      <c r="AF469" s="184"/>
      <c r="AG469" s="184"/>
      <c r="AH469" s="197"/>
      <c r="AI469" s="184"/>
      <c r="AJ469" s="184"/>
      <c r="AK469" s="184"/>
      <c r="AL469" s="184"/>
      <c r="AM469" s="184"/>
      <c r="AN469" s="184"/>
      <c r="AO469" s="184"/>
      <c r="AP469" s="184"/>
      <c r="AQ469" s="184"/>
      <c r="AR469" s="184"/>
      <c r="AS469" s="184"/>
      <c r="AT469" s="184"/>
      <c r="AU469" s="184"/>
      <c r="AV469" s="184"/>
      <c r="AW469" s="184"/>
      <c r="AX469" s="184"/>
      <c r="AY469" s="187"/>
      <c r="AZ469" s="187"/>
    </row>
    <row r="470" spans="1:52" x14ac:dyDescent="0.25">
      <c r="A470" s="192">
        <f t="shared" si="7"/>
        <v>457</v>
      </c>
      <c r="B470" s="182"/>
      <c r="C470" s="202"/>
      <c r="D470" s="202"/>
      <c r="E470" s="202"/>
      <c r="F470" s="202"/>
      <c r="G470" s="202"/>
      <c r="H470" s="202"/>
      <c r="I470" s="184"/>
      <c r="J470" s="184"/>
      <c r="K470" s="184"/>
      <c r="L470" s="184"/>
      <c r="M470" s="184"/>
      <c r="N470" s="184"/>
      <c r="O470" s="211"/>
      <c r="P470" s="184"/>
      <c r="Q470" s="184"/>
      <c r="R470" s="184"/>
      <c r="S470" s="184"/>
      <c r="T470" s="184"/>
      <c r="U470" s="184"/>
      <c r="V470" s="184"/>
      <c r="W470" s="184"/>
      <c r="X470" s="184"/>
      <c r="Y470" s="184"/>
      <c r="Z470" s="184"/>
      <c r="AA470" s="184"/>
      <c r="AB470" s="184"/>
      <c r="AC470" s="184"/>
      <c r="AD470" s="184"/>
      <c r="AE470" s="184"/>
      <c r="AF470" s="184"/>
      <c r="AG470" s="184"/>
      <c r="AH470" s="197"/>
      <c r="AI470" s="184"/>
      <c r="AJ470" s="184"/>
      <c r="AK470" s="184"/>
      <c r="AL470" s="184"/>
      <c r="AM470" s="184"/>
      <c r="AN470" s="184"/>
      <c r="AO470" s="184"/>
      <c r="AP470" s="184"/>
      <c r="AQ470" s="184"/>
      <c r="AR470" s="184"/>
      <c r="AS470" s="184"/>
      <c r="AT470" s="184"/>
      <c r="AU470" s="184"/>
      <c r="AV470" s="184"/>
      <c r="AW470" s="184"/>
      <c r="AX470" s="184"/>
      <c r="AY470" s="187"/>
      <c r="AZ470" s="187"/>
    </row>
    <row r="471" spans="1:52" x14ac:dyDescent="0.25">
      <c r="A471" s="192">
        <f t="shared" si="7"/>
        <v>458</v>
      </c>
      <c r="B471" s="182"/>
      <c r="C471" s="202"/>
      <c r="D471" s="202"/>
      <c r="E471" s="202"/>
      <c r="F471" s="202"/>
      <c r="G471" s="202"/>
      <c r="H471" s="202"/>
      <c r="I471" s="184"/>
      <c r="J471" s="184"/>
      <c r="K471" s="184"/>
      <c r="L471" s="184"/>
      <c r="M471" s="184"/>
      <c r="N471" s="184"/>
      <c r="O471" s="211"/>
      <c r="P471" s="184"/>
      <c r="Q471" s="184"/>
      <c r="R471" s="184"/>
      <c r="S471" s="184"/>
      <c r="T471" s="184"/>
      <c r="U471" s="184"/>
      <c r="V471" s="184"/>
      <c r="W471" s="184"/>
      <c r="X471" s="184"/>
      <c r="Y471" s="184"/>
      <c r="Z471" s="184"/>
      <c r="AA471" s="184"/>
      <c r="AB471" s="184"/>
      <c r="AC471" s="184"/>
      <c r="AD471" s="184"/>
      <c r="AE471" s="184"/>
      <c r="AF471" s="184"/>
      <c r="AG471" s="184"/>
      <c r="AH471" s="197"/>
      <c r="AI471" s="184"/>
      <c r="AJ471" s="184"/>
      <c r="AK471" s="184"/>
      <c r="AL471" s="184"/>
      <c r="AM471" s="184"/>
      <c r="AN471" s="184"/>
      <c r="AO471" s="184"/>
      <c r="AP471" s="184"/>
      <c r="AQ471" s="184"/>
      <c r="AR471" s="184"/>
      <c r="AS471" s="184"/>
      <c r="AT471" s="184"/>
      <c r="AU471" s="184"/>
      <c r="AV471" s="184"/>
      <c r="AW471" s="184"/>
      <c r="AX471" s="184"/>
      <c r="AY471" s="187"/>
      <c r="AZ471" s="187"/>
    </row>
    <row r="472" spans="1:52" x14ac:dyDescent="0.25">
      <c r="A472" s="192">
        <f t="shared" si="7"/>
        <v>459</v>
      </c>
      <c r="B472" s="182"/>
      <c r="C472" s="202"/>
      <c r="D472" s="202"/>
      <c r="E472" s="202"/>
      <c r="F472" s="202"/>
      <c r="G472" s="202"/>
      <c r="H472" s="202"/>
      <c r="I472" s="184"/>
      <c r="J472" s="184"/>
      <c r="K472" s="184"/>
      <c r="L472" s="184"/>
      <c r="M472" s="184"/>
      <c r="N472" s="184"/>
      <c r="O472" s="211"/>
      <c r="P472" s="184"/>
      <c r="Q472" s="184"/>
      <c r="R472" s="184"/>
      <c r="S472" s="184"/>
      <c r="T472" s="184"/>
      <c r="U472" s="184"/>
      <c r="V472" s="184"/>
      <c r="W472" s="184"/>
      <c r="X472" s="184"/>
      <c r="Y472" s="184"/>
      <c r="Z472" s="184"/>
      <c r="AA472" s="184"/>
      <c r="AB472" s="184"/>
      <c r="AC472" s="184"/>
      <c r="AD472" s="184"/>
      <c r="AE472" s="184"/>
      <c r="AF472" s="184"/>
      <c r="AG472" s="184"/>
      <c r="AH472" s="197"/>
      <c r="AI472" s="184"/>
      <c r="AJ472" s="184"/>
      <c r="AK472" s="184"/>
      <c r="AL472" s="184"/>
      <c r="AM472" s="184"/>
      <c r="AN472" s="184"/>
      <c r="AO472" s="184"/>
      <c r="AP472" s="184"/>
      <c r="AQ472" s="184"/>
      <c r="AR472" s="184"/>
      <c r="AS472" s="184"/>
      <c r="AT472" s="184"/>
      <c r="AU472" s="184"/>
      <c r="AV472" s="184"/>
      <c r="AW472" s="184"/>
      <c r="AX472" s="184"/>
      <c r="AY472" s="187"/>
      <c r="AZ472" s="187"/>
    </row>
    <row r="473" spans="1:52" x14ac:dyDescent="0.25">
      <c r="A473" s="192">
        <f t="shared" si="7"/>
        <v>460</v>
      </c>
      <c r="B473" s="182"/>
      <c r="C473" s="202"/>
      <c r="D473" s="202"/>
      <c r="E473" s="202"/>
      <c r="F473" s="202"/>
      <c r="G473" s="202"/>
      <c r="H473" s="202"/>
      <c r="I473" s="184"/>
      <c r="J473" s="184"/>
      <c r="K473" s="184"/>
      <c r="L473" s="184"/>
      <c r="M473" s="184"/>
      <c r="N473" s="184"/>
      <c r="O473" s="211"/>
      <c r="P473" s="184"/>
      <c r="Q473" s="184"/>
      <c r="R473" s="184"/>
      <c r="S473" s="184"/>
      <c r="T473" s="184"/>
      <c r="U473" s="184"/>
      <c r="V473" s="184"/>
      <c r="W473" s="184"/>
      <c r="X473" s="184"/>
      <c r="Y473" s="184"/>
      <c r="Z473" s="184"/>
      <c r="AA473" s="184"/>
      <c r="AB473" s="184"/>
      <c r="AC473" s="184"/>
      <c r="AD473" s="184"/>
      <c r="AE473" s="184"/>
      <c r="AF473" s="184"/>
      <c r="AG473" s="184"/>
      <c r="AH473" s="197"/>
      <c r="AI473" s="184"/>
      <c r="AJ473" s="184"/>
      <c r="AK473" s="184"/>
      <c r="AL473" s="184"/>
      <c r="AM473" s="184"/>
      <c r="AN473" s="184"/>
      <c r="AO473" s="184"/>
      <c r="AP473" s="184"/>
      <c r="AQ473" s="184"/>
      <c r="AR473" s="184"/>
      <c r="AS473" s="184"/>
      <c r="AT473" s="184"/>
      <c r="AU473" s="184"/>
      <c r="AV473" s="184"/>
      <c r="AW473" s="184"/>
      <c r="AX473" s="184"/>
      <c r="AY473" s="187"/>
      <c r="AZ473" s="187"/>
    </row>
    <row r="474" spans="1:52" x14ac:dyDescent="0.25">
      <c r="A474" s="192">
        <f t="shared" si="7"/>
        <v>461</v>
      </c>
      <c r="B474" s="182"/>
      <c r="C474" s="202"/>
      <c r="D474" s="202"/>
      <c r="E474" s="202"/>
      <c r="F474" s="202"/>
      <c r="G474" s="202"/>
      <c r="H474" s="202"/>
      <c r="I474" s="184"/>
      <c r="J474" s="184"/>
      <c r="K474" s="184"/>
      <c r="L474" s="184"/>
      <c r="M474" s="184"/>
      <c r="N474" s="184"/>
      <c r="O474" s="211"/>
      <c r="P474" s="184"/>
      <c r="Q474" s="184"/>
      <c r="R474" s="184"/>
      <c r="S474" s="184"/>
      <c r="T474" s="184"/>
      <c r="U474" s="184"/>
      <c r="V474" s="184"/>
      <c r="W474" s="184"/>
      <c r="X474" s="184"/>
      <c r="Y474" s="184"/>
      <c r="Z474" s="184"/>
      <c r="AA474" s="184"/>
      <c r="AB474" s="184"/>
      <c r="AC474" s="184"/>
      <c r="AD474" s="184"/>
      <c r="AE474" s="184"/>
      <c r="AF474" s="184"/>
      <c r="AG474" s="184"/>
      <c r="AH474" s="197"/>
      <c r="AI474" s="184"/>
      <c r="AJ474" s="184"/>
      <c r="AK474" s="184"/>
      <c r="AL474" s="184"/>
      <c r="AM474" s="184"/>
      <c r="AN474" s="184"/>
      <c r="AO474" s="184"/>
      <c r="AP474" s="184"/>
      <c r="AQ474" s="184"/>
      <c r="AR474" s="184"/>
      <c r="AS474" s="184"/>
      <c r="AT474" s="184"/>
      <c r="AU474" s="184"/>
      <c r="AV474" s="184"/>
      <c r="AW474" s="184"/>
      <c r="AX474" s="184"/>
      <c r="AY474" s="187"/>
      <c r="AZ474" s="187"/>
    </row>
    <row r="475" spans="1:52" x14ac:dyDescent="0.25">
      <c r="A475" s="192">
        <f t="shared" si="7"/>
        <v>462</v>
      </c>
      <c r="B475" s="182"/>
      <c r="C475" s="202"/>
      <c r="D475" s="202"/>
      <c r="E475" s="202"/>
      <c r="F475" s="202"/>
      <c r="G475" s="202"/>
      <c r="H475" s="202"/>
      <c r="I475" s="184"/>
      <c r="J475" s="184"/>
      <c r="K475" s="184"/>
      <c r="L475" s="184"/>
      <c r="M475" s="184"/>
      <c r="N475" s="184"/>
      <c r="O475" s="211"/>
      <c r="P475" s="184"/>
      <c r="Q475" s="184"/>
      <c r="R475" s="184"/>
      <c r="S475" s="184"/>
      <c r="T475" s="184"/>
      <c r="U475" s="184"/>
      <c r="V475" s="184"/>
      <c r="W475" s="184"/>
      <c r="X475" s="184"/>
      <c r="Y475" s="184"/>
      <c r="Z475" s="184"/>
      <c r="AA475" s="184"/>
      <c r="AB475" s="184"/>
      <c r="AC475" s="184"/>
      <c r="AD475" s="184"/>
      <c r="AE475" s="184"/>
      <c r="AF475" s="184"/>
      <c r="AG475" s="184"/>
      <c r="AH475" s="197"/>
      <c r="AI475" s="184"/>
      <c r="AJ475" s="184"/>
      <c r="AK475" s="184"/>
      <c r="AL475" s="184"/>
      <c r="AM475" s="184"/>
      <c r="AN475" s="184"/>
      <c r="AO475" s="184"/>
      <c r="AP475" s="184"/>
      <c r="AQ475" s="184"/>
      <c r="AR475" s="184"/>
      <c r="AS475" s="184"/>
      <c r="AT475" s="184"/>
      <c r="AU475" s="184"/>
      <c r="AV475" s="184"/>
      <c r="AW475" s="184"/>
      <c r="AX475" s="184"/>
      <c r="AY475" s="187"/>
      <c r="AZ475" s="187"/>
    </row>
    <row r="476" spans="1:52" x14ac:dyDescent="0.25">
      <c r="A476" s="192">
        <f t="shared" si="7"/>
        <v>463</v>
      </c>
      <c r="B476" s="182"/>
      <c r="C476" s="202"/>
      <c r="D476" s="202"/>
      <c r="E476" s="202"/>
      <c r="F476" s="202"/>
      <c r="G476" s="202"/>
      <c r="H476" s="202"/>
      <c r="I476" s="184"/>
      <c r="J476" s="184"/>
      <c r="K476" s="184"/>
      <c r="L476" s="184"/>
      <c r="M476" s="184"/>
      <c r="N476" s="184"/>
      <c r="O476" s="211"/>
      <c r="P476" s="184"/>
      <c r="Q476" s="184"/>
      <c r="R476" s="184"/>
      <c r="S476" s="184"/>
      <c r="T476" s="184"/>
      <c r="U476" s="184"/>
      <c r="V476" s="184"/>
      <c r="W476" s="184"/>
      <c r="X476" s="184"/>
      <c r="Y476" s="184"/>
      <c r="Z476" s="184"/>
      <c r="AA476" s="184"/>
      <c r="AB476" s="184"/>
      <c r="AC476" s="184"/>
      <c r="AD476" s="184"/>
      <c r="AE476" s="184"/>
      <c r="AF476" s="184"/>
      <c r="AG476" s="184"/>
      <c r="AH476" s="197"/>
      <c r="AI476" s="184"/>
      <c r="AJ476" s="184"/>
      <c r="AK476" s="184"/>
      <c r="AL476" s="184"/>
      <c r="AM476" s="184"/>
      <c r="AN476" s="184"/>
      <c r="AO476" s="184"/>
      <c r="AP476" s="184"/>
      <c r="AQ476" s="184"/>
      <c r="AR476" s="184"/>
      <c r="AS476" s="184"/>
      <c r="AT476" s="184"/>
      <c r="AU476" s="184"/>
      <c r="AV476" s="184"/>
      <c r="AW476" s="184"/>
      <c r="AX476" s="184"/>
      <c r="AY476" s="187"/>
      <c r="AZ476" s="187"/>
    </row>
    <row r="477" spans="1:52" x14ac:dyDescent="0.25">
      <c r="A477" s="192">
        <f t="shared" si="7"/>
        <v>464</v>
      </c>
      <c r="B477" s="182"/>
      <c r="C477" s="202"/>
      <c r="D477" s="202"/>
      <c r="E477" s="202"/>
      <c r="F477" s="202"/>
      <c r="G477" s="202"/>
      <c r="H477" s="202"/>
      <c r="I477" s="184"/>
      <c r="J477" s="184"/>
      <c r="K477" s="184"/>
      <c r="L477" s="184"/>
      <c r="M477" s="184"/>
      <c r="N477" s="184"/>
      <c r="O477" s="211"/>
      <c r="P477" s="184"/>
      <c r="Q477" s="184"/>
      <c r="R477" s="184"/>
      <c r="S477" s="184"/>
      <c r="T477" s="184"/>
      <c r="U477" s="184"/>
      <c r="V477" s="184"/>
      <c r="W477" s="184"/>
      <c r="X477" s="184"/>
      <c r="Y477" s="184"/>
      <c r="Z477" s="184"/>
      <c r="AA477" s="184"/>
      <c r="AB477" s="184"/>
      <c r="AC477" s="184"/>
      <c r="AD477" s="184"/>
      <c r="AE477" s="184"/>
      <c r="AF477" s="184"/>
      <c r="AG477" s="184"/>
      <c r="AH477" s="197"/>
      <c r="AI477" s="184"/>
      <c r="AJ477" s="184"/>
      <c r="AK477" s="184"/>
      <c r="AL477" s="184"/>
      <c r="AM477" s="184"/>
      <c r="AN477" s="184"/>
      <c r="AO477" s="184"/>
      <c r="AP477" s="184"/>
      <c r="AQ477" s="184"/>
      <c r="AR477" s="184"/>
      <c r="AS477" s="184"/>
      <c r="AT477" s="184"/>
      <c r="AU477" s="184"/>
      <c r="AV477" s="184"/>
      <c r="AW477" s="184"/>
      <c r="AX477" s="184"/>
      <c r="AY477" s="187"/>
      <c r="AZ477" s="187"/>
    </row>
    <row r="478" spans="1:52" x14ac:dyDescent="0.25">
      <c r="A478" s="192">
        <f t="shared" si="7"/>
        <v>465</v>
      </c>
      <c r="B478" s="182"/>
      <c r="C478" s="202"/>
      <c r="D478" s="202"/>
      <c r="E478" s="202"/>
      <c r="F478" s="202"/>
      <c r="G478" s="202"/>
      <c r="H478" s="202"/>
      <c r="I478" s="184"/>
      <c r="J478" s="184"/>
      <c r="K478" s="184"/>
      <c r="L478" s="184"/>
      <c r="M478" s="184"/>
      <c r="N478" s="184"/>
      <c r="O478" s="211"/>
      <c r="P478" s="184"/>
      <c r="Q478" s="184"/>
      <c r="R478" s="184"/>
      <c r="S478" s="184"/>
      <c r="T478" s="184"/>
      <c r="U478" s="184"/>
      <c r="V478" s="184"/>
      <c r="W478" s="184"/>
      <c r="X478" s="184"/>
      <c r="Y478" s="184"/>
      <c r="Z478" s="184"/>
      <c r="AA478" s="184"/>
      <c r="AB478" s="184"/>
      <c r="AC478" s="184"/>
      <c r="AD478" s="184"/>
      <c r="AE478" s="184"/>
      <c r="AF478" s="184"/>
      <c r="AG478" s="184"/>
      <c r="AH478" s="197"/>
      <c r="AI478" s="184"/>
      <c r="AJ478" s="184"/>
      <c r="AK478" s="184"/>
      <c r="AL478" s="184"/>
      <c r="AM478" s="184"/>
      <c r="AN478" s="184"/>
      <c r="AO478" s="184"/>
      <c r="AP478" s="184"/>
      <c r="AQ478" s="184"/>
      <c r="AR478" s="184"/>
      <c r="AS478" s="184"/>
      <c r="AT478" s="184"/>
      <c r="AU478" s="184"/>
      <c r="AV478" s="184"/>
      <c r="AW478" s="184"/>
      <c r="AX478" s="184"/>
      <c r="AY478" s="187"/>
      <c r="AZ478" s="187"/>
    </row>
    <row r="479" spans="1:52" x14ac:dyDescent="0.25">
      <c r="A479" s="192">
        <f t="shared" si="7"/>
        <v>466</v>
      </c>
      <c r="B479" s="182"/>
      <c r="C479" s="202"/>
      <c r="D479" s="202"/>
      <c r="E479" s="202"/>
      <c r="F479" s="202"/>
      <c r="G479" s="202"/>
      <c r="H479" s="202"/>
      <c r="I479" s="184"/>
      <c r="J479" s="184"/>
      <c r="K479" s="184"/>
      <c r="L479" s="184"/>
      <c r="M479" s="184"/>
      <c r="N479" s="184"/>
      <c r="O479" s="211"/>
      <c r="P479" s="184"/>
      <c r="Q479" s="184"/>
      <c r="R479" s="184"/>
      <c r="S479" s="184"/>
      <c r="T479" s="184"/>
      <c r="U479" s="184"/>
      <c r="V479" s="184"/>
      <c r="W479" s="184"/>
      <c r="X479" s="184"/>
      <c r="Y479" s="184"/>
      <c r="Z479" s="184"/>
      <c r="AA479" s="184"/>
      <c r="AB479" s="184"/>
      <c r="AC479" s="184"/>
      <c r="AD479" s="184"/>
      <c r="AE479" s="184"/>
      <c r="AF479" s="184"/>
      <c r="AG479" s="184"/>
      <c r="AH479" s="197"/>
      <c r="AI479" s="184"/>
      <c r="AJ479" s="184"/>
      <c r="AK479" s="184"/>
      <c r="AL479" s="184"/>
      <c r="AM479" s="184"/>
      <c r="AN479" s="184"/>
      <c r="AO479" s="184"/>
      <c r="AP479" s="184"/>
      <c r="AQ479" s="184"/>
      <c r="AR479" s="184"/>
      <c r="AS479" s="184"/>
      <c r="AT479" s="184"/>
      <c r="AU479" s="184"/>
      <c r="AV479" s="184"/>
      <c r="AW479" s="184"/>
      <c r="AX479" s="184"/>
      <c r="AY479" s="187"/>
      <c r="AZ479" s="187"/>
    </row>
    <row r="480" spans="1:52" x14ac:dyDescent="0.25">
      <c r="A480" s="192">
        <f t="shared" si="7"/>
        <v>467</v>
      </c>
      <c r="B480" s="182"/>
      <c r="C480" s="202"/>
      <c r="D480" s="202"/>
      <c r="E480" s="202"/>
      <c r="F480" s="202"/>
      <c r="G480" s="202"/>
      <c r="H480" s="202"/>
      <c r="I480" s="184"/>
      <c r="J480" s="184"/>
      <c r="K480" s="184"/>
      <c r="L480" s="184"/>
      <c r="M480" s="184"/>
      <c r="N480" s="184"/>
      <c r="O480" s="211"/>
      <c r="P480" s="184"/>
      <c r="Q480" s="184"/>
      <c r="R480" s="184"/>
      <c r="S480" s="184"/>
      <c r="T480" s="184"/>
      <c r="U480" s="184"/>
      <c r="V480" s="184"/>
      <c r="W480" s="184"/>
      <c r="X480" s="184"/>
      <c r="Y480" s="184"/>
      <c r="Z480" s="184"/>
      <c r="AA480" s="184"/>
      <c r="AB480" s="184"/>
      <c r="AC480" s="184"/>
      <c r="AD480" s="184"/>
      <c r="AE480" s="184"/>
      <c r="AF480" s="184"/>
      <c r="AG480" s="184"/>
      <c r="AH480" s="197"/>
      <c r="AI480" s="184"/>
      <c r="AJ480" s="184"/>
      <c r="AK480" s="184"/>
      <c r="AL480" s="184"/>
      <c r="AM480" s="184"/>
      <c r="AN480" s="184"/>
      <c r="AO480" s="184"/>
      <c r="AP480" s="184"/>
      <c r="AQ480" s="184"/>
      <c r="AR480" s="184"/>
      <c r="AS480" s="184"/>
      <c r="AT480" s="184"/>
      <c r="AU480" s="184"/>
      <c r="AV480" s="184"/>
      <c r="AW480" s="184"/>
      <c r="AX480" s="184"/>
      <c r="AY480" s="187"/>
      <c r="AZ480" s="187"/>
    </row>
    <row r="481" spans="1:52" x14ac:dyDescent="0.25">
      <c r="A481" s="192">
        <f t="shared" si="7"/>
        <v>468</v>
      </c>
      <c r="B481" s="182"/>
      <c r="C481" s="202"/>
      <c r="D481" s="202"/>
      <c r="E481" s="202"/>
      <c r="F481" s="202"/>
      <c r="G481" s="202"/>
      <c r="H481" s="202"/>
      <c r="I481" s="184"/>
      <c r="J481" s="184"/>
      <c r="K481" s="184"/>
      <c r="L481" s="184"/>
      <c r="M481" s="184"/>
      <c r="N481" s="184"/>
      <c r="O481" s="211"/>
      <c r="P481" s="184"/>
      <c r="Q481" s="184"/>
      <c r="R481" s="184"/>
      <c r="S481" s="184"/>
      <c r="T481" s="184"/>
      <c r="U481" s="184"/>
      <c r="V481" s="184"/>
      <c r="W481" s="184"/>
      <c r="X481" s="184"/>
      <c r="Y481" s="184"/>
      <c r="Z481" s="184"/>
      <c r="AA481" s="184"/>
      <c r="AB481" s="184"/>
      <c r="AC481" s="184"/>
      <c r="AD481" s="184"/>
      <c r="AE481" s="184"/>
      <c r="AF481" s="184"/>
      <c r="AG481" s="184"/>
      <c r="AH481" s="197"/>
      <c r="AI481" s="184"/>
      <c r="AJ481" s="184"/>
      <c r="AK481" s="184"/>
      <c r="AL481" s="184"/>
      <c r="AM481" s="184"/>
      <c r="AN481" s="184"/>
      <c r="AO481" s="184"/>
      <c r="AP481" s="184"/>
      <c r="AQ481" s="184"/>
      <c r="AR481" s="184"/>
      <c r="AS481" s="184"/>
      <c r="AT481" s="184"/>
      <c r="AU481" s="184"/>
      <c r="AV481" s="184"/>
      <c r="AW481" s="184"/>
      <c r="AX481" s="184"/>
      <c r="AY481" s="187"/>
      <c r="AZ481" s="187"/>
    </row>
    <row r="482" spans="1:52" x14ac:dyDescent="0.25">
      <c r="A482" s="192">
        <f t="shared" si="7"/>
        <v>469</v>
      </c>
      <c r="B482" s="182"/>
      <c r="C482" s="202"/>
      <c r="D482" s="202"/>
      <c r="E482" s="202"/>
      <c r="F482" s="202"/>
      <c r="G482" s="202"/>
      <c r="H482" s="202"/>
      <c r="I482" s="184"/>
      <c r="J482" s="184"/>
      <c r="K482" s="184"/>
      <c r="L482" s="184"/>
      <c r="M482" s="184"/>
      <c r="N482" s="184"/>
      <c r="O482" s="211"/>
      <c r="P482" s="184"/>
      <c r="Q482" s="184"/>
      <c r="R482" s="184"/>
      <c r="S482" s="184"/>
      <c r="T482" s="184"/>
      <c r="U482" s="184"/>
      <c r="V482" s="184"/>
      <c r="W482" s="184"/>
      <c r="X482" s="184"/>
      <c r="Y482" s="184"/>
      <c r="Z482" s="184"/>
      <c r="AA482" s="184"/>
      <c r="AB482" s="184"/>
      <c r="AC482" s="184"/>
      <c r="AD482" s="184"/>
      <c r="AE482" s="184"/>
      <c r="AF482" s="184"/>
      <c r="AG482" s="184"/>
      <c r="AH482" s="197"/>
      <c r="AI482" s="184"/>
      <c r="AJ482" s="184"/>
      <c r="AK482" s="184"/>
      <c r="AL482" s="184"/>
      <c r="AM482" s="184"/>
      <c r="AN482" s="184"/>
      <c r="AO482" s="184"/>
      <c r="AP482" s="184"/>
      <c r="AQ482" s="184"/>
      <c r="AR482" s="184"/>
      <c r="AS482" s="184"/>
      <c r="AT482" s="184"/>
      <c r="AU482" s="184"/>
      <c r="AV482" s="184"/>
      <c r="AW482" s="184"/>
      <c r="AX482" s="184"/>
      <c r="AY482" s="187"/>
      <c r="AZ482" s="187"/>
    </row>
    <row r="483" spans="1:52" x14ac:dyDescent="0.25">
      <c r="A483" s="192">
        <f t="shared" si="7"/>
        <v>470</v>
      </c>
      <c r="B483" s="182"/>
      <c r="C483" s="202"/>
      <c r="D483" s="202"/>
      <c r="E483" s="202"/>
      <c r="F483" s="202"/>
      <c r="G483" s="202"/>
      <c r="H483" s="202"/>
      <c r="I483" s="184"/>
      <c r="J483" s="184"/>
      <c r="K483" s="184"/>
      <c r="L483" s="184"/>
      <c r="M483" s="184"/>
      <c r="N483" s="184"/>
      <c r="O483" s="211"/>
      <c r="P483" s="184"/>
      <c r="Q483" s="184"/>
      <c r="R483" s="184"/>
      <c r="S483" s="184"/>
      <c r="T483" s="184"/>
      <c r="U483" s="184"/>
      <c r="V483" s="184"/>
      <c r="W483" s="184"/>
      <c r="X483" s="184"/>
      <c r="Y483" s="184"/>
      <c r="Z483" s="184"/>
      <c r="AA483" s="184"/>
      <c r="AB483" s="184"/>
      <c r="AC483" s="184"/>
      <c r="AD483" s="184"/>
      <c r="AE483" s="184"/>
      <c r="AF483" s="184"/>
      <c r="AG483" s="184"/>
      <c r="AH483" s="197"/>
      <c r="AI483" s="184"/>
      <c r="AJ483" s="184"/>
      <c r="AK483" s="184"/>
      <c r="AL483" s="184"/>
      <c r="AM483" s="184"/>
      <c r="AN483" s="184"/>
      <c r="AO483" s="184"/>
      <c r="AP483" s="184"/>
      <c r="AQ483" s="184"/>
      <c r="AR483" s="184"/>
      <c r="AS483" s="184"/>
      <c r="AT483" s="184"/>
      <c r="AU483" s="184"/>
      <c r="AV483" s="184"/>
      <c r="AW483" s="184"/>
      <c r="AX483" s="184"/>
      <c r="AY483" s="187"/>
      <c r="AZ483" s="187"/>
    </row>
    <row r="484" spans="1:52" x14ac:dyDescent="0.25">
      <c r="A484" s="192">
        <f t="shared" si="7"/>
        <v>471</v>
      </c>
      <c r="B484" s="182"/>
      <c r="C484" s="202"/>
      <c r="D484" s="202"/>
      <c r="E484" s="202"/>
      <c r="F484" s="202"/>
      <c r="G484" s="202"/>
      <c r="H484" s="202"/>
      <c r="I484" s="184"/>
      <c r="J484" s="184"/>
      <c r="K484" s="184"/>
      <c r="L484" s="184"/>
      <c r="M484" s="184"/>
      <c r="N484" s="184"/>
      <c r="O484" s="211"/>
      <c r="P484" s="184"/>
      <c r="Q484" s="184"/>
      <c r="R484" s="184"/>
      <c r="S484" s="184"/>
      <c r="T484" s="184"/>
      <c r="U484" s="184"/>
      <c r="V484" s="184"/>
      <c r="W484" s="184"/>
      <c r="X484" s="184"/>
      <c r="Y484" s="184"/>
      <c r="Z484" s="184"/>
      <c r="AA484" s="184"/>
      <c r="AB484" s="184"/>
      <c r="AC484" s="184"/>
      <c r="AD484" s="184"/>
      <c r="AE484" s="184"/>
      <c r="AF484" s="184"/>
      <c r="AG484" s="184"/>
      <c r="AH484" s="197"/>
      <c r="AI484" s="184"/>
      <c r="AJ484" s="184"/>
      <c r="AK484" s="184"/>
      <c r="AL484" s="184"/>
      <c r="AM484" s="184"/>
      <c r="AN484" s="184"/>
      <c r="AO484" s="184"/>
      <c r="AP484" s="184"/>
      <c r="AQ484" s="184"/>
      <c r="AR484" s="184"/>
      <c r="AS484" s="184"/>
      <c r="AT484" s="184"/>
      <c r="AU484" s="184"/>
      <c r="AV484" s="184"/>
      <c r="AW484" s="184"/>
      <c r="AX484" s="184"/>
      <c r="AY484" s="187"/>
      <c r="AZ484" s="187"/>
    </row>
    <row r="485" spans="1:52" x14ac:dyDescent="0.25">
      <c r="A485" s="192">
        <f t="shared" si="7"/>
        <v>472</v>
      </c>
      <c r="B485" s="182"/>
      <c r="C485" s="202"/>
      <c r="D485" s="202"/>
      <c r="E485" s="202"/>
      <c r="F485" s="202"/>
      <c r="G485" s="202"/>
      <c r="H485" s="202"/>
      <c r="I485" s="184"/>
      <c r="J485" s="184"/>
      <c r="K485" s="184"/>
      <c r="L485" s="184"/>
      <c r="M485" s="184"/>
      <c r="N485" s="184"/>
      <c r="O485" s="211"/>
      <c r="P485" s="184"/>
      <c r="Q485" s="184"/>
      <c r="R485" s="184"/>
      <c r="S485" s="184"/>
      <c r="T485" s="184"/>
      <c r="U485" s="184"/>
      <c r="V485" s="184"/>
      <c r="W485" s="184"/>
      <c r="X485" s="184"/>
      <c r="Y485" s="184"/>
      <c r="Z485" s="184"/>
      <c r="AA485" s="184"/>
      <c r="AB485" s="184"/>
      <c r="AC485" s="184"/>
      <c r="AD485" s="184"/>
      <c r="AE485" s="184"/>
      <c r="AF485" s="184"/>
      <c r="AG485" s="184"/>
      <c r="AH485" s="197"/>
      <c r="AI485" s="184"/>
      <c r="AJ485" s="184"/>
      <c r="AK485" s="184"/>
      <c r="AL485" s="184"/>
      <c r="AM485" s="184"/>
      <c r="AN485" s="184"/>
      <c r="AO485" s="184"/>
      <c r="AP485" s="184"/>
      <c r="AQ485" s="184"/>
      <c r="AR485" s="184"/>
      <c r="AS485" s="184"/>
      <c r="AT485" s="184"/>
      <c r="AU485" s="184"/>
      <c r="AV485" s="184"/>
      <c r="AW485" s="184"/>
      <c r="AX485" s="184"/>
      <c r="AY485" s="187"/>
      <c r="AZ485" s="187"/>
    </row>
    <row r="486" spans="1:52" x14ac:dyDescent="0.25">
      <c r="A486" s="192">
        <f t="shared" si="7"/>
        <v>473</v>
      </c>
      <c r="B486" s="182"/>
      <c r="C486" s="202"/>
      <c r="D486" s="202"/>
      <c r="E486" s="202"/>
      <c r="F486" s="202"/>
      <c r="G486" s="202"/>
      <c r="H486" s="202"/>
      <c r="I486" s="184"/>
      <c r="J486" s="184"/>
      <c r="K486" s="184"/>
      <c r="L486" s="184"/>
      <c r="M486" s="184"/>
      <c r="N486" s="184"/>
      <c r="O486" s="211"/>
      <c r="P486" s="184"/>
      <c r="Q486" s="184"/>
      <c r="R486" s="184"/>
      <c r="S486" s="184"/>
      <c r="T486" s="184"/>
      <c r="U486" s="184"/>
      <c r="V486" s="184"/>
      <c r="W486" s="184"/>
      <c r="X486" s="184"/>
      <c r="Y486" s="184"/>
      <c r="Z486" s="184"/>
      <c r="AA486" s="184"/>
      <c r="AB486" s="184"/>
      <c r="AC486" s="184"/>
      <c r="AD486" s="184"/>
      <c r="AE486" s="184"/>
      <c r="AF486" s="184"/>
      <c r="AG486" s="184"/>
      <c r="AH486" s="197"/>
      <c r="AI486" s="184"/>
      <c r="AJ486" s="184"/>
      <c r="AK486" s="184"/>
      <c r="AL486" s="184"/>
      <c r="AM486" s="184"/>
      <c r="AN486" s="184"/>
      <c r="AO486" s="184"/>
      <c r="AP486" s="184"/>
      <c r="AQ486" s="184"/>
      <c r="AR486" s="184"/>
      <c r="AS486" s="184"/>
      <c r="AT486" s="184"/>
      <c r="AU486" s="184"/>
      <c r="AV486" s="184"/>
      <c r="AW486" s="184"/>
      <c r="AX486" s="184"/>
      <c r="AY486" s="187"/>
      <c r="AZ486" s="187"/>
    </row>
    <row r="487" spans="1:52" x14ac:dyDescent="0.25">
      <c r="A487" s="192">
        <f t="shared" si="7"/>
        <v>474</v>
      </c>
      <c r="B487" s="182"/>
      <c r="C487" s="202"/>
      <c r="D487" s="202"/>
      <c r="E487" s="202"/>
      <c r="F487" s="202"/>
      <c r="G487" s="202"/>
      <c r="H487" s="202"/>
      <c r="I487" s="184"/>
      <c r="J487" s="184"/>
      <c r="K487" s="184"/>
      <c r="L487" s="184"/>
      <c r="M487" s="184"/>
      <c r="N487" s="184"/>
      <c r="O487" s="211"/>
      <c r="P487" s="184"/>
      <c r="Q487" s="184"/>
      <c r="R487" s="184"/>
      <c r="S487" s="184"/>
      <c r="T487" s="184"/>
      <c r="U487" s="184"/>
      <c r="V487" s="184"/>
      <c r="W487" s="184"/>
      <c r="X487" s="184"/>
      <c r="Y487" s="184"/>
      <c r="Z487" s="184"/>
      <c r="AA487" s="184"/>
      <c r="AB487" s="184"/>
      <c r="AC487" s="184"/>
      <c r="AD487" s="184"/>
      <c r="AE487" s="184"/>
      <c r="AF487" s="184"/>
      <c r="AG487" s="184"/>
      <c r="AH487" s="197"/>
      <c r="AI487" s="184"/>
      <c r="AJ487" s="184"/>
      <c r="AK487" s="184"/>
      <c r="AL487" s="184"/>
      <c r="AM487" s="184"/>
      <c r="AN487" s="184"/>
      <c r="AO487" s="184"/>
      <c r="AP487" s="184"/>
      <c r="AQ487" s="184"/>
      <c r="AR487" s="184"/>
      <c r="AS487" s="184"/>
      <c r="AT487" s="184"/>
      <c r="AU487" s="184"/>
      <c r="AV487" s="184"/>
      <c r="AW487" s="184"/>
      <c r="AX487" s="184"/>
      <c r="AY487" s="187"/>
      <c r="AZ487" s="187"/>
    </row>
    <row r="488" spans="1:52" x14ac:dyDescent="0.25">
      <c r="A488" s="192">
        <f t="shared" si="7"/>
        <v>475</v>
      </c>
      <c r="B488" s="182"/>
      <c r="C488" s="202"/>
      <c r="D488" s="202"/>
      <c r="E488" s="202"/>
      <c r="F488" s="202"/>
      <c r="G488" s="202"/>
      <c r="H488" s="202"/>
      <c r="I488" s="184"/>
      <c r="J488" s="184"/>
      <c r="K488" s="184"/>
      <c r="L488" s="184"/>
      <c r="M488" s="184"/>
      <c r="N488" s="184"/>
      <c r="O488" s="211"/>
      <c r="P488" s="184"/>
      <c r="Q488" s="184"/>
      <c r="R488" s="184"/>
      <c r="S488" s="184"/>
      <c r="T488" s="184"/>
      <c r="U488" s="184"/>
      <c r="V488" s="184"/>
      <c r="W488" s="184"/>
      <c r="X488" s="184"/>
      <c r="Y488" s="184"/>
      <c r="Z488" s="184"/>
      <c r="AA488" s="184"/>
      <c r="AB488" s="184"/>
      <c r="AC488" s="184"/>
      <c r="AD488" s="184"/>
      <c r="AE488" s="184"/>
      <c r="AF488" s="184"/>
      <c r="AG488" s="184"/>
      <c r="AH488" s="197"/>
      <c r="AI488" s="184"/>
      <c r="AJ488" s="184"/>
      <c r="AK488" s="184"/>
      <c r="AL488" s="184"/>
      <c r="AM488" s="184"/>
      <c r="AN488" s="184"/>
      <c r="AO488" s="184"/>
      <c r="AP488" s="184"/>
      <c r="AQ488" s="184"/>
      <c r="AR488" s="184"/>
      <c r="AS488" s="184"/>
      <c r="AT488" s="184"/>
      <c r="AU488" s="184"/>
      <c r="AV488" s="184"/>
      <c r="AW488" s="184"/>
      <c r="AX488" s="184"/>
      <c r="AY488" s="187"/>
      <c r="AZ488" s="187"/>
    </row>
    <row r="489" spans="1:52" x14ac:dyDescent="0.25">
      <c r="A489" s="192">
        <f t="shared" si="7"/>
        <v>476</v>
      </c>
      <c r="B489" s="182"/>
      <c r="C489" s="202"/>
      <c r="D489" s="202"/>
      <c r="E489" s="202"/>
      <c r="F489" s="202"/>
      <c r="G489" s="202"/>
      <c r="H489" s="202"/>
      <c r="I489" s="184"/>
      <c r="J489" s="184"/>
      <c r="K489" s="184"/>
      <c r="L489" s="184"/>
      <c r="M489" s="184"/>
      <c r="N489" s="184"/>
      <c r="O489" s="211"/>
      <c r="P489" s="184"/>
      <c r="Q489" s="184"/>
      <c r="R489" s="184"/>
      <c r="S489" s="184"/>
      <c r="T489" s="184"/>
      <c r="U489" s="184"/>
      <c r="V489" s="184"/>
      <c r="W489" s="184"/>
      <c r="X489" s="184"/>
      <c r="Y489" s="184"/>
      <c r="Z489" s="184"/>
      <c r="AA489" s="184"/>
      <c r="AB489" s="184"/>
      <c r="AC489" s="184"/>
      <c r="AD489" s="184"/>
      <c r="AE489" s="184"/>
      <c r="AF489" s="184"/>
      <c r="AG489" s="184"/>
      <c r="AH489" s="197"/>
      <c r="AI489" s="184"/>
      <c r="AJ489" s="184"/>
      <c r="AK489" s="184"/>
      <c r="AL489" s="184"/>
      <c r="AM489" s="184"/>
      <c r="AN489" s="184"/>
      <c r="AO489" s="184"/>
      <c r="AP489" s="184"/>
      <c r="AQ489" s="184"/>
      <c r="AR489" s="184"/>
      <c r="AS489" s="184"/>
      <c r="AT489" s="184"/>
      <c r="AU489" s="184"/>
      <c r="AV489" s="184"/>
      <c r="AW489" s="184"/>
      <c r="AX489" s="184"/>
      <c r="AY489" s="187"/>
      <c r="AZ489" s="187"/>
    </row>
    <row r="490" spans="1:52" x14ac:dyDescent="0.25">
      <c r="A490" s="192">
        <f t="shared" si="7"/>
        <v>477</v>
      </c>
      <c r="B490" s="182"/>
      <c r="C490" s="202"/>
      <c r="D490" s="202"/>
      <c r="E490" s="202"/>
      <c r="F490" s="202"/>
      <c r="G490" s="202"/>
      <c r="H490" s="202"/>
      <c r="I490" s="184"/>
      <c r="J490" s="184"/>
      <c r="K490" s="184"/>
      <c r="L490" s="184"/>
      <c r="M490" s="184"/>
      <c r="N490" s="184"/>
      <c r="O490" s="211"/>
      <c r="P490" s="184"/>
      <c r="Q490" s="184"/>
      <c r="R490" s="184"/>
      <c r="S490" s="184"/>
      <c r="T490" s="184"/>
      <c r="U490" s="184"/>
      <c r="V490" s="184"/>
      <c r="W490" s="184"/>
      <c r="X490" s="184"/>
      <c r="Y490" s="184"/>
      <c r="Z490" s="184"/>
      <c r="AA490" s="184"/>
      <c r="AB490" s="184"/>
      <c r="AC490" s="184"/>
      <c r="AD490" s="184"/>
      <c r="AE490" s="184"/>
      <c r="AF490" s="184"/>
      <c r="AG490" s="184"/>
      <c r="AH490" s="197"/>
      <c r="AI490" s="184"/>
      <c r="AJ490" s="184"/>
      <c r="AK490" s="184"/>
      <c r="AL490" s="184"/>
      <c r="AM490" s="184"/>
      <c r="AN490" s="184"/>
      <c r="AO490" s="184"/>
      <c r="AP490" s="184"/>
      <c r="AQ490" s="184"/>
      <c r="AR490" s="184"/>
      <c r="AS490" s="184"/>
      <c r="AT490" s="184"/>
      <c r="AU490" s="184"/>
      <c r="AV490" s="184"/>
      <c r="AW490" s="184"/>
      <c r="AX490" s="184"/>
      <c r="AY490" s="187"/>
      <c r="AZ490" s="187"/>
    </row>
    <row r="491" spans="1:52" x14ac:dyDescent="0.25">
      <c r="A491" s="192">
        <f t="shared" si="7"/>
        <v>478</v>
      </c>
      <c r="B491" s="182"/>
      <c r="C491" s="202"/>
      <c r="D491" s="202"/>
      <c r="E491" s="202"/>
      <c r="F491" s="202"/>
      <c r="G491" s="202"/>
      <c r="H491" s="202"/>
      <c r="I491" s="184"/>
      <c r="J491" s="184"/>
      <c r="K491" s="184"/>
      <c r="L491" s="184"/>
      <c r="M491" s="184"/>
      <c r="N491" s="184"/>
      <c r="O491" s="211"/>
      <c r="P491" s="184"/>
      <c r="Q491" s="184"/>
      <c r="R491" s="184"/>
      <c r="S491" s="184"/>
      <c r="T491" s="184"/>
      <c r="U491" s="184"/>
      <c r="V491" s="184"/>
      <c r="W491" s="184"/>
      <c r="X491" s="184"/>
      <c r="Y491" s="184"/>
      <c r="Z491" s="184"/>
      <c r="AA491" s="184"/>
      <c r="AB491" s="184"/>
      <c r="AC491" s="184"/>
      <c r="AD491" s="184"/>
      <c r="AE491" s="184"/>
      <c r="AF491" s="184"/>
      <c r="AG491" s="184"/>
      <c r="AH491" s="197"/>
      <c r="AI491" s="184"/>
      <c r="AJ491" s="184"/>
      <c r="AK491" s="184"/>
      <c r="AL491" s="184"/>
      <c r="AM491" s="184"/>
      <c r="AN491" s="184"/>
      <c r="AO491" s="184"/>
      <c r="AP491" s="184"/>
      <c r="AQ491" s="184"/>
      <c r="AR491" s="184"/>
      <c r="AS491" s="184"/>
      <c r="AT491" s="184"/>
      <c r="AU491" s="184"/>
      <c r="AV491" s="184"/>
      <c r="AW491" s="184"/>
      <c r="AX491" s="184"/>
      <c r="AY491" s="187"/>
      <c r="AZ491" s="187"/>
    </row>
    <row r="492" spans="1:52" x14ac:dyDescent="0.25">
      <c r="A492" s="192">
        <f t="shared" si="7"/>
        <v>479</v>
      </c>
      <c r="B492" s="182"/>
      <c r="C492" s="202"/>
      <c r="D492" s="202"/>
      <c r="E492" s="202"/>
      <c r="F492" s="202"/>
      <c r="G492" s="202"/>
      <c r="H492" s="202"/>
      <c r="I492" s="184"/>
      <c r="J492" s="184"/>
      <c r="K492" s="184"/>
      <c r="L492" s="184"/>
      <c r="M492" s="184"/>
      <c r="N492" s="184"/>
      <c r="O492" s="211"/>
      <c r="P492" s="184"/>
      <c r="Q492" s="184"/>
      <c r="R492" s="184"/>
      <c r="S492" s="184"/>
      <c r="T492" s="184"/>
      <c r="U492" s="184"/>
      <c r="V492" s="184"/>
      <c r="W492" s="184"/>
      <c r="X492" s="184"/>
      <c r="Y492" s="184"/>
      <c r="Z492" s="184"/>
      <c r="AA492" s="184"/>
      <c r="AB492" s="184"/>
      <c r="AC492" s="184"/>
      <c r="AD492" s="184"/>
      <c r="AE492" s="184"/>
      <c r="AF492" s="184"/>
      <c r="AG492" s="184"/>
      <c r="AH492" s="197"/>
      <c r="AI492" s="184"/>
      <c r="AJ492" s="184"/>
      <c r="AK492" s="184"/>
      <c r="AL492" s="184"/>
      <c r="AM492" s="184"/>
      <c r="AN492" s="184"/>
      <c r="AO492" s="184"/>
      <c r="AP492" s="184"/>
      <c r="AQ492" s="184"/>
      <c r="AR492" s="184"/>
      <c r="AS492" s="184"/>
      <c r="AT492" s="184"/>
      <c r="AU492" s="184"/>
      <c r="AV492" s="184"/>
      <c r="AW492" s="184"/>
      <c r="AX492" s="184"/>
      <c r="AY492" s="187"/>
      <c r="AZ492" s="187"/>
    </row>
    <row r="493" spans="1:52" x14ac:dyDescent="0.25">
      <c r="A493" s="192">
        <f t="shared" si="7"/>
        <v>480</v>
      </c>
      <c r="B493" s="182"/>
      <c r="C493" s="202"/>
      <c r="D493" s="202"/>
      <c r="E493" s="202"/>
      <c r="F493" s="202"/>
      <c r="G493" s="202"/>
      <c r="H493" s="202"/>
      <c r="I493" s="184"/>
      <c r="J493" s="184"/>
      <c r="K493" s="184"/>
      <c r="L493" s="184"/>
      <c r="M493" s="184"/>
      <c r="N493" s="184"/>
      <c r="O493" s="211"/>
      <c r="P493" s="184"/>
      <c r="Q493" s="184"/>
      <c r="R493" s="184"/>
      <c r="S493" s="184"/>
      <c r="T493" s="184"/>
      <c r="U493" s="184"/>
      <c r="V493" s="184"/>
      <c r="W493" s="184"/>
      <c r="X493" s="184"/>
      <c r="Y493" s="184"/>
      <c r="Z493" s="184"/>
      <c r="AA493" s="184"/>
      <c r="AB493" s="184"/>
      <c r="AC493" s="184"/>
      <c r="AD493" s="184"/>
      <c r="AE493" s="184"/>
      <c r="AF493" s="184"/>
      <c r="AG493" s="184"/>
      <c r="AH493" s="197"/>
      <c r="AI493" s="184"/>
      <c r="AJ493" s="184"/>
      <c r="AK493" s="184"/>
      <c r="AL493" s="184"/>
      <c r="AM493" s="184"/>
      <c r="AN493" s="184"/>
      <c r="AO493" s="184"/>
      <c r="AP493" s="184"/>
      <c r="AQ493" s="184"/>
      <c r="AR493" s="184"/>
      <c r="AS493" s="184"/>
      <c r="AT493" s="184"/>
      <c r="AU493" s="184"/>
      <c r="AV493" s="184"/>
      <c r="AW493" s="184"/>
      <c r="AX493" s="184"/>
      <c r="AY493" s="187"/>
      <c r="AZ493" s="187"/>
    </row>
    <row r="494" spans="1:52" x14ac:dyDescent="0.25">
      <c r="A494" s="192">
        <f t="shared" si="7"/>
        <v>481</v>
      </c>
      <c r="B494" s="182"/>
      <c r="C494" s="202"/>
      <c r="D494" s="202"/>
      <c r="E494" s="202"/>
      <c r="F494" s="202"/>
      <c r="G494" s="202"/>
      <c r="H494" s="202"/>
      <c r="I494" s="184"/>
      <c r="J494" s="184"/>
      <c r="K494" s="184"/>
      <c r="L494" s="184"/>
      <c r="M494" s="184"/>
      <c r="N494" s="184"/>
      <c r="O494" s="211"/>
      <c r="P494" s="184"/>
      <c r="Q494" s="184"/>
      <c r="R494" s="184"/>
      <c r="S494" s="184"/>
      <c r="T494" s="184"/>
      <c r="U494" s="184"/>
      <c r="V494" s="184"/>
      <c r="W494" s="184"/>
      <c r="X494" s="184"/>
      <c r="Y494" s="184"/>
      <c r="Z494" s="184"/>
      <c r="AA494" s="184"/>
      <c r="AB494" s="184"/>
      <c r="AC494" s="184"/>
      <c r="AD494" s="184"/>
      <c r="AE494" s="184"/>
      <c r="AF494" s="184"/>
      <c r="AG494" s="184"/>
      <c r="AH494" s="197"/>
      <c r="AI494" s="184"/>
      <c r="AJ494" s="184"/>
      <c r="AK494" s="184"/>
      <c r="AL494" s="184"/>
      <c r="AM494" s="184"/>
      <c r="AN494" s="184"/>
      <c r="AO494" s="184"/>
      <c r="AP494" s="184"/>
      <c r="AQ494" s="184"/>
      <c r="AR494" s="184"/>
      <c r="AS494" s="184"/>
      <c r="AT494" s="184"/>
      <c r="AU494" s="184"/>
      <c r="AV494" s="184"/>
      <c r="AW494" s="184"/>
      <c r="AX494" s="184"/>
      <c r="AY494" s="187"/>
      <c r="AZ494" s="187"/>
    </row>
    <row r="495" spans="1:52" x14ac:dyDescent="0.25">
      <c r="A495" s="192">
        <f t="shared" si="7"/>
        <v>482</v>
      </c>
      <c r="B495" s="182"/>
      <c r="C495" s="202"/>
      <c r="D495" s="202"/>
      <c r="E495" s="202"/>
      <c r="F495" s="202"/>
      <c r="G495" s="202"/>
      <c r="H495" s="202"/>
      <c r="I495" s="184"/>
      <c r="J495" s="184"/>
      <c r="K495" s="184"/>
      <c r="L495" s="184"/>
      <c r="M495" s="184"/>
      <c r="N495" s="184"/>
      <c r="O495" s="211"/>
      <c r="P495" s="184"/>
      <c r="Q495" s="184"/>
      <c r="R495" s="184"/>
      <c r="S495" s="184"/>
      <c r="T495" s="184"/>
      <c r="U495" s="184"/>
      <c r="V495" s="184"/>
      <c r="W495" s="184"/>
      <c r="X495" s="184"/>
      <c r="Y495" s="184"/>
      <c r="Z495" s="184"/>
      <c r="AA495" s="184"/>
      <c r="AB495" s="184"/>
      <c r="AC495" s="184"/>
      <c r="AD495" s="184"/>
      <c r="AE495" s="184"/>
      <c r="AF495" s="184"/>
      <c r="AG495" s="184"/>
      <c r="AH495" s="197"/>
      <c r="AI495" s="184"/>
      <c r="AJ495" s="184"/>
      <c r="AK495" s="184"/>
      <c r="AL495" s="184"/>
      <c r="AM495" s="184"/>
      <c r="AN495" s="184"/>
      <c r="AO495" s="184"/>
      <c r="AP495" s="184"/>
      <c r="AQ495" s="184"/>
      <c r="AR495" s="184"/>
      <c r="AS495" s="184"/>
      <c r="AT495" s="184"/>
      <c r="AU495" s="184"/>
      <c r="AV495" s="184"/>
      <c r="AW495" s="184"/>
      <c r="AX495" s="184"/>
      <c r="AY495" s="187"/>
      <c r="AZ495" s="187"/>
    </row>
    <row r="496" spans="1:52" x14ac:dyDescent="0.25">
      <c r="A496" s="192">
        <f t="shared" si="7"/>
        <v>483</v>
      </c>
      <c r="B496" s="182"/>
      <c r="C496" s="202"/>
      <c r="D496" s="202"/>
      <c r="E496" s="202"/>
      <c r="F496" s="202"/>
      <c r="G496" s="202"/>
      <c r="H496" s="202"/>
      <c r="I496" s="184"/>
      <c r="J496" s="184"/>
      <c r="K496" s="184"/>
      <c r="L496" s="184"/>
      <c r="M496" s="184"/>
      <c r="N496" s="184"/>
      <c r="O496" s="211"/>
      <c r="P496" s="184"/>
      <c r="Q496" s="184"/>
      <c r="R496" s="184"/>
      <c r="S496" s="184"/>
      <c r="T496" s="184"/>
      <c r="U496" s="184"/>
      <c r="V496" s="184"/>
      <c r="W496" s="184"/>
      <c r="X496" s="184"/>
      <c r="Y496" s="184"/>
      <c r="Z496" s="184"/>
      <c r="AA496" s="184"/>
      <c r="AB496" s="184"/>
      <c r="AC496" s="184"/>
      <c r="AD496" s="184"/>
      <c r="AE496" s="184"/>
      <c r="AF496" s="184"/>
      <c r="AG496" s="184"/>
      <c r="AH496" s="197"/>
      <c r="AI496" s="184"/>
      <c r="AJ496" s="184"/>
      <c r="AK496" s="184"/>
      <c r="AL496" s="184"/>
      <c r="AM496" s="184"/>
      <c r="AN496" s="184"/>
      <c r="AO496" s="184"/>
      <c r="AP496" s="184"/>
      <c r="AQ496" s="184"/>
      <c r="AR496" s="184"/>
      <c r="AS496" s="184"/>
      <c r="AT496" s="184"/>
      <c r="AU496" s="184"/>
      <c r="AV496" s="184"/>
      <c r="AW496" s="184"/>
      <c r="AX496" s="184"/>
      <c r="AY496" s="187"/>
      <c r="AZ496" s="187"/>
    </row>
    <row r="497" spans="1:52" x14ac:dyDescent="0.25">
      <c r="A497" s="192">
        <f t="shared" si="7"/>
        <v>484</v>
      </c>
      <c r="B497" s="182"/>
      <c r="C497" s="202"/>
      <c r="D497" s="202"/>
      <c r="E497" s="202"/>
      <c r="F497" s="202"/>
      <c r="G497" s="202"/>
      <c r="H497" s="202"/>
      <c r="I497" s="184"/>
      <c r="J497" s="184"/>
      <c r="K497" s="184"/>
      <c r="L497" s="184"/>
      <c r="M497" s="184"/>
      <c r="N497" s="184"/>
      <c r="O497" s="211"/>
      <c r="P497" s="184"/>
      <c r="Q497" s="184"/>
      <c r="R497" s="184"/>
      <c r="S497" s="184"/>
      <c r="T497" s="184"/>
      <c r="U497" s="184"/>
      <c r="V497" s="184"/>
      <c r="W497" s="184"/>
      <c r="X497" s="184"/>
      <c r="Y497" s="184"/>
      <c r="Z497" s="184"/>
      <c r="AA497" s="184"/>
      <c r="AB497" s="184"/>
      <c r="AC497" s="184"/>
      <c r="AD497" s="184"/>
      <c r="AE497" s="184"/>
      <c r="AF497" s="184"/>
      <c r="AG497" s="184"/>
      <c r="AH497" s="197"/>
      <c r="AI497" s="184"/>
      <c r="AJ497" s="184"/>
      <c r="AK497" s="184"/>
      <c r="AL497" s="184"/>
      <c r="AM497" s="184"/>
      <c r="AN497" s="184"/>
      <c r="AO497" s="184"/>
      <c r="AP497" s="184"/>
      <c r="AQ497" s="184"/>
      <c r="AR497" s="184"/>
      <c r="AS497" s="184"/>
      <c r="AT497" s="184"/>
      <c r="AU497" s="184"/>
      <c r="AV497" s="184"/>
      <c r="AW497" s="184"/>
      <c r="AX497" s="184"/>
      <c r="AY497" s="187"/>
      <c r="AZ497" s="187"/>
    </row>
    <row r="498" spans="1:52" x14ac:dyDescent="0.25">
      <c r="A498" s="192">
        <f t="shared" si="7"/>
        <v>485</v>
      </c>
      <c r="B498" s="182"/>
      <c r="C498" s="202"/>
      <c r="D498" s="202"/>
      <c r="E498" s="202"/>
      <c r="F498" s="202"/>
      <c r="G498" s="202"/>
      <c r="H498" s="202"/>
      <c r="I498" s="184"/>
      <c r="J498" s="184"/>
      <c r="K498" s="184"/>
      <c r="L498" s="184"/>
      <c r="M498" s="184"/>
      <c r="N498" s="184"/>
      <c r="O498" s="211"/>
      <c r="P498" s="184"/>
      <c r="Q498" s="184"/>
      <c r="R498" s="184"/>
      <c r="S498" s="184"/>
      <c r="T498" s="184"/>
      <c r="U498" s="184"/>
      <c r="V498" s="184"/>
      <c r="W498" s="184"/>
      <c r="X498" s="184"/>
      <c r="Y498" s="184"/>
      <c r="Z498" s="184"/>
      <c r="AA498" s="184"/>
      <c r="AB498" s="184"/>
      <c r="AC498" s="184"/>
      <c r="AD498" s="184"/>
      <c r="AE498" s="184"/>
      <c r="AF498" s="184"/>
      <c r="AG498" s="184"/>
      <c r="AH498" s="197"/>
      <c r="AI498" s="184"/>
      <c r="AJ498" s="184"/>
      <c r="AK498" s="184"/>
      <c r="AL498" s="184"/>
      <c r="AM498" s="184"/>
      <c r="AN498" s="184"/>
      <c r="AO498" s="184"/>
      <c r="AP498" s="184"/>
      <c r="AQ498" s="184"/>
      <c r="AR498" s="184"/>
      <c r="AS498" s="184"/>
      <c r="AT498" s="184"/>
      <c r="AU498" s="184"/>
      <c r="AV498" s="184"/>
      <c r="AW498" s="184"/>
      <c r="AX498" s="184"/>
      <c r="AY498" s="187"/>
      <c r="AZ498" s="187"/>
    </row>
    <row r="499" spans="1:52" x14ac:dyDescent="0.25">
      <c r="A499" s="192">
        <f t="shared" si="7"/>
        <v>486</v>
      </c>
      <c r="B499" s="182"/>
      <c r="C499" s="202"/>
      <c r="D499" s="202"/>
      <c r="E499" s="202"/>
      <c r="F499" s="202"/>
      <c r="G499" s="202"/>
      <c r="H499" s="202"/>
      <c r="I499" s="184"/>
      <c r="J499" s="184"/>
      <c r="K499" s="184"/>
      <c r="L499" s="184"/>
      <c r="M499" s="184"/>
      <c r="N499" s="184"/>
      <c r="O499" s="211"/>
      <c r="P499" s="184"/>
      <c r="Q499" s="184"/>
      <c r="R499" s="184"/>
      <c r="S499" s="184"/>
      <c r="T499" s="184"/>
      <c r="U499" s="184"/>
      <c r="V499" s="184"/>
      <c r="W499" s="184"/>
      <c r="X499" s="184"/>
      <c r="Y499" s="184"/>
      <c r="Z499" s="184"/>
      <c r="AA499" s="184"/>
      <c r="AB499" s="184"/>
      <c r="AC499" s="184"/>
      <c r="AD499" s="184"/>
      <c r="AE499" s="184"/>
      <c r="AF499" s="184"/>
      <c r="AG499" s="184"/>
      <c r="AH499" s="197"/>
      <c r="AI499" s="184"/>
      <c r="AJ499" s="184"/>
      <c r="AK499" s="184"/>
      <c r="AL499" s="184"/>
      <c r="AM499" s="184"/>
      <c r="AN499" s="184"/>
      <c r="AO499" s="184"/>
      <c r="AP499" s="184"/>
      <c r="AQ499" s="184"/>
      <c r="AR499" s="184"/>
      <c r="AS499" s="184"/>
      <c r="AT499" s="184"/>
      <c r="AU499" s="184"/>
      <c r="AV499" s="184"/>
      <c r="AW499" s="184"/>
      <c r="AX499" s="184"/>
      <c r="AY499" s="187"/>
      <c r="AZ499" s="187"/>
    </row>
    <row r="500" spans="1:52" x14ac:dyDescent="0.25">
      <c r="A500" s="192">
        <f t="shared" si="7"/>
        <v>487</v>
      </c>
      <c r="B500" s="182"/>
      <c r="C500" s="202"/>
      <c r="D500" s="202"/>
      <c r="E500" s="202"/>
      <c r="F500" s="202"/>
      <c r="G500" s="202"/>
      <c r="H500" s="202"/>
      <c r="I500" s="184"/>
      <c r="J500" s="184"/>
      <c r="K500" s="184"/>
      <c r="L500" s="184"/>
      <c r="M500" s="184"/>
      <c r="N500" s="184"/>
      <c r="O500" s="211"/>
      <c r="P500" s="184"/>
      <c r="Q500" s="184"/>
      <c r="R500" s="184"/>
      <c r="S500" s="184"/>
      <c r="T500" s="184"/>
      <c r="U500" s="184"/>
      <c r="V500" s="184"/>
      <c r="W500" s="184"/>
      <c r="X500" s="184"/>
      <c r="Y500" s="184"/>
      <c r="Z500" s="184"/>
      <c r="AA500" s="184"/>
      <c r="AB500" s="184"/>
      <c r="AC500" s="184"/>
      <c r="AD500" s="184"/>
      <c r="AE500" s="184"/>
      <c r="AF500" s="184"/>
      <c r="AG500" s="184"/>
      <c r="AH500" s="197"/>
      <c r="AI500" s="184"/>
      <c r="AJ500" s="184"/>
      <c r="AK500" s="184"/>
      <c r="AL500" s="184"/>
      <c r="AM500" s="184"/>
      <c r="AN500" s="184"/>
      <c r="AO500" s="184"/>
      <c r="AP500" s="184"/>
      <c r="AQ500" s="184"/>
      <c r="AR500" s="184"/>
      <c r="AS500" s="184"/>
      <c r="AT500" s="184"/>
      <c r="AU500" s="184"/>
      <c r="AV500" s="184"/>
      <c r="AW500" s="184"/>
      <c r="AX500" s="184"/>
      <c r="AY500" s="187"/>
      <c r="AZ500" s="187"/>
    </row>
    <row r="501" spans="1:52" x14ac:dyDescent="0.25">
      <c r="A501" s="192">
        <f t="shared" si="7"/>
        <v>488</v>
      </c>
      <c r="B501" s="182"/>
      <c r="C501" s="202"/>
      <c r="D501" s="202"/>
      <c r="E501" s="202"/>
      <c r="F501" s="202"/>
      <c r="G501" s="202"/>
      <c r="H501" s="202"/>
      <c r="I501" s="184"/>
      <c r="J501" s="184"/>
      <c r="K501" s="184"/>
      <c r="L501" s="184"/>
      <c r="M501" s="184"/>
      <c r="N501" s="184"/>
      <c r="O501" s="211"/>
      <c r="P501" s="184"/>
      <c r="Q501" s="184"/>
      <c r="R501" s="184"/>
      <c r="S501" s="184"/>
      <c r="T501" s="184"/>
      <c r="U501" s="184"/>
      <c r="V501" s="184"/>
      <c r="W501" s="184"/>
      <c r="X501" s="184"/>
      <c r="Y501" s="184"/>
      <c r="Z501" s="184"/>
      <c r="AA501" s="184"/>
      <c r="AB501" s="184"/>
      <c r="AC501" s="184"/>
      <c r="AD501" s="184"/>
      <c r="AE501" s="184"/>
      <c r="AF501" s="184"/>
      <c r="AG501" s="184"/>
      <c r="AH501" s="197"/>
      <c r="AI501" s="184"/>
      <c r="AJ501" s="184"/>
      <c r="AK501" s="184"/>
      <c r="AL501" s="184"/>
      <c r="AM501" s="184"/>
      <c r="AN501" s="184"/>
      <c r="AO501" s="184"/>
      <c r="AP501" s="184"/>
      <c r="AQ501" s="184"/>
      <c r="AR501" s="184"/>
      <c r="AS501" s="184"/>
      <c r="AT501" s="184"/>
      <c r="AU501" s="184"/>
      <c r="AV501" s="184"/>
      <c r="AW501" s="184"/>
      <c r="AX501" s="184"/>
      <c r="AY501" s="187"/>
      <c r="AZ501" s="187"/>
    </row>
    <row r="502" spans="1:52" x14ac:dyDescent="0.25">
      <c r="A502" s="192">
        <f t="shared" si="7"/>
        <v>489</v>
      </c>
      <c r="B502" s="182"/>
      <c r="C502" s="202"/>
      <c r="D502" s="202"/>
      <c r="E502" s="202"/>
      <c r="F502" s="202"/>
      <c r="G502" s="202"/>
      <c r="H502" s="202"/>
      <c r="I502" s="184"/>
      <c r="J502" s="184"/>
      <c r="K502" s="184"/>
      <c r="L502" s="184"/>
      <c r="M502" s="184"/>
      <c r="N502" s="184"/>
      <c r="O502" s="211"/>
      <c r="P502" s="184"/>
      <c r="Q502" s="184"/>
      <c r="R502" s="184"/>
      <c r="S502" s="184"/>
      <c r="T502" s="184"/>
      <c r="U502" s="184"/>
      <c r="V502" s="184"/>
      <c r="W502" s="184"/>
      <c r="X502" s="184"/>
      <c r="Y502" s="184"/>
      <c r="Z502" s="184"/>
      <c r="AA502" s="184"/>
      <c r="AB502" s="184"/>
      <c r="AC502" s="184"/>
      <c r="AD502" s="184"/>
      <c r="AE502" s="184"/>
      <c r="AF502" s="184"/>
      <c r="AG502" s="184"/>
      <c r="AH502" s="197"/>
      <c r="AI502" s="184"/>
      <c r="AJ502" s="184"/>
      <c r="AK502" s="184"/>
      <c r="AL502" s="184"/>
      <c r="AM502" s="184"/>
      <c r="AN502" s="184"/>
      <c r="AO502" s="184"/>
      <c r="AP502" s="184"/>
      <c r="AQ502" s="184"/>
      <c r="AR502" s="184"/>
      <c r="AS502" s="184"/>
      <c r="AT502" s="184"/>
      <c r="AU502" s="184"/>
      <c r="AV502" s="184"/>
      <c r="AW502" s="184"/>
      <c r="AX502" s="184"/>
      <c r="AY502" s="187"/>
      <c r="AZ502" s="187"/>
    </row>
    <row r="503" spans="1:52" x14ac:dyDescent="0.25">
      <c r="A503" s="192">
        <f t="shared" si="7"/>
        <v>490</v>
      </c>
      <c r="B503" s="182"/>
      <c r="C503" s="202"/>
      <c r="D503" s="202"/>
      <c r="E503" s="202"/>
      <c r="F503" s="202"/>
      <c r="G503" s="202"/>
      <c r="H503" s="202"/>
      <c r="I503" s="184"/>
      <c r="J503" s="184"/>
      <c r="K503" s="184"/>
      <c r="L503" s="184"/>
      <c r="M503" s="184"/>
      <c r="N503" s="184"/>
      <c r="O503" s="211"/>
      <c r="P503" s="184"/>
      <c r="Q503" s="184"/>
      <c r="R503" s="184"/>
      <c r="S503" s="184"/>
      <c r="T503" s="184"/>
      <c r="U503" s="184"/>
      <c r="V503" s="184"/>
      <c r="W503" s="184"/>
      <c r="X503" s="184"/>
      <c r="Y503" s="184"/>
      <c r="Z503" s="184"/>
      <c r="AA503" s="184"/>
      <c r="AB503" s="184"/>
      <c r="AC503" s="184"/>
      <c r="AD503" s="184"/>
      <c r="AE503" s="184"/>
      <c r="AF503" s="184"/>
      <c r="AG503" s="184"/>
      <c r="AH503" s="197"/>
      <c r="AI503" s="184"/>
      <c r="AJ503" s="184"/>
      <c r="AK503" s="184"/>
      <c r="AL503" s="184"/>
      <c r="AM503" s="184"/>
      <c r="AN503" s="184"/>
      <c r="AO503" s="184"/>
      <c r="AP503" s="184"/>
      <c r="AQ503" s="184"/>
      <c r="AR503" s="184"/>
      <c r="AS503" s="184"/>
      <c r="AT503" s="184"/>
      <c r="AU503" s="184"/>
      <c r="AV503" s="184"/>
      <c r="AW503" s="184"/>
      <c r="AX503" s="184"/>
      <c r="AY503" s="187"/>
      <c r="AZ503" s="187"/>
    </row>
    <row r="504" spans="1:52" x14ac:dyDescent="0.25">
      <c r="A504" s="192">
        <f t="shared" si="7"/>
        <v>491</v>
      </c>
      <c r="B504" s="182"/>
      <c r="C504" s="202"/>
      <c r="D504" s="202"/>
      <c r="E504" s="202"/>
      <c r="F504" s="202"/>
      <c r="G504" s="202"/>
      <c r="H504" s="202"/>
      <c r="I504" s="184"/>
      <c r="J504" s="184"/>
      <c r="K504" s="184"/>
      <c r="L504" s="184"/>
      <c r="M504" s="184"/>
      <c r="N504" s="184"/>
      <c r="O504" s="211"/>
      <c r="P504" s="184"/>
      <c r="Q504" s="184"/>
      <c r="R504" s="184"/>
      <c r="S504" s="184"/>
      <c r="T504" s="184"/>
      <c r="U504" s="184"/>
      <c r="V504" s="184"/>
      <c r="W504" s="184"/>
      <c r="X504" s="184"/>
      <c r="Y504" s="184"/>
      <c r="Z504" s="184"/>
      <c r="AA504" s="184"/>
      <c r="AB504" s="184"/>
      <c r="AC504" s="184"/>
      <c r="AD504" s="184"/>
      <c r="AE504" s="184"/>
      <c r="AF504" s="184"/>
      <c r="AG504" s="184"/>
      <c r="AH504" s="197"/>
      <c r="AI504" s="184"/>
      <c r="AJ504" s="184"/>
      <c r="AK504" s="184"/>
      <c r="AL504" s="184"/>
      <c r="AM504" s="184"/>
      <c r="AN504" s="184"/>
      <c r="AO504" s="184"/>
      <c r="AP504" s="184"/>
      <c r="AQ504" s="184"/>
      <c r="AR504" s="184"/>
      <c r="AS504" s="184"/>
      <c r="AT504" s="184"/>
      <c r="AU504" s="184"/>
      <c r="AV504" s="184"/>
      <c r="AW504" s="184"/>
      <c r="AX504" s="184"/>
      <c r="AY504" s="187"/>
      <c r="AZ504" s="187"/>
    </row>
    <row r="505" spans="1:52" x14ac:dyDescent="0.25">
      <c r="A505" s="192">
        <f t="shared" si="7"/>
        <v>492</v>
      </c>
      <c r="B505" s="182"/>
      <c r="C505" s="202"/>
      <c r="D505" s="202"/>
      <c r="E505" s="202"/>
      <c r="F505" s="202"/>
      <c r="G505" s="202"/>
      <c r="H505" s="202"/>
      <c r="I505" s="184"/>
      <c r="J505" s="184"/>
      <c r="K505" s="184"/>
      <c r="L505" s="184"/>
      <c r="M505" s="184"/>
      <c r="N505" s="184"/>
      <c r="O505" s="211"/>
      <c r="P505" s="184"/>
      <c r="Q505" s="184"/>
      <c r="R505" s="184"/>
      <c r="S505" s="184"/>
      <c r="T505" s="184"/>
      <c r="U505" s="184"/>
      <c r="V505" s="184"/>
      <c r="W505" s="184"/>
      <c r="X505" s="184"/>
      <c r="Y505" s="184"/>
      <c r="Z505" s="184"/>
      <c r="AA505" s="184"/>
      <c r="AB505" s="184"/>
      <c r="AC505" s="184"/>
      <c r="AD505" s="184"/>
      <c r="AE505" s="184"/>
      <c r="AF505" s="184"/>
      <c r="AG505" s="184"/>
      <c r="AH505" s="197"/>
      <c r="AI505" s="184"/>
      <c r="AJ505" s="184"/>
      <c r="AK505" s="184"/>
      <c r="AL505" s="184"/>
      <c r="AM505" s="184"/>
      <c r="AN505" s="184"/>
      <c r="AO505" s="184"/>
      <c r="AP505" s="184"/>
      <c r="AQ505" s="184"/>
      <c r="AR505" s="184"/>
      <c r="AS505" s="184"/>
      <c r="AT505" s="184"/>
      <c r="AU505" s="184"/>
      <c r="AV505" s="184"/>
      <c r="AW505" s="184"/>
      <c r="AX505" s="184"/>
      <c r="AY505" s="187"/>
      <c r="AZ505" s="187"/>
    </row>
    <row r="506" spans="1:52" x14ac:dyDescent="0.25">
      <c r="A506" s="192">
        <f t="shared" si="7"/>
        <v>493</v>
      </c>
      <c r="B506" s="182"/>
      <c r="C506" s="202"/>
      <c r="D506" s="202"/>
      <c r="E506" s="202"/>
      <c r="F506" s="202"/>
      <c r="G506" s="202"/>
      <c r="H506" s="202"/>
      <c r="I506" s="184"/>
      <c r="J506" s="184"/>
      <c r="K506" s="184"/>
      <c r="L506" s="184"/>
      <c r="M506" s="184"/>
      <c r="N506" s="184"/>
      <c r="O506" s="211"/>
      <c r="P506" s="184"/>
      <c r="Q506" s="184"/>
      <c r="R506" s="184"/>
      <c r="S506" s="184"/>
      <c r="T506" s="184"/>
      <c r="U506" s="184"/>
      <c r="V506" s="184"/>
      <c r="W506" s="184"/>
      <c r="X506" s="184"/>
      <c r="Y506" s="184"/>
      <c r="Z506" s="184"/>
      <c r="AA506" s="184"/>
      <c r="AB506" s="184"/>
      <c r="AC506" s="184"/>
      <c r="AD506" s="184"/>
      <c r="AE506" s="184"/>
      <c r="AF506" s="184"/>
      <c r="AG506" s="184"/>
      <c r="AH506" s="197"/>
      <c r="AI506" s="184"/>
      <c r="AJ506" s="184"/>
      <c r="AK506" s="184"/>
      <c r="AL506" s="184"/>
      <c r="AM506" s="184"/>
      <c r="AN506" s="184"/>
      <c r="AO506" s="184"/>
      <c r="AP506" s="184"/>
      <c r="AQ506" s="184"/>
      <c r="AR506" s="184"/>
      <c r="AS506" s="184"/>
      <c r="AT506" s="184"/>
      <c r="AU506" s="184"/>
      <c r="AV506" s="184"/>
      <c r="AW506" s="184"/>
      <c r="AX506" s="184"/>
      <c r="AY506" s="187"/>
      <c r="AZ506" s="187"/>
    </row>
    <row r="507" spans="1:52" x14ac:dyDescent="0.25">
      <c r="A507" s="192">
        <f t="shared" si="7"/>
        <v>494</v>
      </c>
      <c r="B507" s="182"/>
      <c r="C507" s="202"/>
      <c r="D507" s="202"/>
      <c r="E507" s="202"/>
      <c r="F507" s="202"/>
      <c r="G507" s="202"/>
      <c r="H507" s="202"/>
      <c r="I507" s="184"/>
      <c r="J507" s="184"/>
      <c r="K507" s="184"/>
      <c r="L507" s="184"/>
      <c r="M507" s="184"/>
      <c r="N507" s="184"/>
      <c r="O507" s="211"/>
      <c r="P507" s="184"/>
      <c r="Q507" s="184"/>
      <c r="R507" s="184"/>
      <c r="S507" s="184"/>
      <c r="T507" s="184"/>
      <c r="U507" s="184"/>
      <c r="V507" s="184"/>
      <c r="W507" s="184"/>
      <c r="X507" s="184"/>
      <c r="Y507" s="184"/>
      <c r="Z507" s="184"/>
      <c r="AA507" s="184"/>
      <c r="AB507" s="184"/>
      <c r="AC507" s="184"/>
      <c r="AD507" s="184"/>
      <c r="AE507" s="184"/>
      <c r="AF507" s="184"/>
      <c r="AG507" s="184"/>
      <c r="AH507" s="197"/>
      <c r="AI507" s="184"/>
      <c r="AJ507" s="184"/>
      <c r="AK507" s="184"/>
      <c r="AL507" s="184"/>
      <c r="AM507" s="184"/>
      <c r="AN507" s="184"/>
      <c r="AO507" s="184"/>
      <c r="AP507" s="184"/>
      <c r="AQ507" s="184"/>
      <c r="AR507" s="184"/>
      <c r="AS507" s="184"/>
      <c r="AT507" s="184"/>
      <c r="AU507" s="184"/>
      <c r="AV507" s="184"/>
      <c r="AW507" s="184"/>
      <c r="AX507" s="184"/>
      <c r="AY507" s="187"/>
      <c r="AZ507" s="187"/>
    </row>
    <row r="508" spans="1:52" x14ac:dyDescent="0.25">
      <c r="A508" s="192">
        <f t="shared" si="7"/>
        <v>495</v>
      </c>
      <c r="B508" s="182"/>
      <c r="C508" s="202"/>
      <c r="D508" s="202"/>
      <c r="E508" s="202"/>
      <c r="F508" s="202"/>
      <c r="G508" s="202"/>
      <c r="H508" s="202"/>
      <c r="I508" s="184"/>
      <c r="J508" s="184"/>
      <c r="K508" s="184"/>
      <c r="L508" s="184"/>
      <c r="M508" s="184"/>
      <c r="N508" s="184"/>
      <c r="O508" s="211"/>
      <c r="P508" s="184"/>
      <c r="Q508" s="184"/>
      <c r="R508" s="184"/>
      <c r="S508" s="184"/>
      <c r="T508" s="184"/>
      <c r="U508" s="184"/>
      <c r="V508" s="184"/>
      <c r="W508" s="184"/>
      <c r="X508" s="184"/>
      <c r="Y508" s="184"/>
      <c r="Z508" s="184"/>
      <c r="AA508" s="184"/>
      <c r="AB508" s="184"/>
      <c r="AC508" s="184"/>
      <c r="AD508" s="184"/>
      <c r="AE508" s="184"/>
      <c r="AF508" s="184"/>
      <c r="AG508" s="184"/>
      <c r="AH508" s="197"/>
      <c r="AI508" s="184"/>
      <c r="AJ508" s="184"/>
      <c r="AK508" s="184"/>
      <c r="AL508" s="184"/>
      <c r="AM508" s="184"/>
      <c r="AN508" s="184"/>
      <c r="AO508" s="184"/>
      <c r="AP508" s="184"/>
      <c r="AQ508" s="184"/>
      <c r="AR508" s="184"/>
      <c r="AS508" s="184"/>
      <c r="AT508" s="184"/>
      <c r="AU508" s="184"/>
      <c r="AV508" s="184"/>
      <c r="AW508" s="184"/>
      <c r="AX508" s="184"/>
      <c r="AY508" s="187"/>
      <c r="AZ508" s="187"/>
    </row>
    <row r="509" spans="1:52" x14ac:dyDescent="0.25">
      <c r="A509" s="192">
        <f t="shared" si="7"/>
        <v>496</v>
      </c>
      <c r="B509" s="182"/>
      <c r="C509" s="202"/>
      <c r="D509" s="202"/>
      <c r="E509" s="202"/>
      <c r="F509" s="202"/>
      <c r="G509" s="202"/>
      <c r="H509" s="202"/>
      <c r="I509" s="184"/>
      <c r="J509" s="184"/>
      <c r="K509" s="184"/>
      <c r="L509" s="184"/>
      <c r="M509" s="184"/>
      <c r="N509" s="184"/>
      <c r="O509" s="211"/>
      <c r="P509" s="184"/>
      <c r="Q509" s="184"/>
      <c r="R509" s="184"/>
      <c r="S509" s="184"/>
      <c r="T509" s="184"/>
      <c r="U509" s="184"/>
      <c r="V509" s="184"/>
      <c r="W509" s="184"/>
      <c r="X509" s="184"/>
      <c r="Y509" s="184"/>
      <c r="Z509" s="184"/>
      <c r="AA509" s="184"/>
      <c r="AB509" s="184"/>
      <c r="AC509" s="184"/>
      <c r="AD509" s="184"/>
      <c r="AE509" s="184"/>
      <c r="AF509" s="184"/>
      <c r="AG509" s="184"/>
      <c r="AH509" s="197"/>
      <c r="AI509" s="184"/>
      <c r="AJ509" s="184"/>
      <c r="AK509" s="184"/>
      <c r="AL509" s="184"/>
      <c r="AM509" s="184"/>
      <c r="AN509" s="184"/>
      <c r="AO509" s="184"/>
      <c r="AP509" s="184"/>
      <c r="AQ509" s="184"/>
      <c r="AR509" s="184"/>
      <c r="AS509" s="184"/>
      <c r="AT509" s="184"/>
      <c r="AU509" s="184"/>
      <c r="AV509" s="184"/>
      <c r="AW509" s="184"/>
      <c r="AX509" s="184"/>
      <c r="AY509" s="187"/>
      <c r="AZ509" s="187"/>
    </row>
    <row r="510" spans="1:52" x14ac:dyDescent="0.25">
      <c r="A510" s="192">
        <f t="shared" si="7"/>
        <v>497</v>
      </c>
      <c r="B510" s="182"/>
      <c r="C510" s="202"/>
      <c r="D510" s="202"/>
      <c r="E510" s="202"/>
      <c r="F510" s="202"/>
      <c r="G510" s="202"/>
      <c r="H510" s="202"/>
      <c r="I510" s="184"/>
      <c r="J510" s="184"/>
      <c r="K510" s="184"/>
      <c r="L510" s="184"/>
      <c r="M510" s="184"/>
      <c r="N510" s="184"/>
      <c r="O510" s="211"/>
      <c r="P510" s="184"/>
      <c r="Q510" s="184"/>
      <c r="R510" s="184"/>
      <c r="S510" s="184"/>
      <c r="T510" s="184"/>
      <c r="U510" s="184"/>
      <c r="V510" s="184"/>
      <c r="W510" s="184"/>
      <c r="X510" s="184"/>
      <c r="Y510" s="184"/>
      <c r="Z510" s="184"/>
      <c r="AA510" s="184"/>
      <c r="AB510" s="184"/>
      <c r="AC510" s="184"/>
      <c r="AD510" s="184"/>
      <c r="AE510" s="184"/>
      <c r="AF510" s="184"/>
      <c r="AG510" s="184"/>
      <c r="AH510" s="197"/>
      <c r="AI510" s="184"/>
      <c r="AJ510" s="184"/>
      <c r="AK510" s="184"/>
      <c r="AL510" s="184"/>
      <c r="AM510" s="184"/>
      <c r="AN510" s="184"/>
      <c r="AO510" s="184"/>
      <c r="AP510" s="184"/>
      <c r="AQ510" s="184"/>
      <c r="AR510" s="184"/>
      <c r="AS510" s="184"/>
      <c r="AT510" s="184"/>
      <c r="AU510" s="184"/>
      <c r="AV510" s="184"/>
      <c r="AW510" s="184"/>
      <c r="AX510" s="184"/>
      <c r="AY510" s="187"/>
      <c r="AZ510" s="187"/>
    </row>
    <row r="511" spans="1:52" x14ac:dyDescent="0.25">
      <c r="A511" s="192">
        <f t="shared" si="7"/>
        <v>498</v>
      </c>
      <c r="B511" s="182"/>
      <c r="C511" s="202"/>
      <c r="D511" s="202"/>
      <c r="E511" s="202"/>
      <c r="F511" s="202"/>
      <c r="G511" s="202"/>
      <c r="H511" s="202"/>
      <c r="I511" s="184"/>
      <c r="J511" s="184"/>
      <c r="K511" s="184"/>
      <c r="L511" s="184"/>
      <c r="M511" s="184"/>
      <c r="N511" s="184"/>
      <c r="O511" s="211"/>
      <c r="P511" s="184"/>
      <c r="Q511" s="184"/>
      <c r="R511" s="184"/>
      <c r="S511" s="184"/>
      <c r="T511" s="184"/>
      <c r="U511" s="184"/>
      <c r="V511" s="184"/>
      <c r="W511" s="184"/>
      <c r="X511" s="184"/>
      <c r="Y511" s="184"/>
      <c r="Z511" s="184"/>
      <c r="AA511" s="184"/>
      <c r="AB511" s="184"/>
      <c r="AC511" s="184"/>
      <c r="AD511" s="184"/>
      <c r="AE511" s="184"/>
      <c r="AF511" s="184"/>
      <c r="AG511" s="184"/>
      <c r="AH511" s="197"/>
      <c r="AI511" s="184"/>
      <c r="AJ511" s="184"/>
      <c r="AK511" s="184"/>
      <c r="AL511" s="184"/>
      <c r="AM511" s="184"/>
      <c r="AN511" s="184"/>
      <c r="AO511" s="184"/>
      <c r="AP511" s="184"/>
      <c r="AQ511" s="184"/>
      <c r="AR511" s="184"/>
      <c r="AS511" s="184"/>
      <c r="AT511" s="184"/>
      <c r="AU511" s="184"/>
      <c r="AV511" s="184"/>
      <c r="AW511" s="184"/>
      <c r="AX511" s="184"/>
      <c r="AY511" s="187"/>
      <c r="AZ511" s="187"/>
    </row>
    <row r="512" spans="1:52" x14ac:dyDescent="0.25">
      <c r="A512" s="192">
        <f t="shared" si="7"/>
        <v>499</v>
      </c>
      <c r="B512" s="182"/>
      <c r="C512" s="202"/>
      <c r="D512" s="202"/>
      <c r="E512" s="202"/>
      <c r="F512" s="202"/>
      <c r="G512" s="202"/>
      <c r="H512" s="202"/>
      <c r="I512" s="184"/>
      <c r="J512" s="184"/>
      <c r="K512" s="184"/>
      <c r="L512" s="184"/>
      <c r="M512" s="184"/>
      <c r="N512" s="184"/>
      <c r="O512" s="211"/>
      <c r="P512" s="184"/>
      <c r="Q512" s="184"/>
      <c r="R512" s="184"/>
      <c r="S512" s="184"/>
      <c r="T512" s="184"/>
      <c r="U512" s="184"/>
      <c r="V512" s="184"/>
      <c r="W512" s="184"/>
      <c r="X512" s="184"/>
      <c r="Y512" s="184"/>
      <c r="Z512" s="184"/>
      <c r="AA512" s="184"/>
      <c r="AB512" s="184"/>
      <c r="AC512" s="184"/>
      <c r="AD512" s="184"/>
      <c r="AE512" s="184"/>
      <c r="AF512" s="184"/>
      <c r="AG512" s="184"/>
      <c r="AH512" s="197"/>
      <c r="AI512" s="184"/>
      <c r="AJ512" s="184"/>
      <c r="AK512" s="184"/>
      <c r="AL512" s="184"/>
      <c r="AM512" s="184"/>
      <c r="AN512" s="184"/>
      <c r="AO512" s="184"/>
      <c r="AP512" s="184"/>
      <c r="AQ512" s="184"/>
      <c r="AR512" s="184"/>
      <c r="AS512" s="184"/>
      <c r="AT512" s="184"/>
      <c r="AU512" s="184"/>
      <c r="AV512" s="184"/>
      <c r="AW512" s="184"/>
      <c r="AX512" s="184"/>
      <c r="AY512" s="187"/>
      <c r="AZ512" s="187"/>
    </row>
    <row r="513" spans="1:52" x14ac:dyDescent="0.25">
      <c r="A513" s="192">
        <f t="shared" si="7"/>
        <v>500</v>
      </c>
      <c r="B513" s="182"/>
      <c r="C513" s="202"/>
      <c r="D513" s="202"/>
      <c r="E513" s="202"/>
      <c r="F513" s="202"/>
      <c r="G513" s="202"/>
      <c r="H513" s="202"/>
      <c r="I513" s="184"/>
      <c r="J513" s="184"/>
      <c r="K513" s="184"/>
      <c r="L513" s="184"/>
      <c r="M513" s="184"/>
      <c r="N513" s="184"/>
      <c r="O513" s="211"/>
      <c r="P513" s="184"/>
      <c r="Q513" s="184"/>
      <c r="R513" s="184"/>
      <c r="S513" s="184"/>
      <c r="T513" s="184"/>
      <c r="U513" s="184"/>
      <c r="V513" s="184"/>
      <c r="W513" s="184"/>
      <c r="X513" s="184"/>
      <c r="Y513" s="184"/>
      <c r="Z513" s="184"/>
      <c r="AA513" s="184"/>
      <c r="AB513" s="184"/>
      <c r="AC513" s="184"/>
      <c r="AD513" s="184"/>
      <c r="AE513" s="184"/>
      <c r="AF513" s="184"/>
      <c r="AG513" s="184"/>
      <c r="AH513" s="197"/>
      <c r="AI513" s="184"/>
      <c r="AJ513" s="184"/>
      <c r="AK513" s="184"/>
      <c r="AL513" s="184"/>
      <c r="AM513" s="184"/>
      <c r="AN513" s="184"/>
      <c r="AO513" s="184"/>
      <c r="AP513" s="184"/>
      <c r="AQ513" s="184"/>
      <c r="AR513" s="184"/>
      <c r="AS513" s="184"/>
      <c r="AT513" s="184"/>
      <c r="AU513" s="184"/>
      <c r="AV513" s="184"/>
      <c r="AW513" s="184"/>
      <c r="AX513" s="184"/>
      <c r="AY513" s="187"/>
      <c r="AZ513" s="187"/>
    </row>
    <row r="514" spans="1:52" x14ac:dyDescent="0.25">
      <c r="A514" s="192">
        <f t="shared" si="7"/>
        <v>501</v>
      </c>
      <c r="B514" s="182"/>
      <c r="C514" s="202"/>
      <c r="D514" s="202"/>
      <c r="E514" s="202"/>
      <c r="F514" s="202"/>
      <c r="G514" s="202"/>
      <c r="H514" s="202"/>
      <c r="I514" s="184"/>
      <c r="J514" s="184"/>
      <c r="K514" s="184"/>
      <c r="L514" s="184"/>
      <c r="M514" s="184"/>
      <c r="N514" s="184"/>
      <c r="O514" s="211"/>
      <c r="P514" s="184"/>
      <c r="Q514" s="184"/>
      <c r="R514" s="184"/>
      <c r="S514" s="184"/>
      <c r="T514" s="184"/>
      <c r="U514" s="184"/>
      <c r="V514" s="184"/>
      <c r="W514" s="184"/>
      <c r="X514" s="184"/>
      <c r="Y514" s="184"/>
      <c r="Z514" s="184"/>
      <c r="AA514" s="184"/>
      <c r="AB514" s="184"/>
      <c r="AC514" s="184"/>
      <c r="AD514" s="184"/>
      <c r="AE514" s="184"/>
      <c r="AF514" s="184"/>
      <c r="AG514" s="184"/>
      <c r="AH514" s="197"/>
      <c r="AI514" s="184"/>
      <c r="AJ514" s="184"/>
      <c r="AK514" s="184"/>
      <c r="AL514" s="184"/>
      <c r="AM514" s="184"/>
      <c r="AN514" s="184"/>
      <c r="AO514" s="184"/>
      <c r="AP514" s="184"/>
      <c r="AQ514" s="184"/>
      <c r="AR514" s="184"/>
      <c r="AS514" s="184"/>
      <c r="AT514" s="184"/>
      <c r="AU514" s="184"/>
      <c r="AV514" s="184"/>
      <c r="AW514" s="184"/>
      <c r="AX514" s="184"/>
      <c r="AY514" s="187"/>
      <c r="AZ514" s="187"/>
    </row>
    <row r="515" spans="1:52" x14ac:dyDescent="0.25">
      <c r="A515" s="192">
        <f t="shared" si="7"/>
        <v>502</v>
      </c>
      <c r="B515" s="182"/>
      <c r="C515" s="202"/>
      <c r="D515" s="202"/>
      <c r="E515" s="202"/>
      <c r="F515" s="202"/>
      <c r="G515" s="202"/>
      <c r="H515" s="202"/>
      <c r="I515" s="184"/>
      <c r="J515" s="184"/>
      <c r="K515" s="184"/>
      <c r="L515" s="184"/>
      <c r="M515" s="184"/>
      <c r="N515" s="184"/>
      <c r="O515" s="211"/>
      <c r="P515" s="184"/>
      <c r="Q515" s="184"/>
      <c r="R515" s="184"/>
      <c r="S515" s="184"/>
      <c r="T515" s="184"/>
      <c r="U515" s="184"/>
      <c r="V515" s="184"/>
      <c r="W515" s="184"/>
      <c r="X515" s="184"/>
      <c r="Y515" s="184"/>
      <c r="Z515" s="184"/>
      <c r="AA515" s="184"/>
      <c r="AB515" s="184"/>
      <c r="AC515" s="184"/>
      <c r="AD515" s="184"/>
      <c r="AE515" s="184"/>
      <c r="AF515" s="184"/>
      <c r="AG515" s="184"/>
      <c r="AH515" s="197"/>
      <c r="AI515" s="184"/>
      <c r="AJ515" s="184"/>
      <c r="AK515" s="184"/>
      <c r="AL515" s="184"/>
      <c r="AM515" s="184"/>
      <c r="AN515" s="184"/>
      <c r="AO515" s="184"/>
      <c r="AP515" s="184"/>
      <c r="AQ515" s="184"/>
      <c r="AR515" s="184"/>
      <c r="AS515" s="184"/>
      <c r="AT515" s="184"/>
      <c r="AU515" s="184"/>
      <c r="AV515" s="184"/>
      <c r="AW515" s="184"/>
      <c r="AX515" s="184"/>
      <c r="AY515" s="187"/>
      <c r="AZ515" s="187"/>
    </row>
    <row r="516" spans="1:52" x14ac:dyDescent="0.25">
      <c r="A516" s="192">
        <f t="shared" si="7"/>
        <v>503</v>
      </c>
      <c r="B516" s="182"/>
      <c r="C516" s="202"/>
      <c r="D516" s="202"/>
      <c r="E516" s="202"/>
      <c r="F516" s="202"/>
      <c r="G516" s="202"/>
      <c r="H516" s="202"/>
      <c r="I516" s="184"/>
      <c r="J516" s="184"/>
      <c r="K516" s="184"/>
      <c r="L516" s="184"/>
      <c r="M516" s="184"/>
      <c r="N516" s="184"/>
      <c r="O516" s="211"/>
      <c r="P516" s="184"/>
      <c r="Q516" s="184"/>
      <c r="R516" s="184"/>
      <c r="S516" s="184"/>
      <c r="T516" s="184"/>
      <c r="U516" s="184"/>
      <c r="V516" s="184"/>
      <c r="W516" s="184"/>
      <c r="X516" s="184"/>
      <c r="Y516" s="184"/>
      <c r="Z516" s="184"/>
      <c r="AA516" s="184"/>
      <c r="AB516" s="184"/>
      <c r="AC516" s="184"/>
      <c r="AD516" s="184"/>
      <c r="AE516" s="184"/>
      <c r="AF516" s="184"/>
      <c r="AG516" s="184"/>
      <c r="AH516" s="197"/>
      <c r="AI516" s="184"/>
      <c r="AJ516" s="184"/>
      <c r="AK516" s="184"/>
      <c r="AL516" s="184"/>
      <c r="AM516" s="184"/>
      <c r="AN516" s="184"/>
      <c r="AO516" s="184"/>
      <c r="AP516" s="184"/>
      <c r="AQ516" s="184"/>
      <c r="AR516" s="184"/>
      <c r="AS516" s="184"/>
      <c r="AT516" s="184"/>
      <c r="AU516" s="184"/>
      <c r="AV516" s="184"/>
      <c r="AW516" s="184"/>
      <c r="AX516" s="184"/>
      <c r="AY516" s="187"/>
      <c r="AZ516" s="187"/>
    </row>
    <row r="517" spans="1:52" x14ac:dyDescent="0.25">
      <c r="A517" s="192">
        <f t="shared" si="7"/>
        <v>504</v>
      </c>
      <c r="B517" s="182"/>
      <c r="C517" s="202"/>
      <c r="D517" s="202"/>
      <c r="E517" s="202"/>
      <c r="F517" s="202"/>
      <c r="G517" s="202"/>
      <c r="H517" s="202"/>
      <c r="I517" s="184"/>
      <c r="J517" s="184"/>
      <c r="K517" s="184"/>
      <c r="L517" s="184"/>
      <c r="M517" s="184"/>
      <c r="N517" s="184"/>
      <c r="O517" s="211"/>
      <c r="P517" s="184"/>
      <c r="Q517" s="184"/>
      <c r="R517" s="184"/>
      <c r="S517" s="184"/>
      <c r="T517" s="184"/>
      <c r="U517" s="184"/>
      <c r="V517" s="184"/>
      <c r="W517" s="184"/>
      <c r="X517" s="184"/>
      <c r="Y517" s="184"/>
      <c r="Z517" s="184"/>
      <c r="AA517" s="184"/>
      <c r="AB517" s="184"/>
      <c r="AC517" s="184"/>
      <c r="AD517" s="184"/>
      <c r="AE517" s="184"/>
      <c r="AF517" s="184"/>
      <c r="AG517" s="184"/>
      <c r="AH517" s="197"/>
      <c r="AI517" s="184"/>
      <c r="AJ517" s="184"/>
      <c r="AK517" s="184"/>
      <c r="AL517" s="184"/>
      <c r="AM517" s="184"/>
      <c r="AN517" s="184"/>
      <c r="AO517" s="184"/>
      <c r="AP517" s="184"/>
      <c r="AQ517" s="184"/>
      <c r="AR517" s="184"/>
      <c r="AS517" s="184"/>
      <c r="AT517" s="184"/>
      <c r="AU517" s="184"/>
      <c r="AV517" s="184"/>
      <c r="AW517" s="184"/>
      <c r="AX517" s="184"/>
      <c r="AY517" s="187"/>
      <c r="AZ517" s="187"/>
    </row>
    <row r="518" spans="1:52" x14ac:dyDescent="0.25">
      <c r="A518" s="192">
        <f t="shared" si="7"/>
        <v>505</v>
      </c>
      <c r="B518" s="182"/>
      <c r="C518" s="202"/>
      <c r="D518" s="202"/>
      <c r="E518" s="202"/>
      <c r="F518" s="202"/>
      <c r="G518" s="202"/>
      <c r="H518" s="202"/>
      <c r="I518" s="184"/>
      <c r="J518" s="184"/>
      <c r="K518" s="184"/>
      <c r="L518" s="184"/>
      <c r="M518" s="184"/>
      <c r="N518" s="184"/>
      <c r="O518" s="211"/>
      <c r="P518" s="184"/>
      <c r="Q518" s="184"/>
      <c r="R518" s="184"/>
      <c r="S518" s="184"/>
      <c r="T518" s="184"/>
      <c r="U518" s="184"/>
      <c r="V518" s="184"/>
      <c r="W518" s="184"/>
      <c r="X518" s="184"/>
      <c r="Y518" s="184"/>
      <c r="Z518" s="184"/>
      <c r="AA518" s="184"/>
      <c r="AB518" s="184"/>
      <c r="AC518" s="184"/>
      <c r="AD518" s="184"/>
      <c r="AE518" s="184"/>
      <c r="AF518" s="184"/>
      <c r="AG518" s="184"/>
      <c r="AH518" s="197"/>
      <c r="AI518" s="184"/>
      <c r="AJ518" s="184"/>
      <c r="AK518" s="184"/>
      <c r="AL518" s="184"/>
      <c r="AM518" s="184"/>
      <c r="AN518" s="184"/>
      <c r="AO518" s="184"/>
      <c r="AP518" s="184"/>
      <c r="AQ518" s="184"/>
      <c r="AR518" s="184"/>
      <c r="AS518" s="184"/>
      <c r="AT518" s="184"/>
      <c r="AU518" s="184"/>
      <c r="AV518" s="184"/>
      <c r="AW518" s="184"/>
      <c r="AX518" s="184"/>
      <c r="AY518" s="187"/>
      <c r="AZ518" s="187"/>
    </row>
    <row r="519" spans="1:52" x14ac:dyDescent="0.25">
      <c r="A519" s="192">
        <f t="shared" si="7"/>
        <v>506</v>
      </c>
      <c r="B519" s="182"/>
      <c r="C519" s="202"/>
      <c r="D519" s="202"/>
      <c r="E519" s="202"/>
      <c r="F519" s="202"/>
      <c r="G519" s="202"/>
      <c r="H519" s="202"/>
      <c r="I519" s="184"/>
      <c r="J519" s="184"/>
      <c r="K519" s="184"/>
      <c r="L519" s="184"/>
      <c r="M519" s="184"/>
      <c r="N519" s="184"/>
      <c r="O519" s="211"/>
      <c r="P519" s="184"/>
      <c r="Q519" s="184"/>
      <c r="R519" s="184"/>
      <c r="S519" s="184"/>
      <c r="T519" s="184"/>
      <c r="U519" s="184"/>
      <c r="V519" s="184"/>
      <c r="W519" s="184"/>
      <c r="X519" s="184"/>
      <c r="Y519" s="184"/>
      <c r="Z519" s="184"/>
      <c r="AA519" s="184"/>
      <c r="AB519" s="184"/>
      <c r="AC519" s="184"/>
      <c r="AD519" s="184"/>
      <c r="AE519" s="184"/>
      <c r="AF519" s="184"/>
      <c r="AG519" s="184"/>
      <c r="AH519" s="197"/>
      <c r="AI519" s="184"/>
      <c r="AJ519" s="184"/>
      <c r="AK519" s="184"/>
      <c r="AL519" s="184"/>
      <c r="AM519" s="184"/>
      <c r="AN519" s="184"/>
      <c r="AO519" s="184"/>
      <c r="AP519" s="184"/>
      <c r="AQ519" s="184"/>
      <c r="AR519" s="184"/>
      <c r="AS519" s="184"/>
      <c r="AT519" s="184"/>
      <c r="AU519" s="184"/>
      <c r="AV519" s="184"/>
      <c r="AW519" s="184"/>
      <c r="AX519" s="184"/>
      <c r="AY519" s="187"/>
      <c r="AZ519" s="187"/>
    </row>
    <row r="520" spans="1:52" x14ac:dyDescent="0.25">
      <c r="A520" s="192">
        <f t="shared" si="7"/>
        <v>507</v>
      </c>
      <c r="B520" s="182"/>
      <c r="C520" s="202"/>
      <c r="D520" s="202"/>
      <c r="E520" s="202"/>
      <c r="F520" s="202"/>
      <c r="G520" s="202"/>
      <c r="H520" s="202"/>
      <c r="I520" s="184"/>
      <c r="J520" s="184"/>
      <c r="K520" s="184"/>
      <c r="L520" s="184"/>
      <c r="M520" s="184"/>
      <c r="N520" s="184"/>
      <c r="O520" s="211"/>
      <c r="P520" s="184"/>
      <c r="Q520" s="184"/>
      <c r="R520" s="184"/>
      <c r="S520" s="184"/>
      <c r="T520" s="184"/>
      <c r="U520" s="184"/>
      <c r="V520" s="184"/>
      <c r="W520" s="184"/>
      <c r="X520" s="184"/>
      <c r="Y520" s="184"/>
      <c r="Z520" s="184"/>
      <c r="AA520" s="184"/>
      <c r="AB520" s="184"/>
      <c r="AC520" s="184"/>
      <c r="AD520" s="184"/>
      <c r="AE520" s="184"/>
      <c r="AF520" s="184"/>
      <c r="AG520" s="184"/>
      <c r="AH520" s="197"/>
      <c r="AI520" s="184"/>
      <c r="AJ520" s="184"/>
      <c r="AK520" s="184"/>
      <c r="AL520" s="184"/>
      <c r="AM520" s="184"/>
      <c r="AN520" s="184"/>
      <c r="AO520" s="184"/>
      <c r="AP520" s="184"/>
      <c r="AQ520" s="184"/>
      <c r="AR520" s="184"/>
      <c r="AS520" s="184"/>
      <c r="AT520" s="184"/>
      <c r="AU520" s="184"/>
      <c r="AV520" s="184"/>
      <c r="AW520" s="184"/>
      <c r="AX520" s="184"/>
      <c r="AY520" s="187"/>
      <c r="AZ520" s="187"/>
    </row>
    <row r="521" spans="1:52" x14ac:dyDescent="0.25">
      <c r="A521" s="192">
        <f t="shared" si="7"/>
        <v>508</v>
      </c>
      <c r="B521" s="182"/>
      <c r="C521" s="202"/>
      <c r="D521" s="202"/>
      <c r="E521" s="202"/>
      <c r="F521" s="202"/>
      <c r="G521" s="202"/>
      <c r="H521" s="202"/>
      <c r="I521" s="184"/>
      <c r="J521" s="184"/>
      <c r="K521" s="184"/>
      <c r="L521" s="184"/>
      <c r="M521" s="184"/>
      <c r="N521" s="184"/>
      <c r="O521" s="211"/>
      <c r="P521" s="184"/>
      <c r="Q521" s="184"/>
      <c r="R521" s="184"/>
      <c r="S521" s="184"/>
      <c r="T521" s="184"/>
      <c r="U521" s="184"/>
      <c r="V521" s="184"/>
      <c r="W521" s="184"/>
      <c r="X521" s="184"/>
      <c r="Y521" s="184"/>
      <c r="Z521" s="184"/>
      <c r="AA521" s="184"/>
      <c r="AB521" s="184"/>
      <c r="AC521" s="184"/>
      <c r="AD521" s="184"/>
      <c r="AE521" s="184"/>
      <c r="AF521" s="184"/>
      <c r="AG521" s="184"/>
      <c r="AH521" s="197"/>
      <c r="AI521" s="184"/>
      <c r="AJ521" s="184"/>
      <c r="AK521" s="184"/>
      <c r="AL521" s="184"/>
      <c r="AM521" s="184"/>
      <c r="AN521" s="184"/>
      <c r="AO521" s="184"/>
      <c r="AP521" s="184"/>
      <c r="AQ521" s="184"/>
      <c r="AR521" s="184"/>
      <c r="AS521" s="184"/>
      <c r="AT521" s="184"/>
      <c r="AU521" s="184"/>
      <c r="AV521" s="184"/>
      <c r="AW521" s="184"/>
      <c r="AX521" s="184"/>
      <c r="AY521" s="187"/>
      <c r="AZ521" s="187"/>
    </row>
    <row r="522" spans="1:52" x14ac:dyDescent="0.25">
      <c r="A522" s="192">
        <f t="shared" si="7"/>
        <v>509</v>
      </c>
      <c r="B522" s="182"/>
      <c r="C522" s="202"/>
      <c r="D522" s="202"/>
      <c r="E522" s="202"/>
      <c r="F522" s="202"/>
      <c r="G522" s="202"/>
      <c r="H522" s="202"/>
      <c r="I522" s="184"/>
      <c r="J522" s="184"/>
      <c r="K522" s="184"/>
      <c r="L522" s="184"/>
      <c r="M522" s="184"/>
      <c r="N522" s="184"/>
      <c r="O522" s="211"/>
      <c r="P522" s="184"/>
      <c r="Q522" s="184"/>
      <c r="R522" s="184"/>
      <c r="S522" s="184"/>
      <c r="T522" s="184"/>
      <c r="U522" s="184"/>
      <c r="V522" s="184"/>
      <c r="W522" s="184"/>
      <c r="X522" s="184"/>
      <c r="Y522" s="184"/>
      <c r="Z522" s="184"/>
      <c r="AA522" s="184"/>
      <c r="AB522" s="184"/>
      <c r="AC522" s="184"/>
      <c r="AD522" s="184"/>
      <c r="AE522" s="184"/>
      <c r="AF522" s="184"/>
      <c r="AG522" s="184"/>
      <c r="AH522" s="197"/>
      <c r="AI522" s="184"/>
      <c r="AJ522" s="184"/>
      <c r="AK522" s="184"/>
      <c r="AL522" s="184"/>
      <c r="AM522" s="184"/>
      <c r="AN522" s="184"/>
      <c r="AO522" s="184"/>
      <c r="AP522" s="184"/>
      <c r="AQ522" s="184"/>
      <c r="AR522" s="184"/>
      <c r="AS522" s="184"/>
      <c r="AT522" s="184"/>
      <c r="AU522" s="184"/>
      <c r="AV522" s="184"/>
      <c r="AW522" s="184"/>
      <c r="AX522" s="184"/>
      <c r="AY522" s="187"/>
      <c r="AZ522" s="187"/>
    </row>
    <row r="523" spans="1:52" x14ac:dyDescent="0.25">
      <c r="A523" s="192">
        <f t="shared" si="7"/>
        <v>510</v>
      </c>
      <c r="B523" s="182"/>
      <c r="C523" s="202"/>
      <c r="D523" s="202"/>
      <c r="E523" s="202"/>
      <c r="F523" s="202"/>
      <c r="G523" s="202"/>
      <c r="H523" s="202"/>
      <c r="I523" s="184"/>
      <c r="J523" s="184"/>
      <c r="K523" s="184"/>
      <c r="L523" s="184"/>
      <c r="M523" s="184"/>
      <c r="N523" s="184"/>
      <c r="O523" s="211"/>
      <c r="P523" s="184"/>
      <c r="Q523" s="184"/>
      <c r="R523" s="184"/>
      <c r="S523" s="184"/>
      <c r="T523" s="184"/>
      <c r="U523" s="184"/>
      <c r="V523" s="184"/>
      <c r="W523" s="184"/>
      <c r="X523" s="184"/>
      <c r="Y523" s="184"/>
      <c r="Z523" s="184"/>
      <c r="AA523" s="184"/>
      <c r="AB523" s="184"/>
      <c r="AC523" s="184"/>
      <c r="AD523" s="184"/>
      <c r="AE523" s="184"/>
      <c r="AF523" s="184"/>
      <c r="AG523" s="184"/>
      <c r="AH523" s="197"/>
      <c r="AI523" s="184"/>
      <c r="AJ523" s="184"/>
      <c r="AK523" s="184"/>
      <c r="AL523" s="184"/>
      <c r="AM523" s="184"/>
      <c r="AN523" s="184"/>
      <c r="AO523" s="184"/>
      <c r="AP523" s="184"/>
      <c r="AQ523" s="184"/>
      <c r="AR523" s="184"/>
      <c r="AS523" s="184"/>
      <c r="AT523" s="184"/>
      <c r="AU523" s="184"/>
      <c r="AV523" s="184"/>
      <c r="AW523" s="184"/>
      <c r="AX523" s="184"/>
      <c r="AY523" s="187"/>
      <c r="AZ523" s="187"/>
    </row>
    <row r="524" spans="1:52" x14ac:dyDescent="0.25">
      <c r="A524" s="192">
        <f t="shared" si="7"/>
        <v>511</v>
      </c>
      <c r="B524" s="182"/>
      <c r="C524" s="202"/>
      <c r="D524" s="202"/>
      <c r="E524" s="202"/>
      <c r="F524" s="202"/>
      <c r="G524" s="202"/>
      <c r="H524" s="202"/>
      <c r="I524" s="184"/>
      <c r="J524" s="184"/>
      <c r="K524" s="184"/>
      <c r="L524" s="184"/>
      <c r="M524" s="184"/>
      <c r="N524" s="184"/>
      <c r="O524" s="211"/>
      <c r="P524" s="184"/>
      <c r="Q524" s="184"/>
      <c r="R524" s="184"/>
      <c r="S524" s="184"/>
      <c r="T524" s="184"/>
      <c r="U524" s="184"/>
      <c r="V524" s="184"/>
      <c r="W524" s="184"/>
      <c r="X524" s="184"/>
      <c r="Y524" s="184"/>
      <c r="Z524" s="184"/>
      <c r="AA524" s="184"/>
      <c r="AB524" s="184"/>
      <c r="AC524" s="184"/>
      <c r="AD524" s="184"/>
      <c r="AE524" s="184"/>
      <c r="AF524" s="184"/>
      <c r="AG524" s="184"/>
      <c r="AH524" s="197"/>
      <c r="AI524" s="184"/>
      <c r="AJ524" s="184"/>
      <c r="AK524" s="184"/>
      <c r="AL524" s="184"/>
      <c r="AM524" s="184"/>
      <c r="AN524" s="184"/>
      <c r="AO524" s="184"/>
      <c r="AP524" s="184"/>
      <c r="AQ524" s="184"/>
      <c r="AR524" s="184"/>
      <c r="AS524" s="184"/>
      <c r="AT524" s="184"/>
      <c r="AU524" s="184"/>
      <c r="AV524" s="184"/>
      <c r="AW524" s="184"/>
      <c r="AX524" s="184"/>
      <c r="AY524" s="187"/>
      <c r="AZ524" s="187"/>
    </row>
    <row r="525" spans="1:52" x14ac:dyDescent="0.25">
      <c r="A525" s="192">
        <f t="shared" si="7"/>
        <v>512</v>
      </c>
      <c r="B525" s="182"/>
      <c r="C525" s="202"/>
      <c r="D525" s="202"/>
      <c r="E525" s="202"/>
      <c r="F525" s="202"/>
      <c r="G525" s="202"/>
      <c r="H525" s="202"/>
      <c r="I525" s="184"/>
      <c r="J525" s="184"/>
      <c r="K525" s="184"/>
      <c r="L525" s="184"/>
      <c r="M525" s="184"/>
      <c r="N525" s="184"/>
      <c r="O525" s="211"/>
      <c r="P525" s="184"/>
      <c r="Q525" s="184"/>
      <c r="R525" s="184"/>
      <c r="S525" s="184"/>
      <c r="T525" s="184"/>
      <c r="U525" s="184"/>
      <c r="V525" s="184"/>
      <c r="W525" s="184"/>
      <c r="X525" s="184"/>
      <c r="Y525" s="184"/>
      <c r="Z525" s="184"/>
      <c r="AA525" s="184"/>
      <c r="AB525" s="184"/>
      <c r="AC525" s="184"/>
      <c r="AD525" s="184"/>
      <c r="AE525" s="184"/>
      <c r="AF525" s="184"/>
      <c r="AG525" s="184"/>
      <c r="AH525" s="197"/>
      <c r="AI525" s="184"/>
      <c r="AJ525" s="184"/>
      <c r="AK525" s="184"/>
      <c r="AL525" s="184"/>
      <c r="AM525" s="184"/>
      <c r="AN525" s="184"/>
      <c r="AO525" s="184"/>
      <c r="AP525" s="184"/>
      <c r="AQ525" s="184"/>
      <c r="AR525" s="184"/>
      <c r="AS525" s="184"/>
      <c r="AT525" s="184"/>
      <c r="AU525" s="184"/>
      <c r="AV525" s="184"/>
      <c r="AW525" s="184"/>
      <c r="AX525" s="184"/>
      <c r="AY525" s="187"/>
      <c r="AZ525" s="187"/>
    </row>
    <row r="526" spans="1:52" x14ac:dyDescent="0.25">
      <c r="A526" s="192">
        <f t="shared" si="7"/>
        <v>513</v>
      </c>
      <c r="B526" s="182"/>
      <c r="C526" s="202"/>
      <c r="D526" s="202"/>
      <c r="E526" s="202"/>
      <c r="F526" s="202"/>
      <c r="G526" s="202"/>
      <c r="H526" s="202"/>
      <c r="I526" s="184"/>
      <c r="J526" s="184"/>
      <c r="K526" s="184"/>
      <c r="L526" s="184"/>
      <c r="M526" s="184"/>
      <c r="N526" s="184"/>
      <c r="O526" s="211"/>
      <c r="P526" s="184"/>
      <c r="Q526" s="184"/>
      <c r="R526" s="184"/>
      <c r="S526" s="184"/>
      <c r="T526" s="184"/>
      <c r="U526" s="184"/>
      <c r="V526" s="184"/>
      <c r="W526" s="184"/>
      <c r="X526" s="184"/>
      <c r="Y526" s="184"/>
      <c r="Z526" s="184"/>
      <c r="AA526" s="184"/>
      <c r="AB526" s="184"/>
      <c r="AC526" s="184"/>
      <c r="AD526" s="184"/>
      <c r="AE526" s="184"/>
      <c r="AF526" s="184"/>
      <c r="AG526" s="184"/>
      <c r="AH526" s="197"/>
      <c r="AI526" s="184"/>
      <c r="AJ526" s="184"/>
      <c r="AK526" s="184"/>
      <c r="AL526" s="184"/>
      <c r="AM526" s="184"/>
      <c r="AN526" s="184"/>
      <c r="AO526" s="184"/>
      <c r="AP526" s="184"/>
      <c r="AQ526" s="184"/>
      <c r="AR526" s="184"/>
      <c r="AS526" s="184"/>
      <c r="AT526" s="184"/>
      <c r="AU526" s="184"/>
      <c r="AV526" s="184"/>
      <c r="AW526" s="184"/>
      <c r="AX526" s="184"/>
      <c r="AY526" s="187"/>
      <c r="AZ526" s="187"/>
    </row>
    <row r="527" spans="1:52" x14ac:dyDescent="0.25">
      <c r="A527" s="192">
        <f t="shared" si="7"/>
        <v>514</v>
      </c>
      <c r="B527" s="182"/>
      <c r="C527" s="202"/>
      <c r="D527" s="202"/>
      <c r="E527" s="202"/>
      <c r="F527" s="202"/>
      <c r="G527" s="202"/>
      <c r="H527" s="202"/>
      <c r="I527" s="184"/>
      <c r="J527" s="184"/>
      <c r="K527" s="184"/>
      <c r="L527" s="184"/>
      <c r="M527" s="184"/>
      <c r="N527" s="184"/>
      <c r="O527" s="211"/>
      <c r="P527" s="184"/>
      <c r="Q527" s="184"/>
      <c r="R527" s="184"/>
      <c r="S527" s="184"/>
      <c r="T527" s="184"/>
      <c r="U527" s="184"/>
      <c r="V527" s="184"/>
      <c r="W527" s="184"/>
      <c r="X527" s="184"/>
      <c r="Y527" s="184"/>
      <c r="Z527" s="184"/>
      <c r="AA527" s="184"/>
      <c r="AB527" s="184"/>
      <c r="AC527" s="184"/>
      <c r="AD527" s="184"/>
      <c r="AE527" s="184"/>
      <c r="AF527" s="184"/>
      <c r="AG527" s="184"/>
      <c r="AH527" s="197"/>
      <c r="AI527" s="184"/>
      <c r="AJ527" s="184"/>
      <c r="AK527" s="184"/>
      <c r="AL527" s="184"/>
      <c r="AM527" s="184"/>
      <c r="AN527" s="184"/>
      <c r="AO527" s="184"/>
      <c r="AP527" s="184"/>
      <c r="AQ527" s="184"/>
      <c r="AR527" s="184"/>
      <c r="AS527" s="184"/>
      <c r="AT527" s="184"/>
      <c r="AU527" s="184"/>
      <c r="AV527" s="184"/>
      <c r="AW527" s="184"/>
      <c r="AX527" s="184"/>
      <c r="AY527" s="187"/>
      <c r="AZ527" s="187"/>
    </row>
    <row r="528" spans="1:52" x14ac:dyDescent="0.25">
      <c r="A528" s="192">
        <f t="shared" ref="A528:A591" si="8">+A527+1</f>
        <v>515</v>
      </c>
      <c r="B528" s="182"/>
      <c r="C528" s="202"/>
      <c r="D528" s="202"/>
      <c r="E528" s="202"/>
      <c r="F528" s="202"/>
      <c r="G528" s="202"/>
      <c r="H528" s="202"/>
      <c r="I528" s="184"/>
      <c r="J528" s="184"/>
      <c r="K528" s="184"/>
      <c r="L528" s="184"/>
      <c r="M528" s="184"/>
      <c r="N528" s="184"/>
      <c r="O528" s="211"/>
      <c r="P528" s="184"/>
      <c r="Q528" s="184"/>
      <c r="R528" s="184"/>
      <c r="S528" s="184"/>
      <c r="T528" s="184"/>
      <c r="U528" s="184"/>
      <c r="V528" s="184"/>
      <c r="W528" s="184"/>
      <c r="X528" s="184"/>
      <c r="Y528" s="184"/>
      <c r="Z528" s="184"/>
      <c r="AA528" s="184"/>
      <c r="AB528" s="184"/>
      <c r="AC528" s="184"/>
      <c r="AD528" s="184"/>
      <c r="AE528" s="184"/>
      <c r="AF528" s="184"/>
      <c r="AG528" s="184"/>
      <c r="AH528" s="197"/>
      <c r="AI528" s="184"/>
      <c r="AJ528" s="184"/>
      <c r="AK528" s="184"/>
      <c r="AL528" s="184"/>
      <c r="AM528" s="184"/>
      <c r="AN528" s="184"/>
      <c r="AO528" s="184"/>
      <c r="AP528" s="184"/>
      <c r="AQ528" s="184"/>
      <c r="AR528" s="184"/>
      <c r="AS528" s="184"/>
      <c r="AT528" s="184"/>
      <c r="AU528" s="184"/>
      <c r="AV528" s="184"/>
      <c r="AW528" s="184"/>
      <c r="AX528" s="184"/>
      <c r="AY528" s="187"/>
      <c r="AZ528" s="187"/>
    </row>
    <row r="529" spans="1:52" x14ac:dyDescent="0.25">
      <c r="A529" s="192">
        <f t="shared" si="8"/>
        <v>516</v>
      </c>
      <c r="B529" s="182"/>
      <c r="C529" s="202"/>
      <c r="D529" s="202"/>
      <c r="E529" s="202"/>
      <c r="F529" s="202"/>
      <c r="G529" s="202"/>
      <c r="H529" s="202"/>
      <c r="I529" s="184"/>
      <c r="J529" s="184"/>
      <c r="K529" s="184"/>
      <c r="L529" s="184"/>
      <c r="M529" s="184"/>
      <c r="N529" s="184"/>
      <c r="O529" s="211"/>
      <c r="P529" s="184"/>
      <c r="Q529" s="184"/>
      <c r="R529" s="184"/>
      <c r="S529" s="184"/>
      <c r="T529" s="184"/>
      <c r="U529" s="184"/>
      <c r="V529" s="184"/>
      <c r="W529" s="184"/>
      <c r="X529" s="184"/>
      <c r="Y529" s="184"/>
      <c r="Z529" s="184"/>
      <c r="AA529" s="184"/>
      <c r="AB529" s="184"/>
      <c r="AC529" s="184"/>
      <c r="AD529" s="184"/>
      <c r="AE529" s="184"/>
      <c r="AF529" s="184"/>
      <c r="AG529" s="184"/>
      <c r="AH529" s="197"/>
      <c r="AI529" s="184"/>
      <c r="AJ529" s="184"/>
      <c r="AK529" s="184"/>
      <c r="AL529" s="184"/>
      <c r="AM529" s="184"/>
      <c r="AN529" s="184"/>
      <c r="AO529" s="184"/>
      <c r="AP529" s="184"/>
      <c r="AQ529" s="184"/>
      <c r="AR529" s="184"/>
      <c r="AS529" s="184"/>
      <c r="AT529" s="184"/>
      <c r="AU529" s="184"/>
      <c r="AV529" s="184"/>
      <c r="AW529" s="184"/>
      <c r="AX529" s="184"/>
      <c r="AY529" s="187"/>
      <c r="AZ529" s="187"/>
    </row>
    <row r="530" spans="1:52" x14ac:dyDescent="0.25">
      <c r="A530" s="192">
        <f t="shared" si="8"/>
        <v>517</v>
      </c>
      <c r="B530" s="182"/>
      <c r="C530" s="202"/>
      <c r="D530" s="202"/>
      <c r="E530" s="202"/>
      <c r="F530" s="202"/>
      <c r="G530" s="202"/>
      <c r="H530" s="202"/>
      <c r="I530" s="184"/>
      <c r="J530" s="184"/>
      <c r="K530" s="184"/>
      <c r="L530" s="184"/>
      <c r="M530" s="184"/>
      <c r="N530" s="184"/>
      <c r="O530" s="211"/>
      <c r="P530" s="184"/>
      <c r="Q530" s="184"/>
      <c r="R530" s="184"/>
      <c r="S530" s="184"/>
      <c r="T530" s="184"/>
      <c r="U530" s="184"/>
      <c r="V530" s="184"/>
      <c r="W530" s="184"/>
      <c r="X530" s="184"/>
      <c r="Y530" s="184"/>
      <c r="Z530" s="184"/>
      <c r="AA530" s="184"/>
      <c r="AB530" s="184"/>
      <c r="AC530" s="184"/>
      <c r="AD530" s="184"/>
      <c r="AE530" s="184"/>
      <c r="AF530" s="184"/>
      <c r="AG530" s="184"/>
      <c r="AH530" s="197"/>
      <c r="AI530" s="184"/>
      <c r="AJ530" s="184"/>
      <c r="AK530" s="184"/>
      <c r="AL530" s="184"/>
      <c r="AM530" s="184"/>
      <c r="AN530" s="184"/>
      <c r="AO530" s="184"/>
      <c r="AP530" s="184"/>
      <c r="AQ530" s="184"/>
      <c r="AR530" s="184"/>
      <c r="AS530" s="184"/>
      <c r="AT530" s="184"/>
      <c r="AU530" s="184"/>
      <c r="AV530" s="184"/>
      <c r="AW530" s="184"/>
      <c r="AX530" s="184"/>
      <c r="AY530" s="187"/>
      <c r="AZ530" s="187"/>
    </row>
    <row r="531" spans="1:52" x14ac:dyDescent="0.25">
      <c r="A531" s="192">
        <f t="shared" si="8"/>
        <v>518</v>
      </c>
      <c r="B531" s="182"/>
      <c r="C531" s="202"/>
      <c r="D531" s="202"/>
      <c r="E531" s="202"/>
      <c r="F531" s="202"/>
      <c r="G531" s="202"/>
      <c r="H531" s="202"/>
      <c r="I531" s="184"/>
      <c r="J531" s="184"/>
      <c r="K531" s="184"/>
      <c r="L531" s="184"/>
      <c r="M531" s="184"/>
      <c r="N531" s="184"/>
      <c r="O531" s="211"/>
      <c r="P531" s="184"/>
      <c r="Q531" s="184"/>
      <c r="R531" s="184"/>
      <c r="S531" s="184"/>
      <c r="T531" s="184"/>
      <c r="U531" s="184"/>
      <c r="V531" s="184"/>
      <c r="W531" s="184"/>
      <c r="X531" s="184"/>
      <c r="Y531" s="184"/>
      <c r="Z531" s="184"/>
      <c r="AA531" s="184"/>
      <c r="AB531" s="184"/>
      <c r="AC531" s="184"/>
      <c r="AD531" s="184"/>
      <c r="AE531" s="184"/>
      <c r="AF531" s="184"/>
      <c r="AG531" s="184"/>
      <c r="AH531" s="197"/>
      <c r="AI531" s="184"/>
      <c r="AJ531" s="184"/>
      <c r="AK531" s="184"/>
      <c r="AL531" s="184"/>
      <c r="AM531" s="184"/>
      <c r="AN531" s="184"/>
      <c r="AO531" s="184"/>
      <c r="AP531" s="184"/>
      <c r="AQ531" s="184"/>
      <c r="AR531" s="184"/>
      <c r="AS531" s="184"/>
      <c r="AT531" s="184"/>
      <c r="AU531" s="184"/>
      <c r="AV531" s="184"/>
      <c r="AW531" s="184"/>
      <c r="AX531" s="184"/>
      <c r="AY531" s="187"/>
      <c r="AZ531" s="187"/>
    </row>
    <row r="532" spans="1:52" x14ac:dyDescent="0.25">
      <c r="A532" s="192">
        <f t="shared" si="8"/>
        <v>519</v>
      </c>
      <c r="B532" s="182"/>
      <c r="C532" s="202"/>
      <c r="D532" s="202"/>
      <c r="E532" s="202"/>
      <c r="F532" s="202"/>
      <c r="G532" s="202"/>
      <c r="H532" s="202"/>
      <c r="I532" s="184"/>
      <c r="J532" s="184"/>
      <c r="K532" s="184"/>
      <c r="L532" s="184"/>
      <c r="M532" s="184"/>
      <c r="N532" s="184"/>
      <c r="O532" s="211"/>
      <c r="P532" s="184"/>
      <c r="Q532" s="184"/>
      <c r="R532" s="184"/>
      <c r="S532" s="184"/>
      <c r="T532" s="184"/>
      <c r="U532" s="184"/>
      <c r="V532" s="184"/>
      <c r="W532" s="184"/>
      <c r="X532" s="184"/>
      <c r="Y532" s="184"/>
      <c r="Z532" s="184"/>
      <c r="AA532" s="184"/>
      <c r="AB532" s="184"/>
      <c r="AC532" s="184"/>
      <c r="AD532" s="184"/>
      <c r="AE532" s="184"/>
      <c r="AF532" s="184"/>
      <c r="AG532" s="184"/>
      <c r="AH532" s="197"/>
      <c r="AI532" s="184"/>
      <c r="AJ532" s="184"/>
      <c r="AK532" s="184"/>
      <c r="AL532" s="184"/>
      <c r="AM532" s="184"/>
      <c r="AN532" s="184"/>
      <c r="AO532" s="184"/>
      <c r="AP532" s="184"/>
      <c r="AQ532" s="184"/>
      <c r="AR532" s="184"/>
      <c r="AS532" s="184"/>
      <c r="AT532" s="184"/>
      <c r="AU532" s="184"/>
      <c r="AV532" s="184"/>
      <c r="AW532" s="184"/>
      <c r="AX532" s="184"/>
      <c r="AY532" s="187"/>
      <c r="AZ532" s="187"/>
    </row>
    <row r="533" spans="1:52" x14ac:dyDescent="0.25">
      <c r="A533" s="192">
        <f t="shared" si="8"/>
        <v>520</v>
      </c>
      <c r="B533" s="182"/>
      <c r="C533" s="202"/>
      <c r="D533" s="202"/>
      <c r="E533" s="202"/>
      <c r="F533" s="202"/>
      <c r="G533" s="202"/>
      <c r="H533" s="202"/>
      <c r="I533" s="184"/>
      <c r="J533" s="184"/>
      <c r="K533" s="184"/>
      <c r="L533" s="184"/>
      <c r="M533" s="184"/>
      <c r="N533" s="184"/>
      <c r="O533" s="211"/>
      <c r="P533" s="184"/>
      <c r="Q533" s="184"/>
      <c r="R533" s="184"/>
      <c r="S533" s="184"/>
      <c r="T533" s="184"/>
      <c r="U533" s="184"/>
      <c r="V533" s="184"/>
      <c r="W533" s="184"/>
      <c r="X533" s="184"/>
      <c r="Y533" s="184"/>
      <c r="Z533" s="184"/>
      <c r="AA533" s="184"/>
      <c r="AB533" s="184"/>
      <c r="AC533" s="184"/>
      <c r="AD533" s="184"/>
      <c r="AE533" s="184"/>
      <c r="AF533" s="184"/>
      <c r="AG533" s="184"/>
      <c r="AH533" s="197"/>
      <c r="AI533" s="184"/>
      <c r="AJ533" s="184"/>
      <c r="AK533" s="184"/>
      <c r="AL533" s="184"/>
      <c r="AM533" s="184"/>
      <c r="AN533" s="184"/>
      <c r="AO533" s="184"/>
      <c r="AP533" s="184"/>
      <c r="AQ533" s="184"/>
      <c r="AR533" s="184"/>
      <c r="AS533" s="184"/>
      <c r="AT533" s="184"/>
      <c r="AU533" s="184"/>
      <c r="AV533" s="184"/>
      <c r="AW533" s="184"/>
      <c r="AX533" s="184"/>
      <c r="AY533" s="187"/>
      <c r="AZ533" s="187"/>
    </row>
    <row r="534" spans="1:52" x14ac:dyDescent="0.25">
      <c r="A534" s="192">
        <f t="shared" si="8"/>
        <v>521</v>
      </c>
      <c r="B534" s="182"/>
      <c r="C534" s="202"/>
      <c r="D534" s="202"/>
      <c r="E534" s="202"/>
      <c r="F534" s="202"/>
      <c r="G534" s="202"/>
      <c r="H534" s="202"/>
      <c r="I534" s="184"/>
      <c r="J534" s="184"/>
      <c r="K534" s="184"/>
      <c r="L534" s="184"/>
      <c r="M534" s="184"/>
      <c r="N534" s="184"/>
      <c r="O534" s="211"/>
      <c r="P534" s="184"/>
      <c r="Q534" s="184"/>
      <c r="R534" s="184"/>
      <c r="S534" s="184"/>
      <c r="T534" s="184"/>
      <c r="U534" s="184"/>
      <c r="V534" s="184"/>
      <c r="W534" s="184"/>
      <c r="X534" s="184"/>
      <c r="Y534" s="184"/>
      <c r="Z534" s="184"/>
      <c r="AA534" s="184"/>
      <c r="AB534" s="184"/>
      <c r="AC534" s="184"/>
      <c r="AD534" s="184"/>
      <c r="AE534" s="184"/>
      <c r="AF534" s="184"/>
      <c r="AG534" s="184"/>
      <c r="AH534" s="197"/>
      <c r="AI534" s="184"/>
      <c r="AJ534" s="184"/>
      <c r="AK534" s="184"/>
      <c r="AL534" s="184"/>
      <c r="AM534" s="184"/>
      <c r="AN534" s="184"/>
      <c r="AO534" s="184"/>
      <c r="AP534" s="184"/>
      <c r="AQ534" s="184"/>
      <c r="AR534" s="184"/>
      <c r="AS534" s="184"/>
      <c r="AT534" s="184"/>
      <c r="AU534" s="184"/>
      <c r="AV534" s="184"/>
      <c r="AW534" s="184"/>
      <c r="AX534" s="184"/>
      <c r="AY534" s="187"/>
      <c r="AZ534" s="187"/>
    </row>
    <row r="535" spans="1:52" x14ac:dyDescent="0.25">
      <c r="A535" s="192">
        <f t="shared" si="8"/>
        <v>522</v>
      </c>
      <c r="B535" s="182"/>
      <c r="C535" s="202"/>
      <c r="D535" s="202"/>
      <c r="E535" s="202"/>
      <c r="F535" s="202"/>
      <c r="G535" s="202"/>
      <c r="H535" s="202"/>
      <c r="I535" s="184"/>
      <c r="J535" s="184"/>
      <c r="K535" s="184"/>
      <c r="L535" s="184"/>
      <c r="M535" s="184"/>
      <c r="N535" s="184"/>
      <c r="O535" s="211"/>
      <c r="P535" s="184"/>
      <c r="Q535" s="184"/>
      <c r="R535" s="184"/>
      <c r="S535" s="184"/>
      <c r="T535" s="184"/>
      <c r="U535" s="184"/>
      <c r="V535" s="184"/>
      <c r="W535" s="184"/>
      <c r="X535" s="184"/>
      <c r="Y535" s="184"/>
      <c r="Z535" s="184"/>
      <c r="AA535" s="184"/>
      <c r="AB535" s="184"/>
      <c r="AC535" s="184"/>
      <c r="AD535" s="184"/>
      <c r="AE535" s="184"/>
      <c r="AF535" s="184"/>
      <c r="AG535" s="184"/>
      <c r="AH535" s="197"/>
      <c r="AI535" s="184"/>
      <c r="AJ535" s="184"/>
      <c r="AK535" s="184"/>
      <c r="AL535" s="184"/>
      <c r="AM535" s="184"/>
      <c r="AN535" s="184"/>
      <c r="AO535" s="184"/>
      <c r="AP535" s="184"/>
      <c r="AQ535" s="184"/>
      <c r="AR535" s="184"/>
      <c r="AS535" s="184"/>
      <c r="AT535" s="184"/>
      <c r="AU535" s="184"/>
      <c r="AV535" s="184"/>
      <c r="AW535" s="184"/>
      <c r="AX535" s="184"/>
      <c r="AY535" s="187"/>
      <c r="AZ535" s="187"/>
    </row>
    <row r="536" spans="1:52" x14ac:dyDescent="0.25">
      <c r="A536" s="192">
        <f t="shared" si="8"/>
        <v>523</v>
      </c>
      <c r="B536" s="182"/>
      <c r="C536" s="202"/>
      <c r="D536" s="202"/>
      <c r="E536" s="202"/>
      <c r="F536" s="202"/>
      <c r="G536" s="202"/>
      <c r="H536" s="202"/>
      <c r="I536" s="184"/>
      <c r="J536" s="184"/>
      <c r="K536" s="184"/>
      <c r="L536" s="184"/>
      <c r="M536" s="184"/>
      <c r="N536" s="184"/>
      <c r="O536" s="211"/>
      <c r="P536" s="184"/>
      <c r="Q536" s="184"/>
      <c r="R536" s="184"/>
      <c r="S536" s="184"/>
      <c r="T536" s="184"/>
      <c r="U536" s="184"/>
      <c r="V536" s="184"/>
      <c r="W536" s="184"/>
      <c r="X536" s="184"/>
      <c r="Y536" s="184"/>
      <c r="Z536" s="184"/>
      <c r="AA536" s="184"/>
      <c r="AB536" s="184"/>
      <c r="AC536" s="184"/>
      <c r="AD536" s="184"/>
      <c r="AE536" s="184"/>
      <c r="AF536" s="184"/>
      <c r="AG536" s="184"/>
      <c r="AH536" s="197"/>
      <c r="AI536" s="184"/>
      <c r="AJ536" s="184"/>
      <c r="AK536" s="184"/>
      <c r="AL536" s="184"/>
      <c r="AM536" s="184"/>
      <c r="AN536" s="184"/>
      <c r="AO536" s="184"/>
      <c r="AP536" s="184"/>
      <c r="AQ536" s="184"/>
      <c r="AR536" s="184"/>
      <c r="AS536" s="184"/>
      <c r="AT536" s="184"/>
      <c r="AU536" s="184"/>
      <c r="AV536" s="184"/>
      <c r="AW536" s="184"/>
      <c r="AX536" s="184"/>
      <c r="AY536" s="187"/>
      <c r="AZ536" s="187"/>
    </row>
    <row r="537" spans="1:52" x14ac:dyDescent="0.25">
      <c r="A537" s="192">
        <f t="shared" si="8"/>
        <v>524</v>
      </c>
      <c r="B537" s="182"/>
      <c r="C537" s="202"/>
      <c r="D537" s="202"/>
      <c r="E537" s="202"/>
      <c r="F537" s="202"/>
      <c r="G537" s="202"/>
      <c r="H537" s="202"/>
      <c r="I537" s="184"/>
      <c r="J537" s="184"/>
      <c r="K537" s="184"/>
      <c r="L537" s="184"/>
      <c r="M537" s="184"/>
      <c r="N537" s="184"/>
      <c r="O537" s="211"/>
      <c r="P537" s="184"/>
      <c r="Q537" s="184"/>
      <c r="R537" s="184"/>
      <c r="S537" s="184"/>
      <c r="T537" s="184"/>
      <c r="U537" s="184"/>
      <c r="V537" s="184"/>
      <c r="W537" s="184"/>
      <c r="X537" s="184"/>
      <c r="Y537" s="184"/>
      <c r="Z537" s="184"/>
      <c r="AA537" s="184"/>
      <c r="AB537" s="184"/>
      <c r="AC537" s="184"/>
      <c r="AD537" s="184"/>
      <c r="AE537" s="184"/>
      <c r="AF537" s="184"/>
      <c r="AG537" s="184"/>
      <c r="AH537" s="197"/>
      <c r="AI537" s="184"/>
      <c r="AJ537" s="184"/>
      <c r="AK537" s="184"/>
      <c r="AL537" s="184"/>
      <c r="AM537" s="184"/>
      <c r="AN537" s="184"/>
      <c r="AO537" s="184"/>
      <c r="AP537" s="184"/>
      <c r="AQ537" s="184"/>
      <c r="AR537" s="184"/>
      <c r="AS537" s="184"/>
      <c r="AT537" s="184"/>
      <c r="AU537" s="184"/>
      <c r="AV537" s="184"/>
      <c r="AW537" s="184"/>
      <c r="AX537" s="184"/>
      <c r="AY537" s="187"/>
      <c r="AZ537" s="187"/>
    </row>
    <row r="538" spans="1:52" x14ac:dyDescent="0.25">
      <c r="A538" s="192">
        <f t="shared" si="8"/>
        <v>525</v>
      </c>
      <c r="B538" s="182"/>
      <c r="C538" s="202"/>
      <c r="D538" s="202"/>
      <c r="E538" s="202"/>
      <c r="F538" s="202"/>
      <c r="G538" s="202"/>
      <c r="H538" s="202"/>
      <c r="I538" s="184"/>
      <c r="J538" s="184"/>
      <c r="K538" s="184"/>
      <c r="L538" s="184"/>
      <c r="M538" s="184"/>
      <c r="N538" s="184"/>
      <c r="O538" s="211"/>
      <c r="P538" s="184"/>
      <c r="Q538" s="184"/>
      <c r="R538" s="184"/>
      <c r="S538" s="184"/>
      <c r="T538" s="184"/>
      <c r="U538" s="184"/>
      <c r="V538" s="184"/>
      <c r="W538" s="184"/>
      <c r="X538" s="184"/>
      <c r="Y538" s="184"/>
      <c r="Z538" s="184"/>
      <c r="AA538" s="184"/>
      <c r="AB538" s="184"/>
      <c r="AC538" s="184"/>
      <c r="AD538" s="184"/>
      <c r="AE538" s="184"/>
      <c r="AF538" s="184"/>
      <c r="AG538" s="184"/>
      <c r="AH538" s="197"/>
      <c r="AI538" s="184"/>
      <c r="AJ538" s="184"/>
      <c r="AK538" s="184"/>
      <c r="AL538" s="184"/>
      <c r="AM538" s="184"/>
      <c r="AN538" s="184"/>
      <c r="AO538" s="184"/>
      <c r="AP538" s="184"/>
      <c r="AQ538" s="184"/>
      <c r="AR538" s="184"/>
      <c r="AS538" s="184"/>
      <c r="AT538" s="184"/>
      <c r="AU538" s="184"/>
      <c r="AV538" s="184"/>
      <c r="AW538" s="184"/>
      <c r="AX538" s="184"/>
      <c r="AY538" s="187"/>
      <c r="AZ538" s="187"/>
    </row>
    <row r="539" spans="1:52" x14ac:dyDescent="0.25">
      <c r="A539" s="192">
        <f t="shared" si="8"/>
        <v>526</v>
      </c>
      <c r="B539" s="182"/>
      <c r="C539" s="202"/>
      <c r="D539" s="202"/>
      <c r="E539" s="202"/>
      <c r="F539" s="202"/>
      <c r="G539" s="202"/>
      <c r="H539" s="202"/>
      <c r="I539" s="184"/>
      <c r="J539" s="184"/>
      <c r="K539" s="184"/>
      <c r="L539" s="184"/>
      <c r="M539" s="184"/>
      <c r="N539" s="184"/>
      <c r="O539" s="211"/>
      <c r="P539" s="184"/>
      <c r="Q539" s="184"/>
      <c r="R539" s="184"/>
      <c r="S539" s="184"/>
      <c r="T539" s="184"/>
      <c r="U539" s="184"/>
      <c r="V539" s="184"/>
      <c r="W539" s="184"/>
      <c r="X539" s="184"/>
      <c r="Y539" s="184"/>
      <c r="Z539" s="184"/>
      <c r="AA539" s="184"/>
      <c r="AB539" s="184"/>
      <c r="AC539" s="184"/>
      <c r="AD539" s="184"/>
      <c r="AE539" s="184"/>
      <c r="AF539" s="184"/>
      <c r="AG539" s="184"/>
      <c r="AH539" s="197"/>
      <c r="AI539" s="184"/>
      <c r="AJ539" s="184"/>
      <c r="AK539" s="184"/>
      <c r="AL539" s="184"/>
      <c r="AM539" s="184"/>
      <c r="AN539" s="184"/>
      <c r="AO539" s="184"/>
      <c r="AP539" s="184"/>
      <c r="AQ539" s="184"/>
      <c r="AR539" s="184"/>
      <c r="AS539" s="184"/>
      <c r="AT539" s="184"/>
      <c r="AU539" s="184"/>
      <c r="AV539" s="184"/>
      <c r="AW539" s="184"/>
      <c r="AX539" s="184"/>
      <c r="AY539" s="187"/>
      <c r="AZ539" s="187"/>
    </row>
    <row r="540" spans="1:52" x14ac:dyDescent="0.25">
      <c r="A540" s="192">
        <f t="shared" si="8"/>
        <v>527</v>
      </c>
      <c r="B540" s="182"/>
      <c r="C540" s="202"/>
      <c r="D540" s="202"/>
      <c r="E540" s="202"/>
      <c r="F540" s="202"/>
      <c r="G540" s="202"/>
      <c r="H540" s="202"/>
      <c r="I540" s="184"/>
      <c r="J540" s="184"/>
      <c r="K540" s="184"/>
      <c r="L540" s="184"/>
      <c r="M540" s="184"/>
      <c r="N540" s="184"/>
      <c r="O540" s="211"/>
      <c r="P540" s="184"/>
      <c r="Q540" s="184"/>
      <c r="R540" s="184"/>
      <c r="S540" s="184"/>
      <c r="T540" s="184"/>
      <c r="U540" s="184"/>
      <c r="V540" s="184"/>
      <c r="W540" s="184"/>
      <c r="X540" s="184"/>
      <c r="Y540" s="184"/>
      <c r="Z540" s="184"/>
      <c r="AA540" s="184"/>
      <c r="AB540" s="184"/>
      <c r="AC540" s="184"/>
      <c r="AD540" s="184"/>
      <c r="AE540" s="184"/>
      <c r="AF540" s="184"/>
      <c r="AG540" s="184"/>
      <c r="AH540" s="197"/>
      <c r="AI540" s="184"/>
      <c r="AJ540" s="184"/>
      <c r="AK540" s="184"/>
      <c r="AL540" s="184"/>
      <c r="AM540" s="184"/>
      <c r="AN540" s="184"/>
      <c r="AO540" s="184"/>
      <c r="AP540" s="184"/>
      <c r="AQ540" s="184"/>
      <c r="AR540" s="184"/>
      <c r="AS540" s="184"/>
      <c r="AT540" s="184"/>
      <c r="AU540" s="184"/>
      <c r="AV540" s="184"/>
      <c r="AW540" s="184"/>
      <c r="AX540" s="184"/>
      <c r="AY540" s="187"/>
      <c r="AZ540" s="187"/>
    </row>
    <row r="541" spans="1:52" x14ac:dyDescent="0.25">
      <c r="A541" s="192">
        <f t="shared" si="8"/>
        <v>528</v>
      </c>
      <c r="B541" s="182"/>
      <c r="C541" s="202"/>
      <c r="D541" s="202"/>
      <c r="E541" s="202"/>
      <c r="F541" s="202"/>
      <c r="G541" s="202"/>
      <c r="H541" s="202"/>
      <c r="I541" s="184"/>
      <c r="J541" s="184"/>
      <c r="K541" s="184"/>
      <c r="L541" s="184"/>
      <c r="M541" s="184"/>
      <c r="N541" s="184"/>
      <c r="O541" s="211"/>
      <c r="P541" s="184"/>
      <c r="Q541" s="184"/>
      <c r="R541" s="184"/>
      <c r="S541" s="184"/>
      <c r="T541" s="184"/>
      <c r="U541" s="184"/>
      <c r="V541" s="184"/>
      <c r="W541" s="184"/>
      <c r="X541" s="184"/>
      <c r="Y541" s="184"/>
      <c r="Z541" s="184"/>
      <c r="AA541" s="184"/>
      <c r="AB541" s="184"/>
      <c r="AC541" s="184"/>
      <c r="AD541" s="184"/>
      <c r="AE541" s="184"/>
      <c r="AF541" s="184"/>
      <c r="AG541" s="184"/>
      <c r="AH541" s="197"/>
      <c r="AI541" s="184"/>
      <c r="AJ541" s="184"/>
      <c r="AK541" s="184"/>
      <c r="AL541" s="184"/>
      <c r="AM541" s="184"/>
      <c r="AN541" s="184"/>
      <c r="AO541" s="184"/>
      <c r="AP541" s="184"/>
      <c r="AQ541" s="184"/>
      <c r="AR541" s="184"/>
      <c r="AS541" s="184"/>
      <c r="AT541" s="184"/>
      <c r="AU541" s="184"/>
      <c r="AV541" s="184"/>
      <c r="AW541" s="184"/>
      <c r="AX541" s="184"/>
      <c r="AY541" s="187"/>
      <c r="AZ541" s="187"/>
    </row>
    <row r="542" spans="1:52" x14ac:dyDescent="0.25">
      <c r="A542" s="192">
        <f t="shared" si="8"/>
        <v>529</v>
      </c>
      <c r="B542" s="182"/>
      <c r="C542" s="202"/>
      <c r="D542" s="202"/>
      <c r="E542" s="202"/>
      <c r="F542" s="202"/>
      <c r="G542" s="202"/>
      <c r="H542" s="202"/>
      <c r="I542" s="184"/>
      <c r="J542" s="184"/>
      <c r="K542" s="184"/>
      <c r="L542" s="184"/>
      <c r="M542" s="184"/>
      <c r="N542" s="184"/>
      <c r="O542" s="211"/>
      <c r="P542" s="184"/>
      <c r="Q542" s="184"/>
      <c r="R542" s="184"/>
      <c r="S542" s="184"/>
      <c r="T542" s="184"/>
      <c r="U542" s="184"/>
      <c r="V542" s="184"/>
      <c r="W542" s="184"/>
      <c r="X542" s="184"/>
      <c r="Y542" s="184"/>
      <c r="Z542" s="184"/>
      <c r="AA542" s="184"/>
      <c r="AB542" s="184"/>
      <c r="AC542" s="184"/>
      <c r="AD542" s="184"/>
      <c r="AE542" s="184"/>
      <c r="AF542" s="184"/>
      <c r="AG542" s="184"/>
      <c r="AH542" s="197"/>
      <c r="AI542" s="184"/>
      <c r="AJ542" s="184"/>
      <c r="AK542" s="184"/>
      <c r="AL542" s="184"/>
      <c r="AM542" s="184"/>
      <c r="AN542" s="184"/>
      <c r="AO542" s="184"/>
      <c r="AP542" s="184"/>
      <c r="AQ542" s="184"/>
      <c r="AR542" s="184"/>
      <c r="AS542" s="184"/>
      <c r="AT542" s="184"/>
      <c r="AU542" s="184"/>
      <c r="AV542" s="184"/>
      <c r="AW542" s="184"/>
      <c r="AX542" s="184"/>
      <c r="AY542" s="187"/>
      <c r="AZ542" s="187"/>
    </row>
    <row r="543" spans="1:52" x14ac:dyDescent="0.25">
      <c r="A543" s="192">
        <f t="shared" si="8"/>
        <v>530</v>
      </c>
      <c r="B543" s="182"/>
      <c r="C543" s="202"/>
      <c r="D543" s="202"/>
      <c r="E543" s="202"/>
      <c r="F543" s="202"/>
      <c r="G543" s="202"/>
      <c r="H543" s="202"/>
      <c r="I543" s="184"/>
      <c r="J543" s="184"/>
      <c r="K543" s="184"/>
      <c r="L543" s="184"/>
      <c r="M543" s="184"/>
      <c r="N543" s="184"/>
      <c r="O543" s="211"/>
      <c r="P543" s="184"/>
      <c r="Q543" s="184"/>
      <c r="R543" s="184"/>
      <c r="S543" s="184"/>
      <c r="T543" s="184"/>
      <c r="U543" s="184"/>
      <c r="V543" s="184"/>
      <c r="W543" s="184"/>
      <c r="X543" s="184"/>
      <c r="Y543" s="184"/>
      <c r="Z543" s="184"/>
      <c r="AA543" s="184"/>
      <c r="AB543" s="184"/>
      <c r="AC543" s="184"/>
      <c r="AD543" s="184"/>
      <c r="AE543" s="184"/>
      <c r="AF543" s="184"/>
      <c r="AG543" s="184"/>
      <c r="AH543" s="197"/>
      <c r="AI543" s="184"/>
      <c r="AJ543" s="184"/>
      <c r="AK543" s="184"/>
      <c r="AL543" s="184"/>
      <c r="AM543" s="184"/>
      <c r="AN543" s="184"/>
      <c r="AO543" s="184"/>
      <c r="AP543" s="184"/>
      <c r="AQ543" s="184"/>
      <c r="AR543" s="184"/>
      <c r="AS543" s="184"/>
      <c r="AT543" s="184"/>
      <c r="AU543" s="184"/>
      <c r="AV543" s="184"/>
      <c r="AW543" s="184"/>
      <c r="AX543" s="184"/>
      <c r="AY543" s="187"/>
      <c r="AZ543" s="187"/>
    </row>
    <row r="544" spans="1:52" x14ac:dyDescent="0.25">
      <c r="A544" s="192">
        <f t="shared" si="8"/>
        <v>531</v>
      </c>
      <c r="B544" s="182"/>
      <c r="C544" s="202"/>
      <c r="D544" s="202"/>
      <c r="E544" s="202"/>
      <c r="F544" s="202"/>
      <c r="G544" s="202"/>
      <c r="H544" s="202"/>
      <c r="I544" s="184"/>
      <c r="J544" s="184"/>
      <c r="K544" s="184"/>
      <c r="L544" s="184"/>
      <c r="M544" s="184"/>
      <c r="N544" s="184"/>
      <c r="O544" s="211"/>
      <c r="P544" s="184"/>
      <c r="Q544" s="184"/>
      <c r="R544" s="184"/>
      <c r="S544" s="184"/>
      <c r="T544" s="184"/>
      <c r="U544" s="184"/>
      <c r="V544" s="184"/>
      <c r="W544" s="184"/>
      <c r="X544" s="184"/>
      <c r="Y544" s="184"/>
      <c r="Z544" s="184"/>
      <c r="AA544" s="184"/>
      <c r="AB544" s="184"/>
      <c r="AC544" s="184"/>
      <c r="AD544" s="184"/>
      <c r="AE544" s="184"/>
      <c r="AF544" s="184"/>
      <c r="AG544" s="184"/>
      <c r="AH544" s="197"/>
      <c r="AI544" s="184"/>
      <c r="AJ544" s="184"/>
      <c r="AK544" s="184"/>
      <c r="AL544" s="184"/>
      <c r="AM544" s="184"/>
      <c r="AN544" s="184"/>
      <c r="AO544" s="184"/>
      <c r="AP544" s="184"/>
      <c r="AQ544" s="184"/>
      <c r="AR544" s="184"/>
      <c r="AS544" s="184"/>
      <c r="AT544" s="184"/>
      <c r="AU544" s="184"/>
      <c r="AV544" s="184"/>
      <c r="AW544" s="184"/>
      <c r="AX544" s="184"/>
      <c r="AY544" s="187"/>
      <c r="AZ544" s="187"/>
    </row>
    <row r="545" spans="1:52" x14ac:dyDescent="0.25">
      <c r="A545" s="192">
        <f t="shared" si="8"/>
        <v>532</v>
      </c>
      <c r="B545" s="182"/>
      <c r="C545" s="202"/>
      <c r="D545" s="202"/>
      <c r="E545" s="202"/>
      <c r="F545" s="202"/>
      <c r="G545" s="202"/>
      <c r="H545" s="202"/>
      <c r="I545" s="184"/>
      <c r="J545" s="184"/>
      <c r="K545" s="184"/>
      <c r="L545" s="184"/>
      <c r="M545" s="184"/>
      <c r="N545" s="184"/>
      <c r="O545" s="211"/>
      <c r="P545" s="184"/>
      <c r="Q545" s="184"/>
      <c r="R545" s="184"/>
      <c r="S545" s="184"/>
      <c r="T545" s="184"/>
      <c r="U545" s="184"/>
      <c r="V545" s="184"/>
      <c r="W545" s="184"/>
      <c r="X545" s="184"/>
      <c r="Y545" s="184"/>
      <c r="Z545" s="184"/>
      <c r="AA545" s="184"/>
      <c r="AB545" s="184"/>
      <c r="AC545" s="184"/>
      <c r="AD545" s="184"/>
      <c r="AE545" s="184"/>
      <c r="AF545" s="184"/>
      <c r="AG545" s="184"/>
      <c r="AH545" s="197"/>
      <c r="AI545" s="184"/>
      <c r="AJ545" s="184"/>
      <c r="AK545" s="184"/>
      <c r="AL545" s="184"/>
      <c r="AM545" s="184"/>
      <c r="AN545" s="184"/>
      <c r="AO545" s="184"/>
      <c r="AP545" s="184"/>
      <c r="AQ545" s="184"/>
      <c r="AR545" s="184"/>
      <c r="AS545" s="184"/>
      <c r="AT545" s="184"/>
      <c r="AU545" s="184"/>
      <c r="AV545" s="184"/>
      <c r="AW545" s="184"/>
      <c r="AX545" s="184"/>
      <c r="AY545" s="187"/>
      <c r="AZ545" s="187"/>
    </row>
    <row r="546" spans="1:52" x14ac:dyDescent="0.25">
      <c r="A546" s="192">
        <f t="shared" si="8"/>
        <v>533</v>
      </c>
      <c r="B546" s="182"/>
      <c r="C546" s="202"/>
      <c r="D546" s="202"/>
      <c r="E546" s="202"/>
      <c r="F546" s="202"/>
      <c r="G546" s="202"/>
      <c r="H546" s="202"/>
      <c r="I546" s="184"/>
      <c r="J546" s="184"/>
      <c r="K546" s="184"/>
      <c r="L546" s="184"/>
      <c r="M546" s="184"/>
      <c r="N546" s="184"/>
      <c r="O546" s="211"/>
      <c r="P546" s="184"/>
      <c r="Q546" s="184"/>
      <c r="R546" s="184"/>
      <c r="S546" s="184"/>
      <c r="T546" s="184"/>
      <c r="U546" s="184"/>
      <c r="V546" s="184"/>
      <c r="W546" s="184"/>
      <c r="X546" s="184"/>
      <c r="Y546" s="184"/>
      <c r="Z546" s="184"/>
      <c r="AA546" s="184"/>
      <c r="AB546" s="184"/>
      <c r="AC546" s="184"/>
      <c r="AD546" s="184"/>
      <c r="AE546" s="184"/>
      <c r="AF546" s="184"/>
      <c r="AG546" s="184"/>
      <c r="AH546" s="197"/>
      <c r="AI546" s="184"/>
      <c r="AJ546" s="184"/>
      <c r="AK546" s="184"/>
      <c r="AL546" s="184"/>
      <c r="AM546" s="184"/>
      <c r="AN546" s="184"/>
      <c r="AO546" s="184"/>
      <c r="AP546" s="184"/>
      <c r="AQ546" s="184"/>
      <c r="AR546" s="184"/>
      <c r="AS546" s="184"/>
      <c r="AT546" s="184"/>
      <c r="AU546" s="184"/>
      <c r="AV546" s="184"/>
      <c r="AW546" s="184"/>
      <c r="AX546" s="184"/>
      <c r="AY546" s="187"/>
      <c r="AZ546" s="187"/>
    </row>
    <row r="547" spans="1:52" x14ac:dyDescent="0.25">
      <c r="A547" s="192">
        <f t="shared" si="8"/>
        <v>534</v>
      </c>
      <c r="B547" s="182"/>
      <c r="C547" s="202"/>
      <c r="D547" s="202"/>
      <c r="E547" s="202"/>
      <c r="F547" s="202"/>
      <c r="G547" s="202"/>
      <c r="H547" s="202"/>
      <c r="I547" s="184"/>
      <c r="J547" s="184"/>
      <c r="K547" s="184"/>
      <c r="L547" s="184"/>
      <c r="M547" s="184"/>
      <c r="N547" s="184"/>
      <c r="O547" s="211"/>
      <c r="P547" s="184"/>
      <c r="Q547" s="184"/>
      <c r="R547" s="184"/>
      <c r="S547" s="184"/>
      <c r="T547" s="184"/>
      <c r="U547" s="184"/>
      <c r="V547" s="184"/>
      <c r="W547" s="184"/>
      <c r="X547" s="184"/>
      <c r="Y547" s="184"/>
      <c r="Z547" s="184"/>
      <c r="AA547" s="184"/>
      <c r="AB547" s="184"/>
      <c r="AC547" s="184"/>
      <c r="AD547" s="184"/>
      <c r="AE547" s="184"/>
      <c r="AF547" s="184"/>
      <c r="AG547" s="184"/>
      <c r="AH547" s="197"/>
      <c r="AI547" s="184"/>
      <c r="AJ547" s="184"/>
      <c r="AK547" s="184"/>
      <c r="AL547" s="184"/>
      <c r="AM547" s="184"/>
      <c r="AN547" s="184"/>
      <c r="AO547" s="184"/>
      <c r="AP547" s="184"/>
      <c r="AQ547" s="184"/>
      <c r="AR547" s="184"/>
      <c r="AS547" s="184"/>
      <c r="AT547" s="184"/>
      <c r="AU547" s="184"/>
      <c r="AV547" s="184"/>
      <c r="AW547" s="184"/>
      <c r="AX547" s="184"/>
      <c r="AY547" s="187"/>
      <c r="AZ547" s="187"/>
    </row>
    <row r="548" spans="1:52" x14ac:dyDescent="0.25">
      <c r="A548" s="192">
        <f t="shared" si="8"/>
        <v>535</v>
      </c>
      <c r="B548" s="182"/>
      <c r="C548" s="202"/>
      <c r="D548" s="202"/>
      <c r="E548" s="202"/>
      <c r="F548" s="202"/>
      <c r="G548" s="202"/>
      <c r="H548" s="202"/>
      <c r="I548" s="184"/>
      <c r="J548" s="184"/>
      <c r="K548" s="184"/>
      <c r="L548" s="184"/>
      <c r="M548" s="184"/>
      <c r="N548" s="184"/>
      <c r="O548" s="211"/>
      <c r="P548" s="184"/>
      <c r="Q548" s="184"/>
      <c r="R548" s="184"/>
      <c r="S548" s="184"/>
      <c r="T548" s="184"/>
      <c r="U548" s="184"/>
      <c r="V548" s="184"/>
      <c r="W548" s="184"/>
      <c r="X548" s="184"/>
      <c r="Y548" s="184"/>
      <c r="Z548" s="184"/>
      <c r="AA548" s="184"/>
      <c r="AB548" s="184"/>
      <c r="AC548" s="184"/>
      <c r="AD548" s="184"/>
      <c r="AE548" s="184"/>
      <c r="AF548" s="184"/>
      <c r="AG548" s="184"/>
      <c r="AH548" s="197"/>
      <c r="AI548" s="184"/>
      <c r="AJ548" s="184"/>
      <c r="AK548" s="184"/>
      <c r="AL548" s="184"/>
      <c r="AM548" s="184"/>
      <c r="AN548" s="184"/>
      <c r="AO548" s="184"/>
      <c r="AP548" s="184"/>
      <c r="AQ548" s="184"/>
      <c r="AR548" s="184"/>
      <c r="AS548" s="184"/>
      <c r="AT548" s="184"/>
      <c r="AU548" s="184"/>
      <c r="AV548" s="184"/>
      <c r="AW548" s="184"/>
      <c r="AX548" s="184"/>
      <c r="AY548" s="187"/>
      <c r="AZ548" s="187"/>
    </row>
    <row r="549" spans="1:52" x14ac:dyDescent="0.25">
      <c r="A549" s="192">
        <f t="shared" si="8"/>
        <v>536</v>
      </c>
      <c r="B549" s="182"/>
      <c r="C549" s="202"/>
      <c r="D549" s="202"/>
      <c r="E549" s="202"/>
      <c r="F549" s="202"/>
      <c r="G549" s="202"/>
      <c r="H549" s="202"/>
      <c r="I549" s="184"/>
      <c r="J549" s="184"/>
      <c r="K549" s="184"/>
      <c r="L549" s="184"/>
      <c r="M549" s="184"/>
      <c r="N549" s="184"/>
      <c r="O549" s="211"/>
      <c r="P549" s="184"/>
      <c r="Q549" s="184"/>
      <c r="R549" s="184"/>
      <c r="S549" s="184"/>
      <c r="T549" s="184"/>
      <c r="U549" s="184"/>
      <c r="V549" s="184"/>
      <c r="W549" s="184"/>
      <c r="X549" s="184"/>
      <c r="Y549" s="184"/>
      <c r="Z549" s="184"/>
      <c r="AA549" s="184"/>
      <c r="AB549" s="184"/>
      <c r="AC549" s="184"/>
      <c r="AD549" s="184"/>
      <c r="AE549" s="184"/>
      <c r="AF549" s="184"/>
      <c r="AG549" s="184"/>
      <c r="AH549" s="197"/>
      <c r="AI549" s="184"/>
      <c r="AJ549" s="184"/>
      <c r="AK549" s="184"/>
      <c r="AL549" s="184"/>
      <c r="AM549" s="184"/>
      <c r="AN549" s="184"/>
      <c r="AO549" s="184"/>
      <c r="AP549" s="184"/>
      <c r="AQ549" s="184"/>
      <c r="AR549" s="184"/>
      <c r="AS549" s="184"/>
      <c r="AT549" s="184"/>
      <c r="AU549" s="184"/>
      <c r="AV549" s="184"/>
      <c r="AW549" s="184"/>
      <c r="AX549" s="184"/>
      <c r="AY549" s="187"/>
      <c r="AZ549" s="187"/>
    </row>
    <row r="550" spans="1:52" x14ac:dyDescent="0.25">
      <c r="A550" s="192">
        <f t="shared" si="8"/>
        <v>537</v>
      </c>
      <c r="B550" s="182"/>
      <c r="C550" s="202"/>
      <c r="D550" s="202"/>
      <c r="E550" s="202"/>
      <c r="F550" s="202"/>
      <c r="G550" s="202"/>
      <c r="H550" s="202"/>
      <c r="I550" s="184"/>
      <c r="J550" s="184"/>
      <c r="K550" s="184"/>
      <c r="L550" s="184"/>
      <c r="M550" s="184"/>
      <c r="N550" s="184"/>
      <c r="O550" s="211"/>
      <c r="P550" s="184"/>
      <c r="Q550" s="184"/>
      <c r="R550" s="184"/>
      <c r="S550" s="184"/>
      <c r="T550" s="184"/>
      <c r="U550" s="184"/>
      <c r="V550" s="184"/>
      <c r="W550" s="184"/>
      <c r="X550" s="184"/>
      <c r="Y550" s="184"/>
      <c r="Z550" s="184"/>
      <c r="AA550" s="184"/>
      <c r="AB550" s="184"/>
      <c r="AC550" s="184"/>
      <c r="AD550" s="184"/>
      <c r="AE550" s="184"/>
      <c r="AF550" s="184"/>
      <c r="AG550" s="184"/>
      <c r="AH550" s="197"/>
      <c r="AI550" s="184"/>
      <c r="AJ550" s="184"/>
      <c r="AK550" s="184"/>
      <c r="AL550" s="184"/>
      <c r="AM550" s="184"/>
      <c r="AN550" s="184"/>
      <c r="AO550" s="184"/>
      <c r="AP550" s="184"/>
      <c r="AQ550" s="184"/>
      <c r="AR550" s="184"/>
      <c r="AS550" s="184"/>
      <c r="AT550" s="184"/>
      <c r="AU550" s="184"/>
      <c r="AV550" s="184"/>
      <c r="AW550" s="184"/>
      <c r="AX550" s="184"/>
      <c r="AY550" s="187"/>
      <c r="AZ550" s="187"/>
    </row>
    <row r="551" spans="1:52" x14ac:dyDescent="0.25">
      <c r="A551" s="192">
        <f t="shared" si="8"/>
        <v>538</v>
      </c>
      <c r="B551" s="182"/>
      <c r="C551" s="202"/>
      <c r="D551" s="202"/>
      <c r="E551" s="202"/>
      <c r="F551" s="202"/>
      <c r="G551" s="202"/>
      <c r="H551" s="202"/>
      <c r="I551" s="184"/>
      <c r="J551" s="184"/>
      <c r="K551" s="184"/>
      <c r="L551" s="184"/>
      <c r="M551" s="184"/>
      <c r="N551" s="184"/>
      <c r="O551" s="211"/>
      <c r="P551" s="184"/>
      <c r="Q551" s="184"/>
      <c r="R551" s="184"/>
      <c r="S551" s="184"/>
      <c r="T551" s="184"/>
      <c r="U551" s="184"/>
      <c r="V551" s="184"/>
      <c r="W551" s="184"/>
      <c r="X551" s="184"/>
      <c r="Y551" s="184"/>
      <c r="Z551" s="184"/>
      <c r="AA551" s="184"/>
      <c r="AB551" s="184"/>
      <c r="AC551" s="184"/>
      <c r="AD551" s="184"/>
      <c r="AE551" s="184"/>
      <c r="AF551" s="184"/>
      <c r="AG551" s="184"/>
      <c r="AH551" s="197"/>
      <c r="AI551" s="184"/>
      <c r="AJ551" s="184"/>
      <c r="AK551" s="184"/>
      <c r="AL551" s="184"/>
      <c r="AM551" s="184"/>
      <c r="AN551" s="184"/>
      <c r="AO551" s="184"/>
      <c r="AP551" s="184"/>
      <c r="AQ551" s="184"/>
      <c r="AR551" s="184"/>
      <c r="AS551" s="184"/>
      <c r="AT551" s="184"/>
      <c r="AU551" s="184"/>
      <c r="AV551" s="184"/>
      <c r="AW551" s="184"/>
      <c r="AX551" s="184"/>
      <c r="AY551" s="187"/>
      <c r="AZ551" s="187"/>
    </row>
    <row r="552" spans="1:52" x14ac:dyDescent="0.25">
      <c r="A552" s="192">
        <f t="shared" si="8"/>
        <v>539</v>
      </c>
      <c r="B552" s="182"/>
      <c r="C552" s="202"/>
      <c r="D552" s="202"/>
      <c r="E552" s="202"/>
      <c r="F552" s="202"/>
      <c r="G552" s="202"/>
      <c r="H552" s="202"/>
      <c r="I552" s="184"/>
      <c r="J552" s="184"/>
      <c r="K552" s="184"/>
      <c r="L552" s="184"/>
      <c r="M552" s="184"/>
      <c r="N552" s="184"/>
      <c r="O552" s="211"/>
      <c r="P552" s="184"/>
      <c r="Q552" s="184"/>
      <c r="R552" s="184"/>
      <c r="S552" s="184"/>
      <c r="T552" s="184"/>
      <c r="U552" s="184"/>
      <c r="V552" s="184"/>
      <c r="W552" s="184"/>
      <c r="X552" s="184"/>
      <c r="Y552" s="184"/>
      <c r="Z552" s="184"/>
      <c r="AA552" s="184"/>
      <c r="AB552" s="184"/>
      <c r="AC552" s="184"/>
      <c r="AD552" s="184"/>
      <c r="AE552" s="184"/>
      <c r="AF552" s="184"/>
      <c r="AG552" s="184"/>
      <c r="AH552" s="197"/>
      <c r="AI552" s="184"/>
      <c r="AJ552" s="184"/>
      <c r="AK552" s="184"/>
      <c r="AL552" s="184"/>
      <c r="AM552" s="184"/>
      <c r="AN552" s="184"/>
      <c r="AO552" s="184"/>
      <c r="AP552" s="184"/>
      <c r="AQ552" s="184"/>
      <c r="AR552" s="184"/>
      <c r="AS552" s="184"/>
      <c r="AT552" s="184"/>
      <c r="AU552" s="184"/>
      <c r="AV552" s="184"/>
      <c r="AW552" s="184"/>
      <c r="AX552" s="184"/>
      <c r="AY552" s="187"/>
      <c r="AZ552" s="187"/>
    </row>
    <row r="553" spans="1:52" x14ac:dyDescent="0.25">
      <c r="A553" s="192">
        <f t="shared" si="8"/>
        <v>540</v>
      </c>
      <c r="B553" s="182"/>
      <c r="C553" s="202"/>
      <c r="D553" s="202"/>
      <c r="E553" s="202"/>
      <c r="F553" s="202"/>
      <c r="G553" s="202"/>
      <c r="H553" s="202"/>
      <c r="I553" s="184"/>
      <c r="J553" s="184"/>
      <c r="K553" s="184"/>
      <c r="L553" s="184"/>
      <c r="M553" s="184"/>
      <c r="N553" s="184"/>
      <c r="O553" s="211"/>
      <c r="P553" s="184"/>
      <c r="Q553" s="184"/>
      <c r="R553" s="184"/>
      <c r="S553" s="184"/>
      <c r="T553" s="184"/>
      <c r="U553" s="184"/>
      <c r="V553" s="184"/>
      <c r="W553" s="184"/>
      <c r="X553" s="184"/>
      <c r="Y553" s="184"/>
      <c r="Z553" s="184"/>
      <c r="AA553" s="184"/>
      <c r="AB553" s="184"/>
      <c r="AC553" s="184"/>
      <c r="AD553" s="184"/>
      <c r="AE553" s="184"/>
      <c r="AF553" s="184"/>
      <c r="AG553" s="184"/>
      <c r="AH553" s="197"/>
      <c r="AI553" s="184"/>
      <c r="AJ553" s="184"/>
      <c r="AK553" s="184"/>
      <c r="AL553" s="184"/>
      <c r="AM553" s="184"/>
      <c r="AN553" s="184"/>
      <c r="AO553" s="184"/>
      <c r="AP553" s="184"/>
      <c r="AQ553" s="184"/>
      <c r="AR553" s="184"/>
      <c r="AS553" s="184"/>
      <c r="AT553" s="184"/>
      <c r="AU553" s="184"/>
      <c r="AV553" s="184"/>
      <c r="AW553" s="184"/>
      <c r="AX553" s="184"/>
      <c r="AY553" s="187"/>
      <c r="AZ553" s="187"/>
    </row>
    <row r="554" spans="1:52" x14ac:dyDescent="0.25">
      <c r="A554" s="192">
        <f t="shared" si="8"/>
        <v>541</v>
      </c>
      <c r="B554" s="182"/>
      <c r="C554" s="202"/>
      <c r="D554" s="202"/>
      <c r="E554" s="202"/>
      <c r="F554" s="202"/>
      <c r="G554" s="202"/>
      <c r="H554" s="202"/>
      <c r="I554" s="184"/>
      <c r="J554" s="184"/>
      <c r="K554" s="184"/>
      <c r="L554" s="184"/>
      <c r="M554" s="184"/>
      <c r="N554" s="184"/>
      <c r="O554" s="211"/>
      <c r="P554" s="184"/>
      <c r="Q554" s="184"/>
      <c r="R554" s="184"/>
      <c r="S554" s="184"/>
      <c r="T554" s="184"/>
      <c r="U554" s="184"/>
      <c r="V554" s="184"/>
      <c r="W554" s="184"/>
      <c r="X554" s="184"/>
      <c r="Y554" s="184"/>
      <c r="Z554" s="184"/>
      <c r="AA554" s="184"/>
      <c r="AB554" s="184"/>
      <c r="AC554" s="184"/>
      <c r="AD554" s="184"/>
      <c r="AE554" s="184"/>
      <c r="AF554" s="184"/>
      <c r="AG554" s="184"/>
      <c r="AH554" s="197"/>
      <c r="AI554" s="184"/>
      <c r="AJ554" s="184"/>
      <c r="AK554" s="184"/>
      <c r="AL554" s="184"/>
      <c r="AM554" s="184"/>
      <c r="AN554" s="184"/>
      <c r="AO554" s="184"/>
      <c r="AP554" s="184"/>
      <c r="AQ554" s="184"/>
      <c r="AR554" s="184"/>
      <c r="AS554" s="184"/>
      <c r="AT554" s="184"/>
      <c r="AU554" s="184"/>
      <c r="AV554" s="184"/>
      <c r="AW554" s="184"/>
      <c r="AX554" s="184"/>
      <c r="AY554" s="187"/>
      <c r="AZ554" s="187"/>
    </row>
    <row r="555" spans="1:52" x14ac:dyDescent="0.25">
      <c r="A555" s="192">
        <f t="shared" si="8"/>
        <v>542</v>
      </c>
      <c r="B555" s="182"/>
      <c r="C555" s="202"/>
      <c r="D555" s="202"/>
      <c r="E555" s="202"/>
      <c r="F555" s="202"/>
      <c r="G555" s="202"/>
      <c r="H555" s="202"/>
      <c r="I555" s="184"/>
      <c r="J555" s="184"/>
      <c r="K555" s="184"/>
      <c r="L555" s="184"/>
      <c r="M555" s="184"/>
      <c r="N555" s="184"/>
      <c r="O555" s="211"/>
      <c r="P555" s="184"/>
      <c r="Q555" s="184"/>
      <c r="R555" s="184"/>
      <c r="S555" s="184"/>
      <c r="T555" s="184"/>
      <c r="U555" s="184"/>
      <c r="V555" s="184"/>
      <c r="W555" s="184"/>
      <c r="X555" s="184"/>
      <c r="Y555" s="184"/>
      <c r="Z555" s="184"/>
      <c r="AA555" s="184"/>
      <c r="AB555" s="184"/>
      <c r="AC555" s="184"/>
      <c r="AD555" s="184"/>
      <c r="AE555" s="184"/>
      <c r="AF555" s="184"/>
      <c r="AG555" s="184"/>
      <c r="AH555" s="197"/>
      <c r="AI555" s="184"/>
      <c r="AJ555" s="184"/>
      <c r="AK555" s="184"/>
      <c r="AL555" s="184"/>
      <c r="AM555" s="184"/>
      <c r="AN555" s="184"/>
      <c r="AO555" s="184"/>
      <c r="AP555" s="184"/>
      <c r="AQ555" s="184"/>
      <c r="AR555" s="184"/>
      <c r="AS555" s="184"/>
      <c r="AT555" s="184"/>
      <c r="AU555" s="184"/>
      <c r="AV555" s="184"/>
      <c r="AW555" s="184"/>
      <c r="AX555" s="184"/>
      <c r="AY555" s="187"/>
      <c r="AZ555" s="187"/>
    </row>
    <row r="556" spans="1:52" x14ac:dyDescent="0.25">
      <c r="A556" s="192">
        <f t="shared" si="8"/>
        <v>543</v>
      </c>
      <c r="B556" s="182"/>
      <c r="C556" s="202"/>
      <c r="D556" s="202"/>
      <c r="E556" s="202"/>
      <c r="F556" s="202"/>
      <c r="G556" s="202"/>
      <c r="H556" s="202"/>
      <c r="I556" s="184"/>
      <c r="J556" s="184"/>
      <c r="K556" s="184"/>
      <c r="L556" s="184"/>
      <c r="M556" s="184"/>
      <c r="N556" s="184"/>
      <c r="O556" s="211"/>
      <c r="P556" s="184"/>
      <c r="Q556" s="184"/>
      <c r="R556" s="184"/>
      <c r="S556" s="184"/>
      <c r="T556" s="184"/>
      <c r="U556" s="184"/>
      <c r="V556" s="184"/>
      <c r="W556" s="184"/>
      <c r="X556" s="184"/>
      <c r="Y556" s="184"/>
      <c r="Z556" s="184"/>
      <c r="AA556" s="184"/>
      <c r="AB556" s="184"/>
      <c r="AC556" s="184"/>
      <c r="AD556" s="184"/>
      <c r="AE556" s="184"/>
      <c r="AF556" s="184"/>
      <c r="AG556" s="184"/>
      <c r="AH556" s="197"/>
      <c r="AI556" s="184"/>
      <c r="AJ556" s="184"/>
      <c r="AK556" s="184"/>
      <c r="AL556" s="184"/>
      <c r="AM556" s="184"/>
      <c r="AN556" s="184"/>
      <c r="AO556" s="184"/>
      <c r="AP556" s="184"/>
      <c r="AQ556" s="184"/>
      <c r="AR556" s="184"/>
      <c r="AS556" s="184"/>
      <c r="AT556" s="184"/>
      <c r="AU556" s="184"/>
      <c r="AV556" s="184"/>
      <c r="AW556" s="184"/>
      <c r="AX556" s="184"/>
      <c r="AY556" s="187"/>
      <c r="AZ556" s="187"/>
    </row>
    <row r="557" spans="1:52" x14ac:dyDescent="0.25">
      <c r="A557" s="192">
        <f t="shared" si="8"/>
        <v>544</v>
      </c>
      <c r="B557" s="182"/>
      <c r="C557" s="202"/>
      <c r="D557" s="202"/>
      <c r="E557" s="202"/>
      <c r="F557" s="202"/>
      <c r="G557" s="202"/>
      <c r="H557" s="202"/>
      <c r="I557" s="184"/>
      <c r="J557" s="184"/>
      <c r="K557" s="184"/>
      <c r="L557" s="184"/>
      <c r="M557" s="184"/>
      <c r="N557" s="184"/>
      <c r="O557" s="211"/>
      <c r="P557" s="184"/>
      <c r="Q557" s="184"/>
      <c r="R557" s="184"/>
      <c r="S557" s="184"/>
      <c r="T557" s="184"/>
      <c r="U557" s="184"/>
      <c r="V557" s="184"/>
      <c r="W557" s="184"/>
      <c r="X557" s="184"/>
      <c r="Y557" s="184"/>
      <c r="Z557" s="184"/>
      <c r="AA557" s="184"/>
      <c r="AB557" s="184"/>
      <c r="AC557" s="184"/>
      <c r="AD557" s="184"/>
      <c r="AE557" s="184"/>
      <c r="AF557" s="184"/>
      <c r="AG557" s="184"/>
      <c r="AH557" s="197"/>
      <c r="AI557" s="184"/>
      <c r="AJ557" s="184"/>
      <c r="AK557" s="184"/>
      <c r="AL557" s="184"/>
      <c r="AM557" s="184"/>
      <c r="AN557" s="184"/>
      <c r="AO557" s="184"/>
      <c r="AP557" s="184"/>
      <c r="AQ557" s="184"/>
      <c r="AR557" s="184"/>
      <c r="AS557" s="184"/>
      <c r="AT557" s="184"/>
      <c r="AU557" s="184"/>
      <c r="AV557" s="184"/>
      <c r="AW557" s="184"/>
      <c r="AX557" s="184"/>
      <c r="AY557" s="187"/>
      <c r="AZ557" s="187"/>
    </row>
    <row r="558" spans="1:52" x14ac:dyDescent="0.25">
      <c r="A558" s="192">
        <f t="shared" si="8"/>
        <v>545</v>
      </c>
      <c r="B558" s="182"/>
      <c r="C558" s="202"/>
      <c r="D558" s="202"/>
      <c r="E558" s="202"/>
      <c r="F558" s="202"/>
      <c r="G558" s="202"/>
      <c r="H558" s="202"/>
      <c r="I558" s="184"/>
      <c r="J558" s="184"/>
      <c r="K558" s="184"/>
      <c r="L558" s="184"/>
      <c r="M558" s="184"/>
      <c r="N558" s="184"/>
      <c r="O558" s="211"/>
      <c r="P558" s="184"/>
      <c r="Q558" s="184"/>
      <c r="R558" s="184"/>
      <c r="S558" s="184"/>
      <c r="T558" s="184"/>
      <c r="U558" s="184"/>
      <c r="V558" s="184"/>
      <c r="W558" s="184"/>
      <c r="X558" s="184"/>
      <c r="Y558" s="184"/>
      <c r="Z558" s="184"/>
      <c r="AA558" s="184"/>
      <c r="AB558" s="184"/>
      <c r="AC558" s="184"/>
      <c r="AD558" s="184"/>
      <c r="AE558" s="184"/>
      <c r="AF558" s="184"/>
      <c r="AG558" s="184"/>
      <c r="AH558" s="197"/>
      <c r="AI558" s="184"/>
      <c r="AJ558" s="184"/>
      <c r="AK558" s="184"/>
      <c r="AL558" s="184"/>
      <c r="AM558" s="184"/>
      <c r="AN558" s="184"/>
      <c r="AO558" s="184"/>
      <c r="AP558" s="184"/>
      <c r="AQ558" s="184"/>
      <c r="AR558" s="184"/>
      <c r="AS558" s="184"/>
      <c r="AT558" s="184"/>
      <c r="AU558" s="184"/>
      <c r="AV558" s="184"/>
      <c r="AW558" s="184"/>
      <c r="AX558" s="184"/>
      <c r="AY558" s="187"/>
      <c r="AZ558" s="187"/>
    </row>
    <row r="559" spans="1:52" x14ac:dyDescent="0.25">
      <c r="A559" s="192">
        <f t="shared" si="8"/>
        <v>546</v>
      </c>
      <c r="B559" s="182"/>
      <c r="C559" s="202"/>
      <c r="D559" s="202"/>
      <c r="E559" s="202"/>
      <c r="F559" s="202"/>
      <c r="G559" s="202"/>
      <c r="H559" s="202"/>
      <c r="I559" s="184"/>
      <c r="J559" s="184"/>
      <c r="K559" s="184"/>
      <c r="L559" s="184"/>
      <c r="M559" s="184"/>
      <c r="N559" s="184"/>
      <c r="O559" s="211"/>
      <c r="P559" s="184"/>
      <c r="Q559" s="184"/>
      <c r="R559" s="184"/>
      <c r="S559" s="184"/>
      <c r="T559" s="184"/>
      <c r="U559" s="184"/>
      <c r="V559" s="184"/>
      <c r="W559" s="184"/>
      <c r="X559" s="184"/>
      <c r="Y559" s="184"/>
      <c r="Z559" s="184"/>
      <c r="AA559" s="184"/>
      <c r="AB559" s="184"/>
      <c r="AC559" s="184"/>
      <c r="AD559" s="184"/>
      <c r="AE559" s="184"/>
      <c r="AF559" s="184"/>
      <c r="AG559" s="184"/>
      <c r="AH559" s="197"/>
      <c r="AI559" s="184"/>
      <c r="AJ559" s="184"/>
      <c r="AK559" s="184"/>
      <c r="AL559" s="184"/>
      <c r="AM559" s="184"/>
      <c r="AN559" s="184"/>
      <c r="AO559" s="184"/>
      <c r="AP559" s="184"/>
      <c r="AQ559" s="184"/>
      <c r="AR559" s="184"/>
      <c r="AS559" s="184"/>
      <c r="AT559" s="184"/>
      <c r="AU559" s="184"/>
      <c r="AV559" s="184"/>
      <c r="AW559" s="184"/>
      <c r="AX559" s="184"/>
      <c r="AY559" s="187"/>
      <c r="AZ559" s="187"/>
    </row>
    <row r="560" spans="1:52" x14ac:dyDescent="0.25">
      <c r="A560" s="192">
        <f t="shared" si="8"/>
        <v>547</v>
      </c>
      <c r="B560" s="182"/>
      <c r="C560" s="202"/>
      <c r="D560" s="202"/>
      <c r="E560" s="202"/>
      <c r="F560" s="202"/>
      <c r="G560" s="202"/>
      <c r="H560" s="202"/>
      <c r="I560" s="184"/>
      <c r="J560" s="184"/>
      <c r="K560" s="184"/>
      <c r="L560" s="184"/>
      <c r="M560" s="184"/>
      <c r="N560" s="184"/>
      <c r="O560" s="211"/>
      <c r="P560" s="184"/>
      <c r="Q560" s="184"/>
      <c r="R560" s="184"/>
      <c r="S560" s="184"/>
      <c r="T560" s="184"/>
      <c r="U560" s="184"/>
      <c r="V560" s="184"/>
      <c r="W560" s="184"/>
      <c r="X560" s="184"/>
      <c r="Y560" s="184"/>
      <c r="Z560" s="184"/>
      <c r="AA560" s="184"/>
      <c r="AB560" s="184"/>
      <c r="AC560" s="184"/>
      <c r="AD560" s="184"/>
      <c r="AE560" s="184"/>
      <c r="AF560" s="184"/>
      <c r="AG560" s="184"/>
      <c r="AH560" s="197"/>
      <c r="AI560" s="184"/>
      <c r="AJ560" s="184"/>
      <c r="AK560" s="184"/>
      <c r="AL560" s="184"/>
      <c r="AM560" s="184"/>
      <c r="AN560" s="184"/>
      <c r="AO560" s="184"/>
      <c r="AP560" s="184"/>
      <c r="AQ560" s="184"/>
      <c r="AR560" s="184"/>
      <c r="AS560" s="184"/>
      <c r="AT560" s="184"/>
      <c r="AU560" s="184"/>
      <c r="AV560" s="184"/>
      <c r="AW560" s="184"/>
      <c r="AX560" s="184"/>
      <c r="AY560" s="187"/>
      <c r="AZ560" s="187"/>
    </row>
    <row r="561" spans="1:52" x14ac:dyDescent="0.25">
      <c r="A561" s="192">
        <f t="shared" si="8"/>
        <v>548</v>
      </c>
      <c r="B561" s="182"/>
      <c r="C561" s="202"/>
      <c r="D561" s="202"/>
      <c r="E561" s="202"/>
      <c r="F561" s="202"/>
      <c r="G561" s="202"/>
      <c r="H561" s="202"/>
      <c r="I561" s="184"/>
      <c r="J561" s="184"/>
      <c r="K561" s="184"/>
      <c r="L561" s="184"/>
      <c r="M561" s="184"/>
      <c r="N561" s="184"/>
      <c r="O561" s="211"/>
      <c r="P561" s="184"/>
      <c r="Q561" s="184"/>
      <c r="R561" s="184"/>
      <c r="S561" s="184"/>
      <c r="T561" s="184"/>
      <c r="U561" s="184"/>
      <c r="V561" s="184"/>
      <c r="W561" s="184"/>
      <c r="X561" s="184"/>
      <c r="Y561" s="184"/>
      <c r="Z561" s="184"/>
      <c r="AA561" s="184"/>
      <c r="AB561" s="184"/>
      <c r="AC561" s="184"/>
      <c r="AD561" s="184"/>
      <c r="AE561" s="184"/>
      <c r="AF561" s="184"/>
      <c r="AG561" s="184"/>
      <c r="AH561" s="197"/>
      <c r="AI561" s="184"/>
      <c r="AJ561" s="184"/>
      <c r="AK561" s="184"/>
      <c r="AL561" s="184"/>
      <c r="AM561" s="184"/>
      <c r="AN561" s="184"/>
      <c r="AO561" s="184"/>
      <c r="AP561" s="184"/>
      <c r="AQ561" s="184"/>
      <c r="AR561" s="184"/>
      <c r="AS561" s="184"/>
      <c r="AT561" s="184"/>
      <c r="AU561" s="184"/>
      <c r="AV561" s="184"/>
      <c r="AW561" s="184"/>
      <c r="AX561" s="184"/>
      <c r="AY561" s="187"/>
      <c r="AZ561" s="187"/>
    </row>
    <row r="562" spans="1:52" x14ac:dyDescent="0.25">
      <c r="A562" s="192">
        <f t="shared" si="8"/>
        <v>549</v>
      </c>
      <c r="B562" s="182"/>
      <c r="C562" s="202"/>
      <c r="D562" s="202"/>
      <c r="E562" s="202"/>
      <c r="F562" s="202"/>
      <c r="G562" s="202"/>
      <c r="H562" s="202"/>
      <c r="I562" s="184"/>
      <c r="J562" s="184"/>
      <c r="K562" s="184"/>
      <c r="L562" s="184"/>
      <c r="M562" s="184"/>
      <c r="N562" s="184"/>
      <c r="O562" s="211"/>
      <c r="P562" s="184"/>
      <c r="Q562" s="184"/>
      <c r="R562" s="184"/>
      <c r="S562" s="184"/>
      <c r="T562" s="184"/>
      <c r="U562" s="184"/>
      <c r="V562" s="184"/>
      <c r="W562" s="184"/>
      <c r="X562" s="184"/>
      <c r="Y562" s="184"/>
      <c r="Z562" s="184"/>
      <c r="AA562" s="184"/>
      <c r="AB562" s="184"/>
      <c r="AC562" s="184"/>
      <c r="AD562" s="184"/>
      <c r="AE562" s="184"/>
      <c r="AF562" s="184"/>
      <c r="AG562" s="184"/>
      <c r="AH562" s="197"/>
      <c r="AI562" s="184"/>
      <c r="AJ562" s="184"/>
      <c r="AK562" s="184"/>
      <c r="AL562" s="184"/>
      <c r="AM562" s="184"/>
      <c r="AN562" s="184"/>
      <c r="AO562" s="184"/>
      <c r="AP562" s="184"/>
      <c r="AQ562" s="184"/>
      <c r="AR562" s="184"/>
      <c r="AS562" s="184"/>
      <c r="AT562" s="184"/>
      <c r="AU562" s="184"/>
      <c r="AV562" s="184"/>
      <c r="AW562" s="184"/>
      <c r="AX562" s="184"/>
      <c r="AY562" s="187"/>
      <c r="AZ562" s="187"/>
    </row>
    <row r="563" spans="1:52" x14ac:dyDescent="0.25">
      <c r="A563" s="192">
        <f t="shared" si="8"/>
        <v>550</v>
      </c>
      <c r="B563" s="182"/>
      <c r="C563" s="202"/>
      <c r="D563" s="202"/>
      <c r="E563" s="202"/>
      <c r="F563" s="202"/>
      <c r="G563" s="202"/>
      <c r="H563" s="202"/>
      <c r="I563" s="184"/>
      <c r="J563" s="184"/>
      <c r="K563" s="184"/>
      <c r="L563" s="184"/>
      <c r="M563" s="184"/>
      <c r="N563" s="184"/>
      <c r="O563" s="211"/>
      <c r="P563" s="184"/>
      <c r="Q563" s="184"/>
      <c r="R563" s="184"/>
      <c r="S563" s="184"/>
      <c r="T563" s="184"/>
      <c r="U563" s="184"/>
      <c r="V563" s="184"/>
      <c r="W563" s="184"/>
      <c r="X563" s="184"/>
      <c r="Y563" s="184"/>
      <c r="Z563" s="184"/>
      <c r="AA563" s="184"/>
      <c r="AB563" s="184"/>
      <c r="AC563" s="184"/>
      <c r="AD563" s="184"/>
      <c r="AE563" s="184"/>
      <c r="AF563" s="184"/>
      <c r="AG563" s="184"/>
      <c r="AH563" s="197"/>
      <c r="AI563" s="184"/>
      <c r="AJ563" s="184"/>
      <c r="AK563" s="184"/>
      <c r="AL563" s="184"/>
      <c r="AM563" s="184"/>
      <c r="AN563" s="184"/>
      <c r="AO563" s="184"/>
      <c r="AP563" s="184"/>
      <c r="AQ563" s="184"/>
      <c r="AR563" s="184"/>
      <c r="AS563" s="184"/>
      <c r="AT563" s="184"/>
      <c r="AU563" s="184"/>
      <c r="AV563" s="184"/>
      <c r="AW563" s="184"/>
      <c r="AX563" s="184"/>
      <c r="AY563" s="187"/>
      <c r="AZ563" s="187"/>
    </row>
    <row r="564" spans="1:52" x14ac:dyDescent="0.25">
      <c r="A564" s="192">
        <f t="shared" si="8"/>
        <v>551</v>
      </c>
      <c r="B564" s="182"/>
      <c r="C564" s="202"/>
      <c r="D564" s="202"/>
      <c r="E564" s="202"/>
      <c r="F564" s="202"/>
      <c r="G564" s="202"/>
      <c r="H564" s="202"/>
      <c r="I564" s="184"/>
      <c r="J564" s="184"/>
      <c r="K564" s="184"/>
      <c r="L564" s="184"/>
      <c r="M564" s="184"/>
      <c r="N564" s="184"/>
      <c r="O564" s="211"/>
      <c r="P564" s="184"/>
      <c r="Q564" s="184"/>
      <c r="R564" s="184"/>
      <c r="S564" s="184"/>
      <c r="T564" s="184"/>
      <c r="U564" s="184"/>
      <c r="V564" s="184"/>
      <c r="W564" s="184"/>
      <c r="X564" s="184"/>
      <c r="Y564" s="184"/>
      <c r="Z564" s="184"/>
      <c r="AA564" s="184"/>
      <c r="AB564" s="184"/>
      <c r="AC564" s="184"/>
      <c r="AD564" s="184"/>
      <c r="AE564" s="184"/>
      <c r="AF564" s="184"/>
      <c r="AG564" s="184"/>
      <c r="AH564" s="197"/>
      <c r="AI564" s="184"/>
      <c r="AJ564" s="184"/>
      <c r="AK564" s="184"/>
      <c r="AL564" s="184"/>
      <c r="AM564" s="184"/>
      <c r="AN564" s="184"/>
      <c r="AO564" s="184"/>
      <c r="AP564" s="184"/>
      <c r="AQ564" s="184"/>
      <c r="AR564" s="184"/>
      <c r="AS564" s="184"/>
      <c r="AT564" s="184"/>
      <c r="AU564" s="184"/>
      <c r="AV564" s="184"/>
      <c r="AW564" s="184"/>
      <c r="AX564" s="184"/>
      <c r="AY564" s="187"/>
      <c r="AZ564" s="187"/>
    </row>
    <row r="565" spans="1:52" x14ac:dyDescent="0.25">
      <c r="A565" s="192">
        <f t="shared" si="8"/>
        <v>552</v>
      </c>
      <c r="B565" s="182"/>
      <c r="C565" s="202"/>
      <c r="D565" s="202"/>
      <c r="E565" s="202"/>
      <c r="F565" s="202"/>
      <c r="G565" s="202"/>
      <c r="H565" s="202"/>
      <c r="I565" s="184"/>
      <c r="J565" s="184"/>
      <c r="K565" s="184"/>
      <c r="L565" s="184"/>
      <c r="M565" s="184"/>
      <c r="N565" s="184"/>
      <c r="O565" s="211"/>
      <c r="P565" s="184"/>
      <c r="Q565" s="184"/>
      <c r="R565" s="184"/>
      <c r="S565" s="184"/>
      <c r="T565" s="184"/>
      <c r="U565" s="184"/>
      <c r="V565" s="184"/>
      <c r="W565" s="184"/>
      <c r="X565" s="184"/>
      <c r="Y565" s="184"/>
      <c r="Z565" s="184"/>
      <c r="AA565" s="184"/>
      <c r="AB565" s="184"/>
      <c r="AC565" s="184"/>
      <c r="AD565" s="184"/>
      <c r="AE565" s="184"/>
      <c r="AF565" s="184"/>
      <c r="AG565" s="184"/>
      <c r="AH565" s="197"/>
      <c r="AI565" s="184"/>
      <c r="AJ565" s="184"/>
      <c r="AK565" s="184"/>
      <c r="AL565" s="184"/>
      <c r="AM565" s="184"/>
      <c r="AN565" s="184"/>
      <c r="AO565" s="184"/>
      <c r="AP565" s="184"/>
      <c r="AQ565" s="184"/>
      <c r="AR565" s="184"/>
      <c r="AS565" s="184"/>
      <c r="AT565" s="184"/>
      <c r="AU565" s="184"/>
      <c r="AV565" s="184"/>
      <c r="AW565" s="184"/>
      <c r="AX565" s="184"/>
      <c r="AY565" s="187"/>
      <c r="AZ565" s="187"/>
    </row>
    <row r="566" spans="1:52" x14ac:dyDescent="0.25">
      <c r="A566" s="192">
        <f t="shared" si="8"/>
        <v>553</v>
      </c>
      <c r="B566" s="182"/>
      <c r="C566" s="202"/>
      <c r="D566" s="202"/>
      <c r="E566" s="202"/>
      <c r="F566" s="202"/>
      <c r="G566" s="202"/>
      <c r="H566" s="202"/>
      <c r="I566" s="184"/>
      <c r="J566" s="184"/>
      <c r="K566" s="184"/>
      <c r="L566" s="184"/>
      <c r="M566" s="184"/>
      <c r="N566" s="184"/>
      <c r="O566" s="211"/>
      <c r="P566" s="184"/>
      <c r="Q566" s="184"/>
      <c r="R566" s="184"/>
      <c r="S566" s="184"/>
      <c r="T566" s="184"/>
      <c r="U566" s="184"/>
      <c r="V566" s="184"/>
      <c r="W566" s="184"/>
      <c r="X566" s="184"/>
      <c r="Y566" s="184"/>
      <c r="Z566" s="184"/>
      <c r="AA566" s="184"/>
      <c r="AB566" s="184"/>
      <c r="AC566" s="184"/>
      <c r="AD566" s="184"/>
      <c r="AE566" s="184"/>
      <c r="AF566" s="184"/>
      <c r="AG566" s="184"/>
      <c r="AH566" s="197"/>
      <c r="AI566" s="184"/>
      <c r="AJ566" s="184"/>
      <c r="AK566" s="184"/>
      <c r="AL566" s="184"/>
      <c r="AM566" s="184"/>
      <c r="AN566" s="184"/>
      <c r="AO566" s="184"/>
      <c r="AP566" s="184"/>
      <c r="AQ566" s="184"/>
      <c r="AR566" s="184"/>
      <c r="AS566" s="184"/>
      <c r="AT566" s="184"/>
      <c r="AU566" s="184"/>
      <c r="AV566" s="184"/>
      <c r="AW566" s="184"/>
      <c r="AX566" s="184"/>
      <c r="AY566" s="187"/>
      <c r="AZ566" s="187"/>
    </row>
    <row r="567" spans="1:52" x14ac:dyDescent="0.25">
      <c r="A567" s="192">
        <f t="shared" si="8"/>
        <v>554</v>
      </c>
      <c r="B567" s="182"/>
      <c r="C567" s="202"/>
      <c r="D567" s="202"/>
      <c r="E567" s="202"/>
      <c r="F567" s="202"/>
      <c r="G567" s="202"/>
      <c r="H567" s="202"/>
      <c r="I567" s="184"/>
      <c r="J567" s="184"/>
      <c r="K567" s="184"/>
      <c r="L567" s="184"/>
      <c r="M567" s="184"/>
      <c r="N567" s="184"/>
      <c r="O567" s="211"/>
      <c r="P567" s="184"/>
      <c r="Q567" s="184"/>
      <c r="R567" s="184"/>
      <c r="S567" s="184"/>
      <c r="T567" s="184"/>
      <c r="U567" s="184"/>
      <c r="V567" s="184"/>
      <c r="W567" s="184"/>
      <c r="X567" s="184"/>
      <c r="Y567" s="184"/>
      <c r="Z567" s="184"/>
      <c r="AA567" s="184"/>
      <c r="AB567" s="184"/>
      <c r="AC567" s="184"/>
      <c r="AD567" s="184"/>
      <c r="AE567" s="184"/>
      <c r="AF567" s="184"/>
      <c r="AG567" s="184"/>
      <c r="AH567" s="197"/>
      <c r="AI567" s="184"/>
      <c r="AJ567" s="184"/>
      <c r="AK567" s="184"/>
      <c r="AL567" s="184"/>
      <c r="AM567" s="184"/>
      <c r="AN567" s="184"/>
      <c r="AO567" s="184"/>
      <c r="AP567" s="184"/>
      <c r="AQ567" s="184"/>
      <c r="AR567" s="184"/>
      <c r="AS567" s="184"/>
      <c r="AT567" s="184"/>
      <c r="AU567" s="184"/>
      <c r="AV567" s="184"/>
      <c r="AW567" s="184"/>
      <c r="AX567" s="184"/>
      <c r="AY567" s="187"/>
      <c r="AZ567" s="187"/>
    </row>
    <row r="568" spans="1:52" x14ac:dyDescent="0.25">
      <c r="A568" s="192">
        <f t="shared" si="8"/>
        <v>555</v>
      </c>
      <c r="B568" s="182"/>
      <c r="C568" s="202"/>
      <c r="D568" s="202"/>
      <c r="E568" s="202"/>
      <c r="F568" s="202"/>
      <c r="G568" s="202"/>
      <c r="H568" s="202"/>
      <c r="I568" s="184"/>
      <c r="J568" s="184"/>
      <c r="K568" s="184"/>
      <c r="L568" s="184"/>
      <c r="M568" s="184"/>
      <c r="N568" s="184"/>
      <c r="O568" s="211"/>
      <c r="P568" s="184"/>
      <c r="Q568" s="184"/>
      <c r="R568" s="184"/>
      <c r="S568" s="184"/>
      <c r="T568" s="184"/>
      <c r="U568" s="184"/>
      <c r="V568" s="184"/>
      <c r="W568" s="184"/>
      <c r="X568" s="184"/>
      <c r="Y568" s="184"/>
      <c r="Z568" s="184"/>
      <c r="AA568" s="184"/>
      <c r="AB568" s="184"/>
      <c r="AC568" s="184"/>
      <c r="AD568" s="184"/>
      <c r="AE568" s="184"/>
      <c r="AF568" s="184"/>
      <c r="AG568" s="184"/>
      <c r="AH568" s="197"/>
      <c r="AI568" s="184"/>
      <c r="AJ568" s="184"/>
      <c r="AK568" s="184"/>
      <c r="AL568" s="184"/>
      <c r="AM568" s="184"/>
      <c r="AN568" s="184"/>
      <c r="AO568" s="184"/>
      <c r="AP568" s="184"/>
      <c r="AQ568" s="184"/>
      <c r="AR568" s="184"/>
      <c r="AS568" s="184"/>
      <c r="AT568" s="184"/>
      <c r="AU568" s="184"/>
      <c r="AV568" s="184"/>
      <c r="AW568" s="184"/>
      <c r="AX568" s="184"/>
      <c r="AY568" s="187"/>
      <c r="AZ568" s="187"/>
    </row>
    <row r="569" spans="1:52" x14ac:dyDescent="0.25">
      <c r="A569" s="192">
        <f t="shared" si="8"/>
        <v>556</v>
      </c>
      <c r="B569" s="182"/>
      <c r="C569" s="202"/>
      <c r="D569" s="202"/>
      <c r="E569" s="202"/>
      <c r="F569" s="202"/>
      <c r="G569" s="202"/>
      <c r="H569" s="202"/>
      <c r="I569" s="184"/>
      <c r="J569" s="184"/>
      <c r="K569" s="184"/>
      <c r="L569" s="184"/>
      <c r="M569" s="184"/>
      <c r="N569" s="184"/>
      <c r="O569" s="211"/>
      <c r="P569" s="184"/>
      <c r="Q569" s="184"/>
      <c r="R569" s="184"/>
      <c r="S569" s="184"/>
      <c r="T569" s="184"/>
      <c r="U569" s="184"/>
      <c r="V569" s="184"/>
      <c r="W569" s="184"/>
      <c r="X569" s="184"/>
      <c r="Y569" s="184"/>
      <c r="Z569" s="184"/>
      <c r="AA569" s="184"/>
      <c r="AB569" s="184"/>
      <c r="AC569" s="184"/>
      <c r="AD569" s="184"/>
      <c r="AE569" s="184"/>
      <c r="AF569" s="184"/>
      <c r="AG569" s="184"/>
      <c r="AH569" s="197"/>
      <c r="AI569" s="184"/>
      <c r="AJ569" s="184"/>
      <c r="AK569" s="184"/>
      <c r="AL569" s="184"/>
      <c r="AM569" s="184"/>
      <c r="AN569" s="184"/>
      <c r="AO569" s="184"/>
      <c r="AP569" s="184"/>
      <c r="AQ569" s="184"/>
      <c r="AR569" s="184"/>
      <c r="AS569" s="184"/>
      <c r="AT569" s="184"/>
      <c r="AU569" s="184"/>
      <c r="AV569" s="184"/>
      <c r="AW569" s="184"/>
      <c r="AX569" s="184"/>
      <c r="AY569" s="187"/>
      <c r="AZ569" s="187"/>
    </row>
    <row r="570" spans="1:52" x14ac:dyDescent="0.25">
      <c r="A570" s="192">
        <f t="shared" si="8"/>
        <v>557</v>
      </c>
      <c r="B570" s="182"/>
      <c r="C570" s="202"/>
      <c r="D570" s="202"/>
      <c r="E570" s="202"/>
      <c r="F570" s="202"/>
      <c r="G570" s="202"/>
      <c r="H570" s="202"/>
      <c r="I570" s="184"/>
      <c r="J570" s="184"/>
      <c r="K570" s="184"/>
      <c r="L570" s="184"/>
      <c r="M570" s="184"/>
      <c r="N570" s="184"/>
      <c r="O570" s="211"/>
      <c r="P570" s="184"/>
      <c r="Q570" s="184"/>
      <c r="R570" s="184"/>
      <c r="S570" s="184"/>
      <c r="T570" s="184"/>
      <c r="U570" s="184"/>
      <c r="V570" s="184"/>
      <c r="W570" s="184"/>
      <c r="X570" s="184"/>
      <c r="Y570" s="184"/>
      <c r="Z570" s="184"/>
      <c r="AA570" s="184"/>
      <c r="AB570" s="184"/>
      <c r="AC570" s="184"/>
      <c r="AD570" s="184"/>
      <c r="AE570" s="184"/>
      <c r="AF570" s="184"/>
      <c r="AG570" s="184"/>
      <c r="AH570" s="197"/>
      <c r="AI570" s="184"/>
      <c r="AJ570" s="184"/>
      <c r="AK570" s="184"/>
      <c r="AL570" s="184"/>
      <c r="AM570" s="184"/>
      <c r="AN570" s="184"/>
      <c r="AO570" s="184"/>
      <c r="AP570" s="184"/>
      <c r="AQ570" s="184"/>
      <c r="AR570" s="184"/>
      <c r="AS570" s="184"/>
      <c r="AT570" s="184"/>
      <c r="AU570" s="184"/>
      <c r="AV570" s="184"/>
      <c r="AW570" s="184"/>
      <c r="AX570" s="184"/>
      <c r="AY570" s="187"/>
      <c r="AZ570" s="187"/>
    </row>
    <row r="571" spans="1:52" x14ac:dyDescent="0.25">
      <c r="A571" s="192">
        <f t="shared" si="8"/>
        <v>558</v>
      </c>
      <c r="B571" s="182"/>
      <c r="C571" s="202"/>
      <c r="D571" s="202"/>
      <c r="E571" s="202"/>
      <c r="F571" s="202"/>
      <c r="G571" s="202"/>
      <c r="H571" s="202"/>
      <c r="I571" s="184"/>
      <c r="J571" s="184"/>
      <c r="K571" s="184"/>
      <c r="L571" s="184"/>
      <c r="M571" s="184"/>
      <c r="N571" s="184"/>
      <c r="O571" s="211"/>
      <c r="P571" s="184"/>
      <c r="Q571" s="184"/>
      <c r="R571" s="184"/>
      <c r="S571" s="184"/>
      <c r="T571" s="184"/>
      <c r="U571" s="184"/>
      <c r="V571" s="184"/>
      <c r="W571" s="184"/>
      <c r="X571" s="184"/>
      <c r="Y571" s="184"/>
      <c r="Z571" s="184"/>
      <c r="AA571" s="184"/>
      <c r="AB571" s="184"/>
      <c r="AC571" s="184"/>
      <c r="AD571" s="184"/>
      <c r="AE571" s="184"/>
      <c r="AF571" s="184"/>
      <c r="AG571" s="184"/>
      <c r="AH571" s="197"/>
      <c r="AI571" s="184"/>
      <c r="AJ571" s="184"/>
      <c r="AK571" s="184"/>
      <c r="AL571" s="184"/>
      <c r="AM571" s="184"/>
      <c r="AN571" s="184"/>
      <c r="AO571" s="184"/>
      <c r="AP571" s="184"/>
      <c r="AQ571" s="184"/>
      <c r="AR571" s="184"/>
      <c r="AS571" s="184"/>
      <c r="AT571" s="184"/>
      <c r="AU571" s="184"/>
      <c r="AV571" s="184"/>
      <c r="AW571" s="184"/>
      <c r="AX571" s="184"/>
      <c r="AY571" s="187"/>
      <c r="AZ571" s="187"/>
    </row>
    <row r="572" spans="1:52" x14ac:dyDescent="0.25">
      <c r="A572" s="192">
        <f t="shared" si="8"/>
        <v>559</v>
      </c>
      <c r="B572" s="182"/>
      <c r="C572" s="202"/>
      <c r="D572" s="202"/>
      <c r="E572" s="202"/>
      <c r="F572" s="202"/>
      <c r="G572" s="202"/>
      <c r="H572" s="202"/>
      <c r="I572" s="184"/>
      <c r="J572" s="184"/>
      <c r="K572" s="184"/>
      <c r="L572" s="184"/>
      <c r="M572" s="184"/>
      <c r="N572" s="184"/>
      <c r="O572" s="211"/>
      <c r="P572" s="184"/>
      <c r="Q572" s="184"/>
      <c r="R572" s="184"/>
      <c r="S572" s="184"/>
      <c r="T572" s="184"/>
      <c r="U572" s="184"/>
      <c r="V572" s="184"/>
      <c r="W572" s="184"/>
      <c r="X572" s="184"/>
      <c r="Y572" s="184"/>
      <c r="Z572" s="184"/>
      <c r="AA572" s="184"/>
      <c r="AB572" s="184"/>
      <c r="AC572" s="184"/>
      <c r="AD572" s="184"/>
      <c r="AE572" s="184"/>
      <c r="AF572" s="184"/>
      <c r="AG572" s="184"/>
      <c r="AH572" s="197"/>
      <c r="AI572" s="184"/>
      <c r="AJ572" s="184"/>
      <c r="AK572" s="184"/>
      <c r="AL572" s="184"/>
      <c r="AM572" s="184"/>
      <c r="AN572" s="184"/>
      <c r="AO572" s="184"/>
      <c r="AP572" s="184"/>
      <c r="AQ572" s="184"/>
      <c r="AR572" s="184"/>
      <c r="AS572" s="184"/>
      <c r="AT572" s="184"/>
      <c r="AU572" s="184"/>
      <c r="AV572" s="184"/>
      <c r="AW572" s="184"/>
      <c r="AX572" s="184"/>
      <c r="AY572" s="187"/>
      <c r="AZ572" s="187"/>
    </row>
    <row r="573" spans="1:52" x14ac:dyDescent="0.25">
      <c r="A573" s="192">
        <f t="shared" si="8"/>
        <v>560</v>
      </c>
      <c r="B573" s="182"/>
      <c r="C573" s="202"/>
      <c r="D573" s="202"/>
      <c r="E573" s="202"/>
      <c r="F573" s="202"/>
      <c r="G573" s="202"/>
      <c r="H573" s="202"/>
      <c r="I573" s="184"/>
      <c r="J573" s="184"/>
      <c r="K573" s="184"/>
      <c r="L573" s="184"/>
      <c r="M573" s="184"/>
      <c r="N573" s="184"/>
      <c r="O573" s="211"/>
      <c r="P573" s="184"/>
      <c r="Q573" s="184"/>
      <c r="R573" s="184"/>
      <c r="S573" s="184"/>
      <c r="T573" s="184"/>
      <c r="U573" s="184"/>
      <c r="V573" s="184"/>
      <c r="W573" s="184"/>
      <c r="X573" s="184"/>
      <c r="Y573" s="184"/>
      <c r="Z573" s="184"/>
      <c r="AA573" s="184"/>
      <c r="AB573" s="184"/>
      <c r="AC573" s="184"/>
      <c r="AD573" s="184"/>
      <c r="AE573" s="184"/>
      <c r="AF573" s="184"/>
      <c r="AG573" s="184"/>
      <c r="AH573" s="197"/>
      <c r="AI573" s="184"/>
      <c r="AJ573" s="184"/>
      <c r="AK573" s="184"/>
      <c r="AL573" s="184"/>
      <c r="AM573" s="184"/>
      <c r="AN573" s="184"/>
      <c r="AO573" s="184"/>
      <c r="AP573" s="184"/>
      <c r="AQ573" s="184"/>
      <c r="AR573" s="184"/>
      <c r="AS573" s="184"/>
      <c r="AT573" s="184"/>
      <c r="AU573" s="184"/>
      <c r="AV573" s="184"/>
      <c r="AW573" s="184"/>
      <c r="AX573" s="184"/>
      <c r="AY573" s="187"/>
      <c r="AZ573" s="187"/>
    </row>
    <row r="574" spans="1:52" x14ac:dyDescent="0.25">
      <c r="A574" s="192">
        <f t="shared" si="8"/>
        <v>561</v>
      </c>
      <c r="B574" s="182"/>
      <c r="C574" s="202"/>
      <c r="D574" s="202"/>
      <c r="E574" s="202"/>
      <c r="F574" s="202"/>
      <c r="G574" s="202"/>
      <c r="H574" s="202"/>
      <c r="I574" s="184"/>
      <c r="J574" s="184"/>
      <c r="K574" s="184"/>
      <c r="L574" s="184"/>
      <c r="M574" s="184"/>
      <c r="N574" s="184"/>
      <c r="O574" s="211"/>
      <c r="P574" s="184"/>
      <c r="Q574" s="184"/>
      <c r="R574" s="184"/>
      <c r="S574" s="184"/>
      <c r="T574" s="184"/>
      <c r="U574" s="184"/>
      <c r="V574" s="184"/>
      <c r="W574" s="184"/>
      <c r="X574" s="184"/>
      <c r="Y574" s="184"/>
      <c r="Z574" s="184"/>
      <c r="AA574" s="184"/>
      <c r="AB574" s="184"/>
      <c r="AC574" s="184"/>
      <c r="AD574" s="184"/>
      <c r="AE574" s="184"/>
      <c r="AF574" s="184"/>
      <c r="AG574" s="184"/>
      <c r="AH574" s="197"/>
      <c r="AI574" s="184"/>
      <c r="AJ574" s="184"/>
      <c r="AK574" s="184"/>
      <c r="AL574" s="184"/>
      <c r="AM574" s="184"/>
      <c r="AN574" s="184"/>
      <c r="AO574" s="184"/>
      <c r="AP574" s="184"/>
      <c r="AQ574" s="184"/>
      <c r="AR574" s="184"/>
      <c r="AS574" s="184"/>
      <c r="AT574" s="184"/>
      <c r="AU574" s="184"/>
      <c r="AV574" s="184"/>
      <c r="AW574" s="184"/>
      <c r="AX574" s="184"/>
      <c r="AY574" s="187"/>
      <c r="AZ574" s="187"/>
    </row>
    <row r="575" spans="1:52" x14ac:dyDescent="0.25">
      <c r="A575" s="192">
        <f t="shared" si="8"/>
        <v>562</v>
      </c>
      <c r="B575" s="182"/>
      <c r="C575" s="202"/>
      <c r="D575" s="202"/>
      <c r="E575" s="202"/>
      <c r="F575" s="202"/>
      <c r="G575" s="202"/>
      <c r="H575" s="202"/>
      <c r="I575" s="184"/>
      <c r="J575" s="184"/>
      <c r="K575" s="184"/>
      <c r="L575" s="184"/>
      <c r="M575" s="184"/>
      <c r="N575" s="184"/>
      <c r="O575" s="211"/>
      <c r="P575" s="184"/>
      <c r="Q575" s="184"/>
      <c r="R575" s="184"/>
      <c r="S575" s="184"/>
      <c r="T575" s="184"/>
      <c r="U575" s="184"/>
      <c r="V575" s="184"/>
      <c r="W575" s="184"/>
      <c r="X575" s="184"/>
      <c r="Y575" s="184"/>
      <c r="Z575" s="184"/>
      <c r="AA575" s="184"/>
      <c r="AB575" s="184"/>
      <c r="AC575" s="184"/>
      <c r="AD575" s="184"/>
      <c r="AE575" s="184"/>
      <c r="AF575" s="184"/>
      <c r="AG575" s="184"/>
      <c r="AH575" s="197"/>
      <c r="AI575" s="184"/>
      <c r="AJ575" s="184"/>
      <c r="AK575" s="184"/>
      <c r="AL575" s="184"/>
      <c r="AM575" s="184"/>
      <c r="AN575" s="184"/>
      <c r="AO575" s="184"/>
      <c r="AP575" s="184"/>
      <c r="AQ575" s="184"/>
      <c r="AR575" s="184"/>
      <c r="AS575" s="184"/>
      <c r="AT575" s="184"/>
      <c r="AU575" s="184"/>
      <c r="AV575" s="184"/>
      <c r="AW575" s="184"/>
      <c r="AX575" s="184"/>
      <c r="AY575" s="187"/>
      <c r="AZ575" s="187"/>
    </row>
    <row r="576" spans="1:52" x14ac:dyDescent="0.25">
      <c r="A576" s="192">
        <f t="shared" si="8"/>
        <v>563</v>
      </c>
      <c r="B576" s="182"/>
      <c r="C576" s="202"/>
      <c r="D576" s="202"/>
      <c r="E576" s="202"/>
      <c r="F576" s="202"/>
      <c r="G576" s="202"/>
      <c r="H576" s="202"/>
      <c r="I576" s="184"/>
      <c r="J576" s="184"/>
      <c r="K576" s="184"/>
      <c r="L576" s="184"/>
      <c r="M576" s="184"/>
      <c r="N576" s="184"/>
      <c r="O576" s="211"/>
      <c r="P576" s="184"/>
      <c r="Q576" s="184"/>
      <c r="R576" s="184"/>
      <c r="S576" s="184"/>
      <c r="T576" s="184"/>
      <c r="U576" s="184"/>
      <c r="V576" s="184"/>
      <c r="W576" s="184"/>
      <c r="X576" s="184"/>
      <c r="Y576" s="184"/>
      <c r="Z576" s="184"/>
      <c r="AA576" s="184"/>
      <c r="AB576" s="184"/>
      <c r="AC576" s="184"/>
      <c r="AD576" s="184"/>
      <c r="AE576" s="184"/>
      <c r="AF576" s="184"/>
      <c r="AG576" s="184"/>
      <c r="AH576" s="197"/>
      <c r="AI576" s="184"/>
      <c r="AJ576" s="184"/>
      <c r="AK576" s="184"/>
      <c r="AL576" s="184"/>
      <c r="AM576" s="184"/>
      <c r="AN576" s="184"/>
      <c r="AO576" s="184"/>
      <c r="AP576" s="184"/>
      <c r="AQ576" s="184"/>
      <c r="AR576" s="184"/>
      <c r="AS576" s="184"/>
      <c r="AT576" s="184"/>
      <c r="AU576" s="184"/>
      <c r="AV576" s="184"/>
      <c r="AW576" s="184"/>
      <c r="AX576" s="184"/>
      <c r="AY576" s="187"/>
      <c r="AZ576" s="187"/>
    </row>
    <row r="577" spans="1:52" x14ac:dyDescent="0.25">
      <c r="A577" s="192">
        <f t="shared" si="8"/>
        <v>564</v>
      </c>
      <c r="B577" s="182"/>
      <c r="C577" s="202"/>
      <c r="D577" s="202"/>
      <c r="E577" s="202"/>
      <c r="F577" s="202"/>
      <c r="G577" s="202"/>
      <c r="H577" s="202"/>
      <c r="I577" s="184"/>
      <c r="J577" s="184"/>
      <c r="K577" s="184"/>
      <c r="L577" s="184"/>
      <c r="M577" s="184"/>
      <c r="N577" s="184"/>
      <c r="O577" s="211"/>
      <c r="P577" s="184"/>
      <c r="Q577" s="184"/>
      <c r="R577" s="184"/>
      <c r="S577" s="184"/>
      <c r="T577" s="184"/>
      <c r="U577" s="184"/>
      <c r="V577" s="184"/>
      <c r="W577" s="184"/>
      <c r="X577" s="184"/>
      <c r="Y577" s="184"/>
      <c r="Z577" s="184"/>
      <c r="AA577" s="184"/>
      <c r="AB577" s="184"/>
      <c r="AC577" s="184"/>
      <c r="AD577" s="184"/>
      <c r="AE577" s="184"/>
      <c r="AF577" s="184"/>
      <c r="AG577" s="184"/>
      <c r="AH577" s="197"/>
      <c r="AI577" s="184"/>
      <c r="AJ577" s="184"/>
      <c r="AK577" s="184"/>
      <c r="AL577" s="184"/>
      <c r="AM577" s="184"/>
      <c r="AN577" s="184"/>
      <c r="AO577" s="184"/>
      <c r="AP577" s="184"/>
      <c r="AQ577" s="184"/>
      <c r="AR577" s="184"/>
      <c r="AS577" s="184"/>
      <c r="AT577" s="184"/>
      <c r="AU577" s="184"/>
      <c r="AV577" s="184"/>
      <c r="AW577" s="184"/>
      <c r="AX577" s="184"/>
      <c r="AY577" s="187"/>
      <c r="AZ577" s="187"/>
    </row>
    <row r="578" spans="1:52" x14ac:dyDescent="0.25">
      <c r="A578" s="192">
        <f t="shared" si="8"/>
        <v>565</v>
      </c>
      <c r="B578" s="182"/>
      <c r="C578" s="202"/>
      <c r="D578" s="202"/>
      <c r="E578" s="202"/>
      <c r="F578" s="202"/>
      <c r="G578" s="202"/>
      <c r="H578" s="202"/>
      <c r="I578" s="184"/>
      <c r="J578" s="184"/>
      <c r="K578" s="184"/>
      <c r="L578" s="184"/>
      <c r="M578" s="184"/>
      <c r="N578" s="184"/>
      <c r="O578" s="211"/>
      <c r="P578" s="184"/>
      <c r="Q578" s="184"/>
      <c r="R578" s="184"/>
      <c r="S578" s="184"/>
      <c r="T578" s="184"/>
      <c r="U578" s="184"/>
      <c r="V578" s="184"/>
      <c r="W578" s="184"/>
      <c r="X578" s="184"/>
      <c r="Y578" s="184"/>
      <c r="Z578" s="184"/>
      <c r="AA578" s="184"/>
      <c r="AB578" s="184"/>
      <c r="AC578" s="184"/>
      <c r="AD578" s="184"/>
      <c r="AE578" s="184"/>
      <c r="AF578" s="184"/>
      <c r="AG578" s="184"/>
      <c r="AH578" s="197"/>
      <c r="AI578" s="184"/>
      <c r="AJ578" s="184"/>
      <c r="AK578" s="184"/>
      <c r="AL578" s="184"/>
      <c r="AM578" s="184"/>
      <c r="AN578" s="184"/>
      <c r="AO578" s="184"/>
      <c r="AP578" s="184"/>
      <c r="AQ578" s="184"/>
      <c r="AR578" s="184"/>
      <c r="AS578" s="184"/>
      <c r="AT578" s="184"/>
      <c r="AU578" s="184"/>
      <c r="AV578" s="184"/>
      <c r="AW578" s="184"/>
      <c r="AX578" s="184"/>
      <c r="AY578" s="187"/>
      <c r="AZ578" s="187"/>
    </row>
    <row r="579" spans="1:52" x14ac:dyDescent="0.25">
      <c r="A579" s="192">
        <f t="shared" si="8"/>
        <v>566</v>
      </c>
      <c r="B579" s="182"/>
      <c r="C579" s="202"/>
      <c r="D579" s="202"/>
      <c r="E579" s="202"/>
      <c r="F579" s="202"/>
      <c r="G579" s="202"/>
      <c r="H579" s="202"/>
      <c r="I579" s="184"/>
      <c r="J579" s="184"/>
      <c r="K579" s="184"/>
      <c r="L579" s="184"/>
      <c r="M579" s="184"/>
      <c r="N579" s="184"/>
      <c r="O579" s="211"/>
      <c r="P579" s="184"/>
      <c r="Q579" s="184"/>
      <c r="R579" s="184"/>
      <c r="S579" s="184"/>
      <c r="T579" s="184"/>
      <c r="U579" s="184"/>
      <c r="V579" s="184"/>
      <c r="W579" s="184"/>
      <c r="X579" s="184"/>
      <c r="Y579" s="184"/>
      <c r="Z579" s="184"/>
      <c r="AA579" s="184"/>
      <c r="AB579" s="184"/>
      <c r="AC579" s="184"/>
      <c r="AD579" s="184"/>
      <c r="AE579" s="184"/>
      <c r="AF579" s="184"/>
      <c r="AG579" s="184"/>
      <c r="AH579" s="197"/>
      <c r="AI579" s="184"/>
      <c r="AJ579" s="184"/>
      <c r="AK579" s="184"/>
      <c r="AL579" s="184"/>
      <c r="AM579" s="184"/>
      <c r="AN579" s="184"/>
      <c r="AO579" s="184"/>
      <c r="AP579" s="184"/>
      <c r="AQ579" s="184"/>
      <c r="AR579" s="184"/>
      <c r="AS579" s="184"/>
      <c r="AT579" s="184"/>
      <c r="AU579" s="184"/>
      <c r="AV579" s="184"/>
      <c r="AW579" s="184"/>
      <c r="AX579" s="184"/>
      <c r="AY579" s="187"/>
      <c r="AZ579" s="187"/>
    </row>
    <row r="580" spans="1:52" x14ac:dyDescent="0.25">
      <c r="A580" s="192">
        <f t="shared" si="8"/>
        <v>567</v>
      </c>
      <c r="B580" s="182"/>
      <c r="C580" s="202"/>
      <c r="D580" s="202"/>
      <c r="E580" s="202"/>
      <c r="F580" s="202"/>
      <c r="G580" s="202"/>
      <c r="H580" s="202"/>
      <c r="I580" s="184"/>
      <c r="J580" s="184"/>
      <c r="K580" s="184"/>
      <c r="L580" s="184"/>
      <c r="M580" s="184"/>
      <c r="N580" s="184"/>
      <c r="O580" s="211"/>
      <c r="P580" s="184"/>
      <c r="Q580" s="184"/>
      <c r="R580" s="184"/>
      <c r="S580" s="184"/>
      <c r="T580" s="184"/>
      <c r="U580" s="184"/>
      <c r="V580" s="184"/>
      <c r="W580" s="184"/>
      <c r="X580" s="184"/>
      <c r="Y580" s="184"/>
      <c r="Z580" s="184"/>
      <c r="AA580" s="184"/>
      <c r="AB580" s="184"/>
      <c r="AC580" s="184"/>
      <c r="AD580" s="184"/>
      <c r="AE580" s="184"/>
      <c r="AF580" s="184"/>
      <c r="AG580" s="184"/>
      <c r="AH580" s="197"/>
      <c r="AI580" s="184"/>
      <c r="AJ580" s="184"/>
      <c r="AK580" s="184"/>
      <c r="AL580" s="184"/>
      <c r="AM580" s="184"/>
      <c r="AN580" s="184"/>
      <c r="AO580" s="184"/>
      <c r="AP580" s="184"/>
      <c r="AQ580" s="184"/>
      <c r="AR580" s="184"/>
      <c r="AS580" s="184"/>
      <c r="AT580" s="184"/>
      <c r="AU580" s="184"/>
      <c r="AV580" s="184"/>
      <c r="AW580" s="184"/>
      <c r="AX580" s="184"/>
      <c r="AY580" s="187"/>
      <c r="AZ580" s="187"/>
    </row>
    <row r="581" spans="1:52" x14ac:dyDescent="0.25">
      <c r="A581" s="192">
        <f t="shared" si="8"/>
        <v>568</v>
      </c>
      <c r="B581" s="182"/>
      <c r="C581" s="202"/>
      <c r="D581" s="202"/>
      <c r="E581" s="202"/>
      <c r="F581" s="202"/>
      <c r="G581" s="202"/>
      <c r="H581" s="202"/>
      <c r="I581" s="184"/>
      <c r="J581" s="184"/>
      <c r="K581" s="184"/>
      <c r="L581" s="184"/>
      <c r="M581" s="184"/>
      <c r="N581" s="184"/>
      <c r="O581" s="211"/>
      <c r="P581" s="184"/>
      <c r="Q581" s="184"/>
      <c r="R581" s="184"/>
      <c r="S581" s="184"/>
      <c r="T581" s="184"/>
      <c r="U581" s="184"/>
      <c r="V581" s="184"/>
      <c r="W581" s="184"/>
      <c r="X581" s="184"/>
      <c r="Y581" s="184"/>
      <c r="Z581" s="184"/>
      <c r="AA581" s="184"/>
      <c r="AB581" s="184"/>
      <c r="AC581" s="184"/>
      <c r="AD581" s="184"/>
      <c r="AE581" s="184"/>
      <c r="AF581" s="184"/>
      <c r="AG581" s="184"/>
      <c r="AH581" s="197"/>
      <c r="AI581" s="184"/>
      <c r="AJ581" s="184"/>
      <c r="AK581" s="184"/>
      <c r="AL581" s="184"/>
      <c r="AM581" s="184"/>
      <c r="AN581" s="184"/>
      <c r="AO581" s="184"/>
      <c r="AP581" s="184"/>
      <c r="AQ581" s="184"/>
      <c r="AR581" s="184"/>
      <c r="AS581" s="184"/>
      <c r="AT581" s="184"/>
      <c r="AU581" s="184"/>
      <c r="AV581" s="184"/>
      <c r="AW581" s="184"/>
      <c r="AX581" s="184"/>
      <c r="AY581" s="187"/>
      <c r="AZ581" s="187"/>
    </row>
    <row r="582" spans="1:52" x14ac:dyDescent="0.25">
      <c r="A582" s="192">
        <f t="shared" si="8"/>
        <v>569</v>
      </c>
      <c r="B582" s="182"/>
      <c r="C582" s="202"/>
      <c r="D582" s="202"/>
      <c r="E582" s="202"/>
      <c r="F582" s="202"/>
      <c r="G582" s="202"/>
      <c r="H582" s="202"/>
      <c r="I582" s="184"/>
      <c r="J582" s="184"/>
      <c r="K582" s="184"/>
      <c r="L582" s="184"/>
      <c r="M582" s="184"/>
      <c r="N582" s="184"/>
      <c r="O582" s="211"/>
      <c r="P582" s="184"/>
      <c r="Q582" s="184"/>
      <c r="R582" s="184"/>
      <c r="S582" s="184"/>
      <c r="T582" s="184"/>
      <c r="U582" s="184"/>
      <c r="V582" s="184"/>
      <c r="W582" s="184"/>
      <c r="X582" s="184"/>
      <c r="Y582" s="184"/>
      <c r="Z582" s="184"/>
      <c r="AA582" s="184"/>
      <c r="AB582" s="184"/>
      <c r="AC582" s="184"/>
      <c r="AD582" s="184"/>
      <c r="AE582" s="184"/>
      <c r="AF582" s="184"/>
      <c r="AG582" s="184"/>
      <c r="AH582" s="197"/>
      <c r="AI582" s="184"/>
      <c r="AJ582" s="184"/>
      <c r="AK582" s="184"/>
      <c r="AL582" s="184"/>
      <c r="AM582" s="184"/>
      <c r="AN582" s="184"/>
      <c r="AO582" s="184"/>
      <c r="AP582" s="184"/>
      <c r="AQ582" s="184"/>
      <c r="AR582" s="184"/>
      <c r="AS582" s="184"/>
      <c r="AT582" s="184"/>
      <c r="AU582" s="184"/>
      <c r="AV582" s="184"/>
      <c r="AW582" s="184"/>
      <c r="AX582" s="184"/>
      <c r="AY582" s="187"/>
      <c r="AZ582" s="187"/>
    </row>
    <row r="583" spans="1:52" x14ac:dyDescent="0.25">
      <c r="A583" s="192">
        <f t="shared" si="8"/>
        <v>570</v>
      </c>
      <c r="B583" s="182"/>
      <c r="C583" s="202"/>
      <c r="D583" s="202"/>
      <c r="E583" s="202"/>
      <c r="F583" s="202"/>
      <c r="G583" s="202"/>
      <c r="H583" s="202"/>
      <c r="I583" s="184"/>
      <c r="J583" s="184"/>
      <c r="K583" s="184"/>
      <c r="L583" s="184"/>
      <c r="M583" s="184"/>
      <c r="N583" s="184"/>
      <c r="O583" s="211"/>
      <c r="P583" s="184"/>
      <c r="Q583" s="184"/>
      <c r="R583" s="184"/>
      <c r="S583" s="184"/>
      <c r="T583" s="184"/>
      <c r="U583" s="184"/>
      <c r="V583" s="184"/>
      <c r="W583" s="184"/>
      <c r="X583" s="184"/>
      <c r="Y583" s="184"/>
      <c r="Z583" s="184"/>
      <c r="AA583" s="184"/>
      <c r="AB583" s="184"/>
      <c r="AC583" s="184"/>
      <c r="AD583" s="184"/>
      <c r="AE583" s="184"/>
      <c r="AF583" s="184"/>
      <c r="AG583" s="184"/>
      <c r="AH583" s="197"/>
      <c r="AI583" s="184"/>
      <c r="AJ583" s="184"/>
      <c r="AK583" s="184"/>
      <c r="AL583" s="184"/>
      <c r="AM583" s="184"/>
      <c r="AN583" s="184"/>
      <c r="AO583" s="184"/>
      <c r="AP583" s="184"/>
      <c r="AQ583" s="184"/>
      <c r="AR583" s="184"/>
      <c r="AS583" s="184"/>
      <c r="AT583" s="184"/>
      <c r="AU583" s="184"/>
      <c r="AV583" s="184"/>
      <c r="AW583" s="184"/>
      <c r="AX583" s="184"/>
      <c r="AY583" s="187"/>
      <c r="AZ583" s="187"/>
    </row>
    <row r="584" spans="1:52" x14ac:dyDescent="0.25">
      <c r="A584" s="192">
        <f t="shared" si="8"/>
        <v>571</v>
      </c>
      <c r="B584" s="182"/>
      <c r="C584" s="202"/>
      <c r="D584" s="202"/>
      <c r="E584" s="202"/>
      <c r="F584" s="202"/>
      <c r="G584" s="202"/>
      <c r="H584" s="202"/>
      <c r="I584" s="184"/>
      <c r="J584" s="184"/>
      <c r="K584" s="184"/>
      <c r="L584" s="184"/>
      <c r="M584" s="184"/>
      <c r="N584" s="184"/>
      <c r="O584" s="211"/>
      <c r="P584" s="184"/>
      <c r="Q584" s="184"/>
      <c r="R584" s="184"/>
      <c r="S584" s="184"/>
      <c r="T584" s="184"/>
      <c r="U584" s="184"/>
      <c r="V584" s="184"/>
      <c r="W584" s="184"/>
      <c r="X584" s="184"/>
      <c r="Y584" s="184"/>
      <c r="Z584" s="184"/>
      <c r="AA584" s="184"/>
      <c r="AB584" s="184"/>
      <c r="AC584" s="184"/>
      <c r="AD584" s="184"/>
      <c r="AE584" s="184"/>
      <c r="AF584" s="184"/>
      <c r="AG584" s="184"/>
      <c r="AH584" s="197"/>
      <c r="AI584" s="184"/>
      <c r="AJ584" s="184"/>
      <c r="AK584" s="184"/>
      <c r="AL584" s="184"/>
      <c r="AM584" s="184"/>
      <c r="AN584" s="184"/>
      <c r="AO584" s="184"/>
      <c r="AP584" s="184"/>
      <c r="AQ584" s="184"/>
      <c r="AR584" s="184"/>
      <c r="AS584" s="184"/>
      <c r="AT584" s="184"/>
      <c r="AU584" s="184"/>
      <c r="AV584" s="184"/>
      <c r="AW584" s="184"/>
      <c r="AX584" s="184"/>
      <c r="AY584" s="187"/>
      <c r="AZ584" s="187"/>
    </row>
    <row r="585" spans="1:52" x14ac:dyDescent="0.25">
      <c r="A585" s="192">
        <f t="shared" si="8"/>
        <v>572</v>
      </c>
      <c r="B585" s="182"/>
      <c r="C585" s="202"/>
      <c r="D585" s="202"/>
      <c r="E585" s="202"/>
      <c r="F585" s="202"/>
      <c r="G585" s="202"/>
      <c r="H585" s="202"/>
      <c r="I585" s="184"/>
      <c r="J585" s="184"/>
      <c r="K585" s="184"/>
      <c r="L585" s="184"/>
      <c r="M585" s="184"/>
      <c r="N585" s="184"/>
      <c r="O585" s="211"/>
      <c r="P585" s="184"/>
      <c r="Q585" s="184"/>
      <c r="R585" s="184"/>
      <c r="S585" s="184"/>
      <c r="T585" s="184"/>
      <c r="U585" s="184"/>
      <c r="V585" s="184"/>
      <c r="W585" s="184"/>
      <c r="X585" s="184"/>
      <c r="Y585" s="184"/>
      <c r="Z585" s="184"/>
      <c r="AA585" s="184"/>
      <c r="AB585" s="184"/>
      <c r="AC585" s="184"/>
      <c r="AD585" s="184"/>
      <c r="AE585" s="184"/>
      <c r="AF585" s="184"/>
      <c r="AG585" s="184"/>
      <c r="AH585" s="197"/>
      <c r="AI585" s="184"/>
      <c r="AJ585" s="184"/>
      <c r="AK585" s="184"/>
      <c r="AL585" s="184"/>
      <c r="AM585" s="184"/>
      <c r="AN585" s="184"/>
      <c r="AO585" s="184"/>
      <c r="AP585" s="184"/>
      <c r="AQ585" s="184"/>
      <c r="AR585" s="184"/>
      <c r="AS585" s="184"/>
      <c r="AT585" s="184"/>
      <c r="AU585" s="184"/>
      <c r="AV585" s="184"/>
      <c r="AW585" s="184"/>
      <c r="AX585" s="184"/>
      <c r="AY585" s="187"/>
      <c r="AZ585" s="187"/>
    </row>
    <row r="586" spans="1:52" x14ac:dyDescent="0.25">
      <c r="A586" s="192">
        <f t="shared" si="8"/>
        <v>573</v>
      </c>
      <c r="B586" s="182"/>
      <c r="C586" s="202"/>
      <c r="D586" s="202"/>
      <c r="E586" s="202"/>
      <c r="F586" s="202"/>
      <c r="G586" s="202"/>
      <c r="H586" s="202"/>
      <c r="I586" s="184"/>
      <c r="J586" s="184"/>
      <c r="K586" s="184"/>
      <c r="L586" s="184"/>
      <c r="M586" s="184"/>
      <c r="N586" s="184"/>
      <c r="O586" s="211"/>
      <c r="P586" s="184"/>
      <c r="Q586" s="184"/>
      <c r="R586" s="184"/>
      <c r="S586" s="184"/>
      <c r="T586" s="184"/>
      <c r="U586" s="184"/>
      <c r="V586" s="184"/>
      <c r="W586" s="184"/>
      <c r="X586" s="184"/>
      <c r="Y586" s="184"/>
      <c r="Z586" s="184"/>
      <c r="AA586" s="184"/>
      <c r="AB586" s="184"/>
      <c r="AC586" s="184"/>
      <c r="AD586" s="184"/>
      <c r="AE586" s="184"/>
      <c r="AF586" s="184"/>
      <c r="AG586" s="184"/>
      <c r="AH586" s="197"/>
      <c r="AI586" s="184"/>
      <c r="AJ586" s="184"/>
      <c r="AK586" s="184"/>
      <c r="AL586" s="184"/>
      <c r="AM586" s="184"/>
      <c r="AN586" s="184"/>
      <c r="AO586" s="184"/>
      <c r="AP586" s="184"/>
      <c r="AQ586" s="184"/>
      <c r="AR586" s="184"/>
      <c r="AS586" s="184"/>
      <c r="AT586" s="184"/>
      <c r="AU586" s="184"/>
      <c r="AV586" s="184"/>
      <c r="AW586" s="184"/>
      <c r="AX586" s="184"/>
      <c r="AY586" s="187"/>
      <c r="AZ586" s="187"/>
    </row>
    <row r="587" spans="1:52" x14ac:dyDescent="0.25">
      <c r="A587" s="192">
        <f t="shared" si="8"/>
        <v>574</v>
      </c>
      <c r="B587" s="182"/>
      <c r="C587" s="202"/>
      <c r="D587" s="202"/>
      <c r="E587" s="202"/>
      <c r="F587" s="202"/>
      <c r="G587" s="202"/>
      <c r="H587" s="202"/>
      <c r="I587" s="184"/>
      <c r="J587" s="184"/>
      <c r="K587" s="184"/>
      <c r="L587" s="184"/>
      <c r="M587" s="184"/>
      <c r="N587" s="184"/>
      <c r="O587" s="211"/>
      <c r="P587" s="184"/>
      <c r="Q587" s="184"/>
      <c r="R587" s="184"/>
      <c r="S587" s="184"/>
      <c r="T587" s="184"/>
      <c r="U587" s="184"/>
      <c r="V587" s="184"/>
      <c r="W587" s="184"/>
      <c r="X587" s="184"/>
      <c r="Y587" s="184"/>
      <c r="Z587" s="184"/>
      <c r="AA587" s="184"/>
      <c r="AB587" s="184"/>
      <c r="AC587" s="184"/>
      <c r="AD587" s="184"/>
      <c r="AE587" s="184"/>
      <c r="AF587" s="184"/>
      <c r="AG587" s="184"/>
      <c r="AH587" s="197"/>
      <c r="AI587" s="184"/>
      <c r="AJ587" s="184"/>
      <c r="AK587" s="184"/>
      <c r="AL587" s="184"/>
      <c r="AM587" s="184"/>
      <c r="AN587" s="184"/>
      <c r="AO587" s="184"/>
      <c r="AP587" s="184"/>
      <c r="AQ587" s="184"/>
      <c r="AR587" s="184"/>
      <c r="AS587" s="184"/>
      <c r="AT587" s="184"/>
      <c r="AU587" s="184"/>
      <c r="AV587" s="184"/>
      <c r="AW587" s="184"/>
      <c r="AX587" s="184"/>
      <c r="AY587" s="187"/>
      <c r="AZ587" s="187"/>
    </row>
    <row r="588" spans="1:52" x14ac:dyDescent="0.25">
      <c r="A588" s="192">
        <f t="shared" si="8"/>
        <v>575</v>
      </c>
      <c r="B588" s="182"/>
      <c r="C588" s="202"/>
      <c r="D588" s="202"/>
      <c r="E588" s="202"/>
      <c r="F588" s="202"/>
      <c r="G588" s="202"/>
      <c r="H588" s="202"/>
      <c r="I588" s="184"/>
      <c r="J588" s="184"/>
      <c r="K588" s="184"/>
      <c r="L588" s="184"/>
      <c r="M588" s="184"/>
      <c r="N588" s="184"/>
      <c r="O588" s="211"/>
      <c r="P588" s="184"/>
      <c r="Q588" s="184"/>
      <c r="R588" s="184"/>
      <c r="S588" s="184"/>
      <c r="T588" s="184"/>
      <c r="U588" s="184"/>
      <c r="V588" s="184"/>
      <c r="W588" s="184"/>
      <c r="X588" s="184"/>
      <c r="Y588" s="184"/>
      <c r="Z588" s="184"/>
      <c r="AA588" s="184"/>
      <c r="AB588" s="184"/>
      <c r="AC588" s="184"/>
      <c r="AD588" s="184"/>
      <c r="AE588" s="184"/>
      <c r="AF588" s="184"/>
      <c r="AG588" s="184"/>
      <c r="AH588" s="197"/>
      <c r="AI588" s="184"/>
      <c r="AJ588" s="184"/>
      <c r="AK588" s="184"/>
      <c r="AL588" s="184"/>
      <c r="AM588" s="184"/>
      <c r="AN588" s="184"/>
      <c r="AO588" s="184"/>
      <c r="AP588" s="184"/>
      <c r="AQ588" s="184"/>
      <c r="AR588" s="184"/>
      <c r="AS588" s="184"/>
      <c r="AT588" s="184"/>
      <c r="AU588" s="184"/>
      <c r="AV588" s="184"/>
      <c r="AW588" s="184"/>
      <c r="AX588" s="184"/>
      <c r="AY588" s="187"/>
      <c r="AZ588" s="187"/>
    </row>
    <row r="589" spans="1:52" x14ac:dyDescent="0.25">
      <c r="A589" s="192">
        <f t="shared" si="8"/>
        <v>576</v>
      </c>
      <c r="B589" s="182"/>
      <c r="C589" s="202"/>
      <c r="D589" s="202"/>
      <c r="E589" s="202"/>
      <c r="F589" s="202"/>
      <c r="G589" s="202"/>
      <c r="H589" s="202"/>
      <c r="I589" s="184"/>
      <c r="J589" s="184"/>
      <c r="K589" s="184"/>
      <c r="L589" s="184"/>
      <c r="M589" s="184"/>
      <c r="N589" s="184"/>
      <c r="O589" s="211"/>
      <c r="P589" s="184"/>
      <c r="Q589" s="184"/>
      <c r="R589" s="184"/>
      <c r="S589" s="184"/>
      <c r="T589" s="184"/>
      <c r="U589" s="184"/>
      <c r="V589" s="184"/>
      <c r="W589" s="184"/>
      <c r="X589" s="184"/>
      <c r="Y589" s="184"/>
      <c r="Z589" s="184"/>
      <c r="AA589" s="184"/>
      <c r="AB589" s="184"/>
      <c r="AC589" s="184"/>
      <c r="AD589" s="184"/>
      <c r="AE589" s="184"/>
      <c r="AF589" s="184"/>
      <c r="AG589" s="184"/>
      <c r="AH589" s="197"/>
      <c r="AI589" s="184"/>
      <c r="AJ589" s="184"/>
      <c r="AK589" s="184"/>
      <c r="AL589" s="184"/>
      <c r="AM589" s="184"/>
      <c r="AN589" s="184"/>
      <c r="AO589" s="184"/>
      <c r="AP589" s="184"/>
      <c r="AQ589" s="184"/>
      <c r="AR589" s="184"/>
      <c r="AS589" s="184"/>
      <c r="AT589" s="184"/>
      <c r="AU589" s="184"/>
      <c r="AV589" s="184"/>
      <c r="AW589" s="184"/>
      <c r="AX589" s="184"/>
      <c r="AY589" s="187"/>
      <c r="AZ589" s="187"/>
    </row>
    <row r="590" spans="1:52" x14ac:dyDescent="0.25">
      <c r="A590" s="192">
        <f t="shared" si="8"/>
        <v>577</v>
      </c>
      <c r="B590" s="182"/>
      <c r="C590" s="202"/>
      <c r="D590" s="202"/>
      <c r="E590" s="202"/>
      <c r="F590" s="202"/>
      <c r="G590" s="202"/>
      <c r="H590" s="202"/>
      <c r="I590" s="184"/>
      <c r="J590" s="184"/>
      <c r="K590" s="184"/>
      <c r="L590" s="184"/>
      <c r="M590" s="184"/>
      <c r="N590" s="184"/>
      <c r="O590" s="211"/>
      <c r="P590" s="184"/>
      <c r="Q590" s="184"/>
      <c r="R590" s="184"/>
      <c r="S590" s="184"/>
      <c r="T590" s="184"/>
      <c r="U590" s="184"/>
      <c r="V590" s="184"/>
      <c r="W590" s="184"/>
      <c r="X590" s="184"/>
      <c r="Y590" s="184"/>
      <c r="Z590" s="184"/>
      <c r="AA590" s="184"/>
      <c r="AB590" s="184"/>
      <c r="AC590" s="184"/>
      <c r="AD590" s="184"/>
      <c r="AE590" s="184"/>
      <c r="AF590" s="184"/>
      <c r="AG590" s="184"/>
      <c r="AH590" s="197"/>
      <c r="AI590" s="184"/>
      <c r="AJ590" s="184"/>
      <c r="AK590" s="184"/>
      <c r="AL590" s="184"/>
      <c r="AM590" s="184"/>
      <c r="AN590" s="184"/>
      <c r="AO590" s="184"/>
      <c r="AP590" s="184"/>
      <c r="AQ590" s="184"/>
      <c r="AR590" s="184"/>
      <c r="AS590" s="184"/>
      <c r="AT590" s="184"/>
      <c r="AU590" s="184"/>
      <c r="AV590" s="184"/>
      <c r="AW590" s="184"/>
      <c r="AX590" s="184"/>
      <c r="AY590" s="187"/>
      <c r="AZ590" s="187"/>
    </row>
    <row r="591" spans="1:52" x14ac:dyDescent="0.25">
      <c r="A591" s="192">
        <f t="shared" si="8"/>
        <v>578</v>
      </c>
      <c r="B591" s="182"/>
      <c r="C591" s="202"/>
      <c r="D591" s="202"/>
      <c r="E591" s="202"/>
      <c r="F591" s="202"/>
      <c r="G591" s="202"/>
      <c r="H591" s="202"/>
      <c r="I591" s="184"/>
      <c r="J591" s="184"/>
      <c r="K591" s="184"/>
      <c r="L591" s="184"/>
      <c r="M591" s="184"/>
      <c r="N591" s="184"/>
      <c r="O591" s="211"/>
      <c r="P591" s="184"/>
      <c r="Q591" s="184"/>
      <c r="R591" s="184"/>
      <c r="S591" s="184"/>
      <c r="T591" s="184"/>
      <c r="U591" s="184"/>
      <c r="V591" s="184"/>
      <c r="W591" s="184"/>
      <c r="X591" s="184"/>
      <c r="Y591" s="184"/>
      <c r="Z591" s="184"/>
      <c r="AA591" s="184"/>
      <c r="AB591" s="184"/>
      <c r="AC591" s="184"/>
      <c r="AD591" s="184"/>
      <c r="AE591" s="184"/>
      <c r="AF591" s="184"/>
      <c r="AG591" s="184"/>
      <c r="AH591" s="197"/>
      <c r="AI591" s="184"/>
      <c r="AJ591" s="184"/>
      <c r="AK591" s="184"/>
      <c r="AL591" s="184"/>
      <c r="AM591" s="184"/>
      <c r="AN591" s="184"/>
      <c r="AO591" s="184"/>
      <c r="AP591" s="184"/>
      <c r="AQ591" s="184"/>
      <c r="AR591" s="184"/>
      <c r="AS591" s="184"/>
      <c r="AT591" s="184"/>
      <c r="AU591" s="184"/>
      <c r="AV591" s="184"/>
      <c r="AW591" s="184"/>
      <c r="AX591" s="184"/>
      <c r="AY591" s="187"/>
      <c r="AZ591" s="187"/>
    </row>
    <row r="592" spans="1:52" x14ac:dyDescent="0.25">
      <c r="A592" s="192">
        <f t="shared" ref="A592:A655" si="9">+A591+1</f>
        <v>579</v>
      </c>
      <c r="B592" s="182"/>
      <c r="C592" s="202"/>
      <c r="D592" s="202"/>
      <c r="E592" s="202"/>
      <c r="F592" s="202"/>
      <c r="G592" s="202"/>
      <c r="H592" s="202"/>
      <c r="I592" s="184"/>
      <c r="J592" s="184"/>
      <c r="K592" s="184"/>
      <c r="L592" s="184"/>
      <c r="M592" s="184"/>
      <c r="N592" s="184"/>
      <c r="O592" s="211"/>
      <c r="P592" s="184"/>
      <c r="Q592" s="184"/>
      <c r="R592" s="184"/>
      <c r="S592" s="184"/>
      <c r="T592" s="184"/>
      <c r="U592" s="184"/>
      <c r="V592" s="184"/>
      <c r="W592" s="184"/>
      <c r="X592" s="184"/>
      <c r="Y592" s="184"/>
      <c r="Z592" s="184"/>
      <c r="AA592" s="184"/>
      <c r="AB592" s="184"/>
      <c r="AC592" s="184"/>
      <c r="AD592" s="184"/>
      <c r="AE592" s="184"/>
      <c r="AF592" s="184"/>
      <c r="AG592" s="184"/>
      <c r="AH592" s="197"/>
      <c r="AI592" s="184"/>
      <c r="AJ592" s="184"/>
      <c r="AK592" s="184"/>
      <c r="AL592" s="184"/>
      <c r="AM592" s="184"/>
      <c r="AN592" s="184"/>
      <c r="AO592" s="184"/>
      <c r="AP592" s="184"/>
      <c r="AQ592" s="184"/>
      <c r="AR592" s="184"/>
      <c r="AS592" s="184"/>
      <c r="AT592" s="184"/>
      <c r="AU592" s="184"/>
      <c r="AV592" s="184"/>
      <c r="AW592" s="184"/>
      <c r="AX592" s="184"/>
      <c r="AY592" s="187"/>
      <c r="AZ592" s="187"/>
    </row>
    <row r="593" spans="1:52" x14ac:dyDescent="0.25">
      <c r="A593" s="192">
        <f t="shared" si="9"/>
        <v>580</v>
      </c>
      <c r="B593" s="182"/>
      <c r="C593" s="202"/>
      <c r="D593" s="202"/>
      <c r="E593" s="202"/>
      <c r="F593" s="202"/>
      <c r="G593" s="202"/>
      <c r="H593" s="202"/>
      <c r="I593" s="184"/>
      <c r="J593" s="184"/>
      <c r="K593" s="184"/>
      <c r="L593" s="184"/>
      <c r="M593" s="184"/>
      <c r="N593" s="184"/>
      <c r="O593" s="211"/>
      <c r="P593" s="184"/>
      <c r="Q593" s="184"/>
      <c r="R593" s="184"/>
      <c r="S593" s="184"/>
      <c r="T593" s="184"/>
      <c r="U593" s="184"/>
      <c r="V593" s="184"/>
      <c r="W593" s="184"/>
      <c r="X593" s="184"/>
      <c r="Y593" s="184"/>
      <c r="Z593" s="184"/>
      <c r="AA593" s="184"/>
      <c r="AB593" s="184"/>
      <c r="AC593" s="184"/>
      <c r="AD593" s="184"/>
      <c r="AE593" s="184"/>
      <c r="AF593" s="184"/>
      <c r="AG593" s="184"/>
      <c r="AH593" s="197"/>
      <c r="AI593" s="184"/>
      <c r="AJ593" s="184"/>
      <c r="AK593" s="184"/>
      <c r="AL593" s="184"/>
      <c r="AM593" s="184"/>
      <c r="AN593" s="184"/>
      <c r="AO593" s="184"/>
      <c r="AP593" s="184"/>
      <c r="AQ593" s="184"/>
      <c r="AR593" s="184"/>
      <c r="AS593" s="184"/>
      <c r="AT593" s="184"/>
      <c r="AU593" s="184"/>
      <c r="AV593" s="184"/>
      <c r="AW593" s="184"/>
      <c r="AX593" s="184"/>
      <c r="AY593" s="187"/>
      <c r="AZ593" s="187"/>
    </row>
    <row r="594" spans="1:52" x14ac:dyDescent="0.25">
      <c r="A594" s="192">
        <f t="shared" si="9"/>
        <v>581</v>
      </c>
      <c r="B594" s="182"/>
      <c r="C594" s="202"/>
      <c r="D594" s="202"/>
      <c r="E594" s="202"/>
      <c r="F594" s="202"/>
      <c r="G594" s="202"/>
      <c r="H594" s="202"/>
      <c r="I594" s="184"/>
      <c r="J594" s="184"/>
      <c r="K594" s="184"/>
      <c r="L594" s="184"/>
      <c r="M594" s="184"/>
      <c r="N594" s="184"/>
      <c r="O594" s="211"/>
      <c r="P594" s="184"/>
      <c r="Q594" s="184"/>
      <c r="R594" s="184"/>
      <c r="S594" s="184"/>
      <c r="T594" s="184"/>
      <c r="U594" s="184"/>
      <c r="V594" s="184"/>
      <c r="W594" s="184"/>
      <c r="X594" s="184"/>
      <c r="Y594" s="184"/>
      <c r="Z594" s="184"/>
      <c r="AA594" s="184"/>
      <c r="AB594" s="184"/>
      <c r="AC594" s="184"/>
      <c r="AD594" s="184"/>
      <c r="AE594" s="184"/>
      <c r="AF594" s="184"/>
      <c r="AG594" s="184"/>
      <c r="AH594" s="197"/>
      <c r="AI594" s="184"/>
      <c r="AJ594" s="184"/>
      <c r="AK594" s="184"/>
      <c r="AL594" s="184"/>
      <c r="AM594" s="184"/>
      <c r="AN594" s="184"/>
      <c r="AO594" s="184"/>
      <c r="AP594" s="184"/>
      <c r="AQ594" s="184"/>
      <c r="AR594" s="184"/>
      <c r="AS594" s="184"/>
      <c r="AT594" s="184"/>
      <c r="AU594" s="184"/>
      <c r="AV594" s="184"/>
      <c r="AW594" s="184"/>
      <c r="AX594" s="184"/>
      <c r="AY594" s="187"/>
      <c r="AZ594" s="187"/>
    </row>
    <row r="595" spans="1:52" x14ac:dyDescent="0.25">
      <c r="A595" s="192">
        <f t="shared" si="9"/>
        <v>582</v>
      </c>
      <c r="B595" s="182"/>
      <c r="C595" s="202"/>
      <c r="D595" s="202"/>
      <c r="E595" s="202"/>
      <c r="F595" s="202"/>
      <c r="G595" s="202"/>
      <c r="H595" s="202"/>
      <c r="I595" s="184"/>
      <c r="J595" s="184"/>
      <c r="K595" s="184"/>
      <c r="L595" s="184"/>
      <c r="M595" s="184"/>
      <c r="N595" s="184"/>
      <c r="O595" s="211"/>
      <c r="P595" s="184"/>
      <c r="Q595" s="184"/>
      <c r="R595" s="184"/>
      <c r="S595" s="184"/>
      <c r="T595" s="184"/>
      <c r="U595" s="184"/>
      <c r="V595" s="184"/>
      <c r="W595" s="184"/>
      <c r="X595" s="184"/>
      <c r="Y595" s="184"/>
      <c r="Z595" s="184"/>
      <c r="AA595" s="184"/>
      <c r="AB595" s="184"/>
      <c r="AC595" s="184"/>
      <c r="AD595" s="184"/>
      <c r="AE595" s="184"/>
      <c r="AF595" s="184"/>
      <c r="AG595" s="184"/>
      <c r="AH595" s="197"/>
      <c r="AI595" s="184"/>
      <c r="AJ595" s="184"/>
      <c r="AK595" s="184"/>
      <c r="AL595" s="184"/>
      <c r="AM595" s="184"/>
      <c r="AN595" s="184"/>
      <c r="AO595" s="184"/>
      <c r="AP595" s="184"/>
      <c r="AQ595" s="184"/>
      <c r="AR595" s="184"/>
      <c r="AS595" s="184"/>
      <c r="AT595" s="184"/>
      <c r="AU595" s="184"/>
      <c r="AV595" s="184"/>
      <c r="AW595" s="184"/>
      <c r="AX595" s="184"/>
      <c r="AY595" s="187"/>
      <c r="AZ595" s="187"/>
    </row>
    <row r="596" spans="1:52" x14ac:dyDescent="0.25">
      <c r="A596" s="192">
        <f t="shared" si="9"/>
        <v>583</v>
      </c>
      <c r="B596" s="182"/>
      <c r="C596" s="202"/>
      <c r="D596" s="202"/>
      <c r="E596" s="202"/>
      <c r="F596" s="202"/>
      <c r="G596" s="202"/>
      <c r="H596" s="202"/>
      <c r="I596" s="184"/>
      <c r="J596" s="184"/>
      <c r="K596" s="184"/>
      <c r="L596" s="184"/>
      <c r="M596" s="184"/>
      <c r="N596" s="184"/>
      <c r="O596" s="211"/>
      <c r="P596" s="184"/>
      <c r="Q596" s="184"/>
      <c r="R596" s="184"/>
      <c r="S596" s="184"/>
      <c r="T596" s="184"/>
      <c r="U596" s="184"/>
      <c r="V596" s="184"/>
      <c r="W596" s="184"/>
      <c r="X596" s="184"/>
      <c r="Y596" s="184"/>
      <c r="Z596" s="184"/>
      <c r="AA596" s="184"/>
      <c r="AB596" s="184"/>
      <c r="AC596" s="184"/>
      <c r="AD596" s="184"/>
      <c r="AE596" s="184"/>
      <c r="AF596" s="184"/>
      <c r="AG596" s="184"/>
      <c r="AH596" s="197"/>
      <c r="AI596" s="184"/>
      <c r="AJ596" s="184"/>
      <c r="AK596" s="184"/>
      <c r="AL596" s="184"/>
      <c r="AM596" s="184"/>
      <c r="AN596" s="184"/>
      <c r="AO596" s="184"/>
      <c r="AP596" s="184"/>
      <c r="AQ596" s="184"/>
      <c r="AR596" s="184"/>
      <c r="AS596" s="184"/>
      <c r="AT596" s="184"/>
      <c r="AU596" s="184"/>
      <c r="AV596" s="184"/>
      <c r="AW596" s="184"/>
      <c r="AX596" s="184"/>
      <c r="AY596" s="187"/>
      <c r="AZ596" s="187"/>
    </row>
    <row r="597" spans="1:52" x14ac:dyDescent="0.25">
      <c r="A597" s="192">
        <f t="shared" si="9"/>
        <v>584</v>
      </c>
      <c r="B597" s="182"/>
      <c r="C597" s="202"/>
      <c r="D597" s="202"/>
      <c r="E597" s="202"/>
      <c r="F597" s="202"/>
      <c r="G597" s="202"/>
      <c r="H597" s="202"/>
      <c r="I597" s="184"/>
      <c r="J597" s="184"/>
      <c r="K597" s="184"/>
      <c r="L597" s="184"/>
      <c r="M597" s="184"/>
      <c r="N597" s="184"/>
      <c r="O597" s="211"/>
      <c r="P597" s="184"/>
      <c r="Q597" s="184"/>
      <c r="R597" s="184"/>
      <c r="S597" s="184"/>
      <c r="T597" s="184"/>
      <c r="U597" s="184"/>
      <c r="V597" s="184"/>
      <c r="W597" s="184"/>
      <c r="X597" s="184"/>
      <c r="Y597" s="184"/>
      <c r="Z597" s="184"/>
      <c r="AA597" s="184"/>
      <c r="AB597" s="184"/>
      <c r="AC597" s="184"/>
      <c r="AD597" s="184"/>
      <c r="AE597" s="184"/>
      <c r="AF597" s="184"/>
      <c r="AG597" s="184"/>
      <c r="AH597" s="197"/>
      <c r="AI597" s="184"/>
      <c r="AJ597" s="184"/>
      <c r="AK597" s="184"/>
      <c r="AL597" s="184"/>
      <c r="AM597" s="184"/>
      <c r="AN597" s="184"/>
      <c r="AO597" s="184"/>
      <c r="AP597" s="184"/>
      <c r="AQ597" s="184"/>
      <c r="AR597" s="184"/>
      <c r="AS597" s="184"/>
      <c r="AT597" s="184"/>
      <c r="AU597" s="184"/>
      <c r="AV597" s="184"/>
      <c r="AW597" s="184"/>
      <c r="AX597" s="184"/>
      <c r="AY597" s="187"/>
      <c r="AZ597" s="187"/>
    </row>
    <row r="598" spans="1:52" x14ac:dyDescent="0.25">
      <c r="A598" s="192">
        <f t="shared" si="9"/>
        <v>585</v>
      </c>
      <c r="B598" s="182"/>
      <c r="C598" s="202"/>
      <c r="D598" s="202"/>
      <c r="E598" s="202"/>
      <c r="F598" s="202"/>
      <c r="G598" s="202"/>
      <c r="H598" s="202"/>
      <c r="I598" s="184"/>
      <c r="J598" s="184"/>
      <c r="K598" s="184"/>
      <c r="L598" s="184"/>
      <c r="M598" s="184"/>
      <c r="N598" s="184"/>
      <c r="O598" s="211"/>
      <c r="P598" s="184"/>
      <c r="Q598" s="184"/>
      <c r="R598" s="184"/>
      <c r="S598" s="184"/>
      <c r="T598" s="184"/>
      <c r="U598" s="184"/>
      <c r="V598" s="184"/>
      <c r="W598" s="184"/>
      <c r="X598" s="184"/>
      <c r="Y598" s="184"/>
      <c r="Z598" s="184"/>
      <c r="AA598" s="184"/>
      <c r="AB598" s="184"/>
      <c r="AC598" s="184"/>
      <c r="AD598" s="184"/>
      <c r="AE598" s="184"/>
      <c r="AF598" s="184"/>
      <c r="AG598" s="184"/>
      <c r="AH598" s="197"/>
      <c r="AI598" s="184"/>
      <c r="AJ598" s="184"/>
      <c r="AK598" s="184"/>
      <c r="AL598" s="184"/>
      <c r="AM598" s="184"/>
      <c r="AN598" s="184"/>
      <c r="AO598" s="184"/>
      <c r="AP598" s="184"/>
      <c r="AQ598" s="184"/>
      <c r="AR598" s="184"/>
      <c r="AS598" s="184"/>
      <c r="AT598" s="184"/>
      <c r="AU598" s="184"/>
      <c r="AV598" s="184"/>
      <c r="AW598" s="184"/>
      <c r="AX598" s="184"/>
      <c r="AY598" s="187"/>
      <c r="AZ598" s="187"/>
    </row>
    <row r="599" spans="1:52" x14ac:dyDescent="0.25">
      <c r="A599" s="192">
        <f t="shared" si="9"/>
        <v>586</v>
      </c>
      <c r="B599" s="182"/>
      <c r="C599" s="202"/>
      <c r="D599" s="202"/>
      <c r="E599" s="202"/>
      <c r="F599" s="202"/>
      <c r="G599" s="202"/>
      <c r="H599" s="202"/>
      <c r="I599" s="184"/>
      <c r="J599" s="184"/>
      <c r="K599" s="184"/>
      <c r="L599" s="184"/>
      <c r="M599" s="184"/>
      <c r="N599" s="184"/>
      <c r="O599" s="211"/>
      <c r="P599" s="184"/>
      <c r="Q599" s="184"/>
      <c r="R599" s="184"/>
      <c r="S599" s="184"/>
      <c r="T599" s="184"/>
      <c r="U599" s="184"/>
      <c r="V599" s="184"/>
      <c r="W599" s="184"/>
      <c r="X599" s="184"/>
      <c r="Y599" s="184"/>
      <c r="Z599" s="184"/>
      <c r="AA599" s="184"/>
      <c r="AB599" s="184"/>
      <c r="AC599" s="184"/>
      <c r="AD599" s="184"/>
      <c r="AE599" s="184"/>
      <c r="AF599" s="184"/>
      <c r="AG599" s="184"/>
      <c r="AH599" s="197"/>
      <c r="AI599" s="184"/>
      <c r="AJ599" s="184"/>
      <c r="AK599" s="184"/>
      <c r="AL599" s="184"/>
      <c r="AM599" s="184"/>
      <c r="AN599" s="184"/>
      <c r="AO599" s="184"/>
      <c r="AP599" s="184"/>
      <c r="AQ599" s="184"/>
      <c r="AR599" s="184"/>
      <c r="AS599" s="184"/>
      <c r="AT599" s="184"/>
      <c r="AU599" s="184"/>
      <c r="AV599" s="184"/>
      <c r="AW599" s="184"/>
      <c r="AX599" s="184"/>
      <c r="AY599" s="187"/>
      <c r="AZ599" s="187"/>
    </row>
    <row r="600" spans="1:52" x14ac:dyDescent="0.25">
      <c r="A600" s="192">
        <f t="shared" si="9"/>
        <v>587</v>
      </c>
      <c r="B600" s="182"/>
      <c r="C600" s="202"/>
      <c r="D600" s="202"/>
      <c r="E600" s="202"/>
      <c r="F600" s="202"/>
      <c r="G600" s="202"/>
      <c r="H600" s="202"/>
      <c r="I600" s="184"/>
      <c r="J600" s="184"/>
      <c r="K600" s="184"/>
      <c r="L600" s="184"/>
      <c r="M600" s="184"/>
      <c r="N600" s="184"/>
      <c r="O600" s="211"/>
      <c r="P600" s="184"/>
      <c r="Q600" s="184"/>
      <c r="R600" s="184"/>
      <c r="S600" s="184"/>
      <c r="T600" s="184"/>
      <c r="U600" s="184"/>
      <c r="V600" s="184"/>
      <c r="W600" s="184"/>
      <c r="X600" s="184"/>
      <c r="Y600" s="184"/>
      <c r="Z600" s="184"/>
      <c r="AA600" s="184"/>
      <c r="AB600" s="184"/>
      <c r="AC600" s="184"/>
      <c r="AD600" s="184"/>
      <c r="AE600" s="184"/>
      <c r="AF600" s="184"/>
      <c r="AG600" s="184"/>
      <c r="AH600" s="197"/>
      <c r="AI600" s="184"/>
      <c r="AJ600" s="184"/>
      <c r="AK600" s="184"/>
      <c r="AL600" s="184"/>
      <c r="AM600" s="184"/>
      <c r="AN600" s="184"/>
      <c r="AO600" s="184"/>
      <c r="AP600" s="184"/>
      <c r="AQ600" s="184"/>
      <c r="AR600" s="184"/>
      <c r="AS600" s="184"/>
      <c r="AT600" s="184"/>
      <c r="AU600" s="184"/>
      <c r="AV600" s="184"/>
      <c r="AW600" s="184"/>
      <c r="AX600" s="184"/>
      <c r="AY600" s="187"/>
      <c r="AZ600" s="187"/>
    </row>
    <row r="601" spans="1:52" x14ac:dyDescent="0.25">
      <c r="A601" s="192">
        <f t="shared" si="9"/>
        <v>588</v>
      </c>
      <c r="B601" s="182"/>
      <c r="C601" s="202"/>
      <c r="D601" s="202"/>
      <c r="E601" s="202"/>
      <c r="F601" s="202"/>
      <c r="G601" s="202"/>
      <c r="H601" s="202"/>
      <c r="I601" s="184"/>
      <c r="J601" s="184"/>
      <c r="K601" s="184"/>
      <c r="L601" s="184"/>
      <c r="M601" s="184"/>
      <c r="N601" s="184"/>
      <c r="O601" s="211"/>
      <c r="P601" s="184"/>
      <c r="Q601" s="184"/>
      <c r="R601" s="184"/>
      <c r="S601" s="184"/>
      <c r="T601" s="184"/>
      <c r="U601" s="184"/>
      <c r="V601" s="184"/>
      <c r="W601" s="184"/>
      <c r="X601" s="184"/>
      <c r="Y601" s="184"/>
      <c r="Z601" s="184"/>
      <c r="AA601" s="184"/>
      <c r="AB601" s="184"/>
      <c r="AC601" s="184"/>
      <c r="AD601" s="184"/>
      <c r="AE601" s="184"/>
      <c r="AF601" s="184"/>
      <c r="AG601" s="184"/>
      <c r="AH601" s="197"/>
      <c r="AI601" s="184"/>
      <c r="AJ601" s="184"/>
      <c r="AK601" s="184"/>
      <c r="AL601" s="184"/>
      <c r="AM601" s="184"/>
      <c r="AN601" s="184"/>
      <c r="AO601" s="184"/>
      <c r="AP601" s="184"/>
      <c r="AQ601" s="184"/>
      <c r="AR601" s="184"/>
      <c r="AS601" s="184"/>
      <c r="AT601" s="184"/>
      <c r="AU601" s="184"/>
      <c r="AV601" s="184"/>
      <c r="AW601" s="184"/>
      <c r="AX601" s="184"/>
      <c r="AY601" s="187"/>
      <c r="AZ601" s="187"/>
    </row>
    <row r="602" spans="1:52" x14ac:dyDescent="0.25">
      <c r="A602" s="192">
        <f t="shared" si="9"/>
        <v>589</v>
      </c>
      <c r="B602" s="182"/>
      <c r="C602" s="202"/>
      <c r="D602" s="202"/>
      <c r="E602" s="202"/>
      <c r="F602" s="202"/>
      <c r="G602" s="202"/>
      <c r="H602" s="202"/>
      <c r="I602" s="184"/>
      <c r="J602" s="184"/>
      <c r="K602" s="184"/>
      <c r="L602" s="184"/>
      <c r="M602" s="184"/>
      <c r="N602" s="184"/>
      <c r="O602" s="211"/>
      <c r="P602" s="184"/>
      <c r="Q602" s="184"/>
      <c r="R602" s="184"/>
      <c r="S602" s="184"/>
      <c r="T602" s="184"/>
      <c r="U602" s="184"/>
      <c r="V602" s="184"/>
      <c r="W602" s="184"/>
      <c r="X602" s="184"/>
      <c r="Y602" s="184"/>
      <c r="Z602" s="184"/>
      <c r="AA602" s="184"/>
      <c r="AB602" s="184"/>
      <c r="AC602" s="184"/>
      <c r="AD602" s="184"/>
      <c r="AE602" s="184"/>
      <c r="AF602" s="184"/>
      <c r="AG602" s="184"/>
      <c r="AH602" s="197"/>
      <c r="AI602" s="184"/>
      <c r="AJ602" s="184"/>
      <c r="AK602" s="184"/>
      <c r="AL602" s="184"/>
      <c r="AM602" s="184"/>
      <c r="AN602" s="184"/>
      <c r="AO602" s="184"/>
      <c r="AP602" s="184"/>
      <c r="AQ602" s="184"/>
      <c r="AR602" s="184"/>
      <c r="AS602" s="184"/>
      <c r="AT602" s="184"/>
      <c r="AU602" s="184"/>
      <c r="AV602" s="184"/>
      <c r="AW602" s="184"/>
      <c r="AX602" s="184"/>
      <c r="AY602" s="187"/>
      <c r="AZ602" s="187"/>
    </row>
    <row r="603" spans="1:52" x14ac:dyDescent="0.25">
      <c r="A603" s="192">
        <f t="shared" si="9"/>
        <v>590</v>
      </c>
      <c r="B603" s="182"/>
      <c r="C603" s="202"/>
      <c r="D603" s="202"/>
      <c r="E603" s="202"/>
      <c r="F603" s="202"/>
      <c r="G603" s="202"/>
      <c r="H603" s="202"/>
      <c r="I603" s="184"/>
      <c r="J603" s="184"/>
      <c r="K603" s="184"/>
      <c r="L603" s="184"/>
      <c r="M603" s="184"/>
      <c r="N603" s="184"/>
      <c r="O603" s="211"/>
      <c r="P603" s="184"/>
      <c r="Q603" s="184"/>
      <c r="R603" s="184"/>
      <c r="S603" s="184"/>
      <c r="T603" s="184"/>
      <c r="U603" s="184"/>
      <c r="V603" s="184"/>
      <c r="W603" s="184"/>
      <c r="X603" s="184"/>
      <c r="Y603" s="184"/>
      <c r="Z603" s="184"/>
      <c r="AA603" s="184"/>
      <c r="AB603" s="184"/>
      <c r="AC603" s="184"/>
      <c r="AD603" s="184"/>
      <c r="AE603" s="184"/>
      <c r="AF603" s="184"/>
      <c r="AG603" s="184"/>
      <c r="AH603" s="197"/>
      <c r="AI603" s="184"/>
      <c r="AJ603" s="184"/>
      <c r="AK603" s="184"/>
      <c r="AL603" s="184"/>
      <c r="AM603" s="184"/>
      <c r="AN603" s="184"/>
      <c r="AO603" s="184"/>
      <c r="AP603" s="184"/>
      <c r="AQ603" s="184"/>
      <c r="AR603" s="184"/>
      <c r="AS603" s="184"/>
      <c r="AT603" s="184"/>
      <c r="AU603" s="184"/>
      <c r="AV603" s="184"/>
      <c r="AW603" s="184"/>
      <c r="AX603" s="184"/>
      <c r="AY603" s="187"/>
      <c r="AZ603" s="187"/>
    </row>
    <row r="604" spans="1:52" x14ac:dyDescent="0.25">
      <c r="A604" s="192">
        <f t="shared" si="9"/>
        <v>591</v>
      </c>
      <c r="B604" s="182"/>
      <c r="C604" s="202"/>
      <c r="D604" s="202"/>
      <c r="E604" s="202"/>
      <c r="F604" s="202"/>
      <c r="G604" s="202"/>
      <c r="H604" s="202"/>
      <c r="I604" s="184"/>
      <c r="J604" s="184"/>
      <c r="K604" s="184"/>
      <c r="L604" s="184"/>
      <c r="M604" s="184"/>
      <c r="N604" s="184"/>
      <c r="O604" s="211"/>
      <c r="P604" s="184"/>
      <c r="Q604" s="184"/>
      <c r="R604" s="184"/>
      <c r="S604" s="184"/>
      <c r="T604" s="184"/>
      <c r="U604" s="184"/>
      <c r="V604" s="184"/>
      <c r="W604" s="184"/>
      <c r="X604" s="184"/>
      <c r="Y604" s="184"/>
      <c r="Z604" s="184"/>
      <c r="AA604" s="184"/>
      <c r="AB604" s="184"/>
      <c r="AC604" s="184"/>
      <c r="AD604" s="184"/>
      <c r="AE604" s="184"/>
      <c r="AF604" s="184"/>
      <c r="AG604" s="184"/>
      <c r="AH604" s="197"/>
      <c r="AI604" s="184"/>
      <c r="AJ604" s="184"/>
      <c r="AK604" s="184"/>
      <c r="AL604" s="184"/>
      <c r="AM604" s="184"/>
      <c r="AN604" s="184"/>
      <c r="AO604" s="184"/>
      <c r="AP604" s="184"/>
      <c r="AQ604" s="184"/>
      <c r="AR604" s="184"/>
      <c r="AS604" s="184"/>
      <c r="AT604" s="184"/>
      <c r="AU604" s="184"/>
      <c r="AV604" s="184"/>
      <c r="AW604" s="184"/>
      <c r="AX604" s="184"/>
      <c r="AY604" s="187"/>
      <c r="AZ604" s="187"/>
    </row>
    <row r="605" spans="1:52" x14ac:dyDescent="0.25">
      <c r="A605" s="192">
        <f t="shared" si="9"/>
        <v>592</v>
      </c>
      <c r="B605" s="182"/>
      <c r="C605" s="202"/>
      <c r="D605" s="202"/>
      <c r="E605" s="202"/>
      <c r="F605" s="202"/>
      <c r="G605" s="202"/>
      <c r="H605" s="202"/>
      <c r="I605" s="184"/>
      <c r="J605" s="184"/>
      <c r="K605" s="184"/>
      <c r="L605" s="184"/>
      <c r="M605" s="184"/>
      <c r="N605" s="184"/>
      <c r="O605" s="211"/>
      <c r="P605" s="184"/>
      <c r="Q605" s="184"/>
      <c r="R605" s="184"/>
      <c r="S605" s="184"/>
      <c r="T605" s="184"/>
      <c r="U605" s="184"/>
      <c r="V605" s="184"/>
      <c r="W605" s="184"/>
      <c r="X605" s="184"/>
      <c r="Y605" s="184"/>
      <c r="Z605" s="184"/>
      <c r="AA605" s="184"/>
      <c r="AB605" s="184"/>
      <c r="AC605" s="184"/>
      <c r="AD605" s="184"/>
      <c r="AE605" s="184"/>
      <c r="AF605" s="184"/>
      <c r="AG605" s="184"/>
      <c r="AH605" s="197"/>
      <c r="AI605" s="184"/>
      <c r="AJ605" s="184"/>
      <c r="AK605" s="184"/>
      <c r="AL605" s="184"/>
      <c r="AM605" s="184"/>
      <c r="AN605" s="184"/>
      <c r="AO605" s="184"/>
      <c r="AP605" s="184"/>
      <c r="AQ605" s="184"/>
      <c r="AR605" s="184"/>
      <c r="AS605" s="184"/>
      <c r="AT605" s="184"/>
      <c r="AU605" s="184"/>
      <c r="AV605" s="184"/>
      <c r="AW605" s="184"/>
      <c r="AX605" s="184"/>
      <c r="AY605" s="187"/>
      <c r="AZ605" s="187"/>
    </row>
    <row r="606" spans="1:52" x14ac:dyDescent="0.25">
      <c r="A606" s="192">
        <f t="shared" si="9"/>
        <v>593</v>
      </c>
      <c r="B606" s="182"/>
      <c r="C606" s="202"/>
      <c r="D606" s="202"/>
      <c r="E606" s="202"/>
      <c r="F606" s="202"/>
      <c r="G606" s="202"/>
      <c r="H606" s="202"/>
      <c r="I606" s="184"/>
      <c r="J606" s="184"/>
      <c r="K606" s="184"/>
      <c r="L606" s="184"/>
      <c r="M606" s="184"/>
      <c r="N606" s="184"/>
      <c r="O606" s="211"/>
      <c r="P606" s="184"/>
      <c r="Q606" s="184"/>
      <c r="R606" s="184"/>
      <c r="S606" s="184"/>
      <c r="T606" s="184"/>
      <c r="U606" s="184"/>
      <c r="V606" s="184"/>
      <c r="W606" s="184"/>
      <c r="X606" s="184"/>
      <c r="Y606" s="184"/>
      <c r="Z606" s="184"/>
      <c r="AA606" s="184"/>
      <c r="AB606" s="184"/>
      <c r="AC606" s="184"/>
      <c r="AD606" s="184"/>
      <c r="AE606" s="184"/>
      <c r="AF606" s="184"/>
      <c r="AG606" s="184"/>
      <c r="AH606" s="197"/>
      <c r="AI606" s="184"/>
      <c r="AJ606" s="184"/>
      <c r="AK606" s="184"/>
      <c r="AL606" s="184"/>
      <c r="AM606" s="184"/>
      <c r="AN606" s="184"/>
      <c r="AO606" s="184"/>
      <c r="AP606" s="184"/>
      <c r="AQ606" s="184"/>
      <c r="AR606" s="184"/>
      <c r="AS606" s="184"/>
      <c r="AT606" s="184"/>
      <c r="AU606" s="184"/>
      <c r="AV606" s="184"/>
      <c r="AW606" s="184"/>
      <c r="AX606" s="184"/>
      <c r="AY606" s="187"/>
      <c r="AZ606" s="187"/>
    </row>
    <row r="607" spans="1:52" x14ac:dyDescent="0.25">
      <c r="A607" s="192">
        <f t="shared" si="9"/>
        <v>594</v>
      </c>
      <c r="B607" s="182"/>
      <c r="C607" s="202"/>
      <c r="D607" s="202"/>
      <c r="E607" s="202"/>
      <c r="F607" s="202"/>
      <c r="G607" s="202"/>
      <c r="H607" s="202"/>
      <c r="I607" s="184"/>
      <c r="J607" s="184"/>
      <c r="K607" s="184"/>
      <c r="L607" s="184"/>
      <c r="M607" s="184"/>
      <c r="N607" s="184"/>
      <c r="O607" s="211"/>
      <c r="P607" s="184"/>
      <c r="Q607" s="184"/>
      <c r="R607" s="184"/>
      <c r="S607" s="184"/>
      <c r="T607" s="184"/>
      <c r="U607" s="184"/>
      <c r="V607" s="184"/>
      <c r="W607" s="184"/>
      <c r="X607" s="184"/>
      <c r="Y607" s="184"/>
      <c r="Z607" s="184"/>
      <c r="AA607" s="184"/>
      <c r="AB607" s="184"/>
      <c r="AC607" s="184"/>
      <c r="AD607" s="184"/>
      <c r="AE607" s="184"/>
      <c r="AF607" s="184"/>
      <c r="AG607" s="184"/>
      <c r="AH607" s="197"/>
      <c r="AI607" s="184"/>
      <c r="AJ607" s="184"/>
      <c r="AK607" s="184"/>
      <c r="AL607" s="184"/>
      <c r="AM607" s="184"/>
      <c r="AN607" s="184"/>
      <c r="AO607" s="184"/>
      <c r="AP607" s="184"/>
      <c r="AQ607" s="184"/>
      <c r="AR607" s="184"/>
      <c r="AS607" s="184"/>
      <c r="AT607" s="184"/>
      <c r="AU607" s="184"/>
      <c r="AV607" s="184"/>
      <c r="AW607" s="184"/>
      <c r="AX607" s="184"/>
      <c r="AY607" s="187"/>
      <c r="AZ607" s="187"/>
    </row>
    <row r="608" spans="1:52" x14ac:dyDescent="0.25">
      <c r="A608" s="192">
        <f t="shared" si="9"/>
        <v>595</v>
      </c>
      <c r="B608" s="182"/>
      <c r="C608" s="202"/>
      <c r="D608" s="202"/>
      <c r="E608" s="202"/>
      <c r="F608" s="202"/>
      <c r="G608" s="202"/>
      <c r="H608" s="202"/>
      <c r="I608" s="184"/>
      <c r="J608" s="184"/>
      <c r="K608" s="184"/>
      <c r="L608" s="184"/>
      <c r="M608" s="184"/>
      <c r="N608" s="184"/>
      <c r="O608" s="211"/>
      <c r="P608" s="184"/>
      <c r="Q608" s="184"/>
      <c r="R608" s="184"/>
      <c r="S608" s="184"/>
      <c r="T608" s="184"/>
      <c r="U608" s="184"/>
      <c r="V608" s="184"/>
      <c r="W608" s="184"/>
      <c r="X608" s="184"/>
      <c r="Y608" s="184"/>
      <c r="Z608" s="184"/>
      <c r="AA608" s="184"/>
      <c r="AB608" s="184"/>
      <c r="AC608" s="184"/>
      <c r="AD608" s="184"/>
      <c r="AE608" s="184"/>
      <c r="AF608" s="184"/>
      <c r="AG608" s="184"/>
      <c r="AH608" s="197"/>
      <c r="AI608" s="184"/>
      <c r="AJ608" s="184"/>
      <c r="AK608" s="184"/>
      <c r="AL608" s="184"/>
      <c r="AM608" s="184"/>
      <c r="AN608" s="184"/>
      <c r="AO608" s="184"/>
      <c r="AP608" s="184"/>
      <c r="AQ608" s="184"/>
      <c r="AR608" s="184"/>
      <c r="AS608" s="184"/>
      <c r="AT608" s="184"/>
      <c r="AU608" s="184"/>
      <c r="AV608" s="184"/>
      <c r="AW608" s="184"/>
      <c r="AX608" s="184"/>
      <c r="AY608" s="187"/>
      <c r="AZ608" s="187"/>
    </row>
    <row r="609" spans="1:52" x14ac:dyDescent="0.25">
      <c r="A609" s="192">
        <f t="shared" si="9"/>
        <v>596</v>
      </c>
      <c r="B609" s="182"/>
      <c r="C609" s="202"/>
      <c r="D609" s="202"/>
      <c r="E609" s="202"/>
      <c r="F609" s="202"/>
      <c r="G609" s="202"/>
      <c r="H609" s="202"/>
      <c r="I609" s="184"/>
      <c r="J609" s="184"/>
      <c r="K609" s="184"/>
      <c r="L609" s="184"/>
      <c r="M609" s="184"/>
      <c r="N609" s="184"/>
      <c r="O609" s="211"/>
      <c r="P609" s="184"/>
      <c r="Q609" s="184"/>
      <c r="R609" s="184"/>
      <c r="S609" s="184"/>
      <c r="T609" s="184"/>
      <c r="U609" s="184"/>
      <c r="V609" s="184"/>
      <c r="W609" s="184"/>
      <c r="X609" s="184"/>
      <c r="Y609" s="184"/>
      <c r="Z609" s="184"/>
      <c r="AA609" s="184"/>
      <c r="AB609" s="184"/>
      <c r="AC609" s="184"/>
      <c r="AD609" s="184"/>
      <c r="AE609" s="184"/>
      <c r="AF609" s="184"/>
      <c r="AG609" s="184"/>
      <c r="AH609" s="197"/>
      <c r="AI609" s="184"/>
      <c r="AJ609" s="184"/>
      <c r="AK609" s="184"/>
      <c r="AL609" s="184"/>
      <c r="AM609" s="184"/>
      <c r="AN609" s="184"/>
      <c r="AO609" s="184"/>
      <c r="AP609" s="184"/>
      <c r="AQ609" s="184"/>
      <c r="AR609" s="184"/>
      <c r="AS609" s="184"/>
      <c r="AT609" s="184"/>
      <c r="AU609" s="184"/>
      <c r="AV609" s="184"/>
      <c r="AW609" s="184"/>
      <c r="AX609" s="184"/>
      <c r="AY609" s="187"/>
      <c r="AZ609" s="187"/>
    </row>
    <row r="610" spans="1:52" x14ac:dyDescent="0.25">
      <c r="A610" s="192">
        <f t="shared" si="9"/>
        <v>597</v>
      </c>
      <c r="B610" s="182"/>
      <c r="C610" s="202"/>
      <c r="D610" s="202"/>
      <c r="E610" s="202"/>
      <c r="F610" s="202"/>
      <c r="G610" s="202"/>
      <c r="H610" s="202"/>
      <c r="I610" s="184"/>
      <c r="J610" s="184"/>
      <c r="K610" s="184"/>
      <c r="L610" s="184"/>
      <c r="M610" s="184"/>
      <c r="N610" s="184"/>
      <c r="O610" s="211"/>
      <c r="P610" s="184"/>
      <c r="Q610" s="184"/>
      <c r="R610" s="184"/>
      <c r="S610" s="184"/>
      <c r="T610" s="184"/>
      <c r="U610" s="184"/>
      <c r="V610" s="184"/>
      <c r="W610" s="184"/>
      <c r="X610" s="184"/>
      <c r="Y610" s="184"/>
      <c r="Z610" s="184"/>
      <c r="AA610" s="184"/>
      <c r="AB610" s="184"/>
      <c r="AC610" s="184"/>
      <c r="AD610" s="184"/>
      <c r="AE610" s="184"/>
      <c r="AF610" s="184"/>
      <c r="AG610" s="184"/>
      <c r="AH610" s="197"/>
      <c r="AI610" s="184"/>
      <c r="AJ610" s="184"/>
      <c r="AK610" s="184"/>
      <c r="AL610" s="184"/>
      <c r="AM610" s="184"/>
      <c r="AN610" s="184"/>
      <c r="AO610" s="184"/>
      <c r="AP610" s="184"/>
      <c r="AQ610" s="184"/>
      <c r="AR610" s="184"/>
      <c r="AS610" s="184"/>
      <c r="AT610" s="184"/>
      <c r="AU610" s="184"/>
      <c r="AV610" s="184"/>
      <c r="AW610" s="184"/>
      <c r="AX610" s="184"/>
      <c r="AY610" s="187"/>
      <c r="AZ610" s="187"/>
    </row>
    <row r="611" spans="1:52" x14ac:dyDescent="0.25">
      <c r="A611" s="192">
        <f t="shared" si="9"/>
        <v>598</v>
      </c>
      <c r="B611" s="182"/>
      <c r="C611" s="202"/>
      <c r="D611" s="202"/>
      <c r="E611" s="202"/>
      <c r="F611" s="202"/>
      <c r="G611" s="202"/>
      <c r="H611" s="202"/>
      <c r="I611" s="184"/>
      <c r="J611" s="184"/>
      <c r="K611" s="184"/>
      <c r="L611" s="184"/>
      <c r="M611" s="184"/>
      <c r="N611" s="184"/>
      <c r="O611" s="211"/>
      <c r="P611" s="184"/>
      <c r="Q611" s="184"/>
      <c r="R611" s="184"/>
      <c r="S611" s="184"/>
      <c r="T611" s="184"/>
      <c r="U611" s="184"/>
      <c r="V611" s="184"/>
      <c r="W611" s="184"/>
      <c r="X611" s="184"/>
      <c r="Y611" s="184"/>
      <c r="Z611" s="184"/>
      <c r="AA611" s="184"/>
      <c r="AB611" s="184"/>
      <c r="AC611" s="184"/>
      <c r="AD611" s="184"/>
      <c r="AE611" s="184"/>
      <c r="AF611" s="184"/>
      <c r="AG611" s="184"/>
      <c r="AH611" s="197"/>
      <c r="AI611" s="184"/>
      <c r="AJ611" s="184"/>
      <c r="AK611" s="184"/>
      <c r="AL611" s="184"/>
      <c r="AM611" s="184"/>
      <c r="AN611" s="184"/>
      <c r="AO611" s="184"/>
      <c r="AP611" s="184"/>
      <c r="AQ611" s="184"/>
      <c r="AR611" s="184"/>
      <c r="AS611" s="184"/>
      <c r="AT611" s="184"/>
      <c r="AU611" s="184"/>
      <c r="AV611" s="184"/>
      <c r="AW611" s="184"/>
      <c r="AX611" s="184"/>
      <c r="AY611" s="187"/>
      <c r="AZ611" s="187"/>
    </row>
    <row r="612" spans="1:52" x14ac:dyDescent="0.25">
      <c r="A612" s="192">
        <f t="shared" si="9"/>
        <v>599</v>
      </c>
      <c r="B612" s="182"/>
      <c r="C612" s="202"/>
      <c r="D612" s="202"/>
      <c r="E612" s="202"/>
      <c r="F612" s="202"/>
      <c r="G612" s="202"/>
      <c r="H612" s="202"/>
      <c r="I612" s="184"/>
      <c r="J612" s="184"/>
      <c r="K612" s="184"/>
      <c r="L612" s="184"/>
      <c r="M612" s="184"/>
      <c r="N612" s="184"/>
      <c r="O612" s="211"/>
      <c r="P612" s="184"/>
      <c r="Q612" s="184"/>
      <c r="R612" s="184"/>
      <c r="S612" s="184"/>
      <c r="T612" s="184"/>
      <c r="U612" s="184"/>
      <c r="V612" s="184"/>
      <c r="W612" s="184"/>
      <c r="X612" s="184"/>
      <c r="Y612" s="184"/>
      <c r="Z612" s="184"/>
      <c r="AA612" s="184"/>
      <c r="AB612" s="184"/>
      <c r="AC612" s="184"/>
      <c r="AD612" s="184"/>
      <c r="AE612" s="184"/>
      <c r="AF612" s="184"/>
      <c r="AG612" s="184"/>
      <c r="AH612" s="197"/>
      <c r="AI612" s="184"/>
      <c r="AJ612" s="184"/>
      <c r="AK612" s="184"/>
      <c r="AL612" s="184"/>
      <c r="AM612" s="184"/>
      <c r="AN612" s="184"/>
      <c r="AO612" s="184"/>
      <c r="AP612" s="184"/>
      <c r="AQ612" s="184"/>
      <c r="AR612" s="184"/>
      <c r="AS612" s="184"/>
      <c r="AT612" s="184"/>
      <c r="AU612" s="184"/>
      <c r="AV612" s="184"/>
      <c r="AW612" s="184"/>
      <c r="AX612" s="184"/>
      <c r="AY612" s="187"/>
      <c r="AZ612" s="187"/>
    </row>
    <row r="613" spans="1:52" x14ac:dyDescent="0.25">
      <c r="A613" s="192">
        <f t="shared" si="9"/>
        <v>600</v>
      </c>
      <c r="B613" s="182"/>
      <c r="C613" s="202"/>
      <c r="D613" s="202"/>
      <c r="E613" s="202"/>
      <c r="F613" s="202"/>
      <c r="G613" s="202"/>
      <c r="H613" s="202"/>
      <c r="I613" s="184"/>
      <c r="J613" s="184"/>
      <c r="K613" s="184"/>
      <c r="L613" s="184"/>
      <c r="M613" s="184"/>
      <c r="N613" s="184"/>
      <c r="O613" s="211"/>
      <c r="P613" s="184"/>
      <c r="Q613" s="184"/>
      <c r="R613" s="184"/>
      <c r="S613" s="184"/>
      <c r="T613" s="184"/>
      <c r="U613" s="184"/>
      <c r="V613" s="184"/>
      <c r="W613" s="184"/>
      <c r="X613" s="184"/>
      <c r="Y613" s="184"/>
      <c r="Z613" s="184"/>
      <c r="AA613" s="184"/>
      <c r="AB613" s="184"/>
      <c r="AC613" s="184"/>
      <c r="AD613" s="184"/>
      <c r="AE613" s="184"/>
      <c r="AF613" s="184"/>
      <c r="AG613" s="184"/>
      <c r="AH613" s="197"/>
      <c r="AI613" s="184"/>
      <c r="AJ613" s="184"/>
      <c r="AK613" s="184"/>
      <c r="AL613" s="184"/>
      <c r="AM613" s="184"/>
      <c r="AN613" s="184"/>
      <c r="AO613" s="184"/>
      <c r="AP613" s="184"/>
      <c r="AQ613" s="184"/>
      <c r="AR613" s="184"/>
      <c r="AS613" s="184"/>
      <c r="AT613" s="184"/>
      <c r="AU613" s="184"/>
      <c r="AV613" s="184"/>
      <c r="AW613" s="184"/>
      <c r="AX613" s="184"/>
      <c r="AY613" s="187"/>
      <c r="AZ613" s="187"/>
    </row>
    <row r="614" spans="1:52" x14ac:dyDescent="0.25">
      <c r="A614" s="192">
        <f t="shared" si="9"/>
        <v>601</v>
      </c>
      <c r="B614" s="182"/>
      <c r="C614" s="202"/>
      <c r="D614" s="202"/>
      <c r="E614" s="202"/>
      <c r="F614" s="202"/>
      <c r="G614" s="202"/>
      <c r="H614" s="202"/>
      <c r="I614" s="184"/>
      <c r="J614" s="184"/>
      <c r="K614" s="184"/>
      <c r="L614" s="184"/>
      <c r="M614" s="184"/>
      <c r="N614" s="184"/>
      <c r="O614" s="211"/>
      <c r="P614" s="184"/>
      <c r="Q614" s="184"/>
      <c r="R614" s="184"/>
      <c r="S614" s="184"/>
      <c r="T614" s="184"/>
      <c r="U614" s="184"/>
      <c r="V614" s="184"/>
      <c r="W614" s="184"/>
      <c r="X614" s="184"/>
      <c r="Y614" s="184"/>
      <c r="Z614" s="184"/>
      <c r="AA614" s="184"/>
      <c r="AB614" s="184"/>
      <c r="AC614" s="184"/>
      <c r="AD614" s="184"/>
      <c r="AE614" s="184"/>
      <c r="AF614" s="184"/>
      <c r="AG614" s="184"/>
      <c r="AH614" s="197"/>
      <c r="AI614" s="184"/>
      <c r="AJ614" s="184"/>
      <c r="AK614" s="184"/>
      <c r="AL614" s="184"/>
      <c r="AM614" s="184"/>
      <c r="AN614" s="184"/>
      <c r="AO614" s="184"/>
      <c r="AP614" s="184"/>
      <c r="AQ614" s="184"/>
      <c r="AR614" s="184"/>
      <c r="AS614" s="184"/>
      <c r="AT614" s="184"/>
      <c r="AU614" s="184"/>
      <c r="AV614" s="184"/>
      <c r="AW614" s="184"/>
      <c r="AX614" s="184"/>
      <c r="AY614" s="187"/>
      <c r="AZ614" s="187"/>
    </row>
    <row r="615" spans="1:52" x14ac:dyDescent="0.25">
      <c r="A615" s="192">
        <f t="shared" si="9"/>
        <v>602</v>
      </c>
      <c r="B615" s="182"/>
      <c r="C615" s="202"/>
      <c r="D615" s="202"/>
      <c r="E615" s="202"/>
      <c r="F615" s="202"/>
      <c r="G615" s="202"/>
      <c r="H615" s="202"/>
      <c r="I615" s="184"/>
      <c r="J615" s="184"/>
      <c r="K615" s="184"/>
      <c r="L615" s="184"/>
      <c r="M615" s="184"/>
      <c r="N615" s="184"/>
      <c r="O615" s="211"/>
      <c r="P615" s="184"/>
      <c r="Q615" s="184"/>
      <c r="R615" s="184"/>
      <c r="S615" s="184"/>
      <c r="T615" s="184"/>
      <c r="U615" s="184"/>
      <c r="V615" s="184"/>
      <c r="W615" s="184"/>
      <c r="X615" s="184"/>
      <c r="Y615" s="184"/>
      <c r="Z615" s="184"/>
      <c r="AA615" s="184"/>
      <c r="AB615" s="184"/>
      <c r="AC615" s="184"/>
      <c r="AD615" s="184"/>
      <c r="AE615" s="184"/>
      <c r="AF615" s="184"/>
      <c r="AG615" s="184"/>
      <c r="AH615" s="197"/>
      <c r="AI615" s="184"/>
      <c r="AJ615" s="184"/>
      <c r="AK615" s="184"/>
      <c r="AL615" s="184"/>
      <c r="AM615" s="184"/>
      <c r="AN615" s="184"/>
      <c r="AO615" s="184"/>
      <c r="AP615" s="184"/>
      <c r="AQ615" s="184"/>
      <c r="AR615" s="184"/>
      <c r="AS615" s="184"/>
      <c r="AT615" s="184"/>
      <c r="AU615" s="184"/>
      <c r="AV615" s="184"/>
      <c r="AW615" s="184"/>
      <c r="AX615" s="184"/>
      <c r="AY615" s="187"/>
      <c r="AZ615" s="187"/>
    </row>
    <row r="616" spans="1:52" x14ac:dyDescent="0.25">
      <c r="A616" s="192">
        <f t="shared" si="9"/>
        <v>603</v>
      </c>
      <c r="B616" s="182"/>
      <c r="C616" s="202"/>
      <c r="D616" s="202"/>
      <c r="E616" s="202"/>
      <c r="F616" s="202"/>
      <c r="G616" s="202"/>
      <c r="H616" s="202"/>
      <c r="I616" s="184"/>
      <c r="J616" s="184"/>
      <c r="K616" s="184"/>
      <c r="L616" s="184"/>
      <c r="M616" s="184"/>
      <c r="N616" s="184"/>
      <c r="O616" s="211"/>
      <c r="P616" s="184"/>
      <c r="Q616" s="184"/>
      <c r="R616" s="184"/>
      <c r="S616" s="184"/>
      <c r="T616" s="184"/>
      <c r="U616" s="184"/>
      <c r="V616" s="184"/>
      <c r="W616" s="184"/>
      <c r="X616" s="184"/>
      <c r="Y616" s="184"/>
      <c r="Z616" s="184"/>
      <c r="AA616" s="184"/>
      <c r="AB616" s="184"/>
      <c r="AC616" s="184"/>
      <c r="AD616" s="184"/>
      <c r="AE616" s="184"/>
      <c r="AF616" s="184"/>
      <c r="AG616" s="184"/>
      <c r="AH616" s="197"/>
      <c r="AI616" s="184"/>
      <c r="AJ616" s="184"/>
      <c r="AK616" s="184"/>
      <c r="AL616" s="184"/>
      <c r="AM616" s="184"/>
      <c r="AN616" s="184"/>
      <c r="AO616" s="184"/>
      <c r="AP616" s="184"/>
      <c r="AQ616" s="184"/>
      <c r="AR616" s="184"/>
      <c r="AS616" s="184"/>
      <c r="AT616" s="184"/>
      <c r="AU616" s="184"/>
      <c r="AV616" s="184"/>
      <c r="AW616" s="184"/>
      <c r="AX616" s="184"/>
      <c r="AY616" s="187"/>
      <c r="AZ616" s="187"/>
    </row>
    <row r="617" spans="1:52" x14ac:dyDescent="0.25">
      <c r="A617" s="192">
        <f t="shared" si="9"/>
        <v>604</v>
      </c>
      <c r="B617" s="182"/>
      <c r="C617" s="202"/>
      <c r="D617" s="202"/>
      <c r="E617" s="202"/>
      <c r="F617" s="202"/>
      <c r="G617" s="202"/>
      <c r="H617" s="202"/>
      <c r="I617" s="184"/>
      <c r="J617" s="184"/>
      <c r="K617" s="184"/>
      <c r="L617" s="184"/>
      <c r="M617" s="184"/>
      <c r="N617" s="184"/>
      <c r="O617" s="211"/>
      <c r="P617" s="184"/>
      <c r="Q617" s="184"/>
      <c r="R617" s="184"/>
      <c r="S617" s="184"/>
      <c r="T617" s="184"/>
      <c r="U617" s="184"/>
      <c r="V617" s="184"/>
      <c r="W617" s="184"/>
      <c r="X617" s="184"/>
      <c r="Y617" s="184"/>
      <c r="Z617" s="184"/>
      <c r="AA617" s="184"/>
      <c r="AB617" s="184"/>
      <c r="AC617" s="184"/>
      <c r="AD617" s="184"/>
      <c r="AE617" s="184"/>
      <c r="AF617" s="184"/>
      <c r="AG617" s="184"/>
      <c r="AH617" s="197"/>
      <c r="AI617" s="184"/>
      <c r="AJ617" s="184"/>
      <c r="AK617" s="184"/>
      <c r="AL617" s="184"/>
      <c r="AM617" s="184"/>
      <c r="AN617" s="184"/>
      <c r="AO617" s="184"/>
      <c r="AP617" s="184"/>
      <c r="AQ617" s="184"/>
      <c r="AR617" s="184"/>
      <c r="AS617" s="184"/>
      <c r="AT617" s="184"/>
      <c r="AU617" s="184"/>
      <c r="AV617" s="184"/>
      <c r="AW617" s="184"/>
      <c r="AX617" s="184"/>
      <c r="AY617" s="187"/>
      <c r="AZ617" s="187"/>
    </row>
    <row r="618" spans="1:52" x14ac:dyDescent="0.25">
      <c r="A618" s="192">
        <f t="shared" si="9"/>
        <v>605</v>
      </c>
      <c r="B618" s="182"/>
      <c r="C618" s="202"/>
      <c r="D618" s="202"/>
      <c r="E618" s="202"/>
      <c r="F618" s="202"/>
      <c r="G618" s="202"/>
      <c r="H618" s="202"/>
      <c r="I618" s="184"/>
      <c r="J618" s="184"/>
      <c r="K618" s="184"/>
      <c r="L618" s="184"/>
      <c r="M618" s="184"/>
      <c r="N618" s="184"/>
      <c r="O618" s="211"/>
      <c r="P618" s="184"/>
      <c r="Q618" s="184"/>
      <c r="R618" s="184"/>
      <c r="S618" s="184"/>
      <c r="T618" s="184"/>
      <c r="U618" s="184"/>
      <c r="V618" s="184"/>
      <c r="W618" s="184"/>
      <c r="X618" s="184"/>
      <c r="Y618" s="184"/>
      <c r="Z618" s="184"/>
      <c r="AA618" s="184"/>
      <c r="AB618" s="184"/>
      <c r="AC618" s="184"/>
      <c r="AD618" s="184"/>
      <c r="AE618" s="184"/>
      <c r="AF618" s="184"/>
      <c r="AG618" s="184"/>
      <c r="AH618" s="197"/>
      <c r="AI618" s="184"/>
      <c r="AJ618" s="184"/>
      <c r="AK618" s="184"/>
      <c r="AL618" s="184"/>
      <c r="AM618" s="184"/>
      <c r="AN618" s="184"/>
      <c r="AO618" s="184"/>
      <c r="AP618" s="184"/>
      <c r="AQ618" s="184"/>
      <c r="AR618" s="184"/>
      <c r="AS618" s="184"/>
      <c r="AT618" s="184"/>
      <c r="AU618" s="184"/>
      <c r="AV618" s="184"/>
      <c r="AW618" s="184"/>
      <c r="AX618" s="184"/>
      <c r="AY618" s="187"/>
      <c r="AZ618" s="187"/>
    </row>
    <row r="619" spans="1:52" x14ac:dyDescent="0.25">
      <c r="A619" s="192">
        <f t="shared" si="9"/>
        <v>606</v>
      </c>
      <c r="B619" s="182"/>
      <c r="C619" s="202"/>
      <c r="D619" s="202"/>
      <c r="E619" s="202"/>
      <c r="F619" s="202"/>
      <c r="G619" s="202"/>
      <c r="H619" s="202"/>
      <c r="I619" s="184"/>
      <c r="J619" s="184"/>
      <c r="K619" s="184"/>
      <c r="L619" s="184"/>
      <c r="M619" s="184"/>
      <c r="N619" s="184"/>
      <c r="O619" s="211"/>
      <c r="P619" s="184"/>
      <c r="Q619" s="184"/>
      <c r="R619" s="184"/>
      <c r="S619" s="184"/>
      <c r="T619" s="184"/>
      <c r="U619" s="184"/>
      <c r="V619" s="184"/>
      <c r="W619" s="184"/>
      <c r="X619" s="184"/>
      <c r="Y619" s="184"/>
      <c r="Z619" s="184"/>
      <c r="AA619" s="184"/>
      <c r="AB619" s="184"/>
      <c r="AC619" s="184"/>
      <c r="AD619" s="184"/>
      <c r="AE619" s="184"/>
      <c r="AF619" s="184"/>
      <c r="AG619" s="184"/>
      <c r="AH619" s="197"/>
      <c r="AI619" s="184"/>
      <c r="AJ619" s="184"/>
      <c r="AK619" s="184"/>
      <c r="AL619" s="184"/>
      <c r="AM619" s="184"/>
      <c r="AN619" s="184"/>
      <c r="AO619" s="184"/>
      <c r="AP619" s="184"/>
      <c r="AQ619" s="184"/>
      <c r="AR619" s="184"/>
      <c r="AS619" s="184"/>
      <c r="AT619" s="184"/>
      <c r="AU619" s="184"/>
      <c r="AV619" s="184"/>
      <c r="AW619" s="184"/>
      <c r="AX619" s="184"/>
      <c r="AY619" s="187"/>
      <c r="AZ619" s="187"/>
    </row>
    <row r="620" spans="1:52" x14ac:dyDescent="0.25">
      <c r="A620" s="192">
        <f t="shared" si="9"/>
        <v>607</v>
      </c>
      <c r="B620" s="182"/>
      <c r="C620" s="202"/>
      <c r="D620" s="202"/>
      <c r="E620" s="202"/>
      <c r="F620" s="202"/>
      <c r="G620" s="202"/>
      <c r="H620" s="202"/>
      <c r="I620" s="184"/>
      <c r="J620" s="184"/>
      <c r="K620" s="184"/>
      <c r="L620" s="184"/>
      <c r="M620" s="184"/>
      <c r="N620" s="184"/>
      <c r="O620" s="211"/>
      <c r="P620" s="184"/>
      <c r="Q620" s="184"/>
      <c r="R620" s="184"/>
      <c r="S620" s="184"/>
      <c r="T620" s="184"/>
      <c r="U620" s="184"/>
      <c r="V620" s="184"/>
      <c r="W620" s="184"/>
      <c r="X620" s="184"/>
      <c r="Y620" s="184"/>
      <c r="Z620" s="184"/>
      <c r="AA620" s="184"/>
      <c r="AB620" s="184"/>
      <c r="AC620" s="184"/>
      <c r="AD620" s="184"/>
      <c r="AE620" s="184"/>
      <c r="AF620" s="184"/>
      <c r="AG620" s="184"/>
      <c r="AH620" s="197"/>
      <c r="AI620" s="184"/>
      <c r="AJ620" s="184"/>
      <c r="AK620" s="184"/>
      <c r="AL620" s="184"/>
      <c r="AM620" s="184"/>
      <c r="AN620" s="184"/>
      <c r="AO620" s="184"/>
      <c r="AP620" s="184"/>
      <c r="AQ620" s="184"/>
      <c r="AR620" s="184"/>
      <c r="AS620" s="184"/>
      <c r="AT620" s="184"/>
      <c r="AU620" s="184"/>
      <c r="AV620" s="184"/>
      <c r="AW620" s="184"/>
      <c r="AX620" s="184"/>
      <c r="AY620" s="187"/>
      <c r="AZ620" s="187"/>
    </row>
    <row r="621" spans="1:52" x14ac:dyDescent="0.25">
      <c r="A621" s="192">
        <f t="shared" si="9"/>
        <v>608</v>
      </c>
      <c r="B621" s="182"/>
      <c r="C621" s="202"/>
      <c r="D621" s="202"/>
      <c r="E621" s="202"/>
      <c r="F621" s="202"/>
      <c r="G621" s="202"/>
      <c r="H621" s="202"/>
      <c r="I621" s="184"/>
      <c r="J621" s="184"/>
      <c r="K621" s="184"/>
      <c r="L621" s="184"/>
      <c r="M621" s="184"/>
      <c r="N621" s="184"/>
      <c r="O621" s="211"/>
      <c r="P621" s="184"/>
      <c r="Q621" s="184"/>
      <c r="R621" s="184"/>
      <c r="S621" s="184"/>
      <c r="T621" s="184"/>
      <c r="U621" s="184"/>
      <c r="V621" s="184"/>
      <c r="W621" s="184"/>
      <c r="X621" s="184"/>
      <c r="Y621" s="184"/>
      <c r="Z621" s="184"/>
      <c r="AA621" s="184"/>
      <c r="AB621" s="184"/>
      <c r="AC621" s="184"/>
      <c r="AD621" s="184"/>
      <c r="AE621" s="184"/>
      <c r="AF621" s="184"/>
      <c r="AG621" s="184"/>
      <c r="AH621" s="197"/>
      <c r="AI621" s="184"/>
      <c r="AJ621" s="184"/>
      <c r="AK621" s="184"/>
      <c r="AL621" s="184"/>
      <c r="AM621" s="184"/>
      <c r="AN621" s="184"/>
      <c r="AO621" s="184"/>
      <c r="AP621" s="184"/>
      <c r="AQ621" s="184"/>
      <c r="AR621" s="184"/>
      <c r="AS621" s="184"/>
      <c r="AT621" s="184"/>
      <c r="AU621" s="184"/>
      <c r="AV621" s="184"/>
      <c r="AW621" s="184"/>
      <c r="AX621" s="184"/>
      <c r="AY621" s="187"/>
      <c r="AZ621" s="187"/>
    </row>
    <row r="622" spans="1:52" x14ac:dyDescent="0.25">
      <c r="A622" s="192">
        <f t="shared" si="9"/>
        <v>609</v>
      </c>
      <c r="B622" s="182"/>
      <c r="C622" s="202"/>
      <c r="D622" s="202"/>
      <c r="E622" s="202"/>
      <c r="F622" s="202"/>
      <c r="G622" s="202"/>
      <c r="H622" s="202"/>
      <c r="I622" s="184"/>
      <c r="J622" s="184"/>
      <c r="K622" s="184"/>
      <c r="L622" s="184"/>
      <c r="M622" s="184"/>
      <c r="N622" s="184"/>
      <c r="O622" s="211"/>
      <c r="P622" s="184"/>
      <c r="Q622" s="184"/>
      <c r="R622" s="184"/>
      <c r="S622" s="184"/>
      <c r="T622" s="184"/>
      <c r="U622" s="184"/>
      <c r="V622" s="184"/>
      <c r="W622" s="184"/>
      <c r="X622" s="184"/>
      <c r="Y622" s="184"/>
      <c r="Z622" s="184"/>
      <c r="AA622" s="184"/>
      <c r="AB622" s="184"/>
      <c r="AC622" s="184"/>
      <c r="AD622" s="184"/>
      <c r="AE622" s="184"/>
      <c r="AF622" s="184"/>
      <c r="AG622" s="184"/>
      <c r="AH622" s="197"/>
      <c r="AI622" s="184"/>
      <c r="AJ622" s="184"/>
      <c r="AK622" s="184"/>
      <c r="AL622" s="184"/>
      <c r="AM622" s="184"/>
      <c r="AN622" s="184"/>
      <c r="AO622" s="184"/>
      <c r="AP622" s="184"/>
      <c r="AQ622" s="184"/>
      <c r="AR622" s="184"/>
      <c r="AS622" s="184"/>
      <c r="AT622" s="184"/>
      <c r="AU622" s="184"/>
      <c r="AV622" s="184"/>
      <c r="AW622" s="184"/>
      <c r="AX622" s="184"/>
      <c r="AY622" s="187"/>
      <c r="AZ622" s="187"/>
    </row>
    <row r="623" spans="1:52" x14ac:dyDescent="0.25">
      <c r="A623" s="192">
        <f t="shared" si="9"/>
        <v>610</v>
      </c>
      <c r="B623" s="182"/>
      <c r="C623" s="202"/>
      <c r="D623" s="202"/>
      <c r="E623" s="202"/>
      <c r="F623" s="202"/>
      <c r="G623" s="202"/>
      <c r="H623" s="202"/>
      <c r="I623" s="184"/>
      <c r="J623" s="184"/>
      <c r="K623" s="184"/>
      <c r="L623" s="184"/>
      <c r="M623" s="184"/>
      <c r="N623" s="184"/>
      <c r="O623" s="211"/>
      <c r="P623" s="184"/>
      <c r="Q623" s="184"/>
      <c r="R623" s="184"/>
      <c r="S623" s="184"/>
      <c r="T623" s="184"/>
      <c r="U623" s="184"/>
      <c r="V623" s="184"/>
      <c r="W623" s="184"/>
      <c r="X623" s="184"/>
      <c r="Y623" s="184"/>
      <c r="Z623" s="184"/>
      <c r="AA623" s="184"/>
      <c r="AB623" s="184"/>
      <c r="AC623" s="184"/>
      <c r="AD623" s="184"/>
      <c r="AE623" s="184"/>
      <c r="AF623" s="184"/>
      <c r="AG623" s="184"/>
      <c r="AH623" s="197"/>
      <c r="AI623" s="184"/>
      <c r="AJ623" s="184"/>
      <c r="AK623" s="184"/>
      <c r="AL623" s="184"/>
      <c r="AM623" s="184"/>
      <c r="AN623" s="184"/>
      <c r="AO623" s="184"/>
      <c r="AP623" s="184"/>
      <c r="AQ623" s="184"/>
      <c r="AR623" s="184"/>
      <c r="AS623" s="184"/>
      <c r="AT623" s="184"/>
      <c r="AU623" s="184"/>
      <c r="AV623" s="184"/>
      <c r="AW623" s="184"/>
      <c r="AX623" s="184"/>
      <c r="AY623" s="187"/>
      <c r="AZ623" s="187"/>
    </row>
    <row r="624" spans="1:52" x14ac:dyDescent="0.25">
      <c r="A624" s="192">
        <f t="shared" si="9"/>
        <v>611</v>
      </c>
      <c r="B624" s="182"/>
      <c r="C624" s="202"/>
      <c r="D624" s="202"/>
      <c r="E624" s="202"/>
      <c r="F624" s="202"/>
      <c r="G624" s="202"/>
      <c r="H624" s="202"/>
      <c r="I624" s="184"/>
      <c r="J624" s="184"/>
      <c r="K624" s="184"/>
      <c r="L624" s="184"/>
      <c r="M624" s="184"/>
      <c r="N624" s="184"/>
      <c r="O624" s="211"/>
      <c r="P624" s="184"/>
      <c r="Q624" s="184"/>
      <c r="R624" s="184"/>
      <c r="S624" s="184"/>
      <c r="T624" s="184"/>
      <c r="U624" s="184"/>
      <c r="V624" s="184"/>
      <c r="W624" s="184"/>
      <c r="X624" s="184"/>
      <c r="Y624" s="184"/>
      <c r="Z624" s="184"/>
      <c r="AA624" s="184"/>
      <c r="AB624" s="184"/>
      <c r="AC624" s="184"/>
      <c r="AD624" s="184"/>
      <c r="AE624" s="184"/>
      <c r="AF624" s="184"/>
      <c r="AG624" s="184"/>
      <c r="AH624" s="197"/>
      <c r="AI624" s="184"/>
      <c r="AJ624" s="184"/>
      <c r="AK624" s="184"/>
      <c r="AL624" s="184"/>
      <c r="AM624" s="184"/>
      <c r="AN624" s="184"/>
      <c r="AO624" s="184"/>
      <c r="AP624" s="184"/>
      <c r="AQ624" s="184"/>
      <c r="AR624" s="184"/>
      <c r="AS624" s="184"/>
      <c r="AT624" s="184"/>
      <c r="AU624" s="184"/>
      <c r="AV624" s="184"/>
      <c r="AW624" s="184"/>
      <c r="AX624" s="184"/>
      <c r="AY624" s="187"/>
      <c r="AZ624" s="187"/>
    </row>
    <row r="625" spans="1:52" x14ac:dyDescent="0.25">
      <c r="A625" s="192">
        <f t="shared" si="9"/>
        <v>612</v>
      </c>
      <c r="B625" s="182"/>
      <c r="C625" s="202"/>
      <c r="D625" s="202"/>
      <c r="E625" s="202"/>
      <c r="F625" s="202"/>
      <c r="G625" s="202"/>
      <c r="H625" s="202"/>
      <c r="I625" s="184"/>
      <c r="J625" s="184"/>
      <c r="K625" s="184"/>
      <c r="L625" s="184"/>
      <c r="M625" s="184"/>
      <c r="N625" s="184"/>
      <c r="O625" s="211"/>
      <c r="P625" s="184"/>
      <c r="Q625" s="184"/>
      <c r="R625" s="184"/>
      <c r="S625" s="184"/>
      <c r="T625" s="184"/>
      <c r="U625" s="184"/>
      <c r="V625" s="184"/>
      <c r="W625" s="184"/>
      <c r="X625" s="184"/>
      <c r="Y625" s="184"/>
      <c r="Z625" s="184"/>
      <c r="AA625" s="184"/>
      <c r="AB625" s="184"/>
      <c r="AC625" s="184"/>
      <c r="AD625" s="184"/>
      <c r="AE625" s="184"/>
      <c r="AF625" s="184"/>
      <c r="AG625" s="184"/>
      <c r="AH625" s="197"/>
      <c r="AI625" s="184"/>
      <c r="AJ625" s="184"/>
      <c r="AK625" s="184"/>
      <c r="AL625" s="184"/>
      <c r="AM625" s="184"/>
      <c r="AN625" s="184"/>
      <c r="AO625" s="184"/>
      <c r="AP625" s="184"/>
      <c r="AQ625" s="184"/>
      <c r="AR625" s="184"/>
      <c r="AS625" s="184"/>
      <c r="AT625" s="184"/>
      <c r="AU625" s="184"/>
      <c r="AV625" s="184"/>
      <c r="AW625" s="184"/>
      <c r="AX625" s="184"/>
      <c r="AY625" s="187"/>
      <c r="AZ625" s="187"/>
    </row>
    <row r="626" spans="1:52" x14ac:dyDescent="0.25">
      <c r="A626" s="192">
        <f t="shared" si="9"/>
        <v>613</v>
      </c>
      <c r="B626" s="182"/>
      <c r="C626" s="202"/>
      <c r="D626" s="202"/>
      <c r="E626" s="202"/>
      <c r="F626" s="202"/>
      <c r="G626" s="202"/>
      <c r="H626" s="202"/>
      <c r="I626" s="184"/>
      <c r="J626" s="184"/>
      <c r="K626" s="184"/>
      <c r="L626" s="184"/>
      <c r="M626" s="184"/>
      <c r="N626" s="184"/>
      <c r="O626" s="211"/>
      <c r="P626" s="184"/>
      <c r="Q626" s="184"/>
      <c r="R626" s="184"/>
      <c r="S626" s="184"/>
      <c r="T626" s="184"/>
      <c r="U626" s="184"/>
      <c r="V626" s="184"/>
      <c r="W626" s="184"/>
      <c r="X626" s="184"/>
      <c r="Y626" s="184"/>
      <c r="Z626" s="184"/>
      <c r="AA626" s="184"/>
      <c r="AB626" s="184"/>
      <c r="AC626" s="184"/>
      <c r="AD626" s="184"/>
      <c r="AE626" s="184"/>
      <c r="AF626" s="184"/>
      <c r="AG626" s="184"/>
      <c r="AH626" s="197"/>
      <c r="AI626" s="184"/>
      <c r="AJ626" s="184"/>
      <c r="AK626" s="184"/>
      <c r="AL626" s="184"/>
      <c r="AM626" s="184"/>
      <c r="AN626" s="184"/>
      <c r="AO626" s="184"/>
      <c r="AP626" s="184"/>
      <c r="AQ626" s="184"/>
      <c r="AR626" s="184"/>
      <c r="AS626" s="184"/>
      <c r="AT626" s="184"/>
      <c r="AU626" s="184"/>
      <c r="AV626" s="184"/>
      <c r="AW626" s="184"/>
      <c r="AX626" s="184"/>
      <c r="AY626" s="187"/>
      <c r="AZ626" s="187"/>
    </row>
    <row r="627" spans="1:52" x14ac:dyDescent="0.25">
      <c r="A627" s="192">
        <f t="shared" si="9"/>
        <v>614</v>
      </c>
      <c r="B627" s="182"/>
      <c r="C627" s="202"/>
      <c r="D627" s="202"/>
      <c r="E627" s="202"/>
      <c r="F627" s="202"/>
      <c r="G627" s="202"/>
      <c r="H627" s="202"/>
      <c r="I627" s="184"/>
      <c r="J627" s="184"/>
      <c r="K627" s="184"/>
      <c r="L627" s="184"/>
      <c r="M627" s="184"/>
      <c r="N627" s="184"/>
      <c r="O627" s="211"/>
      <c r="P627" s="184"/>
      <c r="Q627" s="184"/>
      <c r="R627" s="184"/>
      <c r="S627" s="184"/>
      <c r="T627" s="184"/>
      <c r="U627" s="184"/>
      <c r="V627" s="184"/>
      <c r="W627" s="184"/>
      <c r="X627" s="184"/>
      <c r="Y627" s="184"/>
      <c r="Z627" s="184"/>
      <c r="AA627" s="184"/>
      <c r="AB627" s="184"/>
      <c r="AC627" s="184"/>
      <c r="AD627" s="184"/>
      <c r="AE627" s="184"/>
      <c r="AF627" s="184"/>
      <c r="AG627" s="184"/>
      <c r="AH627" s="197"/>
      <c r="AI627" s="184"/>
      <c r="AJ627" s="184"/>
      <c r="AK627" s="184"/>
      <c r="AL627" s="184"/>
      <c r="AM627" s="184"/>
      <c r="AN627" s="184"/>
      <c r="AO627" s="184"/>
      <c r="AP627" s="184"/>
      <c r="AQ627" s="184"/>
      <c r="AR627" s="184"/>
      <c r="AS627" s="184"/>
      <c r="AT627" s="184"/>
      <c r="AU627" s="184"/>
      <c r="AV627" s="184"/>
      <c r="AW627" s="184"/>
      <c r="AX627" s="184"/>
      <c r="AY627" s="187"/>
      <c r="AZ627" s="187"/>
    </row>
    <row r="628" spans="1:52" x14ac:dyDescent="0.25">
      <c r="A628" s="192">
        <f t="shared" si="9"/>
        <v>615</v>
      </c>
      <c r="B628" s="182"/>
      <c r="C628" s="202"/>
      <c r="D628" s="202"/>
      <c r="E628" s="202"/>
      <c r="F628" s="202"/>
      <c r="G628" s="202"/>
      <c r="H628" s="202"/>
      <c r="I628" s="184"/>
      <c r="J628" s="184"/>
      <c r="K628" s="184"/>
      <c r="L628" s="184"/>
      <c r="M628" s="184"/>
      <c r="N628" s="184"/>
      <c r="O628" s="211"/>
      <c r="P628" s="184"/>
      <c r="Q628" s="184"/>
      <c r="R628" s="184"/>
      <c r="S628" s="184"/>
      <c r="T628" s="184"/>
      <c r="U628" s="184"/>
      <c r="V628" s="184"/>
      <c r="W628" s="184"/>
      <c r="X628" s="184"/>
      <c r="Y628" s="184"/>
      <c r="Z628" s="184"/>
      <c r="AA628" s="184"/>
      <c r="AB628" s="184"/>
      <c r="AC628" s="184"/>
      <c r="AD628" s="184"/>
      <c r="AE628" s="184"/>
      <c r="AF628" s="184"/>
      <c r="AG628" s="184"/>
      <c r="AH628" s="197"/>
      <c r="AI628" s="184"/>
      <c r="AJ628" s="184"/>
      <c r="AK628" s="184"/>
      <c r="AL628" s="184"/>
      <c r="AM628" s="184"/>
      <c r="AN628" s="184"/>
      <c r="AO628" s="184"/>
      <c r="AP628" s="184"/>
      <c r="AQ628" s="184"/>
      <c r="AR628" s="184"/>
      <c r="AS628" s="184"/>
      <c r="AT628" s="184"/>
      <c r="AU628" s="184"/>
      <c r="AV628" s="184"/>
      <c r="AW628" s="184"/>
      <c r="AX628" s="184"/>
      <c r="AY628" s="187"/>
      <c r="AZ628" s="187"/>
    </row>
    <row r="629" spans="1:52" x14ac:dyDescent="0.25">
      <c r="A629" s="192">
        <f t="shared" si="9"/>
        <v>616</v>
      </c>
      <c r="B629" s="182"/>
      <c r="C629" s="202"/>
      <c r="D629" s="202"/>
      <c r="E629" s="202"/>
      <c r="F629" s="202"/>
      <c r="G629" s="202"/>
      <c r="H629" s="202"/>
      <c r="I629" s="184"/>
      <c r="J629" s="184"/>
      <c r="K629" s="184"/>
      <c r="L629" s="184"/>
      <c r="M629" s="184"/>
      <c r="N629" s="184"/>
      <c r="O629" s="211"/>
      <c r="P629" s="184"/>
      <c r="Q629" s="184"/>
      <c r="R629" s="184"/>
      <c r="S629" s="184"/>
      <c r="T629" s="184"/>
      <c r="U629" s="184"/>
      <c r="V629" s="184"/>
      <c r="W629" s="184"/>
      <c r="X629" s="184"/>
      <c r="Y629" s="184"/>
      <c r="Z629" s="184"/>
      <c r="AA629" s="184"/>
      <c r="AB629" s="184"/>
      <c r="AC629" s="184"/>
      <c r="AD629" s="184"/>
      <c r="AE629" s="184"/>
      <c r="AF629" s="184"/>
      <c r="AG629" s="184"/>
      <c r="AH629" s="197"/>
      <c r="AI629" s="184"/>
      <c r="AJ629" s="184"/>
      <c r="AK629" s="184"/>
      <c r="AL629" s="184"/>
      <c r="AM629" s="184"/>
      <c r="AN629" s="184"/>
      <c r="AO629" s="184"/>
      <c r="AP629" s="184"/>
      <c r="AQ629" s="184"/>
      <c r="AR629" s="184"/>
      <c r="AS629" s="184"/>
      <c r="AT629" s="184"/>
      <c r="AU629" s="184"/>
      <c r="AV629" s="184"/>
      <c r="AW629" s="184"/>
      <c r="AX629" s="184"/>
      <c r="AY629" s="187"/>
      <c r="AZ629" s="187"/>
    </row>
    <row r="630" spans="1:52" x14ac:dyDescent="0.25">
      <c r="A630" s="192">
        <f t="shared" si="9"/>
        <v>617</v>
      </c>
      <c r="B630" s="182"/>
      <c r="C630" s="202"/>
      <c r="D630" s="202"/>
      <c r="E630" s="202"/>
      <c r="F630" s="202"/>
      <c r="G630" s="202"/>
      <c r="H630" s="202"/>
      <c r="I630" s="184"/>
      <c r="J630" s="184"/>
      <c r="K630" s="184"/>
      <c r="L630" s="184"/>
      <c r="M630" s="184"/>
      <c r="N630" s="184"/>
      <c r="O630" s="211"/>
      <c r="P630" s="184"/>
      <c r="Q630" s="184"/>
      <c r="R630" s="184"/>
      <c r="S630" s="184"/>
      <c r="T630" s="184"/>
      <c r="U630" s="184"/>
      <c r="V630" s="184"/>
      <c r="W630" s="184"/>
      <c r="X630" s="184"/>
      <c r="Y630" s="184"/>
      <c r="Z630" s="184"/>
      <c r="AA630" s="184"/>
      <c r="AB630" s="184"/>
      <c r="AC630" s="184"/>
      <c r="AD630" s="184"/>
      <c r="AE630" s="184"/>
      <c r="AF630" s="184"/>
      <c r="AG630" s="184"/>
      <c r="AH630" s="197"/>
      <c r="AI630" s="184"/>
      <c r="AJ630" s="184"/>
      <c r="AK630" s="184"/>
      <c r="AL630" s="184"/>
      <c r="AM630" s="184"/>
      <c r="AN630" s="184"/>
      <c r="AO630" s="184"/>
      <c r="AP630" s="184"/>
      <c r="AQ630" s="184"/>
      <c r="AR630" s="184"/>
      <c r="AS630" s="184"/>
      <c r="AT630" s="184"/>
      <c r="AU630" s="184"/>
      <c r="AV630" s="184"/>
      <c r="AW630" s="184"/>
      <c r="AX630" s="184"/>
      <c r="AY630" s="187"/>
      <c r="AZ630" s="187"/>
    </row>
    <row r="631" spans="1:52" x14ac:dyDescent="0.25">
      <c r="A631" s="192">
        <f t="shared" si="9"/>
        <v>618</v>
      </c>
      <c r="B631" s="182"/>
      <c r="C631" s="202"/>
      <c r="D631" s="202"/>
      <c r="E631" s="202"/>
      <c r="F631" s="202"/>
      <c r="G631" s="202"/>
      <c r="H631" s="202"/>
      <c r="I631" s="184"/>
      <c r="J631" s="184"/>
      <c r="K631" s="184"/>
      <c r="L631" s="184"/>
      <c r="M631" s="184"/>
      <c r="N631" s="184"/>
      <c r="O631" s="211"/>
      <c r="P631" s="184"/>
      <c r="Q631" s="184"/>
      <c r="R631" s="184"/>
      <c r="S631" s="184"/>
      <c r="T631" s="184"/>
      <c r="U631" s="184"/>
      <c r="V631" s="184"/>
      <c r="W631" s="184"/>
      <c r="X631" s="184"/>
      <c r="Y631" s="184"/>
      <c r="Z631" s="184"/>
      <c r="AA631" s="184"/>
      <c r="AB631" s="184"/>
      <c r="AC631" s="184"/>
      <c r="AD631" s="184"/>
      <c r="AE631" s="184"/>
      <c r="AF631" s="184"/>
      <c r="AG631" s="184"/>
      <c r="AH631" s="197"/>
      <c r="AI631" s="184"/>
      <c r="AJ631" s="184"/>
      <c r="AK631" s="184"/>
      <c r="AL631" s="184"/>
      <c r="AM631" s="184"/>
      <c r="AN631" s="184"/>
      <c r="AO631" s="184"/>
      <c r="AP631" s="184"/>
      <c r="AQ631" s="184"/>
      <c r="AR631" s="184"/>
      <c r="AS631" s="184"/>
      <c r="AT631" s="184"/>
      <c r="AU631" s="184"/>
      <c r="AV631" s="184"/>
      <c r="AW631" s="184"/>
      <c r="AX631" s="184"/>
      <c r="AY631" s="187"/>
      <c r="AZ631" s="187"/>
    </row>
    <row r="632" spans="1:52" x14ac:dyDescent="0.25">
      <c r="A632" s="192">
        <f t="shared" si="9"/>
        <v>619</v>
      </c>
      <c r="B632" s="182"/>
      <c r="C632" s="202"/>
      <c r="D632" s="202"/>
      <c r="E632" s="202"/>
      <c r="F632" s="202"/>
      <c r="G632" s="202"/>
      <c r="H632" s="202"/>
      <c r="I632" s="184"/>
      <c r="J632" s="184"/>
      <c r="K632" s="184"/>
      <c r="L632" s="184"/>
      <c r="M632" s="184"/>
      <c r="N632" s="184"/>
      <c r="O632" s="211"/>
      <c r="P632" s="184"/>
      <c r="Q632" s="184"/>
      <c r="R632" s="184"/>
      <c r="S632" s="184"/>
      <c r="T632" s="184"/>
      <c r="U632" s="184"/>
      <c r="V632" s="184"/>
      <c r="W632" s="184"/>
      <c r="X632" s="184"/>
      <c r="Y632" s="184"/>
      <c r="Z632" s="184"/>
      <c r="AA632" s="184"/>
      <c r="AB632" s="184"/>
      <c r="AC632" s="184"/>
      <c r="AD632" s="184"/>
      <c r="AE632" s="184"/>
      <c r="AF632" s="184"/>
      <c r="AG632" s="184"/>
      <c r="AH632" s="197"/>
      <c r="AI632" s="184"/>
      <c r="AJ632" s="184"/>
      <c r="AK632" s="184"/>
      <c r="AL632" s="184"/>
      <c r="AM632" s="184"/>
      <c r="AN632" s="184"/>
      <c r="AO632" s="184"/>
      <c r="AP632" s="184"/>
      <c r="AQ632" s="184"/>
      <c r="AR632" s="184"/>
      <c r="AS632" s="184"/>
      <c r="AT632" s="184"/>
      <c r="AU632" s="184"/>
      <c r="AV632" s="184"/>
      <c r="AW632" s="184"/>
      <c r="AX632" s="184"/>
      <c r="AY632" s="187"/>
      <c r="AZ632" s="187"/>
    </row>
    <row r="633" spans="1:52" x14ac:dyDescent="0.25">
      <c r="A633" s="192">
        <f t="shared" si="9"/>
        <v>620</v>
      </c>
      <c r="B633" s="182"/>
      <c r="C633" s="202"/>
      <c r="D633" s="202"/>
      <c r="E633" s="202"/>
      <c r="F633" s="202"/>
      <c r="G633" s="202"/>
      <c r="H633" s="202"/>
      <c r="I633" s="184"/>
      <c r="J633" s="184"/>
      <c r="K633" s="184"/>
      <c r="L633" s="184"/>
      <c r="M633" s="184"/>
      <c r="N633" s="184"/>
      <c r="O633" s="211"/>
      <c r="P633" s="184"/>
      <c r="Q633" s="184"/>
      <c r="R633" s="184"/>
      <c r="S633" s="184"/>
      <c r="T633" s="184"/>
      <c r="U633" s="184"/>
      <c r="V633" s="184"/>
      <c r="W633" s="184"/>
      <c r="X633" s="184"/>
      <c r="Y633" s="184"/>
      <c r="Z633" s="184"/>
      <c r="AA633" s="184"/>
      <c r="AB633" s="184"/>
      <c r="AC633" s="184"/>
      <c r="AD633" s="184"/>
      <c r="AE633" s="184"/>
      <c r="AF633" s="184"/>
      <c r="AG633" s="184"/>
      <c r="AH633" s="197"/>
      <c r="AI633" s="184"/>
      <c r="AJ633" s="184"/>
      <c r="AK633" s="184"/>
      <c r="AL633" s="184"/>
      <c r="AM633" s="184"/>
      <c r="AN633" s="184"/>
      <c r="AO633" s="184"/>
      <c r="AP633" s="184"/>
      <c r="AQ633" s="184"/>
      <c r="AR633" s="184"/>
      <c r="AS633" s="184"/>
      <c r="AT633" s="184"/>
      <c r="AU633" s="184"/>
      <c r="AV633" s="184"/>
      <c r="AW633" s="184"/>
      <c r="AX633" s="184"/>
      <c r="AY633" s="187"/>
      <c r="AZ633" s="187"/>
    </row>
    <row r="634" spans="1:52" x14ac:dyDescent="0.25">
      <c r="A634" s="192">
        <f t="shared" si="9"/>
        <v>621</v>
      </c>
      <c r="B634" s="182"/>
      <c r="C634" s="202"/>
      <c r="D634" s="202"/>
      <c r="E634" s="202"/>
      <c r="F634" s="202"/>
      <c r="G634" s="202"/>
      <c r="H634" s="202"/>
      <c r="I634" s="184"/>
      <c r="J634" s="184"/>
      <c r="K634" s="184"/>
      <c r="L634" s="184"/>
      <c r="M634" s="184"/>
      <c r="N634" s="184"/>
      <c r="O634" s="211"/>
      <c r="P634" s="184"/>
      <c r="Q634" s="184"/>
      <c r="R634" s="184"/>
      <c r="S634" s="184"/>
      <c r="T634" s="184"/>
      <c r="U634" s="184"/>
      <c r="V634" s="184"/>
      <c r="W634" s="184"/>
      <c r="X634" s="184"/>
      <c r="Y634" s="184"/>
      <c r="Z634" s="184"/>
      <c r="AA634" s="184"/>
      <c r="AB634" s="184"/>
      <c r="AC634" s="184"/>
      <c r="AD634" s="184"/>
      <c r="AE634" s="184"/>
      <c r="AF634" s="184"/>
      <c r="AG634" s="184"/>
      <c r="AH634" s="197"/>
      <c r="AI634" s="184"/>
      <c r="AJ634" s="184"/>
      <c r="AK634" s="184"/>
      <c r="AL634" s="184"/>
      <c r="AM634" s="184"/>
      <c r="AN634" s="184"/>
      <c r="AO634" s="184"/>
      <c r="AP634" s="184"/>
      <c r="AQ634" s="184"/>
      <c r="AR634" s="184"/>
      <c r="AS634" s="184"/>
      <c r="AT634" s="184"/>
      <c r="AU634" s="184"/>
      <c r="AV634" s="184"/>
      <c r="AW634" s="184"/>
      <c r="AX634" s="184"/>
      <c r="AY634" s="187"/>
      <c r="AZ634" s="187"/>
    </row>
    <row r="635" spans="1:52" x14ac:dyDescent="0.25">
      <c r="A635" s="192">
        <f t="shared" si="9"/>
        <v>622</v>
      </c>
      <c r="B635" s="182"/>
      <c r="C635" s="202"/>
      <c r="D635" s="202"/>
      <c r="E635" s="202"/>
      <c r="F635" s="202"/>
      <c r="G635" s="202"/>
      <c r="H635" s="202"/>
      <c r="I635" s="184"/>
      <c r="J635" s="184"/>
      <c r="K635" s="184"/>
      <c r="L635" s="184"/>
      <c r="M635" s="184"/>
      <c r="N635" s="184"/>
      <c r="O635" s="211"/>
      <c r="P635" s="184"/>
      <c r="Q635" s="184"/>
      <c r="R635" s="184"/>
      <c r="S635" s="184"/>
      <c r="T635" s="184"/>
      <c r="U635" s="184"/>
      <c r="V635" s="184"/>
      <c r="W635" s="184"/>
      <c r="X635" s="184"/>
      <c r="Y635" s="184"/>
      <c r="Z635" s="184"/>
      <c r="AA635" s="184"/>
      <c r="AB635" s="184"/>
      <c r="AC635" s="184"/>
      <c r="AD635" s="184"/>
      <c r="AE635" s="184"/>
      <c r="AF635" s="184"/>
      <c r="AG635" s="184"/>
      <c r="AH635" s="197"/>
      <c r="AI635" s="184"/>
      <c r="AJ635" s="184"/>
      <c r="AK635" s="184"/>
      <c r="AL635" s="184"/>
      <c r="AM635" s="184"/>
      <c r="AN635" s="184"/>
      <c r="AO635" s="184"/>
      <c r="AP635" s="184"/>
      <c r="AQ635" s="184"/>
      <c r="AR635" s="184"/>
      <c r="AS635" s="184"/>
      <c r="AT635" s="184"/>
      <c r="AU635" s="184"/>
      <c r="AV635" s="184"/>
      <c r="AW635" s="184"/>
      <c r="AX635" s="184"/>
      <c r="AY635" s="187"/>
      <c r="AZ635" s="187"/>
    </row>
    <row r="636" spans="1:52" x14ac:dyDescent="0.25">
      <c r="A636" s="192">
        <f t="shared" si="9"/>
        <v>623</v>
      </c>
      <c r="B636" s="182"/>
      <c r="C636" s="202"/>
      <c r="D636" s="202"/>
      <c r="E636" s="202"/>
      <c r="F636" s="202"/>
      <c r="G636" s="202"/>
      <c r="H636" s="202"/>
      <c r="I636" s="184"/>
      <c r="J636" s="184"/>
      <c r="K636" s="184"/>
      <c r="L636" s="184"/>
      <c r="M636" s="184"/>
      <c r="N636" s="184"/>
      <c r="O636" s="211"/>
      <c r="P636" s="184"/>
      <c r="Q636" s="184"/>
      <c r="R636" s="184"/>
      <c r="S636" s="184"/>
      <c r="T636" s="184"/>
      <c r="U636" s="184"/>
      <c r="V636" s="184"/>
      <c r="W636" s="184"/>
      <c r="X636" s="184"/>
      <c r="Y636" s="184"/>
      <c r="Z636" s="184"/>
      <c r="AA636" s="184"/>
      <c r="AB636" s="184"/>
      <c r="AC636" s="184"/>
      <c r="AD636" s="184"/>
      <c r="AE636" s="184"/>
      <c r="AF636" s="184"/>
      <c r="AG636" s="184"/>
      <c r="AH636" s="197"/>
      <c r="AI636" s="184"/>
      <c r="AJ636" s="184"/>
      <c r="AK636" s="184"/>
      <c r="AL636" s="184"/>
      <c r="AM636" s="184"/>
      <c r="AN636" s="184"/>
      <c r="AO636" s="184"/>
      <c r="AP636" s="184"/>
      <c r="AQ636" s="184"/>
      <c r="AR636" s="184"/>
      <c r="AS636" s="184"/>
      <c r="AT636" s="184"/>
      <c r="AU636" s="184"/>
      <c r="AV636" s="184"/>
      <c r="AW636" s="184"/>
      <c r="AX636" s="184"/>
      <c r="AY636" s="187"/>
      <c r="AZ636" s="187"/>
    </row>
    <row r="637" spans="1:52" x14ac:dyDescent="0.25">
      <c r="A637" s="192">
        <f t="shared" si="9"/>
        <v>624</v>
      </c>
      <c r="B637" s="182"/>
      <c r="C637" s="202"/>
      <c r="D637" s="202"/>
      <c r="E637" s="202"/>
      <c r="F637" s="202"/>
      <c r="G637" s="202"/>
      <c r="H637" s="202"/>
      <c r="I637" s="184"/>
      <c r="J637" s="184"/>
      <c r="K637" s="184"/>
      <c r="L637" s="184"/>
      <c r="M637" s="184"/>
      <c r="N637" s="184"/>
      <c r="O637" s="211"/>
      <c r="P637" s="184"/>
      <c r="Q637" s="184"/>
      <c r="R637" s="184"/>
      <c r="S637" s="184"/>
      <c r="T637" s="184"/>
      <c r="U637" s="184"/>
      <c r="V637" s="184"/>
      <c r="W637" s="184"/>
      <c r="X637" s="184"/>
      <c r="Y637" s="184"/>
      <c r="Z637" s="184"/>
      <c r="AA637" s="184"/>
      <c r="AB637" s="184"/>
      <c r="AC637" s="184"/>
      <c r="AD637" s="184"/>
      <c r="AE637" s="184"/>
      <c r="AF637" s="184"/>
      <c r="AG637" s="184"/>
      <c r="AH637" s="197"/>
      <c r="AI637" s="184"/>
      <c r="AJ637" s="184"/>
      <c r="AK637" s="184"/>
      <c r="AL637" s="184"/>
      <c r="AM637" s="184"/>
      <c r="AN637" s="184"/>
      <c r="AO637" s="184"/>
      <c r="AP637" s="184"/>
      <c r="AQ637" s="184"/>
      <c r="AR637" s="184"/>
      <c r="AS637" s="184"/>
      <c r="AT637" s="184"/>
      <c r="AU637" s="184"/>
      <c r="AV637" s="184"/>
      <c r="AW637" s="184"/>
      <c r="AX637" s="184"/>
      <c r="AY637" s="187"/>
      <c r="AZ637" s="187"/>
    </row>
    <row r="638" spans="1:52" x14ac:dyDescent="0.25">
      <c r="A638" s="192">
        <f t="shared" si="9"/>
        <v>625</v>
      </c>
      <c r="B638" s="182"/>
      <c r="C638" s="202"/>
      <c r="D638" s="202"/>
      <c r="E638" s="202"/>
      <c r="F638" s="202"/>
      <c r="G638" s="202"/>
      <c r="H638" s="202"/>
      <c r="I638" s="184"/>
      <c r="J638" s="184"/>
      <c r="K638" s="184"/>
      <c r="L638" s="184"/>
      <c r="M638" s="184"/>
      <c r="N638" s="184"/>
      <c r="O638" s="211"/>
      <c r="P638" s="184"/>
      <c r="Q638" s="184"/>
      <c r="R638" s="184"/>
      <c r="S638" s="184"/>
      <c r="T638" s="184"/>
      <c r="U638" s="184"/>
      <c r="V638" s="184"/>
      <c r="W638" s="184"/>
      <c r="X638" s="184"/>
      <c r="Y638" s="184"/>
      <c r="Z638" s="184"/>
      <c r="AA638" s="184"/>
      <c r="AB638" s="184"/>
      <c r="AC638" s="184"/>
      <c r="AD638" s="184"/>
      <c r="AE638" s="184"/>
      <c r="AF638" s="184"/>
      <c r="AG638" s="184"/>
      <c r="AH638" s="197"/>
      <c r="AI638" s="184"/>
      <c r="AJ638" s="184"/>
      <c r="AK638" s="184"/>
      <c r="AL638" s="184"/>
      <c r="AM638" s="184"/>
      <c r="AN638" s="184"/>
      <c r="AO638" s="184"/>
      <c r="AP638" s="184"/>
      <c r="AQ638" s="184"/>
      <c r="AR638" s="184"/>
      <c r="AS638" s="184"/>
      <c r="AT638" s="184"/>
      <c r="AU638" s="184"/>
      <c r="AV638" s="184"/>
      <c r="AW638" s="184"/>
      <c r="AX638" s="184"/>
      <c r="AY638" s="187"/>
      <c r="AZ638" s="187"/>
    </row>
    <row r="639" spans="1:52" x14ac:dyDescent="0.25">
      <c r="A639" s="192">
        <f t="shared" si="9"/>
        <v>626</v>
      </c>
      <c r="B639" s="182"/>
      <c r="C639" s="202"/>
      <c r="D639" s="202"/>
      <c r="E639" s="202"/>
      <c r="F639" s="202"/>
      <c r="G639" s="202"/>
      <c r="H639" s="202"/>
      <c r="I639" s="184"/>
      <c r="J639" s="184"/>
      <c r="K639" s="184"/>
      <c r="L639" s="184"/>
      <c r="M639" s="184"/>
      <c r="N639" s="184"/>
      <c r="O639" s="211"/>
      <c r="P639" s="184"/>
      <c r="Q639" s="184"/>
      <c r="R639" s="184"/>
      <c r="S639" s="184"/>
      <c r="T639" s="184"/>
      <c r="U639" s="184"/>
      <c r="V639" s="184"/>
      <c r="W639" s="184"/>
      <c r="X639" s="184"/>
      <c r="Y639" s="184"/>
      <c r="Z639" s="184"/>
      <c r="AA639" s="184"/>
      <c r="AB639" s="184"/>
      <c r="AC639" s="184"/>
      <c r="AD639" s="184"/>
      <c r="AE639" s="184"/>
      <c r="AF639" s="184"/>
      <c r="AG639" s="184"/>
      <c r="AH639" s="197"/>
      <c r="AI639" s="184"/>
      <c r="AJ639" s="184"/>
      <c r="AK639" s="184"/>
      <c r="AL639" s="184"/>
      <c r="AM639" s="184"/>
      <c r="AN639" s="184"/>
      <c r="AO639" s="184"/>
      <c r="AP639" s="184"/>
      <c r="AQ639" s="184"/>
      <c r="AR639" s="184"/>
      <c r="AS639" s="184"/>
      <c r="AT639" s="184"/>
      <c r="AU639" s="184"/>
      <c r="AV639" s="184"/>
      <c r="AW639" s="184"/>
      <c r="AX639" s="184"/>
      <c r="AY639" s="187"/>
      <c r="AZ639" s="187"/>
    </row>
    <row r="640" spans="1:52" x14ac:dyDescent="0.25">
      <c r="A640" s="192">
        <f t="shared" si="9"/>
        <v>627</v>
      </c>
      <c r="B640" s="182"/>
      <c r="C640" s="202"/>
      <c r="D640" s="202"/>
      <c r="E640" s="202"/>
      <c r="F640" s="202"/>
      <c r="G640" s="202"/>
      <c r="H640" s="202"/>
      <c r="I640" s="184"/>
      <c r="J640" s="184"/>
      <c r="K640" s="184"/>
      <c r="L640" s="184"/>
      <c r="M640" s="184"/>
      <c r="N640" s="184"/>
      <c r="O640" s="211"/>
      <c r="P640" s="184"/>
      <c r="Q640" s="184"/>
      <c r="R640" s="184"/>
      <c r="S640" s="184"/>
      <c r="T640" s="184"/>
      <c r="U640" s="184"/>
      <c r="V640" s="184"/>
      <c r="W640" s="184"/>
      <c r="X640" s="184"/>
      <c r="Y640" s="184"/>
      <c r="Z640" s="184"/>
      <c r="AA640" s="184"/>
      <c r="AB640" s="184"/>
      <c r="AC640" s="184"/>
      <c r="AD640" s="184"/>
      <c r="AE640" s="184"/>
      <c r="AF640" s="184"/>
      <c r="AG640" s="184"/>
      <c r="AH640" s="197"/>
      <c r="AI640" s="184"/>
      <c r="AJ640" s="184"/>
      <c r="AK640" s="184"/>
      <c r="AL640" s="184"/>
      <c r="AM640" s="184"/>
      <c r="AN640" s="184"/>
      <c r="AO640" s="184"/>
      <c r="AP640" s="184"/>
      <c r="AQ640" s="184"/>
      <c r="AR640" s="184"/>
      <c r="AS640" s="184"/>
      <c r="AT640" s="184"/>
      <c r="AU640" s="184"/>
      <c r="AV640" s="184"/>
      <c r="AW640" s="184"/>
      <c r="AX640" s="184"/>
      <c r="AY640" s="187"/>
      <c r="AZ640" s="187"/>
    </row>
    <row r="641" spans="1:52" x14ac:dyDescent="0.25">
      <c r="A641" s="192">
        <f t="shared" si="9"/>
        <v>628</v>
      </c>
      <c r="B641" s="182"/>
      <c r="C641" s="202"/>
      <c r="D641" s="202"/>
      <c r="E641" s="202"/>
      <c r="F641" s="202"/>
      <c r="G641" s="202"/>
      <c r="H641" s="202"/>
      <c r="I641" s="184"/>
      <c r="J641" s="184"/>
      <c r="K641" s="184"/>
      <c r="L641" s="184"/>
      <c r="M641" s="184"/>
      <c r="N641" s="184"/>
      <c r="O641" s="211"/>
      <c r="P641" s="184"/>
      <c r="Q641" s="184"/>
      <c r="R641" s="184"/>
      <c r="S641" s="184"/>
      <c r="T641" s="184"/>
      <c r="U641" s="184"/>
      <c r="V641" s="184"/>
      <c r="W641" s="184"/>
      <c r="X641" s="184"/>
      <c r="Y641" s="184"/>
      <c r="Z641" s="184"/>
      <c r="AA641" s="184"/>
      <c r="AB641" s="184"/>
      <c r="AC641" s="184"/>
      <c r="AD641" s="184"/>
      <c r="AE641" s="184"/>
      <c r="AF641" s="184"/>
      <c r="AG641" s="184"/>
      <c r="AH641" s="197"/>
      <c r="AI641" s="184"/>
      <c r="AJ641" s="184"/>
      <c r="AK641" s="184"/>
      <c r="AL641" s="184"/>
      <c r="AM641" s="184"/>
      <c r="AN641" s="184"/>
      <c r="AO641" s="184"/>
      <c r="AP641" s="184"/>
      <c r="AQ641" s="184"/>
      <c r="AR641" s="184"/>
      <c r="AS641" s="184"/>
      <c r="AT641" s="184"/>
      <c r="AU641" s="184"/>
      <c r="AV641" s="184"/>
      <c r="AW641" s="184"/>
      <c r="AX641" s="184"/>
      <c r="AY641" s="187"/>
      <c r="AZ641" s="187"/>
    </row>
    <row r="642" spans="1:52" x14ac:dyDescent="0.25">
      <c r="A642" s="192">
        <f t="shared" si="9"/>
        <v>629</v>
      </c>
      <c r="B642" s="182"/>
      <c r="C642" s="202"/>
      <c r="D642" s="202"/>
      <c r="E642" s="202"/>
      <c r="F642" s="202"/>
      <c r="G642" s="202"/>
      <c r="H642" s="202"/>
      <c r="I642" s="184"/>
      <c r="J642" s="184"/>
      <c r="K642" s="184"/>
      <c r="L642" s="184"/>
      <c r="M642" s="184"/>
      <c r="N642" s="184"/>
      <c r="O642" s="211"/>
      <c r="P642" s="184"/>
      <c r="Q642" s="184"/>
      <c r="R642" s="184"/>
      <c r="S642" s="184"/>
      <c r="T642" s="184"/>
      <c r="U642" s="184"/>
      <c r="V642" s="184"/>
      <c r="W642" s="184"/>
      <c r="X642" s="184"/>
      <c r="Y642" s="184"/>
      <c r="Z642" s="184"/>
      <c r="AA642" s="184"/>
      <c r="AB642" s="184"/>
      <c r="AC642" s="184"/>
      <c r="AD642" s="184"/>
      <c r="AE642" s="184"/>
      <c r="AF642" s="184"/>
      <c r="AG642" s="184"/>
      <c r="AH642" s="197"/>
      <c r="AI642" s="184"/>
      <c r="AJ642" s="184"/>
      <c r="AK642" s="184"/>
      <c r="AL642" s="184"/>
      <c r="AM642" s="184"/>
      <c r="AN642" s="184"/>
      <c r="AO642" s="184"/>
      <c r="AP642" s="184"/>
      <c r="AQ642" s="184"/>
      <c r="AR642" s="184"/>
      <c r="AS642" s="184"/>
      <c r="AT642" s="184"/>
      <c r="AU642" s="184"/>
      <c r="AV642" s="184"/>
      <c r="AW642" s="184"/>
      <c r="AX642" s="184"/>
      <c r="AY642" s="187"/>
      <c r="AZ642" s="187"/>
    </row>
    <row r="643" spans="1:52" x14ac:dyDescent="0.25">
      <c r="A643" s="192">
        <f t="shared" si="9"/>
        <v>630</v>
      </c>
      <c r="B643" s="182"/>
      <c r="C643" s="202"/>
      <c r="D643" s="202"/>
      <c r="E643" s="202"/>
      <c r="F643" s="202"/>
      <c r="G643" s="202"/>
      <c r="H643" s="202"/>
      <c r="I643" s="184"/>
      <c r="J643" s="184"/>
      <c r="K643" s="184"/>
      <c r="L643" s="184"/>
      <c r="M643" s="184"/>
      <c r="N643" s="184"/>
      <c r="O643" s="211"/>
      <c r="P643" s="184"/>
      <c r="Q643" s="184"/>
      <c r="R643" s="184"/>
      <c r="S643" s="184"/>
      <c r="T643" s="184"/>
      <c r="U643" s="184"/>
      <c r="V643" s="184"/>
      <c r="W643" s="184"/>
      <c r="X643" s="184"/>
      <c r="Y643" s="184"/>
      <c r="Z643" s="184"/>
      <c r="AA643" s="184"/>
      <c r="AB643" s="184"/>
      <c r="AC643" s="184"/>
      <c r="AD643" s="184"/>
      <c r="AE643" s="184"/>
      <c r="AF643" s="184"/>
      <c r="AG643" s="184"/>
      <c r="AH643" s="197"/>
      <c r="AI643" s="184"/>
      <c r="AJ643" s="184"/>
      <c r="AK643" s="184"/>
      <c r="AL643" s="184"/>
      <c r="AM643" s="184"/>
      <c r="AN643" s="184"/>
      <c r="AO643" s="184"/>
      <c r="AP643" s="184"/>
      <c r="AQ643" s="184"/>
      <c r="AR643" s="184"/>
      <c r="AS643" s="184"/>
      <c r="AT643" s="184"/>
      <c r="AU643" s="184"/>
      <c r="AV643" s="184"/>
      <c r="AW643" s="184"/>
      <c r="AX643" s="184"/>
      <c r="AY643" s="187"/>
      <c r="AZ643" s="187"/>
    </row>
    <row r="644" spans="1:52" x14ac:dyDescent="0.25">
      <c r="A644" s="192">
        <f t="shared" si="9"/>
        <v>631</v>
      </c>
      <c r="B644" s="182"/>
      <c r="C644" s="202"/>
      <c r="D644" s="202"/>
      <c r="E644" s="202"/>
      <c r="F644" s="202"/>
      <c r="G644" s="202"/>
      <c r="H644" s="202"/>
      <c r="I644" s="184"/>
      <c r="J644" s="184"/>
      <c r="K644" s="184"/>
      <c r="L644" s="184"/>
      <c r="M644" s="184"/>
      <c r="N644" s="184"/>
      <c r="O644" s="211"/>
      <c r="P644" s="184"/>
      <c r="Q644" s="184"/>
      <c r="R644" s="184"/>
      <c r="S644" s="184"/>
      <c r="T644" s="184"/>
      <c r="U644" s="184"/>
      <c r="V644" s="184"/>
      <c r="W644" s="184"/>
      <c r="X644" s="184"/>
      <c r="Y644" s="184"/>
      <c r="Z644" s="184"/>
      <c r="AA644" s="184"/>
      <c r="AB644" s="184"/>
      <c r="AC644" s="184"/>
      <c r="AD644" s="184"/>
      <c r="AE644" s="184"/>
      <c r="AF644" s="184"/>
      <c r="AG644" s="184"/>
      <c r="AH644" s="197"/>
      <c r="AI644" s="184"/>
      <c r="AJ644" s="184"/>
      <c r="AK644" s="184"/>
      <c r="AL644" s="184"/>
      <c r="AM644" s="184"/>
      <c r="AN644" s="184"/>
      <c r="AO644" s="184"/>
      <c r="AP644" s="184"/>
      <c r="AQ644" s="184"/>
      <c r="AR644" s="184"/>
      <c r="AS644" s="184"/>
      <c r="AT644" s="184"/>
      <c r="AU644" s="184"/>
      <c r="AV644" s="184"/>
      <c r="AW644" s="184"/>
      <c r="AX644" s="184"/>
      <c r="AY644" s="187"/>
      <c r="AZ644" s="187"/>
    </row>
    <row r="645" spans="1:52" x14ac:dyDescent="0.25">
      <c r="A645" s="192">
        <f t="shared" si="9"/>
        <v>632</v>
      </c>
      <c r="B645" s="182"/>
      <c r="C645" s="202"/>
      <c r="D645" s="202"/>
      <c r="E645" s="202"/>
      <c r="F645" s="202"/>
      <c r="G645" s="202"/>
      <c r="H645" s="202"/>
      <c r="I645" s="184"/>
      <c r="J645" s="184"/>
      <c r="K645" s="184"/>
      <c r="L645" s="184"/>
      <c r="M645" s="184"/>
      <c r="N645" s="184"/>
      <c r="O645" s="211"/>
      <c r="P645" s="184"/>
      <c r="Q645" s="184"/>
      <c r="R645" s="184"/>
      <c r="S645" s="184"/>
      <c r="T645" s="184"/>
      <c r="U645" s="184"/>
      <c r="V645" s="184"/>
      <c r="W645" s="184"/>
      <c r="X645" s="184"/>
      <c r="Y645" s="184"/>
      <c r="Z645" s="184"/>
      <c r="AA645" s="184"/>
      <c r="AB645" s="184"/>
      <c r="AC645" s="184"/>
      <c r="AD645" s="184"/>
      <c r="AE645" s="184"/>
      <c r="AF645" s="184"/>
      <c r="AG645" s="184"/>
      <c r="AH645" s="197"/>
      <c r="AI645" s="184"/>
      <c r="AJ645" s="184"/>
      <c r="AK645" s="184"/>
      <c r="AL645" s="184"/>
      <c r="AM645" s="184"/>
      <c r="AN645" s="184"/>
      <c r="AO645" s="184"/>
      <c r="AP645" s="184"/>
      <c r="AQ645" s="184"/>
      <c r="AR645" s="184"/>
      <c r="AS645" s="184"/>
      <c r="AT645" s="184"/>
      <c r="AU645" s="184"/>
      <c r="AV645" s="184"/>
      <c r="AW645" s="184"/>
      <c r="AX645" s="184"/>
      <c r="AY645" s="187"/>
      <c r="AZ645" s="187"/>
    </row>
    <row r="646" spans="1:52" x14ac:dyDescent="0.25">
      <c r="A646" s="192">
        <f t="shared" si="9"/>
        <v>633</v>
      </c>
      <c r="B646" s="182"/>
      <c r="C646" s="202"/>
      <c r="D646" s="202"/>
      <c r="E646" s="202"/>
      <c r="F646" s="202"/>
      <c r="G646" s="202"/>
      <c r="H646" s="202"/>
      <c r="I646" s="184"/>
      <c r="J646" s="184"/>
      <c r="K646" s="184"/>
      <c r="L646" s="184"/>
      <c r="M646" s="184"/>
      <c r="N646" s="184"/>
      <c r="O646" s="211"/>
      <c r="P646" s="184"/>
      <c r="Q646" s="184"/>
      <c r="R646" s="184"/>
      <c r="S646" s="184"/>
      <c r="T646" s="184"/>
      <c r="U646" s="184"/>
      <c r="V646" s="184"/>
      <c r="W646" s="184"/>
      <c r="X646" s="184"/>
      <c r="Y646" s="184"/>
      <c r="Z646" s="184"/>
      <c r="AA646" s="184"/>
      <c r="AB646" s="184"/>
      <c r="AC646" s="184"/>
      <c r="AD646" s="184"/>
      <c r="AE646" s="184"/>
      <c r="AF646" s="184"/>
      <c r="AG646" s="184"/>
      <c r="AH646" s="197"/>
      <c r="AI646" s="184"/>
      <c r="AJ646" s="184"/>
      <c r="AK646" s="184"/>
      <c r="AL646" s="184"/>
      <c r="AM646" s="184"/>
      <c r="AN646" s="184"/>
      <c r="AO646" s="184"/>
      <c r="AP646" s="184"/>
      <c r="AQ646" s="184"/>
      <c r="AR646" s="184"/>
      <c r="AS646" s="184"/>
      <c r="AT646" s="184"/>
      <c r="AU646" s="184"/>
      <c r="AV646" s="184"/>
      <c r="AW646" s="184"/>
      <c r="AX646" s="184"/>
      <c r="AY646" s="187"/>
      <c r="AZ646" s="187"/>
    </row>
    <row r="647" spans="1:52" x14ac:dyDescent="0.25">
      <c r="A647" s="192">
        <f t="shared" si="9"/>
        <v>634</v>
      </c>
      <c r="B647" s="182"/>
      <c r="C647" s="202"/>
      <c r="D647" s="202"/>
      <c r="E647" s="202"/>
      <c r="F647" s="202"/>
      <c r="G647" s="202"/>
      <c r="H647" s="202"/>
      <c r="I647" s="184"/>
      <c r="J647" s="184"/>
      <c r="K647" s="184"/>
      <c r="L647" s="184"/>
      <c r="M647" s="184"/>
      <c r="N647" s="184"/>
      <c r="O647" s="211"/>
      <c r="P647" s="184"/>
      <c r="Q647" s="184"/>
      <c r="R647" s="184"/>
      <c r="S647" s="184"/>
      <c r="T647" s="184"/>
      <c r="U647" s="184"/>
      <c r="V647" s="184"/>
      <c r="W647" s="184"/>
      <c r="X647" s="184"/>
      <c r="Y647" s="184"/>
      <c r="Z647" s="184"/>
      <c r="AA647" s="184"/>
      <c r="AB647" s="184"/>
      <c r="AC647" s="184"/>
      <c r="AD647" s="184"/>
      <c r="AE647" s="184"/>
      <c r="AF647" s="184"/>
      <c r="AG647" s="184"/>
      <c r="AH647" s="197"/>
      <c r="AI647" s="184"/>
      <c r="AJ647" s="184"/>
      <c r="AK647" s="184"/>
      <c r="AL647" s="184"/>
      <c r="AM647" s="184"/>
      <c r="AN647" s="184"/>
      <c r="AO647" s="184"/>
      <c r="AP647" s="184"/>
      <c r="AQ647" s="184"/>
      <c r="AR647" s="184"/>
      <c r="AS647" s="184"/>
      <c r="AT647" s="184"/>
      <c r="AU647" s="184"/>
      <c r="AV647" s="184"/>
      <c r="AW647" s="184"/>
      <c r="AX647" s="184"/>
      <c r="AY647" s="187"/>
      <c r="AZ647" s="187"/>
    </row>
    <row r="648" spans="1:52" x14ac:dyDescent="0.25">
      <c r="A648" s="192">
        <f t="shared" si="9"/>
        <v>635</v>
      </c>
      <c r="B648" s="182"/>
      <c r="C648" s="202"/>
      <c r="D648" s="202"/>
      <c r="E648" s="202"/>
      <c r="F648" s="202"/>
      <c r="G648" s="202"/>
      <c r="H648" s="202"/>
      <c r="I648" s="184"/>
      <c r="J648" s="184"/>
      <c r="K648" s="184"/>
      <c r="L648" s="184"/>
      <c r="M648" s="184"/>
      <c r="N648" s="184"/>
      <c r="O648" s="211"/>
      <c r="P648" s="184"/>
      <c r="Q648" s="184"/>
      <c r="R648" s="184"/>
      <c r="S648" s="184"/>
      <c r="T648" s="184"/>
      <c r="U648" s="184"/>
      <c r="V648" s="184"/>
      <c r="W648" s="184"/>
      <c r="X648" s="184"/>
      <c r="Y648" s="184"/>
      <c r="Z648" s="184"/>
      <c r="AA648" s="184"/>
      <c r="AB648" s="184"/>
      <c r="AC648" s="184"/>
      <c r="AD648" s="184"/>
      <c r="AE648" s="184"/>
      <c r="AF648" s="184"/>
      <c r="AG648" s="184"/>
      <c r="AH648" s="197"/>
      <c r="AI648" s="184"/>
      <c r="AJ648" s="184"/>
      <c r="AK648" s="184"/>
      <c r="AL648" s="184"/>
      <c r="AM648" s="184"/>
      <c r="AN648" s="184"/>
      <c r="AO648" s="184"/>
      <c r="AP648" s="184"/>
      <c r="AQ648" s="184"/>
      <c r="AR648" s="184"/>
      <c r="AS648" s="184"/>
      <c r="AT648" s="184"/>
      <c r="AU648" s="184"/>
      <c r="AV648" s="184"/>
      <c r="AW648" s="184"/>
      <c r="AX648" s="184"/>
      <c r="AY648" s="187"/>
      <c r="AZ648" s="187"/>
    </row>
    <row r="649" spans="1:52" x14ac:dyDescent="0.25">
      <c r="A649" s="192">
        <f t="shared" si="9"/>
        <v>636</v>
      </c>
      <c r="B649" s="182"/>
      <c r="C649" s="202"/>
      <c r="D649" s="202"/>
      <c r="E649" s="202"/>
      <c r="F649" s="202"/>
      <c r="G649" s="202"/>
      <c r="H649" s="202"/>
      <c r="I649" s="184"/>
      <c r="J649" s="184"/>
      <c r="K649" s="184"/>
      <c r="L649" s="184"/>
      <c r="M649" s="184"/>
      <c r="N649" s="184"/>
      <c r="O649" s="211"/>
      <c r="P649" s="184"/>
      <c r="Q649" s="184"/>
      <c r="R649" s="184"/>
      <c r="S649" s="184"/>
      <c r="T649" s="184"/>
      <c r="U649" s="184"/>
      <c r="V649" s="184"/>
      <c r="W649" s="184"/>
      <c r="X649" s="184"/>
      <c r="Y649" s="184"/>
      <c r="Z649" s="184"/>
      <c r="AA649" s="184"/>
      <c r="AB649" s="184"/>
      <c r="AC649" s="184"/>
      <c r="AD649" s="184"/>
      <c r="AE649" s="184"/>
      <c r="AF649" s="184"/>
      <c r="AG649" s="184"/>
      <c r="AH649" s="197"/>
      <c r="AI649" s="184"/>
      <c r="AJ649" s="184"/>
      <c r="AK649" s="184"/>
      <c r="AL649" s="184"/>
      <c r="AM649" s="184"/>
      <c r="AN649" s="184"/>
      <c r="AO649" s="184"/>
      <c r="AP649" s="184"/>
      <c r="AQ649" s="184"/>
      <c r="AR649" s="184"/>
      <c r="AS649" s="184"/>
      <c r="AT649" s="184"/>
      <c r="AU649" s="184"/>
      <c r="AV649" s="184"/>
      <c r="AW649" s="184"/>
      <c r="AX649" s="184"/>
      <c r="AY649" s="187"/>
      <c r="AZ649" s="187"/>
    </row>
    <row r="650" spans="1:52" x14ac:dyDescent="0.25">
      <c r="A650" s="192">
        <f t="shared" si="9"/>
        <v>637</v>
      </c>
      <c r="B650" s="182"/>
      <c r="C650" s="202"/>
      <c r="D650" s="202"/>
      <c r="E650" s="202"/>
      <c r="F650" s="202"/>
      <c r="G650" s="202"/>
      <c r="H650" s="202"/>
      <c r="I650" s="184"/>
      <c r="J650" s="184"/>
      <c r="K650" s="184"/>
      <c r="L650" s="184"/>
      <c r="M650" s="184"/>
      <c r="N650" s="184"/>
      <c r="O650" s="211"/>
      <c r="P650" s="184"/>
      <c r="Q650" s="184"/>
      <c r="R650" s="184"/>
      <c r="S650" s="184"/>
      <c r="T650" s="184"/>
      <c r="U650" s="184"/>
      <c r="V650" s="184"/>
      <c r="W650" s="184"/>
      <c r="X650" s="184"/>
      <c r="Y650" s="184"/>
      <c r="Z650" s="184"/>
      <c r="AA650" s="184"/>
      <c r="AB650" s="184"/>
      <c r="AC650" s="184"/>
      <c r="AD650" s="184"/>
      <c r="AE650" s="184"/>
      <c r="AF650" s="184"/>
      <c r="AG650" s="184"/>
      <c r="AH650" s="197"/>
      <c r="AI650" s="184"/>
      <c r="AJ650" s="184"/>
      <c r="AK650" s="184"/>
      <c r="AL650" s="184"/>
      <c r="AM650" s="184"/>
      <c r="AN650" s="184"/>
      <c r="AO650" s="184"/>
      <c r="AP650" s="184"/>
      <c r="AQ650" s="184"/>
      <c r="AR650" s="184"/>
      <c r="AS650" s="184"/>
      <c r="AT650" s="184"/>
      <c r="AU650" s="184"/>
      <c r="AV650" s="184"/>
      <c r="AW650" s="184"/>
      <c r="AX650" s="184"/>
      <c r="AY650" s="187"/>
      <c r="AZ650" s="187"/>
    </row>
    <row r="651" spans="1:52" x14ac:dyDescent="0.25">
      <c r="A651" s="192">
        <f t="shared" si="9"/>
        <v>638</v>
      </c>
      <c r="B651" s="182"/>
      <c r="C651" s="202"/>
      <c r="D651" s="202"/>
      <c r="E651" s="202"/>
      <c r="F651" s="202"/>
      <c r="G651" s="202"/>
      <c r="H651" s="202"/>
      <c r="I651" s="184"/>
      <c r="J651" s="184"/>
      <c r="K651" s="184"/>
      <c r="L651" s="184"/>
      <c r="M651" s="184"/>
      <c r="N651" s="184"/>
      <c r="O651" s="211"/>
      <c r="P651" s="184"/>
      <c r="Q651" s="184"/>
      <c r="R651" s="184"/>
      <c r="S651" s="184"/>
      <c r="T651" s="184"/>
      <c r="U651" s="184"/>
      <c r="V651" s="184"/>
      <c r="W651" s="184"/>
      <c r="X651" s="184"/>
      <c r="Y651" s="184"/>
      <c r="Z651" s="184"/>
      <c r="AA651" s="184"/>
      <c r="AB651" s="184"/>
      <c r="AC651" s="184"/>
      <c r="AD651" s="184"/>
      <c r="AE651" s="184"/>
      <c r="AF651" s="184"/>
      <c r="AG651" s="184"/>
      <c r="AH651" s="197"/>
      <c r="AI651" s="184"/>
      <c r="AJ651" s="184"/>
      <c r="AK651" s="184"/>
      <c r="AL651" s="184"/>
      <c r="AM651" s="184"/>
      <c r="AN651" s="184"/>
      <c r="AO651" s="184"/>
      <c r="AP651" s="184"/>
      <c r="AQ651" s="184"/>
      <c r="AR651" s="184"/>
      <c r="AS651" s="184"/>
      <c r="AT651" s="184"/>
      <c r="AU651" s="184"/>
      <c r="AV651" s="184"/>
      <c r="AW651" s="184"/>
      <c r="AX651" s="184"/>
      <c r="AY651" s="187"/>
      <c r="AZ651" s="187"/>
    </row>
    <row r="652" spans="1:52" x14ac:dyDescent="0.25">
      <c r="A652" s="192">
        <f t="shared" si="9"/>
        <v>639</v>
      </c>
      <c r="B652" s="182"/>
      <c r="C652" s="202"/>
      <c r="D652" s="202"/>
      <c r="E652" s="202"/>
      <c r="F652" s="202"/>
      <c r="G652" s="202"/>
      <c r="H652" s="202"/>
      <c r="I652" s="184"/>
      <c r="J652" s="184"/>
      <c r="K652" s="184"/>
      <c r="L652" s="184"/>
      <c r="M652" s="184"/>
      <c r="N652" s="184"/>
      <c r="O652" s="211"/>
      <c r="P652" s="184"/>
      <c r="Q652" s="184"/>
      <c r="R652" s="184"/>
      <c r="S652" s="184"/>
      <c r="T652" s="184"/>
      <c r="U652" s="184"/>
      <c r="V652" s="184"/>
      <c r="W652" s="184"/>
      <c r="X652" s="184"/>
      <c r="Y652" s="184"/>
      <c r="Z652" s="184"/>
      <c r="AA652" s="184"/>
      <c r="AB652" s="184"/>
      <c r="AC652" s="184"/>
      <c r="AD652" s="184"/>
      <c r="AE652" s="184"/>
      <c r="AF652" s="184"/>
      <c r="AG652" s="184"/>
      <c r="AH652" s="197"/>
      <c r="AI652" s="184"/>
      <c r="AJ652" s="184"/>
      <c r="AK652" s="184"/>
      <c r="AL652" s="184"/>
      <c r="AM652" s="184"/>
      <c r="AN652" s="184"/>
      <c r="AO652" s="184"/>
      <c r="AP652" s="184"/>
      <c r="AQ652" s="184"/>
      <c r="AR652" s="184"/>
      <c r="AS652" s="184"/>
      <c r="AT652" s="184"/>
      <c r="AU652" s="184"/>
      <c r="AV652" s="184"/>
      <c r="AW652" s="184"/>
      <c r="AX652" s="184"/>
      <c r="AY652" s="187"/>
      <c r="AZ652" s="187"/>
    </row>
    <row r="653" spans="1:52" x14ac:dyDescent="0.25">
      <c r="A653" s="192">
        <f t="shared" si="9"/>
        <v>640</v>
      </c>
      <c r="B653" s="182"/>
      <c r="C653" s="202"/>
      <c r="D653" s="202"/>
      <c r="E653" s="202"/>
      <c r="F653" s="202"/>
      <c r="G653" s="202"/>
      <c r="H653" s="202"/>
      <c r="I653" s="184"/>
      <c r="J653" s="184"/>
      <c r="K653" s="184"/>
      <c r="L653" s="184"/>
      <c r="M653" s="184"/>
      <c r="N653" s="184"/>
      <c r="O653" s="211"/>
      <c r="P653" s="184"/>
      <c r="Q653" s="184"/>
      <c r="R653" s="184"/>
      <c r="S653" s="184"/>
      <c r="T653" s="184"/>
      <c r="U653" s="184"/>
      <c r="V653" s="184"/>
      <c r="W653" s="184"/>
      <c r="X653" s="184"/>
      <c r="Y653" s="184"/>
      <c r="Z653" s="184"/>
      <c r="AA653" s="184"/>
      <c r="AB653" s="184"/>
      <c r="AC653" s="184"/>
      <c r="AD653" s="184"/>
      <c r="AE653" s="184"/>
      <c r="AF653" s="184"/>
      <c r="AG653" s="184"/>
      <c r="AH653" s="197"/>
      <c r="AI653" s="184"/>
      <c r="AJ653" s="184"/>
      <c r="AK653" s="184"/>
      <c r="AL653" s="184"/>
      <c r="AM653" s="184"/>
      <c r="AN653" s="184"/>
      <c r="AO653" s="184"/>
      <c r="AP653" s="184"/>
      <c r="AQ653" s="184"/>
      <c r="AR653" s="184"/>
      <c r="AS653" s="184"/>
      <c r="AT653" s="184"/>
      <c r="AU653" s="184"/>
      <c r="AV653" s="184"/>
      <c r="AW653" s="184"/>
      <c r="AX653" s="184"/>
      <c r="AY653" s="187"/>
      <c r="AZ653" s="187"/>
    </row>
    <row r="654" spans="1:52" x14ac:dyDescent="0.25">
      <c r="A654" s="192">
        <f t="shared" si="9"/>
        <v>641</v>
      </c>
      <c r="B654" s="182"/>
      <c r="C654" s="202"/>
      <c r="D654" s="202"/>
      <c r="E654" s="202"/>
      <c r="F654" s="202"/>
      <c r="G654" s="202"/>
      <c r="H654" s="202"/>
      <c r="I654" s="184"/>
      <c r="J654" s="184"/>
      <c r="K654" s="184"/>
      <c r="L654" s="184"/>
      <c r="M654" s="184"/>
      <c r="N654" s="184"/>
      <c r="O654" s="211"/>
      <c r="P654" s="184"/>
      <c r="Q654" s="184"/>
      <c r="R654" s="184"/>
      <c r="S654" s="184"/>
      <c r="T654" s="184"/>
      <c r="U654" s="184"/>
      <c r="V654" s="184"/>
      <c r="W654" s="184"/>
      <c r="X654" s="184"/>
      <c r="Y654" s="184"/>
      <c r="Z654" s="184"/>
      <c r="AA654" s="184"/>
      <c r="AB654" s="184"/>
      <c r="AC654" s="184"/>
      <c r="AD654" s="184"/>
      <c r="AE654" s="184"/>
      <c r="AF654" s="184"/>
      <c r="AG654" s="184"/>
      <c r="AH654" s="197"/>
      <c r="AI654" s="184"/>
      <c r="AJ654" s="184"/>
      <c r="AK654" s="184"/>
      <c r="AL654" s="184"/>
      <c r="AM654" s="184"/>
      <c r="AN654" s="184"/>
      <c r="AO654" s="184"/>
      <c r="AP654" s="184"/>
      <c r="AQ654" s="184"/>
      <c r="AR654" s="184"/>
      <c r="AS654" s="184"/>
      <c r="AT654" s="184"/>
      <c r="AU654" s="184"/>
      <c r="AV654" s="184"/>
      <c r="AW654" s="184"/>
      <c r="AX654" s="184"/>
      <c r="AY654" s="187"/>
      <c r="AZ654" s="187"/>
    </row>
    <row r="655" spans="1:52" x14ac:dyDescent="0.25">
      <c r="A655" s="192">
        <f t="shared" si="9"/>
        <v>642</v>
      </c>
      <c r="B655" s="182"/>
      <c r="C655" s="202"/>
      <c r="D655" s="202"/>
      <c r="E655" s="202"/>
      <c r="F655" s="202"/>
      <c r="G655" s="202"/>
      <c r="H655" s="202"/>
      <c r="I655" s="184"/>
      <c r="J655" s="184"/>
      <c r="K655" s="184"/>
      <c r="L655" s="184"/>
      <c r="M655" s="184"/>
      <c r="N655" s="184"/>
      <c r="O655" s="211"/>
      <c r="P655" s="184"/>
      <c r="Q655" s="184"/>
      <c r="R655" s="184"/>
      <c r="S655" s="184"/>
      <c r="T655" s="184"/>
      <c r="U655" s="184"/>
      <c r="V655" s="184"/>
      <c r="W655" s="184"/>
      <c r="X655" s="184"/>
      <c r="Y655" s="184"/>
      <c r="Z655" s="184"/>
      <c r="AA655" s="184"/>
      <c r="AB655" s="184"/>
      <c r="AC655" s="184"/>
      <c r="AD655" s="184"/>
      <c r="AE655" s="184"/>
      <c r="AF655" s="184"/>
      <c r="AG655" s="184"/>
      <c r="AH655" s="197"/>
      <c r="AI655" s="184"/>
      <c r="AJ655" s="184"/>
      <c r="AK655" s="184"/>
      <c r="AL655" s="184"/>
      <c r="AM655" s="184"/>
      <c r="AN655" s="184"/>
      <c r="AO655" s="184"/>
      <c r="AP655" s="184"/>
      <c r="AQ655" s="184"/>
      <c r="AR655" s="184"/>
      <c r="AS655" s="184"/>
      <c r="AT655" s="184"/>
      <c r="AU655" s="184"/>
      <c r="AV655" s="184"/>
      <c r="AW655" s="184"/>
      <c r="AX655" s="184"/>
      <c r="AY655" s="187"/>
      <c r="AZ655" s="187"/>
    </row>
    <row r="656" spans="1:52" x14ac:dyDescent="0.25">
      <c r="A656" s="192">
        <f t="shared" ref="A656:A719" si="10">+A655+1</f>
        <v>643</v>
      </c>
      <c r="B656" s="182"/>
      <c r="C656" s="202"/>
      <c r="D656" s="202"/>
      <c r="E656" s="202"/>
      <c r="F656" s="202"/>
      <c r="G656" s="202"/>
      <c r="H656" s="202"/>
      <c r="I656" s="184"/>
      <c r="J656" s="184"/>
      <c r="K656" s="184"/>
      <c r="L656" s="184"/>
      <c r="M656" s="184"/>
      <c r="N656" s="184"/>
      <c r="O656" s="211"/>
      <c r="P656" s="184"/>
      <c r="Q656" s="184"/>
      <c r="R656" s="184"/>
      <c r="S656" s="184"/>
      <c r="T656" s="184"/>
      <c r="U656" s="184"/>
      <c r="V656" s="184"/>
      <c r="W656" s="184"/>
      <c r="X656" s="184"/>
      <c r="Y656" s="184"/>
      <c r="Z656" s="184"/>
      <c r="AA656" s="184"/>
      <c r="AB656" s="184"/>
      <c r="AC656" s="184"/>
      <c r="AD656" s="184"/>
      <c r="AE656" s="184"/>
      <c r="AF656" s="184"/>
      <c r="AG656" s="184"/>
      <c r="AH656" s="197"/>
      <c r="AI656" s="184"/>
      <c r="AJ656" s="184"/>
      <c r="AK656" s="184"/>
      <c r="AL656" s="184"/>
      <c r="AM656" s="184"/>
      <c r="AN656" s="184"/>
      <c r="AO656" s="184"/>
      <c r="AP656" s="184"/>
      <c r="AQ656" s="184"/>
      <c r="AR656" s="184"/>
      <c r="AS656" s="184"/>
      <c r="AT656" s="184"/>
      <c r="AU656" s="184"/>
      <c r="AV656" s="184"/>
      <c r="AW656" s="184"/>
      <c r="AX656" s="184"/>
      <c r="AY656" s="187"/>
      <c r="AZ656" s="187"/>
    </row>
    <row r="657" spans="1:52" x14ac:dyDescent="0.25">
      <c r="A657" s="192">
        <f t="shared" si="10"/>
        <v>644</v>
      </c>
      <c r="B657" s="182"/>
      <c r="C657" s="202"/>
      <c r="D657" s="202"/>
      <c r="E657" s="202"/>
      <c r="F657" s="202"/>
      <c r="G657" s="202"/>
      <c r="H657" s="202"/>
      <c r="I657" s="184"/>
      <c r="J657" s="184"/>
      <c r="K657" s="184"/>
      <c r="L657" s="184"/>
      <c r="M657" s="184"/>
      <c r="N657" s="184"/>
      <c r="O657" s="211"/>
      <c r="P657" s="184"/>
      <c r="Q657" s="184"/>
      <c r="R657" s="184"/>
      <c r="S657" s="184"/>
      <c r="T657" s="184"/>
      <c r="U657" s="184"/>
      <c r="V657" s="184"/>
      <c r="W657" s="184"/>
      <c r="X657" s="184"/>
      <c r="Y657" s="184"/>
      <c r="Z657" s="184"/>
      <c r="AA657" s="184"/>
      <c r="AB657" s="184"/>
      <c r="AC657" s="184"/>
      <c r="AD657" s="184"/>
      <c r="AE657" s="184"/>
      <c r="AF657" s="184"/>
      <c r="AG657" s="184"/>
      <c r="AH657" s="197"/>
      <c r="AI657" s="184"/>
      <c r="AJ657" s="184"/>
      <c r="AK657" s="184"/>
      <c r="AL657" s="184"/>
      <c r="AM657" s="184"/>
      <c r="AN657" s="184"/>
      <c r="AO657" s="184"/>
      <c r="AP657" s="184"/>
      <c r="AQ657" s="184"/>
      <c r="AR657" s="184"/>
      <c r="AS657" s="184"/>
      <c r="AT657" s="184"/>
      <c r="AU657" s="184"/>
      <c r="AV657" s="184"/>
      <c r="AW657" s="184"/>
      <c r="AX657" s="184"/>
      <c r="AY657" s="187"/>
      <c r="AZ657" s="187"/>
    </row>
    <row r="658" spans="1:52" x14ac:dyDescent="0.25">
      <c r="A658" s="192">
        <f t="shared" si="10"/>
        <v>645</v>
      </c>
      <c r="B658" s="182"/>
      <c r="C658" s="202"/>
      <c r="D658" s="202"/>
      <c r="E658" s="202"/>
      <c r="F658" s="202"/>
      <c r="G658" s="202"/>
      <c r="H658" s="202"/>
      <c r="I658" s="184"/>
      <c r="J658" s="184"/>
      <c r="K658" s="184"/>
      <c r="L658" s="184"/>
      <c r="M658" s="184"/>
      <c r="N658" s="184"/>
      <c r="O658" s="211"/>
      <c r="P658" s="184"/>
      <c r="Q658" s="184"/>
      <c r="R658" s="184"/>
      <c r="S658" s="184"/>
      <c r="T658" s="184"/>
      <c r="U658" s="184"/>
      <c r="V658" s="184"/>
      <c r="W658" s="184"/>
      <c r="X658" s="184"/>
      <c r="Y658" s="184"/>
      <c r="Z658" s="184"/>
      <c r="AA658" s="184"/>
      <c r="AB658" s="184"/>
      <c r="AC658" s="184"/>
      <c r="AD658" s="184"/>
      <c r="AE658" s="184"/>
      <c r="AF658" s="184"/>
      <c r="AG658" s="184"/>
      <c r="AH658" s="197"/>
      <c r="AI658" s="184"/>
      <c r="AJ658" s="184"/>
      <c r="AK658" s="184"/>
      <c r="AL658" s="184"/>
      <c r="AM658" s="184"/>
      <c r="AN658" s="184"/>
      <c r="AO658" s="184"/>
      <c r="AP658" s="184"/>
      <c r="AQ658" s="184"/>
      <c r="AR658" s="184"/>
      <c r="AS658" s="184"/>
      <c r="AT658" s="184"/>
      <c r="AU658" s="184"/>
      <c r="AV658" s="184"/>
      <c r="AW658" s="184"/>
      <c r="AX658" s="184"/>
      <c r="AY658" s="187"/>
      <c r="AZ658" s="187"/>
    </row>
    <row r="659" spans="1:52" x14ac:dyDescent="0.25">
      <c r="A659" s="192">
        <f t="shared" si="10"/>
        <v>646</v>
      </c>
      <c r="B659" s="182"/>
      <c r="C659" s="202"/>
      <c r="D659" s="202"/>
      <c r="E659" s="202"/>
      <c r="F659" s="202"/>
      <c r="G659" s="202"/>
      <c r="H659" s="202"/>
      <c r="I659" s="184"/>
      <c r="J659" s="184"/>
      <c r="K659" s="184"/>
      <c r="L659" s="184"/>
      <c r="M659" s="184"/>
      <c r="N659" s="184"/>
      <c r="O659" s="211"/>
      <c r="P659" s="184"/>
      <c r="Q659" s="184"/>
      <c r="R659" s="184"/>
      <c r="S659" s="184"/>
      <c r="T659" s="184"/>
      <c r="U659" s="184"/>
      <c r="V659" s="184"/>
      <c r="W659" s="184"/>
      <c r="X659" s="184"/>
      <c r="Y659" s="184"/>
      <c r="Z659" s="184"/>
      <c r="AA659" s="184"/>
      <c r="AB659" s="184"/>
      <c r="AC659" s="184"/>
      <c r="AD659" s="184"/>
      <c r="AE659" s="184"/>
      <c r="AF659" s="184"/>
      <c r="AG659" s="184"/>
      <c r="AH659" s="197"/>
      <c r="AI659" s="184"/>
      <c r="AJ659" s="184"/>
      <c r="AK659" s="184"/>
      <c r="AL659" s="184"/>
      <c r="AM659" s="184"/>
      <c r="AN659" s="184"/>
      <c r="AO659" s="184"/>
      <c r="AP659" s="184"/>
      <c r="AQ659" s="184"/>
      <c r="AR659" s="184"/>
      <c r="AS659" s="184"/>
      <c r="AT659" s="184"/>
      <c r="AU659" s="184"/>
      <c r="AV659" s="184"/>
      <c r="AW659" s="184"/>
      <c r="AX659" s="184"/>
      <c r="AY659" s="187"/>
      <c r="AZ659" s="187"/>
    </row>
    <row r="660" spans="1:52" x14ac:dyDescent="0.25">
      <c r="A660" s="192">
        <f t="shared" si="10"/>
        <v>647</v>
      </c>
      <c r="B660" s="182"/>
      <c r="C660" s="202"/>
      <c r="D660" s="202"/>
      <c r="E660" s="202"/>
      <c r="F660" s="202"/>
      <c r="G660" s="202"/>
      <c r="H660" s="202"/>
      <c r="I660" s="184"/>
      <c r="J660" s="184"/>
      <c r="K660" s="184"/>
      <c r="L660" s="184"/>
      <c r="M660" s="184"/>
      <c r="N660" s="184"/>
      <c r="O660" s="211"/>
      <c r="P660" s="184"/>
      <c r="Q660" s="184"/>
      <c r="R660" s="184"/>
      <c r="S660" s="184"/>
      <c r="T660" s="184"/>
      <c r="U660" s="184"/>
      <c r="V660" s="184"/>
      <c r="W660" s="184"/>
      <c r="X660" s="184"/>
      <c r="Y660" s="184"/>
      <c r="Z660" s="184"/>
      <c r="AA660" s="184"/>
      <c r="AB660" s="184"/>
      <c r="AC660" s="184"/>
      <c r="AD660" s="184"/>
      <c r="AE660" s="184"/>
      <c r="AF660" s="184"/>
      <c r="AG660" s="184"/>
      <c r="AH660" s="197"/>
      <c r="AI660" s="184"/>
      <c r="AJ660" s="184"/>
      <c r="AK660" s="184"/>
      <c r="AL660" s="184"/>
      <c r="AM660" s="184"/>
      <c r="AN660" s="184"/>
      <c r="AO660" s="184"/>
      <c r="AP660" s="184"/>
      <c r="AQ660" s="184"/>
      <c r="AR660" s="184"/>
      <c r="AS660" s="184"/>
      <c r="AT660" s="184"/>
      <c r="AU660" s="184"/>
      <c r="AV660" s="184"/>
      <c r="AW660" s="184"/>
      <c r="AX660" s="184"/>
      <c r="AY660" s="187"/>
      <c r="AZ660" s="187"/>
    </row>
    <row r="661" spans="1:52" x14ac:dyDescent="0.25">
      <c r="A661" s="192">
        <f t="shared" si="10"/>
        <v>648</v>
      </c>
      <c r="B661" s="182"/>
      <c r="C661" s="202"/>
      <c r="D661" s="202"/>
      <c r="E661" s="202"/>
      <c r="F661" s="202"/>
      <c r="G661" s="202"/>
      <c r="H661" s="202"/>
      <c r="I661" s="184"/>
      <c r="J661" s="184"/>
      <c r="K661" s="184"/>
      <c r="L661" s="184"/>
      <c r="M661" s="184"/>
      <c r="N661" s="184"/>
      <c r="O661" s="211"/>
      <c r="P661" s="184"/>
      <c r="Q661" s="184"/>
      <c r="R661" s="184"/>
      <c r="S661" s="184"/>
      <c r="T661" s="184"/>
      <c r="U661" s="184"/>
      <c r="V661" s="184"/>
      <c r="W661" s="184"/>
      <c r="X661" s="184"/>
      <c r="Y661" s="184"/>
      <c r="Z661" s="184"/>
      <c r="AA661" s="184"/>
      <c r="AB661" s="184"/>
      <c r="AC661" s="184"/>
      <c r="AD661" s="184"/>
      <c r="AE661" s="184"/>
      <c r="AF661" s="184"/>
      <c r="AG661" s="184"/>
      <c r="AH661" s="197"/>
      <c r="AI661" s="184"/>
      <c r="AJ661" s="184"/>
      <c r="AK661" s="184"/>
      <c r="AL661" s="184"/>
      <c r="AM661" s="184"/>
      <c r="AN661" s="184"/>
      <c r="AO661" s="184"/>
      <c r="AP661" s="184"/>
      <c r="AQ661" s="184"/>
      <c r="AR661" s="184"/>
      <c r="AS661" s="184"/>
      <c r="AT661" s="184"/>
      <c r="AU661" s="184"/>
      <c r="AV661" s="184"/>
      <c r="AW661" s="184"/>
      <c r="AX661" s="184"/>
      <c r="AY661" s="187"/>
      <c r="AZ661" s="187"/>
    </row>
    <row r="662" spans="1:52" x14ac:dyDescent="0.25">
      <c r="A662" s="192">
        <f t="shared" si="10"/>
        <v>649</v>
      </c>
      <c r="B662" s="182"/>
      <c r="C662" s="202"/>
      <c r="D662" s="202"/>
      <c r="E662" s="202"/>
      <c r="F662" s="202"/>
      <c r="G662" s="202"/>
      <c r="H662" s="202"/>
      <c r="I662" s="184"/>
      <c r="J662" s="184"/>
      <c r="K662" s="184"/>
      <c r="L662" s="184"/>
      <c r="M662" s="184"/>
      <c r="N662" s="184"/>
      <c r="O662" s="211"/>
      <c r="P662" s="184"/>
      <c r="Q662" s="184"/>
      <c r="R662" s="184"/>
      <c r="S662" s="184"/>
      <c r="T662" s="184"/>
      <c r="U662" s="184"/>
      <c r="V662" s="184"/>
      <c r="W662" s="184"/>
      <c r="X662" s="184"/>
      <c r="Y662" s="184"/>
      <c r="Z662" s="184"/>
      <c r="AA662" s="184"/>
      <c r="AB662" s="184"/>
      <c r="AC662" s="184"/>
      <c r="AD662" s="184"/>
      <c r="AE662" s="184"/>
      <c r="AF662" s="184"/>
      <c r="AG662" s="184"/>
      <c r="AH662" s="197"/>
      <c r="AI662" s="184"/>
      <c r="AJ662" s="184"/>
      <c r="AK662" s="184"/>
      <c r="AL662" s="184"/>
      <c r="AM662" s="184"/>
      <c r="AN662" s="184"/>
      <c r="AO662" s="184"/>
      <c r="AP662" s="184"/>
      <c r="AQ662" s="184"/>
      <c r="AR662" s="184"/>
      <c r="AS662" s="184"/>
      <c r="AT662" s="184"/>
      <c r="AU662" s="184"/>
      <c r="AV662" s="184"/>
      <c r="AW662" s="184"/>
      <c r="AX662" s="184"/>
      <c r="AY662" s="187"/>
      <c r="AZ662" s="187"/>
    </row>
    <row r="663" spans="1:52" x14ac:dyDescent="0.25">
      <c r="A663" s="192">
        <f t="shared" si="10"/>
        <v>650</v>
      </c>
      <c r="B663" s="182"/>
      <c r="C663" s="202"/>
      <c r="D663" s="202"/>
      <c r="E663" s="202"/>
      <c r="F663" s="202"/>
      <c r="G663" s="202"/>
      <c r="H663" s="202"/>
      <c r="I663" s="184"/>
      <c r="J663" s="184"/>
      <c r="K663" s="184"/>
      <c r="L663" s="184"/>
      <c r="M663" s="184"/>
      <c r="N663" s="184"/>
      <c r="O663" s="211"/>
      <c r="P663" s="184"/>
      <c r="Q663" s="184"/>
      <c r="R663" s="184"/>
      <c r="S663" s="184"/>
      <c r="T663" s="184"/>
      <c r="U663" s="184"/>
      <c r="V663" s="184"/>
      <c r="W663" s="184"/>
      <c r="X663" s="184"/>
      <c r="Y663" s="184"/>
      <c r="Z663" s="184"/>
      <c r="AA663" s="184"/>
      <c r="AB663" s="184"/>
      <c r="AC663" s="184"/>
      <c r="AD663" s="184"/>
      <c r="AE663" s="184"/>
      <c r="AF663" s="184"/>
      <c r="AG663" s="184"/>
      <c r="AH663" s="197"/>
      <c r="AI663" s="184"/>
      <c r="AJ663" s="184"/>
      <c r="AK663" s="184"/>
      <c r="AL663" s="184"/>
      <c r="AM663" s="184"/>
      <c r="AN663" s="184"/>
      <c r="AO663" s="184"/>
      <c r="AP663" s="184"/>
      <c r="AQ663" s="184"/>
      <c r="AR663" s="184"/>
      <c r="AS663" s="184"/>
      <c r="AT663" s="184"/>
      <c r="AU663" s="184"/>
      <c r="AV663" s="184"/>
      <c r="AW663" s="184"/>
      <c r="AX663" s="184"/>
      <c r="AY663" s="187"/>
      <c r="AZ663" s="187"/>
    </row>
    <row r="664" spans="1:52" x14ac:dyDescent="0.25">
      <c r="A664" s="192">
        <f t="shared" si="10"/>
        <v>651</v>
      </c>
      <c r="B664" s="182"/>
      <c r="C664" s="202"/>
      <c r="D664" s="202"/>
      <c r="E664" s="202"/>
      <c r="F664" s="202"/>
      <c r="G664" s="202"/>
      <c r="H664" s="202"/>
      <c r="I664" s="184"/>
      <c r="J664" s="184"/>
      <c r="K664" s="184"/>
      <c r="L664" s="184"/>
      <c r="M664" s="184"/>
      <c r="N664" s="184"/>
      <c r="O664" s="211"/>
      <c r="P664" s="184"/>
      <c r="Q664" s="184"/>
      <c r="R664" s="184"/>
      <c r="S664" s="184"/>
      <c r="T664" s="184"/>
      <c r="U664" s="184"/>
      <c r="V664" s="184"/>
      <c r="W664" s="184"/>
      <c r="X664" s="184"/>
      <c r="Y664" s="184"/>
      <c r="Z664" s="184"/>
      <c r="AA664" s="184"/>
      <c r="AB664" s="184"/>
      <c r="AC664" s="184"/>
      <c r="AD664" s="184"/>
      <c r="AE664" s="184"/>
      <c r="AF664" s="184"/>
      <c r="AG664" s="184"/>
      <c r="AH664" s="197"/>
      <c r="AI664" s="184"/>
      <c r="AJ664" s="184"/>
      <c r="AK664" s="184"/>
      <c r="AL664" s="184"/>
      <c r="AM664" s="184"/>
      <c r="AN664" s="184"/>
      <c r="AO664" s="184"/>
      <c r="AP664" s="184"/>
      <c r="AQ664" s="184"/>
      <c r="AR664" s="184"/>
      <c r="AS664" s="184"/>
      <c r="AT664" s="184"/>
      <c r="AU664" s="184"/>
      <c r="AV664" s="184"/>
      <c r="AW664" s="184"/>
      <c r="AX664" s="184"/>
      <c r="AY664" s="187"/>
      <c r="AZ664" s="187"/>
    </row>
    <row r="665" spans="1:52" x14ac:dyDescent="0.25">
      <c r="A665" s="192">
        <f t="shared" si="10"/>
        <v>652</v>
      </c>
      <c r="B665" s="182"/>
      <c r="C665" s="202"/>
      <c r="D665" s="202"/>
      <c r="E665" s="202"/>
      <c r="F665" s="202"/>
      <c r="G665" s="202"/>
      <c r="H665" s="202"/>
      <c r="I665" s="184"/>
      <c r="J665" s="184"/>
      <c r="K665" s="184"/>
      <c r="L665" s="184"/>
      <c r="M665" s="184"/>
      <c r="N665" s="184"/>
      <c r="O665" s="211"/>
      <c r="P665" s="184"/>
      <c r="Q665" s="184"/>
      <c r="R665" s="184"/>
      <c r="S665" s="184"/>
      <c r="T665" s="184"/>
      <c r="U665" s="184"/>
      <c r="V665" s="184"/>
      <c r="W665" s="184"/>
      <c r="X665" s="184"/>
      <c r="Y665" s="184"/>
      <c r="Z665" s="184"/>
      <c r="AA665" s="184"/>
      <c r="AB665" s="184"/>
      <c r="AC665" s="184"/>
      <c r="AD665" s="184"/>
      <c r="AE665" s="184"/>
      <c r="AF665" s="184"/>
      <c r="AG665" s="184"/>
      <c r="AH665" s="197"/>
      <c r="AI665" s="184"/>
      <c r="AJ665" s="184"/>
      <c r="AK665" s="184"/>
      <c r="AL665" s="184"/>
      <c r="AM665" s="184"/>
      <c r="AN665" s="184"/>
      <c r="AO665" s="184"/>
      <c r="AP665" s="184"/>
      <c r="AQ665" s="184"/>
      <c r="AR665" s="184"/>
      <c r="AS665" s="184"/>
      <c r="AT665" s="184"/>
      <c r="AU665" s="184"/>
      <c r="AV665" s="184"/>
      <c r="AW665" s="184"/>
      <c r="AX665" s="184"/>
      <c r="AY665" s="187"/>
      <c r="AZ665" s="187"/>
    </row>
    <row r="666" spans="1:52" x14ac:dyDescent="0.25">
      <c r="A666" s="192">
        <f t="shared" si="10"/>
        <v>653</v>
      </c>
      <c r="B666" s="182"/>
      <c r="C666" s="202"/>
      <c r="D666" s="202"/>
      <c r="E666" s="202"/>
      <c r="F666" s="202"/>
      <c r="G666" s="202"/>
      <c r="H666" s="202"/>
      <c r="I666" s="184"/>
      <c r="J666" s="184"/>
      <c r="K666" s="184"/>
      <c r="L666" s="184"/>
      <c r="M666" s="184"/>
      <c r="N666" s="184"/>
      <c r="O666" s="211"/>
      <c r="P666" s="184"/>
      <c r="Q666" s="184"/>
      <c r="R666" s="184"/>
      <c r="S666" s="184"/>
      <c r="T666" s="184"/>
      <c r="U666" s="184"/>
      <c r="V666" s="184"/>
      <c r="W666" s="184"/>
      <c r="X666" s="184"/>
      <c r="Y666" s="184"/>
      <c r="Z666" s="184"/>
      <c r="AA666" s="184"/>
      <c r="AB666" s="184"/>
      <c r="AC666" s="184"/>
      <c r="AD666" s="184"/>
      <c r="AE666" s="184"/>
      <c r="AF666" s="184"/>
      <c r="AG666" s="184"/>
      <c r="AH666" s="197"/>
      <c r="AI666" s="184"/>
      <c r="AJ666" s="184"/>
      <c r="AK666" s="184"/>
      <c r="AL666" s="184"/>
      <c r="AM666" s="184"/>
      <c r="AN666" s="184"/>
      <c r="AO666" s="184"/>
      <c r="AP666" s="184"/>
      <c r="AQ666" s="184"/>
      <c r="AR666" s="184"/>
      <c r="AS666" s="184"/>
      <c r="AT666" s="184"/>
      <c r="AU666" s="184"/>
      <c r="AV666" s="184"/>
      <c r="AW666" s="184"/>
      <c r="AX666" s="184"/>
      <c r="AY666" s="187"/>
      <c r="AZ666" s="187"/>
    </row>
    <row r="667" spans="1:52" x14ac:dyDescent="0.25">
      <c r="A667" s="192">
        <f t="shared" si="10"/>
        <v>654</v>
      </c>
      <c r="B667" s="182"/>
      <c r="C667" s="202"/>
      <c r="D667" s="202"/>
      <c r="E667" s="202"/>
      <c r="F667" s="202"/>
      <c r="G667" s="202"/>
      <c r="H667" s="202"/>
      <c r="I667" s="184"/>
      <c r="J667" s="184"/>
      <c r="K667" s="184"/>
      <c r="L667" s="184"/>
      <c r="M667" s="184"/>
      <c r="N667" s="184"/>
      <c r="O667" s="211"/>
      <c r="P667" s="184"/>
      <c r="Q667" s="184"/>
      <c r="R667" s="184"/>
      <c r="S667" s="184"/>
      <c r="T667" s="184"/>
      <c r="U667" s="184"/>
      <c r="V667" s="184"/>
      <c r="W667" s="184"/>
      <c r="X667" s="184"/>
      <c r="Y667" s="184"/>
      <c r="Z667" s="184"/>
      <c r="AA667" s="184"/>
      <c r="AB667" s="184"/>
      <c r="AC667" s="184"/>
      <c r="AD667" s="184"/>
      <c r="AE667" s="184"/>
      <c r="AF667" s="184"/>
      <c r="AG667" s="184"/>
      <c r="AH667" s="197"/>
      <c r="AI667" s="184"/>
      <c r="AJ667" s="184"/>
      <c r="AK667" s="184"/>
      <c r="AL667" s="184"/>
      <c r="AM667" s="184"/>
      <c r="AN667" s="184"/>
      <c r="AO667" s="184"/>
      <c r="AP667" s="184"/>
      <c r="AQ667" s="184"/>
      <c r="AR667" s="184"/>
      <c r="AS667" s="184"/>
      <c r="AT667" s="184"/>
      <c r="AU667" s="184"/>
      <c r="AV667" s="184"/>
      <c r="AW667" s="184"/>
      <c r="AX667" s="184"/>
      <c r="AY667" s="187"/>
      <c r="AZ667" s="187"/>
    </row>
    <row r="668" spans="1:52" x14ac:dyDescent="0.25">
      <c r="A668" s="192">
        <f t="shared" si="10"/>
        <v>655</v>
      </c>
      <c r="B668" s="182"/>
      <c r="C668" s="202"/>
      <c r="D668" s="202"/>
      <c r="E668" s="202"/>
      <c r="F668" s="202"/>
      <c r="G668" s="202"/>
      <c r="H668" s="202"/>
      <c r="I668" s="184"/>
      <c r="J668" s="184"/>
      <c r="K668" s="184"/>
      <c r="L668" s="184"/>
      <c r="M668" s="184"/>
      <c r="N668" s="184"/>
      <c r="O668" s="211"/>
      <c r="P668" s="184"/>
      <c r="Q668" s="184"/>
      <c r="R668" s="184"/>
      <c r="S668" s="184"/>
      <c r="T668" s="184"/>
      <c r="U668" s="184"/>
      <c r="V668" s="184"/>
      <c r="W668" s="184"/>
      <c r="X668" s="184"/>
      <c r="Y668" s="184"/>
      <c r="Z668" s="184"/>
      <c r="AA668" s="184"/>
      <c r="AB668" s="184"/>
      <c r="AC668" s="184"/>
      <c r="AD668" s="184"/>
      <c r="AE668" s="184"/>
      <c r="AF668" s="184"/>
      <c r="AG668" s="184"/>
      <c r="AH668" s="197"/>
      <c r="AI668" s="184"/>
      <c r="AJ668" s="184"/>
      <c r="AK668" s="184"/>
      <c r="AL668" s="184"/>
      <c r="AM668" s="184"/>
      <c r="AN668" s="184"/>
      <c r="AO668" s="184"/>
      <c r="AP668" s="184"/>
      <c r="AQ668" s="184"/>
      <c r="AR668" s="184"/>
      <c r="AS668" s="184"/>
      <c r="AT668" s="184"/>
      <c r="AU668" s="184"/>
      <c r="AV668" s="184"/>
      <c r="AW668" s="184"/>
      <c r="AX668" s="184"/>
      <c r="AY668" s="187"/>
      <c r="AZ668" s="187"/>
    </row>
    <row r="669" spans="1:52" x14ac:dyDescent="0.25">
      <c r="A669" s="192">
        <f t="shared" si="10"/>
        <v>656</v>
      </c>
      <c r="B669" s="182"/>
      <c r="C669" s="202"/>
      <c r="D669" s="202"/>
      <c r="E669" s="202"/>
      <c r="F669" s="202"/>
      <c r="G669" s="202"/>
      <c r="H669" s="202"/>
      <c r="I669" s="184"/>
      <c r="J669" s="184"/>
      <c r="K669" s="184"/>
      <c r="L669" s="184"/>
      <c r="M669" s="184"/>
      <c r="N669" s="184"/>
      <c r="O669" s="211"/>
      <c r="P669" s="184"/>
      <c r="Q669" s="184"/>
      <c r="R669" s="184"/>
      <c r="S669" s="184"/>
      <c r="T669" s="184"/>
      <c r="U669" s="184"/>
      <c r="V669" s="184"/>
      <c r="W669" s="184"/>
      <c r="X669" s="184"/>
      <c r="Y669" s="184"/>
      <c r="Z669" s="184"/>
      <c r="AA669" s="184"/>
      <c r="AB669" s="184"/>
      <c r="AC669" s="184"/>
      <c r="AD669" s="184"/>
      <c r="AE669" s="184"/>
      <c r="AF669" s="184"/>
      <c r="AG669" s="184"/>
      <c r="AH669" s="197"/>
      <c r="AI669" s="184"/>
      <c r="AJ669" s="184"/>
      <c r="AK669" s="184"/>
      <c r="AL669" s="184"/>
      <c r="AM669" s="184"/>
      <c r="AN669" s="184"/>
      <c r="AO669" s="184"/>
      <c r="AP669" s="184"/>
      <c r="AQ669" s="184"/>
      <c r="AR669" s="184"/>
      <c r="AS669" s="184"/>
      <c r="AT669" s="184"/>
      <c r="AU669" s="184"/>
      <c r="AV669" s="184"/>
      <c r="AW669" s="184"/>
      <c r="AX669" s="184"/>
      <c r="AY669" s="187"/>
      <c r="AZ669" s="187"/>
    </row>
    <row r="670" spans="1:52" x14ac:dyDescent="0.25">
      <c r="A670" s="192">
        <f t="shared" si="10"/>
        <v>657</v>
      </c>
      <c r="B670" s="182"/>
      <c r="C670" s="202"/>
      <c r="D670" s="202"/>
      <c r="E670" s="202"/>
      <c r="F670" s="202"/>
      <c r="G670" s="202"/>
      <c r="H670" s="202"/>
      <c r="I670" s="184"/>
      <c r="J670" s="184"/>
      <c r="K670" s="184"/>
      <c r="L670" s="184"/>
      <c r="M670" s="184"/>
      <c r="N670" s="184"/>
      <c r="O670" s="211"/>
      <c r="P670" s="184"/>
      <c r="Q670" s="184"/>
      <c r="R670" s="184"/>
      <c r="S670" s="184"/>
      <c r="T670" s="184"/>
      <c r="U670" s="184"/>
      <c r="V670" s="184"/>
      <c r="W670" s="184"/>
      <c r="X670" s="184"/>
      <c r="Y670" s="184"/>
      <c r="Z670" s="184"/>
      <c r="AA670" s="184"/>
      <c r="AB670" s="184"/>
      <c r="AC670" s="184"/>
      <c r="AD670" s="184"/>
      <c r="AE670" s="184"/>
      <c r="AF670" s="184"/>
      <c r="AG670" s="184"/>
      <c r="AH670" s="197"/>
      <c r="AI670" s="184"/>
      <c r="AJ670" s="184"/>
      <c r="AK670" s="184"/>
      <c r="AL670" s="184"/>
      <c r="AM670" s="184"/>
      <c r="AN670" s="184"/>
      <c r="AO670" s="184"/>
      <c r="AP670" s="184"/>
      <c r="AQ670" s="184"/>
      <c r="AR670" s="184"/>
      <c r="AS670" s="184"/>
      <c r="AT670" s="184"/>
      <c r="AU670" s="184"/>
      <c r="AV670" s="184"/>
      <c r="AW670" s="184"/>
      <c r="AX670" s="184"/>
      <c r="AY670" s="187"/>
      <c r="AZ670" s="187"/>
    </row>
    <row r="671" spans="1:52" x14ac:dyDescent="0.25">
      <c r="A671" s="192">
        <f t="shared" si="10"/>
        <v>658</v>
      </c>
      <c r="B671" s="182"/>
      <c r="C671" s="202"/>
      <c r="D671" s="202"/>
      <c r="E671" s="202"/>
      <c r="F671" s="202"/>
      <c r="G671" s="202"/>
      <c r="H671" s="202"/>
      <c r="I671" s="184"/>
      <c r="J671" s="184"/>
      <c r="K671" s="184"/>
      <c r="L671" s="184"/>
      <c r="M671" s="184"/>
      <c r="N671" s="184"/>
      <c r="O671" s="211"/>
      <c r="P671" s="184"/>
      <c r="Q671" s="184"/>
      <c r="R671" s="184"/>
      <c r="S671" s="184"/>
      <c r="T671" s="184"/>
      <c r="U671" s="184"/>
      <c r="V671" s="184"/>
      <c r="W671" s="184"/>
      <c r="X671" s="184"/>
      <c r="Y671" s="184"/>
      <c r="Z671" s="184"/>
      <c r="AA671" s="184"/>
      <c r="AB671" s="184"/>
      <c r="AC671" s="184"/>
      <c r="AD671" s="184"/>
      <c r="AE671" s="184"/>
      <c r="AF671" s="184"/>
      <c r="AG671" s="184"/>
      <c r="AH671" s="197"/>
      <c r="AI671" s="184"/>
      <c r="AJ671" s="184"/>
      <c r="AK671" s="184"/>
      <c r="AL671" s="184"/>
      <c r="AM671" s="184"/>
      <c r="AN671" s="184"/>
      <c r="AO671" s="184"/>
      <c r="AP671" s="184"/>
      <c r="AQ671" s="184"/>
      <c r="AR671" s="184"/>
      <c r="AS671" s="184"/>
      <c r="AT671" s="184"/>
      <c r="AU671" s="184"/>
      <c r="AV671" s="184"/>
      <c r="AW671" s="184"/>
      <c r="AX671" s="184"/>
      <c r="AY671" s="187"/>
      <c r="AZ671" s="187"/>
    </row>
    <row r="672" spans="1:52" x14ac:dyDescent="0.25">
      <c r="A672" s="192">
        <f t="shared" si="10"/>
        <v>659</v>
      </c>
      <c r="B672" s="182"/>
      <c r="C672" s="202"/>
      <c r="D672" s="202"/>
      <c r="E672" s="202"/>
      <c r="F672" s="202"/>
      <c r="G672" s="202"/>
      <c r="H672" s="202"/>
      <c r="I672" s="184"/>
      <c r="J672" s="184"/>
      <c r="K672" s="184"/>
      <c r="L672" s="184"/>
      <c r="M672" s="184"/>
      <c r="N672" s="184"/>
      <c r="O672" s="211"/>
      <c r="P672" s="184"/>
      <c r="Q672" s="184"/>
      <c r="R672" s="184"/>
      <c r="S672" s="184"/>
      <c r="T672" s="184"/>
      <c r="U672" s="184"/>
      <c r="V672" s="184"/>
      <c r="W672" s="184"/>
      <c r="X672" s="184"/>
      <c r="Y672" s="184"/>
      <c r="Z672" s="184"/>
      <c r="AA672" s="184"/>
      <c r="AB672" s="184"/>
      <c r="AC672" s="184"/>
      <c r="AD672" s="184"/>
      <c r="AE672" s="184"/>
      <c r="AF672" s="184"/>
      <c r="AG672" s="184"/>
      <c r="AH672" s="197"/>
      <c r="AI672" s="184"/>
      <c r="AJ672" s="184"/>
      <c r="AK672" s="184"/>
      <c r="AL672" s="184"/>
      <c r="AM672" s="184"/>
      <c r="AN672" s="184"/>
      <c r="AO672" s="184"/>
      <c r="AP672" s="184"/>
      <c r="AQ672" s="184"/>
      <c r="AR672" s="184"/>
      <c r="AS672" s="184"/>
      <c r="AT672" s="184"/>
      <c r="AU672" s="184"/>
      <c r="AV672" s="184"/>
      <c r="AW672" s="184"/>
      <c r="AX672" s="184"/>
      <c r="AY672" s="187"/>
      <c r="AZ672" s="187"/>
    </row>
    <row r="673" spans="1:52" x14ac:dyDescent="0.25">
      <c r="A673" s="192">
        <f t="shared" si="10"/>
        <v>660</v>
      </c>
      <c r="B673" s="182"/>
      <c r="C673" s="202"/>
      <c r="D673" s="202"/>
      <c r="E673" s="202"/>
      <c r="F673" s="202"/>
      <c r="G673" s="202"/>
      <c r="H673" s="202"/>
      <c r="I673" s="184"/>
      <c r="J673" s="184"/>
      <c r="K673" s="184"/>
      <c r="L673" s="184"/>
      <c r="M673" s="184"/>
      <c r="N673" s="184"/>
      <c r="O673" s="211"/>
      <c r="P673" s="184"/>
      <c r="Q673" s="184"/>
      <c r="R673" s="184"/>
      <c r="S673" s="184"/>
      <c r="T673" s="184"/>
      <c r="U673" s="184"/>
      <c r="V673" s="184"/>
      <c r="W673" s="184"/>
      <c r="X673" s="184"/>
      <c r="Y673" s="184"/>
      <c r="Z673" s="184"/>
      <c r="AA673" s="184"/>
      <c r="AB673" s="184"/>
      <c r="AC673" s="184"/>
      <c r="AD673" s="184"/>
      <c r="AE673" s="184"/>
      <c r="AF673" s="184"/>
      <c r="AG673" s="184"/>
      <c r="AH673" s="197"/>
      <c r="AI673" s="184"/>
      <c r="AJ673" s="184"/>
      <c r="AK673" s="184"/>
      <c r="AL673" s="184"/>
      <c r="AM673" s="184"/>
      <c r="AN673" s="184"/>
      <c r="AO673" s="184"/>
      <c r="AP673" s="184"/>
      <c r="AQ673" s="184"/>
      <c r="AR673" s="184"/>
      <c r="AS673" s="184"/>
      <c r="AT673" s="184"/>
      <c r="AU673" s="184"/>
      <c r="AV673" s="184"/>
      <c r="AW673" s="184"/>
      <c r="AX673" s="184"/>
      <c r="AY673" s="187"/>
      <c r="AZ673" s="187"/>
    </row>
    <row r="674" spans="1:52" x14ac:dyDescent="0.25">
      <c r="A674" s="192">
        <f t="shared" si="10"/>
        <v>661</v>
      </c>
      <c r="B674" s="182"/>
      <c r="C674" s="202"/>
      <c r="D674" s="202"/>
      <c r="E674" s="202"/>
      <c r="F674" s="202"/>
      <c r="G674" s="202"/>
      <c r="H674" s="202"/>
      <c r="I674" s="184"/>
      <c r="J674" s="184"/>
      <c r="K674" s="184"/>
      <c r="L674" s="184"/>
      <c r="M674" s="184"/>
      <c r="N674" s="184"/>
      <c r="O674" s="211"/>
      <c r="P674" s="184"/>
      <c r="Q674" s="184"/>
      <c r="R674" s="184"/>
      <c r="S674" s="184"/>
      <c r="T674" s="184"/>
      <c r="U674" s="184"/>
      <c r="V674" s="184"/>
      <c r="W674" s="184"/>
      <c r="X674" s="184"/>
      <c r="Y674" s="184"/>
      <c r="Z674" s="184"/>
      <c r="AA674" s="184"/>
      <c r="AB674" s="184"/>
      <c r="AC674" s="184"/>
      <c r="AD674" s="184"/>
      <c r="AE674" s="184"/>
      <c r="AF674" s="184"/>
      <c r="AG674" s="184"/>
      <c r="AH674" s="197"/>
      <c r="AI674" s="184"/>
      <c r="AJ674" s="184"/>
      <c r="AK674" s="184"/>
      <c r="AL674" s="184"/>
      <c r="AM674" s="184"/>
      <c r="AN674" s="184"/>
      <c r="AO674" s="184"/>
      <c r="AP674" s="184"/>
      <c r="AQ674" s="184"/>
      <c r="AR674" s="184"/>
      <c r="AS674" s="184"/>
      <c r="AT674" s="184"/>
      <c r="AU674" s="184"/>
      <c r="AV674" s="184"/>
      <c r="AW674" s="184"/>
      <c r="AX674" s="184"/>
      <c r="AY674" s="187"/>
      <c r="AZ674" s="187"/>
    </row>
    <row r="675" spans="1:52" x14ac:dyDescent="0.25">
      <c r="A675" s="192">
        <f t="shared" si="10"/>
        <v>662</v>
      </c>
      <c r="B675" s="182"/>
      <c r="C675" s="202"/>
      <c r="D675" s="202"/>
      <c r="E675" s="202"/>
      <c r="F675" s="202"/>
      <c r="G675" s="202"/>
      <c r="H675" s="202"/>
      <c r="I675" s="184"/>
      <c r="J675" s="184"/>
      <c r="K675" s="184"/>
      <c r="L675" s="184"/>
      <c r="M675" s="184"/>
      <c r="N675" s="184"/>
      <c r="O675" s="211"/>
      <c r="P675" s="184"/>
      <c r="Q675" s="184"/>
      <c r="R675" s="184"/>
      <c r="S675" s="184"/>
      <c r="T675" s="184"/>
      <c r="U675" s="184"/>
      <c r="V675" s="184"/>
      <c r="W675" s="184"/>
      <c r="X675" s="184"/>
      <c r="Y675" s="184"/>
      <c r="Z675" s="184"/>
      <c r="AA675" s="184"/>
      <c r="AB675" s="184"/>
      <c r="AC675" s="184"/>
      <c r="AD675" s="184"/>
      <c r="AE675" s="184"/>
      <c r="AF675" s="184"/>
      <c r="AG675" s="184"/>
      <c r="AH675" s="197"/>
      <c r="AI675" s="184"/>
      <c r="AJ675" s="184"/>
      <c r="AK675" s="184"/>
      <c r="AL675" s="184"/>
      <c r="AM675" s="184"/>
      <c r="AN675" s="184"/>
      <c r="AO675" s="184"/>
      <c r="AP675" s="184"/>
      <c r="AQ675" s="184"/>
      <c r="AR675" s="184"/>
      <c r="AS675" s="184"/>
      <c r="AT675" s="184"/>
      <c r="AU675" s="184"/>
      <c r="AV675" s="184"/>
      <c r="AW675" s="184"/>
      <c r="AX675" s="184"/>
      <c r="AY675" s="187"/>
      <c r="AZ675" s="187"/>
    </row>
    <row r="676" spans="1:52" x14ac:dyDescent="0.25">
      <c r="A676" s="192">
        <f t="shared" si="10"/>
        <v>663</v>
      </c>
      <c r="B676" s="182"/>
      <c r="C676" s="202"/>
      <c r="D676" s="202"/>
      <c r="E676" s="202"/>
      <c r="F676" s="202"/>
      <c r="G676" s="202"/>
      <c r="H676" s="202"/>
      <c r="I676" s="184"/>
      <c r="J676" s="184"/>
      <c r="K676" s="184"/>
      <c r="L676" s="184"/>
      <c r="M676" s="184"/>
      <c r="N676" s="184"/>
      <c r="O676" s="211"/>
      <c r="P676" s="184"/>
      <c r="Q676" s="184"/>
      <c r="R676" s="184"/>
      <c r="S676" s="184"/>
      <c r="T676" s="184"/>
      <c r="U676" s="184"/>
      <c r="V676" s="184"/>
      <c r="W676" s="184"/>
      <c r="X676" s="184"/>
      <c r="Y676" s="184"/>
      <c r="Z676" s="184"/>
      <c r="AA676" s="184"/>
      <c r="AB676" s="184"/>
      <c r="AC676" s="184"/>
      <c r="AD676" s="184"/>
      <c r="AE676" s="184"/>
      <c r="AF676" s="184"/>
      <c r="AG676" s="184"/>
      <c r="AH676" s="197"/>
      <c r="AI676" s="184"/>
      <c r="AJ676" s="184"/>
      <c r="AK676" s="184"/>
      <c r="AL676" s="184"/>
      <c r="AM676" s="184"/>
      <c r="AN676" s="184"/>
      <c r="AO676" s="184"/>
      <c r="AP676" s="184"/>
      <c r="AQ676" s="184"/>
      <c r="AR676" s="184"/>
      <c r="AS676" s="184"/>
      <c r="AT676" s="184"/>
      <c r="AU676" s="184"/>
      <c r="AV676" s="184"/>
      <c r="AW676" s="184"/>
      <c r="AX676" s="184"/>
      <c r="AY676" s="187"/>
      <c r="AZ676" s="187"/>
    </row>
    <row r="677" spans="1:52" x14ac:dyDescent="0.25">
      <c r="A677" s="192">
        <f t="shared" si="10"/>
        <v>664</v>
      </c>
      <c r="B677" s="182"/>
      <c r="C677" s="202"/>
      <c r="D677" s="202"/>
      <c r="E677" s="202"/>
      <c r="F677" s="202"/>
      <c r="G677" s="202"/>
      <c r="H677" s="202"/>
      <c r="I677" s="184"/>
      <c r="J677" s="184"/>
      <c r="K677" s="184"/>
      <c r="L677" s="184"/>
      <c r="M677" s="184"/>
      <c r="N677" s="184"/>
      <c r="O677" s="211"/>
      <c r="P677" s="184"/>
      <c r="Q677" s="184"/>
      <c r="R677" s="184"/>
      <c r="S677" s="184"/>
      <c r="T677" s="184"/>
      <c r="U677" s="184"/>
      <c r="V677" s="184"/>
      <c r="W677" s="184"/>
      <c r="X677" s="184"/>
      <c r="Y677" s="184"/>
      <c r="Z677" s="184"/>
      <c r="AA677" s="184"/>
      <c r="AB677" s="184"/>
      <c r="AC677" s="184"/>
      <c r="AD677" s="184"/>
      <c r="AE677" s="184"/>
      <c r="AF677" s="184"/>
      <c r="AG677" s="184"/>
      <c r="AH677" s="197"/>
      <c r="AI677" s="184"/>
      <c r="AJ677" s="184"/>
      <c r="AK677" s="184"/>
      <c r="AL677" s="184"/>
      <c r="AM677" s="184"/>
      <c r="AN677" s="184"/>
      <c r="AO677" s="184"/>
      <c r="AP677" s="184"/>
      <c r="AQ677" s="184"/>
      <c r="AR677" s="184"/>
      <c r="AS677" s="184"/>
      <c r="AT677" s="184"/>
      <c r="AU677" s="184"/>
      <c r="AV677" s="184"/>
      <c r="AW677" s="184"/>
      <c r="AX677" s="184"/>
      <c r="AY677" s="187"/>
      <c r="AZ677" s="187"/>
    </row>
    <row r="678" spans="1:52" x14ac:dyDescent="0.25">
      <c r="A678" s="192">
        <f t="shared" si="10"/>
        <v>665</v>
      </c>
      <c r="B678" s="182"/>
      <c r="C678" s="202"/>
      <c r="D678" s="202"/>
      <c r="E678" s="202"/>
      <c r="F678" s="202"/>
      <c r="G678" s="202"/>
      <c r="H678" s="202"/>
      <c r="I678" s="184"/>
      <c r="J678" s="184"/>
      <c r="K678" s="184"/>
      <c r="L678" s="184"/>
      <c r="M678" s="184"/>
      <c r="N678" s="184"/>
      <c r="O678" s="211"/>
      <c r="P678" s="184"/>
      <c r="Q678" s="184"/>
      <c r="R678" s="184"/>
      <c r="S678" s="184"/>
      <c r="T678" s="184"/>
      <c r="U678" s="184"/>
      <c r="V678" s="184"/>
      <c r="W678" s="184"/>
      <c r="X678" s="184"/>
      <c r="Y678" s="184"/>
      <c r="Z678" s="184"/>
      <c r="AA678" s="184"/>
      <c r="AB678" s="184"/>
      <c r="AC678" s="184"/>
      <c r="AD678" s="184"/>
      <c r="AE678" s="184"/>
      <c r="AF678" s="184"/>
      <c r="AG678" s="184"/>
      <c r="AH678" s="197"/>
      <c r="AI678" s="184"/>
      <c r="AJ678" s="184"/>
      <c r="AK678" s="184"/>
      <c r="AL678" s="184"/>
      <c r="AM678" s="184"/>
      <c r="AN678" s="184"/>
      <c r="AO678" s="184"/>
      <c r="AP678" s="184"/>
      <c r="AQ678" s="184"/>
      <c r="AR678" s="184"/>
      <c r="AS678" s="184"/>
      <c r="AT678" s="184"/>
      <c r="AU678" s="184"/>
      <c r="AV678" s="184"/>
      <c r="AW678" s="184"/>
      <c r="AX678" s="184"/>
      <c r="AY678" s="187"/>
      <c r="AZ678" s="187"/>
    </row>
    <row r="679" spans="1:52" x14ac:dyDescent="0.25">
      <c r="A679" s="192">
        <f t="shared" si="10"/>
        <v>666</v>
      </c>
      <c r="B679" s="182"/>
      <c r="C679" s="202"/>
      <c r="D679" s="202"/>
      <c r="E679" s="202"/>
      <c r="F679" s="202"/>
      <c r="G679" s="202"/>
      <c r="H679" s="202"/>
      <c r="I679" s="184"/>
      <c r="J679" s="184"/>
      <c r="K679" s="184"/>
      <c r="L679" s="184"/>
      <c r="M679" s="184"/>
      <c r="N679" s="184"/>
      <c r="O679" s="211"/>
      <c r="P679" s="184"/>
      <c r="Q679" s="184"/>
      <c r="R679" s="184"/>
      <c r="S679" s="184"/>
      <c r="T679" s="184"/>
      <c r="U679" s="184"/>
      <c r="V679" s="184"/>
      <c r="W679" s="184"/>
      <c r="X679" s="184"/>
      <c r="Y679" s="184"/>
      <c r="Z679" s="184"/>
      <c r="AA679" s="184"/>
      <c r="AB679" s="184"/>
      <c r="AC679" s="184"/>
      <c r="AD679" s="184"/>
      <c r="AE679" s="184"/>
      <c r="AF679" s="184"/>
      <c r="AG679" s="184"/>
      <c r="AH679" s="197"/>
      <c r="AI679" s="184"/>
      <c r="AJ679" s="184"/>
      <c r="AK679" s="184"/>
      <c r="AL679" s="184"/>
      <c r="AM679" s="184"/>
      <c r="AN679" s="184"/>
      <c r="AO679" s="184"/>
      <c r="AP679" s="184"/>
      <c r="AQ679" s="184"/>
      <c r="AR679" s="184"/>
      <c r="AS679" s="184"/>
      <c r="AT679" s="184"/>
      <c r="AU679" s="184"/>
      <c r="AV679" s="184"/>
      <c r="AW679" s="184"/>
      <c r="AX679" s="184"/>
      <c r="AY679" s="187"/>
      <c r="AZ679" s="187"/>
    </row>
    <row r="680" spans="1:52" x14ac:dyDescent="0.25">
      <c r="A680" s="192">
        <f t="shared" si="10"/>
        <v>667</v>
      </c>
      <c r="B680" s="182"/>
      <c r="C680" s="202"/>
      <c r="D680" s="202"/>
      <c r="E680" s="202"/>
      <c r="F680" s="202"/>
      <c r="G680" s="202"/>
      <c r="H680" s="202"/>
      <c r="I680" s="184"/>
      <c r="J680" s="184"/>
      <c r="K680" s="184"/>
      <c r="L680" s="184"/>
      <c r="M680" s="184"/>
      <c r="N680" s="184"/>
      <c r="O680" s="211"/>
      <c r="P680" s="184"/>
      <c r="Q680" s="184"/>
      <c r="R680" s="184"/>
      <c r="S680" s="184"/>
      <c r="T680" s="184"/>
      <c r="U680" s="184"/>
      <c r="V680" s="184"/>
      <c r="W680" s="184"/>
      <c r="X680" s="184"/>
      <c r="Y680" s="184"/>
      <c r="Z680" s="184"/>
      <c r="AA680" s="184"/>
      <c r="AB680" s="184"/>
      <c r="AC680" s="184"/>
      <c r="AD680" s="184"/>
      <c r="AE680" s="184"/>
      <c r="AF680" s="184"/>
      <c r="AG680" s="184"/>
      <c r="AH680" s="197"/>
      <c r="AI680" s="184"/>
      <c r="AJ680" s="184"/>
      <c r="AK680" s="184"/>
      <c r="AL680" s="184"/>
      <c r="AM680" s="184"/>
      <c r="AN680" s="184"/>
      <c r="AO680" s="184"/>
      <c r="AP680" s="184"/>
      <c r="AQ680" s="184"/>
      <c r="AR680" s="184"/>
      <c r="AS680" s="184"/>
      <c r="AT680" s="184"/>
      <c r="AU680" s="184"/>
      <c r="AV680" s="184"/>
      <c r="AW680" s="184"/>
      <c r="AX680" s="184"/>
      <c r="AY680" s="187"/>
      <c r="AZ680" s="187"/>
    </row>
    <row r="681" spans="1:52" x14ac:dyDescent="0.25">
      <c r="A681" s="192">
        <f t="shared" si="10"/>
        <v>668</v>
      </c>
      <c r="B681" s="182"/>
      <c r="C681" s="202"/>
      <c r="D681" s="202"/>
      <c r="E681" s="202"/>
      <c r="F681" s="202"/>
      <c r="G681" s="202"/>
      <c r="H681" s="202"/>
      <c r="I681" s="184"/>
      <c r="J681" s="184"/>
      <c r="K681" s="184"/>
      <c r="L681" s="184"/>
      <c r="M681" s="184"/>
      <c r="N681" s="184"/>
      <c r="O681" s="211"/>
      <c r="P681" s="184"/>
      <c r="Q681" s="184"/>
      <c r="R681" s="184"/>
      <c r="S681" s="184"/>
      <c r="T681" s="184"/>
      <c r="U681" s="184"/>
      <c r="V681" s="184"/>
      <c r="W681" s="184"/>
      <c r="X681" s="184"/>
      <c r="Y681" s="184"/>
      <c r="Z681" s="184"/>
      <c r="AA681" s="184"/>
      <c r="AB681" s="184"/>
      <c r="AC681" s="184"/>
      <c r="AD681" s="184"/>
      <c r="AE681" s="184"/>
      <c r="AF681" s="184"/>
      <c r="AG681" s="184"/>
      <c r="AH681" s="197"/>
      <c r="AI681" s="184"/>
      <c r="AJ681" s="184"/>
      <c r="AK681" s="184"/>
      <c r="AL681" s="184"/>
      <c r="AM681" s="184"/>
      <c r="AN681" s="184"/>
      <c r="AO681" s="184"/>
      <c r="AP681" s="184"/>
      <c r="AQ681" s="184"/>
      <c r="AR681" s="184"/>
      <c r="AS681" s="184"/>
      <c r="AT681" s="184"/>
      <c r="AU681" s="184"/>
      <c r="AV681" s="184"/>
      <c r="AW681" s="184"/>
      <c r="AX681" s="184"/>
      <c r="AY681" s="187"/>
      <c r="AZ681" s="187"/>
    </row>
    <row r="682" spans="1:52" x14ac:dyDescent="0.25">
      <c r="A682" s="192">
        <f t="shared" si="10"/>
        <v>669</v>
      </c>
      <c r="B682" s="182"/>
      <c r="C682" s="202"/>
      <c r="D682" s="202"/>
      <c r="E682" s="202"/>
      <c r="F682" s="202"/>
      <c r="G682" s="202"/>
      <c r="H682" s="202"/>
      <c r="I682" s="184"/>
      <c r="J682" s="184"/>
      <c r="K682" s="184"/>
      <c r="L682" s="184"/>
      <c r="M682" s="184"/>
      <c r="N682" s="184"/>
      <c r="O682" s="211"/>
      <c r="P682" s="184"/>
      <c r="Q682" s="184"/>
      <c r="R682" s="184"/>
      <c r="S682" s="184"/>
      <c r="T682" s="184"/>
      <c r="U682" s="184"/>
      <c r="V682" s="184"/>
      <c r="W682" s="184"/>
      <c r="X682" s="184"/>
      <c r="Y682" s="184"/>
      <c r="Z682" s="184"/>
      <c r="AA682" s="184"/>
      <c r="AB682" s="184"/>
      <c r="AC682" s="184"/>
      <c r="AD682" s="184"/>
      <c r="AE682" s="184"/>
      <c r="AF682" s="184"/>
      <c r="AG682" s="184"/>
      <c r="AH682" s="197"/>
      <c r="AI682" s="184"/>
      <c r="AJ682" s="184"/>
      <c r="AK682" s="184"/>
      <c r="AL682" s="184"/>
      <c r="AM682" s="184"/>
      <c r="AN682" s="184"/>
      <c r="AO682" s="184"/>
      <c r="AP682" s="184"/>
      <c r="AQ682" s="184"/>
      <c r="AR682" s="184"/>
      <c r="AS682" s="184"/>
      <c r="AT682" s="184"/>
      <c r="AU682" s="184"/>
      <c r="AV682" s="184"/>
      <c r="AW682" s="184"/>
      <c r="AX682" s="184"/>
      <c r="AY682" s="187"/>
      <c r="AZ682" s="187"/>
    </row>
    <row r="683" spans="1:52" x14ac:dyDescent="0.25">
      <c r="A683" s="192">
        <f t="shared" si="10"/>
        <v>670</v>
      </c>
      <c r="B683" s="182"/>
      <c r="C683" s="202"/>
      <c r="D683" s="202"/>
      <c r="E683" s="202"/>
      <c r="F683" s="202"/>
      <c r="G683" s="202"/>
      <c r="H683" s="202"/>
      <c r="I683" s="184"/>
      <c r="J683" s="184"/>
      <c r="K683" s="184"/>
      <c r="L683" s="184"/>
      <c r="M683" s="184"/>
      <c r="N683" s="184"/>
      <c r="O683" s="211"/>
      <c r="P683" s="184"/>
      <c r="Q683" s="184"/>
      <c r="R683" s="184"/>
      <c r="S683" s="184"/>
      <c r="T683" s="184"/>
      <c r="U683" s="184"/>
      <c r="V683" s="184"/>
      <c r="W683" s="184"/>
      <c r="X683" s="184"/>
      <c r="Y683" s="184"/>
      <c r="Z683" s="184"/>
      <c r="AA683" s="184"/>
      <c r="AB683" s="184"/>
      <c r="AC683" s="184"/>
      <c r="AD683" s="184"/>
      <c r="AE683" s="184"/>
      <c r="AF683" s="184"/>
      <c r="AG683" s="184"/>
      <c r="AH683" s="197"/>
      <c r="AI683" s="184"/>
      <c r="AJ683" s="184"/>
      <c r="AK683" s="184"/>
      <c r="AL683" s="184"/>
      <c r="AM683" s="184"/>
      <c r="AN683" s="184"/>
      <c r="AO683" s="184"/>
      <c r="AP683" s="184"/>
      <c r="AQ683" s="184"/>
      <c r="AR683" s="184"/>
      <c r="AS683" s="184"/>
      <c r="AT683" s="184"/>
      <c r="AU683" s="184"/>
      <c r="AV683" s="184"/>
      <c r="AW683" s="184"/>
      <c r="AX683" s="184"/>
      <c r="AY683" s="187"/>
      <c r="AZ683" s="187"/>
    </row>
    <row r="684" spans="1:52" x14ac:dyDescent="0.25">
      <c r="A684" s="192">
        <f t="shared" si="10"/>
        <v>671</v>
      </c>
      <c r="B684" s="182"/>
      <c r="C684" s="202"/>
      <c r="D684" s="202"/>
      <c r="E684" s="202"/>
      <c r="F684" s="202"/>
      <c r="G684" s="202"/>
      <c r="H684" s="202"/>
      <c r="I684" s="184"/>
      <c r="J684" s="184"/>
      <c r="K684" s="184"/>
      <c r="L684" s="184"/>
      <c r="M684" s="184"/>
      <c r="N684" s="184"/>
      <c r="O684" s="211"/>
      <c r="P684" s="184"/>
      <c r="Q684" s="184"/>
      <c r="R684" s="184"/>
      <c r="S684" s="184"/>
      <c r="T684" s="184"/>
      <c r="U684" s="184"/>
      <c r="V684" s="184"/>
      <c r="W684" s="184"/>
      <c r="X684" s="184"/>
      <c r="Y684" s="184"/>
      <c r="Z684" s="184"/>
      <c r="AA684" s="184"/>
      <c r="AB684" s="184"/>
      <c r="AC684" s="184"/>
      <c r="AD684" s="184"/>
      <c r="AE684" s="184"/>
      <c r="AF684" s="184"/>
      <c r="AG684" s="184"/>
      <c r="AH684" s="197"/>
      <c r="AI684" s="184"/>
      <c r="AJ684" s="184"/>
      <c r="AK684" s="184"/>
      <c r="AL684" s="184"/>
      <c r="AM684" s="184"/>
      <c r="AN684" s="184"/>
      <c r="AO684" s="184"/>
      <c r="AP684" s="184"/>
      <c r="AQ684" s="184"/>
      <c r="AR684" s="184"/>
      <c r="AS684" s="184"/>
      <c r="AT684" s="184"/>
      <c r="AU684" s="184"/>
      <c r="AV684" s="184"/>
      <c r="AW684" s="184"/>
      <c r="AX684" s="184"/>
      <c r="AY684" s="187"/>
      <c r="AZ684" s="187"/>
    </row>
    <row r="685" spans="1:52" x14ac:dyDescent="0.25">
      <c r="A685" s="192">
        <f t="shared" si="10"/>
        <v>672</v>
      </c>
      <c r="B685" s="182"/>
      <c r="C685" s="202"/>
      <c r="D685" s="202"/>
      <c r="E685" s="202"/>
      <c r="F685" s="202"/>
      <c r="G685" s="202"/>
      <c r="H685" s="202"/>
      <c r="I685" s="184"/>
      <c r="J685" s="184"/>
      <c r="K685" s="184"/>
      <c r="L685" s="184"/>
      <c r="M685" s="184"/>
      <c r="N685" s="184"/>
      <c r="O685" s="211"/>
      <c r="P685" s="184"/>
      <c r="Q685" s="184"/>
      <c r="R685" s="184"/>
      <c r="S685" s="184"/>
      <c r="T685" s="184"/>
      <c r="U685" s="184"/>
      <c r="V685" s="184"/>
      <c r="W685" s="184"/>
      <c r="X685" s="184"/>
      <c r="Y685" s="184"/>
      <c r="Z685" s="184"/>
      <c r="AA685" s="184"/>
      <c r="AB685" s="184"/>
      <c r="AC685" s="184"/>
      <c r="AD685" s="184"/>
      <c r="AE685" s="184"/>
      <c r="AF685" s="184"/>
      <c r="AG685" s="184"/>
      <c r="AH685" s="197"/>
      <c r="AI685" s="184"/>
      <c r="AJ685" s="184"/>
      <c r="AK685" s="184"/>
      <c r="AL685" s="184"/>
      <c r="AM685" s="184"/>
      <c r="AN685" s="184"/>
      <c r="AO685" s="184"/>
      <c r="AP685" s="184"/>
      <c r="AQ685" s="184"/>
      <c r="AR685" s="184"/>
      <c r="AS685" s="184"/>
      <c r="AT685" s="184"/>
      <c r="AU685" s="184"/>
      <c r="AV685" s="184"/>
      <c r="AW685" s="184"/>
      <c r="AX685" s="184"/>
      <c r="AY685" s="187"/>
      <c r="AZ685" s="187"/>
    </row>
    <row r="686" spans="1:52" x14ac:dyDescent="0.25">
      <c r="A686" s="192">
        <f t="shared" si="10"/>
        <v>673</v>
      </c>
      <c r="B686" s="182"/>
      <c r="C686" s="202"/>
      <c r="D686" s="202"/>
      <c r="E686" s="202"/>
      <c r="F686" s="202"/>
      <c r="G686" s="202"/>
      <c r="H686" s="202"/>
      <c r="I686" s="184"/>
      <c r="J686" s="184"/>
      <c r="K686" s="184"/>
      <c r="L686" s="184"/>
      <c r="M686" s="184"/>
      <c r="N686" s="184"/>
      <c r="O686" s="211"/>
      <c r="P686" s="184"/>
      <c r="Q686" s="184"/>
      <c r="R686" s="184"/>
      <c r="S686" s="184"/>
      <c r="T686" s="184"/>
      <c r="U686" s="184"/>
      <c r="V686" s="184"/>
      <c r="W686" s="184"/>
      <c r="X686" s="184"/>
      <c r="Y686" s="184"/>
      <c r="Z686" s="184"/>
      <c r="AA686" s="184"/>
      <c r="AB686" s="184"/>
      <c r="AC686" s="184"/>
      <c r="AD686" s="184"/>
      <c r="AE686" s="184"/>
      <c r="AF686" s="184"/>
      <c r="AG686" s="184"/>
      <c r="AH686" s="197"/>
      <c r="AI686" s="184"/>
      <c r="AJ686" s="184"/>
      <c r="AK686" s="184"/>
      <c r="AL686" s="184"/>
      <c r="AM686" s="184"/>
      <c r="AN686" s="184"/>
      <c r="AO686" s="184"/>
      <c r="AP686" s="184"/>
      <c r="AQ686" s="184"/>
      <c r="AR686" s="184"/>
      <c r="AS686" s="184"/>
      <c r="AT686" s="184"/>
      <c r="AU686" s="184"/>
      <c r="AV686" s="184"/>
      <c r="AW686" s="184"/>
      <c r="AX686" s="184"/>
      <c r="AY686" s="187"/>
      <c r="AZ686" s="187"/>
    </row>
    <row r="687" spans="1:52" x14ac:dyDescent="0.25">
      <c r="A687" s="192">
        <f t="shared" si="10"/>
        <v>674</v>
      </c>
      <c r="B687" s="182"/>
      <c r="C687" s="202"/>
      <c r="D687" s="202"/>
      <c r="E687" s="202"/>
      <c r="F687" s="202"/>
      <c r="G687" s="202"/>
      <c r="H687" s="202"/>
      <c r="I687" s="184"/>
      <c r="J687" s="184"/>
      <c r="K687" s="184"/>
      <c r="L687" s="184"/>
      <c r="M687" s="184"/>
      <c r="N687" s="184"/>
      <c r="O687" s="211"/>
      <c r="P687" s="184"/>
      <c r="Q687" s="184"/>
      <c r="R687" s="184"/>
      <c r="S687" s="184"/>
      <c r="T687" s="184"/>
      <c r="U687" s="184"/>
      <c r="V687" s="184"/>
      <c r="W687" s="184"/>
      <c r="X687" s="184"/>
      <c r="Y687" s="184"/>
      <c r="Z687" s="184"/>
      <c r="AA687" s="184"/>
      <c r="AB687" s="184"/>
      <c r="AC687" s="184"/>
      <c r="AD687" s="184"/>
      <c r="AE687" s="184"/>
      <c r="AF687" s="184"/>
      <c r="AG687" s="184"/>
      <c r="AH687" s="197"/>
      <c r="AI687" s="184"/>
      <c r="AJ687" s="184"/>
      <c r="AK687" s="184"/>
      <c r="AL687" s="184"/>
      <c r="AM687" s="184"/>
      <c r="AN687" s="184"/>
      <c r="AO687" s="184"/>
      <c r="AP687" s="184"/>
      <c r="AQ687" s="184"/>
      <c r="AR687" s="184"/>
      <c r="AS687" s="184"/>
      <c r="AT687" s="184"/>
      <c r="AU687" s="184"/>
      <c r="AV687" s="184"/>
      <c r="AW687" s="184"/>
      <c r="AX687" s="184"/>
      <c r="AY687" s="187"/>
      <c r="AZ687" s="187"/>
    </row>
    <row r="688" spans="1:52" x14ac:dyDescent="0.25">
      <c r="A688" s="192">
        <f t="shared" si="10"/>
        <v>675</v>
      </c>
      <c r="B688" s="182"/>
      <c r="C688" s="202"/>
      <c r="D688" s="202"/>
      <c r="E688" s="202"/>
      <c r="F688" s="202"/>
      <c r="G688" s="202"/>
      <c r="H688" s="202"/>
      <c r="I688" s="184"/>
      <c r="J688" s="184"/>
      <c r="K688" s="184"/>
      <c r="L688" s="184"/>
      <c r="M688" s="184"/>
      <c r="N688" s="184"/>
      <c r="O688" s="211"/>
      <c r="P688" s="184"/>
      <c r="Q688" s="184"/>
      <c r="R688" s="184"/>
      <c r="S688" s="184"/>
      <c r="T688" s="184"/>
      <c r="U688" s="184"/>
      <c r="V688" s="184"/>
      <c r="W688" s="184"/>
      <c r="X688" s="184"/>
      <c r="Y688" s="184"/>
      <c r="Z688" s="184"/>
      <c r="AA688" s="184"/>
      <c r="AB688" s="184"/>
      <c r="AC688" s="184"/>
      <c r="AD688" s="184"/>
      <c r="AE688" s="184"/>
      <c r="AF688" s="184"/>
      <c r="AG688" s="184"/>
      <c r="AH688" s="197"/>
      <c r="AI688" s="184"/>
      <c r="AJ688" s="184"/>
      <c r="AK688" s="184"/>
      <c r="AL688" s="184"/>
      <c r="AM688" s="184"/>
      <c r="AN688" s="184"/>
      <c r="AO688" s="184"/>
      <c r="AP688" s="184"/>
      <c r="AQ688" s="184"/>
      <c r="AR688" s="184"/>
      <c r="AS688" s="184"/>
      <c r="AT688" s="184"/>
      <c r="AU688" s="184"/>
      <c r="AV688" s="184"/>
      <c r="AW688" s="184"/>
      <c r="AX688" s="184"/>
      <c r="AY688" s="187"/>
      <c r="AZ688" s="187"/>
    </row>
    <row r="689" spans="1:52" x14ac:dyDescent="0.25">
      <c r="A689" s="192">
        <f t="shared" si="10"/>
        <v>676</v>
      </c>
      <c r="B689" s="182"/>
      <c r="C689" s="202"/>
      <c r="D689" s="202"/>
      <c r="E689" s="202"/>
      <c r="F689" s="202"/>
      <c r="G689" s="202"/>
      <c r="H689" s="202"/>
      <c r="I689" s="184"/>
      <c r="J689" s="184"/>
      <c r="K689" s="184"/>
      <c r="L689" s="184"/>
      <c r="M689" s="184"/>
      <c r="N689" s="184"/>
      <c r="O689" s="211"/>
      <c r="P689" s="184"/>
      <c r="Q689" s="184"/>
      <c r="R689" s="184"/>
      <c r="S689" s="184"/>
      <c r="T689" s="184"/>
      <c r="U689" s="184"/>
      <c r="V689" s="184"/>
      <c r="W689" s="184"/>
      <c r="X689" s="184"/>
      <c r="Y689" s="184"/>
      <c r="Z689" s="184"/>
      <c r="AA689" s="184"/>
      <c r="AB689" s="184"/>
      <c r="AC689" s="184"/>
      <c r="AD689" s="184"/>
      <c r="AE689" s="184"/>
      <c r="AF689" s="184"/>
      <c r="AG689" s="184"/>
      <c r="AH689" s="197"/>
      <c r="AI689" s="184"/>
      <c r="AJ689" s="184"/>
      <c r="AK689" s="184"/>
      <c r="AL689" s="184"/>
      <c r="AM689" s="184"/>
      <c r="AN689" s="184"/>
      <c r="AO689" s="184"/>
      <c r="AP689" s="184"/>
      <c r="AQ689" s="184"/>
      <c r="AR689" s="184"/>
      <c r="AS689" s="184"/>
      <c r="AT689" s="184"/>
      <c r="AU689" s="184"/>
      <c r="AV689" s="184"/>
      <c r="AW689" s="184"/>
      <c r="AX689" s="184"/>
      <c r="AY689" s="187"/>
      <c r="AZ689" s="187"/>
    </row>
    <row r="690" spans="1:52" x14ac:dyDescent="0.25">
      <c r="A690" s="192">
        <f t="shared" si="10"/>
        <v>677</v>
      </c>
      <c r="B690" s="182"/>
      <c r="C690" s="202"/>
      <c r="D690" s="202"/>
      <c r="E690" s="202"/>
      <c r="F690" s="202"/>
      <c r="G690" s="202"/>
      <c r="H690" s="202"/>
      <c r="I690" s="184"/>
      <c r="J690" s="184"/>
      <c r="K690" s="184"/>
      <c r="L690" s="184"/>
      <c r="M690" s="184"/>
      <c r="N690" s="184"/>
      <c r="O690" s="211"/>
      <c r="P690" s="184"/>
      <c r="Q690" s="184"/>
      <c r="R690" s="184"/>
      <c r="S690" s="184"/>
      <c r="T690" s="184"/>
      <c r="U690" s="184"/>
      <c r="V690" s="184"/>
      <c r="W690" s="184"/>
      <c r="X690" s="184"/>
      <c r="Y690" s="184"/>
      <c r="Z690" s="184"/>
      <c r="AA690" s="184"/>
      <c r="AB690" s="184"/>
      <c r="AC690" s="184"/>
      <c r="AD690" s="184"/>
      <c r="AE690" s="184"/>
      <c r="AF690" s="184"/>
      <c r="AG690" s="184"/>
      <c r="AH690" s="197"/>
      <c r="AI690" s="184"/>
      <c r="AJ690" s="184"/>
      <c r="AK690" s="184"/>
      <c r="AL690" s="184"/>
      <c r="AM690" s="184"/>
      <c r="AN690" s="184"/>
      <c r="AO690" s="184"/>
      <c r="AP690" s="184"/>
      <c r="AQ690" s="184"/>
      <c r="AR690" s="184"/>
      <c r="AS690" s="184"/>
      <c r="AT690" s="184"/>
      <c r="AU690" s="184"/>
      <c r="AV690" s="184"/>
      <c r="AW690" s="184"/>
      <c r="AX690" s="184"/>
      <c r="AY690" s="187"/>
      <c r="AZ690" s="187"/>
    </row>
    <row r="691" spans="1:52" x14ac:dyDescent="0.25">
      <c r="A691" s="192">
        <f t="shared" si="10"/>
        <v>678</v>
      </c>
      <c r="B691" s="182"/>
      <c r="C691" s="202"/>
      <c r="D691" s="202"/>
      <c r="E691" s="202"/>
      <c r="F691" s="202"/>
      <c r="G691" s="202"/>
      <c r="H691" s="202"/>
      <c r="I691" s="184"/>
      <c r="J691" s="184"/>
      <c r="K691" s="184"/>
      <c r="L691" s="184"/>
      <c r="M691" s="184"/>
      <c r="N691" s="184"/>
      <c r="O691" s="211"/>
      <c r="P691" s="184"/>
      <c r="Q691" s="184"/>
      <c r="R691" s="184"/>
      <c r="S691" s="184"/>
      <c r="T691" s="184"/>
      <c r="U691" s="184"/>
      <c r="V691" s="184"/>
      <c r="W691" s="184"/>
      <c r="X691" s="184"/>
      <c r="Y691" s="184"/>
      <c r="Z691" s="184"/>
      <c r="AA691" s="184"/>
      <c r="AB691" s="184"/>
      <c r="AC691" s="184"/>
      <c r="AD691" s="184"/>
      <c r="AE691" s="184"/>
      <c r="AF691" s="184"/>
      <c r="AG691" s="184"/>
      <c r="AH691" s="197"/>
      <c r="AI691" s="184"/>
      <c r="AJ691" s="184"/>
      <c r="AK691" s="184"/>
      <c r="AL691" s="184"/>
      <c r="AM691" s="184"/>
      <c r="AN691" s="184"/>
      <c r="AO691" s="184"/>
      <c r="AP691" s="184"/>
      <c r="AQ691" s="184"/>
      <c r="AR691" s="184"/>
      <c r="AS691" s="184"/>
      <c r="AT691" s="184"/>
      <c r="AU691" s="184"/>
      <c r="AV691" s="184"/>
      <c r="AW691" s="184"/>
      <c r="AX691" s="184"/>
      <c r="AY691" s="187"/>
      <c r="AZ691" s="187"/>
    </row>
    <row r="692" spans="1:52" x14ac:dyDescent="0.25">
      <c r="A692" s="192">
        <f t="shared" si="10"/>
        <v>679</v>
      </c>
      <c r="B692" s="182"/>
      <c r="C692" s="202"/>
      <c r="D692" s="202"/>
      <c r="E692" s="202"/>
      <c r="F692" s="202"/>
      <c r="G692" s="202"/>
      <c r="H692" s="202"/>
      <c r="I692" s="184"/>
      <c r="J692" s="184"/>
      <c r="K692" s="184"/>
      <c r="L692" s="184"/>
      <c r="M692" s="184"/>
      <c r="N692" s="184"/>
      <c r="O692" s="211"/>
      <c r="P692" s="184"/>
      <c r="Q692" s="184"/>
      <c r="R692" s="184"/>
      <c r="S692" s="184"/>
      <c r="T692" s="184"/>
      <c r="U692" s="184"/>
      <c r="V692" s="184"/>
      <c r="W692" s="184"/>
      <c r="X692" s="184"/>
      <c r="Y692" s="184"/>
      <c r="Z692" s="184"/>
      <c r="AA692" s="184"/>
      <c r="AB692" s="184"/>
      <c r="AC692" s="184"/>
      <c r="AD692" s="184"/>
      <c r="AE692" s="184"/>
      <c r="AF692" s="184"/>
      <c r="AG692" s="184"/>
      <c r="AH692" s="197"/>
      <c r="AI692" s="184"/>
      <c r="AJ692" s="184"/>
      <c r="AK692" s="184"/>
      <c r="AL692" s="184"/>
      <c r="AM692" s="184"/>
      <c r="AN692" s="184"/>
      <c r="AO692" s="184"/>
      <c r="AP692" s="184"/>
      <c r="AQ692" s="184"/>
      <c r="AR692" s="184"/>
      <c r="AS692" s="184"/>
      <c r="AT692" s="184"/>
      <c r="AU692" s="184"/>
      <c r="AV692" s="184"/>
      <c r="AW692" s="184"/>
      <c r="AX692" s="184"/>
      <c r="AY692" s="187"/>
      <c r="AZ692" s="187"/>
    </row>
    <row r="693" spans="1:52" x14ac:dyDescent="0.25">
      <c r="A693" s="192">
        <f t="shared" si="10"/>
        <v>680</v>
      </c>
      <c r="B693" s="182"/>
      <c r="C693" s="202"/>
      <c r="D693" s="202"/>
      <c r="E693" s="202"/>
      <c r="F693" s="202"/>
      <c r="G693" s="202"/>
      <c r="H693" s="202"/>
      <c r="I693" s="184"/>
      <c r="J693" s="184"/>
      <c r="K693" s="184"/>
      <c r="L693" s="184"/>
      <c r="M693" s="184"/>
      <c r="N693" s="184"/>
      <c r="O693" s="211"/>
      <c r="P693" s="184"/>
      <c r="Q693" s="184"/>
      <c r="R693" s="184"/>
      <c r="S693" s="184"/>
      <c r="T693" s="184"/>
      <c r="U693" s="184"/>
      <c r="V693" s="184"/>
      <c r="W693" s="184"/>
      <c r="X693" s="184"/>
      <c r="Y693" s="184"/>
      <c r="Z693" s="184"/>
      <c r="AA693" s="184"/>
      <c r="AB693" s="184"/>
      <c r="AC693" s="184"/>
      <c r="AD693" s="184"/>
      <c r="AE693" s="184"/>
      <c r="AF693" s="184"/>
      <c r="AG693" s="184"/>
      <c r="AH693" s="197"/>
      <c r="AI693" s="184"/>
      <c r="AJ693" s="184"/>
      <c r="AK693" s="184"/>
      <c r="AL693" s="184"/>
      <c r="AM693" s="184"/>
      <c r="AN693" s="184"/>
      <c r="AO693" s="184"/>
      <c r="AP693" s="184"/>
      <c r="AQ693" s="184"/>
      <c r="AR693" s="184"/>
      <c r="AS693" s="184"/>
      <c r="AT693" s="184"/>
      <c r="AU693" s="184"/>
      <c r="AV693" s="184"/>
      <c r="AW693" s="184"/>
      <c r="AX693" s="184"/>
      <c r="AY693" s="187"/>
      <c r="AZ693" s="187"/>
    </row>
    <row r="694" spans="1:52" x14ac:dyDescent="0.25">
      <c r="A694" s="192">
        <f t="shared" si="10"/>
        <v>681</v>
      </c>
      <c r="B694" s="182"/>
      <c r="C694" s="202"/>
      <c r="D694" s="202"/>
      <c r="E694" s="202"/>
      <c r="F694" s="202"/>
      <c r="G694" s="202"/>
      <c r="H694" s="202"/>
      <c r="I694" s="184"/>
      <c r="J694" s="184"/>
      <c r="K694" s="184"/>
      <c r="L694" s="184"/>
      <c r="M694" s="184"/>
      <c r="N694" s="184"/>
      <c r="O694" s="211"/>
      <c r="P694" s="184"/>
      <c r="Q694" s="184"/>
      <c r="R694" s="184"/>
      <c r="S694" s="184"/>
      <c r="T694" s="184"/>
      <c r="U694" s="184"/>
      <c r="V694" s="184"/>
      <c r="W694" s="184"/>
      <c r="X694" s="184"/>
      <c r="Y694" s="184"/>
      <c r="Z694" s="184"/>
      <c r="AA694" s="184"/>
      <c r="AB694" s="184"/>
      <c r="AC694" s="184"/>
      <c r="AD694" s="184"/>
      <c r="AE694" s="184"/>
      <c r="AF694" s="184"/>
      <c r="AG694" s="184"/>
      <c r="AH694" s="197"/>
      <c r="AI694" s="184"/>
      <c r="AJ694" s="184"/>
      <c r="AK694" s="184"/>
      <c r="AL694" s="184"/>
      <c r="AM694" s="184"/>
      <c r="AN694" s="184"/>
      <c r="AO694" s="184"/>
      <c r="AP694" s="184"/>
      <c r="AQ694" s="184"/>
      <c r="AR694" s="184"/>
      <c r="AS694" s="184"/>
      <c r="AT694" s="184"/>
      <c r="AU694" s="184"/>
      <c r="AV694" s="184"/>
      <c r="AW694" s="184"/>
      <c r="AX694" s="184"/>
      <c r="AY694" s="187"/>
      <c r="AZ694" s="187"/>
    </row>
    <row r="695" spans="1:52" x14ac:dyDescent="0.25">
      <c r="A695" s="192">
        <f t="shared" si="10"/>
        <v>682</v>
      </c>
      <c r="B695" s="182"/>
      <c r="C695" s="202"/>
      <c r="D695" s="202"/>
      <c r="E695" s="202"/>
      <c r="F695" s="202"/>
      <c r="G695" s="202"/>
      <c r="H695" s="202"/>
      <c r="I695" s="184"/>
      <c r="J695" s="184"/>
      <c r="K695" s="184"/>
      <c r="L695" s="184"/>
      <c r="M695" s="184"/>
      <c r="N695" s="184"/>
      <c r="O695" s="211"/>
      <c r="P695" s="184"/>
      <c r="Q695" s="184"/>
      <c r="R695" s="184"/>
      <c r="S695" s="184"/>
      <c r="T695" s="184"/>
      <c r="U695" s="184"/>
      <c r="V695" s="184"/>
      <c r="W695" s="184"/>
      <c r="X695" s="184"/>
      <c r="Y695" s="184"/>
      <c r="Z695" s="184"/>
      <c r="AA695" s="184"/>
      <c r="AB695" s="184"/>
      <c r="AC695" s="184"/>
      <c r="AD695" s="184"/>
      <c r="AE695" s="184"/>
      <c r="AF695" s="184"/>
      <c r="AG695" s="184"/>
      <c r="AH695" s="197"/>
      <c r="AI695" s="184"/>
      <c r="AJ695" s="184"/>
      <c r="AK695" s="184"/>
      <c r="AL695" s="184"/>
      <c r="AM695" s="184"/>
      <c r="AN695" s="184"/>
      <c r="AO695" s="184"/>
      <c r="AP695" s="184"/>
      <c r="AQ695" s="184"/>
      <c r="AR695" s="184"/>
      <c r="AS695" s="184"/>
      <c r="AT695" s="184"/>
      <c r="AU695" s="184"/>
      <c r="AV695" s="184"/>
      <c r="AW695" s="184"/>
      <c r="AX695" s="184"/>
      <c r="AY695" s="187"/>
      <c r="AZ695" s="187"/>
    </row>
    <row r="696" spans="1:52" x14ac:dyDescent="0.25">
      <c r="A696" s="192">
        <f t="shared" si="10"/>
        <v>683</v>
      </c>
      <c r="B696" s="182"/>
      <c r="C696" s="202"/>
      <c r="D696" s="202"/>
      <c r="E696" s="202"/>
      <c r="F696" s="202"/>
      <c r="G696" s="202"/>
      <c r="H696" s="202"/>
      <c r="I696" s="184"/>
      <c r="J696" s="184"/>
      <c r="K696" s="184"/>
      <c r="L696" s="184"/>
      <c r="M696" s="184"/>
      <c r="N696" s="184"/>
      <c r="O696" s="211"/>
      <c r="P696" s="184"/>
      <c r="Q696" s="184"/>
      <c r="R696" s="184"/>
      <c r="S696" s="184"/>
      <c r="T696" s="184"/>
      <c r="U696" s="184"/>
      <c r="V696" s="184"/>
      <c r="W696" s="184"/>
      <c r="X696" s="184"/>
      <c r="Y696" s="184"/>
      <c r="Z696" s="184"/>
      <c r="AA696" s="184"/>
      <c r="AB696" s="184"/>
      <c r="AC696" s="184"/>
      <c r="AD696" s="184"/>
      <c r="AE696" s="184"/>
      <c r="AF696" s="184"/>
      <c r="AG696" s="184"/>
      <c r="AH696" s="197"/>
      <c r="AI696" s="184"/>
      <c r="AJ696" s="184"/>
      <c r="AK696" s="184"/>
      <c r="AL696" s="184"/>
      <c r="AM696" s="184"/>
      <c r="AN696" s="184"/>
      <c r="AO696" s="184"/>
      <c r="AP696" s="184"/>
      <c r="AQ696" s="184"/>
      <c r="AR696" s="184"/>
      <c r="AS696" s="184"/>
      <c r="AT696" s="184"/>
      <c r="AU696" s="184"/>
      <c r="AV696" s="184"/>
      <c r="AW696" s="184"/>
      <c r="AX696" s="184"/>
      <c r="AY696" s="187"/>
      <c r="AZ696" s="187"/>
    </row>
    <row r="697" spans="1:52" x14ac:dyDescent="0.25">
      <c r="A697" s="192">
        <f t="shared" si="10"/>
        <v>684</v>
      </c>
      <c r="B697" s="182"/>
      <c r="C697" s="202"/>
      <c r="D697" s="202"/>
      <c r="E697" s="202"/>
      <c r="F697" s="202"/>
      <c r="G697" s="202"/>
      <c r="H697" s="202"/>
      <c r="I697" s="184"/>
      <c r="J697" s="184"/>
      <c r="K697" s="184"/>
      <c r="L697" s="184"/>
      <c r="M697" s="184"/>
      <c r="N697" s="184"/>
      <c r="O697" s="211"/>
      <c r="P697" s="184"/>
      <c r="Q697" s="184"/>
      <c r="R697" s="184"/>
      <c r="S697" s="184"/>
      <c r="T697" s="184"/>
      <c r="U697" s="184"/>
      <c r="V697" s="184"/>
      <c r="W697" s="184"/>
      <c r="X697" s="184"/>
      <c r="Y697" s="184"/>
      <c r="Z697" s="184"/>
      <c r="AA697" s="184"/>
      <c r="AB697" s="184"/>
      <c r="AC697" s="184"/>
      <c r="AD697" s="184"/>
      <c r="AE697" s="184"/>
      <c r="AF697" s="184"/>
      <c r="AG697" s="184"/>
      <c r="AH697" s="197"/>
      <c r="AI697" s="184"/>
      <c r="AJ697" s="184"/>
      <c r="AK697" s="184"/>
      <c r="AL697" s="184"/>
      <c r="AM697" s="184"/>
      <c r="AN697" s="184"/>
      <c r="AO697" s="184"/>
      <c r="AP697" s="184"/>
      <c r="AQ697" s="184"/>
      <c r="AR697" s="184"/>
      <c r="AS697" s="184"/>
      <c r="AT697" s="184"/>
      <c r="AU697" s="184"/>
      <c r="AV697" s="184"/>
      <c r="AW697" s="184"/>
      <c r="AX697" s="184"/>
      <c r="AY697" s="187"/>
      <c r="AZ697" s="187"/>
    </row>
    <row r="698" spans="1:52" x14ac:dyDescent="0.25">
      <c r="A698" s="192">
        <f t="shared" si="10"/>
        <v>685</v>
      </c>
      <c r="B698" s="182"/>
      <c r="C698" s="202"/>
      <c r="D698" s="202"/>
      <c r="E698" s="202"/>
      <c r="F698" s="202"/>
      <c r="G698" s="202"/>
      <c r="H698" s="202"/>
      <c r="I698" s="184"/>
      <c r="J698" s="184"/>
      <c r="K698" s="184"/>
      <c r="L698" s="184"/>
      <c r="M698" s="184"/>
      <c r="N698" s="184"/>
      <c r="O698" s="211"/>
      <c r="P698" s="184"/>
      <c r="Q698" s="184"/>
      <c r="R698" s="184"/>
      <c r="S698" s="184"/>
      <c r="T698" s="184"/>
      <c r="U698" s="184"/>
      <c r="V698" s="184"/>
      <c r="W698" s="184"/>
      <c r="X698" s="184"/>
      <c r="Y698" s="184"/>
      <c r="Z698" s="184"/>
      <c r="AA698" s="184"/>
      <c r="AB698" s="184"/>
      <c r="AC698" s="184"/>
      <c r="AD698" s="184"/>
      <c r="AE698" s="184"/>
      <c r="AF698" s="184"/>
      <c r="AG698" s="184"/>
      <c r="AH698" s="197"/>
      <c r="AI698" s="184"/>
      <c r="AJ698" s="184"/>
      <c r="AK698" s="184"/>
      <c r="AL698" s="184"/>
      <c r="AM698" s="184"/>
      <c r="AN698" s="184"/>
      <c r="AO698" s="184"/>
      <c r="AP698" s="184"/>
      <c r="AQ698" s="184"/>
      <c r="AR698" s="184"/>
      <c r="AS698" s="184"/>
      <c r="AT698" s="184"/>
      <c r="AU698" s="184"/>
      <c r="AV698" s="184"/>
      <c r="AW698" s="184"/>
      <c r="AX698" s="184"/>
      <c r="AY698" s="187"/>
      <c r="AZ698" s="187"/>
    </row>
    <row r="699" spans="1:52" x14ac:dyDescent="0.25">
      <c r="A699" s="192">
        <f t="shared" si="10"/>
        <v>686</v>
      </c>
      <c r="B699" s="182"/>
      <c r="C699" s="202"/>
      <c r="D699" s="202"/>
      <c r="E699" s="202"/>
      <c r="F699" s="202"/>
      <c r="G699" s="202"/>
      <c r="H699" s="202"/>
      <c r="I699" s="184"/>
      <c r="J699" s="184"/>
      <c r="K699" s="184"/>
      <c r="L699" s="184"/>
      <c r="M699" s="184"/>
      <c r="N699" s="184"/>
      <c r="O699" s="211"/>
      <c r="P699" s="184"/>
      <c r="Q699" s="184"/>
      <c r="R699" s="184"/>
      <c r="S699" s="184"/>
      <c r="T699" s="184"/>
      <c r="U699" s="184"/>
      <c r="V699" s="184"/>
      <c r="W699" s="184"/>
      <c r="X699" s="184"/>
      <c r="Y699" s="184"/>
      <c r="Z699" s="184"/>
      <c r="AA699" s="184"/>
      <c r="AB699" s="184"/>
      <c r="AC699" s="184"/>
      <c r="AD699" s="184"/>
      <c r="AE699" s="184"/>
      <c r="AF699" s="184"/>
      <c r="AG699" s="184"/>
      <c r="AH699" s="197"/>
      <c r="AI699" s="184"/>
      <c r="AJ699" s="184"/>
      <c r="AK699" s="184"/>
      <c r="AL699" s="184"/>
      <c r="AM699" s="184"/>
      <c r="AN699" s="184"/>
      <c r="AO699" s="184"/>
      <c r="AP699" s="184"/>
      <c r="AQ699" s="184"/>
      <c r="AR699" s="184"/>
      <c r="AS699" s="184"/>
      <c r="AT699" s="184"/>
      <c r="AU699" s="184"/>
      <c r="AV699" s="184"/>
      <c r="AW699" s="184"/>
      <c r="AX699" s="184"/>
      <c r="AY699" s="187"/>
      <c r="AZ699" s="187"/>
    </row>
    <row r="700" spans="1:52" x14ac:dyDescent="0.25">
      <c r="A700" s="192">
        <f t="shared" si="10"/>
        <v>687</v>
      </c>
      <c r="B700" s="182"/>
      <c r="C700" s="202"/>
      <c r="D700" s="202"/>
      <c r="E700" s="202"/>
      <c r="F700" s="202"/>
      <c r="G700" s="202"/>
      <c r="H700" s="202"/>
      <c r="I700" s="184"/>
      <c r="J700" s="184"/>
      <c r="K700" s="184"/>
      <c r="L700" s="184"/>
      <c r="M700" s="184"/>
      <c r="N700" s="184"/>
      <c r="O700" s="211"/>
      <c r="P700" s="184"/>
      <c r="Q700" s="184"/>
      <c r="R700" s="184"/>
      <c r="S700" s="184"/>
      <c r="T700" s="184"/>
      <c r="U700" s="184"/>
      <c r="V700" s="184"/>
      <c r="W700" s="184"/>
      <c r="X700" s="184"/>
      <c r="Y700" s="184"/>
      <c r="Z700" s="184"/>
      <c r="AA700" s="184"/>
      <c r="AB700" s="184"/>
      <c r="AC700" s="184"/>
      <c r="AD700" s="184"/>
      <c r="AE700" s="184"/>
      <c r="AF700" s="184"/>
      <c r="AG700" s="184"/>
      <c r="AH700" s="197"/>
      <c r="AI700" s="184"/>
      <c r="AJ700" s="184"/>
      <c r="AK700" s="184"/>
      <c r="AL700" s="184"/>
      <c r="AM700" s="184"/>
      <c r="AN700" s="184"/>
      <c r="AO700" s="184"/>
      <c r="AP700" s="184"/>
      <c r="AQ700" s="184"/>
      <c r="AR700" s="184"/>
      <c r="AS700" s="184"/>
      <c r="AT700" s="184"/>
      <c r="AU700" s="184"/>
      <c r="AV700" s="184"/>
      <c r="AW700" s="184"/>
      <c r="AX700" s="184"/>
      <c r="AY700" s="187"/>
      <c r="AZ700" s="187"/>
    </row>
    <row r="701" spans="1:52" x14ac:dyDescent="0.25">
      <c r="A701" s="192">
        <f t="shared" si="10"/>
        <v>688</v>
      </c>
      <c r="B701" s="182"/>
      <c r="C701" s="202"/>
      <c r="D701" s="202"/>
      <c r="E701" s="202"/>
      <c r="F701" s="202"/>
      <c r="G701" s="202"/>
      <c r="H701" s="202"/>
      <c r="I701" s="184"/>
      <c r="J701" s="184"/>
      <c r="K701" s="184"/>
      <c r="L701" s="184"/>
      <c r="M701" s="184"/>
      <c r="N701" s="184"/>
      <c r="O701" s="211"/>
      <c r="P701" s="184"/>
      <c r="Q701" s="184"/>
      <c r="R701" s="184"/>
      <c r="S701" s="184"/>
      <c r="T701" s="184"/>
      <c r="U701" s="184"/>
      <c r="V701" s="184"/>
      <c r="W701" s="184"/>
      <c r="X701" s="184"/>
      <c r="Y701" s="184"/>
      <c r="Z701" s="184"/>
      <c r="AA701" s="184"/>
      <c r="AB701" s="184"/>
      <c r="AC701" s="184"/>
      <c r="AD701" s="184"/>
      <c r="AE701" s="184"/>
      <c r="AF701" s="184"/>
      <c r="AG701" s="184"/>
      <c r="AH701" s="197"/>
      <c r="AI701" s="184"/>
      <c r="AJ701" s="184"/>
      <c r="AK701" s="184"/>
      <c r="AL701" s="184"/>
      <c r="AM701" s="184"/>
      <c r="AN701" s="184"/>
      <c r="AO701" s="184"/>
      <c r="AP701" s="184"/>
      <c r="AQ701" s="184"/>
      <c r="AR701" s="184"/>
      <c r="AS701" s="184"/>
      <c r="AT701" s="184"/>
      <c r="AU701" s="184"/>
      <c r="AV701" s="184"/>
      <c r="AW701" s="184"/>
      <c r="AX701" s="184"/>
      <c r="AY701" s="187"/>
      <c r="AZ701" s="187"/>
    </row>
    <row r="702" spans="1:52" x14ac:dyDescent="0.25">
      <c r="A702" s="192">
        <f t="shared" si="10"/>
        <v>689</v>
      </c>
      <c r="B702" s="182"/>
      <c r="C702" s="202"/>
      <c r="D702" s="202"/>
      <c r="E702" s="202"/>
      <c r="F702" s="202"/>
      <c r="G702" s="202"/>
      <c r="H702" s="202"/>
      <c r="I702" s="184"/>
      <c r="J702" s="184"/>
      <c r="K702" s="184"/>
      <c r="L702" s="184"/>
      <c r="M702" s="184"/>
      <c r="N702" s="184"/>
      <c r="O702" s="211"/>
      <c r="P702" s="184"/>
      <c r="Q702" s="184"/>
      <c r="R702" s="184"/>
      <c r="S702" s="184"/>
      <c r="T702" s="184"/>
      <c r="U702" s="184"/>
      <c r="V702" s="184"/>
      <c r="W702" s="184"/>
      <c r="X702" s="184"/>
      <c r="Y702" s="184"/>
      <c r="Z702" s="184"/>
      <c r="AA702" s="184"/>
      <c r="AB702" s="184"/>
      <c r="AC702" s="184"/>
      <c r="AD702" s="184"/>
      <c r="AE702" s="184"/>
      <c r="AF702" s="184"/>
      <c r="AG702" s="184"/>
      <c r="AH702" s="197"/>
      <c r="AI702" s="184"/>
      <c r="AJ702" s="184"/>
      <c r="AK702" s="184"/>
      <c r="AL702" s="184"/>
      <c r="AM702" s="184"/>
      <c r="AN702" s="184"/>
      <c r="AO702" s="184"/>
      <c r="AP702" s="184"/>
      <c r="AQ702" s="184"/>
      <c r="AR702" s="184"/>
      <c r="AS702" s="184"/>
      <c r="AT702" s="184"/>
      <c r="AU702" s="184"/>
      <c r="AV702" s="184"/>
      <c r="AW702" s="184"/>
      <c r="AX702" s="184"/>
      <c r="AY702" s="187"/>
      <c r="AZ702" s="187"/>
    </row>
    <row r="703" spans="1:52" x14ac:dyDescent="0.25">
      <c r="A703" s="192">
        <f t="shared" si="10"/>
        <v>690</v>
      </c>
      <c r="B703" s="182"/>
      <c r="C703" s="202"/>
      <c r="D703" s="202"/>
      <c r="E703" s="202"/>
      <c r="F703" s="202"/>
      <c r="G703" s="202"/>
      <c r="H703" s="202"/>
      <c r="I703" s="184"/>
      <c r="J703" s="184"/>
      <c r="K703" s="184"/>
      <c r="L703" s="184"/>
      <c r="M703" s="184"/>
      <c r="N703" s="184"/>
      <c r="O703" s="211"/>
      <c r="P703" s="184"/>
      <c r="Q703" s="184"/>
      <c r="R703" s="184"/>
      <c r="S703" s="184"/>
      <c r="T703" s="184"/>
      <c r="U703" s="184"/>
      <c r="V703" s="184"/>
      <c r="W703" s="184"/>
      <c r="X703" s="184"/>
      <c r="Y703" s="184"/>
      <c r="Z703" s="184"/>
      <c r="AA703" s="184"/>
      <c r="AB703" s="184"/>
      <c r="AC703" s="184"/>
      <c r="AD703" s="184"/>
      <c r="AE703" s="184"/>
      <c r="AF703" s="184"/>
      <c r="AG703" s="184"/>
      <c r="AH703" s="197"/>
      <c r="AI703" s="184"/>
      <c r="AJ703" s="184"/>
      <c r="AK703" s="184"/>
      <c r="AL703" s="184"/>
      <c r="AM703" s="184"/>
      <c r="AN703" s="184"/>
      <c r="AO703" s="184"/>
      <c r="AP703" s="184"/>
      <c r="AQ703" s="184"/>
      <c r="AR703" s="184"/>
      <c r="AS703" s="184"/>
      <c r="AT703" s="184"/>
      <c r="AU703" s="184"/>
      <c r="AV703" s="184"/>
      <c r="AW703" s="184"/>
      <c r="AX703" s="184"/>
      <c r="AY703" s="187"/>
      <c r="AZ703" s="187"/>
    </row>
    <row r="704" spans="1:52" x14ac:dyDescent="0.25">
      <c r="A704" s="192">
        <f t="shared" si="10"/>
        <v>691</v>
      </c>
      <c r="B704" s="182"/>
      <c r="C704" s="202"/>
      <c r="D704" s="202"/>
      <c r="E704" s="202"/>
      <c r="F704" s="202"/>
      <c r="G704" s="202"/>
      <c r="H704" s="202"/>
      <c r="I704" s="184"/>
      <c r="J704" s="184"/>
      <c r="K704" s="184"/>
      <c r="L704" s="184"/>
      <c r="M704" s="184"/>
      <c r="N704" s="184"/>
      <c r="O704" s="211"/>
      <c r="P704" s="184"/>
      <c r="Q704" s="184"/>
      <c r="R704" s="184"/>
      <c r="S704" s="184"/>
      <c r="T704" s="184"/>
      <c r="U704" s="184"/>
      <c r="V704" s="184"/>
      <c r="W704" s="184"/>
      <c r="X704" s="184"/>
      <c r="Y704" s="184"/>
      <c r="Z704" s="184"/>
      <c r="AA704" s="184"/>
      <c r="AB704" s="184"/>
      <c r="AC704" s="184"/>
      <c r="AD704" s="184"/>
      <c r="AE704" s="184"/>
      <c r="AF704" s="184"/>
      <c r="AG704" s="184"/>
      <c r="AH704" s="197"/>
      <c r="AI704" s="184"/>
      <c r="AJ704" s="184"/>
      <c r="AK704" s="184"/>
      <c r="AL704" s="184"/>
      <c r="AM704" s="184"/>
      <c r="AN704" s="184"/>
      <c r="AO704" s="184"/>
      <c r="AP704" s="184"/>
      <c r="AQ704" s="184"/>
      <c r="AR704" s="184"/>
      <c r="AS704" s="184"/>
      <c r="AT704" s="184"/>
      <c r="AU704" s="184"/>
      <c r="AV704" s="184"/>
      <c r="AW704" s="184"/>
      <c r="AX704" s="184"/>
      <c r="AY704" s="187"/>
      <c r="AZ704" s="187"/>
    </row>
    <row r="705" spans="1:52" x14ac:dyDescent="0.25">
      <c r="A705" s="192">
        <f t="shared" si="10"/>
        <v>692</v>
      </c>
      <c r="B705" s="182"/>
      <c r="C705" s="202"/>
      <c r="D705" s="202"/>
      <c r="E705" s="202"/>
      <c r="F705" s="202"/>
      <c r="G705" s="202"/>
      <c r="H705" s="202"/>
      <c r="I705" s="184"/>
      <c r="J705" s="184"/>
      <c r="K705" s="184"/>
      <c r="L705" s="184"/>
      <c r="M705" s="184"/>
      <c r="N705" s="184"/>
      <c r="O705" s="211"/>
      <c r="P705" s="184"/>
      <c r="Q705" s="184"/>
      <c r="R705" s="184"/>
      <c r="S705" s="184"/>
      <c r="T705" s="184"/>
      <c r="U705" s="184"/>
      <c r="V705" s="184"/>
      <c r="W705" s="184"/>
      <c r="X705" s="184"/>
      <c r="Y705" s="184"/>
      <c r="Z705" s="184"/>
      <c r="AA705" s="184"/>
      <c r="AB705" s="184"/>
      <c r="AC705" s="184"/>
      <c r="AD705" s="184"/>
      <c r="AE705" s="184"/>
      <c r="AF705" s="184"/>
      <c r="AG705" s="184"/>
      <c r="AH705" s="197"/>
      <c r="AI705" s="184"/>
      <c r="AJ705" s="184"/>
      <c r="AK705" s="184"/>
      <c r="AL705" s="184"/>
      <c r="AM705" s="184"/>
      <c r="AN705" s="184"/>
      <c r="AO705" s="184"/>
      <c r="AP705" s="184"/>
      <c r="AQ705" s="184"/>
      <c r="AR705" s="184"/>
      <c r="AS705" s="184"/>
      <c r="AT705" s="184"/>
      <c r="AU705" s="184"/>
      <c r="AV705" s="184"/>
      <c r="AW705" s="184"/>
      <c r="AX705" s="184"/>
      <c r="AY705" s="187"/>
      <c r="AZ705" s="187"/>
    </row>
    <row r="706" spans="1:52" x14ac:dyDescent="0.25">
      <c r="A706" s="192">
        <f t="shared" si="10"/>
        <v>693</v>
      </c>
      <c r="B706" s="182"/>
      <c r="C706" s="202"/>
      <c r="D706" s="202"/>
      <c r="E706" s="202"/>
      <c r="F706" s="202"/>
      <c r="G706" s="202"/>
      <c r="H706" s="202"/>
      <c r="I706" s="184"/>
      <c r="J706" s="184"/>
      <c r="K706" s="184"/>
      <c r="L706" s="184"/>
      <c r="M706" s="184"/>
      <c r="N706" s="184"/>
      <c r="O706" s="211"/>
      <c r="P706" s="184"/>
      <c r="Q706" s="184"/>
      <c r="R706" s="184"/>
      <c r="S706" s="184"/>
      <c r="T706" s="184"/>
      <c r="U706" s="184"/>
      <c r="V706" s="184"/>
      <c r="W706" s="184"/>
      <c r="X706" s="184"/>
      <c r="Y706" s="184"/>
      <c r="Z706" s="184"/>
      <c r="AA706" s="184"/>
      <c r="AB706" s="184"/>
      <c r="AC706" s="184"/>
      <c r="AD706" s="184"/>
      <c r="AE706" s="184"/>
      <c r="AF706" s="184"/>
      <c r="AG706" s="184"/>
      <c r="AH706" s="197"/>
      <c r="AI706" s="184"/>
      <c r="AJ706" s="184"/>
      <c r="AK706" s="184"/>
      <c r="AL706" s="184"/>
      <c r="AM706" s="184"/>
      <c r="AN706" s="184"/>
      <c r="AO706" s="184"/>
      <c r="AP706" s="184"/>
      <c r="AQ706" s="184"/>
      <c r="AR706" s="184"/>
      <c r="AS706" s="184"/>
      <c r="AT706" s="184"/>
      <c r="AU706" s="184"/>
      <c r="AV706" s="184"/>
      <c r="AW706" s="184"/>
      <c r="AX706" s="184"/>
      <c r="AY706" s="187"/>
      <c r="AZ706" s="187"/>
    </row>
    <row r="707" spans="1:52" x14ac:dyDescent="0.25">
      <c r="A707" s="192">
        <f t="shared" si="10"/>
        <v>694</v>
      </c>
      <c r="B707" s="182"/>
      <c r="C707" s="202"/>
      <c r="D707" s="202"/>
      <c r="E707" s="202"/>
      <c r="F707" s="202"/>
      <c r="G707" s="202"/>
      <c r="H707" s="202"/>
      <c r="I707" s="184"/>
      <c r="J707" s="184"/>
      <c r="K707" s="184"/>
      <c r="L707" s="184"/>
      <c r="M707" s="184"/>
      <c r="N707" s="184"/>
      <c r="O707" s="211"/>
      <c r="P707" s="184"/>
      <c r="Q707" s="184"/>
      <c r="R707" s="184"/>
      <c r="S707" s="184"/>
      <c r="T707" s="184"/>
      <c r="U707" s="184"/>
      <c r="V707" s="184"/>
      <c r="W707" s="184"/>
      <c r="X707" s="184"/>
      <c r="Y707" s="184"/>
      <c r="Z707" s="184"/>
      <c r="AA707" s="184"/>
      <c r="AB707" s="184"/>
      <c r="AC707" s="184"/>
      <c r="AD707" s="184"/>
      <c r="AE707" s="184"/>
      <c r="AF707" s="184"/>
      <c r="AG707" s="184"/>
      <c r="AH707" s="197"/>
      <c r="AI707" s="184"/>
      <c r="AJ707" s="184"/>
      <c r="AK707" s="184"/>
      <c r="AL707" s="184"/>
      <c r="AM707" s="184"/>
      <c r="AN707" s="184"/>
      <c r="AO707" s="184"/>
      <c r="AP707" s="184"/>
      <c r="AQ707" s="184"/>
      <c r="AR707" s="184"/>
      <c r="AS707" s="184"/>
      <c r="AT707" s="184"/>
      <c r="AU707" s="184"/>
      <c r="AV707" s="184"/>
      <c r="AW707" s="184"/>
      <c r="AX707" s="184"/>
      <c r="AY707" s="187"/>
      <c r="AZ707" s="187"/>
    </row>
    <row r="708" spans="1:52" x14ac:dyDescent="0.25">
      <c r="A708" s="192">
        <f t="shared" si="10"/>
        <v>695</v>
      </c>
      <c r="B708" s="182"/>
      <c r="C708" s="202"/>
      <c r="D708" s="202"/>
      <c r="E708" s="202"/>
      <c r="F708" s="202"/>
      <c r="G708" s="202"/>
      <c r="H708" s="202"/>
      <c r="I708" s="184"/>
      <c r="J708" s="184"/>
      <c r="K708" s="184"/>
      <c r="L708" s="184"/>
      <c r="M708" s="184"/>
      <c r="N708" s="184"/>
      <c r="O708" s="211"/>
      <c r="P708" s="184"/>
      <c r="Q708" s="184"/>
      <c r="R708" s="184"/>
      <c r="S708" s="184"/>
      <c r="T708" s="184"/>
      <c r="U708" s="184"/>
      <c r="V708" s="184"/>
      <c r="W708" s="184"/>
      <c r="X708" s="184"/>
      <c r="Y708" s="184"/>
      <c r="Z708" s="184"/>
      <c r="AA708" s="184"/>
      <c r="AB708" s="184"/>
      <c r="AC708" s="184"/>
      <c r="AD708" s="184"/>
      <c r="AE708" s="184"/>
      <c r="AF708" s="184"/>
      <c r="AG708" s="184"/>
      <c r="AH708" s="197"/>
      <c r="AI708" s="184"/>
      <c r="AJ708" s="184"/>
      <c r="AK708" s="184"/>
      <c r="AL708" s="184"/>
      <c r="AM708" s="184"/>
      <c r="AN708" s="184"/>
      <c r="AO708" s="184"/>
      <c r="AP708" s="184"/>
      <c r="AQ708" s="184"/>
      <c r="AR708" s="184"/>
      <c r="AS708" s="184"/>
      <c r="AT708" s="184"/>
      <c r="AU708" s="184"/>
      <c r="AV708" s="184"/>
      <c r="AW708" s="184"/>
      <c r="AX708" s="184"/>
      <c r="AY708" s="187"/>
      <c r="AZ708" s="187"/>
    </row>
    <row r="709" spans="1:52" x14ac:dyDescent="0.25">
      <c r="A709" s="192">
        <f t="shared" si="10"/>
        <v>696</v>
      </c>
      <c r="B709" s="182"/>
      <c r="C709" s="202"/>
      <c r="D709" s="202"/>
      <c r="E709" s="202"/>
      <c r="F709" s="202"/>
      <c r="G709" s="202"/>
      <c r="H709" s="202"/>
      <c r="I709" s="184"/>
      <c r="J709" s="184"/>
      <c r="K709" s="184"/>
      <c r="L709" s="184"/>
      <c r="M709" s="184"/>
      <c r="N709" s="184"/>
      <c r="O709" s="211"/>
      <c r="P709" s="184"/>
      <c r="Q709" s="184"/>
      <c r="R709" s="184"/>
      <c r="S709" s="184"/>
      <c r="T709" s="184"/>
      <c r="U709" s="184"/>
      <c r="V709" s="184"/>
      <c r="W709" s="184"/>
      <c r="X709" s="184"/>
      <c r="Y709" s="184"/>
      <c r="Z709" s="184"/>
      <c r="AA709" s="184"/>
      <c r="AB709" s="184"/>
      <c r="AC709" s="184"/>
      <c r="AD709" s="184"/>
      <c r="AE709" s="184"/>
      <c r="AF709" s="184"/>
      <c r="AG709" s="184"/>
      <c r="AH709" s="197"/>
      <c r="AI709" s="184"/>
      <c r="AJ709" s="184"/>
      <c r="AK709" s="184"/>
      <c r="AL709" s="184"/>
      <c r="AM709" s="184"/>
      <c r="AN709" s="184"/>
      <c r="AO709" s="184"/>
      <c r="AP709" s="184"/>
      <c r="AQ709" s="184"/>
      <c r="AR709" s="184"/>
      <c r="AS709" s="184"/>
      <c r="AT709" s="184"/>
      <c r="AU709" s="184"/>
      <c r="AV709" s="184"/>
      <c r="AW709" s="184"/>
      <c r="AX709" s="184"/>
      <c r="AY709" s="187"/>
      <c r="AZ709" s="187"/>
    </row>
    <row r="710" spans="1:52" x14ac:dyDescent="0.25">
      <c r="A710" s="192">
        <f t="shared" si="10"/>
        <v>697</v>
      </c>
      <c r="B710" s="182"/>
      <c r="C710" s="202"/>
      <c r="D710" s="202"/>
      <c r="E710" s="202"/>
      <c r="F710" s="202"/>
      <c r="G710" s="202"/>
      <c r="H710" s="202"/>
      <c r="I710" s="184"/>
      <c r="J710" s="184"/>
      <c r="K710" s="184"/>
      <c r="L710" s="184"/>
      <c r="M710" s="184"/>
      <c r="N710" s="184"/>
      <c r="O710" s="211"/>
      <c r="P710" s="184"/>
      <c r="Q710" s="184"/>
      <c r="R710" s="184"/>
      <c r="S710" s="184"/>
      <c r="T710" s="184"/>
      <c r="U710" s="184"/>
      <c r="V710" s="184"/>
      <c r="W710" s="184"/>
      <c r="X710" s="184"/>
      <c r="Y710" s="184"/>
      <c r="Z710" s="184"/>
      <c r="AA710" s="184"/>
      <c r="AB710" s="184"/>
      <c r="AC710" s="184"/>
      <c r="AD710" s="184"/>
      <c r="AE710" s="184"/>
      <c r="AF710" s="184"/>
      <c r="AG710" s="184"/>
      <c r="AH710" s="197"/>
      <c r="AI710" s="184"/>
      <c r="AJ710" s="184"/>
      <c r="AK710" s="184"/>
      <c r="AL710" s="184"/>
      <c r="AM710" s="184"/>
      <c r="AN710" s="184"/>
      <c r="AO710" s="184"/>
      <c r="AP710" s="184"/>
      <c r="AQ710" s="184"/>
      <c r="AR710" s="184"/>
      <c r="AS710" s="184"/>
      <c r="AT710" s="184"/>
      <c r="AU710" s="184"/>
      <c r="AV710" s="184"/>
      <c r="AW710" s="184"/>
      <c r="AX710" s="184"/>
      <c r="AY710" s="187"/>
      <c r="AZ710" s="187"/>
    </row>
    <row r="711" spans="1:52" x14ac:dyDescent="0.25">
      <c r="A711" s="192">
        <f t="shared" si="10"/>
        <v>698</v>
      </c>
      <c r="B711" s="182"/>
      <c r="C711" s="202"/>
      <c r="D711" s="202"/>
      <c r="E711" s="202"/>
      <c r="F711" s="202"/>
      <c r="G711" s="202"/>
      <c r="H711" s="202"/>
      <c r="I711" s="184"/>
      <c r="J711" s="184"/>
      <c r="K711" s="184"/>
      <c r="L711" s="184"/>
      <c r="M711" s="184"/>
      <c r="N711" s="184"/>
      <c r="O711" s="211"/>
      <c r="P711" s="184"/>
      <c r="Q711" s="184"/>
      <c r="R711" s="184"/>
      <c r="S711" s="184"/>
      <c r="T711" s="184"/>
      <c r="U711" s="184"/>
      <c r="V711" s="184"/>
      <c r="W711" s="184"/>
      <c r="X711" s="184"/>
      <c r="Y711" s="184"/>
      <c r="Z711" s="184"/>
      <c r="AA711" s="184"/>
      <c r="AB711" s="184"/>
      <c r="AC711" s="184"/>
      <c r="AD711" s="184"/>
      <c r="AE711" s="184"/>
      <c r="AF711" s="184"/>
      <c r="AG711" s="184"/>
      <c r="AH711" s="197"/>
      <c r="AI711" s="184"/>
      <c r="AJ711" s="184"/>
      <c r="AK711" s="184"/>
      <c r="AL711" s="184"/>
      <c r="AM711" s="184"/>
      <c r="AN711" s="184"/>
      <c r="AO711" s="184"/>
      <c r="AP711" s="184"/>
      <c r="AQ711" s="184"/>
      <c r="AR711" s="184"/>
      <c r="AS711" s="184"/>
      <c r="AT711" s="184"/>
      <c r="AU711" s="184"/>
      <c r="AV711" s="184"/>
      <c r="AW711" s="184"/>
      <c r="AX711" s="184"/>
      <c r="AY711" s="187"/>
      <c r="AZ711" s="187"/>
    </row>
    <row r="712" spans="1:52" x14ac:dyDescent="0.25">
      <c r="A712" s="192">
        <f t="shared" si="10"/>
        <v>699</v>
      </c>
      <c r="B712" s="182"/>
      <c r="C712" s="202"/>
      <c r="D712" s="202"/>
      <c r="E712" s="202"/>
      <c r="F712" s="202"/>
      <c r="G712" s="202"/>
      <c r="H712" s="202"/>
      <c r="I712" s="184"/>
      <c r="J712" s="184"/>
      <c r="K712" s="184"/>
      <c r="L712" s="184"/>
      <c r="M712" s="184"/>
      <c r="N712" s="184"/>
      <c r="O712" s="211"/>
      <c r="P712" s="184"/>
      <c r="Q712" s="184"/>
      <c r="R712" s="184"/>
      <c r="S712" s="184"/>
      <c r="T712" s="184"/>
      <c r="U712" s="184"/>
      <c r="V712" s="184"/>
      <c r="W712" s="184"/>
      <c r="X712" s="184"/>
      <c r="Y712" s="184"/>
      <c r="Z712" s="184"/>
      <c r="AA712" s="184"/>
      <c r="AB712" s="184"/>
      <c r="AC712" s="184"/>
      <c r="AD712" s="184"/>
      <c r="AE712" s="184"/>
      <c r="AF712" s="184"/>
      <c r="AG712" s="184"/>
      <c r="AH712" s="197"/>
      <c r="AI712" s="184"/>
      <c r="AJ712" s="184"/>
      <c r="AK712" s="184"/>
      <c r="AL712" s="184"/>
      <c r="AM712" s="184"/>
      <c r="AN712" s="184"/>
      <c r="AO712" s="184"/>
      <c r="AP712" s="184"/>
      <c r="AQ712" s="184"/>
      <c r="AR712" s="184"/>
      <c r="AS712" s="184"/>
      <c r="AT712" s="184"/>
      <c r="AU712" s="184"/>
      <c r="AV712" s="184"/>
      <c r="AW712" s="184"/>
      <c r="AX712" s="184"/>
      <c r="AY712" s="187"/>
      <c r="AZ712" s="187"/>
    </row>
    <row r="713" spans="1:52" x14ac:dyDescent="0.25">
      <c r="A713" s="192">
        <f t="shared" si="10"/>
        <v>700</v>
      </c>
      <c r="B713" s="182"/>
      <c r="C713" s="202"/>
      <c r="D713" s="202"/>
      <c r="E713" s="202"/>
      <c r="F713" s="202"/>
      <c r="G713" s="202"/>
      <c r="H713" s="202"/>
      <c r="I713" s="184"/>
      <c r="J713" s="184"/>
      <c r="K713" s="184"/>
      <c r="L713" s="184"/>
      <c r="M713" s="184"/>
      <c r="N713" s="184"/>
      <c r="O713" s="211"/>
      <c r="P713" s="184"/>
      <c r="Q713" s="184"/>
      <c r="R713" s="184"/>
      <c r="S713" s="184"/>
      <c r="T713" s="184"/>
      <c r="U713" s="184"/>
      <c r="V713" s="184"/>
      <c r="W713" s="184"/>
      <c r="X713" s="184"/>
      <c r="Y713" s="184"/>
      <c r="Z713" s="184"/>
      <c r="AA713" s="184"/>
      <c r="AB713" s="184"/>
      <c r="AC713" s="184"/>
      <c r="AD713" s="184"/>
      <c r="AE713" s="184"/>
      <c r="AF713" s="184"/>
      <c r="AG713" s="184"/>
      <c r="AH713" s="197"/>
      <c r="AI713" s="184"/>
      <c r="AJ713" s="184"/>
      <c r="AK713" s="184"/>
      <c r="AL713" s="184"/>
      <c r="AM713" s="184"/>
      <c r="AN713" s="184"/>
      <c r="AO713" s="184"/>
      <c r="AP713" s="184"/>
      <c r="AQ713" s="184"/>
      <c r="AR713" s="184"/>
      <c r="AS713" s="184"/>
      <c r="AT713" s="184"/>
      <c r="AU713" s="184"/>
      <c r="AV713" s="184"/>
      <c r="AW713" s="184"/>
      <c r="AX713" s="184"/>
      <c r="AY713" s="187"/>
      <c r="AZ713" s="187"/>
    </row>
    <row r="714" spans="1:52" x14ac:dyDescent="0.25">
      <c r="A714" s="192">
        <f t="shared" si="10"/>
        <v>701</v>
      </c>
      <c r="B714" s="182"/>
      <c r="C714" s="202"/>
      <c r="D714" s="202"/>
      <c r="E714" s="202"/>
      <c r="F714" s="202"/>
      <c r="G714" s="202"/>
      <c r="H714" s="202"/>
      <c r="I714" s="184"/>
      <c r="J714" s="184"/>
      <c r="K714" s="184"/>
      <c r="L714" s="184"/>
      <c r="M714" s="184"/>
      <c r="N714" s="184"/>
      <c r="O714" s="211"/>
      <c r="P714" s="184"/>
      <c r="Q714" s="184"/>
      <c r="R714" s="184"/>
      <c r="S714" s="184"/>
      <c r="T714" s="184"/>
      <c r="U714" s="184"/>
      <c r="V714" s="184"/>
      <c r="W714" s="184"/>
      <c r="X714" s="184"/>
      <c r="Y714" s="184"/>
      <c r="Z714" s="184"/>
      <c r="AA714" s="184"/>
      <c r="AB714" s="184"/>
      <c r="AC714" s="184"/>
      <c r="AD714" s="184"/>
      <c r="AE714" s="184"/>
      <c r="AF714" s="184"/>
      <c r="AG714" s="184"/>
      <c r="AH714" s="197"/>
      <c r="AI714" s="184"/>
      <c r="AJ714" s="184"/>
      <c r="AK714" s="184"/>
      <c r="AL714" s="184"/>
      <c r="AM714" s="184"/>
      <c r="AN714" s="184"/>
      <c r="AO714" s="184"/>
      <c r="AP714" s="184"/>
      <c r="AQ714" s="184"/>
      <c r="AR714" s="184"/>
      <c r="AS714" s="184"/>
      <c r="AT714" s="184"/>
      <c r="AU714" s="184"/>
      <c r="AV714" s="184"/>
      <c r="AW714" s="184"/>
      <c r="AX714" s="184"/>
      <c r="AY714" s="187"/>
      <c r="AZ714" s="187"/>
    </row>
    <row r="715" spans="1:52" x14ac:dyDescent="0.25">
      <c r="A715" s="192">
        <f t="shared" si="10"/>
        <v>702</v>
      </c>
      <c r="B715" s="182"/>
      <c r="C715" s="202"/>
      <c r="D715" s="202"/>
      <c r="E715" s="202"/>
      <c r="F715" s="202"/>
      <c r="G715" s="202"/>
      <c r="H715" s="202"/>
      <c r="I715" s="184"/>
      <c r="J715" s="184"/>
      <c r="K715" s="184"/>
      <c r="L715" s="184"/>
      <c r="M715" s="184"/>
      <c r="N715" s="184"/>
      <c r="O715" s="211"/>
      <c r="P715" s="184"/>
      <c r="Q715" s="184"/>
      <c r="R715" s="184"/>
      <c r="S715" s="184"/>
      <c r="T715" s="184"/>
      <c r="U715" s="184"/>
      <c r="V715" s="184"/>
      <c r="W715" s="184"/>
      <c r="X715" s="184"/>
      <c r="Y715" s="184"/>
      <c r="Z715" s="184"/>
      <c r="AA715" s="184"/>
      <c r="AB715" s="184"/>
      <c r="AC715" s="184"/>
      <c r="AD715" s="184"/>
      <c r="AE715" s="184"/>
      <c r="AF715" s="184"/>
      <c r="AG715" s="184"/>
      <c r="AH715" s="197"/>
      <c r="AI715" s="184"/>
      <c r="AJ715" s="184"/>
      <c r="AK715" s="184"/>
      <c r="AL715" s="184"/>
      <c r="AM715" s="184"/>
      <c r="AN715" s="184"/>
      <c r="AO715" s="184"/>
      <c r="AP715" s="184"/>
      <c r="AQ715" s="184"/>
      <c r="AR715" s="184"/>
      <c r="AS715" s="184"/>
      <c r="AT715" s="184"/>
      <c r="AU715" s="184"/>
      <c r="AV715" s="184"/>
      <c r="AW715" s="184"/>
      <c r="AX715" s="184"/>
      <c r="AY715" s="187"/>
      <c r="AZ715" s="187"/>
    </row>
    <row r="716" spans="1:52" x14ac:dyDescent="0.25">
      <c r="A716" s="192">
        <f t="shared" si="10"/>
        <v>703</v>
      </c>
      <c r="B716" s="182"/>
      <c r="C716" s="202"/>
      <c r="D716" s="202"/>
      <c r="E716" s="202"/>
      <c r="F716" s="202"/>
      <c r="G716" s="202"/>
      <c r="H716" s="202"/>
      <c r="I716" s="184"/>
      <c r="J716" s="184"/>
      <c r="K716" s="184"/>
      <c r="L716" s="184"/>
      <c r="M716" s="184"/>
      <c r="N716" s="184"/>
      <c r="O716" s="211"/>
      <c r="P716" s="184"/>
      <c r="Q716" s="184"/>
      <c r="R716" s="184"/>
      <c r="S716" s="184"/>
      <c r="T716" s="184"/>
      <c r="U716" s="184"/>
      <c r="V716" s="184"/>
      <c r="W716" s="184"/>
      <c r="X716" s="184"/>
      <c r="Y716" s="184"/>
      <c r="Z716" s="184"/>
      <c r="AA716" s="184"/>
      <c r="AB716" s="184"/>
      <c r="AC716" s="184"/>
      <c r="AD716" s="184"/>
      <c r="AE716" s="184"/>
      <c r="AF716" s="184"/>
      <c r="AG716" s="184"/>
      <c r="AH716" s="197"/>
      <c r="AI716" s="184"/>
      <c r="AJ716" s="184"/>
      <c r="AK716" s="184"/>
      <c r="AL716" s="184"/>
      <c r="AM716" s="184"/>
      <c r="AN716" s="184"/>
      <c r="AO716" s="184"/>
      <c r="AP716" s="184"/>
      <c r="AQ716" s="184"/>
      <c r="AR716" s="184"/>
      <c r="AS716" s="184"/>
      <c r="AT716" s="184"/>
      <c r="AU716" s="184"/>
      <c r="AV716" s="184"/>
      <c r="AW716" s="184"/>
      <c r="AX716" s="184"/>
      <c r="AY716" s="187"/>
      <c r="AZ716" s="187"/>
    </row>
    <row r="717" spans="1:52" x14ac:dyDescent="0.25">
      <c r="A717" s="192">
        <f t="shared" si="10"/>
        <v>704</v>
      </c>
      <c r="B717" s="182"/>
      <c r="C717" s="202"/>
      <c r="D717" s="202"/>
      <c r="E717" s="202"/>
      <c r="F717" s="202"/>
      <c r="G717" s="202"/>
      <c r="H717" s="202"/>
      <c r="I717" s="184"/>
      <c r="J717" s="184"/>
      <c r="K717" s="184"/>
      <c r="L717" s="184"/>
      <c r="M717" s="184"/>
      <c r="N717" s="184"/>
      <c r="O717" s="211"/>
      <c r="P717" s="184"/>
      <c r="Q717" s="184"/>
      <c r="R717" s="184"/>
      <c r="S717" s="184"/>
      <c r="T717" s="184"/>
      <c r="U717" s="184"/>
      <c r="V717" s="184"/>
      <c r="W717" s="184"/>
      <c r="X717" s="184"/>
      <c r="Y717" s="184"/>
      <c r="Z717" s="184"/>
      <c r="AA717" s="184"/>
      <c r="AB717" s="184"/>
      <c r="AC717" s="184"/>
      <c r="AD717" s="184"/>
      <c r="AE717" s="184"/>
      <c r="AF717" s="184"/>
      <c r="AG717" s="184"/>
      <c r="AH717" s="197"/>
      <c r="AI717" s="184"/>
      <c r="AJ717" s="184"/>
      <c r="AK717" s="184"/>
      <c r="AL717" s="184"/>
      <c r="AM717" s="184"/>
      <c r="AN717" s="184"/>
      <c r="AO717" s="184"/>
      <c r="AP717" s="184"/>
      <c r="AQ717" s="184"/>
      <c r="AR717" s="184"/>
      <c r="AS717" s="184"/>
      <c r="AT717" s="184"/>
      <c r="AU717" s="184"/>
      <c r="AV717" s="184"/>
      <c r="AW717" s="184"/>
      <c r="AX717" s="184"/>
      <c r="AY717" s="187"/>
      <c r="AZ717" s="187"/>
    </row>
    <row r="718" spans="1:52" x14ac:dyDescent="0.25">
      <c r="A718" s="192">
        <f t="shared" si="10"/>
        <v>705</v>
      </c>
      <c r="B718" s="182"/>
      <c r="C718" s="202"/>
      <c r="D718" s="202"/>
      <c r="E718" s="202"/>
      <c r="F718" s="202"/>
      <c r="G718" s="202"/>
      <c r="H718" s="202"/>
      <c r="I718" s="184"/>
      <c r="J718" s="184"/>
      <c r="K718" s="184"/>
      <c r="L718" s="184"/>
      <c r="M718" s="184"/>
      <c r="N718" s="184"/>
      <c r="O718" s="211"/>
      <c r="P718" s="184"/>
      <c r="Q718" s="184"/>
      <c r="R718" s="184"/>
      <c r="S718" s="184"/>
      <c r="T718" s="184"/>
      <c r="U718" s="184"/>
      <c r="V718" s="184"/>
      <c r="W718" s="184"/>
      <c r="X718" s="184"/>
      <c r="Y718" s="184"/>
      <c r="Z718" s="184"/>
      <c r="AA718" s="184"/>
      <c r="AB718" s="184"/>
      <c r="AC718" s="184"/>
      <c r="AD718" s="184"/>
      <c r="AE718" s="184"/>
      <c r="AF718" s="184"/>
      <c r="AG718" s="184"/>
      <c r="AH718" s="197"/>
      <c r="AI718" s="184"/>
      <c r="AJ718" s="184"/>
      <c r="AK718" s="184"/>
      <c r="AL718" s="184"/>
      <c r="AM718" s="184"/>
      <c r="AN718" s="184"/>
      <c r="AO718" s="184"/>
      <c r="AP718" s="184"/>
      <c r="AQ718" s="184"/>
      <c r="AR718" s="184"/>
      <c r="AS718" s="184"/>
      <c r="AT718" s="184"/>
      <c r="AU718" s="184"/>
      <c r="AV718" s="184"/>
      <c r="AW718" s="184"/>
      <c r="AX718" s="184"/>
      <c r="AY718" s="187"/>
      <c r="AZ718" s="187"/>
    </row>
    <row r="719" spans="1:52" x14ac:dyDescent="0.25">
      <c r="A719" s="192">
        <f t="shared" si="10"/>
        <v>706</v>
      </c>
      <c r="B719" s="182"/>
      <c r="C719" s="202"/>
      <c r="D719" s="202"/>
      <c r="E719" s="202"/>
      <c r="F719" s="202"/>
      <c r="G719" s="202"/>
      <c r="H719" s="202"/>
      <c r="I719" s="184"/>
      <c r="J719" s="184"/>
      <c r="K719" s="184"/>
      <c r="L719" s="184"/>
      <c r="M719" s="184"/>
      <c r="N719" s="184"/>
      <c r="O719" s="211"/>
      <c r="P719" s="184"/>
      <c r="Q719" s="184"/>
      <c r="R719" s="184"/>
      <c r="S719" s="184"/>
      <c r="T719" s="184"/>
      <c r="U719" s="184"/>
      <c r="V719" s="184"/>
      <c r="W719" s="184"/>
      <c r="X719" s="184"/>
      <c r="Y719" s="184"/>
      <c r="Z719" s="184"/>
      <c r="AA719" s="184"/>
      <c r="AB719" s="184"/>
      <c r="AC719" s="184"/>
      <c r="AD719" s="184"/>
      <c r="AE719" s="184"/>
      <c r="AF719" s="184"/>
      <c r="AG719" s="184"/>
      <c r="AH719" s="197"/>
      <c r="AI719" s="184"/>
      <c r="AJ719" s="184"/>
      <c r="AK719" s="184"/>
      <c r="AL719" s="184"/>
      <c r="AM719" s="184"/>
      <c r="AN719" s="184"/>
      <c r="AO719" s="184"/>
      <c r="AP719" s="184"/>
      <c r="AQ719" s="184"/>
      <c r="AR719" s="184"/>
      <c r="AS719" s="184"/>
      <c r="AT719" s="184"/>
      <c r="AU719" s="184"/>
      <c r="AV719" s="184"/>
      <c r="AW719" s="184"/>
      <c r="AX719" s="184"/>
      <c r="AY719" s="187"/>
      <c r="AZ719" s="187"/>
    </row>
    <row r="720" spans="1:52" x14ac:dyDescent="0.25">
      <c r="A720" s="192">
        <f t="shared" ref="A720:A783" si="11">+A719+1</f>
        <v>707</v>
      </c>
      <c r="B720" s="182"/>
      <c r="C720" s="202"/>
      <c r="D720" s="202"/>
      <c r="E720" s="202"/>
      <c r="F720" s="202"/>
      <c r="G720" s="202"/>
      <c r="H720" s="202"/>
      <c r="I720" s="184"/>
      <c r="J720" s="184"/>
      <c r="K720" s="184"/>
      <c r="L720" s="184"/>
      <c r="M720" s="184"/>
      <c r="N720" s="184"/>
      <c r="O720" s="211"/>
      <c r="P720" s="184"/>
      <c r="Q720" s="184"/>
      <c r="R720" s="184"/>
      <c r="S720" s="184"/>
      <c r="T720" s="184"/>
      <c r="U720" s="184"/>
      <c r="V720" s="184"/>
      <c r="W720" s="184"/>
      <c r="X720" s="184"/>
      <c r="Y720" s="184"/>
      <c r="Z720" s="184"/>
      <c r="AA720" s="184"/>
      <c r="AB720" s="184"/>
      <c r="AC720" s="184"/>
      <c r="AD720" s="184"/>
      <c r="AE720" s="184"/>
      <c r="AF720" s="184"/>
      <c r="AG720" s="184"/>
      <c r="AH720" s="197"/>
      <c r="AI720" s="184"/>
      <c r="AJ720" s="184"/>
      <c r="AK720" s="184"/>
      <c r="AL720" s="184"/>
      <c r="AM720" s="184"/>
      <c r="AN720" s="184"/>
      <c r="AO720" s="184"/>
      <c r="AP720" s="184"/>
      <c r="AQ720" s="184"/>
      <c r="AR720" s="184"/>
      <c r="AS720" s="184"/>
      <c r="AT720" s="184"/>
      <c r="AU720" s="184"/>
      <c r="AV720" s="184"/>
      <c r="AW720" s="184"/>
      <c r="AX720" s="184"/>
      <c r="AY720" s="187"/>
      <c r="AZ720" s="187"/>
    </row>
    <row r="721" spans="1:52" x14ac:dyDescent="0.25">
      <c r="A721" s="192">
        <f t="shared" si="11"/>
        <v>708</v>
      </c>
      <c r="B721" s="182"/>
      <c r="C721" s="202"/>
      <c r="D721" s="202"/>
      <c r="E721" s="202"/>
      <c r="F721" s="202"/>
      <c r="G721" s="202"/>
      <c r="H721" s="202"/>
      <c r="I721" s="184"/>
      <c r="J721" s="184"/>
      <c r="K721" s="184"/>
      <c r="L721" s="184"/>
      <c r="M721" s="184"/>
      <c r="N721" s="184"/>
      <c r="O721" s="211"/>
      <c r="P721" s="184"/>
      <c r="Q721" s="184"/>
      <c r="R721" s="184"/>
      <c r="S721" s="184"/>
      <c r="T721" s="184"/>
      <c r="U721" s="184"/>
      <c r="V721" s="184"/>
      <c r="W721" s="184"/>
      <c r="X721" s="184"/>
      <c r="Y721" s="184"/>
      <c r="Z721" s="184"/>
      <c r="AA721" s="184"/>
      <c r="AB721" s="184"/>
      <c r="AC721" s="184"/>
      <c r="AD721" s="184"/>
      <c r="AE721" s="184"/>
      <c r="AF721" s="184"/>
      <c r="AG721" s="184"/>
      <c r="AH721" s="197"/>
      <c r="AI721" s="184"/>
      <c r="AJ721" s="184"/>
      <c r="AK721" s="184"/>
      <c r="AL721" s="184"/>
      <c r="AM721" s="184"/>
      <c r="AN721" s="184"/>
      <c r="AO721" s="184"/>
      <c r="AP721" s="184"/>
      <c r="AQ721" s="184"/>
      <c r="AR721" s="184"/>
      <c r="AS721" s="184"/>
      <c r="AT721" s="184"/>
      <c r="AU721" s="184"/>
      <c r="AV721" s="184"/>
      <c r="AW721" s="184"/>
      <c r="AX721" s="184"/>
      <c r="AY721" s="187"/>
      <c r="AZ721" s="187"/>
    </row>
    <row r="722" spans="1:52" x14ac:dyDescent="0.25">
      <c r="A722" s="192">
        <f t="shared" si="11"/>
        <v>709</v>
      </c>
      <c r="B722" s="182"/>
      <c r="C722" s="202"/>
      <c r="D722" s="202"/>
      <c r="E722" s="202"/>
      <c r="F722" s="202"/>
      <c r="G722" s="202"/>
      <c r="H722" s="202"/>
      <c r="I722" s="184"/>
      <c r="J722" s="184"/>
      <c r="K722" s="184"/>
      <c r="L722" s="184"/>
      <c r="M722" s="184"/>
      <c r="N722" s="184"/>
      <c r="O722" s="211"/>
      <c r="P722" s="184"/>
      <c r="Q722" s="184"/>
      <c r="R722" s="184"/>
      <c r="S722" s="184"/>
      <c r="T722" s="184"/>
      <c r="U722" s="184"/>
      <c r="V722" s="184"/>
      <c r="W722" s="184"/>
      <c r="X722" s="184"/>
      <c r="Y722" s="184"/>
      <c r="Z722" s="184"/>
      <c r="AA722" s="184"/>
      <c r="AB722" s="184"/>
      <c r="AC722" s="184"/>
      <c r="AD722" s="184"/>
      <c r="AE722" s="184"/>
      <c r="AF722" s="184"/>
      <c r="AG722" s="184"/>
      <c r="AH722" s="197"/>
      <c r="AI722" s="184"/>
      <c r="AJ722" s="184"/>
      <c r="AK722" s="184"/>
      <c r="AL722" s="184"/>
      <c r="AM722" s="184"/>
      <c r="AN722" s="184"/>
      <c r="AO722" s="184"/>
      <c r="AP722" s="184"/>
      <c r="AQ722" s="184"/>
      <c r="AR722" s="184"/>
      <c r="AS722" s="184"/>
      <c r="AT722" s="184"/>
      <c r="AU722" s="184"/>
      <c r="AV722" s="184"/>
      <c r="AW722" s="184"/>
      <c r="AX722" s="184"/>
      <c r="AY722" s="187"/>
      <c r="AZ722" s="187"/>
    </row>
    <row r="723" spans="1:52" x14ac:dyDescent="0.25">
      <c r="A723" s="192">
        <f t="shared" si="11"/>
        <v>710</v>
      </c>
      <c r="B723" s="182"/>
      <c r="C723" s="202"/>
      <c r="D723" s="202"/>
      <c r="E723" s="202"/>
      <c r="F723" s="202"/>
      <c r="G723" s="202"/>
      <c r="H723" s="202"/>
      <c r="I723" s="184"/>
      <c r="J723" s="184"/>
      <c r="K723" s="184"/>
      <c r="L723" s="184"/>
      <c r="M723" s="184"/>
      <c r="N723" s="184"/>
      <c r="O723" s="211"/>
      <c r="P723" s="184"/>
      <c r="Q723" s="184"/>
      <c r="R723" s="184"/>
      <c r="S723" s="184"/>
      <c r="T723" s="184"/>
      <c r="U723" s="184"/>
      <c r="V723" s="184"/>
      <c r="W723" s="184"/>
      <c r="X723" s="184"/>
      <c r="Y723" s="184"/>
      <c r="Z723" s="184"/>
      <c r="AA723" s="184"/>
      <c r="AB723" s="184"/>
      <c r="AC723" s="184"/>
      <c r="AD723" s="184"/>
      <c r="AE723" s="184"/>
      <c r="AF723" s="184"/>
      <c r="AG723" s="184"/>
      <c r="AH723" s="197"/>
      <c r="AI723" s="184"/>
      <c r="AJ723" s="184"/>
      <c r="AK723" s="184"/>
      <c r="AL723" s="184"/>
      <c r="AM723" s="184"/>
      <c r="AN723" s="184"/>
      <c r="AO723" s="184"/>
      <c r="AP723" s="184"/>
      <c r="AQ723" s="184"/>
      <c r="AR723" s="184"/>
      <c r="AS723" s="184"/>
      <c r="AT723" s="184"/>
      <c r="AU723" s="184"/>
      <c r="AV723" s="184"/>
      <c r="AW723" s="184"/>
      <c r="AX723" s="184"/>
      <c r="AY723" s="187"/>
      <c r="AZ723" s="187"/>
    </row>
    <row r="724" spans="1:52" x14ac:dyDescent="0.25">
      <c r="A724" s="192">
        <f t="shared" si="11"/>
        <v>711</v>
      </c>
      <c r="B724" s="182"/>
      <c r="C724" s="202"/>
      <c r="D724" s="202"/>
      <c r="E724" s="202"/>
      <c r="F724" s="202"/>
      <c r="G724" s="202"/>
      <c r="H724" s="202"/>
      <c r="I724" s="184"/>
      <c r="J724" s="184"/>
      <c r="K724" s="184"/>
      <c r="L724" s="184"/>
      <c r="M724" s="184"/>
      <c r="N724" s="184"/>
      <c r="O724" s="211"/>
      <c r="P724" s="184"/>
      <c r="Q724" s="184"/>
      <c r="R724" s="184"/>
      <c r="S724" s="184"/>
      <c r="T724" s="184"/>
      <c r="U724" s="184"/>
      <c r="V724" s="184"/>
      <c r="W724" s="184"/>
      <c r="X724" s="184"/>
      <c r="Y724" s="184"/>
      <c r="Z724" s="184"/>
      <c r="AA724" s="184"/>
      <c r="AB724" s="184"/>
      <c r="AC724" s="184"/>
      <c r="AD724" s="184"/>
      <c r="AE724" s="184"/>
      <c r="AF724" s="184"/>
      <c r="AG724" s="184"/>
      <c r="AH724" s="197"/>
      <c r="AI724" s="184"/>
      <c r="AJ724" s="184"/>
      <c r="AK724" s="184"/>
      <c r="AL724" s="184"/>
      <c r="AM724" s="184"/>
      <c r="AN724" s="184"/>
      <c r="AO724" s="184"/>
      <c r="AP724" s="184"/>
      <c r="AQ724" s="184"/>
      <c r="AR724" s="184"/>
      <c r="AS724" s="184"/>
      <c r="AT724" s="184"/>
      <c r="AU724" s="184"/>
      <c r="AV724" s="184"/>
      <c r="AW724" s="184"/>
      <c r="AX724" s="184"/>
      <c r="AY724" s="187"/>
      <c r="AZ724" s="187"/>
    </row>
    <row r="725" spans="1:52" x14ac:dyDescent="0.25">
      <c r="A725" s="192">
        <f t="shared" si="11"/>
        <v>712</v>
      </c>
      <c r="B725" s="182"/>
      <c r="C725" s="202"/>
      <c r="D725" s="202"/>
      <c r="E725" s="202"/>
      <c r="F725" s="202"/>
      <c r="G725" s="202"/>
      <c r="H725" s="202"/>
      <c r="I725" s="184"/>
      <c r="J725" s="184"/>
      <c r="K725" s="184"/>
      <c r="L725" s="184"/>
      <c r="M725" s="184"/>
      <c r="N725" s="184"/>
      <c r="O725" s="211"/>
      <c r="P725" s="184"/>
      <c r="Q725" s="184"/>
      <c r="R725" s="184"/>
      <c r="S725" s="184"/>
      <c r="T725" s="184"/>
      <c r="U725" s="184"/>
      <c r="V725" s="184"/>
      <c r="W725" s="184"/>
      <c r="X725" s="184"/>
      <c r="Y725" s="184"/>
      <c r="Z725" s="184"/>
      <c r="AA725" s="184"/>
      <c r="AB725" s="184"/>
      <c r="AC725" s="184"/>
      <c r="AD725" s="184"/>
      <c r="AE725" s="184"/>
      <c r="AF725" s="184"/>
      <c r="AG725" s="184"/>
      <c r="AH725" s="197"/>
      <c r="AI725" s="184"/>
      <c r="AJ725" s="184"/>
      <c r="AK725" s="184"/>
      <c r="AL725" s="184"/>
      <c r="AM725" s="184"/>
      <c r="AN725" s="184"/>
      <c r="AO725" s="184"/>
      <c r="AP725" s="184"/>
      <c r="AQ725" s="184"/>
      <c r="AR725" s="184"/>
      <c r="AS725" s="184"/>
      <c r="AT725" s="184"/>
      <c r="AU725" s="184"/>
      <c r="AV725" s="184"/>
      <c r="AW725" s="184"/>
      <c r="AX725" s="184"/>
      <c r="AY725" s="187"/>
      <c r="AZ725" s="187"/>
    </row>
    <row r="726" spans="1:52" x14ac:dyDescent="0.25">
      <c r="A726" s="192">
        <f t="shared" si="11"/>
        <v>713</v>
      </c>
      <c r="B726" s="182"/>
      <c r="C726" s="202"/>
      <c r="D726" s="202"/>
      <c r="E726" s="202"/>
      <c r="F726" s="202"/>
      <c r="G726" s="202"/>
      <c r="H726" s="202"/>
      <c r="I726" s="184"/>
      <c r="J726" s="184"/>
      <c r="K726" s="184"/>
      <c r="L726" s="184"/>
      <c r="M726" s="184"/>
      <c r="N726" s="184"/>
      <c r="O726" s="211"/>
      <c r="P726" s="184"/>
      <c r="Q726" s="184"/>
      <c r="R726" s="184"/>
      <c r="S726" s="184"/>
      <c r="T726" s="184"/>
      <c r="U726" s="184"/>
      <c r="V726" s="184"/>
      <c r="W726" s="184"/>
      <c r="X726" s="184"/>
      <c r="Y726" s="184"/>
      <c r="Z726" s="184"/>
      <c r="AA726" s="184"/>
      <c r="AB726" s="184"/>
      <c r="AC726" s="184"/>
      <c r="AD726" s="184"/>
      <c r="AE726" s="184"/>
      <c r="AF726" s="184"/>
      <c r="AG726" s="184"/>
      <c r="AH726" s="197"/>
      <c r="AI726" s="184"/>
      <c r="AJ726" s="184"/>
      <c r="AK726" s="184"/>
      <c r="AL726" s="184"/>
      <c r="AM726" s="184"/>
      <c r="AN726" s="184"/>
      <c r="AO726" s="184"/>
      <c r="AP726" s="184"/>
      <c r="AQ726" s="184"/>
      <c r="AR726" s="184"/>
      <c r="AS726" s="184"/>
      <c r="AT726" s="184"/>
      <c r="AU726" s="184"/>
      <c r="AV726" s="184"/>
      <c r="AW726" s="184"/>
      <c r="AX726" s="184"/>
      <c r="AY726" s="187"/>
      <c r="AZ726" s="187"/>
    </row>
    <row r="727" spans="1:52" x14ac:dyDescent="0.25">
      <c r="A727" s="192">
        <f t="shared" si="11"/>
        <v>714</v>
      </c>
      <c r="B727" s="182"/>
      <c r="C727" s="202"/>
      <c r="D727" s="202"/>
      <c r="E727" s="202"/>
      <c r="F727" s="202"/>
      <c r="G727" s="202"/>
      <c r="H727" s="202"/>
      <c r="I727" s="184"/>
      <c r="J727" s="184"/>
      <c r="K727" s="184"/>
      <c r="L727" s="184"/>
      <c r="M727" s="184"/>
      <c r="N727" s="184"/>
      <c r="O727" s="211"/>
      <c r="P727" s="184"/>
      <c r="Q727" s="184"/>
      <c r="R727" s="184"/>
      <c r="S727" s="184"/>
      <c r="T727" s="184"/>
      <c r="U727" s="184"/>
      <c r="V727" s="184"/>
      <c r="W727" s="184"/>
      <c r="X727" s="184"/>
      <c r="Y727" s="184"/>
      <c r="Z727" s="184"/>
      <c r="AA727" s="184"/>
      <c r="AB727" s="184"/>
      <c r="AC727" s="184"/>
      <c r="AD727" s="184"/>
      <c r="AE727" s="184"/>
      <c r="AF727" s="184"/>
      <c r="AG727" s="184"/>
      <c r="AH727" s="197"/>
      <c r="AI727" s="184"/>
      <c r="AJ727" s="184"/>
      <c r="AK727" s="184"/>
      <c r="AL727" s="184"/>
      <c r="AM727" s="184"/>
      <c r="AN727" s="184"/>
      <c r="AO727" s="184"/>
      <c r="AP727" s="184"/>
      <c r="AQ727" s="184"/>
      <c r="AR727" s="184"/>
      <c r="AS727" s="184"/>
      <c r="AT727" s="184"/>
      <c r="AU727" s="184"/>
      <c r="AV727" s="184"/>
      <c r="AW727" s="184"/>
      <c r="AX727" s="184"/>
      <c r="AY727" s="187"/>
      <c r="AZ727" s="187"/>
    </row>
    <row r="728" spans="1:52" x14ac:dyDescent="0.25">
      <c r="A728" s="192">
        <f t="shared" si="11"/>
        <v>715</v>
      </c>
      <c r="B728" s="182"/>
      <c r="C728" s="202"/>
      <c r="D728" s="202"/>
      <c r="E728" s="202"/>
      <c r="F728" s="202"/>
      <c r="G728" s="202"/>
      <c r="H728" s="202"/>
      <c r="I728" s="184"/>
      <c r="J728" s="184"/>
      <c r="K728" s="184"/>
      <c r="L728" s="184"/>
      <c r="M728" s="184"/>
      <c r="N728" s="184"/>
      <c r="O728" s="211"/>
      <c r="P728" s="184"/>
      <c r="Q728" s="184"/>
      <c r="R728" s="184"/>
      <c r="S728" s="184"/>
      <c r="T728" s="184"/>
      <c r="U728" s="184"/>
      <c r="V728" s="184"/>
      <c r="W728" s="184"/>
      <c r="X728" s="184"/>
      <c r="Y728" s="184"/>
      <c r="Z728" s="184"/>
      <c r="AA728" s="184"/>
      <c r="AB728" s="184"/>
      <c r="AC728" s="184"/>
      <c r="AD728" s="184"/>
      <c r="AE728" s="184"/>
      <c r="AF728" s="184"/>
      <c r="AG728" s="184"/>
      <c r="AH728" s="197"/>
      <c r="AI728" s="184"/>
      <c r="AJ728" s="184"/>
      <c r="AK728" s="184"/>
      <c r="AL728" s="184"/>
      <c r="AM728" s="184"/>
      <c r="AN728" s="184"/>
      <c r="AO728" s="184"/>
      <c r="AP728" s="184"/>
      <c r="AQ728" s="184"/>
      <c r="AR728" s="184"/>
      <c r="AS728" s="184"/>
      <c r="AT728" s="184"/>
      <c r="AU728" s="184"/>
      <c r="AV728" s="184"/>
      <c r="AW728" s="184"/>
      <c r="AX728" s="184"/>
      <c r="AY728" s="187"/>
      <c r="AZ728" s="187"/>
    </row>
    <row r="729" spans="1:52" x14ac:dyDescent="0.25">
      <c r="A729" s="192">
        <f t="shared" si="11"/>
        <v>716</v>
      </c>
      <c r="B729" s="182"/>
      <c r="C729" s="202"/>
      <c r="D729" s="202"/>
      <c r="E729" s="202"/>
      <c r="F729" s="202"/>
      <c r="G729" s="202"/>
      <c r="H729" s="202"/>
      <c r="I729" s="184"/>
      <c r="J729" s="184"/>
      <c r="K729" s="184"/>
      <c r="L729" s="184"/>
      <c r="M729" s="184"/>
      <c r="N729" s="184"/>
      <c r="O729" s="211"/>
      <c r="P729" s="184"/>
      <c r="Q729" s="184"/>
      <c r="R729" s="184"/>
      <c r="S729" s="184"/>
      <c r="T729" s="184"/>
      <c r="U729" s="184"/>
      <c r="V729" s="184"/>
      <c r="W729" s="184"/>
      <c r="X729" s="184"/>
      <c r="Y729" s="184"/>
      <c r="Z729" s="184"/>
      <c r="AA729" s="184"/>
      <c r="AB729" s="184"/>
      <c r="AC729" s="184"/>
      <c r="AD729" s="184"/>
      <c r="AE729" s="184"/>
      <c r="AF729" s="184"/>
      <c r="AG729" s="184"/>
      <c r="AH729" s="197"/>
      <c r="AI729" s="184"/>
      <c r="AJ729" s="184"/>
      <c r="AK729" s="184"/>
      <c r="AL729" s="184"/>
      <c r="AM729" s="184"/>
      <c r="AN729" s="184"/>
      <c r="AO729" s="184"/>
      <c r="AP729" s="184"/>
      <c r="AQ729" s="184"/>
      <c r="AR729" s="184"/>
      <c r="AS729" s="184"/>
      <c r="AT729" s="184"/>
      <c r="AU729" s="184"/>
      <c r="AV729" s="184"/>
      <c r="AW729" s="184"/>
      <c r="AX729" s="184"/>
      <c r="AY729" s="187"/>
      <c r="AZ729" s="187"/>
    </row>
    <row r="730" spans="1:52" x14ac:dyDescent="0.25">
      <c r="A730" s="192">
        <f t="shared" si="11"/>
        <v>717</v>
      </c>
      <c r="B730" s="182"/>
      <c r="C730" s="202"/>
      <c r="D730" s="202"/>
      <c r="E730" s="202"/>
      <c r="F730" s="202"/>
      <c r="G730" s="202"/>
      <c r="H730" s="202"/>
      <c r="I730" s="184"/>
      <c r="J730" s="184"/>
      <c r="K730" s="184"/>
      <c r="L730" s="184"/>
      <c r="M730" s="184"/>
      <c r="N730" s="184"/>
      <c r="O730" s="211"/>
      <c r="P730" s="184"/>
      <c r="Q730" s="184"/>
      <c r="R730" s="184"/>
      <c r="S730" s="184"/>
      <c r="T730" s="184"/>
      <c r="U730" s="184"/>
      <c r="V730" s="184"/>
      <c r="W730" s="184"/>
      <c r="X730" s="184"/>
      <c r="Y730" s="184"/>
      <c r="Z730" s="184"/>
      <c r="AA730" s="184"/>
      <c r="AB730" s="184"/>
      <c r="AC730" s="184"/>
      <c r="AD730" s="184"/>
      <c r="AE730" s="184"/>
      <c r="AF730" s="184"/>
      <c r="AG730" s="184"/>
      <c r="AH730" s="197"/>
      <c r="AI730" s="184"/>
      <c r="AJ730" s="184"/>
      <c r="AK730" s="184"/>
      <c r="AL730" s="184"/>
      <c r="AM730" s="184"/>
      <c r="AN730" s="184"/>
      <c r="AO730" s="184"/>
      <c r="AP730" s="184"/>
      <c r="AQ730" s="184"/>
      <c r="AR730" s="184"/>
      <c r="AS730" s="184"/>
      <c r="AT730" s="184"/>
      <c r="AU730" s="184"/>
      <c r="AV730" s="184"/>
      <c r="AW730" s="184"/>
      <c r="AX730" s="184"/>
      <c r="AY730" s="187"/>
      <c r="AZ730" s="187"/>
    </row>
    <row r="731" spans="1:52" x14ac:dyDescent="0.25">
      <c r="A731" s="192">
        <f t="shared" si="11"/>
        <v>718</v>
      </c>
      <c r="B731" s="182"/>
      <c r="C731" s="202"/>
      <c r="D731" s="202"/>
      <c r="E731" s="202"/>
      <c r="F731" s="202"/>
      <c r="G731" s="202"/>
      <c r="H731" s="202"/>
      <c r="I731" s="184"/>
      <c r="J731" s="184"/>
      <c r="K731" s="184"/>
      <c r="L731" s="184"/>
      <c r="M731" s="184"/>
      <c r="N731" s="184"/>
      <c r="O731" s="211"/>
      <c r="P731" s="184"/>
      <c r="Q731" s="184"/>
      <c r="R731" s="184"/>
      <c r="S731" s="184"/>
      <c r="T731" s="184"/>
      <c r="U731" s="184"/>
      <c r="V731" s="184"/>
      <c r="W731" s="184"/>
      <c r="X731" s="184"/>
      <c r="Y731" s="184"/>
      <c r="Z731" s="184"/>
      <c r="AA731" s="184"/>
      <c r="AB731" s="184"/>
      <c r="AC731" s="184"/>
      <c r="AD731" s="184"/>
      <c r="AE731" s="184"/>
      <c r="AF731" s="184"/>
      <c r="AG731" s="184"/>
      <c r="AH731" s="197"/>
      <c r="AI731" s="184"/>
      <c r="AJ731" s="184"/>
      <c r="AK731" s="184"/>
      <c r="AL731" s="184"/>
      <c r="AM731" s="184"/>
      <c r="AN731" s="184"/>
      <c r="AO731" s="184"/>
      <c r="AP731" s="184"/>
      <c r="AQ731" s="184"/>
      <c r="AR731" s="184"/>
      <c r="AS731" s="184"/>
      <c r="AT731" s="184"/>
      <c r="AU731" s="184"/>
      <c r="AV731" s="184"/>
      <c r="AW731" s="184"/>
      <c r="AX731" s="184"/>
      <c r="AY731" s="187"/>
      <c r="AZ731" s="187"/>
    </row>
    <row r="732" spans="1:52" x14ac:dyDescent="0.25">
      <c r="A732" s="192">
        <f t="shared" si="11"/>
        <v>719</v>
      </c>
      <c r="B732" s="182"/>
      <c r="C732" s="202"/>
      <c r="D732" s="202"/>
      <c r="E732" s="202"/>
      <c r="F732" s="202"/>
      <c r="G732" s="202"/>
      <c r="H732" s="202"/>
      <c r="I732" s="184"/>
      <c r="J732" s="184"/>
      <c r="K732" s="184"/>
      <c r="L732" s="184"/>
      <c r="M732" s="184"/>
      <c r="N732" s="184"/>
      <c r="O732" s="211"/>
      <c r="P732" s="184"/>
      <c r="Q732" s="184"/>
      <c r="R732" s="184"/>
      <c r="S732" s="184"/>
      <c r="T732" s="184"/>
      <c r="U732" s="184"/>
      <c r="V732" s="184"/>
      <c r="W732" s="184"/>
      <c r="X732" s="184"/>
      <c r="Y732" s="184"/>
      <c r="Z732" s="184"/>
      <c r="AA732" s="184"/>
      <c r="AB732" s="184"/>
      <c r="AC732" s="184"/>
      <c r="AD732" s="184"/>
      <c r="AE732" s="184"/>
      <c r="AF732" s="184"/>
      <c r="AG732" s="184"/>
      <c r="AH732" s="197"/>
      <c r="AI732" s="184"/>
      <c r="AJ732" s="184"/>
      <c r="AK732" s="184"/>
      <c r="AL732" s="184"/>
      <c r="AM732" s="184"/>
      <c r="AN732" s="184"/>
      <c r="AO732" s="184"/>
      <c r="AP732" s="184"/>
      <c r="AQ732" s="184"/>
      <c r="AR732" s="184"/>
      <c r="AS732" s="184"/>
      <c r="AT732" s="184"/>
      <c r="AU732" s="184"/>
      <c r="AV732" s="184"/>
      <c r="AW732" s="184"/>
      <c r="AX732" s="184"/>
      <c r="AY732" s="187"/>
      <c r="AZ732" s="187"/>
    </row>
    <row r="733" spans="1:52" x14ac:dyDescent="0.25">
      <c r="A733" s="192">
        <f t="shared" si="11"/>
        <v>720</v>
      </c>
      <c r="B733" s="182"/>
      <c r="C733" s="202"/>
      <c r="D733" s="202"/>
      <c r="E733" s="202"/>
      <c r="F733" s="202"/>
      <c r="G733" s="202"/>
      <c r="H733" s="202"/>
      <c r="I733" s="184"/>
      <c r="J733" s="184"/>
      <c r="K733" s="184"/>
      <c r="L733" s="184"/>
      <c r="M733" s="184"/>
      <c r="N733" s="184"/>
      <c r="O733" s="211"/>
      <c r="P733" s="184"/>
      <c r="Q733" s="184"/>
      <c r="R733" s="184"/>
      <c r="S733" s="184"/>
      <c r="T733" s="184"/>
      <c r="U733" s="184"/>
      <c r="V733" s="184"/>
      <c r="W733" s="184"/>
      <c r="X733" s="184"/>
      <c r="Y733" s="184"/>
      <c r="Z733" s="184"/>
      <c r="AA733" s="184"/>
      <c r="AB733" s="184"/>
      <c r="AC733" s="184"/>
      <c r="AD733" s="184"/>
      <c r="AE733" s="184"/>
      <c r="AF733" s="184"/>
      <c r="AG733" s="184"/>
      <c r="AH733" s="197"/>
      <c r="AI733" s="184"/>
      <c r="AJ733" s="184"/>
      <c r="AK733" s="184"/>
      <c r="AL733" s="184"/>
      <c r="AM733" s="184"/>
      <c r="AN733" s="184"/>
      <c r="AO733" s="184"/>
      <c r="AP733" s="184"/>
      <c r="AQ733" s="184"/>
      <c r="AR733" s="184"/>
      <c r="AS733" s="184"/>
      <c r="AT733" s="184"/>
      <c r="AU733" s="184"/>
      <c r="AV733" s="184"/>
      <c r="AW733" s="184"/>
      <c r="AX733" s="184"/>
      <c r="AY733" s="187"/>
      <c r="AZ733" s="187"/>
    </row>
    <row r="734" spans="1:52" x14ac:dyDescent="0.25">
      <c r="A734" s="192">
        <f t="shared" si="11"/>
        <v>721</v>
      </c>
      <c r="B734" s="182"/>
      <c r="C734" s="202"/>
      <c r="D734" s="202"/>
      <c r="E734" s="202"/>
      <c r="F734" s="202"/>
      <c r="G734" s="202"/>
      <c r="H734" s="202"/>
      <c r="I734" s="184"/>
      <c r="J734" s="184"/>
      <c r="K734" s="184"/>
      <c r="L734" s="184"/>
      <c r="M734" s="184"/>
      <c r="N734" s="184"/>
      <c r="O734" s="211"/>
      <c r="P734" s="184"/>
      <c r="Q734" s="184"/>
      <c r="R734" s="184"/>
      <c r="S734" s="184"/>
      <c r="T734" s="184"/>
      <c r="U734" s="184"/>
      <c r="V734" s="184"/>
      <c r="W734" s="184"/>
      <c r="X734" s="184"/>
      <c r="Y734" s="184"/>
      <c r="Z734" s="184"/>
      <c r="AA734" s="184"/>
      <c r="AB734" s="184"/>
      <c r="AC734" s="184"/>
      <c r="AD734" s="184"/>
      <c r="AE734" s="184"/>
      <c r="AF734" s="184"/>
      <c r="AG734" s="184"/>
      <c r="AH734" s="197"/>
      <c r="AI734" s="184"/>
      <c r="AJ734" s="184"/>
      <c r="AK734" s="184"/>
      <c r="AL734" s="184"/>
      <c r="AM734" s="184"/>
      <c r="AN734" s="184"/>
      <c r="AO734" s="184"/>
      <c r="AP734" s="184"/>
      <c r="AQ734" s="184"/>
      <c r="AR734" s="184"/>
      <c r="AS734" s="184"/>
      <c r="AT734" s="184"/>
      <c r="AU734" s="184"/>
      <c r="AV734" s="184"/>
      <c r="AW734" s="184"/>
      <c r="AX734" s="184"/>
      <c r="AY734" s="187"/>
      <c r="AZ734" s="187"/>
    </row>
    <row r="735" spans="1:52" x14ac:dyDescent="0.25">
      <c r="A735" s="192">
        <f t="shared" si="11"/>
        <v>722</v>
      </c>
      <c r="B735" s="182"/>
      <c r="C735" s="202"/>
      <c r="D735" s="202"/>
      <c r="E735" s="202"/>
      <c r="F735" s="202"/>
      <c r="G735" s="202"/>
      <c r="H735" s="202"/>
      <c r="I735" s="184"/>
      <c r="J735" s="184"/>
      <c r="K735" s="184"/>
      <c r="L735" s="184"/>
      <c r="M735" s="184"/>
      <c r="N735" s="184"/>
      <c r="O735" s="211"/>
      <c r="P735" s="184"/>
      <c r="Q735" s="184"/>
      <c r="R735" s="184"/>
      <c r="S735" s="184"/>
      <c r="T735" s="184"/>
      <c r="U735" s="184"/>
      <c r="V735" s="184"/>
      <c r="W735" s="184"/>
      <c r="X735" s="184"/>
      <c r="Y735" s="184"/>
      <c r="Z735" s="184"/>
      <c r="AA735" s="184"/>
      <c r="AB735" s="184"/>
      <c r="AC735" s="184"/>
      <c r="AD735" s="184"/>
      <c r="AE735" s="184"/>
      <c r="AF735" s="184"/>
      <c r="AG735" s="184"/>
      <c r="AH735" s="197"/>
      <c r="AI735" s="184"/>
      <c r="AJ735" s="184"/>
      <c r="AK735" s="184"/>
      <c r="AL735" s="184"/>
      <c r="AM735" s="184"/>
      <c r="AN735" s="184"/>
      <c r="AO735" s="184"/>
      <c r="AP735" s="184"/>
      <c r="AQ735" s="184"/>
      <c r="AR735" s="184"/>
      <c r="AS735" s="184"/>
      <c r="AT735" s="184"/>
      <c r="AU735" s="184"/>
      <c r="AV735" s="184"/>
      <c r="AW735" s="184"/>
      <c r="AX735" s="184"/>
      <c r="AY735" s="187"/>
      <c r="AZ735" s="187"/>
    </row>
    <row r="736" spans="1:52" x14ac:dyDescent="0.25">
      <c r="A736" s="192">
        <f t="shared" si="11"/>
        <v>723</v>
      </c>
      <c r="B736" s="182"/>
      <c r="C736" s="202"/>
      <c r="D736" s="202"/>
      <c r="E736" s="202"/>
      <c r="F736" s="202"/>
      <c r="G736" s="202"/>
      <c r="H736" s="202"/>
      <c r="I736" s="184"/>
      <c r="J736" s="184"/>
      <c r="K736" s="184"/>
      <c r="L736" s="184"/>
      <c r="M736" s="184"/>
      <c r="N736" s="184"/>
      <c r="O736" s="211"/>
      <c r="P736" s="184"/>
      <c r="Q736" s="184"/>
      <c r="R736" s="184"/>
      <c r="S736" s="184"/>
      <c r="T736" s="184"/>
      <c r="U736" s="184"/>
      <c r="V736" s="184"/>
      <c r="W736" s="184"/>
      <c r="X736" s="184"/>
      <c r="Y736" s="184"/>
      <c r="Z736" s="184"/>
      <c r="AA736" s="184"/>
      <c r="AB736" s="184"/>
      <c r="AC736" s="184"/>
      <c r="AD736" s="184"/>
      <c r="AE736" s="184"/>
      <c r="AF736" s="184"/>
      <c r="AG736" s="184"/>
      <c r="AH736" s="197"/>
      <c r="AI736" s="184"/>
      <c r="AJ736" s="184"/>
      <c r="AK736" s="184"/>
      <c r="AL736" s="184"/>
      <c r="AM736" s="184"/>
      <c r="AN736" s="184"/>
      <c r="AO736" s="184"/>
      <c r="AP736" s="184"/>
      <c r="AQ736" s="184"/>
      <c r="AR736" s="184"/>
      <c r="AS736" s="184"/>
      <c r="AT736" s="184"/>
      <c r="AU736" s="184"/>
      <c r="AV736" s="184"/>
      <c r="AW736" s="184"/>
      <c r="AX736" s="184"/>
      <c r="AY736" s="187"/>
      <c r="AZ736" s="187"/>
    </row>
    <row r="737" spans="1:52" x14ac:dyDescent="0.25">
      <c r="A737" s="192">
        <f t="shared" si="11"/>
        <v>724</v>
      </c>
      <c r="B737" s="182"/>
      <c r="C737" s="202"/>
      <c r="D737" s="202"/>
      <c r="E737" s="202"/>
      <c r="F737" s="202"/>
      <c r="G737" s="202"/>
      <c r="H737" s="202"/>
      <c r="I737" s="184"/>
      <c r="J737" s="184"/>
      <c r="K737" s="184"/>
      <c r="L737" s="184"/>
      <c r="M737" s="184"/>
      <c r="N737" s="184"/>
      <c r="O737" s="211"/>
      <c r="P737" s="184"/>
      <c r="Q737" s="184"/>
      <c r="R737" s="184"/>
      <c r="S737" s="184"/>
      <c r="T737" s="184"/>
      <c r="U737" s="184"/>
      <c r="V737" s="184"/>
      <c r="W737" s="184"/>
      <c r="X737" s="184"/>
      <c r="Y737" s="184"/>
      <c r="Z737" s="184"/>
      <c r="AA737" s="184"/>
      <c r="AB737" s="184"/>
      <c r="AC737" s="184"/>
      <c r="AD737" s="184"/>
      <c r="AE737" s="184"/>
      <c r="AF737" s="184"/>
      <c r="AG737" s="184"/>
      <c r="AH737" s="197"/>
      <c r="AI737" s="184"/>
      <c r="AJ737" s="184"/>
      <c r="AK737" s="184"/>
      <c r="AL737" s="184"/>
      <c r="AM737" s="184"/>
      <c r="AN737" s="184"/>
      <c r="AO737" s="184"/>
      <c r="AP737" s="184"/>
      <c r="AQ737" s="184"/>
      <c r="AR737" s="184"/>
      <c r="AS737" s="184"/>
      <c r="AT737" s="184"/>
      <c r="AU737" s="184"/>
      <c r="AV737" s="184"/>
      <c r="AW737" s="184"/>
      <c r="AX737" s="184"/>
      <c r="AY737" s="187"/>
      <c r="AZ737" s="187"/>
    </row>
    <row r="738" spans="1:52" x14ac:dyDescent="0.25">
      <c r="A738" s="192">
        <f t="shared" si="11"/>
        <v>725</v>
      </c>
      <c r="B738" s="182"/>
      <c r="C738" s="202"/>
      <c r="D738" s="202"/>
      <c r="E738" s="202"/>
      <c r="F738" s="202"/>
      <c r="G738" s="202"/>
      <c r="H738" s="202"/>
      <c r="I738" s="184"/>
      <c r="J738" s="184"/>
      <c r="K738" s="184"/>
      <c r="L738" s="184"/>
      <c r="M738" s="184"/>
      <c r="N738" s="184"/>
      <c r="O738" s="211"/>
      <c r="P738" s="184"/>
      <c r="Q738" s="184"/>
      <c r="R738" s="184"/>
      <c r="S738" s="184"/>
      <c r="T738" s="184"/>
      <c r="U738" s="184"/>
      <c r="V738" s="184"/>
      <c r="W738" s="184"/>
      <c r="X738" s="184"/>
      <c r="Y738" s="184"/>
      <c r="Z738" s="184"/>
      <c r="AA738" s="184"/>
      <c r="AB738" s="184"/>
      <c r="AC738" s="184"/>
      <c r="AD738" s="184"/>
      <c r="AE738" s="184"/>
      <c r="AF738" s="184"/>
      <c r="AG738" s="184"/>
      <c r="AH738" s="197"/>
      <c r="AI738" s="184"/>
      <c r="AJ738" s="184"/>
      <c r="AK738" s="184"/>
      <c r="AL738" s="184"/>
      <c r="AM738" s="184"/>
      <c r="AN738" s="184"/>
      <c r="AO738" s="184"/>
      <c r="AP738" s="184"/>
      <c r="AQ738" s="184"/>
      <c r="AR738" s="184"/>
      <c r="AS738" s="184"/>
      <c r="AT738" s="184"/>
      <c r="AU738" s="184"/>
      <c r="AV738" s="184"/>
      <c r="AW738" s="184"/>
      <c r="AX738" s="184"/>
      <c r="AY738" s="187"/>
      <c r="AZ738" s="187"/>
    </row>
    <row r="739" spans="1:52" x14ac:dyDescent="0.25">
      <c r="A739" s="192">
        <f t="shared" si="11"/>
        <v>726</v>
      </c>
      <c r="B739" s="182"/>
      <c r="C739" s="202"/>
      <c r="D739" s="202"/>
      <c r="E739" s="202"/>
      <c r="F739" s="202"/>
      <c r="G739" s="202"/>
      <c r="H739" s="202"/>
      <c r="I739" s="184"/>
      <c r="J739" s="184"/>
      <c r="K739" s="184"/>
      <c r="L739" s="184"/>
      <c r="M739" s="184"/>
      <c r="N739" s="184"/>
      <c r="O739" s="211"/>
      <c r="P739" s="184"/>
      <c r="Q739" s="184"/>
      <c r="R739" s="184"/>
      <c r="S739" s="184"/>
      <c r="T739" s="184"/>
      <c r="U739" s="184"/>
      <c r="V739" s="184"/>
      <c r="W739" s="184"/>
      <c r="X739" s="184"/>
      <c r="Y739" s="184"/>
      <c r="Z739" s="184"/>
      <c r="AA739" s="184"/>
      <c r="AB739" s="184"/>
      <c r="AC739" s="184"/>
      <c r="AD739" s="184"/>
      <c r="AE739" s="184"/>
      <c r="AF739" s="184"/>
      <c r="AG739" s="184"/>
      <c r="AH739" s="197"/>
      <c r="AI739" s="184"/>
      <c r="AJ739" s="184"/>
      <c r="AK739" s="184"/>
      <c r="AL739" s="184"/>
      <c r="AM739" s="184"/>
      <c r="AN739" s="184"/>
      <c r="AO739" s="184"/>
      <c r="AP739" s="184"/>
      <c r="AQ739" s="184"/>
      <c r="AR739" s="184"/>
      <c r="AS739" s="184"/>
      <c r="AT739" s="184"/>
      <c r="AU739" s="184"/>
      <c r="AV739" s="184"/>
      <c r="AW739" s="184"/>
      <c r="AX739" s="184"/>
      <c r="AY739" s="187"/>
      <c r="AZ739" s="187"/>
    </row>
    <row r="740" spans="1:52" x14ac:dyDescent="0.25">
      <c r="A740" s="192">
        <f t="shared" si="11"/>
        <v>727</v>
      </c>
      <c r="B740" s="182"/>
      <c r="C740" s="202"/>
      <c r="D740" s="202"/>
      <c r="E740" s="202"/>
      <c r="F740" s="202"/>
      <c r="G740" s="202"/>
      <c r="H740" s="202"/>
      <c r="I740" s="184"/>
      <c r="J740" s="184"/>
      <c r="K740" s="184"/>
      <c r="L740" s="184"/>
      <c r="M740" s="184"/>
      <c r="N740" s="184"/>
      <c r="O740" s="211"/>
      <c r="P740" s="184"/>
      <c r="Q740" s="184"/>
      <c r="R740" s="184"/>
      <c r="S740" s="184"/>
      <c r="T740" s="184"/>
      <c r="U740" s="184"/>
      <c r="V740" s="184"/>
      <c r="W740" s="184"/>
      <c r="X740" s="184"/>
      <c r="Y740" s="184"/>
      <c r="Z740" s="184"/>
      <c r="AA740" s="184"/>
      <c r="AB740" s="184"/>
      <c r="AC740" s="184"/>
      <c r="AD740" s="184"/>
      <c r="AE740" s="184"/>
      <c r="AF740" s="184"/>
      <c r="AG740" s="184"/>
      <c r="AH740" s="197"/>
      <c r="AI740" s="184"/>
      <c r="AJ740" s="184"/>
      <c r="AK740" s="184"/>
      <c r="AL740" s="184"/>
      <c r="AM740" s="184"/>
      <c r="AN740" s="184"/>
      <c r="AO740" s="184"/>
      <c r="AP740" s="184"/>
      <c r="AQ740" s="184"/>
      <c r="AR740" s="184"/>
      <c r="AS740" s="184"/>
      <c r="AT740" s="184"/>
      <c r="AU740" s="184"/>
      <c r="AV740" s="184"/>
      <c r="AW740" s="184"/>
      <c r="AX740" s="184"/>
      <c r="AY740" s="187"/>
      <c r="AZ740" s="187"/>
    </row>
    <row r="741" spans="1:52" x14ac:dyDescent="0.25">
      <c r="A741" s="192">
        <f t="shared" si="11"/>
        <v>728</v>
      </c>
      <c r="B741" s="182"/>
      <c r="C741" s="202"/>
      <c r="D741" s="202"/>
      <c r="E741" s="202"/>
      <c r="F741" s="202"/>
      <c r="G741" s="202"/>
      <c r="H741" s="202"/>
      <c r="I741" s="184"/>
      <c r="J741" s="184"/>
      <c r="K741" s="184"/>
      <c r="L741" s="184"/>
      <c r="M741" s="184"/>
      <c r="N741" s="184"/>
      <c r="O741" s="211"/>
      <c r="P741" s="184"/>
      <c r="Q741" s="184"/>
      <c r="R741" s="184"/>
      <c r="S741" s="184"/>
      <c r="T741" s="184"/>
      <c r="U741" s="184"/>
      <c r="V741" s="184"/>
      <c r="W741" s="184"/>
      <c r="X741" s="184"/>
      <c r="Y741" s="184"/>
      <c r="Z741" s="184"/>
      <c r="AA741" s="184"/>
      <c r="AB741" s="184"/>
      <c r="AC741" s="184"/>
      <c r="AD741" s="184"/>
      <c r="AE741" s="184"/>
      <c r="AF741" s="184"/>
      <c r="AG741" s="184"/>
      <c r="AH741" s="197"/>
      <c r="AI741" s="184"/>
      <c r="AJ741" s="184"/>
      <c r="AK741" s="184"/>
      <c r="AL741" s="184"/>
      <c r="AM741" s="184"/>
      <c r="AN741" s="184"/>
      <c r="AO741" s="184"/>
      <c r="AP741" s="184"/>
      <c r="AQ741" s="184"/>
      <c r="AR741" s="184"/>
      <c r="AS741" s="184"/>
      <c r="AT741" s="184"/>
      <c r="AU741" s="184"/>
      <c r="AV741" s="184"/>
      <c r="AW741" s="184"/>
      <c r="AX741" s="184"/>
      <c r="AY741" s="187"/>
      <c r="AZ741" s="187"/>
    </row>
    <row r="742" spans="1:52" x14ac:dyDescent="0.25">
      <c r="A742" s="192">
        <f t="shared" si="11"/>
        <v>729</v>
      </c>
      <c r="B742" s="182"/>
      <c r="C742" s="202"/>
      <c r="D742" s="202"/>
      <c r="E742" s="202"/>
      <c r="F742" s="202"/>
      <c r="G742" s="202"/>
      <c r="H742" s="202"/>
      <c r="I742" s="184"/>
      <c r="J742" s="184"/>
      <c r="K742" s="184"/>
      <c r="L742" s="184"/>
      <c r="M742" s="184"/>
      <c r="N742" s="184"/>
      <c r="O742" s="211"/>
      <c r="P742" s="184"/>
      <c r="Q742" s="184"/>
      <c r="R742" s="184"/>
      <c r="S742" s="184"/>
      <c r="T742" s="184"/>
      <c r="U742" s="184"/>
      <c r="V742" s="184"/>
      <c r="W742" s="184"/>
      <c r="X742" s="184"/>
      <c r="Y742" s="184"/>
      <c r="Z742" s="184"/>
      <c r="AA742" s="184"/>
      <c r="AB742" s="184"/>
      <c r="AC742" s="184"/>
      <c r="AD742" s="184"/>
      <c r="AE742" s="184"/>
      <c r="AF742" s="184"/>
      <c r="AG742" s="184"/>
      <c r="AH742" s="197"/>
      <c r="AI742" s="184"/>
      <c r="AJ742" s="184"/>
      <c r="AK742" s="184"/>
      <c r="AL742" s="184"/>
      <c r="AM742" s="184"/>
      <c r="AN742" s="184"/>
      <c r="AO742" s="184"/>
      <c r="AP742" s="184"/>
      <c r="AQ742" s="184"/>
      <c r="AR742" s="184"/>
      <c r="AS742" s="184"/>
      <c r="AT742" s="184"/>
      <c r="AU742" s="184"/>
      <c r="AV742" s="184"/>
      <c r="AW742" s="184"/>
      <c r="AX742" s="184"/>
      <c r="AY742" s="187"/>
      <c r="AZ742" s="187"/>
    </row>
    <row r="743" spans="1:52" x14ac:dyDescent="0.25">
      <c r="A743" s="192">
        <f t="shared" si="11"/>
        <v>730</v>
      </c>
      <c r="B743" s="182"/>
      <c r="C743" s="202"/>
      <c r="D743" s="202"/>
      <c r="E743" s="202"/>
      <c r="F743" s="202"/>
      <c r="G743" s="202"/>
      <c r="H743" s="202"/>
      <c r="I743" s="184"/>
      <c r="J743" s="184"/>
      <c r="K743" s="184"/>
      <c r="L743" s="184"/>
      <c r="M743" s="184"/>
      <c r="N743" s="184"/>
      <c r="O743" s="211"/>
      <c r="P743" s="184"/>
      <c r="Q743" s="184"/>
      <c r="R743" s="184"/>
      <c r="S743" s="184"/>
      <c r="T743" s="184"/>
      <c r="U743" s="184"/>
      <c r="V743" s="184"/>
      <c r="W743" s="184"/>
      <c r="X743" s="184"/>
      <c r="Y743" s="184"/>
      <c r="Z743" s="184"/>
      <c r="AA743" s="184"/>
      <c r="AB743" s="184"/>
      <c r="AC743" s="184"/>
      <c r="AD743" s="184"/>
      <c r="AE743" s="184"/>
      <c r="AF743" s="184"/>
      <c r="AG743" s="184"/>
      <c r="AH743" s="197"/>
      <c r="AI743" s="184"/>
      <c r="AJ743" s="184"/>
      <c r="AK743" s="184"/>
      <c r="AL743" s="184"/>
      <c r="AM743" s="184"/>
      <c r="AN743" s="184"/>
      <c r="AO743" s="184"/>
      <c r="AP743" s="184"/>
      <c r="AQ743" s="184"/>
      <c r="AR743" s="184"/>
      <c r="AS743" s="184"/>
      <c r="AT743" s="184"/>
      <c r="AU743" s="184"/>
      <c r="AV743" s="184"/>
      <c r="AW743" s="184"/>
      <c r="AX743" s="184"/>
      <c r="AY743" s="187"/>
      <c r="AZ743" s="187"/>
    </row>
    <row r="744" spans="1:52" x14ac:dyDescent="0.25">
      <c r="A744" s="192">
        <f t="shared" si="11"/>
        <v>731</v>
      </c>
      <c r="B744" s="182"/>
      <c r="C744" s="202"/>
      <c r="D744" s="202"/>
      <c r="E744" s="202"/>
      <c r="F744" s="202"/>
      <c r="G744" s="202"/>
      <c r="H744" s="202"/>
      <c r="I744" s="184"/>
      <c r="J744" s="184"/>
      <c r="K744" s="184"/>
      <c r="L744" s="184"/>
      <c r="M744" s="184"/>
      <c r="N744" s="184"/>
      <c r="O744" s="211"/>
      <c r="P744" s="184"/>
      <c r="Q744" s="184"/>
      <c r="R744" s="184"/>
      <c r="S744" s="184"/>
      <c r="T744" s="184"/>
      <c r="U744" s="184"/>
      <c r="V744" s="184"/>
      <c r="W744" s="184"/>
      <c r="X744" s="184"/>
      <c r="Y744" s="184"/>
      <c r="Z744" s="184"/>
      <c r="AA744" s="184"/>
      <c r="AB744" s="184"/>
      <c r="AC744" s="184"/>
      <c r="AD744" s="184"/>
      <c r="AE744" s="184"/>
      <c r="AF744" s="184"/>
      <c r="AG744" s="184"/>
      <c r="AH744" s="197"/>
      <c r="AI744" s="184"/>
      <c r="AJ744" s="184"/>
      <c r="AK744" s="184"/>
      <c r="AL744" s="184"/>
      <c r="AM744" s="184"/>
      <c r="AN744" s="184"/>
      <c r="AO744" s="184"/>
      <c r="AP744" s="184"/>
      <c r="AQ744" s="184"/>
      <c r="AR744" s="184"/>
      <c r="AS744" s="184"/>
      <c r="AT744" s="184"/>
      <c r="AU744" s="184"/>
      <c r="AV744" s="184"/>
      <c r="AW744" s="184"/>
      <c r="AX744" s="184"/>
      <c r="AY744" s="187"/>
      <c r="AZ744" s="187"/>
    </row>
    <row r="745" spans="1:52" x14ac:dyDescent="0.25">
      <c r="A745" s="192">
        <f t="shared" si="11"/>
        <v>732</v>
      </c>
      <c r="B745" s="182"/>
      <c r="C745" s="202"/>
      <c r="D745" s="202"/>
      <c r="E745" s="202"/>
      <c r="F745" s="202"/>
      <c r="G745" s="202"/>
      <c r="H745" s="202"/>
      <c r="I745" s="184"/>
      <c r="J745" s="184"/>
      <c r="K745" s="184"/>
      <c r="L745" s="184"/>
      <c r="M745" s="184"/>
      <c r="N745" s="184"/>
      <c r="O745" s="211"/>
      <c r="P745" s="184"/>
      <c r="Q745" s="184"/>
      <c r="R745" s="184"/>
      <c r="S745" s="184"/>
      <c r="T745" s="184"/>
      <c r="U745" s="184"/>
      <c r="V745" s="184"/>
      <c r="W745" s="184"/>
      <c r="X745" s="184"/>
      <c r="Y745" s="184"/>
      <c r="Z745" s="184"/>
      <c r="AA745" s="184"/>
      <c r="AB745" s="184"/>
      <c r="AC745" s="184"/>
      <c r="AD745" s="184"/>
      <c r="AE745" s="184"/>
      <c r="AF745" s="184"/>
      <c r="AG745" s="184"/>
      <c r="AH745" s="197"/>
      <c r="AI745" s="184"/>
      <c r="AJ745" s="184"/>
      <c r="AK745" s="184"/>
      <c r="AL745" s="184"/>
      <c r="AM745" s="184"/>
      <c r="AN745" s="184"/>
      <c r="AO745" s="184"/>
      <c r="AP745" s="184"/>
      <c r="AQ745" s="184"/>
      <c r="AR745" s="184"/>
      <c r="AS745" s="184"/>
      <c r="AT745" s="184"/>
      <c r="AU745" s="184"/>
      <c r="AV745" s="184"/>
      <c r="AW745" s="184"/>
      <c r="AX745" s="184"/>
      <c r="AY745" s="187"/>
      <c r="AZ745" s="187"/>
    </row>
    <row r="746" spans="1:52" x14ac:dyDescent="0.25">
      <c r="A746" s="192">
        <f t="shared" si="11"/>
        <v>733</v>
      </c>
      <c r="B746" s="182"/>
      <c r="C746" s="202"/>
      <c r="D746" s="202"/>
      <c r="E746" s="202"/>
      <c r="F746" s="202"/>
      <c r="G746" s="202"/>
      <c r="H746" s="202"/>
      <c r="I746" s="184"/>
      <c r="J746" s="184"/>
      <c r="K746" s="184"/>
      <c r="L746" s="184"/>
      <c r="M746" s="184"/>
      <c r="N746" s="184"/>
      <c r="O746" s="211"/>
      <c r="P746" s="184"/>
      <c r="Q746" s="184"/>
      <c r="R746" s="184"/>
      <c r="S746" s="184"/>
      <c r="T746" s="184"/>
      <c r="U746" s="184"/>
      <c r="V746" s="184"/>
      <c r="W746" s="184"/>
      <c r="X746" s="184"/>
      <c r="Y746" s="184"/>
      <c r="Z746" s="184"/>
      <c r="AA746" s="184"/>
      <c r="AB746" s="184"/>
      <c r="AC746" s="184"/>
      <c r="AD746" s="184"/>
      <c r="AE746" s="184"/>
      <c r="AF746" s="184"/>
      <c r="AG746" s="184"/>
      <c r="AH746" s="197"/>
      <c r="AI746" s="184"/>
      <c r="AJ746" s="184"/>
      <c r="AK746" s="184"/>
      <c r="AL746" s="184"/>
      <c r="AM746" s="184"/>
      <c r="AN746" s="184"/>
      <c r="AO746" s="184"/>
      <c r="AP746" s="184"/>
      <c r="AQ746" s="184"/>
      <c r="AR746" s="184"/>
      <c r="AS746" s="184"/>
      <c r="AT746" s="184"/>
      <c r="AU746" s="184"/>
      <c r="AV746" s="184"/>
      <c r="AW746" s="184"/>
      <c r="AX746" s="184"/>
      <c r="AY746" s="187"/>
      <c r="AZ746" s="187"/>
    </row>
    <row r="747" spans="1:52" x14ac:dyDescent="0.25">
      <c r="A747" s="192">
        <f t="shared" si="11"/>
        <v>734</v>
      </c>
      <c r="B747" s="182"/>
      <c r="C747" s="202"/>
      <c r="D747" s="202"/>
      <c r="E747" s="202"/>
      <c r="F747" s="202"/>
      <c r="G747" s="202"/>
      <c r="H747" s="202"/>
      <c r="I747" s="184"/>
      <c r="J747" s="184"/>
      <c r="K747" s="184"/>
      <c r="L747" s="184"/>
      <c r="M747" s="184"/>
      <c r="N747" s="184"/>
      <c r="O747" s="211"/>
      <c r="P747" s="184"/>
      <c r="Q747" s="184"/>
      <c r="R747" s="184"/>
      <c r="S747" s="184"/>
      <c r="T747" s="184"/>
      <c r="U747" s="184"/>
      <c r="V747" s="184"/>
      <c r="W747" s="184"/>
      <c r="X747" s="184"/>
      <c r="Y747" s="184"/>
      <c r="Z747" s="184"/>
      <c r="AA747" s="184"/>
      <c r="AB747" s="184"/>
      <c r="AC747" s="184"/>
      <c r="AD747" s="184"/>
      <c r="AE747" s="184"/>
      <c r="AF747" s="184"/>
      <c r="AG747" s="184"/>
      <c r="AH747" s="197"/>
      <c r="AI747" s="184"/>
      <c r="AJ747" s="184"/>
      <c r="AK747" s="184"/>
      <c r="AL747" s="184"/>
      <c r="AM747" s="184"/>
      <c r="AN747" s="184"/>
      <c r="AO747" s="184"/>
      <c r="AP747" s="184"/>
      <c r="AQ747" s="184"/>
      <c r="AR747" s="184"/>
      <c r="AS747" s="184"/>
      <c r="AT747" s="184"/>
      <c r="AU747" s="184"/>
      <c r="AV747" s="184"/>
      <c r="AW747" s="184"/>
      <c r="AX747" s="184"/>
      <c r="AY747" s="187"/>
      <c r="AZ747" s="187"/>
    </row>
    <row r="748" spans="1:52" x14ac:dyDescent="0.25">
      <c r="A748" s="192">
        <f t="shared" si="11"/>
        <v>735</v>
      </c>
      <c r="B748" s="182"/>
      <c r="C748" s="202"/>
      <c r="D748" s="202"/>
      <c r="E748" s="202"/>
      <c r="F748" s="202"/>
      <c r="G748" s="202"/>
      <c r="H748" s="202"/>
      <c r="I748" s="184"/>
      <c r="J748" s="184"/>
      <c r="K748" s="184"/>
      <c r="L748" s="184"/>
      <c r="M748" s="184"/>
      <c r="N748" s="184"/>
      <c r="O748" s="211"/>
      <c r="P748" s="184"/>
      <c r="Q748" s="184"/>
      <c r="R748" s="184"/>
      <c r="S748" s="184"/>
      <c r="T748" s="184"/>
      <c r="U748" s="184"/>
      <c r="V748" s="184"/>
      <c r="W748" s="184"/>
      <c r="X748" s="184"/>
      <c r="Y748" s="184"/>
      <c r="Z748" s="184"/>
      <c r="AA748" s="184"/>
      <c r="AB748" s="184"/>
      <c r="AC748" s="184"/>
      <c r="AD748" s="184"/>
      <c r="AE748" s="184"/>
      <c r="AF748" s="184"/>
      <c r="AG748" s="184"/>
      <c r="AH748" s="197"/>
      <c r="AI748" s="184"/>
      <c r="AJ748" s="184"/>
      <c r="AK748" s="184"/>
      <c r="AL748" s="184"/>
      <c r="AM748" s="184"/>
      <c r="AN748" s="184"/>
      <c r="AO748" s="184"/>
      <c r="AP748" s="184"/>
      <c r="AQ748" s="184"/>
      <c r="AR748" s="184"/>
      <c r="AS748" s="184"/>
      <c r="AT748" s="184"/>
      <c r="AU748" s="184"/>
      <c r="AV748" s="184"/>
      <c r="AW748" s="184"/>
      <c r="AX748" s="184"/>
      <c r="AY748" s="187"/>
      <c r="AZ748" s="187"/>
    </row>
    <row r="749" spans="1:52" x14ac:dyDescent="0.25">
      <c r="A749" s="192">
        <f t="shared" si="11"/>
        <v>736</v>
      </c>
      <c r="B749" s="182"/>
      <c r="C749" s="202"/>
      <c r="D749" s="202"/>
      <c r="E749" s="202"/>
      <c r="F749" s="202"/>
      <c r="G749" s="202"/>
      <c r="H749" s="202"/>
      <c r="I749" s="184"/>
      <c r="J749" s="184"/>
      <c r="K749" s="184"/>
      <c r="L749" s="184"/>
      <c r="M749" s="184"/>
      <c r="N749" s="184"/>
      <c r="O749" s="211"/>
      <c r="P749" s="184"/>
      <c r="Q749" s="184"/>
      <c r="R749" s="184"/>
      <c r="S749" s="184"/>
      <c r="T749" s="184"/>
      <c r="U749" s="184"/>
      <c r="V749" s="184"/>
      <c r="W749" s="184"/>
      <c r="X749" s="184"/>
      <c r="Y749" s="184"/>
      <c r="Z749" s="184"/>
      <c r="AA749" s="184"/>
      <c r="AB749" s="184"/>
      <c r="AC749" s="184"/>
      <c r="AD749" s="184"/>
      <c r="AE749" s="184"/>
      <c r="AF749" s="184"/>
      <c r="AG749" s="184"/>
      <c r="AH749" s="197"/>
      <c r="AI749" s="184"/>
      <c r="AJ749" s="184"/>
      <c r="AK749" s="184"/>
      <c r="AL749" s="184"/>
      <c r="AM749" s="184"/>
      <c r="AN749" s="184"/>
      <c r="AO749" s="184"/>
      <c r="AP749" s="184"/>
      <c r="AQ749" s="184"/>
      <c r="AR749" s="184"/>
      <c r="AS749" s="184"/>
      <c r="AT749" s="184"/>
      <c r="AU749" s="184"/>
      <c r="AV749" s="184"/>
      <c r="AW749" s="184"/>
      <c r="AX749" s="184"/>
      <c r="AY749" s="187"/>
      <c r="AZ749" s="187"/>
    </row>
    <row r="750" spans="1:52" x14ac:dyDescent="0.25">
      <c r="A750" s="192">
        <f t="shared" si="11"/>
        <v>737</v>
      </c>
      <c r="B750" s="182"/>
      <c r="C750" s="202"/>
      <c r="D750" s="202"/>
      <c r="E750" s="202"/>
      <c r="F750" s="202"/>
      <c r="G750" s="202"/>
      <c r="H750" s="202"/>
      <c r="I750" s="184"/>
      <c r="J750" s="184"/>
      <c r="K750" s="184"/>
      <c r="L750" s="184"/>
      <c r="M750" s="184"/>
      <c r="N750" s="184"/>
      <c r="O750" s="211"/>
      <c r="P750" s="184"/>
      <c r="Q750" s="184"/>
      <c r="R750" s="184"/>
      <c r="S750" s="184"/>
      <c r="T750" s="184"/>
      <c r="U750" s="184"/>
      <c r="V750" s="184"/>
      <c r="W750" s="184"/>
      <c r="X750" s="184"/>
      <c r="Y750" s="184"/>
      <c r="Z750" s="184"/>
      <c r="AA750" s="184"/>
      <c r="AB750" s="184"/>
      <c r="AC750" s="184"/>
      <c r="AD750" s="184"/>
      <c r="AE750" s="184"/>
      <c r="AF750" s="184"/>
      <c r="AG750" s="184"/>
      <c r="AH750" s="197"/>
      <c r="AI750" s="184"/>
      <c r="AJ750" s="184"/>
      <c r="AK750" s="184"/>
      <c r="AL750" s="184"/>
      <c r="AM750" s="184"/>
      <c r="AN750" s="184"/>
      <c r="AO750" s="184"/>
      <c r="AP750" s="184"/>
      <c r="AQ750" s="184"/>
      <c r="AR750" s="184"/>
      <c r="AS750" s="184"/>
      <c r="AT750" s="184"/>
      <c r="AU750" s="184"/>
      <c r="AV750" s="184"/>
      <c r="AW750" s="184"/>
      <c r="AX750" s="184"/>
      <c r="AY750" s="187"/>
      <c r="AZ750" s="187"/>
    </row>
    <row r="751" spans="1:52" x14ac:dyDescent="0.25">
      <c r="A751" s="192">
        <f t="shared" si="11"/>
        <v>738</v>
      </c>
      <c r="B751" s="182"/>
      <c r="C751" s="202"/>
      <c r="D751" s="202"/>
      <c r="E751" s="202"/>
      <c r="F751" s="202"/>
      <c r="G751" s="202"/>
      <c r="H751" s="202"/>
      <c r="I751" s="184"/>
      <c r="J751" s="184"/>
      <c r="K751" s="184"/>
      <c r="L751" s="184"/>
      <c r="M751" s="184"/>
      <c r="N751" s="184"/>
      <c r="O751" s="211"/>
      <c r="P751" s="184"/>
      <c r="Q751" s="184"/>
      <c r="R751" s="184"/>
      <c r="S751" s="184"/>
      <c r="T751" s="184"/>
      <c r="U751" s="184"/>
      <c r="V751" s="184"/>
      <c r="W751" s="184"/>
      <c r="X751" s="184"/>
      <c r="Y751" s="184"/>
      <c r="Z751" s="184"/>
      <c r="AA751" s="184"/>
      <c r="AB751" s="184"/>
      <c r="AC751" s="184"/>
      <c r="AD751" s="184"/>
      <c r="AE751" s="184"/>
      <c r="AF751" s="184"/>
      <c r="AG751" s="184"/>
      <c r="AH751" s="197"/>
      <c r="AI751" s="184"/>
      <c r="AJ751" s="184"/>
      <c r="AK751" s="184"/>
      <c r="AL751" s="184"/>
      <c r="AM751" s="184"/>
      <c r="AN751" s="184"/>
      <c r="AO751" s="184"/>
      <c r="AP751" s="184"/>
      <c r="AQ751" s="184"/>
      <c r="AR751" s="184"/>
      <c r="AS751" s="184"/>
      <c r="AT751" s="184"/>
      <c r="AU751" s="184"/>
      <c r="AV751" s="184"/>
      <c r="AW751" s="184"/>
      <c r="AX751" s="184"/>
      <c r="AY751" s="187"/>
      <c r="AZ751" s="187"/>
    </row>
    <row r="752" spans="1:52" x14ac:dyDescent="0.25">
      <c r="A752" s="192">
        <f t="shared" si="11"/>
        <v>739</v>
      </c>
      <c r="B752" s="182"/>
      <c r="C752" s="202"/>
      <c r="D752" s="202"/>
      <c r="E752" s="202"/>
      <c r="F752" s="202"/>
      <c r="G752" s="202"/>
      <c r="H752" s="202"/>
      <c r="I752" s="184"/>
      <c r="J752" s="184"/>
      <c r="K752" s="184"/>
      <c r="L752" s="184"/>
      <c r="M752" s="184"/>
      <c r="N752" s="184"/>
      <c r="O752" s="211"/>
      <c r="P752" s="184"/>
      <c r="Q752" s="184"/>
      <c r="R752" s="184"/>
      <c r="S752" s="184"/>
      <c r="T752" s="184"/>
      <c r="U752" s="184"/>
      <c r="V752" s="184"/>
      <c r="W752" s="184"/>
      <c r="X752" s="184"/>
      <c r="Y752" s="184"/>
      <c r="Z752" s="184"/>
      <c r="AA752" s="184"/>
      <c r="AB752" s="184"/>
      <c r="AC752" s="184"/>
      <c r="AD752" s="184"/>
      <c r="AE752" s="184"/>
      <c r="AF752" s="184"/>
      <c r="AG752" s="184"/>
      <c r="AH752" s="197"/>
      <c r="AI752" s="184"/>
      <c r="AJ752" s="184"/>
      <c r="AK752" s="184"/>
      <c r="AL752" s="184"/>
      <c r="AM752" s="184"/>
      <c r="AN752" s="184"/>
      <c r="AO752" s="184"/>
      <c r="AP752" s="184"/>
      <c r="AQ752" s="184"/>
      <c r="AR752" s="184"/>
      <c r="AS752" s="184"/>
      <c r="AT752" s="184"/>
      <c r="AU752" s="184"/>
      <c r="AV752" s="184"/>
      <c r="AW752" s="184"/>
      <c r="AX752" s="184"/>
      <c r="AY752" s="187"/>
      <c r="AZ752" s="187"/>
    </row>
    <row r="753" spans="1:52" x14ac:dyDescent="0.25">
      <c r="A753" s="192">
        <f t="shared" si="11"/>
        <v>740</v>
      </c>
      <c r="B753" s="182"/>
      <c r="C753" s="202"/>
      <c r="D753" s="202"/>
      <c r="E753" s="202"/>
      <c r="F753" s="202"/>
      <c r="G753" s="202"/>
      <c r="H753" s="202"/>
      <c r="I753" s="184"/>
      <c r="J753" s="184"/>
      <c r="K753" s="184"/>
      <c r="L753" s="184"/>
      <c r="M753" s="184"/>
      <c r="N753" s="184"/>
      <c r="O753" s="211"/>
      <c r="P753" s="184"/>
      <c r="Q753" s="184"/>
      <c r="R753" s="184"/>
      <c r="S753" s="184"/>
      <c r="T753" s="184"/>
      <c r="U753" s="184"/>
      <c r="V753" s="184"/>
      <c r="W753" s="184"/>
      <c r="X753" s="184"/>
      <c r="Y753" s="184"/>
      <c r="Z753" s="184"/>
      <c r="AA753" s="184"/>
      <c r="AB753" s="184"/>
      <c r="AC753" s="184"/>
      <c r="AD753" s="184"/>
      <c r="AE753" s="184"/>
      <c r="AF753" s="184"/>
      <c r="AG753" s="184"/>
      <c r="AH753" s="197"/>
      <c r="AI753" s="184"/>
      <c r="AJ753" s="184"/>
      <c r="AK753" s="184"/>
      <c r="AL753" s="184"/>
      <c r="AM753" s="184"/>
      <c r="AN753" s="184"/>
      <c r="AO753" s="184"/>
      <c r="AP753" s="184"/>
      <c r="AQ753" s="184"/>
      <c r="AR753" s="184"/>
      <c r="AS753" s="184"/>
      <c r="AT753" s="184"/>
      <c r="AU753" s="184"/>
      <c r="AV753" s="184"/>
      <c r="AW753" s="184"/>
      <c r="AX753" s="184"/>
      <c r="AY753" s="187"/>
      <c r="AZ753" s="187"/>
    </row>
    <row r="754" spans="1:52" x14ac:dyDescent="0.25">
      <c r="A754" s="192">
        <f t="shared" si="11"/>
        <v>741</v>
      </c>
      <c r="B754" s="182"/>
      <c r="C754" s="202"/>
      <c r="D754" s="202"/>
      <c r="E754" s="202"/>
      <c r="F754" s="202"/>
      <c r="G754" s="202"/>
      <c r="H754" s="202"/>
      <c r="I754" s="184"/>
      <c r="J754" s="184"/>
      <c r="K754" s="184"/>
      <c r="L754" s="184"/>
      <c r="M754" s="184"/>
      <c r="N754" s="184"/>
      <c r="O754" s="211"/>
      <c r="P754" s="184"/>
      <c r="Q754" s="184"/>
      <c r="R754" s="184"/>
      <c r="S754" s="184"/>
      <c r="T754" s="184"/>
      <c r="U754" s="184"/>
      <c r="V754" s="184"/>
      <c r="W754" s="184"/>
      <c r="X754" s="184"/>
      <c r="Y754" s="184"/>
      <c r="Z754" s="184"/>
      <c r="AA754" s="184"/>
      <c r="AB754" s="184"/>
      <c r="AC754" s="184"/>
      <c r="AD754" s="184"/>
      <c r="AE754" s="184"/>
      <c r="AF754" s="184"/>
      <c r="AG754" s="184"/>
      <c r="AH754" s="197"/>
      <c r="AI754" s="184"/>
      <c r="AJ754" s="184"/>
      <c r="AK754" s="184"/>
      <c r="AL754" s="184"/>
      <c r="AM754" s="184"/>
      <c r="AN754" s="184"/>
      <c r="AO754" s="184"/>
      <c r="AP754" s="184"/>
      <c r="AQ754" s="184"/>
      <c r="AR754" s="184"/>
      <c r="AS754" s="184"/>
      <c r="AT754" s="184"/>
      <c r="AU754" s="184"/>
      <c r="AV754" s="184"/>
      <c r="AW754" s="184"/>
      <c r="AX754" s="184"/>
      <c r="AY754" s="187"/>
      <c r="AZ754" s="187"/>
    </row>
    <row r="755" spans="1:52" x14ac:dyDescent="0.25">
      <c r="A755" s="192">
        <f t="shared" si="11"/>
        <v>742</v>
      </c>
      <c r="B755" s="182"/>
      <c r="C755" s="202"/>
      <c r="D755" s="202"/>
      <c r="E755" s="202"/>
      <c r="F755" s="202"/>
      <c r="G755" s="202"/>
      <c r="H755" s="202"/>
      <c r="I755" s="184"/>
      <c r="J755" s="184"/>
      <c r="K755" s="184"/>
      <c r="L755" s="184"/>
      <c r="M755" s="184"/>
      <c r="N755" s="184"/>
      <c r="O755" s="211"/>
      <c r="P755" s="184"/>
      <c r="Q755" s="184"/>
      <c r="R755" s="184"/>
      <c r="S755" s="184"/>
      <c r="T755" s="184"/>
      <c r="U755" s="184"/>
      <c r="V755" s="184"/>
      <c r="W755" s="184"/>
      <c r="X755" s="184"/>
      <c r="Y755" s="184"/>
      <c r="Z755" s="184"/>
      <c r="AA755" s="184"/>
      <c r="AB755" s="184"/>
      <c r="AC755" s="184"/>
      <c r="AD755" s="184"/>
      <c r="AE755" s="184"/>
      <c r="AF755" s="184"/>
      <c r="AG755" s="184"/>
      <c r="AH755" s="197"/>
      <c r="AI755" s="184"/>
      <c r="AJ755" s="184"/>
      <c r="AK755" s="184"/>
      <c r="AL755" s="184"/>
      <c r="AM755" s="184"/>
      <c r="AN755" s="184"/>
      <c r="AO755" s="184"/>
      <c r="AP755" s="184"/>
      <c r="AQ755" s="184"/>
      <c r="AR755" s="184"/>
      <c r="AS755" s="184"/>
      <c r="AT755" s="184"/>
      <c r="AU755" s="184"/>
      <c r="AV755" s="184"/>
      <c r="AW755" s="184"/>
      <c r="AX755" s="184"/>
      <c r="AY755" s="187"/>
      <c r="AZ755" s="187"/>
    </row>
    <row r="756" spans="1:52" x14ac:dyDescent="0.25">
      <c r="A756" s="192">
        <f t="shared" si="11"/>
        <v>743</v>
      </c>
      <c r="B756" s="182"/>
      <c r="C756" s="202"/>
      <c r="D756" s="202"/>
      <c r="E756" s="202"/>
      <c r="F756" s="202"/>
      <c r="G756" s="202"/>
      <c r="H756" s="202"/>
      <c r="I756" s="184"/>
      <c r="J756" s="184"/>
      <c r="K756" s="184"/>
      <c r="L756" s="184"/>
      <c r="M756" s="184"/>
      <c r="N756" s="184"/>
      <c r="O756" s="211"/>
      <c r="P756" s="184"/>
      <c r="Q756" s="184"/>
      <c r="R756" s="184"/>
      <c r="S756" s="184"/>
      <c r="T756" s="184"/>
      <c r="U756" s="184"/>
      <c r="V756" s="184"/>
      <c r="W756" s="184"/>
      <c r="X756" s="184"/>
      <c r="Y756" s="184"/>
      <c r="Z756" s="184"/>
      <c r="AA756" s="184"/>
      <c r="AB756" s="184"/>
      <c r="AC756" s="184"/>
      <c r="AD756" s="184"/>
      <c r="AE756" s="184"/>
      <c r="AF756" s="184"/>
      <c r="AG756" s="184"/>
      <c r="AH756" s="197"/>
      <c r="AI756" s="184"/>
      <c r="AJ756" s="184"/>
      <c r="AK756" s="184"/>
      <c r="AL756" s="184"/>
      <c r="AM756" s="184"/>
      <c r="AN756" s="184"/>
      <c r="AO756" s="184"/>
      <c r="AP756" s="184"/>
      <c r="AQ756" s="184"/>
      <c r="AR756" s="184"/>
      <c r="AS756" s="184"/>
      <c r="AT756" s="184"/>
      <c r="AU756" s="184"/>
      <c r="AV756" s="184"/>
      <c r="AW756" s="184"/>
      <c r="AX756" s="184"/>
      <c r="AY756" s="187"/>
      <c r="AZ756" s="187"/>
    </row>
    <row r="757" spans="1:52" x14ac:dyDescent="0.25">
      <c r="A757" s="192">
        <f t="shared" si="11"/>
        <v>744</v>
      </c>
      <c r="B757" s="182"/>
      <c r="C757" s="202"/>
      <c r="D757" s="202"/>
      <c r="E757" s="202"/>
      <c r="F757" s="202"/>
      <c r="G757" s="202"/>
      <c r="H757" s="202"/>
      <c r="I757" s="184"/>
      <c r="J757" s="184"/>
      <c r="K757" s="184"/>
      <c r="L757" s="184"/>
      <c r="M757" s="184"/>
      <c r="N757" s="184"/>
      <c r="O757" s="211"/>
      <c r="P757" s="184"/>
      <c r="Q757" s="184"/>
      <c r="R757" s="184"/>
      <c r="S757" s="184"/>
      <c r="T757" s="184"/>
      <c r="U757" s="184"/>
      <c r="V757" s="184"/>
      <c r="W757" s="184"/>
      <c r="X757" s="184"/>
      <c r="Y757" s="184"/>
      <c r="Z757" s="184"/>
      <c r="AA757" s="184"/>
      <c r="AB757" s="184"/>
      <c r="AC757" s="184"/>
      <c r="AD757" s="184"/>
      <c r="AE757" s="184"/>
      <c r="AF757" s="184"/>
      <c r="AG757" s="184"/>
      <c r="AH757" s="197"/>
      <c r="AI757" s="184"/>
      <c r="AJ757" s="184"/>
      <c r="AK757" s="184"/>
      <c r="AL757" s="184"/>
      <c r="AM757" s="184"/>
      <c r="AN757" s="184"/>
      <c r="AO757" s="184"/>
      <c r="AP757" s="184"/>
      <c r="AQ757" s="184"/>
      <c r="AR757" s="184"/>
      <c r="AS757" s="184"/>
      <c r="AT757" s="184"/>
      <c r="AU757" s="184"/>
      <c r="AV757" s="184"/>
      <c r="AW757" s="184"/>
      <c r="AX757" s="184"/>
      <c r="AY757" s="187"/>
      <c r="AZ757" s="187"/>
    </row>
    <row r="758" spans="1:52" x14ac:dyDescent="0.25">
      <c r="A758" s="192">
        <f t="shared" si="11"/>
        <v>745</v>
      </c>
      <c r="B758" s="182"/>
      <c r="C758" s="202"/>
      <c r="D758" s="202"/>
      <c r="E758" s="202"/>
      <c r="F758" s="202"/>
      <c r="G758" s="202"/>
      <c r="H758" s="202"/>
      <c r="I758" s="184"/>
      <c r="J758" s="184"/>
      <c r="K758" s="184"/>
      <c r="L758" s="184"/>
      <c r="M758" s="184"/>
      <c r="N758" s="184"/>
      <c r="O758" s="211"/>
      <c r="P758" s="184"/>
      <c r="Q758" s="184"/>
      <c r="R758" s="184"/>
      <c r="S758" s="184"/>
      <c r="T758" s="184"/>
      <c r="U758" s="184"/>
      <c r="V758" s="184"/>
      <c r="W758" s="184"/>
      <c r="X758" s="184"/>
      <c r="Y758" s="184"/>
      <c r="Z758" s="184"/>
      <c r="AA758" s="184"/>
      <c r="AB758" s="184"/>
      <c r="AC758" s="184"/>
      <c r="AD758" s="184"/>
      <c r="AE758" s="184"/>
      <c r="AF758" s="184"/>
      <c r="AG758" s="184"/>
      <c r="AH758" s="197"/>
      <c r="AI758" s="184"/>
      <c r="AJ758" s="184"/>
      <c r="AK758" s="184"/>
      <c r="AL758" s="184"/>
      <c r="AM758" s="184"/>
      <c r="AN758" s="184"/>
      <c r="AO758" s="184"/>
      <c r="AP758" s="184"/>
      <c r="AQ758" s="184"/>
      <c r="AR758" s="184"/>
      <c r="AS758" s="184"/>
      <c r="AT758" s="184"/>
      <c r="AU758" s="184"/>
      <c r="AV758" s="184"/>
      <c r="AW758" s="184"/>
      <c r="AX758" s="184"/>
      <c r="AY758" s="187"/>
      <c r="AZ758" s="187"/>
    </row>
    <row r="759" spans="1:52" x14ac:dyDescent="0.25">
      <c r="A759" s="192">
        <f t="shared" si="11"/>
        <v>746</v>
      </c>
      <c r="B759" s="182"/>
      <c r="C759" s="202"/>
      <c r="D759" s="202"/>
      <c r="E759" s="202"/>
      <c r="F759" s="202"/>
      <c r="G759" s="202"/>
      <c r="H759" s="202"/>
      <c r="I759" s="184"/>
      <c r="J759" s="184"/>
      <c r="K759" s="184"/>
      <c r="L759" s="184"/>
      <c r="M759" s="184"/>
      <c r="N759" s="184"/>
      <c r="O759" s="211"/>
      <c r="P759" s="184"/>
      <c r="Q759" s="184"/>
      <c r="R759" s="184"/>
      <c r="S759" s="184"/>
      <c r="T759" s="184"/>
      <c r="U759" s="184"/>
      <c r="V759" s="184"/>
      <c r="W759" s="184"/>
      <c r="X759" s="184"/>
      <c r="Y759" s="184"/>
      <c r="Z759" s="184"/>
      <c r="AA759" s="184"/>
      <c r="AB759" s="184"/>
      <c r="AC759" s="184"/>
      <c r="AD759" s="184"/>
      <c r="AE759" s="184"/>
      <c r="AF759" s="184"/>
      <c r="AG759" s="184"/>
      <c r="AH759" s="197"/>
      <c r="AI759" s="184"/>
      <c r="AJ759" s="184"/>
      <c r="AK759" s="184"/>
      <c r="AL759" s="184"/>
      <c r="AM759" s="184"/>
      <c r="AN759" s="184"/>
      <c r="AO759" s="184"/>
      <c r="AP759" s="184"/>
      <c r="AQ759" s="184"/>
      <c r="AR759" s="184"/>
      <c r="AS759" s="184"/>
      <c r="AT759" s="184"/>
      <c r="AU759" s="184"/>
      <c r="AV759" s="184"/>
      <c r="AW759" s="184"/>
      <c r="AX759" s="184"/>
      <c r="AY759" s="187"/>
      <c r="AZ759" s="187"/>
    </row>
    <row r="760" spans="1:52" x14ac:dyDescent="0.25">
      <c r="A760" s="192">
        <f t="shared" si="11"/>
        <v>747</v>
      </c>
      <c r="B760" s="182"/>
      <c r="C760" s="202"/>
      <c r="D760" s="202"/>
      <c r="E760" s="202"/>
      <c r="F760" s="202"/>
      <c r="G760" s="202"/>
      <c r="H760" s="202"/>
      <c r="I760" s="184"/>
      <c r="J760" s="184"/>
      <c r="K760" s="184"/>
      <c r="L760" s="184"/>
      <c r="M760" s="184"/>
      <c r="N760" s="184"/>
      <c r="O760" s="211"/>
      <c r="P760" s="184"/>
      <c r="Q760" s="184"/>
      <c r="R760" s="184"/>
      <c r="S760" s="184"/>
      <c r="T760" s="184"/>
      <c r="U760" s="184"/>
      <c r="V760" s="184"/>
      <c r="W760" s="184"/>
      <c r="X760" s="184"/>
      <c r="Y760" s="184"/>
      <c r="Z760" s="184"/>
      <c r="AA760" s="184"/>
      <c r="AB760" s="184"/>
      <c r="AC760" s="184"/>
      <c r="AD760" s="184"/>
      <c r="AE760" s="184"/>
      <c r="AF760" s="184"/>
      <c r="AG760" s="184"/>
      <c r="AH760" s="197"/>
      <c r="AI760" s="184"/>
      <c r="AJ760" s="184"/>
      <c r="AK760" s="184"/>
      <c r="AL760" s="184"/>
      <c r="AM760" s="184"/>
      <c r="AN760" s="184"/>
      <c r="AO760" s="184"/>
      <c r="AP760" s="184"/>
      <c r="AQ760" s="184"/>
      <c r="AR760" s="184"/>
      <c r="AS760" s="184"/>
      <c r="AT760" s="184"/>
      <c r="AU760" s="184"/>
      <c r="AV760" s="184"/>
      <c r="AW760" s="184"/>
      <c r="AX760" s="184"/>
      <c r="AY760" s="187"/>
      <c r="AZ760" s="187"/>
    </row>
    <row r="761" spans="1:52" x14ac:dyDescent="0.25">
      <c r="A761" s="192">
        <f t="shared" si="11"/>
        <v>748</v>
      </c>
      <c r="B761" s="182"/>
      <c r="C761" s="202"/>
      <c r="D761" s="202"/>
      <c r="E761" s="202"/>
      <c r="F761" s="202"/>
      <c r="G761" s="202"/>
      <c r="H761" s="202"/>
      <c r="I761" s="184"/>
      <c r="J761" s="184"/>
      <c r="K761" s="184"/>
      <c r="L761" s="184"/>
      <c r="M761" s="184"/>
      <c r="N761" s="184"/>
      <c r="O761" s="211"/>
      <c r="P761" s="184"/>
      <c r="Q761" s="184"/>
      <c r="R761" s="184"/>
      <c r="S761" s="184"/>
      <c r="T761" s="184"/>
      <c r="U761" s="184"/>
      <c r="V761" s="184"/>
      <c r="W761" s="184"/>
      <c r="X761" s="184"/>
      <c r="Y761" s="184"/>
      <c r="Z761" s="184"/>
      <c r="AA761" s="184"/>
      <c r="AB761" s="184"/>
      <c r="AC761" s="184"/>
      <c r="AD761" s="184"/>
      <c r="AE761" s="184"/>
      <c r="AF761" s="184"/>
      <c r="AG761" s="184"/>
      <c r="AH761" s="197"/>
      <c r="AI761" s="184"/>
      <c r="AJ761" s="184"/>
      <c r="AK761" s="184"/>
      <c r="AL761" s="184"/>
      <c r="AM761" s="184"/>
      <c r="AN761" s="184"/>
      <c r="AO761" s="184"/>
      <c r="AP761" s="184"/>
      <c r="AQ761" s="184"/>
      <c r="AR761" s="184"/>
      <c r="AS761" s="184"/>
      <c r="AT761" s="184"/>
      <c r="AU761" s="184"/>
      <c r="AV761" s="184"/>
      <c r="AW761" s="184"/>
      <c r="AX761" s="184"/>
      <c r="AY761" s="187"/>
      <c r="AZ761" s="187"/>
    </row>
    <row r="762" spans="1:52" x14ac:dyDescent="0.25">
      <c r="A762" s="192">
        <f t="shared" si="11"/>
        <v>749</v>
      </c>
      <c r="B762" s="182"/>
      <c r="C762" s="202"/>
      <c r="D762" s="202"/>
      <c r="E762" s="202"/>
      <c r="F762" s="202"/>
      <c r="G762" s="202"/>
      <c r="H762" s="202"/>
      <c r="I762" s="184"/>
      <c r="J762" s="184"/>
      <c r="K762" s="184"/>
      <c r="L762" s="184"/>
      <c r="M762" s="184"/>
      <c r="N762" s="184"/>
      <c r="O762" s="211"/>
      <c r="P762" s="184"/>
      <c r="Q762" s="184"/>
      <c r="R762" s="184"/>
      <c r="S762" s="184"/>
      <c r="T762" s="184"/>
      <c r="U762" s="184"/>
      <c r="V762" s="184"/>
      <c r="W762" s="184"/>
      <c r="X762" s="184"/>
      <c r="Y762" s="184"/>
      <c r="Z762" s="184"/>
      <c r="AA762" s="184"/>
      <c r="AB762" s="184"/>
      <c r="AC762" s="184"/>
      <c r="AD762" s="184"/>
      <c r="AE762" s="184"/>
      <c r="AF762" s="184"/>
      <c r="AG762" s="184"/>
      <c r="AH762" s="197"/>
      <c r="AI762" s="184"/>
      <c r="AJ762" s="184"/>
      <c r="AK762" s="184"/>
      <c r="AL762" s="184"/>
      <c r="AM762" s="184"/>
      <c r="AN762" s="184"/>
      <c r="AO762" s="184"/>
      <c r="AP762" s="184"/>
      <c r="AQ762" s="184"/>
      <c r="AR762" s="184"/>
      <c r="AS762" s="184"/>
      <c r="AT762" s="184"/>
      <c r="AU762" s="184"/>
      <c r="AV762" s="184"/>
      <c r="AW762" s="184"/>
      <c r="AX762" s="184"/>
      <c r="AY762" s="187"/>
      <c r="AZ762" s="187"/>
    </row>
    <row r="763" spans="1:52" x14ac:dyDescent="0.25">
      <c r="A763" s="192">
        <f t="shared" si="11"/>
        <v>750</v>
      </c>
      <c r="B763" s="182"/>
      <c r="C763" s="202"/>
      <c r="D763" s="202"/>
      <c r="E763" s="202"/>
      <c r="F763" s="202"/>
      <c r="G763" s="202"/>
      <c r="H763" s="202"/>
      <c r="I763" s="184"/>
      <c r="J763" s="184"/>
      <c r="K763" s="184"/>
      <c r="L763" s="184"/>
      <c r="M763" s="184"/>
      <c r="N763" s="184"/>
      <c r="O763" s="211"/>
      <c r="P763" s="184"/>
      <c r="Q763" s="184"/>
      <c r="R763" s="184"/>
      <c r="S763" s="184"/>
      <c r="T763" s="184"/>
      <c r="U763" s="184"/>
      <c r="V763" s="184"/>
      <c r="W763" s="184"/>
      <c r="X763" s="184"/>
      <c r="Y763" s="184"/>
      <c r="Z763" s="184"/>
      <c r="AA763" s="184"/>
      <c r="AB763" s="184"/>
      <c r="AC763" s="184"/>
      <c r="AD763" s="184"/>
      <c r="AE763" s="184"/>
      <c r="AF763" s="184"/>
      <c r="AG763" s="184"/>
      <c r="AH763" s="197"/>
      <c r="AI763" s="184"/>
      <c r="AJ763" s="184"/>
      <c r="AK763" s="184"/>
      <c r="AL763" s="184"/>
      <c r="AM763" s="184"/>
      <c r="AN763" s="184"/>
      <c r="AO763" s="184"/>
      <c r="AP763" s="184"/>
      <c r="AQ763" s="184"/>
      <c r="AR763" s="184"/>
      <c r="AS763" s="184"/>
      <c r="AT763" s="184"/>
      <c r="AU763" s="184"/>
      <c r="AV763" s="184"/>
      <c r="AW763" s="184"/>
      <c r="AX763" s="184"/>
      <c r="AY763" s="187"/>
      <c r="AZ763" s="187"/>
    </row>
    <row r="764" spans="1:52" x14ac:dyDescent="0.25">
      <c r="A764" s="192">
        <f t="shared" si="11"/>
        <v>751</v>
      </c>
      <c r="B764" s="182"/>
      <c r="C764" s="202"/>
      <c r="D764" s="202"/>
      <c r="E764" s="202"/>
      <c r="F764" s="202"/>
      <c r="G764" s="202"/>
      <c r="H764" s="202"/>
      <c r="I764" s="184"/>
      <c r="J764" s="184"/>
      <c r="K764" s="184"/>
      <c r="L764" s="184"/>
      <c r="M764" s="184"/>
      <c r="N764" s="184"/>
      <c r="O764" s="211"/>
      <c r="P764" s="184"/>
      <c r="Q764" s="184"/>
      <c r="R764" s="184"/>
      <c r="S764" s="184"/>
      <c r="T764" s="184"/>
      <c r="U764" s="184"/>
      <c r="V764" s="184"/>
      <c r="W764" s="184"/>
      <c r="X764" s="184"/>
      <c r="Y764" s="184"/>
      <c r="Z764" s="184"/>
      <c r="AA764" s="184"/>
      <c r="AB764" s="184"/>
      <c r="AC764" s="184"/>
      <c r="AD764" s="184"/>
      <c r="AE764" s="184"/>
      <c r="AF764" s="184"/>
      <c r="AG764" s="184"/>
      <c r="AH764" s="197"/>
      <c r="AI764" s="184"/>
      <c r="AJ764" s="184"/>
      <c r="AK764" s="184"/>
      <c r="AL764" s="184"/>
      <c r="AM764" s="184"/>
      <c r="AN764" s="184"/>
      <c r="AO764" s="184"/>
      <c r="AP764" s="184"/>
      <c r="AQ764" s="184"/>
      <c r="AR764" s="184"/>
      <c r="AS764" s="184"/>
      <c r="AT764" s="184"/>
      <c r="AU764" s="184"/>
      <c r="AV764" s="184"/>
      <c r="AW764" s="184"/>
      <c r="AX764" s="184"/>
      <c r="AY764" s="187"/>
      <c r="AZ764" s="187"/>
    </row>
    <row r="765" spans="1:52" x14ac:dyDescent="0.25">
      <c r="A765" s="192">
        <f t="shared" si="11"/>
        <v>752</v>
      </c>
      <c r="B765" s="182"/>
      <c r="C765" s="202"/>
      <c r="D765" s="202"/>
      <c r="E765" s="202"/>
      <c r="F765" s="202"/>
      <c r="G765" s="202"/>
      <c r="H765" s="202"/>
      <c r="I765" s="184"/>
      <c r="J765" s="184"/>
      <c r="K765" s="184"/>
      <c r="L765" s="184"/>
      <c r="M765" s="184"/>
      <c r="N765" s="184"/>
      <c r="O765" s="211"/>
      <c r="P765" s="184"/>
      <c r="Q765" s="184"/>
      <c r="R765" s="184"/>
      <c r="S765" s="184"/>
      <c r="T765" s="184"/>
      <c r="U765" s="184"/>
      <c r="V765" s="184"/>
      <c r="W765" s="184"/>
      <c r="X765" s="184"/>
      <c r="Y765" s="184"/>
      <c r="Z765" s="184"/>
      <c r="AA765" s="184"/>
      <c r="AB765" s="184"/>
      <c r="AC765" s="184"/>
      <c r="AD765" s="184"/>
      <c r="AE765" s="184"/>
      <c r="AF765" s="184"/>
      <c r="AG765" s="184"/>
      <c r="AH765" s="197"/>
      <c r="AI765" s="184"/>
      <c r="AJ765" s="184"/>
      <c r="AK765" s="184"/>
      <c r="AL765" s="184"/>
      <c r="AM765" s="184"/>
      <c r="AN765" s="184"/>
      <c r="AO765" s="184"/>
      <c r="AP765" s="184"/>
      <c r="AQ765" s="184"/>
      <c r="AR765" s="184"/>
      <c r="AS765" s="184"/>
      <c r="AT765" s="184"/>
      <c r="AU765" s="184"/>
      <c r="AV765" s="184"/>
      <c r="AW765" s="184"/>
      <c r="AX765" s="184"/>
      <c r="AY765" s="187"/>
      <c r="AZ765" s="187"/>
    </row>
    <row r="766" spans="1:52" x14ac:dyDescent="0.25">
      <c r="A766" s="192">
        <f t="shared" si="11"/>
        <v>753</v>
      </c>
      <c r="B766" s="182"/>
      <c r="C766" s="202"/>
      <c r="D766" s="202"/>
      <c r="E766" s="202"/>
      <c r="F766" s="202"/>
      <c r="G766" s="202"/>
      <c r="H766" s="202"/>
      <c r="I766" s="184"/>
      <c r="J766" s="184"/>
      <c r="K766" s="184"/>
      <c r="L766" s="184"/>
      <c r="M766" s="184"/>
      <c r="N766" s="184"/>
      <c r="O766" s="211"/>
      <c r="P766" s="184"/>
      <c r="Q766" s="184"/>
      <c r="R766" s="184"/>
      <c r="S766" s="184"/>
      <c r="T766" s="184"/>
      <c r="U766" s="184"/>
      <c r="V766" s="184"/>
      <c r="W766" s="184"/>
      <c r="X766" s="184"/>
      <c r="Y766" s="184"/>
      <c r="Z766" s="184"/>
      <c r="AA766" s="184"/>
      <c r="AB766" s="184"/>
      <c r="AC766" s="184"/>
      <c r="AD766" s="184"/>
      <c r="AE766" s="184"/>
      <c r="AF766" s="184"/>
      <c r="AG766" s="184"/>
      <c r="AH766" s="197"/>
      <c r="AI766" s="184"/>
      <c r="AJ766" s="184"/>
      <c r="AK766" s="184"/>
      <c r="AL766" s="184"/>
      <c r="AM766" s="184"/>
      <c r="AN766" s="184"/>
      <c r="AO766" s="184"/>
      <c r="AP766" s="184"/>
      <c r="AQ766" s="184"/>
      <c r="AR766" s="184"/>
      <c r="AS766" s="184"/>
      <c r="AT766" s="184"/>
      <c r="AU766" s="184"/>
      <c r="AV766" s="184"/>
      <c r="AW766" s="184"/>
      <c r="AX766" s="184"/>
      <c r="AY766" s="187"/>
      <c r="AZ766" s="187"/>
    </row>
    <row r="767" spans="1:52" x14ac:dyDescent="0.25">
      <c r="A767" s="192">
        <f t="shared" si="11"/>
        <v>754</v>
      </c>
      <c r="B767" s="182"/>
      <c r="C767" s="202"/>
      <c r="D767" s="202"/>
      <c r="E767" s="202"/>
      <c r="F767" s="202"/>
      <c r="G767" s="202"/>
      <c r="H767" s="202"/>
      <c r="I767" s="184"/>
      <c r="J767" s="184"/>
      <c r="K767" s="184"/>
      <c r="L767" s="184"/>
      <c r="M767" s="184"/>
      <c r="N767" s="184"/>
      <c r="O767" s="211"/>
      <c r="P767" s="184"/>
      <c r="Q767" s="184"/>
      <c r="R767" s="184"/>
      <c r="S767" s="184"/>
      <c r="T767" s="184"/>
      <c r="U767" s="184"/>
      <c r="V767" s="184"/>
      <c r="W767" s="184"/>
      <c r="X767" s="184"/>
      <c r="Y767" s="184"/>
      <c r="Z767" s="184"/>
      <c r="AA767" s="184"/>
      <c r="AB767" s="184"/>
      <c r="AC767" s="184"/>
      <c r="AD767" s="184"/>
      <c r="AE767" s="184"/>
      <c r="AF767" s="184"/>
      <c r="AG767" s="184"/>
      <c r="AH767" s="197"/>
      <c r="AI767" s="184"/>
      <c r="AJ767" s="184"/>
      <c r="AK767" s="184"/>
      <c r="AL767" s="184"/>
      <c r="AM767" s="184"/>
      <c r="AN767" s="184"/>
      <c r="AO767" s="184"/>
      <c r="AP767" s="184"/>
      <c r="AQ767" s="184"/>
      <c r="AR767" s="184"/>
      <c r="AS767" s="184"/>
      <c r="AT767" s="184"/>
      <c r="AU767" s="184"/>
      <c r="AV767" s="184"/>
      <c r="AW767" s="184"/>
      <c r="AX767" s="184"/>
      <c r="AY767" s="187"/>
      <c r="AZ767" s="187"/>
    </row>
    <row r="768" spans="1:52" x14ac:dyDescent="0.25">
      <c r="A768" s="192">
        <f t="shared" si="11"/>
        <v>755</v>
      </c>
      <c r="B768" s="182"/>
      <c r="C768" s="202"/>
      <c r="D768" s="202"/>
      <c r="E768" s="202"/>
      <c r="F768" s="202"/>
      <c r="G768" s="202"/>
      <c r="H768" s="202"/>
      <c r="I768" s="184"/>
      <c r="J768" s="184"/>
      <c r="K768" s="184"/>
      <c r="L768" s="184"/>
      <c r="M768" s="184"/>
      <c r="N768" s="184"/>
      <c r="O768" s="211"/>
      <c r="P768" s="184"/>
      <c r="Q768" s="184"/>
      <c r="R768" s="184"/>
      <c r="S768" s="184"/>
      <c r="T768" s="184"/>
      <c r="U768" s="184"/>
      <c r="V768" s="184"/>
      <c r="W768" s="184"/>
      <c r="X768" s="184"/>
      <c r="Y768" s="184"/>
      <c r="Z768" s="184"/>
      <c r="AA768" s="184"/>
      <c r="AB768" s="184"/>
      <c r="AC768" s="184"/>
      <c r="AD768" s="184"/>
      <c r="AE768" s="184"/>
      <c r="AF768" s="184"/>
      <c r="AG768" s="184"/>
      <c r="AH768" s="197"/>
      <c r="AI768" s="184"/>
      <c r="AJ768" s="184"/>
      <c r="AK768" s="184"/>
      <c r="AL768" s="184"/>
      <c r="AM768" s="184"/>
      <c r="AN768" s="184"/>
      <c r="AO768" s="184"/>
      <c r="AP768" s="184"/>
      <c r="AQ768" s="184"/>
      <c r="AR768" s="184"/>
      <c r="AS768" s="184"/>
      <c r="AT768" s="184"/>
      <c r="AU768" s="184"/>
      <c r="AV768" s="184"/>
      <c r="AW768" s="184"/>
      <c r="AX768" s="184"/>
      <c r="AY768" s="187"/>
      <c r="AZ768" s="187"/>
    </row>
    <row r="769" spans="1:52" x14ac:dyDescent="0.25">
      <c r="A769" s="192">
        <f t="shared" si="11"/>
        <v>756</v>
      </c>
      <c r="B769" s="182"/>
      <c r="C769" s="202"/>
      <c r="D769" s="202"/>
      <c r="E769" s="202"/>
      <c r="F769" s="202"/>
      <c r="G769" s="202"/>
      <c r="H769" s="202"/>
      <c r="I769" s="184"/>
      <c r="J769" s="184"/>
      <c r="K769" s="184"/>
      <c r="L769" s="184"/>
      <c r="M769" s="184"/>
      <c r="N769" s="184"/>
      <c r="O769" s="211"/>
      <c r="P769" s="184"/>
      <c r="Q769" s="184"/>
      <c r="R769" s="184"/>
      <c r="S769" s="184"/>
      <c r="T769" s="184"/>
      <c r="U769" s="184"/>
      <c r="V769" s="184"/>
      <c r="W769" s="184"/>
      <c r="X769" s="184"/>
      <c r="Y769" s="184"/>
      <c r="Z769" s="184"/>
      <c r="AA769" s="184"/>
      <c r="AB769" s="184"/>
      <c r="AC769" s="184"/>
      <c r="AD769" s="184"/>
      <c r="AE769" s="184"/>
      <c r="AF769" s="184"/>
      <c r="AG769" s="184"/>
      <c r="AH769" s="197"/>
      <c r="AI769" s="184"/>
      <c r="AJ769" s="184"/>
      <c r="AK769" s="184"/>
      <c r="AL769" s="184"/>
      <c r="AM769" s="184"/>
      <c r="AN769" s="184"/>
      <c r="AO769" s="184"/>
      <c r="AP769" s="184"/>
      <c r="AQ769" s="184"/>
      <c r="AR769" s="184"/>
      <c r="AS769" s="184"/>
      <c r="AT769" s="184"/>
      <c r="AU769" s="184"/>
      <c r="AV769" s="184"/>
      <c r="AW769" s="184"/>
      <c r="AX769" s="184"/>
      <c r="AY769" s="187"/>
      <c r="AZ769" s="187"/>
    </row>
    <row r="770" spans="1:52" x14ac:dyDescent="0.25">
      <c r="A770" s="192">
        <f t="shared" si="11"/>
        <v>757</v>
      </c>
      <c r="B770" s="182"/>
      <c r="C770" s="202"/>
      <c r="D770" s="202"/>
      <c r="E770" s="202"/>
      <c r="F770" s="202"/>
      <c r="G770" s="202"/>
      <c r="H770" s="202"/>
      <c r="I770" s="184"/>
      <c r="J770" s="184"/>
      <c r="K770" s="184"/>
      <c r="L770" s="184"/>
      <c r="M770" s="184"/>
      <c r="N770" s="184"/>
      <c r="O770" s="211"/>
      <c r="P770" s="184"/>
      <c r="Q770" s="184"/>
      <c r="R770" s="184"/>
      <c r="S770" s="184"/>
      <c r="T770" s="184"/>
      <c r="U770" s="184"/>
      <c r="V770" s="184"/>
      <c r="W770" s="184"/>
      <c r="X770" s="184"/>
      <c r="Y770" s="184"/>
      <c r="Z770" s="184"/>
      <c r="AA770" s="184"/>
      <c r="AB770" s="184"/>
      <c r="AC770" s="184"/>
      <c r="AD770" s="184"/>
      <c r="AE770" s="184"/>
      <c r="AF770" s="184"/>
      <c r="AG770" s="184"/>
      <c r="AH770" s="197"/>
      <c r="AI770" s="184"/>
      <c r="AJ770" s="184"/>
      <c r="AK770" s="184"/>
      <c r="AL770" s="184"/>
      <c r="AM770" s="184"/>
      <c r="AN770" s="184"/>
      <c r="AO770" s="184"/>
      <c r="AP770" s="184"/>
      <c r="AQ770" s="184"/>
      <c r="AR770" s="184"/>
      <c r="AS770" s="184"/>
      <c r="AT770" s="184"/>
      <c r="AU770" s="184"/>
      <c r="AV770" s="184"/>
      <c r="AW770" s="184"/>
      <c r="AX770" s="184"/>
      <c r="AY770" s="187"/>
      <c r="AZ770" s="187"/>
    </row>
    <row r="771" spans="1:52" x14ac:dyDescent="0.25">
      <c r="A771" s="192">
        <f t="shared" si="11"/>
        <v>758</v>
      </c>
      <c r="B771" s="182"/>
      <c r="C771" s="202"/>
      <c r="D771" s="202"/>
      <c r="E771" s="202"/>
      <c r="F771" s="202"/>
      <c r="G771" s="202"/>
      <c r="H771" s="202"/>
      <c r="I771" s="184"/>
      <c r="J771" s="184"/>
      <c r="K771" s="184"/>
      <c r="L771" s="184"/>
      <c r="M771" s="184"/>
      <c r="N771" s="184"/>
      <c r="O771" s="211"/>
      <c r="P771" s="184"/>
      <c r="Q771" s="184"/>
      <c r="R771" s="184"/>
      <c r="S771" s="184"/>
      <c r="T771" s="184"/>
      <c r="U771" s="184"/>
      <c r="V771" s="184"/>
      <c r="W771" s="184"/>
      <c r="X771" s="184"/>
      <c r="Y771" s="184"/>
      <c r="Z771" s="184"/>
      <c r="AA771" s="184"/>
      <c r="AB771" s="184"/>
      <c r="AC771" s="184"/>
      <c r="AD771" s="184"/>
      <c r="AE771" s="184"/>
      <c r="AF771" s="184"/>
      <c r="AG771" s="184"/>
      <c r="AH771" s="197"/>
      <c r="AI771" s="184"/>
      <c r="AJ771" s="184"/>
      <c r="AK771" s="184"/>
      <c r="AL771" s="184"/>
      <c r="AM771" s="184"/>
      <c r="AN771" s="184"/>
      <c r="AO771" s="184"/>
      <c r="AP771" s="184"/>
      <c r="AQ771" s="184"/>
      <c r="AR771" s="184"/>
      <c r="AS771" s="184"/>
      <c r="AT771" s="184"/>
      <c r="AU771" s="184"/>
      <c r="AV771" s="184"/>
      <c r="AW771" s="184"/>
      <c r="AX771" s="184"/>
      <c r="AY771" s="187"/>
      <c r="AZ771" s="187"/>
    </row>
    <row r="772" spans="1:52" x14ac:dyDescent="0.25">
      <c r="A772" s="192">
        <f t="shared" si="11"/>
        <v>759</v>
      </c>
      <c r="B772" s="182"/>
      <c r="C772" s="202"/>
      <c r="D772" s="202"/>
      <c r="E772" s="202"/>
      <c r="F772" s="202"/>
      <c r="G772" s="202"/>
      <c r="H772" s="202"/>
      <c r="I772" s="184"/>
      <c r="J772" s="184"/>
      <c r="K772" s="184"/>
      <c r="L772" s="184"/>
      <c r="M772" s="184"/>
      <c r="N772" s="184"/>
      <c r="O772" s="211"/>
      <c r="P772" s="184"/>
      <c r="Q772" s="184"/>
      <c r="R772" s="184"/>
      <c r="S772" s="184"/>
      <c r="T772" s="184"/>
      <c r="U772" s="184"/>
      <c r="V772" s="184"/>
      <c r="W772" s="184"/>
      <c r="X772" s="184"/>
      <c r="Y772" s="184"/>
      <c r="Z772" s="184"/>
      <c r="AA772" s="184"/>
      <c r="AB772" s="184"/>
      <c r="AC772" s="184"/>
      <c r="AD772" s="184"/>
      <c r="AE772" s="184"/>
      <c r="AF772" s="184"/>
      <c r="AG772" s="184"/>
      <c r="AH772" s="197"/>
      <c r="AI772" s="184"/>
      <c r="AJ772" s="184"/>
      <c r="AK772" s="184"/>
      <c r="AL772" s="184"/>
      <c r="AM772" s="184"/>
      <c r="AN772" s="184"/>
      <c r="AO772" s="184"/>
      <c r="AP772" s="184"/>
      <c r="AQ772" s="184"/>
      <c r="AR772" s="184"/>
      <c r="AS772" s="184"/>
      <c r="AT772" s="184"/>
      <c r="AU772" s="184"/>
      <c r="AV772" s="184"/>
      <c r="AW772" s="184"/>
      <c r="AX772" s="184"/>
      <c r="AY772" s="187"/>
      <c r="AZ772" s="187"/>
    </row>
    <row r="773" spans="1:52" x14ac:dyDescent="0.25">
      <c r="A773" s="192">
        <f t="shared" si="11"/>
        <v>760</v>
      </c>
      <c r="B773" s="182"/>
      <c r="C773" s="202"/>
      <c r="D773" s="202"/>
      <c r="E773" s="202"/>
      <c r="F773" s="202"/>
      <c r="G773" s="202"/>
      <c r="H773" s="202"/>
      <c r="I773" s="184"/>
      <c r="J773" s="184"/>
      <c r="K773" s="184"/>
      <c r="L773" s="184"/>
      <c r="M773" s="184"/>
      <c r="N773" s="184"/>
      <c r="O773" s="211"/>
      <c r="P773" s="184"/>
      <c r="Q773" s="184"/>
      <c r="R773" s="184"/>
      <c r="S773" s="184"/>
      <c r="T773" s="184"/>
      <c r="U773" s="184"/>
      <c r="V773" s="184"/>
      <c r="W773" s="184"/>
      <c r="X773" s="184"/>
      <c r="Y773" s="184"/>
      <c r="Z773" s="184"/>
      <c r="AA773" s="184"/>
      <c r="AB773" s="184"/>
      <c r="AC773" s="184"/>
      <c r="AD773" s="184"/>
      <c r="AE773" s="184"/>
      <c r="AF773" s="184"/>
      <c r="AG773" s="184"/>
      <c r="AH773" s="197"/>
      <c r="AI773" s="184"/>
      <c r="AJ773" s="184"/>
      <c r="AK773" s="184"/>
      <c r="AL773" s="184"/>
      <c r="AM773" s="184"/>
      <c r="AN773" s="184"/>
      <c r="AO773" s="184"/>
      <c r="AP773" s="184"/>
      <c r="AQ773" s="184"/>
      <c r="AR773" s="184"/>
      <c r="AS773" s="184"/>
      <c r="AT773" s="184"/>
      <c r="AU773" s="184"/>
      <c r="AV773" s="184"/>
      <c r="AW773" s="184"/>
      <c r="AX773" s="184"/>
      <c r="AY773" s="187"/>
      <c r="AZ773" s="187"/>
    </row>
    <row r="774" spans="1:52" x14ac:dyDescent="0.25">
      <c r="A774" s="192">
        <f t="shared" si="11"/>
        <v>761</v>
      </c>
      <c r="B774" s="182"/>
      <c r="C774" s="202"/>
      <c r="D774" s="202"/>
      <c r="E774" s="202"/>
      <c r="F774" s="202"/>
      <c r="G774" s="202"/>
      <c r="H774" s="202"/>
      <c r="I774" s="184"/>
      <c r="J774" s="184"/>
      <c r="K774" s="184"/>
      <c r="L774" s="184"/>
      <c r="M774" s="184"/>
      <c r="N774" s="184"/>
      <c r="O774" s="211"/>
      <c r="P774" s="184"/>
      <c r="Q774" s="184"/>
      <c r="R774" s="184"/>
      <c r="S774" s="184"/>
      <c r="T774" s="184"/>
      <c r="U774" s="184"/>
      <c r="V774" s="184"/>
      <c r="W774" s="184"/>
      <c r="X774" s="184"/>
      <c r="Y774" s="184"/>
      <c r="Z774" s="184"/>
      <c r="AA774" s="184"/>
      <c r="AB774" s="184"/>
      <c r="AC774" s="184"/>
      <c r="AD774" s="184"/>
      <c r="AE774" s="184"/>
      <c r="AF774" s="184"/>
      <c r="AG774" s="184"/>
      <c r="AH774" s="197"/>
      <c r="AI774" s="184"/>
      <c r="AJ774" s="184"/>
      <c r="AK774" s="184"/>
      <c r="AL774" s="184"/>
      <c r="AM774" s="184"/>
      <c r="AN774" s="184"/>
      <c r="AO774" s="184"/>
      <c r="AP774" s="184"/>
      <c r="AQ774" s="184"/>
      <c r="AR774" s="184"/>
      <c r="AS774" s="184"/>
      <c r="AT774" s="184"/>
      <c r="AU774" s="184"/>
      <c r="AV774" s="184"/>
      <c r="AW774" s="184"/>
      <c r="AX774" s="184"/>
      <c r="AY774" s="187"/>
      <c r="AZ774" s="187"/>
    </row>
    <row r="775" spans="1:52" x14ac:dyDescent="0.25">
      <c r="A775" s="192">
        <f t="shared" si="11"/>
        <v>762</v>
      </c>
      <c r="B775" s="182"/>
      <c r="C775" s="202"/>
      <c r="D775" s="202"/>
      <c r="E775" s="202"/>
      <c r="F775" s="202"/>
      <c r="G775" s="202"/>
      <c r="H775" s="202"/>
      <c r="I775" s="184"/>
      <c r="J775" s="184"/>
      <c r="K775" s="184"/>
      <c r="L775" s="184"/>
      <c r="M775" s="184"/>
      <c r="N775" s="184"/>
      <c r="O775" s="211"/>
      <c r="P775" s="184"/>
      <c r="Q775" s="184"/>
      <c r="R775" s="184"/>
      <c r="S775" s="184"/>
      <c r="T775" s="184"/>
      <c r="U775" s="184"/>
      <c r="V775" s="184"/>
      <c r="W775" s="184"/>
      <c r="X775" s="184"/>
      <c r="Y775" s="184"/>
      <c r="Z775" s="184"/>
      <c r="AA775" s="184"/>
      <c r="AB775" s="184"/>
      <c r="AC775" s="184"/>
      <c r="AD775" s="184"/>
      <c r="AE775" s="184"/>
      <c r="AF775" s="184"/>
      <c r="AG775" s="184"/>
      <c r="AH775" s="197"/>
      <c r="AI775" s="184"/>
      <c r="AJ775" s="184"/>
      <c r="AK775" s="184"/>
      <c r="AL775" s="184"/>
      <c r="AM775" s="184"/>
      <c r="AN775" s="184"/>
      <c r="AO775" s="184"/>
      <c r="AP775" s="184"/>
      <c r="AQ775" s="184"/>
      <c r="AR775" s="184"/>
      <c r="AS775" s="184"/>
      <c r="AT775" s="184"/>
      <c r="AU775" s="184"/>
      <c r="AV775" s="184"/>
      <c r="AW775" s="184"/>
      <c r="AX775" s="184"/>
      <c r="AY775" s="187"/>
      <c r="AZ775" s="187"/>
    </row>
    <row r="776" spans="1:52" x14ac:dyDescent="0.25">
      <c r="A776" s="192">
        <f t="shared" si="11"/>
        <v>763</v>
      </c>
      <c r="B776" s="182"/>
      <c r="C776" s="202"/>
      <c r="D776" s="202"/>
      <c r="E776" s="202"/>
      <c r="F776" s="202"/>
      <c r="G776" s="202"/>
      <c r="H776" s="202"/>
      <c r="I776" s="184"/>
      <c r="J776" s="184"/>
      <c r="K776" s="184"/>
      <c r="L776" s="184"/>
      <c r="M776" s="184"/>
      <c r="N776" s="184"/>
      <c r="O776" s="211"/>
      <c r="P776" s="184"/>
      <c r="Q776" s="184"/>
      <c r="R776" s="184"/>
      <c r="S776" s="184"/>
      <c r="T776" s="184"/>
      <c r="U776" s="184"/>
      <c r="V776" s="184"/>
      <c r="W776" s="184"/>
      <c r="X776" s="184"/>
      <c r="Y776" s="184"/>
      <c r="Z776" s="184"/>
      <c r="AA776" s="184"/>
      <c r="AB776" s="184"/>
      <c r="AC776" s="184"/>
      <c r="AD776" s="184"/>
      <c r="AE776" s="184"/>
      <c r="AF776" s="184"/>
      <c r="AG776" s="184"/>
      <c r="AH776" s="197"/>
      <c r="AI776" s="184"/>
      <c r="AJ776" s="184"/>
      <c r="AK776" s="184"/>
      <c r="AL776" s="184"/>
      <c r="AM776" s="184"/>
      <c r="AN776" s="184"/>
      <c r="AO776" s="184"/>
      <c r="AP776" s="184"/>
      <c r="AQ776" s="184"/>
      <c r="AR776" s="184"/>
      <c r="AS776" s="184"/>
      <c r="AT776" s="184"/>
      <c r="AU776" s="184"/>
      <c r="AV776" s="184"/>
      <c r="AW776" s="184"/>
      <c r="AX776" s="184"/>
      <c r="AY776" s="187"/>
      <c r="AZ776" s="187"/>
    </row>
    <row r="777" spans="1:52" x14ac:dyDescent="0.25">
      <c r="A777" s="192">
        <f t="shared" si="11"/>
        <v>764</v>
      </c>
      <c r="B777" s="182"/>
      <c r="C777" s="202"/>
      <c r="D777" s="202"/>
      <c r="E777" s="202"/>
      <c r="F777" s="202"/>
      <c r="G777" s="202"/>
      <c r="H777" s="202"/>
      <c r="I777" s="184"/>
      <c r="J777" s="184"/>
      <c r="K777" s="184"/>
      <c r="L777" s="184"/>
      <c r="M777" s="184"/>
      <c r="N777" s="184"/>
      <c r="O777" s="211"/>
      <c r="P777" s="184"/>
      <c r="Q777" s="184"/>
      <c r="R777" s="184"/>
      <c r="S777" s="184"/>
      <c r="T777" s="184"/>
      <c r="U777" s="184"/>
      <c r="V777" s="184"/>
      <c r="W777" s="184"/>
      <c r="X777" s="184"/>
      <c r="Y777" s="184"/>
      <c r="Z777" s="184"/>
      <c r="AA777" s="184"/>
      <c r="AB777" s="184"/>
      <c r="AC777" s="184"/>
      <c r="AD777" s="184"/>
      <c r="AE777" s="184"/>
      <c r="AF777" s="184"/>
      <c r="AG777" s="184"/>
      <c r="AH777" s="197"/>
      <c r="AI777" s="184"/>
      <c r="AJ777" s="184"/>
      <c r="AK777" s="184"/>
      <c r="AL777" s="184"/>
      <c r="AM777" s="184"/>
      <c r="AN777" s="184"/>
      <c r="AO777" s="184"/>
      <c r="AP777" s="184"/>
      <c r="AQ777" s="184"/>
      <c r="AR777" s="184"/>
      <c r="AS777" s="184"/>
      <c r="AT777" s="184"/>
      <c r="AU777" s="184"/>
      <c r="AV777" s="184"/>
      <c r="AW777" s="184"/>
      <c r="AX777" s="184"/>
      <c r="AY777" s="187"/>
      <c r="AZ777" s="187"/>
    </row>
    <row r="778" spans="1:52" x14ac:dyDescent="0.25">
      <c r="A778" s="192">
        <f t="shared" si="11"/>
        <v>765</v>
      </c>
      <c r="B778" s="182"/>
      <c r="C778" s="202"/>
      <c r="D778" s="202"/>
      <c r="E778" s="202"/>
      <c r="F778" s="202"/>
      <c r="G778" s="202"/>
      <c r="H778" s="202"/>
      <c r="I778" s="184"/>
      <c r="J778" s="184"/>
      <c r="K778" s="184"/>
      <c r="L778" s="184"/>
      <c r="M778" s="184"/>
      <c r="N778" s="184"/>
      <c r="O778" s="211"/>
      <c r="P778" s="184"/>
      <c r="Q778" s="184"/>
      <c r="R778" s="184"/>
      <c r="S778" s="184"/>
      <c r="T778" s="184"/>
      <c r="U778" s="184"/>
      <c r="V778" s="184"/>
      <c r="W778" s="184"/>
      <c r="X778" s="184"/>
      <c r="Y778" s="184"/>
      <c r="Z778" s="184"/>
      <c r="AA778" s="184"/>
      <c r="AB778" s="184"/>
      <c r="AC778" s="184"/>
      <c r="AD778" s="184"/>
      <c r="AE778" s="184"/>
      <c r="AF778" s="184"/>
      <c r="AG778" s="184"/>
      <c r="AH778" s="197"/>
      <c r="AI778" s="184"/>
      <c r="AJ778" s="184"/>
      <c r="AK778" s="184"/>
      <c r="AL778" s="184"/>
      <c r="AM778" s="184"/>
      <c r="AN778" s="184"/>
      <c r="AO778" s="184"/>
      <c r="AP778" s="184"/>
      <c r="AQ778" s="184"/>
      <c r="AR778" s="184"/>
      <c r="AS778" s="184"/>
      <c r="AT778" s="184"/>
      <c r="AU778" s="184"/>
      <c r="AV778" s="184"/>
      <c r="AW778" s="184"/>
      <c r="AX778" s="184"/>
      <c r="AY778" s="187"/>
      <c r="AZ778" s="187"/>
    </row>
    <row r="779" spans="1:52" x14ac:dyDescent="0.25">
      <c r="A779" s="192">
        <f t="shared" si="11"/>
        <v>766</v>
      </c>
      <c r="B779" s="182"/>
      <c r="C779" s="202"/>
      <c r="D779" s="202"/>
      <c r="E779" s="202"/>
      <c r="F779" s="202"/>
      <c r="G779" s="202"/>
      <c r="H779" s="202"/>
      <c r="I779" s="184"/>
      <c r="J779" s="184"/>
      <c r="K779" s="184"/>
      <c r="L779" s="184"/>
      <c r="M779" s="184"/>
      <c r="N779" s="184"/>
      <c r="O779" s="211"/>
      <c r="P779" s="184"/>
      <c r="Q779" s="184"/>
      <c r="R779" s="184"/>
      <c r="S779" s="184"/>
      <c r="T779" s="184"/>
      <c r="U779" s="184"/>
      <c r="V779" s="184"/>
      <c r="W779" s="184"/>
      <c r="X779" s="184"/>
      <c r="Y779" s="184"/>
      <c r="Z779" s="184"/>
      <c r="AA779" s="184"/>
      <c r="AB779" s="184"/>
      <c r="AC779" s="184"/>
      <c r="AD779" s="184"/>
      <c r="AE779" s="184"/>
      <c r="AF779" s="184"/>
      <c r="AG779" s="184"/>
      <c r="AH779" s="197"/>
      <c r="AI779" s="184"/>
      <c r="AJ779" s="184"/>
      <c r="AK779" s="184"/>
      <c r="AL779" s="184"/>
      <c r="AM779" s="184"/>
      <c r="AN779" s="184"/>
      <c r="AO779" s="184"/>
      <c r="AP779" s="184"/>
      <c r="AQ779" s="184"/>
      <c r="AR779" s="184"/>
      <c r="AS779" s="184"/>
      <c r="AT779" s="184"/>
      <c r="AU779" s="184"/>
      <c r="AV779" s="184"/>
      <c r="AW779" s="184"/>
      <c r="AX779" s="184"/>
      <c r="AY779" s="187"/>
      <c r="AZ779" s="187"/>
    </row>
    <row r="780" spans="1:52" x14ac:dyDescent="0.25">
      <c r="A780" s="192">
        <f t="shared" si="11"/>
        <v>767</v>
      </c>
      <c r="B780" s="182"/>
      <c r="C780" s="202"/>
      <c r="D780" s="202"/>
      <c r="E780" s="202"/>
      <c r="F780" s="202"/>
      <c r="G780" s="202"/>
      <c r="H780" s="202"/>
      <c r="I780" s="184"/>
      <c r="J780" s="184"/>
      <c r="K780" s="184"/>
      <c r="L780" s="184"/>
      <c r="M780" s="184"/>
      <c r="N780" s="184"/>
      <c r="O780" s="211"/>
      <c r="P780" s="184"/>
      <c r="Q780" s="184"/>
      <c r="R780" s="184"/>
      <c r="S780" s="184"/>
      <c r="T780" s="184"/>
      <c r="U780" s="184"/>
      <c r="V780" s="184"/>
      <c r="W780" s="184"/>
      <c r="X780" s="184"/>
      <c r="Y780" s="184"/>
      <c r="Z780" s="184"/>
      <c r="AA780" s="184"/>
      <c r="AB780" s="184"/>
      <c r="AC780" s="184"/>
      <c r="AD780" s="184"/>
      <c r="AE780" s="184"/>
      <c r="AF780" s="184"/>
      <c r="AG780" s="184"/>
      <c r="AH780" s="197"/>
      <c r="AI780" s="184"/>
      <c r="AJ780" s="184"/>
      <c r="AK780" s="184"/>
      <c r="AL780" s="184"/>
      <c r="AM780" s="184"/>
      <c r="AN780" s="184"/>
      <c r="AO780" s="184"/>
      <c r="AP780" s="184"/>
      <c r="AQ780" s="184"/>
      <c r="AR780" s="184"/>
      <c r="AS780" s="184"/>
      <c r="AT780" s="184"/>
      <c r="AU780" s="184"/>
      <c r="AV780" s="184"/>
      <c r="AW780" s="184"/>
      <c r="AX780" s="184"/>
      <c r="AY780" s="187"/>
      <c r="AZ780" s="187"/>
    </row>
    <row r="781" spans="1:52" x14ac:dyDescent="0.25">
      <c r="A781" s="192">
        <f t="shared" si="11"/>
        <v>768</v>
      </c>
      <c r="B781" s="182"/>
      <c r="C781" s="202"/>
      <c r="D781" s="202"/>
      <c r="E781" s="202"/>
      <c r="F781" s="202"/>
      <c r="G781" s="202"/>
      <c r="H781" s="202"/>
      <c r="I781" s="184"/>
      <c r="J781" s="184"/>
      <c r="K781" s="184"/>
      <c r="L781" s="184"/>
      <c r="M781" s="184"/>
      <c r="N781" s="184"/>
      <c r="O781" s="211"/>
      <c r="P781" s="184"/>
      <c r="Q781" s="184"/>
      <c r="R781" s="184"/>
      <c r="S781" s="184"/>
      <c r="T781" s="184"/>
      <c r="U781" s="184"/>
      <c r="V781" s="184"/>
      <c r="W781" s="184"/>
      <c r="X781" s="184"/>
      <c r="Y781" s="184"/>
      <c r="Z781" s="184"/>
      <c r="AA781" s="184"/>
      <c r="AB781" s="184"/>
      <c r="AC781" s="184"/>
      <c r="AD781" s="184"/>
      <c r="AE781" s="184"/>
      <c r="AF781" s="184"/>
      <c r="AG781" s="184"/>
      <c r="AH781" s="197"/>
      <c r="AI781" s="184"/>
      <c r="AJ781" s="184"/>
      <c r="AK781" s="184"/>
      <c r="AL781" s="184"/>
      <c r="AM781" s="184"/>
      <c r="AN781" s="184"/>
      <c r="AO781" s="184"/>
      <c r="AP781" s="184"/>
      <c r="AQ781" s="184"/>
      <c r="AR781" s="184"/>
      <c r="AS781" s="184"/>
      <c r="AT781" s="184"/>
      <c r="AU781" s="184"/>
      <c r="AV781" s="184"/>
      <c r="AW781" s="184"/>
      <c r="AX781" s="184"/>
      <c r="AY781" s="187"/>
      <c r="AZ781" s="187"/>
    </row>
    <row r="782" spans="1:52" x14ac:dyDescent="0.25">
      <c r="A782" s="192">
        <f t="shared" si="11"/>
        <v>769</v>
      </c>
      <c r="B782" s="182"/>
      <c r="C782" s="202"/>
      <c r="D782" s="202"/>
      <c r="E782" s="202"/>
      <c r="F782" s="202"/>
      <c r="G782" s="202"/>
      <c r="H782" s="202"/>
      <c r="I782" s="184"/>
      <c r="J782" s="184"/>
      <c r="K782" s="184"/>
      <c r="L782" s="184"/>
      <c r="M782" s="184"/>
      <c r="N782" s="184"/>
      <c r="O782" s="211"/>
      <c r="P782" s="184"/>
      <c r="Q782" s="184"/>
      <c r="R782" s="184"/>
      <c r="S782" s="184"/>
      <c r="T782" s="184"/>
      <c r="U782" s="184"/>
      <c r="V782" s="184"/>
      <c r="W782" s="184"/>
      <c r="X782" s="184"/>
      <c r="Y782" s="184"/>
      <c r="Z782" s="184"/>
      <c r="AA782" s="184"/>
      <c r="AB782" s="184"/>
      <c r="AC782" s="184"/>
      <c r="AD782" s="184"/>
      <c r="AE782" s="184"/>
      <c r="AF782" s="184"/>
      <c r="AG782" s="184"/>
      <c r="AH782" s="197"/>
      <c r="AI782" s="184"/>
      <c r="AJ782" s="184"/>
      <c r="AK782" s="184"/>
      <c r="AL782" s="184"/>
      <c r="AM782" s="184"/>
      <c r="AN782" s="184"/>
      <c r="AO782" s="184"/>
      <c r="AP782" s="184"/>
      <c r="AQ782" s="184"/>
      <c r="AR782" s="184"/>
      <c r="AS782" s="184"/>
      <c r="AT782" s="184"/>
      <c r="AU782" s="184"/>
      <c r="AV782" s="184"/>
      <c r="AW782" s="184"/>
      <c r="AX782" s="184"/>
      <c r="AY782" s="187"/>
      <c r="AZ782" s="187"/>
    </row>
    <row r="783" spans="1:52" x14ac:dyDescent="0.25">
      <c r="A783" s="192">
        <f t="shared" si="11"/>
        <v>770</v>
      </c>
      <c r="B783" s="182"/>
      <c r="C783" s="202"/>
      <c r="D783" s="202"/>
      <c r="E783" s="202"/>
      <c r="F783" s="202"/>
      <c r="G783" s="202"/>
      <c r="H783" s="202"/>
      <c r="I783" s="184"/>
      <c r="J783" s="184"/>
      <c r="K783" s="184"/>
      <c r="L783" s="184"/>
      <c r="M783" s="184"/>
      <c r="N783" s="184"/>
      <c r="O783" s="211"/>
      <c r="P783" s="184"/>
      <c r="Q783" s="184"/>
      <c r="R783" s="184"/>
      <c r="S783" s="184"/>
      <c r="T783" s="184"/>
      <c r="U783" s="184"/>
      <c r="V783" s="184"/>
      <c r="W783" s="184"/>
      <c r="X783" s="184"/>
      <c r="Y783" s="184"/>
      <c r="Z783" s="184"/>
      <c r="AA783" s="184"/>
      <c r="AB783" s="184"/>
      <c r="AC783" s="184"/>
      <c r="AD783" s="184"/>
      <c r="AE783" s="184"/>
      <c r="AF783" s="184"/>
      <c r="AG783" s="184"/>
      <c r="AH783" s="197"/>
      <c r="AI783" s="184"/>
      <c r="AJ783" s="184"/>
      <c r="AK783" s="184"/>
      <c r="AL783" s="184"/>
      <c r="AM783" s="184"/>
      <c r="AN783" s="184"/>
      <c r="AO783" s="184"/>
      <c r="AP783" s="184"/>
      <c r="AQ783" s="184"/>
      <c r="AR783" s="184"/>
      <c r="AS783" s="184"/>
      <c r="AT783" s="184"/>
      <c r="AU783" s="184"/>
      <c r="AV783" s="184"/>
      <c r="AW783" s="184"/>
      <c r="AX783" s="184"/>
      <c r="AY783" s="187"/>
      <c r="AZ783" s="187"/>
    </row>
    <row r="784" spans="1:52" x14ac:dyDescent="0.25">
      <c r="A784" s="192">
        <f t="shared" ref="A784:A847" si="12">+A783+1</f>
        <v>771</v>
      </c>
      <c r="B784" s="182"/>
      <c r="C784" s="202"/>
      <c r="D784" s="202"/>
      <c r="E784" s="202"/>
      <c r="F784" s="202"/>
      <c r="G784" s="202"/>
      <c r="H784" s="202"/>
      <c r="I784" s="184"/>
      <c r="J784" s="184"/>
      <c r="K784" s="184"/>
      <c r="L784" s="184"/>
      <c r="M784" s="184"/>
      <c r="N784" s="184"/>
      <c r="O784" s="211"/>
      <c r="P784" s="184"/>
      <c r="Q784" s="184"/>
      <c r="R784" s="184"/>
      <c r="S784" s="184"/>
      <c r="T784" s="184"/>
      <c r="U784" s="184"/>
      <c r="V784" s="184"/>
      <c r="W784" s="184"/>
      <c r="X784" s="184"/>
      <c r="Y784" s="184"/>
      <c r="Z784" s="184"/>
      <c r="AA784" s="184"/>
      <c r="AB784" s="184"/>
      <c r="AC784" s="184"/>
      <c r="AD784" s="184"/>
      <c r="AE784" s="184"/>
      <c r="AF784" s="184"/>
      <c r="AG784" s="184"/>
      <c r="AH784" s="197"/>
      <c r="AI784" s="184"/>
      <c r="AJ784" s="184"/>
      <c r="AK784" s="184"/>
      <c r="AL784" s="184"/>
      <c r="AM784" s="184"/>
      <c r="AN784" s="184"/>
      <c r="AO784" s="184"/>
      <c r="AP784" s="184"/>
      <c r="AQ784" s="184"/>
      <c r="AR784" s="184"/>
      <c r="AS784" s="184"/>
      <c r="AT784" s="184"/>
      <c r="AU784" s="184"/>
      <c r="AV784" s="184"/>
      <c r="AW784" s="184"/>
      <c r="AX784" s="184"/>
      <c r="AY784" s="187"/>
      <c r="AZ784" s="187"/>
    </row>
    <row r="785" spans="1:52" x14ac:dyDescent="0.25">
      <c r="A785" s="192">
        <f t="shared" si="12"/>
        <v>772</v>
      </c>
      <c r="B785" s="182"/>
      <c r="C785" s="202"/>
      <c r="D785" s="202"/>
      <c r="E785" s="202"/>
      <c r="F785" s="202"/>
      <c r="G785" s="202"/>
      <c r="H785" s="202"/>
      <c r="I785" s="184"/>
      <c r="J785" s="184"/>
      <c r="K785" s="184"/>
      <c r="L785" s="184"/>
      <c r="M785" s="184"/>
      <c r="N785" s="184"/>
      <c r="O785" s="211"/>
      <c r="P785" s="184"/>
      <c r="Q785" s="184"/>
      <c r="R785" s="184"/>
      <c r="S785" s="184"/>
      <c r="T785" s="184"/>
      <c r="U785" s="184"/>
      <c r="V785" s="184"/>
      <c r="W785" s="184"/>
      <c r="X785" s="184"/>
      <c r="Y785" s="184"/>
      <c r="Z785" s="184"/>
      <c r="AA785" s="184"/>
      <c r="AB785" s="184"/>
      <c r="AC785" s="184"/>
      <c r="AD785" s="184"/>
      <c r="AE785" s="184"/>
      <c r="AF785" s="184"/>
      <c r="AG785" s="184"/>
      <c r="AH785" s="197"/>
      <c r="AI785" s="184"/>
      <c r="AJ785" s="184"/>
      <c r="AK785" s="184"/>
      <c r="AL785" s="184"/>
      <c r="AM785" s="184"/>
      <c r="AN785" s="184"/>
      <c r="AO785" s="184"/>
      <c r="AP785" s="184"/>
      <c r="AQ785" s="184"/>
      <c r="AR785" s="184"/>
      <c r="AS785" s="184"/>
      <c r="AT785" s="184"/>
      <c r="AU785" s="184"/>
      <c r="AV785" s="184"/>
      <c r="AW785" s="184"/>
      <c r="AX785" s="184"/>
      <c r="AY785" s="187"/>
      <c r="AZ785" s="187"/>
    </row>
    <row r="786" spans="1:52" x14ac:dyDescent="0.25">
      <c r="A786" s="192">
        <f t="shared" si="12"/>
        <v>773</v>
      </c>
      <c r="B786" s="182"/>
      <c r="C786" s="202"/>
      <c r="D786" s="202"/>
      <c r="E786" s="202"/>
      <c r="F786" s="202"/>
      <c r="G786" s="202"/>
      <c r="H786" s="202"/>
      <c r="I786" s="184"/>
      <c r="J786" s="184"/>
      <c r="K786" s="184"/>
      <c r="L786" s="184"/>
      <c r="M786" s="184"/>
      <c r="N786" s="184"/>
      <c r="O786" s="211"/>
      <c r="P786" s="184"/>
      <c r="Q786" s="184"/>
      <c r="R786" s="184"/>
      <c r="S786" s="184"/>
      <c r="T786" s="184"/>
      <c r="U786" s="184"/>
      <c r="V786" s="184"/>
      <c r="W786" s="184"/>
      <c r="X786" s="184"/>
      <c r="Y786" s="184"/>
      <c r="Z786" s="184"/>
      <c r="AA786" s="184"/>
      <c r="AB786" s="184"/>
      <c r="AC786" s="184"/>
      <c r="AD786" s="184"/>
      <c r="AE786" s="184"/>
      <c r="AF786" s="184"/>
      <c r="AG786" s="184"/>
      <c r="AH786" s="197"/>
      <c r="AI786" s="184"/>
      <c r="AJ786" s="184"/>
      <c r="AK786" s="184"/>
      <c r="AL786" s="184"/>
      <c r="AM786" s="184"/>
      <c r="AN786" s="184"/>
      <c r="AO786" s="184"/>
      <c r="AP786" s="184"/>
      <c r="AQ786" s="184"/>
      <c r="AR786" s="184"/>
      <c r="AS786" s="184"/>
      <c r="AT786" s="184"/>
      <c r="AU786" s="184"/>
      <c r="AV786" s="184"/>
      <c r="AW786" s="184"/>
      <c r="AX786" s="184"/>
      <c r="AY786" s="187"/>
      <c r="AZ786" s="187"/>
    </row>
    <row r="787" spans="1:52" x14ac:dyDescent="0.25">
      <c r="A787" s="192">
        <f t="shared" si="12"/>
        <v>774</v>
      </c>
      <c r="B787" s="182"/>
      <c r="C787" s="202"/>
      <c r="D787" s="202"/>
      <c r="E787" s="202"/>
      <c r="F787" s="202"/>
      <c r="G787" s="202"/>
      <c r="H787" s="202"/>
      <c r="I787" s="184"/>
      <c r="J787" s="184"/>
      <c r="K787" s="184"/>
      <c r="L787" s="184"/>
      <c r="M787" s="184"/>
      <c r="N787" s="184"/>
      <c r="O787" s="211"/>
      <c r="P787" s="184"/>
      <c r="Q787" s="184"/>
      <c r="R787" s="184"/>
      <c r="S787" s="184"/>
      <c r="T787" s="184"/>
      <c r="U787" s="184"/>
      <c r="V787" s="184"/>
      <c r="W787" s="184"/>
      <c r="X787" s="184"/>
      <c r="Y787" s="184"/>
      <c r="Z787" s="184"/>
      <c r="AA787" s="184"/>
      <c r="AB787" s="184"/>
      <c r="AC787" s="184"/>
      <c r="AD787" s="184"/>
      <c r="AE787" s="184"/>
      <c r="AF787" s="184"/>
      <c r="AG787" s="184"/>
      <c r="AH787" s="197"/>
      <c r="AI787" s="184"/>
      <c r="AJ787" s="184"/>
      <c r="AK787" s="184"/>
      <c r="AL787" s="184"/>
      <c r="AM787" s="184"/>
      <c r="AN787" s="184"/>
      <c r="AO787" s="184"/>
      <c r="AP787" s="184"/>
      <c r="AQ787" s="184"/>
      <c r="AR787" s="184"/>
      <c r="AS787" s="184"/>
      <c r="AT787" s="184"/>
      <c r="AU787" s="184"/>
      <c r="AV787" s="184"/>
      <c r="AW787" s="184"/>
      <c r="AX787" s="184"/>
      <c r="AY787" s="187"/>
      <c r="AZ787" s="187"/>
    </row>
    <row r="788" spans="1:52" x14ac:dyDescent="0.25">
      <c r="A788" s="192">
        <f t="shared" si="12"/>
        <v>775</v>
      </c>
      <c r="B788" s="182"/>
      <c r="C788" s="202"/>
      <c r="D788" s="202"/>
      <c r="E788" s="202"/>
      <c r="F788" s="202"/>
      <c r="G788" s="202"/>
      <c r="H788" s="202"/>
      <c r="I788" s="184"/>
      <c r="J788" s="184"/>
      <c r="K788" s="184"/>
      <c r="L788" s="184"/>
      <c r="M788" s="184"/>
      <c r="N788" s="184"/>
      <c r="O788" s="211"/>
      <c r="P788" s="184"/>
      <c r="Q788" s="184"/>
      <c r="R788" s="184"/>
      <c r="S788" s="184"/>
      <c r="T788" s="184"/>
      <c r="U788" s="184"/>
      <c r="V788" s="184"/>
      <c r="W788" s="184"/>
      <c r="X788" s="184"/>
      <c r="Y788" s="184"/>
      <c r="Z788" s="184"/>
      <c r="AA788" s="184"/>
      <c r="AB788" s="184"/>
      <c r="AC788" s="184"/>
      <c r="AD788" s="184"/>
      <c r="AE788" s="184"/>
      <c r="AF788" s="184"/>
      <c r="AG788" s="184"/>
      <c r="AH788" s="197"/>
      <c r="AI788" s="184"/>
      <c r="AJ788" s="184"/>
      <c r="AK788" s="184"/>
      <c r="AL788" s="184"/>
      <c r="AM788" s="184"/>
      <c r="AN788" s="184"/>
      <c r="AO788" s="184"/>
      <c r="AP788" s="184"/>
      <c r="AQ788" s="184"/>
      <c r="AR788" s="184"/>
      <c r="AS788" s="184"/>
      <c r="AT788" s="184"/>
      <c r="AU788" s="184"/>
      <c r="AV788" s="184"/>
      <c r="AW788" s="184"/>
      <c r="AX788" s="184"/>
      <c r="AY788" s="187"/>
      <c r="AZ788" s="187"/>
    </row>
    <row r="789" spans="1:52" x14ac:dyDescent="0.25">
      <c r="A789" s="192">
        <f t="shared" si="12"/>
        <v>776</v>
      </c>
      <c r="B789" s="182"/>
      <c r="C789" s="202"/>
      <c r="D789" s="202"/>
      <c r="E789" s="202"/>
      <c r="F789" s="202"/>
      <c r="G789" s="202"/>
      <c r="H789" s="202"/>
      <c r="I789" s="184"/>
      <c r="J789" s="184"/>
      <c r="K789" s="184"/>
      <c r="L789" s="184"/>
      <c r="M789" s="184"/>
      <c r="N789" s="184"/>
      <c r="O789" s="211"/>
      <c r="P789" s="184"/>
      <c r="Q789" s="184"/>
      <c r="R789" s="184"/>
      <c r="S789" s="184"/>
      <c r="T789" s="184"/>
      <c r="U789" s="184"/>
      <c r="V789" s="184"/>
      <c r="W789" s="184"/>
      <c r="X789" s="184"/>
      <c r="Y789" s="184"/>
      <c r="Z789" s="184"/>
      <c r="AA789" s="184"/>
      <c r="AB789" s="184"/>
      <c r="AC789" s="184"/>
      <c r="AD789" s="184"/>
      <c r="AE789" s="184"/>
      <c r="AF789" s="184"/>
      <c r="AG789" s="184"/>
      <c r="AH789" s="197"/>
      <c r="AI789" s="184"/>
      <c r="AJ789" s="184"/>
      <c r="AK789" s="184"/>
      <c r="AL789" s="184"/>
      <c r="AM789" s="184"/>
      <c r="AN789" s="184"/>
      <c r="AO789" s="184"/>
      <c r="AP789" s="184"/>
      <c r="AQ789" s="184"/>
      <c r="AR789" s="184"/>
      <c r="AS789" s="184"/>
      <c r="AT789" s="184"/>
      <c r="AU789" s="184"/>
      <c r="AV789" s="184"/>
      <c r="AW789" s="184"/>
      <c r="AX789" s="184"/>
      <c r="AY789" s="187"/>
      <c r="AZ789" s="187"/>
    </row>
    <row r="790" spans="1:52" x14ac:dyDescent="0.25">
      <c r="A790" s="192">
        <f t="shared" si="12"/>
        <v>777</v>
      </c>
      <c r="B790" s="182"/>
      <c r="C790" s="202"/>
      <c r="D790" s="202"/>
      <c r="E790" s="202"/>
      <c r="F790" s="202"/>
      <c r="G790" s="202"/>
      <c r="H790" s="202"/>
      <c r="I790" s="184"/>
      <c r="J790" s="184"/>
      <c r="K790" s="184"/>
      <c r="L790" s="184"/>
      <c r="M790" s="184"/>
      <c r="N790" s="184"/>
      <c r="O790" s="211"/>
      <c r="P790" s="184"/>
      <c r="Q790" s="184"/>
      <c r="R790" s="184"/>
      <c r="S790" s="184"/>
      <c r="T790" s="184"/>
      <c r="U790" s="184"/>
      <c r="V790" s="184"/>
      <c r="W790" s="184"/>
      <c r="X790" s="184"/>
      <c r="Y790" s="184"/>
      <c r="Z790" s="184"/>
      <c r="AA790" s="184"/>
      <c r="AB790" s="184"/>
      <c r="AC790" s="184"/>
      <c r="AD790" s="184"/>
      <c r="AE790" s="184"/>
      <c r="AF790" s="184"/>
      <c r="AG790" s="184"/>
      <c r="AH790" s="197"/>
      <c r="AI790" s="184"/>
      <c r="AJ790" s="184"/>
      <c r="AK790" s="184"/>
      <c r="AL790" s="184"/>
      <c r="AM790" s="184"/>
      <c r="AN790" s="184"/>
      <c r="AO790" s="184"/>
      <c r="AP790" s="184"/>
      <c r="AQ790" s="184"/>
      <c r="AR790" s="184"/>
      <c r="AS790" s="184"/>
      <c r="AT790" s="184"/>
      <c r="AU790" s="184"/>
      <c r="AV790" s="184"/>
      <c r="AW790" s="184"/>
      <c r="AX790" s="184"/>
      <c r="AY790" s="187"/>
      <c r="AZ790" s="187"/>
    </row>
    <row r="791" spans="1:52" x14ac:dyDescent="0.25">
      <c r="A791" s="192">
        <f t="shared" si="12"/>
        <v>778</v>
      </c>
      <c r="B791" s="182"/>
      <c r="C791" s="202"/>
      <c r="D791" s="202"/>
      <c r="E791" s="202"/>
      <c r="F791" s="202"/>
      <c r="G791" s="202"/>
      <c r="H791" s="202"/>
      <c r="I791" s="184"/>
      <c r="J791" s="184"/>
      <c r="K791" s="184"/>
      <c r="L791" s="184"/>
      <c r="M791" s="184"/>
      <c r="N791" s="184"/>
      <c r="O791" s="211"/>
      <c r="P791" s="184"/>
      <c r="Q791" s="184"/>
      <c r="R791" s="184"/>
      <c r="S791" s="184"/>
      <c r="T791" s="184"/>
      <c r="U791" s="184"/>
      <c r="V791" s="184"/>
      <c r="W791" s="184"/>
      <c r="X791" s="184"/>
      <c r="Y791" s="184"/>
      <c r="Z791" s="184"/>
      <c r="AA791" s="184"/>
      <c r="AB791" s="184"/>
      <c r="AC791" s="184"/>
      <c r="AD791" s="184"/>
      <c r="AE791" s="184"/>
      <c r="AF791" s="184"/>
      <c r="AG791" s="184"/>
      <c r="AH791" s="197"/>
      <c r="AI791" s="184"/>
      <c r="AJ791" s="184"/>
      <c r="AK791" s="184"/>
      <c r="AL791" s="184"/>
      <c r="AM791" s="184"/>
      <c r="AN791" s="184"/>
      <c r="AO791" s="184"/>
      <c r="AP791" s="184"/>
      <c r="AQ791" s="184"/>
      <c r="AR791" s="184"/>
      <c r="AS791" s="184"/>
      <c r="AT791" s="184"/>
      <c r="AU791" s="184"/>
      <c r="AV791" s="184"/>
      <c r="AW791" s="184"/>
      <c r="AX791" s="184"/>
      <c r="AY791" s="187"/>
      <c r="AZ791" s="187"/>
    </row>
    <row r="792" spans="1:52" x14ac:dyDescent="0.25">
      <c r="A792" s="192">
        <f t="shared" si="12"/>
        <v>779</v>
      </c>
      <c r="B792" s="182"/>
      <c r="C792" s="202"/>
      <c r="D792" s="202"/>
      <c r="E792" s="202"/>
      <c r="F792" s="202"/>
      <c r="G792" s="202"/>
      <c r="H792" s="202"/>
      <c r="I792" s="184"/>
      <c r="J792" s="184"/>
      <c r="K792" s="184"/>
      <c r="L792" s="184"/>
      <c r="M792" s="184"/>
      <c r="N792" s="184"/>
      <c r="O792" s="211"/>
      <c r="P792" s="184"/>
      <c r="Q792" s="184"/>
      <c r="R792" s="184"/>
      <c r="S792" s="184"/>
      <c r="T792" s="184"/>
      <c r="U792" s="184"/>
      <c r="V792" s="184"/>
      <c r="W792" s="184"/>
      <c r="X792" s="184"/>
      <c r="Y792" s="184"/>
      <c r="Z792" s="184"/>
      <c r="AA792" s="184"/>
      <c r="AB792" s="184"/>
      <c r="AC792" s="184"/>
      <c r="AD792" s="184"/>
      <c r="AE792" s="184"/>
      <c r="AF792" s="184"/>
      <c r="AG792" s="184"/>
      <c r="AH792" s="197"/>
      <c r="AI792" s="184"/>
      <c r="AJ792" s="184"/>
      <c r="AK792" s="184"/>
      <c r="AL792" s="184"/>
      <c r="AM792" s="184"/>
      <c r="AN792" s="184"/>
      <c r="AO792" s="184"/>
      <c r="AP792" s="184"/>
      <c r="AQ792" s="184"/>
      <c r="AR792" s="184"/>
      <c r="AS792" s="184"/>
      <c r="AT792" s="184"/>
      <c r="AU792" s="184"/>
      <c r="AV792" s="184"/>
      <c r="AW792" s="184"/>
      <c r="AX792" s="184"/>
      <c r="AY792" s="187"/>
      <c r="AZ792" s="187"/>
    </row>
    <row r="793" spans="1:52" x14ac:dyDescent="0.25">
      <c r="A793" s="192">
        <f t="shared" si="12"/>
        <v>780</v>
      </c>
      <c r="B793" s="182"/>
      <c r="C793" s="202"/>
      <c r="D793" s="202"/>
      <c r="E793" s="202"/>
      <c r="F793" s="202"/>
      <c r="G793" s="202"/>
      <c r="H793" s="202"/>
      <c r="I793" s="184"/>
      <c r="J793" s="184"/>
      <c r="K793" s="184"/>
      <c r="L793" s="184"/>
      <c r="M793" s="184"/>
      <c r="N793" s="184"/>
      <c r="O793" s="211"/>
      <c r="P793" s="184"/>
      <c r="Q793" s="184"/>
      <c r="R793" s="184"/>
      <c r="S793" s="184"/>
      <c r="T793" s="184"/>
      <c r="U793" s="184"/>
      <c r="V793" s="184"/>
      <c r="W793" s="184"/>
      <c r="X793" s="184"/>
      <c r="Y793" s="184"/>
      <c r="Z793" s="184"/>
      <c r="AA793" s="184"/>
      <c r="AB793" s="184"/>
      <c r="AC793" s="184"/>
      <c r="AD793" s="184"/>
      <c r="AE793" s="184"/>
      <c r="AF793" s="184"/>
      <c r="AG793" s="184"/>
      <c r="AH793" s="197"/>
      <c r="AI793" s="184"/>
      <c r="AJ793" s="184"/>
      <c r="AK793" s="184"/>
      <c r="AL793" s="184"/>
      <c r="AM793" s="184"/>
      <c r="AN793" s="184"/>
      <c r="AO793" s="184"/>
      <c r="AP793" s="184"/>
      <c r="AQ793" s="184"/>
      <c r="AR793" s="184"/>
      <c r="AS793" s="184"/>
      <c r="AT793" s="184"/>
      <c r="AU793" s="184"/>
      <c r="AV793" s="184"/>
      <c r="AW793" s="184"/>
      <c r="AX793" s="184"/>
      <c r="AY793" s="187"/>
      <c r="AZ793" s="187"/>
    </row>
    <row r="794" spans="1:52" x14ac:dyDescent="0.25">
      <c r="A794" s="192">
        <f t="shared" si="12"/>
        <v>781</v>
      </c>
      <c r="B794" s="182"/>
      <c r="C794" s="202"/>
      <c r="D794" s="202"/>
      <c r="E794" s="202"/>
      <c r="F794" s="202"/>
      <c r="G794" s="202"/>
      <c r="H794" s="202"/>
      <c r="I794" s="184"/>
      <c r="J794" s="184"/>
      <c r="K794" s="184"/>
      <c r="L794" s="184"/>
      <c r="M794" s="184"/>
      <c r="N794" s="184"/>
      <c r="O794" s="211"/>
      <c r="P794" s="184"/>
      <c r="Q794" s="184"/>
      <c r="R794" s="184"/>
      <c r="S794" s="184"/>
      <c r="T794" s="184"/>
      <c r="U794" s="184"/>
      <c r="V794" s="184"/>
      <c r="W794" s="184"/>
      <c r="X794" s="184"/>
      <c r="Y794" s="184"/>
      <c r="Z794" s="184"/>
      <c r="AA794" s="184"/>
      <c r="AB794" s="184"/>
      <c r="AC794" s="184"/>
      <c r="AD794" s="184"/>
      <c r="AE794" s="184"/>
      <c r="AF794" s="184"/>
      <c r="AG794" s="184"/>
      <c r="AH794" s="197"/>
      <c r="AI794" s="184"/>
      <c r="AJ794" s="184"/>
      <c r="AK794" s="184"/>
      <c r="AL794" s="184"/>
      <c r="AM794" s="184"/>
      <c r="AN794" s="184"/>
      <c r="AO794" s="184"/>
      <c r="AP794" s="184"/>
      <c r="AQ794" s="184"/>
      <c r="AR794" s="184"/>
      <c r="AS794" s="184"/>
      <c r="AT794" s="184"/>
      <c r="AU794" s="184"/>
      <c r="AV794" s="184"/>
      <c r="AW794" s="184"/>
      <c r="AX794" s="184"/>
      <c r="AY794" s="187"/>
      <c r="AZ794" s="187"/>
    </row>
    <row r="795" spans="1:52" x14ac:dyDescent="0.25">
      <c r="A795" s="192">
        <f t="shared" si="12"/>
        <v>782</v>
      </c>
      <c r="B795" s="182"/>
      <c r="C795" s="202"/>
      <c r="D795" s="202"/>
      <c r="E795" s="202"/>
      <c r="F795" s="202"/>
      <c r="G795" s="202"/>
      <c r="H795" s="202"/>
      <c r="I795" s="184"/>
      <c r="J795" s="184"/>
      <c r="K795" s="184"/>
      <c r="L795" s="184"/>
      <c r="M795" s="184"/>
      <c r="N795" s="184"/>
      <c r="O795" s="211"/>
      <c r="P795" s="184"/>
      <c r="Q795" s="184"/>
      <c r="R795" s="184"/>
      <c r="S795" s="184"/>
      <c r="T795" s="184"/>
      <c r="U795" s="184"/>
      <c r="V795" s="184"/>
      <c r="W795" s="184"/>
      <c r="X795" s="184"/>
      <c r="Y795" s="184"/>
      <c r="Z795" s="184"/>
      <c r="AA795" s="184"/>
      <c r="AB795" s="184"/>
      <c r="AC795" s="184"/>
      <c r="AD795" s="184"/>
      <c r="AE795" s="184"/>
      <c r="AF795" s="184"/>
      <c r="AG795" s="184"/>
      <c r="AH795" s="197"/>
      <c r="AI795" s="184"/>
      <c r="AJ795" s="184"/>
      <c r="AK795" s="184"/>
      <c r="AL795" s="184"/>
      <c r="AM795" s="184"/>
      <c r="AN795" s="184"/>
      <c r="AO795" s="184"/>
      <c r="AP795" s="184"/>
      <c r="AQ795" s="184"/>
      <c r="AR795" s="184"/>
      <c r="AS795" s="184"/>
      <c r="AT795" s="184"/>
      <c r="AU795" s="184"/>
      <c r="AV795" s="184"/>
      <c r="AW795" s="184"/>
      <c r="AX795" s="184"/>
      <c r="AY795" s="187"/>
      <c r="AZ795" s="187"/>
    </row>
    <row r="796" spans="1:52" x14ac:dyDescent="0.25">
      <c r="A796" s="192">
        <f t="shared" si="12"/>
        <v>783</v>
      </c>
      <c r="B796" s="182"/>
      <c r="C796" s="202"/>
      <c r="D796" s="202"/>
      <c r="E796" s="202"/>
      <c r="F796" s="202"/>
      <c r="G796" s="202"/>
      <c r="H796" s="202"/>
      <c r="I796" s="184"/>
      <c r="J796" s="184"/>
      <c r="K796" s="184"/>
      <c r="L796" s="184"/>
      <c r="M796" s="184"/>
      <c r="N796" s="184"/>
      <c r="O796" s="211"/>
      <c r="P796" s="184"/>
      <c r="Q796" s="184"/>
      <c r="R796" s="184"/>
      <c r="S796" s="184"/>
      <c r="T796" s="184"/>
      <c r="U796" s="184"/>
      <c r="V796" s="184"/>
      <c r="W796" s="184"/>
      <c r="X796" s="184"/>
      <c r="Y796" s="184"/>
      <c r="Z796" s="184"/>
      <c r="AA796" s="184"/>
      <c r="AB796" s="184"/>
      <c r="AC796" s="184"/>
      <c r="AD796" s="184"/>
      <c r="AE796" s="184"/>
      <c r="AF796" s="184"/>
      <c r="AG796" s="184"/>
      <c r="AH796" s="197"/>
      <c r="AI796" s="184"/>
      <c r="AJ796" s="184"/>
      <c r="AK796" s="184"/>
      <c r="AL796" s="184"/>
      <c r="AM796" s="184"/>
      <c r="AN796" s="184"/>
      <c r="AO796" s="184"/>
      <c r="AP796" s="184"/>
      <c r="AQ796" s="184"/>
      <c r="AR796" s="184"/>
      <c r="AS796" s="184"/>
      <c r="AT796" s="184"/>
      <c r="AU796" s="184"/>
      <c r="AV796" s="184"/>
      <c r="AW796" s="184"/>
      <c r="AX796" s="184"/>
      <c r="AY796" s="187"/>
      <c r="AZ796" s="187"/>
    </row>
    <row r="797" spans="1:52" x14ac:dyDescent="0.25">
      <c r="A797" s="192">
        <f t="shared" si="12"/>
        <v>784</v>
      </c>
      <c r="B797" s="182"/>
      <c r="C797" s="202"/>
      <c r="D797" s="202"/>
      <c r="E797" s="202"/>
      <c r="F797" s="202"/>
      <c r="G797" s="202"/>
      <c r="H797" s="202"/>
      <c r="I797" s="184"/>
      <c r="J797" s="184"/>
      <c r="K797" s="184"/>
      <c r="L797" s="184"/>
      <c r="M797" s="184"/>
      <c r="N797" s="184"/>
      <c r="O797" s="211"/>
      <c r="P797" s="184"/>
      <c r="Q797" s="184"/>
      <c r="R797" s="184"/>
      <c r="S797" s="184"/>
      <c r="T797" s="184"/>
      <c r="U797" s="184"/>
      <c r="V797" s="184"/>
      <c r="W797" s="184"/>
      <c r="X797" s="184"/>
      <c r="Y797" s="184"/>
      <c r="Z797" s="184"/>
      <c r="AA797" s="184"/>
      <c r="AB797" s="184"/>
      <c r="AC797" s="184"/>
      <c r="AD797" s="184"/>
      <c r="AE797" s="184"/>
      <c r="AF797" s="184"/>
      <c r="AG797" s="184"/>
      <c r="AH797" s="197"/>
      <c r="AI797" s="184"/>
      <c r="AJ797" s="184"/>
      <c r="AK797" s="184"/>
      <c r="AL797" s="184"/>
      <c r="AM797" s="184"/>
      <c r="AN797" s="184"/>
      <c r="AO797" s="184"/>
      <c r="AP797" s="184"/>
      <c r="AQ797" s="184"/>
      <c r="AR797" s="184"/>
      <c r="AS797" s="184"/>
      <c r="AT797" s="184"/>
      <c r="AU797" s="184"/>
      <c r="AV797" s="184"/>
      <c r="AW797" s="184"/>
      <c r="AX797" s="184"/>
      <c r="AY797" s="187"/>
      <c r="AZ797" s="187"/>
    </row>
    <row r="798" spans="1:52" x14ac:dyDescent="0.25">
      <c r="A798" s="192">
        <f t="shared" si="12"/>
        <v>785</v>
      </c>
      <c r="B798" s="182"/>
      <c r="C798" s="202"/>
      <c r="D798" s="202"/>
      <c r="E798" s="202"/>
      <c r="F798" s="202"/>
      <c r="G798" s="202"/>
      <c r="H798" s="202"/>
      <c r="I798" s="184"/>
      <c r="J798" s="184"/>
      <c r="K798" s="184"/>
      <c r="L798" s="184"/>
      <c r="M798" s="184"/>
      <c r="N798" s="184"/>
      <c r="O798" s="211"/>
      <c r="P798" s="184"/>
      <c r="Q798" s="184"/>
      <c r="R798" s="184"/>
      <c r="S798" s="184"/>
      <c r="T798" s="184"/>
      <c r="U798" s="184"/>
      <c r="V798" s="184"/>
      <c r="W798" s="184"/>
      <c r="X798" s="184"/>
      <c r="Y798" s="184"/>
      <c r="Z798" s="184"/>
      <c r="AA798" s="184"/>
      <c r="AB798" s="184"/>
      <c r="AC798" s="184"/>
      <c r="AD798" s="184"/>
      <c r="AE798" s="184"/>
      <c r="AF798" s="184"/>
      <c r="AG798" s="184"/>
      <c r="AH798" s="197"/>
      <c r="AI798" s="184"/>
      <c r="AJ798" s="184"/>
      <c r="AK798" s="184"/>
      <c r="AL798" s="184"/>
      <c r="AM798" s="184"/>
      <c r="AN798" s="184"/>
      <c r="AO798" s="184"/>
      <c r="AP798" s="184"/>
      <c r="AQ798" s="184"/>
      <c r="AR798" s="184"/>
      <c r="AS798" s="184"/>
      <c r="AT798" s="184"/>
      <c r="AU798" s="184"/>
      <c r="AV798" s="184"/>
      <c r="AW798" s="184"/>
      <c r="AX798" s="184"/>
      <c r="AY798" s="187"/>
      <c r="AZ798" s="187"/>
    </row>
    <row r="799" spans="1:52" x14ac:dyDescent="0.25">
      <c r="A799" s="192">
        <f t="shared" si="12"/>
        <v>786</v>
      </c>
      <c r="B799" s="182"/>
      <c r="C799" s="202"/>
      <c r="D799" s="202"/>
      <c r="E799" s="202"/>
      <c r="F799" s="202"/>
      <c r="G799" s="202"/>
      <c r="H799" s="202"/>
      <c r="I799" s="184"/>
      <c r="J799" s="184"/>
      <c r="K799" s="184"/>
      <c r="L799" s="184"/>
      <c r="M799" s="184"/>
      <c r="N799" s="184"/>
      <c r="O799" s="211"/>
      <c r="P799" s="184"/>
      <c r="Q799" s="184"/>
      <c r="R799" s="184"/>
      <c r="S799" s="184"/>
      <c r="T799" s="184"/>
      <c r="U799" s="184"/>
      <c r="V799" s="184"/>
      <c r="W799" s="184"/>
      <c r="X799" s="184"/>
      <c r="Y799" s="184"/>
      <c r="Z799" s="184"/>
      <c r="AA799" s="184"/>
      <c r="AB799" s="184"/>
      <c r="AC799" s="184"/>
      <c r="AD799" s="184"/>
      <c r="AE799" s="184"/>
      <c r="AF799" s="184"/>
      <c r="AG799" s="184"/>
      <c r="AH799" s="197"/>
      <c r="AI799" s="184"/>
      <c r="AJ799" s="184"/>
      <c r="AK799" s="184"/>
      <c r="AL799" s="184"/>
      <c r="AM799" s="184"/>
      <c r="AN799" s="184"/>
      <c r="AO799" s="184"/>
      <c r="AP799" s="184"/>
      <c r="AQ799" s="184"/>
      <c r="AR799" s="184"/>
      <c r="AS799" s="184"/>
      <c r="AT799" s="184"/>
      <c r="AU799" s="184"/>
      <c r="AV799" s="184"/>
      <c r="AW799" s="184"/>
      <c r="AX799" s="184"/>
      <c r="AY799" s="187"/>
      <c r="AZ799" s="187"/>
    </row>
    <row r="800" spans="1:52" x14ac:dyDescent="0.25">
      <c r="A800" s="192">
        <f t="shared" si="12"/>
        <v>787</v>
      </c>
      <c r="B800" s="182"/>
      <c r="C800" s="202"/>
      <c r="D800" s="202"/>
      <c r="E800" s="202"/>
      <c r="F800" s="202"/>
      <c r="G800" s="202"/>
      <c r="H800" s="202"/>
      <c r="I800" s="184"/>
      <c r="J800" s="184"/>
      <c r="K800" s="184"/>
      <c r="L800" s="184"/>
      <c r="M800" s="184"/>
      <c r="N800" s="184"/>
      <c r="O800" s="211"/>
      <c r="P800" s="184"/>
      <c r="Q800" s="184"/>
      <c r="R800" s="184"/>
      <c r="S800" s="184"/>
      <c r="T800" s="184"/>
      <c r="U800" s="184"/>
      <c r="V800" s="184"/>
      <c r="W800" s="184"/>
      <c r="X800" s="184"/>
      <c r="Y800" s="184"/>
      <c r="Z800" s="184"/>
      <c r="AA800" s="184"/>
      <c r="AB800" s="184"/>
      <c r="AC800" s="184"/>
      <c r="AD800" s="184"/>
      <c r="AE800" s="184"/>
      <c r="AF800" s="184"/>
      <c r="AG800" s="184"/>
      <c r="AH800" s="197"/>
      <c r="AI800" s="184"/>
      <c r="AJ800" s="184"/>
      <c r="AK800" s="184"/>
      <c r="AL800" s="184"/>
      <c r="AM800" s="184"/>
      <c r="AN800" s="184"/>
      <c r="AO800" s="184"/>
      <c r="AP800" s="184"/>
      <c r="AQ800" s="184"/>
      <c r="AR800" s="184"/>
      <c r="AS800" s="184"/>
      <c r="AT800" s="184"/>
      <c r="AU800" s="184"/>
      <c r="AV800" s="184"/>
      <c r="AW800" s="184"/>
      <c r="AX800" s="184"/>
      <c r="AY800" s="187"/>
      <c r="AZ800" s="187"/>
    </row>
    <row r="801" spans="1:52" x14ac:dyDescent="0.25">
      <c r="A801" s="192">
        <f t="shared" si="12"/>
        <v>788</v>
      </c>
      <c r="B801" s="182"/>
      <c r="C801" s="202"/>
      <c r="D801" s="202"/>
      <c r="E801" s="202"/>
      <c r="F801" s="202"/>
      <c r="G801" s="202"/>
      <c r="H801" s="202"/>
      <c r="I801" s="184"/>
      <c r="J801" s="184"/>
      <c r="K801" s="184"/>
      <c r="L801" s="184"/>
      <c r="M801" s="184"/>
      <c r="N801" s="184"/>
      <c r="O801" s="211"/>
      <c r="P801" s="184"/>
      <c r="Q801" s="184"/>
      <c r="R801" s="184"/>
      <c r="S801" s="184"/>
      <c r="T801" s="184"/>
      <c r="U801" s="184"/>
      <c r="V801" s="184"/>
      <c r="W801" s="184"/>
      <c r="X801" s="184"/>
      <c r="Y801" s="184"/>
      <c r="Z801" s="184"/>
      <c r="AA801" s="184"/>
      <c r="AB801" s="184"/>
      <c r="AC801" s="184"/>
      <c r="AD801" s="184"/>
      <c r="AE801" s="184"/>
      <c r="AF801" s="184"/>
      <c r="AG801" s="184"/>
      <c r="AH801" s="197"/>
      <c r="AI801" s="184"/>
      <c r="AJ801" s="184"/>
      <c r="AK801" s="184"/>
      <c r="AL801" s="184"/>
      <c r="AM801" s="184"/>
      <c r="AN801" s="184"/>
      <c r="AO801" s="184"/>
      <c r="AP801" s="184"/>
      <c r="AQ801" s="184"/>
      <c r="AR801" s="184"/>
      <c r="AS801" s="184"/>
      <c r="AT801" s="184"/>
      <c r="AU801" s="184"/>
      <c r="AV801" s="184"/>
      <c r="AW801" s="184"/>
      <c r="AX801" s="184"/>
      <c r="AY801" s="187"/>
      <c r="AZ801" s="187"/>
    </row>
    <row r="802" spans="1:52" x14ac:dyDescent="0.25">
      <c r="A802" s="192">
        <f t="shared" si="12"/>
        <v>789</v>
      </c>
      <c r="B802" s="182"/>
      <c r="C802" s="202"/>
      <c r="D802" s="202"/>
      <c r="E802" s="202"/>
      <c r="F802" s="202"/>
      <c r="G802" s="202"/>
      <c r="H802" s="202"/>
      <c r="I802" s="184"/>
      <c r="J802" s="184"/>
      <c r="K802" s="184"/>
      <c r="L802" s="184"/>
      <c r="M802" s="184"/>
      <c r="N802" s="184"/>
      <c r="O802" s="211"/>
      <c r="P802" s="184"/>
      <c r="Q802" s="184"/>
      <c r="R802" s="184"/>
      <c r="S802" s="184"/>
      <c r="T802" s="184"/>
      <c r="U802" s="184"/>
      <c r="V802" s="184"/>
      <c r="W802" s="184"/>
      <c r="X802" s="184"/>
      <c r="Y802" s="184"/>
      <c r="Z802" s="184"/>
      <c r="AA802" s="184"/>
      <c r="AB802" s="184"/>
      <c r="AC802" s="184"/>
      <c r="AD802" s="184"/>
      <c r="AE802" s="184"/>
      <c r="AF802" s="184"/>
      <c r="AG802" s="184"/>
      <c r="AH802" s="197"/>
      <c r="AI802" s="184"/>
      <c r="AJ802" s="184"/>
      <c r="AK802" s="184"/>
      <c r="AL802" s="184"/>
      <c r="AM802" s="184"/>
      <c r="AN802" s="184"/>
      <c r="AO802" s="184"/>
      <c r="AP802" s="184"/>
      <c r="AQ802" s="184"/>
      <c r="AR802" s="184"/>
      <c r="AS802" s="184"/>
      <c r="AT802" s="184"/>
      <c r="AU802" s="184"/>
      <c r="AV802" s="184"/>
      <c r="AW802" s="184"/>
      <c r="AX802" s="184"/>
      <c r="AY802" s="187"/>
      <c r="AZ802" s="187"/>
    </row>
    <row r="803" spans="1:52" x14ac:dyDescent="0.25">
      <c r="A803" s="192">
        <f t="shared" si="12"/>
        <v>790</v>
      </c>
      <c r="B803" s="182"/>
      <c r="C803" s="202"/>
      <c r="D803" s="202"/>
      <c r="E803" s="202"/>
      <c r="F803" s="202"/>
      <c r="G803" s="202"/>
      <c r="H803" s="202"/>
      <c r="I803" s="184"/>
      <c r="J803" s="184"/>
      <c r="K803" s="184"/>
      <c r="L803" s="184"/>
      <c r="M803" s="184"/>
      <c r="N803" s="184"/>
      <c r="O803" s="211"/>
      <c r="P803" s="184"/>
      <c r="Q803" s="184"/>
      <c r="R803" s="184"/>
      <c r="S803" s="184"/>
      <c r="T803" s="184"/>
      <c r="U803" s="184"/>
      <c r="V803" s="184"/>
      <c r="W803" s="184"/>
      <c r="X803" s="184"/>
      <c r="Y803" s="184"/>
      <c r="Z803" s="184"/>
      <c r="AA803" s="184"/>
      <c r="AB803" s="184"/>
      <c r="AC803" s="184"/>
      <c r="AD803" s="184"/>
      <c r="AE803" s="184"/>
      <c r="AF803" s="184"/>
      <c r="AG803" s="184"/>
      <c r="AH803" s="197"/>
      <c r="AI803" s="184"/>
      <c r="AJ803" s="184"/>
      <c r="AK803" s="184"/>
      <c r="AL803" s="184"/>
      <c r="AM803" s="184"/>
      <c r="AN803" s="184"/>
      <c r="AO803" s="184"/>
      <c r="AP803" s="184"/>
      <c r="AQ803" s="184"/>
      <c r="AR803" s="184"/>
      <c r="AS803" s="184"/>
      <c r="AT803" s="184"/>
      <c r="AU803" s="184"/>
      <c r="AV803" s="184"/>
      <c r="AW803" s="184"/>
      <c r="AX803" s="184"/>
      <c r="AY803" s="187"/>
      <c r="AZ803" s="187"/>
    </row>
    <row r="804" spans="1:52" x14ac:dyDescent="0.25">
      <c r="A804" s="192">
        <f t="shared" si="12"/>
        <v>791</v>
      </c>
      <c r="B804" s="182"/>
      <c r="C804" s="202"/>
      <c r="D804" s="202"/>
      <c r="E804" s="202"/>
      <c r="F804" s="202"/>
      <c r="G804" s="202"/>
      <c r="H804" s="202"/>
      <c r="I804" s="184"/>
      <c r="J804" s="184"/>
      <c r="K804" s="184"/>
      <c r="L804" s="184"/>
      <c r="M804" s="184"/>
      <c r="N804" s="184"/>
      <c r="O804" s="211"/>
      <c r="P804" s="184"/>
      <c r="Q804" s="184"/>
      <c r="R804" s="184"/>
      <c r="S804" s="184"/>
      <c r="T804" s="184"/>
      <c r="U804" s="184"/>
      <c r="V804" s="184"/>
      <c r="W804" s="184"/>
      <c r="X804" s="184"/>
      <c r="Y804" s="184"/>
      <c r="Z804" s="184"/>
      <c r="AA804" s="184"/>
      <c r="AB804" s="184"/>
      <c r="AC804" s="184"/>
      <c r="AD804" s="184"/>
      <c r="AE804" s="184"/>
      <c r="AF804" s="184"/>
      <c r="AG804" s="184"/>
      <c r="AH804" s="197"/>
      <c r="AI804" s="184"/>
      <c r="AJ804" s="184"/>
      <c r="AK804" s="184"/>
      <c r="AL804" s="184"/>
      <c r="AM804" s="184"/>
      <c r="AN804" s="184"/>
      <c r="AO804" s="184"/>
      <c r="AP804" s="184"/>
      <c r="AQ804" s="184"/>
      <c r="AR804" s="184"/>
      <c r="AS804" s="184"/>
      <c r="AT804" s="184"/>
      <c r="AU804" s="184"/>
      <c r="AV804" s="184"/>
      <c r="AW804" s="184"/>
      <c r="AX804" s="184"/>
      <c r="AY804" s="187"/>
      <c r="AZ804" s="187"/>
    </row>
    <row r="805" spans="1:52" x14ac:dyDescent="0.25">
      <c r="A805" s="192">
        <f t="shared" si="12"/>
        <v>792</v>
      </c>
      <c r="B805" s="182"/>
      <c r="C805" s="202"/>
      <c r="D805" s="202"/>
      <c r="E805" s="202"/>
      <c r="F805" s="202"/>
      <c r="G805" s="202"/>
      <c r="H805" s="202"/>
      <c r="I805" s="184"/>
      <c r="J805" s="184"/>
      <c r="K805" s="184"/>
      <c r="L805" s="184"/>
      <c r="M805" s="184"/>
      <c r="N805" s="184"/>
      <c r="O805" s="211"/>
      <c r="P805" s="184"/>
      <c r="Q805" s="184"/>
      <c r="R805" s="184"/>
      <c r="S805" s="184"/>
      <c r="T805" s="184"/>
      <c r="U805" s="184"/>
      <c r="V805" s="184"/>
      <c r="W805" s="184"/>
      <c r="X805" s="184"/>
      <c r="Y805" s="184"/>
      <c r="Z805" s="184"/>
      <c r="AA805" s="184"/>
      <c r="AB805" s="184"/>
      <c r="AC805" s="184"/>
      <c r="AD805" s="184"/>
      <c r="AE805" s="184"/>
      <c r="AF805" s="184"/>
      <c r="AG805" s="184"/>
      <c r="AH805" s="197"/>
      <c r="AI805" s="184"/>
      <c r="AJ805" s="184"/>
      <c r="AK805" s="184"/>
      <c r="AL805" s="184"/>
      <c r="AM805" s="184"/>
      <c r="AN805" s="184"/>
      <c r="AO805" s="184"/>
      <c r="AP805" s="184"/>
      <c r="AQ805" s="184"/>
      <c r="AR805" s="184"/>
      <c r="AS805" s="184"/>
      <c r="AT805" s="184"/>
      <c r="AU805" s="184"/>
      <c r="AV805" s="184"/>
      <c r="AW805" s="184"/>
      <c r="AX805" s="184"/>
      <c r="AY805" s="187"/>
      <c r="AZ805" s="187"/>
    </row>
    <row r="806" spans="1:52" x14ac:dyDescent="0.25">
      <c r="A806" s="192">
        <f t="shared" si="12"/>
        <v>793</v>
      </c>
      <c r="B806" s="182"/>
      <c r="C806" s="202"/>
      <c r="D806" s="202"/>
      <c r="E806" s="202"/>
      <c r="F806" s="202"/>
      <c r="G806" s="202"/>
      <c r="H806" s="202"/>
      <c r="I806" s="184"/>
      <c r="J806" s="184"/>
      <c r="K806" s="184"/>
      <c r="L806" s="184"/>
      <c r="M806" s="184"/>
      <c r="N806" s="184"/>
      <c r="O806" s="211"/>
      <c r="P806" s="184"/>
      <c r="Q806" s="184"/>
      <c r="R806" s="184"/>
      <c r="S806" s="184"/>
      <c r="T806" s="184"/>
      <c r="U806" s="184"/>
      <c r="V806" s="184"/>
      <c r="W806" s="184"/>
      <c r="X806" s="184"/>
      <c r="Y806" s="184"/>
      <c r="Z806" s="184"/>
      <c r="AA806" s="184"/>
      <c r="AB806" s="184"/>
      <c r="AC806" s="184"/>
      <c r="AD806" s="184"/>
      <c r="AE806" s="184"/>
      <c r="AF806" s="184"/>
      <c r="AG806" s="184"/>
      <c r="AH806" s="197"/>
      <c r="AI806" s="184"/>
      <c r="AJ806" s="184"/>
      <c r="AK806" s="184"/>
      <c r="AL806" s="184"/>
      <c r="AM806" s="184"/>
      <c r="AN806" s="184"/>
      <c r="AO806" s="184"/>
      <c r="AP806" s="184"/>
      <c r="AQ806" s="184"/>
      <c r="AR806" s="184"/>
      <c r="AS806" s="184"/>
      <c r="AT806" s="184"/>
      <c r="AU806" s="184"/>
      <c r="AV806" s="184"/>
      <c r="AW806" s="184"/>
      <c r="AX806" s="184"/>
      <c r="AY806" s="187"/>
      <c r="AZ806" s="187"/>
    </row>
    <row r="807" spans="1:52" x14ac:dyDescent="0.25">
      <c r="A807" s="192">
        <f t="shared" si="12"/>
        <v>794</v>
      </c>
      <c r="B807" s="182"/>
      <c r="C807" s="202"/>
      <c r="D807" s="202"/>
      <c r="E807" s="202"/>
      <c r="F807" s="202"/>
      <c r="G807" s="202"/>
      <c r="H807" s="202"/>
      <c r="I807" s="184"/>
      <c r="J807" s="184"/>
      <c r="K807" s="184"/>
      <c r="L807" s="184"/>
      <c r="M807" s="184"/>
      <c r="N807" s="184"/>
      <c r="O807" s="211"/>
      <c r="P807" s="184"/>
      <c r="Q807" s="184"/>
      <c r="R807" s="184"/>
      <c r="S807" s="184"/>
      <c r="T807" s="184"/>
      <c r="U807" s="184"/>
      <c r="V807" s="184"/>
      <c r="W807" s="184"/>
      <c r="X807" s="184"/>
      <c r="Y807" s="184"/>
      <c r="Z807" s="184"/>
      <c r="AA807" s="184"/>
      <c r="AB807" s="184"/>
      <c r="AC807" s="184"/>
      <c r="AD807" s="184"/>
      <c r="AE807" s="184"/>
      <c r="AF807" s="184"/>
      <c r="AG807" s="184"/>
      <c r="AH807" s="197"/>
      <c r="AI807" s="184"/>
      <c r="AJ807" s="184"/>
      <c r="AK807" s="184"/>
      <c r="AL807" s="184"/>
      <c r="AM807" s="184"/>
      <c r="AN807" s="184"/>
      <c r="AO807" s="184"/>
      <c r="AP807" s="184"/>
      <c r="AQ807" s="184"/>
      <c r="AR807" s="184"/>
      <c r="AS807" s="184"/>
      <c r="AT807" s="184"/>
      <c r="AU807" s="184"/>
      <c r="AV807" s="184"/>
      <c r="AW807" s="184"/>
      <c r="AX807" s="184"/>
      <c r="AY807" s="187"/>
      <c r="AZ807" s="187"/>
    </row>
    <row r="808" spans="1:52" x14ac:dyDescent="0.25">
      <c r="A808" s="192">
        <f t="shared" si="12"/>
        <v>795</v>
      </c>
      <c r="B808" s="182"/>
      <c r="C808" s="202"/>
      <c r="D808" s="202"/>
      <c r="E808" s="202"/>
      <c r="F808" s="202"/>
      <c r="G808" s="202"/>
      <c r="H808" s="202"/>
      <c r="I808" s="184"/>
      <c r="J808" s="184"/>
      <c r="K808" s="184"/>
      <c r="L808" s="184"/>
      <c r="M808" s="184"/>
      <c r="N808" s="184"/>
      <c r="O808" s="211"/>
      <c r="P808" s="184"/>
      <c r="Q808" s="184"/>
      <c r="R808" s="184"/>
      <c r="S808" s="184"/>
      <c r="T808" s="184"/>
      <c r="U808" s="184"/>
      <c r="V808" s="184"/>
      <c r="W808" s="184"/>
      <c r="X808" s="184"/>
      <c r="Y808" s="184"/>
      <c r="Z808" s="184"/>
      <c r="AA808" s="184"/>
      <c r="AB808" s="184"/>
      <c r="AC808" s="184"/>
      <c r="AD808" s="184"/>
      <c r="AE808" s="184"/>
      <c r="AF808" s="184"/>
      <c r="AG808" s="184"/>
      <c r="AH808" s="197"/>
      <c r="AI808" s="184"/>
      <c r="AJ808" s="184"/>
      <c r="AK808" s="184"/>
      <c r="AL808" s="184"/>
      <c r="AM808" s="184"/>
      <c r="AN808" s="184"/>
      <c r="AO808" s="184"/>
      <c r="AP808" s="184"/>
      <c r="AQ808" s="184"/>
      <c r="AR808" s="184"/>
      <c r="AS808" s="184"/>
      <c r="AT808" s="184"/>
      <c r="AU808" s="184"/>
      <c r="AV808" s="184"/>
      <c r="AW808" s="184"/>
      <c r="AX808" s="184"/>
      <c r="AY808" s="187"/>
      <c r="AZ808" s="187"/>
    </row>
    <row r="809" spans="1:52" x14ac:dyDescent="0.25">
      <c r="A809" s="192">
        <f t="shared" si="12"/>
        <v>796</v>
      </c>
      <c r="B809" s="182"/>
      <c r="C809" s="202"/>
      <c r="D809" s="202"/>
      <c r="E809" s="202"/>
      <c r="F809" s="202"/>
      <c r="G809" s="202"/>
      <c r="H809" s="202"/>
      <c r="I809" s="184"/>
      <c r="J809" s="184"/>
      <c r="K809" s="184"/>
      <c r="L809" s="184"/>
      <c r="M809" s="184"/>
      <c r="N809" s="184"/>
      <c r="O809" s="211"/>
      <c r="P809" s="184"/>
      <c r="Q809" s="184"/>
      <c r="R809" s="184"/>
      <c r="S809" s="184"/>
      <c r="T809" s="184"/>
      <c r="U809" s="184"/>
      <c r="V809" s="184"/>
      <c r="W809" s="184"/>
      <c r="X809" s="184"/>
      <c r="Y809" s="184"/>
      <c r="Z809" s="184"/>
      <c r="AA809" s="184"/>
      <c r="AB809" s="184"/>
      <c r="AC809" s="184"/>
      <c r="AD809" s="184"/>
      <c r="AE809" s="184"/>
      <c r="AF809" s="184"/>
      <c r="AG809" s="184"/>
      <c r="AH809" s="197"/>
      <c r="AI809" s="184"/>
      <c r="AJ809" s="184"/>
      <c r="AK809" s="184"/>
      <c r="AL809" s="184"/>
      <c r="AM809" s="184"/>
      <c r="AN809" s="184"/>
      <c r="AO809" s="184"/>
      <c r="AP809" s="184"/>
      <c r="AQ809" s="184"/>
      <c r="AR809" s="184"/>
      <c r="AS809" s="184"/>
      <c r="AT809" s="184"/>
      <c r="AU809" s="184"/>
      <c r="AV809" s="184"/>
      <c r="AW809" s="184"/>
      <c r="AX809" s="184"/>
      <c r="AY809" s="187"/>
      <c r="AZ809" s="187"/>
    </row>
    <row r="810" spans="1:52" x14ac:dyDescent="0.25">
      <c r="A810" s="192">
        <f t="shared" si="12"/>
        <v>797</v>
      </c>
      <c r="B810" s="182"/>
      <c r="C810" s="202"/>
      <c r="D810" s="202"/>
      <c r="E810" s="202"/>
      <c r="F810" s="202"/>
      <c r="G810" s="202"/>
      <c r="H810" s="202"/>
      <c r="I810" s="184"/>
      <c r="J810" s="184"/>
      <c r="K810" s="184"/>
      <c r="L810" s="184"/>
      <c r="M810" s="184"/>
      <c r="N810" s="184"/>
      <c r="O810" s="211"/>
      <c r="P810" s="184"/>
      <c r="Q810" s="184"/>
      <c r="R810" s="184"/>
      <c r="S810" s="184"/>
      <c r="T810" s="184"/>
      <c r="U810" s="184"/>
      <c r="V810" s="184"/>
      <c r="W810" s="184"/>
      <c r="X810" s="184"/>
      <c r="Y810" s="184"/>
      <c r="Z810" s="184"/>
      <c r="AA810" s="184"/>
      <c r="AB810" s="184"/>
      <c r="AC810" s="184"/>
      <c r="AD810" s="184"/>
      <c r="AE810" s="184"/>
      <c r="AF810" s="184"/>
      <c r="AG810" s="184"/>
      <c r="AH810" s="197"/>
      <c r="AI810" s="184"/>
      <c r="AJ810" s="184"/>
      <c r="AK810" s="184"/>
      <c r="AL810" s="184"/>
      <c r="AM810" s="184"/>
      <c r="AN810" s="184"/>
      <c r="AO810" s="184"/>
      <c r="AP810" s="184"/>
      <c r="AQ810" s="184"/>
      <c r="AR810" s="184"/>
      <c r="AS810" s="184"/>
      <c r="AT810" s="184"/>
      <c r="AU810" s="184"/>
      <c r="AV810" s="184"/>
      <c r="AW810" s="184"/>
      <c r="AX810" s="184"/>
      <c r="AY810" s="187"/>
      <c r="AZ810" s="187"/>
    </row>
    <row r="811" spans="1:52" x14ac:dyDescent="0.25">
      <c r="A811" s="192">
        <f t="shared" si="12"/>
        <v>798</v>
      </c>
      <c r="B811" s="182"/>
      <c r="C811" s="202"/>
      <c r="D811" s="202"/>
      <c r="E811" s="202"/>
      <c r="F811" s="202"/>
      <c r="G811" s="202"/>
      <c r="H811" s="202"/>
      <c r="I811" s="184"/>
      <c r="J811" s="184"/>
      <c r="K811" s="184"/>
      <c r="L811" s="184"/>
      <c r="M811" s="184"/>
      <c r="N811" s="184"/>
      <c r="O811" s="211"/>
      <c r="P811" s="184"/>
      <c r="Q811" s="184"/>
      <c r="R811" s="184"/>
      <c r="S811" s="184"/>
      <c r="T811" s="184"/>
      <c r="U811" s="184"/>
      <c r="V811" s="184"/>
      <c r="W811" s="184"/>
      <c r="X811" s="184"/>
      <c r="Y811" s="184"/>
      <c r="Z811" s="184"/>
      <c r="AA811" s="184"/>
      <c r="AB811" s="184"/>
      <c r="AC811" s="184"/>
      <c r="AD811" s="184"/>
      <c r="AE811" s="184"/>
      <c r="AF811" s="184"/>
      <c r="AG811" s="184"/>
      <c r="AH811" s="197"/>
      <c r="AI811" s="184"/>
      <c r="AJ811" s="184"/>
      <c r="AK811" s="184"/>
      <c r="AL811" s="184"/>
      <c r="AM811" s="184"/>
      <c r="AN811" s="184"/>
      <c r="AO811" s="184"/>
      <c r="AP811" s="184"/>
      <c r="AQ811" s="184"/>
      <c r="AR811" s="184"/>
      <c r="AS811" s="184"/>
      <c r="AT811" s="184"/>
      <c r="AU811" s="184"/>
      <c r="AV811" s="184"/>
      <c r="AW811" s="184"/>
      <c r="AX811" s="184"/>
      <c r="AY811" s="187"/>
      <c r="AZ811" s="187"/>
    </row>
    <row r="812" spans="1:52" x14ac:dyDescent="0.25">
      <c r="A812" s="192">
        <f t="shared" si="12"/>
        <v>799</v>
      </c>
      <c r="B812" s="182"/>
      <c r="C812" s="202"/>
      <c r="D812" s="202"/>
      <c r="E812" s="202"/>
      <c r="F812" s="202"/>
      <c r="G812" s="202"/>
      <c r="H812" s="202"/>
      <c r="I812" s="184"/>
      <c r="J812" s="184"/>
      <c r="K812" s="184"/>
      <c r="L812" s="184"/>
      <c r="M812" s="184"/>
      <c r="N812" s="184"/>
      <c r="O812" s="211"/>
      <c r="P812" s="184"/>
      <c r="Q812" s="184"/>
      <c r="R812" s="184"/>
      <c r="S812" s="184"/>
      <c r="T812" s="184"/>
      <c r="U812" s="184"/>
      <c r="V812" s="184"/>
      <c r="W812" s="184"/>
      <c r="X812" s="184"/>
      <c r="Y812" s="184"/>
      <c r="Z812" s="184"/>
      <c r="AA812" s="184"/>
      <c r="AB812" s="184"/>
      <c r="AC812" s="184"/>
      <c r="AD812" s="184"/>
      <c r="AE812" s="184"/>
      <c r="AF812" s="184"/>
      <c r="AG812" s="184"/>
      <c r="AH812" s="197"/>
      <c r="AI812" s="184"/>
      <c r="AJ812" s="184"/>
      <c r="AK812" s="184"/>
      <c r="AL812" s="184"/>
      <c r="AM812" s="184"/>
      <c r="AN812" s="184"/>
      <c r="AO812" s="184"/>
      <c r="AP812" s="184"/>
      <c r="AQ812" s="184"/>
      <c r="AR812" s="184"/>
      <c r="AS812" s="184"/>
      <c r="AT812" s="184"/>
      <c r="AU812" s="184"/>
      <c r="AV812" s="184"/>
      <c r="AW812" s="184"/>
      <c r="AX812" s="184"/>
      <c r="AY812" s="187"/>
      <c r="AZ812" s="187"/>
    </row>
    <row r="813" spans="1:52" x14ac:dyDescent="0.25">
      <c r="A813" s="192">
        <f t="shared" si="12"/>
        <v>800</v>
      </c>
      <c r="B813" s="182"/>
      <c r="C813" s="202"/>
      <c r="D813" s="202"/>
      <c r="E813" s="202"/>
      <c r="F813" s="202"/>
      <c r="G813" s="202"/>
      <c r="H813" s="202"/>
      <c r="I813" s="184"/>
      <c r="J813" s="184"/>
      <c r="K813" s="184"/>
      <c r="L813" s="184"/>
      <c r="M813" s="184"/>
      <c r="N813" s="184"/>
      <c r="O813" s="211"/>
      <c r="P813" s="184"/>
      <c r="Q813" s="184"/>
      <c r="R813" s="184"/>
      <c r="S813" s="184"/>
      <c r="T813" s="184"/>
      <c r="U813" s="184"/>
      <c r="V813" s="184"/>
      <c r="W813" s="184"/>
      <c r="X813" s="184"/>
      <c r="Y813" s="184"/>
      <c r="Z813" s="184"/>
      <c r="AA813" s="184"/>
      <c r="AB813" s="184"/>
      <c r="AC813" s="184"/>
      <c r="AD813" s="184"/>
      <c r="AE813" s="184"/>
      <c r="AF813" s="184"/>
      <c r="AG813" s="184"/>
      <c r="AH813" s="197"/>
      <c r="AI813" s="184"/>
      <c r="AJ813" s="184"/>
      <c r="AK813" s="184"/>
      <c r="AL813" s="184"/>
      <c r="AM813" s="184"/>
      <c r="AN813" s="184"/>
      <c r="AO813" s="184"/>
      <c r="AP813" s="184"/>
      <c r="AQ813" s="184"/>
      <c r="AR813" s="184"/>
      <c r="AS813" s="184"/>
      <c r="AT813" s="184"/>
      <c r="AU813" s="184"/>
      <c r="AV813" s="184"/>
      <c r="AW813" s="184"/>
      <c r="AX813" s="184"/>
      <c r="AY813" s="187"/>
      <c r="AZ813" s="187"/>
    </row>
    <row r="814" spans="1:52" x14ac:dyDescent="0.25">
      <c r="A814" s="192">
        <f t="shared" si="12"/>
        <v>801</v>
      </c>
      <c r="B814" s="182"/>
      <c r="C814" s="202"/>
      <c r="D814" s="202"/>
      <c r="E814" s="202"/>
      <c r="F814" s="202"/>
      <c r="G814" s="202"/>
      <c r="H814" s="202"/>
      <c r="I814" s="184"/>
      <c r="J814" s="184"/>
      <c r="K814" s="184"/>
      <c r="L814" s="184"/>
      <c r="M814" s="184"/>
      <c r="N814" s="184"/>
      <c r="O814" s="211"/>
      <c r="P814" s="184"/>
      <c r="Q814" s="184"/>
      <c r="R814" s="184"/>
      <c r="S814" s="184"/>
      <c r="T814" s="184"/>
      <c r="U814" s="184"/>
      <c r="V814" s="184"/>
      <c r="W814" s="184"/>
      <c r="X814" s="184"/>
      <c r="Y814" s="184"/>
      <c r="Z814" s="184"/>
      <c r="AA814" s="184"/>
      <c r="AB814" s="184"/>
      <c r="AC814" s="184"/>
      <c r="AD814" s="184"/>
      <c r="AE814" s="184"/>
      <c r="AF814" s="184"/>
      <c r="AG814" s="184"/>
      <c r="AH814" s="197"/>
      <c r="AI814" s="184"/>
      <c r="AJ814" s="184"/>
      <c r="AK814" s="184"/>
      <c r="AL814" s="184"/>
      <c r="AM814" s="184"/>
      <c r="AN814" s="184"/>
      <c r="AO814" s="184"/>
      <c r="AP814" s="184"/>
      <c r="AQ814" s="184"/>
      <c r="AR814" s="184"/>
      <c r="AS814" s="184"/>
      <c r="AT814" s="184"/>
      <c r="AU814" s="184"/>
      <c r="AV814" s="184"/>
      <c r="AW814" s="184"/>
      <c r="AX814" s="184"/>
      <c r="AY814" s="187"/>
      <c r="AZ814" s="187"/>
    </row>
    <row r="815" spans="1:52" x14ac:dyDescent="0.25">
      <c r="A815" s="192">
        <f t="shared" si="12"/>
        <v>802</v>
      </c>
      <c r="B815" s="182"/>
      <c r="C815" s="202"/>
      <c r="D815" s="202"/>
      <c r="E815" s="202"/>
      <c r="F815" s="202"/>
      <c r="G815" s="202"/>
      <c r="H815" s="202"/>
      <c r="I815" s="184"/>
      <c r="J815" s="184"/>
      <c r="K815" s="184"/>
      <c r="L815" s="184"/>
      <c r="M815" s="184"/>
      <c r="N815" s="184"/>
      <c r="O815" s="211"/>
      <c r="P815" s="184"/>
      <c r="Q815" s="184"/>
      <c r="R815" s="184"/>
      <c r="S815" s="184"/>
      <c r="T815" s="184"/>
      <c r="U815" s="184"/>
      <c r="V815" s="184"/>
      <c r="W815" s="184"/>
      <c r="X815" s="184"/>
      <c r="Y815" s="184"/>
      <c r="Z815" s="184"/>
      <c r="AA815" s="184"/>
      <c r="AB815" s="184"/>
      <c r="AC815" s="184"/>
      <c r="AD815" s="184"/>
      <c r="AE815" s="184"/>
      <c r="AF815" s="184"/>
      <c r="AG815" s="184"/>
      <c r="AH815" s="197"/>
      <c r="AI815" s="184"/>
      <c r="AJ815" s="184"/>
      <c r="AK815" s="184"/>
      <c r="AL815" s="184"/>
      <c r="AM815" s="184"/>
      <c r="AN815" s="184"/>
      <c r="AO815" s="184"/>
      <c r="AP815" s="184"/>
      <c r="AQ815" s="184"/>
      <c r="AR815" s="184"/>
      <c r="AS815" s="184"/>
      <c r="AT815" s="184"/>
      <c r="AU815" s="184"/>
      <c r="AV815" s="184"/>
      <c r="AW815" s="184"/>
      <c r="AX815" s="184"/>
      <c r="AY815" s="187"/>
      <c r="AZ815" s="187"/>
    </row>
    <row r="816" spans="1:52" x14ac:dyDescent="0.25">
      <c r="A816" s="192">
        <f t="shared" si="12"/>
        <v>803</v>
      </c>
      <c r="B816" s="182"/>
      <c r="C816" s="202"/>
      <c r="D816" s="202"/>
      <c r="E816" s="202"/>
      <c r="F816" s="202"/>
      <c r="G816" s="202"/>
      <c r="H816" s="202"/>
      <c r="I816" s="184"/>
      <c r="J816" s="184"/>
      <c r="K816" s="184"/>
      <c r="L816" s="184"/>
      <c r="M816" s="184"/>
      <c r="N816" s="184"/>
      <c r="O816" s="211"/>
      <c r="P816" s="184"/>
      <c r="Q816" s="184"/>
      <c r="R816" s="184"/>
      <c r="S816" s="184"/>
      <c r="T816" s="184"/>
      <c r="U816" s="184"/>
      <c r="V816" s="184"/>
      <c r="W816" s="184"/>
      <c r="X816" s="184"/>
      <c r="Y816" s="184"/>
      <c r="Z816" s="184"/>
      <c r="AA816" s="184"/>
      <c r="AB816" s="184"/>
      <c r="AC816" s="184"/>
      <c r="AD816" s="184"/>
      <c r="AE816" s="184"/>
      <c r="AF816" s="184"/>
      <c r="AG816" s="184"/>
      <c r="AH816" s="197"/>
      <c r="AI816" s="184"/>
      <c r="AJ816" s="184"/>
      <c r="AK816" s="184"/>
      <c r="AL816" s="184"/>
      <c r="AM816" s="184"/>
      <c r="AN816" s="184"/>
      <c r="AO816" s="184"/>
      <c r="AP816" s="184"/>
      <c r="AQ816" s="184"/>
      <c r="AR816" s="184"/>
      <c r="AS816" s="184"/>
      <c r="AT816" s="184"/>
      <c r="AU816" s="184"/>
      <c r="AV816" s="184"/>
      <c r="AW816" s="184"/>
      <c r="AX816" s="184"/>
      <c r="AY816" s="187"/>
      <c r="AZ816" s="187"/>
    </row>
    <row r="817" spans="1:52" x14ac:dyDescent="0.25">
      <c r="A817" s="192">
        <f t="shared" si="12"/>
        <v>804</v>
      </c>
      <c r="B817" s="182"/>
      <c r="C817" s="202"/>
      <c r="D817" s="202"/>
      <c r="E817" s="202"/>
      <c r="F817" s="202"/>
      <c r="G817" s="202"/>
      <c r="H817" s="202"/>
      <c r="I817" s="184"/>
      <c r="J817" s="184"/>
      <c r="K817" s="184"/>
      <c r="L817" s="184"/>
      <c r="M817" s="184"/>
      <c r="N817" s="184"/>
      <c r="O817" s="211"/>
      <c r="P817" s="184"/>
      <c r="Q817" s="184"/>
      <c r="R817" s="184"/>
      <c r="S817" s="184"/>
      <c r="T817" s="184"/>
      <c r="U817" s="184"/>
      <c r="V817" s="184"/>
      <c r="W817" s="184"/>
      <c r="X817" s="184"/>
      <c r="Y817" s="184"/>
      <c r="Z817" s="184"/>
      <c r="AA817" s="184"/>
      <c r="AB817" s="184"/>
      <c r="AC817" s="184"/>
      <c r="AD817" s="184"/>
      <c r="AE817" s="184"/>
      <c r="AF817" s="184"/>
      <c r="AG817" s="184"/>
      <c r="AH817" s="197"/>
      <c r="AI817" s="184"/>
      <c r="AJ817" s="184"/>
      <c r="AK817" s="184"/>
      <c r="AL817" s="184"/>
      <c r="AM817" s="184"/>
      <c r="AN817" s="184"/>
      <c r="AO817" s="184"/>
      <c r="AP817" s="184"/>
      <c r="AQ817" s="184"/>
      <c r="AR817" s="184"/>
      <c r="AS817" s="184"/>
      <c r="AT817" s="184"/>
      <c r="AU817" s="184"/>
      <c r="AV817" s="184"/>
      <c r="AW817" s="184"/>
      <c r="AX817" s="184"/>
      <c r="AY817" s="187"/>
      <c r="AZ817" s="187"/>
    </row>
    <row r="818" spans="1:52" x14ac:dyDescent="0.25">
      <c r="A818" s="192">
        <f t="shared" si="12"/>
        <v>805</v>
      </c>
      <c r="B818" s="182"/>
      <c r="C818" s="202"/>
      <c r="D818" s="202"/>
      <c r="E818" s="202"/>
      <c r="F818" s="202"/>
      <c r="G818" s="202"/>
      <c r="H818" s="202"/>
      <c r="I818" s="184"/>
      <c r="J818" s="184"/>
      <c r="K818" s="184"/>
      <c r="L818" s="184"/>
      <c r="M818" s="184"/>
      <c r="N818" s="184"/>
      <c r="O818" s="211"/>
      <c r="P818" s="184"/>
      <c r="Q818" s="184"/>
      <c r="R818" s="184"/>
      <c r="S818" s="184"/>
      <c r="T818" s="184"/>
      <c r="U818" s="184"/>
      <c r="V818" s="184"/>
      <c r="W818" s="184"/>
      <c r="X818" s="184"/>
      <c r="Y818" s="184"/>
      <c r="Z818" s="184"/>
      <c r="AA818" s="184"/>
      <c r="AB818" s="184"/>
      <c r="AC818" s="184"/>
      <c r="AD818" s="184"/>
      <c r="AE818" s="184"/>
      <c r="AF818" s="184"/>
      <c r="AG818" s="184"/>
      <c r="AH818" s="197"/>
      <c r="AI818" s="184"/>
      <c r="AJ818" s="184"/>
      <c r="AK818" s="184"/>
      <c r="AL818" s="184"/>
      <c r="AM818" s="184"/>
      <c r="AN818" s="184"/>
      <c r="AO818" s="184"/>
      <c r="AP818" s="184"/>
      <c r="AQ818" s="184"/>
      <c r="AR818" s="184"/>
      <c r="AS818" s="184"/>
      <c r="AT818" s="184"/>
      <c r="AU818" s="184"/>
      <c r="AV818" s="184"/>
      <c r="AW818" s="184"/>
      <c r="AX818" s="184"/>
      <c r="AY818" s="187"/>
      <c r="AZ818" s="187"/>
    </row>
    <row r="819" spans="1:52" x14ac:dyDescent="0.25">
      <c r="A819" s="192">
        <f t="shared" si="12"/>
        <v>806</v>
      </c>
      <c r="B819" s="182"/>
      <c r="C819" s="202"/>
      <c r="D819" s="202"/>
      <c r="E819" s="202"/>
      <c r="F819" s="202"/>
      <c r="G819" s="202"/>
      <c r="H819" s="202"/>
      <c r="I819" s="184"/>
      <c r="J819" s="184"/>
      <c r="K819" s="184"/>
      <c r="L819" s="184"/>
      <c r="M819" s="184"/>
      <c r="N819" s="184"/>
      <c r="O819" s="211"/>
      <c r="P819" s="184"/>
      <c r="Q819" s="184"/>
      <c r="R819" s="184"/>
      <c r="S819" s="184"/>
      <c r="T819" s="184"/>
      <c r="U819" s="184"/>
      <c r="V819" s="184"/>
      <c r="W819" s="184"/>
      <c r="X819" s="184"/>
      <c r="Y819" s="184"/>
      <c r="Z819" s="184"/>
      <c r="AA819" s="184"/>
      <c r="AB819" s="184"/>
      <c r="AC819" s="184"/>
      <c r="AD819" s="184"/>
      <c r="AE819" s="184"/>
      <c r="AF819" s="184"/>
      <c r="AG819" s="184"/>
      <c r="AH819" s="197"/>
      <c r="AI819" s="184"/>
      <c r="AJ819" s="184"/>
      <c r="AK819" s="184"/>
      <c r="AL819" s="184"/>
      <c r="AM819" s="184"/>
      <c r="AN819" s="184"/>
      <c r="AO819" s="184"/>
      <c r="AP819" s="184"/>
      <c r="AQ819" s="184"/>
      <c r="AR819" s="184"/>
      <c r="AS819" s="184"/>
      <c r="AT819" s="184"/>
      <c r="AU819" s="184"/>
      <c r="AV819" s="184"/>
      <c r="AW819" s="184"/>
      <c r="AX819" s="184"/>
      <c r="AY819" s="187"/>
      <c r="AZ819" s="187"/>
    </row>
    <row r="820" spans="1:52" x14ac:dyDescent="0.25">
      <c r="A820" s="192">
        <f t="shared" si="12"/>
        <v>807</v>
      </c>
      <c r="B820" s="182"/>
      <c r="C820" s="202"/>
      <c r="D820" s="202"/>
      <c r="E820" s="202"/>
      <c r="F820" s="202"/>
      <c r="G820" s="202"/>
      <c r="H820" s="202"/>
      <c r="I820" s="184"/>
      <c r="J820" s="184"/>
      <c r="K820" s="184"/>
      <c r="L820" s="184"/>
      <c r="M820" s="184"/>
      <c r="N820" s="184"/>
      <c r="O820" s="211"/>
      <c r="P820" s="184"/>
      <c r="Q820" s="184"/>
      <c r="R820" s="184"/>
      <c r="S820" s="184"/>
      <c r="T820" s="184"/>
      <c r="U820" s="184"/>
      <c r="V820" s="184"/>
      <c r="W820" s="184"/>
      <c r="X820" s="184"/>
      <c r="Y820" s="184"/>
      <c r="Z820" s="184"/>
      <c r="AA820" s="184"/>
      <c r="AB820" s="184"/>
      <c r="AC820" s="184"/>
      <c r="AD820" s="184"/>
      <c r="AE820" s="184"/>
      <c r="AF820" s="184"/>
      <c r="AG820" s="184"/>
      <c r="AH820" s="197"/>
      <c r="AI820" s="184"/>
      <c r="AJ820" s="184"/>
      <c r="AK820" s="184"/>
      <c r="AL820" s="184"/>
      <c r="AM820" s="184"/>
      <c r="AN820" s="184"/>
      <c r="AO820" s="184"/>
      <c r="AP820" s="184"/>
      <c r="AQ820" s="184"/>
      <c r="AR820" s="184"/>
      <c r="AS820" s="184"/>
      <c r="AT820" s="184"/>
      <c r="AU820" s="184"/>
      <c r="AV820" s="184"/>
      <c r="AW820" s="184"/>
      <c r="AX820" s="184"/>
      <c r="AY820" s="187"/>
      <c r="AZ820" s="187"/>
    </row>
    <row r="821" spans="1:52" x14ac:dyDescent="0.25">
      <c r="A821" s="192">
        <f t="shared" si="12"/>
        <v>808</v>
      </c>
      <c r="B821" s="182"/>
      <c r="C821" s="202"/>
      <c r="D821" s="202"/>
      <c r="E821" s="202"/>
      <c r="F821" s="202"/>
      <c r="G821" s="202"/>
      <c r="H821" s="202"/>
      <c r="I821" s="184"/>
      <c r="J821" s="184"/>
      <c r="K821" s="184"/>
      <c r="L821" s="184"/>
      <c r="M821" s="184"/>
      <c r="N821" s="184"/>
      <c r="O821" s="211"/>
      <c r="P821" s="184"/>
      <c r="Q821" s="184"/>
      <c r="R821" s="184"/>
      <c r="S821" s="184"/>
      <c r="T821" s="184"/>
      <c r="U821" s="184"/>
      <c r="V821" s="184"/>
      <c r="W821" s="184"/>
      <c r="X821" s="184"/>
      <c r="Y821" s="184"/>
      <c r="Z821" s="184"/>
      <c r="AA821" s="184"/>
      <c r="AB821" s="184"/>
      <c r="AC821" s="184"/>
      <c r="AD821" s="184"/>
      <c r="AE821" s="184"/>
      <c r="AF821" s="184"/>
      <c r="AG821" s="184"/>
      <c r="AH821" s="197"/>
      <c r="AI821" s="184"/>
      <c r="AJ821" s="184"/>
      <c r="AK821" s="184"/>
      <c r="AL821" s="184"/>
      <c r="AM821" s="184"/>
      <c r="AN821" s="184"/>
      <c r="AO821" s="184"/>
      <c r="AP821" s="184"/>
      <c r="AQ821" s="184"/>
      <c r="AR821" s="184"/>
      <c r="AS821" s="184"/>
      <c r="AT821" s="184"/>
      <c r="AU821" s="184"/>
      <c r="AV821" s="184"/>
      <c r="AW821" s="184"/>
      <c r="AX821" s="184"/>
      <c r="AY821" s="187"/>
      <c r="AZ821" s="187"/>
    </row>
    <row r="822" spans="1:52" x14ac:dyDescent="0.25">
      <c r="A822" s="192">
        <f t="shared" si="12"/>
        <v>809</v>
      </c>
      <c r="B822" s="182"/>
      <c r="C822" s="202"/>
      <c r="D822" s="202"/>
      <c r="E822" s="202"/>
      <c r="F822" s="202"/>
      <c r="G822" s="202"/>
      <c r="H822" s="202"/>
      <c r="I822" s="184"/>
      <c r="J822" s="184"/>
      <c r="K822" s="184"/>
      <c r="L822" s="184"/>
      <c r="M822" s="184"/>
      <c r="N822" s="184"/>
      <c r="O822" s="211"/>
      <c r="P822" s="184"/>
      <c r="Q822" s="184"/>
      <c r="R822" s="184"/>
      <c r="S822" s="184"/>
      <c r="T822" s="184"/>
      <c r="U822" s="184"/>
      <c r="V822" s="184"/>
      <c r="W822" s="184"/>
      <c r="X822" s="184"/>
      <c r="Y822" s="184"/>
      <c r="Z822" s="184"/>
      <c r="AA822" s="184"/>
      <c r="AB822" s="184"/>
      <c r="AC822" s="184"/>
      <c r="AD822" s="184"/>
      <c r="AE822" s="184"/>
      <c r="AF822" s="184"/>
      <c r="AG822" s="184"/>
      <c r="AH822" s="197"/>
      <c r="AI822" s="184"/>
      <c r="AJ822" s="184"/>
      <c r="AK822" s="184"/>
      <c r="AL822" s="184"/>
      <c r="AM822" s="184"/>
      <c r="AN822" s="184"/>
      <c r="AO822" s="184"/>
      <c r="AP822" s="184"/>
      <c r="AQ822" s="184"/>
      <c r="AR822" s="184"/>
      <c r="AS822" s="184"/>
      <c r="AT822" s="184"/>
      <c r="AU822" s="184"/>
      <c r="AV822" s="184"/>
      <c r="AW822" s="184"/>
      <c r="AX822" s="184"/>
      <c r="AY822" s="187"/>
      <c r="AZ822" s="187"/>
    </row>
    <row r="823" spans="1:52" x14ac:dyDescent="0.25">
      <c r="A823" s="192">
        <f t="shared" si="12"/>
        <v>810</v>
      </c>
      <c r="B823" s="182"/>
      <c r="C823" s="202"/>
      <c r="D823" s="202"/>
      <c r="E823" s="202"/>
      <c r="F823" s="202"/>
      <c r="G823" s="202"/>
      <c r="H823" s="202"/>
      <c r="I823" s="184"/>
      <c r="J823" s="184"/>
      <c r="K823" s="184"/>
      <c r="L823" s="184"/>
      <c r="M823" s="184"/>
      <c r="N823" s="184"/>
      <c r="O823" s="211"/>
      <c r="P823" s="184"/>
      <c r="Q823" s="184"/>
      <c r="R823" s="184"/>
      <c r="S823" s="184"/>
      <c r="T823" s="184"/>
      <c r="U823" s="184"/>
      <c r="V823" s="184"/>
      <c r="W823" s="184"/>
      <c r="X823" s="184"/>
      <c r="Y823" s="184"/>
      <c r="Z823" s="184"/>
      <c r="AA823" s="184"/>
      <c r="AB823" s="184"/>
      <c r="AC823" s="184"/>
      <c r="AD823" s="184"/>
      <c r="AE823" s="184"/>
      <c r="AF823" s="184"/>
      <c r="AG823" s="184"/>
      <c r="AH823" s="197"/>
      <c r="AI823" s="184"/>
      <c r="AJ823" s="184"/>
      <c r="AK823" s="184"/>
      <c r="AL823" s="184"/>
      <c r="AM823" s="184"/>
      <c r="AN823" s="184"/>
      <c r="AO823" s="184"/>
      <c r="AP823" s="184"/>
      <c r="AQ823" s="184"/>
      <c r="AR823" s="184"/>
      <c r="AS823" s="184"/>
      <c r="AT823" s="184"/>
      <c r="AU823" s="184"/>
      <c r="AV823" s="184"/>
      <c r="AW823" s="184"/>
      <c r="AX823" s="184"/>
      <c r="AY823" s="187"/>
      <c r="AZ823" s="187"/>
    </row>
    <row r="824" spans="1:52" x14ac:dyDescent="0.25">
      <c r="A824" s="192">
        <f t="shared" si="12"/>
        <v>811</v>
      </c>
      <c r="B824" s="182"/>
      <c r="C824" s="202"/>
      <c r="D824" s="202"/>
      <c r="E824" s="202"/>
      <c r="F824" s="202"/>
      <c r="G824" s="202"/>
      <c r="H824" s="202"/>
      <c r="I824" s="184"/>
      <c r="J824" s="184"/>
      <c r="K824" s="184"/>
      <c r="L824" s="184"/>
      <c r="M824" s="184"/>
      <c r="N824" s="184"/>
      <c r="O824" s="211"/>
      <c r="P824" s="184"/>
      <c r="Q824" s="184"/>
      <c r="R824" s="184"/>
      <c r="S824" s="184"/>
      <c r="T824" s="184"/>
      <c r="U824" s="184"/>
      <c r="V824" s="184"/>
      <c r="W824" s="184"/>
      <c r="X824" s="184"/>
      <c r="Y824" s="184"/>
      <c r="Z824" s="184"/>
      <c r="AA824" s="184"/>
      <c r="AB824" s="184"/>
      <c r="AC824" s="184"/>
      <c r="AD824" s="184"/>
      <c r="AE824" s="184"/>
      <c r="AF824" s="184"/>
      <c r="AG824" s="184"/>
      <c r="AH824" s="197"/>
      <c r="AI824" s="184"/>
      <c r="AJ824" s="184"/>
      <c r="AK824" s="184"/>
      <c r="AL824" s="184"/>
      <c r="AM824" s="184"/>
      <c r="AN824" s="184"/>
      <c r="AO824" s="184"/>
      <c r="AP824" s="184"/>
      <c r="AQ824" s="184"/>
      <c r="AR824" s="184"/>
      <c r="AS824" s="184"/>
      <c r="AT824" s="184"/>
      <c r="AU824" s="184"/>
      <c r="AV824" s="184"/>
      <c r="AW824" s="184"/>
      <c r="AX824" s="184"/>
      <c r="AY824" s="187"/>
      <c r="AZ824" s="187"/>
    </row>
    <row r="825" spans="1:52" x14ac:dyDescent="0.25">
      <c r="A825" s="192">
        <f t="shared" si="12"/>
        <v>812</v>
      </c>
      <c r="B825" s="182"/>
      <c r="C825" s="202"/>
      <c r="D825" s="202"/>
      <c r="E825" s="202"/>
      <c r="F825" s="202"/>
      <c r="G825" s="202"/>
      <c r="H825" s="202"/>
      <c r="I825" s="184"/>
      <c r="J825" s="184"/>
      <c r="K825" s="184"/>
      <c r="L825" s="184"/>
      <c r="M825" s="184"/>
      <c r="N825" s="184"/>
      <c r="O825" s="211"/>
      <c r="P825" s="184"/>
      <c r="Q825" s="184"/>
      <c r="R825" s="184"/>
      <c r="S825" s="184"/>
      <c r="T825" s="184"/>
      <c r="U825" s="184"/>
      <c r="V825" s="184"/>
      <c r="W825" s="184"/>
      <c r="X825" s="184"/>
      <c r="Y825" s="184"/>
      <c r="Z825" s="184"/>
      <c r="AA825" s="184"/>
      <c r="AB825" s="184"/>
      <c r="AC825" s="184"/>
      <c r="AD825" s="184"/>
      <c r="AE825" s="184"/>
      <c r="AF825" s="184"/>
      <c r="AG825" s="184"/>
      <c r="AH825" s="197"/>
      <c r="AI825" s="184"/>
      <c r="AJ825" s="184"/>
      <c r="AK825" s="184"/>
      <c r="AL825" s="184"/>
      <c r="AM825" s="184"/>
      <c r="AN825" s="184"/>
      <c r="AO825" s="184"/>
      <c r="AP825" s="184"/>
      <c r="AQ825" s="184"/>
      <c r="AR825" s="184"/>
      <c r="AS825" s="184"/>
      <c r="AT825" s="184"/>
      <c r="AU825" s="184"/>
      <c r="AV825" s="184"/>
      <c r="AW825" s="184"/>
      <c r="AX825" s="184"/>
      <c r="AY825" s="187"/>
      <c r="AZ825" s="187"/>
    </row>
    <row r="826" spans="1:52" x14ac:dyDescent="0.25">
      <c r="A826" s="192">
        <f t="shared" si="12"/>
        <v>813</v>
      </c>
      <c r="B826" s="182"/>
      <c r="C826" s="202"/>
      <c r="D826" s="202"/>
      <c r="E826" s="202"/>
      <c r="F826" s="202"/>
      <c r="G826" s="202"/>
      <c r="H826" s="202"/>
      <c r="I826" s="184"/>
      <c r="J826" s="184"/>
      <c r="K826" s="184"/>
      <c r="L826" s="184"/>
      <c r="M826" s="184"/>
      <c r="N826" s="184"/>
      <c r="O826" s="211"/>
      <c r="P826" s="184"/>
      <c r="Q826" s="184"/>
      <c r="R826" s="184"/>
      <c r="S826" s="184"/>
      <c r="T826" s="184"/>
      <c r="U826" s="184"/>
      <c r="V826" s="184"/>
      <c r="W826" s="184"/>
      <c r="X826" s="184"/>
      <c r="Y826" s="184"/>
      <c r="Z826" s="184"/>
      <c r="AA826" s="184"/>
      <c r="AB826" s="184"/>
      <c r="AC826" s="184"/>
      <c r="AD826" s="184"/>
      <c r="AE826" s="184"/>
      <c r="AF826" s="184"/>
      <c r="AG826" s="184"/>
      <c r="AH826" s="197"/>
      <c r="AI826" s="184"/>
      <c r="AJ826" s="184"/>
      <c r="AK826" s="184"/>
      <c r="AL826" s="184"/>
      <c r="AM826" s="184"/>
      <c r="AN826" s="184"/>
      <c r="AO826" s="184"/>
      <c r="AP826" s="184"/>
      <c r="AQ826" s="184"/>
      <c r="AR826" s="184"/>
      <c r="AS826" s="184"/>
      <c r="AT826" s="184"/>
      <c r="AU826" s="184"/>
      <c r="AV826" s="184"/>
      <c r="AW826" s="184"/>
      <c r="AX826" s="184"/>
      <c r="AY826" s="187"/>
      <c r="AZ826" s="187"/>
    </row>
    <row r="827" spans="1:52" x14ac:dyDescent="0.25">
      <c r="A827" s="192">
        <f t="shared" si="12"/>
        <v>814</v>
      </c>
      <c r="B827" s="182"/>
      <c r="C827" s="202"/>
      <c r="D827" s="202"/>
      <c r="E827" s="202"/>
      <c r="F827" s="202"/>
      <c r="G827" s="202"/>
      <c r="H827" s="202"/>
      <c r="I827" s="184"/>
      <c r="J827" s="184"/>
      <c r="K827" s="184"/>
      <c r="L827" s="184"/>
      <c r="M827" s="184"/>
      <c r="N827" s="184"/>
      <c r="O827" s="211"/>
      <c r="P827" s="184"/>
      <c r="Q827" s="184"/>
      <c r="R827" s="184"/>
      <c r="S827" s="184"/>
      <c r="T827" s="184"/>
      <c r="U827" s="184"/>
      <c r="V827" s="184"/>
      <c r="W827" s="184"/>
      <c r="X827" s="184"/>
      <c r="Y827" s="184"/>
      <c r="Z827" s="184"/>
      <c r="AA827" s="184"/>
      <c r="AB827" s="184"/>
      <c r="AC827" s="184"/>
      <c r="AD827" s="184"/>
      <c r="AE827" s="184"/>
      <c r="AF827" s="184"/>
      <c r="AG827" s="184"/>
      <c r="AH827" s="197"/>
      <c r="AI827" s="184"/>
      <c r="AJ827" s="184"/>
      <c r="AK827" s="184"/>
      <c r="AL827" s="184"/>
      <c r="AM827" s="184"/>
      <c r="AN827" s="184"/>
      <c r="AO827" s="184"/>
      <c r="AP827" s="184"/>
      <c r="AQ827" s="184"/>
      <c r="AR827" s="184"/>
      <c r="AS827" s="184"/>
      <c r="AT827" s="184"/>
      <c r="AU827" s="184"/>
      <c r="AV827" s="184"/>
      <c r="AW827" s="184"/>
      <c r="AX827" s="184"/>
      <c r="AY827" s="187"/>
      <c r="AZ827" s="187"/>
    </row>
    <row r="828" spans="1:52" x14ac:dyDescent="0.25">
      <c r="A828" s="192">
        <f t="shared" si="12"/>
        <v>815</v>
      </c>
      <c r="B828" s="182"/>
      <c r="C828" s="202"/>
      <c r="D828" s="202"/>
      <c r="E828" s="202"/>
      <c r="F828" s="202"/>
      <c r="G828" s="202"/>
      <c r="H828" s="202"/>
      <c r="I828" s="184"/>
      <c r="J828" s="184"/>
      <c r="K828" s="184"/>
      <c r="L828" s="184"/>
      <c r="M828" s="184"/>
      <c r="N828" s="184"/>
      <c r="O828" s="211"/>
      <c r="P828" s="184"/>
      <c r="Q828" s="184"/>
      <c r="R828" s="184"/>
      <c r="S828" s="184"/>
      <c r="T828" s="184"/>
      <c r="U828" s="184"/>
      <c r="V828" s="184"/>
      <c r="W828" s="184"/>
      <c r="X828" s="184"/>
      <c r="Y828" s="184"/>
      <c r="Z828" s="184"/>
      <c r="AA828" s="184"/>
      <c r="AB828" s="184"/>
      <c r="AC828" s="184"/>
      <c r="AD828" s="184"/>
      <c r="AE828" s="184"/>
      <c r="AF828" s="184"/>
      <c r="AG828" s="184"/>
      <c r="AH828" s="197"/>
      <c r="AI828" s="184"/>
      <c r="AJ828" s="184"/>
      <c r="AK828" s="184"/>
      <c r="AL828" s="184"/>
      <c r="AM828" s="184"/>
      <c r="AN828" s="184"/>
      <c r="AO828" s="184"/>
      <c r="AP828" s="184"/>
      <c r="AQ828" s="184"/>
      <c r="AR828" s="184"/>
      <c r="AS828" s="184"/>
      <c r="AT828" s="184"/>
      <c r="AU828" s="184"/>
      <c r="AV828" s="184"/>
      <c r="AW828" s="184"/>
      <c r="AX828" s="184"/>
      <c r="AY828" s="187"/>
      <c r="AZ828" s="187"/>
    </row>
    <row r="829" spans="1:52" x14ac:dyDescent="0.25">
      <c r="A829" s="192">
        <f t="shared" si="12"/>
        <v>816</v>
      </c>
      <c r="B829" s="182"/>
      <c r="C829" s="202"/>
      <c r="D829" s="202"/>
      <c r="E829" s="202"/>
      <c r="F829" s="202"/>
      <c r="G829" s="202"/>
      <c r="H829" s="202"/>
      <c r="I829" s="184"/>
      <c r="J829" s="184"/>
      <c r="K829" s="184"/>
      <c r="L829" s="184"/>
      <c r="M829" s="184"/>
      <c r="N829" s="184"/>
      <c r="O829" s="211"/>
      <c r="P829" s="184"/>
      <c r="Q829" s="184"/>
      <c r="R829" s="184"/>
      <c r="S829" s="184"/>
      <c r="T829" s="184"/>
      <c r="U829" s="184"/>
      <c r="V829" s="184"/>
      <c r="W829" s="184"/>
      <c r="X829" s="184"/>
      <c r="Y829" s="184"/>
      <c r="Z829" s="184"/>
      <c r="AA829" s="184"/>
      <c r="AB829" s="184"/>
      <c r="AC829" s="184"/>
      <c r="AD829" s="184"/>
      <c r="AE829" s="184"/>
      <c r="AF829" s="184"/>
      <c r="AG829" s="184"/>
      <c r="AH829" s="197"/>
      <c r="AI829" s="184"/>
      <c r="AJ829" s="184"/>
      <c r="AK829" s="184"/>
      <c r="AL829" s="184"/>
      <c r="AM829" s="184"/>
      <c r="AN829" s="184"/>
      <c r="AO829" s="184"/>
      <c r="AP829" s="184"/>
      <c r="AQ829" s="184"/>
      <c r="AR829" s="184"/>
      <c r="AS829" s="184"/>
      <c r="AT829" s="184"/>
      <c r="AU829" s="184"/>
      <c r="AV829" s="184"/>
      <c r="AW829" s="184"/>
      <c r="AX829" s="184"/>
      <c r="AY829" s="187"/>
      <c r="AZ829" s="187"/>
    </row>
    <row r="830" spans="1:52" x14ac:dyDescent="0.25">
      <c r="A830" s="192">
        <f t="shared" si="12"/>
        <v>817</v>
      </c>
      <c r="B830" s="182"/>
      <c r="C830" s="202"/>
      <c r="D830" s="202"/>
      <c r="E830" s="202"/>
      <c r="F830" s="202"/>
      <c r="G830" s="202"/>
      <c r="H830" s="202"/>
      <c r="I830" s="184"/>
      <c r="J830" s="184"/>
      <c r="K830" s="184"/>
      <c r="L830" s="184"/>
      <c r="M830" s="184"/>
      <c r="N830" s="184"/>
      <c r="O830" s="211"/>
      <c r="P830" s="184"/>
      <c r="Q830" s="184"/>
      <c r="R830" s="184"/>
      <c r="S830" s="184"/>
      <c r="T830" s="184"/>
      <c r="U830" s="184"/>
      <c r="V830" s="184"/>
      <c r="W830" s="184"/>
      <c r="X830" s="184"/>
      <c r="Y830" s="184"/>
      <c r="Z830" s="184"/>
      <c r="AA830" s="184"/>
      <c r="AB830" s="184"/>
      <c r="AC830" s="184"/>
      <c r="AD830" s="184"/>
      <c r="AE830" s="184"/>
      <c r="AF830" s="184"/>
      <c r="AG830" s="184"/>
      <c r="AH830" s="197"/>
      <c r="AI830" s="184"/>
      <c r="AJ830" s="184"/>
      <c r="AK830" s="184"/>
      <c r="AL830" s="184"/>
      <c r="AM830" s="184"/>
      <c r="AN830" s="184"/>
      <c r="AO830" s="184"/>
      <c r="AP830" s="184"/>
      <c r="AQ830" s="184"/>
      <c r="AR830" s="184"/>
      <c r="AS830" s="184"/>
      <c r="AT830" s="184"/>
      <c r="AU830" s="184"/>
      <c r="AV830" s="184"/>
      <c r="AW830" s="184"/>
      <c r="AX830" s="184"/>
      <c r="AY830" s="187"/>
      <c r="AZ830" s="187"/>
    </row>
    <row r="831" spans="1:52" x14ac:dyDescent="0.25">
      <c r="A831" s="192">
        <f t="shared" si="12"/>
        <v>818</v>
      </c>
      <c r="B831" s="182"/>
      <c r="C831" s="202"/>
      <c r="D831" s="202"/>
      <c r="E831" s="202"/>
      <c r="F831" s="202"/>
      <c r="G831" s="202"/>
      <c r="H831" s="202"/>
      <c r="I831" s="184"/>
      <c r="J831" s="184"/>
      <c r="K831" s="184"/>
      <c r="L831" s="184"/>
      <c r="M831" s="184"/>
      <c r="N831" s="184"/>
      <c r="O831" s="211"/>
      <c r="P831" s="184"/>
      <c r="Q831" s="184"/>
      <c r="R831" s="184"/>
      <c r="S831" s="184"/>
      <c r="T831" s="184"/>
      <c r="U831" s="184"/>
      <c r="V831" s="184"/>
      <c r="W831" s="184"/>
      <c r="X831" s="184"/>
      <c r="Y831" s="184"/>
      <c r="Z831" s="184"/>
      <c r="AA831" s="184"/>
      <c r="AB831" s="184"/>
      <c r="AC831" s="184"/>
      <c r="AD831" s="184"/>
      <c r="AE831" s="184"/>
      <c r="AF831" s="184"/>
      <c r="AG831" s="184"/>
      <c r="AH831" s="197"/>
      <c r="AI831" s="184"/>
      <c r="AJ831" s="184"/>
      <c r="AK831" s="184"/>
      <c r="AL831" s="184"/>
      <c r="AM831" s="184"/>
      <c r="AN831" s="184"/>
      <c r="AO831" s="184"/>
      <c r="AP831" s="184"/>
      <c r="AQ831" s="184"/>
      <c r="AR831" s="184"/>
      <c r="AS831" s="184"/>
      <c r="AT831" s="184"/>
      <c r="AU831" s="184"/>
      <c r="AV831" s="184"/>
      <c r="AW831" s="184"/>
      <c r="AX831" s="184"/>
      <c r="AY831" s="187"/>
      <c r="AZ831" s="187"/>
    </row>
    <row r="832" spans="1:52" x14ac:dyDescent="0.25">
      <c r="A832" s="192">
        <f t="shared" si="12"/>
        <v>819</v>
      </c>
      <c r="B832" s="182"/>
      <c r="C832" s="202"/>
      <c r="D832" s="202"/>
      <c r="E832" s="202"/>
      <c r="F832" s="202"/>
      <c r="G832" s="202"/>
      <c r="H832" s="202"/>
      <c r="I832" s="184"/>
      <c r="J832" s="184"/>
      <c r="K832" s="184"/>
      <c r="L832" s="184"/>
      <c r="M832" s="184"/>
      <c r="N832" s="184"/>
      <c r="O832" s="211"/>
      <c r="P832" s="184"/>
      <c r="Q832" s="184"/>
      <c r="R832" s="184"/>
      <c r="S832" s="184"/>
      <c r="T832" s="184"/>
      <c r="U832" s="184"/>
      <c r="V832" s="184"/>
      <c r="W832" s="184"/>
      <c r="X832" s="184"/>
      <c r="Y832" s="184"/>
      <c r="Z832" s="184"/>
      <c r="AA832" s="184"/>
      <c r="AB832" s="184"/>
      <c r="AC832" s="184"/>
      <c r="AD832" s="184"/>
      <c r="AE832" s="184"/>
      <c r="AF832" s="184"/>
      <c r="AG832" s="184"/>
      <c r="AH832" s="197"/>
      <c r="AI832" s="184"/>
      <c r="AJ832" s="184"/>
      <c r="AK832" s="184"/>
      <c r="AL832" s="184"/>
      <c r="AM832" s="184"/>
      <c r="AN832" s="184"/>
      <c r="AO832" s="184"/>
      <c r="AP832" s="184"/>
      <c r="AQ832" s="184"/>
      <c r="AR832" s="184"/>
      <c r="AS832" s="184"/>
      <c r="AT832" s="184"/>
      <c r="AU832" s="184"/>
      <c r="AV832" s="184"/>
      <c r="AW832" s="184"/>
      <c r="AX832" s="184"/>
      <c r="AY832" s="187"/>
      <c r="AZ832" s="187"/>
    </row>
    <row r="833" spans="1:52" x14ac:dyDescent="0.25">
      <c r="A833" s="192">
        <f t="shared" si="12"/>
        <v>820</v>
      </c>
      <c r="B833" s="182"/>
      <c r="C833" s="202"/>
      <c r="D833" s="202"/>
      <c r="E833" s="202"/>
      <c r="F833" s="202"/>
      <c r="G833" s="202"/>
      <c r="H833" s="202"/>
      <c r="I833" s="184"/>
      <c r="J833" s="184"/>
      <c r="K833" s="184"/>
      <c r="L833" s="184"/>
      <c r="M833" s="184"/>
      <c r="N833" s="184"/>
      <c r="O833" s="211"/>
      <c r="P833" s="184"/>
      <c r="Q833" s="184"/>
      <c r="R833" s="184"/>
      <c r="S833" s="184"/>
      <c r="T833" s="184"/>
      <c r="U833" s="184"/>
      <c r="V833" s="184"/>
      <c r="W833" s="184"/>
      <c r="X833" s="184"/>
      <c r="Y833" s="184"/>
      <c r="Z833" s="184"/>
      <c r="AA833" s="184"/>
      <c r="AB833" s="184"/>
      <c r="AC833" s="184"/>
      <c r="AD833" s="184"/>
      <c r="AE833" s="184"/>
      <c r="AF833" s="184"/>
      <c r="AG833" s="184"/>
      <c r="AH833" s="197"/>
      <c r="AI833" s="184"/>
      <c r="AJ833" s="184"/>
      <c r="AK833" s="184"/>
      <c r="AL833" s="184"/>
      <c r="AM833" s="184"/>
      <c r="AN833" s="184"/>
      <c r="AO833" s="184"/>
      <c r="AP833" s="184"/>
      <c r="AQ833" s="184"/>
      <c r="AR833" s="184"/>
      <c r="AS833" s="184"/>
      <c r="AT833" s="184"/>
      <c r="AU833" s="184"/>
      <c r="AV833" s="184"/>
      <c r="AW833" s="184"/>
      <c r="AX833" s="184"/>
      <c r="AY833" s="187"/>
      <c r="AZ833" s="187"/>
    </row>
    <row r="834" spans="1:52" x14ac:dyDescent="0.25">
      <c r="A834" s="192">
        <f t="shared" si="12"/>
        <v>821</v>
      </c>
      <c r="B834" s="182"/>
      <c r="C834" s="202"/>
      <c r="D834" s="202"/>
      <c r="E834" s="202"/>
      <c r="F834" s="202"/>
      <c r="G834" s="202"/>
      <c r="H834" s="202"/>
      <c r="I834" s="184"/>
      <c r="J834" s="184"/>
      <c r="K834" s="184"/>
      <c r="L834" s="184"/>
      <c r="M834" s="184"/>
      <c r="N834" s="184"/>
      <c r="O834" s="211"/>
      <c r="P834" s="184"/>
      <c r="Q834" s="184"/>
      <c r="R834" s="184"/>
      <c r="S834" s="184"/>
      <c r="T834" s="184"/>
      <c r="U834" s="184"/>
      <c r="V834" s="184"/>
      <c r="W834" s="184"/>
      <c r="X834" s="184"/>
      <c r="Y834" s="184"/>
      <c r="Z834" s="184"/>
      <c r="AA834" s="184"/>
      <c r="AB834" s="184"/>
      <c r="AC834" s="184"/>
      <c r="AD834" s="184"/>
      <c r="AE834" s="184"/>
      <c r="AF834" s="184"/>
      <c r="AG834" s="184"/>
      <c r="AH834" s="197"/>
      <c r="AI834" s="184"/>
      <c r="AJ834" s="184"/>
      <c r="AK834" s="184"/>
      <c r="AL834" s="184"/>
      <c r="AM834" s="184"/>
      <c r="AN834" s="184"/>
      <c r="AO834" s="184"/>
      <c r="AP834" s="184"/>
      <c r="AQ834" s="184"/>
      <c r="AR834" s="184"/>
      <c r="AS834" s="184"/>
      <c r="AT834" s="184"/>
      <c r="AU834" s="184"/>
      <c r="AV834" s="184"/>
      <c r="AW834" s="184"/>
      <c r="AX834" s="184"/>
      <c r="AY834" s="187"/>
      <c r="AZ834" s="187"/>
    </row>
    <row r="835" spans="1:52" x14ac:dyDescent="0.25">
      <c r="A835" s="192">
        <f t="shared" si="12"/>
        <v>822</v>
      </c>
      <c r="B835" s="182"/>
      <c r="C835" s="202"/>
      <c r="D835" s="202"/>
      <c r="E835" s="202"/>
      <c r="F835" s="202"/>
      <c r="G835" s="202"/>
      <c r="H835" s="202"/>
      <c r="I835" s="184"/>
      <c r="J835" s="184"/>
      <c r="K835" s="184"/>
      <c r="L835" s="184"/>
      <c r="M835" s="184"/>
      <c r="N835" s="184"/>
      <c r="O835" s="211"/>
      <c r="P835" s="184"/>
      <c r="Q835" s="184"/>
      <c r="R835" s="184"/>
      <c r="S835" s="184"/>
      <c r="T835" s="184"/>
      <c r="U835" s="184"/>
      <c r="V835" s="184"/>
      <c r="W835" s="184"/>
      <c r="X835" s="184"/>
      <c r="Y835" s="184"/>
      <c r="Z835" s="184"/>
      <c r="AA835" s="184"/>
      <c r="AB835" s="184"/>
      <c r="AC835" s="184"/>
      <c r="AD835" s="184"/>
      <c r="AE835" s="184"/>
      <c r="AF835" s="184"/>
      <c r="AG835" s="184"/>
      <c r="AH835" s="197"/>
      <c r="AI835" s="184"/>
      <c r="AJ835" s="184"/>
      <c r="AK835" s="184"/>
      <c r="AL835" s="184"/>
      <c r="AM835" s="184"/>
      <c r="AN835" s="184"/>
      <c r="AO835" s="184"/>
      <c r="AP835" s="184"/>
      <c r="AQ835" s="184"/>
      <c r="AR835" s="184"/>
      <c r="AS835" s="184"/>
      <c r="AT835" s="184"/>
      <c r="AU835" s="184"/>
      <c r="AV835" s="184"/>
      <c r="AW835" s="184"/>
      <c r="AX835" s="184"/>
      <c r="AY835" s="187"/>
      <c r="AZ835" s="187"/>
    </row>
    <row r="836" spans="1:52" x14ac:dyDescent="0.25">
      <c r="A836" s="192">
        <f t="shared" si="12"/>
        <v>823</v>
      </c>
      <c r="B836" s="182"/>
      <c r="C836" s="202"/>
      <c r="D836" s="202"/>
      <c r="E836" s="202"/>
      <c r="F836" s="202"/>
      <c r="G836" s="202"/>
      <c r="H836" s="202"/>
      <c r="I836" s="184"/>
      <c r="J836" s="184"/>
      <c r="K836" s="184"/>
      <c r="L836" s="184"/>
      <c r="M836" s="184"/>
      <c r="N836" s="184"/>
      <c r="O836" s="211"/>
      <c r="P836" s="184"/>
      <c r="Q836" s="184"/>
      <c r="R836" s="184"/>
      <c r="S836" s="184"/>
      <c r="T836" s="184"/>
      <c r="U836" s="184"/>
      <c r="V836" s="184"/>
      <c r="W836" s="184"/>
      <c r="X836" s="184"/>
      <c r="Y836" s="184"/>
      <c r="Z836" s="184"/>
      <c r="AA836" s="184"/>
      <c r="AB836" s="184"/>
      <c r="AC836" s="184"/>
      <c r="AD836" s="184"/>
      <c r="AE836" s="184"/>
      <c r="AF836" s="184"/>
      <c r="AG836" s="184"/>
      <c r="AH836" s="197"/>
      <c r="AI836" s="184"/>
      <c r="AJ836" s="184"/>
      <c r="AK836" s="184"/>
      <c r="AL836" s="184"/>
      <c r="AM836" s="184"/>
      <c r="AN836" s="184"/>
      <c r="AO836" s="184"/>
      <c r="AP836" s="184"/>
      <c r="AQ836" s="184"/>
      <c r="AR836" s="184"/>
      <c r="AS836" s="184"/>
      <c r="AT836" s="184"/>
      <c r="AU836" s="184"/>
      <c r="AV836" s="184"/>
      <c r="AW836" s="184"/>
      <c r="AX836" s="184"/>
      <c r="AY836" s="187"/>
      <c r="AZ836" s="187"/>
    </row>
    <row r="837" spans="1:52" x14ac:dyDescent="0.25">
      <c r="A837" s="192">
        <f t="shared" si="12"/>
        <v>824</v>
      </c>
      <c r="B837" s="182"/>
      <c r="C837" s="202"/>
      <c r="D837" s="202"/>
      <c r="E837" s="202"/>
      <c r="F837" s="202"/>
      <c r="G837" s="202"/>
      <c r="H837" s="202"/>
      <c r="I837" s="184"/>
      <c r="J837" s="184"/>
      <c r="K837" s="184"/>
      <c r="L837" s="184"/>
      <c r="M837" s="184"/>
      <c r="N837" s="184"/>
      <c r="O837" s="211"/>
      <c r="P837" s="184"/>
      <c r="Q837" s="184"/>
      <c r="R837" s="184"/>
      <c r="S837" s="184"/>
      <c r="T837" s="184"/>
      <c r="U837" s="184"/>
      <c r="V837" s="184"/>
      <c r="W837" s="184"/>
      <c r="X837" s="184"/>
      <c r="Y837" s="184"/>
      <c r="Z837" s="184"/>
      <c r="AA837" s="184"/>
      <c r="AB837" s="184"/>
      <c r="AC837" s="184"/>
      <c r="AD837" s="184"/>
      <c r="AE837" s="184"/>
      <c r="AF837" s="184"/>
      <c r="AG837" s="184"/>
      <c r="AH837" s="197"/>
      <c r="AI837" s="184"/>
      <c r="AJ837" s="184"/>
      <c r="AK837" s="184"/>
      <c r="AL837" s="184"/>
      <c r="AM837" s="184"/>
      <c r="AN837" s="184"/>
      <c r="AO837" s="184"/>
      <c r="AP837" s="184"/>
      <c r="AQ837" s="184"/>
      <c r="AR837" s="184"/>
      <c r="AS837" s="184"/>
      <c r="AT837" s="184"/>
      <c r="AU837" s="184"/>
      <c r="AV837" s="184"/>
      <c r="AW837" s="184"/>
      <c r="AX837" s="184"/>
      <c r="AY837" s="187"/>
      <c r="AZ837" s="187"/>
    </row>
    <row r="838" spans="1:52" x14ac:dyDescent="0.25">
      <c r="A838" s="192">
        <f t="shared" si="12"/>
        <v>825</v>
      </c>
      <c r="B838" s="182"/>
      <c r="C838" s="202"/>
      <c r="D838" s="202"/>
      <c r="E838" s="202"/>
      <c r="F838" s="202"/>
      <c r="G838" s="202"/>
      <c r="H838" s="202"/>
      <c r="I838" s="184"/>
      <c r="J838" s="184"/>
      <c r="K838" s="184"/>
      <c r="L838" s="184"/>
      <c r="M838" s="184"/>
      <c r="N838" s="184"/>
      <c r="O838" s="211"/>
      <c r="P838" s="184"/>
      <c r="Q838" s="184"/>
      <c r="R838" s="184"/>
      <c r="S838" s="184"/>
      <c r="T838" s="184"/>
      <c r="U838" s="184"/>
      <c r="V838" s="184"/>
      <c r="W838" s="184"/>
      <c r="X838" s="184"/>
      <c r="Y838" s="184"/>
      <c r="Z838" s="184"/>
      <c r="AA838" s="184"/>
      <c r="AB838" s="184"/>
      <c r="AC838" s="184"/>
      <c r="AD838" s="184"/>
      <c r="AE838" s="184"/>
      <c r="AF838" s="184"/>
      <c r="AG838" s="184"/>
      <c r="AH838" s="197"/>
      <c r="AI838" s="184"/>
      <c r="AJ838" s="184"/>
      <c r="AK838" s="184"/>
      <c r="AL838" s="184"/>
      <c r="AM838" s="184"/>
      <c r="AN838" s="184"/>
      <c r="AO838" s="184"/>
      <c r="AP838" s="184"/>
      <c r="AQ838" s="184"/>
      <c r="AR838" s="184"/>
      <c r="AS838" s="184"/>
      <c r="AT838" s="184"/>
      <c r="AU838" s="184"/>
      <c r="AV838" s="184"/>
      <c r="AW838" s="184"/>
      <c r="AX838" s="184"/>
      <c r="AY838" s="187"/>
      <c r="AZ838" s="187"/>
    </row>
    <row r="839" spans="1:52" x14ac:dyDescent="0.25">
      <c r="A839" s="192">
        <f t="shared" si="12"/>
        <v>826</v>
      </c>
      <c r="B839" s="182"/>
      <c r="C839" s="202"/>
      <c r="D839" s="202"/>
      <c r="E839" s="202"/>
      <c r="F839" s="202"/>
      <c r="G839" s="202"/>
      <c r="H839" s="202"/>
      <c r="I839" s="184"/>
      <c r="J839" s="184"/>
      <c r="K839" s="184"/>
      <c r="L839" s="184"/>
      <c r="M839" s="184"/>
      <c r="N839" s="184"/>
      <c r="O839" s="211"/>
      <c r="P839" s="184"/>
      <c r="Q839" s="184"/>
      <c r="R839" s="184"/>
      <c r="S839" s="184"/>
      <c r="T839" s="184"/>
      <c r="U839" s="184"/>
      <c r="V839" s="184"/>
      <c r="W839" s="184"/>
      <c r="X839" s="184"/>
      <c r="Y839" s="184"/>
      <c r="Z839" s="184"/>
      <c r="AA839" s="184"/>
      <c r="AB839" s="184"/>
      <c r="AC839" s="184"/>
      <c r="AD839" s="184"/>
      <c r="AE839" s="184"/>
      <c r="AF839" s="184"/>
      <c r="AG839" s="184"/>
      <c r="AH839" s="197"/>
      <c r="AI839" s="184"/>
      <c r="AJ839" s="184"/>
      <c r="AK839" s="184"/>
      <c r="AL839" s="184"/>
      <c r="AM839" s="184"/>
      <c r="AN839" s="184"/>
      <c r="AO839" s="184"/>
      <c r="AP839" s="184"/>
      <c r="AQ839" s="184"/>
      <c r="AR839" s="184"/>
      <c r="AS839" s="184"/>
      <c r="AT839" s="184"/>
      <c r="AU839" s="184"/>
      <c r="AV839" s="184"/>
      <c r="AW839" s="184"/>
      <c r="AX839" s="184"/>
      <c r="AY839" s="187"/>
      <c r="AZ839" s="187"/>
    </row>
    <row r="840" spans="1:52" x14ac:dyDescent="0.25">
      <c r="A840" s="192">
        <f t="shared" si="12"/>
        <v>827</v>
      </c>
      <c r="B840" s="182"/>
      <c r="C840" s="202"/>
      <c r="D840" s="202"/>
      <c r="E840" s="202"/>
      <c r="F840" s="202"/>
      <c r="G840" s="202"/>
      <c r="H840" s="202"/>
      <c r="I840" s="184"/>
      <c r="J840" s="184"/>
      <c r="K840" s="184"/>
      <c r="L840" s="184"/>
      <c r="M840" s="184"/>
      <c r="N840" s="184"/>
      <c r="O840" s="211"/>
      <c r="P840" s="184"/>
      <c r="Q840" s="184"/>
      <c r="R840" s="184"/>
      <c r="S840" s="184"/>
      <c r="T840" s="184"/>
      <c r="U840" s="184"/>
      <c r="V840" s="184"/>
      <c r="W840" s="184"/>
      <c r="X840" s="184"/>
      <c r="Y840" s="184"/>
      <c r="Z840" s="184"/>
      <c r="AA840" s="184"/>
      <c r="AB840" s="184"/>
      <c r="AC840" s="184"/>
      <c r="AD840" s="184"/>
      <c r="AE840" s="184"/>
      <c r="AF840" s="184"/>
      <c r="AG840" s="184"/>
      <c r="AH840" s="197"/>
      <c r="AI840" s="184"/>
      <c r="AJ840" s="184"/>
      <c r="AK840" s="184"/>
      <c r="AL840" s="184"/>
      <c r="AM840" s="184"/>
      <c r="AN840" s="184"/>
      <c r="AO840" s="184"/>
      <c r="AP840" s="184"/>
      <c r="AQ840" s="184"/>
      <c r="AR840" s="184"/>
      <c r="AS840" s="184"/>
      <c r="AT840" s="184"/>
      <c r="AU840" s="184"/>
      <c r="AV840" s="184"/>
      <c r="AW840" s="184"/>
      <c r="AX840" s="184"/>
      <c r="AY840" s="187"/>
      <c r="AZ840" s="187"/>
    </row>
    <row r="841" spans="1:52" x14ac:dyDescent="0.25">
      <c r="A841" s="192">
        <f t="shared" si="12"/>
        <v>828</v>
      </c>
      <c r="B841" s="182"/>
      <c r="C841" s="202"/>
      <c r="D841" s="202"/>
      <c r="E841" s="202"/>
      <c r="F841" s="202"/>
      <c r="G841" s="202"/>
      <c r="H841" s="202"/>
      <c r="I841" s="184"/>
      <c r="J841" s="184"/>
      <c r="K841" s="184"/>
      <c r="L841" s="184"/>
      <c r="M841" s="184"/>
      <c r="N841" s="184"/>
      <c r="O841" s="211"/>
      <c r="P841" s="184"/>
      <c r="Q841" s="184"/>
      <c r="R841" s="184"/>
      <c r="S841" s="184"/>
      <c r="T841" s="184"/>
      <c r="U841" s="184"/>
      <c r="V841" s="184"/>
      <c r="W841" s="184"/>
      <c r="X841" s="184"/>
      <c r="Y841" s="184"/>
      <c r="Z841" s="184"/>
      <c r="AA841" s="184"/>
      <c r="AB841" s="184"/>
      <c r="AC841" s="184"/>
      <c r="AD841" s="184"/>
      <c r="AE841" s="184"/>
      <c r="AF841" s="184"/>
      <c r="AG841" s="184"/>
      <c r="AH841" s="197"/>
      <c r="AI841" s="184"/>
      <c r="AJ841" s="184"/>
      <c r="AK841" s="184"/>
      <c r="AL841" s="184"/>
      <c r="AM841" s="184"/>
      <c r="AN841" s="184"/>
      <c r="AO841" s="184"/>
      <c r="AP841" s="184"/>
      <c r="AQ841" s="184"/>
      <c r="AR841" s="184"/>
      <c r="AS841" s="184"/>
      <c r="AT841" s="184"/>
      <c r="AU841" s="184"/>
      <c r="AV841" s="184"/>
      <c r="AW841" s="184"/>
      <c r="AX841" s="184"/>
      <c r="AY841" s="187"/>
      <c r="AZ841" s="187"/>
    </row>
    <row r="842" spans="1:52" x14ac:dyDescent="0.25">
      <c r="A842" s="192">
        <f t="shared" si="12"/>
        <v>829</v>
      </c>
      <c r="B842" s="182"/>
      <c r="C842" s="202"/>
      <c r="D842" s="202"/>
      <c r="E842" s="202"/>
      <c r="F842" s="202"/>
      <c r="G842" s="202"/>
      <c r="H842" s="202"/>
      <c r="I842" s="184"/>
      <c r="J842" s="184"/>
      <c r="K842" s="184"/>
      <c r="L842" s="184"/>
      <c r="M842" s="184"/>
      <c r="N842" s="184"/>
      <c r="O842" s="211"/>
      <c r="P842" s="184"/>
      <c r="Q842" s="184"/>
      <c r="R842" s="184"/>
      <c r="S842" s="184"/>
      <c r="T842" s="184"/>
      <c r="U842" s="184"/>
      <c r="V842" s="184"/>
      <c r="W842" s="184"/>
      <c r="X842" s="184"/>
      <c r="Y842" s="184"/>
      <c r="Z842" s="184"/>
      <c r="AA842" s="184"/>
      <c r="AB842" s="184"/>
      <c r="AC842" s="184"/>
      <c r="AD842" s="184"/>
      <c r="AE842" s="184"/>
      <c r="AF842" s="184"/>
      <c r="AG842" s="184"/>
      <c r="AH842" s="197"/>
      <c r="AI842" s="184"/>
      <c r="AJ842" s="184"/>
      <c r="AK842" s="184"/>
      <c r="AL842" s="184"/>
      <c r="AM842" s="184"/>
      <c r="AN842" s="184"/>
      <c r="AO842" s="184"/>
      <c r="AP842" s="184"/>
      <c r="AQ842" s="184"/>
      <c r="AR842" s="184"/>
      <c r="AS842" s="184"/>
      <c r="AT842" s="184"/>
      <c r="AU842" s="184"/>
      <c r="AV842" s="184"/>
      <c r="AW842" s="184"/>
      <c r="AX842" s="184"/>
      <c r="AY842" s="187"/>
      <c r="AZ842" s="187"/>
    </row>
    <row r="843" spans="1:52" x14ac:dyDescent="0.25">
      <c r="A843" s="192">
        <f t="shared" si="12"/>
        <v>830</v>
      </c>
      <c r="B843" s="182"/>
      <c r="C843" s="202"/>
      <c r="D843" s="202"/>
      <c r="E843" s="202"/>
      <c r="F843" s="202"/>
      <c r="G843" s="202"/>
      <c r="H843" s="202"/>
      <c r="I843" s="184"/>
      <c r="J843" s="184"/>
      <c r="K843" s="184"/>
      <c r="L843" s="184"/>
      <c r="M843" s="184"/>
      <c r="N843" s="184"/>
      <c r="O843" s="211"/>
      <c r="P843" s="184"/>
      <c r="Q843" s="184"/>
      <c r="R843" s="184"/>
      <c r="S843" s="184"/>
      <c r="T843" s="184"/>
      <c r="U843" s="184"/>
      <c r="V843" s="184"/>
      <c r="W843" s="184"/>
      <c r="X843" s="184"/>
      <c r="Y843" s="184"/>
      <c r="Z843" s="184"/>
      <c r="AA843" s="184"/>
      <c r="AB843" s="184"/>
      <c r="AC843" s="184"/>
      <c r="AD843" s="184"/>
      <c r="AE843" s="184"/>
      <c r="AF843" s="184"/>
      <c r="AG843" s="184"/>
      <c r="AH843" s="197"/>
      <c r="AI843" s="184"/>
      <c r="AJ843" s="184"/>
      <c r="AK843" s="184"/>
      <c r="AL843" s="184"/>
      <c r="AM843" s="184"/>
      <c r="AN843" s="184"/>
      <c r="AO843" s="184"/>
      <c r="AP843" s="184"/>
      <c r="AQ843" s="184"/>
      <c r="AR843" s="184"/>
      <c r="AS843" s="184"/>
      <c r="AT843" s="184"/>
      <c r="AU843" s="184"/>
      <c r="AV843" s="184"/>
      <c r="AW843" s="184"/>
      <c r="AX843" s="184"/>
      <c r="AY843" s="187"/>
      <c r="AZ843" s="187"/>
    </row>
    <row r="844" spans="1:52" x14ac:dyDescent="0.25">
      <c r="A844" s="192">
        <f t="shared" si="12"/>
        <v>831</v>
      </c>
      <c r="B844" s="182"/>
      <c r="C844" s="202"/>
      <c r="D844" s="202"/>
      <c r="E844" s="202"/>
      <c r="F844" s="202"/>
      <c r="G844" s="202"/>
      <c r="H844" s="202"/>
      <c r="I844" s="184"/>
      <c r="J844" s="184"/>
      <c r="K844" s="184"/>
      <c r="L844" s="184"/>
      <c r="M844" s="184"/>
      <c r="N844" s="184"/>
      <c r="O844" s="211"/>
      <c r="P844" s="184"/>
      <c r="Q844" s="184"/>
      <c r="R844" s="184"/>
      <c r="S844" s="184"/>
      <c r="T844" s="184"/>
      <c r="U844" s="184"/>
      <c r="V844" s="184"/>
      <c r="W844" s="184"/>
      <c r="X844" s="184"/>
      <c r="Y844" s="184"/>
      <c r="Z844" s="184"/>
      <c r="AA844" s="184"/>
      <c r="AB844" s="184"/>
      <c r="AC844" s="184"/>
      <c r="AD844" s="184"/>
      <c r="AE844" s="184"/>
      <c r="AF844" s="184"/>
      <c r="AG844" s="184"/>
      <c r="AH844" s="197"/>
      <c r="AI844" s="184"/>
      <c r="AJ844" s="184"/>
      <c r="AK844" s="184"/>
      <c r="AL844" s="184"/>
      <c r="AM844" s="184"/>
      <c r="AN844" s="184"/>
      <c r="AO844" s="184"/>
      <c r="AP844" s="184"/>
      <c r="AQ844" s="184"/>
      <c r="AR844" s="184"/>
      <c r="AS844" s="184"/>
      <c r="AT844" s="184"/>
      <c r="AU844" s="184"/>
      <c r="AV844" s="184"/>
      <c r="AW844" s="184"/>
      <c r="AX844" s="184"/>
      <c r="AY844" s="187"/>
      <c r="AZ844" s="187"/>
    </row>
    <row r="845" spans="1:52" x14ac:dyDescent="0.25">
      <c r="A845" s="192">
        <f t="shared" si="12"/>
        <v>832</v>
      </c>
      <c r="B845" s="182"/>
      <c r="C845" s="202"/>
      <c r="D845" s="202"/>
      <c r="E845" s="202"/>
      <c r="F845" s="202"/>
      <c r="G845" s="202"/>
      <c r="H845" s="202"/>
      <c r="I845" s="184"/>
      <c r="J845" s="184"/>
      <c r="K845" s="184"/>
      <c r="L845" s="184"/>
      <c r="M845" s="184"/>
      <c r="N845" s="184"/>
      <c r="O845" s="211"/>
      <c r="P845" s="184"/>
      <c r="Q845" s="184"/>
      <c r="R845" s="184"/>
      <c r="S845" s="184"/>
      <c r="T845" s="184"/>
      <c r="U845" s="184"/>
      <c r="V845" s="184"/>
      <c r="W845" s="184"/>
      <c r="X845" s="184"/>
      <c r="Y845" s="184"/>
      <c r="Z845" s="184"/>
      <c r="AA845" s="184"/>
      <c r="AB845" s="184"/>
      <c r="AC845" s="184"/>
      <c r="AD845" s="184"/>
      <c r="AE845" s="184"/>
      <c r="AF845" s="184"/>
      <c r="AG845" s="184"/>
      <c r="AH845" s="197"/>
      <c r="AI845" s="184"/>
      <c r="AJ845" s="184"/>
      <c r="AK845" s="184"/>
      <c r="AL845" s="184"/>
      <c r="AM845" s="184"/>
      <c r="AN845" s="184"/>
      <c r="AO845" s="184"/>
      <c r="AP845" s="184"/>
      <c r="AQ845" s="184"/>
      <c r="AR845" s="184"/>
      <c r="AS845" s="184"/>
      <c r="AT845" s="184"/>
      <c r="AU845" s="184"/>
      <c r="AV845" s="184"/>
      <c r="AW845" s="184"/>
      <c r="AX845" s="184"/>
      <c r="AY845" s="187"/>
      <c r="AZ845" s="187"/>
    </row>
    <row r="846" spans="1:52" x14ac:dyDescent="0.25">
      <c r="A846" s="192">
        <f t="shared" si="12"/>
        <v>833</v>
      </c>
      <c r="B846" s="182"/>
      <c r="C846" s="202"/>
      <c r="D846" s="202"/>
      <c r="E846" s="202"/>
      <c r="F846" s="202"/>
      <c r="G846" s="202"/>
      <c r="H846" s="202"/>
      <c r="I846" s="184"/>
      <c r="J846" s="184"/>
      <c r="K846" s="184"/>
      <c r="L846" s="184"/>
      <c r="M846" s="184"/>
      <c r="N846" s="184"/>
      <c r="O846" s="211"/>
      <c r="P846" s="184"/>
      <c r="Q846" s="184"/>
      <c r="R846" s="184"/>
      <c r="S846" s="184"/>
      <c r="T846" s="184"/>
      <c r="U846" s="184"/>
      <c r="V846" s="184"/>
      <c r="W846" s="184"/>
      <c r="X846" s="184"/>
      <c r="Y846" s="184"/>
      <c r="Z846" s="184"/>
      <c r="AA846" s="184"/>
      <c r="AB846" s="184"/>
      <c r="AC846" s="184"/>
      <c r="AD846" s="184"/>
      <c r="AE846" s="184"/>
      <c r="AF846" s="184"/>
      <c r="AG846" s="184"/>
      <c r="AH846" s="197"/>
      <c r="AI846" s="184"/>
      <c r="AJ846" s="184"/>
      <c r="AK846" s="184"/>
      <c r="AL846" s="184"/>
      <c r="AM846" s="184"/>
      <c r="AN846" s="184"/>
      <c r="AO846" s="184"/>
      <c r="AP846" s="184"/>
      <c r="AQ846" s="184"/>
      <c r="AR846" s="184"/>
      <c r="AS846" s="184"/>
      <c r="AT846" s="184"/>
      <c r="AU846" s="184"/>
      <c r="AV846" s="184"/>
      <c r="AW846" s="184"/>
      <c r="AX846" s="184"/>
      <c r="AY846" s="187"/>
      <c r="AZ846" s="187"/>
    </row>
    <row r="847" spans="1:52" x14ac:dyDescent="0.25">
      <c r="A847" s="192">
        <f t="shared" si="12"/>
        <v>834</v>
      </c>
      <c r="B847" s="182"/>
      <c r="C847" s="202"/>
      <c r="D847" s="202"/>
      <c r="E847" s="202"/>
      <c r="F847" s="202"/>
      <c r="G847" s="202"/>
      <c r="H847" s="202"/>
      <c r="I847" s="184"/>
      <c r="J847" s="184"/>
      <c r="K847" s="184"/>
      <c r="L847" s="184"/>
      <c r="M847" s="184"/>
      <c r="N847" s="184"/>
      <c r="O847" s="211"/>
      <c r="P847" s="184"/>
      <c r="Q847" s="184"/>
      <c r="R847" s="184"/>
      <c r="S847" s="184"/>
      <c r="T847" s="184"/>
      <c r="U847" s="184"/>
      <c r="V847" s="184"/>
      <c r="W847" s="184"/>
      <c r="X847" s="184"/>
      <c r="Y847" s="184"/>
      <c r="Z847" s="184"/>
      <c r="AA847" s="184"/>
      <c r="AB847" s="184"/>
      <c r="AC847" s="184"/>
      <c r="AD847" s="184"/>
      <c r="AE847" s="184"/>
      <c r="AF847" s="184"/>
      <c r="AG847" s="184"/>
      <c r="AH847" s="197"/>
      <c r="AI847" s="184"/>
      <c r="AJ847" s="184"/>
      <c r="AK847" s="184"/>
      <c r="AL847" s="184"/>
      <c r="AM847" s="184"/>
      <c r="AN847" s="184"/>
      <c r="AO847" s="184"/>
      <c r="AP847" s="184"/>
      <c r="AQ847" s="184"/>
      <c r="AR847" s="184"/>
      <c r="AS847" s="184"/>
      <c r="AT847" s="184"/>
      <c r="AU847" s="184"/>
      <c r="AV847" s="184"/>
      <c r="AW847" s="184"/>
      <c r="AX847" s="184"/>
      <c r="AY847" s="187"/>
      <c r="AZ847" s="187"/>
    </row>
    <row r="848" spans="1:52" x14ac:dyDescent="0.25">
      <c r="A848" s="192">
        <f t="shared" ref="A848:A911" si="13">+A847+1</f>
        <v>835</v>
      </c>
      <c r="B848" s="182"/>
      <c r="C848" s="202"/>
      <c r="D848" s="202"/>
      <c r="E848" s="202"/>
      <c r="F848" s="202"/>
      <c r="G848" s="202"/>
      <c r="H848" s="202"/>
      <c r="I848" s="184"/>
      <c r="J848" s="184"/>
      <c r="K848" s="184"/>
      <c r="L848" s="184"/>
      <c r="M848" s="184"/>
      <c r="N848" s="184"/>
      <c r="O848" s="211"/>
      <c r="P848" s="184"/>
      <c r="Q848" s="184"/>
      <c r="R848" s="184"/>
      <c r="S848" s="184"/>
      <c r="T848" s="184"/>
      <c r="U848" s="184"/>
      <c r="V848" s="184"/>
      <c r="W848" s="184"/>
      <c r="X848" s="184"/>
      <c r="Y848" s="184"/>
      <c r="Z848" s="184"/>
      <c r="AA848" s="184"/>
      <c r="AB848" s="184"/>
      <c r="AC848" s="184"/>
      <c r="AD848" s="184"/>
      <c r="AE848" s="184"/>
      <c r="AF848" s="184"/>
      <c r="AG848" s="184"/>
      <c r="AH848" s="197"/>
      <c r="AI848" s="184"/>
      <c r="AJ848" s="184"/>
      <c r="AK848" s="184"/>
      <c r="AL848" s="184"/>
      <c r="AM848" s="184"/>
      <c r="AN848" s="184"/>
      <c r="AO848" s="184"/>
      <c r="AP848" s="184"/>
      <c r="AQ848" s="184"/>
      <c r="AR848" s="184"/>
      <c r="AS848" s="184"/>
      <c r="AT848" s="184"/>
      <c r="AU848" s="184"/>
      <c r="AV848" s="184"/>
      <c r="AW848" s="184"/>
      <c r="AX848" s="184"/>
      <c r="AY848" s="187"/>
      <c r="AZ848" s="187"/>
    </row>
    <row r="849" spans="1:52" x14ac:dyDescent="0.25">
      <c r="A849" s="192">
        <f t="shared" si="13"/>
        <v>836</v>
      </c>
      <c r="B849" s="182"/>
      <c r="C849" s="202"/>
      <c r="D849" s="202"/>
      <c r="E849" s="202"/>
      <c r="F849" s="202"/>
      <c r="G849" s="202"/>
      <c r="H849" s="202"/>
      <c r="I849" s="184"/>
      <c r="J849" s="184"/>
      <c r="K849" s="184"/>
      <c r="L849" s="184"/>
      <c r="M849" s="184"/>
      <c r="N849" s="184"/>
      <c r="O849" s="211"/>
      <c r="P849" s="184"/>
      <c r="Q849" s="184"/>
      <c r="R849" s="184"/>
      <c r="S849" s="184"/>
      <c r="T849" s="184"/>
      <c r="U849" s="184"/>
      <c r="V849" s="184"/>
      <c r="W849" s="184"/>
      <c r="X849" s="184"/>
      <c r="Y849" s="184"/>
      <c r="Z849" s="184"/>
      <c r="AA849" s="184"/>
      <c r="AB849" s="184"/>
      <c r="AC849" s="184"/>
      <c r="AD849" s="184"/>
      <c r="AE849" s="184"/>
      <c r="AF849" s="184"/>
      <c r="AG849" s="184"/>
      <c r="AH849" s="197"/>
      <c r="AI849" s="184"/>
      <c r="AJ849" s="184"/>
      <c r="AK849" s="184"/>
      <c r="AL849" s="184"/>
      <c r="AM849" s="184"/>
      <c r="AN849" s="184"/>
      <c r="AO849" s="184"/>
      <c r="AP849" s="184"/>
      <c r="AQ849" s="184"/>
      <c r="AR849" s="184"/>
      <c r="AS849" s="184"/>
      <c r="AT849" s="184"/>
      <c r="AU849" s="184"/>
      <c r="AV849" s="184"/>
      <c r="AW849" s="184"/>
      <c r="AX849" s="184"/>
      <c r="AY849" s="187"/>
      <c r="AZ849" s="187"/>
    </row>
    <row r="850" spans="1:52" x14ac:dyDescent="0.25">
      <c r="A850" s="192">
        <f t="shared" si="13"/>
        <v>837</v>
      </c>
      <c r="B850" s="182"/>
      <c r="C850" s="202"/>
      <c r="D850" s="202"/>
      <c r="E850" s="202"/>
      <c r="F850" s="202"/>
      <c r="G850" s="202"/>
      <c r="H850" s="202"/>
      <c r="I850" s="184"/>
      <c r="J850" s="184"/>
      <c r="K850" s="184"/>
      <c r="L850" s="184"/>
      <c r="M850" s="184"/>
      <c r="N850" s="184"/>
      <c r="O850" s="211"/>
      <c r="P850" s="184"/>
      <c r="Q850" s="184"/>
      <c r="R850" s="184"/>
      <c r="S850" s="184"/>
      <c r="T850" s="184"/>
      <c r="U850" s="184"/>
      <c r="V850" s="184"/>
      <c r="W850" s="184"/>
      <c r="X850" s="184"/>
      <c r="Y850" s="184"/>
      <c r="Z850" s="184"/>
      <c r="AA850" s="184"/>
      <c r="AB850" s="184"/>
      <c r="AC850" s="184"/>
      <c r="AD850" s="184"/>
      <c r="AE850" s="184"/>
      <c r="AF850" s="184"/>
      <c r="AG850" s="184"/>
      <c r="AH850" s="197"/>
      <c r="AI850" s="184"/>
      <c r="AJ850" s="184"/>
      <c r="AK850" s="184"/>
      <c r="AL850" s="184"/>
      <c r="AM850" s="184"/>
      <c r="AN850" s="184"/>
      <c r="AO850" s="184"/>
      <c r="AP850" s="184"/>
      <c r="AQ850" s="184"/>
      <c r="AR850" s="184"/>
      <c r="AS850" s="184"/>
      <c r="AT850" s="184"/>
      <c r="AU850" s="184"/>
      <c r="AV850" s="184"/>
      <c r="AW850" s="184"/>
      <c r="AX850" s="184"/>
      <c r="AY850" s="187"/>
      <c r="AZ850" s="187"/>
    </row>
    <row r="851" spans="1:52" x14ac:dyDescent="0.25">
      <c r="A851" s="192">
        <f t="shared" si="13"/>
        <v>838</v>
      </c>
      <c r="B851" s="182"/>
      <c r="C851" s="202"/>
      <c r="D851" s="202"/>
      <c r="E851" s="202"/>
      <c r="F851" s="202"/>
      <c r="G851" s="202"/>
      <c r="H851" s="202"/>
      <c r="I851" s="184"/>
      <c r="J851" s="184"/>
      <c r="K851" s="184"/>
      <c r="L851" s="184"/>
      <c r="M851" s="184"/>
      <c r="N851" s="184"/>
      <c r="O851" s="211"/>
      <c r="P851" s="184"/>
      <c r="Q851" s="184"/>
      <c r="R851" s="184"/>
      <c r="S851" s="184"/>
      <c r="T851" s="184"/>
      <c r="U851" s="184"/>
      <c r="V851" s="184"/>
      <c r="W851" s="184"/>
      <c r="X851" s="184"/>
      <c r="Y851" s="184"/>
      <c r="Z851" s="184"/>
      <c r="AA851" s="184"/>
      <c r="AB851" s="184"/>
      <c r="AC851" s="184"/>
      <c r="AD851" s="184"/>
      <c r="AE851" s="184"/>
      <c r="AF851" s="184"/>
      <c r="AG851" s="184"/>
      <c r="AH851" s="197"/>
      <c r="AI851" s="184"/>
      <c r="AJ851" s="184"/>
      <c r="AK851" s="184"/>
      <c r="AL851" s="184"/>
      <c r="AM851" s="184"/>
      <c r="AN851" s="184"/>
      <c r="AO851" s="184"/>
      <c r="AP851" s="184"/>
      <c r="AQ851" s="184"/>
      <c r="AR851" s="184"/>
      <c r="AS851" s="184"/>
      <c r="AT851" s="184"/>
      <c r="AU851" s="184"/>
      <c r="AV851" s="184"/>
      <c r="AW851" s="184"/>
      <c r="AX851" s="184"/>
      <c r="AY851" s="187"/>
      <c r="AZ851" s="187"/>
    </row>
    <row r="852" spans="1:52" x14ac:dyDescent="0.25">
      <c r="A852" s="192">
        <f t="shared" si="13"/>
        <v>839</v>
      </c>
      <c r="B852" s="182"/>
      <c r="C852" s="202"/>
      <c r="D852" s="202"/>
      <c r="E852" s="202"/>
      <c r="F852" s="202"/>
      <c r="G852" s="202"/>
      <c r="H852" s="202"/>
      <c r="I852" s="184"/>
      <c r="J852" s="184"/>
      <c r="K852" s="184"/>
      <c r="L852" s="184"/>
      <c r="M852" s="184"/>
      <c r="N852" s="184"/>
      <c r="O852" s="211"/>
      <c r="P852" s="184"/>
      <c r="Q852" s="184"/>
      <c r="R852" s="184"/>
      <c r="S852" s="184"/>
      <c r="T852" s="184"/>
      <c r="U852" s="184"/>
      <c r="V852" s="184"/>
      <c r="W852" s="184"/>
      <c r="X852" s="184"/>
      <c r="Y852" s="184"/>
      <c r="Z852" s="184"/>
      <c r="AA852" s="184"/>
      <c r="AB852" s="184"/>
      <c r="AC852" s="184"/>
      <c r="AD852" s="184"/>
      <c r="AE852" s="184"/>
      <c r="AF852" s="184"/>
      <c r="AG852" s="184"/>
      <c r="AH852" s="197"/>
      <c r="AI852" s="184"/>
      <c r="AJ852" s="184"/>
      <c r="AK852" s="184"/>
      <c r="AL852" s="184"/>
      <c r="AM852" s="184"/>
      <c r="AN852" s="184"/>
      <c r="AO852" s="184"/>
      <c r="AP852" s="184"/>
      <c r="AQ852" s="184"/>
      <c r="AR852" s="184"/>
      <c r="AS852" s="184"/>
      <c r="AT852" s="184"/>
      <c r="AU852" s="184"/>
      <c r="AV852" s="184"/>
      <c r="AW852" s="184"/>
      <c r="AX852" s="184"/>
      <c r="AY852" s="187"/>
      <c r="AZ852" s="187"/>
    </row>
    <row r="853" spans="1:52" x14ac:dyDescent="0.25">
      <c r="A853" s="192">
        <f t="shared" si="13"/>
        <v>840</v>
      </c>
      <c r="B853" s="182"/>
      <c r="C853" s="202"/>
      <c r="D853" s="202"/>
      <c r="E853" s="202"/>
      <c r="F853" s="202"/>
      <c r="G853" s="202"/>
      <c r="H853" s="202"/>
      <c r="I853" s="184"/>
      <c r="J853" s="184"/>
      <c r="K853" s="184"/>
      <c r="L853" s="184"/>
      <c r="M853" s="184"/>
      <c r="N853" s="184"/>
      <c r="O853" s="211"/>
      <c r="P853" s="184"/>
      <c r="Q853" s="184"/>
      <c r="R853" s="184"/>
      <c r="S853" s="184"/>
      <c r="T853" s="184"/>
      <c r="U853" s="184"/>
      <c r="V853" s="184"/>
      <c r="W853" s="184"/>
      <c r="X853" s="184"/>
      <c r="Y853" s="184"/>
      <c r="Z853" s="184"/>
      <c r="AA853" s="184"/>
      <c r="AB853" s="184"/>
      <c r="AC853" s="184"/>
      <c r="AD853" s="184"/>
      <c r="AE853" s="184"/>
      <c r="AF853" s="184"/>
      <c r="AG853" s="184"/>
      <c r="AH853" s="197"/>
      <c r="AI853" s="184"/>
      <c r="AJ853" s="184"/>
      <c r="AK853" s="184"/>
      <c r="AL853" s="184"/>
      <c r="AM853" s="184"/>
      <c r="AN853" s="184"/>
      <c r="AO853" s="184"/>
      <c r="AP853" s="184"/>
      <c r="AQ853" s="184"/>
      <c r="AR853" s="184"/>
      <c r="AS853" s="184"/>
      <c r="AT853" s="184"/>
      <c r="AU853" s="184"/>
      <c r="AV853" s="184"/>
      <c r="AW853" s="184"/>
      <c r="AX853" s="184"/>
      <c r="AY853" s="187"/>
      <c r="AZ853" s="187"/>
    </row>
    <row r="854" spans="1:52" x14ac:dyDescent="0.25">
      <c r="A854" s="192">
        <f t="shared" si="13"/>
        <v>841</v>
      </c>
      <c r="B854" s="182"/>
      <c r="C854" s="202"/>
      <c r="D854" s="202"/>
      <c r="E854" s="202"/>
      <c r="F854" s="202"/>
      <c r="G854" s="202"/>
      <c r="H854" s="202"/>
      <c r="I854" s="184"/>
      <c r="J854" s="184"/>
      <c r="K854" s="184"/>
      <c r="L854" s="184"/>
      <c r="M854" s="184"/>
      <c r="N854" s="184"/>
      <c r="O854" s="211"/>
      <c r="P854" s="184"/>
      <c r="Q854" s="184"/>
      <c r="R854" s="184"/>
      <c r="S854" s="184"/>
      <c r="T854" s="184"/>
      <c r="U854" s="184"/>
      <c r="V854" s="184"/>
      <c r="W854" s="184"/>
      <c r="X854" s="184"/>
      <c r="Y854" s="184"/>
      <c r="Z854" s="184"/>
      <c r="AA854" s="184"/>
      <c r="AB854" s="184"/>
      <c r="AC854" s="184"/>
      <c r="AD854" s="184"/>
      <c r="AE854" s="184"/>
      <c r="AF854" s="184"/>
      <c r="AG854" s="184"/>
      <c r="AH854" s="197"/>
      <c r="AI854" s="184"/>
      <c r="AJ854" s="184"/>
      <c r="AK854" s="184"/>
      <c r="AL854" s="184"/>
      <c r="AM854" s="184"/>
      <c r="AN854" s="184"/>
      <c r="AO854" s="184"/>
      <c r="AP854" s="184"/>
      <c r="AQ854" s="184"/>
      <c r="AR854" s="184"/>
      <c r="AS854" s="184"/>
      <c r="AT854" s="184"/>
      <c r="AU854" s="184"/>
      <c r="AV854" s="184"/>
      <c r="AW854" s="184"/>
      <c r="AX854" s="184"/>
      <c r="AY854" s="187"/>
      <c r="AZ854" s="187"/>
    </row>
    <row r="855" spans="1:52" x14ac:dyDescent="0.25">
      <c r="A855" s="192">
        <f t="shared" si="13"/>
        <v>842</v>
      </c>
      <c r="B855" s="182"/>
      <c r="C855" s="202"/>
      <c r="D855" s="202"/>
      <c r="E855" s="202"/>
      <c r="F855" s="202"/>
      <c r="G855" s="202"/>
      <c r="H855" s="202"/>
      <c r="I855" s="184"/>
      <c r="J855" s="184"/>
      <c r="K855" s="184"/>
      <c r="L855" s="184"/>
      <c r="M855" s="184"/>
      <c r="N855" s="184"/>
      <c r="O855" s="211"/>
      <c r="P855" s="184"/>
      <c r="Q855" s="184"/>
      <c r="R855" s="184"/>
      <c r="S855" s="184"/>
      <c r="T855" s="184"/>
      <c r="U855" s="184"/>
      <c r="V855" s="184"/>
      <c r="W855" s="184"/>
      <c r="X855" s="184"/>
      <c r="Y855" s="184"/>
      <c r="Z855" s="184"/>
      <c r="AA855" s="184"/>
      <c r="AB855" s="184"/>
      <c r="AC855" s="184"/>
      <c r="AD855" s="184"/>
      <c r="AE855" s="184"/>
      <c r="AF855" s="184"/>
      <c r="AG855" s="184"/>
      <c r="AH855" s="197"/>
      <c r="AI855" s="184"/>
      <c r="AJ855" s="184"/>
      <c r="AK855" s="184"/>
      <c r="AL855" s="184"/>
      <c r="AM855" s="184"/>
      <c r="AN855" s="184"/>
      <c r="AO855" s="184"/>
      <c r="AP855" s="184"/>
      <c r="AQ855" s="184"/>
      <c r="AR855" s="184"/>
      <c r="AS855" s="184"/>
      <c r="AT855" s="184"/>
      <c r="AU855" s="184"/>
      <c r="AV855" s="184"/>
      <c r="AW855" s="184"/>
      <c r="AX855" s="184"/>
      <c r="AY855" s="187"/>
      <c r="AZ855" s="187"/>
    </row>
    <row r="856" spans="1:52" x14ac:dyDescent="0.25">
      <c r="A856" s="192">
        <f t="shared" si="13"/>
        <v>843</v>
      </c>
      <c r="B856" s="182"/>
      <c r="C856" s="202"/>
      <c r="D856" s="202"/>
      <c r="E856" s="202"/>
      <c r="F856" s="202"/>
      <c r="G856" s="202"/>
      <c r="H856" s="202"/>
      <c r="I856" s="184"/>
      <c r="J856" s="184"/>
      <c r="K856" s="184"/>
      <c r="L856" s="184"/>
      <c r="M856" s="184"/>
      <c r="N856" s="184"/>
      <c r="O856" s="211"/>
      <c r="P856" s="184"/>
      <c r="Q856" s="184"/>
      <c r="R856" s="184"/>
      <c r="S856" s="184"/>
      <c r="T856" s="184"/>
      <c r="U856" s="184"/>
      <c r="V856" s="184"/>
      <c r="W856" s="184"/>
      <c r="X856" s="184"/>
      <c r="Y856" s="184"/>
      <c r="Z856" s="184"/>
      <c r="AA856" s="184"/>
      <c r="AB856" s="184"/>
      <c r="AC856" s="184"/>
      <c r="AD856" s="184"/>
      <c r="AE856" s="184"/>
      <c r="AF856" s="184"/>
      <c r="AG856" s="184"/>
      <c r="AH856" s="197"/>
      <c r="AI856" s="184"/>
      <c r="AJ856" s="184"/>
      <c r="AK856" s="184"/>
      <c r="AL856" s="184"/>
      <c r="AM856" s="184"/>
      <c r="AN856" s="184"/>
      <c r="AO856" s="184"/>
      <c r="AP856" s="184"/>
      <c r="AQ856" s="184"/>
      <c r="AR856" s="184"/>
      <c r="AS856" s="184"/>
      <c r="AT856" s="184"/>
      <c r="AU856" s="184"/>
      <c r="AV856" s="184"/>
      <c r="AW856" s="184"/>
      <c r="AX856" s="184"/>
      <c r="AY856" s="187"/>
      <c r="AZ856" s="187"/>
    </row>
    <row r="857" spans="1:52" x14ac:dyDescent="0.25">
      <c r="A857" s="192">
        <f t="shared" si="13"/>
        <v>844</v>
      </c>
      <c r="B857" s="182"/>
      <c r="C857" s="202"/>
      <c r="D857" s="202"/>
      <c r="E857" s="202"/>
      <c r="F857" s="202"/>
      <c r="G857" s="202"/>
      <c r="H857" s="202"/>
      <c r="I857" s="184"/>
      <c r="J857" s="184"/>
      <c r="K857" s="184"/>
      <c r="L857" s="184"/>
      <c r="M857" s="184"/>
      <c r="N857" s="184"/>
      <c r="O857" s="211"/>
      <c r="P857" s="184"/>
      <c r="Q857" s="184"/>
      <c r="R857" s="184"/>
      <c r="S857" s="184"/>
      <c r="T857" s="184"/>
      <c r="U857" s="184"/>
      <c r="V857" s="184"/>
      <c r="W857" s="184"/>
      <c r="X857" s="184"/>
      <c r="Y857" s="184"/>
      <c r="Z857" s="184"/>
      <c r="AA857" s="184"/>
      <c r="AB857" s="184"/>
      <c r="AC857" s="184"/>
      <c r="AD857" s="184"/>
      <c r="AE857" s="184"/>
      <c r="AF857" s="184"/>
      <c r="AG857" s="184"/>
      <c r="AH857" s="197"/>
      <c r="AI857" s="184"/>
      <c r="AJ857" s="184"/>
      <c r="AK857" s="184"/>
      <c r="AL857" s="184"/>
      <c r="AM857" s="184"/>
      <c r="AN857" s="184"/>
      <c r="AO857" s="184"/>
      <c r="AP857" s="184"/>
      <c r="AQ857" s="184"/>
      <c r="AR857" s="184"/>
      <c r="AS857" s="184"/>
      <c r="AT857" s="184"/>
      <c r="AU857" s="184"/>
      <c r="AV857" s="184"/>
      <c r="AW857" s="184"/>
      <c r="AX857" s="184"/>
      <c r="AY857" s="187"/>
      <c r="AZ857" s="187"/>
    </row>
    <row r="858" spans="1:52" x14ac:dyDescent="0.25">
      <c r="A858" s="192">
        <f t="shared" si="13"/>
        <v>845</v>
      </c>
      <c r="B858" s="182"/>
      <c r="C858" s="202"/>
      <c r="D858" s="202"/>
      <c r="E858" s="202"/>
      <c r="F858" s="202"/>
      <c r="G858" s="202"/>
      <c r="H858" s="202"/>
      <c r="I858" s="184"/>
      <c r="J858" s="184"/>
      <c r="K858" s="184"/>
      <c r="L858" s="184"/>
      <c r="M858" s="184"/>
      <c r="N858" s="184"/>
      <c r="O858" s="211"/>
      <c r="P858" s="184"/>
      <c r="Q858" s="184"/>
      <c r="R858" s="184"/>
      <c r="S858" s="184"/>
      <c r="T858" s="184"/>
      <c r="U858" s="184"/>
      <c r="V858" s="184"/>
      <c r="W858" s="184"/>
      <c r="X858" s="184"/>
      <c r="Y858" s="184"/>
      <c r="Z858" s="184"/>
      <c r="AA858" s="184"/>
      <c r="AB858" s="184"/>
      <c r="AC858" s="184"/>
      <c r="AD858" s="184"/>
      <c r="AE858" s="184"/>
      <c r="AF858" s="184"/>
      <c r="AG858" s="184"/>
      <c r="AH858" s="197"/>
      <c r="AI858" s="184"/>
      <c r="AJ858" s="184"/>
      <c r="AK858" s="184"/>
      <c r="AL858" s="184"/>
      <c r="AM858" s="184"/>
      <c r="AN858" s="184"/>
      <c r="AO858" s="184"/>
      <c r="AP858" s="184"/>
      <c r="AQ858" s="184"/>
      <c r="AR858" s="184"/>
      <c r="AS858" s="184"/>
      <c r="AT858" s="184"/>
      <c r="AU858" s="184"/>
      <c r="AV858" s="184"/>
      <c r="AW858" s="184"/>
      <c r="AX858" s="184"/>
      <c r="AY858" s="187"/>
      <c r="AZ858" s="187"/>
    </row>
    <row r="859" spans="1:52" x14ac:dyDescent="0.25">
      <c r="A859" s="192">
        <f t="shared" si="13"/>
        <v>846</v>
      </c>
      <c r="B859" s="182"/>
      <c r="C859" s="202"/>
      <c r="D859" s="202"/>
      <c r="E859" s="202"/>
      <c r="F859" s="202"/>
      <c r="G859" s="202"/>
      <c r="H859" s="202"/>
      <c r="I859" s="184"/>
      <c r="J859" s="184"/>
      <c r="K859" s="184"/>
      <c r="L859" s="184"/>
      <c r="M859" s="184"/>
      <c r="N859" s="184"/>
      <c r="O859" s="211"/>
      <c r="P859" s="184"/>
      <c r="Q859" s="184"/>
      <c r="R859" s="184"/>
      <c r="S859" s="184"/>
      <c r="T859" s="184"/>
      <c r="U859" s="184"/>
      <c r="V859" s="184"/>
      <c r="W859" s="184"/>
      <c r="X859" s="184"/>
      <c r="Y859" s="184"/>
      <c r="Z859" s="184"/>
      <c r="AA859" s="184"/>
      <c r="AB859" s="184"/>
      <c r="AC859" s="184"/>
      <c r="AD859" s="184"/>
      <c r="AE859" s="184"/>
      <c r="AF859" s="184"/>
      <c r="AG859" s="184"/>
      <c r="AH859" s="197"/>
      <c r="AI859" s="184"/>
      <c r="AJ859" s="184"/>
      <c r="AK859" s="184"/>
      <c r="AL859" s="184"/>
      <c r="AM859" s="184"/>
      <c r="AN859" s="184"/>
      <c r="AO859" s="184"/>
      <c r="AP859" s="184"/>
      <c r="AQ859" s="184"/>
      <c r="AR859" s="184"/>
      <c r="AS859" s="184"/>
      <c r="AT859" s="184"/>
      <c r="AU859" s="184"/>
      <c r="AV859" s="184"/>
      <c r="AW859" s="184"/>
      <c r="AX859" s="184"/>
      <c r="AY859" s="187"/>
      <c r="AZ859" s="187"/>
    </row>
    <row r="860" spans="1:52" x14ac:dyDescent="0.25">
      <c r="A860" s="192">
        <f t="shared" si="13"/>
        <v>847</v>
      </c>
      <c r="B860" s="182"/>
      <c r="C860" s="202"/>
      <c r="D860" s="202"/>
      <c r="E860" s="202"/>
      <c r="F860" s="202"/>
      <c r="G860" s="202"/>
      <c r="H860" s="202"/>
      <c r="I860" s="184"/>
      <c r="J860" s="184"/>
      <c r="K860" s="184"/>
      <c r="L860" s="184"/>
      <c r="M860" s="184"/>
      <c r="N860" s="184"/>
      <c r="O860" s="211"/>
      <c r="P860" s="184"/>
      <c r="Q860" s="184"/>
      <c r="R860" s="184"/>
      <c r="S860" s="184"/>
      <c r="T860" s="184"/>
      <c r="U860" s="184"/>
      <c r="V860" s="184"/>
      <c r="W860" s="184"/>
      <c r="X860" s="184"/>
      <c r="Y860" s="184"/>
      <c r="Z860" s="184"/>
      <c r="AA860" s="184"/>
      <c r="AB860" s="184"/>
      <c r="AC860" s="184"/>
      <c r="AD860" s="184"/>
      <c r="AE860" s="184"/>
      <c r="AF860" s="184"/>
      <c r="AG860" s="184"/>
      <c r="AH860" s="197"/>
      <c r="AI860" s="184"/>
      <c r="AJ860" s="184"/>
      <c r="AK860" s="184"/>
      <c r="AL860" s="184"/>
      <c r="AM860" s="184"/>
      <c r="AN860" s="184"/>
      <c r="AO860" s="184"/>
      <c r="AP860" s="184"/>
      <c r="AQ860" s="184"/>
      <c r="AR860" s="184"/>
      <c r="AS860" s="184"/>
      <c r="AT860" s="184"/>
      <c r="AU860" s="184"/>
      <c r="AV860" s="184"/>
      <c r="AW860" s="184"/>
      <c r="AX860" s="184"/>
      <c r="AY860" s="187"/>
      <c r="AZ860" s="187"/>
    </row>
    <row r="861" spans="1:52" x14ac:dyDescent="0.25">
      <c r="A861" s="192">
        <f t="shared" si="13"/>
        <v>848</v>
      </c>
      <c r="B861" s="182"/>
      <c r="C861" s="202"/>
      <c r="D861" s="202"/>
      <c r="E861" s="202"/>
      <c r="F861" s="202"/>
      <c r="G861" s="202"/>
      <c r="H861" s="202"/>
      <c r="I861" s="184"/>
      <c r="J861" s="184"/>
      <c r="K861" s="184"/>
      <c r="L861" s="184"/>
      <c r="M861" s="184"/>
      <c r="N861" s="184"/>
      <c r="O861" s="211"/>
      <c r="P861" s="184"/>
      <c r="Q861" s="184"/>
      <c r="R861" s="184"/>
      <c r="S861" s="184"/>
      <c r="T861" s="184"/>
      <c r="U861" s="184"/>
      <c r="V861" s="184"/>
      <c r="W861" s="184"/>
      <c r="X861" s="184"/>
      <c r="Y861" s="184"/>
      <c r="Z861" s="184"/>
      <c r="AA861" s="184"/>
      <c r="AB861" s="184"/>
      <c r="AC861" s="184"/>
      <c r="AD861" s="184"/>
      <c r="AE861" s="184"/>
      <c r="AF861" s="184"/>
      <c r="AG861" s="184"/>
      <c r="AH861" s="197"/>
      <c r="AI861" s="184"/>
      <c r="AJ861" s="184"/>
      <c r="AK861" s="184"/>
      <c r="AL861" s="184"/>
      <c r="AM861" s="184"/>
      <c r="AN861" s="184"/>
      <c r="AO861" s="184"/>
      <c r="AP861" s="184"/>
      <c r="AQ861" s="184"/>
      <c r="AR861" s="184"/>
      <c r="AS861" s="184"/>
      <c r="AT861" s="184"/>
      <c r="AU861" s="184"/>
      <c r="AV861" s="184"/>
      <c r="AW861" s="184"/>
      <c r="AX861" s="184"/>
      <c r="AY861" s="187"/>
      <c r="AZ861" s="187"/>
    </row>
    <row r="862" spans="1:52" x14ac:dyDescent="0.25">
      <c r="A862" s="192">
        <f t="shared" si="13"/>
        <v>849</v>
      </c>
      <c r="B862" s="182"/>
      <c r="C862" s="202"/>
      <c r="D862" s="202"/>
      <c r="E862" s="202"/>
      <c r="F862" s="202"/>
      <c r="G862" s="202"/>
      <c r="H862" s="202"/>
      <c r="I862" s="184"/>
      <c r="J862" s="184"/>
      <c r="K862" s="184"/>
      <c r="L862" s="184"/>
      <c r="M862" s="184"/>
      <c r="N862" s="184"/>
      <c r="O862" s="211"/>
      <c r="P862" s="184"/>
      <c r="Q862" s="184"/>
      <c r="R862" s="184"/>
      <c r="S862" s="184"/>
      <c r="T862" s="184"/>
      <c r="U862" s="184"/>
      <c r="V862" s="184"/>
      <c r="W862" s="184"/>
      <c r="X862" s="184"/>
      <c r="Y862" s="184"/>
      <c r="Z862" s="184"/>
      <c r="AA862" s="184"/>
      <c r="AB862" s="184"/>
      <c r="AC862" s="184"/>
      <c r="AD862" s="184"/>
      <c r="AE862" s="184"/>
      <c r="AF862" s="184"/>
      <c r="AG862" s="184"/>
      <c r="AH862" s="197"/>
      <c r="AI862" s="184"/>
      <c r="AJ862" s="184"/>
      <c r="AK862" s="184"/>
      <c r="AL862" s="184"/>
      <c r="AM862" s="184"/>
      <c r="AN862" s="184"/>
      <c r="AO862" s="184"/>
      <c r="AP862" s="184"/>
      <c r="AQ862" s="184"/>
      <c r="AR862" s="184"/>
      <c r="AS862" s="184"/>
      <c r="AT862" s="184"/>
      <c r="AU862" s="184"/>
      <c r="AV862" s="184"/>
      <c r="AW862" s="184"/>
      <c r="AX862" s="184"/>
      <c r="AY862" s="187"/>
      <c r="AZ862" s="187"/>
    </row>
    <row r="863" spans="1:52" x14ac:dyDescent="0.25">
      <c r="A863" s="192">
        <f t="shared" si="13"/>
        <v>850</v>
      </c>
      <c r="B863" s="182"/>
      <c r="C863" s="202"/>
      <c r="D863" s="202"/>
      <c r="E863" s="202"/>
      <c r="F863" s="202"/>
      <c r="G863" s="202"/>
      <c r="H863" s="202"/>
      <c r="I863" s="184"/>
      <c r="J863" s="184"/>
      <c r="K863" s="184"/>
      <c r="L863" s="184"/>
      <c r="M863" s="184"/>
      <c r="N863" s="184"/>
      <c r="O863" s="211"/>
      <c r="P863" s="184"/>
      <c r="Q863" s="184"/>
      <c r="R863" s="184"/>
      <c r="S863" s="184"/>
      <c r="T863" s="184"/>
      <c r="U863" s="184"/>
      <c r="V863" s="184"/>
      <c r="W863" s="184"/>
      <c r="X863" s="184"/>
      <c r="Y863" s="184"/>
      <c r="Z863" s="184"/>
      <c r="AA863" s="184"/>
      <c r="AB863" s="184"/>
      <c r="AC863" s="184"/>
      <c r="AD863" s="184"/>
      <c r="AE863" s="184"/>
      <c r="AF863" s="184"/>
      <c r="AG863" s="184"/>
      <c r="AH863" s="197"/>
      <c r="AI863" s="184"/>
      <c r="AJ863" s="184"/>
      <c r="AK863" s="184"/>
      <c r="AL863" s="184"/>
      <c r="AM863" s="184"/>
      <c r="AN863" s="184"/>
      <c r="AO863" s="184"/>
      <c r="AP863" s="184"/>
      <c r="AQ863" s="184"/>
      <c r="AR863" s="184"/>
      <c r="AS863" s="184"/>
      <c r="AT863" s="184"/>
      <c r="AU863" s="184"/>
      <c r="AV863" s="184"/>
      <c r="AW863" s="184"/>
      <c r="AX863" s="184"/>
      <c r="AY863" s="187"/>
      <c r="AZ863" s="187"/>
    </row>
    <row r="864" spans="1:52" x14ac:dyDescent="0.25">
      <c r="A864" s="192">
        <f t="shared" si="13"/>
        <v>851</v>
      </c>
      <c r="B864" s="182"/>
      <c r="C864" s="202"/>
      <c r="D864" s="202"/>
      <c r="E864" s="202"/>
      <c r="F864" s="202"/>
      <c r="G864" s="202"/>
      <c r="H864" s="202"/>
      <c r="I864" s="184"/>
      <c r="J864" s="184"/>
      <c r="K864" s="184"/>
      <c r="L864" s="184"/>
      <c r="M864" s="184"/>
      <c r="N864" s="184"/>
      <c r="O864" s="211"/>
      <c r="P864" s="184"/>
      <c r="Q864" s="184"/>
      <c r="R864" s="184"/>
      <c r="S864" s="184"/>
      <c r="T864" s="184"/>
      <c r="U864" s="184"/>
      <c r="V864" s="184"/>
      <c r="W864" s="184"/>
      <c r="X864" s="184"/>
      <c r="Y864" s="184"/>
      <c r="Z864" s="184"/>
      <c r="AA864" s="184"/>
      <c r="AB864" s="184"/>
      <c r="AC864" s="184"/>
      <c r="AD864" s="184"/>
      <c r="AE864" s="184"/>
      <c r="AF864" s="184"/>
      <c r="AG864" s="184"/>
      <c r="AH864" s="197"/>
      <c r="AI864" s="184"/>
      <c r="AJ864" s="184"/>
      <c r="AK864" s="184"/>
      <c r="AL864" s="184"/>
      <c r="AM864" s="184"/>
      <c r="AN864" s="184"/>
      <c r="AO864" s="184"/>
      <c r="AP864" s="184"/>
      <c r="AQ864" s="184"/>
      <c r="AR864" s="184"/>
      <c r="AS864" s="184"/>
      <c r="AT864" s="184"/>
      <c r="AU864" s="184"/>
      <c r="AV864" s="184"/>
      <c r="AW864" s="184"/>
      <c r="AX864" s="184"/>
      <c r="AY864" s="187"/>
      <c r="AZ864" s="187"/>
    </row>
    <row r="865" spans="1:52" x14ac:dyDescent="0.25">
      <c r="A865" s="192">
        <f t="shared" si="13"/>
        <v>852</v>
      </c>
      <c r="B865" s="182"/>
      <c r="C865" s="202"/>
      <c r="D865" s="202"/>
      <c r="E865" s="202"/>
      <c r="F865" s="202"/>
      <c r="G865" s="202"/>
      <c r="H865" s="202"/>
      <c r="I865" s="184"/>
      <c r="J865" s="184"/>
      <c r="K865" s="184"/>
      <c r="L865" s="184"/>
      <c r="M865" s="184"/>
      <c r="N865" s="184"/>
      <c r="O865" s="211"/>
      <c r="P865" s="184"/>
      <c r="Q865" s="184"/>
      <c r="R865" s="184"/>
      <c r="S865" s="184"/>
      <c r="T865" s="184"/>
      <c r="U865" s="184"/>
      <c r="V865" s="184"/>
      <c r="W865" s="184"/>
      <c r="X865" s="184"/>
      <c r="Y865" s="184"/>
      <c r="Z865" s="184"/>
      <c r="AA865" s="184"/>
      <c r="AB865" s="184"/>
      <c r="AC865" s="184"/>
      <c r="AD865" s="184"/>
      <c r="AE865" s="184"/>
      <c r="AF865" s="184"/>
      <c r="AG865" s="184"/>
      <c r="AH865" s="197"/>
      <c r="AI865" s="184"/>
      <c r="AJ865" s="184"/>
      <c r="AK865" s="184"/>
      <c r="AL865" s="184"/>
      <c r="AM865" s="184"/>
      <c r="AN865" s="184"/>
      <c r="AO865" s="184"/>
      <c r="AP865" s="184"/>
      <c r="AQ865" s="184"/>
      <c r="AR865" s="184"/>
      <c r="AS865" s="184"/>
      <c r="AT865" s="184"/>
      <c r="AU865" s="184"/>
      <c r="AV865" s="184"/>
      <c r="AW865" s="184"/>
      <c r="AX865" s="184"/>
      <c r="AY865" s="187"/>
      <c r="AZ865" s="187"/>
    </row>
    <row r="866" spans="1:52" x14ac:dyDescent="0.25">
      <c r="A866" s="192">
        <f t="shared" si="13"/>
        <v>853</v>
      </c>
      <c r="B866" s="182"/>
      <c r="C866" s="202"/>
      <c r="D866" s="202"/>
      <c r="E866" s="202"/>
      <c r="F866" s="202"/>
      <c r="G866" s="202"/>
      <c r="H866" s="202"/>
      <c r="I866" s="184"/>
      <c r="J866" s="184"/>
      <c r="K866" s="184"/>
      <c r="L866" s="184"/>
      <c r="M866" s="184"/>
      <c r="N866" s="184"/>
      <c r="O866" s="211"/>
      <c r="P866" s="184"/>
      <c r="Q866" s="184"/>
      <c r="R866" s="184"/>
      <c r="S866" s="184"/>
      <c r="T866" s="184"/>
      <c r="U866" s="184"/>
      <c r="V866" s="184"/>
      <c r="W866" s="184"/>
      <c r="X866" s="184"/>
      <c r="Y866" s="184"/>
      <c r="Z866" s="184"/>
      <c r="AA866" s="184"/>
      <c r="AB866" s="184"/>
      <c r="AC866" s="184"/>
      <c r="AD866" s="184"/>
      <c r="AE866" s="184"/>
      <c r="AF866" s="184"/>
      <c r="AG866" s="184"/>
      <c r="AH866" s="197"/>
      <c r="AI866" s="184"/>
      <c r="AJ866" s="184"/>
      <c r="AK866" s="184"/>
      <c r="AL866" s="184"/>
      <c r="AM866" s="184"/>
      <c r="AN866" s="184"/>
      <c r="AO866" s="184"/>
      <c r="AP866" s="184"/>
      <c r="AQ866" s="184"/>
      <c r="AR866" s="184"/>
      <c r="AS866" s="184"/>
      <c r="AT866" s="184"/>
      <c r="AU866" s="184"/>
      <c r="AV866" s="184"/>
      <c r="AW866" s="184"/>
      <c r="AX866" s="184"/>
      <c r="AY866" s="187"/>
      <c r="AZ866" s="187"/>
    </row>
    <row r="867" spans="1:52" x14ac:dyDescent="0.25">
      <c r="A867" s="192">
        <f t="shared" si="13"/>
        <v>854</v>
      </c>
      <c r="B867" s="182"/>
      <c r="C867" s="202"/>
      <c r="D867" s="202"/>
      <c r="E867" s="202"/>
      <c r="F867" s="202"/>
      <c r="G867" s="202"/>
      <c r="H867" s="202"/>
      <c r="I867" s="184"/>
      <c r="J867" s="184"/>
      <c r="K867" s="184"/>
      <c r="L867" s="184"/>
      <c r="M867" s="184"/>
      <c r="N867" s="184"/>
      <c r="O867" s="211"/>
      <c r="P867" s="184"/>
      <c r="Q867" s="184"/>
      <c r="R867" s="184"/>
      <c r="S867" s="184"/>
      <c r="T867" s="184"/>
      <c r="U867" s="184"/>
      <c r="V867" s="184"/>
      <c r="W867" s="184"/>
      <c r="X867" s="184"/>
      <c r="Y867" s="184"/>
      <c r="Z867" s="184"/>
      <c r="AA867" s="184"/>
      <c r="AB867" s="184"/>
      <c r="AC867" s="184"/>
      <c r="AD867" s="184"/>
      <c r="AE867" s="184"/>
      <c r="AF867" s="184"/>
      <c r="AG867" s="184"/>
      <c r="AH867" s="197"/>
      <c r="AI867" s="184"/>
      <c r="AJ867" s="184"/>
      <c r="AK867" s="184"/>
      <c r="AL867" s="184"/>
      <c r="AM867" s="184"/>
      <c r="AN867" s="184"/>
      <c r="AO867" s="184"/>
      <c r="AP867" s="184"/>
      <c r="AQ867" s="184"/>
      <c r="AR867" s="184"/>
      <c r="AS867" s="184"/>
      <c r="AT867" s="184"/>
      <c r="AU867" s="184"/>
      <c r="AV867" s="184"/>
      <c r="AW867" s="184"/>
      <c r="AX867" s="184"/>
      <c r="AY867" s="187"/>
      <c r="AZ867" s="187"/>
    </row>
    <row r="868" spans="1:52" x14ac:dyDescent="0.25">
      <c r="A868" s="192">
        <f t="shared" si="13"/>
        <v>855</v>
      </c>
      <c r="B868" s="182"/>
      <c r="C868" s="202"/>
      <c r="D868" s="202"/>
      <c r="E868" s="202"/>
      <c r="F868" s="202"/>
      <c r="G868" s="202"/>
      <c r="H868" s="202"/>
      <c r="I868" s="184"/>
      <c r="J868" s="184"/>
      <c r="K868" s="184"/>
      <c r="L868" s="184"/>
      <c r="M868" s="184"/>
      <c r="N868" s="184"/>
      <c r="O868" s="211"/>
      <c r="P868" s="184"/>
      <c r="Q868" s="184"/>
      <c r="R868" s="184"/>
      <c r="S868" s="184"/>
      <c r="T868" s="184"/>
      <c r="U868" s="184"/>
      <c r="V868" s="184"/>
      <c r="W868" s="184"/>
      <c r="X868" s="184"/>
      <c r="Y868" s="184"/>
      <c r="Z868" s="184"/>
      <c r="AA868" s="184"/>
      <c r="AB868" s="184"/>
      <c r="AC868" s="184"/>
      <c r="AD868" s="184"/>
      <c r="AE868" s="184"/>
      <c r="AF868" s="184"/>
      <c r="AG868" s="184"/>
      <c r="AH868" s="197"/>
      <c r="AI868" s="184"/>
      <c r="AJ868" s="184"/>
      <c r="AK868" s="184"/>
      <c r="AL868" s="184"/>
      <c r="AM868" s="184"/>
      <c r="AN868" s="184"/>
      <c r="AO868" s="184"/>
      <c r="AP868" s="184"/>
      <c r="AQ868" s="184"/>
      <c r="AR868" s="184"/>
      <c r="AS868" s="184"/>
      <c r="AT868" s="184"/>
      <c r="AU868" s="184"/>
      <c r="AV868" s="184"/>
      <c r="AW868" s="184"/>
      <c r="AX868" s="184"/>
      <c r="AY868" s="187"/>
      <c r="AZ868" s="187"/>
    </row>
    <row r="869" spans="1:52" x14ac:dyDescent="0.25">
      <c r="A869" s="192">
        <f t="shared" si="13"/>
        <v>856</v>
      </c>
      <c r="B869" s="182"/>
      <c r="C869" s="202"/>
      <c r="D869" s="202"/>
      <c r="E869" s="202"/>
      <c r="F869" s="202"/>
      <c r="G869" s="202"/>
      <c r="H869" s="202"/>
      <c r="I869" s="184"/>
      <c r="J869" s="184"/>
      <c r="K869" s="184"/>
      <c r="L869" s="184"/>
      <c r="M869" s="184"/>
      <c r="N869" s="184"/>
      <c r="O869" s="211"/>
      <c r="P869" s="184"/>
      <c r="Q869" s="184"/>
      <c r="R869" s="184"/>
      <c r="S869" s="184"/>
      <c r="T869" s="184"/>
      <c r="U869" s="184"/>
      <c r="V869" s="184"/>
      <c r="W869" s="184"/>
      <c r="X869" s="184"/>
      <c r="Y869" s="184"/>
      <c r="Z869" s="184"/>
      <c r="AA869" s="184"/>
      <c r="AB869" s="184"/>
      <c r="AC869" s="184"/>
      <c r="AD869" s="184"/>
      <c r="AE869" s="184"/>
      <c r="AF869" s="184"/>
      <c r="AG869" s="184"/>
      <c r="AH869" s="197"/>
      <c r="AI869" s="184"/>
      <c r="AJ869" s="184"/>
      <c r="AK869" s="184"/>
      <c r="AL869" s="184"/>
      <c r="AM869" s="184"/>
      <c r="AN869" s="184"/>
      <c r="AO869" s="184"/>
      <c r="AP869" s="184"/>
      <c r="AQ869" s="184"/>
      <c r="AR869" s="184"/>
      <c r="AS869" s="184"/>
      <c r="AT869" s="184"/>
      <c r="AU869" s="184"/>
      <c r="AV869" s="184"/>
      <c r="AW869" s="184"/>
      <c r="AX869" s="184"/>
      <c r="AY869" s="187"/>
      <c r="AZ869" s="187"/>
    </row>
    <row r="870" spans="1:52" x14ac:dyDescent="0.25">
      <c r="A870" s="192">
        <f t="shared" si="13"/>
        <v>857</v>
      </c>
      <c r="B870" s="182"/>
      <c r="C870" s="202"/>
      <c r="D870" s="202"/>
      <c r="E870" s="202"/>
      <c r="F870" s="202"/>
      <c r="G870" s="202"/>
      <c r="H870" s="202"/>
      <c r="I870" s="184"/>
      <c r="J870" s="184"/>
      <c r="K870" s="184"/>
      <c r="L870" s="184"/>
      <c r="M870" s="184"/>
      <c r="N870" s="184"/>
      <c r="O870" s="211"/>
      <c r="P870" s="184"/>
      <c r="Q870" s="184"/>
      <c r="R870" s="184"/>
      <c r="S870" s="184"/>
      <c r="T870" s="184"/>
      <c r="U870" s="184"/>
      <c r="V870" s="184"/>
      <c r="W870" s="184"/>
      <c r="X870" s="184"/>
      <c r="Y870" s="184"/>
      <c r="Z870" s="184"/>
      <c r="AA870" s="184"/>
      <c r="AB870" s="184"/>
      <c r="AC870" s="184"/>
      <c r="AD870" s="184"/>
      <c r="AE870" s="184"/>
      <c r="AF870" s="184"/>
      <c r="AG870" s="184"/>
      <c r="AH870" s="197"/>
      <c r="AI870" s="184"/>
      <c r="AJ870" s="184"/>
      <c r="AK870" s="184"/>
      <c r="AL870" s="184"/>
      <c r="AM870" s="184"/>
      <c r="AN870" s="184"/>
      <c r="AO870" s="184"/>
      <c r="AP870" s="184"/>
      <c r="AQ870" s="184"/>
      <c r="AR870" s="184"/>
      <c r="AS870" s="184"/>
      <c r="AT870" s="184"/>
      <c r="AU870" s="184"/>
      <c r="AV870" s="184"/>
      <c r="AW870" s="184"/>
      <c r="AX870" s="184"/>
      <c r="AY870" s="187"/>
      <c r="AZ870" s="187"/>
    </row>
    <row r="871" spans="1:52" x14ac:dyDescent="0.25">
      <c r="A871" s="192">
        <f t="shared" si="13"/>
        <v>858</v>
      </c>
      <c r="B871" s="182"/>
      <c r="C871" s="202"/>
      <c r="D871" s="202"/>
      <c r="E871" s="202"/>
      <c r="F871" s="202"/>
      <c r="G871" s="202"/>
      <c r="H871" s="202"/>
      <c r="I871" s="184"/>
      <c r="J871" s="184"/>
      <c r="K871" s="184"/>
      <c r="L871" s="184"/>
      <c r="M871" s="184"/>
      <c r="N871" s="184"/>
      <c r="O871" s="211"/>
      <c r="P871" s="184"/>
      <c r="Q871" s="184"/>
      <c r="R871" s="184"/>
      <c r="S871" s="184"/>
      <c r="T871" s="184"/>
      <c r="U871" s="184"/>
      <c r="V871" s="184"/>
      <c r="W871" s="184"/>
      <c r="X871" s="184"/>
      <c r="Y871" s="184"/>
      <c r="Z871" s="184"/>
      <c r="AA871" s="184"/>
      <c r="AB871" s="184"/>
      <c r="AC871" s="184"/>
      <c r="AD871" s="184"/>
      <c r="AE871" s="184"/>
      <c r="AF871" s="184"/>
      <c r="AG871" s="184"/>
      <c r="AH871" s="197"/>
      <c r="AI871" s="184"/>
      <c r="AJ871" s="184"/>
      <c r="AK871" s="184"/>
      <c r="AL871" s="184"/>
      <c r="AM871" s="184"/>
      <c r="AN871" s="184"/>
      <c r="AO871" s="184"/>
      <c r="AP871" s="184"/>
      <c r="AQ871" s="184"/>
      <c r="AR871" s="184"/>
      <c r="AS871" s="184"/>
      <c r="AT871" s="184"/>
      <c r="AU871" s="184"/>
      <c r="AV871" s="184"/>
      <c r="AW871" s="184"/>
      <c r="AX871" s="184"/>
      <c r="AY871" s="187"/>
      <c r="AZ871" s="187"/>
    </row>
    <row r="872" spans="1:52" x14ac:dyDescent="0.25">
      <c r="A872" s="192">
        <f t="shared" si="13"/>
        <v>859</v>
      </c>
      <c r="B872" s="182"/>
      <c r="C872" s="202"/>
      <c r="D872" s="202"/>
      <c r="E872" s="202"/>
      <c r="F872" s="202"/>
      <c r="G872" s="202"/>
      <c r="H872" s="202"/>
      <c r="I872" s="184"/>
      <c r="J872" s="184"/>
      <c r="K872" s="184"/>
      <c r="L872" s="184"/>
      <c r="M872" s="184"/>
      <c r="N872" s="184"/>
      <c r="O872" s="211"/>
      <c r="P872" s="184"/>
      <c r="Q872" s="184"/>
      <c r="R872" s="184"/>
      <c r="S872" s="184"/>
      <c r="T872" s="184"/>
      <c r="U872" s="184"/>
      <c r="V872" s="184"/>
      <c r="W872" s="184"/>
      <c r="X872" s="184"/>
      <c r="Y872" s="184"/>
      <c r="Z872" s="184"/>
      <c r="AA872" s="184"/>
      <c r="AB872" s="184"/>
      <c r="AC872" s="184"/>
      <c r="AD872" s="184"/>
      <c r="AE872" s="184"/>
      <c r="AF872" s="184"/>
      <c r="AG872" s="184"/>
      <c r="AH872" s="197"/>
      <c r="AI872" s="184"/>
      <c r="AJ872" s="184"/>
      <c r="AK872" s="184"/>
      <c r="AL872" s="184"/>
      <c r="AM872" s="184"/>
      <c r="AN872" s="184"/>
      <c r="AO872" s="184"/>
      <c r="AP872" s="184"/>
      <c r="AQ872" s="184"/>
      <c r="AR872" s="184"/>
      <c r="AS872" s="184"/>
      <c r="AT872" s="184"/>
      <c r="AU872" s="184"/>
      <c r="AV872" s="184"/>
      <c r="AW872" s="184"/>
      <c r="AX872" s="184"/>
      <c r="AY872" s="187"/>
      <c r="AZ872" s="187"/>
    </row>
    <row r="873" spans="1:52" x14ac:dyDescent="0.25">
      <c r="A873" s="192">
        <f t="shared" si="13"/>
        <v>860</v>
      </c>
      <c r="B873" s="182"/>
      <c r="C873" s="202"/>
      <c r="D873" s="202"/>
      <c r="E873" s="202"/>
      <c r="F873" s="202"/>
      <c r="G873" s="202"/>
      <c r="H873" s="202"/>
      <c r="I873" s="184"/>
      <c r="J873" s="184"/>
      <c r="K873" s="184"/>
      <c r="L873" s="184"/>
      <c r="M873" s="184"/>
      <c r="N873" s="184"/>
      <c r="O873" s="211"/>
      <c r="P873" s="184"/>
      <c r="Q873" s="184"/>
      <c r="R873" s="184"/>
      <c r="S873" s="184"/>
      <c r="T873" s="184"/>
      <c r="U873" s="184"/>
      <c r="V873" s="184"/>
      <c r="W873" s="184"/>
      <c r="X873" s="184"/>
      <c r="Y873" s="184"/>
      <c r="Z873" s="184"/>
      <c r="AA873" s="184"/>
      <c r="AB873" s="184"/>
      <c r="AC873" s="184"/>
      <c r="AD873" s="184"/>
      <c r="AE873" s="184"/>
      <c r="AF873" s="184"/>
      <c r="AG873" s="184"/>
      <c r="AH873" s="197"/>
      <c r="AI873" s="184"/>
      <c r="AJ873" s="184"/>
      <c r="AK873" s="184"/>
      <c r="AL873" s="184"/>
      <c r="AM873" s="184"/>
      <c r="AN873" s="184"/>
      <c r="AO873" s="184"/>
      <c r="AP873" s="184"/>
      <c r="AQ873" s="184"/>
      <c r="AR873" s="184"/>
      <c r="AS873" s="184"/>
      <c r="AT873" s="184"/>
      <c r="AU873" s="184"/>
      <c r="AV873" s="184"/>
      <c r="AW873" s="184"/>
      <c r="AX873" s="184"/>
      <c r="AY873" s="187"/>
      <c r="AZ873" s="187"/>
    </row>
    <row r="874" spans="1:52" x14ac:dyDescent="0.25">
      <c r="A874" s="192">
        <f t="shared" si="13"/>
        <v>861</v>
      </c>
      <c r="B874" s="182"/>
      <c r="C874" s="202"/>
      <c r="D874" s="202"/>
      <c r="E874" s="202"/>
      <c r="F874" s="202"/>
      <c r="G874" s="202"/>
      <c r="H874" s="202"/>
      <c r="I874" s="184"/>
      <c r="J874" s="184"/>
      <c r="K874" s="184"/>
      <c r="L874" s="184"/>
      <c r="M874" s="184"/>
      <c r="N874" s="184"/>
      <c r="O874" s="211"/>
      <c r="P874" s="184"/>
      <c r="Q874" s="184"/>
      <c r="R874" s="184"/>
      <c r="S874" s="184"/>
      <c r="T874" s="184"/>
      <c r="U874" s="184"/>
      <c r="V874" s="184"/>
      <c r="W874" s="184"/>
      <c r="X874" s="184"/>
      <c r="Y874" s="184"/>
      <c r="Z874" s="184"/>
      <c r="AA874" s="184"/>
      <c r="AB874" s="184"/>
      <c r="AC874" s="184"/>
      <c r="AD874" s="184"/>
      <c r="AE874" s="184"/>
      <c r="AF874" s="184"/>
      <c r="AG874" s="184"/>
      <c r="AH874" s="197"/>
      <c r="AI874" s="184"/>
      <c r="AJ874" s="184"/>
      <c r="AK874" s="184"/>
      <c r="AL874" s="184"/>
      <c r="AM874" s="184"/>
      <c r="AN874" s="184"/>
      <c r="AO874" s="184"/>
      <c r="AP874" s="184"/>
      <c r="AQ874" s="184"/>
      <c r="AR874" s="184"/>
      <c r="AS874" s="184"/>
      <c r="AT874" s="184"/>
      <c r="AU874" s="184"/>
      <c r="AV874" s="184"/>
      <c r="AW874" s="184"/>
      <c r="AX874" s="184"/>
      <c r="AY874" s="187"/>
      <c r="AZ874" s="187"/>
    </row>
    <row r="875" spans="1:52" x14ac:dyDescent="0.25">
      <c r="A875" s="192">
        <f t="shared" si="13"/>
        <v>862</v>
      </c>
      <c r="B875" s="182"/>
      <c r="C875" s="202"/>
      <c r="D875" s="202"/>
      <c r="E875" s="202"/>
      <c r="F875" s="202"/>
      <c r="G875" s="202"/>
      <c r="H875" s="202"/>
      <c r="I875" s="184"/>
      <c r="J875" s="184"/>
      <c r="K875" s="184"/>
      <c r="L875" s="184"/>
      <c r="M875" s="184"/>
      <c r="N875" s="184"/>
      <c r="O875" s="211"/>
      <c r="P875" s="184"/>
      <c r="Q875" s="184"/>
      <c r="R875" s="184"/>
      <c r="S875" s="184"/>
      <c r="T875" s="184"/>
      <c r="U875" s="184"/>
      <c r="V875" s="184"/>
      <c r="W875" s="184"/>
      <c r="X875" s="184"/>
      <c r="Y875" s="184"/>
      <c r="Z875" s="184"/>
      <c r="AA875" s="184"/>
      <c r="AB875" s="184"/>
      <c r="AC875" s="184"/>
      <c r="AD875" s="184"/>
      <c r="AE875" s="184"/>
      <c r="AF875" s="184"/>
      <c r="AG875" s="184"/>
      <c r="AH875" s="197"/>
      <c r="AI875" s="184"/>
      <c r="AJ875" s="184"/>
      <c r="AK875" s="184"/>
      <c r="AL875" s="184"/>
      <c r="AM875" s="184"/>
      <c r="AN875" s="184"/>
      <c r="AO875" s="184"/>
      <c r="AP875" s="184"/>
      <c r="AQ875" s="184"/>
      <c r="AR875" s="184"/>
      <c r="AS875" s="184"/>
      <c r="AT875" s="184"/>
      <c r="AU875" s="184"/>
      <c r="AV875" s="184"/>
      <c r="AW875" s="184"/>
      <c r="AX875" s="184"/>
      <c r="AY875" s="187"/>
      <c r="AZ875" s="187"/>
    </row>
    <row r="876" spans="1:52" x14ac:dyDescent="0.25">
      <c r="A876" s="192">
        <f t="shared" si="13"/>
        <v>863</v>
      </c>
      <c r="B876" s="182"/>
      <c r="C876" s="202"/>
      <c r="D876" s="202"/>
      <c r="E876" s="202"/>
      <c r="F876" s="202"/>
      <c r="G876" s="202"/>
      <c r="H876" s="202"/>
      <c r="I876" s="184"/>
      <c r="J876" s="184"/>
      <c r="K876" s="184"/>
      <c r="L876" s="184"/>
      <c r="M876" s="184"/>
      <c r="N876" s="184"/>
      <c r="O876" s="211"/>
      <c r="P876" s="184"/>
      <c r="Q876" s="184"/>
      <c r="R876" s="184"/>
      <c r="S876" s="184"/>
      <c r="T876" s="184"/>
      <c r="U876" s="184"/>
      <c r="V876" s="184"/>
      <c r="W876" s="184"/>
      <c r="X876" s="184"/>
      <c r="Y876" s="184"/>
      <c r="Z876" s="184"/>
      <c r="AA876" s="184"/>
      <c r="AB876" s="184"/>
      <c r="AC876" s="184"/>
      <c r="AD876" s="184"/>
      <c r="AE876" s="184"/>
      <c r="AF876" s="184"/>
      <c r="AG876" s="184"/>
      <c r="AH876" s="197"/>
      <c r="AI876" s="184"/>
      <c r="AJ876" s="184"/>
      <c r="AK876" s="184"/>
      <c r="AL876" s="184"/>
      <c r="AM876" s="184"/>
      <c r="AN876" s="184"/>
      <c r="AO876" s="184"/>
      <c r="AP876" s="184"/>
      <c r="AQ876" s="184"/>
      <c r="AR876" s="184"/>
      <c r="AS876" s="184"/>
      <c r="AT876" s="184"/>
      <c r="AU876" s="184"/>
      <c r="AV876" s="184"/>
      <c r="AW876" s="184"/>
      <c r="AX876" s="184"/>
      <c r="AY876" s="187"/>
      <c r="AZ876" s="187"/>
    </row>
    <row r="877" spans="1:52" x14ac:dyDescent="0.25">
      <c r="A877" s="192">
        <f t="shared" si="13"/>
        <v>864</v>
      </c>
      <c r="B877" s="182"/>
      <c r="C877" s="202"/>
      <c r="D877" s="202"/>
      <c r="E877" s="202"/>
      <c r="F877" s="202"/>
      <c r="G877" s="202"/>
      <c r="H877" s="202"/>
      <c r="I877" s="184"/>
      <c r="J877" s="184"/>
      <c r="K877" s="184"/>
      <c r="L877" s="184"/>
      <c r="M877" s="184"/>
      <c r="N877" s="184"/>
      <c r="O877" s="211"/>
      <c r="P877" s="184"/>
      <c r="Q877" s="184"/>
      <c r="R877" s="184"/>
      <c r="S877" s="184"/>
      <c r="T877" s="184"/>
      <c r="U877" s="184"/>
      <c r="V877" s="184"/>
      <c r="W877" s="184"/>
      <c r="X877" s="184"/>
      <c r="Y877" s="184"/>
      <c r="Z877" s="184"/>
      <c r="AA877" s="184"/>
      <c r="AB877" s="184"/>
      <c r="AC877" s="184"/>
      <c r="AD877" s="184"/>
      <c r="AE877" s="184"/>
      <c r="AF877" s="184"/>
      <c r="AG877" s="184"/>
      <c r="AH877" s="197"/>
      <c r="AI877" s="184"/>
      <c r="AJ877" s="184"/>
      <c r="AK877" s="184"/>
      <c r="AL877" s="184"/>
      <c r="AM877" s="184"/>
      <c r="AN877" s="184"/>
      <c r="AO877" s="184"/>
      <c r="AP877" s="184"/>
      <c r="AQ877" s="184"/>
      <c r="AR877" s="184"/>
      <c r="AS877" s="184"/>
      <c r="AT877" s="184"/>
      <c r="AU877" s="184"/>
      <c r="AV877" s="184"/>
      <c r="AW877" s="184"/>
      <c r="AX877" s="184"/>
      <c r="AY877" s="187"/>
      <c r="AZ877" s="187"/>
    </row>
    <row r="878" spans="1:52" x14ac:dyDescent="0.25">
      <c r="A878" s="192">
        <f t="shared" si="13"/>
        <v>865</v>
      </c>
      <c r="B878" s="182"/>
      <c r="C878" s="202"/>
      <c r="D878" s="202"/>
      <c r="E878" s="202"/>
      <c r="F878" s="202"/>
      <c r="G878" s="202"/>
      <c r="H878" s="202"/>
      <c r="I878" s="184"/>
      <c r="J878" s="184"/>
      <c r="K878" s="184"/>
      <c r="L878" s="184"/>
      <c r="M878" s="184"/>
      <c r="N878" s="184"/>
      <c r="O878" s="211"/>
      <c r="P878" s="184"/>
      <c r="Q878" s="184"/>
      <c r="R878" s="184"/>
      <c r="S878" s="184"/>
      <c r="T878" s="184"/>
      <c r="U878" s="184"/>
      <c r="V878" s="184"/>
      <c r="W878" s="184"/>
      <c r="X878" s="184"/>
      <c r="Y878" s="184"/>
      <c r="Z878" s="184"/>
      <c r="AA878" s="184"/>
      <c r="AB878" s="184"/>
      <c r="AC878" s="184"/>
      <c r="AD878" s="184"/>
      <c r="AE878" s="184"/>
      <c r="AF878" s="184"/>
      <c r="AG878" s="184"/>
      <c r="AH878" s="197"/>
      <c r="AI878" s="184"/>
      <c r="AJ878" s="184"/>
      <c r="AK878" s="184"/>
      <c r="AL878" s="184"/>
      <c r="AM878" s="184"/>
      <c r="AN878" s="184"/>
      <c r="AO878" s="184"/>
      <c r="AP878" s="184"/>
      <c r="AQ878" s="184"/>
      <c r="AR878" s="184"/>
      <c r="AS878" s="184"/>
      <c r="AT878" s="184"/>
      <c r="AU878" s="184"/>
      <c r="AV878" s="184"/>
      <c r="AW878" s="184"/>
      <c r="AX878" s="184"/>
      <c r="AY878" s="187"/>
      <c r="AZ878" s="187"/>
    </row>
    <row r="879" spans="1:52" x14ac:dyDescent="0.25">
      <c r="A879" s="192">
        <f t="shared" si="13"/>
        <v>866</v>
      </c>
      <c r="B879" s="182"/>
      <c r="C879" s="202"/>
      <c r="D879" s="202"/>
      <c r="E879" s="202"/>
      <c r="F879" s="202"/>
      <c r="G879" s="202"/>
      <c r="H879" s="202"/>
      <c r="I879" s="184"/>
      <c r="J879" s="184"/>
      <c r="K879" s="184"/>
      <c r="L879" s="184"/>
      <c r="M879" s="184"/>
      <c r="N879" s="184"/>
      <c r="O879" s="211"/>
      <c r="P879" s="184"/>
      <c r="Q879" s="184"/>
      <c r="R879" s="184"/>
      <c r="S879" s="184"/>
      <c r="T879" s="184"/>
      <c r="U879" s="184"/>
      <c r="V879" s="184"/>
      <c r="W879" s="184"/>
      <c r="X879" s="184"/>
      <c r="Y879" s="184"/>
      <c r="Z879" s="184"/>
      <c r="AA879" s="184"/>
      <c r="AB879" s="184"/>
      <c r="AC879" s="184"/>
      <c r="AD879" s="184"/>
      <c r="AE879" s="184"/>
      <c r="AF879" s="184"/>
      <c r="AG879" s="184"/>
      <c r="AH879" s="197"/>
      <c r="AI879" s="184"/>
      <c r="AJ879" s="184"/>
      <c r="AK879" s="184"/>
      <c r="AL879" s="184"/>
      <c r="AM879" s="184"/>
      <c r="AN879" s="184"/>
      <c r="AO879" s="184"/>
      <c r="AP879" s="184"/>
      <c r="AQ879" s="184"/>
      <c r="AR879" s="184"/>
      <c r="AS879" s="184"/>
      <c r="AT879" s="184"/>
      <c r="AU879" s="184"/>
      <c r="AV879" s="184"/>
      <c r="AW879" s="184"/>
      <c r="AX879" s="184"/>
      <c r="AY879" s="187"/>
      <c r="AZ879" s="187"/>
    </row>
    <row r="880" spans="1:52" x14ac:dyDescent="0.25">
      <c r="A880" s="192">
        <f t="shared" si="13"/>
        <v>867</v>
      </c>
      <c r="B880" s="182"/>
      <c r="C880" s="202"/>
      <c r="D880" s="202"/>
      <c r="E880" s="202"/>
      <c r="F880" s="202"/>
      <c r="G880" s="202"/>
      <c r="H880" s="202"/>
      <c r="I880" s="184"/>
      <c r="J880" s="184"/>
      <c r="K880" s="184"/>
      <c r="L880" s="184"/>
      <c r="M880" s="184"/>
      <c r="N880" s="184"/>
      <c r="O880" s="211"/>
      <c r="P880" s="184"/>
      <c r="Q880" s="184"/>
      <c r="R880" s="184"/>
      <c r="S880" s="184"/>
      <c r="T880" s="184"/>
      <c r="U880" s="184"/>
      <c r="V880" s="184"/>
      <c r="W880" s="184"/>
      <c r="X880" s="184"/>
      <c r="Y880" s="184"/>
      <c r="Z880" s="184"/>
      <c r="AA880" s="184"/>
      <c r="AB880" s="184"/>
      <c r="AC880" s="184"/>
      <c r="AD880" s="184"/>
      <c r="AE880" s="184"/>
      <c r="AF880" s="184"/>
      <c r="AG880" s="184"/>
      <c r="AH880" s="197"/>
      <c r="AI880" s="184"/>
      <c r="AJ880" s="184"/>
      <c r="AK880" s="184"/>
      <c r="AL880" s="184"/>
      <c r="AM880" s="184"/>
      <c r="AN880" s="184"/>
      <c r="AO880" s="184"/>
      <c r="AP880" s="184"/>
      <c r="AQ880" s="184"/>
      <c r="AR880" s="184"/>
      <c r="AS880" s="184"/>
      <c r="AT880" s="184"/>
      <c r="AU880" s="184"/>
      <c r="AV880" s="184"/>
      <c r="AW880" s="184"/>
      <c r="AX880" s="184"/>
      <c r="AY880" s="187"/>
      <c r="AZ880" s="187"/>
    </row>
    <row r="881" spans="1:52" x14ac:dyDescent="0.25">
      <c r="A881" s="192">
        <f t="shared" si="13"/>
        <v>868</v>
      </c>
      <c r="B881" s="182"/>
      <c r="C881" s="202"/>
      <c r="D881" s="202"/>
      <c r="E881" s="202"/>
      <c r="F881" s="202"/>
      <c r="G881" s="202"/>
      <c r="H881" s="202"/>
      <c r="I881" s="184"/>
      <c r="J881" s="184"/>
      <c r="K881" s="184"/>
      <c r="L881" s="184"/>
      <c r="M881" s="184"/>
      <c r="N881" s="184"/>
      <c r="O881" s="211"/>
      <c r="P881" s="184"/>
      <c r="Q881" s="184"/>
      <c r="R881" s="184"/>
      <c r="S881" s="184"/>
      <c r="T881" s="184"/>
      <c r="U881" s="184"/>
      <c r="V881" s="184"/>
      <c r="W881" s="184"/>
      <c r="X881" s="184"/>
      <c r="Y881" s="184"/>
      <c r="Z881" s="184"/>
      <c r="AA881" s="184"/>
      <c r="AB881" s="184"/>
      <c r="AC881" s="184"/>
      <c r="AD881" s="184"/>
      <c r="AE881" s="184"/>
      <c r="AF881" s="184"/>
      <c r="AG881" s="184"/>
      <c r="AH881" s="197"/>
      <c r="AI881" s="184"/>
      <c r="AJ881" s="184"/>
      <c r="AK881" s="184"/>
      <c r="AL881" s="184"/>
      <c r="AM881" s="184"/>
      <c r="AN881" s="184"/>
      <c r="AO881" s="184"/>
      <c r="AP881" s="184"/>
      <c r="AQ881" s="184"/>
      <c r="AR881" s="184"/>
      <c r="AS881" s="184"/>
      <c r="AT881" s="184"/>
      <c r="AU881" s="184"/>
      <c r="AV881" s="184"/>
      <c r="AW881" s="184"/>
      <c r="AX881" s="184"/>
      <c r="AY881" s="187"/>
      <c r="AZ881" s="187"/>
    </row>
    <row r="882" spans="1:52" x14ac:dyDescent="0.25">
      <c r="A882" s="192">
        <f t="shared" si="13"/>
        <v>869</v>
      </c>
      <c r="B882" s="182"/>
      <c r="C882" s="202"/>
      <c r="D882" s="202"/>
      <c r="E882" s="202"/>
      <c r="F882" s="202"/>
      <c r="G882" s="202"/>
      <c r="H882" s="202"/>
      <c r="I882" s="184"/>
      <c r="J882" s="184"/>
      <c r="K882" s="184"/>
      <c r="L882" s="184"/>
      <c r="M882" s="184"/>
      <c r="N882" s="184"/>
      <c r="O882" s="211"/>
      <c r="P882" s="184"/>
      <c r="Q882" s="184"/>
      <c r="R882" s="184"/>
      <c r="S882" s="184"/>
      <c r="T882" s="184"/>
      <c r="U882" s="184"/>
      <c r="V882" s="184"/>
      <c r="W882" s="184"/>
      <c r="X882" s="184"/>
      <c r="Y882" s="184"/>
      <c r="Z882" s="184"/>
      <c r="AA882" s="184"/>
      <c r="AB882" s="184"/>
      <c r="AC882" s="184"/>
      <c r="AD882" s="184"/>
      <c r="AE882" s="184"/>
      <c r="AF882" s="184"/>
      <c r="AG882" s="184"/>
      <c r="AH882" s="197"/>
      <c r="AI882" s="184"/>
      <c r="AJ882" s="184"/>
      <c r="AK882" s="184"/>
      <c r="AL882" s="184"/>
      <c r="AM882" s="184"/>
      <c r="AN882" s="184"/>
      <c r="AO882" s="184"/>
      <c r="AP882" s="184"/>
      <c r="AQ882" s="184"/>
      <c r="AR882" s="184"/>
      <c r="AS882" s="184"/>
      <c r="AT882" s="184"/>
      <c r="AU882" s="184"/>
      <c r="AV882" s="184"/>
      <c r="AW882" s="184"/>
      <c r="AX882" s="184"/>
      <c r="AY882" s="187"/>
      <c r="AZ882" s="187"/>
    </row>
    <row r="883" spans="1:52" x14ac:dyDescent="0.25">
      <c r="A883" s="192">
        <f t="shared" si="13"/>
        <v>870</v>
      </c>
      <c r="B883" s="182"/>
      <c r="C883" s="202"/>
      <c r="D883" s="202"/>
      <c r="E883" s="202"/>
      <c r="F883" s="202"/>
      <c r="G883" s="202"/>
      <c r="H883" s="202"/>
      <c r="I883" s="184"/>
      <c r="J883" s="184"/>
      <c r="K883" s="184"/>
      <c r="L883" s="184"/>
      <c r="M883" s="184"/>
      <c r="N883" s="184"/>
      <c r="O883" s="211"/>
      <c r="P883" s="184"/>
      <c r="Q883" s="184"/>
      <c r="R883" s="184"/>
      <c r="S883" s="184"/>
      <c r="T883" s="184"/>
      <c r="U883" s="184"/>
      <c r="V883" s="184"/>
      <c r="W883" s="184"/>
      <c r="X883" s="184"/>
      <c r="Y883" s="184"/>
      <c r="Z883" s="184"/>
      <c r="AA883" s="184"/>
      <c r="AB883" s="184"/>
      <c r="AC883" s="184"/>
      <c r="AD883" s="184"/>
      <c r="AE883" s="184"/>
      <c r="AF883" s="184"/>
      <c r="AG883" s="184"/>
      <c r="AH883" s="197"/>
      <c r="AI883" s="184"/>
      <c r="AJ883" s="184"/>
      <c r="AK883" s="184"/>
      <c r="AL883" s="184"/>
      <c r="AM883" s="184"/>
      <c r="AN883" s="184"/>
      <c r="AO883" s="184"/>
      <c r="AP883" s="184"/>
      <c r="AQ883" s="184"/>
      <c r="AR883" s="184"/>
      <c r="AS883" s="184"/>
      <c r="AT883" s="184"/>
      <c r="AU883" s="184"/>
      <c r="AV883" s="184"/>
      <c r="AW883" s="184"/>
      <c r="AX883" s="184"/>
      <c r="AY883" s="187"/>
      <c r="AZ883" s="187"/>
    </row>
    <row r="884" spans="1:52" x14ac:dyDescent="0.25">
      <c r="A884" s="192">
        <f t="shared" si="13"/>
        <v>871</v>
      </c>
      <c r="B884" s="182"/>
      <c r="C884" s="202"/>
      <c r="D884" s="202"/>
      <c r="E884" s="202"/>
      <c r="F884" s="202"/>
      <c r="G884" s="202"/>
      <c r="H884" s="202"/>
      <c r="I884" s="184"/>
      <c r="J884" s="184"/>
      <c r="K884" s="184"/>
      <c r="L884" s="184"/>
      <c r="M884" s="184"/>
      <c r="N884" s="184"/>
      <c r="O884" s="211"/>
      <c r="P884" s="184"/>
      <c r="Q884" s="184"/>
      <c r="R884" s="184"/>
      <c r="S884" s="184"/>
      <c r="T884" s="184"/>
      <c r="U884" s="184"/>
      <c r="V884" s="184"/>
      <c r="W884" s="184"/>
      <c r="X884" s="184"/>
      <c r="Y884" s="184"/>
      <c r="Z884" s="184"/>
      <c r="AA884" s="184"/>
      <c r="AB884" s="184"/>
      <c r="AC884" s="184"/>
      <c r="AD884" s="184"/>
      <c r="AE884" s="184"/>
      <c r="AF884" s="184"/>
      <c r="AG884" s="184"/>
      <c r="AH884" s="197"/>
      <c r="AI884" s="184"/>
      <c r="AJ884" s="184"/>
      <c r="AK884" s="184"/>
      <c r="AL884" s="184"/>
      <c r="AM884" s="184"/>
      <c r="AN884" s="184"/>
      <c r="AO884" s="184"/>
      <c r="AP884" s="184"/>
      <c r="AQ884" s="184"/>
      <c r="AR884" s="184"/>
      <c r="AS884" s="184"/>
      <c r="AT884" s="184"/>
      <c r="AU884" s="184"/>
      <c r="AV884" s="184"/>
      <c r="AW884" s="184"/>
      <c r="AX884" s="184"/>
      <c r="AY884" s="187"/>
      <c r="AZ884" s="187"/>
    </row>
    <row r="885" spans="1:52" x14ac:dyDescent="0.25">
      <c r="A885" s="192">
        <f t="shared" si="13"/>
        <v>872</v>
      </c>
      <c r="B885" s="182"/>
      <c r="C885" s="202"/>
      <c r="D885" s="202"/>
      <c r="E885" s="202"/>
      <c r="F885" s="202"/>
      <c r="G885" s="202"/>
      <c r="H885" s="202"/>
      <c r="I885" s="184"/>
      <c r="J885" s="184"/>
      <c r="K885" s="184"/>
      <c r="L885" s="184"/>
      <c r="M885" s="184"/>
      <c r="N885" s="184"/>
      <c r="O885" s="211"/>
      <c r="P885" s="184"/>
      <c r="Q885" s="184"/>
      <c r="R885" s="184"/>
      <c r="S885" s="184"/>
      <c r="T885" s="184"/>
      <c r="U885" s="184"/>
      <c r="V885" s="184"/>
      <c r="W885" s="184"/>
      <c r="X885" s="184"/>
      <c r="Y885" s="184"/>
      <c r="Z885" s="184"/>
      <c r="AA885" s="184"/>
      <c r="AB885" s="184"/>
      <c r="AC885" s="184"/>
      <c r="AD885" s="184"/>
      <c r="AE885" s="184"/>
      <c r="AF885" s="184"/>
      <c r="AG885" s="184"/>
      <c r="AH885" s="197"/>
      <c r="AI885" s="184"/>
      <c r="AJ885" s="184"/>
      <c r="AK885" s="184"/>
      <c r="AL885" s="184"/>
      <c r="AM885" s="184"/>
      <c r="AN885" s="184"/>
      <c r="AO885" s="184"/>
      <c r="AP885" s="184"/>
      <c r="AQ885" s="184"/>
      <c r="AR885" s="184"/>
      <c r="AS885" s="184"/>
      <c r="AT885" s="184"/>
      <c r="AU885" s="184"/>
      <c r="AV885" s="184"/>
      <c r="AW885" s="184"/>
      <c r="AX885" s="184"/>
      <c r="AY885" s="187"/>
      <c r="AZ885" s="187"/>
    </row>
    <row r="886" spans="1:52" x14ac:dyDescent="0.25">
      <c r="A886" s="192">
        <f t="shared" si="13"/>
        <v>873</v>
      </c>
      <c r="B886" s="182"/>
      <c r="C886" s="202"/>
      <c r="D886" s="202"/>
      <c r="E886" s="202"/>
      <c r="F886" s="202"/>
      <c r="G886" s="202"/>
      <c r="H886" s="202"/>
      <c r="I886" s="184"/>
      <c r="J886" s="184"/>
      <c r="K886" s="184"/>
      <c r="L886" s="184"/>
      <c r="M886" s="184"/>
      <c r="N886" s="184"/>
      <c r="O886" s="211"/>
      <c r="P886" s="184"/>
      <c r="Q886" s="184"/>
      <c r="R886" s="184"/>
      <c r="S886" s="184"/>
      <c r="T886" s="184"/>
      <c r="U886" s="184"/>
      <c r="V886" s="184"/>
      <c r="W886" s="184"/>
      <c r="X886" s="184"/>
      <c r="Y886" s="184"/>
      <c r="Z886" s="184"/>
      <c r="AA886" s="184"/>
      <c r="AB886" s="184"/>
      <c r="AC886" s="184"/>
      <c r="AD886" s="184"/>
      <c r="AE886" s="184"/>
      <c r="AF886" s="184"/>
      <c r="AG886" s="184"/>
      <c r="AH886" s="197"/>
      <c r="AI886" s="184"/>
      <c r="AJ886" s="184"/>
      <c r="AK886" s="184"/>
      <c r="AL886" s="184"/>
      <c r="AM886" s="184"/>
      <c r="AN886" s="184"/>
      <c r="AO886" s="184"/>
      <c r="AP886" s="184"/>
      <c r="AQ886" s="184"/>
      <c r="AR886" s="184"/>
      <c r="AS886" s="184"/>
      <c r="AT886" s="184"/>
      <c r="AU886" s="184"/>
      <c r="AV886" s="184"/>
      <c r="AW886" s="184"/>
      <c r="AX886" s="184"/>
      <c r="AY886" s="187"/>
      <c r="AZ886" s="187"/>
    </row>
    <row r="887" spans="1:52" x14ac:dyDescent="0.25">
      <c r="A887" s="192">
        <f t="shared" si="13"/>
        <v>874</v>
      </c>
      <c r="B887" s="182"/>
      <c r="C887" s="202"/>
      <c r="D887" s="202"/>
      <c r="E887" s="202"/>
      <c r="F887" s="202"/>
      <c r="G887" s="202"/>
      <c r="H887" s="202"/>
      <c r="I887" s="184"/>
      <c r="J887" s="184"/>
      <c r="K887" s="184"/>
      <c r="L887" s="184"/>
      <c r="M887" s="184"/>
      <c r="N887" s="184"/>
      <c r="O887" s="211"/>
      <c r="P887" s="184"/>
      <c r="Q887" s="184"/>
      <c r="R887" s="184"/>
      <c r="S887" s="184"/>
      <c r="T887" s="184"/>
      <c r="U887" s="184"/>
      <c r="V887" s="184"/>
      <c r="W887" s="184"/>
      <c r="X887" s="184"/>
      <c r="Y887" s="184"/>
      <c r="Z887" s="184"/>
      <c r="AA887" s="184"/>
      <c r="AB887" s="184"/>
      <c r="AC887" s="184"/>
      <c r="AD887" s="184"/>
      <c r="AE887" s="184"/>
      <c r="AF887" s="184"/>
      <c r="AG887" s="184"/>
      <c r="AH887" s="197"/>
      <c r="AI887" s="184"/>
      <c r="AJ887" s="184"/>
      <c r="AK887" s="184"/>
      <c r="AL887" s="184"/>
      <c r="AM887" s="184"/>
      <c r="AN887" s="184"/>
      <c r="AO887" s="184"/>
      <c r="AP887" s="184"/>
      <c r="AQ887" s="184"/>
      <c r="AR887" s="184"/>
      <c r="AS887" s="184"/>
      <c r="AT887" s="184"/>
      <c r="AU887" s="184"/>
      <c r="AV887" s="184"/>
      <c r="AW887" s="184"/>
      <c r="AX887" s="184"/>
      <c r="AY887" s="187"/>
      <c r="AZ887" s="187"/>
    </row>
    <row r="888" spans="1:52" x14ac:dyDescent="0.25">
      <c r="A888" s="192">
        <f t="shared" si="13"/>
        <v>875</v>
      </c>
      <c r="B888" s="182"/>
      <c r="C888" s="202"/>
      <c r="D888" s="202"/>
      <c r="E888" s="202"/>
      <c r="F888" s="202"/>
      <c r="G888" s="202"/>
      <c r="H888" s="202"/>
      <c r="I888" s="184"/>
      <c r="J888" s="184"/>
      <c r="K888" s="184"/>
      <c r="L888" s="184"/>
      <c r="M888" s="184"/>
      <c r="N888" s="184"/>
      <c r="O888" s="211"/>
      <c r="P888" s="184"/>
      <c r="Q888" s="184"/>
      <c r="R888" s="184"/>
      <c r="S888" s="184"/>
      <c r="T888" s="184"/>
      <c r="U888" s="184"/>
      <c r="V888" s="184"/>
      <c r="W888" s="184"/>
      <c r="X888" s="184"/>
      <c r="Y888" s="184"/>
      <c r="Z888" s="184"/>
      <c r="AA888" s="184"/>
      <c r="AB888" s="184"/>
      <c r="AC888" s="184"/>
      <c r="AD888" s="184"/>
      <c r="AE888" s="184"/>
      <c r="AF888" s="184"/>
      <c r="AG888" s="184"/>
      <c r="AH888" s="197"/>
      <c r="AI888" s="184"/>
      <c r="AJ888" s="184"/>
      <c r="AK888" s="184"/>
      <c r="AL888" s="184"/>
      <c r="AM888" s="184"/>
      <c r="AN888" s="184"/>
      <c r="AO888" s="184"/>
      <c r="AP888" s="184"/>
      <c r="AQ888" s="184"/>
      <c r="AR888" s="184"/>
      <c r="AS888" s="184"/>
      <c r="AT888" s="184"/>
      <c r="AU888" s="184"/>
      <c r="AV888" s="184"/>
      <c r="AW888" s="184"/>
      <c r="AX888" s="184"/>
      <c r="AY888" s="187"/>
      <c r="AZ888" s="187"/>
    </row>
    <row r="889" spans="1:52" x14ac:dyDescent="0.25">
      <c r="A889" s="192">
        <f t="shared" si="13"/>
        <v>876</v>
      </c>
      <c r="B889" s="182"/>
      <c r="C889" s="202"/>
      <c r="D889" s="202"/>
      <c r="E889" s="202"/>
      <c r="F889" s="202"/>
      <c r="G889" s="202"/>
      <c r="H889" s="202"/>
      <c r="I889" s="184"/>
      <c r="J889" s="184"/>
      <c r="K889" s="184"/>
      <c r="L889" s="184"/>
      <c r="M889" s="184"/>
      <c r="N889" s="184"/>
      <c r="O889" s="211"/>
      <c r="P889" s="184"/>
      <c r="Q889" s="184"/>
      <c r="R889" s="184"/>
      <c r="S889" s="184"/>
      <c r="T889" s="184"/>
      <c r="U889" s="184"/>
      <c r="V889" s="184"/>
      <c r="W889" s="184"/>
      <c r="X889" s="184"/>
      <c r="Y889" s="184"/>
      <c r="Z889" s="184"/>
      <c r="AA889" s="184"/>
      <c r="AB889" s="184"/>
      <c r="AC889" s="184"/>
      <c r="AD889" s="184"/>
      <c r="AE889" s="184"/>
      <c r="AF889" s="184"/>
      <c r="AG889" s="184"/>
      <c r="AH889" s="197"/>
      <c r="AI889" s="184"/>
      <c r="AJ889" s="184"/>
      <c r="AK889" s="184"/>
      <c r="AL889" s="184"/>
      <c r="AM889" s="184"/>
      <c r="AN889" s="184"/>
      <c r="AO889" s="184"/>
      <c r="AP889" s="184"/>
      <c r="AQ889" s="184"/>
      <c r="AR889" s="184"/>
      <c r="AS889" s="184"/>
      <c r="AT889" s="184"/>
      <c r="AU889" s="184"/>
      <c r="AV889" s="184"/>
      <c r="AW889" s="184"/>
      <c r="AX889" s="184"/>
      <c r="AY889" s="187"/>
      <c r="AZ889" s="187"/>
    </row>
    <row r="890" spans="1:52" x14ac:dyDescent="0.25">
      <c r="A890" s="192">
        <f t="shared" si="13"/>
        <v>877</v>
      </c>
      <c r="B890" s="182"/>
      <c r="C890" s="202"/>
      <c r="D890" s="202"/>
      <c r="E890" s="202"/>
      <c r="F890" s="202"/>
      <c r="G890" s="202"/>
      <c r="H890" s="202"/>
      <c r="I890" s="184"/>
      <c r="J890" s="184"/>
      <c r="K890" s="184"/>
      <c r="L890" s="184"/>
      <c r="M890" s="184"/>
      <c r="N890" s="184"/>
      <c r="O890" s="211"/>
      <c r="P890" s="184"/>
      <c r="Q890" s="184"/>
      <c r="R890" s="184"/>
      <c r="S890" s="184"/>
      <c r="T890" s="184"/>
      <c r="U890" s="184"/>
      <c r="V890" s="184"/>
      <c r="W890" s="184"/>
      <c r="X890" s="184"/>
      <c r="Y890" s="184"/>
      <c r="Z890" s="184"/>
      <c r="AA890" s="184"/>
      <c r="AB890" s="184"/>
      <c r="AC890" s="184"/>
      <c r="AD890" s="184"/>
      <c r="AE890" s="184"/>
      <c r="AF890" s="184"/>
      <c r="AG890" s="184"/>
      <c r="AH890" s="197"/>
      <c r="AI890" s="184"/>
      <c r="AJ890" s="184"/>
      <c r="AK890" s="184"/>
      <c r="AL890" s="184"/>
      <c r="AM890" s="184"/>
      <c r="AN890" s="184"/>
      <c r="AO890" s="184"/>
      <c r="AP890" s="184"/>
      <c r="AQ890" s="184"/>
      <c r="AR890" s="184"/>
      <c r="AS890" s="184"/>
      <c r="AT890" s="184"/>
      <c r="AU890" s="184"/>
      <c r="AV890" s="184"/>
      <c r="AW890" s="184"/>
      <c r="AX890" s="184"/>
      <c r="AY890" s="187"/>
      <c r="AZ890" s="187"/>
    </row>
    <row r="891" spans="1:52" x14ac:dyDescent="0.25">
      <c r="A891" s="192">
        <f t="shared" si="13"/>
        <v>878</v>
      </c>
      <c r="B891" s="182"/>
      <c r="C891" s="202"/>
      <c r="D891" s="202"/>
      <c r="E891" s="202"/>
      <c r="F891" s="202"/>
      <c r="G891" s="202"/>
      <c r="H891" s="202"/>
      <c r="I891" s="184"/>
      <c r="J891" s="184"/>
      <c r="K891" s="184"/>
      <c r="L891" s="184"/>
      <c r="M891" s="184"/>
      <c r="N891" s="184"/>
      <c r="O891" s="211"/>
      <c r="P891" s="184"/>
      <c r="Q891" s="184"/>
      <c r="R891" s="184"/>
      <c r="S891" s="184"/>
      <c r="T891" s="184"/>
      <c r="U891" s="184"/>
      <c r="V891" s="184"/>
      <c r="W891" s="184"/>
      <c r="X891" s="184"/>
      <c r="Y891" s="184"/>
      <c r="Z891" s="184"/>
      <c r="AA891" s="184"/>
      <c r="AB891" s="184"/>
      <c r="AC891" s="184"/>
      <c r="AD891" s="184"/>
      <c r="AE891" s="184"/>
      <c r="AF891" s="184"/>
      <c r="AG891" s="184"/>
      <c r="AH891" s="197"/>
      <c r="AI891" s="184"/>
      <c r="AJ891" s="184"/>
      <c r="AK891" s="184"/>
      <c r="AL891" s="184"/>
      <c r="AM891" s="184"/>
      <c r="AN891" s="184"/>
      <c r="AO891" s="184"/>
      <c r="AP891" s="184"/>
      <c r="AQ891" s="184"/>
      <c r="AR891" s="184"/>
      <c r="AS891" s="184"/>
      <c r="AT891" s="184"/>
      <c r="AU891" s="184"/>
      <c r="AV891" s="184"/>
      <c r="AW891" s="184"/>
      <c r="AX891" s="184"/>
      <c r="AY891" s="187"/>
      <c r="AZ891" s="187"/>
    </row>
    <row r="892" spans="1:52" x14ac:dyDescent="0.25">
      <c r="A892" s="192">
        <f t="shared" si="13"/>
        <v>879</v>
      </c>
      <c r="B892" s="182"/>
      <c r="C892" s="202"/>
      <c r="D892" s="202"/>
      <c r="E892" s="202"/>
      <c r="F892" s="202"/>
      <c r="G892" s="202"/>
      <c r="H892" s="202"/>
      <c r="I892" s="184"/>
      <c r="J892" s="184"/>
      <c r="K892" s="184"/>
      <c r="L892" s="184"/>
      <c r="M892" s="184"/>
      <c r="N892" s="184"/>
      <c r="O892" s="211"/>
      <c r="P892" s="184"/>
      <c r="Q892" s="184"/>
      <c r="R892" s="184"/>
      <c r="S892" s="184"/>
      <c r="T892" s="184"/>
      <c r="U892" s="184"/>
      <c r="V892" s="184"/>
      <c r="W892" s="184"/>
      <c r="X892" s="184"/>
      <c r="Y892" s="184"/>
      <c r="Z892" s="184"/>
      <c r="AA892" s="184"/>
      <c r="AB892" s="184"/>
      <c r="AC892" s="184"/>
      <c r="AD892" s="184"/>
      <c r="AE892" s="184"/>
      <c r="AF892" s="184"/>
      <c r="AG892" s="184"/>
      <c r="AH892" s="197"/>
      <c r="AI892" s="184"/>
      <c r="AJ892" s="184"/>
      <c r="AK892" s="184"/>
      <c r="AL892" s="184"/>
      <c r="AM892" s="184"/>
      <c r="AN892" s="184"/>
      <c r="AO892" s="184"/>
      <c r="AP892" s="184"/>
      <c r="AQ892" s="184"/>
      <c r="AR892" s="184"/>
      <c r="AS892" s="184"/>
      <c r="AT892" s="184"/>
      <c r="AU892" s="184"/>
      <c r="AV892" s="184"/>
      <c r="AW892" s="184"/>
      <c r="AX892" s="184"/>
      <c r="AY892" s="187"/>
      <c r="AZ892" s="187"/>
    </row>
    <row r="893" spans="1:52" x14ac:dyDescent="0.25">
      <c r="A893" s="192">
        <f t="shared" si="13"/>
        <v>880</v>
      </c>
      <c r="B893" s="182"/>
      <c r="C893" s="202"/>
      <c r="D893" s="202"/>
      <c r="E893" s="202"/>
      <c r="F893" s="202"/>
      <c r="G893" s="202"/>
      <c r="H893" s="202"/>
      <c r="I893" s="184"/>
      <c r="J893" s="184"/>
      <c r="K893" s="184"/>
      <c r="L893" s="184"/>
      <c r="M893" s="184"/>
      <c r="N893" s="184"/>
      <c r="O893" s="211"/>
      <c r="P893" s="184"/>
      <c r="Q893" s="184"/>
      <c r="R893" s="184"/>
      <c r="S893" s="184"/>
      <c r="T893" s="184"/>
      <c r="U893" s="184"/>
      <c r="V893" s="184"/>
      <c r="W893" s="184"/>
      <c r="X893" s="184"/>
      <c r="Y893" s="184"/>
      <c r="Z893" s="184"/>
      <c r="AA893" s="184"/>
      <c r="AB893" s="184"/>
      <c r="AC893" s="184"/>
      <c r="AD893" s="184"/>
      <c r="AE893" s="184"/>
      <c r="AF893" s="184"/>
      <c r="AG893" s="184"/>
      <c r="AH893" s="197"/>
      <c r="AI893" s="184"/>
      <c r="AJ893" s="184"/>
      <c r="AK893" s="184"/>
      <c r="AL893" s="184"/>
      <c r="AM893" s="184"/>
      <c r="AN893" s="184"/>
      <c r="AO893" s="184"/>
      <c r="AP893" s="184"/>
      <c r="AQ893" s="184"/>
      <c r="AR893" s="184"/>
      <c r="AS893" s="184"/>
      <c r="AT893" s="184"/>
      <c r="AU893" s="184"/>
      <c r="AV893" s="184"/>
      <c r="AW893" s="184"/>
      <c r="AX893" s="184"/>
      <c r="AY893" s="187"/>
      <c r="AZ893" s="187"/>
    </row>
    <row r="894" spans="1:52" x14ac:dyDescent="0.25">
      <c r="A894" s="192">
        <f t="shared" si="13"/>
        <v>881</v>
      </c>
      <c r="B894" s="182"/>
      <c r="C894" s="202"/>
      <c r="D894" s="202"/>
      <c r="E894" s="202"/>
      <c r="F894" s="202"/>
      <c r="G894" s="202"/>
      <c r="H894" s="202"/>
      <c r="I894" s="184"/>
      <c r="J894" s="184"/>
      <c r="K894" s="184"/>
      <c r="L894" s="184"/>
      <c r="M894" s="184"/>
      <c r="N894" s="184"/>
      <c r="O894" s="211"/>
      <c r="P894" s="184"/>
      <c r="Q894" s="184"/>
      <c r="R894" s="184"/>
      <c r="S894" s="184"/>
      <c r="T894" s="184"/>
      <c r="U894" s="184"/>
      <c r="V894" s="184"/>
      <c r="W894" s="184"/>
      <c r="X894" s="184"/>
      <c r="Y894" s="184"/>
      <c r="Z894" s="184"/>
      <c r="AA894" s="184"/>
      <c r="AB894" s="184"/>
      <c r="AC894" s="184"/>
      <c r="AD894" s="184"/>
      <c r="AE894" s="184"/>
      <c r="AF894" s="184"/>
      <c r="AG894" s="184"/>
      <c r="AH894" s="197"/>
      <c r="AI894" s="184"/>
      <c r="AJ894" s="184"/>
      <c r="AK894" s="184"/>
      <c r="AL894" s="184"/>
      <c r="AM894" s="184"/>
      <c r="AN894" s="184"/>
      <c r="AO894" s="184"/>
      <c r="AP894" s="184"/>
      <c r="AQ894" s="184"/>
      <c r="AR894" s="184"/>
      <c r="AS894" s="184"/>
      <c r="AT894" s="184"/>
      <c r="AU894" s="184"/>
      <c r="AV894" s="184"/>
      <c r="AW894" s="184"/>
      <c r="AX894" s="184"/>
      <c r="AY894" s="187"/>
      <c r="AZ894" s="187"/>
    </row>
    <row r="895" spans="1:52" x14ac:dyDescent="0.25">
      <c r="A895" s="192">
        <f t="shared" si="13"/>
        <v>882</v>
      </c>
      <c r="B895" s="182"/>
      <c r="C895" s="202"/>
      <c r="D895" s="202"/>
      <c r="E895" s="202"/>
      <c r="F895" s="202"/>
      <c r="G895" s="202"/>
      <c r="H895" s="202"/>
      <c r="I895" s="184"/>
      <c r="J895" s="184"/>
      <c r="K895" s="184"/>
      <c r="L895" s="184"/>
      <c r="M895" s="184"/>
      <c r="N895" s="184"/>
      <c r="O895" s="211"/>
      <c r="P895" s="184"/>
      <c r="Q895" s="184"/>
      <c r="R895" s="184"/>
      <c r="S895" s="184"/>
      <c r="T895" s="184"/>
      <c r="U895" s="184"/>
      <c r="V895" s="184"/>
      <c r="W895" s="184"/>
      <c r="X895" s="184"/>
      <c r="Y895" s="184"/>
      <c r="Z895" s="184"/>
      <c r="AA895" s="184"/>
      <c r="AB895" s="184"/>
      <c r="AC895" s="184"/>
      <c r="AD895" s="184"/>
      <c r="AE895" s="184"/>
      <c r="AF895" s="184"/>
      <c r="AG895" s="184"/>
      <c r="AH895" s="197"/>
      <c r="AI895" s="184"/>
      <c r="AJ895" s="184"/>
      <c r="AK895" s="184"/>
      <c r="AL895" s="184"/>
      <c r="AM895" s="184"/>
      <c r="AN895" s="184"/>
      <c r="AO895" s="184"/>
      <c r="AP895" s="184"/>
      <c r="AQ895" s="184"/>
      <c r="AR895" s="184"/>
      <c r="AS895" s="184"/>
      <c r="AT895" s="184"/>
      <c r="AU895" s="184"/>
      <c r="AV895" s="184"/>
      <c r="AW895" s="184"/>
      <c r="AX895" s="184"/>
      <c r="AY895" s="187"/>
      <c r="AZ895" s="187"/>
    </row>
    <row r="896" spans="1:52" x14ac:dyDescent="0.25">
      <c r="A896" s="192">
        <f t="shared" si="13"/>
        <v>883</v>
      </c>
      <c r="B896" s="182"/>
      <c r="C896" s="202"/>
      <c r="D896" s="202"/>
      <c r="E896" s="202"/>
      <c r="F896" s="202"/>
      <c r="G896" s="202"/>
      <c r="H896" s="202"/>
      <c r="I896" s="184"/>
      <c r="J896" s="184"/>
      <c r="K896" s="184"/>
      <c r="L896" s="184"/>
      <c r="M896" s="184"/>
      <c r="N896" s="184"/>
      <c r="O896" s="211"/>
      <c r="P896" s="184"/>
      <c r="Q896" s="184"/>
      <c r="R896" s="184"/>
      <c r="S896" s="184"/>
      <c r="T896" s="184"/>
      <c r="U896" s="184"/>
      <c r="V896" s="184"/>
      <c r="W896" s="184"/>
      <c r="X896" s="184"/>
      <c r="Y896" s="184"/>
      <c r="Z896" s="184"/>
      <c r="AA896" s="184"/>
      <c r="AB896" s="184"/>
      <c r="AC896" s="184"/>
      <c r="AD896" s="184"/>
      <c r="AE896" s="184"/>
      <c r="AF896" s="184"/>
      <c r="AG896" s="184"/>
      <c r="AH896" s="197"/>
      <c r="AI896" s="184"/>
      <c r="AJ896" s="184"/>
      <c r="AK896" s="184"/>
      <c r="AL896" s="184"/>
      <c r="AM896" s="184"/>
      <c r="AN896" s="184"/>
      <c r="AO896" s="184"/>
      <c r="AP896" s="184"/>
      <c r="AQ896" s="184"/>
      <c r="AR896" s="184"/>
      <c r="AS896" s="184"/>
      <c r="AT896" s="184"/>
      <c r="AU896" s="184"/>
      <c r="AV896" s="184"/>
      <c r="AW896" s="184"/>
      <c r="AX896" s="184"/>
      <c r="AY896" s="187"/>
      <c r="AZ896" s="187"/>
    </row>
    <row r="897" spans="1:52" x14ac:dyDescent="0.25">
      <c r="A897" s="192">
        <f t="shared" si="13"/>
        <v>884</v>
      </c>
      <c r="B897" s="182"/>
      <c r="C897" s="202"/>
      <c r="D897" s="202"/>
      <c r="E897" s="202"/>
      <c r="F897" s="202"/>
      <c r="G897" s="202"/>
      <c r="H897" s="202"/>
      <c r="I897" s="184"/>
      <c r="J897" s="184"/>
      <c r="K897" s="184"/>
      <c r="L897" s="184"/>
      <c r="M897" s="184"/>
      <c r="N897" s="184"/>
      <c r="O897" s="211"/>
      <c r="P897" s="184"/>
      <c r="Q897" s="184"/>
      <c r="R897" s="184"/>
      <c r="S897" s="184"/>
      <c r="T897" s="184"/>
      <c r="U897" s="184"/>
      <c r="V897" s="184"/>
      <c r="W897" s="184"/>
      <c r="X897" s="184"/>
      <c r="Y897" s="184"/>
      <c r="Z897" s="184"/>
      <c r="AA897" s="184"/>
      <c r="AB897" s="184"/>
      <c r="AC897" s="184"/>
      <c r="AD897" s="184"/>
      <c r="AE897" s="184"/>
      <c r="AF897" s="184"/>
      <c r="AG897" s="184"/>
      <c r="AH897" s="197"/>
      <c r="AI897" s="184"/>
      <c r="AJ897" s="184"/>
      <c r="AK897" s="184"/>
      <c r="AL897" s="184"/>
      <c r="AM897" s="184"/>
      <c r="AN897" s="184"/>
      <c r="AO897" s="184"/>
      <c r="AP897" s="184"/>
      <c r="AQ897" s="184"/>
      <c r="AR897" s="184"/>
      <c r="AS897" s="184"/>
      <c r="AT897" s="184"/>
      <c r="AU897" s="184"/>
      <c r="AV897" s="184"/>
      <c r="AW897" s="184"/>
      <c r="AX897" s="184"/>
      <c r="AY897" s="187"/>
      <c r="AZ897" s="187"/>
    </row>
    <row r="898" spans="1:52" x14ac:dyDescent="0.25">
      <c r="A898" s="192">
        <f t="shared" si="13"/>
        <v>885</v>
      </c>
      <c r="B898" s="182"/>
      <c r="C898" s="202"/>
      <c r="D898" s="202"/>
      <c r="E898" s="202"/>
      <c r="F898" s="202"/>
      <c r="G898" s="202"/>
      <c r="H898" s="202"/>
      <c r="I898" s="184"/>
      <c r="J898" s="184"/>
      <c r="K898" s="184"/>
      <c r="L898" s="184"/>
      <c r="M898" s="184"/>
      <c r="N898" s="184"/>
      <c r="O898" s="211"/>
      <c r="P898" s="184"/>
      <c r="Q898" s="184"/>
      <c r="R898" s="184"/>
      <c r="S898" s="184"/>
      <c r="T898" s="184"/>
      <c r="U898" s="184"/>
      <c r="V898" s="184"/>
      <c r="W898" s="184"/>
      <c r="X898" s="184"/>
      <c r="Y898" s="184"/>
      <c r="Z898" s="184"/>
      <c r="AA898" s="184"/>
      <c r="AB898" s="184"/>
      <c r="AC898" s="184"/>
      <c r="AD898" s="184"/>
      <c r="AE898" s="184"/>
      <c r="AF898" s="184"/>
      <c r="AG898" s="184"/>
      <c r="AH898" s="197"/>
      <c r="AI898" s="184"/>
      <c r="AJ898" s="184"/>
      <c r="AK898" s="184"/>
      <c r="AL898" s="184"/>
      <c r="AM898" s="184"/>
      <c r="AN898" s="184"/>
      <c r="AO898" s="184"/>
      <c r="AP898" s="184"/>
      <c r="AQ898" s="184"/>
      <c r="AR898" s="184"/>
      <c r="AS898" s="184"/>
      <c r="AT898" s="184"/>
      <c r="AU898" s="184"/>
      <c r="AV898" s="184"/>
      <c r="AW898" s="184"/>
      <c r="AX898" s="184"/>
      <c r="AY898" s="187"/>
      <c r="AZ898" s="187"/>
    </row>
    <row r="899" spans="1:52" x14ac:dyDescent="0.25">
      <c r="A899" s="192">
        <f t="shared" si="13"/>
        <v>886</v>
      </c>
      <c r="B899" s="182"/>
      <c r="C899" s="202"/>
      <c r="D899" s="202"/>
      <c r="E899" s="202"/>
      <c r="F899" s="202"/>
      <c r="G899" s="202"/>
      <c r="H899" s="202"/>
      <c r="I899" s="184"/>
      <c r="J899" s="184"/>
      <c r="K899" s="184"/>
      <c r="L899" s="184"/>
      <c r="M899" s="184"/>
      <c r="N899" s="184"/>
      <c r="O899" s="211"/>
      <c r="P899" s="184"/>
      <c r="Q899" s="184"/>
      <c r="R899" s="184"/>
      <c r="S899" s="184"/>
      <c r="T899" s="184"/>
      <c r="U899" s="184"/>
      <c r="V899" s="184"/>
      <c r="W899" s="184"/>
      <c r="X899" s="184"/>
      <c r="Y899" s="184"/>
      <c r="Z899" s="184"/>
      <c r="AA899" s="184"/>
      <c r="AB899" s="184"/>
      <c r="AC899" s="184"/>
      <c r="AD899" s="184"/>
      <c r="AE899" s="184"/>
      <c r="AF899" s="184"/>
      <c r="AG899" s="184"/>
      <c r="AH899" s="197"/>
      <c r="AI899" s="184"/>
      <c r="AJ899" s="184"/>
      <c r="AK899" s="184"/>
      <c r="AL899" s="184"/>
      <c r="AM899" s="184"/>
      <c r="AN899" s="184"/>
      <c r="AO899" s="184"/>
      <c r="AP899" s="184"/>
      <c r="AQ899" s="184"/>
      <c r="AR899" s="184"/>
      <c r="AS899" s="184"/>
      <c r="AT899" s="184"/>
      <c r="AU899" s="184"/>
      <c r="AV899" s="184"/>
      <c r="AW899" s="184"/>
      <c r="AX899" s="184"/>
      <c r="AY899" s="187"/>
      <c r="AZ899" s="187"/>
    </row>
    <row r="900" spans="1:52" x14ac:dyDescent="0.25">
      <c r="A900" s="192">
        <f t="shared" si="13"/>
        <v>887</v>
      </c>
      <c r="B900" s="182"/>
      <c r="C900" s="202"/>
      <c r="D900" s="202"/>
      <c r="E900" s="202"/>
      <c r="F900" s="202"/>
      <c r="G900" s="202"/>
      <c r="H900" s="202"/>
      <c r="I900" s="184"/>
      <c r="J900" s="184"/>
      <c r="K900" s="184"/>
      <c r="L900" s="184"/>
      <c r="M900" s="184"/>
      <c r="N900" s="184"/>
      <c r="O900" s="211"/>
      <c r="P900" s="184"/>
      <c r="Q900" s="184"/>
      <c r="R900" s="184"/>
      <c r="S900" s="184"/>
      <c r="T900" s="184"/>
      <c r="U900" s="184"/>
      <c r="V900" s="184"/>
      <c r="W900" s="184"/>
      <c r="X900" s="184"/>
      <c r="Y900" s="184"/>
      <c r="Z900" s="184"/>
      <c r="AA900" s="184"/>
      <c r="AB900" s="184"/>
      <c r="AC900" s="184"/>
      <c r="AD900" s="184"/>
      <c r="AE900" s="184"/>
      <c r="AF900" s="184"/>
      <c r="AG900" s="184"/>
      <c r="AH900" s="197"/>
      <c r="AI900" s="184"/>
      <c r="AJ900" s="184"/>
      <c r="AK900" s="184"/>
      <c r="AL900" s="184"/>
      <c r="AM900" s="184"/>
      <c r="AN900" s="184"/>
      <c r="AO900" s="184"/>
      <c r="AP900" s="184"/>
      <c r="AQ900" s="184"/>
      <c r="AR900" s="184"/>
      <c r="AS900" s="184"/>
      <c r="AT900" s="184"/>
      <c r="AU900" s="184"/>
      <c r="AV900" s="184"/>
      <c r="AW900" s="184"/>
      <c r="AX900" s="184"/>
      <c r="AY900" s="187"/>
      <c r="AZ900" s="187"/>
    </row>
    <row r="901" spans="1:52" x14ac:dyDescent="0.25">
      <c r="A901" s="192">
        <f t="shared" si="13"/>
        <v>888</v>
      </c>
      <c r="B901" s="182"/>
      <c r="C901" s="202"/>
      <c r="D901" s="202"/>
      <c r="E901" s="202"/>
      <c r="F901" s="202"/>
      <c r="G901" s="202"/>
      <c r="H901" s="202"/>
      <c r="I901" s="184"/>
      <c r="J901" s="184"/>
      <c r="K901" s="184"/>
      <c r="L901" s="184"/>
      <c r="M901" s="184"/>
      <c r="N901" s="184"/>
      <c r="O901" s="211"/>
      <c r="P901" s="184"/>
      <c r="Q901" s="184"/>
      <c r="R901" s="184"/>
      <c r="S901" s="184"/>
      <c r="T901" s="184"/>
      <c r="U901" s="184"/>
      <c r="V901" s="184"/>
      <c r="W901" s="184"/>
      <c r="X901" s="184"/>
      <c r="Y901" s="184"/>
      <c r="Z901" s="184"/>
      <c r="AA901" s="184"/>
      <c r="AB901" s="184"/>
      <c r="AC901" s="184"/>
      <c r="AD901" s="184"/>
      <c r="AE901" s="184"/>
      <c r="AF901" s="184"/>
      <c r="AG901" s="184"/>
      <c r="AH901" s="197"/>
      <c r="AI901" s="184"/>
      <c r="AJ901" s="184"/>
      <c r="AK901" s="184"/>
      <c r="AL901" s="184"/>
      <c r="AM901" s="184"/>
      <c r="AN901" s="184"/>
      <c r="AO901" s="184"/>
      <c r="AP901" s="184"/>
      <c r="AQ901" s="184"/>
      <c r="AR901" s="184"/>
      <c r="AS901" s="184"/>
      <c r="AT901" s="184"/>
      <c r="AU901" s="184"/>
      <c r="AV901" s="184"/>
      <c r="AW901" s="184"/>
      <c r="AX901" s="184"/>
      <c r="AY901" s="187"/>
      <c r="AZ901" s="187"/>
    </row>
    <row r="902" spans="1:52" x14ac:dyDescent="0.25">
      <c r="A902" s="192">
        <f t="shared" si="13"/>
        <v>889</v>
      </c>
      <c r="B902" s="182"/>
      <c r="C902" s="202"/>
      <c r="D902" s="202"/>
      <c r="E902" s="202"/>
      <c r="F902" s="202"/>
      <c r="G902" s="202"/>
      <c r="H902" s="202"/>
      <c r="I902" s="184"/>
      <c r="J902" s="184"/>
      <c r="K902" s="184"/>
      <c r="L902" s="184"/>
      <c r="M902" s="184"/>
      <c r="N902" s="184"/>
      <c r="O902" s="211"/>
      <c r="P902" s="184"/>
      <c r="Q902" s="184"/>
      <c r="R902" s="184"/>
      <c r="S902" s="184"/>
      <c r="T902" s="184"/>
      <c r="U902" s="184"/>
      <c r="V902" s="184"/>
      <c r="W902" s="184"/>
      <c r="X902" s="184"/>
      <c r="Y902" s="184"/>
      <c r="Z902" s="184"/>
      <c r="AA902" s="184"/>
      <c r="AB902" s="184"/>
      <c r="AC902" s="184"/>
      <c r="AD902" s="184"/>
      <c r="AE902" s="184"/>
      <c r="AF902" s="184"/>
      <c r="AG902" s="184"/>
      <c r="AH902" s="197"/>
      <c r="AI902" s="184"/>
      <c r="AJ902" s="184"/>
      <c r="AK902" s="184"/>
      <c r="AL902" s="184"/>
      <c r="AM902" s="184"/>
      <c r="AN902" s="184"/>
      <c r="AO902" s="184"/>
      <c r="AP902" s="184"/>
      <c r="AQ902" s="184"/>
      <c r="AR902" s="184"/>
      <c r="AS902" s="184"/>
      <c r="AT902" s="184"/>
      <c r="AU902" s="184"/>
      <c r="AV902" s="184"/>
      <c r="AW902" s="184"/>
      <c r="AX902" s="184"/>
      <c r="AY902" s="187"/>
      <c r="AZ902" s="187"/>
    </row>
    <row r="903" spans="1:52" x14ac:dyDescent="0.25">
      <c r="A903" s="192">
        <f t="shared" si="13"/>
        <v>890</v>
      </c>
      <c r="B903" s="182"/>
      <c r="C903" s="202"/>
      <c r="D903" s="202"/>
      <c r="E903" s="202"/>
      <c r="F903" s="202"/>
      <c r="G903" s="202"/>
      <c r="H903" s="202"/>
      <c r="I903" s="184"/>
      <c r="J903" s="184"/>
      <c r="K903" s="184"/>
      <c r="L903" s="184"/>
      <c r="M903" s="184"/>
      <c r="N903" s="184"/>
      <c r="O903" s="211"/>
      <c r="P903" s="184"/>
      <c r="Q903" s="184"/>
      <c r="R903" s="184"/>
      <c r="S903" s="184"/>
      <c r="T903" s="184"/>
      <c r="U903" s="184"/>
      <c r="V903" s="184"/>
      <c r="W903" s="184"/>
      <c r="X903" s="184"/>
      <c r="Y903" s="184"/>
      <c r="Z903" s="184"/>
      <c r="AA903" s="184"/>
      <c r="AB903" s="184"/>
      <c r="AC903" s="184"/>
      <c r="AD903" s="184"/>
      <c r="AE903" s="184"/>
      <c r="AF903" s="184"/>
      <c r="AG903" s="184"/>
      <c r="AH903" s="197"/>
      <c r="AI903" s="184"/>
      <c r="AJ903" s="184"/>
      <c r="AK903" s="184"/>
      <c r="AL903" s="184"/>
      <c r="AM903" s="184"/>
      <c r="AN903" s="184"/>
      <c r="AO903" s="184"/>
      <c r="AP903" s="184"/>
      <c r="AQ903" s="184"/>
      <c r="AR903" s="184"/>
      <c r="AS903" s="184"/>
      <c r="AT903" s="184"/>
      <c r="AU903" s="184"/>
      <c r="AV903" s="184"/>
      <c r="AW903" s="184"/>
      <c r="AX903" s="184"/>
      <c r="AY903" s="187"/>
      <c r="AZ903" s="187"/>
    </row>
    <row r="904" spans="1:52" x14ac:dyDescent="0.25">
      <c r="A904" s="192">
        <f t="shared" si="13"/>
        <v>891</v>
      </c>
      <c r="B904" s="182"/>
      <c r="C904" s="202"/>
      <c r="D904" s="202"/>
      <c r="E904" s="202"/>
      <c r="F904" s="202"/>
      <c r="G904" s="202"/>
      <c r="H904" s="202"/>
      <c r="I904" s="184"/>
      <c r="J904" s="184"/>
      <c r="K904" s="184"/>
      <c r="L904" s="184"/>
      <c r="M904" s="184"/>
      <c r="N904" s="184"/>
      <c r="O904" s="211"/>
      <c r="P904" s="184"/>
      <c r="Q904" s="184"/>
      <c r="R904" s="184"/>
      <c r="S904" s="184"/>
      <c r="T904" s="184"/>
      <c r="U904" s="184"/>
      <c r="V904" s="184"/>
      <c r="W904" s="184"/>
      <c r="X904" s="184"/>
      <c r="Y904" s="184"/>
      <c r="Z904" s="184"/>
      <c r="AA904" s="184"/>
      <c r="AB904" s="184"/>
      <c r="AC904" s="184"/>
      <c r="AD904" s="184"/>
      <c r="AE904" s="184"/>
      <c r="AF904" s="184"/>
      <c r="AG904" s="184"/>
      <c r="AH904" s="197"/>
      <c r="AI904" s="184"/>
      <c r="AJ904" s="184"/>
      <c r="AK904" s="184"/>
      <c r="AL904" s="184"/>
      <c r="AM904" s="184"/>
      <c r="AN904" s="184"/>
      <c r="AO904" s="184"/>
      <c r="AP904" s="184"/>
      <c r="AQ904" s="184"/>
      <c r="AR904" s="184"/>
      <c r="AS904" s="184"/>
      <c r="AT904" s="184"/>
      <c r="AU904" s="184"/>
      <c r="AV904" s="184"/>
      <c r="AW904" s="184"/>
      <c r="AX904" s="184"/>
      <c r="AY904" s="187"/>
      <c r="AZ904" s="187"/>
    </row>
    <row r="905" spans="1:52" x14ac:dyDescent="0.25">
      <c r="A905" s="192">
        <f t="shared" si="13"/>
        <v>892</v>
      </c>
      <c r="B905" s="182"/>
      <c r="C905" s="202"/>
      <c r="D905" s="202"/>
      <c r="E905" s="202"/>
      <c r="F905" s="202"/>
      <c r="G905" s="202"/>
      <c r="H905" s="202"/>
      <c r="I905" s="184"/>
      <c r="J905" s="184"/>
      <c r="K905" s="184"/>
      <c r="L905" s="184"/>
      <c r="M905" s="184"/>
      <c r="N905" s="184"/>
      <c r="O905" s="211"/>
      <c r="P905" s="184"/>
      <c r="Q905" s="184"/>
      <c r="R905" s="184"/>
      <c r="S905" s="184"/>
      <c r="T905" s="184"/>
      <c r="U905" s="184"/>
      <c r="V905" s="184"/>
      <c r="W905" s="184"/>
      <c r="X905" s="184"/>
      <c r="Y905" s="184"/>
      <c r="Z905" s="184"/>
      <c r="AA905" s="184"/>
      <c r="AB905" s="184"/>
      <c r="AC905" s="184"/>
      <c r="AD905" s="184"/>
      <c r="AE905" s="184"/>
      <c r="AF905" s="184"/>
      <c r="AG905" s="184"/>
      <c r="AH905" s="197"/>
      <c r="AI905" s="184"/>
      <c r="AJ905" s="184"/>
      <c r="AK905" s="184"/>
      <c r="AL905" s="184"/>
      <c r="AM905" s="184"/>
      <c r="AN905" s="184"/>
      <c r="AO905" s="184"/>
      <c r="AP905" s="184"/>
      <c r="AQ905" s="184"/>
      <c r="AR905" s="184"/>
      <c r="AS905" s="184"/>
      <c r="AT905" s="184"/>
      <c r="AU905" s="184"/>
      <c r="AV905" s="184"/>
      <c r="AW905" s="184"/>
      <c r="AX905" s="184"/>
      <c r="AY905" s="187"/>
      <c r="AZ905" s="187"/>
    </row>
    <row r="906" spans="1:52" x14ac:dyDescent="0.25">
      <c r="A906" s="192">
        <f t="shared" si="13"/>
        <v>893</v>
      </c>
      <c r="B906" s="182"/>
      <c r="C906" s="202"/>
      <c r="D906" s="202"/>
      <c r="E906" s="202"/>
      <c r="F906" s="202"/>
      <c r="G906" s="202"/>
      <c r="H906" s="202"/>
      <c r="I906" s="184"/>
      <c r="J906" s="184"/>
      <c r="K906" s="184"/>
      <c r="L906" s="184"/>
      <c r="M906" s="184"/>
      <c r="N906" s="184"/>
      <c r="O906" s="211"/>
      <c r="P906" s="184"/>
      <c r="Q906" s="184"/>
      <c r="R906" s="184"/>
      <c r="S906" s="184"/>
      <c r="T906" s="184"/>
      <c r="U906" s="184"/>
      <c r="V906" s="184"/>
      <c r="W906" s="184"/>
      <c r="X906" s="184"/>
      <c r="Y906" s="184"/>
      <c r="Z906" s="184"/>
      <c r="AA906" s="184"/>
      <c r="AB906" s="184"/>
      <c r="AC906" s="184"/>
      <c r="AD906" s="184"/>
      <c r="AE906" s="184"/>
      <c r="AF906" s="184"/>
      <c r="AG906" s="184"/>
      <c r="AH906" s="197"/>
      <c r="AI906" s="184"/>
      <c r="AJ906" s="184"/>
      <c r="AK906" s="184"/>
      <c r="AL906" s="184"/>
      <c r="AM906" s="184"/>
      <c r="AN906" s="184"/>
      <c r="AO906" s="184"/>
      <c r="AP906" s="184"/>
      <c r="AQ906" s="184"/>
      <c r="AR906" s="184"/>
      <c r="AS906" s="184"/>
      <c r="AT906" s="184"/>
      <c r="AU906" s="184"/>
      <c r="AV906" s="184"/>
      <c r="AW906" s="184"/>
      <c r="AX906" s="184"/>
      <c r="AY906" s="187"/>
      <c r="AZ906" s="187"/>
    </row>
    <row r="907" spans="1:52" x14ac:dyDescent="0.25">
      <c r="A907" s="192">
        <f t="shared" si="13"/>
        <v>894</v>
      </c>
      <c r="B907" s="182"/>
      <c r="C907" s="202"/>
      <c r="D907" s="202"/>
      <c r="E907" s="202"/>
      <c r="F907" s="202"/>
      <c r="G907" s="202"/>
      <c r="H907" s="202"/>
      <c r="I907" s="184"/>
      <c r="J907" s="184"/>
      <c r="K907" s="184"/>
      <c r="L907" s="184"/>
      <c r="M907" s="184"/>
      <c r="N907" s="184"/>
      <c r="O907" s="211"/>
      <c r="P907" s="184"/>
      <c r="Q907" s="184"/>
      <c r="R907" s="184"/>
      <c r="S907" s="184"/>
      <c r="T907" s="184"/>
      <c r="U907" s="184"/>
      <c r="V907" s="184"/>
      <c r="W907" s="184"/>
      <c r="X907" s="184"/>
      <c r="Y907" s="184"/>
      <c r="Z907" s="184"/>
      <c r="AA907" s="184"/>
      <c r="AB907" s="184"/>
      <c r="AC907" s="184"/>
      <c r="AD907" s="184"/>
      <c r="AE907" s="184"/>
      <c r="AF907" s="184"/>
      <c r="AG907" s="184"/>
      <c r="AH907" s="197"/>
      <c r="AI907" s="184"/>
      <c r="AJ907" s="184"/>
      <c r="AK907" s="184"/>
      <c r="AL907" s="184"/>
      <c r="AM907" s="184"/>
      <c r="AN907" s="184"/>
      <c r="AO907" s="184"/>
      <c r="AP907" s="184"/>
      <c r="AQ907" s="184"/>
      <c r="AR907" s="184"/>
      <c r="AS907" s="184"/>
      <c r="AT907" s="184"/>
      <c r="AU907" s="184"/>
      <c r="AV907" s="184"/>
      <c r="AW907" s="184"/>
      <c r="AX907" s="184"/>
      <c r="AY907" s="187"/>
      <c r="AZ907" s="187"/>
    </row>
    <row r="908" spans="1:52" x14ac:dyDescent="0.25">
      <c r="A908" s="192">
        <f t="shared" si="13"/>
        <v>895</v>
      </c>
      <c r="B908" s="182"/>
      <c r="C908" s="202"/>
      <c r="D908" s="202"/>
      <c r="E908" s="202"/>
      <c r="F908" s="202"/>
      <c r="G908" s="202"/>
      <c r="H908" s="202"/>
      <c r="I908" s="184"/>
      <c r="J908" s="184"/>
      <c r="K908" s="184"/>
      <c r="L908" s="184"/>
      <c r="M908" s="184"/>
      <c r="N908" s="184"/>
      <c r="O908" s="211"/>
      <c r="P908" s="184"/>
      <c r="Q908" s="184"/>
      <c r="R908" s="184"/>
      <c r="S908" s="184"/>
      <c r="T908" s="184"/>
      <c r="U908" s="184"/>
      <c r="V908" s="184"/>
      <c r="W908" s="184"/>
      <c r="X908" s="184"/>
      <c r="Y908" s="184"/>
      <c r="Z908" s="184"/>
      <c r="AA908" s="184"/>
      <c r="AB908" s="184"/>
      <c r="AC908" s="184"/>
      <c r="AD908" s="184"/>
      <c r="AE908" s="184"/>
      <c r="AF908" s="184"/>
      <c r="AG908" s="184"/>
      <c r="AH908" s="197"/>
      <c r="AI908" s="184"/>
      <c r="AJ908" s="184"/>
      <c r="AK908" s="184"/>
      <c r="AL908" s="184"/>
      <c r="AM908" s="184"/>
      <c r="AN908" s="184"/>
      <c r="AO908" s="184"/>
      <c r="AP908" s="184"/>
      <c r="AQ908" s="184"/>
      <c r="AR908" s="184"/>
      <c r="AS908" s="184"/>
      <c r="AT908" s="184"/>
      <c r="AU908" s="184"/>
      <c r="AV908" s="184"/>
      <c r="AW908" s="184"/>
      <c r="AX908" s="184"/>
      <c r="AY908" s="187"/>
      <c r="AZ908" s="187"/>
    </row>
    <row r="909" spans="1:52" x14ac:dyDescent="0.25">
      <c r="A909" s="192">
        <f t="shared" si="13"/>
        <v>896</v>
      </c>
      <c r="B909" s="182"/>
      <c r="C909" s="202"/>
      <c r="D909" s="202"/>
      <c r="E909" s="202"/>
      <c r="F909" s="202"/>
      <c r="G909" s="202"/>
      <c r="H909" s="202"/>
      <c r="I909" s="184"/>
      <c r="J909" s="184"/>
      <c r="K909" s="184"/>
      <c r="L909" s="184"/>
      <c r="M909" s="184"/>
      <c r="N909" s="184"/>
      <c r="O909" s="211"/>
      <c r="P909" s="184"/>
      <c r="Q909" s="184"/>
      <c r="R909" s="184"/>
      <c r="S909" s="184"/>
      <c r="T909" s="184"/>
      <c r="U909" s="184"/>
      <c r="V909" s="184"/>
      <c r="W909" s="184"/>
      <c r="X909" s="184"/>
      <c r="Y909" s="184"/>
      <c r="Z909" s="184"/>
      <c r="AA909" s="184"/>
      <c r="AB909" s="184"/>
      <c r="AC909" s="184"/>
      <c r="AD909" s="184"/>
      <c r="AE909" s="184"/>
      <c r="AF909" s="184"/>
      <c r="AG909" s="184"/>
      <c r="AH909" s="197"/>
      <c r="AI909" s="184"/>
      <c r="AJ909" s="184"/>
      <c r="AK909" s="184"/>
      <c r="AL909" s="184"/>
      <c r="AM909" s="184"/>
      <c r="AN909" s="184"/>
      <c r="AO909" s="184"/>
      <c r="AP909" s="184"/>
      <c r="AQ909" s="184"/>
      <c r="AR909" s="184"/>
      <c r="AS909" s="184"/>
      <c r="AT909" s="184"/>
      <c r="AU909" s="184"/>
      <c r="AV909" s="184"/>
      <c r="AW909" s="184"/>
      <c r="AX909" s="184"/>
      <c r="AY909" s="187"/>
      <c r="AZ909" s="187"/>
    </row>
    <row r="910" spans="1:52" x14ac:dyDescent="0.25">
      <c r="A910" s="192">
        <f t="shared" si="13"/>
        <v>897</v>
      </c>
      <c r="B910" s="182"/>
      <c r="C910" s="202"/>
      <c r="D910" s="202"/>
      <c r="E910" s="202"/>
      <c r="F910" s="202"/>
      <c r="G910" s="202"/>
      <c r="H910" s="202"/>
      <c r="I910" s="184"/>
      <c r="J910" s="184"/>
      <c r="K910" s="184"/>
      <c r="L910" s="184"/>
      <c r="M910" s="184"/>
      <c r="N910" s="184"/>
      <c r="O910" s="211"/>
      <c r="P910" s="184"/>
      <c r="Q910" s="184"/>
      <c r="R910" s="184"/>
      <c r="S910" s="184"/>
      <c r="T910" s="184"/>
      <c r="U910" s="184"/>
      <c r="V910" s="184"/>
      <c r="W910" s="184"/>
      <c r="X910" s="184"/>
      <c r="Y910" s="184"/>
      <c r="Z910" s="184"/>
      <c r="AA910" s="184"/>
      <c r="AB910" s="184"/>
      <c r="AC910" s="184"/>
      <c r="AD910" s="184"/>
      <c r="AE910" s="184"/>
      <c r="AF910" s="184"/>
      <c r="AG910" s="184"/>
      <c r="AH910" s="197"/>
      <c r="AI910" s="184"/>
      <c r="AJ910" s="184"/>
      <c r="AK910" s="184"/>
      <c r="AL910" s="184"/>
      <c r="AM910" s="184"/>
      <c r="AN910" s="184"/>
      <c r="AO910" s="184"/>
      <c r="AP910" s="184"/>
      <c r="AQ910" s="184"/>
      <c r="AR910" s="184"/>
      <c r="AS910" s="184"/>
      <c r="AT910" s="184"/>
      <c r="AU910" s="184"/>
      <c r="AV910" s="184"/>
      <c r="AW910" s="184"/>
      <c r="AX910" s="184"/>
      <c r="AY910" s="187"/>
      <c r="AZ910" s="187"/>
    </row>
    <row r="911" spans="1:52" x14ac:dyDescent="0.25">
      <c r="A911" s="192">
        <f t="shared" si="13"/>
        <v>898</v>
      </c>
      <c r="B911" s="182"/>
      <c r="C911" s="202"/>
      <c r="D911" s="202"/>
      <c r="E911" s="202"/>
      <c r="F911" s="202"/>
      <c r="G911" s="202"/>
      <c r="H911" s="202"/>
      <c r="I911" s="184"/>
      <c r="J911" s="184"/>
      <c r="K911" s="184"/>
      <c r="L911" s="184"/>
      <c r="M911" s="184"/>
      <c r="N911" s="184"/>
      <c r="O911" s="211"/>
      <c r="P911" s="184"/>
      <c r="Q911" s="184"/>
      <c r="R911" s="184"/>
      <c r="S911" s="184"/>
      <c r="T911" s="184"/>
      <c r="U911" s="184"/>
      <c r="V911" s="184"/>
      <c r="W911" s="184"/>
      <c r="X911" s="184"/>
      <c r="Y911" s="184"/>
      <c r="Z911" s="184"/>
      <c r="AA911" s="184"/>
      <c r="AB911" s="184"/>
      <c r="AC911" s="184"/>
      <c r="AD911" s="184"/>
      <c r="AE911" s="184"/>
      <c r="AF911" s="184"/>
      <c r="AG911" s="184"/>
      <c r="AH911" s="197"/>
      <c r="AI911" s="184"/>
      <c r="AJ911" s="184"/>
      <c r="AK911" s="184"/>
      <c r="AL911" s="184"/>
      <c r="AM911" s="184"/>
      <c r="AN911" s="184"/>
      <c r="AO911" s="184"/>
      <c r="AP911" s="184"/>
      <c r="AQ911" s="184"/>
      <c r="AR911" s="184"/>
      <c r="AS911" s="184"/>
      <c r="AT911" s="184"/>
      <c r="AU911" s="184"/>
      <c r="AV911" s="184"/>
      <c r="AW911" s="184"/>
      <c r="AX911" s="184"/>
      <c r="AY911" s="187"/>
      <c r="AZ911" s="187"/>
    </row>
    <row r="912" spans="1:52" x14ac:dyDescent="0.25">
      <c r="A912" s="192">
        <f t="shared" ref="A912:A975" si="14">+A911+1</f>
        <v>899</v>
      </c>
      <c r="B912" s="182"/>
      <c r="C912" s="202"/>
      <c r="D912" s="202"/>
      <c r="E912" s="202"/>
      <c r="F912" s="202"/>
      <c r="G912" s="202"/>
      <c r="H912" s="202"/>
      <c r="I912" s="184"/>
      <c r="J912" s="184"/>
      <c r="K912" s="184"/>
      <c r="L912" s="184"/>
      <c r="M912" s="184"/>
      <c r="N912" s="184"/>
      <c r="O912" s="211"/>
      <c r="P912" s="184"/>
      <c r="Q912" s="184"/>
      <c r="R912" s="184"/>
      <c r="S912" s="184"/>
      <c r="T912" s="184"/>
      <c r="U912" s="184"/>
      <c r="V912" s="184"/>
      <c r="W912" s="184"/>
      <c r="X912" s="184"/>
      <c r="Y912" s="184"/>
      <c r="Z912" s="184"/>
      <c r="AA912" s="184"/>
      <c r="AB912" s="184"/>
      <c r="AC912" s="184"/>
      <c r="AD912" s="184"/>
      <c r="AE912" s="184"/>
      <c r="AF912" s="184"/>
      <c r="AG912" s="184"/>
      <c r="AH912" s="197"/>
      <c r="AI912" s="184"/>
      <c r="AJ912" s="184"/>
      <c r="AK912" s="184"/>
      <c r="AL912" s="184"/>
      <c r="AM912" s="184"/>
      <c r="AN912" s="184"/>
      <c r="AO912" s="184"/>
      <c r="AP912" s="184"/>
      <c r="AQ912" s="184"/>
      <c r="AR912" s="184"/>
      <c r="AS912" s="184"/>
      <c r="AT912" s="184"/>
      <c r="AU912" s="184"/>
      <c r="AV912" s="184"/>
      <c r="AW912" s="184"/>
      <c r="AX912" s="184"/>
      <c r="AY912" s="187"/>
      <c r="AZ912" s="187"/>
    </row>
    <row r="913" spans="1:52" x14ac:dyDescent="0.25">
      <c r="A913" s="192">
        <f t="shared" si="14"/>
        <v>900</v>
      </c>
      <c r="B913" s="182"/>
      <c r="C913" s="202"/>
      <c r="D913" s="202"/>
      <c r="E913" s="202"/>
      <c r="F913" s="202"/>
      <c r="G913" s="202"/>
      <c r="H913" s="202"/>
      <c r="I913" s="184"/>
      <c r="J913" s="184"/>
      <c r="K913" s="184"/>
      <c r="L913" s="184"/>
      <c r="M913" s="184"/>
      <c r="N913" s="184"/>
      <c r="O913" s="211"/>
      <c r="P913" s="184"/>
      <c r="Q913" s="184"/>
      <c r="R913" s="184"/>
      <c r="S913" s="184"/>
      <c r="T913" s="184"/>
      <c r="U913" s="184"/>
      <c r="V913" s="184"/>
      <c r="W913" s="184"/>
      <c r="X913" s="184"/>
      <c r="Y913" s="184"/>
      <c r="Z913" s="184"/>
      <c r="AA913" s="184"/>
      <c r="AB913" s="184"/>
      <c r="AC913" s="184"/>
      <c r="AD913" s="184"/>
      <c r="AE913" s="184"/>
      <c r="AF913" s="184"/>
      <c r="AG913" s="184"/>
      <c r="AH913" s="197"/>
      <c r="AI913" s="184"/>
      <c r="AJ913" s="184"/>
      <c r="AK913" s="184"/>
      <c r="AL913" s="184"/>
      <c r="AM913" s="184"/>
      <c r="AN913" s="184"/>
      <c r="AO913" s="184"/>
      <c r="AP913" s="184"/>
      <c r="AQ913" s="184"/>
      <c r="AR913" s="184"/>
      <c r="AS913" s="184"/>
      <c r="AT913" s="184"/>
      <c r="AU913" s="184"/>
      <c r="AV913" s="184"/>
      <c r="AW913" s="184"/>
      <c r="AX913" s="184"/>
      <c r="AY913" s="187"/>
      <c r="AZ913" s="187"/>
    </row>
    <row r="914" spans="1:52" x14ac:dyDescent="0.25">
      <c r="A914" s="192">
        <f t="shared" si="14"/>
        <v>901</v>
      </c>
      <c r="B914" s="182"/>
      <c r="C914" s="202"/>
      <c r="D914" s="202"/>
      <c r="E914" s="202"/>
      <c r="F914" s="202"/>
      <c r="G914" s="202"/>
      <c r="H914" s="202"/>
      <c r="I914" s="184"/>
      <c r="J914" s="184"/>
      <c r="K914" s="184"/>
      <c r="L914" s="184"/>
      <c r="M914" s="184"/>
      <c r="N914" s="184"/>
      <c r="O914" s="211"/>
      <c r="P914" s="184"/>
      <c r="Q914" s="184"/>
      <c r="R914" s="184"/>
      <c r="S914" s="184"/>
      <c r="T914" s="184"/>
      <c r="U914" s="184"/>
      <c r="V914" s="184"/>
      <c r="W914" s="184"/>
      <c r="X914" s="184"/>
      <c r="Y914" s="184"/>
      <c r="Z914" s="184"/>
      <c r="AA914" s="184"/>
      <c r="AB914" s="184"/>
      <c r="AC914" s="184"/>
      <c r="AD914" s="184"/>
      <c r="AE914" s="184"/>
      <c r="AF914" s="184"/>
      <c r="AG914" s="184"/>
      <c r="AH914" s="197"/>
      <c r="AI914" s="184"/>
      <c r="AJ914" s="184"/>
      <c r="AK914" s="184"/>
      <c r="AL914" s="184"/>
      <c r="AM914" s="184"/>
      <c r="AN914" s="184"/>
      <c r="AO914" s="184"/>
      <c r="AP914" s="184"/>
      <c r="AQ914" s="184"/>
      <c r="AR914" s="184"/>
      <c r="AS914" s="184"/>
      <c r="AT914" s="184"/>
      <c r="AU914" s="184"/>
      <c r="AV914" s="184"/>
      <c r="AW914" s="184"/>
      <c r="AX914" s="184"/>
      <c r="AY914" s="187"/>
      <c r="AZ914" s="187"/>
    </row>
    <row r="915" spans="1:52" x14ac:dyDescent="0.25">
      <c r="A915" s="192">
        <f t="shared" si="14"/>
        <v>902</v>
      </c>
      <c r="B915" s="182"/>
      <c r="C915" s="202"/>
      <c r="D915" s="202"/>
      <c r="E915" s="202"/>
      <c r="F915" s="202"/>
      <c r="G915" s="202"/>
      <c r="H915" s="202"/>
      <c r="I915" s="184"/>
      <c r="J915" s="184"/>
      <c r="K915" s="184"/>
      <c r="L915" s="184"/>
      <c r="M915" s="184"/>
      <c r="N915" s="184"/>
      <c r="O915" s="211"/>
      <c r="P915" s="184"/>
      <c r="Q915" s="184"/>
      <c r="R915" s="184"/>
      <c r="S915" s="184"/>
      <c r="T915" s="184"/>
      <c r="U915" s="184"/>
      <c r="V915" s="184"/>
      <c r="W915" s="184"/>
      <c r="X915" s="184"/>
      <c r="Y915" s="184"/>
      <c r="Z915" s="184"/>
      <c r="AA915" s="184"/>
      <c r="AB915" s="184"/>
      <c r="AC915" s="184"/>
      <c r="AD915" s="184"/>
      <c r="AE915" s="184"/>
      <c r="AF915" s="184"/>
      <c r="AG915" s="184"/>
      <c r="AH915" s="197"/>
      <c r="AI915" s="184"/>
      <c r="AJ915" s="184"/>
      <c r="AK915" s="184"/>
      <c r="AL915" s="184"/>
      <c r="AM915" s="184"/>
      <c r="AN915" s="184"/>
      <c r="AO915" s="184"/>
      <c r="AP915" s="184"/>
      <c r="AQ915" s="184"/>
      <c r="AR915" s="184"/>
      <c r="AS915" s="184"/>
      <c r="AT915" s="184"/>
      <c r="AU915" s="184"/>
      <c r="AV915" s="184"/>
      <c r="AW915" s="184"/>
      <c r="AX915" s="184"/>
      <c r="AY915" s="187"/>
      <c r="AZ915" s="187"/>
    </row>
    <row r="916" spans="1:52" x14ac:dyDescent="0.25">
      <c r="A916" s="192">
        <f t="shared" si="14"/>
        <v>903</v>
      </c>
      <c r="B916" s="182"/>
      <c r="C916" s="202"/>
      <c r="D916" s="202"/>
      <c r="E916" s="202"/>
      <c r="F916" s="202"/>
      <c r="G916" s="202"/>
      <c r="H916" s="202"/>
      <c r="I916" s="184"/>
      <c r="J916" s="184"/>
      <c r="K916" s="184"/>
      <c r="L916" s="184"/>
      <c r="M916" s="184"/>
      <c r="N916" s="184"/>
      <c r="O916" s="211"/>
      <c r="P916" s="184"/>
      <c r="Q916" s="184"/>
      <c r="R916" s="184"/>
      <c r="S916" s="184"/>
      <c r="T916" s="184"/>
      <c r="U916" s="184"/>
      <c r="V916" s="184"/>
      <c r="W916" s="184"/>
      <c r="X916" s="184"/>
      <c r="Y916" s="184"/>
      <c r="Z916" s="184"/>
      <c r="AA916" s="184"/>
      <c r="AB916" s="184"/>
      <c r="AC916" s="184"/>
      <c r="AD916" s="184"/>
      <c r="AE916" s="184"/>
      <c r="AF916" s="184"/>
      <c r="AG916" s="184"/>
      <c r="AH916" s="197"/>
      <c r="AI916" s="184"/>
      <c r="AJ916" s="184"/>
      <c r="AK916" s="184"/>
      <c r="AL916" s="184"/>
      <c r="AM916" s="184"/>
      <c r="AN916" s="184"/>
      <c r="AO916" s="184"/>
      <c r="AP916" s="184"/>
      <c r="AQ916" s="184"/>
      <c r="AR916" s="184"/>
      <c r="AS916" s="184"/>
      <c r="AT916" s="184"/>
      <c r="AU916" s="184"/>
      <c r="AV916" s="184"/>
      <c r="AW916" s="184"/>
      <c r="AX916" s="184"/>
      <c r="AY916" s="187"/>
      <c r="AZ916" s="187"/>
    </row>
    <row r="917" spans="1:52" x14ac:dyDescent="0.25">
      <c r="A917" s="192">
        <f t="shared" si="14"/>
        <v>904</v>
      </c>
      <c r="B917" s="182"/>
      <c r="C917" s="202"/>
      <c r="D917" s="202"/>
      <c r="E917" s="202"/>
      <c r="F917" s="202"/>
      <c r="G917" s="202"/>
      <c r="H917" s="202"/>
      <c r="I917" s="184"/>
      <c r="J917" s="184"/>
      <c r="K917" s="184"/>
      <c r="L917" s="184"/>
      <c r="M917" s="184"/>
      <c r="N917" s="184"/>
      <c r="O917" s="211"/>
      <c r="P917" s="184"/>
      <c r="Q917" s="184"/>
      <c r="R917" s="184"/>
      <c r="S917" s="184"/>
      <c r="T917" s="184"/>
      <c r="U917" s="184"/>
      <c r="V917" s="184"/>
      <c r="W917" s="184"/>
      <c r="X917" s="184"/>
      <c r="Y917" s="184"/>
      <c r="Z917" s="184"/>
      <c r="AA917" s="184"/>
      <c r="AB917" s="184"/>
      <c r="AC917" s="184"/>
      <c r="AD917" s="184"/>
      <c r="AE917" s="184"/>
      <c r="AF917" s="184"/>
      <c r="AG917" s="184"/>
      <c r="AH917" s="197"/>
      <c r="AI917" s="184"/>
      <c r="AJ917" s="184"/>
      <c r="AK917" s="184"/>
      <c r="AL917" s="184"/>
      <c r="AM917" s="184"/>
      <c r="AN917" s="184"/>
      <c r="AO917" s="184"/>
      <c r="AP917" s="184"/>
      <c r="AQ917" s="184"/>
      <c r="AR917" s="184"/>
      <c r="AS917" s="184"/>
      <c r="AT917" s="184"/>
      <c r="AU917" s="184"/>
      <c r="AV917" s="184"/>
      <c r="AW917" s="184"/>
      <c r="AX917" s="184"/>
      <c r="AY917" s="187"/>
      <c r="AZ917" s="187"/>
    </row>
    <row r="918" spans="1:52" x14ac:dyDescent="0.25">
      <c r="A918" s="192">
        <f t="shared" si="14"/>
        <v>905</v>
      </c>
      <c r="B918" s="182"/>
      <c r="C918" s="202"/>
      <c r="D918" s="202"/>
      <c r="E918" s="202"/>
      <c r="F918" s="202"/>
      <c r="G918" s="202"/>
      <c r="H918" s="202"/>
      <c r="I918" s="184"/>
      <c r="J918" s="184"/>
      <c r="K918" s="184"/>
      <c r="L918" s="184"/>
      <c r="M918" s="184"/>
      <c r="N918" s="184"/>
      <c r="O918" s="211"/>
      <c r="P918" s="184"/>
      <c r="Q918" s="184"/>
      <c r="R918" s="184"/>
      <c r="S918" s="184"/>
      <c r="T918" s="184"/>
      <c r="U918" s="184"/>
      <c r="V918" s="184"/>
      <c r="W918" s="184"/>
      <c r="X918" s="184"/>
      <c r="Y918" s="184"/>
      <c r="Z918" s="184"/>
      <c r="AA918" s="184"/>
      <c r="AB918" s="184"/>
      <c r="AC918" s="184"/>
      <c r="AD918" s="184"/>
      <c r="AE918" s="184"/>
      <c r="AF918" s="184"/>
      <c r="AG918" s="184"/>
      <c r="AH918" s="197"/>
      <c r="AI918" s="184"/>
      <c r="AJ918" s="184"/>
      <c r="AK918" s="184"/>
      <c r="AL918" s="184"/>
      <c r="AM918" s="184"/>
      <c r="AN918" s="184"/>
      <c r="AO918" s="184"/>
      <c r="AP918" s="184"/>
      <c r="AQ918" s="184"/>
      <c r="AR918" s="184"/>
      <c r="AS918" s="184"/>
      <c r="AT918" s="184"/>
      <c r="AU918" s="184"/>
      <c r="AV918" s="184"/>
      <c r="AW918" s="184"/>
      <c r="AX918" s="184"/>
      <c r="AY918" s="187"/>
      <c r="AZ918" s="187"/>
    </row>
    <row r="919" spans="1:52" x14ac:dyDescent="0.25">
      <c r="A919" s="192">
        <f t="shared" si="14"/>
        <v>906</v>
      </c>
      <c r="B919" s="182"/>
      <c r="C919" s="202"/>
      <c r="D919" s="202"/>
      <c r="E919" s="202"/>
      <c r="F919" s="202"/>
      <c r="G919" s="202"/>
      <c r="H919" s="202"/>
      <c r="I919" s="184"/>
      <c r="J919" s="184"/>
      <c r="K919" s="184"/>
      <c r="L919" s="184"/>
      <c r="M919" s="184"/>
      <c r="N919" s="184"/>
      <c r="O919" s="211"/>
      <c r="P919" s="184"/>
      <c r="Q919" s="184"/>
      <c r="R919" s="184"/>
      <c r="S919" s="184"/>
      <c r="T919" s="184"/>
      <c r="U919" s="184"/>
      <c r="V919" s="184"/>
      <c r="W919" s="184"/>
      <c r="X919" s="184"/>
      <c r="Y919" s="184"/>
      <c r="Z919" s="184"/>
      <c r="AA919" s="184"/>
      <c r="AB919" s="184"/>
      <c r="AC919" s="184"/>
      <c r="AD919" s="184"/>
      <c r="AE919" s="184"/>
      <c r="AF919" s="184"/>
      <c r="AG919" s="184"/>
      <c r="AH919" s="197"/>
      <c r="AI919" s="184"/>
      <c r="AJ919" s="184"/>
      <c r="AK919" s="184"/>
      <c r="AL919" s="184"/>
      <c r="AM919" s="184"/>
      <c r="AN919" s="184"/>
      <c r="AO919" s="184"/>
      <c r="AP919" s="184"/>
      <c r="AQ919" s="184"/>
      <c r="AR919" s="184"/>
      <c r="AS919" s="184"/>
      <c r="AT919" s="184"/>
      <c r="AU919" s="184"/>
      <c r="AV919" s="184"/>
      <c r="AW919" s="184"/>
      <c r="AX919" s="184"/>
      <c r="AY919" s="187"/>
      <c r="AZ919" s="187"/>
    </row>
    <row r="920" spans="1:52" x14ac:dyDescent="0.25">
      <c r="A920" s="192">
        <f t="shared" si="14"/>
        <v>907</v>
      </c>
      <c r="B920" s="182"/>
      <c r="C920" s="202"/>
      <c r="D920" s="202"/>
      <c r="E920" s="202"/>
      <c r="F920" s="202"/>
      <c r="G920" s="202"/>
      <c r="H920" s="202"/>
      <c r="I920" s="184"/>
      <c r="J920" s="184"/>
      <c r="K920" s="184"/>
      <c r="L920" s="184"/>
      <c r="M920" s="184"/>
      <c r="N920" s="184"/>
      <c r="O920" s="211"/>
      <c r="P920" s="184"/>
      <c r="Q920" s="184"/>
      <c r="R920" s="184"/>
      <c r="S920" s="184"/>
      <c r="T920" s="184"/>
      <c r="U920" s="184"/>
      <c r="V920" s="184"/>
      <c r="W920" s="184"/>
      <c r="X920" s="184"/>
      <c r="Y920" s="184"/>
      <c r="Z920" s="184"/>
      <c r="AA920" s="184"/>
      <c r="AB920" s="184"/>
      <c r="AC920" s="184"/>
      <c r="AD920" s="184"/>
      <c r="AE920" s="184"/>
      <c r="AF920" s="184"/>
      <c r="AG920" s="184"/>
      <c r="AH920" s="197"/>
      <c r="AI920" s="184"/>
      <c r="AJ920" s="184"/>
      <c r="AK920" s="184"/>
      <c r="AL920" s="184"/>
      <c r="AM920" s="184"/>
      <c r="AN920" s="184"/>
      <c r="AO920" s="184"/>
      <c r="AP920" s="184"/>
      <c r="AQ920" s="184"/>
      <c r="AR920" s="184"/>
      <c r="AS920" s="184"/>
      <c r="AT920" s="184"/>
      <c r="AU920" s="184"/>
      <c r="AV920" s="184"/>
      <c r="AW920" s="184"/>
      <c r="AX920" s="184"/>
      <c r="AY920" s="187"/>
      <c r="AZ920" s="187"/>
    </row>
    <row r="921" spans="1:52" x14ac:dyDescent="0.25">
      <c r="A921" s="192">
        <f t="shared" si="14"/>
        <v>908</v>
      </c>
      <c r="B921" s="182"/>
      <c r="C921" s="202"/>
      <c r="D921" s="202"/>
      <c r="E921" s="202"/>
      <c r="F921" s="202"/>
      <c r="G921" s="202"/>
      <c r="H921" s="202"/>
      <c r="I921" s="184"/>
      <c r="J921" s="184"/>
      <c r="K921" s="184"/>
      <c r="L921" s="184"/>
      <c r="M921" s="184"/>
      <c r="N921" s="184"/>
      <c r="O921" s="211"/>
      <c r="P921" s="184"/>
      <c r="Q921" s="184"/>
      <c r="R921" s="184"/>
      <c r="S921" s="184"/>
      <c r="T921" s="184"/>
      <c r="U921" s="184"/>
      <c r="V921" s="184"/>
      <c r="W921" s="184"/>
      <c r="X921" s="184"/>
      <c r="Y921" s="184"/>
      <c r="Z921" s="184"/>
      <c r="AA921" s="184"/>
      <c r="AB921" s="184"/>
      <c r="AC921" s="184"/>
      <c r="AD921" s="184"/>
      <c r="AE921" s="184"/>
      <c r="AF921" s="184"/>
      <c r="AG921" s="184"/>
      <c r="AH921" s="197"/>
      <c r="AI921" s="184"/>
      <c r="AJ921" s="184"/>
      <c r="AK921" s="184"/>
      <c r="AL921" s="184"/>
      <c r="AM921" s="184"/>
      <c r="AN921" s="184"/>
      <c r="AO921" s="184"/>
      <c r="AP921" s="184"/>
      <c r="AQ921" s="184"/>
      <c r="AR921" s="184"/>
      <c r="AS921" s="184"/>
      <c r="AT921" s="184"/>
      <c r="AU921" s="184"/>
      <c r="AV921" s="184"/>
      <c r="AW921" s="184"/>
      <c r="AX921" s="184"/>
      <c r="AY921" s="187"/>
      <c r="AZ921" s="187"/>
    </row>
    <row r="922" spans="1:52" x14ac:dyDescent="0.25">
      <c r="A922" s="192">
        <f t="shared" si="14"/>
        <v>909</v>
      </c>
      <c r="B922" s="182"/>
      <c r="C922" s="202"/>
      <c r="D922" s="202"/>
      <c r="E922" s="202"/>
      <c r="F922" s="202"/>
      <c r="G922" s="202"/>
      <c r="H922" s="202"/>
      <c r="I922" s="184"/>
      <c r="J922" s="184"/>
      <c r="K922" s="184"/>
      <c r="L922" s="184"/>
      <c r="M922" s="184"/>
      <c r="N922" s="184"/>
      <c r="O922" s="211"/>
      <c r="P922" s="184"/>
      <c r="Q922" s="184"/>
      <c r="R922" s="184"/>
      <c r="S922" s="184"/>
      <c r="T922" s="184"/>
      <c r="U922" s="184"/>
      <c r="V922" s="184"/>
      <c r="W922" s="184"/>
      <c r="X922" s="184"/>
      <c r="Y922" s="184"/>
      <c r="Z922" s="184"/>
      <c r="AA922" s="184"/>
      <c r="AB922" s="184"/>
      <c r="AC922" s="184"/>
      <c r="AD922" s="184"/>
      <c r="AE922" s="184"/>
      <c r="AF922" s="184"/>
      <c r="AG922" s="184"/>
      <c r="AH922" s="197"/>
      <c r="AI922" s="184"/>
      <c r="AJ922" s="184"/>
      <c r="AK922" s="184"/>
      <c r="AL922" s="184"/>
      <c r="AM922" s="184"/>
      <c r="AN922" s="184"/>
      <c r="AO922" s="184"/>
      <c r="AP922" s="184"/>
      <c r="AQ922" s="184"/>
      <c r="AR922" s="184"/>
      <c r="AS922" s="184"/>
      <c r="AT922" s="184"/>
      <c r="AU922" s="184"/>
      <c r="AV922" s="184"/>
      <c r="AW922" s="184"/>
      <c r="AX922" s="184"/>
      <c r="AY922" s="187"/>
      <c r="AZ922" s="187"/>
    </row>
    <row r="923" spans="1:52" x14ac:dyDescent="0.25">
      <c r="A923" s="192">
        <f t="shared" si="14"/>
        <v>910</v>
      </c>
      <c r="B923" s="182"/>
      <c r="C923" s="202"/>
      <c r="D923" s="202"/>
      <c r="E923" s="202"/>
      <c r="F923" s="202"/>
      <c r="G923" s="202"/>
      <c r="H923" s="202"/>
      <c r="I923" s="184"/>
      <c r="J923" s="184"/>
      <c r="K923" s="184"/>
      <c r="L923" s="184"/>
      <c r="M923" s="184"/>
      <c r="N923" s="184"/>
      <c r="O923" s="211"/>
      <c r="P923" s="184"/>
      <c r="Q923" s="184"/>
      <c r="R923" s="184"/>
      <c r="S923" s="184"/>
      <c r="T923" s="184"/>
      <c r="U923" s="184"/>
      <c r="V923" s="184"/>
      <c r="W923" s="184"/>
      <c r="X923" s="184"/>
      <c r="Y923" s="184"/>
      <c r="Z923" s="184"/>
      <c r="AA923" s="184"/>
      <c r="AB923" s="184"/>
      <c r="AC923" s="184"/>
      <c r="AD923" s="184"/>
      <c r="AE923" s="184"/>
      <c r="AF923" s="184"/>
      <c r="AG923" s="184"/>
      <c r="AH923" s="197"/>
      <c r="AI923" s="184"/>
      <c r="AJ923" s="184"/>
      <c r="AK923" s="184"/>
      <c r="AL923" s="184"/>
      <c r="AM923" s="184"/>
      <c r="AN923" s="184"/>
      <c r="AO923" s="184"/>
      <c r="AP923" s="184"/>
      <c r="AQ923" s="184"/>
      <c r="AR923" s="184"/>
      <c r="AS923" s="184"/>
      <c r="AT923" s="184"/>
      <c r="AU923" s="184"/>
      <c r="AV923" s="184"/>
      <c r="AW923" s="184"/>
      <c r="AX923" s="184"/>
      <c r="AY923" s="187"/>
      <c r="AZ923" s="187"/>
    </row>
    <row r="924" spans="1:52" x14ac:dyDescent="0.25">
      <c r="A924" s="192">
        <f t="shared" si="14"/>
        <v>911</v>
      </c>
      <c r="B924" s="182"/>
      <c r="C924" s="202"/>
      <c r="D924" s="202"/>
      <c r="E924" s="202"/>
      <c r="F924" s="202"/>
      <c r="G924" s="202"/>
      <c r="H924" s="202"/>
      <c r="I924" s="184"/>
      <c r="J924" s="184"/>
      <c r="K924" s="184"/>
      <c r="L924" s="184"/>
      <c r="M924" s="184"/>
      <c r="N924" s="184"/>
      <c r="O924" s="211"/>
      <c r="P924" s="184"/>
      <c r="Q924" s="184"/>
      <c r="R924" s="184"/>
      <c r="S924" s="184"/>
      <c r="T924" s="184"/>
      <c r="U924" s="184"/>
      <c r="V924" s="184"/>
      <c r="W924" s="184"/>
      <c r="X924" s="184"/>
      <c r="Y924" s="184"/>
      <c r="Z924" s="184"/>
      <c r="AA924" s="184"/>
      <c r="AB924" s="184"/>
      <c r="AC924" s="184"/>
      <c r="AD924" s="184"/>
      <c r="AE924" s="184"/>
      <c r="AF924" s="184"/>
      <c r="AG924" s="184"/>
      <c r="AH924" s="197"/>
      <c r="AI924" s="184"/>
      <c r="AJ924" s="184"/>
      <c r="AK924" s="184"/>
      <c r="AL924" s="184"/>
      <c r="AM924" s="184"/>
      <c r="AN924" s="184"/>
      <c r="AO924" s="184"/>
      <c r="AP924" s="184"/>
      <c r="AQ924" s="184"/>
      <c r="AR924" s="184"/>
      <c r="AS924" s="184"/>
      <c r="AT924" s="184"/>
      <c r="AU924" s="184"/>
      <c r="AV924" s="184"/>
      <c r="AW924" s="184"/>
      <c r="AX924" s="184"/>
      <c r="AY924" s="187"/>
      <c r="AZ924" s="187"/>
    </row>
    <row r="925" spans="1:52" x14ac:dyDescent="0.25">
      <c r="A925" s="192">
        <f t="shared" si="14"/>
        <v>912</v>
      </c>
      <c r="B925" s="182"/>
      <c r="C925" s="202"/>
      <c r="D925" s="202"/>
      <c r="E925" s="202"/>
      <c r="F925" s="202"/>
      <c r="G925" s="202"/>
      <c r="H925" s="202"/>
      <c r="I925" s="184"/>
      <c r="J925" s="184"/>
      <c r="K925" s="184"/>
      <c r="L925" s="184"/>
      <c r="M925" s="184"/>
      <c r="N925" s="184"/>
      <c r="O925" s="211"/>
      <c r="P925" s="184"/>
      <c r="Q925" s="184"/>
      <c r="R925" s="184"/>
      <c r="S925" s="184"/>
      <c r="T925" s="184"/>
      <c r="U925" s="184"/>
      <c r="V925" s="184"/>
      <c r="W925" s="184"/>
      <c r="X925" s="184"/>
      <c r="Y925" s="184"/>
      <c r="Z925" s="184"/>
      <c r="AA925" s="184"/>
      <c r="AB925" s="184"/>
      <c r="AC925" s="184"/>
      <c r="AD925" s="184"/>
      <c r="AE925" s="184"/>
      <c r="AF925" s="184"/>
      <c r="AG925" s="184"/>
      <c r="AH925" s="197"/>
      <c r="AI925" s="184"/>
      <c r="AJ925" s="184"/>
      <c r="AK925" s="184"/>
      <c r="AL925" s="184"/>
      <c r="AM925" s="184"/>
      <c r="AN925" s="184"/>
      <c r="AO925" s="184"/>
      <c r="AP925" s="184"/>
      <c r="AQ925" s="184"/>
      <c r="AR925" s="184"/>
      <c r="AS925" s="184"/>
      <c r="AT925" s="184"/>
      <c r="AU925" s="184"/>
      <c r="AV925" s="184"/>
      <c r="AW925" s="184"/>
      <c r="AX925" s="184"/>
      <c r="AY925" s="187"/>
      <c r="AZ925" s="187"/>
    </row>
    <row r="926" spans="1:52" x14ac:dyDescent="0.25">
      <c r="A926" s="192">
        <f t="shared" si="14"/>
        <v>913</v>
      </c>
      <c r="B926" s="182"/>
      <c r="C926" s="202"/>
      <c r="D926" s="202"/>
      <c r="E926" s="202"/>
      <c r="F926" s="202"/>
      <c r="G926" s="202"/>
      <c r="H926" s="202"/>
      <c r="I926" s="184"/>
      <c r="J926" s="184"/>
      <c r="K926" s="184"/>
      <c r="L926" s="184"/>
      <c r="M926" s="184"/>
      <c r="N926" s="184"/>
      <c r="O926" s="211"/>
      <c r="P926" s="184"/>
      <c r="Q926" s="184"/>
      <c r="R926" s="184"/>
      <c r="S926" s="184"/>
      <c r="T926" s="184"/>
      <c r="U926" s="184"/>
      <c r="V926" s="184"/>
      <c r="W926" s="184"/>
      <c r="X926" s="184"/>
      <c r="Y926" s="184"/>
      <c r="Z926" s="184"/>
      <c r="AA926" s="184"/>
      <c r="AB926" s="184"/>
      <c r="AC926" s="184"/>
      <c r="AD926" s="184"/>
      <c r="AE926" s="184"/>
      <c r="AF926" s="184"/>
      <c r="AG926" s="184"/>
      <c r="AH926" s="197"/>
      <c r="AI926" s="184"/>
      <c r="AJ926" s="184"/>
      <c r="AK926" s="184"/>
      <c r="AL926" s="184"/>
      <c r="AM926" s="184"/>
      <c r="AN926" s="184"/>
      <c r="AO926" s="184"/>
      <c r="AP926" s="184"/>
      <c r="AQ926" s="184"/>
      <c r="AR926" s="184"/>
      <c r="AS926" s="184"/>
      <c r="AT926" s="184"/>
      <c r="AU926" s="184"/>
      <c r="AV926" s="184"/>
      <c r="AW926" s="184"/>
      <c r="AX926" s="184"/>
      <c r="AY926" s="187"/>
      <c r="AZ926" s="187"/>
    </row>
    <row r="927" spans="1:52" x14ac:dyDescent="0.25">
      <c r="A927" s="192">
        <f t="shared" si="14"/>
        <v>914</v>
      </c>
      <c r="B927" s="182"/>
      <c r="C927" s="202"/>
      <c r="D927" s="202"/>
      <c r="E927" s="202"/>
      <c r="F927" s="202"/>
      <c r="G927" s="202"/>
      <c r="H927" s="202"/>
      <c r="I927" s="184"/>
      <c r="J927" s="184"/>
      <c r="K927" s="184"/>
      <c r="L927" s="184"/>
      <c r="M927" s="184"/>
      <c r="N927" s="184"/>
      <c r="O927" s="211"/>
      <c r="P927" s="184"/>
      <c r="Q927" s="184"/>
      <c r="R927" s="184"/>
      <c r="S927" s="184"/>
      <c r="T927" s="184"/>
      <c r="U927" s="184"/>
      <c r="V927" s="184"/>
      <c r="W927" s="184"/>
      <c r="X927" s="184"/>
      <c r="Y927" s="184"/>
      <c r="Z927" s="184"/>
      <c r="AA927" s="184"/>
      <c r="AB927" s="184"/>
      <c r="AC927" s="184"/>
      <c r="AD927" s="184"/>
      <c r="AE927" s="184"/>
      <c r="AF927" s="184"/>
      <c r="AG927" s="184"/>
      <c r="AH927" s="197"/>
      <c r="AI927" s="184"/>
      <c r="AJ927" s="184"/>
      <c r="AK927" s="184"/>
      <c r="AL927" s="184"/>
      <c r="AM927" s="184"/>
      <c r="AN927" s="184"/>
      <c r="AO927" s="184"/>
      <c r="AP927" s="184"/>
      <c r="AQ927" s="184"/>
      <c r="AR927" s="184"/>
      <c r="AS927" s="184"/>
      <c r="AT927" s="184"/>
      <c r="AU927" s="184"/>
      <c r="AV927" s="184"/>
      <c r="AW927" s="184"/>
      <c r="AX927" s="184"/>
      <c r="AY927" s="187"/>
      <c r="AZ927" s="187"/>
    </row>
    <row r="928" spans="1:52" x14ac:dyDescent="0.25">
      <c r="A928" s="192">
        <f t="shared" si="14"/>
        <v>915</v>
      </c>
      <c r="B928" s="182"/>
      <c r="C928" s="202"/>
      <c r="D928" s="202"/>
      <c r="E928" s="202"/>
      <c r="F928" s="202"/>
      <c r="G928" s="202"/>
      <c r="H928" s="202"/>
      <c r="I928" s="184"/>
      <c r="J928" s="184"/>
      <c r="K928" s="184"/>
      <c r="L928" s="184"/>
      <c r="M928" s="184"/>
      <c r="N928" s="184"/>
      <c r="O928" s="211"/>
      <c r="P928" s="184"/>
      <c r="Q928" s="184"/>
      <c r="R928" s="184"/>
      <c r="S928" s="184"/>
      <c r="T928" s="184"/>
      <c r="U928" s="184"/>
      <c r="V928" s="184"/>
      <c r="W928" s="184"/>
      <c r="X928" s="184"/>
      <c r="Y928" s="184"/>
      <c r="Z928" s="184"/>
      <c r="AA928" s="184"/>
      <c r="AB928" s="184"/>
      <c r="AC928" s="184"/>
      <c r="AD928" s="184"/>
      <c r="AE928" s="184"/>
      <c r="AF928" s="184"/>
      <c r="AG928" s="184"/>
      <c r="AH928" s="197"/>
      <c r="AI928" s="184"/>
      <c r="AJ928" s="184"/>
      <c r="AK928" s="184"/>
      <c r="AL928" s="184"/>
      <c r="AM928" s="184"/>
      <c r="AN928" s="184"/>
      <c r="AO928" s="184"/>
      <c r="AP928" s="184"/>
      <c r="AQ928" s="184"/>
      <c r="AR928" s="184"/>
      <c r="AS928" s="184"/>
      <c r="AT928" s="184"/>
      <c r="AU928" s="184"/>
      <c r="AV928" s="184"/>
      <c r="AW928" s="184"/>
      <c r="AX928" s="184"/>
      <c r="AY928" s="187"/>
      <c r="AZ928" s="187"/>
    </row>
    <row r="929" spans="1:52" x14ac:dyDescent="0.25">
      <c r="A929" s="192">
        <f t="shared" si="14"/>
        <v>916</v>
      </c>
      <c r="B929" s="182"/>
      <c r="C929" s="202"/>
      <c r="D929" s="202"/>
      <c r="E929" s="202"/>
      <c r="F929" s="202"/>
      <c r="G929" s="202"/>
      <c r="H929" s="202"/>
      <c r="I929" s="184"/>
      <c r="J929" s="184"/>
      <c r="K929" s="184"/>
      <c r="L929" s="184"/>
      <c r="M929" s="184"/>
      <c r="N929" s="184"/>
      <c r="O929" s="211"/>
      <c r="P929" s="184"/>
      <c r="Q929" s="184"/>
      <c r="R929" s="184"/>
      <c r="S929" s="184"/>
      <c r="T929" s="184"/>
      <c r="U929" s="184"/>
      <c r="V929" s="184"/>
      <c r="W929" s="184"/>
      <c r="X929" s="184"/>
      <c r="Y929" s="184"/>
      <c r="Z929" s="184"/>
      <c r="AA929" s="184"/>
      <c r="AB929" s="184"/>
      <c r="AC929" s="184"/>
      <c r="AD929" s="184"/>
      <c r="AE929" s="184"/>
      <c r="AF929" s="184"/>
      <c r="AG929" s="184"/>
      <c r="AH929" s="197"/>
      <c r="AI929" s="184"/>
      <c r="AJ929" s="184"/>
      <c r="AK929" s="184"/>
      <c r="AL929" s="184"/>
      <c r="AM929" s="184"/>
      <c r="AN929" s="184"/>
      <c r="AO929" s="184"/>
      <c r="AP929" s="184"/>
      <c r="AQ929" s="184"/>
      <c r="AR929" s="184"/>
      <c r="AS929" s="184"/>
      <c r="AT929" s="184"/>
      <c r="AU929" s="184"/>
      <c r="AV929" s="184"/>
      <c r="AW929" s="184"/>
      <c r="AX929" s="184"/>
      <c r="AY929" s="187"/>
      <c r="AZ929" s="187"/>
    </row>
    <row r="930" spans="1:52" x14ac:dyDescent="0.25">
      <c r="A930" s="192">
        <f t="shared" si="14"/>
        <v>917</v>
      </c>
      <c r="B930" s="182"/>
      <c r="C930" s="202"/>
      <c r="D930" s="202"/>
      <c r="E930" s="202"/>
      <c r="F930" s="202"/>
      <c r="G930" s="202"/>
      <c r="H930" s="202"/>
      <c r="I930" s="184"/>
      <c r="J930" s="184"/>
      <c r="K930" s="184"/>
      <c r="L930" s="184"/>
      <c r="M930" s="184"/>
      <c r="N930" s="184"/>
      <c r="O930" s="211"/>
      <c r="P930" s="184"/>
      <c r="Q930" s="184"/>
      <c r="R930" s="184"/>
      <c r="S930" s="184"/>
      <c r="T930" s="184"/>
      <c r="U930" s="184"/>
      <c r="V930" s="184"/>
      <c r="W930" s="184"/>
      <c r="X930" s="184"/>
      <c r="Y930" s="184"/>
      <c r="Z930" s="184"/>
      <c r="AA930" s="184"/>
      <c r="AB930" s="184"/>
      <c r="AC930" s="184"/>
      <c r="AD930" s="184"/>
      <c r="AE930" s="184"/>
      <c r="AF930" s="184"/>
      <c r="AG930" s="184"/>
      <c r="AH930" s="197"/>
      <c r="AI930" s="184"/>
      <c r="AJ930" s="184"/>
      <c r="AK930" s="184"/>
      <c r="AL930" s="184"/>
      <c r="AM930" s="184"/>
      <c r="AN930" s="184"/>
      <c r="AO930" s="184"/>
      <c r="AP930" s="184"/>
      <c r="AQ930" s="184"/>
      <c r="AR930" s="184"/>
      <c r="AS930" s="184"/>
      <c r="AT930" s="184"/>
      <c r="AU930" s="184"/>
      <c r="AV930" s="184"/>
      <c r="AW930" s="184"/>
      <c r="AX930" s="184"/>
      <c r="AY930" s="187"/>
      <c r="AZ930" s="187"/>
    </row>
    <row r="931" spans="1:52" x14ac:dyDescent="0.25">
      <c r="A931" s="192">
        <f t="shared" si="14"/>
        <v>918</v>
      </c>
      <c r="B931" s="182"/>
      <c r="C931" s="202"/>
      <c r="D931" s="202"/>
      <c r="E931" s="202"/>
      <c r="F931" s="202"/>
      <c r="G931" s="202"/>
      <c r="H931" s="202"/>
      <c r="I931" s="184"/>
      <c r="J931" s="184"/>
      <c r="K931" s="184"/>
      <c r="L931" s="184"/>
      <c r="M931" s="184"/>
      <c r="N931" s="184"/>
      <c r="O931" s="211"/>
      <c r="P931" s="184"/>
      <c r="Q931" s="184"/>
      <c r="R931" s="184"/>
      <c r="S931" s="184"/>
      <c r="T931" s="184"/>
      <c r="U931" s="184"/>
      <c r="V931" s="184"/>
      <c r="W931" s="184"/>
      <c r="X931" s="184"/>
      <c r="Y931" s="184"/>
      <c r="Z931" s="184"/>
      <c r="AA931" s="184"/>
      <c r="AB931" s="184"/>
      <c r="AC931" s="184"/>
      <c r="AD931" s="184"/>
      <c r="AE931" s="184"/>
      <c r="AF931" s="184"/>
      <c r="AG931" s="184"/>
      <c r="AH931" s="197"/>
      <c r="AI931" s="184"/>
      <c r="AJ931" s="184"/>
      <c r="AK931" s="184"/>
      <c r="AL931" s="184"/>
      <c r="AM931" s="184"/>
      <c r="AN931" s="184"/>
      <c r="AO931" s="184"/>
      <c r="AP931" s="184"/>
      <c r="AQ931" s="184"/>
      <c r="AR931" s="184"/>
      <c r="AS931" s="184"/>
      <c r="AT931" s="184"/>
      <c r="AU931" s="184"/>
      <c r="AV931" s="184"/>
      <c r="AW931" s="184"/>
      <c r="AX931" s="184"/>
      <c r="AY931" s="187"/>
      <c r="AZ931" s="187"/>
    </row>
    <row r="932" spans="1:52" x14ac:dyDescent="0.25">
      <c r="A932" s="192">
        <f t="shared" si="14"/>
        <v>919</v>
      </c>
      <c r="B932" s="182"/>
      <c r="C932" s="202"/>
      <c r="D932" s="202"/>
      <c r="E932" s="202"/>
      <c r="F932" s="202"/>
      <c r="G932" s="202"/>
      <c r="H932" s="202"/>
      <c r="I932" s="184"/>
      <c r="J932" s="184"/>
      <c r="K932" s="184"/>
      <c r="L932" s="184"/>
      <c r="M932" s="184"/>
      <c r="N932" s="184"/>
      <c r="O932" s="211"/>
      <c r="P932" s="184"/>
      <c r="Q932" s="184"/>
      <c r="R932" s="184"/>
      <c r="S932" s="184"/>
      <c r="T932" s="184"/>
      <c r="U932" s="184"/>
      <c r="V932" s="184"/>
      <c r="W932" s="184"/>
      <c r="X932" s="184"/>
      <c r="Y932" s="184"/>
      <c r="Z932" s="184"/>
      <c r="AA932" s="184"/>
      <c r="AB932" s="184"/>
      <c r="AC932" s="184"/>
      <c r="AD932" s="184"/>
      <c r="AE932" s="184"/>
      <c r="AF932" s="184"/>
      <c r="AG932" s="184"/>
      <c r="AH932" s="197"/>
      <c r="AI932" s="184"/>
      <c r="AJ932" s="184"/>
      <c r="AK932" s="184"/>
      <c r="AL932" s="184"/>
      <c r="AM932" s="184"/>
      <c r="AN932" s="184"/>
      <c r="AO932" s="184"/>
      <c r="AP932" s="184"/>
      <c r="AQ932" s="184"/>
      <c r="AR932" s="184"/>
      <c r="AS932" s="184"/>
      <c r="AT932" s="184"/>
      <c r="AU932" s="184"/>
      <c r="AV932" s="184"/>
      <c r="AW932" s="184"/>
      <c r="AX932" s="184"/>
      <c r="AY932" s="187"/>
      <c r="AZ932" s="187"/>
    </row>
    <row r="933" spans="1:52" x14ac:dyDescent="0.25">
      <c r="A933" s="192">
        <f t="shared" si="14"/>
        <v>920</v>
      </c>
      <c r="B933" s="182"/>
      <c r="C933" s="202"/>
      <c r="D933" s="202"/>
      <c r="E933" s="202"/>
      <c r="F933" s="202"/>
      <c r="G933" s="202"/>
      <c r="H933" s="202"/>
      <c r="I933" s="184"/>
      <c r="J933" s="184"/>
      <c r="K933" s="184"/>
      <c r="L933" s="184"/>
      <c r="M933" s="184"/>
      <c r="N933" s="184"/>
      <c r="O933" s="211"/>
      <c r="P933" s="184"/>
      <c r="Q933" s="184"/>
      <c r="R933" s="184"/>
      <c r="S933" s="184"/>
      <c r="T933" s="184"/>
      <c r="U933" s="184"/>
      <c r="V933" s="184"/>
      <c r="W933" s="184"/>
      <c r="X933" s="184"/>
      <c r="Y933" s="184"/>
      <c r="Z933" s="184"/>
      <c r="AA933" s="184"/>
      <c r="AB933" s="184"/>
      <c r="AC933" s="184"/>
      <c r="AD933" s="184"/>
      <c r="AE933" s="184"/>
      <c r="AF933" s="184"/>
      <c r="AG933" s="184"/>
      <c r="AH933" s="197"/>
      <c r="AI933" s="184"/>
      <c r="AJ933" s="184"/>
      <c r="AK933" s="184"/>
      <c r="AL933" s="184"/>
      <c r="AM933" s="184"/>
      <c r="AN933" s="184"/>
      <c r="AO933" s="184"/>
      <c r="AP933" s="184"/>
      <c r="AQ933" s="184"/>
      <c r="AR933" s="184"/>
      <c r="AS933" s="184"/>
      <c r="AT933" s="184"/>
      <c r="AU933" s="184"/>
      <c r="AV933" s="184"/>
      <c r="AW933" s="184"/>
      <c r="AX933" s="184"/>
      <c r="AY933" s="187"/>
      <c r="AZ933" s="187"/>
    </row>
    <row r="934" spans="1:52" x14ac:dyDescent="0.25">
      <c r="A934" s="192">
        <f t="shared" si="14"/>
        <v>921</v>
      </c>
      <c r="B934" s="182"/>
      <c r="C934" s="202"/>
      <c r="D934" s="202"/>
      <c r="E934" s="202"/>
      <c r="F934" s="202"/>
      <c r="G934" s="202"/>
      <c r="H934" s="202"/>
      <c r="I934" s="184"/>
      <c r="J934" s="184"/>
      <c r="K934" s="184"/>
      <c r="L934" s="184"/>
      <c r="M934" s="184"/>
      <c r="N934" s="184"/>
      <c r="O934" s="211"/>
      <c r="P934" s="184"/>
      <c r="Q934" s="184"/>
      <c r="R934" s="184"/>
      <c r="S934" s="184"/>
      <c r="T934" s="184"/>
      <c r="U934" s="184"/>
      <c r="V934" s="184"/>
      <c r="W934" s="184"/>
      <c r="X934" s="184"/>
      <c r="Y934" s="184"/>
      <c r="Z934" s="184"/>
      <c r="AA934" s="184"/>
      <c r="AB934" s="184"/>
      <c r="AC934" s="184"/>
      <c r="AD934" s="184"/>
      <c r="AE934" s="184"/>
      <c r="AF934" s="184"/>
      <c r="AG934" s="184"/>
      <c r="AH934" s="197"/>
      <c r="AI934" s="184"/>
      <c r="AJ934" s="184"/>
      <c r="AK934" s="184"/>
      <c r="AL934" s="184"/>
      <c r="AM934" s="184"/>
      <c r="AN934" s="184"/>
      <c r="AO934" s="184"/>
      <c r="AP934" s="184"/>
      <c r="AQ934" s="184"/>
      <c r="AR934" s="184"/>
      <c r="AS934" s="184"/>
      <c r="AT934" s="184"/>
      <c r="AU934" s="184"/>
      <c r="AV934" s="184"/>
      <c r="AW934" s="184"/>
      <c r="AX934" s="184"/>
      <c r="AY934" s="187"/>
      <c r="AZ934" s="187"/>
    </row>
    <row r="935" spans="1:52" x14ac:dyDescent="0.25">
      <c r="A935" s="192">
        <f t="shared" si="14"/>
        <v>922</v>
      </c>
      <c r="B935" s="182"/>
      <c r="C935" s="202"/>
      <c r="D935" s="202"/>
      <c r="E935" s="202"/>
      <c r="F935" s="202"/>
      <c r="G935" s="202"/>
      <c r="H935" s="202"/>
      <c r="I935" s="184"/>
      <c r="J935" s="184"/>
      <c r="K935" s="184"/>
      <c r="L935" s="184"/>
      <c r="M935" s="184"/>
      <c r="N935" s="184"/>
      <c r="O935" s="211"/>
      <c r="P935" s="184"/>
      <c r="Q935" s="184"/>
      <c r="R935" s="184"/>
      <c r="S935" s="184"/>
      <c r="T935" s="184"/>
      <c r="U935" s="184"/>
      <c r="V935" s="184"/>
      <c r="W935" s="184"/>
      <c r="X935" s="184"/>
      <c r="Y935" s="184"/>
      <c r="Z935" s="184"/>
      <c r="AA935" s="184"/>
      <c r="AB935" s="184"/>
      <c r="AC935" s="184"/>
      <c r="AD935" s="184"/>
      <c r="AE935" s="184"/>
      <c r="AF935" s="184"/>
      <c r="AG935" s="184"/>
      <c r="AH935" s="197"/>
      <c r="AI935" s="184"/>
      <c r="AJ935" s="184"/>
      <c r="AK935" s="184"/>
      <c r="AL935" s="184"/>
      <c r="AM935" s="184"/>
      <c r="AN935" s="184"/>
      <c r="AO935" s="184"/>
      <c r="AP935" s="184"/>
      <c r="AQ935" s="184"/>
      <c r="AR935" s="184"/>
      <c r="AS935" s="184"/>
      <c r="AT935" s="184"/>
      <c r="AU935" s="184"/>
      <c r="AV935" s="184"/>
      <c r="AW935" s="184"/>
      <c r="AX935" s="184"/>
      <c r="AY935" s="187"/>
      <c r="AZ935" s="187"/>
    </row>
    <row r="936" spans="1:52" x14ac:dyDescent="0.25">
      <c r="A936" s="192">
        <f t="shared" si="14"/>
        <v>923</v>
      </c>
      <c r="B936" s="182"/>
      <c r="C936" s="202"/>
      <c r="D936" s="202"/>
      <c r="E936" s="202"/>
      <c r="F936" s="202"/>
      <c r="G936" s="202"/>
      <c r="H936" s="202"/>
      <c r="I936" s="184"/>
      <c r="J936" s="184"/>
      <c r="K936" s="184"/>
      <c r="L936" s="184"/>
      <c r="M936" s="184"/>
      <c r="N936" s="184"/>
      <c r="O936" s="211"/>
      <c r="P936" s="184"/>
      <c r="Q936" s="184"/>
      <c r="R936" s="184"/>
      <c r="S936" s="184"/>
      <c r="T936" s="184"/>
      <c r="U936" s="184"/>
      <c r="V936" s="184"/>
      <c r="W936" s="184"/>
      <c r="X936" s="184"/>
      <c r="Y936" s="184"/>
      <c r="Z936" s="184"/>
      <c r="AA936" s="184"/>
      <c r="AB936" s="184"/>
      <c r="AC936" s="184"/>
      <c r="AD936" s="184"/>
      <c r="AE936" s="184"/>
      <c r="AF936" s="184"/>
      <c r="AG936" s="184"/>
      <c r="AH936" s="197"/>
      <c r="AI936" s="184"/>
      <c r="AJ936" s="184"/>
      <c r="AK936" s="184"/>
      <c r="AL936" s="184"/>
      <c r="AM936" s="184"/>
      <c r="AN936" s="184"/>
      <c r="AO936" s="184"/>
      <c r="AP936" s="184"/>
      <c r="AQ936" s="184"/>
      <c r="AR936" s="184"/>
      <c r="AS936" s="184"/>
      <c r="AT936" s="184"/>
      <c r="AU936" s="184"/>
      <c r="AV936" s="184"/>
      <c r="AW936" s="184"/>
      <c r="AX936" s="184"/>
      <c r="AY936" s="187"/>
      <c r="AZ936" s="187"/>
    </row>
    <row r="937" spans="1:52" x14ac:dyDescent="0.25">
      <c r="A937" s="192">
        <f t="shared" si="14"/>
        <v>924</v>
      </c>
      <c r="B937" s="182"/>
      <c r="C937" s="202"/>
      <c r="D937" s="202"/>
      <c r="E937" s="202"/>
      <c r="F937" s="202"/>
      <c r="G937" s="202"/>
      <c r="H937" s="202"/>
      <c r="I937" s="184"/>
      <c r="J937" s="184"/>
      <c r="K937" s="184"/>
      <c r="L937" s="184"/>
      <c r="M937" s="184"/>
      <c r="N937" s="184"/>
      <c r="O937" s="211"/>
      <c r="P937" s="184"/>
      <c r="Q937" s="184"/>
      <c r="R937" s="184"/>
      <c r="S937" s="184"/>
      <c r="T937" s="184"/>
      <c r="U937" s="184"/>
      <c r="V937" s="184"/>
      <c r="W937" s="184"/>
      <c r="X937" s="184"/>
      <c r="Y937" s="184"/>
      <c r="Z937" s="184"/>
      <c r="AA937" s="184"/>
      <c r="AB937" s="184"/>
      <c r="AC937" s="184"/>
      <c r="AD937" s="184"/>
      <c r="AE937" s="184"/>
      <c r="AF937" s="184"/>
      <c r="AG937" s="184"/>
      <c r="AH937" s="197"/>
      <c r="AI937" s="184"/>
      <c r="AJ937" s="184"/>
      <c r="AK937" s="184"/>
      <c r="AL937" s="184"/>
      <c r="AM937" s="184"/>
      <c r="AN937" s="184"/>
      <c r="AO937" s="184"/>
      <c r="AP937" s="184"/>
      <c r="AQ937" s="184"/>
      <c r="AR937" s="184"/>
      <c r="AS937" s="184"/>
      <c r="AT937" s="184"/>
      <c r="AU937" s="184"/>
      <c r="AV937" s="184"/>
      <c r="AW937" s="184"/>
      <c r="AX937" s="184"/>
      <c r="AY937" s="187"/>
      <c r="AZ937" s="187"/>
    </row>
    <row r="938" spans="1:52" x14ac:dyDescent="0.25">
      <c r="A938" s="192">
        <f t="shared" si="14"/>
        <v>925</v>
      </c>
      <c r="B938" s="182"/>
      <c r="C938" s="202"/>
      <c r="D938" s="202"/>
      <c r="E938" s="202"/>
      <c r="F938" s="202"/>
      <c r="G938" s="202"/>
      <c r="H938" s="202"/>
      <c r="I938" s="184"/>
      <c r="J938" s="184"/>
      <c r="K938" s="184"/>
      <c r="L938" s="184"/>
      <c r="M938" s="184"/>
      <c r="N938" s="184"/>
      <c r="O938" s="211"/>
      <c r="P938" s="184"/>
      <c r="Q938" s="184"/>
      <c r="R938" s="184"/>
      <c r="S938" s="184"/>
      <c r="T938" s="184"/>
      <c r="U938" s="184"/>
      <c r="V938" s="184"/>
      <c r="W938" s="184"/>
      <c r="X938" s="184"/>
      <c r="Y938" s="184"/>
      <c r="Z938" s="184"/>
      <c r="AA938" s="184"/>
      <c r="AB938" s="184"/>
      <c r="AC938" s="184"/>
      <c r="AD938" s="184"/>
      <c r="AE938" s="184"/>
      <c r="AF938" s="184"/>
      <c r="AG938" s="184"/>
      <c r="AH938" s="197"/>
      <c r="AI938" s="184"/>
      <c r="AJ938" s="184"/>
      <c r="AK938" s="184"/>
      <c r="AL938" s="184"/>
      <c r="AM938" s="184"/>
      <c r="AN938" s="184"/>
      <c r="AO938" s="184"/>
      <c r="AP938" s="184"/>
      <c r="AQ938" s="184"/>
      <c r="AR938" s="184"/>
      <c r="AS938" s="184"/>
      <c r="AT938" s="184"/>
      <c r="AU938" s="184"/>
      <c r="AV938" s="184"/>
      <c r="AW938" s="184"/>
      <c r="AX938" s="184"/>
      <c r="AY938" s="187"/>
      <c r="AZ938" s="187"/>
    </row>
    <row r="939" spans="1:52" x14ac:dyDescent="0.25">
      <c r="A939" s="192">
        <f t="shared" si="14"/>
        <v>926</v>
      </c>
      <c r="B939" s="182"/>
      <c r="C939" s="202"/>
      <c r="D939" s="202"/>
      <c r="E939" s="202"/>
      <c r="F939" s="202"/>
      <c r="G939" s="202"/>
      <c r="H939" s="202"/>
      <c r="I939" s="184"/>
      <c r="J939" s="184"/>
      <c r="K939" s="184"/>
      <c r="L939" s="184"/>
      <c r="M939" s="184"/>
      <c r="N939" s="184"/>
      <c r="O939" s="211"/>
      <c r="P939" s="184"/>
      <c r="Q939" s="184"/>
      <c r="R939" s="184"/>
      <c r="S939" s="184"/>
      <c r="T939" s="184"/>
      <c r="U939" s="184"/>
      <c r="V939" s="184"/>
      <c r="W939" s="184"/>
      <c r="X939" s="184"/>
      <c r="Y939" s="184"/>
      <c r="Z939" s="184"/>
      <c r="AA939" s="184"/>
      <c r="AB939" s="184"/>
      <c r="AC939" s="184"/>
      <c r="AD939" s="184"/>
      <c r="AE939" s="184"/>
      <c r="AF939" s="184"/>
      <c r="AG939" s="184"/>
      <c r="AH939" s="197"/>
      <c r="AI939" s="184"/>
      <c r="AJ939" s="184"/>
      <c r="AK939" s="184"/>
      <c r="AL939" s="184"/>
      <c r="AM939" s="184"/>
      <c r="AN939" s="184"/>
      <c r="AO939" s="184"/>
      <c r="AP939" s="184"/>
      <c r="AQ939" s="184"/>
      <c r="AR939" s="184"/>
      <c r="AS939" s="184"/>
      <c r="AT939" s="184"/>
      <c r="AU939" s="184"/>
      <c r="AV939" s="184"/>
      <c r="AW939" s="184"/>
      <c r="AX939" s="184"/>
      <c r="AY939" s="187"/>
      <c r="AZ939" s="187"/>
    </row>
    <row r="940" spans="1:52" x14ac:dyDescent="0.25">
      <c r="A940" s="192">
        <f t="shared" si="14"/>
        <v>927</v>
      </c>
      <c r="B940" s="182"/>
      <c r="C940" s="202"/>
      <c r="D940" s="202"/>
      <c r="E940" s="202"/>
      <c r="F940" s="202"/>
      <c r="G940" s="202"/>
      <c r="H940" s="202"/>
      <c r="I940" s="184"/>
      <c r="J940" s="184"/>
      <c r="K940" s="184"/>
      <c r="L940" s="184"/>
      <c r="M940" s="184"/>
      <c r="N940" s="184"/>
      <c r="O940" s="211"/>
      <c r="P940" s="184"/>
      <c r="Q940" s="184"/>
      <c r="R940" s="184"/>
      <c r="S940" s="184"/>
      <c r="T940" s="184"/>
      <c r="U940" s="184"/>
      <c r="V940" s="184"/>
      <c r="W940" s="184"/>
      <c r="X940" s="184"/>
      <c r="Y940" s="184"/>
      <c r="Z940" s="184"/>
      <c r="AA940" s="184"/>
      <c r="AB940" s="184"/>
      <c r="AC940" s="184"/>
      <c r="AD940" s="184"/>
      <c r="AE940" s="184"/>
      <c r="AF940" s="184"/>
      <c r="AG940" s="184"/>
      <c r="AH940" s="197"/>
      <c r="AI940" s="184"/>
      <c r="AJ940" s="184"/>
      <c r="AK940" s="184"/>
      <c r="AL940" s="184"/>
      <c r="AM940" s="184"/>
      <c r="AN940" s="184"/>
      <c r="AO940" s="184"/>
      <c r="AP940" s="184"/>
      <c r="AQ940" s="184"/>
      <c r="AR940" s="184"/>
      <c r="AS940" s="184"/>
      <c r="AT940" s="184"/>
      <c r="AU940" s="184"/>
      <c r="AV940" s="184"/>
      <c r="AW940" s="184"/>
      <c r="AX940" s="184"/>
      <c r="AY940" s="187"/>
      <c r="AZ940" s="187"/>
    </row>
    <row r="941" spans="1:52" x14ac:dyDescent="0.25">
      <c r="A941" s="192">
        <f t="shared" si="14"/>
        <v>928</v>
      </c>
      <c r="B941" s="182"/>
      <c r="C941" s="202"/>
      <c r="D941" s="202"/>
      <c r="E941" s="202"/>
      <c r="F941" s="202"/>
      <c r="G941" s="202"/>
      <c r="H941" s="202"/>
      <c r="I941" s="184"/>
      <c r="J941" s="184"/>
      <c r="K941" s="184"/>
      <c r="L941" s="184"/>
      <c r="M941" s="184"/>
      <c r="N941" s="184"/>
      <c r="O941" s="211"/>
      <c r="P941" s="184"/>
      <c r="Q941" s="184"/>
      <c r="R941" s="184"/>
      <c r="S941" s="184"/>
      <c r="T941" s="184"/>
      <c r="U941" s="184"/>
      <c r="V941" s="184"/>
      <c r="W941" s="184"/>
      <c r="X941" s="184"/>
      <c r="Y941" s="184"/>
      <c r="Z941" s="184"/>
      <c r="AA941" s="184"/>
      <c r="AB941" s="184"/>
      <c r="AC941" s="184"/>
      <c r="AD941" s="184"/>
      <c r="AE941" s="184"/>
      <c r="AF941" s="184"/>
      <c r="AG941" s="184"/>
      <c r="AH941" s="197"/>
      <c r="AI941" s="184"/>
      <c r="AJ941" s="184"/>
      <c r="AK941" s="184"/>
      <c r="AL941" s="184"/>
      <c r="AM941" s="184"/>
      <c r="AN941" s="184"/>
      <c r="AO941" s="184"/>
      <c r="AP941" s="184"/>
      <c r="AQ941" s="184"/>
      <c r="AR941" s="184"/>
      <c r="AS941" s="184"/>
      <c r="AT941" s="184"/>
      <c r="AU941" s="184"/>
      <c r="AV941" s="184"/>
      <c r="AW941" s="184"/>
      <c r="AX941" s="184"/>
      <c r="AY941" s="187"/>
      <c r="AZ941" s="187"/>
    </row>
    <row r="942" spans="1:52" x14ac:dyDescent="0.25">
      <c r="A942" s="192">
        <f t="shared" si="14"/>
        <v>929</v>
      </c>
      <c r="B942" s="182"/>
      <c r="C942" s="202"/>
      <c r="D942" s="202"/>
      <c r="E942" s="202"/>
      <c r="F942" s="202"/>
      <c r="G942" s="202"/>
      <c r="H942" s="202"/>
      <c r="I942" s="184"/>
      <c r="J942" s="184"/>
      <c r="K942" s="184"/>
      <c r="L942" s="184"/>
      <c r="M942" s="184"/>
      <c r="N942" s="184"/>
      <c r="O942" s="211"/>
      <c r="P942" s="184"/>
      <c r="Q942" s="184"/>
      <c r="R942" s="184"/>
      <c r="S942" s="184"/>
      <c r="T942" s="184"/>
      <c r="U942" s="184"/>
      <c r="V942" s="184"/>
      <c r="W942" s="184"/>
      <c r="X942" s="184"/>
      <c r="Y942" s="184"/>
      <c r="Z942" s="184"/>
      <c r="AA942" s="184"/>
      <c r="AB942" s="184"/>
      <c r="AC942" s="184"/>
      <c r="AD942" s="184"/>
      <c r="AE942" s="184"/>
      <c r="AF942" s="184"/>
      <c r="AG942" s="184"/>
      <c r="AH942" s="197"/>
      <c r="AI942" s="184"/>
      <c r="AJ942" s="184"/>
      <c r="AK942" s="184"/>
      <c r="AL942" s="184"/>
      <c r="AM942" s="184"/>
      <c r="AN942" s="184"/>
      <c r="AO942" s="184"/>
      <c r="AP942" s="184"/>
      <c r="AQ942" s="184"/>
      <c r="AR942" s="184"/>
      <c r="AS942" s="184"/>
      <c r="AT942" s="184"/>
      <c r="AU942" s="184"/>
      <c r="AV942" s="184"/>
      <c r="AW942" s="184"/>
      <c r="AX942" s="184"/>
      <c r="AY942" s="187"/>
      <c r="AZ942" s="187"/>
    </row>
    <row r="943" spans="1:52" x14ac:dyDescent="0.25">
      <c r="A943" s="192">
        <f t="shared" si="14"/>
        <v>930</v>
      </c>
      <c r="B943" s="182"/>
      <c r="C943" s="202"/>
      <c r="D943" s="202"/>
      <c r="E943" s="202"/>
      <c r="F943" s="202"/>
      <c r="G943" s="202"/>
      <c r="H943" s="202"/>
      <c r="I943" s="184"/>
      <c r="J943" s="184"/>
      <c r="K943" s="184"/>
      <c r="L943" s="184"/>
      <c r="M943" s="184"/>
      <c r="N943" s="184"/>
      <c r="O943" s="211"/>
      <c r="P943" s="184"/>
      <c r="Q943" s="184"/>
      <c r="R943" s="184"/>
      <c r="S943" s="184"/>
      <c r="T943" s="184"/>
      <c r="U943" s="184"/>
      <c r="V943" s="184"/>
      <c r="W943" s="184"/>
      <c r="X943" s="184"/>
      <c r="Y943" s="184"/>
      <c r="Z943" s="184"/>
      <c r="AA943" s="184"/>
      <c r="AB943" s="184"/>
      <c r="AC943" s="184"/>
      <c r="AD943" s="184"/>
      <c r="AE943" s="184"/>
      <c r="AF943" s="184"/>
      <c r="AG943" s="184"/>
      <c r="AH943" s="197"/>
      <c r="AI943" s="184"/>
      <c r="AJ943" s="184"/>
      <c r="AK943" s="184"/>
      <c r="AL943" s="184"/>
      <c r="AM943" s="184"/>
      <c r="AN943" s="184"/>
      <c r="AO943" s="184"/>
      <c r="AP943" s="184"/>
      <c r="AQ943" s="184"/>
      <c r="AR943" s="184"/>
      <c r="AS943" s="184"/>
      <c r="AT943" s="184"/>
      <c r="AU943" s="184"/>
      <c r="AV943" s="184"/>
      <c r="AW943" s="184"/>
      <c r="AX943" s="184"/>
      <c r="AY943" s="187"/>
      <c r="AZ943" s="187"/>
    </row>
    <row r="944" spans="1:52" x14ac:dyDescent="0.25">
      <c r="A944" s="192">
        <f t="shared" si="14"/>
        <v>931</v>
      </c>
      <c r="B944" s="182"/>
      <c r="C944" s="202"/>
      <c r="D944" s="202"/>
      <c r="E944" s="202"/>
      <c r="F944" s="202"/>
      <c r="G944" s="202"/>
      <c r="H944" s="202"/>
      <c r="I944" s="184"/>
      <c r="J944" s="184"/>
      <c r="K944" s="184"/>
      <c r="L944" s="184"/>
      <c r="M944" s="184"/>
      <c r="N944" s="184"/>
      <c r="O944" s="211"/>
      <c r="P944" s="184"/>
      <c r="Q944" s="184"/>
      <c r="R944" s="184"/>
      <c r="S944" s="184"/>
      <c r="T944" s="184"/>
      <c r="U944" s="184"/>
      <c r="V944" s="184"/>
      <c r="W944" s="184"/>
      <c r="X944" s="184"/>
      <c r="Y944" s="184"/>
      <c r="Z944" s="184"/>
      <c r="AA944" s="184"/>
      <c r="AB944" s="184"/>
      <c r="AC944" s="184"/>
      <c r="AD944" s="184"/>
      <c r="AE944" s="184"/>
      <c r="AF944" s="184"/>
      <c r="AG944" s="184"/>
      <c r="AH944" s="197"/>
      <c r="AI944" s="184"/>
      <c r="AJ944" s="184"/>
      <c r="AK944" s="184"/>
      <c r="AL944" s="184"/>
      <c r="AM944" s="184"/>
      <c r="AN944" s="184"/>
      <c r="AO944" s="184"/>
      <c r="AP944" s="184"/>
      <c r="AQ944" s="184"/>
      <c r="AR944" s="184"/>
      <c r="AS944" s="184"/>
      <c r="AT944" s="184"/>
      <c r="AU944" s="184"/>
      <c r="AV944" s="184"/>
      <c r="AW944" s="184"/>
      <c r="AX944" s="184"/>
      <c r="AY944" s="187"/>
      <c r="AZ944" s="187"/>
    </row>
    <row r="945" spans="1:52" x14ac:dyDescent="0.25">
      <c r="A945" s="192">
        <f t="shared" si="14"/>
        <v>932</v>
      </c>
      <c r="B945" s="182"/>
      <c r="C945" s="202"/>
      <c r="D945" s="202"/>
      <c r="E945" s="202"/>
      <c r="F945" s="202"/>
      <c r="G945" s="202"/>
      <c r="H945" s="202"/>
      <c r="I945" s="184"/>
      <c r="J945" s="184"/>
      <c r="K945" s="184"/>
      <c r="L945" s="184"/>
      <c r="M945" s="184"/>
      <c r="N945" s="184"/>
      <c r="O945" s="211"/>
      <c r="P945" s="184"/>
      <c r="Q945" s="184"/>
      <c r="R945" s="184"/>
      <c r="S945" s="184"/>
      <c r="T945" s="184"/>
      <c r="U945" s="184"/>
      <c r="V945" s="184"/>
      <c r="W945" s="184"/>
      <c r="X945" s="184"/>
      <c r="Y945" s="184"/>
      <c r="Z945" s="184"/>
      <c r="AA945" s="184"/>
      <c r="AB945" s="184"/>
      <c r="AC945" s="184"/>
      <c r="AD945" s="184"/>
      <c r="AE945" s="184"/>
      <c r="AF945" s="184"/>
      <c r="AG945" s="184"/>
      <c r="AH945" s="197"/>
      <c r="AI945" s="184"/>
      <c r="AJ945" s="184"/>
      <c r="AK945" s="184"/>
      <c r="AL945" s="184"/>
      <c r="AM945" s="184"/>
      <c r="AN945" s="184"/>
      <c r="AO945" s="184"/>
      <c r="AP945" s="184"/>
      <c r="AQ945" s="184"/>
      <c r="AR945" s="184"/>
      <c r="AS945" s="184"/>
      <c r="AT945" s="184"/>
      <c r="AU945" s="184"/>
      <c r="AV945" s="184"/>
      <c r="AW945" s="184"/>
      <c r="AX945" s="184"/>
      <c r="AY945" s="187"/>
      <c r="AZ945" s="187"/>
    </row>
    <row r="946" spans="1:52" x14ac:dyDescent="0.25">
      <c r="A946" s="192">
        <f t="shared" si="14"/>
        <v>933</v>
      </c>
      <c r="B946" s="182"/>
      <c r="C946" s="202"/>
      <c r="D946" s="202"/>
      <c r="E946" s="202"/>
      <c r="F946" s="202"/>
      <c r="G946" s="202"/>
      <c r="H946" s="202"/>
      <c r="I946" s="184"/>
      <c r="J946" s="184"/>
      <c r="K946" s="184"/>
      <c r="L946" s="184"/>
      <c r="M946" s="184"/>
      <c r="N946" s="184"/>
      <c r="O946" s="211"/>
      <c r="P946" s="184"/>
      <c r="Q946" s="184"/>
      <c r="R946" s="184"/>
      <c r="S946" s="184"/>
      <c r="T946" s="184"/>
      <c r="U946" s="184"/>
      <c r="V946" s="184"/>
      <c r="W946" s="184"/>
      <c r="X946" s="184"/>
      <c r="Y946" s="184"/>
      <c r="Z946" s="184"/>
      <c r="AA946" s="184"/>
      <c r="AB946" s="184"/>
      <c r="AC946" s="184"/>
      <c r="AD946" s="184"/>
      <c r="AE946" s="184"/>
      <c r="AF946" s="184"/>
      <c r="AG946" s="184"/>
      <c r="AH946" s="197"/>
      <c r="AI946" s="184"/>
      <c r="AJ946" s="184"/>
      <c r="AK946" s="184"/>
      <c r="AL946" s="184"/>
      <c r="AM946" s="184"/>
      <c r="AN946" s="184"/>
      <c r="AO946" s="184"/>
      <c r="AP946" s="184"/>
      <c r="AQ946" s="184"/>
      <c r="AR946" s="184"/>
      <c r="AS946" s="184"/>
      <c r="AT946" s="184"/>
      <c r="AU946" s="184"/>
      <c r="AV946" s="184"/>
      <c r="AW946" s="184"/>
      <c r="AX946" s="184"/>
      <c r="AY946" s="187"/>
      <c r="AZ946" s="187"/>
    </row>
    <row r="947" spans="1:52" x14ac:dyDescent="0.25">
      <c r="A947" s="192">
        <f t="shared" si="14"/>
        <v>934</v>
      </c>
      <c r="B947" s="182"/>
      <c r="C947" s="202"/>
      <c r="D947" s="202"/>
      <c r="E947" s="202"/>
      <c r="F947" s="202"/>
      <c r="G947" s="202"/>
      <c r="H947" s="202"/>
      <c r="I947" s="184"/>
      <c r="J947" s="184"/>
      <c r="K947" s="184"/>
      <c r="L947" s="184"/>
      <c r="M947" s="184"/>
      <c r="N947" s="184"/>
      <c r="O947" s="211"/>
      <c r="P947" s="184"/>
      <c r="Q947" s="184"/>
      <c r="R947" s="184"/>
      <c r="S947" s="184"/>
      <c r="T947" s="184"/>
      <c r="U947" s="184"/>
      <c r="V947" s="184"/>
      <c r="W947" s="184"/>
      <c r="X947" s="184"/>
      <c r="Y947" s="184"/>
      <c r="Z947" s="184"/>
      <c r="AA947" s="184"/>
      <c r="AB947" s="184"/>
      <c r="AC947" s="184"/>
      <c r="AD947" s="184"/>
      <c r="AE947" s="184"/>
      <c r="AF947" s="184"/>
      <c r="AG947" s="184"/>
      <c r="AH947" s="197"/>
      <c r="AI947" s="184"/>
      <c r="AJ947" s="184"/>
      <c r="AK947" s="184"/>
      <c r="AL947" s="184"/>
      <c r="AM947" s="184"/>
      <c r="AN947" s="184"/>
      <c r="AO947" s="184"/>
      <c r="AP947" s="184"/>
      <c r="AQ947" s="184"/>
      <c r="AR947" s="184"/>
      <c r="AS947" s="184"/>
      <c r="AT947" s="184"/>
      <c r="AU947" s="184"/>
      <c r="AV947" s="184"/>
      <c r="AW947" s="184"/>
      <c r="AX947" s="184"/>
      <c r="AY947" s="187"/>
      <c r="AZ947" s="187"/>
    </row>
    <row r="948" spans="1:52" x14ac:dyDescent="0.25">
      <c r="A948" s="192">
        <f t="shared" si="14"/>
        <v>935</v>
      </c>
      <c r="B948" s="182"/>
      <c r="C948" s="202"/>
      <c r="D948" s="202"/>
      <c r="E948" s="202"/>
      <c r="F948" s="202"/>
      <c r="G948" s="202"/>
      <c r="H948" s="202"/>
      <c r="I948" s="184"/>
      <c r="J948" s="184"/>
      <c r="K948" s="184"/>
      <c r="L948" s="184"/>
      <c r="M948" s="184"/>
      <c r="N948" s="184"/>
      <c r="O948" s="211"/>
      <c r="P948" s="184"/>
      <c r="Q948" s="184"/>
      <c r="R948" s="184"/>
      <c r="S948" s="184"/>
      <c r="T948" s="184"/>
      <c r="U948" s="184"/>
      <c r="V948" s="184"/>
      <c r="W948" s="184"/>
      <c r="X948" s="184"/>
      <c r="Y948" s="184"/>
      <c r="Z948" s="184"/>
      <c r="AA948" s="184"/>
      <c r="AB948" s="184"/>
      <c r="AC948" s="184"/>
      <c r="AD948" s="184"/>
      <c r="AE948" s="184"/>
      <c r="AF948" s="184"/>
      <c r="AG948" s="184"/>
      <c r="AH948" s="197"/>
      <c r="AI948" s="184"/>
      <c r="AJ948" s="184"/>
      <c r="AK948" s="184"/>
      <c r="AL948" s="184"/>
      <c r="AM948" s="184"/>
      <c r="AN948" s="184"/>
      <c r="AO948" s="184"/>
      <c r="AP948" s="184"/>
      <c r="AQ948" s="184"/>
      <c r="AR948" s="184"/>
      <c r="AS948" s="184"/>
      <c r="AT948" s="184"/>
      <c r="AU948" s="184"/>
      <c r="AV948" s="184"/>
      <c r="AW948" s="184"/>
      <c r="AX948" s="184"/>
      <c r="AY948" s="187"/>
      <c r="AZ948" s="187"/>
    </row>
    <row r="949" spans="1:52" x14ac:dyDescent="0.25">
      <c r="A949" s="192">
        <f t="shared" si="14"/>
        <v>936</v>
      </c>
      <c r="B949" s="182"/>
      <c r="C949" s="202"/>
      <c r="D949" s="202"/>
      <c r="E949" s="202"/>
      <c r="F949" s="202"/>
      <c r="G949" s="202"/>
      <c r="H949" s="202"/>
      <c r="I949" s="184"/>
      <c r="J949" s="184"/>
      <c r="K949" s="184"/>
      <c r="L949" s="184"/>
      <c r="M949" s="184"/>
      <c r="N949" s="184"/>
      <c r="O949" s="211"/>
      <c r="P949" s="184"/>
      <c r="Q949" s="184"/>
      <c r="R949" s="184"/>
      <c r="S949" s="184"/>
      <c r="T949" s="184"/>
      <c r="U949" s="184"/>
      <c r="V949" s="184"/>
      <c r="W949" s="184"/>
      <c r="X949" s="184"/>
      <c r="Y949" s="184"/>
      <c r="Z949" s="184"/>
      <c r="AA949" s="184"/>
      <c r="AB949" s="184"/>
      <c r="AC949" s="184"/>
      <c r="AD949" s="184"/>
      <c r="AE949" s="184"/>
      <c r="AF949" s="184"/>
      <c r="AG949" s="184"/>
      <c r="AH949" s="197"/>
      <c r="AI949" s="184"/>
      <c r="AJ949" s="184"/>
      <c r="AK949" s="184"/>
      <c r="AL949" s="184"/>
      <c r="AM949" s="184"/>
      <c r="AN949" s="184"/>
      <c r="AO949" s="184"/>
      <c r="AP949" s="184"/>
      <c r="AQ949" s="184"/>
      <c r="AR949" s="184"/>
      <c r="AS949" s="184"/>
      <c r="AT949" s="184"/>
      <c r="AU949" s="184"/>
      <c r="AV949" s="184"/>
      <c r="AW949" s="184"/>
      <c r="AX949" s="184"/>
      <c r="AY949" s="187"/>
      <c r="AZ949" s="187"/>
    </row>
    <row r="950" spans="1:52" x14ac:dyDescent="0.25">
      <c r="A950" s="192">
        <f t="shared" si="14"/>
        <v>937</v>
      </c>
      <c r="B950" s="182"/>
      <c r="C950" s="202"/>
      <c r="D950" s="202"/>
      <c r="E950" s="202"/>
      <c r="F950" s="202"/>
      <c r="G950" s="202"/>
      <c r="H950" s="202"/>
      <c r="I950" s="184"/>
      <c r="J950" s="184"/>
      <c r="K950" s="184"/>
      <c r="L950" s="184"/>
      <c r="M950" s="184"/>
      <c r="N950" s="184"/>
      <c r="O950" s="211"/>
      <c r="P950" s="184"/>
      <c r="Q950" s="184"/>
      <c r="R950" s="184"/>
      <c r="S950" s="184"/>
      <c r="T950" s="184"/>
      <c r="U950" s="184"/>
      <c r="V950" s="184"/>
      <c r="W950" s="184"/>
      <c r="X950" s="184"/>
      <c r="Y950" s="184"/>
      <c r="Z950" s="184"/>
      <c r="AA950" s="184"/>
      <c r="AB950" s="184"/>
      <c r="AC950" s="184"/>
      <c r="AD950" s="184"/>
      <c r="AE950" s="184"/>
      <c r="AF950" s="184"/>
      <c r="AG950" s="184"/>
      <c r="AH950" s="197"/>
      <c r="AI950" s="184"/>
      <c r="AJ950" s="184"/>
      <c r="AK950" s="184"/>
      <c r="AL950" s="184"/>
      <c r="AM950" s="184"/>
      <c r="AN950" s="184"/>
      <c r="AO950" s="184"/>
      <c r="AP950" s="184"/>
      <c r="AQ950" s="184"/>
      <c r="AR950" s="184"/>
      <c r="AS950" s="184"/>
      <c r="AT950" s="184"/>
      <c r="AU950" s="184"/>
      <c r="AV950" s="184"/>
      <c r="AW950" s="184"/>
      <c r="AX950" s="184"/>
      <c r="AY950" s="187"/>
      <c r="AZ950" s="187"/>
    </row>
    <row r="951" spans="1:52" x14ac:dyDescent="0.25">
      <c r="A951" s="192">
        <f t="shared" si="14"/>
        <v>938</v>
      </c>
      <c r="B951" s="182"/>
      <c r="C951" s="202"/>
      <c r="D951" s="202"/>
      <c r="E951" s="202"/>
      <c r="F951" s="202"/>
      <c r="G951" s="202"/>
      <c r="H951" s="202"/>
      <c r="I951" s="184"/>
      <c r="J951" s="184"/>
      <c r="K951" s="184"/>
      <c r="L951" s="184"/>
      <c r="M951" s="184"/>
      <c r="N951" s="184"/>
      <c r="O951" s="211"/>
      <c r="P951" s="184"/>
      <c r="Q951" s="184"/>
      <c r="R951" s="184"/>
      <c r="S951" s="184"/>
      <c r="T951" s="184"/>
      <c r="U951" s="184"/>
      <c r="V951" s="184"/>
      <c r="W951" s="184"/>
      <c r="X951" s="184"/>
      <c r="Y951" s="184"/>
      <c r="Z951" s="184"/>
      <c r="AA951" s="184"/>
      <c r="AB951" s="184"/>
      <c r="AC951" s="184"/>
      <c r="AD951" s="184"/>
      <c r="AE951" s="184"/>
      <c r="AF951" s="184"/>
      <c r="AG951" s="184"/>
      <c r="AH951" s="197"/>
      <c r="AI951" s="184"/>
      <c r="AJ951" s="184"/>
      <c r="AK951" s="184"/>
      <c r="AL951" s="184"/>
      <c r="AM951" s="184"/>
      <c r="AN951" s="184"/>
      <c r="AO951" s="184"/>
      <c r="AP951" s="184"/>
      <c r="AQ951" s="184"/>
      <c r="AR951" s="184"/>
      <c r="AS951" s="184"/>
      <c r="AT951" s="184"/>
      <c r="AU951" s="184"/>
      <c r="AV951" s="184"/>
      <c r="AW951" s="184"/>
      <c r="AX951" s="184"/>
      <c r="AY951" s="187"/>
      <c r="AZ951" s="187"/>
    </row>
    <row r="952" spans="1:52" x14ac:dyDescent="0.25">
      <c r="A952" s="192">
        <f t="shared" si="14"/>
        <v>939</v>
      </c>
      <c r="B952" s="182"/>
      <c r="C952" s="202"/>
      <c r="D952" s="202"/>
      <c r="E952" s="202"/>
      <c r="F952" s="202"/>
      <c r="G952" s="202"/>
      <c r="H952" s="202"/>
      <c r="I952" s="184"/>
      <c r="J952" s="184"/>
      <c r="K952" s="184"/>
      <c r="L952" s="184"/>
      <c r="M952" s="184"/>
      <c r="N952" s="184"/>
      <c r="O952" s="211"/>
      <c r="P952" s="184"/>
      <c r="Q952" s="184"/>
      <c r="R952" s="184"/>
      <c r="S952" s="184"/>
      <c r="T952" s="184"/>
      <c r="U952" s="184"/>
      <c r="V952" s="184"/>
      <c r="W952" s="184"/>
      <c r="X952" s="184"/>
      <c r="Y952" s="184"/>
      <c r="Z952" s="184"/>
      <c r="AA952" s="184"/>
      <c r="AB952" s="184"/>
      <c r="AC952" s="184"/>
      <c r="AD952" s="184"/>
      <c r="AE952" s="184"/>
      <c r="AF952" s="184"/>
      <c r="AG952" s="184"/>
      <c r="AH952" s="197"/>
      <c r="AI952" s="184"/>
      <c r="AJ952" s="184"/>
      <c r="AK952" s="184"/>
      <c r="AL952" s="184"/>
      <c r="AM952" s="184"/>
      <c r="AN952" s="184"/>
      <c r="AO952" s="184"/>
      <c r="AP952" s="184"/>
      <c r="AQ952" s="184"/>
      <c r="AR952" s="184"/>
      <c r="AS952" s="184"/>
      <c r="AT952" s="184"/>
      <c r="AU952" s="184"/>
      <c r="AV952" s="184"/>
      <c r="AW952" s="184"/>
      <c r="AX952" s="184"/>
      <c r="AY952" s="187"/>
      <c r="AZ952" s="187"/>
    </row>
    <row r="953" spans="1:52" x14ac:dyDescent="0.25">
      <c r="A953" s="192">
        <f t="shared" si="14"/>
        <v>940</v>
      </c>
      <c r="B953" s="182"/>
      <c r="C953" s="202"/>
      <c r="D953" s="202"/>
      <c r="E953" s="202"/>
      <c r="F953" s="202"/>
      <c r="G953" s="202"/>
      <c r="H953" s="202"/>
      <c r="I953" s="184"/>
      <c r="J953" s="184"/>
      <c r="K953" s="184"/>
      <c r="L953" s="184"/>
      <c r="M953" s="184"/>
      <c r="N953" s="184"/>
      <c r="O953" s="211"/>
      <c r="P953" s="184"/>
      <c r="Q953" s="184"/>
      <c r="R953" s="184"/>
      <c r="S953" s="184"/>
      <c r="T953" s="184"/>
      <c r="U953" s="184"/>
      <c r="V953" s="184"/>
      <c r="W953" s="184"/>
      <c r="X953" s="184"/>
      <c r="Y953" s="184"/>
      <c r="Z953" s="184"/>
      <c r="AA953" s="184"/>
      <c r="AB953" s="184"/>
      <c r="AC953" s="184"/>
      <c r="AD953" s="184"/>
      <c r="AE953" s="184"/>
      <c r="AF953" s="184"/>
      <c r="AG953" s="184"/>
      <c r="AH953" s="197"/>
      <c r="AI953" s="184"/>
      <c r="AJ953" s="184"/>
      <c r="AK953" s="184"/>
      <c r="AL953" s="184"/>
      <c r="AM953" s="184"/>
      <c r="AN953" s="184"/>
      <c r="AO953" s="184"/>
      <c r="AP953" s="184"/>
      <c r="AQ953" s="184"/>
      <c r="AR953" s="184"/>
      <c r="AS953" s="184"/>
      <c r="AT953" s="184"/>
      <c r="AU953" s="184"/>
      <c r="AV953" s="184"/>
      <c r="AW953" s="184"/>
      <c r="AX953" s="184"/>
      <c r="AY953" s="187"/>
      <c r="AZ953" s="187"/>
    </row>
    <row r="954" spans="1:52" x14ac:dyDescent="0.25">
      <c r="A954" s="192">
        <f t="shared" si="14"/>
        <v>941</v>
      </c>
      <c r="B954" s="182"/>
      <c r="C954" s="202"/>
      <c r="D954" s="202"/>
      <c r="E954" s="202"/>
      <c r="F954" s="202"/>
      <c r="G954" s="202"/>
      <c r="H954" s="202"/>
      <c r="I954" s="184"/>
      <c r="J954" s="184"/>
      <c r="K954" s="184"/>
      <c r="L954" s="184"/>
      <c r="M954" s="184"/>
      <c r="N954" s="184"/>
      <c r="O954" s="211"/>
      <c r="P954" s="184"/>
      <c r="Q954" s="184"/>
      <c r="R954" s="184"/>
      <c r="S954" s="184"/>
      <c r="T954" s="184"/>
      <c r="U954" s="184"/>
      <c r="V954" s="184"/>
      <c r="W954" s="184"/>
      <c r="X954" s="184"/>
      <c r="Y954" s="184"/>
      <c r="Z954" s="184"/>
      <c r="AA954" s="184"/>
      <c r="AB954" s="184"/>
      <c r="AC954" s="184"/>
      <c r="AD954" s="184"/>
      <c r="AE954" s="184"/>
      <c r="AF954" s="184"/>
      <c r="AG954" s="184"/>
      <c r="AH954" s="197"/>
      <c r="AI954" s="184"/>
      <c r="AJ954" s="184"/>
      <c r="AK954" s="184"/>
      <c r="AL954" s="184"/>
      <c r="AM954" s="184"/>
      <c r="AN954" s="184"/>
      <c r="AO954" s="184"/>
      <c r="AP954" s="184"/>
      <c r="AQ954" s="184"/>
      <c r="AR954" s="184"/>
      <c r="AS954" s="184"/>
      <c r="AT954" s="184"/>
      <c r="AU954" s="184"/>
      <c r="AV954" s="184"/>
      <c r="AW954" s="184"/>
      <c r="AX954" s="184"/>
      <c r="AY954" s="187"/>
      <c r="AZ954" s="187"/>
    </row>
    <row r="955" spans="1:52" x14ac:dyDescent="0.25">
      <c r="A955" s="192">
        <f t="shared" si="14"/>
        <v>942</v>
      </c>
      <c r="B955" s="182"/>
      <c r="C955" s="202"/>
      <c r="D955" s="202"/>
      <c r="E955" s="202"/>
      <c r="F955" s="202"/>
      <c r="G955" s="202"/>
      <c r="H955" s="202"/>
      <c r="I955" s="184"/>
      <c r="J955" s="184"/>
      <c r="K955" s="184"/>
      <c r="L955" s="184"/>
      <c r="M955" s="184"/>
      <c r="N955" s="184"/>
      <c r="O955" s="211"/>
      <c r="P955" s="184"/>
      <c r="Q955" s="184"/>
      <c r="R955" s="184"/>
      <c r="S955" s="184"/>
      <c r="T955" s="184"/>
      <c r="U955" s="184"/>
      <c r="V955" s="184"/>
      <c r="W955" s="184"/>
      <c r="X955" s="184"/>
      <c r="Y955" s="184"/>
      <c r="Z955" s="184"/>
      <c r="AA955" s="184"/>
      <c r="AB955" s="184"/>
      <c r="AC955" s="184"/>
      <c r="AD955" s="184"/>
      <c r="AE955" s="184"/>
      <c r="AF955" s="184"/>
      <c r="AG955" s="184"/>
      <c r="AH955" s="197"/>
      <c r="AI955" s="184"/>
      <c r="AJ955" s="184"/>
      <c r="AK955" s="184"/>
      <c r="AL955" s="184"/>
      <c r="AM955" s="184"/>
      <c r="AN955" s="184"/>
      <c r="AO955" s="184"/>
      <c r="AP955" s="184"/>
      <c r="AQ955" s="184"/>
      <c r="AR955" s="184"/>
      <c r="AS955" s="184"/>
      <c r="AT955" s="184"/>
      <c r="AU955" s="184"/>
      <c r="AV955" s="184"/>
      <c r="AW955" s="184"/>
      <c r="AX955" s="184"/>
      <c r="AY955" s="187"/>
      <c r="AZ955" s="187"/>
    </row>
    <row r="956" spans="1:52" x14ac:dyDescent="0.25">
      <c r="A956" s="192">
        <f t="shared" si="14"/>
        <v>943</v>
      </c>
      <c r="B956" s="182"/>
      <c r="C956" s="202"/>
      <c r="D956" s="202"/>
      <c r="E956" s="202"/>
      <c r="F956" s="202"/>
      <c r="G956" s="202"/>
      <c r="H956" s="202"/>
      <c r="I956" s="184"/>
      <c r="J956" s="184"/>
      <c r="K956" s="184"/>
      <c r="L956" s="184"/>
      <c r="M956" s="184"/>
      <c r="N956" s="184"/>
      <c r="O956" s="211"/>
      <c r="P956" s="184"/>
      <c r="Q956" s="184"/>
      <c r="R956" s="184"/>
      <c r="S956" s="184"/>
      <c r="T956" s="184"/>
      <c r="U956" s="184"/>
      <c r="V956" s="184"/>
      <c r="W956" s="184"/>
      <c r="X956" s="184"/>
      <c r="Y956" s="184"/>
      <c r="Z956" s="184"/>
      <c r="AA956" s="184"/>
      <c r="AB956" s="184"/>
      <c r="AC956" s="184"/>
      <c r="AD956" s="184"/>
      <c r="AE956" s="184"/>
      <c r="AF956" s="184"/>
      <c r="AG956" s="184"/>
      <c r="AH956" s="197"/>
      <c r="AI956" s="184"/>
      <c r="AJ956" s="184"/>
      <c r="AK956" s="184"/>
      <c r="AL956" s="184"/>
      <c r="AM956" s="184"/>
      <c r="AN956" s="184"/>
      <c r="AO956" s="184"/>
      <c r="AP956" s="184"/>
      <c r="AQ956" s="184"/>
      <c r="AR956" s="184"/>
      <c r="AS956" s="184"/>
      <c r="AT956" s="184"/>
      <c r="AU956" s="184"/>
      <c r="AV956" s="184"/>
      <c r="AW956" s="184"/>
      <c r="AX956" s="184"/>
      <c r="AY956" s="187"/>
      <c r="AZ956" s="187"/>
    </row>
    <row r="957" spans="1:52" x14ac:dyDescent="0.25">
      <c r="A957" s="192">
        <f t="shared" si="14"/>
        <v>944</v>
      </c>
      <c r="B957" s="182"/>
      <c r="C957" s="202"/>
      <c r="D957" s="202"/>
      <c r="E957" s="202"/>
      <c r="F957" s="202"/>
      <c r="G957" s="202"/>
      <c r="H957" s="202"/>
      <c r="I957" s="184"/>
      <c r="J957" s="184"/>
      <c r="K957" s="184"/>
      <c r="L957" s="184"/>
      <c r="M957" s="184"/>
      <c r="N957" s="184"/>
      <c r="O957" s="211"/>
      <c r="P957" s="184"/>
      <c r="Q957" s="184"/>
      <c r="R957" s="184"/>
      <c r="S957" s="184"/>
      <c r="T957" s="184"/>
      <c r="U957" s="184"/>
      <c r="V957" s="184"/>
      <c r="W957" s="184"/>
      <c r="X957" s="184"/>
      <c r="Y957" s="184"/>
      <c r="Z957" s="184"/>
      <c r="AA957" s="184"/>
      <c r="AB957" s="184"/>
      <c r="AC957" s="184"/>
      <c r="AD957" s="184"/>
      <c r="AE957" s="184"/>
      <c r="AF957" s="184"/>
      <c r="AG957" s="184"/>
      <c r="AH957" s="197"/>
      <c r="AI957" s="184"/>
      <c r="AJ957" s="184"/>
      <c r="AK957" s="184"/>
      <c r="AL957" s="184"/>
      <c r="AM957" s="184"/>
      <c r="AN957" s="184"/>
      <c r="AO957" s="184"/>
      <c r="AP957" s="184"/>
      <c r="AQ957" s="184"/>
      <c r="AR957" s="184"/>
      <c r="AS957" s="184"/>
      <c r="AT957" s="184"/>
      <c r="AU957" s="184"/>
      <c r="AV957" s="184"/>
      <c r="AW957" s="184"/>
      <c r="AX957" s="184"/>
      <c r="AY957" s="187"/>
      <c r="AZ957" s="187"/>
    </row>
    <row r="958" spans="1:52" x14ac:dyDescent="0.25">
      <c r="A958" s="192">
        <f t="shared" si="14"/>
        <v>945</v>
      </c>
      <c r="B958" s="182"/>
      <c r="C958" s="202"/>
      <c r="D958" s="202"/>
      <c r="E958" s="202"/>
      <c r="F958" s="202"/>
      <c r="G958" s="202"/>
      <c r="H958" s="202"/>
      <c r="I958" s="184"/>
      <c r="J958" s="184"/>
      <c r="K958" s="184"/>
      <c r="L958" s="184"/>
      <c r="M958" s="184"/>
      <c r="N958" s="184"/>
      <c r="O958" s="211"/>
      <c r="P958" s="184"/>
      <c r="Q958" s="184"/>
      <c r="R958" s="184"/>
      <c r="S958" s="184"/>
      <c r="T958" s="184"/>
      <c r="U958" s="184"/>
      <c r="V958" s="184"/>
      <c r="W958" s="184"/>
      <c r="X958" s="184"/>
      <c r="Y958" s="184"/>
      <c r="Z958" s="184"/>
      <c r="AA958" s="184"/>
      <c r="AB958" s="184"/>
      <c r="AC958" s="184"/>
      <c r="AD958" s="184"/>
      <c r="AE958" s="184"/>
      <c r="AF958" s="184"/>
      <c r="AG958" s="184"/>
      <c r="AH958" s="197"/>
      <c r="AI958" s="184"/>
      <c r="AJ958" s="184"/>
      <c r="AK958" s="184"/>
      <c r="AL958" s="184"/>
      <c r="AM958" s="184"/>
      <c r="AN958" s="184"/>
      <c r="AO958" s="184"/>
      <c r="AP958" s="184"/>
      <c r="AQ958" s="184"/>
      <c r="AR958" s="184"/>
      <c r="AS958" s="184"/>
      <c r="AT958" s="184"/>
      <c r="AU958" s="184"/>
      <c r="AV958" s="184"/>
      <c r="AW958" s="184"/>
      <c r="AX958" s="184"/>
      <c r="AY958" s="187"/>
      <c r="AZ958" s="187"/>
    </row>
    <row r="959" spans="1:52" x14ac:dyDescent="0.25">
      <c r="A959" s="192">
        <f t="shared" si="14"/>
        <v>946</v>
      </c>
      <c r="B959" s="182"/>
      <c r="C959" s="202"/>
      <c r="D959" s="202"/>
      <c r="E959" s="202"/>
      <c r="F959" s="202"/>
      <c r="G959" s="202"/>
      <c r="H959" s="202"/>
      <c r="I959" s="184"/>
      <c r="J959" s="184"/>
      <c r="K959" s="184"/>
      <c r="L959" s="184"/>
      <c r="M959" s="184"/>
      <c r="N959" s="184"/>
      <c r="O959" s="211"/>
      <c r="P959" s="184"/>
      <c r="Q959" s="184"/>
      <c r="R959" s="184"/>
      <c r="S959" s="184"/>
      <c r="T959" s="184"/>
      <c r="U959" s="184"/>
      <c r="V959" s="184"/>
      <c r="W959" s="184"/>
      <c r="X959" s="184"/>
      <c r="Y959" s="184"/>
      <c r="Z959" s="184"/>
      <c r="AA959" s="184"/>
      <c r="AB959" s="184"/>
      <c r="AC959" s="184"/>
      <c r="AD959" s="184"/>
      <c r="AE959" s="184"/>
      <c r="AF959" s="184"/>
      <c r="AG959" s="184"/>
      <c r="AH959" s="197"/>
      <c r="AI959" s="184"/>
      <c r="AJ959" s="184"/>
      <c r="AK959" s="184"/>
      <c r="AL959" s="184"/>
      <c r="AM959" s="184"/>
      <c r="AN959" s="184"/>
      <c r="AO959" s="184"/>
      <c r="AP959" s="184"/>
      <c r="AQ959" s="184"/>
      <c r="AR959" s="184"/>
      <c r="AS959" s="184"/>
      <c r="AT959" s="184"/>
      <c r="AU959" s="184"/>
      <c r="AV959" s="184"/>
      <c r="AW959" s="184"/>
      <c r="AX959" s="184"/>
      <c r="AY959" s="187"/>
      <c r="AZ959" s="187"/>
    </row>
    <row r="960" spans="1:52" x14ac:dyDescent="0.25">
      <c r="A960" s="192">
        <f t="shared" si="14"/>
        <v>947</v>
      </c>
      <c r="B960" s="182"/>
      <c r="C960" s="202"/>
      <c r="D960" s="202"/>
      <c r="E960" s="202"/>
      <c r="F960" s="202"/>
      <c r="G960" s="202"/>
      <c r="H960" s="202"/>
      <c r="I960" s="184"/>
      <c r="J960" s="184"/>
      <c r="K960" s="184"/>
      <c r="L960" s="184"/>
      <c r="M960" s="184"/>
      <c r="N960" s="184"/>
      <c r="O960" s="211"/>
      <c r="P960" s="184"/>
      <c r="Q960" s="184"/>
      <c r="R960" s="184"/>
      <c r="S960" s="184"/>
      <c r="T960" s="184"/>
      <c r="U960" s="184"/>
      <c r="V960" s="184"/>
      <c r="W960" s="184"/>
      <c r="X960" s="184"/>
      <c r="Y960" s="184"/>
      <c r="Z960" s="184"/>
      <c r="AA960" s="184"/>
      <c r="AB960" s="184"/>
      <c r="AC960" s="184"/>
      <c r="AD960" s="184"/>
      <c r="AE960" s="184"/>
      <c r="AF960" s="184"/>
      <c r="AG960" s="184"/>
      <c r="AH960" s="197"/>
      <c r="AI960" s="184"/>
      <c r="AJ960" s="184"/>
      <c r="AK960" s="184"/>
      <c r="AL960" s="184"/>
      <c r="AM960" s="184"/>
      <c r="AN960" s="184"/>
      <c r="AO960" s="184"/>
      <c r="AP960" s="184"/>
      <c r="AQ960" s="184"/>
      <c r="AR960" s="184"/>
      <c r="AS960" s="184"/>
      <c r="AT960" s="184"/>
      <c r="AU960" s="184"/>
      <c r="AV960" s="184"/>
      <c r="AW960" s="184"/>
      <c r="AX960" s="184"/>
      <c r="AY960" s="187"/>
      <c r="AZ960" s="187"/>
    </row>
    <row r="961" spans="1:52" x14ac:dyDescent="0.25">
      <c r="A961" s="192">
        <f t="shared" si="14"/>
        <v>948</v>
      </c>
      <c r="B961" s="182"/>
      <c r="C961" s="202"/>
      <c r="D961" s="202"/>
      <c r="E961" s="202"/>
      <c r="F961" s="202"/>
      <c r="G961" s="202"/>
      <c r="H961" s="202"/>
      <c r="I961" s="184"/>
      <c r="J961" s="184"/>
      <c r="K961" s="184"/>
      <c r="L961" s="184"/>
      <c r="M961" s="184"/>
      <c r="N961" s="184"/>
      <c r="O961" s="211"/>
      <c r="P961" s="184"/>
      <c r="Q961" s="184"/>
      <c r="R961" s="184"/>
      <c r="S961" s="184"/>
      <c r="T961" s="184"/>
      <c r="U961" s="184"/>
      <c r="V961" s="184"/>
      <c r="W961" s="184"/>
      <c r="X961" s="184"/>
      <c r="Y961" s="184"/>
      <c r="Z961" s="184"/>
      <c r="AA961" s="184"/>
      <c r="AB961" s="184"/>
      <c r="AC961" s="184"/>
      <c r="AD961" s="184"/>
      <c r="AE961" s="184"/>
      <c r="AF961" s="184"/>
      <c r="AG961" s="184"/>
      <c r="AH961" s="197"/>
      <c r="AI961" s="184"/>
      <c r="AJ961" s="184"/>
      <c r="AK961" s="184"/>
      <c r="AL961" s="184"/>
      <c r="AM961" s="184"/>
      <c r="AN961" s="184"/>
      <c r="AO961" s="184"/>
      <c r="AP961" s="184"/>
      <c r="AQ961" s="184"/>
      <c r="AR961" s="184"/>
      <c r="AS961" s="184"/>
      <c r="AT961" s="184"/>
      <c r="AU961" s="184"/>
      <c r="AV961" s="184"/>
      <c r="AW961" s="184"/>
      <c r="AX961" s="184"/>
      <c r="AY961" s="187"/>
      <c r="AZ961" s="187"/>
    </row>
    <row r="962" spans="1:52" x14ac:dyDescent="0.25">
      <c r="A962" s="192">
        <f t="shared" si="14"/>
        <v>949</v>
      </c>
      <c r="B962" s="182"/>
      <c r="C962" s="202"/>
      <c r="D962" s="202"/>
      <c r="E962" s="202"/>
      <c r="F962" s="202"/>
      <c r="G962" s="202"/>
      <c r="H962" s="202"/>
      <c r="I962" s="184"/>
      <c r="J962" s="184"/>
      <c r="K962" s="184"/>
      <c r="L962" s="184"/>
      <c r="M962" s="184"/>
      <c r="N962" s="184"/>
      <c r="O962" s="211"/>
      <c r="P962" s="184"/>
      <c r="Q962" s="184"/>
      <c r="R962" s="184"/>
      <c r="S962" s="184"/>
      <c r="T962" s="184"/>
      <c r="U962" s="184"/>
      <c r="V962" s="184"/>
      <c r="W962" s="184"/>
      <c r="X962" s="184"/>
      <c r="Y962" s="184"/>
      <c r="Z962" s="184"/>
      <c r="AA962" s="184"/>
      <c r="AB962" s="184"/>
      <c r="AC962" s="184"/>
      <c r="AD962" s="184"/>
      <c r="AE962" s="184"/>
      <c r="AF962" s="184"/>
      <c r="AG962" s="184"/>
      <c r="AH962" s="197"/>
      <c r="AI962" s="184"/>
      <c r="AJ962" s="184"/>
      <c r="AK962" s="184"/>
      <c r="AL962" s="184"/>
      <c r="AM962" s="184"/>
      <c r="AN962" s="184"/>
      <c r="AO962" s="184"/>
      <c r="AP962" s="184"/>
      <c r="AQ962" s="184"/>
      <c r="AR962" s="184"/>
      <c r="AS962" s="184"/>
      <c r="AT962" s="184"/>
      <c r="AU962" s="184"/>
      <c r="AV962" s="184"/>
      <c r="AW962" s="184"/>
      <c r="AX962" s="184"/>
      <c r="AY962" s="187"/>
      <c r="AZ962" s="187"/>
    </row>
    <row r="963" spans="1:52" x14ac:dyDescent="0.25">
      <c r="A963" s="192">
        <f t="shared" si="14"/>
        <v>950</v>
      </c>
      <c r="B963" s="182"/>
      <c r="C963" s="202"/>
      <c r="D963" s="202"/>
      <c r="E963" s="202"/>
      <c r="F963" s="202"/>
      <c r="G963" s="202"/>
      <c r="H963" s="202"/>
      <c r="I963" s="184"/>
      <c r="J963" s="184"/>
      <c r="K963" s="184"/>
      <c r="L963" s="184"/>
      <c r="M963" s="184"/>
      <c r="N963" s="184"/>
      <c r="O963" s="211"/>
      <c r="P963" s="184"/>
      <c r="Q963" s="184"/>
      <c r="R963" s="184"/>
      <c r="S963" s="184"/>
      <c r="T963" s="184"/>
      <c r="U963" s="184"/>
      <c r="V963" s="184"/>
      <c r="W963" s="184"/>
      <c r="X963" s="184"/>
      <c r="Y963" s="184"/>
      <c r="Z963" s="184"/>
      <c r="AA963" s="184"/>
      <c r="AB963" s="184"/>
      <c r="AC963" s="184"/>
      <c r="AD963" s="184"/>
      <c r="AE963" s="184"/>
      <c r="AF963" s="184"/>
      <c r="AG963" s="184"/>
      <c r="AH963" s="197"/>
      <c r="AI963" s="184"/>
      <c r="AJ963" s="184"/>
      <c r="AK963" s="184"/>
      <c r="AL963" s="184"/>
      <c r="AM963" s="184"/>
      <c r="AN963" s="184"/>
      <c r="AO963" s="184"/>
      <c r="AP963" s="184"/>
      <c r="AQ963" s="184"/>
      <c r="AR963" s="184"/>
      <c r="AS963" s="184"/>
      <c r="AT963" s="184"/>
      <c r="AU963" s="184"/>
      <c r="AV963" s="184"/>
      <c r="AW963" s="184"/>
      <c r="AX963" s="184"/>
      <c r="AY963" s="187"/>
      <c r="AZ963" s="187"/>
    </row>
    <row r="964" spans="1:52" x14ac:dyDescent="0.25">
      <c r="A964" s="192">
        <f t="shared" si="14"/>
        <v>951</v>
      </c>
      <c r="B964" s="182"/>
      <c r="C964" s="202"/>
      <c r="D964" s="202"/>
      <c r="E964" s="202"/>
      <c r="F964" s="202"/>
      <c r="G964" s="202"/>
      <c r="H964" s="202"/>
      <c r="I964" s="184"/>
      <c r="J964" s="184"/>
      <c r="K964" s="184"/>
      <c r="L964" s="184"/>
      <c r="M964" s="184"/>
      <c r="N964" s="184"/>
      <c r="O964" s="211"/>
      <c r="P964" s="184"/>
      <c r="Q964" s="184"/>
      <c r="R964" s="184"/>
      <c r="S964" s="184"/>
      <c r="T964" s="184"/>
      <c r="U964" s="184"/>
      <c r="V964" s="184"/>
      <c r="W964" s="184"/>
      <c r="X964" s="184"/>
      <c r="Y964" s="184"/>
      <c r="Z964" s="184"/>
      <c r="AA964" s="184"/>
      <c r="AB964" s="184"/>
      <c r="AC964" s="184"/>
      <c r="AD964" s="184"/>
      <c r="AE964" s="184"/>
      <c r="AF964" s="184"/>
      <c r="AG964" s="184"/>
      <c r="AH964" s="197"/>
      <c r="AI964" s="184"/>
      <c r="AJ964" s="184"/>
      <c r="AK964" s="184"/>
      <c r="AL964" s="184"/>
      <c r="AM964" s="184"/>
      <c r="AN964" s="184"/>
      <c r="AO964" s="184"/>
      <c r="AP964" s="184"/>
      <c r="AQ964" s="184"/>
      <c r="AR964" s="184"/>
      <c r="AS964" s="184"/>
      <c r="AT964" s="184"/>
      <c r="AU964" s="184"/>
      <c r="AV964" s="184"/>
      <c r="AW964" s="184"/>
      <c r="AX964" s="184"/>
      <c r="AY964" s="187"/>
      <c r="AZ964" s="187"/>
    </row>
    <row r="965" spans="1:52" x14ac:dyDescent="0.25">
      <c r="A965" s="192">
        <f t="shared" si="14"/>
        <v>952</v>
      </c>
      <c r="B965" s="182"/>
      <c r="C965" s="202"/>
      <c r="D965" s="202"/>
      <c r="E965" s="202"/>
      <c r="F965" s="202"/>
      <c r="G965" s="202"/>
      <c r="H965" s="202"/>
      <c r="I965" s="184"/>
      <c r="J965" s="184"/>
      <c r="K965" s="184"/>
      <c r="L965" s="184"/>
      <c r="M965" s="184"/>
      <c r="N965" s="184"/>
      <c r="O965" s="211"/>
      <c r="P965" s="184"/>
      <c r="Q965" s="184"/>
      <c r="R965" s="184"/>
      <c r="S965" s="184"/>
      <c r="T965" s="184"/>
      <c r="U965" s="184"/>
      <c r="V965" s="184"/>
      <c r="W965" s="184"/>
      <c r="X965" s="184"/>
      <c r="Y965" s="184"/>
      <c r="Z965" s="184"/>
      <c r="AA965" s="184"/>
      <c r="AB965" s="184"/>
      <c r="AC965" s="184"/>
      <c r="AD965" s="184"/>
      <c r="AE965" s="184"/>
      <c r="AF965" s="184"/>
      <c r="AG965" s="184"/>
      <c r="AH965" s="197"/>
      <c r="AI965" s="184"/>
      <c r="AJ965" s="184"/>
      <c r="AK965" s="184"/>
      <c r="AL965" s="184"/>
      <c r="AM965" s="184"/>
      <c r="AN965" s="184"/>
      <c r="AO965" s="184"/>
      <c r="AP965" s="184"/>
      <c r="AQ965" s="184"/>
      <c r="AR965" s="184"/>
      <c r="AS965" s="184"/>
      <c r="AT965" s="184"/>
      <c r="AU965" s="184"/>
      <c r="AV965" s="184"/>
      <c r="AW965" s="184"/>
      <c r="AX965" s="184"/>
      <c r="AY965" s="187"/>
      <c r="AZ965" s="187"/>
    </row>
    <row r="966" spans="1:52" x14ac:dyDescent="0.25">
      <c r="A966" s="192">
        <f t="shared" si="14"/>
        <v>953</v>
      </c>
      <c r="B966" s="182"/>
      <c r="C966" s="202"/>
      <c r="D966" s="202"/>
      <c r="E966" s="202"/>
      <c r="F966" s="202"/>
      <c r="G966" s="202"/>
      <c r="H966" s="202"/>
      <c r="I966" s="184"/>
      <c r="J966" s="184"/>
      <c r="K966" s="184"/>
      <c r="L966" s="184"/>
      <c r="M966" s="184"/>
      <c r="N966" s="184"/>
      <c r="O966" s="211"/>
      <c r="P966" s="184"/>
      <c r="Q966" s="184"/>
      <c r="R966" s="184"/>
      <c r="S966" s="184"/>
      <c r="T966" s="184"/>
      <c r="U966" s="184"/>
      <c r="V966" s="184"/>
      <c r="W966" s="184"/>
      <c r="X966" s="184"/>
      <c r="Y966" s="184"/>
      <c r="Z966" s="184"/>
      <c r="AA966" s="184"/>
      <c r="AB966" s="184"/>
      <c r="AC966" s="184"/>
      <c r="AD966" s="184"/>
      <c r="AE966" s="184"/>
      <c r="AF966" s="184"/>
      <c r="AG966" s="184"/>
      <c r="AH966" s="197"/>
      <c r="AI966" s="184"/>
      <c r="AJ966" s="184"/>
      <c r="AK966" s="184"/>
      <c r="AL966" s="184"/>
      <c r="AM966" s="184"/>
      <c r="AN966" s="184"/>
      <c r="AO966" s="184"/>
      <c r="AP966" s="184"/>
      <c r="AQ966" s="184"/>
      <c r="AR966" s="184"/>
      <c r="AS966" s="184"/>
      <c r="AT966" s="184"/>
      <c r="AU966" s="184"/>
      <c r="AV966" s="184"/>
      <c r="AW966" s="184"/>
      <c r="AX966" s="184"/>
      <c r="AY966" s="187"/>
      <c r="AZ966" s="187"/>
    </row>
    <row r="967" spans="1:52" x14ac:dyDescent="0.25">
      <c r="A967" s="192">
        <f t="shared" si="14"/>
        <v>954</v>
      </c>
      <c r="B967" s="182"/>
      <c r="C967" s="202"/>
      <c r="D967" s="202"/>
      <c r="E967" s="202"/>
      <c r="F967" s="202"/>
      <c r="G967" s="202"/>
      <c r="H967" s="202"/>
      <c r="I967" s="184"/>
      <c r="J967" s="184"/>
      <c r="K967" s="184"/>
      <c r="L967" s="184"/>
      <c r="M967" s="184"/>
      <c r="N967" s="184"/>
      <c r="O967" s="211"/>
      <c r="P967" s="184"/>
      <c r="Q967" s="184"/>
      <c r="R967" s="184"/>
      <c r="S967" s="184"/>
      <c r="T967" s="184"/>
      <c r="U967" s="184"/>
      <c r="V967" s="184"/>
      <c r="W967" s="184"/>
      <c r="X967" s="184"/>
      <c r="Y967" s="184"/>
      <c r="Z967" s="184"/>
      <c r="AA967" s="184"/>
      <c r="AB967" s="184"/>
      <c r="AC967" s="184"/>
      <c r="AD967" s="184"/>
      <c r="AE967" s="184"/>
      <c r="AF967" s="184"/>
      <c r="AG967" s="184"/>
      <c r="AH967" s="197"/>
      <c r="AI967" s="184"/>
      <c r="AJ967" s="184"/>
      <c r="AK967" s="184"/>
      <c r="AL967" s="184"/>
      <c r="AM967" s="184"/>
      <c r="AN967" s="184"/>
      <c r="AO967" s="184"/>
      <c r="AP967" s="184"/>
      <c r="AQ967" s="184"/>
      <c r="AR967" s="184"/>
      <c r="AS967" s="184"/>
      <c r="AT967" s="184"/>
      <c r="AU967" s="184"/>
      <c r="AV967" s="184"/>
      <c r="AW967" s="184"/>
      <c r="AX967" s="184"/>
      <c r="AY967" s="187"/>
      <c r="AZ967" s="187"/>
    </row>
    <row r="968" spans="1:52" x14ac:dyDescent="0.25">
      <c r="A968" s="192">
        <f t="shared" si="14"/>
        <v>955</v>
      </c>
      <c r="B968" s="182"/>
      <c r="C968" s="202"/>
      <c r="D968" s="202"/>
      <c r="E968" s="202"/>
      <c r="F968" s="202"/>
      <c r="G968" s="202"/>
      <c r="H968" s="202"/>
      <c r="I968" s="184"/>
      <c r="J968" s="184"/>
      <c r="K968" s="184"/>
      <c r="L968" s="184"/>
      <c r="M968" s="184"/>
      <c r="N968" s="184"/>
      <c r="O968" s="211"/>
      <c r="P968" s="184"/>
      <c r="Q968" s="184"/>
      <c r="R968" s="184"/>
      <c r="S968" s="184"/>
      <c r="T968" s="184"/>
      <c r="U968" s="184"/>
      <c r="V968" s="184"/>
      <c r="W968" s="184"/>
      <c r="X968" s="184"/>
      <c r="Y968" s="184"/>
      <c r="Z968" s="184"/>
      <c r="AA968" s="184"/>
      <c r="AB968" s="184"/>
      <c r="AC968" s="184"/>
      <c r="AD968" s="184"/>
      <c r="AE968" s="184"/>
      <c r="AF968" s="184"/>
      <c r="AG968" s="184"/>
      <c r="AH968" s="197"/>
      <c r="AI968" s="184"/>
      <c r="AJ968" s="184"/>
      <c r="AK968" s="184"/>
      <c r="AL968" s="184"/>
      <c r="AM968" s="184"/>
      <c r="AN968" s="184"/>
      <c r="AO968" s="184"/>
      <c r="AP968" s="184"/>
      <c r="AQ968" s="184"/>
      <c r="AR968" s="184"/>
      <c r="AS968" s="184"/>
      <c r="AT968" s="184"/>
      <c r="AU968" s="184"/>
      <c r="AV968" s="184"/>
      <c r="AW968" s="184"/>
      <c r="AX968" s="184"/>
      <c r="AY968" s="187"/>
      <c r="AZ968" s="187"/>
    </row>
    <row r="969" spans="1:52" x14ac:dyDescent="0.25">
      <c r="A969" s="192">
        <f t="shared" si="14"/>
        <v>956</v>
      </c>
      <c r="B969" s="182"/>
      <c r="C969" s="202"/>
      <c r="D969" s="202"/>
      <c r="E969" s="202"/>
      <c r="F969" s="202"/>
      <c r="G969" s="202"/>
      <c r="H969" s="202"/>
      <c r="I969" s="184"/>
      <c r="J969" s="184"/>
      <c r="K969" s="184"/>
      <c r="L969" s="184"/>
      <c r="M969" s="184"/>
      <c r="N969" s="184"/>
      <c r="O969" s="211"/>
      <c r="P969" s="184"/>
      <c r="Q969" s="184"/>
      <c r="R969" s="184"/>
      <c r="S969" s="184"/>
      <c r="T969" s="184"/>
      <c r="U969" s="184"/>
      <c r="V969" s="184"/>
      <c r="W969" s="184"/>
      <c r="X969" s="184"/>
      <c r="Y969" s="184"/>
      <c r="Z969" s="184"/>
      <c r="AA969" s="184"/>
      <c r="AB969" s="184"/>
      <c r="AC969" s="184"/>
      <c r="AD969" s="184"/>
      <c r="AE969" s="184"/>
      <c r="AF969" s="184"/>
      <c r="AG969" s="184"/>
      <c r="AH969" s="197"/>
      <c r="AI969" s="184"/>
      <c r="AJ969" s="184"/>
      <c r="AK969" s="184"/>
      <c r="AL969" s="184"/>
      <c r="AM969" s="184"/>
      <c r="AN969" s="184"/>
      <c r="AO969" s="184"/>
      <c r="AP969" s="184"/>
      <c r="AQ969" s="184"/>
      <c r="AR969" s="184"/>
      <c r="AS969" s="184"/>
      <c r="AT969" s="184"/>
      <c r="AU969" s="184"/>
      <c r="AV969" s="184"/>
      <c r="AW969" s="184"/>
      <c r="AX969" s="184"/>
      <c r="AY969" s="187"/>
      <c r="AZ969" s="187"/>
    </row>
    <row r="970" spans="1:52" x14ac:dyDescent="0.25">
      <c r="A970" s="192">
        <f t="shared" si="14"/>
        <v>957</v>
      </c>
      <c r="B970" s="182"/>
      <c r="C970" s="202"/>
      <c r="D970" s="202"/>
      <c r="E970" s="202"/>
      <c r="F970" s="202"/>
      <c r="G970" s="202"/>
      <c r="H970" s="202"/>
      <c r="I970" s="184"/>
      <c r="J970" s="184"/>
      <c r="K970" s="184"/>
      <c r="L970" s="184"/>
      <c r="M970" s="184"/>
      <c r="N970" s="184"/>
      <c r="O970" s="211"/>
      <c r="P970" s="184"/>
      <c r="Q970" s="184"/>
      <c r="R970" s="184"/>
      <c r="S970" s="184"/>
      <c r="T970" s="184"/>
      <c r="U970" s="184"/>
      <c r="V970" s="184"/>
      <c r="W970" s="184"/>
      <c r="X970" s="184"/>
      <c r="Y970" s="184"/>
      <c r="Z970" s="184"/>
      <c r="AA970" s="184"/>
      <c r="AB970" s="184"/>
      <c r="AC970" s="184"/>
      <c r="AD970" s="184"/>
      <c r="AE970" s="184"/>
      <c r="AF970" s="184"/>
      <c r="AG970" s="184"/>
      <c r="AH970" s="197"/>
      <c r="AI970" s="184"/>
      <c r="AJ970" s="184"/>
      <c r="AK970" s="184"/>
      <c r="AL970" s="184"/>
      <c r="AM970" s="184"/>
      <c r="AN970" s="184"/>
      <c r="AO970" s="184"/>
      <c r="AP970" s="184"/>
      <c r="AQ970" s="184"/>
      <c r="AR970" s="184"/>
      <c r="AS970" s="184"/>
      <c r="AT970" s="184"/>
      <c r="AU970" s="184"/>
      <c r="AV970" s="184"/>
      <c r="AW970" s="184"/>
      <c r="AX970" s="184"/>
      <c r="AY970" s="187"/>
      <c r="AZ970" s="187"/>
    </row>
    <row r="971" spans="1:52" x14ac:dyDescent="0.25">
      <c r="A971" s="192">
        <f t="shared" si="14"/>
        <v>958</v>
      </c>
      <c r="B971" s="182"/>
      <c r="C971" s="202"/>
      <c r="D971" s="202"/>
      <c r="E971" s="202"/>
      <c r="F971" s="202"/>
      <c r="G971" s="202"/>
      <c r="H971" s="202"/>
      <c r="I971" s="184"/>
      <c r="J971" s="184"/>
      <c r="K971" s="184"/>
      <c r="L971" s="184"/>
      <c r="M971" s="184"/>
      <c r="N971" s="184"/>
      <c r="O971" s="211"/>
      <c r="P971" s="184"/>
      <c r="Q971" s="184"/>
      <c r="R971" s="184"/>
      <c r="S971" s="184"/>
      <c r="T971" s="184"/>
      <c r="U971" s="184"/>
      <c r="V971" s="184"/>
      <c r="W971" s="184"/>
      <c r="X971" s="184"/>
      <c r="Y971" s="184"/>
      <c r="Z971" s="184"/>
      <c r="AA971" s="184"/>
      <c r="AB971" s="184"/>
      <c r="AC971" s="184"/>
      <c r="AD971" s="184"/>
      <c r="AE971" s="184"/>
      <c r="AF971" s="184"/>
      <c r="AG971" s="184"/>
      <c r="AH971" s="197"/>
      <c r="AI971" s="184"/>
      <c r="AJ971" s="184"/>
      <c r="AK971" s="184"/>
      <c r="AL971" s="184"/>
      <c r="AM971" s="184"/>
      <c r="AN971" s="184"/>
      <c r="AO971" s="184"/>
      <c r="AP971" s="184"/>
      <c r="AQ971" s="184"/>
      <c r="AR971" s="184"/>
      <c r="AS971" s="184"/>
      <c r="AT971" s="184"/>
      <c r="AU971" s="184"/>
      <c r="AV971" s="184"/>
      <c r="AW971" s="184"/>
      <c r="AX971" s="184"/>
      <c r="AY971" s="187"/>
      <c r="AZ971" s="187"/>
    </row>
    <row r="972" spans="1:52" x14ac:dyDescent="0.25">
      <c r="A972" s="192">
        <f t="shared" si="14"/>
        <v>959</v>
      </c>
      <c r="B972" s="182"/>
      <c r="C972" s="202"/>
      <c r="D972" s="202"/>
      <c r="E972" s="202"/>
      <c r="F972" s="202"/>
      <c r="G972" s="202"/>
      <c r="H972" s="202"/>
      <c r="I972" s="184"/>
      <c r="J972" s="184"/>
      <c r="K972" s="184"/>
      <c r="L972" s="184"/>
      <c r="M972" s="184"/>
      <c r="N972" s="184"/>
      <c r="O972" s="211"/>
      <c r="P972" s="184"/>
      <c r="Q972" s="184"/>
      <c r="R972" s="184"/>
      <c r="S972" s="184"/>
      <c r="T972" s="184"/>
      <c r="U972" s="184"/>
      <c r="V972" s="184"/>
      <c r="W972" s="184"/>
      <c r="X972" s="184"/>
      <c r="Y972" s="184"/>
      <c r="Z972" s="184"/>
      <c r="AA972" s="184"/>
      <c r="AB972" s="184"/>
      <c r="AC972" s="184"/>
      <c r="AD972" s="184"/>
      <c r="AE972" s="184"/>
      <c r="AF972" s="184"/>
      <c r="AG972" s="184"/>
      <c r="AH972" s="197"/>
      <c r="AI972" s="184"/>
      <c r="AJ972" s="184"/>
      <c r="AK972" s="184"/>
      <c r="AL972" s="184"/>
      <c r="AM972" s="184"/>
      <c r="AN972" s="184"/>
      <c r="AO972" s="184"/>
      <c r="AP972" s="184"/>
      <c r="AQ972" s="184"/>
      <c r="AR972" s="184"/>
      <c r="AS972" s="184"/>
      <c r="AT972" s="184"/>
      <c r="AU972" s="184"/>
      <c r="AV972" s="184"/>
      <c r="AW972" s="184"/>
      <c r="AX972" s="184"/>
      <c r="AY972" s="187"/>
      <c r="AZ972" s="187"/>
    </row>
    <row r="973" spans="1:52" x14ac:dyDescent="0.25">
      <c r="A973" s="192">
        <f t="shared" si="14"/>
        <v>960</v>
      </c>
      <c r="B973" s="182"/>
      <c r="C973" s="202"/>
      <c r="D973" s="202"/>
      <c r="E973" s="202"/>
      <c r="F973" s="202"/>
      <c r="G973" s="202"/>
      <c r="H973" s="202"/>
      <c r="I973" s="184"/>
      <c r="J973" s="184"/>
      <c r="K973" s="184"/>
      <c r="L973" s="184"/>
      <c r="M973" s="184"/>
      <c r="N973" s="184"/>
      <c r="O973" s="211"/>
      <c r="P973" s="184"/>
      <c r="Q973" s="184"/>
      <c r="R973" s="184"/>
      <c r="S973" s="184"/>
      <c r="T973" s="184"/>
      <c r="U973" s="184"/>
      <c r="V973" s="184"/>
      <c r="W973" s="184"/>
      <c r="X973" s="184"/>
      <c r="Y973" s="184"/>
      <c r="Z973" s="184"/>
      <c r="AA973" s="184"/>
      <c r="AB973" s="184"/>
      <c r="AC973" s="184"/>
      <c r="AD973" s="184"/>
      <c r="AE973" s="184"/>
      <c r="AF973" s="184"/>
      <c r="AG973" s="184"/>
      <c r="AH973" s="197"/>
      <c r="AI973" s="184"/>
      <c r="AJ973" s="184"/>
      <c r="AK973" s="184"/>
      <c r="AL973" s="184"/>
      <c r="AM973" s="184"/>
      <c r="AN973" s="184"/>
      <c r="AO973" s="184"/>
      <c r="AP973" s="184"/>
      <c r="AQ973" s="184"/>
      <c r="AR973" s="184"/>
      <c r="AS973" s="184"/>
      <c r="AT973" s="184"/>
      <c r="AU973" s="184"/>
      <c r="AV973" s="184"/>
      <c r="AW973" s="184"/>
      <c r="AX973" s="184"/>
      <c r="AY973" s="187"/>
      <c r="AZ973" s="187"/>
    </row>
    <row r="974" spans="1:52" x14ac:dyDescent="0.25">
      <c r="A974" s="192">
        <f t="shared" si="14"/>
        <v>961</v>
      </c>
      <c r="B974" s="182"/>
      <c r="C974" s="202"/>
      <c r="D974" s="202"/>
      <c r="E974" s="202"/>
      <c r="F974" s="202"/>
      <c r="G974" s="202"/>
      <c r="H974" s="202"/>
      <c r="I974" s="184"/>
      <c r="J974" s="184"/>
      <c r="K974" s="184"/>
      <c r="L974" s="184"/>
      <c r="M974" s="184"/>
      <c r="N974" s="184"/>
      <c r="O974" s="211"/>
      <c r="P974" s="184"/>
      <c r="Q974" s="184"/>
      <c r="R974" s="184"/>
      <c r="S974" s="184"/>
      <c r="T974" s="184"/>
      <c r="U974" s="184"/>
      <c r="V974" s="184"/>
      <c r="W974" s="184"/>
      <c r="X974" s="184"/>
      <c r="Y974" s="184"/>
      <c r="Z974" s="184"/>
      <c r="AA974" s="184"/>
      <c r="AB974" s="184"/>
      <c r="AC974" s="184"/>
      <c r="AD974" s="184"/>
      <c r="AE974" s="184"/>
      <c r="AF974" s="184"/>
      <c r="AG974" s="184"/>
      <c r="AH974" s="197"/>
      <c r="AI974" s="184"/>
      <c r="AJ974" s="184"/>
      <c r="AK974" s="184"/>
      <c r="AL974" s="184"/>
      <c r="AM974" s="184"/>
      <c r="AN974" s="184"/>
      <c r="AO974" s="184"/>
      <c r="AP974" s="184"/>
      <c r="AQ974" s="184"/>
      <c r="AR974" s="184"/>
      <c r="AS974" s="184"/>
      <c r="AT974" s="184"/>
      <c r="AU974" s="184"/>
      <c r="AV974" s="184"/>
      <c r="AW974" s="184"/>
      <c r="AX974" s="184"/>
      <c r="AY974" s="187"/>
      <c r="AZ974" s="187"/>
    </row>
    <row r="975" spans="1:52" x14ac:dyDescent="0.25">
      <c r="A975" s="192">
        <f t="shared" si="14"/>
        <v>962</v>
      </c>
      <c r="B975" s="182"/>
      <c r="C975" s="202"/>
      <c r="D975" s="202"/>
      <c r="E975" s="202"/>
      <c r="F975" s="202"/>
      <c r="G975" s="202"/>
      <c r="H975" s="202"/>
      <c r="I975" s="184"/>
      <c r="J975" s="184"/>
      <c r="K975" s="184"/>
      <c r="L975" s="184"/>
      <c r="M975" s="184"/>
      <c r="N975" s="184"/>
      <c r="O975" s="211"/>
      <c r="P975" s="184"/>
      <c r="Q975" s="184"/>
      <c r="R975" s="184"/>
      <c r="S975" s="184"/>
      <c r="T975" s="184"/>
      <c r="U975" s="184"/>
      <c r="V975" s="184"/>
      <c r="W975" s="184"/>
      <c r="X975" s="184"/>
      <c r="Y975" s="184"/>
      <c r="Z975" s="184"/>
      <c r="AA975" s="184"/>
      <c r="AB975" s="184"/>
      <c r="AC975" s="184"/>
      <c r="AD975" s="184"/>
      <c r="AE975" s="184"/>
      <c r="AF975" s="184"/>
      <c r="AG975" s="184"/>
      <c r="AH975" s="197"/>
      <c r="AI975" s="184"/>
      <c r="AJ975" s="184"/>
      <c r="AK975" s="184"/>
      <c r="AL975" s="184"/>
      <c r="AM975" s="184"/>
      <c r="AN975" s="184"/>
      <c r="AO975" s="184"/>
      <c r="AP975" s="184"/>
      <c r="AQ975" s="184"/>
      <c r="AR975" s="184"/>
      <c r="AS975" s="184"/>
      <c r="AT975" s="184"/>
      <c r="AU975" s="184"/>
      <c r="AV975" s="184"/>
      <c r="AW975" s="184"/>
      <c r="AX975" s="184"/>
      <c r="AY975" s="187"/>
      <c r="AZ975" s="187"/>
    </row>
    <row r="976" spans="1:52" x14ac:dyDescent="0.25">
      <c r="A976" s="192">
        <f t="shared" ref="A976:A1013" si="15">+A975+1</f>
        <v>963</v>
      </c>
      <c r="B976" s="182"/>
      <c r="C976" s="202"/>
      <c r="D976" s="202"/>
      <c r="E976" s="202"/>
      <c r="F976" s="202"/>
      <c r="G976" s="202"/>
      <c r="H976" s="202"/>
      <c r="I976" s="184"/>
      <c r="J976" s="184"/>
      <c r="K976" s="184"/>
      <c r="L976" s="184"/>
      <c r="M976" s="184"/>
      <c r="N976" s="184"/>
      <c r="O976" s="211"/>
      <c r="P976" s="184"/>
      <c r="Q976" s="184"/>
      <c r="R976" s="184"/>
      <c r="S976" s="184"/>
      <c r="T976" s="184"/>
      <c r="U976" s="184"/>
      <c r="V976" s="184"/>
      <c r="W976" s="184"/>
      <c r="X976" s="184"/>
      <c r="Y976" s="184"/>
      <c r="Z976" s="184"/>
      <c r="AA976" s="184"/>
      <c r="AB976" s="184"/>
      <c r="AC976" s="184"/>
      <c r="AD976" s="184"/>
      <c r="AE976" s="184"/>
      <c r="AF976" s="184"/>
      <c r="AG976" s="184"/>
      <c r="AH976" s="197"/>
      <c r="AI976" s="184"/>
      <c r="AJ976" s="184"/>
      <c r="AK976" s="184"/>
      <c r="AL976" s="184"/>
      <c r="AM976" s="184"/>
      <c r="AN976" s="184"/>
      <c r="AO976" s="184"/>
      <c r="AP976" s="184"/>
      <c r="AQ976" s="184"/>
      <c r="AR976" s="184"/>
      <c r="AS976" s="184"/>
      <c r="AT976" s="184"/>
      <c r="AU976" s="184"/>
      <c r="AV976" s="184"/>
      <c r="AW976" s="184"/>
      <c r="AX976" s="184"/>
      <c r="AY976" s="187"/>
      <c r="AZ976" s="187"/>
    </row>
    <row r="977" spans="1:52" x14ac:dyDescent="0.25">
      <c r="A977" s="192">
        <f t="shared" si="15"/>
        <v>964</v>
      </c>
      <c r="B977" s="182"/>
      <c r="C977" s="202"/>
      <c r="D977" s="202"/>
      <c r="E977" s="202"/>
      <c r="F977" s="202"/>
      <c r="G977" s="202"/>
      <c r="H977" s="202"/>
      <c r="I977" s="184"/>
      <c r="J977" s="184"/>
      <c r="K977" s="184"/>
      <c r="L977" s="184"/>
      <c r="M977" s="184"/>
      <c r="N977" s="184"/>
      <c r="O977" s="211"/>
      <c r="P977" s="184"/>
      <c r="Q977" s="184"/>
      <c r="R977" s="184"/>
      <c r="S977" s="184"/>
      <c r="T977" s="184"/>
      <c r="U977" s="184"/>
      <c r="V977" s="184"/>
      <c r="W977" s="184"/>
      <c r="X977" s="184"/>
      <c r="Y977" s="184"/>
      <c r="Z977" s="184"/>
      <c r="AA977" s="184"/>
      <c r="AB977" s="184"/>
      <c r="AC977" s="184"/>
      <c r="AD977" s="184"/>
      <c r="AE977" s="184"/>
      <c r="AF977" s="184"/>
      <c r="AG977" s="184"/>
      <c r="AH977" s="197"/>
      <c r="AI977" s="184"/>
      <c r="AJ977" s="184"/>
      <c r="AK977" s="184"/>
      <c r="AL977" s="184"/>
      <c r="AM977" s="184"/>
      <c r="AN977" s="184"/>
      <c r="AO977" s="184"/>
      <c r="AP977" s="184"/>
      <c r="AQ977" s="184"/>
      <c r="AR977" s="184"/>
      <c r="AS977" s="184"/>
      <c r="AT977" s="184"/>
      <c r="AU977" s="184"/>
      <c r="AV977" s="184"/>
      <c r="AW977" s="184"/>
      <c r="AX977" s="184"/>
      <c r="AY977" s="187"/>
      <c r="AZ977" s="187"/>
    </row>
    <row r="978" spans="1:52" x14ac:dyDescent="0.25">
      <c r="A978" s="192">
        <f t="shared" si="15"/>
        <v>965</v>
      </c>
      <c r="B978" s="182"/>
      <c r="C978" s="202"/>
      <c r="D978" s="202"/>
      <c r="E978" s="202"/>
      <c r="F978" s="202"/>
      <c r="G978" s="202"/>
      <c r="H978" s="202"/>
      <c r="I978" s="184"/>
      <c r="J978" s="184"/>
      <c r="K978" s="184"/>
      <c r="L978" s="184"/>
      <c r="M978" s="184"/>
      <c r="N978" s="184"/>
      <c r="O978" s="211"/>
      <c r="P978" s="184"/>
      <c r="Q978" s="184"/>
      <c r="R978" s="184"/>
      <c r="S978" s="184"/>
      <c r="T978" s="184"/>
      <c r="U978" s="184"/>
      <c r="V978" s="184"/>
      <c r="W978" s="184"/>
      <c r="X978" s="184"/>
      <c r="Y978" s="184"/>
      <c r="Z978" s="184"/>
      <c r="AA978" s="184"/>
      <c r="AB978" s="184"/>
      <c r="AC978" s="184"/>
      <c r="AD978" s="184"/>
      <c r="AE978" s="184"/>
      <c r="AF978" s="184"/>
      <c r="AG978" s="184"/>
      <c r="AH978" s="197"/>
      <c r="AI978" s="184"/>
      <c r="AJ978" s="184"/>
      <c r="AK978" s="184"/>
      <c r="AL978" s="184"/>
      <c r="AM978" s="184"/>
      <c r="AN978" s="184"/>
      <c r="AO978" s="184"/>
      <c r="AP978" s="184"/>
      <c r="AQ978" s="184"/>
      <c r="AR978" s="184"/>
      <c r="AS978" s="184"/>
      <c r="AT978" s="184"/>
      <c r="AU978" s="184"/>
      <c r="AV978" s="184"/>
      <c r="AW978" s="184"/>
      <c r="AX978" s="184"/>
      <c r="AY978" s="187"/>
      <c r="AZ978" s="187"/>
    </row>
    <row r="979" spans="1:52" x14ac:dyDescent="0.25">
      <c r="A979" s="192">
        <f t="shared" si="15"/>
        <v>966</v>
      </c>
      <c r="B979" s="182"/>
      <c r="C979" s="202"/>
      <c r="D979" s="202"/>
      <c r="E979" s="202"/>
      <c r="F979" s="202"/>
      <c r="G979" s="202"/>
      <c r="H979" s="202"/>
      <c r="I979" s="184"/>
      <c r="J979" s="184"/>
      <c r="K979" s="184"/>
      <c r="L979" s="184"/>
      <c r="M979" s="184"/>
      <c r="N979" s="184"/>
      <c r="O979" s="211"/>
      <c r="P979" s="184"/>
      <c r="Q979" s="184"/>
      <c r="R979" s="184"/>
      <c r="S979" s="184"/>
      <c r="T979" s="184"/>
      <c r="U979" s="184"/>
      <c r="V979" s="184"/>
      <c r="W979" s="184"/>
      <c r="X979" s="184"/>
      <c r="Y979" s="184"/>
      <c r="Z979" s="184"/>
      <c r="AA979" s="184"/>
      <c r="AB979" s="184"/>
      <c r="AC979" s="184"/>
      <c r="AD979" s="184"/>
      <c r="AE979" s="184"/>
      <c r="AF979" s="184"/>
      <c r="AG979" s="184"/>
      <c r="AH979" s="197"/>
      <c r="AI979" s="184"/>
      <c r="AJ979" s="184"/>
      <c r="AK979" s="184"/>
      <c r="AL979" s="184"/>
      <c r="AM979" s="184"/>
      <c r="AN979" s="184"/>
      <c r="AO979" s="184"/>
      <c r="AP979" s="184"/>
      <c r="AQ979" s="184"/>
      <c r="AR979" s="184"/>
      <c r="AS979" s="184"/>
      <c r="AT979" s="184"/>
      <c r="AU979" s="184"/>
      <c r="AV979" s="184"/>
      <c r="AW979" s="184"/>
      <c r="AX979" s="184"/>
      <c r="AY979" s="187"/>
      <c r="AZ979" s="187"/>
    </row>
    <row r="980" spans="1:52" x14ac:dyDescent="0.25">
      <c r="A980" s="192">
        <f t="shared" si="15"/>
        <v>967</v>
      </c>
      <c r="B980" s="182"/>
      <c r="C980" s="202"/>
      <c r="D980" s="202"/>
      <c r="E980" s="202"/>
      <c r="F980" s="202"/>
      <c r="G980" s="202"/>
      <c r="H980" s="202"/>
      <c r="I980" s="184"/>
      <c r="J980" s="184"/>
      <c r="K980" s="184"/>
      <c r="L980" s="184"/>
      <c r="M980" s="184"/>
      <c r="N980" s="184"/>
      <c r="O980" s="211"/>
      <c r="P980" s="184"/>
      <c r="Q980" s="184"/>
      <c r="R980" s="184"/>
      <c r="S980" s="184"/>
      <c r="T980" s="184"/>
      <c r="U980" s="184"/>
      <c r="V980" s="184"/>
      <c r="W980" s="184"/>
      <c r="X980" s="184"/>
      <c r="Y980" s="184"/>
      <c r="Z980" s="184"/>
      <c r="AA980" s="184"/>
      <c r="AB980" s="184"/>
      <c r="AC980" s="184"/>
      <c r="AD980" s="184"/>
      <c r="AE980" s="184"/>
      <c r="AF980" s="184"/>
      <c r="AG980" s="184"/>
      <c r="AH980" s="197"/>
      <c r="AI980" s="184"/>
      <c r="AJ980" s="184"/>
      <c r="AK980" s="184"/>
      <c r="AL980" s="184"/>
      <c r="AM980" s="184"/>
      <c r="AN980" s="184"/>
      <c r="AO980" s="184"/>
      <c r="AP980" s="184"/>
      <c r="AQ980" s="184"/>
      <c r="AR980" s="184"/>
      <c r="AS980" s="184"/>
      <c r="AT980" s="184"/>
      <c r="AU980" s="184"/>
      <c r="AV980" s="184"/>
      <c r="AW980" s="184"/>
      <c r="AX980" s="184"/>
      <c r="AY980" s="187"/>
      <c r="AZ980" s="187"/>
    </row>
    <row r="981" spans="1:52" x14ac:dyDescent="0.25">
      <c r="A981" s="192">
        <f t="shared" si="15"/>
        <v>968</v>
      </c>
      <c r="B981" s="182"/>
      <c r="C981" s="202"/>
      <c r="D981" s="202"/>
      <c r="E981" s="202"/>
      <c r="F981" s="202"/>
      <c r="G981" s="202"/>
      <c r="H981" s="202"/>
      <c r="I981" s="184"/>
      <c r="J981" s="184"/>
      <c r="K981" s="184"/>
      <c r="L981" s="184"/>
      <c r="M981" s="184"/>
      <c r="N981" s="184"/>
      <c r="O981" s="211"/>
      <c r="P981" s="184"/>
      <c r="Q981" s="184"/>
      <c r="R981" s="184"/>
      <c r="S981" s="184"/>
      <c r="T981" s="184"/>
      <c r="U981" s="184"/>
      <c r="V981" s="184"/>
      <c r="W981" s="184"/>
      <c r="X981" s="184"/>
      <c r="Y981" s="184"/>
      <c r="Z981" s="184"/>
      <c r="AA981" s="184"/>
      <c r="AB981" s="184"/>
      <c r="AC981" s="184"/>
      <c r="AD981" s="184"/>
      <c r="AE981" s="184"/>
      <c r="AF981" s="184"/>
      <c r="AG981" s="184"/>
      <c r="AH981" s="197"/>
      <c r="AI981" s="184"/>
      <c r="AJ981" s="184"/>
      <c r="AK981" s="184"/>
      <c r="AL981" s="184"/>
      <c r="AM981" s="184"/>
      <c r="AN981" s="184"/>
      <c r="AO981" s="184"/>
      <c r="AP981" s="184"/>
      <c r="AQ981" s="184"/>
      <c r="AR981" s="184"/>
      <c r="AS981" s="184"/>
      <c r="AT981" s="184"/>
      <c r="AU981" s="184"/>
      <c r="AV981" s="184"/>
      <c r="AW981" s="184"/>
      <c r="AX981" s="184"/>
      <c r="AY981" s="187"/>
      <c r="AZ981" s="187"/>
    </row>
    <row r="982" spans="1:52" x14ac:dyDescent="0.25">
      <c r="A982" s="192">
        <f t="shared" si="15"/>
        <v>969</v>
      </c>
      <c r="B982" s="182"/>
      <c r="C982" s="202"/>
      <c r="D982" s="202"/>
      <c r="E982" s="202"/>
      <c r="F982" s="202"/>
      <c r="G982" s="202"/>
      <c r="H982" s="202"/>
      <c r="I982" s="184"/>
      <c r="J982" s="184"/>
      <c r="K982" s="184"/>
      <c r="L982" s="184"/>
      <c r="M982" s="184"/>
      <c r="N982" s="184"/>
      <c r="O982" s="211"/>
      <c r="P982" s="184"/>
      <c r="Q982" s="184"/>
      <c r="R982" s="184"/>
      <c r="S982" s="184"/>
      <c r="T982" s="184"/>
      <c r="U982" s="184"/>
      <c r="V982" s="184"/>
      <c r="W982" s="184"/>
      <c r="X982" s="184"/>
      <c r="Y982" s="184"/>
      <c r="Z982" s="184"/>
      <c r="AA982" s="184"/>
      <c r="AB982" s="184"/>
      <c r="AC982" s="184"/>
      <c r="AD982" s="184"/>
      <c r="AE982" s="184"/>
      <c r="AF982" s="184"/>
      <c r="AG982" s="184"/>
      <c r="AH982" s="197"/>
      <c r="AI982" s="184"/>
      <c r="AJ982" s="184"/>
      <c r="AK982" s="184"/>
      <c r="AL982" s="184"/>
      <c r="AM982" s="184"/>
      <c r="AN982" s="184"/>
      <c r="AO982" s="184"/>
      <c r="AP982" s="184"/>
      <c r="AQ982" s="184"/>
      <c r="AR982" s="184"/>
      <c r="AS982" s="184"/>
      <c r="AT982" s="184"/>
      <c r="AU982" s="184"/>
      <c r="AV982" s="184"/>
      <c r="AW982" s="184"/>
      <c r="AX982" s="184"/>
      <c r="AY982" s="187"/>
      <c r="AZ982" s="187"/>
    </row>
    <row r="983" spans="1:52" x14ac:dyDescent="0.25">
      <c r="A983" s="192">
        <f t="shared" si="15"/>
        <v>970</v>
      </c>
      <c r="B983" s="182"/>
      <c r="C983" s="202"/>
      <c r="D983" s="202"/>
      <c r="E983" s="202"/>
      <c r="F983" s="202"/>
      <c r="G983" s="202"/>
      <c r="H983" s="202"/>
      <c r="I983" s="184"/>
      <c r="J983" s="184"/>
      <c r="K983" s="184"/>
      <c r="L983" s="184"/>
      <c r="M983" s="184"/>
      <c r="N983" s="184"/>
      <c r="O983" s="211"/>
      <c r="P983" s="184"/>
      <c r="Q983" s="184"/>
      <c r="R983" s="184"/>
      <c r="S983" s="184"/>
      <c r="T983" s="184"/>
      <c r="U983" s="184"/>
      <c r="V983" s="184"/>
      <c r="W983" s="184"/>
      <c r="X983" s="184"/>
      <c r="Y983" s="184"/>
      <c r="Z983" s="184"/>
      <c r="AA983" s="184"/>
      <c r="AB983" s="184"/>
      <c r="AC983" s="184"/>
      <c r="AD983" s="184"/>
      <c r="AE983" s="184"/>
      <c r="AF983" s="184"/>
      <c r="AG983" s="184"/>
      <c r="AH983" s="197"/>
      <c r="AI983" s="184"/>
      <c r="AJ983" s="184"/>
      <c r="AK983" s="184"/>
      <c r="AL983" s="184"/>
      <c r="AM983" s="184"/>
      <c r="AN983" s="184"/>
      <c r="AO983" s="184"/>
      <c r="AP983" s="184"/>
      <c r="AQ983" s="184"/>
      <c r="AR983" s="184"/>
      <c r="AS983" s="184"/>
      <c r="AT983" s="184"/>
      <c r="AU983" s="184"/>
      <c r="AV983" s="184"/>
      <c r="AW983" s="184"/>
      <c r="AX983" s="184"/>
      <c r="AY983" s="187"/>
      <c r="AZ983" s="187"/>
    </row>
    <row r="984" spans="1:52" x14ac:dyDescent="0.25">
      <c r="A984" s="192">
        <f t="shared" si="15"/>
        <v>971</v>
      </c>
      <c r="B984" s="182"/>
      <c r="C984" s="202"/>
      <c r="D984" s="202"/>
      <c r="E984" s="202"/>
      <c r="F984" s="202"/>
      <c r="G984" s="202"/>
      <c r="H984" s="202"/>
      <c r="I984" s="184"/>
      <c r="J984" s="184"/>
      <c r="K984" s="184"/>
      <c r="L984" s="184"/>
      <c r="M984" s="184"/>
      <c r="N984" s="184"/>
      <c r="O984" s="211"/>
      <c r="P984" s="184"/>
      <c r="Q984" s="184"/>
      <c r="R984" s="184"/>
      <c r="S984" s="184"/>
      <c r="T984" s="184"/>
      <c r="U984" s="184"/>
      <c r="V984" s="184"/>
      <c r="W984" s="184"/>
      <c r="X984" s="184"/>
      <c r="Y984" s="184"/>
      <c r="Z984" s="184"/>
      <c r="AA984" s="184"/>
      <c r="AB984" s="184"/>
      <c r="AC984" s="184"/>
      <c r="AD984" s="184"/>
      <c r="AE984" s="184"/>
      <c r="AF984" s="184"/>
      <c r="AG984" s="184"/>
      <c r="AH984" s="197"/>
      <c r="AI984" s="184"/>
      <c r="AJ984" s="184"/>
      <c r="AK984" s="184"/>
      <c r="AL984" s="184"/>
      <c r="AM984" s="184"/>
      <c r="AN984" s="184"/>
      <c r="AO984" s="184"/>
      <c r="AP984" s="184"/>
      <c r="AQ984" s="184"/>
      <c r="AR984" s="184"/>
      <c r="AS984" s="184"/>
      <c r="AT984" s="184"/>
      <c r="AU984" s="184"/>
      <c r="AV984" s="184"/>
      <c r="AW984" s="184"/>
      <c r="AX984" s="184"/>
      <c r="AY984" s="187"/>
      <c r="AZ984" s="187"/>
    </row>
    <row r="985" spans="1:52" x14ac:dyDescent="0.25">
      <c r="A985" s="192">
        <f t="shared" si="15"/>
        <v>972</v>
      </c>
      <c r="B985" s="182"/>
      <c r="C985" s="202"/>
      <c r="D985" s="202"/>
      <c r="E985" s="202"/>
      <c r="F985" s="202"/>
      <c r="G985" s="202"/>
      <c r="H985" s="202"/>
      <c r="I985" s="184"/>
      <c r="J985" s="184"/>
      <c r="K985" s="184"/>
      <c r="L985" s="184"/>
      <c r="M985" s="184"/>
      <c r="N985" s="184"/>
      <c r="O985" s="211"/>
      <c r="P985" s="184"/>
      <c r="Q985" s="184"/>
      <c r="R985" s="184"/>
      <c r="S985" s="184"/>
      <c r="T985" s="184"/>
      <c r="U985" s="184"/>
      <c r="V985" s="184"/>
      <c r="W985" s="184"/>
      <c r="X985" s="184"/>
      <c r="Y985" s="184"/>
      <c r="Z985" s="184"/>
      <c r="AA985" s="184"/>
      <c r="AB985" s="184"/>
      <c r="AC985" s="184"/>
      <c r="AD985" s="184"/>
      <c r="AE985" s="184"/>
      <c r="AF985" s="184"/>
      <c r="AG985" s="184"/>
      <c r="AH985" s="197"/>
      <c r="AI985" s="184"/>
      <c r="AJ985" s="184"/>
      <c r="AK985" s="184"/>
      <c r="AL985" s="184"/>
      <c r="AM985" s="184"/>
      <c r="AN985" s="184"/>
      <c r="AO985" s="184"/>
      <c r="AP985" s="184"/>
      <c r="AQ985" s="184"/>
      <c r="AR985" s="184"/>
      <c r="AS985" s="184"/>
      <c r="AT985" s="184"/>
      <c r="AU985" s="184"/>
      <c r="AV985" s="184"/>
      <c r="AW985" s="184"/>
      <c r="AX985" s="184"/>
      <c r="AY985" s="187"/>
      <c r="AZ985" s="187"/>
    </row>
    <row r="986" spans="1:52" x14ac:dyDescent="0.25">
      <c r="A986" s="192">
        <f t="shared" si="15"/>
        <v>973</v>
      </c>
      <c r="B986" s="182"/>
      <c r="C986" s="202"/>
      <c r="D986" s="202"/>
      <c r="E986" s="202"/>
      <c r="F986" s="202"/>
      <c r="G986" s="202"/>
      <c r="H986" s="202"/>
      <c r="I986" s="184"/>
      <c r="J986" s="184"/>
      <c r="K986" s="184"/>
      <c r="L986" s="184"/>
      <c r="M986" s="184"/>
      <c r="N986" s="184"/>
      <c r="O986" s="211"/>
      <c r="P986" s="184"/>
      <c r="Q986" s="184"/>
      <c r="R986" s="184"/>
      <c r="S986" s="184"/>
      <c r="T986" s="184"/>
      <c r="U986" s="184"/>
      <c r="V986" s="184"/>
      <c r="W986" s="184"/>
      <c r="X986" s="184"/>
      <c r="Y986" s="184"/>
      <c r="Z986" s="184"/>
      <c r="AA986" s="184"/>
      <c r="AB986" s="184"/>
      <c r="AC986" s="184"/>
      <c r="AD986" s="184"/>
      <c r="AE986" s="184"/>
      <c r="AF986" s="184"/>
      <c r="AG986" s="184"/>
      <c r="AH986" s="197"/>
      <c r="AI986" s="184"/>
      <c r="AJ986" s="184"/>
      <c r="AK986" s="184"/>
      <c r="AL986" s="184"/>
      <c r="AM986" s="184"/>
      <c r="AN986" s="184"/>
      <c r="AO986" s="184"/>
      <c r="AP986" s="184"/>
      <c r="AQ986" s="184"/>
      <c r="AR986" s="184"/>
      <c r="AS986" s="184"/>
      <c r="AT986" s="184"/>
      <c r="AU986" s="184"/>
      <c r="AV986" s="184"/>
      <c r="AW986" s="184"/>
      <c r="AX986" s="184"/>
      <c r="AY986" s="187"/>
      <c r="AZ986" s="187"/>
    </row>
    <row r="987" spans="1:52" x14ac:dyDescent="0.25">
      <c r="A987" s="192">
        <f t="shared" si="15"/>
        <v>974</v>
      </c>
      <c r="B987" s="182"/>
      <c r="C987" s="202"/>
      <c r="D987" s="202"/>
      <c r="E987" s="202"/>
      <c r="F987" s="202"/>
      <c r="G987" s="202"/>
      <c r="H987" s="202"/>
      <c r="I987" s="184"/>
      <c r="J987" s="184"/>
      <c r="K987" s="184"/>
      <c r="L987" s="184"/>
      <c r="M987" s="184"/>
      <c r="N987" s="184"/>
      <c r="O987" s="211"/>
      <c r="P987" s="184"/>
      <c r="Q987" s="184"/>
      <c r="R987" s="184"/>
      <c r="S987" s="184"/>
      <c r="T987" s="184"/>
      <c r="U987" s="184"/>
      <c r="V987" s="184"/>
      <c r="W987" s="184"/>
      <c r="X987" s="184"/>
      <c r="Y987" s="184"/>
      <c r="Z987" s="184"/>
      <c r="AA987" s="184"/>
      <c r="AB987" s="184"/>
      <c r="AC987" s="184"/>
      <c r="AD987" s="184"/>
      <c r="AE987" s="184"/>
      <c r="AF987" s="184"/>
      <c r="AG987" s="184"/>
      <c r="AH987" s="197"/>
      <c r="AI987" s="184"/>
      <c r="AJ987" s="184"/>
      <c r="AK987" s="184"/>
      <c r="AL987" s="184"/>
      <c r="AM987" s="184"/>
      <c r="AN987" s="184"/>
      <c r="AO987" s="184"/>
      <c r="AP987" s="184"/>
      <c r="AQ987" s="184"/>
      <c r="AR987" s="184"/>
      <c r="AS987" s="184"/>
      <c r="AT987" s="184"/>
      <c r="AU987" s="184"/>
      <c r="AV987" s="184"/>
      <c r="AW987" s="184"/>
      <c r="AX987" s="184"/>
      <c r="AY987" s="187"/>
      <c r="AZ987" s="187"/>
    </row>
    <row r="988" spans="1:52" x14ac:dyDescent="0.25">
      <c r="A988" s="192">
        <f t="shared" si="15"/>
        <v>975</v>
      </c>
      <c r="B988" s="182"/>
      <c r="C988" s="202"/>
      <c r="D988" s="202"/>
      <c r="E988" s="202"/>
      <c r="F988" s="202"/>
      <c r="G988" s="202"/>
      <c r="H988" s="202"/>
      <c r="I988" s="184"/>
      <c r="J988" s="184"/>
      <c r="K988" s="184"/>
      <c r="L988" s="184"/>
      <c r="M988" s="184"/>
      <c r="N988" s="184"/>
      <c r="O988" s="211"/>
      <c r="P988" s="184"/>
      <c r="Q988" s="184"/>
      <c r="R988" s="184"/>
      <c r="S988" s="184"/>
      <c r="T988" s="184"/>
      <c r="U988" s="184"/>
      <c r="V988" s="184"/>
      <c r="W988" s="184"/>
      <c r="X988" s="184"/>
      <c r="Y988" s="184"/>
      <c r="Z988" s="184"/>
      <c r="AA988" s="184"/>
      <c r="AB988" s="184"/>
      <c r="AC988" s="184"/>
      <c r="AD988" s="184"/>
      <c r="AE988" s="184"/>
      <c r="AF988" s="184"/>
      <c r="AG988" s="184"/>
      <c r="AH988" s="197"/>
      <c r="AI988" s="184"/>
      <c r="AJ988" s="184"/>
      <c r="AK988" s="184"/>
      <c r="AL988" s="184"/>
      <c r="AM988" s="184"/>
      <c r="AN988" s="184"/>
      <c r="AO988" s="184"/>
      <c r="AP988" s="184"/>
      <c r="AQ988" s="184"/>
      <c r="AR988" s="184"/>
      <c r="AS988" s="184"/>
      <c r="AT988" s="184"/>
      <c r="AU988" s="184"/>
      <c r="AV988" s="184"/>
      <c r="AW988" s="184"/>
      <c r="AX988" s="184"/>
      <c r="AY988" s="187"/>
      <c r="AZ988" s="187"/>
    </row>
    <row r="989" spans="1:52" x14ac:dyDescent="0.25">
      <c r="A989" s="192">
        <f t="shared" si="15"/>
        <v>976</v>
      </c>
      <c r="B989" s="182"/>
      <c r="C989" s="202"/>
      <c r="D989" s="202"/>
      <c r="E989" s="202"/>
      <c r="F989" s="202"/>
      <c r="G989" s="202"/>
      <c r="H989" s="202"/>
      <c r="I989" s="184"/>
      <c r="J989" s="184"/>
      <c r="K989" s="184"/>
      <c r="L989" s="184"/>
      <c r="M989" s="184"/>
      <c r="N989" s="184"/>
      <c r="O989" s="211"/>
      <c r="P989" s="184"/>
      <c r="Q989" s="184"/>
      <c r="R989" s="184"/>
      <c r="S989" s="184"/>
      <c r="T989" s="184"/>
      <c r="U989" s="184"/>
      <c r="V989" s="184"/>
      <c r="W989" s="184"/>
      <c r="X989" s="184"/>
      <c r="Y989" s="184"/>
      <c r="Z989" s="184"/>
      <c r="AA989" s="184"/>
      <c r="AB989" s="184"/>
      <c r="AC989" s="184"/>
      <c r="AD989" s="184"/>
      <c r="AE989" s="184"/>
      <c r="AF989" s="184"/>
      <c r="AG989" s="184"/>
      <c r="AH989" s="197"/>
      <c r="AI989" s="184"/>
      <c r="AJ989" s="184"/>
      <c r="AK989" s="184"/>
      <c r="AL989" s="184"/>
      <c r="AM989" s="184"/>
      <c r="AN989" s="184"/>
      <c r="AO989" s="184"/>
      <c r="AP989" s="184"/>
      <c r="AQ989" s="184"/>
      <c r="AR989" s="184"/>
      <c r="AS989" s="184"/>
      <c r="AT989" s="184"/>
      <c r="AU989" s="184"/>
      <c r="AV989" s="184"/>
      <c r="AW989" s="184"/>
      <c r="AX989" s="184"/>
      <c r="AY989" s="187"/>
      <c r="AZ989" s="187"/>
    </row>
    <row r="990" spans="1:52" x14ac:dyDescent="0.25">
      <c r="A990" s="192">
        <f t="shared" si="15"/>
        <v>977</v>
      </c>
      <c r="B990" s="182"/>
      <c r="C990" s="202"/>
      <c r="D990" s="202"/>
      <c r="E990" s="202"/>
      <c r="F990" s="202"/>
      <c r="G990" s="202"/>
      <c r="H990" s="202"/>
      <c r="I990" s="184"/>
      <c r="J990" s="184"/>
      <c r="K990" s="184"/>
      <c r="L990" s="184"/>
      <c r="M990" s="184"/>
      <c r="N990" s="184"/>
      <c r="O990" s="211"/>
      <c r="P990" s="184"/>
      <c r="Q990" s="184"/>
      <c r="R990" s="184"/>
      <c r="S990" s="184"/>
      <c r="T990" s="184"/>
      <c r="U990" s="184"/>
      <c r="V990" s="184"/>
      <c r="W990" s="184"/>
      <c r="X990" s="184"/>
      <c r="Y990" s="184"/>
      <c r="Z990" s="184"/>
      <c r="AA990" s="184"/>
      <c r="AB990" s="184"/>
      <c r="AC990" s="184"/>
      <c r="AD990" s="184"/>
      <c r="AE990" s="184"/>
      <c r="AF990" s="184"/>
      <c r="AG990" s="184"/>
      <c r="AH990" s="197"/>
      <c r="AI990" s="184"/>
      <c r="AJ990" s="184"/>
      <c r="AK990" s="184"/>
      <c r="AL990" s="184"/>
      <c r="AM990" s="184"/>
      <c r="AN990" s="184"/>
      <c r="AO990" s="184"/>
      <c r="AP990" s="184"/>
      <c r="AQ990" s="184"/>
      <c r="AR990" s="184"/>
      <c r="AS990" s="184"/>
      <c r="AT990" s="184"/>
      <c r="AU990" s="184"/>
      <c r="AV990" s="184"/>
      <c r="AW990" s="184"/>
      <c r="AX990" s="184"/>
      <c r="AY990" s="187"/>
      <c r="AZ990" s="187"/>
    </row>
    <row r="991" spans="1:52" x14ac:dyDescent="0.25">
      <c r="A991" s="192">
        <f t="shared" si="15"/>
        <v>978</v>
      </c>
      <c r="B991" s="182"/>
      <c r="C991" s="202"/>
      <c r="D991" s="202"/>
      <c r="E991" s="202"/>
      <c r="F991" s="202"/>
      <c r="G991" s="202"/>
      <c r="H991" s="202"/>
      <c r="I991" s="184"/>
      <c r="J991" s="184"/>
      <c r="K991" s="184"/>
      <c r="L991" s="184"/>
      <c r="M991" s="184"/>
      <c r="N991" s="184"/>
      <c r="O991" s="211"/>
      <c r="P991" s="184"/>
      <c r="Q991" s="184"/>
      <c r="R991" s="184"/>
      <c r="S991" s="184"/>
      <c r="T991" s="184"/>
      <c r="U991" s="184"/>
      <c r="V991" s="184"/>
      <c r="W991" s="184"/>
      <c r="X991" s="184"/>
      <c r="Y991" s="184"/>
      <c r="Z991" s="184"/>
      <c r="AA991" s="184"/>
      <c r="AB991" s="184"/>
      <c r="AC991" s="184"/>
      <c r="AD991" s="184"/>
      <c r="AE991" s="184"/>
      <c r="AF991" s="184"/>
      <c r="AG991" s="184"/>
      <c r="AH991" s="197"/>
      <c r="AI991" s="184"/>
      <c r="AJ991" s="184"/>
      <c r="AK991" s="184"/>
      <c r="AL991" s="184"/>
      <c r="AM991" s="184"/>
      <c r="AN991" s="184"/>
      <c r="AO991" s="184"/>
      <c r="AP991" s="184"/>
      <c r="AQ991" s="184"/>
      <c r="AR991" s="184"/>
      <c r="AS991" s="184"/>
      <c r="AT991" s="184"/>
      <c r="AU991" s="184"/>
      <c r="AV991" s="184"/>
      <c r="AW991" s="184"/>
      <c r="AX991" s="184"/>
      <c r="AY991" s="187"/>
      <c r="AZ991" s="187"/>
    </row>
    <row r="992" spans="1:52" x14ac:dyDescent="0.25">
      <c r="A992" s="192">
        <f t="shared" si="15"/>
        <v>979</v>
      </c>
      <c r="B992" s="182"/>
      <c r="C992" s="202"/>
      <c r="D992" s="202"/>
      <c r="E992" s="202"/>
      <c r="F992" s="202"/>
      <c r="G992" s="202"/>
      <c r="H992" s="202"/>
      <c r="I992" s="184"/>
      <c r="J992" s="184"/>
      <c r="K992" s="184"/>
      <c r="L992" s="184"/>
      <c r="M992" s="184"/>
      <c r="N992" s="184"/>
      <c r="O992" s="211"/>
      <c r="P992" s="184"/>
      <c r="Q992" s="184"/>
      <c r="R992" s="184"/>
      <c r="S992" s="184"/>
      <c r="T992" s="184"/>
      <c r="U992" s="184"/>
      <c r="V992" s="184"/>
      <c r="W992" s="184"/>
      <c r="X992" s="184"/>
      <c r="Y992" s="184"/>
      <c r="Z992" s="184"/>
      <c r="AA992" s="184"/>
      <c r="AB992" s="184"/>
      <c r="AC992" s="184"/>
      <c r="AD992" s="184"/>
      <c r="AE992" s="184"/>
      <c r="AF992" s="184"/>
      <c r="AG992" s="184"/>
      <c r="AH992" s="197"/>
      <c r="AI992" s="184"/>
      <c r="AJ992" s="184"/>
      <c r="AK992" s="184"/>
      <c r="AL992" s="184"/>
      <c r="AM992" s="184"/>
      <c r="AN992" s="184"/>
      <c r="AO992" s="184"/>
      <c r="AP992" s="184"/>
      <c r="AQ992" s="184"/>
      <c r="AR992" s="184"/>
      <c r="AS992" s="184"/>
      <c r="AT992" s="184"/>
      <c r="AU992" s="184"/>
      <c r="AV992" s="184"/>
      <c r="AW992" s="184"/>
      <c r="AX992" s="184"/>
      <c r="AY992" s="187"/>
      <c r="AZ992" s="187"/>
    </row>
    <row r="993" spans="1:52" x14ac:dyDescent="0.25">
      <c r="A993" s="192">
        <f t="shared" si="15"/>
        <v>980</v>
      </c>
      <c r="B993" s="182"/>
      <c r="C993" s="202"/>
      <c r="D993" s="202"/>
      <c r="E993" s="202"/>
      <c r="F993" s="202"/>
      <c r="G993" s="202"/>
      <c r="H993" s="202"/>
      <c r="I993" s="184"/>
      <c r="J993" s="184"/>
      <c r="K993" s="184"/>
      <c r="L993" s="184"/>
      <c r="M993" s="184"/>
      <c r="N993" s="184"/>
      <c r="O993" s="211"/>
      <c r="P993" s="184"/>
      <c r="Q993" s="184"/>
      <c r="R993" s="184"/>
      <c r="S993" s="184"/>
      <c r="T993" s="184"/>
      <c r="U993" s="184"/>
      <c r="V993" s="184"/>
      <c r="W993" s="184"/>
      <c r="X993" s="184"/>
      <c r="Y993" s="184"/>
      <c r="Z993" s="184"/>
      <c r="AA993" s="184"/>
      <c r="AB993" s="184"/>
      <c r="AC993" s="184"/>
      <c r="AD993" s="184"/>
      <c r="AE993" s="184"/>
      <c r="AF993" s="184"/>
      <c r="AG993" s="184"/>
      <c r="AH993" s="197"/>
      <c r="AI993" s="184"/>
      <c r="AJ993" s="184"/>
      <c r="AK993" s="184"/>
      <c r="AL993" s="184"/>
      <c r="AM993" s="184"/>
      <c r="AN993" s="184"/>
      <c r="AO993" s="184"/>
      <c r="AP993" s="184"/>
      <c r="AQ993" s="184"/>
      <c r="AR993" s="184"/>
      <c r="AS993" s="184"/>
      <c r="AT993" s="184"/>
      <c r="AU993" s="184"/>
      <c r="AV993" s="184"/>
      <c r="AW993" s="184"/>
      <c r="AX993" s="184"/>
      <c r="AY993" s="187"/>
      <c r="AZ993" s="187"/>
    </row>
    <row r="994" spans="1:52" x14ac:dyDescent="0.25">
      <c r="A994" s="192">
        <f t="shared" si="15"/>
        <v>981</v>
      </c>
      <c r="B994" s="182"/>
      <c r="C994" s="202"/>
      <c r="D994" s="202"/>
      <c r="E994" s="202"/>
      <c r="F994" s="202"/>
      <c r="G994" s="202"/>
      <c r="H994" s="202"/>
      <c r="I994" s="184"/>
      <c r="J994" s="184"/>
      <c r="K994" s="184"/>
      <c r="L994" s="184"/>
      <c r="M994" s="184"/>
      <c r="N994" s="184"/>
      <c r="O994" s="211"/>
      <c r="P994" s="184"/>
      <c r="Q994" s="184"/>
      <c r="R994" s="184"/>
      <c r="S994" s="184"/>
      <c r="T994" s="184"/>
      <c r="U994" s="184"/>
      <c r="V994" s="184"/>
      <c r="W994" s="184"/>
      <c r="X994" s="184"/>
      <c r="Y994" s="184"/>
      <c r="Z994" s="184"/>
      <c r="AA994" s="184"/>
      <c r="AB994" s="184"/>
      <c r="AC994" s="184"/>
      <c r="AD994" s="184"/>
      <c r="AE994" s="184"/>
      <c r="AF994" s="184"/>
      <c r="AG994" s="184"/>
      <c r="AH994" s="197"/>
      <c r="AI994" s="184"/>
      <c r="AJ994" s="184"/>
      <c r="AK994" s="184"/>
      <c r="AL994" s="184"/>
      <c r="AM994" s="184"/>
      <c r="AN994" s="184"/>
      <c r="AO994" s="184"/>
      <c r="AP994" s="184"/>
      <c r="AQ994" s="184"/>
      <c r="AR994" s="184"/>
      <c r="AS994" s="184"/>
      <c r="AT994" s="184"/>
      <c r="AU994" s="184"/>
      <c r="AV994" s="184"/>
      <c r="AW994" s="184"/>
      <c r="AX994" s="184"/>
      <c r="AY994" s="187"/>
      <c r="AZ994" s="187"/>
    </row>
    <row r="995" spans="1:52" x14ac:dyDescent="0.25">
      <c r="A995" s="192">
        <f t="shared" si="15"/>
        <v>982</v>
      </c>
      <c r="B995" s="182"/>
      <c r="C995" s="202"/>
      <c r="D995" s="202"/>
      <c r="E995" s="202"/>
      <c r="F995" s="202"/>
      <c r="G995" s="202"/>
      <c r="H995" s="202"/>
      <c r="I995" s="184"/>
      <c r="J995" s="184"/>
      <c r="K995" s="184"/>
      <c r="L995" s="184"/>
      <c r="M995" s="184"/>
      <c r="N995" s="184"/>
      <c r="O995" s="211"/>
      <c r="P995" s="184"/>
      <c r="Q995" s="184"/>
      <c r="R995" s="184"/>
      <c r="S995" s="184"/>
      <c r="T995" s="184"/>
      <c r="U995" s="184"/>
      <c r="V995" s="184"/>
      <c r="W995" s="184"/>
      <c r="X995" s="184"/>
      <c r="Y995" s="184"/>
      <c r="Z995" s="184"/>
      <c r="AA995" s="184"/>
      <c r="AB995" s="184"/>
      <c r="AC995" s="184"/>
      <c r="AD995" s="184"/>
      <c r="AE995" s="184"/>
      <c r="AF995" s="184"/>
      <c r="AG995" s="184"/>
      <c r="AH995" s="197"/>
      <c r="AI995" s="184"/>
      <c r="AJ995" s="184"/>
      <c r="AK995" s="184"/>
      <c r="AL995" s="184"/>
      <c r="AM995" s="184"/>
      <c r="AN995" s="184"/>
      <c r="AO995" s="184"/>
      <c r="AP995" s="184"/>
      <c r="AQ995" s="184"/>
      <c r="AR995" s="184"/>
      <c r="AS995" s="184"/>
      <c r="AT995" s="184"/>
      <c r="AU995" s="184"/>
      <c r="AV995" s="184"/>
      <c r="AW995" s="184"/>
      <c r="AX995" s="184"/>
      <c r="AY995" s="187"/>
      <c r="AZ995" s="187"/>
    </row>
    <row r="996" spans="1:52" x14ac:dyDescent="0.25">
      <c r="A996" s="192">
        <f t="shared" si="15"/>
        <v>983</v>
      </c>
      <c r="B996" s="182"/>
      <c r="C996" s="202"/>
      <c r="D996" s="202"/>
      <c r="E996" s="202"/>
      <c r="F996" s="202"/>
      <c r="G996" s="202"/>
      <c r="H996" s="202"/>
      <c r="I996" s="184"/>
      <c r="J996" s="184"/>
      <c r="K996" s="184"/>
      <c r="L996" s="184"/>
      <c r="M996" s="184"/>
      <c r="N996" s="184"/>
      <c r="O996" s="211"/>
      <c r="P996" s="184"/>
      <c r="Q996" s="184"/>
      <c r="R996" s="184"/>
      <c r="S996" s="184"/>
      <c r="T996" s="184"/>
      <c r="U996" s="184"/>
      <c r="V996" s="184"/>
      <c r="W996" s="184"/>
      <c r="X996" s="184"/>
      <c r="Y996" s="184"/>
      <c r="Z996" s="184"/>
      <c r="AA996" s="184"/>
      <c r="AB996" s="184"/>
      <c r="AC996" s="184"/>
      <c r="AD996" s="184"/>
      <c r="AE996" s="184"/>
      <c r="AF996" s="184"/>
      <c r="AG996" s="184"/>
      <c r="AH996" s="197"/>
      <c r="AI996" s="184"/>
      <c r="AJ996" s="184"/>
      <c r="AK996" s="184"/>
      <c r="AL996" s="184"/>
      <c r="AM996" s="184"/>
      <c r="AN996" s="184"/>
      <c r="AO996" s="184"/>
      <c r="AP996" s="184"/>
      <c r="AQ996" s="184"/>
      <c r="AR996" s="184"/>
      <c r="AS996" s="184"/>
      <c r="AT996" s="184"/>
      <c r="AU996" s="184"/>
      <c r="AV996" s="184"/>
      <c r="AW996" s="184"/>
      <c r="AX996" s="184"/>
      <c r="AY996" s="187"/>
      <c r="AZ996" s="187"/>
    </row>
    <row r="997" spans="1:52" x14ac:dyDescent="0.25">
      <c r="A997" s="192">
        <f t="shared" si="15"/>
        <v>984</v>
      </c>
      <c r="B997" s="182"/>
      <c r="C997" s="202"/>
      <c r="D997" s="202"/>
      <c r="E997" s="202"/>
      <c r="F997" s="202"/>
      <c r="G997" s="202"/>
      <c r="H997" s="202"/>
      <c r="I997" s="184"/>
      <c r="J997" s="184"/>
      <c r="K997" s="184"/>
      <c r="L997" s="184"/>
      <c r="M997" s="184"/>
      <c r="N997" s="184"/>
      <c r="O997" s="211"/>
      <c r="P997" s="184"/>
      <c r="Q997" s="184"/>
      <c r="R997" s="184"/>
      <c r="S997" s="184"/>
      <c r="T997" s="184"/>
      <c r="U997" s="184"/>
      <c r="V997" s="184"/>
      <c r="W997" s="184"/>
      <c r="X997" s="184"/>
      <c r="Y997" s="184"/>
      <c r="Z997" s="184"/>
      <c r="AA997" s="184"/>
      <c r="AB997" s="184"/>
      <c r="AC997" s="184"/>
      <c r="AD997" s="184"/>
      <c r="AE997" s="184"/>
      <c r="AF997" s="184"/>
      <c r="AG997" s="184"/>
      <c r="AH997" s="197"/>
      <c r="AI997" s="184"/>
      <c r="AJ997" s="184"/>
      <c r="AK997" s="184"/>
      <c r="AL997" s="184"/>
      <c r="AM997" s="184"/>
      <c r="AN997" s="184"/>
      <c r="AO997" s="184"/>
      <c r="AP997" s="184"/>
      <c r="AQ997" s="184"/>
      <c r="AR997" s="184"/>
      <c r="AS997" s="184"/>
      <c r="AT997" s="184"/>
      <c r="AU997" s="184"/>
      <c r="AV997" s="184"/>
      <c r="AW997" s="184"/>
      <c r="AX997" s="184"/>
      <c r="AY997" s="187"/>
      <c r="AZ997" s="187"/>
    </row>
    <row r="998" spans="1:52" x14ac:dyDescent="0.25">
      <c r="A998" s="192">
        <f t="shared" si="15"/>
        <v>985</v>
      </c>
      <c r="B998" s="182"/>
      <c r="C998" s="202"/>
      <c r="D998" s="202"/>
      <c r="E998" s="202"/>
      <c r="F998" s="202"/>
      <c r="G998" s="202"/>
      <c r="H998" s="202"/>
      <c r="I998" s="184"/>
      <c r="J998" s="184"/>
      <c r="K998" s="184"/>
      <c r="L998" s="184"/>
      <c r="M998" s="184"/>
      <c r="N998" s="184"/>
      <c r="O998" s="211"/>
      <c r="P998" s="184"/>
      <c r="Q998" s="184"/>
      <c r="R998" s="184"/>
      <c r="S998" s="184"/>
      <c r="T998" s="184"/>
      <c r="U998" s="184"/>
      <c r="V998" s="184"/>
      <c r="W998" s="184"/>
      <c r="X998" s="184"/>
      <c r="Y998" s="184"/>
      <c r="Z998" s="184"/>
      <c r="AA998" s="184"/>
      <c r="AB998" s="184"/>
      <c r="AC998" s="184"/>
      <c r="AD998" s="184"/>
      <c r="AE998" s="184"/>
      <c r="AF998" s="184"/>
      <c r="AG998" s="184"/>
      <c r="AH998" s="197"/>
      <c r="AI998" s="184"/>
      <c r="AJ998" s="184"/>
      <c r="AK998" s="184"/>
      <c r="AL998" s="184"/>
      <c r="AM998" s="184"/>
      <c r="AN998" s="184"/>
      <c r="AO998" s="184"/>
      <c r="AP998" s="184"/>
      <c r="AQ998" s="184"/>
      <c r="AR998" s="184"/>
      <c r="AS998" s="184"/>
      <c r="AT998" s="184"/>
      <c r="AU998" s="184"/>
      <c r="AV998" s="184"/>
      <c r="AW998" s="184"/>
      <c r="AX998" s="184"/>
      <c r="AY998" s="187"/>
      <c r="AZ998" s="187"/>
    </row>
    <row r="999" spans="1:52" x14ac:dyDescent="0.25">
      <c r="A999" s="192">
        <f t="shared" si="15"/>
        <v>986</v>
      </c>
      <c r="B999" s="182"/>
      <c r="C999" s="202"/>
      <c r="D999" s="202"/>
      <c r="E999" s="202"/>
      <c r="F999" s="202"/>
      <c r="G999" s="202"/>
      <c r="H999" s="202"/>
      <c r="I999" s="184"/>
      <c r="J999" s="184"/>
      <c r="K999" s="184"/>
      <c r="L999" s="184"/>
      <c r="M999" s="184"/>
      <c r="N999" s="184"/>
      <c r="O999" s="211"/>
      <c r="P999" s="184"/>
      <c r="Q999" s="184"/>
      <c r="R999" s="184"/>
      <c r="S999" s="184"/>
      <c r="T999" s="184"/>
      <c r="U999" s="184"/>
      <c r="V999" s="184"/>
      <c r="W999" s="184"/>
      <c r="X999" s="184"/>
      <c r="Y999" s="184"/>
      <c r="Z999" s="184"/>
      <c r="AA999" s="184"/>
      <c r="AB999" s="184"/>
      <c r="AC999" s="184"/>
      <c r="AD999" s="184"/>
      <c r="AE999" s="184"/>
      <c r="AF999" s="184"/>
      <c r="AG999" s="184"/>
      <c r="AH999" s="197"/>
      <c r="AI999" s="184"/>
      <c r="AJ999" s="184"/>
      <c r="AK999" s="184"/>
      <c r="AL999" s="184"/>
      <c r="AM999" s="184"/>
      <c r="AN999" s="184"/>
      <c r="AO999" s="184"/>
      <c r="AP999" s="184"/>
      <c r="AQ999" s="184"/>
      <c r="AR999" s="184"/>
      <c r="AS999" s="184"/>
      <c r="AT999" s="184"/>
      <c r="AU999" s="184"/>
      <c r="AV999" s="184"/>
      <c r="AW999" s="184"/>
      <c r="AX999" s="184"/>
      <c r="AY999" s="187"/>
      <c r="AZ999" s="187"/>
    </row>
    <row r="1000" spans="1:52" x14ac:dyDescent="0.25">
      <c r="A1000" s="192">
        <f t="shared" si="15"/>
        <v>987</v>
      </c>
      <c r="B1000" s="182"/>
      <c r="C1000" s="202"/>
      <c r="D1000" s="202"/>
      <c r="E1000" s="202"/>
      <c r="F1000" s="202"/>
      <c r="G1000" s="202"/>
      <c r="H1000" s="202"/>
      <c r="I1000" s="184"/>
      <c r="J1000" s="184"/>
      <c r="K1000" s="184"/>
      <c r="L1000" s="184"/>
      <c r="M1000" s="184"/>
      <c r="N1000" s="184"/>
      <c r="O1000" s="211"/>
      <c r="P1000" s="184"/>
      <c r="Q1000" s="184"/>
      <c r="R1000" s="184"/>
      <c r="S1000" s="184"/>
      <c r="T1000" s="184"/>
      <c r="U1000" s="184"/>
      <c r="V1000" s="184"/>
      <c r="W1000" s="184"/>
      <c r="X1000" s="184"/>
      <c r="Y1000" s="184"/>
      <c r="Z1000" s="184"/>
      <c r="AA1000" s="184"/>
      <c r="AB1000" s="184"/>
      <c r="AC1000" s="184"/>
      <c r="AD1000" s="184"/>
      <c r="AE1000" s="184"/>
      <c r="AF1000" s="184"/>
      <c r="AG1000" s="184"/>
      <c r="AH1000" s="197"/>
      <c r="AI1000" s="184"/>
      <c r="AJ1000" s="184"/>
      <c r="AK1000" s="184"/>
      <c r="AL1000" s="184"/>
      <c r="AM1000" s="184"/>
      <c r="AN1000" s="184"/>
      <c r="AO1000" s="184"/>
      <c r="AP1000" s="184"/>
      <c r="AQ1000" s="184"/>
      <c r="AR1000" s="184"/>
      <c r="AS1000" s="184"/>
      <c r="AT1000" s="184"/>
      <c r="AU1000" s="184"/>
      <c r="AV1000" s="184"/>
      <c r="AW1000" s="184"/>
      <c r="AX1000" s="184"/>
      <c r="AY1000" s="187"/>
      <c r="AZ1000" s="187"/>
    </row>
    <row r="1001" spans="1:52" x14ac:dyDescent="0.25">
      <c r="A1001" s="192">
        <f t="shared" si="15"/>
        <v>988</v>
      </c>
      <c r="B1001" s="182"/>
      <c r="C1001" s="202"/>
      <c r="D1001" s="202"/>
      <c r="E1001" s="202"/>
      <c r="F1001" s="202"/>
      <c r="G1001" s="202"/>
      <c r="H1001" s="202"/>
      <c r="I1001" s="184"/>
      <c r="J1001" s="184"/>
      <c r="K1001" s="184"/>
      <c r="L1001" s="184"/>
      <c r="M1001" s="184"/>
      <c r="N1001" s="184"/>
      <c r="O1001" s="211"/>
      <c r="P1001" s="184"/>
      <c r="Q1001" s="184"/>
      <c r="R1001" s="184"/>
      <c r="S1001" s="184"/>
      <c r="T1001" s="184"/>
      <c r="U1001" s="184"/>
      <c r="V1001" s="184"/>
      <c r="W1001" s="184"/>
      <c r="X1001" s="184"/>
      <c r="Y1001" s="184"/>
      <c r="Z1001" s="184"/>
      <c r="AA1001" s="184"/>
      <c r="AB1001" s="184"/>
      <c r="AC1001" s="184"/>
      <c r="AD1001" s="184"/>
      <c r="AE1001" s="184"/>
      <c r="AF1001" s="184"/>
      <c r="AG1001" s="184"/>
      <c r="AH1001" s="197"/>
      <c r="AI1001" s="184"/>
      <c r="AJ1001" s="184"/>
      <c r="AK1001" s="184"/>
      <c r="AL1001" s="184"/>
      <c r="AM1001" s="184"/>
      <c r="AN1001" s="184"/>
      <c r="AO1001" s="184"/>
      <c r="AP1001" s="184"/>
      <c r="AQ1001" s="184"/>
      <c r="AR1001" s="184"/>
      <c r="AS1001" s="184"/>
      <c r="AT1001" s="184"/>
      <c r="AU1001" s="184"/>
      <c r="AV1001" s="184"/>
      <c r="AW1001" s="184"/>
      <c r="AX1001" s="184"/>
      <c r="AY1001" s="187"/>
      <c r="AZ1001" s="187"/>
    </row>
    <row r="1002" spans="1:52" x14ac:dyDescent="0.25">
      <c r="A1002" s="192">
        <f t="shared" si="15"/>
        <v>989</v>
      </c>
      <c r="B1002" s="182"/>
      <c r="C1002" s="202"/>
      <c r="D1002" s="202"/>
      <c r="E1002" s="202"/>
      <c r="F1002" s="202"/>
      <c r="G1002" s="202"/>
      <c r="H1002" s="202"/>
      <c r="I1002" s="184"/>
      <c r="J1002" s="184"/>
      <c r="K1002" s="184"/>
      <c r="L1002" s="184"/>
      <c r="M1002" s="184"/>
      <c r="N1002" s="184"/>
      <c r="O1002" s="211"/>
      <c r="P1002" s="184"/>
      <c r="Q1002" s="184"/>
      <c r="R1002" s="184"/>
      <c r="S1002" s="184"/>
      <c r="T1002" s="184"/>
      <c r="U1002" s="184"/>
      <c r="V1002" s="184"/>
      <c r="W1002" s="184"/>
      <c r="X1002" s="184"/>
      <c r="Y1002" s="184"/>
      <c r="Z1002" s="184"/>
      <c r="AA1002" s="184"/>
      <c r="AB1002" s="184"/>
      <c r="AC1002" s="184"/>
      <c r="AD1002" s="184"/>
      <c r="AE1002" s="184"/>
      <c r="AF1002" s="184"/>
      <c r="AG1002" s="184"/>
      <c r="AH1002" s="197"/>
      <c r="AI1002" s="184"/>
      <c r="AJ1002" s="184"/>
      <c r="AK1002" s="184"/>
      <c r="AL1002" s="184"/>
      <c r="AM1002" s="184"/>
      <c r="AN1002" s="184"/>
      <c r="AO1002" s="184"/>
      <c r="AP1002" s="184"/>
      <c r="AQ1002" s="184"/>
      <c r="AR1002" s="184"/>
      <c r="AS1002" s="184"/>
      <c r="AT1002" s="184"/>
      <c r="AU1002" s="184"/>
      <c r="AV1002" s="184"/>
      <c r="AW1002" s="184"/>
      <c r="AX1002" s="184"/>
      <c r="AY1002" s="187"/>
      <c r="AZ1002" s="187"/>
    </row>
    <row r="1003" spans="1:52" x14ac:dyDescent="0.25">
      <c r="A1003" s="192">
        <f t="shared" si="15"/>
        <v>990</v>
      </c>
      <c r="B1003" s="182"/>
      <c r="C1003" s="202"/>
      <c r="D1003" s="202"/>
      <c r="E1003" s="202"/>
      <c r="F1003" s="202"/>
      <c r="G1003" s="202"/>
      <c r="H1003" s="202"/>
      <c r="I1003" s="184"/>
      <c r="J1003" s="184"/>
      <c r="K1003" s="184"/>
      <c r="L1003" s="184"/>
      <c r="M1003" s="184"/>
      <c r="N1003" s="184"/>
      <c r="O1003" s="211"/>
      <c r="P1003" s="184"/>
      <c r="Q1003" s="184"/>
      <c r="R1003" s="184"/>
      <c r="S1003" s="184"/>
      <c r="T1003" s="184"/>
      <c r="U1003" s="184"/>
      <c r="V1003" s="184"/>
      <c r="W1003" s="184"/>
      <c r="X1003" s="184"/>
      <c r="Y1003" s="184"/>
      <c r="Z1003" s="184"/>
      <c r="AA1003" s="184"/>
      <c r="AB1003" s="184"/>
      <c r="AC1003" s="184"/>
      <c r="AD1003" s="184"/>
      <c r="AE1003" s="184"/>
      <c r="AF1003" s="184"/>
      <c r="AG1003" s="184"/>
      <c r="AH1003" s="197"/>
      <c r="AI1003" s="184"/>
      <c r="AJ1003" s="184"/>
      <c r="AK1003" s="184"/>
      <c r="AL1003" s="184"/>
      <c r="AM1003" s="184"/>
      <c r="AN1003" s="184"/>
      <c r="AO1003" s="184"/>
      <c r="AP1003" s="184"/>
      <c r="AQ1003" s="184"/>
      <c r="AR1003" s="184"/>
      <c r="AS1003" s="184"/>
      <c r="AT1003" s="184"/>
      <c r="AU1003" s="184"/>
      <c r="AV1003" s="184"/>
      <c r="AW1003" s="184"/>
      <c r="AX1003" s="184"/>
      <c r="AY1003" s="187"/>
      <c r="AZ1003" s="187"/>
    </row>
    <row r="1004" spans="1:52" x14ac:dyDescent="0.25">
      <c r="A1004" s="192">
        <f t="shared" si="15"/>
        <v>991</v>
      </c>
      <c r="B1004" s="182"/>
      <c r="C1004" s="202"/>
      <c r="D1004" s="202"/>
      <c r="E1004" s="202"/>
      <c r="F1004" s="202"/>
      <c r="G1004" s="202"/>
      <c r="H1004" s="202"/>
      <c r="I1004" s="184"/>
      <c r="J1004" s="184"/>
      <c r="K1004" s="184"/>
      <c r="L1004" s="184"/>
      <c r="M1004" s="184"/>
      <c r="N1004" s="184"/>
      <c r="O1004" s="211"/>
      <c r="P1004" s="184"/>
      <c r="Q1004" s="184"/>
      <c r="R1004" s="184"/>
      <c r="S1004" s="184"/>
      <c r="T1004" s="184"/>
      <c r="U1004" s="184"/>
      <c r="V1004" s="184"/>
      <c r="W1004" s="184"/>
      <c r="X1004" s="184"/>
      <c r="Y1004" s="184"/>
      <c r="Z1004" s="184"/>
      <c r="AA1004" s="184"/>
      <c r="AB1004" s="184"/>
      <c r="AC1004" s="184"/>
      <c r="AD1004" s="184"/>
      <c r="AE1004" s="184"/>
      <c r="AF1004" s="184"/>
      <c r="AG1004" s="184"/>
      <c r="AH1004" s="197"/>
      <c r="AI1004" s="184"/>
      <c r="AJ1004" s="184"/>
      <c r="AK1004" s="184"/>
      <c r="AL1004" s="184"/>
      <c r="AM1004" s="184"/>
      <c r="AN1004" s="184"/>
      <c r="AO1004" s="184"/>
      <c r="AP1004" s="184"/>
      <c r="AQ1004" s="184"/>
      <c r="AR1004" s="184"/>
      <c r="AS1004" s="184"/>
      <c r="AT1004" s="184"/>
      <c r="AU1004" s="184"/>
      <c r="AV1004" s="184"/>
      <c r="AW1004" s="184"/>
      <c r="AX1004" s="184"/>
      <c r="AY1004" s="187"/>
      <c r="AZ1004" s="187"/>
    </row>
    <row r="1005" spans="1:52" x14ac:dyDescent="0.25">
      <c r="A1005" s="192">
        <f t="shared" si="15"/>
        <v>992</v>
      </c>
      <c r="B1005" s="182"/>
      <c r="C1005" s="202"/>
      <c r="D1005" s="202"/>
      <c r="E1005" s="202"/>
      <c r="F1005" s="202"/>
      <c r="G1005" s="202"/>
      <c r="H1005" s="202"/>
      <c r="I1005" s="184"/>
      <c r="J1005" s="184"/>
      <c r="K1005" s="184"/>
      <c r="L1005" s="184"/>
      <c r="M1005" s="184"/>
      <c r="N1005" s="184"/>
      <c r="O1005" s="211"/>
      <c r="P1005" s="184"/>
      <c r="Q1005" s="184"/>
      <c r="R1005" s="184"/>
      <c r="S1005" s="184"/>
      <c r="T1005" s="184"/>
      <c r="U1005" s="184"/>
      <c r="V1005" s="184"/>
      <c r="W1005" s="184"/>
      <c r="X1005" s="184"/>
      <c r="Y1005" s="184"/>
      <c r="Z1005" s="184"/>
      <c r="AA1005" s="184"/>
      <c r="AB1005" s="184"/>
      <c r="AC1005" s="184"/>
      <c r="AD1005" s="184"/>
      <c r="AE1005" s="184"/>
      <c r="AF1005" s="184"/>
      <c r="AG1005" s="184"/>
      <c r="AH1005" s="197"/>
      <c r="AI1005" s="184"/>
      <c r="AJ1005" s="184"/>
      <c r="AK1005" s="184"/>
      <c r="AL1005" s="184"/>
      <c r="AM1005" s="184"/>
      <c r="AN1005" s="184"/>
      <c r="AO1005" s="184"/>
      <c r="AP1005" s="184"/>
      <c r="AQ1005" s="184"/>
      <c r="AR1005" s="184"/>
      <c r="AS1005" s="184"/>
      <c r="AT1005" s="184"/>
      <c r="AU1005" s="184"/>
      <c r="AV1005" s="184"/>
      <c r="AW1005" s="184"/>
      <c r="AX1005" s="184"/>
      <c r="AY1005" s="187"/>
      <c r="AZ1005" s="187"/>
    </row>
    <row r="1006" spans="1:52" x14ac:dyDescent="0.25">
      <c r="A1006" s="192">
        <f t="shared" si="15"/>
        <v>993</v>
      </c>
      <c r="B1006" s="182"/>
      <c r="C1006" s="202"/>
      <c r="D1006" s="202"/>
      <c r="E1006" s="202"/>
      <c r="F1006" s="202"/>
      <c r="G1006" s="202"/>
      <c r="H1006" s="202"/>
      <c r="I1006" s="184"/>
      <c r="J1006" s="184"/>
      <c r="K1006" s="184"/>
      <c r="L1006" s="184"/>
      <c r="M1006" s="184"/>
      <c r="N1006" s="184"/>
      <c r="O1006" s="211"/>
      <c r="P1006" s="184"/>
      <c r="Q1006" s="184"/>
      <c r="R1006" s="184"/>
      <c r="S1006" s="184"/>
      <c r="T1006" s="184"/>
      <c r="U1006" s="184"/>
      <c r="V1006" s="184"/>
      <c r="W1006" s="184"/>
      <c r="X1006" s="184"/>
      <c r="Y1006" s="184"/>
      <c r="Z1006" s="184"/>
      <c r="AA1006" s="184"/>
      <c r="AB1006" s="184"/>
      <c r="AC1006" s="184"/>
      <c r="AD1006" s="184"/>
      <c r="AE1006" s="184"/>
      <c r="AF1006" s="184"/>
      <c r="AG1006" s="184"/>
      <c r="AH1006" s="197"/>
      <c r="AI1006" s="184"/>
      <c r="AJ1006" s="184"/>
      <c r="AK1006" s="184"/>
      <c r="AL1006" s="184"/>
      <c r="AM1006" s="184"/>
      <c r="AN1006" s="184"/>
      <c r="AO1006" s="184"/>
      <c r="AP1006" s="184"/>
      <c r="AQ1006" s="184"/>
      <c r="AR1006" s="184"/>
      <c r="AS1006" s="184"/>
      <c r="AT1006" s="184"/>
      <c r="AU1006" s="184"/>
      <c r="AV1006" s="184"/>
      <c r="AW1006" s="184"/>
      <c r="AX1006" s="184"/>
      <c r="AY1006" s="187"/>
      <c r="AZ1006" s="187"/>
    </row>
    <row r="1007" spans="1:52" x14ac:dyDescent="0.25">
      <c r="A1007" s="192">
        <f t="shared" si="15"/>
        <v>994</v>
      </c>
      <c r="B1007" s="182"/>
      <c r="C1007" s="202"/>
      <c r="D1007" s="202"/>
      <c r="E1007" s="202"/>
      <c r="F1007" s="202"/>
      <c r="G1007" s="202"/>
      <c r="H1007" s="202"/>
      <c r="I1007" s="184"/>
      <c r="J1007" s="184"/>
      <c r="K1007" s="184"/>
      <c r="L1007" s="184"/>
      <c r="M1007" s="184"/>
      <c r="N1007" s="184"/>
      <c r="O1007" s="211"/>
      <c r="P1007" s="184"/>
      <c r="Q1007" s="184"/>
      <c r="R1007" s="184"/>
      <c r="S1007" s="184"/>
      <c r="T1007" s="184"/>
      <c r="U1007" s="184"/>
      <c r="V1007" s="184"/>
      <c r="W1007" s="184"/>
      <c r="X1007" s="184"/>
      <c r="Y1007" s="184"/>
      <c r="Z1007" s="184"/>
      <c r="AA1007" s="184"/>
      <c r="AB1007" s="184"/>
      <c r="AC1007" s="184"/>
      <c r="AD1007" s="184"/>
      <c r="AE1007" s="184"/>
      <c r="AF1007" s="184"/>
      <c r="AG1007" s="184"/>
      <c r="AH1007" s="197"/>
      <c r="AI1007" s="184"/>
      <c r="AJ1007" s="184"/>
      <c r="AK1007" s="184"/>
      <c r="AL1007" s="184"/>
      <c r="AM1007" s="184"/>
      <c r="AN1007" s="184"/>
      <c r="AO1007" s="184"/>
      <c r="AP1007" s="184"/>
      <c r="AQ1007" s="184"/>
      <c r="AR1007" s="184"/>
      <c r="AS1007" s="184"/>
      <c r="AT1007" s="184"/>
      <c r="AU1007" s="184"/>
      <c r="AV1007" s="184"/>
      <c r="AW1007" s="184"/>
      <c r="AX1007" s="184"/>
      <c r="AY1007" s="187"/>
      <c r="AZ1007" s="187"/>
    </row>
    <row r="1008" spans="1:52" x14ac:dyDescent="0.25">
      <c r="A1008" s="192">
        <f t="shared" si="15"/>
        <v>995</v>
      </c>
      <c r="B1008" s="182"/>
      <c r="C1008" s="202"/>
      <c r="D1008" s="202"/>
      <c r="E1008" s="202"/>
      <c r="F1008" s="202"/>
      <c r="G1008" s="202"/>
      <c r="H1008" s="202"/>
      <c r="I1008" s="184"/>
      <c r="J1008" s="184"/>
      <c r="K1008" s="184"/>
      <c r="L1008" s="184"/>
      <c r="M1008" s="184"/>
      <c r="N1008" s="184"/>
      <c r="O1008" s="211"/>
      <c r="P1008" s="184"/>
      <c r="Q1008" s="184"/>
      <c r="R1008" s="184"/>
      <c r="S1008" s="184"/>
      <c r="T1008" s="184"/>
      <c r="U1008" s="184"/>
      <c r="V1008" s="184"/>
      <c r="W1008" s="184"/>
      <c r="X1008" s="184"/>
      <c r="Y1008" s="184"/>
      <c r="Z1008" s="184"/>
      <c r="AA1008" s="184"/>
      <c r="AB1008" s="184"/>
      <c r="AC1008" s="184"/>
      <c r="AD1008" s="184"/>
      <c r="AE1008" s="184"/>
      <c r="AF1008" s="184"/>
      <c r="AG1008" s="184"/>
      <c r="AH1008" s="197"/>
      <c r="AI1008" s="184"/>
      <c r="AJ1008" s="184"/>
      <c r="AK1008" s="184"/>
      <c r="AL1008" s="184"/>
      <c r="AM1008" s="184"/>
      <c r="AN1008" s="184"/>
      <c r="AO1008" s="184"/>
      <c r="AP1008" s="184"/>
      <c r="AQ1008" s="184"/>
      <c r="AR1008" s="184"/>
      <c r="AS1008" s="184"/>
      <c r="AT1008" s="184"/>
      <c r="AU1008" s="184"/>
      <c r="AV1008" s="184"/>
      <c r="AW1008" s="184"/>
      <c r="AX1008" s="184"/>
      <c r="AY1008" s="187"/>
      <c r="AZ1008" s="187"/>
    </row>
    <row r="1009" spans="1:52" x14ac:dyDescent="0.25">
      <c r="A1009" s="192">
        <f t="shared" si="15"/>
        <v>996</v>
      </c>
      <c r="B1009" s="182"/>
      <c r="C1009" s="202"/>
      <c r="D1009" s="202"/>
      <c r="E1009" s="202"/>
      <c r="F1009" s="202"/>
      <c r="G1009" s="202"/>
      <c r="H1009" s="202"/>
      <c r="I1009" s="184"/>
      <c r="J1009" s="184"/>
      <c r="K1009" s="184"/>
      <c r="L1009" s="184"/>
      <c r="M1009" s="184"/>
      <c r="N1009" s="184"/>
      <c r="O1009" s="211"/>
      <c r="P1009" s="184"/>
      <c r="Q1009" s="184"/>
      <c r="R1009" s="184"/>
      <c r="S1009" s="184"/>
      <c r="T1009" s="184"/>
      <c r="U1009" s="184"/>
      <c r="V1009" s="184"/>
      <c r="W1009" s="184"/>
      <c r="X1009" s="184"/>
      <c r="Y1009" s="184"/>
      <c r="Z1009" s="184"/>
      <c r="AA1009" s="184"/>
      <c r="AB1009" s="184"/>
      <c r="AC1009" s="184"/>
      <c r="AD1009" s="184"/>
      <c r="AE1009" s="184"/>
      <c r="AF1009" s="184"/>
      <c r="AG1009" s="184"/>
      <c r="AH1009" s="197"/>
      <c r="AI1009" s="184"/>
      <c r="AJ1009" s="184"/>
      <c r="AK1009" s="184"/>
      <c r="AL1009" s="184"/>
      <c r="AM1009" s="184"/>
      <c r="AN1009" s="184"/>
      <c r="AO1009" s="184"/>
      <c r="AP1009" s="184"/>
      <c r="AQ1009" s="184"/>
      <c r="AR1009" s="184"/>
      <c r="AS1009" s="184"/>
      <c r="AT1009" s="184"/>
      <c r="AU1009" s="184"/>
      <c r="AV1009" s="184"/>
      <c r="AW1009" s="184"/>
      <c r="AX1009" s="184"/>
      <c r="AY1009" s="187"/>
      <c r="AZ1009" s="187"/>
    </row>
    <row r="1010" spans="1:52" x14ac:dyDescent="0.25">
      <c r="A1010" s="192">
        <f t="shared" si="15"/>
        <v>997</v>
      </c>
      <c r="B1010" s="182"/>
      <c r="C1010" s="202"/>
      <c r="D1010" s="202"/>
      <c r="E1010" s="202"/>
      <c r="F1010" s="202"/>
      <c r="G1010" s="202"/>
      <c r="H1010" s="202"/>
      <c r="I1010" s="184"/>
      <c r="J1010" s="184"/>
      <c r="K1010" s="184"/>
      <c r="L1010" s="184"/>
      <c r="M1010" s="184"/>
      <c r="N1010" s="184"/>
      <c r="O1010" s="211"/>
      <c r="P1010" s="184"/>
      <c r="Q1010" s="184"/>
      <c r="R1010" s="184"/>
      <c r="S1010" s="184"/>
      <c r="T1010" s="184"/>
      <c r="U1010" s="184"/>
      <c r="V1010" s="184"/>
      <c r="W1010" s="184"/>
      <c r="X1010" s="184"/>
      <c r="Y1010" s="184"/>
      <c r="Z1010" s="184"/>
      <c r="AA1010" s="184"/>
      <c r="AB1010" s="184"/>
      <c r="AC1010" s="184"/>
      <c r="AD1010" s="184"/>
      <c r="AE1010" s="184"/>
      <c r="AF1010" s="184"/>
      <c r="AG1010" s="184"/>
      <c r="AH1010" s="197"/>
      <c r="AI1010" s="184"/>
      <c r="AJ1010" s="184"/>
      <c r="AK1010" s="184"/>
      <c r="AL1010" s="184"/>
      <c r="AM1010" s="184"/>
      <c r="AN1010" s="184"/>
      <c r="AO1010" s="184"/>
      <c r="AP1010" s="184"/>
      <c r="AQ1010" s="184"/>
      <c r="AR1010" s="184"/>
      <c r="AS1010" s="184"/>
      <c r="AT1010" s="184"/>
      <c r="AU1010" s="184"/>
      <c r="AV1010" s="184"/>
      <c r="AW1010" s="184"/>
      <c r="AX1010" s="184"/>
      <c r="AY1010" s="187"/>
      <c r="AZ1010" s="187"/>
    </row>
    <row r="1011" spans="1:52" x14ac:dyDescent="0.25">
      <c r="A1011" s="192">
        <f t="shared" si="15"/>
        <v>998</v>
      </c>
      <c r="B1011" s="182"/>
      <c r="C1011" s="202"/>
      <c r="D1011" s="202"/>
      <c r="E1011" s="202"/>
      <c r="F1011" s="202"/>
      <c r="G1011" s="202"/>
      <c r="H1011" s="202"/>
      <c r="I1011" s="184"/>
      <c r="J1011" s="184"/>
      <c r="K1011" s="184"/>
      <c r="L1011" s="184"/>
      <c r="M1011" s="184"/>
      <c r="N1011" s="184"/>
      <c r="O1011" s="211"/>
      <c r="P1011" s="184"/>
      <c r="Q1011" s="184"/>
      <c r="R1011" s="184"/>
      <c r="S1011" s="184"/>
      <c r="T1011" s="184"/>
      <c r="U1011" s="184"/>
      <c r="V1011" s="184"/>
      <c r="W1011" s="184"/>
      <c r="X1011" s="184"/>
      <c r="Y1011" s="184"/>
      <c r="Z1011" s="184"/>
      <c r="AA1011" s="184"/>
      <c r="AB1011" s="184"/>
      <c r="AC1011" s="184"/>
      <c r="AD1011" s="184"/>
      <c r="AE1011" s="184"/>
      <c r="AF1011" s="184"/>
      <c r="AG1011" s="184"/>
      <c r="AH1011" s="197"/>
      <c r="AI1011" s="184"/>
      <c r="AJ1011" s="184"/>
      <c r="AK1011" s="184"/>
      <c r="AL1011" s="184"/>
      <c r="AM1011" s="184"/>
      <c r="AN1011" s="184"/>
      <c r="AO1011" s="184"/>
      <c r="AP1011" s="184"/>
      <c r="AQ1011" s="184"/>
      <c r="AR1011" s="184"/>
      <c r="AS1011" s="184"/>
      <c r="AT1011" s="184"/>
      <c r="AU1011" s="184"/>
      <c r="AV1011" s="184"/>
      <c r="AW1011" s="184"/>
      <c r="AX1011" s="184"/>
      <c r="AY1011" s="187"/>
      <c r="AZ1011" s="187"/>
    </row>
    <row r="1012" spans="1:52" x14ac:dyDescent="0.25">
      <c r="A1012" s="192">
        <f t="shared" si="15"/>
        <v>999</v>
      </c>
      <c r="B1012" s="182"/>
      <c r="C1012" s="202"/>
      <c r="D1012" s="202"/>
      <c r="E1012" s="202"/>
      <c r="F1012" s="202"/>
      <c r="G1012" s="202"/>
      <c r="H1012" s="202"/>
      <c r="I1012" s="184"/>
      <c r="J1012" s="184"/>
      <c r="K1012" s="184"/>
      <c r="L1012" s="184"/>
      <c r="M1012" s="184"/>
      <c r="N1012" s="184"/>
      <c r="O1012" s="211"/>
      <c r="P1012" s="184"/>
      <c r="Q1012" s="184"/>
      <c r="R1012" s="184"/>
      <c r="S1012" s="184"/>
      <c r="T1012" s="184"/>
      <c r="U1012" s="184"/>
      <c r="V1012" s="184"/>
      <c r="W1012" s="184"/>
      <c r="X1012" s="184"/>
      <c r="Y1012" s="184"/>
      <c r="Z1012" s="184"/>
      <c r="AA1012" s="184"/>
      <c r="AB1012" s="184"/>
      <c r="AC1012" s="184"/>
      <c r="AD1012" s="184"/>
      <c r="AE1012" s="184"/>
      <c r="AF1012" s="184"/>
      <c r="AG1012" s="184"/>
      <c r="AH1012" s="197"/>
      <c r="AI1012" s="184"/>
      <c r="AJ1012" s="184"/>
      <c r="AK1012" s="184"/>
      <c r="AL1012" s="184"/>
      <c r="AM1012" s="184"/>
      <c r="AN1012" s="184"/>
      <c r="AO1012" s="184"/>
      <c r="AP1012" s="184"/>
      <c r="AQ1012" s="184"/>
      <c r="AR1012" s="184"/>
      <c r="AS1012" s="184"/>
      <c r="AT1012" s="184"/>
      <c r="AU1012" s="184"/>
      <c r="AV1012" s="184"/>
      <c r="AW1012" s="184"/>
      <c r="AX1012" s="184"/>
      <c r="AY1012" s="187"/>
      <c r="AZ1012" s="187"/>
    </row>
    <row r="1013" spans="1:52" x14ac:dyDescent="0.25">
      <c r="A1013" s="192">
        <f t="shared" si="15"/>
        <v>1000</v>
      </c>
      <c r="B1013" s="182"/>
      <c r="C1013" s="202"/>
      <c r="D1013" s="202"/>
      <c r="E1013" s="202"/>
      <c r="F1013" s="202"/>
      <c r="G1013" s="202"/>
      <c r="H1013" s="202"/>
      <c r="I1013" s="184"/>
      <c r="J1013" s="184"/>
      <c r="K1013" s="184"/>
      <c r="L1013" s="184"/>
      <c r="M1013" s="184"/>
      <c r="N1013" s="184"/>
      <c r="O1013" s="211"/>
      <c r="P1013" s="184"/>
      <c r="Q1013" s="184"/>
      <c r="R1013" s="184"/>
      <c r="S1013" s="184"/>
      <c r="T1013" s="184"/>
      <c r="U1013" s="184"/>
      <c r="V1013" s="184"/>
      <c r="W1013" s="184"/>
      <c r="X1013" s="184"/>
      <c r="Y1013" s="184"/>
      <c r="Z1013" s="184"/>
      <c r="AA1013" s="184"/>
      <c r="AB1013" s="184"/>
      <c r="AC1013" s="184"/>
      <c r="AD1013" s="184"/>
      <c r="AE1013" s="184"/>
      <c r="AF1013" s="184"/>
      <c r="AG1013" s="184"/>
      <c r="AH1013" s="197"/>
      <c r="AI1013" s="184"/>
      <c r="AJ1013" s="184"/>
      <c r="AK1013" s="184"/>
      <c r="AL1013" s="184"/>
      <c r="AM1013" s="184"/>
      <c r="AN1013" s="184"/>
      <c r="AO1013" s="184"/>
      <c r="AP1013" s="184"/>
      <c r="AQ1013" s="184"/>
      <c r="AR1013" s="184"/>
      <c r="AS1013" s="184"/>
      <c r="AT1013" s="184"/>
      <c r="AU1013" s="184"/>
      <c r="AV1013" s="184"/>
      <c r="AW1013" s="184"/>
      <c r="AX1013" s="184"/>
      <c r="AY1013" s="187"/>
      <c r="AZ1013" s="187"/>
    </row>
    <row r="1014" spans="1:52" x14ac:dyDescent="0.25">
      <c r="A1014" s="192"/>
      <c r="B1014" s="182"/>
      <c r="C1014" s="202"/>
      <c r="D1014" s="202"/>
      <c r="E1014" s="202"/>
      <c r="F1014" s="202"/>
      <c r="G1014" s="202"/>
      <c r="H1014" s="202"/>
      <c r="I1014" s="184"/>
      <c r="J1014" s="184"/>
      <c r="K1014" s="184"/>
      <c r="L1014" s="184"/>
      <c r="M1014" s="184"/>
      <c r="N1014" s="184"/>
      <c r="O1014" s="211"/>
      <c r="P1014" s="184"/>
      <c r="Q1014" s="184"/>
      <c r="R1014" s="184"/>
      <c r="S1014" s="184"/>
      <c r="T1014" s="184"/>
      <c r="U1014" s="184"/>
      <c r="V1014" s="184"/>
      <c r="W1014" s="184"/>
      <c r="X1014" s="184"/>
      <c r="Y1014" s="184"/>
      <c r="Z1014" s="184"/>
      <c r="AA1014" s="184"/>
      <c r="AB1014" s="184"/>
      <c r="AC1014" s="184"/>
      <c r="AD1014" s="184"/>
      <c r="AE1014" s="184"/>
      <c r="AF1014" s="184"/>
      <c r="AG1014" s="184"/>
      <c r="AH1014" s="197"/>
      <c r="AI1014" s="184"/>
      <c r="AJ1014" s="184"/>
      <c r="AK1014" s="184"/>
      <c r="AL1014" s="184"/>
      <c r="AM1014" s="184"/>
      <c r="AN1014" s="184"/>
      <c r="AO1014" s="184"/>
      <c r="AP1014" s="184"/>
      <c r="AQ1014" s="184"/>
      <c r="AR1014" s="184"/>
      <c r="AS1014" s="184"/>
      <c r="AT1014" s="184"/>
      <c r="AU1014" s="184"/>
      <c r="AV1014" s="184"/>
      <c r="AW1014" s="184"/>
      <c r="AX1014" s="184"/>
      <c r="AY1014" s="187"/>
      <c r="AZ1014" s="187"/>
    </row>
    <row r="1015" spans="1:52" ht="15.75" thickBot="1" x14ac:dyDescent="0.3">
      <c r="B1015" s="149"/>
      <c r="I1015" s="180">
        <f>SUM(I14:I1014)</f>
        <v>19984</v>
      </c>
      <c r="J1015" s="186">
        <f t="shared" ref="J1015:AH1015" si="16">SUM(J14:J1014)</f>
        <v>14132</v>
      </c>
      <c r="K1015" s="180">
        <f t="shared" si="16"/>
        <v>14132</v>
      </c>
      <c r="L1015" s="180">
        <f t="shared" si="16"/>
        <v>14132</v>
      </c>
      <c r="M1015" s="180">
        <f t="shared" si="16"/>
        <v>15132</v>
      </c>
      <c r="N1015" s="180">
        <f t="shared" si="16"/>
        <v>15132</v>
      </c>
      <c r="O1015" s="180">
        <f t="shared" si="16"/>
        <v>0</v>
      </c>
      <c r="P1015" s="180">
        <f t="shared" si="16"/>
        <v>15132</v>
      </c>
      <c r="Q1015" s="180">
        <f t="shared" si="16"/>
        <v>0</v>
      </c>
      <c r="R1015" s="180"/>
      <c r="S1015" s="180">
        <f t="shared" si="16"/>
        <v>15132</v>
      </c>
      <c r="T1015" s="180">
        <f t="shared" si="16"/>
        <v>0</v>
      </c>
      <c r="U1015" s="180">
        <f t="shared" si="16"/>
        <v>17231</v>
      </c>
      <c r="V1015" s="180">
        <f t="shared" si="16"/>
        <v>18231</v>
      </c>
      <c r="W1015" s="180">
        <f t="shared" si="16"/>
        <v>18231</v>
      </c>
      <c r="X1015" s="180">
        <f t="shared" si="16"/>
        <v>18231</v>
      </c>
      <c r="Y1015" s="180">
        <f t="shared" si="16"/>
        <v>18231</v>
      </c>
      <c r="Z1015" s="180">
        <f t="shared" si="16"/>
        <v>18231</v>
      </c>
      <c r="AA1015" s="180">
        <f t="shared" si="16"/>
        <v>18231</v>
      </c>
      <c r="AB1015" s="180">
        <f t="shared" si="16"/>
        <v>18231</v>
      </c>
      <c r="AC1015" s="180">
        <f t="shared" si="16"/>
        <v>18231</v>
      </c>
      <c r="AD1015" s="180">
        <f t="shared" si="16"/>
        <v>18231</v>
      </c>
      <c r="AE1015" s="180">
        <f t="shared" si="16"/>
        <v>18231</v>
      </c>
      <c r="AF1015" s="180">
        <f t="shared" si="16"/>
        <v>18231</v>
      </c>
      <c r="AG1015" s="180">
        <f t="shared" si="16"/>
        <v>18231</v>
      </c>
      <c r="AH1015" s="180">
        <f t="shared" si="16"/>
        <v>15348</v>
      </c>
      <c r="AI1015" s="180">
        <f>SUM(AI14:AI1014)</f>
        <v>0</v>
      </c>
      <c r="AJ1015" s="181">
        <f>SUM(AJ14:AJ1014)</f>
        <v>0</v>
      </c>
      <c r="AK1015" s="180">
        <f t="shared" ref="AK1015:AW1015" si="17">SUM(AK14:AK1014)</f>
        <v>0</v>
      </c>
      <c r="AL1015" s="181">
        <f t="shared" si="17"/>
        <v>0</v>
      </c>
      <c r="AM1015" s="180">
        <f t="shared" si="17"/>
        <v>0</v>
      </c>
      <c r="AN1015" s="181">
        <f t="shared" si="17"/>
        <v>0</v>
      </c>
      <c r="AO1015" s="180">
        <f t="shared" si="17"/>
        <v>0</v>
      </c>
      <c r="AP1015" s="181">
        <f t="shared" si="17"/>
        <v>0</v>
      </c>
      <c r="AQ1015" s="180">
        <f t="shared" si="17"/>
        <v>0</v>
      </c>
      <c r="AR1015" s="181">
        <f t="shared" si="17"/>
        <v>0</v>
      </c>
      <c r="AS1015" s="180">
        <f t="shared" si="17"/>
        <v>0</v>
      </c>
      <c r="AT1015" s="181">
        <f t="shared" si="17"/>
        <v>0</v>
      </c>
      <c r="AU1015" s="180">
        <f t="shared" si="17"/>
        <v>0</v>
      </c>
      <c r="AV1015" s="181">
        <f t="shared" si="17"/>
        <v>0</v>
      </c>
      <c r="AW1015" s="180">
        <f t="shared" si="17"/>
        <v>0</v>
      </c>
      <c r="AX1015" s="180">
        <f>SUM(AX14:AX1014)</f>
        <v>0</v>
      </c>
      <c r="AY1015" s="181">
        <f>SUM(AY14:AY1014)</f>
        <v>0</v>
      </c>
      <c r="AZ1015" s="180">
        <f>SUM(AZ14:AZ1014)</f>
        <v>0</v>
      </c>
    </row>
    <row r="1016" spans="1:52" ht="15.75" thickTop="1" x14ac:dyDescent="0.25">
      <c r="I1016" s="144"/>
      <c r="J1016" s="144"/>
      <c r="K1016" s="144"/>
      <c r="L1016" s="144"/>
      <c r="M1016" s="144"/>
      <c r="N1016" s="144"/>
      <c r="O1016" s="144"/>
      <c r="P1016" s="144"/>
      <c r="Q1016" s="144"/>
      <c r="R1016" s="144"/>
      <c r="S1016" s="144"/>
      <c r="T1016" s="144"/>
      <c r="U1016" s="144"/>
      <c r="V1016" s="144"/>
      <c r="W1016" s="144"/>
      <c r="X1016" s="144"/>
      <c r="Y1016" s="144"/>
      <c r="Z1016" s="144"/>
      <c r="AA1016" s="144"/>
      <c r="AB1016" s="144"/>
      <c r="AC1016" s="144"/>
      <c r="AD1016" s="144"/>
      <c r="AE1016" s="144"/>
      <c r="AF1016" s="144"/>
      <c r="AG1016" s="144"/>
      <c r="AH1016" s="144"/>
      <c r="AI1016" s="144"/>
      <c r="AJ1016" s="146" t="s">
        <v>128</v>
      </c>
      <c r="AL1016" s="150"/>
      <c r="AO1016" s="150"/>
      <c r="AP1016" s="150"/>
      <c r="AQ1016" s="150"/>
    </row>
    <row r="1017" spans="1:52" x14ac:dyDescent="0.25">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44"/>
      <c r="AF1017" s="144"/>
      <c r="AG1017" s="144"/>
      <c r="AH1017" s="144"/>
      <c r="AI1017" s="144"/>
      <c r="AJ1017" s="144"/>
      <c r="AL1017" s="150"/>
      <c r="AO1017" s="150"/>
      <c r="AP1017" s="150"/>
      <c r="AQ1017" s="150"/>
    </row>
    <row r="1018" spans="1:52" x14ac:dyDescent="0.25">
      <c r="AO1018" s="150"/>
      <c r="AP1018" s="150"/>
      <c r="AQ1018" s="150"/>
    </row>
    <row r="1019" spans="1:52" x14ac:dyDescent="0.25">
      <c r="AO1019" s="150"/>
      <c r="AP1019" s="150"/>
      <c r="AQ1019" s="150"/>
    </row>
    <row r="1020" spans="1:52" x14ac:dyDescent="0.25">
      <c r="AO1020" s="150"/>
      <c r="AP1020" s="150"/>
      <c r="AQ1020" s="150"/>
    </row>
    <row r="1021" spans="1:52" x14ac:dyDescent="0.25">
      <c r="AO1021" s="150"/>
      <c r="AP1021" s="150"/>
      <c r="AQ1021" s="150"/>
    </row>
    <row r="1022" spans="1:52" x14ac:dyDescent="0.25">
      <c r="AO1022" s="150"/>
      <c r="AP1022" s="150"/>
      <c r="AQ1022" s="150"/>
    </row>
    <row r="1023" spans="1:52" x14ac:dyDescent="0.25">
      <c r="AO1023" s="150"/>
      <c r="AP1023" s="150"/>
      <c r="AQ1023" s="150"/>
    </row>
  </sheetData>
  <protectedRanges>
    <protectedRange sqref="I11:Z11 I13:Z13" name="Range1"/>
    <protectedRange sqref="AY12:AZ13 AA13:AX13 AA11:AX11" name="Range1_1"/>
  </protectedRanges>
  <mergeCells count="4">
    <mergeCell ref="A1:N1"/>
    <mergeCell ref="A2:N2"/>
    <mergeCell ref="A4:N4"/>
    <mergeCell ref="A9:L9"/>
  </mergeCells>
  <phoneticPr fontId="13" type="noConversion"/>
  <pageMargins left="0.7" right="0.7" top="0.75" bottom="0.75" header="0.3" footer="0.3"/>
  <pageSetup paperSize="17" scale="59" fitToWidth="2" fitToHeight="0" pageOrder="overThenDown"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topLeftCell="A3" workbookViewId="0">
      <selection activeCell="F9" sqref="F9"/>
    </sheetView>
  </sheetViews>
  <sheetFormatPr defaultColWidth="8.85546875" defaultRowHeight="15" x14ac:dyDescent="0.25"/>
  <cols>
    <col min="1" max="1" width="8.85546875" style="244"/>
    <col min="2" max="2" width="34.28515625" style="244" customWidth="1"/>
    <col min="3" max="3" width="12.28515625" style="244" customWidth="1"/>
    <col min="4" max="4" width="4.42578125" style="244" customWidth="1"/>
    <col min="5" max="5" width="19.85546875" style="244" customWidth="1"/>
    <col min="6" max="6" width="20.42578125" style="244" customWidth="1"/>
    <col min="7" max="7" width="19.42578125" style="244" customWidth="1"/>
    <col min="8" max="8" width="8.85546875" style="244"/>
    <col min="9" max="11" width="9.7109375" style="244" bestFit="1" customWidth="1"/>
    <col min="12" max="16384" width="8.85546875" style="244"/>
  </cols>
  <sheetData>
    <row r="1" spans="1:32" hidden="1" x14ac:dyDescent="0.25">
      <c r="A1" s="834" t="s">
        <v>323</v>
      </c>
      <c r="B1" s="834"/>
      <c r="C1" s="834"/>
      <c r="D1" s="834"/>
      <c r="E1" s="834"/>
      <c r="F1" s="834"/>
      <c r="G1" s="834"/>
      <c r="H1" s="278"/>
      <c r="I1" s="278"/>
      <c r="J1" s="278"/>
    </row>
    <row r="2" spans="1:32" hidden="1" x14ac:dyDescent="0.25">
      <c r="A2" s="834" t="s">
        <v>324</v>
      </c>
      <c r="B2" s="834"/>
      <c r="C2" s="834"/>
      <c r="D2" s="834"/>
      <c r="E2" s="834"/>
      <c r="F2" s="834"/>
      <c r="G2" s="834"/>
      <c r="H2" s="278"/>
      <c r="I2" s="278"/>
      <c r="J2" s="278"/>
    </row>
    <row r="3" spans="1:32" ht="25.5" customHeight="1" x14ac:dyDescent="0.25">
      <c r="A3" s="488" t="s">
        <v>632</v>
      </c>
      <c r="B3" s="243"/>
      <c r="C3" s="243"/>
      <c r="D3" s="243"/>
      <c r="E3" s="243"/>
      <c r="F3" s="243"/>
      <c r="G3" s="243"/>
      <c r="H3" s="243"/>
      <c r="I3" s="243"/>
      <c r="J3" s="243"/>
    </row>
    <row r="4" spans="1:32" hidden="1" x14ac:dyDescent="0.25">
      <c r="A4" s="834" t="s">
        <v>270</v>
      </c>
      <c r="B4" s="834"/>
      <c r="C4" s="834"/>
      <c r="D4" s="834"/>
      <c r="E4" s="834"/>
      <c r="F4" s="834"/>
      <c r="G4" s="834"/>
    </row>
    <row r="5" spans="1:32" s="241" customFormat="1" ht="59.25" customHeight="1" x14ac:dyDescent="0.25">
      <c r="A5" s="886" t="str">
        <f>IF('1. General Input'!D29="Yes","Do not complete this schedule, Borrower is sole proprietor with no employees",IF('1. General Input'!D30="yes","Do not complete this schedule, Borrower is general partner with no employees",IF('1. General Input'!D40="Yes",IF('8. Wage Rate Penalty'!H15=0,"Do Not complete this schedule. Safe Harbor 1 applies.  Borrower is eligible to file Forgiveness Form 3508EZ.","Do not complete this schedule, Safe Harbor 1 applies."),IF('1. General Input'!D23="no","Do not complete this schedule, Borrower has no employees",IF('9. FTE Exemption'!E16="no",IF('8. Wage Rate Penalty'!H15=0,"Do not complete this schedule. Borrower did not reduce the number of employees or average paid hours.  Borrower is eligible to file Forgiveness Form 3508EZ.","Do not complete this schedule. Borrower did not reduce the number of employees or average paid hours."),IF(('11. Type 1 Emp 2020 FTE'!I15+'13. Type 2 Emp 2020 FTE'!H15+'14. FTE Exception Table 1'!D12)&lt;'15. Chosen Referenced Period'!G10," ","If Tab 15. Chosen Referenced Period has been completed, Borrower does not need Safe Harbor 2. Continue on Tab 19 Mortgage Interest"))))))</f>
        <v xml:space="preserve"> </v>
      </c>
      <c r="B5" s="886"/>
      <c r="C5" s="886"/>
      <c r="D5" s="886"/>
      <c r="E5" s="886"/>
      <c r="F5" s="886"/>
      <c r="G5" s="886"/>
    </row>
    <row r="6" spans="1:32" ht="5.25" customHeight="1" x14ac:dyDescent="0.25">
      <c r="C6" s="243"/>
      <c r="D6" s="243"/>
      <c r="E6" s="243"/>
    </row>
    <row r="7" spans="1:32" ht="20.25" customHeight="1" x14ac:dyDescent="0.25">
      <c r="A7" s="252" t="s">
        <v>422</v>
      </c>
      <c r="B7" s="409"/>
      <c r="C7" s="253"/>
      <c r="D7" s="253"/>
      <c r="E7" s="243"/>
      <c r="F7" s="243"/>
      <c r="G7" s="243"/>
      <c r="H7" s="243"/>
      <c r="I7" s="243"/>
      <c r="J7" s="243"/>
      <c r="K7" s="243"/>
      <c r="L7" s="350"/>
      <c r="M7" s="243"/>
      <c r="N7" s="243"/>
      <c r="O7" s="243"/>
    </row>
    <row r="8" spans="1:32" ht="20.25" customHeight="1" x14ac:dyDescent="0.25">
      <c r="A8" s="251" t="s">
        <v>430</v>
      </c>
      <c r="C8" s="243"/>
      <c r="D8" s="243"/>
      <c r="E8" s="243"/>
      <c r="F8" s="243"/>
      <c r="G8" s="243"/>
      <c r="H8" s="243"/>
      <c r="I8" s="243"/>
      <c r="J8" s="243"/>
      <c r="K8" s="243"/>
      <c r="L8" s="243"/>
      <c r="M8" s="243"/>
      <c r="N8" s="243"/>
      <c r="O8" s="243"/>
    </row>
    <row r="9" spans="1:32" ht="50.25" customHeight="1" x14ac:dyDescent="0.25">
      <c r="A9" s="866" t="s">
        <v>666</v>
      </c>
      <c r="B9" s="866"/>
      <c r="C9" s="866"/>
      <c r="D9" s="866"/>
      <c r="E9" s="866"/>
      <c r="F9" s="521"/>
      <c r="G9" s="386"/>
      <c r="H9" s="321"/>
      <c r="I9" s="359"/>
      <c r="J9" s="324"/>
      <c r="K9" s="323"/>
      <c r="L9" s="323"/>
      <c r="M9" s="323"/>
      <c r="AA9" s="323"/>
      <c r="AB9" s="323"/>
      <c r="AC9" s="323"/>
      <c r="AD9" s="323"/>
      <c r="AE9" s="323"/>
      <c r="AF9" s="321"/>
    </row>
    <row r="10" spans="1:32" ht="20.25" customHeight="1" thickBot="1" x14ac:dyDescent="0.3">
      <c r="A10" s="248" t="s">
        <v>402</v>
      </c>
      <c r="B10" s="237"/>
      <c r="C10" s="237"/>
      <c r="D10" s="237"/>
      <c r="E10" s="237"/>
      <c r="F10" s="389">
        <f>ROUND(IF(F9&gt;SUM(F1013:G1013),F9,SUM(F1013:G1013)),1)</f>
        <v>0</v>
      </c>
    </row>
    <row r="11" spans="1:32" s="262" customFormat="1" ht="60" x14ac:dyDescent="0.25">
      <c r="A11" s="401"/>
      <c r="B11" s="289" t="s">
        <v>451</v>
      </c>
      <c r="C11" s="347" t="s">
        <v>500</v>
      </c>
      <c r="D11" s="347"/>
      <c r="E11" s="378" t="s">
        <v>466</v>
      </c>
      <c r="F11" s="410" t="s">
        <v>399</v>
      </c>
      <c r="G11" s="410" t="s">
        <v>398</v>
      </c>
    </row>
    <row r="12" spans="1:32" x14ac:dyDescent="0.25">
      <c r="A12" s="297">
        <v>1</v>
      </c>
      <c r="B12" s="501"/>
      <c r="C12" s="515"/>
      <c r="D12" s="265"/>
      <c r="E12" s="505"/>
      <c r="F12" s="395">
        <f>ROUND(IF('11. Type 1 Emp 2020 FTE'!$I$12=1,IF(E12/70*7&lt;40,E12/70*7/40,1),0),1)</f>
        <v>0</v>
      </c>
      <c r="G12" s="395">
        <f>ROUND(IF('11. Type 1 Emp 2020 FTE'!$I$12=2,IF(E12=0,0,IF(E12/70*7&lt;40,0.5,1)),0),1)</f>
        <v>0</v>
      </c>
      <c r="I12" s="341"/>
      <c r="J12" s="341"/>
      <c r="K12" s="277"/>
      <c r="M12" s="277"/>
    </row>
    <row r="13" spans="1:32" x14ac:dyDescent="0.25">
      <c r="A13" s="297">
        <f>+A12+1</f>
        <v>2</v>
      </c>
      <c r="B13" s="501"/>
      <c r="C13" s="515"/>
      <c r="D13" s="297"/>
      <c r="E13" s="505"/>
      <c r="F13" s="395">
        <f>ROUND(IF('11. Type 1 Emp 2020 FTE'!$I$12=1,IF(E13/70*7&lt;40,E13/70*7/40,1),0),1)</f>
        <v>0</v>
      </c>
      <c r="G13" s="395">
        <f>ROUND(IF('11. Type 1 Emp 2020 FTE'!$I$12=2,IF(E13=0,0,IF(E13/70*7&lt;40,0.5,1)),0),1)</f>
        <v>0</v>
      </c>
    </row>
    <row r="14" spans="1:32" x14ac:dyDescent="0.25">
      <c r="A14" s="297">
        <f t="shared" ref="A14:A77" si="0">+A13+1</f>
        <v>3</v>
      </c>
      <c r="B14" s="501"/>
      <c r="C14" s="515"/>
      <c r="D14" s="297"/>
      <c r="E14" s="505"/>
      <c r="F14" s="395">
        <f>ROUND(IF('11. Type 1 Emp 2020 FTE'!$I$12=1,IF(E14/70*7&lt;40,E14/70*7/40,1),0),1)</f>
        <v>0</v>
      </c>
      <c r="G14" s="395">
        <f>ROUND(IF('11. Type 1 Emp 2020 FTE'!$I$12=2,IF(E14=0,0,IF(E14/70*7&lt;40,0.5,1)),0),1)</f>
        <v>0</v>
      </c>
    </row>
    <row r="15" spans="1:32" x14ac:dyDescent="0.25">
      <c r="A15" s="297">
        <f t="shared" si="0"/>
        <v>4</v>
      </c>
      <c r="B15" s="501"/>
      <c r="C15" s="515"/>
      <c r="D15" s="297"/>
      <c r="E15" s="505"/>
      <c r="F15" s="395">
        <f>ROUND(IF('11. Type 1 Emp 2020 FTE'!$I$12=1,IF(E15/70*7&lt;40,E15/70*7/40,1),0),1)</f>
        <v>0</v>
      </c>
      <c r="G15" s="395">
        <f>ROUND(IF('11. Type 1 Emp 2020 FTE'!$I$12=2,IF(E15=0,0,IF(E15/70*7&lt;40,0.5,1)),0),1)</f>
        <v>0</v>
      </c>
    </row>
    <row r="16" spans="1:32" x14ac:dyDescent="0.25">
      <c r="A16" s="297">
        <f t="shared" si="0"/>
        <v>5</v>
      </c>
      <c r="B16" s="501"/>
      <c r="C16" s="515"/>
      <c r="D16" s="297"/>
      <c r="E16" s="505"/>
      <c r="F16" s="395">
        <f>ROUND(IF('11. Type 1 Emp 2020 FTE'!$I$12=1,IF(E16/70*7&lt;40,E16/70*7/40,1),0),1)</f>
        <v>0</v>
      </c>
      <c r="G16" s="395">
        <f>ROUND(IF('11. Type 1 Emp 2020 FTE'!$I$12=2,IF(E16=0,0,IF(E16/70*7&lt;40,0.5,1)),0),1)</f>
        <v>0</v>
      </c>
    </row>
    <row r="17" spans="1:7" x14ac:dyDescent="0.25">
      <c r="A17" s="297">
        <f t="shared" si="0"/>
        <v>6</v>
      </c>
      <c r="B17" s="501"/>
      <c r="C17" s="515"/>
      <c r="D17" s="297"/>
      <c r="E17" s="505"/>
      <c r="F17" s="395">
        <f>ROUND(IF('11. Type 1 Emp 2020 FTE'!$I$12=1,IF(E17/70*7&lt;40,E17/70*7/40,1),0),1)</f>
        <v>0</v>
      </c>
      <c r="G17" s="395">
        <f>ROUND(IF('11. Type 1 Emp 2020 FTE'!$I$12=2,IF(E17=0,0,IF(E17/70*7&lt;40,0.5,1)),0),1)</f>
        <v>0</v>
      </c>
    </row>
    <row r="18" spans="1:7" x14ac:dyDescent="0.25">
      <c r="A18" s="297">
        <f t="shared" si="0"/>
        <v>7</v>
      </c>
      <c r="B18" s="501"/>
      <c r="C18" s="515"/>
      <c r="D18" s="297"/>
      <c r="E18" s="505"/>
      <c r="F18" s="395">
        <f>ROUND(IF('11. Type 1 Emp 2020 FTE'!$I$12=1,IF(E18/70*7&lt;40,E18/70*7/40,1),0),1)</f>
        <v>0</v>
      </c>
      <c r="G18" s="395">
        <f>ROUND(IF('11. Type 1 Emp 2020 FTE'!$I$12=2,IF(E18=0,0,IF(E18/70*7&lt;40,0.5,1)),0),1)</f>
        <v>0</v>
      </c>
    </row>
    <row r="19" spans="1:7" x14ac:dyDescent="0.25">
      <c r="A19" s="297">
        <f t="shared" si="0"/>
        <v>8</v>
      </c>
      <c r="B19" s="501"/>
      <c r="C19" s="515"/>
      <c r="D19" s="297"/>
      <c r="E19" s="505"/>
      <c r="F19" s="395">
        <f>ROUND(IF('11. Type 1 Emp 2020 FTE'!$I$12=1,IF(E19/70*7&lt;40,E19/70*7/40,1),0),1)</f>
        <v>0</v>
      </c>
      <c r="G19" s="395">
        <f>ROUND(IF('11. Type 1 Emp 2020 FTE'!$I$12=2,IF(E19=0,0,IF(E19/70*7&lt;40,0.5,1)),0),1)</f>
        <v>0</v>
      </c>
    </row>
    <row r="20" spans="1:7" x14ac:dyDescent="0.25">
      <c r="A20" s="297">
        <f t="shared" si="0"/>
        <v>9</v>
      </c>
      <c r="B20" s="501"/>
      <c r="C20" s="515"/>
      <c r="D20" s="297"/>
      <c r="E20" s="505"/>
      <c r="F20" s="395">
        <f>ROUND(IF('11. Type 1 Emp 2020 FTE'!$I$12=1,IF(E20/70*7&lt;40,E20/70*7/40,1),0),1)</f>
        <v>0</v>
      </c>
      <c r="G20" s="395">
        <f>ROUND(IF('11. Type 1 Emp 2020 FTE'!$I$12=2,IF(E20=0,0,IF(E20/70*7&lt;40,0.5,1)),0),1)</f>
        <v>0</v>
      </c>
    </row>
    <row r="21" spans="1:7" x14ac:dyDescent="0.25">
      <c r="A21" s="297">
        <f t="shared" si="0"/>
        <v>10</v>
      </c>
      <c r="B21" s="501"/>
      <c r="C21" s="515"/>
      <c r="D21" s="297"/>
      <c r="E21" s="505"/>
      <c r="F21" s="395">
        <f>ROUND(IF('11. Type 1 Emp 2020 FTE'!$I$12=1,IF(E21/70*7&lt;40,E21/70*7/40,1),0),1)</f>
        <v>0</v>
      </c>
      <c r="G21" s="395">
        <f>ROUND(IF('11. Type 1 Emp 2020 FTE'!$I$12=2,IF(E21=0,0,IF(E21/70*7&lt;40,0.5,1)),0),1)</f>
        <v>0</v>
      </c>
    </row>
    <row r="22" spans="1:7" x14ac:dyDescent="0.25">
      <c r="A22" s="297">
        <f t="shared" si="0"/>
        <v>11</v>
      </c>
      <c r="B22" s="501"/>
      <c r="C22" s="515"/>
      <c r="D22" s="297"/>
      <c r="E22" s="505"/>
      <c r="F22" s="395">
        <f>ROUND(IF('11. Type 1 Emp 2020 FTE'!$I$12=1,IF(E22/70*7&lt;40,E22/70*7/40,1),0),1)</f>
        <v>0</v>
      </c>
      <c r="G22" s="395">
        <f>ROUND(IF('11. Type 1 Emp 2020 FTE'!$I$12=2,IF(E22=0,0,IF(E22/70*7&lt;40,0.5,1)),0),1)</f>
        <v>0</v>
      </c>
    </row>
    <row r="23" spans="1:7" x14ac:dyDescent="0.25">
      <c r="A23" s="297">
        <f t="shared" si="0"/>
        <v>12</v>
      </c>
      <c r="B23" s="501"/>
      <c r="C23" s="515"/>
      <c r="D23" s="297"/>
      <c r="E23" s="505"/>
      <c r="F23" s="395">
        <f>ROUND(IF('11. Type 1 Emp 2020 FTE'!$I$12=1,IF(E23/70*7&lt;40,E23/70*7/40,1),0),1)</f>
        <v>0</v>
      </c>
      <c r="G23" s="395">
        <f>ROUND(IF('11. Type 1 Emp 2020 FTE'!$I$12=2,IF(E23=0,0,IF(E23/70*7&lt;40,0.5,1)),0),1)</f>
        <v>0</v>
      </c>
    </row>
    <row r="24" spans="1:7" x14ac:dyDescent="0.25">
      <c r="A24" s="297">
        <f t="shared" si="0"/>
        <v>13</v>
      </c>
      <c r="B24" s="501"/>
      <c r="C24" s="515"/>
      <c r="D24" s="297"/>
      <c r="E24" s="505"/>
      <c r="F24" s="395">
        <f>ROUND(IF('11. Type 1 Emp 2020 FTE'!$I$12=1,IF(E24/70*7&lt;40,E24/70*7/40,1),0),1)</f>
        <v>0</v>
      </c>
      <c r="G24" s="395">
        <f>ROUND(IF('11. Type 1 Emp 2020 FTE'!$I$12=2,IF(E24=0,0,IF(E24/70*7&lt;40,0.5,1)),0),1)</f>
        <v>0</v>
      </c>
    </row>
    <row r="25" spans="1:7" x14ac:dyDescent="0.25">
      <c r="A25" s="297">
        <f t="shared" si="0"/>
        <v>14</v>
      </c>
      <c r="B25" s="501"/>
      <c r="C25" s="515"/>
      <c r="D25" s="297"/>
      <c r="E25" s="505"/>
      <c r="F25" s="395">
        <f>ROUND(IF('11. Type 1 Emp 2020 FTE'!$I$12=1,IF(E25/70*7&lt;40,E25/70*7/40,1),0),1)</f>
        <v>0</v>
      </c>
      <c r="G25" s="395">
        <f>ROUND(IF('11. Type 1 Emp 2020 FTE'!$I$12=2,IF(E25=0,0,IF(E25/70*7&lt;40,0.5,1)),0),1)</f>
        <v>0</v>
      </c>
    </row>
    <row r="26" spans="1:7" x14ac:dyDescent="0.25">
      <c r="A26" s="297">
        <f t="shared" si="0"/>
        <v>15</v>
      </c>
      <c r="B26" s="501"/>
      <c r="C26" s="515"/>
      <c r="D26" s="297"/>
      <c r="E26" s="505"/>
      <c r="F26" s="395">
        <f>ROUND(IF('11. Type 1 Emp 2020 FTE'!$I$12=1,IF(E26/70*7&lt;40,E26/70*7/40,1),0),1)</f>
        <v>0</v>
      </c>
      <c r="G26" s="395">
        <f>ROUND(IF('11. Type 1 Emp 2020 FTE'!$I$12=2,IF(E26=0,0,IF(E26/70*7&lt;40,0.5,1)),0),1)</f>
        <v>0</v>
      </c>
    </row>
    <row r="27" spans="1:7" x14ac:dyDescent="0.25">
      <c r="A27" s="297">
        <f t="shared" si="0"/>
        <v>16</v>
      </c>
      <c r="B27" s="501"/>
      <c r="C27" s="515"/>
      <c r="D27" s="297"/>
      <c r="E27" s="505"/>
      <c r="F27" s="395">
        <f>ROUND(IF('11. Type 1 Emp 2020 FTE'!$I$12=1,IF(E27/70*7&lt;40,E27/70*7/40,1),0),1)</f>
        <v>0</v>
      </c>
      <c r="G27" s="395">
        <f>ROUND(IF('11. Type 1 Emp 2020 FTE'!$I$12=2,IF(E27=0,0,IF(E27/70*7&lt;40,0.5,1)),0),1)</f>
        <v>0</v>
      </c>
    </row>
    <row r="28" spans="1:7" x14ac:dyDescent="0.25">
      <c r="A28" s="297">
        <f t="shared" si="0"/>
        <v>17</v>
      </c>
      <c r="B28" s="501"/>
      <c r="C28" s="515"/>
      <c r="D28" s="297"/>
      <c r="E28" s="505"/>
      <c r="F28" s="395">
        <f>ROUND(IF('11. Type 1 Emp 2020 FTE'!$I$12=1,IF(E28/70*7&lt;40,E28/70*7/40,1),0),1)</f>
        <v>0</v>
      </c>
      <c r="G28" s="395">
        <f>ROUND(IF('11. Type 1 Emp 2020 FTE'!$I$12=2,IF(E28=0,0,IF(E28/70*7&lt;40,0.5,1)),0),1)</f>
        <v>0</v>
      </c>
    </row>
    <row r="29" spans="1:7" x14ac:dyDescent="0.25">
      <c r="A29" s="297">
        <f t="shared" si="0"/>
        <v>18</v>
      </c>
      <c r="B29" s="501"/>
      <c r="C29" s="515"/>
      <c r="D29" s="297"/>
      <c r="E29" s="505"/>
      <c r="F29" s="395">
        <f>ROUND(IF('11. Type 1 Emp 2020 FTE'!$I$12=1,IF(E29/70*7&lt;40,E29/70*7/40,1),0),1)</f>
        <v>0</v>
      </c>
      <c r="G29" s="395">
        <f>ROUND(IF('11. Type 1 Emp 2020 FTE'!$I$12=2,IF(E29=0,0,IF(E29/70*7&lt;40,0.5,1)),0),1)</f>
        <v>0</v>
      </c>
    </row>
    <row r="30" spans="1:7" x14ac:dyDescent="0.25">
      <c r="A30" s="297">
        <f t="shared" si="0"/>
        <v>19</v>
      </c>
      <c r="B30" s="501"/>
      <c r="C30" s="515"/>
      <c r="D30" s="297"/>
      <c r="E30" s="505"/>
      <c r="F30" s="395">
        <f>ROUND(IF('11. Type 1 Emp 2020 FTE'!$I$12=1,IF(E30/70*7&lt;40,E30/70*7/40,1),0),1)</f>
        <v>0</v>
      </c>
      <c r="G30" s="395">
        <f>ROUND(IF('11. Type 1 Emp 2020 FTE'!$I$12=2,IF(E30=0,0,IF(E30/70*7&lt;40,0.5,1)),0),1)</f>
        <v>0</v>
      </c>
    </row>
    <row r="31" spans="1:7" x14ac:dyDescent="0.25">
      <c r="A31" s="297">
        <f t="shared" si="0"/>
        <v>20</v>
      </c>
      <c r="B31" s="501"/>
      <c r="C31" s="515"/>
      <c r="D31" s="297"/>
      <c r="E31" s="505"/>
      <c r="F31" s="395">
        <f>ROUND(IF('11. Type 1 Emp 2020 FTE'!$I$12=1,IF(E31/70*7&lt;40,E31/70*7/40,1),0),1)</f>
        <v>0</v>
      </c>
      <c r="G31" s="395">
        <f>ROUND(IF('11. Type 1 Emp 2020 FTE'!$I$12=2,IF(E31=0,0,IF(E31/70*7&lt;40,0.5,1)),0),1)</f>
        <v>0</v>
      </c>
    </row>
    <row r="32" spans="1:7" x14ac:dyDescent="0.25">
      <c r="A32" s="297">
        <f t="shared" si="0"/>
        <v>21</v>
      </c>
      <c r="B32" s="501"/>
      <c r="C32" s="515"/>
      <c r="D32" s="297"/>
      <c r="E32" s="505"/>
      <c r="F32" s="395">
        <f>ROUND(IF('11. Type 1 Emp 2020 FTE'!$I$12=1,IF(E32/70*7&lt;40,E32/70*7/40,1),0),1)</f>
        <v>0</v>
      </c>
      <c r="G32" s="395">
        <f>ROUND(IF('11. Type 1 Emp 2020 FTE'!$I$12=2,IF(E32=0,0,IF(E32/70*7&lt;40,0.5,1)),0),1)</f>
        <v>0</v>
      </c>
    </row>
    <row r="33" spans="1:7" x14ac:dyDescent="0.25">
      <c r="A33" s="297">
        <f t="shared" si="0"/>
        <v>22</v>
      </c>
      <c r="B33" s="501"/>
      <c r="C33" s="515"/>
      <c r="D33" s="297"/>
      <c r="E33" s="505"/>
      <c r="F33" s="395">
        <f>ROUND(IF('11. Type 1 Emp 2020 FTE'!$I$12=1,IF(E33/70*7&lt;40,E33/70*7/40,1),0),1)</f>
        <v>0</v>
      </c>
      <c r="G33" s="395">
        <f>ROUND(IF('11. Type 1 Emp 2020 FTE'!$I$12=2,IF(E33=0,0,IF(E33/70*7&lt;40,0.5,1)),0),1)</f>
        <v>0</v>
      </c>
    </row>
    <row r="34" spans="1:7" x14ac:dyDescent="0.25">
      <c r="A34" s="297">
        <f t="shared" si="0"/>
        <v>23</v>
      </c>
      <c r="B34" s="501"/>
      <c r="C34" s="515"/>
      <c r="D34" s="297"/>
      <c r="E34" s="505"/>
      <c r="F34" s="395">
        <f>ROUND(IF('11. Type 1 Emp 2020 FTE'!$I$12=1,IF(E34/70*7&lt;40,E34/70*7/40,1),0),1)</f>
        <v>0</v>
      </c>
      <c r="G34" s="395">
        <f>ROUND(IF('11. Type 1 Emp 2020 FTE'!$I$12=2,IF(E34=0,0,IF(E34/70*7&lt;40,0.5,1)),0),1)</f>
        <v>0</v>
      </c>
    </row>
    <row r="35" spans="1:7" x14ac:dyDescent="0.25">
      <c r="A35" s="297">
        <f t="shared" si="0"/>
        <v>24</v>
      </c>
      <c r="B35" s="501"/>
      <c r="C35" s="515"/>
      <c r="D35" s="297"/>
      <c r="E35" s="505"/>
      <c r="F35" s="395">
        <f>ROUND(IF('11. Type 1 Emp 2020 FTE'!$I$12=1,IF(E35/70*7&lt;40,E35/70*7/40,1),0),1)</f>
        <v>0</v>
      </c>
      <c r="G35" s="395">
        <f>ROUND(IF('11. Type 1 Emp 2020 FTE'!$I$12=2,IF(E35=0,0,IF(E35/70*7&lt;40,0.5,1)),0),1)</f>
        <v>0</v>
      </c>
    </row>
    <row r="36" spans="1:7" x14ac:dyDescent="0.25">
      <c r="A36" s="297">
        <f t="shared" si="0"/>
        <v>25</v>
      </c>
      <c r="B36" s="501"/>
      <c r="C36" s="515"/>
      <c r="D36" s="297"/>
      <c r="E36" s="505"/>
      <c r="F36" s="395">
        <f>ROUND(IF('11. Type 1 Emp 2020 FTE'!$I$12=1,IF(E36/70*7&lt;40,E36/70*7/40,1),0),1)</f>
        <v>0</v>
      </c>
      <c r="G36" s="395">
        <f>ROUND(IF('11. Type 1 Emp 2020 FTE'!$I$12=2,IF(E36=0,0,IF(E36/70*7&lt;40,0.5,1)),0),1)</f>
        <v>0</v>
      </c>
    </row>
    <row r="37" spans="1:7" x14ac:dyDescent="0.25">
      <c r="A37" s="297">
        <f t="shared" si="0"/>
        <v>26</v>
      </c>
      <c r="B37" s="501"/>
      <c r="C37" s="515"/>
      <c r="D37" s="297"/>
      <c r="E37" s="505"/>
      <c r="F37" s="395">
        <f>ROUND(IF('11. Type 1 Emp 2020 FTE'!$I$12=1,IF(E37/70*7&lt;40,E37/70*7/40,1),0),1)</f>
        <v>0</v>
      </c>
      <c r="G37" s="395">
        <f>ROUND(IF('11. Type 1 Emp 2020 FTE'!$I$12=2,IF(E37=0,0,IF(E37/70*7&lt;40,0.5,1)),0),1)</f>
        <v>0</v>
      </c>
    </row>
    <row r="38" spans="1:7" x14ac:dyDescent="0.25">
      <c r="A38" s="297">
        <f t="shared" si="0"/>
        <v>27</v>
      </c>
      <c r="B38" s="501"/>
      <c r="C38" s="515"/>
      <c r="D38" s="297"/>
      <c r="E38" s="505"/>
      <c r="F38" s="395">
        <f>ROUND(IF('11. Type 1 Emp 2020 FTE'!$I$12=1,IF(E38/70*7&lt;40,E38/70*7/40,1),0),1)</f>
        <v>0</v>
      </c>
      <c r="G38" s="395">
        <f>ROUND(IF('11. Type 1 Emp 2020 FTE'!$I$12=2,IF(E38=0,0,IF(E38/70*7&lt;40,0.5,1)),0),1)</f>
        <v>0</v>
      </c>
    </row>
    <row r="39" spans="1:7" x14ac:dyDescent="0.25">
      <c r="A39" s="297">
        <f t="shared" si="0"/>
        <v>28</v>
      </c>
      <c r="B39" s="501"/>
      <c r="C39" s="515"/>
      <c r="D39" s="297"/>
      <c r="E39" s="505"/>
      <c r="F39" s="395">
        <f>ROUND(IF('11. Type 1 Emp 2020 FTE'!$I$12=1,IF(E39/70*7&lt;40,E39/70*7/40,1),0),1)</f>
        <v>0</v>
      </c>
      <c r="G39" s="395">
        <f>ROUND(IF('11. Type 1 Emp 2020 FTE'!$I$12=2,IF(E39=0,0,IF(E39/70*7&lt;40,0.5,1)),0),1)</f>
        <v>0</v>
      </c>
    </row>
    <row r="40" spans="1:7" x14ac:dyDescent="0.25">
      <c r="A40" s="297">
        <f t="shared" si="0"/>
        <v>29</v>
      </c>
      <c r="B40" s="501"/>
      <c r="C40" s="515"/>
      <c r="D40" s="297"/>
      <c r="E40" s="505"/>
      <c r="F40" s="395">
        <f>ROUND(IF('11. Type 1 Emp 2020 FTE'!$I$12=1,IF(E40/70*7&lt;40,E40/70*7/40,1),0),1)</f>
        <v>0</v>
      </c>
      <c r="G40" s="395">
        <f>ROUND(IF('11. Type 1 Emp 2020 FTE'!$I$12=2,IF(E40=0,0,IF(E40/70*7&lt;40,0.5,1)),0),1)</f>
        <v>0</v>
      </c>
    </row>
    <row r="41" spans="1:7" x14ac:dyDescent="0.25">
      <c r="A41" s="297">
        <f t="shared" si="0"/>
        <v>30</v>
      </c>
      <c r="B41" s="501"/>
      <c r="C41" s="515"/>
      <c r="D41" s="297"/>
      <c r="E41" s="505"/>
      <c r="F41" s="395">
        <f>ROUND(IF('11. Type 1 Emp 2020 FTE'!$I$12=1,IF(E41/70*7&lt;40,E41/70*7/40,1),0),1)</f>
        <v>0</v>
      </c>
      <c r="G41" s="395">
        <f>ROUND(IF('11. Type 1 Emp 2020 FTE'!$I$12=2,IF(E41=0,0,IF(E41/70*7&lt;40,0.5,1)),0),1)</f>
        <v>0</v>
      </c>
    </row>
    <row r="42" spans="1:7" x14ac:dyDescent="0.25">
      <c r="A42" s="297">
        <f t="shared" si="0"/>
        <v>31</v>
      </c>
      <c r="B42" s="501"/>
      <c r="C42" s="515"/>
      <c r="D42" s="297"/>
      <c r="E42" s="505"/>
      <c r="F42" s="395">
        <f>ROUND(IF('11. Type 1 Emp 2020 FTE'!$I$12=1,IF(E42/70*7&lt;40,E42/70*7/40,1),0),1)</f>
        <v>0</v>
      </c>
      <c r="G42" s="395">
        <f>ROUND(IF('11. Type 1 Emp 2020 FTE'!$I$12=2,IF(E42=0,0,IF(E42/70*7&lt;40,0.5,1)),0),1)</f>
        <v>0</v>
      </c>
    </row>
    <row r="43" spans="1:7" x14ac:dyDescent="0.25">
      <c r="A43" s="297">
        <f t="shared" si="0"/>
        <v>32</v>
      </c>
      <c r="B43" s="501"/>
      <c r="C43" s="515"/>
      <c r="D43" s="297"/>
      <c r="E43" s="505"/>
      <c r="F43" s="395">
        <f>ROUND(IF('11. Type 1 Emp 2020 FTE'!$I$12=1,IF(E43/70*7&lt;40,E43/70*7/40,1),0),1)</f>
        <v>0</v>
      </c>
      <c r="G43" s="395">
        <f>ROUND(IF('11. Type 1 Emp 2020 FTE'!$I$12=2,IF(E43=0,0,IF(E43/70*7&lt;40,0.5,1)),0),1)</f>
        <v>0</v>
      </c>
    </row>
    <row r="44" spans="1:7" x14ac:dyDescent="0.25">
      <c r="A44" s="297">
        <f t="shared" si="0"/>
        <v>33</v>
      </c>
      <c r="B44" s="501"/>
      <c r="C44" s="515"/>
      <c r="D44" s="297"/>
      <c r="E44" s="505"/>
      <c r="F44" s="395">
        <f>ROUND(IF('11. Type 1 Emp 2020 FTE'!$I$12=1,IF(E44/70*7&lt;40,E44/70*7/40,1),0),1)</f>
        <v>0</v>
      </c>
      <c r="G44" s="395">
        <f>ROUND(IF('11. Type 1 Emp 2020 FTE'!$I$12=2,IF(E44=0,0,IF(E44/70*7&lt;40,0.5,1)),0),1)</f>
        <v>0</v>
      </c>
    </row>
    <row r="45" spans="1:7" x14ac:dyDescent="0.25">
      <c r="A45" s="297">
        <f t="shared" si="0"/>
        <v>34</v>
      </c>
      <c r="B45" s="501"/>
      <c r="C45" s="515"/>
      <c r="D45" s="297"/>
      <c r="E45" s="505"/>
      <c r="F45" s="395">
        <f>ROUND(IF('11. Type 1 Emp 2020 FTE'!$I$12=1,IF(E45/70*7&lt;40,E45/70*7/40,1),0),1)</f>
        <v>0</v>
      </c>
      <c r="G45" s="395">
        <f>ROUND(IF('11. Type 1 Emp 2020 FTE'!$I$12=2,IF(E45=0,0,IF(E45/70*7&lt;40,0.5,1)),0),1)</f>
        <v>0</v>
      </c>
    </row>
    <row r="46" spans="1:7" x14ac:dyDescent="0.25">
      <c r="A46" s="297">
        <f t="shared" si="0"/>
        <v>35</v>
      </c>
      <c r="B46" s="501"/>
      <c r="C46" s="515"/>
      <c r="D46" s="297"/>
      <c r="E46" s="505"/>
      <c r="F46" s="395">
        <f>ROUND(IF('11. Type 1 Emp 2020 FTE'!$I$12=1,IF(E46/70*7&lt;40,E46/70*7/40,1),0),1)</f>
        <v>0</v>
      </c>
      <c r="G46" s="395">
        <f>ROUND(IF('11. Type 1 Emp 2020 FTE'!$I$12=2,IF(E46=0,0,IF(E46/70*7&lt;40,0.5,1)),0),1)</f>
        <v>0</v>
      </c>
    </row>
    <row r="47" spans="1:7" x14ac:dyDescent="0.25">
      <c r="A47" s="297">
        <f t="shared" si="0"/>
        <v>36</v>
      </c>
      <c r="B47" s="501"/>
      <c r="C47" s="515"/>
      <c r="D47" s="297"/>
      <c r="E47" s="505"/>
      <c r="F47" s="395">
        <f>ROUND(IF('11. Type 1 Emp 2020 FTE'!$I$12=1,IF(E47/70*7&lt;40,E47/70*7/40,1),0),1)</f>
        <v>0</v>
      </c>
      <c r="G47" s="395">
        <f>ROUND(IF('11. Type 1 Emp 2020 FTE'!$I$12=2,IF(E47=0,0,IF(E47/70*7&lt;40,0.5,1)),0),1)</f>
        <v>0</v>
      </c>
    </row>
    <row r="48" spans="1:7" x14ac:dyDescent="0.25">
      <c r="A48" s="297">
        <f t="shared" si="0"/>
        <v>37</v>
      </c>
      <c r="B48" s="501"/>
      <c r="C48" s="515"/>
      <c r="D48" s="297"/>
      <c r="E48" s="505"/>
      <c r="F48" s="395">
        <f>ROUND(IF('11. Type 1 Emp 2020 FTE'!$I$12=1,IF(E48/70*7&lt;40,E48/70*7/40,1),0),1)</f>
        <v>0</v>
      </c>
      <c r="G48" s="395">
        <f>ROUND(IF('11. Type 1 Emp 2020 FTE'!$I$12=2,IF(E48=0,0,IF(E48/70*7&lt;40,0.5,1)),0),1)</f>
        <v>0</v>
      </c>
    </row>
    <row r="49" spans="1:7" x14ac:dyDescent="0.25">
      <c r="A49" s="297">
        <f t="shared" si="0"/>
        <v>38</v>
      </c>
      <c r="B49" s="501"/>
      <c r="C49" s="515"/>
      <c r="D49" s="297"/>
      <c r="E49" s="505"/>
      <c r="F49" s="395">
        <f>ROUND(IF('11. Type 1 Emp 2020 FTE'!$I$12=1,IF(E49/70*7&lt;40,E49/70*7/40,1),0),1)</f>
        <v>0</v>
      </c>
      <c r="G49" s="395">
        <f>ROUND(IF('11. Type 1 Emp 2020 FTE'!$I$12=2,IF(E49=0,0,IF(E49/70*7&lt;40,0.5,1)),0),1)</f>
        <v>0</v>
      </c>
    </row>
    <row r="50" spans="1:7" x14ac:dyDescent="0.25">
      <c r="A50" s="297">
        <f t="shared" si="0"/>
        <v>39</v>
      </c>
      <c r="B50" s="501"/>
      <c r="C50" s="515"/>
      <c r="D50" s="297"/>
      <c r="E50" s="505"/>
      <c r="F50" s="395">
        <f>ROUND(IF('11. Type 1 Emp 2020 FTE'!$I$12=1,IF(E50/70*7&lt;40,E50/70*7/40,1),0),1)</f>
        <v>0</v>
      </c>
      <c r="G50" s="395">
        <f>ROUND(IF('11. Type 1 Emp 2020 FTE'!$I$12=2,IF(E50=0,0,IF(E50/70*7&lt;40,0.5,1)),0),1)</f>
        <v>0</v>
      </c>
    </row>
    <row r="51" spans="1:7" x14ac:dyDescent="0.25">
      <c r="A51" s="297">
        <f t="shared" si="0"/>
        <v>40</v>
      </c>
      <c r="B51" s="501"/>
      <c r="C51" s="515"/>
      <c r="D51" s="297"/>
      <c r="E51" s="505"/>
      <c r="F51" s="395">
        <f>ROUND(IF('11. Type 1 Emp 2020 FTE'!$I$12=1,IF(E51/70*7&lt;40,E51/70*7/40,1),0),1)</f>
        <v>0</v>
      </c>
      <c r="G51" s="395">
        <f>ROUND(IF('11. Type 1 Emp 2020 FTE'!$I$12=2,IF(E51=0,0,IF(E51/70*7&lt;40,0.5,1)),0),1)</f>
        <v>0</v>
      </c>
    </row>
    <row r="52" spans="1:7" x14ac:dyDescent="0.25">
      <c r="A52" s="297">
        <f t="shared" si="0"/>
        <v>41</v>
      </c>
      <c r="B52" s="501"/>
      <c r="C52" s="515"/>
      <c r="D52" s="297"/>
      <c r="E52" s="505"/>
      <c r="F52" s="395">
        <f>ROUND(IF('11. Type 1 Emp 2020 FTE'!$I$12=1,IF(E52/70*7&lt;40,E52/70*7/40,1),0),1)</f>
        <v>0</v>
      </c>
      <c r="G52" s="395">
        <f>ROUND(IF('11. Type 1 Emp 2020 FTE'!$I$12=2,IF(E52=0,0,IF(E52/70*7&lt;40,0.5,1)),0),1)</f>
        <v>0</v>
      </c>
    </row>
    <row r="53" spans="1:7" x14ac:dyDescent="0.25">
      <c r="A53" s="297">
        <f t="shared" si="0"/>
        <v>42</v>
      </c>
      <c r="B53" s="501"/>
      <c r="C53" s="515"/>
      <c r="D53" s="297"/>
      <c r="E53" s="505"/>
      <c r="F53" s="395">
        <f>ROUND(IF('11. Type 1 Emp 2020 FTE'!$I$12=1,IF(E53/70*7&lt;40,E53/70*7/40,1),0),1)</f>
        <v>0</v>
      </c>
      <c r="G53" s="395">
        <f>ROUND(IF('11. Type 1 Emp 2020 FTE'!$I$12=2,IF(E53=0,0,IF(E53/70*7&lt;40,0.5,1)),0),1)</f>
        <v>0</v>
      </c>
    </row>
    <row r="54" spans="1:7" x14ac:dyDescent="0.25">
      <c r="A54" s="297">
        <f t="shared" si="0"/>
        <v>43</v>
      </c>
      <c r="B54" s="501"/>
      <c r="C54" s="515"/>
      <c r="D54" s="297"/>
      <c r="E54" s="505"/>
      <c r="F54" s="395">
        <f>ROUND(IF('11. Type 1 Emp 2020 FTE'!$I$12=1,IF(E54/70*7&lt;40,E54/70*7/40,1),0),1)</f>
        <v>0</v>
      </c>
      <c r="G54" s="395">
        <f>ROUND(IF('11. Type 1 Emp 2020 FTE'!$I$12=2,IF(E54=0,0,IF(E54/70*7&lt;40,0.5,1)),0),1)</f>
        <v>0</v>
      </c>
    </row>
    <row r="55" spans="1:7" x14ac:dyDescent="0.25">
      <c r="A55" s="297">
        <f t="shared" si="0"/>
        <v>44</v>
      </c>
      <c r="B55" s="501"/>
      <c r="C55" s="515"/>
      <c r="D55" s="297"/>
      <c r="E55" s="505"/>
      <c r="F55" s="395">
        <f>ROUND(IF('11. Type 1 Emp 2020 FTE'!$I$12=1,IF(E55/70*7&lt;40,E55/70*7/40,1),0),1)</f>
        <v>0</v>
      </c>
      <c r="G55" s="395">
        <f>ROUND(IF('11. Type 1 Emp 2020 FTE'!$I$12=2,IF(E55=0,0,IF(E55/70*7&lt;40,0.5,1)),0),1)</f>
        <v>0</v>
      </c>
    </row>
    <row r="56" spans="1:7" x14ac:dyDescent="0.25">
      <c r="A56" s="297">
        <f t="shared" si="0"/>
        <v>45</v>
      </c>
      <c r="B56" s="501"/>
      <c r="C56" s="515"/>
      <c r="D56" s="297"/>
      <c r="E56" s="505"/>
      <c r="F56" s="395">
        <f>ROUND(IF('11. Type 1 Emp 2020 FTE'!$I$12=1,IF(E56/70*7&lt;40,E56/70*7/40,1),0),1)</f>
        <v>0</v>
      </c>
      <c r="G56" s="395">
        <f>ROUND(IF('11. Type 1 Emp 2020 FTE'!$I$12=2,IF(E56=0,0,IF(E56/70*7&lt;40,0.5,1)),0),1)</f>
        <v>0</v>
      </c>
    </row>
    <row r="57" spans="1:7" x14ac:dyDescent="0.25">
      <c r="A57" s="297">
        <f t="shared" si="0"/>
        <v>46</v>
      </c>
      <c r="B57" s="501"/>
      <c r="C57" s="515"/>
      <c r="D57" s="297"/>
      <c r="E57" s="505"/>
      <c r="F57" s="395">
        <f>ROUND(IF('11. Type 1 Emp 2020 FTE'!$I$12=1,IF(E57/70*7&lt;40,E57/70*7/40,1),0),1)</f>
        <v>0</v>
      </c>
      <c r="G57" s="395">
        <f>ROUND(IF('11. Type 1 Emp 2020 FTE'!$I$12=2,IF(E57=0,0,IF(E57/70*7&lt;40,0.5,1)),0),1)</f>
        <v>0</v>
      </c>
    </row>
    <row r="58" spans="1:7" x14ac:dyDescent="0.25">
      <c r="A58" s="297">
        <f t="shared" si="0"/>
        <v>47</v>
      </c>
      <c r="B58" s="501"/>
      <c r="C58" s="515"/>
      <c r="D58" s="297"/>
      <c r="E58" s="505"/>
      <c r="F58" s="395">
        <f>ROUND(IF('11. Type 1 Emp 2020 FTE'!$I$12=1,IF(E58/70*7&lt;40,E58/70*7/40,1),0),1)</f>
        <v>0</v>
      </c>
      <c r="G58" s="395">
        <f>ROUND(IF('11. Type 1 Emp 2020 FTE'!$I$12=2,IF(E58=0,0,IF(E58/70*7&lt;40,0.5,1)),0),1)</f>
        <v>0</v>
      </c>
    </row>
    <row r="59" spans="1:7" x14ac:dyDescent="0.25">
      <c r="A59" s="297">
        <f t="shared" si="0"/>
        <v>48</v>
      </c>
      <c r="B59" s="501"/>
      <c r="C59" s="515"/>
      <c r="D59" s="297"/>
      <c r="E59" s="505"/>
      <c r="F59" s="395">
        <f>ROUND(IF('11. Type 1 Emp 2020 FTE'!$I$12=1,IF(E59/70*7&lt;40,E59/70*7/40,1),0),1)</f>
        <v>0</v>
      </c>
      <c r="G59" s="395">
        <f>ROUND(IF('11. Type 1 Emp 2020 FTE'!$I$12=2,IF(E59=0,0,IF(E59/70*7&lt;40,0.5,1)),0),1)</f>
        <v>0</v>
      </c>
    </row>
    <row r="60" spans="1:7" x14ac:dyDescent="0.25">
      <c r="A60" s="297">
        <f t="shared" si="0"/>
        <v>49</v>
      </c>
      <c r="B60" s="501"/>
      <c r="C60" s="515"/>
      <c r="D60" s="297"/>
      <c r="E60" s="505"/>
      <c r="F60" s="395">
        <f>ROUND(IF('11. Type 1 Emp 2020 FTE'!$I$12=1,IF(E60/70*7&lt;40,E60/70*7/40,1),0),1)</f>
        <v>0</v>
      </c>
      <c r="G60" s="395">
        <f>ROUND(IF('11. Type 1 Emp 2020 FTE'!$I$12=2,IF(E60=0,0,IF(E60/70*7&lt;40,0.5,1)),0),1)</f>
        <v>0</v>
      </c>
    </row>
    <row r="61" spans="1:7" x14ac:dyDescent="0.25">
      <c r="A61" s="297">
        <f t="shared" si="0"/>
        <v>50</v>
      </c>
      <c r="B61" s="501"/>
      <c r="C61" s="515"/>
      <c r="D61" s="297"/>
      <c r="E61" s="505"/>
      <c r="F61" s="395">
        <f>ROUND(IF('11. Type 1 Emp 2020 FTE'!$I$12=1,IF(E61/70*7&lt;40,E61/70*7/40,1),0),1)</f>
        <v>0</v>
      </c>
      <c r="G61" s="395">
        <f>ROUND(IF('11. Type 1 Emp 2020 FTE'!$I$12=2,IF(E61=0,0,IF(E61/70*7&lt;40,0.5,1)),0),1)</f>
        <v>0</v>
      </c>
    </row>
    <row r="62" spans="1:7" x14ac:dyDescent="0.25">
      <c r="A62" s="297">
        <f t="shared" si="0"/>
        <v>51</v>
      </c>
      <c r="B62" s="501"/>
      <c r="C62" s="515"/>
      <c r="D62" s="297"/>
      <c r="E62" s="505"/>
      <c r="F62" s="395">
        <f>ROUND(IF('11. Type 1 Emp 2020 FTE'!$I$12=1,IF(E62/70*7&lt;40,E62/70*7/40,1),0),1)</f>
        <v>0</v>
      </c>
      <c r="G62" s="395">
        <f>ROUND(IF('11. Type 1 Emp 2020 FTE'!$I$12=2,IF(E62=0,0,IF(E62/70*7&lt;40,0.5,1)),0),1)</f>
        <v>0</v>
      </c>
    </row>
    <row r="63" spans="1:7" x14ac:dyDescent="0.25">
      <c r="A63" s="297">
        <f t="shared" si="0"/>
        <v>52</v>
      </c>
      <c r="B63" s="501"/>
      <c r="C63" s="515"/>
      <c r="D63" s="297"/>
      <c r="E63" s="505"/>
      <c r="F63" s="395">
        <f>ROUND(IF('11. Type 1 Emp 2020 FTE'!$I$12=1,IF(E63/70*7&lt;40,E63/70*7/40,1),0),1)</f>
        <v>0</v>
      </c>
      <c r="G63" s="395">
        <f>ROUND(IF('11. Type 1 Emp 2020 FTE'!$I$12=2,IF(E63=0,0,IF(E63/70*7&lt;40,0.5,1)),0),1)</f>
        <v>0</v>
      </c>
    </row>
    <row r="64" spans="1:7" x14ac:dyDescent="0.25">
      <c r="A64" s="297">
        <f t="shared" si="0"/>
        <v>53</v>
      </c>
      <c r="B64" s="501"/>
      <c r="C64" s="515"/>
      <c r="D64" s="297"/>
      <c r="E64" s="505"/>
      <c r="F64" s="395">
        <f>ROUND(IF('11. Type 1 Emp 2020 FTE'!$I$12=1,IF(E64/70*7&lt;40,E64/70*7/40,1),0),1)</f>
        <v>0</v>
      </c>
      <c r="G64" s="395">
        <f>ROUND(IF('11. Type 1 Emp 2020 FTE'!$I$12=2,IF(E64=0,0,IF(E64/70*7&lt;40,0.5,1)),0),1)</f>
        <v>0</v>
      </c>
    </row>
    <row r="65" spans="1:7" x14ac:dyDescent="0.25">
      <c r="A65" s="297">
        <f t="shared" si="0"/>
        <v>54</v>
      </c>
      <c r="B65" s="501"/>
      <c r="C65" s="515"/>
      <c r="D65" s="297"/>
      <c r="E65" s="505"/>
      <c r="F65" s="395">
        <f>ROUND(IF('11. Type 1 Emp 2020 FTE'!$I$12=1,IF(E65/70*7&lt;40,E65/70*7/40,1),0),1)</f>
        <v>0</v>
      </c>
      <c r="G65" s="395">
        <f>ROUND(IF('11. Type 1 Emp 2020 FTE'!$I$12=2,IF(E65=0,0,IF(E65/70*7&lt;40,0.5,1)),0),1)</f>
        <v>0</v>
      </c>
    </row>
    <row r="66" spans="1:7" x14ac:dyDescent="0.25">
      <c r="A66" s="297">
        <f t="shared" si="0"/>
        <v>55</v>
      </c>
      <c r="B66" s="501"/>
      <c r="C66" s="515"/>
      <c r="D66" s="297"/>
      <c r="E66" s="505"/>
      <c r="F66" s="395">
        <f>ROUND(IF('11. Type 1 Emp 2020 FTE'!$I$12=1,IF(E66/70*7&lt;40,E66/70*7/40,1),0),1)</f>
        <v>0</v>
      </c>
      <c r="G66" s="395">
        <f>ROUND(IF('11. Type 1 Emp 2020 FTE'!$I$12=2,IF(E66=0,0,IF(E66/70*7&lt;40,0.5,1)),0),1)</f>
        <v>0</v>
      </c>
    </row>
    <row r="67" spans="1:7" x14ac:dyDescent="0.25">
      <c r="A67" s="297">
        <f t="shared" si="0"/>
        <v>56</v>
      </c>
      <c r="B67" s="501"/>
      <c r="C67" s="515"/>
      <c r="D67" s="297"/>
      <c r="E67" s="505"/>
      <c r="F67" s="395">
        <f>ROUND(IF('11. Type 1 Emp 2020 FTE'!$I$12=1,IF(E67/70*7&lt;40,E67/70*7/40,1),0),1)</f>
        <v>0</v>
      </c>
      <c r="G67" s="395">
        <f>ROUND(IF('11. Type 1 Emp 2020 FTE'!$I$12=2,IF(E67=0,0,IF(E67/70*7&lt;40,0.5,1)),0),1)</f>
        <v>0</v>
      </c>
    </row>
    <row r="68" spans="1:7" x14ac:dyDescent="0.25">
      <c r="A68" s="297">
        <f t="shared" si="0"/>
        <v>57</v>
      </c>
      <c r="B68" s="501"/>
      <c r="C68" s="515"/>
      <c r="D68" s="297"/>
      <c r="E68" s="505"/>
      <c r="F68" s="395">
        <f>ROUND(IF('11. Type 1 Emp 2020 FTE'!$I$12=1,IF(E68/70*7&lt;40,E68/70*7/40,1),0),1)</f>
        <v>0</v>
      </c>
      <c r="G68" s="395">
        <f>ROUND(IF('11. Type 1 Emp 2020 FTE'!$I$12=2,IF(E68=0,0,IF(E68/70*7&lt;40,0.5,1)),0),1)</f>
        <v>0</v>
      </c>
    </row>
    <row r="69" spans="1:7" x14ac:dyDescent="0.25">
      <c r="A69" s="297">
        <f t="shared" si="0"/>
        <v>58</v>
      </c>
      <c r="B69" s="501"/>
      <c r="C69" s="515"/>
      <c r="D69" s="297"/>
      <c r="E69" s="505"/>
      <c r="F69" s="395">
        <f>ROUND(IF('11. Type 1 Emp 2020 FTE'!$I$12=1,IF(E69/70*7&lt;40,E69/70*7/40,1),0),1)</f>
        <v>0</v>
      </c>
      <c r="G69" s="395">
        <f>ROUND(IF('11. Type 1 Emp 2020 FTE'!$I$12=2,IF(E69=0,0,IF(E69/70*7&lt;40,0.5,1)),0),1)</f>
        <v>0</v>
      </c>
    </row>
    <row r="70" spans="1:7" x14ac:dyDescent="0.25">
      <c r="A70" s="297">
        <f t="shared" si="0"/>
        <v>59</v>
      </c>
      <c r="B70" s="501"/>
      <c r="C70" s="515"/>
      <c r="D70" s="297"/>
      <c r="E70" s="505"/>
      <c r="F70" s="395">
        <f>ROUND(IF('11. Type 1 Emp 2020 FTE'!$I$12=1,IF(E70/70*7&lt;40,E70/70*7/40,1),0),1)</f>
        <v>0</v>
      </c>
      <c r="G70" s="395">
        <f>ROUND(IF('11. Type 1 Emp 2020 FTE'!$I$12=2,IF(E70=0,0,IF(E70/70*7&lt;40,0.5,1)),0),1)</f>
        <v>0</v>
      </c>
    </row>
    <row r="71" spans="1:7" x14ac:dyDescent="0.25">
      <c r="A71" s="297">
        <f t="shared" si="0"/>
        <v>60</v>
      </c>
      <c r="B71" s="501"/>
      <c r="C71" s="515"/>
      <c r="D71" s="297"/>
      <c r="E71" s="505"/>
      <c r="F71" s="395">
        <f>ROUND(IF('11. Type 1 Emp 2020 FTE'!$I$12=1,IF(E71/70*7&lt;40,E71/70*7/40,1),0),1)</f>
        <v>0</v>
      </c>
      <c r="G71" s="395">
        <f>ROUND(IF('11. Type 1 Emp 2020 FTE'!$I$12=2,IF(E71=0,0,IF(E71/70*7&lt;40,0.5,1)),0),1)</f>
        <v>0</v>
      </c>
    </row>
    <row r="72" spans="1:7" x14ac:dyDescent="0.25">
      <c r="A72" s="297">
        <f t="shared" si="0"/>
        <v>61</v>
      </c>
      <c r="B72" s="501"/>
      <c r="C72" s="515"/>
      <c r="D72" s="297"/>
      <c r="E72" s="505"/>
      <c r="F72" s="395">
        <f>ROUND(IF('11. Type 1 Emp 2020 FTE'!$I$12=1,IF(E72/70*7&lt;40,E72/70*7/40,1),0),1)</f>
        <v>0</v>
      </c>
      <c r="G72" s="395">
        <f>ROUND(IF('11. Type 1 Emp 2020 FTE'!$I$12=2,IF(E72=0,0,IF(E72/70*7&lt;40,0.5,1)),0),1)</f>
        <v>0</v>
      </c>
    </row>
    <row r="73" spans="1:7" x14ac:dyDescent="0.25">
      <c r="A73" s="297">
        <f t="shared" si="0"/>
        <v>62</v>
      </c>
      <c r="B73" s="501"/>
      <c r="C73" s="515"/>
      <c r="D73" s="297"/>
      <c r="E73" s="505"/>
      <c r="F73" s="395">
        <f>ROUND(IF('11. Type 1 Emp 2020 FTE'!$I$12=1,IF(E73/70*7&lt;40,E73/70*7/40,1),0),1)</f>
        <v>0</v>
      </c>
      <c r="G73" s="395">
        <f>ROUND(IF('11. Type 1 Emp 2020 FTE'!$I$12=2,IF(E73=0,0,IF(E73/70*7&lt;40,0.5,1)),0),1)</f>
        <v>0</v>
      </c>
    </row>
    <row r="74" spans="1:7" x14ac:dyDescent="0.25">
      <c r="A74" s="297">
        <f t="shared" si="0"/>
        <v>63</v>
      </c>
      <c r="B74" s="501"/>
      <c r="C74" s="515"/>
      <c r="D74" s="297"/>
      <c r="E74" s="505"/>
      <c r="F74" s="395">
        <f>ROUND(IF('11. Type 1 Emp 2020 FTE'!$I$12=1,IF(E74/70*7&lt;40,E74/70*7/40,1),0),1)</f>
        <v>0</v>
      </c>
      <c r="G74" s="395">
        <f>ROUND(IF('11. Type 1 Emp 2020 FTE'!$I$12=2,IF(E74=0,0,IF(E74/70*7&lt;40,0.5,1)),0),1)</f>
        <v>0</v>
      </c>
    </row>
    <row r="75" spans="1:7" x14ac:dyDescent="0.25">
      <c r="A75" s="297">
        <f t="shared" si="0"/>
        <v>64</v>
      </c>
      <c r="B75" s="501"/>
      <c r="C75" s="515"/>
      <c r="D75" s="297"/>
      <c r="E75" s="505"/>
      <c r="F75" s="395">
        <f>ROUND(IF('11. Type 1 Emp 2020 FTE'!$I$12=1,IF(E75/70*7&lt;40,E75/70*7/40,1),0),1)</f>
        <v>0</v>
      </c>
      <c r="G75" s="395">
        <f>ROUND(IF('11. Type 1 Emp 2020 FTE'!$I$12=2,IF(E75=0,0,IF(E75/70*7&lt;40,0.5,1)),0),1)</f>
        <v>0</v>
      </c>
    </row>
    <row r="76" spans="1:7" x14ac:dyDescent="0.25">
      <c r="A76" s="297">
        <f t="shared" si="0"/>
        <v>65</v>
      </c>
      <c r="B76" s="501"/>
      <c r="C76" s="515"/>
      <c r="D76" s="297"/>
      <c r="E76" s="505"/>
      <c r="F76" s="395">
        <f>ROUND(IF('11. Type 1 Emp 2020 FTE'!$I$12=1,IF(E76/70*7&lt;40,E76/70*7/40,1),0),1)</f>
        <v>0</v>
      </c>
      <c r="G76" s="395">
        <f>ROUND(IF('11. Type 1 Emp 2020 FTE'!$I$12=2,IF(E76=0,0,IF(E76/70*7&lt;40,0.5,1)),0),1)</f>
        <v>0</v>
      </c>
    </row>
    <row r="77" spans="1:7" x14ac:dyDescent="0.25">
      <c r="A77" s="297">
        <f t="shared" si="0"/>
        <v>66</v>
      </c>
      <c r="B77" s="501"/>
      <c r="C77" s="515"/>
      <c r="D77" s="297"/>
      <c r="E77" s="505"/>
      <c r="F77" s="395">
        <f>ROUND(IF('11. Type 1 Emp 2020 FTE'!$I$12=1,IF(E77/70*7&lt;40,E77/70*7/40,1),0),1)</f>
        <v>0</v>
      </c>
      <c r="G77" s="395">
        <f>ROUND(IF('11. Type 1 Emp 2020 FTE'!$I$12=2,IF(E77=0,0,IF(E77/70*7&lt;40,0.5,1)),0),1)</f>
        <v>0</v>
      </c>
    </row>
    <row r="78" spans="1:7" x14ac:dyDescent="0.25">
      <c r="A78" s="297">
        <f t="shared" ref="A78:A141" si="1">+A77+1</f>
        <v>67</v>
      </c>
      <c r="B78" s="501"/>
      <c r="C78" s="515"/>
      <c r="D78" s="297"/>
      <c r="E78" s="505"/>
      <c r="F78" s="395">
        <f>ROUND(IF('11. Type 1 Emp 2020 FTE'!$I$12=1,IF(E78/70*7&lt;40,E78/70*7/40,1),0),1)</f>
        <v>0</v>
      </c>
      <c r="G78" s="395">
        <f>ROUND(IF('11. Type 1 Emp 2020 FTE'!$I$12=2,IF(E78=0,0,IF(E78/70*7&lt;40,0.5,1)),0),1)</f>
        <v>0</v>
      </c>
    </row>
    <row r="79" spans="1:7" x14ac:dyDescent="0.25">
      <c r="A79" s="297">
        <f t="shared" si="1"/>
        <v>68</v>
      </c>
      <c r="B79" s="501"/>
      <c r="C79" s="515"/>
      <c r="D79" s="297"/>
      <c r="E79" s="505"/>
      <c r="F79" s="395">
        <f>ROUND(IF('11. Type 1 Emp 2020 FTE'!$I$12=1,IF(E79/70*7&lt;40,E79/70*7/40,1),0),1)</f>
        <v>0</v>
      </c>
      <c r="G79" s="395">
        <f>ROUND(IF('11. Type 1 Emp 2020 FTE'!$I$12=2,IF(E79=0,0,IF(E79/70*7&lt;40,0.5,1)),0),1)</f>
        <v>0</v>
      </c>
    </row>
    <row r="80" spans="1:7" x14ac:dyDescent="0.25">
      <c r="A80" s="297">
        <f t="shared" si="1"/>
        <v>69</v>
      </c>
      <c r="B80" s="501"/>
      <c r="C80" s="515"/>
      <c r="D80" s="297"/>
      <c r="E80" s="505"/>
      <c r="F80" s="395">
        <f>ROUND(IF('11. Type 1 Emp 2020 FTE'!$I$12=1,IF(E80/70*7&lt;40,E80/70*7/40,1),0),1)</f>
        <v>0</v>
      </c>
      <c r="G80" s="395">
        <f>ROUND(IF('11. Type 1 Emp 2020 FTE'!$I$12=2,IF(E80=0,0,IF(E80/70*7&lt;40,0.5,1)),0),1)</f>
        <v>0</v>
      </c>
    </row>
    <row r="81" spans="1:7" x14ac:dyDescent="0.25">
      <c r="A81" s="297">
        <f t="shared" si="1"/>
        <v>70</v>
      </c>
      <c r="B81" s="501"/>
      <c r="C81" s="515"/>
      <c r="D81" s="297"/>
      <c r="E81" s="505"/>
      <c r="F81" s="395">
        <f>ROUND(IF('11. Type 1 Emp 2020 FTE'!$I$12=1,IF(E81/70*7&lt;40,E81/70*7/40,1),0),1)</f>
        <v>0</v>
      </c>
      <c r="G81" s="395">
        <f>ROUND(IF('11. Type 1 Emp 2020 FTE'!$I$12=2,IF(E81=0,0,IF(E81/70*7&lt;40,0.5,1)),0),1)</f>
        <v>0</v>
      </c>
    </row>
    <row r="82" spans="1:7" x14ac:dyDescent="0.25">
      <c r="A82" s="297">
        <f t="shared" si="1"/>
        <v>71</v>
      </c>
      <c r="B82" s="501"/>
      <c r="C82" s="515"/>
      <c r="D82" s="297"/>
      <c r="E82" s="505"/>
      <c r="F82" s="395">
        <f>ROUND(IF('11. Type 1 Emp 2020 FTE'!$I$12=1,IF(E82/70*7&lt;40,E82/70*7/40,1),0),1)</f>
        <v>0</v>
      </c>
      <c r="G82" s="395">
        <f>ROUND(IF('11. Type 1 Emp 2020 FTE'!$I$12=2,IF(E82=0,0,IF(E82/70*7&lt;40,0.5,1)),0),1)</f>
        <v>0</v>
      </c>
    </row>
    <row r="83" spans="1:7" x14ac:dyDescent="0.25">
      <c r="A83" s="297">
        <f t="shared" si="1"/>
        <v>72</v>
      </c>
      <c r="B83" s="501"/>
      <c r="C83" s="515"/>
      <c r="D83" s="297"/>
      <c r="E83" s="505"/>
      <c r="F83" s="395">
        <f>ROUND(IF('11. Type 1 Emp 2020 FTE'!$I$12=1,IF(E83/70*7&lt;40,E83/70*7/40,1),0),1)</f>
        <v>0</v>
      </c>
      <c r="G83" s="395">
        <f>ROUND(IF('11. Type 1 Emp 2020 FTE'!$I$12=2,IF(E83=0,0,IF(E83/70*7&lt;40,0.5,1)),0),1)</f>
        <v>0</v>
      </c>
    </row>
    <row r="84" spans="1:7" x14ac:dyDescent="0.25">
      <c r="A84" s="297">
        <f t="shared" si="1"/>
        <v>73</v>
      </c>
      <c r="B84" s="501"/>
      <c r="C84" s="515"/>
      <c r="D84" s="297"/>
      <c r="E84" s="505"/>
      <c r="F84" s="395">
        <f>ROUND(IF('11. Type 1 Emp 2020 FTE'!$I$12=1,IF(E84/70*7&lt;40,E84/70*7/40,1),0),1)</f>
        <v>0</v>
      </c>
      <c r="G84" s="395">
        <f>ROUND(IF('11. Type 1 Emp 2020 FTE'!$I$12=2,IF(E84=0,0,IF(E84/70*7&lt;40,0.5,1)),0),1)</f>
        <v>0</v>
      </c>
    </row>
    <row r="85" spans="1:7" x14ac:dyDescent="0.25">
      <c r="A85" s="297">
        <f t="shared" si="1"/>
        <v>74</v>
      </c>
      <c r="B85" s="501"/>
      <c r="C85" s="515"/>
      <c r="D85" s="297"/>
      <c r="E85" s="505"/>
      <c r="F85" s="395">
        <f>ROUND(IF('11. Type 1 Emp 2020 FTE'!$I$12=1,IF(E85/70*7&lt;40,E85/70*7/40,1),0),1)</f>
        <v>0</v>
      </c>
      <c r="G85" s="395">
        <f>ROUND(IF('11. Type 1 Emp 2020 FTE'!$I$12=2,IF(E85=0,0,IF(E85/70*7&lt;40,0.5,1)),0),1)</f>
        <v>0</v>
      </c>
    </row>
    <row r="86" spans="1:7" x14ac:dyDescent="0.25">
      <c r="A86" s="297">
        <f t="shared" si="1"/>
        <v>75</v>
      </c>
      <c r="B86" s="501"/>
      <c r="C86" s="515"/>
      <c r="D86" s="297"/>
      <c r="E86" s="505"/>
      <c r="F86" s="395">
        <f>ROUND(IF('11. Type 1 Emp 2020 FTE'!$I$12=1,IF(E86/70*7&lt;40,E86/70*7/40,1),0),1)</f>
        <v>0</v>
      </c>
      <c r="G86" s="395">
        <f>ROUND(IF('11. Type 1 Emp 2020 FTE'!$I$12=2,IF(E86=0,0,IF(E86/70*7&lt;40,0.5,1)),0),1)</f>
        <v>0</v>
      </c>
    </row>
    <row r="87" spans="1:7" x14ac:dyDescent="0.25">
      <c r="A87" s="297">
        <f t="shared" si="1"/>
        <v>76</v>
      </c>
      <c r="B87" s="501"/>
      <c r="C87" s="515"/>
      <c r="D87" s="297"/>
      <c r="E87" s="505"/>
      <c r="F87" s="395">
        <f>ROUND(IF('11. Type 1 Emp 2020 FTE'!$I$12=1,IF(E87/70*7&lt;40,E87/70*7/40,1),0),1)</f>
        <v>0</v>
      </c>
      <c r="G87" s="395">
        <f>ROUND(IF('11. Type 1 Emp 2020 FTE'!$I$12=2,IF(E87=0,0,IF(E87/70*7&lt;40,0.5,1)),0),1)</f>
        <v>0</v>
      </c>
    </row>
    <row r="88" spans="1:7" x14ac:dyDescent="0.25">
      <c r="A88" s="297">
        <f t="shared" si="1"/>
        <v>77</v>
      </c>
      <c r="B88" s="501"/>
      <c r="C88" s="515"/>
      <c r="D88" s="297"/>
      <c r="E88" s="505"/>
      <c r="F88" s="395">
        <f>ROUND(IF('11. Type 1 Emp 2020 FTE'!$I$12=1,IF(E88/70*7&lt;40,E88/70*7/40,1),0),1)</f>
        <v>0</v>
      </c>
      <c r="G88" s="395">
        <f>ROUND(IF('11. Type 1 Emp 2020 FTE'!$I$12=2,IF(E88=0,0,IF(E88/70*7&lt;40,0.5,1)),0),1)</f>
        <v>0</v>
      </c>
    </row>
    <row r="89" spans="1:7" x14ac:dyDescent="0.25">
      <c r="A89" s="297">
        <f t="shared" si="1"/>
        <v>78</v>
      </c>
      <c r="B89" s="501"/>
      <c r="C89" s="515"/>
      <c r="D89" s="297"/>
      <c r="E89" s="505"/>
      <c r="F89" s="395">
        <f>ROUND(IF('11. Type 1 Emp 2020 FTE'!$I$12=1,IF(E89/70*7&lt;40,E89/70*7/40,1),0),1)</f>
        <v>0</v>
      </c>
      <c r="G89" s="395">
        <f>ROUND(IF('11. Type 1 Emp 2020 FTE'!$I$12=2,IF(E89=0,0,IF(E89/70*7&lt;40,0.5,1)),0),1)</f>
        <v>0</v>
      </c>
    </row>
    <row r="90" spans="1:7" x14ac:dyDescent="0.25">
      <c r="A90" s="297">
        <f t="shared" si="1"/>
        <v>79</v>
      </c>
      <c r="B90" s="501"/>
      <c r="C90" s="515"/>
      <c r="D90" s="297"/>
      <c r="E90" s="505"/>
      <c r="F90" s="395">
        <f>ROUND(IF('11. Type 1 Emp 2020 FTE'!$I$12=1,IF(E90/70*7&lt;40,E90/70*7/40,1),0),1)</f>
        <v>0</v>
      </c>
      <c r="G90" s="395">
        <f>ROUND(IF('11. Type 1 Emp 2020 FTE'!$I$12=2,IF(E90=0,0,IF(E90/70*7&lt;40,0.5,1)),0),1)</f>
        <v>0</v>
      </c>
    </row>
    <row r="91" spans="1:7" x14ac:dyDescent="0.25">
      <c r="A91" s="297">
        <f t="shared" si="1"/>
        <v>80</v>
      </c>
      <c r="B91" s="501"/>
      <c r="C91" s="515"/>
      <c r="D91" s="297"/>
      <c r="E91" s="505"/>
      <c r="F91" s="395">
        <f>ROUND(IF('11. Type 1 Emp 2020 FTE'!$I$12=1,IF(E91/70*7&lt;40,E91/70*7/40,1),0),1)</f>
        <v>0</v>
      </c>
      <c r="G91" s="395">
        <f>ROUND(IF('11. Type 1 Emp 2020 FTE'!$I$12=2,IF(E91=0,0,IF(E91/70*7&lt;40,0.5,1)),0),1)</f>
        <v>0</v>
      </c>
    </row>
    <row r="92" spans="1:7" x14ac:dyDescent="0.25">
      <c r="A92" s="297">
        <f t="shared" si="1"/>
        <v>81</v>
      </c>
      <c r="B92" s="501"/>
      <c r="C92" s="515"/>
      <c r="D92" s="297"/>
      <c r="E92" s="505"/>
      <c r="F92" s="395">
        <f>ROUND(IF('11. Type 1 Emp 2020 FTE'!$I$12=1,IF(E92/70*7&lt;40,E92/70*7/40,1),0),1)</f>
        <v>0</v>
      </c>
      <c r="G92" s="395">
        <f>ROUND(IF('11. Type 1 Emp 2020 FTE'!$I$12=2,IF(E92=0,0,IF(E92/70*7&lt;40,0.5,1)),0),1)</f>
        <v>0</v>
      </c>
    </row>
    <row r="93" spans="1:7" x14ac:dyDescent="0.25">
      <c r="A93" s="297">
        <f t="shared" si="1"/>
        <v>82</v>
      </c>
      <c r="B93" s="501"/>
      <c r="C93" s="515"/>
      <c r="D93" s="297"/>
      <c r="E93" s="505"/>
      <c r="F93" s="395">
        <f>ROUND(IF('11. Type 1 Emp 2020 FTE'!$I$12=1,IF(E93/70*7&lt;40,E93/70*7/40,1),0),1)</f>
        <v>0</v>
      </c>
      <c r="G93" s="395">
        <f>ROUND(IF('11. Type 1 Emp 2020 FTE'!$I$12=2,IF(E93=0,0,IF(E93/70*7&lt;40,0.5,1)),0),1)</f>
        <v>0</v>
      </c>
    </row>
    <row r="94" spans="1:7" x14ac:dyDescent="0.25">
      <c r="A94" s="297">
        <f t="shared" si="1"/>
        <v>83</v>
      </c>
      <c r="B94" s="501"/>
      <c r="C94" s="515"/>
      <c r="D94" s="297"/>
      <c r="E94" s="505"/>
      <c r="F94" s="395">
        <f>ROUND(IF('11. Type 1 Emp 2020 FTE'!$I$12=1,IF(E94/70*7&lt;40,E94/70*7/40,1),0),1)</f>
        <v>0</v>
      </c>
      <c r="G94" s="395">
        <f>ROUND(IF('11. Type 1 Emp 2020 FTE'!$I$12=2,IF(E94=0,0,IF(E94/70*7&lt;40,0.5,1)),0),1)</f>
        <v>0</v>
      </c>
    </row>
    <row r="95" spans="1:7" x14ac:dyDescent="0.25">
      <c r="A95" s="297">
        <f t="shared" si="1"/>
        <v>84</v>
      </c>
      <c r="B95" s="501"/>
      <c r="C95" s="515"/>
      <c r="D95" s="297"/>
      <c r="E95" s="505"/>
      <c r="F95" s="395">
        <f>ROUND(IF('11. Type 1 Emp 2020 FTE'!$I$12=1,IF(E95/70*7&lt;40,E95/70*7/40,1),0),1)</f>
        <v>0</v>
      </c>
      <c r="G95" s="395">
        <f>ROUND(IF('11. Type 1 Emp 2020 FTE'!$I$12=2,IF(E95=0,0,IF(E95/70*7&lt;40,0.5,1)),0),1)</f>
        <v>0</v>
      </c>
    </row>
    <row r="96" spans="1:7" x14ac:dyDescent="0.25">
      <c r="A96" s="297">
        <f t="shared" si="1"/>
        <v>85</v>
      </c>
      <c r="B96" s="501"/>
      <c r="C96" s="515"/>
      <c r="D96" s="297"/>
      <c r="E96" s="505"/>
      <c r="F96" s="395">
        <f>ROUND(IF('11. Type 1 Emp 2020 FTE'!$I$12=1,IF(E96/70*7&lt;40,E96/70*7/40,1),0),1)</f>
        <v>0</v>
      </c>
      <c r="G96" s="395">
        <f>ROUND(IF('11. Type 1 Emp 2020 FTE'!$I$12=2,IF(E96=0,0,IF(E96/70*7&lt;40,0.5,1)),0),1)</f>
        <v>0</v>
      </c>
    </row>
    <row r="97" spans="1:7" x14ac:dyDescent="0.25">
      <c r="A97" s="297">
        <f t="shared" si="1"/>
        <v>86</v>
      </c>
      <c r="B97" s="501"/>
      <c r="C97" s="515"/>
      <c r="D97" s="297"/>
      <c r="E97" s="505"/>
      <c r="F97" s="395">
        <f>ROUND(IF('11. Type 1 Emp 2020 FTE'!$I$12=1,IF(E97/70*7&lt;40,E97/70*7/40,1),0),1)</f>
        <v>0</v>
      </c>
      <c r="G97" s="395">
        <f>ROUND(IF('11. Type 1 Emp 2020 FTE'!$I$12=2,IF(E97=0,0,IF(E97/70*7&lt;40,0.5,1)),0),1)</f>
        <v>0</v>
      </c>
    </row>
    <row r="98" spans="1:7" x14ac:dyDescent="0.25">
      <c r="A98" s="297">
        <f t="shared" si="1"/>
        <v>87</v>
      </c>
      <c r="B98" s="501"/>
      <c r="C98" s="515"/>
      <c r="D98" s="297"/>
      <c r="E98" s="505"/>
      <c r="F98" s="395">
        <f>ROUND(IF('11. Type 1 Emp 2020 FTE'!$I$12=1,IF(E98/70*7&lt;40,E98/70*7/40,1),0),1)</f>
        <v>0</v>
      </c>
      <c r="G98" s="395">
        <f>ROUND(IF('11. Type 1 Emp 2020 FTE'!$I$12=2,IF(E98=0,0,IF(E98/70*7&lt;40,0.5,1)),0),1)</f>
        <v>0</v>
      </c>
    </row>
    <row r="99" spans="1:7" x14ac:dyDescent="0.25">
      <c r="A99" s="297">
        <f t="shared" si="1"/>
        <v>88</v>
      </c>
      <c r="B99" s="501"/>
      <c r="C99" s="515"/>
      <c r="D99" s="297"/>
      <c r="E99" s="505"/>
      <c r="F99" s="395">
        <f>ROUND(IF('11. Type 1 Emp 2020 FTE'!$I$12=1,IF(E99/70*7&lt;40,E99/70*7/40,1),0),1)</f>
        <v>0</v>
      </c>
      <c r="G99" s="395">
        <f>ROUND(IF('11. Type 1 Emp 2020 FTE'!$I$12=2,IF(E99=0,0,IF(E99/70*7&lt;40,0.5,1)),0),1)</f>
        <v>0</v>
      </c>
    </row>
    <row r="100" spans="1:7" x14ac:dyDescent="0.25">
      <c r="A100" s="297">
        <f t="shared" si="1"/>
        <v>89</v>
      </c>
      <c r="B100" s="501"/>
      <c r="C100" s="515"/>
      <c r="D100" s="297"/>
      <c r="E100" s="505"/>
      <c r="F100" s="395">
        <f>ROUND(IF('11. Type 1 Emp 2020 FTE'!$I$12=1,IF(E100/70*7&lt;40,E100/70*7/40,1),0),1)</f>
        <v>0</v>
      </c>
      <c r="G100" s="395">
        <f>ROUND(IF('11. Type 1 Emp 2020 FTE'!$I$12=2,IF(E100=0,0,IF(E100/70*7&lt;40,0.5,1)),0),1)</f>
        <v>0</v>
      </c>
    </row>
    <row r="101" spans="1:7" x14ac:dyDescent="0.25">
      <c r="A101" s="297">
        <f t="shared" si="1"/>
        <v>90</v>
      </c>
      <c r="B101" s="501"/>
      <c r="C101" s="515"/>
      <c r="D101" s="297"/>
      <c r="E101" s="505"/>
      <c r="F101" s="395">
        <f>ROUND(IF('11. Type 1 Emp 2020 FTE'!$I$12=1,IF(E101/70*7&lt;40,E101/70*7/40,1),0),1)</f>
        <v>0</v>
      </c>
      <c r="G101" s="395">
        <f>ROUND(IF('11. Type 1 Emp 2020 FTE'!$I$12=2,IF(E101=0,0,IF(E101/70*7&lt;40,0.5,1)),0),1)</f>
        <v>0</v>
      </c>
    </row>
    <row r="102" spans="1:7" x14ac:dyDescent="0.25">
      <c r="A102" s="297">
        <f t="shared" si="1"/>
        <v>91</v>
      </c>
      <c r="B102" s="501"/>
      <c r="C102" s="515"/>
      <c r="D102" s="297"/>
      <c r="E102" s="505"/>
      <c r="F102" s="395">
        <f>ROUND(IF('11. Type 1 Emp 2020 FTE'!$I$12=1,IF(E102/70*7&lt;40,E102/70*7/40,1),0),1)</f>
        <v>0</v>
      </c>
      <c r="G102" s="395">
        <f>ROUND(IF('11. Type 1 Emp 2020 FTE'!$I$12=2,IF(E102=0,0,IF(E102/70*7&lt;40,0.5,1)),0),1)</f>
        <v>0</v>
      </c>
    </row>
    <row r="103" spans="1:7" x14ac:dyDescent="0.25">
      <c r="A103" s="297">
        <f t="shared" si="1"/>
        <v>92</v>
      </c>
      <c r="B103" s="501"/>
      <c r="C103" s="515"/>
      <c r="D103" s="297"/>
      <c r="E103" s="505"/>
      <c r="F103" s="395">
        <f>ROUND(IF('11. Type 1 Emp 2020 FTE'!$I$12=1,IF(E103/70*7&lt;40,E103/70*7/40,1),0),1)</f>
        <v>0</v>
      </c>
      <c r="G103" s="395">
        <f>ROUND(IF('11. Type 1 Emp 2020 FTE'!$I$12=2,IF(E103=0,0,IF(E103/70*7&lt;40,0.5,1)),0),1)</f>
        <v>0</v>
      </c>
    </row>
    <row r="104" spans="1:7" x14ac:dyDescent="0.25">
      <c r="A104" s="297">
        <f t="shared" si="1"/>
        <v>93</v>
      </c>
      <c r="B104" s="501"/>
      <c r="C104" s="515"/>
      <c r="D104" s="297"/>
      <c r="E104" s="505"/>
      <c r="F104" s="395">
        <f>ROUND(IF('11. Type 1 Emp 2020 FTE'!$I$12=1,IF(E104/70*7&lt;40,E104/70*7/40,1),0),1)</f>
        <v>0</v>
      </c>
      <c r="G104" s="395">
        <f>ROUND(IF('11. Type 1 Emp 2020 FTE'!$I$12=2,IF(E104=0,0,IF(E104/70*7&lt;40,0.5,1)),0),1)</f>
        <v>0</v>
      </c>
    </row>
    <row r="105" spans="1:7" x14ac:dyDescent="0.25">
      <c r="A105" s="297">
        <f t="shared" si="1"/>
        <v>94</v>
      </c>
      <c r="B105" s="501"/>
      <c r="C105" s="515"/>
      <c r="D105" s="297"/>
      <c r="E105" s="505"/>
      <c r="F105" s="395">
        <f>ROUND(IF('11. Type 1 Emp 2020 FTE'!$I$12=1,IF(E105/70*7&lt;40,E105/70*7/40,1),0),1)</f>
        <v>0</v>
      </c>
      <c r="G105" s="395">
        <f>ROUND(IF('11. Type 1 Emp 2020 FTE'!$I$12=2,IF(E105=0,0,IF(E105/70*7&lt;40,0.5,1)),0),1)</f>
        <v>0</v>
      </c>
    </row>
    <row r="106" spans="1:7" x14ac:dyDescent="0.25">
      <c r="A106" s="297">
        <f t="shared" si="1"/>
        <v>95</v>
      </c>
      <c r="B106" s="501"/>
      <c r="C106" s="515"/>
      <c r="D106" s="297"/>
      <c r="E106" s="505"/>
      <c r="F106" s="395">
        <f>ROUND(IF('11. Type 1 Emp 2020 FTE'!$I$12=1,IF(E106/70*7&lt;40,E106/70*7/40,1),0),1)</f>
        <v>0</v>
      </c>
      <c r="G106" s="395">
        <f>ROUND(IF('11. Type 1 Emp 2020 FTE'!$I$12=2,IF(E106=0,0,IF(E106/70*7&lt;40,0.5,1)),0),1)</f>
        <v>0</v>
      </c>
    </row>
    <row r="107" spans="1:7" x14ac:dyDescent="0.25">
      <c r="A107" s="297">
        <f t="shared" si="1"/>
        <v>96</v>
      </c>
      <c r="B107" s="501"/>
      <c r="C107" s="515"/>
      <c r="D107" s="297"/>
      <c r="E107" s="505"/>
      <c r="F107" s="395">
        <f>ROUND(IF('11. Type 1 Emp 2020 FTE'!$I$12=1,IF(E107/70*7&lt;40,E107/70*7/40,1),0),1)</f>
        <v>0</v>
      </c>
      <c r="G107" s="395">
        <f>ROUND(IF('11. Type 1 Emp 2020 FTE'!$I$12=2,IF(E107=0,0,IF(E107/70*7&lt;40,0.5,1)),0),1)</f>
        <v>0</v>
      </c>
    </row>
    <row r="108" spans="1:7" x14ac:dyDescent="0.25">
      <c r="A108" s="297">
        <f t="shared" si="1"/>
        <v>97</v>
      </c>
      <c r="B108" s="501"/>
      <c r="C108" s="515"/>
      <c r="D108" s="297"/>
      <c r="E108" s="505"/>
      <c r="F108" s="395">
        <f>ROUND(IF('11. Type 1 Emp 2020 FTE'!$I$12=1,IF(E108/70*7&lt;40,E108/70*7/40,1),0),1)</f>
        <v>0</v>
      </c>
      <c r="G108" s="395">
        <f>ROUND(IF('11. Type 1 Emp 2020 FTE'!$I$12=2,IF(E108=0,0,IF(E108/70*7&lt;40,0.5,1)),0),1)</f>
        <v>0</v>
      </c>
    </row>
    <row r="109" spans="1:7" x14ac:dyDescent="0.25">
      <c r="A109" s="297">
        <f t="shared" si="1"/>
        <v>98</v>
      </c>
      <c r="B109" s="501"/>
      <c r="C109" s="515"/>
      <c r="D109" s="297"/>
      <c r="E109" s="505"/>
      <c r="F109" s="395">
        <f>ROUND(IF('11. Type 1 Emp 2020 FTE'!$I$12=1,IF(E109/70*7&lt;40,E109/70*7/40,1),0),1)</f>
        <v>0</v>
      </c>
      <c r="G109" s="395">
        <f>ROUND(IF('11. Type 1 Emp 2020 FTE'!$I$12=2,IF(E109=0,0,IF(E109/70*7&lt;40,0.5,1)),0),1)</f>
        <v>0</v>
      </c>
    </row>
    <row r="110" spans="1:7" x14ac:dyDescent="0.25">
      <c r="A110" s="297">
        <f t="shared" si="1"/>
        <v>99</v>
      </c>
      <c r="B110" s="501"/>
      <c r="C110" s="515"/>
      <c r="D110" s="297"/>
      <c r="E110" s="505"/>
      <c r="F110" s="395">
        <f>ROUND(IF('11. Type 1 Emp 2020 FTE'!$I$12=1,IF(E110/70*7&lt;40,E110/70*7/40,1),0),1)</f>
        <v>0</v>
      </c>
      <c r="G110" s="395">
        <f>ROUND(IF('11. Type 1 Emp 2020 FTE'!$I$12=2,IF(E110=0,0,IF(E110/70*7&lt;40,0.5,1)),0),1)</f>
        <v>0</v>
      </c>
    </row>
    <row r="111" spans="1:7" x14ac:dyDescent="0.25">
      <c r="A111" s="297">
        <f t="shared" si="1"/>
        <v>100</v>
      </c>
      <c r="B111" s="501"/>
      <c r="C111" s="515"/>
      <c r="D111" s="297"/>
      <c r="E111" s="505"/>
      <c r="F111" s="395">
        <f>ROUND(IF('11. Type 1 Emp 2020 FTE'!$I$12=1,IF(E111/70*7&lt;40,E111/70*7/40,1),0),1)</f>
        <v>0</v>
      </c>
      <c r="G111" s="395">
        <f>ROUND(IF('11. Type 1 Emp 2020 FTE'!$I$12=2,IF(E111=0,0,IF(E111/70*7&lt;40,0.5,1)),0),1)</f>
        <v>0</v>
      </c>
    </row>
    <row r="112" spans="1:7" x14ac:dyDescent="0.25">
      <c r="A112" s="297">
        <f t="shared" si="1"/>
        <v>101</v>
      </c>
      <c r="B112" s="501"/>
      <c r="C112" s="515"/>
      <c r="D112" s="297"/>
      <c r="E112" s="505"/>
      <c r="F112" s="395">
        <f>ROUND(IF('11. Type 1 Emp 2020 FTE'!$I$12=1,IF(E112/70*7&lt;40,E112/70*7/40,1),0),1)</f>
        <v>0</v>
      </c>
      <c r="G112" s="395">
        <f>ROUND(IF('11. Type 1 Emp 2020 FTE'!$I$12=2,IF(E112=0,0,IF(E112/70*7&lt;40,0.5,1)),0),1)</f>
        <v>0</v>
      </c>
    </row>
    <row r="113" spans="1:7" x14ac:dyDescent="0.25">
      <c r="A113" s="297">
        <f t="shared" si="1"/>
        <v>102</v>
      </c>
      <c r="B113" s="501"/>
      <c r="C113" s="515"/>
      <c r="D113" s="297"/>
      <c r="E113" s="505"/>
      <c r="F113" s="395">
        <f>ROUND(IF('11. Type 1 Emp 2020 FTE'!$I$12=1,IF(E113/70*7&lt;40,E113/70*7/40,1),0),1)</f>
        <v>0</v>
      </c>
      <c r="G113" s="395">
        <f>ROUND(IF('11. Type 1 Emp 2020 FTE'!$I$12=2,IF(E113=0,0,IF(E113/70*7&lt;40,0.5,1)),0),1)</f>
        <v>0</v>
      </c>
    </row>
    <row r="114" spans="1:7" x14ac:dyDescent="0.25">
      <c r="A114" s="297">
        <f t="shared" si="1"/>
        <v>103</v>
      </c>
      <c r="B114" s="501"/>
      <c r="C114" s="515"/>
      <c r="D114" s="297"/>
      <c r="E114" s="505"/>
      <c r="F114" s="395">
        <f>ROUND(IF('11. Type 1 Emp 2020 FTE'!$I$12=1,IF(E114/70*7&lt;40,E114/70*7/40,1),0),1)</f>
        <v>0</v>
      </c>
      <c r="G114" s="395">
        <f>ROUND(IF('11. Type 1 Emp 2020 FTE'!$I$12=2,IF(E114=0,0,IF(E114/70*7&lt;40,0.5,1)),0),1)</f>
        <v>0</v>
      </c>
    </row>
    <row r="115" spans="1:7" x14ac:dyDescent="0.25">
      <c r="A115" s="297">
        <f t="shared" si="1"/>
        <v>104</v>
      </c>
      <c r="B115" s="501"/>
      <c r="C115" s="515"/>
      <c r="D115" s="297"/>
      <c r="E115" s="505"/>
      <c r="F115" s="395">
        <f>ROUND(IF('11. Type 1 Emp 2020 FTE'!$I$12=1,IF(E115/70*7&lt;40,E115/70*7/40,1),0),1)</f>
        <v>0</v>
      </c>
      <c r="G115" s="395">
        <f>ROUND(IF('11. Type 1 Emp 2020 FTE'!$I$12=2,IF(E115=0,0,IF(E115/70*7&lt;40,0.5,1)),0),1)</f>
        <v>0</v>
      </c>
    </row>
    <row r="116" spans="1:7" x14ac:dyDescent="0.25">
      <c r="A116" s="297">
        <f t="shared" si="1"/>
        <v>105</v>
      </c>
      <c r="B116" s="501"/>
      <c r="C116" s="515"/>
      <c r="D116" s="297"/>
      <c r="E116" s="505"/>
      <c r="F116" s="395">
        <f>ROUND(IF('11. Type 1 Emp 2020 FTE'!$I$12=1,IF(E116/70*7&lt;40,E116/70*7/40,1),0),1)</f>
        <v>0</v>
      </c>
      <c r="G116" s="395">
        <f>ROUND(IF('11. Type 1 Emp 2020 FTE'!$I$12=2,IF(E116=0,0,IF(E116/70*7&lt;40,0.5,1)),0),1)</f>
        <v>0</v>
      </c>
    </row>
    <row r="117" spans="1:7" x14ac:dyDescent="0.25">
      <c r="A117" s="297">
        <f t="shared" si="1"/>
        <v>106</v>
      </c>
      <c r="B117" s="501"/>
      <c r="C117" s="515"/>
      <c r="D117" s="297"/>
      <c r="E117" s="505"/>
      <c r="F117" s="395">
        <f>ROUND(IF('11. Type 1 Emp 2020 FTE'!$I$12=1,IF(E117/70*7&lt;40,E117/70*7/40,1),0),1)</f>
        <v>0</v>
      </c>
      <c r="G117" s="395">
        <f>ROUND(IF('11. Type 1 Emp 2020 FTE'!$I$12=2,IF(E117=0,0,IF(E117/70*7&lt;40,0.5,1)),0),1)</f>
        <v>0</v>
      </c>
    </row>
    <row r="118" spans="1:7" x14ac:dyDescent="0.25">
      <c r="A118" s="297">
        <f t="shared" si="1"/>
        <v>107</v>
      </c>
      <c r="B118" s="501"/>
      <c r="C118" s="515"/>
      <c r="D118" s="297"/>
      <c r="E118" s="505"/>
      <c r="F118" s="395">
        <f>ROUND(IF('11. Type 1 Emp 2020 FTE'!$I$12=1,IF(E118/70*7&lt;40,E118/70*7/40,1),0),1)</f>
        <v>0</v>
      </c>
      <c r="G118" s="395">
        <f>ROUND(IF('11. Type 1 Emp 2020 FTE'!$I$12=2,IF(E118=0,0,IF(E118/70*7&lt;40,0.5,1)),0),1)</f>
        <v>0</v>
      </c>
    </row>
    <row r="119" spans="1:7" x14ac:dyDescent="0.25">
      <c r="A119" s="297">
        <f t="shared" si="1"/>
        <v>108</v>
      </c>
      <c r="B119" s="501"/>
      <c r="C119" s="515"/>
      <c r="D119" s="297"/>
      <c r="E119" s="505"/>
      <c r="F119" s="395">
        <f>ROUND(IF('11. Type 1 Emp 2020 FTE'!$I$12=1,IF(E119/70*7&lt;40,E119/70*7/40,1),0),1)</f>
        <v>0</v>
      </c>
      <c r="G119" s="395">
        <f>ROUND(IF('11. Type 1 Emp 2020 FTE'!$I$12=2,IF(E119=0,0,IF(E119/70*7&lt;40,0.5,1)),0),1)</f>
        <v>0</v>
      </c>
    </row>
    <row r="120" spans="1:7" x14ac:dyDescent="0.25">
      <c r="A120" s="297">
        <f t="shared" si="1"/>
        <v>109</v>
      </c>
      <c r="B120" s="501"/>
      <c r="C120" s="515"/>
      <c r="D120" s="297"/>
      <c r="E120" s="505"/>
      <c r="F120" s="395">
        <f>ROUND(IF('11. Type 1 Emp 2020 FTE'!$I$12=1,IF(E120/70*7&lt;40,E120/70*7/40,1),0),1)</f>
        <v>0</v>
      </c>
      <c r="G120" s="395">
        <f>ROUND(IF('11. Type 1 Emp 2020 FTE'!$I$12=2,IF(E120=0,0,IF(E120/70*7&lt;40,0.5,1)),0),1)</f>
        <v>0</v>
      </c>
    </row>
    <row r="121" spans="1:7" x14ac:dyDescent="0.25">
      <c r="A121" s="297">
        <f t="shared" si="1"/>
        <v>110</v>
      </c>
      <c r="B121" s="501"/>
      <c r="C121" s="515"/>
      <c r="D121" s="297"/>
      <c r="E121" s="505"/>
      <c r="F121" s="395">
        <f>ROUND(IF('11. Type 1 Emp 2020 FTE'!$I$12=1,IF(E121/70*7&lt;40,E121/70*7/40,1),0),1)</f>
        <v>0</v>
      </c>
      <c r="G121" s="395">
        <f>ROUND(IF('11. Type 1 Emp 2020 FTE'!$I$12=2,IF(E121=0,0,IF(E121/70*7&lt;40,0.5,1)),0),1)</f>
        <v>0</v>
      </c>
    </row>
    <row r="122" spans="1:7" x14ac:dyDescent="0.25">
      <c r="A122" s="297">
        <f t="shared" si="1"/>
        <v>111</v>
      </c>
      <c r="B122" s="501"/>
      <c r="C122" s="515"/>
      <c r="D122" s="297"/>
      <c r="E122" s="505"/>
      <c r="F122" s="395">
        <f>ROUND(IF('11. Type 1 Emp 2020 FTE'!$I$12=1,IF(E122/70*7&lt;40,E122/70*7/40,1),0),1)</f>
        <v>0</v>
      </c>
      <c r="G122" s="395">
        <f>ROUND(IF('11. Type 1 Emp 2020 FTE'!$I$12=2,IF(E122=0,0,IF(E122/70*7&lt;40,0.5,1)),0),1)</f>
        <v>0</v>
      </c>
    </row>
    <row r="123" spans="1:7" x14ac:dyDescent="0.25">
      <c r="A123" s="297">
        <f t="shared" si="1"/>
        <v>112</v>
      </c>
      <c r="B123" s="501"/>
      <c r="C123" s="515"/>
      <c r="D123" s="297"/>
      <c r="E123" s="505"/>
      <c r="F123" s="395">
        <f>ROUND(IF('11. Type 1 Emp 2020 FTE'!$I$12=1,IF(E123/70*7&lt;40,E123/70*7/40,1),0),1)</f>
        <v>0</v>
      </c>
      <c r="G123" s="395">
        <f>ROUND(IF('11. Type 1 Emp 2020 FTE'!$I$12=2,IF(E123=0,0,IF(E123/70*7&lt;40,0.5,1)),0),1)</f>
        <v>0</v>
      </c>
    </row>
    <row r="124" spans="1:7" x14ac:dyDescent="0.25">
      <c r="A124" s="297">
        <f t="shared" si="1"/>
        <v>113</v>
      </c>
      <c r="B124" s="501"/>
      <c r="C124" s="515"/>
      <c r="D124" s="297"/>
      <c r="E124" s="505"/>
      <c r="F124" s="395">
        <f>ROUND(IF('11. Type 1 Emp 2020 FTE'!$I$12=1,IF(E124/70*7&lt;40,E124/70*7/40,1),0),1)</f>
        <v>0</v>
      </c>
      <c r="G124" s="395">
        <f>ROUND(IF('11. Type 1 Emp 2020 FTE'!$I$12=2,IF(E124=0,0,IF(E124/70*7&lt;40,0.5,1)),0),1)</f>
        <v>0</v>
      </c>
    </row>
    <row r="125" spans="1:7" x14ac:dyDescent="0.25">
      <c r="A125" s="297">
        <f t="shared" si="1"/>
        <v>114</v>
      </c>
      <c r="B125" s="501"/>
      <c r="C125" s="515"/>
      <c r="D125" s="297"/>
      <c r="E125" s="505"/>
      <c r="F125" s="395">
        <f>ROUND(IF('11. Type 1 Emp 2020 FTE'!$I$12=1,IF(E125/70*7&lt;40,E125/70*7/40,1),0),1)</f>
        <v>0</v>
      </c>
      <c r="G125" s="395">
        <f>ROUND(IF('11. Type 1 Emp 2020 FTE'!$I$12=2,IF(E125=0,0,IF(E125/70*7&lt;40,0.5,1)),0),1)</f>
        <v>0</v>
      </c>
    </row>
    <row r="126" spans="1:7" x14ac:dyDescent="0.25">
      <c r="A126" s="297">
        <f t="shared" si="1"/>
        <v>115</v>
      </c>
      <c r="B126" s="501"/>
      <c r="C126" s="515"/>
      <c r="D126" s="297"/>
      <c r="E126" s="505"/>
      <c r="F126" s="395">
        <f>ROUND(IF('11. Type 1 Emp 2020 FTE'!$I$12=1,IF(E126/70*7&lt;40,E126/70*7/40,1),0),1)</f>
        <v>0</v>
      </c>
      <c r="G126" s="395">
        <f>ROUND(IF('11. Type 1 Emp 2020 FTE'!$I$12=2,IF(E126=0,0,IF(E126/70*7&lt;40,0.5,1)),0),1)</f>
        <v>0</v>
      </c>
    </row>
    <row r="127" spans="1:7" x14ac:dyDescent="0.25">
      <c r="A127" s="297">
        <f t="shared" si="1"/>
        <v>116</v>
      </c>
      <c r="B127" s="501"/>
      <c r="C127" s="515"/>
      <c r="D127" s="297"/>
      <c r="E127" s="505"/>
      <c r="F127" s="395">
        <f>ROUND(IF('11. Type 1 Emp 2020 FTE'!$I$12=1,IF(E127/70*7&lt;40,E127/70*7/40,1),0),1)</f>
        <v>0</v>
      </c>
      <c r="G127" s="395">
        <f>ROUND(IF('11. Type 1 Emp 2020 FTE'!$I$12=2,IF(E127=0,0,IF(E127/70*7&lt;40,0.5,1)),0),1)</f>
        <v>0</v>
      </c>
    </row>
    <row r="128" spans="1:7" x14ac:dyDescent="0.25">
      <c r="A128" s="297">
        <f t="shared" si="1"/>
        <v>117</v>
      </c>
      <c r="B128" s="501"/>
      <c r="C128" s="515"/>
      <c r="D128" s="297"/>
      <c r="E128" s="505"/>
      <c r="F128" s="395">
        <f>ROUND(IF('11. Type 1 Emp 2020 FTE'!$I$12=1,IF(E128/70*7&lt;40,E128/70*7/40,1),0),1)</f>
        <v>0</v>
      </c>
      <c r="G128" s="395">
        <f>ROUND(IF('11. Type 1 Emp 2020 FTE'!$I$12=2,IF(E128=0,0,IF(E128/70*7&lt;40,0.5,1)),0),1)</f>
        <v>0</v>
      </c>
    </row>
    <row r="129" spans="1:7" x14ac:dyDescent="0.25">
      <c r="A129" s="297">
        <f t="shared" si="1"/>
        <v>118</v>
      </c>
      <c r="B129" s="501"/>
      <c r="C129" s="515"/>
      <c r="D129" s="297"/>
      <c r="E129" s="505"/>
      <c r="F129" s="395">
        <f>ROUND(IF('11. Type 1 Emp 2020 FTE'!$I$12=1,IF(E129/70*7&lt;40,E129/70*7/40,1),0),1)</f>
        <v>0</v>
      </c>
      <c r="G129" s="395">
        <f>ROUND(IF('11. Type 1 Emp 2020 FTE'!$I$12=2,IF(E129=0,0,IF(E129/70*7&lt;40,0.5,1)),0),1)</f>
        <v>0</v>
      </c>
    </row>
    <row r="130" spans="1:7" x14ac:dyDescent="0.25">
      <c r="A130" s="297">
        <f t="shared" si="1"/>
        <v>119</v>
      </c>
      <c r="B130" s="501"/>
      <c r="C130" s="515"/>
      <c r="D130" s="297"/>
      <c r="E130" s="505"/>
      <c r="F130" s="395">
        <f>ROUND(IF('11. Type 1 Emp 2020 FTE'!$I$12=1,IF(E130/70*7&lt;40,E130/70*7/40,1),0),1)</f>
        <v>0</v>
      </c>
      <c r="G130" s="395">
        <f>ROUND(IF('11. Type 1 Emp 2020 FTE'!$I$12=2,IF(E130=0,0,IF(E130/70*7&lt;40,0.5,1)),0),1)</f>
        <v>0</v>
      </c>
    </row>
    <row r="131" spans="1:7" x14ac:dyDescent="0.25">
      <c r="A131" s="297">
        <f t="shared" si="1"/>
        <v>120</v>
      </c>
      <c r="B131" s="501"/>
      <c r="C131" s="515"/>
      <c r="D131" s="297"/>
      <c r="E131" s="505"/>
      <c r="F131" s="395">
        <f>ROUND(IF('11. Type 1 Emp 2020 FTE'!$I$12=1,IF(E131/70*7&lt;40,E131/70*7/40,1),0),1)</f>
        <v>0</v>
      </c>
      <c r="G131" s="395">
        <f>ROUND(IF('11. Type 1 Emp 2020 FTE'!$I$12=2,IF(E131=0,0,IF(E131/70*7&lt;40,0.5,1)),0),1)</f>
        <v>0</v>
      </c>
    </row>
    <row r="132" spans="1:7" x14ac:dyDescent="0.25">
      <c r="A132" s="297">
        <f t="shared" si="1"/>
        <v>121</v>
      </c>
      <c r="B132" s="501"/>
      <c r="C132" s="515"/>
      <c r="D132" s="297"/>
      <c r="E132" s="505"/>
      <c r="F132" s="395">
        <f>ROUND(IF('11. Type 1 Emp 2020 FTE'!$I$12=1,IF(E132/70*7&lt;40,E132/70*7/40,1),0),1)</f>
        <v>0</v>
      </c>
      <c r="G132" s="395">
        <f>ROUND(IF('11. Type 1 Emp 2020 FTE'!$I$12=2,IF(E132=0,0,IF(E132/70*7&lt;40,0.5,1)),0),1)</f>
        <v>0</v>
      </c>
    </row>
    <row r="133" spans="1:7" x14ac:dyDescent="0.25">
      <c r="A133" s="297">
        <f t="shared" si="1"/>
        <v>122</v>
      </c>
      <c r="B133" s="501"/>
      <c r="C133" s="515"/>
      <c r="D133" s="297"/>
      <c r="E133" s="505"/>
      <c r="F133" s="395">
        <f>ROUND(IF('11. Type 1 Emp 2020 FTE'!$I$12=1,IF(E133/70*7&lt;40,E133/70*7/40,1),0),1)</f>
        <v>0</v>
      </c>
      <c r="G133" s="395">
        <f>ROUND(IF('11. Type 1 Emp 2020 FTE'!$I$12=2,IF(E133=0,0,IF(E133/70*7&lt;40,0.5,1)),0),1)</f>
        <v>0</v>
      </c>
    </row>
    <row r="134" spans="1:7" x14ac:dyDescent="0.25">
      <c r="A134" s="297">
        <f t="shared" si="1"/>
        <v>123</v>
      </c>
      <c r="B134" s="501"/>
      <c r="C134" s="515"/>
      <c r="D134" s="297"/>
      <c r="E134" s="505"/>
      <c r="F134" s="395">
        <f>ROUND(IF('11. Type 1 Emp 2020 FTE'!$I$12=1,IF(E134/70*7&lt;40,E134/70*7/40,1),0),1)</f>
        <v>0</v>
      </c>
      <c r="G134" s="395">
        <f>ROUND(IF('11. Type 1 Emp 2020 FTE'!$I$12=2,IF(E134=0,0,IF(E134/70*7&lt;40,0.5,1)),0),1)</f>
        <v>0</v>
      </c>
    </row>
    <row r="135" spans="1:7" x14ac:dyDescent="0.25">
      <c r="A135" s="297">
        <f t="shared" si="1"/>
        <v>124</v>
      </c>
      <c r="B135" s="501"/>
      <c r="C135" s="515"/>
      <c r="D135" s="297"/>
      <c r="E135" s="505"/>
      <c r="F135" s="395">
        <f>ROUND(IF('11. Type 1 Emp 2020 FTE'!$I$12=1,IF(E135/70*7&lt;40,E135/70*7/40,1),0),1)</f>
        <v>0</v>
      </c>
      <c r="G135" s="395">
        <f>ROUND(IF('11. Type 1 Emp 2020 FTE'!$I$12=2,IF(E135=0,0,IF(E135/70*7&lt;40,0.5,1)),0),1)</f>
        <v>0</v>
      </c>
    </row>
    <row r="136" spans="1:7" x14ac:dyDescent="0.25">
      <c r="A136" s="297">
        <f t="shared" si="1"/>
        <v>125</v>
      </c>
      <c r="B136" s="501"/>
      <c r="C136" s="515"/>
      <c r="D136" s="297"/>
      <c r="E136" s="505"/>
      <c r="F136" s="395">
        <f>ROUND(IF('11. Type 1 Emp 2020 FTE'!$I$12=1,IF(E136/70*7&lt;40,E136/70*7/40,1),0),1)</f>
        <v>0</v>
      </c>
      <c r="G136" s="395">
        <f>ROUND(IF('11. Type 1 Emp 2020 FTE'!$I$12=2,IF(E136=0,0,IF(E136/70*7&lt;40,0.5,1)),0),1)</f>
        <v>0</v>
      </c>
    </row>
    <row r="137" spans="1:7" x14ac:dyDescent="0.25">
      <c r="A137" s="297">
        <f t="shared" si="1"/>
        <v>126</v>
      </c>
      <c r="B137" s="501"/>
      <c r="C137" s="515"/>
      <c r="D137" s="297"/>
      <c r="E137" s="505"/>
      <c r="F137" s="395">
        <f>ROUND(IF('11. Type 1 Emp 2020 FTE'!$I$12=1,IF(E137/70*7&lt;40,E137/70*7/40,1),0),1)</f>
        <v>0</v>
      </c>
      <c r="G137" s="395">
        <f>ROUND(IF('11. Type 1 Emp 2020 FTE'!$I$12=2,IF(E137=0,0,IF(E137/70*7&lt;40,0.5,1)),0),1)</f>
        <v>0</v>
      </c>
    </row>
    <row r="138" spans="1:7" x14ac:dyDescent="0.25">
      <c r="A138" s="297">
        <f t="shared" si="1"/>
        <v>127</v>
      </c>
      <c r="B138" s="501"/>
      <c r="C138" s="515"/>
      <c r="D138" s="297"/>
      <c r="E138" s="505"/>
      <c r="F138" s="395">
        <f>ROUND(IF('11. Type 1 Emp 2020 FTE'!$I$12=1,IF(E138/70*7&lt;40,E138/70*7/40,1),0),1)</f>
        <v>0</v>
      </c>
      <c r="G138" s="395">
        <f>ROUND(IF('11. Type 1 Emp 2020 FTE'!$I$12=2,IF(E138=0,0,IF(E138/70*7&lt;40,0.5,1)),0),1)</f>
        <v>0</v>
      </c>
    </row>
    <row r="139" spans="1:7" x14ac:dyDescent="0.25">
      <c r="A139" s="297">
        <f t="shared" si="1"/>
        <v>128</v>
      </c>
      <c r="B139" s="501"/>
      <c r="C139" s="515"/>
      <c r="D139" s="297"/>
      <c r="E139" s="505"/>
      <c r="F139" s="395">
        <f>ROUND(IF('11. Type 1 Emp 2020 FTE'!$I$12=1,IF(E139/70*7&lt;40,E139/70*7/40,1),0),1)</f>
        <v>0</v>
      </c>
      <c r="G139" s="395">
        <f>ROUND(IF('11. Type 1 Emp 2020 FTE'!$I$12=2,IF(E139=0,0,IF(E139/70*7&lt;40,0.5,1)),0),1)</f>
        <v>0</v>
      </c>
    </row>
    <row r="140" spans="1:7" x14ac:dyDescent="0.25">
      <c r="A140" s="297">
        <f t="shared" si="1"/>
        <v>129</v>
      </c>
      <c r="B140" s="501"/>
      <c r="C140" s="515"/>
      <c r="D140" s="297"/>
      <c r="E140" s="505"/>
      <c r="F140" s="395">
        <f>ROUND(IF('11. Type 1 Emp 2020 FTE'!$I$12=1,IF(E140/70*7&lt;40,E140/70*7/40,1),0),1)</f>
        <v>0</v>
      </c>
      <c r="G140" s="395">
        <f>ROUND(IF('11. Type 1 Emp 2020 FTE'!$I$12=2,IF(E140=0,0,IF(E140/70*7&lt;40,0.5,1)),0),1)</f>
        <v>0</v>
      </c>
    </row>
    <row r="141" spans="1:7" x14ac:dyDescent="0.25">
      <c r="A141" s="297">
        <f t="shared" si="1"/>
        <v>130</v>
      </c>
      <c r="B141" s="501"/>
      <c r="C141" s="515"/>
      <c r="D141" s="297"/>
      <c r="E141" s="505"/>
      <c r="F141" s="395">
        <f>ROUND(IF('11. Type 1 Emp 2020 FTE'!$I$12=1,IF(E141/70*7&lt;40,E141/70*7/40,1),0),1)</f>
        <v>0</v>
      </c>
      <c r="G141" s="395">
        <f>ROUND(IF('11. Type 1 Emp 2020 FTE'!$I$12=2,IF(E141=0,0,IF(E141/70*7&lt;40,0.5,1)),0),1)</f>
        <v>0</v>
      </c>
    </row>
    <row r="142" spans="1:7" x14ac:dyDescent="0.25">
      <c r="A142" s="297">
        <f t="shared" ref="A142:A205" si="2">+A141+1</f>
        <v>131</v>
      </c>
      <c r="B142" s="501"/>
      <c r="C142" s="515"/>
      <c r="D142" s="297"/>
      <c r="E142" s="505"/>
      <c r="F142" s="395">
        <f>ROUND(IF('11. Type 1 Emp 2020 FTE'!$I$12=1,IF(E142/70*7&lt;40,E142/70*7/40,1),0),1)</f>
        <v>0</v>
      </c>
      <c r="G142" s="395">
        <f>ROUND(IF('11. Type 1 Emp 2020 FTE'!$I$12=2,IF(E142=0,0,IF(E142/70*7&lt;40,0.5,1)),0),1)</f>
        <v>0</v>
      </c>
    </row>
    <row r="143" spans="1:7" x14ac:dyDescent="0.25">
      <c r="A143" s="297">
        <f t="shared" si="2"/>
        <v>132</v>
      </c>
      <c r="B143" s="501"/>
      <c r="C143" s="515"/>
      <c r="D143" s="297"/>
      <c r="E143" s="505"/>
      <c r="F143" s="395">
        <f>ROUND(IF('11. Type 1 Emp 2020 FTE'!$I$12=1,IF(E143/70*7&lt;40,E143/70*7/40,1),0),1)</f>
        <v>0</v>
      </c>
      <c r="G143" s="395">
        <f>ROUND(IF('11. Type 1 Emp 2020 FTE'!$I$12=2,IF(E143=0,0,IF(E143/70*7&lt;40,0.5,1)),0),1)</f>
        <v>0</v>
      </c>
    </row>
    <row r="144" spans="1:7" x14ac:dyDescent="0.25">
      <c r="A144" s="297">
        <f t="shared" si="2"/>
        <v>133</v>
      </c>
      <c r="B144" s="501"/>
      <c r="C144" s="515"/>
      <c r="D144" s="297"/>
      <c r="E144" s="505"/>
      <c r="F144" s="395">
        <f>ROUND(IF('11. Type 1 Emp 2020 FTE'!$I$12=1,IF(E144/70*7&lt;40,E144/70*7/40,1),0),1)</f>
        <v>0</v>
      </c>
      <c r="G144" s="395">
        <f>ROUND(IF('11. Type 1 Emp 2020 FTE'!$I$12=2,IF(E144=0,0,IF(E144/70*7&lt;40,0.5,1)),0),1)</f>
        <v>0</v>
      </c>
    </row>
    <row r="145" spans="1:7" x14ac:dyDescent="0.25">
      <c r="A145" s="297">
        <f t="shared" si="2"/>
        <v>134</v>
      </c>
      <c r="B145" s="501"/>
      <c r="C145" s="515"/>
      <c r="D145" s="297"/>
      <c r="E145" s="505"/>
      <c r="F145" s="395">
        <f>ROUND(IF('11. Type 1 Emp 2020 FTE'!$I$12=1,IF(E145/70*7&lt;40,E145/70*7/40,1),0),1)</f>
        <v>0</v>
      </c>
      <c r="G145" s="395">
        <f>ROUND(IF('11. Type 1 Emp 2020 FTE'!$I$12=2,IF(E145=0,0,IF(E145/70*7&lt;40,0.5,1)),0),1)</f>
        <v>0</v>
      </c>
    </row>
    <row r="146" spans="1:7" x14ac:dyDescent="0.25">
      <c r="A146" s="297">
        <f t="shared" si="2"/>
        <v>135</v>
      </c>
      <c r="B146" s="501"/>
      <c r="C146" s="515"/>
      <c r="D146" s="297"/>
      <c r="E146" s="505"/>
      <c r="F146" s="395">
        <f>ROUND(IF('11. Type 1 Emp 2020 FTE'!$I$12=1,IF(E146/70*7&lt;40,E146/70*7/40,1),0),1)</f>
        <v>0</v>
      </c>
      <c r="G146" s="395">
        <f>ROUND(IF('11. Type 1 Emp 2020 FTE'!$I$12=2,IF(E146=0,0,IF(E146/70*7&lt;40,0.5,1)),0),1)</f>
        <v>0</v>
      </c>
    </row>
    <row r="147" spans="1:7" x14ac:dyDescent="0.25">
      <c r="A147" s="297">
        <f t="shared" si="2"/>
        <v>136</v>
      </c>
      <c r="B147" s="501"/>
      <c r="C147" s="515"/>
      <c r="D147" s="297"/>
      <c r="E147" s="505"/>
      <c r="F147" s="395">
        <f>ROUND(IF('11. Type 1 Emp 2020 FTE'!$I$12=1,IF(E147/70*7&lt;40,E147/70*7/40,1),0),1)</f>
        <v>0</v>
      </c>
      <c r="G147" s="395">
        <f>ROUND(IF('11. Type 1 Emp 2020 FTE'!$I$12=2,IF(E147=0,0,IF(E147/70*7&lt;40,0.5,1)),0),1)</f>
        <v>0</v>
      </c>
    </row>
    <row r="148" spans="1:7" x14ac:dyDescent="0.25">
      <c r="A148" s="297">
        <f t="shared" si="2"/>
        <v>137</v>
      </c>
      <c r="B148" s="501"/>
      <c r="C148" s="515"/>
      <c r="D148" s="297"/>
      <c r="E148" s="505"/>
      <c r="F148" s="395">
        <f>ROUND(IF('11. Type 1 Emp 2020 FTE'!$I$12=1,IF(E148/70*7&lt;40,E148/70*7/40,1),0),1)</f>
        <v>0</v>
      </c>
      <c r="G148" s="395">
        <f>ROUND(IF('11. Type 1 Emp 2020 FTE'!$I$12=2,IF(E148=0,0,IF(E148/70*7&lt;40,0.5,1)),0),1)</f>
        <v>0</v>
      </c>
    </row>
    <row r="149" spans="1:7" x14ac:dyDescent="0.25">
      <c r="A149" s="297">
        <f t="shared" si="2"/>
        <v>138</v>
      </c>
      <c r="B149" s="501"/>
      <c r="C149" s="515"/>
      <c r="D149" s="297"/>
      <c r="E149" s="505"/>
      <c r="F149" s="395">
        <f>ROUND(IF('11. Type 1 Emp 2020 FTE'!$I$12=1,IF(E149/70*7&lt;40,E149/70*7/40,1),0),1)</f>
        <v>0</v>
      </c>
      <c r="G149" s="395">
        <f>ROUND(IF('11. Type 1 Emp 2020 FTE'!$I$12=2,IF(E149=0,0,IF(E149/70*7&lt;40,0.5,1)),0),1)</f>
        <v>0</v>
      </c>
    </row>
    <row r="150" spans="1:7" x14ac:dyDescent="0.25">
      <c r="A150" s="297">
        <f t="shared" si="2"/>
        <v>139</v>
      </c>
      <c r="B150" s="501"/>
      <c r="C150" s="515"/>
      <c r="D150" s="297"/>
      <c r="E150" s="505"/>
      <c r="F150" s="395">
        <f>ROUND(IF('11. Type 1 Emp 2020 FTE'!$I$12=1,IF(E150/70*7&lt;40,E150/70*7/40,1),0),1)</f>
        <v>0</v>
      </c>
      <c r="G150" s="395">
        <f>ROUND(IF('11. Type 1 Emp 2020 FTE'!$I$12=2,IF(E150=0,0,IF(E150/70*7&lt;40,0.5,1)),0),1)</f>
        <v>0</v>
      </c>
    </row>
    <row r="151" spans="1:7" x14ac:dyDescent="0.25">
      <c r="A151" s="297">
        <f t="shared" si="2"/>
        <v>140</v>
      </c>
      <c r="B151" s="501"/>
      <c r="C151" s="515"/>
      <c r="D151" s="297"/>
      <c r="E151" s="505"/>
      <c r="F151" s="395">
        <f>ROUND(IF('11. Type 1 Emp 2020 FTE'!$I$12=1,IF(E151/70*7&lt;40,E151/70*7/40,1),0),1)</f>
        <v>0</v>
      </c>
      <c r="G151" s="395">
        <f>ROUND(IF('11. Type 1 Emp 2020 FTE'!$I$12=2,IF(E151=0,0,IF(E151/70*7&lt;40,0.5,1)),0),1)</f>
        <v>0</v>
      </c>
    </row>
    <row r="152" spans="1:7" x14ac:dyDescent="0.25">
      <c r="A152" s="297">
        <f t="shared" si="2"/>
        <v>141</v>
      </c>
      <c r="B152" s="501"/>
      <c r="C152" s="515"/>
      <c r="D152" s="297"/>
      <c r="E152" s="505"/>
      <c r="F152" s="395">
        <f>ROUND(IF('11. Type 1 Emp 2020 FTE'!$I$12=1,IF(E152/70*7&lt;40,E152/70*7/40,1),0),1)</f>
        <v>0</v>
      </c>
      <c r="G152" s="395">
        <f>ROUND(IF('11. Type 1 Emp 2020 FTE'!$I$12=2,IF(E152=0,0,IF(E152/70*7&lt;40,0.5,1)),0),1)</f>
        <v>0</v>
      </c>
    </row>
    <row r="153" spans="1:7" x14ac:dyDescent="0.25">
      <c r="A153" s="297">
        <f t="shared" si="2"/>
        <v>142</v>
      </c>
      <c r="B153" s="501"/>
      <c r="C153" s="515"/>
      <c r="D153" s="297"/>
      <c r="E153" s="505"/>
      <c r="F153" s="395">
        <f>ROUND(IF('11. Type 1 Emp 2020 FTE'!$I$12=1,IF(E153/70*7&lt;40,E153/70*7/40,1),0),1)</f>
        <v>0</v>
      </c>
      <c r="G153" s="395">
        <f>ROUND(IF('11. Type 1 Emp 2020 FTE'!$I$12=2,IF(E153=0,0,IF(E153/70*7&lt;40,0.5,1)),0),1)</f>
        <v>0</v>
      </c>
    </row>
    <row r="154" spans="1:7" x14ac:dyDescent="0.25">
      <c r="A154" s="297">
        <f t="shared" si="2"/>
        <v>143</v>
      </c>
      <c r="B154" s="501"/>
      <c r="C154" s="515"/>
      <c r="D154" s="297"/>
      <c r="E154" s="505"/>
      <c r="F154" s="395">
        <f>ROUND(IF('11. Type 1 Emp 2020 FTE'!$I$12=1,IF(E154/70*7&lt;40,E154/70*7/40,1),0),1)</f>
        <v>0</v>
      </c>
      <c r="G154" s="395">
        <f>ROUND(IF('11. Type 1 Emp 2020 FTE'!$I$12=2,IF(E154=0,0,IF(E154/70*7&lt;40,0.5,1)),0),1)</f>
        <v>0</v>
      </c>
    </row>
    <row r="155" spans="1:7" x14ac:dyDescent="0.25">
      <c r="A155" s="297">
        <f t="shared" si="2"/>
        <v>144</v>
      </c>
      <c r="B155" s="501"/>
      <c r="C155" s="515"/>
      <c r="D155" s="297"/>
      <c r="E155" s="505"/>
      <c r="F155" s="395">
        <f>ROUND(IF('11. Type 1 Emp 2020 FTE'!$I$12=1,IF(E155/70*7&lt;40,E155/70*7/40,1),0),1)</f>
        <v>0</v>
      </c>
      <c r="G155" s="395">
        <f>ROUND(IF('11. Type 1 Emp 2020 FTE'!$I$12=2,IF(E155=0,0,IF(E155/70*7&lt;40,0.5,1)),0),1)</f>
        <v>0</v>
      </c>
    </row>
    <row r="156" spans="1:7" x14ac:dyDescent="0.25">
      <c r="A156" s="297">
        <f t="shared" si="2"/>
        <v>145</v>
      </c>
      <c r="B156" s="501"/>
      <c r="C156" s="515"/>
      <c r="D156" s="297"/>
      <c r="E156" s="505"/>
      <c r="F156" s="395">
        <f>ROUND(IF('11. Type 1 Emp 2020 FTE'!$I$12=1,IF(E156/70*7&lt;40,E156/70*7/40,1),0),1)</f>
        <v>0</v>
      </c>
      <c r="G156" s="395">
        <f>ROUND(IF('11. Type 1 Emp 2020 FTE'!$I$12=2,IF(E156=0,0,IF(E156/70*7&lt;40,0.5,1)),0),1)</f>
        <v>0</v>
      </c>
    </row>
    <row r="157" spans="1:7" x14ac:dyDescent="0.25">
      <c r="A157" s="297">
        <f t="shared" si="2"/>
        <v>146</v>
      </c>
      <c r="B157" s="501"/>
      <c r="C157" s="515"/>
      <c r="D157" s="297"/>
      <c r="E157" s="505"/>
      <c r="F157" s="395">
        <f>ROUND(IF('11. Type 1 Emp 2020 FTE'!$I$12=1,IF(E157/70*7&lt;40,E157/70*7/40,1),0),1)</f>
        <v>0</v>
      </c>
      <c r="G157" s="395">
        <f>ROUND(IF('11. Type 1 Emp 2020 FTE'!$I$12=2,IF(E157=0,0,IF(E157/70*7&lt;40,0.5,1)),0),1)</f>
        <v>0</v>
      </c>
    </row>
    <row r="158" spans="1:7" x14ac:dyDescent="0.25">
      <c r="A158" s="297">
        <f t="shared" si="2"/>
        <v>147</v>
      </c>
      <c r="B158" s="501"/>
      <c r="C158" s="515"/>
      <c r="D158" s="297"/>
      <c r="E158" s="505"/>
      <c r="F158" s="395">
        <f>ROUND(IF('11. Type 1 Emp 2020 FTE'!$I$12=1,IF(E158/70*7&lt;40,E158/70*7/40,1),0),1)</f>
        <v>0</v>
      </c>
      <c r="G158" s="395">
        <f>ROUND(IF('11. Type 1 Emp 2020 FTE'!$I$12=2,IF(E158=0,0,IF(E158/70*7&lt;40,0.5,1)),0),1)</f>
        <v>0</v>
      </c>
    </row>
    <row r="159" spans="1:7" x14ac:dyDescent="0.25">
      <c r="A159" s="297">
        <f t="shared" si="2"/>
        <v>148</v>
      </c>
      <c r="B159" s="501"/>
      <c r="C159" s="515"/>
      <c r="D159" s="297"/>
      <c r="E159" s="505"/>
      <c r="F159" s="395">
        <f>ROUND(IF('11. Type 1 Emp 2020 FTE'!$I$12=1,IF(E159/70*7&lt;40,E159/70*7/40,1),0),1)</f>
        <v>0</v>
      </c>
      <c r="G159" s="395">
        <f>ROUND(IF('11. Type 1 Emp 2020 FTE'!$I$12=2,IF(E159=0,0,IF(E159/70*7&lt;40,0.5,1)),0),1)</f>
        <v>0</v>
      </c>
    </row>
    <row r="160" spans="1:7" x14ac:dyDescent="0.25">
      <c r="A160" s="297">
        <f t="shared" si="2"/>
        <v>149</v>
      </c>
      <c r="B160" s="501"/>
      <c r="C160" s="515"/>
      <c r="D160" s="297"/>
      <c r="E160" s="505"/>
      <c r="F160" s="395">
        <f>ROUND(IF('11. Type 1 Emp 2020 FTE'!$I$12=1,IF(E160/70*7&lt;40,E160/70*7/40,1),0),1)</f>
        <v>0</v>
      </c>
      <c r="G160" s="395">
        <f>ROUND(IF('11. Type 1 Emp 2020 FTE'!$I$12=2,IF(E160=0,0,IF(E160/70*7&lt;40,0.5,1)),0),1)</f>
        <v>0</v>
      </c>
    </row>
    <row r="161" spans="1:7" x14ac:dyDescent="0.25">
      <c r="A161" s="297">
        <f t="shared" si="2"/>
        <v>150</v>
      </c>
      <c r="B161" s="501"/>
      <c r="C161" s="515"/>
      <c r="D161" s="297"/>
      <c r="E161" s="505"/>
      <c r="F161" s="395">
        <f>ROUND(IF('11. Type 1 Emp 2020 FTE'!$I$12=1,IF(E161/70*7&lt;40,E161/70*7/40,1),0),1)</f>
        <v>0</v>
      </c>
      <c r="G161" s="395">
        <f>ROUND(IF('11. Type 1 Emp 2020 FTE'!$I$12=2,IF(E161=0,0,IF(E161/70*7&lt;40,0.5,1)),0),1)</f>
        <v>0</v>
      </c>
    </row>
    <row r="162" spans="1:7" x14ac:dyDescent="0.25">
      <c r="A162" s="297">
        <f t="shared" si="2"/>
        <v>151</v>
      </c>
      <c r="B162" s="501"/>
      <c r="C162" s="515"/>
      <c r="D162" s="297"/>
      <c r="E162" s="505"/>
      <c r="F162" s="395">
        <f>ROUND(IF('11. Type 1 Emp 2020 FTE'!$I$12=1,IF(E162/70*7&lt;40,E162/70*7/40,1),0),1)</f>
        <v>0</v>
      </c>
      <c r="G162" s="395">
        <f>ROUND(IF('11. Type 1 Emp 2020 FTE'!$I$12=2,IF(E162=0,0,IF(E162/70*7&lt;40,0.5,1)),0),1)</f>
        <v>0</v>
      </c>
    </row>
    <row r="163" spans="1:7" x14ac:dyDescent="0.25">
      <c r="A163" s="297">
        <f t="shared" si="2"/>
        <v>152</v>
      </c>
      <c r="B163" s="501"/>
      <c r="C163" s="515"/>
      <c r="D163" s="297"/>
      <c r="E163" s="505"/>
      <c r="F163" s="395">
        <f>ROUND(IF('11. Type 1 Emp 2020 FTE'!$I$12=1,IF(E163/70*7&lt;40,E163/70*7/40,1),0),1)</f>
        <v>0</v>
      </c>
      <c r="G163" s="395">
        <f>ROUND(IF('11. Type 1 Emp 2020 FTE'!$I$12=2,IF(E163=0,0,IF(E163/70*7&lt;40,0.5,1)),0),1)</f>
        <v>0</v>
      </c>
    </row>
    <row r="164" spans="1:7" x14ac:dyDescent="0.25">
      <c r="A164" s="297">
        <f t="shared" si="2"/>
        <v>153</v>
      </c>
      <c r="B164" s="501"/>
      <c r="C164" s="515"/>
      <c r="D164" s="297"/>
      <c r="E164" s="505"/>
      <c r="F164" s="395">
        <f>ROUND(IF('11. Type 1 Emp 2020 FTE'!$I$12=1,IF(E164/70*7&lt;40,E164/70*7/40,1),0),1)</f>
        <v>0</v>
      </c>
      <c r="G164" s="395">
        <f>ROUND(IF('11. Type 1 Emp 2020 FTE'!$I$12=2,IF(E164=0,0,IF(E164/70*7&lt;40,0.5,1)),0),1)</f>
        <v>0</v>
      </c>
    </row>
    <row r="165" spans="1:7" x14ac:dyDescent="0.25">
      <c r="A165" s="297">
        <f t="shared" si="2"/>
        <v>154</v>
      </c>
      <c r="B165" s="501"/>
      <c r="C165" s="515"/>
      <c r="D165" s="297"/>
      <c r="E165" s="505"/>
      <c r="F165" s="395">
        <f>ROUND(IF('11. Type 1 Emp 2020 FTE'!$I$12=1,IF(E165/70*7&lt;40,E165/70*7/40,1),0),1)</f>
        <v>0</v>
      </c>
      <c r="G165" s="395">
        <f>ROUND(IF('11. Type 1 Emp 2020 FTE'!$I$12=2,IF(E165=0,0,IF(E165/70*7&lt;40,0.5,1)),0),1)</f>
        <v>0</v>
      </c>
    </row>
    <row r="166" spans="1:7" x14ac:dyDescent="0.25">
      <c r="A166" s="297">
        <f t="shared" si="2"/>
        <v>155</v>
      </c>
      <c r="B166" s="501"/>
      <c r="C166" s="515"/>
      <c r="D166" s="297"/>
      <c r="E166" s="505"/>
      <c r="F166" s="395">
        <f>ROUND(IF('11. Type 1 Emp 2020 FTE'!$I$12=1,IF(E166/70*7&lt;40,E166/70*7/40,1),0),1)</f>
        <v>0</v>
      </c>
      <c r="G166" s="395">
        <f>ROUND(IF('11. Type 1 Emp 2020 FTE'!$I$12=2,IF(E166=0,0,IF(E166/70*7&lt;40,0.5,1)),0),1)</f>
        <v>0</v>
      </c>
    </row>
    <row r="167" spans="1:7" x14ac:dyDescent="0.25">
      <c r="A167" s="297">
        <f t="shared" si="2"/>
        <v>156</v>
      </c>
      <c r="B167" s="501"/>
      <c r="C167" s="515"/>
      <c r="D167" s="297"/>
      <c r="E167" s="505"/>
      <c r="F167" s="395">
        <f>ROUND(IF('11. Type 1 Emp 2020 FTE'!$I$12=1,IF(E167/70*7&lt;40,E167/70*7/40,1),0),1)</f>
        <v>0</v>
      </c>
      <c r="G167" s="395">
        <f>ROUND(IF('11. Type 1 Emp 2020 FTE'!$I$12=2,IF(E167=0,0,IF(E167/70*7&lt;40,0.5,1)),0),1)</f>
        <v>0</v>
      </c>
    </row>
    <row r="168" spans="1:7" x14ac:dyDescent="0.25">
      <c r="A168" s="297">
        <f t="shared" si="2"/>
        <v>157</v>
      </c>
      <c r="B168" s="501"/>
      <c r="C168" s="515"/>
      <c r="D168" s="297"/>
      <c r="E168" s="505"/>
      <c r="F168" s="395">
        <f>ROUND(IF('11. Type 1 Emp 2020 FTE'!$I$12=1,IF(E168/70*7&lt;40,E168/70*7/40,1),0),1)</f>
        <v>0</v>
      </c>
      <c r="G168" s="395">
        <f>ROUND(IF('11. Type 1 Emp 2020 FTE'!$I$12=2,IF(E168=0,0,IF(E168/70*7&lt;40,0.5,1)),0),1)</f>
        <v>0</v>
      </c>
    </row>
    <row r="169" spans="1:7" x14ac:dyDescent="0.25">
      <c r="A169" s="297">
        <f t="shared" si="2"/>
        <v>158</v>
      </c>
      <c r="B169" s="501"/>
      <c r="C169" s="515"/>
      <c r="D169" s="297"/>
      <c r="E169" s="505"/>
      <c r="F169" s="395">
        <f>ROUND(IF('11. Type 1 Emp 2020 FTE'!$I$12=1,IF(E169/70*7&lt;40,E169/70*7/40,1),0),1)</f>
        <v>0</v>
      </c>
      <c r="G169" s="395">
        <f>ROUND(IF('11. Type 1 Emp 2020 FTE'!$I$12=2,IF(E169=0,0,IF(E169/70*7&lt;40,0.5,1)),0),1)</f>
        <v>0</v>
      </c>
    </row>
    <row r="170" spans="1:7" x14ac:dyDescent="0.25">
      <c r="A170" s="297">
        <f t="shared" si="2"/>
        <v>159</v>
      </c>
      <c r="B170" s="501"/>
      <c r="C170" s="515"/>
      <c r="D170" s="297"/>
      <c r="E170" s="505"/>
      <c r="F170" s="395">
        <f>ROUND(IF('11. Type 1 Emp 2020 FTE'!$I$12=1,IF(E170/70*7&lt;40,E170/70*7/40,1),0),1)</f>
        <v>0</v>
      </c>
      <c r="G170" s="395">
        <f>ROUND(IF('11. Type 1 Emp 2020 FTE'!$I$12=2,IF(E170=0,0,IF(E170/70*7&lt;40,0.5,1)),0),1)</f>
        <v>0</v>
      </c>
    </row>
    <row r="171" spans="1:7" x14ac:dyDescent="0.25">
      <c r="A171" s="297">
        <f t="shared" si="2"/>
        <v>160</v>
      </c>
      <c r="B171" s="501"/>
      <c r="C171" s="515"/>
      <c r="D171" s="297"/>
      <c r="E171" s="505"/>
      <c r="F171" s="395">
        <f>ROUND(IF('11. Type 1 Emp 2020 FTE'!$I$12=1,IF(E171/70*7&lt;40,E171/70*7/40,1),0),1)</f>
        <v>0</v>
      </c>
      <c r="G171" s="395">
        <f>ROUND(IF('11. Type 1 Emp 2020 FTE'!$I$12=2,IF(E171=0,0,IF(E171/70*7&lt;40,0.5,1)),0),1)</f>
        <v>0</v>
      </c>
    </row>
    <row r="172" spans="1:7" x14ac:dyDescent="0.25">
      <c r="A172" s="297">
        <f t="shared" si="2"/>
        <v>161</v>
      </c>
      <c r="B172" s="501"/>
      <c r="C172" s="515"/>
      <c r="D172" s="297"/>
      <c r="E172" s="505"/>
      <c r="F172" s="395">
        <f>ROUND(IF('11. Type 1 Emp 2020 FTE'!$I$12=1,IF(E172/70*7&lt;40,E172/70*7/40,1),0),1)</f>
        <v>0</v>
      </c>
      <c r="G172" s="395">
        <f>ROUND(IF('11. Type 1 Emp 2020 FTE'!$I$12=2,IF(E172=0,0,IF(E172/70*7&lt;40,0.5,1)),0),1)</f>
        <v>0</v>
      </c>
    </row>
    <row r="173" spans="1:7" x14ac:dyDescent="0.25">
      <c r="A173" s="297">
        <f t="shared" si="2"/>
        <v>162</v>
      </c>
      <c r="B173" s="501"/>
      <c r="C173" s="515"/>
      <c r="D173" s="297"/>
      <c r="E173" s="505"/>
      <c r="F173" s="395">
        <f>ROUND(IF('11. Type 1 Emp 2020 FTE'!$I$12=1,IF(E173/70*7&lt;40,E173/70*7/40,1),0),1)</f>
        <v>0</v>
      </c>
      <c r="G173" s="395">
        <f>ROUND(IF('11. Type 1 Emp 2020 FTE'!$I$12=2,IF(E173=0,0,IF(E173/70*7&lt;40,0.5,1)),0),1)</f>
        <v>0</v>
      </c>
    </row>
    <row r="174" spans="1:7" x14ac:dyDescent="0.25">
      <c r="A174" s="297">
        <f t="shared" si="2"/>
        <v>163</v>
      </c>
      <c r="B174" s="501"/>
      <c r="C174" s="515"/>
      <c r="D174" s="297"/>
      <c r="E174" s="505"/>
      <c r="F174" s="395">
        <f>ROUND(IF('11. Type 1 Emp 2020 FTE'!$I$12=1,IF(E174/70*7&lt;40,E174/70*7/40,1),0),1)</f>
        <v>0</v>
      </c>
      <c r="G174" s="395">
        <f>ROUND(IF('11. Type 1 Emp 2020 FTE'!$I$12=2,IF(E174=0,0,IF(E174/70*7&lt;40,0.5,1)),0),1)</f>
        <v>0</v>
      </c>
    </row>
    <row r="175" spans="1:7" x14ac:dyDescent="0.25">
      <c r="A175" s="297">
        <f t="shared" si="2"/>
        <v>164</v>
      </c>
      <c r="B175" s="501"/>
      <c r="C175" s="515"/>
      <c r="D175" s="297"/>
      <c r="E175" s="505"/>
      <c r="F175" s="395">
        <f>ROUND(IF('11. Type 1 Emp 2020 FTE'!$I$12=1,IF(E175/70*7&lt;40,E175/70*7/40,1),0),1)</f>
        <v>0</v>
      </c>
      <c r="G175" s="395">
        <f>ROUND(IF('11. Type 1 Emp 2020 FTE'!$I$12=2,IF(E175=0,0,IF(E175/70*7&lt;40,0.5,1)),0),1)</f>
        <v>0</v>
      </c>
    </row>
    <row r="176" spans="1:7" x14ac:dyDescent="0.25">
      <c r="A176" s="297">
        <f t="shared" si="2"/>
        <v>165</v>
      </c>
      <c r="B176" s="501"/>
      <c r="C176" s="515"/>
      <c r="D176" s="297"/>
      <c r="E176" s="505"/>
      <c r="F176" s="395">
        <f>ROUND(IF('11. Type 1 Emp 2020 FTE'!$I$12=1,IF(E176/70*7&lt;40,E176/70*7/40,1),0),1)</f>
        <v>0</v>
      </c>
      <c r="G176" s="395">
        <f>ROUND(IF('11. Type 1 Emp 2020 FTE'!$I$12=2,IF(E176=0,0,IF(E176/70*7&lt;40,0.5,1)),0),1)</f>
        <v>0</v>
      </c>
    </row>
    <row r="177" spans="1:7" x14ac:dyDescent="0.25">
      <c r="A177" s="297">
        <f t="shared" si="2"/>
        <v>166</v>
      </c>
      <c r="B177" s="501"/>
      <c r="C177" s="515"/>
      <c r="D177" s="297"/>
      <c r="E177" s="505"/>
      <c r="F177" s="395">
        <f>ROUND(IF('11. Type 1 Emp 2020 FTE'!$I$12=1,IF(E177/70*7&lt;40,E177/70*7/40,1),0),1)</f>
        <v>0</v>
      </c>
      <c r="G177" s="395">
        <f>ROUND(IF('11. Type 1 Emp 2020 FTE'!$I$12=2,IF(E177=0,0,IF(E177/70*7&lt;40,0.5,1)),0),1)</f>
        <v>0</v>
      </c>
    </row>
    <row r="178" spans="1:7" x14ac:dyDescent="0.25">
      <c r="A178" s="297">
        <f t="shared" si="2"/>
        <v>167</v>
      </c>
      <c r="B178" s="501"/>
      <c r="C178" s="515"/>
      <c r="D178" s="297"/>
      <c r="E178" s="505"/>
      <c r="F178" s="395">
        <f>ROUND(IF('11. Type 1 Emp 2020 FTE'!$I$12=1,IF(E178/70*7&lt;40,E178/70*7/40,1),0),1)</f>
        <v>0</v>
      </c>
      <c r="G178" s="395">
        <f>ROUND(IF('11. Type 1 Emp 2020 FTE'!$I$12=2,IF(E178=0,0,IF(E178/70*7&lt;40,0.5,1)),0),1)</f>
        <v>0</v>
      </c>
    </row>
    <row r="179" spans="1:7" x14ac:dyDescent="0.25">
      <c r="A179" s="297">
        <f t="shared" si="2"/>
        <v>168</v>
      </c>
      <c r="B179" s="501"/>
      <c r="C179" s="515"/>
      <c r="D179" s="297"/>
      <c r="E179" s="505"/>
      <c r="F179" s="395">
        <f>ROUND(IF('11. Type 1 Emp 2020 FTE'!$I$12=1,IF(E179/70*7&lt;40,E179/70*7/40,1),0),1)</f>
        <v>0</v>
      </c>
      <c r="G179" s="395">
        <f>ROUND(IF('11. Type 1 Emp 2020 FTE'!$I$12=2,IF(E179=0,0,IF(E179/70*7&lt;40,0.5,1)),0),1)</f>
        <v>0</v>
      </c>
    </row>
    <row r="180" spans="1:7" x14ac:dyDescent="0.25">
      <c r="A180" s="297">
        <f t="shared" si="2"/>
        <v>169</v>
      </c>
      <c r="B180" s="501"/>
      <c r="C180" s="515"/>
      <c r="D180" s="297"/>
      <c r="E180" s="505"/>
      <c r="F180" s="395">
        <f>ROUND(IF('11. Type 1 Emp 2020 FTE'!$I$12=1,IF(E180/70*7&lt;40,E180/70*7/40,1),0),1)</f>
        <v>0</v>
      </c>
      <c r="G180" s="395">
        <f>ROUND(IF('11. Type 1 Emp 2020 FTE'!$I$12=2,IF(E180=0,0,IF(E180/70*7&lt;40,0.5,1)),0),1)</f>
        <v>0</v>
      </c>
    </row>
    <row r="181" spans="1:7" x14ac:dyDescent="0.25">
      <c r="A181" s="297">
        <f t="shared" si="2"/>
        <v>170</v>
      </c>
      <c r="B181" s="501"/>
      <c r="C181" s="515"/>
      <c r="D181" s="297"/>
      <c r="E181" s="505"/>
      <c r="F181" s="395">
        <f>ROUND(IF('11. Type 1 Emp 2020 FTE'!$I$12=1,IF(E181/70*7&lt;40,E181/70*7/40,1),0),1)</f>
        <v>0</v>
      </c>
      <c r="G181" s="395">
        <f>ROUND(IF('11. Type 1 Emp 2020 FTE'!$I$12=2,IF(E181=0,0,IF(E181/70*7&lt;40,0.5,1)),0),1)</f>
        <v>0</v>
      </c>
    </row>
    <row r="182" spans="1:7" x14ac:dyDescent="0.25">
      <c r="A182" s="297">
        <f t="shared" si="2"/>
        <v>171</v>
      </c>
      <c r="B182" s="501"/>
      <c r="C182" s="515"/>
      <c r="D182" s="297"/>
      <c r="E182" s="505"/>
      <c r="F182" s="395">
        <f>ROUND(IF('11. Type 1 Emp 2020 FTE'!$I$12=1,IF(E182/70*7&lt;40,E182/70*7/40,1),0),1)</f>
        <v>0</v>
      </c>
      <c r="G182" s="395">
        <f>ROUND(IF('11. Type 1 Emp 2020 FTE'!$I$12=2,IF(E182=0,0,IF(E182/70*7&lt;40,0.5,1)),0),1)</f>
        <v>0</v>
      </c>
    </row>
    <row r="183" spans="1:7" x14ac:dyDescent="0.25">
      <c r="A183" s="297">
        <f t="shared" si="2"/>
        <v>172</v>
      </c>
      <c r="B183" s="501"/>
      <c r="C183" s="515"/>
      <c r="D183" s="297"/>
      <c r="E183" s="505"/>
      <c r="F183" s="395">
        <f>ROUND(IF('11. Type 1 Emp 2020 FTE'!$I$12=1,IF(E183/70*7&lt;40,E183/70*7/40,1),0),1)</f>
        <v>0</v>
      </c>
      <c r="G183" s="395">
        <f>ROUND(IF('11. Type 1 Emp 2020 FTE'!$I$12=2,IF(E183=0,0,IF(E183/70*7&lt;40,0.5,1)),0),1)</f>
        <v>0</v>
      </c>
    </row>
    <row r="184" spans="1:7" x14ac:dyDescent="0.25">
      <c r="A184" s="297">
        <f t="shared" si="2"/>
        <v>173</v>
      </c>
      <c r="B184" s="501"/>
      <c r="C184" s="515"/>
      <c r="D184" s="297"/>
      <c r="E184" s="505"/>
      <c r="F184" s="395">
        <f>ROUND(IF('11. Type 1 Emp 2020 FTE'!$I$12=1,IF(E184/70*7&lt;40,E184/70*7/40,1),0),1)</f>
        <v>0</v>
      </c>
      <c r="G184" s="395">
        <f>ROUND(IF('11. Type 1 Emp 2020 FTE'!$I$12=2,IF(E184=0,0,IF(E184/70*7&lt;40,0.5,1)),0),1)</f>
        <v>0</v>
      </c>
    </row>
    <row r="185" spans="1:7" x14ac:dyDescent="0.25">
      <c r="A185" s="297">
        <f t="shared" si="2"/>
        <v>174</v>
      </c>
      <c r="B185" s="501"/>
      <c r="C185" s="515"/>
      <c r="D185" s="297"/>
      <c r="E185" s="505"/>
      <c r="F185" s="395">
        <f>ROUND(IF('11. Type 1 Emp 2020 FTE'!$I$12=1,IF(E185/70*7&lt;40,E185/70*7/40,1),0),1)</f>
        <v>0</v>
      </c>
      <c r="G185" s="395">
        <f>ROUND(IF('11. Type 1 Emp 2020 FTE'!$I$12=2,IF(E185=0,0,IF(E185/70*7&lt;40,0.5,1)),0),1)</f>
        <v>0</v>
      </c>
    </row>
    <row r="186" spans="1:7" x14ac:dyDescent="0.25">
      <c r="A186" s="297">
        <f t="shared" si="2"/>
        <v>175</v>
      </c>
      <c r="B186" s="501"/>
      <c r="C186" s="515"/>
      <c r="D186" s="297"/>
      <c r="E186" s="505"/>
      <c r="F186" s="395">
        <f>ROUND(IF('11. Type 1 Emp 2020 FTE'!$I$12=1,IF(E186/70*7&lt;40,E186/70*7/40,1),0),1)</f>
        <v>0</v>
      </c>
      <c r="G186" s="395">
        <f>ROUND(IF('11. Type 1 Emp 2020 FTE'!$I$12=2,IF(E186=0,0,IF(E186/70*7&lt;40,0.5,1)),0),1)</f>
        <v>0</v>
      </c>
    </row>
    <row r="187" spans="1:7" x14ac:dyDescent="0.25">
      <c r="A187" s="297">
        <f t="shared" si="2"/>
        <v>176</v>
      </c>
      <c r="B187" s="501"/>
      <c r="C187" s="515"/>
      <c r="D187" s="297"/>
      <c r="E187" s="505"/>
      <c r="F187" s="395">
        <f>ROUND(IF('11. Type 1 Emp 2020 FTE'!$I$12=1,IF(E187/70*7&lt;40,E187/70*7/40,1),0),1)</f>
        <v>0</v>
      </c>
      <c r="G187" s="395">
        <f>ROUND(IF('11. Type 1 Emp 2020 FTE'!$I$12=2,IF(E187=0,0,IF(E187/70*7&lt;40,0.5,1)),0),1)</f>
        <v>0</v>
      </c>
    </row>
    <row r="188" spans="1:7" x14ac:dyDescent="0.25">
      <c r="A188" s="297">
        <f t="shared" si="2"/>
        <v>177</v>
      </c>
      <c r="B188" s="501"/>
      <c r="C188" s="515"/>
      <c r="D188" s="297"/>
      <c r="E188" s="505"/>
      <c r="F188" s="395">
        <f>ROUND(IF('11. Type 1 Emp 2020 FTE'!$I$12=1,IF(E188/70*7&lt;40,E188/70*7/40,1),0),1)</f>
        <v>0</v>
      </c>
      <c r="G188" s="395">
        <f>ROUND(IF('11. Type 1 Emp 2020 FTE'!$I$12=2,IF(E188=0,0,IF(E188/70*7&lt;40,0.5,1)),0),1)</f>
        <v>0</v>
      </c>
    </row>
    <row r="189" spans="1:7" x14ac:dyDescent="0.25">
      <c r="A189" s="297">
        <f t="shared" si="2"/>
        <v>178</v>
      </c>
      <c r="B189" s="501"/>
      <c r="C189" s="515"/>
      <c r="D189" s="297"/>
      <c r="E189" s="505"/>
      <c r="F189" s="395">
        <f>ROUND(IF('11. Type 1 Emp 2020 FTE'!$I$12=1,IF(E189/70*7&lt;40,E189/70*7/40,1),0),1)</f>
        <v>0</v>
      </c>
      <c r="G189" s="395">
        <f>ROUND(IF('11. Type 1 Emp 2020 FTE'!$I$12=2,IF(E189=0,0,IF(E189/70*7&lt;40,0.5,1)),0),1)</f>
        <v>0</v>
      </c>
    </row>
    <row r="190" spans="1:7" x14ac:dyDescent="0.25">
      <c r="A190" s="297">
        <f t="shared" si="2"/>
        <v>179</v>
      </c>
      <c r="B190" s="501"/>
      <c r="C190" s="515"/>
      <c r="D190" s="297"/>
      <c r="E190" s="505"/>
      <c r="F190" s="395">
        <f>ROUND(IF('11. Type 1 Emp 2020 FTE'!$I$12=1,IF(E190/70*7&lt;40,E190/70*7/40,1),0),1)</f>
        <v>0</v>
      </c>
      <c r="G190" s="395">
        <f>ROUND(IF('11. Type 1 Emp 2020 FTE'!$I$12=2,IF(E190=0,0,IF(E190/70*7&lt;40,0.5,1)),0),1)</f>
        <v>0</v>
      </c>
    </row>
    <row r="191" spans="1:7" x14ac:dyDescent="0.25">
      <c r="A191" s="297">
        <f t="shared" si="2"/>
        <v>180</v>
      </c>
      <c r="B191" s="501"/>
      <c r="C191" s="515"/>
      <c r="D191" s="297"/>
      <c r="E191" s="505"/>
      <c r="F191" s="395">
        <f>ROUND(IF('11. Type 1 Emp 2020 FTE'!$I$12=1,IF(E191/70*7&lt;40,E191/70*7/40,1),0),1)</f>
        <v>0</v>
      </c>
      <c r="G191" s="395">
        <f>ROUND(IF('11. Type 1 Emp 2020 FTE'!$I$12=2,IF(E191=0,0,IF(E191/70*7&lt;40,0.5,1)),0),1)</f>
        <v>0</v>
      </c>
    </row>
    <row r="192" spans="1:7" x14ac:dyDescent="0.25">
      <c r="A192" s="297">
        <f t="shared" si="2"/>
        <v>181</v>
      </c>
      <c r="B192" s="501"/>
      <c r="C192" s="515"/>
      <c r="D192" s="297"/>
      <c r="E192" s="505"/>
      <c r="F192" s="395">
        <f>ROUND(IF('11. Type 1 Emp 2020 FTE'!$I$12=1,IF(E192/70*7&lt;40,E192/70*7/40,1),0),1)</f>
        <v>0</v>
      </c>
      <c r="G192" s="395">
        <f>ROUND(IF('11. Type 1 Emp 2020 FTE'!$I$12=2,IF(E192=0,0,IF(E192/70*7&lt;40,0.5,1)),0),1)</f>
        <v>0</v>
      </c>
    </row>
    <row r="193" spans="1:7" x14ac:dyDescent="0.25">
      <c r="A193" s="297">
        <f t="shared" si="2"/>
        <v>182</v>
      </c>
      <c r="B193" s="501"/>
      <c r="C193" s="515"/>
      <c r="D193" s="297"/>
      <c r="E193" s="505"/>
      <c r="F193" s="395">
        <f>ROUND(IF('11. Type 1 Emp 2020 FTE'!$I$12=1,IF(E193/70*7&lt;40,E193/70*7/40,1),0),1)</f>
        <v>0</v>
      </c>
      <c r="G193" s="395">
        <f>ROUND(IF('11. Type 1 Emp 2020 FTE'!$I$12=2,IF(E193=0,0,IF(E193/70*7&lt;40,0.5,1)),0),1)</f>
        <v>0</v>
      </c>
    </row>
    <row r="194" spans="1:7" x14ac:dyDescent="0.25">
      <c r="A194" s="297">
        <f t="shared" si="2"/>
        <v>183</v>
      </c>
      <c r="B194" s="501"/>
      <c r="C194" s="515"/>
      <c r="D194" s="297"/>
      <c r="E194" s="505"/>
      <c r="F194" s="395">
        <f>ROUND(IF('11. Type 1 Emp 2020 FTE'!$I$12=1,IF(E194/70*7&lt;40,E194/70*7/40,1),0),1)</f>
        <v>0</v>
      </c>
      <c r="G194" s="395">
        <f>ROUND(IF('11. Type 1 Emp 2020 FTE'!$I$12=2,IF(E194=0,0,IF(E194/70*7&lt;40,0.5,1)),0),1)</f>
        <v>0</v>
      </c>
    </row>
    <row r="195" spans="1:7" x14ac:dyDescent="0.25">
      <c r="A195" s="297">
        <f t="shared" si="2"/>
        <v>184</v>
      </c>
      <c r="B195" s="501"/>
      <c r="C195" s="515"/>
      <c r="D195" s="297"/>
      <c r="E195" s="505"/>
      <c r="F195" s="395">
        <f>ROUND(IF('11. Type 1 Emp 2020 FTE'!$I$12=1,IF(E195/70*7&lt;40,E195/70*7/40,1),0),1)</f>
        <v>0</v>
      </c>
      <c r="G195" s="395">
        <f>ROUND(IF('11. Type 1 Emp 2020 FTE'!$I$12=2,IF(E195=0,0,IF(E195/70*7&lt;40,0.5,1)),0),1)</f>
        <v>0</v>
      </c>
    </row>
    <row r="196" spans="1:7" x14ac:dyDescent="0.25">
      <c r="A196" s="297">
        <f t="shared" si="2"/>
        <v>185</v>
      </c>
      <c r="B196" s="501"/>
      <c r="C196" s="515"/>
      <c r="D196" s="297"/>
      <c r="E196" s="505"/>
      <c r="F196" s="395">
        <f>ROUND(IF('11. Type 1 Emp 2020 FTE'!$I$12=1,IF(E196/70*7&lt;40,E196/70*7/40,1),0),1)</f>
        <v>0</v>
      </c>
      <c r="G196" s="395">
        <f>ROUND(IF('11. Type 1 Emp 2020 FTE'!$I$12=2,IF(E196=0,0,IF(E196/70*7&lt;40,0.5,1)),0),1)</f>
        <v>0</v>
      </c>
    </row>
    <row r="197" spans="1:7" x14ac:dyDescent="0.25">
      <c r="A197" s="297">
        <f t="shared" si="2"/>
        <v>186</v>
      </c>
      <c r="B197" s="501"/>
      <c r="C197" s="515"/>
      <c r="D197" s="297"/>
      <c r="E197" s="505"/>
      <c r="F197" s="395">
        <f>ROUND(IF('11. Type 1 Emp 2020 FTE'!$I$12=1,IF(E197/70*7&lt;40,E197/70*7/40,1),0),1)</f>
        <v>0</v>
      </c>
      <c r="G197" s="395">
        <f>ROUND(IF('11. Type 1 Emp 2020 FTE'!$I$12=2,IF(E197=0,0,IF(E197/70*7&lt;40,0.5,1)),0),1)</f>
        <v>0</v>
      </c>
    </row>
    <row r="198" spans="1:7" x14ac:dyDescent="0.25">
      <c r="A198" s="297">
        <f t="shared" si="2"/>
        <v>187</v>
      </c>
      <c r="B198" s="501"/>
      <c r="C198" s="515"/>
      <c r="D198" s="297"/>
      <c r="E198" s="505"/>
      <c r="F198" s="395">
        <f>ROUND(IF('11. Type 1 Emp 2020 FTE'!$I$12=1,IF(E198/70*7&lt;40,E198/70*7/40,1),0),1)</f>
        <v>0</v>
      </c>
      <c r="G198" s="395">
        <f>ROUND(IF('11. Type 1 Emp 2020 FTE'!$I$12=2,IF(E198=0,0,IF(E198/70*7&lt;40,0.5,1)),0),1)</f>
        <v>0</v>
      </c>
    </row>
    <row r="199" spans="1:7" x14ac:dyDescent="0.25">
      <c r="A199" s="297">
        <f t="shared" si="2"/>
        <v>188</v>
      </c>
      <c r="B199" s="501"/>
      <c r="C199" s="515"/>
      <c r="D199" s="297"/>
      <c r="E199" s="505"/>
      <c r="F199" s="395">
        <f>ROUND(IF('11. Type 1 Emp 2020 FTE'!$I$12=1,IF(E199/70*7&lt;40,E199/70*7/40,1),0),1)</f>
        <v>0</v>
      </c>
      <c r="G199" s="395">
        <f>ROUND(IF('11. Type 1 Emp 2020 FTE'!$I$12=2,IF(E199=0,0,IF(E199/70*7&lt;40,0.5,1)),0),1)</f>
        <v>0</v>
      </c>
    </row>
    <row r="200" spans="1:7" x14ac:dyDescent="0.25">
      <c r="A200" s="297">
        <f t="shared" si="2"/>
        <v>189</v>
      </c>
      <c r="B200" s="501"/>
      <c r="C200" s="515"/>
      <c r="D200" s="297"/>
      <c r="E200" s="505"/>
      <c r="F200" s="395">
        <f>ROUND(IF('11. Type 1 Emp 2020 FTE'!$I$12=1,IF(E200/70*7&lt;40,E200/70*7/40,1),0),1)</f>
        <v>0</v>
      </c>
      <c r="G200" s="395">
        <f>ROUND(IF('11. Type 1 Emp 2020 FTE'!$I$12=2,IF(E200=0,0,IF(E200/70*7&lt;40,0.5,1)),0),1)</f>
        <v>0</v>
      </c>
    </row>
    <row r="201" spans="1:7" x14ac:dyDescent="0.25">
      <c r="A201" s="297">
        <f t="shared" si="2"/>
        <v>190</v>
      </c>
      <c r="B201" s="501"/>
      <c r="C201" s="515"/>
      <c r="D201" s="297"/>
      <c r="E201" s="505"/>
      <c r="F201" s="395">
        <f>ROUND(IF('11. Type 1 Emp 2020 FTE'!$I$12=1,IF(E201/70*7&lt;40,E201/70*7/40,1),0),1)</f>
        <v>0</v>
      </c>
      <c r="G201" s="395">
        <f>ROUND(IF('11. Type 1 Emp 2020 FTE'!$I$12=2,IF(E201=0,0,IF(E201/70*7&lt;40,0.5,1)),0),1)</f>
        <v>0</v>
      </c>
    </row>
    <row r="202" spans="1:7" x14ac:dyDescent="0.25">
      <c r="A202" s="297">
        <f t="shared" si="2"/>
        <v>191</v>
      </c>
      <c r="B202" s="501"/>
      <c r="C202" s="515"/>
      <c r="D202" s="297"/>
      <c r="E202" s="505"/>
      <c r="F202" s="395">
        <f>ROUND(IF('11. Type 1 Emp 2020 FTE'!$I$12=1,IF(E202/70*7&lt;40,E202/70*7/40,1),0),1)</f>
        <v>0</v>
      </c>
      <c r="G202" s="395">
        <f>ROUND(IF('11. Type 1 Emp 2020 FTE'!$I$12=2,IF(E202=0,0,IF(E202/70*7&lt;40,0.5,1)),0),1)</f>
        <v>0</v>
      </c>
    </row>
    <row r="203" spans="1:7" x14ac:dyDescent="0.25">
      <c r="A203" s="297">
        <f t="shared" si="2"/>
        <v>192</v>
      </c>
      <c r="B203" s="501"/>
      <c r="C203" s="515"/>
      <c r="D203" s="297"/>
      <c r="E203" s="505"/>
      <c r="F203" s="395">
        <f>ROUND(IF('11. Type 1 Emp 2020 FTE'!$I$12=1,IF(E203/70*7&lt;40,E203/70*7/40,1),0),1)</f>
        <v>0</v>
      </c>
      <c r="G203" s="395">
        <f>ROUND(IF('11. Type 1 Emp 2020 FTE'!$I$12=2,IF(E203=0,0,IF(E203/70*7&lt;40,0.5,1)),0),1)</f>
        <v>0</v>
      </c>
    </row>
    <row r="204" spans="1:7" x14ac:dyDescent="0.25">
      <c r="A204" s="297">
        <f t="shared" si="2"/>
        <v>193</v>
      </c>
      <c r="B204" s="501"/>
      <c r="C204" s="515"/>
      <c r="D204" s="297"/>
      <c r="E204" s="505"/>
      <c r="F204" s="395">
        <f>ROUND(IF('11. Type 1 Emp 2020 FTE'!$I$12=1,IF(E204/70*7&lt;40,E204/70*7/40,1),0),1)</f>
        <v>0</v>
      </c>
      <c r="G204" s="395">
        <f>ROUND(IF('11. Type 1 Emp 2020 FTE'!$I$12=2,IF(E204=0,0,IF(E204/70*7&lt;40,0.5,1)),0),1)</f>
        <v>0</v>
      </c>
    </row>
    <row r="205" spans="1:7" x14ac:dyDescent="0.25">
      <c r="A205" s="297">
        <f t="shared" si="2"/>
        <v>194</v>
      </c>
      <c r="B205" s="501"/>
      <c r="C205" s="515"/>
      <c r="D205" s="297"/>
      <c r="E205" s="505"/>
      <c r="F205" s="395">
        <f>ROUND(IF('11. Type 1 Emp 2020 FTE'!$I$12=1,IF(E205/70*7&lt;40,E205/70*7/40,1),0),1)</f>
        <v>0</v>
      </c>
      <c r="G205" s="395">
        <f>ROUND(IF('11. Type 1 Emp 2020 FTE'!$I$12=2,IF(E205=0,0,IF(E205/70*7&lt;40,0.5,1)),0),1)</f>
        <v>0</v>
      </c>
    </row>
    <row r="206" spans="1:7" x14ac:dyDescent="0.25">
      <c r="A206" s="297">
        <f t="shared" ref="A206:A269" si="3">+A205+1</f>
        <v>195</v>
      </c>
      <c r="B206" s="501"/>
      <c r="C206" s="515"/>
      <c r="D206" s="297"/>
      <c r="E206" s="505"/>
      <c r="F206" s="395">
        <f>ROUND(IF('11. Type 1 Emp 2020 FTE'!$I$12=1,IF(E206/70*7&lt;40,E206/70*7/40,1),0),1)</f>
        <v>0</v>
      </c>
      <c r="G206" s="395">
        <f>ROUND(IF('11. Type 1 Emp 2020 FTE'!$I$12=2,IF(E206=0,0,IF(E206/70*7&lt;40,0.5,1)),0),1)</f>
        <v>0</v>
      </c>
    </row>
    <row r="207" spans="1:7" x14ac:dyDescent="0.25">
      <c r="A207" s="297">
        <f t="shared" si="3"/>
        <v>196</v>
      </c>
      <c r="B207" s="501"/>
      <c r="C207" s="515"/>
      <c r="D207" s="297"/>
      <c r="E207" s="505"/>
      <c r="F207" s="395">
        <f>ROUND(IF('11. Type 1 Emp 2020 FTE'!$I$12=1,IF(E207/70*7&lt;40,E207/70*7/40,1),0),1)</f>
        <v>0</v>
      </c>
      <c r="G207" s="395">
        <f>ROUND(IF('11. Type 1 Emp 2020 FTE'!$I$12=2,IF(E207=0,0,IF(E207/70*7&lt;40,0.5,1)),0),1)</f>
        <v>0</v>
      </c>
    </row>
    <row r="208" spans="1:7" x14ac:dyDescent="0.25">
      <c r="A208" s="297">
        <f t="shared" si="3"/>
        <v>197</v>
      </c>
      <c r="B208" s="501"/>
      <c r="C208" s="515"/>
      <c r="D208" s="297"/>
      <c r="E208" s="505"/>
      <c r="F208" s="395">
        <f>ROUND(IF('11. Type 1 Emp 2020 FTE'!$I$12=1,IF(E208/70*7&lt;40,E208/70*7/40,1),0),1)</f>
        <v>0</v>
      </c>
      <c r="G208" s="395">
        <f>ROUND(IF('11. Type 1 Emp 2020 FTE'!$I$12=2,IF(E208=0,0,IF(E208/70*7&lt;40,0.5,1)),0),1)</f>
        <v>0</v>
      </c>
    </row>
    <row r="209" spans="1:7" x14ac:dyDescent="0.25">
      <c r="A209" s="297">
        <f t="shared" si="3"/>
        <v>198</v>
      </c>
      <c r="B209" s="501"/>
      <c r="C209" s="515"/>
      <c r="D209" s="297"/>
      <c r="E209" s="505"/>
      <c r="F209" s="395">
        <f>ROUND(IF('11. Type 1 Emp 2020 FTE'!$I$12=1,IF(E209/70*7&lt;40,E209/70*7/40,1),0),1)</f>
        <v>0</v>
      </c>
      <c r="G209" s="395">
        <f>ROUND(IF('11. Type 1 Emp 2020 FTE'!$I$12=2,IF(E209=0,0,IF(E209/70*7&lt;40,0.5,1)),0),1)</f>
        <v>0</v>
      </c>
    </row>
    <row r="210" spans="1:7" x14ac:dyDescent="0.25">
      <c r="A210" s="297">
        <f t="shared" si="3"/>
        <v>199</v>
      </c>
      <c r="B210" s="501"/>
      <c r="C210" s="515"/>
      <c r="D210" s="297"/>
      <c r="E210" s="505"/>
      <c r="F210" s="395">
        <f>ROUND(IF('11. Type 1 Emp 2020 FTE'!$I$12=1,IF(E210/70*7&lt;40,E210/70*7/40,1),0),1)</f>
        <v>0</v>
      </c>
      <c r="G210" s="395">
        <f>ROUND(IF('11. Type 1 Emp 2020 FTE'!$I$12=2,IF(E210=0,0,IF(E210/70*7&lt;40,0.5,1)),0),1)</f>
        <v>0</v>
      </c>
    </row>
    <row r="211" spans="1:7" x14ac:dyDescent="0.25">
      <c r="A211" s="297">
        <f t="shared" si="3"/>
        <v>200</v>
      </c>
      <c r="B211" s="501"/>
      <c r="C211" s="515"/>
      <c r="D211" s="297"/>
      <c r="E211" s="505"/>
      <c r="F211" s="395">
        <f>ROUND(IF('11. Type 1 Emp 2020 FTE'!$I$12=1,IF(E211/70*7&lt;40,E211/70*7/40,1),0),1)</f>
        <v>0</v>
      </c>
      <c r="G211" s="395">
        <f>ROUND(IF('11. Type 1 Emp 2020 FTE'!$I$12=2,IF(E211=0,0,IF(E211/70*7&lt;40,0.5,1)),0),1)</f>
        <v>0</v>
      </c>
    </row>
    <row r="212" spans="1:7" x14ac:dyDescent="0.25">
      <c r="A212" s="297">
        <f t="shared" si="3"/>
        <v>201</v>
      </c>
      <c r="B212" s="501"/>
      <c r="C212" s="515"/>
      <c r="D212" s="297"/>
      <c r="E212" s="505"/>
      <c r="F212" s="395">
        <f>ROUND(IF('11. Type 1 Emp 2020 FTE'!$I$12=1,IF(E212/70*7&lt;40,E212/70*7/40,1),0),1)</f>
        <v>0</v>
      </c>
      <c r="G212" s="395">
        <f>ROUND(IF('11. Type 1 Emp 2020 FTE'!$I$12=2,IF(E212=0,0,IF(E212/70*7&lt;40,0.5,1)),0),1)</f>
        <v>0</v>
      </c>
    </row>
    <row r="213" spans="1:7" x14ac:dyDescent="0.25">
      <c r="A213" s="297">
        <f t="shared" si="3"/>
        <v>202</v>
      </c>
      <c r="B213" s="501"/>
      <c r="C213" s="515"/>
      <c r="D213" s="297"/>
      <c r="E213" s="505"/>
      <c r="F213" s="395">
        <f>ROUND(IF('11. Type 1 Emp 2020 FTE'!$I$12=1,IF(E213/70*7&lt;40,E213/70*7/40,1),0),1)</f>
        <v>0</v>
      </c>
      <c r="G213" s="395">
        <f>ROUND(IF('11. Type 1 Emp 2020 FTE'!$I$12=2,IF(E213=0,0,IF(E213/70*7&lt;40,0.5,1)),0),1)</f>
        <v>0</v>
      </c>
    </row>
    <row r="214" spans="1:7" x14ac:dyDescent="0.25">
      <c r="A214" s="297">
        <f t="shared" si="3"/>
        <v>203</v>
      </c>
      <c r="B214" s="501"/>
      <c r="C214" s="515"/>
      <c r="D214" s="297"/>
      <c r="E214" s="505"/>
      <c r="F214" s="395">
        <f>ROUND(IF('11. Type 1 Emp 2020 FTE'!$I$12=1,IF(E214/70*7&lt;40,E214/70*7/40,1),0),1)</f>
        <v>0</v>
      </c>
      <c r="G214" s="395">
        <f>ROUND(IF('11. Type 1 Emp 2020 FTE'!$I$12=2,IF(E214=0,0,IF(E214/70*7&lt;40,0.5,1)),0),1)</f>
        <v>0</v>
      </c>
    </row>
    <row r="215" spans="1:7" x14ac:dyDescent="0.25">
      <c r="A215" s="297">
        <f t="shared" si="3"/>
        <v>204</v>
      </c>
      <c r="B215" s="501"/>
      <c r="C215" s="515"/>
      <c r="D215" s="297"/>
      <c r="E215" s="505"/>
      <c r="F215" s="395">
        <f>ROUND(IF('11. Type 1 Emp 2020 FTE'!$I$12=1,IF(E215/70*7&lt;40,E215/70*7/40,1),0),1)</f>
        <v>0</v>
      </c>
      <c r="G215" s="395">
        <f>ROUND(IF('11. Type 1 Emp 2020 FTE'!$I$12=2,IF(E215=0,0,IF(E215/70*7&lt;40,0.5,1)),0),1)</f>
        <v>0</v>
      </c>
    </row>
    <row r="216" spans="1:7" x14ac:dyDescent="0.25">
      <c r="A216" s="297">
        <f t="shared" si="3"/>
        <v>205</v>
      </c>
      <c r="B216" s="501"/>
      <c r="C216" s="515"/>
      <c r="D216" s="297"/>
      <c r="E216" s="505"/>
      <c r="F216" s="395">
        <f>ROUND(IF('11. Type 1 Emp 2020 FTE'!$I$12=1,IF(E216/70*7&lt;40,E216/70*7/40,1),0),1)</f>
        <v>0</v>
      </c>
      <c r="G216" s="395">
        <f>ROUND(IF('11. Type 1 Emp 2020 FTE'!$I$12=2,IF(E216=0,0,IF(E216/70*7&lt;40,0.5,1)),0),1)</f>
        <v>0</v>
      </c>
    </row>
    <row r="217" spans="1:7" x14ac:dyDescent="0.25">
      <c r="A217" s="297">
        <f t="shared" si="3"/>
        <v>206</v>
      </c>
      <c r="B217" s="501"/>
      <c r="C217" s="515"/>
      <c r="D217" s="297"/>
      <c r="E217" s="505"/>
      <c r="F217" s="395">
        <f>ROUND(IF('11. Type 1 Emp 2020 FTE'!$I$12=1,IF(E217/70*7&lt;40,E217/70*7/40,1),0),1)</f>
        <v>0</v>
      </c>
      <c r="G217" s="395">
        <f>ROUND(IF('11. Type 1 Emp 2020 FTE'!$I$12=2,IF(E217=0,0,IF(E217/70*7&lt;40,0.5,1)),0),1)</f>
        <v>0</v>
      </c>
    </row>
    <row r="218" spans="1:7" x14ac:dyDescent="0.25">
      <c r="A218" s="297">
        <f t="shared" si="3"/>
        <v>207</v>
      </c>
      <c r="B218" s="501"/>
      <c r="C218" s="515"/>
      <c r="D218" s="297"/>
      <c r="E218" s="505"/>
      <c r="F218" s="395">
        <f>ROUND(IF('11. Type 1 Emp 2020 FTE'!$I$12=1,IF(E218/70*7&lt;40,E218/70*7/40,1),0),1)</f>
        <v>0</v>
      </c>
      <c r="G218" s="395">
        <f>ROUND(IF('11. Type 1 Emp 2020 FTE'!$I$12=2,IF(E218=0,0,IF(E218/70*7&lt;40,0.5,1)),0),1)</f>
        <v>0</v>
      </c>
    </row>
    <row r="219" spans="1:7" x14ac:dyDescent="0.25">
      <c r="A219" s="297">
        <f t="shared" si="3"/>
        <v>208</v>
      </c>
      <c r="B219" s="501"/>
      <c r="C219" s="515"/>
      <c r="D219" s="297"/>
      <c r="E219" s="505"/>
      <c r="F219" s="395">
        <f>ROUND(IF('11. Type 1 Emp 2020 FTE'!$I$12=1,IF(E219/70*7&lt;40,E219/70*7/40,1),0),1)</f>
        <v>0</v>
      </c>
      <c r="G219" s="395">
        <f>ROUND(IF('11. Type 1 Emp 2020 FTE'!$I$12=2,IF(E219=0,0,IF(E219/70*7&lt;40,0.5,1)),0),1)</f>
        <v>0</v>
      </c>
    </row>
    <row r="220" spans="1:7" x14ac:dyDescent="0.25">
      <c r="A220" s="297">
        <f t="shared" si="3"/>
        <v>209</v>
      </c>
      <c r="B220" s="501"/>
      <c r="C220" s="515"/>
      <c r="D220" s="297"/>
      <c r="E220" s="505"/>
      <c r="F220" s="395">
        <f>ROUND(IF('11. Type 1 Emp 2020 FTE'!$I$12=1,IF(E220/70*7&lt;40,E220/70*7/40,1),0),1)</f>
        <v>0</v>
      </c>
      <c r="G220" s="395">
        <f>ROUND(IF('11. Type 1 Emp 2020 FTE'!$I$12=2,IF(E220=0,0,IF(E220/70*7&lt;40,0.5,1)),0),1)</f>
        <v>0</v>
      </c>
    </row>
    <row r="221" spans="1:7" x14ac:dyDescent="0.25">
      <c r="A221" s="297">
        <f t="shared" si="3"/>
        <v>210</v>
      </c>
      <c r="B221" s="501"/>
      <c r="C221" s="515"/>
      <c r="D221" s="297"/>
      <c r="E221" s="505"/>
      <c r="F221" s="395">
        <f>ROUND(IF('11. Type 1 Emp 2020 FTE'!$I$12=1,IF(E221/70*7&lt;40,E221/70*7/40,1),0),1)</f>
        <v>0</v>
      </c>
      <c r="G221" s="395">
        <f>ROUND(IF('11. Type 1 Emp 2020 FTE'!$I$12=2,IF(E221=0,0,IF(E221/70*7&lt;40,0.5,1)),0),1)</f>
        <v>0</v>
      </c>
    </row>
    <row r="222" spans="1:7" x14ac:dyDescent="0.25">
      <c r="A222" s="297">
        <f t="shared" si="3"/>
        <v>211</v>
      </c>
      <c r="B222" s="501"/>
      <c r="C222" s="515"/>
      <c r="D222" s="297"/>
      <c r="E222" s="505"/>
      <c r="F222" s="395">
        <f>ROUND(IF('11. Type 1 Emp 2020 FTE'!$I$12=1,IF(E222/70*7&lt;40,E222/70*7/40,1),0),1)</f>
        <v>0</v>
      </c>
      <c r="G222" s="395">
        <f>ROUND(IF('11. Type 1 Emp 2020 FTE'!$I$12=2,IF(E222=0,0,IF(E222/70*7&lt;40,0.5,1)),0),1)</f>
        <v>0</v>
      </c>
    </row>
    <row r="223" spans="1:7" x14ac:dyDescent="0.25">
      <c r="A223" s="297">
        <f t="shared" si="3"/>
        <v>212</v>
      </c>
      <c r="B223" s="501"/>
      <c r="C223" s="515"/>
      <c r="D223" s="297"/>
      <c r="E223" s="505"/>
      <c r="F223" s="395">
        <f>ROUND(IF('11. Type 1 Emp 2020 FTE'!$I$12=1,IF(E223/70*7&lt;40,E223/70*7/40,1),0),1)</f>
        <v>0</v>
      </c>
      <c r="G223" s="395">
        <f>ROUND(IF('11. Type 1 Emp 2020 FTE'!$I$12=2,IF(E223=0,0,IF(E223/70*7&lt;40,0.5,1)),0),1)</f>
        <v>0</v>
      </c>
    </row>
    <row r="224" spans="1:7" x14ac:dyDescent="0.25">
      <c r="A224" s="297">
        <f t="shared" si="3"/>
        <v>213</v>
      </c>
      <c r="B224" s="501"/>
      <c r="C224" s="515"/>
      <c r="D224" s="297"/>
      <c r="E224" s="505"/>
      <c r="F224" s="395">
        <f>ROUND(IF('11. Type 1 Emp 2020 FTE'!$I$12=1,IF(E224/70*7&lt;40,E224/70*7/40,1),0),1)</f>
        <v>0</v>
      </c>
      <c r="G224" s="395">
        <f>ROUND(IF('11. Type 1 Emp 2020 FTE'!$I$12=2,IF(E224=0,0,IF(E224/70*7&lt;40,0.5,1)),0),1)</f>
        <v>0</v>
      </c>
    </row>
    <row r="225" spans="1:7" x14ac:dyDescent="0.25">
      <c r="A225" s="297">
        <f t="shared" si="3"/>
        <v>214</v>
      </c>
      <c r="B225" s="501"/>
      <c r="C225" s="515"/>
      <c r="D225" s="297"/>
      <c r="E225" s="505"/>
      <c r="F225" s="395">
        <f>ROUND(IF('11. Type 1 Emp 2020 FTE'!$I$12=1,IF(E225/70*7&lt;40,E225/70*7/40,1),0),1)</f>
        <v>0</v>
      </c>
      <c r="G225" s="395">
        <f>ROUND(IF('11. Type 1 Emp 2020 FTE'!$I$12=2,IF(E225=0,0,IF(E225/70*7&lt;40,0.5,1)),0),1)</f>
        <v>0</v>
      </c>
    </row>
    <row r="226" spans="1:7" x14ac:dyDescent="0.25">
      <c r="A226" s="297">
        <f t="shared" si="3"/>
        <v>215</v>
      </c>
      <c r="B226" s="501"/>
      <c r="C226" s="515"/>
      <c r="D226" s="297"/>
      <c r="E226" s="505"/>
      <c r="F226" s="395">
        <f>ROUND(IF('11. Type 1 Emp 2020 FTE'!$I$12=1,IF(E226/70*7&lt;40,E226/70*7/40,1),0),1)</f>
        <v>0</v>
      </c>
      <c r="G226" s="395">
        <f>ROUND(IF('11. Type 1 Emp 2020 FTE'!$I$12=2,IF(E226=0,0,IF(E226/70*7&lt;40,0.5,1)),0),1)</f>
        <v>0</v>
      </c>
    </row>
    <row r="227" spans="1:7" x14ac:dyDescent="0.25">
      <c r="A227" s="297">
        <f t="shared" si="3"/>
        <v>216</v>
      </c>
      <c r="B227" s="501"/>
      <c r="C227" s="515"/>
      <c r="D227" s="297"/>
      <c r="E227" s="505"/>
      <c r="F227" s="395">
        <f>ROUND(IF('11. Type 1 Emp 2020 FTE'!$I$12=1,IF(E227/70*7&lt;40,E227/70*7/40,1),0),1)</f>
        <v>0</v>
      </c>
      <c r="G227" s="395">
        <f>ROUND(IF('11. Type 1 Emp 2020 FTE'!$I$12=2,IF(E227=0,0,IF(E227/70*7&lt;40,0.5,1)),0),1)</f>
        <v>0</v>
      </c>
    </row>
    <row r="228" spans="1:7" x14ac:dyDescent="0.25">
      <c r="A228" s="297">
        <f t="shared" si="3"/>
        <v>217</v>
      </c>
      <c r="B228" s="501"/>
      <c r="C228" s="515"/>
      <c r="D228" s="297"/>
      <c r="E228" s="505"/>
      <c r="F228" s="395">
        <f>ROUND(IF('11. Type 1 Emp 2020 FTE'!$I$12=1,IF(E228/70*7&lt;40,E228/70*7/40,1),0),1)</f>
        <v>0</v>
      </c>
      <c r="G228" s="395">
        <f>ROUND(IF('11. Type 1 Emp 2020 FTE'!$I$12=2,IF(E228=0,0,IF(E228/70*7&lt;40,0.5,1)),0),1)</f>
        <v>0</v>
      </c>
    </row>
    <row r="229" spans="1:7" x14ac:dyDescent="0.25">
      <c r="A229" s="297">
        <f t="shared" si="3"/>
        <v>218</v>
      </c>
      <c r="B229" s="501"/>
      <c r="C229" s="515"/>
      <c r="D229" s="297"/>
      <c r="E229" s="505"/>
      <c r="F229" s="395">
        <f>ROUND(IF('11. Type 1 Emp 2020 FTE'!$I$12=1,IF(E229/70*7&lt;40,E229/70*7/40,1),0),1)</f>
        <v>0</v>
      </c>
      <c r="G229" s="395">
        <f>ROUND(IF('11. Type 1 Emp 2020 FTE'!$I$12=2,IF(E229=0,0,IF(E229/70*7&lt;40,0.5,1)),0),1)</f>
        <v>0</v>
      </c>
    </row>
    <row r="230" spans="1:7" x14ac:dyDescent="0.25">
      <c r="A230" s="297">
        <f t="shared" si="3"/>
        <v>219</v>
      </c>
      <c r="B230" s="501"/>
      <c r="C230" s="515"/>
      <c r="D230" s="297"/>
      <c r="E230" s="505"/>
      <c r="F230" s="395">
        <f>ROUND(IF('11. Type 1 Emp 2020 FTE'!$I$12=1,IF(E230/70*7&lt;40,E230/70*7/40,1),0),1)</f>
        <v>0</v>
      </c>
      <c r="G230" s="395">
        <f>ROUND(IF('11. Type 1 Emp 2020 FTE'!$I$12=2,IF(E230=0,0,IF(E230/70*7&lt;40,0.5,1)),0),1)</f>
        <v>0</v>
      </c>
    </row>
    <row r="231" spans="1:7" x14ac:dyDescent="0.25">
      <c r="A231" s="297">
        <f t="shared" si="3"/>
        <v>220</v>
      </c>
      <c r="B231" s="501"/>
      <c r="C231" s="515"/>
      <c r="D231" s="297"/>
      <c r="E231" s="505"/>
      <c r="F231" s="395">
        <f>ROUND(IF('11. Type 1 Emp 2020 FTE'!$I$12=1,IF(E231/70*7&lt;40,E231/70*7/40,1),0),1)</f>
        <v>0</v>
      </c>
      <c r="G231" s="395">
        <f>ROUND(IF('11. Type 1 Emp 2020 FTE'!$I$12=2,IF(E231=0,0,IF(E231/70*7&lt;40,0.5,1)),0),1)</f>
        <v>0</v>
      </c>
    </row>
    <row r="232" spans="1:7" x14ac:dyDescent="0.25">
      <c r="A232" s="297">
        <f t="shared" si="3"/>
        <v>221</v>
      </c>
      <c r="B232" s="501"/>
      <c r="C232" s="515"/>
      <c r="D232" s="297"/>
      <c r="E232" s="505"/>
      <c r="F232" s="395">
        <f>ROUND(IF('11. Type 1 Emp 2020 FTE'!$I$12=1,IF(E232/70*7&lt;40,E232/70*7/40,1),0),1)</f>
        <v>0</v>
      </c>
      <c r="G232" s="395">
        <f>ROUND(IF('11. Type 1 Emp 2020 FTE'!$I$12=2,IF(E232=0,0,IF(E232/70*7&lt;40,0.5,1)),0),1)</f>
        <v>0</v>
      </c>
    </row>
    <row r="233" spans="1:7" x14ac:dyDescent="0.25">
      <c r="A233" s="297">
        <f t="shared" si="3"/>
        <v>222</v>
      </c>
      <c r="B233" s="501"/>
      <c r="C233" s="515"/>
      <c r="D233" s="297"/>
      <c r="E233" s="505"/>
      <c r="F233" s="395">
        <f>ROUND(IF('11. Type 1 Emp 2020 FTE'!$I$12=1,IF(E233/70*7&lt;40,E233/70*7/40,1),0),1)</f>
        <v>0</v>
      </c>
      <c r="G233" s="395">
        <f>ROUND(IF('11. Type 1 Emp 2020 FTE'!$I$12=2,IF(E233=0,0,IF(E233/70*7&lt;40,0.5,1)),0),1)</f>
        <v>0</v>
      </c>
    </row>
    <row r="234" spans="1:7" x14ac:dyDescent="0.25">
      <c r="A234" s="297">
        <f t="shared" si="3"/>
        <v>223</v>
      </c>
      <c r="B234" s="501"/>
      <c r="C234" s="515"/>
      <c r="D234" s="297"/>
      <c r="E234" s="505"/>
      <c r="F234" s="395">
        <f>ROUND(IF('11. Type 1 Emp 2020 FTE'!$I$12=1,IF(E234/70*7&lt;40,E234/70*7/40,1),0),1)</f>
        <v>0</v>
      </c>
      <c r="G234" s="395">
        <f>ROUND(IF('11. Type 1 Emp 2020 FTE'!$I$12=2,IF(E234=0,0,IF(E234/70*7&lt;40,0.5,1)),0),1)</f>
        <v>0</v>
      </c>
    </row>
    <row r="235" spans="1:7" x14ac:dyDescent="0.25">
      <c r="A235" s="297">
        <f t="shared" si="3"/>
        <v>224</v>
      </c>
      <c r="B235" s="501"/>
      <c r="C235" s="515"/>
      <c r="D235" s="297"/>
      <c r="E235" s="505"/>
      <c r="F235" s="395">
        <f>ROUND(IF('11. Type 1 Emp 2020 FTE'!$I$12=1,IF(E235/70*7&lt;40,E235/70*7/40,1),0),1)</f>
        <v>0</v>
      </c>
      <c r="G235" s="395">
        <f>ROUND(IF('11. Type 1 Emp 2020 FTE'!$I$12=2,IF(E235=0,0,IF(E235/70*7&lt;40,0.5,1)),0),1)</f>
        <v>0</v>
      </c>
    </row>
    <row r="236" spans="1:7" x14ac:dyDescent="0.25">
      <c r="A236" s="297">
        <f t="shared" si="3"/>
        <v>225</v>
      </c>
      <c r="B236" s="501"/>
      <c r="C236" s="515"/>
      <c r="D236" s="297"/>
      <c r="E236" s="505"/>
      <c r="F236" s="395">
        <f>ROUND(IF('11. Type 1 Emp 2020 FTE'!$I$12=1,IF(E236/70*7&lt;40,E236/70*7/40,1),0),1)</f>
        <v>0</v>
      </c>
      <c r="G236" s="395">
        <f>ROUND(IF('11. Type 1 Emp 2020 FTE'!$I$12=2,IF(E236=0,0,IF(E236/70*7&lt;40,0.5,1)),0),1)</f>
        <v>0</v>
      </c>
    </row>
    <row r="237" spans="1:7" x14ac:dyDescent="0.25">
      <c r="A237" s="297">
        <f t="shared" si="3"/>
        <v>226</v>
      </c>
      <c r="B237" s="501"/>
      <c r="C237" s="515"/>
      <c r="D237" s="297"/>
      <c r="E237" s="505"/>
      <c r="F237" s="395">
        <f>ROUND(IF('11. Type 1 Emp 2020 FTE'!$I$12=1,IF(E237/70*7&lt;40,E237/70*7/40,1),0),1)</f>
        <v>0</v>
      </c>
      <c r="G237" s="395">
        <f>ROUND(IF('11. Type 1 Emp 2020 FTE'!$I$12=2,IF(E237=0,0,IF(E237/70*7&lt;40,0.5,1)),0),1)</f>
        <v>0</v>
      </c>
    </row>
    <row r="238" spans="1:7" x14ac:dyDescent="0.25">
      <c r="A238" s="297">
        <f t="shared" si="3"/>
        <v>227</v>
      </c>
      <c r="B238" s="501"/>
      <c r="C238" s="515"/>
      <c r="D238" s="297"/>
      <c r="E238" s="505"/>
      <c r="F238" s="395">
        <f>ROUND(IF('11. Type 1 Emp 2020 FTE'!$I$12=1,IF(E238/70*7&lt;40,E238/70*7/40,1),0),1)</f>
        <v>0</v>
      </c>
      <c r="G238" s="395">
        <f>ROUND(IF('11. Type 1 Emp 2020 FTE'!$I$12=2,IF(E238=0,0,IF(E238/70*7&lt;40,0.5,1)),0),1)</f>
        <v>0</v>
      </c>
    </row>
    <row r="239" spans="1:7" x14ac:dyDescent="0.25">
      <c r="A239" s="297">
        <f t="shared" si="3"/>
        <v>228</v>
      </c>
      <c r="B239" s="501"/>
      <c r="C239" s="515"/>
      <c r="D239" s="297"/>
      <c r="E239" s="505"/>
      <c r="F239" s="395">
        <f>ROUND(IF('11. Type 1 Emp 2020 FTE'!$I$12=1,IF(E239/70*7&lt;40,E239/70*7/40,1),0),1)</f>
        <v>0</v>
      </c>
      <c r="G239" s="395">
        <f>ROUND(IF('11. Type 1 Emp 2020 FTE'!$I$12=2,IF(E239=0,0,IF(E239/70*7&lt;40,0.5,1)),0),1)</f>
        <v>0</v>
      </c>
    </row>
    <row r="240" spans="1:7" x14ac:dyDescent="0.25">
      <c r="A240" s="297">
        <f t="shared" si="3"/>
        <v>229</v>
      </c>
      <c r="B240" s="501"/>
      <c r="C240" s="515"/>
      <c r="D240" s="297"/>
      <c r="E240" s="505"/>
      <c r="F240" s="395">
        <f>ROUND(IF('11. Type 1 Emp 2020 FTE'!$I$12=1,IF(E240/70*7&lt;40,E240/70*7/40,1),0),1)</f>
        <v>0</v>
      </c>
      <c r="G240" s="395">
        <f>ROUND(IF('11. Type 1 Emp 2020 FTE'!$I$12=2,IF(E240=0,0,IF(E240/70*7&lt;40,0.5,1)),0),1)</f>
        <v>0</v>
      </c>
    </row>
    <row r="241" spans="1:7" x14ac:dyDescent="0.25">
      <c r="A241" s="297">
        <f t="shared" si="3"/>
        <v>230</v>
      </c>
      <c r="B241" s="501"/>
      <c r="C241" s="515"/>
      <c r="D241" s="297"/>
      <c r="E241" s="505"/>
      <c r="F241" s="395">
        <f>ROUND(IF('11. Type 1 Emp 2020 FTE'!$I$12=1,IF(E241/70*7&lt;40,E241/70*7/40,1),0),1)</f>
        <v>0</v>
      </c>
      <c r="G241" s="395">
        <f>ROUND(IF('11. Type 1 Emp 2020 FTE'!$I$12=2,IF(E241=0,0,IF(E241/70*7&lt;40,0.5,1)),0),1)</f>
        <v>0</v>
      </c>
    </row>
    <row r="242" spans="1:7" x14ac:dyDescent="0.25">
      <c r="A242" s="297">
        <f t="shared" si="3"/>
        <v>231</v>
      </c>
      <c r="B242" s="501"/>
      <c r="C242" s="515"/>
      <c r="D242" s="297"/>
      <c r="E242" s="505"/>
      <c r="F242" s="395">
        <f>ROUND(IF('11. Type 1 Emp 2020 FTE'!$I$12=1,IF(E242/70*7&lt;40,E242/70*7/40,1),0),1)</f>
        <v>0</v>
      </c>
      <c r="G242" s="395">
        <f>ROUND(IF('11. Type 1 Emp 2020 FTE'!$I$12=2,IF(E242=0,0,IF(E242/70*7&lt;40,0.5,1)),0),1)</f>
        <v>0</v>
      </c>
    </row>
    <row r="243" spans="1:7" x14ac:dyDescent="0.25">
      <c r="A243" s="297">
        <f t="shared" si="3"/>
        <v>232</v>
      </c>
      <c r="B243" s="501"/>
      <c r="C243" s="515"/>
      <c r="D243" s="297"/>
      <c r="E243" s="505"/>
      <c r="F243" s="395">
        <f>ROUND(IF('11. Type 1 Emp 2020 FTE'!$I$12=1,IF(E243/70*7&lt;40,E243/70*7/40,1),0),1)</f>
        <v>0</v>
      </c>
      <c r="G243" s="395">
        <f>ROUND(IF('11. Type 1 Emp 2020 FTE'!$I$12=2,IF(E243=0,0,IF(E243/70*7&lt;40,0.5,1)),0),1)</f>
        <v>0</v>
      </c>
    </row>
    <row r="244" spans="1:7" x14ac:dyDescent="0.25">
      <c r="A244" s="297">
        <f t="shared" si="3"/>
        <v>233</v>
      </c>
      <c r="B244" s="501"/>
      <c r="C244" s="515"/>
      <c r="D244" s="297"/>
      <c r="E244" s="505"/>
      <c r="F244" s="395">
        <f>ROUND(IF('11. Type 1 Emp 2020 FTE'!$I$12=1,IF(E244/70*7&lt;40,E244/70*7/40,1),0),1)</f>
        <v>0</v>
      </c>
      <c r="G244" s="395">
        <f>ROUND(IF('11. Type 1 Emp 2020 FTE'!$I$12=2,IF(E244=0,0,IF(E244/70*7&lt;40,0.5,1)),0),1)</f>
        <v>0</v>
      </c>
    </row>
    <row r="245" spans="1:7" x14ac:dyDescent="0.25">
      <c r="A245" s="297">
        <f t="shared" si="3"/>
        <v>234</v>
      </c>
      <c r="B245" s="501"/>
      <c r="C245" s="515"/>
      <c r="D245" s="297"/>
      <c r="E245" s="505"/>
      <c r="F245" s="395">
        <f>ROUND(IF('11. Type 1 Emp 2020 FTE'!$I$12=1,IF(E245/70*7&lt;40,E245/70*7/40,1),0),1)</f>
        <v>0</v>
      </c>
      <c r="G245" s="395">
        <f>ROUND(IF('11. Type 1 Emp 2020 FTE'!$I$12=2,IF(E245=0,0,IF(E245/70*7&lt;40,0.5,1)),0),1)</f>
        <v>0</v>
      </c>
    </row>
    <row r="246" spans="1:7" x14ac:dyDescent="0.25">
      <c r="A246" s="297">
        <f t="shared" si="3"/>
        <v>235</v>
      </c>
      <c r="B246" s="501"/>
      <c r="C246" s="515"/>
      <c r="D246" s="297"/>
      <c r="E246" s="505"/>
      <c r="F246" s="395">
        <f>ROUND(IF('11. Type 1 Emp 2020 FTE'!$I$12=1,IF(E246/70*7&lt;40,E246/70*7/40,1),0),1)</f>
        <v>0</v>
      </c>
      <c r="G246" s="395">
        <f>ROUND(IF('11. Type 1 Emp 2020 FTE'!$I$12=2,IF(E246=0,0,IF(E246/70*7&lt;40,0.5,1)),0),1)</f>
        <v>0</v>
      </c>
    </row>
    <row r="247" spans="1:7" x14ac:dyDescent="0.25">
      <c r="A247" s="297">
        <f t="shared" si="3"/>
        <v>236</v>
      </c>
      <c r="B247" s="501"/>
      <c r="C247" s="515"/>
      <c r="D247" s="297"/>
      <c r="E247" s="505"/>
      <c r="F247" s="395">
        <f>ROUND(IF('11. Type 1 Emp 2020 FTE'!$I$12=1,IF(E247/70*7&lt;40,E247/70*7/40,1),0),1)</f>
        <v>0</v>
      </c>
      <c r="G247" s="395">
        <f>ROUND(IF('11. Type 1 Emp 2020 FTE'!$I$12=2,IF(E247=0,0,IF(E247/70*7&lt;40,0.5,1)),0),1)</f>
        <v>0</v>
      </c>
    </row>
    <row r="248" spans="1:7" x14ac:dyDescent="0.25">
      <c r="A248" s="297">
        <f t="shared" si="3"/>
        <v>237</v>
      </c>
      <c r="B248" s="501"/>
      <c r="C248" s="515"/>
      <c r="D248" s="297"/>
      <c r="E248" s="505"/>
      <c r="F248" s="395">
        <f>ROUND(IF('11. Type 1 Emp 2020 FTE'!$I$12=1,IF(E248/70*7&lt;40,E248/70*7/40,1),0),1)</f>
        <v>0</v>
      </c>
      <c r="G248" s="395">
        <f>ROUND(IF('11. Type 1 Emp 2020 FTE'!$I$12=2,IF(E248=0,0,IF(E248/70*7&lt;40,0.5,1)),0),1)</f>
        <v>0</v>
      </c>
    </row>
    <row r="249" spans="1:7" x14ac:dyDescent="0.25">
      <c r="A249" s="297">
        <f t="shared" si="3"/>
        <v>238</v>
      </c>
      <c r="B249" s="501"/>
      <c r="C249" s="515"/>
      <c r="D249" s="297"/>
      <c r="E249" s="505"/>
      <c r="F249" s="395">
        <f>ROUND(IF('11. Type 1 Emp 2020 FTE'!$I$12=1,IF(E249/70*7&lt;40,E249/70*7/40,1),0),1)</f>
        <v>0</v>
      </c>
      <c r="G249" s="395">
        <f>ROUND(IF('11. Type 1 Emp 2020 FTE'!$I$12=2,IF(E249=0,0,IF(E249/70*7&lt;40,0.5,1)),0),1)</f>
        <v>0</v>
      </c>
    </row>
    <row r="250" spans="1:7" x14ac:dyDescent="0.25">
      <c r="A250" s="297">
        <f t="shared" si="3"/>
        <v>239</v>
      </c>
      <c r="B250" s="501"/>
      <c r="C250" s="515"/>
      <c r="D250" s="297"/>
      <c r="E250" s="505"/>
      <c r="F250" s="395">
        <f>ROUND(IF('11. Type 1 Emp 2020 FTE'!$I$12=1,IF(E250/70*7&lt;40,E250/70*7/40,1),0),1)</f>
        <v>0</v>
      </c>
      <c r="G250" s="395">
        <f>ROUND(IF('11. Type 1 Emp 2020 FTE'!$I$12=2,IF(E250=0,0,IF(E250/70*7&lt;40,0.5,1)),0),1)</f>
        <v>0</v>
      </c>
    </row>
    <row r="251" spans="1:7" x14ac:dyDescent="0.25">
      <c r="A251" s="297">
        <f t="shared" si="3"/>
        <v>240</v>
      </c>
      <c r="B251" s="501"/>
      <c r="C251" s="515"/>
      <c r="D251" s="297"/>
      <c r="E251" s="505"/>
      <c r="F251" s="395">
        <f>ROUND(IF('11. Type 1 Emp 2020 FTE'!$I$12=1,IF(E251/70*7&lt;40,E251/70*7/40,1),0),1)</f>
        <v>0</v>
      </c>
      <c r="G251" s="395">
        <f>ROUND(IF('11. Type 1 Emp 2020 FTE'!$I$12=2,IF(E251=0,0,IF(E251/70*7&lt;40,0.5,1)),0),1)</f>
        <v>0</v>
      </c>
    </row>
    <row r="252" spans="1:7" x14ac:dyDescent="0.25">
      <c r="A252" s="297">
        <f t="shared" si="3"/>
        <v>241</v>
      </c>
      <c r="B252" s="501"/>
      <c r="C252" s="515"/>
      <c r="D252" s="297"/>
      <c r="E252" s="505"/>
      <c r="F252" s="395">
        <f>ROUND(IF('11. Type 1 Emp 2020 FTE'!$I$12=1,IF(E252/70*7&lt;40,E252/70*7/40,1),0),1)</f>
        <v>0</v>
      </c>
      <c r="G252" s="395">
        <f>ROUND(IF('11. Type 1 Emp 2020 FTE'!$I$12=2,IF(E252=0,0,IF(E252/70*7&lt;40,0.5,1)),0),1)</f>
        <v>0</v>
      </c>
    </row>
    <row r="253" spans="1:7" x14ac:dyDescent="0.25">
      <c r="A253" s="297">
        <f t="shared" si="3"/>
        <v>242</v>
      </c>
      <c r="B253" s="501"/>
      <c r="C253" s="515"/>
      <c r="D253" s="297"/>
      <c r="E253" s="505"/>
      <c r="F253" s="395">
        <f>ROUND(IF('11. Type 1 Emp 2020 FTE'!$I$12=1,IF(E253/70*7&lt;40,E253/70*7/40,1),0),1)</f>
        <v>0</v>
      </c>
      <c r="G253" s="395">
        <f>ROUND(IF('11. Type 1 Emp 2020 FTE'!$I$12=2,IF(E253=0,0,IF(E253/70*7&lt;40,0.5,1)),0),1)</f>
        <v>0</v>
      </c>
    </row>
    <row r="254" spans="1:7" x14ac:dyDescent="0.25">
      <c r="A254" s="297">
        <f t="shared" si="3"/>
        <v>243</v>
      </c>
      <c r="B254" s="501"/>
      <c r="C254" s="515"/>
      <c r="D254" s="297"/>
      <c r="E254" s="505"/>
      <c r="F254" s="395">
        <f>ROUND(IF('11. Type 1 Emp 2020 FTE'!$I$12=1,IF(E254/70*7&lt;40,E254/70*7/40,1),0),1)</f>
        <v>0</v>
      </c>
      <c r="G254" s="395">
        <f>ROUND(IF('11. Type 1 Emp 2020 FTE'!$I$12=2,IF(E254=0,0,IF(E254/70*7&lt;40,0.5,1)),0),1)</f>
        <v>0</v>
      </c>
    </row>
    <row r="255" spans="1:7" x14ac:dyDescent="0.25">
      <c r="A255" s="297">
        <f t="shared" si="3"/>
        <v>244</v>
      </c>
      <c r="B255" s="501"/>
      <c r="C255" s="515"/>
      <c r="D255" s="297"/>
      <c r="E255" s="505"/>
      <c r="F255" s="395">
        <f>ROUND(IF('11. Type 1 Emp 2020 FTE'!$I$12=1,IF(E255/70*7&lt;40,E255/70*7/40,1),0),1)</f>
        <v>0</v>
      </c>
      <c r="G255" s="395">
        <f>ROUND(IF('11. Type 1 Emp 2020 FTE'!$I$12=2,IF(E255=0,0,IF(E255/70*7&lt;40,0.5,1)),0),1)</f>
        <v>0</v>
      </c>
    </row>
    <row r="256" spans="1:7" x14ac:dyDescent="0.25">
      <c r="A256" s="297">
        <f t="shared" si="3"/>
        <v>245</v>
      </c>
      <c r="B256" s="501"/>
      <c r="C256" s="515"/>
      <c r="D256" s="297"/>
      <c r="E256" s="505"/>
      <c r="F256" s="395">
        <f>ROUND(IF('11. Type 1 Emp 2020 FTE'!$I$12=1,IF(E256/70*7&lt;40,E256/70*7/40,1),0),1)</f>
        <v>0</v>
      </c>
      <c r="G256" s="395">
        <f>ROUND(IF('11. Type 1 Emp 2020 FTE'!$I$12=2,IF(E256=0,0,IF(E256/70*7&lt;40,0.5,1)),0),1)</f>
        <v>0</v>
      </c>
    </row>
    <row r="257" spans="1:7" x14ac:dyDescent="0.25">
      <c r="A257" s="297">
        <f t="shared" si="3"/>
        <v>246</v>
      </c>
      <c r="B257" s="501"/>
      <c r="C257" s="515"/>
      <c r="D257" s="297"/>
      <c r="E257" s="505"/>
      <c r="F257" s="395">
        <f>ROUND(IF('11. Type 1 Emp 2020 FTE'!$I$12=1,IF(E257/70*7&lt;40,E257/70*7/40,1),0),1)</f>
        <v>0</v>
      </c>
      <c r="G257" s="395">
        <f>ROUND(IF('11. Type 1 Emp 2020 FTE'!$I$12=2,IF(E257=0,0,IF(E257/70*7&lt;40,0.5,1)),0),1)</f>
        <v>0</v>
      </c>
    </row>
    <row r="258" spans="1:7" x14ac:dyDescent="0.25">
      <c r="A258" s="297">
        <f t="shared" si="3"/>
        <v>247</v>
      </c>
      <c r="B258" s="501"/>
      <c r="C258" s="515"/>
      <c r="D258" s="297"/>
      <c r="E258" s="505"/>
      <c r="F258" s="395">
        <f>ROUND(IF('11. Type 1 Emp 2020 FTE'!$I$12=1,IF(E258/70*7&lt;40,E258/70*7/40,1),0),1)</f>
        <v>0</v>
      </c>
      <c r="G258" s="395">
        <f>ROUND(IF('11. Type 1 Emp 2020 FTE'!$I$12=2,IF(E258=0,0,IF(E258/70*7&lt;40,0.5,1)),0),1)</f>
        <v>0</v>
      </c>
    </row>
    <row r="259" spans="1:7" x14ac:dyDescent="0.25">
      <c r="A259" s="297">
        <f t="shared" si="3"/>
        <v>248</v>
      </c>
      <c r="B259" s="501"/>
      <c r="C259" s="515"/>
      <c r="D259" s="297"/>
      <c r="E259" s="505"/>
      <c r="F259" s="395">
        <f>ROUND(IF('11. Type 1 Emp 2020 FTE'!$I$12=1,IF(E259/70*7&lt;40,E259/70*7/40,1),0),1)</f>
        <v>0</v>
      </c>
      <c r="G259" s="395">
        <f>ROUND(IF('11. Type 1 Emp 2020 FTE'!$I$12=2,IF(E259=0,0,IF(E259/70*7&lt;40,0.5,1)),0),1)</f>
        <v>0</v>
      </c>
    </row>
    <row r="260" spans="1:7" x14ac:dyDescent="0.25">
      <c r="A260" s="297">
        <f t="shared" si="3"/>
        <v>249</v>
      </c>
      <c r="B260" s="501"/>
      <c r="C260" s="515"/>
      <c r="D260" s="297"/>
      <c r="E260" s="505"/>
      <c r="F260" s="395">
        <f>ROUND(IF('11. Type 1 Emp 2020 FTE'!$I$12=1,IF(E260/70*7&lt;40,E260/70*7/40,1),0),1)</f>
        <v>0</v>
      </c>
      <c r="G260" s="395">
        <f>ROUND(IF('11. Type 1 Emp 2020 FTE'!$I$12=2,IF(E260=0,0,IF(E260/70*7&lt;40,0.5,1)),0),1)</f>
        <v>0</v>
      </c>
    </row>
    <row r="261" spans="1:7" x14ac:dyDescent="0.25">
      <c r="A261" s="297">
        <f t="shared" si="3"/>
        <v>250</v>
      </c>
      <c r="B261" s="501"/>
      <c r="C261" s="515"/>
      <c r="D261" s="297"/>
      <c r="E261" s="505"/>
      <c r="F261" s="395">
        <f>ROUND(IF('11. Type 1 Emp 2020 FTE'!$I$12=1,IF(E261/70*7&lt;40,E261/70*7/40,1),0),1)</f>
        <v>0</v>
      </c>
      <c r="G261" s="395">
        <f>ROUND(IF('11. Type 1 Emp 2020 FTE'!$I$12=2,IF(E261=0,0,IF(E261/70*7&lt;40,0.5,1)),0),1)</f>
        <v>0</v>
      </c>
    </row>
    <row r="262" spans="1:7" x14ac:dyDescent="0.25">
      <c r="A262" s="297">
        <f t="shared" si="3"/>
        <v>251</v>
      </c>
      <c r="B262" s="501"/>
      <c r="C262" s="515"/>
      <c r="D262" s="297"/>
      <c r="E262" s="505"/>
      <c r="F262" s="395">
        <f>ROUND(IF('11. Type 1 Emp 2020 FTE'!$I$12=1,IF(E262/70*7&lt;40,E262/70*7/40,1),0),1)</f>
        <v>0</v>
      </c>
      <c r="G262" s="395">
        <f>ROUND(IF('11. Type 1 Emp 2020 FTE'!$I$12=2,IF(E262=0,0,IF(E262/70*7&lt;40,0.5,1)),0),1)</f>
        <v>0</v>
      </c>
    </row>
    <row r="263" spans="1:7" x14ac:dyDescent="0.25">
      <c r="A263" s="297">
        <f t="shared" si="3"/>
        <v>252</v>
      </c>
      <c r="B263" s="501"/>
      <c r="C263" s="515"/>
      <c r="D263" s="297"/>
      <c r="E263" s="505"/>
      <c r="F263" s="395">
        <f>ROUND(IF('11. Type 1 Emp 2020 FTE'!$I$12=1,IF(E263/70*7&lt;40,E263/70*7/40,1),0),1)</f>
        <v>0</v>
      </c>
      <c r="G263" s="395">
        <f>ROUND(IF('11. Type 1 Emp 2020 FTE'!$I$12=2,IF(E263=0,0,IF(E263/70*7&lt;40,0.5,1)),0),1)</f>
        <v>0</v>
      </c>
    </row>
    <row r="264" spans="1:7" x14ac:dyDescent="0.25">
      <c r="A264" s="297">
        <f t="shared" si="3"/>
        <v>253</v>
      </c>
      <c r="B264" s="501"/>
      <c r="C264" s="515"/>
      <c r="D264" s="297"/>
      <c r="E264" s="505"/>
      <c r="F264" s="395">
        <f>ROUND(IF('11. Type 1 Emp 2020 FTE'!$I$12=1,IF(E264/70*7&lt;40,E264/70*7/40,1),0),1)</f>
        <v>0</v>
      </c>
      <c r="G264" s="395">
        <f>ROUND(IF('11. Type 1 Emp 2020 FTE'!$I$12=2,IF(E264=0,0,IF(E264/70*7&lt;40,0.5,1)),0),1)</f>
        <v>0</v>
      </c>
    </row>
    <row r="265" spans="1:7" x14ac:dyDescent="0.25">
      <c r="A265" s="297">
        <f t="shared" si="3"/>
        <v>254</v>
      </c>
      <c r="B265" s="501"/>
      <c r="C265" s="515"/>
      <c r="D265" s="297"/>
      <c r="E265" s="505"/>
      <c r="F265" s="395">
        <f>ROUND(IF('11. Type 1 Emp 2020 FTE'!$I$12=1,IF(E265/70*7&lt;40,E265/70*7/40,1),0),1)</f>
        <v>0</v>
      </c>
      <c r="G265" s="395">
        <f>ROUND(IF('11. Type 1 Emp 2020 FTE'!$I$12=2,IF(E265=0,0,IF(E265/70*7&lt;40,0.5,1)),0),1)</f>
        <v>0</v>
      </c>
    </row>
    <row r="266" spans="1:7" x14ac:dyDescent="0.25">
      <c r="A266" s="297">
        <f t="shared" si="3"/>
        <v>255</v>
      </c>
      <c r="B266" s="501"/>
      <c r="C266" s="515"/>
      <c r="D266" s="297"/>
      <c r="E266" s="505"/>
      <c r="F266" s="395">
        <f>ROUND(IF('11. Type 1 Emp 2020 FTE'!$I$12=1,IF(E266/70*7&lt;40,E266/70*7/40,1),0),1)</f>
        <v>0</v>
      </c>
      <c r="G266" s="395">
        <f>ROUND(IF('11. Type 1 Emp 2020 FTE'!$I$12=2,IF(E266=0,0,IF(E266/70*7&lt;40,0.5,1)),0),1)</f>
        <v>0</v>
      </c>
    </row>
    <row r="267" spans="1:7" x14ac:dyDescent="0.25">
      <c r="A267" s="297">
        <f t="shared" si="3"/>
        <v>256</v>
      </c>
      <c r="B267" s="501"/>
      <c r="C267" s="515"/>
      <c r="D267" s="297"/>
      <c r="E267" s="505"/>
      <c r="F267" s="395">
        <f>ROUND(IF('11. Type 1 Emp 2020 FTE'!$I$12=1,IF(E267/70*7&lt;40,E267/70*7/40,1),0),1)</f>
        <v>0</v>
      </c>
      <c r="G267" s="395">
        <f>ROUND(IF('11. Type 1 Emp 2020 FTE'!$I$12=2,IF(E267=0,0,IF(E267/70*7&lt;40,0.5,1)),0),1)</f>
        <v>0</v>
      </c>
    </row>
    <row r="268" spans="1:7" x14ac:dyDescent="0.25">
      <c r="A268" s="297">
        <f t="shared" si="3"/>
        <v>257</v>
      </c>
      <c r="B268" s="501"/>
      <c r="C268" s="515"/>
      <c r="D268" s="297"/>
      <c r="E268" s="505"/>
      <c r="F268" s="395">
        <f>ROUND(IF('11. Type 1 Emp 2020 FTE'!$I$12=1,IF(E268/70*7&lt;40,E268/70*7/40,1),0),1)</f>
        <v>0</v>
      </c>
      <c r="G268" s="395">
        <f>ROUND(IF('11. Type 1 Emp 2020 FTE'!$I$12=2,IF(E268=0,0,IF(E268/70*7&lt;40,0.5,1)),0),1)</f>
        <v>0</v>
      </c>
    </row>
    <row r="269" spans="1:7" x14ac:dyDescent="0.25">
      <c r="A269" s="297">
        <f t="shared" si="3"/>
        <v>258</v>
      </c>
      <c r="B269" s="501"/>
      <c r="C269" s="515"/>
      <c r="D269" s="297"/>
      <c r="E269" s="505"/>
      <c r="F269" s="395">
        <f>ROUND(IF('11. Type 1 Emp 2020 FTE'!$I$12=1,IF(E269/70*7&lt;40,E269/70*7/40,1),0),1)</f>
        <v>0</v>
      </c>
      <c r="G269" s="395">
        <f>ROUND(IF('11. Type 1 Emp 2020 FTE'!$I$12=2,IF(E269=0,0,IF(E269/70*7&lt;40,0.5,1)),0),1)</f>
        <v>0</v>
      </c>
    </row>
    <row r="270" spans="1:7" x14ac:dyDescent="0.25">
      <c r="A270" s="297">
        <f t="shared" ref="A270:A333" si="4">+A269+1</f>
        <v>259</v>
      </c>
      <c r="B270" s="501"/>
      <c r="C270" s="515"/>
      <c r="D270" s="297"/>
      <c r="E270" s="505"/>
      <c r="F270" s="395">
        <f>ROUND(IF('11. Type 1 Emp 2020 FTE'!$I$12=1,IF(E270/70*7&lt;40,E270/70*7/40,1),0),1)</f>
        <v>0</v>
      </c>
      <c r="G270" s="395">
        <f>ROUND(IF('11. Type 1 Emp 2020 FTE'!$I$12=2,IF(E270=0,0,IF(E270/70*7&lt;40,0.5,1)),0),1)</f>
        <v>0</v>
      </c>
    </row>
    <row r="271" spans="1:7" x14ac:dyDescent="0.25">
      <c r="A271" s="297">
        <f t="shared" si="4"/>
        <v>260</v>
      </c>
      <c r="B271" s="501"/>
      <c r="C271" s="515"/>
      <c r="D271" s="297"/>
      <c r="E271" s="505"/>
      <c r="F271" s="395">
        <f>ROUND(IF('11. Type 1 Emp 2020 FTE'!$I$12=1,IF(E271/70*7&lt;40,E271/70*7/40,1),0),1)</f>
        <v>0</v>
      </c>
      <c r="G271" s="395">
        <f>ROUND(IF('11. Type 1 Emp 2020 FTE'!$I$12=2,IF(E271=0,0,IF(E271/70*7&lt;40,0.5,1)),0),1)</f>
        <v>0</v>
      </c>
    </row>
    <row r="272" spans="1:7" x14ac:dyDescent="0.25">
      <c r="A272" s="297">
        <f t="shared" si="4"/>
        <v>261</v>
      </c>
      <c r="B272" s="501"/>
      <c r="C272" s="515"/>
      <c r="D272" s="297"/>
      <c r="E272" s="505"/>
      <c r="F272" s="395">
        <f>ROUND(IF('11. Type 1 Emp 2020 FTE'!$I$12=1,IF(E272/70*7&lt;40,E272/70*7/40,1),0),1)</f>
        <v>0</v>
      </c>
      <c r="G272" s="395">
        <f>ROUND(IF('11. Type 1 Emp 2020 FTE'!$I$12=2,IF(E272=0,0,IF(E272/70*7&lt;40,0.5,1)),0),1)</f>
        <v>0</v>
      </c>
    </row>
    <row r="273" spans="1:7" x14ac:dyDescent="0.25">
      <c r="A273" s="297">
        <f t="shared" si="4"/>
        <v>262</v>
      </c>
      <c r="B273" s="501"/>
      <c r="C273" s="515"/>
      <c r="D273" s="297"/>
      <c r="E273" s="505"/>
      <c r="F273" s="395">
        <f>ROUND(IF('11. Type 1 Emp 2020 FTE'!$I$12=1,IF(E273/70*7&lt;40,E273/70*7/40,1),0),1)</f>
        <v>0</v>
      </c>
      <c r="G273" s="395">
        <f>ROUND(IF('11. Type 1 Emp 2020 FTE'!$I$12=2,IF(E273=0,0,IF(E273/70*7&lt;40,0.5,1)),0),1)</f>
        <v>0</v>
      </c>
    </row>
    <row r="274" spans="1:7" x14ac:dyDescent="0.25">
      <c r="A274" s="297">
        <f t="shared" si="4"/>
        <v>263</v>
      </c>
      <c r="B274" s="501"/>
      <c r="C274" s="515"/>
      <c r="D274" s="297"/>
      <c r="E274" s="505"/>
      <c r="F274" s="395">
        <f>ROUND(IF('11. Type 1 Emp 2020 FTE'!$I$12=1,IF(E274/70*7&lt;40,E274/70*7/40,1),0),1)</f>
        <v>0</v>
      </c>
      <c r="G274" s="395">
        <f>ROUND(IF('11. Type 1 Emp 2020 FTE'!$I$12=2,IF(E274=0,0,IF(E274/70*7&lt;40,0.5,1)),0),1)</f>
        <v>0</v>
      </c>
    </row>
    <row r="275" spans="1:7" x14ac:dyDescent="0.25">
      <c r="A275" s="297">
        <f t="shared" si="4"/>
        <v>264</v>
      </c>
      <c r="B275" s="501"/>
      <c r="C275" s="515"/>
      <c r="D275" s="297"/>
      <c r="E275" s="505"/>
      <c r="F275" s="395">
        <f>ROUND(IF('11. Type 1 Emp 2020 FTE'!$I$12=1,IF(E275/70*7&lt;40,E275/70*7/40,1),0),1)</f>
        <v>0</v>
      </c>
      <c r="G275" s="395">
        <f>ROUND(IF('11. Type 1 Emp 2020 FTE'!$I$12=2,IF(E275=0,0,IF(E275/70*7&lt;40,0.5,1)),0),1)</f>
        <v>0</v>
      </c>
    </row>
    <row r="276" spans="1:7" x14ac:dyDescent="0.25">
      <c r="A276" s="297">
        <f t="shared" si="4"/>
        <v>265</v>
      </c>
      <c r="B276" s="501"/>
      <c r="C276" s="515"/>
      <c r="D276" s="297"/>
      <c r="E276" s="505"/>
      <c r="F276" s="395">
        <f>ROUND(IF('11. Type 1 Emp 2020 FTE'!$I$12=1,IF(E276/70*7&lt;40,E276/70*7/40,1),0),1)</f>
        <v>0</v>
      </c>
      <c r="G276" s="395">
        <f>ROUND(IF('11. Type 1 Emp 2020 FTE'!$I$12=2,IF(E276=0,0,IF(E276/70*7&lt;40,0.5,1)),0),1)</f>
        <v>0</v>
      </c>
    </row>
    <row r="277" spans="1:7" x14ac:dyDescent="0.25">
      <c r="A277" s="297">
        <f t="shared" si="4"/>
        <v>266</v>
      </c>
      <c r="B277" s="501"/>
      <c r="C277" s="515"/>
      <c r="D277" s="297"/>
      <c r="E277" s="505"/>
      <c r="F277" s="395">
        <f>ROUND(IF('11. Type 1 Emp 2020 FTE'!$I$12=1,IF(E277/70*7&lt;40,E277/70*7/40,1),0),1)</f>
        <v>0</v>
      </c>
      <c r="G277" s="395">
        <f>ROUND(IF('11. Type 1 Emp 2020 FTE'!$I$12=2,IF(E277=0,0,IF(E277/70*7&lt;40,0.5,1)),0),1)</f>
        <v>0</v>
      </c>
    </row>
    <row r="278" spans="1:7" x14ac:dyDescent="0.25">
      <c r="A278" s="297">
        <f t="shared" si="4"/>
        <v>267</v>
      </c>
      <c r="B278" s="501"/>
      <c r="C278" s="515"/>
      <c r="D278" s="297"/>
      <c r="E278" s="505"/>
      <c r="F278" s="395">
        <f>ROUND(IF('11. Type 1 Emp 2020 FTE'!$I$12=1,IF(E278/70*7&lt;40,E278/70*7/40,1),0),1)</f>
        <v>0</v>
      </c>
      <c r="G278" s="395">
        <f>ROUND(IF('11. Type 1 Emp 2020 FTE'!$I$12=2,IF(E278=0,0,IF(E278/70*7&lt;40,0.5,1)),0),1)</f>
        <v>0</v>
      </c>
    </row>
    <row r="279" spans="1:7" x14ac:dyDescent="0.25">
      <c r="A279" s="297">
        <f t="shared" si="4"/>
        <v>268</v>
      </c>
      <c r="B279" s="501"/>
      <c r="C279" s="515"/>
      <c r="D279" s="297"/>
      <c r="E279" s="505"/>
      <c r="F279" s="395">
        <f>ROUND(IF('11. Type 1 Emp 2020 FTE'!$I$12=1,IF(E279/70*7&lt;40,E279/70*7/40,1),0),1)</f>
        <v>0</v>
      </c>
      <c r="G279" s="395">
        <f>ROUND(IF('11. Type 1 Emp 2020 FTE'!$I$12=2,IF(E279=0,0,IF(E279/70*7&lt;40,0.5,1)),0),1)</f>
        <v>0</v>
      </c>
    </row>
    <row r="280" spans="1:7" x14ac:dyDescent="0.25">
      <c r="A280" s="297">
        <f t="shared" si="4"/>
        <v>269</v>
      </c>
      <c r="B280" s="501"/>
      <c r="C280" s="515"/>
      <c r="D280" s="297"/>
      <c r="E280" s="505"/>
      <c r="F280" s="395">
        <f>ROUND(IF('11. Type 1 Emp 2020 FTE'!$I$12=1,IF(E280/70*7&lt;40,E280/70*7/40,1),0),1)</f>
        <v>0</v>
      </c>
      <c r="G280" s="395">
        <f>ROUND(IF('11. Type 1 Emp 2020 FTE'!$I$12=2,IF(E280=0,0,IF(E280/70*7&lt;40,0.5,1)),0),1)</f>
        <v>0</v>
      </c>
    </row>
    <row r="281" spans="1:7" x14ac:dyDescent="0.25">
      <c r="A281" s="297">
        <f t="shared" si="4"/>
        <v>270</v>
      </c>
      <c r="B281" s="501"/>
      <c r="C281" s="515"/>
      <c r="D281" s="297"/>
      <c r="E281" s="505"/>
      <c r="F281" s="395">
        <f>ROUND(IF('11. Type 1 Emp 2020 FTE'!$I$12=1,IF(E281/70*7&lt;40,E281/70*7/40,1),0),1)</f>
        <v>0</v>
      </c>
      <c r="G281" s="395">
        <f>ROUND(IF('11. Type 1 Emp 2020 FTE'!$I$12=2,IF(E281=0,0,IF(E281/70*7&lt;40,0.5,1)),0),1)</f>
        <v>0</v>
      </c>
    </row>
    <row r="282" spans="1:7" x14ac:dyDescent="0.25">
      <c r="A282" s="297">
        <f t="shared" si="4"/>
        <v>271</v>
      </c>
      <c r="B282" s="501"/>
      <c r="C282" s="515"/>
      <c r="D282" s="297"/>
      <c r="E282" s="505"/>
      <c r="F282" s="395">
        <f>ROUND(IF('11. Type 1 Emp 2020 FTE'!$I$12=1,IF(E282/70*7&lt;40,E282/70*7/40,1),0),1)</f>
        <v>0</v>
      </c>
      <c r="G282" s="395">
        <f>ROUND(IF('11. Type 1 Emp 2020 FTE'!$I$12=2,IF(E282=0,0,IF(E282/70*7&lt;40,0.5,1)),0),1)</f>
        <v>0</v>
      </c>
    </row>
    <row r="283" spans="1:7" x14ac:dyDescent="0.25">
      <c r="A283" s="297">
        <f t="shared" si="4"/>
        <v>272</v>
      </c>
      <c r="B283" s="501"/>
      <c r="C283" s="515"/>
      <c r="D283" s="297"/>
      <c r="E283" s="505"/>
      <c r="F283" s="395">
        <f>ROUND(IF('11. Type 1 Emp 2020 FTE'!$I$12=1,IF(E283/70*7&lt;40,E283/70*7/40,1),0),1)</f>
        <v>0</v>
      </c>
      <c r="G283" s="395">
        <f>ROUND(IF('11. Type 1 Emp 2020 FTE'!$I$12=2,IF(E283=0,0,IF(E283/70*7&lt;40,0.5,1)),0),1)</f>
        <v>0</v>
      </c>
    </row>
    <row r="284" spans="1:7" x14ac:dyDescent="0.25">
      <c r="A284" s="297">
        <f t="shared" si="4"/>
        <v>273</v>
      </c>
      <c r="B284" s="501"/>
      <c r="C284" s="515"/>
      <c r="D284" s="297"/>
      <c r="E284" s="505"/>
      <c r="F284" s="395">
        <f>ROUND(IF('11. Type 1 Emp 2020 FTE'!$I$12=1,IF(E284/70*7&lt;40,E284/70*7/40,1),0),1)</f>
        <v>0</v>
      </c>
      <c r="G284" s="395">
        <f>ROUND(IF('11. Type 1 Emp 2020 FTE'!$I$12=2,IF(E284=0,0,IF(E284/70*7&lt;40,0.5,1)),0),1)</f>
        <v>0</v>
      </c>
    </row>
    <row r="285" spans="1:7" x14ac:dyDescent="0.25">
      <c r="A285" s="297">
        <f t="shared" si="4"/>
        <v>274</v>
      </c>
      <c r="B285" s="501"/>
      <c r="C285" s="515"/>
      <c r="D285" s="297"/>
      <c r="E285" s="505"/>
      <c r="F285" s="395">
        <f>ROUND(IF('11. Type 1 Emp 2020 FTE'!$I$12=1,IF(E285/70*7&lt;40,E285/70*7/40,1),0),1)</f>
        <v>0</v>
      </c>
      <c r="G285" s="395">
        <f>ROUND(IF('11. Type 1 Emp 2020 FTE'!$I$12=2,IF(E285=0,0,IF(E285/70*7&lt;40,0.5,1)),0),1)</f>
        <v>0</v>
      </c>
    </row>
    <row r="286" spans="1:7" x14ac:dyDescent="0.25">
      <c r="A286" s="297">
        <f t="shared" si="4"/>
        <v>275</v>
      </c>
      <c r="B286" s="501"/>
      <c r="C286" s="515"/>
      <c r="D286" s="297"/>
      <c r="E286" s="505"/>
      <c r="F286" s="395">
        <f>ROUND(IF('11. Type 1 Emp 2020 FTE'!$I$12=1,IF(E286/70*7&lt;40,E286/70*7/40,1),0),1)</f>
        <v>0</v>
      </c>
      <c r="G286" s="395">
        <f>ROUND(IF('11. Type 1 Emp 2020 FTE'!$I$12=2,IF(E286=0,0,IF(E286/70*7&lt;40,0.5,1)),0),1)</f>
        <v>0</v>
      </c>
    </row>
    <row r="287" spans="1:7" x14ac:dyDescent="0.25">
      <c r="A287" s="297">
        <f t="shared" si="4"/>
        <v>276</v>
      </c>
      <c r="B287" s="501"/>
      <c r="C287" s="515"/>
      <c r="D287" s="297"/>
      <c r="E287" s="505"/>
      <c r="F287" s="395">
        <f>ROUND(IF('11. Type 1 Emp 2020 FTE'!$I$12=1,IF(E287/70*7&lt;40,E287/70*7/40,1),0),1)</f>
        <v>0</v>
      </c>
      <c r="G287" s="395">
        <f>ROUND(IF('11. Type 1 Emp 2020 FTE'!$I$12=2,IF(E287=0,0,IF(E287/70*7&lt;40,0.5,1)),0),1)</f>
        <v>0</v>
      </c>
    </row>
    <row r="288" spans="1:7" x14ac:dyDescent="0.25">
      <c r="A288" s="297">
        <f t="shared" si="4"/>
        <v>277</v>
      </c>
      <c r="B288" s="501"/>
      <c r="C288" s="515"/>
      <c r="D288" s="297"/>
      <c r="E288" s="505"/>
      <c r="F288" s="395">
        <f>ROUND(IF('11. Type 1 Emp 2020 FTE'!$I$12=1,IF(E288/70*7&lt;40,E288/70*7/40,1),0),1)</f>
        <v>0</v>
      </c>
      <c r="G288" s="395">
        <f>ROUND(IF('11. Type 1 Emp 2020 FTE'!$I$12=2,IF(E288=0,0,IF(E288/70*7&lt;40,0.5,1)),0),1)</f>
        <v>0</v>
      </c>
    </row>
    <row r="289" spans="1:7" x14ac:dyDescent="0.25">
      <c r="A289" s="297">
        <f t="shared" si="4"/>
        <v>278</v>
      </c>
      <c r="B289" s="501"/>
      <c r="C289" s="515"/>
      <c r="D289" s="297"/>
      <c r="E289" s="505"/>
      <c r="F289" s="395">
        <f>ROUND(IF('11. Type 1 Emp 2020 FTE'!$I$12=1,IF(E289/70*7&lt;40,E289/70*7/40,1),0),1)</f>
        <v>0</v>
      </c>
      <c r="G289" s="395">
        <f>ROUND(IF('11. Type 1 Emp 2020 FTE'!$I$12=2,IF(E289=0,0,IF(E289/70*7&lt;40,0.5,1)),0),1)</f>
        <v>0</v>
      </c>
    </row>
    <row r="290" spans="1:7" x14ac:dyDescent="0.25">
      <c r="A290" s="297">
        <f t="shared" si="4"/>
        <v>279</v>
      </c>
      <c r="B290" s="501"/>
      <c r="C290" s="515"/>
      <c r="D290" s="297"/>
      <c r="E290" s="505"/>
      <c r="F290" s="395">
        <f>ROUND(IF('11. Type 1 Emp 2020 FTE'!$I$12=1,IF(E290/70*7&lt;40,E290/70*7/40,1),0),1)</f>
        <v>0</v>
      </c>
      <c r="G290" s="395">
        <f>ROUND(IF('11. Type 1 Emp 2020 FTE'!$I$12=2,IF(E290=0,0,IF(E290/70*7&lt;40,0.5,1)),0),1)</f>
        <v>0</v>
      </c>
    </row>
    <row r="291" spans="1:7" x14ac:dyDescent="0.25">
      <c r="A291" s="297">
        <f t="shared" si="4"/>
        <v>280</v>
      </c>
      <c r="B291" s="501"/>
      <c r="C291" s="515"/>
      <c r="D291" s="297"/>
      <c r="E291" s="505"/>
      <c r="F291" s="395">
        <f>ROUND(IF('11. Type 1 Emp 2020 FTE'!$I$12=1,IF(E291/70*7&lt;40,E291/70*7/40,1),0),1)</f>
        <v>0</v>
      </c>
      <c r="G291" s="395">
        <f>ROUND(IF('11. Type 1 Emp 2020 FTE'!$I$12=2,IF(E291=0,0,IF(E291/70*7&lt;40,0.5,1)),0),1)</f>
        <v>0</v>
      </c>
    </row>
    <row r="292" spans="1:7" x14ac:dyDescent="0.25">
      <c r="A292" s="297">
        <f t="shared" si="4"/>
        <v>281</v>
      </c>
      <c r="B292" s="501"/>
      <c r="C292" s="515"/>
      <c r="D292" s="297"/>
      <c r="E292" s="505"/>
      <c r="F292" s="395">
        <f>ROUND(IF('11. Type 1 Emp 2020 FTE'!$I$12=1,IF(E292/70*7&lt;40,E292/70*7/40,1),0),1)</f>
        <v>0</v>
      </c>
      <c r="G292" s="395">
        <f>ROUND(IF('11. Type 1 Emp 2020 FTE'!$I$12=2,IF(E292=0,0,IF(E292/70*7&lt;40,0.5,1)),0),1)</f>
        <v>0</v>
      </c>
    </row>
    <row r="293" spans="1:7" x14ac:dyDescent="0.25">
      <c r="A293" s="297">
        <f t="shared" si="4"/>
        <v>282</v>
      </c>
      <c r="B293" s="501"/>
      <c r="C293" s="515"/>
      <c r="D293" s="297"/>
      <c r="E293" s="505"/>
      <c r="F293" s="395">
        <f>ROUND(IF('11. Type 1 Emp 2020 FTE'!$I$12=1,IF(E293/70*7&lt;40,E293/70*7/40,1),0),1)</f>
        <v>0</v>
      </c>
      <c r="G293" s="395">
        <f>ROUND(IF('11. Type 1 Emp 2020 FTE'!$I$12=2,IF(E293=0,0,IF(E293/70*7&lt;40,0.5,1)),0),1)</f>
        <v>0</v>
      </c>
    </row>
    <row r="294" spans="1:7" x14ac:dyDescent="0.25">
      <c r="A294" s="297">
        <f t="shared" si="4"/>
        <v>283</v>
      </c>
      <c r="B294" s="501"/>
      <c r="C294" s="515"/>
      <c r="D294" s="297"/>
      <c r="E294" s="505"/>
      <c r="F294" s="395">
        <f>ROUND(IF('11. Type 1 Emp 2020 FTE'!$I$12=1,IF(E294/70*7&lt;40,E294/70*7/40,1),0),1)</f>
        <v>0</v>
      </c>
      <c r="G294" s="395">
        <f>ROUND(IF('11. Type 1 Emp 2020 FTE'!$I$12=2,IF(E294=0,0,IF(E294/70*7&lt;40,0.5,1)),0),1)</f>
        <v>0</v>
      </c>
    </row>
    <row r="295" spans="1:7" x14ac:dyDescent="0.25">
      <c r="A295" s="297">
        <f t="shared" si="4"/>
        <v>284</v>
      </c>
      <c r="B295" s="501"/>
      <c r="C295" s="515"/>
      <c r="D295" s="297"/>
      <c r="E295" s="505"/>
      <c r="F295" s="395">
        <f>ROUND(IF('11. Type 1 Emp 2020 FTE'!$I$12=1,IF(E295/70*7&lt;40,E295/70*7/40,1),0),1)</f>
        <v>0</v>
      </c>
      <c r="G295" s="395">
        <f>ROUND(IF('11. Type 1 Emp 2020 FTE'!$I$12=2,IF(E295=0,0,IF(E295/70*7&lt;40,0.5,1)),0),1)</f>
        <v>0</v>
      </c>
    </row>
    <row r="296" spans="1:7" x14ac:dyDescent="0.25">
      <c r="A296" s="297">
        <f t="shared" si="4"/>
        <v>285</v>
      </c>
      <c r="B296" s="501"/>
      <c r="C296" s="515"/>
      <c r="D296" s="297"/>
      <c r="E296" s="505"/>
      <c r="F296" s="395">
        <f>ROUND(IF('11. Type 1 Emp 2020 FTE'!$I$12=1,IF(E296/70*7&lt;40,E296/70*7/40,1),0),1)</f>
        <v>0</v>
      </c>
      <c r="G296" s="395">
        <f>ROUND(IF('11. Type 1 Emp 2020 FTE'!$I$12=2,IF(E296=0,0,IF(E296/70*7&lt;40,0.5,1)),0),1)</f>
        <v>0</v>
      </c>
    </row>
    <row r="297" spans="1:7" x14ac:dyDescent="0.25">
      <c r="A297" s="297">
        <f t="shared" si="4"/>
        <v>286</v>
      </c>
      <c r="B297" s="501"/>
      <c r="C297" s="515"/>
      <c r="D297" s="297"/>
      <c r="E297" s="505"/>
      <c r="F297" s="395">
        <f>ROUND(IF('11. Type 1 Emp 2020 FTE'!$I$12=1,IF(E297/70*7&lt;40,E297/70*7/40,1),0),1)</f>
        <v>0</v>
      </c>
      <c r="G297" s="395">
        <f>ROUND(IF('11. Type 1 Emp 2020 FTE'!$I$12=2,IF(E297=0,0,IF(E297/70*7&lt;40,0.5,1)),0),1)</f>
        <v>0</v>
      </c>
    </row>
    <row r="298" spans="1:7" x14ac:dyDescent="0.25">
      <c r="A298" s="297">
        <f t="shared" si="4"/>
        <v>287</v>
      </c>
      <c r="B298" s="501"/>
      <c r="C298" s="515"/>
      <c r="D298" s="297"/>
      <c r="E298" s="505"/>
      <c r="F298" s="395">
        <f>ROUND(IF('11. Type 1 Emp 2020 FTE'!$I$12=1,IF(E298/70*7&lt;40,E298/70*7/40,1),0),1)</f>
        <v>0</v>
      </c>
      <c r="G298" s="395">
        <f>ROUND(IF('11. Type 1 Emp 2020 FTE'!$I$12=2,IF(E298=0,0,IF(E298/70*7&lt;40,0.5,1)),0),1)</f>
        <v>0</v>
      </c>
    </row>
    <row r="299" spans="1:7" x14ac:dyDescent="0.25">
      <c r="A299" s="297">
        <f t="shared" si="4"/>
        <v>288</v>
      </c>
      <c r="B299" s="501"/>
      <c r="C299" s="515"/>
      <c r="D299" s="297"/>
      <c r="E299" s="505"/>
      <c r="F299" s="395">
        <f>ROUND(IF('11. Type 1 Emp 2020 FTE'!$I$12=1,IF(E299/70*7&lt;40,E299/70*7/40,1),0),1)</f>
        <v>0</v>
      </c>
      <c r="G299" s="395">
        <f>ROUND(IF('11. Type 1 Emp 2020 FTE'!$I$12=2,IF(E299=0,0,IF(E299/70*7&lt;40,0.5,1)),0),1)</f>
        <v>0</v>
      </c>
    </row>
    <row r="300" spans="1:7" x14ac:dyDescent="0.25">
      <c r="A300" s="297">
        <f t="shared" si="4"/>
        <v>289</v>
      </c>
      <c r="B300" s="501"/>
      <c r="C300" s="515"/>
      <c r="D300" s="297"/>
      <c r="E300" s="505"/>
      <c r="F300" s="395">
        <f>ROUND(IF('11. Type 1 Emp 2020 FTE'!$I$12=1,IF(E300/70*7&lt;40,E300/70*7/40,1),0),1)</f>
        <v>0</v>
      </c>
      <c r="G300" s="395">
        <f>ROUND(IF('11. Type 1 Emp 2020 FTE'!$I$12=2,IF(E300=0,0,IF(E300/70*7&lt;40,0.5,1)),0),1)</f>
        <v>0</v>
      </c>
    </row>
    <row r="301" spans="1:7" x14ac:dyDescent="0.25">
      <c r="A301" s="297">
        <f t="shared" si="4"/>
        <v>290</v>
      </c>
      <c r="B301" s="501"/>
      <c r="C301" s="515"/>
      <c r="D301" s="297"/>
      <c r="E301" s="505"/>
      <c r="F301" s="395">
        <f>ROUND(IF('11. Type 1 Emp 2020 FTE'!$I$12=1,IF(E301/70*7&lt;40,E301/70*7/40,1),0),1)</f>
        <v>0</v>
      </c>
      <c r="G301" s="395">
        <f>ROUND(IF('11. Type 1 Emp 2020 FTE'!$I$12=2,IF(E301=0,0,IF(E301/70*7&lt;40,0.5,1)),0),1)</f>
        <v>0</v>
      </c>
    </row>
    <row r="302" spans="1:7" x14ac:dyDescent="0.25">
      <c r="A302" s="297">
        <f t="shared" si="4"/>
        <v>291</v>
      </c>
      <c r="B302" s="501"/>
      <c r="C302" s="515"/>
      <c r="D302" s="297"/>
      <c r="E302" s="505"/>
      <c r="F302" s="395">
        <f>ROUND(IF('11. Type 1 Emp 2020 FTE'!$I$12=1,IF(E302/70*7&lt;40,E302/70*7/40,1),0),1)</f>
        <v>0</v>
      </c>
      <c r="G302" s="395">
        <f>ROUND(IF('11. Type 1 Emp 2020 FTE'!$I$12=2,IF(E302=0,0,IF(E302/70*7&lt;40,0.5,1)),0),1)</f>
        <v>0</v>
      </c>
    </row>
    <row r="303" spans="1:7" x14ac:dyDescent="0.25">
      <c r="A303" s="297">
        <f t="shared" si="4"/>
        <v>292</v>
      </c>
      <c r="B303" s="501"/>
      <c r="C303" s="515"/>
      <c r="D303" s="297"/>
      <c r="E303" s="505"/>
      <c r="F303" s="395">
        <f>ROUND(IF('11. Type 1 Emp 2020 FTE'!$I$12=1,IF(E303/70*7&lt;40,E303/70*7/40,1),0),1)</f>
        <v>0</v>
      </c>
      <c r="G303" s="395">
        <f>ROUND(IF('11. Type 1 Emp 2020 FTE'!$I$12=2,IF(E303=0,0,IF(E303/70*7&lt;40,0.5,1)),0),1)</f>
        <v>0</v>
      </c>
    </row>
    <row r="304" spans="1:7" x14ac:dyDescent="0.25">
      <c r="A304" s="297">
        <f t="shared" si="4"/>
        <v>293</v>
      </c>
      <c r="B304" s="501"/>
      <c r="C304" s="515"/>
      <c r="D304" s="297"/>
      <c r="E304" s="505"/>
      <c r="F304" s="395">
        <f>ROUND(IF('11. Type 1 Emp 2020 FTE'!$I$12=1,IF(E304/70*7&lt;40,E304/70*7/40,1),0),1)</f>
        <v>0</v>
      </c>
      <c r="G304" s="395">
        <f>ROUND(IF('11. Type 1 Emp 2020 FTE'!$I$12=2,IF(E304=0,0,IF(E304/70*7&lt;40,0.5,1)),0),1)</f>
        <v>0</v>
      </c>
    </row>
    <row r="305" spans="1:7" x14ac:dyDescent="0.25">
      <c r="A305" s="297">
        <f t="shared" si="4"/>
        <v>294</v>
      </c>
      <c r="B305" s="501"/>
      <c r="C305" s="515"/>
      <c r="D305" s="297"/>
      <c r="E305" s="505"/>
      <c r="F305" s="395">
        <f>ROUND(IF('11. Type 1 Emp 2020 FTE'!$I$12=1,IF(E305/70*7&lt;40,E305/70*7/40,1),0),1)</f>
        <v>0</v>
      </c>
      <c r="G305" s="395">
        <f>ROUND(IF('11. Type 1 Emp 2020 FTE'!$I$12=2,IF(E305=0,0,IF(E305/70*7&lt;40,0.5,1)),0),1)</f>
        <v>0</v>
      </c>
    </row>
    <row r="306" spans="1:7" x14ac:dyDescent="0.25">
      <c r="A306" s="297">
        <f t="shared" si="4"/>
        <v>295</v>
      </c>
      <c r="B306" s="501"/>
      <c r="C306" s="515"/>
      <c r="D306" s="297"/>
      <c r="E306" s="505"/>
      <c r="F306" s="395">
        <f>ROUND(IF('11. Type 1 Emp 2020 FTE'!$I$12=1,IF(E306/70*7&lt;40,E306/70*7/40,1),0),1)</f>
        <v>0</v>
      </c>
      <c r="G306" s="395">
        <f>ROUND(IF('11. Type 1 Emp 2020 FTE'!$I$12=2,IF(E306=0,0,IF(E306/70*7&lt;40,0.5,1)),0),1)</f>
        <v>0</v>
      </c>
    </row>
    <row r="307" spans="1:7" x14ac:dyDescent="0.25">
      <c r="A307" s="297">
        <f t="shared" si="4"/>
        <v>296</v>
      </c>
      <c r="B307" s="501"/>
      <c r="C307" s="515"/>
      <c r="D307" s="297"/>
      <c r="E307" s="505"/>
      <c r="F307" s="395">
        <f>ROUND(IF('11. Type 1 Emp 2020 FTE'!$I$12=1,IF(E307/70*7&lt;40,E307/70*7/40,1),0),1)</f>
        <v>0</v>
      </c>
      <c r="G307" s="395">
        <f>ROUND(IF('11. Type 1 Emp 2020 FTE'!$I$12=2,IF(E307=0,0,IF(E307/70*7&lt;40,0.5,1)),0),1)</f>
        <v>0</v>
      </c>
    </row>
    <row r="308" spans="1:7" x14ac:dyDescent="0.25">
      <c r="A308" s="297">
        <f t="shared" si="4"/>
        <v>297</v>
      </c>
      <c r="B308" s="501"/>
      <c r="C308" s="515"/>
      <c r="D308" s="297"/>
      <c r="E308" s="505"/>
      <c r="F308" s="395">
        <f>ROUND(IF('11. Type 1 Emp 2020 FTE'!$I$12=1,IF(E308/70*7&lt;40,E308/70*7/40,1),0),1)</f>
        <v>0</v>
      </c>
      <c r="G308" s="395">
        <f>ROUND(IF('11. Type 1 Emp 2020 FTE'!$I$12=2,IF(E308=0,0,IF(E308/70*7&lt;40,0.5,1)),0),1)</f>
        <v>0</v>
      </c>
    </row>
    <row r="309" spans="1:7" x14ac:dyDescent="0.25">
      <c r="A309" s="297">
        <f t="shared" si="4"/>
        <v>298</v>
      </c>
      <c r="B309" s="501"/>
      <c r="C309" s="515"/>
      <c r="D309" s="297"/>
      <c r="E309" s="505"/>
      <c r="F309" s="395">
        <f>ROUND(IF('11. Type 1 Emp 2020 FTE'!$I$12=1,IF(E309/70*7&lt;40,E309/70*7/40,1),0),1)</f>
        <v>0</v>
      </c>
      <c r="G309" s="395">
        <f>ROUND(IF('11. Type 1 Emp 2020 FTE'!$I$12=2,IF(E309=0,0,IF(E309/70*7&lt;40,0.5,1)),0),1)</f>
        <v>0</v>
      </c>
    </row>
    <row r="310" spans="1:7" x14ac:dyDescent="0.25">
      <c r="A310" s="297">
        <f t="shared" si="4"/>
        <v>299</v>
      </c>
      <c r="B310" s="501"/>
      <c r="C310" s="515"/>
      <c r="D310" s="297"/>
      <c r="E310" s="505"/>
      <c r="F310" s="395">
        <f>ROUND(IF('11. Type 1 Emp 2020 FTE'!$I$12=1,IF(E310/70*7&lt;40,E310/70*7/40,1),0),1)</f>
        <v>0</v>
      </c>
      <c r="G310" s="395">
        <f>ROUND(IF('11. Type 1 Emp 2020 FTE'!$I$12=2,IF(E310=0,0,IF(E310/70*7&lt;40,0.5,1)),0),1)</f>
        <v>0</v>
      </c>
    </row>
    <row r="311" spans="1:7" x14ac:dyDescent="0.25">
      <c r="A311" s="297">
        <f t="shared" si="4"/>
        <v>300</v>
      </c>
      <c r="B311" s="501"/>
      <c r="C311" s="515"/>
      <c r="D311" s="297"/>
      <c r="E311" s="505"/>
      <c r="F311" s="395">
        <f>ROUND(IF('11. Type 1 Emp 2020 FTE'!$I$12=1,IF(E311/70*7&lt;40,E311/70*7/40,1),0),1)</f>
        <v>0</v>
      </c>
      <c r="G311" s="395">
        <f>ROUND(IF('11. Type 1 Emp 2020 FTE'!$I$12=2,IF(E311=0,0,IF(E311/70*7&lt;40,0.5,1)),0),1)</f>
        <v>0</v>
      </c>
    </row>
    <row r="312" spans="1:7" x14ac:dyDescent="0.25">
      <c r="A312" s="297">
        <f t="shared" si="4"/>
        <v>301</v>
      </c>
      <c r="B312" s="501"/>
      <c r="C312" s="515"/>
      <c r="D312" s="297"/>
      <c r="E312" s="505"/>
      <c r="F312" s="395">
        <f>ROUND(IF('11. Type 1 Emp 2020 FTE'!$I$12=1,IF(E312/70*7&lt;40,E312/70*7/40,1),0),1)</f>
        <v>0</v>
      </c>
      <c r="G312" s="395">
        <f>ROUND(IF('11. Type 1 Emp 2020 FTE'!$I$12=2,IF(E312=0,0,IF(E312/70*7&lt;40,0.5,1)),0),1)</f>
        <v>0</v>
      </c>
    </row>
    <row r="313" spans="1:7" x14ac:dyDescent="0.25">
      <c r="A313" s="297">
        <f t="shared" si="4"/>
        <v>302</v>
      </c>
      <c r="B313" s="501"/>
      <c r="C313" s="515"/>
      <c r="D313" s="297"/>
      <c r="E313" s="505"/>
      <c r="F313" s="395">
        <f>ROUND(IF('11. Type 1 Emp 2020 FTE'!$I$12=1,IF(E313/70*7&lt;40,E313/70*7/40,1),0),1)</f>
        <v>0</v>
      </c>
      <c r="G313" s="395">
        <f>ROUND(IF('11. Type 1 Emp 2020 FTE'!$I$12=2,IF(E313=0,0,IF(E313/70*7&lt;40,0.5,1)),0),1)</f>
        <v>0</v>
      </c>
    </row>
    <row r="314" spans="1:7" x14ac:dyDescent="0.25">
      <c r="A314" s="297">
        <f t="shared" si="4"/>
        <v>303</v>
      </c>
      <c r="B314" s="501"/>
      <c r="C314" s="515"/>
      <c r="D314" s="297"/>
      <c r="E314" s="505"/>
      <c r="F314" s="395">
        <f>ROUND(IF('11. Type 1 Emp 2020 FTE'!$I$12=1,IF(E314/70*7&lt;40,E314/70*7/40,1),0),1)</f>
        <v>0</v>
      </c>
      <c r="G314" s="395">
        <f>ROUND(IF('11. Type 1 Emp 2020 FTE'!$I$12=2,IF(E314=0,0,IF(E314/70*7&lt;40,0.5,1)),0),1)</f>
        <v>0</v>
      </c>
    </row>
    <row r="315" spans="1:7" x14ac:dyDescent="0.25">
      <c r="A315" s="297">
        <f t="shared" si="4"/>
        <v>304</v>
      </c>
      <c r="B315" s="501"/>
      <c r="C315" s="515"/>
      <c r="D315" s="297"/>
      <c r="E315" s="505"/>
      <c r="F315" s="395">
        <f>ROUND(IF('11. Type 1 Emp 2020 FTE'!$I$12=1,IF(E315/70*7&lt;40,E315/70*7/40,1),0),1)</f>
        <v>0</v>
      </c>
      <c r="G315" s="395">
        <f>ROUND(IF('11. Type 1 Emp 2020 FTE'!$I$12=2,IF(E315=0,0,IF(E315/70*7&lt;40,0.5,1)),0),1)</f>
        <v>0</v>
      </c>
    </row>
    <row r="316" spans="1:7" x14ac:dyDescent="0.25">
      <c r="A316" s="297">
        <f t="shared" si="4"/>
        <v>305</v>
      </c>
      <c r="B316" s="501"/>
      <c r="C316" s="515"/>
      <c r="D316" s="297"/>
      <c r="E316" s="505"/>
      <c r="F316" s="395">
        <f>ROUND(IF('11. Type 1 Emp 2020 FTE'!$I$12=1,IF(E316/70*7&lt;40,E316/70*7/40,1),0),1)</f>
        <v>0</v>
      </c>
      <c r="G316" s="395">
        <f>ROUND(IF('11. Type 1 Emp 2020 FTE'!$I$12=2,IF(E316=0,0,IF(E316/70*7&lt;40,0.5,1)),0),1)</f>
        <v>0</v>
      </c>
    </row>
    <row r="317" spans="1:7" x14ac:dyDescent="0.25">
      <c r="A317" s="297">
        <f t="shared" si="4"/>
        <v>306</v>
      </c>
      <c r="B317" s="501"/>
      <c r="C317" s="515"/>
      <c r="D317" s="297"/>
      <c r="E317" s="505"/>
      <c r="F317" s="395">
        <f>ROUND(IF('11. Type 1 Emp 2020 FTE'!$I$12=1,IF(E317/70*7&lt;40,E317/70*7/40,1),0),1)</f>
        <v>0</v>
      </c>
      <c r="G317" s="395">
        <f>ROUND(IF('11. Type 1 Emp 2020 FTE'!$I$12=2,IF(E317=0,0,IF(E317/70*7&lt;40,0.5,1)),0),1)</f>
        <v>0</v>
      </c>
    </row>
    <row r="318" spans="1:7" x14ac:dyDescent="0.25">
      <c r="A318" s="297">
        <f t="shared" si="4"/>
        <v>307</v>
      </c>
      <c r="B318" s="501"/>
      <c r="C318" s="515"/>
      <c r="D318" s="297"/>
      <c r="E318" s="505"/>
      <c r="F318" s="395">
        <f>ROUND(IF('11. Type 1 Emp 2020 FTE'!$I$12=1,IF(E318/70*7&lt;40,E318/70*7/40,1),0),1)</f>
        <v>0</v>
      </c>
      <c r="G318" s="395">
        <f>ROUND(IF('11. Type 1 Emp 2020 FTE'!$I$12=2,IF(E318=0,0,IF(E318/70*7&lt;40,0.5,1)),0),1)</f>
        <v>0</v>
      </c>
    </row>
    <row r="319" spans="1:7" x14ac:dyDescent="0.25">
      <c r="A319" s="297">
        <f t="shared" si="4"/>
        <v>308</v>
      </c>
      <c r="B319" s="501"/>
      <c r="C319" s="515"/>
      <c r="D319" s="297"/>
      <c r="E319" s="505"/>
      <c r="F319" s="395">
        <f>ROUND(IF('11. Type 1 Emp 2020 FTE'!$I$12=1,IF(E319/70*7&lt;40,E319/70*7/40,1),0),1)</f>
        <v>0</v>
      </c>
      <c r="G319" s="395">
        <f>ROUND(IF('11. Type 1 Emp 2020 FTE'!$I$12=2,IF(E319=0,0,IF(E319/70*7&lt;40,0.5,1)),0),1)</f>
        <v>0</v>
      </c>
    </row>
    <row r="320" spans="1:7" x14ac:dyDescent="0.25">
      <c r="A320" s="297">
        <f t="shared" si="4"/>
        <v>309</v>
      </c>
      <c r="B320" s="501"/>
      <c r="C320" s="515"/>
      <c r="D320" s="297"/>
      <c r="E320" s="505"/>
      <c r="F320" s="395">
        <f>ROUND(IF('11. Type 1 Emp 2020 FTE'!$I$12=1,IF(E320/70*7&lt;40,E320/70*7/40,1),0),1)</f>
        <v>0</v>
      </c>
      <c r="G320" s="395">
        <f>ROUND(IF('11. Type 1 Emp 2020 FTE'!$I$12=2,IF(E320=0,0,IF(E320/70*7&lt;40,0.5,1)),0),1)</f>
        <v>0</v>
      </c>
    </row>
    <row r="321" spans="1:7" x14ac:dyDescent="0.25">
      <c r="A321" s="297">
        <f t="shared" si="4"/>
        <v>310</v>
      </c>
      <c r="B321" s="501"/>
      <c r="C321" s="515"/>
      <c r="D321" s="297"/>
      <c r="E321" s="505"/>
      <c r="F321" s="395">
        <f>ROUND(IF('11. Type 1 Emp 2020 FTE'!$I$12=1,IF(E321/70*7&lt;40,E321/70*7/40,1),0),1)</f>
        <v>0</v>
      </c>
      <c r="G321" s="395">
        <f>ROUND(IF('11. Type 1 Emp 2020 FTE'!$I$12=2,IF(E321=0,0,IF(E321/70*7&lt;40,0.5,1)),0),1)</f>
        <v>0</v>
      </c>
    </row>
    <row r="322" spans="1:7" x14ac:dyDescent="0.25">
      <c r="A322" s="297">
        <f t="shared" si="4"/>
        <v>311</v>
      </c>
      <c r="B322" s="501"/>
      <c r="C322" s="515"/>
      <c r="D322" s="297"/>
      <c r="E322" s="505"/>
      <c r="F322" s="395">
        <f>ROUND(IF('11. Type 1 Emp 2020 FTE'!$I$12=1,IF(E322/70*7&lt;40,E322/70*7/40,1),0),1)</f>
        <v>0</v>
      </c>
      <c r="G322" s="395">
        <f>ROUND(IF('11. Type 1 Emp 2020 FTE'!$I$12=2,IF(E322=0,0,IF(E322/70*7&lt;40,0.5,1)),0),1)</f>
        <v>0</v>
      </c>
    </row>
    <row r="323" spans="1:7" x14ac:dyDescent="0.25">
      <c r="A323" s="297">
        <f t="shared" si="4"/>
        <v>312</v>
      </c>
      <c r="B323" s="501"/>
      <c r="C323" s="515"/>
      <c r="D323" s="297"/>
      <c r="E323" s="505"/>
      <c r="F323" s="395">
        <f>ROUND(IF('11. Type 1 Emp 2020 FTE'!$I$12=1,IF(E323/70*7&lt;40,E323/70*7/40,1),0),1)</f>
        <v>0</v>
      </c>
      <c r="G323" s="395">
        <f>ROUND(IF('11. Type 1 Emp 2020 FTE'!$I$12=2,IF(E323=0,0,IF(E323/70*7&lt;40,0.5,1)),0),1)</f>
        <v>0</v>
      </c>
    </row>
    <row r="324" spans="1:7" x14ac:dyDescent="0.25">
      <c r="A324" s="297">
        <f t="shared" si="4"/>
        <v>313</v>
      </c>
      <c r="B324" s="501"/>
      <c r="C324" s="515"/>
      <c r="D324" s="297"/>
      <c r="E324" s="505"/>
      <c r="F324" s="395">
        <f>ROUND(IF('11. Type 1 Emp 2020 FTE'!$I$12=1,IF(E324/70*7&lt;40,E324/70*7/40,1),0),1)</f>
        <v>0</v>
      </c>
      <c r="G324" s="395">
        <f>ROUND(IF('11. Type 1 Emp 2020 FTE'!$I$12=2,IF(E324=0,0,IF(E324/70*7&lt;40,0.5,1)),0),1)</f>
        <v>0</v>
      </c>
    </row>
    <row r="325" spans="1:7" x14ac:dyDescent="0.25">
      <c r="A325" s="297">
        <f t="shared" si="4"/>
        <v>314</v>
      </c>
      <c r="B325" s="501"/>
      <c r="C325" s="515"/>
      <c r="D325" s="297"/>
      <c r="E325" s="505"/>
      <c r="F325" s="395">
        <f>ROUND(IF('11. Type 1 Emp 2020 FTE'!$I$12=1,IF(E325/70*7&lt;40,E325/70*7/40,1),0),1)</f>
        <v>0</v>
      </c>
      <c r="G325" s="395">
        <f>ROUND(IF('11. Type 1 Emp 2020 FTE'!$I$12=2,IF(E325=0,0,IF(E325/70*7&lt;40,0.5,1)),0),1)</f>
        <v>0</v>
      </c>
    </row>
    <row r="326" spans="1:7" x14ac:dyDescent="0.25">
      <c r="A326" s="297">
        <f t="shared" si="4"/>
        <v>315</v>
      </c>
      <c r="B326" s="501"/>
      <c r="C326" s="515"/>
      <c r="D326" s="297"/>
      <c r="E326" s="505"/>
      <c r="F326" s="395">
        <f>ROUND(IF('11. Type 1 Emp 2020 FTE'!$I$12=1,IF(E326/70*7&lt;40,E326/70*7/40,1),0),1)</f>
        <v>0</v>
      </c>
      <c r="G326" s="395">
        <f>ROUND(IF('11. Type 1 Emp 2020 FTE'!$I$12=2,IF(E326=0,0,IF(E326/70*7&lt;40,0.5,1)),0),1)</f>
        <v>0</v>
      </c>
    </row>
    <row r="327" spans="1:7" x14ac:dyDescent="0.25">
      <c r="A327" s="297">
        <f t="shared" si="4"/>
        <v>316</v>
      </c>
      <c r="B327" s="501"/>
      <c r="C327" s="515"/>
      <c r="D327" s="297"/>
      <c r="E327" s="505"/>
      <c r="F327" s="395">
        <f>ROUND(IF('11. Type 1 Emp 2020 FTE'!$I$12=1,IF(E327/70*7&lt;40,E327/70*7/40,1),0),1)</f>
        <v>0</v>
      </c>
      <c r="G327" s="395">
        <f>ROUND(IF('11. Type 1 Emp 2020 FTE'!$I$12=2,IF(E327=0,0,IF(E327/70*7&lt;40,0.5,1)),0),1)</f>
        <v>0</v>
      </c>
    </row>
    <row r="328" spans="1:7" x14ac:dyDescent="0.25">
      <c r="A328" s="297">
        <f t="shared" si="4"/>
        <v>317</v>
      </c>
      <c r="B328" s="501"/>
      <c r="C328" s="515"/>
      <c r="D328" s="297"/>
      <c r="E328" s="505"/>
      <c r="F328" s="395">
        <f>ROUND(IF('11. Type 1 Emp 2020 FTE'!$I$12=1,IF(E328/70*7&lt;40,E328/70*7/40,1),0),1)</f>
        <v>0</v>
      </c>
      <c r="G328" s="395">
        <f>ROUND(IF('11. Type 1 Emp 2020 FTE'!$I$12=2,IF(E328=0,0,IF(E328/70*7&lt;40,0.5,1)),0),1)</f>
        <v>0</v>
      </c>
    </row>
    <row r="329" spans="1:7" x14ac:dyDescent="0.25">
      <c r="A329" s="297">
        <f t="shared" si="4"/>
        <v>318</v>
      </c>
      <c r="B329" s="501"/>
      <c r="C329" s="515"/>
      <c r="D329" s="297"/>
      <c r="E329" s="505"/>
      <c r="F329" s="395">
        <f>ROUND(IF('11. Type 1 Emp 2020 FTE'!$I$12=1,IF(E329/70*7&lt;40,E329/70*7/40,1),0),1)</f>
        <v>0</v>
      </c>
      <c r="G329" s="395">
        <f>ROUND(IF('11. Type 1 Emp 2020 FTE'!$I$12=2,IF(E329=0,0,IF(E329/70*7&lt;40,0.5,1)),0),1)</f>
        <v>0</v>
      </c>
    </row>
    <row r="330" spans="1:7" x14ac:dyDescent="0.25">
      <c r="A330" s="297">
        <f t="shared" si="4"/>
        <v>319</v>
      </c>
      <c r="B330" s="501"/>
      <c r="C330" s="515"/>
      <c r="D330" s="297"/>
      <c r="E330" s="505"/>
      <c r="F330" s="395">
        <f>ROUND(IF('11. Type 1 Emp 2020 FTE'!$I$12=1,IF(E330/70*7&lt;40,E330/70*7/40,1),0),1)</f>
        <v>0</v>
      </c>
      <c r="G330" s="395">
        <f>ROUND(IF('11. Type 1 Emp 2020 FTE'!$I$12=2,IF(E330=0,0,IF(E330/70*7&lt;40,0.5,1)),0),1)</f>
        <v>0</v>
      </c>
    </row>
    <row r="331" spans="1:7" x14ac:dyDescent="0.25">
      <c r="A331" s="297">
        <f t="shared" si="4"/>
        <v>320</v>
      </c>
      <c r="B331" s="501"/>
      <c r="C331" s="515"/>
      <c r="D331" s="297"/>
      <c r="E331" s="505"/>
      <c r="F331" s="395">
        <f>ROUND(IF('11. Type 1 Emp 2020 FTE'!$I$12=1,IF(E331/70*7&lt;40,E331/70*7/40,1),0),1)</f>
        <v>0</v>
      </c>
      <c r="G331" s="395">
        <f>ROUND(IF('11. Type 1 Emp 2020 FTE'!$I$12=2,IF(E331=0,0,IF(E331/70*7&lt;40,0.5,1)),0),1)</f>
        <v>0</v>
      </c>
    </row>
    <row r="332" spans="1:7" x14ac:dyDescent="0.25">
      <c r="A332" s="297">
        <f t="shared" si="4"/>
        <v>321</v>
      </c>
      <c r="B332" s="501"/>
      <c r="C332" s="515"/>
      <c r="D332" s="297"/>
      <c r="E332" s="505"/>
      <c r="F332" s="395">
        <f>ROUND(IF('11. Type 1 Emp 2020 FTE'!$I$12=1,IF(E332/70*7&lt;40,E332/70*7/40,1),0),1)</f>
        <v>0</v>
      </c>
      <c r="G332" s="395">
        <f>ROUND(IF('11. Type 1 Emp 2020 FTE'!$I$12=2,IF(E332=0,0,IF(E332/70*7&lt;40,0.5,1)),0),1)</f>
        <v>0</v>
      </c>
    </row>
    <row r="333" spans="1:7" x14ac:dyDescent="0.25">
      <c r="A333" s="297">
        <f t="shared" si="4"/>
        <v>322</v>
      </c>
      <c r="B333" s="501"/>
      <c r="C333" s="515"/>
      <c r="D333" s="297"/>
      <c r="E333" s="505"/>
      <c r="F333" s="395">
        <f>ROUND(IF('11. Type 1 Emp 2020 FTE'!$I$12=1,IF(E333/70*7&lt;40,E333/70*7/40,1),0),1)</f>
        <v>0</v>
      </c>
      <c r="G333" s="395">
        <f>ROUND(IF('11. Type 1 Emp 2020 FTE'!$I$12=2,IF(E333=0,0,IF(E333/70*7&lt;40,0.5,1)),0),1)</f>
        <v>0</v>
      </c>
    </row>
    <row r="334" spans="1:7" x14ac:dyDescent="0.25">
      <c r="A334" s="297">
        <f t="shared" ref="A334:A397" si="5">+A333+1</f>
        <v>323</v>
      </c>
      <c r="B334" s="501"/>
      <c r="C334" s="515"/>
      <c r="D334" s="297"/>
      <c r="E334" s="505"/>
      <c r="F334" s="395">
        <f>ROUND(IF('11. Type 1 Emp 2020 FTE'!$I$12=1,IF(E334/70*7&lt;40,E334/70*7/40,1),0),1)</f>
        <v>0</v>
      </c>
      <c r="G334" s="395">
        <f>ROUND(IF('11. Type 1 Emp 2020 FTE'!$I$12=2,IF(E334=0,0,IF(E334/70*7&lt;40,0.5,1)),0),1)</f>
        <v>0</v>
      </c>
    </row>
    <row r="335" spans="1:7" x14ac:dyDescent="0.25">
      <c r="A335" s="297">
        <f t="shared" si="5"/>
        <v>324</v>
      </c>
      <c r="B335" s="501"/>
      <c r="C335" s="515"/>
      <c r="D335" s="297"/>
      <c r="E335" s="505"/>
      <c r="F335" s="395">
        <f>ROUND(IF('11. Type 1 Emp 2020 FTE'!$I$12=1,IF(E335/70*7&lt;40,E335/70*7/40,1),0),1)</f>
        <v>0</v>
      </c>
      <c r="G335" s="395">
        <f>ROUND(IF('11. Type 1 Emp 2020 FTE'!$I$12=2,IF(E335=0,0,IF(E335/70*7&lt;40,0.5,1)),0),1)</f>
        <v>0</v>
      </c>
    </row>
    <row r="336" spans="1:7" x14ac:dyDescent="0.25">
      <c r="A336" s="297">
        <f t="shared" si="5"/>
        <v>325</v>
      </c>
      <c r="B336" s="501"/>
      <c r="C336" s="515"/>
      <c r="D336" s="297"/>
      <c r="E336" s="505"/>
      <c r="F336" s="395">
        <f>ROUND(IF('11. Type 1 Emp 2020 FTE'!$I$12=1,IF(E336/70*7&lt;40,E336/70*7/40,1),0),1)</f>
        <v>0</v>
      </c>
      <c r="G336" s="395">
        <f>ROUND(IF('11. Type 1 Emp 2020 FTE'!$I$12=2,IF(E336=0,0,IF(E336/70*7&lt;40,0.5,1)),0),1)</f>
        <v>0</v>
      </c>
    </row>
    <row r="337" spans="1:7" x14ac:dyDescent="0.25">
      <c r="A337" s="297">
        <f t="shared" si="5"/>
        <v>326</v>
      </c>
      <c r="B337" s="501"/>
      <c r="C337" s="515"/>
      <c r="D337" s="297"/>
      <c r="E337" s="505"/>
      <c r="F337" s="395">
        <f>ROUND(IF('11. Type 1 Emp 2020 FTE'!$I$12=1,IF(E337/70*7&lt;40,E337/70*7/40,1),0),1)</f>
        <v>0</v>
      </c>
      <c r="G337" s="395">
        <f>ROUND(IF('11. Type 1 Emp 2020 FTE'!$I$12=2,IF(E337=0,0,IF(E337/70*7&lt;40,0.5,1)),0),1)</f>
        <v>0</v>
      </c>
    </row>
    <row r="338" spans="1:7" x14ac:dyDescent="0.25">
      <c r="A338" s="297">
        <f t="shared" si="5"/>
        <v>327</v>
      </c>
      <c r="B338" s="501"/>
      <c r="C338" s="515"/>
      <c r="D338" s="297"/>
      <c r="E338" s="505"/>
      <c r="F338" s="395">
        <f>ROUND(IF('11. Type 1 Emp 2020 FTE'!$I$12=1,IF(E338/70*7&lt;40,E338/70*7/40,1),0),1)</f>
        <v>0</v>
      </c>
      <c r="G338" s="395">
        <f>ROUND(IF('11. Type 1 Emp 2020 FTE'!$I$12=2,IF(E338=0,0,IF(E338/70*7&lt;40,0.5,1)),0),1)</f>
        <v>0</v>
      </c>
    </row>
    <row r="339" spans="1:7" x14ac:dyDescent="0.25">
      <c r="A339" s="297">
        <f t="shared" si="5"/>
        <v>328</v>
      </c>
      <c r="B339" s="501"/>
      <c r="C339" s="515"/>
      <c r="D339" s="297"/>
      <c r="E339" s="505"/>
      <c r="F339" s="395">
        <f>ROUND(IF('11. Type 1 Emp 2020 FTE'!$I$12=1,IF(E339/70*7&lt;40,E339/70*7/40,1),0),1)</f>
        <v>0</v>
      </c>
      <c r="G339" s="395">
        <f>ROUND(IF('11. Type 1 Emp 2020 FTE'!$I$12=2,IF(E339=0,0,IF(E339/70*7&lt;40,0.5,1)),0),1)</f>
        <v>0</v>
      </c>
    </row>
    <row r="340" spans="1:7" x14ac:dyDescent="0.25">
      <c r="A340" s="297">
        <f t="shared" si="5"/>
        <v>329</v>
      </c>
      <c r="B340" s="501"/>
      <c r="C340" s="515"/>
      <c r="D340" s="297"/>
      <c r="E340" s="505"/>
      <c r="F340" s="395">
        <f>ROUND(IF('11. Type 1 Emp 2020 FTE'!$I$12=1,IF(E340/70*7&lt;40,E340/70*7/40,1),0),1)</f>
        <v>0</v>
      </c>
      <c r="G340" s="395">
        <f>ROUND(IF('11. Type 1 Emp 2020 FTE'!$I$12=2,IF(E340=0,0,IF(E340/70*7&lt;40,0.5,1)),0),1)</f>
        <v>0</v>
      </c>
    </row>
    <row r="341" spans="1:7" x14ac:dyDescent="0.25">
      <c r="A341" s="297">
        <f t="shared" si="5"/>
        <v>330</v>
      </c>
      <c r="B341" s="501"/>
      <c r="C341" s="515"/>
      <c r="D341" s="297"/>
      <c r="E341" s="505"/>
      <c r="F341" s="395">
        <f>ROUND(IF('11. Type 1 Emp 2020 FTE'!$I$12=1,IF(E341/70*7&lt;40,E341/70*7/40,1),0),1)</f>
        <v>0</v>
      </c>
      <c r="G341" s="395">
        <f>ROUND(IF('11. Type 1 Emp 2020 FTE'!$I$12=2,IF(E341=0,0,IF(E341/70*7&lt;40,0.5,1)),0),1)</f>
        <v>0</v>
      </c>
    </row>
    <row r="342" spans="1:7" x14ac:dyDescent="0.25">
      <c r="A342" s="297">
        <f t="shared" si="5"/>
        <v>331</v>
      </c>
      <c r="B342" s="501"/>
      <c r="C342" s="515"/>
      <c r="D342" s="297"/>
      <c r="E342" s="505"/>
      <c r="F342" s="395">
        <f>ROUND(IF('11. Type 1 Emp 2020 FTE'!$I$12=1,IF(E342/70*7&lt;40,E342/70*7/40,1),0),1)</f>
        <v>0</v>
      </c>
      <c r="G342" s="395">
        <f>ROUND(IF('11. Type 1 Emp 2020 FTE'!$I$12=2,IF(E342=0,0,IF(E342/70*7&lt;40,0.5,1)),0),1)</f>
        <v>0</v>
      </c>
    </row>
    <row r="343" spans="1:7" x14ac:dyDescent="0.25">
      <c r="A343" s="297">
        <f t="shared" si="5"/>
        <v>332</v>
      </c>
      <c r="B343" s="501"/>
      <c r="C343" s="515"/>
      <c r="D343" s="297"/>
      <c r="E343" s="505"/>
      <c r="F343" s="395">
        <f>ROUND(IF('11. Type 1 Emp 2020 FTE'!$I$12=1,IF(E343/70*7&lt;40,E343/70*7/40,1),0),1)</f>
        <v>0</v>
      </c>
      <c r="G343" s="395">
        <f>ROUND(IF('11. Type 1 Emp 2020 FTE'!$I$12=2,IF(E343=0,0,IF(E343/70*7&lt;40,0.5,1)),0),1)</f>
        <v>0</v>
      </c>
    </row>
    <row r="344" spans="1:7" x14ac:dyDescent="0.25">
      <c r="A344" s="297">
        <f t="shared" si="5"/>
        <v>333</v>
      </c>
      <c r="B344" s="501"/>
      <c r="C344" s="515"/>
      <c r="D344" s="297"/>
      <c r="E344" s="505"/>
      <c r="F344" s="395">
        <f>ROUND(IF('11. Type 1 Emp 2020 FTE'!$I$12=1,IF(E344/70*7&lt;40,E344/70*7/40,1),0),1)</f>
        <v>0</v>
      </c>
      <c r="G344" s="395">
        <f>ROUND(IF('11. Type 1 Emp 2020 FTE'!$I$12=2,IF(E344=0,0,IF(E344/70*7&lt;40,0.5,1)),0),1)</f>
        <v>0</v>
      </c>
    </row>
    <row r="345" spans="1:7" x14ac:dyDescent="0.25">
      <c r="A345" s="297">
        <f t="shared" si="5"/>
        <v>334</v>
      </c>
      <c r="B345" s="501"/>
      <c r="C345" s="515"/>
      <c r="D345" s="297"/>
      <c r="E345" s="505"/>
      <c r="F345" s="395">
        <f>ROUND(IF('11. Type 1 Emp 2020 FTE'!$I$12=1,IF(E345/70*7&lt;40,E345/70*7/40,1),0),1)</f>
        <v>0</v>
      </c>
      <c r="G345" s="395">
        <f>ROUND(IF('11. Type 1 Emp 2020 FTE'!$I$12=2,IF(E345=0,0,IF(E345/70*7&lt;40,0.5,1)),0),1)</f>
        <v>0</v>
      </c>
    </row>
    <row r="346" spans="1:7" x14ac:dyDescent="0.25">
      <c r="A346" s="297">
        <f t="shared" si="5"/>
        <v>335</v>
      </c>
      <c r="B346" s="501"/>
      <c r="C346" s="515"/>
      <c r="D346" s="297"/>
      <c r="E346" s="505"/>
      <c r="F346" s="395">
        <f>ROUND(IF('11. Type 1 Emp 2020 FTE'!$I$12=1,IF(E346/70*7&lt;40,E346/70*7/40,1),0),1)</f>
        <v>0</v>
      </c>
      <c r="G346" s="395">
        <f>ROUND(IF('11. Type 1 Emp 2020 FTE'!$I$12=2,IF(E346=0,0,IF(E346/70*7&lt;40,0.5,1)),0),1)</f>
        <v>0</v>
      </c>
    </row>
    <row r="347" spans="1:7" x14ac:dyDescent="0.25">
      <c r="A347" s="297">
        <f t="shared" si="5"/>
        <v>336</v>
      </c>
      <c r="B347" s="501"/>
      <c r="C347" s="515"/>
      <c r="D347" s="297"/>
      <c r="E347" s="505"/>
      <c r="F347" s="395">
        <f>ROUND(IF('11. Type 1 Emp 2020 FTE'!$I$12=1,IF(E347/70*7&lt;40,E347/70*7/40,1),0),1)</f>
        <v>0</v>
      </c>
      <c r="G347" s="395">
        <f>ROUND(IF('11. Type 1 Emp 2020 FTE'!$I$12=2,IF(E347=0,0,IF(E347/70*7&lt;40,0.5,1)),0),1)</f>
        <v>0</v>
      </c>
    </row>
    <row r="348" spans="1:7" x14ac:dyDescent="0.25">
      <c r="A348" s="297">
        <f t="shared" si="5"/>
        <v>337</v>
      </c>
      <c r="B348" s="501"/>
      <c r="C348" s="515"/>
      <c r="D348" s="297"/>
      <c r="E348" s="505"/>
      <c r="F348" s="395">
        <f>ROUND(IF('11. Type 1 Emp 2020 FTE'!$I$12=1,IF(E348/70*7&lt;40,E348/70*7/40,1),0),1)</f>
        <v>0</v>
      </c>
      <c r="G348" s="395">
        <f>ROUND(IF('11. Type 1 Emp 2020 FTE'!$I$12=2,IF(E348=0,0,IF(E348/70*7&lt;40,0.5,1)),0),1)</f>
        <v>0</v>
      </c>
    </row>
    <row r="349" spans="1:7" x14ac:dyDescent="0.25">
      <c r="A349" s="297">
        <f t="shared" si="5"/>
        <v>338</v>
      </c>
      <c r="B349" s="501"/>
      <c r="C349" s="515"/>
      <c r="D349" s="297"/>
      <c r="E349" s="505"/>
      <c r="F349" s="395">
        <f>ROUND(IF('11. Type 1 Emp 2020 FTE'!$I$12=1,IF(E349/70*7&lt;40,E349/70*7/40,1),0),1)</f>
        <v>0</v>
      </c>
      <c r="G349" s="395">
        <f>ROUND(IF('11. Type 1 Emp 2020 FTE'!$I$12=2,IF(E349=0,0,IF(E349/70*7&lt;40,0.5,1)),0),1)</f>
        <v>0</v>
      </c>
    </row>
    <row r="350" spans="1:7" x14ac:dyDescent="0.25">
      <c r="A350" s="297">
        <f t="shared" si="5"/>
        <v>339</v>
      </c>
      <c r="B350" s="501"/>
      <c r="C350" s="515"/>
      <c r="D350" s="297"/>
      <c r="E350" s="505"/>
      <c r="F350" s="395">
        <f>ROUND(IF('11. Type 1 Emp 2020 FTE'!$I$12=1,IF(E350/70*7&lt;40,E350/70*7/40,1),0),1)</f>
        <v>0</v>
      </c>
      <c r="G350" s="395">
        <f>ROUND(IF('11. Type 1 Emp 2020 FTE'!$I$12=2,IF(E350=0,0,IF(E350/70*7&lt;40,0.5,1)),0),1)</f>
        <v>0</v>
      </c>
    </row>
    <row r="351" spans="1:7" x14ac:dyDescent="0.25">
      <c r="A351" s="297">
        <f t="shared" si="5"/>
        <v>340</v>
      </c>
      <c r="B351" s="501"/>
      <c r="C351" s="515"/>
      <c r="D351" s="297"/>
      <c r="E351" s="505"/>
      <c r="F351" s="395">
        <f>ROUND(IF('11. Type 1 Emp 2020 FTE'!$I$12=1,IF(E351/70*7&lt;40,E351/70*7/40,1),0),1)</f>
        <v>0</v>
      </c>
      <c r="G351" s="395">
        <f>ROUND(IF('11. Type 1 Emp 2020 FTE'!$I$12=2,IF(E351=0,0,IF(E351/70*7&lt;40,0.5,1)),0),1)</f>
        <v>0</v>
      </c>
    </row>
    <row r="352" spans="1:7" x14ac:dyDescent="0.25">
      <c r="A352" s="297">
        <f t="shared" si="5"/>
        <v>341</v>
      </c>
      <c r="B352" s="501"/>
      <c r="C352" s="515"/>
      <c r="D352" s="297"/>
      <c r="E352" s="505"/>
      <c r="F352" s="395">
        <f>ROUND(IF('11. Type 1 Emp 2020 FTE'!$I$12=1,IF(E352/70*7&lt;40,E352/70*7/40,1),0),1)</f>
        <v>0</v>
      </c>
      <c r="G352" s="395">
        <f>ROUND(IF('11. Type 1 Emp 2020 FTE'!$I$12=2,IF(E352=0,0,IF(E352/70*7&lt;40,0.5,1)),0),1)</f>
        <v>0</v>
      </c>
    </row>
    <row r="353" spans="1:7" x14ac:dyDescent="0.25">
      <c r="A353" s="297">
        <f t="shared" si="5"/>
        <v>342</v>
      </c>
      <c r="B353" s="501"/>
      <c r="C353" s="515"/>
      <c r="D353" s="297"/>
      <c r="E353" s="505"/>
      <c r="F353" s="395">
        <f>ROUND(IF('11. Type 1 Emp 2020 FTE'!$I$12=1,IF(E353/70*7&lt;40,E353/70*7/40,1),0),1)</f>
        <v>0</v>
      </c>
      <c r="G353" s="395">
        <f>ROUND(IF('11. Type 1 Emp 2020 FTE'!$I$12=2,IF(E353=0,0,IF(E353/70*7&lt;40,0.5,1)),0),1)</f>
        <v>0</v>
      </c>
    </row>
    <row r="354" spans="1:7" x14ac:dyDescent="0.25">
      <c r="A354" s="297">
        <f t="shared" si="5"/>
        <v>343</v>
      </c>
      <c r="B354" s="501"/>
      <c r="C354" s="515"/>
      <c r="D354" s="297"/>
      <c r="E354" s="505"/>
      <c r="F354" s="395">
        <f>ROUND(IF('11. Type 1 Emp 2020 FTE'!$I$12=1,IF(E354/70*7&lt;40,E354/70*7/40,1),0),1)</f>
        <v>0</v>
      </c>
      <c r="G354" s="395">
        <f>ROUND(IF('11. Type 1 Emp 2020 FTE'!$I$12=2,IF(E354=0,0,IF(E354/70*7&lt;40,0.5,1)),0),1)</f>
        <v>0</v>
      </c>
    </row>
    <row r="355" spans="1:7" x14ac:dyDescent="0.25">
      <c r="A355" s="297">
        <f t="shared" si="5"/>
        <v>344</v>
      </c>
      <c r="B355" s="501"/>
      <c r="C355" s="515"/>
      <c r="D355" s="297"/>
      <c r="E355" s="505"/>
      <c r="F355" s="395">
        <f>ROUND(IF('11. Type 1 Emp 2020 FTE'!$I$12=1,IF(E355/70*7&lt;40,E355/70*7/40,1),0),1)</f>
        <v>0</v>
      </c>
      <c r="G355" s="395">
        <f>ROUND(IF('11. Type 1 Emp 2020 FTE'!$I$12=2,IF(E355=0,0,IF(E355/70*7&lt;40,0.5,1)),0),1)</f>
        <v>0</v>
      </c>
    </row>
    <row r="356" spans="1:7" x14ac:dyDescent="0.25">
      <c r="A356" s="297">
        <f t="shared" si="5"/>
        <v>345</v>
      </c>
      <c r="B356" s="501"/>
      <c r="C356" s="515"/>
      <c r="D356" s="297"/>
      <c r="E356" s="505"/>
      <c r="F356" s="395">
        <f>ROUND(IF('11. Type 1 Emp 2020 FTE'!$I$12=1,IF(E356/70*7&lt;40,E356/70*7/40,1),0),1)</f>
        <v>0</v>
      </c>
      <c r="G356" s="395">
        <f>ROUND(IF('11. Type 1 Emp 2020 FTE'!$I$12=2,IF(E356=0,0,IF(E356/70*7&lt;40,0.5,1)),0),1)</f>
        <v>0</v>
      </c>
    </row>
    <row r="357" spans="1:7" x14ac:dyDescent="0.25">
      <c r="A357" s="297">
        <f t="shared" si="5"/>
        <v>346</v>
      </c>
      <c r="B357" s="501"/>
      <c r="C357" s="515"/>
      <c r="D357" s="297"/>
      <c r="E357" s="505"/>
      <c r="F357" s="395">
        <f>ROUND(IF('11. Type 1 Emp 2020 FTE'!$I$12=1,IF(E357/70*7&lt;40,E357/70*7/40,1),0),1)</f>
        <v>0</v>
      </c>
      <c r="G357" s="395">
        <f>ROUND(IF('11. Type 1 Emp 2020 FTE'!$I$12=2,IF(E357=0,0,IF(E357/70*7&lt;40,0.5,1)),0),1)</f>
        <v>0</v>
      </c>
    </row>
    <row r="358" spans="1:7" x14ac:dyDescent="0.25">
      <c r="A358" s="297">
        <f t="shared" si="5"/>
        <v>347</v>
      </c>
      <c r="B358" s="501"/>
      <c r="C358" s="515"/>
      <c r="D358" s="297"/>
      <c r="E358" s="505"/>
      <c r="F358" s="395">
        <f>ROUND(IF('11. Type 1 Emp 2020 FTE'!$I$12=1,IF(E358/70*7&lt;40,E358/70*7/40,1),0),1)</f>
        <v>0</v>
      </c>
      <c r="G358" s="395">
        <f>ROUND(IF('11. Type 1 Emp 2020 FTE'!$I$12=2,IF(E358=0,0,IF(E358/70*7&lt;40,0.5,1)),0),1)</f>
        <v>0</v>
      </c>
    </row>
    <row r="359" spans="1:7" x14ac:dyDescent="0.25">
      <c r="A359" s="297">
        <f t="shared" si="5"/>
        <v>348</v>
      </c>
      <c r="B359" s="501"/>
      <c r="C359" s="515"/>
      <c r="D359" s="297"/>
      <c r="E359" s="505"/>
      <c r="F359" s="395">
        <f>ROUND(IF('11. Type 1 Emp 2020 FTE'!$I$12=1,IF(E359/70*7&lt;40,E359/70*7/40,1),0),1)</f>
        <v>0</v>
      </c>
      <c r="G359" s="395">
        <f>ROUND(IF('11. Type 1 Emp 2020 FTE'!$I$12=2,IF(E359=0,0,IF(E359/70*7&lt;40,0.5,1)),0),1)</f>
        <v>0</v>
      </c>
    </row>
    <row r="360" spans="1:7" x14ac:dyDescent="0.25">
      <c r="A360" s="297">
        <f t="shared" si="5"/>
        <v>349</v>
      </c>
      <c r="B360" s="501"/>
      <c r="C360" s="515"/>
      <c r="D360" s="297"/>
      <c r="E360" s="505"/>
      <c r="F360" s="395">
        <f>ROUND(IF('11. Type 1 Emp 2020 FTE'!$I$12=1,IF(E360/70*7&lt;40,E360/70*7/40,1),0),1)</f>
        <v>0</v>
      </c>
      <c r="G360" s="395">
        <f>ROUND(IF('11. Type 1 Emp 2020 FTE'!$I$12=2,IF(E360=0,0,IF(E360/70*7&lt;40,0.5,1)),0),1)</f>
        <v>0</v>
      </c>
    </row>
    <row r="361" spans="1:7" x14ac:dyDescent="0.25">
      <c r="A361" s="297">
        <f t="shared" si="5"/>
        <v>350</v>
      </c>
      <c r="B361" s="501"/>
      <c r="C361" s="515"/>
      <c r="D361" s="297"/>
      <c r="E361" s="505"/>
      <c r="F361" s="395">
        <f>ROUND(IF('11. Type 1 Emp 2020 FTE'!$I$12=1,IF(E361/70*7&lt;40,E361/70*7/40,1),0),1)</f>
        <v>0</v>
      </c>
      <c r="G361" s="395">
        <f>ROUND(IF('11. Type 1 Emp 2020 FTE'!$I$12=2,IF(E361=0,0,IF(E361/70*7&lt;40,0.5,1)),0),1)</f>
        <v>0</v>
      </c>
    </row>
    <row r="362" spans="1:7" x14ac:dyDescent="0.25">
      <c r="A362" s="297">
        <f t="shared" si="5"/>
        <v>351</v>
      </c>
      <c r="B362" s="501"/>
      <c r="C362" s="515"/>
      <c r="D362" s="297"/>
      <c r="E362" s="505"/>
      <c r="F362" s="395">
        <f>ROUND(IF('11. Type 1 Emp 2020 FTE'!$I$12=1,IF(E362/70*7&lt;40,E362/70*7/40,1),0),1)</f>
        <v>0</v>
      </c>
      <c r="G362" s="395">
        <f>ROUND(IF('11. Type 1 Emp 2020 FTE'!$I$12=2,IF(E362=0,0,IF(E362/70*7&lt;40,0.5,1)),0),1)</f>
        <v>0</v>
      </c>
    </row>
    <row r="363" spans="1:7" x14ac:dyDescent="0.25">
      <c r="A363" s="297">
        <f t="shared" si="5"/>
        <v>352</v>
      </c>
      <c r="B363" s="501"/>
      <c r="C363" s="515"/>
      <c r="D363" s="297"/>
      <c r="E363" s="505"/>
      <c r="F363" s="395">
        <f>ROUND(IF('11. Type 1 Emp 2020 FTE'!$I$12=1,IF(E363/70*7&lt;40,E363/70*7/40,1),0),1)</f>
        <v>0</v>
      </c>
      <c r="G363" s="395">
        <f>ROUND(IF('11. Type 1 Emp 2020 FTE'!$I$12=2,IF(E363=0,0,IF(E363/70*7&lt;40,0.5,1)),0),1)</f>
        <v>0</v>
      </c>
    </row>
    <row r="364" spans="1:7" x14ac:dyDescent="0.25">
      <c r="A364" s="297">
        <f t="shared" si="5"/>
        <v>353</v>
      </c>
      <c r="B364" s="501"/>
      <c r="C364" s="515"/>
      <c r="D364" s="297"/>
      <c r="E364" s="505"/>
      <c r="F364" s="395">
        <f>ROUND(IF('11. Type 1 Emp 2020 FTE'!$I$12=1,IF(E364/70*7&lt;40,E364/70*7/40,1),0),1)</f>
        <v>0</v>
      </c>
      <c r="G364" s="395">
        <f>ROUND(IF('11. Type 1 Emp 2020 FTE'!$I$12=2,IF(E364=0,0,IF(E364/70*7&lt;40,0.5,1)),0),1)</f>
        <v>0</v>
      </c>
    </row>
    <row r="365" spans="1:7" x14ac:dyDescent="0.25">
      <c r="A365" s="297">
        <f t="shared" si="5"/>
        <v>354</v>
      </c>
      <c r="B365" s="501"/>
      <c r="C365" s="515"/>
      <c r="D365" s="297"/>
      <c r="E365" s="505"/>
      <c r="F365" s="395">
        <f>ROUND(IF('11. Type 1 Emp 2020 FTE'!$I$12=1,IF(E365/70*7&lt;40,E365/70*7/40,1),0),1)</f>
        <v>0</v>
      </c>
      <c r="G365" s="395">
        <f>ROUND(IF('11. Type 1 Emp 2020 FTE'!$I$12=2,IF(E365=0,0,IF(E365/70*7&lt;40,0.5,1)),0),1)</f>
        <v>0</v>
      </c>
    </row>
    <row r="366" spans="1:7" x14ac:dyDescent="0.25">
      <c r="A366" s="297">
        <f t="shared" si="5"/>
        <v>355</v>
      </c>
      <c r="B366" s="501"/>
      <c r="C366" s="515"/>
      <c r="D366" s="297"/>
      <c r="E366" s="505"/>
      <c r="F366" s="395">
        <f>ROUND(IF('11. Type 1 Emp 2020 FTE'!$I$12=1,IF(E366/70*7&lt;40,E366/70*7/40,1),0),1)</f>
        <v>0</v>
      </c>
      <c r="G366" s="395">
        <f>ROUND(IF('11. Type 1 Emp 2020 FTE'!$I$12=2,IF(E366=0,0,IF(E366/70*7&lt;40,0.5,1)),0),1)</f>
        <v>0</v>
      </c>
    </row>
    <row r="367" spans="1:7" x14ac:dyDescent="0.25">
      <c r="A367" s="297">
        <f t="shared" si="5"/>
        <v>356</v>
      </c>
      <c r="B367" s="501"/>
      <c r="C367" s="515"/>
      <c r="D367" s="297"/>
      <c r="E367" s="505"/>
      <c r="F367" s="395">
        <f>ROUND(IF('11. Type 1 Emp 2020 FTE'!$I$12=1,IF(E367/70*7&lt;40,E367/70*7/40,1),0),1)</f>
        <v>0</v>
      </c>
      <c r="G367" s="395">
        <f>ROUND(IF('11. Type 1 Emp 2020 FTE'!$I$12=2,IF(E367=0,0,IF(E367/70*7&lt;40,0.5,1)),0),1)</f>
        <v>0</v>
      </c>
    </row>
    <row r="368" spans="1:7" x14ac:dyDescent="0.25">
      <c r="A368" s="297">
        <f t="shared" si="5"/>
        <v>357</v>
      </c>
      <c r="B368" s="501"/>
      <c r="C368" s="515"/>
      <c r="D368" s="297"/>
      <c r="E368" s="505"/>
      <c r="F368" s="395">
        <f>ROUND(IF('11. Type 1 Emp 2020 FTE'!$I$12=1,IF(E368/70*7&lt;40,E368/70*7/40,1),0),1)</f>
        <v>0</v>
      </c>
      <c r="G368" s="395">
        <f>ROUND(IF('11. Type 1 Emp 2020 FTE'!$I$12=2,IF(E368=0,0,IF(E368/70*7&lt;40,0.5,1)),0),1)</f>
        <v>0</v>
      </c>
    </row>
    <row r="369" spans="1:7" x14ac:dyDescent="0.25">
      <c r="A369" s="297">
        <f t="shared" si="5"/>
        <v>358</v>
      </c>
      <c r="B369" s="501"/>
      <c r="C369" s="515"/>
      <c r="D369" s="297"/>
      <c r="E369" s="505"/>
      <c r="F369" s="395">
        <f>ROUND(IF('11. Type 1 Emp 2020 FTE'!$I$12=1,IF(E369/70*7&lt;40,E369/70*7/40,1),0),1)</f>
        <v>0</v>
      </c>
      <c r="G369" s="395">
        <f>ROUND(IF('11. Type 1 Emp 2020 FTE'!$I$12=2,IF(E369=0,0,IF(E369/70*7&lt;40,0.5,1)),0),1)</f>
        <v>0</v>
      </c>
    </row>
    <row r="370" spans="1:7" x14ac:dyDescent="0.25">
      <c r="A370" s="297">
        <f t="shared" si="5"/>
        <v>359</v>
      </c>
      <c r="B370" s="501"/>
      <c r="C370" s="515"/>
      <c r="D370" s="297"/>
      <c r="E370" s="505"/>
      <c r="F370" s="395">
        <f>ROUND(IF('11. Type 1 Emp 2020 FTE'!$I$12=1,IF(E370/70*7&lt;40,E370/70*7/40,1),0),1)</f>
        <v>0</v>
      </c>
      <c r="G370" s="395">
        <f>ROUND(IF('11. Type 1 Emp 2020 FTE'!$I$12=2,IF(E370=0,0,IF(E370/70*7&lt;40,0.5,1)),0),1)</f>
        <v>0</v>
      </c>
    </row>
    <row r="371" spans="1:7" x14ac:dyDescent="0.25">
      <c r="A371" s="297">
        <f t="shared" si="5"/>
        <v>360</v>
      </c>
      <c r="B371" s="501"/>
      <c r="C371" s="515"/>
      <c r="D371" s="297"/>
      <c r="E371" s="505"/>
      <c r="F371" s="395">
        <f>ROUND(IF('11. Type 1 Emp 2020 FTE'!$I$12=1,IF(E371/70*7&lt;40,E371/70*7/40,1),0),1)</f>
        <v>0</v>
      </c>
      <c r="G371" s="395">
        <f>ROUND(IF('11. Type 1 Emp 2020 FTE'!$I$12=2,IF(E371=0,0,IF(E371/70*7&lt;40,0.5,1)),0),1)</f>
        <v>0</v>
      </c>
    </row>
    <row r="372" spans="1:7" x14ac:dyDescent="0.25">
      <c r="A372" s="297">
        <f t="shared" si="5"/>
        <v>361</v>
      </c>
      <c r="B372" s="501"/>
      <c r="C372" s="515"/>
      <c r="D372" s="297"/>
      <c r="E372" s="505"/>
      <c r="F372" s="395">
        <f>ROUND(IF('11. Type 1 Emp 2020 FTE'!$I$12=1,IF(E372/70*7&lt;40,E372/70*7/40,1),0),1)</f>
        <v>0</v>
      </c>
      <c r="G372" s="395">
        <f>ROUND(IF('11. Type 1 Emp 2020 FTE'!$I$12=2,IF(E372=0,0,IF(E372/70*7&lt;40,0.5,1)),0),1)</f>
        <v>0</v>
      </c>
    </row>
    <row r="373" spans="1:7" x14ac:dyDescent="0.25">
      <c r="A373" s="297">
        <f t="shared" si="5"/>
        <v>362</v>
      </c>
      <c r="B373" s="501"/>
      <c r="C373" s="515"/>
      <c r="D373" s="297"/>
      <c r="E373" s="505"/>
      <c r="F373" s="395">
        <f>ROUND(IF('11. Type 1 Emp 2020 FTE'!$I$12=1,IF(E373/70*7&lt;40,E373/70*7/40,1),0),1)</f>
        <v>0</v>
      </c>
      <c r="G373" s="395">
        <f>ROUND(IF('11. Type 1 Emp 2020 FTE'!$I$12=2,IF(E373=0,0,IF(E373/70*7&lt;40,0.5,1)),0),1)</f>
        <v>0</v>
      </c>
    </row>
    <row r="374" spans="1:7" x14ac:dyDescent="0.25">
      <c r="A374" s="297">
        <f t="shared" si="5"/>
        <v>363</v>
      </c>
      <c r="B374" s="501"/>
      <c r="C374" s="515"/>
      <c r="D374" s="297"/>
      <c r="E374" s="505"/>
      <c r="F374" s="395">
        <f>ROUND(IF('11. Type 1 Emp 2020 FTE'!$I$12=1,IF(E374/70*7&lt;40,E374/70*7/40,1),0),1)</f>
        <v>0</v>
      </c>
      <c r="G374" s="395">
        <f>ROUND(IF('11. Type 1 Emp 2020 FTE'!$I$12=2,IF(E374=0,0,IF(E374/70*7&lt;40,0.5,1)),0),1)</f>
        <v>0</v>
      </c>
    </row>
    <row r="375" spans="1:7" x14ac:dyDescent="0.25">
      <c r="A375" s="297">
        <f t="shared" si="5"/>
        <v>364</v>
      </c>
      <c r="B375" s="501"/>
      <c r="C375" s="515"/>
      <c r="D375" s="297"/>
      <c r="E375" s="505"/>
      <c r="F375" s="395">
        <f>ROUND(IF('11. Type 1 Emp 2020 FTE'!$I$12=1,IF(E375/70*7&lt;40,E375/70*7/40,1),0),1)</f>
        <v>0</v>
      </c>
      <c r="G375" s="395">
        <f>ROUND(IF('11. Type 1 Emp 2020 FTE'!$I$12=2,IF(E375=0,0,IF(E375/70*7&lt;40,0.5,1)),0),1)</f>
        <v>0</v>
      </c>
    </row>
    <row r="376" spans="1:7" x14ac:dyDescent="0.25">
      <c r="A376" s="297">
        <f t="shared" si="5"/>
        <v>365</v>
      </c>
      <c r="B376" s="501"/>
      <c r="C376" s="515"/>
      <c r="D376" s="297"/>
      <c r="E376" s="505"/>
      <c r="F376" s="395">
        <f>ROUND(IF('11. Type 1 Emp 2020 FTE'!$I$12=1,IF(E376/70*7&lt;40,E376/70*7/40,1),0),1)</f>
        <v>0</v>
      </c>
      <c r="G376" s="395">
        <f>ROUND(IF('11. Type 1 Emp 2020 FTE'!$I$12=2,IF(E376=0,0,IF(E376/70*7&lt;40,0.5,1)),0),1)</f>
        <v>0</v>
      </c>
    </row>
    <row r="377" spans="1:7" x14ac:dyDescent="0.25">
      <c r="A377" s="297">
        <f t="shared" si="5"/>
        <v>366</v>
      </c>
      <c r="B377" s="501"/>
      <c r="C377" s="515"/>
      <c r="D377" s="297"/>
      <c r="E377" s="505"/>
      <c r="F377" s="395">
        <f>ROUND(IF('11. Type 1 Emp 2020 FTE'!$I$12=1,IF(E377/70*7&lt;40,E377/70*7/40,1),0),1)</f>
        <v>0</v>
      </c>
      <c r="G377" s="395">
        <f>ROUND(IF('11. Type 1 Emp 2020 FTE'!$I$12=2,IF(E377=0,0,IF(E377/70*7&lt;40,0.5,1)),0),1)</f>
        <v>0</v>
      </c>
    </row>
    <row r="378" spans="1:7" x14ac:dyDescent="0.25">
      <c r="A378" s="297">
        <f t="shared" si="5"/>
        <v>367</v>
      </c>
      <c r="B378" s="501"/>
      <c r="C378" s="515"/>
      <c r="D378" s="297"/>
      <c r="E378" s="505"/>
      <c r="F378" s="395">
        <f>ROUND(IF('11. Type 1 Emp 2020 FTE'!$I$12=1,IF(E378/70*7&lt;40,E378/70*7/40,1),0),1)</f>
        <v>0</v>
      </c>
      <c r="G378" s="395">
        <f>ROUND(IF('11. Type 1 Emp 2020 FTE'!$I$12=2,IF(E378=0,0,IF(E378/70*7&lt;40,0.5,1)),0),1)</f>
        <v>0</v>
      </c>
    </row>
    <row r="379" spans="1:7" x14ac:dyDescent="0.25">
      <c r="A379" s="297">
        <f t="shared" si="5"/>
        <v>368</v>
      </c>
      <c r="B379" s="501"/>
      <c r="C379" s="515"/>
      <c r="D379" s="297"/>
      <c r="E379" s="505"/>
      <c r="F379" s="395">
        <f>ROUND(IF('11. Type 1 Emp 2020 FTE'!$I$12=1,IF(E379/70*7&lt;40,E379/70*7/40,1),0),1)</f>
        <v>0</v>
      </c>
      <c r="G379" s="395">
        <f>ROUND(IF('11. Type 1 Emp 2020 FTE'!$I$12=2,IF(E379=0,0,IF(E379/70*7&lt;40,0.5,1)),0),1)</f>
        <v>0</v>
      </c>
    </row>
    <row r="380" spans="1:7" x14ac:dyDescent="0.25">
      <c r="A380" s="297">
        <f t="shared" si="5"/>
        <v>369</v>
      </c>
      <c r="B380" s="501"/>
      <c r="C380" s="515"/>
      <c r="D380" s="297"/>
      <c r="E380" s="505"/>
      <c r="F380" s="395">
        <f>ROUND(IF('11. Type 1 Emp 2020 FTE'!$I$12=1,IF(E380/70*7&lt;40,E380/70*7/40,1),0),1)</f>
        <v>0</v>
      </c>
      <c r="G380" s="395">
        <f>ROUND(IF('11. Type 1 Emp 2020 FTE'!$I$12=2,IF(E380=0,0,IF(E380/70*7&lt;40,0.5,1)),0),1)</f>
        <v>0</v>
      </c>
    </row>
    <row r="381" spans="1:7" x14ac:dyDescent="0.25">
      <c r="A381" s="297">
        <f t="shared" si="5"/>
        <v>370</v>
      </c>
      <c r="B381" s="501"/>
      <c r="C381" s="515"/>
      <c r="D381" s="297"/>
      <c r="E381" s="505"/>
      <c r="F381" s="395">
        <f>ROUND(IF('11. Type 1 Emp 2020 FTE'!$I$12=1,IF(E381/70*7&lt;40,E381/70*7/40,1),0),1)</f>
        <v>0</v>
      </c>
      <c r="G381" s="395">
        <f>ROUND(IF('11. Type 1 Emp 2020 FTE'!$I$12=2,IF(E381=0,0,IF(E381/70*7&lt;40,0.5,1)),0),1)</f>
        <v>0</v>
      </c>
    </row>
    <row r="382" spans="1:7" x14ac:dyDescent="0.25">
      <c r="A382" s="297">
        <f t="shared" si="5"/>
        <v>371</v>
      </c>
      <c r="B382" s="501"/>
      <c r="C382" s="515"/>
      <c r="D382" s="297"/>
      <c r="E382" s="505"/>
      <c r="F382" s="395">
        <f>ROUND(IF('11. Type 1 Emp 2020 FTE'!$I$12=1,IF(E382/70*7&lt;40,E382/70*7/40,1),0),1)</f>
        <v>0</v>
      </c>
      <c r="G382" s="395">
        <f>ROUND(IF('11. Type 1 Emp 2020 FTE'!$I$12=2,IF(E382=0,0,IF(E382/70*7&lt;40,0.5,1)),0),1)</f>
        <v>0</v>
      </c>
    </row>
    <row r="383" spans="1:7" x14ac:dyDescent="0.25">
      <c r="A383" s="297">
        <f t="shared" si="5"/>
        <v>372</v>
      </c>
      <c r="B383" s="501"/>
      <c r="C383" s="515"/>
      <c r="D383" s="297"/>
      <c r="E383" s="505"/>
      <c r="F383" s="395">
        <f>ROUND(IF('11. Type 1 Emp 2020 FTE'!$I$12=1,IF(E383/70*7&lt;40,E383/70*7/40,1),0),1)</f>
        <v>0</v>
      </c>
      <c r="G383" s="395">
        <f>ROUND(IF('11. Type 1 Emp 2020 FTE'!$I$12=2,IF(E383=0,0,IF(E383/70*7&lt;40,0.5,1)),0),1)</f>
        <v>0</v>
      </c>
    </row>
    <row r="384" spans="1:7" x14ac:dyDescent="0.25">
      <c r="A384" s="297">
        <f t="shared" si="5"/>
        <v>373</v>
      </c>
      <c r="B384" s="501"/>
      <c r="C384" s="515"/>
      <c r="D384" s="297"/>
      <c r="E384" s="505"/>
      <c r="F384" s="395">
        <f>ROUND(IF('11. Type 1 Emp 2020 FTE'!$I$12=1,IF(E384/70*7&lt;40,E384/70*7/40,1),0),1)</f>
        <v>0</v>
      </c>
      <c r="G384" s="395">
        <f>ROUND(IF('11. Type 1 Emp 2020 FTE'!$I$12=2,IF(E384=0,0,IF(E384/70*7&lt;40,0.5,1)),0),1)</f>
        <v>0</v>
      </c>
    </row>
    <row r="385" spans="1:7" x14ac:dyDescent="0.25">
      <c r="A385" s="297">
        <f t="shared" si="5"/>
        <v>374</v>
      </c>
      <c r="B385" s="501"/>
      <c r="C385" s="515"/>
      <c r="D385" s="297"/>
      <c r="E385" s="505"/>
      <c r="F385" s="395">
        <f>ROUND(IF('11. Type 1 Emp 2020 FTE'!$I$12=1,IF(E385/70*7&lt;40,E385/70*7/40,1),0),1)</f>
        <v>0</v>
      </c>
      <c r="G385" s="395">
        <f>ROUND(IF('11. Type 1 Emp 2020 FTE'!$I$12=2,IF(E385=0,0,IF(E385/70*7&lt;40,0.5,1)),0),1)</f>
        <v>0</v>
      </c>
    </row>
    <row r="386" spans="1:7" x14ac:dyDescent="0.25">
      <c r="A386" s="297">
        <f t="shared" si="5"/>
        <v>375</v>
      </c>
      <c r="B386" s="501"/>
      <c r="C386" s="515"/>
      <c r="D386" s="297"/>
      <c r="E386" s="505"/>
      <c r="F386" s="395">
        <f>ROUND(IF('11. Type 1 Emp 2020 FTE'!$I$12=1,IF(E386/70*7&lt;40,E386/70*7/40,1),0),1)</f>
        <v>0</v>
      </c>
      <c r="G386" s="395">
        <f>ROUND(IF('11. Type 1 Emp 2020 FTE'!$I$12=2,IF(E386=0,0,IF(E386/70*7&lt;40,0.5,1)),0),1)</f>
        <v>0</v>
      </c>
    </row>
    <row r="387" spans="1:7" x14ac:dyDescent="0.25">
      <c r="A387" s="297">
        <f t="shared" si="5"/>
        <v>376</v>
      </c>
      <c r="B387" s="501"/>
      <c r="C387" s="515"/>
      <c r="D387" s="297"/>
      <c r="E387" s="505"/>
      <c r="F387" s="395">
        <f>ROUND(IF('11. Type 1 Emp 2020 FTE'!$I$12=1,IF(E387/70*7&lt;40,E387/70*7/40,1),0),1)</f>
        <v>0</v>
      </c>
      <c r="G387" s="395">
        <f>ROUND(IF('11. Type 1 Emp 2020 FTE'!$I$12=2,IF(E387=0,0,IF(E387/70*7&lt;40,0.5,1)),0),1)</f>
        <v>0</v>
      </c>
    </row>
    <row r="388" spans="1:7" x14ac:dyDescent="0.25">
      <c r="A388" s="297">
        <f t="shared" si="5"/>
        <v>377</v>
      </c>
      <c r="B388" s="501"/>
      <c r="C388" s="515"/>
      <c r="D388" s="297"/>
      <c r="E388" s="505"/>
      <c r="F388" s="395">
        <f>ROUND(IF('11. Type 1 Emp 2020 FTE'!$I$12=1,IF(E388/70*7&lt;40,E388/70*7/40,1),0),1)</f>
        <v>0</v>
      </c>
      <c r="G388" s="395">
        <f>ROUND(IF('11. Type 1 Emp 2020 FTE'!$I$12=2,IF(E388=0,0,IF(E388/70*7&lt;40,0.5,1)),0),1)</f>
        <v>0</v>
      </c>
    </row>
    <row r="389" spans="1:7" x14ac:dyDescent="0.25">
      <c r="A389" s="297">
        <f t="shared" si="5"/>
        <v>378</v>
      </c>
      <c r="B389" s="501"/>
      <c r="C389" s="515"/>
      <c r="D389" s="297"/>
      <c r="E389" s="505"/>
      <c r="F389" s="395">
        <f>ROUND(IF('11. Type 1 Emp 2020 FTE'!$I$12=1,IF(E389/70*7&lt;40,E389/70*7/40,1),0),1)</f>
        <v>0</v>
      </c>
      <c r="G389" s="395">
        <f>ROUND(IF('11. Type 1 Emp 2020 FTE'!$I$12=2,IF(E389=0,0,IF(E389/70*7&lt;40,0.5,1)),0),1)</f>
        <v>0</v>
      </c>
    </row>
    <row r="390" spans="1:7" x14ac:dyDescent="0.25">
      <c r="A390" s="297">
        <f t="shared" si="5"/>
        <v>379</v>
      </c>
      <c r="B390" s="501"/>
      <c r="C390" s="515"/>
      <c r="D390" s="297"/>
      <c r="E390" s="505"/>
      <c r="F390" s="395">
        <f>ROUND(IF('11. Type 1 Emp 2020 FTE'!$I$12=1,IF(E390/70*7&lt;40,E390/70*7/40,1),0),1)</f>
        <v>0</v>
      </c>
      <c r="G390" s="395">
        <f>ROUND(IF('11. Type 1 Emp 2020 FTE'!$I$12=2,IF(E390=0,0,IF(E390/70*7&lt;40,0.5,1)),0),1)</f>
        <v>0</v>
      </c>
    </row>
    <row r="391" spans="1:7" x14ac:dyDescent="0.25">
      <c r="A391" s="297">
        <f t="shared" si="5"/>
        <v>380</v>
      </c>
      <c r="B391" s="501"/>
      <c r="C391" s="515"/>
      <c r="D391" s="297"/>
      <c r="E391" s="505"/>
      <c r="F391" s="395">
        <f>ROUND(IF('11. Type 1 Emp 2020 FTE'!$I$12=1,IF(E391/70*7&lt;40,E391/70*7/40,1),0),1)</f>
        <v>0</v>
      </c>
      <c r="G391" s="395">
        <f>ROUND(IF('11. Type 1 Emp 2020 FTE'!$I$12=2,IF(E391=0,0,IF(E391/70*7&lt;40,0.5,1)),0),1)</f>
        <v>0</v>
      </c>
    </row>
    <row r="392" spans="1:7" x14ac:dyDescent="0.25">
      <c r="A392" s="297">
        <f t="shared" si="5"/>
        <v>381</v>
      </c>
      <c r="B392" s="501"/>
      <c r="C392" s="515"/>
      <c r="D392" s="297"/>
      <c r="E392" s="505"/>
      <c r="F392" s="395">
        <f>ROUND(IF('11. Type 1 Emp 2020 FTE'!$I$12=1,IF(E392/70*7&lt;40,E392/70*7/40,1),0),1)</f>
        <v>0</v>
      </c>
      <c r="G392" s="395">
        <f>ROUND(IF('11. Type 1 Emp 2020 FTE'!$I$12=2,IF(E392=0,0,IF(E392/70*7&lt;40,0.5,1)),0),1)</f>
        <v>0</v>
      </c>
    </row>
    <row r="393" spans="1:7" x14ac:dyDescent="0.25">
      <c r="A393" s="297">
        <f t="shared" si="5"/>
        <v>382</v>
      </c>
      <c r="B393" s="501"/>
      <c r="C393" s="515"/>
      <c r="D393" s="297"/>
      <c r="E393" s="505"/>
      <c r="F393" s="395">
        <f>ROUND(IF('11. Type 1 Emp 2020 FTE'!$I$12=1,IF(E393/70*7&lt;40,E393/70*7/40,1),0),1)</f>
        <v>0</v>
      </c>
      <c r="G393" s="395">
        <f>ROUND(IF('11. Type 1 Emp 2020 FTE'!$I$12=2,IF(E393=0,0,IF(E393/70*7&lt;40,0.5,1)),0),1)</f>
        <v>0</v>
      </c>
    </row>
    <row r="394" spans="1:7" x14ac:dyDescent="0.25">
      <c r="A394" s="297">
        <f t="shared" si="5"/>
        <v>383</v>
      </c>
      <c r="B394" s="501"/>
      <c r="C394" s="515"/>
      <c r="D394" s="297"/>
      <c r="E394" s="505"/>
      <c r="F394" s="395">
        <f>ROUND(IF('11. Type 1 Emp 2020 FTE'!$I$12=1,IF(E394/70*7&lt;40,E394/70*7/40,1),0),1)</f>
        <v>0</v>
      </c>
      <c r="G394" s="395">
        <f>ROUND(IF('11. Type 1 Emp 2020 FTE'!$I$12=2,IF(E394=0,0,IF(E394/70*7&lt;40,0.5,1)),0),1)</f>
        <v>0</v>
      </c>
    </row>
    <row r="395" spans="1:7" x14ac:dyDescent="0.25">
      <c r="A395" s="297">
        <f t="shared" si="5"/>
        <v>384</v>
      </c>
      <c r="B395" s="501"/>
      <c r="C395" s="515"/>
      <c r="D395" s="297"/>
      <c r="E395" s="505"/>
      <c r="F395" s="395">
        <f>ROUND(IF('11. Type 1 Emp 2020 FTE'!$I$12=1,IF(E395/70*7&lt;40,E395/70*7/40,1),0),1)</f>
        <v>0</v>
      </c>
      <c r="G395" s="395">
        <f>ROUND(IF('11. Type 1 Emp 2020 FTE'!$I$12=2,IF(E395=0,0,IF(E395/70*7&lt;40,0.5,1)),0),1)</f>
        <v>0</v>
      </c>
    </row>
    <row r="396" spans="1:7" x14ac:dyDescent="0.25">
      <c r="A396" s="297">
        <f t="shared" si="5"/>
        <v>385</v>
      </c>
      <c r="B396" s="501"/>
      <c r="C396" s="515"/>
      <c r="D396" s="297"/>
      <c r="E396" s="505"/>
      <c r="F396" s="395">
        <f>ROUND(IF('11. Type 1 Emp 2020 FTE'!$I$12=1,IF(E396/70*7&lt;40,E396/70*7/40,1),0),1)</f>
        <v>0</v>
      </c>
      <c r="G396" s="395">
        <f>ROUND(IF('11. Type 1 Emp 2020 FTE'!$I$12=2,IF(E396=0,0,IF(E396/70*7&lt;40,0.5,1)),0),1)</f>
        <v>0</v>
      </c>
    </row>
    <row r="397" spans="1:7" x14ac:dyDescent="0.25">
      <c r="A397" s="297">
        <f t="shared" si="5"/>
        <v>386</v>
      </c>
      <c r="B397" s="501"/>
      <c r="C397" s="515"/>
      <c r="D397" s="297"/>
      <c r="E397" s="505"/>
      <c r="F397" s="395">
        <f>ROUND(IF('11. Type 1 Emp 2020 FTE'!$I$12=1,IF(E397/70*7&lt;40,E397/70*7/40,1),0),1)</f>
        <v>0</v>
      </c>
      <c r="G397" s="395">
        <f>ROUND(IF('11. Type 1 Emp 2020 FTE'!$I$12=2,IF(E397=0,0,IF(E397/70*7&lt;40,0.5,1)),0),1)</f>
        <v>0</v>
      </c>
    </row>
    <row r="398" spans="1:7" x14ac:dyDescent="0.25">
      <c r="A398" s="297">
        <f t="shared" ref="A398:A461" si="6">+A397+1</f>
        <v>387</v>
      </c>
      <c r="B398" s="501"/>
      <c r="C398" s="515"/>
      <c r="D398" s="297"/>
      <c r="E398" s="505"/>
      <c r="F398" s="395">
        <f>ROUND(IF('11. Type 1 Emp 2020 FTE'!$I$12=1,IF(E398/70*7&lt;40,E398/70*7/40,1),0),1)</f>
        <v>0</v>
      </c>
      <c r="G398" s="395">
        <f>ROUND(IF('11. Type 1 Emp 2020 FTE'!$I$12=2,IF(E398=0,0,IF(E398/70*7&lt;40,0.5,1)),0),1)</f>
        <v>0</v>
      </c>
    </row>
    <row r="399" spans="1:7" x14ac:dyDescent="0.25">
      <c r="A399" s="297">
        <f t="shared" si="6"/>
        <v>388</v>
      </c>
      <c r="B399" s="501"/>
      <c r="C399" s="515"/>
      <c r="D399" s="297"/>
      <c r="E399" s="505"/>
      <c r="F399" s="395">
        <f>ROUND(IF('11. Type 1 Emp 2020 FTE'!$I$12=1,IF(E399/70*7&lt;40,E399/70*7/40,1),0),1)</f>
        <v>0</v>
      </c>
      <c r="G399" s="395">
        <f>ROUND(IF('11. Type 1 Emp 2020 FTE'!$I$12=2,IF(E399=0,0,IF(E399/70*7&lt;40,0.5,1)),0),1)</f>
        <v>0</v>
      </c>
    </row>
    <row r="400" spans="1:7" x14ac:dyDescent="0.25">
      <c r="A400" s="297">
        <f t="shared" si="6"/>
        <v>389</v>
      </c>
      <c r="B400" s="501"/>
      <c r="C400" s="515"/>
      <c r="D400" s="297"/>
      <c r="E400" s="505"/>
      <c r="F400" s="395">
        <f>ROUND(IF('11. Type 1 Emp 2020 FTE'!$I$12=1,IF(E400/70*7&lt;40,E400/70*7/40,1),0),1)</f>
        <v>0</v>
      </c>
      <c r="G400" s="395">
        <f>ROUND(IF('11. Type 1 Emp 2020 FTE'!$I$12=2,IF(E400=0,0,IF(E400/70*7&lt;40,0.5,1)),0),1)</f>
        <v>0</v>
      </c>
    </row>
    <row r="401" spans="1:7" x14ac:dyDescent="0.25">
      <c r="A401" s="297">
        <f t="shared" si="6"/>
        <v>390</v>
      </c>
      <c r="B401" s="501"/>
      <c r="C401" s="515"/>
      <c r="D401" s="297"/>
      <c r="E401" s="505"/>
      <c r="F401" s="395">
        <f>ROUND(IF('11. Type 1 Emp 2020 FTE'!$I$12=1,IF(E401/70*7&lt;40,E401/70*7/40,1),0),1)</f>
        <v>0</v>
      </c>
      <c r="G401" s="395">
        <f>ROUND(IF('11. Type 1 Emp 2020 FTE'!$I$12=2,IF(E401=0,0,IF(E401/70*7&lt;40,0.5,1)),0),1)</f>
        <v>0</v>
      </c>
    </row>
    <row r="402" spans="1:7" x14ac:dyDescent="0.25">
      <c r="A402" s="297">
        <f t="shared" si="6"/>
        <v>391</v>
      </c>
      <c r="B402" s="501"/>
      <c r="C402" s="515"/>
      <c r="D402" s="297"/>
      <c r="E402" s="505"/>
      <c r="F402" s="395">
        <f>ROUND(IF('11. Type 1 Emp 2020 FTE'!$I$12=1,IF(E402/70*7&lt;40,E402/70*7/40,1),0),1)</f>
        <v>0</v>
      </c>
      <c r="G402" s="395">
        <f>ROUND(IF('11. Type 1 Emp 2020 FTE'!$I$12=2,IF(E402=0,0,IF(E402/70*7&lt;40,0.5,1)),0),1)</f>
        <v>0</v>
      </c>
    </row>
    <row r="403" spans="1:7" x14ac:dyDescent="0.25">
      <c r="A403" s="297">
        <f t="shared" si="6"/>
        <v>392</v>
      </c>
      <c r="B403" s="501"/>
      <c r="C403" s="515"/>
      <c r="D403" s="297"/>
      <c r="E403" s="505"/>
      <c r="F403" s="395">
        <f>ROUND(IF('11. Type 1 Emp 2020 FTE'!$I$12=1,IF(E403/70*7&lt;40,E403/70*7/40,1),0),1)</f>
        <v>0</v>
      </c>
      <c r="G403" s="395">
        <f>ROUND(IF('11. Type 1 Emp 2020 FTE'!$I$12=2,IF(E403=0,0,IF(E403/70*7&lt;40,0.5,1)),0),1)</f>
        <v>0</v>
      </c>
    </row>
    <row r="404" spans="1:7" x14ac:dyDescent="0.25">
      <c r="A404" s="297">
        <f t="shared" si="6"/>
        <v>393</v>
      </c>
      <c r="B404" s="501"/>
      <c r="C404" s="515"/>
      <c r="D404" s="297"/>
      <c r="E404" s="505"/>
      <c r="F404" s="395">
        <f>ROUND(IF('11. Type 1 Emp 2020 FTE'!$I$12=1,IF(E404/70*7&lt;40,E404/70*7/40,1),0),1)</f>
        <v>0</v>
      </c>
      <c r="G404" s="395">
        <f>ROUND(IF('11. Type 1 Emp 2020 FTE'!$I$12=2,IF(E404=0,0,IF(E404/70*7&lt;40,0.5,1)),0),1)</f>
        <v>0</v>
      </c>
    </row>
    <row r="405" spans="1:7" x14ac:dyDescent="0.25">
      <c r="A405" s="297">
        <f t="shared" si="6"/>
        <v>394</v>
      </c>
      <c r="B405" s="501"/>
      <c r="C405" s="515"/>
      <c r="D405" s="297"/>
      <c r="E405" s="505"/>
      <c r="F405" s="395">
        <f>ROUND(IF('11. Type 1 Emp 2020 FTE'!$I$12=1,IF(E405/70*7&lt;40,E405/70*7/40,1),0),1)</f>
        <v>0</v>
      </c>
      <c r="G405" s="395">
        <f>ROUND(IF('11. Type 1 Emp 2020 FTE'!$I$12=2,IF(E405=0,0,IF(E405/70*7&lt;40,0.5,1)),0),1)</f>
        <v>0</v>
      </c>
    </row>
    <row r="406" spans="1:7" x14ac:dyDescent="0.25">
      <c r="A406" s="297">
        <f t="shared" si="6"/>
        <v>395</v>
      </c>
      <c r="B406" s="501"/>
      <c r="C406" s="515"/>
      <c r="D406" s="297"/>
      <c r="E406" s="505"/>
      <c r="F406" s="395">
        <f>ROUND(IF('11. Type 1 Emp 2020 FTE'!$I$12=1,IF(E406/70*7&lt;40,E406/70*7/40,1),0),1)</f>
        <v>0</v>
      </c>
      <c r="G406" s="395">
        <f>ROUND(IF('11. Type 1 Emp 2020 FTE'!$I$12=2,IF(E406=0,0,IF(E406/70*7&lt;40,0.5,1)),0),1)</f>
        <v>0</v>
      </c>
    </row>
    <row r="407" spans="1:7" x14ac:dyDescent="0.25">
      <c r="A407" s="297">
        <f t="shared" si="6"/>
        <v>396</v>
      </c>
      <c r="B407" s="501"/>
      <c r="C407" s="515"/>
      <c r="D407" s="297"/>
      <c r="E407" s="505"/>
      <c r="F407" s="395">
        <f>ROUND(IF('11. Type 1 Emp 2020 FTE'!$I$12=1,IF(E407/70*7&lt;40,E407/70*7/40,1),0),1)</f>
        <v>0</v>
      </c>
      <c r="G407" s="395">
        <f>ROUND(IF('11. Type 1 Emp 2020 FTE'!$I$12=2,IF(E407=0,0,IF(E407/70*7&lt;40,0.5,1)),0),1)</f>
        <v>0</v>
      </c>
    </row>
    <row r="408" spans="1:7" x14ac:dyDescent="0.25">
      <c r="A408" s="297">
        <f t="shared" si="6"/>
        <v>397</v>
      </c>
      <c r="B408" s="501"/>
      <c r="C408" s="515"/>
      <c r="D408" s="297"/>
      <c r="E408" s="505"/>
      <c r="F408" s="395">
        <f>ROUND(IF('11. Type 1 Emp 2020 FTE'!$I$12=1,IF(E408/70*7&lt;40,E408/70*7/40,1),0),1)</f>
        <v>0</v>
      </c>
      <c r="G408" s="395">
        <f>ROUND(IF('11. Type 1 Emp 2020 FTE'!$I$12=2,IF(E408=0,0,IF(E408/70*7&lt;40,0.5,1)),0),1)</f>
        <v>0</v>
      </c>
    </row>
    <row r="409" spans="1:7" x14ac:dyDescent="0.25">
      <c r="A409" s="297">
        <f t="shared" si="6"/>
        <v>398</v>
      </c>
      <c r="B409" s="501"/>
      <c r="C409" s="515"/>
      <c r="D409" s="297"/>
      <c r="E409" s="505"/>
      <c r="F409" s="395">
        <f>ROUND(IF('11. Type 1 Emp 2020 FTE'!$I$12=1,IF(E409/70*7&lt;40,E409/70*7/40,1),0),1)</f>
        <v>0</v>
      </c>
      <c r="G409" s="395">
        <f>ROUND(IF('11. Type 1 Emp 2020 FTE'!$I$12=2,IF(E409=0,0,IF(E409/70*7&lt;40,0.5,1)),0),1)</f>
        <v>0</v>
      </c>
    </row>
    <row r="410" spans="1:7" x14ac:dyDescent="0.25">
      <c r="A410" s="297">
        <f t="shared" si="6"/>
        <v>399</v>
      </c>
      <c r="B410" s="501"/>
      <c r="C410" s="515"/>
      <c r="D410" s="297"/>
      <c r="E410" s="505"/>
      <c r="F410" s="395">
        <f>ROUND(IF('11. Type 1 Emp 2020 FTE'!$I$12=1,IF(E410/70*7&lt;40,E410/70*7/40,1),0),1)</f>
        <v>0</v>
      </c>
      <c r="G410" s="395">
        <f>ROUND(IF('11. Type 1 Emp 2020 FTE'!$I$12=2,IF(E410=0,0,IF(E410/70*7&lt;40,0.5,1)),0),1)</f>
        <v>0</v>
      </c>
    </row>
    <row r="411" spans="1:7" x14ac:dyDescent="0.25">
      <c r="A411" s="297">
        <f t="shared" si="6"/>
        <v>400</v>
      </c>
      <c r="B411" s="501"/>
      <c r="C411" s="515"/>
      <c r="D411" s="297"/>
      <c r="E411" s="505"/>
      <c r="F411" s="395">
        <f>ROUND(IF('11. Type 1 Emp 2020 FTE'!$I$12=1,IF(E411/70*7&lt;40,E411/70*7/40,1),0),1)</f>
        <v>0</v>
      </c>
      <c r="G411" s="395">
        <f>ROUND(IF('11. Type 1 Emp 2020 FTE'!$I$12=2,IF(E411=0,0,IF(E411/70*7&lt;40,0.5,1)),0),1)</f>
        <v>0</v>
      </c>
    </row>
    <row r="412" spans="1:7" x14ac:dyDescent="0.25">
      <c r="A412" s="297">
        <f t="shared" si="6"/>
        <v>401</v>
      </c>
      <c r="B412" s="501"/>
      <c r="C412" s="515"/>
      <c r="D412" s="297"/>
      <c r="E412" s="505"/>
      <c r="F412" s="395">
        <f>ROUND(IF('11. Type 1 Emp 2020 FTE'!$I$12=1,IF(E412/70*7&lt;40,E412/70*7/40,1),0),1)</f>
        <v>0</v>
      </c>
      <c r="G412" s="395">
        <f>ROUND(IF('11. Type 1 Emp 2020 FTE'!$I$12=2,IF(E412=0,0,IF(E412/70*7&lt;40,0.5,1)),0),1)</f>
        <v>0</v>
      </c>
    </row>
    <row r="413" spans="1:7" x14ac:dyDescent="0.25">
      <c r="A413" s="297">
        <f t="shared" si="6"/>
        <v>402</v>
      </c>
      <c r="B413" s="501"/>
      <c r="C413" s="515"/>
      <c r="D413" s="297"/>
      <c r="E413" s="505"/>
      <c r="F413" s="395">
        <f>ROUND(IF('11. Type 1 Emp 2020 FTE'!$I$12=1,IF(E413/70*7&lt;40,E413/70*7/40,1),0),1)</f>
        <v>0</v>
      </c>
      <c r="G413" s="395">
        <f>ROUND(IF('11. Type 1 Emp 2020 FTE'!$I$12=2,IF(E413=0,0,IF(E413/70*7&lt;40,0.5,1)),0),1)</f>
        <v>0</v>
      </c>
    </row>
    <row r="414" spans="1:7" x14ac:dyDescent="0.25">
      <c r="A414" s="297">
        <f t="shared" si="6"/>
        <v>403</v>
      </c>
      <c r="B414" s="501"/>
      <c r="C414" s="515"/>
      <c r="D414" s="297"/>
      <c r="E414" s="505"/>
      <c r="F414" s="395">
        <f>ROUND(IF('11. Type 1 Emp 2020 FTE'!$I$12=1,IF(E414/70*7&lt;40,E414/70*7/40,1),0),1)</f>
        <v>0</v>
      </c>
      <c r="G414" s="395">
        <f>ROUND(IF('11. Type 1 Emp 2020 FTE'!$I$12=2,IF(E414=0,0,IF(E414/70*7&lt;40,0.5,1)),0),1)</f>
        <v>0</v>
      </c>
    </row>
    <row r="415" spans="1:7" x14ac:dyDescent="0.25">
      <c r="A415" s="297">
        <f t="shared" si="6"/>
        <v>404</v>
      </c>
      <c r="B415" s="501"/>
      <c r="C415" s="515"/>
      <c r="D415" s="297"/>
      <c r="E415" s="505"/>
      <c r="F415" s="395">
        <f>ROUND(IF('11. Type 1 Emp 2020 FTE'!$I$12=1,IF(E415/70*7&lt;40,E415/70*7/40,1),0),1)</f>
        <v>0</v>
      </c>
      <c r="G415" s="395">
        <f>ROUND(IF('11. Type 1 Emp 2020 FTE'!$I$12=2,IF(E415=0,0,IF(E415/70*7&lt;40,0.5,1)),0),1)</f>
        <v>0</v>
      </c>
    </row>
    <row r="416" spans="1:7" x14ac:dyDescent="0.25">
      <c r="A416" s="297">
        <f t="shared" si="6"/>
        <v>405</v>
      </c>
      <c r="B416" s="501"/>
      <c r="C416" s="515"/>
      <c r="D416" s="297"/>
      <c r="E416" s="505"/>
      <c r="F416" s="395">
        <f>ROUND(IF('11. Type 1 Emp 2020 FTE'!$I$12=1,IF(E416/70*7&lt;40,E416/70*7/40,1),0),1)</f>
        <v>0</v>
      </c>
      <c r="G416" s="395">
        <f>ROUND(IF('11. Type 1 Emp 2020 FTE'!$I$12=2,IF(E416=0,0,IF(E416/70*7&lt;40,0.5,1)),0),1)</f>
        <v>0</v>
      </c>
    </row>
    <row r="417" spans="1:7" x14ac:dyDescent="0.25">
      <c r="A417" s="297">
        <f t="shared" si="6"/>
        <v>406</v>
      </c>
      <c r="B417" s="501"/>
      <c r="C417" s="515"/>
      <c r="D417" s="297"/>
      <c r="E417" s="505"/>
      <c r="F417" s="395">
        <f>ROUND(IF('11. Type 1 Emp 2020 FTE'!$I$12=1,IF(E417/70*7&lt;40,E417/70*7/40,1),0),1)</f>
        <v>0</v>
      </c>
      <c r="G417" s="395">
        <f>ROUND(IF('11. Type 1 Emp 2020 FTE'!$I$12=2,IF(E417=0,0,IF(E417/70*7&lt;40,0.5,1)),0),1)</f>
        <v>0</v>
      </c>
    </row>
    <row r="418" spans="1:7" x14ac:dyDescent="0.25">
      <c r="A418" s="297">
        <f t="shared" si="6"/>
        <v>407</v>
      </c>
      <c r="B418" s="501"/>
      <c r="C418" s="515"/>
      <c r="D418" s="297"/>
      <c r="E418" s="505"/>
      <c r="F418" s="395">
        <f>ROUND(IF('11. Type 1 Emp 2020 FTE'!$I$12=1,IF(E418/70*7&lt;40,E418/70*7/40,1),0),1)</f>
        <v>0</v>
      </c>
      <c r="G418" s="395">
        <f>ROUND(IF('11. Type 1 Emp 2020 FTE'!$I$12=2,IF(E418=0,0,IF(E418/70*7&lt;40,0.5,1)),0),1)</f>
        <v>0</v>
      </c>
    </row>
    <row r="419" spans="1:7" x14ac:dyDescent="0.25">
      <c r="A419" s="297">
        <f t="shared" si="6"/>
        <v>408</v>
      </c>
      <c r="B419" s="501"/>
      <c r="C419" s="515"/>
      <c r="D419" s="297"/>
      <c r="E419" s="505"/>
      <c r="F419" s="395">
        <f>ROUND(IF('11. Type 1 Emp 2020 FTE'!$I$12=1,IF(E419/70*7&lt;40,E419/70*7/40,1),0),1)</f>
        <v>0</v>
      </c>
      <c r="G419" s="395">
        <f>ROUND(IF('11. Type 1 Emp 2020 FTE'!$I$12=2,IF(E419=0,0,IF(E419/70*7&lt;40,0.5,1)),0),1)</f>
        <v>0</v>
      </c>
    </row>
    <row r="420" spans="1:7" x14ac:dyDescent="0.25">
      <c r="A420" s="297">
        <f t="shared" si="6"/>
        <v>409</v>
      </c>
      <c r="B420" s="501"/>
      <c r="C420" s="515"/>
      <c r="D420" s="297"/>
      <c r="E420" s="505"/>
      <c r="F420" s="395">
        <f>ROUND(IF('11. Type 1 Emp 2020 FTE'!$I$12=1,IF(E420/70*7&lt;40,E420/70*7/40,1),0),1)</f>
        <v>0</v>
      </c>
      <c r="G420" s="395">
        <f>ROUND(IF('11. Type 1 Emp 2020 FTE'!$I$12=2,IF(E420=0,0,IF(E420/70*7&lt;40,0.5,1)),0),1)</f>
        <v>0</v>
      </c>
    </row>
    <row r="421" spans="1:7" x14ac:dyDescent="0.25">
      <c r="A421" s="297">
        <f t="shared" si="6"/>
        <v>410</v>
      </c>
      <c r="B421" s="501"/>
      <c r="C421" s="515"/>
      <c r="D421" s="297"/>
      <c r="E421" s="505"/>
      <c r="F421" s="395">
        <f>ROUND(IF('11. Type 1 Emp 2020 FTE'!$I$12=1,IF(E421/70*7&lt;40,E421/70*7/40,1),0),1)</f>
        <v>0</v>
      </c>
      <c r="G421" s="395">
        <f>ROUND(IF('11. Type 1 Emp 2020 FTE'!$I$12=2,IF(E421=0,0,IF(E421/70*7&lt;40,0.5,1)),0),1)</f>
        <v>0</v>
      </c>
    </row>
    <row r="422" spans="1:7" x14ac:dyDescent="0.25">
      <c r="A422" s="297">
        <f t="shared" si="6"/>
        <v>411</v>
      </c>
      <c r="B422" s="501"/>
      <c r="C422" s="515"/>
      <c r="D422" s="297"/>
      <c r="E422" s="505"/>
      <c r="F422" s="395">
        <f>ROUND(IF('11. Type 1 Emp 2020 FTE'!$I$12=1,IF(E422/70*7&lt;40,E422/70*7/40,1),0),1)</f>
        <v>0</v>
      </c>
      <c r="G422" s="395">
        <f>ROUND(IF('11. Type 1 Emp 2020 FTE'!$I$12=2,IF(E422=0,0,IF(E422/70*7&lt;40,0.5,1)),0),1)</f>
        <v>0</v>
      </c>
    </row>
    <row r="423" spans="1:7" x14ac:dyDescent="0.25">
      <c r="A423" s="297">
        <f t="shared" si="6"/>
        <v>412</v>
      </c>
      <c r="B423" s="501"/>
      <c r="C423" s="515"/>
      <c r="D423" s="297"/>
      <c r="E423" s="505"/>
      <c r="F423" s="395">
        <f>ROUND(IF('11. Type 1 Emp 2020 FTE'!$I$12=1,IF(E423/70*7&lt;40,E423/70*7/40,1),0),1)</f>
        <v>0</v>
      </c>
      <c r="G423" s="395">
        <f>ROUND(IF('11. Type 1 Emp 2020 FTE'!$I$12=2,IF(E423=0,0,IF(E423/70*7&lt;40,0.5,1)),0),1)</f>
        <v>0</v>
      </c>
    </row>
    <row r="424" spans="1:7" x14ac:dyDescent="0.25">
      <c r="A424" s="297">
        <f t="shared" si="6"/>
        <v>413</v>
      </c>
      <c r="B424" s="501"/>
      <c r="C424" s="515"/>
      <c r="D424" s="297"/>
      <c r="E424" s="505"/>
      <c r="F424" s="395">
        <f>ROUND(IF('11. Type 1 Emp 2020 FTE'!$I$12=1,IF(E424/70*7&lt;40,E424/70*7/40,1),0),1)</f>
        <v>0</v>
      </c>
      <c r="G424" s="395">
        <f>ROUND(IF('11. Type 1 Emp 2020 FTE'!$I$12=2,IF(E424=0,0,IF(E424/70*7&lt;40,0.5,1)),0),1)</f>
        <v>0</v>
      </c>
    </row>
    <row r="425" spans="1:7" x14ac:dyDescent="0.25">
      <c r="A425" s="297">
        <f t="shared" si="6"/>
        <v>414</v>
      </c>
      <c r="B425" s="501"/>
      <c r="C425" s="515"/>
      <c r="D425" s="297"/>
      <c r="E425" s="505"/>
      <c r="F425" s="395">
        <f>ROUND(IF('11. Type 1 Emp 2020 FTE'!$I$12=1,IF(E425/70*7&lt;40,E425/70*7/40,1),0),1)</f>
        <v>0</v>
      </c>
      <c r="G425" s="395">
        <f>ROUND(IF('11. Type 1 Emp 2020 FTE'!$I$12=2,IF(E425=0,0,IF(E425/70*7&lt;40,0.5,1)),0),1)</f>
        <v>0</v>
      </c>
    </row>
    <row r="426" spans="1:7" x14ac:dyDescent="0.25">
      <c r="A426" s="297">
        <f t="shared" si="6"/>
        <v>415</v>
      </c>
      <c r="B426" s="501"/>
      <c r="C426" s="515"/>
      <c r="D426" s="297"/>
      <c r="E426" s="505"/>
      <c r="F426" s="395">
        <f>ROUND(IF('11. Type 1 Emp 2020 FTE'!$I$12=1,IF(E426/70*7&lt;40,E426/70*7/40,1),0),1)</f>
        <v>0</v>
      </c>
      <c r="G426" s="395">
        <f>ROUND(IF('11. Type 1 Emp 2020 FTE'!$I$12=2,IF(E426=0,0,IF(E426/70*7&lt;40,0.5,1)),0),1)</f>
        <v>0</v>
      </c>
    </row>
    <row r="427" spans="1:7" x14ac:dyDescent="0.25">
      <c r="A427" s="297">
        <f t="shared" si="6"/>
        <v>416</v>
      </c>
      <c r="B427" s="501"/>
      <c r="C427" s="515"/>
      <c r="D427" s="297"/>
      <c r="E427" s="505"/>
      <c r="F427" s="395">
        <f>ROUND(IF('11. Type 1 Emp 2020 FTE'!$I$12=1,IF(E427/70*7&lt;40,E427/70*7/40,1),0),1)</f>
        <v>0</v>
      </c>
      <c r="G427" s="395">
        <f>ROUND(IF('11. Type 1 Emp 2020 FTE'!$I$12=2,IF(E427=0,0,IF(E427/70*7&lt;40,0.5,1)),0),1)</f>
        <v>0</v>
      </c>
    </row>
    <row r="428" spans="1:7" x14ac:dyDescent="0.25">
      <c r="A428" s="297">
        <f t="shared" si="6"/>
        <v>417</v>
      </c>
      <c r="B428" s="501"/>
      <c r="C428" s="515"/>
      <c r="D428" s="297"/>
      <c r="E428" s="505"/>
      <c r="F428" s="395">
        <f>ROUND(IF('11. Type 1 Emp 2020 FTE'!$I$12=1,IF(E428/70*7&lt;40,E428/70*7/40,1),0),1)</f>
        <v>0</v>
      </c>
      <c r="G428" s="395">
        <f>ROUND(IF('11. Type 1 Emp 2020 FTE'!$I$12=2,IF(E428=0,0,IF(E428/70*7&lt;40,0.5,1)),0),1)</f>
        <v>0</v>
      </c>
    </row>
    <row r="429" spans="1:7" x14ac:dyDescent="0.25">
      <c r="A429" s="297">
        <f t="shared" si="6"/>
        <v>418</v>
      </c>
      <c r="B429" s="501"/>
      <c r="C429" s="515"/>
      <c r="D429" s="297"/>
      <c r="E429" s="505"/>
      <c r="F429" s="395">
        <f>ROUND(IF('11. Type 1 Emp 2020 FTE'!$I$12=1,IF(E429/70*7&lt;40,E429/70*7/40,1),0),1)</f>
        <v>0</v>
      </c>
      <c r="G429" s="395">
        <f>ROUND(IF('11. Type 1 Emp 2020 FTE'!$I$12=2,IF(E429=0,0,IF(E429/70*7&lt;40,0.5,1)),0),1)</f>
        <v>0</v>
      </c>
    </row>
    <row r="430" spans="1:7" x14ac:dyDescent="0.25">
      <c r="A430" s="297">
        <f t="shared" si="6"/>
        <v>419</v>
      </c>
      <c r="B430" s="501"/>
      <c r="C430" s="515"/>
      <c r="D430" s="297"/>
      <c r="E430" s="505"/>
      <c r="F430" s="395">
        <f>ROUND(IF('11. Type 1 Emp 2020 FTE'!$I$12=1,IF(E430/70*7&lt;40,E430/70*7/40,1),0),1)</f>
        <v>0</v>
      </c>
      <c r="G430" s="395">
        <f>ROUND(IF('11. Type 1 Emp 2020 FTE'!$I$12=2,IF(E430=0,0,IF(E430/70*7&lt;40,0.5,1)),0),1)</f>
        <v>0</v>
      </c>
    </row>
    <row r="431" spans="1:7" x14ac:dyDescent="0.25">
      <c r="A431" s="297">
        <f t="shared" si="6"/>
        <v>420</v>
      </c>
      <c r="B431" s="501"/>
      <c r="C431" s="515"/>
      <c r="D431" s="297"/>
      <c r="E431" s="505"/>
      <c r="F431" s="395">
        <f>ROUND(IF('11. Type 1 Emp 2020 FTE'!$I$12=1,IF(E431/70*7&lt;40,E431/70*7/40,1),0),1)</f>
        <v>0</v>
      </c>
      <c r="G431" s="395">
        <f>ROUND(IF('11. Type 1 Emp 2020 FTE'!$I$12=2,IF(E431=0,0,IF(E431/70*7&lt;40,0.5,1)),0),1)</f>
        <v>0</v>
      </c>
    </row>
    <row r="432" spans="1:7" x14ac:dyDescent="0.25">
      <c r="A432" s="297">
        <f t="shared" si="6"/>
        <v>421</v>
      </c>
      <c r="B432" s="501"/>
      <c r="C432" s="515"/>
      <c r="D432" s="297"/>
      <c r="E432" s="505"/>
      <c r="F432" s="395">
        <f>ROUND(IF('11. Type 1 Emp 2020 FTE'!$I$12=1,IF(E432/70*7&lt;40,E432/70*7/40,1),0),1)</f>
        <v>0</v>
      </c>
      <c r="G432" s="395">
        <f>ROUND(IF('11. Type 1 Emp 2020 FTE'!$I$12=2,IF(E432=0,0,IF(E432/70*7&lt;40,0.5,1)),0),1)</f>
        <v>0</v>
      </c>
    </row>
    <row r="433" spans="1:7" x14ac:dyDescent="0.25">
      <c r="A433" s="297">
        <f t="shared" si="6"/>
        <v>422</v>
      </c>
      <c r="B433" s="501"/>
      <c r="C433" s="515"/>
      <c r="D433" s="297"/>
      <c r="E433" s="505"/>
      <c r="F433" s="395">
        <f>ROUND(IF('11. Type 1 Emp 2020 FTE'!$I$12=1,IF(E433/70*7&lt;40,E433/70*7/40,1),0),1)</f>
        <v>0</v>
      </c>
      <c r="G433" s="395">
        <f>ROUND(IF('11. Type 1 Emp 2020 FTE'!$I$12=2,IF(E433=0,0,IF(E433/70*7&lt;40,0.5,1)),0),1)</f>
        <v>0</v>
      </c>
    </row>
    <row r="434" spans="1:7" x14ac:dyDescent="0.25">
      <c r="A434" s="297">
        <f t="shared" si="6"/>
        <v>423</v>
      </c>
      <c r="B434" s="501"/>
      <c r="C434" s="515"/>
      <c r="D434" s="297"/>
      <c r="E434" s="505"/>
      <c r="F434" s="395">
        <f>ROUND(IF('11. Type 1 Emp 2020 FTE'!$I$12=1,IF(E434/70*7&lt;40,E434/70*7/40,1),0),1)</f>
        <v>0</v>
      </c>
      <c r="G434" s="395">
        <f>ROUND(IF('11. Type 1 Emp 2020 FTE'!$I$12=2,IF(E434=0,0,IF(E434/70*7&lt;40,0.5,1)),0),1)</f>
        <v>0</v>
      </c>
    </row>
    <row r="435" spans="1:7" x14ac:dyDescent="0.25">
      <c r="A435" s="297">
        <f t="shared" si="6"/>
        <v>424</v>
      </c>
      <c r="B435" s="501"/>
      <c r="C435" s="515"/>
      <c r="D435" s="297"/>
      <c r="E435" s="505"/>
      <c r="F435" s="395">
        <f>ROUND(IF('11. Type 1 Emp 2020 FTE'!$I$12=1,IF(E435/70*7&lt;40,E435/70*7/40,1),0),1)</f>
        <v>0</v>
      </c>
      <c r="G435" s="395">
        <f>ROUND(IF('11. Type 1 Emp 2020 FTE'!$I$12=2,IF(E435=0,0,IF(E435/70*7&lt;40,0.5,1)),0),1)</f>
        <v>0</v>
      </c>
    </row>
    <row r="436" spans="1:7" x14ac:dyDescent="0.25">
      <c r="A436" s="297">
        <f t="shared" si="6"/>
        <v>425</v>
      </c>
      <c r="B436" s="501"/>
      <c r="C436" s="515"/>
      <c r="D436" s="297"/>
      <c r="E436" s="505"/>
      <c r="F436" s="395">
        <f>ROUND(IF('11. Type 1 Emp 2020 FTE'!$I$12=1,IF(E436/70*7&lt;40,E436/70*7/40,1),0),1)</f>
        <v>0</v>
      </c>
      <c r="G436" s="395">
        <f>ROUND(IF('11. Type 1 Emp 2020 FTE'!$I$12=2,IF(E436=0,0,IF(E436/70*7&lt;40,0.5,1)),0),1)</f>
        <v>0</v>
      </c>
    </row>
    <row r="437" spans="1:7" x14ac:dyDescent="0.25">
      <c r="A437" s="297">
        <f t="shared" si="6"/>
        <v>426</v>
      </c>
      <c r="B437" s="501"/>
      <c r="C437" s="515"/>
      <c r="D437" s="297"/>
      <c r="E437" s="505"/>
      <c r="F437" s="395">
        <f>ROUND(IF('11. Type 1 Emp 2020 FTE'!$I$12=1,IF(E437/70*7&lt;40,E437/70*7/40,1),0),1)</f>
        <v>0</v>
      </c>
      <c r="G437" s="395">
        <f>ROUND(IF('11. Type 1 Emp 2020 FTE'!$I$12=2,IF(E437=0,0,IF(E437/70*7&lt;40,0.5,1)),0),1)</f>
        <v>0</v>
      </c>
    </row>
    <row r="438" spans="1:7" x14ac:dyDescent="0.25">
      <c r="A438" s="297">
        <f t="shared" si="6"/>
        <v>427</v>
      </c>
      <c r="B438" s="501"/>
      <c r="C438" s="515"/>
      <c r="D438" s="297"/>
      <c r="E438" s="505"/>
      <c r="F438" s="395">
        <f>ROUND(IF('11. Type 1 Emp 2020 FTE'!$I$12=1,IF(E438/70*7&lt;40,E438/70*7/40,1),0),1)</f>
        <v>0</v>
      </c>
      <c r="G438" s="395">
        <f>ROUND(IF('11. Type 1 Emp 2020 FTE'!$I$12=2,IF(E438=0,0,IF(E438/70*7&lt;40,0.5,1)),0),1)</f>
        <v>0</v>
      </c>
    </row>
    <row r="439" spans="1:7" x14ac:dyDescent="0.25">
      <c r="A439" s="297">
        <f t="shared" si="6"/>
        <v>428</v>
      </c>
      <c r="B439" s="501"/>
      <c r="C439" s="515"/>
      <c r="D439" s="297"/>
      <c r="E439" s="505"/>
      <c r="F439" s="395">
        <f>ROUND(IF('11. Type 1 Emp 2020 FTE'!$I$12=1,IF(E439/70*7&lt;40,E439/70*7/40,1),0),1)</f>
        <v>0</v>
      </c>
      <c r="G439" s="395">
        <f>ROUND(IF('11. Type 1 Emp 2020 FTE'!$I$12=2,IF(E439=0,0,IF(E439/70*7&lt;40,0.5,1)),0),1)</f>
        <v>0</v>
      </c>
    </row>
    <row r="440" spans="1:7" x14ac:dyDescent="0.25">
      <c r="A440" s="297">
        <f t="shared" si="6"/>
        <v>429</v>
      </c>
      <c r="B440" s="501"/>
      <c r="C440" s="515"/>
      <c r="D440" s="297"/>
      <c r="E440" s="505"/>
      <c r="F440" s="395">
        <f>ROUND(IF('11. Type 1 Emp 2020 FTE'!$I$12=1,IF(E440/70*7&lt;40,E440/70*7/40,1),0),1)</f>
        <v>0</v>
      </c>
      <c r="G440" s="395">
        <f>ROUND(IF('11. Type 1 Emp 2020 FTE'!$I$12=2,IF(E440=0,0,IF(E440/70*7&lt;40,0.5,1)),0),1)</f>
        <v>0</v>
      </c>
    </row>
    <row r="441" spans="1:7" x14ac:dyDescent="0.25">
      <c r="A441" s="297">
        <f t="shared" si="6"/>
        <v>430</v>
      </c>
      <c r="B441" s="501"/>
      <c r="C441" s="515"/>
      <c r="D441" s="297"/>
      <c r="E441" s="505"/>
      <c r="F441" s="395">
        <f>ROUND(IF('11. Type 1 Emp 2020 FTE'!$I$12=1,IF(E441/70*7&lt;40,E441/70*7/40,1),0),1)</f>
        <v>0</v>
      </c>
      <c r="G441" s="395">
        <f>ROUND(IF('11. Type 1 Emp 2020 FTE'!$I$12=2,IF(E441=0,0,IF(E441/70*7&lt;40,0.5,1)),0),1)</f>
        <v>0</v>
      </c>
    </row>
    <row r="442" spans="1:7" x14ac:dyDescent="0.25">
      <c r="A442" s="297">
        <f t="shared" si="6"/>
        <v>431</v>
      </c>
      <c r="B442" s="501"/>
      <c r="C442" s="515"/>
      <c r="D442" s="297"/>
      <c r="E442" s="505"/>
      <c r="F442" s="395">
        <f>ROUND(IF('11. Type 1 Emp 2020 FTE'!$I$12=1,IF(E442/70*7&lt;40,E442/70*7/40,1),0),1)</f>
        <v>0</v>
      </c>
      <c r="G442" s="395">
        <f>ROUND(IF('11. Type 1 Emp 2020 FTE'!$I$12=2,IF(E442=0,0,IF(E442/70*7&lt;40,0.5,1)),0),1)</f>
        <v>0</v>
      </c>
    </row>
    <row r="443" spans="1:7" x14ac:dyDescent="0.25">
      <c r="A443" s="297">
        <f t="shared" si="6"/>
        <v>432</v>
      </c>
      <c r="B443" s="501"/>
      <c r="C443" s="515"/>
      <c r="D443" s="297"/>
      <c r="E443" s="505"/>
      <c r="F443" s="395">
        <f>ROUND(IF('11. Type 1 Emp 2020 FTE'!$I$12=1,IF(E443/70*7&lt;40,E443/70*7/40,1),0),1)</f>
        <v>0</v>
      </c>
      <c r="G443" s="395">
        <f>ROUND(IF('11. Type 1 Emp 2020 FTE'!$I$12=2,IF(E443=0,0,IF(E443/70*7&lt;40,0.5,1)),0),1)</f>
        <v>0</v>
      </c>
    </row>
    <row r="444" spans="1:7" x14ac:dyDescent="0.25">
      <c r="A444" s="297">
        <f t="shared" si="6"/>
        <v>433</v>
      </c>
      <c r="B444" s="501"/>
      <c r="C444" s="515"/>
      <c r="D444" s="297"/>
      <c r="E444" s="505"/>
      <c r="F444" s="395">
        <f>ROUND(IF('11. Type 1 Emp 2020 FTE'!$I$12=1,IF(E444/70*7&lt;40,E444/70*7/40,1),0),1)</f>
        <v>0</v>
      </c>
      <c r="G444" s="395">
        <f>ROUND(IF('11. Type 1 Emp 2020 FTE'!$I$12=2,IF(E444=0,0,IF(E444/70*7&lt;40,0.5,1)),0),1)</f>
        <v>0</v>
      </c>
    </row>
    <row r="445" spans="1:7" x14ac:dyDescent="0.25">
      <c r="A445" s="297">
        <f t="shared" si="6"/>
        <v>434</v>
      </c>
      <c r="B445" s="501"/>
      <c r="C445" s="515"/>
      <c r="D445" s="297"/>
      <c r="E445" s="505"/>
      <c r="F445" s="395">
        <f>ROUND(IF('11. Type 1 Emp 2020 FTE'!$I$12=1,IF(E445/70*7&lt;40,E445/70*7/40,1),0),1)</f>
        <v>0</v>
      </c>
      <c r="G445" s="395">
        <f>ROUND(IF('11. Type 1 Emp 2020 FTE'!$I$12=2,IF(E445=0,0,IF(E445/70*7&lt;40,0.5,1)),0),1)</f>
        <v>0</v>
      </c>
    </row>
    <row r="446" spans="1:7" x14ac:dyDescent="0.25">
      <c r="A446" s="297">
        <f t="shared" si="6"/>
        <v>435</v>
      </c>
      <c r="B446" s="501"/>
      <c r="C446" s="515"/>
      <c r="D446" s="297"/>
      <c r="E446" s="505"/>
      <c r="F446" s="395">
        <f>ROUND(IF('11. Type 1 Emp 2020 FTE'!$I$12=1,IF(E446/70*7&lt;40,E446/70*7/40,1),0),1)</f>
        <v>0</v>
      </c>
      <c r="G446" s="395">
        <f>ROUND(IF('11. Type 1 Emp 2020 FTE'!$I$12=2,IF(E446=0,0,IF(E446/70*7&lt;40,0.5,1)),0),1)</f>
        <v>0</v>
      </c>
    </row>
    <row r="447" spans="1:7" x14ac:dyDescent="0.25">
      <c r="A447" s="297">
        <f t="shared" si="6"/>
        <v>436</v>
      </c>
      <c r="B447" s="501"/>
      <c r="C447" s="515"/>
      <c r="D447" s="297"/>
      <c r="E447" s="505"/>
      <c r="F447" s="395">
        <f>ROUND(IF('11. Type 1 Emp 2020 FTE'!$I$12=1,IF(E447/70*7&lt;40,E447/70*7/40,1),0),1)</f>
        <v>0</v>
      </c>
      <c r="G447" s="395">
        <f>ROUND(IF('11. Type 1 Emp 2020 FTE'!$I$12=2,IF(E447=0,0,IF(E447/70*7&lt;40,0.5,1)),0),1)</f>
        <v>0</v>
      </c>
    </row>
    <row r="448" spans="1:7" x14ac:dyDescent="0.25">
      <c r="A448" s="297">
        <f t="shared" si="6"/>
        <v>437</v>
      </c>
      <c r="B448" s="501"/>
      <c r="C448" s="515"/>
      <c r="D448" s="297"/>
      <c r="E448" s="505"/>
      <c r="F448" s="395">
        <f>ROUND(IF('11. Type 1 Emp 2020 FTE'!$I$12=1,IF(E448/70*7&lt;40,E448/70*7/40,1),0),1)</f>
        <v>0</v>
      </c>
      <c r="G448" s="395">
        <f>ROUND(IF('11. Type 1 Emp 2020 FTE'!$I$12=2,IF(E448=0,0,IF(E448/70*7&lt;40,0.5,1)),0),1)</f>
        <v>0</v>
      </c>
    </row>
    <row r="449" spans="1:7" x14ac:dyDescent="0.25">
      <c r="A449" s="297">
        <f t="shared" si="6"/>
        <v>438</v>
      </c>
      <c r="B449" s="501"/>
      <c r="C449" s="515"/>
      <c r="D449" s="297"/>
      <c r="E449" s="505"/>
      <c r="F449" s="395">
        <f>ROUND(IF('11. Type 1 Emp 2020 FTE'!$I$12=1,IF(E449/70*7&lt;40,E449/70*7/40,1),0),1)</f>
        <v>0</v>
      </c>
      <c r="G449" s="395">
        <f>ROUND(IF('11. Type 1 Emp 2020 FTE'!$I$12=2,IF(E449=0,0,IF(E449/70*7&lt;40,0.5,1)),0),1)</f>
        <v>0</v>
      </c>
    </row>
    <row r="450" spans="1:7" x14ac:dyDescent="0.25">
      <c r="A450" s="297">
        <f t="shared" si="6"/>
        <v>439</v>
      </c>
      <c r="B450" s="501"/>
      <c r="C450" s="515"/>
      <c r="D450" s="297"/>
      <c r="E450" s="505"/>
      <c r="F450" s="395">
        <f>ROUND(IF('11. Type 1 Emp 2020 FTE'!$I$12=1,IF(E450/70*7&lt;40,E450/70*7/40,1),0),1)</f>
        <v>0</v>
      </c>
      <c r="G450" s="395">
        <f>ROUND(IF('11. Type 1 Emp 2020 FTE'!$I$12=2,IF(E450=0,0,IF(E450/70*7&lt;40,0.5,1)),0),1)</f>
        <v>0</v>
      </c>
    </row>
    <row r="451" spans="1:7" x14ac:dyDescent="0.25">
      <c r="A451" s="297">
        <f t="shared" si="6"/>
        <v>440</v>
      </c>
      <c r="B451" s="501"/>
      <c r="C451" s="515"/>
      <c r="D451" s="297"/>
      <c r="E451" s="505"/>
      <c r="F451" s="395">
        <f>ROUND(IF('11. Type 1 Emp 2020 FTE'!$I$12=1,IF(E451/70*7&lt;40,E451/70*7/40,1),0),1)</f>
        <v>0</v>
      </c>
      <c r="G451" s="395">
        <f>ROUND(IF('11. Type 1 Emp 2020 FTE'!$I$12=2,IF(E451=0,0,IF(E451/70*7&lt;40,0.5,1)),0),1)</f>
        <v>0</v>
      </c>
    </row>
    <row r="452" spans="1:7" x14ac:dyDescent="0.25">
      <c r="A452" s="297">
        <f t="shared" si="6"/>
        <v>441</v>
      </c>
      <c r="B452" s="501"/>
      <c r="C452" s="515"/>
      <c r="D452" s="297"/>
      <c r="E452" s="505"/>
      <c r="F452" s="395">
        <f>ROUND(IF('11. Type 1 Emp 2020 FTE'!$I$12=1,IF(E452/70*7&lt;40,E452/70*7/40,1),0),1)</f>
        <v>0</v>
      </c>
      <c r="G452" s="395">
        <f>ROUND(IF('11. Type 1 Emp 2020 FTE'!$I$12=2,IF(E452=0,0,IF(E452/70*7&lt;40,0.5,1)),0),1)</f>
        <v>0</v>
      </c>
    </row>
    <row r="453" spans="1:7" x14ac:dyDescent="0.25">
      <c r="A453" s="297">
        <f t="shared" si="6"/>
        <v>442</v>
      </c>
      <c r="B453" s="501"/>
      <c r="C453" s="515"/>
      <c r="D453" s="297"/>
      <c r="E453" s="505"/>
      <c r="F453" s="395">
        <f>ROUND(IF('11. Type 1 Emp 2020 FTE'!$I$12=1,IF(E453/70*7&lt;40,E453/70*7/40,1),0),1)</f>
        <v>0</v>
      </c>
      <c r="G453" s="395">
        <f>ROUND(IF('11. Type 1 Emp 2020 FTE'!$I$12=2,IF(E453=0,0,IF(E453/70*7&lt;40,0.5,1)),0),1)</f>
        <v>0</v>
      </c>
    </row>
    <row r="454" spans="1:7" x14ac:dyDescent="0.25">
      <c r="A454" s="297">
        <f t="shared" si="6"/>
        <v>443</v>
      </c>
      <c r="B454" s="501"/>
      <c r="C454" s="515"/>
      <c r="D454" s="297"/>
      <c r="E454" s="505"/>
      <c r="F454" s="395">
        <f>ROUND(IF('11. Type 1 Emp 2020 FTE'!$I$12=1,IF(E454/70*7&lt;40,E454/70*7/40,1),0),1)</f>
        <v>0</v>
      </c>
      <c r="G454" s="395">
        <f>ROUND(IF('11. Type 1 Emp 2020 FTE'!$I$12=2,IF(E454=0,0,IF(E454/70*7&lt;40,0.5,1)),0),1)</f>
        <v>0</v>
      </c>
    </row>
    <row r="455" spans="1:7" x14ac:dyDescent="0.25">
      <c r="A455" s="297">
        <f t="shared" si="6"/>
        <v>444</v>
      </c>
      <c r="B455" s="501"/>
      <c r="C455" s="515"/>
      <c r="D455" s="297"/>
      <c r="E455" s="505"/>
      <c r="F455" s="395">
        <f>ROUND(IF('11. Type 1 Emp 2020 FTE'!$I$12=1,IF(E455/70*7&lt;40,E455/70*7/40,1),0),1)</f>
        <v>0</v>
      </c>
      <c r="G455" s="395">
        <f>ROUND(IF('11. Type 1 Emp 2020 FTE'!$I$12=2,IF(E455=0,0,IF(E455/70*7&lt;40,0.5,1)),0),1)</f>
        <v>0</v>
      </c>
    </row>
    <row r="456" spans="1:7" x14ac:dyDescent="0.25">
      <c r="A456" s="297">
        <f t="shared" si="6"/>
        <v>445</v>
      </c>
      <c r="B456" s="501"/>
      <c r="C456" s="515"/>
      <c r="D456" s="297"/>
      <c r="E456" s="505"/>
      <c r="F456" s="395">
        <f>ROUND(IF('11. Type 1 Emp 2020 FTE'!$I$12=1,IF(E456/70*7&lt;40,E456/70*7/40,1),0),1)</f>
        <v>0</v>
      </c>
      <c r="G456" s="395">
        <f>ROUND(IF('11. Type 1 Emp 2020 FTE'!$I$12=2,IF(E456=0,0,IF(E456/70*7&lt;40,0.5,1)),0),1)</f>
        <v>0</v>
      </c>
    </row>
    <row r="457" spans="1:7" x14ac:dyDescent="0.25">
      <c r="A457" s="297">
        <f t="shared" si="6"/>
        <v>446</v>
      </c>
      <c r="B457" s="501"/>
      <c r="C457" s="515"/>
      <c r="D457" s="297"/>
      <c r="E457" s="505"/>
      <c r="F457" s="395">
        <f>ROUND(IF('11. Type 1 Emp 2020 FTE'!$I$12=1,IF(E457/70*7&lt;40,E457/70*7/40,1),0),1)</f>
        <v>0</v>
      </c>
      <c r="G457" s="395">
        <f>ROUND(IF('11. Type 1 Emp 2020 FTE'!$I$12=2,IF(E457=0,0,IF(E457/70*7&lt;40,0.5,1)),0),1)</f>
        <v>0</v>
      </c>
    </row>
    <row r="458" spans="1:7" x14ac:dyDescent="0.25">
      <c r="A458" s="297">
        <f t="shared" si="6"/>
        <v>447</v>
      </c>
      <c r="B458" s="501"/>
      <c r="C458" s="515"/>
      <c r="D458" s="297"/>
      <c r="E458" s="505"/>
      <c r="F458" s="395">
        <f>ROUND(IF('11. Type 1 Emp 2020 FTE'!$I$12=1,IF(E458/70*7&lt;40,E458/70*7/40,1),0),1)</f>
        <v>0</v>
      </c>
      <c r="G458" s="395">
        <f>ROUND(IF('11. Type 1 Emp 2020 FTE'!$I$12=2,IF(E458=0,0,IF(E458/70*7&lt;40,0.5,1)),0),1)</f>
        <v>0</v>
      </c>
    </row>
    <row r="459" spans="1:7" x14ac:dyDescent="0.25">
      <c r="A459" s="297">
        <f t="shared" si="6"/>
        <v>448</v>
      </c>
      <c r="B459" s="501"/>
      <c r="C459" s="515"/>
      <c r="D459" s="297"/>
      <c r="E459" s="505"/>
      <c r="F459" s="395">
        <f>ROUND(IF('11. Type 1 Emp 2020 FTE'!$I$12=1,IF(E459/70*7&lt;40,E459/70*7/40,1),0),1)</f>
        <v>0</v>
      </c>
      <c r="G459" s="395">
        <f>ROUND(IF('11. Type 1 Emp 2020 FTE'!$I$12=2,IF(E459=0,0,IF(E459/70*7&lt;40,0.5,1)),0),1)</f>
        <v>0</v>
      </c>
    </row>
    <row r="460" spans="1:7" x14ac:dyDescent="0.25">
      <c r="A460" s="297">
        <f t="shared" si="6"/>
        <v>449</v>
      </c>
      <c r="B460" s="501"/>
      <c r="C460" s="515"/>
      <c r="D460" s="297"/>
      <c r="E460" s="505"/>
      <c r="F460" s="395">
        <f>ROUND(IF('11. Type 1 Emp 2020 FTE'!$I$12=1,IF(E460/70*7&lt;40,E460/70*7/40,1),0),1)</f>
        <v>0</v>
      </c>
      <c r="G460" s="395">
        <f>ROUND(IF('11. Type 1 Emp 2020 FTE'!$I$12=2,IF(E460=0,0,IF(E460/70*7&lt;40,0.5,1)),0),1)</f>
        <v>0</v>
      </c>
    </row>
    <row r="461" spans="1:7" x14ac:dyDescent="0.25">
      <c r="A461" s="297">
        <f t="shared" si="6"/>
        <v>450</v>
      </c>
      <c r="B461" s="501"/>
      <c r="C461" s="515"/>
      <c r="D461" s="297"/>
      <c r="E461" s="505"/>
      <c r="F461" s="395">
        <f>ROUND(IF('11. Type 1 Emp 2020 FTE'!$I$12=1,IF(E461/70*7&lt;40,E461/70*7/40,1),0),1)</f>
        <v>0</v>
      </c>
      <c r="G461" s="395">
        <f>ROUND(IF('11. Type 1 Emp 2020 FTE'!$I$12=2,IF(E461=0,0,IF(E461/70*7&lt;40,0.5,1)),0),1)</f>
        <v>0</v>
      </c>
    </row>
    <row r="462" spans="1:7" x14ac:dyDescent="0.25">
      <c r="A462" s="297">
        <f t="shared" ref="A462:A525" si="7">+A461+1</f>
        <v>451</v>
      </c>
      <c r="B462" s="501"/>
      <c r="C462" s="515"/>
      <c r="D462" s="297"/>
      <c r="E462" s="505"/>
      <c r="F462" s="395">
        <f>ROUND(IF('11. Type 1 Emp 2020 FTE'!$I$12=1,IF(E462/70*7&lt;40,E462/70*7/40,1),0),1)</f>
        <v>0</v>
      </c>
      <c r="G462" s="395">
        <f>ROUND(IF('11. Type 1 Emp 2020 FTE'!$I$12=2,IF(E462=0,0,IF(E462/70*7&lt;40,0.5,1)),0),1)</f>
        <v>0</v>
      </c>
    </row>
    <row r="463" spans="1:7" x14ac:dyDescent="0.25">
      <c r="A463" s="297">
        <f t="shared" si="7"/>
        <v>452</v>
      </c>
      <c r="B463" s="501"/>
      <c r="C463" s="515"/>
      <c r="D463" s="297"/>
      <c r="E463" s="505"/>
      <c r="F463" s="395">
        <f>ROUND(IF('11. Type 1 Emp 2020 FTE'!$I$12=1,IF(E463/70*7&lt;40,E463/70*7/40,1),0),1)</f>
        <v>0</v>
      </c>
      <c r="G463" s="395">
        <f>ROUND(IF('11. Type 1 Emp 2020 FTE'!$I$12=2,IF(E463=0,0,IF(E463/70*7&lt;40,0.5,1)),0),1)</f>
        <v>0</v>
      </c>
    </row>
    <row r="464" spans="1:7" x14ac:dyDescent="0.25">
      <c r="A464" s="297">
        <f t="shared" si="7"/>
        <v>453</v>
      </c>
      <c r="B464" s="501"/>
      <c r="C464" s="515"/>
      <c r="D464" s="297"/>
      <c r="E464" s="505"/>
      <c r="F464" s="395">
        <f>ROUND(IF('11. Type 1 Emp 2020 FTE'!$I$12=1,IF(E464/70*7&lt;40,E464/70*7/40,1),0),1)</f>
        <v>0</v>
      </c>
      <c r="G464" s="395">
        <f>ROUND(IF('11. Type 1 Emp 2020 FTE'!$I$12=2,IF(E464=0,0,IF(E464/70*7&lt;40,0.5,1)),0),1)</f>
        <v>0</v>
      </c>
    </row>
    <row r="465" spans="1:7" x14ac:dyDescent="0.25">
      <c r="A465" s="297">
        <f t="shared" si="7"/>
        <v>454</v>
      </c>
      <c r="B465" s="501"/>
      <c r="C465" s="515"/>
      <c r="D465" s="297"/>
      <c r="E465" s="505"/>
      <c r="F465" s="395">
        <f>ROUND(IF('11. Type 1 Emp 2020 FTE'!$I$12=1,IF(E465/70*7&lt;40,E465/70*7/40,1),0),1)</f>
        <v>0</v>
      </c>
      <c r="G465" s="395">
        <f>ROUND(IF('11. Type 1 Emp 2020 FTE'!$I$12=2,IF(E465=0,0,IF(E465/70*7&lt;40,0.5,1)),0),1)</f>
        <v>0</v>
      </c>
    </row>
    <row r="466" spans="1:7" x14ac:dyDescent="0.25">
      <c r="A466" s="297">
        <f t="shared" si="7"/>
        <v>455</v>
      </c>
      <c r="B466" s="501"/>
      <c r="C466" s="515"/>
      <c r="D466" s="297"/>
      <c r="E466" s="505"/>
      <c r="F466" s="395">
        <f>ROUND(IF('11. Type 1 Emp 2020 FTE'!$I$12=1,IF(E466/70*7&lt;40,E466/70*7/40,1),0),1)</f>
        <v>0</v>
      </c>
      <c r="G466" s="395">
        <f>ROUND(IF('11. Type 1 Emp 2020 FTE'!$I$12=2,IF(E466=0,0,IF(E466/70*7&lt;40,0.5,1)),0),1)</f>
        <v>0</v>
      </c>
    </row>
    <row r="467" spans="1:7" x14ac:dyDescent="0.25">
      <c r="A467" s="297">
        <f t="shared" si="7"/>
        <v>456</v>
      </c>
      <c r="B467" s="501"/>
      <c r="C467" s="515"/>
      <c r="D467" s="297"/>
      <c r="E467" s="505"/>
      <c r="F467" s="395">
        <f>ROUND(IF('11. Type 1 Emp 2020 FTE'!$I$12=1,IF(E467/70*7&lt;40,E467/70*7/40,1),0),1)</f>
        <v>0</v>
      </c>
      <c r="G467" s="395">
        <f>ROUND(IF('11. Type 1 Emp 2020 FTE'!$I$12=2,IF(E467=0,0,IF(E467/70*7&lt;40,0.5,1)),0),1)</f>
        <v>0</v>
      </c>
    </row>
    <row r="468" spans="1:7" x14ac:dyDescent="0.25">
      <c r="A468" s="297">
        <f t="shared" si="7"/>
        <v>457</v>
      </c>
      <c r="B468" s="501"/>
      <c r="C468" s="515"/>
      <c r="D468" s="297"/>
      <c r="E468" s="505"/>
      <c r="F468" s="395">
        <f>ROUND(IF('11. Type 1 Emp 2020 FTE'!$I$12=1,IF(E468/70*7&lt;40,E468/70*7/40,1),0),1)</f>
        <v>0</v>
      </c>
      <c r="G468" s="395">
        <f>ROUND(IF('11. Type 1 Emp 2020 FTE'!$I$12=2,IF(E468=0,0,IF(E468/70*7&lt;40,0.5,1)),0),1)</f>
        <v>0</v>
      </c>
    </row>
    <row r="469" spans="1:7" x14ac:dyDescent="0.25">
      <c r="A469" s="297">
        <f t="shared" si="7"/>
        <v>458</v>
      </c>
      <c r="B469" s="501"/>
      <c r="C469" s="515"/>
      <c r="D469" s="297"/>
      <c r="E469" s="505"/>
      <c r="F469" s="395">
        <f>ROUND(IF('11. Type 1 Emp 2020 FTE'!$I$12=1,IF(E469/70*7&lt;40,E469/70*7/40,1),0),1)</f>
        <v>0</v>
      </c>
      <c r="G469" s="395">
        <f>ROUND(IF('11. Type 1 Emp 2020 FTE'!$I$12=2,IF(E469=0,0,IF(E469/70*7&lt;40,0.5,1)),0),1)</f>
        <v>0</v>
      </c>
    </row>
    <row r="470" spans="1:7" x14ac:dyDescent="0.25">
      <c r="A470" s="297">
        <f t="shared" si="7"/>
        <v>459</v>
      </c>
      <c r="B470" s="501"/>
      <c r="C470" s="515"/>
      <c r="D470" s="297"/>
      <c r="E470" s="505"/>
      <c r="F470" s="395">
        <f>ROUND(IF('11. Type 1 Emp 2020 FTE'!$I$12=1,IF(E470/70*7&lt;40,E470/70*7/40,1),0),1)</f>
        <v>0</v>
      </c>
      <c r="G470" s="395">
        <f>ROUND(IF('11. Type 1 Emp 2020 FTE'!$I$12=2,IF(E470=0,0,IF(E470/70*7&lt;40,0.5,1)),0),1)</f>
        <v>0</v>
      </c>
    </row>
    <row r="471" spans="1:7" x14ac:dyDescent="0.25">
      <c r="A471" s="297">
        <f t="shared" si="7"/>
        <v>460</v>
      </c>
      <c r="B471" s="501"/>
      <c r="C471" s="515"/>
      <c r="D471" s="297"/>
      <c r="E471" s="505"/>
      <c r="F471" s="395">
        <f>ROUND(IF('11. Type 1 Emp 2020 FTE'!$I$12=1,IF(E471/70*7&lt;40,E471/70*7/40,1),0),1)</f>
        <v>0</v>
      </c>
      <c r="G471" s="395">
        <f>ROUND(IF('11. Type 1 Emp 2020 FTE'!$I$12=2,IF(E471=0,0,IF(E471/70*7&lt;40,0.5,1)),0),1)</f>
        <v>0</v>
      </c>
    </row>
    <row r="472" spans="1:7" x14ac:dyDescent="0.25">
      <c r="A472" s="297">
        <f t="shared" si="7"/>
        <v>461</v>
      </c>
      <c r="B472" s="501"/>
      <c r="C472" s="515"/>
      <c r="D472" s="297"/>
      <c r="E472" s="505"/>
      <c r="F472" s="395">
        <f>ROUND(IF('11. Type 1 Emp 2020 FTE'!$I$12=1,IF(E472/70*7&lt;40,E472/70*7/40,1),0),1)</f>
        <v>0</v>
      </c>
      <c r="G472" s="395">
        <f>ROUND(IF('11. Type 1 Emp 2020 FTE'!$I$12=2,IF(E472=0,0,IF(E472/70*7&lt;40,0.5,1)),0),1)</f>
        <v>0</v>
      </c>
    </row>
    <row r="473" spans="1:7" x14ac:dyDescent="0.25">
      <c r="A473" s="297">
        <f t="shared" si="7"/>
        <v>462</v>
      </c>
      <c r="B473" s="501"/>
      <c r="C473" s="515"/>
      <c r="D473" s="297"/>
      <c r="E473" s="505"/>
      <c r="F473" s="395">
        <f>ROUND(IF('11. Type 1 Emp 2020 FTE'!$I$12=1,IF(E473/70*7&lt;40,E473/70*7/40,1),0),1)</f>
        <v>0</v>
      </c>
      <c r="G473" s="395">
        <f>ROUND(IF('11. Type 1 Emp 2020 FTE'!$I$12=2,IF(E473=0,0,IF(E473/70*7&lt;40,0.5,1)),0),1)</f>
        <v>0</v>
      </c>
    </row>
    <row r="474" spans="1:7" x14ac:dyDescent="0.25">
      <c r="A474" s="297">
        <f t="shared" si="7"/>
        <v>463</v>
      </c>
      <c r="B474" s="501"/>
      <c r="C474" s="515"/>
      <c r="D474" s="297"/>
      <c r="E474" s="505"/>
      <c r="F474" s="395">
        <f>ROUND(IF('11. Type 1 Emp 2020 FTE'!$I$12=1,IF(E474/70*7&lt;40,E474/70*7/40,1),0),1)</f>
        <v>0</v>
      </c>
      <c r="G474" s="395">
        <f>ROUND(IF('11. Type 1 Emp 2020 FTE'!$I$12=2,IF(E474=0,0,IF(E474/70*7&lt;40,0.5,1)),0),1)</f>
        <v>0</v>
      </c>
    </row>
    <row r="475" spans="1:7" x14ac:dyDescent="0.25">
      <c r="A475" s="297">
        <f t="shared" si="7"/>
        <v>464</v>
      </c>
      <c r="B475" s="501"/>
      <c r="C475" s="515"/>
      <c r="D475" s="297"/>
      <c r="E475" s="505"/>
      <c r="F475" s="395">
        <f>ROUND(IF('11. Type 1 Emp 2020 FTE'!$I$12=1,IF(E475/70*7&lt;40,E475/70*7/40,1),0),1)</f>
        <v>0</v>
      </c>
      <c r="G475" s="395">
        <f>ROUND(IF('11. Type 1 Emp 2020 FTE'!$I$12=2,IF(E475=0,0,IF(E475/70*7&lt;40,0.5,1)),0),1)</f>
        <v>0</v>
      </c>
    </row>
    <row r="476" spans="1:7" x14ac:dyDescent="0.25">
      <c r="A476" s="297">
        <f t="shared" si="7"/>
        <v>465</v>
      </c>
      <c r="B476" s="501"/>
      <c r="C476" s="515"/>
      <c r="D476" s="297"/>
      <c r="E476" s="505"/>
      <c r="F476" s="395">
        <f>ROUND(IF('11. Type 1 Emp 2020 FTE'!$I$12=1,IF(E476/70*7&lt;40,E476/70*7/40,1),0),1)</f>
        <v>0</v>
      </c>
      <c r="G476" s="395">
        <f>ROUND(IF('11. Type 1 Emp 2020 FTE'!$I$12=2,IF(E476=0,0,IF(E476/70*7&lt;40,0.5,1)),0),1)</f>
        <v>0</v>
      </c>
    </row>
    <row r="477" spans="1:7" x14ac:dyDescent="0.25">
      <c r="A477" s="297">
        <f t="shared" si="7"/>
        <v>466</v>
      </c>
      <c r="B477" s="501"/>
      <c r="C477" s="515"/>
      <c r="D477" s="297"/>
      <c r="E477" s="505"/>
      <c r="F477" s="395">
        <f>ROUND(IF('11. Type 1 Emp 2020 FTE'!$I$12=1,IF(E477/70*7&lt;40,E477/70*7/40,1),0),1)</f>
        <v>0</v>
      </c>
      <c r="G477" s="395">
        <f>ROUND(IF('11. Type 1 Emp 2020 FTE'!$I$12=2,IF(E477=0,0,IF(E477/70*7&lt;40,0.5,1)),0),1)</f>
        <v>0</v>
      </c>
    </row>
    <row r="478" spans="1:7" x14ac:dyDescent="0.25">
      <c r="A478" s="297">
        <f t="shared" si="7"/>
        <v>467</v>
      </c>
      <c r="B478" s="501"/>
      <c r="C478" s="515"/>
      <c r="D478" s="297"/>
      <c r="E478" s="505"/>
      <c r="F478" s="395">
        <f>ROUND(IF('11. Type 1 Emp 2020 FTE'!$I$12=1,IF(E478/70*7&lt;40,E478/70*7/40,1),0),1)</f>
        <v>0</v>
      </c>
      <c r="G478" s="395">
        <f>ROUND(IF('11. Type 1 Emp 2020 FTE'!$I$12=2,IF(E478=0,0,IF(E478/70*7&lt;40,0.5,1)),0),1)</f>
        <v>0</v>
      </c>
    </row>
    <row r="479" spans="1:7" x14ac:dyDescent="0.25">
      <c r="A479" s="297">
        <f t="shared" si="7"/>
        <v>468</v>
      </c>
      <c r="B479" s="501"/>
      <c r="C479" s="515"/>
      <c r="D479" s="297"/>
      <c r="E479" s="505"/>
      <c r="F479" s="395">
        <f>ROUND(IF('11. Type 1 Emp 2020 FTE'!$I$12=1,IF(E479/70*7&lt;40,E479/70*7/40,1),0),1)</f>
        <v>0</v>
      </c>
      <c r="G479" s="395">
        <f>ROUND(IF('11. Type 1 Emp 2020 FTE'!$I$12=2,IF(E479=0,0,IF(E479/70*7&lt;40,0.5,1)),0),1)</f>
        <v>0</v>
      </c>
    </row>
    <row r="480" spans="1:7" x14ac:dyDescent="0.25">
      <c r="A480" s="297">
        <f t="shared" si="7"/>
        <v>469</v>
      </c>
      <c r="B480" s="501"/>
      <c r="C480" s="515"/>
      <c r="D480" s="297"/>
      <c r="E480" s="505"/>
      <c r="F480" s="395">
        <f>ROUND(IF('11. Type 1 Emp 2020 FTE'!$I$12=1,IF(E480/70*7&lt;40,E480/70*7/40,1),0),1)</f>
        <v>0</v>
      </c>
      <c r="G480" s="395">
        <f>ROUND(IF('11. Type 1 Emp 2020 FTE'!$I$12=2,IF(E480=0,0,IF(E480/70*7&lt;40,0.5,1)),0),1)</f>
        <v>0</v>
      </c>
    </row>
    <row r="481" spans="1:7" x14ac:dyDescent="0.25">
      <c r="A481" s="297">
        <f t="shared" si="7"/>
        <v>470</v>
      </c>
      <c r="B481" s="501"/>
      <c r="C481" s="515"/>
      <c r="D481" s="297"/>
      <c r="E481" s="505"/>
      <c r="F481" s="395">
        <f>ROUND(IF('11. Type 1 Emp 2020 FTE'!$I$12=1,IF(E481/70*7&lt;40,E481/70*7/40,1),0),1)</f>
        <v>0</v>
      </c>
      <c r="G481" s="395">
        <f>ROUND(IF('11. Type 1 Emp 2020 FTE'!$I$12=2,IF(E481=0,0,IF(E481/70*7&lt;40,0.5,1)),0),1)</f>
        <v>0</v>
      </c>
    </row>
    <row r="482" spans="1:7" x14ac:dyDescent="0.25">
      <c r="A482" s="297">
        <f t="shared" si="7"/>
        <v>471</v>
      </c>
      <c r="B482" s="501"/>
      <c r="C482" s="515"/>
      <c r="D482" s="297"/>
      <c r="E482" s="505"/>
      <c r="F482" s="395">
        <f>ROUND(IF('11. Type 1 Emp 2020 FTE'!$I$12=1,IF(E482/70*7&lt;40,E482/70*7/40,1),0),1)</f>
        <v>0</v>
      </c>
      <c r="G482" s="395">
        <f>ROUND(IF('11. Type 1 Emp 2020 FTE'!$I$12=2,IF(E482=0,0,IF(E482/70*7&lt;40,0.5,1)),0),1)</f>
        <v>0</v>
      </c>
    </row>
    <row r="483" spans="1:7" x14ac:dyDescent="0.25">
      <c r="A483" s="297">
        <f t="shared" si="7"/>
        <v>472</v>
      </c>
      <c r="B483" s="501"/>
      <c r="C483" s="515"/>
      <c r="D483" s="297"/>
      <c r="E483" s="505"/>
      <c r="F483" s="395">
        <f>ROUND(IF('11. Type 1 Emp 2020 FTE'!$I$12=1,IF(E483/70*7&lt;40,E483/70*7/40,1),0),1)</f>
        <v>0</v>
      </c>
      <c r="G483" s="395">
        <f>ROUND(IF('11. Type 1 Emp 2020 FTE'!$I$12=2,IF(E483=0,0,IF(E483/70*7&lt;40,0.5,1)),0),1)</f>
        <v>0</v>
      </c>
    </row>
    <row r="484" spans="1:7" x14ac:dyDescent="0.25">
      <c r="A484" s="297">
        <f t="shared" si="7"/>
        <v>473</v>
      </c>
      <c r="B484" s="501"/>
      <c r="C484" s="515"/>
      <c r="D484" s="297"/>
      <c r="E484" s="505"/>
      <c r="F484" s="395">
        <f>ROUND(IF('11. Type 1 Emp 2020 FTE'!$I$12=1,IF(E484/70*7&lt;40,E484/70*7/40,1),0),1)</f>
        <v>0</v>
      </c>
      <c r="G484" s="395">
        <f>ROUND(IF('11. Type 1 Emp 2020 FTE'!$I$12=2,IF(E484=0,0,IF(E484/70*7&lt;40,0.5,1)),0),1)</f>
        <v>0</v>
      </c>
    </row>
    <row r="485" spans="1:7" x14ac:dyDescent="0.25">
      <c r="A485" s="297">
        <f t="shared" si="7"/>
        <v>474</v>
      </c>
      <c r="B485" s="501"/>
      <c r="C485" s="515"/>
      <c r="D485" s="297"/>
      <c r="E485" s="505"/>
      <c r="F485" s="395">
        <f>ROUND(IF('11. Type 1 Emp 2020 FTE'!$I$12=1,IF(E485/70*7&lt;40,E485/70*7/40,1),0),1)</f>
        <v>0</v>
      </c>
      <c r="G485" s="395">
        <f>ROUND(IF('11. Type 1 Emp 2020 FTE'!$I$12=2,IF(E485=0,0,IF(E485/70*7&lt;40,0.5,1)),0),1)</f>
        <v>0</v>
      </c>
    </row>
    <row r="486" spans="1:7" x14ac:dyDescent="0.25">
      <c r="A486" s="297">
        <f t="shared" si="7"/>
        <v>475</v>
      </c>
      <c r="B486" s="501"/>
      <c r="C486" s="515"/>
      <c r="D486" s="297"/>
      <c r="E486" s="505"/>
      <c r="F486" s="395">
        <f>ROUND(IF('11. Type 1 Emp 2020 FTE'!$I$12=1,IF(E486/70*7&lt;40,E486/70*7/40,1),0),1)</f>
        <v>0</v>
      </c>
      <c r="G486" s="395">
        <f>ROUND(IF('11. Type 1 Emp 2020 FTE'!$I$12=2,IF(E486=0,0,IF(E486/70*7&lt;40,0.5,1)),0),1)</f>
        <v>0</v>
      </c>
    </row>
    <row r="487" spans="1:7" x14ac:dyDescent="0.25">
      <c r="A487" s="297">
        <f t="shared" si="7"/>
        <v>476</v>
      </c>
      <c r="B487" s="501"/>
      <c r="C487" s="515"/>
      <c r="D487" s="297"/>
      <c r="E487" s="505"/>
      <c r="F487" s="395">
        <f>ROUND(IF('11. Type 1 Emp 2020 FTE'!$I$12=1,IF(E487/70*7&lt;40,E487/70*7/40,1),0),1)</f>
        <v>0</v>
      </c>
      <c r="G487" s="395">
        <f>ROUND(IF('11. Type 1 Emp 2020 FTE'!$I$12=2,IF(E487=0,0,IF(E487/70*7&lt;40,0.5,1)),0),1)</f>
        <v>0</v>
      </c>
    </row>
    <row r="488" spans="1:7" x14ac:dyDescent="0.25">
      <c r="A488" s="297">
        <f t="shared" si="7"/>
        <v>477</v>
      </c>
      <c r="B488" s="501"/>
      <c r="C488" s="515"/>
      <c r="D488" s="297"/>
      <c r="E488" s="505"/>
      <c r="F488" s="395">
        <f>ROUND(IF('11. Type 1 Emp 2020 FTE'!$I$12=1,IF(E488/70*7&lt;40,E488/70*7/40,1),0),1)</f>
        <v>0</v>
      </c>
      <c r="G488" s="395">
        <f>ROUND(IF('11. Type 1 Emp 2020 FTE'!$I$12=2,IF(E488=0,0,IF(E488/70*7&lt;40,0.5,1)),0),1)</f>
        <v>0</v>
      </c>
    </row>
    <row r="489" spans="1:7" x14ac:dyDescent="0.25">
      <c r="A489" s="297">
        <f t="shared" si="7"/>
        <v>478</v>
      </c>
      <c r="B489" s="501"/>
      <c r="C489" s="515"/>
      <c r="D489" s="297"/>
      <c r="E489" s="505"/>
      <c r="F489" s="395">
        <f>ROUND(IF('11. Type 1 Emp 2020 FTE'!$I$12=1,IF(E489/70*7&lt;40,E489/70*7/40,1),0),1)</f>
        <v>0</v>
      </c>
      <c r="G489" s="395">
        <f>ROUND(IF('11. Type 1 Emp 2020 FTE'!$I$12=2,IF(E489=0,0,IF(E489/70*7&lt;40,0.5,1)),0),1)</f>
        <v>0</v>
      </c>
    </row>
    <row r="490" spans="1:7" x14ac:dyDescent="0.25">
      <c r="A490" s="297">
        <f t="shared" si="7"/>
        <v>479</v>
      </c>
      <c r="B490" s="501"/>
      <c r="C490" s="515"/>
      <c r="D490" s="297"/>
      <c r="E490" s="505"/>
      <c r="F490" s="395">
        <f>ROUND(IF('11. Type 1 Emp 2020 FTE'!$I$12=1,IF(E490/70*7&lt;40,E490/70*7/40,1),0),1)</f>
        <v>0</v>
      </c>
      <c r="G490" s="395">
        <f>ROUND(IF('11. Type 1 Emp 2020 FTE'!$I$12=2,IF(E490=0,0,IF(E490/70*7&lt;40,0.5,1)),0),1)</f>
        <v>0</v>
      </c>
    </row>
    <row r="491" spans="1:7" x14ac:dyDescent="0.25">
      <c r="A491" s="297">
        <f t="shared" si="7"/>
        <v>480</v>
      </c>
      <c r="B491" s="501"/>
      <c r="C491" s="515"/>
      <c r="D491" s="297"/>
      <c r="E491" s="505"/>
      <c r="F491" s="395">
        <f>ROUND(IF('11. Type 1 Emp 2020 FTE'!$I$12=1,IF(E491/70*7&lt;40,E491/70*7/40,1),0),1)</f>
        <v>0</v>
      </c>
      <c r="G491" s="395">
        <f>ROUND(IF('11. Type 1 Emp 2020 FTE'!$I$12=2,IF(E491=0,0,IF(E491/70*7&lt;40,0.5,1)),0),1)</f>
        <v>0</v>
      </c>
    </row>
    <row r="492" spans="1:7" x14ac:dyDescent="0.25">
      <c r="A492" s="297">
        <f t="shared" si="7"/>
        <v>481</v>
      </c>
      <c r="B492" s="501"/>
      <c r="C492" s="515"/>
      <c r="D492" s="297"/>
      <c r="E492" s="505"/>
      <c r="F492" s="395">
        <f>ROUND(IF('11. Type 1 Emp 2020 FTE'!$I$12=1,IF(E492/70*7&lt;40,E492/70*7/40,1),0),1)</f>
        <v>0</v>
      </c>
      <c r="G492" s="395">
        <f>ROUND(IF('11. Type 1 Emp 2020 FTE'!$I$12=2,IF(E492=0,0,IF(E492/70*7&lt;40,0.5,1)),0),1)</f>
        <v>0</v>
      </c>
    </row>
    <row r="493" spans="1:7" x14ac:dyDescent="0.25">
      <c r="A493" s="297">
        <f t="shared" si="7"/>
        <v>482</v>
      </c>
      <c r="B493" s="501"/>
      <c r="C493" s="515"/>
      <c r="D493" s="297"/>
      <c r="E493" s="505"/>
      <c r="F493" s="395">
        <f>ROUND(IF('11. Type 1 Emp 2020 FTE'!$I$12=1,IF(E493/70*7&lt;40,E493/70*7/40,1),0),1)</f>
        <v>0</v>
      </c>
      <c r="G493" s="395">
        <f>ROUND(IF('11. Type 1 Emp 2020 FTE'!$I$12=2,IF(E493=0,0,IF(E493/70*7&lt;40,0.5,1)),0),1)</f>
        <v>0</v>
      </c>
    </row>
    <row r="494" spans="1:7" x14ac:dyDescent="0.25">
      <c r="A494" s="297">
        <f t="shared" si="7"/>
        <v>483</v>
      </c>
      <c r="B494" s="501"/>
      <c r="C494" s="515"/>
      <c r="D494" s="297"/>
      <c r="E494" s="505"/>
      <c r="F494" s="395">
        <f>ROUND(IF('11. Type 1 Emp 2020 FTE'!$I$12=1,IF(E494/70*7&lt;40,E494/70*7/40,1),0),1)</f>
        <v>0</v>
      </c>
      <c r="G494" s="395">
        <f>ROUND(IF('11. Type 1 Emp 2020 FTE'!$I$12=2,IF(E494=0,0,IF(E494/70*7&lt;40,0.5,1)),0),1)</f>
        <v>0</v>
      </c>
    </row>
    <row r="495" spans="1:7" x14ac:dyDescent="0.25">
      <c r="A495" s="297">
        <f t="shared" si="7"/>
        <v>484</v>
      </c>
      <c r="B495" s="501"/>
      <c r="C495" s="515"/>
      <c r="D495" s="297"/>
      <c r="E495" s="505"/>
      <c r="F495" s="395">
        <f>ROUND(IF('11. Type 1 Emp 2020 FTE'!$I$12=1,IF(E495/70*7&lt;40,E495/70*7/40,1),0),1)</f>
        <v>0</v>
      </c>
      <c r="G495" s="395">
        <f>ROUND(IF('11. Type 1 Emp 2020 FTE'!$I$12=2,IF(E495=0,0,IF(E495/70*7&lt;40,0.5,1)),0),1)</f>
        <v>0</v>
      </c>
    </row>
    <row r="496" spans="1:7" x14ac:dyDescent="0.25">
      <c r="A496" s="297">
        <f t="shared" si="7"/>
        <v>485</v>
      </c>
      <c r="B496" s="501"/>
      <c r="C496" s="515"/>
      <c r="D496" s="297"/>
      <c r="E496" s="505"/>
      <c r="F496" s="395">
        <f>ROUND(IF('11. Type 1 Emp 2020 FTE'!$I$12=1,IF(E496/70*7&lt;40,E496/70*7/40,1),0),1)</f>
        <v>0</v>
      </c>
      <c r="G496" s="395">
        <f>ROUND(IF('11. Type 1 Emp 2020 FTE'!$I$12=2,IF(E496=0,0,IF(E496/70*7&lt;40,0.5,1)),0),1)</f>
        <v>0</v>
      </c>
    </row>
    <row r="497" spans="1:7" x14ac:dyDescent="0.25">
      <c r="A497" s="297">
        <f t="shared" si="7"/>
        <v>486</v>
      </c>
      <c r="B497" s="501"/>
      <c r="C497" s="515"/>
      <c r="D497" s="297"/>
      <c r="E497" s="505"/>
      <c r="F497" s="395">
        <f>ROUND(IF('11. Type 1 Emp 2020 FTE'!$I$12=1,IF(E497/70*7&lt;40,E497/70*7/40,1),0),1)</f>
        <v>0</v>
      </c>
      <c r="G497" s="395">
        <f>ROUND(IF('11. Type 1 Emp 2020 FTE'!$I$12=2,IF(E497=0,0,IF(E497/70*7&lt;40,0.5,1)),0),1)</f>
        <v>0</v>
      </c>
    </row>
    <row r="498" spans="1:7" x14ac:dyDescent="0.25">
      <c r="A498" s="297">
        <f t="shared" si="7"/>
        <v>487</v>
      </c>
      <c r="B498" s="501"/>
      <c r="C498" s="515"/>
      <c r="D498" s="297"/>
      <c r="E498" s="505"/>
      <c r="F498" s="395">
        <f>ROUND(IF('11. Type 1 Emp 2020 FTE'!$I$12=1,IF(E498/70*7&lt;40,E498/70*7/40,1),0),1)</f>
        <v>0</v>
      </c>
      <c r="G498" s="395">
        <f>ROUND(IF('11. Type 1 Emp 2020 FTE'!$I$12=2,IF(E498=0,0,IF(E498/70*7&lt;40,0.5,1)),0),1)</f>
        <v>0</v>
      </c>
    </row>
    <row r="499" spans="1:7" x14ac:dyDescent="0.25">
      <c r="A499" s="297">
        <f t="shared" si="7"/>
        <v>488</v>
      </c>
      <c r="B499" s="501"/>
      <c r="C499" s="515"/>
      <c r="D499" s="297"/>
      <c r="E499" s="505"/>
      <c r="F499" s="395">
        <f>ROUND(IF('11. Type 1 Emp 2020 FTE'!$I$12=1,IF(E499/70*7&lt;40,E499/70*7/40,1),0),1)</f>
        <v>0</v>
      </c>
      <c r="G499" s="395">
        <f>ROUND(IF('11. Type 1 Emp 2020 FTE'!$I$12=2,IF(E499=0,0,IF(E499/70*7&lt;40,0.5,1)),0),1)</f>
        <v>0</v>
      </c>
    </row>
    <row r="500" spans="1:7" x14ac:dyDescent="0.25">
      <c r="A500" s="297">
        <f t="shared" si="7"/>
        <v>489</v>
      </c>
      <c r="B500" s="501"/>
      <c r="C500" s="515"/>
      <c r="D500" s="297"/>
      <c r="E500" s="505"/>
      <c r="F500" s="395">
        <f>ROUND(IF('11. Type 1 Emp 2020 FTE'!$I$12=1,IF(E500/70*7&lt;40,E500/70*7/40,1),0),1)</f>
        <v>0</v>
      </c>
      <c r="G500" s="395">
        <f>ROUND(IF('11. Type 1 Emp 2020 FTE'!$I$12=2,IF(E500=0,0,IF(E500/70*7&lt;40,0.5,1)),0),1)</f>
        <v>0</v>
      </c>
    </row>
    <row r="501" spans="1:7" x14ac:dyDescent="0.25">
      <c r="A501" s="297">
        <f t="shared" si="7"/>
        <v>490</v>
      </c>
      <c r="B501" s="501"/>
      <c r="C501" s="515"/>
      <c r="D501" s="297"/>
      <c r="E501" s="505"/>
      <c r="F501" s="395">
        <f>ROUND(IF('11. Type 1 Emp 2020 FTE'!$I$12=1,IF(E501/70*7&lt;40,E501/70*7/40,1),0),1)</f>
        <v>0</v>
      </c>
      <c r="G501" s="395">
        <f>ROUND(IF('11. Type 1 Emp 2020 FTE'!$I$12=2,IF(E501=0,0,IF(E501/70*7&lt;40,0.5,1)),0),1)</f>
        <v>0</v>
      </c>
    </row>
    <row r="502" spans="1:7" x14ac:dyDescent="0.25">
      <c r="A502" s="297">
        <f t="shared" si="7"/>
        <v>491</v>
      </c>
      <c r="B502" s="501"/>
      <c r="C502" s="515"/>
      <c r="D502" s="297"/>
      <c r="E502" s="505"/>
      <c r="F502" s="395">
        <f>ROUND(IF('11. Type 1 Emp 2020 FTE'!$I$12=1,IF(E502/70*7&lt;40,E502/70*7/40,1),0),1)</f>
        <v>0</v>
      </c>
      <c r="G502" s="395">
        <f>ROUND(IF('11. Type 1 Emp 2020 FTE'!$I$12=2,IF(E502=0,0,IF(E502/70*7&lt;40,0.5,1)),0),1)</f>
        <v>0</v>
      </c>
    </row>
    <row r="503" spans="1:7" x14ac:dyDescent="0.25">
      <c r="A503" s="297">
        <f t="shared" si="7"/>
        <v>492</v>
      </c>
      <c r="B503" s="501"/>
      <c r="C503" s="515"/>
      <c r="D503" s="297"/>
      <c r="E503" s="505"/>
      <c r="F503" s="395">
        <f>ROUND(IF('11. Type 1 Emp 2020 FTE'!$I$12=1,IF(E503/70*7&lt;40,E503/70*7/40,1),0),1)</f>
        <v>0</v>
      </c>
      <c r="G503" s="395">
        <f>ROUND(IF('11. Type 1 Emp 2020 FTE'!$I$12=2,IF(E503=0,0,IF(E503/70*7&lt;40,0.5,1)),0),1)</f>
        <v>0</v>
      </c>
    </row>
    <row r="504" spans="1:7" x14ac:dyDescent="0.25">
      <c r="A504" s="297">
        <f t="shared" si="7"/>
        <v>493</v>
      </c>
      <c r="B504" s="501"/>
      <c r="C504" s="515"/>
      <c r="D504" s="297"/>
      <c r="E504" s="505"/>
      <c r="F504" s="395">
        <f>ROUND(IF('11. Type 1 Emp 2020 FTE'!$I$12=1,IF(E504/70*7&lt;40,E504/70*7/40,1),0),1)</f>
        <v>0</v>
      </c>
      <c r="G504" s="395">
        <f>ROUND(IF('11. Type 1 Emp 2020 FTE'!$I$12=2,IF(E504=0,0,IF(E504/70*7&lt;40,0.5,1)),0),1)</f>
        <v>0</v>
      </c>
    </row>
    <row r="505" spans="1:7" x14ac:dyDescent="0.25">
      <c r="A505" s="297">
        <f t="shared" si="7"/>
        <v>494</v>
      </c>
      <c r="B505" s="501"/>
      <c r="C505" s="515"/>
      <c r="D505" s="297"/>
      <c r="E505" s="505"/>
      <c r="F505" s="395">
        <f>ROUND(IF('11. Type 1 Emp 2020 FTE'!$I$12=1,IF(E505/70*7&lt;40,E505/70*7/40,1),0),1)</f>
        <v>0</v>
      </c>
      <c r="G505" s="395">
        <f>ROUND(IF('11. Type 1 Emp 2020 FTE'!$I$12=2,IF(E505=0,0,IF(E505/70*7&lt;40,0.5,1)),0),1)</f>
        <v>0</v>
      </c>
    </row>
    <row r="506" spans="1:7" x14ac:dyDescent="0.25">
      <c r="A506" s="297">
        <f t="shared" si="7"/>
        <v>495</v>
      </c>
      <c r="B506" s="501"/>
      <c r="C506" s="515"/>
      <c r="D506" s="297"/>
      <c r="E506" s="505"/>
      <c r="F506" s="395">
        <f>ROUND(IF('11. Type 1 Emp 2020 FTE'!$I$12=1,IF(E506/70*7&lt;40,E506/70*7/40,1),0),1)</f>
        <v>0</v>
      </c>
      <c r="G506" s="395">
        <f>ROUND(IF('11. Type 1 Emp 2020 FTE'!$I$12=2,IF(E506=0,0,IF(E506/70*7&lt;40,0.5,1)),0),1)</f>
        <v>0</v>
      </c>
    </row>
    <row r="507" spans="1:7" x14ac:dyDescent="0.25">
      <c r="A507" s="297">
        <f t="shared" si="7"/>
        <v>496</v>
      </c>
      <c r="B507" s="501"/>
      <c r="C507" s="515"/>
      <c r="D507" s="297"/>
      <c r="E507" s="505"/>
      <c r="F507" s="395">
        <f>ROUND(IF('11. Type 1 Emp 2020 FTE'!$I$12=1,IF(E507/70*7&lt;40,E507/70*7/40,1),0),1)</f>
        <v>0</v>
      </c>
      <c r="G507" s="395">
        <f>ROUND(IF('11. Type 1 Emp 2020 FTE'!$I$12=2,IF(E507=0,0,IF(E507/70*7&lt;40,0.5,1)),0),1)</f>
        <v>0</v>
      </c>
    </row>
    <row r="508" spans="1:7" x14ac:dyDescent="0.25">
      <c r="A508" s="297">
        <f t="shared" si="7"/>
        <v>497</v>
      </c>
      <c r="B508" s="501"/>
      <c r="C508" s="515"/>
      <c r="D508" s="297"/>
      <c r="E508" s="505"/>
      <c r="F508" s="395">
        <f>ROUND(IF('11. Type 1 Emp 2020 FTE'!$I$12=1,IF(E508/70*7&lt;40,E508/70*7/40,1),0),1)</f>
        <v>0</v>
      </c>
      <c r="G508" s="395">
        <f>ROUND(IF('11. Type 1 Emp 2020 FTE'!$I$12=2,IF(E508=0,0,IF(E508/70*7&lt;40,0.5,1)),0),1)</f>
        <v>0</v>
      </c>
    </row>
    <row r="509" spans="1:7" x14ac:dyDescent="0.25">
      <c r="A509" s="297">
        <f t="shared" si="7"/>
        <v>498</v>
      </c>
      <c r="B509" s="501"/>
      <c r="C509" s="515"/>
      <c r="D509" s="297"/>
      <c r="E509" s="505"/>
      <c r="F509" s="395">
        <f>ROUND(IF('11. Type 1 Emp 2020 FTE'!$I$12=1,IF(E509/70*7&lt;40,E509/70*7/40,1),0),1)</f>
        <v>0</v>
      </c>
      <c r="G509" s="395">
        <f>ROUND(IF('11. Type 1 Emp 2020 FTE'!$I$12=2,IF(E509=0,0,IF(E509/70*7&lt;40,0.5,1)),0),1)</f>
        <v>0</v>
      </c>
    </row>
    <row r="510" spans="1:7" x14ac:dyDescent="0.25">
      <c r="A510" s="297">
        <f t="shared" si="7"/>
        <v>499</v>
      </c>
      <c r="B510" s="501"/>
      <c r="C510" s="515"/>
      <c r="D510" s="297"/>
      <c r="E510" s="505"/>
      <c r="F510" s="395">
        <f>ROUND(IF('11. Type 1 Emp 2020 FTE'!$I$12=1,IF(E510/70*7&lt;40,E510/70*7/40,1),0),1)</f>
        <v>0</v>
      </c>
      <c r="G510" s="395">
        <f>ROUND(IF('11. Type 1 Emp 2020 FTE'!$I$12=2,IF(E510=0,0,IF(E510/70*7&lt;40,0.5,1)),0),1)</f>
        <v>0</v>
      </c>
    </row>
    <row r="511" spans="1:7" x14ac:dyDescent="0.25">
      <c r="A511" s="297">
        <f t="shared" si="7"/>
        <v>500</v>
      </c>
      <c r="B511" s="501"/>
      <c r="C511" s="515"/>
      <c r="D511" s="297"/>
      <c r="E511" s="505"/>
      <c r="F511" s="395">
        <f>ROUND(IF('11. Type 1 Emp 2020 FTE'!$I$12=1,IF(E511/70*7&lt;40,E511/70*7/40,1),0),1)</f>
        <v>0</v>
      </c>
      <c r="G511" s="395">
        <f>ROUND(IF('11. Type 1 Emp 2020 FTE'!$I$12=2,IF(E511=0,0,IF(E511/70*7&lt;40,0.5,1)),0),1)</f>
        <v>0</v>
      </c>
    </row>
    <row r="512" spans="1:7" x14ac:dyDescent="0.25">
      <c r="A512" s="297">
        <f t="shared" si="7"/>
        <v>501</v>
      </c>
      <c r="B512" s="501"/>
      <c r="C512" s="515"/>
      <c r="D512" s="297"/>
      <c r="E512" s="505"/>
      <c r="F512" s="395">
        <f>ROUND(IF('11. Type 1 Emp 2020 FTE'!$I$12=1,IF(E512/70*7&lt;40,E512/70*7/40,1),0),1)</f>
        <v>0</v>
      </c>
      <c r="G512" s="395">
        <f>ROUND(IF('11. Type 1 Emp 2020 FTE'!$I$12=2,IF(E512=0,0,IF(E512/70*7&lt;40,0.5,1)),0),1)</f>
        <v>0</v>
      </c>
    </row>
    <row r="513" spans="1:7" x14ac:dyDescent="0.25">
      <c r="A513" s="297">
        <f t="shared" si="7"/>
        <v>502</v>
      </c>
      <c r="B513" s="501"/>
      <c r="C513" s="515"/>
      <c r="D513" s="297"/>
      <c r="E513" s="505"/>
      <c r="F513" s="395">
        <f>ROUND(IF('11. Type 1 Emp 2020 FTE'!$I$12=1,IF(E513/70*7&lt;40,E513/70*7/40,1),0),1)</f>
        <v>0</v>
      </c>
      <c r="G513" s="395">
        <f>ROUND(IF('11. Type 1 Emp 2020 FTE'!$I$12=2,IF(E513=0,0,IF(E513/70*7&lt;40,0.5,1)),0),1)</f>
        <v>0</v>
      </c>
    </row>
    <row r="514" spans="1:7" x14ac:dyDescent="0.25">
      <c r="A514" s="297">
        <f t="shared" si="7"/>
        <v>503</v>
      </c>
      <c r="B514" s="501"/>
      <c r="C514" s="515"/>
      <c r="D514" s="297"/>
      <c r="E514" s="505"/>
      <c r="F514" s="395">
        <f>ROUND(IF('11. Type 1 Emp 2020 FTE'!$I$12=1,IF(E514/70*7&lt;40,E514/70*7/40,1),0),1)</f>
        <v>0</v>
      </c>
      <c r="G514" s="395">
        <f>ROUND(IF('11. Type 1 Emp 2020 FTE'!$I$12=2,IF(E514=0,0,IF(E514/70*7&lt;40,0.5,1)),0),1)</f>
        <v>0</v>
      </c>
    </row>
    <row r="515" spans="1:7" x14ac:dyDescent="0.25">
      <c r="A515" s="297">
        <f t="shared" si="7"/>
        <v>504</v>
      </c>
      <c r="B515" s="501"/>
      <c r="C515" s="515"/>
      <c r="D515" s="297"/>
      <c r="E515" s="505"/>
      <c r="F515" s="395">
        <f>ROUND(IF('11. Type 1 Emp 2020 FTE'!$I$12=1,IF(E515/70*7&lt;40,E515/70*7/40,1),0),1)</f>
        <v>0</v>
      </c>
      <c r="G515" s="395">
        <f>ROUND(IF('11. Type 1 Emp 2020 FTE'!$I$12=2,IF(E515=0,0,IF(E515/70*7&lt;40,0.5,1)),0),1)</f>
        <v>0</v>
      </c>
    </row>
    <row r="516" spans="1:7" x14ac:dyDescent="0.25">
      <c r="A516" s="297">
        <f t="shared" si="7"/>
        <v>505</v>
      </c>
      <c r="B516" s="501"/>
      <c r="C516" s="515"/>
      <c r="D516" s="297"/>
      <c r="E516" s="505"/>
      <c r="F516" s="395">
        <f>ROUND(IF('11. Type 1 Emp 2020 FTE'!$I$12=1,IF(E516/70*7&lt;40,E516/70*7/40,1),0),1)</f>
        <v>0</v>
      </c>
      <c r="G516" s="395">
        <f>ROUND(IF('11. Type 1 Emp 2020 FTE'!$I$12=2,IF(E516=0,0,IF(E516/70*7&lt;40,0.5,1)),0),1)</f>
        <v>0</v>
      </c>
    </row>
    <row r="517" spans="1:7" x14ac:dyDescent="0.25">
      <c r="A517" s="297">
        <f t="shared" si="7"/>
        <v>506</v>
      </c>
      <c r="B517" s="501"/>
      <c r="C517" s="515"/>
      <c r="D517" s="297"/>
      <c r="E517" s="505"/>
      <c r="F517" s="395">
        <f>ROUND(IF('11. Type 1 Emp 2020 FTE'!$I$12=1,IF(E517/70*7&lt;40,E517/70*7/40,1),0),1)</f>
        <v>0</v>
      </c>
      <c r="G517" s="395">
        <f>ROUND(IF('11. Type 1 Emp 2020 FTE'!$I$12=2,IF(E517=0,0,IF(E517/70*7&lt;40,0.5,1)),0),1)</f>
        <v>0</v>
      </c>
    </row>
    <row r="518" spans="1:7" x14ac:dyDescent="0.25">
      <c r="A518" s="297">
        <f t="shared" si="7"/>
        <v>507</v>
      </c>
      <c r="B518" s="501"/>
      <c r="C518" s="515"/>
      <c r="D518" s="297"/>
      <c r="E518" s="505"/>
      <c r="F518" s="395">
        <f>ROUND(IF('11. Type 1 Emp 2020 FTE'!$I$12=1,IF(E518/70*7&lt;40,E518/70*7/40,1),0),1)</f>
        <v>0</v>
      </c>
      <c r="G518" s="395">
        <f>ROUND(IF('11. Type 1 Emp 2020 FTE'!$I$12=2,IF(E518=0,0,IF(E518/70*7&lt;40,0.5,1)),0),1)</f>
        <v>0</v>
      </c>
    </row>
    <row r="519" spans="1:7" x14ac:dyDescent="0.25">
      <c r="A519" s="297">
        <f t="shared" si="7"/>
        <v>508</v>
      </c>
      <c r="B519" s="501"/>
      <c r="C519" s="515"/>
      <c r="D519" s="297"/>
      <c r="E519" s="505"/>
      <c r="F519" s="395">
        <f>ROUND(IF('11. Type 1 Emp 2020 FTE'!$I$12=1,IF(E519/70*7&lt;40,E519/70*7/40,1),0),1)</f>
        <v>0</v>
      </c>
      <c r="G519" s="395">
        <f>ROUND(IF('11. Type 1 Emp 2020 FTE'!$I$12=2,IF(E519=0,0,IF(E519/70*7&lt;40,0.5,1)),0),1)</f>
        <v>0</v>
      </c>
    </row>
    <row r="520" spans="1:7" x14ac:dyDescent="0.25">
      <c r="A520" s="297">
        <f t="shared" si="7"/>
        <v>509</v>
      </c>
      <c r="B520" s="501"/>
      <c r="C520" s="515"/>
      <c r="D520" s="297"/>
      <c r="E520" s="505"/>
      <c r="F520" s="395">
        <f>ROUND(IF('11. Type 1 Emp 2020 FTE'!$I$12=1,IF(E520/70*7&lt;40,E520/70*7/40,1),0),1)</f>
        <v>0</v>
      </c>
      <c r="G520" s="395">
        <f>ROUND(IF('11. Type 1 Emp 2020 FTE'!$I$12=2,IF(E520=0,0,IF(E520/70*7&lt;40,0.5,1)),0),1)</f>
        <v>0</v>
      </c>
    </row>
    <row r="521" spans="1:7" x14ac:dyDescent="0.25">
      <c r="A521" s="297">
        <f t="shared" si="7"/>
        <v>510</v>
      </c>
      <c r="B521" s="501"/>
      <c r="C521" s="515"/>
      <c r="D521" s="297"/>
      <c r="E521" s="505"/>
      <c r="F521" s="395">
        <f>ROUND(IF('11. Type 1 Emp 2020 FTE'!$I$12=1,IF(E521/70*7&lt;40,E521/70*7/40,1),0),1)</f>
        <v>0</v>
      </c>
      <c r="G521" s="395">
        <f>ROUND(IF('11. Type 1 Emp 2020 FTE'!$I$12=2,IF(E521=0,0,IF(E521/70*7&lt;40,0.5,1)),0),1)</f>
        <v>0</v>
      </c>
    </row>
    <row r="522" spans="1:7" x14ac:dyDescent="0.25">
      <c r="A522" s="297">
        <f t="shared" si="7"/>
        <v>511</v>
      </c>
      <c r="B522" s="501"/>
      <c r="C522" s="515"/>
      <c r="D522" s="297"/>
      <c r="E522" s="505"/>
      <c r="F522" s="395">
        <f>ROUND(IF('11. Type 1 Emp 2020 FTE'!$I$12=1,IF(E522/70*7&lt;40,E522/70*7/40,1),0),1)</f>
        <v>0</v>
      </c>
      <c r="G522" s="395">
        <f>ROUND(IF('11. Type 1 Emp 2020 FTE'!$I$12=2,IF(E522=0,0,IF(E522/70*7&lt;40,0.5,1)),0),1)</f>
        <v>0</v>
      </c>
    </row>
    <row r="523" spans="1:7" x14ac:dyDescent="0.25">
      <c r="A523" s="297">
        <f t="shared" si="7"/>
        <v>512</v>
      </c>
      <c r="B523" s="501"/>
      <c r="C523" s="515"/>
      <c r="D523" s="297"/>
      <c r="E523" s="505"/>
      <c r="F523" s="395">
        <f>ROUND(IF('11. Type 1 Emp 2020 FTE'!$I$12=1,IF(E523/70*7&lt;40,E523/70*7/40,1),0),1)</f>
        <v>0</v>
      </c>
      <c r="G523" s="395">
        <f>ROUND(IF('11. Type 1 Emp 2020 FTE'!$I$12=2,IF(E523=0,0,IF(E523/70*7&lt;40,0.5,1)),0),1)</f>
        <v>0</v>
      </c>
    </row>
    <row r="524" spans="1:7" x14ac:dyDescent="0.25">
      <c r="A524" s="297">
        <f t="shared" si="7"/>
        <v>513</v>
      </c>
      <c r="B524" s="501"/>
      <c r="C524" s="515"/>
      <c r="D524" s="297"/>
      <c r="E524" s="505"/>
      <c r="F524" s="395">
        <f>ROUND(IF('11. Type 1 Emp 2020 FTE'!$I$12=1,IF(E524/70*7&lt;40,E524/70*7/40,1),0),1)</f>
        <v>0</v>
      </c>
      <c r="G524" s="395">
        <f>ROUND(IF('11. Type 1 Emp 2020 FTE'!$I$12=2,IF(E524=0,0,IF(E524/70*7&lt;40,0.5,1)),0),1)</f>
        <v>0</v>
      </c>
    </row>
    <row r="525" spans="1:7" x14ac:dyDescent="0.25">
      <c r="A525" s="297">
        <f t="shared" si="7"/>
        <v>514</v>
      </c>
      <c r="B525" s="501"/>
      <c r="C525" s="515"/>
      <c r="D525" s="297"/>
      <c r="E525" s="505"/>
      <c r="F525" s="395">
        <f>ROUND(IF('11. Type 1 Emp 2020 FTE'!$I$12=1,IF(E525/70*7&lt;40,E525/70*7/40,1),0),1)</f>
        <v>0</v>
      </c>
      <c r="G525" s="395">
        <f>ROUND(IF('11. Type 1 Emp 2020 FTE'!$I$12=2,IF(E525=0,0,IF(E525/70*7&lt;40,0.5,1)),0),1)</f>
        <v>0</v>
      </c>
    </row>
    <row r="526" spans="1:7" x14ac:dyDescent="0.25">
      <c r="A526" s="297">
        <f t="shared" ref="A526:A589" si="8">+A525+1</f>
        <v>515</v>
      </c>
      <c r="B526" s="501"/>
      <c r="C526" s="515"/>
      <c r="D526" s="297"/>
      <c r="E526" s="505"/>
      <c r="F526" s="395">
        <f>ROUND(IF('11. Type 1 Emp 2020 FTE'!$I$12=1,IF(E526/70*7&lt;40,E526/70*7/40,1),0),1)</f>
        <v>0</v>
      </c>
      <c r="G526" s="395">
        <f>ROUND(IF('11. Type 1 Emp 2020 FTE'!$I$12=2,IF(E526=0,0,IF(E526/70*7&lt;40,0.5,1)),0),1)</f>
        <v>0</v>
      </c>
    </row>
    <row r="527" spans="1:7" x14ac:dyDescent="0.25">
      <c r="A527" s="297">
        <f t="shared" si="8"/>
        <v>516</v>
      </c>
      <c r="B527" s="501"/>
      <c r="C527" s="515"/>
      <c r="D527" s="297"/>
      <c r="E527" s="505"/>
      <c r="F527" s="395">
        <f>ROUND(IF('11. Type 1 Emp 2020 FTE'!$I$12=1,IF(E527/70*7&lt;40,E527/70*7/40,1),0),1)</f>
        <v>0</v>
      </c>
      <c r="G527" s="395">
        <f>ROUND(IF('11. Type 1 Emp 2020 FTE'!$I$12=2,IF(E527=0,0,IF(E527/70*7&lt;40,0.5,1)),0),1)</f>
        <v>0</v>
      </c>
    </row>
    <row r="528" spans="1:7" x14ac:dyDescent="0.25">
      <c r="A528" s="297">
        <f t="shared" si="8"/>
        <v>517</v>
      </c>
      <c r="B528" s="501"/>
      <c r="C528" s="515"/>
      <c r="D528" s="297"/>
      <c r="E528" s="505"/>
      <c r="F528" s="395">
        <f>ROUND(IF('11. Type 1 Emp 2020 FTE'!$I$12=1,IF(E528/70*7&lt;40,E528/70*7/40,1),0),1)</f>
        <v>0</v>
      </c>
      <c r="G528" s="395">
        <f>ROUND(IF('11. Type 1 Emp 2020 FTE'!$I$12=2,IF(E528=0,0,IF(E528/70*7&lt;40,0.5,1)),0),1)</f>
        <v>0</v>
      </c>
    </row>
    <row r="529" spans="1:7" x14ac:dyDescent="0.25">
      <c r="A529" s="297">
        <f t="shared" si="8"/>
        <v>518</v>
      </c>
      <c r="B529" s="501"/>
      <c r="C529" s="515"/>
      <c r="D529" s="297"/>
      <c r="E529" s="505"/>
      <c r="F529" s="395">
        <f>ROUND(IF('11. Type 1 Emp 2020 FTE'!$I$12=1,IF(E529/70*7&lt;40,E529/70*7/40,1),0),1)</f>
        <v>0</v>
      </c>
      <c r="G529" s="395">
        <f>ROUND(IF('11. Type 1 Emp 2020 FTE'!$I$12=2,IF(E529=0,0,IF(E529/70*7&lt;40,0.5,1)),0),1)</f>
        <v>0</v>
      </c>
    </row>
    <row r="530" spans="1:7" x14ac:dyDescent="0.25">
      <c r="A530" s="297">
        <f t="shared" si="8"/>
        <v>519</v>
      </c>
      <c r="B530" s="501"/>
      <c r="C530" s="515"/>
      <c r="D530" s="297"/>
      <c r="E530" s="505"/>
      <c r="F530" s="395">
        <f>ROUND(IF('11. Type 1 Emp 2020 FTE'!$I$12=1,IF(E530/70*7&lt;40,E530/70*7/40,1),0),1)</f>
        <v>0</v>
      </c>
      <c r="G530" s="395">
        <f>ROUND(IF('11. Type 1 Emp 2020 FTE'!$I$12=2,IF(E530=0,0,IF(E530/70*7&lt;40,0.5,1)),0),1)</f>
        <v>0</v>
      </c>
    </row>
    <row r="531" spans="1:7" x14ac:dyDescent="0.25">
      <c r="A531" s="297">
        <f t="shared" si="8"/>
        <v>520</v>
      </c>
      <c r="B531" s="501"/>
      <c r="C531" s="515"/>
      <c r="D531" s="297"/>
      <c r="E531" s="505"/>
      <c r="F531" s="395">
        <f>ROUND(IF('11. Type 1 Emp 2020 FTE'!$I$12=1,IF(E531/70*7&lt;40,E531/70*7/40,1),0),1)</f>
        <v>0</v>
      </c>
      <c r="G531" s="395">
        <f>ROUND(IF('11. Type 1 Emp 2020 FTE'!$I$12=2,IF(E531=0,0,IF(E531/70*7&lt;40,0.5,1)),0),1)</f>
        <v>0</v>
      </c>
    </row>
    <row r="532" spans="1:7" x14ac:dyDescent="0.25">
      <c r="A532" s="297">
        <f t="shared" si="8"/>
        <v>521</v>
      </c>
      <c r="B532" s="501"/>
      <c r="C532" s="515"/>
      <c r="D532" s="297"/>
      <c r="E532" s="505"/>
      <c r="F532" s="395">
        <f>ROUND(IF('11. Type 1 Emp 2020 FTE'!$I$12=1,IF(E532/70*7&lt;40,E532/70*7/40,1),0),1)</f>
        <v>0</v>
      </c>
      <c r="G532" s="395">
        <f>ROUND(IF('11. Type 1 Emp 2020 FTE'!$I$12=2,IF(E532=0,0,IF(E532/70*7&lt;40,0.5,1)),0),1)</f>
        <v>0</v>
      </c>
    </row>
    <row r="533" spans="1:7" x14ac:dyDescent="0.25">
      <c r="A533" s="297">
        <f t="shared" si="8"/>
        <v>522</v>
      </c>
      <c r="B533" s="501"/>
      <c r="C533" s="515"/>
      <c r="D533" s="297"/>
      <c r="E533" s="505"/>
      <c r="F533" s="395">
        <f>ROUND(IF('11. Type 1 Emp 2020 FTE'!$I$12=1,IF(E533/70*7&lt;40,E533/70*7/40,1),0),1)</f>
        <v>0</v>
      </c>
      <c r="G533" s="395">
        <f>ROUND(IF('11. Type 1 Emp 2020 FTE'!$I$12=2,IF(E533=0,0,IF(E533/70*7&lt;40,0.5,1)),0),1)</f>
        <v>0</v>
      </c>
    </row>
    <row r="534" spans="1:7" x14ac:dyDescent="0.25">
      <c r="A534" s="297">
        <f t="shared" si="8"/>
        <v>523</v>
      </c>
      <c r="B534" s="501"/>
      <c r="C534" s="515"/>
      <c r="D534" s="297"/>
      <c r="E534" s="505"/>
      <c r="F534" s="395">
        <f>ROUND(IF('11. Type 1 Emp 2020 FTE'!$I$12=1,IF(E534/70*7&lt;40,E534/70*7/40,1),0),1)</f>
        <v>0</v>
      </c>
      <c r="G534" s="395">
        <f>ROUND(IF('11. Type 1 Emp 2020 FTE'!$I$12=2,IF(E534=0,0,IF(E534/70*7&lt;40,0.5,1)),0),1)</f>
        <v>0</v>
      </c>
    </row>
    <row r="535" spans="1:7" x14ac:dyDescent="0.25">
      <c r="A535" s="297">
        <f t="shared" si="8"/>
        <v>524</v>
      </c>
      <c r="B535" s="501"/>
      <c r="C535" s="515"/>
      <c r="D535" s="297"/>
      <c r="E535" s="505"/>
      <c r="F535" s="395">
        <f>ROUND(IF('11. Type 1 Emp 2020 FTE'!$I$12=1,IF(E535/70*7&lt;40,E535/70*7/40,1),0),1)</f>
        <v>0</v>
      </c>
      <c r="G535" s="395">
        <f>ROUND(IF('11. Type 1 Emp 2020 FTE'!$I$12=2,IF(E535=0,0,IF(E535/70*7&lt;40,0.5,1)),0),1)</f>
        <v>0</v>
      </c>
    </row>
    <row r="536" spans="1:7" x14ac:dyDescent="0.25">
      <c r="A536" s="297">
        <f t="shared" si="8"/>
        <v>525</v>
      </c>
      <c r="B536" s="501"/>
      <c r="C536" s="515"/>
      <c r="D536" s="297"/>
      <c r="E536" s="505"/>
      <c r="F536" s="395">
        <f>ROUND(IF('11. Type 1 Emp 2020 FTE'!$I$12=1,IF(E536/70*7&lt;40,E536/70*7/40,1),0),1)</f>
        <v>0</v>
      </c>
      <c r="G536" s="395">
        <f>ROUND(IF('11. Type 1 Emp 2020 FTE'!$I$12=2,IF(E536=0,0,IF(E536/70*7&lt;40,0.5,1)),0),1)</f>
        <v>0</v>
      </c>
    </row>
    <row r="537" spans="1:7" x14ac:dyDescent="0.25">
      <c r="A537" s="297">
        <f t="shared" si="8"/>
        <v>526</v>
      </c>
      <c r="B537" s="501"/>
      <c r="C537" s="515"/>
      <c r="D537" s="297"/>
      <c r="E537" s="505"/>
      <c r="F537" s="395">
        <f>ROUND(IF('11. Type 1 Emp 2020 FTE'!$I$12=1,IF(E537/70*7&lt;40,E537/70*7/40,1),0),1)</f>
        <v>0</v>
      </c>
      <c r="G537" s="395">
        <f>ROUND(IF('11. Type 1 Emp 2020 FTE'!$I$12=2,IF(E537=0,0,IF(E537/70*7&lt;40,0.5,1)),0),1)</f>
        <v>0</v>
      </c>
    </row>
    <row r="538" spans="1:7" x14ac:dyDescent="0.25">
      <c r="A538" s="297">
        <f t="shared" si="8"/>
        <v>527</v>
      </c>
      <c r="B538" s="501"/>
      <c r="C538" s="515"/>
      <c r="D538" s="297"/>
      <c r="E538" s="505"/>
      <c r="F538" s="395">
        <f>ROUND(IF('11. Type 1 Emp 2020 FTE'!$I$12=1,IF(E538/70*7&lt;40,E538/70*7/40,1),0),1)</f>
        <v>0</v>
      </c>
      <c r="G538" s="395">
        <f>ROUND(IF('11. Type 1 Emp 2020 FTE'!$I$12=2,IF(E538=0,0,IF(E538/70*7&lt;40,0.5,1)),0),1)</f>
        <v>0</v>
      </c>
    </row>
    <row r="539" spans="1:7" x14ac:dyDescent="0.25">
      <c r="A539" s="297">
        <f t="shared" si="8"/>
        <v>528</v>
      </c>
      <c r="B539" s="501"/>
      <c r="C539" s="515"/>
      <c r="D539" s="297"/>
      <c r="E539" s="505"/>
      <c r="F539" s="395">
        <f>ROUND(IF('11. Type 1 Emp 2020 FTE'!$I$12=1,IF(E539/70*7&lt;40,E539/70*7/40,1),0),1)</f>
        <v>0</v>
      </c>
      <c r="G539" s="395">
        <f>ROUND(IF('11. Type 1 Emp 2020 FTE'!$I$12=2,IF(E539=0,0,IF(E539/70*7&lt;40,0.5,1)),0),1)</f>
        <v>0</v>
      </c>
    </row>
    <row r="540" spans="1:7" x14ac:dyDescent="0.25">
      <c r="A540" s="297">
        <f t="shared" si="8"/>
        <v>529</v>
      </c>
      <c r="B540" s="501"/>
      <c r="C540" s="515"/>
      <c r="D540" s="297"/>
      <c r="E540" s="505"/>
      <c r="F540" s="395">
        <f>ROUND(IF('11. Type 1 Emp 2020 FTE'!$I$12=1,IF(E540/70*7&lt;40,E540/70*7/40,1),0),1)</f>
        <v>0</v>
      </c>
      <c r="G540" s="395">
        <f>ROUND(IF('11. Type 1 Emp 2020 FTE'!$I$12=2,IF(E540=0,0,IF(E540/70*7&lt;40,0.5,1)),0),1)</f>
        <v>0</v>
      </c>
    </row>
    <row r="541" spans="1:7" x14ac:dyDescent="0.25">
      <c r="A541" s="297">
        <f t="shared" si="8"/>
        <v>530</v>
      </c>
      <c r="B541" s="501"/>
      <c r="C541" s="515"/>
      <c r="D541" s="297"/>
      <c r="E541" s="505"/>
      <c r="F541" s="395">
        <f>ROUND(IF('11. Type 1 Emp 2020 FTE'!$I$12=1,IF(E541/70*7&lt;40,E541/70*7/40,1),0),1)</f>
        <v>0</v>
      </c>
      <c r="G541" s="395">
        <f>ROUND(IF('11. Type 1 Emp 2020 FTE'!$I$12=2,IF(E541=0,0,IF(E541/70*7&lt;40,0.5,1)),0),1)</f>
        <v>0</v>
      </c>
    </row>
    <row r="542" spans="1:7" x14ac:dyDescent="0.25">
      <c r="A542" s="297">
        <f t="shared" si="8"/>
        <v>531</v>
      </c>
      <c r="B542" s="501"/>
      <c r="C542" s="515"/>
      <c r="D542" s="297"/>
      <c r="E542" s="505"/>
      <c r="F542" s="395">
        <f>ROUND(IF('11. Type 1 Emp 2020 FTE'!$I$12=1,IF(E542/70*7&lt;40,E542/70*7/40,1),0),1)</f>
        <v>0</v>
      </c>
      <c r="G542" s="395">
        <f>ROUND(IF('11. Type 1 Emp 2020 FTE'!$I$12=2,IF(E542=0,0,IF(E542/70*7&lt;40,0.5,1)),0),1)</f>
        <v>0</v>
      </c>
    </row>
    <row r="543" spans="1:7" x14ac:dyDescent="0.25">
      <c r="A543" s="297">
        <f t="shared" si="8"/>
        <v>532</v>
      </c>
      <c r="B543" s="501"/>
      <c r="C543" s="515"/>
      <c r="D543" s="297"/>
      <c r="E543" s="505"/>
      <c r="F543" s="395">
        <f>ROUND(IF('11. Type 1 Emp 2020 FTE'!$I$12=1,IF(E543/70*7&lt;40,E543/70*7/40,1),0),1)</f>
        <v>0</v>
      </c>
      <c r="G543" s="395">
        <f>ROUND(IF('11. Type 1 Emp 2020 FTE'!$I$12=2,IF(E543=0,0,IF(E543/70*7&lt;40,0.5,1)),0),1)</f>
        <v>0</v>
      </c>
    </row>
    <row r="544" spans="1:7" x14ac:dyDescent="0.25">
      <c r="A544" s="297">
        <f t="shared" si="8"/>
        <v>533</v>
      </c>
      <c r="B544" s="501"/>
      <c r="C544" s="515"/>
      <c r="D544" s="297"/>
      <c r="E544" s="505"/>
      <c r="F544" s="395">
        <f>ROUND(IF('11. Type 1 Emp 2020 FTE'!$I$12=1,IF(E544/70*7&lt;40,E544/70*7/40,1),0),1)</f>
        <v>0</v>
      </c>
      <c r="G544" s="395">
        <f>ROUND(IF('11. Type 1 Emp 2020 FTE'!$I$12=2,IF(E544=0,0,IF(E544/70*7&lt;40,0.5,1)),0),1)</f>
        <v>0</v>
      </c>
    </row>
    <row r="545" spans="1:7" x14ac:dyDescent="0.25">
      <c r="A545" s="297">
        <f t="shared" si="8"/>
        <v>534</v>
      </c>
      <c r="B545" s="501"/>
      <c r="C545" s="515"/>
      <c r="D545" s="297"/>
      <c r="E545" s="505"/>
      <c r="F545" s="395">
        <f>ROUND(IF('11. Type 1 Emp 2020 FTE'!$I$12=1,IF(E545/70*7&lt;40,E545/70*7/40,1),0),1)</f>
        <v>0</v>
      </c>
      <c r="G545" s="395">
        <f>ROUND(IF('11. Type 1 Emp 2020 FTE'!$I$12=2,IF(E545=0,0,IF(E545/70*7&lt;40,0.5,1)),0),1)</f>
        <v>0</v>
      </c>
    </row>
    <row r="546" spans="1:7" x14ac:dyDescent="0.25">
      <c r="A546" s="297">
        <f t="shared" si="8"/>
        <v>535</v>
      </c>
      <c r="B546" s="501"/>
      <c r="C546" s="515"/>
      <c r="D546" s="297"/>
      <c r="E546" s="505"/>
      <c r="F546" s="395">
        <f>ROUND(IF('11. Type 1 Emp 2020 FTE'!$I$12=1,IF(E546/70*7&lt;40,E546/70*7/40,1),0),1)</f>
        <v>0</v>
      </c>
      <c r="G546" s="395">
        <f>ROUND(IF('11. Type 1 Emp 2020 FTE'!$I$12=2,IF(E546=0,0,IF(E546/70*7&lt;40,0.5,1)),0),1)</f>
        <v>0</v>
      </c>
    </row>
    <row r="547" spans="1:7" x14ac:dyDescent="0.25">
      <c r="A547" s="297">
        <f t="shared" si="8"/>
        <v>536</v>
      </c>
      <c r="B547" s="501"/>
      <c r="C547" s="515"/>
      <c r="D547" s="297"/>
      <c r="E547" s="505"/>
      <c r="F547" s="395">
        <f>ROUND(IF('11. Type 1 Emp 2020 FTE'!$I$12=1,IF(E547/70*7&lt;40,E547/70*7/40,1),0),1)</f>
        <v>0</v>
      </c>
      <c r="G547" s="395">
        <f>ROUND(IF('11. Type 1 Emp 2020 FTE'!$I$12=2,IF(E547=0,0,IF(E547/70*7&lt;40,0.5,1)),0),1)</f>
        <v>0</v>
      </c>
    </row>
    <row r="548" spans="1:7" x14ac:dyDescent="0.25">
      <c r="A548" s="297">
        <f t="shared" si="8"/>
        <v>537</v>
      </c>
      <c r="B548" s="501"/>
      <c r="C548" s="515"/>
      <c r="D548" s="297"/>
      <c r="E548" s="505"/>
      <c r="F548" s="395">
        <f>ROUND(IF('11. Type 1 Emp 2020 FTE'!$I$12=1,IF(E548/70*7&lt;40,E548/70*7/40,1),0),1)</f>
        <v>0</v>
      </c>
      <c r="G548" s="395">
        <f>ROUND(IF('11. Type 1 Emp 2020 FTE'!$I$12=2,IF(E548=0,0,IF(E548/70*7&lt;40,0.5,1)),0),1)</f>
        <v>0</v>
      </c>
    </row>
    <row r="549" spans="1:7" x14ac:dyDescent="0.25">
      <c r="A549" s="297">
        <f t="shared" si="8"/>
        <v>538</v>
      </c>
      <c r="B549" s="501"/>
      <c r="C549" s="515"/>
      <c r="D549" s="297"/>
      <c r="E549" s="505"/>
      <c r="F549" s="395">
        <f>ROUND(IF('11. Type 1 Emp 2020 FTE'!$I$12=1,IF(E549/70*7&lt;40,E549/70*7/40,1),0),1)</f>
        <v>0</v>
      </c>
      <c r="G549" s="395">
        <f>ROUND(IF('11. Type 1 Emp 2020 FTE'!$I$12=2,IF(E549=0,0,IF(E549/70*7&lt;40,0.5,1)),0),1)</f>
        <v>0</v>
      </c>
    </row>
    <row r="550" spans="1:7" x14ac:dyDescent="0.25">
      <c r="A550" s="297">
        <f t="shared" si="8"/>
        <v>539</v>
      </c>
      <c r="B550" s="501"/>
      <c r="C550" s="515"/>
      <c r="D550" s="297"/>
      <c r="E550" s="505"/>
      <c r="F550" s="395">
        <f>ROUND(IF('11. Type 1 Emp 2020 FTE'!$I$12=1,IF(E550/70*7&lt;40,E550/70*7/40,1),0),1)</f>
        <v>0</v>
      </c>
      <c r="G550" s="395">
        <f>ROUND(IF('11. Type 1 Emp 2020 FTE'!$I$12=2,IF(E550=0,0,IF(E550/70*7&lt;40,0.5,1)),0),1)</f>
        <v>0</v>
      </c>
    </row>
    <row r="551" spans="1:7" x14ac:dyDescent="0.25">
      <c r="A551" s="297">
        <f t="shared" si="8"/>
        <v>540</v>
      </c>
      <c r="B551" s="501"/>
      <c r="C551" s="515"/>
      <c r="D551" s="297"/>
      <c r="E551" s="505"/>
      <c r="F551" s="395">
        <f>ROUND(IF('11. Type 1 Emp 2020 FTE'!$I$12=1,IF(E551/70*7&lt;40,E551/70*7/40,1),0),1)</f>
        <v>0</v>
      </c>
      <c r="G551" s="395">
        <f>ROUND(IF('11. Type 1 Emp 2020 FTE'!$I$12=2,IF(E551=0,0,IF(E551/70*7&lt;40,0.5,1)),0),1)</f>
        <v>0</v>
      </c>
    </row>
    <row r="552" spans="1:7" x14ac:dyDescent="0.25">
      <c r="A552" s="297">
        <f t="shared" si="8"/>
        <v>541</v>
      </c>
      <c r="B552" s="501"/>
      <c r="C552" s="515"/>
      <c r="D552" s="297"/>
      <c r="E552" s="505"/>
      <c r="F552" s="395">
        <f>ROUND(IF('11. Type 1 Emp 2020 FTE'!$I$12=1,IF(E552/70*7&lt;40,E552/70*7/40,1),0),1)</f>
        <v>0</v>
      </c>
      <c r="G552" s="395">
        <f>ROUND(IF('11. Type 1 Emp 2020 FTE'!$I$12=2,IF(E552=0,0,IF(E552/70*7&lt;40,0.5,1)),0),1)</f>
        <v>0</v>
      </c>
    </row>
    <row r="553" spans="1:7" x14ac:dyDescent="0.25">
      <c r="A553" s="297">
        <f t="shared" si="8"/>
        <v>542</v>
      </c>
      <c r="B553" s="501"/>
      <c r="C553" s="515"/>
      <c r="D553" s="297"/>
      <c r="E553" s="505"/>
      <c r="F553" s="395">
        <f>ROUND(IF('11. Type 1 Emp 2020 FTE'!$I$12=1,IF(E553/70*7&lt;40,E553/70*7/40,1),0),1)</f>
        <v>0</v>
      </c>
      <c r="G553" s="395">
        <f>ROUND(IF('11. Type 1 Emp 2020 FTE'!$I$12=2,IF(E553=0,0,IF(E553/70*7&lt;40,0.5,1)),0),1)</f>
        <v>0</v>
      </c>
    </row>
    <row r="554" spans="1:7" x14ac:dyDescent="0.25">
      <c r="A554" s="297">
        <f t="shared" si="8"/>
        <v>543</v>
      </c>
      <c r="B554" s="501"/>
      <c r="C554" s="515"/>
      <c r="D554" s="297"/>
      <c r="E554" s="505"/>
      <c r="F554" s="395">
        <f>ROUND(IF('11. Type 1 Emp 2020 FTE'!$I$12=1,IF(E554/70*7&lt;40,E554/70*7/40,1),0),1)</f>
        <v>0</v>
      </c>
      <c r="G554" s="395">
        <f>ROUND(IF('11. Type 1 Emp 2020 FTE'!$I$12=2,IF(E554=0,0,IF(E554/70*7&lt;40,0.5,1)),0),1)</f>
        <v>0</v>
      </c>
    </row>
    <row r="555" spans="1:7" x14ac:dyDescent="0.25">
      <c r="A555" s="297">
        <f t="shared" si="8"/>
        <v>544</v>
      </c>
      <c r="B555" s="501"/>
      <c r="C555" s="515"/>
      <c r="D555" s="297"/>
      <c r="E555" s="505"/>
      <c r="F555" s="395">
        <f>ROUND(IF('11. Type 1 Emp 2020 FTE'!$I$12=1,IF(E555/70*7&lt;40,E555/70*7/40,1),0),1)</f>
        <v>0</v>
      </c>
      <c r="G555" s="395">
        <f>ROUND(IF('11. Type 1 Emp 2020 FTE'!$I$12=2,IF(E555=0,0,IF(E555/70*7&lt;40,0.5,1)),0),1)</f>
        <v>0</v>
      </c>
    </row>
    <row r="556" spans="1:7" x14ac:dyDescent="0.25">
      <c r="A556" s="297">
        <f t="shared" si="8"/>
        <v>545</v>
      </c>
      <c r="B556" s="501"/>
      <c r="C556" s="515"/>
      <c r="D556" s="297"/>
      <c r="E556" s="505"/>
      <c r="F556" s="395">
        <f>ROUND(IF('11. Type 1 Emp 2020 FTE'!$I$12=1,IF(E556/70*7&lt;40,E556/70*7/40,1),0),1)</f>
        <v>0</v>
      </c>
      <c r="G556" s="395">
        <f>ROUND(IF('11. Type 1 Emp 2020 FTE'!$I$12=2,IF(E556=0,0,IF(E556/70*7&lt;40,0.5,1)),0),1)</f>
        <v>0</v>
      </c>
    </row>
    <row r="557" spans="1:7" x14ac:dyDescent="0.25">
      <c r="A557" s="297">
        <f t="shared" si="8"/>
        <v>546</v>
      </c>
      <c r="B557" s="501"/>
      <c r="C557" s="515"/>
      <c r="D557" s="297"/>
      <c r="E557" s="505"/>
      <c r="F557" s="395">
        <f>ROUND(IF('11. Type 1 Emp 2020 FTE'!$I$12=1,IF(E557/70*7&lt;40,E557/70*7/40,1),0),1)</f>
        <v>0</v>
      </c>
      <c r="G557" s="395">
        <f>ROUND(IF('11. Type 1 Emp 2020 FTE'!$I$12=2,IF(E557=0,0,IF(E557/70*7&lt;40,0.5,1)),0),1)</f>
        <v>0</v>
      </c>
    </row>
    <row r="558" spans="1:7" x14ac:dyDescent="0.25">
      <c r="A558" s="297">
        <f t="shared" si="8"/>
        <v>547</v>
      </c>
      <c r="B558" s="501"/>
      <c r="C558" s="515"/>
      <c r="D558" s="297"/>
      <c r="E558" s="505"/>
      <c r="F558" s="395">
        <f>ROUND(IF('11. Type 1 Emp 2020 FTE'!$I$12=1,IF(E558/70*7&lt;40,E558/70*7/40,1),0),1)</f>
        <v>0</v>
      </c>
      <c r="G558" s="395">
        <f>ROUND(IF('11. Type 1 Emp 2020 FTE'!$I$12=2,IF(E558=0,0,IF(E558/70*7&lt;40,0.5,1)),0),1)</f>
        <v>0</v>
      </c>
    </row>
    <row r="559" spans="1:7" x14ac:dyDescent="0.25">
      <c r="A559" s="297">
        <f t="shared" si="8"/>
        <v>548</v>
      </c>
      <c r="B559" s="501"/>
      <c r="C559" s="515"/>
      <c r="D559" s="297"/>
      <c r="E559" s="505"/>
      <c r="F559" s="395">
        <f>ROUND(IF('11. Type 1 Emp 2020 FTE'!$I$12=1,IF(E559/70*7&lt;40,E559/70*7/40,1),0),1)</f>
        <v>0</v>
      </c>
      <c r="G559" s="395">
        <f>ROUND(IF('11. Type 1 Emp 2020 FTE'!$I$12=2,IF(E559=0,0,IF(E559/70*7&lt;40,0.5,1)),0),1)</f>
        <v>0</v>
      </c>
    </row>
    <row r="560" spans="1:7" x14ac:dyDescent="0.25">
      <c r="A560" s="297">
        <f t="shared" si="8"/>
        <v>549</v>
      </c>
      <c r="B560" s="501"/>
      <c r="C560" s="515"/>
      <c r="D560" s="297"/>
      <c r="E560" s="505"/>
      <c r="F560" s="395">
        <f>ROUND(IF('11. Type 1 Emp 2020 FTE'!$I$12=1,IF(E560/70*7&lt;40,E560/70*7/40,1),0),1)</f>
        <v>0</v>
      </c>
      <c r="G560" s="395">
        <f>ROUND(IF('11. Type 1 Emp 2020 FTE'!$I$12=2,IF(E560=0,0,IF(E560/70*7&lt;40,0.5,1)),0),1)</f>
        <v>0</v>
      </c>
    </row>
    <row r="561" spans="1:7" x14ac:dyDescent="0.25">
      <c r="A561" s="297">
        <f t="shared" si="8"/>
        <v>550</v>
      </c>
      <c r="B561" s="501"/>
      <c r="C561" s="515"/>
      <c r="D561" s="297"/>
      <c r="E561" s="505"/>
      <c r="F561" s="395">
        <f>ROUND(IF('11. Type 1 Emp 2020 FTE'!$I$12=1,IF(E561/70*7&lt;40,E561/70*7/40,1),0),1)</f>
        <v>0</v>
      </c>
      <c r="G561" s="395">
        <f>ROUND(IF('11. Type 1 Emp 2020 FTE'!$I$12=2,IF(E561=0,0,IF(E561/70*7&lt;40,0.5,1)),0),1)</f>
        <v>0</v>
      </c>
    </row>
    <row r="562" spans="1:7" x14ac:dyDescent="0.25">
      <c r="A562" s="297">
        <f t="shared" si="8"/>
        <v>551</v>
      </c>
      <c r="B562" s="501"/>
      <c r="C562" s="515"/>
      <c r="D562" s="297"/>
      <c r="E562" s="505"/>
      <c r="F562" s="395">
        <f>ROUND(IF('11. Type 1 Emp 2020 FTE'!$I$12=1,IF(E562/70*7&lt;40,E562/70*7/40,1),0),1)</f>
        <v>0</v>
      </c>
      <c r="G562" s="395">
        <f>ROUND(IF('11. Type 1 Emp 2020 FTE'!$I$12=2,IF(E562=0,0,IF(E562/70*7&lt;40,0.5,1)),0),1)</f>
        <v>0</v>
      </c>
    </row>
    <row r="563" spans="1:7" x14ac:dyDescent="0.25">
      <c r="A563" s="297">
        <f t="shared" si="8"/>
        <v>552</v>
      </c>
      <c r="B563" s="501"/>
      <c r="C563" s="515"/>
      <c r="D563" s="297"/>
      <c r="E563" s="505"/>
      <c r="F563" s="395">
        <f>ROUND(IF('11. Type 1 Emp 2020 FTE'!$I$12=1,IF(E563/70*7&lt;40,E563/70*7/40,1),0),1)</f>
        <v>0</v>
      </c>
      <c r="G563" s="395">
        <f>ROUND(IF('11. Type 1 Emp 2020 FTE'!$I$12=2,IF(E563=0,0,IF(E563/70*7&lt;40,0.5,1)),0),1)</f>
        <v>0</v>
      </c>
    </row>
    <row r="564" spans="1:7" x14ac:dyDescent="0.25">
      <c r="A564" s="297">
        <f t="shared" si="8"/>
        <v>553</v>
      </c>
      <c r="B564" s="501"/>
      <c r="C564" s="515"/>
      <c r="D564" s="297"/>
      <c r="E564" s="505"/>
      <c r="F564" s="395">
        <f>ROUND(IF('11. Type 1 Emp 2020 FTE'!$I$12=1,IF(E564/70*7&lt;40,E564/70*7/40,1),0),1)</f>
        <v>0</v>
      </c>
      <c r="G564" s="395">
        <f>ROUND(IF('11. Type 1 Emp 2020 FTE'!$I$12=2,IF(E564=0,0,IF(E564/70*7&lt;40,0.5,1)),0),1)</f>
        <v>0</v>
      </c>
    </row>
    <row r="565" spans="1:7" x14ac:dyDescent="0.25">
      <c r="A565" s="297">
        <f t="shared" si="8"/>
        <v>554</v>
      </c>
      <c r="B565" s="501"/>
      <c r="C565" s="515"/>
      <c r="D565" s="297"/>
      <c r="E565" s="505"/>
      <c r="F565" s="395">
        <f>ROUND(IF('11. Type 1 Emp 2020 FTE'!$I$12=1,IF(E565/70*7&lt;40,E565/70*7/40,1),0),1)</f>
        <v>0</v>
      </c>
      <c r="G565" s="395">
        <f>ROUND(IF('11. Type 1 Emp 2020 FTE'!$I$12=2,IF(E565=0,0,IF(E565/70*7&lt;40,0.5,1)),0),1)</f>
        <v>0</v>
      </c>
    </row>
    <row r="566" spans="1:7" x14ac:dyDescent="0.25">
      <c r="A566" s="297">
        <f t="shared" si="8"/>
        <v>555</v>
      </c>
      <c r="B566" s="501"/>
      <c r="C566" s="515"/>
      <c r="D566" s="297"/>
      <c r="E566" s="505"/>
      <c r="F566" s="395">
        <f>ROUND(IF('11. Type 1 Emp 2020 FTE'!$I$12=1,IF(E566/70*7&lt;40,E566/70*7/40,1),0),1)</f>
        <v>0</v>
      </c>
      <c r="G566" s="395">
        <f>ROUND(IF('11. Type 1 Emp 2020 FTE'!$I$12=2,IF(E566=0,0,IF(E566/70*7&lt;40,0.5,1)),0),1)</f>
        <v>0</v>
      </c>
    </row>
    <row r="567" spans="1:7" x14ac:dyDescent="0.25">
      <c r="A567" s="297">
        <f t="shared" si="8"/>
        <v>556</v>
      </c>
      <c r="B567" s="501"/>
      <c r="C567" s="515"/>
      <c r="D567" s="297"/>
      <c r="E567" s="505"/>
      <c r="F567" s="395">
        <f>ROUND(IF('11. Type 1 Emp 2020 FTE'!$I$12=1,IF(E567/70*7&lt;40,E567/70*7/40,1),0),1)</f>
        <v>0</v>
      </c>
      <c r="G567" s="395">
        <f>ROUND(IF('11. Type 1 Emp 2020 FTE'!$I$12=2,IF(E567=0,0,IF(E567/70*7&lt;40,0.5,1)),0),1)</f>
        <v>0</v>
      </c>
    </row>
    <row r="568" spans="1:7" x14ac:dyDescent="0.25">
      <c r="A568" s="297">
        <f t="shared" si="8"/>
        <v>557</v>
      </c>
      <c r="B568" s="501"/>
      <c r="C568" s="515"/>
      <c r="D568" s="297"/>
      <c r="E568" s="505"/>
      <c r="F568" s="395">
        <f>ROUND(IF('11. Type 1 Emp 2020 FTE'!$I$12=1,IF(E568/70*7&lt;40,E568/70*7/40,1),0),1)</f>
        <v>0</v>
      </c>
      <c r="G568" s="395">
        <f>ROUND(IF('11. Type 1 Emp 2020 FTE'!$I$12=2,IF(E568=0,0,IF(E568/70*7&lt;40,0.5,1)),0),1)</f>
        <v>0</v>
      </c>
    </row>
    <row r="569" spans="1:7" x14ac:dyDescent="0.25">
      <c r="A569" s="297">
        <f t="shared" si="8"/>
        <v>558</v>
      </c>
      <c r="B569" s="501"/>
      <c r="C569" s="515"/>
      <c r="D569" s="297"/>
      <c r="E569" s="505"/>
      <c r="F569" s="395">
        <f>ROUND(IF('11. Type 1 Emp 2020 FTE'!$I$12=1,IF(E569/70*7&lt;40,E569/70*7/40,1),0),1)</f>
        <v>0</v>
      </c>
      <c r="G569" s="395">
        <f>ROUND(IF('11. Type 1 Emp 2020 FTE'!$I$12=2,IF(E569=0,0,IF(E569/70*7&lt;40,0.5,1)),0),1)</f>
        <v>0</v>
      </c>
    </row>
    <row r="570" spans="1:7" x14ac:dyDescent="0.25">
      <c r="A570" s="297">
        <f t="shared" si="8"/>
        <v>559</v>
      </c>
      <c r="B570" s="501"/>
      <c r="C570" s="515"/>
      <c r="D570" s="297"/>
      <c r="E570" s="505"/>
      <c r="F570" s="395">
        <f>ROUND(IF('11. Type 1 Emp 2020 FTE'!$I$12=1,IF(E570/70*7&lt;40,E570/70*7/40,1),0),1)</f>
        <v>0</v>
      </c>
      <c r="G570" s="395">
        <f>ROUND(IF('11. Type 1 Emp 2020 FTE'!$I$12=2,IF(E570=0,0,IF(E570/70*7&lt;40,0.5,1)),0),1)</f>
        <v>0</v>
      </c>
    </row>
    <row r="571" spans="1:7" x14ac:dyDescent="0.25">
      <c r="A571" s="297">
        <f t="shared" si="8"/>
        <v>560</v>
      </c>
      <c r="B571" s="501"/>
      <c r="C571" s="515"/>
      <c r="D571" s="297"/>
      <c r="E571" s="505"/>
      <c r="F571" s="395">
        <f>ROUND(IF('11. Type 1 Emp 2020 FTE'!$I$12=1,IF(E571/70*7&lt;40,E571/70*7/40,1),0),1)</f>
        <v>0</v>
      </c>
      <c r="G571" s="395">
        <f>ROUND(IF('11. Type 1 Emp 2020 FTE'!$I$12=2,IF(E571=0,0,IF(E571/70*7&lt;40,0.5,1)),0),1)</f>
        <v>0</v>
      </c>
    </row>
    <row r="572" spans="1:7" x14ac:dyDescent="0.25">
      <c r="A572" s="297">
        <f t="shared" si="8"/>
        <v>561</v>
      </c>
      <c r="B572" s="501"/>
      <c r="C572" s="515"/>
      <c r="D572" s="297"/>
      <c r="E572" s="505"/>
      <c r="F572" s="395">
        <f>ROUND(IF('11. Type 1 Emp 2020 FTE'!$I$12=1,IF(E572/70*7&lt;40,E572/70*7/40,1),0),1)</f>
        <v>0</v>
      </c>
      <c r="G572" s="395">
        <f>ROUND(IF('11. Type 1 Emp 2020 FTE'!$I$12=2,IF(E572=0,0,IF(E572/70*7&lt;40,0.5,1)),0),1)</f>
        <v>0</v>
      </c>
    </row>
    <row r="573" spans="1:7" x14ac:dyDescent="0.25">
      <c r="A573" s="297">
        <f t="shared" si="8"/>
        <v>562</v>
      </c>
      <c r="B573" s="501"/>
      <c r="C573" s="515"/>
      <c r="D573" s="297"/>
      <c r="E573" s="505"/>
      <c r="F573" s="395">
        <f>ROUND(IF('11. Type 1 Emp 2020 FTE'!$I$12=1,IF(E573/70*7&lt;40,E573/70*7/40,1),0),1)</f>
        <v>0</v>
      </c>
      <c r="G573" s="395">
        <f>ROUND(IF('11. Type 1 Emp 2020 FTE'!$I$12=2,IF(E573=0,0,IF(E573/70*7&lt;40,0.5,1)),0),1)</f>
        <v>0</v>
      </c>
    </row>
    <row r="574" spans="1:7" x14ac:dyDescent="0.25">
      <c r="A574" s="297">
        <f t="shared" si="8"/>
        <v>563</v>
      </c>
      <c r="B574" s="501"/>
      <c r="C574" s="515"/>
      <c r="D574" s="297"/>
      <c r="E574" s="505"/>
      <c r="F574" s="395">
        <f>ROUND(IF('11. Type 1 Emp 2020 FTE'!$I$12=1,IF(E574/70*7&lt;40,E574/70*7/40,1),0),1)</f>
        <v>0</v>
      </c>
      <c r="G574" s="395">
        <f>ROUND(IF('11. Type 1 Emp 2020 FTE'!$I$12=2,IF(E574=0,0,IF(E574/70*7&lt;40,0.5,1)),0),1)</f>
        <v>0</v>
      </c>
    </row>
    <row r="575" spans="1:7" x14ac:dyDescent="0.25">
      <c r="A575" s="297">
        <f t="shared" si="8"/>
        <v>564</v>
      </c>
      <c r="B575" s="501"/>
      <c r="C575" s="515"/>
      <c r="D575" s="297"/>
      <c r="E575" s="505"/>
      <c r="F575" s="395">
        <f>ROUND(IF('11. Type 1 Emp 2020 FTE'!$I$12=1,IF(E575/70*7&lt;40,E575/70*7/40,1),0),1)</f>
        <v>0</v>
      </c>
      <c r="G575" s="395">
        <f>ROUND(IF('11. Type 1 Emp 2020 FTE'!$I$12=2,IF(E575=0,0,IF(E575/70*7&lt;40,0.5,1)),0),1)</f>
        <v>0</v>
      </c>
    </row>
    <row r="576" spans="1:7" x14ac:dyDescent="0.25">
      <c r="A576" s="297">
        <f t="shared" si="8"/>
        <v>565</v>
      </c>
      <c r="B576" s="501"/>
      <c r="C576" s="515"/>
      <c r="D576" s="297"/>
      <c r="E576" s="505"/>
      <c r="F576" s="395">
        <f>ROUND(IF('11. Type 1 Emp 2020 FTE'!$I$12=1,IF(E576/70*7&lt;40,E576/70*7/40,1),0),1)</f>
        <v>0</v>
      </c>
      <c r="G576" s="395">
        <f>ROUND(IF('11. Type 1 Emp 2020 FTE'!$I$12=2,IF(E576=0,0,IF(E576/70*7&lt;40,0.5,1)),0),1)</f>
        <v>0</v>
      </c>
    </row>
    <row r="577" spans="1:7" x14ac:dyDescent="0.25">
      <c r="A577" s="297">
        <f t="shared" si="8"/>
        <v>566</v>
      </c>
      <c r="B577" s="501"/>
      <c r="C577" s="515"/>
      <c r="D577" s="297"/>
      <c r="E577" s="505"/>
      <c r="F577" s="395">
        <f>ROUND(IF('11. Type 1 Emp 2020 FTE'!$I$12=1,IF(E577/70*7&lt;40,E577/70*7/40,1),0),1)</f>
        <v>0</v>
      </c>
      <c r="G577" s="395">
        <f>ROUND(IF('11. Type 1 Emp 2020 FTE'!$I$12=2,IF(E577=0,0,IF(E577/70*7&lt;40,0.5,1)),0),1)</f>
        <v>0</v>
      </c>
    </row>
    <row r="578" spans="1:7" x14ac:dyDescent="0.25">
      <c r="A578" s="297">
        <f t="shared" si="8"/>
        <v>567</v>
      </c>
      <c r="B578" s="501"/>
      <c r="C578" s="515"/>
      <c r="D578" s="297"/>
      <c r="E578" s="505"/>
      <c r="F578" s="395">
        <f>ROUND(IF('11. Type 1 Emp 2020 FTE'!$I$12=1,IF(E578/70*7&lt;40,E578/70*7/40,1),0),1)</f>
        <v>0</v>
      </c>
      <c r="G578" s="395">
        <f>ROUND(IF('11. Type 1 Emp 2020 FTE'!$I$12=2,IF(E578=0,0,IF(E578/70*7&lt;40,0.5,1)),0),1)</f>
        <v>0</v>
      </c>
    </row>
    <row r="579" spans="1:7" x14ac:dyDescent="0.25">
      <c r="A579" s="297">
        <f t="shared" si="8"/>
        <v>568</v>
      </c>
      <c r="B579" s="501"/>
      <c r="C579" s="515"/>
      <c r="D579" s="297"/>
      <c r="E579" s="505"/>
      <c r="F579" s="395">
        <f>ROUND(IF('11. Type 1 Emp 2020 FTE'!$I$12=1,IF(E579/70*7&lt;40,E579/70*7/40,1),0),1)</f>
        <v>0</v>
      </c>
      <c r="G579" s="395">
        <f>ROUND(IF('11. Type 1 Emp 2020 FTE'!$I$12=2,IF(E579=0,0,IF(E579/70*7&lt;40,0.5,1)),0),1)</f>
        <v>0</v>
      </c>
    </row>
    <row r="580" spans="1:7" x14ac:dyDescent="0.25">
      <c r="A580" s="297">
        <f t="shared" si="8"/>
        <v>569</v>
      </c>
      <c r="B580" s="501"/>
      <c r="C580" s="515"/>
      <c r="D580" s="297"/>
      <c r="E580" s="505"/>
      <c r="F580" s="395">
        <f>ROUND(IF('11. Type 1 Emp 2020 FTE'!$I$12=1,IF(E580/70*7&lt;40,E580/70*7/40,1),0),1)</f>
        <v>0</v>
      </c>
      <c r="G580" s="395">
        <f>ROUND(IF('11. Type 1 Emp 2020 FTE'!$I$12=2,IF(E580=0,0,IF(E580/70*7&lt;40,0.5,1)),0),1)</f>
        <v>0</v>
      </c>
    </row>
    <row r="581" spans="1:7" x14ac:dyDescent="0.25">
      <c r="A581" s="297">
        <f t="shared" si="8"/>
        <v>570</v>
      </c>
      <c r="B581" s="501"/>
      <c r="C581" s="515"/>
      <c r="D581" s="297"/>
      <c r="E581" s="505"/>
      <c r="F581" s="395">
        <f>ROUND(IF('11. Type 1 Emp 2020 FTE'!$I$12=1,IF(E581/70*7&lt;40,E581/70*7/40,1),0),1)</f>
        <v>0</v>
      </c>
      <c r="G581" s="395">
        <f>ROUND(IF('11. Type 1 Emp 2020 FTE'!$I$12=2,IF(E581=0,0,IF(E581/70*7&lt;40,0.5,1)),0),1)</f>
        <v>0</v>
      </c>
    </row>
    <row r="582" spans="1:7" x14ac:dyDescent="0.25">
      <c r="A582" s="297">
        <f t="shared" si="8"/>
        <v>571</v>
      </c>
      <c r="B582" s="501"/>
      <c r="C582" s="515"/>
      <c r="D582" s="297"/>
      <c r="E582" s="505"/>
      <c r="F582" s="395">
        <f>ROUND(IF('11. Type 1 Emp 2020 FTE'!$I$12=1,IF(E582/70*7&lt;40,E582/70*7/40,1),0),1)</f>
        <v>0</v>
      </c>
      <c r="G582" s="395">
        <f>ROUND(IF('11. Type 1 Emp 2020 FTE'!$I$12=2,IF(E582=0,0,IF(E582/70*7&lt;40,0.5,1)),0),1)</f>
        <v>0</v>
      </c>
    </row>
    <row r="583" spans="1:7" x14ac:dyDescent="0.25">
      <c r="A583" s="297">
        <f t="shared" si="8"/>
        <v>572</v>
      </c>
      <c r="B583" s="501"/>
      <c r="C583" s="515"/>
      <c r="D583" s="297"/>
      <c r="E583" s="505"/>
      <c r="F583" s="395">
        <f>ROUND(IF('11. Type 1 Emp 2020 FTE'!$I$12=1,IF(E583/70*7&lt;40,E583/70*7/40,1),0),1)</f>
        <v>0</v>
      </c>
      <c r="G583" s="395">
        <f>ROUND(IF('11. Type 1 Emp 2020 FTE'!$I$12=2,IF(E583=0,0,IF(E583/70*7&lt;40,0.5,1)),0),1)</f>
        <v>0</v>
      </c>
    </row>
    <row r="584" spans="1:7" x14ac:dyDescent="0.25">
      <c r="A584" s="297">
        <f t="shared" si="8"/>
        <v>573</v>
      </c>
      <c r="B584" s="501"/>
      <c r="C584" s="515"/>
      <c r="D584" s="297"/>
      <c r="E584" s="505"/>
      <c r="F584" s="395">
        <f>ROUND(IF('11. Type 1 Emp 2020 FTE'!$I$12=1,IF(E584/70*7&lt;40,E584/70*7/40,1),0),1)</f>
        <v>0</v>
      </c>
      <c r="G584" s="395">
        <f>ROUND(IF('11. Type 1 Emp 2020 FTE'!$I$12=2,IF(E584=0,0,IF(E584/70*7&lt;40,0.5,1)),0),1)</f>
        <v>0</v>
      </c>
    </row>
    <row r="585" spans="1:7" x14ac:dyDescent="0.25">
      <c r="A585" s="297">
        <f t="shared" si="8"/>
        <v>574</v>
      </c>
      <c r="B585" s="501"/>
      <c r="C585" s="515"/>
      <c r="D585" s="297"/>
      <c r="E585" s="505"/>
      <c r="F585" s="395">
        <f>ROUND(IF('11. Type 1 Emp 2020 FTE'!$I$12=1,IF(E585/70*7&lt;40,E585/70*7/40,1),0),1)</f>
        <v>0</v>
      </c>
      <c r="G585" s="395">
        <f>ROUND(IF('11. Type 1 Emp 2020 FTE'!$I$12=2,IF(E585=0,0,IF(E585/70*7&lt;40,0.5,1)),0),1)</f>
        <v>0</v>
      </c>
    </row>
    <row r="586" spans="1:7" x14ac:dyDescent="0.25">
      <c r="A586" s="297">
        <f t="shared" si="8"/>
        <v>575</v>
      </c>
      <c r="B586" s="501"/>
      <c r="C586" s="515"/>
      <c r="D586" s="297"/>
      <c r="E586" s="505"/>
      <c r="F586" s="395">
        <f>ROUND(IF('11. Type 1 Emp 2020 FTE'!$I$12=1,IF(E586/70*7&lt;40,E586/70*7/40,1),0),1)</f>
        <v>0</v>
      </c>
      <c r="G586" s="395">
        <f>ROUND(IF('11. Type 1 Emp 2020 FTE'!$I$12=2,IF(E586=0,0,IF(E586/70*7&lt;40,0.5,1)),0),1)</f>
        <v>0</v>
      </c>
    </row>
    <row r="587" spans="1:7" x14ac:dyDescent="0.25">
      <c r="A587" s="297">
        <f t="shared" si="8"/>
        <v>576</v>
      </c>
      <c r="B587" s="501"/>
      <c r="C587" s="515"/>
      <c r="D587" s="297"/>
      <c r="E587" s="505"/>
      <c r="F587" s="395">
        <f>ROUND(IF('11. Type 1 Emp 2020 FTE'!$I$12=1,IF(E587/70*7&lt;40,E587/70*7/40,1),0),1)</f>
        <v>0</v>
      </c>
      <c r="G587" s="395">
        <f>ROUND(IF('11. Type 1 Emp 2020 FTE'!$I$12=2,IF(E587=0,0,IF(E587/70*7&lt;40,0.5,1)),0),1)</f>
        <v>0</v>
      </c>
    </row>
    <row r="588" spans="1:7" x14ac:dyDescent="0.25">
      <c r="A588" s="297">
        <f t="shared" si="8"/>
        <v>577</v>
      </c>
      <c r="B588" s="501"/>
      <c r="C588" s="515"/>
      <c r="D588" s="297"/>
      <c r="E588" s="505"/>
      <c r="F588" s="395">
        <f>ROUND(IF('11. Type 1 Emp 2020 FTE'!$I$12=1,IF(E588/70*7&lt;40,E588/70*7/40,1),0),1)</f>
        <v>0</v>
      </c>
      <c r="G588" s="395">
        <f>ROUND(IF('11. Type 1 Emp 2020 FTE'!$I$12=2,IF(E588=0,0,IF(E588/70*7&lt;40,0.5,1)),0),1)</f>
        <v>0</v>
      </c>
    </row>
    <row r="589" spans="1:7" x14ac:dyDescent="0.25">
      <c r="A589" s="297">
        <f t="shared" si="8"/>
        <v>578</v>
      </c>
      <c r="B589" s="501"/>
      <c r="C589" s="515"/>
      <c r="D589" s="297"/>
      <c r="E589" s="505"/>
      <c r="F589" s="395">
        <f>ROUND(IF('11. Type 1 Emp 2020 FTE'!$I$12=1,IF(E589/70*7&lt;40,E589/70*7/40,1),0),1)</f>
        <v>0</v>
      </c>
      <c r="G589" s="395">
        <f>ROUND(IF('11. Type 1 Emp 2020 FTE'!$I$12=2,IF(E589=0,0,IF(E589/70*7&lt;40,0.5,1)),0),1)</f>
        <v>0</v>
      </c>
    </row>
    <row r="590" spans="1:7" x14ac:dyDescent="0.25">
      <c r="A590" s="297">
        <f t="shared" ref="A590:A653" si="9">+A589+1</f>
        <v>579</v>
      </c>
      <c r="B590" s="501"/>
      <c r="C590" s="515"/>
      <c r="D590" s="297"/>
      <c r="E590" s="505"/>
      <c r="F590" s="395">
        <f>ROUND(IF('11. Type 1 Emp 2020 FTE'!$I$12=1,IF(E590/70*7&lt;40,E590/70*7/40,1),0),1)</f>
        <v>0</v>
      </c>
      <c r="G590" s="395">
        <f>ROUND(IF('11. Type 1 Emp 2020 FTE'!$I$12=2,IF(E590=0,0,IF(E590/70*7&lt;40,0.5,1)),0),1)</f>
        <v>0</v>
      </c>
    </row>
    <row r="591" spans="1:7" x14ac:dyDescent="0.25">
      <c r="A591" s="297">
        <f t="shared" si="9"/>
        <v>580</v>
      </c>
      <c r="B591" s="501"/>
      <c r="C591" s="515"/>
      <c r="D591" s="297"/>
      <c r="E591" s="505"/>
      <c r="F591" s="395">
        <f>ROUND(IF('11. Type 1 Emp 2020 FTE'!$I$12=1,IF(E591/70*7&lt;40,E591/70*7/40,1),0),1)</f>
        <v>0</v>
      </c>
      <c r="G591" s="395">
        <f>ROUND(IF('11. Type 1 Emp 2020 FTE'!$I$12=2,IF(E591=0,0,IF(E591/70*7&lt;40,0.5,1)),0),1)</f>
        <v>0</v>
      </c>
    </row>
    <row r="592" spans="1:7" x14ac:dyDescent="0.25">
      <c r="A592" s="297">
        <f t="shared" si="9"/>
        <v>581</v>
      </c>
      <c r="B592" s="501"/>
      <c r="C592" s="515"/>
      <c r="D592" s="297"/>
      <c r="E592" s="505"/>
      <c r="F592" s="395">
        <f>ROUND(IF('11. Type 1 Emp 2020 FTE'!$I$12=1,IF(E592/70*7&lt;40,E592/70*7/40,1),0),1)</f>
        <v>0</v>
      </c>
      <c r="G592" s="395">
        <f>ROUND(IF('11. Type 1 Emp 2020 FTE'!$I$12=2,IF(E592=0,0,IF(E592/70*7&lt;40,0.5,1)),0),1)</f>
        <v>0</v>
      </c>
    </row>
    <row r="593" spans="1:7" x14ac:dyDescent="0.25">
      <c r="A593" s="297">
        <f t="shared" si="9"/>
        <v>582</v>
      </c>
      <c r="B593" s="501"/>
      <c r="C593" s="515"/>
      <c r="D593" s="297"/>
      <c r="E593" s="505"/>
      <c r="F593" s="395">
        <f>ROUND(IF('11. Type 1 Emp 2020 FTE'!$I$12=1,IF(E593/70*7&lt;40,E593/70*7/40,1),0),1)</f>
        <v>0</v>
      </c>
      <c r="G593" s="395">
        <f>ROUND(IF('11. Type 1 Emp 2020 FTE'!$I$12=2,IF(E593=0,0,IF(E593/70*7&lt;40,0.5,1)),0),1)</f>
        <v>0</v>
      </c>
    </row>
    <row r="594" spans="1:7" x14ac:dyDescent="0.25">
      <c r="A594" s="297">
        <f t="shared" si="9"/>
        <v>583</v>
      </c>
      <c r="B594" s="501"/>
      <c r="C594" s="515"/>
      <c r="D594" s="297"/>
      <c r="E594" s="505"/>
      <c r="F594" s="395">
        <f>ROUND(IF('11. Type 1 Emp 2020 FTE'!$I$12=1,IF(E594/70*7&lt;40,E594/70*7/40,1),0),1)</f>
        <v>0</v>
      </c>
      <c r="G594" s="395">
        <f>ROUND(IF('11. Type 1 Emp 2020 FTE'!$I$12=2,IF(E594=0,0,IF(E594/70*7&lt;40,0.5,1)),0),1)</f>
        <v>0</v>
      </c>
    </row>
    <row r="595" spans="1:7" x14ac:dyDescent="0.25">
      <c r="A595" s="297">
        <f t="shared" si="9"/>
        <v>584</v>
      </c>
      <c r="B595" s="501"/>
      <c r="C595" s="515"/>
      <c r="D595" s="297"/>
      <c r="E595" s="505"/>
      <c r="F595" s="395">
        <f>ROUND(IF('11. Type 1 Emp 2020 FTE'!$I$12=1,IF(E595/70*7&lt;40,E595/70*7/40,1),0),1)</f>
        <v>0</v>
      </c>
      <c r="G595" s="395">
        <f>ROUND(IF('11. Type 1 Emp 2020 FTE'!$I$12=2,IF(E595=0,0,IF(E595/70*7&lt;40,0.5,1)),0),1)</f>
        <v>0</v>
      </c>
    </row>
    <row r="596" spans="1:7" x14ac:dyDescent="0.25">
      <c r="A596" s="297">
        <f t="shared" si="9"/>
        <v>585</v>
      </c>
      <c r="B596" s="501"/>
      <c r="C596" s="515"/>
      <c r="D596" s="297"/>
      <c r="E596" s="505"/>
      <c r="F596" s="395">
        <f>ROUND(IF('11. Type 1 Emp 2020 FTE'!$I$12=1,IF(E596/70*7&lt;40,E596/70*7/40,1),0),1)</f>
        <v>0</v>
      </c>
      <c r="G596" s="395">
        <f>ROUND(IF('11. Type 1 Emp 2020 FTE'!$I$12=2,IF(E596=0,0,IF(E596/70*7&lt;40,0.5,1)),0),1)</f>
        <v>0</v>
      </c>
    </row>
    <row r="597" spans="1:7" x14ac:dyDescent="0.25">
      <c r="A597" s="297">
        <f t="shared" si="9"/>
        <v>586</v>
      </c>
      <c r="B597" s="501"/>
      <c r="C597" s="515"/>
      <c r="D597" s="297"/>
      <c r="E597" s="505"/>
      <c r="F597" s="395">
        <f>ROUND(IF('11. Type 1 Emp 2020 FTE'!$I$12=1,IF(E597/70*7&lt;40,E597/70*7/40,1),0),1)</f>
        <v>0</v>
      </c>
      <c r="G597" s="395">
        <f>ROUND(IF('11. Type 1 Emp 2020 FTE'!$I$12=2,IF(E597=0,0,IF(E597/70*7&lt;40,0.5,1)),0),1)</f>
        <v>0</v>
      </c>
    </row>
    <row r="598" spans="1:7" x14ac:dyDescent="0.25">
      <c r="A598" s="297">
        <f t="shared" si="9"/>
        <v>587</v>
      </c>
      <c r="B598" s="501"/>
      <c r="C598" s="515"/>
      <c r="D598" s="297"/>
      <c r="E598" s="505"/>
      <c r="F598" s="395">
        <f>ROUND(IF('11. Type 1 Emp 2020 FTE'!$I$12=1,IF(E598/70*7&lt;40,E598/70*7/40,1),0),1)</f>
        <v>0</v>
      </c>
      <c r="G598" s="395">
        <f>ROUND(IF('11. Type 1 Emp 2020 FTE'!$I$12=2,IF(E598=0,0,IF(E598/70*7&lt;40,0.5,1)),0),1)</f>
        <v>0</v>
      </c>
    </row>
    <row r="599" spans="1:7" x14ac:dyDescent="0.25">
      <c r="A599" s="297">
        <f t="shared" si="9"/>
        <v>588</v>
      </c>
      <c r="B599" s="501"/>
      <c r="C599" s="515"/>
      <c r="D599" s="297"/>
      <c r="E599" s="505"/>
      <c r="F599" s="395">
        <f>ROUND(IF('11. Type 1 Emp 2020 FTE'!$I$12=1,IF(E599/70*7&lt;40,E599/70*7/40,1),0),1)</f>
        <v>0</v>
      </c>
      <c r="G599" s="395">
        <f>ROUND(IF('11. Type 1 Emp 2020 FTE'!$I$12=2,IF(E599=0,0,IF(E599/70*7&lt;40,0.5,1)),0),1)</f>
        <v>0</v>
      </c>
    </row>
    <row r="600" spans="1:7" x14ac:dyDescent="0.25">
      <c r="A600" s="297">
        <f t="shared" si="9"/>
        <v>589</v>
      </c>
      <c r="B600" s="501"/>
      <c r="C600" s="515"/>
      <c r="D600" s="297"/>
      <c r="E600" s="505"/>
      <c r="F600" s="395">
        <f>ROUND(IF('11. Type 1 Emp 2020 FTE'!$I$12=1,IF(E600/70*7&lt;40,E600/70*7/40,1),0),1)</f>
        <v>0</v>
      </c>
      <c r="G600" s="395">
        <f>ROUND(IF('11. Type 1 Emp 2020 FTE'!$I$12=2,IF(E600=0,0,IF(E600/70*7&lt;40,0.5,1)),0),1)</f>
        <v>0</v>
      </c>
    </row>
    <row r="601" spans="1:7" x14ac:dyDescent="0.25">
      <c r="A601" s="297">
        <f t="shared" si="9"/>
        <v>590</v>
      </c>
      <c r="B601" s="501"/>
      <c r="C601" s="515"/>
      <c r="D601" s="297"/>
      <c r="E601" s="505"/>
      <c r="F601" s="395">
        <f>ROUND(IF('11. Type 1 Emp 2020 FTE'!$I$12=1,IF(E601/70*7&lt;40,E601/70*7/40,1),0),1)</f>
        <v>0</v>
      </c>
      <c r="G601" s="395">
        <f>ROUND(IF('11. Type 1 Emp 2020 FTE'!$I$12=2,IF(E601=0,0,IF(E601/70*7&lt;40,0.5,1)),0),1)</f>
        <v>0</v>
      </c>
    </row>
    <row r="602" spans="1:7" x14ac:dyDescent="0.25">
      <c r="A602" s="297">
        <f t="shared" si="9"/>
        <v>591</v>
      </c>
      <c r="B602" s="501"/>
      <c r="C602" s="515"/>
      <c r="D602" s="297"/>
      <c r="E602" s="505"/>
      <c r="F602" s="395">
        <f>ROUND(IF('11. Type 1 Emp 2020 FTE'!$I$12=1,IF(E602/70*7&lt;40,E602/70*7/40,1),0),1)</f>
        <v>0</v>
      </c>
      <c r="G602" s="395">
        <f>ROUND(IF('11. Type 1 Emp 2020 FTE'!$I$12=2,IF(E602=0,0,IF(E602/70*7&lt;40,0.5,1)),0),1)</f>
        <v>0</v>
      </c>
    </row>
    <row r="603" spans="1:7" x14ac:dyDescent="0.25">
      <c r="A603" s="297">
        <f t="shared" si="9"/>
        <v>592</v>
      </c>
      <c r="B603" s="501"/>
      <c r="C603" s="515"/>
      <c r="D603" s="297"/>
      <c r="E603" s="505"/>
      <c r="F603" s="395">
        <f>ROUND(IF('11. Type 1 Emp 2020 FTE'!$I$12=1,IF(E603/70*7&lt;40,E603/70*7/40,1),0),1)</f>
        <v>0</v>
      </c>
      <c r="G603" s="395">
        <f>ROUND(IF('11. Type 1 Emp 2020 FTE'!$I$12=2,IF(E603=0,0,IF(E603/70*7&lt;40,0.5,1)),0),1)</f>
        <v>0</v>
      </c>
    </row>
    <row r="604" spans="1:7" x14ac:dyDescent="0.25">
      <c r="A604" s="297">
        <f t="shared" si="9"/>
        <v>593</v>
      </c>
      <c r="B604" s="501"/>
      <c r="C604" s="515"/>
      <c r="D604" s="297"/>
      <c r="E604" s="505"/>
      <c r="F604" s="395">
        <f>ROUND(IF('11. Type 1 Emp 2020 FTE'!$I$12=1,IF(E604/70*7&lt;40,E604/70*7/40,1),0),1)</f>
        <v>0</v>
      </c>
      <c r="G604" s="395">
        <f>ROUND(IF('11. Type 1 Emp 2020 FTE'!$I$12=2,IF(E604=0,0,IF(E604/70*7&lt;40,0.5,1)),0),1)</f>
        <v>0</v>
      </c>
    </row>
    <row r="605" spans="1:7" x14ac:dyDescent="0.25">
      <c r="A605" s="297">
        <f t="shared" si="9"/>
        <v>594</v>
      </c>
      <c r="B605" s="501"/>
      <c r="C605" s="515"/>
      <c r="D605" s="297"/>
      <c r="E605" s="505"/>
      <c r="F605" s="395">
        <f>ROUND(IF('11. Type 1 Emp 2020 FTE'!$I$12=1,IF(E605/70*7&lt;40,E605/70*7/40,1),0),1)</f>
        <v>0</v>
      </c>
      <c r="G605" s="395">
        <f>ROUND(IF('11. Type 1 Emp 2020 FTE'!$I$12=2,IF(E605=0,0,IF(E605/70*7&lt;40,0.5,1)),0),1)</f>
        <v>0</v>
      </c>
    </row>
    <row r="606" spans="1:7" x14ac:dyDescent="0.25">
      <c r="A606" s="297">
        <f t="shared" si="9"/>
        <v>595</v>
      </c>
      <c r="B606" s="501"/>
      <c r="C606" s="515"/>
      <c r="D606" s="297"/>
      <c r="E606" s="505"/>
      <c r="F606" s="395">
        <f>ROUND(IF('11. Type 1 Emp 2020 FTE'!$I$12=1,IF(E606/70*7&lt;40,E606/70*7/40,1),0),1)</f>
        <v>0</v>
      </c>
      <c r="G606" s="395">
        <f>ROUND(IF('11. Type 1 Emp 2020 FTE'!$I$12=2,IF(E606=0,0,IF(E606/70*7&lt;40,0.5,1)),0),1)</f>
        <v>0</v>
      </c>
    </row>
    <row r="607" spans="1:7" x14ac:dyDescent="0.25">
      <c r="A607" s="297">
        <f t="shared" si="9"/>
        <v>596</v>
      </c>
      <c r="B607" s="501"/>
      <c r="C607" s="515"/>
      <c r="D607" s="297"/>
      <c r="E607" s="505"/>
      <c r="F607" s="395">
        <f>ROUND(IF('11. Type 1 Emp 2020 FTE'!$I$12=1,IF(E607/70*7&lt;40,E607/70*7/40,1),0),1)</f>
        <v>0</v>
      </c>
      <c r="G607" s="395">
        <f>ROUND(IF('11. Type 1 Emp 2020 FTE'!$I$12=2,IF(E607=0,0,IF(E607/70*7&lt;40,0.5,1)),0),1)</f>
        <v>0</v>
      </c>
    </row>
    <row r="608" spans="1:7" x14ac:dyDescent="0.25">
      <c r="A608" s="297">
        <f t="shared" si="9"/>
        <v>597</v>
      </c>
      <c r="B608" s="501"/>
      <c r="C608" s="515"/>
      <c r="D608" s="297"/>
      <c r="E608" s="505"/>
      <c r="F608" s="395">
        <f>ROUND(IF('11. Type 1 Emp 2020 FTE'!$I$12=1,IF(E608/70*7&lt;40,E608/70*7/40,1),0),1)</f>
        <v>0</v>
      </c>
      <c r="G608" s="395">
        <f>ROUND(IF('11. Type 1 Emp 2020 FTE'!$I$12=2,IF(E608=0,0,IF(E608/70*7&lt;40,0.5,1)),0),1)</f>
        <v>0</v>
      </c>
    </row>
    <row r="609" spans="1:7" x14ac:dyDescent="0.25">
      <c r="A609" s="297">
        <f t="shared" si="9"/>
        <v>598</v>
      </c>
      <c r="B609" s="501"/>
      <c r="C609" s="515"/>
      <c r="D609" s="297"/>
      <c r="E609" s="505"/>
      <c r="F609" s="395">
        <f>ROUND(IF('11. Type 1 Emp 2020 FTE'!$I$12=1,IF(E609/70*7&lt;40,E609/70*7/40,1),0),1)</f>
        <v>0</v>
      </c>
      <c r="G609" s="395">
        <f>ROUND(IF('11. Type 1 Emp 2020 FTE'!$I$12=2,IF(E609=0,0,IF(E609/70*7&lt;40,0.5,1)),0),1)</f>
        <v>0</v>
      </c>
    </row>
    <row r="610" spans="1:7" x14ac:dyDescent="0.25">
      <c r="A610" s="297">
        <f t="shared" si="9"/>
        <v>599</v>
      </c>
      <c r="B610" s="501"/>
      <c r="C610" s="515"/>
      <c r="D610" s="297"/>
      <c r="E610" s="505"/>
      <c r="F610" s="395">
        <f>ROUND(IF('11. Type 1 Emp 2020 FTE'!$I$12=1,IF(E610/70*7&lt;40,E610/70*7/40,1),0),1)</f>
        <v>0</v>
      </c>
      <c r="G610" s="395">
        <f>ROUND(IF('11. Type 1 Emp 2020 FTE'!$I$12=2,IF(E610=0,0,IF(E610/70*7&lt;40,0.5,1)),0),1)</f>
        <v>0</v>
      </c>
    </row>
    <row r="611" spans="1:7" x14ac:dyDescent="0.25">
      <c r="A611" s="297">
        <f t="shared" si="9"/>
        <v>600</v>
      </c>
      <c r="B611" s="501"/>
      <c r="C611" s="515"/>
      <c r="D611" s="297"/>
      <c r="E611" s="505"/>
      <c r="F611" s="395">
        <f>ROUND(IF('11. Type 1 Emp 2020 FTE'!$I$12=1,IF(E611/70*7&lt;40,E611/70*7/40,1),0),1)</f>
        <v>0</v>
      </c>
      <c r="G611" s="395">
        <f>ROUND(IF('11. Type 1 Emp 2020 FTE'!$I$12=2,IF(E611=0,0,IF(E611/70*7&lt;40,0.5,1)),0),1)</f>
        <v>0</v>
      </c>
    </row>
    <row r="612" spans="1:7" x14ac:dyDescent="0.25">
      <c r="A612" s="297">
        <f t="shared" si="9"/>
        <v>601</v>
      </c>
      <c r="B612" s="501"/>
      <c r="C612" s="515"/>
      <c r="D612" s="297"/>
      <c r="E612" s="505"/>
      <c r="F612" s="395">
        <f>ROUND(IF('11. Type 1 Emp 2020 FTE'!$I$12=1,IF(E612/70*7&lt;40,E612/70*7/40,1),0),1)</f>
        <v>0</v>
      </c>
      <c r="G612" s="395">
        <f>ROUND(IF('11. Type 1 Emp 2020 FTE'!$I$12=2,IF(E612=0,0,IF(E612/70*7&lt;40,0.5,1)),0),1)</f>
        <v>0</v>
      </c>
    </row>
    <row r="613" spans="1:7" x14ac:dyDescent="0.25">
      <c r="A613" s="297">
        <f t="shared" si="9"/>
        <v>602</v>
      </c>
      <c r="B613" s="501"/>
      <c r="C613" s="515"/>
      <c r="D613" s="297"/>
      <c r="E613" s="505"/>
      <c r="F613" s="395">
        <f>ROUND(IF('11. Type 1 Emp 2020 FTE'!$I$12=1,IF(E613/70*7&lt;40,E613/70*7/40,1),0),1)</f>
        <v>0</v>
      </c>
      <c r="G613" s="395">
        <f>ROUND(IF('11. Type 1 Emp 2020 FTE'!$I$12=2,IF(E613=0,0,IF(E613/70*7&lt;40,0.5,1)),0),1)</f>
        <v>0</v>
      </c>
    </row>
    <row r="614" spans="1:7" x14ac:dyDescent="0.25">
      <c r="A614" s="297">
        <f t="shared" si="9"/>
        <v>603</v>
      </c>
      <c r="B614" s="501"/>
      <c r="C614" s="515"/>
      <c r="D614" s="297"/>
      <c r="E614" s="505"/>
      <c r="F614" s="395">
        <f>ROUND(IF('11. Type 1 Emp 2020 FTE'!$I$12=1,IF(E614/70*7&lt;40,E614/70*7/40,1),0),1)</f>
        <v>0</v>
      </c>
      <c r="G614" s="395">
        <f>ROUND(IF('11. Type 1 Emp 2020 FTE'!$I$12=2,IF(E614=0,0,IF(E614/70*7&lt;40,0.5,1)),0),1)</f>
        <v>0</v>
      </c>
    </row>
    <row r="615" spans="1:7" x14ac:dyDescent="0.25">
      <c r="A615" s="297">
        <f t="shared" si="9"/>
        <v>604</v>
      </c>
      <c r="B615" s="501"/>
      <c r="C615" s="515"/>
      <c r="D615" s="297"/>
      <c r="E615" s="505"/>
      <c r="F615" s="395">
        <f>ROUND(IF('11. Type 1 Emp 2020 FTE'!$I$12=1,IF(E615/70*7&lt;40,E615/70*7/40,1),0),1)</f>
        <v>0</v>
      </c>
      <c r="G615" s="395">
        <f>ROUND(IF('11. Type 1 Emp 2020 FTE'!$I$12=2,IF(E615=0,0,IF(E615/70*7&lt;40,0.5,1)),0),1)</f>
        <v>0</v>
      </c>
    </row>
    <row r="616" spans="1:7" x14ac:dyDescent="0.25">
      <c r="A616" s="297">
        <f t="shared" si="9"/>
        <v>605</v>
      </c>
      <c r="B616" s="501"/>
      <c r="C616" s="515"/>
      <c r="D616" s="297"/>
      <c r="E616" s="505"/>
      <c r="F616" s="395">
        <f>ROUND(IF('11. Type 1 Emp 2020 FTE'!$I$12=1,IF(E616/70*7&lt;40,E616/70*7/40,1),0),1)</f>
        <v>0</v>
      </c>
      <c r="G616" s="395">
        <f>ROUND(IF('11. Type 1 Emp 2020 FTE'!$I$12=2,IF(E616=0,0,IF(E616/70*7&lt;40,0.5,1)),0),1)</f>
        <v>0</v>
      </c>
    </row>
    <row r="617" spans="1:7" x14ac:dyDescent="0.25">
      <c r="A617" s="297">
        <f t="shared" si="9"/>
        <v>606</v>
      </c>
      <c r="B617" s="501"/>
      <c r="C617" s="515"/>
      <c r="D617" s="297"/>
      <c r="E617" s="505"/>
      <c r="F617" s="395">
        <f>ROUND(IF('11. Type 1 Emp 2020 FTE'!$I$12=1,IF(E617/70*7&lt;40,E617/70*7/40,1),0),1)</f>
        <v>0</v>
      </c>
      <c r="G617" s="395">
        <f>ROUND(IF('11. Type 1 Emp 2020 FTE'!$I$12=2,IF(E617=0,0,IF(E617/70*7&lt;40,0.5,1)),0),1)</f>
        <v>0</v>
      </c>
    </row>
    <row r="618" spans="1:7" x14ac:dyDescent="0.25">
      <c r="A618" s="297">
        <f t="shared" si="9"/>
        <v>607</v>
      </c>
      <c r="B618" s="501"/>
      <c r="C618" s="515"/>
      <c r="D618" s="297"/>
      <c r="E618" s="505"/>
      <c r="F618" s="395">
        <f>ROUND(IF('11. Type 1 Emp 2020 FTE'!$I$12=1,IF(E618/70*7&lt;40,E618/70*7/40,1),0),1)</f>
        <v>0</v>
      </c>
      <c r="G618" s="395">
        <f>ROUND(IF('11. Type 1 Emp 2020 FTE'!$I$12=2,IF(E618=0,0,IF(E618/70*7&lt;40,0.5,1)),0),1)</f>
        <v>0</v>
      </c>
    </row>
    <row r="619" spans="1:7" x14ac:dyDescent="0.25">
      <c r="A619" s="297">
        <f t="shared" si="9"/>
        <v>608</v>
      </c>
      <c r="B619" s="501"/>
      <c r="C619" s="515"/>
      <c r="D619" s="297"/>
      <c r="E619" s="505"/>
      <c r="F619" s="395">
        <f>ROUND(IF('11. Type 1 Emp 2020 FTE'!$I$12=1,IF(E619/70*7&lt;40,E619/70*7/40,1),0),1)</f>
        <v>0</v>
      </c>
      <c r="G619" s="395">
        <f>ROUND(IF('11. Type 1 Emp 2020 FTE'!$I$12=2,IF(E619=0,0,IF(E619/70*7&lt;40,0.5,1)),0),1)</f>
        <v>0</v>
      </c>
    </row>
    <row r="620" spans="1:7" x14ac:dyDescent="0.25">
      <c r="A620" s="297">
        <f t="shared" si="9"/>
        <v>609</v>
      </c>
      <c r="B620" s="501"/>
      <c r="C620" s="515"/>
      <c r="D620" s="297"/>
      <c r="E620" s="505"/>
      <c r="F620" s="395">
        <f>ROUND(IF('11. Type 1 Emp 2020 FTE'!$I$12=1,IF(E620/70*7&lt;40,E620/70*7/40,1),0),1)</f>
        <v>0</v>
      </c>
      <c r="G620" s="395">
        <f>ROUND(IF('11. Type 1 Emp 2020 FTE'!$I$12=2,IF(E620=0,0,IF(E620/70*7&lt;40,0.5,1)),0),1)</f>
        <v>0</v>
      </c>
    </row>
    <row r="621" spans="1:7" x14ac:dyDescent="0.25">
      <c r="A621" s="297">
        <f t="shared" si="9"/>
        <v>610</v>
      </c>
      <c r="B621" s="501"/>
      <c r="C621" s="515"/>
      <c r="D621" s="297"/>
      <c r="E621" s="505"/>
      <c r="F621" s="395">
        <f>ROUND(IF('11. Type 1 Emp 2020 FTE'!$I$12=1,IF(E621/70*7&lt;40,E621/70*7/40,1),0),1)</f>
        <v>0</v>
      </c>
      <c r="G621" s="395">
        <f>ROUND(IF('11. Type 1 Emp 2020 FTE'!$I$12=2,IF(E621=0,0,IF(E621/70*7&lt;40,0.5,1)),0),1)</f>
        <v>0</v>
      </c>
    </row>
    <row r="622" spans="1:7" x14ac:dyDescent="0.25">
      <c r="A622" s="297">
        <f t="shared" si="9"/>
        <v>611</v>
      </c>
      <c r="B622" s="501"/>
      <c r="C622" s="515"/>
      <c r="D622" s="297"/>
      <c r="E622" s="505"/>
      <c r="F622" s="395">
        <f>ROUND(IF('11. Type 1 Emp 2020 FTE'!$I$12=1,IF(E622/70*7&lt;40,E622/70*7/40,1),0),1)</f>
        <v>0</v>
      </c>
      <c r="G622" s="395">
        <f>ROUND(IF('11. Type 1 Emp 2020 FTE'!$I$12=2,IF(E622=0,0,IF(E622/70*7&lt;40,0.5,1)),0),1)</f>
        <v>0</v>
      </c>
    </row>
    <row r="623" spans="1:7" x14ac:dyDescent="0.25">
      <c r="A623" s="297">
        <f t="shared" si="9"/>
        <v>612</v>
      </c>
      <c r="B623" s="501"/>
      <c r="C623" s="515"/>
      <c r="D623" s="297"/>
      <c r="E623" s="505"/>
      <c r="F623" s="395">
        <f>ROUND(IF('11. Type 1 Emp 2020 FTE'!$I$12=1,IF(E623/70*7&lt;40,E623/70*7/40,1),0),1)</f>
        <v>0</v>
      </c>
      <c r="G623" s="395">
        <f>ROUND(IF('11. Type 1 Emp 2020 FTE'!$I$12=2,IF(E623=0,0,IF(E623/70*7&lt;40,0.5,1)),0),1)</f>
        <v>0</v>
      </c>
    </row>
    <row r="624" spans="1:7" x14ac:dyDescent="0.25">
      <c r="A624" s="297">
        <f t="shared" si="9"/>
        <v>613</v>
      </c>
      <c r="B624" s="501"/>
      <c r="C624" s="515"/>
      <c r="D624" s="297"/>
      <c r="E624" s="505"/>
      <c r="F624" s="395">
        <f>ROUND(IF('11. Type 1 Emp 2020 FTE'!$I$12=1,IF(E624/70*7&lt;40,E624/70*7/40,1),0),1)</f>
        <v>0</v>
      </c>
      <c r="G624" s="395">
        <f>ROUND(IF('11. Type 1 Emp 2020 FTE'!$I$12=2,IF(E624=0,0,IF(E624/70*7&lt;40,0.5,1)),0),1)</f>
        <v>0</v>
      </c>
    </row>
    <row r="625" spans="1:7" x14ac:dyDescent="0.25">
      <c r="A625" s="297">
        <f t="shared" si="9"/>
        <v>614</v>
      </c>
      <c r="B625" s="501"/>
      <c r="C625" s="515"/>
      <c r="D625" s="297"/>
      <c r="E625" s="505"/>
      <c r="F625" s="395">
        <f>ROUND(IF('11. Type 1 Emp 2020 FTE'!$I$12=1,IF(E625/70*7&lt;40,E625/70*7/40,1),0),1)</f>
        <v>0</v>
      </c>
      <c r="G625" s="395">
        <f>ROUND(IF('11. Type 1 Emp 2020 FTE'!$I$12=2,IF(E625=0,0,IF(E625/70*7&lt;40,0.5,1)),0),1)</f>
        <v>0</v>
      </c>
    </row>
    <row r="626" spans="1:7" x14ac:dyDescent="0.25">
      <c r="A626" s="297">
        <f t="shared" si="9"/>
        <v>615</v>
      </c>
      <c r="B626" s="501"/>
      <c r="C626" s="515"/>
      <c r="D626" s="297"/>
      <c r="E626" s="505"/>
      <c r="F626" s="395">
        <f>ROUND(IF('11. Type 1 Emp 2020 FTE'!$I$12=1,IF(E626/70*7&lt;40,E626/70*7/40,1),0),1)</f>
        <v>0</v>
      </c>
      <c r="G626" s="395">
        <f>ROUND(IF('11. Type 1 Emp 2020 FTE'!$I$12=2,IF(E626=0,0,IF(E626/70*7&lt;40,0.5,1)),0),1)</f>
        <v>0</v>
      </c>
    </row>
    <row r="627" spans="1:7" x14ac:dyDescent="0.25">
      <c r="A627" s="297">
        <f t="shared" si="9"/>
        <v>616</v>
      </c>
      <c r="B627" s="501"/>
      <c r="C627" s="515"/>
      <c r="D627" s="297"/>
      <c r="E627" s="505"/>
      <c r="F627" s="395">
        <f>ROUND(IF('11. Type 1 Emp 2020 FTE'!$I$12=1,IF(E627/70*7&lt;40,E627/70*7/40,1),0),1)</f>
        <v>0</v>
      </c>
      <c r="G627" s="395">
        <f>ROUND(IF('11. Type 1 Emp 2020 FTE'!$I$12=2,IF(E627=0,0,IF(E627/70*7&lt;40,0.5,1)),0),1)</f>
        <v>0</v>
      </c>
    </row>
    <row r="628" spans="1:7" x14ac:dyDescent="0.25">
      <c r="A628" s="297">
        <f t="shared" si="9"/>
        <v>617</v>
      </c>
      <c r="B628" s="501"/>
      <c r="C628" s="515"/>
      <c r="D628" s="297"/>
      <c r="E628" s="505"/>
      <c r="F628" s="395">
        <f>ROUND(IF('11. Type 1 Emp 2020 FTE'!$I$12=1,IF(E628/70*7&lt;40,E628/70*7/40,1),0),1)</f>
        <v>0</v>
      </c>
      <c r="G628" s="395">
        <f>ROUND(IF('11. Type 1 Emp 2020 FTE'!$I$12=2,IF(E628=0,0,IF(E628/70*7&lt;40,0.5,1)),0),1)</f>
        <v>0</v>
      </c>
    </row>
    <row r="629" spans="1:7" x14ac:dyDescent="0.25">
      <c r="A629" s="297">
        <f t="shared" si="9"/>
        <v>618</v>
      </c>
      <c r="B629" s="501"/>
      <c r="C629" s="515"/>
      <c r="D629" s="297"/>
      <c r="E629" s="505"/>
      <c r="F629" s="395">
        <f>ROUND(IF('11. Type 1 Emp 2020 FTE'!$I$12=1,IF(E629/70*7&lt;40,E629/70*7/40,1),0),1)</f>
        <v>0</v>
      </c>
      <c r="G629" s="395">
        <f>ROUND(IF('11. Type 1 Emp 2020 FTE'!$I$12=2,IF(E629=0,0,IF(E629/70*7&lt;40,0.5,1)),0),1)</f>
        <v>0</v>
      </c>
    </row>
    <row r="630" spans="1:7" x14ac:dyDescent="0.25">
      <c r="A630" s="297">
        <f t="shared" si="9"/>
        <v>619</v>
      </c>
      <c r="B630" s="501"/>
      <c r="C630" s="515"/>
      <c r="D630" s="297"/>
      <c r="E630" s="505"/>
      <c r="F630" s="395">
        <f>ROUND(IF('11. Type 1 Emp 2020 FTE'!$I$12=1,IF(E630/70*7&lt;40,E630/70*7/40,1),0),1)</f>
        <v>0</v>
      </c>
      <c r="G630" s="395">
        <f>ROUND(IF('11. Type 1 Emp 2020 FTE'!$I$12=2,IF(E630=0,0,IF(E630/70*7&lt;40,0.5,1)),0),1)</f>
        <v>0</v>
      </c>
    </row>
    <row r="631" spans="1:7" x14ac:dyDescent="0.25">
      <c r="A631" s="297">
        <f t="shared" si="9"/>
        <v>620</v>
      </c>
      <c r="B631" s="501"/>
      <c r="C631" s="515"/>
      <c r="D631" s="297"/>
      <c r="E631" s="505"/>
      <c r="F631" s="395">
        <f>ROUND(IF('11. Type 1 Emp 2020 FTE'!$I$12=1,IF(E631/70*7&lt;40,E631/70*7/40,1),0),1)</f>
        <v>0</v>
      </c>
      <c r="G631" s="395">
        <f>ROUND(IF('11. Type 1 Emp 2020 FTE'!$I$12=2,IF(E631=0,0,IF(E631/70*7&lt;40,0.5,1)),0),1)</f>
        <v>0</v>
      </c>
    </row>
    <row r="632" spans="1:7" x14ac:dyDescent="0.25">
      <c r="A632" s="297">
        <f t="shared" si="9"/>
        <v>621</v>
      </c>
      <c r="B632" s="501"/>
      <c r="C632" s="515"/>
      <c r="D632" s="297"/>
      <c r="E632" s="505"/>
      <c r="F632" s="395">
        <f>ROUND(IF('11. Type 1 Emp 2020 FTE'!$I$12=1,IF(E632/70*7&lt;40,E632/70*7/40,1),0),1)</f>
        <v>0</v>
      </c>
      <c r="G632" s="395">
        <f>ROUND(IF('11. Type 1 Emp 2020 FTE'!$I$12=2,IF(E632=0,0,IF(E632/70*7&lt;40,0.5,1)),0),1)</f>
        <v>0</v>
      </c>
    </row>
    <row r="633" spans="1:7" x14ac:dyDescent="0.25">
      <c r="A633" s="297">
        <f t="shared" si="9"/>
        <v>622</v>
      </c>
      <c r="B633" s="501"/>
      <c r="C633" s="515"/>
      <c r="D633" s="297"/>
      <c r="E633" s="505"/>
      <c r="F633" s="395">
        <f>ROUND(IF('11. Type 1 Emp 2020 FTE'!$I$12=1,IF(E633/70*7&lt;40,E633/70*7/40,1),0),1)</f>
        <v>0</v>
      </c>
      <c r="G633" s="395">
        <f>ROUND(IF('11. Type 1 Emp 2020 FTE'!$I$12=2,IF(E633=0,0,IF(E633/70*7&lt;40,0.5,1)),0),1)</f>
        <v>0</v>
      </c>
    </row>
    <row r="634" spans="1:7" x14ac:dyDescent="0.25">
      <c r="A634" s="297">
        <f t="shared" si="9"/>
        <v>623</v>
      </c>
      <c r="B634" s="501"/>
      <c r="C634" s="515"/>
      <c r="D634" s="297"/>
      <c r="E634" s="505"/>
      <c r="F634" s="395">
        <f>ROUND(IF('11. Type 1 Emp 2020 FTE'!$I$12=1,IF(E634/70*7&lt;40,E634/70*7/40,1),0),1)</f>
        <v>0</v>
      </c>
      <c r="G634" s="395">
        <f>ROUND(IF('11. Type 1 Emp 2020 FTE'!$I$12=2,IF(E634=0,0,IF(E634/70*7&lt;40,0.5,1)),0),1)</f>
        <v>0</v>
      </c>
    </row>
    <row r="635" spans="1:7" x14ac:dyDescent="0.25">
      <c r="A635" s="297">
        <f t="shared" si="9"/>
        <v>624</v>
      </c>
      <c r="B635" s="501"/>
      <c r="C635" s="515"/>
      <c r="D635" s="297"/>
      <c r="E635" s="505"/>
      <c r="F635" s="395">
        <f>ROUND(IF('11. Type 1 Emp 2020 FTE'!$I$12=1,IF(E635/70*7&lt;40,E635/70*7/40,1),0),1)</f>
        <v>0</v>
      </c>
      <c r="G635" s="395">
        <f>ROUND(IF('11. Type 1 Emp 2020 FTE'!$I$12=2,IF(E635=0,0,IF(E635/70*7&lt;40,0.5,1)),0),1)</f>
        <v>0</v>
      </c>
    </row>
    <row r="636" spans="1:7" x14ac:dyDescent="0.25">
      <c r="A636" s="297">
        <f t="shared" si="9"/>
        <v>625</v>
      </c>
      <c r="B636" s="501"/>
      <c r="C636" s="515"/>
      <c r="D636" s="297"/>
      <c r="E636" s="505"/>
      <c r="F636" s="395">
        <f>ROUND(IF('11. Type 1 Emp 2020 FTE'!$I$12=1,IF(E636/70*7&lt;40,E636/70*7/40,1),0),1)</f>
        <v>0</v>
      </c>
      <c r="G636" s="395">
        <f>ROUND(IF('11. Type 1 Emp 2020 FTE'!$I$12=2,IF(E636=0,0,IF(E636/70*7&lt;40,0.5,1)),0),1)</f>
        <v>0</v>
      </c>
    </row>
    <row r="637" spans="1:7" x14ac:dyDescent="0.25">
      <c r="A637" s="297">
        <f t="shared" si="9"/>
        <v>626</v>
      </c>
      <c r="B637" s="501"/>
      <c r="C637" s="515"/>
      <c r="D637" s="297"/>
      <c r="E637" s="505"/>
      <c r="F637" s="395">
        <f>ROUND(IF('11. Type 1 Emp 2020 FTE'!$I$12=1,IF(E637/70*7&lt;40,E637/70*7/40,1),0),1)</f>
        <v>0</v>
      </c>
      <c r="G637" s="395">
        <f>ROUND(IF('11. Type 1 Emp 2020 FTE'!$I$12=2,IF(E637=0,0,IF(E637/70*7&lt;40,0.5,1)),0),1)</f>
        <v>0</v>
      </c>
    </row>
    <row r="638" spans="1:7" x14ac:dyDescent="0.25">
      <c r="A638" s="297">
        <f t="shared" si="9"/>
        <v>627</v>
      </c>
      <c r="B638" s="501"/>
      <c r="C638" s="515"/>
      <c r="D638" s="297"/>
      <c r="E638" s="505"/>
      <c r="F638" s="395">
        <f>ROUND(IF('11. Type 1 Emp 2020 FTE'!$I$12=1,IF(E638/70*7&lt;40,E638/70*7/40,1),0),1)</f>
        <v>0</v>
      </c>
      <c r="G638" s="395">
        <f>ROUND(IF('11. Type 1 Emp 2020 FTE'!$I$12=2,IF(E638=0,0,IF(E638/70*7&lt;40,0.5,1)),0),1)</f>
        <v>0</v>
      </c>
    </row>
    <row r="639" spans="1:7" x14ac:dyDescent="0.25">
      <c r="A639" s="297">
        <f t="shared" si="9"/>
        <v>628</v>
      </c>
      <c r="B639" s="501"/>
      <c r="C639" s="515"/>
      <c r="D639" s="297"/>
      <c r="E639" s="505"/>
      <c r="F639" s="395">
        <f>ROUND(IF('11. Type 1 Emp 2020 FTE'!$I$12=1,IF(E639/70*7&lt;40,E639/70*7/40,1),0),1)</f>
        <v>0</v>
      </c>
      <c r="G639" s="395">
        <f>ROUND(IF('11. Type 1 Emp 2020 FTE'!$I$12=2,IF(E639=0,0,IF(E639/70*7&lt;40,0.5,1)),0),1)</f>
        <v>0</v>
      </c>
    </row>
    <row r="640" spans="1:7" x14ac:dyDescent="0.25">
      <c r="A640" s="297">
        <f t="shared" si="9"/>
        <v>629</v>
      </c>
      <c r="B640" s="501"/>
      <c r="C640" s="515"/>
      <c r="D640" s="297"/>
      <c r="E640" s="505"/>
      <c r="F640" s="395">
        <f>ROUND(IF('11. Type 1 Emp 2020 FTE'!$I$12=1,IF(E640/70*7&lt;40,E640/70*7/40,1),0),1)</f>
        <v>0</v>
      </c>
      <c r="G640" s="395">
        <f>ROUND(IF('11. Type 1 Emp 2020 FTE'!$I$12=2,IF(E640=0,0,IF(E640/70*7&lt;40,0.5,1)),0),1)</f>
        <v>0</v>
      </c>
    </row>
    <row r="641" spans="1:7" x14ac:dyDescent="0.25">
      <c r="A641" s="297">
        <f t="shared" si="9"/>
        <v>630</v>
      </c>
      <c r="B641" s="501"/>
      <c r="C641" s="515"/>
      <c r="D641" s="297"/>
      <c r="E641" s="505"/>
      <c r="F641" s="395">
        <f>ROUND(IF('11. Type 1 Emp 2020 FTE'!$I$12=1,IF(E641/70*7&lt;40,E641/70*7/40,1),0),1)</f>
        <v>0</v>
      </c>
      <c r="G641" s="395">
        <f>ROUND(IF('11. Type 1 Emp 2020 FTE'!$I$12=2,IF(E641=0,0,IF(E641/70*7&lt;40,0.5,1)),0),1)</f>
        <v>0</v>
      </c>
    </row>
    <row r="642" spans="1:7" x14ac:dyDescent="0.25">
      <c r="A642" s="297">
        <f t="shared" si="9"/>
        <v>631</v>
      </c>
      <c r="B642" s="501"/>
      <c r="C642" s="515"/>
      <c r="D642" s="297"/>
      <c r="E642" s="505"/>
      <c r="F642" s="395">
        <f>ROUND(IF('11. Type 1 Emp 2020 FTE'!$I$12=1,IF(E642/70*7&lt;40,E642/70*7/40,1),0),1)</f>
        <v>0</v>
      </c>
      <c r="G642" s="395">
        <f>ROUND(IF('11. Type 1 Emp 2020 FTE'!$I$12=2,IF(E642=0,0,IF(E642/70*7&lt;40,0.5,1)),0),1)</f>
        <v>0</v>
      </c>
    </row>
    <row r="643" spans="1:7" x14ac:dyDescent="0.25">
      <c r="A643" s="297">
        <f t="shared" si="9"/>
        <v>632</v>
      </c>
      <c r="B643" s="501"/>
      <c r="C643" s="515"/>
      <c r="D643" s="297"/>
      <c r="E643" s="505"/>
      <c r="F643" s="395">
        <f>ROUND(IF('11. Type 1 Emp 2020 FTE'!$I$12=1,IF(E643/70*7&lt;40,E643/70*7/40,1),0),1)</f>
        <v>0</v>
      </c>
      <c r="G643" s="395">
        <f>ROUND(IF('11. Type 1 Emp 2020 FTE'!$I$12=2,IF(E643=0,0,IF(E643/70*7&lt;40,0.5,1)),0),1)</f>
        <v>0</v>
      </c>
    </row>
    <row r="644" spans="1:7" x14ac:dyDescent="0.25">
      <c r="A644" s="297">
        <f t="shared" si="9"/>
        <v>633</v>
      </c>
      <c r="B644" s="501"/>
      <c r="C644" s="515"/>
      <c r="D644" s="297"/>
      <c r="E644" s="505"/>
      <c r="F644" s="395">
        <f>ROUND(IF('11. Type 1 Emp 2020 FTE'!$I$12=1,IF(E644/70*7&lt;40,E644/70*7/40,1),0),1)</f>
        <v>0</v>
      </c>
      <c r="G644" s="395">
        <f>ROUND(IF('11. Type 1 Emp 2020 FTE'!$I$12=2,IF(E644=0,0,IF(E644/70*7&lt;40,0.5,1)),0),1)</f>
        <v>0</v>
      </c>
    </row>
    <row r="645" spans="1:7" x14ac:dyDescent="0.25">
      <c r="A645" s="297">
        <f t="shared" si="9"/>
        <v>634</v>
      </c>
      <c r="B645" s="501"/>
      <c r="C645" s="515"/>
      <c r="D645" s="297"/>
      <c r="E645" s="505"/>
      <c r="F645" s="395">
        <f>ROUND(IF('11. Type 1 Emp 2020 FTE'!$I$12=1,IF(E645/70*7&lt;40,E645/70*7/40,1),0),1)</f>
        <v>0</v>
      </c>
      <c r="G645" s="395">
        <f>ROUND(IF('11. Type 1 Emp 2020 FTE'!$I$12=2,IF(E645=0,0,IF(E645/70*7&lt;40,0.5,1)),0),1)</f>
        <v>0</v>
      </c>
    </row>
    <row r="646" spans="1:7" x14ac:dyDescent="0.25">
      <c r="A646" s="297">
        <f t="shared" si="9"/>
        <v>635</v>
      </c>
      <c r="B646" s="501"/>
      <c r="C646" s="515"/>
      <c r="D646" s="297"/>
      <c r="E646" s="505"/>
      <c r="F646" s="395">
        <f>ROUND(IF('11. Type 1 Emp 2020 FTE'!$I$12=1,IF(E646/70*7&lt;40,E646/70*7/40,1),0),1)</f>
        <v>0</v>
      </c>
      <c r="G646" s="395">
        <f>ROUND(IF('11. Type 1 Emp 2020 FTE'!$I$12=2,IF(E646=0,0,IF(E646/70*7&lt;40,0.5,1)),0),1)</f>
        <v>0</v>
      </c>
    </row>
    <row r="647" spans="1:7" x14ac:dyDescent="0.25">
      <c r="A647" s="297">
        <f t="shared" si="9"/>
        <v>636</v>
      </c>
      <c r="B647" s="501"/>
      <c r="C647" s="515"/>
      <c r="D647" s="297"/>
      <c r="E647" s="505"/>
      <c r="F647" s="395">
        <f>ROUND(IF('11. Type 1 Emp 2020 FTE'!$I$12=1,IF(E647/70*7&lt;40,E647/70*7/40,1),0),1)</f>
        <v>0</v>
      </c>
      <c r="G647" s="395">
        <f>ROUND(IF('11. Type 1 Emp 2020 FTE'!$I$12=2,IF(E647=0,0,IF(E647/70*7&lt;40,0.5,1)),0),1)</f>
        <v>0</v>
      </c>
    </row>
    <row r="648" spans="1:7" x14ac:dyDescent="0.25">
      <c r="A648" s="297">
        <f t="shared" si="9"/>
        <v>637</v>
      </c>
      <c r="B648" s="501"/>
      <c r="C648" s="515"/>
      <c r="D648" s="297"/>
      <c r="E648" s="505"/>
      <c r="F648" s="395">
        <f>ROUND(IF('11. Type 1 Emp 2020 FTE'!$I$12=1,IF(E648/70*7&lt;40,E648/70*7/40,1),0),1)</f>
        <v>0</v>
      </c>
      <c r="G648" s="395">
        <f>ROUND(IF('11. Type 1 Emp 2020 FTE'!$I$12=2,IF(E648=0,0,IF(E648/70*7&lt;40,0.5,1)),0),1)</f>
        <v>0</v>
      </c>
    </row>
    <row r="649" spans="1:7" x14ac:dyDescent="0.25">
      <c r="A649" s="297">
        <f t="shared" si="9"/>
        <v>638</v>
      </c>
      <c r="B649" s="501"/>
      <c r="C649" s="515"/>
      <c r="D649" s="297"/>
      <c r="E649" s="505"/>
      <c r="F649" s="395">
        <f>ROUND(IF('11. Type 1 Emp 2020 FTE'!$I$12=1,IF(E649/70*7&lt;40,E649/70*7/40,1),0),1)</f>
        <v>0</v>
      </c>
      <c r="G649" s="395">
        <f>ROUND(IF('11. Type 1 Emp 2020 FTE'!$I$12=2,IF(E649=0,0,IF(E649/70*7&lt;40,0.5,1)),0),1)</f>
        <v>0</v>
      </c>
    </row>
    <row r="650" spans="1:7" x14ac:dyDescent="0.25">
      <c r="A650" s="297">
        <f t="shared" si="9"/>
        <v>639</v>
      </c>
      <c r="B650" s="501"/>
      <c r="C650" s="515"/>
      <c r="D650" s="297"/>
      <c r="E650" s="505"/>
      <c r="F650" s="395">
        <f>ROUND(IF('11. Type 1 Emp 2020 FTE'!$I$12=1,IF(E650/70*7&lt;40,E650/70*7/40,1),0),1)</f>
        <v>0</v>
      </c>
      <c r="G650" s="395">
        <f>ROUND(IF('11. Type 1 Emp 2020 FTE'!$I$12=2,IF(E650=0,0,IF(E650/70*7&lt;40,0.5,1)),0),1)</f>
        <v>0</v>
      </c>
    </row>
    <row r="651" spans="1:7" x14ac:dyDescent="0.25">
      <c r="A651" s="297">
        <f t="shared" si="9"/>
        <v>640</v>
      </c>
      <c r="B651" s="501"/>
      <c r="C651" s="515"/>
      <c r="D651" s="297"/>
      <c r="E651" s="505"/>
      <c r="F651" s="395">
        <f>ROUND(IF('11. Type 1 Emp 2020 FTE'!$I$12=1,IF(E651/70*7&lt;40,E651/70*7/40,1),0),1)</f>
        <v>0</v>
      </c>
      <c r="G651" s="395">
        <f>ROUND(IF('11. Type 1 Emp 2020 FTE'!$I$12=2,IF(E651=0,0,IF(E651/70*7&lt;40,0.5,1)),0),1)</f>
        <v>0</v>
      </c>
    </row>
    <row r="652" spans="1:7" x14ac:dyDescent="0.25">
      <c r="A652" s="297">
        <f t="shared" si="9"/>
        <v>641</v>
      </c>
      <c r="B652" s="501"/>
      <c r="C652" s="515"/>
      <c r="D652" s="297"/>
      <c r="E652" s="505"/>
      <c r="F652" s="395">
        <f>ROUND(IF('11. Type 1 Emp 2020 FTE'!$I$12=1,IF(E652/70*7&lt;40,E652/70*7/40,1),0),1)</f>
        <v>0</v>
      </c>
      <c r="G652" s="395">
        <f>ROUND(IF('11. Type 1 Emp 2020 FTE'!$I$12=2,IF(E652=0,0,IF(E652/70*7&lt;40,0.5,1)),0),1)</f>
        <v>0</v>
      </c>
    </row>
    <row r="653" spans="1:7" x14ac:dyDescent="0.25">
      <c r="A653" s="297">
        <f t="shared" si="9"/>
        <v>642</v>
      </c>
      <c r="B653" s="501"/>
      <c r="C653" s="515"/>
      <c r="D653" s="297"/>
      <c r="E653" s="505"/>
      <c r="F653" s="395">
        <f>ROUND(IF('11. Type 1 Emp 2020 FTE'!$I$12=1,IF(E653/70*7&lt;40,E653/70*7/40,1),0),1)</f>
        <v>0</v>
      </c>
      <c r="G653" s="395">
        <f>ROUND(IF('11. Type 1 Emp 2020 FTE'!$I$12=2,IF(E653=0,0,IF(E653/70*7&lt;40,0.5,1)),0),1)</f>
        <v>0</v>
      </c>
    </row>
    <row r="654" spans="1:7" x14ac:dyDescent="0.25">
      <c r="A654" s="297">
        <f t="shared" ref="A654:A717" si="10">+A653+1</f>
        <v>643</v>
      </c>
      <c r="B654" s="501"/>
      <c r="C654" s="515"/>
      <c r="D654" s="297"/>
      <c r="E654" s="505"/>
      <c r="F654" s="395">
        <f>ROUND(IF('11. Type 1 Emp 2020 FTE'!$I$12=1,IF(E654/70*7&lt;40,E654/70*7/40,1),0),1)</f>
        <v>0</v>
      </c>
      <c r="G654" s="395">
        <f>ROUND(IF('11. Type 1 Emp 2020 FTE'!$I$12=2,IF(E654=0,0,IF(E654/70*7&lt;40,0.5,1)),0),1)</f>
        <v>0</v>
      </c>
    </row>
    <row r="655" spans="1:7" x14ac:dyDescent="0.25">
      <c r="A655" s="297">
        <f t="shared" si="10"/>
        <v>644</v>
      </c>
      <c r="B655" s="501"/>
      <c r="C655" s="515"/>
      <c r="D655" s="297"/>
      <c r="E655" s="505"/>
      <c r="F655" s="395">
        <f>ROUND(IF('11. Type 1 Emp 2020 FTE'!$I$12=1,IF(E655/70*7&lt;40,E655/70*7/40,1),0),1)</f>
        <v>0</v>
      </c>
      <c r="G655" s="395">
        <f>ROUND(IF('11. Type 1 Emp 2020 FTE'!$I$12=2,IF(E655=0,0,IF(E655/70*7&lt;40,0.5,1)),0),1)</f>
        <v>0</v>
      </c>
    </row>
    <row r="656" spans="1:7" x14ac:dyDescent="0.25">
      <c r="A656" s="297">
        <f t="shared" si="10"/>
        <v>645</v>
      </c>
      <c r="B656" s="501"/>
      <c r="C656" s="515"/>
      <c r="D656" s="297"/>
      <c r="E656" s="505"/>
      <c r="F656" s="395">
        <f>ROUND(IF('11. Type 1 Emp 2020 FTE'!$I$12=1,IF(E656/70*7&lt;40,E656/70*7/40,1),0),1)</f>
        <v>0</v>
      </c>
      <c r="G656" s="395">
        <f>ROUND(IF('11. Type 1 Emp 2020 FTE'!$I$12=2,IF(E656=0,0,IF(E656/70*7&lt;40,0.5,1)),0),1)</f>
        <v>0</v>
      </c>
    </row>
    <row r="657" spans="1:7" x14ac:dyDescent="0.25">
      <c r="A657" s="297">
        <f t="shared" si="10"/>
        <v>646</v>
      </c>
      <c r="B657" s="501"/>
      <c r="C657" s="515"/>
      <c r="D657" s="297"/>
      <c r="E657" s="505"/>
      <c r="F657" s="395">
        <f>ROUND(IF('11. Type 1 Emp 2020 FTE'!$I$12=1,IF(E657/70*7&lt;40,E657/70*7/40,1),0),1)</f>
        <v>0</v>
      </c>
      <c r="G657" s="395">
        <f>ROUND(IF('11. Type 1 Emp 2020 FTE'!$I$12=2,IF(E657=0,0,IF(E657/70*7&lt;40,0.5,1)),0),1)</f>
        <v>0</v>
      </c>
    </row>
    <row r="658" spans="1:7" x14ac:dyDescent="0.25">
      <c r="A658" s="297">
        <f t="shared" si="10"/>
        <v>647</v>
      </c>
      <c r="B658" s="501"/>
      <c r="C658" s="515"/>
      <c r="D658" s="297"/>
      <c r="E658" s="505"/>
      <c r="F658" s="395">
        <f>ROUND(IF('11. Type 1 Emp 2020 FTE'!$I$12=1,IF(E658/70*7&lt;40,E658/70*7/40,1),0),1)</f>
        <v>0</v>
      </c>
      <c r="G658" s="395">
        <f>ROUND(IF('11. Type 1 Emp 2020 FTE'!$I$12=2,IF(E658=0,0,IF(E658/70*7&lt;40,0.5,1)),0),1)</f>
        <v>0</v>
      </c>
    </row>
    <row r="659" spans="1:7" x14ac:dyDescent="0.25">
      <c r="A659" s="297">
        <f t="shared" si="10"/>
        <v>648</v>
      </c>
      <c r="B659" s="501"/>
      <c r="C659" s="515"/>
      <c r="D659" s="297"/>
      <c r="E659" s="505"/>
      <c r="F659" s="395">
        <f>ROUND(IF('11. Type 1 Emp 2020 FTE'!$I$12=1,IF(E659/70*7&lt;40,E659/70*7/40,1),0),1)</f>
        <v>0</v>
      </c>
      <c r="G659" s="395">
        <f>ROUND(IF('11. Type 1 Emp 2020 FTE'!$I$12=2,IF(E659=0,0,IF(E659/70*7&lt;40,0.5,1)),0),1)</f>
        <v>0</v>
      </c>
    </row>
    <row r="660" spans="1:7" x14ac:dyDescent="0.25">
      <c r="A660" s="297">
        <f t="shared" si="10"/>
        <v>649</v>
      </c>
      <c r="B660" s="501"/>
      <c r="C660" s="515"/>
      <c r="D660" s="297"/>
      <c r="E660" s="505"/>
      <c r="F660" s="395">
        <f>ROUND(IF('11. Type 1 Emp 2020 FTE'!$I$12=1,IF(E660/70*7&lt;40,E660/70*7/40,1),0),1)</f>
        <v>0</v>
      </c>
      <c r="G660" s="395">
        <f>ROUND(IF('11. Type 1 Emp 2020 FTE'!$I$12=2,IF(E660=0,0,IF(E660/70*7&lt;40,0.5,1)),0),1)</f>
        <v>0</v>
      </c>
    </row>
    <row r="661" spans="1:7" x14ac:dyDescent="0.25">
      <c r="A661" s="297">
        <f t="shared" si="10"/>
        <v>650</v>
      </c>
      <c r="B661" s="501"/>
      <c r="C661" s="515"/>
      <c r="D661" s="297"/>
      <c r="E661" s="505"/>
      <c r="F661" s="395">
        <f>ROUND(IF('11. Type 1 Emp 2020 FTE'!$I$12=1,IF(E661/70*7&lt;40,E661/70*7/40,1),0),1)</f>
        <v>0</v>
      </c>
      <c r="G661" s="395">
        <f>ROUND(IF('11. Type 1 Emp 2020 FTE'!$I$12=2,IF(E661=0,0,IF(E661/70*7&lt;40,0.5,1)),0),1)</f>
        <v>0</v>
      </c>
    </row>
    <row r="662" spans="1:7" x14ac:dyDescent="0.25">
      <c r="A662" s="297">
        <f t="shared" si="10"/>
        <v>651</v>
      </c>
      <c r="B662" s="501"/>
      <c r="C662" s="515"/>
      <c r="D662" s="297"/>
      <c r="E662" s="505"/>
      <c r="F662" s="395">
        <f>ROUND(IF('11. Type 1 Emp 2020 FTE'!$I$12=1,IF(E662/70*7&lt;40,E662/70*7/40,1),0),1)</f>
        <v>0</v>
      </c>
      <c r="G662" s="395">
        <f>ROUND(IF('11. Type 1 Emp 2020 FTE'!$I$12=2,IF(E662=0,0,IF(E662/70*7&lt;40,0.5,1)),0),1)</f>
        <v>0</v>
      </c>
    </row>
    <row r="663" spans="1:7" x14ac:dyDescent="0.25">
      <c r="A663" s="297">
        <f t="shared" si="10"/>
        <v>652</v>
      </c>
      <c r="B663" s="501"/>
      <c r="C663" s="515"/>
      <c r="D663" s="297"/>
      <c r="E663" s="505"/>
      <c r="F663" s="395">
        <f>ROUND(IF('11. Type 1 Emp 2020 FTE'!$I$12=1,IF(E663/70*7&lt;40,E663/70*7/40,1),0),1)</f>
        <v>0</v>
      </c>
      <c r="G663" s="395">
        <f>ROUND(IF('11. Type 1 Emp 2020 FTE'!$I$12=2,IF(E663=0,0,IF(E663/70*7&lt;40,0.5,1)),0),1)</f>
        <v>0</v>
      </c>
    </row>
    <row r="664" spans="1:7" x14ac:dyDescent="0.25">
      <c r="A664" s="297">
        <f t="shared" si="10"/>
        <v>653</v>
      </c>
      <c r="B664" s="501"/>
      <c r="C664" s="515"/>
      <c r="D664" s="297"/>
      <c r="E664" s="505"/>
      <c r="F664" s="395">
        <f>ROUND(IF('11. Type 1 Emp 2020 FTE'!$I$12=1,IF(E664/70*7&lt;40,E664/70*7/40,1),0),1)</f>
        <v>0</v>
      </c>
      <c r="G664" s="395">
        <f>ROUND(IF('11. Type 1 Emp 2020 FTE'!$I$12=2,IF(E664=0,0,IF(E664/70*7&lt;40,0.5,1)),0),1)</f>
        <v>0</v>
      </c>
    </row>
    <row r="665" spans="1:7" x14ac:dyDescent="0.25">
      <c r="A665" s="297">
        <f t="shared" si="10"/>
        <v>654</v>
      </c>
      <c r="B665" s="501"/>
      <c r="C665" s="515"/>
      <c r="D665" s="297"/>
      <c r="E665" s="505"/>
      <c r="F665" s="395">
        <f>ROUND(IF('11. Type 1 Emp 2020 FTE'!$I$12=1,IF(E665/70*7&lt;40,E665/70*7/40,1),0),1)</f>
        <v>0</v>
      </c>
      <c r="G665" s="395">
        <f>ROUND(IF('11. Type 1 Emp 2020 FTE'!$I$12=2,IF(E665=0,0,IF(E665/70*7&lt;40,0.5,1)),0),1)</f>
        <v>0</v>
      </c>
    </row>
    <row r="666" spans="1:7" x14ac:dyDescent="0.25">
      <c r="A666" s="297">
        <f t="shared" si="10"/>
        <v>655</v>
      </c>
      <c r="B666" s="501"/>
      <c r="C666" s="515"/>
      <c r="D666" s="297"/>
      <c r="E666" s="505"/>
      <c r="F666" s="395">
        <f>ROUND(IF('11. Type 1 Emp 2020 FTE'!$I$12=1,IF(E666/70*7&lt;40,E666/70*7/40,1),0),1)</f>
        <v>0</v>
      </c>
      <c r="G666" s="395">
        <f>ROUND(IF('11. Type 1 Emp 2020 FTE'!$I$12=2,IF(E666=0,0,IF(E666/70*7&lt;40,0.5,1)),0),1)</f>
        <v>0</v>
      </c>
    </row>
    <row r="667" spans="1:7" x14ac:dyDescent="0.25">
      <c r="A667" s="297">
        <f t="shared" si="10"/>
        <v>656</v>
      </c>
      <c r="B667" s="501"/>
      <c r="C667" s="515"/>
      <c r="D667" s="297"/>
      <c r="E667" s="505"/>
      <c r="F667" s="395">
        <f>ROUND(IF('11. Type 1 Emp 2020 FTE'!$I$12=1,IF(E667/70*7&lt;40,E667/70*7/40,1),0),1)</f>
        <v>0</v>
      </c>
      <c r="G667" s="395">
        <f>ROUND(IF('11. Type 1 Emp 2020 FTE'!$I$12=2,IF(E667=0,0,IF(E667/70*7&lt;40,0.5,1)),0),1)</f>
        <v>0</v>
      </c>
    </row>
    <row r="668" spans="1:7" x14ac:dyDescent="0.25">
      <c r="A668" s="297">
        <f t="shared" si="10"/>
        <v>657</v>
      </c>
      <c r="B668" s="501"/>
      <c r="C668" s="515"/>
      <c r="D668" s="297"/>
      <c r="E668" s="505"/>
      <c r="F668" s="395">
        <f>ROUND(IF('11. Type 1 Emp 2020 FTE'!$I$12=1,IF(E668/70*7&lt;40,E668/70*7/40,1),0),1)</f>
        <v>0</v>
      </c>
      <c r="G668" s="395">
        <f>ROUND(IF('11. Type 1 Emp 2020 FTE'!$I$12=2,IF(E668=0,0,IF(E668/70*7&lt;40,0.5,1)),0),1)</f>
        <v>0</v>
      </c>
    </row>
    <row r="669" spans="1:7" x14ac:dyDescent="0.25">
      <c r="A669" s="297">
        <f t="shared" si="10"/>
        <v>658</v>
      </c>
      <c r="B669" s="501"/>
      <c r="C669" s="515"/>
      <c r="D669" s="297"/>
      <c r="E669" s="505"/>
      <c r="F669" s="395">
        <f>ROUND(IF('11. Type 1 Emp 2020 FTE'!$I$12=1,IF(E669/70*7&lt;40,E669/70*7/40,1),0),1)</f>
        <v>0</v>
      </c>
      <c r="G669" s="395">
        <f>ROUND(IF('11. Type 1 Emp 2020 FTE'!$I$12=2,IF(E669=0,0,IF(E669/70*7&lt;40,0.5,1)),0),1)</f>
        <v>0</v>
      </c>
    </row>
    <row r="670" spans="1:7" x14ac:dyDescent="0.25">
      <c r="A670" s="297">
        <f t="shared" si="10"/>
        <v>659</v>
      </c>
      <c r="B670" s="501"/>
      <c r="C670" s="515"/>
      <c r="D670" s="297"/>
      <c r="E670" s="505"/>
      <c r="F670" s="395">
        <f>ROUND(IF('11. Type 1 Emp 2020 FTE'!$I$12=1,IF(E670/70*7&lt;40,E670/70*7/40,1),0),1)</f>
        <v>0</v>
      </c>
      <c r="G670" s="395">
        <f>ROUND(IF('11. Type 1 Emp 2020 FTE'!$I$12=2,IF(E670=0,0,IF(E670/70*7&lt;40,0.5,1)),0),1)</f>
        <v>0</v>
      </c>
    </row>
    <row r="671" spans="1:7" x14ac:dyDescent="0.25">
      <c r="A671" s="297">
        <f t="shared" si="10"/>
        <v>660</v>
      </c>
      <c r="B671" s="501"/>
      <c r="C671" s="515"/>
      <c r="D671" s="297"/>
      <c r="E671" s="505"/>
      <c r="F671" s="395">
        <f>ROUND(IF('11. Type 1 Emp 2020 FTE'!$I$12=1,IF(E671/70*7&lt;40,E671/70*7/40,1),0),1)</f>
        <v>0</v>
      </c>
      <c r="G671" s="395">
        <f>ROUND(IF('11. Type 1 Emp 2020 FTE'!$I$12=2,IF(E671=0,0,IF(E671/70*7&lt;40,0.5,1)),0),1)</f>
        <v>0</v>
      </c>
    </row>
    <row r="672" spans="1:7" x14ac:dyDescent="0.25">
      <c r="A672" s="297">
        <f t="shared" si="10"/>
        <v>661</v>
      </c>
      <c r="B672" s="501"/>
      <c r="C672" s="515"/>
      <c r="D672" s="297"/>
      <c r="E672" s="505"/>
      <c r="F672" s="395">
        <f>ROUND(IF('11. Type 1 Emp 2020 FTE'!$I$12=1,IF(E672/70*7&lt;40,E672/70*7/40,1),0),1)</f>
        <v>0</v>
      </c>
      <c r="G672" s="395">
        <f>ROUND(IF('11. Type 1 Emp 2020 FTE'!$I$12=2,IF(E672=0,0,IF(E672/70*7&lt;40,0.5,1)),0),1)</f>
        <v>0</v>
      </c>
    </row>
    <row r="673" spans="1:7" x14ac:dyDescent="0.25">
      <c r="A673" s="297">
        <f t="shared" si="10"/>
        <v>662</v>
      </c>
      <c r="B673" s="501"/>
      <c r="C673" s="515"/>
      <c r="D673" s="297"/>
      <c r="E673" s="505"/>
      <c r="F673" s="395">
        <f>ROUND(IF('11. Type 1 Emp 2020 FTE'!$I$12=1,IF(E673/70*7&lt;40,E673/70*7/40,1),0),1)</f>
        <v>0</v>
      </c>
      <c r="G673" s="395">
        <f>ROUND(IF('11. Type 1 Emp 2020 FTE'!$I$12=2,IF(E673=0,0,IF(E673/70*7&lt;40,0.5,1)),0),1)</f>
        <v>0</v>
      </c>
    </row>
    <row r="674" spans="1:7" x14ac:dyDescent="0.25">
      <c r="A674" s="297">
        <f t="shared" si="10"/>
        <v>663</v>
      </c>
      <c r="B674" s="501"/>
      <c r="C674" s="515"/>
      <c r="D674" s="297"/>
      <c r="E674" s="505"/>
      <c r="F674" s="395">
        <f>ROUND(IF('11. Type 1 Emp 2020 FTE'!$I$12=1,IF(E674/70*7&lt;40,E674/70*7/40,1),0),1)</f>
        <v>0</v>
      </c>
      <c r="G674" s="395">
        <f>ROUND(IF('11. Type 1 Emp 2020 FTE'!$I$12=2,IF(E674=0,0,IF(E674/70*7&lt;40,0.5,1)),0),1)</f>
        <v>0</v>
      </c>
    </row>
    <row r="675" spans="1:7" x14ac:dyDescent="0.25">
      <c r="A675" s="297">
        <f t="shared" si="10"/>
        <v>664</v>
      </c>
      <c r="B675" s="501"/>
      <c r="C675" s="515"/>
      <c r="D675" s="297"/>
      <c r="E675" s="505"/>
      <c r="F675" s="395">
        <f>ROUND(IF('11. Type 1 Emp 2020 FTE'!$I$12=1,IF(E675/70*7&lt;40,E675/70*7/40,1),0),1)</f>
        <v>0</v>
      </c>
      <c r="G675" s="395">
        <f>ROUND(IF('11. Type 1 Emp 2020 FTE'!$I$12=2,IF(E675=0,0,IF(E675/70*7&lt;40,0.5,1)),0),1)</f>
        <v>0</v>
      </c>
    </row>
    <row r="676" spans="1:7" x14ac:dyDescent="0.25">
      <c r="A676" s="297">
        <f t="shared" si="10"/>
        <v>665</v>
      </c>
      <c r="B676" s="501"/>
      <c r="C676" s="515"/>
      <c r="D676" s="297"/>
      <c r="E676" s="505"/>
      <c r="F676" s="395">
        <f>ROUND(IF('11. Type 1 Emp 2020 FTE'!$I$12=1,IF(E676/70*7&lt;40,E676/70*7/40,1),0),1)</f>
        <v>0</v>
      </c>
      <c r="G676" s="395">
        <f>ROUND(IF('11. Type 1 Emp 2020 FTE'!$I$12=2,IF(E676=0,0,IF(E676/70*7&lt;40,0.5,1)),0),1)</f>
        <v>0</v>
      </c>
    </row>
    <row r="677" spans="1:7" x14ac:dyDescent="0.25">
      <c r="A677" s="297">
        <f t="shared" si="10"/>
        <v>666</v>
      </c>
      <c r="B677" s="501"/>
      <c r="C677" s="515"/>
      <c r="D677" s="297"/>
      <c r="E677" s="505"/>
      <c r="F677" s="395">
        <f>ROUND(IF('11. Type 1 Emp 2020 FTE'!$I$12=1,IF(E677/70*7&lt;40,E677/70*7/40,1),0),1)</f>
        <v>0</v>
      </c>
      <c r="G677" s="395">
        <f>ROUND(IF('11. Type 1 Emp 2020 FTE'!$I$12=2,IF(E677=0,0,IF(E677/70*7&lt;40,0.5,1)),0),1)</f>
        <v>0</v>
      </c>
    </row>
    <row r="678" spans="1:7" x14ac:dyDescent="0.25">
      <c r="A678" s="297">
        <f t="shared" si="10"/>
        <v>667</v>
      </c>
      <c r="B678" s="501"/>
      <c r="C678" s="515"/>
      <c r="D678" s="297"/>
      <c r="E678" s="505"/>
      <c r="F678" s="395">
        <f>ROUND(IF('11. Type 1 Emp 2020 FTE'!$I$12=1,IF(E678/70*7&lt;40,E678/70*7/40,1),0),1)</f>
        <v>0</v>
      </c>
      <c r="G678" s="395">
        <f>ROUND(IF('11. Type 1 Emp 2020 FTE'!$I$12=2,IF(E678=0,0,IF(E678/70*7&lt;40,0.5,1)),0),1)</f>
        <v>0</v>
      </c>
    </row>
    <row r="679" spans="1:7" x14ac:dyDescent="0.25">
      <c r="A679" s="297">
        <f t="shared" si="10"/>
        <v>668</v>
      </c>
      <c r="B679" s="501"/>
      <c r="C679" s="515"/>
      <c r="D679" s="297"/>
      <c r="E679" s="505"/>
      <c r="F679" s="395">
        <f>ROUND(IF('11. Type 1 Emp 2020 FTE'!$I$12=1,IF(E679/70*7&lt;40,E679/70*7/40,1),0),1)</f>
        <v>0</v>
      </c>
      <c r="G679" s="395">
        <f>ROUND(IF('11. Type 1 Emp 2020 FTE'!$I$12=2,IF(E679=0,0,IF(E679/70*7&lt;40,0.5,1)),0),1)</f>
        <v>0</v>
      </c>
    </row>
    <row r="680" spans="1:7" x14ac:dyDescent="0.25">
      <c r="A680" s="297">
        <f t="shared" si="10"/>
        <v>669</v>
      </c>
      <c r="B680" s="501"/>
      <c r="C680" s="515"/>
      <c r="D680" s="297"/>
      <c r="E680" s="505"/>
      <c r="F680" s="395">
        <f>ROUND(IF('11. Type 1 Emp 2020 FTE'!$I$12=1,IF(E680/70*7&lt;40,E680/70*7/40,1),0),1)</f>
        <v>0</v>
      </c>
      <c r="G680" s="395">
        <f>ROUND(IF('11. Type 1 Emp 2020 FTE'!$I$12=2,IF(E680=0,0,IF(E680/70*7&lt;40,0.5,1)),0),1)</f>
        <v>0</v>
      </c>
    </row>
    <row r="681" spans="1:7" x14ac:dyDescent="0.25">
      <c r="A681" s="297">
        <f t="shared" si="10"/>
        <v>670</v>
      </c>
      <c r="B681" s="501"/>
      <c r="C681" s="515"/>
      <c r="D681" s="297"/>
      <c r="E681" s="505"/>
      <c r="F681" s="395">
        <f>ROUND(IF('11. Type 1 Emp 2020 FTE'!$I$12=1,IF(E681/70*7&lt;40,E681/70*7/40,1),0),1)</f>
        <v>0</v>
      </c>
      <c r="G681" s="395">
        <f>ROUND(IF('11. Type 1 Emp 2020 FTE'!$I$12=2,IF(E681=0,0,IF(E681/70*7&lt;40,0.5,1)),0),1)</f>
        <v>0</v>
      </c>
    </row>
    <row r="682" spans="1:7" x14ac:dyDescent="0.25">
      <c r="A682" s="297">
        <f t="shared" si="10"/>
        <v>671</v>
      </c>
      <c r="B682" s="501"/>
      <c r="C682" s="515"/>
      <c r="D682" s="297"/>
      <c r="E682" s="505"/>
      <c r="F682" s="395">
        <f>ROUND(IF('11. Type 1 Emp 2020 FTE'!$I$12=1,IF(E682/70*7&lt;40,E682/70*7/40,1),0),1)</f>
        <v>0</v>
      </c>
      <c r="G682" s="395">
        <f>ROUND(IF('11. Type 1 Emp 2020 FTE'!$I$12=2,IF(E682=0,0,IF(E682/70*7&lt;40,0.5,1)),0),1)</f>
        <v>0</v>
      </c>
    </row>
    <row r="683" spans="1:7" x14ac:dyDescent="0.25">
      <c r="A683" s="297">
        <f t="shared" si="10"/>
        <v>672</v>
      </c>
      <c r="B683" s="501"/>
      <c r="C683" s="515"/>
      <c r="D683" s="297"/>
      <c r="E683" s="505"/>
      <c r="F683" s="395">
        <f>ROUND(IF('11. Type 1 Emp 2020 FTE'!$I$12=1,IF(E683/70*7&lt;40,E683/70*7/40,1),0),1)</f>
        <v>0</v>
      </c>
      <c r="G683" s="395">
        <f>ROUND(IF('11. Type 1 Emp 2020 FTE'!$I$12=2,IF(E683=0,0,IF(E683/70*7&lt;40,0.5,1)),0),1)</f>
        <v>0</v>
      </c>
    </row>
    <row r="684" spans="1:7" x14ac:dyDescent="0.25">
      <c r="A684" s="297">
        <f t="shared" si="10"/>
        <v>673</v>
      </c>
      <c r="B684" s="501"/>
      <c r="C684" s="515"/>
      <c r="D684" s="297"/>
      <c r="E684" s="505"/>
      <c r="F684" s="395">
        <f>ROUND(IF('11. Type 1 Emp 2020 FTE'!$I$12=1,IF(E684/70*7&lt;40,E684/70*7/40,1),0),1)</f>
        <v>0</v>
      </c>
      <c r="G684" s="395">
        <f>ROUND(IF('11. Type 1 Emp 2020 FTE'!$I$12=2,IF(E684=0,0,IF(E684/70*7&lt;40,0.5,1)),0),1)</f>
        <v>0</v>
      </c>
    </row>
    <row r="685" spans="1:7" x14ac:dyDescent="0.25">
      <c r="A685" s="297">
        <f t="shared" si="10"/>
        <v>674</v>
      </c>
      <c r="B685" s="501"/>
      <c r="C685" s="515"/>
      <c r="D685" s="297"/>
      <c r="E685" s="505"/>
      <c r="F685" s="395">
        <f>ROUND(IF('11. Type 1 Emp 2020 FTE'!$I$12=1,IF(E685/70*7&lt;40,E685/70*7/40,1),0),1)</f>
        <v>0</v>
      </c>
      <c r="G685" s="395">
        <f>ROUND(IF('11. Type 1 Emp 2020 FTE'!$I$12=2,IF(E685=0,0,IF(E685/70*7&lt;40,0.5,1)),0),1)</f>
        <v>0</v>
      </c>
    </row>
    <row r="686" spans="1:7" x14ac:dyDescent="0.25">
      <c r="A686" s="297">
        <f t="shared" si="10"/>
        <v>675</v>
      </c>
      <c r="B686" s="501"/>
      <c r="C686" s="515"/>
      <c r="D686" s="297"/>
      <c r="E686" s="505"/>
      <c r="F686" s="395">
        <f>ROUND(IF('11. Type 1 Emp 2020 FTE'!$I$12=1,IF(E686/70*7&lt;40,E686/70*7/40,1),0),1)</f>
        <v>0</v>
      </c>
      <c r="G686" s="395">
        <f>ROUND(IF('11. Type 1 Emp 2020 FTE'!$I$12=2,IF(E686=0,0,IF(E686/70*7&lt;40,0.5,1)),0),1)</f>
        <v>0</v>
      </c>
    </row>
    <row r="687" spans="1:7" x14ac:dyDescent="0.25">
      <c r="A687" s="297">
        <f t="shared" si="10"/>
        <v>676</v>
      </c>
      <c r="B687" s="501"/>
      <c r="C687" s="515"/>
      <c r="D687" s="297"/>
      <c r="E687" s="505"/>
      <c r="F687" s="395">
        <f>ROUND(IF('11. Type 1 Emp 2020 FTE'!$I$12=1,IF(E687/70*7&lt;40,E687/70*7/40,1),0),1)</f>
        <v>0</v>
      </c>
      <c r="G687" s="395">
        <f>ROUND(IF('11. Type 1 Emp 2020 FTE'!$I$12=2,IF(E687=0,0,IF(E687/70*7&lt;40,0.5,1)),0),1)</f>
        <v>0</v>
      </c>
    </row>
    <row r="688" spans="1:7" x14ac:dyDescent="0.25">
      <c r="A688" s="297">
        <f t="shared" si="10"/>
        <v>677</v>
      </c>
      <c r="B688" s="501"/>
      <c r="C688" s="515"/>
      <c r="D688" s="297"/>
      <c r="E688" s="505"/>
      <c r="F688" s="395">
        <f>ROUND(IF('11. Type 1 Emp 2020 FTE'!$I$12=1,IF(E688/70*7&lt;40,E688/70*7/40,1),0),1)</f>
        <v>0</v>
      </c>
      <c r="G688" s="395">
        <f>ROUND(IF('11. Type 1 Emp 2020 FTE'!$I$12=2,IF(E688=0,0,IF(E688/70*7&lt;40,0.5,1)),0),1)</f>
        <v>0</v>
      </c>
    </row>
    <row r="689" spans="1:7" x14ac:dyDescent="0.25">
      <c r="A689" s="297">
        <f t="shared" si="10"/>
        <v>678</v>
      </c>
      <c r="B689" s="501"/>
      <c r="C689" s="515"/>
      <c r="D689" s="297"/>
      <c r="E689" s="505"/>
      <c r="F689" s="395">
        <f>ROUND(IF('11. Type 1 Emp 2020 FTE'!$I$12=1,IF(E689/70*7&lt;40,E689/70*7/40,1),0),1)</f>
        <v>0</v>
      </c>
      <c r="G689" s="395">
        <f>ROUND(IF('11. Type 1 Emp 2020 FTE'!$I$12=2,IF(E689=0,0,IF(E689/70*7&lt;40,0.5,1)),0),1)</f>
        <v>0</v>
      </c>
    </row>
    <row r="690" spans="1:7" x14ac:dyDescent="0.25">
      <c r="A690" s="297">
        <f t="shared" si="10"/>
        <v>679</v>
      </c>
      <c r="B690" s="501"/>
      <c r="C690" s="515"/>
      <c r="D690" s="297"/>
      <c r="E690" s="505"/>
      <c r="F690" s="395">
        <f>ROUND(IF('11. Type 1 Emp 2020 FTE'!$I$12=1,IF(E690/70*7&lt;40,E690/70*7/40,1),0),1)</f>
        <v>0</v>
      </c>
      <c r="G690" s="395">
        <f>ROUND(IF('11. Type 1 Emp 2020 FTE'!$I$12=2,IF(E690=0,0,IF(E690/70*7&lt;40,0.5,1)),0),1)</f>
        <v>0</v>
      </c>
    </row>
    <row r="691" spans="1:7" x14ac:dyDescent="0.25">
      <c r="A691" s="297">
        <f t="shared" si="10"/>
        <v>680</v>
      </c>
      <c r="B691" s="501"/>
      <c r="C691" s="515"/>
      <c r="D691" s="297"/>
      <c r="E691" s="505"/>
      <c r="F691" s="395">
        <f>ROUND(IF('11. Type 1 Emp 2020 FTE'!$I$12=1,IF(E691/70*7&lt;40,E691/70*7/40,1),0),1)</f>
        <v>0</v>
      </c>
      <c r="G691" s="395">
        <f>ROUND(IF('11. Type 1 Emp 2020 FTE'!$I$12=2,IF(E691=0,0,IF(E691/70*7&lt;40,0.5,1)),0),1)</f>
        <v>0</v>
      </c>
    </row>
    <row r="692" spans="1:7" x14ac:dyDescent="0.25">
      <c r="A692" s="297">
        <f t="shared" si="10"/>
        <v>681</v>
      </c>
      <c r="B692" s="501"/>
      <c r="C692" s="515"/>
      <c r="D692" s="297"/>
      <c r="E692" s="505"/>
      <c r="F692" s="395">
        <f>ROUND(IF('11. Type 1 Emp 2020 FTE'!$I$12=1,IF(E692/70*7&lt;40,E692/70*7/40,1),0),1)</f>
        <v>0</v>
      </c>
      <c r="G692" s="395">
        <f>ROUND(IF('11. Type 1 Emp 2020 FTE'!$I$12=2,IF(E692=0,0,IF(E692/70*7&lt;40,0.5,1)),0),1)</f>
        <v>0</v>
      </c>
    </row>
    <row r="693" spans="1:7" x14ac:dyDescent="0.25">
      <c r="A693" s="297">
        <f t="shared" si="10"/>
        <v>682</v>
      </c>
      <c r="B693" s="501"/>
      <c r="C693" s="515"/>
      <c r="D693" s="297"/>
      <c r="E693" s="505"/>
      <c r="F693" s="395">
        <f>ROUND(IF('11. Type 1 Emp 2020 FTE'!$I$12=1,IF(E693/70*7&lt;40,E693/70*7/40,1),0),1)</f>
        <v>0</v>
      </c>
      <c r="G693" s="395">
        <f>ROUND(IF('11. Type 1 Emp 2020 FTE'!$I$12=2,IF(E693=0,0,IF(E693/70*7&lt;40,0.5,1)),0),1)</f>
        <v>0</v>
      </c>
    </row>
    <row r="694" spans="1:7" x14ac:dyDescent="0.25">
      <c r="A694" s="297">
        <f t="shared" si="10"/>
        <v>683</v>
      </c>
      <c r="B694" s="501"/>
      <c r="C694" s="515"/>
      <c r="D694" s="297"/>
      <c r="E694" s="505"/>
      <c r="F694" s="395">
        <f>ROUND(IF('11. Type 1 Emp 2020 FTE'!$I$12=1,IF(E694/70*7&lt;40,E694/70*7/40,1),0),1)</f>
        <v>0</v>
      </c>
      <c r="G694" s="395">
        <f>ROUND(IF('11. Type 1 Emp 2020 FTE'!$I$12=2,IF(E694=0,0,IF(E694/70*7&lt;40,0.5,1)),0),1)</f>
        <v>0</v>
      </c>
    </row>
    <row r="695" spans="1:7" x14ac:dyDescent="0.25">
      <c r="A695" s="297">
        <f t="shared" si="10"/>
        <v>684</v>
      </c>
      <c r="B695" s="501"/>
      <c r="C695" s="515"/>
      <c r="D695" s="297"/>
      <c r="E695" s="505"/>
      <c r="F695" s="395">
        <f>ROUND(IF('11. Type 1 Emp 2020 FTE'!$I$12=1,IF(E695/70*7&lt;40,E695/70*7/40,1),0),1)</f>
        <v>0</v>
      </c>
      <c r="G695" s="395">
        <f>ROUND(IF('11. Type 1 Emp 2020 FTE'!$I$12=2,IF(E695=0,0,IF(E695/70*7&lt;40,0.5,1)),0),1)</f>
        <v>0</v>
      </c>
    </row>
    <row r="696" spans="1:7" x14ac:dyDescent="0.25">
      <c r="A696" s="297">
        <f t="shared" si="10"/>
        <v>685</v>
      </c>
      <c r="B696" s="501"/>
      <c r="C696" s="515"/>
      <c r="D696" s="297"/>
      <c r="E696" s="505"/>
      <c r="F696" s="395">
        <f>ROUND(IF('11. Type 1 Emp 2020 FTE'!$I$12=1,IF(E696/70*7&lt;40,E696/70*7/40,1),0),1)</f>
        <v>0</v>
      </c>
      <c r="G696" s="395">
        <f>ROUND(IF('11. Type 1 Emp 2020 FTE'!$I$12=2,IF(E696=0,0,IF(E696/70*7&lt;40,0.5,1)),0),1)</f>
        <v>0</v>
      </c>
    </row>
    <row r="697" spans="1:7" x14ac:dyDescent="0.25">
      <c r="A697" s="297">
        <f t="shared" si="10"/>
        <v>686</v>
      </c>
      <c r="B697" s="501"/>
      <c r="C697" s="515"/>
      <c r="D697" s="297"/>
      <c r="E697" s="505"/>
      <c r="F697" s="395">
        <f>ROUND(IF('11. Type 1 Emp 2020 FTE'!$I$12=1,IF(E697/70*7&lt;40,E697/70*7/40,1),0),1)</f>
        <v>0</v>
      </c>
      <c r="G697" s="395">
        <f>ROUND(IF('11. Type 1 Emp 2020 FTE'!$I$12=2,IF(E697=0,0,IF(E697/70*7&lt;40,0.5,1)),0),1)</f>
        <v>0</v>
      </c>
    </row>
    <row r="698" spans="1:7" x14ac:dyDescent="0.25">
      <c r="A698" s="297">
        <f t="shared" si="10"/>
        <v>687</v>
      </c>
      <c r="B698" s="501"/>
      <c r="C698" s="515"/>
      <c r="D698" s="297"/>
      <c r="E698" s="505"/>
      <c r="F698" s="395">
        <f>ROUND(IF('11. Type 1 Emp 2020 FTE'!$I$12=1,IF(E698/70*7&lt;40,E698/70*7/40,1),0),1)</f>
        <v>0</v>
      </c>
      <c r="G698" s="395">
        <f>ROUND(IF('11. Type 1 Emp 2020 FTE'!$I$12=2,IF(E698=0,0,IF(E698/70*7&lt;40,0.5,1)),0),1)</f>
        <v>0</v>
      </c>
    </row>
    <row r="699" spans="1:7" x14ac:dyDescent="0.25">
      <c r="A699" s="297">
        <f t="shared" si="10"/>
        <v>688</v>
      </c>
      <c r="B699" s="501"/>
      <c r="C699" s="515"/>
      <c r="D699" s="297"/>
      <c r="E699" s="505"/>
      <c r="F699" s="395">
        <f>ROUND(IF('11. Type 1 Emp 2020 FTE'!$I$12=1,IF(E699/70*7&lt;40,E699/70*7/40,1),0),1)</f>
        <v>0</v>
      </c>
      <c r="G699" s="395">
        <f>ROUND(IF('11. Type 1 Emp 2020 FTE'!$I$12=2,IF(E699=0,0,IF(E699/70*7&lt;40,0.5,1)),0),1)</f>
        <v>0</v>
      </c>
    </row>
    <row r="700" spans="1:7" x14ac:dyDescent="0.25">
      <c r="A700" s="297">
        <f t="shared" si="10"/>
        <v>689</v>
      </c>
      <c r="B700" s="501"/>
      <c r="C700" s="515"/>
      <c r="D700" s="297"/>
      <c r="E700" s="505"/>
      <c r="F700" s="395">
        <f>ROUND(IF('11. Type 1 Emp 2020 FTE'!$I$12=1,IF(E700/70*7&lt;40,E700/70*7/40,1),0),1)</f>
        <v>0</v>
      </c>
      <c r="G700" s="395">
        <f>ROUND(IF('11. Type 1 Emp 2020 FTE'!$I$12=2,IF(E700=0,0,IF(E700/70*7&lt;40,0.5,1)),0),1)</f>
        <v>0</v>
      </c>
    </row>
    <row r="701" spans="1:7" x14ac:dyDescent="0.25">
      <c r="A701" s="297">
        <f t="shared" si="10"/>
        <v>690</v>
      </c>
      <c r="B701" s="501"/>
      <c r="C701" s="515"/>
      <c r="D701" s="297"/>
      <c r="E701" s="505"/>
      <c r="F701" s="395">
        <f>ROUND(IF('11. Type 1 Emp 2020 FTE'!$I$12=1,IF(E701/70*7&lt;40,E701/70*7/40,1),0),1)</f>
        <v>0</v>
      </c>
      <c r="G701" s="395">
        <f>ROUND(IF('11. Type 1 Emp 2020 FTE'!$I$12=2,IF(E701=0,0,IF(E701/70*7&lt;40,0.5,1)),0),1)</f>
        <v>0</v>
      </c>
    </row>
    <row r="702" spans="1:7" x14ac:dyDescent="0.25">
      <c r="A702" s="297">
        <f t="shared" si="10"/>
        <v>691</v>
      </c>
      <c r="B702" s="501"/>
      <c r="C702" s="515"/>
      <c r="D702" s="297"/>
      <c r="E702" s="505"/>
      <c r="F702" s="395">
        <f>ROUND(IF('11. Type 1 Emp 2020 FTE'!$I$12=1,IF(E702/70*7&lt;40,E702/70*7/40,1),0),1)</f>
        <v>0</v>
      </c>
      <c r="G702" s="395">
        <f>ROUND(IF('11. Type 1 Emp 2020 FTE'!$I$12=2,IF(E702=0,0,IF(E702/70*7&lt;40,0.5,1)),0),1)</f>
        <v>0</v>
      </c>
    </row>
    <row r="703" spans="1:7" x14ac:dyDescent="0.25">
      <c r="A703" s="297">
        <f t="shared" si="10"/>
        <v>692</v>
      </c>
      <c r="B703" s="501"/>
      <c r="C703" s="515"/>
      <c r="D703" s="297"/>
      <c r="E703" s="505"/>
      <c r="F703" s="395">
        <f>ROUND(IF('11. Type 1 Emp 2020 FTE'!$I$12=1,IF(E703/70*7&lt;40,E703/70*7/40,1),0),1)</f>
        <v>0</v>
      </c>
      <c r="G703" s="395">
        <f>ROUND(IF('11. Type 1 Emp 2020 FTE'!$I$12=2,IF(E703=0,0,IF(E703/70*7&lt;40,0.5,1)),0),1)</f>
        <v>0</v>
      </c>
    </row>
    <row r="704" spans="1:7" x14ac:dyDescent="0.25">
      <c r="A704" s="297">
        <f t="shared" si="10"/>
        <v>693</v>
      </c>
      <c r="B704" s="501"/>
      <c r="C704" s="515"/>
      <c r="D704" s="297"/>
      <c r="E704" s="505"/>
      <c r="F704" s="395">
        <f>ROUND(IF('11. Type 1 Emp 2020 FTE'!$I$12=1,IF(E704/70*7&lt;40,E704/70*7/40,1),0),1)</f>
        <v>0</v>
      </c>
      <c r="G704" s="395">
        <f>ROUND(IF('11. Type 1 Emp 2020 FTE'!$I$12=2,IF(E704=0,0,IF(E704/70*7&lt;40,0.5,1)),0),1)</f>
        <v>0</v>
      </c>
    </row>
    <row r="705" spans="1:7" x14ac:dyDescent="0.25">
      <c r="A705" s="297">
        <f t="shared" si="10"/>
        <v>694</v>
      </c>
      <c r="B705" s="501"/>
      <c r="C705" s="515"/>
      <c r="D705" s="297"/>
      <c r="E705" s="505"/>
      <c r="F705" s="395">
        <f>ROUND(IF('11. Type 1 Emp 2020 FTE'!$I$12=1,IF(E705/70*7&lt;40,E705/70*7/40,1),0),1)</f>
        <v>0</v>
      </c>
      <c r="G705" s="395">
        <f>ROUND(IF('11. Type 1 Emp 2020 FTE'!$I$12=2,IF(E705=0,0,IF(E705/70*7&lt;40,0.5,1)),0),1)</f>
        <v>0</v>
      </c>
    </row>
    <row r="706" spans="1:7" x14ac:dyDescent="0.25">
      <c r="A706" s="297">
        <f t="shared" si="10"/>
        <v>695</v>
      </c>
      <c r="B706" s="501"/>
      <c r="C706" s="515"/>
      <c r="D706" s="297"/>
      <c r="E706" s="505"/>
      <c r="F706" s="395">
        <f>ROUND(IF('11. Type 1 Emp 2020 FTE'!$I$12=1,IF(E706/70*7&lt;40,E706/70*7/40,1),0),1)</f>
        <v>0</v>
      </c>
      <c r="G706" s="395">
        <f>ROUND(IF('11. Type 1 Emp 2020 FTE'!$I$12=2,IF(E706=0,0,IF(E706/70*7&lt;40,0.5,1)),0),1)</f>
        <v>0</v>
      </c>
    </row>
    <row r="707" spans="1:7" x14ac:dyDescent="0.25">
      <c r="A707" s="297">
        <f t="shared" si="10"/>
        <v>696</v>
      </c>
      <c r="B707" s="501"/>
      <c r="C707" s="515"/>
      <c r="D707" s="297"/>
      <c r="E707" s="505"/>
      <c r="F707" s="395">
        <f>ROUND(IF('11. Type 1 Emp 2020 FTE'!$I$12=1,IF(E707/70*7&lt;40,E707/70*7/40,1),0),1)</f>
        <v>0</v>
      </c>
      <c r="G707" s="395">
        <f>ROUND(IF('11. Type 1 Emp 2020 FTE'!$I$12=2,IF(E707=0,0,IF(E707/70*7&lt;40,0.5,1)),0),1)</f>
        <v>0</v>
      </c>
    </row>
    <row r="708" spans="1:7" x14ac:dyDescent="0.25">
      <c r="A708" s="297">
        <f t="shared" si="10"/>
        <v>697</v>
      </c>
      <c r="B708" s="501"/>
      <c r="C708" s="515"/>
      <c r="D708" s="297"/>
      <c r="E708" s="505"/>
      <c r="F708" s="395">
        <f>ROUND(IF('11. Type 1 Emp 2020 FTE'!$I$12=1,IF(E708/70*7&lt;40,E708/70*7/40,1),0),1)</f>
        <v>0</v>
      </c>
      <c r="G708" s="395">
        <f>ROUND(IF('11. Type 1 Emp 2020 FTE'!$I$12=2,IF(E708=0,0,IF(E708/70*7&lt;40,0.5,1)),0),1)</f>
        <v>0</v>
      </c>
    </row>
    <row r="709" spans="1:7" x14ac:dyDescent="0.25">
      <c r="A709" s="297">
        <f t="shared" si="10"/>
        <v>698</v>
      </c>
      <c r="B709" s="501"/>
      <c r="C709" s="515"/>
      <c r="D709" s="297"/>
      <c r="E709" s="505"/>
      <c r="F709" s="395">
        <f>ROUND(IF('11. Type 1 Emp 2020 FTE'!$I$12=1,IF(E709/70*7&lt;40,E709/70*7/40,1),0),1)</f>
        <v>0</v>
      </c>
      <c r="G709" s="395">
        <f>ROUND(IF('11. Type 1 Emp 2020 FTE'!$I$12=2,IF(E709=0,0,IF(E709/70*7&lt;40,0.5,1)),0),1)</f>
        <v>0</v>
      </c>
    </row>
    <row r="710" spans="1:7" x14ac:dyDescent="0.25">
      <c r="A710" s="297">
        <f t="shared" si="10"/>
        <v>699</v>
      </c>
      <c r="B710" s="501"/>
      <c r="C710" s="515"/>
      <c r="D710" s="297"/>
      <c r="E710" s="505"/>
      <c r="F710" s="395">
        <f>ROUND(IF('11. Type 1 Emp 2020 FTE'!$I$12=1,IF(E710/70*7&lt;40,E710/70*7/40,1),0),1)</f>
        <v>0</v>
      </c>
      <c r="G710" s="395">
        <f>ROUND(IF('11. Type 1 Emp 2020 FTE'!$I$12=2,IF(E710=0,0,IF(E710/70*7&lt;40,0.5,1)),0),1)</f>
        <v>0</v>
      </c>
    </row>
    <row r="711" spans="1:7" x14ac:dyDescent="0.25">
      <c r="A711" s="297">
        <f t="shared" si="10"/>
        <v>700</v>
      </c>
      <c r="B711" s="501"/>
      <c r="C711" s="515"/>
      <c r="D711" s="297"/>
      <c r="E711" s="505"/>
      <c r="F711" s="395">
        <f>ROUND(IF('11. Type 1 Emp 2020 FTE'!$I$12=1,IF(E711/70*7&lt;40,E711/70*7/40,1),0),1)</f>
        <v>0</v>
      </c>
      <c r="G711" s="395">
        <f>ROUND(IF('11. Type 1 Emp 2020 FTE'!$I$12=2,IF(E711=0,0,IF(E711/70*7&lt;40,0.5,1)),0),1)</f>
        <v>0</v>
      </c>
    </row>
    <row r="712" spans="1:7" x14ac:dyDescent="0.25">
      <c r="A712" s="297">
        <f t="shared" si="10"/>
        <v>701</v>
      </c>
      <c r="B712" s="501"/>
      <c r="C712" s="515"/>
      <c r="D712" s="297"/>
      <c r="E712" s="505"/>
      <c r="F712" s="395">
        <f>ROUND(IF('11. Type 1 Emp 2020 FTE'!$I$12=1,IF(E712/70*7&lt;40,E712/70*7/40,1),0),1)</f>
        <v>0</v>
      </c>
      <c r="G712" s="395">
        <f>ROUND(IF('11. Type 1 Emp 2020 FTE'!$I$12=2,IF(E712=0,0,IF(E712/70*7&lt;40,0.5,1)),0),1)</f>
        <v>0</v>
      </c>
    </row>
    <row r="713" spans="1:7" x14ac:dyDescent="0.25">
      <c r="A713" s="297">
        <f t="shared" si="10"/>
        <v>702</v>
      </c>
      <c r="B713" s="501"/>
      <c r="C713" s="515"/>
      <c r="D713" s="297"/>
      <c r="E713" s="505"/>
      <c r="F713" s="395">
        <f>ROUND(IF('11. Type 1 Emp 2020 FTE'!$I$12=1,IF(E713/70*7&lt;40,E713/70*7/40,1),0),1)</f>
        <v>0</v>
      </c>
      <c r="G713" s="395">
        <f>ROUND(IF('11. Type 1 Emp 2020 FTE'!$I$12=2,IF(E713=0,0,IF(E713/70*7&lt;40,0.5,1)),0),1)</f>
        <v>0</v>
      </c>
    </row>
    <row r="714" spans="1:7" x14ac:dyDescent="0.25">
      <c r="A714" s="297">
        <f t="shared" si="10"/>
        <v>703</v>
      </c>
      <c r="B714" s="501"/>
      <c r="C714" s="515"/>
      <c r="D714" s="297"/>
      <c r="E714" s="505"/>
      <c r="F714" s="395">
        <f>ROUND(IF('11. Type 1 Emp 2020 FTE'!$I$12=1,IF(E714/70*7&lt;40,E714/70*7/40,1),0),1)</f>
        <v>0</v>
      </c>
      <c r="G714" s="395">
        <f>ROUND(IF('11. Type 1 Emp 2020 FTE'!$I$12=2,IF(E714=0,0,IF(E714/70*7&lt;40,0.5,1)),0),1)</f>
        <v>0</v>
      </c>
    </row>
    <row r="715" spans="1:7" x14ac:dyDescent="0.25">
      <c r="A715" s="297">
        <f t="shared" si="10"/>
        <v>704</v>
      </c>
      <c r="B715" s="501"/>
      <c r="C715" s="515"/>
      <c r="D715" s="297"/>
      <c r="E715" s="505"/>
      <c r="F715" s="395">
        <f>ROUND(IF('11. Type 1 Emp 2020 FTE'!$I$12=1,IF(E715/70*7&lt;40,E715/70*7/40,1),0),1)</f>
        <v>0</v>
      </c>
      <c r="G715" s="395">
        <f>ROUND(IF('11. Type 1 Emp 2020 FTE'!$I$12=2,IF(E715=0,0,IF(E715/70*7&lt;40,0.5,1)),0),1)</f>
        <v>0</v>
      </c>
    </row>
    <row r="716" spans="1:7" x14ac:dyDescent="0.25">
      <c r="A716" s="297">
        <f t="shared" si="10"/>
        <v>705</v>
      </c>
      <c r="B716" s="501"/>
      <c r="C716" s="515"/>
      <c r="D716" s="297"/>
      <c r="E716" s="505"/>
      <c r="F716" s="395">
        <f>ROUND(IF('11. Type 1 Emp 2020 FTE'!$I$12=1,IF(E716/70*7&lt;40,E716/70*7/40,1),0),1)</f>
        <v>0</v>
      </c>
      <c r="G716" s="395">
        <f>ROUND(IF('11. Type 1 Emp 2020 FTE'!$I$12=2,IF(E716=0,0,IF(E716/70*7&lt;40,0.5,1)),0),1)</f>
        <v>0</v>
      </c>
    </row>
    <row r="717" spans="1:7" x14ac:dyDescent="0.25">
      <c r="A717" s="297">
        <f t="shared" si="10"/>
        <v>706</v>
      </c>
      <c r="B717" s="501"/>
      <c r="C717" s="515"/>
      <c r="D717" s="297"/>
      <c r="E717" s="505"/>
      <c r="F717" s="395">
        <f>ROUND(IF('11. Type 1 Emp 2020 FTE'!$I$12=1,IF(E717/70*7&lt;40,E717/70*7/40,1),0),1)</f>
        <v>0</v>
      </c>
      <c r="G717" s="395">
        <f>ROUND(IF('11. Type 1 Emp 2020 FTE'!$I$12=2,IF(E717=0,0,IF(E717/70*7&lt;40,0.5,1)),0),1)</f>
        <v>0</v>
      </c>
    </row>
    <row r="718" spans="1:7" x14ac:dyDescent="0.25">
      <c r="A718" s="297">
        <f t="shared" ref="A718:A781" si="11">+A717+1</f>
        <v>707</v>
      </c>
      <c r="B718" s="501"/>
      <c r="C718" s="515"/>
      <c r="D718" s="297"/>
      <c r="E718" s="505"/>
      <c r="F718" s="395">
        <f>ROUND(IF('11. Type 1 Emp 2020 FTE'!$I$12=1,IF(E718/70*7&lt;40,E718/70*7/40,1),0),1)</f>
        <v>0</v>
      </c>
      <c r="G718" s="395">
        <f>ROUND(IF('11. Type 1 Emp 2020 FTE'!$I$12=2,IF(E718=0,0,IF(E718/70*7&lt;40,0.5,1)),0),1)</f>
        <v>0</v>
      </c>
    </row>
    <row r="719" spans="1:7" x14ac:dyDescent="0.25">
      <c r="A719" s="297">
        <f t="shared" si="11"/>
        <v>708</v>
      </c>
      <c r="B719" s="501"/>
      <c r="C719" s="515"/>
      <c r="D719" s="297"/>
      <c r="E719" s="505"/>
      <c r="F719" s="395">
        <f>ROUND(IF('11. Type 1 Emp 2020 FTE'!$I$12=1,IF(E719/70*7&lt;40,E719/70*7/40,1),0),1)</f>
        <v>0</v>
      </c>
      <c r="G719" s="395">
        <f>ROUND(IF('11. Type 1 Emp 2020 FTE'!$I$12=2,IF(E719=0,0,IF(E719/70*7&lt;40,0.5,1)),0),1)</f>
        <v>0</v>
      </c>
    </row>
    <row r="720" spans="1:7" x14ac:dyDescent="0.25">
      <c r="A720" s="297">
        <f t="shared" si="11"/>
        <v>709</v>
      </c>
      <c r="B720" s="501"/>
      <c r="C720" s="515"/>
      <c r="D720" s="297"/>
      <c r="E720" s="505"/>
      <c r="F720" s="395">
        <f>ROUND(IF('11. Type 1 Emp 2020 FTE'!$I$12=1,IF(E720/70*7&lt;40,E720/70*7/40,1),0),1)</f>
        <v>0</v>
      </c>
      <c r="G720" s="395">
        <f>ROUND(IF('11. Type 1 Emp 2020 FTE'!$I$12=2,IF(E720=0,0,IF(E720/70*7&lt;40,0.5,1)),0),1)</f>
        <v>0</v>
      </c>
    </row>
    <row r="721" spans="1:7" x14ac:dyDescent="0.25">
      <c r="A721" s="297">
        <f t="shared" si="11"/>
        <v>710</v>
      </c>
      <c r="B721" s="501"/>
      <c r="C721" s="515"/>
      <c r="D721" s="297"/>
      <c r="E721" s="505"/>
      <c r="F721" s="395">
        <f>ROUND(IF('11. Type 1 Emp 2020 FTE'!$I$12=1,IF(E721/70*7&lt;40,E721/70*7/40,1),0),1)</f>
        <v>0</v>
      </c>
      <c r="G721" s="395">
        <f>ROUND(IF('11. Type 1 Emp 2020 FTE'!$I$12=2,IF(E721=0,0,IF(E721/70*7&lt;40,0.5,1)),0),1)</f>
        <v>0</v>
      </c>
    </row>
    <row r="722" spans="1:7" x14ac:dyDescent="0.25">
      <c r="A722" s="297">
        <f t="shared" si="11"/>
        <v>711</v>
      </c>
      <c r="B722" s="501"/>
      <c r="C722" s="515"/>
      <c r="D722" s="297"/>
      <c r="E722" s="505"/>
      <c r="F722" s="395">
        <f>ROUND(IF('11. Type 1 Emp 2020 FTE'!$I$12=1,IF(E722/70*7&lt;40,E722/70*7/40,1),0),1)</f>
        <v>0</v>
      </c>
      <c r="G722" s="395">
        <f>ROUND(IF('11. Type 1 Emp 2020 FTE'!$I$12=2,IF(E722=0,0,IF(E722/70*7&lt;40,0.5,1)),0),1)</f>
        <v>0</v>
      </c>
    </row>
    <row r="723" spans="1:7" x14ac:dyDescent="0.25">
      <c r="A723" s="297">
        <f t="shared" si="11"/>
        <v>712</v>
      </c>
      <c r="B723" s="501"/>
      <c r="C723" s="515"/>
      <c r="D723" s="297"/>
      <c r="E723" s="505"/>
      <c r="F723" s="395">
        <f>ROUND(IF('11. Type 1 Emp 2020 FTE'!$I$12=1,IF(E723/70*7&lt;40,E723/70*7/40,1),0),1)</f>
        <v>0</v>
      </c>
      <c r="G723" s="395">
        <f>ROUND(IF('11. Type 1 Emp 2020 FTE'!$I$12=2,IF(E723=0,0,IF(E723/70*7&lt;40,0.5,1)),0),1)</f>
        <v>0</v>
      </c>
    </row>
    <row r="724" spans="1:7" x14ac:dyDescent="0.25">
      <c r="A724" s="297">
        <f t="shared" si="11"/>
        <v>713</v>
      </c>
      <c r="B724" s="501"/>
      <c r="C724" s="515"/>
      <c r="D724" s="297"/>
      <c r="E724" s="505"/>
      <c r="F724" s="395">
        <f>ROUND(IF('11. Type 1 Emp 2020 FTE'!$I$12=1,IF(E724/70*7&lt;40,E724/70*7/40,1),0),1)</f>
        <v>0</v>
      </c>
      <c r="G724" s="395">
        <f>ROUND(IF('11. Type 1 Emp 2020 FTE'!$I$12=2,IF(E724=0,0,IF(E724/70*7&lt;40,0.5,1)),0),1)</f>
        <v>0</v>
      </c>
    </row>
    <row r="725" spans="1:7" x14ac:dyDescent="0.25">
      <c r="A725" s="297">
        <f t="shared" si="11"/>
        <v>714</v>
      </c>
      <c r="B725" s="501"/>
      <c r="C725" s="515"/>
      <c r="D725" s="297"/>
      <c r="E725" s="505"/>
      <c r="F725" s="395">
        <f>ROUND(IF('11. Type 1 Emp 2020 FTE'!$I$12=1,IF(E725/70*7&lt;40,E725/70*7/40,1),0),1)</f>
        <v>0</v>
      </c>
      <c r="G725" s="395">
        <f>ROUND(IF('11. Type 1 Emp 2020 FTE'!$I$12=2,IF(E725=0,0,IF(E725/70*7&lt;40,0.5,1)),0),1)</f>
        <v>0</v>
      </c>
    </row>
    <row r="726" spans="1:7" x14ac:dyDescent="0.25">
      <c r="A726" s="297">
        <f t="shared" si="11"/>
        <v>715</v>
      </c>
      <c r="B726" s="501"/>
      <c r="C726" s="515"/>
      <c r="D726" s="297"/>
      <c r="E726" s="505"/>
      <c r="F726" s="395">
        <f>ROUND(IF('11. Type 1 Emp 2020 FTE'!$I$12=1,IF(E726/70*7&lt;40,E726/70*7/40,1),0),1)</f>
        <v>0</v>
      </c>
      <c r="G726" s="395">
        <f>ROUND(IF('11. Type 1 Emp 2020 FTE'!$I$12=2,IF(E726=0,0,IF(E726/70*7&lt;40,0.5,1)),0),1)</f>
        <v>0</v>
      </c>
    </row>
    <row r="727" spans="1:7" x14ac:dyDescent="0.25">
      <c r="A727" s="297">
        <f t="shared" si="11"/>
        <v>716</v>
      </c>
      <c r="B727" s="501"/>
      <c r="C727" s="515"/>
      <c r="D727" s="297"/>
      <c r="E727" s="505"/>
      <c r="F727" s="395">
        <f>ROUND(IF('11. Type 1 Emp 2020 FTE'!$I$12=1,IF(E727/70*7&lt;40,E727/70*7/40,1),0),1)</f>
        <v>0</v>
      </c>
      <c r="G727" s="395">
        <f>ROUND(IF('11. Type 1 Emp 2020 FTE'!$I$12=2,IF(E727=0,0,IF(E727/70*7&lt;40,0.5,1)),0),1)</f>
        <v>0</v>
      </c>
    </row>
    <row r="728" spans="1:7" x14ac:dyDescent="0.25">
      <c r="A728" s="297">
        <f t="shared" si="11"/>
        <v>717</v>
      </c>
      <c r="B728" s="501"/>
      <c r="C728" s="515"/>
      <c r="D728" s="297"/>
      <c r="E728" s="505"/>
      <c r="F728" s="395">
        <f>ROUND(IF('11. Type 1 Emp 2020 FTE'!$I$12=1,IF(E728/70*7&lt;40,E728/70*7/40,1),0),1)</f>
        <v>0</v>
      </c>
      <c r="G728" s="395">
        <f>ROUND(IF('11. Type 1 Emp 2020 FTE'!$I$12=2,IF(E728=0,0,IF(E728/70*7&lt;40,0.5,1)),0),1)</f>
        <v>0</v>
      </c>
    </row>
    <row r="729" spans="1:7" x14ac:dyDescent="0.25">
      <c r="A729" s="297">
        <f t="shared" si="11"/>
        <v>718</v>
      </c>
      <c r="B729" s="501"/>
      <c r="C729" s="515"/>
      <c r="D729" s="297"/>
      <c r="E729" s="505"/>
      <c r="F729" s="395">
        <f>ROUND(IF('11. Type 1 Emp 2020 FTE'!$I$12=1,IF(E729/70*7&lt;40,E729/70*7/40,1),0),1)</f>
        <v>0</v>
      </c>
      <c r="G729" s="395">
        <f>ROUND(IF('11. Type 1 Emp 2020 FTE'!$I$12=2,IF(E729=0,0,IF(E729/70*7&lt;40,0.5,1)),0),1)</f>
        <v>0</v>
      </c>
    </row>
    <row r="730" spans="1:7" x14ac:dyDescent="0.25">
      <c r="A730" s="297">
        <f t="shared" si="11"/>
        <v>719</v>
      </c>
      <c r="B730" s="501"/>
      <c r="C730" s="515"/>
      <c r="D730" s="297"/>
      <c r="E730" s="505"/>
      <c r="F730" s="395">
        <f>ROUND(IF('11. Type 1 Emp 2020 FTE'!$I$12=1,IF(E730/70*7&lt;40,E730/70*7/40,1),0),1)</f>
        <v>0</v>
      </c>
      <c r="G730" s="395">
        <f>ROUND(IF('11. Type 1 Emp 2020 FTE'!$I$12=2,IF(E730=0,0,IF(E730/70*7&lt;40,0.5,1)),0),1)</f>
        <v>0</v>
      </c>
    </row>
    <row r="731" spans="1:7" x14ac:dyDescent="0.25">
      <c r="A731" s="297">
        <f t="shared" si="11"/>
        <v>720</v>
      </c>
      <c r="B731" s="501"/>
      <c r="C731" s="515"/>
      <c r="D731" s="297"/>
      <c r="E731" s="505"/>
      <c r="F731" s="395">
        <f>ROUND(IF('11. Type 1 Emp 2020 FTE'!$I$12=1,IF(E731/70*7&lt;40,E731/70*7/40,1),0),1)</f>
        <v>0</v>
      </c>
      <c r="G731" s="395">
        <f>ROUND(IF('11. Type 1 Emp 2020 FTE'!$I$12=2,IF(E731=0,0,IF(E731/70*7&lt;40,0.5,1)),0),1)</f>
        <v>0</v>
      </c>
    </row>
    <row r="732" spans="1:7" x14ac:dyDescent="0.25">
      <c r="A732" s="297">
        <f t="shared" si="11"/>
        <v>721</v>
      </c>
      <c r="B732" s="501"/>
      <c r="C732" s="515"/>
      <c r="D732" s="297"/>
      <c r="E732" s="505"/>
      <c r="F732" s="395">
        <f>ROUND(IF('11. Type 1 Emp 2020 FTE'!$I$12=1,IF(E732/70*7&lt;40,E732/70*7/40,1),0),1)</f>
        <v>0</v>
      </c>
      <c r="G732" s="395">
        <f>ROUND(IF('11. Type 1 Emp 2020 FTE'!$I$12=2,IF(E732=0,0,IF(E732/70*7&lt;40,0.5,1)),0),1)</f>
        <v>0</v>
      </c>
    </row>
    <row r="733" spans="1:7" x14ac:dyDescent="0.25">
      <c r="A733" s="297">
        <f t="shared" si="11"/>
        <v>722</v>
      </c>
      <c r="B733" s="501"/>
      <c r="C733" s="515"/>
      <c r="D733" s="297"/>
      <c r="E733" s="505"/>
      <c r="F733" s="395">
        <f>ROUND(IF('11. Type 1 Emp 2020 FTE'!$I$12=1,IF(E733/70*7&lt;40,E733/70*7/40,1),0),1)</f>
        <v>0</v>
      </c>
      <c r="G733" s="395">
        <f>ROUND(IF('11. Type 1 Emp 2020 FTE'!$I$12=2,IF(E733=0,0,IF(E733/70*7&lt;40,0.5,1)),0),1)</f>
        <v>0</v>
      </c>
    </row>
    <row r="734" spans="1:7" x14ac:dyDescent="0.25">
      <c r="A734" s="297">
        <f t="shared" si="11"/>
        <v>723</v>
      </c>
      <c r="B734" s="501"/>
      <c r="C734" s="515"/>
      <c r="D734" s="297"/>
      <c r="E734" s="505"/>
      <c r="F734" s="395">
        <f>ROUND(IF('11. Type 1 Emp 2020 FTE'!$I$12=1,IF(E734/70*7&lt;40,E734/70*7/40,1),0),1)</f>
        <v>0</v>
      </c>
      <c r="G734" s="395">
        <f>ROUND(IF('11. Type 1 Emp 2020 FTE'!$I$12=2,IF(E734=0,0,IF(E734/70*7&lt;40,0.5,1)),0),1)</f>
        <v>0</v>
      </c>
    </row>
    <row r="735" spans="1:7" x14ac:dyDescent="0.25">
      <c r="A735" s="297">
        <f t="shared" si="11"/>
        <v>724</v>
      </c>
      <c r="B735" s="501"/>
      <c r="C735" s="515"/>
      <c r="D735" s="297"/>
      <c r="E735" s="505"/>
      <c r="F735" s="395">
        <f>ROUND(IF('11. Type 1 Emp 2020 FTE'!$I$12=1,IF(E735/70*7&lt;40,E735/70*7/40,1),0),1)</f>
        <v>0</v>
      </c>
      <c r="G735" s="395">
        <f>ROUND(IF('11. Type 1 Emp 2020 FTE'!$I$12=2,IF(E735=0,0,IF(E735/70*7&lt;40,0.5,1)),0),1)</f>
        <v>0</v>
      </c>
    </row>
    <row r="736" spans="1:7" x14ac:dyDescent="0.25">
      <c r="A736" s="297">
        <f t="shared" si="11"/>
        <v>725</v>
      </c>
      <c r="B736" s="501"/>
      <c r="C736" s="515"/>
      <c r="D736" s="297"/>
      <c r="E736" s="505"/>
      <c r="F736" s="395">
        <f>ROUND(IF('11. Type 1 Emp 2020 FTE'!$I$12=1,IF(E736/70*7&lt;40,E736/70*7/40,1),0),1)</f>
        <v>0</v>
      </c>
      <c r="G736" s="395">
        <f>ROUND(IF('11. Type 1 Emp 2020 FTE'!$I$12=2,IF(E736=0,0,IF(E736/70*7&lt;40,0.5,1)),0),1)</f>
        <v>0</v>
      </c>
    </row>
    <row r="737" spans="1:7" x14ac:dyDescent="0.25">
      <c r="A737" s="297">
        <f t="shared" si="11"/>
        <v>726</v>
      </c>
      <c r="B737" s="501"/>
      <c r="C737" s="515"/>
      <c r="D737" s="297"/>
      <c r="E737" s="505"/>
      <c r="F737" s="395">
        <f>ROUND(IF('11. Type 1 Emp 2020 FTE'!$I$12=1,IF(E737/70*7&lt;40,E737/70*7/40,1),0),1)</f>
        <v>0</v>
      </c>
      <c r="G737" s="395">
        <f>ROUND(IF('11. Type 1 Emp 2020 FTE'!$I$12=2,IF(E737=0,0,IF(E737/70*7&lt;40,0.5,1)),0),1)</f>
        <v>0</v>
      </c>
    </row>
    <row r="738" spans="1:7" x14ac:dyDescent="0.25">
      <c r="A738" s="297">
        <f t="shared" si="11"/>
        <v>727</v>
      </c>
      <c r="B738" s="501"/>
      <c r="C738" s="515"/>
      <c r="D738" s="297"/>
      <c r="E738" s="505"/>
      <c r="F738" s="395">
        <f>ROUND(IF('11. Type 1 Emp 2020 FTE'!$I$12=1,IF(E738/70*7&lt;40,E738/70*7/40,1),0),1)</f>
        <v>0</v>
      </c>
      <c r="G738" s="395">
        <f>ROUND(IF('11. Type 1 Emp 2020 FTE'!$I$12=2,IF(E738=0,0,IF(E738/70*7&lt;40,0.5,1)),0),1)</f>
        <v>0</v>
      </c>
    </row>
    <row r="739" spans="1:7" x14ac:dyDescent="0.25">
      <c r="A739" s="297">
        <f t="shared" si="11"/>
        <v>728</v>
      </c>
      <c r="B739" s="501"/>
      <c r="C739" s="515"/>
      <c r="D739" s="297"/>
      <c r="E739" s="505"/>
      <c r="F739" s="395">
        <f>ROUND(IF('11. Type 1 Emp 2020 FTE'!$I$12=1,IF(E739/70*7&lt;40,E739/70*7/40,1),0),1)</f>
        <v>0</v>
      </c>
      <c r="G739" s="395">
        <f>ROUND(IF('11. Type 1 Emp 2020 FTE'!$I$12=2,IF(E739=0,0,IF(E739/70*7&lt;40,0.5,1)),0),1)</f>
        <v>0</v>
      </c>
    </row>
    <row r="740" spans="1:7" x14ac:dyDescent="0.25">
      <c r="A740" s="297">
        <f t="shared" si="11"/>
        <v>729</v>
      </c>
      <c r="B740" s="501"/>
      <c r="C740" s="515"/>
      <c r="D740" s="297"/>
      <c r="E740" s="505"/>
      <c r="F740" s="395">
        <f>ROUND(IF('11. Type 1 Emp 2020 FTE'!$I$12=1,IF(E740/70*7&lt;40,E740/70*7/40,1),0),1)</f>
        <v>0</v>
      </c>
      <c r="G740" s="395">
        <f>ROUND(IF('11. Type 1 Emp 2020 FTE'!$I$12=2,IF(E740=0,0,IF(E740/70*7&lt;40,0.5,1)),0),1)</f>
        <v>0</v>
      </c>
    </row>
    <row r="741" spans="1:7" x14ac:dyDescent="0.25">
      <c r="A741" s="297">
        <f t="shared" si="11"/>
        <v>730</v>
      </c>
      <c r="B741" s="501"/>
      <c r="C741" s="515"/>
      <c r="D741" s="297"/>
      <c r="E741" s="505"/>
      <c r="F741" s="395">
        <f>ROUND(IF('11. Type 1 Emp 2020 FTE'!$I$12=1,IF(E741/70*7&lt;40,E741/70*7/40,1),0),1)</f>
        <v>0</v>
      </c>
      <c r="G741" s="395">
        <f>ROUND(IF('11. Type 1 Emp 2020 FTE'!$I$12=2,IF(E741=0,0,IF(E741/70*7&lt;40,0.5,1)),0),1)</f>
        <v>0</v>
      </c>
    </row>
    <row r="742" spans="1:7" x14ac:dyDescent="0.25">
      <c r="A742" s="297">
        <f t="shared" si="11"/>
        <v>731</v>
      </c>
      <c r="B742" s="501"/>
      <c r="C742" s="515"/>
      <c r="D742" s="297"/>
      <c r="E742" s="505"/>
      <c r="F742" s="395">
        <f>ROUND(IF('11. Type 1 Emp 2020 FTE'!$I$12=1,IF(E742/70*7&lt;40,E742/70*7/40,1),0),1)</f>
        <v>0</v>
      </c>
      <c r="G742" s="395">
        <f>ROUND(IF('11. Type 1 Emp 2020 FTE'!$I$12=2,IF(E742=0,0,IF(E742/70*7&lt;40,0.5,1)),0),1)</f>
        <v>0</v>
      </c>
    </row>
    <row r="743" spans="1:7" x14ac:dyDescent="0.25">
      <c r="A743" s="297">
        <f t="shared" si="11"/>
        <v>732</v>
      </c>
      <c r="B743" s="501"/>
      <c r="C743" s="515"/>
      <c r="D743" s="297"/>
      <c r="E743" s="505"/>
      <c r="F743" s="395">
        <f>ROUND(IF('11. Type 1 Emp 2020 FTE'!$I$12=1,IF(E743/70*7&lt;40,E743/70*7/40,1),0),1)</f>
        <v>0</v>
      </c>
      <c r="G743" s="395">
        <f>ROUND(IF('11. Type 1 Emp 2020 FTE'!$I$12=2,IF(E743=0,0,IF(E743/70*7&lt;40,0.5,1)),0),1)</f>
        <v>0</v>
      </c>
    </row>
    <row r="744" spans="1:7" x14ac:dyDescent="0.25">
      <c r="A744" s="297">
        <f t="shared" si="11"/>
        <v>733</v>
      </c>
      <c r="B744" s="501"/>
      <c r="C744" s="515"/>
      <c r="D744" s="297"/>
      <c r="E744" s="505"/>
      <c r="F744" s="395">
        <f>ROUND(IF('11. Type 1 Emp 2020 FTE'!$I$12=1,IF(E744/70*7&lt;40,E744/70*7/40,1),0),1)</f>
        <v>0</v>
      </c>
      <c r="G744" s="395">
        <f>ROUND(IF('11. Type 1 Emp 2020 FTE'!$I$12=2,IF(E744=0,0,IF(E744/70*7&lt;40,0.5,1)),0),1)</f>
        <v>0</v>
      </c>
    </row>
    <row r="745" spans="1:7" x14ac:dyDescent="0.25">
      <c r="A745" s="297">
        <f t="shared" si="11"/>
        <v>734</v>
      </c>
      <c r="B745" s="501"/>
      <c r="C745" s="515"/>
      <c r="D745" s="297"/>
      <c r="E745" s="505"/>
      <c r="F745" s="395">
        <f>ROUND(IF('11. Type 1 Emp 2020 FTE'!$I$12=1,IF(E745/70*7&lt;40,E745/70*7/40,1),0),1)</f>
        <v>0</v>
      </c>
      <c r="G745" s="395">
        <f>ROUND(IF('11. Type 1 Emp 2020 FTE'!$I$12=2,IF(E745=0,0,IF(E745/70*7&lt;40,0.5,1)),0),1)</f>
        <v>0</v>
      </c>
    </row>
    <row r="746" spans="1:7" x14ac:dyDescent="0.25">
      <c r="A746" s="297">
        <f t="shared" si="11"/>
        <v>735</v>
      </c>
      <c r="B746" s="501"/>
      <c r="C746" s="515"/>
      <c r="D746" s="297"/>
      <c r="E746" s="505"/>
      <c r="F746" s="395">
        <f>ROUND(IF('11. Type 1 Emp 2020 FTE'!$I$12=1,IF(E746/70*7&lt;40,E746/70*7/40,1),0),1)</f>
        <v>0</v>
      </c>
      <c r="G746" s="395">
        <f>ROUND(IF('11. Type 1 Emp 2020 FTE'!$I$12=2,IF(E746=0,0,IF(E746/70*7&lt;40,0.5,1)),0),1)</f>
        <v>0</v>
      </c>
    </row>
    <row r="747" spans="1:7" x14ac:dyDescent="0.25">
      <c r="A747" s="297">
        <f t="shared" si="11"/>
        <v>736</v>
      </c>
      <c r="B747" s="501"/>
      <c r="C747" s="515"/>
      <c r="D747" s="297"/>
      <c r="E747" s="505"/>
      <c r="F747" s="395">
        <f>ROUND(IF('11. Type 1 Emp 2020 FTE'!$I$12=1,IF(E747/70*7&lt;40,E747/70*7/40,1),0),1)</f>
        <v>0</v>
      </c>
      <c r="G747" s="395">
        <f>ROUND(IF('11. Type 1 Emp 2020 FTE'!$I$12=2,IF(E747=0,0,IF(E747/70*7&lt;40,0.5,1)),0),1)</f>
        <v>0</v>
      </c>
    </row>
    <row r="748" spans="1:7" x14ac:dyDescent="0.25">
      <c r="A748" s="297">
        <f t="shared" si="11"/>
        <v>737</v>
      </c>
      <c r="B748" s="501"/>
      <c r="C748" s="515"/>
      <c r="D748" s="297"/>
      <c r="E748" s="505"/>
      <c r="F748" s="395">
        <f>ROUND(IF('11. Type 1 Emp 2020 FTE'!$I$12=1,IF(E748/70*7&lt;40,E748/70*7/40,1),0),1)</f>
        <v>0</v>
      </c>
      <c r="G748" s="395">
        <f>ROUND(IF('11. Type 1 Emp 2020 FTE'!$I$12=2,IF(E748=0,0,IF(E748/70*7&lt;40,0.5,1)),0),1)</f>
        <v>0</v>
      </c>
    </row>
    <row r="749" spans="1:7" x14ac:dyDescent="0.25">
      <c r="A749" s="297">
        <f t="shared" si="11"/>
        <v>738</v>
      </c>
      <c r="B749" s="501"/>
      <c r="C749" s="515"/>
      <c r="D749" s="297"/>
      <c r="E749" s="505"/>
      <c r="F749" s="395">
        <f>ROUND(IF('11. Type 1 Emp 2020 FTE'!$I$12=1,IF(E749/70*7&lt;40,E749/70*7/40,1),0),1)</f>
        <v>0</v>
      </c>
      <c r="G749" s="395">
        <f>ROUND(IF('11. Type 1 Emp 2020 FTE'!$I$12=2,IF(E749=0,0,IF(E749/70*7&lt;40,0.5,1)),0),1)</f>
        <v>0</v>
      </c>
    </row>
    <row r="750" spans="1:7" x14ac:dyDescent="0.25">
      <c r="A750" s="297">
        <f t="shared" si="11"/>
        <v>739</v>
      </c>
      <c r="B750" s="501"/>
      <c r="C750" s="515"/>
      <c r="D750" s="297"/>
      <c r="E750" s="505"/>
      <c r="F750" s="395">
        <f>ROUND(IF('11. Type 1 Emp 2020 FTE'!$I$12=1,IF(E750/70*7&lt;40,E750/70*7/40,1),0),1)</f>
        <v>0</v>
      </c>
      <c r="G750" s="395">
        <f>ROUND(IF('11. Type 1 Emp 2020 FTE'!$I$12=2,IF(E750=0,0,IF(E750/70*7&lt;40,0.5,1)),0),1)</f>
        <v>0</v>
      </c>
    </row>
    <row r="751" spans="1:7" x14ac:dyDescent="0.25">
      <c r="A751" s="297">
        <f t="shared" si="11"/>
        <v>740</v>
      </c>
      <c r="B751" s="501"/>
      <c r="C751" s="515"/>
      <c r="D751" s="297"/>
      <c r="E751" s="505"/>
      <c r="F751" s="395">
        <f>ROUND(IF('11. Type 1 Emp 2020 FTE'!$I$12=1,IF(E751/70*7&lt;40,E751/70*7/40,1),0),1)</f>
        <v>0</v>
      </c>
      <c r="G751" s="395">
        <f>ROUND(IF('11. Type 1 Emp 2020 FTE'!$I$12=2,IF(E751=0,0,IF(E751/70*7&lt;40,0.5,1)),0),1)</f>
        <v>0</v>
      </c>
    </row>
    <row r="752" spans="1:7" x14ac:dyDescent="0.25">
      <c r="A752" s="297">
        <f t="shared" si="11"/>
        <v>741</v>
      </c>
      <c r="B752" s="501"/>
      <c r="C752" s="515"/>
      <c r="D752" s="297"/>
      <c r="E752" s="505"/>
      <c r="F752" s="395">
        <f>ROUND(IF('11. Type 1 Emp 2020 FTE'!$I$12=1,IF(E752/70*7&lt;40,E752/70*7/40,1),0),1)</f>
        <v>0</v>
      </c>
      <c r="G752" s="395">
        <f>ROUND(IF('11. Type 1 Emp 2020 FTE'!$I$12=2,IF(E752=0,0,IF(E752/70*7&lt;40,0.5,1)),0),1)</f>
        <v>0</v>
      </c>
    </row>
    <row r="753" spans="1:7" x14ac:dyDescent="0.25">
      <c r="A753" s="297">
        <f t="shared" si="11"/>
        <v>742</v>
      </c>
      <c r="B753" s="501"/>
      <c r="C753" s="515"/>
      <c r="D753" s="297"/>
      <c r="E753" s="505"/>
      <c r="F753" s="395">
        <f>ROUND(IF('11. Type 1 Emp 2020 FTE'!$I$12=1,IF(E753/70*7&lt;40,E753/70*7/40,1),0),1)</f>
        <v>0</v>
      </c>
      <c r="G753" s="395">
        <f>ROUND(IF('11. Type 1 Emp 2020 FTE'!$I$12=2,IF(E753=0,0,IF(E753/70*7&lt;40,0.5,1)),0),1)</f>
        <v>0</v>
      </c>
    </row>
    <row r="754" spans="1:7" x14ac:dyDescent="0.25">
      <c r="A754" s="297">
        <f t="shared" si="11"/>
        <v>743</v>
      </c>
      <c r="B754" s="501"/>
      <c r="C754" s="515"/>
      <c r="D754" s="297"/>
      <c r="E754" s="505"/>
      <c r="F754" s="395">
        <f>ROUND(IF('11. Type 1 Emp 2020 FTE'!$I$12=1,IF(E754/70*7&lt;40,E754/70*7/40,1),0),1)</f>
        <v>0</v>
      </c>
      <c r="G754" s="395">
        <f>ROUND(IF('11. Type 1 Emp 2020 FTE'!$I$12=2,IF(E754=0,0,IF(E754/70*7&lt;40,0.5,1)),0),1)</f>
        <v>0</v>
      </c>
    </row>
    <row r="755" spans="1:7" x14ac:dyDescent="0.25">
      <c r="A755" s="297">
        <f t="shared" si="11"/>
        <v>744</v>
      </c>
      <c r="B755" s="501"/>
      <c r="C755" s="515"/>
      <c r="D755" s="297"/>
      <c r="E755" s="505"/>
      <c r="F755" s="395">
        <f>ROUND(IF('11. Type 1 Emp 2020 FTE'!$I$12=1,IF(E755/70*7&lt;40,E755/70*7/40,1),0),1)</f>
        <v>0</v>
      </c>
      <c r="G755" s="395">
        <f>ROUND(IF('11. Type 1 Emp 2020 FTE'!$I$12=2,IF(E755=0,0,IF(E755/70*7&lt;40,0.5,1)),0),1)</f>
        <v>0</v>
      </c>
    </row>
    <row r="756" spans="1:7" x14ac:dyDescent="0.25">
      <c r="A756" s="297">
        <f t="shared" si="11"/>
        <v>745</v>
      </c>
      <c r="B756" s="501"/>
      <c r="C756" s="515"/>
      <c r="D756" s="297"/>
      <c r="E756" s="505"/>
      <c r="F756" s="395">
        <f>ROUND(IF('11. Type 1 Emp 2020 FTE'!$I$12=1,IF(E756/70*7&lt;40,E756/70*7/40,1),0),1)</f>
        <v>0</v>
      </c>
      <c r="G756" s="395">
        <f>ROUND(IF('11. Type 1 Emp 2020 FTE'!$I$12=2,IF(E756=0,0,IF(E756/70*7&lt;40,0.5,1)),0),1)</f>
        <v>0</v>
      </c>
    </row>
    <row r="757" spans="1:7" x14ac:dyDescent="0.25">
      <c r="A757" s="297">
        <f t="shared" si="11"/>
        <v>746</v>
      </c>
      <c r="B757" s="501"/>
      <c r="C757" s="515"/>
      <c r="D757" s="297"/>
      <c r="E757" s="505"/>
      <c r="F757" s="395">
        <f>ROUND(IF('11. Type 1 Emp 2020 FTE'!$I$12=1,IF(E757/70*7&lt;40,E757/70*7/40,1),0),1)</f>
        <v>0</v>
      </c>
      <c r="G757" s="395">
        <f>ROUND(IF('11. Type 1 Emp 2020 FTE'!$I$12=2,IF(E757=0,0,IF(E757/70*7&lt;40,0.5,1)),0),1)</f>
        <v>0</v>
      </c>
    </row>
    <row r="758" spans="1:7" x14ac:dyDescent="0.25">
      <c r="A758" s="297">
        <f t="shared" si="11"/>
        <v>747</v>
      </c>
      <c r="B758" s="501"/>
      <c r="C758" s="515"/>
      <c r="D758" s="297"/>
      <c r="E758" s="505"/>
      <c r="F758" s="395">
        <f>ROUND(IF('11. Type 1 Emp 2020 FTE'!$I$12=1,IF(E758/70*7&lt;40,E758/70*7/40,1),0),1)</f>
        <v>0</v>
      </c>
      <c r="G758" s="395">
        <f>ROUND(IF('11. Type 1 Emp 2020 FTE'!$I$12=2,IF(E758=0,0,IF(E758/70*7&lt;40,0.5,1)),0),1)</f>
        <v>0</v>
      </c>
    </row>
    <row r="759" spans="1:7" x14ac:dyDescent="0.25">
      <c r="A759" s="297">
        <f t="shared" si="11"/>
        <v>748</v>
      </c>
      <c r="B759" s="501"/>
      <c r="C759" s="515"/>
      <c r="D759" s="297"/>
      <c r="E759" s="505"/>
      <c r="F759" s="395">
        <f>ROUND(IF('11. Type 1 Emp 2020 FTE'!$I$12=1,IF(E759/70*7&lt;40,E759/70*7/40,1),0),1)</f>
        <v>0</v>
      </c>
      <c r="G759" s="395">
        <f>ROUND(IF('11. Type 1 Emp 2020 FTE'!$I$12=2,IF(E759=0,0,IF(E759/70*7&lt;40,0.5,1)),0),1)</f>
        <v>0</v>
      </c>
    </row>
    <row r="760" spans="1:7" x14ac:dyDescent="0.25">
      <c r="A760" s="297">
        <f t="shared" si="11"/>
        <v>749</v>
      </c>
      <c r="B760" s="501"/>
      <c r="C760" s="515"/>
      <c r="D760" s="297"/>
      <c r="E760" s="505"/>
      <c r="F760" s="395">
        <f>ROUND(IF('11. Type 1 Emp 2020 FTE'!$I$12=1,IF(E760/70*7&lt;40,E760/70*7/40,1),0),1)</f>
        <v>0</v>
      </c>
      <c r="G760" s="395">
        <f>ROUND(IF('11. Type 1 Emp 2020 FTE'!$I$12=2,IF(E760=0,0,IF(E760/70*7&lt;40,0.5,1)),0),1)</f>
        <v>0</v>
      </c>
    </row>
    <row r="761" spans="1:7" x14ac:dyDescent="0.25">
      <c r="A761" s="297">
        <f t="shared" si="11"/>
        <v>750</v>
      </c>
      <c r="B761" s="501"/>
      <c r="C761" s="515"/>
      <c r="D761" s="297"/>
      <c r="E761" s="505"/>
      <c r="F761" s="395">
        <f>ROUND(IF('11. Type 1 Emp 2020 FTE'!$I$12=1,IF(E761/70*7&lt;40,E761/70*7/40,1),0),1)</f>
        <v>0</v>
      </c>
      <c r="G761" s="395">
        <f>ROUND(IF('11. Type 1 Emp 2020 FTE'!$I$12=2,IF(E761=0,0,IF(E761/70*7&lt;40,0.5,1)),0),1)</f>
        <v>0</v>
      </c>
    </row>
    <row r="762" spans="1:7" x14ac:dyDescent="0.25">
      <c r="A762" s="297">
        <f t="shared" si="11"/>
        <v>751</v>
      </c>
      <c r="B762" s="501"/>
      <c r="C762" s="515"/>
      <c r="D762" s="297"/>
      <c r="E762" s="505"/>
      <c r="F762" s="395">
        <f>ROUND(IF('11. Type 1 Emp 2020 FTE'!$I$12=1,IF(E762/70*7&lt;40,E762/70*7/40,1),0),1)</f>
        <v>0</v>
      </c>
      <c r="G762" s="395">
        <f>ROUND(IF('11. Type 1 Emp 2020 FTE'!$I$12=2,IF(E762=0,0,IF(E762/70*7&lt;40,0.5,1)),0),1)</f>
        <v>0</v>
      </c>
    </row>
    <row r="763" spans="1:7" x14ac:dyDescent="0.25">
      <c r="A763" s="297">
        <f t="shared" si="11"/>
        <v>752</v>
      </c>
      <c r="B763" s="501"/>
      <c r="C763" s="515"/>
      <c r="D763" s="297"/>
      <c r="E763" s="505"/>
      <c r="F763" s="395">
        <f>ROUND(IF('11. Type 1 Emp 2020 FTE'!$I$12=1,IF(E763/70*7&lt;40,E763/70*7/40,1),0),1)</f>
        <v>0</v>
      </c>
      <c r="G763" s="395">
        <f>ROUND(IF('11. Type 1 Emp 2020 FTE'!$I$12=2,IF(E763=0,0,IF(E763/70*7&lt;40,0.5,1)),0),1)</f>
        <v>0</v>
      </c>
    </row>
    <row r="764" spans="1:7" x14ac:dyDescent="0.25">
      <c r="A764" s="297">
        <f t="shared" si="11"/>
        <v>753</v>
      </c>
      <c r="B764" s="501"/>
      <c r="C764" s="515"/>
      <c r="D764" s="297"/>
      <c r="E764" s="505"/>
      <c r="F764" s="395">
        <f>ROUND(IF('11. Type 1 Emp 2020 FTE'!$I$12=1,IF(E764/70*7&lt;40,E764/70*7/40,1),0),1)</f>
        <v>0</v>
      </c>
      <c r="G764" s="395">
        <f>ROUND(IF('11. Type 1 Emp 2020 FTE'!$I$12=2,IF(E764=0,0,IF(E764/70*7&lt;40,0.5,1)),0),1)</f>
        <v>0</v>
      </c>
    </row>
    <row r="765" spans="1:7" x14ac:dyDescent="0.25">
      <c r="A765" s="297">
        <f t="shared" si="11"/>
        <v>754</v>
      </c>
      <c r="B765" s="501"/>
      <c r="C765" s="515"/>
      <c r="D765" s="297"/>
      <c r="E765" s="505"/>
      <c r="F765" s="395">
        <f>ROUND(IF('11. Type 1 Emp 2020 FTE'!$I$12=1,IF(E765/70*7&lt;40,E765/70*7/40,1),0),1)</f>
        <v>0</v>
      </c>
      <c r="G765" s="395">
        <f>ROUND(IF('11. Type 1 Emp 2020 FTE'!$I$12=2,IF(E765=0,0,IF(E765/70*7&lt;40,0.5,1)),0),1)</f>
        <v>0</v>
      </c>
    </row>
    <row r="766" spans="1:7" x14ac:dyDescent="0.25">
      <c r="A766" s="297">
        <f t="shared" si="11"/>
        <v>755</v>
      </c>
      <c r="B766" s="501"/>
      <c r="C766" s="515"/>
      <c r="D766" s="297"/>
      <c r="E766" s="505"/>
      <c r="F766" s="395">
        <f>ROUND(IF('11. Type 1 Emp 2020 FTE'!$I$12=1,IF(E766/70*7&lt;40,E766/70*7/40,1),0),1)</f>
        <v>0</v>
      </c>
      <c r="G766" s="395">
        <f>ROUND(IF('11. Type 1 Emp 2020 FTE'!$I$12=2,IF(E766=0,0,IF(E766/70*7&lt;40,0.5,1)),0),1)</f>
        <v>0</v>
      </c>
    </row>
    <row r="767" spans="1:7" x14ac:dyDescent="0.25">
      <c r="A767" s="297">
        <f t="shared" si="11"/>
        <v>756</v>
      </c>
      <c r="B767" s="501"/>
      <c r="C767" s="515"/>
      <c r="D767" s="297"/>
      <c r="E767" s="505"/>
      <c r="F767" s="395">
        <f>ROUND(IF('11. Type 1 Emp 2020 FTE'!$I$12=1,IF(E767/70*7&lt;40,E767/70*7/40,1),0),1)</f>
        <v>0</v>
      </c>
      <c r="G767" s="395">
        <f>ROUND(IF('11. Type 1 Emp 2020 FTE'!$I$12=2,IF(E767=0,0,IF(E767/70*7&lt;40,0.5,1)),0),1)</f>
        <v>0</v>
      </c>
    </row>
    <row r="768" spans="1:7" x14ac:dyDescent="0.25">
      <c r="A768" s="297">
        <f t="shared" si="11"/>
        <v>757</v>
      </c>
      <c r="B768" s="501"/>
      <c r="C768" s="515"/>
      <c r="D768" s="297"/>
      <c r="E768" s="505"/>
      <c r="F768" s="395">
        <f>ROUND(IF('11. Type 1 Emp 2020 FTE'!$I$12=1,IF(E768/70*7&lt;40,E768/70*7/40,1),0),1)</f>
        <v>0</v>
      </c>
      <c r="G768" s="395">
        <f>ROUND(IF('11. Type 1 Emp 2020 FTE'!$I$12=2,IF(E768=0,0,IF(E768/70*7&lt;40,0.5,1)),0),1)</f>
        <v>0</v>
      </c>
    </row>
    <row r="769" spans="1:7" x14ac:dyDescent="0.25">
      <c r="A769" s="297">
        <f t="shared" si="11"/>
        <v>758</v>
      </c>
      <c r="B769" s="501"/>
      <c r="C769" s="515"/>
      <c r="D769" s="297"/>
      <c r="E769" s="505"/>
      <c r="F769" s="395">
        <f>ROUND(IF('11. Type 1 Emp 2020 FTE'!$I$12=1,IF(E769/70*7&lt;40,E769/70*7/40,1),0),1)</f>
        <v>0</v>
      </c>
      <c r="G769" s="395">
        <f>ROUND(IF('11. Type 1 Emp 2020 FTE'!$I$12=2,IF(E769=0,0,IF(E769/70*7&lt;40,0.5,1)),0),1)</f>
        <v>0</v>
      </c>
    </row>
    <row r="770" spans="1:7" x14ac:dyDescent="0.25">
      <c r="A770" s="297">
        <f t="shared" si="11"/>
        <v>759</v>
      </c>
      <c r="B770" s="501"/>
      <c r="C770" s="515"/>
      <c r="D770" s="297"/>
      <c r="E770" s="505"/>
      <c r="F770" s="395">
        <f>ROUND(IF('11. Type 1 Emp 2020 FTE'!$I$12=1,IF(E770/70*7&lt;40,E770/70*7/40,1),0),1)</f>
        <v>0</v>
      </c>
      <c r="G770" s="395">
        <f>ROUND(IF('11. Type 1 Emp 2020 FTE'!$I$12=2,IF(E770=0,0,IF(E770/70*7&lt;40,0.5,1)),0),1)</f>
        <v>0</v>
      </c>
    </row>
    <row r="771" spans="1:7" x14ac:dyDescent="0.25">
      <c r="A771" s="297">
        <f t="shared" si="11"/>
        <v>760</v>
      </c>
      <c r="B771" s="501"/>
      <c r="C771" s="515"/>
      <c r="D771" s="297"/>
      <c r="E771" s="505"/>
      <c r="F771" s="395">
        <f>ROUND(IF('11. Type 1 Emp 2020 FTE'!$I$12=1,IF(E771/70*7&lt;40,E771/70*7/40,1),0),1)</f>
        <v>0</v>
      </c>
      <c r="G771" s="395">
        <f>ROUND(IF('11. Type 1 Emp 2020 FTE'!$I$12=2,IF(E771=0,0,IF(E771/70*7&lt;40,0.5,1)),0),1)</f>
        <v>0</v>
      </c>
    </row>
    <row r="772" spans="1:7" x14ac:dyDescent="0.25">
      <c r="A772" s="297">
        <f t="shared" si="11"/>
        <v>761</v>
      </c>
      <c r="B772" s="501"/>
      <c r="C772" s="515"/>
      <c r="D772" s="297"/>
      <c r="E772" s="505"/>
      <c r="F772" s="395">
        <f>ROUND(IF('11. Type 1 Emp 2020 FTE'!$I$12=1,IF(E772/70*7&lt;40,E772/70*7/40,1),0),1)</f>
        <v>0</v>
      </c>
      <c r="G772" s="395">
        <f>ROUND(IF('11. Type 1 Emp 2020 FTE'!$I$12=2,IF(E772=0,0,IF(E772/70*7&lt;40,0.5,1)),0),1)</f>
        <v>0</v>
      </c>
    </row>
    <row r="773" spans="1:7" x14ac:dyDescent="0.25">
      <c r="A773" s="297">
        <f t="shared" si="11"/>
        <v>762</v>
      </c>
      <c r="B773" s="501"/>
      <c r="C773" s="515"/>
      <c r="D773" s="297"/>
      <c r="E773" s="505"/>
      <c r="F773" s="395">
        <f>ROUND(IF('11. Type 1 Emp 2020 FTE'!$I$12=1,IF(E773/70*7&lt;40,E773/70*7/40,1),0),1)</f>
        <v>0</v>
      </c>
      <c r="G773" s="395">
        <f>ROUND(IF('11. Type 1 Emp 2020 FTE'!$I$12=2,IF(E773=0,0,IF(E773/70*7&lt;40,0.5,1)),0),1)</f>
        <v>0</v>
      </c>
    </row>
    <row r="774" spans="1:7" x14ac:dyDescent="0.25">
      <c r="A774" s="297">
        <f t="shared" si="11"/>
        <v>763</v>
      </c>
      <c r="B774" s="501"/>
      <c r="C774" s="515"/>
      <c r="D774" s="297"/>
      <c r="E774" s="505"/>
      <c r="F774" s="395">
        <f>ROUND(IF('11. Type 1 Emp 2020 FTE'!$I$12=1,IF(E774/70*7&lt;40,E774/70*7/40,1),0),1)</f>
        <v>0</v>
      </c>
      <c r="G774" s="395">
        <f>ROUND(IF('11. Type 1 Emp 2020 FTE'!$I$12=2,IF(E774=0,0,IF(E774/70*7&lt;40,0.5,1)),0),1)</f>
        <v>0</v>
      </c>
    </row>
    <row r="775" spans="1:7" x14ac:dyDescent="0.25">
      <c r="A775" s="297">
        <f t="shared" si="11"/>
        <v>764</v>
      </c>
      <c r="B775" s="501"/>
      <c r="C775" s="515"/>
      <c r="D775" s="297"/>
      <c r="E775" s="505"/>
      <c r="F775" s="395">
        <f>ROUND(IF('11. Type 1 Emp 2020 FTE'!$I$12=1,IF(E775/70*7&lt;40,E775/70*7/40,1),0),1)</f>
        <v>0</v>
      </c>
      <c r="G775" s="395">
        <f>ROUND(IF('11. Type 1 Emp 2020 FTE'!$I$12=2,IF(E775=0,0,IF(E775/70*7&lt;40,0.5,1)),0),1)</f>
        <v>0</v>
      </c>
    </row>
    <row r="776" spans="1:7" x14ac:dyDescent="0.25">
      <c r="A776" s="297">
        <f t="shared" si="11"/>
        <v>765</v>
      </c>
      <c r="B776" s="501"/>
      <c r="C776" s="515"/>
      <c r="D776" s="297"/>
      <c r="E776" s="505"/>
      <c r="F776" s="395">
        <f>ROUND(IF('11. Type 1 Emp 2020 FTE'!$I$12=1,IF(E776/70*7&lt;40,E776/70*7/40,1),0),1)</f>
        <v>0</v>
      </c>
      <c r="G776" s="395">
        <f>ROUND(IF('11. Type 1 Emp 2020 FTE'!$I$12=2,IF(E776=0,0,IF(E776/70*7&lt;40,0.5,1)),0),1)</f>
        <v>0</v>
      </c>
    </row>
    <row r="777" spans="1:7" x14ac:dyDescent="0.25">
      <c r="A777" s="297">
        <f t="shared" si="11"/>
        <v>766</v>
      </c>
      <c r="B777" s="501"/>
      <c r="C777" s="515"/>
      <c r="D777" s="297"/>
      <c r="E777" s="505"/>
      <c r="F777" s="395">
        <f>ROUND(IF('11. Type 1 Emp 2020 FTE'!$I$12=1,IF(E777/70*7&lt;40,E777/70*7/40,1),0),1)</f>
        <v>0</v>
      </c>
      <c r="G777" s="395">
        <f>ROUND(IF('11. Type 1 Emp 2020 FTE'!$I$12=2,IF(E777=0,0,IF(E777/70*7&lt;40,0.5,1)),0),1)</f>
        <v>0</v>
      </c>
    </row>
    <row r="778" spans="1:7" x14ac:dyDescent="0.25">
      <c r="A778" s="297">
        <f t="shared" si="11"/>
        <v>767</v>
      </c>
      <c r="B778" s="501"/>
      <c r="C778" s="515"/>
      <c r="D778" s="297"/>
      <c r="E778" s="505"/>
      <c r="F778" s="395">
        <f>ROUND(IF('11. Type 1 Emp 2020 FTE'!$I$12=1,IF(E778/70*7&lt;40,E778/70*7/40,1),0),1)</f>
        <v>0</v>
      </c>
      <c r="G778" s="395">
        <f>ROUND(IF('11. Type 1 Emp 2020 FTE'!$I$12=2,IF(E778=0,0,IF(E778/70*7&lt;40,0.5,1)),0),1)</f>
        <v>0</v>
      </c>
    </row>
    <row r="779" spans="1:7" x14ac:dyDescent="0.25">
      <c r="A779" s="297">
        <f t="shared" si="11"/>
        <v>768</v>
      </c>
      <c r="B779" s="501"/>
      <c r="C779" s="515"/>
      <c r="D779" s="297"/>
      <c r="E779" s="505"/>
      <c r="F779" s="395">
        <f>ROUND(IF('11. Type 1 Emp 2020 FTE'!$I$12=1,IF(E779/70*7&lt;40,E779/70*7/40,1),0),1)</f>
        <v>0</v>
      </c>
      <c r="G779" s="395">
        <f>ROUND(IF('11. Type 1 Emp 2020 FTE'!$I$12=2,IF(E779=0,0,IF(E779/70*7&lt;40,0.5,1)),0),1)</f>
        <v>0</v>
      </c>
    </row>
    <row r="780" spans="1:7" x14ac:dyDescent="0.25">
      <c r="A780" s="297">
        <f t="shared" si="11"/>
        <v>769</v>
      </c>
      <c r="B780" s="501"/>
      <c r="C780" s="515"/>
      <c r="D780" s="297"/>
      <c r="E780" s="505"/>
      <c r="F780" s="395">
        <f>ROUND(IF('11. Type 1 Emp 2020 FTE'!$I$12=1,IF(E780/70*7&lt;40,E780/70*7/40,1),0),1)</f>
        <v>0</v>
      </c>
      <c r="G780" s="395">
        <f>ROUND(IF('11. Type 1 Emp 2020 FTE'!$I$12=2,IF(E780=0,0,IF(E780/70*7&lt;40,0.5,1)),0),1)</f>
        <v>0</v>
      </c>
    </row>
    <row r="781" spans="1:7" x14ac:dyDescent="0.25">
      <c r="A781" s="297">
        <f t="shared" si="11"/>
        <v>770</v>
      </c>
      <c r="B781" s="501"/>
      <c r="C781" s="515"/>
      <c r="D781" s="297"/>
      <c r="E781" s="505"/>
      <c r="F781" s="395">
        <f>ROUND(IF('11. Type 1 Emp 2020 FTE'!$I$12=1,IF(E781/70*7&lt;40,E781/70*7/40,1),0),1)</f>
        <v>0</v>
      </c>
      <c r="G781" s="395">
        <f>ROUND(IF('11. Type 1 Emp 2020 FTE'!$I$12=2,IF(E781=0,0,IF(E781/70*7&lt;40,0.5,1)),0),1)</f>
        <v>0</v>
      </c>
    </row>
    <row r="782" spans="1:7" x14ac:dyDescent="0.25">
      <c r="A782" s="297">
        <f t="shared" ref="A782:A845" si="12">+A781+1</f>
        <v>771</v>
      </c>
      <c r="B782" s="501"/>
      <c r="C782" s="515"/>
      <c r="D782" s="297"/>
      <c r="E782" s="505"/>
      <c r="F782" s="395">
        <f>ROUND(IF('11. Type 1 Emp 2020 FTE'!$I$12=1,IF(E782/70*7&lt;40,E782/70*7/40,1),0),1)</f>
        <v>0</v>
      </c>
      <c r="G782" s="395">
        <f>ROUND(IF('11. Type 1 Emp 2020 FTE'!$I$12=2,IF(E782=0,0,IF(E782/70*7&lt;40,0.5,1)),0),1)</f>
        <v>0</v>
      </c>
    </row>
    <row r="783" spans="1:7" x14ac:dyDescent="0.25">
      <c r="A783" s="297">
        <f t="shared" si="12"/>
        <v>772</v>
      </c>
      <c r="B783" s="501"/>
      <c r="C783" s="515"/>
      <c r="D783" s="297"/>
      <c r="E783" s="505"/>
      <c r="F783" s="395">
        <f>ROUND(IF('11. Type 1 Emp 2020 FTE'!$I$12=1,IF(E783/70*7&lt;40,E783/70*7/40,1),0),1)</f>
        <v>0</v>
      </c>
      <c r="G783" s="395">
        <f>ROUND(IF('11. Type 1 Emp 2020 FTE'!$I$12=2,IF(E783=0,0,IF(E783/70*7&lt;40,0.5,1)),0),1)</f>
        <v>0</v>
      </c>
    </row>
    <row r="784" spans="1:7" x14ac:dyDescent="0.25">
      <c r="A784" s="297">
        <f t="shared" si="12"/>
        <v>773</v>
      </c>
      <c r="B784" s="501"/>
      <c r="C784" s="515"/>
      <c r="D784" s="297"/>
      <c r="E784" s="505"/>
      <c r="F784" s="395">
        <f>ROUND(IF('11. Type 1 Emp 2020 FTE'!$I$12=1,IF(E784/70*7&lt;40,E784/70*7/40,1),0),1)</f>
        <v>0</v>
      </c>
      <c r="G784" s="395">
        <f>ROUND(IF('11. Type 1 Emp 2020 FTE'!$I$12=2,IF(E784=0,0,IF(E784/70*7&lt;40,0.5,1)),0),1)</f>
        <v>0</v>
      </c>
    </row>
    <row r="785" spans="1:7" x14ac:dyDescent="0.25">
      <c r="A785" s="297">
        <f t="shared" si="12"/>
        <v>774</v>
      </c>
      <c r="B785" s="501"/>
      <c r="C785" s="515"/>
      <c r="D785" s="297"/>
      <c r="E785" s="505"/>
      <c r="F785" s="395">
        <f>ROUND(IF('11. Type 1 Emp 2020 FTE'!$I$12=1,IF(E785/70*7&lt;40,E785/70*7/40,1),0),1)</f>
        <v>0</v>
      </c>
      <c r="G785" s="395">
        <f>ROUND(IF('11. Type 1 Emp 2020 FTE'!$I$12=2,IF(E785=0,0,IF(E785/70*7&lt;40,0.5,1)),0),1)</f>
        <v>0</v>
      </c>
    </row>
    <row r="786" spans="1:7" x14ac:dyDescent="0.25">
      <c r="A786" s="297">
        <f t="shared" si="12"/>
        <v>775</v>
      </c>
      <c r="B786" s="501"/>
      <c r="C786" s="515"/>
      <c r="D786" s="297"/>
      <c r="E786" s="505"/>
      <c r="F786" s="395">
        <f>ROUND(IF('11. Type 1 Emp 2020 FTE'!$I$12=1,IF(E786/70*7&lt;40,E786/70*7/40,1),0),1)</f>
        <v>0</v>
      </c>
      <c r="G786" s="395">
        <f>ROUND(IF('11. Type 1 Emp 2020 FTE'!$I$12=2,IF(E786=0,0,IF(E786/70*7&lt;40,0.5,1)),0),1)</f>
        <v>0</v>
      </c>
    </row>
    <row r="787" spans="1:7" x14ac:dyDescent="0.25">
      <c r="A787" s="297">
        <f t="shared" si="12"/>
        <v>776</v>
      </c>
      <c r="B787" s="501"/>
      <c r="C787" s="515"/>
      <c r="D787" s="297"/>
      <c r="E787" s="505"/>
      <c r="F787" s="395">
        <f>ROUND(IF('11. Type 1 Emp 2020 FTE'!$I$12=1,IF(E787/70*7&lt;40,E787/70*7/40,1),0),1)</f>
        <v>0</v>
      </c>
      <c r="G787" s="395">
        <f>ROUND(IF('11. Type 1 Emp 2020 FTE'!$I$12=2,IF(E787=0,0,IF(E787/70*7&lt;40,0.5,1)),0),1)</f>
        <v>0</v>
      </c>
    </row>
    <row r="788" spans="1:7" x14ac:dyDescent="0.25">
      <c r="A788" s="297">
        <f t="shared" si="12"/>
        <v>777</v>
      </c>
      <c r="B788" s="501"/>
      <c r="C788" s="515"/>
      <c r="D788" s="297"/>
      <c r="E788" s="505"/>
      <c r="F788" s="395">
        <f>ROUND(IF('11. Type 1 Emp 2020 FTE'!$I$12=1,IF(E788/70*7&lt;40,E788/70*7/40,1),0),1)</f>
        <v>0</v>
      </c>
      <c r="G788" s="395">
        <f>ROUND(IF('11. Type 1 Emp 2020 FTE'!$I$12=2,IF(E788=0,0,IF(E788/70*7&lt;40,0.5,1)),0),1)</f>
        <v>0</v>
      </c>
    </row>
    <row r="789" spans="1:7" x14ac:dyDescent="0.25">
      <c r="A789" s="297">
        <f t="shared" si="12"/>
        <v>778</v>
      </c>
      <c r="B789" s="501"/>
      <c r="C789" s="515"/>
      <c r="D789" s="297"/>
      <c r="E789" s="505"/>
      <c r="F789" s="395">
        <f>ROUND(IF('11. Type 1 Emp 2020 FTE'!$I$12=1,IF(E789/70*7&lt;40,E789/70*7/40,1),0),1)</f>
        <v>0</v>
      </c>
      <c r="G789" s="395">
        <f>ROUND(IF('11. Type 1 Emp 2020 FTE'!$I$12=2,IF(E789=0,0,IF(E789/70*7&lt;40,0.5,1)),0),1)</f>
        <v>0</v>
      </c>
    </row>
    <row r="790" spans="1:7" x14ac:dyDescent="0.25">
      <c r="A790" s="297">
        <f t="shared" si="12"/>
        <v>779</v>
      </c>
      <c r="B790" s="501"/>
      <c r="C790" s="515"/>
      <c r="D790" s="297"/>
      <c r="E790" s="505"/>
      <c r="F790" s="395">
        <f>ROUND(IF('11. Type 1 Emp 2020 FTE'!$I$12=1,IF(E790/70*7&lt;40,E790/70*7/40,1),0),1)</f>
        <v>0</v>
      </c>
      <c r="G790" s="395">
        <f>ROUND(IF('11. Type 1 Emp 2020 FTE'!$I$12=2,IF(E790=0,0,IF(E790/70*7&lt;40,0.5,1)),0),1)</f>
        <v>0</v>
      </c>
    </row>
    <row r="791" spans="1:7" x14ac:dyDescent="0.25">
      <c r="A791" s="297">
        <f t="shared" si="12"/>
        <v>780</v>
      </c>
      <c r="B791" s="501"/>
      <c r="C791" s="515"/>
      <c r="D791" s="297"/>
      <c r="E791" s="505"/>
      <c r="F791" s="395">
        <f>ROUND(IF('11. Type 1 Emp 2020 FTE'!$I$12=1,IF(E791/70*7&lt;40,E791/70*7/40,1),0),1)</f>
        <v>0</v>
      </c>
      <c r="G791" s="395">
        <f>ROUND(IF('11. Type 1 Emp 2020 FTE'!$I$12=2,IF(E791=0,0,IF(E791/70*7&lt;40,0.5,1)),0),1)</f>
        <v>0</v>
      </c>
    </row>
    <row r="792" spans="1:7" x14ac:dyDescent="0.25">
      <c r="A792" s="297">
        <f t="shared" si="12"/>
        <v>781</v>
      </c>
      <c r="B792" s="501"/>
      <c r="C792" s="515"/>
      <c r="D792" s="297"/>
      <c r="E792" s="505"/>
      <c r="F792" s="395">
        <f>ROUND(IF('11. Type 1 Emp 2020 FTE'!$I$12=1,IF(E792/70*7&lt;40,E792/70*7/40,1),0),1)</f>
        <v>0</v>
      </c>
      <c r="G792" s="395">
        <f>ROUND(IF('11. Type 1 Emp 2020 FTE'!$I$12=2,IF(E792=0,0,IF(E792/70*7&lt;40,0.5,1)),0),1)</f>
        <v>0</v>
      </c>
    </row>
    <row r="793" spans="1:7" x14ac:dyDescent="0.25">
      <c r="A793" s="297">
        <f t="shared" si="12"/>
        <v>782</v>
      </c>
      <c r="B793" s="501"/>
      <c r="C793" s="515"/>
      <c r="D793" s="297"/>
      <c r="E793" s="505"/>
      <c r="F793" s="395">
        <f>ROUND(IF('11. Type 1 Emp 2020 FTE'!$I$12=1,IF(E793/70*7&lt;40,E793/70*7/40,1),0),1)</f>
        <v>0</v>
      </c>
      <c r="G793" s="395">
        <f>ROUND(IF('11. Type 1 Emp 2020 FTE'!$I$12=2,IF(E793=0,0,IF(E793/70*7&lt;40,0.5,1)),0),1)</f>
        <v>0</v>
      </c>
    </row>
    <row r="794" spans="1:7" x14ac:dyDescent="0.25">
      <c r="A794" s="297">
        <f t="shared" si="12"/>
        <v>783</v>
      </c>
      <c r="B794" s="501"/>
      <c r="C794" s="515"/>
      <c r="D794" s="297"/>
      <c r="E794" s="505"/>
      <c r="F794" s="395">
        <f>ROUND(IF('11. Type 1 Emp 2020 FTE'!$I$12=1,IF(E794/70*7&lt;40,E794/70*7/40,1),0),1)</f>
        <v>0</v>
      </c>
      <c r="G794" s="395">
        <f>ROUND(IF('11. Type 1 Emp 2020 FTE'!$I$12=2,IF(E794=0,0,IF(E794/70*7&lt;40,0.5,1)),0),1)</f>
        <v>0</v>
      </c>
    </row>
    <row r="795" spans="1:7" x14ac:dyDescent="0.25">
      <c r="A795" s="297">
        <f t="shared" si="12"/>
        <v>784</v>
      </c>
      <c r="B795" s="501"/>
      <c r="C795" s="515"/>
      <c r="D795" s="297"/>
      <c r="E795" s="505"/>
      <c r="F795" s="395">
        <f>ROUND(IF('11. Type 1 Emp 2020 FTE'!$I$12=1,IF(E795/70*7&lt;40,E795/70*7/40,1),0),1)</f>
        <v>0</v>
      </c>
      <c r="G795" s="395">
        <f>ROUND(IF('11. Type 1 Emp 2020 FTE'!$I$12=2,IF(E795=0,0,IF(E795/70*7&lt;40,0.5,1)),0),1)</f>
        <v>0</v>
      </c>
    </row>
    <row r="796" spans="1:7" x14ac:dyDescent="0.25">
      <c r="A796" s="297">
        <f t="shared" si="12"/>
        <v>785</v>
      </c>
      <c r="B796" s="501"/>
      <c r="C796" s="515"/>
      <c r="D796" s="297"/>
      <c r="E796" s="505"/>
      <c r="F796" s="395">
        <f>ROUND(IF('11. Type 1 Emp 2020 FTE'!$I$12=1,IF(E796/70*7&lt;40,E796/70*7/40,1),0),1)</f>
        <v>0</v>
      </c>
      <c r="G796" s="395">
        <f>ROUND(IF('11. Type 1 Emp 2020 FTE'!$I$12=2,IF(E796=0,0,IF(E796/70*7&lt;40,0.5,1)),0),1)</f>
        <v>0</v>
      </c>
    </row>
    <row r="797" spans="1:7" x14ac:dyDescent="0.25">
      <c r="A797" s="297">
        <f t="shared" si="12"/>
        <v>786</v>
      </c>
      <c r="B797" s="501"/>
      <c r="C797" s="515"/>
      <c r="D797" s="297"/>
      <c r="E797" s="505"/>
      <c r="F797" s="395">
        <f>ROUND(IF('11. Type 1 Emp 2020 FTE'!$I$12=1,IF(E797/70*7&lt;40,E797/70*7/40,1),0),1)</f>
        <v>0</v>
      </c>
      <c r="G797" s="395">
        <f>ROUND(IF('11. Type 1 Emp 2020 FTE'!$I$12=2,IF(E797=0,0,IF(E797/70*7&lt;40,0.5,1)),0),1)</f>
        <v>0</v>
      </c>
    </row>
    <row r="798" spans="1:7" x14ac:dyDescent="0.25">
      <c r="A798" s="297">
        <f t="shared" si="12"/>
        <v>787</v>
      </c>
      <c r="B798" s="501"/>
      <c r="C798" s="515"/>
      <c r="D798" s="297"/>
      <c r="E798" s="505"/>
      <c r="F798" s="395">
        <f>ROUND(IF('11. Type 1 Emp 2020 FTE'!$I$12=1,IF(E798/70*7&lt;40,E798/70*7/40,1),0),1)</f>
        <v>0</v>
      </c>
      <c r="G798" s="395">
        <f>ROUND(IF('11. Type 1 Emp 2020 FTE'!$I$12=2,IF(E798=0,0,IF(E798/70*7&lt;40,0.5,1)),0),1)</f>
        <v>0</v>
      </c>
    </row>
    <row r="799" spans="1:7" x14ac:dyDescent="0.25">
      <c r="A799" s="297">
        <f t="shared" si="12"/>
        <v>788</v>
      </c>
      <c r="B799" s="501"/>
      <c r="C799" s="515"/>
      <c r="D799" s="297"/>
      <c r="E799" s="505"/>
      <c r="F799" s="395">
        <f>ROUND(IF('11. Type 1 Emp 2020 FTE'!$I$12=1,IF(E799/70*7&lt;40,E799/70*7/40,1),0),1)</f>
        <v>0</v>
      </c>
      <c r="G799" s="395">
        <f>ROUND(IF('11. Type 1 Emp 2020 FTE'!$I$12=2,IF(E799=0,0,IF(E799/70*7&lt;40,0.5,1)),0),1)</f>
        <v>0</v>
      </c>
    </row>
    <row r="800" spans="1:7" x14ac:dyDescent="0.25">
      <c r="A800" s="297">
        <f t="shared" si="12"/>
        <v>789</v>
      </c>
      <c r="B800" s="501"/>
      <c r="C800" s="515"/>
      <c r="D800" s="297"/>
      <c r="E800" s="505"/>
      <c r="F800" s="395">
        <f>ROUND(IF('11. Type 1 Emp 2020 FTE'!$I$12=1,IF(E800/70*7&lt;40,E800/70*7/40,1),0),1)</f>
        <v>0</v>
      </c>
      <c r="G800" s="395">
        <f>ROUND(IF('11. Type 1 Emp 2020 FTE'!$I$12=2,IF(E800=0,0,IF(E800/70*7&lt;40,0.5,1)),0),1)</f>
        <v>0</v>
      </c>
    </row>
    <row r="801" spans="1:7" x14ac:dyDescent="0.25">
      <c r="A801" s="297">
        <f t="shared" si="12"/>
        <v>790</v>
      </c>
      <c r="B801" s="501"/>
      <c r="C801" s="515"/>
      <c r="D801" s="297"/>
      <c r="E801" s="505"/>
      <c r="F801" s="395">
        <f>ROUND(IF('11. Type 1 Emp 2020 FTE'!$I$12=1,IF(E801/70*7&lt;40,E801/70*7/40,1),0),1)</f>
        <v>0</v>
      </c>
      <c r="G801" s="395">
        <f>ROUND(IF('11. Type 1 Emp 2020 FTE'!$I$12=2,IF(E801=0,0,IF(E801/70*7&lt;40,0.5,1)),0),1)</f>
        <v>0</v>
      </c>
    </row>
    <row r="802" spans="1:7" x14ac:dyDescent="0.25">
      <c r="A802" s="297">
        <f t="shared" si="12"/>
        <v>791</v>
      </c>
      <c r="B802" s="501"/>
      <c r="C802" s="515"/>
      <c r="D802" s="297"/>
      <c r="E802" s="505"/>
      <c r="F802" s="395">
        <f>ROUND(IF('11. Type 1 Emp 2020 FTE'!$I$12=1,IF(E802/70*7&lt;40,E802/70*7/40,1),0),1)</f>
        <v>0</v>
      </c>
      <c r="G802" s="395">
        <f>ROUND(IF('11. Type 1 Emp 2020 FTE'!$I$12=2,IF(E802=0,0,IF(E802/70*7&lt;40,0.5,1)),0),1)</f>
        <v>0</v>
      </c>
    </row>
    <row r="803" spans="1:7" x14ac:dyDescent="0.25">
      <c r="A803" s="297">
        <f t="shared" si="12"/>
        <v>792</v>
      </c>
      <c r="B803" s="501"/>
      <c r="C803" s="515"/>
      <c r="D803" s="297"/>
      <c r="E803" s="505"/>
      <c r="F803" s="395">
        <f>ROUND(IF('11. Type 1 Emp 2020 FTE'!$I$12=1,IF(E803/70*7&lt;40,E803/70*7/40,1),0),1)</f>
        <v>0</v>
      </c>
      <c r="G803" s="395">
        <f>ROUND(IF('11. Type 1 Emp 2020 FTE'!$I$12=2,IF(E803=0,0,IF(E803/70*7&lt;40,0.5,1)),0),1)</f>
        <v>0</v>
      </c>
    </row>
    <row r="804" spans="1:7" x14ac:dyDescent="0.25">
      <c r="A804" s="297">
        <f t="shared" si="12"/>
        <v>793</v>
      </c>
      <c r="B804" s="501"/>
      <c r="C804" s="515"/>
      <c r="D804" s="297"/>
      <c r="E804" s="505"/>
      <c r="F804" s="395">
        <f>ROUND(IF('11. Type 1 Emp 2020 FTE'!$I$12=1,IF(E804/70*7&lt;40,E804/70*7/40,1),0),1)</f>
        <v>0</v>
      </c>
      <c r="G804" s="395">
        <f>ROUND(IF('11. Type 1 Emp 2020 FTE'!$I$12=2,IF(E804=0,0,IF(E804/70*7&lt;40,0.5,1)),0),1)</f>
        <v>0</v>
      </c>
    </row>
    <row r="805" spans="1:7" x14ac:dyDescent="0.25">
      <c r="A805" s="297">
        <f t="shared" si="12"/>
        <v>794</v>
      </c>
      <c r="B805" s="501"/>
      <c r="C805" s="515"/>
      <c r="D805" s="297"/>
      <c r="E805" s="505"/>
      <c r="F805" s="395">
        <f>ROUND(IF('11. Type 1 Emp 2020 FTE'!$I$12=1,IF(E805/70*7&lt;40,E805/70*7/40,1),0),1)</f>
        <v>0</v>
      </c>
      <c r="G805" s="395">
        <f>ROUND(IF('11. Type 1 Emp 2020 FTE'!$I$12=2,IF(E805=0,0,IF(E805/70*7&lt;40,0.5,1)),0),1)</f>
        <v>0</v>
      </c>
    </row>
    <row r="806" spans="1:7" x14ac:dyDescent="0.25">
      <c r="A806" s="297">
        <f t="shared" si="12"/>
        <v>795</v>
      </c>
      <c r="B806" s="501"/>
      <c r="C806" s="515"/>
      <c r="D806" s="297"/>
      <c r="E806" s="505"/>
      <c r="F806" s="395">
        <f>ROUND(IF('11. Type 1 Emp 2020 FTE'!$I$12=1,IF(E806/70*7&lt;40,E806/70*7/40,1),0),1)</f>
        <v>0</v>
      </c>
      <c r="G806" s="395">
        <f>ROUND(IF('11. Type 1 Emp 2020 FTE'!$I$12=2,IF(E806=0,0,IF(E806/70*7&lt;40,0.5,1)),0),1)</f>
        <v>0</v>
      </c>
    </row>
    <row r="807" spans="1:7" x14ac:dyDescent="0.25">
      <c r="A807" s="297">
        <f t="shared" si="12"/>
        <v>796</v>
      </c>
      <c r="B807" s="501"/>
      <c r="C807" s="515"/>
      <c r="D807" s="297"/>
      <c r="E807" s="505"/>
      <c r="F807" s="395">
        <f>ROUND(IF('11. Type 1 Emp 2020 FTE'!$I$12=1,IF(E807/70*7&lt;40,E807/70*7/40,1),0),1)</f>
        <v>0</v>
      </c>
      <c r="G807" s="395">
        <f>ROUND(IF('11. Type 1 Emp 2020 FTE'!$I$12=2,IF(E807=0,0,IF(E807/70*7&lt;40,0.5,1)),0),1)</f>
        <v>0</v>
      </c>
    </row>
    <row r="808" spans="1:7" x14ac:dyDescent="0.25">
      <c r="A808" s="297">
        <f t="shared" si="12"/>
        <v>797</v>
      </c>
      <c r="B808" s="501"/>
      <c r="C808" s="515"/>
      <c r="D808" s="297"/>
      <c r="E808" s="505"/>
      <c r="F808" s="395">
        <f>ROUND(IF('11. Type 1 Emp 2020 FTE'!$I$12=1,IF(E808/70*7&lt;40,E808/70*7/40,1),0),1)</f>
        <v>0</v>
      </c>
      <c r="G808" s="395">
        <f>ROUND(IF('11. Type 1 Emp 2020 FTE'!$I$12=2,IF(E808=0,0,IF(E808/70*7&lt;40,0.5,1)),0),1)</f>
        <v>0</v>
      </c>
    </row>
    <row r="809" spans="1:7" x14ac:dyDescent="0.25">
      <c r="A809" s="297">
        <f t="shared" si="12"/>
        <v>798</v>
      </c>
      <c r="B809" s="501"/>
      <c r="C809" s="515"/>
      <c r="D809" s="297"/>
      <c r="E809" s="505"/>
      <c r="F809" s="395">
        <f>ROUND(IF('11. Type 1 Emp 2020 FTE'!$I$12=1,IF(E809/70*7&lt;40,E809/70*7/40,1),0),1)</f>
        <v>0</v>
      </c>
      <c r="G809" s="395">
        <f>ROUND(IF('11. Type 1 Emp 2020 FTE'!$I$12=2,IF(E809=0,0,IF(E809/70*7&lt;40,0.5,1)),0),1)</f>
        <v>0</v>
      </c>
    </row>
    <row r="810" spans="1:7" x14ac:dyDescent="0.25">
      <c r="A810" s="297">
        <f t="shared" si="12"/>
        <v>799</v>
      </c>
      <c r="B810" s="501"/>
      <c r="C810" s="515"/>
      <c r="D810" s="297"/>
      <c r="E810" s="505"/>
      <c r="F810" s="395">
        <f>ROUND(IF('11. Type 1 Emp 2020 FTE'!$I$12=1,IF(E810/70*7&lt;40,E810/70*7/40,1),0),1)</f>
        <v>0</v>
      </c>
      <c r="G810" s="395">
        <f>ROUND(IF('11. Type 1 Emp 2020 FTE'!$I$12=2,IF(E810=0,0,IF(E810/70*7&lt;40,0.5,1)),0),1)</f>
        <v>0</v>
      </c>
    </row>
    <row r="811" spans="1:7" x14ac:dyDescent="0.25">
      <c r="A811" s="297">
        <f t="shared" si="12"/>
        <v>800</v>
      </c>
      <c r="B811" s="501"/>
      <c r="C811" s="515"/>
      <c r="D811" s="297"/>
      <c r="E811" s="505"/>
      <c r="F811" s="395">
        <f>ROUND(IF('11. Type 1 Emp 2020 FTE'!$I$12=1,IF(E811/70*7&lt;40,E811/70*7/40,1),0),1)</f>
        <v>0</v>
      </c>
      <c r="G811" s="395">
        <f>ROUND(IF('11. Type 1 Emp 2020 FTE'!$I$12=2,IF(E811=0,0,IF(E811/70*7&lt;40,0.5,1)),0),1)</f>
        <v>0</v>
      </c>
    </row>
    <row r="812" spans="1:7" x14ac:dyDescent="0.25">
      <c r="A812" s="297">
        <f t="shared" si="12"/>
        <v>801</v>
      </c>
      <c r="B812" s="501"/>
      <c r="C812" s="515"/>
      <c r="D812" s="297"/>
      <c r="E812" s="505"/>
      <c r="F812" s="395">
        <f>ROUND(IF('11. Type 1 Emp 2020 FTE'!$I$12=1,IF(E812/70*7&lt;40,E812/70*7/40,1),0),1)</f>
        <v>0</v>
      </c>
      <c r="G812" s="395">
        <f>ROUND(IF('11. Type 1 Emp 2020 FTE'!$I$12=2,IF(E812=0,0,IF(E812/70*7&lt;40,0.5,1)),0),1)</f>
        <v>0</v>
      </c>
    </row>
    <row r="813" spans="1:7" x14ac:dyDescent="0.25">
      <c r="A813" s="297">
        <f t="shared" si="12"/>
        <v>802</v>
      </c>
      <c r="B813" s="501"/>
      <c r="C813" s="515"/>
      <c r="D813" s="297"/>
      <c r="E813" s="505"/>
      <c r="F813" s="395">
        <f>ROUND(IF('11. Type 1 Emp 2020 FTE'!$I$12=1,IF(E813/70*7&lt;40,E813/70*7/40,1),0),1)</f>
        <v>0</v>
      </c>
      <c r="G813" s="395">
        <f>ROUND(IF('11. Type 1 Emp 2020 FTE'!$I$12=2,IF(E813=0,0,IF(E813/70*7&lt;40,0.5,1)),0),1)</f>
        <v>0</v>
      </c>
    </row>
    <row r="814" spans="1:7" x14ac:dyDescent="0.25">
      <c r="A814" s="297">
        <f t="shared" si="12"/>
        <v>803</v>
      </c>
      <c r="B814" s="501"/>
      <c r="C814" s="515"/>
      <c r="D814" s="297"/>
      <c r="E814" s="505"/>
      <c r="F814" s="395">
        <f>ROUND(IF('11. Type 1 Emp 2020 FTE'!$I$12=1,IF(E814/70*7&lt;40,E814/70*7/40,1),0),1)</f>
        <v>0</v>
      </c>
      <c r="G814" s="395">
        <f>ROUND(IF('11. Type 1 Emp 2020 FTE'!$I$12=2,IF(E814=0,0,IF(E814/70*7&lt;40,0.5,1)),0),1)</f>
        <v>0</v>
      </c>
    </row>
    <row r="815" spans="1:7" x14ac:dyDescent="0.25">
      <c r="A815" s="297">
        <f t="shared" si="12"/>
        <v>804</v>
      </c>
      <c r="B815" s="501"/>
      <c r="C815" s="515"/>
      <c r="D815" s="297"/>
      <c r="E815" s="505"/>
      <c r="F815" s="395">
        <f>ROUND(IF('11. Type 1 Emp 2020 FTE'!$I$12=1,IF(E815/70*7&lt;40,E815/70*7/40,1),0),1)</f>
        <v>0</v>
      </c>
      <c r="G815" s="395">
        <f>ROUND(IF('11. Type 1 Emp 2020 FTE'!$I$12=2,IF(E815=0,0,IF(E815/70*7&lt;40,0.5,1)),0),1)</f>
        <v>0</v>
      </c>
    </row>
    <row r="816" spans="1:7" x14ac:dyDescent="0.25">
      <c r="A816" s="297">
        <f t="shared" si="12"/>
        <v>805</v>
      </c>
      <c r="B816" s="501"/>
      <c r="C816" s="515"/>
      <c r="D816" s="297"/>
      <c r="E816" s="505"/>
      <c r="F816" s="395">
        <f>ROUND(IF('11. Type 1 Emp 2020 FTE'!$I$12=1,IF(E816/70*7&lt;40,E816/70*7/40,1),0),1)</f>
        <v>0</v>
      </c>
      <c r="G816" s="395">
        <f>ROUND(IF('11. Type 1 Emp 2020 FTE'!$I$12=2,IF(E816=0,0,IF(E816/70*7&lt;40,0.5,1)),0),1)</f>
        <v>0</v>
      </c>
    </row>
    <row r="817" spans="1:7" x14ac:dyDescent="0.25">
      <c r="A817" s="297">
        <f t="shared" si="12"/>
        <v>806</v>
      </c>
      <c r="B817" s="501"/>
      <c r="C817" s="515"/>
      <c r="D817" s="297"/>
      <c r="E817" s="505"/>
      <c r="F817" s="395">
        <f>ROUND(IF('11. Type 1 Emp 2020 FTE'!$I$12=1,IF(E817/70*7&lt;40,E817/70*7/40,1),0),1)</f>
        <v>0</v>
      </c>
      <c r="G817" s="395">
        <f>ROUND(IF('11. Type 1 Emp 2020 FTE'!$I$12=2,IF(E817=0,0,IF(E817/70*7&lt;40,0.5,1)),0),1)</f>
        <v>0</v>
      </c>
    </row>
    <row r="818" spans="1:7" x14ac:dyDescent="0.25">
      <c r="A818" s="297">
        <f t="shared" si="12"/>
        <v>807</v>
      </c>
      <c r="B818" s="501"/>
      <c r="C818" s="515"/>
      <c r="D818" s="297"/>
      <c r="E818" s="505"/>
      <c r="F818" s="395">
        <f>ROUND(IF('11. Type 1 Emp 2020 FTE'!$I$12=1,IF(E818/70*7&lt;40,E818/70*7/40,1),0),1)</f>
        <v>0</v>
      </c>
      <c r="G818" s="395">
        <f>ROUND(IF('11. Type 1 Emp 2020 FTE'!$I$12=2,IF(E818=0,0,IF(E818/70*7&lt;40,0.5,1)),0),1)</f>
        <v>0</v>
      </c>
    </row>
    <row r="819" spans="1:7" x14ac:dyDescent="0.25">
      <c r="A819" s="297">
        <f t="shared" si="12"/>
        <v>808</v>
      </c>
      <c r="B819" s="501"/>
      <c r="C819" s="515"/>
      <c r="D819" s="297"/>
      <c r="E819" s="505"/>
      <c r="F819" s="395">
        <f>ROUND(IF('11. Type 1 Emp 2020 FTE'!$I$12=1,IF(E819/70*7&lt;40,E819/70*7/40,1),0),1)</f>
        <v>0</v>
      </c>
      <c r="G819" s="395">
        <f>ROUND(IF('11. Type 1 Emp 2020 FTE'!$I$12=2,IF(E819=0,0,IF(E819/70*7&lt;40,0.5,1)),0),1)</f>
        <v>0</v>
      </c>
    </row>
    <row r="820" spans="1:7" x14ac:dyDescent="0.25">
      <c r="A820" s="297">
        <f t="shared" si="12"/>
        <v>809</v>
      </c>
      <c r="B820" s="501"/>
      <c r="C820" s="515"/>
      <c r="D820" s="297"/>
      <c r="E820" s="505"/>
      <c r="F820" s="395">
        <f>ROUND(IF('11. Type 1 Emp 2020 FTE'!$I$12=1,IF(E820/70*7&lt;40,E820/70*7/40,1),0),1)</f>
        <v>0</v>
      </c>
      <c r="G820" s="395">
        <f>ROUND(IF('11. Type 1 Emp 2020 FTE'!$I$12=2,IF(E820=0,0,IF(E820/70*7&lt;40,0.5,1)),0),1)</f>
        <v>0</v>
      </c>
    </row>
    <row r="821" spans="1:7" x14ac:dyDescent="0.25">
      <c r="A821" s="297">
        <f t="shared" si="12"/>
        <v>810</v>
      </c>
      <c r="B821" s="501"/>
      <c r="C821" s="515"/>
      <c r="D821" s="297"/>
      <c r="E821" s="505"/>
      <c r="F821" s="395">
        <f>ROUND(IF('11. Type 1 Emp 2020 FTE'!$I$12=1,IF(E821/70*7&lt;40,E821/70*7/40,1),0),1)</f>
        <v>0</v>
      </c>
      <c r="G821" s="395">
        <f>ROUND(IF('11. Type 1 Emp 2020 FTE'!$I$12=2,IF(E821=0,0,IF(E821/70*7&lt;40,0.5,1)),0),1)</f>
        <v>0</v>
      </c>
    </row>
    <row r="822" spans="1:7" x14ac:dyDescent="0.25">
      <c r="A822" s="297">
        <f t="shared" si="12"/>
        <v>811</v>
      </c>
      <c r="B822" s="501"/>
      <c r="C822" s="515"/>
      <c r="D822" s="297"/>
      <c r="E822" s="505"/>
      <c r="F822" s="395">
        <f>ROUND(IF('11. Type 1 Emp 2020 FTE'!$I$12=1,IF(E822/70*7&lt;40,E822/70*7/40,1),0),1)</f>
        <v>0</v>
      </c>
      <c r="G822" s="395">
        <f>ROUND(IF('11. Type 1 Emp 2020 FTE'!$I$12=2,IF(E822=0,0,IF(E822/70*7&lt;40,0.5,1)),0),1)</f>
        <v>0</v>
      </c>
    </row>
    <row r="823" spans="1:7" x14ac:dyDescent="0.25">
      <c r="A823" s="297">
        <f t="shared" si="12"/>
        <v>812</v>
      </c>
      <c r="B823" s="501"/>
      <c r="C823" s="515"/>
      <c r="D823" s="297"/>
      <c r="E823" s="505"/>
      <c r="F823" s="395">
        <f>ROUND(IF('11. Type 1 Emp 2020 FTE'!$I$12=1,IF(E823/70*7&lt;40,E823/70*7/40,1),0),1)</f>
        <v>0</v>
      </c>
      <c r="G823" s="395">
        <f>ROUND(IF('11. Type 1 Emp 2020 FTE'!$I$12=2,IF(E823=0,0,IF(E823/70*7&lt;40,0.5,1)),0),1)</f>
        <v>0</v>
      </c>
    </row>
    <row r="824" spans="1:7" x14ac:dyDescent="0.25">
      <c r="A824" s="297">
        <f t="shared" si="12"/>
        <v>813</v>
      </c>
      <c r="B824" s="501"/>
      <c r="C824" s="515"/>
      <c r="D824" s="297"/>
      <c r="E824" s="505"/>
      <c r="F824" s="395">
        <f>ROUND(IF('11. Type 1 Emp 2020 FTE'!$I$12=1,IF(E824/70*7&lt;40,E824/70*7/40,1),0),1)</f>
        <v>0</v>
      </c>
      <c r="G824" s="395">
        <f>ROUND(IF('11. Type 1 Emp 2020 FTE'!$I$12=2,IF(E824=0,0,IF(E824/70*7&lt;40,0.5,1)),0),1)</f>
        <v>0</v>
      </c>
    </row>
    <row r="825" spans="1:7" x14ac:dyDescent="0.25">
      <c r="A825" s="297">
        <f t="shared" si="12"/>
        <v>814</v>
      </c>
      <c r="B825" s="501"/>
      <c r="C825" s="515"/>
      <c r="D825" s="297"/>
      <c r="E825" s="505"/>
      <c r="F825" s="395">
        <f>ROUND(IF('11. Type 1 Emp 2020 FTE'!$I$12=1,IF(E825/70*7&lt;40,E825/70*7/40,1),0),1)</f>
        <v>0</v>
      </c>
      <c r="G825" s="395">
        <f>ROUND(IF('11. Type 1 Emp 2020 FTE'!$I$12=2,IF(E825=0,0,IF(E825/70*7&lt;40,0.5,1)),0),1)</f>
        <v>0</v>
      </c>
    </row>
    <row r="826" spans="1:7" x14ac:dyDescent="0.25">
      <c r="A826" s="297">
        <f t="shared" si="12"/>
        <v>815</v>
      </c>
      <c r="B826" s="501"/>
      <c r="C826" s="515"/>
      <c r="D826" s="297"/>
      <c r="E826" s="505"/>
      <c r="F826" s="395">
        <f>ROUND(IF('11. Type 1 Emp 2020 FTE'!$I$12=1,IF(E826/70*7&lt;40,E826/70*7/40,1),0),1)</f>
        <v>0</v>
      </c>
      <c r="G826" s="395">
        <f>ROUND(IF('11. Type 1 Emp 2020 FTE'!$I$12=2,IF(E826=0,0,IF(E826/70*7&lt;40,0.5,1)),0),1)</f>
        <v>0</v>
      </c>
    </row>
    <row r="827" spans="1:7" x14ac:dyDescent="0.25">
      <c r="A827" s="297">
        <f t="shared" si="12"/>
        <v>816</v>
      </c>
      <c r="B827" s="501"/>
      <c r="C827" s="515"/>
      <c r="D827" s="297"/>
      <c r="E827" s="505"/>
      <c r="F827" s="395">
        <f>ROUND(IF('11. Type 1 Emp 2020 FTE'!$I$12=1,IF(E827/70*7&lt;40,E827/70*7/40,1),0),1)</f>
        <v>0</v>
      </c>
      <c r="G827" s="395">
        <f>ROUND(IF('11. Type 1 Emp 2020 FTE'!$I$12=2,IF(E827=0,0,IF(E827/70*7&lt;40,0.5,1)),0),1)</f>
        <v>0</v>
      </c>
    </row>
    <row r="828" spans="1:7" x14ac:dyDescent="0.25">
      <c r="A828" s="297">
        <f t="shared" si="12"/>
        <v>817</v>
      </c>
      <c r="B828" s="501"/>
      <c r="C828" s="515"/>
      <c r="D828" s="297"/>
      <c r="E828" s="505"/>
      <c r="F828" s="395">
        <f>ROUND(IF('11. Type 1 Emp 2020 FTE'!$I$12=1,IF(E828/70*7&lt;40,E828/70*7/40,1),0),1)</f>
        <v>0</v>
      </c>
      <c r="G828" s="395">
        <f>ROUND(IF('11. Type 1 Emp 2020 FTE'!$I$12=2,IF(E828=0,0,IF(E828/70*7&lt;40,0.5,1)),0),1)</f>
        <v>0</v>
      </c>
    </row>
    <row r="829" spans="1:7" x14ac:dyDescent="0.25">
      <c r="A829" s="297">
        <f t="shared" si="12"/>
        <v>818</v>
      </c>
      <c r="B829" s="501"/>
      <c r="C829" s="515"/>
      <c r="D829" s="297"/>
      <c r="E829" s="505"/>
      <c r="F829" s="395">
        <f>ROUND(IF('11. Type 1 Emp 2020 FTE'!$I$12=1,IF(E829/70*7&lt;40,E829/70*7/40,1),0),1)</f>
        <v>0</v>
      </c>
      <c r="G829" s="395">
        <f>ROUND(IF('11. Type 1 Emp 2020 FTE'!$I$12=2,IF(E829=0,0,IF(E829/70*7&lt;40,0.5,1)),0),1)</f>
        <v>0</v>
      </c>
    </row>
    <row r="830" spans="1:7" x14ac:dyDescent="0.25">
      <c r="A830" s="297">
        <f t="shared" si="12"/>
        <v>819</v>
      </c>
      <c r="B830" s="501"/>
      <c r="C830" s="515"/>
      <c r="D830" s="297"/>
      <c r="E830" s="505"/>
      <c r="F830" s="395">
        <f>ROUND(IF('11. Type 1 Emp 2020 FTE'!$I$12=1,IF(E830/70*7&lt;40,E830/70*7/40,1),0),1)</f>
        <v>0</v>
      </c>
      <c r="G830" s="395">
        <f>ROUND(IF('11. Type 1 Emp 2020 FTE'!$I$12=2,IF(E830=0,0,IF(E830/70*7&lt;40,0.5,1)),0),1)</f>
        <v>0</v>
      </c>
    </row>
    <row r="831" spans="1:7" x14ac:dyDescent="0.25">
      <c r="A831" s="297">
        <f t="shared" si="12"/>
        <v>820</v>
      </c>
      <c r="B831" s="501"/>
      <c r="C831" s="515"/>
      <c r="D831" s="297"/>
      <c r="E831" s="505"/>
      <c r="F831" s="395">
        <f>ROUND(IF('11. Type 1 Emp 2020 FTE'!$I$12=1,IF(E831/70*7&lt;40,E831/70*7/40,1),0),1)</f>
        <v>0</v>
      </c>
      <c r="G831" s="395">
        <f>ROUND(IF('11. Type 1 Emp 2020 FTE'!$I$12=2,IF(E831=0,0,IF(E831/70*7&lt;40,0.5,1)),0),1)</f>
        <v>0</v>
      </c>
    </row>
    <row r="832" spans="1:7" x14ac:dyDescent="0.25">
      <c r="A832" s="297">
        <f t="shared" si="12"/>
        <v>821</v>
      </c>
      <c r="B832" s="501"/>
      <c r="C832" s="515"/>
      <c r="D832" s="297"/>
      <c r="E832" s="505"/>
      <c r="F832" s="395">
        <f>ROUND(IF('11. Type 1 Emp 2020 FTE'!$I$12=1,IF(E832/70*7&lt;40,E832/70*7/40,1),0),1)</f>
        <v>0</v>
      </c>
      <c r="G832" s="395">
        <f>ROUND(IF('11. Type 1 Emp 2020 FTE'!$I$12=2,IF(E832=0,0,IF(E832/70*7&lt;40,0.5,1)),0),1)</f>
        <v>0</v>
      </c>
    </row>
    <row r="833" spans="1:7" x14ac:dyDescent="0.25">
      <c r="A833" s="297">
        <f t="shared" si="12"/>
        <v>822</v>
      </c>
      <c r="B833" s="501"/>
      <c r="C833" s="515"/>
      <c r="D833" s="297"/>
      <c r="E833" s="505"/>
      <c r="F833" s="395">
        <f>ROUND(IF('11. Type 1 Emp 2020 FTE'!$I$12=1,IF(E833/70*7&lt;40,E833/70*7/40,1),0),1)</f>
        <v>0</v>
      </c>
      <c r="G833" s="395">
        <f>ROUND(IF('11. Type 1 Emp 2020 FTE'!$I$12=2,IF(E833=0,0,IF(E833/70*7&lt;40,0.5,1)),0),1)</f>
        <v>0</v>
      </c>
    </row>
    <row r="834" spans="1:7" x14ac:dyDescent="0.25">
      <c r="A834" s="297">
        <f t="shared" si="12"/>
        <v>823</v>
      </c>
      <c r="B834" s="501"/>
      <c r="C834" s="515"/>
      <c r="D834" s="297"/>
      <c r="E834" s="505"/>
      <c r="F834" s="395">
        <f>ROUND(IF('11. Type 1 Emp 2020 FTE'!$I$12=1,IF(E834/70*7&lt;40,E834/70*7/40,1),0),1)</f>
        <v>0</v>
      </c>
      <c r="G834" s="395">
        <f>ROUND(IF('11. Type 1 Emp 2020 FTE'!$I$12=2,IF(E834=0,0,IF(E834/70*7&lt;40,0.5,1)),0),1)</f>
        <v>0</v>
      </c>
    </row>
    <row r="835" spans="1:7" x14ac:dyDescent="0.25">
      <c r="A835" s="297">
        <f t="shared" si="12"/>
        <v>824</v>
      </c>
      <c r="B835" s="501"/>
      <c r="C835" s="515"/>
      <c r="D835" s="297"/>
      <c r="E835" s="505"/>
      <c r="F835" s="395">
        <f>ROUND(IF('11. Type 1 Emp 2020 FTE'!$I$12=1,IF(E835/70*7&lt;40,E835/70*7/40,1),0),1)</f>
        <v>0</v>
      </c>
      <c r="G835" s="395">
        <f>ROUND(IF('11. Type 1 Emp 2020 FTE'!$I$12=2,IF(E835=0,0,IF(E835/70*7&lt;40,0.5,1)),0),1)</f>
        <v>0</v>
      </c>
    </row>
    <row r="836" spans="1:7" x14ac:dyDescent="0.25">
      <c r="A836" s="297">
        <f t="shared" si="12"/>
        <v>825</v>
      </c>
      <c r="B836" s="501"/>
      <c r="C836" s="515"/>
      <c r="D836" s="297"/>
      <c r="E836" s="505"/>
      <c r="F836" s="395">
        <f>ROUND(IF('11. Type 1 Emp 2020 FTE'!$I$12=1,IF(E836/70*7&lt;40,E836/70*7/40,1),0),1)</f>
        <v>0</v>
      </c>
      <c r="G836" s="395">
        <f>ROUND(IF('11. Type 1 Emp 2020 FTE'!$I$12=2,IF(E836=0,0,IF(E836/70*7&lt;40,0.5,1)),0),1)</f>
        <v>0</v>
      </c>
    </row>
    <row r="837" spans="1:7" x14ac:dyDescent="0.25">
      <c r="A837" s="297">
        <f t="shared" si="12"/>
        <v>826</v>
      </c>
      <c r="B837" s="501"/>
      <c r="C837" s="515"/>
      <c r="D837" s="297"/>
      <c r="E837" s="505"/>
      <c r="F837" s="395">
        <f>ROUND(IF('11. Type 1 Emp 2020 FTE'!$I$12=1,IF(E837/70*7&lt;40,E837/70*7/40,1),0),1)</f>
        <v>0</v>
      </c>
      <c r="G837" s="395">
        <f>ROUND(IF('11. Type 1 Emp 2020 FTE'!$I$12=2,IF(E837=0,0,IF(E837/70*7&lt;40,0.5,1)),0),1)</f>
        <v>0</v>
      </c>
    </row>
    <row r="838" spans="1:7" x14ac:dyDescent="0.25">
      <c r="A838" s="297">
        <f t="shared" si="12"/>
        <v>827</v>
      </c>
      <c r="B838" s="501"/>
      <c r="C838" s="515"/>
      <c r="D838" s="297"/>
      <c r="E838" s="505"/>
      <c r="F838" s="395">
        <f>ROUND(IF('11. Type 1 Emp 2020 FTE'!$I$12=1,IF(E838/70*7&lt;40,E838/70*7/40,1),0),1)</f>
        <v>0</v>
      </c>
      <c r="G838" s="395">
        <f>ROUND(IF('11. Type 1 Emp 2020 FTE'!$I$12=2,IF(E838=0,0,IF(E838/70*7&lt;40,0.5,1)),0),1)</f>
        <v>0</v>
      </c>
    </row>
    <row r="839" spans="1:7" x14ac:dyDescent="0.25">
      <c r="A839" s="297">
        <f t="shared" si="12"/>
        <v>828</v>
      </c>
      <c r="B839" s="501"/>
      <c r="C839" s="515"/>
      <c r="D839" s="297"/>
      <c r="E839" s="505"/>
      <c r="F839" s="395">
        <f>ROUND(IF('11. Type 1 Emp 2020 FTE'!$I$12=1,IF(E839/70*7&lt;40,E839/70*7/40,1),0),1)</f>
        <v>0</v>
      </c>
      <c r="G839" s="395">
        <f>ROUND(IF('11. Type 1 Emp 2020 FTE'!$I$12=2,IF(E839=0,0,IF(E839/70*7&lt;40,0.5,1)),0),1)</f>
        <v>0</v>
      </c>
    </row>
    <row r="840" spans="1:7" x14ac:dyDescent="0.25">
      <c r="A840" s="297">
        <f t="shared" si="12"/>
        <v>829</v>
      </c>
      <c r="B840" s="501"/>
      <c r="C840" s="515"/>
      <c r="D840" s="297"/>
      <c r="E840" s="505"/>
      <c r="F840" s="395">
        <f>ROUND(IF('11. Type 1 Emp 2020 FTE'!$I$12=1,IF(E840/70*7&lt;40,E840/70*7/40,1),0),1)</f>
        <v>0</v>
      </c>
      <c r="G840" s="395">
        <f>ROUND(IF('11. Type 1 Emp 2020 FTE'!$I$12=2,IF(E840=0,0,IF(E840/70*7&lt;40,0.5,1)),0),1)</f>
        <v>0</v>
      </c>
    </row>
    <row r="841" spans="1:7" x14ac:dyDescent="0.25">
      <c r="A841" s="297">
        <f t="shared" si="12"/>
        <v>830</v>
      </c>
      <c r="B841" s="501"/>
      <c r="C841" s="515"/>
      <c r="D841" s="297"/>
      <c r="E841" s="505"/>
      <c r="F841" s="395">
        <f>ROUND(IF('11. Type 1 Emp 2020 FTE'!$I$12=1,IF(E841/70*7&lt;40,E841/70*7/40,1),0),1)</f>
        <v>0</v>
      </c>
      <c r="G841" s="395">
        <f>ROUND(IF('11. Type 1 Emp 2020 FTE'!$I$12=2,IF(E841=0,0,IF(E841/70*7&lt;40,0.5,1)),0),1)</f>
        <v>0</v>
      </c>
    </row>
    <row r="842" spans="1:7" x14ac:dyDescent="0.25">
      <c r="A842" s="297">
        <f t="shared" si="12"/>
        <v>831</v>
      </c>
      <c r="B842" s="501"/>
      <c r="C842" s="515"/>
      <c r="D842" s="297"/>
      <c r="E842" s="505"/>
      <c r="F842" s="395">
        <f>ROUND(IF('11. Type 1 Emp 2020 FTE'!$I$12=1,IF(E842/70*7&lt;40,E842/70*7/40,1),0),1)</f>
        <v>0</v>
      </c>
      <c r="G842" s="395">
        <f>ROUND(IF('11. Type 1 Emp 2020 FTE'!$I$12=2,IF(E842=0,0,IF(E842/70*7&lt;40,0.5,1)),0),1)</f>
        <v>0</v>
      </c>
    </row>
    <row r="843" spans="1:7" x14ac:dyDescent="0.25">
      <c r="A843" s="297">
        <f t="shared" si="12"/>
        <v>832</v>
      </c>
      <c r="B843" s="501"/>
      <c r="C843" s="515"/>
      <c r="D843" s="297"/>
      <c r="E843" s="505"/>
      <c r="F843" s="395">
        <f>ROUND(IF('11. Type 1 Emp 2020 FTE'!$I$12=1,IF(E843/70*7&lt;40,E843/70*7/40,1),0),1)</f>
        <v>0</v>
      </c>
      <c r="G843" s="395">
        <f>ROUND(IF('11. Type 1 Emp 2020 FTE'!$I$12=2,IF(E843=0,0,IF(E843/70*7&lt;40,0.5,1)),0),1)</f>
        <v>0</v>
      </c>
    </row>
    <row r="844" spans="1:7" x14ac:dyDescent="0.25">
      <c r="A844" s="297">
        <f t="shared" si="12"/>
        <v>833</v>
      </c>
      <c r="B844" s="501"/>
      <c r="C844" s="515"/>
      <c r="D844" s="297"/>
      <c r="E844" s="505"/>
      <c r="F844" s="395">
        <f>ROUND(IF('11. Type 1 Emp 2020 FTE'!$I$12=1,IF(E844/70*7&lt;40,E844/70*7/40,1),0),1)</f>
        <v>0</v>
      </c>
      <c r="G844" s="395">
        <f>ROUND(IF('11. Type 1 Emp 2020 FTE'!$I$12=2,IF(E844=0,0,IF(E844/70*7&lt;40,0.5,1)),0),1)</f>
        <v>0</v>
      </c>
    </row>
    <row r="845" spans="1:7" x14ac:dyDescent="0.25">
      <c r="A845" s="297">
        <f t="shared" si="12"/>
        <v>834</v>
      </c>
      <c r="B845" s="501"/>
      <c r="C845" s="515"/>
      <c r="D845" s="297"/>
      <c r="E845" s="505"/>
      <c r="F845" s="395">
        <f>ROUND(IF('11. Type 1 Emp 2020 FTE'!$I$12=1,IF(E845/70*7&lt;40,E845/70*7/40,1),0),1)</f>
        <v>0</v>
      </c>
      <c r="G845" s="395">
        <f>ROUND(IF('11. Type 1 Emp 2020 FTE'!$I$12=2,IF(E845=0,0,IF(E845/70*7&lt;40,0.5,1)),0),1)</f>
        <v>0</v>
      </c>
    </row>
    <row r="846" spans="1:7" x14ac:dyDescent="0.25">
      <c r="A846" s="297">
        <f t="shared" ref="A846:A909" si="13">+A845+1</f>
        <v>835</v>
      </c>
      <c r="B846" s="501"/>
      <c r="C846" s="515"/>
      <c r="D846" s="297"/>
      <c r="E846" s="505"/>
      <c r="F846" s="395">
        <f>ROUND(IF('11. Type 1 Emp 2020 FTE'!$I$12=1,IF(E846/70*7&lt;40,E846/70*7/40,1),0),1)</f>
        <v>0</v>
      </c>
      <c r="G846" s="395">
        <f>ROUND(IF('11. Type 1 Emp 2020 FTE'!$I$12=2,IF(E846=0,0,IF(E846/70*7&lt;40,0.5,1)),0),1)</f>
        <v>0</v>
      </c>
    </row>
    <row r="847" spans="1:7" x14ac:dyDescent="0.25">
      <c r="A847" s="297">
        <f t="shared" si="13"/>
        <v>836</v>
      </c>
      <c r="B847" s="501"/>
      <c r="C847" s="515"/>
      <c r="D847" s="297"/>
      <c r="E847" s="505"/>
      <c r="F847" s="395">
        <f>ROUND(IF('11. Type 1 Emp 2020 FTE'!$I$12=1,IF(E847/70*7&lt;40,E847/70*7/40,1),0),1)</f>
        <v>0</v>
      </c>
      <c r="G847" s="395">
        <f>ROUND(IF('11. Type 1 Emp 2020 FTE'!$I$12=2,IF(E847=0,0,IF(E847/70*7&lt;40,0.5,1)),0),1)</f>
        <v>0</v>
      </c>
    </row>
    <row r="848" spans="1:7" x14ac:dyDescent="0.25">
      <c r="A848" s="297">
        <f t="shared" si="13"/>
        <v>837</v>
      </c>
      <c r="B848" s="501"/>
      <c r="C848" s="515"/>
      <c r="D848" s="297"/>
      <c r="E848" s="505"/>
      <c r="F848" s="395">
        <f>ROUND(IF('11. Type 1 Emp 2020 FTE'!$I$12=1,IF(E848/70*7&lt;40,E848/70*7/40,1),0),1)</f>
        <v>0</v>
      </c>
      <c r="G848" s="395">
        <f>ROUND(IF('11. Type 1 Emp 2020 FTE'!$I$12=2,IF(E848=0,0,IF(E848/70*7&lt;40,0.5,1)),0),1)</f>
        <v>0</v>
      </c>
    </row>
    <row r="849" spans="1:7" x14ac:dyDescent="0.25">
      <c r="A849" s="297">
        <f t="shared" si="13"/>
        <v>838</v>
      </c>
      <c r="B849" s="501"/>
      <c r="C849" s="515"/>
      <c r="D849" s="297"/>
      <c r="E849" s="505"/>
      <c r="F849" s="395">
        <f>ROUND(IF('11. Type 1 Emp 2020 FTE'!$I$12=1,IF(E849/70*7&lt;40,E849/70*7/40,1),0),1)</f>
        <v>0</v>
      </c>
      <c r="G849" s="395">
        <f>ROUND(IF('11. Type 1 Emp 2020 FTE'!$I$12=2,IF(E849=0,0,IF(E849/70*7&lt;40,0.5,1)),0),1)</f>
        <v>0</v>
      </c>
    </row>
    <row r="850" spans="1:7" x14ac:dyDescent="0.25">
      <c r="A850" s="297">
        <f t="shared" si="13"/>
        <v>839</v>
      </c>
      <c r="B850" s="501"/>
      <c r="C850" s="515"/>
      <c r="D850" s="297"/>
      <c r="E850" s="505"/>
      <c r="F850" s="395">
        <f>ROUND(IF('11. Type 1 Emp 2020 FTE'!$I$12=1,IF(E850/70*7&lt;40,E850/70*7/40,1),0),1)</f>
        <v>0</v>
      </c>
      <c r="G850" s="395">
        <f>ROUND(IF('11. Type 1 Emp 2020 FTE'!$I$12=2,IF(E850=0,0,IF(E850/70*7&lt;40,0.5,1)),0),1)</f>
        <v>0</v>
      </c>
    </row>
    <row r="851" spans="1:7" x14ac:dyDescent="0.25">
      <c r="A851" s="297">
        <f t="shared" si="13"/>
        <v>840</v>
      </c>
      <c r="B851" s="501"/>
      <c r="C851" s="515"/>
      <c r="D851" s="297"/>
      <c r="E851" s="505"/>
      <c r="F851" s="395">
        <f>ROUND(IF('11. Type 1 Emp 2020 FTE'!$I$12=1,IF(E851/70*7&lt;40,E851/70*7/40,1),0),1)</f>
        <v>0</v>
      </c>
      <c r="G851" s="395">
        <f>ROUND(IF('11. Type 1 Emp 2020 FTE'!$I$12=2,IF(E851=0,0,IF(E851/70*7&lt;40,0.5,1)),0),1)</f>
        <v>0</v>
      </c>
    </row>
    <row r="852" spans="1:7" x14ac:dyDescent="0.25">
      <c r="A852" s="297">
        <f t="shared" si="13"/>
        <v>841</v>
      </c>
      <c r="B852" s="501"/>
      <c r="C852" s="515"/>
      <c r="D852" s="297"/>
      <c r="E852" s="505"/>
      <c r="F852" s="395">
        <f>ROUND(IF('11. Type 1 Emp 2020 FTE'!$I$12=1,IF(E852/70*7&lt;40,E852/70*7/40,1),0),1)</f>
        <v>0</v>
      </c>
      <c r="G852" s="395">
        <f>ROUND(IF('11. Type 1 Emp 2020 FTE'!$I$12=2,IF(E852=0,0,IF(E852/70*7&lt;40,0.5,1)),0),1)</f>
        <v>0</v>
      </c>
    </row>
    <row r="853" spans="1:7" x14ac:dyDescent="0.25">
      <c r="A853" s="297">
        <f t="shared" si="13"/>
        <v>842</v>
      </c>
      <c r="B853" s="501"/>
      <c r="C853" s="515"/>
      <c r="D853" s="297"/>
      <c r="E853" s="505"/>
      <c r="F853" s="395">
        <f>ROUND(IF('11. Type 1 Emp 2020 FTE'!$I$12=1,IF(E853/70*7&lt;40,E853/70*7/40,1),0),1)</f>
        <v>0</v>
      </c>
      <c r="G853" s="395">
        <f>ROUND(IF('11. Type 1 Emp 2020 FTE'!$I$12=2,IF(E853=0,0,IF(E853/70*7&lt;40,0.5,1)),0),1)</f>
        <v>0</v>
      </c>
    </row>
    <row r="854" spans="1:7" x14ac:dyDescent="0.25">
      <c r="A854" s="297">
        <f t="shared" si="13"/>
        <v>843</v>
      </c>
      <c r="B854" s="501"/>
      <c r="C854" s="515"/>
      <c r="D854" s="297"/>
      <c r="E854" s="505"/>
      <c r="F854" s="395">
        <f>ROUND(IF('11. Type 1 Emp 2020 FTE'!$I$12=1,IF(E854/70*7&lt;40,E854/70*7/40,1),0),1)</f>
        <v>0</v>
      </c>
      <c r="G854" s="395">
        <f>ROUND(IF('11. Type 1 Emp 2020 FTE'!$I$12=2,IF(E854=0,0,IF(E854/70*7&lt;40,0.5,1)),0),1)</f>
        <v>0</v>
      </c>
    </row>
    <row r="855" spans="1:7" x14ac:dyDescent="0.25">
      <c r="A855" s="297">
        <f t="shared" si="13"/>
        <v>844</v>
      </c>
      <c r="B855" s="501"/>
      <c r="C855" s="515"/>
      <c r="D855" s="297"/>
      <c r="E855" s="505"/>
      <c r="F855" s="395">
        <f>ROUND(IF('11. Type 1 Emp 2020 FTE'!$I$12=1,IF(E855/70*7&lt;40,E855/70*7/40,1),0),1)</f>
        <v>0</v>
      </c>
      <c r="G855" s="395">
        <f>ROUND(IF('11. Type 1 Emp 2020 FTE'!$I$12=2,IF(E855=0,0,IF(E855/70*7&lt;40,0.5,1)),0),1)</f>
        <v>0</v>
      </c>
    </row>
    <row r="856" spans="1:7" x14ac:dyDescent="0.25">
      <c r="A856" s="297">
        <f t="shared" si="13"/>
        <v>845</v>
      </c>
      <c r="B856" s="501"/>
      <c r="C856" s="515"/>
      <c r="D856" s="297"/>
      <c r="E856" s="505"/>
      <c r="F856" s="395">
        <f>ROUND(IF('11. Type 1 Emp 2020 FTE'!$I$12=1,IF(E856/70*7&lt;40,E856/70*7/40,1),0),1)</f>
        <v>0</v>
      </c>
      <c r="G856" s="395">
        <f>ROUND(IF('11. Type 1 Emp 2020 FTE'!$I$12=2,IF(E856=0,0,IF(E856/70*7&lt;40,0.5,1)),0),1)</f>
        <v>0</v>
      </c>
    </row>
    <row r="857" spans="1:7" x14ac:dyDescent="0.25">
      <c r="A857" s="297">
        <f t="shared" si="13"/>
        <v>846</v>
      </c>
      <c r="B857" s="501"/>
      <c r="C857" s="515"/>
      <c r="D857" s="297"/>
      <c r="E857" s="505"/>
      <c r="F857" s="395">
        <f>ROUND(IF('11. Type 1 Emp 2020 FTE'!$I$12=1,IF(E857/70*7&lt;40,E857/70*7/40,1),0),1)</f>
        <v>0</v>
      </c>
      <c r="G857" s="395">
        <f>ROUND(IF('11. Type 1 Emp 2020 FTE'!$I$12=2,IF(E857=0,0,IF(E857/70*7&lt;40,0.5,1)),0),1)</f>
        <v>0</v>
      </c>
    </row>
    <row r="858" spans="1:7" x14ac:dyDescent="0.25">
      <c r="A858" s="297">
        <f t="shared" si="13"/>
        <v>847</v>
      </c>
      <c r="B858" s="501"/>
      <c r="C858" s="515"/>
      <c r="D858" s="297"/>
      <c r="E858" s="505"/>
      <c r="F858" s="395">
        <f>ROUND(IF('11. Type 1 Emp 2020 FTE'!$I$12=1,IF(E858/70*7&lt;40,E858/70*7/40,1),0),1)</f>
        <v>0</v>
      </c>
      <c r="G858" s="395">
        <f>ROUND(IF('11. Type 1 Emp 2020 FTE'!$I$12=2,IF(E858=0,0,IF(E858/70*7&lt;40,0.5,1)),0),1)</f>
        <v>0</v>
      </c>
    </row>
    <row r="859" spans="1:7" x14ac:dyDescent="0.25">
      <c r="A859" s="297">
        <f t="shared" si="13"/>
        <v>848</v>
      </c>
      <c r="B859" s="501"/>
      <c r="C859" s="515"/>
      <c r="D859" s="297"/>
      <c r="E859" s="505"/>
      <c r="F859" s="395">
        <f>ROUND(IF('11. Type 1 Emp 2020 FTE'!$I$12=1,IF(E859/70*7&lt;40,E859/70*7/40,1),0),1)</f>
        <v>0</v>
      </c>
      <c r="G859" s="395">
        <f>ROUND(IF('11. Type 1 Emp 2020 FTE'!$I$12=2,IF(E859=0,0,IF(E859/70*7&lt;40,0.5,1)),0),1)</f>
        <v>0</v>
      </c>
    </row>
    <row r="860" spans="1:7" x14ac:dyDescent="0.25">
      <c r="A860" s="297">
        <f t="shared" si="13"/>
        <v>849</v>
      </c>
      <c r="B860" s="501"/>
      <c r="C860" s="515"/>
      <c r="D860" s="297"/>
      <c r="E860" s="505"/>
      <c r="F860" s="395">
        <f>ROUND(IF('11. Type 1 Emp 2020 FTE'!$I$12=1,IF(E860/70*7&lt;40,E860/70*7/40,1),0),1)</f>
        <v>0</v>
      </c>
      <c r="G860" s="395">
        <f>ROUND(IF('11. Type 1 Emp 2020 FTE'!$I$12=2,IF(E860=0,0,IF(E860/70*7&lt;40,0.5,1)),0),1)</f>
        <v>0</v>
      </c>
    </row>
    <row r="861" spans="1:7" x14ac:dyDescent="0.25">
      <c r="A861" s="297">
        <f t="shared" si="13"/>
        <v>850</v>
      </c>
      <c r="B861" s="501"/>
      <c r="C861" s="515"/>
      <c r="D861" s="297"/>
      <c r="E861" s="505"/>
      <c r="F861" s="395">
        <f>ROUND(IF('11. Type 1 Emp 2020 FTE'!$I$12=1,IF(E861/70*7&lt;40,E861/70*7/40,1),0),1)</f>
        <v>0</v>
      </c>
      <c r="G861" s="395">
        <f>ROUND(IF('11. Type 1 Emp 2020 FTE'!$I$12=2,IF(E861=0,0,IF(E861/70*7&lt;40,0.5,1)),0),1)</f>
        <v>0</v>
      </c>
    </row>
    <row r="862" spans="1:7" x14ac:dyDescent="0.25">
      <c r="A862" s="297">
        <f t="shared" si="13"/>
        <v>851</v>
      </c>
      <c r="B862" s="501"/>
      <c r="C862" s="515"/>
      <c r="D862" s="297"/>
      <c r="E862" s="505"/>
      <c r="F862" s="395">
        <f>ROUND(IF('11. Type 1 Emp 2020 FTE'!$I$12=1,IF(E862/70*7&lt;40,E862/70*7/40,1),0),1)</f>
        <v>0</v>
      </c>
      <c r="G862" s="395">
        <f>ROUND(IF('11. Type 1 Emp 2020 FTE'!$I$12=2,IF(E862=0,0,IF(E862/70*7&lt;40,0.5,1)),0),1)</f>
        <v>0</v>
      </c>
    </row>
    <row r="863" spans="1:7" x14ac:dyDescent="0.25">
      <c r="A863" s="297">
        <f t="shared" si="13"/>
        <v>852</v>
      </c>
      <c r="B863" s="501"/>
      <c r="C863" s="515"/>
      <c r="D863" s="297"/>
      <c r="E863" s="505"/>
      <c r="F863" s="395">
        <f>ROUND(IF('11. Type 1 Emp 2020 FTE'!$I$12=1,IF(E863/70*7&lt;40,E863/70*7/40,1),0),1)</f>
        <v>0</v>
      </c>
      <c r="G863" s="395">
        <f>ROUND(IF('11. Type 1 Emp 2020 FTE'!$I$12=2,IF(E863=0,0,IF(E863/70*7&lt;40,0.5,1)),0),1)</f>
        <v>0</v>
      </c>
    </row>
    <row r="864" spans="1:7" x14ac:dyDescent="0.25">
      <c r="A864" s="297">
        <f t="shared" si="13"/>
        <v>853</v>
      </c>
      <c r="B864" s="501"/>
      <c r="C864" s="515"/>
      <c r="D864" s="297"/>
      <c r="E864" s="505"/>
      <c r="F864" s="395">
        <f>ROUND(IF('11. Type 1 Emp 2020 FTE'!$I$12=1,IF(E864/70*7&lt;40,E864/70*7/40,1),0),1)</f>
        <v>0</v>
      </c>
      <c r="G864" s="395">
        <f>ROUND(IF('11. Type 1 Emp 2020 FTE'!$I$12=2,IF(E864=0,0,IF(E864/70*7&lt;40,0.5,1)),0),1)</f>
        <v>0</v>
      </c>
    </row>
    <row r="865" spans="1:7" x14ac:dyDescent="0.25">
      <c r="A865" s="297">
        <f t="shared" si="13"/>
        <v>854</v>
      </c>
      <c r="B865" s="501"/>
      <c r="C865" s="515"/>
      <c r="D865" s="297"/>
      <c r="E865" s="505"/>
      <c r="F865" s="395">
        <f>ROUND(IF('11. Type 1 Emp 2020 FTE'!$I$12=1,IF(E865/70*7&lt;40,E865/70*7/40,1),0),1)</f>
        <v>0</v>
      </c>
      <c r="G865" s="395">
        <f>ROUND(IF('11. Type 1 Emp 2020 FTE'!$I$12=2,IF(E865=0,0,IF(E865/70*7&lt;40,0.5,1)),0),1)</f>
        <v>0</v>
      </c>
    </row>
    <row r="866" spans="1:7" x14ac:dyDescent="0.25">
      <c r="A866" s="297">
        <f t="shared" si="13"/>
        <v>855</v>
      </c>
      <c r="B866" s="501"/>
      <c r="C866" s="515"/>
      <c r="D866" s="297"/>
      <c r="E866" s="505"/>
      <c r="F866" s="395">
        <f>ROUND(IF('11. Type 1 Emp 2020 FTE'!$I$12=1,IF(E866/70*7&lt;40,E866/70*7/40,1),0),1)</f>
        <v>0</v>
      </c>
      <c r="G866" s="395">
        <f>ROUND(IF('11. Type 1 Emp 2020 FTE'!$I$12=2,IF(E866=0,0,IF(E866/70*7&lt;40,0.5,1)),0),1)</f>
        <v>0</v>
      </c>
    </row>
    <row r="867" spans="1:7" x14ac:dyDescent="0.25">
      <c r="A867" s="297">
        <f t="shared" si="13"/>
        <v>856</v>
      </c>
      <c r="B867" s="501"/>
      <c r="C867" s="515"/>
      <c r="D867" s="297"/>
      <c r="E867" s="505"/>
      <c r="F867" s="395">
        <f>ROUND(IF('11. Type 1 Emp 2020 FTE'!$I$12=1,IF(E867/70*7&lt;40,E867/70*7/40,1),0),1)</f>
        <v>0</v>
      </c>
      <c r="G867" s="395">
        <f>ROUND(IF('11. Type 1 Emp 2020 FTE'!$I$12=2,IF(E867=0,0,IF(E867/70*7&lt;40,0.5,1)),0),1)</f>
        <v>0</v>
      </c>
    </row>
    <row r="868" spans="1:7" x14ac:dyDescent="0.25">
      <c r="A868" s="297">
        <f t="shared" si="13"/>
        <v>857</v>
      </c>
      <c r="B868" s="501"/>
      <c r="C868" s="515"/>
      <c r="D868" s="297"/>
      <c r="E868" s="505"/>
      <c r="F868" s="395">
        <f>ROUND(IF('11. Type 1 Emp 2020 FTE'!$I$12=1,IF(E868/70*7&lt;40,E868/70*7/40,1),0),1)</f>
        <v>0</v>
      </c>
      <c r="G868" s="395">
        <f>ROUND(IF('11. Type 1 Emp 2020 FTE'!$I$12=2,IF(E868=0,0,IF(E868/70*7&lt;40,0.5,1)),0),1)</f>
        <v>0</v>
      </c>
    </row>
    <row r="869" spans="1:7" x14ac:dyDescent="0.25">
      <c r="A869" s="297">
        <f t="shared" si="13"/>
        <v>858</v>
      </c>
      <c r="B869" s="501"/>
      <c r="C869" s="515"/>
      <c r="D869" s="297"/>
      <c r="E869" s="505"/>
      <c r="F869" s="395">
        <f>ROUND(IF('11. Type 1 Emp 2020 FTE'!$I$12=1,IF(E869/70*7&lt;40,E869/70*7/40,1),0),1)</f>
        <v>0</v>
      </c>
      <c r="G869" s="395">
        <f>ROUND(IF('11. Type 1 Emp 2020 FTE'!$I$12=2,IF(E869=0,0,IF(E869/70*7&lt;40,0.5,1)),0),1)</f>
        <v>0</v>
      </c>
    </row>
    <row r="870" spans="1:7" x14ac:dyDescent="0.25">
      <c r="A870" s="297">
        <f t="shared" si="13"/>
        <v>859</v>
      </c>
      <c r="B870" s="501"/>
      <c r="C870" s="515"/>
      <c r="D870" s="297"/>
      <c r="E870" s="505"/>
      <c r="F870" s="395">
        <f>ROUND(IF('11. Type 1 Emp 2020 FTE'!$I$12=1,IF(E870/70*7&lt;40,E870/70*7/40,1),0),1)</f>
        <v>0</v>
      </c>
      <c r="G870" s="395">
        <f>ROUND(IF('11. Type 1 Emp 2020 FTE'!$I$12=2,IF(E870=0,0,IF(E870/70*7&lt;40,0.5,1)),0),1)</f>
        <v>0</v>
      </c>
    </row>
    <row r="871" spans="1:7" x14ac:dyDescent="0.25">
      <c r="A871" s="297">
        <f t="shared" si="13"/>
        <v>860</v>
      </c>
      <c r="B871" s="501"/>
      <c r="C871" s="515"/>
      <c r="D871" s="297"/>
      <c r="E871" s="505"/>
      <c r="F871" s="395">
        <f>ROUND(IF('11. Type 1 Emp 2020 FTE'!$I$12=1,IF(E871/70*7&lt;40,E871/70*7/40,1),0),1)</f>
        <v>0</v>
      </c>
      <c r="G871" s="395">
        <f>ROUND(IF('11. Type 1 Emp 2020 FTE'!$I$12=2,IF(E871=0,0,IF(E871/70*7&lt;40,0.5,1)),0),1)</f>
        <v>0</v>
      </c>
    </row>
    <row r="872" spans="1:7" x14ac:dyDescent="0.25">
      <c r="A872" s="297">
        <f t="shared" si="13"/>
        <v>861</v>
      </c>
      <c r="B872" s="501"/>
      <c r="C872" s="515"/>
      <c r="D872" s="297"/>
      <c r="E872" s="505"/>
      <c r="F872" s="395">
        <f>ROUND(IF('11. Type 1 Emp 2020 FTE'!$I$12=1,IF(E872/70*7&lt;40,E872/70*7/40,1),0),1)</f>
        <v>0</v>
      </c>
      <c r="G872" s="395">
        <f>ROUND(IF('11. Type 1 Emp 2020 FTE'!$I$12=2,IF(E872=0,0,IF(E872/70*7&lt;40,0.5,1)),0),1)</f>
        <v>0</v>
      </c>
    </row>
    <row r="873" spans="1:7" x14ac:dyDescent="0.25">
      <c r="A873" s="297">
        <f t="shared" si="13"/>
        <v>862</v>
      </c>
      <c r="B873" s="501"/>
      <c r="C873" s="515"/>
      <c r="D873" s="297"/>
      <c r="E873" s="505"/>
      <c r="F873" s="395">
        <f>ROUND(IF('11. Type 1 Emp 2020 FTE'!$I$12=1,IF(E873/70*7&lt;40,E873/70*7/40,1),0),1)</f>
        <v>0</v>
      </c>
      <c r="G873" s="395">
        <f>ROUND(IF('11. Type 1 Emp 2020 FTE'!$I$12=2,IF(E873=0,0,IF(E873/70*7&lt;40,0.5,1)),0),1)</f>
        <v>0</v>
      </c>
    </row>
    <row r="874" spans="1:7" x14ac:dyDescent="0.25">
      <c r="A874" s="297">
        <f t="shared" si="13"/>
        <v>863</v>
      </c>
      <c r="B874" s="501"/>
      <c r="C874" s="515"/>
      <c r="D874" s="297"/>
      <c r="E874" s="505"/>
      <c r="F874" s="395">
        <f>ROUND(IF('11. Type 1 Emp 2020 FTE'!$I$12=1,IF(E874/70*7&lt;40,E874/70*7/40,1),0),1)</f>
        <v>0</v>
      </c>
      <c r="G874" s="395">
        <f>ROUND(IF('11. Type 1 Emp 2020 FTE'!$I$12=2,IF(E874=0,0,IF(E874/70*7&lt;40,0.5,1)),0),1)</f>
        <v>0</v>
      </c>
    </row>
    <row r="875" spans="1:7" x14ac:dyDescent="0.25">
      <c r="A875" s="297">
        <f t="shared" si="13"/>
        <v>864</v>
      </c>
      <c r="B875" s="501"/>
      <c r="C875" s="515"/>
      <c r="D875" s="297"/>
      <c r="E875" s="505"/>
      <c r="F875" s="395">
        <f>ROUND(IF('11. Type 1 Emp 2020 FTE'!$I$12=1,IF(E875/70*7&lt;40,E875/70*7/40,1),0),1)</f>
        <v>0</v>
      </c>
      <c r="G875" s="395">
        <f>ROUND(IF('11. Type 1 Emp 2020 FTE'!$I$12=2,IF(E875=0,0,IF(E875/70*7&lt;40,0.5,1)),0),1)</f>
        <v>0</v>
      </c>
    </row>
    <row r="876" spans="1:7" x14ac:dyDescent="0.25">
      <c r="A876" s="297">
        <f t="shared" si="13"/>
        <v>865</v>
      </c>
      <c r="B876" s="501"/>
      <c r="C876" s="515"/>
      <c r="D876" s="297"/>
      <c r="E876" s="505"/>
      <c r="F876" s="395">
        <f>ROUND(IF('11. Type 1 Emp 2020 FTE'!$I$12=1,IF(E876/70*7&lt;40,E876/70*7/40,1),0),1)</f>
        <v>0</v>
      </c>
      <c r="G876" s="395">
        <f>ROUND(IF('11. Type 1 Emp 2020 FTE'!$I$12=2,IF(E876=0,0,IF(E876/70*7&lt;40,0.5,1)),0),1)</f>
        <v>0</v>
      </c>
    </row>
    <row r="877" spans="1:7" x14ac:dyDescent="0.25">
      <c r="A877" s="297">
        <f t="shared" si="13"/>
        <v>866</v>
      </c>
      <c r="B877" s="501"/>
      <c r="C877" s="515"/>
      <c r="D877" s="297"/>
      <c r="E877" s="505"/>
      <c r="F877" s="395">
        <f>ROUND(IF('11. Type 1 Emp 2020 FTE'!$I$12=1,IF(E877/70*7&lt;40,E877/70*7/40,1),0),1)</f>
        <v>0</v>
      </c>
      <c r="G877" s="395">
        <f>ROUND(IF('11. Type 1 Emp 2020 FTE'!$I$12=2,IF(E877=0,0,IF(E877/70*7&lt;40,0.5,1)),0),1)</f>
        <v>0</v>
      </c>
    </row>
    <row r="878" spans="1:7" x14ac:dyDescent="0.25">
      <c r="A878" s="297">
        <f t="shared" si="13"/>
        <v>867</v>
      </c>
      <c r="B878" s="501"/>
      <c r="C878" s="515"/>
      <c r="D878" s="297"/>
      <c r="E878" s="505"/>
      <c r="F878" s="395">
        <f>ROUND(IF('11. Type 1 Emp 2020 FTE'!$I$12=1,IF(E878/70*7&lt;40,E878/70*7/40,1),0),1)</f>
        <v>0</v>
      </c>
      <c r="G878" s="395">
        <f>ROUND(IF('11. Type 1 Emp 2020 FTE'!$I$12=2,IF(E878=0,0,IF(E878/70*7&lt;40,0.5,1)),0),1)</f>
        <v>0</v>
      </c>
    </row>
    <row r="879" spans="1:7" x14ac:dyDescent="0.25">
      <c r="A879" s="297">
        <f t="shared" si="13"/>
        <v>868</v>
      </c>
      <c r="B879" s="501"/>
      <c r="C879" s="515"/>
      <c r="D879" s="297"/>
      <c r="E879" s="505"/>
      <c r="F879" s="395">
        <f>ROUND(IF('11. Type 1 Emp 2020 FTE'!$I$12=1,IF(E879/70*7&lt;40,E879/70*7/40,1),0),1)</f>
        <v>0</v>
      </c>
      <c r="G879" s="395">
        <f>ROUND(IF('11. Type 1 Emp 2020 FTE'!$I$12=2,IF(E879=0,0,IF(E879/70*7&lt;40,0.5,1)),0),1)</f>
        <v>0</v>
      </c>
    </row>
    <row r="880" spans="1:7" x14ac:dyDescent="0.25">
      <c r="A880" s="297">
        <f t="shared" si="13"/>
        <v>869</v>
      </c>
      <c r="B880" s="501"/>
      <c r="C880" s="515"/>
      <c r="D880" s="297"/>
      <c r="E880" s="505"/>
      <c r="F880" s="395">
        <f>ROUND(IF('11. Type 1 Emp 2020 FTE'!$I$12=1,IF(E880/70*7&lt;40,E880/70*7/40,1),0),1)</f>
        <v>0</v>
      </c>
      <c r="G880" s="395">
        <f>ROUND(IF('11. Type 1 Emp 2020 FTE'!$I$12=2,IF(E880=0,0,IF(E880/70*7&lt;40,0.5,1)),0),1)</f>
        <v>0</v>
      </c>
    </row>
    <row r="881" spans="1:7" x14ac:dyDescent="0.25">
      <c r="A881" s="297">
        <f t="shared" si="13"/>
        <v>870</v>
      </c>
      <c r="B881" s="501"/>
      <c r="C881" s="515"/>
      <c r="D881" s="297"/>
      <c r="E881" s="505"/>
      <c r="F881" s="395">
        <f>ROUND(IF('11. Type 1 Emp 2020 FTE'!$I$12=1,IF(E881/70*7&lt;40,E881/70*7/40,1),0),1)</f>
        <v>0</v>
      </c>
      <c r="G881" s="395">
        <f>ROUND(IF('11. Type 1 Emp 2020 FTE'!$I$12=2,IF(E881=0,0,IF(E881/70*7&lt;40,0.5,1)),0),1)</f>
        <v>0</v>
      </c>
    </row>
    <row r="882" spans="1:7" x14ac:dyDescent="0.25">
      <c r="A882" s="297">
        <f t="shared" si="13"/>
        <v>871</v>
      </c>
      <c r="B882" s="501"/>
      <c r="C882" s="515"/>
      <c r="D882" s="297"/>
      <c r="E882" s="505"/>
      <c r="F882" s="395">
        <f>ROUND(IF('11. Type 1 Emp 2020 FTE'!$I$12=1,IF(E882/70*7&lt;40,E882/70*7/40,1),0),1)</f>
        <v>0</v>
      </c>
      <c r="G882" s="395">
        <f>ROUND(IF('11. Type 1 Emp 2020 FTE'!$I$12=2,IF(E882=0,0,IF(E882/70*7&lt;40,0.5,1)),0),1)</f>
        <v>0</v>
      </c>
    </row>
    <row r="883" spans="1:7" x14ac:dyDescent="0.25">
      <c r="A883" s="297">
        <f t="shared" si="13"/>
        <v>872</v>
      </c>
      <c r="B883" s="501"/>
      <c r="C883" s="515"/>
      <c r="D883" s="297"/>
      <c r="E883" s="505"/>
      <c r="F883" s="395">
        <f>ROUND(IF('11. Type 1 Emp 2020 FTE'!$I$12=1,IF(E883/70*7&lt;40,E883/70*7/40,1),0),1)</f>
        <v>0</v>
      </c>
      <c r="G883" s="395">
        <f>ROUND(IF('11. Type 1 Emp 2020 FTE'!$I$12=2,IF(E883=0,0,IF(E883/70*7&lt;40,0.5,1)),0),1)</f>
        <v>0</v>
      </c>
    </row>
    <row r="884" spans="1:7" x14ac:dyDescent="0.25">
      <c r="A884" s="297">
        <f t="shared" si="13"/>
        <v>873</v>
      </c>
      <c r="B884" s="501"/>
      <c r="C884" s="515"/>
      <c r="D884" s="297"/>
      <c r="E884" s="505"/>
      <c r="F884" s="395">
        <f>ROUND(IF('11. Type 1 Emp 2020 FTE'!$I$12=1,IF(E884/70*7&lt;40,E884/70*7/40,1),0),1)</f>
        <v>0</v>
      </c>
      <c r="G884" s="395">
        <f>ROUND(IF('11. Type 1 Emp 2020 FTE'!$I$12=2,IF(E884=0,0,IF(E884/70*7&lt;40,0.5,1)),0),1)</f>
        <v>0</v>
      </c>
    </row>
    <row r="885" spans="1:7" x14ac:dyDescent="0.25">
      <c r="A885" s="297">
        <f t="shared" si="13"/>
        <v>874</v>
      </c>
      <c r="B885" s="501"/>
      <c r="C885" s="515"/>
      <c r="D885" s="297"/>
      <c r="E885" s="505"/>
      <c r="F885" s="395">
        <f>ROUND(IF('11. Type 1 Emp 2020 FTE'!$I$12=1,IF(E885/70*7&lt;40,E885/70*7/40,1),0),1)</f>
        <v>0</v>
      </c>
      <c r="G885" s="395">
        <f>ROUND(IF('11. Type 1 Emp 2020 FTE'!$I$12=2,IF(E885=0,0,IF(E885/70*7&lt;40,0.5,1)),0),1)</f>
        <v>0</v>
      </c>
    </row>
    <row r="886" spans="1:7" x14ac:dyDescent="0.25">
      <c r="A886" s="297">
        <f t="shared" si="13"/>
        <v>875</v>
      </c>
      <c r="B886" s="501"/>
      <c r="C886" s="515"/>
      <c r="D886" s="297"/>
      <c r="E886" s="505"/>
      <c r="F886" s="395">
        <f>ROUND(IF('11. Type 1 Emp 2020 FTE'!$I$12=1,IF(E886/70*7&lt;40,E886/70*7/40,1),0),1)</f>
        <v>0</v>
      </c>
      <c r="G886" s="395">
        <f>ROUND(IF('11. Type 1 Emp 2020 FTE'!$I$12=2,IF(E886=0,0,IF(E886/70*7&lt;40,0.5,1)),0),1)</f>
        <v>0</v>
      </c>
    </row>
    <row r="887" spans="1:7" x14ac:dyDescent="0.25">
      <c r="A887" s="297">
        <f t="shared" si="13"/>
        <v>876</v>
      </c>
      <c r="B887" s="501"/>
      <c r="C887" s="515"/>
      <c r="D887" s="297"/>
      <c r="E887" s="505"/>
      <c r="F887" s="395">
        <f>ROUND(IF('11. Type 1 Emp 2020 FTE'!$I$12=1,IF(E887/70*7&lt;40,E887/70*7/40,1),0),1)</f>
        <v>0</v>
      </c>
      <c r="G887" s="395">
        <f>ROUND(IF('11. Type 1 Emp 2020 FTE'!$I$12=2,IF(E887=0,0,IF(E887/70*7&lt;40,0.5,1)),0),1)</f>
        <v>0</v>
      </c>
    </row>
    <row r="888" spans="1:7" x14ac:dyDescent="0.25">
      <c r="A888" s="297">
        <f t="shared" si="13"/>
        <v>877</v>
      </c>
      <c r="B888" s="501"/>
      <c r="C888" s="515"/>
      <c r="D888" s="297"/>
      <c r="E888" s="505"/>
      <c r="F888" s="395">
        <f>ROUND(IF('11. Type 1 Emp 2020 FTE'!$I$12=1,IF(E888/70*7&lt;40,E888/70*7/40,1),0),1)</f>
        <v>0</v>
      </c>
      <c r="G888" s="395">
        <f>ROUND(IF('11. Type 1 Emp 2020 FTE'!$I$12=2,IF(E888=0,0,IF(E888/70*7&lt;40,0.5,1)),0),1)</f>
        <v>0</v>
      </c>
    </row>
    <row r="889" spans="1:7" x14ac:dyDescent="0.25">
      <c r="A889" s="297">
        <f t="shared" si="13"/>
        <v>878</v>
      </c>
      <c r="B889" s="501"/>
      <c r="C889" s="515"/>
      <c r="D889" s="297"/>
      <c r="E889" s="505"/>
      <c r="F889" s="395">
        <f>ROUND(IF('11. Type 1 Emp 2020 FTE'!$I$12=1,IF(E889/70*7&lt;40,E889/70*7/40,1),0),1)</f>
        <v>0</v>
      </c>
      <c r="G889" s="395">
        <f>ROUND(IF('11. Type 1 Emp 2020 FTE'!$I$12=2,IF(E889=0,0,IF(E889/70*7&lt;40,0.5,1)),0),1)</f>
        <v>0</v>
      </c>
    </row>
    <row r="890" spans="1:7" x14ac:dyDescent="0.25">
      <c r="A890" s="297">
        <f t="shared" si="13"/>
        <v>879</v>
      </c>
      <c r="B890" s="501"/>
      <c r="C890" s="515"/>
      <c r="D890" s="297"/>
      <c r="E890" s="505"/>
      <c r="F890" s="395">
        <f>ROUND(IF('11. Type 1 Emp 2020 FTE'!$I$12=1,IF(E890/70*7&lt;40,E890/70*7/40,1),0),1)</f>
        <v>0</v>
      </c>
      <c r="G890" s="395">
        <f>ROUND(IF('11. Type 1 Emp 2020 FTE'!$I$12=2,IF(E890=0,0,IF(E890/70*7&lt;40,0.5,1)),0),1)</f>
        <v>0</v>
      </c>
    </row>
    <row r="891" spans="1:7" x14ac:dyDescent="0.25">
      <c r="A891" s="297">
        <f t="shared" si="13"/>
        <v>880</v>
      </c>
      <c r="B891" s="501"/>
      <c r="C891" s="515"/>
      <c r="D891" s="297"/>
      <c r="E891" s="505"/>
      <c r="F891" s="395">
        <f>ROUND(IF('11. Type 1 Emp 2020 FTE'!$I$12=1,IF(E891/70*7&lt;40,E891/70*7/40,1),0),1)</f>
        <v>0</v>
      </c>
      <c r="G891" s="395">
        <f>ROUND(IF('11. Type 1 Emp 2020 FTE'!$I$12=2,IF(E891=0,0,IF(E891/70*7&lt;40,0.5,1)),0),1)</f>
        <v>0</v>
      </c>
    </row>
    <row r="892" spans="1:7" x14ac:dyDescent="0.25">
      <c r="A892" s="297">
        <f t="shared" si="13"/>
        <v>881</v>
      </c>
      <c r="B892" s="501"/>
      <c r="C892" s="515"/>
      <c r="D892" s="297"/>
      <c r="E892" s="505"/>
      <c r="F892" s="395">
        <f>ROUND(IF('11. Type 1 Emp 2020 FTE'!$I$12=1,IF(E892/70*7&lt;40,E892/70*7/40,1),0),1)</f>
        <v>0</v>
      </c>
      <c r="G892" s="395">
        <f>ROUND(IF('11. Type 1 Emp 2020 FTE'!$I$12=2,IF(E892=0,0,IF(E892/70*7&lt;40,0.5,1)),0),1)</f>
        <v>0</v>
      </c>
    </row>
    <row r="893" spans="1:7" x14ac:dyDescent="0.25">
      <c r="A893" s="297">
        <f t="shared" si="13"/>
        <v>882</v>
      </c>
      <c r="B893" s="501"/>
      <c r="C893" s="515"/>
      <c r="D893" s="297"/>
      <c r="E893" s="505"/>
      <c r="F893" s="395">
        <f>ROUND(IF('11. Type 1 Emp 2020 FTE'!$I$12=1,IF(E893/70*7&lt;40,E893/70*7/40,1),0),1)</f>
        <v>0</v>
      </c>
      <c r="G893" s="395">
        <f>ROUND(IF('11. Type 1 Emp 2020 FTE'!$I$12=2,IF(E893=0,0,IF(E893/70*7&lt;40,0.5,1)),0),1)</f>
        <v>0</v>
      </c>
    </row>
    <row r="894" spans="1:7" x14ac:dyDescent="0.25">
      <c r="A894" s="297">
        <f t="shared" si="13"/>
        <v>883</v>
      </c>
      <c r="B894" s="501"/>
      <c r="C894" s="515"/>
      <c r="D894" s="297"/>
      <c r="E894" s="505"/>
      <c r="F894" s="395">
        <f>ROUND(IF('11. Type 1 Emp 2020 FTE'!$I$12=1,IF(E894/70*7&lt;40,E894/70*7/40,1),0),1)</f>
        <v>0</v>
      </c>
      <c r="G894" s="395">
        <f>ROUND(IF('11. Type 1 Emp 2020 FTE'!$I$12=2,IF(E894=0,0,IF(E894/70*7&lt;40,0.5,1)),0),1)</f>
        <v>0</v>
      </c>
    </row>
    <row r="895" spans="1:7" x14ac:dyDescent="0.25">
      <c r="A895" s="297">
        <f t="shared" si="13"/>
        <v>884</v>
      </c>
      <c r="B895" s="501"/>
      <c r="C895" s="515"/>
      <c r="D895" s="297"/>
      <c r="E895" s="505"/>
      <c r="F895" s="395">
        <f>ROUND(IF('11. Type 1 Emp 2020 FTE'!$I$12=1,IF(E895/70*7&lt;40,E895/70*7/40,1),0),1)</f>
        <v>0</v>
      </c>
      <c r="G895" s="395">
        <f>ROUND(IF('11. Type 1 Emp 2020 FTE'!$I$12=2,IF(E895=0,0,IF(E895/70*7&lt;40,0.5,1)),0),1)</f>
        <v>0</v>
      </c>
    </row>
    <row r="896" spans="1:7" x14ac:dyDescent="0.25">
      <c r="A896" s="297">
        <f t="shared" si="13"/>
        <v>885</v>
      </c>
      <c r="B896" s="501"/>
      <c r="C896" s="515"/>
      <c r="D896" s="297"/>
      <c r="E896" s="505"/>
      <c r="F896" s="395">
        <f>ROUND(IF('11. Type 1 Emp 2020 FTE'!$I$12=1,IF(E896/70*7&lt;40,E896/70*7/40,1),0),1)</f>
        <v>0</v>
      </c>
      <c r="G896" s="395">
        <f>ROUND(IF('11. Type 1 Emp 2020 FTE'!$I$12=2,IF(E896=0,0,IF(E896/70*7&lt;40,0.5,1)),0),1)</f>
        <v>0</v>
      </c>
    </row>
    <row r="897" spans="1:7" x14ac:dyDescent="0.25">
      <c r="A897" s="297">
        <f t="shared" si="13"/>
        <v>886</v>
      </c>
      <c r="B897" s="501"/>
      <c r="C897" s="515"/>
      <c r="D897" s="297"/>
      <c r="E897" s="505"/>
      <c r="F897" s="395">
        <f>ROUND(IF('11. Type 1 Emp 2020 FTE'!$I$12=1,IF(E897/70*7&lt;40,E897/70*7/40,1),0),1)</f>
        <v>0</v>
      </c>
      <c r="G897" s="395">
        <f>ROUND(IF('11. Type 1 Emp 2020 FTE'!$I$12=2,IF(E897=0,0,IF(E897/70*7&lt;40,0.5,1)),0),1)</f>
        <v>0</v>
      </c>
    </row>
    <row r="898" spans="1:7" x14ac:dyDescent="0.25">
      <c r="A898" s="297">
        <f t="shared" si="13"/>
        <v>887</v>
      </c>
      <c r="B898" s="501"/>
      <c r="C898" s="515"/>
      <c r="D898" s="297"/>
      <c r="E898" s="505"/>
      <c r="F898" s="395">
        <f>ROUND(IF('11. Type 1 Emp 2020 FTE'!$I$12=1,IF(E898/70*7&lt;40,E898/70*7/40,1),0),1)</f>
        <v>0</v>
      </c>
      <c r="G898" s="395">
        <f>ROUND(IF('11. Type 1 Emp 2020 FTE'!$I$12=2,IF(E898=0,0,IF(E898/70*7&lt;40,0.5,1)),0),1)</f>
        <v>0</v>
      </c>
    </row>
    <row r="899" spans="1:7" x14ac:dyDescent="0.25">
      <c r="A899" s="297">
        <f t="shared" si="13"/>
        <v>888</v>
      </c>
      <c r="B899" s="501"/>
      <c r="C899" s="515"/>
      <c r="D899" s="297"/>
      <c r="E899" s="505"/>
      <c r="F899" s="395">
        <f>ROUND(IF('11. Type 1 Emp 2020 FTE'!$I$12=1,IF(E899/70*7&lt;40,E899/70*7/40,1),0),1)</f>
        <v>0</v>
      </c>
      <c r="G899" s="395">
        <f>ROUND(IF('11. Type 1 Emp 2020 FTE'!$I$12=2,IF(E899=0,0,IF(E899/70*7&lt;40,0.5,1)),0),1)</f>
        <v>0</v>
      </c>
    </row>
    <row r="900" spans="1:7" x14ac:dyDescent="0.25">
      <c r="A900" s="297">
        <f t="shared" si="13"/>
        <v>889</v>
      </c>
      <c r="B900" s="501"/>
      <c r="C900" s="515"/>
      <c r="D900" s="297"/>
      <c r="E900" s="505"/>
      <c r="F900" s="395">
        <f>ROUND(IF('11. Type 1 Emp 2020 FTE'!$I$12=1,IF(E900/70*7&lt;40,E900/70*7/40,1),0),1)</f>
        <v>0</v>
      </c>
      <c r="G900" s="395">
        <f>ROUND(IF('11. Type 1 Emp 2020 FTE'!$I$12=2,IF(E900=0,0,IF(E900/70*7&lt;40,0.5,1)),0),1)</f>
        <v>0</v>
      </c>
    </row>
    <row r="901" spans="1:7" x14ac:dyDescent="0.25">
      <c r="A901" s="297">
        <f t="shared" si="13"/>
        <v>890</v>
      </c>
      <c r="B901" s="501"/>
      <c r="C901" s="515"/>
      <c r="D901" s="297"/>
      <c r="E901" s="505"/>
      <c r="F901" s="395">
        <f>ROUND(IF('11. Type 1 Emp 2020 FTE'!$I$12=1,IF(E901/70*7&lt;40,E901/70*7/40,1),0),1)</f>
        <v>0</v>
      </c>
      <c r="G901" s="395">
        <f>ROUND(IF('11. Type 1 Emp 2020 FTE'!$I$12=2,IF(E901=0,0,IF(E901/70*7&lt;40,0.5,1)),0),1)</f>
        <v>0</v>
      </c>
    </row>
    <row r="902" spans="1:7" x14ac:dyDescent="0.25">
      <c r="A902" s="297">
        <f t="shared" si="13"/>
        <v>891</v>
      </c>
      <c r="B902" s="501"/>
      <c r="C902" s="515"/>
      <c r="D902" s="297"/>
      <c r="E902" s="505"/>
      <c r="F902" s="395">
        <f>ROUND(IF('11. Type 1 Emp 2020 FTE'!$I$12=1,IF(E902/70*7&lt;40,E902/70*7/40,1),0),1)</f>
        <v>0</v>
      </c>
      <c r="G902" s="395">
        <f>ROUND(IF('11. Type 1 Emp 2020 FTE'!$I$12=2,IF(E902=0,0,IF(E902/70*7&lt;40,0.5,1)),0),1)</f>
        <v>0</v>
      </c>
    </row>
    <row r="903" spans="1:7" x14ac:dyDescent="0.25">
      <c r="A903" s="297">
        <f t="shared" si="13"/>
        <v>892</v>
      </c>
      <c r="B903" s="501"/>
      <c r="C903" s="515"/>
      <c r="D903" s="297"/>
      <c r="E903" s="505"/>
      <c r="F903" s="395">
        <f>ROUND(IF('11. Type 1 Emp 2020 FTE'!$I$12=1,IF(E903/70*7&lt;40,E903/70*7/40,1),0),1)</f>
        <v>0</v>
      </c>
      <c r="G903" s="395">
        <f>ROUND(IF('11. Type 1 Emp 2020 FTE'!$I$12=2,IF(E903=0,0,IF(E903/70*7&lt;40,0.5,1)),0),1)</f>
        <v>0</v>
      </c>
    </row>
    <row r="904" spans="1:7" x14ac:dyDescent="0.25">
      <c r="A904" s="297">
        <f t="shared" si="13"/>
        <v>893</v>
      </c>
      <c r="B904" s="501"/>
      <c r="C904" s="515"/>
      <c r="D904" s="297"/>
      <c r="E904" s="505"/>
      <c r="F904" s="395">
        <f>ROUND(IF('11. Type 1 Emp 2020 FTE'!$I$12=1,IF(E904/70*7&lt;40,E904/70*7/40,1),0),1)</f>
        <v>0</v>
      </c>
      <c r="G904" s="395">
        <f>ROUND(IF('11. Type 1 Emp 2020 FTE'!$I$12=2,IF(E904=0,0,IF(E904/70*7&lt;40,0.5,1)),0),1)</f>
        <v>0</v>
      </c>
    </row>
    <row r="905" spans="1:7" x14ac:dyDescent="0.25">
      <c r="A905" s="297">
        <f t="shared" si="13"/>
        <v>894</v>
      </c>
      <c r="B905" s="501"/>
      <c r="C905" s="515"/>
      <c r="D905" s="297"/>
      <c r="E905" s="505"/>
      <c r="F905" s="395">
        <f>ROUND(IF('11. Type 1 Emp 2020 FTE'!$I$12=1,IF(E905/70*7&lt;40,E905/70*7/40,1),0),1)</f>
        <v>0</v>
      </c>
      <c r="G905" s="395">
        <f>ROUND(IF('11. Type 1 Emp 2020 FTE'!$I$12=2,IF(E905=0,0,IF(E905/70*7&lt;40,0.5,1)),0),1)</f>
        <v>0</v>
      </c>
    </row>
    <row r="906" spans="1:7" x14ac:dyDescent="0.25">
      <c r="A906" s="297">
        <f t="shared" si="13"/>
        <v>895</v>
      </c>
      <c r="B906" s="501"/>
      <c r="C906" s="515"/>
      <c r="D906" s="297"/>
      <c r="E906" s="505"/>
      <c r="F906" s="395">
        <f>ROUND(IF('11. Type 1 Emp 2020 FTE'!$I$12=1,IF(E906/70*7&lt;40,E906/70*7/40,1),0),1)</f>
        <v>0</v>
      </c>
      <c r="G906" s="395">
        <f>ROUND(IF('11. Type 1 Emp 2020 FTE'!$I$12=2,IF(E906=0,0,IF(E906/70*7&lt;40,0.5,1)),0),1)</f>
        <v>0</v>
      </c>
    </row>
    <row r="907" spans="1:7" x14ac:dyDescent="0.25">
      <c r="A907" s="297">
        <f t="shared" si="13"/>
        <v>896</v>
      </c>
      <c r="B907" s="501"/>
      <c r="C907" s="515"/>
      <c r="D907" s="297"/>
      <c r="E907" s="505"/>
      <c r="F907" s="395">
        <f>ROUND(IF('11. Type 1 Emp 2020 FTE'!$I$12=1,IF(E907/70*7&lt;40,E907/70*7/40,1),0),1)</f>
        <v>0</v>
      </c>
      <c r="G907" s="395">
        <f>ROUND(IF('11. Type 1 Emp 2020 FTE'!$I$12=2,IF(E907=0,0,IF(E907/70*7&lt;40,0.5,1)),0),1)</f>
        <v>0</v>
      </c>
    </row>
    <row r="908" spans="1:7" x14ac:dyDescent="0.25">
      <c r="A908" s="297">
        <f t="shared" si="13"/>
        <v>897</v>
      </c>
      <c r="B908" s="501"/>
      <c r="C908" s="515"/>
      <c r="D908" s="297"/>
      <c r="E908" s="505"/>
      <c r="F908" s="395">
        <f>ROUND(IF('11. Type 1 Emp 2020 FTE'!$I$12=1,IF(E908/70*7&lt;40,E908/70*7/40,1),0),1)</f>
        <v>0</v>
      </c>
      <c r="G908" s="395">
        <f>ROUND(IF('11. Type 1 Emp 2020 FTE'!$I$12=2,IF(E908=0,0,IF(E908/70*7&lt;40,0.5,1)),0),1)</f>
        <v>0</v>
      </c>
    </row>
    <row r="909" spans="1:7" x14ac:dyDescent="0.25">
      <c r="A909" s="297">
        <f t="shared" si="13"/>
        <v>898</v>
      </c>
      <c r="B909" s="501"/>
      <c r="C909" s="515"/>
      <c r="D909" s="297"/>
      <c r="E909" s="505"/>
      <c r="F909" s="395">
        <f>ROUND(IF('11. Type 1 Emp 2020 FTE'!$I$12=1,IF(E909/70*7&lt;40,E909/70*7/40,1),0),1)</f>
        <v>0</v>
      </c>
      <c r="G909" s="395">
        <f>ROUND(IF('11. Type 1 Emp 2020 FTE'!$I$12=2,IF(E909=0,0,IF(E909/70*7&lt;40,0.5,1)),0),1)</f>
        <v>0</v>
      </c>
    </row>
    <row r="910" spans="1:7" x14ac:dyDescent="0.25">
      <c r="A910" s="297">
        <f t="shared" ref="A910:A973" si="14">+A909+1</f>
        <v>899</v>
      </c>
      <c r="B910" s="501"/>
      <c r="C910" s="515"/>
      <c r="D910" s="297"/>
      <c r="E910" s="505"/>
      <c r="F910" s="395">
        <f>ROUND(IF('11. Type 1 Emp 2020 FTE'!$I$12=1,IF(E910/70*7&lt;40,E910/70*7/40,1),0),1)</f>
        <v>0</v>
      </c>
      <c r="G910" s="395">
        <f>ROUND(IF('11. Type 1 Emp 2020 FTE'!$I$12=2,IF(E910=0,0,IF(E910/70*7&lt;40,0.5,1)),0),1)</f>
        <v>0</v>
      </c>
    </row>
    <row r="911" spans="1:7" x14ac:dyDescent="0.25">
      <c r="A911" s="297">
        <f t="shared" si="14"/>
        <v>900</v>
      </c>
      <c r="B911" s="501"/>
      <c r="C911" s="515"/>
      <c r="D911" s="297"/>
      <c r="E911" s="505"/>
      <c r="F911" s="395">
        <f>ROUND(IF('11. Type 1 Emp 2020 FTE'!$I$12=1,IF(E911/70*7&lt;40,E911/70*7/40,1),0),1)</f>
        <v>0</v>
      </c>
      <c r="G911" s="395">
        <f>ROUND(IF('11. Type 1 Emp 2020 FTE'!$I$12=2,IF(E911=0,0,IF(E911/70*7&lt;40,0.5,1)),0),1)</f>
        <v>0</v>
      </c>
    </row>
    <row r="912" spans="1:7" x14ac:dyDescent="0.25">
      <c r="A912" s="297">
        <f t="shared" si="14"/>
        <v>901</v>
      </c>
      <c r="B912" s="501"/>
      <c r="C912" s="515"/>
      <c r="D912" s="297"/>
      <c r="E912" s="505"/>
      <c r="F912" s="395">
        <f>ROUND(IF('11. Type 1 Emp 2020 FTE'!$I$12=1,IF(E912/70*7&lt;40,E912/70*7/40,1),0),1)</f>
        <v>0</v>
      </c>
      <c r="G912" s="395">
        <f>ROUND(IF('11. Type 1 Emp 2020 FTE'!$I$12=2,IF(E912=0,0,IF(E912/70*7&lt;40,0.5,1)),0),1)</f>
        <v>0</v>
      </c>
    </row>
    <row r="913" spans="1:7" x14ac:dyDescent="0.25">
      <c r="A913" s="297">
        <f t="shared" si="14"/>
        <v>902</v>
      </c>
      <c r="B913" s="501"/>
      <c r="C913" s="515"/>
      <c r="D913" s="297"/>
      <c r="E913" s="505"/>
      <c r="F913" s="395">
        <f>ROUND(IF('11. Type 1 Emp 2020 FTE'!$I$12=1,IF(E913/70*7&lt;40,E913/70*7/40,1),0),1)</f>
        <v>0</v>
      </c>
      <c r="G913" s="395">
        <f>ROUND(IF('11. Type 1 Emp 2020 FTE'!$I$12=2,IF(E913=0,0,IF(E913/70*7&lt;40,0.5,1)),0),1)</f>
        <v>0</v>
      </c>
    </row>
    <row r="914" spans="1:7" x14ac:dyDescent="0.25">
      <c r="A914" s="297">
        <f t="shared" si="14"/>
        <v>903</v>
      </c>
      <c r="B914" s="501"/>
      <c r="C914" s="515"/>
      <c r="D914" s="297"/>
      <c r="E914" s="505"/>
      <c r="F914" s="395">
        <f>ROUND(IF('11. Type 1 Emp 2020 FTE'!$I$12=1,IF(E914/70*7&lt;40,E914/70*7/40,1),0),1)</f>
        <v>0</v>
      </c>
      <c r="G914" s="395">
        <f>ROUND(IF('11. Type 1 Emp 2020 FTE'!$I$12=2,IF(E914=0,0,IF(E914/70*7&lt;40,0.5,1)),0),1)</f>
        <v>0</v>
      </c>
    </row>
    <row r="915" spans="1:7" x14ac:dyDescent="0.25">
      <c r="A915" s="297">
        <f t="shared" si="14"/>
        <v>904</v>
      </c>
      <c r="B915" s="501"/>
      <c r="C915" s="515"/>
      <c r="D915" s="297"/>
      <c r="E915" s="505"/>
      <c r="F915" s="395">
        <f>ROUND(IF('11. Type 1 Emp 2020 FTE'!$I$12=1,IF(E915/70*7&lt;40,E915/70*7/40,1),0),1)</f>
        <v>0</v>
      </c>
      <c r="G915" s="395">
        <f>ROUND(IF('11. Type 1 Emp 2020 FTE'!$I$12=2,IF(E915=0,0,IF(E915/70*7&lt;40,0.5,1)),0),1)</f>
        <v>0</v>
      </c>
    </row>
    <row r="916" spans="1:7" x14ac:dyDescent="0.25">
      <c r="A916" s="297">
        <f t="shared" si="14"/>
        <v>905</v>
      </c>
      <c r="B916" s="501"/>
      <c r="C916" s="515"/>
      <c r="D916" s="297"/>
      <c r="E916" s="505"/>
      <c r="F916" s="395">
        <f>ROUND(IF('11. Type 1 Emp 2020 FTE'!$I$12=1,IF(E916/70*7&lt;40,E916/70*7/40,1),0),1)</f>
        <v>0</v>
      </c>
      <c r="G916" s="395">
        <f>ROUND(IF('11. Type 1 Emp 2020 FTE'!$I$12=2,IF(E916=0,0,IF(E916/70*7&lt;40,0.5,1)),0),1)</f>
        <v>0</v>
      </c>
    </row>
    <row r="917" spans="1:7" x14ac:dyDescent="0.25">
      <c r="A917" s="297">
        <f t="shared" si="14"/>
        <v>906</v>
      </c>
      <c r="B917" s="501"/>
      <c r="C917" s="515"/>
      <c r="D917" s="297"/>
      <c r="E917" s="505"/>
      <c r="F917" s="395">
        <f>ROUND(IF('11. Type 1 Emp 2020 FTE'!$I$12=1,IF(E917/70*7&lt;40,E917/70*7/40,1),0),1)</f>
        <v>0</v>
      </c>
      <c r="G917" s="395">
        <f>ROUND(IF('11. Type 1 Emp 2020 FTE'!$I$12=2,IF(E917=0,0,IF(E917/70*7&lt;40,0.5,1)),0),1)</f>
        <v>0</v>
      </c>
    </row>
    <row r="918" spans="1:7" x14ac:dyDescent="0.25">
      <c r="A918" s="297">
        <f t="shared" si="14"/>
        <v>907</v>
      </c>
      <c r="B918" s="501"/>
      <c r="C918" s="515"/>
      <c r="D918" s="297"/>
      <c r="E918" s="505"/>
      <c r="F918" s="395">
        <f>ROUND(IF('11. Type 1 Emp 2020 FTE'!$I$12=1,IF(E918/70*7&lt;40,E918/70*7/40,1),0),1)</f>
        <v>0</v>
      </c>
      <c r="G918" s="395">
        <f>ROUND(IF('11. Type 1 Emp 2020 FTE'!$I$12=2,IF(E918=0,0,IF(E918/70*7&lt;40,0.5,1)),0),1)</f>
        <v>0</v>
      </c>
    </row>
    <row r="919" spans="1:7" x14ac:dyDescent="0.25">
      <c r="A919" s="297">
        <f t="shared" si="14"/>
        <v>908</v>
      </c>
      <c r="B919" s="501"/>
      <c r="C919" s="515"/>
      <c r="D919" s="297"/>
      <c r="E919" s="505"/>
      <c r="F919" s="395">
        <f>ROUND(IF('11. Type 1 Emp 2020 FTE'!$I$12=1,IF(E919/70*7&lt;40,E919/70*7/40,1),0),1)</f>
        <v>0</v>
      </c>
      <c r="G919" s="395">
        <f>ROUND(IF('11. Type 1 Emp 2020 FTE'!$I$12=2,IF(E919=0,0,IF(E919/70*7&lt;40,0.5,1)),0),1)</f>
        <v>0</v>
      </c>
    </row>
    <row r="920" spans="1:7" x14ac:dyDescent="0.25">
      <c r="A920" s="297">
        <f t="shared" si="14"/>
        <v>909</v>
      </c>
      <c r="B920" s="501"/>
      <c r="C920" s="515"/>
      <c r="D920" s="297"/>
      <c r="E920" s="505"/>
      <c r="F920" s="395">
        <f>ROUND(IF('11. Type 1 Emp 2020 FTE'!$I$12=1,IF(E920/70*7&lt;40,E920/70*7/40,1),0),1)</f>
        <v>0</v>
      </c>
      <c r="G920" s="395">
        <f>ROUND(IF('11. Type 1 Emp 2020 FTE'!$I$12=2,IF(E920=0,0,IF(E920/70*7&lt;40,0.5,1)),0),1)</f>
        <v>0</v>
      </c>
    </row>
    <row r="921" spans="1:7" x14ac:dyDescent="0.25">
      <c r="A921" s="297">
        <f t="shared" si="14"/>
        <v>910</v>
      </c>
      <c r="B921" s="501"/>
      <c r="C921" s="515"/>
      <c r="D921" s="297"/>
      <c r="E921" s="505"/>
      <c r="F921" s="395">
        <f>ROUND(IF('11. Type 1 Emp 2020 FTE'!$I$12=1,IF(E921/70*7&lt;40,E921/70*7/40,1),0),1)</f>
        <v>0</v>
      </c>
      <c r="G921" s="395">
        <f>ROUND(IF('11. Type 1 Emp 2020 FTE'!$I$12=2,IF(E921=0,0,IF(E921/70*7&lt;40,0.5,1)),0),1)</f>
        <v>0</v>
      </c>
    </row>
    <row r="922" spans="1:7" x14ac:dyDescent="0.25">
      <c r="A922" s="297">
        <f t="shared" si="14"/>
        <v>911</v>
      </c>
      <c r="B922" s="501"/>
      <c r="C922" s="515"/>
      <c r="D922" s="297"/>
      <c r="E922" s="505"/>
      <c r="F922" s="395">
        <f>ROUND(IF('11. Type 1 Emp 2020 FTE'!$I$12=1,IF(E922/70*7&lt;40,E922/70*7/40,1),0),1)</f>
        <v>0</v>
      </c>
      <c r="G922" s="395">
        <f>ROUND(IF('11. Type 1 Emp 2020 FTE'!$I$12=2,IF(E922=0,0,IF(E922/70*7&lt;40,0.5,1)),0),1)</f>
        <v>0</v>
      </c>
    </row>
    <row r="923" spans="1:7" x14ac:dyDescent="0.25">
      <c r="A923" s="297">
        <f t="shared" si="14"/>
        <v>912</v>
      </c>
      <c r="B923" s="501"/>
      <c r="C923" s="515"/>
      <c r="D923" s="297"/>
      <c r="E923" s="505"/>
      <c r="F923" s="395">
        <f>ROUND(IF('11. Type 1 Emp 2020 FTE'!$I$12=1,IF(E923/70*7&lt;40,E923/70*7/40,1),0),1)</f>
        <v>0</v>
      </c>
      <c r="G923" s="395">
        <f>ROUND(IF('11. Type 1 Emp 2020 FTE'!$I$12=2,IF(E923=0,0,IF(E923/70*7&lt;40,0.5,1)),0),1)</f>
        <v>0</v>
      </c>
    </row>
    <row r="924" spans="1:7" x14ac:dyDescent="0.25">
      <c r="A924" s="297">
        <f t="shared" si="14"/>
        <v>913</v>
      </c>
      <c r="B924" s="501"/>
      <c r="C924" s="515"/>
      <c r="D924" s="297"/>
      <c r="E924" s="505"/>
      <c r="F924" s="395">
        <f>ROUND(IF('11. Type 1 Emp 2020 FTE'!$I$12=1,IF(E924/70*7&lt;40,E924/70*7/40,1),0),1)</f>
        <v>0</v>
      </c>
      <c r="G924" s="395">
        <f>ROUND(IF('11. Type 1 Emp 2020 FTE'!$I$12=2,IF(E924=0,0,IF(E924/70*7&lt;40,0.5,1)),0),1)</f>
        <v>0</v>
      </c>
    </row>
    <row r="925" spans="1:7" x14ac:dyDescent="0.25">
      <c r="A925" s="297">
        <f t="shared" si="14"/>
        <v>914</v>
      </c>
      <c r="B925" s="501"/>
      <c r="C925" s="515"/>
      <c r="D925" s="297"/>
      <c r="E925" s="505"/>
      <c r="F925" s="395">
        <f>ROUND(IF('11. Type 1 Emp 2020 FTE'!$I$12=1,IF(E925/70*7&lt;40,E925/70*7/40,1),0),1)</f>
        <v>0</v>
      </c>
      <c r="G925" s="395">
        <f>ROUND(IF('11. Type 1 Emp 2020 FTE'!$I$12=2,IF(E925=0,0,IF(E925/70*7&lt;40,0.5,1)),0),1)</f>
        <v>0</v>
      </c>
    </row>
    <row r="926" spans="1:7" x14ac:dyDescent="0.25">
      <c r="A926" s="297">
        <f t="shared" si="14"/>
        <v>915</v>
      </c>
      <c r="B926" s="501"/>
      <c r="C926" s="515"/>
      <c r="D926" s="297"/>
      <c r="E926" s="505"/>
      <c r="F926" s="395">
        <f>ROUND(IF('11. Type 1 Emp 2020 FTE'!$I$12=1,IF(E926/70*7&lt;40,E926/70*7/40,1),0),1)</f>
        <v>0</v>
      </c>
      <c r="G926" s="395">
        <f>ROUND(IF('11. Type 1 Emp 2020 FTE'!$I$12=2,IF(E926=0,0,IF(E926/70*7&lt;40,0.5,1)),0),1)</f>
        <v>0</v>
      </c>
    </row>
    <row r="927" spans="1:7" x14ac:dyDescent="0.25">
      <c r="A927" s="297">
        <f t="shared" si="14"/>
        <v>916</v>
      </c>
      <c r="B927" s="501"/>
      <c r="C927" s="515"/>
      <c r="D927" s="297"/>
      <c r="E927" s="505"/>
      <c r="F927" s="395">
        <f>ROUND(IF('11. Type 1 Emp 2020 FTE'!$I$12=1,IF(E927/70*7&lt;40,E927/70*7/40,1),0),1)</f>
        <v>0</v>
      </c>
      <c r="G927" s="395">
        <f>ROUND(IF('11. Type 1 Emp 2020 FTE'!$I$12=2,IF(E927=0,0,IF(E927/70*7&lt;40,0.5,1)),0),1)</f>
        <v>0</v>
      </c>
    </row>
    <row r="928" spans="1:7" x14ac:dyDescent="0.25">
      <c r="A928" s="297">
        <f t="shared" si="14"/>
        <v>917</v>
      </c>
      <c r="B928" s="501"/>
      <c r="C928" s="515"/>
      <c r="D928" s="297"/>
      <c r="E928" s="505"/>
      <c r="F928" s="395">
        <f>ROUND(IF('11. Type 1 Emp 2020 FTE'!$I$12=1,IF(E928/70*7&lt;40,E928/70*7/40,1),0),1)</f>
        <v>0</v>
      </c>
      <c r="G928" s="395">
        <f>ROUND(IF('11. Type 1 Emp 2020 FTE'!$I$12=2,IF(E928=0,0,IF(E928/70*7&lt;40,0.5,1)),0),1)</f>
        <v>0</v>
      </c>
    </row>
    <row r="929" spans="1:7" x14ac:dyDescent="0.25">
      <c r="A929" s="297">
        <f t="shared" si="14"/>
        <v>918</v>
      </c>
      <c r="B929" s="501"/>
      <c r="C929" s="515"/>
      <c r="D929" s="297"/>
      <c r="E929" s="505"/>
      <c r="F929" s="395">
        <f>ROUND(IF('11. Type 1 Emp 2020 FTE'!$I$12=1,IF(E929/70*7&lt;40,E929/70*7/40,1),0),1)</f>
        <v>0</v>
      </c>
      <c r="G929" s="395">
        <f>ROUND(IF('11. Type 1 Emp 2020 FTE'!$I$12=2,IF(E929=0,0,IF(E929/70*7&lt;40,0.5,1)),0),1)</f>
        <v>0</v>
      </c>
    </row>
    <row r="930" spans="1:7" x14ac:dyDescent="0.25">
      <c r="A930" s="297">
        <f t="shared" si="14"/>
        <v>919</v>
      </c>
      <c r="B930" s="501"/>
      <c r="C930" s="515"/>
      <c r="D930" s="297"/>
      <c r="E930" s="505"/>
      <c r="F930" s="395">
        <f>ROUND(IF('11. Type 1 Emp 2020 FTE'!$I$12=1,IF(E930/70*7&lt;40,E930/70*7/40,1),0),1)</f>
        <v>0</v>
      </c>
      <c r="G930" s="395">
        <f>ROUND(IF('11. Type 1 Emp 2020 FTE'!$I$12=2,IF(E930=0,0,IF(E930/70*7&lt;40,0.5,1)),0),1)</f>
        <v>0</v>
      </c>
    </row>
    <row r="931" spans="1:7" x14ac:dyDescent="0.25">
      <c r="A931" s="297">
        <f t="shared" si="14"/>
        <v>920</v>
      </c>
      <c r="B931" s="501"/>
      <c r="C931" s="515"/>
      <c r="D931" s="297"/>
      <c r="E931" s="505"/>
      <c r="F931" s="395">
        <f>ROUND(IF('11. Type 1 Emp 2020 FTE'!$I$12=1,IF(E931/70*7&lt;40,E931/70*7/40,1),0),1)</f>
        <v>0</v>
      </c>
      <c r="G931" s="395">
        <f>ROUND(IF('11. Type 1 Emp 2020 FTE'!$I$12=2,IF(E931=0,0,IF(E931/70*7&lt;40,0.5,1)),0),1)</f>
        <v>0</v>
      </c>
    </row>
    <row r="932" spans="1:7" x14ac:dyDescent="0.25">
      <c r="A932" s="297">
        <f t="shared" si="14"/>
        <v>921</v>
      </c>
      <c r="B932" s="501"/>
      <c r="C932" s="515"/>
      <c r="D932" s="297"/>
      <c r="E932" s="505"/>
      <c r="F932" s="395">
        <f>ROUND(IF('11. Type 1 Emp 2020 FTE'!$I$12=1,IF(E932/70*7&lt;40,E932/70*7/40,1),0),1)</f>
        <v>0</v>
      </c>
      <c r="G932" s="395">
        <f>ROUND(IF('11. Type 1 Emp 2020 FTE'!$I$12=2,IF(E932=0,0,IF(E932/70*7&lt;40,0.5,1)),0),1)</f>
        <v>0</v>
      </c>
    </row>
    <row r="933" spans="1:7" x14ac:dyDescent="0.25">
      <c r="A933" s="297">
        <f t="shared" si="14"/>
        <v>922</v>
      </c>
      <c r="B933" s="501"/>
      <c r="C933" s="515"/>
      <c r="D933" s="297"/>
      <c r="E933" s="505"/>
      <c r="F933" s="395">
        <f>ROUND(IF('11. Type 1 Emp 2020 FTE'!$I$12=1,IF(E933/70*7&lt;40,E933/70*7/40,1),0),1)</f>
        <v>0</v>
      </c>
      <c r="G933" s="395">
        <f>ROUND(IF('11. Type 1 Emp 2020 FTE'!$I$12=2,IF(E933=0,0,IF(E933/70*7&lt;40,0.5,1)),0),1)</f>
        <v>0</v>
      </c>
    </row>
    <row r="934" spans="1:7" x14ac:dyDescent="0.25">
      <c r="A934" s="297">
        <f t="shared" si="14"/>
        <v>923</v>
      </c>
      <c r="B934" s="501"/>
      <c r="C934" s="515"/>
      <c r="D934" s="297"/>
      <c r="E934" s="505"/>
      <c r="F934" s="395">
        <f>ROUND(IF('11. Type 1 Emp 2020 FTE'!$I$12=1,IF(E934/70*7&lt;40,E934/70*7/40,1),0),1)</f>
        <v>0</v>
      </c>
      <c r="G934" s="395">
        <f>ROUND(IF('11. Type 1 Emp 2020 FTE'!$I$12=2,IF(E934=0,0,IF(E934/70*7&lt;40,0.5,1)),0),1)</f>
        <v>0</v>
      </c>
    </row>
    <row r="935" spans="1:7" x14ac:dyDescent="0.25">
      <c r="A935" s="297">
        <f t="shared" si="14"/>
        <v>924</v>
      </c>
      <c r="B935" s="501"/>
      <c r="C935" s="515"/>
      <c r="D935" s="297"/>
      <c r="E935" s="505"/>
      <c r="F935" s="395">
        <f>ROUND(IF('11. Type 1 Emp 2020 FTE'!$I$12=1,IF(E935/70*7&lt;40,E935/70*7/40,1),0),1)</f>
        <v>0</v>
      </c>
      <c r="G935" s="395">
        <f>ROUND(IF('11. Type 1 Emp 2020 FTE'!$I$12=2,IF(E935=0,0,IF(E935/70*7&lt;40,0.5,1)),0),1)</f>
        <v>0</v>
      </c>
    </row>
    <row r="936" spans="1:7" x14ac:dyDescent="0.25">
      <c r="A936" s="297">
        <f t="shared" si="14"/>
        <v>925</v>
      </c>
      <c r="B936" s="501"/>
      <c r="C936" s="515"/>
      <c r="D936" s="297"/>
      <c r="E936" s="505"/>
      <c r="F936" s="395">
        <f>ROUND(IF('11. Type 1 Emp 2020 FTE'!$I$12=1,IF(E936/70*7&lt;40,E936/70*7/40,1),0),1)</f>
        <v>0</v>
      </c>
      <c r="G936" s="395">
        <f>ROUND(IF('11. Type 1 Emp 2020 FTE'!$I$12=2,IF(E936=0,0,IF(E936/70*7&lt;40,0.5,1)),0),1)</f>
        <v>0</v>
      </c>
    </row>
    <row r="937" spans="1:7" x14ac:dyDescent="0.25">
      <c r="A937" s="297">
        <f t="shared" si="14"/>
        <v>926</v>
      </c>
      <c r="B937" s="501"/>
      <c r="C937" s="515"/>
      <c r="D937" s="297"/>
      <c r="E937" s="505"/>
      <c r="F937" s="395">
        <f>ROUND(IF('11. Type 1 Emp 2020 FTE'!$I$12=1,IF(E937/70*7&lt;40,E937/70*7/40,1),0),1)</f>
        <v>0</v>
      </c>
      <c r="G937" s="395">
        <f>ROUND(IF('11. Type 1 Emp 2020 FTE'!$I$12=2,IF(E937=0,0,IF(E937/70*7&lt;40,0.5,1)),0),1)</f>
        <v>0</v>
      </c>
    </row>
    <row r="938" spans="1:7" x14ac:dyDescent="0.25">
      <c r="A938" s="297">
        <f t="shared" si="14"/>
        <v>927</v>
      </c>
      <c r="B938" s="501"/>
      <c r="C938" s="515"/>
      <c r="D938" s="297"/>
      <c r="E938" s="505"/>
      <c r="F938" s="395">
        <f>ROUND(IF('11. Type 1 Emp 2020 FTE'!$I$12=1,IF(E938/70*7&lt;40,E938/70*7/40,1),0),1)</f>
        <v>0</v>
      </c>
      <c r="G938" s="395">
        <f>ROUND(IF('11. Type 1 Emp 2020 FTE'!$I$12=2,IF(E938=0,0,IF(E938/70*7&lt;40,0.5,1)),0),1)</f>
        <v>0</v>
      </c>
    </row>
    <row r="939" spans="1:7" x14ac:dyDescent="0.25">
      <c r="A939" s="297">
        <f t="shared" si="14"/>
        <v>928</v>
      </c>
      <c r="B939" s="501"/>
      <c r="C939" s="515"/>
      <c r="D939" s="297"/>
      <c r="E939" s="505"/>
      <c r="F939" s="395">
        <f>ROUND(IF('11. Type 1 Emp 2020 FTE'!$I$12=1,IF(E939/70*7&lt;40,E939/70*7/40,1),0),1)</f>
        <v>0</v>
      </c>
      <c r="G939" s="395">
        <f>ROUND(IF('11. Type 1 Emp 2020 FTE'!$I$12=2,IF(E939=0,0,IF(E939/70*7&lt;40,0.5,1)),0),1)</f>
        <v>0</v>
      </c>
    </row>
    <row r="940" spans="1:7" x14ac:dyDescent="0.25">
      <c r="A940" s="297">
        <f t="shared" si="14"/>
        <v>929</v>
      </c>
      <c r="B940" s="501"/>
      <c r="C940" s="515"/>
      <c r="D940" s="297"/>
      <c r="E940" s="505"/>
      <c r="F940" s="395">
        <f>ROUND(IF('11. Type 1 Emp 2020 FTE'!$I$12=1,IF(E940/70*7&lt;40,E940/70*7/40,1),0),1)</f>
        <v>0</v>
      </c>
      <c r="G940" s="395">
        <f>ROUND(IF('11. Type 1 Emp 2020 FTE'!$I$12=2,IF(E940=0,0,IF(E940/70*7&lt;40,0.5,1)),0),1)</f>
        <v>0</v>
      </c>
    </row>
    <row r="941" spans="1:7" x14ac:dyDescent="0.25">
      <c r="A941" s="297">
        <f t="shared" si="14"/>
        <v>930</v>
      </c>
      <c r="B941" s="501"/>
      <c r="C941" s="515"/>
      <c r="D941" s="297"/>
      <c r="E941" s="505"/>
      <c r="F941" s="395">
        <f>ROUND(IF('11. Type 1 Emp 2020 FTE'!$I$12=1,IF(E941/70*7&lt;40,E941/70*7/40,1),0),1)</f>
        <v>0</v>
      </c>
      <c r="G941" s="395">
        <f>ROUND(IF('11. Type 1 Emp 2020 FTE'!$I$12=2,IF(E941=0,0,IF(E941/70*7&lt;40,0.5,1)),0),1)</f>
        <v>0</v>
      </c>
    </row>
    <row r="942" spans="1:7" x14ac:dyDescent="0.25">
      <c r="A942" s="297">
        <f t="shared" si="14"/>
        <v>931</v>
      </c>
      <c r="B942" s="501"/>
      <c r="C942" s="515"/>
      <c r="D942" s="297"/>
      <c r="E942" s="505"/>
      <c r="F942" s="395">
        <f>ROUND(IF('11. Type 1 Emp 2020 FTE'!$I$12=1,IF(E942/70*7&lt;40,E942/70*7/40,1),0),1)</f>
        <v>0</v>
      </c>
      <c r="G942" s="395">
        <f>ROUND(IF('11. Type 1 Emp 2020 FTE'!$I$12=2,IF(E942=0,0,IF(E942/70*7&lt;40,0.5,1)),0),1)</f>
        <v>0</v>
      </c>
    </row>
    <row r="943" spans="1:7" x14ac:dyDescent="0.25">
      <c r="A943" s="297">
        <f t="shared" si="14"/>
        <v>932</v>
      </c>
      <c r="B943" s="501"/>
      <c r="C943" s="515"/>
      <c r="D943" s="297"/>
      <c r="E943" s="505"/>
      <c r="F943" s="395">
        <f>ROUND(IF('11. Type 1 Emp 2020 FTE'!$I$12=1,IF(E943/70*7&lt;40,E943/70*7/40,1),0),1)</f>
        <v>0</v>
      </c>
      <c r="G943" s="395">
        <f>ROUND(IF('11. Type 1 Emp 2020 FTE'!$I$12=2,IF(E943=0,0,IF(E943/70*7&lt;40,0.5,1)),0),1)</f>
        <v>0</v>
      </c>
    </row>
    <row r="944" spans="1:7" x14ac:dyDescent="0.25">
      <c r="A944" s="297">
        <f t="shared" si="14"/>
        <v>933</v>
      </c>
      <c r="B944" s="501"/>
      <c r="C944" s="515"/>
      <c r="D944" s="297"/>
      <c r="E944" s="505"/>
      <c r="F944" s="395">
        <f>ROUND(IF('11. Type 1 Emp 2020 FTE'!$I$12=1,IF(E944/70*7&lt;40,E944/70*7/40,1),0),1)</f>
        <v>0</v>
      </c>
      <c r="G944" s="395">
        <f>ROUND(IF('11. Type 1 Emp 2020 FTE'!$I$12=2,IF(E944=0,0,IF(E944/70*7&lt;40,0.5,1)),0),1)</f>
        <v>0</v>
      </c>
    </row>
    <row r="945" spans="1:7" x14ac:dyDescent="0.25">
      <c r="A945" s="297">
        <f t="shared" si="14"/>
        <v>934</v>
      </c>
      <c r="B945" s="501"/>
      <c r="C945" s="515"/>
      <c r="D945" s="297"/>
      <c r="E945" s="505"/>
      <c r="F945" s="395">
        <f>ROUND(IF('11. Type 1 Emp 2020 FTE'!$I$12=1,IF(E945/70*7&lt;40,E945/70*7/40,1),0),1)</f>
        <v>0</v>
      </c>
      <c r="G945" s="395">
        <f>ROUND(IF('11. Type 1 Emp 2020 FTE'!$I$12=2,IF(E945=0,0,IF(E945/70*7&lt;40,0.5,1)),0),1)</f>
        <v>0</v>
      </c>
    </row>
    <row r="946" spans="1:7" x14ac:dyDescent="0.25">
      <c r="A946" s="297">
        <f t="shared" si="14"/>
        <v>935</v>
      </c>
      <c r="B946" s="501"/>
      <c r="C946" s="515"/>
      <c r="D946" s="297"/>
      <c r="E946" s="505"/>
      <c r="F946" s="395">
        <f>ROUND(IF('11. Type 1 Emp 2020 FTE'!$I$12=1,IF(E946/70*7&lt;40,E946/70*7/40,1),0),1)</f>
        <v>0</v>
      </c>
      <c r="G946" s="395">
        <f>ROUND(IF('11. Type 1 Emp 2020 FTE'!$I$12=2,IF(E946=0,0,IF(E946/70*7&lt;40,0.5,1)),0),1)</f>
        <v>0</v>
      </c>
    </row>
    <row r="947" spans="1:7" x14ac:dyDescent="0.25">
      <c r="A947" s="297">
        <f t="shared" si="14"/>
        <v>936</v>
      </c>
      <c r="B947" s="501"/>
      <c r="C947" s="515"/>
      <c r="D947" s="297"/>
      <c r="E947" s="505"/>
      <c r="F947" s="395">
        <f>ROUND(IF('11. Type 1 Emp 2020 FTE'!$I$12=1,IF(E947/70*7&lt;40,E947/70*7/40,1),0),1)</f>
        <v>0</v>
      </c>
      <c r="G947" s="395">
        <f>ROUND(IF('11. Type 1 Emp 2020 FTE'!$I$12=2,IF(E947=0,0,IF(E947/70*7&lt;40,0.5,1)),0),1)</f>
        <v>0</v>
      </c>
    </row>
    <row r="948" spans="1:7" x14ac:dyDescent="0.25">
      <c r="A948" s="297">
        <f t="shared" si="14"/>
        <v>937</v>
      </c>
      <c r="B948" s="501"/>
      <c r="C948" s="515"/>
      <c r="D948" s="297"/>
      <c r="E948" s="505"/>
      <c r="F948" s="395">
        <f>ROUND(IF('11. Type 1 Emp 2020 FTE'!$I$12=1,IF(E948/70*7&lt;40,E948/70*7/40,1),0),1)</f>
        <v>0</v>
      </c>
      <c r="G948" s="395">
        <f>ROUND(IF('11. Type 1 Emp 2020 FTE'!$I$12=2,IF(E948=0,0,IF(E948/70*7&lt;40,0.5,1)),0),1)</f>
        <v>0</v>
      </c>
    </row>
    <row r="949" spans="1:7" x14ac:dyDescent="0.25">
      <c r="A949" s="297">
        <f t="shared" si="14"/>
        <v>938</v>
      </c>
      <c r="B949" s="501"/>
      <c r="C949" s="515"/>
      <c r="D949" s="297"/>
      <c r="E949" s="505"/>
      <c r="F949" s="395">
        <f>ROUND(IF('11. Type 1 Emp 2020 FTE'!$I$12=1,IF(E949/70*7&lt;40,E949/70*7/40,1),0),1)</f>
        <v>0</v>
      </c>
      <c r="G949" s="395">
        <f>ROUND(IF('11. Type 1 Emp 2020 FTE'!$I$12=2,IF(E949=0,0,IF(E949/70*7&lt;40,0.5,1)),0),1)</f>
        <v>0</v>
      </c>
    </row>
    <row r="950" spans="1:7" x14ac:dyDescent="0.25">
      <c r="A950" s="297">
        <f t="shared" si="14"/>
        <v>939</v>
      </c>
      <c r="B950" s="501"/>
      <c r="C950" s="515"/>
      <c r="D950" s="297"/>
      <c r="E950" s="505"/>
      <c r="F950" s="395">
        <f>ROUND(IF('11. Type 1 Emp 2020 FTE'!$I$12=1,IF(E950/70*7&lt;40,E950/70*7/40,1),0),1)</f>
        <v>0</v>
      </c>
      <c r="G950" s="395">
        <f>ROUND(IF('11. Type 1 Emp 2020 FTE'!$I$12=2,IF(E950=0,0,IF(E950/70*7&lt;40,0.5,1)),0),1)</f>
        <v>0</v>
      </c>
    </row>
    <row r="951" spans="1:7" x14ac:dyDescent="0.25">
      <c r="A951" s="297">
        <f t="shared" si="14"/>
        <v>940</v>
      </c>
      <c r="B951" s="501"/>
      <c r="C951" s="515"/>
      <c r="D951" s="297"/>
      <c r="E951" s="505"/>
      <c r="F951" s="395">
        <f>ROUND(IF('11. Type 1 Emp 2020 FTE'!$I$12=1,IF(E951/70*7&lt;40,E951/70*7/40,1),0),1)</f>
        <v>0</v>
      </c>
      <c r="G951" s="395">
        <f>ROUND(IF('11. Type 1 Emp 2020 FTE'!$I$12=2,IF(E951=0,0,IF(E951/70*7&lt;40,0.5,1)),0),1)</f>
        <v>0</v>
      </c>
    </row>
    <row r="952" spans="1:7" x14ac:dyDescent="0.25">
      <c r="A952" s="297">
        <f t="shared" si="14"/>
        <v>941</v>
      </c>
      <c r="B952" s="501"/>
      <c r="C952" s="515"/>
      <c r="D952" s="297"/>
      <c r="E952" s="505"/>
      <c r="F952" s="395">
        <f>ROUND(IF('11. Type 1 Emp 2020 FTE'!$I$12=1,IF(E952/70*7&lt;40,E952/70*7/40,1),0),1)</f>
        <v>0</v>
      </c>
      <c r="G952" s="395">
        <f>ROUND(IF('11. Type 1 Emp 2020 FTE'!$I$12=2,IF(E952=0,0,IF(E952/70*7&lt;40,0.5,1)),0),1)</f>
        <v>0</v>
      </c>
    </row>
    <row r="953" spans="1:7" x14ac:dyDescent="0.25">
      <c r="A953" s="297">
        <f t="shared" si="14"/>
        <v>942</v>
      </c>
      <c r="B953" s="501"/>
      <c r="C953" s="515"/>
      <c r="D953" s="297"/>
      <c r="E953" s="505"/>
      <c r="F953" s="395">
        <f>ROUND(IF('11. Type 1 Emp 2020 FTE'!$I$12=1,IF(E953/70*7&lt;40,E953/70*7/40,1),0),1)</f>
        <v>0</v>
      </c>
      <c r="G953" s="395">
        <f>ROUND(IF('11. Type 1 Emp 2020 FTE'!$I$12=2,IF(E953=0,0,IF(E953/70*7&lt;40,0.5,1)),0),1)</f>
        <v>0</v>
      </c>
    </row>
    <row r="954" spans="1:7" x14ac:dyDescent="0.25">
      <c r="A954" s="297">
        <f t="shared" si="14"/>
        <v>943</v>
      </c>
      <c r="B954" s="501"/>
      <c r="C954" s="515"/>
      <c r="D954" s="297"/>
      <c r="E954" s="505"/>
      <c r="F954" s="395">
        <f>ROUND(IF('11. Type 1 Emp 2020 FTE'!$I$12=1,IF(E954/70*7&lt;40,E954/70*7/40,1),0),1)</f>
        <v>0</v>
      </c>
      <c r="G954" s="395">
        <f>ROUND(IF('11. Type 1 Emp 2020 FTE'!$I$12=2,IF(E954=0,0,IF(E954/70*7&lt;40,0.5,1)),0),1)</f>
        <v>0</v>
      </c>
    </row>
    <row r="955" spans="1:7" x14ac:dyDescent="0.25">
      <c r="A955" s="297">
        <f t="shared" si="14"/>
        <v>944</v>
      </c>
      <c r="B955" s="501"/>
      <c r="C955" s="515"/>
      <c r="D955" s="297"/>
      <c r="E955" s="505"/>
      <c r="F955" s="395">
        <f>ROUND(IF('11. Type 1 Emp 2020 FTE'!$I$12=1,IF(E955/70*7&lt;40,E955/70*7/40,1),0),1)</f>
        <v>0</v>
      </c>
      <c r="G955" s="395">
        <f>ROUND(IF('11. Type 1 Emp 2020 FTE'!$I$12=2,IF(E955=0,0,IF(E955/70*7&lt;40,0.5,1)),0),1)</f>
        <v>0</v>
      </c>
    </row>
    <row r="956" spans="1:7" x14ac:dyDescent="0.25">
      <c r="A956" s="297">
        <f t="shared" si="14"/>
        <v>945</v>
      </c>
      <c r="B956" s="501"/>
      <c r="C956" s="515"/>
      <c r="D956" s="297"/>
      <c r="E956" s="505"/>
      <c r="F956" s="395">
        <f>ROUND(IF('11. Type 1 Emp 2020 FTE'!$I$12=1,IF(E956/70*7&lt;40,E956/70*7/40,1),0),1)</f>
        <v>0</v>
      </c>
      <c r="G956" s="395">
        <f>ROUND(IF('11. Type 1 Emp 2020 FTE'!$I$12=2,IF(E956=0,0,IF(E956/70*7&lt;40,0.5,1)),0),1)</f>
        <v>0</v>
      </c>
    </row>
    <row r="957" spans="1:7" x14ac:dyDescent="0.25">
      <c r="A957" s="297">
        <f t="shared" si="14"/>
        <v>946</v>
      </c>
      <c r="B957" s="501"/>
      <c r="C957" s="515"/>
      <c r="D957" s="297"/>
      <c r="E957" s="505"/>
      <c r="F957" s="395">
        <f>ROUND(IF('11. Type 1 Emp 2020 FTE'!$I$12=1,IF(E957/70*7&lt;40,E957/70*7/40,1),0),1)</f>
        <v>0</v>
      </c>
      <c r="G957" s="395">
        <f>ROUND(IF('11. Type 1 Emp 2020 FTE'!$I$12=2,IF(E957=0,0,IF(E957/70*7&lt;40,0.5,1)),0),1)</f>
        <v>0</v>
      </c>
    </row>
    <row r="958" spans="1:7" x14ac:dyDescent="0.25">
      <c r="A958" s="297">
        <f t="shared" si="14"/>
        <v>947</v>
      </c>
      <c r="B958" s="501"/>
      <c r="C958" s="515"/>
      <c r="D958" s="297"/>
      <c r="E958" s="505"/>
      <c r="F958" s="395">
        <f>ROUND(IF('11. Type 1 Emp 2020 FTE'!$I$12=1,IF(E958/70*7&lt;40,E958/70*7/40,1),0),1)</f>
        <v>0</v>
      </c>
      <c r="G958" s="395">
        <f>ROUND(IF('11. Type 1 Emp 2020 FTE'!$I$12=2,IF(E958=0,0,IF(E958/70*7&lt;40,0.5,1)),0),1)</f>
        <v>0</v>
      </c>
    </row>
    <row r="959" spans="1:7" x14ac:dyDescent="0.25">
      <c r="A959" s="297">
        <f t="shared" si="14"/>
        <v>948</v>
      </c>
      <c r="B959" s="501"/>
      <c r="C959" s="515"/>
      <c r="D959" s="297"/>
      <c r="E959" s="505"/>
      <c r="F959" s="395">
        <f>ROUND(IF('11. Type 1 Emp 2020 FTE'!$I$12=1,IF(E959/70*7&lt;40,E959/70*7/40,1),0),1)</f>
        <v>0</v>
      </c>
      <c r="G959" s="395">
        <f>ROUND(IF('11. Type 1 Emp 2020 FTE'!$I$12=2,IF(E959=0,0,IF(E959/70*7&lt;40,0.5,1)),0),1)</f>
        <v>0</v>
      </c>
    </row>
    <row r="960" spans="1:7" x14ac:dyDescent="0.25">
      <c r="A960" s="297">
        <f t="shared" si="14"/>
        <v>949</v>
      </c>
      <c r="B960" s="501"/>
      <c r="C960" s="515"/>
      <c r="D960" s="297"/>
      <c r="E960" s="505"/>
      <c r="F960" s="395">
        <f>ROUND(IF('11. Type 1 Emp 2020 FTE'!$I$12=1,IF(E960/70*7&lt;40,E960/70*7/40,1),0),1)</f>
        <v>0</v>
      </c>
      <c r="G960" s="395">
        <f>ROUND(IF('11. Type 1 Emp 2020 FTE'!$I$12=2,IF(E960=0,0,IF(E960/70*7&lt;40,0.5,1)),0),1)</f>
        <v>0</v>
      </c>
    </row>
    <row r="961" spans="1:7" x14ac:dyDescent="0.25">
      <c r="A961" s="297">
        <f t="shared" si="14"/>
        <v>950</v>
      </c>
      <c r="B961" s="501"/>
      <c r="C961" s="515"/>
      <c r="D961" s="297"/>
      <c r="E961" s="505"/>
      <c r="F961" s="395">
        <f>ROUND(IF('11. Type 1 Emp 2020 FTE'!$I$12=1,IF(E961/70*7&lt;40,E961/70*7/40,1),0),1)</f>
        <v>0</v>
      </c>
      <c r="G961" s="395">
        <f>ROUND(IF('11. Type 1 Emp 2020 FTE'!$I$12=2,IF(E961=0,0,IF(E961/70*7&lt;40,0.5,1)),0),1)</f>
        <v>0</v>
      </c>
    </row>
    <row r="962" spans="1:7" x14ac:dyDescent="0.25">
      <c r="A962" s="297">
        <f t="shared" si="14"/>
        <v>951</v>
      </c>
      <c r="B962" s="501"/>
      <c r="C962" s="515"/>
      <c r="D962" s="297"/>
      <c r="E962" s="505"/>
      <c r="F962" s="395">
        <f>ROUND(IF('11. Type 1 Emp 2020 FTE'!$I$12=1,IF(E962/70*7&lt;40,E962/70*7/40,1),0),1)</f>
        <v>0</v>
      </c>
      <c r="G962" s="395">
        <f>ROUND(IF('11. Type 1 Emp 2020 FTE'!$I$12=2,IF(E962=0,0,IF(E962/70*7&lt;40,0.5,1)),0),1)</f>
        <v>0</v>
      </c>
    </row>
    <row r="963" spans="1:7" x14ac:dyDescent="0.25">
      <c r="A963" s="297">
        <f t="shared" si="14"/>
        <v>952</v>
      </c>
      <c r="B963" s="501"/>
      <c r="C963" s="515"/>
      <c r="D963" s="297"/>
      <c r="E963" s="505"/>
      <c r="F963" s="395">
        <f>ROUND(IF('11. Type 1 Emp 2020 FTE'!$I$12=1,IF(E963/70*7&lt;40,E963/70*7/40,1),0),1)</f>
        <v>0</v>
      </c>
      <c r="G963" s="395">
        <f>ROUND(IF('11. Type 1 Emp 2020 FTE'!$I$12=2,IF(E963=0,0,IF(E963/70*7&lt;40,0.5,1)),0),1)</f>
        <v>0</v>
      </c>
    </row>
    <row r="964" spans="1:7" x14ac:dyDescent="0.25">
      <c r="A964" s="297">
        <f t="shared" si="14"/>
        <v>953</v>
      </c>
      <c r="B964" s="501"/>
      <c r="C964" s="515"/>
      <c r="D964" s="297"/>
      <c r="E964" s="505"/>
      <c r="F964" s="395">
        <f>ROUND(IF('11. Type 1 Emp 2020 FTE'!$I$12=1,IF(E964/70*7&lt;40,E964/70*7/40,1),0),1)</f>
        <v>0</v>
      </c>
      <c r="G964" s="395">
        <f>ROUND(IF('11. Type 1 Emp 2020 FTE'!$I$12=2,IF(E964=0,0,IF(E964/70*7&lt;40,0.5,1)),0),1)</f>
        <v>0</v>
      </c>
    </row>
    <row r="965" spans="1:7" x14ac:dyDescent="0.25">
      <c r="A965" s="297">
        <f t="shared" si="14"/>
        <v>954</v>
      </c>
      <c r="B965" s="501"/>
      <c r="C965" s="515"/>
      <c r="D965" s="297"/>
      <c r="E965" s="505"/>
      <c r="F965" s="395">
        <f>ROUND(IF('11. Type 1 Emp 2020 FTE'!$I$12=1,IF(E965/70*7&lt;40,E965/70*7/40,1),0),1)</f>
        <v>0</v>
      </c>
      <c r="G965" s="395">
        <f>ROUND(IF('11. Type 1 Emp 2020 FTE'!$I$12=2,IF(E965=0,0,IF(E965/70*7&lt;40,0.5,1)),0),1)</f>
        <v>0</v>
      </c>
    </row>
    <row r="966" spans="1:7" x14ac:dyDescent="0.25">
      <c r="A966" s="297">
        <f t="shared" si="14"/>
        <v>955</v>
      </c>
      <c r="B966" s="501"/>
      <c r="C966" s="515"/>
      <c r="D966" s="297"/>
      <c r="E966" s="505"/>
      <c r="F966" s="395">
        <f>ROUND(IF('11. Type 1 Emp 2020 FTE'!$I$12=1,IF(E966/70*7&lt;40,E966/70*7/40,1),0),1)</f>
        <v>0</v>
      </c>
      <c r="G966" s="395">
        <f>ROUND(IF('11. Type 1 Emp 2020 FTE'!$I$12=2,IF(E966=0,0,IF(E966/70*7&lt;40,0.5,1)),0),1)</f>
        <v>0</v>
      </c>
    </row>
    <row r="967" spans="1:7" x14ac:dyDescent="0.25">
      <c r="A967" s="297">
        <f t="shared" si="14"/>
        <v>956</v>
      </c>
      <c r="B967" s="501"/>
      <c r="C967" s="515"/>
      <c r="D967" s="297"/>
      <c r="E967" s="505"/>
      <c r="F967" s="395">
        <f>ROUND(IF('11. Type 1 Emp 2020 FTE'!$I$12=1,IF(E967/70*7&lt;40,E967/70*7/40,1),0),1)</f>
        <v>0</v>
      </c>
      <c r="G967" s="395">
        <f>ROUND(IF('11. Type 1 Emp 2020 FTE'!$I$12=2,IF(E967=0,0,IF(E967/70*7&lt;40,0.5,1)),0),1)</f>
        <v>0</v>
      </c>
    </row>
    <row r="968" spans="1:7" x14ac:dyDescent="0.25">
      <c r="A968" s="297">
        <f t="shared" si="14"/>
        <v>957</v>
      </c>
      <c r="B968" s="501"/>
      <c r="C968" s="515"/>
      <c r="D968" s="297"/>
      <c r="E968" s="505"/>
      <c r="F968" s="395">
        <f>ROUND(IF('11. Type 1 Emp 2020 FTE'!$I$12=1,IF(E968/70*7&lt;40,E968/70*7/40,1),0),1)</f>
        <v>0</v>
      </c>
      <c r="G968" s="395">
        <f>ROUND(IF('11. Type 1 Emp 2020 FTE'!$I$12=2,IF(E968=0,0,IF(E968/70*7&lt;40,0.5,1)),0),1)</f>
        <v>0</v>
      </c>
    </row>
    <row r="969" spans="1:7" x14ac:dyDescent="0.25">
      <c r="A969" s="297">
        <f t="shared" si="14"/>
        <v>958</v>
      </c>
      <c r="B969" s="501"/>
      <c r="C969" s="515"/>
      <c r="D969" s="297"/>
      <c r="E969" s="505"/>
      <c r="F969" s="395">
        <f>ROUND(IF('11. Type 1 Emp 2020 FTE'!$I$12=1,IF(E969/70*7&lt;40,E969/70*7/40,1),0),1)</f>
        <v>0</v>
      </c>
      <c r="G969" s="395">
        <f>ROUND(IF('11. Type 1 Emp 2020 FTE'!$I$12=2,IF(E969=0,0,IF(E969/70*7&lt;40,0.5,1)),0),1)</f>
        <v>0</v>
      </c>
    </row>
    <row r="970" spans="1:7" x14ac:dyDescent="0.25">
      <c r="A970" s="297">
        <f t="shared" si="14"/>
        <v>959</v>
      </c>
      <c r="B970" s="501"/>
      <c r="C970" s="515"/>
      <c r="D970" s="297"/>
      <c r="E970" s="505"/>
      <c r="F970" s="395">
        <f>ROUND(IF('11. Type 1 Emp 2020 FTE'!$I$12=1,IF(E970/70*7&lt;40,E970/70*7/40,1),0),1)</f>
        <v>0</v>
      </c>
      <c r="G970" s="395">
        <f>ROUND(IF('11. Type 1 Emp 2020 FTE'!$I$12=2,IF(E970=0,0,IF(E970/70*7&lt;40,0.5,1)),0),1)</f>
        <v>0</v>
      </c>
    </row>
    <row r="971" spans="1:7" x14ac:dyDescent="0.25">
      <c r="A971" s="297">
        <f t="shared" si="14"/>
        <v>960</v>
      </c>
      <c r="B971" s="501"/>
      <c r="C971" s="515"/>
      <c r="D971" s="297"/>
      <c r="E971" s="505"/>
      <c r="F971" s="395">
        <f>ROUND(IF('11. Type 1 Emp 2020 FTE'!$I$12=1,IF(E971/70*7&lt;40,E971/70*7/40,1),0),1)</f>
        <v>0</v>
      </c>
      <c r="G971" s="395">
        <f>ROUND(IF('11. Type 1 Emp 2020 FTE'!$I$12=2,IF(E971=0,0,IF(E971/70*7&lt;40,0.5,1)),0),1)</f>
        <v>0</v>
      </c>
    </row>
    <row r="972" spans="1:7" x14ac:dyDescent="0.25">
      <c r="A972" s="297">
        <f t="shared" si="14"/>
        <v>961</v>
      </c>
      <c r="B972" s="501"/>
      <c r="C972" s="515"/>
      <c r="D972" s="297"/>
      <c r="E972" s="505"/>
      <c r="F972" s="395">
        <f>ROUND(IF('11. Type 1 Emp 2020 FTE'!$I$12=1,IF(E972/70*7&lt;40,E972/70*7/40,1),0),1)</f>
        <v>0</v>
      </c>
      <c r="G972" s="395">
        <f>ROUND(IF('11. Type 1 Emp 2020 FTE'!$I$12=2,IF(E972=0,0,IF(E972/70*7&lt;40,0.5,1)),0),1)</f>
        <v>0</v>
      </c>
    </row>
    <row r="973" spans="1:7" x14ac:dyDescent="0.25">
      <c r="A973" s="297">
        <f t="shared" si="14"/>
        <v>962</v>
      </c>
      <c r="B973" s="501"/>
      <c r="C973" s="515"/>
      <c r="D973" s="297"/>
      <c r="E973" s="505"/>
      <c r="F973" s="395">
        <f>ROUND(IF('11. Type 1 Emp 2020 FTE'!$I$12=1,IF(E973/70*7&lt;40,E973/70*7/40,1),0),1)</f>
        <v>0</v>
      </c>
      <c r="G973" s="395">
        <f>ROUND(IF('11. Type 1 Emp 2020 FTE'!$I$12=2,IF(E973=0,0,IF(E973/70*7&lt;40,0.5,1)),0),1)</f>
        <v>0</v>
      </c>
    </row>
    <row r="974" spans="1:7" x14ac:dyDescent="0.25">
      <c r="A974" s="297">
        <f t="shared" ref="A974:A1011" si="15">+A973+1</f>
        <v>963</v>
      </c>
      <c r="B974" s="501"/>
      <c r="C974" s="515"/>
      <c r="D974" s="297"/>
      <c r="E974" s="505"/>
      <c r="F974" s="395">
        <f>ROUND(IF('11. Type 1 Emp 2020 FTE'!$I$12=1,IF(E974/70*7&lt;40,E974/70*7/40,1),0),1)</f>
        <v>0</v>
      </c>
      <c r="G974" s="395">
        <f>ROUND(IF('11. Type 1 Emp 2020 FTE'!$I$12=2,IF(E974=0,0,IF(E974/70*7&lt;40,0.5,1)),0),1)</f>
        <v>0</v>
      </c>
    </row>
    <row r="975" spans="1:7" x14ac:dyDescent="0.25">
      <c r="A975" s="297">
        <f t="shared" si="15"/>
        <v>964</v>
      </c>
      <c r="B975" s="501"/>
      <c r="C975" s="515"/>
      <c r="D975" s="297"/>
      <c r="E975" s="505"/>
      <c r="F975" s="395">
        <f>ROUND(IF('11. Type 1 Emp 2020 FTE'!$I$12=1,IF(E975/70*7&lt;40,E975/70*7/40,1),0),1)</f>
        <v>0</v>
      </c>
      <c r="G975" s="395">
        <f>ROUND(IF('11. Type 1 Emp 2020 FTE'!$I$12=2,IF(E975=0,0,IF(E975/70*7&lt;40,0.5,1)),0),1)</f>
        <v>0</v>
      </c>
    </row>
    <row r="976" spans="1:7" x14ac:dyDescent="0.25">
      <c r="A976" s="297">
        <f t="shared" si="15"/>
        <v>965</v>
      </c>
      <c r="B976" s="501"/>
      <c r="C976" s="515"/>
      <c r="D976" s="297"/>
      <c r="E976" s="505"/>
      <c r="F976" s="395">
        <f>ROUND(IF('11. Type 1 Emp 2020 FTE'!$I$12=1,IF(E976/70*7&lt;40,E976/70*7/40,1),0),1)</f>
        <v>0</v>
      </c>
      <c r="G976" s="395">
        <f>ROUND(IF('11. Type 1 Emp 2020 FTE'!$I$12=2,IF(E976=0,0,IF(E976/70*7&lt;40,0.5,1)),0),1)</f>
        <v>0</v>
      </c>
    </row>
    <row r="977" spans="1:7" x14ac:dyDescent="0.25">
      <c r="A977" s="297">
        <f t="shared" si="15"/>
        <v>966</v>
      </c>
      <c r="B977" s="501"/>
      <c r="C977" s="515"/>
      <c r="D977" s="297"/>
      <c r="E977" s="505"/>
      <c r="F977" s="395">
        <f>ROUND(IF('11. Type 1 Emp 2020 FTE'!$I$12=1,IF(E977/70*7&lt;40,E977/70*7/40,1),0),1)</f>
        <v>0</v>
      </c>
      <c r="G977" s="395">
        <f>ROUND(IF('11. Type 1 Emp 2020 FTE'!$I$12=2,IF(E977=0,0,IF(E977/70*7&lt;40,0.5,1)),0),1)</f>
        <v>0</v>
      </c>
    </row>
    <row r="978" spans="1:7" x14ac:dyDescent="0.25">
      <c r="A978" s="297">
        <f t="shared" si="15"/>
        <v>967</v>
      </c>
      <c r="B978" s="501"/>
      <c r="C978" s="515"/>
      <c r="D978" s="297"/>
      <c r="E978" s="505"/>
      <c r="F978" s="395">
        <f>ROUND(IF('11. Type 1 Emp 2020 FTE'!$I$12=1,IF(E978/70*7&lt;40,E978/70*7/40,1),0),1)</f>
        <v>0</v>
      </c>
      <c r="G978" s="395">
        <f>ROUND(IF('11. Type 1 Emp 2020 FTE'!$I$12=2,IF(E978=0,0,IF(E978/70*7&lt;40,0.5,1)),0),1)</f>
        <v>0</v>
      </c>
    </row>
    <row r="979" spans="1:7" x14ac:dyDescent="0.25">
      <c r="A979" s="297">
        <f t="shared" si="15"/>
        <v>968</v>
      </c>
      <c r="B979" s="501"/>
      <c r="C979" s="515"/>
      <c r="D979" s="297"/>
      <c r="E979" s="505"/>
      <c r="F979" s="395">
        <f>ROUND(IF('11. Type 1 Emp 2020 FTE'!$I$12=1,IF(E979/70*7&lt;40,E979/70*7/40,1),0),1)</f>
        <v>0</v>
      </c>
      <c r="G979" s="395">
        <f>ROUND(IF('11. Type 1 Emp 2020 FTE'!$I$12=2,IF(E979=0,0,IF(E979/70*7&lt;40,0.5,1)),0),1)</f>
        <v>0</v>
      </c>
    </row>
    <row r="980" spans="1:7" x14ac:dyDescent="0.25">
      <c r="A980" s="297">
        <f t="shared" si="15"/>
        <v>969</v>
      </c>
      <c r="B980" s="501"/>
      <c r="C980" s="515"/>
      <c r="D980" s="297"/>
      <c r="E980" s="505"/>
      <c r="F980" s="395">
        <f>ROUND(IF('11. Type 1 Emp 2020 FTE'!$I$12=1,IF(E980/70*7&lt;40,E980/70*7/40,1),0),1)</f>
        <v>0</v>
      </c>
      <c r="G980" s="395">
        <f>ROUND(IF('11. Type 1 Emp 2020 FTE'!$I$12=2,IF(E980=0,0,IF(E980/70*7&lt;40,0.5,1)),0),1)</f>
        <v>0</v>
      </c>
    </row>
    <row r="981" spans="1:7" x14ac:dyDescent="0.25">
      <c r="A981" s="297">
        <f t="shared" si="15"/>
        <v>970</v>
      </c>
      <c r="B981" s="501"/>
      <c r="C981" s="515"/>
      <c r="D981" s="297"/>
      <c r="E981" s="505"/>
      <c r="F981" s="395">
        <f>ROUND(IF('11. Type 1 Emp 2020 FTE'!$I$12=1,IF(E981/70*7&lt;40,E981/70*7/40,1),0),1)</f>
        <v>0</v>
      </c>
      <c r="G981" s="395">
        <f>ROUND(IF('11. Type 1 Emp 2020 FTE'!$I$12=2,IF(E981=0,0,IF(E981/70*7&lt;40,0.5,1)),0),1)</f>
        <v>0</v>
      </c>
    </row>
    <row r="982" spans="1:7" x14ac:dyDescent="0.25">
      <c r="A982" s="297">
        <f t="shared" si="15"/>
        <v>971</v>
      </c>
      <c r="B982" s="501"/>
      <c r="C982" s="515"/>
      <c r="D982" s="297"/>
      <c r="E982" s="505"/>
      <c r="F982" s="395">
        <f>ROUND(IF('11. Type 1 Emp 2020 FTE'!$I$12=1,IF(E982/70*7&lt;40,E982/70*7/40,1),0),1)</f>
        <v>0</v>
      </c>
      <c r="G982" s="395">
        <f>ROUND(IF('11. Type 1 Emp 2020 FTE'!$I$12=2,IF(E982=0,0,IF(E982/70*7&lt;40,0.5,1)),0),1)</f>
        <v>0</v>
      </c>
    </row>
    <row r="983" spans="1:7" x14ac:dyDescent="0.25">
      <c r="A983" s="297">
        <f t="shared" si="15"/>
        <v>972</v>
      </c>
      <c r="B983" s="501"/>
      <c r="C983" s="515"/>
      <c r="D983" s="297"/>
      <c r="E983" s="505"/>
      <c r="F983" s="395">
        <f>ROUND(IF('11. Type 1 Emp 2020 FTE'!$I$12=1,IF(E983/70*7&lt;40,E983/70*7/40,1),0),1)</f>
        <v>0</v>
      </c>
      <c r="G983" s="395">
        <f>ROUND(IF('11. Type 1 Emp 2020 FTE'!$I$12=2,IF(E983=0,0,IF(E983/70*7&lt;40,0.5,1)),0),1)</f>
        <v>0</v>
      </c>
    </row>
    <row r="984" spans="1:7" x14ac:dyDescent="0.25">
      <c r="A984" s="297">
        <f t="shared" si="15"/>
        <v>973</v>
      </c>
      <c r="B984" s="501"/>
      <c r="C984" s="515"/>
      <c r="D984" s="297"/>
      <c r="E984" s="505"/>
      <c r="F984" s="395">
        <f>ROUND(IF('11. Type 1 Emp 2020 FTE'!$I$12=1,IF(E984/70*7&lt;40,E984/70*7/40,1),0),1)</f>
        <v>0</v>
      </c>
      <c r="G984" s="395">
        <f>ROUND(IF('11. Type 1 Emp 2020 FTE'!$I$12=2,IF(E984=0,0,IF(E984/70*7&lt;40,0.5,1)),0),1)</f>
        <v>0</v>
      </c>
    </row>
    <row r="985" spans="1:7" x14ac:dyDescent="0.25">
      <c r="A985" s="297">
        <f t="shared" si="15"/>
        <v>974</v>
      </c>
      <c r="B985" s="501"/>
      <c r="C985" s="515"/>
      <c r="D985" s="297"/>
      <c r="E985" s="505"/>
      <c r="F985" s="395">
        <f>ROUND(IF('11. Type 1 Emp 2020 FTE'!$I$12=1,IF(E985/70*7&lt;40,E985/70*7/40,1),0),1)</f>
        <v>0</v>
      </c>
      <c r="G985" s="395">
        <f>ROUND(IF('11. Type 1 Emp 2020 FTE'!$I$12=2,IF(E985=0,0,IF(E985/70*7&lt;40,0.5,1)),0),1)</f>
        <v>0</v>
      </c>
    </row>
    <row r="986" spans="1:7" x14ac:dyDescent="0.25">
      <c r="A986" s="297">
        <f t="shared" si="15"/>
        <v>975</v>
      </c>
      <c r="B986" s="501"/>
      <c r="C986" s="515"/>
      <c r="D986" s="297"/>
      <c r="E986" s="505"/>
      <c r="F986" s="395">
        <f>ROUND(IF('11. Type 1 Emp 2020 FTE'!$I$12=1,IF(E986/70*7&lt;40,E986/70*7/40,1),0),1)</f>
        <v>0</v>
      </c>
      <c r="G986" s="395">
        <f>ROUND(IF('11. Type 1 Emp 2020 FTE'!$I$12=2,IF(E986=0,0,IF(E986/70*7&lt;40,0.5,1)),0),1)</f>
        <v>0</v>
      </c>
    </row>
    <row r="987" spans="1:7" x14ac:dyDescent="0.25">
      <c r="A987" s="297">
        <f t="shared" si="15"/>
        <v>976</v>
      </c>
      <c r="B987" s="501"/>
      <c r="C987" s="515"/>
      <c r="D987" s="297"/>
      <c r="E987" s="505"/>
      <c r="F987" s="395">
        <f>ROUND(IF('11. Type 1 Emp 2020 FTE'!$I$12=1,IF(E987/70*7&lt;40,E987/70*7/40,1),0),1)</f>
        <v>0</v>
      </c>
      <c r="G987" s="395">
        <f>ROUND(IF('11. Type 1 Emp 2020 FTE'!$I$12=2,IF(E987=0,0,IF(E987/70*7&lt;40,0.5,1)),0),1)</f>
        <v>0</v>
      </c>
    </row>
    <row r="988" spans="1:7" x14ac:dyDescent="0.25">
      <c r="A988" s="297">
        <f t="shared" si="15"/>
        <v>977</v>
      </c>
      <c r="B988" s="501"/>
      <c r="C988" s="515"/>
      <c r="D988" s="297"/>
      <c r="E988" s="505"/>
      <c r="F988" s="395">
        <f>ROUND(IF('11. Type 1 Emp 2020 FTE'!$I$12=1,IF(E988/70*7&lt;40,E988/70*7/40,1),0),1)</f>
        <v>0</v>
      </c>
      <c r="G988" s="395">
        <f>ROUND(IF('11. Type 1 Emp 2020 FTE'!$I$12=2,IF(E988=0,0,IF(E988/70*7&lt;40,0.5,1)),0),1)</f>
        <v>0</v>
      </c>
    </row>
    <row r="989" spans="1:7" x14ac:dyDescent="0.25">
      <c r="A989" s="297">
        <f t="shared" si="15"/>
        <v>978</v>
      </c>
      <c r="B989" s="501"/>
      <c r="C989" s="515"/>
      <c r="D989" s="297"/>
      <c r="E989" s="505"/>
      <c r="F989" s="395">
        <f>ROUND(IF('11. Type 1 Emp 2020 FTE'!$I$12=1,IF(E989/70*7&lt;40,E989/70*7/40,1),0),1)</f>
        <v>0</v>
      </c>
      <c r="G989" s="395">
        <f>ROUND(IF('11. Type 1 Emp 2020 FTE'!$I$12=2,IF(E989=0,0,IF(E989/70*7&lt;40,0.5,1)),0),1)</f>
        <v>0</v>
      </c>
    </row>
    <row r="990" spans="1:7" x14ac:dyDescent="0.25">
      <c r="A990" s="297">
        <f t="shared" si="15"/>
        <v>979</v>
      </c>
      <c r="B990" s="501"/>
      <c r="C990" s="515"/>
      <c r="D990" s="297"/>
      <c r="E990" s="505"/>
      <c r="F990" s="395">
        <f>ROUND(IF('11. Type 1 Emp 2020 FTE'!$I$12=1,IF(E990/70*7&lt;40,E990/70*7/40,1),0),1)</f>
        <v>0</v>
      </c>
      <c r="G990" s="395">
        <f>ROUND(IF('11. Type 1 Emp 2020 FTE'!$I$12=2,IF(E990=0,0,IF(E990/70*7&lt;40,0.5,1)),0),1)</f>
        <v>0</v>
      </c>
    </row>
    <row r="991" spans="1:7" x14ac:dyDescent="0.25">
      <c r="A991" s="297">
        <f t="shared" si="15"/>
        <v>980</v>
      </c>
      <c r="B991" s="501"/>
      <c r="C991" s="515"/>
      <c r="D991" s="297"/>
      <c r="E991" s="505"/>
      <c r="F991" s="395">
        <f>ROUND(IF('11. Type 1 Emp 2020 FTE'!$I$12=1,IF(E991/70*7&lt;40,E991/70*7/40,1),0),1)</f>
        <v>0</v>
      </c>
      <c r="G991" s="395">
        <f>ROUND(IF('11. Type 1 Emp 2020 FTE'!$I$12=2,IF(E991=0,0,IF(E991/70*7&lt;40,0.5,1)),0),1)</f>
        <v>0</v>
      </c>
    </row>
    <row r="992" spans="1:7" x14ac:dyDescent="0.25">
      <c r="A992" s="297">
        <f t="shared" si="15"/>
        <v>981</v>
      </c>
      <c r="B992" s="501"/>
      <c r="C992" s="515"/>
      <c r="D992" s="297"/>
      <c r="E992" s="505"/>
      <c r="F992" s="395">
        <f>ROUND(IF('11. Type 1 Emp 2020 FTE'!$I$12=1,IF(E992/70*7&lt;40,E992/70*7/40,1),0),1)</f>
        <v>0</v>
      </c>
      <c r="G992" s="395">
        <f>ROUND(IF('11. Type 1 Emp 2020 FTE'!$I$12=2,IF(E992=0,0,IF(E992/70*7&lt;40,0.5,1)),0),1)</f>
        <v>0</v>
      </c>
    </row>
    <row r="993" spans="1:7" x14ac:dyDescent="0.25">
      <c r="A993" s="297">
        <f t="shared" si="15"/>
        <v>982</v>
      </c>
      <c r="B993" s="501"/>
      <c r="C993" s="515"/>
      <c r="D993" s="297"/>
      <c r="E993" s="505"/>
      <c r="F993" s="395">
        <f>ROUND(IF('11. Type 1 Emp 2020 FTE'!$I$12=1,IF(E993/70*7&lt;40,E993/70*7/40,1),0),1)</f>
        <v>0</v>
      </c>
      <c r="G993" s="395">
        <f>ROUND(IF('11. Type 1 Emp 2020 FTE'!$I$12=2,IF(E993=0,0,IF(E993/70*7&lt;40,0.5,1)),0),1)</f>
        <v>0</v>
      </c>
    </row>
    <row r="994" spans="1:7" x14ac:dyDescent="0.25">
      <c r="A994" s="297">
        <f t="shared" si="15"/>
        <v>983</v>
      </c>
      <c r="B994" s="501"/>
      <c r="C994" s="515"/>
      <c r="D994" s="297"/>
      <c r="E994" s="505"/>
      <c r="F994" s="395">
        <f>ROUND(IF('11. Type 1 Emp 2020 FTE'!$I$12=1,IF(E994/70*7&lt;40,E994/70*7/40,1),0),1)</f>
        <v>0</v>
      </c>
      <c r="G994" s="395">
        <f>ROUND(IF('11. Type 1 Emp 2020 FTE'!$I$12=2,IF(E994=0,0,IF(E994/70*7&lt;40,0.5,1)),0),1)</f>
        <v>0</v>
      </c>
    </row>
    <row r="995" spans="1:7" x14ac:dyDescent="0.25">
      <c r="A995" s="297">
        <f t="shared" si="15"/>
        <v>984</v>
      </c>
      <c r="B995" s="501"/>
      <c r="C995" s="515"/>
      <c r="D995" s="297"/>
      <c r="E995" s="505"/>
      <c r="F995" s="395">
        <f>ROUND(IF('11. Type 1 Emp 2020 FTE'!$I$12=1,IF(E995/70*7&lt;40,E995/70*7/40,1),0),1)</f>
        <v>0</v>
      </c>
      <c r="G995" s="395">
        <f>ROUND(IF('11. Type 1 Emp 2020 FTE'!$I$12=2,IF(E995=0,0,IF(E995/70*7&lt;40,0.5,1)),0),1)</f>
        <v>0</v>
      </c>
    </row>
    <row r="996" spans="1:7" x14ac:dyDescent="0.25">
      <c r="A996" s="297">
        <f t="shared" si="15"/>
        <v>985</v>
      </c>
      <c r="B996" s="501"/>
      <c r="C996" s="515"/>
      <c r="D996" s="297"/>
      <c r="E996" s="505"/>
      <c r="F996" s="395">
        <f>ROUND(IF('11. Type 1 Emp 2020 FTE'!$I$12=1,IF(E996/70*7&lt;40,E996/70*7/40,1),0),1)</f>
        <v>0</v>
      </c>
      <c r="G996" s="395">
        <f>ROUND(IF('11. Type 1 Emp 2020 FTE'!$I$12=2,IF(E996=0,0,IF(E996/70*7&lt;40,0.5,1)),0),1)</f>
        <v>0</v>
      </c>
    </row>
    <row r="997" spans="1:7" x14ac:dyDescent="0.25">
      <c r="A997" s="297">
        <f t="shared" si="15"/>
        <v>986</v>
      </c>
      <c r="B997" s="501"/>
      <c r="C997" s="515"/>
      <c r="D997" s="297"/>
      <c r="E997" s="505"/>
      <c r="F997" s="395">
        <f>ROUND(IF('11. Type 1 Emp 2020 FTE'!$I$12=1,IF(E997/70*7&lt;40,E997/70*7/40,1),0),1)</f>
        <v>0</v>
      </c>
      <c r="G997" s="395">
        <f>ROUND(IF('11. Type 1 Emp 2020 FTE'!$I$12=2,IF(E997=0,0,IF(E997/70*7&lt;40,0.5,1)),0),1)</f>
        <v>0</v>
      </c>
    </row>
    <row r="998" spans="1:7" x14ac:dyDescent="0.25">
      <c r="A998" s="297">
        <f t="shared" si="15"/>
        <v>987</v>
      </c>
      <c r="B998" s="501"/>
      <c r="C998" s="515"/>
      <c r="D998" s="297"/>
      <c r="E998" s="505"/>
      <c r="F998" s="395">
        <f>ROUND(IF('11. Type 1 Emp 2020 FTE'!$I$12=1,IF(E998/70*7&lt;40,E998/70*7/40,1),0),1)</f>
        <v>0</v>
      </c>
      <c r="G998" s="395">
        <f>ROUND(IF('11. Type 1 Emp 2020 FTE'!$I$12=2,IF(E998=0,0,IF(E998/70*7&lt;40,0.5,1)),0),1)</f>
        <v>0</v>
      </c>
    </row>
    <row r="999" spans="1:7" x14ac:dyDescent="0.25">
      <c r="A999" s="297">
        <f t="shared" si="15"/>
        <v>988</v>
      </c>
      <c r="B999" s="501"/>
      <c r="C999" s="515"/>
      <c r="D999" s="297"/>
      <c r="E999" s="505"/>
      <c r="F999" s="395">
        <f>ROUND(IF('11. Type 1 Emp 2020 FTE'!$I$12=1,IF(E999/70*7&lt;40,E999/70*7/40,1),0),1)</f>
        <v>0</v>
      </c>
      <c r="G999" s="395">
        <f>ROUND(IF('11. Type 1 Emp 2020 FTE'!$I$12=2,IF(E999=0,0,IF(E999/70*7&lt;40,0.5,1)),0),1)</f>
        <v>0</v>
      </c>
    </row>
    <row r="1000" spans="1:7" x14ac:dyDescent="0.25">
      <c r="A1000" s="297">
        <f t="shared" si="15"/>
        <v>989</v>
      </c>
      <c r="B1000" s="501"/>
      <c r="C1000" s="515"/>
      <c r="D1000" s="297"/>
      <c r="E1000" s="505"/>
      <c r="F1000" s="395">
        <f>ROUND(IF('11. Type 1 Emp 2020 FTE'!$I$12=1,IF(E1000/70*7&lt;40,E1000/70*7/40,1),0),1)</f>
        <v>0</v>
      </c>
      <c r="G1000" s="395">
        <f>ROUND(IF('11. Type 1 Emp 2020 FTE'!$I$12=2,IF(E1000=0,0,IF(E1000/70*7&lt;40,0.5,1)),0),1)</f>
        <v>0</v>
      </c>
    </row>
    <row r="1001" spans="1:7" x14ac:dyDescent="0.25">
      <c r="A1001" s="297">
        <f t="shared" si="15"/>
        <v>990</v>
      </c>
      <c r="B1001" s="501"/>
      <c r="C1001" s="515"/>
      <c r="D1001" s="297"/>
      <c r="E1001" s="505"/>
      <c r="F1001" s="395">
        <f>ROUND(IF('11. Type 1 Emp 2020 FTE'!$I$12=1,IF(E1001/70*7&lt;40,E1001/70*7/40,1),0),1)</f>
        <v>0</v>
      </c>
      <c r="G1001" s="395">
        <f>ROUND(IF('11. Type 1 Emp 2020 FTE'!$I$12=2,IF(E1001=0,0,IF(E1001/70*7&lt;40,0.5,1)),0),1)</f>
        <v>0</v>
      </c>
    </row>
    <row r="1002" spans="1:7" x14ac:dyDescent="0.25">
      <c r="A1002" s="297">
        <f t="shared" si="15"/>
        <v>991</v>
      </c>
      <c r="B1002" s="501"/>
      <c r="C1002" s="515"/>
      <c r="D1002" s="297"/>
      <c r="E1002" s="505"/>
      <c r="F1002" s="395">
        <f>ROUND(IF('11. Type 1 Emp 2020 FTE'!$I$12=1,IF(E1002/70*7&lt;40,E1002/70*7/40,1),0),1)</f>
        <v>0</v>
      </c>
      <c r="G1002" s="395">
        <f>ROUND(IF('11. Type 1 Emp 2020 FTE'!$I$12=2,IF(E1002=0,0,IF(E1002/70*7&lt;40,0.5,1)),0),1)</f>
        <v>0</v>
      </c>
    </row>
    <row r="1003" spans="1:7" x14ac:dyDescent="0.25">
      <c r="A1003" s="297">
        <f t="shared" si="15"/>
        <v>992</v>
      </c>
      <c r="B1003" s="501"/>
      <c r="C1003" s="515"/>
      <c r="D1003" s="297"/>
      <c r="E1003" s="505"/>
      <c r="F1003" s="395">
        <f>ROUND(IF('11. Type 1 Emp 2020 FTE'!$I$12=1,IF(E1003/70*7&lt;40,E1003/70*7/40,1),0),1)</f>
        <v>0</v>
      </c>
      <c r="G1003" s="395">
        <f>ROUND(IF('11. Type 1 Emp 2020 FTE'!$I$12=2,IF(E1003=0,0,IF(E1003/70*7&lt;40,0.5,1)),0),1)</f>
        <v>0</v>
      </c>
    </row>
    <row r="1004" spans="1:7" x14ac:dyDescent="0.25">
      <c r="A1004" s="297">
        <f t="shared" si="15"/>
        <v>993</v>
      </c>
      <c r="B1004" s="501"/>
      <c r="C1004" s="515"/>
      <c r="D1004" s="297"/>
      <c r="E1004" s="505"/>
      <c r="F1004" s="395">
        <f>ROUND(IF('11. Type 1 Emp 2020 FTE'!$I$12=1,IF(E1004/70*7&lt;40,E1004/70*7/40,1),0),1)</f>
        <v>0</v>
      </c>
      <c r="G1004" s="395">
        <f>ROUND(IF('11. Type 1 Emp 2020 FTE'!$I$12=2,IF(E1004=0,0,IF(E1004/70*7&lt;40,0.5,1)),0),1)</f>
        <v>0</v>
      </c>
    </row>
    <row r="1005" spans="1:7" x14ac:dyDescent="0.25">
      <c r="A1005" s="297">
        <f t="shared" si="15"/>
        <v>994</v>
      </c>
      <c r="B1005" s="501"/>
      <c r="C1005" s="515"/>
      <c r="D1005" s="297"/>
      <c r="E1005" s="505"/>
      <c r="F1005" s="395">
        <f>ROUND(IF('11. Type 1 Emp 2020 FTE'!$I$12=1,IF(E1005/70*7&lt;40,E1005/70*7/40,1),0),1)</f>
        <v>0</v>
      </c>
      <c r="G1005" s="395">
        <f>ROUND(IF('11. Type 1 Emp 2020 FTE'!$I$12=2,IF(E1005=0,0,IF(E1005/70*7&lt;40,0.5,1)),0),1)</f>
        <v>0</v>
      </c>
    </row>
    <row r="1006" spans="1:7" x14ac:dyDescent="0.25">
      <c r="A1006" s="297">
        <f t="shared" si="15"/>
        <v>995</v>
      </c>
      <c r="B1006" s="501"/>
      <c r="C1006" s="515"/>
      <c r="D1006" s="297"/>
      <c r="E1006" s="505"/>
      <c r="F1006" s="395">
        <f>ROUND(IF('11. Type 1 Emp 2020 FTE'!$I$12=1,IF(E1006/70*7&lt;40,E1006/70*7/40,1),0),1)</f>
        <v>0</v>
      </c>
      <c r="G1006" s="395">
        <f>ROUND(IF('11. Type 1 Emp 2020 FTE'!$I$12=2,IF(E1006=0,0,IF(E1006/70*7&lt;40,0.5,1)),0),1)</f>
        <v>0</v>
      </c>
    </row>
    <row r="1007" spans="1:7" x14ac:dyDescent="0.25">
      <c r="A1007" s="297">
        <f t="shared" si="15"/>
        <v>996</v>
      </c>
      <c r="B1007" s="501"/>
      <c r="C1007" s="515"/>
      <c r="D1007" s="297"/>
      <c r="E1007" s="505"/>
      <c r="F1007" s="395">
        <f>ROUND(IF('11. Type 1 Emp 2020 FTE'!$I$12=1,IF(E1007/70*7&lt;40,E1007/70*7/40,1),0),1)</f>
        <v>0</v>
      </c>
      <c r="G1007" s="395">
        <f>ROUND(IF('11. Type 1 Emp 2020 FTE'!$I$12=2,IF(E1007=0,0,IF(E1007/70*7&lt;40,0.5,1)),0),1)</f>
        <v>0</v>
      </c>
    </row>
    <row r="1008" spans="1:7" x14ac:dyDescent="0.25">
      <c r="A1008" s="297">
        <f t="shared" si="15"/>
        <v>997</v>
      </c>
      <c r="B1008" s="501"/>
      <c r="C1008" s="515"/>
      <c r="D1008" s="297"/>
      <c r="E1008" s="505"/>
      <c r="F1008" s="395">
        <f>ROUND(IF('11. Type 1 Emp 2020 FTE'!$I$12=1,IF(E1008/70*7&lt;40,E1008/70*7/40,1),0),1)</f>
        <v>0</v>
      </c>
      <c r="G1008" s="395">
        <f>ROUND(IF('11. Type 1 Emp 2020 FTE'!$I$12=2,IF(E1008=0,0,IF(E1008/70*7&lt;40,0.5,1)),0),1)</f>
        <v>0</v>
      </c>
    </row>
    <row r="1009" spans="1:7" x14ac:dyDescent="0.25">
      <c r="A1009" s="297">
        <f t="shared" si="15"/>
        <v>998</v>
      </c>
      <c r="B1009" s="501"/>
      <c r="C1009" s="515"/>
      <c r="D1009" s="297"/>
      <c r="E1009" s="505"/>
      <c r="F1009" s="395">
        <f>ROUND(IF('11. Type 1 Emp 2020 FTE'!$I$12=1,IF(E1009/70*7&lt;40,E1009/70*7/40,1),0),1)</f>
        <v>0</v>
      </c>
      <c r="G1009" s="395">
        <f>ROUND(IF('11. Type 1 Emp 2020 FTE'!$I$12=2,IF(E1009=0,0,IF(E1009/70*7&lt;40,0.5,1)),0),1)</f>
        <v>0</v>
      </c>
    </row>
    <row r="1010" spans="1:7" x14ac:dyDescent="0.25">
      <c r="A1010" s="297">
        <f t="shared" si="15"/>
        <v>999</v>
      </c>
      <c r="B1010" s="501"/>
      <c r="C1010" s="515"/>
      <c r="D1010" s="297"/>
      <c r="E1010" s="505"/>
      <c r="F1010" s="395">
        <f>ROUND(IF('11. Type 1 Emp 2020 FTE'!$I$12=1,IF(E1010/70*7&lt;40,E1010/70*7/40,1),0),1)</f>
        <v>0</v>
      </c>
      <c r="G1010" s="395">
        <f>ROUND(IF('11. Type 1 Emp 2020 FTE'!$I$12=2,IF(E1010=0,0,IF(E1010/70*7&lt;40,0.5,1)),0),1)</f>
        <v>0</v>
      </c>
    </row>
    <row r="1011" spans="1:7" x14ac:dyDescent="0.25">
      <c r="A1011" s="297">
        <f t="shared" si="15"/>
        <v>1000</v>
      </c>
      <c r="B1011" s="501"/>
      <c r="C1011" s="515"/>
      <c r="D1011" s="297"/>
      <c r="E1011" s="505"/>
      <c r="F1011" s="395">
        <f>ROUND(IF('11. Type 1 Emp 2020 FTE'!$I$12=1,IF(E1011/70*7&lt;40,E1011/70*7/40,1),0),1)</f>
        <v>0</v>
      </c>
      <c r="G1011" s="395">
        <f>ROUND(IF('11. Type 1 Emp 2020 FTE'!$I$12=2,IF(E1011=0,0,IF(E1011/70*7&lt;40,0.5,1)),0),1)</f>
        <v>0</v>
      </c>
    </row>
    <row r="1012" spans="1:7" ht="15.75" thickBot="1" x14ac:dyDescent="0.3">
      <c r="A1012" s="297"/>
      <c r="B1012" s="501"/>
      <c r="C1012" s="515"/>
      <c r="D1012" s="297"/>
      <c r="E1012" s="505"/>
      <c r="F1012" s="395">
        <f>IF('11. Type 1 Emp 2020 FTE'!$I$12=1,IF(E1012/70*7&lt;40,E1012/70*7/40,1),0)</f>
        <v>0</v>
      </c>
      <c r="G1012" s="395">
        <f>IF('11. Type 1 Emp 2020 FTE'!$I$12=2,IF(E1012=0,0,IF(E1012/70*7&lt;40,0.5,1)),0)</f>
        <v>0</v>
      </c>
    </row>
    <row r="1013" spans="1:7" ht="15.75" thickBot="1" x14ac:dyDescent="0.3">
      <c r="B1013" s="244" t="s">
        <v>26</v>
      </c>
      <c r="E1013" s="391">
        <f>SUM(E12:E1012)</f>
        <v>0</v>
      </c>
      <c r="F1013" s="411">
        <f>SUM(F12:F1012)</f>
        <v>0</v>
      </c>
      <c r="G1013" s="411">
        <f>SUM(G12:G1012)</f>
        <v>0</v>
      </c>
    </row>
    <row r="1014" spans="1:7" ht="15.75" thickTop="1" x14ac:dyDescent="0.25">
      <c r="E1014" s="277"/>
      <c r="G1014" s="412" t="s">
        <v>214</v>
      </c>
    </row>
    <row r="1015" spans="1:7" x14ac:dyDescent="0.25">
      <c r="E1015" s="277"/>
      <c r="F1015" s="277"/>
    </row>
    <row r="1016" spans="1:7" x14ac:dyDescent="0.25">
      <c r="E1016" s="277"/>
      <c r="F1016" s="277"/>
    </row>
  </sheetData>
  <sheetProtection algorithmName="SHA-512" hashValue="X613MGFtXqDgbg6A55EjA97KFnqB1S/6Xl1RZ1QPtn6raGt8zqyp82gSnf5uykbrAvU8pvtLzUoLE/q5QGa0oQ==" saltValue="GfzZtrh08z3fEH3qWwHhcg==" spinCount="100000" sheet="1" objects="1" scenarios="1" selectLockedCells="1"/>
  <protectedRanges>
    <protectedRange sqref="E11" name="Range1"/>
  </protectedRanges>
  <mergeCells count="5">
    <mergeCell ref="A9:E9"/>
    <mergeCell ref="A5:G5"/>
    <mergeCell ref="A1:G1"/>
    <mergeCell ref="A2:G2"/>
    <mergeCell ref="A4:G4"/>
  </mergeCells>
  <phoneticPr fontId="13" type="noConversion"/>
  <pageMargins left="0.7" right="0.7" top="0.75" bottom="0.75" header="0.3" footer="0.3"/>
  <pageSetup scale="90"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9"/>
  <sheetViews>
    <sheetView topLeftCell="A3" workbookViewId="0">
      <selection activeCell="F10" sqref="F10"/>
    </sheetView>
  </sheetViews>
  <sheetFormatPr defaultColWidth="8.85546875" defaultRowHeight="15" x14ac:dyDescent="0.25"/>
  <cols>
    <col min="1" max="1" width="8.85546875" style="244"/>
    <col min="2" max="2" width="34.28515625" style="244" customWidth="1"/>
    <col min="3" max="3" width="12.28515625" style="244" customWidth="1"/>
    <col min="4" max="4" width="5.42578125" style="244" customWidth="1"/>
    <col min="5" max="5" width="17.42578125" style="244" customWidth="1"/>
    <col min="6" max="6" width="19.85546875" style="244" customWidth="1"/>
    <col min="7" max="7" width="19.42578125" style="244" customWidth="1"/>
    <col min="8" max="8" width="8.85546875" style="244"/>
    <col min="9" max="19" width="0" style="526" hidden="1" customWidth="1"/>
    <col min="20" max="16384" width="8.85546875" style="244"/>
  </cols>
  <sheetData>
    <row r="1" spans="1:32" hidden="1" x14ac:dyDescent="0.25">
      <c r="A1" s="834" t="s">
        <v>323</v>
      </c>
      <c r="B1" s="834"/>
      <c r="C1" s="834"/>
      <c r="D1" s="834"/>
      <c r="E1" s="834"/>
      <c r="F1" s="834"/>
      <c r="G1" s="834"/>
      <c r="H1" s="278"/>
      <c r="I1" s="525"/>
      <c r="J1" s="525"/>
    </row>
    <row r="2" spans="1:32" hidden="1" x14ac:dyDescent="0.25">
      <c r="A2" s="834" t="s">
        <v>324</v>
      </c>
      <c r="B2" s="834"/>
      <c r="C2" s="834"/>
      <c r="D2" s="834"/>
      <c r="E2" s="834"/>
      <c r="F2" s="834"/>
      <c r="G2" s="834"/>
      <c r="H2" s="278"/>
      <c r="I2" s="525"/>
      <c r="J2" s="525"/>
    </row>
    <row r="3" spans="1:32" ht="24" customHeight="1" x14ac:dyDescent="0.25">
      <c r="A3" s="491" t="s">
        <v>631</v>
      </c>
      <c r="B3" s="243"/>
      <c r="C3" s="243"/>
      <c r="D3" s="243"/>
      <c r="E3" s="243"/>
      <c r="F3" s="243"/>
      <c r="G3" s="243"/>
      <c r="H3" s="243"/>
      <c r="I3" s="527"/>
      <c r="J3" s="527"/>
    </row>
    <row r="4" spans="1:32" hidden="1" x14ac:dyDescent="0.25">
      <c r="A4" s="834" t="s">
        <v>270</v>
      </c>
      <c r="B4" s="834"/>
      <c r="C4" s="834"/>
      <c r="D4" s="834"/>
      <c r="E4" s="834"/>
      <c r="F4" s="834"/>
      <c r="G4" s="834"/>
    </row>
    <row r="5" spans="1:32" ht="51.75" customHeight="1" x14ac:dyDescent="0.25">
      <c r="A5" s="884" t="str">
        <f>IF('1. General Input'!D29="Yes","Do not complete this schedule, Borrower is sole proprietor with no employees",IF('1. General Input'!D30="yes","Do not complete this schedule, Borrower is general partner with no employees",IF('1. General Input'!D40="Yes",IF('8. Wage Rate Penalty'!H15=0,"Do Not complete this schedule. Safe Harbor 1 applies.  Borrower is eligible to file Forgiveness Form 3508EZ.","Do not complete this schedule, Safe Harbor 1 applies."),IF('1. General Input'!D23="no","Do not complete this schedule, Borrower has no employees",IF('9. FTE Exemption'!E16="no",IF('8. Wage Rate Penalty'!H15=0,"Do not complete this schedule. Borrower did not reduce the number of employees or average paid hours.  Borrower is eligible to file Forgiveness Form 3508EZ.","Do not complete this schedule. Borrower did not reduce the number of employees or average paid hours."),IF(('11. Type 1 Emp 2020 FTE'!I15+'13. Type 2 Emp 2020 FTE'!H15+'14. FTE Exception Table 1'!D12)&lt;'15. Chosen Referenced Period'!G10," ","If Tab 15. Chosen Referenced Period has been completed, Borrower does not need Safe Harbor 2. Continue on Tab 19 Mortgage Interest"))))))</f>
        <v xml:space="preserve"> </v>
      </c>
      <c r="B5" s="884"/>
      <c r="C5" s="884"/>
      <c r="D5" s="884"/>
      <c r="E5" s="884"/>
      <c r="F5" s="884"/>
      <c r="G5" s="884"/>
      <c r="I5" s="528"/>
      <c r="J5" s="528"/>
      <c r="K5" s="528"/>
    </row>
    <row r="6" spans="1:32" s="241" customFormat="1" ht="6" customHeight="1" x14ac:dyDescent="0.25">
      <c r="C6" s="242"/>
      <c r="D6" s="242"/>
      <c r="E6" s="242"/>
      <c r="I6" s="529"/>
      <c r="J6" s="529"/>
      <c r="K6" s="529"/>
      <c r="L6" s="529"/>
      <c r="M6" s="529"/>
      <c r="N6" s="529"/>
      <c r="O6" s="529"/>
      <c r="P6" s="529"/>
      <c r="Q6" s="529"/>
      <c r="R6" s="529"/>
      <c r="S6" s="529"/>
    </row>
    <row r="7" spans="1:32" s="241" customFormat="1" ht="20.25" customHeight="1" x14ac:dyDescent="0.25">
      <c r="A7" s="399" t="s">
        <v>422</v>
      </c>
      <c r="B7" s="259"/>
      <c r="C7" s="399"/>
      <c r="D7" s="399"/>
      <c r="E7" s="242"/>
      <c r="F7" s="242"/>
      <c r="G7" s="242"/>
      <c r="H7" s="242"/>
      <c r="I7" s="530"/>
      <c r="J7" s="530"/>
      <c r="K7" s="530"/>
      <c r="L7" s="530"/>
      <c r="M7" s="530"/>
      <c r="N7" s="530"/>
      <c r="O7" s="530"/>
      <c r="P7" s="529"/>
      <c r="Q7" s="529"/>
      <c r="R7" s="529"/>
      <c r="S7" s="529"/>
    </row>
    <row r="8" spans="1:32" s="241" customFormat="1" ht="20.25" customHeight="1" x14ac:dyDescent="0.25">
      <c r="A8" s="242" t="s">
        <v>430</v>
      </c>
      <c r="C8" s="242"/>
      <c r="D8" s="242"/>
      <c r="E8" s="242"/>
      <c r="F8" s="242"/>
      <c r="G8" s="242"/>
      <c r="H8" s="242"/>
      <c r="I8" s="530"/>
      <c r="J8" s="530"/>
      <c r="K8" s="530"/>
      <c r="L8" s="530"/>
      <c r="M8" s="530"/>
      <c r="N8" s="530"/>
      <c r="O8" s="530"/>
      <c r="P8" s="529"/>
      <c r="Q8" s="529"/>
      <c r="R8" s="529"/>
      <c r="S8" s="529"/>
    </row>
    <row r="9" spans="1:32" ht="15" customHeight="1" x14ac:dyDescent="0.25">
      <c r="A9" s="413"/>
      <c r="B9" s="413"/>
      <c r="C9" s="413"/>
      <c r="D9" s="413"/>
      <c r="E9" s="359"/>
      <c r="F9" s="414"/>
      <c r="G9" s="243"/>
      <c r="H9" s="243"/>
      <c r="I9" s="527"/>
      <c r="J9" s="527"/>
      <c r="K9" s="527"/>
      <c r="L9" s="527"/>
      <c r="M9" s="527"/>
      <c r="N9" s="527"/>
      <c r="O9" s="527"/>
    </row>
    <row r="10" spans="1:32" s="241" customFormat="1" ht="50.25" customHeight="1" x14ac:dyDescent="0.25">
      <c r="A10" s="869" t="s">
        <v>667</v>
      </c>
      <c r="B10" s="869"/>
      <c r="C10" s="869"/>
      <c r="D10" s="869"/>
      <c r="E10" s="869"/>
      <c r="F10" s="524"/>
      <c r="G10" s="415"/>
      <c r="H10" s="358"/>
      <c r="I10" s="531"/>
      <c r="J10" s="532"/>
      <c r="K10" s="533"/>
      <c r="L10" s="533"/>
      <c r="M10" s="533"/>
      <c r="N10" s="529"/>
      <c r="O10" s="529"/>
      <c r="P10" s="529"/>
      <c r="Q10" s="529"/>
      <c r="R10" s="529"/>
      <c r="S10" s="529"/>
      <c r="AA10" s="356"/>
      <c r="AB10" s="356"/>
      <c r="AC10" s="356"/>
      <c r="AD10" s="356"/>
      <c r="AE10" s="356"/>
      <c r="AF10" s="358"/>
    </row>
    <row r="11" spans="1:32" s="241" customFormat="1" ht="11.25" customHeight="1" x14ac:dyDescent="0.25">
      <c r="A11" s="400"/>
      <c r="B11" s="400"/>
      <c r="C11" s="400"/>
      <c r="D11" s="400"/>
      <c r="E11" s="400"/>
      <c r="F11" s="416"/>
      <c r="G11" s="415"/>
      <c r="H11" s="358"/>
      <c r="I11" s="531"/>
      <c r="J11" s="532"/>
      <c r="K11" s="533"/>
      <c r="L11" s="533"/>
      <c r="M11" s="533"/>
      <c r="N11" s="529"/>
      <c r="O11" s="529"/>
      <c r="P11" s="529"/>
      <c r="Q11" s="529"/>
      <c r="R11" s="529"/>
      <c r="S11" s="529"/>
      <c r="AA11" s="356"/>
      <c r="AB11" s="356"/>
      <c r="AC11" s="356"/>
      <c r="AD11" s="356"/>
      <c r="AE11" s="356"/>
      <c r="AF11" s="358"/>
    </row>
    <row r="12" spans="1:32" s="241" customFormat="1" ht="34.5" customHeight="1" x14ac:dyDescent="0.25">
      <c r="A12" s="887" t="s">
        <v>616</v>
      </c>
      <c r="B12" s="887"/>
      <c r="C12" s="887"/>
      <c r="D12" s="887"/>
      <c r="E12" s="888"/>
      <c r="F12" s="518"/>
      <c r="G12" s="239"/>
      <c r="H12" s="239"/>
      <c r="I12" s="534"/>
      <c r="J12" s="534"/>
      <c r="K12" s="534"/>
      <c r="L12" s="534"/>
      <c r="M12" s="534"/>
      <c r="N12" s="534"/>
      <c r="O12" s="534"/>
      <c r="P12" s="529"/>
      <c r="Q12" s="529"/>
      <c r="R12" s="529"/>
      <c r="S12" s="529"/>
    </row>
    <row r="13" spans="1:32" ht="20.25" customHeight="1" thickBot="1" x14ac:dyDescent="0.3">
      <c r="A13" s="248" t="s">
        <v>403</v>
      </c>
      <c r="B13" s="237"/>
      <c r="C13" s="237"/>
      <c r="D13" s="237"/>
      <c r="E13" s="237"/>
      <c r="F13" s="389">
        <f>ROUND(IF(F10&gt;SUM(F1016:G1016),F10,SUM(F1016:G1016)),1)</f>
        <v>0</v>
      </c>
      <c r="J13" s="535" t="s">
        <v>423</v>
      </c>
    </row>
    <row r="14" spans="1:32" s="262" customFormat="1" ht="60" x14ac:dyDescent="0.25">
      <c r="A14" s="401"/>
      <c r="B14" s="289" t="s">
        <v>451</v>
      </c>
      <c r="C14" s="347" t="s">
        <v>500</v>
      </c>
      <c r="D14" s="347"/>
      <c r="E14" s="378" t="s">
        <v>467</v>
      </c>
      <c r="F14" s="410" t="s">
        <v>400</v>
      </c>
      <c r="G14" s="410" t="s">
        <v>401</v>
      </c>
      <c r="I14" s="536" t="s">
        <v>237</v>
      </c>
      <c r="J14" s="536" t="s">
        <v>424</v>
      </c>
      <c r="K14" s="536" t="s">
        <v>239</v>
      </c>
      <c r="L14" s="537" t="s">
        <v>240</v>
      </c>
      <c r="M14" s="536" t="s">
        <v>241</v>
      </c>
      <c r="N14" s="536"/>
      <c r="O14" s="536" t="s">
        <v>237</v>
      </c>
      <c r="P14" s="536" t="s">
        <v>424</v>
      </c>
      <c r="Q14" s="536" t="s">
        <v>239</v>
      </c>
      <c r="R14" s="537" t="s">
        <v>240</v>
      </c>
      <c r="S14" s="536" t="s">
        <v>241</v>
      </c>
    </row>
    <row r="15" spans="1:32" x14ac:dyDescent="0.25">
      <c r="A15" s="297">
        <v>1</v>
      </c>
      <c r="B15" s="501"/>
      <c r="C15" s="515"/>
      <c r="D15" s="265"/>
      <c r="E15" s="505"/>
      <c r="F15" s="417">
        <f>ROUND(IF('11. Type 1 Emp 2020 FTE'!$I$12=1,SUM(I15:M15),0),1)</f>
        <v>0</v>
      </c>
      <c r="G15" s="417">
        <f>ROUND(IF('11. Type 1 Emp 2020 FTE'!$I$12=2,SUM(O15:S15),0),1)</f>
        <v>0</v>
      </c>
      <c r="I15" s="526">
        <f>IF('1. General Input'!$D$33="X",IF('17. FTE Safe Harbor 2 Step 2'!E15&lt;40,'17. FTE Safe Harbor 2 Step 2'!E15/40,1),0)</f>
        <v>0</v>
      </c>
      <c r="J15" s="526">
        <f>IF('1. General Input'!$D$34="X",IF('17. FTE Safe Harbor 2 Step 2'!E15&lt;80,'17. FTE Safe Harbor 2 Step 2'!E15/80,1),0)</f>
        <v>0</v>
      </c>
      <c r="K15" s="526">
        <f>IF('1. General Input'!$D$35="X",IF('17. FTE Safe Harbor 2 Step 2'!E15*24&lt;2080,'17. FTE Safe Harbor 2 Step 2'!E15*24/2080,1),0)</f>
        <v>0</v>
      </c>
      <c r="L15" s="526">
        <f>IF('1. General Input'!$D$36="X",IF('17. FTE Safe Harbor 2 Step 2'!E15*12&lt;2080,'17. FTE Safe Harbor 2 Step 2'!E15*12/2080,1),0)</f>
        <v>0</v>
      </c>
      <c r="M15" s="538">
        <f>IF('1. General Input'!$D$37="X",IF('17. FTE Safe Harbor 2 Step 2'!E15*365/$F$12&lt;2080,E15*365/$F$12/2080,1),0)</f>
        <v>0</v>
      </c>
      <c r="O15" s="526">
        <f>IF(I15=0,0,IF(I15=1,1,0.5))</f>
        <v>0</v>
      </c>
      <c r="P15" s="526">
        <f>IF(J15=0,0,IF(J15=1,1,0.5))</f>
        <v>0</v>
      </c>
      <c r="Q15" s="526">
        <f>IF(K15=0,0,IF(K15=1,1,0.5))</f>
        <v>0</v>
      </c>
      <c r="R15" s="526">
        <f>IF(L15=0,0,IF(L15=1,1,0.5))</f>
        <v>0</v>
      </c>
      <c r="S15" s="526">
        <f>IF(M15=0,0,IF(M15=1,1,0.5))</f>
        <v>0</v>
      </c>
    </row>
    <row r="16" spans="1:32" x14ac:dyDescent="0.25">
      <c r="A16" s="297">
        <f>+A15+1</f>
        <v>2</v>
      </c>
      <c r="B16" s="501"/>
      <c r="C16" s="515"/>
      <c r="D16" s="297"/>
      <c r="E16" s="505"/>
      <c r="F16" s="417">
        <f>ROUND(IF('11. Type 1 Emp 2020 FTE'!$I$12=1,SUM(I16:M16),0),1)</f>
        <v>0</v>
      </c>
      <c r="G16" s="417">
        <f>ROUND(IF('11. Type 1 Emp 2020 FTE'!$I$12=2,SUM(O16:S16),0),1)</f>
        <v>0</v>
      </c>
      <c r="I16" s="526">
        <f>IF('1. General Input'!$D$33="X",IF('17. FTE Safe Harbor 2 Step 2'!E16&lt;40,'17. FTE Safe Harbor 2 Step 2'!E16/40,1),0)</f>
        <v>0</v>
      </c>
      <c r="J16" s="526">
        <f>IF('1. General Input'!$D$34="X",IF('17. FTE Safe Harbor 2 Step 2'!E16&lt;80,'17. FTE Safe Harbor 2 Step 2'!E16/80,1),0)</f>
        <v>0</v>
      </c>
      <c r="K16" s="526">
        <f>IF('1. General Input'!$D$35="X",IF('17. FTE Safe Harbor 2 Step 2'!E16*24&lt;2080,'17. FTE Safe Harbor 2 Step 2'!E16*24/2080,1),0)</f>
        <v>0</v>
      </c>
      <c r="L16" s="526">
        <f>IF('1. General Input'!$D$36="X",IF('17. FTE Safe Harbor 2 Step 2'!E16*12&lt;2080,'17. FTE Safe Harbor 2 Step 2'!E16*12/2080,1),0)</f>
        <v>0</v>
      </c>
      <c r="M16" s="538">
        <f>IF('1. General Input'!$D$37="X",IF('17. FTE Safe Harbor 2 Step 2'!E16*365/$F$12&lt;2080,E16*365/$F$12/2080,1),0)</f>
        <v>0</v>
      </c>
      <c r="O16" s="526">
        <f t="shared" ref="O16:O79" si="0">IF(I16=0,0,IF(I16=1,1,0.5))</f>
        <v>0</v>
      </c>
      <c r="P16" s="526">
        <f t="shared" ref="P16:P79" si="1">IF(J16=0,0,IF(J16=1,1,0.5))</f>
        <v>0</v>
      </c>
      <c r="Q16" s="526">
        <f t="shared" ref="Q16:Q79" si="2">IF(K16=0,0,IF(K16=1,1,0.5))</f>
        <v>0</v>
      </c>
      <c r="R16" s="526">
        <f t="shared" ref="R16:R79" si="3">IF(L16=0,0,IF(L16=1,1,0.5))</f>
        <v>0</v>
      </c>
      <c r="S16" s="526">
        <f t="shared" ref="S16:S79" si="4">IF(M16=0,0,IF(M16=1,1,0.5))</f>
        <v>0</v>
      </c>
    </row>
    <row r="17" spans="1:19" x14ac:dyDescent="0.25">
      <c r="A17" s="297">
        <f t="shared" ref="A17:A80" si="5">+A16+1</f>
        <v>3</v>
      </c>
      <c r="B17" s="501"/>
      <c r="C17" s="515"/>
      <c r="D17" s="297"/>
      <c r="E17" s="505"/>
      <c r="F17" s="417">
        <f>ROUND(IF('11. Type 1 Emp 2020 FTE'!$I$12=1,SUM(I17:M17),0),1)</f>
        <v>0</v>
      </c>
      <c r="G17" s="417">
        <f>ROUND(IF('11. Type 1 Emp 2020 FTE'!$I$12=2,SUM(O17:S17),0),1)</f>
        <v>0</v>
      </c>
      <c r="I17" s="526">
        <f>IF('1. General Input'!$D$33="X",IF('17. FTE Safe Harbor 2 Step 2'!E17&lt;40,'17. FTE Safe Harbor 2 Step 2'!E17/40,1),0)</f>
        <v>0</v>
      </c>
      <c r="J17" s="526">
        <f>IF('1. General Input'!$D$34="X",IF('17. FTE Safe Harbor 2 Step 2'!E17&lt;80,'17. FTE Safe Harbor 2 Step 2'!E17/80,1),0)</f>
        <v>0</v>
      </c>
      <c r="K17" s="526">
        <f>IF('1. General Input'!$D$35="X",IF('17. FTE Safe Harbor 2 Step 2'!E17*24&lt;2080,'17. FTE Safe Harbor 2 Step 2'!E17*24/2080,1),0)</f>
        <v>0</v>
      </c>
      <c r="L17" s="526">
        <f>IF('1. General Input'!$D$36="X",IF('17. FTE Safe Harbor 2 Step 2'!E17*12&lt;2080,'17. FTE Safe Harbor 2 Step 2'!E17*12/2080,1),0)</f>
        <v>0</v>
      </c>
      <c r="M17" s="538">
        <f>IF('1. General Input'!$D$37="X",IF('17. FTE Safe Harbor 2 Step 2'!E17*365/$F$12&lt;2080,E17*365/$F$12/2080,1),0)</f>
        <v>0</v>
      </c>
      <c r="O17" s="526">
        <f t="shared" si="0"/>
        <v>0</v>
      </c>
      <c r="P17" s="526">
        <f t="shared" si="1"/>
        <v>0</v>
      </c>
      <c r="Q17" s="526">
        <f t="shared" si="2"/>
        <v>0</v>
      </c>
      <c r="R17" s="526">
        <f t="shared" si="3"/>
        <v>0</v>
      </c>
      <c r="S17" s="526">
        <f t="shared" si="4"/>
        <v>0</v>
      </c>
    </row>
    <row r="18" spans="1:19" x14ac:dyDescent="0.25">
      <c r="A18" s="297">
        <f t="shared" si="5"/>
        <v>4</v>
      </c>
      <c r="B18" s="501"/>
      <c r="C18" s="515"/>
      <c r="D18" s="297"/>
      <c r="E18" s="505"/>
      <c r="F18" s="417">
        <f>ROUND(IF('11. Type 1 Emp 2020 FTE'!$I$12=1,SUM(I18:M18),0),1)</f>
        <v>0</v>
      </c>
      <c r="G18" s="417">
        <f>ROUND(IF('11. Type 1 Emp 2020 FTE'!$I$12=2,SUM(O18:S18),0),1)</f>
        <v>0</v>
      </c>
      <c r="I18" s="526">
        <f>IF('1. General Input'!$D$33="X",IF('17. FTE Safe Harbor 2 Step 2'!E18&lt;40,'17. FTE Safe Harbor 2 Step 2'!E18/40,1),0)</f>
        <v>0</v>
      </c>
      <c r="J18" s="526">
        <f>IF('1. General Input'!$D$34="X",IF('17. FTE Safe Harbor 2 Step 2'!E18&lt;80,'17. FTE Safe Harbor 2 Step 2'!E18/80,1),0)</f>
        <v>0</v>
      </c>
      <c r="K18" s="526">
        <f>IF('1. General Input'!$D$35="X",IF('17. FTE Safe Harbor 2 Step 2'!E18*24&lt;2080,'17. FTE Safe Harbor 2 Step 2'!E18*24/2080,1),0)</f>
        <v>0</v>
      </c>
      <c r="L18" s="526">
        <f>IF('1. General Input'!$D$36="X",IF('17. FTE Safe Harbor 2 Step 2'!E18*12&lt;2080,'17. FTE Safe Harbor 2 Step 2'!E18*12/2080,1),0)</f>
        <v>0</v>
      </c>
      <c r="M18" s="538">
        <f>IF('1. General Input'!$D$37="X",IF('17. FTE Safe Harbor 2 Step 2'!E18*365/$F$12&lt;2080,E18*365/$F$12/2080,1),0)</f>
        <v>0</v>
      </c>
      <c r="O18" s="526">
        <f t="shared" si="0"/>
        <v>0</v>
      </c>
      <c r="P18" s="526">
        <f t="shared" si="1"/>
        <v>0</v>
      </c>
      <c r="Q18" s="526">
        <f t="shared" si="2"/>
        <v>0</v>
      </c>
      <c r="R18" s="526">
        <f t="shared" si="3"/>
        <v>0</v>
      </c>
      <c r="S18" s="526">
        <f t="shared" si="4"/>
        <v>0</v>
      </c>
    </row>
    <row r="19" spans="1:19" x14ac:dyDescent="0.25">
      <c r="A19" s="297">
        <f t="shared" si="5"/>
        <v>5</v>
      </c>
      <c r="B19" s="501"/>
      <c r="C19" s="515"/>
      <c r="D19" s="297"/>
      <c r="E19" s="505"/>
      <c r="F19" s="417">
        <f>ROUND(IF('11. Type 1 Emp 2020 FTE'!$I$12=1,SUM(I19:M19),0),1)</f>
        <v>0</v>
      </c>
      <c r="G19" s="417">
        <f>ROUND(IF('11. Type 1 Emp 2020 FTE'!$I$12=2,SUM(O19:S19),0),1)</f>
        <v>0</v>
      </c>
      <c r="I19" s="526">
        <f>IF('1. General Input'!$D$33="X",IF('17. FTE Safe Harbor 2 Step 2'!E19&lt;40,'17. FTE Safe Harbor 2 Step 2'!E19/40,1),0)</f>
        <v>0</v>
      </c>
      <c r="J19" s="526">
        <f>IF('1. General Input'!$D$34="X",IF('17. FTE Safe Harbor 2 Step 2'!E19&lt;80,'17. FTE Safe Harbor 2 Step 2'!E19/80,1),0)</f>
        <v>0</v>
      </c>
      <c r="K19" s="526">
        <f>IF('1. General Input'!$D$35="X",IF('17. FTE Safe Harbor 2 Step 2'!E19*24&lt;2080,'17. FTE Safe Harbor 2 Step 2'!E19*24/2080,1),0)</f>
        <v>0</v>
      </c>
      <c r="L19" s="526">
        <f>IF('1. General Input'!$D$36="X",IF('17. FTE Safe Harbor 2 Step 2'!E19*12&lt;2080,'17. FTE Safe Harbor 2 Step 2'!E19*12/2080,1),0)</f>
        <v>0</v>
      </c>
      <c r="M19" s="538">
        <f>IF('1. General Input'!$D$37="X",IF('17. FTE Safe Harbor 2 Step 2'!E19*365/$F$12&lt;2080,E19*365/$F$12/2080,1),0)</f>
        <v>0</v>
      </c>
      <c r="O19" s="526">
        <f t="shared" si="0"/>
        <v>0</v>
      </c>
      <c r="P19" s="526">
        <f t="shared" si="1"/>
        <v>0</v>
      </c>
      <c r="Q19" s="526">
        <f t="shared" si="2"/>
        <v>0</v>
      </c>
      <c r="R19" s="526">
        <f t="shared" si="3"/>
        <v>0</v>
      </c>
      <c r="S19" s="526">
        <f t="shared" si="4"/>
        <v>0</v>
      </c>
    </row>
    <row r="20" spans="1:19" x14ac:dyDescent="0.25">
      <c r="A20" s="297">
        <f t="shared" si="5"/>
        <v>6</v>
      </c>
      <c r="B20" s="501"/>
      <c r="C20" s="515"/>
      <c r="D20" s="297"/>
      <c r="E20" s="505"/>
      <c r="F20" s="417">
        <f>ROUND(IF('11. Type 1 Emp 2020 FTE'!$I$12=1,SUM(I20:M20),0),1)</f>
        <v>0</v>
      </c>
      <c r="G20" s="417">
        <f>ROUND(IF('11. Type 1 Emp 2020 FTE'!$I$12=2,SUM(O20:S20),0),1)</f>
        <v>0</v>
      </c>
      <c r="I20" s="526">
        <f>IF('1. General Input'!$D$33="X",IF('17. FTE Safe Harbor 2 Step 2'!E20&lt;40,'17. FTE Safe Harbor 2 Step 2'!E20/40,1),0)</f>
        <v>0</v>
      </c>
      <c r="J20" s="526">
        <f>IF('1. General Input'!$D$34="X",IF('17. FTE Safe Harbor 2 Step 2'!E20&lt;80,'17. FTE Safe Harbor 2 Step 2'!E20/80,1),0)</f>
        <v>0</v>
      </c>
      <c r="K20" s="526">
        <f>IF('1. General Input'!$D$35="X",IF('17. FTE Safe Harbor 2 Step 2'!E20*24&lt;2080,'17. FTE Safe Harbor 2 Step 2'!E20*24/2080,1),0)</f>
        <v>0</v>
      </c>
      <c r="L20" s="526">
        <f>IF('1. General Input'!$D$36="X",IF('17. FTE Safe Harbor 2 Step 2'!E20*12&lt;2080,'17. FTE Safe Harbor 2 Step 2'!E20*12/2080,1),0)</f>
        <v>0</v>
      </c>
      <c r="M20" s="538">
        <f>IF('1. General Input'!$D$37="X",IF('17. FTE Safe Harbor 2 Step 2'!E20*365/$F$12&lt;2080,E20*365/$F$12/2080,1),0)</f>
        <v>0</v>
      </c>
      <c r="O20" s="526">
        <f t="shared" si="0"/>
        <v>0</v>
      </c>
      <c r="P20" s="526">
        <f t="shared" si="1"/>
        <v>0</v>
      </c>
      <c r="Q20" s="526">
        <f t="shared" si="2"/>
        <v>0</v>
      </c>
      <c r="R20" s="526">
        <f t="shared" si="3"/>
        <v>0</v>
      </c>
      <c r="S20" s="526">
        <f t="shared" si="4"/>
        <v>0</v>
      </c>
    </row>
    <row r="21" spans="1:19" x14ac:dyDescent="0.25">
      <c r="A21" s="297">
        <f t="shared" si="5"/>
        <v>7</v>
      </c>
      <c r="B21" s="501"/>
      <c r="C21" s="515"/>
      <c r="D21" s="297"/>
      <c r="E21" s="505"/>
      <c r="F21" s="417">
        <f>ROUND(IF('11. Type 1 Emp 2020 FTE'!$I$12=1,SUM(I21:M21),0),1)</f>
        <v>0</v>
      </c>
      <c r="G21" s="417">
        <f>ROUND(IF('11. Type 1 Emp 2020 FTE'!$I$12=2,SUM(O21:S21),0),1)</f>
        <v>0</v>
      </c>
      <c r="I21" s="526">
        <f>IF('1. General Input'!$D$33="X",IF('17. FTE Safe Harbor 2 Step 2'!E21&lt;40,'17. FTE Safe Harbor 2 Step 2'!E21/40,1),0)</f>
        <v>0</v>
      </c>
      <c r="J21" s="526">
        <f>IF('1. General Input'!$D$34="X",IF('17. FTE Safe Harbor 2 Step 2'!E21&lt;80,'17. FTE Safe Harbor 2 Step 2'!E21/80,1),0)</f>
        <v>0</v>
      </c>
      <c r="K21" s="526">
        <f>IF('1. General Input'!$D$35="X",IF('17. FTE Safe Harbor 2 Step 2'!E21*24&lt;2080,'17. FTE Safe Harbor 2 Step 2'!E21*24/2080,1),0)</f>
        <v>0</v>
      </c>
      <c r="L21" s="526">
        <f>IF('1. General Input'!$D$36="X",IF('17. FTE Safe Harbor 2 Step 2'!E21*12&lt;2080,'17. FTE Safe Harbor 2 Step 2'!E21*12/2080,1),0)</f>
        <v>0</v>
      </c>
      <c r="M21" s="538">
        <f>IF('1. General Input'!$D$37="X",IF('17. FTE Safe Harbor 2 Step 2'!E21*365/$F$12&lt;2080,E21*365/$F$12/2080,1),0)</f>
        <v>0</v>
      </c>
      <c r="O21" s="526">
        <f t="shared" si="0"/>
        <v>0</v>
      </c>
      <c r="P21" s="526">
        <f t="shared" si="1"/>
        <v>0</v>
      </c>
      <c r="Q21" s="526">
        <f t="shared" si="2"/>
        <v>0</v>
      </c>
      <c r="R21" s="526">
        <f t="shared" si="3"/>
        <v>0</v>
      </c>
      <c r="S21" s="526">
        <f t="shared" si="4"/>
        <v>0</v>
      </c>
    </row>
    <row r="22" spans="1:19" x14ac:dyDescent="0.25">
      <c r="A22" s="297">
        <f t="shared" si="5"/>
        <v>8</v>
      </c>
      <c r="B22" s="501"/>
      <c r="C22" s="515"/>
      <c r="D22" s="297"/>
      <c r="E22" s="505"/>
      <c r="F22" s="417">
        <f>ROUND(IF('11. Type 1 Emp 2020 FTE'!$I$12=1,SUM(I22:M22),0),1)</f>
        <v>0</v>
      </c>
      <c r="G22" s="417">
        <f>ROUND(IF('11. Type 1 Emp 2020 FTE'!$I$12=2,SUM(O22:S22),0),1)</f>
        <v>0</v>
      </c>
      <c r="I22" s="526">
        <f>IF('1. General Input'!$D$33="X",IF('17. FTE Safe Harbor 2 Step 2'!E22&lt;40,'17. FTE Safe Harbor 2 Step 2'!E22/40,1),0)</f>
        <v>0</v>
      </c>
      <c r="J22" s="526">
        <f>IF('1. General Input'!$D$34="X",IF('17. FTE Safe Harbor 2 Step 2'!E22&lt;80,'17. FTE Safe Harbor 2 Step 2'!E22/80,1),0)</f>
        <v>0</v>
      </c>
      <c r="K22" s="526">
        <f>IF('1. General Input'!$D$35="X",IF('17. FTE Safe Harbor 2 Step 2'!E22*24&lt;2080,'17. FTE Safe Harbor 2 Step 2'!E22*24/2080,1),0)</f>
        <v>0</v>
      </c>
      <c r="L22" s="526">
        <f>IF('1. General Input'!$D$36="X",IF('17. FTE Safe Harbor 2 Step 2'!E22*12&lt;2080,'17. FTE Safe Harbor 2 Step 2'!E22*12/2080,1),0)</f>
        <v>0</v>
      </c>
      <c r="M22" s="538">
        <f>IF('1. General Input'!$D$37="X",IF('17. FTE Safe Harbor 2 Step 2'!E22*365/$F$12&lt;2080,E22*365/$F$12/2080,1),0)</f>
        <v>0</v>
      </c>
      <c r="O22" s="526">
        <f t="shared" si="0"/>
        <v>0</v>
      </c>
      <c r="P22" s="526">
        <f t="shared" si="1"/>
        <v>0</v>
      </c>
      <c r="Q22" s="526">
        <f t="shared" si="2"/>
        <v>0</v>
      </c>
      <c r="R22" s="526">
        <f t="shared" si="3"/>
        <v>0</v>
      </c>
      <c r="S22" s="526">
        <f t="shared" si="4"/>
        <v>0</v>
      </c>
    </row>
    <row r="23" spans="1:19" x14ac:dyDescent="0.25">
      <c r="A23" s="297">
        <f t="shared" si="5"/>
        <v>9</v>
      </c>
      <c r="B23" s="501"/>
      <c r="C23" s="515"/>
      <c r="D23" s="297"/>
      <c r="E23" s="505"/>
      <c r="F23" s="417">
        <f>ROUND(IF('11. Type 1 Emp 2020 FTE'!$I$12=1,SUM(I23:M23),0),1)</f>
        <v>0</v>
      </c>
      <c r="G23" s="417">
        <f>ROUND(IF('11. Type 1 Emp 2020 FTE'!$I$12=2,SUM(O23:S23),0),1)</f>
        <v>0</v>
      </c>
      <c r="I23" s="526">
        <f>IF('1. General Input'!$D$33="X",IF('17. FTE Safe Harbor 2 Step 2'!E23&lt;40,'17. FTE Safe Harbor 2 Step 2'!E23/40,1),0)</f>
        <v>0</v>
      </c>
      <c r="J23" s="526">
        <f>IF('1. General Input'!$D$34="X",IF('17. FTE Safe Harbor 2 Step 2'!E23&lt;80,'17. FTE Safe Harbor 2 Step 2'!E23/80,1),0)</f>
        <v>0</v>
      </c>
      <c r="K23" s="526">
        <f>IF('1. General Input'!$D$35="X",IF('17. FTE Safe Harbor 2 Step 2'!E23*24&lt;2080,'17. FTE Safe Harbor 2 Step 2'!E23*24/2080,1),0)</f>
        <v>0</v>
      </c>
      <c r="L23" s="526">
        <f>IF('1. General Input'!$D$36="X",IF('17. FTE Safe Harbor 2 Step 2'!E23*12&lt;2080,'17. FTE Safe Harbor 2 Step 2'!E23*12/2080,1),0)</f>
        <v>0</v>
      </c>
      <c r="M23" s="538">
        <f>IF('1. General Input'!$D$37="X",IF('17. FTE Safe Harbor 2 Step 2'!E23*365/$F$12&lt;2080,E23*365/$F$12/2080,1),0)</f>
        <v>0</v>
      </c>
      <c r="O23" s="526">
        <f t="shared" si="0"/>
        <v>0</v>
      </c>
      <c r="P23" s="526">
        <f t="shared" si="1"/>
        <v>0</v>
      </c>
      <c r="Q23" s="526">
        <f t="shared" si="2"/>
        <v>0</v>
      </c>
      <c r="R23" s="526">
        <f t="shared" si="3"/>
        <v>0</v>
      </c>
      <c r="S23" s="526">
        <f t="shared" si="4"/>
        <v>0</v>
      </c>
    </row>
    <row r="24" spans="1:19" x14ac:dyDescent="0.25">
      <c r="A24" s="297">
        <f t="shared" si="5"/>
        <v>10</v>
      </c>
      <c r="B24" s="501"/>
      <c r="C24" s="515"/>
      <c r="D24" s="297"/>
      <c r="E24" s="505"/>
      <c r="F24" s="417">
        <f>ROUND(IF('11. Type 1 Emp 2020 FTE'!$I$12=1,SUM(I24:M24),0),1)</f>
        <v>0</v>
      </c>
      <c r="G24" s="417">
        <f>ROUND(IF('11. Type 1 Emp 2020 FTE'!$I$12=2,SUM(O24:S24),0),1)</f>
        <v>0</v>
      </c>
      <c r="I24" s="526">
        <f>IF('1. General Input'!$D$33="X",IF('17. FTE Safe Harbor 2 Step 2'!E24&lt;40,'17. FTE Safe Harbor 2 Step 2'!E24/40,1),0)</f>
        <v>0</v>
      </c>
      <c r="J24" s="526">
        <f>IF('1. General Input'!$D$34="X",IF('17. FTE Safe Harbor 2 Step 2'!E24&lt;80,'17. FTE Safe Harbor 2 Step 2'!E24/80,1),0)</f>
        <v>0</v>
      </c>
      <c r="K24" s="526">
        <f>IF('1. General Input'!$D$35="X",IF('17. FTE Safe Harbor 2 Step 2'!E24*24&lt;2080,'17. FTE Safe Harbor 2 Step 2'!E24*24/2080,1),0)</f>
        <v>0</v>
      </c>
      <c r="L24" s="526">
        <f>IF('1. General Input'!$D$36="X",IF('17. FTE Safe Harbor 2 Step 2'!E24*12&lt;2080,'17. FTE Safe Harbor 2 Step 2'!E24*12/2080,1),0)</f>
        <v>0</v>
      </c>
      <c r="M24" s="538">
        <f>IF('1. General Input'!$D$37="X",IF('17. FTE Safe Harbor 2 Step 2'!E24*365/$F$12&lt;2080,E24*365/$F$12/2080,1),0)</f>
        <v>0</v>
      </c>
      <c r="O24" s="526">
        <f t="shared" si="0"/>
        <v>0</v>
      </c>
      <c r="P24" s="526">
        <f t="shared" si="1"/>
        <v>0</v>
      </c>
      <c r="Q24" s="526">
        <f t="shared" si="2"/>
        <v>0</v>
      </c>
      <c r="R24" s="526">
        <f t="shared" si="3"/>
        <v>0</v>
      </c>
      <c r="S24" s="526">
        <f t="shared" si="4"/>
        <v>0</v>
      </c>
    </row>
    <row r="25" spans="1:19" x14ac:dyDescent="0.25">
      <c r="A25" s="297">
        <f t="shared" si="5"/>
        <v>11</v>
      </c>
      <c r="B25" s="501"/>
      <c r="C25" s="515"/>
      <c r="D25" s="297"/>
      <c r="E25" s="505"/>
      <c r="F25" s="417">
        <f>ROUND(IF('11. Type 1 Emp 2020 FTE'!$I$12=1,SUM(I25:M25),0),1)</f>
        <v>0</v>
      </c>
      <c r="G25" s="417">
        <f>ROUND(IF('11. Type 1 Emp 2020 FTE'!$I$12=2,SUM(O25:S25),0),1)</f>
        <v>0</v>
      </c>
      <c r="I25" s="526">
        <f>IF('1. General Input'!$D$33="X",IF('17. FTE Safe Harbor 2 Step 2'!E25&lt;40,'17. FTE Safe Harbor 2 Step 2'!E25/40,1),0)</f>
        <v>0</v>
      </c>
      <c r="J25" s="526">
        <f>IF('1. General Input'!$D$34="X",IF('17. FTE Safe Harbor 2 Step 2'!E25&lt;80,'17. FTE Safe Harbor 2 Step 2'!E25/80,1),0)</f>
        <v>0</v>
      </c>
      <c r="K25" s="526">
        <f>IF('1. General Input'!$D$35="X",IF('17. FTE Safe Harbor 2 Step 2'!E25*24&lt;2080,'17. FTE Safe Harbor 2 Step 2'!E25*24/2080,1),0)</f>
        <v>0</v>
      </c>
      <c r="L25" s="526">
        <f>IF('1. General Input'!$D$36="X",IF('17. FTE Safe Harbor 2 Step 2'!E25*12&lt;2080,'17. FTE Safe Harbor 2 Step 2'!E25*12/2080,1),0)</f>
        <v>0</v>
      </c>
      <c r="M25" s="538">
        <f>IF('1. General Input'!$D$37="X",IF('17. FTE Safe Harbor 2 Step 2'!E25*365/$F$12&lt;2080,E25*365/$F$12/2080,1),0)</f>
        <v>0</v>
      </c>
      <c r="O25" s="526">
        <f t="shared" si="0"/>
        <v>0</v>
      </c>
      <c r="P25" s="526">
        <f t="shared" si="1"/>
        <v>0</v>
      </c>
      <c r="Q25" s="526">
        <f t="shared" si="2"/>
        <v>0</v>
      </c>
      <c r="R25" s="526">
        <f t="shared" si="3"/>
        <v>0</v>
      </c>
      <c r="S25" s="526">
        <f t="shared" si="4"/>
        <v>0</v>
      </c>
    </row>
    <row r="26" spans="1:19" x14ac:dyDescent="0.25">
      <c r="A26" s="297">
        <f t="shared" si="5"/>
        <v>12</v>
      </c>
      <c r="B26" s="501"/>
      <c r="C26" s="515"/>
      <c r="D26" s="297"/>
      <c r="E26" s="505"/>
      <c r="F26" s="417">
        <f>ROUND(IF('11. Type 1 Emp 2020 FTE'!$I$12=1,SUM(I26:M26),0),1)</f>
        <v>0</v>
      </c>
      <c r="G26" s="417">
        <f>ROUND(IF('11. Type 1 Emp 2020 FTE'!$I$12=2,SUM(O26:S26),0),1)</f>
        <v>0</v>
      </c>
      <c r="I26" s="526">
        <f>IF('1. General Input'!$D$33="X",IF('17. FTE Safe Harbor 2 Step 2'!E26&lt;40,'17. FTE Safe Harbor 2 Step 2'!E26/40,1),0)</f>
        <v>0</v>
      </c>
      <c r="J26" s="526">
        <f>IF('1. General Input'!$D$34="X",IF('17. FTE Safe Harbor 2 Step 2'!E26&lt;80,'17. FTE Safe Harbor 2 Step 2'!E26/80,1),0)</f>
        <v>0</v>
      </c>
      <c r="K26" s="526">
        <f>IF('1. General Input'!$D$35="X",IF('17. FTE Safe Harbor 2 Step 2'!E26*24&lt;2080,'17. FTE Safe Harbor 2 Step 2'!E26*24/2080,1),0)</f>
        <v>0</v>
      </c>
      <c r="L26" s="526">
        <f>IF('1. General Input'!$D$36="X",IF('17. FTE Safe Harbor 2 Step 2'!E26*12&lt;2080,'17. FTE Safe Harbor 2 Step 2'!E26*12/2080,1),0)</f>
        <v>0</v>
      </c>
      <c r="M26" s="538">
        <f>IF('1. General Input'!$D$37="X",IF('17. FTE Safe Harbor 2 Step 2'!E26*365/$F$12&lt;2080,E26*365/$F$12/2080,1),0)</f>
        <v>0</v>
      </c>
      <c r="O26" s="526">
        <f t="shared" si="0"/>
        <v>0</v>
      </c>
      <c r="P26" s="526">
        <f t="shared" si="1"/>
        <v>0</v>
      </c>
      <c r="Q26" s="526">
        <f t="shared" si="2"/>
        <v>0</v>
      </c>
      <c r="R26" s="526">
        <f t="shared" si="3"/>
        <v>0</v>
      </c>
      <c r="S26" s="526">
        <f t="shared" si="4"/>
        <v>0</v>
      </c>
    </row>
    <row r="27" spans="1:19" x14ac:dyDescent="0.25">
      <c r="A27" s="297">
        <f t="shared" si="5"/>
        <v>13</v>
      </c>
      <c r="B27" s="501"/>
      <c r="C27" s="515"/>
      <c r="D27" s="297"/>
      <c r="E27" s="505"/>
      <c r="F27" s="417">
        <f>ROUND(IF('11. Type 1 Emp 2020 FTE'!$I$12=1,SUM(I27:M27),0),1)</f>
        <v>0</v>
      </c>
      <c r="G27" s="417">
        <f>ROUND(IF('11. Type 1 Emp 2020 FTE'!$I$12=2,SUM(O27:S27),0),1)</f>
        <v>0</v>
      </c>
      <c r="I27" s="526">
        <f>IF('1. General Input'!$D$33="X",IF('17. FTE Safe Harbor 2 Step 2'!E27&lt;40,'17. FTE Safe Harbor 2 Step 2'!E27/40,1),0)</f>
        <v>0</v>
      </c>
      <c r="J27" s="526">
        <f>IF('1. General Input'!$D$34="X",IF('17. FTE Safe Harbor 2 Step 2'!E27&lt;80,'17. FTE Safe Harbor 2 Step 2'!E27/80,1),0)</f>
        <v>0</v>
      </c>
      <c r="K27" s="526">
        <f>IF('1. General Input'!$D$35="X",IF('17. FTE Safe Harbor 2 Step 2'!E27*24&lt;2080,'17. FTE Safe Harbor 2 Step 2'!E27*24/2080,1),0)</f>
        <v>0</v>
      </c>
      <c r="L27" s="526">
        <f>IF('1. General Input'!$D$36="X",IF('17. FTE Safe Harbor 2 Step 2'!E27*12&lt;2080,'17. FTE Safe Harbor 2 Step 2'!E27*12/2080,1),0)</f>
        <v>0</v>
      </c>
      <c r="M27" s="538">
        <f>IF('1. General Input'!$D$37="X",IF('17. FTE Safe Harbor 2 Step 2'!E27*365/$F$12&lt;2080,E27*365/$F$12/2080,1),0)</f>
        <v>0</v>
      </c>
      <c r="O27" s="526">
        <f t="shared" si="0"/>
        <v>0</v>
      </c>
      <c r="P27" s="526">
        <f t="shared" si="1"/>
        <v>0</v>
      </c>
      <c r="Q27" s="526">
        <f t="shared" si="2"/>
        <v>0</v>
      </c>
      <c r="R27" s="526">
        <f t="shared" si="3"/>
        <v>0</v>
      </c>
      <c r="S27" s="526">
        <f t="shared" si="4"/>
        <v>0</v>
      </c>
    </row>
    <row r="28" spans="1:19" x14ac:dyDescent="0.25">
      <c r="A28" s="297">
        <f t="shared" si="5"/>
        <v>14</v>
      </c>
      <c r="B28" s="501"/>
      <c r="C28" s="515"/>
      <c r="D28" s="297"/>
      <c r="E28" s="505"/>
      <c r="F28" s="417">
        <f>ROUND(IF('11. Type 1 Emp 2020 FTE'!$I$12=1,SUM(I28:M28),0),1)</f>
        <v>0</v>
      </c>
      <c r="G28" s="417">
        <f>ROUND(IF('11. Type 1 Emp 2020 FTE'!$I$12=2,SUM(O28:S28),0),1)</f>
        <v>0</v>
      </c>
      <c r="I28" s="526">
        <f>IF('1. General Input'!$D$33="X",IF('17. FTE Safe Harbor 2 Step 2'!E28&lt;40,'17. FTE Safe Harbor 2 Step 2'!E28/40,1),0)</f>
        <v>0</v>
      </c>
      <c r="J28" s="526">
        <f>IF('1. General Input'!$D$34="X",IF('17. FTE Safe Harbor 2 Step 2'!E28&lt;80,'17. FTE Safe Harbor 2 Step 2'!E28/80,1),0)</f>
        <v>0</v>
      </c>
      <c r="K28" s="526">
        <f>IF('1. General Input'!$D$35="X",IF('17. FTE Safe Harbor 2 Step 2'!E28*24&lt;2080,'17. FTE Safe Harbor 2 Step 2'!E28*24/2080,1),0)</f>
        <v>0</v>
      </c>
      <c r="L28" s="526">
        <f>IF('1. General Input'!$D$36="X",IF('17. FTE Safe Harbor 2 Step 2'!E28*12&lt;2080,'17. FTE Safe Harbor 2 Step 2'!E28*12/2080,1),0)</f>
        <v>0</v>
      </c>
      <c r="M28" s="538">
        <f>IF('1. General Input'!$D$37="X",IF('17. FTE Safe Harbor 2 Step 2'!E28*365/$F$12&lt;2080,E28*365/$F$12/2080,1),0)</f>
        <v>0</v>
      </c>
      <c r="O28" s="526">
        <f t="shared" si="0"/>
        <v>0</v>
      </c>
      <c r="P28" s="526">
        <f t="shared" si="1"/>
        <v>0</v>
      </c>
      <c r="Q28" s="526">
        <f t="shared" si="2"/>
        <v>0</v>
      </c>
      <c r="R28" s="526">
        <f t="shared" si="3"/>
        <v>0</v>
      </c>
      <c r="S28" s="526">
        <f t="shared" si="4"/>
        <v>0</v>
      </c>
    </row>
    <row r="29" spans="1:19" x14ac:dyDescent="0.25">
      <c r="A29" s="297">
        <f t="shared" si="5"/>
        <v>15</v>
      </c>
      <c r="B29" s="501"/>
      <c r="C29" s="515"/>
      <c r="D29" s="297"/>
      <c r="E29" s="505"/>
      <c r="F29" s="417">
        <f>ROUND(IF('11. Type 1 Emp 2020 FTE'!$I$12=1,SUM(I29:M29),0),1)</f>
        <v>0</v>
      </c>
      <c r="G29" s="417">
        <f>ROUND(IF('11. Type 1 Emp 2020 FTE'!$I$12=2,SUM(O29:S29),0),1)</f>
        <v>0</v>
      </c>
      <c r="I29" s="526">
        <f>IF('1. General Input'!$D$33="X",IF('17. FTE Safe Harbor 2 Step 2'!E29&lt;40,'17. FTE Safe Harbor 2 Step 2'!E29/40,1),0)</f>
        <v>0</v>
      </c>
      <c r="J29" s="526">
        <f>IF('1. General Input'!$D$34="X",IF('17. FTE Safe Harbor 2 Step 2'!E29&lt;80,'17. FTE Safe Harbor 2 Step 2'!E29/80,1),0)</f>
        <v>0</v>
      </c>
      <c r="K29" s="526">
        <f>IF('1. General Input'!$D$35="X",IF('17. FTE Safe Harbor 2 Step 2'!E29*24&lt;2080,'17. FTE Safe Harbor 2 Step 2'!E29*24/2080,1),0)</f>
        <v>0</v>
      </c>
      <c r="L29" s="526">
        <f>IF('1. General Input'!$D$36="X",IF('17. FTE Safe Harbor 2 Step 2'!E29*12&lt;2080,'17. FTE Safe Harbor 2 Step 2'!E29*12/2080,1),0)</f>
        <v>0</v>
      </c>
      <c r="M29" s="538">
        <f>IF('1. General Input'!$D$37="X",IF('17. FTE Safe Harbor 2 Step 2'!E29*365/$F$12&lt;2080,E29*365/$F$12/2080,1),0)</f>
        <v>0</v>
      </c>
      <c r="O29" s="526">
        <f t="shared" si="0"/>
        <v>0</v>
      </c>
      <c r="P29" s="526">
        <f t="shared" si="1"/>
        <v>0</v>
      </c>
      <c r="Q29" s="526">
        <f t="shared" si="2"/>
        <v>0</v>
      </c>
      <c r="R29" s="526">
        <f t="shared" si="3"/>
        <v>0</v>
      </c>
      <c r="S29" s="526">
        <f t="shared" si="4"/>
        <v>0</v>
      </c>
    </row>
    <row r="30" spans="1:19" x14ac:dyDescent="0.25">
      <c r="A30" s="297">
        <f t="shared" si="5"/>
        <v>16</v>
      </c>
      <c r="B30" s="501"/>
      <c r="C30" s="515"/>
      <c r="D30" s="297"/>
      <c r="E30" s="505"/>
      <c r="F30" s="417">
        <f>ROUND(IF('11. Type 1 Emp 2020 FTE'!$I$12=1,SUM(I30:M30),0),1)</f>
        <v>0</v>
      </c>
      <c r="G30" s="417">
        <f>ROUND(IF('11. Type 1 Emp 2020 FTE'!$I$12=2,SUM(O30:S30),0),1)</f>
        <v>0</v>
      </c>
      <c r="I30" s="526">
        <f>IF('1. General Input'!$D$33="X",IF('17. FTE Safe Harbor 2 Step 2'!E30&lt;40,'17. FTE Safe Harbor 2 Step 2'!E30/40,1),0)</f>
        <v>0</v>
      </c>
      <c r="J30" s="526">
        <f>IF('1. General Input'!$D$34="X",IF('17. FTE Safe Harbor 2 Step 2'!E30&lt;80,'17. FTE Safe Harbor 2 Step 2'!E30/80,1),0)</f>
        <v>0</v>
      </c>
      <c r="K30" s="526">
        <f>IF('1. General Input'!$D$35="X",IF('17. FTE Safe Harbor 2 Step 2'!E30*24&lt;2080,'17. FTE Safe Harbor 2 Step 2'!E30*24/2080,1),0)</f>
        <v>0</v>
      </c>
      <c r="L30" s="526">
        <f>IF('1. General Input'!$D$36="X",IF('17. FTE Safe Harbor 2 Step 2'!E30*12&lt;2080,'17. FTE Safe Harbor 2 Step 2'!E30*12/2080,1),0)</f>
        <v>0</v>
      </c>
      <c r="M30" s="538">
        <f>IF('1. General Input'!$D$37="X",IF('17. FTE Safe Harbor 2 Step 2'!E30*365/$F$12&lt;2080,E30*365/$F$12/2080,1),0)</f>
        <v>0</v>
      </c>
      <c r="O30" s="526">
        <f t="shared" si="0"/>
        <v>0</v>
      </c>
      <c r="P30" s="526">
        <f t="shared" si="1"/>
        <v>0</v>
      </c>
      <c r="Q30" s="526">
        <f t="shared" si="2"/>
        <v>0</v>
      </c>
      <c r="R30" s="526">
        <f t="shared" si="3"/>
        <v>0</v>
      </c>
      <c r="S30" s="526">
        <f t="shared" si="4"/>
        <v>0</v>
      </c>
    </row>
    <row r="31" spans="1:19" x14ac:dyDescent="0.25">
      <c r="A31" s="297">
        <f t="shared" si="5"/>
        <v>17</v>
      </c>
      <c r="B31" s="501"/>
      <c r="C31" s="515"/>
      <c r="D31" s="297"/>
      <c r="E31" s="505"/>
      <c r="F31" s="417">
        <f>ROUND(IF('11. Type 1 Emp 2020 FTE'!$I$12=1,SUM(I31:M31),0),1)</f>
        <v>0</v>
      </c>
      <c r="G31" s="417">
        <f>ROUND(IF('11. Type 1 Emp 2020 FTE'!$I$12=2,SUM(O31:S31),0),1)</f>
        <v>0</v>
      </c>
      <c r="I31" s="526">
        <f>IF('1. General Input'!$D$33="X",IF('17. FTE Safe Harbor 2 Step 2'!E31&lt;40,'17. FTE Safe Harbor 2 Step 2'!E31/40,1),0)</f>
        <v>0</v>
      </c>
      <c r="J31" s="526">
        <f>IF('1. General Input'!$D$34="X",IF('17. FTE Safe Harbor 2 Step 2'!E31&lt;80,'17. FTE Safe Harbor 2 Step 2'!E31/80,1),0)</f>
        <v>0</v>
      </c>
      <c r="K31" s="526">
        <f>IF('1. General Input'!$D$35="X",IF('17. FTE Safe Harbor 2 Step 2'!E31*24&lt;2080,'17. FTE Safe Harbor 2 Step 2'!E31*24/2080,1),0)</f>
        <v>0</v>
      </c>
      <c r="L31" s="526">
        <f>IF('1. General Input'!$D$36="X",IF('17. FTE Safe Harbor 2 Step 2'!E31*12&lt;2080,'17. FTE Safe Harbor 2 Step 2'!E31*12/2080,1),0)</f>
        <v>0</v>
      </c>
      <c r="M31" s="538">
        <f>IF('1. General Input'!$D$37="X",IF('17. FTE Safe Harbor 2 Step 2'!E31*365/$F$12&lt;2080,E31*365/$F$12/2080,1),0)</f>
        <v>0</v>
      </c>
      <c r="O31" s="526">
        <f t="shared" si="0"/>
        <v>0</v>
      </c>
      <c r="P31" s="526">
        <f t="shared" si="1"/>
        <v>0</v>
      </c>
      <c r="Q31" s="526">
        <f t="shared" si="2"/>
        <v>0</v>
      </c>
      <c r="R31" s="526">
        <f t="shared" si="3"/>
        <v>0</v>
      </c>
      <c r="S31" s="526">
        <f t="shared" si="4"/>
        <v>0</v>
      </c>
    </row>
    <row r="32" spans="1:19" x14ac:dyDescent="0.25">
      <c r="A32" s="297">
        <f t="shared" si="5"/>
        <v>18</v>
      </c>
      <c r="B32" s="501"/>
      <c r="C32" s="515"/>
      <c r="D32" s="297"/>
      <c r="E32" s="505"/>
      <c r="F32" s="417">
        <f>ROUND(IF('11. Type 1 Emp 2020 FTE'!$I$12=1,SUM(I32:M32),0),1)</f>
        <v>0</v>
      </c>
      <c r="G32" s="417">
        <f>ROUND(IF('11. Type 1 Emp 2020 FTE'!$I$12=2,SUM(O32:S32),0),1)</f>
        <v>0</v>
      </c>
      <c r="I32" s="526">
        <f>IF('1. General Input'!$D$33="X",IF('17. FTE Safe Harbor 2 Step 2'!E32&lt;40,'17. FTE Safe Harbor 2 Step 2'!E32/40,1),0)</f>
        <v>0</v>
      </c>
      <c r="J32" s="526">
        <f>IF('1. General Input'!$D$34="X",IF('17. FTE Safe Harbor 2 Step 2'!E32&lt;80,'17. FTE Safe Harbor 2 Step 2'!E32/80,1),0)</f>
        <v>0</v>
      </c>
      <c r="K32" s="526">
        <f>IF('1. General Input'!$D$35="X",IF('17. FTE Safe Harbor 2 Step 2'!E32*24&lt;2080,'17. FTE Safe Harbor 2 Step 2'!E32*24/2080,1),0)</f>
        <v>0</v>
      </c>
      <c r="L32" s="526">
        <f>IF('1. General Input'!$D$36="X",IF('17. FTE Safe Harbor 2 Step 2'!E32*12&lt;2080,'17. FTE Safe Harbor 2 Step 2'!E32*12/2080,1),0)</f>
        <v>0</v>
      </c>
      <c r="M32" s="538">
        <f>IF('1. General Input'!$D$37="X",IF('17. FTE Safe Harbor 2 Step 2'!E32*365/$F$12&lt;2080,E32*365/$F$12/2080,1),0)</f>
        <v>0</v>
      </c>
      <c r="O32" s="526">
        <f t="shared" si="0"/>
        <v>0</v>
      </c>
      <c r="P32" s="526">
        <f t="shared" si="1"/>
        <v>0</v>
      </c>
      <c r="Q32" s="526">
        <f t="shared" si="2"/>
        <v>0</v>
      </c>
      <c r="R32" s="526">
        <f t="shared" si="3"/>
        <v>0</v>
      </c>
      <c r="S32" s="526">
        <f t="shared" si="4"/>
        <v>0</v>
      </c>
    </row>
    <row r="33" spans="1:19" x14ac:dyDescent="0.25">
      <c r="A33" s="297">
        <f t="shared" si="5"/>
        <v>19</v>
      </c>
      <c r="B33" s="501"/>
      <c r="C33" s="515"/>
      <c r="D33" s="297"/>
      <c r="E33" s="505"/>
      <c r="F33" s="417">
        <f>ROUND(IF('11. Type 1 Emp 2020 FTE'!$I$12=1,SUM(I33:M33),0),1)</f>
        <v>0</v>
      </c>
      <c r="G33" s="417">
        <f>ROUND(IF('11. Type 1 Emp 2020 FTE'!$I$12=2,SUM(O33:S33),0),1)</f>
        <v>0</v>
      </c>
      <c r="I33" s="526">
        <f>IF('1. General Input'!$D$33="X",IF('17. FTE Safe Harbor 2 Step 2'!E33&lt;40,'17. FTE Safe Harbor 2 Step 2'!E33/40,1),0)</f>
        <v>0</v>
      </c>
      <c r="J33" s="526">
        <f>IF('1. General Input'!$D$34="X",IF('17. FTE Safe Harbor 2 Step 2'!E33&lt;80,'17. FTE Safe Harbor 2 Step 2'!E33/80,1),0)</f>
        <v>0</v>
      </c>
      <c r="K33" s="526">
        <f>IF('1. General Input'!$D$35="X",IF('17. FTE Safe Harbor 2 Step 2'!E33*24&lt;2080,'17. FTE Safe Harbor 2 Step 2'!E33*24/2080,1),0)</f>
        <v>0</v>
      </c>
      <c r="L33" s="526">
        <f>IF('1. General Input'!$D$36="X",IF('17. FTE Safe Harbor 2 Step 2'!E33*12&lt;2080,'17. FTE Safe Harbor 2 Step 2'!E33*12/2080,1),0)</f>
        <v>0</v>
      </c>
      <c r="M33" s="538">
        <f>IF('1. General Input'!$D$37="X",IF('17. FTE Safe Harbor 2 Step 2'!E33*365/$F$12&lt;2080,E33*365/$F$12/2080,1),0)</f>
        <v>0</v>
      </c>
      <c r="O33" s="526">
        <f t="shared" si="0"/>
        <v>0</v>
      </c>
      <c r="P33" s="526">
        <f t="shared" si="1"/>
        <v>0</v>
      </c>
      <c r="Q33" s="526">
        <f t="shared" si="2"/>
        <v>0</v>
      </c>
      <c r="R33" s="526">
        <f t="shared" si="3"/>
        <v>0</v>
      </c>
      <c r="S33" s="526">
        <f t="shared" si="4"/>
        <v>0</v>
      </c>
    </row>
    <row r="34" spans="1:19" x14ac:dyDescent="0.25">
      <c r="A34" s="297">
        <f t="shared" si="5"/>
        <v>20</v>
      </c>
      <c r="B34" s="501"/>
      <c r="C34" s="515"/>
      <c r="D34" s="297"/>
      <c r="E34" s="505"/>
      <c r="F34" s="417">
        <f>ROUND(IF('11. Type 1 Emp 2020 FTE'!$I$12=1,SUM(I34:M34),0),1)</f>
        <v>0</v>
      </c>
      <c r="G34" s="417">
        <f>ROUND(IF('11. Type 1 Emp 2020 FTE'!$I$12=2,SUM(O34:S34),0),1)</f>
        <v>0</v>
      </c>
      <c r="I34" s="526">
        <f>IF('1. General Input'!$D$33="X",IF('17. FTE Safe Harbor 2 Step 2'!E34&lt;40,'17. FTE Safe Harbor 2 Step 2'!E34/40,1),0)</f>
        <v>0</v>
      </c>
      <c r="J34" s="526">
        <f>IF('1. General Input'!$D$34="X",IF('17. FTE Safe Harbor 2 Step 2'!E34&lt;80,'17. FTE Safe Harbor 2 Step 2'!E34/80,1),0)</f>
        <v>0</v>
      </c>
      <c r="K34" s="526">
        <f>IF('1. General Input'!$D$35="X",IF('17. FTE Safe Harbor 2 Step 2'!E34*24&lt;2080,'17. FTE Safe Harbor 2 Step 2'!E34*24/2080,1),0)</f>
        <v>0</v>
      </c>
      <c r="L34" s="526">
        <f>IF('1. General Input'!$D$36="X",IF('17. FTE Safe Harbor 2 Step 2'!E34*12&lt;2080,'17. FTE Safe Harbor 2 Step 2'!E34*12/2080,1),0)</f>
        <v>0</v>
      </c>
      <c r="M34" s="538">
        <f>IF('1. General Input'!$D$37="X",IF('17. FTE Safe Harbor 2 Step 2'!E34*365/$F$12&lt;2080,E34*365/$F$12/2080,1),0)</f>
        <v>0</v>
      </c>
      <c r="O34" s="526">
        <f t="shared" si="0"/>
        <v>0</v>
      </c>
      <c r="P34" s="526">
        <f t="shared" si="1"/>
        <v>0</v>
      </c>
      <c r="Q34" s="526">
        <f t="shared" si="2"/>
        <v>0</v>
      </c>
      <c r="R34" s="526">
        <f t="shared" si="3"/>
        <v>0</v>
      </c>
      <c r="S34" s="526">
        <f t="shared" si="4"/>
        <v>0</v>
      </c>
    </row>
    <row r="35" spans="1:19" x14ac:dyDescent="0.25">
      <c r="A35" s="297">
        <f t="shared" si="5"/>
        <v>21</v>
      </c>
      <c r="B35" s="501"/>
      <c r="C35" s="515"/>
      <c r="D35" s="297"/>
      <c r="E35" s="505"/>
      <c r="F35" s="417">
        <f>ROUND(IF('11. Type 1 Emp 2020 FTE'!$I$12=1,SUM(I35:M35),0),1)</f>
        <v>0</v>
      </c>
      <c r="G35" s="417">
        <f>ROUND(IF('11. Type 1 Emp 2020 FTE'!$I$12=2,SUM(O35:S35),0),1)</f>
        <v>0</v>
      </c>
      <c r="I35" s="526">
        <f>IF('1. General Input'!$D$33="X",IF('17. FTE Safe Harbor 2 Step 2'!E35&lt;40,'17. FTE Safe Harbor 2 Step 2'!E35/40,1),0)</f>
        <v>0</v>
      </c>
      <c r="J35" s="526">
        <f>IF('1. General Input'!$D$34="X",IF('17. FTE Safe Harbor 2 Step 2'!E35&lt;80,'17. FTE Safe Harbor 2 Step 2'!E35/80,1),0)</f>
        <v>0</v>
      </c>
      <c r="K35" s="526">
        <f>IF('1. General Input'!$D$35="X",IF('17. FTE Safe Harbor 2 Step 2'!E35*24&lt;2080,'17. FTE Safe Harbor 2 Step 2'!E35*24/2080,1),0)</f>
        <v>0</v>
      </c>
      <c r="L35" s="526">
        <f>IF('1. General Input'!$D$36="X",IF('17. FTE Safe Harbor 2 Step 2'!E35*12&lt;2080,'17. FTE Safe Harbor 2 Step 2'!E35*12/2080,1),0)</f>
        <v>0</v>
      </c>
      <c r="M35" s="538">
        <f>IF('1. General Input'!$D$37="X",IF('17. FTE Safe Harbor 2 Step 2'!E35*365/$F$12&lt;2080,E35*365/$F$12/2080,1),0)</f>
        <v>0</v>
      </c>
      <c r="O35" s="526">
        <f t="shared" si="0"/>
        <v>0</v>
      </c>
      <c r="P35" s="526">
        <f t="shared" si="1"/>
        <v>0</v>
      </c>
      <c r="Q35" s="526">
        <f t="shared" si="2"/>
        <v>0</v>
      </c>
      <c r="R35" s="526">
        <f t="shared" si="3"/>
        <v>0</v>
      </c>
      <c r="S35" s="526">
        <f t="shared" si="4"/>
        <v>0</v>
      </c>
    </row>
    <row r="36" spans="1:19" x14ac:dyDescent="0.25">
      <c r="A36" s="297">
        <f t="shared" si="5"/>
        <v>22</v>
      </c>
      <c r="B36" s="501"/>
      <c r="C36" s="515"/>
      <c r="D36" s="297"/>
      <c r="E36" s="505"/>
      <c r="F36" s="417">
        <f>ROUND(IF('11. Type 1 Emp 2020 FTE'!$I$12=1,SUM(I36:M36),0),1)</f>
        <v>0</v>
      </c>
      <c r="G36" s="417">
        <f>ROUND(IF('11. Type 1 Emp 2020 FTE'!$I$12=2,SUM(O36:S36),0),1)</f>
        <v>0</v>
      </c>
      <c r="I36" s="526">
        <f>IF('1. General Input'!$D$33="X",IF('17. FTE Safe Harbor 2 Step 2'!E36&lt;40,'17. FTE Safe Harbor 2 Step 2'!E36/40,1),0)</f>
        <v>0</v>
      </c>
      <c r="J36" s="526">
        <f>IF('1. General Input'!$D$34="X",IF('17. FTE Safe Harbor 2 Step 2'!E36&lt;80,'17. FTE Safe Harbor 2 Step 2'!E36/80,1),0)</f>
        <v>0</v>
      </c>
      <c r="K36" s="526">
        <f>IF('1. General Input'!$D$35="X",IF('17. FTE Safe Harbor 2 Step 2'!E36*24&lt;2080,'17. FTE Safe Harbor 2 Step 2'!E36*24/2080,1),0)</f>
        <v>0</v>
      </c>
      <c r="L36" s="526">
        <f>IF('1. General Input'!$D$36="X",IF('17. FTE Safe Harbor 2 Step 2'!E36*12&lt;2080,'17. FTE Safe Harbor 2 Step 2'!E36*12/2080,1),0)</f>
        <v>0</v>
      </c>
      <c r="M36" s="538">
        <f>IF('1. General Input'!$D$37="X",IF('17. FTE Safe Harbor 2 Step 2'!E36*365/$F$12&lt;2080,E36*365/$F$12/2080,1),0)</f>
        <v>0</v>
      </c>
      <c r="O36" s="526">
        <f t="shared" si="0"/>
        <v>0</v>
      </c>
      <c r="P36" s="526">
        <f t="shared" si="1"/>
        <v>0</v>
      </c>
      <c r="Q36" s="526">
        <f t="shared" si="2"/>
        <v>0</v>
      </c>
      <c r="R36" s="526">
        <f t="shared" si="3"/>
        <v>0</v>
      </c>
      <c r="S36" s="526">
        <f t="shared" si="4"/>
        <v>0</v>
      </c>
    </row>
    <row r="37" spans="1:19" x14ac:dyDescent="0.25">
      <c r="A37" s="297">
        <f t="shared" si="5"/>
        <v>23</v>
      </c>
      <c r="B37" s="501"/>
      <c r="C37" s="515"/>
      <c r="D37" s="297"/>
      <c r="E37" s="505"/>
      <c r="F37" s="417">
        <f>ROUND(IF('11. Type 1 Emp 2020 FTE'!$I$12=1,SUM(I37:M37),0),1)</f>
        <v>0</v>
      </c>
      <c r="G37" s="417">
        <f>ROUND(IF('11. Type 1 Emp 2020 FTE'!$I$12=2,SUM(O37:S37),0),1)</f>
        <v>0</v>
      </c>
      <c r="I37" s="526">
        <f>IF('1. General Input'!$D$33="X",IF('17. FTE Safe Harbor 2 Step 2'!E37&lt;40,'17. FTE Safe Harbor 2 Step 2'!E37/40,1),0)</f>
        <v>0</v>
      </c>
      <c r="J37" s="526">
        <f>IF('1. General Input'!$D$34="X",IF('17. FTE Safe Harbor 2 Step 2'!E37&lt;80,'17. FTE Safe Harbor 2 Step 2'!E37/80,1),0)</f>
        <v>0</v>
      </c>
      <c r="K37" s="526">
        <f>IF('1. General Input'!$D$35="X",IF('17. FTE Safe Harbor 2 Step 2'!E37*24&lt;2080,'17. FTE Safe Harbor 2 Step 2'!E37*24/2080,1),0)</f>
        <v>0</v>
      </c>
      <c r="L37" s="526">
        <f>IF('1. General Input'!$D$36="X",IF('17. FTE Safe Harbor 2 Step 2'!E37*12&lt;2080,'17. FTE Safe Harbor 2 Step 2'!E37*12/2080,1),0)</f>
        <v>0</v>
      </c>
      <c r="M37" s="538">
        <f>IF('1. General Input'!$D$37="X",IF('17. FTE Safe Harbor 2 Step 2'!E37*365/$F$12&lt;2080,E37*365/$F$12/2080,1),0)</f>
        <v>0</v>
      </c>
      <c r="O37" s="526">
        <f t="shared" si="0"/>
        <v>0</v>
      </c>
      <c r="P37" s="526">
        <f t="shared" si="1"/>
        <v>0</v>
      </c>
      <c r="Q37" s="526">
        <f t="shared" si="2"/>
        <v>0</v>
      </c>
      <c r="R37" s="526">
        <f t="shared" si="3"/>
        <v>0</v>
      </c>
      <c r="S37" s="526">
        <f t="shared" si="4"/>
        <v>0</v>
      </c>
    </row>
    <row r="38" spans="1:19" x14ac:dyDescent="0.25">
      <c r="A38" s="297">
        <f t="shared" si="5"/>
        <v>24</v>
      </c>
      <c r="B38" s="501"/>
      <c r="C38" s="515"/>
      <c r="D38" s="297"/>
      <c r="E38" s="505"/>
      <c r="F38" s="417">
        <f>ROUND(IF('11. Type 1 Emp 2020 FTE'!$I$12=1,SUM(I38:M38),0),1)</f>
        <v>0</v>
      </c>
      <c r="G38" s="417">
        <f>ROUND(IF('11. Type 1 Emp 2020 FTE'!$I$12=2,SUM(O38:S38),0),1)</f>
        <v>0</v>
      </c>
      <c r="I38" s="526">
        <f>IF('1. General Input'!$D$33="X",IF('17. FTE Safe Harbor 2 Step 2'!E38&lt;40,'17. FTE Safe Harbor 2 Step 2'!E38/40,1),0)</f>
        <v>0</v>
      </c>
      <c r="J38" s="526">
        <f>IF('1. General Input'!$D$34="X",IF('17. FTE Safe Harbor 2 Step 2'!E38&lt;80,'17. FTE Safe Harbor 2 Step 2'!E38/80,1),0)</f>
        <v>0</v>
      </c>
      <c r="K38" s="526">
        <f>IF('1. General Input'!$D$35="X",IF('17. FTE Safe Harbor 2 Step 2'!E38*24&lt;2080,'17. FTE Safe Harbor 2 Step 2'!E38*24/2080,1),0)</f>
        <v>0</v>
      </c>
      <c r="L38" s="526">
        <f>IF('1. General Input'!$D$36="X",IF('17. FTE Safe Harbor 2 Step 2'!E38*12&lt;2080,'17. FTE Safe Harbor 2 Step 2'!E38*12/2080,1),0)</f>
        <v>0</v>
      </c>
      <c r="M38" s="538">
        <f>IF('1. General Input'!$D$37="X",IF('17. FTE Safe Harbor 2 Step 2'!E38*365/$F$12&lt;2080,E38*365/$F$12/2080,1),0)</f>
        <v>0</v>
      </c>
      <c r="O38" s="526">
        <f t="shared" si="0"/>
        <v>0</v>
      </c>
      <c r="P38" s="526">
        <f t="shared" si="1"/>
        <v>0</v>
      </c>
      <c r="Q38" s="526">
        <f t="shared" si="2"/>
        <v>0</v>
      </c>
      <c r="R38" s="526">
        <f t="shared" si="3"/>
        <v>0</v>
      </c>
      <c r="S38" s="526">
        <f t="shared" si="4"/>
        <v>0</v>
      </c>
    </row>
    <row r="39" spans="1:19" x14ac:dyDescent="0.25">
      <c r="A39" s="297">
        <f t="shared" si="5"/>
        <v>25</v>
      </c>
      <c r="B39" s="501"/>
      <c r="C39" s="515"/>
      <c r="D39" s="297"/>
      <c r="E39" s="505"/>
      <c r="F39" s="417">
        <f>ROUND(IF('11. Type 1 Emp 2020 FTE'!$I$12=1,SUM(I39:M39),0),1)</f>
        <v>0</v>
      </c>
      <c r="G39" s="417">
        <f>ROUND(IF('11. Type 1 Emp 2020 FTE'!$I$12=2,SUM(O39:S39),0),1)</f>
        <v>0</v>
      </c>
      <c r="I39" s="526">
        <f>IF('1. General Input'!$D$33="X",IF('17. FTE Safe Harbor 2 Step 2'!E39&lt;40,'17. FTE Safe Harbor 2 Step 2'!E39/40,1),0)</f>
        <v>0</v>
      </c>
      <c r="J39" s="526">
        <f>IF('1. General Input'!$D$34="X",IF('17. FTE Safe Harbor 2 Step 2'!E39&lt;80,'17. FTE Safe Harbor 2 Step 2'!E39/80,1),0)</f>
        <v>0</v>
      </c>
      <c r="K39" s="526">
        <f>IF('1. General Input'!$D$35="X",IF('17. FTE Safe Harbor 2 Step 2'!E39*24&lt;2080,'17. FTE Safe Harbor 2 Step 2'!E39*24/2080,1),0)</f>
        <v>0</v>
      </c>
      <c r="L39" s="526">
        <f>IF('1. General Input'!$D$36="X",IF('17. FTE Safe Harbor 2 Step 2'!E39*12&lt;2080,'17. FTE Safe Harbor 2 Step 2'!E39*12/2080,1),0)</f>
        <v>0</v>
      </c>
      <c r="M39" s="538">
        <f>IF('1. General Input'!$D$37="X",IF('17. FTE Safe Harbor 2 Step 2'!E39*365/$F$12&lt;2080,E39*365/$F$12/2080,1),0)</f>
        <v>0</v>
      </c>
      <c r="O39" s="526">
        <f t="shared" si="0"/>
        <v>0</v>
      </c>
      <c r="P39" s="526">
        <f t="shared" si="1"/>
        <v>0</v>
      </c>
      <c r="Q39" s="526">
        <f t="shared" si="2"/>
        <v>0</v>
      </c>
      <c r="R39" s="526">
        <f t="shared" si="3"/>
        <v>0</v>
      </c>
      <c r="S39" s="526">
        <f t="shared" si="4"/>
        <v>0</v>
      </c>
    </row>
    <row r="40" spans="1:19" x14ac:dyDescent="0.25">
      <c r="A40" s="297">
        <f t="shared" si="5"/>
        <v>26</v>
      </c>
      <c r="B40" s="501"/>
      <c r="C40" s="515"/>
      <c r="D40" s="297"/>
      <c r="E40" s="505"/>
      <c r="F40" s="417">
        <f>ROUND(IF('11. Type 1 Emp 2020 FTE'!$I$12=1,SUM(I40:M40),0),1)</f>
        <v>0</v>
      </c>
      <c r="G40" s="417">
        <f>ROUND(IF('11. Type 1 Emp 2020 FTE'!$I$12=2,SUM(O40:S40),0),1)</f>
        <v>0</v>
      </c>
      <c r="I40" s="526">
        <f>IF('1. General Input'!$D$33="X",IF('17. FTE Safe Harbor 2 Step 2'!E40&lt;40,'17. FTE Safe Harbor 2 Step 2'!E40/40,1),0)</f>
        <v>0</v>
      </c>
      <c r="J40" s="526">
        <f>IF('1. General Input'!$D$34="X",IF('17. FTE Safe Harbor 2 Step 2'!E40&lt;80,'17. FTE Safe Harbor 2 Step 2'!E40/80,1),0)</f>
        <v>0</v>
      </c>
      <c r="K40" s="526">
        <f>IF('1. General Input'!$D$35="X",IF('17. FTE Safe Harbor 2 Step 2'!E40*24&lt;2080,'17. FTE Safe Harbor 2 Step 2'!E40*24/2080,1),0)</f>
        <v>0</v>
      </c>
      <c r="L40" s="526">
        <f>IF('1. General Input'!$D$36="X",IF('17. FTE Safe Harbor 2 Step 2'!E40*12&lt;2080,'17. FTE Safe Harbor 2 Step 2'!E40*12/2080,1),0)</f>
        <v>0</v>
      </c>
      <c r="M40" s="538">
        <f>IF('1. General Input'!$D$37="X",IF('17. FTE Safe Harbor 2 Step 2'!E40*365/$F$12&lt;2080,E40*365/$F$12/2080,1),0)</f>
        <v>0</v>
      </c>
      <c r="O40" s="526">
        <f t="shared" si="0"/>
        <v>0</v>
      </c>
      <c r="P40" s="526">
        <f t="shared" si="1"/>
        <v>0</v>
      </c>
      <c r="Q40" s="526">
        <f t="shared" si="2"/>
        <v>0</v>
      </c>
      <c r="R40" s="526">
        <f t="shared" si="3"/>
        <v>0</v>
      </c>
      <c r="S40" s="526">
        <f t="shared" si="4"/>
        <v>0</v>
      </c>
    </row>
    <row r="41" spans="1:19" x14ac:dyDescent="0.25">
      <c r="A41" s="297">
        <f t="shared" si="5"/>
        <v>27</v>
      </c>
      <c r="B41" s="501"/>
      <c r="C41" s="515"/>
      <c r="D41" s="297"/>
      <c r="E41" s="505"/>
      <c r="F41" s="417">
        <f>ROUND(IF('11. Type 1 Emp 2020 FTE'!$I$12=1,SUM(I41:M41),0),1)</f>
        <v>0</v>
      </c>
      <c r="G41" s="417">
        <f>ROUND(IF('11. Type 1 Emp 2020 FTE'!$I$12=2,SUM(O41:S41),0),1)</f>
        <v>0</v>
      </c>
      <c r="I41" s="526">
        <f>IF('1. General Input'!$D$33="X",IF('17. FTE Safe Harbor 2 Step 2'!E41&lt;40,'17. FTE Safe Harbor 2 Step 2'!E41/40,1),0)</f>
        <v>0</v>
      </c>
      <c r="J41" s="526">
        <f>IF('1. General Input'!$D$34="X",IF('17. FTE Safe Harbor 2 Step 2'!E41&lt;80,'17. FTE Safe Harbor 2 Step 2'!E41/80,1),0)</f>
        <v>0</v>
      </c>
      <c r="K41" s="526">
        <f>IF('1. General Input'!$D$35="X",IF('17. FTE Safe Harbor 2 Step 2'!E41*24&lt;2080,'17. FTE Safe Harbor 2 Step 2'!E41*24/2080,1),0)</f>
        <v>0</v>
      </c>
      <c r="L41" s="526">
        <f>IF('1. General Input'!$D$36="X",IF('17. FTE Safe Harbor 2 Step 2'!E41*12&lt;2080,'17. FTE Safe Harbor 2 Step 2'!E41*12/2080,1),0)</f>
        <v>0</v>
      </c>
      <c r="M41" s="538">
        <f>IF('1. General Input'!$D$37="X",IF('17. FTE Safe Harbor 2 Step 2'!E41*365/$F$12&lt;2080,E41*365/$F$12/2080,1),0)</f>
        <v>0</v>
      </c>
      <c r="O41" s="526">
        <f t="shared" si="0"/>
        <v>0</v>
      </c>
      <c r="P41" s="526">
        <f t="shared" si="1"/>
        <v>0</v>
      </c>
      <c r="Q41" s="526">
        <f t="shared" si="2"/>
        <v>0</v>
      </c>
      <c r="R41" s="526">
        <f t="shared" si="3"/>
        <v>0</v>
      </c>
      <c r="S41" s="526">
        <f t="shared" si="4"/>
        <v>0</v>
      </c>
    </row>
    <row r="42" spans="1:19" x14ac:dyDescent="0.25">
      <c r="A42" s="297">
        <f t="shared" si="5"/>
        <v>28</v>
      </c>
      <c r="B42" s="501"/>
      <c r="C42" s="515"/>
      <c r="D42" s="297"/>
      <c r="E42" s="505"/>
      <c r="F42" s="417">
        <f>ROUND(IF('11. Type 1 Emp 2020 FTE'!$I$12=1,SUM(I42:M42),0),1)</f>
        <v>0</v>
      </c>
      <c r="G42" s="417">
        <f>ROUND(IF('11. Type 1 Emp 2020 FTE'!$I$12=2,SUM(O42:S42),0),1)</f>
        <v>0</v>
      </c>
      <c r="I42" s="526">
        <f>IF('1. General Input'!$D$33="X",IF('17. FTE Safe Harbor 2 Step 2'!E42&lt;40,'17. FTE Safe Harbor 2 Step 2'!E42/40,1),0)</f>
        <v>0</v>
      </c>
      <c r="J42" s="526">
        <f>IF('1. General Input'!$D$34="X",IF('17. FTE Safe Harbor 2 Step 2'!E42&lt;80,'17. FTE Safe Harbor 2 Step 2'!E42/80,1),0)</f>
        <v>0</v>
      </c>
      <c r="K42" s="526">
        <f>IF('1. General Input'!$D$35="X",IF('17. FTE Safe Harbor 2 Step 2'!E42*24&lt;2080,'17. FTE Safe Harbor 2 Step 2'!E42*24/2080,1),0)</f>
        <v>0</v>
      </c>
      <c r="L42" s="526">
        <f>IF('1. General Input'!$D$36="X",IF('17. FTE Safe Harbor 2 Step 2'!E42*12&lt;2080,'17. FTE Safe Harbor 2 Step 2'!E42*12/2080,1),0)</f>
        <v>0</v>
      </c>
      <c r="M42" s="538">
        <f>IF('1. General Input'!$D$37="X",IF('17. FTE Safe Harbor 2 Step 2'!E42*365/$F$12&lt;2080,E42*365/$F$12/2080,1),0)</f>
        <v>0</v>
      </c>
      <c r="O42" s="526">
        <f t="shared" si="0"/>
        <v>0</v>
      </c>
      <c r="P42" s="526">
        <f t="shared" si="1"/>
        <v>0</v>
      </c>
      <c r="Q42" s="526">
        <f t="shared" si="2"/>
        <v>0</v>
      </c>
      <c r="R42" s="526">
        <f t="shared" si="3"/>
        <v>0</v>
      </c>
      <c r="S42" s="526">
        <f t="shared" si="4"/>
        <v>0</v>
      </c>
    </row>
    <row r="43" spans="1:19" x14ac:dyDescent="0.25">
      <c r="A43" s="297">
        <f t="shared" si="5"/>
        <v>29</v>
      </c>
      <c r="B43" s="501"/>
      <c r="C43" s="515"/>
      <c r="D43" s="297"/>
      <c r="E43" s="505"/>
      <c r="F43" s="417">
        <f>ROUND(IF('11. Type 1 Emp 2020 FTE'!$I$12=1,SUM(I43:M43),0),1)</f>
        <v>0</v>
      </c>
      <c r="G43" s="417">
        <f>ROUND(IF('11. Type 1 Emp 2020 FTE'!$I$12=2,SUM(O43:S43),0),1)</f>
        <v>0</v>
      </c>
      <c r="I43" s="526">
        <f>IF('1. General Input'!$D$33="X",IF('17. FTE Safe Harbor 2 Step 2'!E43&lt;40,'17. FTE Safe Harbor 2 Step 2'!E43/40,1),0)</f>
        <v>0</v>
      </c>
      <c r="J43" s="526">
        <f>IF('1. General Input'!$D$34="X",IF('17. FTE Safe Harbor 2 Step 2'!E43&lt;80,'17. FTE Safe Harbor 2 Step 2'!E43/80,1),0)</f>
        <v>0</v>
      </c>
      <c r="K43" s="526">
        <f>IF('1. General Input'!$D$35="X",IF('17. FTE Safe Harbor 2 Step 2'!E43*24&lt;2080,'17. FTE Safe Harbor 2 Step 2'!E43*24/2080,1),0)</f>
        <v>0</v>
      </c>
      <c r="L43" s="526">
        <f>IF('1. General Input'!$D$36="X",IF('17. FTE Safe Harbor 2 Step 2'!E43*12&lt;2080,'17. FTE Safe Harbor 2 Step 2'!E43*12/2080,1),0)</f>
        <v>0</v>
      </c>
      <c r="M43" s="538">
        <f>IF('1. General Input'!$D$37="X",IF('17. FTE Safe Harbor 2 Step 2'!E43*365/$F$12&lt;2080,E43*365/$F$12/2080,1),0)</f>
        <v>0</v>
      </c>
      <c r="O43" s="526">
        <f t="shared" si="0"/>
        <v>0</v>
      </c>
      <c r="P43" s="526">
        <f t="shared" si="1"/>
        <v>0</v>
      </c>
      <c r="Q43" s="526">
        <f t="shared" si="2"/>
        <v>0</v>
      </c>
      <c r="R43" s="526">
        <f t="shared" si="3"/>
        <v>0</v>
      </c>
      <c r="S43" s="526">
        <f t="shared" si="4"/>
        <v>0</v>
      </c>
    </row>
    <row r="44" spans="1:19" x14ac:dyDescent="0.25">
      <c r="A44" s="297">
        <f t="shared" si="5"/>
        <v>30</v>
      </c>
      <c r="B44" s="501"/>
      <c r="C44" s="515"/>
      <c r="D44" s="297"/>
      <c r="E44" s="505"/>
      <c r="F44" s="417">
        <f>ROUND(IF('11. Type 1 Emp 2020 FTE'!$I$12=1,SUM(I44:M44),0),1)</f>
        <v>0</v>
      </c>
      <c r="G44" s="417">
        <f>ROUND(IF('11. Type 1 Emp 2020 FTE'!$I$12=2,SUM(O44:S44),0),1)</f>
        <v>0</v>
      </c>
      <c r="I44" s="526">
        <f>IF('1. General Input'!$D$33="X",IF('17. FTE Safe Harbor 2 Step 2'!E44&lt;40,'17. FTE Safe Harbor 2 Step 2'!E44/40,1),0)</f>
        <v>0</v>
      </c>
      <c r="J44" s="526">
        <f>IF('1. General Input'!$D$34="X",IF('17. FTE Safe Harbor 2 Step 2'!E44&lt;80,'17. FTE Safe Harbor 2 Step 2'!E44/80,1),0)</f>
        <v>0</v>
      </c>
      <c r="K44" s="526">
        <f>IF('1. General Input'!$D$35="X",IF('17. FTE Safe Harbor 2 Step 2'!E44*24&lt;2080,'17. FTE Safe Harbor 2 Step 2'!E44*24/2080,1),0)</f>
        <v>0</v>
      </c>
      <c r="L44" s="526">
        <f>IF('1. General Input'!$D$36="X",IF('17. FTE Safe Harbor 2 Step 2'!E44*12&lt;2080,'17. FTE Safe Harbor 2 Step 2'!E44*12/2080,1),0)</f>
        <v>0</v>
      </c>
      <c r="M44" s="538">
        <f>IF('1. General Input'!$D$37="X",IF('17. FTE Safe Harbor 2 Step 2'!E44*365/$F$12&lt;2080,E44*365/$F$12/2080,1),0)</f>
        <v>0</v>
      </c>
      <c r="O44" s="526">
        <f t="shared" si="0"/>
        <v>0</v>
      </c>
      <c r="P44" s="526">
        <f t="shared" si="1"/>
        <v>0</v>
      </c>
      <c r="Q44" s="526">
        <f t="shared" si="2"/>
        <v>0</v>
      </c>
      <c r="R44" s="526">
        <f t="shared" si="3"/>
        <v>0</v>
      </c>
      <c r="S44" s="526">
        <f t="shared" si="4"/>
        <v>0</v>
      </c>
    </row>
    <row r="45" spans="1:19" x14ac:dyDescent="0.25">
      <c r="A45" s="297">
        <f t="shared" si="5"/>
        <v>31</v>
      </c>
      <c r="B45" s="501"/>
      <c r="C45" s="515"/>
      <c r="D45" s="297"/>
      <c r="E45" s="505"/>
      <c r="F45" s="417">
        <f>ROUND(IF('11. Type 1 Emp 2020 FTE'!$I$12=1,SUM(I45:M45),0),1)</f>
        <v>0</v>
      </c>
      <c r="G45" s="417">
        <f>ROUND(IF('11. Type 1 Emp 2020 FTE'!$I$12=2,SUM(O45:S45),0),1)</f>
        <v>0</v>
      </c>
      <c r="I45" s="526">
        <f>IF('1. General Input'!$D$33="X",IF('17. FTE Safe Harbor 2 Step 2'!E45&lt;40,'17. FTE Safe Harbor 2 Step 2'!E45/40,1),0)</f>
        <v>0</v>
      </c>
      <c r="J45" s="526">
        <f>IF('1. General Input'!$D$34="X",IF('17. FTE Safe Harbor 2 Step 2'!E45&lt;80,'17. FTE Safe Harbor 2 Step 2'!E45/80,1),0)</f>
        <v>0</v>
      </c>
      <c r="K45" s="526">
        <f>IF('1. General Input'!$D$35="X",IF('17. FTE Safe Harbor 2 Step 2'!E45*24&lt;2080,'17. FTE Safe Harbor 2 Step 2'!E45*24/2080,1),0)</f>
        <v>0</v>
      </c>
      <c r="L45" s="526">
        <f>IF('1. General Input'!$D$36="X",IF('17. FTE Safe Harbor 2 Step 2'!E45*12&lt;2080,'17. FTE Safe Harbor 2 Step 2'!E45*12/2080,1),0)</f>
        <v>0</v>
      </c>
      <c r="M45" s="538">
        <f>IF('1. General Input'!$D$37="X",IF('17. FTE Safe Harbor 2 Step 2'!E45*365/$F$12&lt;2080,E45*365/$F$12/2080,1),0)</f>
        <v>0</v>
      </c>
      <c r="O45" s="526">
        <f t="shared" si="0"/>
        <v>0</v>
      </c>
      <c r="P45" s="526">
        <f t="shared" si="1"/>
        <v>0</v>
      </c>
      <c r="Q45" s="526">
        <f t="shared" si="2"/>
        <v>0</v>
      </c>
      <c r="R45" s="526">
        <f t="shared" si="3"/>
        <v>0</v>
      </c>
      <c r="S45" s="526">
        <f t="shared" si="4"/>
        <v>0</v>
      </c>
    </row>
    <row r="46" spans="1:19" x14ac:dyDescent="0.25">
      <c r="A46" s="297">
        <f t="shared" si="5"/>
        <v>32</v>
      </c>
      <c r="B46" s="501"/>
      <c r="C46" s="515"/>
      <c r="D46" s="297"/>
      <c r="E46" s="505"/>
      <c r="F46" s="417">
        <f>ROUND(IF('11. Type 1 Emp 2020 FTE'!$I$12=1,SUM(I46:M46),0),1)</f>
        <v>0</v>
      </c>
      <c r="G46" s="417">
        <f>ROUND(IF('11. Type 1 Emp 2020 FTE'!$I$12=2,SUM(O46:S46),0),1)</f>
        <v>0</v>
      </c>
      <c r="I46" s="526">
        <f>IF('1. General Input'!$D$33="X",IF('17. FTE Safe Harbor 2 Step 2'!E46&lt;40,'17. FTE Safe Harbor 2 Step 2'!E46/40,1),0)</f>
        <v>0</v>
      </c>
      <c r="J46" s="526">
        <f>IF('1. General Input'!$D$34="X",IF('17. FTE Safe Harbor 2 Step 2'!E46&lt;80,'17. FTE Safe Harbor 2 Step 2'!E46/80,1),0)</f>
        <v>0</v>
      </c>
      <c r="K46" s="526">
        <f>IF('1. General Input'!$D$35="X",IF('17. FTE Safe Harbor 2 Step 2'!E46*24&lt;2080,'17. FTE Safe Harbor 2 Step 2'!E46*24/2080,1),0)</f>
        <v>0</v>
      </c>
      <c r="L46" s="526">
        <f>IF('1. General Input'!$D$36="X",IF('17. FTE Safe Harbor 2 Step 2'!E46*12&lt;2080,'17. FTE Safe Harbor 2 Step 2'!E46*12/2080,1),0)</f>
        <v>0</v>
      </c>
      <c r="M46" s="538">
        <f>IF('1. General Input'!$D$37="X",IF('17. FTE Safe Harbor 2 Step 2'!E46*365/$F$12&lt;2080,E46*365/$F$12/2080,1),0)</f>
        <v>0</v>
      </c>
      <c r="O46" s="526">
        <f t="shared" si="0"/>
        <v>0</v>
      </c>
      <c r="P46" s="526">
        <f t="shared" si="1"/>
        <v>0</v>
      </c>
      <c r="Q46" s="526">
        <f t="shared" si="2"/>
        <v>0</v>
      </c>
      <c r="R46" s="526">
        <f t="shared" si="3"/>
        <v>0</v>
      </c>
      <c r="S46" s="526">
        <f t="shared" si="4"/>
        <v>0</v>
      </c>
    </row>
    <row r="47" spans="1:19" x14ac:dyDescent="0.25">
      <c r="A47" s="297">
        <f t="shared" si="5"/>
        <v>33</v>
      </c>
      <c r="B47" s="501"/>
      <c r="C47" s="515"/>
      <c r="D47" s="297"/>
      <c r="E47" s="505"/>
      <c r="F47" s="417">
        <f>ROUND(IF('11. Type 1 Emp 2020 FTE'!$I$12=1,SUM(I47:M47),0),1)</f>
        <v>0</v>
      </c>
      <c r="G47" s="417">
        <f>ROUND(IF('11. Type 1 Emp 2020 FTE'!$I$12=2,SUM(O47:S47),0),1)</f>
        <v>0</v>
      </c>
      <c r="I47" s="526">
        <f>IF('1. General Input'!$D$33="X",IF('17. FTE Safe Harbor 2 Step 2'!E47&lt;40,'17. FTE Safe Harbor 2 Step 2'!E47/40,1),0)</f>
        <v>0</v>
      </c>
      <c r="J47" s="526">
        <f>IF('1. General Input'!$D$34="X",IF('17. FTE Safe Harbor 2 Step 2'!E47&lt;80,'17. FTE Safe Harbor 2 Step 2'!E47/80,1),0)</f>
        <v>0</v>
      </c>
      <c r="K47" s="526">
        <f>IF('1. General Input'!$D$35="X",IF('17. FTE Safe Harbor 2 Step 2'!E47*24&lt;2080,'17. FTE Safe Harbor 2 Step 2'!E47*24/2080,1),0)</f>
        <v>0</v>
      </c>
      <c r="L47" s="526">
        <f>IF('1. General Input'!$D$36="X",IF('17. FTE Safe Harbor 2 Step 2'!E47*12&lt;2080,'17. FTE Safe Harbor 2 Step 2'!E47*12/2080,1),0)</f>
        <v>0</v>
      </c>
      <c r="M47" s="538">
        <f>IF('1. General Input'!$D$37="X",IF('17. FTE Safe Harbor 2 Step 2'!E47*365/$F$12&lt;2080,E47*365/$F$12/2080,1),0)</f>
        <v>0</v>
      </c>
      <c r="O47" s="526">
        <f t="shared" si="0"/>
        <v>0</v>
      </c>
      <c r="P47" s="526">
        <f t="shared" si="1"/>
        <v>0</v>
      </c>
      <c r="Q47" s="526">
        <f t="shared" si="2"/>
        <v>0</v>
      </c>
      <c r="R47" s="526">
        <f t="shared" si="3"/>
        <v>0</v>
      </c>
      <c r="S47" s="526">
        <f t="shared" si="4"/>
        <v>0</v>
      </c>
    </row>
    <row r="48" spans="1:19" x14ac:dyDescent="0.25">
      <c r="A48" s="297">
        <f t="shared" si="5"/>
        <v>34</v>
      </c>
      <c r="B48" s="501"/>
      <c r="C48" s="515"/>
      <c r="D48" s="297"/>
      <c r="E48" s="505"/>
      <c r="F48" s="417">
        <f>ROUND(IF('11. Type 1 Emp 2020 FTE'!$I$12=1,SUM(I48:M48),0),1)</f>
        <v>0</v>
      </c>
      <c r="G48" s="417">
        <f>ROUND(IF('11. Type 1 Emp 2020 FTE'!$I$12=2,SUM(O48:S48),0),1)</f>
        <v>0</v>
      </c>
      <c r="I48" s="526">
        <f>IF('1. General Input'!$D$33="X",IF('17. FTE Safe Harbor 2 Step 2'!E48&lt;40,'17. FTE Safe Harbor 2 Step 2'!E48/40,1),0)</f>
        <v>0</v>
      </c>
      <c r="J48" s="526">
        <f>IF('1. General Input'!$D$34="X",IF('17. FTE Safe Harbor 2 Step 2'!E48&lt;80,'17. FTE Safe Harbor 2 Step 2'!E48/80,1),0)</f>
        <v>0</v>
      </c>
      <c r="K48" s="526">
        <f>IF('1. General Input'!$D$35="X",IF('17. FTE Safe Harbor 2 Step 2'!E48*24&lt;2080,'17. FTE Safe Harbor 2 Step 2'!E48*24/2080,1),0)</f>
        <v>0</v>
      </c>
      <c r="L48" s="526">
        <f>IF('1. General Input'!$D$36="X",IF('17. FTE Safe Harbor 2 Step 2'!E48*12&lt;2080,'17. FTE Safe Harbor 2 Step 2'!E48*12/2080,1),0)</f>
        <v>0</v>
      </c>
      <c r="M48" s="538">
        <f>IF('1. General Input'!$D$37="X",IF('17. FTE Safe Harbor 2 Step 2'!E48*365/$F$12&lt;2080,E48*365/$F$12/2080,1),0)</f>
        <v>0</v>
      </c>
      <c r="O48" s="526">
        <f t="shared" si="0"/>
        <v>0</v>
      </c>
      <c r="P48" s="526">
        <f t="shared" si="1"/>
        <v>0</v>
      </c>
      <c r="Q48" s="526">
        <f t="shared" si="2"/>
        <v>0</v>
      </c>
      <c r="R48" s="526">
        <f t="shared" si="3"/>
        <v>0</v>
      </c>
      <c r="S48" s="526">
        <f t="shared" si="4"/>
        <v>0</v>
      </c>
    </row>
    <row r="49" spans="1:19" x14ac:dyDescent="0.25">
      <c r="A49" s="297">
        <f t="shared" si="5"/>
        <v>35</v>
      </c>
      <c r="B49" s="501"/>
      <c r="C49" s="515"/>
      <c r="D49" s="297"/>
      <c r="E49" s="505"/>
      <c r="F49" s="417">
        <f>ROUND(IF('11. Type 1 Emp 2020 FTE'!$I$12=1,SUM(I49:M49),0),1)</f>
        <v>0</v>
      </c>
      <c r="G49" s="417">
        <f>ROUND(IF('11. Type 1 Emp 2020 FTE'!$I$12=2,SUM(O49:S49),0),1)</f>
        <v>0</v>
      </c>
      <c r="I49" s="526">
        <f>IF('1. General Input'!$D$33="X",IF('17. FTE Safe Harbor 2 Step 2'!E49&lt;40,'17. FTE Safe Harbor 2 Step 2'!E49/40,1),0)</f>
        <v>0</v>
      </c>
      <c r="J49" s="526">
        <f>IF('1. General Input'!$D$34="X",IF('17. FTE Safe Harbor 2 Step 2'!E49&lt;80,'17. FTE Safe Harbor 2 Step 2'!E49/80,1),0)</f>
        <v>0</v>
      </c>
      <c r="K49" s="526">
        <f>IF('1. General Input'!$D$35="X",IF('17. FTE Safe Harbor 2 Step 2'!E49*24&lt;2080,'17. FTE Safe Harbor 2 Step 2'!E49*24/2080,1),0)</f>
        <v>0</v>
      </c>
      <c r="L49" s="526">
        <f>IF('1. General Input'!$D$36="X",IF('17. FTE Safe Harbor 2 Step 2'!E49*12&lt;2080,'17. FTE Safe Harbor 2 Step 2'!E49*12/2080,1),0)</f>
        <v>0</v>
      </c>
      <c r="M49" s="538">
        <f>IF('1. General Input'!$D$37="X",IF('17. FTE Safe Harbor 2 Step 2'!E49*365/$F$12&lt;2080,E49*365/$F$12/2080,1),0)</f>
        <v>0</v>
      </c>
      <c r="O49" s="526">
        <f t="shared" si="0"/>
        <v>0</v>
      </c>
      <c r="P49" s="526">
        <f t="shared" si="1"/>
        <v>0</v>
      </c>
      <c r="Q49" s="526">
        <f t="shared" si="2"/>
        <v>0</v>
      </c>
      <c r="R49" s="526">
        <f t="shared" si="3"/>
        <v>0</v>
      </c>
      <c r="S49" s="526">
        <f t="shared" si="4"/>
        <v>0</v>
      </c>
    </row>
    <row r="50" spans="1:19" x14ac:dyDescent="0.25">
      <c r="A50" s="297">
        <f t="shared" si="5"/>
        <v>36</v>
      </c>
      <c r="B50" s="501"/>
      <c r="C50" s="515"/>
      <c r="D50" s="297"/>
      <c r="E50" s="505"/>
      <c r="F50" s="417">
        <f>ROUND(IF('11. Type 1 Emp 2020 FTE'!$I$12=1,SUM(I50:M50),0),1)</f>
        <v>0</v>
      </c>
      <c r="G50" s="417">
        <f>ROUND(IF('11. Type 1 Emp 2020 FTE'!$I$12=2,SUM(O50:S50),0),1)</f>
        <v>0</v>
      </c>
      <c r="I50" s="526">
        <f>IF('1. General Input'!$D$33="X",IF('17. FTE Safe Harbor 2 Step 2'!E50&lt;40,'17. FTE Safe Harbor 2 Step 2'!E50/40,1),0)</f>
        <v>0</v>
      </c>
      <c r="J50" s="526">
        <f>IF('1. General Input'!$D$34="X",IF('17. FTE Safe Harbor 2 Step 2'!E50&lt;80,'17. FTE Safe Harbor 2 Step 2'!E50/80,1),0)</f>
        <v>0</v>
      </c>
      <c r="K50" s="526">
        <f>IF('1. General Input'!$D$35="X",IF('17. FTE Safe Harbor 2 Step 2'!E50*24&lt;2080,'17. FTE Safe Harbor 2 Step 2'!E50*24/2080,1),0)</f>
        <v>0</v>
      </c>
      <c r="L50" s="526">
        <f>IF('1. General Input'!$D$36="X",IF('17. FTE Safe Harbor 2 Step 2'!E50*12&lt;2080,'17. FTE Safe Harbor 2 Step 2'!E50*12/2080,1),0)</f>
        <v>0</v>
      </c>
      <c r="M50" s="538">
        <f>IF('1. General Input'!$D$37="X",IF('17. FTE Safe Harbor 2 Step 2'!E50*365/$F$12&lt;2080,E50*365/$F$12/2080,1),0)</f>
        <v>0</v>
      </c>
      <c r="O50" s="526">
        <f t="shared" si="0"/>
        <v>0</v>
      </c>
      <c r="P50" s="526">
        <f t="shared" si="1"/>
        <v>0</v>
      </c>
      <c r="Q50" s="526">
        <f t="shared" si="2"/>
        <v>0</v>
      </c>
      <c r="R50" s="526">
        <f t="shared" si="3"/>
        <v>0</v>
      </c>
      <c r="S50" s="526">
        <f t="shared" si="4"/>
        <v>0</v>
      </c>
    </row>
    <row r="51" spans="1:19" x14ac:dyDescent="0.25">
      <c r="A51" s="297">
        <f t="shared" si="5"/>
        <v>37</v>
      </c>
      <c r="B51" s="501"/>
      <c r="C51" s="515"/>
      <c r="D51" s="297"/>
      <c r="E51" s="505"/>
      <c r="F51" s="417">
        <f>ROUND(IF('11. Type 1 Emp 2020 FTE'!$I$12=1,SUM(I51:M51),0),1)</f>
        <v>0</v>
      </c>
      <c r="G51" s="417">
        <f>ROUND(IF('11. Type 1 Emp 2020 FTE'!$I$12=2,SUM(O51:S51),0),1)</f>
        <v>0</v>
      </c>
      <c r="I51" s="526">
        <f>IF('1. General Input'!$D$33="X",IF('17. FTE Safe Harbor 2 Step 2'!E51&lt;40,'17. FTE Safe Harbor 2 Step 2'!E51/40,1),0)</f>
        <v>0</v>
      </c>
      <c r="J51" s="526">
        <f>IF('1. General Input'!$D$34="X",IF('17. FTE Safe Harbor 2 Step 2'!E51&lt;80,'17. FTE Safe Harbor 2 Step 2'!E51/80,1),0)</f>
        <v>0</v>
      </c>
      <c r="K51" s="526">
        <f>IF('1. General Input'!$D$35="X",IF('17. FTE Safe Harbor 2 Step 2'!E51*24&lt;2080,'17. FTE Safe Harbor 2 Step 2'!E51*24/2080,1),0)</f>
        <v>0</v>
      </c>
      <c r="L51" s="526">
        <f>IF('1. General Input'!$D$36="X",IF('17. FTE Safe Harbor 2 Step 2'!E51*12&lt;2080,'17. FTE Safe Harbor 2 Step 2'!E51*12/2080,1),0)</f>
        <v>0</v>
      </c>
      <c r="M51" s="538">
        <f>IF('1. General Input'!$D$37="X",IF('17. FTE Safe Harbor 2 Step 2'!E51*365/$F$12&lt;2080,E51*365/$F$12/2080,1),0)</f>
        <v>0</v>
      </c>
      <c r="O51" s="526">
        <f t="shared" si="0"/>
        <v>0</v>
      </c>
      <c r="P51" s="526">
        <f t="shared" si="1"/>
        <v>0</v>
      </c>
      <c r="Q51" s="526">
        <f t="shared" si="2"/>
        <v>0</v>
      </c>
      <c r="R51" s="526">
        <f t="shared" si="3"/>
        <v>0</v>
      </c>
      <c r="S51" s="526">
        <f t="shared" si="4"/>
        <v>0</v>
      </c>
    </row>
    <row r="52" spans="1:19" x14ac:dyDescent="0.25">
      <c r="A52" s="297">
        <f t="shared" si="5"/>
        <v>38</v>
      </c>
      <c r="B52" s="501"/>
      <c r="C52" s="515"/>
      <c r="D52" s="297"/>
      <c r="E52" s="505"/>
      <c r="F52" s="417">
        <f>ROUND(IF('11. Type 1 Emp 2020 FTE'!$I$12=1,SUM(I52:M52),0),1)</f>
        <v>0</v>
      </c>
      <c r="G52" s="417">
        <f>ROUND(IF('11. Type 1 Emp 2020 FTE'!$I$12=2,SUM(O52:S52),0),1)</f>
        <v>0</v>
      </c>
      <c r="I52" s="526">
        <f>IF('1. General Input'!$D$33="X",IF('17. FTE Safe Harbor 2 Step 2'!E52&lt;40,'17. FTE Safe Harbor 2 Step 2'!E52/40,1),0)</f>
        <v>0</v>
      </c>
      <c r="J52" s="526">
        <f>IF('1. General Input'!$D$34="X",IF('17. FTE Safe Harbor 2 Step 2'!E52&lt;80,'17. FTE Safe Harbor 2 Step 2'!E52/80,1),0)</f>
        <v>0</v>
      </c>
      <c r="K52" s="526">
        <f>IF('1. General Input'!$D$35="X",IF('17. FTE Safe Harbor 2 Step 2'!E52*24&lt;2080,'17. FTE Safe Harbor 2 Step 2'!E52*24/2080,1),0)</f>
        <v>0</v>
      </c>
      <c r="L52" s="526">
        <f>IF('1. General Input'!$D$36="X",IF('17. FTE Safe Harbor 2 Step 2'!E52*12&lt;2080,'17. FTE Safe Harbor 2 Step 2'!E52*12/2080,1),0)</f>
        <v>0</v>
      </c>
      <c r="M52" s="538">
        <f>IF('1. General Input'!$D$37="X",IF('17. FTE Safe Harbor 2 Step 2'!E52*365/$F$12&lt;2080,E52*365/$F$12/2080,1),0)</f>
        <v>0</v>
      </c>
      <c r="O52" s="526">
        <f t="shared" si="0"/>
        <v>0</v>
      </c>
      <c r="P52" s="526">
        <f t="shared" si="1"/>
        <v>0</v>
      </c>
      <c r="Q52" s="526">
        <f t="shared" si="2"/>
        <v>0</v>
      </c>
      <c r="R52" s="526">
        <f t="shared" si="3"/>
        <v>0</v>
      </c>
      <c r="S52" s="526">
        <f t="shared" si="4"/>
        <v>0</v>
      </c>
    </row>
    <row r="53" spans="1:19" x14ac:dyDescent="0.25">
      <c r="A53" s="297">
        <f t="shared" si="5"/>
        <v>39</v>
      </c>
      <c r="B53" s="501"/>
      <c r="C53" s="515"/>
      <c r="D53" s="297"/>
      <c r="E53" s="505"/>
      <c r="F53" s="417">
        <f>ROUND(IF('11. Type 1 Emp 2020 FTE'!$I$12=1,SUM(I53:M53),0),1)</f>
        <v>0</v>
      </c>
      <c r="G53" s="417">
        <f>ROUND(IF('11. Type 1 Emp 2020 FTE'!$I$12=2,SUM(O53:S53),0),1)</f>
        <v>0</v>
      </c>
      <c r="I53" s="526">
        <f>IF('1. General Input'!$D$33="X",IF('17. FTE Safe Harbor 2 Step 2'!E53&lt;40,'17. FTE Safe Harbor 2 Step 2'!E53/40,1),0)</f>
        <v>0</v>
      </c>
      <c r="J53" s="526">
        <f>IF('1. General Input'!$D$34="X",IF('17. FTE Safe Harbor 2 Step 2'!E53&lt;80,'17. FTE Safe Harbor 2 Step 2'!E53/80,1),0)</f>
        <v>0</v>
      </c>
      <c r="K53" s="526">
        <f>IF('1. General Input'!$D$35="X",IF('17. FTE Safe Harbor 2 Step 2'!E53*24&lt;2080,'17. FTE Safe Harbor 2 Step 2'!E53*24/2080,1),0)</f>
        <v>0</v>
      </c>
      <c r="L53" s="526">
        <f>IF('1. General Input'!$D$36="X",IF('17. FTE Safe Harbor 2 Step 2'!E53*12&lt;2080,'17. FTE Safe Harbor 2 Step 2'!E53*12/2080,1),0)</f>
        <v>0</v>
      </c>
      <c r="M53" s="538">
        <f>IF('1. General Input'!$D$37="X",IF('17. FTE Safe Harbor 2 Step 2'!E53*365/$F$12&lt;2080,E53*365/$F$12/2080,1),0)</f>
        <v>0</v>
      </c>
      <c r="O53" s="526">
        <f t="shared" si="0"/>
        <v>0</v>
      </c>
      <c r="P53" s="526">
        <f t="shared" si="1"/>
        <v>0</v>
      </c>
      <c r="Q53" s="526">
        <f t="shared" si="2"/>
        <v>0</v>
      </c>
      <c r="R53" s="526">
        <f t="shared" si="3"/>
        <v>0</v>
      </c>
      <c r="S53" s="526">
        <f t="shared" si="4"/>
        <v>0</v>
      </c>
    </row>
    <row r="54" spans="1:19" x14ac:dyDescent="0.25">
      <c r="A54" s="297">
        <f t="shared" si="5"/>
        <v>40</v>
      </c>
      <c r="B54" s="501"/>
      <c r="C54" s="515"/>
      <c r="D54" s="297"/>
      <c r="E54" s="505"/>
      <c r="F54" s="417">
        <f>ROUND(IF('11. Type 1 Emp 2020 FTE'!$I$12=1,SUM(I54:M54),0),1)</f>
        <v>0</v>
      </c>
      <c r="G54" s="417">
        <f>ROUND(IF('11. Type 1 Emp 2020 FTE'!$I$12=2,SUM(O54:S54),0),1)</f>
        <v>0</v>
      </c>
      <c r="I54" s="526">
        <f>IF('1. General Input'!$D$33="X",IF('17. FTE Safe Harbor 2 Step 2'!E54&lt;40,'17. FTE Safe Harbor 2 Step 2'!E54/40,1),0)</f>
        <v>0</v>
      </c>
      <c r="J54" s="526">
        <f>IF('1. General Input'!$D$34="X",IF('17. FTE Safe Harbor 2 Step 2'!E54&lt;80,'17. FTE Safe Harbor 2 Step 2'!E54/80,1),0)</f>
        <v>0</v>
      </c>
      <c r="K54" s="526">
        <f>IF('1. General Input'!$D$35="X",IF('17. FTE Safe Harbor 2 Step 2'!E54*24&lt;2080,'17. FTE Safe Harbor 2 Step 2'!E54*24/2080,1),0)</f>
        <v>0</v>
      </c>
      <c r="L54" s="526">
        <f>IF('1. General Input'!$D$36="X",IF('17. FTE Safe Harbor 2 Step 2'!E54*12&lt;2080,'17. FTE Safe Harbor 2 Step 2'!E54*12/2080,1),0)</f>
        <v>0</v>
      </c>
      <c r="M54" s="538">
        <f>IF('1. General Input'!$D$37="X",IF('17. FTE Safe Harbor 2 Step 2'!E54*365/$F$12&lt;2080,E54*365/$F$12/2080,1),0)</f>
        <v>0</v>
      </c>
      <c r="O54" s="526">
        <f t="shared" si="0"/>
        <v>0</v>
      </c>
      <c r="P54" s="526">
        <f t="shared" si="1"/>
        <v>0</v>
      </c>
      <c r="Q54" s="526">
        <f t="shared" si="2"/>
        <v>0</v>
      </c>
      <c r="R54" s="526">
        <f t="shared" si="3"/>
        <v>0</v>
      </c>
      <c r="S54" s="526">
        <f t="shared" si="4"/>
        <v>0</v>
      </c>
    </row>
    <row r="55" spans="1:19" x14ac:dyDescent="0.25">
      <c r="A55" s="297">
        <f t="shared" si="5"/>
        <v>41</v>
      </c>
      <c r="B55" s="501"/>
      <c r="C55" s="515"/>
      <c r="D55" s="297"/>
      <c r="E55" s="505"/>
      <c r="F55" s="417">
        <f>ROUND(IF('11. Type 1 Emp 2020 FTE'!$I$12=1,SUM(I55:M55),0),1)</f>
        <v>0</v>
      </c>
      <c r="G55" s="417">
        <f>ROUND(IF('11. Type 1 Emp 2020 FTE'!$I$12=2,SUM(O55:S55),0),1)</f>
        <v>0</v>
      </c>
      <c r="I55" s="526">
        <f>IF('1. General Input'!$D$33="X",IF('17. FTE Safe Harbor 2 Step 2'!E55&lt;40,'17. FTE Safe Harbor 2 Step 2'!E55/40,1),0)</f>
        <v>0</v>
      </c>
      <c r="J55" s="526">
        <f>IF('1. General Input'!$D$34="X",IF('17. FTE Safe Harbor 2 Step 2'!E55&lt;80,'17. FTE Safe Harbor 2 Step 2'!E55/80,1),0)</f>
        <v>0</v>
      </c>
      <c r="K55" s="526">
        <f>IF('1. General Input'!$D$35="X",IF('17. FTE Safe Harbor 2 Step 2'!E55*24&lt;2080,'17. FTE Safe Harbor 2 Step 2'!E55*24/2080,1),0)</f>
        <v>0</v>
      </c>
      <c r="L55" s="526">
        <f>IF('1. General Input'!$D$36="X",IF('17. FTE Safe Harbor 2 Step 2'!E55*12&lt;2080,'17. FTE Safe Harbor 2 Step 2'!E55*12/2080,1),0)</f>
        <v>0</v>
      </c>
      <c r="M55" s="538">
        <f>IF('1. General Input'!$D$37="X",IF('17. FTE Safe Harbor 2 Step 2'!E55*365/$F$12&lt;2080,E55*365/$F$12/2080,1),0)</f>
        <v>0</v>
      </c>
      <c r="O55" s="526">
        <f t="shared" si="0"/>
        <v>0</v>
      </c>
      <c r="P55" s="526">
        <f t="shared" si="1"/>
        <v>0</v>
      </c>
      <c r="Q55" s="526">
        <f t="shared" si="2"/>
        <v>0</v>
      </c>
      <c r="R55" s="526">
        <f t="shared" si="3"/>
        <v>0</v>
      </c>
      <c r="S55" s="526">
        <f t="shared" si="4"/>
        <v>0</v>
      </c>
    </row>
    <row r="56" spans="1:19" x14ac:dyDescent="0.25">
      <c r="A56" s="297">
        <f t="shared" si="5"/>
        <v>42</v>
      </c>
      <c r="B56" s="501"/>
      <c r="C56" s="515"/>
      <c r="D56" s="297"/>
      <c r="E56" s="505"/>
      <c r="F56" s="417">
        <f>ROUND(IF('11. Type 1 Emp 2020 FTE'!$I$12=1,SUM(I56:M56),0),1)</f>
        <v>0</v>
      </c>
      <c r="G56" s="417">
        <f>ROUND(IF('11. Type 1 Emp 2020 FTE'!$I$12=2,SUM(O56:S56),0),1)</f>
        <v>0</v>
      </c>
      <c r="I56" s="526">
        <f>IF('1. General Input'!$D$33="X",IF('17. FTE Safe Harbor 2 Step 2'!E56&lt;40,'17. FTE Safe Harbor 2 Step 2'!E56/40,1),0)</f>
        <v>0</v>
      </c>
      <c r="J56" s="526">
        <f>IF('1. General Input'!$D$34="X",IF('17. FTE Safe Harbor 2 Step 2'!E56&lt;80,'17. FTE Safe Harbor 2 Step 2'!E56/80,1),0)</f>
        <v>0</v>
      </c>
      <c r="K56" s="526">
        <f>IF('1. General Input'!$D$35="X",IF('17. FTE Safe Harbor 2 Step 2'!E56*24&lt;2080,'17. FTE Safe Harbor 2 Step 2'!E56*24/2080,1),0)</f>
        <v>0</v>
      </c>
      <c r="L56" s="526">
        <f>IF('1. General Input'!$D$36="X",IF('17. FTE Safe Harbor 2 Step 2'!E56*12&lt;2080,'17. FTE Safe Harbor 2 Step 2'!E56*12/2080,1),0)</f>
        <v>0</v>
      </c>
      <c r="M56" s="538">
        <f>IF('1. General Input'!$D$37="X",IF('17. FTE Safe Harbor 2 Step 2'!E56*365/$F$12&lt;2080,E56*365/$F$12/2080,1),0)</f>
        <v>0</v>
      </c>
      <c r="O56" s="526">
        <f t="shared" si="0"/>
        <v>0</v>
      </c>
      <c r="P56" s="526">
        <f t="shared" si="1"/>
        <v>0</v>
      </c>
      <c r="Q56" s="526">
        <f t="shared" si="2"/>
        <v>0</v>
      </c>
      <c r="R56" s="526">
        <f t="shared" si="3"/>
        <v>0</v>
      </c>
      <c r="S56" s="526">
        <f t="shared" si="4"/>
        <v>0</v>
      </c>
    </row>
    <row r="57" spans="1:19" x14ac:dyDescent="0.25">
      <c r="A57" s="297">
        <f t="shared" si="5"/>
        <v>43</v>
      </c>
      <c r="B57" s="501"/>
      <c r="C57" s="515"/>
      <c r="D57" s="297"/>
      <c r="E57" s="505"/>
      <c r="F57" s="417">
        <f>ROUND(IF('11. Type 1 Emp 2020 FTE'!$I$12=1,SUM(I57:M57),0),1)</f>
        <v>0</v>
      </c>
      <c r="G57" s="417">
        <f>ROUND(IF('11. Type 1 Emp 2020 FTE'!$I$12=2,SUM(O57:S57),0),1)</f>
        <v>0</v>
      </c>
      <c r="I57" s="526">
        <f>IF('1. General Input'!$D$33="X",IF('17. FTE Safe Harbor 2 Step 2'!E57&lt;40,'17. FTE Safe Harbor 2 Step 2'!E57/40,1),0)</f>
        <v>0</v>
      </c>
      <c r="J57" s="526">
        <f>IF('1. General Input'!$D$34="X",IF('17. FTE Safe Harbor 2 Step 2'!E57&lt;80,'17. FTE Safe Harbor 2 Step 2'!E57/80,1),0)</f>
        <v>0</v>
      </c>
      <c r="K57" s="526">
        <f>IF('1. General Input'!$D$35="X",IF('17. FTE Safe Harbor 2 Step 2'!E57*24&lt;2080,'17. FTE Safe Harbor 2 Step 2'!E57*24/2080,1),0)</f>
        <v>0</v>
      </c>
      <c r="L57" s="526">
        <f>IF('1. General Input'!$D$36="X",IF('17. FTE Safe Harbor 2 Step 2'!E57*12&lt;2080,'17. FTE Safe Harbor 2 Step 2'!E57*12/2080,1),0)</f>
        <v>0</v>
      </c>
      <c r="M57" s="538">
        <f>IF('1. General Input'!$D$37="X",IF('17. FTE Safe Harbor 2 Step 2'!E57*365/$F$12&lt;2080,E57*365/$F$12/2080,1),0)</f>
        <v>0</v>
      </c>
      <c r="O57" s="526">
        <f t="shared" si="0"/>
        <v>0</v>
      </c>
      <c r="P57" s="526">
        <f t="shared" si="1"/>
        <v>0</v>
      </c>
      <c r="Q57" s="526">
        <f t="shared" si="2"/>
        <v>0</v>
      </c>
      <c r="R57" s="526">
        <f t="shared" si="3"/>
        <v>0</v>
      </c>
      <c r="S57" s="526">
        <f t="shared" si="4"/>
        <v>0</v>
      </c>
    </row>
    <row r="58" spans="1:19" x14ac:dyDescent="0.25">
      <c r="A58" s="297">
        <f t="shared" si="5"/>
        <v>44</v>
      </c>
      <c r="B58" s="501"/>
      <c r="C58" s="515"/>
      <c r="D58" s="297"/>
      <c r="E58" s="505"/>
      <c r="F58" s="417">
        <f>ROUND(IF('11. Type 1 Emp 2020 FTE'!$I$12=1,SUM(I58:M58),0),1)</f>
        <v>0</v>
      </c>
      <c r="G58" s="417">
        <f>ROUND(IF('11. Type 1 Emp 2020 FTE'!$I$12=2,SUM(O58:S58),0),1)</f>
        <v>0</v>
      </c>
      <c r="I58" s="526">
        <f>IF('1. General Input'!$D$33="X",IF('17. FTE Safe Harbor 2 Step 2'!E58&lt;40,'17. FTE Safe Harbor 2 Step 2'!E58/40,1),0)</f>
        <v>0</v>
      </c>
      <c r="J58" s="526">
        <f>IF('1. General Input'!$D$34="X",IF('17. FTE Safe Harbor 2 Step 2'!E58&lt;80,'17. FTE Safe Harbor 2 Step 2'!E58/80,1),0)</f>
        <v>0</v>
      </c>
      <c r="K58" s="526">
        <f>IF('1. General Input'!$D$35="X",IF('17. FTE Safe Harbor 2 Step 2'!E58*24&lt;2080,'17. FTE Safe Harbor 2 Step 2'!E58*24/2080,1),0)</f>
        <v>0</v>
      </c>
      <c r="L58" s="526">
        <f>IF('1. General Input'!$D$36="X",IF('17. FTE Safe Harbor 2 Step 2'!E58*12&lt;2080,'17. FTE Safe Harbor 2 Step 2'!E58*12/2080,1),0)</f>
        <v>0</v>
      </c>
      <c r="M58" s="538">
        <f>IF('1. General Input'!$D$37="X",IF('17. FTE Safe Harbor 2 Step 2'!E58*365/$F$12&lt;2080,E58*365/$F$12/2080,1),0)</f>
        <v>0</v>
      </c>
      <c r="O58" s="526">
        <f t="shared" si="0"/>
        <v>0</v>
      </c>
      <c r="P58" s="526">
        <f t="shared" si="1"/>
        <v>0</v>
      </c>
      <c r="Q58" s="526">
        <f t="shared" si="2"/>
        <v>0</v>
      </c>
      <c r="R58" s="526">
        <f t="shared" si="3"/>
        <v>0</v>
      </c>
      <c r="S58" s="526">
        <f t="shared" si="4"/>
        <v>0</v>
      </c>
    </row>
    <row r="59" spans="1:19" x14ac:dyDescent="0.25">
      <c r="A59" s="297">
        <f t="shared" si="5"/>
        <v>45</v>
      </c>
      <c r="B59" s="501"/>
      <c r="C59" s="515"/>
      <c r="D59" s="297"/>
      <c r="E59" s="505"/>
      <c r="F59" s="417">
        <f>ROUND(IF('11. Type 1 Emp 2020 FTE'!$I$12=1,SUM(I59:M59),0),1)</f>
        <v>0</v>
      </c>
      <c r="G59" s="417">
        <f>ROUND(IF('11. Type 1 Emp 2020 FTE'!$I$12=2,SUM(O59:S59),0),1)</f>
        <v>0</v>
      </c>
      <c r="I59" s="526">
        <f>IF('1. General Input'!$D$33="X",IF('17. FTE Safe Harbor 2 Step 2'!E59&lt;40,'17. FTE Safe Harbor 2 Step 2'!E59/40,1),0)</f>
        <v>0</v>
      </c>
      <c r="J59" s="526">
        <f>IF('1. General Input'!$D$34="X",IF('17. FTE Safe Harbor 2 Step 2'!E59&lt;80,'17. FTE Safe Harbor 2 Step 2'!E59/80,1),0)</f>
        <v>0</v>
      </c>
      <c r="K59" s="526">
        <f>IF('1. General Input'!$D$35="X",IF('17. FTE Safe Harbor 2 Step 2'!E59*24&lt;2080,'17. FTE Safe Harbor 2 Step 2'!E59*24/2080,1),0)</f>
        <v>0</v>
      </c>
      <c r="L59" s="526">
        <f>IF('1. General Input'!$D$36="X",IF('17. FTE Safe Harbor 2 Step 2'!E59*12&lt;2080,'17. FTE Safe Harbor 2 Step 2'!E59*12/2080,1),0)</f>
        <v>0</v>
      </c>
      <c r="M59" s="538">
        <f>IF('1. General Input'!$D$37="X",IF('17. FTE Safe Harbor 2 Step 2'!E59*365/$F$12&lt;2080,E59*365/$F$12/2080,1),0)</f>
        <v>0</v>
      </c>
      <c r="O59" s="526">
        <f t="shared" si="0"/>
        <v>0</v>
      </c>
      <c r="P59" s="526">
        <f t="shared" si="1"/>
        <v>0</v>
      </c>
      <c r="Q59" s="526">
        <f t="shared" si="2"/>
        <v>0</v>
      </c>
      <c r="R59" s="526">
        <f t="shared" si="3"/>
        <v>0</v>
      </c>
      <c r="S59" s="526">
        <f t="shared" si="4"/>
        <v>0</v>
      </c>
    </row>
    <row r="60" spans="1:19" x14ac:dyDescent="0.25">
      <c r="A60" s="297">
        <f t="shared" si="5"/>
        <v>46</v>
      </c>
      <c r="B60" s="501"/>
      <c r="C60" s="515"/>
      <c r="D60" s="297"/>
      <c r="E60" s="505"/>
      <c r="F60" s="417">
        <f>ROUND(IF('11. Type 1 Emp 2020 FTE'!$I$12=1,SUM(I60:M60),0),1)</f>
        <v>0</v>
      </c>
      <c r="G60" s="417">
        <f>ROUND(IF('11. Type 1 Emp 2020 FTE'!$I$12=2,SUM(O60:S60),0),1)</f>
        <v>0</v>
      </c>
      <c r="I60" s="526">
        <f>IF('1. General Input'!$D$33="X",IF('17. FTE Safe Harbor 2 Step 2'!E60&lt;40,'17. FTE Safe Harbor 2 Step 2'!E60/40,1),0)</f>
        <v>0</v>
      </c>
      <c r="J60" s="526">
        <f>IF('1. General Input'!$D$34="X",IF('17. FTE Safe Harbor 2 Step 2'!E60&lt;80,'17. FTE Safe Harbor 2 Step 2'!E60/80,1),0)</f>
        <v>0</v>
      </c>
      <c r="K60" s="526">
        <f>IF('1. General Input'!$D$35="X",IF('17. FTE Safe Harbor 2 Step 2'!E60*24&lt;2080,'17. FTE Safe Harbor 2 Step 2'!E60*24/2080,1),0)</f>
        <v>0</v>
      </c>
      <c r="L60" s="526">
        <f>IF('1. General Input'!$D$36="X",IF('17. FTE Safe Harbor 2 Step 2'!E60*12&lt;2080,'17. FTE Safe Harbor 2 Step 2'!E60*12/2080,1),0)</f>
        <v>0</v>
      </c>
      <c r="M60" s="538">
        <f>IF('1. General Input'!$D$37="X",IF('17. FTE Safe Harbor 2 Step 2'!E60*365/$F$12&lt;2080,E60*365/$F$12/2080,1),0)</f>
        <v>0</v>
      </c>
      <c r="O60" s="526">
        <f t="shared" si="0"/>
        <v>0</v>
      </c>
      <c r="P60" s="526">
        <f t="shared" si="1"/>
        <v>0</v>
      </c>
      <c r="Q60" s="526">
        <f t="shared" si="2"/>
        <v>0</v>
      </c>
      <c r="R60" s="526">
        <f t="shared" si="3"/>
        <v>0</v>
      </c>
      <c r="S60" s="526">
        <f t="shared" si="4"/>
        <v>0</v>
      </c>
    </row>
    <row r="61" spans="1:19" x14ac:dyDescent="0.25">
      <c r="A61" s="297">
        <f t="shared" si="5"/>
        <v>47</v>
      </c>
      <c r="B61" s="501"/>
      <c r="C61" s="515"/>
      <c r="D61" s="297"/>
      <c r="E61" s="505"/>
      <c r="F61" s="417">
        <f>ROUND(IF('11. Type 1 Emp 2020 FTE'!$I$12=1,SUM(I61:M61),0),1)</f>
        <v>0</v>
      </c>
      <c r="G61" s="417">
        <f>ROUND(IF('11. Type 1 Emp 2020 FTE'!$I$12=2,SUM(O61:S61),0),1)</f>
        <v>0</v>
      </c>
      <c r="I61" s="526">
        <f>IF('1. General Input'!$D$33="X",IF('17. FTE Safe Harbor 2 Step 2'!E61&lt;40,'17. FTE Safe Harbor 2 Step 2'!E61/40,1),0)</f>
        <v>0</v>
      </c>
      <c r="J61" s="526">
        <f>IF('1. General Input'!$D$34="X",IF('17. FTE Safe Harbor 2 Step 2'!E61&lt;80,'17. FTE Safe Harbor 2 Step 2'!E61/80,1),0)</f>
        <v>0</v>
      </c>
      <c r="K61" s="526">
        <f>IF('1. General Input'!$D$35="X",IF('17. FTE Safe Harbor 2 Step 2'!E61*24&lt;2080,'17. FTE Safe Harbor 2 Step 2'!E61*24/2080,1),0)</f>
        <v>0</v>
      </c>
      <c r="L61" s="526">
        <f>IF('1. General Input'!$D$36="X",IF('17. FTE Safe Harbor 2 Step 2'!E61*12&lt;2080,'17. FTE Safe Harbor 2 Step 2'!E61*12/2080,1),0)</f>
        <v>0</v>
      </c>
      <c r="M61" s="538">
        <f>IF('1. General Input'!$D$37="X",IF('17. FTE Safe Harbor 2 Step 2'!E61*365/$F$12&lt;2080,E61*365/$F$12/2080,1),0)</f>
        <v>0</v>
      </c>
      <c r="O61" s="526">
        <f t="shared" si="0"/>
        <v>0</v>
      </c>
      <c r="P61" s="526">
        <f t="shared" si="1"/>
        <v>0</v>
      </c>
      <c r="Q61" s="526">
        <f t="shared" si="2"/>
        <v>0</v>
      </c>
      <c r="R61" s="526">
        <f t="shared" si="3"/>
        <v>0</v>
      </c>
      <c r="S61" s="526">
        <f t="shared" si="4"/>
        <v>0</v>
      </c>
    </row>
    <row r="62" spans="1:19" x14ac:dyDescent="0.25">
      <c r="A62" s="297">
        <f t="shared" si="5"/>
        <v>48</v>
      </c>
      <c r="B62" s="501"/>
      <c r="C62" s="515"/>
      <c r="D62" s="297"/>
      <c r="E62" s="505"/>
      <c r="F62" s="417">
        <f>ROUND(IF('11. Type 1 Emp 2020 FTE'!$I$12=1,SUM(I62:M62),0),1)</f>
        <v>0</v>
      </c>
      <c r="G62" s="417">
        <f>ROUND(IF('11. Type 1 Emp 2020 FTE'!$I$12=2,SUM(O62:S62),0),1)</f>
        <v>0</v>
      </c>
      <c r="I62" s="526">
        <f>IF('1. General Input'!$D$33="X",IF('17. FTE Safe Harbor 2 Step 2'!E62&lt;40,'17. FTE Safe Harbor 2 Step 2'!E62/40,1),0)</f>
        <v>0</v>
      </c>
      <c r="J62" s="526">
        <f>IF('1. General Input'!$D$34="X",IF('17. FTE Safe Harbor 2 Step 2'!E62&lt;80,'17. FTE Safe Harbor 2 Step 2'!E62/80,1),0)</f>
        <v>0</v>
      </c>
      <c r="K62" s="526">
        <f>IF('1. General Input'!$D$35="X",IF('17. FTE Safe Harbor 2 Step 2'!E62*24&lt;2080,'17. FTE Safe Harbor 2 Step 2'!E62*24/2080,1),0)</f>
        <v>0</v>
      </c>
      <c r="L62" s="526">
        <f>IF('1. General Input'!$D$36="X",IF('17. FTE Safe Harbor 2 Step 2'!E62*12&lt;2080,'17. FTE Safe Harbor 2 Step 2'!E62*12/2080,1),0)</f>
        <v>0</v>
      </c>
      <c r="M62" s="538">
        <f>IF('1. General Input'!$D$37="X",IF('17. FTE Safe Harbor 2 Step 2'!E62*365/$F$12&lt;2080,E62*365/$F$12/2080,1),0)</f>
        <v>0</v>
      </c>
      <c r="O62" s="526">
        <f t="shared" si="0"/>
        <v>0</v>
      </c>
      <c r="P62" s="526">
        <f t="shared" si="1"/>
        <v>0</v>
      </c>
      <c r="Q62" s="526">
        <f t="shared" si="2"/>
        <v>0</v>
      </c>
      <c r="R62" s="526">
        <f t="shared" si="3"/>
        <v>0</v>
      </c>
      <c r="S62" s="526">
        <f t="shared" si="4"/>
        <v>0</v>
      </c>
    </row>
    <row r="63" spans="1:19" x14ac:dyDescent="0.25">
      <c r="A63" s="297">
        <f t="shared" si="5"/>
        <v>49</v>
      </c>
      <c r="B63" s="501"/>
      <c r="C63" s="515"/>
      <c r="D63" s="297"/>
      <c r="E63" s="505"/>
      <c r="F63" s="417">
        <f>ROUND(IF('11. Type 1 Emp 2020 FTE'!$I$12=1,SUM(I63:M63),0),1)</f>
        <v>0</v>
      </c>
      <c r="G63" s="417">
        <f>ROUND(IF('11. Type 1 Emp 2020 FTE'!$I$12=2,SUM(O63:S63),0),1)</f>
        <v>0</v>
      </c>
      <c r="I63" s="526">
        <f>IF('1. General Input'!$D$33="X",IF('17. FTE Safe Harbor 2 Step 2'!E63&lt;40,'17. FTE Safe Harbor 2 Step 2'!E63/40,1),0)</f>
        <v>0</v>
      </c>
      <c r="J63" s="526">
        <f>IF('1. General Input'!$D$34="X",IF('17. FTE Safe Harbor 2 Step 2'!E63&lt;80,'17. FTE Safe Harbor 2 Step 2'!E63/80,1),0)</f>
        <v>0</v>
      </c>
      <c r="K63" s="526">
        <f>IF('1. General Input'!$D$35="X",IF('17. FTE Safe Harbor 2 Step 2'!E63*24&lt;2080,'17. FTE Safe Harbor 2 Step 2'!E63*24/2080,1),0)</f>
        <v>0</v>
      </c>
      <c r="L63" s="526">
        <f>IF('1. General Input'!$D$36="X",IF('17. FTE Safe Harbor 2 Step 2'!E63*12&lt;2080,'17. FTE Safe Harbor 2 Step 2'!E63*12/2080,1),0)</f>
        <v>0</v>
      </c>
      <c r="M63" s="538">
        <f>IF('1. General Input'!$D$37="X",IF('17. FTE Safe Harbor 2 Step 2'!E63*365/$F$12&lt;2080,E63*365/$F$12/2080,1),0)</f>
        <v>0</v>
      </c>
      <c r="O63" s="526">
        <f t="shared" si="0"/>
        <v>0</v>
      </c>
      <c r="P63" s="526">
        <f t="shared" si="1"/>
        <v>0</v>
      </c>
      <c r="Q63" s="526">
        <f t="shared" si="2"/>
        <v>0</v>
      </c>
      <c r="R63" s="526">
        <f t="shared" si="3"/>
        <v>0</v>
      </c>
      <c r="S63" s="526">
        <f t="shared" si="4"/>
        <v>0</v>
      </c>
    </row>
    <row r="64" spans="1:19" x14ac:dyDescent="0.25">
      <c r="A64" s="297">
        <f t="shared" si="5"/>
        <v>50</v>
      </c>
      <c r="B64" s="501"/>
      <c r="C64" s="515"/>
      <c r="D64" s="297"/>
      <c r="E64" s="505"/>
      <c r="F64" s="417">
        <f>ROUND(IF('11. Type 1 Emp 2020 FTE'!$I$12=1,SUM(I64:M64),0),1)</f>
        <v>0</v>
      </c>
      <c r="G64" s="417">
        <f>ROUND(IF('11. Type 1 Emp 2020 FTE'!$I$12=2,SUM(O64:S64),0),1)</f>
        <v>0</v>
      </c>
      <c r="I64" s="526">
        <f>IF('1. General Input'!$D$33="X",IF('17. FTE Safe Harbor 2 Step 2'!E64&lt;40,'17. FTE Safe Harbor 2 Step 2'!E64/40,1),0)</f>
        <v>0</v>
      </c>
      <c r="J64" s="526">
        <f>IF('1. General Input'!$D$34="X",IF('17. FTE Safe Harbor 2 Step 2'!E64&lt;80,'17. FTE Safe Harbor 2 Step 2'!E64/80,1),0)</f>
        <v>0</v>
      </c>
      <c r="K64" s="526">
        <f>IF('1. General Input'!$D$35="X",IF('17. FTE Safe Harbor 2 Step 2'!E64*24&lt;2080,'17. FTE Safe Harbor 2 Step 2'!E64*24/2080,1),0)</f>
        <v>0</v>
      </c>
      <c r="L64" s="526">
        <f>IF('1. General Input'!$D$36="X",IF('17. FTE Safe Harbor 2 Step 2'!E64*12&lt;2080,'17. FTE Safe Harbor 2 Step 2'!E64*12/2080,1),0)</f>
        <v>0</v>
      </c>
      <c r="M64" s="538">
        <f>IF('1. General Input'!$D$37="X",IF('17. FTE Safe Harbor 2 Step 2'!E64*365/$F$12&lt;2080,E64*365/$F$12/2080,1),0)</f>
        <v>0</v>
      </c>
      <c r="O64" s="526">
        <f t="shared" si="0"/>
        <v>0</v>
      </c>
      <c r="P64" s="526">
        <f t="shared" si="1"/>
        <v>0</v>
      </c>
      <c r="Q64" s="526">
        <f t="shared" si="2"/>
        <v>0</v>
      </c>
      <c r="R64" s="526">
        <f t="shared" si="3"/>
        <v>0</v>
      </c>
      <c r="S64" s="526">
        <f t="shared" si="4"/>
        <v>0</v>
      </c>
    </row>
    <row r="65" spans="1:19" x14ac:dyDescent="0.25">
      <c r="A65" s="297">
        <f t="shared" si="5"/>
        <v>51</v>
      </c>
      <c r="B65" s="501"/>
      <c r="C65" s="515"/>
      <c r="D65" s="297"/>
      <c r="E65" s="505"/>
      <c r="F65" s="417">
        <f>ROUND(IF('11. Type 1 Emp 2020 FTE'!$I$12=1,SUM(I65:M65),0),1)</f>
        <v>0</v>
      </c>
      <c r="G65" s="417">
        <f>ROUND(IF('11. Type 1 Emp 2020 FTE'!$I$12=2,SUM(O65:S65),0),1)</f>
        <v>0</v>
      </c>
      <c r="I65" s="526">
        <f>IF('1. General Input'!$D$33="X",IF('17. FTE Safe Harbor 2 Step 2'!E65&lt;40,'17. FTE Safe Harbor 2 Step 2'!E65/40,1),0)</f>
        <v>0</v>
      </c>
      <c r="J65" s="526">
        <f>IF('1. General Input'!$D$34="X",IF('17. FTE Safe Harbor 2 Step 2'!E65&lt;80,'17. FTE Safe Harbor 2 Step 2'!E65/80,1),0)</f>
        <v>0</v>
      </c>
      <c r="K65" s="526">
        <f>IF('1. General Input'!$D$35="X",IF('17. FTE Safe Harbor 2 Step 2'!E65*24&lt;2080,'17. FTE Safe Harbor 2 Step 2'!E65*24/2080,1),0)</f>
        <v>0</v>
      </c>
      <c r="L65" s="526">
        <f>IF('1. General Input'!$D$36="X",IF('17. FTE Safe Harbor 2 Step 2'!E65*12&lt;2080,'17. FTE Safe Harbor 2 Step 2'!E65*12/2080,1),0)</f>
        <v>0</v>
      </c>
      <c r="M65" s="538">
        <f>IF('1. General Input'!$D$37="X",IF('17. FTE Safe Harbor 2 Step 2'!E65*365/$F$12&lt;2080,E65*365/$F$12/2080,1),0)</f>
        <v>0</v>
      </c>
      <c r="O65" s="526">
        <f t="shared" si="0"/>
        <v>0</v>
      </c>
      <c r="P65" s="526">
        <f t="shared" si="1"/>
        <v>0</v>
      </c>
      <c r="Q65" s="526">
        <f t="shared" si="2"/>
        <v>0</v>
      </c>
      <c r="R65" s="526">
        <f t="shared" si="3"/>
        <v>0</v>
      </c>
      <c r="S65" s="526">
        <f t="shared" si="4"/>
        <v>0</v>
      </c>
    </row>
    <row r="66" spans="1:19" x14ac:dyDescent="0.25">
      <c r="A66" s="297">
        <f t="shared" si="5"/>
        <v>52</v>
      </c>
      <c r="B66" s="501"/>
      <c r="C66" s="515"/>
      <c r="D66" s="297"/>
      <c r="E66" s="505"/>
      <c r="F66" s="417">
        <f>ROUND(IF('11. Type 1 Emp 2020 FTE'!$I$12=1,SUM(I66:M66),0),1)</f>
        <v>0</v>
      </c>
      <c r="G66" s="417">
        <f>ROUND(IF('11. Type 1 Emp 2020 FTE'!$I$12=2,SUM(O66:S66),0),1)</f>
        <v>0</v>
      </c>
      <c r="I66" s="526">
        <f>IF('1. General Input'!$D$33="X",IF('17. FTE Safe Harbor 2 Step 2'!E66&lt;40,'17. FTE Safe Harbor 2 Step 2'!E66/40,1),0)</f>
        <v>0</v>
      </c>
      <c r="J66" s="526">
        <f>IF('1. General Input'!$D$34="X",IF('17. FTE Safe Harbor 2 Step 2'!E66&lt;80,'17. FTE Safe Harbor 2 Step 2'!E66/80,1),0)</f>
        <v>0</v>
      </c>
      <c r="K66" s="526">
        <f>IF('1. General Input'!$D$35="X",IF('17. FTE Safe Harbor 2 Step 2'!E66*24&lt;2080,'17. FTE Safe Harbor 2 Step 2'!E66*24/2080,1),0)</f>
        <v>0</v>
      </c>
      <c r="L66" s="526">
        <f>IF('1. General Input'!$D$36="X",IF('17. FTE Safe Harbor 2 Step 2'!E66*12&lt;2080,'17. FTE Safe Harbor 2 Step 2'!E66*12/2080,1),0)</f>
        <v>0</v>
      </c>
      <c r="M66" s="538">
        <f>IF('1. General Input'!$D$37="X",IF('17. FTE Safe Harbor 2 Step 2'!E66*365/$F$12&lt;2080,E66*365/$F$12/2080,1),0)</f>
        <v>0</v>
      </c>
      <c r="O66" s="526">
        <f t="shared" si="0"/>
        <v>0</v>
      </c>
      <c r="P66" s="526">
        <f t="shared" si="1"/>
        <v>0</v>
      </c>
      <c r="Q66" s="526">
        <f t="shared" si="2"/>
        <v>0</v>
      </c>
      <c r="R66" s="526">
        <f t="shared" si="3"/>
        <v>0</v>
      </c>
      <c r="S66" s="526">
        <f t="shared" si="4"/>
        <v>0</v>
      </c>
    </row>
    <row r="67" spans="1:19" x14ac:dyDescent="0.25">
      <c r="A67" s="297">
        <f t="shared" si="5"/>
        <v>53</v>
      </c>
      <c r="B67" s="501"/>
      <c r="C67" s="515"/>
      <c r="D67" s="297"/>
      <c r="E67" s="505"/>
      <c r="F67" s="417">
        <f>ROUND(IF('11. Type 1 Emp 2020 FTE'!$I$12=1,SUM(I67:M67),0),1)</f>
        <v>0</v>
      </c>
      <c r="G67" s="417">
        <f>ROUND(IF('11. Type 1 Emp 2020 FTE'!$I$12=2,SUM(O67:S67),0),1)</f>
        <v>0</v>
      </c>
      <c r="I67" s="526">
        <f>IF('1. General Input'!$D$33="X",IF('17. FTE Safe Harbor 2 Step 2'!E67&lt;40,'17. FTE Safe Harbor 2 Step 2'!E67/40,1),0)</f>
        <v>0</v>
      </c>
      <c r="J67" s="526">
        <f>IF('1. General Input'!$D$34="X",IF('17. FTE Safe Harbor 2 Step 2'!E67&lt;80,'17. FTE Safe Harbor 2 Step 2'!E67/80,1),0)</f>
        <v>0</v>
      </c>
      <c r="K67" s="526">
        <f>IF('1. General Input'!$D$35="X",IF('17. FTE Safe Harbor 2 Step 2'!E67*24&lt;2080,'17. FTE Safe Harbor 2 Step 2'!E67*24/2080,1),0)</f>
        <v>0</v>
      </c>
      <c r="L67" s="526">
        <f>IF('1. General Input'!$D$36="X",IF('17. FTE Safe Harbor 2 Step 2'!E67*12&lt;2080,'17. FTE Safe Harbor 2 Step 2'!E67*12/2080,1),0)</f>
        <v>0</v>
      </c>
      <c r="M67" s="538">
        <f>IF('1. General Input'!$D$37="X",IF('17. FTE Safe Harbor 2 Step 2'!E67*365/$F$12&lt;2080,E67*365/$F$12/2080,1),0)</f>
        <v>0</v>
      </c>
      <c r="O67" s="526">
        <f t="shared" si="0"/>
        <v>0</v>
      </c>
      <c r="P67" s="526">
        <f t="shared" si="1"/>
        <v>0</v>
      </c>
      <c r="Q67" s="526">
        <f t="shared" si="2"/>
        <v>0</v>
      </c>
      <c r="R67" s="526">
        <f t="shared" si="3"/>
        <v>0</v>
      </c>
      <c r="S67" s="526">
        <f t="shared" si="4"/>
        <v>0</v>
      </c>
    </row>
    <row r="68" spans="1:19" x14ac:dyDescent="0.25">
      <c r="A68" s="297">
        <f t="shared" si="5"/>
        <v>54</v>
      </c>
      <c r="B68" s="501"/>
      <c r="C68" s="515"/>
      <c r="D68" s="297"/>
      <c r="E68" s="505"/>
      <c r="F68" s="417">
        <f>ROUND(IF('11. Type 1 Emp 2020 FTE'!$I$12=1,SUM(I68:M68),0),1)</f>
        <v>0</v>
      </c>
      <c r="G68" s="417">
        <f>ROUND(IF('11. Type 1 Emp 2020 FTE'!$I$12=2,SUM(O68:S68),0),1)</f>
        <v>0</v>
      </c>
      <c r="I68" s="526">
        <f>IF('1. General Input'!$D$33="X",IF('17. FTE Safe Harbor 2 Step 2'!E68&lt;40,'17. FTE Safe Harbor 2 Step 2'!E68/40,1),0)</f>
        <v>0</v>
      </c>
      <c r="J68" s="526">
        <f>IF('1. General Input'!$D$34="X",IF('17. FTE Safe Harbor 2 Step 2'!E68&lt;80,'17. FTE Safe Harbor 2 Step 2'!E68/80,1),0)</f>
        <v>0</v>
      </c>
      <c r="K68" s="526">
        <f>IF('1. General Input'!$D$35="X",IF('17. FTE Safe Harbor 2 Step 2'!E68*24&lt;2080,'17. FTE Safe Harbor 2 Step 2'!E68*24/2080,1),0)</f>
        <v>0</v>
      </c>
      <c r="L68" s="526">
        <f>IF('1. General Input'!$D$36="X",IF('17. FTE Safe Harbor 2 Step 2'!E68*12&lt;2080,'17. FTE Safe Harbor 2 Step 2'!E68*12/2080,1),0)</f>
        <v>0</v>
      </c>
      <c r="M68" s="538">
        <f>IF('1. General Input'!$D$37="X",IF('17. FTE Safe Harbor 2 Step 2'!E68*365/$F$12&lt;2080,E68*365/$F$12/2080,1),0)</f>
        <v>0</v>
      </c>
      <c r="O68" s="526">
        <f t="shared" si="0"/>
        <v>0</v>
      </c>
      <c r="P68" s="526">
        <f t="shared" si="1"/>
        <v>0</v>
      </c>
      <c r="Q68" s="526">
        <f t="shared" si="2"/>
        <v>0</v>
      </c>
      <c r="R68" s="526">
        <f t="shared" si="3"/>
        <v>0</v>
      </c>
      <c r="S68" s="526">
        <f t="shared" si="4"/>
        <v>0</v>
      </c>
    </row>
    <row r="69" spans="1:19" x14ac:dyDescent="0.25">
      <c r="A69" s="297">
        <f t="shared" si="5"/>
        <v>55</v>
      </c>
      <c r="B69" s="501"/>
      <c r="C69" s="515"/>
      <c r="D69" s="297"/>
      <c r="E69" s="505"/>
      <c r="F69" s="417">
        <f>ROUND(IF('11. Type 1 Emp 2020 FTE'!$I$12=1,SUM(I69:M69),0),1)</f>
        <v>0</v>
      </c>
      <c r="G69" s="417">
        <f>ROUND(IF('11. Type 1 Emp 2020 FTE'!$I$12=2,SUM(O69:S69),0),1)</f>
        <v>0</v>
      </c>
      <c r="I69" s="526">
        <f>IF('1. General Input'!$D$33="X",IF('17. FTE Safe Harbor 2 Step 2'!E69&lt;40,'17. FTE Safe Harbor 2 Step 2'!E69/40,1),0)</f>
        <v>0</v>
      </c>
      <c r="J69" s="526">
        <f>IF('1. General Input'!$D$34="X",IF('17. FTE Safe Harbor 2 Step 2'!E69&lt;80,'17. FTE Safe Harbor 2 Step 2'!E69/80,1),0)</f>
        <v>0</v>
      </c>
      <c r="K69" s="526">
        <f>IF('1. General Input'!$D$35="X",IF('17. FTE Safe Harbor 2 Step 2'!E69*24&lt;2080,'17. FTE Safe Harbor 2 Step 2'!E69*24/2080,1),0)</f>
        <v>0</v>
      </c>
      <c r="L69" s="526">
        <f>IF('1. General Input'!$D$36="X",IF('17. FTE Safe Harbor 2 Step 2'!E69*12&lt;2080,'17. FTE Safe Harbor 2 Step 2'!E69*12/2080,1),0)</f>
        <v>0</v>
      </c>
      <c r="M69" s="538">
        <f>IF('1. General Input'!$D$37="X",IF('17. FTE Safe Harbor 2 Step 2'!E69*365/$F$12&lt;2080,E69*365/$F$12/2080,1),0)</f>
        <v>0</v>
      </c>
      <c r="O69" s="526">
        <f t="shared" si="0"/>
        <v>0</v>
      </c>
      <c r="P69" s="526">
        <f t="shared" si="1"/>
        <v>0</v>
      </c>
      <c r="Q69" s="526">
        <f t="shared" si="2"/>
        <v>0</v>
      </c>
      <c r="R69" s="526">
        <f t="shared" si="3"/>
        <v>0</v>
      </c>
      <c r="S69" s="526">
        <f t="shared" si="4"/>
        <v>0</v>
      </c>
    </row>
    <row r="70" spans="1:19" x14ac:dyDescent="0.25">
      <c r="A70" s="297">
        <f t="shared" si="5"/>
        <v>56</v>
      </c>
      <c r="B70" s="501"/>
      <c r="C70" s="515"/>
      <c r="D70" s="297"/>
      <c r="E70" s="505"/>
      <c r="F70" s="417">
        <f>ROUND(IF('11. Type 1 Emp 2020 FTE'!$I$12=1,SUM(I70:M70),0),1)</f>
        <v>0</v>
      </c>
      <c r="G70" s="417">
        <f>ROUND(IF('11. Type 1 Emp 2020 FTE'!$I$12=2,SUM(O70:S70),0),1)</f>
        <v>0</v>
      </c>
      <c r="I70" s="526">
        <f>IF('1. General Input'!$D$33="X",IF('17. FTE Safe Harbor 2 Step 2'!E70&lt;40,'17. FTE Safe Harbor 2 Step 2'!E70/40,1),0)</f>
        <v>0</v>
      </c>
      <c r="J70" s="526">
        <f>IF('1. General Input'!$D$34="X",IF('17. FTE Safe Harbor 2 Step 2'!E70&lt;80,'17. FTE Safe Harbor 2 Step 2'!E70/80,1),0)</f>
        <v>0</v>
      </c>
      <c r="K70" s="526">
        <f>IF('1. General Input'!$D$35="X",IF('17. FTE Safe Harbor 2 Step 2'!E70*24&lt;2080,'17. FTE Safe Harbor 2 Step 2'!E70*24/2080,1),0)</f>
        <v>0</v>
      </c>
      <c r="L70" s="526">
        <f>IF('1. General Input'!$D$36="X",IF('17. FTE Safe Harbor 2 Step 2'!E70*12&lt;2080,'17. FTE Safe Harbor 2 Step 2'!E70*12/2080,1),0)</f>
        <v>0</v>
      </c>
      <c r="M70" s="538">
        <f>IF('1. General Input'!$D$37="X",IF('17. FTE Safe Harbor 2 Step 2'!E70*365/$F$12&lt;2080,E70*365/$F$12/2080,1),0)</f>
        <v>0</v>
      </c>
      <c r="O70" s="526">
        <f t="shared" si="0"/>
        <v>0</v>
      </c>
      <c r="P70" s="526">
        <f t="shared" si="1"/>
        <v>0</v>
      </c>
      <c r="Q70" s="526">
        <f t="shared" si="2"/>
        <v>0</v>
      </c>
      <c r="R70" s="526">
        <f t="shared" si="3"/>
        <v>0</v>
      </c>
      <c r="S70" s="526">
        <f t="shared" si="4"/>
        <v>0</v>
      </c>
    </row>
    <row r="71" spans="1:19" x14ac:dyDescent="0.25">
      <c r="A71" s="297">
        <f t="shared" si="5"/>
        <v>57</v>
      </c>
      <c r="B71" s="501"/>
      <c r="C71" s="515"/>
      <c r="D71" s="297"/>
      <c r="E71" s="505"/>
      <c r="F71" s="417">
        <f>ROUND(IF('11. Type 1 Emp 2020 FTE'!$I$12=1,SUM(I71:M71),0),1)</f>
        <v>0</v>
      </c>
      <c r="G71" s="417">
        <f>ROUND(IF('11. Type 1 Emp 2020 FTE'!$I$12=2,SUM(O71:S71),0),1)</f>
        <v>0</v>
      </c>
      <c r="I71" s="526">
        <f>IF('1. General Input'!$D$33="X",IF('17. FTE Safe Harbor 2 Step 2'!E71&lt;40,'17. FTE Safe Harbor 2 Step 2'!E71/40,1),0)</f>
        <v>0</v>
      </c>
      <c r="J71" s="526">
        <f>IF('1. General Input'!$D$34="X",IF('17. FTE Safe Harbor 2 Step 2'!E71&lt;80,'17. FTE Safe Harbor 2 Step 2'!E71/80,1),0)</f>
        <v>0</v>
      </c>
      <c r="K71" s="526">
        <f>IF('1. General Input'!$D$35="X",IF('17. FTE Safe Harbor 2 Step 2'!E71*24&lt;2080,'17. FTE Safe Harbor 2 Step 2'!E71*24/2080,1),0)</f>
        <v>0</v>
      </c>
      <c r="L71" s="526">
        <f>IF('1. General Input'!$D$36="X",IF('17. FTE Safe Harbor 2 Step 2'!E71*12&lt;2080,'17. FTE Safe Harbor 2 Step 2'!E71*12/2080,1),0)</f>
        <v>0</v>
      </c>
      <c r="M71" s="538">
        <f>IF('1. General Input'!$D$37="X",IF('17. FTE Safe Harbor 2 Step 2'!E71*365/$F$12&lt;2080,E71*365/$F$12/2080,1),0)</f>
        <v>0</v>
      </c>
      <c r="O71" s="526">
        <f t="shared" si="0"/>
        <v>0</v>
      </c>
      <c r="P71" s="526">
        <f t="shared" si="1"/>
        <v>0</v>
      </c>
      <c r="Q71" s="526">
        <f t="shared" si="2"/>
        <v>0</v>
      </c>
      <c r="R71" s="526">
        <f t="shared" si="3"/>
        <v>0</v>
      </c>
      <c r="S71" s="526">
        <f t="shared" si="4"/>
        <v>0</v>
      </c>
    </row>
    <row r="72" spans="1:19" x14ac:dyDescent="0.25">
      <c r="A72" s="297">
        <f t="shared" si="5"/>
        <v>58</v>
      </c>
      <c r="B72" s="501"/>
      <c r="C72" s="515"/>
      <c r="D72" s="297"/>
      <c r="E72" s="505"/>
      <c r="F72" s="417">
        <f>ROUND(IF('11. Type 1 Emp 2020 FTE'!$I$12=1,SUM(I72:M72),0),1)</f>
        <v>0</v>
      </c>
      <c r="G72" s="417">
        <f>ROUND(IF('11. Type 1 Emp 2020 FTE'!$I$12=2,SUM(O72:S72),0),1)</f>
        <v>0</v>
      </c>
      <c r="I72" s="526">
        <f>IF('1. General Input'!$D$33="X",IF('17. FTE Safe Harbor 2 Step 2'!E72&lt;40,'17. FTE Safe Harbor 2 Step 2'!E72/40,1),0)</f>
        <v>0</v>
      </c>
      <c r="J72" s="526">
        <f>IF('1. General Input'!$D$34="X",IF('17. FTE Safe Harbor 2 Step 2'!E72&lt;80,'17. FTE Safe Harbor 2 Step 2'!E72/80,1),0)</f>
        <v>0</v>
      </c>
      <c r="K72" s="526">
        <f>IF('1. General Input'!$D$35="X",IF('17. FTE Safe Harbor 2 Step 2'!E72*24&lt;2080,'17. FTE Safe Harbor 2 Step 2'!E72*24/2080,1),0)</f>
        <v>0</v>
      </c>
      <c r="L72" s="526">
        <f>IF('1. General Input'!$D$36="X",IF('17. FTE Safe Harbor 2 Step 2'!E72*12&lt;2080,'17. FTE Safe Harbor 2 Step 2'!E72*12/2080,1),0)</f>
        <v>0</v>
      </c>
      <c r="M72" s="538">
        <f>IF('1. General Input'!$D$37="X",IF('17. FTE Safe Harbor 2 Step 2'!E72*365/$F$12&lt;2080,E72*365/$F$12/2080,1),0)</f>
        <v>0</v>
      </c>
      <c r="O72" s="526">
        <f t="shared" si="0"/>
        <v>0</v>
      </c>
      <c r="P72" s="526">
        <f t="shared" si="1"/>
        <v>0</v>
      </c>
      <c r="Q72" s="526">
        <f t="shared" si="2"/>
        <v>0</v>
      </c>
      <c r="R72" s="526">
        <f t="shared" si="3"/>
        <v>0</v>
      </c>
      <c r="S72" s="526">
        <f t="shared" si="4"/>
        <v>0</v>
      </c>
    </row>
    <row r="73" spans="1:19" x14ac:dyDescent="0.25">
      <c r="A73" s="297">
        <f t="shared" si="5"/>
        <v>59</v>
      </c>
      <c r="B73" s="501"/>
      <c r="C73" s="515"/>
      <c r="D73" s="297"/>
      <c r="E73" s="505"/>
      <c r="F73" s="417">
        <f>ROUND(IF('11. Type 1 Emp 2020 FTE'!$I$12=1,SUM(I73:M73),0),1)</f>
        <v>0</v>
      </c>
      <c r="G73" s="417">
        <f>ROUND(IF('11. Type 1 Emp 2020 FTE'!$I$12=2,SUM(O73:S73),0),1)</f>
        <v>0</v>
      </c>
      <c r="I73" s="526">
        <f>IF('1. General Input'!$D$33="X",IF('17. FTE Safe Harbor 2 Step 2'!E73&lt;40,'17. FTE Safe Harbor 2 Step 2'!E73/40,1),0)</f>
        <v>0</v>
      </c>
      <c r="J73" s="526">
        <f>IF('1. General Input'!$D$34="X",IF('17. FTE Safe Harbor 2 Step 2'!E73&lt;80,'17. FTE Safe Harbor 2 Step 2'!E73/80,1),0)</f>
        <v>0</v>
      </c>
      <c r="K73" s="526">
        <f>IF('1. General Input'!$D$35="X",IF('17. FTE Safe Harbor 2 Step 2'!E73*24&lt;2080,'17. FTE Safe Harbor 2 Step 2'!E73*24/2080,1),0)</f>
        <v>0</v>
      </c>
      <c r="L73" s="526">
        <f>IF('1. General Input'!$D$36="X",IF('17. FTE Safe Harbor 2 Step 2'!E73*12&lt;2080,'17. FTE Safe Harbor 2 Step 2'!E73*12/2080,1),0)</f>
        <v>0</v>
      </c>
      <c r="M73" s="538">
        <f>IF('1. General Input'!$D$37="X",IF('17. FTE Safe Harbor 2 Step 2'!E73*365/$F$12&lt;2080,E73*365/$F$12/2080,1),0)</f>
        <v>0</v>
      </c>
      <c r="O73" s="526">
        <f t="shared" si="0"/>
        <v>0</v>
      </c>
      <c r="P73" s="526">
        <f t="shared" si="1"/>
        <v>0</v>
      </c>
      <c r="Q73" s="526">
        <f t="shared" si="2"/>
        <v>0</v>
      </c>
      <c r="R73" s="526">
        <f t="shared" si="3"/>
        <v>0</v>
      </c>
      <c r="S73" s="526">
        <f t="shared" si="4"/>
        <v>0</v>
      </c>
    </row>
    <row r="74" spans="1:19" x14ac:dyDescent="0.25">
      <c r="A74" s="297">
        <f t="shared" si="5"/>
        <v>60</v>
      </c>
      <c r="B74" s="501"/>
      <c r="C74" s="515"/>
      <c r="D74" s="297"/>
      <c r="E74" s="505"/>
      <c r="F74" s="417">
        <f>ROUND(IF('11. Type 1 Emp 2020 FTE'!$I$12=1,SUM(I74:M74),0),1)</f>
        <v>0</v>
      </c>
      <c r="G74" s="417">
        <f>ROUND(IF('11. Type 1 Emp 2020 FTE'!$I$12=2,SUM(O74:S74),0),1)</f>
        <v>0</v>
      </c>
      <c r="I74" s="526">
        <f>IF('1. General Input'!$D$33="X",IF('17. FTE Safe Harbor 2 Step 2'!E74&lt;40,'17. FTE Safe Harbor 2 Step 2'!E74/40,1),0)</f>
        <v>0</v>
      </c>
      <c r="J74" s="526">
        <f>IF('1. General Input'!$D$34="X",IF('17. FTE Safe Harbor 2 Step 2'!E74&lt;80,'17. FTE Safe Harbor 2 Step 2'!E74/80,1),0)</f>
        <v>0</v>
      </c>
      <c r="K74" s="526">
        <f>IF('1. General Input'!$D$35="X",IF('17. FTE Safe Harbor 2 Step 2'!E74*24&lt;2080,'17. FTE Safe Harbor 2 Step 2'!E74*24/2080,1),0)</f>
        <v>0</v>
      </c>
      <c r="L74" s="526">
        <f>IF('1. General Input'!$D$36="X",IF('17. FTE Safe Harbor 2 Step 2'!E74*12&lt;2080,'17. FTE Safe Harbor 2 Step 2'!E74*12/2080,1),0)</f>
        <v>0</v>
      </c>
      <c r="M74" s="538">
        <f>IF('1. General Input'!$D$37="X",IF('17. FTE Safe Harbor 2 Step 2'!E74*365/$F$12&lt;2080,E74*365/$F$12/2080,1),0)</f>
        <v>0</v>
      </c>
      <c r="O74" s="526">
        <f t="shared" si="0"/>
        <v>0</v>
      </c>
      <c r="P74" s="526">
        <f t="shared" si="1"/>
        <v>0</v>
      </c>
      <c r="Q74" s="526">
        <f t="shared" si="2"/>
        <v>0</v>
      </c>
      <c r="R74" s="526">
        <f t="shared" si="3"/>
        <v>0</v>
      </c>
      <c r="S74" s="526">
        <f t="shared" si="4"/>
        <v>0</v>
      </c>
    </row>
    <row r="75" spans="1:19" x14ac:dyDescent="0.25">
      <c r="A75" s="297">
        <f t="shared" si="5"/>
        <v>61</v>
      </c>
      <c r="B75" s="501"/>
      <c r="C75" s="515"/>
      <c r="D75" s="297"/>
      <c r="E75" s="505"/>
      <c r="F75" s="417">
        <f>ROUND(IF('11. Type 1 Emp 2020 FTE'!$I$12=1,SUM(I75:M75),0),1)</f>
        <v>0</v>
      </c>
      <c r="G75" s="417">
        <f>ROUND(IF('11. Type 1 Emp 2020 FTE'!$I$12=2,SUM(O75:S75),0),1)</f>
        <v>0</v>
      </c>
      <c r="I75" s="526">
        <f>IF('1. General Input'!$D$33="X",IF('17. FTE Safe Harbor 2 Step 2'!E75&lt;40,'17. FTE Safe Harbor 2 Step 2'!E75/40,1),0)</f>
        <v>0</v>
      </c>
      <c r="J75" s="526">
        <f>IF('1. General Input'!$D$34="X",IF('17. FTE Safe Harbor 2 Step 2'!E75&lt;80,'17. FTE Safe Harbor 2 Step 2'!E75/80,1),0)</f>
        <v>0</v>
      </c>
      <c r="K75" s="526">
        <f>IF('1. General Input'!$D$35="X",IF('17. FTE Safe Harbor 2 Step 2'!E75*24&lt;2080,'17. FTE Safe Harbor 2 Step 2'!E75*24/2080,1),0)</f>
        <v>0</v>
      </c>
      <c r="L75" s="526">
        <f>IF('1. General Input'!$D$36="X",IF('17. FTE Safe Harbor 2 Step 2'!E75*12&lt;2080,'17. FTE Safe Harbor 2 Step 2'!E75*12/2080,1),0)</f>
        <v>0</v>
      </c>
      <c r="M75" s="538">
        <f>IF('1. General Input'!$D$37="X",IF('17. FTE Safe Harbor 2 Step 2'!E75*365/$F$12&lt;2080,E75*365/$F$12/2080,1),0)</f>
        <v>0</v>
      </c>
      <c r="O75" s="526">
        <f t="shared" si="0"/>
        <v>0</v>
      </c>
      <c r="P75" s="526">
        <f t="shared" si="1"/>
        <v>0</v>
      </c>
      <c r="Q75" s="526">
        <f t="shared" si="2"/>
        <v>0</v>
      </c>
      <c r="R75" s="526">
        <f t="shared" si="3"/>
        <v>0</v>
      </c>
      <c r="S75" s="526">
        <f t="shared" si="4"/>
        <v>0</v>
      </c>
    </row>
    <row r="76" spans="1:19" x14ac:dyDescent="0.25">
      <c r="A76" s="297">
        <f t="shared" si="5"/>
        <v>62</v>
      </c>
      <c r="B76" s="501"/>
      <c r="C76" s="515"/>
      <c r="D76" s="297"/>
      <c r="E76" s="505"/>
      <c r="F76" s="417">
        <f>ROUND(IF('11. Type 1 Emp 2020 FTE'!$I$12=1,SUM(I76:M76),0),1)</f>
        <v>0</v>
      </c>
      <c r="G76" s="417">
        <f>ROUND(IF('11. Type 1 Emp 2020 FTE'!$I$12=2,SUM(O76:S76),0),1)</f>
        <v>0</v>
      </c>
      <c r="I76" s="526">
        <f>IF('1. General Input'!$D$33="X",IF('17. FTE Safe Harbor 2 Step 2'!E76&lt;40,'17. FTE Safe Harbor 2 Step 2'!E76/40,1),0)</f>
        <v>0</v>
      </c>
      <c r="J76" s="526">
        <f>IF('1. General Input'!$D$34="X",IF('17. FTE Safe Harbor 2 Step 2'!E76&lt;80,'17. FTE Safe Harbor 2 Step 2'!E76/80,1),0)</f>
        <v>0</v>
      </c>
      <c r="K76" s="526">
        <f>IF('1. General Input'!$D$35="X",IF('17. FTE Safe Harbor 2 Step 2'!E76*24&lt;2080,'17. FTE Safe Harbor 2 Step 2'!E76*24/2080,1),0)</f>
        <v>0</v>
      </c>
      <c r="L76" s="526">
        <f>IF('1. General Input'!$D$36="X",IF('17. FTE Safe Harbor 2 Step 2'!E76*12&lt;2080,'17. FTE Safe Harbor 2 Step 2'!E76*12/2080,1),0)</f>
        <v>0</v>
      </c>
      <c r="M76" s="538">
        <f>IF('1. General Input'!$D$37="X",IF('17. FTE Safe Harbor 2 Step 2'!E76*365/$F$12&lt;2080,E76*365/$F$12/2080,1),0)</f>
        <v>0</v>
      </c>
      <c r="O76" s="526">
        <f t="shared" si="0"/>
        <v>0</v>
      </c>
      <c r="P76" s="526">
        <f t="shared" si="1"/>
        <v>0</v>
      </c>
      <c r="Q76" s="526">
        <f t="shared" si="2"/>
        <v>0</v>
      </c>
      <c r="R76" s="526">
        <f t="shared" si="3"/>
        <v>0</v>
      </c>
      <c r="S76" s="526">
        <f t="shared" si="4"/>
        <v>0</v>
      </c>
    </row>
    <row r="77" spans="1:19" x14ac:dyDescent="0.25">
      <c r="A77" s="297">
        <f t="shared" si="5"/>
        <v>63</v>
      </c>
      <c r="B77" s="501"/>
      <c r="C77" s="515"/>
      <c r="D77" s="297"/>
      <c r="E77" s="505"/>
      <c r="F77" s="417">
        <f>ROUND(IF('11. Type 1 Emp 2020 FTE'!$I$12=1,SUM(I77:M77),0),1)</f>
        <v>0</v>
      </c>
      <c r="G77" s="417">
        <f>ROUND(IF('11. Type 1 Emp 2020 FTE'!$I$12=2,SUM(O77:S77),0),1)</f>
        <v>0</v>
      </c>
      <c r="I77" s="526">
        <f>IF('1. General Input'!$D$33="X",IF('17. FTE Safe Harbor 2 Step 2'!E77&lt;40,'17. FTE Safe Harbor 2 Step 2'!E77/40,1),0)</f>
        <v>0</v>
      </c>
      <c r="J77" s="526">
        <f>IF('1. General Input'!$D$34="X",IF('17. FTE Safe Harbor 2 Step 2'!E77&lt;80,'17. FTE Safe Harbor 2 Step 2'!E77/80,1),0)</f>
        <v>0</v>
      </c>
      <c r="K77" s="526">
        <f>IF('1. General Input'!$D$35="X",IF('17. FTE Safe Harbor 2 Step 2'!E77*24&lt;2080,'17. FTE Safe Harbor 2 Step 2'!E77*24/2080,1),0)</f>
        <v>0</v>
      </c>
      <c r="L77" s="526">
        <f>IF('1. General Input'!$D$36="X",IF('17. FTE Safe Harbor 2 Step 2'!E77*12&lt;2080,'17. FTE Safe Harbor 2 Step 2'!E77*12/2080,1),0)</f>
        <v>0</v>
      </c>
      <c r="M77" s="538">
        <f>IF('1. General Input'!$D$37="X",IF('17. FTE Safe Harbor 2 Step 2'!E77*365/$F$12&lt;2080,E77*365/$F$12/2080,1),0)</f>
        <v>0</v>
      </c>
      <c r="O77" s="526">
        <f t="shared" si="0"/>
        <v>0</v>
      </c>
      <c r="P77" s="526">
        <f t="shared" si="1"/>
        <v>0</v>
      </c>
      <c r="Q77" s="526">
        <f t="shared" si="2"/>
        <v>0</v>
      </c>
      <c r="R77" s="526">
        <f t="shared" si="3"/>
        <v>0</v>
      </c>
      <c r="S77" s="526">
        <f t="shared" si="4"/>
        <v>0</v>
      </c>
    </row>
    <row r="78" spans="1:19" x14ac:dyDescent="0.25">
      <c r="A78" s="297">
        <f t="shared" si="5"/>
        <v>64</v>
      </c>
      <c r="B78" s="501"/>
      <c r="C78" s="515"/>
      <c r="D78" s="297"/>
      <c r="E78" s="505"/>
      <c r="F78" s="417">
        <f>ROUND(IF('11. Type 1 Emp 2020 FTE'!$I$12=1,SUM(I78:M78),0),1)</f>
        <v>0</v>
      </c>
      <c r="G78" s="417">
        <f>ROUND(IF('11. Type 1 Emp 2020 FTE'!$I$12=2,SUM(O78:S78),0),1)</f>
        <v>0</v>
      </c>
      <c r="I78" s="526">
        <f>IF('1. General Input'!$D$33="X",IF('17. FTE Safe Harbor 2 Step 2'!E78&lt;40,'17. FTE Safe Harbor 2 Step 2'!E78/40,1),0)</f>
        <v>0</v>
      </c>
      <c r="J78" s="526">
        <f>IF('1. General Input'!$D$34="X",IF('17. FTE Safe Harbor 2 Step 2'!E78&lt;80,'17. FTE Safe Harbor 2 Step 2'!E78/80,1),0)</f>
        <v>0</v>
      </c>
      <c r="K78" s="526">
        <f>IF('1. General Input'!$D$35="X",IF('17. FTE Safe Harbor 2 Step 2'!E78*24&lt;2080,'17. FTE Safe Harbor 2 Step 2'!E78*24/2080,1),0)</f>
        <v>0</v>
      </c>
      <c r="L78" s="526">
        <f>IF('1. General Input'!$D$36="X",IF('17. FTE Safe Harbor 2 Step 2'!E78*12&lt;2080,'17. FTE Safe Harbor 2 Step 2'!E78*12/2080,1),0)</f>
        <v>0</v>
      </c>
      <c r="M78" s="538">
        <f>IF('1. General Input'!$D$37="X",IF('17. FTE Safe Harbor 2 Step 2'!E78*365/$F$12&lt;2080,E78*365/$F$12/2080,1),0)</f>
        <v>0</v>
      </c>
      <c r="O78" s="526">
        <f t="shared" si="0"/>
        <v>0</v>
      </c>
      <c r="P78" s="526">
        <f t="shared" si="1"/>
        <v>0</v>
      </c>
      <c r="Q78" s="526">
        <f t="shared" si="2"/>
        <v>0</v>
      </c>
      <c r="R78" s="526">
        <f t="shared" si="3"/>
        <v>0</v>
      </c>
      <c r="S78" s="526">
        <f t="shared" si="4"/>
        <v>0</v>
      </c>
    </row>
    <row r="79" spans="1:19" x14ac:dyDescent="0.25">
      <c r="A79" s="297">
        <f t="shared" si="5"/>
        <v>65</v>
      </c>
      <c r="B79" s="501"/>
      <c r="C79" s="515"/>
      <c r="D79" s="297"/>
      <c r="E79" s="505"/>
      <c r="F79" s="417">
        <f>ROUND(IF('11. Type 1 Emp 2020 FTE'!$I$12=1,SUM(I79:M79),0),1)</f>
        <v>0</v>
      </c>
      <c r="G79" s="417">
        <f>ROUND(IF('11. Type 1 Emp 2020 FTE'!$I$12=2,SUM(O79:S79),0),1)</f>
        <v>0</v>
      </c>
      <c r="I79" s="526">
        <f>IF('1. General Input'!$D$33="X",IF('17. FTE Safe Harbor 2 Step 2'!E79&lt;40,'17. FTE Safe Harbor 2 Step 2'!E79/40,1),0)</f>
        <v>0</v>
      </c>
      <c r="J79" s="526">
        <f>IF('1. General Input'!$D$34="X",IF('17. FTE Safe Harbor 2 Step 2'!E79&lt;80,'17. FTE Safe Harbor 2 Step 2'!E79/80,1),0)</f>
        <v>0</v>
      </c>
      <c r="K79" s="526">
        <f>IF('1. General Input'!$D$35="X",IF('17. FTE Safe Harbor 2 Step 2'!E79*24&lt;2080,'17. FTE Safe Harbor 2 Step 2'!E79*24/2080,1),0)</f>
        <v>0</v>
      </c>
      <c r="L79" s="526">
        <f>IF('1. General Input'!$D$36="X",IF('17. FTE Safe Harbor 2 Step 2'!E79*12&lt;2080,'17. FTE Safe Harbor 2 Step 2'!E79*12/2080,1),0)</f>
        <v>0</v>
      </c>
      <c r="M79" s="538">
        <f>IF('1. General Input'!$D$37="X",IF('17. FTE Safe Harbor 2 Step 2'!E79*365/$F$12&lt;2080,E79*365/$F$12/2080,1),0)</f>
        <v>0</v>
      </c>
      <c r="O79" s="526">
        <f t="shared" si="0"/>
        <v>0</v>
      </c>
      <c r="P79" s="526">
        <f t="shared" si="1"/>
        <v>0</v>
      </c>
      <c r="Q79" s="526">
        <f t="shared" si="2"/>
        <v>0</v>
      </c>
      <c r="R79" s="526">
        <f t="shared" si="3"/>
        <v>0</v>
      </c>
      <c r="S79" s="526">
        <f t="shared" si="4"/>
        <v>0</v>
      </c>
    </row>
    <row r="80" spans="1:19" x14ac:dyDescent="0.25">
      <c r="A80" s="297">
        <f t="shared" si="5"/>
        <v>66</v>
      </c>
      <c r="B80" s="501"/>
      <c r="C80" s="515"/>
      <c r="D80" s="297"/>
      <c r="E80" s="505"/>
      <c r="F80" s="417">
        <f>ROUND(IF('11. Type 1 Emp 2020 FTE'!$I$12=1,SUM(I80:M80),0),1)</f>
        <v>0</v>
      </c>
      <c r="G80" s="417">
        <f>ROUND(IF('11. Type 1 Emp 2020 FTE'!$I$12=2,SUM(O80:S80),0),1)</f>
        <v>0</v>
      </c>
      <c r="I80" s="526">
        <f>IF('1. General Input'!$D$33="X",IF('17. FTE Safe Harbor 2 Step 2'!E80&lt;40,'17. FTE Safe Harbor 2 Step 2'!E80/40,1),0)</f>
        <v>0</v>
      </c>
      <c r="J80" s="526">
        <f>IF('1. General Input'!$D$34="X",IF('17. FTE Safe Harbor 2 Step 2'!E80&lt;80,'17. FTE Safe Harbor 2 Step 2'!E80/80,1),0)</f>
        <v>0</v>
      </c>
      <c r="K80" s="526">
        <f>IF('1. General Input'!$D$35="X",IF('17. FTE Safe Harbor 2 Step 2'!E80*24&lt;2080,'17. FTE Safe Harbor 2 Step 2'!E80*24/2080,1),0)</f>
        <v>0</v>
      </c>
      <c r="L80" s="526">
        <f>IF('1. General Input'!$D$36="X",IF('17. FTE Safe Harbor 2 Step 2'!E80*12&lt;2080,'17. FTE Safe Harbor 2 Step 2'!E80*12/2080,1),0)</f>
        <v>0</v>
      </c>
      <c r="M80" s="538">
        <f>IF('1. General Input'!$D$37="X",IF('17. FTE Safe Harbor 2 Step 2'!E80*365/$F$12&lt;2080,E80*365/$F$12/2080,1),0)</f>
        <v>0</v>
      </c>
      <c r="O80" s="526">
        <f t="shared" ref="O80:O143" si="6">IF(I80=0,0,IF(I80=1,1,0.5))</f>
        <v>0</v>
      </c>
      <c r="P80" s="526">
        <f t="shared" ref="P80:P143" si="7">IF(J80=0,0,IF(J80=1,1,0.5))</f>
        <v>0</v>
      </c>
      <c r="Q80" s="526">
        <f t="shared" ref="Q80:Q143" si="8">IF(K80=0,0,IF(K80=1,1,0.5))</f>
        <v>0</v>
      </c>
      <c r="R80" s="526">
        <f t="shared" ref="R80:R143" si="9">IF(L80=0,0,IF(L80=1,1,0.5))</f>
        <v>0</v>
      </c>
      <c r="S80" s="526">
        <f t="shared" ref="S80:S143" si="10">IF(M80=0,0,IF(M80=1,1,0.5))</f>
        <v>0</v>
      </c>
    </row>
    <row r="81" spans="1:19" x14ac:dyDescent="0.25">
      <c r="A81" s="297">
        <f t="shared" ref="A81:A144" si="11">+A80+1</f>
        <v>67</v>
      </c>
      <c r="B81" s="501"/>
      <c r="C81" s="515"/>
      <c r="D81" s="297"/>
      <c r="E81" s="505"/>
      <c r="F81" s="417">
        <f>ROUND(IF('11. Type 1 Emp 2020 FTE'!$I$12=1,SUM(I81:M81),0),1)</f>
        <v>0</v>
      </c>
      <c r="G81" s="417">
        <f>ROUND(IF('11. Type 1 Emp 2020 FTE'!$I$12=2,SUM(O81:S81),0),1)</f>
        <v>0</v>
      </c>
      <c r="I81" s="526">
        <f>IF('1. General Input'!$D$33="X",IF('17. FTE Safe Harbor 2 Step 2'!E81&lt;40,'17. FTE Safe Harbor 2 Step 2'!E81/40,1),0)</f>
        <v>0</v>
      </c>
      <c r="J81" s="526">
        <f>IF('1. General Input'!$D$34="X",IF('17. FTE Safe Harbor 2 Step 2'!E81&lt;80,'17. FTE Safe Harbor 2 Step 2'!E81/80,1),0)</f>
        <v>0</v>
      </c>
      <c r="K81" s="526">
        <f>IF('1. General Input'!$D$35="X",IF('17. FTE Safe Harbor 2 Step 2'!E81*24&lt;2080,'17. FTE Safe Harbor 2 Step 2'!E81*24/2080,1),0)</f>
        <v>0</v>
      </c>
      <c r="L81" s="526">
        <f>IF('1. General Input'!$D$36="X",IF('17. FTE Safe Harbor 2 Step 2'!E81*12&lt;2080,'17. FTE Safe Harbor 2 Step 2'!E81*12/2080,1),0)</f>
        <v>0</v>
      </c>
      <c r="M81" s="538">
        <f>IF('1. General Input'!$D$37="X",IF('17. FTE Safe Harbor 2 Step 2'!E81*365/$F$12&lt;2080,E81*365/$F$12/2080,1),0)</f>
        <v>0</v>
      </c>
      <c r="O81" s="526">
        <f t="shared" si="6"/>
        <v>0</v>
      </c>
      <c r="P81" s="526">
        <f t="shared" si="7"/>
        <v>0</v>
      </c>
      <c r="Q81" s="526">
        <f t="shared" si="8"/>
        <v>0</v>
      </c>
      <c r="R81" s="526">
        <f t="shared" si="9"/>
        <v>0</v>
      </c>
      <c r="S81" s="526">
        <f t="shared" si="10"/>
        <v>0</v>
      </c>
    </row>
    <row r="82" spans="1:19" x14ac:dyDescent="0.25">
      <c r="A82" s="297">
        <f t="shared" si="11"/>
        <v>68</v>
      </c>
      <c r="B82" s="501"/>
      <c r="C82" s="515"/>
      <c r="D82" s="297"/>
      <c r="E82" s="505"/>
      <c r="F82" s="417">
        <f>ROUND(IF('11. Type 1 Emp 2020 FTE'!$I$12=1,SUM(I82:M82),0),1)</f>
        <v>0</v>
      </c>
      <c r="G82" s="417">
        <f>ROUND(IF('11. Type 1 Emp 2020 FTE'!$I$12=2,SUM(O82:S82),0),1)</f>
        <v>0</v>
      </c>
      <c r="I82" s="526">
        <f>IF('1. General Input'!$D$33="X",IF('17. FTE Safe Harbor 2 Step 2'!E82&lt;40,'17. FTE Safe Harbor 2 Step 2'!E82/40,1),0)</f>
        <v>0</v>
      </c>
      <c r="J82" s="526">
        <f>IF('1. General Input'!$D$34="X",IF('17. FTE Safe Harbor 2 Step 2'!E82&lt;80,'17. FTE Safe Harbor 2 Step 2'!E82/80,1),0)</f>
        <v>0</v>
      </c>
      <c r="K82" s="526">
        <f>IF('1. General Input'!$D$35="X",IF('17. FTE Safe Harbor 2 Step 2'!E82*24&lt;2080,'17. FTE Safe Harbor 2 Step 2'!E82*24/2080,1),0)</f>
        <v>0</v>
      </c>
      <c r="L82" s="526">
        <f>IF('1. General Input'!$D$36="X",IF('17. FTE Safe Harbor 2 Step 2'!E82*12&lt;2080,'17. FTE Safe Harbor 2 Step 2'!E82*12/2080,1),0)</f>
        <v>0</v>
      </c>
      <c r="M82" s="538">
        <f>IF('1. General Input'!$D$37="X",IF('17. FTE Safe Harbor 2 Step 2'!E82*365/$F$12&lt;2080,E82*365/$F$12/2080,1),0)</f>
        <v>0</v>
      </c>
      <c r="O82" s="526">
        <f t="shared" si="6"/>
        <v>0</v>
      </c>
      <c r="P82" s="526">
        <f t="shared" si="7"/>
        <v>0</v>
      </c>
      <c r="Q82" s="526">
        <f t="shared" si="8"/>
        <v>0</v>
      </c>
      <c r="R82" s="526">
        <f t="shared" si="9"/>
        <v>0</v>
      </c>
      <c r="S82" s="526">
        <f t="shared" si="10"/>
        <v>0</v>
      </c>
    </row>
    <row r="83" spans="1:19" x14ac:dyDescent="0.25">
      <c r="A83" s="297">
        <f t="shared" si="11"/>
        <v>69</v>
      </c>
      <c r="B83" s="501"/>
      <c r="C83" s="515"/>
      <c r="D83" s="297"/>
      <c r="E83" s="505"/>
      <c r="F83" s="417">
        <f>ROUND(IF('11. Type 1 Emp 2020 FTE'!$I$12=1,SUM(I83:M83),0),1)</f>
        <v>0</v>
      </c>
      <c r="G83" s="417">
        <f>ROUND(IF('11. Type 1 Emp 2020 FTE'!$I$12=2,SUM(O83:S83),0),1)</f>
        <v>0</v>
      </c>
      <c r="I83" s="526">
        <f>IF('1. General Input'!$D$33="X",IF('17. FTE Safe Harbor 2 Step 2'!E83&lt;40,'17. FTE Safe Harbor 2 Step 2'!E83/40,1),0)</f>
        <v>0</v>
      </c>
      <c r="J83" s="526">
        <f>IF('1. General Input'!$D$34="X",IF('17. FTE Safe Harbor 2 Step 2'!E83&lt;80,'17. FTE Safe Harbor 2 Step 2'!E83/80,1),0)</f>
        <v>0</v>
      </c>
      <c r="K83" s="526">
        <f>IF('1. General Input'!$D$35="X",IF('17. FTE Safe Harbor 2 Step 2'!E83*24&lt;2080,'17. FTE Safe Harbor 2 Step 2'!E83*24/2080,1),0)</f>
        <v>0</v>
      </c>
      <c r="L83" s="526">
        <f>IF('1. General Input'!$D$36="X",IF('17. FTE Safe Harbor 2 Step 2'!E83*12&lt;2080,'17. FTE Safe Harbor 2 Step 2'!E83*12/2080,1),0)</f>
        <v>0</v>
      </c>
      <c r="M83" s="538">
        <f>IF('1. General Input'!$D$37="X",IF('17. FTE Safe Harbor 2 Step 2'!E83*365/$F$12&lt;2080,E83*365/$F$12/2080,1),0)</f>
        <v>0</v>
      </c>
      <c r="O83" s="526">
        <f t="shared" si="6"/>
        <v>0</v>
      </c>
      <c r="P83" s="526">
        <f t="shared" si="7"/>
        <v>0</v>
      </c>
      <c r="Q83" s="526">
        <f t="shared" si="8"/>
        <v>0</v>
      </c>
      <c r="R83" s="526">
        <f t="shared" si="9"/>
        <v>0</v>
      </c>
      <c r="S83" s="526">
        <f t="shared" si="10"/>
        <v>0</v>
      </c>
    </row>
    <row r="84" spans="1:19" x14ac:dyDescent="0.25">
      <c r="A84" s="297">
        <f t="shared" si="11"/>
        <v>70</v>
      </c>
      <c r="B84" s="501"/>
      <c r="C84" s="515"/>
      <c r="D84" s="297"/>
      <c r="E84" s="505"/>
      <c r="F84" s="417">
        <f>ROUND(IF('11. Type 1 Emp 2020 FTE'!$I$12=1,SUM(I84:M84),0),1)</f>
        <v>0</v>
      </c>
      <c r="G84" s="417">
        <f>ROUND(IF('11. Type 1 Emp 2020 FTE'!$I$12=2,SUM(O84:S84),0),1)</f>
        <v>0</v>
      </c>
      <c r="I84" s="526">
        <f>IF('1. General Input'!$D$33="X",IF('17. FTE Safe Harbor 2 Step 2'!E84&lt;40,'17. FTE Safe Harbor 2 Step 2'!E84/40,1),0)</f>
        <v>0</v>
      </c>
      <c r="J84" s="526">
        <f>IF('1. General Input'!$D$34="X",IF('17. FTE Safe Harbor 2 Step 2'!E84&lt;80,'17. FTE Safe Harbor 2 Step 2'!E84/80,1),0)</f>
        <v>0</v>
      </c>
      <c r="K84" s="526">
        <f>IF('1. General Input'!$D$35="X",IF('17. FTE Safe Harbor 2 Step 2'!E84*24&lt;2080,'17. FTE Safe Harbor 2 Step 2'!E84*24/2080,1),0)</f>
        <v>0</v>
      </c>
      <c r="L84" s="526">
        <f>IF('1. General Input'!$D$36="X",IF('17. FTE Safe Harbor 2 Step 2'!E84*12&lt;2080,'17. FTE Safe Harbor 2 Step 2'!E84*12/2080,1),0)</f>
        <v>0</v>
      </c>
      <c r="M84" s="538">
        <f>IF('1. General Input'!$D$37="X",IF('17. FTE Safe Harbor 2 Step 2'!E84*365/$F$12&lt;2080,E84*365/$F$12/2080,1),0)</f>
        <v>0</v>
      </c>
      <c r="O84" s="526">
        <f t="shared" si="6"/>
        <v>0</v>
      </c>
      <c r="P84" s="526">
        <f t="shared" si="7"/>
        <v>0</v>
      </c>
      <c r="Q84" s="526">
        <f t="shared" si="8"/>
        <v>0</v>
      </c>
      <c r="R84" s="526">
        <f t="shared" si="9"/>
        <v>0</v>
      </c>
      <c r="S84" s="526">
        <f t="shared" si="10"/>
        <v>0</v>
      </c>
    </row>
    <row r="85" spans="1:19" x14ac:dyDescent="0.25">
      <c r="A85" s="297">
        <f t="shared" si="11"/>
        <v>71</v>
      </c>
      <c r="B85" s="501"/>
      <c r="C85" s="515"/>
      <c r="D85" s="297"/>
      <c r="E85" s="505"/>
      <c r="F85" s="417">
        <f>ROUND(IF('11. Type 1 Emp 2020 FTE'!$I$12=1,SUM(I85:M85),0),1)</f>
        <v>0</v>
      </c>
      <c r="G85" s="417">
        <f>ROUND(IF('11. Type 1 Emp 2020 FTE'!$I$12=2,SUM(O85:S85),0),1)</f>
        <v>0</v>
      </c>
      <c r="I85" s="526">
        <f>IF('1. General Input'!$D$33="X",IF('17. FTE Safe Harbor 2 Step 2'!E85&lt;40,'17. FTE Safe Harbor 2 Step 2'!E85/40,1),0)</f>
        <v>0</v>
      </c>
      <c r="J85" s="526">
        <f>IF('1. General Input'!$D$34="X",IF('17. FTE Safe Harbor 2 Step 2'!E85&lt;80,'17. FTE Safe Harbor 2 Step 2'!E85/80,1),0)</f>
        <v>0</v>
      </c>
      <c r="K85" s="526">
        <f>IF('1. General Input'!$D$35="X",IF('17. FTE Safe Harbor 2 Step 2'!E85*24&lt;2080,'17. FTE Safe Harbor 2 Step 2'!E85*24/2080,1),0)</f>
        <v>0</v>
      </c>
      <c r="L85" s="526">
        <f>IF('1. General Input'!$D$36="X",IF('17. FTE Safe Harbor 2 Step 2'!E85*12&lt;2080,'17. FTE Safe Harbor 2 Step 2'!E85*12/2080,1),0)</f>
        <v>0</v>
      </c>
      <c r="M85" s="538">
        <f>IF('1. General Input'!$D$37="X",IF('17. FTE Safe Harbor 2 Step 2'!E85*365/$F$12&lt;2080,E85*365/$F$12/2080,1),0)</f>
        <v>0</v>
      </c>
      <c r="O85" s="526">
        <f t="shared" si="6"/>
        <v>0</v>
      </c>
      <c r="P85" s="526">
        <f t="shared" si="7"/>
        <v>0</v>
      </c>
      <c r="Q85" s="526">
        <f t="shared" si="8"/>
        <v>0</v>
      </c>
      <c r="R85" s="526">
        <f t="shared" si="9"/>
        <v>0</v>
      </c>
      <c r="S85" s="526">
        <f t="shared" si="10"/>
        <v>0</v>
      </c>
    </row>
    <row r="86" spans="1:19" x14ac:dyDescent="0.25">
      <c r="A86" s="297">
        <f t="shared" si="11"/>
        <v>72</v>
      </c>
      <c r="B86" s="501"/>
      <c r="C86" s="515"/>
      <c r="D86" s="297"/>
      <c r="E86" s="505"/>
      <c r="F86" s="417">
        <f>ROUND(IF('11. Type 1 Emp 2020 FTE'!$I$12=1,SUM(I86:M86),0),1)</f>
        <v>0</v>
      </c>
      <c r="G86" s="417">
        <f>ROUND(IF('11. Type 1 Emp 2020 FTE'!$I$12=2,SUM(O86:S86),0),1)</f>
        <v>0</v>
      </c>
      <c r="I86" s="526">
        <f>IF('1. General Input'!$D$33="X",IF('17. FTE Safe Harbor 2 Step 2'!E86&lt;40,'17. FTE Safe Harbor 2 Step 2'!E86/40,1),0)</f>
        <v>0</v>
      </c>
      <c r="J86" s="526">
        <f>IF('1. General Input'!$D$34="X",IF('17. FTE Safe Harbor 2 Step 2'!E86&lt;80,'17. FTE Safe Harbor 2 Step 2'!E86/80,1),0)</f>
        <v>0</v>
      </c>
      <c r="K86" s="526">
        <f>IF('1. General Input'!$D$35="X",IF('17. FTE Safe Harbor 2 Step 2'!E86*24&lt;2080,'17. FTE Safe Harbor 2 Step 2'!E86*24/2080,1),0)</f>
        <v>0</v>
      </c>
      <c r="L86" s="526">
        <f>IF('1. General Input'!$D$36="X",IF('17. FTE Safe Harbor 2 Step 2'!E86*12&lt;2080,'17. FTE Safe Harbor 2 Step 2'!E86*12/2080,1),0)</f>
        <v>0</v>
      </c>
      <c r="M86" s="538">
        <f>IF('1. General Input'!$D$37="X",IF('17. FTE Safe Harbor 2 Step 2'!E86*365/$F$12&lt;2080,E86*365/$F$12/2080,1),0)</f>
        <v>0</v>
      </c>
      <c r="O86" s="526">
        <f t="shared" si="6"/>
        <v>0</v>
      </c>
      <c r="P86" s="526">
        <f t="shared" si="7"/>
        <v>0</v>
      </c>
      <c r="Q86" s="526">
        <f t="shared" si="8"/>
        <v>0</v>
      </c>
      <c r="R86" s="526">
        <f t="shared" si="9"/>
        <v>0</v>
      </c>
      <c r="S86" s="526">
        <f t="shared" si="10"/>
        <v>0</v>
      </c>
    </row>
    <row r="87" spans="1:19" x14ac:dyDescent="0.25">
      <c r="A87" s="297">
        <f t="shared" si="11"/>
        <v>73</v>
      </c>
      <c r="B87" s="501"/>
      <c r="C87" s="515"/>
      <c r="D87" s="297"/>
      <c r="E87" s="505"/>
      <c r="F87" s="417">
        <f>ROUND(IF('11. Type 1 Emp 2020 FTE'!$I$12=1,SUM(I87:M87),0),1)</f>
        <v>0</v>
      </c>
      <c r="G87" s="417">
        <f>ROUND(IF('11. Type 1 Emp 2020 FTE'!$I$12=2,SUM(O87:S87),0),1)</f>
        <v>0</v>
      </c>
      <c r="I87" s="526">
        <f>IF('1. General Input'!$D$33="X",IF('17. FTE Safe Harbor 2 Step 2'!E87&lt;40,'17. FTE Safe Harbor 2 Step 2'!E87/40,1),0)</f>
        <v>0</v>
      </c>
      <c r="J87" s="526">
        <f>IF('1. General Input'!$D$34="X",IF('17. FTE Safe Harbor 2 Step 2'!E87&lt;80,'17. FTE Safe Harbor 2 Step 2'!E87/80,1),0)</f>
        <v>0</v>
      </c>
      <c r="K87" s="526">
        <f>IF('1. General Input'!$D$35="X",IF('17. FTE Safe Harbor 2 Step 2'!E87*24&lt;2080,'17. FTE Safe Harbor 2 Step 2'!E87*24/2080,1),0)</f>
        <v>0</v>
      </c>
      <c r="L87" s="526">
        <f>IF('1. General Input'!$D$36="X",IF('17. FTE Safe Harbor 2 Step 2'!E87*12&lt;2080,'17. FTE Safe Harbor 2 Step 2'!E87*12/2080,1),0)</f>
        <v>0</v>
      </c>
      <c r="M87" s="538">
        <f>IF('1. General Input'!$D$37="X",IF('17. FTE Safe Harbor 2 Step 2'!E87*365/$F$12&lt;2080,E87*365/$F$12/2080,1),0)</f>
        <v>0</v>
      </c>
      <c r="O87" s="526">
        <f t="shared" si="6"/>
        <v>0</v>
      </c>
      <c r="P87" s="526">
        <f t="shared" si="7"/>
        <v>0</v>
      </c>
      <c r="Q87" s="526">
        <f t="shared" si="8"/>
        <v>0</v>
      </c>
      <c r="R87" s="526">
        <f t="shared" si="9"/>
        <v>0</v>
      </c>
      <c r="S87" s="526">
        <f t="shared" si="10"/>
        <v>0</v>
      </c>
    </row>
    <row r="88" spans="1:19" x14ac:dyDescent="0.25">
      <c r="A88" s="297">
        <f t="shared" si="11"/>
        <v>74</v>
      </c>
      <c r="B88" s="501"/>
      <c r="C88" s="515"/>
      <c r="D88" s="297"/>
      <c r="E88" s="505"/>
      <c r="F88" s="417">
        <f>ROUND(IF('11. Type 1 Emp 2020 FTE'!$I$12=1,SUM(I88:M88),0),1)</f>
        <v>0</v>
      </c>
      <c r="G88" s="417">
        <f>ROUND(IF('11. Type 1 Emp 2020 FTE'!$I$12=2,SUM(O88:S88),0),1)</f>
        <v>0</v>
      </c>
      <c r="I88" s="526">
        <f>IF('1. General Input'!$D$33="X",IF('17. FTE Safe Harbor 2 Step 2'!E88&lt;40,'17. FTE Safe Harbor 2 Step 2'!E88/40,1),0)</f>
        <v>0</v>
      </c>
      <c r="J88" s="526">
        <f>IF('1. General Input'!$D$34="X",IF('17. FTE Safe Harbor 2 Step 2'!E88&lt;80,'17. FTE Safe Harbor 2 Step 2'!E88/80,1),0)</f>
        <v>0</v>
      </c>
      <c r="K88" s="526">
        <f>IF('1. General Input'!$D$35="X",IF('17. FTE Safe Harbor 2 Step 2'!E88*24&lt;2080,'17. FTE Safe Harbor 2 Step 2'!E88*24/2080,1),0)</f>
        <v>0</v>
      </c>
      <c r="L88" s="526">
        <f>IF('1. General Input'!$D$36="X",IF('17. FTE Safe Harbor 2 Step 2'!E88*12&lt;2080,'17. FTE Safe Harbor 2 Step 2'!E88*12/2080,1),0)</f>
        <v>0</v>
      </c>
      <c r="M88" s="538">
        <f>IF('1. General Input'!$D$37="X",IF('17. FTE Safe Harbor 2 Step 2'!E88*365/$F$12&lt;2080,E88*365/$F$12/2080,1),0)</f>
        <v>0</v>
      </c>
      <c r="O88" s="526">
        <f t="shared" si="6"/>
        <v>0</v>
      </c>
      <c r="P88" s="526">
        <f t="shared" si="7"/>
        <v>0</v>
      </c>
      <c r="Q88" s="526">
        <f t="shared" si="8"/>
        <v>0</v>
      </c>
      <c r="R88" s="526">
        <f t="shared" si="9"/>
        <v>0</v>
      </c>
      <c r="S88" s="526">
        <f t="shared" si="10"/>
        <v>0</v>
      </c>
    </row>
    <row r="89" spans="1:19" x14ac:dyDescent="0.25">
      <c r="A89" s="297">
        <f t="shared" si="11"/>
        <v>75</v>
      </c>
      <c r="B89" s="501"/>
      <c r="C89" s="515"/>
      <c r="D89" s="297"/>
      <c r="E89" s="505"/>
      <c r="F89" s="417">
        <f>ROUND(IF('11. Type 1 Emp 2020 FTE'!$I$12=1,SUM(I89:M89),0),1)</f>
        <v>0</v>
      </c>
      <c r="G89" s="417">
        <f>ROUND(IF('11. Type 1 Emp 2020 FTE'!$I$12=2,SUM(O89:S89),0),1)</f>
        <v>0</v>
      </c>
      <c r="I89" s="526">
        <f>IF('1. General Input'!$D$33="X",IF('17. FTE Safe Harbor 2 Step 2'!E89&lt;40,'17. FTE Safe Harbor 2 Step 2'!E89/40,1),0)</f>
        <v>0</v>
      </c>
      <c r="J89" s="526">
        <f>IF('1. General Input'!$D$34="X",IF('17. FTE Safe Harbor 2 Step 2'!E89&lt;80,'17. FTE Safe Harbor 2 Step 2'!E89/80,1),0)</f>
        <v>0</v>
      </c>
      <c r="K89" s="526">
        <f>IF('1. General Input'!$D$35="X",IF('17. FTE Safe Harbor 2 Step 2'!E89*24&lt;2080,'17. FTE Safe Harbor 2 Step 2'!E89*24/2080,1),0)</f>
        <v>0</v>
      </c>
      <c r="L89" s="526">
        <f>IF('1. General Input'!$D$36="X",IF('17. FTE Safe Harbor 2 Step 2'!E89*12&lt;2080,'17. FTE Safe Harbor 2 Step 2'!E89*12/2080,1),0)</f>
        <v>0</v>
      </c>
      <c r="M89" s="538">
        <f>IF('1. General Input'!$D$37="X",IF('17. FTE Safe Harbor 2 Step 2'!E89*365/$F$12&lt;2080,E89*365/$F$12/2080,1),0)</f>
        <v>0</v>
      </c>
      <c r="O89" s="526">
        <f t="shared" si="6"/>
        <v>0</v>
      </c>
      <c r="P89" s="526">
        <f t="shared" si="7"/>
        <v>0</v>
      </c>
      <c r="Q89" s="526">
        <f t="shared" si="8"/>
        <v>0</v>
      </c>
      <c r="R89" s="526">
        <f t="shared" si="9"/>
        <v>0</v>
      </c>
      <c r="S89" s="526">
        <f t="shared" si="10"/>
        <v>0</v>
      </c>
    </row>
    <row r="90" spans="1:19" x14ac:dyDescent="0.25">
      <c r="A90" s="297">
        <f t="shared" si="11"/>
        <v>76</v>
      </c>
      <c r="B90" s="501"/>
      <c r="C90" s="515"/>
      <c r="D90" s="297"/>
      <c r="E90" s="505"/>
      <c r="F90" s="417">
        <f>ROUND(IF('11. Type 1 Emp 2020 FTE'!$I$12=1,SUM(I90:M90),0),1)</f>
        <v>0</v>
      </c>
      <c r="G90" s="417">
        <f>ROUND(IF('11. Type 1 Emp 2020 FTE'!$I$12=2,SUM(O90:S90),0),1)</f>
        <v>0</v>
      </c>
      <c r="I90" s="526">
        <f>IF('1. General Input'!$D$33="X",IF('17. FTE Safe Harbor 2 Step 2'!E90&lt;40,'17. FTE Safe Harbor 2 Step 2'!E90/40,1),0)</f>
        <v>0</v>
      </c>
      <c r="J90" s="526">
        <f>IF('1. General Input'!$D$34="X",IF('17. FTE Safe Harbor 2 Step 2'!E90&lt;80,'17. FTE Safe Harbor 2 Step 2'!E90/80,1),0)</f>
        <v>0</v>
      </c>
      <c r="K90" s="526">
        <f>IF('1. General Input'!$D$35="X",IF('17. FTE Safe Harbor 2 Step 2'!E90*24&lt;2080,'17. FTE Safe Harbor 2 Step 2'!E90*24/2080,1),0)</f>
        <v>0</v>
      </c>
      <c r="L90" s="526">
        <f>IF('1. General Input'!$D$36="X",IF('17. FTE Safe Harbor 2 Step 2'!E90*12&lt;2080,'17. FTE Safe Harbor 2 Step 2'!E90*12/2080,1),0)</f>
        <v>0</v>
      </c>
      <c r="M90" s="538">
        <f>IF('1. General Input'!$D$37="X",IF('17. FTE Safe Harbor 2 Step 2'!E90*365/$F$12&lt;2080,E90*365/$F$12/2080,1),0)</f>
        <v>0</v>
      </c>
      <c r="O90" s="526">
        <f t="shared" si="6"/>
        <v>0</v>
      </c>
      <c r="P90" s="526">
        <f t="shared" si="7"/>
        <v>0</v>
      </c>
      <c r="Q90" s="526">
        <f t="shared" si="8"/>
        <v>0</v>
      </c>
      <c r="R90" s="526">
        <f t="shared" si="9"/>
        <v>0</v>
      </c>
      <c r="S90" s="526">
        <f t="shared" si="10"/>
        <v>0</v>
      </c>
    </row>
    <row r="91" spans="1:19" x14ac:dyDescent="0.25">
      <c r="A91" s="297">
        <f t="shared" si="11"/>
        <v>77</v>
      </c>
      <c r="B91" s="501"/>
      <c r="C91" s="515"/>
      <c r="D91" s="297"/>
      <c r="E91" s="505"/>
      <c r="F91" s="417">
        <f>ROUND(IF('11. Type 1 Emp 2020 FTE'!$I$12=1,SUM(I91:M91),0),1)</f>
        <v>0</v>
      </c>
      <c r="G91" s="417">
        <f>ROUND(IF('11. Type 1 Emp 2020 FTE'!$I$12=2,SUM(O91:S91),0),1)</f>
        <v>0</v>
      </c>
      <c r="I91" s="526">
        <f>IF('1. General Input'!$D$33="X",IF('17. FTE Safe Harbor 2 Step 2'!E91&lt;40,'17. FTE Safe Harbor 2 Step 2'!E91/40,1),0)</f>
        <v>0</v>
      </c>
      <c r="J91" s="526">
        <f>IF('1. General Input'!$D$34="X",IF('17. FTE Safe Harbor 2 Step 2'!E91&lt;80,'17. FTE Safe Harbor 2 Step 2'!E91/80,1),0)</f>
        <v>0</v>
      </c>
      <c r="K91" s="526">
        <f>IF('1. General Input'!$D$35="X",IF('17. FTE Safe Harbor 2 Step 2'!E91*24&lt;2080,'17. FTE Safe Harbor 2 Step 2'!E91*24/2080,1),0)</f>
        <v>0</v>
      </c>
      <c r="L91" s="526">
        <f>IF('1. General Input'!$D$36="X",IF('17. FTE Safe Harbor 2 Step 2'!E91*12&lt;2080,'17. FTE Safe Harbor 2 Step 2'!E91*12/2080,1),0)</f>
        <v>0</v>
      </c>
      <c r="M91" s="538">
        <f>IF('1. General Input'!$D$37="X",IF('17. FTE Safe Harbor 2 Step 2'!E91*365/$F$12&lt;2080,E91*365/$F$12/2080,1),0)</f>
        <v>0</v>
      </c>
      <c r="O91" s="526">
        <f t="shared" si="6"/>
        <v>0</v>
      </c>
      <c r="P91" s="526">
        <f t="shared" si="7"/>
        <v>0</v>
      </c>
      <c r="Q91" s="526">
        <f t="shared" si="8"/>
        <v>0</v>
      </c>
      <c r="R91" s="526">
        <f t="shared" si="9"/>
        <v>0</v>
      </c>
      <c r="S91" s="526">
        <f t="shared" si="10"/>
        <v>0</v>
      </c>
    </row>
    <row r="92" spans="1:19" x14ac:dyDescent="0.25">
      <c r="A92" s="297">
        <f t="shared" si="11"/>
        <v>78</v>
      </c>
      <c r="B92" s="501"/>
      <c r="C92" s="515"/>
      <c r="D92" s="297"/>
      <c r="E92" s="505"/>
      <c r="F92" s="417">
        <f>ROUND(IF('11. Type 1 Emp 2020 FTE'!$I$12=1,SUM(I92:M92),0),1)</f>
        <v>0</v>
      </c>
      <c r="G92" s="417">
        <f>ROUND(IF('11. Type 1 Emp 2020 FTE'!$I$12=2,SUM(O92:S92),0),1)</f>
        <v>0</v>
      </c>
      <c r="I92" s="526">
        <f>IF('1. General Input'!$D$33="X",IF('17. FTE Safe Harbor 2 Step 2'!E92&lt;40,'17. FTE Safe Harbor 2 Step 2'!E92/40,1),0)</f>
        <v>0</v>
      </c>
      <c r="J92" s="526">
        <f>IF('1. General Input'!$D$34="X",IF('17. FTE Safe Harbor 2 Step 2'!E92&lt;80,'17. FTE Safe Harbor 2 Step 2'!E92/80,1),0)</f>
        <v>0</v>
      </c>
      <c r="K92" s="526">
        <f>IF('1. General Input'!$D$35="X",IF('17. FTE Safe Harbor 2 Step 2'!E92*24&lt;2080,'17. FTE Safe Harbor 2 Step 2'!E92*24/2080,1),0)</f>
        <v>0</v>
      </c>
      <c r="L92" s="526">
        <f>IF('1. General Input'!$D$36="X",IF('17. FTE Safe Harbor 2 Step 2'!E92*12&lt;2080,'17. FTE Safe Harbor 2 Step 2'!E92*12/2080,1),0)</f>
        <v>0</v>
      </c>
      <c r="M92" s="538">
        <f>IF('1. General Input'!$D$37="X",IF('17. FTE Safe Harbor 2 Step 2'!E92*365/$F$12&lt;2080,E92*365/$F$12/2080,1),0)</f>
        <v>0</v>
      </c>
      <c r="O92" s="526">
        <f t="shared" si="6"/>
        <v>0</v>
      </c>
      <c r="P92" s="526">
        <f t="shared" si="7"/>
        <v>0</v>
      </c>
      <c r="Q92" s="526">
        <f t="shared" si="8"/>
        <v>0</v>
      </c>
      <c r="R92" s="526">
        <f t="shared" si="9"/>
        <v>0</v>
      </c>
      <c r="S92" s="526">
        <f t="shared" si="10"/>
        <v>0</v>
      </c>
    </row>
    <row r="93" spans="1:19" x14ac:dyDescent="0.25">
      <c r="A93" s="297">
        <f t="shared" si="11"/>
        <v>79</v>
      </c>
      <c r="B93" s="501"/>
      <c r="C93" s="515"/>
      <c r="D93" s="297"/>
      <c r="E93" s="505"/>
      <c r="F93" s="417">
        <f>ROUND(IF('11. Type 1 Emp 2020 FTE'!$I$12=1,SUM(I93:M93),0),1)</f>
        <v>0</v>
      </c>
      <c r="G93" s="417">
        <f>ROUND(IF('11. Type 1 Emp 2020 FTE'!$I$12=2,SUM(O93:S93),0),1)</f>
        <v>0</v>
      </c>
      <c r="I93" s="526">
        <f>IF('1. General Input'!$D$33="X",IF('17. FTE Safe Harbor 2 Step 2'!E93&lt;40,'17. FTE Safe Harbor 2 Step 2'!E93/40,1),0)</f>
        <v>0</v>
      </c>
      <c r="J93" s="526">
        <f>IF('1. General Input'!$D$34="X",IF('17. FTE Safe Harbor 2 Step 2'!E93&lt;80,'17. FTE Safe Harbor 2 Step 2'!E93/80,1),0)</f>
        <v>0</v>
      </c>
      <c r="K93" s="526">
        <f>IF('1. General Input'!$D$35="X",IF('17. FTE Safe Harbor 2 Step 2'!E93*24&lt;2080,'17. FTE Safe Harbor 2 Step 2'!E93*24/2080,1),0)</f>
        <v>0</v>
      </c>
      <c r="L93" s="526">
        <f>IF('1. General Input'!$D$36="X",IF('17. FTE Safe Harbor 2 Step 2'!E93*12&lt;2080,'17. FTE Safe Harbor 2 Step 2'!E93*12/2080,1),0)</f>
        <v>0</v>
      </c>
      <c r="M93" s="538">
        <f>IF('1. General Input'!$D$37="X",IF('17. FTE Safe Harbor 2 Step 2'!E93*365/$F$12&lt;2080,E93*365/$F$12/2080,1),0)</f>
        <v>0</v>
      </c>
      <c r="O93" s="526">
        <f t="shared" si="6"/>
        <v>0</v>
      </c>
      <c r="P93" s="526">
        <f t="shared" si="7"/>
        <v>0</v>
      </c>
      <c r="Q93" s="526">
        <f t="shared" si="8"/>
        <v>0</v>
      </c>
      <c r="R93" s="526">
        <f t="shared" si="9"/>
        <v>0</v>
      </c>
      <c r="S93" s="526">
        <f t="shared" si="10"/>
        <v>0</v>
      </c>
    </row>
    <row r="94" spans="1:19" x14ac:dyDescent="0.25">
      <c r="A94" s="297">
        <f t="shared" si="11"/>
        <v>80</v>
      </c>
      <c r="B94" s="501"/>
      <c r="C94" s="515"/>
      <c r="D94" s="297"/>
      <c r="E94" s="505"/>
      <c r="F94" s="417">
        <f>ROUND(IF('11. Type 1 Emp 2020 FTE'!$I$12=1,SUM(I94:M94),0),1)</f>
        <v>0</v>
      </c>
      <c r="G94" s="417">
        <f>ROUND(IF('11. Type 1 Emp 2020 FTE'!$I$12=2,SUM(O94:S94),0),1)</f>
        <v>0</v>
      </c>
      <c r="I94" s="526">
        <f>IF('1. General Input'!$D$33="X",IF('17. FTE Safe Harbor 2 Step 2'!E94&lt;40,'17. FTE Safe Harbor 2 Step 2'!E94/40,1),0)</f>
        <v>0</v>
      </c>
      <c r="J94" s="526">
        <f>IF('1. General Input'!$D$34="X",IF('17. FTE Safe Harbor 2 Step 2'!E94&lt;80,'17. FTE Safe Harbor 2 Step 2'!E94/80,1),0)</f>
        <v>0</v>
      </c>
      <c r="K94" s="526">
        <f>IF('1. General Input'!$D$35="X",IF('17. FTE Safe Harbor 2 Step 2'!E94*24&lt;2080,'17. FTE Safe Harbor 2 Step 2'!E94*24/2080,1),0)</f>
        <v>0</v>
      </c>
      <c r="L94" s="526">
        <f>IF('1. General Input'!$D$36="X",IF('17. FTE Safe Harbor 2 Step 2'!E94*12&lt;2080,'17. FTE Safe Harbor 2 Step 2'!E94*12/2080,1),0)</f>
        <v>0</v>
      </c>
      <c r="M94" s="538">
        <f>IF('1. General Input'!$D$37="X",IF('17. FTE Safe Harbor 2 Step 2'!E94*365/$F$12&lt;2080,E94*365/$F$12/2080,1),0)</f>
        <v>0</v>
      </c>
      <c r="O94" s="526">
        <f t="shared" si="6"/>
        <v>0</v>
      </c>
      <c r="P94" s="526">
        <f t="shared" si="7"/>
        <v>0</v>
      </c>
      <c r="Q94" s="526">
        <f t="shared" si="8"/>
        <v>0</v>
      </c>
      <c r="R94" s="526">
        <f t="shared" si="9"/>
        <v>0</v>
      </c>
      <c r="S94" s="526">
        <f t="shared" si="10"/>
        <v>0</v>
      </c>
    </row>
    <row r="95" spans="1:19" x14ac:dyDescent="0.25">
      <c r="A95" s="297">
        <f t="shared" si="11"/>
        <v>81</v>
      </c>
      <c r="B95" s="501"/>
      <c r="C95" s="515"/>
      <c r="D95" s="297"/>
      <c r="E95" s="505"/>
      <c r="F95" s="417">
        <f>ROUND(IF('11. Type 1 Emp 2020 FTE'!$I$12=1,SUM(I95:M95),0),1)</f>
        <v>0</v>
      </c>
      <c r="G95" s="417">
        <f>ROUND(IF('11. Type 1 Emp 2020 FTE'!$I$12=2,SUM(O95:S95),0),1)</f>
        <v>0</v>
      </c>
      <c r="I95" s="526">
        <f>IF('1. General Input'!$D$33="X",IF('17. FTE Safe Harbor 2 Step 2'!E95&lt;40,'17. FTE Safe Harbor 2 Step 2'!E95/40,1),0)</f>
        <v>0</v>
      </c>
      <c r="J95" s="526">
        <f>IF('1. General Input'!$D$34="X",IF('17. FTE Safe Harbor 2 Step 2'!E95&lt;80,'17. FTE Safe Harbor 2 Step 2'!E95/80,1),0)</f>
        <v>0</v>
      </c>
      <c r="K95" s="526">
        <f>IF('1. General Input'!$D$35="X",IF('17. FTE Safe Harbor 2 Step 2'!E95*24&lt;2080,'17. FTE Safe Harbor 2 Step 2'!E95*24/2080,1),0)</f>
        <v>0</v>
      </c>
      <c r="L95" s="526">
        <f>IF('1. General Input'!$D$36="X",IF('17. FTE Safe Harbor 2 Step 2'!E95*12&lt;2080,'17. FTE Safe Harbor 2 Step 2'!E95*12/2080,1),0)</f>
        <v>0</v>
      </c>
      <c r="M95" s="538">
        <f>IF('1. General Input'!$D$37="X",IF('17. FTE Safe Harbor 2 Step 2'!E95*365/$F$12&lt;2080,E95*365/$F$12/2080,1),0)</f>
        <v>0</v>
      </c>
      <c r="O95" s="526">
        <f t="shared" si="6"/>
        <v>0</v>
      </c>
      <c r="P95" s="526">
        <f t="shared" si="7"/>
        <v>0</v>
      </c>
      <c r="Q95" s="526">
        <f t="shared" si="8"/>
        <v>0</v>
      </c>
      <c r="R95" s="526">
        <f t="shared" si="9"/>
        <v>0</v>
      </c>
      <c r="S95" s="526">
        <f t="shared" si="10"/>
        <v>0</v>
      </c>
    </row>
    <row r="96" spans="1:19" x14ac:dyDescent="0.25">
      <c r="A96" s="297">
        <f t="shared" si="11"/>
        <v>82</v>
      </c>
      <c r="B96" s="501"/>
      <c r="C96" s="515"/>
      <c r="D96" s="297"/>
      <c r="E96" s="505"/>
      <c r="F96" s="417">
        <f>ROUND(IF('11. Type 1 Emp 2020 FTE'!$I$12=1,SUM(I96:M96),0),1)</f>
        <v>0</v>
      </c>
      <c r="G96" s="417">
        <f>ROUND(IF('11. Type 1 Emp 2020 FTE'!$I$12=2,SUM(O96:S96),0),1)</f>
        <v>0</v>
      </c>
      <c r="I96" s="526">
        <f>IF('1. General Input'!$D$33="X",IF('17. FTE Safe Harbor 2 Step 2'!E96&lt;40,'17. FTE Safe Harbor 2 Step 2'!E96/40,1),0)</f>
        <v>0</v>
      </c>
      <c r="J96" s="526">
        <f>IF('1. General Input'!$D$34="X",IF('17. FTE Safe Harbor 2 Step 2'!E96&lt;80,'17. FTE Safe Harbor 2 Step 2'!E96/80,1),0)</f>
        <v>0</v>
      </c>
      <c r="K96" s="526">
        <f>IF('1. General Input'!$D$35="X",IF('17. FTE Safe Harbor 2 Step 2'!E96*24&lt;2080,'17. FTE Safe Harbor 2 Step 2'!E96*24/2080,1),0)</f>
        <v>0</v>
      </c>
      <c r="L96" s="526">
        <f>IF('1. General Input'!$D$36="X",IF('17. FTE Safe Harbor 2 Step 2'!E96*12&lt;2080,'17. FTE Safe Harbor 2 Step 2'!E96*12/2080,1),0)</f>
        <v>0</v>
      </c>
      <c r="M96" s="538">
        <f>IF('1. General Input'!$D$37="X",IF('17. FTE Safe Harbor 2 Step 2'!E96*365/$F$12&lt;2080,E96*365/$F$12/2080,1),0)</f>
        <v>0</v>
      </c>
      <c r="O96" s="526">
        <f t="shared" si="6"/>
        <v>0</v>
      </c>
      <c r="P96" s="526">
        <f t="shared" si="7"/>
        <v>0</v>
      </c>
      <c r="Q96" s="526">
        <f t="shared" si="8"/>
        <v>0</v>
      </c>
      <c r="R96" s="526">
        <f t="shared" si="9"/>
        <v>0</v>
      </c>
      <c r="S96" s="526">
        <f t="shared" si="10"/>
        <v>0</v>
      </c>
    </row>
    <row r="97" spans="1:19" x14ac:dyDescent="0.25">
      <c r="A97" s="297">
        <f t="shared" si="11"/>
        <v>83</v>
      </c>
      <c r="B97" s="501"/>
      <c r="C97" s="515"/>
      <c r="D97" s="297"/>
      <c r="E97" s="505"/>
      <c r="F97" s="417">
        <f>ROUND(IF('11. Type 1 Emp 2020 FTE'!$I$12=1,SUM(I97:M97),0),1)</f>
        <v>0</v>
      </c>
      <c r="G97" s="417">
        <f>ROUND(IF('11. Type 1 Emp 2020 FTE'!$I$12=2,SUM(O97:S97),0),1)</f>
        <v>0</v>
      </c>
      <c r="I97" s="526">
        <f>IF('1. General Input'!$D$33="X",IF('17. FTE Safe Harbor 2 Step 2'!E97&lt;40,'17. FTE Safe Harbor 2 Step 2'!E97/40,1),0)</f>
        <v>0</v>
      </c>
      <c r="J97" s="526">
        <f>IF('1. General Input'!$D$34="X",IF('17. FTE Safe Harbor 2 Step 2'!E97&lt;80,'17. FTE Safe Harbor 2 Step 2'!E97/80,1),0)</f>
        <v>0</v>
      </c>
      <c r="K97" s="526">
        <f>IF('1. General Input'!$D$35="X",IF('17. FTE Safe Harbor 2 Step 2'!E97*24&lt;2080,'17. FTE Safe Harbor 2 Step 2'!E97*24/2080,1),0)</f>
        <v>0</v>
      </c>
      <c r="L97" s="526">
        <f>IF('1. General Input'!$D$36="X",IF('17. FTE Safe Harbor 2 Step 2'!E97*12&lt;2080,'17. FTE Safe Harbor 2 Step 2'!E97*12/2080,1),0)</f>
        <v>0</v>
      </c>
      <c r="M97" s="538">
        <f>IF('1. General Input'!$D$37="X",IF('17. FTE Safe Harbor 2 Step 2'!E97*365/$F$12&lt;2080,E97*365/$F$12/2080,1),0)</f>
        <v>0</v>
      </c>
      <c r="O97" s="526">
        <f t="shared" si="6"/>
        <v>0</v>
      </c>
      <c r="P97" s="526">
        <f t="shared" si="7"/>
        <v>0</v>
      </c>
      <c r="Q97" s="526">
        <f t="shared" si="8"/>
        <v>0</v>
      </c>
      <c r="R97" s="526">
        <f t="shared" si="9"/>
        <v>0</v>
      </c>
      <c r="S97" s="526">
        <f t="shared" si="10"/>
        <v>0</v>
      </c>
    </row>
    <row r="98" spans="1:19" x14ac:dyDescent="0.25">
      <c r="A98" s="297">
        <f t="shared" si="11"/>
        <v>84</v>
      </c>
      <c r="B98" s="501"/>
      <c r="C98" s="515"/>
      <c r="D98" s="297"/>
      <c r="E98" s="505"/>
      <c r="F98" s="417">
        <f>ROUND(IF('11. Type 1 Emp 2020 FTE'!$I$12=1,SUM(I98:M98),0),1)</f>
        <v>0</v>
      </c>
      <c r="G98" s="417">
        <f>ROUND(IF('11. Type 1 Emp 2020 FTE'!$I$12=2,SUM(O98:S98),0),1)</f>
        <v>0</v>
      </c>
      <c r="I98" s="526">
        <f>IF('1. General Input'!$D$33="X",IF('17. FTE Safe Harbor 2 Step 2'!E98&lt;40,'17. FTE Safe Harbor 2 Step 2'!E98/40,1),0)</f>
        <v>0</v>
      </c>
      <c r="J98" s="526">
        <f>IF('1. General Input'!$D$34="X",IF('17. FTE Safe Harbor 2 Step 2'!E98&lt;80,'17. FTE Safe Harbor 2 Step 2'!E98/80,1),0)</f>
        <v>0</v>
      </c>
      <c r="K98" s="526">
        <f>IF('1. General Input'!$D$35="X",IF('17. FTE Safe Harbor 2 Step 2'!E98*24&lt;2080,'17. FTE Safe Harbor 2 Step 2'!E98*24/2080,1),0)</f>
        <v>0</v>
      </c>
      <c r="L98" s="526">
        <f>IF('1. General Input'!$D$36="X",IF('17. FTE Safe Harbor 2 Step 2'!E98*12&lt;2080,'17. FTE Safe Harbor 2 Step 2'!E98*12/2080,1),0)</f>
        <v>0</v>
      </c>
      <c r="M98" s="538">
        <f>IF('1. General Input'!$D$37="X",IF('17. FTE Safe Harbor 2 Step 2'!E98*365/$F$12&lt;2080,E98*365/$F$12/2080,1),0)</f>
        <v>0</v>
      </c>
      <c r="O98" s="526">
        <f t="shared" si="6"/>
        <v>0</v>
      </c>
      <c r="P98" s="526">
        <f t="shared" si="7"/>
        <v>0</v>
      </c>
      <c r="Q98" s="526">
        <f t="shared" si="8"/>
        <v>0</v>
      </c>
      <c r="R98" s="526">
        <f t="shared" si="9"/>
        <v>0</v>
      </c>
      <c r="S98" s="526">
        <f t="shared" si="10"/>
        <v>0</v>
      </c>
    </row>
    <row r="99" spans="1:19" x14ac:dyDescent="0.25">
      <c r="A99" s="297">
        <f t="shared" si="11"/>
        <v>85</v>
      </c>
      <c r="B99" s="501"/>
      <c r="C99" s="515"/>
      <c r="D99" s="297"/>
      <c r="E99" s="505"/>
      <c r="F99" s="417">
        <f>ROUND(IF('11. Type 1 Emp 2020 FTE'!$I$12=1,SUM(I99:M99),0),1)</f>
        <v>0</v>
      </c>
      <c r="G99" s="417">
        <f>ROUND(IF('11. Type 1 Emp 2020 FTE'!$I$12=2,SUM(O99:S99),0),1)</f>
        <v>0</v>
      </c>
      <c r="I99" s="526">
        <f>IF('1. General Input'!$D$33="X",IF('17. FTE Safe Harbor 2 Step 2'!E99&lt;40,'17. FTE Safe Harbor 2 Step 2'!E99/40,1),0)</f>
        <v>0</v>
      </c>
      <c r="J99" s="526">
        <f>IF('1. General Input'!$D$34="X",IF('17. FTE Safe Harbor 2 Step 2'!E99&lt;80,'17. FTE Safe Harbor 2 Step 2'!E99/80,1),0)</f>
        <v>0</v>
      </c>
      <c r="K99" s="526">
        <f>IF('1. General Input'!$D$35="X",IF('17. FTE Safe Harbor 2 Step 2'!E99*24&lt;2080,'17. FTE Safe Harbor 2 Step 2'!E99*24/2080,1),0)</f>
        <v>0</v>
      </c>
      <c r="L99" s="526">
        <f>IF('1. General Input'!$D$36="X",IF('17. FTE Safe Harbor 2 Step 2'!E99*12&lt;2080,'17. FTE Safe Harbor 2 Step 2'!E99*12/2080,1),0)</f>
        <v>0</v>
      </c>
      <c r="M99" s="538">
        <f>IF('1. General Input'!$D$37="X",IF('17. FTE Safe Harbor 2 Step 2'!E99*365/$F$12&lt;2080,E99*365/$F$12/2080,1),0)</f>
        <v>0</v>
      </c>
      <c r="O99" s="526">
        <f t="shared" si="6"/>
        <v>0</v>
      </c>
      <c r="P99" s="526">
        <f t="shared" si="7"/>
        <v>0</v>
      </c>
      <c r="Q99" s="526">
        <f t="shared" si="8"/>
        <v>0</v>
      </c>
      <c r="R99" s="526">
        <f t="shared" si="9"/>
        <v>0</v>
      </c>
      <c r="S99" s="526">
        <f t="shared" si="10"/>
        <v>0</v>
      </c>
    </row>
    <row r="100" spans="1:19" x14ac:dyDescent="0.25">
      <c r="A100" s="297">
        <f t="shared" si="11"/>
        <v>86</v>
      </c>
      <c r="B100" s="501"/>
      <c r="C100" s="515"/>
      <c r="D100" s="297"/>
      <c r="E100" s="505"/>
      <c r="F100" s="417">
        <f>ROUND(IF('11. Type 1 Emp 2020 FTE'!$I$12=1,SUM(I100:M100),0),1)</f>
        <v>0</v>
      </c>
      <c r="G100" s="417">
        <f>ROUND(IF('11. Type 1 Emp 2020 FTE'!$I$12=2,SUM(O100:S100),0),1)</f>
        <v>0</v>
      </c>
      <c r="I100" s="526">
        <f>IF('1. General Input'!$D$33="X",IF('17. FTE Safe Harbor 2 Step 2'!E100&lt;40,'17. FTE Safe Harbor 2 Step 2'!E100/40,1),0)</f>
        <v>0</v>
      </c>
      <c r="J100" s="526">
        <f>IF('1. General Input'!$D$34="X",IF('17. FTE Safe Harbor 2 Step 2'!E100&lt;80,'17. FTE Safe Harbor 2 Step 2'!E100/80,1),0)</f>
        <v>0</v>
      </c>
      <c r="K100" s="526">
        <f>IF('1. General Input'!$D$35="X",IF('17. FTE Safe Harbor 2 Step 2'!E100*24&lt;2080,'17. FTE Safe Harbor 2 Step 2'!E100*24/2080,1),0)</f>
        <v>0</v>
      </c>
      <c r="L100" s="526">
        <f>IF('1. General Input'!$D$36="X",IF('17. FTE Safe Harbor 2 Step 2'!E100*12&lt;2080,'17. FTE Safe Harbor 2 Step 2'!E100*12/2080,1),0)</f>
        <v>0</v>
      </c>
      <c r="M100" s="538">
        <f>IF('1. General Input'!$D$37="X",IF('17. FTE Safe Harbor 2 Step 2'!E100*365/$F$12&lt;2080,E100*365/$F$12/2080,1),0)</f>
        <v>0</v>
      </c>
      <c r="O100" s="526">
        <f t="shared" si="6"/>
        <v>0</v>
      </c>
      <c r="P100" s="526">
        <f t="shared" si="7"/>
        <v>0</v>
      </c>
      <c r="Q100" s="526">
        <f t="shared" si="8"/>
        <v>0</v>
      </c>
      <c r="R100" s="526">
        <f t="shared" si="9"/>
        <v>0</v>
      </c>
      <c r="S100" s="526">
        <f t="shared" si="10"/>
        <v>0</v>
      </c>
    </row>
    <row r="101" spans="1:19" x14ac:dyDescent="0.25">
      <c r="A101" s="297">
        <f t="shared" si="11"/>
        <v>87</v>
      </c>
      <c r="B101" s="501"/>
      <c r="C101" s="515"/>
      <c r="D101" s="297"/>
      <c r="E101" s="505"/>
      <c r="F101" s="417">
        <f>ROUND(IF('11. Type 1 Emp 2020 FTE'!$I$12=1,SUM(I101:M101),0),1)</f>
        <v>0</v>
      </c>
      <c r="G101" s="417">
        <f>ROUND(IF('11. Type 1 Emp 2020 FTE'!$I$12=2,SUM(O101:S101),0),1)</f>
        <v>0</v>
      </c>
      <c r="I101" s="526">
        <f>IF('1. General Input'!$D$33="X",IF('17. FTE Safe Harbor 2 Step 2'!E101&lt;40,'17. FTE Safe Harbor 2 Step 2'!E101/40,1),0)</f>
        <v>0</v>
      </c>
      <c r="J101" s="526">
        <f>IF('1. General Input'!$D$34="X",IF('17. FTE Safe Harbor 2 Step 2'!E101&lt;80,'17. FTE Safe Harbor 2 Step 2'!E101/80,1),0)</f>
        <v>0</v>
      </c>
      <c r="K101" s="526">
        <f>IF('1. General Input'!$D$35="X",IF('17. FTE Safe Harbor 2 Step 2'!E101*24&lt;2080,'17. FTE Safe Harbor 2 Step 2'!E101*24/2080,1),0)</f>
        <v>0</v>
      </c>
      <c r="L101" s="526">
        <f>IF('1. General Input'!$D$36="X",IF('17. FTE Safe Harbor 2 Step 2'!E101*12&lt;2080,'17. FTE Safe Harbor 2 Step 2'!E101*12/2080,1),0)</f>
        <v>0</v>
      </c>
      <c r="M101" s="538">
        <f>IF('1. General Input'!$D$37="X",IF('17. FTE Safe Harbor 2 Step 2'!E101*365/$F$12&lt;2080,E101*365/$F$12/2080,1),0)</f>
        <v>0</v>
      </c>
      <c r="O101" s="526">
        <f t="shared" si="6"/>
        <v>0</v>
      </c>
      <c r="P101" s="526">
        <f t="shared" si="7"/>
        <v>0</v>
      </c>
      <c r="Q101" s="526">
        <f t="shared" si="8"/>
        <v>0</v>
      </c>
      <c r="R101" s="526">
        <f t="shared" si="9"/>
        <v>0</v>
      </c>
      <c r="S101" s="526">
        <f t="shared" si="10"/>
        <v>0</v>
      </c>
    </row>
    <row r="102" spans="1:19" x14ac:dyDescent="0.25">
      <c r="A102" s="297">
        <f t="shared" si="11"/>
        <v>88</v>
      </c>
      <c r="B102" s="501"/>
      <c r="C102" s="515"/>
      <c r="D102" s="297"/>
      <c r="E102" s="505"/>
      <c r="F102" s="417">
        <f>ROUND(IF('11. Type 1 Emp 2020 FTE'!$I$12=1,SUM(I102:M102),0),1)</f>
        <v>0</v>
      </c>
      <c r="G102" s="417">
        <f>ROUND(IF('11. Type 1 Emp 2020 FTE'!$I$12=2,SUM(O102:S102),0),1)</f>
        <v>0</v>
      </c>
      <c r="I102" s="526">
        <f>IF('1. General Input'!$D$33="X",IF('17. FTE Safe Harbor 2 Step 2'!E102&lt;40,'17. FTE Safe Harbor 2 Step 2'!E102/40,1),0)</f>
        <v>0</v>
      </c>
      <c r="J102" s="526">
        <f>IF('1. General Input'!$D$34="X",IF('17. FTE Safe Harbor 2 Step 2'!E102&lt;80,'17. FTE Safe Harbor 2 Step 2'!E102/80,1),0)</f>
        <v>0</v>
      </c>
      <c r="K102" s="526">
        <f>IF('1. General Input'!$D$35="X",IF('17. FTE Safe Harbor 2 Step 2'!E102*24&lt;2080,'17. FTE Safe Harbor 2 Step 2'!E102*24/2080,1),0)</f>
        <v>0</v>
      </c>
      <c r="L102" s="526">
        <f>IF('1. General Input'!$D$36="X",IF('17. FTE Safe Harbor 2 Step 2'!E102*12&lt;2080,'17. FTE Safe Harbor 2 Step 2'!E102*12/2080,1),0)</f>
        <v>0</v>
      </c>
      <c r="M102" s="538">
        <f>IF('1. General Input'!$D$37="X",IF('17. FTE Safe Harbor 2 Step 2'!E102*365/$F$12&lt;2080,E102*365/$F$12/2080,1),0)</f>
        <v>0</v>
      </c>
      <c r="O102" s="526">
        <f t="shared" si="6"/>
        <v>0</v>
      </c>
      <c r="P102" s="526">
        <f t="shared" si="7"/>
        <v>0</v>
      </c>
      <c r="Q102" s="526">
        <f t="shared" si="8"/>
        <v>0</v>
      </c>
      <c r="R102" s="526">
        <f t="shared" si="9"/>
        <v>0</v>
      </c>
      <c r="S102" s="526">
        <f t="shared" si="10"/>
        <v>0</v>
      </c>
    </row>
    <row r="103" spans="1:19" x14ac:dyDescent="0.25">
      <c r="A103" s="297">
        <f t="shared" si="11"/>
        <v>89</v>
      </c>
      <c r="B103" s="501"/>
      <c r="C103" s="515"/>
      <c r="D103" s="297"/>
      <c r="E103" s="505"/>
      <c r="F103" s="417">
        <f>ROUND(IF('11. Type 1 Emp 2020 FTE'!$I$12=1,SUM(I103:M103),0),1)</f>
        <v>0</v>
      </c>
      <c r="G103" s="417">
        <f>ROUND(IF('11. Type 1 Emp 2020 FTE'!$I$12=2,SUM(O103:S103),0),1)</f>
        <v>0</v>
      </c>
      <c r="I103" s="526">
        <f>IF('1. General Input'!$D$33="X",IF('17. FTE Safe Harbor 2 Step 2'!E103&lt;40,'17. FTE Safe Harbor 2 Step 2'!E103/40,1),0)</f>
        <v>0</v>
      </c>
      <c r="J103" s="526">
        <f>IF('1. General Input'!$D$34="X",IF('17. FTE Safe Harbor 2 Step 2'!E103&lt;80,'17. FTE Safe Harbor 2 Step 2'!E103/80,1),0)</f>
        <v>0</v>
      </c>
      <c r="K103" s="526">
        <f>IF('1. General Input'!$D$35="X",IF('17. FTE Safe Harbor 2 Step 2'!E103*24&lt;2080,'17. FTE Safe Harbor 2 Step 2'!E103*24/2080,1),0)</f>
        <v>0</v>
      </c>
      <c r="L103" s="526">
        <f>IF('1. General Input'!$D$36="X",IF('17. FTE Safe Harbor 2 Step 2'!E103*12&lt;2080,'17. FTE Safe Harbor 2 Step 2'!E103*12/2080,1),0)</f>
        <v>0</v>
      </c>
      <c r="M103" s="538">
        <f>IF('1. General Input'!$D$37="X",IF('17. FTE Safe Harbor 2 Step 2'!E103*365/$F$12&lt;2080,E103*365/$F$12/2080,1),0)</f>
        <v>0</v>
      </c>
      <c r="O103" s="526">
        <f t="shared" si="6"/>
        <v>0</v>
      </c>
      <c r="P103" s="526">
        <f t="shared" si="7"/>
        <v>0</v>
      </c>
      <c r="Q103" s="526">
        <f t="shared" si="8"/>
        <v>0</v>
      </c>
      <c r="R103" s="526">
        <f t="shared" si="9"/>
        <v>0</v>
      </c>
      <c r="S103" s="526">
        <f t="shared" si="10"/>
        <v>0</v>
      </c>
    </row>
    <row r="104" spans="1:19" x14ac:dyDescent="0.25">
      <c r="A104" s="297">
        <f t="shared" si="11"/>
        <v>90</v>
      </c>
      <c r="B104" s="501"/>
      <c r="C104" s="515"/>
      <c r="D104" s="297"/>
      <c r="E104" s="505"/>
      <c r="F104" s="417">
        <f>ROUND(IF('11. Type 1 Emp 2020 FTE'!$I$12=1,SUM(I104:M104),0),1)</f>
        <v>0</v>
      </c>
      <c r="G104" s="417">
        <f>ROUND(IF('11. Type 1 Emp 2020 FTE'!$I$12=2,SUM(O104:S104),0),1)</f>
        <v>0</v>
      </c>
      <c r="I104" s="526">
        <f>IF('1. General Input'!$D$33="X",IF('17. FTE Safe Harbor 2 Step 2'!E104&lt;40,'17. FTE Safe Harbor 2 Step 2'!E104/40,1),0)</f>
        <v>0</v>
      </c>
      <c r="J104" s="526">
        <f>IF('1. General Input'!$D$34="X",IF('17. FTE Safe Harbor 2 Step 2'!E104&lt;80,'17. FTE Safe Harbor 2 Step 2'!E104/80,1),0)</f>
        <v>0</v>
      </c>
      <c r="K104" s="526">
        <f>IF('1. General Input'!$D$35="X",IF('17. FTE Safe Harbor 2 Step 2'!E104*24&lt;2080,'17. FTE Safe Harbor 2 Step 2'!E104*24/2080,1),0)</f>
        <v>0</v>
      </c>
      <c r="L104" s="526">
        <f>IF('1. General Input'!$D$36="X",IF('17. FTE Safe Harbor 2 Step 2'!E104*12&lt;2080,'17. FTE Safe Harbor 2 Step 2'!E104*12/2080,1),0)</f>
        <v>0</v>
      </c>
      <c r="M104" s="538">
        <f>IF('1. General Input'!$D$37="X",IF('17. FTE Safe Harbor 2 Step 2'!E104*365/$F$12&lt;2080,E104*365/$F$12/2080,1),0)</f>
        <v>0</v>
      </c>
      <c r="O104" s="526">
        <f t="shared" si="6"/>
        <v>0</v>
      </c>
      <c r="P104" s="526">
        <f t="shared" si="7"/>
        <v>0</v>
      </c>
      <c r="Q104" s="526">
        <f t="shared" si="8"/>
        <v>0</v>
      </c>
      <c r="R104" s="526">
        <f t="shared" si="9"/>
        <v>0</v>
      </c>
      <c r="S104" s="526">
        <f t="shared" si="10"/>
        <v>0</v>
      </c>
    </row>
    <row r="105" spans="1:19" x14ac:dyDescent="0.25">
      <c r="A105" s="297">
        <f t="shared" si="11"/>
        <v>91</v>
      </c>
      <c r="B105" s="501"/>
      <c r="C105" s="515"/>
      <c r="D105" s="297"/>
      <c r="E105" s="505"/>
      <c r="F105" s="417">
        <f>ROUND(IF('11. Type 1 Emp 2020 FTE'!$I$12=1,SUM(I105:M105),0),1)</f>
        <v>0</v>
      </c>
      <c r="G105" s="417">
        <f>ROUND(IF('11. Type 1 Emp 2020 FTE'!$I$12=2,SUM(O105:S105),0),1)</f>
        <v>0</v>
      </c>
      <c r="I105" s="526">
        <f>IF('1. General Input'!$D$33="X",IF('17. FTE Safe Harbor 2 Step 2'!E105&lt;40,'17. FTE Safe Harbor 2 Step 2'!E105/40,1),0)</f>
        <v>0</v>
      </c>
      <c r="J105" s="526">
        <f>IF('1. General Input'!$D$34="X",IF('17. FTE Safe Harbor 2 Step 2'!E105&lt;80,'17. FTE Safe Harbor 2 Step 2'!E105/80,1),0)</f>
        <v>0</v>
      </c>
      <c r="K105" s="526">
        <f>IF('1. General Input'!$D$35="X",IF('17. FTE Safe Harbor 2 Step 2'!E105*24&lt;2080,'17. FTE Safe Harbor 2 Step 2'!E105*24/2080,1),0)</f>
        <v>0</v>
      </c>
      <c r="L105" s="526">
        <f>IF('1. General Input'!$D$36="X",IF('17. FTE Safe Harbor 2 Step 2'!E105*12&lt;2080,'17. FTE Safe Harbor 2 Step 2'!E105*12/2080,1),0)</f>
        <v>0</v>
      </c>
      <c r="M105" s="538">
        <f>IF('1. General Input'!$D$37="X",IF('17. FTE Safe Harbor 2 Step 2'!E105*365/$F$12&lt;2080,E105*365/$F$12/2080,1),0)</f>
        <v>0</v>
      </c>
      <c r="O105" s="526">
        <f t="shared" si="6"/>
        <v>0</v>
      </c>
      <c r="P105" s="526">
        <f t="shared" si="7"/>
        <v>0</v>
      </c>
      <c r="Q105" s="526">
        <f t="shared" si="8"/>
        <v>0</v>
      </c>
      <c r="R105" s="526">
        <f t="shared" si="9"/>
        <v>0</v>
      </c>
      <c r="S105" s="526">
        <f t="shared" si="10"/>
        <v>0</v>
      </c>
    </row>
    <row r="106" spans="1:19" x14ac:dyDescent="0.25">
      <c r="A106" s="297">
        <f t="shared" si="11"/>
        <v>92</v>
      </c>
      <c r="B106" s="501"/>
      <c r="C106" s="515"/>
      <c r="D106" s="297"/>
      <c r="E106" s="505"/>
      <c r="F106" s="417">
        <f>ROUND(IF('11. Type 1 Emp 2020 FTE'!$I$12=1,SUM(I106:M106),0),1)</f>
        <v>0</v>
      </c>
      <c r="G106" s="417">
        <f>ROUND(IF('11. Type 1 Emp 2020 FTE'!$I$12=2,SUM(O106:S106),0),1)</f>
        <v>0</v>
      </c>
      <c r="I106" s="526">
        <f>IF('1. General Input'!$D$33="X",IF('17. FTE Safe Harbor 2 Step 2'!E106&lt;40,'17. FTE Safe Harbor 2 Step 2'!E106/40,1),0)</f>
        <v>0</v>
      </c>
      <c r="J106" s="526">
        <f>IF('1. General Input'!$D$34="X",IF('17. FTE Safe Harbor 2 Step 2'!E106&lt;80,'17. FTE Safe Harbor 2 Step 2'!E106/80,1),0)</f>
        <v>0</v>
      </c>
      <c r="K106" s="526">
        <f>IF('1. General Input'!$D$35="X",IF('17. FTE Safe Harbor 2 Step 2'!E106*24&lt;2080,'17. FTE Safe Harbor 2 Step 2'!E106*24/2080,1),0)</f>
        <v>0</v>
      </c>
      <c r="L106" s="526">
        <f>IF('1. General Input'!$D$36="X",IF('17. FTE Safe Harbor 2 Step 2'!E106*12&lt;2080,'17. FTE Safe Harbor 2 Step 2'!E106*12/2080,1),0)</f>
        <v>0</v>
      </c>
      <c r="M106" s="538">
        <f>IF('1. General Input'!$D$37="X",IF('17. FTE Safe Harbor 2 Step 2'!E106*365/$F$12&lt;2080,E106*365/$F$12/2080,1),0)</f>
        <v>0</v>
      </c>
      <c r="O106" s="526">
        <f t="shared" si="6"/>
        <v>0</v>
      </c>
      <c r="P106" s="526">
        <f t="shared" si="7"/>
        <v>0</v>
      </c>
      <c r="Q106" s="526">
        <f t="shared" si="8"/>
        <v>0</v>
      </c>
      <c r="R106" s="526">
        <f t="shared" si="9"/>
        <v>0</v>
      </c>
      <c r="S106" s="526">
        <f t="shared" si="10"/>
        <v>0</v>
      </c>
    </row>
    <row r="107" spans="1:19" x14ac:dyDescent="0.25">
      <c r="A107" s="297">
        <f t="shared" si="11"/>
        <v>93</v>
      </c>
      <c r="B107" s="501"/>
      <c r="C107" s="515"/>
      <c r="D107" s="297"/>
      <c r="E107" s="505"/>
      <c r="F107" s="417">
        <f>ROUND(IF('11. Type 1 Emp 2020 FTE'!$I$12=1,SUM(I107:M107),0),1)</f>
        <v>0</v>
      </c>
      <c r="G107" s="417">
        <f>ROUND(IF('11. Type 1 Emp 2020 FTE'!$I$12=2,SUM(O107:S107),0),1)</f>
        <v>0</v>
      </c>
      <c r="I107" s="526">
        <f>IF('1. General Input'!$D$33="X",IF('17. FTE Safe Harbor 2 Step 2'!E107&lt;40,'17. FTE Safe Harbor 2 Step 2'!E107/40,1),0)</f>
        <v>0</v>
      </c>
      <c r="J107" s="526">
        <f>IF('1. General Input'!$D$34="X",IF('17. FTE Safe Harbor 2 Step 2'!E107&lt;80,'17. FTE Safe Harbor 2 Step 2'!E107/80,1),0)</f>
        <v>0</v>
      </c>
      <c r="K107" s="526">
        <f>IF('1. General Input'!$D$35="X",IF('17. FTE Safe Harbor 2 Step 2'!E107*24&lt;2080,'17. FTE Safe Harbor 2 Step 2'!E107*24/2080,1),0)</f>
        <v>0</v>
      </c>
      <c r="L107" s="526">
        <f>IF('1. General Input'!$D$36="X",IF('17. FTE Safe Harbor 2 Step 2'!E107*12&lt;2080,'17. FTE Safe Harbor 2 Step 2'!E107*12/2080,1),0)</f>
        <v>0</v>
      </c>
      <c r="M107" s="538">
        <f>IF('1. General Input'!$D$37="X",IF('17. FTE Safe Harbor 2 Step 2'!E107*365/$F$12&lt;2080,E107*365/$F$12/2080,1),0)</f>
        <v>0</v>
      </c>
      <c r="O107" s="526">
        <f t="shared" si="6"/>
        <v>0</v>
      </c>
      <c r="P107" s="526">
        <f t="shared" si="7"/>
        <v>0</v>
      </c>
      <c r="Q107" s="526">
        <f t="shared" si="8"/>
        <v>0</v>
      </c>
      <c r="R107" s="526">
        <f t="shared" si="9"/>
        <v>0</v>
      </c>
      <c r="S107" s="526">
        <f t="shared" si="10"/>
        <v>0</v>
      </c>
    </row>
    <row r="108" spans="1:19" x14ac:dyDescent="0.25">
      <c r="A108" s="297">
        <f t="shared" si="11"/>
        <v>94</v>
      </c>
      <c r="B108" s="501"/>
      <c r="C108" s="515"/>
      <c r="D108" s="297"/>
      <c r="E108" s="505"/>
      <c r="F108" s="417">
        <f>ROUND(IF('11. Type 1 Emp 2020 FTE'!$I$12=1,SUM(I108:M108),0),1)</f>
        <v>0</v>
      </c>
      <c r="G108" s="417">
        <f>ROUND(IF('11. Type 1 Emp 2020 FTE'!$I$12=2,SUM(O108:S108),0),1)</f>
        <v>0</v>
      </c>
      <c r="I108" s="526">
        <f>IF('1. General Input'!$D$33="X",IF('17. FTE Safe Harbor 2 Step 2'!E108&lt;40,'17. FTE Safe Harbor 2 Step 2'!E108/40,1),0)</f>
        <v>0</v>
      </c>
      <c r="J108" s="526">
        <f>IF('1. General Input'!$D$34="X",IF('17. FTE Safe Harbor 2 Step 2'!E108&lt;80,'17. FTE Safe Harbor 2 Step 2'!E108/80,1),0)</f>
        <v>0</v>
      </c>
      <c r="K108" s="526">
        <f>IF('1. General Input'!$D$35="X",IF('17. FTE Safe Harbor 2 Step 2'!E108*24&lt;2080,'17. FTE Safe Harbor 2 Step 2'!E108*24/2080,1),0)</f>
        <v>0</v>
      </c>
      <c r="L108" s="526">
        <f>IF('1. General Input'!$D$36="X",IF('17. FTE Safe Harbor 2 Step 2'!E108*12&lt;2080,'17. FTE Safe Harbor 2 Step 2'!E108*12/2080,1),0)</f>
        <v>0</v>
      </c>
      <c r="M108" s="538">
        <f>IF('1. General Input'!$D$37="X",IF('17. FTE Safe Harbor 2 Step 2'!E108*365/$F$12&lt;2080,E108*365/$F$12/2080,1),0)</f>
        <v>0</v>
      </c>
      <c r="O108" s="526">
        <f t="shared" si="6"/>
        <v>0</v>
      </c>
      <c r="P108" s="526">
        <f t="shared" si="7"/>
        <v>0</v>
      </c>
      <c r="Q108" s="526">
        <f t="shared" si="8"/>
        <v>0</v>
      </c>
      <c r="R108" s="526">
        <f t="shared" si="9"/>
        <v>0</v>
      </c>
      <c r="S108" s="526">
        <f t="shared" si="10"/>
        <v>0</v>
      </c>
    </row>
    <row r="109" spans="1:19" x14ac:dyDescent="0.25">
      <c r="A109" s="297">
        <f t="shared" si="11"/>
        <v>95</v>
      </c>
      <c r="B109" s="501"/>
      <c r="C109" s="515"/>
      <c r="D109" s="297"/>
      <c r="E109" s="505"/>
      <c r="F109" s="417">
        <f>ROUND(IF('11. Type 1 Emp 2020 FTE'!$I$12=1,SUM(I109:M109),0),1)</f>
        <v>0</v>
      </c>
      <c r="G109" s="417">
        <f>ROUND(IF('11. Type 1 Emp 2020 FTE'!$I$12=2,SUM(O109:S109),0),1)</f>
        <v>0</v>
      </c>
      <c r="I109" s="526">
        <f>IF('1. General Input'!$D$33="X",IF('17. FTE Safe Harbor 2 Step 2'!E109&lt;40,'17. FTE Safe Harbor 2 Step 2'!E109/40,1),0)</f>
        <v>0</v>
      </c>
      <c r="J109" s="526">
        <f>IF('1. General Input'!$D$34="X",IF('17. FTE Safe Harbor 2 Step 2'!E109&lt;80,'17. FTE Safe Harbor 2 Step 2'!E109/80,1),0)</f>
        <v>0</v>
      </c>
      <c r="K109" s="526">
        <f>IF('1. General Input'!$D$35="X",IF('17. FTE Safe Harbor 2 Step 2'!E109*24&lt;2080,'17. FTE Safe Harbor 2 Step 2'!E109*24/2080,1),0)</f>
        <v>0</v>
      </c>
      <c r="L109" s="526">
        <f>IF('1. General Input'!$D$36="X",IF('17. FTE Safe Harbor 2 Step 2'!E109*12&lt;2080,'17. FTE Safe Harbor 2 Step 2'!E109*12/2080,1),0)</f>
        <v>0</v>
      </c>
      <c r="M109" s="538">
        <f>IF('1. General Input'!$D$37="X",IF('17. FTE Safe Harbor 2 Step 2'!E109*365/$F$12&lt;2080,E109*365/$F$12/2080,1),0)</f>
        <v>0</v>
      </c>
      <c r="O109" s="526">
        <f t="shared" si="6"/>
        <v>0</v>
      </c>
      <c r="P109" s="526">
        <f t="shared" si="7"/>
        <v>0</v>
      </c>
      <c r="Q109" s="526">
        <f t="shared" si="8"/>
        <v>0</v>
      </c>
      <c r="R109" s="526">
        <f t="shared" si="9"/>
        <v>0</v>
      </c>
      <c r="S109" s="526">
        <f t="shared" si="10"/>
        <v>0</v>
      </c>
    </row>
    <row r="110" spans="1:19" x14ac:dyDescent="0.25">
      <c r="A110" s="297">
        <f t="shared" si="11"/>
        <v>96</v>
      </c>
      <c r="B110" s="501"/>
      <c r="C110" s="515"/>
      <c r="D110" s="297"/>
      <c r="E110" s="505"/>
      <c r="F110" s="417">
        <f>ROUND(IF('11. Type 1 Emp 2020 FTE'!$I$12=1,SUM(I110:M110),0),1)</f>
        <v>0</v>
      </c>
      <c r="G110" s="417">
        <f>ROUND(IF('11. Type 1 Emp 2020 FTE'!$I$12=2,SUM(O110:S110),0),1)</f>
        <v>0</v>
      </c>
      <c r="I110" s="526">
        <f>IF('1. General Input'!$D$33="X",IF('17. FTE Safe Harbor 2 Step 2'!E110&lt;40,'17. FTE Safe Harbor 2 Step 2'!E110/40,1),0)</f>
        <v>0</v>
      </c>
      <c r="J110" s="526">
        <f>IF('1. General Input'!$D$34="X",IF('17. FTE Safe Harbor 2 Step 2'!E110&lt;80,'17. FTE Safe Harbor 2 Step 2'!E110/80,1),0)</f>
        <v>0</v>
      </c>
      <c r="K110" s="526">
        <f>IF('1. General Input'!$D$35="X",IF('17. FTE Safe Harbor 2 Step 2'!E110*24&lt;2080,'17. FTE Safe Harbor 2 Step 2'!E110*24/2080,1),0)</f>
        <v>0</v>
      </c>
      <c r="L110" s="526">
        <f>IF('1. General Input'!$D$36="X",IF('17. FTE Safe Harbor 2 Step 2'!E110*12&lt;2080,'17. FTE Safe Harbor 2 Step 2'!E110*12/2080,1),0)</f>
        <v>0</v>
      </c>
      <c r="M110" s="538">
        <f>IF('1. General Input'!$D$37="X",IF('17. FTE Safe Harbor 2 Step 2'!E110*365/$F$12&lt;2080,E110*365/$F$12/2080,1),0)</f>
        <v>0</v>
      </c>
      <c r="O110" s="526">
        <f t="shared" si="6"/>
        <v>0</v>
      </c>
      <c r="P110" s="526">
        <f t="shared" si="7"/>
        <v>0</v>
      </c>
      <c r="Q110" s="526">
        <f t="shared" si="8"/>
        <v>0</v>
      </c>
      <c r="R110" s="526">
        <f t="shared" si="9"/>
        <v>0</v>
      </c>
      <c r="S110" s="526">
        <f t="shared" si="10"/>
        <v>0</v>
      </c>
    </row>
    <row r="111" spans="1:19" x14ac:dyDescent="0.25">
      <c r="A111" s="297">
        <f t="shared" si="11"/>
        <v>97</v>
      </c>
      <c r="B111" s="501"/>
      <c r="C111" s="515"/>
      <c r="D111" s="297"/>
      <c r="E111" s="505"/>
      <c r="F111" s="417">
        <f>ROUND(IF('11. Type 1 Emp 2020 FTE'!$I$12=1,SUM(I111:M111),0),1)</f>
        <v>0</v>
      </c>
      <c r="G111" s="417">
        <f>ROUND(IF('11. Type 1 Emp 2020 FTE'!$I$12=2,SUM(O111:S111),0),1)</f>
        <v>0</v>
      </c>
      <c r="I111" s="526">
        <f>IF('1. General Input'!$D$33="X",IF('17. FTE Safe Harbor 2 Step 2'!E111&lt;40,'17. FTE Safe Harbor 2 Step 2'!E111/40,1),0)</f>
        <v>0</v>
      </c>
      <c r="J111" s="526">
        <f>IF('1. General Input'!$D$34="X",IF('17. FTE Safe Harbor 2 Step 2'!E111&lt;80,'17. FTE Safe Harbor 2 Step 2'!E111/80,1),0)</f>
        <v>0</v>
      </c>
      <c r="K111" s="526">
        <f>IF('1. General Input'!$D$35="X",IF('17. FTE Safe Harbor 2 Step 2'!E111*24&lt;2080,'17. FTE Safe Harbor 2 Step 2'!E111*24/2080,1),0)</f>
        <v>0</v>
      </c>
      <c r="L111" s="526">
        <f>IF('1. General Input'!$D$36="X",IF('17. FTE Safe Harbor 2 Step 2'!E111*12&lt;2080,'17. FTE Safe Harbor 2 Step 2'!E111*12/2080,1),0)</f>
        <v>0</v>
      </c>
      <c r="M111" s="538">
        <f>IF('1. General Input'!$D$37="X",IF('17. FTE Safe Harbor 2 Step 2'!E111*365/$F$12&lt;2080,E111*365/$F$12/2080,1),0)</f>
        <v>0</v>
      </c>
      <c r="O111" s="526">
        <f t="shared" si="6"/>
        <v>0</v>
      </c>
      <c r="P111" s="526">
        <f t="shared" si="7"/>
        <v>0</v>
      </c>
      <c r="Q111" s="526">
        <f t="shared" si="8"/>
        <v>0</v>
      </c>
      <c r="R111" s="526">
        <f t="shared" si="9"/>
        <v>0</v>
      </c>
      <c r="S111" s="526">
        <f t="shared" si="10"/>
        <v>0</v>
      </c>
    </row>
    <row r="112" spans="1:19" x14ac:dyDescent="0.25">
      <c r="A112" s="297">
        <f t="shared" si="11"/>
        <v>98</v>
      </c>
      <c r="B112" s="501"/>
      <c r="C112" s="515"/>
      <c r="D112" s="297"/>
      <c r="E112" s="505"/>
      <c r="F112" s="417">
        <f>ROUND(IF('11. Type 1 Emp 2020 FTE'!$I$12=1,SUM(I112:M112),0),1)</f>
        <v>0</v>
      </c>
      <c r="G112" s="417">
        <f>ROUND(IF('11. Type 1 Emp 2020 FTE'!$I$12=2,SUM(O112:S112),0),1)</f>
        <v>0</v>
      </c>
      <c r="I112" s="526">
        <f>IF('1. General Input'!$D$33="X",IF('17. FTE Safe Harbor 2 Step 2'!E112&lt;40,'17. FTE Safe Harbor 2 Step 2'!E112/40,1),0)</f>
        <v>0</v>
      </c>
      <c r="J112" s="526">
        <f>IF('1. General Input'!$D$34="X",IF('17. FTE Safe Harbor 2 Step 2'!E112&lt;80,'17. FTE Safe Harbor 2 Step 2'!E112/80,1),0)</f>
        <v>0</v>
      </c>
      <c r="K112" s="526">
        <f>IF('1. General Input'!$D$35="X",IF('17. FTE Safe Harbor 2 Step 2'!E112*24&lt;2080,'17. FTE Safe Harbor 2 Step 2'!E112*24/2080,1),0)</f>
        <v>0</v>
      </c>
      <c r="L112" s="526">
        <f>IF('1. General Input'!$D$36="X",IF('17. FTE Safe Harbor 2 Step 2'!E112*12&lt;2080,'17. FTE Safe Harbor 2 Step 2'!E112*12/2080,1),0)</f>
        <v>0</v>
      </c>
      <c r="M112" s="538">
        <f>IF('1. General Input'!$D$37="X",IF('17. FTE Safe Harbor 2 Step 2'!E112*365/$F$12&lt;2080,E112*365/$F$12/2080,1),0)</f>
        <v>0</v>
      </c>
      <c r="O112" s="526">
        <f t="shared" si="6"/>
        <v>0</v>
      </c>
      <c r="P112" s="526">
        <f t="shared" si="7"/>
        <v>0</v>
      </c>
      <c r="Q112" s="526">
        <f t="shared" si="8"/>
        <v>0</v>
      </c>
      <c r="R112" s="526">
        <f t="shared" si="9"/>
        <v>0</v>
      </c>
      <c r="S112" s="526">
        <f t="shared" si="10"/>
        <v>0</v>
      </c>
    </row>
    <row r="113" spans="1:19" x14ac:dyDescent="0.25">
      <c r="A113" s="297">
        <f t="shared" si="11"/>
        <v>99</v>
      </c>
      <c r="B113" s="501"/>
      <c r="C113" s="515"/>
      <c r="D113" s="297"/>
      <c r="E113" s="505"/>
      <c r="F113" s="417">
        <f>ROUND(IF('11. Type 1 Emp 2020 FTE'!$I$12=1,SUM(I113:M113),0),1)</f>
        <v>0</v>
      </c>
      <c r="G113" s="417">
        <f>ROUND(IF('11. Type 1 Emp 2020 FTE'!$I$12=2,SUM(O113:S113),0),1)</f>
        <v>0</v>
      </c>
      <c r="I113" s="526">
        <f>IF('1. General Input'!$D$33="X",IF('17. FTE Safe Harbor 2 Step 2'!E113&lt;40,'17. FTE Safe Harbor 2 Step 2'!E113/40,1),0)</f>
        <v>0</v>
      </c>
      <c r="J113" s="526">
        <f>IF('1. General Input'!$D$34="X",IF('17. FTE Safe Harbor 2 Step 2'!E113&lt;80,'17. FTE Safe Harbor 2 Step 2'!E113/80,1),0)</f>
        <v>0</v>
      </c>
      <c r="K113" s="526">
        <f>IF('1. General Input'!$D$35="X",IF('17. FTE Safe Harbor 2 Step 2'!E113*24&lt;2080,'17. FTE Safe Harbor 2 Step 2'!E113*24/2080,1),0)</f>
        <v>0</v>
      </c>
      <c r="L113" s="526">
        <f>IF('1. General Input'!$D$36="X",IF('17. FTE Safe Harbor 2 Step 2'!E113*12&lt;2080,'17. FTE Safe Harbor 2 Step 2'!E113*12/2080,1),0)</f>
        <v>0</v>
      </c>
      <c r="M113" s="538">
        <f>IF('1. General Input'!$D$37="X",IF('17. FTE Safe Harbor 2 Step 2'!E113*365/$F$12&lt;2080,E113*365/$F$12/2080,1),0)</f>
        <v>0</v>
      </c>
      <c r="O113" s="526">
        <f t="shared" si="6"/>
        <v>0</v>
      </c>
      <c r="P113" s="526">
        <f t="shared" si="7"/>
        <v>0</v>
      </c>
      <c r="Q113" s="526">
        <f t="shared" si="8"/>
        <v>0</v>
      </c>
      <c r="R113" s="526">
        <f t="shared" si="9"/>
        <v>0</v>
      </c>
      <c r="S113" s="526">
        <f t="shared" si="10"/>
        <v>0</v>
      </c>
    </row>
    <row r="114" spans="1:19" x14ac:dyDescent="0.25">
      <c r="A114" s="297">
        <f t="shared" si="11"/>
        <v>100</v>
      </c>
      <c r="B114" s="501"/>
      <c r="C114" s="515"/>
      <c r="D114" s="297"/>
      <c r="E114" s="505"/>
      <c r="F114" s="417">
        <f>ROUND(IF('11. Type 1 Emp 2020 FTE'!$I$12=1,SUM(I114:M114),0),1)</f>
        <v>0</v>
      </c>
      <c r="G114" s="417">
        <f>ROUND(IF('11. Type 1 Emp 2020 FTE'!$I$12=2,SUM(O114:S114),0),1)</f>
        <v>0</v>
      </c>
      <c r="I114" s="526">
        <f>IF('1. General Input'!$D$33="X",IF('17. FTE Safe Harbor 2 Step 2'!E114&lt;40,'17. FTE Safe Harbor 2 Step 2'!E114/40,1),0)</f>
        <v>0</v>
      </c>
      <c r="J114" s="526">
        <f>IF('1. General Input'!$D$34="X",IF('17. FTE Safe Harbor 2 Step 2'!E114&lt;80,'17. FTE Safe Harbor 2 Step 2'!E114/80,1),0)</f>
        <v>0</v>
      </c>
      <c r="K114" s="526">
        <f>IF('1. General Input'!$D$35="X",IF('17. FTE Safe Harbor 2 Step 2'!E114*24&lt;2080,'17. FTE Safe Harbor 2 Step 2'!E114*24/2080,1),0)</f>
        <v>0</v>
      </c>
      <c r="L114" s="526">
        <f>IF('1. General Input'!$D$36="X",IF('17. FTE Safe Harbor 2 Step 2'!E114*12&lt;2080,'17. FTE Safe Harbor 2 Step 2'!E114*12/2080,1),0)</f>
        <v>0</v>
      </c>
      <c r="M114" s="538">
        <f>IF('1. General Input'!$D$37="X",IF('17. FTE Safe Harbor 2 Step 2'!E114*365/$F$12&lt;2080,E114*365/$F$12/2080,1),0)</f>
        <v>0</v>
      </c>
      <c r="O114" s="526">
        <f t="shared" si="6"/>
        <v>0</v>
      </c>
      <c r="P114" s="526">
        <f t="shared" si="7"/>
        <v>0</v>
      </c>
      <c r="Q114" s="526">
        <f t="shared" si="8"/>
        <v>0</v>
      </c>
      <c r="R114" s="526">
        <f t="shared" si="9"/>
        <v>0</v>
      </c>
      <c r="S114" s="526">
        <f t="shared" si="10"/>
        <v>0</v>
      </c>
    </row>
    <row r="115" spans="1:19" x14ac:dyDescent="0.25">
      <c r="A115" s="297">
        <f t="shared" si="11"/>
        <v>101</v>
      </c>
      <c r="B115" s="501"/>
      <c r="C115" s="515"/>
      <c r="D115" s="297"/>
      <c r="E115" s="505"/>
      <c r="F115" s="417">
        <f>ROUND(IF('11. Type 1 Emp 2020 FTE'!$I$12=1,SUM(I115:M115),0),1)</f>
        <v>0</v>
      </c>
      <c r="G115" s="417">
        <f>ROUND(IF('11. Type 1 Emp 2020 FTE'!$I$12=2,SUM(O115:S115),0),1)</f>
        <v>0</v>
      </c>
      <c r="I115" s="526">
        <f>IF('1. General Input'!$D$33="X",IF('17. FTE Safe Harbor 2 Step 2'!E115&lt;40,'17. FTE Safe Harbor 2 Step 2'!E115/40,1),0)</f>
        <v>0</v>
      </c>
      <c r="J115" s="526">
        <f>IF('1. General Input'!$D$34="X",IF('17. FTE Safe Harbor 2 Step 2'!E115&lt;80,'17. FTE Safe Harbor 2 Step 2'!E115/80,1),0)</f>
        <v>0</v>
      </c>
      <c r="K115" s="526">
        <f>IF('1. General Input'!$D$35="X",IF('17. FTE Safe Harbor 2 Step 2'!E115*24&lt;2080,'17. FTE Safe Harbor 2 Step 2'!E115*24/2080,1),0)</f>
        <v>0</v>
      </c>
      <c r="L115" s="526">
        <f>IF('1. General Input'!$D$36="X",IF('17. FTE Safe Harbor 2 Step 2'!E115*12&lt;2080,'17. FTE Safe Harbor 2 Step 2'!E115*12/2080,1),0)</f>
        <v>0</v>
      </c>
      <c r="M115" s="538">
        <f>IF('1. General Input'!$D$37="X",IF('17. FTE Safe Harbor 2 Step 2'!E115*365/$F$12&lt;2080,E115*365/$F$12/2080,1),0)</f>
        <v>0</v>
      </c>
      <c r="O115" s="526">
        <f t="shared" si="6"/>
        <v>0</v>
      </c>
      <c r="P115" s="526">
        <f t="shared" si="7"/>
        <v>0</v>
      </c>
      <c r="Q115" s="526">
        <f t="shared" si="8"/>
        <v>0</v>
      </c>
      <c r="R115" s="526">
        <f t="shared" si="9"/>
        <v>0</v>
      </c>
      <c r="S115" s="526">
        <f t="shared" si="10"/>
        <v>0</v>
      </c>
    </row>
    <row r="116" spans="1:19" x14ac:dyDescent="0.25">
      <c r="A116" s="297">
        <f t="shared" si="11"/>
        <v>102</v>
      </c>
      <c r="B116" s="501"/>
      <c r="C116" s="515"/>
      <c r="D116" s="297"/>
      <c r="E116" s="505"/>
      <c r="F116" s="417">
        <f>ROUND(IF('11. Type 1 Emp 2020 FTE'!$I$12=1,SUM(I116:M116),0),1)</f>
        <v>0</v>
      </c>
      <c r="G116" s="417">
        <f>ROUND(IF('11. Type 1 Emp 2020 FTE'!$I$12=2,SUM(O116:S116),0),1)</f>
        <v>0</v>
      </c>
      <c r="I116" s="526">
        <f>IF('1. General Input'!$D$33="X",IF('17. FTE Safe Harbor 2 Step 2'!E116&lt;40,'17. FTE Safe Harbor 2 Step 2'!E116/40,1),0)</f>
        <v>0</v>
      </c>
      <c r="J116" s="526">
        <f>IF('1. General Input'!$D$34="X",IF('17. FTE Safe Harbor 2 Step 2'!E116&lt;80,'17. FTE Safe Harbor 2 Step 2'!E116/80,1),0)</f>
        <v>0</v>
      </c>
      <c r="K116" s="526">
        <f>IF('1. General Input'!$D$35="X",IF('17. FTE Safe Harbor 2 Step 2'!E116*24&lt;2080,'17. FTE Safe Harbor 2 Step 2'!E116*24/2080,1),0)</f>
        <v>0</v>
      </c>
      <c r="L116" s="526">
        <f>IF('1. General Input'!$D$36="X",IF('17. FTE Safe Harbor 2 Step 2'!E116*12&lt;2080,'17. FTE Safe Harbor 2 Step 2'!E116*12/2080,1),0)</f>
        <v>0</v>
      </c>
      <c r="M116" s="538">
        <f>IF('1. General Input'!$D$37="X",IF('17. FTE Safe Harbor 2 Step 2'!E116*365/$F$12&lt;2080,E116*365/$F$12/2080,1),0)</f>
        <v>0</v>
      </c>
      <c r="O116" s="526">
        <f t="shared" si="6"/>
        <v>0</v>
      </c>
      <c r="P116" s="526">
        <f t="shared" si="7"/>
        <v>0</v>
      </c>
      <c r="Q116" s="526">
        <f t="shared" si="8"/>
        <v>0</v>
      </c>
      <c r="R116" s="526">
        <f t="shared" si="9"/>
        <v>0</v>
      </c>
      <c r="S116" s="526">
        <f t="shared" si="10"/>
        <v>0</v>
      </c>
    </row>
    <row r="117" spans="1:19" x14ac:dyDescent="0.25">
      <c r="A117" s="297">
        <f t="shared" si="11"/>
        <v>103</v>
      </c>
      <c r="B117" s="501"/>
      <c r="C117" s="515"/>
      <c r="D117" s="297"/>
      <c r="E117" s="505"/>
      <c r="F117" s="417">
        <f>ROUND(IF('11. Type 1 Emp 2020 FTE'!$I$12=1,SUM(I117:M117),0),1)</f>
        <v>0</v>
      </c>
      <c r="G117" s="417">
        <f>ROUND(IF('11. Type 1 Emp 2020 FTE'!$I$12=2,SUM(O117:S117),0),1)</f>
        <v>0</v>
      </c>
      <c r="I117" s="526">
        <f>IF('1. General Input'!$D$33="X",IF('17. FTE Safe Harbor 2 Step 2'!E117&lt;40,'17. FTE Safe Harbor 2 Step 2'!E117/40,1),0)</f>
        <v>0</v>
      </c>
      <c r="J117" s="526">
        <f>IF('1. General Input'!$D$34="X",IF('17. FTE Safe Harbor 2 Step 2'!E117&lt;80,'17. FTE Safe Harbor 2 Step 2'!E117/80,1),0)</f>
        <v>0</v>
      </c>
      <c r="K117" s="526">
        <f>IF('1. General Input'!$D$35="X",IF('17. FTE Safe Harbor 2 Step 2'!E117*24&lt;2080,'17. FTE Safe Harbor 2 Step 2'!E117*24/2080,1),0)</f>
        <v>0</v>
      </c>
      <c r="L117" s="526">
        <f>IF('1. General Input'!$D$36="X",IF('17. FTE Safe Harbor 2 Step 2'!E117*12&lt;2080,'17. FTE Safe Harbor 2 Step 2'!E117*12/2080,1),0)</f>
        <v>0</v>
      </c>
      <c r="M117" s="538">
        <f>IF('1. General Input'!$D$37="X",IF('17. FTE Safe Harbor 2 Step 2'!E117*365/$F$12&lt;2080,E117*365/$F$12/2080,1),0)</f>
        <v>0</v>
      </c>
      <c r="O117" s="526">
        <f t="shared" si="6"/>
        <v>0</v>
      </c>
      <c r="P117" s="526">
        <f t="shared" si="7"/>
        <v>0</v>
      </c>
      <c r="Q117" s="526">
        <f t="shared" si="8"/>
        <v>0</v>
      </c>
      <c r="R117" s="526">
        <f t="shared" si="9"/>
        <v>0</v>
      </c>
      <c r="S117" s="526">
        <f t="shared" si="10"/>
        <v>0</v>
      </c>
    </row>
    <row r="118" spans="1:19" x14ac:dyDescent="0.25">
      <c r="A118" s="297">
        <f t="shared" si="11"/>
        <v>104</v>
      </c>
      <c r="B118" s="501"/>
      <c r="C118" s="515"/>
      <c r="D118" s="297"/>
      <c r="E118" s="505"/>
      <c r="F118" s="417">
        <f>ROUND(IF('11. Type 1 Emp 2020 FTE'!$I$12=1,SUM(I118:M118),0),1)</f>
        <v>0</v>
      </c>
      <c r="G118" s="417">
        <f>ROUND(IF('11. Type 1 Emp 2020 FTE'!$I$12=2,SUM(O118:S118),0),1)</f>
        <v>0</v>
      </c>
      <c r="I118" s="526">
        <f>IF('1. General Input'!$D$33="X",IF('17. FTE Safe Harbor 2 Step 2'!E118&lt;40,'17. FTE Safe Harbor 2 Step 2'!E118/40,1),0)</f>
        <v>0</v>
      </c>
      <c r="J118" s="526">
        <f>IF('1. General Input'!$D$34="X",IF('17. FTE Safe Harbor 2 Step 2'!E118&lt;80,'17. FTE Safe Harbor 2 Step 2'!E118/80,1),0)</f>
        <v>0</v>
      </c>
      <c r="K118" s="526">
        <f>IF('1. General Input'!$D$35="X",IF('17. FTE Safe Harbor 2 Step 2'!E118*24&lt;2080,'17. FTE Safe Harbor 2 Step 2'!E118*24/2080,1),0)</f>
        <v>0</v>
      </c>
      <c r="L118" s="526">
        <f>IF('1. General Input'!$D$36="X",IF('17. FTE Safe Harbor 2 Step 2'!E118*12&lt;2080,'17. FTE Safe Harbor 2 Step 2'!E118*12/2080,1),0)</f>
        <v>0</v>
      </c>
      <c r="M118" s="538">
        <f>IF('1. General Input'!$D$37="X",IF('17. FTE Safe Harbor 2 Step 2'!E118*365/$F$12&lt;2080,E118*365/$F$12/2080,1),0)</f>
        <v>0</v>
      </c>
      <c r="O118" s="526">
        <f t="shared" si="6"/>
        <v>0</v>
      </c>
      <c r="P118" s="526">
        <f t="shared" si="7"/>
        <v>0</v>
      </c>
      <c r="Q118" s="526">
        <f t="shared" si="8"/>
        <v>0</v>
      </c>
      <c r="R118" s="526">
        <f t="shared" si="9"/>
        <v>0</v>
      </c>
      <c r="S118" s="526">
        <f t="shared" si="10"/>
        <v>0</v>
      </c>
    </row>
    <row r="119" spans="1:19" x14ac:dyDescent="0.25">
      <c r="A119" s="297">
        <f t="shared" si="11"/>
        <v>105</v>
      </c>
      <c r="B119" s="501"/>
      <c r="C119" s="515"/>
      <c r="D119" s="297"/>
      <c r="E119" s="505"/>
      <c r="F119" s="417">
        <f>ROUND(IF('11. Type 1 Emp 2020 FTE'!$I$12=1,SUM(I119:M119),0),1)</f>
        <v>0</v>
      </c>
      <c r="G119" s="417">
        <f>ROUND(IF('11. Type 1 Emp 2020 FTE'!$I$12=2,SUM(O119:S119),0),1)</f>
        <v>0</v>
      </c>
      <c r="I119" s="526">
        <f>IF('1. General Input'!$D$33="X",IF('17. FTE Safe Harbor 2 Step 2'!E119&lt;40,'17. FTE Safe Harbor 2 Step 2'!E119/40,1),0)</f>
        <v>0</v>
      </c>
      <c r="J119" s="526">
        <f>IF('1. General Input'!$D$34="X",IF('17. FTE Safe Harbor 2 Step 2'!E119&lt;80,'17. FTE Safe Harbor 2 Step 2'!E119/80,1),0)</f>
        <v>0</v>
      </c>
      <c r="K119" s="526">
        <f>IF('1. General Input'!$D$35="X",IF('17. FTE Safe Harbor 2 Step 2'!E119*24&lt;2080,'17. FTE Safe Harbor 2 Step 2'!E119*24/2080,1),0)</f>
        <v>0</v>
      </c>
      <c r="L119" s="526">
        <f>IF('1. General Input'!$D$36="X",IF('17. FTE Safe Harbor 2 Step 2'!E119*12&lt;2080,'17. FTE Safe Harbor 2 Step 2'!E119*12/2080,1),0)</f>
        <v>0</v>
      </c>
      <c r="M119" s="538">
        <f>IF('1. General Input'!$D$37="X",IF('17. FTE Safe Harbor 2 Step 2'!E119*365/$F$12&lt;2080,E119*365/$F$12/2080,1),0)</f>
        <v>0</v>
      </c>
      <c r="O119" s="526">
        <f t="shared" si="6"/>
        <v>0</v>
      </c>
      <c r="P119" s="526">
        <f t="shared" si="7"/>
        <v>0</v>
      </c>
      <c r="Q119" s="526">
        <f t="shared" si="8"/>
        <v>0</v>
      </c>
      <c r="R119" s="526">
        <f t="shared" si="9"/>
        <v>0</v>
      </c>
      <c r="S119" s="526">
        <f t="shared" si="10"/>
        <v>0</v>
      </c>
    </row>
    <row r="120" spans="1:19" x14ac:dyDescent="0.25">
      <c r="A120" s="297">
        <f t="shared" si="11"/>
        <v>106</v>
      </c>
      <c r="B120" s="501"/>
      <c r="C120" s="515"/>
      <c r="D120" s="297"/>
      <c r="E120" s="505"/>
      <c r="F120" s="417">
        <f>ROUND(IF('11. Type 1 Emp 2020 FTE'!$I$12=1,SUM(I120:M120),0),1)</f>
        <v>0</v>
      </c>
      <c r="G120" s="417">
        <f>ROUND(IF('11. Type 1 Emp 2020 FTE'!$I$12=2,SUM(O120:S120),0),1)</f>
        <v>0</v>
      </c>
      <c r="I120" s="526">
        <f>IF('1. General Input'!$D$33="X",IF('17. FTE Safe Harbor 2 Step 2'!E120&lt;40,'17. FTE Safe Harbor 2 Step 2'!E120/40,1),0)</f>
        <v>0</v>
      </c>
      <c r="J120" s="526">
        <f>IF('1. General Input'!$D$34="X",IF('17. FTE Safe Harbor 2 Step 2'!E120&lt;80,'17. FTE Safe Harbor 2 Step 2'!E120/80,1),0)</f>
        <v>0</v>
      </c>
      <c r="K120" s="526">
        <f>IF('1. General Input'!$D$35="X",IF('17. FTE Safe Harbor 2 Step 2'!E120*24&lt;2080,'17. FTE Safe Harbor 2 Step 2'!E120*24/2080,1),0)</f>
        <v>0</v>
      </c>
      <c r="L120" s="526">
        <f>IF('1. General Input'!$D$36="X",IF('17. FTE Safe Harbor 2 Step 2'!E120*12&lt;2080,'17. FTE Safe Harbor 2 Step 2'!E120*12/2080,1),0)</f>
        <v>0</v>
      </c>
      <c r="M120" s="538">
        <f>IF('1. General Input'!$D$37="X",IF('17. FTE Safe Harbor 2 Step 2'!E120*365/$F$12&lt;2080,E120*365/$F$12/2080,1),0)</f>
        <v>0</v>
      </c>
      <c r="O120" s="526">
        <f t="shared" si="6"/>
        <v>0</v>
      </c>
      <c r="P120" s="526">
        <f t="shared" si="7"/>
        <v>0</v>
      </c>
      <c r="Q120" s="526">
        <f t="shared" si="8"/>
        <v>0</v>
      </c>
      <c r="R120" s="526">
        <f t="shared" si="9"/>
        <v>0</v>
      </c>
      <c r="S120" s="526">
        <f t="shared" si="10"/>
        <v>0</v>
      </c>
    </row>
    <row r="121" spans="1:19" x14ac:dyDescent="0.25">
      <c r="A121" s="297">
        <f t="shared" si="11"/>
        <v>107</v>
      </c>
      <c r="B121" s="501"/>
      <c r="C121" s="515"/>
      <c r="D121" s="297"/>
      <c r="E121" s="505"/>
      <c r="F121" s="417">
        <f>ROUND(IF('11. Type 1 Emp 2020 FTE'!$I$12=1,SUM(I121:M121),0),1)</f>
        <v>0</v>
      </c>
      <c r="G121" s="417">
        <f>ROUND(IF('11. Type 1 Emp 2020 FTE'!$I$12=2,SUM(O121:S121),0),1)</f>
        <v>0</v>
      </c>
      <c r="I121" s="526">
        <f>IF('1. General Input'!$D$33="X",IF('17. FTE Safe Harbor 2 Step 2'!E121&lt;40,'17. FTE Safe Harbor 2 Step 2'!E121/40,1),0)</f>
        <v>0</v>
      </c>
      <c r="J121" s="526">
        <f>IF('1. General Input'!$D$34="X",IF('17. FTE Safe Harbor 2 Step 2'!E121&lt;80,'17. FTE Safe Harbor 2 Step 2'!E121/80,1),0)</f>
        <v>0</v>
      </c>
      <c r="K121" s="526">
        <f>IF('1. General Input'!$D$35="X",IF('17. FTE Safe Harbor 2 Step 2'!E121*24&lt;2080,'17. FTE Safe Harbor 2 Step 2'!E121*24/2080,1),0)</f>
        <v>0</v>
      </c>
      <c r="L121" s="526">
        <f>IF('1. General Input'!$D$36="X",IF('17. FTE Safe Harbor 2 Step 2'!E121*12&lt;2080,'17. FTE Safe Harbor 2 Step 2'!E121*12/2080,1),0)</f>
        <v>0</v>
      </c>
      <c r="M121" s="538">
        <f>IF('1. General Input'!$D$37="X",IF('17. FTE Safe Harbor 2 Step 2'!E121*365/$F$12&lt;2080,E121*365/$F$12/2080,1),0)</f>
        <v>0</v>
      </c>
      <c r="O121" s="526">
        <f t="shared" si="6"/>
        <v>0</v>
      </c>
      <c r="P121" s="526">
        <f t="shared" si="7"/>
        <v>0</v>
      </c>
      <c r="Q121" s="526">
        <f t="shared" si="8"/>
        <v>0</v>
      </c>
      <c r="R121" s="526">
        <f t="shared" si="9"/>
        <v>0</v>
      </c>
      <c r="S121" s="526">
        <f t="shared" si="10"/>
        <v>0</v>
      </c>
    </row>
    <row r="122" spans="1:19" x14ac:dyDescent="0.25">
      <c r="A122" s="297">
        <f t="shared" si="11"/>
        <v>108</v>
      </c>
      <c r="B122" s="501"/>
      <c r="C122" s="515"/>
      <c r="D122" s="297"/>
      <c r="E122" s="505"/>
      <c r="F122" s="417">
        <f>ROUND(IF('11. Type 1 Emp 2020 FTE'!$I$12=1,SUM(I122:M122),0),1)</f>
        <v>0</v>
      </c>
      <c r="G122" s="417">
        <f>ROUND(IF('11. Type 1 Emp 2020 FTE'!$I$12=2,SUM(O122:S122),0),1)</f>
        <v>0</v>
      </c>
      <c r="I122" s="526">
        <f>IF('1. General Input'!$D$33="X",IF('17. FTE Safe Harbor 2 Step 2'!E122&lt;40,'17. FTE Safe Harbor 2 Step 2'!E122/40,1),0)</f>
        <v>0</v>
      </c>
      <c r="J122" s="526">
        <f>IF('1. General Input'!$D$34="X",IF('17. FTE Safe Harbor 2 Step 2'!E122&lt;80,'17. FTE Safe Harbor 2 Step 2'!E122/80,1),0)</f>
        <v>0</v>
      </c>
      <c r="K122" s="526">
        <f>IF('1. General Input'!$D$35="X",IF('17. FTE Safe Harbor 2 Step 2'!E122*24&lt;2080,'17. FTE Safe Harbor 2 Step 2'!E122*24/2080,1),0)</f>
        <v>0</v>
      </c>
      <c r="L122" s="526">
        <f>IF('1. General Input'!$D$36="X",IF('17. FTE Safe Harbor 2 Step 2'!E122*12&lt;2080,'17. FTE Safe Harbor 2 Step 2'!E122*12/2080,1),0)</f>
        <v>0</v>
      </c>
      <c r="M122" s="538">
        <f>IF('1. General Input'!$D$37="X",IF('17. FTE Safe Harbor 2 Step 2'!E122*365/$F$12&lt;2080,E122*365/$F$12/2080,1),0)</f>
        <v>0</v>
      </c>
      <c r="O122" s="526">
        <f t="shared" si="6"/>
        <v>0</v>
      </c>
      <c r="P122" s="526">
        <f t="shared" si="7"/>
        <v>0</v>
      </c>
      <c r="Q122" s="526">
        <f t="shared" si="8"/>
        <v>0</v>
      </c>
      <c r="R122" s="526">
        <f t="shared" si="9"/>
        <v>0</v>
      </c>
      <c r="S122" s="526">
        <f t="shared" si="10"/>
        <v>0</v>
      </c>
    </row>
    <row r="123" spans="1:19" x14ac:dyDescent="0.25">
      <c r="A123" s="297">
        <f t="shared" si="11"/>
        <v>109</v>
      </c>
      <c r="B123" s="501"/>
      <c r="C123" s="515"/>
      <c r="D123" s="297"/>
      <c r="E123" s="505"/>
      <c r="F123" s="417">
        <f>ROUND(IF('11. Type 1 Emp 2020 FTE'!$I$12=1,SUM(I123:M123),0),1)</f>
        <v>0</v>
      </c>
      <c r="G123" s="417">
        <f>ROUND(IF('11. Type 1 Emp 2020 FTE'!$I$12=2,SUM(O123:S123),0),1)</f>
        <v>0</v>
      </c>
      <c r="I123" s="526">
        <f>IF('1. General Input'!$D$33="X",IF('17. FTE Safe Harbor 2 Step 2'!E123&lt;40,'17. FTE Safe Harbor 2 Step 2'!E123/40,1),0)</f>
        <v>0</v>
      </c>
      <c r="J123" s="526">
        <f>IF('1. General Input'!$D$34="X",IF('17. FTE Safe Harbor 2 Step 2'!E123&lt;80,'17. FTE Safe Harbor 2 Step 2'!E123/80,1),0)</f>
        <v>0</v>
      </c>
      <c r="K123" s="526">
        <f>IF('1. General Input'!$D$35="X",IF('17. FTE Safe Harbor 2 Step 2'!E123*24&lt;2080,'17. FTE Safe Harbor 2 Step 2'!E123*24/2080,1),0)</f>
        <v>0</v>
      </c>
      <c r="L123" s="526">
        <f>IF('1. General Input'!$D$36="X",IF('17. FTE Safe Harbor 2 Step 2'!E123*12&lt;2080,'17. FTE Safe Harbor 2 Step 2'!E123*12/2080,1),0)</f>
        <v>0</v>
      </c>
      <c r="M123" s="538">
        <f>IF('1. General Input'!$D$37="X",IF('17. FTE Safe Harbor 2 Step 2'!E123*365/$F$12&lt;2080,E123*365/$F$12/2080,1),0)</f>
        <v>0</v>
      </c>
      <c r="O123" s="526">
        <f t="shared" si="6"/>
        <v>0</v>
      </c>
      <c r="P123" s="526">
        <f t="shared" si="7"/>
        <v>0</v>
      </c>
      <c r="Q123" s="526">
        <f t="shared" si="8"/>
        <v>0</v>
      </c>
      <c r="R123" s="526">
        <f t="shared" si="9"/>
        <v>0</v>
      </c>
      <c r="S123" s="526">
        <f t="shared" si="10"/>
        <v>0</v>
      </c>
    </row>
    <row r="124" spans="1:19" x14ac:dyDescent="0.25">
      <c r="A124" s="297">
        <f t="shared" si="11"/>
        <v>110</v>
      </c>
      <c r="B124" s="501"/>
      <c r="C124" s="515"/>
      <c r="D124" s="297"/>
      <c r="E124" s="505"/>
      <c r="F124" s="417">
        <f>ROUND(IF('11. Type 1 Emp 2020 FTE'!$I$12=1,SUM(I124:M124),0),1)</f>
        <v>0</v>
      </c>
      <c r="G124" s="417">
        <f>ROUND(IF('11. Type 1 Emp 2020 FTE'!$I$12=2,SUM(O124:S124),0),1)</f>
        <v>0</v>
      </c>
      <c r="I124" s="526">
        <f>IF('1. General Input'!$D$33="X",IF('17. FTE Safe Harbor 2 Step 2'!E124&lt;40,'17. FTE Safe Harbor 2 Step 2'!E124/40,1),0)</f>
        <v>0</v>
      </c>
      <c r="J124" s="526">
        <f>IF('1. General Input'!$D$34="X",IF('17. FTE Safe Harbor 2 Step 2'!E124&lt;80,'17. FTE Safe Harbor 2 Step 2'!E124/80,1),0)</f>
        <v>0</v>
      </c>
      <c r="K124" s="526">
        <f>IF('1. General Input'!$D$35="X",IF('17. FTE Safe Harbor 2 Step 2'!E124*24&lt;2080,'17. FTE Safe Harbor 2 Step 2'!E124*24/2080,1),0)</f>
        <v>0</v>
      </c>
      <c r="L124" s="526">
        <f>IF('1. General Input'!$D$36="X",IF('17. FTE Safe Harbor 2 Step 2'!E124*12&lt;2080,'17. FTE Safe Harbor 2 Step 2'!E124*12/2080,1),0)</f>
        <v>0</v>
      </c>
      <c r="M124" s="538">
        <f>IF('1. General Input'!$D$37="X",IF('17. FTE Safe Harbor 2 Step 2'!E124*365/$F$12&lt;2080,E124*365/$F$12/2080,1),0)</f>
        <v>0</v>
      </c>
      <c r="O124" s="526">
        <f t="shared" si="6"/>
        <v>0</v>
      </c>
      <c r="P124" s="526">
        <f t="shared" si="7"/>
        <v>0</v>
      </c>
      <c r="Q124" s="526">
        <f t="shared" si="8"/>
        <v>0</v>
      </c>
      <c r="R124" s="526">
        <f t="shared" si="9"/>
        <v>0</v>
      </c>
      <c r="S124" s="526">
        <f t="shared" si="10"/>
        <v>0</v>
      </c>
    </row>
    <row r="125" spans="1:19" x14ac:dyDescent="0.25">
      <c r="A125" s="297">
        <f t="shared" si="11"/>
        <v>111</v>
      </c>
      <c r="B125" s="501"/>
      <c r="C125" s="515"/>
      <c r="D125" s="297"/>
      <c r="E125" s="505"/>
      <c r="F125" s="417">
        <f>ROUND(IF('11. Type 1 Emp 2020 FTE'!$I$12=1,SUM(I125:M125),0),1)</f>
        <v>0</v>
      </c>
      <c r="G125" s="417">
        <f>ROUND(IF('11. Type 1 Emp 2020 FTE'!$I$12=2,SUM(O125:S125),0),1)</f>
        <v>0</v>
      </c>
      <c r="I125" s="526">
        <f>IF('1. General Input'!$D$33="X",IF('17. FTE Safe Harbor 2 Step 2'!E125&lt;40,'17. FTE Safe Harbor 2 Step 2'!E125/40,1),0)</f>
        <v>0</v>
      </c>
      <c r="J125" s="526">
        <f>IF('1. General Input'!$D$34="X",IF('17. FTE Safe Harbor 2 Step 2'!E125&lt;80,'17. FTE Safe Harbor 2 Step 2'!E125/80,1),0)</f>
        <v>0</v>
      </c>
      <c r="K125" s="526">
        <f>IF('1. General Input'!$D$35="X",IF('17. FTE Safe Harbor 2 Step 2'!E125*24&lt;2080,'17. FTE Safe Harbor 2 Step 2'!E125*24/2080,1),0)</f>
        <v>0</v>
      </c>
      <c r="L125" s="526">
        <f>IF('1. General Input'!$D$36="X",IF('17. FTE Safe Harbor 2 Step 2'!E125*12&lt;2080,'17. FTE Safe Harbor 2 Step 2'!E125*12/2080,1),0)</f>
        <v>0</v>
      </c>
      <c r="M125" s="538">
        <f>IF('1. General Input'!$D$37="X",IF('17. FTE Safe Harbor 2 Step 2'!E125*365/$F$12&lt;2080,E125*365/$F$12/2080,1),0)</f>
        <v>0</v>
      </c>
      <c r="O125" s="526">
        <f t="shared" si="6"/>
        <v>0</v>
      </c>
      <c r="P125" s="526">
        <f t="shared" si="7"/>
        <v>0</v>
      </c>
      <c r="Q125" s="526">
        <f t="shared" si="8"/>
        <v>0</v>
      </c>
      <c r="R125" s="526">
        <f t="shared" si="9"/>
        <v>0</v>
      </c>
      <c r="S125" s="526">
        <f t="shared" si="10"/>
        <v>0</v>
      </c>
    </row>
    <row r="126" spans="1:19" x14ac:dyDescent="0.25">
      <c r="A126" s="297">
        <f t="shared" si="11"/>
        <v>112</v>
      </c>
      <c r="B126" s="501"/>
      <c r="C126" s="515"/>
      <c r="D126" s="297"/>
      <c r="E126" s="505"/>
      <c r="F126" s="417">
        <f>ROUND(IF('11. Type 1 Emp 2020 FTE'!$I$12=1,SUM(I126:M126),0),1)</f>
        <v>0</v>
      </c>
      <c r="G126" s="417">
        <f>ROUND(IF('11. Type 1 Emp 2020 FTE'!$I$12=2,SUM(O126:S126),0),1)</f>
        <v>0</v>
      </c>
      <c r="I126" s="526">
        <f>IF('1. General Input'!$D$33="X",IF('17. FTE Safe Harbor 2 Step 2'!E126&lt;40,'17. FTE Safe Harbor 2 Step 2'!E126/40,1),0)</f>
        <v>0</v>
      </c>
      <c r="J126" s="526">
        <f>IF('1. General Input'!$D$34="X",IF('17. FTE Safe Harbor 2 Step 2'!E126&lt;80,'17. FTE Safe Harbor 2 Step 2'!E126/80,1),0)</f>
        <v>0</v>
      </c>
      <c r="K126" s="526">
        <f>IF('1. General Input'!$D$35="X",IF('17. FTE Safe Harbor 2 Step 2'!E126*24&lt;2080,'17. FTE Safe Harbor 2 Step 2'!E126*24/2080,1),0)</f>
        <v>0</v>
      </c>
      <c r="L126" s="526">
        <f>IF('1. General Input'!$D$36="X",IF('17. FTE Safe Harbor 2 Step 2'!E126*12&lt;2080,'17. FTE Safe Harbor 2 Step 2'!E126*12/2080,1),0)</f>
        <v>0</v>
      </c>
      <c r="M126" s="538">
        <f>IF('1. General Input'!$D$37="X",IF('17. FTE Safe Harbor 2 Step 2'!E126*365/$F$12&lt;2080,E126*365/$F$12/2080,1),0)</f>
        <v>0</v>
      </c>
      <c r="O126" s="526">
        <f t="shared" si="6"/>
        <v>0</v>
      </c>
      <c r="P126" s="526">
        <f t="shared" si="7"/>
        <v>0</v>
      </c>
      <c r="Q126" s="526">
        <f t="shared" si="8"/>
        <v>0</v>
      </c>
      <c r="R126" s="526">
        <f t="shared" si="9"/>
        <v>0</v>
      </c>
      <c r="S126" s="526">
        <f t="shared" si="10"/>
        <v>0</v>
      </c>
    </row>
    <row r="127" spans="1:19" x14ac:dyDescent="0.25">
      <c r="A127" s="297">
        <f t="shared" si="11"/>
        <v>113</v>
      </c>
      <c r="B127" s="501"/>
      <c r="C127" s="515"/>
      <c r="D127" s="297"/>
      <c r="E127" s="505"/>
      <c r="F127" s="417">
        <f>ROUND(IF('11. Type 1 Emp 2020 FTE'!$I$12=1,SUM(I127:M127),0),1)</f>
        <v>0</v>
      </c>
      <c r="G127" s="417">
        <f>ROUND(IF('11. Type 1 Emp 2020 FTE'!$I$12=2,SUM(O127:S127),0),1)</f>
        <v>0</v>
      </c>
      <c r="I127" s="526">
        <f>IF('1. General Input'!$D$33="X",IF('17. FTE Safe Harbor 2 Step 2'!E127&lt;40,'17. FTE Safe Harbor 2 Step 2'!E127/40,1),0)</f>
        <v>0</v>
      </c>
      <c r="J127" s="526">
        <f>IF('1. General Input'!$D$34="X",IF('17. FTE Safe Harbor 2 Step 2'!E127&lt;80,'17. FTE Safe Harbor 2 Step 2'!E127/80,1),0)</f>
        <v>0</v>
      </c>
      <c r="K127" s="526">
        <f>IF('1. General Input'!$D$35="X",IF('17. FTE Safe Harbor 2 Step 2'!E127*24&lt;2080,'17. FTE Safe Harbor 2 Step 2'!E127*24/2080,1),0)</f>
        <v>0</v>
      </c>
      <c r="L127" s="526">
        <f>IF('1. General Input'!$D$36="X",IF('17. FTE Safe Harbor 2 Step 2'!E127*12&lt;2080,'17. FTE Safe Harbor 2 Step 2'!E127*12/2080,1),0)</f>
        <v>0</v>
      </c>
      <c r="M127" s="538">
        <f>IF('1. General Input'!$D$37="X",IF('17. FTE Safe Harbor 2 Step 2'!E127*365/$F$12&lt;2080,E127*365/$F$12/2080,1),0)</f>
        <v>0</v>
      </c>
      <c r="O127" s="526">
        <f t="shared" si="6"/>
        <v>0</v>
      </c>
      <c r="P127" s="526">
        <f t="shared" si="7"/>
        <v>0</v>
      </c>
      <c r="Q127" s="526">
        <f t="shared" si="8"/>
        <v>0</v>
      </c>
      <c r="R127" s="526">
        <f t="shared" si="9"/>
        <v>0</v>
      </c>
      <c r="S127" s="526">
        <f t="shared" si="10"/>
        <v>0</v>
      </c>
    </row>
    <row r="128" spans="1:19" x14ac:dyDescent="0.25">
      <c r="A128" s="297">
        <f t="shared" si="11"/>
        <v>114</v>
      </c>
      <c r="B128" s="501"/>
      <c r="C128" s="515"/>
      <c r="D128" s="297"/>
      <c r="E128" s="505"/>
      <c r="F128" s="417">
        <f>ROUND(IF('11. Type 1 Emp 2020 FTE'!$I$12=1,SUM(I128:M128),0),1)</f>
        <v>0</v>
      </c>
      <c r="G128" s="417">
        <f>ROUND(IF('11. Type 1 Emp 2020 FTE'!$I$12=2,SUM(O128:S128),0),1)</f>
        <v>0</v>
      </c>
      <c r="I128" s="526">
        <f>IF('1. General Input'!$D$33="X",IF('17. FTE Safe Harbor 2 Step 2'!E128&lt;40,'17. FTE Safe Harbor 2 Step 2'!E128/40,1),0)</f>
        <v>0</v>
      </c>
      <c r="J128" s="526">
        <f>IF('1. General Input'!$D$34="X",IF('17. FTE Safe Harbor 2 Step 2'!E128&lt;80,'17. FTE Safe Harbor 2 Step 2'!E128/80,1),0)</f>
        <v>0</v>
      </c>
      <c r="K128" s="526">
        <f>IF('1. General Input'!$D$35="X",IF('17. FTE Safe Harbor 2 Step 2'!E128*24&lt;2080,'17. FTE Safe Harbor 2 Step 2'!E128*24/2080,1),0)</f>
        <v>0</v>
      </c>
      <c r="L128" s="526">
        <f>IF('1. General Input'!$D$36="X",IF('17. FTE Safe Harbor 2 Step 2'!E128*12&lt;2080,'17. FTE Safe Harbor 2 Step 2'!E128*12/2080,1),0)</f>
        <v>0</v>
      </c>
      <c r="M128" s="538">
        <f>IF('1. General Input'!$D$37="X",IF('17. FTE Safe Harbor 2 Step 2'!E128*365/$F$12&lt;2080,E128*365/$F$12/2080,1),0)</f>
        <v>0</v>
      </c>
      <c r="O128" s="526">
        <f t="shared" si="6"/>
        <v>0</v>
      </c>
      <c r="P128" s="526">
        <f t="shared" si="7"/>
        <v>0</v>
      </c>
      <c r="Q128" s="526">
        <f t="shared" si="8"/>
        <v>0</v>
      </c>
      <c r="R128" s="526">
        <f t="shared" si="9"/>
        <v>0</v>
      </c>
      <c r="S128" s="526">
        <f t="shared" si="10"/>
        <v>0</v>
      </c>
    </row>
    <row r="129" spans="1:19" x14ac:dyDescent="0.25">
      <c r="A129" s="297">
        <f t="shared" si="11"/>
        <v>115</v>
      </c>
      <c r="B129" s="501"/>
      <c r="C129" s="515"/>
      <c r="D129" s="297"/>
      <c r="E129" s="505"/>
      <c r="F129" s="417">
        <f>ROUND(IF('11. Type 1 Emp 2020 FTE'!$I$12=1,SUM(I129:M129),0),1)</f>
        <v>0</v>
      </c>
      <c r="G129" s="417">
        <f>ROUND(IF('11. Type 1 Emp 2020 FTE'!$I$12=2,SUM(O129:S129),0),1)</f>
        <v>0</v>
      </c>
      <c r="I129" s="526">
        <f>IF('1. General Input'!$D$33="X",IF('17. FTE Safe Harbor 2 Step 2'!E129&lt;40,'17. FTE Safe Harbor 2 Step 2'!E129/40,1),0)</f>
        <v>0</v>
      </c>
      <c r="J129" s="526">
        <f>IF('1. General Input'!$D$34="X",IF('17. FTE Safe Harbor 2 Step 2'!E129&lt;80,'17. FTE Safe Harbor 2 Step 2'!E129/80,1),0)</f>
        <v>0</v>
      </c>
      <c r="K129" s="526">
        <f>IF('1. General Input'!$D$35="X",IF('17. FTE Safe Harbor 2 Step 2'!E129*24&lt;2080,'17. FTE Safe Harbor 2 Step 2'!E129*24/2080,1),0)</f>
        <v>0</v>
      </c>
      <c r="L129" s="526">
        <f>IF('1. General Input'!$D$36="X",IF('17. FTE Safe Harbor 2 Step 2'!E129*12&lt;2080,'17. FTE Safe Harbor 2 Step 2'!E129*12/2080,1),0)</f>
        <v>0</v>
      </c>
      <c r="M129" s="538">
        <f>IF('1. General Input'!$D$37="X",IF('17. FTE Safe Harbor 2 Step 2'!E129*365/$F$12&lt;2080,E129*365/$F$12/2080,1),0)</f>
        <v>0</v>
      </c>
      <c r="O129" s="526">
        <f t="shared" si="6"/>
        <v>0</v>
      </c>
      <c r="P129" s="526">
        <f t="shared" si="7"/>
        <v>0</v>
      </c>
      <c r="Q129" s="526">
        <f t="shared" si="8"/>
        <v>0</v>
      </c>
      <c r="R129" s="526">
        <f t="shared" si="9"/>
        <v>0</v>
      </c>
      <c r="S129" s="526">
        <f t="shared" si="10"/>
        <v>0</v>
      </c>
    </row>
    <row r="130" spans="1:19" x14ac:dyDescent="0.25">
      <c r="A130" s="297">
        <f t="shared" si="11"/>
        <v>116</v>
      </c>
      <c r="B130" s="501"/>
      <c r="C130" s="515"/>
      <c r="D130" s="297"/>
      <c r="E130" s="505"/>
      <c r="F130" s="417">
        <f>ROUND(IF('11. Type 1 Emp 2020 FTE'!$I$12=1,SUM(I130:M130),0),1)</f>
        <v>0</v>
      </c>
      <c r="G130" s="417">
        <f>ROUND(IF('11. Type 1 Emp 2020 FTE'!$I$12=2,SUM(O130:S130),0),1)</f>
        <v>0</v>
      </c>
      <c r="I130" s="526">
        <f>IF('1. General Input'!$D$33="X",IF('17. FTE Safe Harbor 2 Step 2'!E130&lt;40,'17. FTE Safe Harbor 2 Step 2'!E130/40,1),0)</f>
        <v>0</v>
      </c>
      <c r="J130" s="526">
        <f>IF('1. General Input'!$D$34="X",IF('17. FTE Safe Harbor 2 Step 2'!E130&lt;80,'17. FTE Safe Harbor 2 Step 2'!E130/80,1),0)</f>
        <v>0</v>
      </c>
      <c r="K130" s="526">
        <f>IF('1. General Input'!$D$35="X",IF('17. FTE Safe Harbor 2 Step 2'!E130*24&lt;2080,'17. FTE Safe Harbor 2 Step 2'!E130*24/2080,1),0)</f>
        <v>0</v>
      </c>
      <c r="L130" s="526">
        <f>IF('1. General Input'!$D$36="X",IF('17. FTE Safe Harbor 2 Step 2'!E130*12&lt;2080,'17. FTE Safe Harbor 2 Step 2'!E130*12/2080,1),0)</f>
        <v>0</v>
      </c>
      <c r="M130" s="538">
        <f>IF('1. General Input'!$D$37="X",IF('17. FTE Safe Harbor 2 Step 2'!E130*365/$F$12&lt;2080,E130*365/$F$12/2080,1),0)</f>
        <v>0</v>
      </c>
      <c r="O130" s="526">
        <f t="shared" si="6"/>
        <v>0</v>
      </c>
      <c r="P130" s="526">
        <f t="shared" si="7"/>
        <v>0</v>
      </c>
      <c r="Q130" s="526">
        <f t="shared" si="8"/>
        <v>0</v>
      </c>
      <c r="R130" s="526">
        <f t="shared" si="9"/>
        <v>0</v>
      </c>
      <c r="S130" s="526">
        <f t="shared" si="10"/>
        <v>0</v>
      </c>
    </row>
    <row r="131" spans="1:19" x14ac:dyDescent="0.25">
      <c r="A131" s="297">
        <f t="shared" si="11"/>
        <v>117</v>
      </c>
      <c r="B131" s="501"/>
      <c r="C131" s="515"/>
      <c r="D131" s="297"/>
      <c r="E131" s="505"/>
      <c r="F131" s="417">
        <f>ROUND(IF('11. Type 1 Emp 2020 FTE'!$I$12=1,SUM(I131:M131),0),1)</f>
        <v>0</v>
      </c>
      <c r="G131" s="417">
        <f>ROUND(IF('11. Type 1 Emp 2020 FTE'!$I$12=2,SUM(O131:S131),0),1)</f>
        <v>0</v>
      </c>
      <c r="I131" s="526">
        <f>IF('1. General Input'!$D$33="X",IF('17. FTE Safe Harbor 2 Step 2'!E131&lt;40,'17. FTE Safe Harbor 2 Step 2'!E131/40,1),0)</f>
        <v>0</v>
      </c>
      <c r="J131" s="526">
        <f>IF('1. General Input'!$D$34="X",IF('17. FTE Safe Harbor 2 Step 2'!E131&lt;80,'17. FTE Safe Harbor 2 Step 2'!E131/80,1),0)</f>
        <v>0</v>
      </c>
      <c r="K131" s="526">
        <f>IF('1. General Input'!$D$35="X",IF('17. FTE Safe Harbor 2 Step 2'!E131*24&lt;2080,'17. FTE Safe Harbor 2 Step 2'!E131*24/2080,1),0)</f>
        <v>0</v>
      </c>
      <c r="L131" s="526">
        <f>IF('1. General Input'!$D$36="X",IF('17. FTE Safe Harbor 2 Step 2'!E131*12&lt;2080,'17. FTE Safe Harbor 2 Step 2'!E131*12/2080,1),0)</f>
        <v>0</v>
      </c>
      <c r="M131" s="538">
        <f>IF('1. General Input'!$D$37="X",IF('17. FTE Safe Harbor 2 Step 2'!E131*365/$F$12&lt;2080,E131*365/$F$12/2080,1),0)</f>
        <v>0</v>
      </c>
      <c r="O131" s="526">
        <f t="shared" si="6"/>
        <v>0</v>
      </c>
      <c r="P131" s="526">
        <f t="shared" si="7"/>
        <v>0</v>
      </c>
      <c r="Q131" s="526">
        <f t="shared" si="8"/>
        <v>0</v>
      </c>
      <c r="R131" s="526">
        <f t="shared" si="9"/>
        <v>0</v>
      </c>
      <c r="S131" s="526">
        <f t="shared" si="10"/>
        <v>0</v>
      </c>
    </row>
    <row r="132" spans="1:19" x14ac:dyDescent="0.25">
      <c r="A132" s="297">
        <f t="shared" si="11"/>
        <v>118</v>
      </c>
      <c r="B132" s="501"/>
      <c r="C132" s="515"/>
      <c r="D132" s="297"/>
      <c r="E132" s="505"/>
      <c r="F132" s="417">
        <f>ROUND(IF('11. Type 1 Emp 2020 FTE'!$I$12=1,SUM(I132:M132),0),1)</f>
        <v>0</v>
      </c>
      <c r="G132" s="417">
        <f>ROUND(IF('11. Type 1 Emp 2020 FTE'!$I$12=2,SUM(O132:S132),0),1)</f>
        <v>0</v>
      </c>
      <c r="I132" s="526">
        <f>IF('1. General Input'!$D$33="X",IF('17. FTE Safe Harbor 2 Step 2'!E132&lt;40,'17. FTE Safe Harbor 2 Step 2'!E132/40,1),0)</f>
        <v>0</v>
      </c>
      <c r="J132" s="526">
        <f>IF('1. General Input'!$D$34="X",IF('17. FTE Safe Harbor 2 Step 2'!E132&lt;80,'17. FTE Safe Harbor 2 Step 2'!E132/80,1),0)</f>
        <v>0</v>
      </c>
      <c r="K132" s="526">
        <f>IF('1. General Input'!$D$35="X",IF('17. FTE Safe Harbor 2 Step 2'!E132*24&lt;2080,'17. FTE Safe Harbor 2 Step 2'!E132*24/2080,1),0)</f>
        <v>0</v>
      </c>
      <c r="L132" s="526">
        <f>IF('1. General Input'!$D$36="X",IF('17. FTE Safe Harbor 2 Step 2'!E132*12&lt;2080,'17. FTE Safe Harbor 2 Step 2'!E132*12/2080,1),0)</f>
        <v>0</v>
      </c>
      <c r="M132" s="538">
        <f>IF('1. General Input'!$D$37="X",IF('17. FTE Safe Harbor 2 Step 2'!E132*365/$F$12&lt;2080,E132*365/$F$12/2080,1),0)</f>
        <v>0</v>
      </c>
      <c r="O132" s="526">
        <f t="shared" si="6"/>
        <v>0</v>
      </c>
      <c r="P132" s="526">
        <f t="shared" si="7"/>
        <v>0</v>
      </c>
      <c r="Q132" s="526">
        <f t="shared" si="8"/>
        <v>0</v>
      </c>
      <c r="R132" s="526">
        <f t="shared" si="9"/>
        <v>0</v>
      </c>
      <c r="S132" s="526">
        <f t="shared" si="10"/>
        <v>0</v>
      </c>
    </row>
    <row r="133" spans="1:19" x14ac:dyDescent="0.25">
      <c r="A133" s="297">
        <f t="shared" si="11"/>
        <v>119</v>
      </c>
      <c r="B133" s="501"/>
      <c r="C133" s="515"/>
      <c r="D133" s="297"/>
      <c r="E133" s="505"/>
      <c r="F133" s="417">
        <f>ROUND(IF('11. Type 1 Emp 2020 FTE'!$I$12=1,SUM(I133:M133),0),1)</f>
        <v>0</v>
      </c>
      <c r="G133" s="417">
        <f>ROUND(IF('11. Type 1 Emp 2020 FTE'!$I$12=2,SUM(O133:S133),0),1)</f>
        <v>0</v>
      </c>
      <c r="I133" s="526">
        <f>IF('1. General Input'!$D$33="X",IF('17. FTE Safe Harbor 2 Step 2'!E133&lt;40,'17. FTE Safe Harbor 2 Step 2'!E133/40,1),0)</f>
        <v>0</v>
      </c>
      <c r="J133" s="526">
        <f>IF('1. General Input'!$D$34="X",IF('17. FTE Safe Harbor 2 Step 2'!E133&lt;80,'17. FTE Safe Harbor 2 Step 2'!E133/80,1),0)</f>
        <v>0</v>
      </c>
      <c r="K133" s="526">
        <f>IF('1. General Input'!$D$35="X",IF('17. FTE Safe Harbor 2 Step 2'!E133*24&lt;2080,'17. FTE Safe Harbor 2 Step 2'!E133*24/2080,1),0)</f>
        <v>0</v>
      </c>
      <c r="L133" s="526">
        <f>IF('1. General Input'!$D$36="X",IF('17. FTE Safe Harbor 2 Step 2'!E133*12&lt;2080,'17. FTE Safe Harbor 2 Step 2'!E133*12/2080,1),0)</f>
        <v>0</v>
      </c>
      <c r="M133" s="538">
        <f>IF('1. General Input'!$D$37="X",IF('17. FTE Safe Harbor 2 Step 2'!E133*365/$F$12&lt;2080,E133*365/$F$12/2080,1),0)</f>
        <v>0</v>
      </c>
      <c r="O133" s="526">
        <f t="shared" si="6"/>
        <v>0</v>
      </c>
      <c r="P133" s="526">
        <f t="shared" si="7"/>
        <v>0</v>
      </c>
      <c r="Q133" s="526">
        <f t="shared" si="8"/>
        <v>0</v>
      </c>
      <c r="R133" s="526">
        <f t="shared" si="9"/>
        <v>0</v>
      </c>
      <c r="S133" s="526">
        <f t="shared" si="10"/>
        <v>0</v>
      </c>
    </row>
    <row r="134" spans="1:19" x14ac:dyDescent="0.25">
      <c r="A134" s="297">
        <f t="shared" si="11"/>
        <v>120</v>
      </c>
      <c r="B134" s="501"/>
      <c r="C134" s="515"/>
      <c r="D134" s="297"/>
      <c r="E134" s="505"/>
      <c r="F134" s="417">
        <f>ROUND(IF('11. Type 1 Emp 2020 FTE'!$I$12=1,SUM(I134:M134),0),1)</f>
        <v>0</v>
      </c>
      <c r="G134" s="417">
        <f>ROUND(IF('11. Type 1 Emp 2020 FTE'!$I$12=2,SUM(O134:S134),0),1)</f>
        <v>0</v>
      </c>
      <c r="I134" s="526">
        <f>IF('1. General Input'!$D$33="X",IF('17. FTE Safe Harbor 2 Step 2'!E134&lt;40,'17. FTE Safe Harbor 2 Step 2'!E134/40,1),0)</f>
        <v>0</v>
      </c>
      <c r="J134" s="526">
        <f>IF('1. General Input'!$D$34="X",IF('17. FTE Safe Harbor 2 Step 2'!E134&lt;80,'17. FTE Safe Harbor 2 Step 2'!E134/80,1),0)</f>
        <v>0</v>
      </c>
      <c r="K134" s="526">
        <f>IF('1. General Input'!$D$35="X",IF('17. FTE Safe Harbor 2 Step 2'!E134*24&lt;2080,'17. FTE Safe Harbor 2 Step 2'!E134*24/2080,1),0)</f>
        <v>0</v>
      </c>
      <c r="L134" s="526">
        <f>IF('1. General Input'!$D$36="X",IF('17. FTE Safe Harbor 2 Step 2'!E134*12&lt;2080,'17. FTE Safe Harbor 2 Step 2'!E134*12/2080,1),0)</f>
        <v>0</v>
      </c>
      <c r="M134" s="538">
        <f>IF('1. General Input'!$D$37="X",IF('17. FTE Safe Harbor 2 Step 2'!E134*365/$F$12&lt;2080,E134*365/$F$12/2080,1),0)</f>
        <v>0</v>
      </c>
      <c r="O134" s="526">
        <f t="shared" si="6"/>
        <v>0</v>
      </c>
      <c r="P134" s="526">
        <f t="shared" si="7"/>
        <v>0</v>
      </c>
      <c r="Q134" s="526">
        <f t="shared" si="8"/>
        <v>0</v>
      </c>
      <c r="R134" s="526">
        <f t="shared" si="9"/>
        <v>0</v>
      </c>
      <c r="S134" s="526">
        <f t="shared" si="10"/>
        <v>0</v>
      </c>
    </row>
    <row r="135" spans="1:19" x14ac:dyDescent="0.25">
      <c r="A135" s="297">
        <f t="shared" si="11"/>
        <v>121</v>
      </c>
      <c r="B135" s="501"/>
      <c r="C135" s="515"/>
      <c r="D135" s="297"/>
      <c r="E135" s="505"/>
      <c r="F135" s="417">
        <f>ROUND(IF('11. Type 1 Emp 2020 FTE'!$I$12=1,SUM(I135:M135),0),1)</f>
        <v>0</v>
      </c>
      <c r="G135" s="417">
        <f>ROUND(IF('11. Type 1 Emp 2020 FTE'!$I$12=2,SUM(O135:S135),0),1)</f>
        <v>0</v>
      </c>
      <c r="I135" s="526">
        <f>IF('1. General Input'!$D$33="X",IF('17. FTE Safe Harbor 2 Step 2'!E135&lt;40,'17. FTE Safe Harbor 2 Step 2'!E135/40,1),0)</f>
        <v>0</v>
      </c>
      <c r="J135" s="526">
        <f>IF('1. General Input'!$D$34="X",IF('17. FTE Safe Harbor 2 Step 2'!E135&lt;80,'17. FTE Safe Harbor 2 Step 2'!E135/80,1),0)</f>
        <v>0</v>
      </c>
      <c r="K135" s="526">
        <f>IF('1. General Input'!$D$35="X",IF('17. FTE Safe Harbor 2 Step 2'!E135*24&lt;2080,'17. FTE Safe Harbor 2 Step 2'!E135*24/2080,1),0)</f>
        <v>0</v>
      </c>
      <c r="L135" s="526">
        <f>IF('1. General Input'!$D$36="X",IF('17. FTE Safe Harbor 2 Step 2'!E135*12&lt;2080,'17. FTE Safe Harbor 2 Step 2'!E135*12/2080,1),0)</f>
        <v>0</v>
      </c>
      <c r="M135" s="538">
        <f>IF('1. General Input'!$D$37="X",IF('17. FTE Safe Harbor 2 Step 2'!E135*365/$F$12&lt;2080,E135*365/$F$12/2080,1),0)</f>
        <v>0</v>
      </c>
      <c r="O135" s="526">
        <f t="shared" si="6"/>
        <v>0</v>
      </c>
      <c r="P135" s="526">
        <f t="shared" si="7"/>
        <v>0</v>
      </c>
      <c r="Q135" s="526">
        <f t="shared" si="8"/>
        <v>0</v>
      </c>
      <c r="R135" s="526">
        <f t="shared" si="9"/>
        <v>0</v>
      </c>
      <c r="S135" s="526">
        <f t="shared" si="10"/>
        <v>0</v>
      </c>
    </row>
    <row r="136" spans="1:19" x14ac:dyDescent="0.25">
      <c r="A136" s="297">
        <f t="shared" si="11"/>
        <v>122</v>
      </c>
      <c r="B136" s="501"/>
      <c r="C136" s="515"/>
      <c r="D136" s="297"/>
      <c r="E136" s="505"/>
      <c r="F136" s="417">
        <f>ROUND(IF('11. Type 1 Emp 2020 FTE'!$I$12=1,SUM(I136:M136),0),1)</f>
        <v>0</v>
      </c>
      <c r="G136" s="417">
        <f>ROUND(IF('11. Type 1 Emp 2020 FTE'!$I$12=2,SUM(O136:S136),0),1)</f>
        <v>0</v>
      </c>
      <c r="I136" s="526">
        <f>IF('1. General Input'!$D$33="X",IF('17. FTE Safe Harbor 2 Step 2'!E136&lt;40,'17. FTE Safe Harbor 2 Step 2'!E136/40,1),0)</f>
        <v>0</v>
      </c>
      <c r="J136" s="526">
        <f>IF('1. General Input'!$D$34="X",IF('17. FTE Safe Harbor 2 Step 2'!E136&lt;80,'17. FTE Safe Harbor 2 Step 2'!E136/80,1),0)</f>
        <v>0</v>
      </c>
      <c r="K136" s="526">
        <f>IF('1. General Input'!$D$35="X",IF('17. FTE Safe Harbor 2 Step 2'!E136*24&lt;2080,'17. FTE Safe Harbor 2 Step 2'!E136*24/2080,1),0)</f>
        <v>0</v>
      </c>
      <c r="L136" s="526">
        <f>IF('1. General Input'!$D$36="X",IF('17. FTE Safe Harbor 2 Step 2'!E136*12&lt;2080,'17. FTE Safe Harbor 2 Step 2'!E136*12/2080,1),0)</f>
        <v>0</v>
      </c>
      <c r="M136" s="538">
        <f>IF('1. General Input'!$D$37="X",IF('17. FTE Safe Harbor 2 Step 2'!E136*365/$F$12&lt;2080,E136*365/$F$12/2080,1),0)</f>
        <v>0</v>
      </c>
      <c r="O136" s="526">
        <f t="shared" si="6"/>
        <v>0</v>
      </c>
      <c r="P136" s="526">
        <f t="shared" si="7"/>
        <v>0</v>
      </c>
      <c r="Q136" s="526">
        <f t="shared" si="8"/>
        <v>0</v>
      </c>
      <c r="R136" s="526">
        <f t="shared" si="9"/>
        <v>0</v>
      </c>
      <c r="S136" s="526">
        <f t="shared" si="10"/>
        <v>0</v>
      </c>
    </row>
    <row r="137" spans="1:19" x14ac:dyDescent="0.25">
      <c r="A137" s="297">
        <f t="shared" si="11"/>
        <v>123</v>
      </c>
      <c r="B137" s="501"/>
      <c r="C137" s="515"/>
      <c r="D137" s="297"/>
      <c r="E137" s="505"/>
      <c r="F137" s="417">
        <f>ROUND(IF('11. Type 1 Emp 2020 FTE'!$I$12=1,SUM(I137:M137),0),1)</f>
        <v>0</v>
      </c>
      <c r="G137" s="417">
        <f>ROUND(IF('11. Type 1 Emp 2020 FTE'!$I$12=2,SUM(O137:S137),0),1)</f>
        <v>0</v>
      </c>
      <c r="I137" s="526">
        <f>IF('1. General Input'!$D$33="X",IF('17. FTE Safe Harbor 2 Step 2'!E137&lt;40,'17. FTE Safe Harbor 2 Step 2'!E137/40,1),0)</f>
        <v>0</v>
      </c>
      <c r="J137" s="526">
        <f>IF('1. General Input'!$D$34="X",IF('17. FTE Safe Harbor 2 Step 2'!E137&lt;80,'17. FTE Safe Harbor 2 Step 2'!E137/80,1),0)</f>
        <v>0</v>
      </c>
      <c r="K137" s="526">
        <f>IF('1. General Input'!$D$35="X",IF('17. FTE Safe Harbor 2 Step 2'!E137*24&lt;2080,'17. FTE Safe Harbor 2 Step 2'!E137*24/2080,1),0)</f>
        <v>0</v>
      </c>
      <c r="L137" s="526">
        <f>IF('1. General Input'!$D$36="X",IF('17. FTE Safe Harbor 2 Step 2'!E137*12&lt;2080,'17. FTE Safe Harbor 2 Step 2'!E137*12/2080,1),0)</f>
        <v>0</v>
      </c>
      <c r="M137" s="538">
        <f>IF('1. General Input'!$D$37="X",IF('17. FTE Safe Harbor 2 Step 2'!E137*365/$F$12&lt;2080,E137*365/$F$12/2080,1),0)</f>
        <v>0</v>
      </c>
      <c r="O137" s="526">
        <f t="shared" si="6"/>
        <v>0</v>
      </c>
      <c r="P137" s="526">
        <f t="shared" si="7"/>
        <v>0</v>
      </c>
      <c r="Q137" s="526">
        <f t="shared" si="8"/>
        <v>0</v>
      </c>
      <c r="R137" s="526">
        <f t="shared" si="9"/>
        <v>0</v>
      </c>
      <c r="S137" s="526">
        <f t="shared" si="10"/>
        <v>0</v>
      </c>
    </row>
    <row r="138" spans="1:19" x14ac:dyDescent="0.25">
      <c r="A138" s="297">
        <f t="shared" si="11"/>
        <v>124</v>
      </c>
      <c r="B138" s="501"/>
      <c r="C138" s="515"/>
      <c r="D138" s="297"/>
      <c r="E138" s="505"/>
      <c r="F138" s="417">
        <f>ROUND(IF('11. Type 1 Emp 2020 FTE'!$I$12=1,SUM(I138:M138),0),1)</f>
        <v>0</v>
      </c>
      <c r="G138" s="417">
        <f>ROUND(IF('11. Type 1 Emp 2020 FTE'!$I$12=2,SUM(O138:S138),0),1)</f>
        <v>0</v>
      </c>
      <c r="I138" s="526">
        <f>IF('1. General Input'!$D$33="X",IF('17. FTE Safe Harbor 2 Step 2'!E138&lt;40,'17. FTE Safe Harbor 2 Step 2'!E138/40,1),0)</f>
        <v>0</v>
      </c>
      <c r="J138" s="526">
        <f>IF('1. General Input'!$D$34="X",IF('17. FTE Safe Harbor 2 Step 2'!E138&lt;80,'17. FTE Safe Harbor 2 Step 2'!E138/80,1),0)</f>
        <v>0</v>
      </c>
      <c r="K138" s="526">
        <f>IF('1. General Input'!$D$35="X",IF('17. FTE Safe Harbor 2 Step 2'!E138*24&lt;2080,'17. FTE Safe Harbor 2 Step 2'!E138*24/2080,1),0)</f>
        <v>0</v>
      </c>
      <c r="L138" s="526">
        <f>IF('1. General Input'!$D$36="X",IF('17. FTE Safe Harbor 2 Step 2'!E138*12&lt;2080,'17. FTE Safe Harbor 2 Step 2'!E138*12/2080,1),0)</f>
        <v>0</v>
      </c>
      <c r="M138" s="538">
        <f>IF('1. General Input'!$D$37="X",IF('17. FTE Safe Harbor 2 Step 2'!E138*365/$F$12&lt;2080,E138*365/$F$12/2080,1),0)</f>
        <v>0</v>
      </c>
      <c r="O138" s="526">
        <f t="shared" si="6"/>
        <v>0</v>
      </c>
      <c r="P138" s="526">
        <f t="shared" si="7"/>
        <v>0</v>
      </c>
      <c r="Q138" s="526">
        <f t="shared" si="8"/>
        <v>0</v>
      </c>
      <c r="R138" s="526">
        <f t="shared" si="9"/>
        <v>0</v>
      </c>
      <c r="S138" s="526">
        <f t="shared" si="10"/>
        <v>0</v>
      </c>
    </row>
    <row r="139" spans="1:19" x14ac:dyDescent="0.25">
      <c r="A139" s="297">
        <f t="shared" si="11"/>
        <v>125</v>
      </c>
      <c r="B139" s="501"/>
      <c r="C139" s="515"/>
      <c r="D139" s="297"/>
      <c r="E139" s="505"/>
      <c r="F139" s="417">
        <f>ROUND(IF('11. Type 1 Emp 2020 FTE'!$I$12=1,SUM(I139:M139),0),1)</f>
        <v>0</v>
      </c>
      <c r="G139" s="417">
        <f>ROUND(IF('11. Type 1 Emp 2020 FTE'!$I$12=2,SUM(O139:S139),0),1)</f>
        <v>0</v>
      </c>
      <c r="I139" s="526">
        <f>IF('1. General Input'!$D$33="X",IF('17. FTE Safe Harbor 2 Step 2'!E139&lt;40,'17. FTE Safe Harbor 2 Step 2'!E139/40,1),0)</f>
        <v>0</v>
      </c>
      <c r="J139" s="526">
        <f>IF('1. General Input'!$D$34="X",IF('17. FTE Safe Harbor 2 Step 2'!E139&lt;80,'17. FTE Safe Harbor 2 Step 2'!E139/80,1),0)</f>
        <v>0</v>
      </c>
      <c r="K139" s="526">
        <f>IF('1. General Input'!$D$35="X",IF('17. FTE Safe Harbor 2 Step 2'!E139*24&lt;2080,'17. FTE Safe Harbor 2 Step 2'!E139*24/2080,1),0)</f>
        <v>0</v>
      </c>
      <c r="L139" s="526">
        <f>IF('1. General Input'!$D$36="X",IF('17. FTE Safe Harbor 2 Step 2'!E139*12&lt;2080,'17. FTE Safe Harbor 2 Step 2'!E139*12/2080,1),0)</f>
        <v>0</v>
      </c>
      <c r="M139" s="538">
        <f>IF('1. General Input'!$D$37="X",IF('17. FTE Safe Harbor 2 Step 2'!E139*365/$F$12&lt;2080,E139*365/$F$12/2080,1),0)</f>
        <v>0</v>
      </c>
      <c r="O139" s="526">
        <f t="shared" si="6"/>
        <v>0</v>
      </c>
      <c r="P139" s="526">
        <f t="shared" si="7"/>
        <v>0</v>
      </c>
      <c r="Q139" s="526">
        <f t="shared" si="8"/>
        <v>0</v>
      </c>
      <c r="R139" s="526">
        <f t="shared" si="9"/>
        <v>0</v>
      </c>
      <c r="S139" s="526">
        <f t="shared" si="10"/>
        <v>0</v>
      </c>
    </row>
    <row r="140" spans="1:19" x14ac:dyDescent="0.25">
      <c r="A140" s="297">
        <f t="shared" si="11"/>
        <v>126</v>
      </c>
      <c r="B140" s="501"/>
      <c r="C140" s="515"/>
      <c r="D140" s="297"/>
      <c r="E140" s="505"/>
      <c r="F140" s="417">
        <f>ROUND(IF('11. Type 1 Emp 2020 FTE'!$I$12=1,SUM(I140:M140),0),1)</f>
        <v>0</v>
      </c>
      <c r="G140" s="417">
        <f>ROUND(IF('11. Type 1 Emp 2020 FTE'!$I$12=2,SUM(O140:S140),0),1)</f>
        <v>0</v>
      </c>
      <c r="I140" s="526">
        <f>IF('1. General Input'!$D$33="X",IF('17. FTE Safe Harbor 2 Step 2'!E140&lt;40,'17. FTE Safe Harbor 2 Step 2'!E140/40,1),0)</f>
        <v>0</v>
      </c>
      <c r="J140" s="526">
        <f>IF('1. General Input'!$D$34="X",IF('17. FTE Safe Harbor 2 Step 2'!E140&lt;80,'17. FTE Safe Harbor 2 Step 2'!E140/80,1),0)</f>
        <v>0</v>
      </c>
      <c r="K140" s="526">
        <f>IF('1. General Input'!$D$35="X",IF('17. FTE Safe Harbor 2 Step 2'!E140*24&lt;2080,'17. FTE Safe Harbor 2 Step 2'!E140*24/2080,1),0)</f>
        <v>0</v>
      </c>
      <c r="L140" s="526">
        <f>IF('1. General Input'!$D$36="X",IF('17. FTE Safe Harbor 2 Step 2'!E140*12&lt;2080,'17. FTE Safe Harbor 2 Step 2'!E140*12/2080,1),0)</f>
        <v>0</v>
      </c>
      <c r="M140" s="538">
        <f>IF('1. General Input'!$D$37="X",IF('17. FTE Safe Harbor 2 Step 2'!E140*365/$F$12&lt;2080,E140*365/$F$12/2080,1),0)</f>
        <v>0</v>
      </c>
      <c r="O140" s="526">
        <f t="shared" si="6"/>
        <v>0</v>
      </c>
      <c r="P140" s="526">
        <f t="shared" si="7"/>
        <v>0</v>
      </c>
      <c r="Q140" s="526">
        <f t="shared" si="8"/>
        <v>0</v>
      </c>
      <c r="R140" s="526">
        <f t="shared" si="9"/>
        <v>0</v>
      </c>
      <c r="S140" s="526">
        <f t="shared" si="10"/>
        <v>0</v>
      </c>
    </row>
    <row r="141" spans="1:19" x14ac:dyDescent="0.25">
      <c r="A141" s="297">
        <f t="shared" si="11"/>
        <v>127</v>
      </c>
      <c r="B141" s="501"/>
      <c r="C141" s="515"/>
      <c r="D141" s="297"/>
      <c r="E141" s="505"/>
      <c r="F141" s="417">
        <f>ROUND(IF('11. Type 1 Emp 2020 FTE'!$I$12=1,SUM(I141:M141),0),1)</f>
        <v>0</v>
      </c>
      <c r="G141" s="417">
        <f>ROUND(IF('11. Type 1 Emp 2020 FTE'!$I$12=2,SUM(O141:S141),0),1)</f>
        <v>0</v>
      </c>
      <c r="I141" s="526">
        <f>IF('1. General Input'!$D$33="X",IF('17. FTE Safe Harbor 2 Step 2'!E141&lt;40,'17. FTE Safe Harbor 2 Step 2'!E141/40,1),0)</f>
        <v>0</v>
      </c>
      <c r="J141" s="526">
        <f>IF('1. General Input'!$D$34="X",IF('17. FTE Safe Harbor 2 Step 2'!E141&lt;80,'17. FTE Safe Harbor 2 Step 2'!E141/80,1),0)</f>
        <v>0</v>
      </c>
      <c r="K141" s="526">
        <f>IF('1. General Input'!$D$35="X",IF('17. FTE Safe Harbor 2 Step 2'!E141*24&lt;2080,'17. FTE Safe Harbor 2 Step 2'!E141*24/2080,1),0)</f>
        <v>0</v>
      </c>
      <c r="L141" s="526">
        <f>IF('1. General Input'!$D$36="X",IF('17. FTE Safe Harbor 2 Step 2'!E141*12&lt;2080,'17. FTE Safe Harbor 2 Step 2'!E141*12/2080,1),0)</f>
        <v>0</v>
      </c>
      <c r="M141" s="538">
        <f>IF('1. General Input'!$D$37="X",IF('17. FTE Safe Harbor 2 Step 2'!E141*365/$F$12&lt;2080,E141*365/$F$12/2080,1),0)</f>
        <v>0</v>
      </c>
      <c r="O141" s="526">
        <f t="shared" si="6"/>
        <v>0</v>
      </c>
      <c r="P141" s="526">
        <f t="shared" si="7"/>
        <v>0</v>
      </c>
      <c r="Q141" s="526">
        <f t="shared" si="8"/>
        <v>0</v>
      </c>
      <c r="R141" s="526">
        <f t="shared" si="9"/>
        <v>0</v>
      </c>
      <c r="S141" s="526">
        <f t="shared" si="10"/>
        <v>0</v>
      </c>
    </row>
    <row r="142" spans="1:19" x14ac:dyDescent="0.25">
      <c r="A142" s="297">
        <f t="shared" si="11"/>
        <v>128</v>
      </c>
      <c r="B142" s="501"/>
      <c r="C142" s="515"/>
      <c r="D142" s="297"/>
      <c r="E142" s="505"/>
      <c r="F142" s="417">
        <f>ROUND(IF('11. Type 1 Emp 2020 FTE'!$I$12=1,SUM(I142:M142),0),1)</f>
        <v>0</v>
      </c>
      <c r="G142" s="417">
        <f>ROUND(IF('11. Type 1 Emp 2020 FTE'!$I$12=2,SUM(O142:S142),0),1)</f>
        <v>0</v>
      </c>
      <c r="I142" s="526">
        <f>IF('1. General Input'!$D$33="X",IF('17. FTE Safe Harbor 2 Step 2'!E142&lt;40,'17. FTE Safe Harbor 2 Step 2'!E142/40,1),0)</f>
        <v>0</v>
      </c>
      <c r="J142" s="526">
        <f>IF('1. General Input'!$D$34="X",IF('17. FTE Safe Harbor 2 Step 2'!E142&lt;80,'17. FTE Safe Harbor 2 Step 2'!E142/80,1),0)</f>
        <v>0</v>
      </c>
      <c r="K142" s="526">
        <f>IF('1. General Input'!$D$35="X",IF('17. FTE Safe Harbor 2 Step 2'!E142*24&lt;2080,'17. FTE Safe Harbor 2 Step 2'!E142*24/2080,1),0)</f>
        <v>0</v>
      </c>
      <c r="L142" s="526">
        <f>IF('1. General Input'!$D$36="X",IF('17. FTE Safe Harbor 2 Step 2'!E142*12&lt;2080,'17. FTE Safe Harbor 2 Step 2'!E142*12/2080,1),0)</f>
        <v>0</v>
      </c>
      <c r="M142" s="538">
        <f>IF('1. General Input'!$D$37="X",IF('17. FTE Safe Harbor 2 Step 2'!E142*365/$F$12&lt;2080,E142*365/$F$12/2080,1),0)</f>
        <v>0</v>
      </c>
      <c r="O142" s="526">
        <f t="shared" si="6"/>
        <v>0</v>
      </c>
      <c r="P142" s="526">
        <f t="shared" si="7"/>
        <v>0</v>
      </c>
      <c r="Q142" s="526">
        <f t="shared" si="8"/>
        <v>0</v>
      </c>
      <c r="R142" s="526">
        <f t="shared" si="9"/>
        <v>0</v>
      </c>
      <c r="S142" s="526">
        <f t="shared" si="10"/>
        <v>0</v>
      </c>
    </row>
    <row r="143" spans="1:19" x14ac:dyDescent="0.25">
      <c r="A143" s="297">
        <f t="shared" si="11"/>
        <v>129</v>
      </c>
      <c r="B143" s="501"/>
      <c r="C143" s="515"/>
      <c r="D143" s="297"/>
      <c r="E143" s="505"/>
      <c r="F143" s="417">
        <f>ROUND(IF('11. Type 1 Emp 2020 FTE'!$I$12=1,SUM(I143:M143),0),1)</f>
        <v>0</v>
      </c>
      <c r="G143" s="417">
        <f>ROUND(IF('11. Type 1 Emp 2020 FTE'!$I$12=2,SUM(O143:S143),0),1)</f>
        <v>0</v>
      </c>
      <c r="I143" s="526">
        <f>IF('1. General Input'!$D$33="X",IF('17. FTE Safe Harbor 2 Step 2'!E143&lt;40,'17. FTE Safe Harbor 2 Step 2'!E143/40,1),0)</f>
        <v>0</v>
      </c>
      <c r="J143" s="526">
        <f>IF('1. General Input'!$D$34="X",IF('17. FTE Safe Harbor 2 Step 2'!E143&lt;80,'17. FTE Safe Harbor 2 Step 2'!E143/80,1),0)</f>
        <v>0</v>
      </c>
      <c r="K143" s="526">
        <f>IF('1. General Input'!$D$35="X",IF('17. FTE Safe Harbor 2 Step 2'!E143*24&lt;2080,'17. FTE Safe Harbor 2 Step 2'!E143*24/2080,1),0)</f>
        <v>0</v>
      </c>
      <c r="L143" s="526">
        <f>IF('1. General Input'!$D$36="X",IF('17. FTE Safe Harbor 2 Step 2'!E143*12&lt;2080,'17. FTE Safe Harbor 2 Step 2'!E143*12/2080,1),0)</f>
        <v>0</v>
      </c>
      <c r="M143" s="538">
        <f>IF('1. General Input'!$D$37="X",IF('17. FTE Safe Harbor 2 Step 2'!E143*365/$F$12&lt;2080,E143*365/$F$12/2080,1),0)</f>
        <v>0</v>
      </c>
      <c r="O143" s="526">
        <f t="shared" si="6"/>
        <v>0</v>
      </c>
      <c r="P143" s="526">
        <f t="shared" si="7"/>
        <v>0</v>
      </c>
      <c r="Q143" s="526">
        <f t="shared" si="8"/>
        <v>0</v>
      </c>
      <c r="R143" s="526">
        <f t="shared" si="9"/>
        <v>0</v>
      </c>
      <c r="S143" s="526">
        <f t="shared" si="10"/>
        <v>0</v>
      </c>
    </row>
    <row r="144" spans="1:19" x14ac:dyDescent="0.25">
      <c r="A144" s="297">
        <f t="shared" si="11"/>
        <v>130</v>
      </c>
      <c r="B144" s="501"/>
      <c r="C144" s="515"/>
      <c r="D144" s="297"/>
      <c r="E144" s="505"/>
      <c r="F144" s="417">
        <f>ROUND(IF('11. Type 1 Emp 2020 FTE'!$I$12=1,SUM(I144:M144),0),1)</f>
        <v>0</v>
      </c>
      <c r="G144" s="417">
        <f>ROUND(IF('11. Type 1 Emp 2020 FTE'!$I$12=2,SUM(O144:S144),0),1)</f>
        <v>0</v>
      </c>
      <c r="I144" s="526">
        <f>IF('1. General Input'!$D$33="X",IF('17. FTE Safe Harbor 2 Step 2'!E144&lt;40,'17. FTE Safe Harbor 2 Step 2'!E144/40,1),0)</f>
        <v>0</v>
      </c>
      <c r="J144" s="526">
        <f>IF('1. General Input'!$D$34="X",IF('17. FTE Safe Harbor 2 Step 2'!E144&lt;80,'17. FTE Safe Harbor 2 Step 2'!E144/80,1),0)</f>
        <v>0</v>
      </c>
      <c r="K144" s="526">
        <f>IF('1. General Input'!$D$35="X",IF('17. FTE Safe Harbor 2 Step 2'!E144*24&lt;2080,'17. FTE Safe Harbor 2 Step 2'!E144*24/2080,1),0)</f>
        <v>0</v>
      </c>
      <c r="L144" s="526">
        <f>IF('1. General Input'!$D$36="X",IF('17. FTE Safe Harbor 2 Step 2'!E144*12&lt;2080,'17. FTE Safe Harbor 2 Step 2'!E144*12/2080,1),0)</f>
        <v>0</v>
      </c>
      <c r="M144" s="538">
        <f>IF('1. General Input'!$D$37="X",IF('17. FTE Safe Harbor 2 Step 2'!E144*365/$F$12&lt;2080,E144*365/$F$12/2080,1),0)</f>
        <v>0</v>
      </c>
      <c r="O144" s="526">
        <f t="shared" ref="O144:O207" si="12">IF(I144=0,0,IF(I144=1,1,0.5))</f>
        <v>0</v>
      </c>
      <c r="P144" s="526">
        <f t="shared" ref="P144:P207" si="13">IF(J144=0,0,IF(J144=1,1,0.5))</f>
        <v>0</v>
      </c>
      <c r="Q144" s="526">
        <f t="shared" ref="Q144:Q207" si="14">IF(K144=0,0,IF(K144=1,1,0.5))</f>
        <v>0</v>
      </c>
      <c r="R144" s="526">
        <f t="shared" ref="R144:R207" si="15">IF(L144=0,0,IF(L144=1,1,0.5))</f>
        <v>0</v>
      </c>
      <c r="S144" s="526">
        <f t="shared" ref="S144:S207" si="16">IF(M144=0,0,IF(M144=1,1,0.5))</f>
        <v>0</v>
      </c>
    </row>
    <row r="145" spans="1:19" x14ac:dyDescent="0.25">
      <c r="A145" s="297">
        <f t="shared" ref="A145:A208" si="17">+A144+1</f>
        <v>131</v>
      </c>
      <c r="B145" s="501"/>
      <c r="C145" s="515"/>
      <c r="D145" s="297"/>
      <c r="E145" s="505"/>
      <c r="F145" s="417">
        <f>ROUND(IF('11. Type 1 Emp 2020 FTE'!$I$12=1,SUM(I145:M145),0),1)</f>
        <v>0</v>
      </c>
      <c r="G145" s="417">
        <f>ROUND(IF('11. Type 1 Emp 2020 FTE'!$I$12=2,SUM(O145:S145),0),1)</f>
        <v>0</v>
      </c>
      <c r="I145" s="526">
        <f>IF('1. General Input'!$D$33="X",IF('17. FTE Safe Harbor 2 Step 2'!E145&lt;40,'17. FTE Safe Harbor 2 Step 2'!E145/40,1),0)</f>
        <v>0</v>
      </c>
      <c r="J145" s="526">
        <f>IF('1. General Input'!$D$34="X",IF('17. FTE Safe Harbor 2 Step 2'!E145&lt;80,'17. FTE Safe Harbor 2 Step 2'!E145/80,1),0)</f>
        <v>0</v>
      </c>
      <c r="K145" s="526">
        <f>IF('1. General Input'!$D$35="X",IF('17. FTE Safe Harbor 2 Step 2'!E145*24&lt;2080,'17. FTE Safe Harbor 2 Step 2'!E145*24/2080,1),0)</f>
        <v>0</v>
      </c>
      <c r="L145" s="526">
        <f>IF('1. General Input'!$D$36="X",IF('17. FTE Safe Harbor 2 Step 2'!E145*12&lt;2080,'17. FTE Safe Harbor 2 Step 2'!E145*12/2080,1),0)</f>
        <v>0</v>
      </c>
      <c r="M145" s="538">
        <f>IF('1. General Input'!$D$37="X",IF('17. FTE Safe Harbor 2 Step 2'!E145*365/$F$12&lt;2080,E145*365/$F$12/2080,1),0)</f>
        <v>0</v>
      </c>
      <c r="O145" s="526">
        <f t="shared" si="12"/>
        <v>0</v>
      </c>
      <c r="P145" s="526">
        <f t="shared" si="13"/>
        <v>0</v>
      </c>
      <c r="Q145" s="526">
        <f t="shared" si="14"/>
        <v>0</v>
      </c>
      <c r="R145" s="526">
        <f t="shared" si="15"/>
        <v>0</v>
      </c>
      <c r="S145" s="526">
        <f t="shared" si="16"/>
        <v>0</v>
      </c>
    </row>
    <row r="146" spans="1:19" x14ac:dyDescent="0.25">
      <c r="A146" s="297">
        <f t="shared" si="17"/>
        <v>132</v>
      </c>
      <c r="B146" s="501"/>
      <c r="C146" s="515"/>
      <c r="D146" s="297"/>
      <c r="E146" s="505"/>
      <c r="F146" s="417">
        <f>ROUND(IF('11. Type 1 Emp 2020 FTE'!$I$12=1,SUM(I146:M146),0),1)</f>
        <v>0</v>
      </c>
      <c r="G146" s="417">
        <f>ROUND(IF('11. Type 1 Emp 2020 FTE'!$I$12=2,SUM(O146:S146),0),1)</f>
        <v>0</v>
      </c>
      <c r="I146" s="526">
        <f>IF('1. General Input'!$D$33="X",IF('17. FTE Safe Harbor 2 Step 2'!E146&lt;40,'17. FTE Safe Harbor 2 Step 2'!E146/40,1),0)</f>
        <v>0</v>
      </c>
      <c r="J146" s="526">
        <f>IF('1. General Input'!$D$34="X",IF('17. FTE Safe Harbor 2 Step 2'!E146&lt;80,'17. FTE Safe Harbor 2 Step 2'!E146/80,1),0)</f>
        <v>0</v>
      </c>
      <c r="K146" s="526">
        <f>IF('1. General Input'!$D$35="X",IF('17. FTE Safe Harbor 2 Step 2'!E146*24&lt;2080,'17. FTE Safe Harbor 2 Step 2'!E146*24/2080,1),0)</f>
        <v>0</v>
      </c>
      <c r="L146" s="526">
        <f>IF('1. General Input'!$D$36="X",IF('17. FTE Safe Harbor 2 Step 2'!E146*12&lt;2080,'17. FTE Safe Harbor 2 Step 2'!E146*12/2080,1),0)</f>
        <v>0</v>
      </c>
      <c r="M146" s="538">
        <f>IF('1. General Input'!$D$37="X",IF('17. FTE Safe Harbor 2 Step 2'!E146*365/$F$12&lt;2080,E146*365/$F$12/2080,1),0)</f>
        <v>0</v>
      </c>
      <c r="O146" s="526">
        <f t="shared" si="12"/>
        <v>0</v>
      </c>
      <c r="P146" s="526">
        <f t="shared" si="13"/>
        <v>0</v>
      </c>
      <c r="Q146" s="526">
        <f t="shared" si="14"/>
        <v>0</v>
      </c>
      <c r="R146" s="526">
        <f t="shared" si="15"/>
        <v>0</v>
      </c>
      <c r="S146" s="526">
        <f t="shared" si="16"/>
        <v>0</v>
      </c>
    </row>
    <row r="147" spans="1:19" x14ac:dyDescent="0.25">
      <c r="A147" s="297">
        <f t="shared" si="17"/>
        <v>133</v>
      </c>
      <c r="B147" s="501"/>
      <c r="C147" s="515"/>
      <c r="D147" s="297"/>
      <c r="E147" s="505"/>
      <c r="F147" s="417">
        <f>ROUND(IF('11. Type 1 Emp 2020 FTE'!$I$12=1,SUM(I147:M147),0),1)</f>
        <v>0</v>
      </c>
      <c r="G147" s="417">
        <f>ROUND(IF('11. Type 1 Emp 2020 FTE'!$I$12=2,SUM(O147:S147),0),1)</f>
        <v>0</v>
      </c>
      <c r="I147" s="526">
        <f>IF('1. General Input'!$D$33="X",IF('17. FTE Safe Harbor 2 Step 2'!E147&lt;40,'17. FTE Safe Harbor 2 Step 2'!E147/40,1),0)</f>
        <v>0</v>
      </c>
      <c r="J147" s="526">
        <f>IF('1. General Input'!$D$34="X",IF('17. FTE Safe Harbor 2 Step 2'!E147&lt;80,'17. FTE Safe Harbor 2 Step 2'!E147/80,1),0)</f>
        <v>0</v>
      </c>
      <c r="K147" s="526">
        <f>IF('1. General Input'!$D$35="X",IF('17. FTE Safe Harbor 2 Step 2'!E147*24&lt;2080,'17. FTE Safe Harbor 2 Step 2'!E147*24/2080,1),0)</f>
        <v>0</v>
      </c>
      <c r="L147" s="526">
        <f>IF('1. General Input'!$D$36="X",IF('17. FTE Safe Harbor 2 Step 2'!E147*12&lt;2080,'17. FTE Safe Harbor 2 Step 2'!E147*12/2080,1),0)</f>
        <v>0</v>
      </c>
      <c r="M147" s="538">
        <f>IF('1. General Input'!$D$37="X",IF('17. FTE Safe Harbor 2 Step 2'!E147*365/$F$12&lt;2080,E147*365/$F$12/2080,1),0)</f>
        <v>0</v>
      </c>
      <c r="O147" s="526">
        <f t="shared" si="12"/>
        <v>0</v>
      </c>
      <c r="P147" s="526">
        <f t="shared" si="13"/>
        <v>0</v>
      </c>
      <c r="Q147" s="526">
        <f t="shared" si="14"/>
        <v>0</v>
      </c>
      <c r="R147" s="526">
        <f t="shared" si="15"/>
        <v>0</v>
      </c>
      <c r="S147" s="526">
        <f t="shared" si="16"/>
        <v>0</v>
      </c>
    </row>
    <row r="148" spans="1:19" x14ac:dyDescent="0.25">
      <c r="A148" s="297">
        <f t="shared" si="17"/>
        <v>134</v>
      </c>
      <c r="B148" s="501"/>
      <c r="C148" s="515"/>
      <c r="D148" s="297"/>
      <c r="E148" s="505"/>
      <c r="F148" s="417">
        <f>ROUND(IF('11. Type 1 Emp 2020 FTE'!$I$12=1,SUM(I148:M148),0),1)</f>
        <v>0</v>
      </c>
      <c r="G148" s="417">
        <f>ROUND(IF('11. Type 1 Emp 2020 FTE'!$I$12=2,SUM(O148:S148),0),1)</f>
        <v>0</v>
      </c>
      <c r="I148" s="526">
        <f>IF('1. General Input'!$D$33="X",IF('17. FTE Safe Harbor 2 Step 2'!E148&lt;40,'17. FTE Safe Harbor 2 Step 2'!E148/40,1),0)</f>
        <v>0</v>
      </c>
      <c r="J148" s="526">
        <f>IF('1. General Input'!$D$34="X",IF('17. FTE Safe Harbor 2 Step 2'!E148&lt;80,'17. FTE Safe Harbor 2 Step 2'!E148/80,1),0)</f>
        <v>0</v>
      </c>
      <c r="K148" s="526">
        <f>IF('1. General Input'!$D$35="X",IF('17. FTE Safe Harbor 2 Step 2'!E148*24&lt;2080,'17. FTE Safe Harbor 2 Step 2'!E148*24/2080,1),0)</f>
        <v>0</v>
      </c>
      <c r="L148" s="526">
        <f>IF('1. General Input'!$D$36="X",IF('17. FTE Safe Harbor 2 Step 2'!E148*12&lt;2080,'17. FTE Safe Harbor 2 Step 2'!E148*12/2080,1),0)</f>
        <v>0</v>
      </c>
      <c r="M148" s="538">
        <f>IF('1. General Input'!$D$37="X",IF('17. FTE Safe Harbor 2 Step 2'!E148*365/$F$12&lt;2080,E148*365/$F$12/2080,1),0)</f>
        <v>0</v>
      </c>
      <c r="O148" s="526">
        <f t="shared" si="12"/>
        <v>0</v>
      </c>
      <c r="P148" s="526">
        <f t="shared" si="13"/>
        <v>0</v>
      </c>
      <c r="Q148" s="526">
        <f t="shared" si="14"/>
        <v>0</v>
      </c>
      <c r="R148" s="526">
        <f t="shared" si="15"/>
        <v>0</v>
      </c>
      <c r="S148" s="526">
        <f t="shared" si="16"/>
        <v>0</v>
      </c>
    </row>
    <row r="149" spans="1:19" x14ac:dyDescent="0.25">
      <c r="A149" s="297">
        <f t="shared" si="17"/>
        <v>135</v>
      </c>
      <c r="B149" s="501"/>
      <c r="C149" s="515"/>
      <c r="D149" s="297"/>
      <c r="E149" s="505"/>
      <c r="F149" s="417">
        <f>ROUND(IF('11. Type 1 Emp 2020 FTE'!$I$12=1,SUM(I149:M149),0),1)</f>
        <v>0</v>
      </c>
      <c r="G149" s="417">
        <f>ROUND(IF('11. Type 1 Emp 2020 FTE'!$I$12=2,SUM(O149:S149),0),1)</f>
        <v>0</v>
      </c>
      <c r="I149" s="526">
        <f>IF('1. General Input'!$D$33="X",IF('17. FTE Safe Harbor 2 Step 2'!E149&lt;40,'17. FTE Safe Harbor 2 Step 2'!E149/40,1),0)</f>
        <v>0</v>
      </c>
      <c r="J149" s="526">
        <f>IF('1. General Input'!$D$34="X",IF('17. FTE Safe Harbor 2 Step 2'!E149&lt;80,'17. FTE Safe Harbor 2 Step 2'!E149/80,1),0)</f>
        <v>0</v>
      </c>
      <c r="K149" s="526">
        <f>IF('1. General Input'!$D$35="X",IF('17. FTE Safe Harbor 2 Step 2'!E149*24&lt;2080,'17. FTE Safe Harbor 2 Step 2'!E149*24/2080,1),0)</f>
        <v>0</v>
      </c>
      <c r="L149" s="526">
        <f>IF('1. General Input'!$D$36="X",IF('17. FTE Safe Harbor 2 Step 2'!E149*12&lt;2080,'17. FTE Safe Harbor 2 Step 2'!E149*12/2080,1),0)</f>
        <v>0</v>
      </c>
      <c r="M149" s="538">
        <f>IF('1. General Input'!$D$37="X",IF('17. FTE Safe Harbor 2 Step 2'!E149*365/$F$12&lt;2080,E149*365/$F$12/2080,1),0)</f>
        <v>0</v>
      </c>
      <c r="O149" s="526">
        <f t="shared" si="12"/>
        <v>0</v>
      </c>
      <c r="P149" s="526">
        <f t="shared" si="13"/>
        <v>0</v>
      </c>
      <c r="Q149" s="526">
        <f t="shared" si="14"/>
        <v>0</v>
      </c>
      <c r="R149" s="526">
        <f t="shared" si="15"/>
        <v>0</v>
      </c>
      <c r="S149" s="526">
        <f t="shared" si="16"/>
        <v>0</v>
      </c>
    </row>
    <row r="150" spans="1:19" x14ac:dyDescent="0.25">
      <c r="A150" s="297">
        <f t="shared" si="17"/>
        <v>136</v>
      </c>
      <c r="B150" s="501"/>
      <c r="C150" s="515"/>
      <c r="D150" s="297"/>
      <c r="E150" s="505"/>
      <c r="F150" s="417">
        <f>ROUND(IF('11. Type 1 Emp 2020 FTE'!$I$12=1,SUM(I150:M150),0),1)</f>
        <v>0</v>
      </c>
      <c r="G150" s="417">
        <f>ROUND(IF('11. Type 1 Emp 2020 FTE'!$I$12=2,SUM(O150:S150),0),1)</f>
        <v>0</v>
      </c>
      <c r="I150" s="526">
        <f>IF('1. General Input'!$D$33="X",IF('17. FTE Safe Harbor 2 Step 2'!E150&lt;40,'17. FTE Safe Harbor 2 Step 2'!E150/40,1),0)</f>
        <v>0</v>
      </c>
      <c r="J150" s="526">
        <f>IF('1. General Input'!$D$34="X",IF('17. FTE Safe Harbor 2 Step 2'!E150&lt;80,'17. FTE Safe Harbor 2 Step 2'!E150/80,1),0)</f>
        <v>0</v>
      </c>
      <c r="K150" s="526">
        <f>IF('1. General Input'!$D$35="X",IF('17. FTE Safe Harbor 2 Step 2'!E150*24&lt;2080,'17. FTE Safe Harbor 2 Step 2'!E150*24/2080,1),0)</f>
        <v>0</v>
      </c>
      <c r="L150" s="526">
        <f>IF('1. General Input'!$D$36="X",IF('17. FTE Safe Harbor 2 Step 2'!E150*12&lt;2080,'17. FTE Safe Harbor 2 Step 2'!E150*12/2080,1),0)</f>
        <v>0</v>
      </c>
      <c r="M150" s="538">
        <f>IF('1. General Input'!$D$37="X",IF('17. FTE Safe Harbor 2 Step 2'!E150*365/$F$12&lt;2080,E150*365/$F$12/2080,1),0)</f>
        <v>0</v>
      </c>
      <c r="O150" s="526">
        <f t="shared" si="12"/>
        <v>0</v>
      </c>
      <c r="P150" s="526">
        <f t="shared" si="13"/>
        <v>0</v>
      </c>
      <c r="Q150" s="526">
        <f t="shared" si="14"/>
        <v>0</v>
      </c>
      <c r="R150" s="526">
        <f t="shared" si="15"/>
        <v>0</v>
      </c>
      <c r="S150" s="526">
        <f t="shared" si="16"/>
        <v>0</v>
      </c>
    </row>
    <row r="151" spans="1:19" x14ac:dyDescent="0.25">
      <c r="A151" s="297">
        <f t="shared" si="17"/>
        <v>137</v>
      </c>
      <c r="B151" s="501"/>
      <c r="C151" s="515"/>
      <c r="D151" s="297"/>
      <c r="E151" s="505"/>
      <c r="F151" s="417">
        <f>ROUND(IF('11. Type 1 Emp 2020 FTE'!$I$12=1,SUM(I151:M151),0),1)</f>
        <v>0</v>
      </c>
      <c r="G151" s="417">
        <f>ROUND(IF('11. Type 1 Emp 2020 FTE'!$I$12=2,SUM(O151:S151),0),1)</f>
        <v>0</v>
      </c>
      <c r="I151" s="526">
        <f>IF('1. General Input'!$D$33="X",IF('17. FTE Safe Harbor 2 Step 2'!E151&lt;40,'17. FTE Safe Harbor 2 Step 2'!E151/40,1),0)</f>
        <v>0</v>
      </c>
      <c r="J151" s="526">
        <f>IF('1. General Input'!$D$34="X",IF('17. FTE Safe Harbor 2 Step 2'!E151&lt;80,'17. FTE Safe Harbor 2 Step 2'!E151/80,1),0)</f>
        <v>0</v>
      </c>
      <c r="K151" s="526">
        <f>IF('1. General Input'!$D$35="X",IF('17. FTE Safe Harbor 2 Step 2'!E151*24&lt;2080,'17. FTE Safe Harbor 2 Step 2'!E151*24/2080,1),0)</f>
        <v>0</v>
      </c>
      <c r="L151" s="526">
        <f>IF('1. General Input'!$D$36="X",IF('17. FTE Safe Harbor 2 Step 2'!E151*12&lt;2080,'17. FTE Safe Harbor 2 Step 2'!E151*12/2080,1),0)</f>
        <v>0</v>
      </c>
      <c r="M151" s="538">
        <f>IF('1. General Input'!$D$37="X",IF('17. FTE Safe Harbor 2 Step 2'!E151*365/$F$12&lt;2080,E151*365/$F$12/2080,1),0)</f>
        <v>0</v>
      </c>
      <c r="O151" s="526">
        <f t="shared" si="12"/>
        <v>0</v>
      </c>
      <c r="P151" s="526">
        <f t="shared" si="13"/>
        <v>0</v>
      </c>
      <c r="Q151" s="526">
        <f t="shared" si="14"/>
        <v>0</v>
      </c>
      <c r="R151" s="526">
        <f t="shared" si="15"/>
        <v>0</v>
      </c>
      <c r="S151" s="526">
        <f t="shared" si="16"/>
        <v>0</v>
      </c>
    </row>
    <row r="152" spans="1:19" x14ac:dyDescent="0.25">
      <c r="A152" s="297">
        <f t="shared" si="17"/>
        <v>138</v>
      </c>
      <c r="B152" s="501"/>
      <c r="C152" s="515"/>
      <c r="D152" s="297"/>
      <c r="E152" s="505"/>
      <c r="F152" s="417">
        <f>ROUND(IF('11. Type 1 Emp 2020 FTE'!$I$12=1,SUM(I152:M152),0),1)</f>
        <v>0</v>
      </c>
      <c r="G152" s="417">
        <f>ROUND(IF('11. Type 1 Emp 2020 FTE'!$I$12=2,SUM(O152:S152),0),1)</f>
        <v>0</v>
      </c>
      <c r="I152" s="526">
        <f>IF('1. General Input'!$D$33="X",IF('17. FTE Safe Harbor 2 Step 2'!E152&lt;40,'17. FTE Safe Harbor 2 Step 2'!E152/40,1),0)</f>
        <v>0</v>
      </c>
      <c r="J152" s="526">
        <f>IF('1. General Input'!$D$34="X",IF('17. FTE Safe Harbor 2 Step 2'!E152&lt;80,'17. FTE Safe Harbor 2 Step 2'!E152/80,1),0)</f>
        <v>0</v>
      </c>
      <c r="K152" s="526">
        <f>IF('1. General Input'!$D$35="X",IF('17. FTE Safe Harbor 2 Step 2'!E152*24&lt;2080,'17. FTE Safe Harbor 2 Step 2'!E152*24/2080,1),0)</f>
        <v>0</v>
      </c>
      <c r="L152" s="526">
        <f>IF('1. General Input'!$D$36="X",IF('17. FTE Safe Harbor 2 Step 2'!E152*12&lt;2080,'17. FTE Safe Harbor 2 Step 2'!E152*12/2080,1),0)</f>
        <v>0</v>
      </c>
      <c r="M152" s="538">
        <f>IF('1. General Input'!$D$37="X",IF('17. FTE Safe Harbor 2 Step 2'!E152*365/$F$12&lt;2080,E152*365/$F$12/2080,1),0)</f>
        <v>0</v>
      </c>
      <c r="O152" s="526">
        <f t="shared" si="12"/>
        <v>0</v>
      </c>
      <c r="P152" s="526">
        <f t="shared" si="13"/>
        <v>0</v>
      </c>
      <c r="Q152" s="526">
        <f t="shared" si="14"/>
        <v>0</v>
      </c>
      <c r="R152" s="526">
        <f t="shared" si="15"/>
        <v>0</v>
      </c>
      <c r="S152" s="526">
        <f t="shared" si="16"/>
        <v>0</v>
      </c>
    </row>
    <row r="153" spans="1:19" x14ac:dyDescent="0.25">
      <c r="A153" s="297">
        <f t="shared" si="17"/>
        <v>139</v>
      </c>
      <c r="B153" s="501"/>
      <c r="C153" s="515"/>
      <c r="D153" s="297"/>
      <c r="E153" s="505"/>
      <c r="F153" s="417">
        <f>ROUND(IF('11. Type 1 Emp 2020 FTE'!$I$12=1,SUM(I153:M153),0),1)</f>
        <v>0</v>
      </c>
      <c r="G153" s="417">
        <f>ROUND(IF('11. Type 1 Emp 2020 FTE'!$I$12=2,SUM(O153:S153),0),1)</f>
        <v>0</v>
      </c>
      <c r="I153" s="526">
        <f>IF('1. General Input'!$D$33="X",IF('17. FTE Safe Harbor 2 Step 2'!E153&lt;40,'17. FTE Safe Harbor 2 Step 2'!E153/40,1),0)</f>
        <v>0</v>
      </c>
      <c r="J153" s="526">
        <f>IF('1. General Input'!$D$34="X",IF('17. FTE Safe Harbor 2 Step 2'!E153&lt;80,'17. FTE Safe Harbor 2 Step 2'!E153/80,1),0)</f>
        <v>0</v>
      </c>
      <c r="K153" s="526">
        <f>IF('1. General Input'!$D$35="X",IF('17. FTE Safe Harbor 2 Step 2'!E153*24&lt;2080,'17. FTE Safe Harbor 2 Step 2'!E153*24/2080,1),0)</f>
        <v>0</v>
      </c>
      <c r="L153" s="526">
        <f>IF('1. General Input'!$D$36="X",IF('17. FTE Safe Harbor 2 Step 2'!E153*12&lt;2080,'17. FTE Safe Harbor 2 Step 2'!E153*12/2080,1),0)</f>
        <v>0</v>
      </c>
      <c r="M153" s="538">
        <f>IF('1. General Input'!$D$37="X",IF('17. FTE Safe Harbor 2 Step 2'!E153*365/$F$12&lt;2080,E153*365/$F$12/2080,1),0)</f>
        <v>0</v>
      </c>
      <c r="O153" s="526">
        <f t="shared" si="12"/>
        <v>0</v>
      </c>
      <c r="P153" s="526">
        <f t="shared" si="13"/>
        <v>0</v>
      </c>
      <c r="Q153" s="526">
        <f t="shared" si="14"/>
        <v>0</v>
      </c>
      <c r="R153" s="526">
        <f t="shared" si="15"/>
        <v>0</v>
      </c>
      <c r="S153" s="526">
        <f t="shared" si="16"/>
        <v>0</v>
      </c>
    </row>
    <row r="154" spans="1:19" x14ac:dyDescent="0.25">
      <c r="A154" s="297">
        <f t="shared" si="17"/>
        <v>140</v>
      </c>
      <c r="B154" s="501"/>
      <c r="C154" s="515"/>
      <c r="D154" s="297"/>
      <c r="E154" s="505"/>
      <c r="F154" s="417">
        <f>ROUND(IF('11. Type 1 Emp 2020 FTE'!$I$12=1,SUM(I154:M154),0),1)</f>
        <v>0</v>
      </c>
      <c r="G154" s="417">
        <f>ROUND(IF('11. Type 1 Emp 2020 FTE'!$I$12=2,SUM(O154:S154),0),1)</f>
        <v>0</v>
      </c>
      <c r="I154" s="526">
        <f>IF('1. General Input'!$D$33="X",IF('17. FTE Safe Harbor 2 Step 2'!E154&lt;40,'17. FTE Safe Harbor 2 Step 2'!E154/40,1),0)</f>
        <v>0</v>
      </c>
      <c r="J154" s="526">
        <f>IF('1. General Input'!$D$34="X",IF('17. FTE Safe Harbor 2 Step 2'!E154&lt;80,'17. FTE Safe Harbor 2 Step 2'!E154/80,1),0)</f>
        <v>0</v>
      </c>
      <c r="K154" s="526">
        <f>IF('1. General Input'!$D$35="X",IF('17. FTE Safe Harbor 2 Step 2'!E154*24&lt;2080,'17. FTE Safe Harbor 2 Step 2'!E154*24/2080,1),0)</f>
        <v>0</v>
      </c>
      <c r="L154" s="526">
        <f>IF('1. General Input'!$D$36="X",IF('17. FTE Safe Harbor 2 Step 2'!E154*12&lt;2080,'17. FTE Safe Harbor 2 Step 2'!E154*12/2080,1),0)</f>
        <v>0</v>
      </c>
      <c r="M154" s="538">
        <f>IF('1. General Input'!$D$37="X",IF('17. FTE Safe Harbor 2 Step 2'!E154*365/$F$12&lt;2080,E154*365/$F$12/2080,1),0)</f>
        <v>0</v>
      </c>
      <c r="O154" s="526">
        <f t="shared" si="12"/>
        <v>0</v>
      </c>
      <c r="P154" s="526">
        <f t="shared" si="13"/>
        <v>0</v>
      </c>
      <c r="Q154" s="526">
        <f t="shared" si="14"/>
        <v>0</v>
      </c>
      <c r="R154" s="526">
        <f t="shared" si="15"/>
        <v>0</v>
      </c>
      <c r="S154" s="526">
        <f t="shared" si="16"/>
        <v>0</v>
      </c>
    </row>
    <row r="155" spans="1:19" x14ac:dyDescent="0.25">
      <c r="A155" s="297">
        <f t="shared" si="17"/>
        <v>141</v>
      </c>
      <c r="B155" s="501"/>
      <c r="C155" s="515"/>
      <c r="D155" s="297"/>
      <c r="E155" s="505"/>
      <c r="F155" s="417">
        <f>ROUND(IF('11. Type 1 Emp 2020 FTE'!$I$12=1,SUM(I155:M155),0),1)</f>
        <v>0</v>
      </c>
      <c r="G155" s="417">
        <f>ROUND(IF('11. Type 1 Emp 2020 FTE'!$I$12=2,SUM(O155:S155),0),1)</f>
        <v>0</v>
      </c>
      <c r="I155" s="526">
        <f>IF('1. General Input'!$D$33="X",IF('17. FTE Safe Harbor 2 Step 2'!E155&lt;40,'17. FTE Safe Harbor 2 Step 2'!E155/40,1),0)</f>
        <v>0</v>
      </c>
      <c r="J155" s="526">
        <f>IF('1. General Input'!$D$34="X",IF('17. FTE Safe Harbor 2 Step 2'!E155&lt;80,'17. FTE Safe Harbor 2 Step 2'!E155/80,1),0)</f>
        <v>0</v>
      </c>
      <c r="K155" s="526">
        <f>IF('1. General Input'!$D$35="X",IF('17. FTE Safe Harbor 2 Step 2'!E155*24&lt;2080,'17. FTE Safe Harbor 2 Step 2'!E155*24/2080,1),0)</f>
        <v>0</v>
      </c>
      <c r="L155" s="526">
        <f>IF('1. General Input'!$D$36="X",IF('17. FTE Safe Harbor 2 Step 2'!E155*12&lt;2080,'17. FTE Safe Harbor 2 Step 2'!E155*12/2080,1),0)</f>
        <v>0</v>
      </c>
      <c r="M155" s="538">
        <f>IF('1. General Input'!$D$37="X",IF('17. FTE Safe Harbor 2 Step 2'!E155*365/$F$12&lt;2080,E155*365/$F$12/2080,1),0)</f>
        <v>0</v>
      </c>
      <c r="O155" s="526">
        <f t="shared" si="12"/>
        <v>0</v>
      </c>
      <c r="P155" s="526">
        <f t="shared" si="13"/>
        <v>0</v>
      </c>
      <c r="Q155" s="526">
        <f t="shared" si="14"/>
        <v>0</v>
      </c>
      <c r="R155" s="526">
        <f t="shared" si="15"/>
        <v>0</v>
      </c>
      <c r="S155" s="526">
        <f t="shared" si="16"/>
        <v>0</v>
      </c>
    </row>
    <row r="156" spans="1:19" x14ac:dyDescent="0.25">
      <c r="A156" s="297">
        <f t="shared" si="17"/>
        <v>142</v>
      </c>
      <c r="B156" s="501"/>
      <c r="C156" s="515"/>
      <c r="D156" s="297"/>
      <c r="E156" s="505"/>
      <c r="F156" s="417">
        <f>ROUND(IF('11. Type 1 Emp 2020 FTE'!$I$12=1,SUM(I156:M156),0),1)</f>
        <v>0</v>
      </c>
      <c r="G156" s="417">
        <f>ROUND(IF('11. Type 1 Emp 2020 FTE'!$I$12=2,SUM(O156:S156),0),1)</f>
        <v>0</v>
      </c>
      <c r="I156" s="526">
        <f>IF('1. General Input'!$D$33="X",IF('17. FTE Safe Harbor 2 Step 2'!E156&lt;40,'17. FTE Safe Harbor 2 Step 2'!E156/40,1),0)</f>
        <v>0</v>
      </c>
      <c r="J156" s="526">
        <f>IF('1. General Input'!$D$34="X",IF('17. FTE Safe Harbor 2 Step 2'!E156&lt;80,'17. FTE Safe Harbor 2 Step 2'!E156/80,1),0)</f>
        <v>0</v>
      </c>
      <c r="K156" s="526">
        <f>IF('1. General Input'!$D$35="X",IF('17. FTE Safe Harbor 2 Step 2'!E156*24&lt;2080,'17. FTE Safe Harbor 2 Step 2'!E156*24/2080,1),0)</f>
        <v>0</v>
      </c>
      <c r="L156" s="526">
        <f>IF('1. General Input'!$D$36="X",IF('17. FTE Safe Harbor 2 Step 2'!E156*12&lt;2080,'17. FTE Safe Harbor 2 Step 2'!E156*12/2080,1),0)</f>
        <v>0</v>
      </c>
      <c r="M156" s="538">
        <f>IF('1. General Input'!$D$37="X",IF('17. FTE Safe Harbor 2 Step 2'!E156*365/$F$12&lt;2080,E156*365/$F$12/2080,1),0)</f>
        <v>0</v>
      </c>
      <c r="O156" s="526">
        <f t="shared" si="12"/>
        <v>0</v>
      </c>
      <c r="P156" s="526">
        <f t="shared" si="13"/>
        <v>0</v>
      </c>
      <c r="Q156" s="526">
        <f t="shared" si="14"/>
        <v>0</v>
      </c>
      <c r="R156" s="526">
        <f t="shared" si="15"/>
        <v>0</v>
      </c>
      <c r="S156" s="526">
        <f t="shared" si="16"/>
        <v>0</v>
      </c>
    </row>
    <row r="157" spans="1:19" x14ac:dyDescent="0.25">
      <c r="A157" s="297">
        <f t="shared" si="17"/>
        <v>143</v>
      </c>
      <c r="B157" s="501"/>
      <c r="C157" s="515"/>
      <c r="D157" s="297"/>
      <c r="E157" s="505"/>
      <c r="F157" s="417">
        <f>ROUND(IF('11. Type 1 Emp 2020 FTE'!$I$12=1,SUM(I157:M157),0),1)</f>
        <v>0</v>
      </c>
      <c r="G157" s="417">
        <f>ROUND(IF('11. Type 1 Emp 2020 FTE'!$I$12=2,SUM(O157:S157),0),1)</f>
        <v>0</v>
      </c>
      <c r="I157" s="526">
        <f>IF('1. General Input'!$D$33="X",IF('17. FTE Safe Harbor 2 Step 2'!E157&lt;40,'17. FTE Safe Harbor 2 Step 2'!E157/40,1),0)</f>
        <v>0</v>
      </c>
      <c r="J157" s="526">
        <f>IF('1. General Input'!$D$34="X",IF('17. FTE Safe Harbor 2 Step 2'!E157&lt;80,'17. FTE Safe Harbor 2 Step 2'!E157/80,1),0)</f>
        <v>0</v>
      </c>
      <c r="K157" s="526">
        <f>IF('1. General Input'!$D$35="X",IF('17. FTE Safe Harbor 2 Step 2'!E157*24&lt;2080,'17. FTE Safe Harbor 2 Step 2'!E157*24/2080,1),0)</f>
        <v>0</v>
      </c>
      <c r="L157" s="526">
        <f>IF('1. General Input'!$D$36="X",IF('17. FTE Safe Harbor 2 Step 2'!E157*12&lt;2080,'17. FTE Safe Harbor 2 Step 2'!E157*12/2080,1),0)</f>
        <v>0</v>
      </c>
      <c r="M157" s="538">
        <f>IF('1. General Input'!$D$37="X",IF('17. FTE Safe Harbor 2 Step 2'!E157*365/$F$12&lt;2080,E157*365/$F$12/2080,1),0)</f>
        <v>0</v>
      </c>
      <c r="O157" s="526">
        <f t="shared" si="12"/>
        <v>0</v>
      </c>
      <c r="P157" s="526">
        <f t="shared" si="13"/>
        <v>0</v>
      </c>
      <c r="Q157" s="526">
        <f t="shared" si="14"/>
        <v>0</v>
      </c>
      <c r="R157" s="526">
        <f t="shared" si="15"/>
        <v>0</v>
      </c>
      <c r="S157" s="526">
        <f t="shared" si="16"/>
        <v>0</v>
      </c>
    </row>
    <row r="158" spans="1:19" x14ac:dyDescent="0.25">
      <c r="A158" s="297">
        <f t="shared" si="17"/>
        <v>144</v>
      </c>
      <c r="B158" s="501"/>
      <c r="C158" s="515"/>
      <c r="D158" s="297"/>
      <c r="E158" s="505"/>
      <c r="F158" s="417">
        <f>ROUND(IF('11. Type 1 Emp 2020 FTE'!$I$12=1,SUM(I158:M158),0),1)</f>
        <v>0</v>
      </c>
      <c r="G158" s="417">
        <f>ROUND(IF('11. Type 1 Emp 2020 FTE'!$I$12=2,SUM(O158:S158),0),1)</f>
        <v>0</v>
      </c>
      <c r="I158" s="526">
        <f>IF('1. General Input'!$D$33="X",IF('17. FTE Safe Harbor 2 Step 2'!E158&lt;40,'17. FTE Safe Harbor 2 Step 2'!E158/40,1),0)</f>
        <v>0</v>
      </c>
      <c r="J158" s="526">
        <f>IF('1. General Input'!$D$34="X",IF('17. FTE Safe Harbor 2 Step 2'!E158&lt;80,'17. FTE Safe Harbor 2 Step 2'!E158/80,1),0)</f>
        <v>0</v>
      </c>
      <c r="K158" s="526">
        <f>IF('1. General Input'!$D$35="X",IF('17. FTE Safe Harbor 2 Step 2'!E158*24&lt;2080,'17. FTE Safe Harbor 2 Step 2'!E158*24/2080,1),0)</f>
        <v>0</v>
      </c>
      <c r="L158" s="526">
        <f>IF('1. General Input'!$D$36="X",IF('17. FTE Safe Harbor 2 Step 2'!E158*12&lt;2080,'17. FTE Safe Harbor 2 Step 2'!E158*12/2080,1),0)</f>
        <v>0</v>
      </c>
      <c r="M158" s="538">
        <f>IF('1. General Input'!$D$37="X",IF('17. FTE Safe Harbor 2 Step 2'!E158*365/$F$12&lt;2080,E158*365/$F$12/2080,1),0)</f>
        <v>0</v>
      </c>
      <c r="O158" s="526">
        <f t="shared" si="12"/>
        <v>0</v>
      </c>
      <c r="P158" s="526">
        <f t="shared" si="13"/>
        <v>0</v>
      </c>
      <c r="Q158" s="526">
        <f t="shared" si="14"/>
        <v>0</v>
      </c>
      <c r="R158" s="526">
        <f t="shared" si="15"/>
        <v>0</v>
      </c>
      <c r="S158" s="526">
        <f t="shared" si="16"/>
        <v>0</v>
      </c>
    </row>
    <row r="159" spans="1:19" x14ac:dyDescent="0.25">
      <c r="A159" s="297">
        <f t="shared" si="17"/>
        <v>145</v>
      </c>
      <c r="B159" s="501"/>
      <c r="C159" s="515"/>
      <c r="D159" s="297"/>
      <c r="E159" s="505"/>
      <c r="F159" s="417">
        <f>ROUND(IF('11. Type 1 Emp 2020 FTE'!$I$12=1,SUM(I159:M159),0),1)</f>
        <v>0</v>
      </c>
      <c r="G159" s="417">
        <f>ROUND(IF('11. Type 1 Emp 2020 FTE'!$I$12=2,SUM(O159:S159),0),1)</f>
        <v>0</v>
      </c>
      <c r="I159" s="526">
        <f>IF('1. General Input'!$D$33="X",IF('17. FTE Safe Harbor 2 Step 2'!E159&lt;40,'17. FTE Safe Harbor 2 Step 2'!E159/40,1),0)</f>
        <v>0</v>
      </c>
      <c r="J159" s="526">
        <f>IF('1. General Input'!$D$34="X",IF('17. FTE Safe Harbor 2 Step 2'!E159&lt;80,'17. FTE Safe Harbor 2 Step 2'!E159/80,1),0)</f>
        <v>0</v>
      </c>
      <c r="K159" s="526">
        <f>IF('1. General Input'!$D$35="X",IF('17. FTE Safe Harbor 2 Step 2'!E159*24&lt;2080,'17. FTE Safe Harbor 2 Step 2'!E159*24/2080,1),0)</f>
        <v>0</v>
      </c>
      <c r="L159" s="526">
        <f>IF('1. General Input'!$D$36="X",IF('17. FTE Safe Harbor 2 Step 2'!E159*12&lt;2080,'17. FTE Safe Harbor 2 Step 2'!E159*12/2080,1),0)</f>
        <v>0</v>
      </c>
      <c r="M159" s="538">
        <f>IF('1. General Input'!$D$37="X",IF('17. FTE Safe Harbor 2 Step 2'!E159*365/$F$12&lt;2080,E159*365/$F$12/2080,1),0)</f>
        <v>0</v>
      </c>
      <c r="O159" s="526">
        <f t="shared" si="12"/>
        <v>0</v>
      </c>
      <c r="P159" s="526">
        <f t="shared" si="13"/>
        <v>0</v>
      </c>
      <c r="Q159" s="526">
        <f t="shared" si="14"/>
        <v>0</v>
      </c>
      <c r="R159" s="526">
        <f t="shared" si="15"/>
        <v>0</v>
      </c>
      <c r="S159" s="526">
        <f t="shared" si="16"/>
        <v>0</v>
      </c>
    </row>
    <row r="160" spans="1:19" x14ac:dyDescent="0.25">
      <c r="A160" s="297">
        <f t="shared" si="17"/>
        <v>146</v>
      </c>
      <c r="B160" s="501"/>
      <c r="C160" s="515"/>
      <c r="D160" s="297"/>
      <c r="E160" s="505"/>
      <c r="F160" s="417">
        <f>ROUND(IF('11. Type 1 Emp 2020 FTE'!$I$12=1,SUM(I160:M160),0),1)</f>
        <v>0</v>
      </c>
      <c r="G160" s="417">
        <f>ROUND(IF('11. Type 1 Emp 2020 FTE'!$I$12=2,SUM(O160:S160),0),1)</f>
        <v>0</v>
      </c>
      <c r="I160" s="526">
        <f>IF('1. General Input'!$D$33="X",IF('17. FTE Safe Harbor 2 Step 2'!E160&lt;40,'17. FTE Safe Harbor 2 Step 2'!E160/40,1),0)</f>
        <v>0</v>
      </c>
      <c r="J160" s="526">
        <f>IF('1. General Input'!$D$34="X",IF('17. FTE Safe Harbor 2 Step 2'!E160&lt;80,'17. FTE Safe Harbor 2 Step 2'!E160/80,1),0)</f>
        <v>0</v>
      </c>
      <c r="K160" s="526">
        <f>IF('1. General Input'!$D$35="X",IF('17. FTE Safe Harbor 2 Step 2'!E160*24&lt;2080,'17. FTE Safe Harbor 2 Step 2'!E160*24/2080,1),0)</f>
        <v>0</v>
      </c>
      <c r="L160" s="526">
        <f>IF('1. General Input'!$D$36="X",IF('17. FTE Safe Harbor 2 Step 2'!E160*12&lt;2080,'17. FTE Safe Harbor 2 Step 2'!E160*12/2080,1),0)</f>
        <v>0</v>
      </c>
      <c r="M160" s="538">
        <f>IF('1. General Input'!$D$37="X",IF('17. FTE Safe Harbor 2 Step 2'!E160*365/$F$12&lt;2080,E160*365/$F$12/2080,1),0)</f>
        <v>0</v>
      </c>
      <c r="O160" s="526">
        <f t="shared" si="12"/>
        <v>0</v>
      </c>
      <c r="P160" s="526">
        <f t="shared" si="13"/>
        <v>0</v>
      </c>
      <c r="Q160" s="526">
        <f t="shared" si="14"/>
        <v>0</v>
      </c>
      <c r="R160" s="526">
        <f t="shared" si="15"/>
        <v>0</v>
      </c>
      <c r="S160" s="526">
        <f t="shared" si="16"/>
        <v>0</v>
      </c>
    </row>
    <row r="161" spans="1:19" x14ac:dyDescent="0.25">
      <c r="A161" s="297">
        <f t="shared" si="17"/>
        <v>147</v>
      </c>
      <c r="B161" s="501"/>
      <c r="C161" s="515"/>
      <c r="D161" s="297"/>
      <c r="E161" s="505"/>
      <c r="F161" s="417">
        <f>ROUND(IF('11. Type 1 Emp 2020 FTE'!$I$12=1,SUM(I161:M161),0),1)</f>
        <v>0</v>
      </c>
      <c r="G161" s="417">
        <f>ROUND(IF('11. Type 1 Emp 2020 FTE'!$I$12=2,SUM(O161:S161),0),1)</f>
        <v>0</v>
      </c>
      <c r="I161" s="526">
        <f>IF('1. General Input'!$D$33="X",IF('17. FTE Safe Harbor 2 Step 2'!E161&lt;40,'17. FTE Safe Harbor 2 Step 2'!E161/40,1),0)</f>
        <v>0</v>
      </c>
      <c r="J161" s="526">
        <f>IF('1. General Input'!$D$34="X",IF('17. FTE Safe Harbor 2 Step 2'!E161&lt;80,'17. FTE Safe Harbor 2 Step 2'!E161/80,1),0)</f>
        <v>0</v>
      </c>
      <c r="K161" s="526">
        <f>IF('1. General Input'!$D$35="X",IF('17. FTE Safe Harbor 2 Step 2'!E161*24&lt;2080,'17. FTE Safe Harbor 2 Step 2'!E161*24/2080,1),0)</f>
        <v>0</v>
      </c>
      <c r="L161" s="526">
        <f>IF('1. General Input'!$D$36="X",IF('17. FTE Safe Harbor 2 Step 2'!E161*12&lt;2080,'17. FTE Safe Harbor 2 Step 2'!E161*12/2080,1),0)</f>
        <v>0</v>
      </c>
      <c r="M161" s="538">
        <f>IF('1. General Input'!$D$37="X",IF('17. FTE Safe Harbor 2 Step 2'!E161*365/$F$12&lt;2080,E161*365/$F$12/2080,1),0)</f>
        <v>0</v>
      </c>
      <c r="O161" s="526">
        <f t="shared" si="12"/>
        <v>0</v>
      </c>
      <c r="P161" s="526">
        <f t="shared" si="13"/>
        <v>0</v>
      </c>
      <c r="Q161" s="526">
        <f t="shared" si="14"/>
        <v>0</v>
      </c>
      <c r="R161" s="526">
        <f t="shared" si="15"/>
        <v>0</v>
      </c>
      <c r="S161" s="526">
        <f t="shared" si="16"/>
        <v>0</v>
      </c>
    </row>
    <row r="162" spans="1:19" x14ac:dyDescent="0.25">
      <c r="A162" s="297">
        <f t="shared" si="17"/>
        <v>148</v>
      </c>
      <c r="B162" s="501"/>
      <c r="C162" s="515"/>
      <c r="D162" s="297"/>
      <c r="E162" s="505"/>
      <c r="F162" s="417">
        <f>ROUND(IF('11. Type 1 Emp 2020 FTE'!$I$12=1,SUM(I162:M162),0),1)</f>
        <v>0</v>
      </c>
      <c r="G162" s="417">
        <f>ROUND(IF('11. Type 1 Emp 2020 FTE'!$I$12=2,SUM(O162:S162),0),1)</f>
        <v>0</v>
      </c>
      <c r="I162" s="526">
        <f>IF('1. General Input'!$D$33="X",IF('17. FTE Safe Harbor 2 Step 2'!E162&lt;40,'17. FTE Safe Harbor 2 Step 2'!E162/40,1),0)</f>
        <v>0</v>
      </c>
      <c r="J162" s="526">
        <f>IF('1. General Input'!$D$34="X",IF('17. FTE Safe Harbor 2 Step 2'!E162&lt;80,'17. FTE Safe Harbor 2 Step 2'!E162/80,1),0)</f>
        <v>0</v>
      </c>
      <c r="K162" s="526">
        <f>IF('1. General Input'!$D$35="X",IF('17. FTE Safe Harbor 2 Step 2'!E162*24&lt;2080,'17. FTE Safe Harbor 2 Step 2'!E162*24/2080,1),0)</f>
        <v>0</v>
      </c>
      <c r="L162" s="526">
        <f>IF('1. General Input'!$D$36="X",IF('17. FTE Safe Harbor 2 Step 2'!E162*12&lt;2080,'17. FTE Safe Harbor 2 Step 2'!E162*12/2080,1),0)</f>
        <v>0</v>
      </c>
      <c r="M162" s="538">
        <f>IF('1. General Input'!$D$37="X",IF('17. FTE Safe Harbor 2 Step 2'!E162*365/$F$12&lt;2080,E162*365/$F$12/2080,1),0)</f>
        <v>0</v>
      </c>
      <c r="O162" s="526">
        <f t="shared" si="12"/>
        <v>0</v>
      </c>
      <c r="P162" s="526">
        <f t="shared" si="13"/>
        <v>0</v>
      </c>
      <c r="Q162" s="526">
        <f t="shared" si="14"/>
        <v>0</v>
      </c>
      <c r="R162" s="526">
        <f t="shared" si="15"/>
        <v>0</v>
      </c>
      <c r="S162" s="526">
        <f t="shared" si="16"/>
        <v>0</v>
      </c>
    </row>
    <row r="163" spans="1:19" x14ac:dyDescent="0.25">
      <c r="A163" s="297">
        <f t="shared" si="17"/>
        <v>149</v>
      </c>
      <c r="B163" s="501"/>
      <c r="C163" s="515"/>
      <c r="D163" s="297"/>
      <c r="E163" s="505"/>
      <c r="F163" s="417">
        <f>ROUND(IF('11. Type 1 Emp 2020 FTE'!$I$12=1,SUM(I163:M163),0),1)</f>
        <v>0</v>
      </c>
      <c r="G163" s="417">
        <f>ROUND(IF('11. Type 1 Emp 2020 FTE'!$I$12=2,SUM(O163:S163),0),1)</f>
        <v>0</v>
      </c>
      <c r="I163" s="526">
        <f>IF('1. General Input'!$D$33="X",IF('17. FTE Safe Harbor 2 Step 2'!E163&lt;40,'17. FTE Safe Harbor 2 Step 2'!E163/40,1),0)</f>
        <v>0</v>
      </c>
      <c r="J163" s="526">
        <f>IF('1. General Input'!$D$34="X",IF('17. FTE Safe Harbor 2 Step 2'!E163&lt;80,'17. FTE Safe Harbor 2 Step 2'!E163/80,1),0)</f>
        <v>0</v>
      </c>
      <c r="K163" s="526">
        <f>IF('1. General Input'!$D$35="X",IF('17. FTE Safe Harbor 2 Step 2'!E163*24&lt;2080,'17. FTE Safe Harbor 2 Step 2'!E163*24/2080,1),0)</f>
        <v>0</v>
      </c>
      <c r="L163" s="526">
        <f>IF('1. General Input'!$D$36="X",IF('17. FTE Safe Harbor 2 Step 2'!E163*12&lt;2080,'17. FTE Safe Harbor 2 Step 2'!E163*12/2080,1),0)</f>
        <v>0</v>
      </c>
      <c r="M163" s="538">
        <f>IF('1. General Input'!$D$37="X",IF('17. FTE Safe Harbor 2 Step 2'!E163*365/$F$12&lt;2080,E163*365/$F$12/2080,1),0)</f>
        <v>0</v>
      </c>
      <c r="O163" s="526">
        <f t="shared" si="12"/>
        <v>0</v>
      </c>
      <c r="P163" s="526">
        <f t="shared" si="13"/>
        <v>0</v>
      </c>
      <c r="Q163" s="526">
        <f t="shared" si="14"/>
        <v>0</v>
      </c>
      <c r="R163" s="526">
        <f t="shared" si="15"/>
        <v>0</v>
      </c>
      <c r="S163" s="526">
        <f t="shared" si="16"/>
        <v>0</v>
      </c>
    </row>
    <row r="164" spans="1:19" x14ac:dyDescent="0.25">
      <c r="A164" s="297">
        <f t="shared" si="17"/>
        <v>150</v>
      </c>
      <c r="B164" s="501"/>
      <c r="C164" s="515"/>
      <c r="D164" s="297"/>
      <c r="E164" s="505"/>
      <c r="F164" s="417">
        <f>ROUND(IF('11. Type 1 Emp 2020 FTE'!$I$12=1,SUM(I164:M164),0),1)</f>
        <v>0</v>
      </c>
      <c r="G164" s="417">
        <f>ROUND(IF('11. Type 1 Emp 2020 FTE'!$I$12=2,SUM(O164:S164),0),1)</f>
        <v>0</v>
      </c>
      <c r="I164" s="526">
        <f>IF('1. General Input'!$D$33="X",IF('17. FTE Safe Harbor 2 Step 2'!E164&lt;40,'17. FTE Safe Harbor 2 Step 2'!E164/40,1),0)</f>
        <v>0</v>
      </c>
      <c r="J164" s="526">
        <f>IF('1. General Input'!$D$34="X",IF('17. FTE Safe Harbor 2 Step 2'!E164&lt;80,'17. FTE Safe Harbor 2 Step 2'!E164/80,1),0)</f>
        <v>0</v>
      </c>
      <c r="K164" s="526">
        <f>IF('1. General Input'!$D$35="X",IF('17. FTE Safe Harbor 2 Step 2'!E164*24&lt;2080,'17. FTE Safe Harbor 2 Step 2'!E164*24/2080,1),0)</f>
        <v>0</v>
      </c>
      <c r="L164" s="526">
        <f>IF('1. General Input'!$D$36="X",IF('17. FTE Safe Harbor 2 Step 2'!E164*12&lt;2080,'17. FTE Safe Harbor 2 Step 2'!E164*12/2080,1),0)</f>
        <v>0</v>
      </c>
      <c r="M164" s="538">
        <f>IF('1. General Input'!$D$37="X",IF('17. FTE Safe Harbor 2 Step 2'!E164*365/$F$12&lt;2080,E164*365/$F$12/2080,1),0)</f>
        <v>0</v>
      </c>
      <c r="O164" s="526">
        <f t="shared" si="12"/>
        <v>0</v>
      </c>
      <c r="P164" s="526">
        <f t="shared" si="13"/>
        <v>0</v>
      </c>
      <c r="Q164" s="526">
        <f t="shared" si="14"/>
        <v>0</v>
      </c>
      <c r="R164" s="526">
        <f t="shared" si="15"/>
        <v>0</v>
      </c>
      <c r="S164" s="526">
        <f t="shared" si="16"/>
        <v>0</v>
      </c>
    </row>
    <row r="165" spans="1:19" x14ac:dyDescent="0.25">
      <c r="A165" s="297">
        <f t="shared" si="17"/>
        <v>151</v>
      </c>
      <c r="B165" s="501"/>
      <c r="C165" s="515"/>
      <c r="D165" s="297"/>
      <c r="E165" s="505"/>
      <c r="F165" s="417">
        <f>ROUND(IF('11. Type 1 Emp 2020 FTE'!$I$12=1,SUM(I165:M165),0),1)</f>
        <v>0</v>
      </c>
      <c r="G165" s="417">
        <f>ROUND(IF('11. Type 1 Emp 2020 FTE'!$I$12=2,SUM(O165:S165),0),1)</f>
        <v>0</v>
      </c>
      <c r="I165" s="526">
        <f>IF('1. General Input'!$D$33="X",IF('17. FTE Safe Harbor 2 Step 2'!E165&lt;40,'17. FTE Safe Harbor 2 Step 2'!E165/40,1),0)</f>
        <v>0</v>
      </c>
      <c r="J165" s="526">
        <f>IF('1. General Input'!$D$34="X",IF('17. FTE Safe Harbor 2 Step 2'!E165&lt;80,'17. FTE Safe Harbor 2 Step 2'!E165/80,1),0)</f>
        <v>0</v>
      </c>
      <c r="K165" s="526">
        <f>IF('1. General Input'!$D$35="X",IF('17. FTE Safe Harbor 2 Step 2'!E165*24&lt;2080,'17. FTE Safe Harbor 2 Step 2'!E165*24/2080,1),0)</f>
        <v>0</v>
      </c>
      <c r="L165" s="526">
        <f>IF('1. General Input'!$D$36="X",IF('17. FTE Safe Harbor 2 Step 2'!E165*12&lt;2080,'17. FTE Safe Harbor 2 Step 2'!E165*12/2080,1),0)</f>
        <v>0</v>
      </c>
      <c r="M165" s="538">
        <f>IF('1. General Input'!$D$37="X",IF('17. FTE Safe Harbor 2 Step 2'!E165*365/$F$12&lt;2080,E165*365/$F$12/2080,1),0)</f>
        <v>0</v>
      </c>
      <c r="O165" s="526">
        <f t="shared" si="12"/>
        <v>0</v>
      </c>
      <c r="P165" s="526">
        <f t="shared" si="13"/>
        <v>0</v>
      </c>
      <c r="Q165" s="526">
        <f t="shared" si="14"/>
        <v>0</v>
      </c>
      <c r="R165" s="526">
        <f t="shared" si="15"/>
        <v>0</v>
      </c>
      <c r="S165" s="526">
        <f t="shared" si="16"/>
        <v>0</v>
      </c>
    </row>
    <row r="166" spans="1:19" x14ac:dyDescent="0.25">
      <c r="A166" s="297">
        <f t="shared" si="17"/>
        <v>152</v>
      </c>
      <c r="B166" s="501"/>
      <c r="C166" s="515"/>
      <c r="D166" s="297"/>
      <c r="E166" s="505"/>
      <c r="F166" s="417">
        <f>ROUND(IF('11. Type 1 Emp 2020 FTE'!$I$12=1,SUM(I166:M166),0),1)</f>
        <v>0</v>
      </c>
      <c r="G166" s="417">
        <f>ROUND(IF('11. Type 1 Emp 2020 FTE'!$I$12=2,SUM(O166:S166),0),1)</f>
        <v>0</v>
      </c>
      <c r="I166" s="526">
        <f>IF('1. General Input'!$D$33="X",IF('17. FTE Safe Harbor 2 Step 2'!E166&lt;40,'17. FTE Safe Harbor 2 Step 2'!E166/40,1),0)</f>
        <v>0</v>
      </c>
      <c r="J166" s="526">
        <f>IF('1. General Input'!$D$34="X",IF('17. FTE Safe Harbor 2 Step 2'!E166&lt;80,'17. FTE Safe Harbor 2 Step 2'!E166/80,1),0)</f>
        <v>0</v>
      </c>
      <c r="K166" s="526">
        <f>IF('1. General Input'!$D$35="X",IF('17. FTE Safe Harbor 2 Step 2'!E166*24&lt;2080,'17. FTE Safe Harbor 2 Step 2'!E166*24/2080,1),0)</f>
        <v>0</v>
      </c>
      <c r="L166" s="526">
        <f>IF('1. General Input'!$D$36="X",IF('17. FTE Safe Harbor 2 Step 2'!E166*12&lt;2080,'17. FTE Safe Harbor 2 Step 2'!E166*12/2080,1),0)</f>
        <v>0</v>
      </c>
      <c r="M166" s="538">
        <f>IF('1. General Input'!$D$37="X",IF('17. FTE Safe Harbor 2 Step 2'!E166*365/$F$12&lt;2080,E166*365/$F$12/2080,1),0)</f>
        <v>0</v>
      </c>
      <c r="O166" s="526">
        <f t="shared" si="12"/>
        <v>0</v>
      </c>
      <c r="P166" s="526">
        <f t="shared" si="13"/>
        <v>0</v>
      </c>
      <c r="Q166" s="526">
        <f t="shared" si="14"/>
        <v>0</v>
      </c>
      <c r="R166" s="526">
        <f t="shared" si="15"/>
        <v>0</v>
      </c>
      <c r="S166" s="526">
        <f t="shared" si="16"/>
        <v>0</v>
      </c>
    </row>
    <row r="167" spans="1:19" x14ac:dyDescent="0.25">
      <c r="A167" s="297">
        <f t="shared" si="17"/>
        <v>153</v>
      </c>
      <c r="B167" s="501"/>
      <c r="C167" s="515"/>
      <c r="D167" s="297"/>
      <c r="E167" s="505"/>
      <c r="F167" s="417">
        <f>ROUND(IF('11. Type 1 Emp 2020 FTE'!$I$12=1,SUM(I167:M167),0),1)</f>
        <v>0</v>
      </c>
      <c r="G167" s="417">
        <f>ROUND(IF('11. Type 1 Emp 2020 FTE'!$I$12=2,SUM(O167:S167),0),1)</f>
        <v>0</v>
      </c>
      <c r="I167" s="526">
        <f>IF('1. General Input'!$D$33="X",IF('17. FTE Safe Harbor 2 Step 2'!E167&lt;40,'17. FTE Safe Harbor 2 Step 2'!E167/40,1),0)</f>
        <v>0</v>
      </c>
      <c r="J167" s="526">
        <f>IF('1. General Input'!$D$34="X",IF('17. FTE Safe Harbor 2 Step 2'!E167&lt;80,'17. FTE Safe Harbor 2 Step 2'!E167/80,1),0)</f>
        <v>0</v>
      </c>
      <c r="K167" s="526">
        <f>IF('1. General Input'!$D$35="X",IF('17. FTE Safe Harbor 2 Step 2'!E167*24&lt;2080,'17. FTE Safe Harbor 2 Step 2'!E167*24/2080,1),0)</f>
        <v>0</v>
      </c>
      <c r="L167" s="526">
        <f>IF('1. General Input'!$D$36="X",IF('17. FTE Safe Harbor 2 Step 2'!E167*12&lt;2080,'17. FTE Safe Harbor 2 Step 2'!E167*12/2080,1),0)</f>
        <v>0</v>
      </c>
      <c r="M167" s="538">
        <f>IF('1. General Input'!$D$37="X",IF('17. FTE Safe Harbor 2 Step 2'!E167*365/$F$12&lt;2080,E167*365/$F$12/2080,1),0)</f>
        <v>0</v>
      </c>
      <c r="O167" s="526">
        <f t="shared" si="12"/>
        <v>0</v>
      </c>
      <c r="P167" s="526">
        <f t="shared" si="13"/>
        <v>0</v>
      </c>
      <c r="Q167" s="526">
        <f t="shared" si="14"/>
        <v>0</v>
      </c>
      <c r="R167" s="526">
        <f t="shared" si="15"/>
        <v>0</v>
      </c>
      <c r="S167" s="526">
        <f t="shared" si="16"/>
        <v>0</v>
      </c>
    </row>
    <row r="168" spans="1:19" x14ac:dyDescent="0.25">
      <c r="A168" s="297">
        <f t="shared" si="17"/>
        <v>154</v>
      </c>
      <c r="B168" s="501"/>
      <c r="C168" s="515"/>
      <c r="D168" s="297"/>
      <c r="E168" s="505"/>
      <c r="F168" s="417">
        <f>ROUND(IF('11. Type 1 Emp 2020 FTE'!$I$12=1,SUM(I168:M168),0),1)</f>
        <v>0</v>
      </c>
      <c r="G168" s="417">
        <f>ROUND(IF('11. Type 1 Emp 2020 FTE'!$I$12=2,SUM(O168:S168),0),1)</f>
        <v>0</v>
      </c>
      <c r="I168" s="526">
        <f>IF('1. General Input'!$D$33="X",IF('17. FTE Safe Harbor 2 Step 2'!E168&lt;40,'17. FTE Safe Harbor 2 Step 2'!E168/40,1),0)</f>
        <v>0</v>
      </c>
      <c r="J168" s="526">
        <f>IF('1. General Input'!$D$34="X",IF('17. FTE Safe Harbor 2 Step 2'!E168&lt;80,'17. FTE Safe Harbor 2 Step 2'!E168/80,1),0)</f>
        <v>0</v>
      </c>
      <c r="K168" s="526">
        <f>IF('1. General Input'!$D$35="X",IF('17. FTE Safe Harbor 2 Step 2'!E168*24&lt;2080,'17. FTE Safe Harbor 2 Step 2'!E168*24/2080,1),0)</f>
        <v>0</v>
      </c>
      <c r="L168" s="526">
        <f>IF('1. General Input'!$D$36="X",IF('17. FTE Safe Harbor 2 Step 2'!E168*12&lt;2080,'17. FTE Safe Harbor 2 Step 2'!E168*12/2080,1),0)</f>
        <v>0</v>
      </c>
      <c r="M168" s="538">
        <f>IF('1. General Input'!$D$37="X",IF('17. FTE Safe Harbor 2 Step 2'!E168*365/$F$12&lt;2080,E168*365/$F$12/2080,1),0)</f>
        <v>0</v>
      </c>
      <c r="O168" s="526">
        <f t="shared" si="12"/>
        <v>0</v>
      </c>
      <c r="P168" s="526">
        <f t="shared" si="13"/>
        <v>0</v>
      </c>
      <c r="Q168" s="526">
        <f t="shared" si="14"/>
        <v>0</v>
      </c>
      <c r="R168" s="526">
        <f t="shared" si="15"/>
        <v>0</v>
      </c>
      <c r="S168" s="526">
        <f t="shared" si="16"/>
        <v>0</v>
      </c>
    </row>
    <row r="169" spans="1:19" x14ac:dyDescent="0.25">
      <c r="A169" s="297">
        <f t="shared" si="17"/>
        <v>155</v>
      </c>
      <c r="B169" s="501"/>
      <c r="C169" s="515"/>
      <c r="D169" s="297"/>
      <c r="E169" s="505"/>
      <c r="F169" s="417">
        <f>ROUND(IF('11. Type 1 Emp 2020 FTE'!$I$12=1,SUM(I169:M169),0),1)</f>
        <v>0</v>
      </c>
      <c r="G169" s="417">
        <f>ROUND(IF('11. Type 1 Emp 2020 FTE'!$I$12=2,SUM(O169:S169),0),1)</f>
        <v>0</v>
      </c>
      <c r="I169" s="526">
        <f>IF('1. General Input'!$D$33="X",IF('17. FTE Safe Harbor 2 Step 2'!E169&lt;40,'17. FTE Safe Harbor 2 Step 2'!E169/40,1),0)</f>
        <v>0</v>
      </c>
      <c r="J169" s="526">
        <f>IF('1. General Input'!$D$34="X",IF('17. FTE Safe Harbor 2 Step 2'!E169&lt;80,'17. FTE Safe Harbor 2 Step 2'!E169/80,1),0)</f>
        <v>0</v>
      </c>
      <c r="K169" s="526">
        <f>IF('1. General Input'!$D$35="X",IF('17. FTE Safe Harbor 2 Step 2'!E169*24&lt;2080,'17. FTE Safe Harbor 2 Step 2'!E169*24/2080,1),0)</f>
        <v>0</v>
      </c>
      <c r="L169" s="526">
        <f>IF('1. General Input'!$D$36="X",IF('17. FTE Safe Harbor 2 Step 2'!E169*12&lt;2080,'17. FTE Safe Harbor 2 Step 2'!E169*12/2080,1),0)</f>
        <v>0</v>
      </c>
      <c r="M169" s="538">
        <f>IF('1. General Input'!$D$37="X",IF('17. FTE Safe Harbor 2 Step 2'!E169*365/$F$12&lt;2080,E169*365/$F$12/2080,1),0)</f>
        <v>0</v>
      </c>
      <c r="O169" s="526">
        <f t="shared" si="12"/>
        <v>0</v>
      </c>
      <c r="P169" s="526">
        <f t="shared" si="13"/>
        <v>0</v>
      </c>
      <c r="Q169" s="526">
        <f t="shared" si="14"/>
        <v>0</v>
      </c>
      <c r="R169" s="526">
        <f t="shared" si="15"/>
        <v>0</v>
      </c>
      <c r="S169" s="526">
        <f t="shared" si="16"/>
        <v>0</v>
      </c>
    </row>
    <row r="170" spans="1:19" x14ac:dyDescent="0.25">
      <c r="A170" s="297">
        <f t="shared" si="17"/>
        <v>156</v>
      </c>
      <c r="B170" s="501"/>
      <c r="C170" s="515"/>
      <c r="D170" s="297"/>
      <c r="E170" s="505"/>
      <c r="F170" s="417">
        <f>ROUND(IF('11. Type 1 Emp 2020 FTE'!$I$12=1,SUM(I170:M170),0),1)</f>
        <v>0</v>
      </c>
      <c r="G170" s="417">
        <f>ROUND(IF('11. Type 1 Emp 2020 FTE'!$I$12=2,SUM(O170:S170),0),1)</f>
        <v>0</v>
      </c>
      <c r="I170" s="526">
        <f>IF('1. General Input'!$D$33="X",IF('17. FTE Safe Harbor 2 Step 2'!E170&lt;40,'17. FTE Safe Harbor 2 Step 2'!E170/40,1),0)</f>
        <v>0</v>
      </c>
      <c r="J170" s="526">
        <f>IF('1. General Input'!$D$34="X",IF('17. FTE Safe Harbor 2 Step 2'!E170&lt;80,'17. FTE Safe Harbor 2 Step 2'!E170/80,1),0)</f>
        <v>0</v>
      </c>
      <c r="K170" s="526">
        <f>IF('1. General Input'!$D$35="X",IF('17. FTE Safe Harbor 2 Step 2'!E170*24&lt;2080,'17. FTE Safe Harbor 2 Step 2'!E170*24/2080,1),0)</f>
        <v>0</v>
      </c>
      <c r="L170" s="526">
        <f>IF('1. General Input'!$D$36="X",IF('17. FTE Safe Harbor 2 Step 2'!E170*12&lt;2080,'17. FTE Safe Harbor 2 Step 2'!E170*12/2080,1),0)</f>
        <v>0</v>
      </c>
      <c r="M170" s="538">
        <f>IF('1. General Input'!$D$37="X",IF('17. FTE Safe Harbor 2 Step 2'!E170*365/$F$12&lt;2080,E170*365/$F$12/2080,1),0)</f>
        <v>0</v>
      </c>
      <c r="O170" s="526">
        <f t="shared" si="12"/>
        <v>0</v>
      </c>
      <c r="P170" s="526">
        <f t="shared" si="13"/>
        <v>0</v>
      </c>
      <c r="Q170" s="526">
        <f t="shared" si="14"/>
        <v>0</v>
      </c>
      <c r="R170" s="526">
        <f t="shared" si="15"/>
        <v>0</v>
      </c>
      <c r="S170" s="526">
        <f t="shared" si="16"/>
        <v>0</v>
      </c>
    </row>
    <row r="171" spans="1:19" x14ac:dyDescent="0.25">
      <c r="A171" s="297">
        <f t="shared" si="17"/>
        <v>157</v>
      </c>
      <c r="B171" s="501"/>
      <c r="C171" s="515"/>
      <c r="D171" s="297"/>
      <c r="E171" s="505"/>
      <c r="F171" s="417">
        <f>ROUND(IF('11. Type 1 Emp 2020 FTE'!$I$12=1,SUM(I171:M171),0),1)</f>
        <v>0</v>
      </c>
      <c r="G171" s="417">
        <f>ROUND(IF('11. Type 1 Emp 2020 FTE'!$I$12=2,SUM(O171:S171),0),1)</f>
        <v>0</v>
      </c>
      <c r="I171" s="526">
        <f>IF('1. General Input'!$D$33="X",IF('17. FTE Safe Harbor 2 Step 2'!E171&lt;40,'17. FTE Safe Harbor 2 Step 2'!E171/40,1),0)</f>
        <v>0</v>
      </c>
      <c r="J171" s="526">
        <f>IF('1. General Input'!$D$34="X",IF('17. FTE Safe Harbor 2 Step 2'!E171&lt;80,'17. FTE Safe Harbor 2 Step 2'!E171/80,1),0)</f>
        <v>0</v>
      </c>
      <c r="K171" s="526">
        <f>IF('1. General Input'!$D$35="X",IF('17. FTE Safe Harbor 2 Step 2'!E171*24&lt;2080,'17. FTE Safe Harbor 2 Step 2'!E171*24/2080,1),0)</f>
        <v>0</v>
      </c>
      <c r="L171" s="526">
        <f>IF('1. General Input'!$D$36="X",IF('17. FTE Safe Harbor 2 Step 2'!E171*12&lt;2080,'17. FTE Safe Harbor 2 Step 2'!E171*12/2080,1),0)</f>
        <v>0</v>
      </c>
      <c r="M171" s="538">
        <f>IF('1. General Input'!$D$37="X",IF('17. FTE Safe Harbor 2 Step 2'!E171*365/$F$12&lt;2080,E171*365/$F$12/2080,1),0)</f>
        <v>0</v>
      </c>
      <c r="O171" s="526">
        <f t="shared" si="12"/>
        <v>0</v>
      </c>
      <c r="P171" s="526">
        <f t="shared" si="13"/>
        <v>0</v>
      </c>
      <c r="Q171" s="526">
        <f t="shared" si="14"/>
        <v>0</v>
      </c>
      <c r="R171" s="526">
        <f t="shared" si="15"/>
        <v>0</v>
      </c>
      <c r="S171" s="526">
        <f t="shared" si="16"/>
        <v>0</v>
      </c>
    </row>
    <row r="172" spans="1:19" x14ac:dyDescent="0.25">
      <c r="A172" s="297">
        <f t="shared" si="17"/>
        <v>158</v>
      </c>
      <c r="B172" s="501"/>
      <c r="C172" s="515"/>
      <c r="D172" s="297"/>
      <c r="E172" s="505"/>
      <c r="F172" s="417">
        <f>ROUND(IF('11. Type 1 Emp 2020 FTE'!$I$12=1,SUM(I172:M172),0),1)</f>
        <v>0</v>
      </c>
      <c r="G172" s="417">
        <f>ROUND(IF('11. Type 1 Emp 2020 FTE'!$I$12=2,SUM(O172:S172),0),1)</f>
        <v>0</v>
      </c>
      <c r="I172" s="526">
        <f>IF('1. General Input'!$D$33="X",IF('17. FTE Safe Harbor 2 Step 2'!E172&lt;40,'17. FTE Safe Harbor 2 Step 2'!E172/40,1),0)</f>
        <v>0</v>
      </c>
      <c r="J172" s="526">
        <f>IF('1. General Input'!$D$34="X",IF('17. FTE Safe Harbor 2 Step 2'!E172&lt;80,'17. FTE Safe Harbor 2 Step 2'!E172/80,1),0)</f>
        <v>0</v>
      </c>
      <c r="K172" s="526">
        <f>IF('1. General Input'!$D$35="X",IF('17. FTE Safe Harbor 2 Step 2'!E172*24&lt;2080,'17. FTE Safe Harbor 2 Step 2'!E172*24/2080,1),0)</f>
        <v>0</v>
      </c>
      <c r="L172" s="526">
        <f>IF('1. General Input'!$D$36="X",IF('17. FTE Safe Harbor 2 Step 2'!E172*12&lt;2080,'17. FTE Safe Harbor 2 Step 2'!E172*12/2080,1),0)</f>
        <v>0</v>
      </c>
      <c r="M172" s="538">
        <f>IF('1. General Input'!$D$37="X",IF('17. FTE Safe Harbor 2 Step 2'!E172*365/$F$12&lt;2080,E172*365/$F$12/2080,1),0)</f>
        <v>0</v>
      </c>
      <c r="O172" s="526">
        <f t="shared" si="12"/>
        <v>0</v>
      </c>
      <c r="P172" s="526">
        <f t="shared" si="13"/>
        <v>0</v>
      </c>
      <c r="Q172" s="526">
        <f t="shared" si="14"/>
        <v>0</v>
      </c>
      <c r="R172" s="526">
        <f t="shared" si="15"/>
        <v>0</v>
      </c>
      <c r="S172" s="526">
        <f t="shared" si="16"/>
        <v>0</v>
      </c>
    </row>
    <row r="173" spans="1:19" x14ac:dyDescent="0.25">
      <c r="A173" s="297">
        <f t="shared" si="17"/>
        <v>159</v>
      </c>
      <c r="B173" s="501"/>
      <c r="C173" s="515"/>
      <c r="D173" s="297"/>
      <c r="E173" s="505"/>
      <c r="F173" s="417">
        <f>ROUND(IF('11. Type 1 Emp 2020 FTE'!$I$12=1,SUM(I173:M173),0),1)</f>
        <v>0</v>
      </c>
      <c r="G173" s="417">
        <f>ROUND(IF('11. Type 1 Emp 2020 FTE'!$I$12=2,SUM(O173:S173),0),1)</f>
        <v>0</v>
      </c>
      <c r="I173" s="526">
        <f>IF('1. General Input'!$D$33="X",IF('17. FTE Safe Harbor 2 Step 2'!E173&lt;40,'17. FTE Safe Harbor 2 Step 2'!E173/40,1),0)</f>
        <v>0</v>
      </c>
      <c r="J173" s="526">
        <f>IF('1. General Input'!$D$34="X",IF('17. FTE Safe Harbor 2 Step 2'!E173&lt;80,'17. FTE Safe Harbor 2 Step 2'!E173/80,1),0)</f>
        <v>0</v>
      </c>
      <c r="K173" s="526">
        <f>IF('1. General Input'!$D$35="X",IF('17. FTE Safe Harbor 2 Step 2'!E173*24&lt;2080,'17. FTE Safe Harbor 2 Step 2'!E173*24/2080,1),0)</f>
        <v>0</v>
      </c>
      <c r="L173" s="526">
        <f>IF('1. General Input'!$D$36="X",IF('17. FTE Safe Harbor 2 Step 2'!E173*12&lt;2080,'17. FTE Safe Harbor 2 Step 2'!E173*12/2080,1),0)</f>
        <v>0</v>
      </c>
      <c r="M173" s="538">
        <f>IF('1. General Input'!$D$37="X",IF('17. FTE Safe Harbor 2 Step 2'!E173*365/$F$12&lt;2080,E173*365/$F$12/2080,1),0)</f>
        <v>0</v>
      </c>
      <c r="O173" s="526">
        <f t="shared" si="12"/>
        <v>0</v>
      </c>
      <c r="P173" s="526">
        <f t="shared" si="13"/>
        <v>0</v>
      </c>
      <c r="Q173" s="526">
        <f t="shared" si="14"/>
        <v>0</v>
      </c>
      <c r="R173" s="526">
        <f t="shared" si="15"/>
        <v>0</v>
      </c>
      <c r="S173" s="526">
        <f t="shared" si="16"/>
        <v>0</v>
      </c>
    </row>
    <row r="174" spans="1:19" x14ac:dyDescent="0.25">
      <c r="A174" s="297">
        <f t="shared" si="17"/>
        <v>160</v>
      </c>
      <c r="B174" s="501"/>
      <c r="C174" s="515"/>
      <c r="D174" s="297"/>
      <c r="E174" s="505"/>
      <c r="F174" s="417">
        <f>ROUND(IF('11. Type 1 Emp 2020 FTE'!$I$12=1,SUM(I174:M174),0),1)</f>
        <v>0</v>
      </c>
      <c r="G174" s="417">
        <f>ROUND(IF('11. Type 1 Emp 2020 FTE'!$I$12=2,SUM(O174:S174),0),1)</f>
        <v>0</v>
      </c>
      <c r="I174" s="526">
        <f>IF('1. General Input'!$D$33="X",IF('17. FTE Safe Harbor 2 Step 2'!E174&lt;40,'17. FTE Safe Harbor 2 Step 2'!E174/40,1),0)</f>
        <v>0</v>
      </c>
      <c r="J174" s="526">
        <f>IF('1. General Input'!$D$34="X",IF('17. FTE Safe Harbor 2 Step 2'!E174&lt;80,'17. FTE Safe Harbor 2 Step 2'!E174/80,1),0)</f>
        <v>0</v>
      </c>
      <c r="K174" s="526">
        <f>IF('1. General Input'!$D$35="X",IF('17. FTE Safe Harbor 2 Step 2'!E174*24&lt;2080,'17. FTE Safe Harbor 2 Step 2'!E174*24/2080,1),0)</f>
        <v>0</v>
      </c>
      <c r="L174" s="526">
        <f>IF('1. General Input'!$D$36="X",IF('17. FTE Safe Harbor 2 Step 2'!E174*12&lt;2080,'17. FTE Safe Harbor 2 Step 2'!E174*12/2080,1),0)</f>
        <v>0</v>
      </c>
      <c r="M174" s="538">
        <f>IF('1. General Input'!$D$37="X",IF('17. FTE Safe Harbor 2 Step 2'!E174*365/$F$12&lt;2080,E174*365/$F$12/2080,1),0)</f>
        <v>0</v>
      </c>
      <c r="O174" s="526">
        <f t="shared" si="12"/>
        <v>0</v>
      </c>
      <c r="P174" s="526">
        <f t="shared" si="13"/>
        <v>0</v>
      </c>
      <c r="Q174" s="526">
        <f t="shared" si="14"/>
        <v>0</v>
      </c>
      <c r="R174" s="526">
        <f t="shared" si="15"/>
        <v>0</v>
      </c>
      <c r="S174" s="526">
        <f t="shared" si="16"/>
        <v>0</v>
      </c>
    </row>
    <row r="175" spans="1:19" x14ac:dyDescent="0.25">
      <c r="A175" s="297">
        <f t="shared" si="17"/>
        <v>161</v>
      </c>
      <c r="B175" s="501"/>
      <c r="C175" s="515"/>
      <c r="D175" s="297"/>
      <c r="E175" s="505"/>
      <c r="F175" s="417">
        <f>ROUND(IF('11. Type 1 Emp 2020 FTE'!$I$12=1,SUM(I175:M175),0),1)</f>
        <v>0</v>
      </c>
      <c r="G175" s="417">
        <f>ROUND(IF('11. Type 1 Emp 2020 FTE'!$I$12=2,SUM(O175:S175),0),1)</f>
        <v>0</v>
      </c>
      <c r="I175" s="526">
        <f>IF('1. General Input'!$D$33="X",IF('17. FTE Safe Harbor 2 Step 2'!E175&lt;40,'17. FTE Safe Harbor 2 Step 2'!E175/40,1),0)</f>
        <v>0</v>
      </c>
      <c r="J175" s="526">
        <f>IF('1. General Input'!$D$34="X",IF('17. FTE Safe Harbor 2 Step 2'!E175&lt;80,'17. FTE Safe Harbor 2 Step 2'!E175/80,1),0)</f>
        <v>0</v>
      </c>
      <c r="K175" s="526">
        <f>IF('1. General Input'!$D$35="X",IF('17. FTE Safe Harbor 2 Step 2'!E175*24&lt;2080,'17. FTE Safe Harbor 2 Step 2'!E175*24/2080,1),0)</f>
        <v>0</v>
      </c>
      <c r="L175" s="526">
        <f>IF('1. General Input'!$D$36="X",IF('17. FTE Safe Harbor 2 Step 2'!E175*12&lt;2080,'17. FTE Safe Harbor 2 Step 2'!E175*12/2080,1),0)</f>
        <v>0</v>
      </c>
      <c r="M175" s="538">
        <f>IF('1. General Input'!$D$37="X",IF('17. FTE Safe Harbor 2 Step 2'!E175*365/$F$12&lt;2080,E175*365/$F$12/2080,1),0)</f>
        <v>0</v>
      </c>
      <c r="O175" s="526">
        <f t="shared" si="12"/>
        <v>0</v>
      </c>
      <c r="P175" s="526">
        <f t="shared" si="13"/>
        <v>0</v>
      </c>
      <c r="Q175" s="526">
        <f t="shared" si="14"/>
        <v>0</v>
      </c>
      <c r="R175" s="526">
        <f t="shared" si="15"/>
        <v>0</v>
      </c>
      <c r="S175" s="526">
        <f t="shared" si="16"/>
        <v>0</v>
      </c>
    </row>
    <row r="176" spans="1:19" x14ac:dyDescent="0.25">
      <c r="A176" s="297">
        <f t="shared" si="17"/>
        <v>162</v>
      </c>
      <c r="B176" s="501"/>
      <c r="C176" s="515"/>
      <c r="D176" s="297"/>
      <c r="E176" s="505"/>
      <c r="F176" s="417">
        <f>ROUND(IF('11. Type 1 Emp 2020 FTE'!$I$12=1,SUM(I176:M176),0),1)</f>
        <v>0</v>
      </c>
      <c r="G176" s="417">
        <f>ROUND(IF('11. Type 1 Emp 2020 FTE'!$I$12=2,SUM(O176:S176),0),1)</f>
        <v>0</v>
      </c>
      <c r="I176" s="526">
        <f>IF('1. General Input'!$D$33="X",IF('17. FTE Safe Harbor 2 Step 2'!E176&lt;40,'17. FTE Safe Harbor 2 Step 2'!E176/40,1),0)</f>
        <v>0</v>
      </c>
      <c r="J176" s="526">
        <f>IF('1. General Input'!$D$34="X",IF('17. FTE Safe Harbor 2 Step 2'!E176&lt;80,'17. FTE Safe Harbor 2 Step 2'!E176/80,1),0)</f>
        <v>0</v>
      </c>
      <c r="K176" s="526">
        <f>IF('1. General Input'!$D$35="X",IF('17. FTE Safe Harbor 2 Step 2'!E176*24&lt;2080,'17. FTE Safe Harbor 2 Step 2'!E176*24/2080,1),0)</f>
        <v>0</v>
      </c>
      <c r="L176" s="526">
        <f>IF('1. General Input'!$D$36="X",IF('17. FTE Safe Harbor 2 Step 2'!E176*12&lt;2080,'17. FTE Safe Harbor 2 Step 2'!E176*12/2080,1),0)</f>
        <v>0</v>
      </c>
      <c r="M176" s="538">
        <f>IF('1. General Input'!$D$37="X",IF('17. FTE Safe Harbor 2 Step 2'!E176*365/$F$12&lt;2080,E176*365/$F$12/2080,1),0)</f>
        <v>0</v>
      </c>
      <c r="O176" s="526">
        <f t="shared" si="12"/>
        <v>0</v>
      </c>
      <c r="P176" s="526">
        <f t="shared" si="13"/>
        <v>0</v>
      </c>
      <c r="Q176" s="526">
        <f t="shared" si="14"/>
        <v>0</v>
      </c>
      <c r="R176" s="526">
        <f t="shared" si="15"/>
        <v>0</v>
      </c>
      <c r="S176" s="526">
        <f t="shared" si="16"/>
        <v>0</v>
      </c>
    </row>
    <row r="177" spans="1:19" x14ac:dyDescent="0.25">
      <c r="A177" s="297">
        <f t="shared" si="17"/>
        <v>163</v>
      </c>
      <c r="B177" s="501"/>
      <c r="C177" s="515"/>
      <c r="D177" s="297"/>
      <c r="E177" s="505"/>
      <c r="F177" s="417">
        <f>ROUND(IF('11. Type 1 Emp 2020 FTE'!$I$12=1,SUM(I177:M177),0),1)</f>
        <v>0</v>
      </c>
      <c r="G177" s="417">
        <f>ROUND(IF('11. Type 1 Emp 2020 FTE'!$I$12=2,SUM(O177:S177),0),1)</f>
        <v>0</v>
      </c>
      <c r="I177" s="526">
        <f>IF('1. General Input'!$D$33="X",IF('17. FTE Safe Harbor 2 Step 2'!E177&lt;40,'17. FTE Safe Harbor 2 Step 2'!E177/40,1),0)</f>
        <v>0</v>
      </c>
      <c r="J177" s="526">
        <f>IF('1. General Input'!$D$34="X",IF('17. FTE Safe Harbor 2 Step 2'!E177&lt;80,'17. FTE Safe Harbor 2 Step 2'!E177/80,1),0)</f>
        <v>0</v>
      </c>
      <c r="K177" s="526">
        <f>IF('1. General Input'!$D$35="X",IF('17. FTE Safe Harbor 2 Step 2'!E177*24&lt;2080,'17. FTE Safe Harbor 2 Step 2'!E177*24/2080,1),0)</f>
        <v>0</v>
      </c>
      <c r="L177" s="526">
        <f>IF('1. General Input'!$D$36="X",IF('17. FTE Safe Harbor 2 Step 2'!E177*12&lt;2080,'17. FTE Safe Harbor 2 Step 2'!E177*12/2080,1),0)</f>
        <v>0</v>
      </c>
      <c r="M177" s="538">
        <f>IF('1. General Input'!$D$37="X",IF('17. FTE Safe Harbor 2 Step 2'!E177*365/$F$12&lt;2080,E177*365/$F$12/2080,1),0)</f>
        <v>0</v>
      </c>
      <c r="O177" s="526">
        <f t="shared" si="12"/>
        <v>0</v>
      </c>
      <c r="P177" s="526">
        <f t="shared" si="13"/>
        <v>0</v>
      </c>
      <c r="Q177" s="526">
        <f t="shared" si="14"/>
        <v>0</v>
      </c>
      <c r="R177" s="526">
        <f t="shared" si="15"/>
        <v>0</v>
      </c>
      <c r="S177" s="526">
        <f t="shared" si="16"/>
        <v>0</v>
      </c>
    </row>
    <row r="178" spans="1:19" x14ac:dyDescent="0.25">
      <c r="A178" s="297">
        <f t="shared" si="17"/>
        <v>164</v>
      </c>
      <c r="B178" s="501"/>
      <c r="C178" s="515"/>
      <c r="D178" s="297"/>
      <c r="E178" s="505"/>
      <c r="F178" s="417">
        <f>ROUND(IF('11. Type 1 Emp 2020 FTE'!$I$12=1,SUM(I178:M178),0),1)</f>
        <v>0</v>
      </c>
      <c r="G178" s="417">
        <f>ROUND(IF('11. Type 1 Emp 2020 FTE'!$I$12=2,SUM(O178:S178),0),1)</f>
        <v>0</v>
      </c>
      <c r="I178" s="526">
        <f>IF('1. General Input'!$D$33="X",IF('17. FTE Safe Harbor 2 Step 2'!E178&lt;40,'17. FTE Safe Harbor 2 Step 2'!E178/40,1),0)</f>
        <v>0</v>
      </c>
      <c r="J178" s="526">
        <f>IF('1. General Input'!$D$34="X",IF('17. FTE Safe Harbor 2 Step 2'!E178&lt;80,'17. FTE Safe Harbor 2 Step 2'!E178/80,1),0)</f>
        <v>0</v>
      </c>
      <c r="K178" s="526">
        <f>IF('1. General Input'!$D$35="X",IF('17. FTE Safe Harbor 2 Step 2'!E178*24&lt;2080,'17. FTE Safe Harbor 2 Step 2'!E178*24/2080,1),0)</f>
        <v>0</v>
      </c>
      <c r="L178" s="526">
        <f>IF('1. General Input'!$D$36="X",IF('17. FTE Safe Harbor 2 Step 2'!E178*12&lt;2080,'17. FTE Safe Harbor 2 Step 2'!E178*12/2080,1),0)</f>
        <v>0</v>
      </c>
      <c r="M178" s="538">
        <f>IF('1. General Input'!$D$37="X",IF('17. FTE Safe Harbor 2 Step 2'!E178*365/$F$12&lt;2080,E178*365/$F$12/2080,1),0)</f>
        <v>0</v>
      </c>
      <c r="O178" s="526">
        <f t="shared" si="12"/>
        <v>0</v>
      </c>
      <c r="P178" s="526">
        <f t="shared" si="13"/>
        <v>0</v>
      </c>
      <c r="Q178" s="526">
        <f t="shared" si="14"/>
        <v>0</v>
      </c>
      <c r="R178" s="526">
        <f t="shared" si="15"/>
        <v>0</v>
      </c>
      <c r="S178" s="526">
        <f t="shared" si="16"/>
        <v>0</v>
      </c>
    </row>
    <row r="179" spans="1:19" x14ac:dyDescent="0.25">
      <c r="A179" s="297">
        <f t="shared" si="17"/>
        <v>165</v>
      </c>
      <c r="B179" s="501"/>
      <c r="C179" s="515"/>
      <c r="D179" s="297"/>
      <c r="E179" s="505"/>
      <c r="F179" s="417">
        <f>ROUND(IF('11. Type 1 Emp 2020 FTE'!$I$12=1,SUM(I179:M179),0),1)</f>
        <v>0</v>
      </c>
      <c r="G179" s="417">
        <f>ROUND(IF('11. Type 1 Emp 2020 FTE'!$I$12=2,SUM(O179:S179),0),1)</f>
        <v>0</v>
      </c>
      <c r="I179" s="526">
        <f>IF('1. General Input'!$D$33="X",IF('17. FTE Safe Harbor 2 Step 2'!E179&lt;40,'17. FTE Safe Harbor 2 Step 2'!E179/40,1),0)</f>
        <v>0</v>
      </c>
      <c r="J179" s="526">
        <f>IF('1. General Input'!$D$34="X",IF('17. FTE Safe Harbor 2 Step 2'!E179&lt;80,'17. FTE Safe Harbor 2 Step 2'!E179/80,1),0)</f>
        <v>0</v>
      </c>
      <c r="K179" s="526">
        <f>IF('1. General Input'!$D$35="X",IF('17. FTE Safe Harbor 2 Step 2'!E179*24&lt;2080,'17. FTE Safe Harbor 2 Step 2'!E179*24/2080,1),0)</f>
        <v>0</v>
      </c>
      <c r="L179" s="526">
        <f>IF('1. General Input'!$D$36="X",IF('17. FTE Safe Harbor 2 Step 2'!E179*12&lt;2080,'17. FTE Safe Harbor 2 Step 2'!E179*12/2080,1),0)</f>
        <v>0</v>
      </c>
      <c r="M179" s="538">
        <f>IF('1. General Input'!$D$37="X",IF('17. FTE Safe Harbor 2 Step 2'!E179*365/$F$12&lt;2080,E179*365/$F$12/2080,1),0)</f>
        <v>0</v>
      </c>
      <c r="O179" s="526">
        <f t="shared" si="12"/>
        <v>0</v>
      </c>
      <c r="P179" s="526">
        <f t="shared" si="13"/>
        <v>0</v>
      </c>
      <c r="Q179" s="526">
        <f t="shared" si="14"/>
        <v>0</v>
      </c>
      <c r="R179" s="526">
        <f t="shared" si="15"/>
        <v>0</v>
      </c>
      <c r="S179" s="526">
        <f t="shared" si="16"/>
        <v>0</v>
      </c>
    </row>
    <row r="180" spans="1:19" x14ac:dyDescent="0.25">
      <c r="A180" s="297">
        <f t="shared" si="17"/>
        <v>166</v>
      </c>
      <c r="B180" s="501"/>
      <c r="C180" s="515"/>
      <c r="D180" s="297"/>
      <c r="E180" s="505"/>
      <c r="F180" s="417">
        <f>ROUND(IF('11. Type 1 Emp 2020 FTE'!$I$12=1,SUM(I180:M180),0),1)</f>
        <v>0</v>
      </c>
      <c r="G180" s="417">
        <f>ROUND(IF('11. Type 1 Emp 2020 FTE'!$I$12=2,SUM(O180:S180),0),1)</f>
        <v>0</v>
      </c>
      <c r="I180" s="526">
        <f>IF('1. General Input'!$D$33="X",IF('17. FTE Safe Harbor 2 Step 2'!E180&lt;40,'17. FTE Safe Harbor 2 Step 2'!E180/40,1),0)</f>
        <v>0</v>
      </c>
      <c r="J180" s="526">
        <f>IF('1. General Input'!$D$34="X",IF('17. FTE Safe Harbor 2 Step 2'!E180&lt;80,'17. FTE Safe Harbor 2 Step 2'!E180/80,1),0)</f>
        <v>0</v>
      </c>
      <c r="K180" s="526">
        <f>IF('1. General Input'!$D$35="X",IF('17. FTE Safe Harbor 2 Step 2'!E180*24&lt;2080,'17. FTE Safe Harbor 2 Step 2'!E180*24/2080,1),0)</f>
        <v>0</v>
      </c>
      <c r="L180" s="526">
        <f>IF('1. General Input'!$D$36="X",IF('17. FTE Safe Harbor 2 Step 2'!E180*12&lt;2080,'17. FTE Safe Harbor 2 Step 2'!E180*12/2080,1),0)</f>
        <v>0</v>
      </c>
      <c r="M180" s="538">
        <f>IF('1. General Input'!$D$37="X",IF('17. FTE Safe Harbor 2 Step 2'!E180*365/$F$12&lt;2080,E180*365/$F$12/2080,1),0)</f>
        <v>0</v>
      </c>
      <c r="O180" s="526">
        <f t="shared" si="12"/>
        <v>0</v>
      </c>
      <c r="P180" s="526">
        <f t="shared" si="13"/>
        <v>0</v>
      </c>
      <c r="Q180" s="526">
        <f t="shared" si="14"/>
        <v>0</v>
      </c>
      <c r="R180" s="526">
        <f t="shared" si="15"/>
        <v>0</v>
      </c>
      <c r="S180" s="526">
        <f t="shared" si="16"/>
        <v>0</v>
      </c>
    </row>
    <row r="181" spans="1:19" x14ac:dyDescent="0.25">
      <c r="A181" s="297">
        <f t="shared" si="17"/>
        <v>167</v>
      </c>
      <c r="B181" s="501"/>
      <c r="C181" s="515"/>
      <c r="D181" s="297"/>
      <c r="E181" s="505"/>
      <c r="F181" s="417">
        <f>ROUND(IF('11. Type 1 Emp 2020 FTE'!$I$12=1,SUM(I181:M181),0),1)</f>
        <v>0</v>
      </c>
      <c r="G181" s="417">
        <f>ROUND(IF('11. Type 1 Emp 2020 FTE'!$I$12=2,SUM(O181:S181),0),1)</f>
        <v>0</v>
      </c>
      <c r="I181" s="526">
        <f>IF('1. General Input'!$D$33="X",IF('17. FTE Safe Harbor 2 Step 2'!E181&lt;40,'17. FTE Safe Harbor 2 Step 2'!E181/40,1),0)</f>
        <v>0</v>
      </c>
      <c r="J181" s="526">
        <f>IF('1. General Input'!$D$34="X",IF('17. FTE Safe Harbor 2 Step 2'!E181&lt;80,'17. FTE Safe Harbor 2 Step 2'!E181/80,1),0)</f>
        <v>0</v>
      </c>
      <c r="K181" s="526">
        <f>IF('1. General Input'!$D$35="X",IF('17. FTE Safe Harbor 2 Step 2'!E181*24&lt;2080,'17. FTE Safe Harbor 2 Step 2'!E181*24/2080,1),0)</f>
        <v>0</v>
      </c>
      <c r="L181" s="526">
        <f>IF('1. General Input'!$D$36="X",IF('17. FTE Safe Harbor 2 Step 2'!E181*12&lt;2080,'17. FTE Safe Harbor 2 Step 2'!E181*12/2080,1),0)</f>
        <v>0</v>
      </c>
      <c r="M181" s="538">
        <f>IF('1. General Input'!$D$37="X",IF('17. FTE Safe Harbor 2 Step 2'!E181*365/$F$12&lt;2080,E181*365/$F$12/2080,1),0)</f>
        <v>0</v>
      </c>
      <c r="O181" s="526">
        <f t="shared" si="12"/>
        <v>0</v>
      </c>
      <c r="P181" s="526">
        <f t="shared" si="13"/>
        <v>0</v>
      </c>
      <c r="Q181" s="526">
        <f t="shared" si="14"/>
        <v>0</v>
      </c>
      <c r="R181" s="526">
        <f t="shared" si="15"/>
        <v>0</v>
      </c>
      <c r="S181" s="526">
        <f t="shared" si="16"/>
        <v>0</v>
      </c>
    </row>
    <row r="182" spans="1:19" x14ac:dyDescent="0.25">
      <c r="A182" s="297">
        <f t="shared" si="17"/>
        <v>168</v>
      </c>
      <c r="B182" s="501"/>
      <c r="C182" s="515"/>
      <c r="D182" s="297"/>
      <c r="E182" s="505"/>
      <c r="F182" s="417">
        <f>ROUND(IF('11. Type 1 Emp 2020 FTE'!$I$12=1,SUM(I182:M182),0),1)</f>
        <v>0</v>
      </c>
      <c r="G182" s="417">
        <f>ROUND(IF('11. Type 1 Emp 2020 FTE'!$I$12=2,SUM(O182:S182),0),1)</f>
        <v>0</v>
      </c>
      <c r="I182" s="526">
        <f>IF('1. General Input'!$D$33="X",IF('17. FTE Safe Harbor 2 Step 2'!E182&lt;40,'17. FTE Safe Harbor 2 Step 2'!E182/40,1),0)</f>
        <v>0</v>
      </c>
      <c r="J182" s="526">
        <f>IF('1. General Input'!$D$34="X",IF('17. FTE Safe Harbor 2 Step 2'!E182&lt;80,'17. FTE Safe Harbor 2 Step 2'!E182/80,1),0)</f>
        <v>0</v>
      </c>
      <c r="K182" s="526">
        <f>IF('1. General Input'!$D$35="X",IF('17. FTE Safe Harbor 2 Step 2'!E182*24&lt;2080,'17. FTE Safe Harbor 2 Step 2'!E182*24/2080,1),0)</f>
        <v>0</v>
      </c>
      <c r="L182" s="526">
        <f>IF('1. General Input'!$D$36="X",IF('17. FTE Safe Harbor 2 Step 2'!E182*12&lt;2080,'17. FTE Safe Harbor 2 Step 2'!E182*12/2080,1),0)</f>
        <v>0</v>
      </c>
      <c r="M182" s="538">
        <f>IF('1. General Input'!$D$37="X",IF('17. FTE Safe Harbor 2 Step 2'!E182*365/$F$12&lt;2080,E182*365/$F$12/2080,1),0)</f>
        <v>0</v>
      </c>
      <c r="O182" s="526">
        <f t="shared" si="12"/>
        <v>0</v>
      </c>
      <c r="P182" s="526">
        <f t="shared" si="13"/>
        <v>0</v>
      </c>
      <c r="Q182" s="526">
        <f t="shared" si="14"/>
        <v>0</v>
      </c>
      <c r="R182" s="526">
        <f t="shared" si="15"/>
        <v>0</v>
      </c>
      <c r="S182" s="526">
        <f t="shared" si="16"/>
        <v>0</v>
      </c>
    </row>
    <row r="183" spans="1:19" x14ac:dyDescent="0.25">
      <c r="A183" s="297">
        <f t="shared" si="17"/>
        <v>169</v>
      </c>
      <c r="B183" s="501"/>
      <c r="C183" s="515"/>
      <c r="D183" s="297"/>
      <c r="E183" s="505"/>
      <c r="F183" s="417">
        <f>ROUND(IF('11. Type 1 Emp 2020 FTE'!$I$12=1,SUM(I183:M183),0),1)</f>
        <v>0</v>
      </c>
      <c r="G183" s="417">
        <f>ROUND(IF('11. Type 1 Emp 2020 FTE'!$I$12=2,SUM(O183:S183),0),1)</f>
        <v>0</v>
      </c>
      <c r="I183" s="526">
        <f>IF('1. General Input'!$D$33="X",IF('17. FTE Safe Harbor 2 Step 2'!E183&lt;40,'17. FTE Safe Harbor 2 Step 2'!E183/40,1),0)</f>
        <v>0</v>
      </c>
      <c r="J183" s="526">
        <f>IF('1. General Input'!$D$34="X",IF('17. FTE Safe Harbor 2 Step 2'!E183&lt;80,'17. FTE Safe Harbor 2 Step 2'!E183/80,1),0)</f>
        <v>0</v>
      </c>
      <c r="K183" s="526">
        <f>IF('1. General Input'!$D$35="X",IF('17. FTE Safe Harbor 2 Step 2'!E183*24&lt;2080,'17. FTE Safe Harbor 2 Step 2'!E183*24/2080,1),0)</f>
        <v>0</v>
      </c>
      <c r="L183" s="526">
        <f>IF('1. General Input'!$D$36="X",IF('17. FTE Safe Harbor 2 Step 2'!E183*12&lt;2080,'17. FTE Safe Harbor 2 Step 2'!E183*12/2080,1),0)</f>
        <v>0</v>
      </c>
      <c r="M183" s="538">
        <f>IF('1. General Input'!$D$37="X",IF('17. FTE Safe Harbor 2 Step 2'!E183*365/$F$12&lt;2080,E183*365/$F$12/2080,1),0)</f>
        <v>0</v>
      </c>
      <c r="O183" s="526">
        <f t="shared" si="12"/>
        <v>0</v>
      </c>
      <c r="P183" s="526">
        <f t="shared" si="13"/>
        <v>0</v>
      </c>
      <c r="Q183" s="526">
        <f t="shared" si="14"/>
        <v>0</v>
      </c>
      <c r="R183" s="526">
        <f t="shared" si="15"/>
        <v>0</v>
      </c>
      <c r="S183" s="526">
        <f t="shared" si="16"/>
        <v>0</v>
      </c>
    </row>
    <row r="184" spans="1:19" x14ac:dyDescent="0.25">
      <c r="A184" s="297">
        <f t="shared" si="17"/>
        <v>170</v>
      </c>
      <c r="B184" s="501"/>
      <c r="C184" s="515"/>
      <c r="D184" s="297"/>
      <c r="E184" s="505"/>
      <c r="F184" s="417">
        <f>ROUND(IF('11. Type 1 Emp 2020 FTE'!$I$12=1,SUM(I184:M184),0),1)</f>
        <v>0</v>
      </c>
      <c r="G184" s="417">
        <f>ROUND(IF('11. Type 1 Emp 2020 FTE'!$I$12=2,SUM(O184:S184),0),1)</f>
        <v>0</v>
      </c>
      <c r="I184" s="526">
        <f>IF('1. General Input'!$D$33="X",IF('17. FTE Safe Harbor 2 Step 2'!E184&lt;40,'17. FTE Safe Harbor 2 Step 2'!E184/40,1),0)</f>
        <v>0</v>
      </c>
      <c r="J184" s="526">
        <f>IF('1. General Input'!$D$34="X",IF('17. FTE Safe Harbor 2 Step 2'!E184&lt;80,'17. FTE Safe Harbor 2 Step 2'!E184/80,1),0)</f>
        <v>0</v>
      </c>
      <c r="K184" s="526">
        <f>IF('1. General Input'!$D$35="X",IF('17. FTE Safe Harbor 2 Step 2'!E184*24&lt;2080,'17. FTE Safe Harbor 2 Step 2'!E184*24/2080,1),0)</f>
        <v>0</v>
      </c>
      <c r="L184" s="526">
        <f>IF('1. General Input'!$D$36="X",IF('17. FTE Safe Harbor 2 Step 2'!E184*12&lt;2080,'17. FTE Safe Harbor 2 Step 2'!E184*12/2080,1),0)</f>
        <v>0</v>
      </c>
      <c r="M184" s="538">
        <f>IF('1. General Input'!$D$37="X",IF('17. FTE Safe Harbor 2 Step 2'!E184*365/$F$12&lt;2080,E184*365/$F$12/2080,1),0)</f>
        <v>0</v>
      </c>
      <c r="O184" s="526">
        <f t="shared" si="12"/>
        <v>0</v>
      </c>
      <c r="P184" s="526">
        <f t="shared" si="13"/>
        <v>0</v>
      </c>
      <c r="Q184" s="526">
        <f t="shared" si="14"/>
        <v>0</v>
      </c>
      <c r="R184" s="526">
        <f t="shared" si="15"/>
        <v>0</v>
      </c>
      <c r="S184" s="526">
        <f t="shared" si="16"/>
        <v>0</v>
      </c>
    </row>
    <row r="185" spans="1:19" x14ac:dyDescent="0.25">
      <c r="A185" s="297">
        <f t="shared" si="17"/>
        <v>171</v>
      </c>
      <c r="B185" s="501"/>
      <c r="C185" s="515"/>
      <c r="D185" s="297"/>
      <c r="E185" s="505"/>
      <c r="F185" s="417">
        <f>ROUND(IF('11. Type 1 Emp 2020 FTE'!$I$12=1,SUM(I185:M185),0),1)</f>
        <v>0</v>
      </c>
      <c r="G185" s="417">
        <f>ROUND(IF('11. Type 1 Emp 2020 FTE'!$I$12=2,SUM(O185:S185),0),1)</f>
        <v>0</v>
      </c>
      <c r="I185" s="526">
        <f>IF('1. General Input'!$D$33="X",IF('17. FTE Safe Harbor 2 Step 2'!E185&lt;40,'17. FTE Safe Harbor 2 Step 2'!E185/40,1),0)</f>
        <v>0</v>
      </c>
      <c r="J185" s="526">
        <f>IF('1. General Input'!$D$34="X",IF('17. FTE Safe Harbor 2 Step 2'!E185&lt;80,'17. FTE Safe Harbor 2 Step 2'!E185/80,1),0)</f>
        <v>0</v>
      </c>
      <c r="K185" s="526">
        <f>IF('1. General Input'!$D$35="X",IF('17. FTE Safe Harbor 2 Step 2'!E185*24&lt;2080,'17. FTE Safe Harbor 2 Step 2'!E185*24/2080,1),0)</f>
        <v>0</v>
      </c>
      <c r="L185" s="526">
        <f>IF('1. General Input'!$D$36="X",IF('17. FTE Safe Harbor 2 Step 2'!E185*12&lt;2080,'17. FTE Safe Harbor 2 Step 2'!E185*12/2080,1),0)</f>
        <v>0</v>
      </c>
      <c r="M185" s="538">
        <f>IF('1. General Input'!$D$37="X",IF('17. FTE Safe Harbor 2 Step 2'!E185*365/$F$12&lt;2080,E185*365/$F$12/2080,1),0)</f>
        <v>0</v>
      </c>
      <c r="O185" s="526">
        <f t="shared" si="12"/>
        <v>0</v>
      </c>
      <c r="P185" s="526">
        <f t="shared" si="13"/>
        <v>0</v>
      </c>
      <c r="Q185" s="526">
        <f t="shared" si="14"/>
        <v>0</v>
      </c>
      <c r="R185" s="526">
        <f t="shared" si="15"/>
        <v>0</v>
      </c>
      <c r="S185" s="526">
        <f t="shared" si="16"/>
        <v>0</v>
      </c>
    </row>
    <row r="186" spans="1:19" x14ac:dyDescent="0.25">
      <c r="A186" s="297">
        <f t="shared" si="17"/>
        <v>172</v>
      </c>
      <c r="B186" s="501"/>
      <c r="C186" s="515"/>
      <c r="D186" s="297"/>
      <c r="E186" s="505"/>
      <c r="F186" s="417">
        <f>ROUND(IF('11. Type 1 Emp 2020 FTE'!$I$12=1,SUM(I186:M186),0),1)</f>
        <v>0</v>
      </c>
      <c r="G186" s="417">
        <f>ROUND(IF('11. Type 1 Emp 2020 FTE'!$I$12=2,SUM(O186:S186),0),1)</f>
        <v>0</v>
      </c>
      <c r="I186" s="526">
        <f>IF('1. General Input'!$D$33="X",IF('17. FTE Safe Harbor 2 Step 2'!E186&lt;40,'17. FTE Safe Harbor 2 Step 2'!E186/40,1),0)</f>
        <v>0</v>
      </c>
      <c r="J186" s="526">
        <f>IF('1. General Input'!$D$34="X",IF('17. FTE Safe Harbor 2 Step 2'!E186&lt;80,'17. FTE Safe Harbor 2 Step 2'!E186/80,1),0)</f>
        <v>0</v>
      </c>
      <c r="K186" s="526">
        <f>IF('1. General Input'!$D$35="X",IF('17. FTE Safe Harbor 2 Step 2'!E186*24&lt;2080,'17. FTE Safe Harbor 2 Step 2'!E186*24/2080,1),0)</f>
        <v>0</v>
      </c>
      <c r="L186" s="526">
        <f>IF('1. General Input'!$D$36="X",IF('17. FTE Safe Harbor 2 Step 2'!E186*12&lt;2080,'17. FTE Safe Harbor 2 Step 2'!E186*12/2080,1),0)</f>
        <v>0</v>
      </c>
      <c r="M186" s="538">
        <f>IF('1. General Input'!$D$37="X",IF('17. FTE Safe Harbor 2 Step 2'!E186*365/$F$12&lt;2080,E186*365/$F$12/2080,1),0)</f>
        <v>0</v>
      </c>
      <c r="O186" s="526">
        <f t="shared" si="12"/>
        <v>0</v>
      </c>
      <c r="P186" s="526">
        <f t="shared" si="13"/>
        <v>0</v>
      </c>
      <c r="Q186" s="526">
        <f t="shared" si="14"/>
        <v>0</v>
      </c>
      <c r="R186" s="526">
        <f t="shared" si="15"/>
        <v>0</v>
      </c>
      <c r="S186" s="526">
        <f t="shared" si="16"/>
        <v>0</v>
      </c>
    </row>
    <row r="187" spans="1:19" x14ac:dyDescent="0.25">
      <c r="A187" s="297">
        <f t="shared" si="17"/>
        <v>173</v>
      </c>
      <c r="B187" s="501"/>
      <c r="C187" s="515"/>
      <c r="D187" s="297"/>
      <c r="E187" s="505"/>
      <c r="F187" s="417">
        <f>ROUND(IF('11. Type 1 Emp 2020 FTE'!$I$12=1,SUM(I187:M187),0),1)</f>
        <v>0</v>
      </c>
      <c r="G187" s="417">
        <f>ROUND(IF('11. Type 1 Emp 2020 FTE'!$I$12=2,SUM(O187:S187),0),1)</f>
        <v>0</v>
      </c>
      <c r="I187" s="526">
        <f>IF('1. General Input'!$D$33="X",IF('17. FTE Safe Harbor 2 Step 2'!E187&lt;40,'17. FTE Safe Harbor 2 Step 2'!E187/40,1),0)</f>
        <v>0</v>
      </c>
      <c r="J187" s="526">
        <f>IF('1. General Input'!$D$34="X",IF('17. FTE Safe Harbor 2 Step 2'!E187&lt;80,'17. FTE Safe Harbor 2 Step 2'!E187/80,1),0)</f>
        <v>0</v>
      </c>
      <c r="K187" s="526">
        <f>IF('1. General Input'!$D$35="X",IF('17. FTE Safe Harbor 2 Step 2'!E187*24&lt;2080,'17. FTE Safe Harbor 2 Step 2'!E187*24/2080,1),0)</f>
        <v>0</v>
      </c>
      <c r="L187" s="526">
        <f>IF('1. General Input'!$D$36="X",IF('17. FTE Safe Harbor 2 Step 2'!E187*12&lt;2080,'17. FTE Safe Harbor 2 Step 2'!E187*12/2080,1),0)</f>
        <v>0</v>
      </c>
      <c r="M187" s="538">
        <f>IF('1. General Input'!$D$37="X",IF('17. FTE Safe Harbor 2 Step 2'!E187*365/$F$12&lt;2080,E187*365/$F$12/2080,1),0)</f>
        <v>0</v>
      </c>
      <c r="O187" s="526">
        <f t="shared" si="12"/>
        <v>0</v>
      </c>
      <c r="P187" s="526">
        <f t="shared" si="13"/>
        <v>0</v>
      </c>
      <c r="Q187" s="526">
        <f t="shared" si="14"/>
        <v>0</v>
      </c>
      <c r="R187" s="526">
        <f t="shared" si="15"/>
        <v>0</v>
      </c>
      <c r="S187" s="526">
        <f t="shared" si="16"/>
        <v>0</v>
      </c>
    </row>
    <row r="188" spans="1:19" x14ac:dyDescent="0.25">
      <c r="A188" s="297">
        <f t="shared" si="17"/>
        <v>174</v>
      </c>
      <c r="B188" s="501"/>
      <c r="C188" s="515"/>
      <c r="D188" s="297"/>
      <c r="E188" s="505"/>
      <c r="F188" s="417">
        <f>ROUND(IF('11. Type 1 Emp 2020 FTE'!$I$12=1,SUM(I188:M188),0),1)</f>
        <v>0</v>
      </c>
      <c r="G188" s="417">
        <f>ROUND(IF('11. Type 1 Emp 2020 FTE'!$I$12=2,SUM(O188:S188),0),1)</f>
        <v>0</v>
      </c>
      <c r="I188" s="526">
        <f>IF('1. General Input'!$D$33="X",IF('17. FTE Safe Harbor 2 Step 2'!E188&lt;40,'17. FTE Safe Harbor 2 Step 2'!E188/40,1),0)</f>
        <v>0</v>
      </c>
      <c r="J188" s="526">
        <f>IF('1. General Input'!$D$34="X",IF('17. FTE Safe Harbor 2 Step 2'!E188&lt;80,'17. FTE Safe Harbor 2 Step 2'!E188/80,1),0)</f>
        <v>0</v>
      </c>
      <c r="K188" s="526">
        <f>IF('1. General Input'!$D$35="X",IF('17. FTE Safe Harbor 2 Step 2'!E188*24&lt;2080,'17. FTE Safe Harbor 2 Step 2'!E188*24/2080,1),0)</f>
        <v>0</v>
      </c>
      <c r="L188" s="526">
        <f>IF('1. General Input'!$D$36="X",IF('17. FTE Safe Harbor 2 Step 2'!E188*12&lt;2080,'17. FTE Safe Harbor 2 Step 2'!E188*12/2080,1),0)</f>
        <v>0</v>
      </c>
      <c r="M188" s="538">
        <f>IF('1. General Input'!$D$37="X",IF('17. FTE Safe Harbor 2 Step 2'!E188*365/$F$12&lt;2080,E188*365/$F$12/2080,1),0)</f>
        <v>0</v>
      </c>
      <c r="O188" s="526">
        <f t="shared" si="12"/>
        <v>0</v>
      </c>
      <c r="P188" s="526">
        <f t="shared" si="13"/>
        <v>0</v>
      </c>
      <c r="Q188" s="526">
        <f t="shared" si="14"/>
        <v>0</v>
      </c>
      <c r="R188" s="526">
        <f t="shared" si="15"/>
        <v>0</v>
      </c>
      <c r="S188" s="526">
        <f t="shared" si="16"/>
        <v>0</v>
      </c>
    </row>
    <row r="189" spans="1:19" x14ac:dyDescent="0.25">
      <c r="A189" s="297">
        <f t="shared" si="17"/>
        <v>175</v>
      </c>
      <c r="B189" s="501"/>
      <c r="C189" s="515"/>
      <c r="D189" s="297"/>
      <c r="E189" s="505"/>
      <c r="F189" s="417">
        <f>ROUND(IF('11. Type 1 Emp 2020 FTE'!$I$12=1,SUM(I189:M189),0),1)</f>
        <v>0</v>
      </c>
      <c r="G189" s="417">
        <f>ROUND(IF('11. Type 1 Emp 2020 FTE'!$I$12=2,SUM(O189:S189),0),1)</f>
        <v>0</v>
      </c>
      <c r="I189" s="526">
        <f>IF('1. General Input'!$D$33="X",IF('17. FTE Safe Harbor 2 Step 2'!E189&lt;40,'17. FTE Safe Harbor 2 Step 2'!E189/40,1),0)</f>
        <v>0</v>
      </c>
      <c r="J189" s="526">
        <f>IF('1. General Input'!$D$34="X",IF('17. FTE Safe Harbor 2 Step 2'!E189&lt;80,'17. FTE Safe Harbor 2 Step 2'!E189/80,1),0)</f>
        <v>0</v>
      </c>
      <c r="K189" s="526">
        <f>IF('1. General Input'!$D$35="X",IF('17. FTE Safe Harbor 2 Step 2'!E189*24&lt;2080,'17. FTE Safe Harbor 2 Step 2'!E189*24/2080,1),0)</f>
        <v>0</v>
      </c>
      <c r="L189" s="526">
        <f>IF('1. General Input'!$D$36="X",IF('17. FTE Safe Harbor 2 Step 2'!E189*12&lt;2080,'17. FTE Safe Harbor 2 Step 2'!E189*12/2080,1),0)</f>
        <v>0</v>
      </c>
      <c r="M189" s="538">
        <f>IF('1. General Input'!$D$37="X",IF('17. FTE Safe Harbor 2 Step 2'!E189*365/$F$12&lt;2080,E189*365/$F$12/2080,1),0)</f>
        <v>0</v>
      </c>
      <c r="O189" s="526">
        <f t="shared" si="12"/>
        <v>0</v>
      </c>
      <c r="P189" s="526">
        <f t="shared" si="13"/>
        <v>0</v>
      </c>
      <c r="Q189" s="526">
        <f t="shared" si="14"/>
        <v>0</v>
      </c>
      <c r="R189" s="526">
        <f t="shared" si="15"/>
        <v>0</v>
      </c>
      <c r="S189" s="526">
        <f t="shared" si="16"/>
        <v>0</v>
      </c>
    </row>
    <row r="190" spans="1:19" x14ac:dyDescent="0.25">
      <c r="A190" s="297">
        <f t="shared" si="17"/>
        <v>176</v>
      </c>
      <c r="B190" s="501"/>
      <c r="C190" s="515"/>
      <c r="D190" s="297"/>
      <c r="E190" s="505"/>
      <c r="F190" s="417">
        <f>ROUND(IF('11. Type 1 Emp 2020 FTE'!$I$12=1,SUM(I190:M190),0),1)</f>
        <v>0</v>
      </c>
      <c r="G190" s="417">
        <f>ROUND(IF('11. Type 1 Emp 2020 FTE'!$I$12=2,SUM(O190:S190),0),1)</f>
        <v>0</v>
      </c>
      <c r="I190" s="526">
        <f>IF('1. General Input'!$D$33="X",IF('17. FTE Safe Harbor 2 Step 2'!E190&lt;40,'17. FTE Safe Harbor 2 Step 2'!E190/40,1),0)</f>
        <v>0</v>
      </c>
      <c r="J190" s="526">
        <f>IF('1. General Input'!$D$34="X",IF('17. FTE Safe Harbor 2 Step 2'!E190&lt;80,'17. FTE Safe Harbor 2 Step 2'!E190/80,1),0)</f>
        <v>0</v>
      </c>
      <c r="K190" s="526">
        <f>IF('1. General Input'!$D$35="X",IF('17. FTE Safe Harbor 2 Step 2'!E190*24&lt;2080,'17. FTE Safe Harbor 2 Step 2'!E190*24/2080,1),0)</f>
        <v>0</v>
      </c>
      <c r="L190" s="526">
        <f>IF('1. General Input'!$D$36="X",IF('17. FTE Safe Harbor 2 Step 2'!E190*12&lt;2080,'17. FTE Safe Harbor 2 Step 2'!E190*12/2080,1),0)</f>
        <v>0</v>
      </c>
      <c r="M190" s="538">
        <f>IF('1. General Input'!$D$37="X",IF('17. FTE Safe Harbor 2 Step 2'!E190*365/$F$12&lt;2080,E190*365/$F$12/2080,1),0)</f>
        <v>0</v>
      </c>
      <c r="O190" s="526">
        <f t="shared" si="12"/>
        <v>0</v>
      </c>
      <c r="P190" s="526">
        <f t="shared" si="13"/>
        <v>0</v>
      </c>
      <c r="Q190" s="526">
        <f t="shared" si="14"/>
        <v>0</v>
      </c>
      <c r="R190" s="526">
        <f t="shared" si="15"/>
        <v>0</v>
      </c>
      <c r="S190" s="526">
        <f t="shared" si="16"/>
        <v>0</v>
      </c>
    </row>
    <row r="191" spans="1:19" x14ac:dyDescent="0.25">
      <c r="A191" s="297">
        <f t="shared" si="17"/>
        <v>177</v>
      </c>
      <c r="B191" s="501"/>
      <c r="C191" s="515"/>
      <c r="D191" s="297"/>
      <c r="E191" s="505"/>
      <c r="F191" s="417">
        <f>ROUND(IF('11. Type 1 Emp 2020 FTE'!$I$12=1,SUM(I191:M191),0),1)</f>
        <v>0</v>
      </c>
      <c r="G191" s="417">
        <f>ROUND(IF('11. Type 1 Emp 2020 FTE'!$I$12=2,SUM(O191:S191),0),1)</f>
        <v>0</v>
      </c>
      <c r="I191" s="526">
        <f>IF('1. General Input'!$D$33="X",IF('17. FTE Safe Harbor 2 Step 2'!E191&lt;40,'17. FTE Safe Harbor 2 Step 2'!E191/40,1),0)</f>
        <v>0</v>
      </c>
      <c r="J191" s="526">
        <f>IF('1. General Input'!$D$34="X",IF('17. FTE Safe Harbor 2 Step 2'!E191&lt;80,'17. FTE Safe Harbor 2 Step 2'!E191/80,1),0)</f>
        <v>0</v>
      </c>
      <c r="K191" s="526">
        <f>IF('1. General Input'!$D$35="X",IF('17. FTE Safe Harbor 2 Step 2'!E191*24&lt;2080,'17. FTE Safe Harbor 2 Step 2'!E191*24/2080,1),0)</f>
        <v>0</v>
      </c>
      <c r="L191" s="526">
        <f>IF('1. General Input'!$D$36="X",IF('17. FTE Safe Harbor 2 Step 2'!E191*12&lt;2080,'17. FTE Safe Harbor 2 Step 2'!E191*12/2080,1),0)</f>
        <v>0</v>
      </c>
      <c r="M191" s="538">
        <f>IF('1. General Input'!$D$37="X",IF('17. FTE Safe Harbor 2 Step 2'!E191*365/$F$12&lt;2080,E191*365/$F$12/2080,1),0)</f>
        <v>0</v>
      </c>
      <c r="O191" s="526">
        <f t="shared" si="12"/>
        <v>0</v>
      </c>
      <c r="P191" s="526">
        <f t="shared" si="13"/>
        <v>0</v>
      </c>
      <c r="Q191" s="526">
        <f t="shared" si="14"/>
        <v>0</v>
      </c>
      <c r="R191" s="526">
        <f t="shared" si="15"/>
        <v>0</v>
      </c>
      <c r="S191" s="526">
        <f t="shared" si="16"/>
        <v>0</v>
      </c>
    </row>
    <row r="192" spans="1:19" x14ac:dyDescent="0.25">
      <c r="A192" s="297">
        <f t="shared" si="17"/>
        <v>178</v>
      </c>
      <c r="B192" s="501"/>
      <c r="C192" s="515"/>
      <c r="D192" s="297"/>
      <c r="E192" s="505"/>
      <c r="F192" s="417">
        <f>ROUND(IF('11. Type 1 Emp 2020 FTE'!$I$12=1,SUM(I192:M192),0),1)</f>
        <v>0</v>
      </c>
      <c r="G192" s="417">
        <f>ROUND(IF('11. Type 1 Emp 2020 FTE'!$I$12=2,SUM(O192:S192),0),1)</f>
        <v>0</v>
      </c>
      <c r="I192" s="526">
        <f>IF('1. General Input'!$D$33="X",IF('17. FTE Safe Harbor 2 Step 2'!E192&lt;40,'17. FTE Safe Harbor 2 Step 2'!E192/40,1),0)</f>
        <v>0</v>
      </c>
      <c r="J192" s="526">
        <f>IF('1. General Input'!$D$34="X",IF('17. FTE Safe Harbor 2 Step 2'!E192&lt;80,'17. FTE Safe Harbor 2 Step 2'!E192/80,1),0)</f>
        <v>0</v>
      </c>
      <c r="K192" s="526">
        <f>IF('1. General Input'!$D$35="X",IF('17. FTE Safe Harbor 2 Step 2'!E192*24&lt;2080,'17. FTE Safe Harbor 2 Step 2'!E192*24/2080,1),0)</f>
        <v>0</v>
      </c>
      <c r="L192" s="526">
        <f>IF('1. General Input'!$D$36="X",IF('17. FTE Safe Harbor 2 Step 2'!E192*12&lt;2080,'17. FTE Safe Harbor 2 Step 2'!E192*12/2080,1),0)</f>
        <v>0</v>
      </c>
      <c r="M192" s="538">
        <f>IF('1. General Input'!$D$37="X",IF('17. FTE Safe Harbor 2 Step 2'!E192*365/$F$12&lt;2080,E192*365/$F$12/2080,1),0)</f>
        <v>0</v>
      </c>
      <c r="O192" s="526">
        <f t="shared" si="12"/>
        <v>0</v>
      </c>
      <c r="P192" s="526">
        <f t="shared" si="13"/>
        <v>0</v>
      </c>
      <c r="Q192" s="526">
        <f t="shared" si="14"/>
        <v>0</v>
      </c>
      <c r="R192" s="526">
        <f t="shared" si="15"/>
        <v>0</v>
      </c>
      <c r="S192" s="526">
        <f t="shared" si="16"/>
        <v>0</v>
      </c>
    </row>
    <row r="193" spans="1:19" x14ac:dyDescent="0.25">
      <c r="A193" s="297">
        <f t="shared" si="17"/>
        <v>179</v>
      </c>
      <c r="B193" s="501"/>
      <c r="C193" s="515"/>
      <c r="D193" s="297"/>
      <c r="E193" s="505"/>
      <c r="F193" s="417">
        <f>ROUND(IF('11. Type 1 Emp 2020 FTE'!$I$12=1,SUM(I193:M193),0),1)</f>
        <v>0</v>
      </c>
      <c r="G193" s="417">
        <f>ROUND(IF('11. Type 1 Emp 2020 FTE'!$I$12=2,SUM(O193:S193),0),1)</f>
        <v>0</v>
      </c>
      <c r="I193" s="526">
        <f>IF('1. General Input'!$D$33="X",IF('17. FTE Safe Harbor 2 Step 2'!E193&lt;40,'17. FTE Safe Harbor 2 Step 2'!E193/40,1),0)</f>
        <v>0</v>
      </c>
      <c r="J193" s="526">
        <f>IF('1. General Input'!$D$34="X",IF('17. FTE Safe Harbor 2 Step 2'!E193&lt;80,'17. FTE Safe Harbor 2 Step 2'!E193/80,1),0)</f>
        <v>0</v>
      </c>
      <c r="K193" s="526">
        <f>IF('1. General Input'!$D$35="X",IF('17. FTE Safe Harbor 2 Step 2'!E193*24&lt;2080,'17. FTE Safe Harbor 2 Step 2'!E193*24/2080,1),0)</f>
        <v>0</v>
      </c>
      <c r="L193" s="526">
        <f>IF('1. General Input'!$D$36="X",IF('17. FTE Safe Harbor 2 Step 2'!E193*12&lt;2080,'17. FTE Safe Harbor 2 Step 2'!E193*12/2080,1),0)</f>
        <v>0</v>
      </c>
      <c r="M193" s="538">
        <f>IF('1. General Input'!$D$37="X",IF('17. FTE Safe Harbor 2 Step 2'!E193*365/$F$12&lt;2080,E193*365/$F$12/2080,1),0)</f>
        <v>0</v>
      </c>
      <c r="O193" s="526">
        <f t="shared" si="12"/>
        <v>0</v>
      </c>
      <c r="P193" s="526">
        <f t="shared" si="13"/>
        <v>0</v>
      </c>
      <c r="Q193" s="526">
        <f t="shared" si="14"/>
        <v>0</v>
      </c>
      <c r="R193" s="526">
        <f t="shared" si="15"/>
        <v>0</v>
      </c>
      <c r="S193" s="526">
        <f t="shared" si="16"/>
        <v>0</v>
      </c>
    </row>
    <row r="194" spans="1:19" x14ac:dyDescent="0.25">
      <c r="A194" s="297">
        <f t="shared" si="17"/>
        <v>180</v>
      </c>
      <c r="B194" s="501"/>
      <c r="C194" s="515"/>
      <c r="D194" s="297"/>
      <c r="E194" s="505"/>
      <c r="F194" s="417">
        <f>ROUND(IF('11. Type 1 Emp 2020 FTE'!$I$12=1,SUM(I194:M194),0),1)</f>
        <v>0</v>
      </c>
      <c r="G194" s="417">
        <f>ROUND(IF('11. Type 1 Emp 2020 FTE'!$I$12=2,SUM(O194:S194),0),1)</f>
        <v>0</v>
      </c>
      <c r="I194" s="526">
        <f>IF('1. General Input'!$D$33="X",IF('17. FTE Safe Harbor 2 Step 2'!E194&lt;40,'17. FTE Safe Harbor 2 Step 2'!E194/40,1),0)</f>
        <v>0</v>
      </c>
      <c r="J194" s="526">
        <f>IF('1. General Input'!$D$34="X",IF('17. FTE Safe Harbor 2 Step 2'!E194&lt;80,'17. FTE Safe Harbor 2 Step 2'!E194/80,1),0)</f>
        <v>0</v>
      </c>
      <c r="K194" s="526">
        <f>IF('1. General Input'!$D$35="X",IF('17. FTE Safe Harbor 2 Step 2'!E194*24&lt;2080,'17. FTE Safe Harbor 2 Step 2'!E194*24/2080,1),0)</f>
        <v>0</v>
      </c>
      <c r="L194" s="526">
        <f>IF('1. General Input'!$D$36="X",IF('17. FTE Safe Harbor 2 Step 2'!E194*12&lt;2080,'17. FTE Safe Harbor 2 Step 2'!E194*12/2080,1),0)</f>
        <v>0</v>
      </c>
      <c r="M194" s="538">
        <f>IF('1. General Input'!$D$37="X",IF('17. FTE Safe Harbor 2 Step 2'!E194*365/$F$12&lt;2080,E194*365/$F$12/2080,1),0)</f>
        <v>0</v>
      </c>
      <c r="O194" s="526">
        <f t="shared" si="12"/>
        <v>0</v>
      </c>
      <c r="P194" s="526">
        <f t="shared" si="13"/>
        <v>0</v>
      </c>
      <c r="Q194" s="526">
        <f t="shared" si="14"/>
        <v>0</v>
      </c>
      <c r="R194" s="526">
        <f t="shared" si="15"/>
        <v>0</v>
      </c>
      <c r="S194" s="526">
        <f t="shared" si="16"/>
        <v>0</v>
      </c>
    </row>
    <row r="195" spans="1:19" x14ac:dyDescent="0.25">
      <c r="A195" s="297">
        <f t="shared" si="17"/>
        <v>181</v>
      </c>
      <c r="B195" s="501"/>
      <c r="C195" s="515"/>
      <c r="D195" s="297"/>
      <c r="E195" s="505"/>
      <c r="F195" s="417">
        <f>ROUND(IF('11. Type 1 Emp 2020 FTE'!$I$12=1,SUM(I195:M195),0),1)</f>
        <v>0</v>
      </c>
      <c r="G195" s="417">
        <f>ROUND(IF('11. Type 1 Emp 2020 FTE'!$I$12=2,SUM(O195:S195),0),1)</f>
        <v>0</v>
      </c>
      <c r="I195" s="526">
        <f>IF('1. General Input'!$D$33="X",IF('17. FTE Safe Harbor 2 Step 2'!E195&lt;40,'17. FTE Safe Harbor 2 Step 2'!E195/40,1),0)</f>
        <v>0</v>
      </c>
      <c r="J195" s="526">
        <f>IF('1. General Input'!$D$34="X",IF('17. FTE Safe Harbor 2 Step 2'!E195&lt;80,'17. FTE Safe Harbor 2 Step 2'!E195/80,1),0)</f>
        <v>0</v>
      </c>
      <c r="K195" s="526">
        <f>IF('1. General Input'!$D$35="X",IF('17. FTE Safe Harbor 2 Step 2'!E195*24&lt;2080,'17. FTE Safe Harbor 2 Step 2'!E195*24/2080,1),0)</f>
        <v>0</v>
      </c>
      <c r="L195" s="526">
        <f>IF('1. General Input'!$D$36="X",IF('17. FTE Safe Harbor 2 Step 2'!E195*12&lt;2080,'17. FTE Safe Harbor 2 Step 2'!E195*12/2080,1),0)</f>
        <v>0</v>
      </c>
      <c r="M195" s="538">
        <f>IF('1. General Input'!$D$37="X",IF('17. FTE Safe Harbor 2 Step 2'!E195*365/$F$12&lt;2080,E195*365/$F$12/2080,1),0)</f>
        <v>0</v>
      </c>
      <c r="O195" s="526">
        <f t="shared" si="12"/>
        <v>0</v>
      </c>
      <c r="P195" s="526">
        <f t="shared" si="13"/>
        <v>0</v>
      </c>
      <c r="Q195" s="526">
        <f t="shared" si="14"/>
        <v>0</v>
      </c>
      <c r="R195" s="526">
        <f t="shared" si="15"/>
        <v>0</v>
      </c>
      <c r="S195" s="526">
        <f t="shared" si="16"/>
        <v>0</v>
      </c>
    </row>
    <row r="196" spans="1:19" x14ac:dyDescent="0.25">
      <c r="A196" s="297">
        <f t="shared" si="17"/>
        <v>182</v>
      </c>
      <c r="B196" s="501"/>
      <c r="C196" s="515"/>
      <c r="D196" s="297"/>
      <c r="E196" s="505"/>
      <c r="F196" s="417">
        <f>ROUND(IF('11. Type 1 Emp 2020 FTE'!$I$12=1,SUM(I196:M196),0),1)</f>
        <v>0</v>
      </c>
      <c r="G196" s="417">
        <f>ROUND(IF('11. Type 1 Emp 2020 FTE'!$I$12=2,SUM(O196:S196),0),1)</f>
        <v>0</v>
      </c>
      <c r="I196" s="526">
        <f>IF('1. General Input'!$D$33="X",IF('17. FTE Safe Harbor 2 Step 2'!E196&lt;40,'17. FTE Safe Harbor 2 Step 2'!E196/40,1),0)</f>
        <v>0</v>
      </c>
      <c r="J196" s="526">
        <f>IF('1. General Input'!$D$34="X",IF('17. FTE Safe Harbor 2 Step 2'!E196&lt;80,'17. FTE Safe Harbor 2 Step 2'!E196/80,1),0)</f>
        <v>0</v>
      </c>
      <c r="K196" s="526">
        <f>IF('1. General Input'!$D$35="X",IF('17. FTE Safe Harbor 2 Step 2'!E196*24&lt;2080,'17. FTE Safe Harbor 2 Step 2'!E196*24/2080,1),0)</f>
        <v>0</v>
      </c>
      <c r="L196" s="526">
        <f>IF('1. General Input'!$D$36="X",IF('17. FTE Safe Harbor 2 Step 2'!E196*12&lt;2080,'17. FTE Safe Harbor 2 Step 2'!E196*12/2080,1),0)</f>
        <v>0</v>
      </c>
      <c r="M196" s="538">
        <f>IF('1. General Input'!$D$37="X",IF('17. FTE Safe Harbor 2 Step 2'!E196*365/$F$12&lt;2080,E196*365/$F$12/2080,1),0)</f>
        <v>0</v>
      </c>
      <c r="O196" s="526">
        <f t="shared" si="12"/>
        <v>0</v>
      </c>
      <c r="P196" s="526">
        <f t="shared" si="13"/>
        <v>0</v>
      </c>
      <c r="Q196" s="526">
        <f t="shared" si="14"/>
        <v>0</v>
      </c>
      <c r="R196" s="526">
        <f t="shared" si="15"/>
        <v>0</v>
      </c>
      <c r="S196" s="526">
        <f t="shared" si="16"/>
        <v>0</v>
      </c>
    </row>
    <row r="197" spans="1:19" x14ac:dyDescent="0.25">
      <c r="A197" s="297">
        <f t="shared" si="17"/>
        <v>183</v>
      </c>
      <c r="B197" s="501"/>
      <c r="C197" s="515"/>
      <c r="D197" s="297"/>
      <c r="E197" s="505"/>
      <c r="F197" s="417">
        <f>ROUND(IF('11. Type 1 Emp 2020 FTE'!$I$12=1,SUM(I197:M197),0),1)</f>
        <v>0</v>
      </c>
      <c r="G197" s="417">
        <f>ROUND(IF('11. Type 1 Emp 2020 FTE'!$I$12=2,SUM(O197:S197),0),1)</f>
        <v>0</v>
      </c>
      <c r="I197" s="526">
        <f>IF('1. General Input'!$D$33="X",IF('17. FTE Safe Harbor 2 Step 2'!E197&lt;40,'17. FTE Safe Harbor 2 Step 2'!E197/40,1),0)</f>
        <v>0</v>
      </c>
      <c r="J197" s="526">
        <f>IF('1. General Input'!$D$34="X",IF('17. FTE Safe Harbor 2 Step 2'!E197&lt;80,'17. FTE Safe Harbor 2 Step 2'!E197/80,1),0)</f>
        <v>0</v>
      </c>
      <c r="K197" s="526">
        <f>IF('1. General Input'!$D$35="X",IF('17. FTE Safe Harbor 2 Step 2'!E197*24&lt;2080,'17. FTE Safe Harbor 2 Step 2'!E197*24/2080,1),0)</f>
        <v>0</v>
      </c>
      <c r="L197" s="526">
        <f>IF('1. General Input'!$D$36="X",IF('17. FTE Safe Harbor 2 Step 2'!E197*12&lt;2080,'17. FTE Safe Harbor 2 Step 2'!E197*12/2080,1),0)</f>
        <v>0</v>
      </c>
      <c r="M197" s="538">
        <f>IF('1. General Input'!$D$37="X",IF('17. FTE Safe Harbor 2 Step 2'!E197*365/$F$12&lt;2080,E197*365/$F$12/2080,1),0)</f>
        <v>0</v>
      </c>
      <c r="O197" s="526">
        <f t="shared" si="12"/>
        <v>0</v>
      </c>
      <c r="P197" s="526">
        <f t="shared" si="13"/>
        <v>0</v>
      </c>
      <c r="Q197" s="526">
        <f t="shared" si="14"/>
        <v>0</v>
      </c>
      <c r="R197" s="526">
        <f t="shared" si="15"/>
        <v>0</v>
      </c>
      <c r="S197" s="526">
        <f t="shared" si="16"/>
        <v>0</v>
      </c>
    </row>
    <row r="198" spans="1:19" x14ac:dyDescent="0.25">
      <c r="A198" s="297">
        <f t="shared" si="17"/>
        <v>184</v>
      </c>
      <c r="B198" s="501"/>
      <c r="C198" s="515"/>
      <c r="D198" s="297"/>
      <c r="E198" s="505"/>
      <c r="F198" s="417">
        <f>ROUND(IF('11. Type 1 Emp 2020 FTE'!$I$12=1,SUM(I198:M198),0),1)</f>
        <v>0</v>
      </c>
      <c r="G198" s="417">
        <f>ROUND(IF('11. Type 1 Emp 2020 FTE'!$I$12=2,SUM(O198:S198),0),1)</f>
        <v>0</v>
      </c>
      <c r="I198" s="526">
        <f>IF('1. General Input'!$D$33="X",IF('17. FTE Safe Harbor 2 Step 2'!E198&lt;40,'17. FTE Safe Harbor 2 Step 2'!E198/40,1),0)</f>
        <v>0</v>
      </c>
      <c r="J198" s="526">
        <f>IF('1. General Input'!$D$34="X",IF('17. FTE Safe Harbor 2 Step 2'!E198&lt;80,'17. FTE Safe Harbor 2 Step 2'!E198/80,1),0)</f>
        <v>0</v>
      </c>
      <c r="K198" s="526">
        <f>IF('1. General Input'!$D$35="X",IF('17. FTE Safe Harbor 2 Step 2'!E198*24&lt;2080,'17. FTE Safe Harbor 2 Step 2'!E198*24/2080,1),0)</f>
        <v>0</v>
      </c>
      <c r="L198" s="526">
        <f>IF('1. General Input'!$D$36="X",IF('17. FTE Safe Harbor 2 Step 2'!E198*12&lt;2080,'17. FTE Safe Harbor 2 Step 2'!E198*12/2080,1),0)</f>
        <v>0</v>
      </c>
      <c r="M198" s="538">
        <f>IF('1. General Input'!$D$37="X",IF('17. FTE Safe Harbor 2 Step 2'!E198*365/$F$12&lt;2080,E198*365/$F$12/2080,1),0)</f>
        <v>0</v>
      </c>
      <c r="O198" s="526">
        <f t="shared" si="12"/>
        <v>0</v>
      </c>
      <c r="P198" s="526">
        <f t="shared" si="13"/>
        <v>0</v>
      </c>
      <c r="Q198" s="526">
        <f t="shared" si="14"/>
        <v>0</v>
      </c>
      <c r="R198" s="526">
        <f t="shared" si="15"/>
        <v>0</v>
      </c>
      <c r="S198" s="526">
        <f t="shared" si="16"/>
        <v>0</v>
      </c>
    </row>
    <row r="199" spans="1:19" x14ac:dyDescent="0.25">
      <c r="A199" s="297">
        <f t="shared" si="17"/>
        <v>185</v>
      </c>
      <c r="B199" s="501"/>
      <c r="C199" s="515"/>
      <c r="D199" s="297"/>
      <c r="E199" s="505"/>
      <c r="F199" s="417">
        <f>ROUND(IF('11. Type 1 Emp 2020 FTE'!$I$12=1,SUM(I199:M199),0),1)</f>
        <v>0</v>
      </c>
      <c r="G199" s="417">
        <f>ROUND(IF('11. Type 1 Emp 2020 FTE'!$I$12=2,SUM(O199:S199),0),1)</f>
        <v>0</v>
      </c>
      <c r="I199" s="526">
        <f>IF('1. General Input'!$D$33="X",IF('17. FTE Safe Harbor 2 Step 2'!E199&lt;40,'17. FTE Safe Harbor 2 Step 2'!E199/40,1),0)</f>
        <v>0</v>
      </c>
      <c r="J199" s="526">
        <f>IF('1. General Input'!$D$34="X",IF('17. FTE Safe Harbor 2 Step 2'!E199&lt;80,'17. FTE Safe Harbor 2 Step 2'!E199/80,1),0)</f>
        <v>0</v>
      </c>
      <c r="K199" s="526">
        <f>IF('1. General Input'!$D$35="X",IF('17. FTE Safe Harbor 2 Step 2'!E199*24&lt;2080,'17. FTE Safe Harbor 2 Step 2'!E199*24/2080,1),0)</f>
        <v>0</v>
      </c>
      <c r="L199" s="526">
        <f>IF('1. General Input'!$D$36="X",IF('17. FTE Safe Harbor 2 Step 2'!E199*12&lt;2080,'17. FTE Safe Harbor 2 Step 2'!E199*12/2080,1),0)</f>
        <v>0</v>
      </c>
      <c r="M199" s="538">
        <f>IF('1. General Input'!$D$37="X",IF('17. FTE Safe Harbor 2 Step 2'!E199*365/$F$12&lt;2080,E199*365/$F$12/2080,1),0)</f>
        <v>0</v>
      </c>
      <c r="O199" s="526">
        <f t="shared" si="12"/>
        <v>0</v>
      </c>
      <c r="P199" s="526">
        <f t="shared" si="13"/>
        <v>0</v>
      </c>
      <c r="Q199" s="526">
        <f t="shared" si="14"/>
        <v>0</v>
      </c>
      <c r="R199" s="526">
        <f t="shared" si="15"/>
        <v>0</v>
      </c>
      <c r="S199" s="526">
        <f t="shared" si="16"/>
        <v>0</v>
      </c>
    </row>
    <row r="200" spans="1:19" x14ac:dyDescent="0.25">
      <c r="A200" s="297">
        <f t="shared" si="17"/>
        <v>186</v>
      </c>
      <c r="B200" s="501"/>
      <c r="C200" s="515"/>
      <c r="D200" s="297"/>
      <c r="E200" s="505"/>
      <c r="F200" s="417">
        <f>ROUND(IF('11. Type 1 Emp 2020 FTE'!$I$12=1,SUM(I200:M200),0),1)</f>
        <v>0</v>
      </c>
      <c r="G200" s="417">
        <f>ROUND(IF('11. Type 1 Emp 2020 FTE'!$I$12=2,SUM(O200:S200),0),1)</f>
        <v>0</v>
      </c>
      <c r="I200" s="526">
        <f>IF('1. General Input'!$D$33="X",IF('17. FTE Safe Harbor 2 Step 2'!E200&lt;40,'17. FTE Safe Harbor 2 Step 2'!E200/40,1),0)</f>
        <v>0</v>
      </c>
      <c r="J200" s="526">
        <f>IF('1. General Input'!$D$34="X",IF('17. FTE Safe Harbor 2 Step 2'!E200&lt;80,'17. FTE Safe Harbor 2 Step 2'!E200/80,1),0)</f>
        <v>0</v>
      </c>
      <c r="K200" s="526">
        <f>IF('1. General Input'!$D$35="X",IF('17. FTE Safe Harbor 2 Step 2'!E200*24&lt;2080,'17. FTE Safe Harbor 2 Step 2'!E200*24/2080,1),0)</f>
        <v>0</v>
      </c>
      <c r="L200" s="526">
        <f>IF('1. General Input'!$D$36="X",IF('17. FTE Safe Harbor 2 Step 2'!E200*12&lt;2080,'17. FTE Safe Harbor 2 Step 2'!E200*12/2080,1),0)</f>
        <v>0</v>
      </c>
      <c r="M200" s="538">
        <f>IF('1. General Input'!$D$37="X",IF('17. FTE Safe Harbor 2 Step 2'!E200*365/$F$12&lt;2080,E200*365/$F$12/2080,1),0)</f>
        <v>0</v>
      </c>
      <c r="O200" s="526">
        <f t="shared" si="12"/>
        <v>0</v>
      </c>
      <c r="P200" s="526">
        <f t="shared" si="13"/>
        <v>0</v>
      </c>
      <c r="Q200" s="526">
        <f t="shared" si="14"/>
        <v>0</v>
      </c>
      <c r="R200" s="526">
        <f t="shared" si="15"/>
        <v>0</v>
      </c>
      <c r="S200" s="526">
        <f t="shared" si="16"/>
        <v>0</v>
      </c>
    </row>
    <row r="201" spans="1:19" x14ac:dyDescent="0.25">
      <c r="A201" s="297">
        <f t="shared" si="17"/>
        <v>187</v>
      </c>
      <c r="B201" s="501"/>
      <c r="C201" s="515"/>
      <c r="D201" s="297"/>
      <c r="E201" s="505"/>
      <c r="F201" s="417">
        <f>ROUND(IF('11. Type 1 Emp 2020 FTE'!$I$12=1,SUM(I201:M201),0),1)</f>
        <v>0</v>
      </c>
      <c r="G201" s="417">
        <f>ROUND(IF('11. Type 1 Emp 2020 FTE'!$I$12=2,SUM(O201:S201),0),1)</f>
        <v>0</v>
      </c>
      <c r="I201" s="526">
        <f>IF('1. General Input'!$D$33="X",IF('17. FTE Safe Harbor 2 Step 2'!E201&lt;40,'17. FTE Safe Harbor 2 Step 2'!E201/40,1),0)</f>
        <v>0</v>
      </c>
      <c r="J201" s="526">
        <f>IF('1. General Input'!$D$34="X",IF('17. FTE Safe Harbor 2 Step 2'!E201&lt;80,'17. FTE Safe Harbor 2 Step 2'!E201/80,1),0)</f>
        <v>0</v>
      </c>
      <c r="K201" s="526">
        <f>IF('1. General Input'!$D$35="X",IF('17. FTE Safe Harbor 2 Step 2'!E201*24&lt;2080,'17. FTE Safe Harbor 2 Step 2'!E201*24/2080,1),0)</f>
        <v>0</v>
      </c>
      <c r="L201" s="526">
        <f>IF('1. General Input'!$D$36="X",IF('17. FTE Safe Harbor 2 Step 2'!E201*12&lt;2080,'17. FTE Safe Harbor 2 Step 2'!E201*12/2080,1),0)</f>
        <v>0</v>
      </c>
      <c r="M201" s="538">
        <f>IF('1. General Input'!$D$37="X",IF('17. FTE Safe Harbor 2 Step 2'!E201*365/$F$12&lt;2080,E201*365/$F$12/2080,1),0)</f>
        <v>0</v>
      </c>
      <c r="O201" s="526">
        <f t="shared" si="12"/>
        <v>0</v>
      </c>
      <c r="P201" s="526">
        <f t="shared" si="13"/>
        <v>0</v>
      </c>
      <c r="Q201" s="526">
        <f t="shared" si="14"/>
        <v>0</v>
      </c>
      <c r="R201" s="526">
        <f t="shared" si="15"/>
        <v>0</v>
      </c>
      <c r="S201" s="526">
        <f t="shared" si="16"/>
        <v>0</v>
      </c>
    </row>
    <row r="202" spans="1:19" x14ac:dyDescent="0.25">
      <c r="A202" s="297">
        <f t="shared" si="17"/>
        <v>188</v>
      </c>
      <c r="B202" s="501"/>
      <c r="C202" s="515"/>
      <c r="D202" s="297"/>
      <c r="E202" s="505"/>
      <c r="F202" s="417">
        <f>ROUND(IF('11. Type 1 Emp 2020 FTE'!$I$12=1,SUM(I202:M202),0),1)</f>
        <v>0</v>
      </c>
      <c r="G202" s="417">
        <f>ROUND(IF('11. Type 1 Emp 2020 FTE'!$I$12=2,SUM(O202:S202),0),1)</f>
        <v>0</v>
      </c>
      <c r="I202" s="526">
        <f>IF('1. General Input'!$D$33="X",IF('17. FTE Safe Harbor 2 Step 2'!E202&lt;40,'17. FTE Safe Harbor 2 Step 2'!E202/40,1),0)</f>
        <v>0</v>
      </c>
      <c r="J202" s="526">
        <f>IF('1. General Input'!$D$34="X",IF('17. FTE Safe Harbor 2 Step 2'!E202&lt;80,'17. FTE Safe Harbor 2 Step 2'!E202/80,1),0)</f>
        <v>0</v>
      </c>
      <c r="K202" s="526">
        <f>IF('1. General Input'!$D$35="X",IF('17. FTE Safe Harbor 2 Step 2'!E202*24&lt;2080,'17. FTE Safe Harbor 2 Step 2'!E202*24/2080,1),0)</f>
        <v>0</v>
      </c>
      <c r="L202" s="526">
        <f>IF('1. General Input'!$D$36="X",IF('17. FTE Safe Harbor 2 Step 2'!E202*12&lt;2080,'17. FTE Safe Harbor 2 Step 2'!E202*12/2080,1),0)</f>
        <v>0</v>
      </c>
      <c r="M202" s="538">
        <f>IF('1. General Input'!$D$37="X",IF('17. FTE Safe Harbor 2 Step 2'!E202*365/$F$12&lt;2080,E202*365/$F$12/2080,1),0)</f>
        <v>0</v>
      </c>
      <c r="O202" s="526">
        <f t="shared" si="12"/>
        <v>0</v>
      </c>
      <c r="P202" s="526">
        <f t="shared" si="13"/>
        <v>0</v>
      </c>
      <c r="Q202" s="526">
        <f t="shared" si="14"/>
        <v>0</v>
      </c>
      <c r="R202" s="526">
        <f t="shared" si="15"/>
        <v>0</v>
      </c>
      <c r="S202" s="526">
        <f t="shared" si="16"/>
        <v>0</v>
      </c>
    </row>
    <row r="203" spans="1:19" x14ac:dyDescent="0.25">
      <c r="A203" s="297">
        <f t="shared" si="17"/>
        <v>189</v>
      </c>
      <c r="B203" s="501"/>
      <c r="C203" s="515"/>
      <c r="D203" s="297"/>
      <c r="E203" s="505"/>
      <c r="F203" s="417">
        <f>ROUND(IF('11. Type 1 Emp 2020 FTE'!$I$12=1,SUM(I203:M203),0),1)</f>
        <v>0</v>
      </c>
      <c r="G203" s="417">
        <f>ROUND(IF('11. Type 1 Emp 2020 FTE'!$I$12=2,SUM(O203:S203),0),1)</f>
        <v>0</v>
      </c>
      <c r="I203" s="526">
        <f>IF('1. General Input'!$D$33="X",IF('17. FTE Safe Harbor 2 Step 2'!E203&lt;40,'17. FTE Safe Harbor 2 Step 2'!E203/40,1),0)</f>
        <v>0</v>
      </c>
      <c r="J203" s="526">
        <f>IF('1. General Input'!$D$34="X",IF('17. FTE Safe Harbor 2 Step 2'!E203&lt;80,'17. FTE Safe Harbor 2 Step 2'!E203/80,1),0)</f>
        <v>0</v>
      </c>
      <c r="K203" s="526">
        <f>IF('1. General Input'!$D$35="X",IF('17. FTE Safe Harbor 2 Step 2'!E203*24&lt;2080,'17. FTE Safe Harbor 2 Step 2'!E203*24/2080,1),0)</f>
        <v>0</v>
      </c>
      <c r="L203" s="526">
        <f>IF('1. General Input'!$D$36="X",IF('17. FTE Safe Harbor 2 Step 2'!E203*12&lt;2080,'17. FTE Safe Harbor 2 Step 2'!E203*12/2080,1),0)</f>
        <v>0</v>
      </c>
      <c r="M203" s="538">
        <f>IF('1. General Input'!$D$37="X",IF('17. FTE Safe Harbor 2 Step 2'!E203*365/$F$12&lt;2080,E203*365/$F$12/2080,1),0)</f>
        <v>0</v>
      </c>
      <c r="O203" s="526">
        <f t="shared" si="12"/>
        <v>0</v>
      </c>
      <c r="P203" s="526">
        <f t="shared" si="13"/>
        <v>0</v>
      </c>
      <c r="Q203" s="526">
        <f t="shared" si="14"/>
        <v>0</v>
      </c>
      <c r="R203" s="526">
        <f t="shared" si="15"/>
        <v>0</v>
      </c>
      <c r="S203" s="526">
        <f t="shared" si="16"/>
        <v>0</v>
      </c>
    </row>
    <row r="204" spans="1:19" x14ac:dyDescent="0.25">
      <c r="A204" s="297">
        <f t="shared" si="17"/>
        <v>190</v>
      </c>
      <c r="B204" s="501"/>
      <c r="C204" s="515"/>
      <c r="D204" s="297"/>
      <c r="E204" s="505"/>
      <c r="F204" s="417">
        <f>ROUND(IF('11. Type 1 Emp 2020 FTE'!$I$12=1,SUM(I204:M204),0),1)</f>
        <v>0</v>
      </c>
      <c r="G204" s="417">
        <f>ROUND(IF('11. Type 1 Emp 2020 FTE'!$I$12=2,SUM(O204:S204),0),1)</f>
        <v>0</v>
      </c>
      <c r="I204" s="526">
        <f>IF('1. General Input'!$D$33="X",IF('17. FTE Safe Harbor 2 Step 2'!E204&lt;40,'17. FTE Safe Harbor 2 Step 2'!E204/40,1),0)</f>
        <v>0</v>
      </c>
      <c r="J204" s="526">
        <f>IF('1. General Input'!$D$34="X",IF('17. FTE Safe Harbor 2 Step 2'!E204&lt;80,'17. FTE Safe Harbor 2 Step 2'!E204/80,1),0)</f>
        <v>0</v>
      </c>
      <c r="K204" s="526">
        <f>IF('1. General Input'!$D$35="X",IF('17. FTE Safe Harbor 2 Step 2'!E204*24&lt;2080,'17. FTE Safe Harbor 2 Step 2'!E204*24/2080,1),0)</f>
        <v>0</v>
      </c>
      <c r="L204" s="526">
        <f>IF('1. General Input'!$D$36="X",IF('17. FTE Safe Harbor 2 Step 2'!E204*12&lt;2080,'17. FTE Safe Harbor 2 Step 2'!E204*12/2080,1),0)</f>
        <v>0</v>
      </c>
      <c r="M204" s="538">
        <f>IF('1. General Input'!$D$37="X",IF('17. FTE Safe Harbor 2 Step 2'!E204*365/$F$12&lt;2080,E204*365/$F$12/2080,1),0)</f>
        <v>0</v>
      </c>
      <c r="O204" s="526">
        <f t="shared" si="12"/>
        <v>0</v>
      </c>
      <c r="P204" s="526">
        <f t="shared" si="13"/>
        <v>0</v>
      </c>
      <c r="Q204" s="526">
        <f t="shared" si="14"/>
        <v>0</v>
      </c>
      <c r="R204" s="526">
        <f t="shared" si="15"/>
        <v>0</v>
      </c>
      <c r="S204" s="526">
        <f t="shared" si="16"/>
        <v>0</v>
      </c>
    </row>
    <row r="205" spans="1:19" x14ac:dyDescent="0.25">
      <c r="A205" s="297">
        <f t="shared" si="17"/>
        <v>191</v>
      </c>
      <c r="B205" s="501"/>
      <c r="C205" s="515"/>
      <c r="D205" s="297"/>
      <c r="E205" s="505"/>
      <c r="F205" s="417">
        <f>ROUND(IF('11. Type 1 Emp 2020 FTE'!$I$12=1,SUM(I205:M205),0),1)</f>
        <v>0</v>
      </c>
      <c r="G205" s="417">
        <f>ROUND(IF('11. Type 1 Emp 2020 FTE'!$I$12=2,SUM(O205:S205),0),1)</f>
        <v>0</v>
      </c>
      <c r="I205" s="526">
        <f>IF('1. General Input'!$D$33="X",IF('17. FTE Safe Harbor 2 Step 2'!E205&lt;40,'17. FTE Safe Harbor 2 Step 2'!E205/40,1),0)</f>
        <v>0</v>
      </c>
      <c r="J205" s="526">
        <f>IF('1. General Input'!$D$34="X",IF('17. FTE Safe Harbor 2 Step 2'!E205&lt;80,'17. FTE Safe Harbor 2 Step 2'!E205/80,1),0)</f>
        <v>0</v>
      </c>
      <c r="K205" s="526">
        <f>IF('1. General Input'!$D$35="X",IF('17. FTE Safe Harbor 2 Step 2'!E205*24&lt;2080,'17. FTE Safe Harbor 2 Step 2'!E205*24/2080,1),0)</f>
        <v>0</v>
      </c>
      <c r="L205" s="526">
        <f>IF('1. General Input'!$D$36="X",IF('17. FTE Safe Harbor 2 Step 2'!E205*12&lt;2080,'17. FTE Safe Harbor 2 Step 2'!E205*12/2080,1),0)</f>
        <v>0</v>
      </c>
      <c r="M205" s="538">
        <f>IF('1. General Input'!$D$37="X",IF('17. FTE Safe Harbor 2 Step 2'!E205*365/$F$12&lt;2080,E205*365/$F$12/2080,1),0)</f>
        <v>0</v>
      </c>
      <c r="O205" s="526">
        <f t="shared" si="12"/>
        <v>0</v>
      </c>
      <c r="P205" s="526">
        <f t="shared" si="13"/>
        <v>0</v>
      </c>
      <c r="Q205" s="526">
        <f t="shared" si="14"/>
        <v>0</v>
      </c>
      <c r="R205" s="526">
        <f t="shared" si="15"/>
        <v>0</v>
      </c>
      <c r="S205" s="526">
        <f t="shared" si="16"/>
        <v>0</v>
      </c>
    </row>
    <row r="206" spans="1:19" x14ac:dyDescent="0.25">
      <c r="A206" s="297">
        <f t="shared" si="17"/>
        <v>192</v>
      </c>
      <c r="B206" s="501"/>
      <c r="C206" s="515"/>
      <c r="D206" s="297"/>
      <c r="E206" s="505"/>
      <c r="F206" s="417">
        <f>ROUND(IF('11. Type 1 Emp 2020 FTE'!$I$12=1,SUM(I206:M206),0),1)</f>
        <v>0</v>
      </c>
      <c r="G206" s="417">
        <f>ROUND(IF('11. Type 1 Emp 2020 FTE'!$I$12=2,SUM(O206:S206),0),1)</f>
        <v>0</v>
      </c>
      <c r="I206" s="526">
        <f>IF('1. General Input'!$D$33="X",IF('17. FTE Safe Harbor 2 Step 2'!E206&lt;40,'17. FTE Safe Harbor 2 Step 2'!E206/40,1),0)</f>
        <v>0</v>
      </c>
      <c r="J206" s="526">
        <f>IF('1. General Input'!$D$34="X",IF('17. FTE Safe Harbor 2 Step 2'!E206&lt;80,'17. FTE Safe Harbor 2 Step 2'!E206/80,1),0)</f>
        <v>0</v>
      </c>
      <c r="K206" s="526">
        <f>IF('1. General Input'!$D$35="X",IF('17. FTE Safe Harbor 2 Step 2'!E206*24&lt;2080,'17. FTE Safe Harbor 2 Step 2'!E206*24/2080,1),0)</f>
        <v>0</v>
      </c>
      <c r="L206" s="526">
        <f>IF('1. General Input'!$D$36="X",IF('17. FTE Safe Harbor 2 Step 2'!E206*12&lt;2080,'17. FTE Safe Harbor 2 Step 2'!E206*12/2080,1),0)</f>
        <v>0</v>
      </c>
      <c r="M206" s="538">
        <f>IF('1. General Input'!$D$37="X",IF('17. FTE Safe Harbor 2 Step 2'!E206*365/$F$12&lt;2080,E206*365/$F$12/2080,1),0)</f>
        <v>0</v>
      </c>
      <c r="O206" s="526">
        <f t="shared" si="12"/>
        <v>0</v>
      </c>
      <c r="P206" s="526">
        <f t="shared" si="13"/>
        <v>0</v>
      </c>
      <c r="Q206" s="526">
        <f t="shared" si="14"/>
        <v>0</v>
      </c>
      <c r="R206" s="526">
        <f t="shared" si="15"/>
        <v>0</v>
      </c>
      <c r="S206" s="526">
        <f t="shared" si="16"/>
        <v>0</v>
      </c>
    </row>
    <row r="207" spans="1:19" x14ac:dyDescent="0.25">
      <c r="A207" s="297">
        <f t="shared" si="17"/>
        <v>193</v>
      </c>
      <c r="B207" s="501"/>
      <c r="C207" s="515"/>
      <c r="D207" s="297"/>
      <c r="E207" s="505"/>
      <c r="F207" s="417">
        <f>ROUND(IF('11. Type 1 Emp 2020 FTE'!$I$12=1,SUM(I207:M207),0),1)</f>
        <v>0</v>
      </c>
      <c r="G207" s="417">
        <f>ROUND(IF('11. Type 1 Emp 2020 FTE'!$I$12=2,SUM(O207:S207),0),1)</f>
        <v>0</v>
      </c>
      <c r="I207" s="526">
        <f>IF('1. General Input'!$D$33="X",IF('17. FTE Safe Harbor 2 Step 2'!E207&lt;40,'17. FTE Safe Harbor 2 Step 2'!E207/40,1),0)</f>
        <v>0</v>
      </c>
      <c r="J207" s="526">
        <f>IF('1. General Input'!$D$34="X",IF('17. FTE Safe Harbor 2 Step 2'!E207&lt;80,'17. FTE Safe Harbor 2 Step 2'!E207/80,1),0)</f>
        <v>0</v>
      </c>
      <c r="K207" s="526">
        <f>IF('1. General Input'!$D$35="X",IF('17. FTE Safe Harbor 2 Step 2'!E207*24&lt;2080,'17. FTE Safe Harbor 2 Step 2'!E207*24/2080,1),0)</f>
        <v>0</v>
      </c>
      <c r="L207" s="526">
        <f>IF('1. General Input'!$D$36="X",IF('17. FTE Safe Harbor 2 Step 2'!E207*12&lt;2080,'17. FTE Safe Harbor 2 Step 2'!E207*12/2080,1),0)</f>
        <v>0</v>
      </c>
      <c r="M207" s="538">
        <f>IF('1. General Input'!$D$37="X",IF('17. FTE Safe Harbor 2 Step 2'!E207*365/$F$12&lt;2080,E207*365/$F$12/2080,1),0)</f>
        <v>0</v>
      </c>
      <c r="O207" s="526">
        <f t="shared" si="12"/>
        <v>0</v>
      </c>
      <c r="P207" s="526">
        <f t="shared" si="13"/>
        <v>0</v>
      </c>
      <c r="Q207" s="526">
        <f t="shared" si="14"/>
        <v>0</v>
      </c>
      <c r="R207" s="526">
        <f t="shared" si="15"/>
        <v>0</v>
      </c>
      <c r="S207" s="526">
        <f t="shared" si="16"/>
        <v>0</v>
      </c>
    </row>
    <row r="208" spans="1:19" x14ac:dyDescent="0.25">
      <c r="A208" s="297">
        <f t="shared" si="17"/>
        <v>194</v>
      </c>
      <c r="B208" s="501"/>
      <c r="C208" s="515"/>
      <c r="D208" s="297"/>
      <c r="E208" s="505"/>
      <c r="F208" s="417">
        <f>ROUND(IF('11. Type 1 Emp 2020 FTE'!$I$12=1,SUM(I208:M208),0),1)</f>
        <v>0</v>
      </c>
      <c r="G208" s="417">
        <f>ROUND(IF('11. Type 1 Emp 2020 FTE'!$I$12=2,SUM(O208:S208),0),1)</f>
        <v>0</v>
      </c>
      <c r="I208" s="526">
        <f>IF('1. General Input'!$D$33="X",IF('17. FTE Safe Harbor 2 Step 2'!E208&lt;40,'17. FTE Safe Harbor 2 Step 2'!E208/40,1),0)</f>
        <v>0</v>
      </c>
      <c r="J208" s="526">
        <f>IF('1. General Input'!$D$34="X",IF('17. FTE Safe Harbor 2 Step 2'!E208&lt;80,'17. FTE Safe Harbor 2 Step 2'!E208/80,1),0)</f>
        <v>0</v>
      </c>
      <c r="K208" s="526">
        <f>IF('1. General Input'!$D$35="X",IF('17. FTE Safe Harbor 2 Step 2'!E208*24&lt;2080,'17. FTE Safe Harbor 2 Step 2'!E208*24/2080,1),0)</f>
        <v>0</v>
      </c>
      <c r="L208" s="526">
        <f>IF('1. General Input'!$D$36="X",IF('17. FTE Safe Harbor 2 Step 2'!E208*12&lt;2080,'17. FTE Safe Harbor 2 Step 2'!E208*12/2080,1),0)</f>
        <v>0</v>
      </c>
      <c r="M208" s="538">
        <f>IF('1. General Input'!$D$37="X",IF('17. FTE Safe Harbor 2 Step 2'!E208*365/$F$12&lt;2080,E208*365/$F$12/2080,1),0)</f>
        <v>0</v>
      </c>
      <c r="O208" s="526">
        <f t="shared" ref="O208:O271" si="18">IF(I208=0,0,IF(I208=1,1,0.5))</f>
        <v>0</v>
      </c>
      <c r="P208" s="526">
        <f t="shared" ref="P208:P271" si="19">IF(J208=0,0,IF(J208=1,1,0.5))</f>
        <v>0</v>
      </c>
      <c r="Q208" s="526">
        <f t="shared" ref="Q208:Q271" si="20">IF(K208=0,0,IF(K208=1,1,0.5))</f>
        <v>0</v>
      </c>
      <c r="R208" s="526">
        <f t="shared" ref="R208:R271" si="21">IF(L208=0,0,IF(L208=1,1,0.5))</f>
        <v>0</v>
      </c>
      <c r="S208" s="526">
        <f t="shared" ref="S208:S271" si="22">IF(M208=0,0,IF(M208=1,1,0.5))</f>
        <v>0</v>
      </c>
    </row>
    <row r="209" spans="1:19" x14ac:dyDescent="0.25">
      <c r="A209" s="297">
        <f t="shared" ref="A209:A272" si="23">+A208+1</f>
        <v>195</v>
      </c>
      <c r="B209" s="501"/>
      <c r="C209" s="515"/>
      <c r="D209" s="297"/>
      <c r="E209" s="505"/>
      <c r="F209" s="417">
        <f>ROUND(IF('11. Type 1 Emp 2020 FTE'!$I$12=1,SUM(I209:M209),0),1)</f>
        <v>0</v>
      </c>
      <c r="G209" s="417">
        <f>ROUND(IF('11. Type 1 Emp 2020 FTE'!$I$12=2,SUM(O209:S209),0),1)</f>
        <v>0</v>
      </c>
      <c r="I209" s="526">
        <f>IF('1. General Input'!$D$33="X",IF('17. FTE Safe Harbor 2 Step 2'!E209&lt;40,'17. FTE Safe Harbor 2 Step 2'!E209/40,1),0)</f>
        <v>0</v>
      </c>
      <c r="J209" s="526">
        <f>IF('1. General Input'!$D$34="X",IF('17. FTE Safe Harbor 2 Step 2'!E209&lt;80,'17. FTE Safe Harbor 2 Step 2'!E209/80,1),0)</f>
        <v>0</v>
      </c>
      <c r="K209" s="526">
        <f>IF('1. General Input'!$D$35="X",IF('17. FTE Safe Harbor 2 Step 2'!E209*24&lt;2080,'17. FTE Safe Harbor 2 Step 2'!E209*24/2080,1),0)</f>
        <v>0</v>
      </c>
      <c r="L209" s="526">
        <f>IF('1. General Input'!$D$36="X",IF('17. FTE Safe Harbor 2 Step 2'!E209*12&lt;2080,'17. FTE Safe Harbor 2 Step 2'!E209*12/2080,1),0)</f>
        <v>0</v>
      </c>
      <c r="M209" s="538">
        <f>IF('1. General Input'!$D$37="X",IF('17. FTE Safe Harbor 2 Step 2'!E209*365/$F$12&lt;2080,E209*365/$F$12/2080,1),0)</f>
        <v>0</v>
      </c>
      <c r="O209" s="526">
        <f t="shared" si="18"/>
        <v>0</v>
      </c>
      <c r="P209" s="526">
        <f t="shared" si="19"/>
        <v>0</v>
      </c>
      <c r="Q209" s="526">
        <f t="shared" si="20"/>
        <v>0</v>
      </c>
      <c r="R209" s="526">
        <f t="shared" si="21"/>
        <v>0</v>
      </c>
      <c r="S209" s="526">
        <f t="shared" si="22"/>
        <v>0</v>
      </c>
    </row>
    <row r="210" spans="1:19" x14ac:dyDescent="0.25">
      <c r="A210" s="297">
        <f t="shared" si="23"/>
        <v>196</v>
      </c>
      <c r="B210" s="501"/>
      <c r="C210" s="515"/>
      <c r="D210" s="297"/>
      <c r="E210" s="505"/>
      <c r="F210" s="417">
        <f>ROUND(IF('11. Type 1 Emp 2020 FTE'!$I$12=1,SUM(I210:M210),0),1)</f>
        <v>0</v>
      </c>
      <c r="G210" s="417">
        <f>ROUND(IF('11. Type 1 Emp 2020 FTE'!$I$12=2,SUM(O210:S210),0),1)</f>
        <v>0</v>
      </c>
      <c r="I210" s="526">
        <f>IF('1. General Input'!$D$33="X",IF('17. FTE Safe Harbor 2 Step 2'!E210&lt;40,'17. FTE Safe Harbor 2 Step 2'!E210/40,1),0)</f>
        <v>0</v>
      </c>
      <c r="J210" s="526">
        <f>IF('1. General Input'!$D$34="X",IF('17. FTE Safe Harbor 2 Step 2'!E210&lt;80,'17. FTE Safe Harbor 2 Step 2'!E210/80,1),0)</f>
        <v>0</v>
      </c>
      <c r="K210" s="526">
        <f>IF('1. General Input'!$D$35="X",IF('17. FTE Safe Harbor 2 Step 2'!E210*24&lt;2080,'17. FTE Safe Harbor 2 Step 2'!E210*24/2080,1),0)</f>
        <v>0</v>
      </c>
      <c r="L210" s="526">
        <f>IF('1. General Input'!$D$36="X",IF('17. FTE Safe Harbor 2 Step 2'!E210*12&lt;2080,'17. FTE Safe Harbor 2 Step 2'!E210*12/2080,1),0)</f>
        <v>0</v>
      </c>
      <c r="M210" s="538">
        <f>IF('1. General Input'!$D$37="X",IF('17. FTE Safe Harbor 2 Step 2'!E210*365/$F$12&lt;2080,E210*365/$F$12/2080,1),0)</f>
        <v>0</v>
      </c>
      <c r="O210" s="526">
        <f t="shared" si="18"/>
        <v>0</v>
      </c>
      <c r="P210" s="526">
        <f t="shared" si="19"/>
        <v>0</v>
      </c>
      <c r="Q210" s="526">
        <f t="shared" si="20"/>
        <v>0</v>
      </c>
      <c r="R210" s="526">
        <f t="shared" si="21"/>
        <v>0</v>
      </c>
      <c r="S210" s="526">
        <f t="shared" si="22"/>
        <v>0</v>
      </c>
    </row>
    <row r="211" spans="1:19" x14ac:dyDescent="0.25">
      <c r="A211" s="297">
        <f t="shared" si="23"/>
        <v>197</v>
      </c>
      <c r="B211" s="501"/>
      <c r="C211" s="515"/>
      <c r="D211" s="297"/>
      <c r="E211" s="505"/>
      <c r="F211" s="417">
        <f>ROUND(IF('11. Type 1 Emp 2020 FTE'!$I$12=1,SUM(I211:M211),0),1)</f>
        <v>0</v>
      </c>
      <c r="G211" s="417">
        <f>ROUND(IF('11. Type 1 Emp 2020 FTE'!$I$12=2,SUM(O211:S211),0),1)</f>
        <v>0</v>
      </c>
      <c r="I211" s="526">
        <f>IF('1. General Input'!$D$33="X",IF('17. FTE Safe Harbor 2 Step 2'!E211&lt;40,'17. FTE Safe Harbor 2 Step 2'!E211/40,1),0)</f>
        <v>0</v>
      </c>
      <c r="J211" s="526">
        <f>IF('1. General Input'!$D$34="X",IF('17. FTE Safe Harbor 2 Step 2'!E211&lt;80,'17. FTE Safe Harbor 2 Step 2'!E211/80,1),0)</f>
        <v>0</v>
      </c>
      <c r="K211" s="526">
        <f>IF('1. General Input'!$D$35="X",IF('17. FTE Safe Harbor 2 Step 2'!E211*24&lt;2080,'17. FTE Safe Harbor 2 Step 2'!E211*24/2080,1),0)</f>
        <v>0</v>
      </c>
      <c r="L211" s="526">
        <f>IF('1. General Input'!$D$36="X",IF('17. FTE Safe Harbor 2 Step 2'!E211*12&lt;2080,'17. FTE Safe Harbor 2 Step 2'!E211*12/2080,1),0)</f>
        <v>0</v>
      </c>
      <c r="M211" s="538">
        <f>IF('1. General Input'!$D$37="X",IF('17. FTE Safe Harbor 2 Step 2'!E211*365/$F$12&lt;2080,E211*365/$F$12/2080,1),0)</f>
        <v>0</v>
      </c>
      <c r="O211" s="526">
        <f t="shared" si="18"/>
        <v>0</v>
      </c>
      <c r="P211" s="526">
        <f t="shared" si="19"/>
        <v>0</v>
      </c>
      <c r="Q211" s="526">
        <f t="shared" si="20"/>
        <v>0</v>
      </c>
      <c r="R211" s="526">
        <f t="shared" si="21"/>
        <v>0</v>
      </c>
      <c r="S211" s="526">
        <f t="shared" si="22"/>
        <v>0</v>
      </c>
    </row>
    <row r="212" spans="1:19" x14ac:dyDescent="0.25">
      <c r="A212" s="297">
        <f t="shared" si="23"/>
        <v>198</v>
      </c>
      <c r="B212" s="501"/>
      <c r="C212" s="515"/>
      <c r="D212" s="297"/>
      <c r="E212" s="505"/>
      <c r="F212" s="417">
        <f>ROUND(IF('11. Type 1 Emp 2020 FTE'!$I$12=1,SUM(I212:M212),0),1)</f>
        <v>0</v>
      </c>
      <c r="G212" s="417">
        <f>ROUND(IF('11. Type 1 Emp 2020 FTE'!$I$12=2,SUM(O212:S212),0),1)</f>
        <v>0</v>
      </c>
      <c r="I212" s="526">
        <f>IF('1. General Input'!$D$33="X",IF('17. FTE Safe Harbor 2 Step 2'!E212&lt;40,'17. FTE Safe Harbor 2 Step 2'!E212/40,1),0)</f>
        <v>0</v>
      </c>
      <c r="J212" s="526">
        <f>IF('1. General Input'!$D$34="X",IF('17. FTE Safe Harbor 2 Step 2'!E212&lt;80,'17. FTE Safe Harbor 2 Step 2'!E212/80,1),0)</f>
        <v>0</v>
      </c>
      <c r="K212" s="526">
        <f>IF('1. General Input'!$D$35="X",IF('17. FTE Safe Harbor 2 Step 2'!E212*24&lt;2080,'17. FTE Safe Harbor 2 Step 2'!E212*24/2080,1),0)</f>
        <v>0</v>
      </c>
      <c r="L212" s="526">
        <f>IF('1. General Input'!$D$36="X",IF('17. FTE Safe Harbor 2 Step 2'!E212*12&lt;2080,'17. FTE Safe Harbor 2 Step 2'!E212*12/2080,1),0)</f>
        <v>0</v>
      </c>
      <c r="M212" s="538">
        <f>IF('1. General Input'!$D$37="X",IF('17. FTE Safe Harbor 2 Step 2'!E212*365/$F$12&lt;2080,E212*365/$F$12/2080,1),0)</f>
        <v>0</v>
      </c>
      <c r="O212" s="526">
        <f t="shared" si="18"/>
        <v>0</v>
      </c>
      <c r="P212" s="526">
        <f t="shared" si="19"/>
        <v>0</v>
      </c>
      <c r="Q212" s="526">
        <f t="shared" si="20"/>
        <v>0</v>
      </c>
      <c r="R212" s="526">
        <f t="shared" si="21"/>
        <v>0</v>
      </c>
      <c r="S212" s="526">
        <f t="shared" si="22"/>
        <v>0</v>
      </c>
    </row>
    <row r="213" spans="1:19" x14ac:dyDescent="0.25">
      <c r="A213" s="297">
        <f t="shared" si="23"/>
        <v>199</v>
      </c>
      <c r="B213" s="501"/>
      <c r="C213" s="515"/>
      <c r="D213" s="297"/>
      <c r="E213" s="505"/>
      <c r="F213" s="417">
        <f>ROUND(IF('11. Type 1 Emp 2020 FTE'!$I$12=1,SUM(I213:M213),0),1)</f>
        <v>0</v>
      </c>
      <c r="G213" s="417">
        <f>ROUND(IF('11. Type 1 Emp 2020 FTE'!$I$12=2,SUM(O213:S213),0),1)</f>
        <v>0</v>
      </c>
      <c r="I213" s="526">
        <f>IF('1. General Input'!$D$33="X",IF('17. FTE Safe Harbor 2 Step 2'!E213&lt;40,'17. FTE Safe Harbor 2 Step 2'!E213/40,1),0)</f>
        <v>0</v>
      </c>
      <c r="J213" s="526">
        <f>IF('1. General Input'!$D$34="X",IF('17. FTE Safe Harbor 2 Step 2'!E213&lt;80,'17. FTE Safe Harbor 2 Step 2'!E213/80,1),0)</f>
        <v>0</v>
      </c>
      <c r="K213" s="526">
        <f>IF('1. General Input'!$D$35="X",IF('17. FTE Safe Harbor 2 Step 2'!E213*24&lt;2080,'17. FTE Safe Harbor 2 Step 2'!E213*24/2080,1),0)</f>
        <v>0</v>
      </c>
      <c r="L213" s="526">
        <f>IF('1. General Input'!$D$36="X",IF('17. FTE Safe Harbor 2 Step 2'!E213*12&lt;2080,'17. FTE Safe Harbor 2 Step 2'!E213*12/2080,1),0)</f>
        <v>0</v>
      </c>
      <c r="M213" s="538">
        <f>IF('1. General Input'!$D$37="X",IF('17. FTE Safe Harbor 2 Step 2'!E213*365/$F$12&lt;2080,E213*365/$F$12/2080,1),0)</f>
        <v>0</v>
      </c>
      <c r="O213" s="526">
        <f t="shared" si="18"/>
        <v>0</v>
      </c>
      <c r="P213" s="526">
        <f t="shared" si="19"/>
        <v>0</v>
      </c>
      <c r="Q213" s="526">
        <f t="shared" si="20"/>
        <v>0</v>
      </c>
      <c r="R213" s="526">
        <f t="shared" si="21"/>
        <v>0</v>
      </c>
      <c r="S213" s="526">
        <f t="shared" si="22"/>
        <v>0</v>
      </c>
    </row>
    <row r="214" spans="1:19" x14ac:dyDescent="0.25">
      <c r="A214" s="297">
        <f t="shared" si="23"/>
        <v>200</v>
      </c>
      <c r="B214" s="501"/>
      <c r="C214" s="515"/>
      <c r="D214" s="297"/>
      <c r="E214" s="505"/>
      <c r="F214" s="417">
        <f>ROUND(IF('11. Type 1 Emp 2020 FTE'!$I$12=1,SUM(I214:M214),0),1)</f>
        <v>0</v>
      </c>
      <c r="G214" s="417">
        <f>ROUND(IF('11. Type 1 Emp 2020 FTE'!$I$12=2,SUM(O214:S214),0),1)</f>
        <v>0</v>
      </c>
      <c r="I214" s="526">
        <f>IF('1. General Input'!$D$33="X",IF('17. FTE Safe Harbor 2 Step 2'!E214&lt;40,'17. FTE Safe Harbor 2 Step 2'!E214/40,1),0)</f>
        <v>0</v>
      </c>
      <c r="J214" s="526">
        <f>IF('1. General Input'!$D$34="X",IF('17. FTE Safe Harbor 2 Step 2'!E214&lt;80,'17. FTE Safe Harbor 2 Step 2'!E214/80,1),0)</f>
        <v>0</v>
      </c>
      <c r="K214" s="526">
        <f>IF('1. General Input'!$D$35="X",IF('17. FTE Safe Harbor 2 Step 2'!E214*24&lt;2080,'17. FTE Safe Harbor 2 Step 2'!E214*24/2080,1),0)</f>
        <v>0</v>
      </c>
      <c r="L214" s="526">
        <f>IF('1. General Input'!$D$36="X",IF('17. FTE Safe Harbor 2 Step 2'!E214*12&lt;2080,'17. FTE Safe Harbor 2 Step 2'!E214*12/2080,1),0)</f>
        <v>0</v>
      </c>
      <c r="M214" s="538">
        <f>IF('1. General Input'!$D$37="X",IF('17. FTE Safe Harbor 2 Step 2'!E214*365/$F$12&lt;2080,E214*365/$F$12/2080,1),0)</f>
        <v>0</v>
      </c>
      <c r="O214" s="526">
        <f t="shared" si="18"/>
        <v>0</v>
      </c>
      <c r="P214" s="526">
        <f t="shared" si="19"/>
        <v>0</v>
      </c>
      <c r="Q214" s="526">
        <f t="shared" si="20"/>
        <v>0</v>
      </c>
      <c r="R214" s="526">
        <f t="shared" si="21"/>
        <v>0</v>
      </c>
      <c r="S214" s="526">
        <f t="shared" si="22"/>
        <v>0</v>
      </c>
    </row>
    <row r="215" spans="1:19" x14ac:dyDescent="0.25">
      <c r="A215" s="297">
        <f t="shared" si="23"/>
        <v>201</v>
      </c>
      <c r="B215" s="501"/>
      <c r="C215" s="515"/>
      <c r="D215" s="297"/>
      <c r="E215" s="505"/>
      <c r="F215" s="417">
        <f>ROUND(IF('11. Type 1 Emp 2020 FTE'!$I$12=1,SUM(I215:M215),0),1)</f>
        <v>0</v>
      </c>
      <c r="G215" s="417">
        <f>ROUND(IF('11. Type 1 Emp 2020 FTE'!$I$12=2,SUM(O215:S215),0),1)</f>
        <v>0</v>
      </c>
      <c r="I215" s="526">
        <f>IF('1. General Input'!$D$33="X",IF('17. FTE Safe Harbor 2 Step 2'!E215&lt;40,'17. FTE Safe Harbor 2 Step 2'!E215/40,1),0)</f>
        <v>0</v>
      </c>
      <c r="J215" s="526">
        <f>IF('1. General Input'!$D$34="X",IF('17. FTE Safe Harbor 2 Step 2'!E215&lt;80,'17. FTE Safe Harbor 2 Step 2'!E215/80,1),0)</f>
        <v>0</v>
      </c>
      <c r="K215" s="526">
        <f>IF('1. General Input'!$D$35="X",IF('17. FTE Safe Harbor 2 Step 2'!E215*24&lt;2080,'17. FTE Safe Harbor 2 Step 2'!E215*24/2080,1),0)</f>
        <v>0</v>
      </c>
      <c r="L215" s="526">
        <f>IF('1. General Input'!$D$36="X",IF('17. FTE Safe Harbor 2 Step 2'!E215*12&lt;2080,'17. FTE Safe Harbor 2 Step 2'!E215*12/2080,1),0)</f>
        <v>0</v>
      </c>
      <c r="M215" s="538">
        <f>IF('1. General Input'!$D$37="X",IF('17. FTE Safe Harbor 2 Step 2'!E215*365/$F$12&lt;2080,E215*365/$F$12/2080,1),0)</f>
        <v>0</v>
      </c>
      <c r="O215" s="526">
        <f t="shared" si="18"/>
        <v>0</v>
      </c>
      <c r="P215" s="526">
        <f t="shared" si="19"/>
        <v>0</v>
      </c>
      <c r="Q215" s="526">
        <f t="shared" si="20"/>
        <v>0</v>
      </c>
      <c r="R215" s="526">
        <f t="shared" si="21"/>
        <v>0</v>
      </c>
      <c r="S215" s="526">
        <f t="shared" si="22"/>
        <v>0</v>
      </c>
    </row>
    <row r="216" spans="1:19" x14ac:dyDescent="0.25">
      <c r="A216" s="297">
        <f t="shared" si="23"/>
        <v>202</v>
      </c>
      <c r="B216" s="501"/>
      <c r="C216" s="515"/>
      <c r="D216" s="297"/>
      <c r="E216" s="505"/>
      <c r="F216" s="417">
        <f>ROUND(IF('11. Type 1 Emp 2020 FTE'!$I$12=1,SUM(I216:M216),0),1)</f>
        <v>0</v>
      </c>
      <c r="G216" s="417">
        <f>ROUND(IF('11. Type 1 Emp 2020 FTE'!$I$12=2,SUM(O216:S216),0),1)</f>
        <v>0</v>
      </c>
      <c r="I216" s="526">
        <f>IF('1. General Input'!$D$33="X",IF('17. FTE Safe Harbor 2 Step 2'!E216&lt;40,'17. FTE Safe Harbor 2 Step 2'!E216/40,1),0)</f>
        <v>0</v>
      </c>
      <c r="J216" s="526">
        <f>IF('1. General Input'!$D$34="X",IF('17. FTE Safe Harbor 2 Step 2'!E216&lt;80,'17. FTE Safe Harbor 2 Step 2'!E216/80,1),0)</f>
        <v>0</v>
      </c>
      <c r="K216" s="526">
        <f>IF('1. General Input'!$D$35="X",IF('17. FTE Safe Harbor 2 Step 2'!E216*24&lt;2080,'17. FTE Safe Harbor 2 Step 2'!E216*24/2080,1),0)</f>
        <v>0</v>
      </c>
      <c r="L216" s="526">
        <f>IF('1. General Input'!$D$36="X",IF('17. FTE Safe Harbor 2 Step 2'!E216*12&lt;2080,'17. FTE Safe Harbor 2 Step 2'!E216*12/2080,1),0)</f>
        <v>0</v>
      </c>
      <c r="M216" s="538">
        <f>IF('1. General Input'!$D$37="X",IF('17. FTE Safe Harbor 2 Step 2'!E216*365/$F$12&lt;2080,E216*365/$F$12/2080,1),0)</f>
        <v>0</v>
      </c>
      <c r="O216" s="526">
        <f t="shared" si="18"/>
        <v>0</v>
      </c>
      <c r="P216" s="526">
        <f t="shared" si="19"/>
        <v>0</v>
      </c>
      <c r="Q216" s="526">
        <f t="shared" si="20"/>
        <v>0</v>
      </c>
      <c r="R216" s="526">
        <f t="shared" si="21"/>
        <v>0</v>
      </c>
      <c r="S216" s="526">
        <f t="shared" si="22"/>
        <v>0</v>
      </c>
    </row>
    <row r="217" spans="1:19" x14ac:dyDescent="0.25">
      <c r="A217" s="297">
        <f t="shared" si="23"/>
        <v>203</v>
      </c>
      <c r="B217" s="501"/>
      <c r="C217" s="515"/>
      <c r="D217" s="297"/>
      <c r="E217" s="505"/>
      <c r="F217" s="417">
        <f>ROUND(IF('11. Type 1 Emp 2020 FTE'!$I$12=1,SUM(I217:M217),0),1)</f>
        <v>0</v>
      </c>
      <c r="G217" s="417">
        <f>ROUND(IF('11. Type 1 Emp 2020 FTE'!$I$12=2,SUM(O217:S217),0),1)</f>
        <v>0</v>
      </c>
      <c r="I217" s="526">
        <f>IF('1. General Input'!$D$33="X",IF('17. FTE Safe Harbor 2 Step 2'!E217&lt;40,'17. FTE Safe Harbor 2 Step 2'!E217/40,1),0)</f>
        <v>0</v>
      </c>
      <c r="J217" s="526">
        <f>IF('1. General Input'!$D$34="X",IF('17. FTE Safe Harbor 2 Step 2'!E217&lt;80,'17. FTE Safe Harbor 2 Step 2'!E217/80,1),0)</f>
        <v>0</v>
      </c>
      <c r="K217" s="526">
        <f>IF('1. General Input'!$D$35="X",IF('17. FTE Safe Harbor 2 Step 2'!E217*24&lt;2080,'17. FTE Safe Harbor 2 Step 2'!E217*24/2080,1),0)</f>
        <v>0</v>
      </c>
      <c r="L217" s="526">
        <f>IF('1. General Input'!$D$36="X",IF('17. FTE Safe Harbor 2 Step 2'!E217*12&lt;2080,'17. FTE Safe Harbor 2 Step 2'!E217*12/2080,1),0)</f>
        <v>0</v>
      </c>
      <c r="M217" s="538">
        <f>IF('1. General Input'!$D$37="X",IF('17. FTE Safe Harbor 2 Step 2'!E217*365/$F$12&lt;2080,E217*365/$F$12/2080,1),0)</f>
        <v>0</v>
      </c>
      <c r="O217" s="526">
        <f t="shared" si="18"/>
        <v>0</v>
      </c>
      <c r="P217" s="526">
        <f t="shared" si="19"/>
        <v>0</v>
      </c>
      <c r="Q217" s="526">
        <f t="shared" si="20"/>
        <v>0</v>
      </c>
      <c r="R217" s="526">
        <f t="shared" si="21"/>
        <v>0</v>
      </c>
      <c r="S217" s="526">
        <f t="shared" si="22"/>
        <v>0</v>
      </c>
    </row>
    <row r="218" spans="1:19" x14ac:dyDescent="0.25">
      <c r="A218" s="297">
        <f t="shared" si="23"/>
        <v>204</v>
      </c>
      <c r="B218" s="501"/>
      <c r="C218" s="515"/>
      <c r="D218" s="297"/>
      <c r="E218" s="505"/>
      <c r="F218" s="417">
        <f>ROUND(IF('11. Type 1 Emp 2020 FTE'!$I$12=1,SUM(I218:M218),0),1)</f>
        <v>0</v>
      </c>
      <c r="G218" s="417">
        <f>ROUND(IF('11. Type 1 Emp 2020 FTE'!$I$12=2,SUM(O218:S218),0),1)</f>
        <v>0</v>
      </c>
      <c r="I218" s="526">
        <f>IF('1. General Input'!$D$33="X",IF('17. FTE Safe Harbor 2 Step 2'!E218&lt;40,'17. FTE Safe Harbor 2 Step 2'!E218/40,1),0)</f>
        <v>0</v>
      </c>
      <c r="J218" s="526">
        <f>IF('1. General Input'!$D$34="X",IF('17. FTE Safe Harbor 2 Step 2'!E218&lt;80,'17. FTE Safe Harbor 2 Step 2'!E218/80,1),0)</f>
        <v>0</v>
      </c>
      <c r="K218" s="526">
        <f>IF('1. General Input'!$D$35="X",IF('17. FTE Safe Harbor 2 Step 2'!E218*24&lt;2080,'17. FTE Safe Harbor 2 Step 2'!E218*24/2080,1),0)</f>
        <v>0</v>
      </c>
      <c r="L218" s="526">
        <f>IF('1. General Input'!$D$36="X",IF('17. FTE Safe Harbor 2 Step 2'!E218*12&lt;2080,'17. FTE Safe Harbor 2 Step 2'!E218*12/2080,1),0)</f>
        <v>0</v>
      </c>
      <c r="M218" s="538">
        <f>IF('1. General Input'!$D$37="X",IF('17. FTE Safe Harbor 2 Step 2'!E218*365/$F$12&lt;2080,E218*365/$F$12/2080,1),0)</f>
        <v>0</v>
      </c>
      <c r="O218" s="526">
        <f t="shared" si="18"/>
        <v>0</v>
      </c>
      <c r="P218" s="526">
        <f t="shared" si="19"/>
        <v>0</v>
      </c>
      <c r="Q218" s="526">
        <f t="shared" si="20"/>
        <v>0</v>
      </c>
      <c r="R218" s="526">
        <f t="shared" si="21"/>
        <v>0</v>
      </c>
      <c r="S218" s="526">
        <f t="shared" si="22"/>
        <v>0</v>
      </c>
    </row>
    <row r="219" spans="1:19" x14ac:dyDescent="0.25">
      <c r="A219" s="297">
        <f t="shared" si="23"/>
        <v>205</v>
      </c>
      <c r="B219" s="501"/>
      <c r="C219" s="515"/>
      <c r="D219" s="297"/>
      <c r="E219" s="505"/>
      <c r="F219" s="417">
        <f>ROUND(IF('11. Type 1 Emp 2020 FTE'!$I$12=1,SUM(I219:M219),0),1)</f>
        <v>0</v>
      </c>
      <c r="G219" s="417">
        <f>ROUND(IF('11. Type 1 Emp 2020 FTE'!$I$12=2,SUM(O219:S219),0),1)</f>
        <v>0</v>
      </c>
      <c r="I219" s="526">
        <f>IF('1. General Input'!$D$33="X",IF('17. FTE Safe Harbor 2 Step 2'!E219&lt;40,'17. FTE Safe Harbor 2 Step 2'!E219/40,1),0)</f>
        <v>0</v>
      </c>
      <c r="J219" s="526">
        <f>IF('1. General Input'!$D$34="X",IF('17. FTE Safe Harbor 2 Step 2'!E219&lt;80,'17. FTE Safe Harbor 2 Step 2'!E219/80,1),0)</f>
        <v>0</v>
      </c>
      <c r="K219" s="526">
        <f>IF('1. General Input'!$D$35="X",IF('17. FTE Safe Harbor 2 Step 2'!E219*24&lt;2080,'17. FTE Safe Harbor 2 Step 2'!E219*24/2080,1),0)</f>
        <v>0</v>
      </c>
      <c r="L219" s="526">
        <f>IF('1. General Input'!$D$36="X",IF('17. FTE Safe Harbor 2 Step 2'!E219*12&lt;2080,'17. FTE Safe Harbor 2 Step 2'!E219*12/2080,1),0)</f>
        <v>0</v>
      </c>
      <c r="M219" s="538">
        <f>IF('1. General Input'!$D$37="X",IF('17. FTE Safe Harbor 2 Step 2'!E219*365/$F$12&lt;2080,E219*365/$F$12/2080,1),0)</f>
        <v>0</v>
      </c>
      <c r="O219" s="526">
        <f t="shared" si="18"/>
        <v>0</v>
      </c>
      <c r="P219" s="526">
        <f t="shared" si="19"/>
        <v>0</v>
      </c>
      <c r="Q219" s="526">
        <f t="shared" si="20"/>
        <v>0</v>
      </c>
      <c r="R219" s="526">
        <f t="shared" si="21"/>
        <v>0</v>
      </c>
      <c r="S219" s="526">
        <f t="shared" si="22"/>
        <v>0</v>
      </c>
    </row>
    <row r="220" spans="1:19" x14ac:dyDescent="0.25">
      <c r="A220" s="297">
        <f t="shared" si="23"/>
        <v>206</v>
      </c>
      <c r="B220" s="501"/>
      <c r="C220" s="515"/>
      <c r="D220" s="297"/>
      <c r="E220" s="505"/>
      <c r="F220" s="417">
        <f>ROUND(IF('11. Type 1 Emp 2020 FTE'!$I$12=1,SUM(I220:M220),0),1)</f>
        <v>0</v>
      </c>
      <c r="G220" s="417">
        <f>ROUND(IF('11. Type 1 Emp 2020 FTE'!$I$12=2,SUM(O220:S220),0),1)</f>
        <v>0</v>
      </c>
      <c r="I220" s="526">
        <f>IF('1. General Input'!$D$33="X",IF('17. FTE Safe Harbor 2 Step 2'!E220&lt;40,'17. FTE Safe Harbor 2 Step 2'!E220/40,1),0)</f>
        <v>0</v>
      </c>
      <c r="J220" s="526">
        <f>IF('1. General Input'!$D$34="X",IF('17. FTE Safe Harbor 2 Step 2'!E220&lt;80,'17. FTE Safe Harbor 2 Step 2'!E220/80,1),0)</f>
        <v>0</v>
      </c>
      <c r="K220" s="526">
        <f>IF('1. General Input'!$D$35="X",IF('17. FTE Safe Harbor 2 Step 2'!E220*24&lt;2080,'17. FTE Safe Harbor 2 Step 2'!E220*24/2080,1),0)</f>
        <v>0</v>
      </c>
      <c r="L220" s="526">
        <f>IF('1. General Input'!$D$36="X",IF('17. FTE Safe Harbor 2 Step 2'!E220*12&lt;2080,'17. FTE Safe Harbor 2 Step 2'!E220*12/2080,1),0)</f>
        <v>0</v>
      </c>
      <c r="M220" s="538">
        <f>IF('1. General Input'!$D$37="X",IF('17. FTE Safe Harbor 2 Step 2'!E220*365/$F$12&lt;2080,E220*365/$F$12/2080,1),0)</f>
        <v>0</v>
      </c>
      <c r="O220" s="526">
        <f t="shared" si="18"/>
        <v>0</v>
      </c>
      <c r="P220" s="526">
        <f t="shared" si="19"/>
        <v>0</v>
      </c>
      <c r="Q220" s="526">
        <f t="shared" si="20"/>
        <v>0</v>
      </c>
      <c r="R220" s="526">
        <f t="shared" si="21"/>
        <v>0</v>
      </c>
      <c r="S220" s="526">
        <f t="shared" si="22"/>
        <v>0</v>
      </c>
    </row>
    <row r="221" spans="1:19" x14ac:dyDescent="0.25">
      <c r="A221" s="297">
        <f t="shared" si="23"/>
        <v>207</v>
      </c>
      <c r="B221" s="501"/>
      <c r="C221" s="515"/>
      <c r="D221" s="297"/>
      <c r="E221" s="505"/>
      <c r="F221" s="417">
        <f>ROUND(IF('11. Type 1 Emp 2020 FTE'!$I$12=1,SUM(I221:M221),0),1)</f>
        <v>0</v>
      </c>
      <c r="G221" s="417">
        <f>ROUND(IF('11. Type 1 Emp 2020 FTE'!$I$12=2,SUM(O221:S221),0),1)</f>
        <v>0</v>
      </c>
      <c r="I221" s="526">
        <f>IF('1. General Input'!$D$33="X",IF('17. FTE Safe Harbor 2 Step 2'!E221&lt;40,'17. FTE Safe Harbor 2 Step 2'!E221/40,1),0)</f>
        <v>0</v>
      </c>
      <c r="J221" s="526">
        <f>IF('1. General Input'!$D$34="X",IF('17. FTE Safe Harbor 2 Step 2'!E221&lt;80,'17. FTE Safe Harbor 2 Step 2'!E221/80,1),0)</f>
        <v>0</v>
      </c>
      <c r="K221" s="526">
        <f>IF('1. General Input'!$D$35="X",IF('17. FTE Safe Harbor 2 Step 2'!E221*24&lt;2080,'17. FTE Safe Harbor 2 Step 2'!E221*24/2080,1),0)</f>
        <v>0</v>
      </c>
      <c r="L221" s="526">
        <f>IF('1. General Input'!$D$36="X",IF('17. FTE Safe Harbor 2 Step 2'!E221*12&lt;2080,'17. FTE Safe Harbor 2 Step 2'!E221*12/2080,1),0)</f>
        <v>0</v>
      </c>
      <c r="M221" s="538">
        <f>IF('1. General Input'!$D$37="X",IF('17. FTE Safe Harbor 2 Step 2'!E221*365/$F$12&lt;2080,E221*365/$F$12/2080,1),0)</f>
        <v>0</v>
      </c>
      <c r="O221" s="526">
        <f t="shared" si="18"/>
        <v>0</v>
      </c>
      <c r="P221" s="526">
        <f t="shared" si="19"/>
        <v>0</v>
      </c>
      <c r="Q221" s="526">
        <f t="shared" si="20"/>
        <v>0</v>
      </c>
      <c r="R221" s="526">
        <f t="shared" si="21"/>
        <v>0</v>
      </c>
      <c r="S221" s="526">
        <f t="shared" si="22"/>
        <v>0</v>
      </c>
    </row>
    <row r="222" spans="1:19" x14ac:dyDescent="0.25">
      <c r="A222" s="297">
        <f t="shared" si="23"/>
        <v>208</v>
      </c>
      <c r="B222" s="501"/>
      <c r="C222" s="515"/>
      <c r="D222" s="297"/>
      <c r="E222" s="505"/>
      <c r="F222" s="417">
        <f>ROUND(IF('11. Type 1 Emp 2020 FTE'!$I$12=1,SUM(I222:M222),0),1)</f>
        <v>0</v>
      </c>
      <c r="G222" s="417">
        <f>ROUND(IF('11. Type 1 Emp 2020 FTE'!$I$12=2,SUM(O222:S222),0),1)</f>
        <v>0</v>
      </c>
      <c r="I222" s="526">
        <f>IF('1. General Input'!$D$33="X",IF('17. FTE Safe Harbor 2 Step 2'!E222&lt;40,'17. FTE Safe Harbor 2 Step 2'!E222/40,1),0)</f>
        <v>0</v>
      </c>
      <c r="J222" s="526">
        <f>IF('1. General Input'!$D$34="X",IF('17. FTE Safe Harbor 2 Step 2'!E222&lt;80,'17. FTE Safe Harbor 2 Step 2'!E222/80,1),0)</f>
        <v>0</v>
      </c>
      <c r="K222" s="526">
        <f>IF('1. General Input'!$D$35="X",IF('17. FTE Safe Harbor 2 Step 2'!E222*24&lt;2080,'17. FTE Safe Harbor 2 Step 2'!E222*24/2080,1),0)</f>
        <v>0</v>
      </c>
      <c r="L222" s="526">
        <f>IF('1. General Input'!$D$36="X",IF('17. FTE Safe Harbor 2 Step 2'!E222*12&lt;2080,'17. FTE Safe Harbor 2 Step 2'!E222*12/2080,1),0)</f>
        <v>0</v>
      </c>
      <c r="M222" s="538">
        <f>IF('1. General Input'!$D$37="X",IF('17. FTE Safe Harbor 2 Step 2'!E222*365/$F$12&lt;2080,E222*365/$F$12/2080,1),0)</f>
        <v>0</v>
      </c>
      <c r="O222" s="526">
        <f t="shared" si="18"/>
        <v>0</v>
      </c>
      <c r="P222" s="526">
        <f t="shared" si="19"/>
        <v>0</v>
      </c>
      <c r="Q222" s="526">
        <f t="shared" si="20"/>
        <v>0</v>
      </c>
      <c r="R222" s="526">
        <f t="shared" si="21"/>
        <v>0</v>
      </c>
      <c r="S222" s="526">
        <f t="shared" si="22"/>
        <v>0</v>
      </c>
    </row>
    <row r="223" spans="1:19" x14ac:dyDescent="0.25">
      <c r="A223" s="297">
        <f t="shared" si="23"/>
        <v>209</v>
      </c>
      <c r="B223" s="501"/>
      <c r="C223" s="515"/>
      <c r="D223" s="297"/>
      <c r="E223" s="505"/>
      <c r="F223" s="417">
        <f>ROUND(IF('11. Type 1 Emp 2020 FTE'!$I$12=1,SUM(I223:M223),0),1)</f>
        <v>0</v>
      </c>
      <c r="G223" s="417">
        <f>ROUND(IF('11. Type 1 Emp 2020 FTE'!$I$12=2,SUM(O223:S223),0),1)</f>
        <v>0</v>
      </c>
      <c r="I223" s="526">
        <f>IF('1. General Input'!$D$33="X",IF('17. FTE Safe Harbor 2 Step 2'!E223&lt;40,'17. FTE Safe Harbor 2 Step 2'!E223/40,1),0)</f>
        <v>0</v>
      </c>
      <c r="J223" s="526">
        <f>IF('1. General Input'!$D$34="X",IF('17. FTE Safe Harbor 2 Step 2'!E223&lt;80,'17. FTE Safe Harbor 2 Step 2'!E223/80,1),0)</f>
        <v>0</v>
      </c>
      <c r="K223" s="526">
        <f>IF('1. General Input'!$D$35="X",IF('17. FTE Safe Harbor 2 Step 2'!E223*24&lt;2080,'17. FTE Safe Harbor 2 Step 2'!E223*24/2080,1),0)</f>
        <v>0</v>
      </c>
      <c r="L223" s="526">
        <f>IF('1. General Input'!$D$36="X",IF('17. FTE Safe Harbor 2 Step 2'!E223*12&lt;2080,'17. FTE Safe Harbor 2 Step 2'!E223*12/2080,1),0)</f>
        <v>0</v>
      </c>
      <c r="M223" s="538">
        <f>IF('1. General Input'!$D$37="X",IF('17. FTE Safe Harbor 2 Step 2'!E223*365/$F$12&lt;2080,E223*365/$F$12/2080,1),0)</f>
        <v>0</v>
      </c>
      <c r="O223" s="526">
        <f t="shared" si="18"/>
        <v>0</v>
      </c>
      <c r="P223" s="526">
        <f t="shared" si="19"/>
        <v>0</v>
      </c>
      <c r="Q223" s="526">
        <f t="shared" si="20"/>
        <v>0</v>
      </c>
      <c r="R223" s="526">
        <f t="shared" si="21"/>
        <v>0</v>
      </c>
      <c r="S223" s="526">
        <f t="shared" si="22"/>
        <v>0</v>
      </c>
    </row>
    <row r="224" spans="1:19" x14ac:dyDescent="0.25">
      <c r="A224" s="297">
        <f t="shared" si="23"/>
        <v>210</v>
      </c>
      <c r="B224" s="501"/>
      <c r="C224" s="515"/>
      <c r="D224" s="297"/>
      <c r="E224" s="505"/>
      <c r="F224" s="417">
        <f>ROUND(IF('11. Type 1 Emp 2020 FTE'!$I$12=1,SUM(I224:M224),0),1)</f>
        <v>0</v>
      </c>
      <c r="G224" s="417">
        <f>ROUND(IF('11. Type 1 Emp 2020 FTE'!$I$12=2,SUM(O224:S224),0),1)</f>
        <v>0</v>
      </c>
      <c r="I224" s="526">
        <f>IF('1. General Input'!$D$33="X",IF('17. FTE Safe Harbor 2 Step 2'!E224&lt;40,'17. FTE Safe Harbor 2 Step 2'!E224/40,1),0)</f>
        <v>0</v>
      </c>
      <c r="J224" s="526">
        <f>IF('1. General Input'!$D$34="X",IF('17. FTE Safe Harbor 2 Step 2'!E224&lt;80,'17. FTE Safe Harbor 2 Step 2'!E224/80,1),0)</f>
        <v>0</v>
      </c>
      <c r="K224" s="526">
        <f>IF('1. General Input'!$D$35="X",IF('17. FTE Safe Harbor 2 Step 2'!E224*24&lt;2080,'17. FTE Safe Harbor 2 Step 2'!E224*24/2080,1),0)</f>
        <v>0</v>
      </c>
      <c r="L224" s="526">
        <f>IF('1. General Input'!$D$36="X",IF('17. FTE Safe Harbor 2 Step 2'!E224*12&lt;2080,'17. FTE Safe Harbor 2 Step 2'!E224*12/2080,1),0)</f>
        <v>0</v>
      </c>
      <c r="M224" s="538">
        <f>IF('1. General Input'!$D$37="X",IF('17. FTE Safe Harbor 2 Step 2'!E224*365/$F$12&lt;2080,E224*365/$F$12/2080,1),0)</f>
        <v>0</v>
      </c>
      <c r="O224" s="526">
        <f t="shared" si="18"/>
        <v>0</v>
      </c>
      <c r="P224" s="526">
        <f t="shared" si="19"/>
        <v>0</v>
      </c>
      <c r="Q224" s="526">
        <f t="shared" si="20"/>
        <v>0</v>
      </c>
      <c r="R224" s="526">
        <f t="shared" si="21"/>
        <v>0</v>
      </c>
      <c r="S224" s="526">
        <f t="shared" si="22"/>
        <v>0</v>
      </c>
    </row>
    <row r="225" spans="1:19" x14ac:dyDescent="0.25">
      <c r="A225" s="297">
        <f t="shared" si="23"/>
        <v>211</v>
      </c>
      <c r="B225" s="501"/>
      <c r="C225" s="515"/>
      <c r="D225" s="297"/>
      <c r="E225" s="505"/>
      <c r="F225" s="417">
        <f>ROUND(IF('11. Type 1 Emp 2020 FTE'!$I$12=1,SUM(I225:M225),0),1)</f>
        <v>0</v>
      </c>
      <c r="G225" s="417">
        <f>ROUND(IF('11. Type 1 Emp 2020 FTE'!$I$12=2,SUM(O225:S225),0),1)</f>
        <v>0</v>
      </c>
      <c r="I225" s="526">
        <f>IF('1. General Input'!$D$33="X",IF('17. FTE Safe Harbor 2 Step 2'!E225&lt;40,'17. FTE Safe Harbor 2 Step 2'!E225/40,1),0)</f>
        <v>0</v>
      </c>
      <c r="J225" s="526">
        <f>IF('1. General Input'!$D$34="X",IF('17. FTE Safe Harbor 2 Step 2'!E225&lt;80,'17. FTE Safe Harbor 2 Step 2'!E225/80,1),0)</f>
        <v>0</v>
      </c>
      <c r="K225" s="526">
        <f>IF('1. General Input'!$D$35="X",IF('17. FTE Safe Harbor 2 Step 2'!E225*24&lt;2080,'17. FTE Safe Harbor 2 Step 2'!E225*24/2080,1),0)</f>
        <v>0</v>
      </c>
      <c r="L225" s="526">
        <f>IF('1. General Input'!$D$36="X",IF('17. FTE Safe Harbor 2 Step 2'!E225*12&lt;2080,'17. FTE Safe Harbor 2 Step 2'!E225*12/2080,1),0)</f>
        <v>0</v>
      </c>
      <c r="M225" s="538">
        <f>IF('1. General Input'!$D$37="X",IF('17. FTE Safe Harbor 2 Step 2'!E225*365/$F$12&lt;2080,E225*365/$F$12/2080,1),0)</f>
        <v>0</v>
      </c>
      <c r="O225" s="526">
        <f t="shared" si="18"/>
        <v>0</v>
      </c>
      <c r="P225" s="526">
        <f t="shared" si="19"/>
        <v>0</v>
      </c>
      <c r="Q225" s="526">
        <f t="shared" si="20"/>
        <v>0</v>
      </c>
      <c r="R225" s="526">
        <f t="shared" si="21"/>
        <v>0</v>
      </c>
      <c r="S225" s="526">
        <f t="shared" si="22"/>
        <v>0</v>
      </c>
    </row>
    <row r="226" spans="1:19" x14ac:dyDescent="0.25">
      <c r="A226" s="297">
        <f t="shared" si="23"/>
        <v>212</v>
      </c>
      <c r="B226" s="501"/>
      <c r="C226" s="515"/>
      <c r="D226" s="297"/>
      <c r="E226" s="505"/>
      <c r="F226" s="417">
        <f>ROUND(IF('11. Type 1 Emp 2020 FTE'!$I$12=1,SUM(I226:M226),0),1)</f>
        <v>0</v>
      </c>
      <c r="G226" s="417">
        <f>ROUND(IF('11. Type 1 Emp 2020 FTE'!$I$12=2,SUM(O226:S226),0),1)</f>
        <v>0</v>
      </c>
      <c r="I226" s="526">
        <f>IF('1. General Input'!$D$33="X",IF('17. FTE Safe Harbor 2 Step 2'!E226&lt;40,'17. FTE Safe Harbor 2 Step 2'!E226/40,1),0)</f>
        <v>0</v>
      </c>
      <c r="J226" s="526">
        <f>IF('1. General Input'!$D$34="X",IF('17. FTE Safe Harbor 2 Step 2'!E226&lt;80,'17. FTE Safe Harbor 2 Step 2'!E226/80,1),0)</f>
        <v>0</v>
      </c>
      <c r="K226" s="526">
        <f>IF('1. General Input'!$D$35="X",IF('17. FTE Safe Harbor 2 Step 2'!E226*24&lt;2080,'17. FTE Safe Harbor 2 Step 2'!E226*24/2080,1),0)</f>
        <v>0</v>
      </c>
      <c r="L226" s="526">
        <f>IF('1. General Input'!$D$36="X",IF('17. FTE Safe Harbor 2 Step 2'!E226*12&lt;2080,'17. FTE Safe Harbor 2 Step 2'!E226*12/2080,1),0)</f>
        <v>0</v>
      </c>
      <c r="M226" s="538">
        <f>IF('1. General Input'!$D$37="X",IF('17. FTE Safe Harbor 2 Step 2'!E226*365/$F$12&lt;2080,E226*365/$F$12/2080,1),0)</f>
        <v>0</v>
      </c>
      <c r="O226" s="526">
        <f t="shared" si="18"/>
        <v>0</v>
      </c>
      <c r="P226" s="526">
        <f t="shared" si="19"/>
        <v>0</v>
      </c>
      <c r="Q226" s="526">
        <f t="shared" si="20"/>
        <v>0</v>
      </c>
      <c r="R226" s="526">
        <f t="shared" si="21"/>
        <v>0</v>
      </c>
      <c r="S226" s="526">
        <f t="shared" si="22"/>
        <v>0</v>
      </c>
    </row>
    <row r="227" spans="1:19" x14ac:dyDescent="0.25">
      <c r="A227" s="297">
        <f t="shared" si="23"/>
        <v>213</v>
      </c>
      <c r="B227" s="501"/>
      <c r="C227" s="515"/>
      <c r="D227" s="297"/>
      <c r="E227" s="505"/>
      <c r="F227" s="417">
        <f>ROUND(IF('11. Type 1 Emp 2020 FTE'!$I$12=1,SUM(I227:M227),0),1)</f>
        <v>0</v>
      </c>
      <c r="G227" s="417">
        <f>ROUND(IF('11. Type 1 Emp 2020 FTE'!$I$12=2,SUM(O227:S227),0),1)</f>
        <v>0</v>
      </c>
      <c r="I227" s="526">
        <f>IF('1. General Input'!$D$33="X",IF('17. FTE Safe Harbor 2 Step 2'!E227&lt;40,'17. FTE Safe Harbor 2 Step 2'!E227/40,1),0)</f>
        <v>0</v>
      </c>
      <c r="J227" s="526">
        <f>IF('1. General Input'!$D$34="X",IF('17. FTE Safe Harbor 2 Step 2'!E227&lt;80,'17. FTE Safe Harbor 2 Step 2'!E227/80,1),0)</f>
        <v>0</v>
      </c>
      <c r="K227" s="526">
        <f>IF('1. General Input'!$D$35="X",IF('17. FTE Safe Harbor 2 Step 2'!E227*24&lt;2080,'17. FTE Safe Harbor 2 Step 2'!E227*24/2080,1),0)</f>
        <v>0</v>
      </c>
      <c r="L227" s="526">
        <f>IF('1. General Input'!$D$36="X",IF('17. FTE Safe Harbor 2 Step 2'!E227*12&lt;2080,'17. FTE Safe Harbor 2 Step 2'!E227*12/2080,1),0)</f>
        <v>0</v>
      </c>
      <c r="M227" s="538">
        <f>IF('1. General Input'!$D$37="X",IF('17. FTE Safe Harbor 2 Step 2'!E227*365/$F$12&lt;2080,E227*365/$F$12/2080,1),0)</f>
        <v>0</v>
      </c>
      <c r="O227" s="526">
        <f t="shared" si="18"/>
        <v>0</v>
      </c>
      <c r="P227" s="526">
        <f t="shared" si="19"/>
        <v>0</v>
      </c>
      <c r="Q227" s="526">
        <f t="shared" si="20"/>
        <v>0</v>
      </c>
      <c r="R227" s="526">
        <f t="shared" si="21"/>
        <v>0</v>
      </c>
      <c r="S227" s="526">
        <f t="shared" si="22"/>
        <v>0</v>
      </c>
    </row>
    <row r="228" spans="1:19" x14ac:dyDescent="0.25">
      <c r="A228" s="297">
        <f t="shared" si="23"/>
        <v>214</v>
      </c>
      <c r="B228" s="501"/>
      <c r="C228" s="515"/>
      <c r="D228" s="297"/>
      <c r="E228" s="505"/>
      <c r="F228" s="417">
        <f>ROUND(IF('11. Type 1 Emp 2020 FTE'!$I$12=1,SUM(I228:M228),0),1)</f>
        <v>0</v>
      </c>
      <c r="G228" s="417">
        <f>ROUND(IF('11. Type 1 Emp 2020 FTE'!$I$12=2,SUM(O228:S228),0),1)</f>
        <v>0</v>
      </c>
      <c r="I228" s="526">
        <f>IF('1. General Input'!$D$33="X",IF('17. FTE Safe Harbor 2 Step 2'!E228&lt;40,'17. FTE Safe Harbor 2 Step 2'!E228/40,1),0)</f>
        <v>0</v>
      </c>
      <c r="J228" s="526">
        <f>IF('1. General Input'!$D$34="X",IF('17. FTE Safe Harbor 2 Step 2'!E228&lt;80,'17. FTE Safe Harbor 2 Step 2'!E228/80,1),0)</f>
        <v>0</v>
      </c>
      <c r="K228" s="526">
        <f>IF('1. General Input'!$D$35="X",IF('17. FTE Safe Harbor 2 Step 2'!E228*24&lt;2080,'17. FTE Safe Harbor 2 Step 2'!E228*24/2080,1),0)</f>
        <v>0</v>
      </c>
      <c r="L228" s="526">
        <f>IF('1. General Input'!$D$36="X",IF('17. FTE Safe Harbor 2 Step 2'!E228*12&lt;2080,'17. FTE Safe Harbor 2 Step 2'!E228*12/2080,1),0)</f>
        <v>0</v>
      </c>
      <c r="M228" s="538">
        <f>IF('1. General Input'!$D$37="X",IF('17. FTE Safe Harbor 2 Step 2'!E228*365/$F$12&lt;2080,E228*365/$F$12/2080,1),0)</f>
        <v>0</v>
      </c>
      <c r="O228" s="526">
        <f t="shared" si="18"/>
        <v>0</v>
      </c>
      <c r="P228" s="526">
        <f t="shared" si="19"/>
        <v>0</v>
      </c>
      <c r="Q228" s="526">
        <f t="shared" si="20"/>
        <v>0</v>
      </c>
      <c r="R228" s="526">
        <f t="shared" si="21"/>
        <v>0</v>
      </c>
      <c r="S228" s="526">
        <f t="shared" si="22"/>
        <v>0</v>
      </c>
    </row>
    <row r="229" spans="1:19" x14ac:dyDescent="0.25">
      <c r="A229" s="297">
        <f t="shared" si="23"/>
        <v>215</v>
      </c>
      <c r="B229" s="501"/>
      <c r="C229" s="515"/>
      <c r="D229" s="297"/>
      <c r="E229" s="505"/>
      <c r="F229" s="417">
        <f>ROUND(IF('11. Type 1 Emp 2020 FTE'!$I$12=1,SUM(I229:M229),0),1)</f>
        <v>0</v>
      </c>
      <c r="G229" s="417">
        <f>ROUND(IF('11. Type 1 Emp 2020 FTE'!$I$12=2,SUM(O229:S229),0),1)</f>
        <v>0</v>
      </c>
      <c r="I229" s="526">
        <f>IF('1. General Input'!$D$33="X",IF('17. FTE Safe Harbor 2 Step 2'!E229&lt;40,'17. FTE Safe Harbor 2 Step 2'!E229/40,1),0)</f>
        <v>0</v>
      </c>
      <c r="J229" s="526">
        <f>IF('1. General Input'!$D$34="X",IF('17. FTE Safe Harbor 2 Step 2'!E229&lt;80,'17. FTE Safe Harbor 2 Step 2'!E229/80,1),0)</f>
        <v>0</v>
      </c>
      <c r="K229" s="526">
        <f>IF('1. General Input'!$D$35="X",IF('17. FTE Safe Harbor 2 Step 2'!E229*24&lt;2080,'17. FTE Safe Harbor 2 Step 2'!E229*24/2080,1),0)</f>
        <v>0</v>
      </c>
      <c r="L229" s="526">
        <f>IF('1. General Input'!$D$36="X",IF('17. FTE Safe Harbor 2 Step 2'!E229*12&lt;2080,'17. FTE Safe Harbor 2 Step 2'!E229*12/2080,1),0)</f>
        <v>0</v>
      </c>
      <c r="M229" s="538">
        <f>IF('1. General Input'!$D$37="X",IF('17. FTE Safe Harbor 2 Step 2'!E229*365/$F$12&lt;2080,E229*365/$F$12/2080,1),0)</f>
        <v>0</v>
      </c>
      <c r="O229" s="526">
        <f t="shared" si="18"/>
        <v>0</v>
      </c>
      <c r="P229" s="526">
        <f t="shared" si="19"/>
        <v>0</v>
      </c>
      <c r="Q229" s="526">
        <f t="shared" si="20"/>
        <v>0</v>
      </c>
      <c r="R229" s="526">
        <f t="shared" si="21"/>
        <v>0</v>
      </c>
      <c r="S229" s="526">
        <f t="shared" si="22"/>
        <v>0</v>
      </c>
    </row>
    <row r="230" spans="1:19" x14ac:dyDescent="0.25">
      <c r="A230" s="297">
        <f t="shared" si="23"/>
        <v>216</v>
      </c>
      <c r="B230" s="501"/>
      <c r="C230" s="515"/>
      <c r="D230" s="297"/>
      <c r="E230" s="505"/>
      <c r="F230" s="417">
        <f>ROUND(IF('11. Type 1 Emp 2020 FTE'!$I$12=1,SUM(I230:M230),0),1)</f>
        <v>0</v>
      </c>
      <c r="G230" s="417">
        <f>ROUND(IF('11. Type 1 Emp 2020 FTE'!$I$12=2,SUM(O230:S230),0),1)</f>
        <v>0</v>
      </c>
      <c r="I230" s="526">
        <f>IF('1. General Input'!$D$33="X",IF('17. FTE Safe Harbor 2 Step 2'!E230&lt;40,'17. FTE Safe Harbor 2 Step 2'!E230/40,1),0)</f>
        <v>0</v>
      </c>
      <c r="J230" s="526">
        <f>IF('1. General Input'!$D$34="X",IF('17. FTE Safe Harbor 2 Step 2'!E230&lt;80,'17. FTE Safe Harbor 2 Step 2'!E230/80,1),0)</f>
        <v>0</v>
      </c>
      <c r="K230" s="526">
        <f>IF('1. General Input'!$D$35="X",IF('17. FTE Safe Harbor 2 Step 2'!E230*24&lt;2080,'17. FTE Safe Harbor 2 Step 2'!E230*24/2080,1),0)</f>
        <v>0</v>
      </c>
      <c r="L230" s="526">
        <f>IF('1. General Input'!$D$36="X",IF('17. FTE Safe Harbor 2 Step 2'!E230*12&lt;2080,'17. FTE Safe Harbor 2 Step 2'!E230*12/2080,1),0)</f>
        <v>0</v>
      </c>
      <c r="M230" s="538">
        <f>IF('1. General Input'!$D$37="X",IF('17. FTE Safe Harbor 2 Step 2'!E230*365/$F$12&lt;2080,E230*365/$F$12/2080,1),0)</f>
        <v>0</v>
      </c>
      <c r="O230" s="526">
        <f t="shared" si="18"/>
        <v>0</v>
      </c>
      <c r="P230" s="526">
        <f t="shared" si="19"/>
        <v>0</v>
      </c>
      <c r="Q230" s="526">
        <f t="shared" si="20"/>
        <v>0</v>
      </c>
      <c r="R230" s="526">
        <f t="shared" si="21"/>
        <v>0</v>
      </c>
      <c r="S230" s="526">
        <f t="shared" si="22"/>
        <v>0</v>
      </c>
    </row>
    <row r="231" spans="1:19" x14ac:dyDescent="0.25">
      <c r="A231" s="297">
        <f t="shared" si="23"/>
        <v>217</v>
      </c>
      <c r="B231" s="501"/>
      <c r="C231" s="515"/>
      <c r="D231" s="297"/>
      <c r="E231" s="505"/>
      <c r="F231" s="417">
        <f>ROUND(IF('11. Type 1 Emp 2020 FTE'!$I$12=1,SUM(I231:M231),0),1)</f>
        <v>0</v>
      </c>
      <c r="G231" s="417">
        <f>ROUND(IF('11. Type 1 Emp 2020 FTE'!$I$12=2,SUM(O231:S231),0),1)</f>
        <v>0</v>
      </c>
      <c r="I231" s="526">
        <f>IF('1. General Input'!$D$33="X",IF('17. FTE Safe Harbor 2 Step 2'!E231&lt;40,'17. FTE Safe Harbor 2 Step 2'!E231/40,1),0)</f>
        <v>0</v>
      </c>
      <c r="J231" s="526">
        <f>IF('1. General Input'!$D$34="X",IF('17. FTE Safe Harbor 2 Step 2'!E231&lt;80,'17. FTE Safe Harbor 2 Step 2'!E231/80,1),0)</f>
        <v>0</v>
      </c>
      <c r="K231" s="526">
        <f>IF('1. General Input'!$D$35="X",IF('17. FTE Safe Harbor 2 Step 2'!E231*24&lt;2080,'17. FTE Safe Harbor 2 Step 2'!E231*24/2080,1),0)</f>
        <v>0</v>
      </c>
      <c r="L231" s="526">
        <f>IF('1. General Input'!$D$36="X",IF('17. FTE Safe Harbor 2 Step 2'!E231*12&lt;2080,'17. FTE Safe Harbor 2 Step 2'!E231*12/2080,1),0)</f>
        <v>0</v>
      </c>
      <c r="M231" s="538">
        <f>IF('1. General Input'!$D$37="X",IF('17. FTE Safe Harbor 2 Step 2'!E231*365/$F$12&lt;2080,E231*365/$F$12/2080,1),0)</f>
        <v>0</v>
      </c>
      <c r="O231" s="526">
        <f t="shared" si="18"/>
        <v>0</v>
      </c>
      <c r="P231" s="526">
        <f t="shared" si="19"/>
        <v>0</v>
      </c>
      <c r="Q231" s="526">
        <f t="shared" si="20"/>
        <v>0</v>
      </c>
      <c r="R231" s="526">
        <f t="shared" si="21"/>
        <v>0</v>
      </c>
      <c r="S231" s="526">
        <f t="shared" si="22"/>
        <v>0</v>
      </c>
    </row>
    <row r="232" spans="1:19" x14ac:dyDescent="0.25">
      <c r="A232" s="297">
        <f t="shared" si="23"/>
        <v>218</v>
      </c>
      <c r="B232" s="501"/>
      <c r="C232" s="515"/>
      <c r="D232" s="297"/>
      <c r="E232" s="505"/>
      <c r="F232" s="417">
        <f>ROUND(IF('11. Type 1 Emp 2020 FTE'!$I$12=1,SUM(I232:M232),0),1)</f>
        <v>0</v>
      </c>
      <c r="G232" s="417">
        <f>ROUND(IF('11. Type 1 Emp 2020 FTE'!$I$12=2,SUM(O232:S232),0),1)</f>
        <v>0</v>
      </c>
      <c r="I232" s="526">
        <f>IF('1. General Input'!$D$33="X",IF('17. FTE Safe Harbor 2 Step 2'!E232&lt;40,'17. FTE Safe Harbor 2 Step 2'!E232/40,1),0)</f>
        <v>0</v>
      </c>
      <c r="J232" s="526">
        <f>IF('1. General Input'!$D$34="X",IF('17. FTE Safe Harbor 2 Step 2'!E232&lt;80,'17. FTE Safe Harbor 2 Step 2'!E232/80,1),0)</f>
        <v>0</v>
      </c>
      <c r="K232" s="526">
        <f>IF('1. General Input'!$D$35="X",IF('17. FTE Safe Harbor 2 Step 2'!E232*24&lt;2080,'17. FTE Safe Harbor 2 Step 2'!E232*24/2080,1),0)</f>
        <v>0</v>
      </c>
      <c r="L232" s="526">
        <f>IF('1. General Input'!$D$36="X",IF('17. FTE Safe Harbor 2 Step 2'!E232*12&lt;2080,'17. FTE Safe Harbor 2 Step 2'!E232*12/2080,1),0)</f>
        <v>0</v>
      </c>
      <c r="M232" s="538">
        <f>IF('1. General Input'!$D$37="X",IF('17. FTE Safe Harbor 2 Step 2'!E232*365/$F$12&lt;2080,E232*365/$F$12/2080,1),0)</f>
        <v>0</v>
      </c>
      <c r="O232" s="526">
        <f t="shared" si="18"/>
        <v>0</v>
      </c>
      <c r="P232" s="526">
        <f t="shared" si="19"/>
        <v>0</v>
      </c>
      <c r="Q232" s="526">
        <f t="shared" si="20"/>
        <v>0</v>
      </c>
      <c r="R232" s="526">
        <f t="shared" si="21"/>
        <v>0</v>
      </c>
      <c r="S232" s="526">
        <f t="shared" si="22"/>
        <v>0</v>
      </c>
    </row>
    <row r="233" spans="1:19" x14ac:dyDescent="0.25">
      <c r="A233" s="297">
        <f t="shared" si="23"/>
        <v>219</v>
      </c>
      <c r="B233" s="501"/>
      <c r="C233" s="515"/>
      <c r="D233" s="297"/>
      <c r="E233" s="505"/>
      <c r="F233" s="417">
        <f>ROUND(IF('11. Type 1 Emp 2020 FTE'!$I$12=1,SUM(I233:M233),0),1)</f>
        <v>0</v>
      </c>
      <c r="G233" s="417">
        <f>ROUND(IF('11. Type 1 Emp 2020 FTE'!$I$12=2,SUM(O233:S233),0),1)</f>
        <v>0</v>
      </c>
      <c r="I233" s="526">
        <f>IF('1. General Input'!$D$33="X",IF('17. FTE Safe Harbor 2 Step 2'!E233&lt;40,'17. FTE Safe Harbor 2 Step 2'!E233/40,1),0)</f>
        <v>0</v>
      </c>
      <c r="J233" s="526">
        <f>IF('1. General Input'!$D$34="X",IF('17. FTE Safe Harbor 2 Step 2'!E233&lt;80,'17. FTE Safe Harbor 2 Step 2'!E233/80,1),0)</f>
        <v>0</v>
      </c>
      <c r="K233" s="526">
        <f>IF('1. General Input'!$D$35="X",IF('17. FTE Safe Harbor 2 Step 2'!E233*24&lt;2080,'17. FTE Safe Harbor 2 Step 2'!E233*24/2080,1),0)</f>
        <v>0</v>
      </c>
      <c r="L233" s="526">
        <f>IF('1. General Input'!$D$36="X",IF('17. FTE Safe Harbor 2 Step 2'!E233*12&lt;2080,'17. FTE Safe Harbor 2 Step 2'!E233*12/2080,1),0)</f>
        <v>0</v>
      </c>
      <c r="M233" s="538">
        <f>IF('1. General Input'!$D$37="X",IF('17. FTE Safe Harbor 2 Step 2'!E233*365/$F$12&lt;2080,E233*365/$F$12/2080,1),0)</f>
        <v>0</v>
      </c>
      <c r="O233" s="526">
        <f t="shared" si="18"/>
        <v>0</v>
      </c>
      <c r="P233" s="526">
        <f t="shared" si="19"/>
        <v>0</v>
      </c>
      <c r="Q233" s="526">
        <f t="shared" si="20"/>
        <v>0</v>
      </c>
      <c r="R233" s="526">
        <f t="shared" si="21"/>
        <v>0</v>
      </c>
      <c r="S233" s="526">
        <f t="shared" si="22"/>
        <v>0</v>
      </c>
    </row>
    <row r="234" spans="1:19" x14ac:dyDescent="0.25">
      <c r="A234" s="297">
        <f t="shared" si="23"/>
        <v>220</v>
      </c>
      <c r="B234" s="501"/>
      <c r="C234" s="515"/>
      <c r="D234" s="297"/>
      <c r="E234" s="505"/>
      <c r="F234" s="417">
        <f>ROUND(IF('11. Type 1 Emp 2020 FTE'!$I$12=1,SUM(I234:M234),0),1)</f>
        <v>0</v>
      </c>
      <c r="G234" s="417">
        <f>ROUND(IF('11. Type 1 Emp 2020 FTE'!$I$12=2,SUM(O234:S234),0),1)</f>
        <v>0</v>
      </c>
      <c r="I234" s="526">
        <f>IF('1. General Input'!$D$33="X",IF('17. FTE Safe Harbor 2 Step 2'!E234&lt;40,'17. FTE Safe Harbor 2 Step 2'!E234/40,1),0)</f>
        <v>0</v>
      </c>
      <c r="J234" s="526">
        <f>IF('1. General Input'!$D$34="X",IF('17. FTE Safe Harbor 2 Step 2'!E234&lt;80,'17. FTE Safe Harbor 2 Step 2'!E234/80,1),0)</f>
        <v>0</v>
      </c>
      <c r="K234" s="526">
        <f>IF('1. General Input'!$D$35="X",IF('17. FTE Safe Harbor 2 Step 2'!E234*24&lt;2080,'17. FTE Safe Harbor 2 Step 2'!E234*24/2080,1),0)</f>
        <v>0</v>
      </c>
      <c r="L234" s="526">
        <f>IF('1. General Input'!$D$36="X",IF('17. FTE Safe Harbor 2 Step 2'!E234*12&lt;2080,'17. FTE Safe Harbor 2 Step 2'!E234*12/2080,1),0)</f>
        <v>0</v>
      </c>
      <c r="M234" s="538">
        <f>IF('1. General Input'!$D$37="X",IF('17. FTE Safe Harbor 2 Step 2'!E234*365/$F$12&lt;2080,E234*365/$F$12/2080,1),0)</f>
        <v>0</v>
      </c>
      <c r="O234" s="526">
        <f t="shared" si="18"/>
        <v>0</v>
      </c>
      <c r="P234" s="526">
        <f t="shared" si="19"/>
        <v>0</v>
      </c>
      <c r="Q234" s="526">
        <f t="shared" si="20"/>
        <v>0</v>
      </c>
      <c r="R234" s="526">
        <f t="shared" si="21"/>
        <v>0</v>
      </c>
      <c r="S234" s="526">
        <f t="shared" si="22"/>
        <v>0</v>
      </c>
    </row>
    <row r="235" spans="1:19" x14ac:dyDescent="0.25">
      <c r="A235" s="297">
        <f t="shared" si="23"/>
        <v>221</v>
      </c>
      <c r="B235" s="501"/>
      <c r="C235" s="515"/>
      <c r="D235" s="297"/>
      <c r="E235" s="505"/>
      <c r="F235" s="417">
        <f>ROUND(IF('11. Type 1 Emp 2020 FTE'!$I$12=1,SUM(I235:M235),0),1)</f>
        <v>0</v>
      </c>
      <c r="G235" s="417">
        <f>ROUND(IF('11. Type 1 Emp 2020 FTE'!$I$12=2,SUM(O235:S235),0),1)</f>
        <v>0</v>
      </c>
      <c r="I235" s="526">
        <f>IF('1. General Input'!$D$33="X",IF('17. FTE Safe Harbor 2 Step 2'!E235&lt;40,'17. FTE Safe Harbor 2 Step 2'!E235/40,1),0)</f>
        <v>0</v>
      </c>
      <c r="J235" s="526">
        <f>IF('1. General Input'!$D$34="X",IF('17. FTE Safe Harbor 2 Step 2'!E235&lt;80,'17. FTE Safe Harbor 2 Step 2'!E235/80,1),0)</f>
        <v>0</v>
      </c>
      <c r="K235" s="526">
        <f>IF('1. General Input'!$D$35="X",IF('17. FTE Safe Harbor 2 Step 2'!E235*24&lt;2080,'17. FTE Safe Harbor 2 Step 2'!E235*24/2080,1),0)</f>
        <v>0</v>
      </c>
      <c r="L235" s="526">
        <f>IF('1. General Input'!$D$36="X",IF('17. FTE Safe Harbor 2 Step 2'!E235*12&lt;2080,'17. FTE Safe Harbor 2 Step 2'!E235*12/2080,1),0)</f>
        <v>0</v>
      </c>
      <c r="M235" s="538">
        <f>IF('1. General Input'!$D$37="X",IF('17. FTE Safe Harbor 2 Step 2'!E235*365/$F$12&lt;2080,E235*365/$F$12/2080,1),0)</f>
        <v>0</v>
      </c>
      <c r="O235" s="526">
        <f t="shared" si="18"/>
        <v>0</v>
      </c>
      <c r="P235" s="526">
        <f t="shared" si="19"/>
        <v>0</v>
      </c>
      <c r="Q235" s="526">
        <f t="shared" si="20"/>
        <v>0</v>
      </c>
      <c r="R235" s="526">
        <f t="shared" si="21"/>
        <v>0</v>
      </c>
      <c r="S235" s="526">
        <f t="shared" si="22"/>
        <v>0</v>
      </c>
    </row>
    <row r="236" spans="1:19" x14ac:dyDescent="0.25">
      <c r="A236" s="297">
        <f t="shared" si="23"/>
        <v>222</v>
      </c>
      <c r="B236" s="501"/>
      <c r="C236" s="515"/>
      <c r="D236" s="297"/>
      <c r="E236" s="505"/>
      <c r="F236" s="417">
        <f>ROUND(IF('11. Type 1 Emp 2020 FTE'!$I$12=1,SUM(I236:M236),0),1)</f>
        <v>0</v>
      </c>
      <c r="G236" s="417">
        <f>ROUND(IF('11. Type 1 Emp 2020 FTE'!$I$12=2,SUM(O236:S236),0),1)</f>
        <v>0</v>
      </c>
      <c r="I236" s="526">
        <f>IF('1. General Input'!$D$33="X",IF('17. FTE Safe Harbor 2 Step 2'!E236&lt;40,'17. FTE Safe Harbor 2 Step 2'!E236/40,1),0)</f>
        <v>0</v>
      </c>
      <c r="J236" s="526">
        <f>IF('1. General Input'!$D$34="X",IF('17. FTE Safe Harbor 2 Step 2'!E236&lt;80,'17. FTE Safe Harbor 2 Step 2'!E236/80,1),0)</f>
        <v>0</v>
      </c>
      <c r="K236" s="526">
        <f>IF('1. General Input'!$D$35="X",IF('17. FTE Safe Harbor 2 Step 2'!E236*24&lt;2080,'17. FTE Safe Harbor 2 Step 2'!E236*24/2080,1),0)</f>
        <v>0</v>
      </c>
      <c r="L236" s="526">
        <f>IF('1. General Input'!$D$36="X",IF('17. FTE Safe Harbor 2 Step 2'!E236*12&lt;2080,'17. FTE Safe Harbor 2 Step 2'!E236*12/2080,1),0)</f>
        <v>0</v>
      </c>
      <c r="M236" s="538">
        <f>IF('1. General Input'!$D$37="X",IF('17. FTE Safe Harbor 2 Step 2'!E236*365/$F$12&lt;2080,E236*365/$F$12/2080,1),0)</f>
        <v>0</v>
      </c>
      <c r="O236" s="526">
        <f t="shared" si="18"/>
        <v>0</v>
      </c>
      <c r="P236" s="526">
        <f t="shared" si="19"/>
        <v>0</v>
      </c>
      <c r="Q236" s="526">
        <f t="shared" si="20"/>
        <v>0</v>
      </c>
      <c r="R236" s="526">
        <f t="shared" si="21"/>
        <v>0</v>
      </c>
      <c r="S236" s="526">
        <f t="shared" si="22"/>
        <v>0</v>
      </c>
    </row>
    <row r="237" spans="1:19" x14ac:dyDescent="0.25">
      <c r="A237" s="297">
        <f t="shared" si="23"/>
        <v>223</v>
      </c>
      <c r="B237" s="501"/>
      <c r="C237" s="515"/>
      <c r="D237" s="297"/>
      <c r="E237" s="505"/>
      <c r="F237" s="417">
        <f>ROUND(IF('11. Type 1 Emp 2020 FTE'!$I$12=1,SUM(I237:M237),0),1)</f>
        <v>0</v>
      </c>
      <c r="G237" s="417">
        <f>ROUND(IF('11. Type 1 Emp 2020 FTE'!$I$12=2,SUM(O237:S237),0),1)</f>
        <v>0</v>
      </c>
      <c r="I237" s="526">
        <f>IF('1. General Input'!$D$33="X",IF('17. FTE Safe Harbor 2 Step 2'!E237&lt;40,'17. FTE Safe Harbor 2 Step 2'!E237/40,1),0)</f>
        <v>0</v>
      </c>
      <c r="J237" s="526">
        <f>IF('1. General Input'!$D$34="X",IF('17. FTE Safe Harbor 2 Step 2'!E237&lt;80,'17. FTE Safe Harbor 2 Step 2'!E237/80,1),0)</f>
        <v>0</v>
      </c>
      <c r="K237" s="526">
        <f>IF('1. General Input'!$D$35="X",IF('17. FTE Safe Harbor 2 Step 2'!E237*24&lt;2080,'17. FTE Safe Harbor 2 Step 2'!E237*24/2080,1),0)</f>
        <v>0</v>
      </c>
      <c r="L237" s="526">
        <f>IF('1. General Input'!$D$36="X",IF('17. FTE Safe Harbor 2 Step 2'!E237*12&lt;2080,'17. FTE Safe Harbor 2 Step 2'!E237*12/2080,1),0)</f>
        <v>0</v>
      </c>
      <c r="M237" s="538">
        <f>IF('1. General Input'!$D$37="X",IF('17. FTE Safe Harbor 2 Step 2'!E237*365/$F$12&lt;2080,E237*365/$F$12/2080,1),0)</f>
        <v>0</v>
      </c>
      <c r="O237" s="526">
        <f t="shared" si="18"/>
        <v>0</v>
      </c>
      <c r="P237" s="526">
        <f t="shared" si="19"/>
        <v>0</v>
      </c>
      <c r="Q237" s="526">
        <f t="shared" si="20"/>
        <v>0</v>
      </c>
      <c r="R237" s="526">
        <f t="shared" si="21"/>
        <v>0</v>
      </c>
      <c r="S237" s="526">
        <f t="shared" si="22"/>
        <v>0</v>
      </c>
    </row>
    <row r="238" spans="1:19" x14ac:dyDescent="0.25">
      <c r="A238" s="297">
        <f t="shared" si="23"/>
        <v>224</v>
      </c>
      <c r="B238" s="501"/>
      <c r="C238" s="515"/>
      <c r="D238" s="297"/>
      <c r="E238" s="505"/>
      <c r="F238" s="417">
        <f>ROUND(IF('11. Type 1 Emp 2020 FTE'!$I$12=1,SUM(I238:M238),0),1)</f>
        <v>0</v>
      </c>
      <c r="G238" s="417">
        <f>ROUND(IF('11. Type 1 Emp 2020 FTE'!$I$12=2,SUM(O238:S238),0),1)</f>
        <v>0</v>
      </c>
      <c r="I238" s="526">
        <f>IF('1. General Input'!$D$33="X",IF('17. FTE Safe Harbor 2 Step 2'!E238&lt;40,'17. FTE Safe Harbor 2 Step 2'!E238/40,1),0)</f>
        <v>0</v>
      </c>
      <c r="J238" s="526">
        <f>IF('1. General Input'!$D$34="X",IF('17. FTE Safe Harbor 2 Step 2'!E238&lt;80,'17. FTE Safe Harbor 2 Step 2'!E238/80,1),0)</f>
        <v>0</v>
      </c>
      <c r="K238" s="526">
        <f>IF('1. General Input'!$D$35="X",IF('17. FTE Safe Harbor 2 Step 2'!E238*24&lt;2080,'17. FTE Safe Harbor 2 Step 2'!E238*24/2080,1),0)</f>
        <v>0</v>
      </c>
      <c r="L238" s="526">
        <f>IF('1. General Input'!$D$36="X",IF('17. FTE Safe Harbor 2 Step 2'!E238*12&lt;2080,'17. FTE Safe Harbor 2 Step 2'!E238*12/2080,1),0)</f>
        <v>0</v>
      </c>
      <c r="M238" s="538">
        <f>IF('1. General Input'!$D$37="X",IF('17. FTE Safe Harbor 2 Step 2'!E238*365/$F$12&lt;2080,E238*365/$F$12/2080,1),0)</f>
        <v>0</v>
      </c>
      <c r="O238" s="526">
        <f t="shared" si="18"/>
        <v>0</v>
      </c>
      <c r="P238" s="526">
        <f t="shared" si="19"/>
        <v>0</v>
      </c>
      <c r="Q238" s="526">
        <f t="shared" si="20"/>
        <v>0</v>
      </c>
      <c r="R238" s="526">
        <f t="shared" si="21"/>
        <v>0</v>
      </c>
      <c r="S238" s="526">
        <f t="shared" si="22"/>
        <v>0</v>
      </c>
    </row>
    <row r="239" spans="1:19" x14ac:dyDescent="0.25">
      <c r="A239" s="297">
        <f t="shared" si="23"/>
        <v>225</v>
      </c>
      <c r="B239" s="501"/>
      <c r="C239" s="515"/>
      <c r="D239" s="297"/>
      <c r="E239" s="505"/>
      <c r="F239" s="417">
        <f>ROUND(IF('11. Type 1 Emp 2020 FTE'!$I$12=1,SUM(I239:M239),0),1)</f>
        <v>0</v>
      </c>
      <c r="G239" s="417">
        <f>ROUND(IF('11. Type 1 Emp 2020 FTE'!$I$12=2,SUM(O239:S239),0),1)</f>
        <v>0</v>
      </c>
      <c r="I239" s="526">
        <f>IF('1. General Input'!$D$33="X",IF('17. FTE Safe Harbor 2 Step 2'!E239&lt;40,'17. FTE Safe Harbor 2 Step 2'!E239/40,1),0)</f>
        <v>0</v>
      </c>
      <c r="J239" s="526">
        <f>IF('1. General Input'!$D$34="X",IF('17. FTE Safe Harbor 2 Step 2'!E239&lt;80,'17. FTE Safe Harbor 2 Step 2'!E239/80,1),0)</f>
        <v>0</v>
      </c>
      <c r="K239" s="526">
        <f>IF('1. General Input'!$D$35="X",IF('17. FTE Safe Harbor 2 Step 2'!E239*24&lt;2080,'17. FTE Safe Harbor 2 Step 2'!E239*24/2080,1),0)</f>
        <v>0</v>
      </c>
      <c r="L239" s="526">
        <f>IF('1. General Input'!$D$36="X",IF('17. FTE Safe Harbor 2 Step 2'!E239*12&lt;2080,'17. FTE Safe Harbor 2 Step 2'!E239*12/2080,1),0)</f>
        <v>0</v>
      </c>
      <c r="M239" s="538">
        <f>IF('1. General Input'!$D$37="X",IF('17. FTE Safe Harbor 2 Step 2'!E239*365/$F$12&lt;2080,E239*365/$F$12/2080,1),0)</f>
        <v>0</v>
      </c>
      <c r="O239" s="526">
        <f t="shared" si="18"/>
        <v>0</v>
      </c>
      <c r="P239" s="526">
        <f t="shared" si="19"/>
        <v>0</v>
      </c>
      <c r="Q239" s="526">
        <f t="shared" si="20"/>
        <v>0</v>
      </c>
      <c r="R239" s="526">
        <f t="shared" si="21"/>
        <v>0</v>
      </c>
      <c r="S239" s="526">
        <f t="shared" si="22"/>
        <v>0</v>
      </c>
    </row>
    <row r="240" spans="1:19" x14ac:dyDescent="0.25">
      <c r="A240" s="297">
        <f t="shared" si="23"/>
        <v>226</v>
      </c>
      <c r="B240" s="501"/>
      <c r="C240" s="515"/>
      <c r="D240" s="297"/>
      <c r="E240" s="505"/>
      <c r="F240" s="417">
        <f>ROUND(IF('11. Type 1 Emp 2020 FTE'!$I$12=1,SUM(I240:M240),0),1)</f>
        <v>0</v>
      </c>
      <c r="G240" s="417">
        <f>ROUND(IF('11. Type 1 Emp 2020 FTE'!$I$12=2,SUM(O240:S240),0),1)</f>
        <v>0</v>
      </c>
      <c r="I240" s="526">
        <f>IF('1. General Input'!$D$33="X",IF('17. FTE Safe Harbor 2 Step 2'!E240&lt;40,'17. FTE Safe Harbor 2 Step 2'!E240/40,1),0)</f>
        <v>0</v>
      </c>
      <c r="J240" s="526">
        <f>IF('1. General Input'!$D$34="X",IF('17. FTE Safe Harbor 2 Step 2'!E240&lt;80,'17. FTE Safe Harbor 2 Step 2'!E240/80,1),0)</f>
        <v>0</v>
      </c>
      <c r="K240" s="526">
        <f>IF('1. General Input'!$D$35="X",IF('17. FTE Safe Harbor 2 Step 2'!E240*24&lt;2080,'17. FTE Safe Harbor 2 Step 2'!E240*24/2080,1),0)</f>
        <v>0</v>
      </c>
      <c r="L240" s="526">
        <f>IF('1. General Input'!$D$36="X",IF('17. FTE Safe Harbor 2 Step 2'!E240*12&lt;2080,'17. FTE Safe Harbor 2 Step 2'!E240*12/2080,1),0)</f>
        <v>0</v>
      </c>
      <c r="M240" s="538">
        <f>IF('1. General Input'!$D$37="X",IF('17. FTE Safe Harbor 2 Step 2'!E240*365/$F$12&lt;2080,E240*365/$F$12/2080,1),0)</f>
        <v>0</v>
      </c>
      <c r="O240" s="526">
        <f t="shared" si="18"/>
        <v>0</v>
      </c>
      <c r="P240" s="526">
        <f t="shared" si="19"/>
        <v>0</v>
      </c>
      <c r="Q240" s="526">
        <f t="shared" si="20"/>
        <v>0</v>
      </c>
      <c r="R240" s="526">
        <f t="shared" si="21"/>
        <v>0</v>
      </c>
      <c r="S240" s="526">
        <f t="shared" si="22"/>
        <v>0</v>
      </c>
    </row>
    <row r="241" spans="1:19" x14ac:dyDescent="0.25">
      <c r="A241" s="297">
        <f t="shared" si="23"/>
        <v>227</v>
      </c>
      <c r="B241" s="501"/>
      <c r="C241" s="515"/>
      <c r="D241" s="297"/>
      <c r="E241" s="505"/>
      <c r="F241" s="417">
        <f>ROUND(IF('11. Type 1 Emp 2020 FTE'!$I$12=1,SUM(I241:M241),0),1)</f>
        <v>0</v>
      </c>
      <c r="G241" s="417">
        <f>ROUND(IF('11. Type 1 Emp 2020 FTE'!$I$12=2,SUM(O241:S241),0),1)</f>
        <v>0</v>
      </c>
      <c r="I241" s="526">
        <f>IF('1. General Input'!$D$33="X",IF('17. FTE Safe Harbor 2 Step 2'!E241&lt;40,'17. FTE Safe Harbor 2 Step 2'!E241/40,1),0)</f>
        <v>0</v>
      </c>
      <c r="J241" s="526">
        <f>IF('1. General Input'!$D$34="X",IF('17. FTE Safe Harbor 2 Step 2'!E241&lt;80,'17. FTE Safe Harbor 2 Step 2'!E241/80,1),0)</f>
        <v>0</v>
      </c>
      <c r="K241" s="526">
        <f>IF('1. General Input'!$D$35="X",IF('17. FTE Safe Harbor 2 Step 2'!E241*24&lt;2080,'17. FTE Safe Harbor 2 Step 2'!E241*24/2080,1),0)</f>
        <v>0</v>
      </c>
      <c r="L241" s="526">
        <f>IF('1. General Input'!$D$36="X",IF('17. FTE Safe Harbor 2 Step 2'!E241*12&lt;2080,'17. FTE Safe Harbor 2 Step 2'!E241*12/2080,1),0)</f>
        <v>0</v>
      </c>
      <c r="M241" s="538">
        <f>IF('1. General Input'!$D$37="X",IF('17. FTE Safe Harbor 2 Step 2'!E241*365/$F$12&lt;2080,E241*365/$F$12/2080,1),0)</f>
        <v>0</v>
      </c>
      <c r="O241" s="526">
        <f t="shared" si="18"/>
        <v>0</v>
      </c>
      <c r="P241" s="526">
        <f t="shared" si="19"/>
        <v>0</v>
      </c>
      <c r="Q241" s="526">
        <f t="shared" si="20"/>
        <v>0</v>
      </c>
      <c r="R241" s="526">
        <f t="shared" si="21"/>
        <v>0</v>
      </c>
      <c r="S241" s="526">
        <f t="shared" si="22"/>
        <v>0</v>
      </c>
    </row>
    <row r="242" spans="1:19" x14ac:dyDescent="0.25">
      <c r="A242" s="297">
        <f t="shared" si="23"/>
        <v>228</v>
      </c>
      <c r="B242" s="501"/>
      <c r="C242" s="515"/>
      <c r="D242" s="297"/>
      <c r="E242" s="505"/>
      <c r="F242" s="417">
        <f>ROUND(IF('11. Type 1 Emp 2020 FTE'!$I$12=1,SUM(I242:M242),0),1)</f>
        <v>0</v>
      </c>
      <c r="G242" s="417">
        <f>ROUND(IF('11. Type 1 Emp 2020 FTE'!$I$12=2,SUM(O242:S242),0),1)</f>
        <v>0</v>
      </c>
      <c r="I242" s="526">
        <f>IF('1. General Input'!$D$33="X",IF('17. FTE Safe Harbor 2 Step 2'!E242&lt;40,'17. FTE Safe Harbor 2 Step 2'!E242/40,1),0)</f>
        <v>0</v>
      </c>
      <c r="J242" s="526">
        <f>IF('1. General Input'!$D$34="X",IF('17. FTE Safe Harbor 2 Step 2'!E242&lt;80,'17. FTE Safe Harbor 2 Step 2'!E242/80,1),0)</f>
        <v>0</v>
      </c>
      <c r="K242" s="526">
        <f>IF('1. General Input'!$D$35="X",IF('17. FTE Safe Harbor 2 Step 2'!E242*24&lt;2080,'17. FTE Safe Harbor 2 Step 2'!E242*24/2080,1),0)</f>
        <v>0</v>
      </c>
      <c r="L242" s="526">
        <f>IF('1. General Input'!$D$36="X",IF('17. FTE Safe Harbor 2 Step 2'!E242*12&lt;2080,'17. FTE Safe Harbor 2 Step 2'!E242*12/2080,1),0)</f>
        <v>0</v>
      </c>
      <c r="M242" s="538">
        <f>IF('1. General Input'!$D$37="X",IF('17. FTE Safe Harbor 2 Step 2'!E242*365/$F$12&lt;2080,E242*365/$F$12/2080,1),0)</f>
        <v>0</v>
      </c>
      <c r="O242" s="526">
        <f t="shared" si="18"/>
        <v>0</v>
      </c>
      <c r="P242" s="526">
        <f t="shared" si="19"/>
        <v>0</v>
      </c>
      <c r="Q242" s="526">
        <f t="shared" si="20"/>
        <v>0</v>
      </c>
      <c r="R242" s="526">
        <f t="shared" si="21"/>
        <v>0</v>
      </c>
      <c r="S242" s="526">
        <f t="shared" si="22"/>
        <v>0</v>
      </c>
    </row>
    <row r="243" spans="1:19" x14ac:dyDescent="0.25">
      <c r="A243" s="297">
        <f t="shared" si="23"/>
        <v>229</v>
      </c>
      <c r="B243" s="501"/>
      <c r="C243" s="515"/>
      <c r="D243" s="297"/>
      <c r="E243" s="505"/>
      <c r="F243" s="417">
        <f>ROUND(IF('11. Type 1 Emp 2020 FTE'!$I$12=1,SUM(I243:M243),0),1)</f>
        <v>0</v>
      </c>
      <c r="G243" s="417">
        <f>ROUND(IF('11. Type 1 Emp 2020 FTE'!$I$12=2,SUM(O243:S243),0),1)</f>
        <v>0</v>
      </c>
      <c r="I243" s="526">
        <f>IF('1. General Input'!$D$33="X",IF('17. FTE Safe Harbor 2 Step 2'!E243&lt;40,'17. FTE Safe Harbor 2 Step 2'!E243/40,1),0)</f>
        <v>0</v>
      </c>
      <c r="J243" s="526">
        <f>IF('1. General Input'!$D$34="X",IF('17. FTE Safe Harbor 2 Step 2'!E243&lt;80,'17. FTE Safe Harbor 2 Step 2'!E243/80,1),0)</f>
        <v>0</v>
      </c>
      <c r="K243" s="526">
        <f>IF('1. General Input'!$D$35="X",IF('17. FTE Safe Harbor 2 Step 2'!E243*24&lt;2080,'17. FTE Safe Harbor 2 Step 2'!E243*24/2080,1),0)</f>
        <v>0</v>
      </c>
      <c r="L243" s="526">
        <f>IF('1. General Input'!$D$36="X",IF('17. FTE Safe Harbor 2 Step 2'!E243*12&lt;2080,'17. FTE Safe Harbor 2 Step 2'!E243*12/2080,1),0)</f>
        <v>0</v>
      </c>
      <c r="M243" s="538">
        <f>IF('1. General Input'!$D$37="X",IF('17. FTE Safe Harbor 2 Step 2'!E243*365/$F$12&lt;2080,E243*365/$F$12/2080,1),0)</f>
        <v>0</v>
      </c>
      <c r="O243" s="526">
        <f t="shared" si="18"/>
        <v>0</v>
      </c>
      <c r="P243" s="526">
        <f t="shared" si="19"/>
        <v>0</v>
      </c>
      <c r="Q243" s="526">
        <f t="shared" si="20"/>
        <v>0</v>
      </c>
      <c r="R243" s="526">
        <f t="shared" si="21"/>
        <v>0</v>
      </c>
      <c r="S243" s="526">
        <f t="shared" si="22"/>
        <v>0</v>
      </c>
    </row>
    <row r="244" spans="1:19" x14ac:dyDescent="0.25">
      <c r="A244" s="297">
        <f t="shared" si="23"/>
        <v>230</v>
      </c>
      <c r="B244" s="501"/>
      <c r="C244" s="515"/>
      <c r="D244" s="297"/>
      <c r="E244" s="505"/>
      <c r="F244" s="417">
        <f>ROUND(IF('11. Type 1 Emp 2020 FTE'!$I$12=1,SUM(I244:M244),0),1)</f>
        <v>0</v>
      </c>
      <c r="G244" s="417">
        <f>ROUND(IF('11. Type 1 Emp 2020 FTE'!$I$12=2,SUM(O244:S244),0),1)</f>
        <v>0</v>
      </c>
      <c r="I244" s="526">
        <f>IF('1. General Input'!$D$33="X",IF('17. FTE Safe Harbor 2 Step 2'!E244&lt;40,'17. FTE Safe Harbor 2 Step 2'!E244/40,1),0)</f>
        <v>0</v>
      </c>
      <c r="J244" s="526">
        <f>IF('1. General Input'!$D$34="X",IF('17. FTE Safe Harbor 2 Step 2'!E244&lt;80,'17. FTE Safe Harbor 2 Step 2'!E244/80,1),0)</f>
        <v>0</v>
      </c>
      <c r="K244" s="526">
        <f>IF('1. General Input'!$D$35="X",IF('17. FTE Safe Harbor 2 Step 2'!E244*24&lt;2080,'17. FTE Safe Harbor 2 Step 2'!E244*24/2080,1),0)</f>
        <v>0</v>
      </c>
      <c r="L244" s="526">
        <f>IF('1. General Input'!$D$36="X",IF('17. FTE Safe Harbor 2 Step 2'!E244*12&lt;2080,'17. FTE Safe Harbor 2 Step 2'!E244*12/2080,1),0)</f>
        <v>0</v>
      </c>
      <c r="M244" s="538">
        <f>IF('1. General Input'!$D$37="X",IF('17. FTE Safe Harbor 2 Step 2'!E244*365/$F$12&lt;2080,E244*365/$F$12/2080,1),0)</f>
        <v>0</v>
      </c>
      <c r="O244" s="526">
        <f t="shared" si="18"/>
        <v>0</v>
      </c>
      <c r="P244" s="526">
        <f t="shared" si="19"/>
        <v>0</v>
      </c>
      <c r="Q244" s="526">
        <f t="shared" si="20"/>
        <v>0</v>
      </c>
      <c r="R244" s="526">
        <f t="shared" si="21"/>
        <v>0</v>
      </c>
      <c r="S244" s="526">
        <f t="shared" si="22"/>
        <v>0</v>
      </c>
    </row>
    <row r="245" spans="1:19" x14ac:dyDescent="0.25">
      <c r="A245" s="297">
        <f t="shared" si="23"/>
        <v>231</v>
      </c>
      <c r="B245" s="501"/>
      <c r="C245" s="515"/>
      <c r="D245" s="297"/>
      <c r="E245" s="505"/>
      <c r="F245" s="417">
        <f>ROUND(IF('11. Type 1 Emp 2020 FTE'!$I$12=1,SUM(I245:M245),0),1)</f>
        <v>0</v>
      </c>
      <c r="G245" s="417">
        <f>ROUND(IF('11. Type 1 Emp 2020 FTE'!$I$12=2,SUM(O245:S245),0),1)</f>
        <v>0</v>
      </c>
      <c r="I245" s="526">
        <f>IF('1. General Input'!$D$33="X",IF('17. FTE Safe Harbor 2 Step 2'!E245&lt;40,'17. FTE Safe Harbor 2 Step 2'!E245/40,1),0)</f>
        <v>0</v>
      </c>
      <c r="J245" s="526">
        <f>IF('1. General Input'!$D$34="X",IF('17. FTE Safe Harbor 2 Step 2'!E245&lt;80,'17. FTE Safe Harbor 2 Step 2'!E245/80,1),0)</f>
        <v>0</v>
      </c>
      <c r="K245" s="526">
        <f>IF('1. General Input'!$D$35="X",IF('17. FTE Safe Harbor 2 Step 2'!E245*24&lt;2080,'17. FTE Safe Harbor 2 Step 2'!E245*24/2080,1),0)</f>
        <v>0</v>
      </c>
      <c r="L245" s="526">
        <f>IF('1. General Input'!$D$36="X",IF('17. FTE Safe Harbor 2 Step 2'!E245*12&lt;2080,'17. FTE Safe Harbor 2 Step 2'!E245*12/2080,1),0)</f>
        <v>0</v>
      </c>
      <c r="M245" s="538">
        <f>IF('1. General Input'!$D$37="X",IF('17. FTE Safe Harbor 2 Step 2'!E245*365/$F$12&lt;2080,E245*365/$F$12/2080,1),0)</f>
        <v>0</v>
      </c>
      <c r="O245" s="526">
        <f t="shared" si="18"/>
        <v>0</v>
      </c>
      <c r="P245" s="526">
        <f t="shared" si="19"/>
        <v>0</v>
      </c>
      <c r="Q245" s="526">
        <f t="shared" si="20"/>
        <v>0</v>
      </c>
      <c r="R245" s="526">
        <f t="shared" si="21"/>
        <v>0</v>
      </c>
      <c r="S245" s="526">
        <f t="shared" si="22"/>
        <v>0</v>
      </c>
    </row>
    <row r="246" spans="1:19" x14ac:dyDescent="0.25">
      <c r="A246" s="297">
        <f t="shared" si="23"/>
        <v>232</v>
      </c>
      <c r="B246" s="501"/>
      <c r="C246" s="515"/>
      <c r="D246" s="297"/>
      <c r="E246" s="505"/>
      <c r="F246" s="417">
        <f>ROUND(IF('11. Type 1 Emp 2020 FTE'!$I$12=1,SUM(I246:M246),0),1)</f>
        <v>0</v>
      </c>
      <c r="G246" s="417">
        <f>ROUND(IF('11. Type 1 Emp 2020 FTE'!$I$12=2,SUM(O246:S246),0),1)</f>
        <v>0</v>
      </c>
      <c r="I246" s="526">
        <f>IF('1. General Input'!$D$33="X",IF('17. FTE Safe Harbor 2 Step 2'!E246&lt;40,'17. FTE Safe Harbor 2 Step 2'!E246/40,1),0)</f>
        <v>0</v>
      </c>
      <c r="J246" s="526">
        <f>IF('1. General Input'!$D$34="X",IF('17. FTE Safe Harbor 2 Step 2'!E246&lt;80,'17. FTE Safe Harbor 2 Step 2'!E246/80,1),0)</f>
        <v>0</v>
      </c>
      <c r="K246" s="526">
        <f>IF('1. General Input'!$D$35="X",IF('17. FTE Safe Harbor 2 Step 2'!E246*24&lt;2080,'17. FTE Safe Harbor 2 Step 2'!E246*24/2080,1),0)</f>
        <v>0</v>
      </c>
      <c r="L246" s="526">
        <f>IF('1. General Input'!$D$36="X",IF('17. FTE Safe Harbor 2 Step 2'!E246*12&lt;2080,'17. FTE Safe Harbor 2 Step 2'!E246*12/2080,1),0)</f>
        <v>0</v>
      </c>
      <c r="M246" s="538">
        <f>IF('1. General Input'!$D$37="X",IF('17. FTE Safe Harbor 2 Step 2'!E246*365/$F$12&lt;2080,E246*365/$F$12/2080,1),0)</f>
        <v>0</v>
      </c>
      <c r="O246" s="526">
        <f t="shared" si="18"/>
        <v>0</v>
      </c>
      <c r="P246" s="526">
        <f t="shared" si="19"/>
        <v>0</v>
      </c>
      <c r="Q246" s="526">
        <f t="shared" si="20"/>
        <v>0</v>
      </c>
      <c r="R246" s="526">
        <f t="shared" si="21"/>
        <v>0</v>
      </c>
      <c r="S246" s="526">
        <f t="shared" si="22"/>
        <v>0</v>
      </c>
    </row>
    <row r="247" spans="1:19" x14ac:dyDescent="0.25">
      <c r="A247" s="297">
        <f t="shared" si="23"/>
        <v>233</v>
      </c>
      <c r="B247" s="501"/>
      <c r="C247" s="515"/>
      <c r="D247" s="297"/>
      <c r="E247" s="505"/>
      <c r="F247" s="417">
        <f>ROUND(IF('11. Type 1 Emp 2020 FTE'!$I$12=1,SUM(I247:M247),0),1)</f>
        <v>0</v>
      </c>
      <c r="G247" s="417">
        <f>ROUND(IF('11. Type 1 Emp 2020 FTE'!$I$12=2,SUM(O247:S247),0),1)</f>
        <v>0</v>
      </c>
      <c r="I247" s="526">
        <f>IF('1. General Input'!$D$33="X",IF('17. FTE Safe Harbor 2 Step 2'!E247&lt;40,'17. FTE Safe Harbor 2 Step 2'!E247/40,1),0)</f>
        <v>0</v>
      </c>
      <c r="J247" s="526">
        <f>IF('1. General Input'!$D$34="X",IF('17. FTE Safe Harbor 2 Step 2'!E247&lt;80,'17. FTE Safe Harbor 2 Step 2'!E247/80,1),0)</f>
        <v>0</v>
      </c>
      <c r="K247" s="526">
        <f>IF('1. General Input'!$D$35="X",IF('17. FTE Safe Harbor 2 Step 2'!E247*24&lt;2080,'17. FTE Safe Harbor 2 Step 2'!E247*24/2080,1),0)</f>
        <v>0</v>
      </c>
      <c r="L247" s="526">
        <f>IF('1. General Input'!$D$36="X",IF('17. FTE Safe Harbor 2 Step 2'!E247*12&lt;2080,'17. FTE Safe Harbor 2 Step 2'!E247*12/2080,1),0)</f>
        <v>0</v>
      </c>
      <c r="M247" s="538">
        <f>IF('1. General Input'!$D$37="X",IF('17. FTE Safe Harbor 2 Step 2'!E247*365/$F$12&lt;2080,E247*365/$F$12/2080,1),0)</f>
        <v>0</v>
      </c>
      <c r="O247" s="526">
        <f t="shared" si="18"/>
        <v>0</v>
      </c>
      <c r="P247" s="526">
        <f t="shared" si="19"/>
        <v>0</v>
      </c>
      <c r="Q247" s="526">
        <f t="shared" si="20"/>
        <v>0</v>
      </c>
      <c r="R247" s="526">
        <f t="shared" si="21"/>
        <v>0</v>
      </c>
      <c r="S247" s="526">
        <f t="shared" si="22"/>
        <v>0</v>
      </c>
    </row>
    <row r="248" spans="1:19" x14ac:dyDescent="0.25">
      <c r="A248" s="297">
        <f t="shared" si="23"/>
        <v>234</v>
      </c>
      <c r="B248" s="501"/>
      <c r="C248" s="515"/>
      <c r="D248" s="297"/>
      <c r="E248" s="505"/>
      <c r="F248" s="417">
        <f>ROUND(IF('11. Type 1 Emp 2020 FTE'!$I$12=1,SUM(I248:M248),0),1)</f>
        <v>0</v>
      </c>
      <c r="G248" s="417">
        <f>ROUND(IF('11. Type 1 Emp 2020 FTE'!$I$12=2,SUM(O248:S248),0),1)</f>
        <v>0</v>
      </c>
      <c r="I248" s="526">
        <f>IF('1. General Input'!$D$33="X",IF('17. FTE Safe Harbor 2 Step 2'!E248&lt;40,'17. FTE Safe Harbor 2 Step 2'!E248/40,1),0)</f>
        <v>0</v>
      </c>
      <c r="J248" s="526">
        <f>IF('1. General Input'!$D$34="X",IF('17. FTE Safe Harbor 2 Step 2'!E248&lt;80,'17. FTE Safe Harbor 2 Step 2'!E248/80,1),0)</f>
        <v>0</v>
      </c>
      <c r="K248" s="526">
        <f>IF('1. General Input'!$D$35="X",IF('17. FTE Safe Harbor 2 Step 2'!E248*24&lt;2080,'17. FTE Safe Harbor 2 Step 2'!E248*24/2080,1),0)</f>
        <v>0</v>
      </c>
      <c r="L248" s="526">
        <f>IF('1. General Input'!$D$36="X",IF('17. FTE Safe Harbor 2 Step 2'!E248*12&lt;2080,'17. FTE Safe Harbor 2 Step 2'!E248*12/2080,1),0)</f>
        <v>0</v>
      </c>
      <c r="M248" s="538">
        <f>IF('1. General Input'!$D$37="X",IF('17. FTE Safe Harbor 2 Step 2'!E248*365/$F$12&lt;2080,E248*365/$F$12/2080,1),0)</f>
        <v>0</v>
      </c>
      <c r="O248" s="526">
        <f t="shared" si="18"/>
        <v>0</v>
      </c>
      <c r="P248" s="526">
        <f t="shared" si="19"/>
        <v>0</v>
      </c>
      <c r="Q248" s="526">
        <f t="shared" si="20"/>
        <v>0</v>
      </c>
      <c r="R248" s="526">
        <f t="shared" si="21"/>
        <v>0</v>
      </c>
      <c r="S248" s="526">
        <f t="shared" si="22"/>
        <v>0</v>
      </c>
    </row>
    <row r="249" spans="1:19" x14ac:dyDescent="0.25">
      <c r="A249" s="297">
        <f t="shared" si="23"/>
        <v>235</v>
      </c>
      <c r="B249" s="501"/>
      <c r="C249" s="515"/>
      <c r="D249" s="297"/>
      <c r="E249" s="505"/>
      <c r="F249" s="417">
        <f>ROUND(IF('11. Type 1 Emp 2020 FTE'!$I$12=1,SUM(I249:M249),0),1)</f>
        <v>0</v>
      </c>
      <c r="G249" s="417">
        <f>ROUND(IF('11. Type 1 Emp 2020 FTE'!$I$12=2,SUM(O249:S249),0),1)</f>
        <v>0</v>
      </c>
      <c r="I249" s="526">
        <f>IF('1. General Input'!$D$33="X",IF('17. FTE Safe Harbor 2 Step 2'!E249&lt;40,'17. FTE Safe Harbor 2 Step 2'!E249/40,1),0)</f>
        <v>0</v>
      </c>
      <c r="J249" s="526">
        <f>IF('1. General Input'!$D$34="X",IF('17. FTE Safe Harbor 2 Step 2'!E249&lt;80,'17. FTE Safe Harbor 2 Step 2'!E249/80,1),0)</f>
        <v>0</v>
      </c>
      <c r="K249" s="526">
        <f>IF('1. General Input'!$D$35="X",IF('17. FTE Safe Harbor 2 Step 2'!E249*24&lt;2080,'17. FTE Safe Harbor 2 Step 2'!E249*24/2080,1),0)</f>
        <v>0</v>
      </c>
      <c r="L249" s="526">
        <f>IF('1. General Input'!$D$36="X",IF('17. FTE Safe Harbor 2 Step 2'!E249*12&lt;2080,'17. FTE Safe Harbor 2 Step 2'!E249*12/2080,1),0)</f>
        <v>0</v>
      </c>
      <c r="M249" s="538">
        <f>IF('1. General Input'!$D$37="X",IF('17. FTE Safe Harbor 2 Step 2'!E249*365/$F$12&lt;2080,E249*365/$F$12/2080,1),0)</f>
        <v>0</v>
      </c>
      <c r="O249" s="526">
        <f t="shared" si="18"/>
        <v>0</v>
      </c>
      <c r="P249" s="526">
        <f t="shared" si="19"/>
        <v>0</v>
      </c>
      <c r="Q249" s="526">
        <f t="shared" si="20"/>
        <v>0</v>
      </c>
      <c r="R249" s="526">
        <f t="shared" si="21"/>
        <v>0</v>
      </c>
      <c r="S249" s="526">
        <f t="shared" si="22"/>
        <v>0</v>
      </c>
    </row>
    <row r="250" spans="1:19" x14ac:dyDescent="0.25">
      <c r="A250" s="297">
        <f t="shared" si="23"/>
        <v>236</v>
      </c>
      <c r="B250" s="501"/>
      <c r="C250" s="515"/>
      <c r="D250" s="297"/>
      <c r="E250" s="505"/>
      <c r="F250" s="417">
        <f>ROUND(IF('11. Type 1 Emp 2020 FTE'!$I$12=1,SUM(I250:M250),0),1)</f>
        <v>0</v>
      </c>
      <c r="G250" s="417">
        <f>ROUND(IF('11. Type 1 Emp 2020 FTE'!$I$12=2,SUM(O250:S250),0),1)</f>
        <v>0</v>
      </c>
      <c r="I250" s="526">
        <f>IF('1. General Input'!$D$33="X",IF('17. FTE Safe Harbor 2 Step 2'!E250&lt;40,'17. FTE Safe Harbor 2 Step 2'!E250/40,1),0)</f>
        <v>0</v>
      </c>
      <c r="J250" s="526">
        <f>IF('1. General Input'!$D$34="X",IF('17. FTE Safe Harbor 2 Step 2'!E250&lt;80,'17. FTE Safe Harbor 2 Step 2'!E250/80,1),0)</f>
        <v>0</v>
      </c>
      <c r="K250" s="526">
        <f>IF('1. General Input'!$D$35="X",IF('17. FTE Safe Harbor 2 Step 2'!E250*24&lt;2080,'17. FTE Safe Harbor 2 Step 2'!E250*24/2080,1),0)</f>
        <v>0</v>
      </c>
      <c r="L250" s="526">
        <f>IF('1. General Input'!$D$36="X",IF('17. FTE Safe Harbor 2 Step 2'!E250*12&lt;2080,'17. FTE Safe Harbor 2 Step 2'!E250*12/2080,1),0)</f>
        <v>0</v>
      </c>
      <c r="M250" s="538">
        <f>IF('1. General Input'!$D$37="X",IF('17. FTE Safe Harbor 2 Step 2'!E250*365/$F$12&lt;2080,E250*365/$F$12/2080,1),0)</f>
        <v>0</v>
      </c>
      <c r="O250" s="526">
        <f t="shared" si="18"/>
        <v>0</v>
      </c>
      <c r="P250" s="526">
        <f t="shared" si="19"/>
        <v>0</v>
      </c>
      <c r="Q250" s="526">
        <f t="shared" si="20"/>
        <v>0</v>
      </c>
      <c r="R250" s="526">
        <f t="shared" si="21"/>
        <v>0</v>
      </c>
      <c r="S250" s="526">
        <f t="shared" si="22"/>
        <v>0</v>
      </c>
    </row>
    <row r="251" spans="1:19" x14ac:dyDescent="0.25">
      <c r="A251" s="297">
        <f t="shared" si="23"/>
        <v>237</v>
      </c>
      <c r="B251" s="501"/>
      <c r="C251" s="515"/>
      <c r="D251" s="297"/>
      <c r="E251" s="505"/>
      <c r="F251" s="417">
        <f>ROUND(IF('11. Type 1 Emp 2020 FTE'!$I$12=1,SUM(I251:M251),0),1)</f>
        <v>0</v>
      </c>
      <c r="G251" s="417">
        <f>ROUND(IF('11. Type 1 Emp 2020 FTE'!$I$12=2,SUM(O251:S251),0),1)</f>
        <v>0</v>
      </c>
      <c r="I251" s="526">
        <f>IF('1. General Input'!$D$33="X",IF('17. FTE Safe Harbor 2 Step 2'!E251&lt;40,'17. FTE Safe Harbor 2 Step 2'!E251/40,1),0)</f>
        <v>0</v>
      </c>
      <c r="J251" s="526">
        <f>IF('1. General Input'!$D$34="X",IF('17. FTE Safe Harbor 2 Step 2'!E251&lt;80,'17. FTE Safe Harbor 2 Step 2'!E251/80,1),0)</f>
        <v>0</v>
      </c>
      <c r="K251" s="526">
        <f>IF('1. General Input'!$D$35="X",IF('17. FTE Safe Harbor 2 Step 2'!E251*24&lt;2080,'17. FTE Safe Harbor 2 Step 2'!E251*24/2080,1),0)</f>
        <v>0</v>
      </c>
      <c r="L251" s="526">
        <f>IF('1. General Input'!$D$36="X",IF('17. FTE Safe Harbor 2 Step 2'!E251*12&lt;2080,'17. FTE Safe Harbor 2 Step 2'!E251*12/2080,1),0)</f>
        <v>0</v>
      </c>
      <c r="M251" s="538">
        <f>IF('1. General Input'!$D$37="X",IF('17. FTE Safe Harbor 2 Step 2'!E251*365/$F$12&lt;2080,E251*365/$F$12/2080,1),0)</f>
        <v>0</v>
      </c>
      <c r="O251" s="526">
        <f t="shared" si="18"/>
        <v>0</v>
      </c>
      <c r="P251" s="526">
        <f t="shared" si="19"/>
        <v>0</v>
      </c>
      <c r="Q251" s="526">
        <f t="shared" si="20"/>
        <v>0</v>
      </c>
      <c r="R251" s="526">
        <f t="shared" si="21"/>
        <v>0</v>
      </c>
      <c r="S251" s="526">
        <f t="shared" si="22"/>
        <v>0</v>
      </c>
    </row>
    <row r="252" spans="1:19" x14ac:dyDescent="0.25">
      <c r="A252" s="297">
        <f t="shared" si="23"/>
        <v>238</v>
      </c>
      <c r="B252" s="501"/>
      <c r="C252" s="515"/>
      <c r="D252" s="297"/>
      <c r="E252" s="505"/>
      <c r="F252" s="417">
        <f>ROUND(IF('11. Type 1 Emp 2020 FTE'!$I$12=1,SUM(I252:M252),0),1)</f>
        <v>0</v>
      </c>
      <c r="G252" s="417">
        <f>ROUND(IF('11. Type 1 Emp 2020 FTE'!$I$12=2,SUM(O252:S252),0),1)</f>
        <v>0</v>
      </c>
      <c r="I252" s="526">
        <f>IF('1. General Input'!$D$33="X",IF('17. FTE Safe Harbor 2 Step 2'!E252&lt;40,'17. FTE Safe Harbor 2 Step 2'!E252/40,1),0)</f>
        <v>0</v>
      </c>
      <c r="J252" s="526">
        <f>IF('1. General Input'!$D$34="X",IF('17. FTE Safe Harbor 2 Step 2'!E252&lt;80,'17. FTE Safe Harbor 2 Step 2'!E252/80,1),0)</f>
        <v>0</v>
      </c>
      <c r="K252" s="526">
        <f>IF('1. General Input'!$D$35="X",IF('17. FTE Safe Harbor 2 Step 2'!E252*24&lt;2080,'17. FTE Safe Harbor 2 Step 2'!E252*24/2080,1),0)</f>
        <v>0</v>
      </c>
      <c r="L252" s="526">
        <f>IF('1. General Input'!$D$36="X",IF('17. FTE Safe Harbor 2 Step 2'!E252*12&lt;2080,'17. FTE Safe Harbor 2 Step 2'!E252*12/2080,1),0)</f>
        <v>0</v>
      </c>
      <c r="M252" s="538">
        <f>IF('1. General Input'!$D$37="X",IF('17. FTE Safe Harbor 2 Step 2'!E252*365/$F$12&lt;2080,E252*365/$F$12/2080,1),0)</f>
        <v>0</v>
      </c>
      <c r="O252" s="526">
        <f t="shared" si="18"/>
        <v>0</v>
      </c>
      <c r="P252" s="526">
        <f t="shared" si="19"/>
        <v>0</v>
      </c>
      <c r="Q252" s="526">
        <f t="shared" si="20"/>
        <v>0</v>
      </c>
      <c r="R252" s="526">
        <f t="shared" si="21"/>
        <v>0</v>
      </c>
      <c r="S252" s="526">
        <f t="shared" si="22"/>
        <v>0</v>
      </c>
    </row>
    <row r="253" spans="1:19" x14ac:dyDescent="0.25">
      <c r="A253" s="297">
        <f t="shared" si="23"/>
        <v>239</v>
      </c>
      <c r="B253" s="501"/>
      <c r="C253" s="515"/>
      <c r="D253" s="297"/>
      <c r="E253" s="505"/>
      <c r="F253" s="417">
        <f>ROUND(IF('11. Type 1 Emp 2020 FTE'!$I$12=1,SUM(I253:M253),0),1)</f>
        <v>0</v>
      </c>
      <c r="G253" s="417">
        <f>ROUND(IF('11. Type 1 Emp 2020 FTE'!$I$12=2,SUM(O253:S253),0),1)</f>
        <v>0</v>
      </c>
      <c r="I253" s="526">
        <f>IF('1. General Input'!$D$33="X",IF('17. FTE Safe Harbor 2 Step 2'!E253&lt;40,'17. FTE Safe Harbor 2 Step 2'!E253/40,1),0)</f>
        <v>0</v>
      </c>
      <c r="J253" s="526">
        <f>IF('1. General Input'!$D$34="X",IF('17. FTE Safe Harbor 2 Step 2'!E253&lt;80,'17. FTE Safe Harbor 2 Step 2'!E253/80,1),0)</f>
        <v>0</v>
      </c>
      <c r="K253" s="526">
        <f>IF('1. General Input'!$D$35="X",IF('17. FTE Safe Harbor 2 Step 2'!E253*24&lt;2080,'17. FTE Safe Harbor 2 Step 2'!E253*24/2080,1),0)</f>
        <v>0</v>
      </c>
      <c r="L253" s="526">
        <f>IF('1. General Input'!$D$36="X",IF('17. FTE Safe Harbor 2 Step 2'!E253*12&lt;2080,'17. FTE Safe Harbor 2 Step 2'!E253*12/2080,1),0)</f>
        <v>0</v>
      </c>
      <c r="M253" s="538">
        <f>IF('1. General Input'!$D$37="X",IF('17. FTE Safe Harbor 2 Step 2'!E253*365/$F$12&lt;2080,E253*365/$F$12/2080,1),0)</f>
        <v>0</v>
      </c>
      <c r="O253" s="526">
        <f t="shared" si="18"/>
        <v>0</v>
      </c>
      <c r="P253" s="526">
        <f t="shared" si="19"/>
        <v>0</v>
      </c>
      <c r="Q253" s="526">
        <f t="shared" si="20"/>
        <v>0</v>
      </c>
      <c r="R253" s="526">
        <f t="shared" si="21"/>
        <v>0</v>
      </c>
      <c r="S253" s="526">
        <f t="shared" si="22"/>
        <v>0</v>
      </c>
    </row>
    <row r="254" spans="1:19" x14ac:dyDescent="0.25">
      <c r="A254" s="297">
        <f t="shared" si="23"/>
        <v>240</v>
      </c>
      <c r="B254" s="501"/>
      <c r="C254" s="515"/>
      <c r="D254" s="297"/>
      <c r="E254" s="505"/>
      <c r="F254" s="417">
        <f>ROUND(IF('11. Type 1 Emp 2020 FTE'!$I$12=1,SUM(I254:M254),0),1)</f>
        <v>0</v>
      </c>
      <c r="G254" s="417">
        <f>ROUND(IF('11. Type 1 Emp 2020 FTE'!$I$12=2,SUM(O254:S254),0),1)</f>
        <v>0</v>
      </c>
      <c r="I254" s="526">
        <f>IF('1. General Input'!$D$33="X",IF('17. FTE Safe Harbor 2 Step 2'!E254&lt;40,'17. FTE Safe Harbor 2 Step 2'!E254/40,1),0)</f>
        <v>0</v>
      </c>
      <c r="J254" s="526">
        <f>IF('1. General Input'!$D$34="X",IF('17. FTE Safe Harbor 2 Step 2'!E254&lt;80,'17. FTE Safe Harbor 2 Step 2'!E254/80,1),0)</f>
        <v>0</v>
      </c>
      <c r="K254" s="526">
        <f>IF('1. General Input'!$D$35="X",IF('17. FTE Safe Harbor 2 Step 2'!E254*24&lt;2080,'17. FTE Safe Harbor 2 Step 2'!E254*24/2080,1),0)</f>
        <v>0</v>
      </c>
      <c r="L254" s="526">
        <f>IF('1. General Input'!$D$36="X",IF('17. FTE Safe Harbor 2 Step 2'!E254*12&lt;2080,'17. FTE Safe Harbor 2 Step 2'!E254*12/2080,1),0)</f>
        <v>0</v>
      </c>
      <c r="M254" s="538">
        <f>IF('1. General Input'!$D$37="X",IF('17. FTE Safe Harbor 2 Step 2'!E254*365/$F$12&lt;2080,E254*365/$F$12/2080,1),0)</f>
        <v>0</v>
      </c>
      <c r="O254" s="526">
        <f t="shared" si="18"/>
        <v>0</v>
      </c>
      <c r="P254" s="526">
        <f t="shared" si="19"/>
        <v>0</v>
      </c>
      <c r="Q254" s="526">
        <f t="shared" si="20"/>
        <v>0</v>
      </c>
      <c r="R254" s="526">
        <f t="shared" si="21"/>
        <v>0</v>
      </c>
      <c r="S254" s="526">
        <f t="shared" si="22"/>
        <v>0</v>
      </c>
    </row>
    <row r="255" spans="1:19" x14ac:dyDescent="0.25">
      <c r="A255" s="297">
        <f t="shared" si="23"/>
        <v>241</v>
      </c>
      <c r="B255" s="501"/>
      <c r="C255" s="515"/>
      <c r="D255" s="297"/>
      <c r="E255" s="505"/>
      <c r="F255" s="417">
        <f>ROUND(IF('11. Type 1 Emp 2020 FTE'!$I$12=1,SUM(I255:M255),0),1)</f>
        <v>0</v>
      </c>
      <c r="G255" s="417">
        <f>ROUND(IF('11. Type 1 Emp 2020 FTE'!$I$12=2,SUM(O255:S255),0),1)</f>
        <v>0</v>
      </c>
      <c r="I255" s="526">
        <f>IF('1. General Input'!$D$33="X",IF('17. FTE Safe Harbor 2 Step 2'!E255&lt;40,'17. FTE Safe Harbor 2 Step 2'!E255/40,1),0)</f>
        <v>0</v>
      </c>
      <c r="J255" s="526">
        <f>IF('1. General Input'!$D$34="X",IF('17. FTE Safe Harbor 2 Step 2'!E255&lt;80,'17. FTE Safe Harbor 2 Step 2'!E255/80,1),0)</f>
        <v>0</v>
      </c>
      <c r="K255" s="526">
        <f>IF('1. General Input'!$D$35="X",IF('17. FTE Safe Harbor 2 Step 2'!E255*24&lt;2080,'17. FTE Safe Harbor 2 Step 2'!E255*24/2080,1),0)</f>
        <v>0</v>
      </c>
      <c r="L255" s="526">
        <f>IF('1. General Input'!$D$36="X",IF('17. FTE Safe Harbor 2 Step 2'!E255*12&lt;2080,'17. FTE Safe Harbor 2 Step 2'!E255*12/2080,1),0)</f>
        <v>0</v>
      </c>
      <c r="M255" s="538">
        <f>IF('1. General Input'!$D$37="X",IF('17. FTE Safe Harbor 2 Step 2'!E255*365/$F$12&lt;2080,E255*365/$F$12/2080,1),0)</f>
        <v>0</v>
      </c>
      <c r="O255" s="526">
        <f t="shared" si="18"/>
        <v>0</v>
      </c>
      <c r="P255" s="526">
        <f t="shared" si="19"/>
        <v>0</v>
      </c>
      <c r="Q255" s="526">
        <f t="shared" si="20"/>
        <v>0</v>
      </c>
      <c r="R255" s="526">
        <f t="shared" si="21"/>
        <v>0</v>
      </c>
      <c r="S255" s="526">
        <f t="shared" si="22"/>
        <v>0</v>
      </c>
    </row>
    <row r="256" spans="1:19" x14ac:dyDescent="0.25">
      <c r="A256" s="297">
        <f t="shared" si="23"/>
        <v>242</v>
      </c>
      <c r="B256" s="501"/>
      <c r="C256" s="515"/>
      <c r="D256" s="297"/>
      <c r="E256" s="505"/>
      <c r="F256" s="417">
        <f>ROUND(IF('11. Type 1 Emp 2020 FTE'!$I$12=1,SUM(I256:M256),0),1)</f>
        <v>0</v>
      </c>
      <c r="G256" s="417">
        <f>ROUND(IF('11. Type 1 Emp 2020 FTE'!$I$12=2,SUM(O256:S256),0),1)</f>
        <v>0</v>
      </c>
      <c r="I256" s="526">
        <f>IF('1. General Input'!$D$33="X",IF('17. FTE Safe Harbor 2 Step 2'!E256&lt;40,'17. FTE Safe Harbor 2 Step 2'!E256/40,1),0)</f>
        <v>0</v>
      </c>
      <c r="J256" s="526">
        <f>IF('1. General Input'!$D$34="X",IF('17. FTE Safe Harbor 2 Step 2'!E256&lt;80,'17. FTE Safe Harbor 2 Step 2'!E256/80,1),0)</f>
        <v>0</v>
      </c>
      <c r="K256" s="526">
        <f>IF('1. General Input'!$D$35="X",IF('17. FTE Safe Harbor 2 Step 2'!E256*24&lt;2080,'17. FTE Safe Harbor 2 Step 2'!E256*24/2080,1),0)</f>
        <v>0</v>
      </c>
      <c r="L256" s="526">
        <f>IF('1. General Input'!$D$36="X",IF('17. FTE Safe Harbor 2 Step 2'!E256*12&lt;2080,'17. FTE Safe Harbor 2 Step 2'!E256*12/2080,1),0)</f>
        <v>0</v>
      </c>
      <c r="M256" s="538">
        <f>IF('1. General Input'!$D$37="X",IF('17. FTE Safe Harbor 2 Step 2'!E256*365/$F$12&lt;2080,E256*365/$F$12/2080,1),0)</f>
        <v>0</v>
      </c>
      <c r="O256" s="526">
        <f t="shared" si="18"/>
        <v>0</v>
      </c>
      <c r="P256" s="526">
        <f t="shared" si="19"/>
        <v>0</v>
      </c>
      <c r="Q256" s="526">
        <f t="shared" si="20"/>
        <v>0</v>
      </c>
      <c r="R256" s="526">
        <f t="shared" si="21"/>
        <v>0</v>
      </c>
      <c r="S256" s="526">
        <f t="shared" si="22"/>
        <v>0</v>
      </c>
    </row>
    <row r="257" spans="1:19" x14ac:dyDescent="0.25">
      <c r="A257" s="297">
        <f t="shared" si="23"/>
        <v>243</v>
      </c>
      <c r="B257" s="501"/>
      <c r="C257" s="515"/>
      <c r="D257" s="297"/>
      <c r="E257" s="505"/>
      <c r="F257" s="417">
        <f>ROUND(IF('11. Type 1 Emp 2020 FTE'!$I$12=1,SUM(I257:M257),0),1)</f>
        <v>0</v>
      </c>
      <c r="G257" s="417">
        <f>ROUND(IF('11. Type 1 Emp 2020 FTE'!$I$12=2,SUM(O257:S257),0),1)</f>
        <v>0</v>
      </c>
      <c r="I257" s="526">
        <f>IF('1. General Input'!$D$33="X",IF('17. FTE Safe Harbor 2 Step 2'!E257&lt;40,'17. FTE Safe Harbor 2 Step 2'!E257/40,1),0)</f>
        <v>0</v>
      </c>
      <c r="J257" s="526">
        <f>IF('1. General Input'!$D$34="X",IF('17. FTE Safe Harbor 2 Step 2'!E257&lt;80,'17. FTE Safe Harbor 2 Step 2'!E257/80,1),0)</f>
        <v>0</v>
      </c>
      <c r="K257" s="526">
        <f>IF('1. General Input'!$D$35="X",IF('17. FTE Safe Harbor 2 Step 2'!E257*24&lt;2080,'17. FTE Safe Harbor 2 Step 2'!E257*24/2080,1),0)</f>
        <v>0</v>
      </c>
      <c r="L257" s="526">
        <f>IF('1. General Input'!$D$36="X",IF('17. FTE Safe Harbor 2 Step 2'!E257*12&lt;2080,'17. FTE Safe Harbor 2 Step 2'!E257*12/2080,1),0)</f>
        <v>0</v>
      </c>
      <c r="M257" s="538">
        <f>IF('1. General Input'!$D$37="X",IF('17. FTE Safe Harbor 2 Step 2'!E257*365/$F$12&lt;2080,E257*365/$F$12/2080,1),0)</f>
        <v>0</v>
      </c>
      <c r="O257" s="526">
        <f t="shared" si="18"/>
        <v>0</v>
      </c>
      <c r="P257" s="526">
        <f t="shared" si="19"/>
        <v>0</v>
      </c>
      <c r="Q257" s="526">
        <f t="shared" si="20"/>
        <v>0</v>
      </c>
      <c r="R257" s="526">
        <f t="shared" si="21"/>
        <v>0</v>
      </c>
      <c r="S257" s="526">
        <f t="shared" si="22"/>
        <v>0</v>
      </c>
    </row>
    <row r="258" spans="1:19" x14ac:dyDescent="0.25">
      <c r="A258" s="297">
        <f t="shared" si="23"/>
        <v>244</v>
      </c>
      <c r="B258" s="501"/>
      <c r="C258" s="515"/>
      <c r="D258" s="297"/>
      <c r="E258" s="505"/>
      <c r="F258" s="417">
        <f>ROUND(IF('11. Type 1 Emp 2020 FTE'!$I$12=1,SUM(I258:M258),0),1)</f>
        <v>0</v>
      </c>
      <c r="G258" s="417">
        <f>ROUND(IF('11. Type 1 Emp 2020 FTE'!$I$12=2,SUM(O258:S258),0),1)</f>
        <v>0</v>
      </c>
      <c r="I258" s="526">
        <f>IF('1. General Input'!$D$33="X",IF('17. FTE Safe Harbor 2 Step 2'!E258&lt;40,'17. FTE Safe Harbor 2 Step 2'!E258/40,1),0)</f>
        <v>0</v>
      </c>
      <c r="J258" s="526">
        <f>IF('1. General Input'!$D$34="X",IF('17. FTE Safe Harbor 2 Step 2'!E258&lt;80,'17. FTE Safe Harbor 2 Step 2'!E258/80,1),0)</f>
        <v>0</v>
      </c>
      <c r="K258" s="526">
        <f>IF('1. General Input'!$D$35="X",IF('17. FTE Safe Harbor 2 Step 2'!E258*24&lt;2080,'17. FTE Safe Harbor 2 Step 2'!E258*24/2080,1),0)</f>
        <v>0</v>
      </c>
      <c r="L258" s="526">
        <f>IF('1. General Input'!$D$36="X",IF('17. FTE Safe Harbor 2 Step 2'!E258*12&lt;2080,'17. FTE Safe Harbor 2 Step 2'!E258*12/2080,1),0)</f>
        <v>0</v>
      </c>
      <c r="M258" s="538">
        <f>IF('1. General Input'!$D$37="X",IF('17. FTE Safe Harbor 2 Step 2'!E258*365/$F$12&lt;2080,E258*365/$F$12/2080,1),0)</f>
        <v>0</v>
      </c>
      <c r="O258" s="526">
        <f t="shared" si="18"/>
        <v>0</v>
      </c>
      <c r="P258" s="526">
        <f t="shared" si="19"/>
        <v>0</v>
      </c>
      <c r="Q258" s="526">
        <f t="shared" si="20"/>
        <v>0</v>
      </c>
      <c r="R258" s="526">
        <f t="shared" si="21"/>
        <v>0</v>
      </c>
      <c r="S258" s="526">
        <f t="shared" si="22"/>
        <v>0</v>
      </c>
    </row>
    <row r="259" spans="1:19" x14ac:dyDescent="0.25">
      <c r="A259" s="297">
        <f t="shared" si="23"/>
        <v>245</v>
      </c>
      <c r="B259" s="501"/>
      <c r="C259" s="515"/>
      <c r="D259" s="297"/>
      <c r="E259" s="505"/>
      <c r="F259" s="417">
        <f>ROUND(IF('11. Type 1 Emp 2020 FTE'!$I$12=1,SUM(I259:M259),0),1)</f>
        <v>0</v>
      </c>
      <c r="G259" s="417">
        <f>ROUND(IF('11. Type 1 Emp 2020 FTE'!$I$12=2,SUM(O259:S259),0),1)</f>
        <v>0</v>
      </c>
      <c r="I259" s="526">
        <f>IF('1. General Input'!$D$33="X",IF('17. FTE Safe Harbor 2 Step 2'!E259&lt;40,'17. FTE Safe Harbor 2 Step 2'!E259/40,1),0)</f>
        <v>0</v>
      </c>
      <c r="J259" s="526">
        <f>IF('1. General Input'!$D$34="X",IF('17. FTE Safe Harbor 2 Step 2'!E259&lt;80,'17. FTE Safe Harbor 2 Step 2'!E259/80,1),0)</f>
        <v>0</v>
      </c>
      <c r="K259" s="526">
        <f>IF('1. General Input'!$D$35="X",IF('17. FTE Safe Harbor 2 Step 2'!E259*24&lt;2080,'17. FTE Safe Harbor 2 Step 2'!E259*24/2080,1),0)</f>
        <v>0</v>
      </c>
      <c r="L259" s="526">
        <f>IF('1. General Input'!$D$36="X",IF('17. FTE Safe Harbor 2 Step 2'!E259*12&lt;2080,'17. FTE Safe Harbor 2 Step 2'!E259*12/2080,1),0)</f>
        <v>0</v>
      </c>
      <c r="M259" s="538">
        <f>IF('1. General Input'!$D$37="X",IF('17. FTE Safe Harbor 2 Step 2'!E259*365/$F$12&lt;2080,E259*365/$F$12/2080,1),0)</f>
        <v>0</v>
      </c>
      <c r="O259" s="526">
        <f t="shared" si="18"/>
        <v>0</v>
      </c>
      <c r="P259" s="526">
        <f t="shared" si="19"/>
        <v>0</v>
      </c>
      <c r="Q259" s="526">
        <f t="shared" si="20"/>
        <v>0</v>
      </c>
      <c r="R259" s="526">
        <f t="shared" si="21"/>
        <v>0</v>
      </c>
      <c r="S259" s="526">
        <f t="shared" si="22"/>
        <v>0</v>
      </c>
    </row>
    <row r="260" spans="1:19" x14ac:dyDescent="0.25">
      <c r="A260" s="297">
        <f t="shared" si="23"/>
        <v>246</v>
      </c>
      <c r="B260" s="501"/>
      <c r="C260" s="515"/>
      <c r="D260" s="297"/>
      <c r="E260" s="505"/>
      <c r="F260" s="417">
        <f>ROUND(IF('11. Type 1 Emp 2020 FTE'!$I$12=1,SUM(I260:M260),0),1)</f>
        <v>0</v>
      </c>
      <c r="G260" s="417">
        <f>ROUND(IF('11. Type 1 Emp 2020 FTE'!$I$12=2,SUM(O260:S260),0),1)</f>
        <v>0</v>
      </c>
      <c r="I260" s="526">
        <f>IF('1. General Input'!$D$33="X",IF('17. FTE Safe Harbor 2 Step 2'!E260&lt;40,'17. FTE Safe Harbor 2 Step 2'!E260/40,1),0)</f>
        <v>0</v>
      </c>
      <c r="J260" s="526">
        <f>IF('1. General Input'!$D$34="X",IF('17. FTE Safe Harbor 2 Step 2'!E260&lt;80,'17. FTE Safe Harbor 2 Step 2'!E260/80,1),0)</f>
        <v>0</v>
      </c>
      <c r="K260" s="526">
        <f>IF('1. General Input'!$D$35="X",IF('17. FTE Safe Harbor 2 Step 2'!E260*24&lt;2080,'17. FTE Safe Harbor 2 Step 2'!E260*24/2080,1),0)</f>
        <v>0</v>
      </c>
      <c r="L260" s="526">
        <f>IF('1. General Input'!$D$36="X",IF('17. FTE Safe Harbor 2 Step 2'!E260*12&lt;2080,'17. FTE Safe Harbor 2 Step 2'!E260*12/2080,1),0)</f>
        <v>0</v>
      </c>
      <c r="M260" s="538">
        <f>IF('1. General Input'!$D$37="X",IF('17. FTE Safe Harbor 2 Step 2'!E260*365/$F$12&lt;2080,E260*365/$F$12/2080,1),0)</f>
        <v>0</v>
      </c>
      <c r="O260" s="526">
        <f t="shared" si="18"/>
        <v>0</v>
      </c>
      <c r="P260" s="526">
        <f t="shared" si="19"/>
        <v>0</v>
      </c>
      <c r="Q260" s="526">
        <f t="shared" si="20"/>
        <v>0</v>
      </c>
      <c r="R260" s="526">
        <f t="shared" si="21"/>
        <v>0</v>
      </c>
      <c r="S260" s="526">
        <f t="shared" si="22"/>
        <v>0</v>
      </c>
    </row>
    <row r="261" spans="1:19" x14ac:dyDescent="0.25">
      <c r="A261" s="297">
        <f t="shared" si="23"/>
        <v>247</v>
      </c>
      <c r="B261" s="501"/>
      <c r="C261" s="515"/>
      <c r="D261" s="297"/>
      <c r="E261" s="505"/>
      <c r="F261" s="417">
        <f>ROUND(IF('11. Type 1 Emp 2020 FTE'!$I$12=1,SUM(I261:M261),0),1)</f>
        <v>0</v>
      </c>
      <c r="G261" s="417">
        <f>ROUND(IF('11. Type 1 Emp 2020 FTE'!$I$12=2,SUM(O261:S261),0),1)</f>
        <v>0</v>
      </c>
      <c r="I261" s="526">
        <f>IF('1. General Input'!$D$33="X",IF('17. FTE Safe Harbor 2 Step 2'!E261&lt;40,'17. FTE Safe Harbor 2 Step 2'!E261/40,1),0)</f>
        <v>0</v>
      </c>
      <c r="J261" s="526">
        <f>IF('1. General Input'!$D$34="X",IF('17. FTE Safe Harbor 2 Step 2'!E261&lt;80,'17. FTE Safe Harbor 2 Step 2'!E261/80,1),0)</f>
        <v>0</v>
      </c>
      <c r="K261" s="526">
        <f>IF('1. General Input'!$D$35="X",IF('17. FTE Safe Harbor 2 Step 2'!E261*24&lt;2080,'17. FTE Safe Harbor 2 Step 2'!E261*24/2080,1),0)</f>
        <v>0</v>
      </c>
      <c r="L261" s="526">
        <f>IF('1. General Input'!$D$36="X",IF('17. FTE Safe Harbor 2 Step 2'!E261*12&lt;2080,'17. FTE Safe Harbor 2 Step 2'!E261*12/2080,1),0)</f>
        <v>0</v>
      </c>
      <c r="M261" s="538">
        <f>IF('1. General Input'!$D$37="X",IF('17. FTE Safe Harbor 2 Step 2'!E261*365/$F$12&lt;2080,E261*365/$F$12/2080,1),0)</f>
        <v>0</v>
      </c>
      <c r="O261" s="526">
        <f t="shared" si="18"/>
        <v>0</v>
      </c>
      <c r="P261" s="526">
        <f t="shared" si="19"/>
        <v>0</v>
      </c>
      <c r="Q261" s="526">
        <f t="shared" si="20"/>
        <v>0</v>
      </c>
      <c r="R261" s="526">
        <f t="shared" si="21"/>
        <v>0</v>
      </c>
      <c r="S261" s="526">
        <f t="shared" si="22"/>
        <v>0</v>
      </c>
    </row>
    <row r="262" spans="1:19" x14ac:dyDescent="0.25">
      <c r="A262" s="297">
        <f t="shared" si="23"/>
        <v>248</v>
      </c>
      <c r="B262" s="501"/>
      <c r="C262" s="515"/>
      <c r="D262" s="297"/>
      <c r="E262" s="505"/>
      <c r="F262" s="417">
        <f>ROUND(IF('11. Type 1 Emp 2020 FTE'!$I$12=1,SUM(I262:M262),0),1)</f>
        <v>0</v>
      </c>
      <c r="G262" s="417">
        <f>ROUND(IF('11. Type 1 Emp 2020 FTE'!$I$12=2,SUM(O262:S262),0),1)</f>
        <v>0</v>
      </c>
      <c r="I262" s="526">
        <f>IF('1. General Input'!$D$33="X",IF('17. FTE Safe Harbor 2 Step 2'!E262&lt;40,'17. FTE Safe Harbor 2 Step 2'!E262/40,1),0)</f>
        <v>0</v>
      </c>
      <c r="J262" s="526">
        <f>IF('1. General Input'!$D$34="X",IF('17. FTE Safe Harbor 2 Step 2'!E262&lt;80,'17. FTE Safe Harbor 2 Step 2'!E262/80,1),0)</f>
        <v>0</v>
      </c>
      <c r="K262" s="526">
        <f>IF('1. General Input'!$D$35="X",IF('17. FTE Safe Harbor 2 Step 2'!E262*24&lt;2080,'17. FTE Safe Harbor 2 Step 2'!E262*24/2080,1),0)</f>
        <v>0</v>
      </c>
      <c r="L262" s="526">
        <f>IF('1. General Input'!$D$36="X",IF('17. FTE Safe Harbor 2 Step 2'!E262*12&lt;2080,'17. FTE Safe Harbor 2 Step 2'!E262*12/2080,1),0)</f>
        <v>0</v>
      </c>
      <c r="M262" s="538">
        <f>IF('1. General Input'!$D$37="X",IF('17. FTE Safe Harbor 2 Step 2'!E262*365/$F$12&lt;2080,E262*365/$F$12/2080,1),0)</f>
        <v>0</v>
      </c>
      <c r="O262" s="526">
        <f t="shared" si="18"/>
        <v>0</v>
      </c>
      <c r="P262" s="526">
        <f t="shared" si="19"/>
        <v>0</v>
      </c>
      <c r="Q262" s="526">
        <f t="shared" si="20"/>
        <v>0</v>
      </c>
      <c r="R262" s="526">
        <f t="shared" si="21"/>
        <v>0</v>
      </c>
      <c r="S262" s="526">
        <f t="shared" si="22"/>
        <v>0</v>
      </c>
    </row>
    <row r="263" spans="1:19" x14ac:dyDescent="0.25">
      <c r="A263" s="297">
        <f t="shared" si="23"/>
        <v>249</v>
      </c>
      <c r="B263" s="501"/>
      <c r="C263" s="515"/>
      <c r="D263" s="297"/>
      <c r="E263" s="505"/>
      <c r="F263" s="417">
        <f>ROUND(IF('11. Type 1 Emp 2020 FTE'!$I$12=1,SUM(I263:M263),0),1)</f>
        <v>0</v>
      </c>
      <c r="G263" s="417">
        <f>ROUND(IF('11. Type 1 Emp 2020 FTE'!$I$12=2,SUM(O263:S263),0),1)</f>
        <v>0</v>
      </c>
      <c r="I263" s="526">
        <f>IF('1. General Input'!$D$33="X",IF('17. FTE Safe Harbor 2 Step 2'!E263&lt;40,'17. FTE Safe Harbor 2 Step 2'!E263/40,1),0)</f>
        <v>0</v>
      </c>
      <c r="J263" s="526">
        <f>IF('1. General Input'!$D$34="X",IF('17. FTE Safe Harbor 2 Step 2'!E263&lt;80,'17. FTE Safe Harbor 2 Step 2'!E263/80,1),0)</f>
        <v>0</v>
      </c>
      <c r="K263" s="526">
        <f>IF('1. General Input'!$D$35="X",IF('17. FTE Safe Harbor 2 Step 2'!E263*24&lt;2080,'17. FTE Safe Harbor 2 Step 2'!E263*24/2080,1),0)</f>
        <v>0</v>
      </c>
      <c r="L263" s="526">
        <f>IF('1. General Input'!$D$36="X",IF('17. FTE Safe Harbor 2 Step 2'!E263*12&lt;2080,'17. FTE Safe Harbor 2 Step 2'!E263*12/2080,1),0)</f>
        <v>0</v>
      </c>
      <c r="M263" s="538">
        <f>IF('1. General Input'!$D$37="X",IF('17. FTE Safe Harbor 2 Step 2'!E263*365/$F$12&lt;2080,E263*365/$F$12/2080,1),0)</f>
        <v>0</v>
      </c>
      <c r="O263" s="526">
        <f t="shared" si="18"/>
        <v>0</v>
      </c>
      <c r="P263" s="526">
        <f t="shared" si="19"/>
        <v>0</v>
      </c>
      <c r="Q263" s="526">
        <f t="shared" si="20"/>
        <v>0</v>
      </c>
      <c r="R263" s="526">
        <f t="shared" si="21"/>
        <v>0</v>
      </c>
      <c r="S263" s="526">
        <f t="shared" si="22"/>
        <v>0</v>
      </c>
    </row>
    <row r="264" spans="1:19" x14ac:dyDescent="0.25">
      <c r="A264" s="297">
        <f t="shared" si="23"/>
        <v>250</v>
      </c>
      <c r="B264" s="501"/>
      <c r="C264" s="515"/>
      <c r="D264" s="297"/>
      <c r="E264" s="505"/>
      <c r="F264" s="417">
        <f>ROUND(IF('11. Type 1 Emp 2020 FTE'!$I$12=1,SUM(I264:M264),0),1)</f>
        <v>0</v>
      </c>
      <c r="G264" s="417">
        <f>ROUND(IF('11. Type 1 Emp 2020 FTE'!$I$12=2,SUM(O264:S264),0),1)</f>
        <v>0</v>
      </c>
      <c r="I264" s="526">
        <f>IF('1. General Input'!$D$33="X",IF('17. FTE Safe Harbor 2 Step 2'!E264&lt;40,'17. FTE Safe Harbor 2 Step 2'!E264/40,1),0)</f>
        <v>0</v>
      </c>
      <c r="J264" s="526">
        <f>IF('1. General Input'!$D$34="X",IF('17. FTE Safe Harbor 2 Step 2'!E264&lt;80,'17. FTE Safe Harbor 2 Step 2'!E264/80,1),0)</f>
        <v>0</v>
      </c>
      <c r="K264" s="526">
        <f>IF('1. General Input'!$D$35="X",IF('17. FTE Safe Harbor 2 Step 2'!E264*24&lt;2080,'17. FTE Safe Harbor 2 Step 2'!E264*24/2080,1),0)</f>
        <v>0</v>
      </c>
      <c r="L264" s="526">
        <f>IF('1. General Input'!$D$36="X",IF('17. FTE Safe Harbor 2 Step 2'!E264*12&lt;2080,'17. FTE Safe Harbor 2 Step 2'!E264*12/2080,1),0)</f>
        <v>0</v>
      </c>
      <c r="M264" s="538">
        <f>IF('1. General Input'!$D$37="X",IF('17. FTE Safe Harbor 2 Step 2'!E264*365/$F$12&lt;2080,E264*365/$F$12/2080,1),0)</f>
        <v>0</v>
      </c>
      <c r="O264" s="526">
        <f t="shared" si="18"/>
        <v>0</v>
      </c>
      <c r="P264" s="526">
        <f t="shared" si="19"/>
        <v>0</v>
      </c>
      <c r="Q264" s="526">
        <f t="shared" si="20"/>
        <v>0</v>
      </c>
      <c r="R264" s="526">
        <f t="shared" si="21"/>
        <v>0</v>
      </c>
      <c r="S264" s="526">
        <f t="shared" si="22"/>
        <v>0</v>
      </c>
    </row>
    <row r="265" spans="1:19" x14ac:dyDescent="0.25">
      <c r="A265" s="297">
        <f t="shared" si="23"/>
        <v>251</v>
      </c>
      <c r="B265" s="501"/>
      <c r="C265" s="515"/>
      <c r="D265" s="297"/>
      <c r="E265" s="505"/>
      <c r="F265" s="417">
        <f>ROUND(IF('11. Type 1 Emp 2020 FTE'!$I$12=1,SUM(I265:M265),0),1)</f>
        <v>0</v>
      </c>
      <c r="G265" s="417">
        <f>ROUND(IF('11. Type 1 Emp 2020 FTE'!$I$12=2,SUM(O265:S265),0),1)</f>
        <v>0</v>
      </c>
      <c r="I265" s="526">
        <f>IF('1. General Input'!$D$33="X",IF('17. FTE Safe Harbor 2 Step 2'!E265&lt;40,'17. FTE Safe Harbor 2 Step 2'!E265/40,1),0)</f>
        <v>0</v>
      </c>
      <c r="J265" s="526">
        <f>IF('1. General Input'!$D$34="X",IF('17. FTE Safe Harbor 2 Step 2'!E265&lt;80,'17. FTE Safe Harbor 2 Step 2'!E265/80,1),0)</f>
        <v>0</v>
      </c>
      <c r="K265" s="526">
        <f>IF('1. General Input'!$D$35="X",IF('17. FTE Safe Harbor 2 Step 2'!E265*24&lt;2080,'17. FTE Safe Harbor 2 Step 2'!E265*24/2080,1),0)</f>
        <v>0</v>
      </c>
      <c r="L265" s="526">
        <f>IF('1. General Input'!$D$36="X",IF('17. FTE Safe Harbor 2 Step 2'!E265*12&lt;2080,'17. FTE Safe Harbor 2 Step 2'!E265*12/2080,1),0)</f>
        <v>0</v>
      </c>
      <c r="M265" s="538">
        <f>IF('1. General Input'!$D$37="X",IF('17. FTE Safe Harbor 2 Step 2'!E265*365/$F$12&lt;2080,E265*365/$F$12/2080,1),0)</f>
        <v>0</v>
      </c>
      <c r="O265" s="526">
        <f t="shared" si="18"/>
        <v>0</v>
      </c>
      <c r="P265" s="526">
        <f t="shared" si="19"/>
        <v>0</v>
      </c>
      <c r="Q265" s="526">
        <f t="shared" si="20"/>
        <v>0</v>
      </c>
      <c r="R265" s="526">
        <f t="shared" si="21"/>
        <v>0</v>
      </c>
      <c r="S265" s="526">
        <f t="shared" si="22"/>
        <v>0</v>
      </c>
    </row>
    <row r="266" spans="1:19" x14ac:dyDescent="0.25">
      <c r="A266" s="297">
        <f t="shared" si="23"/>
        <v>252</v>
      </c>
      <c r="B266" s="501"/>
      <c r="C266" s="515"/>
      <c r="D266" s="297"/>
      <c r="E266" s="505"/>
      <c r="F266" s="417">
        <f>ROUND(IF('11. Type 1 Emp 2020 FTE'!$I$12=1,SUM(I266:M266),0),1)</f>
        <v>0</v>
      </c>
      <c r="G266" s="417">
        <f>ROUND(IF('11. Type 1 Emp 2020 FTE'!$I$12=2,SUM(O266:S266),0),1)</f>
        <v>0</v>
      </c>
      <c r="I266" s="526">
        <f>IF('1. General Input'!$D$33="X",IF('17. FTE Safe Harbor 2 Step 2'!E266&lt;40,'17. FTE Safe Harbor 2 Step 2'!E266/40,1),0)</f>
        <v>0</v>
      </c>
      <c r="J266" s="526">
        <f>IF('1. General Input'!$D$34="X",IF('17. FTE Safe Harbor 2 Step 2'!E266&lt;80,'17. FTE Safe Harbor 2 Step 2'!E266/80,1),0)</f>
        <v>0</v>
      </c>
      <c r="K266" s="526">
        <f>IF('1. General Input'!$D$35="X",IF('17. FTE Safe Harbor 2 Step 2'!E266*24&lt;2080,'17. FTE Safe Harbor 2 Step 2'!E266*24/2080,1),0)</f>
        <v>0</v>
      </c>
      <c r="L266" s="526">
        <f>IF('1. General Input'!$D$36="X",IF('17. FTE Safe Harbor 2 Step 2'!E266*12&lt;2080,'17. FTE Safe Harbor 2 Step 2'!E266*12/2080,1),0)</f>
        <v>0</v>
      </c>
      <c r="M266" s="538">
        <f>IF('1. General Input'!$D$37="X",IF('17. FTE Safe Harbor 2 Step 2'!E266*365/$F$12&lt;2080,E266*365/$F$12/2080,1),0)</f>
        <v>0</v>
      </c>
      <c r="O266" s="526">
        <f t="shared" si="18"/>
        <v>0</v>
      </c>
      <c r="P266" s="526">
        <f t="shared" si="19"/>
        <v>0</v>
      </c>
      <c r="Q266" s="526">
        <f t="shared" si="20"/>
        <v>0</v>
      </c>
      <c r="R266" s="526">
        <f t="shared" si="21"/>
        <v>0</v>
      </c>
      <c r="S266" s="526">
        <f t="shared" si="22"/>
        <v>0</v>
      </c>
    </row>
    <row r="267" spans="1:19" x14ac:dyDescent="0.25">
      <c r="A267" s="297">
        <f t="shared" si="23"/>
        <v>253</v>
      </c>
      <c r="B267" s="501"/>
      <c r="C267" s="515"/>
      <c r="D267" s="297"/>
      <c r="E267" s="505"/>
      <c r="F267" s="417">
        <f>ROUND(IF('11. Type 1 Emp 2020 FTE'!$I$12=1,SUM(I267:M267),0),1)</f>
        <v>0</v>
      </c>
      <c r="G267" s="417">
        <f>ROUND(IF('11. Type 1 Emp 2020 FTE'!$I$12=2,SUM(O267:S267),0),1)</f>
        <v>0</v>
      </c>
      <c r="I267" s="526">
        <f>IF('1. General Input'!$D$33="X",IF('17. FTE Safe Harbor 2 Step 2'!E267&lt;40,'17. FTE Safe Harbor 2 Step 2'!E267/40,1),0)</f>
        <v>0</v>
      </c>
      <c r="J267" s="526">
        <f>IF('1. General Input'!$D$34="X",IF('17. FTE Safe Harbor 2 Step 2'!E267&lt;80,'17. FTE Safe Harbor 2 Step 2'!E267/80,1),0)</f>
        <v>0</v>
      </c>
      <c r="K267" s="526">
        <f>IF('1. General Input'!$D$35="X",IF('17. FTE Safe Harbor 2 Step 2'!E267*24&lt;2080,'17. FTE Safe Harbor 2 Step 2'!E267*24/2080,1),0)</f>
        <v>0</v>
      </c>
      <c r="L267" s="526">
        <f>IF('1. General Input'!$D$36="X",IF('17. FTE Safe Harbor 2 Step 2'!E267*12&lt;2080,'17. FTE Safe Harbor 2 Step 2'!E267*12/2080,1),0)</f>
        <v>0</v>
      </c>
      <c r="M267" s="538">
        <f>IF('1. General Input'!$D$37="X",IF('17. FTE Safe Harbor 2 Step 2'!E267*365/$F$12&lt;2080,E267*365/$F$12/2080,1),0)</f>
        <v>0</v>
      </c>
      <c r="O267" s="526">
        <f t="shared" si="18"/>
        <v>0</v>
      </c>
      <c r="P267" s="526">
        <f t="shared" si="19"/>
        <v>0</v>
      </c>
      <c r="Q267" s="526">
        <f t="shared" si="20"/>
        <v>0</v>
      </c>
      <c r="R267" s="526">
        <f t="shared" si="21"/>
        <v>0</v>
      </c>
      <c r="S267" s="526">
        <f t="shared" si="22"/>
        <v>0</v>
      </c>
    </row>
    <row r="268" spans="1:19" x14ac:dyDescent="0.25">
      <c r="A268" s="297">
        <f t="shared" si="23"/>
        <v>254</v>
      </c>
      <c r="B268" s="501"/>
      <c r="C268" s="515"/>
      <c r="D268" s="297"/>
      <c r="E268" s="505"/>
      <c r="F268" s="417">
        <f>ROUND(IF('11. Type 1 Emp 2020 FTE'!$I$12=1,SUM(I268:M268),0),1)</f>
        <v>0</v>
      </c>
      <c r="G268" s="417">
        <f>ROUND(IF('11. Type 1 Emp 2020 FTE'!$I$12=2,SUM(O268:S268),0),1)</f>
        <v>0</v>
      </c>
      <c r="I268" s="526">
        <f>IF('1. General Input'!$D$33="X",IF('17. FTE Safe Harbor 2 Step 2'!E268&lt;40,'17. FTE Safe Harbor 2 Step 2'!E268/40,1),0)</f>
        <v>0</v>
      </c>
      <c r="J268" s="526">
        <f>IF('1. General Input'!$D$34="X",IF('17. FTE Safe Harbor 2 Step 2'!E268&lt;80,'17. FTE Safe Harbor 2 Step 2'!E268/80,1),0)</f>
        <v>0</v>
      </c>
      <c r="K268" s="526">
        <f>IF('1. General Input'!$D$35="X",IF('17. FTE Safe Harbor 2 Step 2'!E268*24&lt;2080,'17. FTE Safe Harbor 2 Step 2'!E268*24/2080,1),0)</f>
        <v>0</v>
      </c>
      <c r="L268" s="526">
        <f>IF('1. General Input'!$D$36="X",IF('17. FTE Safe Harbor 2 Step 2'!E268*12&lt;2080,'17. FTE Safe Harbor 2 Step 2'!E268*12/2080,1),0)</f>
        <v>0</v>
      </c>
      <c r="M268" s="538">
        <f>IF('1. General Input'!$D$37="X",IF('17. FTE Safe Harbor 2 Step 2'!E268*365/$F$12&lt;2080,E268*365/$F$12/2080,1),0)</f>
        <v>0</v>
      </c>
      <c r="O268" s="526">
        <f t="shared" si="18"/>
        <v>0</v>
      </c>
      <c r="P268" s="526">
        <f t="shared" si="19"/>
        <v>0</v>
      </c>
      <c r="Q268" s="526">
        <f t="shared" si="20"/>
        <v>0</v>
      </c>
      <c r="R268" s="526">
        <f t="shared" si="21"/>
        <v>0</v>
      </c>
      <c r="S268" s="526">
        <f t="shared" si="22"/>
        <v>0</v>
      </c>
    </row>
    <row r="269" spans="1:19" x14ac:dyDescent="0.25">
      <c r="A269" s="297">
        <f t="shared" si="23"/>
        <v>255</v>
      </c>
      <c r="B269" s="501"/>
      <c r="C269" s="515"/>
      <c r="D269" s="297"/>
      <c r="E269" s="505"/>
      <c r="F269" s="417">
        <f>ROUND(IF('11. Type 1 Emp 2020 FTE'!$I$12=1,SUM(I269:M269),0),1)</f>
        <v>0</v>
      </c>
      <c r="G269" s="417">
        <f>ROUND(IF('11. Type 1 Emp 2020 FTE'!$I$12=2,SUM(O269:S269),0),1)</f>
        <v>0</v>
      </c>
      <c r="I269" s="526">
        <f>IF('1. General Input'!$D$33="X",IF('17. FTE Safe Harbor 2 Step 2'!E269&lt;40,'17. FTE Safe Harbor 2 Step 2'!E269/40,1),0)</f>
        <v>0</v>
      </c>
      <c r="J269" s="526">
        <f>IF('1. General Input'!$D$34="X",IF('17. FTE Safe Harbor 2 Step 2'!E269&lt;80,'17. FTE Safe Harbor 2 Step 2'!E269/80,1),0)</f>
        <v>0</v>
      </c>
      <c r="K269" s="526">
        <f>IF('1. General Input'!$D$35="X",IF('17. FTE Safe Harbor 2 Step 2'!E269*24&lt;2080,'17. FTE Safe Harbor 2 Step 2'!E269*24/2080,1),0)</f>
        <v>0</v>
      </c>
      <c r="L269" s="526">
        <f>IF('1. General Input'!$D$36="X",IF('17. FTE Safe Harbor 2 Step 2'!E269*12&lt;2080,'17. FTE Safe Harbor 2 Step 2'!E269*12/2080,1),0)</f>
        <v>0</v>
      </c>
      <c r="M269" s="538">
        <f>IF('1. General Input'!$D$37="X",IF('17. FTE Safe Harbor 2 Step 2'!E269*365/$F$12&lt;2080,E269*365/$F$12/2080,1),0)</f>
        <v>0</v>
      </c>
      <c r="O269" s="526">
        <f t="shared" si="18"/>
        <v>0</v>
      </c>
      <c r="P269" s="526">
        <f t="shared" si="19"/>
        <v>0</v>
      </c>
      <c r="Q269" s="526">
        <f t="shared" si="20"/>
        <v>0</v>
      </c>
      <c r="R269" s="526">
        <f t="shared" si="21"/>
        <v>0</v>
      </c>
      <c r="S269" s="526">
        <f t="shared" si="22"/>
        <v>0</v>
      </c>
    </row>
    <row r="270" spans="1:19" x14ac:dyDescent="0.25">
      <c r="A270" s="297">
        <f t="shared" si="23"/>
        <v>256</v>
      </c>
      <c r="B270" s="501"/>
      <c r="C270" s="515"/>
      <c r="D270" s="297"/>
      <c r="E270" s="505"/>
      <c r="F270" s="417">
        <f>ROUND(IF('11. Type 1 Emp 2020 FTE'!$I$12=1,SUM(I270:M270),0),1)</f>
        <v>0</v>
      </c>
      <c r="G270" s="417">
        <f>ROUND(IF('11. Type 1 Emp 2020 FTE'!$I$12=2,SUM(O270:S270),0),1)</f>
        <v>0</v>
      </c>
      <c r="I270" s="526">
        <f>IF('1. General Input'!$D$33="X",IF('17. FTE Safe Harbor 2 Step 2'!E270&lt;40,'17. FTE Safe Harbor 2 Step 2'!E270/40,1),0)</f>
        <v>0</v>
      </c>
      <c r="J270" s="526">
        <f>IF('1. General Input'!$D$34="X",IF('17. FTE Safe Harbor 2 Step 2'!E270&lt;80,'17. FTE Safe Harbor 2 Step 2'!E270/80,1),0)</f>
        <v>0</v>
      </c>
      <c r="K270" s="526">
        <f>IF('1. General Input'!$D$35="X",IF('17. FTE Safe Harbor 2 Step 2'!E270*24&lt;2080,'17. FTE Safe Harbor 2 Step 2'!E270*24/2080,1),0)</f>
        <v>0</v>
      </c>
      <c r="L270" s="526">
        <f>IF('1. General Input'!$D$36="X",IF('17. FTE Safe Harbor 2 Step 2'!E270*12&lt;2080,'17. FTE Safe Harbor 2 Step 2'!E270*12/2080,1),0)</f>
        <v>0</v>
      </c>
      <c r="M270" s="538">
        <f>IF('1. General Input'!$D$37="X",IF('17. FTE Safe Harbor 2 Step 2'!E270*365/$F$12&lt;2080,E270*365/$F$12/2080,1),0)</f>
        <v>0</v>
      </c>
      <c r="O270" s="526">
        <f t="shared" si="18"/>
        <v>0</v>
      </c>
      <c r="P270" s="526">
        <f t="shared" si="19"/>
        <v>0</v>
      </c>
      <c r="Q270" s="526">
        <f t="shared" si="20"/>
        <v>0</v>
      </c>
      <c r="R270" s="526">
        <f t="shared" si="21"/>
        <v>0</v>
      </c>
      <c r="S270" s="526">
        <f t="shared" si="22"/>
        <v>0</v>
      </c>
    </row>
    <row r="271" spans="1:19" x14ac:dyDescent="0.25">
      <c r="A271" s="297">
        <f t="shared" si="23"/>
        <v>257</v>
      </c>
      <c r="B271" s="501"/>
      <c r="C271" s="515"/>
      <c r="D271" s="297"/>
      <c r="E271" s="505"/>
      <c r="F271" s="417">
        <f>ROUND(IF('11. Type 1 Emp 2020 FTE'!$I$12=1,SUM(I271:M271),0),1)</f>
        <v>0</v>
      </c>
      <c r="G271" s="417">
        <f>ROUND(IF('11. Type 1 Emp 2020 FTE'!$I$12=2,SUM(O271:S271),0),1)</f>
        <v>0</v>
      </c>
      <c r="I271" s="526">
        <f>IF('1. General Input'!$D$33="X",IF('17. FTE Safe Harbor 2 Step 2'!E271&lt;40,'17. FTE Safe Harbor 2 Step 2'!E271/40,1),0)</f>
        <v>0</v>
      </c>
      <c r="J271" s="526">
        <f>IF('1. General Input'!$D$34="X",IF('17. FTE Safe Harbor 2 Step 2'!E271&lt;80,'17. FTE Safe Harbor 2 Step 2'!E271/80,1),0)</f>
        <v>0</v>
      </c>
      <c r="K271" s="526">
        <f>IF('1. General Input'!$D$35="X",IF('17. FTE Safe Harbor 2 Step 2'!E271*24&lt;2080,'17. FTE Safe Harbor 2 Step 2'!E271*24/2080,1),0)</f>
        <v>0</v>
      </c>
      <c r="L271" s="526">
        <f>IF('1. General Input'!$D$36="X",IF('17. FTE Safe Harbor 2 Step 2'!E271*12&lt;2080,'17. FTE Safe Harbor 2 Step 2'!E271*12/2080,1),0)</f>
        <v>0</v>
      </c>
      <c r="M271" s="538">
        <f>IF('1. General Input'!$D$37="X",IF('17. FTE Safe Harbor 2 Step 2'!E271*365/$F$12&lt;2080,E271*365/$F$12/2080,1),0)</f>
        <v>0</v>
      </c>
      <c r="O271" s="526">
        <f t="shared" si="18"/>
        <v>0</v>
      </c>
      <c r="P271" s="526">
        <f t="shared" si="19"/>
        <v>0</v>
      </c>
      <c r="Q271" s="526">
        <f t="shared" si="20"/>
        <v>0</v>
      </c>
      <c r="R271" s="526">
        <f t="shared" si="21"/>
        <v>0</v>
      </c>
      <c r="S271" s="526">
        <f t="shared" si="22"/>
        <v>0</v>
      </c>
    </row>
    <row r="272" spans="1:19" x14ac:dyDescent="0.25">
      <c r="A272" s="297">
        <f t="shared" si="23"/>
        <v>258</v>
      </c>
      <c r="B272" s="501"/>
      <c r="C272" s="515"/>
      <c r="D272" s="297"/>
      <c r="E272" s="505"/>
      <c r="F272" s="417">
        <f>ROUND(IF('11. Type 1 Emp 2020 FTE'!$I$12=1,SUM(I272:M272),0),1)</f>
        <v>0</v>
      </c>
      <c r="G272" s="417">
        <f>ROUND(IF('11. Type 1 Emp 2020 FTE'!$I$12=2,SUM(O272:S272),0),1)</f>
        <v>0</v>
      </c>
      <c r="I272" s="526">
        <f>IF('1. General Input'!$D$33="X",IF('17. FTE Safe Harbor 2 Step 2'!E272&lt;40,'17. FTE Safe Harbor 2 Step 2'!E272/40,1),0)</f>
        <v>0</v>
      </c>
      <c r="J272" s="526">
        <f>IF('1. General Input'!$D$34="X",IF('17. FTE Safe Harbor 2 Step 2'!E272&lt;80,'17. FTE Safe Harbor 2 Step 2'!E272/80,1),0)</f>
        <v>0</v>
      </c>
      <c r="K272" s="526">
        <f>IF('1. General Input'!$D$35="X",IF('17. FTE Safe Harbor 2 Step 2'!E272*24&lt;2080,'17. FTE Safe Harbor 2 Step 2'!E272*24/2080,1),0)</f>
        <v>0</v>
      </c>
      <c r="L272" s="526">
        <f>IF('1. General Input'!$D$36="X",IF('17. FTE Safe Harbor 2 Step 2'!E272*12&lt;2080,'17. FTE Safe Harbor 2 Step 2'!E272*12/2080,1),0)</f>
        <v>0</v>
      </c>
      <c r="M272" s="538">
        <f>IF('1. General Input'!$D$37="X",IF('17. FTE Safe Harbor 2 Step 2'!E272*365/$F$12&lt;2080,E272*365/$F$12/2080,1),0)</f>
        <v>0</v>
      </c>
      <c r="O272" s="526">
        <f t="shared" ref="O272:O335" si="24">IF(I272=0,0,IF(I272=1,1,0.5))</f>
        <v>0</v>
      </c>
      <c r="P272" s="526">
        <f t="shared" ref="P272:P335" si="25">IF(J272=0,0,IF(J272=1,1,0.5))</f>
        <v>0</v>
      </c>
      <c r="Q272" s="526">
        <f t="shared" ref="Q272:Q335" si="26">IF(K272=0,0,IF(K272=1,1,0.5))</f>
        <v>0</v>
      </c>
      <c r="R272" s="526">
        <f t="shared" ref="R272:R335" si="27">IF(L272=0,0,IF(L272=1,1,0.5))</f>
        <v>0</v>
      </c>
      <c r="S272" s="526">
        <f t="shared" ref="S272:S335" si="28">IF(M272=0,0,IF(M272=1,1,0.5))</f>
        <v>0</v>
      </c>
    </row>
    <row r="273" spans="1:19" x14ac:dyDescent="0.25">
      <c r="A273" s="297">
        <f t="shared" ref="A273:A336" si="29">+A272+1</f>
        <v>259</v>
      </c>
      <c r="B273" s="501"/>
      <c r="C273" s="515"/>
      <c r="D273" s="297"/>
      <c r="E273" s="505"/>
      <c r="F273" s="417">
        <f>ROUND(IF('11. Type 1 Emp 2020 FTE'!$I$12=1,SUM(I273:M273),0),1)</f>
        <v>0</v>
      </c>
      <c r="G273" s="417">
        <f>ROUND(IF('11. Type 1 Emp 2020 FTE'!$I$12=2,SUM(O273:S273),0),1)</f>
        <v>0</v>
      </c>
      <c r="I273" s="526">
        <f>IF('1. General Input'!$D$33="X",IF('17. FTE Safe Harbor 2 Step 2'!E273&lt;40,'17. FTE Safe Harbor 2 Step 2'!E273/40,1),0)</f>
        <v>0</v>
      </c>
      <c r="J273" s="526">
        <f>IF('1. General Input'!$D$34="X",IF('17. FTE Safe Harbor 2 Step 2'!E273&lt;80,'17. FTE Safe Harbor 2 Step 2'!E273/80,1),0)</f>
        <v>0</v>
      </c>
      <c r="K273" s="526">
        <f>IF('1. General Input'!$D$35="X",IF('17. FTE Safe Harbor 2 Step 2'!E273*24&lt;2080,'17. FTE Safe Harbor 2 Step 2'!E273*24/2080,1),0)</f>
        <v>0</v>
      </c>
      <c r="L273" s="526">
        <f>IF('1. General Input'!$D$36="X",IF('17. FTE Safe Harbor 2 Step 2'!E273*12&lt;2080,'17. FTE Safe Harbor 2 Step 2'!E273*12/2080,1),0)</f>
        <v>0</v>
      </c>
      <c r="M273" s="538">
        <f>IF('1. General Input'!$D$37="X",IF('17. FTE Safe Harbor 2 Step 2'!E273*365/$F$12&lt;2080,E273*365/$F$12/2080,1),0)</f>
        <v>0</v>
      </c>
      <c r="O273" s="526">
        <f t="shared" si="24"/>
        <v>0</v>
      </c>
      <c r="P273" s="526">
        <f t="shared" si="25"/>
        <v>0</v>
      </c>
      <c r="Q273" s="526">
        <f t="shared" si="26"/>
        <v>0</v>
      </c>
      <c r="R273" s="526">
        <f t="shared" si="27"/>
        <v>0</v>
      </c>
      <c r="S273" s="526">
        <f t="shared" si="28"/>
        <v>0</v>
      </c>
    </row>
    <row r="274" spans="1:19" x14ac:dyDescent="0.25">
      <c r="A274" s="297">
        <f t="shared" si="29"/>
        <v>260</v>
      </c>
      <c r="B274" s="501"/>
      <c r="C274" s="515"/>
      <c r="D274" s="297"/>
      <c r="E274" s="505"/>
      <c r="F274" s="417">
        <f>ROUND(IF('11. Type 1 Emp 2020 FTE'!$I$12=1,SUM(I274:M274),0),1)</f>
        <v>0</v>
      </c>
      <c r="G274" s="417">
        <f>ROUND(IF('11. Type 1 Emp 2020 FTE'!$I$12=2,SUM(O274:S274),0),1)</f>
        <v>0</v>
      </c>
      <c r="I274" s="526">
        <f>IF('1. General Input'!$D$33="X",IF('17. FTE Safe Harbor 2 Step 2'!E274&lt;40,'17. FTE Safe Harbor 2 Step 2'!E274/40,1),0)</f>
        <v>0</v>
      </c>
      <c r="J274" s="526">
        <f>IF('1. General Input'!$D$34="X",IF('17. FTE Safe Harbor 2 Step 2'!E274&lt;80,'17. FTE Safe Harbor 2 Step 2'!E274/80,1),0)</f>
        <v>0</v>
      </c>
      <c r="K274" s="526">
        <f>IF('1. General Input'!$D$35="X",IF('17. FTE Safe Harbor 2 Step 2'!E274*24&lt;2080,'17. FTE Safe Harbor 2 Step 2'!E274*24/2080,1),0)</f>
        <v>0</v>
      </c>
      <c r="L274" s="526">
        <f>IF('1. General Input'!$D$36="X",IF('17. FTE Safe Harbor 2 Step 2'!E274*12&lt;2080,'17. FTE Safe Harbor 2 Step 2'!E274*12/2080,1),0)</f>
        <v>0</v>
      </c>
      <c r="M274" s="538">
        <f>IF('1. General Input'!$D$37="X",IF('17. FTE Safe Harbor 2 Step 2'!E274*365/$F$12&lt;2080,E274*365/$F$12/2080,1),0)</f>
        <v>0</v>
      </c>
      <c r="O274" s="526">
        <f t="shared" si="24"/>
        <v>0</v>
      </c>
      <c r="P274" s="526">
        <f t="shared" si="25"/>
        <v>0</v>
      </c>
      <c r="Q274" s="526">
        <f t="shared" si="26"/>
        <v>0</v>
      </c>
      <c r="R274" s="526">
        <f t="shared" si="27"/>
        <v>0</v>
      </c>
      <c r="S274" s="526">
        <f t="shared" si="28"/>
        <v>0</v>
      </c>
    </row>
    <row r="275" spans="1:19" x14ac:dyDescent="0.25">
      <c r="A275" s="297">
        <f t="shared" si="29"/>
        <v>261</v>
      </c>
      <c r="B275" s="501"/>
      <c r="C275" s="515"/>
      <c r="D275" s="297"/>
      <c r="E275" s="505"/>
      <c r="F275" s="417">
        <f>ROUND(IF('11. Type 1 Emp 2020 FTE'!$I$12=1,SUM(I275:M275),0),1)</f>
        <v>0</v>
      </c>
      <c r="G275" s="417">
        <f>ROUND(IF('11. Type 1 Emp 2020 FTE'!$I$12=2,SUM(O275:S275),0),1)</f>
        <v>0</v>
      </c>
      <c r="I275" s="526">
        <f>IF('1. General Input'!$D$33="X",IF('17. FTE Safe Harbor 2 Step 2'!E275&lt;40,'17. FTE Safe Harbor 2 Step 2'!E275/40,1),0)</f>
        <v>0</v>
      </c>
      <c r="J275" s="526">
        <f>IF('1. General Input'!$D$34="X",IF('17. FTE Safe Harbor 2 Step 2'!E275&lt;80,'17. FTE Safe Harbor 2 Step 2'!E275/80,1),0)</f>
        <v>0</v>
      </c>
      <c r="K275" s="526">
        <f>IF('1. General Input'!$D$35="X",IF('17. FTE Safe Harbor 2 Step 2'!E275*24&lt;2080,'17. FTE Safe Harbor 2 Step 2'!E275*24/2080,1),0)</f>
        <v>0</v>
      </c>
      <c r="L275" s="526">
        <f>IF('1. General Input'!$D$36="X",IF('17. FTE Safe Harbor 2 Step 2'!E275*12&lt;2080,'17. FTE Safe Harbor 2 Step 2'!E275*12/2080,1),0)</f>
        <v>0</v>
      </c>
      <c r="M275" s="538">
        <f>IF('1. General Input'!$D$37="X",IF('17. FTE Safe Harbor 2 Step 2'!E275*365/$F$12&lt;2080,E275*365/$F$12/2080,1),0)</f>
        <v>0</v>
      </c>
      <c r="O275" s="526">
        <f t="shared" si="24"/>
        <v>0</v>
      </c>
      <c r="P275" s="526">
        <f t="shared" si="25"/>
        <v>0</v>
      </c>
      <c r="Q275" s="526">
        <f t="shared" si="26"/>
        <v>0</v>
      </c>
      <c r="R275" s="526">
        <f t="shared" si="27"/>
        <v>0</v>
      </c>
      <c r="S275" s="526">
        <f t="shared" si="28"/>
        <v>0</v>
      </c>
    </row>
    <row r="276" spans="1:19" x14ac:dyDescent="0.25">
      <c r="A276" s="297">
        <f t="shared" si="29"/>
        <v>262</v>
      </c>
      <c r="B276" s="501"/>
      <c r="C276" s="515"/>
      <c r="D276" s="297"/>
      <c r="E276" s="505"/>
      <c r="F276" s="417">
        <f>ROUND(IF('11. Type 1 Emp 2020 FTE'!$I$12=1,SUM(I276:M276),0),1)</f>
        <v>0</v>
      </c>
      <c r="G276" s="417">
        <f>ROUND(IF('11. Type 1 Emp 2020 FTE'!$I$12=2,SUM(O276:S276),0),1)</f>
        <v>0</v>
      </c>
      <c r="I276" s="526">
        <f>IF('1. General Input'!$D$33="X",IF('17. FTE Safe Harbor 2 Step 2'!E276&lt;40,'17. FTE Safe Harbor 2 Step 2'!E276/40,1),0)</f>
        <v>0</v>
      </c>
      <c r="J276" s="526">
        <f>IF('1. General Input'!$D$34="X",IF('17. FTE Safe Harbor 2 Step 2'!E276&lt;80,'17. FTE Safe Harbor 2 Step 2'!E276/80,1),0)</f>
        <v>0</v>
      </c>
      <c r="K276" s="526">
        <f>IF('1. General Input'!$D$35="X",IF('17. FTE Safe Harbor 2 Step 2'!E276*24&lt;2080,'17. FTE Safe Harbor 2 Step 2'!E276*24/2080,1),0)</f>
        <v>0</v>
      </c>
      <c r="L276" s="526">
        <f>IF('1. General Input'!$D$36="X",IF('17. FTE Safe Harbor 2 Step 2'!E276*12&lt;2080,'17. FTE Safe Harbor 2 Step 2'!E276*12/2080,1),0)</f>
        <v>0</v>
      </c>
      <c r="M276" s="538">
        <f>IF('1. General Input'!$D$37="X",IF('17. FTE Safe Harbor 2 Step 2'!E276*365/$F$12&lt;2080,E276*365/$F$12/2080,1),0)</f>
        <v>0</v>
      </c>
      <c r="O276" s="526">
        <f t="shared" si="24"/>
        <v>0</v>
      </c>
      <c r="P276" s="526">
        <f t="shared" si="25"/>
        <v>0</v>
      </c>
      <c r="Q276" s="526">
        <f t="shared" si="26"/>
        <v>0</v>
      </c>
      <c r="R276" s="526">
        <f t="shared" si="27"/>
        <v>0</v>
      </c>
      <c r="S276" s="526">
        <f t="shared" si="28"/>
        <v>0</v>
      </c>
    </row>
    <row r="277" spans="1:19" x14ac:dyDescent="0.25">
      <c r="A277" s="297">
        <f t="shared" si="29"/>
        <v>263</v>
      </c>
      <c r="B277" s="501"/>
      <c r="C277" s="515"/>
      <c r="D277" s="297"/>
      <c r="E277" s="505"/>
      <c r="F277" s="417">
        <f>ROUND(IF('11. Type 1 Emp 2020 FTE'!$I$12=1,SUM(I277:M277),0),1)</f>
        <v>0</v>
      </c>
      <c r="G277" s="417">
        <f>ROUND(IF('11. Type 1 Emp 2020 FTE'!$I$12=2,SUM(O277:S277),0),1)</f>
        <v>0</v>
      </c>
      <c r="I277" s="526">
        <f>IF('1. General Input'!$D$33="X",IF('17. FTE Safe Harbor 2 Step 2'!E277&lt;40,'17. FTE Safe Harbor 2 Step 2'!E277/40,1),0)</f>
        <v>0</v>
      </c>
      <c r="J277" s="526">
        <f>IF('1. General Input'!$D$34="X",IF('17. FTE Safe Harbor 2 Step 2'!E277&lt;80,'17. FTE Safe Harbor 2 Step 2'!E277/80,1),0)</f>
        <v>0</v>
      </c>
      <c r="K277" s="526">
        <f>IF('1. General Input'!$D$35="X",IF('17. FTE Safe Harbor 2 Step 2'!E277*24&lt;2080,'17. FTE Safe Harbor 2 Step 2'!E277*24/2080,1),0)</f>
        <v>0</v>
      </c>
      <c r="L277" s="526">
        <f>IF('1. General Input'!$D$36="X",IF('17. FTE Safe Harbor 2 Step 2'!E277*12&lt;2080,'17. FTE Safe Harbor 2 Step 2'!E277*12/2080,1),0)</f>
        <v>0</v>
      </c>
      <c r="M277" s="538">
        <f>IF('1. General Input'!$D$37="X",IF('17. FTE Safe Harbor 2 Step 2'!E277*365/$F$12&lt;2080,E277*365/$F$12/2080,1),0)</f>
        <v>0</v>
      </c>
      <c r="O277" s="526">
        <f t="shared" si="24"/>
        <v>0</v>
      </c>
      <c r="P277" s="526">
        <f t="shared" si="25"/>
        <v>0</v>
      </c>
      <c r="Q277" s="526">
        <f t="shared" si="26"/>
        <v>0</v>
      </c>
      <c r="R277" s="526">
        <f t="shared" si="27"/>
        <v>0</v>
      </c>
      <c r="S277" s="526">
        <f t="shared" si="28"/>
        <v>0</v>
      </c>
    </row>
    <row r="278" spans="1:19" x14ac:dyDescent="0.25">
      <c r="A278" s="297">
        <f t="shared" si="29"/>
        <v>264</v>
      </c>
      <c r="B278" s="501"/>
      <c r="C278" s="515"/>
      <c r="D278" s="297"/>
      <c r="E278" s="505"/>
      <c r="F278" s="417">
        <f>ROUND(IF('11. Type 1 Emp 2020 FTE'!$I$12=1,SUM(I278:M278),0),1)</f>
        <v>0</v>
      </c>
      <c r="G278" s="417">
        <f>ROUND(IF('11. Type 1 Emp 2020 FTE'!$I$12=2,SUM(O278:S278),0),1)</f>
        <v>0</v>
      </c>
      <c r="I278" s="526">
        <f>IF('1. General Input'!$D$33="X",IF('17. FTE Safe Harbor 2 Step 2'!E278&lt;40,'17. FTE Safe Harbor 2 Step 2'!E278/40,1),0)</f>
        <v>0</v>
      </c>
      <c r="J278" s="526">
        <f>IF('1. General Input'!$D$34="X",IF('17. FTE Safe Harbor 2 Step 2'!E278&lt;80,'17. FTE Safe Harbor 2 Step 2'!E278/80,1),0)</f>
        <v>0</v>
      </c>
      <c r="K278" s="526">
        <f>IF('1. General Input'!$D$35="X",IF('17. FTE Safe Harbor 2 Step 2'!E278*24&lt;2080,'17. FTE Safe Harbor 2 Step 2'!E278*24/2080,1),0)</f>
        <v>0</v>
      </c>
      <c r="L278" s="526">
        <f>IF('1. General Input'!$D$36="X",IF('17. FTE Safe Harbor 2 Step 2'!E278*12&lt;2080,'17. FTE Safe Harbor 2 Step 2'!E278*12/2080,1),0)</f>
        <v>0</v>
      </c>
      <c r="M278" s="538">
        <f>IF('1. General Input'!$D$37="X",IF('17. FTE Safe Harbor 2 Step 2'!E278*365/$F$12&lt;2080,E278*365/$F$12/2080,1),0)</f>
        <v>0</v>
      </c>
      <c r="O278" s="526">
        <f t="shared" si="24"/>
        <v>0</v>
      </c>
      <c r="P278" s="526">
        <f t="shared" si="25"/>
        <v>0</v>
      </c>
      <c r="Q278" s="526">
        <f t="shared" si="26"/>
        <v>0</v>
      </c>
      <c r="R278" s="526">
        <f t="shared" si="27"/>
        <v>0</v>
      </c>
      <c r="S278" s="526">
        <f t="shared" si="28"/>
        <v>0</v>
      </c>
    </row>
    <row r="279" spans="1:19" x14ac:dyDescent="0.25">
      <c r="A279" s="297">
        <f t="shared" si="29"/>
        <v>265</v>
      </c>
      <c r="B279" s="501"/>
      <c r="C279" s="515"/>
      <c r="D279" s="297"/>
      <c r="E279" s="505"/>
      <c r="F279" s="417">
        <f>ROUND(IF('11. Type 1 Emp 2020 FTE'!$I$12=1,SUM(I279:M279),0),1)</f>
        <v>0</v>
      </c>
      <c r="G279" s="417">
        <f>ROUND(IF('11. Type 1 Emp 2020 FTE'!$I$12=2,SUM(O279:S279),0),1)</f>
        <v>0</v>
      </c>
      <c r="I279" s="526">
        <f>IF('1. General Input'!$D$33="X",IF('17. FTE Safe Harbor 2 Step 2'!E279&lt;40,'17. FTE Safe Harbor 2 Step 2'!E279/40,1),0)</f>
        <v>0</v>
      </c>
      <c r="J279" s="526">
        <f>IF('1. General Input'!$D$34="X",IF('17. FTE Safe Harbor 2 Step 2'!E279&lt;80,'17. FTE Safe Harbor 2 Step 2'!E279/80,1),0)</f>
        <v>0</v>
      </c>
      <c r="K279" s="526">
        <f>IF('1. General Input'!$D$35="X",IF('17. FTE Safe Harbor 2 Step 2'!E279*24&lt;2080,'17. FTE Safe Harbor 2 Step 2'!E279*24/2080,1),0)</f>
        <v>0</v>
      </c>
      <c r="L279" s="526">
        <f>IF('1. General Input'!$D$36="X",IF('17. FTE Safe Harbor 2 Step 2'!E279*12&lt;2080,'17. FTE Safe Harbor 2 Step 2'!E279*12/2080,1),0)</f>
        <v>0</v>
      </c>
      <c r="M279" s="538">
        <f>IF('1. General Input'!$D$37="X",IF('17. FTE Safe Harbor 2 Step 2'!E279*365/$F$12&lt;2080,E279*365/$F$12/2080,1),0)</f>
        <v>0</v>
      </c>
      <c r="O279" s="526">
        <f t="shared" si="24"/>
        <v>0</v>
      </c>
      <c r="P279" s="526">
        <f t="shared" si="25"/>
        <v>0</v>
      </c>
      <c r="Q279" s="526">
        <f t="shared" si="26"/>
        <v>0</v>
      </c>
      <c r="R279" s="526">
        <f t="shared" si="27"/>
        <v>0</v>
      </c>
      <c r="S279" s="526">
        <f t="shared" si="28"/>
        <v>0</v>
      </c>
    </row>
    <row r="280" spans="1:19" x14ac:dyDescent="0.25">
      <c r="A280" s="297">
        <f t="shared" si="29"/>
        <v>266</v>
      </c>
      <c r="B280" s="501"/>
      <c r="C280" s="515"/>
      <c r="D280" s="297"/>
      <c r="E280" s="505"/>
      <c r="F280" s="417">
        <f>ROUND(IF('11. Type 1 Emp 2020 FTE'!$I$12=1,SUM(I280:M280),0),1)</f>
        <v>0</v>
      </c>
      <c r="G280" s="417">
        <f>ROUND(IF('11. Type 1 Emp 2020 FTE'!$I$12=2,SUM(O280:S280),0),1)</f>
        <v>0</v>
      </c>
      <c r="I280" s="526">
        <f>IF('1. General Input'!$D$33="X",IF('17. FTE Safe Harbor 2 Step 2'!E280&lt;40,'17. FTE Safe Harbor 2 Step 2'!E280/40,1),0)</f>
        <v>0</v>
      </c>
      <c r="J280" s="526">
        <f>IF('1. General Input'!$D$34="X",IF('17. FTE Safe Harbor 2 Step 2'!E280&lt;80,'17. FTE Safe Harbor 2 Step 2'!E280/80,1),0)</f>
        <v>0</v>
      </c>
      <c r="K280" s="526">
        <f>IF('1. General Input'!$D$35="X",IF('17. FTE Safe Harbor 2 Step 2'!E280*24&lt;2080,'17. FTE Safe Harbor 2 Step 2'!E280*24/2080,1),0)</f>
        <v>0</v>
      </c>
      <c r="L280" s="526">
        <f>IF('1. General Input'!$D$36="X",IF('17. FTE Safe Harbor 2 Step 2'!E280*12&lt;2080,'17. FTE Safe Harbor 2 Step 2'!E280*12/2080,1),0)</f>
        <v>0</v>
      </c>
      <c r="M280" s="538">
        <f>IF('1. General Input'!$D$37="X",IF('17. FTE Safe Harbor 2 Step 2'!E280*365/$F$12&lt;2080,E280*365/$F$12/2080,1),0)</f>
        <v>0</v>
      </c>
      <c r="O280" s="526">
        <f t="shared" si="24"/>
        <v>0</v>
      </c>
      <c r="P280" s="526">
        <f t="shared" si="25"/>
        <v>0</v>
      </c>
      <c r="Q280" s="526">
        <f t="shared" si="26"/>
        <v>0</v>
      </c>
      <c r="R280" s="526">
        <f t="shared" si="27"/>
        <v>0</v>
      </c>
      <c r="S280" s="526">
        <f t="shared" si="28"/>
        <v>0</v>
      </c>
    </row>
    <row r="281" spans="1:19" x14ac:dyDescent="0.25">
      <c r="A281" s="297">
        <f t="shared" si="29"/>
        <v>267</v>
      </c>
      <c r="B281" s="501"/>
      <c r="C281" s="515"/>
      <c r="D281" s="297"/>
      <c r="E281" s="505"/>
      <c r="F281" s="417">
        <f>ROUND(IF('11. Type 1 Emp 2020 FTE'!$I$12=1,SUM(I281:M281),0),1)</f>
        <v>0</v>
      </c>
      <c r="G281" s="417">
        <f>ROUND(IF('11. Type 1 Emp 2020 FTE'!$I$12=2,SUM(O281:S281),0),1)</f>
        <v>0</v>
      </c>
      <c r="I281" s="526">
        <f>IF('1. General Input'!$D$33="X",IF('17. FTE Safe Harbor 2 Step 2'!E281&lt;40,'17. FTE Safe Harbor 2 Step 2'!E281/40,1),0)</f>
        <v>0</v>
      </c>
      <c r="J281" s="526">
        <f>IF('1. General Input'!$D$34="X",IF('17. FTE Safe Harbor 2 Step 2'!E281&lt;80,'17. FTE Safe Harbor 2 Step 2'!E281/80,1),0)</f>
        <v>0</v>
      </c>
      <c r="K281" s="526">
        <f>IF('1. General Input'!$D$35="X",IF('17. FTE Safe Harbor 2 Step 2'!E281*24&lt;2080,'17. FTE Safe Harbor 2 Step 2'!E281*24/2080,1),0)</f>
        <v>0</v>
      </c>
      <c r="L281" s="526">
        <f>IF('1. General Input'!$D$36="X",IF('17. FTE Safe Harbor 2 Step 2'!E281*12&lt;2080,'17. FTE Safe Harbor 2 Step 2'!E281*12/2080,1),0)</f>
        <v>0</v>
      </c>
      <c r="M281" s="538">
        <f>IF('1. General Input'!$D$37="X",IF('17. FTE Safe Harbor 2 Step 2'!E281*365/$F$12&lt;2080,E281*365/$F$12/2080,1),0)</f>
        <v>0</v>
      </c>
      <c r="O281" s="526">
        <f t="shared" si="24"/>
        <v>0</v>
      </c>
      <c r="P281" s="526">
        <f t="shared" si="25"/>
        <v>0</v>
      </c>
      <c r="Q281" s="526">
        <f t="shared" si="26"/>
        <v>0</v>
      </c>
      <c r="R281" s="526">
        <f t="shared" si="27"/>
        <v>0</v>
      </c>
      <c r="S281" s="526">
        <f t="shared" si="28"/>
        <v>0</v>
      </c>
    </row>
    <row r="282" spans="1:19" x14ac:dyDescent="0.25">
      <c r="A282" s="297">
        <f t="shared" si="29"/>
        <v>268</v>
      </c>
      <c r="B282" s="501"/>
      <c r="C282" s="515"/>
      <c r="D282" s="297"/>
      <c r="E282" s="505"/>
      <c r="F282" s="417">
        <f>ROUND(IF('11. Type 1 Emp 2020 FTE'!$I$12=1,SUM(I282:M282),0),1)</f>
        <v>0</v>
      </c>
      <c r="G282" s="417">
        <f>ROUND(IF('11. Type 1 Emp 2020 FTE'!$I$12=2,SUM(O282:S282),0),1)</f>
        <v>0</v>
      </c>
      <c r="I282" s="526">
        <f>IF('1. General Input'!$D$33="X",IF('17. FTE Safe Harbor 2 Step 2'!E282&lt;40,'17. FTE Safe Harbor 2 Step 2'!E282/40,1),0)</f>
        <v>0</v>
      </c>
      <c r="J282" s="526">
        <f>IF('1. General Input'!$D$34="X",IF('17. FTE Safe Harbor 2 Step 2'!E282&lt;80,'17. FTE Safe Harbor 2 Step 2'!E282/80,1),0)</f>
        <v>0</v>
      </c>
      <c r="K282" s="526">
        <f>IF('1. General Input'!$D$35="X",IF('17. FTE Safe Harbor 2 Step 2'!E282*24&lt;2080,'17. FTE Safe Harbor 2 Step 2'!E282*24/2080,1),0)</f>
        <v>0</v>
      </c>
      <c r="L282" s="526">
        <f>IF('1. General Input'!$D$36="X",IF('17. FTE Safe Harbor 2 Step 2'!E282*12&lt;2080,'17. FTE Safe Harbor 2 Step 2'!E282*12/2080,1),0)</f>
        <v>0</v>
      </c>
      <c r="M282" s="538">
        <f>IF('1. General Input'!$D$37="X",IF('17. FTE Safe Harbor 2 Step 2'!E282*365/$F$12&lt;2080,E282*365/$F$12/2080,1),0)</f>
        <v>0</v>
      </c>
      <c r="O282" s="526">
        <f t="shared" si="24"/>
        <v>0</v>
      </c>
      <c r="P282" s="526">
        <f t="shared" si="25"/>
        <v>0</v>
      </c>
      <c r="Q282" s="526">
        <f t="shared" si="26"/>
        <v>0</v>
      </c>
      <c r="R282" s="526">
        <f t="shared" si="27"/>
        <v>0</v>
      </c>
      <c r="S282" s="526">
        <f t="shared" si="28"/>
        <v>0</v>
      </c>
    </row>
    <row r="283" spans="1:19" x14ac:dyDescent="0.25">
      <c r="A283" s="297">
        <f t="shared" si="29"/>
        <v>269</v>
      </c>
      <c r="B283" s="501"/>
      <c r="C283" s="515"/>
      <c r="D283" s="297"/>
      <c r="E283" s="505"/>
      <c r="F283" s="417">
        <f>ROUND(IF('11. Type 1 Emp 2020 FTE'!$I$12=1,SUM(I283:M283),0),1)</f>
        <v>0</v>
      </c>
      <c r="G283" s="417">
        <f>ROUND(IF('11. Type 1 Emp 2020 FTE'!$I$12=2,SUM(O283:S283),0),1)</f>
        <v>0</v>
      </c>
      <c r="I283" s="526">
        <f>IF('1. General Input'!$D$33="X",IF('17. FTE Safe Harbor 2 Step 2'!E283&lt;40,'17. FTE Safe Harbor 2 Step 2'!E283/40,1),0)</f>
        <v>0</v>
      </c>
      <c r="J283" s="526">
        <f>IF('1. General Input'!$D$34="X",IF('17. FTE Safe Harbor 2 Step 2'!E283&lt;80,'17. FTE Safe Harbor 2 Step 2'!E283/80,1),0)</f>
        <v>0</v>
      </c>
      <c r="K283" s="526">
        <f>IF('1. General Input'!$D$35="X",IF('17. FTE Safe Harbor 2 Step 2'!E283*24&lt;2080,'17. FTE Safe Harbor 2 Step 2'!E283*24/2080,1),0)</f>
        <v>0</v>
      </c>
      <c r="L283" s="526">
        <f>IF('1. General Input'!$D$36="X",IF('17. FTE Safe Harbor 2 Step 2'!E283*12&lt;2080,'17. FTE Safe Harbor 2 Step 2'!E283*12/2080,1),0)</f>
        <v>0</v>
      </c>
      <c r="M283" s="538">
        <f>IF('1. General Input'!$D$37="X",IF('17. FTE Safe Harbor 2 Step 2'!E283*365/$F$12&lt;2080,E283*365/$F$12/2080,1),0)</f>
        <v>0</v>
      </c>
      <c r="O283" s="526">
        <f t="shared" si="24"/>
        <v>0</v>
      </c>
      <c r="P283" s="526">
        <f t="shared" si="25"/>
        <v>0</v>
      </c>
      <c r="Q283" s="526">
        <f t="shared" si="26"/>
        <v>0</v>
      </c>
      <c r="R283" s="526">
        <f t="shared" si="27"/>
        <v>0</v>
      </c>
      <c r="S283" s="526">
        <f t="shared" si="28"/>
        <v>0</v>
      </c>
    </row>
    <row r="284" spans="1:19" x14ac:dyDescent="0.25">
      <c r="A284" s="297">
        <f t="shared" si="29"/>
        <v>270</v>
      </c>
      <c r="B284" s="501"/>
      <c r="C284" s="515"/>
      <c r="D284" s="297"/>
      <c r="E284" s="505"/>
      <c r="F284" s="417">
        <f>ROUND(IF('11. Type 1 Emp 2020 FTE'!$I$12=1,SUM(I284:M284),0),1)</f>
        <v>0</v>
      </c>
      <c r="G284" s="417">
        <f>ROUND(IF('11. Type 1 Emp 2020 FTE'!$I$12=2,SUM(O284:S284),0),1)</f>
        <v>0</v>
      </c>
      <c r="I284" s="526">
        <f>IF('1. General Input'!$D$33="X",IF('17. FTE Safe Harbor 2 Step 2'!E284&lt;40,'17. FTE Safe Harbor 2 Step 2'!E284/40,1),0)</f>
        <v>0</v>
      </c>
      <c r="J284" s="526">
        <f>IF('1. General Input'!$D$34="X",IF('17. FTE Safe Harbor 2 Step 2'!E284&lt;80,'17. FTE Safe Harbor 2 Step 2'!E284/80,1),0)</f>
        <v>0</v>
      </c>
      <c r="K284" s="526">
        <f>IF('1. General Input'!$D$35="X",IF('17. FTE Safe Harbor 2 Step 2'!E284*24&lt;2080,'17. FTE Safe Harbor 2 Step 2'!E284*24/2080,1),0)</f>
        <v>0</v>
      </c>
      <c r="L284" s="526">
        <f>IF('1. General Input'!$D$36="X",IF('17. FTE Safe Harbor 2 Step 2'!E284*12&lt;2080,'17. FTE Safe Harbor 2 Step 2'!E284*12/2080,1),0)</f>
        <v>0</v>
      </c>
      <c r="M284" s="538">
        <f>IF('1. General Input'!$D$37="X",IF('17. FTE Safe Harbor 2 Step 2'!E284*365/$F$12&lt;2080,E284*365/$F$12/2080,1),0)</f>
        <v>0</v>
      </c>
      <c r="O284" s="526">
        <f t="shared" si="24"/>
        <v>0</v>
      </c>
      <c r="P284" s="526">
        <f t="shared" si="25"/>
        <v>0</v>
      </c>
      <c r="Q284" s="526">
        <f t="shared" si="26"/>
        <v>0</v>
      </c>
      <c r="R284" s="526">
        <f t="shared" si="27"/>
        <v>0</v>
      </c>
      <c r="S284" s="526">
        <f t="shared" si="28"/>
        <v>0</v>
      </c>
    </row>
    <row r="285" spans="1:19" x14ac:dyDescent="0.25">
      <c r="A285" s="297">
        <f t="shared" si="29"/>
        <v>271</v>
      </c>
      <c r="B285" s="501"/>
      <c r="C285" s="515"/>
      <c r="D285" s="297"/>
      <c r="E285" s="505"/>
      <c r="F285" s="417">
        <f>ROUND(IF('11. Type 1 Emp 2020 FTE'!$I$12=1,SUM(I285:M285),0),1)</f>
        <v>0</v>
      </c>
      <c r="G285" s="417">
        <f>ROUND(IF('11. Type 1 Emp 2020 FTE'!$I$12=2,SUM(O285:S285),0),1)</f>
        <v>0</v>
      </c>
      <c r="I285" s="526">
        <f>IF('1. General Input'!$D$33="X",IF('17. FTE Safe Harbor 2 Step 2'!E285&lt;40,'17. FTE Safe Harbor 2 Step 2'!E285/40,1),0)</f>
        <v>0</v>
      </c>
      <c r="J285" s="526">
        <f>IF('1. General Input'!$D$34="X",IF('17. FTE Safe Harbor 2 Step 2'!E285&lt;80,'17. FTE Safe Harbor 2 Step 2'!E285/80,1),0)</f>
        <v>0</v>
      </c>
      <c r="K285" s="526">
        <f>IF('1. General Input'!$D$35="X",IF('17. FTE Safe Harbor 2 Step 2'!E285*24&lt;2080,'17. FTE Safe Harbor 2 Step 2'!E285*24/2080,1),0)</f>
        <v>0</v>
      </c>
      <c r="L285" s="526">
        <f>IF('1. General Input'!$D$36="X",IF('17. FTE Safe Harbor 2 Step 2'!E285*12&lt;2080,'17. FTE Safe Harbor 2 Step 2'!E285*12/2080,1),0)</f>
        <v>0</v>
      </c>
      <c r="M285" s="538">
        <f>IF('1. General Input'!$D$37="X",IF('17. FTE Safe Harbor 2 Step 2'!E285*365/$F$12&lt;2080,E285*365/$F$12/2080,1),0)</f>
        <v>0</v>
      </c>
      <c r="O285" s="526">
        <f t="shared" si="24"/>
        <v>0</v>
      </c>
      <c r="P285" s="526">
        <f t="shared" si="25"/>
        <v>0</v>
      </c>
      <c r="Q285" s="526">
        <f t="shared" si="26"/>
        <v>0</v>
      </c>
      <c r="R285" s="526">
        <f t="shared" si="27"/>
        <v>0</v>
      </c>
      <c r="S285" s="526">
        <f t="shared" si="28"/>
        <v>0</v>
      </c>
    </row>
    <row r="286" spans="1:19" x14ac:dyDescent="0.25">
      <c r="A286" s="297">
        <f t="shared" si="29"/>
        <v>272</v>
      </c>
      <c r="B286" s="501"/>
      <c r="C286" s="515"/>
      <c r="D286" s="297"/>
      <c r="E286" s="505"/>
      <c r="F286" s="417">
        <f>ROUND(IF('11. Type 1 Emp 2020 FTE'!$I$12=1,SUM(I286:M286),0),1)</f>
        <v>0</v>
      </c>
      <c r="G286" s="417">
        <f>ROUND(IF('11. Type 1 Emp 2020 FTE'!$I$12=2,SUM(O286:S286),0),1)</f>
        <v>0</v>
      </c>
      <c r="I286" s="526">
        <f>IF('1. General Input'!$D$33="X",IF('17. FTE Safe Harbor 2 Step 2'!E286&lt;40,'17. FTE Safe Harbor 2 Step 2'!E286/40,1),0)</f>
        <v>0</v>
      </c>
      <c r="J286" s="526">
        <f>IF('1. General Input'!$D$34="X",IF('17. FTE Safe Harbor 2 Step 2'!E286&lt;80,'17. FTE Safe Harbor 2 Step 2'!E286/80,1),0)</f>
        <v>0</v>
      </c>
      <c r="K286" s="526">
        <f>IF('1. General Input'!$D$35="X",IF('17. FTE Safe Harbor 2 Step 2'!E286*24&lt;2080,'17. FTE Safe Harbor 2 Step 2'!E286*24/2080,1),0)</f>
        <v>0</v>
      </c>
      <c r="L286" s="526">
        <f>IF('1. General Input'!$D$36="X",IF('17. FTE Safe Harbor 2 Step 2'!E286*12&lt;2080,'17. FTE Safe Harbor 2 Step 2'!E286*12/2080,1),0)</f>
        <v>0</v>
      </c>
      <c r="M286" s="538">
        <f>IF('1. General Input'!$D$37="X",IF('17. FTE Safe Harbor 2 Step 2'!E286*365/$F$12&lt;2080,E286*365/$F$12/2080,1),0)</f>
        <v>0</v>
      </c>
      <c r="O286" s="526">
        <f t="shared" si="24"/>
        <v>0</v>
      </c>
      <c r="P286" s="526">
        <f t="shared" si="25"/>
        <v>0</v>
      </c>
      <c r="Q286" s="526">
        <f t="shared" si="26"/>
        <v>0</v>
      </c>
      <c r="R286" s="526">
        <f t="shared" si="27"/>
        <v>0</v>
      </c>
      <c r="S286" s="526">
        <f t="shared" si="28"/>
        <v>0</v>
      </c>
    </row>
    <row r="287" spans="1:19" x14ac:dyDescent="0.25">
      <c r="A287" s="297">
        <f t="shared" si="29"/>
        <v>273</v>
      </c>
      <c r="B287" s="501"/>
      <c r="C287" s="515"/>
      <c r="D287" s="297"/>
      <c r="E287" s="505"/>
      <c r="F287" s="417">
        <f>ROUND(IF('11. Type 1 Emp 2020 FTE'!$I$12=1,SUM(I287:M287),0),1)</f>
        <v>0</v>
      </c>
      <c r="G287" s="417">
        <f>ROUND(IF('11. Type 1 Emp 2020 FTE'!$I$12=2,SUM(O287:S287),0),1)</f>
        <v>0</v>
      </c>
      <c r="I287" s="526">
        <f>IF('1. General Input'!$D$33="X",IF('17. FTE Safe Harbor 2 Step 2'!E287&lt;40,'17. FTE Safe Harbor 2 Step 2'!E287/40,1),0)</f>
        <v>0</v>
      </c>
      <c r="J287" s="526">
        <f>IF('1. General Input'!$D$34="X",IF('17. FTE Safe Harbor 2 Step 2'!E287&lt;80,'17. FTE Safe Harbor 2 Step 2'!E287/80,1),0)</f>
        <v>0</v>
      </c>
      <c r="K287" s="526">
        <f>IF('1. General Input'!$D$35="X",IF('17. FTE Safe Harbor 2 Step 2'!E287*24&lt;2080,'17. FTE Safe Harbor 2 Step 2'!E287*24/2080,1),0)</f>
        <v>0</v>
      </c>
      <c r="L287" s="526">
        <f>IF('1. General Input'!$D$36="X",IF('17. FTE Safe Harbor 2 Step 2'!E287*12&lt;2080,'17. FTE Safe Harbor 2 Step 2'!E287*12/2080,1),0)</f>
        <v>0</v>
      </c>
      <c r="M287" s="538">
        <f>IF('1. General Input'!$D$37="X",IF('17. FTE Safe Harbor 2 Step 2'!E287*365/$F$12&lt;2080,E287*365/$F$12/2080,1),0)</f>
        <v>0</v>
      </c>
      <c r="O287" s="526">
        <f t="shared" si="24"/>
        <v>0</v>
      </c>
      <c r="P287" s="526">
        <f t="shared" si="25"/>
        <v>0</v>
      </c>
      <c r="Q287" s="526">
        <f t="shared" si="26"/>
        <v>0</v>
      </c>
      <c r="R287" s="526">
        <f t="shared" si="27"/>
        <v>0</v>
      </c>
      <c r="S287" s="526">
        <f t="shared" si="28"/>
        <v>0</v>
      </c>
    </row>
    <row r="288" spans="1:19" x14ac:dyDescent="0.25">
      <c r="A288" s="297">
        <f t="shared" si="29"/>
        <v>274</v>
      </c>
      <c r="B288" s="501"/>
      <c r="C288" s="515"/>
      <c r="D288" s="297"/>
      <c r="E288" s="505"/>
      <c r="F288" s="417">
        <f>ROUND(IF('11. Type 1 Emp 2020 FTE'!$I$12=1,SUM(I288:M288),0),1)</f>
        <v>0</v>
      </c>
      <c r="G288" s="417">
        <f>ROUND(IF('11. Type 1 Emp 2020 FTE'!$I$12=2,SUM(O288:S288),0),1)</f>
        <v>0</v>
      </c>
      <c r="I288" s="526">
        <f>IF('1. General Input'!$D$33="X",IF('17. FTE Safe Harbor 2 Step 2'!E288&lt;40,'17. FTE Safe Harbor 2 Step 2'!E288/40,1),0)</f>
        <v>0</v>
      </c>
      <c r="J288" s="526">
        <f>IF('1. General Input'!$D$34="X",IF('17. FTE Safe Harbor 2 Step 2'!E288&lt;80,'17. FTE Safe Harbor 2 Step 2'!E288/80,1),0)</f>
        <v>0</v>
      </c>
      <c r="K288" s="526">
        <f>IF('1. General Input'!$D$35="X",IF('17. FTE Safe Harbor 2 Step 2'!E288*24&lt;2080,'17. FTE Safe Harbor 2 Step 2'!E288*24/2080,1),0)</f>
        <v>0</v>
      </c>
      <c r="L288" s="526">
        <f>IF('1. General Input'!$D$36="X",IF('17. FTE Safe Harbor 2 Step 2'!E288*12&lt;2080,'17. FTE Safe Harbor 2 Step 2'!E288*12/2080,1),0)</f>
        <v>0</v>
      </c>
      <c r="M288" s="538">
        <f>IF('1. General Input'!$D$37="X",IF('17. FTE Safe Harbor 2 Step 2'!E288*365/$F$12&lt;2080,E288*365/$F$12/2080,1),0)</f>
        <v>0</v>
      </c>
      <c r="O288" s="526">
        <f t="shared" si="24"/>
        <v>0</v>
      </c>
      <c r="P288" s="526">
        <f t="shared" si="25"/>
        <v>0</v>
      </c>
      <c r="Q288" s="526">
        <f t="shared" si="26"/>
        <v>0</v>
      </c>
      <c r="R288" s="526">
        <f t="shared" si="27"/>
        <v>0</v>
      </c>
      <c r="S288" s="526">
        <f t="shared" si="28"/>
        <v>0</v>
      </c>
    </row>
    <row r="289" spans="1:19" x14ac:dyDescent="0.25">
      <c r="A289" s="297">
        <f t="shared" si="29"/>
        <v>275</v>
      </c>
      <c r="B289" s="501"/>
      <c r="C289" s="515"/>
      <c r="D289" s="297"/>
      <c r="E289" s="505"/>
      <c r="F289" s="417">
        <f>ROUND(IF('11. Type 1 Emp 2020 FTE'!$I$12=1,SUM(I289:M289),0),1)</f>
        <v>0</v>
      </c>
      <c r="G289" s="417">
        <f>ROUND(IF('11. Type 1 Emp 2020 FTE'!$I$12=2,SUM(O289:S289),0),1)</f>
        <v>0</v>
      </c>
      <c r="I289" s="526">
        <f>IF('1. General Input'!$D$33="X",IF('17. FTE Safe Harbor 2 Step 2'!E289&lt;40,'17. FTE Safe Harbor 2 Step 2'!E289/40,1),0)</f>
        <v>0</v>
      </c>
      <c r="J289" s="526">
        <f>IF('1. General Input'!$D$34="X",IF('17. FTE Safe Harbor 2 Step 2'!E289&lt;80,'17. FTE Safe Harbor 2 Step 2'!E289/80,1),0)</f>
        <v>0</v>
      </c>
      <c r="K289" s="526">
        <f>IF('1. General Input'!$D$35="X",IF('17. FTE Safe Harbor 2 Step 2'!E289*24&lt;2080,'17. FTE Safe Harbor 2 Step 2'!E289*24/2080,1),0)</f>
        <v>0</v>
      </c>
      <c r="L289" s="526">
        <f>IF('1. General Input'!$D$36="X",IF('17. FTE Safe Harbor 2 Step 2'!E289*12&lt;2080,'17. FTE Safe Harbor 2 Step 2'!E289*12/2080,1),0)</f>
        <v>0</v>
      </c>
      <c r="M289" s="538">
        <f>IF('1. General Input'!$D$37="X",IF('17. FTE Safe Harbor 2 Step 2'!E289*365/$F$12&lt;2080,E289*365/$F$12/2080,1),0)</f>
        <v>0</v>
      </c>
      <c r="O289" s="526">
        <f t="shared" si="24"/>
        <v>0</v>
      </c>
      <c r="P289" s="526">
        <f t="shared" si="25"/>
        <v>0</v>
      </c>
      <c r="Q289" s="526">
        <f t="shared" si="26"/>
        <v>0</v>
      </c>
      <c r="R289" s="526">
        <f t="shared" si="27"/>
        <v>0</v>
      </c>
      <c r="S289" s="526">
        <f t="shared" si="28"/>
        <v>0</v>
      </c>
    </row>
    <row r="290" spans="1:19" x14ac:dyDescent="0.25">
      <c r="A290" s="297">
        <f t="shared" si="29"/>
        <v>276</v>
      </c>
      <c r="B290" s="501"/>
      <c r="C290" s="515"/>
      <c r="D290" s="297"/>
      <c r="E290" s="505"/>
      <c r="F290" s="417">
        <f>ROUND(IF('11. Type 1 Emp 2020 FTE'!$I$12=1,SUM(I290:M290),0),1)</f>
        <v>0</v>
      </c>
      <c r="G290" s="417">
        <f>ROUND(IF('11. Type 1 Emp 2020 FTE'!$I$12=2,SUM(O290:S290),0),1)</f>
        <v>0</v>
      </c>
      <c r="I290" s="526">
        <f>IF('1. General Input'!$D$33="X",IF('17. FTE Safe Harbor 2 Step 2'!E290&lt;40,'17. FTE Safe Harbor 2 Step 2'!E290/40,1),0)</f>
        <v>0</v>
      </c>
      <c r="J290" s="526">
        <f>IF('1. General Input'!$D$34="X",IF('17. FTE Safe Harbor 2 Step 2'!E290&lt;80,'17. FTE Safe Harbor 2 Step 2'!E290/80,1),0)</f>
        <v>0</v>
      </c>
      <c r="K290" s="526">
        <f>IF('1. General Input'!$D$35="X",IF('17. FTE Safe Harbor 2 Step 2'!E290*24&lt;2080,'17. FTE Safe Harbor 2 Step 2'!E290*24/2080,1),0)</f>
        <v>0</v>
      </c>
      <c r="L290" s="526">
        <f>IF('1. General Input'!$D$36="X",IF('17. FTE Safe Harbor 2 Step 2'!E290*12&lt;2080,'17. FTE Safe Harbor 2 Step 2'!E290*12/2080,1),0)</f>
        <v>0</v>
      </c>
      <c r="M290" s="538">
        <f>IF('1. General Input'!$D$37="X",IF('17. FTE Safe Harbor 2 Step 2'!E290*365/$F$12&lt;2080,E290*365/$F$12/2080,1),0)</f>
        <v>0</v>
      </c>
      <c r="O290" s="526">
        <f t="shared" si="24"/>
        <v>0</v>
      </c>
      <c r="P290" s="526">
        <f t="shared" si="25"/>
        <v>0</v>
      </c>
      <c r="Q290" s="526">
        <f t="shared" si="26"/>
        <v>0</v>
      </c>
      <c r="R290" s="526">
        <f t="shared" si="27"/>
        <v>0</v>
      </c>
      <c r="S290" s="526">
        <f t="shared" si="28"/>
        <v>0</v>
      </c>
    </row>
    <row r="291" spans="1:19" x14ac:dyDescent="0.25">
      <c r="A291" s="297">
        <f t="shared" si="29"/>
        <v>277</v>
      </c>
      <c r="B291" s="501"/>
      <c r="C291" s="515"/>
      <c r="D291" s="297"/>
      <c r="E291" s="505"/>
      <c r="F291" s="417">
        <f>ROUND(IF('11. Type 1 Emp 2020 FTE'!$I$12=1,SUM(I291:M291),0),1)</f>
        <v>0</v>
      </c>
      <c r="G291" s="417">
        <f>ROUND(IF('11. Type 1 Emp 2020 FTE'!$I$12=2,SUM(O291:S291),0),1)</f>
        <v>0</v>
      </c>
      <c r="I291" s="526">
        <f>IF('1. General Input'!$D$33="X",IF('17. FTE Safe Harbor 2 Step 2'!E291&lt;40,'17. FTE Safe Harbor 2 Step 2'!E291/40,1),0)</f>
        <v>0</v>
      </c>
      <c r="J291" s="526">
        <f>IF('1. General Input'!$D$34="X",IF('17. FTE Safe Harbor 2 Step 2'!E291&lt;80,'17. FTE Safe Harbor 2 Step 2'!E291/80,1),0)</f>
        <v>0</v>
      </c>
      <c r="K291" s="526">
        <f>IF('1. General Input'!$D$35="X",IF('17. FTE Safe Harbor 2 Step 2'!E291*24&lt;2080,'17. FTE Safe Harbor 2 Step 2'!E291*24/2080,1),0)</f>
        <v>0</v>
      </c>
      <c r="L291" s="526">
        <f>IF('1. General Input'!$D$36="X",IF('17. FTE Safe Harbor 2 Step 2'!E291*12&lt;2080,'17. FTE Safe Harbor 2 Step 2'!E291*12/2080,1),0)</f>
        <v>0</v>
      </c>
      <c r="M291" s="538">
        <f>IF('1. General Input'!$D$37="X",IF('17. FTE Safe Harbor 2 Step 2'!E291*365/$F$12&lt;2080,E291*365/$F$12/2080,1),0)</f>
        <v>0</v>
      </c>
      <c r="O291" s="526">
        <f t="shared" si="24"/>
        <v>0</v>
      </c>
      <c r="P291" s="526">
        <f t="shared" si="25"/>
        <v>0</v>
      </c>
      <c r="Q291" s="526">
        <f t="shared" si="26"/>
        <v>0</v>
      </c>
      <c r="R291" s="526">
        <f t="shared" si="27"/>
        <v>0</v>
      </c>
      <c r="S291" s="526">
        <f t="shared" si="28"/>
        <v>0</v>
      </c>
    </row>
    <row r="292" spans="1:19" x14ac:dyDescent="0.25">
      <c r="A292" s="297">
        <f t="shared" si="29"/>
        <v>278</v>
      </c>
      <c r="B292" s="501"/>
      <c r="C292" s="515"/>
      <c r="D292" s="297"/>
      <c r="E292" s="505"/>
      <c r="F292" s="417">
        <f>ROUND(IF('11. Type 1 Emp 2020 FTE'!$I$12=1,SUM(I292:M292),0),1)</f>
        <v>0</v>
      </c>
      <c r="G292" s="417">
        <f>ROUND(IF('11. Type 1 Emp 2020 FTE'!$I$12=2,SUM(O292:S292),0),1)</f>
        <v>0</v>
      </c>
      <c r="I292" s="526">
        <f>IF('1. General Input'!$D$33="X",IF('17. FTE Safe Harbor 2 Step 2'!E292&lt;40,'17. FTE Safe Harbor 2 Step 2'!E292/40,1),0)</f>
        <v>0</v>
      </c>
      <c r="J292" s="526">
        <f>IF('1. General Input'!$D$34="X",IF('17. FTE Safe Harbor 2 Step 2'!E292&lt;80,'17. FTE Safe Harbor 2 Step 2'!E292/80,1),0)</f>
        <v>0</v>
      </c>
      <c r="K292" s="526">
        <f>IF('1. General Input'!$D$35="X",IF('17. FTE Safe Harbor 2 Step 2'!E292*24&lt;2080,'17. FTE Safe Harbor 2 Step 2'!E292*24/2080,1),0)</f>
        <v>0</v>
      </c>
      <c r="L292" s="526">
        <f>IF('1. General Input'!$D$36="X",IF('17. FTE Safe Harbor 2 Step 2'!E292*12&lt;2080,'17. FTE Safe Harbor 2 Step 2'!E292*12/2080,1),0)</f>
        <v>0</v>
      </c>
      <c r="M292" s="538">
        <f>IF('1. General Input'!$D$37="X",IF('17. FTE Safe Harbor 2 Step 2'!E292*365/$F$12&lt;2080,E292*365/$F$12/2080,1),0)</f>
        <v>0</v>
      </c>
      <c r="O292" s="526">
        <f t="shared" si="24"/>
        <v>0</v>
      </c>
      <c r="P292" s="526">
        <f t="shared" si="25"/>
        <v>0</v>
      </c>
      <c r="Q292" s="526">
        <f t="shared" si="26"/>
        <v>0</v>
      </c>
      <c r="R292" s="526">
        <f t="shared" si="27"/>
        <v>0</v>
      </c>
      <c r="S292" s="526">
        <f t="shared" si="28"/>
        <v>0</v>
      </c>
    </row>
    <row r="293" spans="1:19" x14ac:dyDescent="0.25">
      <c r="A293" s="297">
        <f t="shared" si="29"/>
        <v>279</v>
      </c>
      <c r="B293" s="501"/>
      <c r="C293" s="515"/>
      <c r="D293" s="297"/>
      <c r="E293" s="505"/>
      <c r="F293" s="417">
        <f>ROUND(IF('11. Type 1 Emp 2020 FTE'!$I$12=1,SUM(I293:M293),0),1)</f>
        <v>0</v>
      </c>
      <c r="G293" s="417">
        <f>ROUND(IF('11. Type 1 Emp 2020 FTE'!$I$12=2,SUM(O293:S293),0),1)</f>
        <v>0</v>
      </c>
      <c r="I293" s="526">
        <f>IF('1. General Input'!$D$33="X",IF('17. FTE Safe Harbor 2 Step 2'!E293&lt;40,'17. FTE Safe Harbor 2 Step 2'!E293/40,1),0)</f>
        <v>0</v>
      </c>
      <c r="J293" s="526">
        <f>IF('1. General Input'!$D$34="X",IF('17. FTE Safe Harbor 2 Step 2'!E293&lt;80,'17. FTE Safe Harbor 2 Step 2'!E293/80,1),0)</f>
        <v>0</v>
      </c>
      <c r="K293" s="526">
        <f>IF('1. General Input'!$D$35="X",IF('17. FTE Safe Harbor 2 Step 2'!E293*24&lt;2080,'17. FTE Safe Harbor 2 Step 2'!E293*24/2080,1),0)</f>
        <v>0</v>
      </c>
      <c r="L293" s="526">
        <f>IF('1. General Input'!$D$36="X",IF('17. FTE Safe Harbor 2 Step 2'!E293*12&lt;2080,'17. FTE Safe Harbor 2 Step 2'!E293*12/2080,1),0)</f>
        <v>0</v>
      </c>
      <c r="M293" s="538">
        <f>IF('1. General Input'!$D$37="X",IF('17. FTE Safe Harbor 2 Step 2'!E293*365/$F$12&lt;2080,E293*365/$F$12/2080,1),0)</f>
        <v>0</v>
      </c>
      <c r="O293" s="526">
        <f t="shared" si="24"/>
        <v>0</v>
      </c>
      <c r="P293" s="526">
        <f t="shared" si="25"/>
        <v>0</v>
      </c>
      <c r="Q293" s="526">
        <f t="shared" si="26"/>
        <v>0</v>
      </c>
      <c r="R293" s="526">
        <f t="shared" si="27"/>
        <v>0</v>
      </c>
      <c r="S293" s="526">
        <f t="shared" si="28"/>
        <v>0</v>
      </c>
    </row>
    <row r="294" spans="1:19" x14ac:dyDescent="0.25">
      <c r="A294" s="297">
        <f t="shared" si="29"/>
        <v>280</v>
      </c>
      <c r="B294" s="501"/>
      <c r="C294" s="515"/>
      <c r="D294" s="297"/>
      <c r="E294" s="505"/>
      <c r="F294" s="417">
        <f>ROUND(IF('11. Type 1 Emp 2020 FTE'!$I$12=1,SUM(I294:M294),0),1)</f>
        <v>0</v>
      </c>
      <c r="G294" s="417">
        <f>ROUND(IF('11. Type 1 Emp 2020 FTE'!$I$12=2,SUM(O294:S294),0),1)</f>
        <v>0</v>
      </c>
      <c r="I294" s="526">
        <f>IF('1. General Input'!$D$33="X",IF('17. FTE Safe Harbor 2 Step 2'!E294&lt;40,'17. FTE Safe Harbor 2 Step 2'!E294/40,1),0)</f>
        <v>0</v>
      </c>
      <c r="J294" s="526">
        <f>IF('1. General Input'!$D$34="X",IF('17. FTE Safe Harbor 2 Step 2'!E294&lt;80,'17. FTE Safe Harbor 2 Step 2'!E294/80,1),0)</f>
        <v>0</v>
      </c>
      <c r="K294" s="526">
        <f>IF('1. General Input'!$D$35="X",IF('17. FTE Safe Harbor 2 Step 2'!E294*24&lt;2080,'17. FTE Safe Harbor 2 Step 2'!E294*24/2080,1),0)</f>
        <v>0</v>
      </c>
      <c r="L294" s="526">
        <f>IF('1. General Input'!$D$36="X",IF('17. FTE Safe Harbor 2 Step 2'!E294*12&lt;2080,'17. FTE Safe Harbor 2 Step 2'!E294*12/2080,1),0)</f>
        <v>0</v>
      </c>
      <c r="M294" s="538">
        <f>IF('1. General Input'!$D$37="X",IF('17. FTE Safe Harbor 2 Step 2'!E294*365/$F$12&lt;2080,E294*365/$F$12/2080,1),0)</f>
        <v>0</v>
      </c>
      <c r="O294" s="526">
        <f t="shared" si="24"/>
        <v>0</v>
      </c>
      <c r="P294" s="526">
        <f t="shared" si="25"/>
        <v>0</v>
      </c>
      <c r="Q294" s="526">
        <f t="shared" si="26"/>
        <v>0</v>
      </c>
      <c r="R294" s="526">
        <f t="shared" si="27"/>
        <v>0</v>
      </c>
      <c r="S294" s="526">
        <f t="shared" si="28"/>
        <v>0</v>
      </c>
    </row>
    <row r="295" spans="1:19" x14ac:dyDescent="0.25">
      <c r="A295" s="297">
        <f t="shared" si="29"/>
        <v>281</v>
      </c>
      <c r="B295" s="501"/>
      <c r="C295" s="515"/>
      <c r="D295" s="297"/>
      <c r="E295" s="505"/>
      <c r="F295" s="417">
        <f>ROUND(IF('11. Type 1 Emp 2020 FTE'!$I$12=1,SUM(I295:M295),0),1)</f>
        <v>0</v>
      </c>
      <c r="G295" s="417">
        <f>ROUND(IF('11. Type 1 Emp 2020 FTE'!$I$12=2,SUM(O295:S295),0),1)</f>
        <v>0</v>
      </c>
      <c r="I295" s="526">
        <f>IF('1. General Input'!$D$33="X",IF('17. FTE Safe Harbor 2 Step 2'!E295&lt;40,'17. FTE Safe Harbor 2 Step 2'!E295/40,1),0)</f>
        <v>0</v>
      </c>
      <c r="J295" s="526">
        <f>IF('1. General Input'!$D$34="X",IF('17. FTE Safe Harbor 2 Step 2'!E295&lt;80,'17. FTE Safe Harbor 2 Step 2'!E295/80,1),0)</f>
        <v>0</v>
      </c>
      <c r="K295" s="526">
        <f>IF('1. General Input'!$D$35="X",IF('17. FTE Safe Harbor 2 Step 2'!E295*24&lt;2080,'17. FTE Safe Harbor 2 Step 2'!E295*24/2080,1),0)</f>
        <v>0</v>
      </c>
      <c r="L295" s="526">
        <f>IF('1. General Input'!$D$36="X",IF('17. FTE Safe Harbor 2 Step 2'!E295*12&lt;2080,'17. FTE Safe Harbor 2 Step 2'!E295*12/2080,1),0)</f>
        <v>0</v>
      </c>
      <c r="M295" s="538">
        <f>IF('1. General Input'!$D$37="X",IF('17. FTE Safe Harbor 2 Step 2'!E295*365/$F$12&lt;2080,E295*365/$F$12/2080,1),0)</f>
        <v>0</v>
      </c>
      <c r="O295" s="526">
        <f t="shared" si="24"/>
        <v>0</v>
      </c>
      <c r="P295" s="526">
        <f t="shared" si="25"/>
        <v>0</v>
      </c>
      <c r="Q295" s="526">
        <f t="shared" si="26"/>
        <v>0</v>
      </c>
      <c r="R295" s="526">
        <f t="shared" si="27"/>
        <v>0</v>
      </c>
      <c r="S295" s="526">
        <f t="shared" si="28"/>
        <v>0</v>
      </c>
    </row>
    <row r="296" spans="1:19" x14ac:dyDescent="0.25">
      <c r="A296" s="297">
        <f t="shared" si="29"/>
        <v>282</v>
      </c>
      <c r="B296" s="501"/>
      <c r="C296" s="515"/>
      <c r="D296" s="297"/>
      <c r="E296" s="505"/>
      <c r="F296" s="417">
        <f>ROUND(IF('11. Type 1 Emp 2020 FTE'!$I$12=1,SUM(I296:M296),0),1)</f>
        <v>0</v>
      </c>
      <c r="G296" s="417">
        <f>ROUND(IF('11. Type 1 Emp 2020 FTE'!$I$12=2,SUM(O296:S296),0),1)</f>
        <v>0</v>
      </c>
      <c r="I296" s="526">
        <f>IF('1. General Input'!$D$33="X",IF('17. FTE Safe Harbor 2 Step 2'!E296&lt;40,'17. FTE Safe Harbor 2 Step 2'!E296/40,1),0)</f>
        <v>0</v>
      </c>
      <c r="J296" s="526">
        <f>IF('1. General Input'!$D$34="X",IF('17. FTE Safe Harbor 2 Step 2'!E296&lt;80,'17. FTE Safe Harbor 2 Step 2'!E296/80,1),0)</f>
        <v>0</v>
      </c>
      <c r="K296" s="526">
        <f>IF('1. General Input'!$D$35="X",IF('17. FTE Safe Harbor 2 Step 2'!E296*24&lt;2080,'17. FTE Safe Harbor 2 Step 2'!E296*24/2080,1),0)</f>
        <v>0</v>
      </c>
      <c r="L296" s="526">
        <f>IF('1. General Input'!$D$36="X",IF('17. FTE Safe Harbor 2 Step 2'!E296*12&lt;2080,'17. FTE Safe Harbor 2 Step 2'!E296*12/2080,1),0)</f>
        <v>0</v>
      </c>
      <c r="M296" s="538">
        <f>IF('1. General Input'!$D$37="X",IF('17. FTE Safe Harbor 2 Step 2'!E296*365/$F$12&lt;2080,E296*365/$F$12/2080,1),0)</f>
        <v>0</v>
      </c>
      <c r="O296" s="526">
        <f t="shared" si="24"/>
        <v>0</v>
      </c>
      <c r="P296" s="526">
        <f t="shared" si="25"/>
        <v>0</v>
      </c>
      <c r="Q296" s="526">
        <f t="shared" si="26"/>
        <v>0</v>
      </c>
      <c r="R296" s="526">
        <f t="shared" si="27"/>
        <v>0</v>
      </c>
      <c r="S296" s="526">
        <f t="shared" si="28"/>
        <v>0</v>
      </c>
    </row>
    <row r="297" spans="1:19" x14ac:dyDescent="0.25">
      <c r="A297" s="297">
        <f t="shared" si="29"/>
        <v>283</v>
      </c>
      <c r="B297" s="501"/>
      <c r="C297" s="515"/>
      <c r="D297" s="297"/>
      <c r="E297" s="505"/>
      <c r="F297" s="417">
        <f>ROUND(IF('11. Type 1 Emp 2020 FTE'!$I$12=1,SUM(I297:M297),0),1)</f>
        <v>0</v>
      </c>
      <c r="G297" s="417">
        <f>ROUND(IF('11. Type 1 Emp 2020 FTE'!$I$12=2,SUM(O297:S297),0),1)</f>
        <v>0</v>
      </c>
      <c r="I297" s="526">
        <f>IF('1. General Input'!$D$33="X",IF('17. FTE Safe Harbor 2 Step 2'!E297&lt;40,'17. FTE Safe Harbor 2 Step 2'!E297/40,1),0)</f>
        <v>0</v>
      </c>
      <c r="J297" s="526">
        <f>IF('1. General Input'!$D$34="X",IF('17. FTE Safe Harbor 2 Step 2'!E297&lt;80,'17. FTE Safe Harbor 2 Step 2'!E297/80,1),0)</f>
        <v>0</v>
      </c>
      <c r="K297" s="526">
        <f>IF('1. General Input'!$D$35="X",IF('17. FTE Safe Harbor 2 Step 2'!E297*24&lt;2080,'17. FTE Safe Harbor 2 Step 2'!E297*24/2080,1),0)</f>
        <v>0</v>
      </c>
      <c r="L297" s="526">
        <f>IF('1. General Input'!$D$36="X",IF('17. FTE Safe Harbor 2 Step 2'!E297*12&lt;2080,'17. FTE Safe Harbor 2 Step 2'!E297*12/2080,1),0)</f>
        <v>0</v>
      </c>
      <c r="M297" s="538">
        <f>IF('1. General Input'!$D$37="X",IF('17. FTE Safe Harbor 2 Step 2'!E297*365/$F$12&lt;2080,E297*365/$F$12/2080,1),0)</f>
        <v>0</v>
      </c>
      <c r="O297" s="526">
        <f t="shared" si="24"/>
        <v>0</v>
      </c>
      <c r="P297" s="526">
        <f t="shared" si="25"/>
        <v>0</v>
      </c>
      <c r="Q297" s="526">
        <f t="shared" si="26"/>
        <v>0</v>
      </c>
      <c r="R297" s="526">
        <f t="shared" si="27"/>
        <v>0</v>
      </c>
      <c r="S297" s="526">
        <f t="shared" si="28"/>
        <v>0</v>
      </c>
    </row>
    <row r="298" spans="1:19" x14ac:dyDescent="0.25">
      <c r="A298" s="297">
        <f t="shared" si="29"/>
        <v>284</v>
      </c>
      <c r="B298" s="501"/>
      <c r="C298" s="515"/>
      <c r="D298" s="297"/>
      <c r="E298" s="505"/>
      <c r="F298" s="417">
        <f>ROUND(IF('11. Type 1 Emp 2020 FTE'!$I$12=1,SUM(I298:M298),0),1)</f>
        <v>0</v>
      </c>
      <c r="G298" s="417">
        <f>ROUND(IF('11. Type 1 Emp 2020 FTE'!$I$12=2,SUM(O298:S298),0),1)</f>
        <v>0</v>
      </c>
      <c r="I298" s="526">
        <f>IF('1. General Input'!$D$33="X",IF('17. FTE Safe Harbor 2 Step 2'!E298&lt;40,'17. FTE Safe Harbor 2 Step 2'!E298/40,1),0)</f>
        <v>0</v>
      </c>
      <c r="J298" s="526">
        <f>IF('1. General Input'!$D$34="X",IF('17. FTE Safe Harbor 2 Step 2'!E298&lt;80,'17. FTE Safe Harbor 2 Step 2'!E298/80,1),0)</f>
        <v>0</v>
      </c>
      <c r="K298" s="526">
        <f>IF('1. General Input'!$D$35="X",IF('17. FTE Safe Harbor 2 Step 2'!E298*24&lt;2080,'17. FTE Safe Harbor 2 Step 2'!E298*24/2080,1),0)</f>
        <v>0</v>
      </c>
      <c r="L298" s="526">
        <f>IF('1. General Input'!$D$36="X",IF('17. FTE Safe Harbor 2 Step 2'!E298*12&lt;2080,'17. FTE Safe Harbor 2 Step 2'!E298*12/2080,1),0)</f>
        <v>0</v>
      </c>
      <c r="M298" s="538">
        <f>IF('1. General Input'!$D$37="X",IF('17. FTE Safe Harbor 2 Step 2'!E298*365/$F$12&lt;2080,E298*365/$F$12/2080,1),0)</f>
        <v>0</v>
      </c>
      <c r="O298" s="526">
        <f t="shared" si="24"/>
        <v>0</v>
      </c>
      <c r="P298" s="526">
        <f t="shared" si="25"/>
        <v>0</v>
      </c>
      <c r="Q298" s="526">
        <f t="shared" si="26"/>
        <v>0</v>
      </c>
      <c r="R298" s="526">
        <f t="shared" si="27"/>
        <v>0</v>
      </c>
      <c r="S298" s="526">
        <f t="shared" si="28"/>
        <v>0</v>
      </c>
    </row>
    <row r="299" spans="1:19" x14ac:dyDescent="0.25">
      <c r="A299" s="297">
        <f t="shared" si="29"/>
        <v>285</v>
      </c>
      <c r="B299" s="501"/>
      <c r="C299" s="515"/>
      <c r="D299" s="297"/>
      <c r="E299" s="505"/>
      <c r="F299" s="417">
        <f>ROUND(IF('11. Type 1 Emp 2020 FTE'!$I$12=1,SUM(I299:M299),0),1)</f>
        <v>0</v>
      </c>
      <c r="G299" s="417">
        <f>ROUND(IF('11. Type 1 Emp 2020 FTE'!$I$12=2,SUM(O299:S299),0),1)</f>
        <v>0</v>
      </c>
      <c r="I299" s="526">
        <f>IF('1. General Input'!$D$33="X",IF('17. FTE Safe Harbor 2 Step 2'!E299&lt;40,'17. FTE Safe Harbor 2 Step 2'!E299/40,1),0)</f>
        <v>0</v>
      </c>
      <c r="J299" s="526">
        <f>IF('1. General Input'!$D$34="X",IF('17. FTE Safe Harbor 2 Step 2'!E299&lt;80,'17. FTE Safe Harbor 2 Step 2'!E299/80,1),0)</f>
        <v>0</v>
      </c>
      <c r="K299" s="526">
        <f>IF('1. General Input'!$D$35="X",IF('17. FTE Safe Harbor 2 Step 2'!E299*24&lt;2080,'17. FTE Safe Harbor 2 Step 2'!E299*24/2080,1),0)</f>
        <v>0</v>
      </c>
      <c r="L299" s="526">
        <f>IF('1. General Input'!$D$36="X",IF('17. FTE Safe Harbor 2 Step 2'!E299*12&lt;2080,'17. FTE Safe Harbor 2 Step 2'!E299*12/2080,1),0)</f>
        <v>0</v>
      </c>
      <c r="M299" s="538">
        <f>IF('1. General Input'!$D$37="X",IF('17. FTE Safe Harbor 2 Step 2'!E299*365/$F$12&lt;2080,E299*365/$F$12/2080,1),0)</f>
        <v>0</v>
      </c>
      <c r="O299" s="526">
        <f t="shared" si="24"/>
        <v>0</v>
      </c>
      <c r="P299" s="526">
        <f t="shared" si="25"/>
        <v>0</v>
      </c>
      <c r="Q299" s="526">
        <f t="shared" si="26"/>
        <v>0</v>
      </c>
      <c r="R299" s="526">
        <f t="shared" si="27"/>
        <v>0</v>
      </c>
      <c r="S299" s="526">
        <f t="shared" si="28"/>
        <v>0</v>
      </c>
    </row>
    <row r="300" spans="1:19" x14ac:dyDescent="0.25">
      <c r="A300" s="297">
        <f t="shared" si="29"/>
        <v>286</v>
      </c>
      <c r="B300" s="501"/>
      <c r="C300" s="515"/>
      <c r="D300" s="297"/>
      <c r="E300" s="505"/>
      <c r="F300" s="417">
        <f>ROUND(IF('11. Type 1 Emp 2020 FTE'!$I$12=1,SUM(I300:M300),0),1)</f>
        <v>0</v>
      </c>
      <c r="G300" s="417">
        <f>ROUND(IF('11. Type 1 Emp 2020 FTE'!$I$12=2,SUM(O300:S300),0),1)</f>
        <v>0</v>
      </c>
      <c r="I300" s="526">
        <f>IF('1. General Input'!$D$33="X",IF('17. FTE Safe Harbor 2 Step 2'!E300&lt;40,'17. FTE Safe Harbor 2 Step 2'!E300/40,1),0)</f>
        <v>0</v>
      </c>
      <c r="J300" s="526">
        <f>IF('1. General Input'!$D$34="X",IF('17. FTE Safe Harbor 2 Step 2'!E300&lt;80,'17. FTE Safe Harbor 2 Step 2'!E300/80,1),0)</f>
        <v>0</v>
      </c>
      <c r="K300" s="526">
        <f>IF('1. General Input'!$D$35="X",IF('17. FTE Safe Harbor 2 Step 2'!E300*24&lt;2080,'17. FTE Safe Harbor 2 Step 2'!E300*24/2080,1),0)</f>
        <v>0</v>
      </c>
      <c r="L300" s="526">
        <f>IF('1. General Input'!$D$36="X",IF('17. FTE Safe Harbor 2 Step 2'!E300*12&lt;2080,'17. FTE Safe Harbor 2 Step 2'!E300*12/2080,1),0)</f>
        <v>0</v>
      </c>
      <c r="M300" s="538">
        <f>IF('1. General Input'!$D$37="X",IF('17. FTE Safe Harbor 2 Step 2'!E300*365/$F$12&lt;2080,E300*365/$F$12/2080,1),0)</f>
        <v>0</v>
      </c>
      <c r="O300" s="526">
        <f t="shared" si="24"/>
        <v>0</v>
      </c>
      <c r="P300" s="526">
        <f t="shared" si="25"/>
        <v>0</v>
      </c>
      <c r="Q300" s="526">
        <f t="shared" si="26"/>
        <v>0</v>
      </c>
      <c r="R300" s="526">
        <f t="shared" si="27"/>
        <v>0</v>
      </c>
      <c r="S300" s="526">
        <f t="shared" si="28"/>
        <v>0</v>
      </c>
    </row>
    <row r="301" spans="1:19" x14ac:dyDescent="0.25">
      <c r="A301" s="297">
        <f t="shared" si="29"/>
        <v>287</v>
      </c>
      <c r="B301" s="501"/>
      <c r="C301" s="515"/>
      <c r="D301" s="297"/>
      <c r="E301" s="505"/>
      <c r="F301" s="417">
        <f>ROUND(IF('11. Type 1 Emp 2020 FTE'!$I$12=1,SUM(I301:M301),0),1)</f>
        <v>0</v>
      </c>
      <c r="G301" s="417">
        <f>ROUND(IF('11. Type 1 Emp 2020 FTE'!$I$12=2,SUM(O301:S301),0),1)</f>
        <v>0</v>
      </c>
      <c r="I301" s="526">
        <f>IF('1. General Input'!$D$33="X",IF('17. FTE Safe Harbor 2 Step 2'!E301&lt;40,'17. FTE Safe Harbor 2 Step 2'!E301/40,1),0)</f>
        <v>0</v>
      </c>
      <c r="J301" s="526">
        <f>IF('1. General Input'!$D$34="X",IF('17. FTE Safe Harbor 2 Step 2'!E301&lt;80,'17. FTE Safe Harbor 2 Step 2'!E301/80,1),0)</f>
        <v>0</v>
      </c>
      <c r="K301" s="526">
        <f>IF('1. General Input'!$D$35="X",IF('17. FTE Safe Harbor 2 Step 2'!E301*24&lt;2080,'17. FTE Safe Harbor 2 Step 2'!E301*24/2080,1),0)</f>
        <v>0</v>
      </c>
      <c r="L301" s="526">
        <f>IF('1. General Input'!$D$36="X",IF('17. FTE Safe Harbor 2 Step 2'!E301*12&lt;2080,'17. FTE Safe Harbor 2 Step 2'!E301*12/2080,1),0)</f>
        <v>0</v>
      </c>
      <c r="M301" s="538">
        <f>IF('1. General Input'!$D$37="X",IF('17. FTE Safe Harbor 2 Step 2'!E301*365/$F$12&lt;2080,E301*365/$F$12/2080,1),0)</f>
        <v>0</v>
      </c>
      <c r="O301" s="526">
        <f t="shared" si="24"/>
        <v>0</v>
      </c>
      <c r="P301" s="526">
        <f t="shared" si="25"/>
        <v>0</v>
      </c>
      <c r="Q301" s="526">
        <f t="shared" si="26"/>
        <v>0</v>
      </c>
      <c r="R301" s="526">
        <f t="shared" si="27"/>
        <v>0</v>
      </c>
      <c r="S301" s="526">
        <f t="shared" si="28"/>
        <v>0</v>
      </c>
    </row>
    <row r="302" spans="1:19" x14ac:dyDescent="0.25">
      <c r="A302" s="297">
        <f t="shared" si="29"/>
        <v>288</v>
      </c>
      <c r="B302" s="501"/>
      <c r="C302" s="515"/>
      <c r="D302" s="297"/>
      <c r="E302" s="505"/>
      <c r="F302" s="417">
        <f>ROUND(IF('11. Type 1 Emp 2020 FTE'!$I$12=1,SUM(I302:M302),0),1)</f>
        <v>0</v>
      </c>
      <c r="G302" s="417">
        <f>ROUND(IF('11. Type 1 Emp 2020 FTE'!$I$12=2,SUM(O302:S302),0),1)</f>
        <v>0</v>
      </c>
      <c r="I302" s="526">
        <f>IF('1. General Input'!$D$33="X",IF('17. FTE Safe Harbor 2 Step 2'!E302&lt;40,'17. FTE Safe Harbor 2 Step 2'!E302/40,1),0)</f>
        <v>0</v>
      </c>
      <c r="J302" s="526">
        <f>IF('1. General Input'!$D$34="X",IF('17. FTE Safe Harbor 2 Step 2'!E302&lt;80,'17. FTE Safe Harbor 2 Step 2'!E302/80,1),0)</f>
        <v>0</v>
      </c>
      <c r="K302" s="526">
        <f>IF('1. General Input'!$D$35="X",IF('17. FTE Safe Harbor 2 Step 2'!E302*24&lt;2080,'17. FTE Safe Harbor 2 Step 2'!E302*24/2080,1),0)</f>
        <v>0</v>
      </c>
      <c r="L302" s="526">
        <f>IF('1. General Input'!$D$36="X",IF('17. FTE Safe Harbor 2 Step 2'!E302*12&lt;2080,'17. FTE Safe Harbor 2 Step 2'!E302*12/2080,1),0)</f>
        <v>0</v>
      </c>
      <c r="M302" s="538">
        <f>IF('1. General Input'!$D$37="X",IF('17. FTE Safe Harbor 2 Step 2'!E302*365/$F$12&lt;2080,E302*365/$F$12/2080,1),0)</f>
        <v>0</v>
      </c>
      <c r="O302" s="526">
        <f t="shared" si="24"/>
        <v>0</v>
      </c>
      <c r="P302" s="526">
        <f t="shared" si="25"/>
        <v>0</v>
      </c>
      <c r="Q302" s="526">
        <f t="shared" si="26"/>
        <v>0</v>
      </c>
      <c r="R302" s="526">
        <f t="shared" si="27"/>
        <v>0</v>
      </c>
      <c r="S302" s="526">
        <f t="shared" si="28"/>
        <v>0</v>
      </c>
    </row>
    <row r="303" spans="1:19" x14ac:dyDescent="0.25">
      <c r="A303" s="297">
        <f t="shared" si="29"/>
        <v>289</v>
      </c>
      <c r="B303" s="501"/>
      <c r="C303" s="515"/>
      <c r="D303" s="297"/>
      <c r="E303" s="505"/>
      <c r="F303" s="417">
        <f>ROUND(IF('11. Type 1 Emp 2020 FTE'!$I$12=1,SUM(I303:M303),0),1)</f>
        <v>0</v>
      </c>
      <c r="G303" s="417">
        <f>ROUND(IF('11. Type 1 Emp 2020 FTE'!$I$12=2,SUM(O303:S303),0),1)</f>
        <v>0</v>
      </c>
      <c r="I303" s="526">
        <f>IF('1. General Input'!$D$33="X",IF('17. FTE Safe Harbor 2 Step 2'!E303&lt;40,'17. FTE Safe Harbor 2 Step 2'!E303/40,1),0)</f>
        <v>0</v>
      </c>
      <c r="J303" s="526">
        <f>IF('1. General Input'!$D$34="X",IF('17. FTE Safe Harbor 2 Step 2'!E303&lt;80,'17. FTE Safe Harbor 2 Step 2'!E303/80,1),0)</f>
        <v>0</v>
      </c>
      <c r="K303" s="526">
        <f>IF('1. General Input'!$D$35="X",IF('17. FTE Safe Harbor 2 Step 2'!E303*24&lt;2080,'17. FTE Safe Harbor 2 Step 2'!E303*24/2080,1),0)</f>
        <v>0</v>
      </c>
      <c r="L303" s="526">
        <f>IF('1. General Input'!$D$36="X",IF('17. FTE Safe Harbor 2 Step 2'!E303*12&lt;2080,'17. FTE Safe Harbor 2 Step 2'!E303*12/2080,1),0)</f>
        <v>0</v>
      </c>
      <c r="M303" s="538">
        <f>IF('1. General Input'!$D$37="X",IF('17. FTE Safe Harbor 2 Step 2'!E303*365/$F$12&lt;2080,E303*365/$F$12/2080,1),0)</f>
        <v>0</v>
      </c>
      <c r="O303" s="526">
        <f t="shared" si="24"/>
        <v>0</v>
      </c>
      <c r="P303" s="526">
        <f t="shared" si="25"/>
        <v>0</v>
      </c>
      <c r="Q303" s="526">
        <f t="shared" si="26"/>
        <v>0</v>
      </c>
      <c r="R303" s="526">
        <f t="shared" si="27"/>
        <v>0</v>
      </c>
      <c r="S303" s="526">
        <f t="shared" si="28"/>
        <v>0</v>
      </c>
    </row>
    <row r="304" spans="1:19" x14ac:dyDescent="0.25">
      <c r="A304" s="297">
        <f t="shared" si="29"/>
        <v>290</v>
      </c>
      <c r="B304" s="501"/>
      <c r="C304" s="515"/>
      <c r="D304" s="297"/>
      <c r="E304" s="505"/>
      <c r="F304" s="417">
        <f>ROUND(IF('11. Type 1 Emp 2020 FTE'!$I$12=1,SUM(I304:M304),0),1)</f>
        <v>0</v>
      </c>
      <c r="G304" s="417">
        <f>ROUND(IF('11. Type 1 Emp 2020 FTE'!$I$12=2,SUM(O304:S304),0),1)</f>
        <v>0</v>
      </c>
      <c r="I304" s="526">
        <f>IF('1. General Input'!$D$33="X",IF('17. FTE Safe Harbor 2 Step 2'!E304&lt;40,'17. FTE Safe Harbor 2 Step 2'!E304/40,1),0)</f>
        <v>0</v>
      </c>
      <c r="J304" s="526">
        <f>IF('1. General Input'!$D$34="X",IF('17. FTE Safe Harbor 2 Step 2'!E304&lt;80,'17. FTE Safe Harbor 2 Step 2'!E304/80,1),0)</f>
        <v>0</v>
      </c>
      <c r="K304" s="526">
        <f>IF('1. General Input'!$D$35="X",IF('17. FTE Safe Harbor 2 Step 2'!E304*24&lt;2080,'17. FTE Safe Harbor 2 Step 2'!E304*24/2080,1),0)</f>
        <v>0</v>
      </c>
      <c r="L304" s="526">
        <f>IF('1. General Input'!$D$36="X",IF('17. FTE Safe Harbor 2 Step 2'!E304*12&lt;2080,'17. FTE Safe Harbor 2 Step 2'!E304*12/2080,1),0)</f>
        <v>0</v>
      </c>
      <c r="M304" s="538">
        <f>IF('1. General Input'!$D$37="X",IF('17. FTE Safe Harbor 2 Step 2'!E304*365/$F$12&lt;2080,E304*365/$F$12/2080,1),0)</f>
        <v>0</v>
      </c>
      <c r="O304" s="526">
        <f t="shared" si="24"/>
        <v>0</v>
      </c>
      <c r="P304" s="526">
        <f t="shared" si="25"/>
        <v>0</v>
      </c>
      <c r="Q304" s="526">
        <f t="shared" si="26"/>
        <v>0</v>
      </c>
      <c r="R304" s="526">
        <f t="shared" si="27"/>
        <v>0</v>
      </c>
      <c r="S304" s="526">
        <f t="shared" si="28"/>
        <v>0</v>
      </c>
    </row>
    <row r="305" spans="1:19" x14ac:dyDescent="0.25">
      <c r="A305" s="297">
        <f t="shared" si="29"/>
        <v>291</v>
      </c>
      <c r="B305" s="501"/>
      <c r="C305" s="515"/>
      <c r="D305" s="297"/>
      <c r="E305" s="505"/>
      <c r="F305" s="417">
        <f>ROUND(IF('11. Type 1 Emp 2020 FTE'!$I$12=1,SUM(I305:M305),0),1)</f>
        <v>0</v>
      </c>
      <c r="G305" s="417">
        <f>ROUND(IF('11. Type 1 Emp 2020 FTE'!$I$12=2,SUM(O305:S305),0),1)</f>
        <v>0</v>
      </c>
      <c r="I305" s="526">
        <f>IF('1. General Input'!$D$33="X",IF('17. FTE Safe Harbor 2 Step 2'!E305&lt;40,'17. FTE Safe Harbor 2 Step 2'!E305/40,1),0)</f>
        <v>0</v>
      </c>
      <c r="J305" s="526">
        <f>IF('1. General Input'!$D$34="X",IF('17. FTE Safe Harbor 2 Step 2'!E305&lt;80,'17. FTE Safe Harbor 2 Step 2'!E305/80,1),0)</f>
        <v>0</v>
      </c>
      <c r="K305" s="526">
        <f>IF('1. General Input'!$D$35="X",IF('17. FTE Safe Harbor 2 Step 2'!E305*24&lt;2080,'17. FTE Safe Harbor 2 Step 2'!E305*24/2080,1),0)</f>
        <v>0</v>
      </c>
      <c r="L305" s="526">
        <f>IF('1. General Input'!$D$36="X",IF('17. FTE Safe Harbor 2 Step 2'!E305*12&lt;2080,'17. FTE Safe Harbor 2 Step 2'!E305*12/2080,1),0)</f>
        <v>0</v>
      </c>
      <c r="M305" s="538">
        <f>IF('1. General Input'!$D$37="X",IF('17. FTE Safe Harbor 2 Step 2'!E305*365/$F$12&lt;2080,E305*365/$F$12/2080,1),0)</f>
        <v>0</v>
      </c>
      <c r="O305" s="526">
        <f t="shared" si="24"/>
        <v>0</v>
      </c>
      <c r="P305" s="526">
        <f t="shared" si="25"/>
        <v>0</v>
      </c>
      <c r="Q305" s="526">
        <f t="shared" si="26"/>
        <v>0</v>
      </c>
      <c r="R305" s="526">
        <f t="shared" si="27"/>
        <v>0</v>
      </c>
      <c r="S305" s="526">
        <f t="shared" si="28"/>
        <v>0</v>
      </c>
    </row>
    <row r="306" spans="1:19" x14ac:dyDescent="0.25">
      <c r="A306" s="297">
        <f t="shared" si="29"/>
        <v>292</v>
      </c>
      <c r="B306" s="501"/>
      <c r="C306" s="515"/>
      <c r="D306" s="297"/>
      <c r="E306" s="505"/>
      <c r="F306" s="417">
        <f>ROUND(IF('11. Type 1 Emp 2020 FTE'!$I$12=1,SUM(I306:M306),0),1)</f>
        <v>0</v>
      </c>
      <c r="G306" s="417">
        <f>ROUND(IF('11. Type 1 Emp 2020 FTE'!$I$12=2,SUM(O306:S306),0),1)</f>
        <v>0</v>
      </c>
      <c r="I306" s="526">
        <f>IF('1. General Input'!$D$33="X",IF('17. FTE Safe Harbor 2 Step 2'!E306&lt;40,'17. FTE Safe Harbor 2 Step 2'!E306/40,1),0)</f>
        <v>0</v>
      </c>
      <c r="J306" s="526">
        <f>IF('1. General Input'!$D$34="X",IF('17. FTE Safe Harbor 2 Step 2'!E306&lt;80,'17. FTE Safe Harbor 2 Step 2'!E306/80,1),0)</f>
        <v>0</v>
      </c>
      <c r="K306" s="526">
        <f>IF('1. General Input'!$D$35="X",IF('17. FTE Safe Harbor 2 Step 2'!E306*24&lt;2080,'17. FTE Safe Harbor 2 Step 2'!E306*24/2080,1),0)</f>
        <v>0</v>
      </c>
      <c r="L306" s="526">
        <f>IF('1. General Input'!$D$36="X",IF('17. FTE Safe Harbor 2 Step 2'!E306*12&lt;2080,'17. FTE Safe Harbor 2 Step 2'!E306*12/2080,1),0)</f>
        <v>0</v>
      </c>
      <c r="M306" s="538">
        <f>IF('1. General Input'!$D$37="X",IF('17. FTE Safe Harbor 2 Step 2'!E306*365/$F$12&lt;2080,E306*365/$F$12/2080,1),0)</f>
        <v>0</v>
      </c>
      <c r="O306" s="526">
        <f t="shared" si="24"/>
        <v>0</v>
      </c>
      <c r="P306" s="526">
        <f t="shared" si="25"/>
        <v>0</v>
      </c>
      <c r="Q306" s="526">
        <f t="shared" si="26"/>
        <v>0</v>
      </c>
      <c r="R306" s="526">
        <f t="shared" si="27"/>
        <v>0</v>
      </c>
      <c r="S306" s="526">
        <f t="shared" si="28"/>
        <v>0</v>
      </c>
    </row>
    <row r="307" spans="1:19" x14ac:dyDescent="0.25">
      <c r="A307" s="297">
        <f t="shared" si="29"/>
        <v>293</v>
      </c>
      <c r="B307" s="501"/>
      <c r="C307" s="515"/>
      <c r="D307" s="297"/>
      <c r="E307" s="505"/>
      <c r="F307" s="417">
        <f>ROUND(IF('11. Type 1 Emp 2020 FTE'!$I$12=1,SUM(I307:M307),0),1)</f>
        <v>0</v>
      </c>
      <c r="G307" s="417">
        <f>ROUND(IF('11. Type 1 Emp 2020 FTE'!$I$12=2,SUM(O307:S307),0),1)</f>
        <v>0</v>
      </c>
      <c r="I307" s="526">
        <f>IF('1. General Input'!$D$33="X",IF('17. FTE Safe Harbor 2 Step 2'!E307&lt;40,'17. FTE Safe Harbor 2 Step 2'!E307/40,1),0)</f>
        <v>0</v>
      </c>
      <c r="J307" s="526">
        <f>IF('1. General Input'!$D$34="X",IF('17. FTE Safe Harbor 2 Step 2'!E307&lt;80,'17. FTE Safe Harbor 2 Step 2'!E307/80,1),0)</f>
        <v>0</v>
      </c>
      <c r="K307" s="526">
        <f>IF('1. General Input'!$D$35="X",IF('17. FTE Safe Harbor 2 Step 2'!E307*24&lt;2080,'17. FTE Safe Harbor 2 Step 2'!E307*24/2080,1),0)</f>
        <v>0</v>
      </c>
      <c r="L307" s="526">
        <f>IF('1. General Input'!$D$36="X",IF('17. FTE Safe Harbor 2 Step 2'!E307*12&lt;2080,'17. FTE Safe Harbor 2 Step 2'!E307*12/2080,1),0)</f>
        <v>0</v>
      </c>
      <c r="M307" s="538">
        <f>IF('1. General Input'!$D$37="X",IF('17. FTE Safe Harbor 2 Step 2'!E307*365/$F$12&lt;2080,E307*365/$F$12/2080,1),0)</f>
        <v>0</v>
      </c>
      <c r="O307" s="526">
        <f t="shared" si="24"/>
        <v>0</v>
      </c>
      <c r="P307" s="526">
        <f t="shared" si="25"/>
        <v>0</v>
      </c>
      <c r="Q307" s="526">
        <f t="shared" si="26"/>
        <v>0</v>
      </c>
      <c r="R307" s="526">
        <f t="shared" si="27"/>
        <v>0</v>
      </c>
      <c r="S307" s="526">
        <f t="shared" si="28"/>
        <v>0</v>
      </c>
    </row>
    <row r="308" spans="1:19" x14ac:dyDescent="0.25">
      <c r="A308" s="297">
        <f t="shared" si="29"/>
        <v>294</v>
      </c>
      <c r="B308" s="501"/>
      <c r="C308" s="515"/>
      <c r="D308" s="297"/>
      <c r="E308" s="505"/>
      <c r="F308" s="417">
        <f>ROUND(IF('11. Type 1 Emp 2020 FTE'!$I$12=1,SUM(I308:M308),0),1)</f>
        <v>0</v>
      </c>
      <c r="G308" s="417">
        <f>ROUND(IF('11. Type 1 Emp 2020 FTE'!$I$12=2,SUM(O308:S308),0),1)</f>
        <v>0</v>
      </c>
      <c r="I308" s="526">
        <f>IF('1. General Input'!$D$33="X",IF('17. FTE Safe Harbor 2 Step 2'!E308&lt;40,'17. FTE Safe Harbor 2 Step 2'!E308/40,1),0)</f>
        <v>0</v>
      </c>
      <c r="J308" s="526">
        <f>IF('1. General Input'!$D$34="X",IF('17. FTE Safe Harbor 2 Step 2'!E308&lt;80,'17. FTE Safe Harbor 2 Step 2'!E308/80,1),0)</f>
        <v>0</v>
      </c>
      <c r="K308" s="526">
        <f>IF('1. General Input'!$D$35="X",IF('17. FTE Safe Harbor 2 Step 2'!E308*24&lt;2080,'17. FTE Safe Harbor 2 Step 2'!E308*24/2080,1),0)</f>
        <v>0</v>
      </c>
      <c r="L308" s="526">
        <f>IF('1. General Input'!$D$36="X",IF('17. FTE Safe Harbor 2 Step 2'!E308*12&lt;2080,'17. FTE Safe Harbor 2 Step 2'!E308*12/2080,1),0)</f>
        <v>0</v>
      </c>
      <c r="M308" s="538">
        <f>IF('1. General Input'!$D$37="X",IF('17. FTE Safe Harbor 2 Step 2'!E308*365/$F$12&lt;2080,E308*365/$F$12/2080,1),0)</f>
        <v>0</v>
      </c>
      <c r="O308" s="526">
        <f t="shared" si="24"/>
        <v>0</v>
      </c>
      <c r="P308" s="526">
        <f t="shared" si="25"/>
        <v>0</v>
      </c>
      <c r="Q308" s="526">
        <f t="shared" si="26"/>
        <v>0</v>
      </c>
      <c r="R308" s="526">
        <f t="shared" si="27"/>
        <v>0</v>
      </c>
      <c r="S308" s="526">
        <f t="shared" si="28"/>
        <v>0</v>
      </c>
    </row>
    <row r="309" spans="1:19" x14ac:dyDescent="0.25">
      <c r="A309" s="297">
        <f t="shared" si="29"/>
        <v>295</v>
      </c>
      <c r="B309" s="501"/>
      <c r="C309" s="515"/>
      <c r="D309" s="297"/>
      <c r="E309" s="505"/>
      <c r="F309" s="417">
        <f>ROUND(IF('11. Type 1 Emp 2020 FTE'!$I$12=1,SUM(I309:M309),0),1)</f>
        <v>0</v>
      </c>
      <c r="G309" s="417">
        <f>ROUND(IF('11. Type 1 Emp 2020 FTE'!$I$12=2,SUM(O309:S309),0),1)</f>
        <v>0</v>
      </c>
      <c r="I309" s="526">
        <f>IF('1. General Input'!$D$33="X",IF('17. FTE Safe Harbor 2 Step 2'!E309&lt;40,'17. FTE Safe Harbor 2 Step 2'!E309/40,1),0)</f>
        <v>0</v>
      </c>
      <c r="J309" s="526">
        <f>IF('1. General Input'!$D$34="X",IF('17. FTE Safe Harbor 2 Step 2'!E309&lt;80,'17. FTE Safe Harbor 2 Step 2'!E309/80,1),0)</f>
        <v>0</v>
      </c>
      <c r="K309" s="526">
        <f>IF('1. General Input'!$D$35="X",IF('17. FTE Safe Harbor 2 Step 2'!E309*24&lt;2080,'17. FTE Safe Harbor 2 Step 2'!E309*24/2080,1),0)</f>
        <v>0</v>
      </c>
      <c r="L309" s="526">
        <f>IF('1. General Input'!$D$36="X",IF('17. FTE Safe Harbor 2 Step 2'!E309*12&lt;2080,'17. FTE Safe Harbor 2 Step 2'!E309*12/2080,1),0)</f>
        <v>0</v>
      </c>
      <c r="M309" s="538">
        <f>IF('1. General Input'!$D$37="X",IF('17. FTE Safe Harbor 2 Step 2'!E309*365/$F$12&lt;2080,E309*365/$F$12/2080,1),0)</f>
        <v>0</v>
      </c>
      <c r="O309" s="526">
        <f t="shared" si="24"/>
        <v>0</v>
      </c>
      <c r="P309" s="526">
        <f t="shared" si="25"/>
        <v>0</v>
      </c>
      <c r="Q309" s="526">
        <f t="shared" si="26"/>
        <v>0</v>
      </c>
      <c r="R309" s="526">
        <f t="shared" si="27"/>
        <v>0</v>
      </c>
      <c r="S309" s="526">
        <f t="shared" si="28"/>
        <v>0</v>
      </c>
    </row>
    <row r="310" spans="1:19" x14ac:dyDescent="0.25">
      <c r="A310" s="297">
        <f t="shared" si="29"/>
        <v>296</v>
      </c>
      <c r="B310" s="501"/>
      <c r="C310" s="515"/>
      <c r="D310" s="297"/>
      <c r="E310" s="505"/>
      <c r="F310" s="417">
        <f>ROUND(IF('11. Type 1 Emp 2020 FTE'!$I$12=1,SUM(I310:M310),0),1)</f>
        <v>0</v>
      </c>
      <c r="G310" s="417">
        <f>ROUND(IF('11. Type 1 Emp 2020 FTE'!$I$12=2,SUM(O310:S310),0),1)</f>
        <v>0</v>
      </c>
      <c r="I310" s="526">
        <f>IF('1. General Input'!$D$33="X",IF('17. FTE Safe Harbor 2 Step 2'!E310&lt;40,'17. FTE Safe Harbor 2 Step 2'!E310/40,1),0)</f>
        <v>0</v>
      </c>
      <c r="J310" s="526">
        <f>IF('1. General Input'!$D$34="X",IF('17. FTE Safe Harbor 2 Step 2'!E310&lt;80,'17. FTE Safe Harbor 2 Step 2'!E310/80,1),0)</f>
        <v>0</v>
      </c>
      <c r="K310" s="526">
        <f>IF('1. General Input'!$D$35="X",IF('17. FTE Safe Harbor 2 Step 2'!E310*24&lt;2080,'17. FTE Safe Harbor 2 Step 2'!E310*24/2080,1),0)</f>
        <v>0</v>
      </c>
      <c r="L310" s="526">
        <f>IF('1. General Input'!$D$36="X",IF('17. FTE Safe Harbor 2 Step 2'!E310*12&lt;2080,'17. FTE Safe Harbor 2 Step 2'!E310*12/2080,1),0)</f>
        <v>0</v>
      </c>
      <c r="M310" s="538">
        <f>IF('1. General Input'!$D$37="X",IF('17. FTE Safe Harbor 2 Step 2'!E310*365/$F$12&lt;2080,E310*365/$F$12/2080,1),0)</f>
        <v>0</v>
      </c>
      <c r="O310" s="526">
        <f t="shared" si="24"/>
        <v>0</v>
      </c>
      <c r="P310" s="526">
        <f t="shared" si="25"/>
        <v>0</v>
      </c>
      <c r="Q310" s="526">
        <f t="shared" si="26"/>
        <v>0</v>
      </c>
      <c r="R310" s="526">
        <f t="shared" si="27"/>
        <v>0</v>
      </c>
      <c r="S310" s="526">
        <f t="shared" si="28"/>
        <v>0</v>
      </c>
    </row>
    <row r="311" spans="1:19" x14ac:dyDescent="0.25">
      <c r="A311" s="297">
        <f t="shared" si="29"/>
        <v>297</v>
      </c>
      <c r="B311" s="501"/>
      <c r="C311" s="515"/>
      <c r="D311" s="297"/>
      <c r="E311" s="505"/>
      <c r="F311" s="417">
        <f>ROUND(IF('11. Type 1 Emp 2020 FTE'!$I$12=1,SUM(I311:M311),0),1)</f>
        <v>0</v>
      </c>
      <c r="G311" s="417">
        <f>ROUND(IF('11. Type 1 Emp 2020 FTE'!$I$12=2,SUM(O311:S311),0),1)</f>
        <v>0</v>
      </c>
      <c r="I311" s="526">
        <f>IF('1. General Input'!$D$33="X",IF('17. FTE Safe Harbor 2 Step 2'!E311&lt;40,'17. FTE Safe Harbor 2 Step 2'!E311/40,1),0)</f>
        <v>0</v>
      </c>
      <c r="J311" s="526">
        <f>IF('1. General Input'!$D$34="X",IF('17. FTE Safe Harbor 2 Step 2'!E311&lt;80,'17. FTE Safe Harbor 2 Step 2'!E311/80,1),0)</f>
        <v>0</v>
      </c>
      <c r="K311" s="526">
        <f>IF('1. General Input'!$D$35="X",IF('17. FTE Safe Harbor 2 Step 2'!E311*24&lt;2080,'17. FTE Safe Harbor 2 Step 2'!E311*24/2080,1),0)</f>
        <v>0</v>
      </c>
      <c r="L311" s="526">
        <f>IF('1. General Input'!$D$36="X",IF('17. FTE Safe Harbor 2 Step 2'!E311*12&lt;2080,'17. FTE Safe Harbor 2 Step 2'!E311*12/2080,1),0)</f>
        <v>0</v>
      </c>
      <c r="M311" s="538">
        <f>IF('1. General Input'!$D$37="X",IF('17. FTE Safe Harbor 2 Step 2'!E311*365/$F$12&lt;2080,E311*365/$F$12/2080,1),0)</f>
        <v>0</v>
      </c>
      <c r="O311" s="526">
        <f t="shared" si="24"/>
        <v>0</v>
      </c>
      <c r="P311" s="526">
        <f t="shared" si="25"/>
        <v>0</v>
      </c>
      <c r="Q311" s="526">
        <f t="shared" si="26"/>
        <v>0</v>
      </c>
      <c r="R311" s="526">
        <f t="shared" si="27"/>
        <v>0</v>
      </c>
      <c r="S311" s="526">
        <f t="shared" si="28"/>
        <v>0</v>
      </c>
    </row>
    <row r="312" spans="1:19" x14ac:dyDescent="0.25">
      <c r="A312" s="297">
        <f t="shared" si="29"/>
        <v>298</v>
      </c>
      <c r="B312" s="501"/>
      <c r="C312" s="515"/>
      <c r="D312" s="297"/>
      <c r="E312" s="505"/>
      <c r="F312" s="417">
        <f>ROUND(IF('11. Type 1 Emp 2020 FTE'!$I$12=1,SUM(I312:M312),0),1)</f>
        <v>0</v>
      </c>
      <c r="G312" s="417">
        <f>ROUND(IF('11. Type 1 Emp 2020 FTE'!$I$12=2,SUM(O312:S312),0),1)</f>
        <v>0</v>
      </c>
      <c r="I312" s="526">
        <f>IF('1. General Input'!$D$33="X",IF('17. FTE Safe Harbor 2 Step 2'!E312&lt;40,'17. FTE Safe Harbor 2 Step 2'!E312/40,1),0)</f>
        <v>0</v>
      </c>
      <c r="J312" s="526">
        <f>IF('1. General Input'!$D$34="X",IF('17. FTE Safe Harbor 2 Step 2'!E312&lt;80,'17. FTE Safe Harbor 2 Step 2'!E312/80,1),0)</f>
        <v>0</v>
      </c>
      <c r="K312" s="526">
        <f>IF('1. General Input'!$D$35="X",IF('17. FTE Safe Harbor 2 Step 2'!E312*24&lt;2080,'17. FTE Safe Harbor 2 Step 2'!E312*24/2080,1),0)</f>
        <v>0</v>
      </c>
      <c r="L312" s="526">
        <f>IF('1. General Input'!$D$36="X",IF('17. FTE Safe Harbor 2 Step 2'!E312*12&lt;2080,'17. FTE Safe Harbor 2 Step 2'!E312*12/2080,1),0)</f>
        <v>0</v>
      </c>
      <c r="M312" s="538">
        <f>IF('1. General Input'!$D$37="X",IF('17. FTE Safe Harbor 2 Step 2'!E312*365/$F$12&lt;2080,E312*365/$F$12/2080,1),0)</f>
        <v>0</v>
      </c>
      <c r="O312" s="526">
        <f t="shared" si="24"/>
        <v>0</v>
      </c>
      <c r="P312" s="526">
        <f t="shared" si="25"/>
        <v>0</v>
      </c>
      <c r="Q312" s="526">
        <f t="shared" si="26"/>
        <v>0</v>
      </c>
      <c r="R312" s="526">
        <f t="shared" si="27"/>
        <v>0</v>
      </c>
      <c r="S312" s="526">
        <f t="shared" si="28"/>
        <v>0</v>
      </c>
    </row>
    <row r="313" spans="1:19" x14ac:dyDescent="0.25">
      <c r="A313" s="297">
        <f t="shared" si="29"/>
        <v>299</v>
      </c>
      <c r="B313" s="501"/>
      <c r="C313" s="515"/>
      <c r="D313" s="297"/>
      <c r="E313" s="505"/>
      <c r="F313" s="417">
        <f>ROUND(IF('11. Type 1 Emp 2020 FTE'!$I$12=1,SUM(I313:M313),0),1)</f>
        <v>0</v>
      </c>
      <c r="G313" s="417">
        <f>ROUND(IF('11. Type 1 Emp 2020 FTE'!$I$12=2,SUM(O313:S313),0),1)</f>
        <v>0</v>
      </c>
      <c r="I313" s="526">
        <f>IF('1. General Input'!$D$33="X",IF('17. FTE Safe Harbor 2 Step 2'!E313&lt;40,'17. FTE Safe Harbor 2 Step 2'!E313/40,1),0)</f>
        <v>0</v>
      </c>
      <c r="J313" s="526">
        <f>IF('1. General Input'!$D$34="X",IF('17. FTE Safe Harbor 2 Step 2'!E313&lt;80,'17. FTE Safe Harbor 2 Step 2'!E313/80,1),0)</f>
        <v>0</v>
      </c>
      <c r="K313" s="526">
        <f>IF('1. General Input'!$D$35="X",IF('17. FTE Safe Harbor 2 Step 2'!E313*24&lt;2080,'17. FTE Safe Harbor 2 Step 2'!E313*24/2080,1),0)</f>
        <v>0</v>
      </c>
      <c r="L313" s="526">
        <f>IF('1. General Input'!$D$36="X",IF('17. FTE Safe Harbor 2 Step 2'!E313*12&lt;2080,'17. FTE Safe Harbor 2 Step 2'!E313*12/2080,1),0)</f>
        <v>0</v>
      </c>
      <c r="M313" s="538">
        <f>IF('1. General Input'!$D$37="X",IF('17. FTE Safe Harbor 2 Step 2'!E313*365/$F$12&lt;2080,E313*365/$F$12/2080,1),0)</f>
        <v>0</v>
      </c>
      <c r="O313" s="526">
        <f t="shared" si="24"/>
        <v>0</v>
      </c>
      <c r="P313" s="526">
        <f t="shared" si="25"/>
        <v>0</v>
      </c>
      <c r="Q313" s="526">
        <f t="shared" si="26"/>
        <v>0</v>
      </c>
      <c r="R313" s="526">
        <f t="shared" si="27"/>
        <v>0</v>
      </c>
      <c r="S313" s="526">
        <f t="shared" si="28"/>
        <v>0</v>
      </c>
    </row>
    <row r="314" spans="1:19" x14ac:dyDescent="0.25">
      <c r="A314" s="297">
        <f t="shared" si="29"/>
        <v>300</v>
      </c>
      <c r="B314" s="501"/>
      <c r="C314" s="515"/>
      <c r="D314" s="297"/>
      <c r="E314" s="505"/>
      <c r="F314" s="417">
        <f>ROUND(IF('11. Type 1 Emp 2020 FTE'!$I$12=1,SUM(I314:M314),0),1)</f>
        <v>0</v>
      </c>
      <c r="G314" s="417">
        <f>ROUND(IF('11. Type 1 Emp 2020 FTE'!$I$12=2,SUM(O314:S314),0),1)</f>
        <v>0</v>
      </c>
      <c r="I314" s="526">
        <f>IF('1. General Input'!$D$33="X",IF('17. FTE Safe Harbor 2 Step 2'!E314&lt;40,'17. FTE Safe Harbor 2 Step 2'!E314/40,1),0)</f>
        <v>0</v>
      </c>
      <c r="J314" s="526">
        <f>IF('1. General Input'!$D$34="X",IF('17. FTE Safe Harbor 2 Step 2'!E314&lt;80,'17. FTE Safe Harbor 2 Step 2'!E314/80,1),0)</f>
        <v>0</v>
      </c>
      <c r="K314" s="526">
        <f>IF('1. General Input'!$D$35="X",IF('17. FTE Safe Harbor 2 Step 2'!E314*24&lt;2080,'17. FTE Safe Harbor 2 Step 2'!E314*24/2080,1),0)</f>
        <v>0</v>
      </c>
      <c r="L314" s="526">
        <f>IF('1. General Input'!$D$36="X",IF('17. FTE Safe Harbor 2 Step 2'!E314*12&lt;2080,'17. FTE Safe Harbor 2 Step 2'!E314*12/2080,1),0)</f>
        <v>0</v>
      </c>
      <c r="M314" s="538">
        <f>IF('1. General Input'!$D$37="X",IF('17. FTE Safe Harbor 2 Step 2'!E314*365/$F$12&lt;2080,E314*365/$F$12/2080,1),0)</f>
        <v>0</v>
      </c>
      <c r="O314" s="526">
        <f t="shared" si="24"/>
        <v>0</v>
      </c>
      <c r="P314" s="526">
        <f t="shared" si="25"/>
        <v>0</v>
      </c>
      <c r="Q314" s="526">
        <f t="shared" si="26"/>
        <v>0</v>
      </c>
      <c r="R314" s="526">
        <f t="shared" si="27"/>
        <v>0</v>
      </c>
      <c r="S314" s="526">
        <f t="shared" si="28"/>
        <v>0</v>
      </c>
    </row>
    <row r="315" spans="1:19" x14ac:dyDescent="0.25">
      <c r="A315" s="297">
        <f t="shared" si="29"/>
        <v>301</v>
      </c>
      <c r="B315" s="501"/>
      <c r="C315" s="515"/>
      <c r="D315" s="297"/>
      <c r="E315" s="505"/>
      <c r="F315" s="417">
        <f>ROUND(IF('11. Type 1 Emp 2020 FTE'!$I$12=1,SUM(I315:M315),0),1)</f>
        <v>0</v>
      </c>
      <c r="G315" s="417">
        <f>ROUND(IF('11. Type 1 Emp 2020 FTE'!$I$12=2,SUM(O315:S315),0),1)</f>
        <v>0</v>
      </c>
      <c r="I315" s="526">
        <f>IF('1. General Input'!$D$33="X",IF('17. FTE Safe Harbor 2 Step 2'!E315&lt;40,'17. FTE Safe Harbor 2 Step 2'!E315/40,1),0)</f>
        <v>0</v>
      </c>
      <c r="J315" s="526">
        <f>IF('1. General Input'!$D$34="X",IF('17. FTE Safe Harbor 2 Step 2'!E315&lt;80,'17. FTE Safe Harbor 2 Step 2'!E315/80,1),0)</f>
        <v>0</v>
      </c>
      <c r="K315" s="526">
        <f>IF('1. General Input'!$D$35="X",IF('17. FTE Safe Harbor 2 Step 2'!E315*24&lt;2080,'17. FTE Safe Harbor 2 Step 2'!E315*24/2080,1),0)</f>
        <v>0</v>
      </c>
      <c r="L315" s="526">
        <f>IF('1. General Input'!$D$36="X",IF('17. FTE Safe Harbor 2 Step 2'!E315*12&lt;2080,'17. FTE Safe Harbor 2 Step 2'!E315*12/2080,1),0)</f>
        <v>0</v>
      </c>
      <c r="M315" s="538">
        <f>IF('1. General Input'!$D$37="X",IF('17. FTE Safe Harbor 2 Step 2'!E315*365/$F$12&lt;2080,E315*365/$F$12/2080,1),0)</f>
        <v>0</v>
      </c>
      <c r="O315" s="526">
        <f t="shared" si="24"/>
        <v>0</v>
      </c>
      <c r="P315" s="526">
        <f t="shared" si="25"/>
        <v>0</v>
      </c>
      <c r="Q315" s="526">
        <f t="shared" si="26"/>
        <v>0</v>
      </c>
      <c r="R315" s="526">
        <f t="shared" si="27"/>
        <v>0</v>
      </c>
      <c r="S315" s="526">
        <f t="shared" si="28"/>
        <v>0</v>
      </c>
    </row>
    <row r="316" spans="1:19" x14ac:dyDescent="0.25">
      <c r="A316" s="297">
        <f t="shared" si="29"/>
        <v>302</v>
      </c>
      <c r="B316" s="501"/>
      <c r="C316" s="515"/>
      <c r="D316" s="297"/>
      <c r="E316" s="505"/>
      <c r="F316" s="417">
        <f>ROUND(IF('11. Type 1 Emp 2020 FTE'!$I$12=1,SUM(I316:M316),0),1)</f>
        <v>0</v>
      </c>
      <c r="G316" s="417">
        <f>ROUND(IF('11. Type 1 Emp 2020 FTE'!$I$12=2,SUM(O316:S316),0),1)</f>
        <v>0</v>
      </c>
      <c r="I316" s="526">
        <f>IF('1. General Input'!$D$33="X",IF('17. FTE Safe Harbor 2 Step 2'!E316&lt;40,'17. FTE Safe Harbor 2 Step 2'!E316/40,1),0)</f>
        <v>0</v>
      </c>
      <c r="J316" s="526">
        <f>IF('1. General Input'!$D$34="X",IF('17. FTE Safe Harbor 2 Step 2'!E316&lt;80,'17. FTE Safe Harbor 2 Step 2'!E316/80,1),0)</f>
        <v>0</v>
      </c>
      <c r="K316" s="526">
        <f>IF('1. General Input'!$D$35="X",IF('17. FTE Safe Harbor 2 Step 2'!E316*24&lt;2080,'17. FTE Safe Harbor 2 Step 2'!E316*24/2080,1),0)</f>
        <v>0</v>
      </c>
      <c r="L316" s="526">
        <f>IF('1. General Input'!$D$36="X",IF('17. FTE Safe Harbor 2 Step 2'!E316*12&lt;2080,'17. FTE Safe Harbor 2 Step 2'!E316*12/2080,1),0)</f>
        <v>0</v>
      </c>
      <c r="M316" s="538">
        <f>IF('1. General Input'!$D$37="X",IF('17. FTE Safe Harbor 2 Step 2'!E316*365/$F$12&lt;2080,E316*365/$F$12/2080,1),0)</f>
        <v>0</v>
      </c>
      <c r="O316" s="526">
        <f t="shared" si="24"/>
        <v>0</v>
      </c>
      <c r="P316" s="526">
        <f t="shared" si="25"/>
        <v>0</v>
      </c>
      <c r="Q316" s="526">
        <f t="shared" si="26"/>
        <v>0</v>
      </c>
      <c r="R316" s="526">
        <f t="shared" si="27"/>
        <v>0</v>
      </c>
      <c r="S316" s="526">
        <f t="shared" si="28"/>
        <v>0</v>
      </c>
    </row>
    <row r="317" spans="1:19" x14ac:dyDescent="0.25">
      <c r="A317" s="297">
        <f t="shared" si="29"/>
        <v>303</v>
      </c>
      <c r="B317" s="501"/>
      <c r="C317" s="515"/>
      <c r="D317" s="297"/>
      <c r="E317" s="505"/>
      <c r="F317" s="417">
        <f>ROUND(IF('11. Type 1 Emp 2020 FTE'!$I$12=1,SUM(I317:M317),0),1)</f>
        <v>0</v>
      </c>
      <c r="G317" s="417">
        <f>ROUND(IF('11. Type 1 Emp 2020 FTE'!$I$12=2,SUM(O317:S317),0),1)</f>
        <v>0</v>
      </c>
      <c r="I317" s="526">
        <f>IF('1. General Input'!$D$33="X",IF('17. FTE Safe Harbor 2 Step 2'!E317&lt;40,'17. FTE Safe Harbor 2 Step 2'!E317/40,1),0)</f>
        <v>0</v>
      </c>
      <c r="J317" s="526">
        <f>IF('1. General Input'!$D$34="X",IF('17. FTE Safe Harbor 2 Step 2'!E317&lt;80,'17. FTE Safe Harbor 2 Step 2'!E317/80,1),0)</f>
        <v>0</v>
      </c>
      <c r="K317" s="526">
        <f>IF('1. General Input'!$D$35="X",IF('17. FTE Safe Harbor 2 Step 2'!E317*24&lt;2080,'17. FTE Safe Harbor 2 Step 2'!E317*24/2080,1),0)</f>
        <v>0</v>
      </c>
      <c r="L317" s="526">
        <f>IF('1. General Input'!$D$36="X",IF('17. FTE Safe Harbor 2 Step 2'!E317*12&lt;2080,'17. FTE Safe Harbor 2 Step 2'!E317*12/2080,1),0)</f>
        <v>0</v>
      </c>
      <c r="M317" s="538">
        <f>IF('1. General Input'!$D$37="X",IF('17. FTE Safe Harbor 2 Step 2'!E317*365/$F$12&lt;2080,E317*365/$F$12/2080,1),0)</f>
        <v>0</v>
      </c>
      <c r="O317" s="526">
        <f t="shared" si="24"/>
        <v>0</v>
      </c>
      <c r="P317" s="526">
        <f t="shared" si="25"/>
        <v>0</v>
      </c>
      <c r="Q317" s="526">
        <f t="shared" si="26"/>
        <v>0</v>
      </c>
      <c r="R317" s="526">
        <f t="shared" si="27"/>
        <v>0</v>
      </c>
      <c r="S317" s="526">
        <f t="shared" si="28"/>
        <v>0</v>
      </c>
    </row>
    <row r="318" spans="1:19" x14ac:dyDescent="0.25">
      <c r="A318" s="297">
        <f t="shared" si="29"/>
        <v>304</v>
      </c>
      <c r="B318" s="501"/>
      <c r="C318" s="515"/>
      <c r="D318" s="297"/>
      <c r="E318" s="505"/>
      <c r="F318" s="417">
        <f>ROUND(IF('11. Type 1 Emp 2020 FTE'!$I$12=1,SUM(I318:M318),0),1)</f>
        <v>0</v>
      </c>
      <c r="G318" s="417">
        <f>ROUND(IF('11. Type 1 Emp 2020 FTE'!$I$12=2,SUM(O318:S318),0),1)</f>
        <v>0</v>
      </c>
      <c r="I318" s="526">
        <f>IF('1. General Input'!$D$33="X",IF('17. FTE Safe Harbor 2 Step 2'!E318&lt;40,'17. FTE Safe Harbor 2 Step 2'!E318/40,1),0)</f>
        <v>0</v>
      </c>
      <c r="J318" s="526">
        <f>IF('1. General Input'!$D$34="X",IF('17. FTE Safe Harbor 2 Step 2'!E318&lt;80,'17. FTE Safe Harbor 2 Step 2'!E318/80,1),0)</f>
        <v>0</v>
      </c>
      <c r="K318" s="526">
        <f>IF('1. General Input'!$D$35="X",IF('17. FTE Safe Harbor 2 Step 2'!E318*24&lt;2080,'17. FTE Safe Harbor 2 Step 2'!E318*24/2080,1),0)</f>
        <v>0</v>
      </c>
      <c r="L318" s="526">
        <f>IF('1. General Input'!$D$36="X",IF('17. FTE Safe Harbor 2 Step 2'!E318*12&lt;2080,'17. FTE Safe Harbor 2 Step 2'!E318*12/2080,1),0)</f>
        <v>0</v>
      </c>
      <c r="M318" s="538">
        <f>IF('1. General Input'!$D$37="X",IF('17. FTE Safe Harbor 2 Step 2'!E318*365/$F$12&lt;2080,E318*365/$F$12/2080,1),0)</f>
        <v>0</v>
      </c>
      <c r="O318" s="526">
        <f t="shared" si="24"/>
        <v>0</v>
      </c>
      <c r="P318" s="526">
        <f t="shared" si="25"/>
        <v>0</v>
      </c>
      <c r="Q318" s="526">
        <f t="shared" si="26"/>
        <v>0</v>
      </c>
      <c r="R318" s="526">
        <f t="shared" si="27"/>
        <v>0</v>
      </c>
      <c r="S318" s="526">
        <f t="shared" si="28"/>
        <v>0</v>
      </c>
    </row>
    <row r="319" spans="1:19" x14ac:dyDescent="0.25">
      <c r="A319" s="297">
        <f t="shared" si="29"/>
        <v>305</v>
      </c>
      <c r="B319" s="501"/>
      <c r="C319" s="515"/>
      <c r="D319" s="297"/>
      <c r="E319" s="505"/>
      <c r="F319" s="417">
        <f>ROUND(IF('11. Type 1 Emp 2020 FTE'!$I$12=1,SUM(I319:M319),0),1)</f>
        <v>0</v>
      </c>
      <c r="G319" s="417">
        <f>ROUND(IF('11. Type 1 Emp 2020 FTE'!$I$12=2,SUM(O319:S319),0),1)</f>
        <v>0</v>
      </c>
      <c r="I319" s="526">
        <f>IF('1. General Input'!$D$33="X",IF('17. FTE Safe Harbor 2 Step 2'!E319&lt;40,'17. FTE Safe Harbor 2 Step 2'!E319/40,1),0)</f>
        <v>0</v>
      </c>
      <c r="J319" s="526">
        <f>IF('1. General Input'!$D$34="X",IF('17. FTE Safe Harbor 2 Step 2'!E319&lt;80,'17. FTE Safe Harbor 2 Step 2'!E319/80,1),0)</f>
        <v>0</v>
      </c>
      <c r="K319" s="526">
        <f>IF('1. General Input'!$D$35="X",IF('17. FTE Safe Harbor 2 Step 2'!E319*24&lt;2080,'17. FTE Safe Harbor 2 Step 2'!E319*24/2080,1),0)</f>
        <v>0</v>
      </c>
      <c r="L319" s="526">
        <f>IF('1. General Input'!$D$36="X",IF('17. FTE Safe Harbor 2 Step 2'!E319*12&lt;2080,'17. FTE Safe Harbor 2 Step 2'!E319*12/2080,1),0)</f>
        <v>0</v>
      </c>
      <c r="M319" s="538">
        <f>IF('1. General Input'!$D$37="X",IF('17. FTE Safe Harbor 2 Step 2'!E319*365/$F$12&lt;2080,E319*365/$F$12/2080,1),0)</f>
        <v>0</v>
      </c>
      <c r="O319" s="526">
        <f t="shared" si="24"/>
        <v>0</v>
      </c>
      <c r="P319" s="526">
        <f t="shared" si="25"/>
        <v>0</v>
      </c>
      <c r="Q319" s="526">
        <f t="shared" si="26"/>
        <v>0</v>
      </c>
      <c r="R319" s="526">
        <f t="shared" si="27"/>
        <v>0</v>
      </c>
      <c r="S319" s="526">
        <f t="shared" si="28"/>
        <v>0</v>
      </c>
    </row>
    <row r="320" spans="1:19" x14ac:dyDescent="0.25">
      <c r="A320" s="297">
        <f t="shared" si="29"/>
        <v>306</v>
      </c>
      <c r="B320" s="501"/>
      <c r="C320" s="515"/>
      <c r="D320" s="297"/>
      <c r="E320" s="505"/>
      <c r="F320" s="417">
        <f>ROUND(IF('11. Type 1 Emp 2020 FTE'!$I$12=1,SUM(I320:M320),0),1)</f>
        <v>0</v>
      </c>
      <c r="G320" s="417">
        <f>ROUND(IF('11. Type 1 Emp 2020 FTE'!$I$12=2,SUM(O320:S320),0),1)</f>
        <v>0</v>
      </c>
      <c r="I320" s="526">
        <f>IF('1. General Input'!$D$33="X",IF('17. FTE Safe Harbor 2 Step 2'!E320&lt;40,'17. FTE Safe Harbor 2 Step 2'!E320/40,1),0)</f>
        <v>0</v>
      </c>
      <c r="J320" s="526">
        <f>IF('1. General Input'!$D$34="X",IF('17. FTE Safe Harbor 2 Step 2'!E320&lt;80,'17. FTE Safe Harbor 2 Step 2'!E320/80,1),0)</f>
        <v>0</v>
      </c>
      <c r="K320" s="526">
        <f>IF('1. General Input'!$D$35="X",IF('17. FTE Safe Harbor 2 Step 2'!E320*24&lt;2080,'17. FTE Safe Harbor 2 Step 2'!E320*24/2080,1),0)</f>
        <v>0</v>
      </c>
      <c r="L320" s="526">
        <f>IF('1. General Input'!$D$36="X",IF('17. FTE Safe Harbor 2 Step 2'!E320*12&lt;2080,'17. FTE Safe Harbor 2 Step 2'!E320*12/2080,1),0)</f>
        <v>0</v>
      </c>
      <c r="M320" s="538">
        <f>IF('1. General Input'!$D$37="X",IF('17. FTE Safe Harbor 2 Step 2'!E320*365/$F$12&lt;2080,E320*365/$F$12/2080,1),0)</f>
        <v>0</v>
      </c>
      <c r="O320" s="526">
        <f t="shared" si="24"/>
        <v>0</v>
      </c>
      <c r="P320" s="526">
        <f t="shared" si="25"/>
        <v>0</v>
      </c>
      <c r="Q320" s="526">
        <f t="shared" si="26"/>
        <v>0</v>
      </c>
      <c r="R320" s="526">
        <f t="shared" si="27"/>
        <v>0</v>
      </c>
      <c r="S320" s="526">
        <f t="shared" si="28"/>
        <v>0</v>
      </c>
    </row>
    <row r="321" spans="1:19" x14ac:dyDescent="0.25">
      <c r="A321" s="297">
        <f t="shared" si="29"/>
        <v>307</v>
      </c>
      <c r="B321" s="501"/>
      <c r="C321" s="515"/>
      <c r="D321" s="297"/>
      <c r="E321" s="505"/>
      <c r="F321" s="417">
        <f>ROUND(IF('11. Type 1 Emp 2020 FTE'!$I$12=1,SUM(I321:M321),0),1)</f>
        <v>0</v>
      </c>
      <c r="G321" s="417">
        <f>ROUND(IF('11. Type 1 Emp 2020 FTE'!$I$12=2,SUM(O321:S321),0),1)</f>
        <v>0</v>
      </c>
      <c r="I321" s="526">
        <f>IF('1. General Input'!$D$33="X",IF('17. FTE Safe Harbor 2 Step 2'!E321&lt;40,'17. FTE Safe Harbor 2 Step 2'!E321/40,1),0)</f>
        <v>0</v>
      </c>
      <c r="J321" s="526">
        <f>IF('1. General Input'!$D$34="X",IF('17. FTE Safe Harbor 2 Step 2'!E321&lt;80,'17. FTE Safe Harbor 2 Step 2'!E321/80,1),0)</f>
        <v>0</v>
      </c>
      <c r="K321" s="526">
        <f>IF('1. General Input'!$D$35="X",IF('17. FTE Safe Harbor 2 Step 2'!E321*24&lt;2080,'17. FTE Safe Harbor 2 Step 2'!E321*24/2080,1),0)</f>
        <v>0</v>
      </c>
      <c r="L321" s="526">
        <f>IF('1. General Input'!$D$36="X",IF('17. FTE Safe Harbor 2 Step 2'!E321*12&lt;2080,'17. FTE Safe Harbor 2 Step 2'!E321*12/2080,1),0)</f>
        <v>0</v>
      </c>
      <c r="M321" s="538">
        <f>IF('1. General Input'!$D$37="X",IF('17. FTE Safe Harbor 2 Step 2'!E321*365/$F$12&lt;2080,E321*365/$F$12/2080,1),0)</f>
        <v>0</v>
      </c>
      <c r="O321" s="526">
        <f t="shared" si="24"/>
        <v>0</v>
      </c>
      <c r="P321" s="526">
        <f t="shared" si="25"/>
        <v>0</v>
      </c>
      <c r="Q321" s="526">
        <f t="shared" si="26"/>
        <v>0</v>
      </c>
      <c r="R321" s="526">
        <f t="shared" si="27"/>
        <v>0</v>
      </c>
      <c r="S321" s="526">
        <f t="shared" si="28"/>
        <v>0</v>
      </c>
    </row>
    <row r="322" spans="1:19" x14ac:dyDescent="0.25">
      <c r="A322" s="297">
        <f t="shared" si="29"/>
        <v>308</v>
      </c>
      <c r="B322" s="501"/>
      <c r="C322" s="515"/>
      <c r="D322" s="297"/>
      <c r="E322" s="505"/>
      <c r="F322" s="417">
        <f>ROUND(IF('11. Type 1 Emp 2020 FTE'!$I$12=1,SUM(I322:M322),0),1)</f>
        <v>0</v>
      </c>
      <c r="G322" s="417">
        <f>ROUND(IF('11. Type 1 Emp 2020 FTE'!$I$12=2,SUM(O322:S322),0),1)</f>
        <v>0</v>
      </c>
      <c r="I322" s="526">
        <f>IF('1. General Input'!$D$33="X",IF('17. FTE Safe Harbor 2 Step 2'!E322&lt;40,'17. FTE Safe Harbor 2 Step 2'!E322/40,1),0)</f>
        <v>0</v>
      </c>
      <c r="J322" s="526">
        <f>IF('1. General Input'!$D$34="X",IF('17. FTE Safe Harbor 2 Step 2'!E322&lt;80,'17. FTE Safe Harbor 2 Step 2'!E322/80,1),0)</f>
        <v>0</v>
      </c>
      <c r="K322" s="526">
        <f>IF('1. General Input'!$D$35="X",IF('17. FTE Safe Harbor 2 Step 2'!E322*24&lt;2080,'17. FTE Safe Harbor 2 Step 2'!E322*24/2080,1),0)</f>
        <v>0</v>
      </c>
      <c r="L322" s="526">
        <f>IF('1. General Input'!$D$36="X",IF('17. FTE Safe Harbor 2 Step 2'!E322*12&lt;2080,'17. FTE Safe Harbor 2 Step 2'!E322*12/2080,1),0)</f>
        <v>0</v>
      </c>
      <c r="M322" s="538">
        <f>IF('1. General Input'!$D$37="X",IF('17. FTE Safe Harbor 2 Step 2'!E322*365/$F$12&lt;2080,E322*365/$F$12/2080,1),0)</f>
        <v>0</v>
      </c>
      <c r="O322" s="526">
        <f t="shared" si="24"/>
        <v>0</v>
      </c>
      <c r="P322" s="526">
        <f t="shared" si="25"/>
        <v>0</v>
      </c>
      <c r="Q322" s="526">
        <f t="shared" si="26"/>
        <v>0</v>
      </c>
      <c r="R322" s="526">
        <f t="shared" si="27"/>
        <v>0</v>
      </c>
      <c r="S322" s="526">
        <f t="shared" si="28"/>
        <v>0</v>
      </c>
    </row>
    <row r="323" spans="1:19" x14ac:dyDescent="0.25">
      <c r="A323" s="297">
        <f t="shared" si="29"/>
        <v>309</v>
      </c>
      <c r="B323" s="501"/>
      <c r="C323" s="515"/>
      <c r="D323" s="297"/>
      <c r="E323" s="505"/>
      <c r="F323" s="417">
        <f>ROUND(IF('11. Type 1 Emp 2020 FTE'!$I$12=1,SUM(I323:M323),0),1)</f>
        <v>0</v>
      </c>
      <c r="G323" s="417">
        <f>ROUND(IF('11. Type 1 Emp 2020 FTE'!$I$12=2,SUM(O323:S323),0),1)</f>
        <v>0</v>
      </c>
      <c r="I323" s="526">
        <f>IF('1. General Input'!$D$33="X",IF('17. FTE Safe Harbor 2 Step 2'!E323&lt;40,'17. FTE Safe Harbor 2 Step 2'!E323/40,1),0)</f>
        <v>0</v>
      </c>
      <c r="J323" s="526">
        <f>IF('1. General Input'!$D$34="X",IF('17. FTE Safe Harbor 2 Step 2'!E323&lt;80,'17. FTE Safe Harbor 2 Step 2'!E323/80,1),0)</f>
        <v>0</v>
      </c>
      <c r="K323" s="526">
        <f>IF('1. General Input'!$D$35="X",IF('17. FTE Safe Harbor 2 Step 2'!E323*24&lt;2080,'17. FTE Safe Harbor 2 Step 2'!E323*24/2080,1),0)</f>
        <v>0</v>
      </c>
      <c r="L323" s="526">
        <f>IF('1. General Input'!$D$36="X",IF('17. FTE Safe Harbor 2 Step 2'!E323*12&lt;2080,'17. FTE Safe Harbor 2 Step 2'!E323*12/2080,1),0)</f>
        <v>0</v>
      </c>
      <c r="M323" s="538">
        <f>IF('1. General Input'!$D$37="X",IF('17. FTE Safe Harbor 2 Step 2'!E323*365/$F$12&lt;2080,E323*365/$F$12/2080,1),0)</f>
        <v>0</v>
      </c>
      <c r="O323" s="526">
        <f t="shared" si="24"/>
        <v>0</v>
      </c>
      <c r="P323" s="526">
        <f t="shared" si="25"/>
        <v>0</v>
      </c>
      <c r="Q323" s="526">
        <f t="shared" si="26"/>
        <v>0</v>
      </c>
      <c r="R323" s="526">
        <f t="shared" si="27"/>
        <v>0</v>
      </c>
      <c r="S323" s="526">
        <f t="shared" si="28"/>
        <v>0</v>
      </c>
    </row>
    <row r="324" spans="1:19" x14ac:dyDescent="0.25">
      <c r="A324" s="297">
        <f t="shared" si="29"/>
        <v>310</v>
      </c>
      <c r="B324" s="501"/>
      <c r="C324" s="515"/>
      <c r="D324" s="297"/>
      <c r="E324" s="505"/>
      <c r="F324" s="417">
        <f>ROUND(IF('11. Type 1 Emp 2020 FTE'!$I$12=1,SUM(I324:M324),0),1)</f>
        <v>0</v>
      </c>
      <c r="G324" s="417">
        <f>ROUND(IF('11. Type 1 Emp 2020 FTE'!$I$12=2,SUM(O324:S324),0),1)</f>
        <v>0</v>
      </c>
      <c r="I324" s="526">
        <f>IF('1. General Input'!$D$33="X",IF('17. FTE Safe Harbor 2 Step 2'!E324&lt;40,'17. FTE Safe Harbor 2 Step 2'!E324/40,1),0)</f>
        <v>0</v>
      </c>
      <c r="J324" s="526">
        <f>IF('1. General Input'!$D$34="X",IF('17. FTE Safe Harbor 2 Step 2'!E324&lt;80,'17. FTE Safe Harbor 2 Step 2'!E324/80,1),0)</f>
        <v>0</v>
      </c>
      <c r="K324" s="526">
        <f>IF('1. General Input'!$D$35="X",IF('17. FTE Safe Harbor 2 Step 2'!E324*24&lt;2080,'17. FTE Safe Harbor 2 Step 2'!E324*24/2080,1),0)</f>
        <v>0</v>
      </c>
      <c r="L324" s="526">
        <f>IF('1. General Input'!$D$36="X",IF('17. FTE Safe Harbor 2 Step 2'!E324*12&lt;2080,'17. FTE Safe Harbor 2 Step 2'!E324*12/2080,1),0)</f>
        <v>0</v>
      </c>
      <c r="M324" s="538">
        <f>IF('1. General Input'!$D$37="X",IF('17. FTE Safe Harbor 2 Step 2'!E324*365/$F$12&lt;2080,E324*365/$F$12/2080,1),0)</f>
        <v>0</v>
      </c>
      <c r="O324" s="526">
        <f t="shared" si="24"/>
        <v>0</v>
      </c>
      <c r="P324" s="526">
        <f t="shared" si="25"/>
        <v>0</v>
      </c>
      <c r="Q324" s="526">
        <f t="shared" si="26"/>
        <v>0</v>
      </c>
      <c r="R324" s="526">
        <f t="shared" si="27"/>
        <v>0</v>
      </c>
      <c r="S324" s="526">
        <f t="shared" si="28"/>
        <v>0</v>
      </c>
    </row>
    <row r="325" spans="1:19" x14ac:dyDescent="0.25">
      <c r="A325" s="297">
        <f t="shared" si="29"/>
        <v>311</v>
      </c>
      <c r="B325" s="501"/>
      <c r="C325" s="515"/>
      <c r="D325" s="297"/>
      <c r="E325" s="505"/>
      <c r="F325" s="417">
        <f>ROUND(IF('11. Type 1 Emp 2020 FTE'!$I$12=1,SUM(I325:M325),0),1)</f>
        <v>0</v>
      </c>
      <c r="G325" s="417">
        <f>ROUND(IF('11. Type 1 Emp 2020 FTE'!$I$12=2,SUM(O325:S325),0),1)</f>
        <v>0</v>
      </c>
      <c r="I325" s="526">
        <f>IF('1. General Input'!$D$33="X",IF('17. FTE Safe Harbor 2 Step 2'!E325&lt;40,'17. FTE Safe Harbor 2 Step 2'!E325/40,1),0)</f>
        <v>0</v>
      </c>
      <c r="J325" s="526">
        <f>IF('1. General Input'!$D$34="X",IF('17. FTE Safe Harbor 2 Step 2'!E325&lt;80,'17. FTE Safe Harbor 2 Step 2'!E325/80,1),0)</f>
        <v>0</v>
      </c>
      <c r="K325" s="526">
        <f>IF('1. General Input'!$D$35="X",IF('17. FTE Safe Harbor 2 Step 2'!E325*24&lt;2080,'17. FTE Safe Harbor 2 Step 2'!E325*24/2080,1),0)</f>
        <v>0</v>
      </c>
      <c r="L325" s="526">
        <f>IF('1. General Input'!$D$36="X",IF('17. FTE Safe Harbor 2 Step 2'!E325*12&lt;2080,'17. FTE Safe Harbor 2 Step 2'!E325*12/2080,1),0)</f>
        <v>0</v>
      </c>
      <c r="M325" s="538">
        <f>IF('1. General Input'!$D$37="X",IF('17. FTE Safe Harbor 2 Step 2'!E325*365/$F$12&lt;2080,E325*365/$F$12/2080,1),0)</f>
        <v>0</v>
      </c>
      <c r="O325" s="526">
        <f t="shared" si="24"/>
        <v>0</v>
      </c>
      <c r="P325" s="526">
        <f t="shared" si="25"/>
        <v>0</v>
      </c>
      <c r="Q325" s="526">
        <f t="shared" si="26"/>
        <v>0</v>
      </c>
      <c r="R325" s="526">
        <f t="shared" si="27"/>
        <v>0</v>
      </c>
      <c r="S325" s="526">
        <f t="shared" si="28"/>
        <v>0</v>
      </c>
    </row>
    <row r="326" spans="1:19" x14ac:dyDescent="0.25">
      <c r="A326" s="297">
        <f t="shared" si="29"/>
        <v>312</v>
      </c>
      <c r="B326" s="501"/>
      <c r="C326" s="515"/>
      <c r="D326" s="297"/>
      <c r="E326" s="505"/>
      <c r="F326" s="417">
        <f>ROUND(IF('11. Type 1 Emp 2020 FTE'!$I$12=1,SUM(I326:M326),0),1)</f>
        <v>0</v>
      </c>
      <c r="G326" s="417">
        <f>ROUND(IF('11. Type 1 Emp 2020 FTE'!$I$12=2,SUM(O326:S326),0),1)</f>
        <v>0</v>
      </c>
      <c r="I326" s="526">
        <f>IF('1. General Input'!$D$33="X",IF('17. FTE Safe Harbor 2 Step 2'!E326&lt;40,'17. FTE Safe Harbor 2 Step 2'!E326/40,1),0)</f>
        <v>0</v>
      </c>
      <c r="J326" s="526">
        <f>IF('1. General Input'!$D$34="X",IF('17. FTE Safe Harbor 2 Step 2'!E326&lt;80,'17. FTE Safe Harbor 2 Step 2'!E326/80,1),0)</f>
        <v>0</v>
      </c>
      <c r="K326" s="526">
        <f>IF('1. General Input'!$D$35="X",IF('17. FTE Safe Harbor 2 Step 2'!E326*24&lt;2080,'17. FTE Safe Harbor 2 Step 2'!E326*24/2080,1),0)</f>
        <v>0</v>
      </c>
      <c r="L326" s="526">
        <f>IF('1. General Input'!$D$36="X",IF('17. FTE Safe Harbor 2 Step 2'!E326*12&lt;2080,'17. FTE Safe Harbor 2 Step 2'!E326*12/2080,1),0)</f>
        <v>0</v>
      </c>
      <c r="M326" s="538">
        <f>IF('1. General Input'!$D$37="X",IF('17. FTE Safe Harbor 2 Step 2'!E326*365/$F$12&lt;2080,E326*365/$F$12/2080,1),0)</f>
        <v>0</v>
      </c>
      <c r="O326" s="526">
        <f t="shared" si="24"/>
        <v>0</v>
      </c>
      <c r="P326" s="526">
        <f t="shared" si="25"/>
        <v>0</v>
      </c>
      <c r="Q326" s="526">
        <f t="shared" si="26"/>
        <v>0</v>
      </c>
      <c r="R326" s="526">
        <f t="shared" si="27"/>
        <v>0</v>
      </c>
      <c r="S326" s="526">
        <f t="shared" si="28"/>
        <v>0</v>
      </c>
    </row>
    <row r="327" spans="1:19" x14ac:dyDescent="0.25">
      <c r="A327" s="297">
        <f t="shared" si="29"/>
        <v>313</v>
      </c>
      <c r="B327" s="501"/>
      <c r="C327" s="515"/>
      <c r="D327" s="297"/>
      <c r="E327" s="505"/>
      <c r="F327" s="417">
        <f>ROUND(IF('11. Type 1 Emp 2020 FTE'!$I$12=1,SUM(I327:M327),0),1)</f>
        <v>0</v>
      </c>
      <c r="G327" s="417">
        <f>ROUND(IF('11. Type 1 Emp 2020 FTE'!$I$12=2,SUM(O327:S327),0),1)</f>
        <v>0</v>
      </c>
      <c r="I327" s="526">
        <f>IF('1. General Input'!$D$33="X",IF('17. FTE Safe Harbor 2 Step 2'!E327&lt;40,'17. FTE Safe Harbor 2 Step 2'!E327/40,1),0)</f>
        <v>0</v>
      </c>
      <c r="J327" s="526">
        <f>IF('1. General Input'!$D$34="X",IF('17. FTE Safe Harbor 2 Step 2'!E327&lt;80,'17. FTE Safe Harbor 2 Step 2'!E327/80,1),0)</f>
        <v>0</v>
      </c>
      <c r="K327" s="526">
        <f>IF('1. General Input'!$D$35="X",IF('17. FTE Safe Harbor 2 Step 2'!E327*24&lt;2080,'17. FTE Safe Harbor 2 Step 2'!E327*24/2080,1),0)</f>
        <v>0</v>
      </c>
      <c r="L327" s="526">
        <f>IF('1. General Input'!$D$36="X",IF('17. FTE Safe Harbor 2 Step 2'!E327*12&lt;2080,'17. FTE Safe Harbor 2 Step 2'!E327*12/2080,1),0)</f>
        <v>0</v>
      </c>
      <c r="M327" s="538">
        <f>IF('1. General Input'!$D$37="X",IF('17. FTE Safe Harbor 2 Step 2'!E327*365/$F$12&lt;2080,E327*365/$F$12/2080,1),0)</f>
        <v>0</v>
      </c>
      <c r="O327" s="526">
        <f t="shared" si="24"/>
        <v>0</v>
      </c>
      <c r="P327" s="526">
        <f t="shared" si="25"/>
        <v>0</v>
      </c>
      <c r="Q327" s="526">
        <f t="shared" si="26"/>
        <v>0</v>
      </c>
      <c r="R327" s="526">
        <f t="shared" si="27"/>
        <v>0</v>
      </c>
      <c r="S327" s="526">
        <f t="shared" si="28"/>
        <v>0</v>
      </c>
    </row>
    <row r="328" spans="1:19" x14ac:dyDescent="0.25">
      <c r="A328" s="297">
        <f t="shared" si="29"/>
        <v>314</v>
      </c>
      <c r="B328" s="501"/>
      <c r="C328" s="515"/>
      <c r="D328" s="297"/>
      <c r="E328" s="505"/>
      <c r="F328" s="417">
        <f>ROUND(IF('11. Type 1 Emp 2020 FTE'!$I$12=1,SUM(I328:M328),0),1)</f>
        <v>0</v>
      </c>
      <c r="G328" s="417">
        <f>ROUND(IF('11. Type 1 Emp 2020 FTE'!$I$12=2,SUM(O328:S328),0),1)</f>
        <v>0</v>
      </c>
      <c r="I328" s="526">
        <f>IF('1. General Input'!$D$33="X",IF('17. FTE Safe Harbor 2 Step 2'!E328&lt;40,'17. FTE Safe Harbor 2 Step 2'!E328/40,1),0)</f>
        <v>0</v>
      </c>
      <c r="J328" s="526">
        <f>IF('1. General Input'!$D$34="X",IF('17. FTE Safe Harbor 2 Step 2'!E328&lt;80,'17. FTE Safe Harbor 2 Step 2'!E328/80,1),0)</f>
        <v>0</v>
      </c>
      <c r="K328" s="526">
        <f>IF('1. General Input'!$D$35="X",IF('17. FTE Safe Harbor 2 Step 2'!E328*24&lt;2080,'17. FTE Safe Harbor 2 Step 2'!E328*24/2080,1),0)</f>
        <v>0</v>
      </c>
      <c r="L328" s="526">
        <f>IF('1. General Input'!$D$36="X",IF('17. FTE Safe Harbor 2 Step 2'!E328*12&lt;2080,'17. FTE Safe Harbor 2 Step 2'!E328*12/2080,1),0)</f>
        <v>0</v>
      </c>
      <c r="M328" s="538">
        <f>IF('1. General Input'!$D$37="X",IF('17. FTE Safe Harbor 2 Step 2'!E328*365/$F$12&lt;2080,E328*365/$F$12/2080,1),0)</f>
        <v>0</v>
      </c>
      <c r="O328" s="526">
        <f t="shared" si="24"/>
        <v>0</v>
      </c>
      <c r="P328" s="526">
        <f t="shared" si="25"/>
        <v>0</v>
      </c>
      <c r="Q328" s="526">
        <f t="shared" si="26"/>
        <v>0</v>
      </c>
      <c r="R328" s="526">
        <f t="shared" si="27"/>
        <v>0</v>
      </c>
      <c r="S328" s="526">
        <f t="shared" si="28"/>
        <v>0</v>
      </c>
    </row>
    <row r="329" spans="1:19" x14ac:dyDescent="0.25">
      <c r="A329" s="297">
        <f t="shared" si="29"/>
        <v>315</v>
      </c>
      <c r="B329" s="501"/>
      <c r="C329" s="515"/>
      <c r="D329" s="297"/>
      <c r="E329" s="505"/>
      <c r="F329" s="417">
        <f>ROUND(IF('11. Type 1 Emp 2020 FTE'!$I$12=1,SUM(I329:M329),0),1)</f>
        <v>0</v>
      </c>
      <c r="G329" s="417">
        <f>ROUND(IF('11. Type 1 Emp 2020 FTE'!$I$12=2,SUM(O329:S329),0),1)</f>
        <v>0</v>
      </c>
      <c r="I329" s="526">
        <f>IF('1. General Input'!$D$33="X",IF('17. FTE Safe Harbor 2 Step 2'!E329&lt;40,'17. FTE Safe Harbor 2 Step 2'!E329/40,1),0)</f>
        <v>0</v>
      </c>
      <c r="J329" s="526">
        <f>IF('1. General Input'!$D$34="X",IF('17. FTE Safe Harbor 2 Step 2'!E329&lt;80,'17. FTE Safe Harbor 2 Step 2'!E329/80,1),0)</f>
        <v>0</v>
      </c>
      <c r="K329" s="526">
        <f>IF('1. General Input'!$D$35="X",IF('17. FTE Safe Harbor 2 Step 2'!E329*24&lt;2080,'17. FTE Safe Harbor 2 Step 2'!E329*24/2080,1),0)</f>
        <v>0</v>
      </c>
      <c r="L329" s="526">
        <f>IF('1. General Input'!$D$36="X",IF('17. FTE Safe Harbor 2 Step 2'!E329*12&lt;2080,'17. FTE Safe Harbor 2 Step 2'!E329*12/2080,1),0)</f>
        <v>0</v>
      </c>
      <c r="M329" s="538">
        <f>IF('1. General Input'!$D$37="X",IF('17. FTE Safe Harbor 2 Step 2'!E329*365/$F$12&lt;2080,E329*365/$F$12/2080,1),0)</f>
        <v>0</v>
      </c>
      <c r="O329" s="526">
        <f t="shared" si="24"/>
        <v>0</v>
      </c>
      <c r="P329" s="526">
        <f t="shared" si="25"/>
        <v>0</v>
      </c>
      <c r="Q329" s="526">
        <f t="shared" si="26"/>
        <v>0</v>
      </c>
      <c r="R329" s="526">
        <f t="shared" si="27"/>
        <v>0</v>
      </c>
      <c r="S329" s="526">
        <f t="shared" si="28"/>
        <v>0</v>
      </c>
    </row>
    <row r="330" spans="1:19" x14ac:dyDescent="0.25">
      <c r="A330" s="297">
        <f t="shared" si="29"/>
        <v>316</v>
      </c>
      <c r="B330" s="501"/>
      <c r="C330" s="515"/>
      <c r="D330" s="297"/>
      <c r="E330" s="505"/>
      <c r="F330" s="417">
        <f>ROUND(IF('11. Type 1 Emp 2020 FTE'!$I$12=1,SUM(I330:M330),0),1)</f>
        <v>0</v>
      </c>
      <c r="G330" s="417">
        <f>ROUND(IF('11. Type 1 Emp 2020 FTE'!$I$12=2,SUM(O330:S330),0),1)</f>
        <v>0</v>
      </c>
      <c r="I330" s="526">
        <f>IF('1. General Input'!$D$33="X",IF('17. FTE Safe Harbor 2 Step 2'!E330&lt;40,'17. FTE Safe Harbor 2 Step 2'!E330/40,1),0)</f>
        <v>0</v>
      </c>
      <c r="J330" s="526">
        <f>IF('1. General Input'!$D$34="X",IF('17. FTE Safe Harbor 2 Step 2'!E330&lt;80,'17. FTE Safe Harbor 2 Step 2'!E330/80,1),0)</f>
        <v>0</v>
      </c>
      <c r="K330" s="526">
        <f>IF('1. General Input'!$D$35="X",IF('17. FTE Safe Harbor 2 Step 2'!E330*24&lt;2080,'17. FTE Safe Harbor 2 Step 2'!E330*24/2080,1),0)</f>
        <v>0</v>
      </c>
      <c r="L330" s="526">
        <f>IF('1. General Input'!$D$36="X",IF('17. FTE Safe Harbor 2 Step 2'!E330*12&lt;2080,'17. FTE Safe Harbor 2 Step 2'!E330*12/2080,1),0)</f>
        <v>0</v>
      </c>
      <c r="M330" s="538">
        <f>IF('1. General Input'!$D$37="X",IF('17. FTE Safe Harbor 2 Step 2'!E330*365/$F$12&lt;2080,E330*365/$F$12/2080,1),0)</f>
        <v>0</v>
      </c>
      <c r="O330" s="526">
        <f t="shared" si="24"/>
        <v>0</v>
      </c>
      <c r="P330" s="526">
        <f t="shared" si="25"/>
        <v>0</v>
      </c>
      <c r="Q330" s="526">
        <f t="shared" si="26"/>
        <v>0</v>
      </c>
      <c r="R330" s="526">
        <f t="shared" si="27"/>
        <v>0</v>
      </c>
      <c r="S330" s="526">
        <f t="shared" si="28"/>
        <v>0</v>
      </c>
    </row>
    <row r="331" spans="1:19" x14ac:dyDescent="0.25">
      <c r="A331" s="297">
        <f t="shared" si="29"/>
        <v>317</v>
      </c>
      <c r="B331" s="501"/>
      <c r="C331" s="515"/>
      <c r="D331" s="297"/>
      <c r="E331" s="505"/>
      <c r="F331" s="417">
        <f>ROUND(IF('11. Type 1 Emp 2020 FTE'!$I$12=1,SUM(I331:M331),0),1)</f>
        <v>0</v>
      </c>
      <c r="G331" s="417">
        <f>ROUND(IF('11. Type 1 Emp 2020 FTE'!$I$12=2,SUM(O331:S331),0),1)</f>
        <v>0</v>
      </c>
      <c r="I331" s="526">
        <f>IF('1. General Input'!$D$33="X",IF('17. FTE Safe Harbor 2 Step 2'!E331&lt;40,'17. FTE Safe Harbor 2 Step 2'!E331/40,1),0)</f>
        <v>0</v>
      </c>
      <c r="J331" s="526">
        <f>IF('1. General Input'!$D$34="X",IF('17. FTE Safe Harbor 2 Step 2'!E331&lt;80,'17. FTE Safe Harbor 2 Step 2'!E331/80,1),0)</f>
        <v>0</v>
      </c>
      <c r="K331" s="526">
        <f>IF('1. General Input'!$D$35="X",IF('17. FTE Safe Harbor 2 Step 2'!E331*24&lt;2080,'17. FTE Safe Harbor 2 Step 2'!E331*24/2080,1),0)</f>
        <v>0</v>
      </c>
      <c r="L331" s="526">
        <f>IF('1. General Input'!$D$36="X",IF('17. FTE Safe Harbor 2 Step 2'!E331*12&lt;2080,'17. FTE Safe Harbor 2 Step 2'!E331*12/2080,1),0)</f>
        <v>0</v>
      </c>
      <c r="M331" s="538">
        <f>IF('1. General Input'!$D$37="X",IF('17. FTE Safe Harbor 2 Step 2'!E331*365/$F$12&lt;2080,E331*365/$F$12/2080,1),0)</f>
        <v>0</v>
      </c>
      <c r="O331" s="526">
        <f t="shared" si="24"/>
        <v>0</v>
      </c>
      <c r="P331" s="526">
        <f t="shared" si="25"/>
        <v>0</v>
      </c>
      <c r="Q331" s="526">
        <f t="shared" si="26"/>
        <v>0</v>
      </c>
      <c r="R331" s="526">
        <f t="shared" si="27"/>
        <v>0</v>
      </c>
      <c r="S331" s="526">
        <f t="shared" si="28"/>
        <v>0</v>
      </c>
    </row>
    <row r="332" spans="1:19" x14ac:dyDescent="0.25">
      <c r="A332" s="297">
        <f t="shared" si="29"/>
        <v>318</v>
      </c>
      <c r="B332" s="501"/>
      <c r="C332" s="515"/>
      <c r="D332" s="297"/>
      <c r="E332" s="505"/>
      <c r="F332" s="417">
        <f>ROUND(IF('11. Type 1 Emp 2020 FTE'!$I$12=1,SUM(I332:M332),0),1)</f>
        <v>0</v>
      </c>
      <c r="G332" s="417">
        <f>ROUND(IF('11. Type 1 Emp 2020 FTE'!$I$12=2,SUM(O332:S332),0),1)</f>
        <v>0</v>
      </c>
      <c r="I332" s="526">
        <f>IF('1. General Input'!$D$33="X",IF('17. FTE Safe Harbor 2 Step 2'!E332&lt;40,'17. FTE Safe Harbor 2 Step 2'!E332/40,1),0)</f>
        <v>0</v>
      </c>
      <c r="J332" s="526">
        <f>IF('1. General Input'!$D$34="X",IF('17. FTE Safe Harbor 2 Step 2'!E332&lt;80,'17. FTE Safe Harbor 2 Step 2'!E332/80,1),0)</f>
        <v>0</v>
      </c>
      <c r="K332" s="526">
        <f>IF('1. General Input'!$D$35="X",IF('17. FTE Safe Harbor 2 Step 2'!E332*24&lt;2080,'17. FTE Safe Harbor 2 Step 2'!E332*24/2080,1),0)</f>
        <v>0</v>
      </c>
      <c r="L332" s="526">
        <f>IF('1. General Input'!$D$36="X",IF('17. FTE Safe Harbor 2 Step 2'!E332*12&lt;2080,'17. FTE Safe Harbor 2 Step 2'!E332*12/2080,1),0)</f>
        <v>0</v>
      </c>
      <c r="M332" s="538">
        <f>IF('1. General Input'!$D$37="X",IF('17. FTE Safe Harbor 2 Step 2'!E332*365/$F$12&lt;2080,E332*365/$F$12/2080,1),0)</f>
        <v>0</v>
      </c>
      <c r="O332" s="526">
        <f t="shared" si="24"/>
        <v>0</v>
      </c>
      <c r="P332" s="526">
        <f t="shared" si="25"/>
        <v>0</v>
      </c>
      <c r="Q332" s="526">
        <f t="shared" si="26"/>
        <v>0</v>
      </c>
      <c r="R332" s="526">
        <f t="shared" si="27"/>
        <v>0</v>
      </c>
      <c r="S332" s="526">
        <f t="shared" si="28"/>
        <v>0</v>
      </c>
    </row>
    <row r="333" spans="1:19" x14ac:dyDescent="0.25">
      <c r="A333" s="297">
        <f t="shared" si="29"/>
        <v>319</v>
      </c>
      <c r="B333" s="501"/>
      <c r="C333" s="515"/>
      <c r="D333" s="297"/>
      <c r="E333" s="505"/>
      <c r="F333" s="417">
        <f>ROUND(IF('11. Type 1 Emp 2020 FTE'!$I$12=1,SUM(I333:M333),0),1)</f>
        <v>0</v>
      </c>
      <c r="G333" s="417">
        <f>ROUND(IF('11. Type 1 Emp 2020 FTE'!$I$12=2,SUM(O333:S333),0),1)</f>
        <v>0</v>
      </c>
      <c r="I333" s="526">
        <f>IF('1. General Input'!$D$33="X",IF('17. FTE Safe Harbor 2 Step 2'!E333&lt;40,'17. FTE Safe Harbor 2 Step 2'!E333/40,1),0)</f>
        <v>0</v>
      </c>
      <c r="J333" s="526">
        <f>IF('1. General Input'!$D$34="X",IF('17. FTE Safe Harbor 2 Step 2'!E333&lt;80,'17. FTE Safe Harbor 2 Step 2'!E333/80,1),0)</f>
        <v>0</v>
      </c>
      <c r="K333" s="526">
        <f>IF('1. General Input'!$D$35="X",IF('17. FTE Safe Harbor 2 Step 2'!E333*24&lt;2080,'17. FTE Safe Harbor 2 Step 2'!E333*24/2080,1),0)</f>
        <v>0</v>
      </c>
      <c r="L333" s="526">
        <f>IF('1. General Input'!$D$36="X",IF('17. FTE Safe Harbor 2 Step 2'!E333*12&lt;2080,'17. FTE Safe Harbor 2 Step 2'!E333*12/2080,1),0)</f>
        <v>0</v>
      </c>
      <c r="M333" s="538">
        <f>IF('1. General Input'!$D$37="X",IF('17. FTE Safe Harbor 2 Step 2'!E333*365/$F$12&lt;2080,E333*365/$F$12/2080,1),0)</f>
        <v>0</v>
      </c>
      <c r="O333" s="526">
        <f t="shared" si="24"/>
        <v>0</v>
      </c>
      <c r="P333" s="526">
        <f t="shared" si="25"/>
        <v>0</v>
      </c>
      <c r="Q333" s="526">
        <f t="shared" si="26"/>
        <v>0</v>
      </c>
      <c r="R333" s="526">
        <f t="shared" si="27"/>
        <v>0</v>
      </c>
      <c r="S333" s="526">
        <f t="shared" si="28"/>
        <v>0</v>
      </c>
    </row>
    <row r="334" spans="1:19" x14ac:dyDescent="0.25">
      <c r="A334" s="297">
        <f t="shared" si="29"/>
        <v>320</v>
      </c>
      <c r="B334" s="501"/>
      <c r="C334" s="515"/>
      <c r="D334" s="297"/>
      <c r="E334" s="505"/>
      <c r="F334" s="417">
        <f>ROUND(IF('11. Type 1 Emp 2020 FTE'!$I$12=1,SUM(I334:M334),0),1)</f>
        <v>0</v>
      </c>
      <c r="G334" s="417">
        <f>ROUND(IF('11. Type 1 Emp 2020 FTE'!$I$12=2,SUM(O334:S334),0),1)</f>
        <v>0</v>
      </c>
      <c r="I334" s="526">
        <f>IF('1. General Input'!$D$33="X",IF('17. FTE Safe Harbor 2 Step 2'!E334&lt;40,'17. FTE Safe Harbor 2 Step 2'!E334/40,1),0)</f>
        <v>0</v>
      </c>
      <c r="J334" s="526">
        <f>IF('1. General Input'!$D$34="X",IF('17. FTE Safe Harbor 2 Step 2'!E334&lt;80,'17. FTE Safe Harbor 2 Step 2'!E334/80,1),0)</f>
        <v>0</v>
      </c>
      <c r="K334" s="526">
        <f>IF('1. General Input'!$D$35="X",IF('17. FTE Safe Harbor 2 Step 2'!E334*24&lt;2080,'17. FTE Safe Harbor 2 Step 2'!E334*24/2080,1),0)</f>
        <v>0</v>
      </c>
      <c r="L334" s="526">
        <f>IF('1. General Input'!$D$36="X",IF('17. FTE Safe Harbor 2 Step 2'!E334*12&lt;2080,'17. FTE Safe Harbor 2 Step 2'!E334*12/2080,1),0)</f>
        <v>0</v>
      </c>
      <c r="M334" s="538">
        <f>IF('1. General Input'!$D$37="X",IF('17. FTE Safe Harbor 2 Step 2'!E334*365/$F$12&lt;2080,E334*365/$F$12/2080,1),0)</f>
        <v>0</v>
      </c>
      <c r="O334" s="526">
        <f t="shared" si="24"/>
        <v>0</v>
      </c>
      <c r="P334" s="526">
        <f t="shared" si="25"/>
        <v>0</v>
      </c>
      <c r="Q334" s="526">
        <f t="shared" si="26"/>
        <v>0</v>
      </c>
      <c r="R334" s="526">
        <f t="shared" si="27"/>
        <v>0</v>
      </c>
      <c r="S334" s="526">
        <f t="shared" si="28"/>
        <v>0</v>
      </c>
    </row>
    <row r="335" spans="1:19" x14ac:dyDescent="0.25">
      <c r="A335" s="297">
        <f t="shared" si="29"/>
        <v>321</v>
      </c>
      <c r="B335" s="501"/>
      <c r="C335" s="515"/>
      <c r="D335" s="297"/>
      <c r="E335" s="505"/>
      <c r="F335" s="417">
        <f>ROUND(IF('11. Type 1 Emp 2020 FTE'!$I$12=1,SUM(I335:M335),0),1)</f>
        <v>0</v>
      </c>
      <c r="G335" s="417">
        <f>ROUND(IF('11. Type 1 Emp 2020 FTE'!$I$12=2,SUM(O335:S335),0),1)</f>
        <v>0</v>
      </c>
      <c r="I335" s="526">
        <f>IF('1. General Input'!$D$33="X",IF('17. FTE Safe Harbor 2 Step 2'!E335&lt;40,'17. FTE Safe Harbor 2 Step 2'!E335/40,1),0)</f>
        <v>0</v>
      </c>
      <c r="J335" s="526">
        <f>IF('1. General Input'!$D$34="X",IF('17. FTE Safe Harbor 2 Step 2'!E335&lt;80,'17. FTE Safe Harbor 2 Step 2'!E335/80,1),0)</f>
        <v>0</v>
      </c>
      <c r="K335" s="526">
        <f>IF('1. General Input'!$D$35="X",IF('17. FTE Safe Harbor 2 Step 2'!E335*24&lt;2080,'17. FTE Safe Harbor 2 Step 2'!E335*24/2080,1),0)</f>
        <v>0</v>
      </c>
      <c r="L335" s="526">
        <f>IF('1. General Input'!$D$36="X",IF('17. FTE Safe Harbor 2 Step 2'!E335*12&lt;2080,'17. FTE Safe Harbor 2 Step 2'!E335*12/2080,1),0)</f>
        <v>0</v>
      </c>
      <c r="M335" s="538">
        <f>IF('1. General Input'!$D$37="X",IF('17. FTE Safe Harbor 2 Step 2'!E335*365/$F$12&lt;2080,E335*365/$F$12/2080,1),0)</f>
        <v>0</v>
      </c>
      <c r="O335" s="526">
        <f t="shared" si="24"/>
        <v>0</v>
      </c>
      <c r="P335" s="526">
        <f t="shared" si="25"/>
        <v>0</v>
      </c>
      <c r="Q335" s="526">
        <f t="shared" si="26"/>
        <v>0</v>
      </c>
      <c r="R335" s="526">
        <f t="shared" si="27"/>
        <v>0</v>
      </c>
      <c r="S335" s="526">
        <f t="shared" si="28"/>
        <v>0</v>
      </c>
    </row>
    <row r="336" spans="1:19" x14ac:dyDescent="0.25">
      <c r="A336" s="297">
        <f t="shared" si="29"/>
        <v>322</v>
      </c>
      <c r="B336" s="501"/>
      <c r="C336" s="515"/>
      <c r="D336" s="297"/>
      <c r="E336" s="505"/>
      <c r="F336" s="417">
        <f>ROUND(IF('11. Type 1 Emp 2020 FTE'!$I$12=1,SUM(I336:M336),0),1)</f>
        <v>0</v>
      </c>
      <c r="G336" s="417">
        <f>ROUND(IF('11. Type 1 Emp 2020 FTE'!$I$12=2,SUM(O336:S336),0),1)</f>
        <v>0</v>
      </c>
      <c r="I336" s="526">
        <f>IF('1. General Input'!$D$33="X",IF('17. FTE Safe Harbor 2 Step 2'!E336&lt;40,'17. FTE Safe Harbor 2 Step 2'!E336/40,1),0)</f>
        <v>0</v>
      </c>
      <c r="J336" s="526">
        <f>IF('1. General Input'!$D$34="X",IF('17. FTE Safe Harbor 2 Step 2'!E336&lt;80,'17. FTE Safe Harbor 2 Step 2'!E336/80,1),0)</f>
        <v>0</v>
      </c>
      <c r="K336" s="526">
        <f>IF('1. General Input'!$D$35="X",IF('17. FTE Safe Harbor 2 Step 2'!E336*24&lt;2080,'17. FTE Safe Harbor 2 Step 2'!E336*24/2080,1),0)</f>
        <v>0</v>
      </c>
      <c r="L336" s="526">
        <f>IF('1. General Input'!$D$36="X",IF('17. FTE Safe Harbor 2 Step 2'!E336*12&lt;2080,'17. FTE Safe Harbor 2 Step 2'!E336*12/2080,1),0)</f>
        <v>0</v>
      </c>
      <c r="M336" s="538">
        <f>IF('1. General Input'!$D$37="X",IF('17. FTE Safe Harbor 2 Step 2'!E336*365/$F$12&lt;2080,E336*365/$F$12/2080,1),0)</f>
        <v>0</v>
      </c>
      <c r="O336" s="526">
        <f t="shared" ref="O336:O399" si="30">IF(I336=0,0,IF(I336=1,1,0.5))</f>
        <v>0</v>
      </c>
      <c r="P336" s="526">
        <f t="shared" ref="P336:P399" si="31">IF(J336=0,0,IF(J336=1,1,0.5))</f>
        <v>0</v>
      </c>
      <c r="Q336" s="526">
        <f t="shared" ref="Q336:Q399" si="32">IF(K336=0,0,IF(K336=1,1,0.5))</f>
        <v>0</v>
      </c>
      <c r="R336" s="526">
        <f t="shared" ref="R336:R399" si="33">IF(L336=0,0,IF(L336=1,1,0.5))</f>
        <v>0</v>
      </c>
      <c r="S336" s="526">
        <f t="shared" ref="S336:S399" si="34">IF(M336=0,0,IF(M336=1,1,0.5))</f>
        <v>0</v>
      </c>
    </row>
    <row r="337" spans="1:19" x14ac:dyDescent="0.25">
      <c r="A337" s="297">
        <f t="shared" ref="A337:A400" si="35">+A336+1</f>
        <v>323</v>
      </c>
      <c r="B337" s="501"/>
      <c r="C337" s="515"/>
      <c r="D337" s="297"/>
      <c r="E337" s="505"/>
      <c r="F337" s="417">
        <f>ROUND(IF('11. Type 1 Emp 2020 FTE'!$I$12=1,SUM(I337:M337),0),1)</f>
        <v>0</v>
      </c>
      <c r="G337" s="417">
        <f>ROUND(IF('11. Type 1 Emp 2020 FTE'!$I$12=2,SUM(O337:S337),0),1)</f>
        <v>0</v>
      </c>
      <c r="I337" s="526">
        <f>IF('1. General Input'!$D$33="X",IF('17. FTE Safe Harbor 2 Step 2'!E337&lt;40,'17. FTE Safe Harbor 2 Step 2'!E337/40,1),0)</f>
        <v>0</v>
      </c>
      <c r="J337" s="526">
        <f>IF('1. General Input'!$D$34="X",IF('17. FTE Safe Harbor 2 Step 2'!E337&lt;80,'17. FTE Safe Harbor 2 Step 2'!E337/80,1),0)</f>
        <v>0</v>
      </c>
      <c r="K337" s="526">
        <f>IF('1. General Input'!$D$35="X",IF('17. FTE Safe Harbor 2 Step 2'!E337*24&lt;2080,'17. FTE Safe Harbor 2 Step 2'!E337*24/2080,1),0)</f>
        <v>0</v>
      </c>
      <c r="L337" s="526">
        <f>IF('1. General Input'!$D$36="X",IF('17. FTE Safe Harbor 2 Step 2'!E337*12&lt;2080,'17. FTE Safe Harbor 2 Step 2'!E337*12/2080,1),0)</f>
        <v>0</v>
      </c>
      <c r="M337" s="538">
        <f>IF('1. General Input'!$D$37="X",IF('17. FTE Safe Harbor 2 Step 2'!E337*365/$F$12&lt;2080,E337*365/$F$12/2080,1),0)</f>
        <v>0</v>
      </c>
      <c r="O337" s="526">
        <f t="shared" si="30"/>
        <v>0</v>
      </c>
      <c r="P337" s="526">
        <f t="shared" si="31"/>
        <v>0</v>
      </c>
      <c r="Q337" s="526">
        <f t="shared" si="32"/>
        <v>0</v>
      </c>
      <c r="R337" s="526">
        <f t="shared" si="33"/>
        <v>0</v>
      </c>
      <c r="S337" s="526">
        <f t="shared" si="34"/>
        <v>0</v>
      </c>
    </row>
    <row r="338" spans="1:19" x14ac:dyDescent="0.25">
      <c r="A338" s="297">
        <f t="shared" si="35"/>
        <v>324</v>
      </c>
      <c r="B338" s="501"/>
      <c r="C338" s="515"/>
      <c r="D338" s="297"/>
      <c r="E338" s="505"/>
      <c r="F338" s="417">
        <f>ROUND(IF('11. Type 1 Emp 2020 FTE'!$I$12=1,SUM(I338:M338),0),1)</f>
        <v>0</v>
      </c>
      <c r="G338" s="417">
        <f>ROUND(IF('11. Type 1 Emp 2020 FTE'!$I$12=2,SUM(O338:S338),0),1)</f>
        <v>0</v>
      </c>
      <c r="I338" s="526">
        <f>IF('1. General Input'!$D$33="X",IF('17. FTE Safe Harbor 2 Step 2'!E338&lt;40,'17. FTE Safe Harbor 2 Step 2'!E338/40,1),0)</f>
        <v>0</v>
      </c>
      <c r="J338" s="526">
        <f>IF('1. General Input'!$D$34="X",IF('17. FTE Safe Harbor 2 Step 2'!E338&lt;80,'17. FTE Safe Harbor 2 Step 2'!E338/80,1),0)</f>
        <v>0</v>
      </c>
      <c r="K338" s="526">
        <f>IF('1. General Input'!$D$35="X",IF('17. FTE Safe Harbor 2 Step 2'!E338*24&lt;2080,'17. FTE Safe Harbor 2 Step 2'!E338*24/2080,1),0)</f>
        <v>0</v>
      </c>
      <c r="L338" s="526">
        <f>IF('1. General Input'!$D$36="X",IF('17. FTE Safe Harbor 2 Step 2'!E338*12&lt;2080,'17. FTE Safe Harbor 2 Step 2'!E338*12/2080,1),0)</f>
        <v>0</v>
      </c>
      <c r="M338" s="538">
        <f>IF('1. General Input'!$D$37="X",IF('17. FTE Safe Harbor 2 Step 2'!E338*365/$F$12&lt;2080,E338*365/$F$12/2080,1),0)</f>
        <v>0</v>
      </c>
      <c r="O338" s="526">
        <f t="shared" si="30"/>
        <v>0</v>
      </c>
      <c r="P338" s="526">
        <f t="shared" si="31"/>
        <v>0</v>
      </c>
      <c r="Q338" s="526">
        <f t="shared" si="32"/>
        <v>0</v>
      </c>
      <c r="R338" s="526">
        <f t="shared" si="33"/>
        <v>0</v>
      </c>
      <c r="S338" s="526">
        <f t="shared" si="34"/>
        <v>0</v>
      </c>
    </row>
    <row r="339" spans="1:19" x14ac:dyDescent="0.25">
      <c r="A339" s="297">
        <f t="shared" si="35"/>
        <v>325</v>
      </c>
      <c r="B339" s="501"/>
      <c r="C339" s="515"/>
      <c r="D339" s="297"/>
      <c r="E339" s="505"/>
      <c r="F339" s="417">
        <f>ROUND(IF('11. Type 1 Emp 2020 FTE'!$I$12=1,SUM(I339:M339),0),1)</f>
        <v>0</v>
      </c>
      <c r="G339" s="417">
        <f>ROUND(IF('11. Type 1 Emp 2020 FTE'!$I$12=2,SUM(O339:S339),0),1)</f>
        <v>0</v>
      </c>
      <c r="I339" s="526">
        <f>IF('1. General Input'!$D$33="X",IF('17. FTE Safe Harbor 2 Step 2'!E339&lt;40,'17. FTE Safe Harbor 2 Step 2'!E339/40,1),0)</f>
        <v>0</v>
      </c>
      <c r="J339" s="526">
        <f>IF('1. General Input'!$D$34="X",IF('17. FTE Safe Harbor 2 Step 2'!E339&lt;80,'17. FTE Safe Harbor 2 Step 2'!E339/80,1),0)</f>
        <v>0</v>
      </c>
      <c r="K339" s="526">
        <f>IF('1. General Input'!$D$35="X",IF('17. FTE Safe Harbor 2 Step 2'!E339*24&lt;2080,'17. FTE Safe Harbor 2 Step 2'!E339*24/2080,1),0)</f>
        <v>0</v>
      </c>
      <c r="L339" s="526">
        <f>IF('1. General Input'!$D$36="X",IF('17. FTE Safe Harbor 2 Step 2'!E339*12&lt;2080,'17. FTE Safe Harbor 2 Step 2'!E339*12/2080,1),0)</f>
        <v>0</v>
      </c>
      <c r="M339" s="538">
        <f>IF('1. General Input'!$D$37="X",IF('17. FTE Safe Harbor 2 Step 2'!E339*365/$F$12&lt;2080,E339*365/$F$12/2080,1),0)</f>
        <v>0</v>
      </c>
      <c r="O339" s="526">
        <f t="shared" si="30"/>
        <v>0</v>
      </c>
      <c r="P339" s="526">
        <f t="shared" si="31"/>
        <v>0</v>
      </c>
      <c r="Q339" s="526">
        <f t="shared" si="32"/>
        <v>0</v>
      </c>
      <c r="R339" s="526">
        <f t="shared" si="33"/>
        <v>0</v>
      </c>
      <c r="S339" s="526">
        <f t="shared" si="34"/>
        <v>0</v>
      </c>
    </row>
    <row r="340" spans="1:19" x14ac:dyDescent="0.25">
      <c r="A340" s="297">
        <f t="shared" si="35"/>
        <v>326</v>
      </c>
      <c r="B340" s="501"/>
      <c r="C340" s="515"/>
      <c r="D340" s="297"/>
      <c r="E340" s="505"/>
      <c r="F340" s="417">
        <f>ROUND(IF('11. Type 1 Emp 2020 FTE'!$I$12=1,SUM(I340:M340),0),1)</f>
        <v>0</v>
      </c>
      <c r="G340" s="417">
        <f>ROUND(IF('11. Type 1 Emp 2020 FTE'!$I$12=2,SUM(O340:S340),0),1)</f>
        <v>0</v>
      </c>
      <c r="I340" s="526">
        <f>IF('1. General Input'!$D$33="X",IF('17. FTE Safe Harbor 2 Step 2'!E340&lt;40,'17. FTE Safe Harbor 2 Step 2'!E340/40,1),0)</f>
        <v>0</v>
      </c>
      <c r="J340" s="526">
        <f>IF('1. General Input'!$D$34="X",IF('17. FTE Safe Harbor 2 Step 2'!E340&lt;80,'17. FTE Safe Harbor 2 Step 2'!E340/80,1),0)</f>
        <v>0</v>
      </c>
      <c r="K340" s="526">
        <f>IF('1. General Input'!$D$35="X",IF('17. FTE Safe Harbor 2 Step 2'!E340*24&lt;2080,'17. FTE Safe Harbor 2 Step 2'!E340*24/2080,1),0)</f>
        <v>0</v>
      </c>
      <c r="L340" s="526">
        <f>IF('1. General Input'!$D$36="X",IF('17. FTE Safe Harbor 2 Step 2'!E340*12&lt;2080,'17. FTE Safe Harbor 2 Step 2'!E340*12/2080,1),0)</f>
        <v>0</v>
      </c>
      <c r="M340" s="538">
        <f>IF('1. General Input'!$D$37="X",IF('17. FTE Safe Harbor 2 Step 2'!E340*365/$F$12&lt;2080,E340*365/$F$12/2080,1),0)</f>
        <v>0</v>
      </c>
      <c r="O340" s="526">
        <f t="shared" si="30"/>
        <v>0</v>
      </c>
      <c r="P340" s="526">
        <f t="shared" si="31"/>
        <v>0</v>
      </c>
      <c r="Q340" s="526">
        <f t="shared" si="32"/>
        <v>0</v>
      </c>
      <c r="R340" s="526">
        <f t="shared" si="33"/>
        <v>0</v>
      </c>
      <c r="S340" s="526">
        <f t="shared" si="34"/>
        <v>0</v>
      </c>
    </row>
    <row r="341" spans="1:19" x14ac:dyDescent="0.25">
      <c r="A341" s="297">
        <f t="shared" si="35"/>
        <v>327</v>
      </c>
      <c r="B341" s="501"/>
      <c r="C341" s="515"/>
      <c r="D341" s="297"/>
      <c r="E341" s="505"/>
      <c r="F341" s="417">
        <f>ROUND(IF('11. Type 1 Emp 2020 FTE'!$I$12=1,SUM(I341:M341),0),1)</f>
        <v>0</v>
      </c>
      <c r="G341" s="417">
        <f>ROUND(IF('11. Type 1 Emp 2020 FTE'!$I$12=2,SUM(O341:S341),0),1)</f>
        <v>0</v>
      </c>
      <c r="I341" s="526">
        <f>IF('1. General Input'!$D$33="X",IF('17. FTE Safe Harbor 2 Step 2'!E341&lt;40,'17. FTE Safe Harbor 2 Step 2'!E341/40,1),0)</f>
        <v>0</v>
      </c>
      <c r="J341" s="526">
        <f>IF('1. General Input'!$D$34="X",IF('17. FTE Safe Harbor 2 Step 2'!E341&lt;80,'17. FTE Safe Harbor 2 Step 2'!E341/80,1),0)</f>
        <v>0</v>
      </c>
      <c r="K341" s="526">
        <f>IF('1. General Input'!$D$35="X",IF('17. FTE Safe Harbor 2 Step 2'!E341*24&lt;2080,'17. FTE Safe Harbor 2 Step 2'!E341*24/2080,1),0)</f>
        <v>0</v>
      </c>
      <c r="L341" s="526">
        <f>IF('1. General Input'!$D$36="X",IF('17. FTE Safe Harbor 2 Step 2'!E341*12&lt;2080,'17. FTE Safe Harbor 2 Step 2'!E341*12/2080,1),0)</f>
        <v>0</v>
      </c>
      <c r="M341" s="538">
        <f>IF('1. General Input'!$D$37="X",IF('17. FTE Safe Harbor 2 Step 2'!E341*365/$F$12&lt;2080,E341*365/$F$12/2080,1),0)</f>
        <v>0</v>
      </c>
      <c r="O341" s="526">
        <f t="shared" si="30"/>
        <v>0</v>
      </c>
      <c r="P341" s="526">
        <f t="shared" si="31"/>
        <v>0</v>
      </c>
      <c r="Q341" s="526">
        <f t="shared" si="32"/>
        <v>0</v>
      </c>
      <c r="R341" s="526">
        <f t="shared" si="33"/>
        <v>0</v>
      </c>
      <c r="S341" s="526">
        <f t="shared" si="34"/>
        <v>0</v>
      </c>
    </row>
    <row r="342" spans="1:19" x14ac:dyDescent="0.25">
      <c r="A342" s="297">
        <f t="shared" si="35"/>
        <v>328</v>
      </c>
      <c r="B342" s="501"/>
      <c r="C342" s="515"/>
      <c r="D342" s="297"/>
      <c r="E342" s="505"/>
      <c r="F342" s="417">
        <f>ROUND(IF('11. Type 1 Emp 2020 FTE'!$I$12=1,SUM(I342:M342),0),1)</f>
        <v>0</v>
      </c>
      <c r="G342" s="417">
        <f>ROUND(IF('11. Type 1 Emp 2020 FTE'!$I$12=2,SUM(O342:S342),0),1)</f>
        <v>0</v>
      </c>
      <c r="I342" s="526">
        <f>IF('1. General Input'!$D$33="X",IF('17. FTE Safe Harbor 2 Step 2'!E342&lt;40,'17. FTE Safe Harbor 2 Step 2'!E342/40,1),0)</f>
        <v>0</v>
      </c>
      <c r="J342" s="526">
        <f>IF('1. General Input'!$D$34="X",IF('17. FTE Safe Harbor 2 Step 2'!E342&lt;80,'17. FTE Safe Harbor 2 Step 2'!E342/80,1),0)</f>
        <v>0</v>
      </c>
      <c r="K342" s="526">
        <f>IF('1. General Input'!$D$35="X",IF('17. FTE Safe Harbor 2 Step 2'!E342*24&lt;2080,'17. FTE Safe Harbor 2 Step 2'!E342*24/2080,1),0)</f>
        <v>0</v>
      </c>
      <c r="L342" s="526">
        <f>IF('1. General Input'!$D$36="X",IF('17. FTE Safe Harbor 2 Step 2'!E342*12&lt;2080,'17. FTE Safe Harbor 2 Step 2'!E342*12/2080,1),0)</f>
        <v>0</v>
      </c>
      <c r="M342" s="538">
        <f>IF('1. General Input'!$D$37="X",IF('17. FTE Safe Harbor 2 Step 2'!E342*365/$F$12&lt;2080,E342*365/$F$12/2080,1),0)</f>
        <v>0</v>
      </c>
      <c r="O342" s="526">
        <f t="shared" si="30"/>
        <v>0</v>
      </c>
      <c r="P342" s="526">
        <f t="shared" si="31"/>
        <v>0</v>
      </c>
      <c r="Q342" s="526">
        <f t="shared" si="32"/>
        <v>0</v>
      </c>
      <c r="R342" s="526">
        <f t="shared" si="33"/>
        <v>0</v>
      </c>
      <c r="S342" s="526">
        <f t="shared" si="34"/>
        <v>0</v>
      </c>
    </row>
    <row r="343" spans="1:19" x14ac:dyDescent="0.25">
      <c r="A343" s="297">
        <f t="shared" si="35"/>
        <v>329</v>
      </c>
      <c r="B343" s="501"/>
      <c r="C343" s="515"/>
      <c r="D343" s="297"/>
      <c r="E343" s="505"/>
      <c r="F343" s="417">
        <f>ROUND(IF('11. Type 1 Emp 2020 FTE'!$I$12=1,SUM(I343:M343),0),1)</f>
        <v>0</v>
      </c>
      <c r="G343" s="417">
        <f>ROUND(IF('11. Type 1 Emp 2020 FTE'!$I$12=2,SUM(O343:S343),0),1)</f>
        <v>0</v>
      </c>
      <c r="I343" s="526">
        <f>IF('1. General Input'!$D$33="X",IF('17. FTE Safe Harbor 2 Step 2'!E343&lt;40,'17. FTE Safe Harbor 2 Step 2'!E343/40,1),0)</f>
        <v>0</v>
      </c>
      <c r="J343" s="526">
        <f>IF('1. General Input'!$D$34="X",IF('17. FTE Safe Harbor 2 Step 2'!E343&lt;80,'17. FTE Safe Harbor 2 Step 2'!E343/80,1),0)</f>
        <v>0</v>
      </c>
      <c r="K343" s="526">
        <f>IF('1. General Input'!$D$35="X",IF('17. FTE Safe Harbor 2 Step 2'!E343*24&lt;2080,'17. FTE Safe Harbor 2 Step 2'!E343*24/2080,1),0)</f>
        <v>0</v>
      </c>
      <c r="L343" s="526">
        <f>IF('1. General Input'!$D$36="X",IF('17. FTE Safe Harbor 2 Step 2'!E343*12&lt;2080,'17. FTE Safe Harbor 2 Step 2'!E343*12/2080,1),0)</f>
        <v>0</v>
      </c>
      <c r="M343" s="538">
        <f>IF('1. General Input'!$D$37="X",IF('17. FTE Safe Harbor 2 Step 2'!E343*365/$F$12&lt;2080,E343*365/$F$12/2080,1),0)</f>
        <v>0</v>
      </c>
      <c r="O343" s="526">
        <f t="shared" si="30"/>
        <v>0</v>
      </c>
      <c r="P343" s="526">
        <f t="shared" si="31"/>
        <v>0</v>
      </c>
      <c r="Q343" s="526">
        <f t="shared" si="32"/>
        <v>0</v>
      </c>
      <c r="R343" s="526">
        <f t="shared" si="33"/>
        <v>0</v>
      </c>
      <c r="S343" s="526">
        <f t="shared" si="34"/>
        <v>0</v>
      </c>
    </row>
    <row r="344" spans="1:19" x14ac:dyDescent="0.25">
      <c r="A344" s="297">
        <f t="shared" si="35"/>
        <v>330</v>
      </c>
      <c r="B344" s="501"/>
      <c r="C344" s="515"/>
      <c r="D344" s="297"/>
      <c r="E344" s="505"/>
      <c r="F344" s="417">
        <f>ROUND(IF('11. Type 1 Emp 2020 FTE'!$I$12=1,SUM(I344:M344),0),1)</f>
        <v>0</v>
      </c>
      <c r="G344" s="417">
        <f>ROUND(IF('11. Type 1 Emp 2020 FTE'!$I$12=2,SUM(O344:S344),0),1)</f>
        <v>0</v>
      </c>
      <c r="I344" s="526">
        <f>IF('1. General Input'!$D$33="X",IF('17. FTE Safe Harbor 2 Step 2'!E344&lt;40,'17. FTE Safe Harbor 2 Step 2'!E344/40,1),0)</f>
        <v>0</v>
      </c>
      <c r="J344" s="526">
        <f>IF('1. General Input'!$D$34="X",IF('17. FTE Safe Harbor 2 Step 2'!E344&lt;80,'17. FTE Safe Harbor 2 Step 2'!E344/80,1),0)</f>
        <v>0</v>
      </c>
      <c r="K344" s="526">
        <f>IF('1. General Input'!$D$35="X",IF('17. FTE Safe Harbor 2 Step 2'!E344*24&lt;2080,'17. FTE Safe Harbor 2 Step 2'!E344*24/2080,1),0)</f>
        <v>0</v>
      </c>
      <c r="L344" s="526">
        <f>IF('1. General Input'!$D$36="X",IF('17. FTE Safe Harbor 2 Step 2'!E344*12&lt;2080,'17. FTE Safe Harbor 2 Step 2'!E344*12/2080,1),0)</f>
        <v>0</v>
      </c>
      <c r="M344" s="538">
        <f>IF('1. General Input'!$D$37="X",IF('17. FTE Safe Harbor 2 Step 2'!E344*365/$F$12&lt;2080,E344*365/$F$12/2080,1),0)</f>
        <v>0</v>
      </c>
      <c r="O344" s="526">
        <f t="shared" si="30"/>
        <v>0</v>
      </c>
      <c r="P344" s="526">
        <f t="shared" si="31"/>
        <v>0</v>
      </c>
      <c r="Q344" s="526">
        <f t="shared" si="32"/>
        <v>0</v>
      </c>
      <c r="R344" s="526">
        <f t="shared" si="33"/>
        <v>0</v>
      </c>
      <c r="S344" s="526">
        <f t="shared" si="34"/>
        <v>0</v>
      </c>
    </row>
    <row r="345" spans="1:19" x14ac:dyDescent="0.25">
      <c r="A345" s="297">
        <f t="shared" si="35"/>
        <v>331</v>
      </c>
      <c r="B345" s="501"/>
      <c r="C345" s="515"/>
      <c r="D345" s="297"/>
      <c r="E345" s="505"/>
      <c r="F345" s="417">
        <f>ROUND(IF('11. Type 1 Emp 2020 FTE'!$I$12=1,SUM(I345:M345),0),1)</f>
        <v>0</v>
      </c>
      <c r="G345" s="417">
        <f>ROUND(IF('11. Type 1 Emp 2020 FTE'!$I$12=2,SUM(O345:S345),0),1)</f>
        <v>0</v>
      </c>
      <c r="I345" s="526">
        <f>IF('1. General Input'!$D$33="X",IF('17. FTE Safe Harbor 2 Step 2'!E345&lt;40,'17. FTE Safe Harbor 2 Step 2'!E345/40,1),0)</f>
        <v>0</v>
      </c>
      <c r="J345" s="526">
        <f>IF('1. General Input'!$D$34="X",IF('17. FTE Safe Harbor 2 Step 2'!E345&lt;80,'17. FTE Safe Harbor 2 Step 2'!E345/80,1),0)</f>
        <v>0</v>
      </c>
      <c r="K345" s="526">
        <f>IF('1. General Input'!$D$35="X",IF('17. FTE Safe Harbor 2 Step 2'!E345*24&lt;2080,'17. FTE Safe Harbor 2 Step 2'!E345*24/2080,1),0)</f>
        <v>0</v>
      </c>
      <c r="L345" s="526">
        <f>IF('1. General Input'!$D$36="X",IF('17. FTE Safe Harbor 2 Step 2'!E345*12&lt;2080,'17. FTE Safe Harbor 2 Step 2'!E345*12/2080,1),0)</f>
        <v>0</v>
      </c>
      <c r="M345" s="538">
        <f>IF('1. General Input'!$D$37="X",IF('17. FTE Safe Harbor 2 Step 2'!E345*365/$F$12&lt;2080,E345*365/$F$12/2080,1),0)</f>
        <v>0</v>
      </c>
      <c r="O345" s="526">
        <f t="shared" si="30"/>
        <v>0</v>
      </c>
      <c r="P345" s="526">
        <f t="shared" si="31"/>
        <v>0</v>
      </c>
      <c r="Q345" s="526">
        <f t="shared" si="32"/>
        <v>0</v>
      </c>
      <c r="R345" s="526">
        <f t="shared" si="33"/>
        <v>0</v>
      </c>
      <c r="S345" s="526">
        <f t="shared" si="34"/>
        <v>0</v>
      </c>
    </row>
    <row r="346" spans="1:19" x14ac:dyDescent="0.25">
      <c r="A346" s="297">
        <f t="shared" si="35"/>
        <v>332</v>
      </c>
      <c r="B346" s="501"/>
      <c r="C346" s="515"/>
      <c r="D346" s="297"/>
      <c r="E346" s="505"/>
      <c r="F346" s="417">
        <f>ROUND(IF('11. Type 1 Emp 2020 FTE'!$I$12=1,SUM(I346:M346),0),1)</f>
        <v>0</v>
      </c>
      <c r="G346" s="417">
        <f>ROUND(IF('11. Type 1 Emp 2020 FTE'!$I$12=2,SUM(O346:S346),0),1)</f>
        <v>0</v>
      </c>
      <c r="I346" s="526">
        <f>IF('1. General Input'!$D$33="X",IF('17. FTE Safe Harbor 2 Step 2'!E346&lt;40,'17. FTE Safe Harbor 2 Step 2'!E346/40,1),0)</f>
        <v>0</v>
      </c>
      <c r="J346" s="526">
        <f>IF('1. General Input'!$D$34="X",IF('17. FTE Safe Harbor 2 Step 2'!E346&lt;80,'17. FTE Safe Harbor 2 Step 2'!E346/80,1),0)</f>
        <v>0</v>
      </c>
      <c r="K346" s="526">
        <f>IF('1. General Input'!$D$35="X",IF('17. FTE Safe Harbor 2 Step 2'!E346*24&lt;2080,'17. FTE Safe Harbor 2 Step 2'!E346*24/2080,1),0)</f>
        <v>0</v>
      </c>
      <c r="L346" s="526">
        <f>IF('1. General Input'!$D$36="X",IF('17. FTE Safe Harbor 2 Step 2'!E346*12&lt;2080,'17. FTE Safe Harbor 2 Step 2'!E346*12/2080,1),0)</f>
        <v>0</v>
      </c>
      <c r="M346" s="538">
        <f>IF('1. General Input'!$D$37="X",IF('17. FTE Safe Harbor 2 Step 2'!E346*365/$F$12&lt;2080,E346*365/$F$12/2080,1),0)</f>
        <v>0</v>
      </c>
      <c r="O346" s="526">
        <f t="shared" si="30"/>
        <v>0</v>
      </c>
      <c r="P346" s="526">
        <f t="shared" si="31"/>
        <v>0</v>
      </c>
      <c r="Q346" s="526">
        <f t="shared" si="32"/>
        <v>0</v>
      </c>
      <c r="R346" s="526">
        <f t="shared" si="33"/>
        <v>0</v>
      </c>
      <c r="S346" s="526">
        <f t="shared" si="34"/>
        <v>0</v>
      </c>
    </row>
    <row r="347" spans="1:19" x14ac:dyDescent="0.25">
      <c r="A347" s="297">
        <f t="shared" si="35"/>
        <v>333</v>
      </c>
      <c r="B347" s="501"/>
      <c r="C347" s="515"/>
      <c r="D347" s="297"/>
      <c r="E347" s="505"/>
      <c r="F347" s="417">
        <f>ROUND(IF('11. Type 1 Emp 2020 FTE'!$I$12=1,SUM(I347:M347),0),1)</f>
        <v>0</v>
      </c>
      <c r="G347" s="417">
        <f>ROUND(IF('11. Type 1 Emp 2020 FTE'!$I$12=2,SUM(O347:S347),0),1)</f>
        <v>0</v>
      </c>
      <c r="I347" s="526">
        <f>IF('1. General Input'!$D$33="X",IF('17. FTE Safe Harbor 2 Step 2'!E347&lt;40,'17. FTE Safe Harbor 2 Step 2'!E347/40,1),0)</f>
        <v>0</v>
      </c>
      <c r="J347" s="526">
        <f>IF('1. General Input'!$D$34="X",IF('17. FTE Safe Harbor 2 Step 2'!E347&lt;80,'17. FTE Safe Harbor 2 Step 2'!E347/80,1),0)</f>
        <v>0</v>
      </c>
      <c r="K347" s="526">
        <f>IF('1. General Input'!$D$35="X",IF('17. FTE Safe Harbor 2 Step 2'!E347*24&lt;2080,'17. FTE Safe Harbor 2 Step 2'!E347*24/2080,1),0)</f>
        <v>0</v>
      </c>
      <c r="L347" s="526">
        <f>IF('1. General Input'!$D$36="X",IF('17. FTE Safe Harbor 2 Step 2'!E347*12&lt;2080,'17. FTE Safe Harbor 2 Step 2'!E347*12/2080,1),0)</f>
        <v>0</v>
      </c>
      <c r="M347" s="538">
        <f>IF('1. General Input'!$D$37="X",IF('17. FTE Safe Harbor 2 Step 2'!E347*365/$F$12&lt;2080,E347*365/$F$12/2080,1),0)</f>
        <v>0</v>
      </c>
      <c r="O347" s="526">
        <f t="shared" si="30"/>
        <v>0</v>
      </c>
      <c r="P347" s="526">
        <f t="shared" si="31"/>
        <v>0</v>
      </c>
      <c r="Q347" s="526">
        <f t="shared" si="32"/>
        <v>0</v>
      </c>
      <c r="R347" s="526">
        <f t="shared" si="33"/>
        <v>0</v>
      </c>
      <c r="S347" s="526">
        <f t="shared" si="34"/>
        <v>0</v>
      </c>
    </row>
    <row r="348" spans="1:19" x14ac:dyDescent="0.25">
      <c r="A348" s="297">
        <f t="shared" si="35"/>
        <v>334</v>
      </c>
      <c r="B348" s="501"/>
      <c r="C348" s="515"/>
      <c r="D348" s="297"/>
      <c r="E348" s="505"/>
      <c r="F348" s="417">
        <f>ROUND(IF('11. Type 1 Emp 2020 FTE'!$I$12=1,SUM(I348:M348),0),1)</f>
        <v>0</v>
      </c>
      <c r="G348" s="417">
        <f>ROUND(IF('11. Type 1 Emp 2020 FTE'!$I$12=2,SUM(O348:S348),0),1)</f>
        <v>0</v>
      </c>
      <c r="I348" s="526">
        <f>IF('1. General Input'!$D$33="X",IF('17. FTE Safe Harbor 2 Step 2'!E348&lt;40,'17. FTE Safe Harbor 2 Step 2'!E348/40,1),0)</f>
        <v>0</v>
      </c>
      <c r="J348" s="526">
        <f>IF('1. General Input'!$D$34="X",IF('17. FTE Safe Harbor 2 Step 2'!E348&lt;80,'17. FTE Safe Harbor 2 Step 2'!E348/80,1),0)</f>
        <v>0</v>
      </c>
      <c r="K348" s="526">
        <f>IF('1. General Input'!$D$35="X",IF('17. FTE Safe Harbor 2 Step 2'!E348*24&lt;2080,'17. FTE Safe Harbor 2 Step 2'!E348*24/2080,1),0)</f>
        <v>0</v>
      </c>
      <c r="L348" s="526">
        <f>IF('1. General Input'!$D$36="X",IF('17. FTE Safe Harbor 2 Step 2'!E348*12&lt;2080,'17. FTE Safe Harbor 2 Step 2'!E348*12/2080,1),0)</f>
        <v>0</v>
      </c>
      <c r="M348" s="538">
        <f>IF('1. General Input'!$D$37="X",IF('17. FTE Safe Harbor 2 Step 2'!E348*365/$F$12&lt;2080,E348*365/$F$12/2080,1),0)</f>
        <v>0</v>
      </c>
      <c r="O348" s="526">
        <f t="shared" si="30"/>
        <v>0</v>
      </c>
      <c r="P348" s="526">
        <f t="shared" si="31"/>
        <v>0</v>
      </c>
      <c r="Q348" s="526">
        <f t="shared" si="32"/>
        <v>0</v>
      </c>
      <c r="R348" s="526">
        <f t="shared" si="33"/>
        <v>0</v>
      </c>
      <c r="S348" s="526">
        <f t="shared" si="34"/>
        <v>0</v>
      </c>
    </row>
    <row r="349" spans="1:19" x14ac:dyDescent="0.25">
      <c r="A349" s="297">
        <f t="shared" si="35"/>
        <v>335</v>
      </c>
      <c r="B349" s="501"/>
      <c r="C349" s="515"/>
      <c r="D349" s="297"/>
      <c r="E349" s="505"/>
      <c r="F349" s="417">
        <f>ROUND(IF('11. Type 1 Emp 2020 FTE'!$I$12=1,SUM(I349:M349),0),1)</f>
        <v>0</v>
      </c>
      <c r="G349" s="417">
        <f>ROUND(IF('11. Type 1 Emp 2020 FTE'!$I$12=2,SUM(O349:S349),0),1)</f>
        <v>0</v>
      </c>
      <c r="I349" s="526">
        <f>IF('1. General Input'!$D$33="X",IF('17. FTE Safe Harbor 2 Step 2'!E349&lt;40,'17. FTE Safe Harbor 2 Step 2'!E349/40,1),0)</f>
        <v>0</v>
      </c>
      <c r="J349" s="526">
        <f>IF('1. General Input'!$D$34="X",IF('17. FTE Safe Harbor 2 Step 2'!E349&lt;80,'17. FTE Safe Harbor 2 Step 2'!E349/80,1),0)</f>
        <v>0</v>
      </c>
      <c r="K349" s="526">
        <f>IF('1. General Input'!$D$35="X",IF('17. FTE Safe Harbor 2 Step 2'!E349*24&lt;2080,'17. FTE Safe Harbor 2 Step 2'!E349*24/2080,1),0)</f>
        <v>0</v>
      </c>
      <c r="L349" s="526">
        <f>IF('1. General Input'!$D$36="X",IF('17. FTE Safe Harbor 2 Step 2'!E349*12&lt;2080,'17. FTE Safe Harbor 2 Step 2'!E349*12/2080,1),0)</f>
        <v>0</v>
      </c>
      <c r="M349" s="538">
        <f>IF('1. General Input'!$D$37="X",IF('17. FTE Safe Harbor 2 Step 2'!E349*365/$F$12&lt;2080,E349*365/$F$12/2080,1),0)</f>
        <v>0</v>
      </c>
      <c r="O349" s="526">
        <f t="shared" si="30"/>
        <v>0</v>
      </c>
      <c r="P349" s="526">
        <f t="shared" si="31"/>
        <v>0</v>
      </c>
      <c r="Q349" s="526">
        <f t="shared" si="32"/>
        <v>0</v>
      </c>
      <c r="R349" s="526">
        <f t="shared" si="33"/>
        <v>0</v>
      </c>
      <c r="S349" s="526">
        <f t="shared" si="34"/>
        <v>0</v>
      </c>
    </row>
    <row r="350" spans="1:19" x14ac:dyDescent="0.25">
      <c r="A350" s="297">
        <f t="shared" si="35"/>
        <v>336</v>
      </c>
      <c r="B350" s="501"/>
      <c r="C350" s="515"/>
      <c r="D350" s="297"/>
      <c r="E350" s="505"/>
      <c r="F350" s="417">
        <f>ROUND(IF('11. Type 1 Emp 2020 FTE'!$I$12=1,SUM(I350:M350),0),1)</f>
        <v>0</v>
      </c>
      <c r="G350" s="417">
        <f>ROUND(IF('11. Type 1 Emp 2020 FTE'!$I$12=2,SUM(O350:S350),0),1)</f>
        <v>0</v>
      </c>
      <c r="I350" s="526">
        <f>IF('1. General Input'!$D$33="X",IF('17. FTE Safe Harbor 2 Step 2'!E350&lt;40,'17. FTE Safe Harbor 2 Step 2'!E350/40,1),0)</f>
        <v>0</v>
      </c>
      <c r="J350" s="526">
        <f>IF('1. General Input'!$D$34="X",IF('17. FTE Safe Harbor 2 Step 2'!E350&lt;80,'17. FTE Safe Harbor 2 Step 2'!E350/80,1),0)</f>
        <v>0</v>
      </c>
      <c r="K350" s="526">
        <f>IF('1. General Input'!$D$35="X",IF('17. FTE Safe Harbor 2 Step 2'!E350*24&lt;2080,'17. FTE Safe Harbor 2 Step 2'!E350*24/2080,1),0)</f>
        <v>0</v>
      </c>
      <c r="L350" s="526">
        <f>IF('1. General Input'!$D$36="X",IF('17. FTE Safe Harbor 2 Step 2'!E350*12&lt;2080,'17. FTE Safe Harbor 2 Step 2'!E350*12/2080,1),0)</f>
        <v>0</v>
      </c>
      <c r="M350" s="538">
        <f>IF('1. General Input'!$D$37="X",IF('17. FTE Safe Harbor 2 Step 2'!E350*365/$F$12&lt;2080,E350*365/$F$12/2080,1),0)</f>
        <v>0</v>
      </c>
      <c r="O350" s="526">
        <f t="shared" si="30"/>
        <v>0</v>
      </c>
      <c r="P350" s="526">
        <f t="shared" si="31"/>
        <v>0</v>
      </c>
      <c r="Q350" s="526">
        <f t="shared" si="32"/>
        <v>0</v>
      </c>
      <c r="R350" s="526">
        <f t="shared" si="33"/>
        <v>0</v>
      </c>
      <c r="S350" s="526">
        <f t="shared" si="34"/>
        <v>0</v>
      </c>
    </row>
    <row r="351" spans="1:19" x14ac:dyDescent="0.25">
      <c r="A351" s="297">
        <f t="shared" si="35"/>
        <v>337</v>
      </c>
      <c r="B351" s="501"/>
      <c r="C351" s="515"/>
      <c r="D351" s="297"/>
      <c r="E351" s="505"/>
      <c r="F351" s="417">
        <f>ROUND(IF('11. Type 1 Emp 2020 FTE'!$I$12=1,SUM(I351:M351),0),1)</f>
        <v>0</v>
      </c>
      <c r="G351" s="417">
        <f>ROUND(IF('11. Type 1 Emp 2020 FTE'!$I$12=2,SUM(O351:S351),0),1)</f>
        <v>0</v>
      </c>
      <c r="I351" s="526">
        <f>IF('1. General Input'!$D$33="X",IF('17. FTE Safe Harbor 2 Step 2'!E351&lt;40,'17. FTE Safe Harbor 2 Step 2'!E351/40,1),0)</f>
        <v>0</v>
      </c>
      <c r="J351" s="526">
        <f>IF('1. General Input'!$D$34="X",IF('17. FTE Safe Harbor 2 Step 2'!E351&lt;80,'17. FTE Safe Harbor 2 Step 2'!E351/80,1),0)</f>
        <v>0</v>
      </c>
      <c r="K351" s="526">
        <f>IF('1. General Input'!$D$35="X",IF('17. FTE Safe Harbor 2 Step 2'!E351*24&lt;2080,'17. FTE Safe Harbor 2 Step 2'!E351*24/2080,1),0)</f>
        <v>0</v>
      </c>
      <c r="L351" s="526">
        <f>IF('1. General Input'!$D$36="X",IF('17. FTE Safe Harbor 2 Step 2'!E351*12&lt;2080,'17. FTE Safe Harbor 2 Step 2'!E351*12/2080,1),0)</f>
        <v>0</v>
      </c>
      <c r="M351" s="538">
        <f>IF('1. General Input'!$D$37="X",IF('17. FTE Safe Harbor 2 Step 2'!E351*365/$F$12&lt;2080,E351*365/$F$12/2080,1),0)</f>
        <v>0</v>
      </c>
      <c r="O351" s="526">
        <f t="shared" si="30"/>
        <v>0</v>
      </c>
      <c r="P351" s="526">
        <f t="shared" si="31"/>
        <v>0</v>
      </c>
      <c r="Q351" s="526">
        <f t="shared" si="32"/>
        <v>0</v>
      </c>
      <c r="R351" s="526">
        <f t="shared" si="33"/>
        <v>0</v>
      </c>
      <c r="S351" s="526">
        <f t="shared" si="34"/>
        <v>0</v>
      </c>
    </row>
    <row r="352" spans="1:19" x14ac:dyDescent="0.25">
      <c r="A352" s="297">
        <f t="shared" si="35"/>
        <v>338</v>
      </c>
      <c r="B352" s="501"/>
      <c r="C352" s="515"/>
      <c r="D352" s="297"/>
      <c r="E352" s="505"/>
      <c r="F352" s="417">
        <f>ROUND(IF('11. Type 1 Emp 2020 FTE'!$I$12=1,SUM(I352:M352),0),1)</f>
        <v>0</v>
      </c>
      <c r="G352" s="417">
        <f>ROUND(IF('11. Type 1 Emp 2020 FTE'!$I$12=2,SUM(O352:S352),0),1)</f>
        <v>0</v>
      </c>
      <c r="I352" s="526">
        <f>IF('1. General Input'!$D$33="X",IF('17. FTE Safe Harbor 2 Step 2'!E352&lt;40,'17. FTE Safe Harbor 2 Step 2'!E352/40,1),0)</f>
        <v>0</v>
      </c>
      <c r="J352" s="526">
        <f>IF('1. General Input'!$D$34="X",IF('17. FTE Safe Harbor 2 Step 2'!E352&lt;80,'17. FTE Safe Harbor 2 Step 2'!E352/80,1),0)</f>
        <v>0</v>
      </c>
      <c r="K352" s="526">
        <f>IF('1. General Input'!$D$35="X",IF('17. FTE Safe Harbor 2 Step 2'!E352*24&lt;2080,'17. FTE Safe Harbor 2 Step 2'!E352*24/2080,1),0)</f>
        <v>0</v>
      </c>
      <c r="L352" s="526">
        <f>IF('1. General Input'!$D$36="X",IF('17. FTE Safe Harbor 2 Step 2'!E352*12&lt;2080,'17. FTE Safe Harbor 2 Step 2'!E352*12/2080,1),0)</f>
        <v>0</v>
      </c>
      <c r="M352" s="538">
        <f>IF('1. General Input'!$D$37="X",IF('17. FTE Safe Harbor 2 Step 2'!E352*365/$F$12&lt;2080,E352*365/$F$12/2080,1),0)</f>
        <v>0</v>
      </c>
      <c r="O352" s="526">
        <f t="shared" si="30"/>
        <v>0</v>
      </c>
      <c r="P352" s="526">
        <f t="shared" si="31"/>
        <v>0</v>
      </c>
      <c r="Q352" s="526">
        <f t="shared" si="32"/>
        <v>0</v>
      </c>
      <c r="R352" s="526">
        <f t="shared" si="33"/>
        <v>0</v>
      </c>
      <c r="S352" s="526">
        <f t="shared" si="34"/>
        <v>0</v>
      </c>
    </row>
    <row r="353" spans="1:19" x14ac:dyDescent="0.25">
      <c r="A353" s="297">
        <f t="shared" si="35"/>
        <v>339</v>
      </c>
      <c r="B353" s="501"/>
      <c r="C353" s="515"/>
      <c r="D353" s="297"/>
      <c r="E353" s="505"/>
      <c r="F353" s="417">
        <f>ROUND(IF('11. Type 1 Emp 2020 FTE'!$I$12=1,SUM(I353:M353),0),1)</f>
        <v>0</v>
      </c>
      <c r="G353" s="417">
        <f>ROUND(IF('11. Type 1 Emp 2020 FTE'!$I$12=2,SUM(O353:S353),0),1)</f>
        <v>0</v>
      </c>
      <c r="I353" s="526">
        <f>IF('1. General Input'!$D$33="X",IF('17. FTE Safe Harbor 2 Step 2'!E353&lt;40,'17. FTE Safe Harbor 2 Step 2'!E353/40,1),0)</f>
        <v>0</v>
      </c>
      <c r="J353" s="526">
        <f>IF('1. General Input'!$D$34="X",IF('17. FTE Safe Harbor 2 Step 2'!E353&lt;80,'17. FTE Safe Harbor 2 Step 2'!E353/80,1),0)</f>
        <v>0</v>
      </c>
      <c r="K353" s="526">
        <f>IF('1. General Input'!$D$35="X",IF('17. FTE Safe Harbor 2 Step 2'!E353*24&lt;2080,'17. FTE Safe Harbor 2 Step 2'!E353*24/2080,1),0)</f>
        <v>0</v>
      </c>
      <c r="L353" s="526">
        <f>IF('1. General Input'!$D$36="X",IF('17. FTE Safe Harbor 2 Step 2'!E353*12&lt;2080,'17. FTE Safe Harbor 2 Step 2'!E353*12/2080,1),0)</f>
        <v>0</v>
      </c>
      <c r="M353" s="538">
        <f>IF('1. General Input'!$D$37="X",IF('17. FTE Safe Harbor 2 Step 2'!E353*365/$F$12&lt;2080,E353*365/$F$12/2080,1),0)</f>
        <v>0</v>
      </c>
      <c r="O353" s="526">
        <f t="shared" si="30"/>
        <v>0</v>
      </c>
      <c r="P353" s="526">
        <f t="shared" si="31"/>
        <v>0</v>
      </c>
      <c r="Q353" s="526">
        <f t="shared" si="32"/>
        <v>0</v>
      </c>
      <c r="R353" s="526">
        <f t="shared" si="33"/>
        <v>0</v>
      </c>
      <c r="S353" s="526">
        <f t="shared" si="34"/>
        <v>0</v>
      </c>
    </row>
    <row r="354" spans="1:19" x14ac:dyDescent="0.25">
      <c r="A354" s="297">
        <f t="shared" si="35"/>
        <v>340</v>
      </c>
      <c r="B354" s="501"/>
      <c r="C354" s="515"/>
      <c r="D354" s="297"/>
      <c r="E354" s="505"/>
      <c r="F354" s="417">
        <f>ROUND(IF('11. Type 1 Emp 2020 FTE'!$I$12=1,SUM(I354:M354),0),1)</f>
        <v>0</v>
      </c>
      <c r="G354" s="417">
        <f>ROUND(IF('11. Type 1 Emp 2020 FTE'!$I$12=2,SUM(O354:S354),0),1)</f>
        <v>0</v>
      </c>
      <c r="I354" s="526">
        <f>IF('1. General Input'!$D$33="X",IF('17. FTE Safe Harbor 2 Step 2'!E354&lt;40,'17. FTE Safe Harbor 2 Step 2'!E354/40,1),0)</f>
        <v>0</v>
      </c>
      <c r="J354" s="526">
        <f>IF('1. General Input'!$D$34="X",IF('17. FTE Safe Harbor 2 Step 2'!E354&lt;80,'17. FTE Safe Harbor 2 Step 2'!E354/80,1),0)</f>
        <v>0</v>
      </c>
      <c r="K354" s="526">
        <f>IF('1. General Input'!$D$35="X",IF('17. FTE Safe Harbor 2 Step 2'!E354*24&lt;2080,'17. FTE Safe Harbor 2 Step 2'!E354*24/2080,1),0)</f>
        <v>0</v>
      </c>
      <c r="L354" s="526">
        <f>IF('1. General Input'!$D$36="X",IF('17. FTE Safe Harbor 2 Step 2'!E354*12&lt;2080,'17. FTE Safe Harbor 2 Step 2'!E354*12/2080,1),0)</f>
        <v>0</v>
      </c>
      <c r="M354" s="538">
        <f>IF('1. General Input'!$D$37="X",IF('17. FTE Safe Harbor 2 Step 2'!E354*365/$F$12&lt;2080,E354*365/$F$12/2080,1),0)</f>
        <v>0</v>
      </c>
      <c r="O354" s="526">
        <f t="shared" si="30"/>
        <v>0</v>
      </c>
      <c r="P354" s="526">
        <f t="shared" si="31"/>
        <v>0</v>
      </c>
      <c r="Q354" s="526">
        <f t="shared" si="32"/>
        <v>0</v>
      </c>
      <c r="R354" s="526">
        <f t="shared" si="33"/>
        <v>0</v>
      </c>
      <c r="S354" s="526">
        <f t="shared" si="34"/>
        <v>0</v>
      </c>
    </row>
    <row r="355" spans="1:19" x14ac:dyDescent="0.25">
      <c r="A355" s="297">
        <f t="shared" si="35"/>
        <v>341</v>
      </c>
      <c r="B355" s="501"/>
      <c r="C355" s="515"/>
      <c r="D355" s="297"/>
      <c r="E355" s="505"/>
      <c r="F355" s="417">
        <f>ROUND(IF('11. Type 1 Emp 2020 FTE'!$I$12=1,SUM(I355:M355),0),1)</f>
        <v>0</v>
      </c>
      <c r="G355" s="417">
        <f>ROUND(IF('11. Type 1 Emp 2020 FTE'!$I$12=2,SUM(O355:S355),0),1)</f>
        <v>0</v>
      </c>
      <c r="I355" s="526">
        <f>IF('1. General Input'!$D$33="X",IF('17. FTE Safe Harbor 2 Step 2'!E355&lt;40,'17. FTE Safe Harbor 2 Step 2'!E355/40,1),0)</f>
        <v>0</v>
      </c>
      <c r="J355" s="526">
        <f>IF('1. General Input'!$D$34="X",IF('17. FTE Safe Harbor 2 Step 2'!E355&lt;80,'17. FTE Safe Harbor 2 Step 2'!E355/80,1),0)</f>
        <v>0</v>
      </c>
      <c r="K355" s="526">
        <f>IF('1. General Input'!$D$35="X",IF('17. FTE Safe Harbor 2 Step 2'!E355*24&lt;2080,'17. FTE Safe Harbor 2 Step 2'!E355*24/2080,1),0)</f>
        <v>0</v>
      </c>
      <c r="L355" s="526">
        <f>IF('1. General Input'!$D$36="X",IF('17. FTE Safe Harbor 2 Step 2'!E355*12&lt;2080,'17. FTE Safe Harbor 2 Step 2'!E355*12/2080,1),0)</f>
        <v>0</v>
      </c>
      <c r="M355" s="538">
        <f>IF('1. General Input'!$D$37="X",IF('17. FTE Safe Harbor 2 Step 2'!E355*365/$F$12&lt;2080,E355*365/$F$12/2080,1),0)</f>
        <v>0</v>
      </c>
      <c r="O355" s="526">
        <f t="shared" si="30"/>
        <v>0</v>
      </c>
      <c r="P355" s="526">
        <f t="shared" si="31"/>
        <v>0</v>
      </c>
      <c r="Q355" s="526">
        <f t="shared" si="32"/>
        <v>0</v>
      </c>
      <c r="R355" s="526">
        <f t="shared" si="33"/>
        <v>0</v>
      </c>
      <c r="S355" s="526">
        <f t="shared" si="34"/>
        <v>0</v>
      </c>
    </row>
    <row r="356" spans="1:19" x14ac:dyDescent="0.25">
      <c r="A356" s="297">
        <f t="shared" si="35"/>
        <v>342</v>
      </c>
      <c r="B356" s="501"/>
      <c r="C356" s="515"/>
      <c r="D356" s="297"/>
      <c r="E356" s="505"/>
      <c r="F356" s="417">
        <f>ROUND(IF('11. Type 1 Emp 2020 FTE'!$I$12=1,SUM(I356:M356),0),1)</f>
        <v>0</v>
      </c>
      <c r="G356" s="417">
        <f>ROUND(IF('11. Type 1 Emp 2020 FTE'!$I$12=2,SUM(O356:S356),0),1)</f>
        <v>0</v>
      </c>
      <c r="I356" s="526">
        <f>IF('1. General Input'!$D$33="X",IF('17. FTE Safe Harbor 2 Step 2'!E356&lt;40,'17. FTE Safe Harbor 2 Step 2'!E356/40,1),0)</f>
        <v>0</v>
      </c>
      <c r="J356" s="526">
        <f>IF('1. General Input'!$D$34="X",IF('17. FTE Safe Harbor 2 Step 2'!E356&lt;80,'17. FTE Safe Harbor 2 Step 2'!E356/80,1),0)</f>
        <v>0</v>
      </c>
      <c r="K356" s="526">
        <f>IF('1. General Input'!$D$35="X",IF('17. FTE Safe Harbor 2 Step 2'!E356*24&lt;2080,'17. FTE Safe Harbor 2 Step 2'!E356*24/2080,1),0)</f>
        <v>0</v>
      </c>
      <c r="L356" s="526">
        <f>IF('1. General Input'!$D$36="X",IF('17. FTE Safe Harbor 2 Step 2'!E356*12&lt;2080,'17. FTE Safe Harbor 2 Step 2'!E356*12/2080,1),0)</f>
        <v>0</v>
      </c>
      <c r="M356" s="538">
        <f>IF('1. General Input'!$D$37="X",IF('17. FTE Safe Harbor 2 Step 2'!E356*365/$F$12&lt;2080,E356*365/$F$12/2080,1),0)</f>
        <v>0</v>
      </c>
      <c r="O356" s="526">
        <f t="shared" si="30"/>
        <v>0</v>
      </c>
      <c r="P356" s="526">
        <f t="shared" si="31"/>
        <v>0</v>
      </c>
      <c r="Q356" s="526">
        <f t="shared" si="32"/>
        <v>0</v>
      </c>
      <c r="R356" s="526">
        <f t="shared" si="33"/>
        <v>0</v>
      </c>
      <c r="S356" s="526">
        <f t="shared" si="34"/>
        <v>0</v>
      </c>
    </row>
    <row r="357" spans="1:19" x14ac:dyDescent="0.25">
      <c r="A357" s="297">
        <f t="shared" si="35"/>
        <v>343</v>
      </c>
      <c r="B357" s="501"/>
      <c r="C357" s="515"/>
      <c r="D357" s="297"/>
      <c r="E357" s="505"/>
      <c r="F357" s="417">
        <f>ROUND(IF('11. Type 1 Emp 2020 FTE'!$I$12=1,SUM(I357:M357),0),1)</f>
        <v>0</v>
      </c>
      <c r="G357" s="417">
        <f>ROUND(IF('11. Type 1 Emp 2020 FTE'!$I$12=2,SUM(O357:S357),0),1)</f>
        <v>0</v>
      </c>
      <c r="I357" s="526">
        <f>IF('1. General Input'!$D$33="X",IF('17. FTE Safe Harbor 2 Step 2'!E357&lt;40,'17. FTE Safe Harbor 2 Step 2'!E357/40,1),0)</f>
        <v>0</v>
      </c>
      <c r="J357" s="526">
        <f>IF('1. General Input'!$D$34="X",IF('17. FTE Safe Harbor 2 Step 2'!E357&lt;80,'17. FTE Safe Harbor 2 Step 2'!E357/80,1),0)</f>
        <v>0</v>
      </c>
      <c r="K357" s="526">
        <f>IF('1. General Input'!$D$35="X",IF('17. FTE Safe Harbor 2 Step 2'!E357*24&lt;2080,'17. FTE Safe Harbor 2 Step 2'!E357*24/2080,1),0)</f>
        <v>0</v>
      </c>
      <c r="L357" s="526">
        <f>IF('1. General Input'!$D$36="X",IF('17. FTE Safe Harbor 2 Step 2'!E357*12&lt;2080,'17. FTE Safe Harbor 2 Step 2'!E357*12/2080,1),0)</f>
        <v>0</v>
      </c>
      <c r="M357" s="538">
        <f>IF('1. General Input'!$D$37="X",IF('17. FTE Safe Harbor 2 Step 2'!E357*365/$F$12&lt;2080,E357*365/$F$12/2080,1),0)</f>
        <v>0</v>
      </c>
      <c r="O357" s="526">
        <f t="shared" si="30"/>
        <v>0</v>
      </c>
      <c r="P357" s="526">
        <f t="shared" si="31"/>
        <v>0</v>
      </c>
      <c r="Q357" s="526">
        <f t="shared" si="32"/>
        <v>0</v>
      </c>
      <c r="R357" s="526">
        <f t="shared" si="33"/>
        <v>0</v>
      </c>
      <c r="S357" s="526">
        <f t="shared" si="34"/>
        <v>0</v>
      </c>
    </row>
    <row r="358" spans="1:19" x14ac:dyDescent="0.25">
      <c r="A358" s="297">
        <f t="shared" si="35"/>
        <v>344</v>
      </c>
      <c r="B358" s="501"/>
      <c r="C358" s="515"/>
      <c r="D358" s="297"/>
      <c r="E358" s="505"/>
      <c r="F358" s="417">
        <f>ROUND(IF('11. Type 1 Emp 2020 FTE'!$I$12=1,SUM(I358:M358),0),1)</f>
        <v>0</v>
      </c>
      <c r="G358" s="417">
        <f>ROUND(IF('11. Type 1 Emp 2020 FTE'!$I$12=2,SUM(O358:S358),0),1)</f>
        <v>0</v>
      </c>
      <c r="I358" s="526">
        <f>IF('1. General Input'!$D$33="X",IF('17. FTE Safe Harbor 2 Step 2'!E358&lt;40,'17. FTE Safe Harbor 2 Step 2'!E358/40,1),0)</f>
        <v>0</v>
      </c>
      <c r="J358" s="526">
        <f>IF('1. General Input'!$D$34="X",IF('17. FTE Safe Harbor 2 Step 2'!E358&lt;80,'17. FTE Safe Harbor 2 Step 2'!E358/80,1),0)</f>
        <v>0</v>
      </c>
      <c r="K358" s="526">
        <f>IF('1. General Input'!$D$35="X",IF('17. FTE Safe Harbor 2 Step 2'!E358*24&lt;2080,'17. FTE Safe Harbor 2 Step 2'!E358*24/2080,1),0)</f>
        <v>0</v>
      </c>
      <c r="L358" s="526">
        <f>IF('1. General Input'!$D$36="X",IF('17. FTE Safe Harbor 2 Step 2'!E358*12&lt;2080,'17. FTE Safe Harbor 2 Step 2'!E358*12/2080,1),0)</f>
        <v>0</v>
      </c>
      <c r="M358" s="538">
        <f>IF('1. General Input'!$D$37="X",IF('17. FTE Safe Harbor 2 Step 2'!E358*365/$F$12&lt;2080,E358*365/$F$12/2080,1),0)</f>
        <v>0</v>
      </c>
      <c r="O358" s="526">
        <f t="shared" si="30"/>
        <v>0</v>
      </c>
      <c r="P358" s="526">
        <f t="shared" si="31"/>
        <v>0</v>
      </c>
      <c r="Q358" s="526">
        <f t="shared" si="32"/>
        <v>0</v>
      </c>
      <c r="R358" s="526">
        <f t="shared" si="33"/>
        <v>0</v>
      </c>
      <c r="S358" s="526">
        <f t="shared" si="34"/>
        <v>0</v>
      </c>
    </row>
    <row r="359" spans="1:19" x14ac:dyDescent="0.25">
      <c r="A359" s="297">
        <f t="shared" si="35"/>
        <v>345</v>
      </c>
      <c r="B359" s="501"/>
      <c r="C359" s="515"/>
      <c r="D359" s="297"/>
      <c r="E359" s="505"/>
      <c r="F359" s="417">
        <f>ROUND(IF('11. Type 1 Emp 2020 FTE'!$I$12=1,SUM(I359:M359),0),1)</f>
        <v>0</v>
      </c>
      <c r="G359" s="417">
        <f>ROUND(IF('11. Type 1 Emp 2020 FTE'!$I$12=2,SUM(O359:S359),0),1)</f>
        <v>0</v>
      </c>
      <c r="I359" s="526">
        <f>IF('1. General Input'!$D$33="X",IF('17. FTE Safe Harbor 2 Step 2'!E359&lt;40,'17. FTE Safe Harbor 2 Step 2'!E359/40,1),0)</f>
        <v>0</v>
      </c>
      <c r="J359" s="526">
        <f>IF('1. General Input'!$D$34="X",IF('17. FTE Safe Harbor 2 Step 2'!E359&lt;80,'17. FTE Safe Harbor 2 Step 2'!E359/80,1),0)</f>
        <v>0</v>
      </c>
      <c r="K359" s="526">
        <f>IF('1. General Input'!$D$35="X",IF('17. FTE Safe Harbor 2 Step 2'!E359*24&lt;2080,'17. FTE Safe Harbor 2 Step 2'!E359*24/2080,1),0)</f>
        <v>0</v>
      </c>
      <c r="L359" s="526">
        <f>IF('1. General Input'!$D$36="X",IF('17. FTE Safe Harbor 2 Step 2'!E359*12&lt;2080,'17. FTE Safe Harbor 2 Step 2'!E359*12/2080,1),0)</f>
        <v>0</v>
      </c>
      <c r="M359" s="538">
        <f>IF('1. General Input'!$D$37="X",IF('17. FTE Safe Harbor 2 Step 2'!E359*365/$F$12&lt;2080,E359*365/$F$12/2080,1),0)</f>
        <v>0</v>
      </c>
      <c r="O359" s="526">
        <f t="shared" si="30"/>
        <v>0</v>
      </c>
      <c r="P359" s="526">
        <f t="shared" si="31"/>
        <v>0</v>
      </c>
      <c r="Q359" s="526">
        <f t="shared" si="32"/>
        <v>0</v>
      </c>
      <c r="R359" s="526">
        <f t="shared" si="33"/>
        <v>0</v>
      </c>
      <c r="S359" s="526">
        <f t="shared" si="34"/>
        <v>0</v>
      </c>
    </row>
    <row r="360" spans="1:19" x14ac:dyDescent="0.25">
      <c r="A360" s="297">
        <f t="shared" si="35"/>
        <v>346</v>
      </c>
      <c r="B360" s="501"/>
      <c r="C360" s="515"/>
      <c r="D360" s="297"/>
      <c r="E360" s="505"/>
      <c r="F360" s="417">
        <f>ROUND(IF('11. Type 1 Emp 2020 FTE'!$I$12=1,SUM(I360:M360),0),1)</f>
        <v>0</v>
      </c>
      <c r="G360" s="417">
        <f>ROUND(IF('11. Type 1 Emp 2020 FTE'!$I$12=2,SUM(O360:S360),0),1)</f>
        <v>0</v>
      </c>
      <c r="I360" s="526">
        <f>IF('1. General Input'!$D$33="X",IF('17. FTE Safe Harbor 2 Step 2'!E360&lt;40,'17. FTE Safe Harbor 2 Step 2'!E360/40,1),0)</f>
        <v>0</v>
      </c>
      <c r="J360" s="526">
        <f>IF('1. General Input'!$D$34="X",IF('17. FTE Safe Harbor 2 Step 2'!E360&lt;80,'17. FTE Safe Harbor 2 Step 2'!E360/80,1),0)</f>
        <v>0</v>
      </c>
      <c r="K360" s="526">
        <f>IF('1. General Input'!$D$35="X",IF('17. FTE Safe Harbor 2 Step 2'!E360*24&lt;2080,'17. FTE Safe Harbor 2 Step 2'!E360*24/2080,1),0)</f>
        <v>0</v>
      </c>
      <c r="L360" s="526">
        <f>IF('1. General Input'!$D$36="X",IF('17. FTE Safe Harbor 2 Step 2'!E360*12&lt;2080,'17. FTE Safe Harbor 2 Step 2'!E360*12/2080,1),0)</f>
        <v>0</v>
      </c>
      <c r="M360" s="538">
        <f>IF('1. General Input'!$D$37="X",IF('17. FTE Safe Harbor 2 Step 2'!E360*365/$F$12&lt;2080,E360*365/$F$12/2080,1),0)</f>
        <v>0</v>
      </c>
      <c r="O360" s="526">
        <f t="shared" si="30"/>
        <v>0</v>
      </c>
      <c r="P360" s="526">
        <f t="shared" si="31"/>
        <v>0</v>
      </c>
      <c r="Q360" s="526">
        <f t="shared" si="32"/>
        <v>0</v>
      </c>
      <c r="R360" s="526">
        <f t="shared" si="33"/>
        <v>0</v>
      </c>
      <c r="S360" s="526">
        <f t="shared" si="34"/>
        <v>0</v>
      </c>
    </row>
    <row r="361" spans="1:19" x14ac:dyDescent="0.25">
      <c r="A361" s="297">
        <f t="shared" si="35"/>
        <v>347</v>
      </c>
      <c r="B361" s="501"/>
      <c r="C361" s="515"/>
      <c r="D361" s="297"/>
      <c r="E361" s="505"/>
      <c r="F361" s="417">
        <f>ROUND(IF('11. Type 1 Emp 2020 FTE'!$I$12=1,SUM(I361:M361),0),1)</f>
        <v>0</v>
      </c>
      <c r="G361" s="417">
        <f>ROUND(IF('11. Type 1 Emp 2020 FTE'!$I$12=2,SUM(O361:S361),0),1)</f>
        <v>0</v>
      </c>
      <c r="I361" s="526">
        <f>IF('1. General Input'!$D$33="X",IF('17. FTE Safe Harbor 2 Step 2'!E361&lt;40,'17. FTE Safe Harbor 2 Step 2'!E361/40,1),0)</f>
        <v>0</v>
      </c>
      <c r="J361" s="526">
        <f>IF('1. General Input'!$D$34="X",IF('17. FTE Safe Harbor 2 Step 2'!E361&lt;80,'17. FTE Safe Harbor 2 Step 2'!E361/80,1),0)</f>
        <v>0</v>
      </c>
      <c r="K361" s="526">
        <f>IF('1. General Input'!$D$35="X",IF('17. FTE Safe Harbor 2 Step 2'!E361*24&lt;2080,'17. FTE Safe Harbor 2 Step 2'!E361*24/2080,1),0)</f>
        <v>0</v>
      </c>
      <c r="L361" s="526">
        <f>IF('1. General Input'!$D$36="X",IF('17. FTE Safe Harbor 2 Step 2'!E361*12&lt;2080,'17. FTE Safe Harbor 2 Step 2'!E361*12/2080,1),0)</f>
        <v>0</v>
      </c>
      <c r="M361" s="538">
        <f>IF('1. General Input'!$D$37="X",IF('17. FTE Safe Harbor 2 Step 2'!E361*365/$F$12&lt;2080,E361*365/$F$12/2080,1),0)</f>
        <v>0</v>
      </c>
      <c r="O361" s="526">
        <f t="shared" si="30"/>
        <v>0</v>
      </c>
      <c r="P361" s="526">
        <f t="shared" si="31"/>
        <v>0</v>
      </c>
      <c r="Q361" s="526">
        <f t="shared" si="32"/>
        <v>0</v>
      </c>
      <c r="R361" s="526">
        <f t="shared" si="33"/>
        <v>0</v>
      </c>
      <c r="S361" s="526">
        <f t="shared" si="34"/>
        <v>0</v>
      </c>
    </row>
    <row r="362" spans="1:19" x14ac:dyDescent="0.25">
      <c r="A362" s="297">
        <f t="shared" si="35"/>
        <v>348</v>
      </c>
      <c r="B362" s="501"/>
      <c r="C362" s="515"/>
      <c r="D362" s="297"/>
      <c r="E362" s="505"/>
      <c r="F362" s="417">
        <f>ROUND(IF('11. Type 1 Emp 2020 FTE'!$I$12=1,SUM(I362:M362),0),1)</f>
        <v>0</v>
      </c>
      <c r="G362" s="417">
        <f>ROUND(IF('11. Type 1 Emp 2020 FTE'!$I$12=2,SUM(O362:S362),0),1)</f>
        <v>0</v>
      </c>
      <c r="I362" s="526">
        <f>IF('1. General Input'!$D$33="X",IF('17. FTE Safe Harbor 2 Step 2'!E362&lt;40,'17. FTE Safe Harbor 2 Step 2'!E362/40,1),0)</f>
        <v>0</v>
      </c>
      <c r="J362" s="526">
        <f>IF('1. General Input'!$D$34="X",IF('17. FTE Safe Harbor 2 Step 2'!E362&lt;80,'17. FTE Safe Harbor 2 Step 2'!E362/80,1),0)</f>
        <v>0</v>
      </c>
      <c r="K362" s="526">
        <f>IF('1. General Input'!$D$35="X",IF('17. FTE Safe Harbor 2 Step 2'!E362*24&lt;2080,'17. FTE Safe Harbor 2 Step 2'!E362*24/2080,1),0)</f>
        <v>0</v>
      </c>
      <c r="L362" s="526">
        <f>IF('1. General Input'!$D$36="X",IF('17. FTE Safe Harbor 2 Step 2'!E362*12&lt;2080,'17. FTE Safe Harbor 2 Step 2'!E362*12/2080,1),0)</f>
        <v>0</v>
      </c>
      <c r="M362" s="538">
        <f>IF('1. General Input'!$D$37="X",IF('17. FTE Safe Harbor 2 Step 2'!E362*365/$F$12&lt;2080,E362*365/$F$12/2080,1),0)</f>
        <v>0</v>
      </c>
      <c r="O362" s="526">
        <f t="shared" si="30"/>
        <v>0</v>
      </c>
      <c r="P362" s="526">
        <f t="shared" si="31"/>
        <v>0</v>
      </c>
      <c r="Q362" s="526">
        <f t="shared" si="32"/>
        <v>0</v>
      </c>
      <c r="R362" s="526">
        <f t="shared" si="33"/>
        <v>0</v>
      </c>
      <c r="S362" s="526">
        <f t="shared" si="34"/>
        <v>0</v>
      </c>
    </row>
    <row r="363" spans="1:19" x14ac:dyDescent="0.25">
      <c r="A363" s="297">
        <f t="shared" si="35"/>
        <v>349</v>
      </c>
      <c r="B363" s="501"/>
      <c r="C363" s="515"/>
      <c r="D363" s="297"/>
      <c r="E363" s="505"/>
      <c r="F363" s="417">
        <f>ROUND(IF('11. Type 1 Emp 2020 FTE'!$I$12=1,SUM(I363:M363),0),1)</f>
        <v>0</v>
      </c>
      <c r="G363" s="417">
        <f>ROUND(IF('11. Type 1 Emp 2020 FTE'!$I$12=2,SUM(O363:S363),0),1)</f>
        <v>0</v>
      </c>
      <c r="I363" s="526">
        <f>IF('1. General Input'!$D$33="X",IF('17. FTE Safe Harbor 2 Step 2'!E363&lt;40,'17. FTE Safe Harbor 2 Step 2'!E363/40,1),0)</f>
        <v>0</v>
      </c>
      <c r="J363" s="526">
        <f>IF('1. General Input'!$D$34="X",IF('17. FTE Safe Harbor 2 Step 2'!E363&lt;80,'17. FTE Safe Harbor 2 Step 2'!E363/80,1),0)</f>
        <v>0</v>
      </c>
      <c r="K363" s="526">
        <f>IF('1. General Input'!$D$35="X",IF('17. FTE Safe Harbor 2 Step 2'!E363*24&lt;2080,'17. FTE Safe Harbor 2 Step 2'!E363*24/2080,1),0)</f>
        <v>0</v>
      </c>
      <c r="L363" s="526">
        <f>IF('1. General Input'!$D$36="X",IF('17. FTE Safe Harbor 2 Step 2'!E363*12&lt;2080,'17. FTE Safe Harbor 2 Step 2'!E363*12/2080,1),0)</f>
        <v>0</v>
      </c>
      <c r="M363" s="538">
        <f>IF('1. General Input'!$D$37="X",IF('17. FTE Safe Harbor 2 Step 2'!E363*365/$F$12&lt;2080,E363*365/$F$12/2080,1),0)</f>
        <v>0</v>
      </c>
      <c r="O363" s="526">
        <f t="shared" si="30"/>
        <v>0</v>
      </c>
      <c r="P363" s="526">
        <f t="shared" si="31"/>
        <v>0</v>
      </c>
      <c r="Q363" s="526">
        <f t="shared" si="32"/>
        <v>0</v>
      </c>
      <c r="R363" s="526">
        <f t="shared" si="33"/>
        <v>0</v>
      </c>
      <c r="S363" s="526">
        <f t="shared" si="34"/>
        <v>0</v>
      </c>
    </row>
    <row r="364" spans="1:19" x14ac:dyDescent="0.25">
      <c r="A364" s="297">
        <f t="shared" si="35"/>
        <v>350</v>
      </c>
      <c r="B364" s="501"/>
      <c r="C364" s="515"/>
      <c r="D364" s="297"/>
      <c r="E364" s="505"/>
      <c r="F364" s="417">
        <f>ROUND(IF('11. Type 1 Emp 2020 FTE'!$I$12=1,SUM(I364:M364),0),1)</f>
        <v>0</v>
      </c>
      <c r="G364" s="417">
        <f>ROUND(IF('11. Type 1 Emp 2020 FTE'!$I$12=2,SUM(O364:S364),0),1)</f>
        <v>0</v>
      </c>
      <c r="I364" s="526">
        <f>IF('1. General Input'!$D$33="X",IF('17. FTE Safe Harbor 2 Step 2'!E364&lt;40,'17. FTE Safe Harbor 2 Step 2'!E364/40,1),0)</f>
        <v>0</v>
      </c>
      <c r="J364" s="526">
        <f>IF('1. General Input'!$D$34="X",IF('17. FTE Safe Harbor 2 Step 2'!E364&lt;80,'17. FTE Safe Harbor 2 Step 2'!E364/80,1),0)</f>
        <v>0</v>
      </c>
      <c r="K364" s="526">
        <f>IF('1. General Input'!$D$35="X",IF('17. FTE Safe Harbor 2 Step 2'!E364*24&lt;2080,'17. FTE Safe Harbor 2 Step 2'!E364*24/2080,1),0)</f>
        <v>0</v>
      </c>
      <c r="L364" s="526">
        <f>IF('1. General Input'!$D$36="X",IF('17. FTE Safe Harbor 2 Step 2'!E364*12&lt;2080,'17. FTE Safe Harbor 2 Step 2'!E364*12/2080,1),0)</f>
        <v>0</v>
      </c>
      <c r="M364" s="538">
        <f>IF('1. General Input'!$D$37="X",IF('17. FTE Safe Harbor 2 Step 2'!E364*365/$F$12&lt;2080,E364*365/$F$12/2080,1),0)</f>
        <v>0</v>
      </c>
      <c r="O364" s="526">
        <f t="shared" si="30"/>
        <v>0</v>
      </c>
      <c r="P364" s="526">
        <f t="shared" si="31"/>
        <v>0</v>
      </c>
      <c r="Q364" s="526">
        <f t="shared" si="32"/>
        <v>0</v>
      </c>
      <c r="R364" s="526">
        <f t="shared" si="33"/>
        <v>0</v>
      </c>
      <c r="S364" s="526">
        <f t="shared" si="34"/>
        <v>0</v>
      </c>
    </row>
    <row r="365" spans="1:19" x14ac:dyDescent="0.25">
      <c r="A365" s="297">
        <f t="shared" si="35"/>
        <v>351</v>
      </c>
      <c r="B365" s="501"/>
      <c r="C365" s="515"/>
      <c r="D365" s="297"/>
      <c r="E365" s="505"/>
      <c r="F365" s="417">
        <f>ROUND(IF('11. Type 1 Emp 2020 FTE'!$I$12=1,SUM(I365:M365),0),1)</f>
        <v>0</v>
      </c>
      <c r="G365" s="417">
        <f>ROUND(IF('11. Type 1 Emp 2020 FTE'!$I$12=2,SUM(O365:S365),0),1)</f>
        <v>0</v>
      </c>
      <c r="I365" s="526">
        <f>IF('1. General Input'!$D$33="X",IF('17. FTE Safe Harbor 2 Step 2'!E365&lt;40,'17. FTE Safe Harbor 2 Step 2'!E365/40,1),0)</f>
        <v>0</v>
      </c>
      <c r="J365" s="526">
        <f>IF('1. General Input'!$D$34="X",IF('17. FTE Safe Harbor 2 Step 2'!E365&lt;80,'17. FTE Safe Harbor 2 Step 2'!E365/80,1),0)</f>
        <v>0</v>
      </c>
      <c r="K365" s="526">
        <f>IF('1. General Input'!$D$35="X",IF('17. FTE Safe Harbor 2 Step 2'!E365*24&lt;2080,'17. FTE Safe Harbor 2 Step 2'!E365*24/2080,1),0)</f>
        <v>0</v>
      </c>
      <c r="L365" s="526">
        <f>IF('1. General Input'!$D$36="X",IF('17. FTE Safe Harbor 2 Step 2'!E365*12&lt;2080,'17. FTE Safe Harbor 2 Step 2'!E365*12/2080,1),0)</f>
        <v>0</v>
      </c>
      <c r="M365" s="538">
        <f>IF('1. General Input'!$D$37="X",IF('17. FTE Safe Harbor 2 Step 2'!E365*365/$F$12&lt;2080,E365*365/$F$12/2080,1),0)</f>
        <v>0</v>
      </c>
      <c r="O365" s="526">
        <f t="shared" si="30"/>
        <v>0</v>
      </c>
      <c r="P365" s="526">
        <f t="shared" si="31"/>
        <v>0</v>
      </c>
      <c r="Q365" s="526">
        <f t="shared" si="32"/>
        <v>0</v>
      </c>
      <c r="R365" s="526">
        <f t="shared" si="33"/>
        <v>0</v>
      </c>
      <c r="S365" s="526">
        <f t="shared" si="34"/>
        <v>0</v>
      </c>
    </row>
    <row r="366" spans="1:19" x14ac:dyDescent="0.25">
      <c r="A366" s="297">
        <f t="shared" si="35"/>
        <v>352</v>
      </c>
      <c r="B366" s="501"/>
      <c r="C366" s="515"/>
      <c r="D366" s="297"/>
      <c r="E366" s="505"/>
      <c r="F366" s="417">
        <f>ROUND(IF('11. Type 1 Emp 2020 FTE'!$I$12=1,SUM(I366:M366),0),1)</f>
        <v>0</v>
      </c>
      <c r="G366" s="417">
        <f>ROUND(IF('11. Type 1 Emp 2020 FTE'!$I$12=2,SUM(O366:S366),0),1)</f>
        <v>0</v>
      </c>
      <c r="I366" s="526">
        <f>IF('1. General Input'!$D$33="X",IF('17. FTE Safe Harbor 2 Step 2'!E366&lt;40,'17. FTE Safe Harbor 2 Step 2'!E366/40,1),0)</f>
        <v>0</v>
      </c>
      <c r="J366" s="526">
        <f>IF('1. General Input'!$D$34="X",IF('17. FTE Safe Harbor 2 Step 2'!E366&lt;80,'17. FTE Safe Harbor 2 Step 2'!E366/80,1),0)</f>
        <v>0</v>
      </c>
      <c r="K366" s="526">
        <f>IF('1. General Input'!$D$35="X",IF('17. FTE Safe Harbor 2 Step 2'!E366*24&lt;2080,'17. FTE Safe Harbor 2 Step 2'!E366*24/2080,1),0)</f>
        <v>0</v>
      </c>
      <c r="L366" s="526">
        <f>IF('1. General Input'!$D$36="X",IF('17. FTE Safe Harbor 2 Step 2'!E366*12&lt;2080,'17. FTE Safe Harbor 2 Step 2'!E366*12/2080,1),0)</f>
        <v>0</v>
      </c>
      <c r="M366" s="538">
        <f>IF('1. General Input'!$D$37="X",IF('17. FTE Safe Harbor 2 Step 2'!E366*365/$F$12&lt;2080,E366*365/$F$12/2080,1),0)</f>
        <v>0</v>
      </c>
      <c r="O366" s="526">
        <f t="shared" si="30"/>
        <v>0</v>
      </c>
      <c r="P366" s="526">
        <f t="shared" si="31"/>
        <v>0</v>
      </c>
      <c r="Q366" s="526">
        <f t="shared" si="32"/>
        <v>0</v>
      </c>
      <c r="R366" s="526">
        <f t="shared" si="33"/>
        <v>0</v>
      </c>
      <c r="S366" s="526">
        <f t="shared" si="34"/>
        <v>0</v>
      </c>
    </row>
    <row r="367" spans="1:19" x14ac:dyDescent="0.25">
      <c r="A367" s="297">
        <f t="shared" si="35"/>
        <v>353</v>
      </c>
      <c r="B367" s="501"/>
      <c r="C367" s="515"/>
      <c r="D367" s="297"/>
      <c r="E367" s="505"/>
      <c r="F367" s="417">
        <f>ROUND(IF('11. Type 1 Emp 2020 FTE'!$I$12=1,SUM(I367:M367),0),1)</f>
        <v>0</v>
      </c>
      <c r="G367" s="417">
        <f>ROUND(IF('11. Type 1 Emp 2020 FTE'!$I$12=2,SUM(O367:S367),0),1)</f>
        <v>0</v>
      </c>
      <c r="I367" s="526">
        <f>IF('1. General Input'!$D$33="X",IF('17. FTE Safe Harbor 2 Step 2'!E367&lt;40,'17. FTE Safe Harbor 2 Step 2'!E367/40,1),0)</f>
        <v>0</v>
      </c>
      <c r="J367" s="526">
        <f>IF('1. General Input'!$D$34="X",IF('17. FTE Safe Harbor 2 Step 2'!E367&lt;80,'17. FTE Safe Harbor 2 Step 2'!E367/80,1),0)</f>
        <v>0</v>
      </c>
      <c r="K367" s="526">
        <f>IF('1. General Input'!$D$35="X",IF('17. FTE Safe Harbor 2 Step 2'!E367*24&lt;2080,'17. FTE Safe Harbor 2 Step 2'!E367*24/2080,1),0)</f>
        <v>0</v>
      </c>
      <c r="L367" s="526">
        <f>IF('1. General Input'!$D$36="X",IF('17. FTE Safe Harbor 2 Step 2'!E367*12&lt;2080,'17. FTE Safe Harbor 2 Step 2'!E367*12/2080,1),0)</f>
        <v>0</v>
      </c>
      <c r="M367" s="538">
        <f>IF('1. General Input'!$D$37="X",IF('17. FTE Safe Harbor 2 Step 2'!E367*365/$F$12&lt;2080,E367*365/$F$12/2080,1),0)</f>
        <v>0</v>
      </c>
      <c r="O367" s="526">
        <f t="shared" si="30"/>
        <v>0</v>
      </c>
      <c r="P367" s="526">
        <f t="shared" si="31"/>
        <v>0</v>
      </c>
      <c r="Q367" s="526">
        <f t="shared" si="32"/>
        <v>0</v>
      </c>
      <c r="R367" s="526">
        <f t="shared" si="33"/>
        <v>0</v>
      </c>
      <c r="S367" s="526">
        <f t="shared" si="34"/>
        <v>0</v>
      </c>
    </row>
    <row r="368" spans="1:19" x14ac:dyDescent="0.25">
      <c r="A368" s="297">
        <f t="shared" si="35"/>
        <v>354</v>
      </c>
      <c r="B368" s="501"/>
      <c r="C368" s="515"/>
      <c r="D368" s="297"/>
      <c r="E368" s="505"/>
      <c r="F368" s="417">
        <f>ROUND(IF('11. Type 1 Emp 2020 FTE'!$I$12=1,SUM(I368:M368),0),1)</f>
        <v>0</v>
      </c>
      <c r="G368" s="417">
        <f>ROUND(IF('11. Type 1 Emp 2020 FTE'!$I$12=2,SUM(O368:S368),0),1)</f>
        <v>0</v>
      </c>
      <c r="I368" s="526">
        <f>IF('1. General Input'!$D$33="X",IF('17. FTE Safe Harbor 2 Step 2'!E368&lt;40,'17. FTE Safe Harbor 2 Step 2'!E368/40,1),0)</f>
        <v>0</v>
      </c>
      <c r="J368" s="526">
        <f>IF('1. General Input'!$D$34="X",IF('17. FTE Safe Harbor 2 Step 2'!E368&lt;80,'17. FTE Safe Harbor 2 Step 2'!E368/80,1),0)</f>
        <v>0</v>
      </c>
      <c r="K368" s="526">
        <f>IF('1. General Input'!$D$35="X",IF('17. FTE Safe Harbor 2 Step 2'!E368*24&lt;2080,'17. FTE Safe Harbor 2 Step 2'!E368*24/2080,1),0)</f>
        <v>0</v>
      </c>
      <c r="L368" s="526">
        <f>IF('1. General Input'!$D$36="X",IF('17. FTE Safe Harbor 2 Step 2'!E368*12&lt;2080,'17. FTE Safe Harbor 2 Step 2'!E368*12/2080,1),0)</f>
        <v>0</v>
      </c>
      <c r="M368" s="538">
        <f>IF('1. General Input'!$D$37="X",IF('17. FTE Safe Harbor 2 Step 2'!E368*365/$F$12&lt;2080,E368*365/$F$12/2080,1),0)</f>
        <v>0</v>
      </c>
      <c r="O368" s="526">
        <f t="shared" si="30"/>
        <v>0</v>
      </c>
      <c r="P368" s="526">
        <f t="shared" si="31"/>
        <v>0</v>
      </c>
      <c r="Q368" s="526">
        <f t="shared" si="32"/>
        <v>0</v>
      </c>
      <c r="R368" s="526">
        <f t="shared" si="33"/>
        <v>0</v>
      </c>
      <c r="S368" s="526">
        <f t="shared" si="34"/>
        <v>0</v>
      </c>
    </row>
    <row r="369" spans="1:19" x14ac:dyDescent="0.25">
      <c r="A369" s="297">
        <f t="shared" si="35"/>
        <v>355</v>
      </c>
      <c r="B369" s="501"/>
      <c r="C369" s="515"/>
      <c r="D369" s="297"/>
      <c r="E369" s="505"/>
      <c r="F369" s="417">
        <f>ROUND(IF('11. Type 1 Emp 2020 FTE'!$I$12=1,SUM(I369:M369),0),1)</f>
        <v>0</v>
      </c>
      <c r="G369" s="417">
        <f>ROUND(IF('11. Type 1 Emp 2020 FTE'!$I$12=2,SUM(O369:S369),0),1)</f>
        <v>0</v>
      </c>
      <c r="I369" s="526">
        <f>IF('1. General Input'!$D$33="X",IF('17. FTE Safe Harbor 2 Step 2'!E369&lt;40,'17. FTE Safe Harbor 2 Step 2'!E369/40,1),0)</f>
        <v>0</v>
      </c>
      <c r="J369" s="526">
        <f>IF('1. General Input'!$D$34="X",IF('17. FTE Safe Harbor 2 Step 2'!E369&lt;80,'17. FTE Safe Harbor 2 Step 2'!E369/80,1),0)</f>
        <v>0</v>
      </c>
      <c r="K369" s="526">
        <f>IF('1. General Input'!$D$35="X",IF('17. FTE Safe Harbor 2 Step 2'!E369*24&lt;2080,'17. FTE Safe Harbor 2 Step 2'!E369*24/2080,1),0)</f>
        <v>0</v>
      </c>
      <c r="L369" s="526">
        <f>IF('1. General Input'!$D$36="X",IF('17. FTE Safe Harbor 2 Step 2'!E369*12&lt;2080,'17. FTE Safe Harbor 2 Step 2'!E369*12/2080,1),0)</f>
        <v>0</v>
      </c>
      <c r="M369" s="538">
        <f>IF('1. General Input'!$D$37="X",IF('17. FTE Safe Harbor 2 Step 2'!E369*365/$F$12&lt;2080,E369*365/$F$12/2080,1),0)</f>
        <v>0</v>
      </c>
      <c r="O369" s="526">
        <f t="shared" si="30"/>
        <v>0</v>
      </c>
      <c r="P369" s="526">
        <f t="shared" si="31"/>
        <v>0</v>
      </c>
      <c r="Q369" s="526">
        <f t="shared" si="32"/>
        <v>0</v>
      </c>
      <c r="R369" s="526">
        <f t="shared" si="33"/>
        <v>0</v>
      </c>
      <c r="S369" s="526">
        <f t="shared" si="34"/>
        <v>0</v>
      </c>
    </row>
    <row r="370" spans="1:19" x14ac:dyDescent="0.25">
      <c r="A370" s="297">
        <f t="shared" si="35"/>
        <v>356</v>
      </c>
      <c r="B370" s="501"/>
      <c r="C370" s="515"/>
      <c r="D370" s="297"/>
      <c r="E370" s="505"/>
      <c r="F370" s="417">
        <f>ROUND(IF('11. Type 1 Emp 2020 FTE'!$I$12=1,SUM(I370:M370),0),1)</f>
        <v>0</v>
      </c>
      <c r="G370" s="417">
        <f>ROUND(IF('11. Type 1 Emp 2020 FTE'!$I$12=2,SUM(O370:S370),0),1)</f>
        <v>0</v>
      </c>
      <c r="I370" s="526">
        <f>IF('1. General Input'!$D$33="X",IF('17. FTE Safe Harbor 2 Step 2'!E370&lt;40,'17. FTE Safe Harbor 2 Step 2'!E370/40,1),0)</f>
        <v>0</v>
      </c>
      <c r="J370" s="526">
        <f>IF('1. General Input'!$D$34="X",IF('17. FTE Safe Harbor 2 Step 2'!E370&lt;80,'17. FTE Safe Harbor 2 Step 2'!E370/80,1),0)</f>
        <v>0</v>
      </c>
      <c r="K370" s="526">
        <f>IF('1. General Input'!$D$35="X",IF('17. FTE Safe Harbor 2 Step 2'!E370*24&lt;2080,'17. FTE Safe Harbor 2 Step 2'!E370*24/2080,1),0)</f>
        <v>0</v>
      </c>
      <c r="L370" s="526">
        <f>IF('1. General Input'!$D$36="X",IF('17. FTE Safe Harbor 2 Step 2'!E370*12&lt;2080,'17. FTE Safe Harbor 2 Step 2'!E370*12/2080,1),0)</f>
        <v>0</v>
      </c>
      <c r="M370" s="538">
        <f>IF('1. General Input'!$D$37="X",IF('17. FTE Safe Harbor 2 Step 2'!E370*365/$F$12&lt;2080,E370*365/$F$12/2080,1),0)</f>
        <v>0</v>
      </c>
      <c r="O370" s="526">
        <f t="shared" si="30"/>
        <v>0</v>
      </c>
      <c r="P370" s="526">
        <f t="shared" si="31"/>
        <v>0</v>
      </c>
      <c r="Q370" s="526">
        <f t="shared" si="32"/>
        <v>0</v>
      </c>
      <c r="R370" s="526">
        <f t="shared" si="33"/>
        <v>0</v>
      </c>
      <c r="S370" s="526">
        <f t="shared" si="34"/>
        <v>0</v>
      </c>
    </row>
    <row r="371" spans="1:19" x14ac:dyDescent="0.25">
      <c r="A371" s="297">
        <f t="shared" si="35"/>
        <v>357</v>
      </c>
      <c r="B371" s="501"/>
      <c r="C371" s="515"/>
      <c r="D371" s="297"/>
      <c r="E371" s="505"/>
      <c r="F371" s="417">
        <f>ROUND(IF('11. Type 1 Emp 2020 FTE'!$I$12=1,SUM(I371:M371),0),1)</f>
        <v>0</v>
      </c>
      <c r="G371" s="417">
        <f>ROUND(IF('11. Type 1 Emp 2020 FTE'!$I$12=2,SUM(O371:S371),0),1)</f>
        <v>0</v>
      </c>
      <c r="I371" s="526">
        <f>IF('1. General Input'!$D$33="X",IF('17. FTE Safe Harbor 2 Step 2'!E371&lt;40,'17. FTE Safe Harbor 2 Step 2'!E371/40,1),0)</f>
        <v>0</v>
      </c>
      <c r="J371" s="526">
        <f>IF('1. General Input'!$D$34="X",IF('17. FTE Safe Harbor 2 Step 2'!E371&lt;80,'17. FTE Safe Harbor 2 Step 2'!E371/80,1),0)</f>
        <v>0</v>
      </c>
      <c r="K371" s="526">
        <f>IF('1. General Input'!$D$35="X",IF('17. FTE Safe Harbor 2 Step 2'!E371*24&lt;2080,'17. FTE Safe Harbor 2 Step 2'!E371*24/2080,1),0)</f>
        <v>0</v>
      </c>
      <c r="L371" s="526">
        <f>IF('1. General Input'!$D$36="X",IF('17. FTE Safe Harbor 2 Step 2'!E371*12&lt;2080,'17. FTE Safe Harbor 2 Step 2'!E371*12/2080,1),0)</f>
        <v>0</v>
      </c>
      <c r="M371" s="538">
        <f>IF('1. General Input'!$D$37="X",IF('17. FTE Safe Harbor 2 Step 2'!E371*365/$F$12&lt;2080,E371*365/$F$12/2080,1),0)</f>
        <v>0</v>
      </c>
      <c r="O371" s="526">
        <f t="shared" si="30"/>
        <v>0</v>
      </c>
      <c r="P371" s="526">
        <f t="shared" si="31"/>
        <v>0</v>
      </c>
      <c r="Q371" s="526">
        <f t="shared" si="32"/>
        <v>0</v>
      </c>
      <c r="R371" s="526">
        <f t="shared" si="33"/>
        <v>0</v>
      </c>
      <c r="S371" s="526">
        <f t="shared" si="34"/>
        <v>0</v>
      </c>
    </row>
    <row r="372" spans="1:19" x14ac:dyDescent="0.25">
      <c r="A372" s="297">
        <f t="shared" si="35"/>
        <v>358</v>
      </c>
      <c r="B372" s="501"/>
      <c r="C372" s="515"/>
      <c r="D372" s="297"/>
      <c r="E372" s="505"/>
      <c r="F372" s="417">
        <f>ROUND(IF('11. Type 1 Emp 2020 FTE'!$I$12=1,SUM(I372:M372),0),1)</f>
        <v>0</v>
      </c>
      <c r="G372" s="417">
        <f>ROUND(IF('11. Type 1 Emp 2020 FTE'!$I$12=2,SUM(O372:S372),0),1)</f>
        <v>0</v>
      </c>
      <c r="I372" s="526">
        <f>IF('1. General Input'!$D$33="X",IF('17. FTE Safe Harbor 2 Step 2'!E372&lt;40,'17. FTE Safe Harbor 2 Step 2'!E372/40,1),0)</f>
        <v>0</v>
      </c>
      <c r="J372" s="526">
        <f>IF('1. General Input'!$D$34="X",IF('17. FTE Safe Harbor 2 Step 2'!E372&lt;80,'17. FTE Safe Harbor 2 Step 2'!E372/80,1),0)</f>
        <v>0</v>
      </c>
      <c r="K372" s="526">
        <f>IF('1. General Input'!$D$35="X",IF('17. FTE Safe Harbor 2 Step 2'!E372*24&lt;2080,'17. FTE Safe Harbor 2 Step 2'!E372*24/2080,1),0)</f>
        <v>0</v>
      </c>
      <c r="L372" s="526">
        <f>IF('1. General Input'!$D$36="X",IF('17. FTE Safe Harbor 2 Step 2'!E372*12&lt;2080,'17. FTE Safe Harbor 2 Step 2'!E372*12/2080,1),0)</f>
        <v>0</v>
      </c>
      <c r="M372" s="538">
        <f>IF('1. General Input'!$D$37="X",IF('17. FTE Safe Harbor 2 Step 2'!E372*365/$F$12&lt;2080,E372*365/$F$12/2080,1),0)</f>
        <v>0</v>
      </c>
      <c r="O372" s="526">
        <f t="shared" si="30"/>
        <v>0</v>
      </c>
      <c r="P372" s="526">
        <f t="shared" si="31"/>
        <v>0</v>
      </c>
      <c r="Q372" s="526">
        <f t="shared" si="32"/>
        <v>0</v>
      </c>
      <c r="R372" s="526">
        <f t="shared" si="33"/>
        <v>0</v>
      </c>
      <c r="S372" s="526">
        <f t="shared" si="34"/>
        <v>0</v>
      </c>
    </row>
    <row r="373" spans="1:19" x14ac:dyDescent="0.25">
      <c r="A373" s="297">
        <f t="shared" si="35"/>
        <v>359</v>
      </c>
      <c r="B373" s="501"/>
      <c r="C373" s="515"/>
      <c r="D373" s="297"/>
      <c r="E373" s="505"/>
      <c r="F373" s="417">
        <f>ROUND(IF('11. Type 1 Emp 2020 FTE'!$I$12=1,SUM(I373:M373),0),1)</f>
        <v>0</v>
      </c>
      <c r="G373" s="417">
        <f>ROUND(IF('11. Type 1 Emp 2020 FTE'!$I$12=2,SUM(O373:S373),0),1)</f>
        <v>0</v>
      </c>
      <c r="I373" s="526">
        <f>IF('1. General Input'!$D$33="X",IF('17. FTE Safe Harbor 2 Step 2'!E373&lt;40,'17. FTE Safe Harbor 2 Step 2'!E373/40,1),0)</f>
        <v>0</v>
      </c>
      <c r="J373" s="526">
        <f>IF('1. General Input'!$D$34="X",IF('17. FTE Safe Harbor 2 Step 2'!E373&lt;80,'17. FTE Safe Harbor 2 Step 2'!E373/80,1),0)</f>
        <v>0</v>
      </c>
      <c r="K373" s="526">
        <f>IF('1. General Input'!$D$35="X",IF('17. FTE Safe Harbor 2 Step 2'!E373*24&lt;2080,'17. FTE Safe Harbor 2 Step 2'!E373*24/2080,1),0)</f>
        <v>0</v>
      </c>
      <c r="L373" s="526">
        <f>IF('1. General Input'!$D$36="X",IF('17. FTE Safe Harbor 2 Step 2'!E373*12&lt;2080,'17. FTE Safe Harbor 2 Step 2'!E373*12/2080,1),0)</f>
        <v>0</v>
      </c>
      <c r="M373" s="538">
        <f>IF('1. General Input'!$D$37="X",IF('17. FTE Safe Harbor 2 Step 2'!E373*365/$F$12&lt;2080,E373*365/$F$12/2080,1),0)</f>
        <v>0</v>
      </c>
      <c r="O373" s="526">
        <f t="shared" si="30"/>
        <v>0</v>
      </c>
      <c r="P373" s="526">
        <f t="shared" si="31"/>
        <v>0</v>
      </c>
      <c r="Q373" s="526">
        <f t="shared" si="32"/>
        <v>0</v>
      </c>
      <c r="R373" s="526">
        <f t="shared" si="33"/>
        <v>0</v>
      </c>
      <c r="S373" s="526">
        <f t="shared" si="34"/>
        <v>0</v>
      </c>
    </row>
    <row r="374" spans="1:19" x14ac:dyDescent="0.25">
      <c r="A374" s="297">
        <f t="shared" si="35"/>
        <v>360</v>
      </c>
      <c r="B374" s="501"/>
      <c r="C374" s="515"/>
      <c r="D374" s="297"/>
      <c r="E374" s="505"/>
      <c r="F374" s="417">
        <f>ROUND(IF('11. Type 1 Emp 2020 FTE'!$I$12=1,SUM(I374:M374),0),1)</f>
        <v>0</v>
      </c>
      <c r="G374" s="417">
        <f>ROUND(IF('11. Type 1 Emp 2020 FTE'!$I$12=2,SUM(O374:S374),0),1)</f>
        <v>0</v>
      </c>
      <c r="I374" s="526">
        <f>IF('1. General Input'!$D$33="X",IF('17. FTE Safe Harbor 2 Step 2'!E374&lt;40,'17. FTE Safe Harbor 2 Step 2'!E374/40,1),0)</f>
        <v>0</v>
      </c>
      <c r="J374" s="526">
        <f>IF('1. General Input'!$D$34="X",IF('17. FTE Safe Harbor 2 Step 2'!E374&lt;80,'17. FTE Safe Harbor 2 Step 2'!E374/80,1),0)</f>
        <v>0</v>
      </c>
      <c r="K374" s="526">
        <f>IF('1. General Input'!$D$35="X",IF('17. FTE Safe Harbor 2 Step 2'!E374*24&lt;2080,'17. FTE Safe Harbor 2 Step 2'!E374*24/2080,1),0)</f>
        <v>0</v>
      </c>
      <c r="L374" s="526">
        <f>IF('1. General Input'!$D$36="X",IF('17. FTE Safe Harbor 2 Step 2'!E374*12&lt;2080,'17. FTE Safe Harbor 2 Step 2'!E374*12/2080,1),0)</f>
        <v>0</v>
      </c>
      <c r="M374" s="538">
        <f>IF('1. General Input'!$D$37="X",IF('17. FTE Safe Harbor 2 Step 2'!E374*365/$F$12&lt;2080,E374*365/$F$12/2080,1),0)</f>
        <v>0</v>
      </c>
      <c r="O374" s="526">
        <f t="shared" si="30"/>
        <v>0</v>
      </c>
      <c r="P374" s="526">
        <f t="shared" si="31"/>
        <v>0</v>
      </c>
      <c r="Q374" s="526">
        <f t="shared" si="32"/>
        <v>0</v>
      </c>
      <c r="R374" s="526">
        <f t="shared" si="33"/>
        <v>0</v>
      </c>
      <c r="S374" s="526">
        <f t="shared" si="34"/>
        <v>0</v>
      </c>
    </row>
    <row r="375" spans="1:19" x14ac:dyDescent="0.25">
      <c r="A375" s="297">
        <f t="shared" si="35"/>
        <v>361</v>
      </c>
      <c r="B375" s="501"/>
      <c r="C375" s="515"/>
      <c r="D375" s="297"/>
      <c r="E375" s="505"/>
      <c r="F375" s="417">
        <f>ROUND(IF('11. Type 1 Emp 2020 FTE'!$I$12=1,SUM(I375:M375),0),1)</f>
        <v>0</v>
      </c>
      <c r="G375" s="417">
        <f>ROUND(IF('11. Type 1 Emp 2020 FTE'!$I$12=2,SUM(O375:S375),0),1)</f>
        <v>0</v>
      </c>
      <c r="I375" s="526">
        <f>IF('1. General Input'!$D$33="X",IF('17. FTE Safe Harbor 2 Step 2'!E375&lt;40,'17. FTE Safe Harbor 2 Step 2'!E375/40,1),0)</f>
        <v>0</v>
      </c>
      <c r="J375" s="526">
        <f>IF('1. General Input'!$D$34="X",IF('17. FTE Safe Harbor 2 Step 2'!E375&lt;80,'17. FTE Safe Harbor 2 Step 2'!E375/80,1),0)</f>
        <v>0</v>
      </c>
      <c r="K375" s="526">
        <f>IF('1. General Input'!$D$35="X",IF('17. FTE Safe Harbor 2 Step 2'!E375*24&lt;2080,'17. FTE Safe Harbor 2 Step 2'!E375*24/2080,1),0)</f>
        <v>0</v>
      </c>
      <c r="L375" s="526">
        <f>IF('1. General Input'!$D$36="X",IF('17. FTE Safe Harbor 2 Step 2'!E375*12&lt;2080,'17. FTE Safe Harbor 2 Step 2'!E375*12/2080,1),0)</f>
        <v>0</v>
      </c>
      <c r="M375" s="538">
        <f>IF('1. General Input'!$D$37="X",IF('17. FTE Safe Harbor 2 Step 2'!E375*365/$F$12&lt;2080,E375*365/$F$12/2080,1),0)</f>
        <v>0</v>
      </c>
      <c r="O375" s="526">
        <f t="shared" si="30"/>
        <v>0</v>
      </c>
      <c r="P375" s="526">
        <f t="shared" si="31"/>
        <v>0</v>
      </c>
      <c r="Q375" s="526">
        <f t="shared" si="32"/>
        <v>0</v>
      </c>
      <c r="R375" s="526">
        <f t="shared" si="33"/>
        <v>0</v>
      </c>
      <c r="S375" s="526">
        <f t="shared" si="34"/>
        <v>0</v>
      </c>
    </row>
    <row r="376" spans="1:19" x14ac:dyDescent="0.25">
      <c r="A376" s="297">
        <f t="shared" si="35"/>
        <v>362</v>
      </c>
      <c r="B376" s="501"/>
      <c r="C376" s="515"/>
      <c r="D376" s="297"/>
      <c r="E376" s="505"/>
      <c r="F376" s="417">
        <f>ROUND(IF('11. Type 1 Emp 2020 FTE'!$I$12=1,SUM(I376:M376),0),1)</f>
        <v>0</v>
      </c>
      <c r="G376" s="417">
        <f>ROUND(IF('11. Type 1 Emp 2020 FTE'!$I$12=2,SUM(O376:S376),0),1)</f>
        <v>0</v>
      </c>
      <c r="I376" s="526">
        <f>IF('1. General Input'!$D$33="X",IF('17. FTE Safe Harbor 2 Step 2'!E376&lt;40,'17. FTE Safe Harbor 2 Step 2'!E376/40,1),0)</f>
        <v>0</v>
      </c>
      <c r="J376" s="526">
        <f>IF('1. General Input'!$D$34="X",IF('17. FTE Safe Harbor 2 Step 2'!E376&lt;80,'17. FTE Safe Harbor 2 Step 2'!E376/80,1),0)</f>
        <v>0</v>
      </c>
      <c r="K376" s="526">
        <f>IF('1. General Input'!$D$35="X",IF('17. FTE Safe Harbor 2 Step 2'!E376*24&lt;2080,'17. FTE Safe Harbor 2 Step 2'!E376*24/2080,1),0)</f>
        <v>0</v>
      </c>
      <c r="L376" s="526">
        <f>IF('1. General Input'!$D$36="X",IF('17. FTE Safe Harbor 2 Step 2'!E376*12&lt;2080,'17. FTE Safe Harbor 2 Step 2'!E376*12/2080,1),0)</f>
        <v>0</v>
      </c>
      <c r="M376" s="538">
        <f>IF('1. General Input'!$D$37="X",IF('17. FTE Safe Harbor 2 Step 2'!E376*365/$F$12&lt;2080,E376*365/$F$12/2080,1),0)</f>
        <v>0</v>
      </c>
      <c r="O376" s="526">
        <f t="shared" si="30"/>
        <v>0</v>
      </c>
      <c r="P376" s="526">
        <f t="shared" si="31"/>
        <v>0</v>
      </c>
      <c r="Q376" s="526">
        <f t="shared" si="32"/>
        <v>0</v>
      </c>
      <c r="R376" s="526">
        <f t="shared" si="33"/>
        <v>0</v>
      </c>
      <c r="S376" s="526">
        <f t="shared" si="34"/>
        <v>0</v>
      </c>
    </row>
    <row r="377" spans="1:19" x14ac:dyDescent="0.25">
      <c r="A377" s="297">
        <f t="shared" si="35"/>
        <v>363</v>
      </c>
      <c r="B377" s="501"/>
      <c r="C377" s="515"/>
      <c r="D377" s="297"/>
      <c r="E377" s="505"/>
      <c r="F377" s="417">
        <f>ROUND(IF('11. Type 1 Emp 2020 FTE'!$I$12=1,SUM(I377:M377),0),1)</f>
        <v>0</v>
      </c>
      <c r="G377" s="417">
        <f>ROUND(IF('11. Type 1 Emp 2020 FTE'!$I$12=2,SUM(O377:S377),0),1)</f>
        <v>0</v>
      </c>
      <c r="I377" s="526">
        <f>IF('1. General Input'!$D$33="X",IF('17. FTE Safe Harbor 2 Step 2'!E377&lt;40,'17. FTE Safe Harbor 2 Step 2'!E377/40,1),0)</f>
        <v>0</v>
      </c>
      <c r="J377" s="526">
        <f>IF('1. General Input'!$D$34="X",IF('17. FTE Safe Harbor 2 Step 2'!E377&lt;80,'17. FTE Safe Harbor 2 Step 2'!E377/80,1),0)</f>
        <v>0</v>
      </c>
      <c r="K377" s="526">
        <f>IF('1. General Input'!$D$35="X",IF('17. FTE Safe Harbor 2 Step 2'!E377*24&lt;2080,'17. FTE Safe Harbor 2 Step 2'!E377*24/2080,1),0)</f>
        <v>0</v>
      </c>
      <c r="L377" s="526">
        <f>IF('1. General Input'!$D$36="X",IF('17. FTE Safe Harbor 2 Step 2'!E377*12&lt;2080,'17. FTE Safe Harbor 2 Step 2'!E377*12/2080,1),0)</f>
        <v>0</v>
      </c>
      <c r="M377" s="538">
        <f>IF('1. General Input'!$D$37="X",IF('17. FTE Safe Harbor 2 Step 2'!E377*365/$F$12&lt;2080,E377*365/$F$12/2080,1),0)</f>
        <v>0</v>
      </c>
      <c r="O377" s="526">
        <f t="shared" si="30"/>
        <v>0</v>
      </c>
      <c r="P377" s="526">
        <f t="shared" si="31"/>
        <v>0</v>
      </c>
      <c r="Q377" s="526">
        <f t="shared" si="32"/>
        <v>0</v>
      </c>
      <c r="R377" s="526">
        <f t="shared" si="33"/>
        <v>0</v>
      </c>
      <c r="S377" s="526">
        <f t="shared" si="34"/>
        <v>0</v>
      </c>
    </row>
    <row r="378" spans="1:19" x14ac:dyDescent="0.25">
      <c r="A378" s="297">
        <f t="shared" si="35"/>
        <v>364</v>
      </c>
      <c r="B378" s="501"/>
      <c r="C378" s="515"/>
      <c r="D378" s="297"/>
      <c r="E378" s="505"/>
      <c r="F378" s="417">
        <f>ROUND(IF('11. Type 1 Emp 2020 FTE'!$I$12=1,SUM(I378:M378),0),1)</f>
        <v>0</v>
      </c>
      <c r="G378" s="417">
        <f>ROUND(IF('11. Type 1 Emp 2020 FTE'!$I$12=2,SUM(O378:S378),0),1)</f>
        <v>0</v>
      </c>
      <c r="I378" s="526">
        <f>IF('1. General Input'!$D$33="X",IF('17. FTE Safe Harbor 2 Step 2'!E378&lt;40,'17. FTE Safe Harbor 2 Step 2'!E378/40,1),0)</f>
        <v>0</v>
      </c>
      <c r="J378" s="526">
        <f>IF('1. General Input'!$D$34="X",IF('17. FTE Safe Harbor 2 Step 2'!E378&lt;80,'17. FTE Safe Harbor 2 Step 2'!E378/80,1),0)</f>
        <v>0</v>
      </c>
      <c r="K378" s="526">
        <f>IF('1. General Input'!$D$35="X",IF('17. FTE Safe Harbor 2 Step 2'!E378*24&lt;2080,'17. FTE Safe Harbor 2 Step 2'!E378*24/2080,1),0)</f>
        <v>0</v>
      </c>
      <c r="L378" s="526">
        <f>IF('1. General Input'!$D$36="X",IF('17. FTE Safe Harbor 2 Step 2'!E378*12&lt;2080,'17. FTE Safe Harbor 2 Step 2'!E378*12/2080,1),0)</f>
        <v>0</v>
      </c>
      <c r="M378" s="538">
        <f>IF('1. General Input'!$D$37="X",IF('17. FTE Safe Harbor 2 Step 2'!E378*365/$F$12&lt;2080,E378*365/$F$12/2080,1),0)</f>
        <v>0</v>
      </c>
      <c r="O378" s="526">
        <f t="shared" si="30"/>
        <v>0</v>
      </c>
      <c r="P378" s="526">
        <f t="shared" si="31"/>
        <v>0</v>
      </c>
      <c r="Q378" s="526">
        <f t="shared" si="32"/>
        <v>0</v>
      </c>
      <c r="R378" s="526">
        <f t="shared" si="33"/>
        <v>0</v>
      </c>
      <c r="S378" s="526">
        <f t="shared" si="34"/>
        <v>0</v>
      </c>
    </row>
    <row r="379" spans="1:19" x14ac:dyDescent="0.25">
      <c r="A379" s="297">
        <f t="shared" si="35"/>
        <v>365</v>
      </c>
      <c r="B379" s="501"/>
      <c r="C379" s="515"/>
      <c r="D379" s="297"/>
      <c r="E379" s="505"/>
      <c r="F379" s="417">
        <f>ROUND(IF('11. Type 1 Emp 2020 FTE'!$I$12=1,SUM(I379:M379),0),1)</f>
        <v>0</v>
      </c>
      <c r="G379" s="417">
        <f>ROUND(IF('11. Type 1 Emp 2020 FTE'!$I$12=2,SUM(O379:S379),0),1)</f>
        <v>0</v>
      </c>
      <c r="I379" s="526">
        <f>IF('1. General Input'!$D$33="X",IF('17. FTE Safe Harbor 2 Step 2'!E379&lt;40,'17. FTE Safe Harbor 2 Step 2'!E379/40,1),0)</f>
        <v>0</v>
      </c>
      <c r="J379" s="526">
        <f>IF('1. General Input'!$D$34="X",IF('17. FTE Safe Harbor 2 Step 2'!E379&lt;80,'17. FTE Safe Harbor 2 Step 2'!E379/80,1),0)</f>
        <v>0</v>
      </c>
      <c r="K379" s="526">
        <f>IF('1. General Input'!$D$35="X",IF('17. FTE Safe Harbor 2 Step 2'!E379*24&lt;2080,'17. FTE Safe Harbor 2 Step 2'!E379*24/2080,1),0)</f>
        <v>0</v>
      </c>
      <c r="L379" s="526">
        <f>IF('1. General Input'!$D$36="X",IF('17. FTE Safe Harbor 2 Step 2'!E379*12&lt;2080,'17. FTE Safe Harbor 2 Step 2'!E379*12/2080,1),0)</f>
        <v>0</v>
      </c>
      <c r="M379" s="538">
        <f>IF('1. General Input'!$D$37="X",IF('17. FTE Safe Harbor 2 Step 2'!E379*365/$F$12&lt;2080,E379*365/$F$12/2080,1),0)</f>
        <v>0</v>
      </c>
      <c r="O379" s="526">
        <f t="shared" si="30"/>
        <v>0</v>
      </c>
      <c r="P379" s="526">
        <f t="shared" si="31"/>
        <v>0</v>
      </c>
      <c r="Q379" s="526">
        <f t="shared" si="32"/>
        <v>0</v>
      </c>
      <c r="R379" s="526">
        <f t="shared" si="33"/>
        <v>0</v>
      </c>
      <c r="S379" s="526">
        <f t="shared" si="34"/>
        <v>0</v>
      </c>
    </row>
    <row r="380" spans="1:19" x14ac:dyDescent="0.25">
      <c r="A380" s="297">
        <f t="shared" si="35"/>
        <v>366</v>
      </c>
      <c r="B380" s="501"/>
      <c r="C380" s="515"/>
      <c r="D380" s="297"/>
      <c r="E380" s="505"/>
      <c r="F380" s="417">
        <f>ROUND(IF('11. Type 1 Emp 2020 FTE'!$I$12=1,SUM(I380:M380),0),1)</f>
        <v>0</v>
      </c>
      <c r="G380" s="417">
        <f>ROUND(IF('11. Type 1 Emp 2020 FTE'!$I$12=2,SUM(O380:S380),0),1)</f>
        <v>0</v>
      </c>
      <c r="I380" s="526">
        <f>IF('1. General Input'!$D$33="X",IF('17. FTE Safe Harbor 2 Step 2'!E380&lt;40,'17. FTE Safe Harbor 2 Step 2'!E380/40,1),0)</f>
        <v>0</v>
      </c>
      <c r="J380" s="526">
        <f>IF('1. General Input'!$D$34="X",IF('17. FTE Safe Harbor 2 Step 2'!E380&lt;80,'17. FTE Safe Harbor 2 Step 2'!E380/80,1),0)</f>
        <v>0</v>
      </c>
      <c r="K380" s="526">
        <f>IF('1. General Input'!$D$35="X",IF('17. FTE Safe Harbor 2 Step 2'!E380*24&lt;2080,'17. FTE Safe Harbor 2 Step 2'!E380*24/2080,1),0)</f>
        <v>0</v>
      </c>
      <c r="L380" s="526">
        <f>IF('1. General Input'!$D$36="X",IF('17. FTE Safe Harbor 2 Step 2'!E380*12&lt;2080,'17. FTE Safe Harbor 2 Step 2'!E380*12/2080,1),0)</f>
        <v>0</v>
      </c>
      <c r="M380" s="538">
        <f>IF('1. General Input'!$D$37="X",IF('17. FTE Safe Harbor 2 Step 2'!E380*365/$F$12&lt;2080,E380*365/$F$12/2080,1),0)</f>
        <v>0</v>
      </c>
      <c r="O380" s="526">
        <f t="shared" si="30"/>
        <v>0</v>
      </c>
      <c r="P380" s="526">
        <f t="shared" si="31"/>
        <v>0</v>
      </c>
      <c r="Q380" s="526">
        <f t="shared" si="32"/>
        <v>0</v>
      </c>
      <c r="R380" s="526">
        <f t="shared" si="33"/>
        <v>0</v>
      </c>
      <c r="S380" s="526">
        <f t="shared" si="34"/>
        <v>0</v>
      </c>
    </row>
    <row r="381" spans="1:19" x14ac:dyDescent="0.25">
      <c r="A381" s="297">
        <f t="shared" si="35"/>
        <v>367</v>
      </c>
      <c r="B381" s="501"/>
      <c r="C381" s="515"/>
      <c r="D381" s="297"/>
      <c r="E381" s="505"/>
      <c r="F381" s="417">
        <f>ROUND(IF('11. Type 1 Emp 2020 FTE'!$I$12=1,SUM(I381:M381),0),1)</f>
        <v>0</v>
      </c>
      <c r="G381" s="417">
        <f>ROUND(IF('11. Type 1 Emp 2020 FTE'!$I$12=2,SUM(O381:S381),0),1)</f>
        <v>0</v>
      </c>
      <c r="I381" s="526">
        <f>IF('1. General Input'!$D$33="X",IF('17. FTE Safe Harbor 2 Step 2'!E381&lt;40,'17. FTE Safe Harbor 2 Step 2'!E381/40,1),0)</f>
        <v>0</v>
      </c>
      <c r="J381" s="526">
        <f>IF('1. General Input'!$D$34="X",IF('17. FTE Safe Harbor 2 Step 2'!E381&lt;80,'17. FTE Safe Harbor 2 Step 2'!E381/80,1),0)</f>
        <v>0</v>
      </c>
      <c r="K381" s="526">
        <f>IF('1. General Input'!$D$35="X",IF('17. FTE Safe Harbor 2 Step 2'!E381*24&lt;2080,'17. FTE Safe Harbor 2 Step 2'!E381*24/2080,1),0)</f>
        <v>0</v>
      </c>
      <c r="L381" s="526">
        <f>IF('1. General Input'!$D$36="X",IF('17. FTE Safe Harbor 2 Step 2'!E381*12&lt;2080,'17. FTE Safe Harbor 2 Step 2'!E381*12/2080,1),0)</f>
        <v>0</v>
      </c>
      <c r="M381" s="538">
        <f>IF('1. General Input'!$D$37="X",IF('17. FTE Safe Harbor 2 Step 2'!E381*365/$F$12&lt;2080,E381*365/$F$12/2080,1),0)</f>
        <v>0</v>
      </c>
      <c r="O381" s="526">
        <f t="shared" si="30"/>
        <v>0</v>
      </c>
      <c r="P381" s="526">
        <f t="shared" si="31"/>
        <v>0</v>
      </c>
      <c r="Q381" s="526">
        <f t="shared" si="32"/>
        <v>0</v>
      </c>
      <c r="R381" s="526">
        <f t="shared" si="33"/>
        <v>0</v>
      </c>
      <c r="S381" s="526">
        <f t="shared" si="34"/>
        <v>0</v>
      </c>
    </row>
    <row r="382" spans="1:19" x14ac:dyDescent="0.25">
      <c r="A382" s="297">
        <f t="shared" si="35"/>
        <v>368</v>
      </c>
      <c r="B382" s="501"/>
      <c r="C382" s="515"/>
      <c r="D382" s="297"/>
      <c r="E382" s="505"/>
      <c r="F382" s="417">
        <f>ROUND(IF('11. Type 1 Emp 2020 FTE'!$I$12=1,SUM(I382:M382),0),1)</f>
        <v>0</v>
      </c>
      <c r="G382" s="417">
        <f>ROUND(IF('11. Type 1 Emp 2020 FTE'!$I$12=2,SUM(O382:S382),0),1)</f>
        <v>0</v>
      </c>
      <c r="I382" s="526">
        <f>IF('1. General Input'!$D$33="X",IF('17. FTE Safe Harbor 2 Step 2'!E382&lt;40,'17. FTE Safe Harbor 2 Step 2'!E382/40,1),0)</f>
        <v>0</v>
      </c>
      <c r="J382" s="526">
        <f>IF('1. General Input'!$D$34="X",IF('17. FTE Safe Harbor 2 Step 2'!E382&lt;80,'17. FTE Safe Harbor 2 Step 2'!E382/80,1),0)</f>
        <v>0</v>
      </c>
      <c r="K382" s="526">
        <f>IF('1. General Input'!$D$35="X",IF('17. FTE Safe Harbor 2 Step 2'!E382*24&lt;2080,'17. FTE Safe Harbor 2 Step 2'!E382*24/2080,1),0)</f>
        <v>0</v>
      </c>
      <c r="L382" s="526">
        <f>IF('1. General Input'!$D$36="X",IF('17. FTE Safe Harbor 2 Step 2'!E382*12&lt;2080,'17. FTE Safe Harbor 2 Step 2'!E382*12/2080,1),0)</f>
        <v>0</v>
      </c>
      <c r="M382" s="538">
        <f>IF('1. General Input'!$D$37="X",IF('17. FTE Safe Harbor 2 Step 2'!E382*365/$F$12&lt;2080,E382*365/$F$12/2080,1),0)</f>
        <v>0</v>
      </c>
      <c r="O382" s="526">
        <f t="shared" si="30"/>
        <v>0</v>
      </c>
      <c r="P382" s="526">
        <f t="shared" si="31"/>
        <v>0</v>
      </c>
      <c r="Q382" s="526">
        <f t="shared" si="32"/>
        <v>0</v>
      </c>
      <c r="R382" s="526">
        <f t="shared" si="33"/>
        <v>0</v>
      </c>
      <c r="S382" s="526">
        <f t="shared" si="34"/>
        <v>0</v>
      </c>
    </row>
    <row r="383" spans="1:19" x14ac:dyDescent="0.25">
      <c r="A383" s="297">
        <f t="shared" si="35"/>
        <v>369</v>
      </c>
      <c r="B383" s="501"/>
      <c r="C383" s="515"/>
      <c r="D383" s="297"/>
      <c r="E383" s="505"/>
      <c r="F383" s="417">
        <f>ROUND(IF('11. Type 1 Emp 2020 FTE'!$I$12=1,SUM(I383:M383),0),1)</f>
        <v>0</v>
      </c>
      <c r="G383" s="417">
        <f>ROUND(IF('11. Type 1 Emp 2020 FTE'!$I$12=2,SUM(O383:S383),0),1)</f>
        <v>0</v>
      </c>
      <c r="I383" s="526">
        <f>IF('1. General Input'!$D$33="X",IF('17. FTE Safe Harbor 2 Step 2'!E383&lt;40,'17. FTE Safe Harbor 2 Step 2'!E383/40,1),0)</f>
        <v>0</v>
      </c>
      <c r="J383" s="526">
        <f>IF('1. General Input'!$D$34="X",IF('17. FTE Safe Harbor 2 Step 2'!E383&lt;80,'17. FTE Safe Harbor 2 Step 2'!E383/80,1),0)</f>
        <v>0</v>
      </c>
      <c r="K383" s="526">
        <f>IF('1. General Input'!$D$35="X",IF('17. FTE Safe Harbor 2 Step 2'!E383*24&lt;2080,'17. FTE Safe Harbor 2 Step 2'!E383*24/2080,1),0)</f>
        <v>0</v>
      </c>
      <c r="L383" s="526">
        <f>IF('1. General Input'!$D$36="X",IF('17. FTE Safe Harbor 2 Step 2'!E383*12&lt;2080,'17. FTE Safe Harbor 2 Step 2'!E383*12/2080,1),0)</f>
        <v>0</v>
      </c>
      <c r="M383" s="538">
        <f>IF('1. General Input'!$D$37="X",IF('17. FTE Safe Harbor 2 Step 2'!E383*365/$F$12&lt;2080,E383*365/$F$12/2080,1),0)</f>
        <v>0</v>
      </c>
      <c r="O383" s="526">
        <f t="shared" si="30"/>
        <v>0</v>
      </c>
      <c r="P383" s="526">
        <f t="shared" si="31"/>
        <v>0</v>
      </c>
      <c r="Q383" s="526">
        <f t="shared" si="32"/>
        <v>0</v>
      </c>
      <c r="R383" s="526">
        <f t="shared" si="33"/>
        <v>0</v>
      </c>
      <c r="S383" s="526">
        <f t="shared" si="34"/>
        <v>0</v>
      </c>
    </row>
    <row r="384" spans="1:19" x14ac:dyDescent="0.25">
      <c r="A384" s="297">
        <f t="shared" si="35"/>
        <v>370</v>
      </c>
      <c r="B384" s="501"/>
      <c r="C384" s="515"/>
      <c r="D384" s="297"/>
      <c r="E384" s="505"/>
      <c r="F384" s="417">
        <f>ROUND(IF('11. Type 1 Emp 2020 FTE'!$I$12=1,SUM(I384:M384),0),1)</f>
        <v>0</v>
      </c>
      <c r="G384" s="417">
        <f>ROUND(IF('11. Type 1 Emp 2020 FTE'!$I$12=2,SUM(O384:S384),0),1)</f>
        <v>0</v>
      </c>
      <c r="I384" s="526">
        <f>IF('1. General Input'!$D$33="X",IF('17. FTE Safe Harbor 2 Step 2'!E384&lt;40,'17. FTE Safe Harbor 2 Step 2'!E384/40,1),0)</f>
        <v>0</v>
      </c>
      <c r="J384" s="526">
        <f>IF('1. General Input'!$D$34="X",IF('17. FTE Safe Harbor 2 Step 2'!E384&lt;80,'17. FTE Safe Harbor 2 Step 2'!E384/80,1),0)</f>
        <v>0</v>
      </c>
      <c r="K384" s="526">
        <f>IF('1. General Input'!$D$35="X",IF('17. FTE Safe Harbor 2 Step 2'!E384*24&lt;2080,'17. FTE Safe Harbor 2 Step 2'!E384*24/2080,1),0)</f>
        <v>0</v>
      </c>
      <c r="L384" s="526">
        <f>IF('1. General Input'!$D$36="X",IF('17. FTE Safe Harbor 2 Step 2'!E384*12&lt;2080,'17. FTE Safe Harbor 2 Step 2'!E384*12/2080,1),0)</f>
        <v>0</v>
      </c>
      <c r="M384" s="538">
        <f>IF('1. General Input'!$D$37="X",IF('17. FTE Safe Harbor 2 Step 2'!E384*365/$F$12&lt;2080,E384*365/$F$12/2080,1),0)</f>
        <v>0</v>
      </c>
      <c r="O384" s="526">
        <f t="shared" si="30"/>
        <v>0</v>
      </c>
      <c r="P384" s="526">
        <f t="shared" si="31"/>
        <v>0</v>
      </c>
      <c r="Q384" s="526">
        <f t="shared" si="32"/>
        <v>0</v>
      </c>
      <c r="R384" s="526">
        <f t="shared" si="33"/>
        <v>0</v>
      </c>
      <c r="S384" s="526">
        <f t="shared" si="34"/>
        <v>0</v>
      </c>
    </row>
    <row r="385" spans="1:19" x14ac:dyDescent="0.25">
      <c r="A385" s="297">
        <f t="shared" si="35"/>
        <v>371</v>
      </c>
      <c r="B385" s="501"/>
      <c r="C385" s="515"/>
      <c r="D385" s="297"/>
      <c r="E385" s="505"/>
      <c r="F385" s="417">
        <f>ROUND(IF('11. Type 1 Emp 2020 FTE'!$I$12=1,SUM(I385:M385),0),1)</f>
        <v>0</v>
      </c>
      <c r="G385" s="417">
        <f>ROUND(IF('11. Type 1 Emp 2020 FTE'!$I$12=2,SUM(O385:S385),0),1)</f>
        <v>0</v>
      </c>
      <c r="I385" s="526">
        <f>IF('1. General Input'!$D$33="X",IF('17. FTE Safe Harbor 2 Step 2'!E385&lt;40,'17. FTE Safe Harbor 2 Step 2'!E385/40,1),0)</f>
        <v>0</v>
      </c>
      <c r="J385" s="526">
        <f>IF('1. General Input'!$D$34="X",IF('17. FTE Safe Harbor 2 Step 2'!E385&lt;80,'17. FTE Safe Harbor 2 Step 2'!E385/80,1),0)</f>
        <v>0</v>
      </c>
      <c r="K385" s="526">
        <f>IF('1. General Input'!$D$35="X",IF('17. FTE Safe Harbor 2 Step 2'!E385*24&lt;2080,'17. FTE Safe Harbor 2 Step 2'!E385*24/2080,1),0)</f>
        <v>0</v>
      </c>
      <c r="L385" s="526">
        <f>IF('1. General Input'!$D$36="X",IF('17. FTE Safe Harbor 2 Step 2'!E385*12&lt;2080,'17. FTE Safe Harbor 2 Step 2'!E385*12/2080,1),0)</f>
        <v>0</v>
      </c>
      <c r="M385" s="538">
        <f>IF('1. General Input'!$D$37="X",IF('17. FTE Safe Harbor 2 Step 2'!E385*365/$F$12&lt;2080,E385*365/$F$12/2080,1),0)</f>
        <v>0</v>
      </c>
      <c r="O385" s="526">
        <f t="shared" si="30"/>
        <v>0</v>
      </c>
      <c r="P385" s="526">
        <f t="shared" si="31"/>
        <v>0</v>
      </c>
      <c r="Q385" s="526">
        <f t="shared" si="32"/>
        <v>0</v>
      </c>
      <c r="R385" s="526">
        <f t="shared" si="33"/>
        <v>0</v>
      </c>
      <c r="S385" s="526">
        <f t="shared" si="34"/>
        <v>0</v>
      </c>
    </row>
    <row r="386" spans="1:19" x14ac:dyDescent="0.25">
      <c r="A386" s="297">
        <f t="shared" si="35"/>
        <v>372</v>
      </c>
      <c r="B386" s="501"/>
      <c r="C386" s="515"/>
      <c r="D386" s="297"/>
      <c r="E386" s="505"/>
      <c r="F386" s="417">
        <f>ROUND(IF('11. Type 1 Emp 2020 FTE'!$I$12=1,SUM(I386:M386),0),1)</f>
        <v>0</v>
      </c>
      <c r="G386" s="417">
        <f>ROUND(IF('11. Type 1 Emp 2020 FTE'!$I$12=2,SUM(O386:S386),0),1)</f>
        <v>0</v>
      </c>
      <c r="I386" s="526">
        <f>IF('1. General Input'!$D$33="X",IF('17. FTE Safe Harbor 2 Step 2'!E386&lt;40,'17. FTE Safe Harbor 2 Step 2'!E386/40,1),0)</f>
        <v>0</v>
      </c>
      <c r="J386" s="526">
        <f>IF('1. General Input'!$D$34="X",IF('17. FTE Safe Harbor 2 Step 2'!E386&lt;80,'17. FTE Safe Harbor 2 Step 2'!E386/80,1),0)</f>
        <v>0</v>
      </c>
      <c r="K386" s="526">
        <f>IF('1. General Input'!$D$35="X",IF('17. FTE Safe Harbor 2 Step 2'!E386*24&lt;2080,'17. FTE Safe Harbor 2 Step 2'!E386*24/2080,1),0)</f>
        <v>0</v>
      </c>
      <c r="L386" s="526">
        <f>IF('1. General Input'!$D$36="X",IF('17. FTE Safe Harbor 2 Step 2'!E386*12&lt;2080,'17. FTE Safe Harbor 2 Step 2'!E386*12/2080,1),0)</f>
        <v>0</v>
      </c>
      <c r="M386" s="538">
        <f>IF('1. General Input'!$D$37="X",IF('17. FTE Safe Harbor 2 Step 2'!E386*365/$F$12&lt;2080,E386*365/$F$12/2080,1),0)</f>
        <v>0</v>
      </c>
      <c r="O386" s="526">
        <f t="shared" si="30"/>
        <v>0</v>
      </c>
      <c r="P386" s="526">
        <f t="shared" si="31"/>
        <v>0</v>
      </c>
      <c r="Q386" s="526">
        <f t="shared" si="32"/>
        <v>0</v>
      </c>
      <c r="R386" s="526">
        <f t="shared" si="33"/>
        <v>0</v>
      </c>
      <c r="S386" s="526">
        <f t="shared" si="34"/>
        <v>0</v>
      </c>
    </row>
    <row r="387" spans="1:19" x14ac:dyDescent="0.25">
      <c r="A387" s="297">
        <f t="shared" si="35"/>
        <v>373</v>
      </c>
      <c r="B387" s="501"/>
      <c r="C387" s="515"/>
      <c r="D387" s="297"/>
      <c r="E387" s="505"/>
      <c r="F387" s="417">
        <f>ROUND(IF('11. Type 1 Emp 2020 FTE'!$I$12=1,SUM(I387:M387),0),1)</f>
        <v>0</v>
      </c>
      <c r="G387" s="417">
        <f>ROUND(IF('11. Type 1 Emp 2020 FTE'!$I$12=2,SUM(O387:S387),0),1)</f>
        <v>0</v>
      </c>
      <c r="I387" s="526">
        <f>IF('1. General Input'!$D$33="X",IF('17. FTE Safe Harbor 2 Step 2'!E387&lt;40,'17. FTE Safe Harbor 2 Step 2'!E387/40,1),0)</f>
        <v>0</v>
      </c>
      <c r="J387" s="526">
        <f>IF('1. General Input'!$D$34="X",IF('17. FTE Safe Harbor 2 Step 2'!E387&lt;80,'17. FTE Safe Harbor 2 Step 2'!E387/80,1),0)</f>
        <v>0</v>
      </c>
      <c r="K387" s="526">
        <f>IF('1. General Input'!$D$35="X",IF('17. FTE Safe Harbor 2 Step 2'!E387*24&lt;2080,'17. FTE Safe Harbor 2 Step 2'!E387*24/2080,1),0)</f>
        <v>0</v>
      </c>
      <c r="L387" s="526">
        <f>IF('1. General Input'!$D$36="X",IF('17. FTE Safe Harbor 2 Step 2'!E387*12&lt;2080,'17. FTE Safe Harbor 2 Step 2'!E387*12/2080,1),0)</f>
        <v>0</v>
      </c>
      <c r="M387" s="538">
        <f>IF('1. General Input'!$D$37="X",IF('17. FTE Safe Harbor 2 Step 2'!E387*365/$F$12&lt;2080,E387*365/$F$12/2080,1),0)</f>
        <v>0</v>
      </c>
      <c r="O387" s="526">
        <f t="shared" si="30"/>
        <v>0</v>
      </c>
      <c r="P387" s="526">
        <f t="shared" si="31"/>
        <v>0</v>
      </c>
      <c r="Q387" s="526">
        <f t="shared" si="32"/>
        <v>0</v>
      </c>
      <c r="R387" s="526">
        <f t="shared" si="33"/>
        <v>0</v>
      </c>
      <c r="S387" s="526">
        <f t="shared" si="34"/>
        <v>0</v>
      </c>
    </row>
    <row r="388" spans="1:19" x14ac:dyDescent="0.25">
      <c r="A388" s="297">
        <f t="shared" si="35"/>
        <v>374</v>
      </c>
      <c r="B388" s="501"/>
      <c r="C388" s="515"/>
      <c r="D388" s="297"/>
      <c r="E388" s="505"/>
      <c r="F388" s="417">
        <f>ROUND(IF('11. Type 1 Emp 2020 FTE'!$I$12=1,SUM(I388:M388),0),1)</f>
        <v>0</v>
      </c>
      <c r="G388" s="417">
        <f>ROUND(IF('11. Type 1 Emp 2020 FTE'!$I$12=2,SUM(O388:S388),0),1)</f>
        <v>0</v>
      </c>
      <c r="I388" s="526">
        <f>IF('1. General Input'!$D$33="X",IF('17. FTE Safe Harbor 2 Step 2'!E388&lt;40,'17. FTE Safe Harbor 2 Step 2'!E388/40,1),0)</f>
        <v>0</v>
      </c>
      <c r="J388" s="526">
        <f>IF('1. General Input'!$D$34="X",IF('17. FTE Safe Harbor 2 Step 2'!E388&lt;80,'17. FTE Safe Harbor 2 Step 2'!E388/80,1),0)</f>
        <v>0</v>
      </c>
      <c r="K388" s="526">
        <f>IF('1. General Input'!$D$35="X",IF('17. FTE Safe Harbor 2 Step 2'!E388*24&lt;2080,'17. FTE Safe Harbor 2 Step 2'!E388*24/2080,1),0)</f>
        <v>0</v>
      </c>
      <c r="L388" s="526">
        <f>IF('1. General Input'!$D$36="X",IF('17. FTE Safe Harbor 2 Step 2'!E388*12&lt;2080,'17. FTE Safe Harbor 2 Step 2'!E388*12/2080,1),0)</f>
        <v>0</v>
      </c>
      <c r="M388" s="538">
        <f>IF('1. General Input'!$D$37="X",IF('17. FTE Safe Harbor 2 Step 2'!E388*365/$F$12&lt;2080,E388*365/$F$12/2080,1),0)</f>
        <v>0</v>
      </c>
      <c r="O388" s="526">
        <f t="shared" si="30"/>
        <v>0</v>
      </c>
      <c r="P388" s="526">
        <f t="shared" si="31"/>
        <v>0</v>
      </c>
      <c r="Q388" s="526">
        <f t="shared" si="32"/>
        <v>0</v>
      </c>
      <c r="R388" s="526">
        <f t="shared" si="33"/>
        <v>0</v>
      </c>
      <c r="S388" s="526">
        <f t="shared" si="34"/>
        <v>0</v>
      </c>
    </row>
    <row r="389" spans="1:19" x14ac:dyDescent="0.25">
      <c r="A389" s="297">
        <f t="shared" si="35"/>
        <v>375</v>
      </c>
      <c r="B389" s="501"/>
      <c r="C389" s="515"/>
      <c r="D389" s="297"/>
      <c r="E389" s="505"/>
      <c r="F389" s="417">
        <f>ROUND(IF('11. Type 1 Emp 2020 FTE'!$I$12=1,SUM(I389:M389),0),1)</f>
        <v>0</v>
      </c>
      <c r="G389" s="417">
        <f>ROUND(IF('11. Type 1 Emp 2020 FTE'!$I$12=2,SUM(O389:S389),0),1)</f>
        <v>0</v>
      </c>
      <c r="I389" s="526">
        <f>IF('1. General Input'!$D$33="X",IF('17. FTE Safe Harbor 2 Step 2'!E389&lt;40,'17. FTE Safe Harbor 2 Step 2'!E389/40,1),0)</f>
        <v>0</v>
      </c>
      <c r="J389" s="526">
        <f>IF('1. General Input'!$D$34="X",IF('17. FTE Safe Harbor 2 Step 2'!E389&lt;80,'17. FTE Safe Harbor 2 Step 2'!E389/80,1),0)</f>
        <v>0</v>
      </c>
      <c r="K389" s="526">
        <f>IF('1. General Input'!$D$35="X",IF('17. FTE Safe Harbor 2 Step 2'!E389*24&lt;2080,'17. FTE Safe Harbor 2 Step 2'!E389*24/2080,1),0)</f>
        <v>0</v>
      </c>
      <c r="L389" s="526">
        <f>IF('1. General Input'!$D$36="X",IF('17. FTE Safe Harbor 2 Step 2'!E389*12&lt;2080,'17. FTE Safe Harbor 2 Step 2'!E389*12/2080,1),0)</f>
        <v>0</v>
      </c>
      <c r="M389" s="538">
        <f>IF('1. General Input'!$D$37="X",IF('17. FTE Safe Harbor 2 Step 2'!E389*365/$F$12&lt;2080,E389*365/$F$12/2080,1),0)</f>
        <v>0</v>
      </c>
      <c r="O389" s="526">
        <f t="shared" si="30"/>
        <v>0</v>
      </c>
      <c r="P389" s="526">
        <f t="shared" si="31"/>
        <v>0</v>
      </c>
      <c r="Q389" s="526">
        <f t="shared" si="32"/>
        <v>0</v>
      </c>
      <c r="R389" s="526">
        <f t="shared" si="33"/>
        <v>0</v>
      </c>
      <c r="S389" s="526">
        <f t="shared" si="34"/>
        <v>0</v>
      </c>
    </row>
    <row r="390" spans="1:19" x14ac:dyDescent="0.25">
      <c r="A390" s="297">
        <f t="shared" si="35"/>
        <v>376</v>
      </c>
      <c r="B390" s="501"/>
      <c r="C390" s="515"/>
      <c r="D390" s="297"/>
      <c r="E390" s="505"/>
      <c r="F390" s="417">
        <f>ROUND(IF('11. Type 1 Emp 2020 FTE'!$I$12=1,SUM(I390:M390),0),1)</f>
        <v>0</v>
      </c>
      <c r="G390" s="417">
        <f>ROUND(IF('11. Type 1 Emp 2020 FTE'!$I$12=2,SUM(O390:S390),0),1)</f>
        <v>0</v>
      </c>
      <c r="I390" s="526">
        <f>IF('1. General Input'!$D$33="X",IF('17. FTE Safe Harbor 2 Step 2'!E390&lt;40,'17. FTE Safe Harbor 2 Step 2'!E390/40,1),0)</f>
        <v>0</v>
      </c>
      <c r="J390" s="526">
        <f>IF('1. General Input'!$D$34="X",IF('17. FTE Safe Harbor 2 Step 2'!E390&lt;80,'17. FTE Safe Harbor 2 Step 2'!E390/80,1),0)</f>
        <v>0</v>
      </c>
      <c r="K390" s="526">
        <f>IF('1. General Input'!$D$35="X",IF('17. FTE Safe Harbor 2 Step 2'!E390*24&lt;2080,'17. FTE Safe Harbor 2 Step 2'!E390*24/2080,1),0)</f>
        <v>0</v>
      </c>
      <c r="L390" s="526">
        <f>IF('1. General Input'!$D$36="X",IF('17. FTE Safe Harbor 2 Step 2'!E390*12&lt;2080,'17. FTE Safe Harbor 2 Step 2'!E390*12/2080,1),0)</f>
        <v>0</v>
      </c>
      <c r="M390" s="538">
        <f>IF('1. General Input'!$D$37="X",IF('17. FTE Safe Harbor 2 Step 2'!E390*365/$F$12&lt;2080,E390*365/$F$12/2080,1),0)</f>
        <v>0</v>
      </c>
      <c r="O390" s="526">
        <f t="shared" si="30"/>
        <v>0</v>
      </c>
      <c r="P390" s="526">
        <f t="shared" si="31"/>
        <v>0</v>
      </c>
      <c r="Q390" s="526">
        <f t="shared" si="32"/>
        <v>0</v>
      </c>
      <c r="R390" s="526">
        <f t="shared" si="33"/>
        <v>0</v>
      </c>
      <c r="S390" s="526">
        <f t="shared" si="34"/>
        <v>0</v>
      </c>
    </row>
    <row r="391" spans="1:19" x14ac:dyDescent="0.25">
      <c r="A391" s="297">
        <f t="shared" si="35"/>
        <v>377</v>
      </c>
      <c r="B391" s="501"/>
      <c r="C391" s="515"/>
      <c r="D391" s="297"/>
      <c r="E391" s="505"/>
      <c r="F391" s="417">
        <f>ROUND(IF('11. Type 1 Emp 2020 FTE'!$I$12=1,SUM(I391:M391),0),1)</f>
        <v>0</v>
      </c>
      <c r="G391" s="417">
        <f>ROUND(IF('11. Type 1 Emp 2020 FTE'!$I$12=2,SUM(O391:S391),0),1)</f>
        <v>0</v>
      </c>
      <c r="I391" s="526">
        <f>IF('1. General Input'!$D$33="X",IF('17. FTE Safe Harbor 2 Step 2'!E391&lt;40,'17. FTE Safe Harbor 2 Step 2'!E391/40,1),0)</f>
        <v>0</v>
      </c>
      <c r="J391" s="526">
        <f>IF('1. General Input'!$D$34="X",IF('17. FTE Safe Harbor 2 Step 2'!E391&lt;80,'17. FTE Safe Harbor 2 Step 2'!E391/80,1),0)</f>
        <v>0</v>
      </c>
      <c r="K391" s="526">
        <f>IF('1. General Input'!$D$35="X",IF('17. FTE Safe Harbor 2 Step 2'!E391*24&lt;2080,'17. FTE Safe Harbor 2 Step 2'!E391*24/2080,1),0)</f>
        <v>0</v>
      </c>
      <c r="L391" s="526">
        <f>IF('1. General Input'!$D$36="X",IF('17. FTE Safe Harbor 2 Step 2'!E391*12&lt;2080,'17. FTE Safe Harbor 2 Step 2'!E391*12/2080,1),0)</f>
        <v>0</v>
      </c>
      <c r="M391" s="538">
        <f>IF('1. General Input'!$D$37="X",IF('17. FTE Safe Harbor 2 Step 2'!E391*365/$F$12&lt;2080,E391*365/$F$12/2080,1),0)</f>
        <v>0</v>
      </c>
      <c r="O391" s="526">
        <f t="shared" si="30"/>
        <v>0</v>
      </c>
      <c r="P391" s="526">
        <f t="shared" si="31"/>
        <v>0</v>
      </c>
      <c r="Q391" s="526">
        <f t="shared" si="32"/>
        <v>0</v>
      </c>
      <c r="R391" s="526">
        <f t="shared" si="33"/>
        <v>0</v>
      </c>
      <c r="S391" s="526">
        <f t="shared" si="34"/>
        <v>0</v>
      </c>
    </row>
    <row r="392" spans="1:19" x14ac:dyDescent="0.25">
      <c r="A392" s="297">
        <f t="shared" si="35"/>
        <v>378</v>
      </c>
      <c r="B392" s="501"/>
      <c r="C392" s="515"/>
      <c r="D392" s="297"/>
      <c r="E392" s="505"/>
      <c r="F392" s="417">
        <f>ROUND(IF('11. Type 1 Emp 2020 FTE'!$I$12=1,SUM(I392:M392),0),1)</f>
        <v>0</v>
      </c>
      <c r="G392" s="417">
        <f>ROUND(IF('11. Type 1 Emp 2020 FTE'!$I$12=2,SUM(O392:S392),0),1)</f>
        <v>0</v>
      </c>
      <c r="I392" s="526">
        <f>IF('1. General Input'!$D$33="X",IF('17. FTE Safe Harbor 2 Step 2'!E392&lt;40,'17. FTE Safe Harbor 2 Step 2'!E392/40,1),0)</f>
        <v>0</v>
      </c>
      <c r="J392" s="526">
        <f>IF('1. General Input'!$D$34="X",IF('17. FTE Safe Harbor 2 Step 2'!E392&lt;80,'17. FTE Safe Harbor 2 Step 2'!E392/80,1),0)</f>
        <v>0</v>
      </c>
      <c r="K392" s="526">
        <f>IF('1. General Input'!$D$35="X",IF('17. FTE Safe Harbor 2 Step 2'!E392*24&lt;2080,'17. FTE Safe Harbor 2 Step 2'!E392*24/2080,1),0)</f>
        <v>0</v>
      </c>
      <c r="L392" s="526">
        <f>IF('1. General Input'!$D$36="X",IF('17. FTE Safe Harbor 2 Step 2'!E392*12&lt;2080,'17. FTE Safe Harbor 2 Step 2'!E392*12/2080,1),0)</f>
        <v>0</v>
      </c>
      <c r="M392" s="538">
        <f>IF('1. General Input'!$D$37="X",IF('17. FTE Safe Harbor 2 Step 2'!E392*365/$F$12&lt;2080,E392*365/$F$12/2080,1),0)</f>
        <v>0</v>
      </c>
      <c r="O392" s="526">
        <f t="shared" si="30"/>
        <v>0</v>
      </c>
      <c r="P392" s="526">
        <f t="shared" si="31"/>
        <v>0</v>
      </c>
      <c r="Q392" s="526">
        <f t="shared" si="32"/>
        <v>0</v>
      </c>
      <c r="R392" s="526">
        <f t="shared" si="33"/>
        <v>0</v>
      </c>
      <c r="S392" s="526">
        <f t="shared" si="34"/>
        <v>0</v>
      </c>
    </row>
    <row r="393" spans="1:19" x14ac:dyDescent="0.25">
      <c r="A393" s="297">
        <f t="shared" si="35"/>
        <v>379</v>
      </c>
      <c r="B393" s="501"/>
      <c r="C393" s="515"/>
      <c r="D393" s="297"/>
      <c r="E393" s="505"/>
      <c r="F393" s="417">
        <f>ROUND(IF('11. Type 1 Emp 2020 FTE'!$I$12=1,SUM(I393:M393),0),1)</f>
        <v>0</v>
      </c>
      <c r="G393" s="417">
        <f>ROUND(IF('11. Type 1 Emp 2020 FTE'!$I$12=2,SUM(O393:S393),0),1)</f>
        <v>0</v>
      </c>
      <c r="I393" s="526">
        <f>IF('1. General Input'!$D$33="X",IF('17. FTE Safe Harbor 2 Step 2'!E393&lt;40,'17. FTE Safe Harbor 2 Step 2'!E393/40,1),0)</f>
        <v>0</v>
      </c>
      <c r="J393" s="526">
        <f>IF('1. General Input'!$D$34="X",IF('17. FTE Safe Harbor 2 Step 2'!E393&lt;80,'17. FTE Safe Harbor 2 Step 2'!E393/80,1),0)</f>
        <v>0</v>
      </c>
      <c r="K393" s="526">
        <f>IF('1. General Input'!$D$35="X",IF('17. FTE Safe Harbor 2 Step 2'!E393*24&lt;2080,'17. FTE Safe Harbor 2 Step 2'!E393*24/2080,1),0)</f>
        <v>0</v>
      </c>
      <c r="L393" s="526">
        <f>IF('1. General Input'!$D$36="X",IF('17. FTE Safe Harbor 2 Step 2'!E393*12&lt;2080,'17. FTE Safe Harbor 2 Step 2'!E393*12/2080,1),0)</f>
        <v>0</v>
      </c>
      <c r="M393" s="538">
        <f>IF('1. General Input'!$D$37="X",IF('17. FTE Safe Harbor 2 Step 2'!E393*365/$F$12&lt;2080,E393*365/$F$12/2080,1),0)</f>
        <v>0</v>
      </c>
      <c r="O393" s="526">
        <f t="shared" si="30"/>
        <v>0</v>
      </c>
      <c r="P393" s="526">
        <f t="shared" si="31"/>
        <v>0</v>
      </c>
      <c r="Q393" s="526">
        <f t="shared" si="32"/>
        <v>0</v>
      </c>
      <c r="R393" s="526">
        <f t="shared" si="33"/>
        <v>0</v>
      </c>
      <c r="S393" s="526">
        <f t="shared" si="34"/>
        <v>0</v>
      </c>
    </row>
    <row r="394" spans="1:19" x14ac:dyDescent="0.25">
      <c r="A394" s="297">
        <f t="shared" si="35"/>
        <v>380</v>
      </c>
      <c r="B394" s="501"/>
      <c r="C394" s="515"/>
      <c r="D394" s="297"/>
      <c r="E394" s="505"/>
      <c r="F394" s="417">
        <f>ROUND(IF('11. Type 1 Emp 2020 FTE'!$I$12=1,SUM(I394:M394),0),1)</f>
        <v>0</v>
      </c>
      <c r="G394" s="417">
        <f>ROUND(IF('11. Type 1 Emp 2020 FTE'!$I$12=2,SUM(O394:S394),0),1)</f>
        <v>0</v>
      </c>
      <c r="I394" s="526">
        <f>IF('1. General Input'!$D$33="X",IF('17. FTE Safe Harbor 2 Step 2'!E394&lt;40,'17. FTE Safe Harbor 2 Step 2'!E394/40,1),0)</f>
        <v>0</v>
      </c>
      <c r="J394" s="526">
        <f>IF('1. General Input'!$D$34="X",IF('17. FTE Safe Harbor 2 Step 2'!E394&lt;80,'17. FTE Safe Harbor 2 Step 2'!E394/80,1),0)</f>
        <v>0</v>
      </c>
      <c r="K394" s="526">
        <f>IF('1. General Input'!$D$35="X",IF('17. FTE Safe Harbor 2 Step 2'!E394*24&lt;2080,'17. FTE Safe Harbor 2 Step 2'!E394*24/2080,1),0)</f>
        <v>0</v>
      </c>
      <c r="L394" s="526">
        <f>IF('1. General Input'!$D$36="X",IF('17. FTE Safe Harbor 2 Step 2'!E394*12&lt;2080,'17. FTE Safe Harbor 2 Step 2'!E394*12/2080,1),0)</f>
        <v>0</v>
      </c>
      <c r="M394" s="538">
        <f>IF('1. General Input'!$D$37="X",IF('17. FTE Safe Harbor 2 Step 2'!E394*365/$F$12&lt;2080,E394*365/$F$12/2080,1),0)</f>
        <v>0</v>
      </c>
      <c r="O394" s="526">
        <f t="shared" si="30"/>
        <v>0</v>
      </c>
      <c r="P394" s="526">
        <f t="shared" si="31"/>
        <v>0</v>
      </c>
      <c r="Q394" s="526">
        <f t="shared" si="32"/>
        <v>0</v>
      </c>
      <c r="R394" s="526">
        <f t="shared" si="33"/>
        <v>0</v>
      </c>
      <c r="S394" s="526">
        <f t="shared" si="34"/>
        <v>0</v>
      </c>
    </row>
    <row r="395" spans="1:19" x14ac:dyDescent="0.25">
      <c r="A395" s="297">
        <f t="shared" si="35"/>
        <v>381</v>
      </c>
      <c r="B395" s="501"/>
      <c r="C395" s="515"/>
      <c r="D395" s="297"/>
      <c r="E395" s="505"/>
      <c r="F395" s="417">
        <f>ROUND(IF('11. Type 1 Emp 2020 FTE'!$I$12=1,SUM(I395:M395),0),1)</f>
        <v>0</v>
      </c>
      <c r="G395" s="417">
        <f>ROUND(IF('11. Type 1 Emp 2020 FTE'!$I$12=2,SUM(O395:S395),0),1)</f>
        <v>0</v>
      </c>
      <c r="I395" s="526">
        <f>IF('1. General Input'!$D$33="X",IF('17. FTE Safe Harbor 2 Step 2'!E395&lt;40,'17. FTE Safe Harbor 2 Step 2'!E395/40,1),0)</f>
        <v>0</v>
      </c>
      <c r="J395" s="526">
        <f>IF('1. General Input'!$D$34="X",IF('17. FTE Safe Harbor 2 Step 2'!E395&lt;80,'17. FTE Safe Harbor 2 Step 2'!E395/80,1),0)</f>
        <v>0</v>
      </c>
      <c r="K395" s="526">
        <f>IF('1. General Input'!$D$35="X",IF('17. FTE Safe Harbor 2 Step 2'!E395*24&lt;2080,'17. FTE Safe Harbor 2 Step 2'!E395*24/2080,1),0)</f>
        <v>0</v>
      </c>
      <c r="L395" s="526">
        <f>IF('1. General Input'!$D$36="X",IF('17. FTE Safe Harbor 2 Step 2'!E395*12&lt;2080,'17. FTE Safe Harbor 2 Step 2'!E395*12/2080,1),0)</f>
        <v>0</v>
      </c>
      <c r="M395" s="538">
        <f>IF('1. General Input'!$D$37="X",IF('17. FTE Safe Harbor 2 Step 2'!E395*365/$F$12&lt;2080,E395*365/$F$12/2080,1),0)</f>
        <v>0</v>
      </c>
      <c r="O395" s="526">
        <f t="shared" si="30"/>
        <v>0</v>
      </c>
      <c r="P395" s="526">
        <f t="shared" si="31"/>
        <v>0</v>
      </c>
      <c r="Q395" s="526">
        <f t="shared" si="32"/>
        <v>0</v>
      </c>
      <c r="R395" s="526">
        <f t="shared" si="33"/>
        <v>0</v>
      </c>
      <c r="S395" s="526">
        <f t="shared" si="34"/>
        <v>0</v>
      </c>
    </row>
    <row r="396" spans="1:19" x14ac:dyDescent="0.25">
      <c r="A396" s="297">
        <f t="shared" si="35"/>
        <v>382</v>
      </c>
      <c r="B396" s="501"/>
      <c r="C396" s="515"/>
      <c r="D396" s="297"/>
      <c r="E396" s="505"/>
      <c r="F396" s="417">
        <f>ROUND(IF('11. Type 1 Emp 2020 FTE'!$I$12=1,SUM(I396:M396),0),1)</f>
        <v>0</v>
      </c>
      <c r="G396" s="417">
        <f>ROUND(IF('11. Type 1 Emp 2020 FTE'!$I$12=2,SUM(O396:S396),0),1)</f>
        <v>0</v>
      </c>
      <c r="I396" s="526">
        <f>IF('1. General Input'!$D$33="X",IF('17. FTE Safe Harbor 2 Step 2'!E396&lt;40,'17. FTE Safe Harbor 2 Step 2'!E396/40,1),0)</f>
        <v>0</v>
      </c>
      <c r="J396" s="526">
        <f>IF('1. General Input'!$D$34="X",IF('17. FTE Safe Harbor 2 Step 2'!E396&lt;80,'17. FTE Safe Harbor 2 Step 2'!E396/80,1),0)</f>
        <v>0</v>
      </c>
      <c r="K396" s="526">
        <f>IF('1. General Input'!$D$35="X",IF('17. FTE Safe Harbor 2 Step 2'!E396*24&lt;2080,'17. FTE Safe Harbor 2 Step 2'!E396*24/2080,1),0)</f>
        <v>0</v>
      </c>
      <c r="L396" s="526">
        <f>IF('1. General Input'!$D$36="X",IF('17. FTE Safe Harbor 2 Step 2'!E396*12&lt;2080,'17. FTE Safe Harbor 2 Step 2'!E396*12/2080,1),0)</f>
        <v>0</v>
      </c>
      <c r="M396" s="538">
        <f>IF('1. General Input'!$D$37="X",IF('17. FTE Safe Harbor 2 Step 2'!E396*365/$F$12&lt;2080,E396*365/$F$12/2080,1),0)</f>
        <v>0</v>
      </c>
      <c r="O396" s="526">
        <f t="shared" si="30"/>
        <v>0</v>
      </c>
      <c r="P396" s="526">
        <f t="shared" si="31"/>
        <v>0</v>
      </c>
      <c r="Q396" s="526">
        <f t="shared" si="32"/>
        <v>0</v>
      </c>
      <c r="R396" s="526">
        <f t="shared" si="33"/>
        <v>0</v>
      </c>
      <c r="S396" s="526">
        <f t="shared" si="34"/>
        <v>0</v>
      </c>
    </row>
    <row r="397" spans="1:19" x14ac:dyDescent="0.25">
      <c r="A397" s="297">
        <f t="shared" si="35"/>
        <v>383</v>
      </c>
      <c r="B397" s="501"/>
      <c r="C397" s="515"/>
      <c r="D397" s="297"/>
      <c r="E397" s="505"/>
      <c r="F397" s="417">
        <f>ROUND(IF('11. Type 1 Emp 2020 FTE'!$I$12=1,SUM(I397:M397),0),1)</f>
        <v>0</v>
      </c>
      <c r="G397" s="417">
        <f>ROUND(IF('11. Type 1 Emp 2020 FTE'!$I$12=2,SUM(O397:S397),0),1)</f>
        <v>0</v>
      </c>
      <c r="I397" s="526">
        <f>IF('1. General Input'!$D$33="X",IF('17. FTE Safe Harbor 2 Step 2'!E397&lt;40,'17. FTE Safe Harbor 2 Step 2'!E397/40,1),0)</f>
        <v>0</v>
      </c>
      <c r="J397" s="526">
        <f>IF('1. General Input'!$D$34="X",IF('17. FTE Safe Harbor 2 Step 2'!E397&lt;80,'17. FTE Safe Harbor 2 Step 2'!E397/80,1),0)</f>
        <v>0</v>
      </c>
      <c r="K397" s="526">
        <f>IF('1. General Input'!$D$35="X",IF('17. FTE Safe Harbor 2 Step 2'!E397*24&lt;2080,'17. FTE Safe Harbor 2 Step 2'!E397*24/2080,1),0)</f>
        <v>0</v>
      </c>
      <c r="L397" s="526">
        <f>IF('1. General Input'!$D$36="X",IF('17. FTE Safe Harbor 2 Step 2'!E397*12&lt;2080,'17. FTE Safe Harbor 2 Step 2'!E397*12/2080,1),0)</f>
        <v>0</v>
      </c>
      <c r="M397" s="538">
        <f>IF('1. General Input'!$D$37="X",IF('17. FTE Safe Harbor 2 Step 2'!E397*365/$F$12&lt;2080,E397*365/$F$12/2080,1),0)</f>
        <v>0</v>
      </c>
      <c r="O397" s="526">
        <f t="shared" si="30"/>
        <v>0</v>
      </c>
      <c r="P397" s="526">
        <f t="shared" si="31"/>
        <v>0</v>
      </c>
      <c r="Q397" s="526">
        <f t="shared" si="32"/>
        <v>0</v>
      </c>
      <c r="R397" s="526">
        <f t="shared" si="33"/>
        <v>0</v>
      </c>
      <c r="S397" s="526">
        <f t="shared" si="34"/>
        <v>0</v>
      </c>
    </row>
    <row r="398" spans="1:19" x14ac:dyDescent="0.25">
      <c r="A398" s="297">
        <f t="shared" si="35"/>
        <v>384</v>
      </c>
      <c r="B398" s="501"/>
      <c r="C398" s="515"/>
      <c r="D398" s="297"/>
      <c r="E398" s="505"/>
      <c r="F398" s="417">
        <f>ROUND(IF('11. Type 1 Emp 2020 FTE'!$I$12=1,SUM(I398:M398),0),1)</f>
        <v>0</v>
      </c>
      <c r="G398" s="417">
        <f>ROUND(IF('11. Type 1 Emp 2020 FTE'!$I$12=2,SUM(O398:S398),0),1)</f>
        <v>0</v>
      </c>
      <c r="I398" s="526">
        <f>IF('1. General Input'!$D$33="X",IF('17. FTE Safe Harbor 2 Step 2'!E398&lt;40,'17. FTE Safe Harbor 2 Step 2'!E398/40,1),0)</f>
        <v>0</v>
      </c>
      <c r="J398" s="526">
        <f>IF('1. General Input'!$D$34="X",IF('17. FTE Safe Harbor 2 Step 2'!E398&lt;80,'17. FTE Safe Harbor 2 Step 2'!E398/80,1),0)</f>
        <v>0</v>
      </c>
      <c r="K398" s="526">
        <f>IF('1. General Input'!$D$35="X",IF('17. FTE Safe Harbor 2 Step 2'!E398*24&lt;2080,'17. FTE Safe Harbor 2 Step 2'!E398*24/2080,1),0)</f>
        <v>0</v>
      </c>
      <c r="L398" s="526">
        <f>IF('1. General Input'!$D$36="X",IF('17. FTE Safe Harbor 2 Step 2'!E398*12&lt;2080,'17. FTE Safe Harbor 2 Step 2'!E398*12/2080,1),0)</f>
        <v>0</v>
      </c>
      <c r="M398" s="538">
        <f>IF('1. General Input'!$D$37="X",IF('17. FTE Safe Harbor 2 Step 2'!E398*365/$F$12&lt;2080,E398*365/$F$12/2080,1),0)</f>
        <v>0</v>
      </c>
      <c r="O398" s="526">
        <f t="shared" si="30"/>
        <v>0</v>
      </c>
      <c r="P398" s="526">
        <f t="shared" si="31"/>
        <v>0</v>
      </c>
      <c r="Q398" s="526">
        <f t="shared" si="32"/>
        <v>0</v>
      </c>
      <c r="R398" s="526">
        <f t="shared" si="33"/>
        <v>0</v>
      </c>
      <c r="S398" s="526">
        <f t="shared" si="34"/>
        <v>0</v>
      </c>
    </row>
    <row r="399" spans="1:19" x14ac:dyDescent="0.25">
      <c r="A399" s="297">
        <f t="shared" si="35"/>
        <v>385</v>
      </c>
      <c r="B399" s="501"/>
      <c r="C399" s="515"/>
      <c r="D399" s="297"/>
      <c r="E399" s="505"/>
      <c r="F399" s="417">
        <f>ROUND(IF('11. Type 1 Emp 2020 FTE'!$I$12=1,SUM(I399:M399),0),1)</f>
        <v>0</v>
      </c>
      <c r="G399" s="417">
        <f>ROUND(IF('11. Type 1 Emp 2020 FTE'!$I$12=2,SUM(O399:S399),0),1)</f>
        <v>0</v>
      </c>
      <c r="I399" s="526">
        <f>IF('1. General Input'!$D$33="X",IF('17. FTE Safe Harbor 2 Step 2'!E399&lt;40,'17. FTE Safe Harbor 2 Step 2'!E399/40,1),0)</f>
        <v>0</v>
      </c>
      <c r="J399" s="526">
        <f>IF('1. General Input'!$D$34="X",IF('17. FTE Safe Harbor 2 Step 2'!E399&lt;80,'17. FTE Safe Harbor 2 Step 2'!E399/80,1),0)</f>
        <v>0</v>
      </c>
      <c r="K399" s="526">
        <f>IF('1. General Input'!$D$35="X",IF('17. FTE Safe Harbor 2 Step 2'!E399*24&lt;2080,'17. FTE Safe Harbor 2 Step 2'!E399*24/2080,1),0)</f>
        <v>0</v>
      </c>
      <c r="L399" s="526">
        <f>IF('1. General Input'!$D$36="X",IF('17. FTE Safe Harbor 2 Step 2'!E399*12&lt;2080,'17. FTE Safe Harbor 2 Step 2'!E399*12/2080,1),0)</f>
        <v>0</v>
      </c>
      <c r="M399" s="538">
        <f>IF('1. General Input'!$D$37="X",IF('17. FTE Safe Harbor 2 Step 2'!E399*365/$F$12&lt;2080,E399*365/$F$12/2080,1),0)</f>
        <v>0</v>
      </c>
      <c r="O399" s="526">
        <f t="shared" si="30"/>
        <v>0</v>
      </c>
      <c r="P399" s="526">
        <f t="shared" si="31"/>
        <v>0</v>
      </c>
      <c r="Q399" s="526">
        <f t="shared" si="32"/>
        <v>0</v>
      </c>
      <c r="R399" s="526">
        <f t="shared" si="33"/>
        <v>0</v>
      </c>
      <c r="S399" s="526">
        <f t="shared" si="34"/>
        <v>0</v>
      </c>
    </row>
    <row r="400" spans="1:19" x14ac:dyDescent="0.25">
      <c r="A400" s="297">
        <f t="shared" si="35"/>
        <v>386</v>
      </c>
      <c r="B400" s="501"/>
      <c r="C400" s="515"/>
      <c r="D400" s="297"/>
      <c r="E400" s="505"/>
      <c r="F400" s="417">
        <f>ROUND(IF('11. Type 1 Emp 2020 FTE'!$I$12=1,SUM(I400:M400),0),1)</f>
        <v>0</v>
      </c>
      <c r="G400" s="417">
        <f>ROUND(IF('11. Type 1 Emp 2020 FTE'!$I$12=2,SUM(O400:S400),0),1)</f>
        <v>0</v>
      </c>
      <c r="I400" s="526">
        <f>IF('1. General Input'!$D$33="X",IF('17. FTE Safe Harbor 2 Step 2'!E400&lt;40,'17. FTE Safe Harbor 2 Step 2'!E400/40,1),0)</f>
        <v>0</v>
      </c>
      <c r="J400" s="526">
        <f>IF('1. General Input'!$D$34="X",IF('17. FTE Safe Harbor 2 Step 2'!E400&lt;80,'17. FTE Safe Harbor 2 Step 2'!E400/80,1),0)</f>
        <v>0</v>
      </c>
      <c r="K400" s="526">
        <f>IF('1. General Input'!$D$35="X",IF('17. FTE Safe Harbor 2 Step 2'!E400*24&lt;2080,'17. FTE Safe Harbor 2 Step 2'!E400*24/2080,1),0)</f>
        <v>0</v>
      </c>
      <c r="L400" s="526">
        <f>IF('1. General Input'!$D$36="X",IF('17. FTE Safe Harbor 2 Step 2'!E400*12&lt;2080,'17. FTE Safe Harbor 2 Step 2'!E400*12/2080,1),0)</f>
        <v>0</v>
      </c>
      <c r="M400" s="538">
        <f>IF('1. General Input'!$D$37="X",IF('17. FTE Safe Harbor 2 Step 2'!E400*365/$F$12&lt;2080,E400*365/$F$12/2080,1),0)</f>
        <v>0</v>
      </c>
      <c r="O400" s="526">
        <f t="shared" ref="O400:O463" si="36">IF(I400=0,0,IF(I400=1,1,0.5))</f>
        <v>0</v>
      </c>
      <c r="P400" s="526">
        <f t="shared" ref="P400:P463" si="37">IF(J400=0,0,IF(J400=1,1,0.5))</f>
        <v>0</v>
      </c>
      <c r="Q400" s="526">
        <f t="shared" ref="Q400:Q463" si="38">IF(K400=0,0,IF(K400=1,1,0.5))</f>
        <v>0</v>
      </c>
      <c r="R400" s="526">
        <f t="shared" ref="R400:R463" si="39">IF(L400=0,0,IF(L400=1,1,0.5))</f>
        <v>0</v>
      </c>
      <c r="S400" s="526">
        <f t="shared" ref="S400:S463" si="40">IF(M400=0,0,IF(M400=1,1,0.5))</f>
        <v>0</v>
      </c>
    </row>
    <row r="401" spans="1:19" x14ac:dyDescent="0.25">
      <c r="A401" s="297">
        <f t="shared" ref="A401:A464" si="41">+A400+1</f>
        <v>387</v>
      </c>
      <c r="B401" s="501"/>
      <c r="C401" s="515"/>
      <c r="D401" s="297"/>
      <c r="E401" s="505"/>
      <c r="F401" s="417">
        <f>ROUND(IF('11. Type 1 Emp 2020 FTE'!$I$12=1,SUM(I401:M401),0),1)</f>
        <v>0</v>
      </c>
      <c r="G401" s="417">
        <f>ROUND(IF('11. Type 1 Emp 2020 FTE'!$I$12=2,SUM(O401:S401),0),1)</f>
        <v>0</v>
      </c>
      <c r="I401" s="526">
        <f>IF('1. General Input'!$D$33="X",IF('17. FTE Safe Harbor 2 Step 2'!E401&lt;40,'17. FTE Safe Harbor 2 Step 2'!E401/40,1),0)</f>
        <v>0</v>
      </c>
      <c r="J401" s="526">
        <f>IF('1. General Input'!$D$34="X",IF('17. FTE Safe Harbor 2 Step 2'!E401&lt;80,'17. FTE Safe Harbor 2 Step 2'!E401/80,1),0)</f>
        <v>0</v>
      </c>
      <c r="K401" s="526">
        <f>IF('1. General Input'!$D$35="X",IF('17. FTE Safe Harbor 2 Step 2'!E401*24&lt;2080,'17. FTE Safe Harbor 2 Step 2'!E401*24/2080,1),0)</f>
        <v>0</v>
      </c>
      <c r="L401" s="526">
        <f>IF('1. General Input'!$D$36="X",IF('17. FTE Safe Harbor 2 Step 2'!E401*12&lt;2080,'17. FTE Safe Harbor 2 Step 2'!E401*12/2080,1),0)</f>
        <v>0</v>
      </c>
      <c r="M401" s="538">
        <f>IF('1. General Input'!$D$37="X",IF('17. FTE Safe Harbor 2 Step 2'!E401*365/$F$12&lt;2080,E401*365/$F$12/2080,1),0)</f>
        <v>0</v>
      </c>
      <c r="O401" s="526">
        <f t="shared" si="36"/>
        <v>0</v>
      </c>
      <c r="P401" s="526">
        <f t="shared" si="37"/>
        <v>0</v>
      </c>
      <c r="Q401" s="526">
        <f t="shared" si="38"/>
        <v>0</v>
      </c>
      <c r="R401" s="526">
        <f t="shared" si="39"/>
        <v>0</v>
      </c>
      <c r="S401" s="526">
        <f t="shared" si="40"/>
        <v>0</v>
      </c>
    </row>
    <row r="402" spans="1:19" x14ac:dyDescent="0.25">
      <c r="A402" s="297">
        <f t="shared" si="41"/>
        <v>388</v>
      </c>
      <c r="B402" s="501"/>
      <c r="C402" s="515"/>
      <c r="D402" s="297"/>
      <c r="E402" s="505"/>
      <c r="F402" s="417">
        <f>ROUND(IF('11. Type 1 Emp 2020 FTE'!$I$12=1,SUM(I402:M402),0),1)</f>
        <v>0</v>
      </c>
      <c r="G402" s="417">
        <f>ROUND(IF('11. Type 1 Emp 2020 FTE'!$I$12=2,SUM(O402:S402),0),1)</f>
        <v>0</v>
      </c>
      <c r="I402" s="526">
        <f>IF('1. General Input'!$D$33="X",IF('17. FTE Safe Harbor 2 Step 2'!E402&lt;40,'17. FTE Safe Harbor 2 Step 2'!E402/40,1),0)</f>
        <v>0</v>
      </c>
      <c r="J402" s="526">
        <f>IF('1. General Input'!$D$34="X",IF('17. FTE Safe Harbor 2 Step 2'!E402&lt;80,'17. FTE Safe Harbor 2 Step 2'!E402/80,1),0)</f>
        <v>0</v>
      </c>
      <c r="K402" s="526">
        <f>IF('1. General Input'!$D$35="X",IF('17. FTE Safe Harbor 2 Step 2'!E402*24&lt;2080,'17. FTE Safe Harbor 2 Step 2'!E402*24/2080,1),0)</f>
        <v>0</v>
      </c>
      <c r="L402" s="526">
        <f>IF('1. General Input'!$D$36="X",IF('17. FTE Safe Harbor 2 Step 2'!E402*12&lt;2080,'17. FTE Safe Harbor 2 Step 2'!E402*12/2080,1),0)</f>
        <v>0</v>
      </c>
      <c r="M402" s="538">
        <f>IF('1. General Input'!$D$37="X",IF('17. FTE Safe Harbor 2 Step 2'!E402*365/$F$12&lt;2080,E402*365/$F$12/2080,1),0)</f>
        <v>0</v>
      </c>
      <c r="O402" s="526">
        <f t="shared" si="36"/>
        <v>0</v>
      </c>
      <c r="P402" s="526">
        <f t="shared" si="37"/>
        <v>0</v>
      </c>
      <c r="Q402" s="526">
        <f t="shared" si="38"/>
        <v>0</v>
      </c>
      <c r="R402" s="526">
        <f t="shared" si="39"/>
        <v>0</v>
      </c>
      <c r="S402" s="526">
        <f t="shared" si="40"/>
        <v>0</v>
      </c>
    </row>
    <row r="403" spans="1:19" x14ac:dyDescent="0.25">
      <c r="A403" s="297">
        <f t="shared" si="41"/>
        <v>389</v>
      </c>
      <c r="B403" s="501"/>
      <c r="C403" s="515"/>
      <c r="D403" s="297"/>
      <c r="E403" s="505"/>
      <c r="F403" s="417">
        <f>ROUND(IF('11. Type 1 Emp 2020 FTE'!$I$12=1,SUM(I403:M403),0),1)</f>
        <v>0</v>
      </c>
      <c r="G403" s="417">
        <f>ROUND(IF('11. Type 1 Emp 2020 FTE'!$I$12=2,SUM(O403:S403),0),1)</f>
        <v>0</v>
      </c>
      <c r="I403" s="526">
        <f>IF('1. General Input'!$D$33="X",IF('17. FTE Safe Harbor 2 Step 2'!E403&lt;40,'17. FTE Safe Harbor 2 Step 2'!E403/40,1),0)</f>
        <v>0</v>
      </c>
      <c r="J403" s="526">
        <f>IF('1. General Input'!$D$34="X",IF('17. FTE Safe Harbor 2 Step 2'!E403&lt;80,'17. FTE Safe Harbor 2 Step 2'!E403/80,1),0)</f>
        <v>0</v>
      </c>
      <c r="K403" s="526">
        <f>IF('1. General Input'!$D$35="X",IF('17. FTE Safe Harbor 2 Step 2'!E403*24&lt;2080,'17. FTE Safe Harbor 2 Step 2'!E403*24/2080,1),0)</f>
        <v>0</v>
      </c>
      <c r="L403" s="526">
        <f>IF('1. General Input'!$D$36="X",IF('17. FTE Safe Harbor 2 Step 2'!E403*12&lt;2080,'17. FTE Safe Harbor 2 Step 2'!E403*12/2080,1),0)</f>
        <v>0</v>
      </c>
      <c r="M403" s="538">
        <f>IF('1. General Input'!$D$37="X",IF('17. FTE Safe Harbor 2 Step 2'!E403*365/$F$12&lt;2080,E403*365/$F$12/2080,1),0)</f>
        <v>0</v>
      </c>
      <c r="O403" s="526">
        <f t="shared" si="36"/>
        <v>0</v>
      </c>
      <c r="P403" s="526">
        <f t="shared" si="37"/>
        <v>0</v>
      </c>
      <c r="Q403" s="526">
        <f t="shared" si="38"/>
        <v>0</v>
      </c>
      <c r="R403" s="526">
        <f t="shared" si="39"/>
        <v>0</v>
      </c>
      <c r="S403" s="526">
        <f t="shared" si="40"/>
        <v>0</v>
      </c>
    </row>
    <row r="404" spans="1:19" x14ac:dyDescent="0.25">
      <c r="A404" s="297">
        <f t="shared" si="41"/>
        <v>390</v>
      </c>
      <c r="B404" s="501"/>
      <c r="C404" s="515"/>
      <c r="D404" s="297"/>
      <c r="E404" s="505"/>
      <c r="F404" s="417">
        <f>ROUND(IF('11. Type 1 Emp 2020 FTE'!$I$12=1,SUM(I404:M404),0),1)</f>
        <v>0</v>
      </c>
      <c r="G404" s="417">
        <f>ROUND(IF('11. Type 1 Emp 2020 FTE'!$I$12=2,SUM(O404:S404),0),1)</f>
        <v>0</v>
      </c>
      <c r="I404" s="526">
        <f>IF('1. General Input'!$D$33="X",IF('17. FTE Safe Harbor 2 Step 2'!E404&lt;40,'17. FTE Safe Harbor 2 Step 2'!E404/40,1),0)</f>
        <v>0</v>
      </c>
      <c r="J404" s="526">
        <f>IF('1. General Input'!$D$34="X",IF('17. FTE Safe Harbor 2 Step 2'!E404&lt;80,'17. FTE Safe Harbor 2 Step 2'!E404/80,1),0)</f>
        <v>0</v>
      </c>
      <c r="K404" s="526">
        <f>IF('1. General Input'!$D$35="X",IF('17. FTE Safe Harbor 2 Step 2'!E404*24&lt;2080,'17. FTE Safe Harbor 2 Step 2'!E404*24/2080,1),0)</f>
        <v>0</v>
      </c>
      <c r="L404" s="526">
        <f>IF('1. General Input'!$D$36="X",IF('17. FTE Safe Harbor 2 Step 2'!E404*12&lt;2080,'17. FTE Safe Harbor 2 Step 2'!E404*12/2080,1),0)</f>
        <v>0</v>
      </c>
      <c r="M404" s="538">
        <f>IF('1. General Input'!$D$37="X",IF('17. FTE Safe Harbor 2 Step 2'!E404*365/$F$12&lt;2080,E404*365/$F$12/2080,1),0)</f>
        <v>0</v>
      </c>
      <c r="O404" s="526">
        <f t="shared" si="36"/>
        <v>0</v>
      </c>
      <c r="P404" s="526">
        <f t="shared" si="37"/>
        <v>0</v>
      </c>
      <c r="Q404" s="526">
        <f t="shared" si="38"/>
        <v>0</v>
      </c>
      <c r="R404" s="526">
        <f t="shared" si="39"/>
        <v>0</v>
      </c>
      <c r="S404" s="526">
        <f t="shared" si="40"/>
        <v>0</v>
      </c>
    </row>
    <row r="405" spans="1:19" x14ac:dyDescent="0.25">
      <c r="A405" s="297">
        <f t="shared" si="41"/>
        <v>391</v>
      </c>
      <c r="B405" s="501"/>
      <c r="C405" s="515"/>
      <c r="D405" s="297"/>
      <c r="E405" s="505"/>
      <c r="F405" s="417">
        <f>ROUND(IF('11. Type 1 Emp 2020 FTE'!$I$12=1,SUM(I405:M405),0),1)</f>
        <v>0</v>
      </c>
      <c r="G405" s="417">
        <f>ROUND(IF('11. Type 1 Emp 2020 FTE'!$I$12=2,SUM(O405:S405),0),1)</f>
        <v>0</v>
      </c>
      <c r="I405" s="526">
        <f>IF('1. General Input'!$D$33="X",IF('17. FTE Safe Harbor 2 Step 2'!E405&lt;40,'17. FTE Safe Harbor 2 Step 2'!E405/40,1),0)</f>
        <v>0</v>
      </c>
      <c r="J405" s="526">
        <f>IF('1. General Input'!$D$34="X",IF('17. FTE Safe Harbor 2 Step 2'!E405&lt;80,'17. FTE Safe Harbor 2 Step 2'!E405/80,1),0)</f>
        <v>0</v>
      </c>
      <c r="K405" s="526">
        <f>IF('1. General Input'!$D$35="X",IF('17. FTE Safe Harbor 2 Step 2'!E405*24&lt;2080,'17. FTE Safe Harbor 2 Step 2'!E405*24/2080,1),0)</f>
        <v>0</v>
      </c>
      <c r="L405" s="526">
        <f>IF('1. General Input'!$D$36="X",IF('17. FTE Safe Harbor 2 Step 2'!E405*12&lt;2080,'17. FTE Safe Harbor 2 Step 2'!E405*12/2080,1),0)</f>
        <v>0</v>
      </c>
      <c r="M405" s="538">
        <f>IF('1. General Input'!$D$37="X",IF('17. FTE Safe Harbor 2 Step 2'!E405*365/$F$12&lt;2080,E405*365/$F$12/2080,1),0)</f>
        <v>0</v>
      </c>
      <c r="O405" s="526">
        <f t="shared" si="36"/>
        <v>0</v>
      </c>
      <c r="P405" s="526">
        <f t="shared" si="37"/>
        <v>0</v>
      </c>
      <c r="Q405" s="526">
        <f t="shared" si="38"/>
        <v>0</v>
      </c>
      <c r="R405" s="526">
        <f t="shared" si="39"/>
        <v>0</v>
      </c>
      <c r="S405" s="526">
        <f t="shared" si="40"/>
        <v>0</v>
      </c>
    </row>
    <row r="406" spans="1:19" x14ac:dyDescent="0.25">
      <c r="A406" s="297">
        <f t="shared" si="41"/>
        <v>392</v>
      </c>
      <c r="B406" s="501"/>
      <c r="C406" s="515"/>
      <c r="D406" s="297"/>
      <c r="E406" s="505"/>
      <c r="F406" s="417">
        <f>ROUND(IF('11. Type 1 Emp 2020 FTE'!$I$12=1,SUM(I406:M406),0),1)</f>
        <v>0</v>
      </c>
      <c r="G406" s="417">
        <f>ROUND(IF('11. Type 1 Emp 2020 FTE'!$I$12=2,SUM(O406:S406),0),1)</f>
        <v>0</v>
      </c>
      <c r="I406" s="526">
        <f>IF('1. General Input'!$D$33="X",IF('17. FTE Safe Harbor 2 Step 2'!E406&lt;40,'17. FTE Safe Harbor 2 Step 2'!E406/40,1),0)</f>
        <v>0</v>
      </c>
      <c r="J406" s="526">
        <f>IF('1. General Input'!$D$34="X",IF('17. FTE Safe Harbor 2 Step 2'!E406&lt;80,'17. FTE Safe Harbor 2 Step 2'!E406/80,1),0)</f>
        <v>0</v>
      </c>
      <c r="K406" s="526">
        <f>IF('1. General Input'!$D$35="X",IF('17. FTE Safe Harbor 2 Step 2'!E406*24&lt;2080,'17. FTE Safe Harbor 2 Step 2'!E406*24/2080,1),0)</f>
        <v>0</v>
      </c>
      <c r="L406" s="526">
        <f>IF('1. General Input'!$D$36="X",IF('17. FTE Safe Harbor 2 Step 2'!E406*12&lt;2080,'17. FTE Safe Harbor 2 Step 2'!E406*12/2080,1),0)</f>
        <v>0</v>
      </c>
      <c r="M406" s="538">
        <f>IF('1. General Input'!$D$37="X",IF('17. FTE Safe Harbor 2 Step 2'!E406*365/$F$12&lt;2080,E406*365/$F$12/2080,1),0)</f>
        <v>0</v>
      </c>
      <c r="O406" s="526">
        <f t="shared" si="36"/>
        <v>0</v>
      </c>
      <c r="P406" s="526">
        <f t="shared" si="37"/>
        <v>0</v>
      </c>
      <c r="Q406" s="526">
        <f t="shared" si="38"/>
        <v>0</v>
      </c>
      <c r="R406" s="526">
        <f t="shared" si="39"/>
        <v>0</v>
      </c>
      <c r="S406" s="526">
        <f t="shared" si="40"/>
        <v>0</v>
      </c>
    </row>
    <row r="407" spans="1:19" x14ac:dyDescent="0.25">
      <c r="A407" s="297">
        <f t="shared" si="41"/>
        <v>393</v>
      </c>
      <c r="B407" s="501"/>
      <c r="C407" s="515"/>
      <c r="D407" s="297"/>
      <c r="E407" s="505"/>
      <c r="F407" s="417">
        <f>ROUND(IF('11. Type 1 Emp 2020 FTE'!$I$12=1,SUM(I407:M407),0),1)</f>
        <v>0</v>
      </c>
      <c r="G407" s="417">
        <f>ROUND(IF('11. Type 1 Emp 2020 FTE'!$I$12=2,SUM(O407:S407),0),1)</f>
        <v>0</v>
      </c>
      <c r="I407" s="526">
        <f>IF('1. General Input'!$D$33="X",IF('17. FTE Safe Harbor 2 Step 2'!E407&lt;40,'17. FTE Safe Harbor 2 Step 2'!E407/40,1),0)</f>
        <v>0</v>
      </c>
      <c r="J407" s="526">
        <f>IF('1. General Input'!$D$34="X",IF('17. FTE Safe Harbor 2 Step 2'!E407&lt;80,'17. FTE Safe Harbor 2 Step 2'!E407/80,1),0)</f>
        <v>0</v>
      </c>
      <c r="K407" s="526">
        <f>IF('1. General Input'!$D$35="X",IF('17. FTE Safe Harbor 2 Step 2'!E407*24&lt;2080,'17. FTE Safe Harbor 2 Step 2'!E407*24/2080,1),0)</f>
        <v>0</v>
      </c>
      <c r="L407" s="526">
        <f>IF('1. General Input'!$D$36="X",IF('17. FTE Safe Harbor 2 Step 2'!E407*12&lt;2080,'17. FTE Safe Harbor 2 Step 2'!E407*12/2080,1),0)</f>
        <v>0</v>
      </c>
      <c r="M407" s="538">
        <f>IF('1. General Input'!$D$37="X",IF('17. FTE Safe Harbor 2 Step 2'!E407*365/$F$12&lt;2080,E407*365/$F$12/2080,1),0)</f>
        <v>0</v>
      </c>
      <c r="O407" s="526">
        <f t="shared" si="36"/>
        <v>0</v>
      </c>
      <c r="P407" s="526">
        <f t="shared" si="37"/>
        <v>0</v>
      </c>
      <c r="Q407" s="526">
        <f t="shared" si="38"/>
        <v>0</v>
      </c>
      <c r="R407" s="526">
        <f t="shared" si="39"/>
        <v>0</v>
      </c>
      <c r="S407" s="526">
        <f t="shared" si="40"/>
        <v>0</v>
      </c>
    </row>
    <row r="408" spans="1:19" x14ac:dyDescent="0.25">
      <c r="A408" s="297">
        <f t="shared" si="41"/>
        <v>394</v>
      </c>
      <c r="B408" s="501"/>
      <c r="C408" s="515"/>
      <c r="D408" s="297"/>
      <c r="E408" s="505"/>
      <c r="F408" s="417">
        <f>ROUND(IF('11. Type 1 Emp 2020 FTE'!$I$12=1,SUM(I408:M408),0),1)</f>
        <v>0</v>
      </c>
      <c r="G408" s="417">
        <f>ROUND(IF('11. Type 1 Emp 2020 FTE'!$I$12=2,SUM(O408:S408),0),1)</f>
        <v>0</v>
      </c>
      <c r="I408" s="526">
        <f>IF('1. General Input'!$D$33="X",IF('17. FTE Safe Harbor 2 Step 2'!E408&lt;40,'17. FTE Safe Harbor 2 Step 2'!E408/40,1),0)</f>
        <v>0</v>
      </c>
      <c r="J408" s="526">
        <f>IF('1. General Input'!$D$34="X",IF('17. FTE Safe Harbor 2 Step 2'!E408&lt;80,'17. FTE Safe Harbor 2 Step 2'!E408/80,1),0)</f>
        <v>0</v>
      </c>
      <c r="K408" s="526">
        <f>IF('1. General Input'!$D$35="X",IF('17. FTE Safe Harbor 2 Step 2'!E408*24&lt;2080,'17. FTE Safe Harbor 2 Step 2'!E408*24/2080,1),0)</f>
        <v>0</v>
      </c>
      <c r="L408" s="526">
        <f>IF('1. General Input'!$D$36="X",IF('17. FTE Safe Harbor 2 Step 2'!E408*12&lt;2080,'17. FTE Safe Harbor 2 Step 2'!E408*12/2080,1),0)</f>
        <v>0</v>
      </c>
      <c r="M408" s="538">
        <f>IF('1. General Input'!$D$37="X",IF('17. FTE Safe Harbor 2 Step 2'!E408*365/$F$12&lt;2080,E408*365/$F$12/2080,1),0)</f>
        <v>0</v>
      </c>
      <c r="O408" s="526">
        <f t="shared" si="36"/>
        <v>0</v>
      </c>
      <c r="P408" s="526">
        <f t="shared" si="37"/>
        <v>0</v>
      </c>
      <c r="Q408" s="526">
        <f t="shared" si="38"/>
        <v>0</v>
      </c>
      <c r="R408" s="526">
        <f t="shared" si="39"/>
        <v>0</v>
      </c>
      <c r="S408" s="526">
        <f t="shared" si="40"/>
        <v>0</v>
      </c>
    </row>
    <row r="409" spans="1:19" x14ac:dyDescent="0.25">
      <c r="A409" s="297">
        <f t="shared" si="41"/>
        <v>395</v>
      </c>
      <c r="B409" s="501"/>
      <c r="C409" s="515"/>
      <c r="D409" s="297"/>
      <c r="E409" s="505"/>
      <c r="F409" s="417">
        <f>ROUND(IF('11. Type 1 Emp 2020 FTE'!$I$12=1,SUM(I409:M409),0),1)</f>
        <v>0</v>
      </c>
      <c r="G409" s="417">
        <f>ROUND(IF('11. Type 1 Emp 2020 FTE'!$I$12=2,SUM(O409:S409),0),1)</f>
        <v>0</v>
      </c>
      <c r="I409" s="526">
        <f>IF('1. General Input'!$D$33="X",IF('17. FTE Safe Harbor 2 Step 2'!E409&lt;40,'17. FTE Safe Harbor 2 Step 2'!E409/40,1),0)</f>
        <v>0</v>
      </c>
      <c r="J409" s="526">
        <f>IF('1. General Input'!$D$34="X",IF('17. FTE Safe Harbor 2 Step 2'!E409&lt;80,'17. FTE Safe Harbor 2 Step 2'!E409/80,1),0)</f>
        <v>0</v>
      </c>
      <c r="K409" s="526">
        <f>IF('1. General Input'!$D$35="X",IF('17. FTE Safe Harbor 2 Step 2'!E409*24&lt;2080,'17. FTE Safe Harbor 2 Step 2'!E409*24/2080,1),0)</f>
        <v>0</v>
      </c>
      <c r="L409" s="526">
        <f>IF('1. General Input'!$D$36="X",IF('17. FTE Safe Harbor 2 Step 2'!E409*12&lt;2080,'17. FTE Safe Harbor 2 Step 2'!E409*12/2080,1),0)</f>
        <v>0</v>
      </c>
      <c r="M409" s="538">
        <f>IF('1. General Input'!$D$37="X",IF('17. FTE Safe Harbor 2 Step 2'!E409*365/$F$12&lt;2080,E409*365/$F$12/2080,1),0)</f>
        <v>0</v>
      </c>
      <c r="O409" s="526">
        <f t="shared" si="36"/>
        <v>0</v>
      </c>
      <c r="P409" s="526">
        <f t="shared" si="37"/>
        <v>0</v>
      </c>
      <c r="Q409" s="526">
        <f t="shared" si="38"/>
        <v>0</v>
      </c>
      <c r="R409" s="526">
        <f t="shared" si="39"/>
        <v>0</v>
      </c>
      <c r="S409" s="526">
        <f t="shared" si="40"/>
        <v>0</v>
      </c>
    </row>
    <row r="410" spans="1:19" x14ac:dyDescent="0.25">
      <c r="A410" s="297">
        <f t="shared" si="41"/>
        <v>396</v>
      </c>
      <c r="B410" s="501"/>
      <c r="C410" s="515"/>
      <c r="D410" s="297"/>
      <c r="E410" s="505"/>
      <c r="F410" s="417">
        <f>ROUND(IF('11. Type 1 Emp 2020 FTE'!$I$12=1,SUM(I410:M410),0),1)</f>
        <v>0</v>
      </c>
      <c r="G410" s="417">
        <f>ROUND(IF('11. Type 1 Emp 2020 FTE'!$I$12=2,SUM(O410:S410),0),1)</f>
        <v>0</v>
      </c>
      <c r="I410" s="526">
        <f>IF('1. General Input'!$D$33="X",IF('17. FTE Safe Harbor 2 Step 2'!E410&lt;40,'17. FTE Safe Harbor 2 Step 2'!E410/40,1),0)</f>
        <v>0</v>
      </c>
      <c r="J410" s="526">
        <f>IF('1. General Input'!$D$34="X",IF('17. FTE Safe Harbor 2 Step 2'!E410&lt;80,'17. FTE Safe Harbor 2 Step 2'!E410/80,1),0)</f>
        <v>0</v>
      </c>
      <c r="K410" s="526">
        <f>IF('1. General Input'!$D$35="X",IF('17. FTE Safe Harbor 2 Step 2'!E410*24&lt;2080,'17. FTE Safe Harbor 2 Step 2'!E410*24/2080,1),0)</f>
        <v>0</v>
      </c>
      <c r="L410" s="526">
        <f>IF('1. General Input'!$D$36="X",IF('17. FTE Safe Harbor 2 Step 2'!E410*12&lt;2080,'17. FTE Safe Harbor 2 Step 2'!E410*12/2080,1),0)</f>
        <v>0</v>
      </c>
      <c r="M410" s="538">
        <f>IF('1. General Input'!$D$37="X",IF('17. FTE Safe Harbor 2 Step 2'!E410*365/$F$12&lt;2080,E410*365/$F$12/2080,1),0)</f>
        <v>0</v>
      </c>
      <c r="O410" s="526">
        <f t="shared" si="36"/>
        <v>0</v>
      </c>
      <c r="P410" s="526">
        <f t="shared" si="37"/>
        <v>0</v>
      </c>
      <c r="Q410" s="526">
        <f t="shared" si="38"/>
        <v>0</v>
      </c>
      <c r="R410" s="526">
        <f t="shared" si="39"/>
        <v>0</v>
      </c>
      <c r="S410" s="526">
        <f t="shared" si="40"/>
        <v>0</v>
      </c>
    </row>
    <row r="411" spans="1:19" x14ac:dyDescent="0.25">
      <c r="A411" s="297">
        <f t="shared" si="41"/>
        <v>397</v>
      </c>
      <c r="B411" s="501"/>
      <c r="C411" s="515"/>
      <c r="D411" s="297"/>
      <c r="E411" s="505"/>
      <c r="F411" s="417">
        <f>ROUND(IF('11. Type 1 Emp 2020 FTE'!$I$12=1,SUM(I411:M411),0),1)</f>
        <v>0</v>
      </c>
      <c r="G411" s="417">
        <f>ROUND(IF('11. Type 1 Emp 2020 FTE'!$I$12=2,SUM(O411:S411),0),1)</f>
        <v>0</v>
      </c>
      <c r="I411" s="526">
        <f>IF('1. General Input'!$D$33="X",IF('17. FTE Safe Harbor 2 Step 2'!E411&lt;40,'17. FTE Safe Harbor 2 Step 2'!E411/40,1),0)</f>
        <v>0</v>
      </c>
      <c r="J411" s="526">
        <f>IF('1. General Input'!$D$34="X",IF('17. FTE Safe Harbor 2 Step 2'!E411&lt;80,'17. FTE Safe Harbor 2 Step 2'!E411/80,1),0)</f>
        <v>0</v>
      </c>
      <c r="K411" s="526">
        <f>IF('1. General Input'!$D$35="X",IF('17. FTE Safe Harbor 2 Step 2'!E411*24&lt;2080,'17. FTE Safe Harbor 2 Step 2'!E411*24/2080,1),0)</f>
        <v>0</v>
      </c>
      <c r="L411" s="526">
        <f>IF('1. General Input'!$D$36="X",IF('17. FTE Safe Harbor 2 Step 2'!E411*12&lt;2080,'17. FTE Safe Harbor 2 Step 2'!E411*12/2080,1),0)</f>
        <v>0</v>
      </c>
      <c r="M411" s="538">
        <f>IF('1. General Input'!$D$37="X",IF('17. FTE Safe Harbor 2 Step 2'!E411*365/$F$12&lt;2080,E411*365/$F$12/2080,1),0)</f>
        <v>0</v>
      </c>
      <c r="O411" s="526">
        <f t="shared" si="36"/>
        <v>0</v>
      </c>
      <c r="P411" s="526">
        <f t="shared" si="37"/>
        <v>0</v>
      </c>
      <c r="Q411" s="526">
        <f t="shared" si="38"/>
        <v>0</v>
      </c>
      <c r="R411" s="526">
        <f t="shared" si="39"/>
        <v>0</v>
      </c>
      <c r="S411" s="526">
        <f t="shared" si="40"/>
        <v>0</v>
      </c>
    </row>
    <row r="412" spans="1:19" x14ac:dyDescent="0.25">
      <c r="A412" s="297">
        <f t="shared" si="41"/>
        <v>398</v>
      </c>
      <c r="B412" s="501"/>
      <c r="C412" s="515"/>
      <c r="D412" s="297"/>
      <c r="E412" s="505"/>
      <c r="F412" s="417">
        <f>ROUND(IF('11. Type 1 Emp 2020 FTE'!$I$12=1,SUM(I412:M412),0),1)</f>
        <v>0</v>
      </c>
      <c r="G412" s="417">
        <f>ROUND(IF('11. Type 1 Emp 2020 FTE'!$I$12=2,SUM(O412:S412),0),1)</f>
        <v>0</v>
      </c>
      <c r="I412" s="526">
        <f>IF('1. General Input'!$D$33="X",IF('17. FTE Safe Harbor 2 Step 2'!E412&lt;40,'17. FTE Safe Harbor 2 Step 2'!E412/40,1),0)</f>
        <v>0</v>
      </c>
      <c r="J412" s="526">
        <f>IF('1. General Input'!$D$34="X",IF('17. FTE Safe Harbor 2 Step 2'!E412&lt;80,'17. FTE Safe Harbor 2 Step 2'!E412/80,1),0)</f>
        <v>0</v>
      </c>
      <c r="K412" s="526">
        <f>IF('1. General Input'!$D$35="X",IF('17. FTE Safe Harbor 2 Step 2'!E412*24&lt;2080,'17. FTE Safe Harbor 2 Step 2'!E412*24/2080,1),0)</f>
        <v>0</v>
      </c>
      <c r="L412" s="526">
        <f>IF('1. General Input'!$D$36="X",IF('17. FTE Safe Harbor 2 Step 2'!E412*12&lt;2080,'17. FTE Safe Harbor 2 Step 2'!E412*12/2080,1),0)</f>
        <v>0</v>
      </c>
      <c r="M412" s="538">
        <f>IF('1. General Input'!$D$37="X",IF('17. FTE Safe Harbor 2 Step 2'!E412*365/$F$12&lt;2080,E412*365/$F$12/2080,1),0)</f>
        <v>0</v>
      </c>
      <c r="O412" s="526">
        <f t="shared" si="36"/>
        <v>0</v>
      </c>
      <c r="P412" s="526">
        <f t="shared" si="37"/>
        <v>0</v>
      </c>
      <c r="Q412" s="526">
        <f t="shared" si="38"/>
        <v>0</v>
      </c>
      <c r="R412" s="526">
        <f t="shared" si="39"/>
        <v>0</v>
      </c>
      <c r="S412" s="526">
        <f t="shared" si="40"/>
        <v>0</v>
      </c>
    </row>
    <row r="413" spans="1:19" x14ac:dyDescent="0.25">
      <c r="A413" s="297">
        <f t="shared" si="41"/>
        <v>399</v>
      </c>
      <c r="B413" s="501"/>
      <c r="C413" s="515"/>
      <c r="D413" s="297"/>
      <c r="E413" s="505"/>
      <c r="F413" s="417">
        <f>ROUND(IF('11. Type 1 Emp 2020 FTE'!$I$12=1,SUM(I413:M413),0),1)</f>
        <v>0</v>
      </c>
      <c r="G413" s="417">
        <f>ROUND(IF('11. Type 1 Emp 2020 FTE'!$I$12=2,SUM(O413:S413),0),1)</f>
        <v>0</v>
      </c>
      <c r="I413" s="526">
        <f>IF('1. General Input'!$D$33="X",IF('17. FTE Safe Harbor 2 Step 2'!E413&lt;40,'17. FTE Safe Harbor 2 Step 2'!E413/40,1),0)</f>
        <v>0</v>
      </c>
      <c r="J413" s="526">
        <f>IF('1. General Input'!$D$34="X",IF('17. FTE Safe Harbor 2 Step 2'!E413&lt;80,'17. FTE Safe Harbor 2 Step 2'!E413/80,1),0)</f>
        <v>0</v>
      </c>
      <c r="K413" s="526">
        <f>IF('1. General Input'!$D$35="X",IF('17. FTE Safe Harbor 2 Step 2'!E413*24&lt;2080,'17. FTE Safe Harbor 2 Step 2'!E413*24/2080,1),0)</f>
        <v>0</v>
      </c>
      <c r="L413" s="526">
        <f>IF('1. General Input'!$D$36="X",IF('17. FTE Safe Harbor 2 Step 2'!E413*12&lt;2080,'17. FTE Safe Harbor 2 Step 2'!E413*12/2080,1),0)</f>
        <v>0</v>
      </c>
      <c r="M413" s="538">
        <f>IF('1. General Input'!$D$37="X",IF('17. FTE Safe Harbor 2 Step 2'!E413*365/$F$12&lt;2080,E413*365/$F$12/2080,1),0)</f>
        <v>0</v>
      </c>
      <c r="O413" s="526">
        <f t="shared" si="36"/>
        <v>0</v>
      </c>
      <c r="P413" s="526">
        <f t="shared" si="37"/>
        <v>0</v>
      </c>
      <c r="Q413" s="526">
        <f t="shared" si="38"/>
        <v>0</v>
      </c>
      <c r="R413" s="526">
        <f t="shared" si="39"/>
        <v>0</v>
      </c>
      <c r="S413" s="526">
        <f t="shared" si="40"/>
        <v>0</v>
      </c>
    </row>
    <row r="414" spans="1:19" x14ac:dyDescent="0.25">
      <c r="A414" s="297">
        <f t="shared" si="41"/>
        <v>400</v>
      </c>
      <c r="B414" s="501"/>
      <c r="C414" s="515"/>
      <c r="D414" s="297"/>
      <c r="E414" s="505"/>
      <c r="F414" s="417">
        <f>ROUND(IF('11. Type 1 Emp 2020 FTE'!$I$12=1,SUM(I414:M414),0),1)</f>
        <v>0</v>
      </c>
      <c r="G414" s="417">
        <f>ROUND(IF('11. Type 1 Emp 2020 FTE'!$I$12=2,SUM(O414:S414),0),1)</f>
        <v>0</v>
      </c>
      <c r="I414" s="526">
        <f>IF('1. General Input'!$D$33="X",IF('17. FTE Safe Harbor 2 Step 2'!E414&lt;40,'17. FTE Safe Harbor 2 Step 2'!E414/40,1),0)</f>
        <v>0</v>
      </c>
      <c r="J414" s="526">
        <f>IF('1. General Input'!$D$34="X",IF('17. FTE Safe Harbor 2 Step 2'!E414&lt;80,'17. FTE Safe Harbor 2 Step 2'!E414/80,1),0)</f>
        <v>0</v>
      </c>
      <c r="K414" s="526">
        <f>IF('1. General Input'!$D$35="X",IF('17. FTE Safe Harbor 2 Step 2'!E414*24&lt;2080,'17. FTE Safe Harbor 2 Step 2'!E414*24/2080,1),0)</f>
        <v>0</v>
      </c>
      <c r="L414" s="526">
        <f>IF('1. General Input'!$D$36="X",IF('17. FTE Safe Harbor 2 Step 2'!E414*12&lt;2080,'17. FTE Safe Harbor 2 Step 2'!E414*12/2080,1),0)</f>
        <v>0</v>
      </c>
      <c r="M414" s="538">
        <f>IF('1. General Input'!$D$37="X",IF('17. FTE Safe Harbor 2 Step 2'!E414*365/$F$12&lt;2080,E414*365/$F$12/2080,1),0)</f>
        <v>0</v>
      </c>
      <c r="O414" s="526">
        <f t="shared" si="36"/>
        <v>0</v>
      </c>
      <c r="P414" s="526">
        <f t="shared" si="37"/>
        <v>0</v>
      </c>
      <c r="Q414" s="526">
        <f t="shared" si="38"/>
        <v>0</v>
      </c>
      <c r="R414" s="526">
        <f t="shared" si="39"/>
        <v>0</v>
      </c>
      <c r="S414" s="526">
        <f t="shared" si="40"/>
        <v>0</v>
      </c>
    </row>
    <row r="415" spans="1:19" x14ac:dyDescent="0.25">
      <c r="A415" s="297">
        <f t="shared" si="41"/>
        <v>401</v>
      </c>
      <c r="B415" s="501"/>
      <c r="C415" s="515"/>
      <c r="D415" s="297"/>
      <c r="E415" s="505"/>
      <c r="F415" s="417">
        <f>ROUND(IF('11. Type 1 Emp 2020 FTE'!$I$12=1,SUM(I415:M415),0),1)</f>
        <v>0</v>
      </c>
      <c r="G415" s="417">
        <f>ROUND(IF('11. Type 1 Emp 2020 FTE'!$I$12=2,SUM(O415:S415),0),1)</f>
        <v>0</v>
      </c>
      <c r="I415" s="526">
        <f>IF('1. General Input'!$D$33="X",IF('17. FTE Safe Harbor 2 Step 2'!E415&lt;40,'17. FTE Safe Harbor 2 Step 2'!E415/40,1),0)</f>
        <v>0</v>
      </c>
      <c r="J415" s="526">
        <f>IF('1. General Input'!$D$34="X",IF('17. FTE Safe Harbor 2 Step 2'!E415&lt;80,'17. FTE Safe Harbor 2 Step 2'!E415/80,1),0)</f>
        <v>0</v>
      </c>
      <c r="K415" s="526">
        <f>IF('1. General Input'!$D$35="X",IF('17. FTE Safe Harbor 2 Step 2'!E415*24&lt;2080,'17. FTE Safe Harbor 2 Step 2'!E415*24/2080,1),0)</f>
        <v>0</v>
      </c>
      <c r="L415" s="526">
        <f>IF('1. General Input'!$D$36="X",IF('17. FTE Safe Harbor 2 Step 2'!E415*12&lt;2080,'17. FTE Safe Harbor 2 Step 2'!E415*12/2080,1),0)</f>
        <v>0</v>
      </c>
      <c r="M415" s="538">
        <f>IF('1. General Input'!$D$37="X",IF('17. FTE Safe Harbor 2 Step 2'!E415*365/$F$12&lt;2080,E415*365/$F$12/2080,1),0)</f>
        <v>0</v>
      </c>
      <c r="O415" s="526">
        <f t="shared" si="36"/>
        <v>0</v>
      </c>
      <c r="P415" s="526">
        <f t="shared" si="37"/>
        <v>0</v>
      </c>
      <c r="Q415" s="526">
        <f t="shared" si="38"/>
        <v>0</v>
      </c>
      <c r="R415" s="526">
        <f t="shared" si="39"/>
        <v>0</v>
      </c>
      <c r="S415" s="526">
        <f t="shared" si="40"/>
        <v>0</v>
      </c>
    </row>
    <row r="416" spans="1:19" x14ac:dyDescent="0.25">
      <c r="A416" s="297">
        <f t="shared" si="41"/>
        <v>402</v>
      </c>
      <c r="B416" s="501"/>
      <c r="C416" s="515"/>
      <c r="D416" s="297"/>
      <c r="E416" s="505"/>
      <c r="F416" s="417">
        <f>ROUND(IF('11. Type 1 Emp 2020 FTE'!$I$12=1,SUM(I416:M416),0),1)</f>
        <v>0</v>
      </c>
      <c r="G416" s="417">
        <f>ROUND(IF('11. Type 1 Emp 2020 FTE'!$I$12=2,SUM(O416:S416),0),1)</f>
        <v>0</v>
      </c>
      <c r="I416" s="526">
        <f>IF('1. General Input'!$D$33="X",IF('17. FTE Safe Harbor 2 Step 2'!E416&lt;40,'17. FTE Safe Harbor 2 Step 2'!E416/40,1),0)</f>
        <v>0</v>
      </c>
      <c r="J416" s="526">
        <f>IF('1. General Input'!$D$34="X",IF('17. FTE Safe Harbor 2 Step 2'!E416&lt;80,'17. FTE Safe Harbor 2 Step 2'!E416/80,1),0)</f>
        <v>0</v>
      </c>
      <c r="K416" s="526">
        <f>IF('1. General Input'!$D$35="X",IF('17. FTE Safe Harbor 2 Step 2'!E416*24&lt;2080,'17. FTE Safe Harbor 2 Step 2'!E416*24/2080,1),0)</f>
        <v>0</v>
      </c>
      <c r="L416" s="526">
        <f>IF('1. General Input'!$D$36="X",IF('17. FTE Safe Harbor 2 Step 2'!E416*12&lt;2080,'17. FTE Safe Harbor 2 Step 2'!E416*12/2080,1),0)</f>
        <v>0</v>
      </c>
      <c r="M416" s="538">
        <f>IF('1. General Input'!$D$37="X",IF('17. FTE Safe Harbor 2 Step 2'!E416*365/$F$12&lt;2080,E416*365/$F$12/2080,1),0)</f>
        <v>0</v>
      </c>
      <c r="O416" s="526">
        <f t="shared" si="36"/>
        <v>0</v>
      </c>
      <c r="P416" s="526">
        <f t="shared" si="37"/>
        <v>0</v>
      </c>
      <c r="Q416" s="526">
        <f t="shared" si="38"/>
        <v>0</v>
      </c>
      <c r="R416" s="526">
        <f t="shared" si="39"/>
        <v>0</v>
      </c>
      <c r="S416" s="526">
        <f t="shared" si="40"/>
        <v>0</v>
      </c>
    </row>
    <row r="417" spans="1:19" x14ac:dyDescent="0.25">
      <c r="A417" s="297">
        <f t="shared" si="41"/>
        <v>403</v>
      </c>
      <c r="B417" s="501"/>
      <c r="C417" s="515"/>
      <c r="D417" s="297"/>
      <c r="E417" s="505"/>
      <c r="F417" s="417">
        <f>ROUND(IF('11. Type 1 Emp 2020 FTE'!$I$12=1,SUM(I417:M417),0),1)</f>
        <v>0</v>
      </c>
      <c r="G417" s="417">
        <f>ROUND(IF('11. Type 1 Emp 2020 FTE'!$I$12=2,SUM(O417:S417),0),1)</f>
        <v>0</v>
      </c>
      <c r="I417" s="526">
        <f>IF('1. General Input'!$D$33="X",IF('17. FTE Safe Harbor 2 Step 2'!E417&lt;40,'17. FTE Safe Harbor 2 Step 2'!E417/40,1),0)</f>
        <v>0</v>
      </c>
      <c r="J417" s="526">
        <f>IF('1. General Input'!$D$34="X",IF('17. FTE Safe Harbor 2 Step 2'!E417&lt;80,'17. FTE Safe Harbor 2 Step 2'!E417/80,1),0)</f>
        <v>0</v>
      </c>
      <c r="K417" s="526">
        <f>IF('1. General Input'!$D$35="X",IF('17. FTE Safe Harbor 2 Step 2'!E417*24&lt;2080,'17. FTE Safe Harbor 2 Step 2'!E417*24/2080,1),0)</f>
        <v>0</v>
      </c>
      <c r="L417" s="526">
        <f>IF('1. General Input'!$D$36="X",IF('17. FTE Safe Harbor 2 Step 2'!E417*12&lt;2080,'17. FTE Safe Harbor 2 Step 2'!E417*12/2080,1),0)</f>
        <v>0</v>
      </c>
      <c r="M417" s="538">
        <f>IF('1. General Input'!$D$37="X",IF('17. FTE Safe Harbor 2 Step 2'!E417*365/$F$12&lt;2080,E417*365/$F$12/2080,1),0)</f>
        <v>0</v>
      </c>
      <c r="O417" s="526">
        <f t="shared" si="36"/>
        <v>0</v>
      </c>
      <c r="P417" s="526">
        <f t="shared" si="37"/>
        <v>0</v>
      </c>
      <c r="Q417" s="526">
        <f t="shared" si="38"/>
        <v>0</v>
      </c>
      <c r="R417" s="526">
        <f t="shared" si="39"/>
        <v>0</v>
      </c>
      <c r="S417" s="526">
        <f t="shared" si="40"/>
        <v>0</v>
      </c>
    </row>
    <row r="418" spans="1:19" x14ac:dyDescent="0.25">
      <c r="A418" s="297">
        <f t="shared" si="41"/>
        <v>404</v>
      </c>
      <c r="B418" s="501"/>
      <c r="C418" s="515"/>
      <c r="D418" s="297"/>
      <c r="E418" s="505"/>
      <c r="F418" s="417">
        <f>ROUND(IF('11. Type 1 Emp 2020 FTE'!$I$12=1,SUM(I418:M418),0),1)</f>
        <v>0</v>
      </c>
      <c r="G418" s="417">
        <f>ROUND(IF('11. Type 1 Emp 2020 FTE'!$I$12=2,SUM(O418:S418),0),1)</f>
        <v>0</v>
      </c>
      <c r="I418" s="526">
        <f>IF('1. General Input'!$D$33="X",IF('17. FTE Safe Harbor 2 Step 2'!E418&lt;40,'17. FTE Safe Harbor 2 Step 2'!E418/40,1),0)</f>
        <v>0</v>
      </c>
      <c r="J418" s="526">
        <f>IF('1. General Input'!$D$34="X",IF('17. FTE Safe Harbor 2 Step 2'!E418&lt;80,'17. FTE Safe Harbor 2 Step 2'!E418/80,1),0)</f>
        <v>0</v>
      </c>
      <c r="K418" s="526">
        <f>IF('1. General Input'!$D$35="X",IF('17. FTE Safe Harbor 2 Step 2'!E418*24&lt;2080,'17. FTE Safe Harbor 2 Step 2'!E418*24/2080,1),0)</f>
        <v>0</v>
      </c>
      <c r="L418" s="526">
        <f>IF('1. General Input'!$D$36="X",IF('17. FTE Safe Harbor 2 Step 2'!E418*12&lt;2080,'17. FTE Safe Harbor 2 Step 2'!E418*12/2080,1),0)</f>
        <v>0</v>
      </c>
      <c r="M418" s="538">
        <f>IF('1. General Input'!$D$37="X",IF('17. FTE Safe Harbor 2 Step 2'!E418*365/$F$12&lt;2080,E418*365/$F$12/2080,1),0)</f>
        <v>0</v>
      </c>
      <c r="O418" s="526">
        <f t="shared" si="36"/>
        <v>0</v>
      </c>
      <c r="P418" s="526">
        <f t="shared" si="37"/>
        <v>0</v>
      </c>
      <c r="Q418" s="526">
        <f t="shared" si="38"/>
        <v>0</v>
      </c>
      <c r="R418" s="526">
        <f t="shared" si="39"/>
        <v>0</v>
      </c>
      <c r="S418" s="526">
        <f t="shared" si="40"/>
        <v>0</v>
      </c>
    </row>
    <row r="419" spans="1:19" x14ac:dyDescent="0.25">
      <c r="A419" s="297">
        <f t="shared" si="41"/>
        <v>405</v>
      </c>
      <c r="B419" s="501"/>
      <c r="C419" s="515"/>
      <c r="D419" s="297"/>
      <c r="E419" s="505"/>
      <c r="F419" s="417">
        <f>ROUND(IF('11. Type 1 Emp 2020 FTE'!$I$12=1,SUM(I419:M419),0),1)</f>
        <v>0</v>
      </c>
      <c r="G419" s="417">
        <f>ROUND(IF('11. Type 1 Emp 2020 FTE'!$I$12=2,SUM(O419:S419),0),1)</f>
        <v>0</v>
      </c>
      <c r="I419" s="526">
        <f>IF('1. General Input'!$D$33="X",IF('17. FTE Safe Harbor 2 Step 2'!E419&lt;40,'17. FTE Safe Harbor 2 Step 2'!E419/40,1),0)</f>
        <v>0</v>
      </c>
      <c r="J419" s="526">
        <f>IF('1. General Input'!$D$34="X",IF('17. FTE Safe Harbor 2 Step 2'!E419&lt;80,'17. FTE Safe Harbor 2 Step 2'!E419/80,1),0)</f>
        <v>0</v>
      </c>
      <c r="K419" s="526">
        <f>IF('1. General Input'!$D$35="X",IF('17. FTE Safe Harbor 2 Step 2'!E419*24&lt;2080,'17. FTE Safe Harbor 2 Step 2'!E419*24/2080,1),0)</f>
        <v>0</v>
      </c>
      <c r="L419" s="526">
        <f>IF('1. General Input'!$D$36="X",IF('17. FTE Safe Harbor 2 Step 2'!E419*12&lt;2080,'17. FTE Safe Harbor 2 Step 2'!E419*12/2080,1),0)</f>
        <v>0</v>
      </c>
      <c r="M419" s="538">
        <f>IF('1. General Input'!$D$37="X",IF('17. FTE Safe Harbor 2 Step 2'!E419*365/$F$12&lt;2080,E419*365/$F$12/2080,1),0)</f>
        <v>0</v>
      </c>
      <c r="O419" s="526">
        <f t="shared" si="36"/>
        <v>0</v>
      </c>
      <c r="P419" s="526">
        <f t="shared" si="37"/>
        <v>0</v>
      </c>
      <c r="Q419" s="526">
        <f t="shared" si="38"/>
        <v>0</v>
      </c>
      <c r="R419" s="526">
        <f t="shared" si="39"/>
        <v>0</v>
      </c>
      <c r="S419" s="526">
        <f t="shared" si="40"/>
        <v>0</v>
      </c>
    </row>
    <row r="420" spans="1:19" x14ac:dyDescent="0.25">
      <c r="A420" s="297">
        <f t="shared" si="41"/>
        <v>406</v>
      </c>
      <c r="B420" s="501"/>
      <c r="C420" s="515"/>
      <c r="D420" s="297"/>
      <c r="E420" s="505"/>
      <c r="F420" s="417">
        <f>ROUND(IF('11. Type 1 Emp 2020 FTE'!$I$12=1,SUM(I420:M420),0),1)</f>
        <v>0</v>
      </c>
      <c r="G420" s="417">
        <f>ROUND(IF('11. Type 1 Emp 2020 FTE'!$I$12=2,SUM(O420:S420),0),1)</f>
        <v>0</v>
      </c>
      <c r="I420" s="526">
        <f>IF('1. General Input'!$D$33="X",IF('17. FTE Safe Harbor 2 Step 2'!E420&lt;40,'17. FTE Safe Harbor 2 Step 2'!E420/40,1),0)</f>
        <v>0</v>
      </c>
      <c r="J420" s="526">
        <f>IF('1. General Input'!$D$34="X",IF('17. FTE Safe Harbor 2 Step 2'!E420&lt;80,'17. FTE Safe Harbor 2 Step 2'!E420/80,1),0)</f>
        <v>0</v>
      </c>
      <c r="K420" s="526">
        <f>IF('1. General Input'!$D$35="X",IF('17. FTE Safe Harbor 2 Step 2'!E420*24&lt;2080,'17. FTE Safe Harbor 2 Step 2'!E420*24/2080,1),0)</f>
        <v>0</v>
      </c>
      <c r="L420" s="526">
        <f>IF('1. General Input'!$D$36="X",IF('17. FTE Safe Harbor 2 Step 2'!E420*12&lt;2080,'17. FTE Safe Harbor 2 Step 2'!E420*12/2080,1),0)</f>
        <v>0</v>
      </c>
      <c r="M420" s="538">
        <f>IF('1. General Input'!$D$37="X",IF('17. FTE Safe Harbor 2 Step 2'!E420*365/$F$12&lt;2080,E420*365/$F$12/2080,1),0)</f>
        <v>0</v>
      </c>
      <c r="O420" s="526">
        <f t="shared" si="36"/>
        <v>0</v>
      </c>
      <c r="P420" s="526">
        <f t="shared" si="37"/>
        <v>0</v>
      </c>
      <c r="Q420" s="526">
        <f t="shared" si="38"/>
        <v>0</v>
      </c>
      <c r="R420" s="526">
        <f t="shared" si="39"/>
        <v>0</v>
      </c>
      <c r="S420" s="526">
        <f t="shared" si="40"/>
        <v>0</v>
      </c>
    </row>
    <row r="421" spans="1:19" x14ac:dyDescent="0.25">
      <c r="A421" s="297">
        <f t="shared" si="41"/>
        <v>407</v>
      </c>
      <c r="B421" s="501"/>
      <c r="C421" s="515"/>
      <c r="D421" s="297"/>
      <c r="E421" s="505"/>
      <c r="F421" s="417">
        <f>ROUND(IF('11. Type 1 Emp 2020 FTE'!$I$12=1,SUM(I421:M421),0),1)</f>
        <v>0</v>
      </c>
      <c r="G421" s="417">
        <f>ROUND(IF('11. Type 1 Emp 2020 FTE'!$I$12=2,SUM(O421:S421),0),1)</f>
        <v>0</v>
      </c>
      <c r="I421" s="526">
        <f>IF('1. General Input'!$D$33="X",IF('17. FTE Safe Harbor 2 Step 2'!E421&lt;40,'17. FTE Safe Harbor 2 Step 2'!E421/40,1),0)</f>
        <v>0</v>
      </c>
      <c r="J421" s="526">
        <f>IF('1. General Input'!$D$34="X",IF('17. FTE Safe Harbor 2 Step 2'!E421&lt;80,'17. FTE Safe Harbor 2 Step 2'!E421/80,1),0)</f>
        <v>0</v>
      </c>
      <c r="K421" s="526">
        <f>IF('1. General Input'!$D$35="X",IF('17. FTE Safe Harbor 2 Step 2'!E421*24&lt;2080,'17. FTE Safe Harbor 2 Step 2'!E421*24/2080,1),0)</f>
        <v>0</v>
      </c>
      <c r="L421" s="526">
        <f>IF('1. General Input'!$D$36="X",IF('17. FTE Safe Harbor 2 Step 2'!E421*12&lt;2080,'17. FTE Safe Harbor 2 Step 2'!E421*12/2080,1),0)</f>
        <v>0</v>
      </c>
      <c r="M421" s="538">
        <f>IF('1. General Input'!$D$37="X",IF('17. FTE Safe Harbor 2 Step 2'!E421*365/$F$12&lt;2080,E421*365/$F$12/2080,1),0)</f>
        <v>0</v>
      </c>
      <c r="O421" s="526">
        <f t="shared" si="36"/>
        <v>0</v>
      </c>
      <c r="P421" s="526">
        <f t="shared" si="37"/>
        <v>0</v>
      </c>
      <c r="Q421" s="526">
        <f t="shared" si="38"/>
        <v>0</v>
      </c>
      <c r="R421" s="526">
        <f t="shared" si="39"/>
        <v>0</v>
      </c>
      <c r="S421" s="526">
        <f t="shared" si="40"/>
        <v>0</v>
      </c>
    </row>
    <row r="422" spans="1:19" x14ac:dyDescent="0.25">
      <c r="A422" s="297">
        <f t="shared" si="41"/>
        <v>408</v>
      </c>
      <c r="B422" s="501"/>
      <c r="C422" s="515"/>
      <c r="D422" s="297"/>
      <c r="E422" s="505"/>
      <c r="F422" s="417">
        <f>ROUND(IF('11. Type 1 Emp 2020 FTE'!$I$12=1,SUM(I422:M422),0),1)</f>
        <v>0</v>
      </c>
      <c r="G422" s="417">
        <f>ROUND(IF('11. Type 1 Emp 2020 FTE'!$I$12=2,SUM(O422:S422),0),1)</f>
        <v>0</v>
      </c>
      <c r="I422" s="526">
        <f>IF('1. General Input'!$D$33="X",IF('17. FTE Safe Harbor 2 Step 2'!E422&lt;40,'17. FTE Safe Harbor 2 Step 2'!E422/40,1),0)</f>
        <v>0</v>
      </c>
      <c r="J422" s="526">
        <f>IF('1. General Input'!$D$34="X",IF('17. FTE Safe Harbor 2 Step 2'!E422&lt;80,'17. FTE Safe Harbor 2 Step 2'!E422/80,1),0)</f>
        <v>0</v>
      </c>
      <c r="K422" s="526">
        <f>IF('1. General Input'!$D$35="X",IF('17. FTE Safe Harbor 2 Step 2'!E422*24&lt;2080,'17. FTE Safe Harbor 2 Step 2'!E422*24/2080,1),0)</f>
        <v>0</v>
      </c>
      <c r="L422" s="526">
        <f>IF('1. General Input'!$D$36="X",IF('17. FTE Safe Harbor 2 Step 2'!E422*12&lt;2080,'17. FTE Safe Harbor 2 Step 2'!E422*12/2080,1),0)</f>
        <v>0</v>
      </c>
      <c r="M422" s="538">
        <f>IF('1. General Input'!$D$37="X",IF('17. FTE Safe Harbor 2 Step 2'!E422*365/$F$12&lt;2080,E422*365/$F$12/2080,1),0)</f>
        <v>0</v>
      </c>
      <c r="O422" s="526">
        <f t="shared" si="36"/>
        <v>0</v>
      </c>
      <c r="P422" s="526">
        <f t="shared" si="37"/>
        <v>0</v>
      </c>
      <c r="Q422" s="526">
        <f t="shared" si="38"/>
        <v>0</v>
      </c>
      <c r="R422" s="526">
        <f t="shared" si="39"/>
        <v>0</v>
      </c>
      <c r="S422" s="526">
        <f t="shared" si="40"/>
        <v>0</v>
      </c>
    </row>
    <row r="423" spans="1:19" x14ac:dyDescent="0.25">
      <c r="A423" s="297">
        <f t="shared" si="41"/>
        <v>409</v>
      </c>
      <c r="B423" s="501"/>
      <c r="C423" s="515"/>
      <c r="D423" s="297"/>
      <c r="E423" s="505"/>
      <c r="F423" s="417">
        <f>ROUND(IF('11. Type 1 Emp 2020 FTE'!$I$12=1,SUM(I423:M423),0),1)</f>
        <v>0</v>
      </c>
      <c r="G423" s="417">
        <f>ROUND(IF('11. Type 1 Emp 2020 FTE'!$I$12=2,SUM(O423:S423),0),1)</f>
        <v>0</v>
      </c>
      <c r="I423" s="526">
        <f>IF('1. General Input'!$D$33="X",IF('17. FTE Safe Harbor 2 Step 2'!E423&lt;40,'17. FTE Safe Harbor 2 Step 2'!E423/40,1),0)</f>
        <v>0</v>
      </c>
      <c r="J423" s="526">
        <f>IF('1. General Input'!$D$34="X",IF('17. FTE Safe Harbor 2 Step 2'!E423&lt;80,'17. FTE Safe Harbor 2 Step 2'!E423/80,1),0)</f>
        <v>0</v>
      </c>
      <c r="K423" s="526">
        <f>IF('1. General Input'!$D$35="X",IF('17. FTE Safe Harbor 2 Step 2'!E423*24&lt;2080,'17. FTE Safe Harbor 2 Step 2'!E423*24/2080,1),0)</f>
        <v>0</v>
      </c>
      <c r="L423" s="526">
        <f>IF('1. General Input'!$D$36="X",IF('17. FTE Safe Harbor 2 Step 2'!E423*12&lt;2080,'17. FTE Safe Harbor 2 Step 2'!E423*12/2080,1),0)</f>
        <v>0</v>
      </c>
      <c r="M423" s="538">
        <f>IF('1. General Input'!$D$37="X",IF('17. FTE Safe Harbor 2 Step 2'!E423*365/$F$12&lt;2080,E423*365/$F$12/2080,1),0)</f>
        <v>0</v>
      </c>
      <c r="O423" s="526">
        <f t="shared" si="36"/>
        <v>0</v>
      </c>
      <c r="P423" s="526">
        <f t="shared" si="37"/>
        <v>0</v>
      </c>
      <c r="Q423" s="526">
        <f t="shared" si="38"/>
        <v>0</v>
      </c>
      <c r="R423" s="526">
        <f t="shared" si="39"/>
        <v>0</v>
      </c>
      <c r="S423" s="526">
        <f t="shared" si="40"/>
        <v>0</v>
      </c>
    </row>
    <row r="424" spans="1:19" x14ac:dyDescent="0.25">
      <c r="A424" s="297">
        <f t="shared" si="41"/>
        <v>410</v>
      </c>
      <c r="B424" s="501"/>
      <c r="C424" s="515"/>
      <c r="D424" s="297"/>
      <c r="E424" s="505"/>
      <c r="F424" s="417">
        <f>ROUND(IF('11. Type 1 Emp 2020 FTE'!$I$12=1,SUM(I424:M424),0),1)</f>
        <v>0</v>
      </c>
      <c r="G424" s="417">
        <f>ROUND(IF('11. Type 1 Emp 2020 FTE'!$I$12=2,SUM(O424:S424),0),1)</f>
        <v>0</v>
      </c>
      <c r="I424" s="526">
        <f>IF('1. General Input'!$D$33="X",IF('17. FTE Safe Harbor 2 Step 2'!E424&lt;40,'17. FTE Safe Harbor 2 Step 2'!E424/40,1),0)</f>
        <v>0</v>
      </c>
      <c r="J424" s="526">
        <f>IF('1. General Input'!$D$34="X",IF('17. FTE Safe Harbor 2 Step 2'!E424&lt;80,'17. FTE Safe Harbor 2 Step 2'!E424/80,1),0)</f>
        <v>0</v>
      </c>
      <c r="K424" s="526">
        <f>IF('1. General Input'!$D$35="X",IF('17. FTE Safe Harbor 2 Step 2'!E424*24&lt;2080,'17. FTE Safe Harbor 2 Step 2'!E424*24/2080,1),0)</f>
        <v>0</v>
      </c>
      <c r="L424" s="526">
        <f>IF('1. General Input'!$D$36="X",IF('17. FTE Safe Harbor 2 Step 2'!E424*12&lt;2080,'17. FTE Safe Harbor 2 Step 2'!E424*12/2080,1),0)</f>
        <v>0</v>
      </c>
      <c r="M424" s="538">
        <f>IF('1. General Input'!$D$37="X",IF('17. FTE Safe Harbor 2 Step 2'!E424*365/$F$12&lt;2080,E424*365/$F$12/2080,1),0)</f>
        <v>0</v>
      </c>
      <c r="O424" s="526">
        <f t="shared" si="36"/>
        <v>0</v>
      </c>
      <c r="P424" s="526">
        <f t="shared" si="37"/>
        <v>0</v>
      </c>
      <c r="Q424" s="526">
        <f t="shared" si="38"/>
        <v>0</v>
      </c>
      <c r="R424" s="526">
        <f t="shared" si="39"/>
        <v>0</v>
      </c>
      <c r="S424" s="526">
        <f t="shared" si="40"/>
        <v>0</v>
      </c>
    </row>
    <row r="425" spans="1:19" x14ac:dyDescent="0.25">
      <c r="A425" s="297">
        <f t="shared" si="41"/>
        <v>411</v>
      </c>
      <c r="B425" s="501"/>
      <c r="C425" s="515"/>
      <c r="D425" s="297"/>
      <c r="E425" s="505"/>
      <c r="F425" s="417">
        <f>ROUND(IF('11. Type 1 Emp 2020 FTE'!$I$12=1,SUM(I425:M425),0),1)</f>
        <v>0</v>
      </c>
      <c r="G425" s="417">
        <f>ROUND(IF('11. Type 1 Emp 2020 FTE'!$I$12=2,SUM(O425:S425),0),1)</f>
        <v>0</v>
      </c>
      <c r="I425" s="526">
        <f>IF('1. General Input'!$D$33="X",IF('17. FTE Safe Harbor 2 Step 2'!E425&lt;40,'17. FTE Safe Harbor 2 Step 2'!E425/40,1),0)</f>
        <v>0</v>
      </c>
      <c r="J425" s="526">
        <f>IF('1. General Input'!$D$34="X",IF('17. FTE Safe Harbor 2 Step 2'!E425&lt;80,'17. FTE Safe Harbor 2 Step 2'!E425/80,1),0)</f>
        <v>0</v>
      </c>
      <c r="K425" s="526">
        <f>IF('1. General Input'!$D$35="X",IF('17. FTE Safe Harbor 2 Step 2'!E425*24&lt;2080,'17. FTE Safe Harbor 2 Step 2'!E425*24/2080,1),0)</f>
        <v>0</v>
      </c>
      <c r="L425" s="526">
        <f>IF('1. General Input'!$D$36="X",IF('17. FTE Safe Harbor 2 Step 2'!E425*12&lt;2080,'17. FTE Safe Harbor 2 Step 2'!E425*12/2080,1),0)</f>
        <v>0</v>
      </c>
      <c r="M425" s="538">
        <f>IF('1. General Input'!$D$37="X",IF('17. FTE Safe Harbor 2 Step 2'!E425*365/$F$12&lt;2080,E425*365/$F$12/2080,1),0)</f>
        <v>0</v>
      </c>
      <c r="O425" s="526">
        <f t="shared" si="36"/>
        <v>0</v>
      </c>
      <c r="P425" s="526">
        <f t="shared" si="37"/>
        <v>0</v>
      </c>
      <c r="Q425" s="526">
        <f t="shared" si="38"/>
        <v>0</v>
      </c>
      <c r="R425" s="526">
        <f t="shared" si="39"/>
        <v>0</v>
      </c>
      <c r="S425" s="526">
        <f t="shared" si="40"/>
        <v>0</v>
      </c>
    </row>
    <row r="426" spans="1:19" x14ac:dyDescent="0.25">
      <c r="A426" s="297">
        <f t="shared" si="41"/>
        <v>412</v>
      </c>
      <c r="B426" s="501"/>
      <c r="C426" s="515"/>
      <c r="D426" s="297"/>
      <c r="E426" s="505"/>
      <c r="F426" s="417">
        <f>ROUND(IF('11. Type 1 Emp 2020 FTE'!$I$12=1,SUM(I426:M426),0),1)</f>
        <v>0</v>
      </c>
      <c r="G426" s="417">
        <f>ROUND(IF('11. Type 1 Emp 2020 FTE'!$I$12=2,SUM(O426:S426),0),1)</f>
        <v>0</v>
      </c>
      <c r="I426" s="526">
        <f>IF('1. General Input'!$D$33="X",IF('17. FTE Safe Harbor 2 Step 2'!E426&lt;40,'17. FTE Safe Harbor 2 Step 2'!E426/40,1),0)</f>
        <v>0</v>
      </c>
      <c r="J426" s="526">
        <f>IF('1. General Input'!$D$34="X",IF('17. FTE Safe Harbor 2 Step 2'!E426&lt;80,'17. FTE Safe Harbor 2 Step 2'!E426/80,1),0)</f>
        <v>0</v>
      </c>
      <c r="K426" s="526">
        <f>IF('1. General Input'!$D$35="X",IF('17. FTE Safe Harbor 2 Step 2'!E426*24&lt;2080,'17. FTE Safe Harbor 2 Step 2'!E426*24/2080,1),0)</f>
        <v>0</v>
      </c>
      <c r="L426" s="526">
        <f>IF('1. General Input'!$D$36="X",IF('17. FTE Safe Harbor 2 Step 2'!E426*12&lt;2080,'17. FTE Safe Harbor 2 Step 2'!E426*12/2080,1),0)</f>
        <v>0</v>
      </c>
      <c r="M426" s="538">
        <f>IF('1. General Input'!$D$37="X",IF('17. FTE Safe Harbor 2 Step 2'!E426*365/$F$12&lt;2080,E426*365/$F$12/2080,1),0)</f>
        <v>0</v>
      </c>
      <c r="O426" s="526">
        <f t="shared" si="36"/>
        <v>0</v>
      </c>
      <c r="P426" s="526">
        <f t="shared" si="37"/>
        <v>0</v>
      </c>
      <c r="Q426" s="526">
        <f t="shared" si="38"/>
        <v>0</v>
      </c>
      <c r="R426" s="526">
        <f t="shared" si="39"/>
        <v>0</v>
      </c>
      <c r="S426" s="526">
        <f t="shared" si="40"/>
        <v>0</v>
      </c>
    </row>
    <row r="427" spans="1:19" x14ac:dyDescent="0.25">
      <c r="A427" s="297">
        <f t="shared" si="41"/>
        <v>413</v>
      </c>
      <c r="B427" s="501"/>
      <c r="C427" s="515"/>
      <c r="D427" s="297"/>
      <c r="E427" s="505"/>
      <c r="F427" s="417">
        <f>ROUND(IF('11. Type 1 Emp 2020 FTE'!$I$12=1,SUM(I427:M427),0),1)</f>
        <v>0</v>
      </c>
      <c r="G427" s="417">
        <f>ROUND(IF('11. Type 1 Emp 2020 FTE'!$I$12=2,SUM(O427:S427),0),1)</f>
        <v>0</v>
      </c>
      <c r="I427" s="526">
        <f>IF('1. General Input'!$D$33="X",IF('17. FTE Safe Harbor 2 Step 2'!E427&lt;40,'17. FTE Safe Harbor 2 Step 2'!E427/40,1),0)</f>
        <v>0</v>
      </c>
      <c r="J427" s="526">
        <f>IF('1. General Input'!$D$34="X",IF('17. FTE Safe Harbor 2 Step 2'!E427&lt;80,'17. FTE Safe Harbor 2 Step 2'!E427/80,1),0)</f>
        <v>0</v>
      </c>
      <c r="K427" s="526">
        <f>IF('1. General Input'!$D$35="X",IF('17. FTE Safe Harbor 2 Step 2'!E427*24&lt;2080,'17. FTE Safe Harbor 2 Step 2'!E427*24/2080,1),0)</f>
        <v>0</v>
      </c>
      <c r="L427" s="526">
        <f>IF('1. General Input'!$D$36="X",IF('17. FTE Safe Harbor 2 Step 2'!E427*12&lt;2080,'17. FTE Safe Harbor 2 Step 2'!E427*12/2080,1),0)</f>
        <v>0</v>
      </c>
      <c r="M427" s="538">
        <f>IF('1. General Input'!$D$37="X",IF('17. FTE Safe Harbor 2 Step 2'!E427*365/$F$12&lt;2080,E427*365/$F$12/2080,1),0)</f>
        <v>0</v>
      </c>
      <c r="O427" s="526">
        <f t="shared" si="36"/>
        <v>0</v>
      </c>
      <c r="P427" s="526">
        <f t="shared" si="37"/>
        <v>0</v>
      </c>
      <c r="Q427" s="526">
        <f t="shared" si="38"/>
        <v>0</v>
      </c>
      <c r="R427" s="526">
        <f t="shared" si="39"/>
        <v>0</v>
      </c>
      <c r="S427" s="526">
        <f t="shared" si="40"/>
        <v>0</v>
      </c>
    </row>
    <row r="428" spans="1:19" x14ac:dyDescent="0.25">
      <c r="A428" s="297">
        <f t="shared" si="41"/>
        <v>414</v>
      </c>
      <c r="B428" s="501"/>
      <c r="C428" s="515"/>
      <c r="D428" s="297"/>
      <c r="E428" s="505"/>
      <c r="F428" s="417">
        <f>ROUND(IF('11. Type 1 Emp 2020 FTE'!$I$12=1,SUM(I428:M428),0),1)</f>
        <v>0</v>
      </c>
      <c r="G428" s="417">
        <f>ROUND(IF('11. Type 1 Emp 2020 FTE'!$I$12=2,SUM(O428:S428),0),1)</f>
        <v>0</v>
      </c>
      <c r="I428" s="526">
        <f>IF('1. General Input'!$D$33="X",IF('17. FTE Safe Harbor 2 Step 2'!E428&lt;40,'17. FTE Safe Harbor 2 Step 2'!E428/40,1),0)</f>
        <v>0</v>
      </c>
      <c r="J428" s="526">
        <f>IF('1. General Input'!$D$34="X",IF('17. FTE Safe Harbor 2 Step 2'!E428&lt;80,'17. FTE Safe Harbor 2 Step 2'!E428/80,1),0)</f>
        <v>0</v>
      </c>
      <c r="K428" s="526">
        <f>IF('1. General Input'!$D$35="X",IF('17. FTE Safe Harbor 2 Step 2'!E428*24&lt;2080,'17. FTE Safe Harbor 2 Step 2'!E428*24/2080,1),0)</f>
        <v>0</v>
      </c>
      <c r="L428" s="526">
        <f>IF('1. General Input'!$D$36="X",IF('17. FTE Safe Harbor 2 Step 2'!E428*12&lt;2080,'17. FTE Safe Harbor 2 Step 2'!E428*12/2080,1),0)</f>
        <v>0</v>
      </c>
      <c r="M428" s="538">
        <f>IF('1. General Input'!$D$37="X",IF('17. FTE Safe Harbor 2 Step 2'!E428*365/$F$12&lt;2080,E428*365/$F$12/2080,1),0)</f>
        <v>0</v>
      </c>
      <c r="O428" s="526">
        <f t="shared" si="36"/>
        <v>0</v>
      </c>
      <c r="P428" s="526">
        <f t="shared" si="37"/>
        <v>0</v>
      </c>
      <c r="Q428" s="526">
        <f t="shared" si="38"/>
        <v>0</v>
      </c>
      <c r="R428" s="526">
        <f t="shared" si="39"/>
        <v>0</v>
      </c>
      <c r="S428" s="526">
        <f t="shared" si="40"/>
        <v>0</v>
      </c>
    </row>
    <row r="429" spans="1:19" x14ac:dyDescent="0.25">
      <c r="A429" s="297">
        <f t="shared" si="41"/>
        <v>415</v>
      </c>
      <c r="B429" s="501"/>
      <c r="C429" s="515"/>
      <c r="D429" s="297"/>
      <c r="E429" s="505"/>
      <c r="F429" s="417">
        <f>ROUND(IF('11. Type 1 Emp 2020 FTE'!$I$12=1,SUM(I429:M429),0),1)</f>
        <v>0</v>
      </c>
      <c r="G429" s="417">
        <f>ROUND(IF('11. Type 1 Emp 2020 FTE'!$I$12=2,SUM(O429:S429),0),1)</f>
        <v>0</v>
      </c>
      <c r="I429" s="526">
        <f>IF('1. General Input'!$D$33="X",IF('17. FTE Safe Harbor 2 Step 2'!E429&lt;40,'17. FTE Safe Harbor 2 Step 2'!E429/40,1),0)</f>
        <v>0</v>
      </c>
      <c r="J429" s="526">
        <f>IF('1. General Input'!$D$34="X",IF('17. FTE Safe Harbor 2 Step 2'!E429&lt;80,'17. FTE Safe Harbor 2 Step 2'!E429/80,1),0)</f>
        <v>0</v>
      </c>
      <c r="K429" s="526">
        <f>IF('1. General Input'!$D$35="X",IF('17. FTE Safe Harbor 2 Step 2'!E429*24&lt;2080,'17. FTE Safe Harbor 2 Step 2'!E429*24/2080,1),0)</f>
        <v>0</v>
      </c>
      <c r="L429" s="526">
        <f>IF('1. General Input'!$D$36="X",IF('17. FTE Safe Harbor 2 Step 2'!E429*12&lt;2080,'17. FTE Safe Harbor 2 Step 2'!E429*12/2080,1),0)</f>
        <v>0</v>
      </c>
      <c r="M429" s="538">
        <f>IF('1. General Input'!$D$37="X",IF('17. FTE Safe Harbor 2 Step 2'!E429*365/$F$12&lt;2080,E429*365/$F$12/2080,1),0)</f>
        <v>0</v>
      </c>
      <c r="O429" s="526">
        <f t="shared" si="36"/>
        <v>0</v>
      </c>
      <c r="P429" s="526">
        <f t="shared" si="37"/>
        <v>0</v>
      </c>
      <c r="Q429" s="526">
        <f t="shared" si="38"/>
        <v>0</v>
      </c>
      <c r="R429" s="526">
        <f t="shared" si="39"/>
        <v>0</v>
      </c>
      <c r="S429" s="526">
        <f t="shared" si="40"/>
        <v>0</v>
      </c>
    </row>
    <row r="430" spans="1:19" x14ac:dyDescent="0.25">
      <c r="A430" s="297">
        <f t="shared" si="41"/>
        <v>416</v>
      </c>
      <c r="B430" s="501"/>
      <c r="C430" s="515"/>
      <c r="D430" s="297"/>
      <c r="E430" s="505"/>
      <c r="F430" s="417">
        <f>ROUND(IF('11. Type 1 Emp 2020 FTE'!$I$12=1,SUM(I430:M430),0),1)</f>
        <v>0</v>
      </c>
      <c r="G430" s="417">
        <f>ROUND(IF('11. Type 1 Emp 2020 FTE'!$I$12=2,SUM(O430:S430),0),1)</f>
        <v>0</v>
      </c>
      <c r="I430" s="526">
        <f>IF('1. General Input'!$D$33="X",IF('17. FTE Safe Harbor 2 Step 2'!E430&lt;40,'17. FTE Safe Harbor 2 Step 2'!E430/40,1),0)</f>
        <v>0</v>
      </c>
      <c r="J430" s="526">
        <f>IF('1. General Input'!$D$34="X",IF('17. FTE Safe Harbor 2 Step 2'!E430&lt;80,'17. FTE Safe Harbor 2 Step 2'!E430/80,1),0)</f>
        <v>0</v>
      </c>
      <c r="K430" s="526">
        <f>IF('1. General Input'!$D$35="X",IF('17. FTE Safe Harbor 2 Step 2'!E430*24&lt;2080,'17. FTE Safe Harbor 2 Step 2'!E430*24/2080,1),0)</f>
        <v>0</v>
      </c>
      <c r="L430" s="526">
        <f>IF('1. General Input'!$D$36="X",IF('17. FTE Safe Harbor 2 Step 2'!E430*12&lt;2080,'17. FTE Safe Harbor 2 Step 2'!E430*12/2080,1),0)</f>
        <v>0</v>
      </c>
      <c r="M430" s="538">
        <f>IF('1. General Input'!$D$37="X",IF('17. FTE Safe Harbor 2 Step 2'!E430*365/$F$12&lt;2080,E430*365/$F$12/2080,1),0)</f>
        <v>0</v>
      </c>
      <c r="O430" s="526">
        <f t="shared" si="36"/>
        <v>0</v>
      </c>
      <c r="P430" s="526">
        <f t="shared" si="37"/>
        <v>0</v>
      </c>
      <c r="Q430" s="526">
        <f t="shared" si="38"/>
        <v>0</v>
      </c>
      <c r="R430" s="526">
        <f t="shared" si="39"/>
        <v>0</v>
      </c>
      <c r="S430" s="526">
        <f t="shared" si="40"/>
        <v>0</v>
      </c>
    </row>
    <row r="431" spans="1:19" x14ac:dyDescent="0.25">
      <c r="A431" s="297">
        <f t="shared" si="41"/>
        <v>417</v>
      </c>
      <c r="B431" s="501"/>
      <c r="C431" s="515"/>
      <c r="D431" s="297"/>
      <c r="E431" s="505"/>
      <c r="F431" s="417">
        <f>ROUND(IF('11. Type 1 Emp 2020 FTE'!$I$12=1,SUM(I431:M431),0),1)</f>
        <v>0</v>
      </c>
      <c r="G431" s="417">
        <f>ROUND(IF('11. Type 1 Emp 2020 FTE'!$I$12=2,SUM(O431:S431),0),1)</f>
        <v>0</v>
      </c>
      <c r="I431" s="526">
        <f>IF('1. General Input'!$D$33="X",IF('17. FTE Safe Harbor 2 Step 2'!E431&lt;40,'17. FTE Safe Harbor 2 Step 2'!E431/40,1),0)</f>
        <v>0</v>
      </c>
      <c r="J431" s="526">
        <f>IF('1. General Input'!$D$34="X",IF('17. FTE Safe Harbor 2 Step 2'!E431&lt;80,'17. FTE Safe Harbor 2 Step 2'!E431/80,1),0)</f>
        <v>0</v>
      </c>
      <c r="K431" s="526">
        <f>IF('1. General Input'!$D$35="X",IF('17. FTE Safe Harbor 2 Step 2'!E431*24&lt;2080,'17. FTE Safe Harbor 2 Step 2'!E431*24/2080,1),0)</f>
        <v>0</v>
      </c>
      <c r="L431" s="526">
        <f>IF('1. General Input'!$D$36="X",IF('17. FTE Safe Harbor 2 Step 2'!E431*12&lt;2080,'17. FTE Safe Harbor 2 Step 2'!E431*12/2080,1),0)</f>
        <v>0</v>
      </c>
      <c r="M431" s="538">
        <f>IF('1. General Input'!$D$37="X",IF('17. FTE Safe Harbor 2 Step 2'!E431*365/$F$12&lt;2080,E431*365/$F$12/2080,1),0)</f>
        <v>0</v>
      </c>
      <c r="O431" s="526">
        <f t="shared" si="36"/>
        <v>0</v>
      </c>
      <c r="P431" s="526">
        <f t="shared" si="37"/>
        <v>0</v>
      </c>
      <c r="Q431" s="526">
        <f t="shared" si="38"/>
        <v>0</v>
      </c>
      <c r="R431" s="526">
        <f t="shared" si="39"/>
        <v>0</v>
      </c>
      <c r="S431" s="526">
        <f t="shared" si="40"/>
        <v>0</v>
      </c>
    </row>
    <row r="432" spans="1:19" x14ac:dyDescent="0.25">
      <c r="A432" s="297">
        <f t="shared" si="41"/>
        <v>418</v>
      </c>
      <c r="B432" s="501"/>
      <c r="C432" s="515"/>
      <c r="D432" s="297"/>
      <c r="E432" s="505"/>
      <c r="F432" s="417">
        <f>ROUND(IF('11. Type 1 Emp 2020 FTE'!$I$12=1,SUM(I432:M432),0),1)</f>
        <v>0</v>
      </c>
      <c r="G432" s="417">
        <f>ROUND(IF('11. Type 1 Emp 2020 FTE'!$I$12=2,SUM(O432:S432),0),1)</f>
        <v>0</v>
      </c>
      <c r="I432" s="526">
        <f>IF('1. General Input'!$D$33="X",IF('17. FTE Safe Harbor 2 Step 2'!E432&lt;40,'17. FTE Safe Harbor 2 Step 2'!E432/40,1),0)</f>
        <v>0</v>
      </c>
      <c r="J432" s="526">
        <f>IF('1. General Input'!$D$34="X",IF('17. FTE Safe Harbor 2 Step 2'!E432&lt;80,'17. FTE Safe Harbor 2 Step 2'!E432/80,1),0)</f>
        <v>0</v>
      </c>
      <c r="K432" s="526">
        <f>IF('1. General Input'!$D$35="X",IF('17. FTE Safe Harbor 2 Step 2'!E432*24&lt;2080,'17. FTE Safe Harbor 2 Step 2'!E432*24/2080,1),0)</f>
        <v>0</v>
      </c>
      <c r="L432" s="526">
        <f>IF('1. General Input'!$D$36="X",IF('17. FTE Safe Harbor 2 Step 2'!E432*12&lt;2080,'17. FTE Safe Harbor 2 Step 2'!E432*12/2080,1),0)</f>
        <v>0</v>
      </c>
      <c r="M432" s="538">
        <f>IF('1. General Input'!$D$37="X",IF('17. FTE Safe Harbor 2 Step 2'!E432*365/$F$12&lt;2080,E432*365/$F$12/2080,1),0)</f>
        <v>0</v>
      </c>
      <c r="O432" s="526">
        <f t="shared" si="36"/>
        <v>0</v>
      </c>
      <c r="P432" s="526">
        <f t="shared" si="37"/>
        <v>0</v>
      </c>
      <c r="Q432" s="526">
        <f t="shared" si="38"/>
        <v>0</v>
      </c>
      <c r="R432" s="526">
        <f t="shared" si="39"/>
        <v>0</v>
      </c>
      <c r="S432" s="526">
        <f t="shared" si="40"/>
        <v>0</v>
      </c>
    </row>
    <row r="433" spans="1:19" x14ac:dyDescent="0.25">
      <c r="A433" s="297">
        <f t="shared" si="41"/>
        <v>419</v>
      </c>
      <c r="B433" s="501"/>
      <c r="C433" s="515"/>
      <c r="D433" s="297"/>
      <c r="E433" s="505"/>
      <c r="F433" s="417">
        <f>ROUND(IF('11. Type 1 Emp 2020 FTE'!$I$12=1,SUM(I433:M433),0),1)</f>
        <v>0</v>
      </c>
      <c r="G433" s="417">
        <f>ROUND(IF('11. Type 1 Emp 2020 FTE'!$I$12=2,SUM(O433:S433),0),1)</f>
        <v>0</v>
      </c>
      <c r="I433" s="526">
        <f>IF('1. General Input'!$D$33="X",IF('17. FTE Safe Harbor 2 Step 2'!E433&lt;40,'17. FTE Safe Harbor 2 Step 2'!E433/40,1),0)</f>
        <v>0</v>
      </c>
      <c r="J433" s="526">
        <f>IF('1. General Input'!$D$34="X",IF('17. FTE Safe Harbor 2 Step 2'!E433&lt;80,'17. FTE Safe Harbor 2 Step 2'!E433/80,1),0)</f>
        <v>0</v>
      </c>
      <c r="K433" s="526">
        <f>IF('1. General Input'!$D$35="X",IF('17. FTE Safe Harbor 2 Step 2'!E433*24&lt;2080,'17. FTE Safe Harbor 2 Step 2'!E433*24/2080,1),0)</f>
        <v>0</v>
      </c>
      <c r="L433" s="526">
        <f>IF('1. General Input'!$D$36="X",IF('17. FTE Safe Harbor 2 Step 2'!E433*12&lt;2080,'17. FTE Safe Harbor 2 Step 2'!E433*12/2080,1),0)</f>
        <v>0</v>
      </c>
      <c r="M433" s="538">
        <f>IF('1. General Input'!$D$37="X",IF('17. FTE Safe Harbor 2 Step 2'!E433*365/$F$12&lt;2080,E433*365/$F$12/2080,1),0)</f>
        <v>0</v>
      </c>
      <c r="O433" s="526">
        <f t="shared" si="36"/>
        <v>0</v>
      </c>
      <c r="P433" s="526">
        <f t="shared" si="37"/>
        <v>0</v>
      </c>
      <c r="Q433" s="526">
        <f t="shared" si="38"/>
        <v>0</v>
      </c>
      <c r="R433" s="526">
        <f t="shared" si="39"/>
        <v>0</v>
      </c>
      <c r="S433" s="526">
        <f t="shared" si="40"/>
        <v>0</v>
      </c>
    </row>
    <row r="434" spans="1:19" x14ac:dyDescent="0.25">
      <c r="A434" s="297">
        <f t="shared" si="41"/>
        <v>420</v>
      </c>
      <c r="B434" s="501"/>
      <c r="C434" s="515"/>
      <c r="D434" s="297"/>
      <c r="E434" s="505"/>
      <c r="F434" s="417">
        <f>ROUND(IF('11. Type 1 Emp 2020 FTE'!$I$12=1,SUM(I434:M434),0),1)</f>
        <v>0</v>
      </c>
      <c r="G434" s="417">
        <f>ROUND(IF('11. Type 1 Emp 2020 FTE'!$I$12=2,SUM(O434:S434),0),1)</f>
        <v>0</v>
      </c>
      <c r="I434" s="526">
        <f>IF('1. General Input'!$D$33="X",IF('17. FTE Safe Harbor 2 Step 2'!E434&lt;40,'17. FTE Safe Harbor 2 Step 2'!E434/40,1),0)</f>
        <v>0</v>
      </c>
      <c r="J434" s="526">
        <f>IF('1. General Input'!$D$34="X",IF('17. FTE Safe Harbor 2 Step 2'!E434&lt;80,'17. FTE Safe Harbor 2 Step 2'!E434/80,1),0)</f>
        <v>0</v>
      </c>
      <c r="K434" s="526">
        <f>IF('1. General Input'!$D$35="X",IF('17. FTE Safe Harbor 2 Step 2'!E434*24&lt;2080,'17. FTE Safe Harbor 2 Step 2'!E434*24/2080,1),0)</f>
        <v>0</v>
      </c>
      <c r="L434" s="526">
        <f>IF('1. General Input'!$D$36="X",IF('17. FTE Safe Harbor 2 Step 2'!E434*12&lt;2080,'17. FTE Safe Harbor 2 Step 2'!E434*12/2080,1),0)</f>
        <v>0</v>
      </c>
      <c r="M434" s="538">
        <f>IF('1. General Input'!$D$37="X",IF('17. FTE Safe Harbor 2 Step 2'!E434*365/$F$12&lt;2080,E434*365/$F$12/2080,1),0)</f>
        <v>0</v>
      </c>
      <c r="O434" s="526">
        <f t="shared" si="36"/>
        <v>0</v>
      </c>
      <c r="P434" s="526">
        <f t="shared" si="37"/>
        <v>0</v>
      </c>
      <c r="Q434" s="526">
        <f t="shared" si="38"/>
        <v>0</v>
      </c>
      <c r="R434" s="526">
        <f t="shared" si="39"/>
        <v>0</v>
      </c>
      <c r="S434" s="526">
        <f t="shared" si="40"/>
        <v>0</v>
      </c>
    </row>
    <row r="435" spans="1:19" x14ac:dyDescent="0.25">
      <c r="A435" s="297">
        <f t="shared" si="41"/>
        <v>421</v>
      </c>
      <c r="B435" s="501"/>
      <c r="C435" s="515"/>
      <c r="D435" s="297"/>
      <c r="E435" s="505"/>
      <c r="F435" s="417">
        <f>ROUND(IF('11. Type 1 Emp 2020 FTE'!$I$12=1,SUM(I435:M435),0),1)</f>
        <v>0</v>
      </c>
      <c r="G435" s="417">
        <f>ROUND(IF('11. Type 1 Emp 2020 FTE'!$I$12=2,SUM(O435:S435),0),1)</f>
        <v>0</v>
      </c>
      <c r="I435" s="526">
        <f>IF('1. General Input'!$D$33="X",IF('17. FTE Safe Harbor 2 Step 2'!E435&lt;40,'17. FTE Safe Harbor 2 Step 2'!E435/40,1),0)</f>
        <v>0</v>
      </c>
      <c r="J435" s="526">
        <f>IF('1. General Input'!$D$34="X",IF('17. FTE Safe Harbor 2 Step 2'!E435&lt;80,'17. FTE Safe Harbor 2 Step 2'!E435/80,1),0)</f>
        <v>0</v>
      </c>
      <c r="K435" s="526">
        <f>IF('1. General Input'!$D$35="X",IF('17. FTE Safe Harbor 2 Step 2'!E435*24&lt;2080,'17. FTE Safe Harbor 2 Step 2'!E435*24/2080,1),0)</f>
        <v>0</v>
      </c>
      <c r="L435" s="526">
        <f>IF('1. General Input'!$D$36="X",IF('17. FTE Safe Harbor 2 Step 2'!E435*12&lt;2080,'17. FTE Safe Harbor 2 Step 2'!E435*12/2080,1),0)</f>
        <v>0</v>
      </c>
      <c r="M435" s="538">
        <f>IF('1. General Input'!$D$37="X",IF('17. FTE Safe Harbor 2 Step 2'!E435*365/$F$12&lt;2080,E435*365/$F$12/2080,1),0)</f>
        <v>0</v>
      </c>
      <c r="O435" s="526">
        <f t="shared" si="36"/>
        <v>0</v>
      </c>
      <c r="P435" s="526">
        <f t="shared" si="37"/>
        <v>0</v>
      </c>
      <c r="Q435" s="526">
        <f t="shared" si="38"/>
        <v>0</v>
      </c>
      <c r="R435" s="526">
        <f t="shared" si="39"/>
        <v>0</v>
      </c>
      <c r="S435" s="526">
        <f t="shared" si="40"/>
        <v>0</v>
      </c>
    </row>
    <row r="436" spans="1:19" x14ac:dyDescent="0.25">
      <c r="A436" s="297">
        <f t="shared" si="41"/>
        <v>422</v>
      </c>
      <c r="B436" s="501"/>
      <c r="C436" s="515"/>
      <c r="D436" s="297"/>
      <c r="E436" s="505"/>
      <c r="F436" s="417">
        <f>ROUND(IF('11. Type 1 Emp 2020 FTE'!$I$12=1,SUM(I436:M436),0),1)</f>
        <v>0</v>
      </c>
      <c r="G436" s="417">
        <f>ROUND(IF('11. Type 1 Emp 2020 FTE'!$I$12=2,SUM(O436:S436),0),1)</f>
        <v>0</v>
      </c>
      <c r="I436" s="526">
        <f>IF('1. General Input'!$D$33="X",IF('17. FTE Safe Harbor 2 Step 2'!E436&lt;40,'17. FTE Safe Harbor 2 Step 2'!E436/40,1),0)</f>
        <v>0</v>
      </c>
      <c r="J436" s="526">
        <f>IF('1. General Input'!$D$34="X",IF('17. FTE Safe Harbor 2 Step 2'!E436&lt;80,'17. FTE Safe Harbor 2 Step 2'!E436/80,1),0)</f>
        <v>0</v>
      </c>
      <c r="K436" s="526">
        <f>IF('1. General Input'!$D$35="X",IF('17. FTE Safe Harbor 2 Step 2'!E436*24&lt;2080,'17. FTE Safe Harbor 2 Step 2'!E436*24/2080,1),0)</f>
        <v>0</v>
      </c>
      <c r="L436" s="526">
        <f>IF('1. General Input'!$D$36="X",IF('17. FTE Safe Harbor 2 Step 2'!E436*12&lt;2080,'17. FTE Safe Harbor 2 Step 2'!E436*12/2080,1),0)</f>
        <v>0</v>
      </c>
      <c r="M436" s="538">
        <f>IF('1. General Input'!$D$37="X",IF('17. FTE Safe Harbor 2 Step 2'!E436*365/$F$12&lt;2080,E436*365/$F$12/2080,1),0)</f>
        <v>0</v>
      </c>
      <c r="O436" s="526">
        <f t="shared" si="36"/>
        <v>0</v>
      </c>
      <c r="P436" s="526">
        <f t="shared" si="37"/>
        <v>0</v>
      </c>
      <c r="Q436" s="526">
        <f t="shared" si="38"/>
        <v>0</v>
      </c>
      <c r="R436" s="526">
        <f t="shared" si="39"/>
        <v>0</v>
      </c>
      <c r="S436" s="526">
        <f t="shared" si="40"/>
        <v>0</v>
      </c>
    </row>
    <row r="437" spans="1:19" x14ac:dyDescent="0.25">
      <c r="A437" s="297">
        <f t="shared" si="41"/>
        <v>423</v>
      </c>
      <c r="B437" s="501"/>
      <c r="C437" s="515"/>
      <c r="D437" s="297"/>
      <c r="E437" s="505"/>
      <c r="F437" s="417">
        <f>ROUND(IF('11. Type 1 Emp 2020 FTE'!$I$12=1,SUM(I437:M437),0),1)</f>
        <v>0</v>
      </c>
      <c r="G437" s="417">
        <f>ROUND(IF('11. Type 1 Emp 2020 FTE'!$I$12=2,SUM(O437:S437),0),1)</f>
        <v>0</v>
      </c>
      <c r="I437" s="526">
        <f>IF('1. General Input'!$D$33="X",IF('17. FTE Safe Harbor 2 Step 2'!E437&lt;40,'17. FTE Safe Harbor 2 Step 2'!E437/40,1),0)</f>
        <v>0</v>
      </c>
      <c r="J437" s="526">
        <f>IF('1. General Input'!$D$34="X",IF('17. FTE Safe Harbor 2 Step 2'!E437&lt;80,'17. FTE Safe Harbor 2 Step 2'!E437/80,1),0)</f>
        <v>0</v>
      </c>
      <c r="K437" s="526">
        <f>IF('1. General Input'!$D$35="X",IF('17. FTE Safe Harbor 2 Step 2'!E437*24&lt;2080,'17. FTE Safe Harbor 2 Step 2'!E437*24/2080,1),0)</f>
        <v>0</v>
      </c>
      <c r="L437" s="526">
        <f>IF('1. General Input'!$D$36="X",IF('17. FTE Safe Harbor 2 Step 2'!E437*12&lt;2080,'17. FTE Safe Harbor 2 Step 2'!E437*12/2080,1),0)</f>
        <v>0</v>
      </c>
      <c r="M437" s="538">
        <f>IF('1. General Input'!$D$37="X",IF('17. FTE Safe Harbor 2 Step 2'!E437*365/$F$12&lt;2080,E437*365/$F$12/2080,1),0)</f>
        <v>0</v>
      </c>
      <c r="O437" s="526">
        <f t="shared" si="36"/>
        <v>0</v>
      </c>
      <c r="P437" s="526">
        <f t="shared" si="37"/>
        <v>0</v>
      </c>
      <c r="Q437" s="526">
        <f t="shared" si="38"/>
        <v>0</v>
      </c>
      <c r="R437" s="526">
        <f t="shared" si="39"/>
        <v>0</v>
      </c>
      <c r="S437" s="526">
        <f t="shared" si="40"/>
        <v>0</v>
      </c>
    </row>
    <row r="438" spans="1:19" x14ac:dyDescent="0.25">
      <c r="A438" s="297">
        <f t="shared" si="41"/>
        <v>424</v>
      </c>
      <c r="B438" s="501"/>
      <c r="C438" s="515"/>
      <c r="D438" s="297"/>
      <c r="E438" s="505"/>
      <c r="F438" s="417">
        <f>ROUND(IF('11. Type 1 Emp 2020 FTE'!$I$12=1,SUM(I438:M438),0),1)</f>
        <v>0</v>
      </c>
      <c r="G438" s="417">
        <f>ROUND(IF('11. Type 1 Emp 2020 FTE'!$I$12=2,SUM(O438:S438),0),1)</f>
        <v>0</v>
      </c>
      <c r="I438" s="526">
        <f>IF('1. General Input'!$D$33="X",IF('17. FTE Safe Harbor 2 Step 2'!E438&lt;40,'17. FTE Safe Harbor 2 Step 2'!E438/40,1),0)</f>
        <v>0</v>
      </c>
      <c r="J438" s="526">
        <f>IF('1. General Input'!$D$34="X",IF('17. FTE Safe Harbor 2 Step 2'!E438&lt;80,'17. FTE Safe Harbor 2 Step 2'!E438/80,1),0)</f>
        <v>0</v>
      </c>
      <c r="K438" s="526">
        <f>IF('1. General Input'!$D$35="X",IF('17. FTE Safe Harbor 2 Step 2'!E438*24&lt;2080,'17. FTE Safe Harbor 2 Step 2'!E438*24/2080,1),0)</f>
        <v>0</v>
      </c>
      <c r="L438" s="526">
        <f>IF('1. General Input'!$D$36="X",IF('17. FTE Safe Harbor 2 Step 2'!E438*12&lt;2080,'17. FTE Safe Harbor 2 Step 2'!E438*12/2080,1),0)</f>
        <v>0</v>
      </c>
      <c r="M438" s="538">
        <f>IF('1. General Input'!$D$37="X",IF('17. FTE Safe Harbor 2 Step 2'!E438*365/$F$12&lt;2080,E438*365/$F$12/2080,1),0)</f>
        <v>0</v>
      </c>
      <c r="O438" s="526">
        <f t="shared" si="36"/>
        <v>0</v>
      </c>
      <c r="P438" s="526">
        <f t="shared" si="37"/>
        <v>0</v>
      </c>
      <c r="Q438" s="526">
        <f t="shared" si="38"/>
        <v>0</v>
      </c>
      <c r="R438" s="526">
        <f t="shared" si="39"/>
        <v>0</v>
      </c>
      <c r="S438" s="526">
        <f t="shared" si="40"/>
        <v>0</v>
      </c>
    </row>
    <row r="439" spans="1:19" x14ac:dyDescent="0.25">
      <c r="A439" s="297">
        <f t="shared" si="41"/>
        <v>425</v>
      </c>
      <c r="B439" s="501"/>
      <c r="C439" s="515"/>
      <c r="D439" s="297"/>
      <c r="E439" s="505"/>
      <c r="F439" s="417">
        <f>ROUND(IF('11. Type 1 Emp 2020 FTE'!$I$12=1,SUM(I439:M439),0),1)</f>
        <v>0</v>
      </c>
      <c r="G439" s="417">
        <f>ROUND(IF('11. Type 1 Emp 2020 FTE'!$I$12=2,SUM(O439:S439),0),1)</f>
        <v>0</v>
      </c>
      <c r="I439" s="526">
        <f>IF('1. General Input'!$D$33="X",IF('17. FTE Safe Harbor 2 Step 2'!E439&lt;40,'17. FTE Safe Harbor 2 Step 2'!E439/40,1),0)</f>
        <v>0</v>
      </c>
      <c r="J439" s="526">
        <f>IF('1. General Input'!$D$34="X",IF('17. FTE Safe Harbor 2 Step 2'!E439&lt;80,'17. FTE Safe Harbor 2 Step 2'!E439/80,1),0)</f>
        <v>0</v>
      </c>
      <c r="K439" s="526">
        <f>IF('1. General Input'!$D$35="X",IF('17. FTE Safe Harbor 2 Step 2'!E439*24&lt;2080,'17. FTE Safe Harbor 2 Step 2'!E439*24/2080,1),0)</f>
        <v>0</v>
      </c>
      <c r="L439" s="526">
        <f>IF('1. General Input'!$D$36="X",IF('17. FTE Safe Harbor 2 Step 2'!E439*12&lt;2080,'17. FTE Safe Harbor 2 Step 2'!E439*12/2080,1),0)</f>
        <v>0</v>
      </c>
      <c r="M439" s="538">
        <f>IF('1. General Input'!$D$37="X",IF('17. FTE Safe Harbor 2 Step 2'!E439*365/$F$12&lt;2080,E439*365/$F$12/2080,1),0)</f>
        <v>0</v>
      </c>
      <c r="O439" s="526">
        <f t="shared" si="36"/>
        <v>0</v>
      </c>
      <c r="P439" s="526">
        <f t="shared" si="37"/>
        <v>0</v>
      </c>
      <c r="Q439" s="526">
        <f t="shared" si="38"/>
        <v>0</v>
      </c>
      <c r="R439" s="526">
        <f t="shared" si="39"/>
        <v>0</v>
      </c>
      <c r="S439" s="526">
        <f t="shared" si="40"/>
        <v>0</v>
      </c>
    </row>
    <row r="440" spans="1:19" x14ac:dyDescent="0.25">
      <c r="A440" s="297">
        <f t="shared" si="41"/>
        <v>426</v>
      </c>
      <c r="B440" s="501"/>
      <c r="C440" s="515"/>
      <c r="D440" s="297"/>
      <c r="E440" s="505"/>
      <c r="F440" s="417">
        <f>ROUND(IF('11. Type 1 Emp 2020 FTE'!$I$12=1,SUM(I440:M440),0),1)</f>
        <v>0</v>
      </c>
      <c r="G440" s="417">
        <f>ROUND(IF('11. Type 1 Emp 2020 FTE'!$I$12=2,SUM(O440:S440),0),1)</f>
        <v>0</v>
      </c>
      <c r="I440" s="526">
        <f>IF('1. General Input'!$D$33="X",IF('17. FTE Safe Harbor 2 Step 2'!E440&lt;40,'17. FTE Safe Harbor 2 Step 2'!E440/40,1),0)</f>
        <v>0</v>
      </c>
      <c r="J440" s="526">
        <f>IF('1. General Input'!$D$34="X",IF('17. FTE Safe Harbor 2 Step 2'!E440&lt;80,'17. FTE Safe Harbor 2 Step 2'!E440/80,1),0)</f>
        <v>0</v>
      </c>
      <c r="K440" s="526">
        <f>IF('1. General Input'!$D$35="X",IF('17. FTE Safe Harbor 2 Step 2'!E440*24&lt;2080,'17. FTE Safe Harbor 2 Step 2'!E440*24/2080,1),0)</f>
        <v>0</v>
      </c>
      <c r="L440" s="526">
        <f>IF('1. General Input'!$D$36="X",IF('17. FTE Safe Harbor 2 Step 2'!E440*12&lt;2080,'17. FTE Safe Harbor 2 Step 2'!E440*12/2080,1),0)</f>
        <v>0</v>
      </c>
      <c r="M440" s="538">
        <f>IF('1. General Input'!$D$37="X",IF('17. FTE Safe Harbor 2 Step 2'!E440*365/$F$12&lt;2080,E440*365/$F$12/2080,1),0)</f>
        <v>0</v>
      </c>
      <c r="O440" s="526">
        <f t="shared" si="36"/>
        <v>0</v>
      </c>
      <c r="P440" s="526">
        <f t="shared" si="37"/>
        <v>0</v>
      </c>
      <c r="Q440" s="526">
        <f t="shared" si="38"/>
        <v>0</v>
      </c>
      <c r="R440" s="526">
        <f t="shared" si="39"/>
        <v>0</v>
      </c>
      <c r="S440" s="526">
        <f t="shared" si="40"/>
        <v>0</v>
      </c>
    </row>
    <row r="441" spans="1:19" x14ac:dyDescent="0.25">
      <c r="A441" s="297">
        <f t="shared" si="41"/>
        <v>427</v>
      </c>
      <c r="B441" s="501"/>
      <c r="C441" s="515"/>
      <c r="D441" s="297"/>
      <c r="E441" s="505"/>
      <c r="F441" s="417">
        <f>ROUND(IF('11. Type 1 Emp 2020 FTE'!$I$12=1,SUM(I441:M441),0),1)</f>
        <v>0</v>
      </c>
      <c r="G441" s="417">
        <f>ROUND(IF('11. Type 1 Emp 2020 FTE'!$I$12=2,SUM(O441:S441),0),1)</f>
        <v>0</v>
      </c>
      <c r="I441" s="526">
        <f>IF('1. General Input'!$D$33="X",IF('17. FTE Safe Harbor 2 Step 2'!E441&lt;40,'17. FTE Safe Harbor 2 Step 2'!E441/40,1),0)</f>
        <v>0</v>
      </c>
      <c r="J441" s="526">
        <f>IF('1. General Input'!$D$34="X",IF('17. FTE Safe Harbor 2 Step 2'!E441&lt;80,'17. FTE Safe Harbor 2 Step 2'!E441/80,1),0)</f>
        <v>0</v>
      </c>
      <c r="K441" s="526">
        <f>IF('1. General Input'!$D$35="X",IF('17. FTE Safe Harbor 2 Step 2'!E441*24&lt;2080,'17. FTE Safe Harbor 2 Step 2'!E441*24/2080,1),0)</f>
        <v>0</v>
      </c>
      <c r="L441" s="526">
        <f>IF('1. General Input'!$D$36="X",IF('17. FTE Safe Harbor 2 Step 2'!E441*12&lt;2080,'17. FTE Safe Harbor 2 Step 2'!E441*12/2080,1),0)</f>
        <v>0</v>
      </c>
      <c r="M441" s="538">
        <f>IF('1. General Input'!$D$37="X",IF('17. FTE Safe Harbor 2 Step 2'!E441*365/$F$12&lt;2080,E441*365/$F$12/2080,1),0)</f>
        <v>0</v>
      </c>
      <c r="O441" s="526">
        <f t="shared" si="36"/>
        <v>0</v>
      </c>
      <c r="P441" s="526">
        <f t="shared" si="37"/>
        <v>0</v>
      </c>
      <c r="Q441" s="526">
        <f t="shared" si="38"/>
        <v>0</v>
      </c>
      <c r="R441" s="526">
        <f t="shared" si="39"/>
        <v>0</v>
      </c>
      <c r="S441" s="526">
        <f t="shared" si="40"/>
        <v>0</v>
      </c>
    </row>
    <row r="442" spans="1:19" x14ac:dyDescent="0.25">
      <c r="A442" s="297">
        <f t="shared" si="41"/>
        <v>428</v>
      </c>
      <c r="B442" s="501"/>
      <c r="C442" s="515"/>
      <c r="D442" s="297"/>
      <c r="E442" s="505"/>
      <c r="F442" s="417">
        <f>ROUND(IF('11. Type 1 Emp 2020 FTE'!$I$12=1,SUM(I442:M442),0),1)</f>
        <v>0</v>
      </c>
      <c r="G442" s="417">
        <f>ROUND(IF('11. Type 1 Emp 2020 FTE'!$I$12=2,SUM(O442:S442),0),1)</f>
        <v>0</v>
      </c>
      <c r="I442" s="526">
        <f>IF('1. General Input'!$D$33="X",IF('17. FTE Safe Harbor 2 Step 2'!E442&lt;40,'17. FTE Safe Harbor 2 Step 2'!E442/40,1),0)</f>
        <v>0</v>
      </c>
      <c r="J442" s="526">
        <f>IF('1. General Input'!$D$34="X",IF('17. FTE Safe Harbor 2 Step 2'!E442&lt;80,'17. FTE Safe Harbor 2 Step 2'!E442/80,1),0)</f>
        <v>0</v>
      </c>
      <c r="K442" s="526">
        <f>IF('1. General Input'!$D$35="X",IF('17. FTE Safe Harbor 2 Step 2'!E442*24&lt;2080,'17. FTE Safe Harbor 2 Step 2'!E442*24/2080,1),0)</f>
        <v>0</v>
      </c>
      <c r="L442" s="526">
        <f>IF('1. General Input'!$D$36="X",IF('17. FTE Safe Harbor 2 Step 2'!E442*12&lt;2080,'17. FTE Safe Harbor 2 Step 2'!E442*12/2080,1),0)</f>
        <v>0</v>
      </c>
      <c r="M442" s="538">
        <f>IF('1. General Input'!$D$37="X",IF('17. FTE Safe Harbor 2 Step 2'!E442*365/$F$12&lt;2080,E442*365/$F$12/2080,1),0)</f>
        <v>0</v>
      </c>
      <c r="O442" s="526">
        <f t="shared" si="36"/>
        <v>0</v>
      </c>
      <c r="P442" s="526">
        <f t="shared" si="37"/>
        <v>0</v>
      </c>
      <c r="Q442" s="526">
        <f t="shared" si="38"/>
        <v>0</v>
      </c>
      <c r="R442" s="526">
        <f t="shared" si="39"/>
        <v>0</v>
      </c>
      <c r="S442" s="526">
        <f t="shared" si="40"/>
        <v>0</v>
      </c>
    </row>
    <row r="443" spans="1:19" x14ac:dyDescent="0.25">
      <c r="A443" s="297">
        <f t="shared" si="41"/>
        <v>429</v>
      </c>
      <c r="B443" s="501"/>
      <c r="C443" s="515"/>
      <c r="D443" s="297"/>
      <c r="E443" s="505"/>
      <c r="F443" s="417">
        <f>ROUND(IF('11. Type 1 Emp 2020 FTE'!$I$12=1,SUM(I443:M443),0),1)</f>
        <v>0</v>
      </c>
      <c r="G443" s="417">
        <f>ROUND(IF('11. Type 1 Emp 2020 FTE'!$I$12=2,SUM(O443:S443),0),1)</f>
        <v>0</v>
      </c>
      <c r="I443" s="526">
        <f>IF('1. General Input'!$D$33="X",IF('17. FTE Safe Harbor 2 Step 2'!E443&lt;40,'17. FTE Safe Harbor 2 Step 2'!E443/40,1),0)</f>
        <v>0</v>
      </c>
      <c r="J443" s="526">
        <f>IF('1. General Input'!$D$34="X",IF('17. FTE Safe Harbor 2 Step 2'!E443&lt;80,'17. FTE Safe Harbor 2 Step 2'!E443/80,1),0)</f>
        <v>0</v>
      </c>
      <c r="K443" s="526">
        <f>IF('1. General Input'!$D$35="X",IF('17. FTE Safe Harbor 2 Step 2'!E443*24&lt;2080,'17. FTE Safe Harbor 2 Step 2'!E443*24/2080,1),0)</f>
        <v>0</v>
      </c>
      <c r="L443" s="526">
        <f>IF('1. General Input'!$D$36="X",IF('17. FTE Safe Harbor 2 Step 2'!E443*12&lt;2080,'17. FTE Safe Harbor 2 Step 2'!E443*12/2080,1),0)</f>
        <v>0</v>
      </c>
      <c r="M443" s="538">
        <f>IF('1. General Input'!$D$37="X",IF('17. FTE Safe Harbor 2 Step 2'!E443*365/$F$12&lt;2080,E443*365/$F$12/2080,1),0)</f>
        <v>0</v>
      </c>
      <c r="O443" s="526">
        <f t="shared" si="36"/>
        <v>0</v>
      </c>
      <c r="P443" s="526">
        <f t="shared" si="37"/>
        <v>0</v>
      </c>
      <c r="Q443" s="526">
        <f t="shared" si="38"/>
        <v>0</v>
      </c>
      <c r="R443" s="526">
        <f t="shared" si="39"/>
        <v>0</v>
      </c>
      <c r="S443" s="526">
        <f t="shared" si="40"/>
        <v>0</v>
      </c>
    </row>
    <row r="444" spans="1:19" x14ac:dyDescent="0.25">
      <c r="A444" s="297">
        <f t="shared" si="41"/>
        <v>430</v>
      </c>
      <c r="B444" s="501"/>
      <c r="C444" s="515"/>
      <c r="D444" s="297"/>
      <c r="E444" s="505"/>
      <c r="F444" s="417">
        <f>ROUND(IF('11. Type 1 Emp 2020 FTE'!$I$12=1,SUM(I444:M444),0),1)</f>
        <v>0</v>
      </c>
      <c r="G444" s="417">
        <f>ROUND(IF('11. Type 1 Emp 2020 FTE'!$I$12=2,SUM(O444:S444),0),1)</f>
        <v>0</v>
      </c>
      <c r="I444" s="526">
        <f>IF('1. General Input'!$D$33="X",IF('17. FTE Safe Harbor 2 Step 2'!E444&lt;40,'17. FTE Safe Harbor 2 Step 2'!E444/40,1),0)</f>
        <v>0</v>
      </c>
      <c r="J444" s="526">
        <f>IF('1. General Input'!$D$34="X",IF('17. FTE Safe Harbor 2 Step 2'!E444&lt;80,'17. FTE Safe Harbor 2 Step 2'!E444/80,1),0)</f>
        <v>0</v>
      </c>
      <c r="K444" s="526">
        <f>IF('1. General Input'!$D$35="X",IF('17. FTE Safe Harbor 2 Step 2'!E444*24&lt;2080,'17. FTE Safe Harbor 2 Step 2'!E444*24/2080,1),0)</f>
        <v>0</v>
      </c>
      <c r="L444" s="526">
        <f>IF('1. General Input'!$D$36="X",IF('17. FTE Safe Harbor 2 Step 2'!E444*12&lt;2080,'17. FTE Safe Harbor 2 Step 2'!E444*12/2080,1),0)</f>
        <v>0</v>
      </c>
      <c r="M444" s="538">
        <f>IF('1. General Input'!$D$37="X",IF('17. FTE Safe Harbor 2 Step 2'!E444*365/$F$12&lt;2080,E444*365/$F$12/2080,1),0)</f>
        <v>0</v>
      </c>
      <c r="O444" s="526">
        <f t="shared" si="36"/>
        <v>0</v>
      </c>
      <c r="P444" s="526">
        <f t="shared" si="37"/>
        <v>0</v>
      </c>
      <c r="Q444" s="526">
        <f t="shared" si="38"/>
        <v>0</v>
      </c>
      <c r="R444" s="526">
        <f t="shared" si="39"/>
        <v>0</v>
      </c>
      <c r="S444" s="526">
        <f t="shared" si="40"/>
        <v>0</v>
      </c>
    </row>
    <row r="445" spans="1:19" x14ac:dyDescent="0.25">
      <c r="A445" s="297">
        <f t="shared" si="41"/>
        <v>431</v>
      </c>
      <c r="B445" s="501"/>
      <c r="C445" s="515"/>
      <c r="D445" s="297"/>
      <c r="E445" s="505"/>
      <c r="F445" s="417">
        <f>ROUND(IF('11. Type 1 Emp 2020 FTE'!$I$12=1,SUM(I445:M445),0),1)</f>
        <v>0</v>
      </c>
      <c r="G445" s="417">
        <f>ROUND(IF('11. Type 1 Emp 2020 FTE'!$I$12=2,SUM(O445:S445),0),1)</f>
        <v>0</v>
      </c>
      <c r="I445" s="526">
        <f>IF('1. General Input'!$D$33="X",IF('17. FTE Safe Harbor 2 Step 2'!E445&lt;40,'17. FTE Safe Harbor 2 Step 2'!E445/40,1),0)</f>
        <v>0</v>
      </c>
      <c r="J445" s="526">
        <f>IF('1. General Input'!$D$34="X",IF('17. FTE Safe Harbor 2 Step 2'!E445&lt;80,'17. FTE Safe Harbor 2 Step 2'!E445/80,1),0)</f>
        <v>0</v>
      </c>
      <c r="K445" s="526">
        <f>IF('1. General Input'!$D$35="X",IF('17. FTE Safe Harbor 2 Step 2'!E445*24&lt;2080,'17. FTE Safe Harbor 2 Step 2'!E445*24/2080,1),0)</f>
        <v>0</v>
      </c>
      <c r="L445" s="526">
        <f>IF('1. General Input'!$D$36="X",IF('17. FTE Safe Harbor 2 Step 2'!E445*12&lt;2080,'17. FTE Safe Harbor 2 Step 2'!E445*12/2080,1),0)</f>
        <v>0</v>
      </c>
      <c r="M445" s="538">
        <f>IF('1. General Input'!$D$37="X",IF('17. FTE Safe Harbor 2 Step 2'!E445*365/$F$12&lt;2080,E445*365/$F$12/2080,1),0)</f>
        <v>0</v>
      </c>
      <c r="O445" s="526">
        <f t="shared" si="36"/>
        <v>0</v>
      </c>
      <c r="P445" s="526">
        <f t="shared" si="37"/>
        <v>0</v>
      </c>
      <c r="Q445" s="526">
        <f t="shared" si="38"/>
        <v>0</v>
      </c>
      <c r="R445" s="526">
        <f t="shared" si="39"/>
        <v>0</v>
      </c>
      <c r="S445" s="526">
        <f t="shared" si="40"/>
        <v>0</v>
      </c>
    </row>
    <row r="446" spans="1:19" x14ac:dyDescent="0.25">
      <c r="A446" s="297">
        <f t="shared" si="41"/>
        <v>432</v>
      </c>
      <c r="B446" s="501"/>
      <c r="C446" s="515"/>
      <c r="D446" s="297"/>
      <c r="E446" s="505"/>
      <c r="F446" s="417">
        <f>ROUND(IF('11. Type 1 Emp 2020 FTE'!$I$12=1,SUM(I446:M446),0),1)</f>
        <v>0</v>
      </c>
      <c r="G446" s="417">
        <f>ROUND(IF('11. Type 1 Emp 2020 FTE'!$I$12=2,SUM(O446:S446),0),1)</f>
        <v>0</v>
      </c>
      <c r="I446" s="526">
        <f>IF('1. General Input'!$D$33="X",IF('17. FTE Safe Harbor 2 Step 2'!E446&lt;40,'17. FTE Safe Harbor 2 Step 2'!E446/40,1),0)</f>
        <v>0</v>
      </c>
      <c r="J446" s="526">
        <f>IF('1. General Input'!$D$34="X",IF('17. FTE Safe Harbor 2 Step 2'!E446&lt;80,'17. FTE Safe Harbor 2 Step 2'!E446/80,1),0)</f>
        <v>0</v>
      </c>
      <c r="K446" s="526">
        <f>IF('1. General Input'!$D$35="X",IF('17. FTE Safe Harbor 2 Step 2'!E446*24&lt;2080,'17. FTE Safe Harbor 2 Step 2'!E446*24/2080,1),0)</f>
        <v>0</v>
      </c>
      <c r="L446" s="526">
        <f>IF('1. General Input'!$D$36="X",IF('17. FTE Safe Harbor 2 Step 2'!E446*12&lt;2080,'17. FTE Safe Harbor 2 Step 2'!E446*12/2080,1),0)</f>
        <v>0</v>
      </c>
      <c r="M446" s="538">
        <f>IF('1. General Input'!$D$37="X",IF('17. FTE Safe Harbor 2 Step 2'!E446*365/$F$12&lt;2080,E446*365/$F$12/2080,1),0)</f>
        <v>0</v>
      </c>
      <c r="O446" s="526">
        <f t="shared" si="36"/>
        <v>0</v>
      </c>
      <c r="P446" s="526">
        <f t="shared" si="37"/>
        <v>0</v>
      </c>
      <c r="Q446" s="526">
        <f t="shared" si="38"/>
        <v>0</v>
      </c>
      <c r="R446" s="526">
        <f t="shared" si="39"/>
        <v>0</v>
      </c>
      <c r="S446" s="526">
        <f t="shared" si="40"/>
        <v>0</v>
      </c>
    </row>
    <row r="447" spans="1:19" x14ac:dyDescent="0.25">
      <c r="A447" s="297">
        <f t="shared" si="41"/>
        <v>433</v>
      </c>
      <c r="B447" s="501"/>
      <c r="C447" s="515"/>
      <c r="D447" s="297"/>
      <c r="E447" s="505"/>
      <c r="F447" s="417">
        <f>ROUND(IF('11. Type 1 Emp 2020 FTE'!$I$12=1,SUM(I447:M447),0),1)</f>
        <v>0</v>
      </c>
      <c r="G447" s="417">
        <f>ROUND(IF('11. Type 1 Emp 2020 FTE'!$I$12=2,SUM(O447:S447),0),1)</f>
        <v>0</v>
      </c>
      <c r="I447" s="526">
        <f>IF('1. General Input'!$D$33="X",IF('17. FTE Safe Harbor 2 Step 2'!E447&lt;40,'17. FTE Safe Harbor 2 Step 2'!E447/40,1),0)</f>
        <v>0</v>
      </c>
      <c r="J447" s="526">
        <f>IF('1. General Input'!$D$34="X",IF('17. FTE Safe Harbor 2 Step 2'!E447&lt;80,'17. FTE Safe Harbor 2 Step 2'!E447/80,1),0)</f>
        <v>0</v>
      </c>
      <c r="K447" s="526">
        <f>IF('1. General Input'!$D$35="X",IF('17. FTE Safe Harbor 2 Step 2'!E447*24&lt;2080,'17. FTE Safe Harbor 2 Step 2'!E447*24/2080,1),0)</f>
        <v>0</v>
      </c>
      <c r="L447" s="526">
        <f>IF('1. General Input'!$D$36="X",IF('17. FTE Safe Harbor 2 Step 2'!E447*12&lt;2080,'17. FTE Safe Harbor 2 Step 2'!E447*12/2080,1),0)</f>
        <v>0</v>
      </c>
      <c r="M447" s="538">
        <f>IF('1. General Input'!$D$37="X",IF('17. FTE Safe Harbor 2 Step 2'!E447*365/$F$12&lt;2080,E447*365/$F$12/2080,1),0)</f>
        <v>0</v>
      </c>
      <c r="O447" s="526">
        <f t="shared" si="36"/>
        <v>0</v>
      </c>
      <c r="P447" s="526">
        <f t="shared" si="37"/>
        <v>0</v>
      </c>
      <c r="Q447" s="526">
        <f t="shared" si="38"/>
        <v>0</v>
      </c>
      <c r="R447" s="526">
        <f t="shared" si="39"/>
        <v>0</v>
      </c>
      <c r="S447" s="526">
        <f t="shared" si="40"/>
        <v>0</v>
      </c>
    </row>
    <row r="448" spans="1:19" x14ac:dyDescent="0.25">
      <c r="A448" s="297">
        <f t="shared" si="41"/>
        <v>434</v>
      </c>
      <c r="B448" s="501"/>
      <c r="C448" s="515"/>
      <c r="D448" s="297"/>
      <c r="E448" s="505"/>
      <c r="F448" s="417">
        <f>ROUND(IF('11. Type 1 Emp 2020 FTE'!$I$12=1,SUM(I448:M448),0),1)</f>
        <v>0</v>
      </c>
      <c r="G448" s="417">
        <f>ROUND(IF('11. Type 1 Emp 2020 FTE'!$I$12=2,SUM(O448:S448),0),1)</f>
        <v>0</v>
      </c>
      <c r="I448" s="526">
        <f>IF('1. General Input'!$D$33="X",IF('17. FTE Safe Harbor 2 Step 2'!E448&lt;40,'17. FTE Safe Harbor 2 Step 2'!E448/40,1),0)</f>
        <v>0</v>
      </c>
      <c r="J448" s="526">
        <f>IF('1. General Input'!$D$34="X",IF('17. FTE Safe Harbor 2 Step 2'!E448&lt;80,'17. FTE Safe Harbor 2 Step 2'!E448/80,1),0)</f>
        <v>0</v>
      </c>
      <c r="K448" s="526">
        <f>IF('1. General Input'!$D$35="X",IF('17. FTE Safe Harbor 2 Step 2'!E448*24&lt;2080,'17. FTE Safe Harbor 2 Step 2'!E448*24/2080,1),0)</f>
        <v>0</v>
      </c>
      <c r="L448" s="526">
        <f>IF('1. General Input'!$D$36="X",IF('17. FTE Safe Harbor 2 Step 2'!E448*12&lt;2080,'17. FTE Safe Harbor 2 Step 2'!E448*12/2080,1),0)</f>
        <v>0</v>
      </c>
      <c r="M448" s="538">
        <f>IF('1. General Input'!$D$37="X",IF('17. FTE Safe Harbor 2 Step 2'!E448*365/$F$12&lt;2080,E448*365/$F$12/2080,1),0)</f>
        <v>0</v>
      </c>
      <c r="O448" s="526">
        <f t="shared" si="36"/>
        <v>0</v>
      </c>
      <c r="P448" s="526">
        <f t="shared" si="37"/>
        <v>0</v>
      </c>
      <c r="Q448" s="526">
        <f t="shared" si="38"/>
        <v>0</v>
      </c>
      <c r="R448" s="526">
        <f t="shared" si="39"/>
        <v>0</v>
      </c>
      <c r="S448" s="526">
        <f t="shared" si="40"/>
        <v>0</v>
      </c>
    </row>
    <row r="449" spans="1:19" x14ac:dyDescent="0.25">
      <c r="A449" s="297">
        <f t="shared" si="41"/>
        <v>435</v>
      </c>
      <c r="B449" s="501"/>
      <c r="C449" s="515"/>
      <c r="D449" s="297"/>
      <c r="E449" s="505"/>
      <c r="F449" s="417">
        <f>ROUND(IF('11. Type 1 Emp 2020 FTE'!$I$12=1,SUM(I449:M449),0),1)</f>
        <v>0</v>
      </c>
      <c r="G449" s="417">
        <f>ROUND(IF('11. Type 1 Emp 2020 FTE'!$I$12=2,SUM(O449:S449),0),1)</f>
        <v>0</v>
      </c>
      <c r="I449" s="526">
        <f>IF('1. General Input'!$D$33="X",IF('17. FTE Safe Harbor 2 Step 2'!E449&lt;40,'17. FTE Safe Harbor 2 Step 2'!E449/40,1),0)</f>
        <v>0</v>
      </c>
      <c r="J449" s="526">
        <f>IF('1. General Input'!$D$34="X",IF('17. FTE Safe Harbor 2 Step 2'!E449&lt;80,'17. FTE Safe Harbor 2 Step 2'!E449/80,1),0)</f>
        <v>0</v>
      </c>
      <c r="K449" s="526">
        <f>IF('1. General Input'!$D$35="X",IF('17. FTE Safe Harbor 2 Step 2'!E449*24&lt;2080,'17. FTE Safe Harbor 2 Step 2'!E449*24/2080,1),0)</f>
        <v>0</v>
      </c>
      <c r="L449" s="526">
        <f>IF('1. General Input'!$D$36="X",IF('17. FTE Safe Harbor 2 Step 2'!E449*12&lt;2080,'17. FTE Safe Harbor 2 Step 2'!E449*12/2080,1),0)</f>
        <v>0</v>
      </c>
      <c r="M449" s="538">
        <f>IF('1. General Input'!$D$37="X",IF('17. FTE Safe Harbor 2 Step 2'!E449*365/$F$12&lt;2080,E449*365/$F$12/2080,1),0)</f>
        <v>0</v>
      </c>
      <c r="O449" s="526">
        <f t="shared" si="36"/>
        <v>0</v>
      </c>
      <c r="P449" s="526">
        <f t="shared" si="37"/>
        <v>0</v>
      </c>
      <c r="Q449" s="526">
        <f t="shared" si="38"/>
        <v>0</v>
      </c>
      <c r="R449" s="526">
        <f t="shared" si="39"/>
        <v>0</v>
      </c>
      <c r="S449" s="526">
        <f t="shared" si="40"/>
        <v>0</v>
      </c>
    </row>
    <row r="450" spans="1:19" x14ac:dyDescent="0.25">
      <c r="A450" s="297">
        <f t="shared" si="41"/>
        <v>436</v>
      </c>
      <c r="B450" s="501"/>
      <c r="C450" s="515"/>
      <c r="D450" s="297"/>
      <c r="E450" s="505"/>
      <c r="F450" s="417">
        <f>ROUND(IF('11. Type 1 Emp 2020 FTE'!$I$12=1,SUM(I450:M450),0),1)</f>
        <v>0</v>
      </c>
      <c r="G450" s="417">
        <f>ROUND(IF('11. Type 1 Emp 2020 FTE'!$I$12=2,SUM(O450:S450),0),1)</f>
        <v>0</v>
      </c>
      <c r="I450" s="526">
        <f>IF('1. General Input'!$D$33="X",IF('17. FTE Safe Harbor 2 Step 2'!E450&lt;40,'17. FTE Safe Harbor 2 Step 2'!E450/40,1),0)</f>
        <v>0</v>
      </c>
      <c r="J450" s="526">
        <f>IF('1. General Input'!$D$34="X",IF('17. FTE Safe Harbor 2 Step 2'!E450&lt;80,'17. FTE Safe Harbor 2 Step 2'!E450/80,1),0)</f>
        <v>0</v>
      </c>
      <c r="K450" s="526">
        <f>IF('1. General Input'!$D$35="X",IF('17. FTE Safe Harbor 2 Step 2'!E450*24&lt;2080,'17. FTE Safe Harbor 2 Step 2'!E450*24/2080,1),0)</f>
        <v>0</v>
      </c>
      <c r="L450" s="526">
        <f>IF('1. General Input'!$D$36="X",IF('17. FTE Safe Harbor 2 Step 2'!E450*12&lt;2080,'17. FTE Safe Harbor 2 Step 2'!E450*12/2080,1),0)</f>
        <v>0</v>
      </c>
      <c r="M450" s="538">
        <f>IF('1. General Input'!$D$37="X",IF('17. FTE Safe Harbor 2 Step 2'!E450*365/$F$12&lt;2080,E450*365/$F$12/2080,1),0)</f>
        <v>0</v>
      </c>
      <c r="O450" s="526">
        <f t="shared" si="36"/>
        <v>0</v>
      </c>
      <c r="P450" s="526">
        <f t="shared" si="37"/>
        <v>0</v>
      </c>
      <c r="Q450" s="526">
        <f t="shared" si="38"/>
        <v>0</v>
      </c>
      <c r="R450" s="526">
        <f t="shared" si="39"/>
        <v>0</v>
      </c>
      <c r="S450" s="526">
        <f t="shared" si="40"/>
        <v>0</v>
      </c>
    </row>
    <row r="451" spans="1:19" x14ac:dyDescent="0.25">
      <c r="A451" s="297">
        <f t="shared" si="41"/>
        <v>437</v>
      </c>
      <c r="B451" s="501"/>
      <c r="C451" s="515"/>
      <c r="D451" s="297"/>
      <c r="E451" s="505"/>
      <c r="F451" s="417">
        <f>ROUND(IF('11. Type 1 Emp 2020 FTE'!$I$12=1,SUM(I451:M451),0),1)</f>
        <v>0</v>
      </c>
      <c r="G451" s="417">
        <f>ROUND(IF('11. Type 1 Emp 2020 FTE'!$I$12=2,SUM(O451:S451),0),1)</f>
        <v>0</v>
      </c>
      <c r="I451" s="526">
        <f>IF('1. General Input'!$D$33="X",IF('17. FTE Safe Harbor 2 Step 2'!E451&lt;40,'17. FTE Safe Harbor 2 Step 2'!E451/40,1),0)</f>
        <v>0</v>
      </c>
      <c r="J451" s="526">
        <f>IF('1. General Input'!$D$34="X",IF('17. FTE Safe Harbor 2 Step 2'!E451&lt;80,'17. FTE Safe Harbor 2 Step 2'!E451/80,1),0)</f>
        <v>0</v>
      </c>
      <c r="K451" s="526">
        <f>IF('1. General Input'!$D$35="X",IF('17. FTE Safe Harbor 2 Step 2'!E451*24&lt;2080,'17. FTE Safe Harbor 2 Step 2'!E451*24/2080,1),0)</f>
        <v>0</v>
      </c>
      <c r="L451" s="526">
        <f>IF('1. General Input'!$D$36="X",IF('17. FTE Safe Harbor 2 Step 2'!E451*12&lt;2080,'17. FTE Safe Harbor 2 Step 2'!E451*12/2080,1),0)</f>
        <v>0</v>
      </c>
      <c r="M451" s="538">
        <f>IF('1. General Input'!$D$37="X",IF('17. FTE Safe Harbor 2 Step 2'!E451*365/$F$12&lt;2080,E451*365/$F$12/2080,1),0)</f>
        <v>0</v>
      </c>
      <c r="O451" s="526">
        <f t="shared" si="36"/>
        <v>0</v>
      </c>
      <c r="P451" s="526">
        <f t="shared" si="37"/>
        <v>0</v>
      </c>
      <c r="Q451" s="526">
        <f t="shared" si="38"/>
        <v>0</v>
      </c>
      <c r="R451" s="526">
        <f t="shared" si="39"/>
        <v>0</v>
      </c>
      <c r="S451" s="526">
        <f t="shared" si="40"/>
        <v>0</v>
      </c>
    </row>
    <row r="452" spans="1:19" x14ac:dyDescent="0.25">
      <c r="A452" s="297">
        <f t="shared" si="41"/>
        <v>438</v>
      </c>
      <c r="B452" s="501"/>
      <c r="C452" s="515"/>
      <c r="D452" s="297"/>
      <c r="E452" s="505"/>
      <c r="F452" s="417">
        <f>ROUND(IF('11. Type 1 Emp 2020 FTE'!$I$12=1,SUM(I452:M452),0),1)</f>
        <v>0</v>
      </c>
      <c r="G452" s="417">
        <f>ROUND(IF('11. Type 1 Emp 2020 FTE'!$I$12=2,SUM(O452:S452),0),1)</f>
        <v>0</v>
      </c>
      <c r="I452" s="526">
        <f>IF('1. General Input'!$D$33="X",IF('17. FTE Safe Harbor 2 Step 2'!E452&lt;40,'17. FTE Safe Harbor 2 Step 2'!E452/40,1),0)</f>
        <v>0</v>
      </c>
      <c r="J452" s="526">
        <f>IF('1. General Input'!$D$34="X",IF('17. FTE Safe Harbor 2 Step 2'!E452&lt;80,'17. FTE Safe Harbor 2 Step 2'!E452/80,1),0)</f>
        <v>0</v>
      </c>
      <c r="K452" s="526">
        <f>IF('1. General Input'!$D$35="X",IF('17. FTE Safe Harbor 2 Step 2'!E452*24&lt;2080,'17. FTE Safe Harbor 2 Step 2'!E452*24/2080,1),0)</f>
        <v>0</v>
      </c>
      <c r="L452" s="526">
        <f>IF('1. General Input'!$D$36="X",IF('17. FTE Safe Harbor 2 Step 2'!E452*12&lt;2080,'17. FTE Safe Harbor 2 Step 2'!E452*12/2080,1),0)</f>
        <v>0</v>
      </c>
      <c r="M452" s="538">
        <f>IF('1. General Input'!$D$37="X",IF('17. FTE Safe Harbor 2 Step 2'!E452*365/$F$12&lt;2080,E452*365/$F$12/2080,1),0)</f>
        <v>0</v>
      </c>
      <c r="O452" s="526">
        <f t="shared" si="36"/>
        <v>0</v>
      </c>
      <c r="P452" s="526">
        <f t="shared" si="37"/>
        <v>0</v>
      </c>
      <c r="Q452" s="526">
        <f t="shared" si="38"/>
        <v>0</v>
      </c>
      <c r="R452" s="526">
        <f t="shared" si="39"/>
        <v>0</v>
      </c>
      <c r="S452" s="526">
        <f t="shared" si="40"/>
        <v>0</v>
      </c>
    </row>
    <row r="453" spans="1:19" x14ac:dyDescent="0.25">
      <c r="A453" s="297">
        <f t="shared" si="41"/>
        <v>439</v>
      </c>
      <c r="B453" s="501"/>
      <c r="C453" s="515"/>
      <c r="D453" s="297"/>
      <c r="E453" s="505"/>
      <c r="F453" s="417">
        <f>ROUND(IF('11. Type 1 Emp 2020 FTE'!$I$12=1,SUM(I453:M453),0),1)</f>
        <v>0</v>
      </c>
      <c r="G453" s="417">
        <f>ROUND(IF('11. Type 1 Emp 2020 FTE'!$I$12=2,SUM(O453:S453),0),1)</f>
        <v>0</v>
      </c>
      <c r="I453" s="526">
        <f>IF('1. General Input'!$D$33="X",IF('17. FTE Safe Harbor 2 Step 2'!E453&lt;40,'17. FTE Safe Harbor 2 Step 2'!E453/40,1),0)</f>
        <v>0</v>
      </c>
      <c r="J453" s="526">
        <f>IF('1. General Input'!$D$34="X",IF('17. FTE Safe Harbor 2 Step 2'!E453&lt;80,'17. FTE Safe Harbor 2 Step 2'!E453/80,1),0)</f>
        <v>0</v>
      </c>
      <c r="K453" s="526">
        <f>IF('1. General Input'!$D$35="X",IF('17. FTE Safe Harbor 2 Step 2'!E453*24&lt;2080,'17. FTE Safe Harbor 2 Step 2'!E453*24/2080,1),0)</f>
        <v>0</v>
      </c>
      <c r="L453" s="526">
        <f>IF('1. General Input'!$D$36="X",IF('17. FTE Safe Harbor 2 Step 2'!E453*12&lt;2080,'17. FTE Safe Harbor 2 Step 2'!E453*12/2080,1),0)</f>
        <v>0</v>
      </c>
      <c r="M453" s="538">
        <f>IF('1. General Input'!$D$37="X",IF('17. FTE Safe Harbor 2 Step 2'!E453*365/$F$12&lt;2080,E453*365/$F$12/2080,1),0)</f>
        <v>0</v>
      </c>
      <c r="O453" s="526">
        <f t="shared" si="36"/>
        <v>0</v>
      </c>
      <c r="P453" s="526">
        <f t="shared" si="37"/>
        <v>0</v>
      </c>
      <c r="Q453" s="526">
        <f t="shared" si="38"/>
        <v>0</v>
      </c>
      <c r="R453" s="526">
        <f t="shared" si="39"/>
        <v>0</v>
      </c>
      <c r="S453" s="526">
        <f t="shared" si="40"/>
        <v>0</v>
      </c>
    </row>
    <row r="454" spans="1:19" x14ac:dyDescent="0.25">
      <c r="A454" s="297">
        <f t="shared" si="41"/>
        <v>440</v>
      </c>
      <c r="B454" s="501"/>
      <c r="C454" s="515"/>
      <c r="D454" s="297"/>
      <c r="E454" s="505"/>
      <c r="F454" s="417">
        <f>ROUND(IF('11. Type 1 Emp 2020 FTE'!$I$12=1,SUM(I454:M454),0),1)</f>
        <v>0</v>
      </c>
      <c r="G454" s="417">
        <f>ROUND(IF('11. Type 1 Emp 2020 FTE'!$I$12=2,SUM(O454:S454),0),1)</f>
        <v>0</v>
      </c>
      <c r="I454" s="526">
        <f>IF('1. General Input'!$D$33="X",IF('17. FTE Safe Harbor 2 Step 2'!E454&lt;40,'17. FTE Safe Harbor 2 Step 2'!E454/40,1),0)</f>
        <v>0</v>
      </c>
      <c r="J454" s="526">
        <f>IF('1. General Input'!$D$34="X",IF('17. FTE Safe Harbor 2 Step 2'!E454&lt;80,'17. FTE Safe Harbor 2 Step 2'!E454/80,1),0)</f>
        <v>0</v>
      </c>
      <c r="K454" s="526">
        <f>IF('1. General Input'!$D$35="X",IF('17. FTE Safe Harbor 2 Step 2'!E454*24&lt;2080,'17. FTE Safe Harbor 2 Step 2'!E454*24/2080,1),0)</f>
        <v>0</v>
      </c>
      <c r="L454" s="526">
        <f>IF('1. General Input'!$D$36="X",IF('17. FTE Safe Harbor 2 Step 2'!E454*12&lt;2080,'17. FTE Safe Harbor 2 Step 2'!E454*12/2080,1),0)</f>
        <v>0</v>
      </c>
      <c r="M454" s="538">
        <f>IF('1. General Input'!$D$37="X",IF('17. FTE Safe Harbor 2 Step 2'!E454*365/$F$12&lt;2080,E454*365/$F$12/2080,1),0)</f>
        <v>0</v>
      </c>
      <c r="O454" s="526">
        <f t="shared" si="36"/>
        <v>0</v>
      </c>
      <c r="P454" s="526">
        <f t="shared" si="37"/>
        <v>0</v>
      </c>
      <c r="Q454" s="526">
        <f t="shared" si="38"/>
        <v>0</v>
      </c>
      <c r="R454" s="526">
        <f t="shared" si="39"/>
        <v>0</v>
      </c>
      <c r="S454" s="526">
        <f t="shared" si="40"/>
        <v>0</v>
      </c>
    </row>
    <row r="455" spans="1:19" x14ac:dyDescent="0.25">
      <c r="A455" s="297">
        <f t="shared" si="41"/>
        <v>441</v>
      </c>
      <c r="B455" s="501"/>
      <c r="C455" s="515"/>
      <c r="D455" s="297"/>
      <c r="E455" s="505"/>
      <c r="F455" s="417">
        <f>ROUND(IF('11. Type 1 Emp 2020 FTE'!$I$12=1,SUM(I455:M455),0),1)</f>
        <v>0</v>
      </c>
      <c r="G455" s="417">
        <f>ROUND(IF('11. Type 1 Emp 2020 FTE'!$I$12=2,SUM(O455:S455),0),1)</f>
        <v>0</v>
      </c>
      <c r="I455" s="526">
        <f>IF('1. General Input'!$D$33="X",IF('17. FTE Safe Harbor 2 Step 2'!E455&lt;40,'17. FTE Safe Harbor 2 Step 2'!E455/40,1),0)</f>
        <v>0</v>
      </c>
      <c r="J455" s="526">
        <f>IF('1. General Input'!$D$34="X",IF('17. FTE Safe Harbor 2 Step 2'!E455&lt;80,'17. FTE Safe Harbor 2 Step 2'!E455/80,1),0)</f>
        <v>0</v>
      </c>
      <c r="K455" s="526">
        <f>IF('1. General Input'!$D$35="X",IF('17. FTE Safe Harbor 2 Step 2'!E455*24&lt;2080,'17. FTE Safe Harbor 2 Step 2'!E455*24/2080,1),0)</f>
        <v>0</v>
      </c>
      <c r="L455" s="526">
        <f>IF('1. General Input'!$D$36="X",IF('17. FTE Safe Harbor 2 Step 2'!E455*12&lt;2080,'17. FTE Safe Harbor 2 Step 2'!E455*12/2080,1),0)</f>
        <v>0</v>
      </c>
      <c r="M455" s="538">
        <f>IF('1. General Input'!$D$37="X",IF('17. FTE Safe Harbor 2 Step 2'!E455*365/$F$12&lt;2080,E455*365/$F$12/2080,1),0)</f>
        <v>0</v>
      </c>
      <c r="O455" s="526">
        <f t="shared" si="36"/>
        <v>0</v>
      </c>
      <c r="P455" s="526">
        <f t="shared" si="37"/>
        <v>0</v>
      </c>
      <c r="Q455" s="526">
        <f t="shared" si="38"/>
        <v>0</v>
      </c>
      <c r="R455" s="526">
        <f t="shared" si="39"/>
        <v>0</v>
      </c>
      <c r="S455" s="526">
        <f t="shared" si="40"/>
        <v>0</v>
      </c>
    </row>
    <row r="456" spans="1:19" x14ac:dyDescent="0.25">
      <c r="A456" s="297">
        <f t="shared" si="41"/>
        <v>442</v>
      </c>
      <c r="B456" s="501"/>
      <c r="C456" s="515"/>
      <c r="D456" s="297"/>
      <c r="E456" s="505"/>
      <c r="F456" s="417">
        <f>ROUND(IF('11. Type 1 Emp 2020 FTE'!$I$12=1,SUM(I456:M456),0),1)</f>
        <v>0</v>
      </c>
      <c r="G456" s="417">
        <f>ROUND(IF('11. Type 1 Emp 2020 FTE'!$I$12=2,SUM(O456:S456),0),1)</f>
        <v>0</v>
      </c>
      <c r="I456" s="526">
        <f>IF('1. General Input'!$D$33="X",IF('17. FTE Safe Harbor 2 Step 2'!E456&lt;40,'17. FTE Safe Harbor 2 Step 2'!E456/40,1),0)</f>
        <v>0</v>
      </c>
      <c r="J456" s="526">
        <f>IF('1. General Input'!$D$34="X",IF('17. FTE Safe Harbor 2 Step 2'!E456&lt;80,'17. FTE Safe Harbor 2 Step 2'!E456/80,1),0)</f>
        <v>0</v>
      </c>
      <c r="K456" s="526">
        <f>IF('1. General Input'!$D$35="X",IF('17. FTE Safe Harbor 2 Step 2'!E456*24&lt;2080,'17. FTE Safe Harbor 2 Step 2'!E456*24/2080,1),0)</f>
        <v>0</v>
      </c>
      <c r="L456" s="526">
        <f>IF('1. General Input'!$D$36="X",IF('17. FTE Safe Harbor 2 Step 2'!E456*12&lt;2080,'17. FTE Safe Harbor 2 Step 2'!E456*12/2080,1),0)</f>
        <v>0</v>
      </c>
      <c r="M456" s="538">
        <f>IF('1. General Input'!$D$37="X",IF('17. FTE Safe Harbor 2 Step 2'!E456*365/$F$12&lt;2080,E456*365/$F$12/2080,1),0)</f>
        <v>0</v>
      </c>
      <c r="O456" s="526">
        <f t="shared" si="36"/>
        <v>0</v>
      </c>
      <c r="P456" s="526">
        <f t="shared" si="37"/>
        <v>0</v>
      </c>
      <c r="Q456" s="526">
        <f t="shared" si="38"/>
        <v>0</v>
      </c>
      <c r="R456" s="526">
        <f t="shared" si="39"/>
        <v>0</v>
      </c>
      <c r="S456" s="526">
        <f t="shared" si="40"/>
        <v>0</v>
      </c>
    </row>
    <row r="457" spans="1:19" x14ac:dyDescent="0.25">
      <c r="A457" s="297">
        <f t="shared" si="41"/>
        <v>443</v>
      </c>
      <c r="B457" s="501"/>
      <c r="C457" s="515"/>
      <c r="D457" s="297"/>
      <c r="E457" s="505"/>
      <c r="F457" s="417">
        <f>ROUND(IF('11. Type 1 Emp 2020 FTE'!$I$12=1,SUM(I457:M457),0),1)</f>
        <v>0</v>
      </c>
      <c r="G457" s="417">
        <f>ROUND(IF('11. Type 1 Emp 2020 FTE'!$I$12=2,SUM(O457:S457),0),1)</f>
        <v>0</v>
      </c>
      <c r="I457" s="526">
        <f>IF('1. General Input'!$D$33="X",IF('17. FTE Safe Harbor 2 Step 2'!E457&lt;40,'17. FTE Safe Harbor 2 Step 2'!E457/40,1),0)</f>
        <v>0</v>
      </c>
      <c r="J457" s="526">
        <f>IF('1. General Input'!$D$34="X",IF('17. FTE Safe Harbor 2 Step 2'!E457&lt;80,'17. FTE Safe Harbor 2 Step 2'!E457/80,1),0)</f>
        <v>0</v>
      </c>
      <c r="K457" s="526">
        <f>IF('1. General Input'!$D$35="X",IF('17. FTE Safe Harbor 2 Step 2'!E457*24&lt;2080,'17. FTE Safe Harbor 2 Step 2'!E457*24/2080,1),0)</f>
        <v>0</v>
      </c>
      <c r="L457" s="526">
        <f>IF('1. General Input'!$D$36="X",IF('17. FTE Safe Harbor 2 Step 2'!E457*12&lt;2080,'17. FTE Safe Harbor 2 Step 2'!E457*12/2080,1),0)</f>
        <v>0</v>
      </c>
      <c r="M457" s="538">
        <f>IF('1. General Input'!$D$37="X",IF('17. FTE Safe Harbor 2 Step 2'!E457*365/$F$12&lt;2080,E457*365/$F$12/2080,1),0)</f>
        <v>0</v>
      </c>
      <c r="O457" s="526">
        <f t="shared" si="36"/>
        <v>0</v>
      </c>
      <c r="P457" s="526">
        <f t="shared" si="37"/>
        <v>0</v>
      </c>
      <c r="Q457" s="526">
        <f t="shared" si="38"/>
        <v>0</v>
      </c>
      <c r="R457" s="526">
        <f t="shared" si="39"/>
        <v>0</v>
      </c>
      <c r="S457" s="526">
        <f t="shared" si="40"/>
        <v>0</v>
      </c>
    </row>
    <row r="458" spans="1:19" x14ac:dyDescent="0.25">
      <c r="A458" s="297">
        <f t="shared" si="41"/>
        <v>444</v>
      </c>
      <c r="B458" s="501"/>
      <c r="C458" s="515"/>
      <c r="D458" s="297"/>
      <c r="E458" s="505"/>
      <c r="F458" s="417">
        <f>ROUND(IF('11. Type 1 Emp 2020 FTE'!$I$12=1,SUM(I458:M458),0),1)</f>
        <v>0</v>
      </c>
      <c r="G458" s="417">
        <f>ROUND(IF('11. Type 1 Emp 2020 FTE'!$I$12=2,SUM(O458:S458),0),1)</f>
        <v>0</v>
      </c>
      <c r="I458" s="526">
        <f>IF('1. General Input'!$D$33="X",IF('17. FTE Safe Harbor 2 Step 2'!E458&lt;40,'17. FTE Safe Harbor 2 Step 2'!E458/40,1),0)</f>
        <v>0</v>
      </c>
      <c r="J458" s="526">
        <f>IF('1. General Input'!$D$34="X",IF('17. FTE Safe Harbor 2 Step 2'!E458&lt;80,'17. FTE Safe Harbor 2 Step 2'!E458/80,1),0)</f>
        <v>0</v>
      </c>
      <c r="K458" s="526">
        <f>IF('1. General Input'!$D$35="X",IF('17. FTE Safe Harbor 2 Step 2'!E458*24&lt;2080,'17. FTE Safe Harbor 2 Step 2'!E458*24/2080,1),0)</f>
        <v>0</v>
      </c>
      <c r="L458" s="526">
        <f>IF('1. General Input'!$D$36="X",IF('17. FTE Safe Harbor 2 Step 2'!E458*12&lt;2080,'17. FTE Safe Harbor 2 Step 2'!E458*12/2080,1),0)</f>
        <v>0</v>
      </c>
      <c r="M458" s="538">
        <f>IF('1. General Input'!$D$37="X",IF('17. FTE Safe Harbor 2 Step 2'!E458*365/$F$12&lt;2080,E458*365/$F$12/2080,1),0)</f>
        <v>0</v>
      </c>
      <c r="O458" s="526">
        <f t="shared" si="36"/>
        <v>0</v>
      </c>
      <c r="P458" s="526">
        <f t="shared" si="37"/>
        <v>0</v>
      </c>
      <c r="Q458" s="526">
        <f t="shared" si="38"/>
        <v>0</v>
      </c>
      <c r="R458" s="526">
        <f t="shared" si="39"/>
        <v>0</v>
      </c>
      <c r="S458" s="526">
        <f t="shared" si="40"/>
        <v>0</v>
      </c>
    </row>
    <row r="459" spans="1:19" x14ac:dyDescent="0.25">
      <c r="A459" s="297">
        <f t="shared" si="41"/>
        <v>445</v>
      </c>
      <c r="B459" s="501"/>
      <c r="C459" s="515"/>
      <c r="D459" s="297"/>
      <c r="E459" s="505"/>
      <c r="F459" s="417">
        <f>ROUND(IF('11. Type 1 Emp 2020 FTE'!$I$12=1,SUM(I459:M459),0),1)</f>
        <v>0</v>
      </c>
      <c r="G459" s="417">
        <f>ROUND(IF('11. Type 1 Emp 2020 FTE'!$I$12=2,SUM(O459:S459),0),1)</f>
        <v>0</v>
      </c>
      <c r="I459" s="526">
        <f>IF('1. General Input'!$D$33="X",IF('17. FTE Safe Harbor 2 Step 2'!E459&lt;40,'17. FTE Safe Harbor 2 Step 2'!E459/40,1),0)</f>
        <v>0</v>
      </c>
      <c r="J459" s="526">
        <f>IF('1. General Input'!$D$34="X",IF('17. FTE Safe Harbor 2 Step 2'!E459&lt;80,'17. FTE Safe Harbor 2 Step 2'!E459/80,1),0)</f>
        <v>0</v>
      </c>
      <c r="K459" s="526">
        <f>IF('1. General Input'!$D$35="X",IF('17. FTE Safe Harbor 2 Step 2'!E459*24&lt;2080,'17. FTE Safe Harbor 2 Step 2'!E459*24/2080,1),0)</f>
        <v>0</v>
      </c>
      <c r="L459" s="526">
        <f>IF('1. General Input'!$D$36="X",IF('17. FTE Safe Harbor 2 Step 2'!E459*12&lt;2080,'17. FTE Safe Harbor 2 Step 2'!E459*12/2080,1),0)</f>
        <v>0</v>
      </c>
      <c r="M459" s="538">
        <f>IF('1. General Input'!$D$37="X",IF('17. FTE Safe Harbor 2 Step 2'!E459*365/$F$12&lt;2080,E459*365/$F$12/2080,1),0)</f>
        <v>0</v>
      </c>
      <c r="O459" s="526">
        <f t="shared" si="36"/>
        <v>0</v>
      </c>
      <c r="P459" s="526">
        <f t="shared" si="37"/>
        <v>0</v>
      </c>
      <c r="Q459" s="526">
        <f t="shared" si="38"/>
        <v>0</v>
      </c>
      <c r="R459" s="526">
        <f t="shared" si="39"/>
        <v>0</v>
      </c>
      <c r="S459" s="526">
        <f t="shared" si="40"/>
        <v>0</v>
      </c>
    </row>
    <row r="460" spans="1:19" x14ac:dyDescent="0.25">
      <c r="A460" s="297">
        <f t="shared" si="41"/>
        <v>446</v>
      </c>
      <c r="B460" s="501"/>
      <c r="C460" s="515"/>
      <c r="D460" s="297"/>
      <c r="E460" s="505"/>
      <c r="F460" s="417">
        <f>ROUND(IF('11. Type 1 Emp 2020 FTE'!$I$12=1,SUM(I460:M460),0),1)</f>
        <v>0</v>
      </c>
      <c r="G460" s="417">
        <f>ROUND(IF('11. Type 1 Emp 2020 FTE'!$I$12=2,SUM(O460:S460),0),1)</f>
        <v>0</v>
      </c>
      <c r="I460" s="526">
        <f>IF('1. General Input'!$D$33="X",IF('17. FTE Safe Harbor 2 Step 2'!E460&lt;40,'17. FTE Safe Harbor 2 Step 2'!E460/40,1),0)</f>
        <v>0</v>
      </c>
      <c r="J460" s="526">
        <f>IF('1. General Input'!$D$34="X",IF('17. FTE Safe Harbor 2 Step 2'!E460&lt;80,'17. FTE Safe Harbor 2 Step 2'!E460/80,1),0)</f>
        <v>0</v>
      </c>
      <c r="K460" s="526">
        <f>IF('1. General Input'!$D$35="X",IF('17. FTE Safe Harbor 2 Step 2'!E460*24&lt;2080,'17. FTE Safe Harbor 2 Step 2'!E460*24/2080,1),0)</f>
        <v>0</v>
      </c>
      <c r="L460" s="526">
        <f>IF('1. General Input'!$D$36="X",IF('17. FTE Safe Harbor 2 Step 2'!E460*12&lt;2080,'17. FTE Safe Harbor 2 Step 2'!E460*12/2080,1),0)</f>
        <v>0</v>
      </c>
      <c r="M460" s="538">
        <f>IF('1. General Input'!$D$37="X",IF('17. FTE Safe Harbor 2 Step 2'!E460*365/$F$12&lt;2080,E460*365/$F$12/2080,1),0)</f>
        <v>0</v>
      </c>
      <c r="O460" s="526">
        <f t="shared" si="36"/>
        <v>0</v>
      </c>
      <c r="P460" s="526">
        <f t="shared" si="37"/>
        <v>0</v>
      </c>
      <c r="Q460" s="526">
        <f t="shared" si="38"/>
        <v>0</v>
      </c>
      <c r="R460" s="526">
        <f t="shared" si="39"/>
        <v>0</v>
      </c>
      <c r="S460" s="526">
        <f t="shared" si="40"/>
        <v>0</v>
      </c>
    </row>
    <row r="461" spans="1:19" x14ac:dyDescent="0.25">
      <c r="A461" s="297">
        <f t="shared" si="41"/>
        <v>447</v>
      </c>
      <c r="B461" s="501"/>
      <c r="C461" s="515"/>
      <c r="D461" s="297"/>
      <c r="E461" s="505"/>
      <c r="F461" s="417">
        <f>ROUND(IF('11. Type 1 Emp 2020 FTE'!$I$12=1,SUM(I461:M461),0),1)</f>
        <v>0</v>
      </c>
      <c r="G461" s="417">
        <f>ROUND(IF('11. Type 1 Emp 2020 FTE'!$I$12=2,SUM(O461:S461),0),1)</f>
        <v>0</v>
      </c>
      <c r="I461" s="526">
        <f>IF('1. General Input'!$D$33="X",IF('17. FTE Safe Harbor 2 Step 2'!E461&lt;40,'17. FTE Safe Harbor 2 Step 2'!E461/40,1),0)</f>
        <v>0</v>
      </c>
      <c r="J461" s="526">
        <f>IF('1. General Input'!$D$34="X",IF('17. FTE Safe Harbor 2 Step 2'!E461&lt;80,'17. FTE Safe Harbor 2 Step 2'!E461/80,1),0)</f>
        <v>0</v>
      </c>
      <c r="K461" s="526">
        <f>IF('1. General Input'!$D$35="X",IF('17. FTE Safe Harbor 2 Step 2'!E461*24&lt;2080,'17. FTE Safe Harbor 2 Step 2'!E461*24/2080,1),0)</f>
        <v>0</v>
      </c>
      <c r="L461" s="526">
        <f>IF('1. General Input'!$D$36="X",IF('17. FTE Safe Harbor 2 Step 2'!E461*12&lt;2080,'17. FTE Safe Harbor 2 Step 2'!E461*12/2080,1),0)</f>
        <v>0</v>
      </c>
      <c r="M461" s="538">
        <f>IF('1. General Input'!$D$37="X",IF('17. FTE Safe Harbor 2 Step 2'!E461*365/$F$12&lt;2080,E461*365/$F$12/2080,1),0)</f>
        <v>0</v>
      </c>
      <c r="O461" s="526">
        <f t="shared" si="36"/>
        <v>0</v>
      </c>
      <c r="P461" s="526">
        <f t="shared" si="37"/>
        <v>0</v>
      </c>
      <c r="Q461" s="526">
        <f t="shared" si="38"/>
        <v>0</v>
      </c>
      <c r="R461" s="526">
        <f t="shared" si="39"/>
        <v>0</v>
      </c>
      <c r="S461" s="526">
        <f t="shared" si="40"/>
        <v>0</v>
      </c>
    </row>
    <row r="462" spans="1:19" x14ac:dyDescent="0.25">
      <c r="A462" s="297">
        <f t="shared" si="41"/>
        <v>448</v>
      </c>
      <c r="B462" s="501"/>
      <c r="C462" s="515"/>
      <c r="D462" s="297"/>
      <c r="E462" s="505"/>
      <c r="F462" s="417">
        <f>ROUND(IF('11. Type 1 Emp 2020 FTE'!$I$12=1,SUM(I462:M462),0),1)</f>
        <v>0</v>
      </c>
      <c r="G462" s="417">
        <f>ROUND(IF('11. Type 1 Emp 2020 FTE'!$I$12=2,SUM(O462:S462),0),1)</f>
        <v>0</v>
      </c>
      <c r="I462" s="526">
        <f>IF('1. General Input'!$D$33="X",IF('17. FTE Safe Harbor 2 Step 2'!E462&lt;40,'17. FTE Safe Harbor 2 Step 2'!E462/40,1),0)</f>
        <v>0</v>
      </c>
      <c r="J462" s="526">
        <f>IF('1. General Input'!$D$34="X",IF('17. FTE Safe Harbor 2 Step 2'!E462&lt;80,'17. FTE Safe Harbor 2 Step 2'!E462/80,1),0)</f>
        <v>0</v>
      </c>
      <c r="K462" s="526">
        <f>IF('1. General Input'!$D$35="X",IF('17. FTE Safe Harbor 2 Step 2'!E462*24&lt;2080,'17. FTE Safe Harbor 2 Step 2'!E462*24/2080,1),0)</f>
        <v>0</v>
      </c>
      <c r="L462" s="526">
        <f>IF('1. General Input'!$D$36="X",IF('17. FTE Safe Harbor 2 Step 2'!E462*12&lt;2080,'17. FTE Safe Harbor 2 Step 2'!E462*12/2080,1),0)</f>
        <v>0</v>
      </c>
      <c r="M462" s="538">
        <f>IF('1. General Input'!$D$37="X",IF('17. FTE Safe Harbor 2 Step 2'!E462*365/$F$12&lt;2080,E462*365/$F$12/2080,1),0)</f>
        <v>0</v>
      </c>
      <c r="O462" s="526">
        <f t="shared" si="36"/>
        <v>0</v>
      </c>
      <c r="P462" s="526">
        <f t="shared" si="37"/>
        <v>0</v>
      </c>
      <c r="Q462" s="526">
        <f t="shared" si="38"/>
        <v>0</v>
      </c>
      <c r="R462" s="526">
        <f t="shared" si="39"/>
        <v>0</v>
      </c>
      <c r="S462" s="526">
        <f t="shared" si="40"/>
        <v>0</v>
      </c>
    </row>
    <row r="463" spans="1:19" x14ac:dyDescent="0.25">
      <c r="A463" s="297">
        <f t="shared" si="41"/>
        <v>449</v>
      </c>
      <c r="B463" s="501"/>
      <c r="C463" s="515"/>
      <c r="D463" s="297"/>
      <c r="E463" s="505"/>
      <c r="F463" s="417">
        <f>ROUND(IF('11. Type 1 Emp 2020 FTE'!$I$12=1,SUM(I463:M463),0),1)</f>
        <v>0</v>
      </c>
      <c r="G463" s="417">
        <f>ROUND(IF('11. Type 1 Emp 2020 FTE'!$I$12=2,SUM(O463:S463),0),1)</f>
        <v>0</v>
      </c>
      <c r="I463" s="526">
        <f>IF('1. General Input'!$D$33="X",IF('17. FTE Safe Harbor 2 Step 2'!E463&lt;40,'17. FTE Safe Harbor 2 Step 2'!E463/40,1),0)</f>
        <v>0</v>
      </c>
      <c r="J463" s="526">
        <f>IF('1. General Input'!$D$34="X",IF('17. FTE Safe Harbor 2 Step 2'!E463&lt;80,'17. FTE Safe Harbor 2 Step 2'!E463/80,1),0)</f>
        <v>0</v>
      </c>
      <c r="K463" s="526">
        <f>IF('1. General Input'!$D$35="X",IF('17. FTE Safe Harbor 2 Step 2'!E463*24&lt;2080,'17. FTE Safe Harbor 2 Step 2'!E463*24/2080,1),0)</f>
        <v>0</v>
      </c>
      <c r="L463" s="526">
        <f>IF('1. General Input'!$D$36="X",IF('17. FTE Safe Harbor 2 Step 2'!E463*12&lt;2080,'17. FTE Safe Harbor 2 Step 2'!E463*12/2080,1),0)</f>
        <v>0</v>
      </c>
      <c r="M463" s="538">
        <f>IF('1. General Input'!$D$37="X",IF('17. FTE Safe Harbor 2 Step 2'!E463*365/$F$12&lt;2080,E463*365/$F$12/2080,1),0)</f>
        <v>0</v>
      </c>
      <c r="O463" s="526">
        <f t="shared" si="36"/>
        <v>0</v>
      </c>
      <c r="P463" s="526">
        <f t="shared" si="37"/>
        <v>0</v>
      </c>
      <c r="Q463" s="526">
        <f t="shared" si="38"/>
        <v>0</v>
      </c>
      <c r="R463" s="526">
        <f t="shared" si="39"/>
        <v>0</v>
      </c>
      <c r="S463" s="526">
        <f t="shared" si="40"/>
        <v>0</v>
      </c>
    </row>
    <row r="464" spans="1:19" x14ac:dyDescent="0.25">
      <c r="A464" s="297">
        <f t="shared" si="41"/>
        <v>450</v>
      </c>
      <c r="B464" s="501"/>
      <c r="C464" s="515"/>
      <c r="D464" s="297"/>
      <c r="E464" s="505"/>
      <c r="F464" s="417">
        <f>ROUND(IF('11. Type 1 Emp 2020 FTE'!$I$12=1,SUM(I464:M464),0),1)</f>
        <v>0</v>
      </c>
      <c r="G464" s="417">
        <f>ROUND(IF('11. Type 1 Emp 2020 FTE'!$I$12=2,SUM(O464:S464),0),1)</f>
        <v>0</v>
      </c>
      <c r="I464" s="526">
        <f>IF('1. General Input'!$D$33="X",IF('17. FTE Safe Harbor 2 Step 2'!E464&lt;40,'17. FTE Safe Harbor 2 Step 2'!E464/40,1),0)</f>
        <v>0</v>
      </c>
      <c r="J464" s="526">
        <f>IF('1. General Input'!$D$34="X",IF('17. FTE Safe Harbor 2 Step 2'!E464&lt;80,'17. FTE Safe Harbor 2 Step 2'!E464/80,1),0)</f>
        <v>0</v>
      </c>
      <c r="K464" s="526">
        <f>IF('1. General Input'!$D$35="X",IF('17. FTE Safe Harbor 2 Step 2'!E464*24&lt;2080,'17. FTE Safe Harbor 2 Step 2'!E464*24/2080,1),0)</f>
        <v>0</v>
      </c>
      <c r="L464" s="526">
        <f>IF('1. General Input'!$D$36="X",IF('17. FTE Safe Harbor 2 Step 2'!E464*12&lt;2080,'17. FTE Safe Harbor 2 Step 2'!E464*12/2080,1),0)</f>
        <v>0</v>
      </c>
      <c r="M464" s="538">
        <f>IF('1. General Input'!$D$37="X",IF('17. FTE Safe Harbor 2 Step 2'!E464*365/$F$12&lt;2080,E464*365/$F$12/2080,1),0)</f>
        <v>0</v>
      </c>
      <c r="O464" s="526">
        <f t="shared" ref="O464:O527" si="42">IF(I464=0,0,IF(I464=1,1,0.5))</f>
        <v>0</v>
      </c>
      <c r="P464" s="526">
        <f t="shared" ref="P464:P527" si="43">IF(J464=0,0,IF(J464=1,1,0.5))</f>
        <v>0</v>
      </c>
      <c r="Q464" s="526">
        <f t="shared" ref="Q464:Q527" si="44">IF(K464=0,0,IF(K464=1,1,0.5))</f>
        <v>0</v>
      </c>
      <c r="R464" s="526">
        <f t="shared" ref="R464:R527" si="45">IF(L464=0,0,IF(L464=1,1,0.5))</f>
        <v>0</v>
      </c>
      <c r="S464" s="526">
        <f t="shared" ref="S464:S527" si="46">IF(M464=0,0,IF(M464=1,1,0.5))</f>
        <v>0</v>
      </c>
    </row>
    <row r="465" spans="1:19" x14ac:dyDescent="0.25">
      <c r="A465" s="297">
        <f t="shared" ref="A465:A528" si="47">+A464+1</f>
        <v>451</v>
      </c>
      <c r="B465" s="501"/>
      <c r="C465" s="515"/>
      <c r="D465" s="297"/>
      <c r="E465" s="505"/>
      <c r="F465" s="417">
        <f>ROUND(IF('11. Type 1 Emp 2020 FTE'!$I$12=1,SUM(I465:M465),0),1)</f>
        <v>0</v>
      </c>
      <c r="G465" s="417">
        <f>ROUND(IF('11. Type 1 Emp 2020 FTE'!$I$12=2,SUM(O465:S465),0),1)</f>
        <v>0</v>
      </c>
      <c r="I465" s="526">
        <f>IF('1. General Input'!$D$33="X",IF('17. FTE Safe Harbor 2 Step 2'!E465&lt;40,'17. FTE Safe Harbor 2 Step 2'!E465/40,1),0)</f>
        <v>0</v>
      </c>
      <c r="J465" s="526">
        <f>IF('1. General Input'!$D$34="X",IF('17. FTE Safe Harbor 2 Step 2'!E465&lt;80,'17. FTE Safe Harbor 2 Step 2'!E465/80,1),0)</f>
        <v>0</v>
      </c>
      <c r="K465" s="526">
        <f>IF('1. General Input'!$D$35="X",IF('17. FTE Safe Harbor 2 Step 2'!E465*24&lt;2080,'17. FTE Safe Harbor 2 Step 2'!E465*24/2080,1),0)</f>
        <v>0</v>
      </c>
      <c r="L465" s="526">
        <f>IF('1. General Input'!$D$36="X",IF('17. FTE Safe Harbor 2 Step 2'!E465*12&lt;2080,'17. FTE Safe Harbor 2 Step 2'!E465*12/2080,1),0)</f>
        <v>0</v>
      </c>
      <c r="M465" s="538">
        <f>IF('1. General Input'!$D$37="X",IF('17. FTE Safe Harbor 2 Step 2'!E465*365/$F$12&lt;2080,E465*365/$F$12/2080,1),0)</f>
        <v>0</v>
      </c>
      <c r="O465" s="526">
        <f t="shared" si="42"/>
        <v>0</v>
      </c>
      <c r="P465" s="526">
        <f t="shared" si="43"/>
        <v>0</v>
      </c>
      <c r="Q465" s="526">
        <f t="shared" si="44"/>
        <v>0</v>
      </c>
      <c r="R465" s="526">
        <f t="shared" si="45"/>
        <v>0</v>
      </c>
      <c r="S465" s="526">
        <f t="shared" si="46"/>
        <v>0</v>
      </c>
    </row>
    <row r="466" spans="1:19" x14ac:dyDescent="0.25">
      <c r="A466" s="297">
        <f t="shared" si="47"/>
        <v>452</v>
      </c>
      <c r="B466" s="501"/>
      <c r="C466" s="515"/>
      <c r="D466" s="297"/>
      <c r="E466" s="505"/>
      <c r="F466" s="417">
        <f>ROUND(IF('11. Type 1 Emp 2020 FTE'!$I$12=1,SUM(I466:M466),0),1)</f>
        <v>0</v>
      </c>
      <c r="G466" s="417">
        <f>ROUND(IF('11. Type 1 Emp 2020 FTE'!$I$12=2,SUM(O466:S466),0),1)</f>
        <v>0</v>
      </c>
      <c r="I466" s="526">
        <f>IF('1. General Input'!$D$33="X",IF('17. FTE Safe Harbor 2 Step 2'!E466&lt;40,'17. FTE Safe Harbor 2 Step 2'!E466/40,1),0)</f>
        <v>0</v>
      </c>
      <c r="J466" s="526">
        <f>IF('1. General Input'!$D$34="X",IF('17. FTE Safe Harbor 2 Step 2'!E466&lt;80,'17. FTE Safe Harbor 2 Step 2'!E466/80,1),0)</f>
        <v>0</v>
      </c>
      <c r="K466" s="526">
        <f>IF('1. General Input'!$D$35="X",IF('17. FTE Safe Harbor 2 Step 2'!E466*24&lt;2080,'17. FTE Safe Harbor 2 Step 2'!E466*24/2080,1),0)</f>
        <v>0</v>
      </c>
      <c r="L466" s="526">
        <f>IF('1. General Input'!$D$36="X",IF('17. FTE Safe Harbor 2 Step 2'!E466*12&lt;2080,'17. FTE Safe Harbor 2 Step 2'!E466*12/2080,1),0)</f>
        <v>0</v>
      </c>
      <c r="M466" s="538">
        <f>IF('1. General Input'!$D$37="X",IF('17. FTE Safe Harbor 2 Step 2'!E466*365/$F$12&lt;2080,E466*365/$F$12/2080,1),0)</f>
        <v>0</v>
      </c>
      <c r="O466" s="526">
        <f t="shared" si="42"/>
        <v>0</v>
      </c>
      <c r="P466" s="526">
        <f t="shared" si="43"/>
        <v>0</v>
      </c>
      <c r="Q466" s="526">
        <f t="shared" si="44"/>
        <v>0</v>
      </c>
      <c r="R466" s="526">
        <f t="shared" si="45"/>
        <v>0</v>
      </c>
      <c r="S466" s="526">
        <f t="shared" si="46"/>
        <v>0</v>
      </c>
    </row>
    <row r="467" spans="1:19" x14ac:dyDescent="0.25">
      <c r="A467" s="297">
        <f t="shared" si="47"/>
        <v>453</v>
      </c>
      <c r="B467" s="501"/>
      <c r="C467" s="515"/>
      <c r="D467" s="297"/>
      <c r="E467" s="505"/>
      <c r="F467" s="417">
        <f>ROUND(IF('11. Type 1 Emp 2020 FTE'!$I$12=1,SUM(I467:M467),0),1)</f>
        <v>0</v>
      </c>
      <c r="G467" s="417">
        <f>ROUND(IF('11. Type 1 Emp 2020 FTE'!$I$12=2,SUM(O467:S467),0),1)</f>
        <v>0</v>
      </c>
      <c r="I467" s="526">
        <f>IF('1. General Input'!$D$33="X",IF('17. FTE Safe Harbor 2 Step 2'!E467&lt;40,'17. FTE Safe Harbor 2 Step 2'!E467/40,1),0)</f>
        <v>0</v>
      </c>
      <c r="J467" s="526">
        <f>IF('1. General Input'!$D$34="X",IF('17. FTE Safe Harbor 2 Step 2'!E467&lt;80,'17. FTE Safe Harbor 2 Step 2'!E467/80,1),0)</f>
        <v>0</v>
      </c>
      <c r="K467" s="526">
        <f>IF('1. General Input'!$D$35="X",IF('17. FTE Safe Harbor 2 Step 2'!E467*24&lt;2080,'17. FTE Safe Harbor 2 Step 2'!E467*24/2080,1),0)</f>
        <v>0</v>
      </c>
      <c r="L467" s="526">
        <f>IF('1. General Input'!$D$36="X",IF('17. FTE Safe Harbor 2 Step 2'!E467*12&lt;2080,'17. FTE Safe Harbor 2 Step 2'!E467*12/2080,1),0)</f>
        <v>0</v>
      </c>
      <c r="M467" s="538">
        <f>IF('1. General Input'!$D$37="X",IF('17. FTE Safe Harbor 2 Step 2'!E467*365/$F$12&lt;2080,E467*365/$F$12/2080,1),0)</f>
        <v>0</v>
      </c>
      <c r="O467" s="526">
        <f t="shared" si="42"/>
        <v>0</v>
      </c>
      <c r="P467" s="526">
        <f t="shared" si="43"/>
        <v>0</v>
      </c>
      <c r="Q467" s="526">
        <f t="shared" si="44"/>
        <v>0</v>
      </c>
      <c r="R467" s="526">
        <f t="shared" si="45"/>
        <v>0</v>
      </c>
      <c r="S467" s="526">
        <f t="shared" si="46"/>
        <v>0</v>
      </c>
    </row>
    <row r="468" spans="1:19" x14ac:dyDescent="0.25">
      <c r="A468" s="297">
        <f t="shared" si="47"/>
        <v>454</v>
      </c>
      <c r="B468" s="501"/>
      <c r="C468" s="515"/>
      <c r="D468" s="297"/>
      <c r="E468" s="505"/>
      <c r="F468" s="417">
        <f>ROUND(IF('11. Type 1 Emp 2020 FTE'!$I$12=1,SUM(I468:M468),0),1)</f>
        <v>0</v>
      </c>
      <c r="G468" s="417">
        <f>ROUND(IF('11. Type 1 Emp 2020 FTE'!$I$12=2,SUM(O468:S468),0),1)</f>
        <v>0</v>
      </c>
      <c r="I468" s="526">
        <f>IF('1. General Input'!$D$33="X",IF('17. FTE Safe Harbor 2 Step 2'!E468&lt;40,'17. FTE Safe Harbor 2 Step 2'!E468/40,1),0)</f>
        <v>0</v>
      </c>
      <c r="J468" s="526">
        <f>IF('1. General Input'!$D$34="X",IF('17. FTE Safe Harbor 2 Step 2'!E468&lt;80,'17. FTE Safe Harbor 2 Step 2'!E468/80,1),0)</f>
        <v>0</v>
      </c>
      <c r="K468" s="526">
        <f>IF('1. General Input'!$D$35="X",IF('17. FTE Safe Harbor 2 Step 2'!E468*24&lt;2080,'17. FTE Safe Harbor 2 Step 2'!E468*24/2080,1),0)</f>
        <v>0</v>
      </c>
      <c r="L468" s="526">
        <f>IF('1. General Input'!$D$36="X",IF('17. FTE Safe Harbor 2 Step 2'!E468*12&lt;2080,'17. FTE Safe Harbor 2 Step 2'!E468*12/2080,1),0)</f>
        <v>0</v>
      </c>
      <c r="M468" s="538">
        <f>IF('1. General Input'!$D$37="X",IF('17. FTE Safe Harbor 2 Step 2'!E468*365/$F$12&lt;2080,E468*365/$F$12/2080,1),0)</f>
        <v>0</v>
      </c>
      <c r="O468" s="526">
        <f t="shared" si="42"/>
        <v>0</v>
      </c>
      <c r="P468" s="526">
        <f t="shared" si="43"/>
        <v>0</v>
      </c>
      <c r="Q468" s="526">
        <f t="shared" si="44"/>
        <v>0</v>
      </c>
      <c r="R468" s="526">
        <f t="shared" si="45"/>
        <v>0</v>
      </c>
      <c r="S468" s="526">
        <f t="shared" si="46"/>
        <v>0</v>
      </c>
    </row>
    <row r="469" spans="1:19" x14ac:dyDescent="0.25">
      <c r="A469" s="297">
        <f t="shared" si="47"/>
        <v>455</v>
      </c>
      <c r="B469" s="501"/>
      <c r="C469" s="515"/>
      <c r="D469" s="297"/>
      <c r="E469" s="505"/>
      <c r="F469" s="417">
        <f>ROUND(IF('11. Type 1 Emp 2020 FTE'!$I$12=1,SUM(I469:M469),0),1)</f>
        <v>0</v>
      </c>
      <c r="G469" s="417">
        <f>ROUND(IF('11. Type 1 Emp 2020 FTE'!$I$12=2,SUM(O469:S469),0),1)</f>
        <v>0</v>
      </c>
      <c r="I469" s="526">
        <f>IF('1. General Input'!$D$33="X",IF('17. FTE Safe Harbor 2 Step 2'!E469&lt;40,'17. FTE Safe Harbor 2 Step 2'!E469/40,1),0)</f>
        <v>0</v>
      </c>
      <c r="J469" s="526">
        <f>IF('1. General Input'!$D$34="X",IF('17. FTE Safe Harbor 2 Step 2'!E469&lt;80,'17. FTE Safe Harbor 2 Step 2'!E469/80,1),0)</f>
        <v>0</v>
      </c>
      <c r="K469" s="526">
        <f>IF('1. General Input'!$D$35="X",IF('17. FTE Safe Harbor 2 Step 2'!E469*24&lt;2080,'17. FTE Safe Harbor 2 Step 2'!E469*24/2080,1),0)</f>
        <v>0</v>
      </c>
      <c r="L469" s="526">
        <f>IF('1. General Input'!$D$36="X",IF('17. FTE Safe Harbor 2 Step 2'!E469*12&lt;2080,'17. FTE Safe Harbor 2 Step 2'!E469*12/2080,1),0)</f>
        <v>0</v>
      </c>
      <c r="M469" s="538">
        <f>IF('1. General Input'!$D$37="X",IF('17. FTE Safe Harbor 2 Step 2'!E469*365/$F$12&lt;2080,E469*365/$F$12/2080,1),0)</f>
        <v>0</v>
      </c>
      <c r="O469" s="526">
        <f t="shared" si="42"/>
        <v>0</v>
      </c>
      <c r="P469" s="526">
        <f t="shared" si="43"/>
        <v>0</v>
      </c>
      <c r="Q469" s="526">
        <f t="shared" si="44"/>
        <v>0</v>
      </c>
      <c r="R469" s="526">
        <f t="shared" si="45"/>
        <v>0</v>
      </c>
      <c r="S469" s="526">
        <f t="shared" si="46"/>
        <v>0</v>
      </c>
    </row>
    <row r="470" spans="1:19" x14ac:dyDescent="0.25">
      <c r="A470" s="297">
        <f t="shared" si="47"/>
        <v>456</v>
      </c>
      <c r="B470" s="501"/>
      <c r="C470" s="515"/>
      <c r="D470" s="297"/>
      <c r="E470" s="505"/>
      <c r="F470" s="417">
        <f>ROUND(IF('11. Type 1 Emp 2020 FTE'!$I$12=1,SUM(I470:M470),0),1)</f>
        <v>0</v>
      </c>
      <c r="G470" s="417">
        <f>ROUND(IF('11. Type 1 Emp 2020 FTE'!$I$12=2,SUM(O470:S470),0),1)</f>
        <v>0</v>
      </c>
      <c r="I470" s="526">
        <f>IF('1. General Input'!$D$33="X",IF('17. FTE Safe Harbor 2 Step 2'!E470&lt;40,'17. FTE Safe Harbor 2 Step 2'!E470/40,1),0)</f>
        <v>0</v>
      </c>
      <c r="J470" s="526">
        <f>IF('1. General Input'!$D$34="X",IF('17. FTE Safe Harbor 2 Step 2'!E470&lt;80,'17. FTE Safe Harbor 2 Step 2'!E470/80,1),0)</f>
        <v>0</v>
      </c>
      <c r="K470" s="526">
        <f>IF('1. General Input'!$D$35="X",IF('17. FTE Safe Harbor 2 Step 2'!E470*24&lt;2080,'17. FTE Safe Harbor 2 Step 2'!E470*24/2080,1),0)</f>
        <v>0</v>
      </c>
      <c r="L470" s="526">
        <f>IF('1. General Input'!$D$36="X",IF('17. FTE Safe Harbor 2 Step 2'!E470*12&lt;2080,'17. FTE Safe Harbor 2 Step 2'!E470*12/2080,1),0)</f>
        <v>0</v>
      </c>
      <c r="M470" s="538">
        <f>IF('1. General Input'!$D$37="X",IF('17. FTE Safe Harbor 2 Step 2'!E470*365/$F$12&lt;2080,E470*365/$F$12/2080,1),0)</f>
        <v>0</v>
      </c>
      <c r="O470" s="526">
        <f t="shared" si="42"/>
        <v>0</v>
      </c>
      <c r="P470" s="526">
        <f t="shared" si="43"/>
        <v>0</v>
      </c>
      <c r="Q470" s="526">
        <f t="shared" si="44"/>
        <v>0</v>
      </c>
      <c r="R470" s="526">
        <f t="shared" si="45"/>
        <v>0</v>
      </c>
      <c r="S470" s="526">
        <f t="shared" si="46"/>
        <v>0</v>
      </c>
    </row>
    <row r="471" spans="1:19" x14ac:dyDescent="0.25">
      <c r="A471" s="297">
        <f t="shared" si="47"/>
        <v>457</v>
      </c>
      <c r="B471" s="501"/>
      <c r="C471" s="515"/>
      <c r="D471" s="297"/>
      <c r="E471" s="505"/>
      <c r="F471" s="417">
        <f>ROUND(IF('11. Type 1 Emp 2020 FTE'!$I$12=1,SUM(I471:M471),0),1)</f>
        <v>0</v>
      </c>
      <c r="G471" s="417">
        <f>ROUND(IF('11. Type 1 Emp 2020 FTE'!$I$12=2,SUM(O471:S471),0),1)</f>
        <v>0</v>
      </c>
      <c r="I471" s="526">
        <f>IF('1. General Input'!$D$33="X",IF('17. FTE Safe Harbor 2 Step 2'!E471&lt;40,'17. FTE Safe Harbor 2 Step 2'!E471/40,1),0)</f>
        <v>0</v>
      </c>
      <c r="J471" s="526">
        <f>IF('1. General Input'!$D$34="X",IF('17. FTE Safe Harbor 2 Step 2'!E471&lt;80,'17. FTE Safe Harbor 2 Step 2'!E471/80,1),0)</f>
        <v>0</v>
      </c>
      <c r="K471" s="526">
        <f>IF('1. General Input'!$D$35="X",IF('17. FTE Safe Harbor 2 Step 2'!E471*24&lt;2080,'17. FTE Safe Harbor 2 Step 2'!E471*24/2080,1),0)</f>
        <v>0</v>
      </c>
      <c r="L471" s="526">
        <f>IF('1. General Input'!$D$36="X",IF('17. FTE Safe Harbor 2 Step 2'!E471*12&lt;2080,'17. FTE Safe Harbor 2 Step 2'!E471*12/2080,1),0)</f>
        <v>0</v>
      </c>
      <c r="M471" s="538">
        <f>IF('1. General Input'!$D$37="X",IF('17. FTE Safe Harbor 2 Step 2'!E471*365/$F$12&lt;2080,E471*365/$F$12/2080,1),0)</f>
        <v>0</v>
      </c>
      <c r="O471" s="526">
        <f t="shared" si="42"/>
        <v>0</v>
      </c>
      <c r="P471" s="526">
        <f t="shared" si="43"/>
        <v>0</v>
      </c>
      <c r="Q471" s="526">
        <f t="shared" si="44"/>
        <v>0</v>
      </c>
      <c r="R471" s="526">
        <f t="shared" si="45"/>
        <v>0</v>
      </c>
      <c r="S471" s="526">
        <f t="shared" si="46"/>
        <v>0</v>
      </c>
    </row>
    <row r="472" spans="1:19" x14ac:dyDescent="0.25">
      <c r="A472" s="297">
        <f t="shared" si="47"/>
        <v>458</v>
      </c>
      <c r="B472" s="501"/>
      <c r="C472" s="515"/>
      <c r="D472" s="297"/>
      <c r="E472" s="505"/>
      <c r="F472" s="417">
        <f>ROUND(IF('11. Type 1 Emp 2020 FTE'!$I$12=1,SUM(I472:M472),0),1)</f>
        <v>0</v>
      </c>
      <c r="G472" s="417">
        <f>ROUND(IF('11. Type 1 Emp 2020 FTE'!$I$12=2,SUM(O472:S472),0),1)</f>
        <v>0</v>
      </c>
      <c r="I472" s="526">
        <f>IF('1. General Input'!$D$33="X",IF('17. FTE Safe Harbor 2 Step 2'!E472&lt;40,'17. FTE Safe Harbor 2 Step 2'!E472/40,1),0)</f>
        <v>0</v>
      </c>
      <c r="J472" s="526">
        <f>IF('1. General Input'!$D$34="X",IF('17. FTE Safe Harbor 2 Step 2'!E472&lt;80,'17. FTE Safe Harbor 2 Step 2'!E472/80,1),0)</f>
        <v>0</v>
      </c>
      <c r="K472" s="526">
        <f>IF('1. General Input'!$D$35="X",IF('17. FTE Safe Harbor 2 Step 2'!E472*24&lt;2080,'17. FTE Safe Harbor 2 Step 2'!E472*24/2080,1),0)</f>
        <v>0</v>
      </c>
      <c r="L472" s="526">
        <f>IF('1. General Input'!$D$36="X",IF('17. FTE Safe Harbor 2 Step 2'!E472*12&lt;2080,'17. FTE Safe Harbor 2 Step 2'!E472*12/2080,1),0)</f>
        <v>0</v>
      </c>
      <c r="M472" s="538">
        <f>IF('1. General Input'!$D$37="X",IF('17. FTE Safe Harbor 2 Step 2'!E472*365/$F$12&lt;2080,E472*365/$F$12/2080,1),0)</f>
        <v>0</v>
      </c>
      <c r="O472" s="526">
        <f t="shared" si="42"/>
        <v>0</v>
      </c>
      <c r="P472" s="526">
        <f t="shared" si="43"/>
        <v>0</v>
      </c>
      <c r="Q472" s="526">
        <f t="shared" si="44"/>
        <v>0</v>
      </c>
      <c r="R472" s="526">
        <f t="shared" si="45"/>
        <v>0</v>
      </c>
      <c r="S472" s="526">
        <f t="shared" si="46"/>
        <v>0</v>
      </c>
    </row>
    <row r="473" spans="1:19" x14ac:dyDescent="0.25">
      <c r="A473" s="297">
        <f t="shared" si="47"/>
        <v>459</v>
      </c>
      <c r="B473" s="501"/>
      <c r="C473" s="515"/>
      <c r="D473" s="297"/>
      <c r="E473" s="505"/>
      <c r="F473" s="417">
        <f>ROUND(IF('11. Type 1 Emp 2020 FTE'!$I$12=1,SUM(I473:M473),0),1)</f>
        <v>0</v>
      </c>
      <c r="G473" s="417">
        <f>ROUND(IF('11. Type 1 Emp 2020 FTE'!$I$12=2,SUM(O473:S473),0),1)</f>
        <v>0</v>
      </c>
      <c r="I473" s="526">
        <f>IF('1. General Input'!$D$33="X",IF('17. FTE Safe Harbor 2 Step 2'!E473&lt;40,'17. FTE Safe Harbor 2 Step 2'!E473/40,1),0)</f>
        <v>0</v>
      </c>
      <c r="J473" s="526">
        <f>IF('1. General Input'!$D$34="X",IF('17. FTE Safe Harbor 2 Step 2'!E473&lt;80,'17. FTE Safe Harbor 2 Step 2'!E473/80,1),0)</f>
        <v>0</v>
      </c>
      <c r="K473" s="526">
        <f>IF('1. General Input'!$D$35="X",IF('17. FTE Safe Harbor 2 Step 2'!E473*24&lt;2080,'17. FTE Safe Harbor 2 Step 2'!E473*24/2080,1),0)</f>
        <v>0</v>
      </c>
      <c r="L473" s="526">
        <f>IF('1. General Input'!$D$36="X",IF('17. FTE Safe Harbor 2 Step 2'!E473*12&lt;2080,'17. FTE Safe Harbor 2 Step 2'!E473*12/2080,1),0)</f>
        <v>0</v>
      </c>
      <c r="M473" s="538">
        <f>IF('1. General Input'!$D$37="X",IF('17. FTE Safe Harbor 2 Step 2'!E473*365/$F$12&lt;2080,E473*365/$F$12/2080,1),0)</f>
        <v>0</v>
      </c>
      <c r="O473" s="526">
        <f t="shared" si="42"/>
        <v>0</v>
      </c>
      <c r="P473" s="526">
        <f t="shared" si="43"/>
        <v>0</v>
      </c>
      <c r="Q473" s="526">
        <f t="shared" si="44"/>
        <v>0</v>
      </c>
      <c r="R473" s="526">
        <f t="shared" si="45"/>
        <v>0</v>
      </c>
      <c r="S473" s="526">
        <f t="shared" si="46"/>
        <v>0</v>
      </c>
    </row>
    <row r="474" spans="1:19" x14ac:dyDescent="0.25">
      <c r="A474" s="297">
        <f t="shared" si="47"/>
        <v>460</v>
      </c>
      <c r="B474" s="501"/>
      <c r="C474" s="515"/>
      <c r="D474" s="297"/>
      <c r="E474" s="505"/>
      <c r="F474" s="417">
        <f>ROUND(IF('11. Type 1 Emp 2020 FTE'!$I$12=1,SUM(I474:M474),0),1)</f>
        <v>0</v>
      </c>
      <c r="G474" s="417">
        <f>ROUND(IF('11. Type 1 Emp 2020 FTE'!$I$12=2,SUM(O474:S474),0),1)</f>
        <v>0</v>
      </c>
      <c r="I474" s="526">
        <f>IF('1. General Input'!$D$33="X",IF('17. FTE Safe Harbor 2 Step 2'!E474&lt;40,'17. FTE Safe Harbor 2 Step 2'!E474/40,1),0)</f>
        <v>0</v>
      </c>
      <c r="J474" s="526">
        <f>IF('1. General Input'!$D$34="X",IF('17. FTE Safe Harbor 2 Step 2'!E474&lt;80,'17. FTE Safe Harbor 2 Step 2'!E474/80,1),0)</f>
        <v>0</v>
      </c>
      <c r="K474" s="526">
        <f>IF('1. General Input'!$D$35="X",IF('17. FTE Safe Harbor 2 Step 2'!E474*24&lt;2080,'17. FTE Safe Harbor 2 Step 2'!E474*24/2080,1),0)</f>
        <v>0</v>
      </c>
      <c r="L474" s="526">
        <f>IF('1. General Input'!$D$36="X",IF('17. FTE Safe Harbor 2 Step 2'!E474*12&lt;2080,'17. FTE Safe Harbor 2 Step 2'!E474*12/2080,1),0)</f>
        <v>0</v>
      </c>
      <c r="M474" s="538">
        <f>IF('1. General Input'!$D$37="X",IF('17. FTE Safe Harbor 2 Step 2'!E474*365/$F$12&lt;2080,E474*365/$F$12/2080,1),0)</f>
        <v>0</v>
      </c>
      <c r="O474" s="526">
        <f t="shared" si="42"/>
        <v>0</v>
      </c>
      <c r="P474" s="526">
        <f t="shared" si="43"/>
        <v>0</v>
      </c>
      <c r="Q474" s="526">
        <f t="shared" si="44"/>
        <v>0</v>
      </c>
      <c r="R474" s="526">
        <f t="shared" si="45"/>
        <v>0</v>
      </c>
      <c r="S474" s="526">
        <f t="shared" si="46"/>
        <v>0</v>
      </c>
    </row>
    <row r="475" spans="1:19" x14ac:dyDescent="0.25">
      <c r="A475" s="297">
        <f t="shared" si="47"/>
        <v>461</v>
      </c>
      <c r="B475" s="501"/>
      <c r="C475" s="515"/>
      <c r="D475" s="297"/>
      <c r="E475" s="505"/>
      <c r="F475" s="417">
        <f>ROUND(IF('11. Type 1 Emp 2020 FTE'!$I$12=1,SUM(I475:M475),0),1)</f>
        <v>0</v>
      </c>
      <c r="G475" s="417">
        <f>ROUND(IF('11. Type 1 Emp 2020 FTE'!$I$12=2,SUM(O475:S475),0),1)</f>
        <v>0</v>
      </c>
      <c r="I475" s="526">
        <f>IF('1. General Input'!$D$33="X",IF('17. FTE Safe Harbor 2 Step 2'!E475&lt;40,'17. FTE Safe Harbor 2 Step 2'!E475/40,1),0)</f>
        <v>0</v>
      </c>
      <c r="J475" s="526">
        <f>IF('1. General Input'!$D$34="X",IF('17. FTE Safe Harbor 2 Step 2'!E475&lt;80,'17. FTE Safe Harbor 2 Step 2'!E475/80,1),0)</f>
        <v>0</v>
      </c>
      <c r="K475" s="526">
        <f>IF('1. General Input'!$D$35="X",IF('17. FTE Safe Harbor 2 Step 2'!E475*24&lt;2080,'17. FTE Safe Harbor 2 Step 2'!E475*24/2080,1),0)</f>
        <v>0</v>
      </c>
      <c r="L475" s="526">
        <f>IF('1. General Input'!$D$36="X",IF('17. FTE Safe Harbor 2 Step 2'!E475*12&lt;2080,'17. FTE Safe Harbor 2 Step 2'!E475*12/2080,1),0)</f>
        <v>0</v>
      </c>
      <c r="M475" s="538">
        <f>IF('1. General Input'!$D$37="X",IF('17. FTE Safe Harbor 2 Step 2'!E475*365/$F$12&lt;2080,E475*365/$F$12/2080,1),0)</f>
        <v>0</v>
      </c>
      <c r="O475" s="526">
        <f t="shared" si="42"/>
        <v>0</v>
      </c>
      <c r="P475" s="526">
        <f t="shared" si="43"/>
        <v>0</v>
      </c>
      <c r="Q475" s="526">
        <f t="shared" si="44"/>
        <v>0</v>
      </c>
      <c r="R475" s="526">
        <f t="shared" si="45"/>
        <v>0</v>
      </c>
      <c r="S475" s="526">
        <f t="shared" si="46"/>
        <v>0</v>
      </c>
    </row>
    <row r="476" spans="1:19" x14ac:dyDescent="0.25">
      <c r="A476" s="297">
        <f t="shared" si="47"/>
        <v>462</v>
      </c>
      <c r="B476" s="501"/>
      <c r="C476" s="515"/>
      <c r="D476" s="297"/>
      <c r="E476" s="505"/>
      <c r="F476" s="417">
        <f>ROUND(IF('11. Type 1 Emp 2020 FTE'!$I$12=1,SUM(I476:M476),0),1)</f>
        <v>0</v>
      </c>
      <c r="G476" s="417">
        <f>ROUND(IF('11. Type 1 Emp 2020 FTE'!$I$12=2,SUM(O476:S476),0),1)</f>
        <v>0</v>
      </c>
      <c r="I476" s="526">
        <f>IF('1. General Input'!$D$33="X",IF('17. FTE Safe Harbor 2 Step 2'!E476&lt;40,'17. FTE Safe Harbor 2 Step 2'!E476/40,1),0)</f>
        <v>0</v>
      </c>
      <c r="J476" s="526">
        <f>IF('1. General Input'!$D$34="X",IF('17. FTE Safe Harbor 2 Step 2'!E476&lt;80,'17. FTE Safe Harbor 2 Step 2'!E476/80,1),0)</f>
        <v>0</v>
      </c>
      <c r="K476" s="526">
        <f>IF('1. General Input'!$D$35="X",IF('17. FTE Safe Harbor 2 Step 2'!E476*24&lt;2080,'17. FTE Safe Harbor 2 Step 2'!E476*24/2080,1),0)</f>
        <v>0</v>
      </c>
      <c r="L476" s="526">
        <f>IF('1. General Input'!$D$36="X",IF('17. FTE Safe Harbor 2 Step 2'!E476*12&lt;2080,'17. FTE Safe Harbor 2 Step 2'!E476*12/2080,1),0)</f>
        <v>0</v>
      </c>
      <c r="M476" s="538">
        <f>IF('1. General Input'!$D$37="X",IF('17. FTE Safe Harbor 2 Step 2'!E476*365/$F$12&lt;2080,E476*365/$F$12/2080,1),0)</f>
        <v>0</v>
      </c>
      <c r="O476" s="526">
        <f t="shared" si="42"/>
        <v>0</v>
      </c>
      <c r="P476" s="526">
        <f t="shared" si="43"/>
        <v>0</v>
      </c>
      <c r="Q476" s="526">
        <f t="shared" si="44"/>
        <v>0</v>
      </c>
      <c r="R476" s="526">
        <f t="shared" si="45"/>
        <v>0</v>
      </c>
      <c r="S476" s="526">
        <f t="shared" si="46"/>
        <v>0</v>
      </c>
    </row>
    <row r="477" spans="1:19" x14ac:dyDescent="0.25">
      <c r="A477" s="297">
        <f t="shared" si="47"/>
        <v>463</v>
      </c>
      <c r="B477" s="501"/>
      <c r="C477" s="515"/>
      <c r="D477" s="297"/>
      <c r="E477" s="505"/>
      <c r="F477" s="417">
        <f>ROUND(IF('11. Type 1 Emp 2020 FTE'!$I$12=1,SUM(I477:M477),0),1)</f>
        <v>0</v>
      </c>
      <c r="G477" s="417">
        <f>ROUND(IF('11. Type 1 Emp 2020 FTE'!$I$12=2,SUM(O477:S477),0),1)</f>
        <v>0</v>
      </c>
      <c r="I477" s="526">
        <f>IF('1. General Input'!$D$33="X",IF('17. FTE Safe Harbor 2 Step 2'!E477&lt;40,'17. FTE Safe Harbor 2 Step 2'!E477/40,1),0)</f>
        <v>0</v>
      </c>
      <c r="J477" s="526">
        <f>IF('1. General Input'!$D$34="X",IF('17. FTE Safe Harbor 2 Step 2'!E477&lt;80,'17. FTE Safe Harbor 2 Step 2'!E477/80,1),0)</f>
        <v>0</v>
      </c>
      <c r="K477" s="526">
        <f>IF('1. General Input'!$D$35="X",IF('17. FTE Safe Harbor 2 Step 2'!E477*24&lt;2080,'17. FTE Safe Harbor 2 Step 2'!E477*24/2080,1),0)</f>
        <v>0</v>
      </c>
      <c r="L477" s="526">
        <f>IF('1. General Input'!$D$36="X",IF('17. FTE Safe Harbor 2 Step 2'!E477*12&lt;2080,'17. FTE Safe Harbor 2 Step 2'!E477*12/2080,1),0)</f>
        <v>0</v>
      </c>
      <c r="M477" s="538">
        <f>IF('1. General Input'!$D$37="X",IF('17. FTE Safe Harbor 2 Step 2'!E477*365/$F$12&lt;2080,E477*365/$F$12/2080,1),0)</f>
        <v>0</v>
      </c>
      <c r="O477" s="526">
        <f t="shared" si="42"/>
        <v>0</v>
      </c>
      <c r="P477" s="526">
        <f t="shared" si="43"/>
        <v>0</v>
      </c>
      <c r="Q477" s="526">
        <f t="shared" si="44"/>
        <v>0</v>
      </c>
      <c r="R477" s="526">
        <f t="shared" si="45"/>
        <v>0</v>
      </c>
      <c r="S477" s="526">
        <f t="shared" si="46"/>
        <v>0</v>
      </c>
    </row>
    <row r="478" spans="1:19" x14ac:dyDescent="0.25">
      <c r="A478" s="297">
        <f t="shared" si="47"/>
        <v>464</v>
      </c>
      <c r="B478" s="501"/>
      <c r="C478" s="515"/>
      <c r="D478" s="297"/>
      <c r="E478" s="505"/>
      <c r="F478" s="417">
        <f>ROUND(IF('11. Type 1 Emp 2020 FTE'!$I$12=1,SUM(I478:M478),0),1)</f>
        <v>0</v>
      </c>
      <c r="G478" s="417">
        <f>ROUND(IF('11. Type 1 Emp 2020 FTE'!$I$12=2,SUM(O478:S478),0),1)</f>
        <v>0</v>
      </c>
      <c r="I478" s="526">
        <f>IF('1. General Input'!$D$33="X",IF('17. FTE Safe Harbor 2 Step 2'!E478&lt;40,'17. FTE Safe Harbor 2 Step 2'!E478/40,1),0)</f>
        <v>0</v>
      </c>
      <c r="J478" s="526">
        <f>IF('1. General Input'!$D$34="X",IF('17. FTE Safe Harbor 2 Step 2'!E478&lt;80,'17. FTE Safe Harbor 2 Step 2'!E478/80,1),0)</f>
        <v>0</v>
      </c>
      <c r="K478" s="526">
        <f>IF('1. General Input'!$D$35="X",IF('17. FTE Safe Harbor 2 Step 2'!E478*24&lt;2080,'17. FTE Safe Harbor 2 Step 2'!E478*24/2080,1),0)</f>
        <v>0</v>
      </c>
      <c r="L478" s="526">
        <f>IF('1. General Input'!$D$36="X",IF('17. FTE Safe Harbor 2 Step 2'!E478*12&lt;2080,'17. FTE Safe Harbor 2 Step 2'!E478*12/2080,1),0)</f>
        <v>0</v>
      </c>
      <c r="M478" s="538">
        <f>IF('1. General Input'!$D$37="X",IF('17. FTE Safe Harbor 2 Step 2'!E478*365/$F$12&lt;2080,E478*365/$F$12/2080,1),0)</f>
        <v>0</v>
      </c>
      <c r="O478" s="526">
        <f t="shared" si="42"/>
        <v>0</v>
      </c>
      <c r="P478" s="526">
        <f t="shared" si="43"/>
        <v>0</v>
      </c>
      <c r="Q478" s="526">
        <f t="shared" si="44"/>
        <v>0</v>
      </c>
      <c r="R478" s="526">
        <f t="shared" si="45"/>
        <v>0</v>
      </c>
      <c r="S478" s="526">
        <f t="shared" si="46"/>
        <v>0</v>
      </c>
    </row>
    <row r="479" spans="1:19" x14ac:dyDescent="0.25">
      <c r="A479" s="297">
        <f t="shared" si="47"/>
        <v>465</v>
      </c>
      <c r="B479" s="501"/>
      <c r="C479" s="515"/>
      <c r="D479" s="297"/>
      <c r="E479" s="505"/>
      <c r="F479" s="417">
        <f>ROUND(IF('11. Type 1 Emp 2020 FTE'!$I$12=1,SUM(I479:M479),0),1)</f>
        <v>0</v>
      </c>
      <c r="G479" s="417">
        <f>ROUND(IF('11. Type 1 Emp 2020 FTE'!$I$12=2,SUM(O479:S479),0),1)</f>
        <v>0</v>
      </c>
      <c r="I479" s="526">
        <f>IF('1. General Input'!$D$33="X",IF('17. FTE Safe Harbor 2 Step 2'!E479&lt;40,'17. FTE Safe Harbor 2 Step 2'!E479/40,1),0)</f>
        <v>0</v>
      </c>
      <c r="J479" s="526">
        <f>IF('1. General Input'!$D$34="X",IF('17. FTE Safe Harbor 2 Step 2'!E479&lt;80,'17. FTE Safe Harbor 2 Step 2'!E479/80,1),0)</f>
        <v>0</v>
      </c>
      <c r="K479" s="526">
        <f>IF('1. General Input'!$D$35="X",IF('17. FTE Safe Harbor 2 Step 2'!E479*24&lt;2080,'17. FTE Safe Harbor 2 Step 2'!E479*24/2080,1),0)</f>
        <v>0</v>
      </c>
      <c r="L479" s="526">
        <f>IF('1. General Input'!$D$36="X",IF('17. FTE Safe Harbor 2 Step 2'!E479*12&lt;2080,'17. FTE Safe Harbor 2 Step 2'!E479*12/2080,1),0)</f>
        <v>0</v>
      </c>
      <c r="M479" s="538">
        <f>IF('1. General Input'!$D$37="X",IF('17. FTE Safe Harbor 2 Step 2'!E479*365/$F$12&lt;2080,E479*365/$F$12/2080,1),0)</f>
        <v>0</v>
      </c>
      <c r="O479" s="526">
        <f t="shared" si="42"/>
        <v>0</v>
      </c>
      <c r="P479" s="526">
        <f t="shared" si="43"/>
        <v>0</v>
      </c>
      <c r="Q479" s="526">
        <f t="shared" si="44"/>
        <v>0</v>
      </c>
      <c r="R479" s="526">
        <f t="shared" si="45"/>
        <v>0</v>
      </c>
      <c r="S479" s="526">
        <f t="shared" si="46"/>
        <v>0</v>
      </c>
    </row>
    <row r="480" spans="1:19" x14ac:dyDescent="0.25">
      <c r="A480" s="297">
        <f t="shared" si="47"/>
        <v>466</v>
      </c>
      <c r="B480" s="501"/>
      <c r="C480" s="515"/>
      <c r="D480" s="297"/>
      <c r="E480" s="505"/>
      <c r="F480" s="417">
        <f>ROUND(IF('11. Type 1 Emp 2020 FTE'!$I$12=1,SUM(I480:M480),0),1)</f>
        <v>0</v>
      </c>
      <c r="G480" s="417">
        <f>ROUND(IF('11. Type 1 Emp 2020 FTE'!$I$12=2,SUM(O480:S480),0),1)</f>
        <v>0</v>
      </c>
      <c r="I480" s="526">
        <f>IF('1. General Input'!$D$33="X",IF('17. FTE Safe Harbor 2 Step 2'!E480&lt;40,'17. FTE Safe Harbor 2 Step 2'!E480/40,1),0)</f>
        <v>0</v>
      </c>
      <c r="J480" s="526">
        <f>IF('1. General Input'!$D$34="X",IF('17. FTE Safe Harbor 2 Step 2'!E480&lt;80,'17. FTE Safe Harbor 2 Step 2'!E480/80,1),0)</f>
        <v>0</v>
      </c>
      <c r="K480" s="526">
        <f>IF('1. General Input'!$D$35="X",IF('17. FTE Safe Harbor 2 Step 2'!E480*24&lt;2080,'17. FTE Safe Harbor 2 Step 2'!E480*24/2080,1),0)</f>
        <v>0</v>
      </c>
      <c r="L480" s="526">
        <f>IF('1. General Input'!$D$36="X",IF('17. FTE Safe Harbor 2 Step 2'!E480*12&lt;2080,'17. FTE Safe Harbor 2 Step 2'!E480*12/2080,1),0)</f>
        <v>0</v>
      </c>
      <c r="M480" s="538">
        <f>IF('1. General Input'!$D$37="X",IF('17. FTE Safe Harbor 2 Step 2'!E480*365/$F$12&lt;2080,E480*365/$F$12/2080,1),0)</f>
        <v>0</v>
      </c>
      <c r="O480" s="526">
        <f t="shared" si="42"/>
        <v>0</v>
      </c>
      <c r="P480" s="526">
        <f t="shared" si="43"/>
        <v>0</v>
      </c>
      <c r="Q480" s="526">
        <f t="shared" si="44"/>
        <v>0</v>
      </c>
      <c r="R480" s="526">
        <f t="shared" si="45"/>
        <v>0</v>
      </c>
      <c r="S480" s="526">
        <f t="shared" si="46"/>
        <v>0</v>
      </c>
    </row>
    <row r="481" spans="1:19" x14ac:dyDescent="0.25">
      <c r="A481" s="297">
        <f t="shared" si="47"/>
        <v>467</v>
      </c>
      <c r="B481" s="501"/>
      <c r="C481" s="515"/>
      <c r="D481" s="297"/>
      <c r="E481" s="505"/>
      <c r="F481" s="417">
        <f>ROUND(IF('11. Type 1 Emp 2020 FTE'!$I$12=1,SUM(I481:M481),0),1)</f>
        <v>0</v>
      </c>
      <c r="G481" s="417">
        <f>ROUND(IF('11. Type 1 Emp 2020 FTE'!$I$12=2,SUM(O481:S481),0),1)</f>
        <v>0</v>
      </c>
      <c r="I481" s="526">
        <f>IF('1. General Input'!$D$33="X",IF('17. FTE Safe Harbor 2 Step 2'!E481&lt;40,'17. FTE Safe Harbor 2 Step 2'!E481/40,1),0)</f>
        <v>0</v>
      </c>
      <c r="J481" s="526">
        <f>IF('1. General Input'!$D$34="X",IF('17. FTE Safe Harbor 2 Step 2'!E481&lt;80,'17. FTE Safe Harbor 2 Step 2'!E481/80,1),0)</f>
        <v>0</v>
      </c>
      <c r="K481" s="526">
        <f>IF('1. General Input'!$D$35="X",IF('17. FTE Safe Harbor 2 Step 2'!E481*24&lt;2080,'17. FTE Safe Harbor 2 Step 2'!E481*24/2080,1),0)</f>
        <v>0</v>
      </c>
      <c r="L481" s="526">
        <f>IF('1. General Input'!$D$36="X",IF('17. FTE Safe Harbor 2 Step 2'!E481*12&lt;2080,'17. FTE Safe Harbor 2 Step 2'!E481*12/2080,1),0)</f>
        <v>0</v>
      </c>
      <c r="M481" s="538">
        <f>IF('1. General Input'!$D$37="X",IF('17. FTE Safe Harbor 2 Step 2'!E481*365/$F$12&lt;2080,E481*365/$F$12/2080,1),0)</f>
        <v>0</v>
      </c>
      <c r="O481" s="526">
        <f t="shared" si="42"/>
        <v>0</v>
      </c>
      <c r="P481" s="526">
        <f t="shared" si="43"/>
        <v>0</v>
      </c>
      <c r="Q481" s="526">
        <f t="shared" si="44"/>
        <v>0</v>
      </c>
      <c r="R481" s="526">
        <f t="shared" si="45"/>
        <v>0</v>
      </c>
      <c r="S481" s="526">
        <f t="shared" si="46"/>
        <v>0</v>
      </c>
    </row>
    <row r="482" spans="1:19" x14ac:dyDescent="0.25">
      <c r="A482" s="297">
        <f t="shared" si="47"/>
        <v>468</v>
      </c>
      <c r="B482" s="501"/>
      <c r="C482" s="515"/>
      <c r="D482" s="297"/>
      <c r="E482" s="505"/>
      <c r="F482" s="417">
        <f>ROUND(IF('11. Type 1 Emp 2020 FTE'!$I$12=1,SUM(I482:M482),0),1)</f>
        <v>0</v>
      </c>
      <c r="G482" s="417">
        <f>ROUND(IF('11. Type 1 Emp 2020 FTE'!$I$12=2,SUM(O482:S482),0),1)</f>
        <v>0</v>
      </c>
      <c r="I482" s="526">
        <f>IF('1. General Input'!$D$33="X",IF('17. FTE Safe Harbor 2 Step 2'!E482&lt;40,'17. FTE Safe Harbor 2 Step 2'!E482/40,1),0)</f>
        <v>0</v>
      </c>
      <c r="J482" s="526">
        <f>IF('1. General Input'!$D$34="X",IF('17. FTE Safe Harbor 2 Step 2'!E482&lt;80,'17. FTE Safe Harbor 2 Step 2'!E482/80,1),0)</f>
        <v>0</v>
      </c>
      <c r="K482" s="526">
        <f>IF('1. General Input'!$D$35="X",IF('17. FTE Safe Harbor 2 Step 2'!E482*24&lt;2080,'17. FTE Safe Harbor 2 Step 2'!E482*24/2080,1),0)</f>
        <v>0</v>
      </c>
      <c r="L482" s="526">
        <f>IF('1. General Input'!$D$36="X",IF('17. FTE Safe Harbor 2 Step 2'!E482*12&lt;2080,'17. FTE Safe Harbor 2 Step 2'!E482*12/2080,1),0)</f>
        <v>0</v>
      </c>
      <c r="M482" s="538">
        <f>IF('1. General Input'!$D$37="X",IF('17. FTE Safe Harbor 2 Step 2'!E482*365/$F$12&lt;2080,E482*365/$F$12/2080,1),0)</f>
        <v>0</v>
      </c>
      <c r="O482" s="526">
        <f t="shared" si="42"/>
        <v>0</v>
      </c>
      <c r="P482" s="526">
        <f t="shared" si="43"/>
        <v>0</v>
      </c>
      <c r="Q482" s="526">
        <f t="shared" si="44"/>
        <v>0</v>
      </c>
      <c r="R482" s="526">
        <f t="shared" si="45"/>
        <v>0</v>
      </c>
      <c r="S482" s="526">
        <f t="shared" si="46"/>
        <v>0</v>
      </c>
    </row>
    <row r="483" spans="1:19" x14ac:dyDescent="0.25">
      <c r="A483" s="297">
        <f t="shared" si="47"/>
        <v>469</v>
      </c>
      <c r="B483" s="501"/>
      <c r="C483" s="515"/>
      <c r="D483" s="297"/>
      <c r="E483" s="505"/>
      <c r="F483" s="417">
        <f>ROUND(IF('11. Type 1 Emp 2020 FTE'!$I$12=1,SUM(I483:M483),0),1)</f>
        <v>0</v>
      </c>
      <c r="G483" s="417">
        <f>ROUND(IF('11. Type 1 Emp 2020 FTE'!$I$12=2,SUM(O483:S483),0),1)</f>
        <v>0</v>
      </c>
      <c r="I483" s="526">
        <f>IF('1. General Input'!$D$33="X",IF('17. FTE Safe Harbor 2 Step 2'!E483&lt;40,'17. FTE Safe Harbor 2 Step 2'!E483/40,1),0)</f>
        <v>0</v>
      </c>
      <c r="J483" s="526">
        <f>IF('1. General Input'!$D$34="X",IF('17. FTE Safe Harbor 2 Step 2'!E483&lt;80,'17. FTE Safe Harbor 2 Step 2'!E483/80,1),0)</f>
        <v>0</v>
      </c>
      <c r="K483" s="526">
        <f>IF('1. General Input'!$D$35="X",IF('17. FTE Safe Harbor 2 Step 2'!E483*24&lt;2080,'17. FTE Safe Harbor 2 Step 2'!E483*24/2080,1),0)</f>
        <v>0</v>
      </c>
      <c r="L483" s="526">
        <f>IF('1. General Input'!$D$36="X",IF('17. FTE Safe Harbor 2 Step 2'!E483*12&lt;2080,'17. FTE Safe Harbor 2 Step 2'!E483*12/2080,1),0)</f>
        <v>0</v>
      </c>
      <c r="M483" s="538">
        <f>IF('1. General Input'!$D$37="X",IF('17. FTE Safe Harbor 2 Step 2'!E483*365/$F$12&lt;2080,E483*365/$F$12/2080,1),0)</f>
        <v>0</v>
      </c>
      <c r="O483" s="526">
        <f t="shared" si="42"/>
        <v>0</v>
      </c>
      <c r="P483" s="526">
        <f t="shared" si="43"/>
        <v>0</v>
      </c>
      <c r="Q483" s="526">
        <f t="shared" si="44"/>
        <v>0</v>
      </c>
      <c r="R483" s="526">
        <f t="shared" si="45"/>
        <v>0</v>
      </c>
      <c r="S483" s="526">
        <f t="shared" si="46"/>
        <v>0</v>
      </c>
    </row>
    <row r="484" spans="1:19" x14ac:dyDescent="0.25">
      <c r="A484" s="297">
        <f t="shared" si="47"/>
        <v>470</v>
      </c>
      <c r="B484" s="501"/>
      <c r="C484" s="515"/>
      <c r="D484" s="297"/>
      <c r="E484" s="505"/>
      <c r="F484" s="417">
        <f>ROUND(IF('11. Type 1 Emp 2020 FTE'!$I$12=1,SUM(I484:M484),0),1)</f>
        <v>0</v>
      </c>
      <c r="G484" s="417">
        <f>ROUND(IF('11. Type 1 Emp 2020 FTE'!$I$12=2,SUM(O484:S484),0),1)</f>
        <v>0</v>
      </c>
      <c r="I484" s="526">
        <f>IF('1. General Input'!$D$33="X",IF('17. FTE Safe Harbor 2 Step 2'!E484&lt;40,'17. FTE Safe Harbor 2 Step 2'!E484/40,1),0)</f>
        <v>0</v>
      </c>
      <c r="J484" s="526">
        <f>IF('1. General Input'!$D$34="X",IF('17. FTE Safe Harbor 2 Step 2'!E484&lt;80,'17. FTE Safe Harbor 2 Step 2'!E484/80,1),0)</f>
        <v>0</v>
      </c>
      <c r="K484" s="526">
        <f>IF('1. General Input'!$D$35="X",IF('17. FTE Safe Harbor 2 Step 2'!E484*24&lt;2080,'17. FTE Safe Harbor 2 Step 2'!E484*24/2080,1),0)</f>
        <v>0</v>
      </c>
      <c r="L484" s="526">
        <f>IF('1. General Input'!$D$36="X",IF('17. FTE Safe Harbor 2 Step 2'!E484*12&lt;2080,'17. FTE Safe Harbor 2 Step 2'!E484*12/2080,1),0)</f>
        <v>0</v>
      </c>
      <c r="M484" s="538">
        <f>IF('1. General Input'!$D$37="X",IF('17. FTE Safe Harbor 2 Step 2'!E484*365/$F$12&lt;2080,E484*365/$F$12/2080,1),0)</f>
        <v>0</v>
      </c>
      <c r="O484" s="526">
        <f t="shared" si="42"/>
        <v>0</v>
      </c>
      <c r="P484" s="526">
        <f t="shared" si="43"/>
        <v>0</v>
      </c>
      <c r="Q484" s="526">
        <f t="shared" si="44"/>
        <v>0</v>
      </c>
      <c r="R484" s="526">
        <f t="shared" si="45"/>
        <v>0</v>
      </c>
      <c r="S484" s="526">
        <f t="shared" si="46"/>
        <v>0</v>
      </c>
    </row>
    <row r="485" spans="1:19" x14ac:dyDescent="0.25">
      <c r="A485" s="297">
        <f t="shared" si="47"/>
        <v>471</v>
      </c>
      <c r="B485" s="501"/>
      <c r="C485" s="515"/>
      <c r="D485" s="297"/>
      <c r="E485" s="505"/>
      <c r="F485" s="417">
        <f>ROUND(IF('11. Type 1 Emp 2020 FTE'!$I$12=1,SUM(I485:M485),0),1)</f>
        <v>0</v>
      </c>
      <c r="G485" s="417">
        <f>ROUND(IF('11. Type 1 Emp 2020 FTE'!$I$12=2,SUM(O485:S485),0),1)</f>
        <v>0</v>
      </c>
      <c r="I485" s="526">
        <f>IF('1. General Input'!$D$33="X",IF('17. FTE Safe Harbor 2 Step 2'!E485&lt;40,'17. FTE Safe Harbor 2 Step 2'!E485/40,1),0)</f>
        <v>0</v>
      </c>
      <c r="J485" s="526">
        <f>IF('1. General Input'!$D$34="X",IF('17. FTE Safe Harbor 2 Step 2'!E485&lt;80,'17. FTE Safe Harbor 2 Step 2'!E485/80,1),0)</f>
        <v>0</v>
      </c>
      <c r="K485" s="526">
        <f>IF('1. General Input'!$D$35="X",IF('17. FTE Safe Harbor 2 Step 2'!E485*24&lt;2080,'17. FTE Safe Harbor 2 Step 2'!E485*24/2080,1),0)</f>
        <v>0</v>
      </c>
      <c r="L485" s="526">
        <f>IF('1. General Input'!$D$36="X",IF('17. FTE Safe Harbor 2 Step 2'!E485*12&lt;2080,'17. FTE Safe Harbor 2 Step 2'!E485*12/2080,1),0)</f>
        <v>0</v>
      </c>
      <c r="M485" s="538">
        <f>IF('1. General Input'!$D$37="X",IF('17. FTE Safe Harbor 2 Step 2'!E485*365/$F$12&lt;2080,E485*365/$F$12/2080,1),0)</f>
        <v>0</v>
      </c>
      <c r="O485" s="526">
        <f t="shared" si="42"/>
        <v>0</v>
      </c>
      <c r="P485" s="526">
        <f t="shared" si="43"/>
        <v>0</v>
      </c>
      <c r="Q485" s="526">
        <f t="shared" si="44"/>
        <v>0</v>
      </c>
      <c r="R485" s="526">
        <f t="shared" si="45"/>
        <v>0</v>
      </c>
      <c r="S485" s="526">
        <f t="shared" si="46"/>
        <v>0</v>
      </c>
    </row>
    <row r="486" spans="1:19" x14ac:dyDescent="0.25">
      <c r="A486" s="297">
        <f t="shared" si="47"/>
        <v>472</v>
      </c>
      <c r="B486" s="501"/>
      <c r="C486" s="515"/>
      <c r="D486" s="297"/>
      <c r="E486" s="505"/>
      <c r="F486" s="417">
        <f>ROUND(IF('11. Type 1 Emp 2020 FTE'!$I$12=1,SUM(I486:M486),0),1)</f>
        <v>0</v>
      </c>
      <c r="G486" s="417">
        <f>ROUND(IF('11. Type 1 Emp 2020 FTE'!$I$12=2,SUM(O486:S486),0),1)</f>
        <v>0</v>
      </c>
      <c r="I486" s="526">
        <f>IF('1. General Input'!$D$33="X",IF('17. FTE Safe Harbor 2 Step 2'!E486&lt;40,'17. FTE Safe Harbor 2 Step 2'!E486/40,1),0)</f>
        <v>0</v>
      </c>
      <c r="J486" s="526">
        <f>IF('1. General Input'!$D$34="X",IF('17. FTE Safe Harbor 2 Step 2'!E486&lt;80,'17. FTE Safe Harbor 2 Step 2'!E486/80,1),0)</f>
        <v>0</v>
      </c>
      <c r="K486" s="526">
        <f>IF('1. General Input'!$D$35="X",IF('17. FTE Safe Harbor 2 Step 2'!E486*24&lt;2080,'17. FTE Safe Harbor 2 Step 2'!E486*24/2080,1),0)</f>
        <v>0</v>
      </c>
      <c r="L486" s="526">
        <f>IF('1. General Input'!$D$36="X",IF('17. FTE Safe Harbor 2 Step 2'!E486*12&lt;2080,'17. FTE Safe Harbor 2 Step 2'!E486*12/2080,1),0)</f>
        <v>0</v>
      </c>
      <c r="M486" s="538">
        <f>IF('1. General Input'!$D$37="X",IF('17. FTE Safe Harbor 2 Step 2'!E486*365/$F$12&lt;2080,E486*365/$F$12/2080,1),0)</f>
        <v>0</v>
      </c>
      <c r="O486" s="526">
        <f t="shared" si="42"/>
        <v>0</v>
      </c>
      <c r="P486" s="526">
        <f t="shared" si="43"/>
        <v>0</v>
      </c>
      <c r="Q486" s="526">
        <f t="shared" si="44"/>
        <v>0</v>
      </c>
      <c r="R486" s="526">
        <f t="shared" si="45"/>
        <v>0</v>
      </c>
      <c r="S486" s="526">
        <f t="shared" si="46"/>
        <v>0</v>
      </c>
    </row>
    <row r="487" spans="1:19" x14ac:dyDescent="0.25">
      <c r="A487" s="297">
        <f t="shared" si="47"/>
        <v>473</v>
      </c>
      <c r="B487" s="501"/>
      <c r="C487" s="515"/>
      <c r="D487" s="297"/>
      <c r="E487" s="505"/>
      <c r="F487" s="417">
        <f>ROUND(IF('11. Type 1 Emp 2020 FTE'!$I$12=1,SUM(I487:M487),0),1)</f>
        <v>0</v>
      </c>
      <c r="G487" s="417">
        <f>ROUND(IF('11. Type 1 Emp 2020 FTE'!$I$12=2,SUM(O487:S487),0),1)</f>
        <v>0</v>
      </c>
      <c r="I487" s="526">
        <f>IF('1. General Input'!$D$33="X",IF('17. FTE Safe Harbor 2 Step 2'!E487&lt;40,'17. FTE Safe Harbor 2 Step 2'!E487/40,1),0)</f>
        <v>0</v>
      </c>
      <c r="J487" s="526">
        <f>IF('1. General Input'!$D$34="X",IF('17. FTE Safe Harbor 2 Step 2'!E487&lt;80,'17. FTE Safe Harbor 2 Step 2'!E487/80,1),0)</f>
        <v>0</v>
      </c>
      <c r="K487" s="526">
        <f>IF('1. General Input'!$D$35="X",IF('17. FTE Safe Harbor 2 Step 2'!E487*24&lt;2080,'17. FTE Safe Harbor 2 Step 2'!E487*24/2080,1),0)</f>
        <v>0</v>
      </c>
      <c r="L487" s="526">
        <f>IF('1. General Input'!$D$36="X",IF('17. FTE Safe Harbor 2 Step 2'!E487*12&lt;2080,'17. FTE Safe Harbor 2 Step 2'!E487*12/2080,1),0)</f>
        <v>0</v>
      </c>
      <c r="M487" s="538">
        <f>IF('1. General Input'!$D$37="X",IF('17. FTE Safe Harbor 2 Step 2'!E487*365/$F$12&lt;2080,E487*365/$F$12/2080,1),0)</f>
        <v>0</v>
      </c>
      <c r="O487" s="526">
        <f t="shared" si="42"/>
        <v>0</v>
      </c>
      <c r="P487" s="526">
        <f t="shared" si="43"/>
        <v>0</v>
      </c>
      <c r="Q487" s="526">
        <f t="shared" si="44"/>
        <v>0</v>
      </c>
      <c r="R487" s="526">
        <f t="shared" si="45"/>
        <v>0</v>
      </c>
      <c r="S487" s="526">
        <f t="shared" si="46"/>
        <v>0</v>
      </c>
    </row>
    <row r="488" spans="1:19" x14ac:dyDescent="0.25">
      <c r="A488" s="297">
        <f t="shared" si="47"/>
        <v>474</v>
      </c>
      <c r="B488" s="501"/>
      <c r="C488" s="515"/>
      <c r="D488" s="297"/>
      <c r="E488" s="505"/>
      <c r="F488" s="417">
        <f>ROUND(IF('11. Type 1 Emp 2020 FTE'!$I$12=1,SUM(I488:M488),0),1)</f>
        <v>0</v>
      </c>
      <c r="G488" s="417">
        <f>ROUND(IF('11. Type 1 Emp 2020 FTE'!$I$12=2,SUM(O488:S488),0),1)</f>
        <v>0</v>
      </c>
      <c r="I488" s="526">
        <f>IF('1. General Input'!$D$33="X",IF('17. FTE Safe Harbor 2 Step 2'!E488&lt;40,'17. FTE Safe Harbor 2 Step 2'!E488/40,1),0)</f>
        <v>0</v>
      </c>
      <c r="J488" s="526">
        <f>IF('1. General Input'!$D$34="X",IF('17. FTE Safe Harbor 2 Step 2'!E488&lt;80,'17. FTE Safe Harbor 2 Step 2'!E488/80,1),0)</f>
        <v>0</v>
      </c>
      <c r="K488" s="526">
        <f>IF('1. General Input'!$D$35="X",IF('17. FTE Safe Harbor 2 Step 2'!E488*24&lt;2080,'17. FTE Safe Harbor 2 Step 2'!E488*24/2080,1),0)</f>
        <v>0</v>
      </c>
      <c r="L488" s="526">
        <f>IF('1. General Input'!$D$36="X",IF('17. FTE Safe Harbor 2 Step 2'!E488*12&lt;2080,'17. FTE Safe Harbor 2 Step 2'!E488*12/2080,1),0)</f>
        <v>0</v>
      </c>
      <c r="M488" s="538">
        <f>IF('1. General Input'!$D$37="X",IF('17. FTE Safe Harbor 2 Step 2'!E488*365/$F$12&lt;2080,E488*365/$F$12/2080,1),0)</f>
        <v>0</v>
      </c>
      <c r="O488" s="526">
        <f t="shared" si="42"/>
        <v>0</v>
      </c>
      <c r="P488" s="526">
        <f t="shared" si="43"/>
        <v>0</v>
      </c>
      <c r="Q488" s="526">
        <f t="shared" si="44"/>
        <v>0</v>
      </c>
      <c r="R488" s="526">
        <f t="shared" si="45"/>
        <v>0</v>
      </c>
      <c r="S488" s="526">
        <f t="shared" si="46"/>
        <v>0</v>
      </c>
    </row>
    <row r="489" spans="1:19" x14ac:dyDescent="0.25">
      <c r="A489" s="297">
        <f t="shared" si="47"/>
        <v>475</v>
      </c>
      <c r="B489" s="501"/>
      <c r="C489" s="515"/>
      <c r="D489" s="297"/>
      <c r="E489" s="505"/>
      <c r="F489" s="417">
        <f>ROUND(IF('11. Type 1 Emp 2020 FTE'!$I$12=1,SUM(I489:M489),0),1)</f>
        <v>0</v>
      </c>
      <c r="G489" s="417">
        <f>ROUND(IF('11. Type 1 Emp 2020 FTE'!$I$12=2,SUM(O489:S489),0),1)</f>
        <v>0</v>
      </c>
      <c r="I489" s="526">
        <f>IF('1. General Input'!$D$33="X",IF('17. FTE Safe Harbor 2 Step 2'!E489&lt;40,'17. FTE Safe Harbor 2 Step 2'!E489/40,1),0)</f>
        <v>0</v>
      </c>
      <c r="J489" s="526">
        <f>IF('1. General Input'!$D$34="X",IF('17. FTE Safe Harbor 2 Step 2'!E489&lt;80,'17. FTE Safe Harbor 2 Step 2'!E489/80,1),0)</f>
        <v>0</v>
      </c>
      <c r="K489" s="526">
        <f>IF('1. General Input'!$D$35="X",IF('17. FTE Safe Harbor 2 Step 2'!E489*24&lt;2080,'17. FTE Safe Harbor 2 Step 2'!E489*24/2080,1),0)</f>
        <v>0</v>
      </c>
      <c r="L489" s="526">
        <f>IF('1. General Input'!$D$36="X",IF('17. FTE Safe Harbor 2 Step 2'!E489*12&lt;2080,'17. FTE Safe Harbor 2 Step 2'!E489*12/2080,1),0)</f>
        <v>0</v>
      </c>
      <c r="M489" s="538">
        <f>IF('1. General Input'!$D$37="X",IF('17. FTE Safe Harbor 2 Step 2'!E489*365/$F$12&lt;2080,E489*365/$F$12/2080,1),0)</f>
        <v>0</v>
      </c>
      <c r="O489" s="526">
        <f t="shared" si="42"/>
        <v>0</v>
      </c>
      <c r="P489" s="526">
        <f t="shared" si="43"/>
        <v>0</v>
      </c>
      <c r="Q489" s="526">
        <f t="shared" si="44"/>
        <v>0</v>
      </c>
      <c r="R489" s="526">
        <f t="shared" si="45"/>
        <v>0</v>
      </c>
      <c r="S489" s="526">
        <f t="shared" si="46"/>
        <v>0</v>
      </c>
    </row>
    <row r="490" spans="1:19" x14ac:dyDescent="0.25">
      <c r="A490" s="297">
        <f t="shared" si="47"/>
        <v>476</v>
      </c>
      <c r="B490" s="501"/>
      <c r="C490" s="515"/>
      <c r="D490" s="297"/>
      <c r="E490" s="505"/>
      <c r="F490" s="417">
        <f>ROUND(IF('11. Type 1 Emp 2020 FTE'!$I$12=1,SUM(I490:M490),0),1)</f>
        <v>0</v>
      </c>
      <c r="G490" s="417">
        <f>ROUND(IF('11. Type 1 Emp 2020 FTE'!$I$12=2,SUM(O490:S490),0),1)</f>
        <v>0</v>
      </c>
      <c r="I490" s="526">
        <f>IF('1. General Input'!$D$33="X",IF('17. FTE Safe Harbor 2 Step 2'!E490&lt;40,'17. FTE Safe Harbor 2 Step 2'!E490/40,1),0)</f>
        <v>0</v>
      </c>
      <c r="J490" s="526">
        <f>IF('1. General Input'!$D$34="X",IF('17. FTE Safe Harbor 2 Step 2'!E490&lt;80,'17. FTE Safe Harbor 2 Step 2'!E490/80,1),0)</f>
        <v>0</v>
      </c>
      <c r="K490" s="526">
        <f>IF('1. General Input'!$D$35="X",IF('17. FTE Safe Harbor 2 Step 2'!E490*24&lt;2080,'17. FTE Safe Harbor 2 Step 2'!E490*24/2080,1),0)</f>
        <v>0</v>
      </c>
      <c r="L490" s="526">
        <f>IF('1. General Input'!$D$36="X",IF('17. FTE Safe Harbor 2 Step 2'!E490*12&lt;2080,'17. FTE Safe Harbor 2 Step 2'!E490*12/2080,1),0)</f>
        <v>0</v>
      </c>
      <c r="M490" s="538">
        <f>IF('1. General Input'!$D$37="X",IF('17. FTE Safe Harbor 2 Step 2'!E490*365/$F$12&lt;2080,E490*365/$F$12/2080,1),0)</f>
        <v>0</v>
      </c>
      <c r="O490" s="526">
        <f t="shared" si="42"/>
        <v>0</v>
      </c>
      <c r="P490" s="526">
        <f t="shared" si="43"/>
        <v>0</v>
      </c>
      <c r="Q490" s="526">
        <f t="shared" si="44"/>
        <v>0</v>
      </c>
      <c r="R490" s="526">
        <f t="shared" si="45"/>
        <v>0</v>
      </c>
      <c r="S490" s="526">
        <f t="shared" si="46"/>
        <v>0</v>
      </c>
    </row>
    <row r="491" spans="1:19" x14ac:dyDescent="0.25">
      <c r="A491" s="297">
        <f t="shared" si="47"/>
        <v>477</v>
      </c>
      <c r="B491" s="501"/>
      <c r="C491" s="515"/>
      <c r="D491" s="297"/>
      <c r="E491" s="505"/>
      <c r="F491" s="417">
        <f>ROUND(IF('11. Type 1 Emp 2020 FTE'!$I$12=1,SUM(I491:M491),0),1)</f>
        <v>0</v>
      </c>
      <c r="G491" s="417">
        <f>ROUND(IF('11. Type 1 Emp 2020 FTE'!$I$12=2,SUM(O491:S491),0),1)</f>
        <v>0</v>
      </c>
      <c r="I491" s="526">
        <f>IF('1. General Input'!$D$33="X",IF('17. FTE Safe Harbor 2 Step 2'!E491&lt;40,'17. FTE Safe Harbor 2 Step 2'!E491/40,1),0)</f>
        <v>0</v>
      </c>
      <c r="J491" s="526">
        <f>IF('1. General Input'!$D$34="X",IF('17. FTE Safe Harbor 2 Step 2'!E491&lt;80,'17. FTE Safe Harbor 2 Step 2'!E491/80,1),0)</f>
        <v>0</v>
      </c>
      <c r="K491" s="526">
        <f>IF('1. General Input'!$D$35="X",IF('17. FTE Safe Harbor 2 Step 2'!E491*24&lt;2080,'17. FTE Safe Harbor 2 Step 2'!E491*24/2080,1),0)</f>
        <v>0</v>
      </c>
      <c r="L491" s="526">
        <f>IF('1. General Input'!$D$36="X",IF('17. FTE Safe Harbor 2 Step 2'!E491*12&lt;2080,'17. FTE Safe Harbor 2 Step 2'!E491*12/2080,1),0)</f>
        <v>0</v>
      </c>
      <c r="M491" s="538">
        <f>IF('1. General Input'!$D$37="X",IF('17. FTE Safe Harbor 2 Step 2'!E491*365/$F$12&lt;2080,E491*365/$F$12/2080,1),0)</f>
        <v>0</v>
      </c>
      <c r="O491" s="526">
        <f t="shared" si="42"/>
        <v>0</v>
      </c>
      <c r="P491" s="526">
        <f t="shared" si="43"/>
        <v>0</v>
      </c>
      <c r="Q491" s="526">
        <f t="shared" si="44"/>
        <v>0</v>
      </c>
      <c r="R491" s="526">
        <f t="shared" si="45"/>
        <v>0</v>
      </c>
      <c r="S491" s="526">
        <f t="shared" si="46"/>
        <v>0</v>
      </c>
    </row>
    <row r="492" spans="1:19" x14ac:dyDescent="0.25">
      <c r="A492" s="297">
        <f t="shared" si="47"/>
        <v>478</v>
      </c>
      <c r="B492" s="501"/>
      <c r="C492" s="515"/>
      <c r="D492" s="297"/>
      <c r="E492" s="505"/>
      <c r="F492" s="417">
        <f>ROUND(IF('11. Type 1 Emp 2020 FTE'!$I$12=1,SUM(I492:M492),0),1)</f>
        <v>0</v>
      </c>
      <c r="G492" s="417">
        <f>ROUND(IF('11. Type 1 Emp 2020 FTE'!$I$12=2,SUM(O492:S492),0),1)</f>
        <v>0</v>
      </c>
      <c r="I492" s="526">
        <f>IF('1. General Input'!$D$33="X",IF('17. FTE Safe Harbor 2 Step 2'!E492&lt;40,'17. FTE Safe Harbor 2 Step 2'!E492/40,1),0)</f>
        <v>0</v>
      </c>
      <c r="J492" s="526">
        <f>IF('1. General Input'!$D$34="X",IF('17. FTE Safe Harbor 2 Step 2'!E492&lt;80,'17. FTE Safe Harbor 2 Step 2'!E492/80,1),0)</f>
        <v>0</v>
      </c>
      <c r="K492" s="526">
        <f>IF('1. General Input'!$D$35="X",IF('17. FTE Safe Harbor 2 Step 2'!E492*24&lt;2080,'17. FTE Safe Harbor 2 Step 2'!E492*24/2080,1),0)</f>
        <v>0</v>
      </c>
      <c r="L492" s="526">
        <f>IF('1. General Input'!$D$36="X",IF('17. FTE Safe Harbor 2 Step 2'!E492*12&lt;2080,'17. FTE Safe Harbor 2 Step 2'!E492*12/2080,1),0)</f>
        <v>0</v>
      </c>
      <c r="M492" s="538">
        <f>IF('1. General Input'!$D$37="X",IF('17. FTE Safe Harbor 2 Step 2'!E492*365/$F$12&lt;2080,E492*365/$F$12/2080,1),0)</f>
        <v>0</v>
      </c>
      <c r="O492" s="526">
        <f t="shared" si="42"/>
        <v>0</v>
      </c>
      <c r="P492" s="526">
        <f t="shared" si="43"/>
        <v>0</v>
      </c>
      <c r="Q492" s="526">
        <f t="shared" si="44"/>
        <v>0</v>
      </c>
      <c r="R492" s="526">
        <f t="shared" si="45"/>
        <v>0</v>
      </c>
      <c r="S492" s="526">
        <f t="shared" si="46"/>
        <v>0</v>
      </c>
    </row>
    <row r="493" spans="1:19" x14ac:dyDescent="0.25">
      <c r="A493" s="297">
        <f t="shared" si="47"/>
        <v>479</v>
      </c>
      <c r="B493" s="501"/>
      <c r="C493" s="515"/>
      <c r="D493" s="297"/>
      <c r="E493" s="505"/>
      <c r="F493" s="417">
        <f>ROUND(IF('11. Type 1 Emp 2020 FTE'!$I$12=1,SUM(I493:M493),0),1)</f>
        <v>0</v>
      </c>
      <c r="G493" s="417">
        <f>ROUND(IF('11. Type 1 Emp 2020 FTE'!$I$12=2,SUM(O493:S493),0),1)</f>
        <v>0</v>
      </c>
      <c r="I493" s="526">
        <f>IF('1. General Input'!$D$33="X",IF('17. FTE Safe Harbor 2 Step 2'!E493&lt;40,'17. FTE Safe Harbor 2 Step 2'!E493/40,1),0)</f>
        <v>0</v>
      </c>
      <c r="J493" s="526">
        <f>IF('1. General Input'!$D$34="X",IF('17. FTE Safe Harbor 2 Step 2'!E493&lt;80,'17. FTE Safe Harbor 2 Step 2'!E493/80,1),0)</f>
        <v>0</v>
      </c>
      <c r="K493" s="526">
        <f>IF('1. General Input'!$D$35="X",IF('17. FTE Safe Harbor 2 Step 2'!E493*24&lt;2080,'17. FTE Safe Harbor 2 Step 2'!E493*24/2080,1),0)</f>
        <v>0</v>
      </c>
      <c r="L493" s="526">
        <f>IF('1. General Input'!$D$36="X",IF('17. FTE Safe Harbor 2 Step 2'!E493*12&lt;2080,'17. FTE Safe Harbor 2 Step 2'!E493*12/2080,1),0)</f>
        <v>0</v>
      </c>
      <c r="M493" s="538">
        <f>IF('1. General Input'!$D$37="X",IF('17. FTE Safe Harbor 2 Step 2'!E493*365/$F$12&lt;2080,E493*365/$F$12/2080,1),0)</f>
        <v>0</v>
      </c>
      <c r="O493" s="526">
        <f t="shared" si="42"/>
        <v>0</v>
      </c>
      <c r="P493" s="526">
        <f t="shared" si="43"/>
        <v>0</v>
      </c>
      <c r="Q493" s="526">
        <f t="shared" si="44"/>
        <v>0</v>
      </c>
      <c r="R493" s="526">
        <f t="shared" si="45"/>
        <v>0</v>
      </c>
      <c r="S493" s="526">
        <f t="shared" si="46"/>
        <v>0</v>
      </c>
    </row>
    <row r="494" spans="1:19" x14ac:dyDescent="0.25">
      <c r="A494" s="297">
        <f t="shared" si="47"/>
        <v>480</v>
      </c>
      <c r="B494" s="501"/>
      <c r="C494" s="515"/>
      <c r="D494" s="297"/>
      <c r="E494" s="505"/>
      <c r="F494" s="417">
        <f>ROUND(IF('11. Type 1 Emp 2020 FTE'!$I$12=1,SUM(I494:M494),0),1)</f>
        <v>0</v>
      </c>
      <c r="G494" s="417">
        <f>ROUND(IF('11. Type 1 Emp 2020 FTE'!$I$12=2,SUM(O494:S494),0),1)</f>
        <v>0</v>
      </c>
      <c r="I494" s="526">
        <f>IF('1. General Input'!$D$33="X",IF('17. FTE Safe Harbor 2 Step 2'!E494&lt;40,'17. FTE Safe Harbor 2 Step 2'!E494/40,1),0)</f>
        <v>0</v>
      </c>
      <c r="J494" s="526">
        <f>IF('1. General Input'!$D$34="X",IF('17. FTE Safe Harbor 2 Step 2'!E494&lt;80,'17. FTE Safe Harbor 2 Step 2'!E494/80,1),0)</f>
        <v>0</v>
      </c>
      <c r="K494" s="526">
        <f>IF('1. General Input'!$D$35="X",IF('17. FTE Safe Harbor 2 Step 2'!E494*24&lt;2080,'17. FTE Safe Harbor 2 Step 2'!E494*24/2080,1),0)</f>
        <v>0</v>
      </c>
      <c r="L494" s="526">
        <f>IF('1. General Input'!$D$36="X",IF('17. FTE Safe Harbor 2 Step 2'!E494*12&lt;2080,'17. FTE Safe Harbor 2 Step 2'!E494*12/2080,1),0)</f>
        <v>0</v>
      </c>
      <c r="M494" s="538">
        <f>IF('1. General Input'!$D$37="X",IF('17. FTE Safe Harbor 2 Step 2'!E494*365/$F$12&lt;2080,E494*365/$F$12/2080,1),0)</f>
        <v>0</v>
      </c>
      <c r="O494" s="526">
        <f t="shared" si="42"/>
        <v>0</v>
      </c>
      <c r="P494" s="526">
        <f t="shared" si="43"/>
        <v>0</v>
      </c>
      <c r="Q494" s="526">
        <f t="shared" si="44"/>
        <v>0</v>
      </c>
      <c r="R494" s="526">
        <f t="shared" si="45"/>
        <v>0</v>
      </c>
      <c r="S494" s="526">
        <f t="shared" si="46"/>
        <v>0</v>
      </c>
    </row>
    <row r="495" spans="1:19" x14ac:dyDescent="0.25">
      <c r="A495" s="297">
        <f t="shared" si="47"/>
        <v>481</v>
      </c>
      <c r="B495" s="501"/>
      <c r="C495" s="515"/>
      <c r="D495" s="297"/>
      <c r="E495" s="505"/>
      <c r="F495" s="417">
        <f>ROUND(IF('11. Type 1 Emp 2020 FTE'!$I$12=1,SUM(I495:M495),0),1)</f>
        <v>0</v>
      </c>
      <c r="G495" s="417">
        <f>ROUND(IF('11. Type 1 Emp 2020 FTE'!$I$12=2,SUM(O495:S495),0),1)</f>
        <v>0</v>
      </c>
      <c r="I495" s="526">
        <f>IF('1. General Input'!$D$33="X",IF('17. FTE Safe Harbor 2 Step 2'!E495&lt;40,'17. FTE Safe Harbor 2 Step 2'!E495/40,1),0)</f>
        <v>0</v>
      </c>
      <c r="J495" s="526">
        <f>IF('1. General Input'!$D$34="X",IF('17. FTE Safe Harbor 2 Step 2'!E495&lt;80,'17. FTE Safe Harbor 2 Step 2'!E495/80,1),0)</f>
        <v>0</v>
      </c>
      <c r="K495" s="526">
        <f>IF('1. General Input'!$D$35="X",IF('17. FTE Safe Harbor 2 Step 2'!E495*24&lt;2080,'17. FTE Safe Harbor 2 Step 2'!E495*24/2080,1),0)</f>
        <v>0</v>
      </c>
      <c r="L495" s="526">
        <f>IF('1. General Input'!$D$36="X",IF('17. FTE Safe Harbor 2 Step 2'!E495*12&lt;2080,'17. FTE Safe Harbor 2 Step 2'!E495*12/2080,1),0)</f>
        <v>0</v>
      </c>
      <c r="M495" s="538">
        <f>IF('1. General Input'!$D$37="X",IF('17. FTE Safe Harbor 2 Step 2'!E495*365/$F$12&lt;2080,E495*365/$F$12/2080,1),0)</f>
        <v>0</v>
      </c>
      <c r="O495" s="526">
        <f t="shared" si="42"/>
        <v>0</v>
      </c>
      <c r="P495" s="526">
        <f t="shared" si="43"/>
        <v>0</v>
      </c>
      <c r="Q495" s="526">
        <f t="shared" si="44"/>
        <v>0</v>
      </c>
      <c r="R495" s="526">
        <f t="shared" si="45"/>
        <v>0</v>
      </c>
      <c r="S495" s="526">
        <f t="shared" si="46"/>
        <v>0</v>
      </c>
    </row>
    <row r="496" spans="1:19" x14ac:dyDescent="0.25">
      <c r="A496" s="297">
        <f t="shared" si="47"/>
        <v>482</v>
      </c>
      <c r="B496" s="501"/>
      <c r="C496" s="515"/>
      <c r="D496" s="297"/>
      <c r="E496" s="505"/>
      <c r="F496" s="417">
        <f>ROUND(IF('11. Type 1 Emp 2020 FTE'!$I$12=1,SUM(I496:M496),0),1)</f>
        <v>0</v>
      </c>
      <c r="G496" s="417">
        <f>ROUND(IF('11. Type 1 Emp 2020 FTE'!$I$12=2,SUM(O496:S496),0),1)</f>
        <v>0</v>
      </c>
      <c r="I496" s="526">
        <f>IF('1. General Input'!$D$33="X",IF('17. FTE Safe Harbor 2 Step 2'!E496&lt;40,'17. FTE Safe Harbor 2 Step 2'!E496/40,1),0)</f>
        <v>0</v>
      </c>
      <c r="J496" s="526">
        <f>IF('1. General Input'!$D$34="X",IF('17. FTE Safe Harbor 2 Step 2'!E496&lt;80,'17. FTE Safe Harbor 2 Step 2'!E496/80,1),0)</f>
        <v>0</v>
      </c>
      <c r="K496" s="526">
        <f>IF('1. General Input'!$D$35="X",IF('17. FTE Safe Harbor 2 Step 2'!E496*24&lt;2080,'17. FTE Safe Harbor 2 Step 2'!E496*24/2080,1),0)</f>
        <v>0</v>
      </c>
      <c r="L496" s="526">
        <f>IF('1. General Input'!$D$36="X",IF('17. FTE Safe Harbor 2 Step 2'!E496*12&lt;2080,'17. FTE Safe Harbor 2 Step 2'!E496*12/2080,1),0)</f>
        <v>0</v>
      </c>
      <c r="M496" s="538">
        <f>IF('1. General Input'!$D$37="X",IF('17. FTE Safe Harbor 2 Step 2'!E496*365/$F$12&lt;2080,E496*365/$F$12/2080,1),0)</f>
        <v>0</v>
      </c>
      <c r="O496" s="526">
        <f t="shared" si="42"/>
        <v>0</v>
      </c>
      <c r="P496" s="526">
        <f t="shared" si="43"/>
        <v>0</v>
      </c>
      <c r="Q496" s="526">
        <f t="shared" si="44"/>
        <v>0</v>
      </c>
      <c r="R496" s="526">
        <f t="shared" si="45"/>
        <v>0</v>
      </c>
      <c r="S496" s="526">
        <f t="shared" si="46"/>
        <v>0</v>
      </c>
    </row>
    <row r="497" spans="1:19" x14ac:dyDescent="0.25">
      <c r="A497" s="297">
        <f t="shared" si="47"/>
        <v>483</v>
      </c>
      <c r="B497" s="501"/>
      <c r="C497" s="515"/>
      <c r="D497" s="297"/>
      <c r="E497" s="505"/>
      <c r="F497" s="417">
        <f>ROUND(IF('11. Type 1 Emp 2020 FTE'!$I$12=1,SUM(I497:M497),0),1)</f>
        <v>0</v>
      </c>
      <c r="G497" s="417">
        <f>ROUND(IF('11. Type 1 Emp 2020 FTE'!$I$12=2,SUM(O497:S497),0),1)</f>
        <v>0</v>
      </c>
      <c r="I497" s="526">
        <f>IF('1. General Input'!$D$33="X",IF('17. FTE Safe Harbor 2 Step 2'!E497&lt;40,'17. FTE Safe Harbor 2 Step 2'!E497/40,1),0)</f>
        <v>0</v>
      </c>
      <c r="J497" s="526">
        <f>IF('1. General Input'!$D$34="X",IF('17. FTE Safe Harbor 2 Step 2'!E497&lt;80,'17. FTE Safe Harbor 2 Step 2'!E497/80,1),0)</f>
        <v>0</v>
      </c>
      <c r="K497" s="526">
        <f>IF('1. General Input'!$D$35="X",IF('17. FTE Safe Harbor 2 Step 2'!E497*24&lt;2080,'17. FTE Safe Harbor 2 Step 2'!E497*24/2080,1),0)</f>
        <v>0</v>
      </c>
      <c r="L497" s="526">
        <f>IF('1. General Input'!$D$36="X",IF('17. FTE Safe Harbor 2 Step 2'!E497*12&lt;2080,'17. FTE Safe Harbor 2 Step 2'!E497*12/2080,1),0)</f>
        <v>0</v>
      </c>
      <c r="M497" s="538">
        <f>IF('1. General Input'!$D$37="X",IF('17. FTE Safe Harbor 2 Step 2'!E497*365/$F$12&lt;2080,E497*365/$F$12/2080,1),0)</f>
        <v>0</v>
      </c>
      <c r="O497" s="526">
        <f t="shared" si="42"/>
        <v>0</v>
      </c>
      <c r="P497" s="526">
        <f t="shared" si="43"/>
        <v>0</v>
      </c>
      <c r="Q497" s="526">
        <f t="shared" si="44"/>
        <v>0</v>
      </c>
      <c r="R497" s="526">
        <f t="shared" si="45"/>
        <v>0</v>
      </c>
      <c r="S497" s="526">
        <f t="shared" si="46"/>
        <v>0</v>
      </c>
    </row>
    <row r="498" spans="1:19" x14ac:dyDescent="0.25">
      <c r="A498" s="297">
        <f t="shared" si="47"/>
        <v>484</v>
      </c>
      <c r="B498" s="501"/>
      <c r="C498" s="515"/>
      <c r="D498" s="297"/>
      <c r="E498" s="505"/>
      <c r="F498" s="417">
        <f>ROUND(IF('11. Type 1 Emp 2020 FTE'!$I$12=1,SUM(I498:M498),0),1)</f>
        <v>0</v>
      </c>
      <c r="G498" s="417">
        <f>ROUND(IF('11. Type 1 Emp 2020 FTE'!$I$12=2,SUM(O498:S498),0),1)</f>
        <v>0</v>
      </c>
      <c r="I498" s="526">
        <f>IF('1. General Input'!$D$33="X",IF('17. FTE Safe Harbor 2 Step 2'!E498&lt;40,'17. FTE Safe Harbor 2 Step 2'!E498/40,1),0)</f>
        <v>0</v>
      </c>
      <c r="J498" s="526">
        <f>IF('1. General Input'!$D$34="X",IF('17. FTE Safe Harbor 2 Step 2'!E498&lt;80,'17. FTE Safe Harbor 2 Step 2'!E498/80,1),0)</f>
        <v>0</v>
      </c>
      <c r="K498" s="526">
        <f>IF('1. General Input'!$D$35="X",IF('17. FTE Safe Harbor 2 Step 2'!E498*24&lt;2080,'17. FTE Safe Harbor 2 Step 2'!E498*24/2080,1),0)</f>
        <v>0</v>
      </c>
      <c r="L498" s="526">
        <f>IF('1. General Input'!$D$36="X",IF('17. FTE Safe Harbor 2 Step 2'!E498*12&lt;2080,'17. FTE Safe Harbor 2 Step 2'!E498*12/2080,1),0)</f>
        <v>0</v>
      </c>
      <c r="M498" s="538">
        <f>IF('1. General Input'!$D$37="X",IF('17. FTE Safe Harbor 2 Step 2'!E498*365/$F$12&lt;2080,E498*365/$F$12/2080,1),0)</f>
        <v>0</v>
      </c>
      <c r="O498" s="526">
        <f t="shared" si="42"/>
        <v>0</v>
      </c>
      <c r="P498" s="526">
        <f t="shared" si="43"/>
        <v>0</v>
      </c>
      <c r="Q498" s="526">
        <f t="shared" si="44"/>
        <v>0</v>
      </c>
      <c r="R498" s="526">
        <f t="shared" si="45"/>
        <v>0</v>
      </c>
      <c r="S498" s="526">
        <f t="shared" si="46"/>
        <v>0</v>
      </c>
    </row>
    <row r="499" spans="1:19" x14ac:dyDescent="0.25">
      <c r="A499" s="297">
        <f t="shared" si="47"/>
        <v>485</v>
      </c>
      <c r="B499" s="501"/>
      <c r="C499" s="515"/>
      <c r="D499" s="297"/>
      <c r="E499" s="505"/>
      <c r="F499" s="417">
        <f>ROUND(IF('11. Type 1 Emp 2020 FTE'!$I$12=1,SUM(I499:M499),0),1)</f>
        <v>0</v>
      </c>
      <c r="G499" s="417">
        <f>ROUND(IF('11. Type 1 Emp 2020 FTE'!$I$12=2,SUM(O499:S499),0),1)</f>
        <v>0</v>
      </c>
      <c r="I499" s="526">
        <f>IF('1. General Input'!$D$33="X",IF('17. FTE Safe Harbor 2 Step 2'!E499&lt;40,'17. FTE Safe Harbor 2 Step 2'!E499/40,1),0)</f>
        <v>0</v>
      </c>
      <c r="J499" s="526">
        <f>IF('1. General Input'!$D$34="X",IF('17. FTE Safe Harbor 2 Step 2'!E499&lt;80,'17. FTE Safe Harbor 2 Step 2'!E499/80,1),0)</f>
        <v>0</v>
      </c>
      <c r="K499" s="526">
        <f>IF('1. General Input'!$D$35="X",IF('17. FTE Safe Harbor 2 Step 2'!E499*24&lt;2080,'17. FTE Safe Harbor 2 Step 2'!E499*24/2080,1),0)</f>
        <v>0</v>
      </c>
      <c r="L499" s="526">
        <f>IF('1. General Input'!$D$36="X",IF('17. FTE Safe Harbor 2 Step 2'!E499*12&lt;2080,'17. FTE Safe Harbor 2 Step 2'!E499*12/2080,1),0)</f>
        <v>0</v>
      </c>
      <c r="M499" s="538">
        <f>IF('1. General Input'!$D$37="X",IF('17. FTE Safe Harbor 2 Step 2'!E499*365/$F$12&lt;2080,E499*365/$F$12/2080,1),0)</f>
        <v>0</v>
      </c>
      <c r="O499" s="526">
        <f t="shared" si="42"/>
        <v>0</v>
      </c>
      <c r="P499" s="526">
        <f t="shared" si="43"/>
        <v>0</v>
      </c>
      <c r="Q499" s="526">
        <f t="shared" si="44"/>
        <v>0</v>
      </c>
      <c r="R499" s="526">
        <f t="shared" si="45"/>
        <v>0</v>
      </c>
      <c r="S499" s="526">
        <f t="shared" si="46"/>
        <v>0</v>
      </c>
    </row>
    <row r="500" spans="1:19" x14ac:dyDescent="0.25">
      <c r="A500" s="297">
        <f t="shared" si="47"/>
        <v>486</v>
      </c>
      <c r="B500" s="501"/>
      <c r="C500" s="515"/>
      <c r="D500" s="297"/>
      <c r="E500" s="505"/>
      <c r="F500" s="417">
        <f>ROUND(IF('11. Type 1 Emp 2020 FTE'!$I$12=1,SUM(I500:M500),0),1)</f>
        <v>0</v>
      </c>
      <c r="G500" s="417">
        <f>ROUND(IF('11. Type 1 Emp 2020 FTE'!$I$12=2,SUM(O500:S500),0),1)</f>
        <v>0</v>
      </c>
      <c r="I500" s="526">
        <f>IF('1. General Input'!$D$33="X",IF('17. FTE Safe Harbor 2 Step 2'!E500&lt;40,'17. FTE Safe Harbor 2 Step 2'!E500/40,1),0)</f>
        <v>0</v>
      </c>
      <c r="J500" s="526">
        <f>IF('1. General Input'!$D$34="X",IF('17. FTE Safe Harbor 2 Step 2'!E500&lt;80,'17. FTE Safe Harbor 2 Step 2'!E500/80,1),0)</f>
        <v>0</v>
      </c>
      <c r="K500" s="526">
        <f>IF('1. General Input'!$D$35="X",IF('17. FTE Safe Harbor 2 Step 2'!E500*24&lt;2080,'17. FTE Safe Harbor 2 Step 2'!E500*24/2080,1),0)</f>
        <v>0</v>
      </c>
      <c r="L500" s="526">
        <f>IF('1. General Input'!$D$36="X",IF('17. FTE Safe Harbor 2 Step 2'!E500*12&lt;2080,'17. FTE Safe Harbor 2 Step 2'!E500*12/2080,1),0)</f>
        <v>0</v>
      </c>
      <c r="M500" s="538">
        <f>IF('1. General Input'!$D$37="X",IF('17. FTE Safe Harbor 2 Step 2'!E500*365/$F$12&lt;2080,E500*365/$F$12/2080,1),0)</f>
        <v>0</v>
      </c>
      <c r="O500" s="526">
        <f t="shared" si="42"/>
        <v>0</v>
      </c>
      <c r="P500" s="526">
        <f t="shared" si="43"/>
        <v>0</v>
      </c>
      <c r="Q500" s="526">
        <f t="shared" si="44"/>
        <v>0</v>
      </c>
      <c r="R500" s="526">
        <f t="shared" si="45"/>
        <v>0</v>
      </c>
      <c r="S500" s="526">
        <f t="shared" si="46"/>
        <v>0</v>
      </c>
    </row>
    <row r="501" spans="1:19" x14ac:dyDescent="0.25">
      <c r="A501" s="297">
        <f t="shared" si="47"/>
        <v>487</v>
      </c>
      <c r="B501" s="501"/>
      <c r="C501" s="515"/>
      <c r="D501" s="297"/>
      <c r="E501" s="505"/>
      <c r="F501" s="417">
        <f>ROUND(IF('11. Type 1 Emp 2020 FTE'!$I$12=1,SUM(I501:M501),0),1)</f>
        <v>0</v>
      </c>
      <c r="G501" s="417">
        <f>ROUND(IF('11. Type 1 Emp 2020 FTE'!$I$12=2,SUM(O501:S501),0),1)</f>
        <v>0</v>
      </c>
      <c r="I501" s="526">
        <f>IF('1. General Input'!$D$33="X",IF('17. FTE Safe Harbor 2 Step 2'!E501&lt;40,'17. FTE Safe Harbor 2 Step 2'!E501/40,1),0)</f>
        <v>0</v>
      </c>
      <c r="J501" s="526">
        <f>IF('1. General Input'!$D$34="X",IF('17. FTE Safe Harbor 2 Step 2'!E501&lt;80,'17. FTE Safe Harbor 2 Step 2'!E501/80,1),0)</f>
        <v>0</v>
      </c>
      <c r="K501" s="526">
        <f>IF('1. General Input'!$D$35="X",IF('17. FTE Safe Harbor 2 Step 2'!E501*24&lt;2080,'17. FTE Safe Harbor 2 Step 2'!E501*24/2080,1),0)</f>
        <v>0</v>
      </c>
      <c r="L501" s="526">
        <f>IF('1. General Input'!$D$36="X",IF('17. FTE Safe Harbor 2 Step 2'!E501*12&lt;2080,'17. FTE Safe Harbor 2 Step 2'!E501*12/2080,1),0)</f>
        <v>0</v>
      </c>
      <c r="M501" s="538">
        <f>IF('1. General Input'!$D$37="X",IF('17. FTE Safe Harbor 2 Step 2'!E501*365/$F$12&lt;2080,E501*365/$F$12/2080,1),0)</f>
        <v>0</v>
      </c>
      <c r="O501" s="526">
        <f t="shared" si="42"/>
        <v>0</v>
      </c>
      <c r="P501" s="526">
        <f t="shared" si="43"/>
        <v>0</v>
      </c>
      <c r="Q501" s="526">
        <f t="shared" si="44"/>
        <v>0</v>
      </c>
      <c r="R501" s="526">
        <f t="shared" si="45"/>
        <v>0</v>
      </c>
      <c r="S501" s="526">
        <f t="shared" si="46"/>
        <v>0</v>
      </c>
    </row>
    <row r="502" spans="1:19" x14ac:dyDescent="0.25">
      <c r="A502" s="297">
        <f t="shared" si="47"/>
        <v>488</v>
      </c>
      <c r="B502" s="501"/>
      <c r="C502" s="515"/>
      <c r="D502" s="297"/>
      <c r="E502" s="505"/>
      <c r="F502" s="417">
        <f>ROUND(IF('11. Type 1 Emp 2020 FTE'!$I$12=1,SUM(I502:M502),0),1)</f>
        <v>0</v>
      </c>
      <c r="G502" s="417">
        <f>ROUND(IF('11. Type 1 Emp 2020 FTE'!$I$12=2,SUM(O502:S502),0),1)</f>
        <v>0</v>
      </c>
      <c r="I502" s="526">
        <f>IF('1. General Input'!$D$33="X",IF('17. FTE Safe Harbor 2 Step 2'!E502&lt;40,'17. FTE Safe Harbor 2 Step 2'!E502/40,1),0)</f>
        <v>0</v>
      </c>
      <c r="J502" s="526">
        <f>IF('1. General Input'!$D$34="X",IF('17. FTE Safe Harbor 2 Step 2'!E502&lt;80,'17. FTE Safe Harbor 2 Step 2'!E502/80,1),0)</f>
        <v>0</v>
      </c>
      <c r="K502" s="526">
        <f>IF('1. General Input'!$D$35="X",IF('17. FTE Safe Harbor 2 Step 2'!E502*24&lt;2080,'17. FTE Safe Harbor 2 Step 2'!E502*24/2080,1),0)</f>
        <v>0</v>
      </c>
      <c r="L502" s="526">
        <f>IF('1. General Input'!$D$36="X",IF('17. FTE Safe Harbor 2 Step 2'!E502*12&lt;2080,'17. FTE Safe Harbor 2 Step 2'!E502*12/2080,1),0)</f>
        <v>0</v>
      </c>
      <c r="M502" s="538">
        <f>IF('1. General Input'!$D$37="X",IF('17. FTE Safe Harbor 2 Step 2'!E502*365/$F$12&lt;2080,E502*365/$F$12/2080,1),0)</f>
        <v>0</v>
      </c>
      <c r="O502" s="526">
        <f t="shared" si="42"/>
        <v>0</v>
      </c>
      <c r="P502" s="526">
        <f t="shared" si="43"/>
        <v>0</v>
      </c>
      <c r="Q502" s="526">
        <f t="shared" si="44"/>
        <v>0</v>
      </c>
      <c r="R502" s="526">
        <f t="shared" si="45"/>
        <v>0</v>
      </c>
      <c r="S502" s="526">
        <f t="shared" si="46"/>
        <v>0</v>
      </c>
    </row>
    <row r="503" spans="1:19" x14ac:dyDescent="0.25">
      <c r="A503" s="297">
        <f t="shared" si="47"/>
        <v>489</v>
      </c>
      <c r="B503" s="501"/>
      <c r="C503" s="515"/>
      <c r="D503" s="297"/>
      <c r="E503" s="505"/>
      <c r="F503" s="417">
        <f>ROUND(IF('11. Type 1 Emp 2020 FTE'!$I$12=1,SUM(I503:M503),0),1)</f>
        <v>0</v>
      </c>
      <c r="G503" s="417">
        <f>ROUND(IF('11. Type 1 Emp 2020 FTE'!$I$12=2,SUM(O503:S503),0),1)</f>
        <v>0</v>
      </c>
      <c r="I503" s="526">
        <f>IF('1. General Input'!$D$33="X",IF('17. FTE Safe Harbor 2 Step 2'!E503&lt;40,'17. FTE Safe Harbor 2 Step 2'!E503/40,1),0)</f>
        <v>0</v>
      </c>
      <c r="J503" s="526">
        <f>IF('1. General Input'!$D$34="X",IF('17. FTE Safe Harbor 2 Step 2'!E503&lt;80,'17. FTE Safe Harbor 2 Step 2'!E503/80,1),0)</f>
        <v>0</v>
      </c>
      <c r="K503" s="526">
        <f>IF('1. General Input'!$D$35="X",IF('17. FTE Safe Harbor 2 Step 2'!E503*24&lt;2080,'17. FTE Safe Harbor 2 Step 2'!E503*24/2080,1),0)</f>
        <v>0</v>
      </c>
      <c r="L503" s="526">
        <f>IF('1. General Input'!$D$36="X",IF('17. FTE Safe Harbor 2 Step 2'!E503*12&lt;2080,'17. FTE Safe Harbor 2 Step 2'!E503*12/2080,1),0)</f>
        <v>0</v>
      </c>
      <c r="M503" s="538">
        <f>IF('1. General Input'!$D$37="X",IF('17. FTE Safe Harbor 2 Step 2'!E503*365/$F$12&lt;2080,E503*365/$F$12/2080,1),0)</f>
        <v>0</v>
      </c>
      <c r="O503" s="526">
        <f t="shared" si="42"/>
        <v>0</v>
      </c>
      <c r="P503" s="526">
        <f t="shared" si="43"/>
        <v>0</v>
      </c>
      <c r="Q503" s="526">
        <f t="shared" si="44"/>
        <v>0</v>
      </c>
      <c r="R503" s="526">
        <f t="shared" si="45"/>
        <v>0</v>
      </c>
      <c r="S503" s="526">
        <f t="shared" si="46"/>
        <v>0</v>
      </c>
    </row>
    <row r="504" spans="1:19" x14ac:dyDescent="0.25">
      <c r="A504" s="297">
        <f t="shared" si="47"/>
        <v>490</v>
      </c>
      <c r="B504" s="501"/>
      <c r="C504" s="515"/>
      <c r="D504" s="297"/>
      <c r="E504" s="505"/>
      <c r="F504" s="417">
        <f>ROUND(IF('11. Type 1 Emp 2020 FTE'!$I$12=1,SUM(I504:M504),0),1)</f>
        <v>0</v>
      </c>
      <c r="G504" s="417">
        <f>ROUND(IF('11. Type 1 Emp 2020 FTE'!$I$12=2,SUM(O504:S504),0),1)</f>
        <v>0</v>
      </c>
      <c r="I504" s="526">
        <f>IF('1. General Input'!$D$33="X",IF('17. FTE Safe Harbor 2 Step 2'!E504&lt;40,'17. FTE Safe Harbor 2 Step 2'!E504/40,1),0)</f>
        <v>0</v>
      </c>
      <c r="J504" s="526">
        <f>IF('1. General Input'!$D$34="X",IF('17. FTE Safe Harbor 2 Step 2'!E504&lt;80,'17. FTE Safe Harbor 2 Step 2'!E504/80,1),0)</f>
        <v>0</v>
      </c>
      <c r="K504" s="526">
        <f>IF('1. General Input'!$D$35="X",IF('17. FTE Safe Harbor 2 Step 2'!E504*24&lt;2080,'17. FTE Safe Harbor 2 Step 2'!E504*24/2080,1),0)</f>
        <v>0</v>
      </c>
      <c r="L504" s="526">
        <f>IF('1. General Input'!$D$36="X",IF('17. FTE Safe Harbor 2 Step 2'!E504*12&lt;2080,'17. FTE Safe Harbor 2 Step 2'!E504*12/2080,1),0)</f>
        <v>0</v>
      </c>
      <c r="M504" s="538">
        <f>IF('1. General Input'!$D$37="X",IF('17. FTE Safe Harbor 2 Step 2'!E504*365/$F$12&lt;2080,E504*365/$F$12/2080,1),0)</f>
        <v>0</v>
      </c>
      <c r="O504" s="526">
        <f t="shared" si="42"/>
        <v>0</v>
      </c>
      <c r="P504" s="526">
        <f t="shared" si="43"/>
        <v>0</v>
      </c>
      <c r="Q504" s="526">
        <f t="shared" si="44"/>
        <v>0</v>
      </c>
      <c r="R504" s="526">
        <f t="shared" si="45"/>
        <v>0</v>
      </c>
      <c r="S504" s="526">
        <f t="shared" si="46"/>
        <v>0</v>
      </c>
    </row>
    <row r="505" spans="1:19" x14ac:dyDescent="0.25">
      <c r="A505" s="297">
        <f t="shared" si="47"/>
        <v>491</v>
      </c>
      <c r="B505" s="501"/>
      <c r="C505" s="515"/>
      <c r="D505" s="297"/>
      <c r="E505" s="505"/>
      <c r="F505" s="417">
        <f>ROUND(IF('11. Type 1 Emp 2020 FTE'!$I$12=1,SUM(I505:M505),0),1)</f>
        <v>0</v>
      </c>
      <c r="G505" s="417">
        <f>ROUND(IF('11. Type 1 Emp 2020 FTE'!$I$12=2,SUM(O505:S505),0),1)</f>
        <v>0</v>
      </c>
      <c r="I505" s="526">
        <f>IF('1. General Input'!$D$33="X",IF('17. FTE Safe Harbor 2 Step 2'!E505&lt;40,'17. FTE Safe Harbor 2 Step 2'!E505/40,1),0)</f>
        <v>0</v>
      </c>
      <c r="J505" s="526">
        <f>IF('1. General Input'!$D$34="X",IF('17. FTE Safe Harbor 2 Step 2'!E505&lt;80,'17. FTE Safe Harbor 2 Step 2'!E505/80,1),0)</f>
        <v>0</v>
      </c>
      <c r="K505" s="526">
        <f>IF('1. General Input'!$D$35="X",IF('17. FTE Safe Harbor 2 Step 2'!E505*24&lt;2080,'17. FTE Safe Harbor 2 Step 2'!E505*24/2080,1),0)</f>
        <v>0</v>
      </c>
      <c r="L505" s="526">
        <f>IF('1. General Input'!$D$36="X",IF('17. FTE Safe Harbor 2 Step 2'!E505*12&lt;2080,'17. FTE Safe Harbor 2 Step 2'!E505*12/2080,1),0)</f>
        <v>0</v>
      </c>
      <c r="M505" s="538">
        <f>IF('1. General Input'!$D$37="X",IF('17. FTE Safe Harbor 2 Step 2'!E505*365/$F$12&lt;2080,E505*365/$F$12/2080,1),0)</f>
        <v>0</v>
      </c>
      <c r="O505" s="526">
        <f t="shared" si="42"/>
        <v>0</v>
      </c>
      <c r="P505" s="526">
        <f t="shared" si="43"/>
        <v>0</v>
      </c>
      <c r="Q505" s="526">
        <f t="shared" si="44"/>
        <v>0</v>
      </c>
      <c r="R505" s="526">
        <f t="shared" si="45"/>
        <v>0</v>
      </c>
      <c r="S505" s="526">
        <f t="shared" si="46"/>
        <v>0</v>
      </c>
    </row>
    <row r="506" spans="1:19" x14ac:dyDescent="0.25">
      <c r="A506" s="297">
        <f t="shared" si="47"/>
        <v>492</v>
      </c>
      <c r="B506" s="501"/>
      <c r="C506" s="515"/>
      <c r="D506" s="297"/>
      <c r="E506" s="505"/>
      <c r="F506" s="417">
        <f>ROUND(IF('11. Type 1 Emp 2020 FTE'!$I$12=1,SUM(I506:M506),0),1)</f>
        <v>0</v>
      </c>
      <c r="G506" s="417">
        <f>ROUND(IF('11. Type 1 Emp 2020 FTE'!$I$12=2,SUM(O506:S506),0),1)</f>
        <v>0</v>
      </c>
      <c r="I506" s="526">
        <f>IF('1. General Input'!$D$33="X",IF('17. FTE Safe Harbor 2 Step 2'!E506&lt;40,'17. FTE Safe Harbor 2 Step 2'!E506/40,1),0)</f>
        <v>0</v>
      </c>
      <c r="J506" s="526">
        <f>IF('1. General Input'!$D$34="X",IF('17. FTE Safe Harbor 2 Step 2'!E506&lt;80,'17. FTE Safe Harbor 2 Step 2'!E506/80,1),0)</f>
        <v>0</v>
      </c>
      <c r="K506" s="526">
        <f>IF('1. General Input'!$D$35="X",IF('17. FTE Safe Harbor 2 Step 2'!E506*24&lt;2080,'17. FTE Safe Harbor 2 Step 2'!E506*24/2080,1),0)</f>
        <v>0</v>
      </c>
      <c r="L506" s="526">
        <f>IF('1. General Input'!$D$36="X",IF('17. FTE Safe Harbor 2 Step 2'!E506*12&lt;2080,'17. FTE Safe Harbor 2 Step 2'!E506*12/2080,1),0)</f>
        <v>0</v>
      </c>
      <c r="M506" s="538">
        <f>IF('1. General Input'!$D$37="X",IF('17. FTE Safe Harbor 2 Step 2'!E506*365/$F$12&lt;2080,E506*365/$F$12/2080,1),0)</f>
        <v>0</v>
      </c>
      <c r="O506" s="526">
        <f t="shared" si="42"/>
        <v>0</v>
      </c>
      <c r="P506" s="526">
        <f t="shared" si="43"/>
        <v>0</v>
      </c>
      <c r="Q506" s="526">
        <f t="shared" si="44"/>
        <v>0</v>
      </c>
      <c r="R506" s="526">
        <f t="shared" si="45"/>
        <v>0</v>
      </c>
      <c r="S506" s="526">
        <f t="shared" si="46"/>
        <v>0</v>
      </c>
    </row>
    <row r="507" spans="1:19" x14ac:dyDescent="0.25">
      <c r="A507" s="297">
        <f t="shared" si="47"/>
        <v>493</v>
      </c>
      <c r="B507" s="501"/>
      <c r="C507" s="515"/>
      <c r="D507" s="297"/>
      <c r="E507" s="505"/>
      <c r="F507" s="417">
        <f>ROUND(IF('11. Type 1 Emp 2020 FTE'!$I$12=1,SUM(I507:M507),0),1)</f>
        <v>0</v>
      </c>
      <c r="G507" s="417">
        <f>ROUND(IF('11. Type 1 Emp 2020 FTE'!$I$12=2,SUM(O507:S507),0),1)</f>
        <v>0</v>
      </c>
      <c r="I507" s="526">
        <f>IF('1. General Input'!$D$33="X",IF('17. FTE Safe Harbor 2 Step 2'!E507&lt;40,'17. FTE Safe Harbor 2 Step 2'!E507/40,1),0)</f>
        <v>0</v>
      </c>
      <c r="J507" s="526">
        <f>IF('1. General Input'!$D$34="X",IF('17. FTE Safe Harbor 2 Step 2'!E507&lt;80,'17. FTE Safe Harbor 2 Step 2'!E507/80,1),0)</f>
        <v>0</v>
      </c>
      <c r="K507" s="526">
        <f>IF('1. General Input'!$D$35="X",IF('17. FTE Safe Harbor 2 Step 2'!E507*24&lt;2080,'17. FTE Safe Harbor 2 Step 2'!E507*24/2080,1),0)</f>
        <v>0</v>
      </c>
      <c r="L507" s="526">
        <f>IF('1. General Input'!$D$36="X",IF('17. FTE Safe Harbor 2 Step 2'!E507*12&lt;2080,'17. FTE Safe Harbor 2 Step 2'!E507*12/2080,1),0)</f>
        <v>0</v>
      </c>
      <c r="M507" s="538">
        <f>IF('1. General Input'!$D$37="X",IF('17. FTE Safe Harbor 2 Step 2'!E507*365/$F$12&lt;2080,E507*365/$F$12/2080,1),0)</f>
        <v>0</v>
      </c>
      <c r="O507" s="526">
        <f t="shared" si="42"/>
        <v>0</v>
      </c>
      <c r="P507" s="526">
        <f t="shared" si="43"/>
        <v>0</v>
      </c>
      <c r="Q507" s="526">
        <f t="shared" si="44"/>
        <v>0</v>
      </c>
      <c r="R507" s="526">
        <f t="shared" si="45"/>
        <v>0</v>
      </c>
      <c r="S507" s="526">
        <f t="shared" si="46"/>
        <v>0</v>
      </c>
    </row>
    <row r="508" spans="1:19" x14ac:dyDescent="0.25">
      <c r="A508" s="297">
        <f t="shared" si="47"/>
        <v>494</v>
      </c>
      <c r="B508" s="501"/>
      <c r="C508" s="515"/>
      <c r="D508" s="297"/>
      <c r="E508" s="505"/>
      <c r="F508" s="417">
        <f>ROUND(IF('11. Type 1 Emp 2020 FTE'!$I$12=1,SUM(I508:M508),0),1)</f>
        <v>0</v>
      </c>
      <c r="G508" s="417">
        <f>ROUND(IF('11. Type 1 Emp 2020 FTE'!$I$12=2,SUM(O508:S508),0),1)</f>
        <v>0</v>
      </c>
      <c r="I508" s="526">
        <f>IF('1. General Input'!$D$33="X",IF('17. FTE Safe Harbor 2 Step 2'!E508&lt;40,'17. FTE Safe Harbor 2 Step 2'!E508/40,1),0)</f>
        <v>0</v>
      </c>
      <c r="J508" s="526">
        <f>IF('1. General Input'!$D$34="X",IF('17. FTE Safe Harbor 2 Step 2'!E508&lt;80,'17. FTE Safe Harbor 2 Step 2'!E508/80,1),0)</f>
        <v>0</v>
      </c>
      <c r="K508" s="526">
        <f>IF('1. General Input'!$D$35="X",IF('17. FTE Safe Harbor 2 Step 2'!E508*24&lt;2080,'17. FTE Safe Harbor 2 Step 2'!E508*24/2080,1),0)</f>
        <v>0</v>
      </c>
      <c r="L508" s="526">
        <f>IF('1. General Input'!$D$36="X",IF('17. FTE Safe Harbor 2 Step 2'!E508*12&lt;2080,'17. FTE Safe Harbor 2 Step 2'!E508*12/2080,1),0)</f>
        <v>0</v>
      </c>
      <c r="M508" s="538">
        <f>IF('1. General Input'!$D$37="X",IF('17. FTE Safe Harbor 2 Step 2'!E508*365/$F$12&lt;2080,E508*365/$F$12/2080,1),0)</f>
        <v>0</v>
      </c>
      <c r="O508" s="526">
        <f t="shared" si="42"/>
        <v>0</v>
      </c>
      <c r="P508" s="526">
        <f t="shared" si="43"/>
        <v>0</v>
      </c>
      <c r="Q508" s="526">
        <f t="shared" si="44"/>
        <v>0</v>
      </c>
      <c r="R508" s="526">
        <f t="shared" si="45"/>
        <v>0</v>
      </c>
      <c r="S508" s="526">
        <f t="shared" si="46"/>
        <v>0</v>
      </c>
    </row>
    <row r="509" spans="1:19" x14ac:dyDescent="0.25">
      <c r="A509" s="297">
        <f t="shared" si="47"/>
        <v>495</v>
      </c>
      <c r="B509" s="501"/>
      <c r="C509" s="515"/>
      <c r="D509" s="297"/>
      <c r="E509" s="505"/>
      <c r="F509" s="417">
        <f>ROUND(IF('11. Type 1 Emp 2020 FTE'!$I$12=1,SUM(I509:M509),0),1)</f>
        <v>0</v>
      </c>
      <c r="G509" s="417">
        <f>ROUND(IF('11. Type 1 Emp 2020 FTE'!$I$12=2,SUM(O509:S509),0),1)</f>
        <v>0</v>
      </c>
      <c r="I509" s="526">
        <f>IF('1. General Input'!$D$33="X",IF('17. FTE Safe Harbor 2 Step 2'!E509&lt;40,'17. FTE Safe Harbor 2 Step 2'!E509/40,1),0)</f>
        <v>0</v>
      </c>
      <c r="J509" s="526">
        <f>IF('1. General Input'!$D$34="X",IF('17. FTE Safe Harbor 2 Step 2'!E509&lt;80,'17. FTE Safe Harbor 2 Step 2'!E509/80,1),0)</f>
        <v>0</v>
      </c>
      <c r="K509" s="526">
        <f>IF('1. General Input'!$D$35="X",IF('17. FTE Safe Harbor 2 Step 2'!E509*24&lt;2080,'17. FTE Safe Harbor 2 Step 2'!E509*24/2080,1),0)</f>
        <v>0</v>
      </c>
      <c r="L509" s="526">
        <f>IF('1. General Input'!$D$36="X",IF('17. FTE Safe Harbor 2 Step 2'!E509*12&lt;2080,'17. FTE Safe Harbor 2 Step 2'!E509*12/2080,1),0)</f>
        <v>0</v>
      </c>
      <c r="M509" s="538">
        <f>IF('1. General Input'!$D$37="X",IF('17. FTE Safe Harbor 2 Step 2'!E509*365/$F$12&lt;2080,E509*365/$F$12/2080,1),0)</f>
        <v>0</v>
      </c>
      <c r="O509" s="526">
        <f t="shared" si="42"/>
        <v>0</v>
      </c>
      <c r="P509" s="526">
        <f t="shared" si="43"/>
        <v>0</v>
      </c>
      <c r="Q509" s="526">
        <f t="shared" si="44"/>
        <v>0</v>
      </c>
      <c r="R509" s="526">
        <f t="shared" si="45"/>
        <v>0</v>
      </c>
      <c r="S509" s="526">
        <f t="shared" si="46"/>
        <v>0</v>
      </c>
    </row>
    <row r="510" spans="1:19" x14ac:dyDescent="0.25">
      <c r="A510" s="297">
        <f t="shared" si="47"/>
        <v>496</v>
      </c>
      <c r="B510" s="501"/>
      <c r="C510" s="515"/>
      <c r="D510" s="297"/>
      <c r="E510" s="505"/>
      <c r="F510" s="417">
        <f>ROUND(IF('11. Type 1 Emp 2020 FTE'!$I$12=1,SUM(I510:M510),0),1)</f>
        <v>0</v>
      </c>
      <c r="G510" s="417">
        <f>ROUND(IF('11. Type 1 Emp 2020 FTE'!$I$12=2,SUM(O510:S510),0),1)</f>
        <v>0</v>
      </c>
      <c r="I510" s="526">
        <f>IF('1. General Input'!$D$33="X",IF('17. FTE Safe Harbor 2 Step 2'!E510&lt;40,'17. FTE Safe Harbor 2 Step 2'!E510/40,1),0)</f>
        <v>0</v>
      </c>
      <c r="J510" s="526">
        <f>IF('1. General Input'!$D$34="X",IF('17. FTE Safe Harbor 2 Step 2'!E510&lt;80,'17. FTE Safe Harbor 2 Step 2'!E510/80,1),0)</f>
        <v>0</v>
      </c>
      <c r="K510" s="526">
        <f>IF('1. General Input'!$D$35="X",IF('17. FTE Safe Harbor 2 Step 2'!E510*24&lt;2080,'17. FTE Safe Harbor 2 Step 2'!E510*24/2080,1),0)</f>
        <v>0</v>
      </c>
      <c r="L510" s="526">
        <f>IF('1. General Input'!$D$36="X",IF('17. FTE Safe Harbor 2 Step 2'!E510*12&lt;2080,'17. FTE Safe Harbor 2 Step 2'!E510*12/2080,1),0)</f>
        <v>0</v>
      </c>
      <c r="M510" s="538">
        <f>IF('1. General Input'!$D$37="X",IF('17. FTE Safe Harbor 2 Step 2'!E510*365/$F$12&lt;2080,E510*365/$F$12/2080,1),0)</f>
        <v>0</v>
      </c>
      <c r="O510" s="526">
        <f t="shared" si="42"/>
        <v>0</v>
      </c>
      <c r="P510" s="526">
        <f t="shared" si="43"/>
        <v>0</v>
      </c>
      <c r="Q510" s="526">
        <f t="shared" si="44"/>
        <v>0</v>
      </c>
      <c r="R510" s="526">
        <f t="shared" si="45"/>
        <v>0</v>
      </c>
      <c r="S510" s="526">
        <f t="shared" si="46"/>
        <v>0</v>
      </c>
    </row>
    <row r="511" spans="1:19" x14ac:dyDescent="0.25">
      <c r="A511" s="297">
        <f t="shared" si="47"/>
        <v>497</v>
      </c>
      <c r="B511" s="501"/>
      <c r="C511" s="515"/>
      <c r="D511" s="297"/>
      <c r="E511" s="505"/>
      <c r="F511" s="417">
        <f>ROUND(IF('11. Type 1 Emp 2020 FTE'!$I$12=1,SUM(I511:M511),0),1)</f>
        <v>0</v>
      </c>
      <c r="G511" s="417">
        <f>ROUND(IF('11. Type 1 Emp 2020 FTE'!$I$12=2,SUM(O511:S511),0),1)</f>
        <v>0</v>
      </c>
      <c r="I511" s="526">
        <f>IF('1. General Input'!$D$33="X",IF('17. FTE Safe Harbor 2 Step 2'!E511&lt;40,'17. FTE Safe Harbor 2 Step 2'!E511/40,1),0)</f>
        <v>0</v>
      </c>
      <c r="J511" s="526">
        <f>IF('1. General Input'!$D$34="X",IF('17. FTE Safe Harbor 2 Step 2'!E511&lt;80,'17. FTE Safe Harbor 2 Step 2'!E511/80,1),0)</f>
        <v>0</v>
      </c>
      <c r="K511" s="526">
        <f>IF('1. General Input'!$D$35="X",IF('17. FTE Safe Harbor 2 Step 2'!E511*24&lt;2080,'17. FTE Safe Harbor 2 Step 2'!E511*24/2080,1),0)</f>
        <v>0</v>
      </c>
      <c r="L511" s="526">
        <f>IF('1. General Input'!$D$36="X",IF('17. FTE Safe Harbor 2 Step 2'!E511*12&lt;2080,'17. FTE Safe Harbor 2 Step 2'!E511*12/2080,1),0)</f>
        <v>0</v>
      </c>
      <c r="M511" s="538">
        <f>IF('1. General Input'!$D$37="X",IF('17. FTE Safe Harbor 2 Step 2'!E511*365/$F$12&lt;2080,E511*365/$F$12/2080,1),0)</f>
        <v>0</v>
      </c>
      <c r="O511" s="526">
        <f t="shared" si="42"/>
        <v>0</v>
      </c>
      <c r="P511" s="526">
        <f t="shared" si="43"/>
        <v>0</v>
      </c>
      <c r="Q511" s="526">
        <f t="shared" si="44"/>
        <v>0</v>
      </c>
      <c r="R511" s="526">
        <f t="shared" si="45"/>
        <v>0</v>
      </c>
      <c r="S511" s="526">
        <f t="shared" si="46"/>
        <v>0</v>
      </c>
    </row>
    <row r="512" spans="1:19" x14ac:dyDescent="0.25">
      <c r="A512" s="297">
        <f t="shared" si="47"/>
        <v>498</v>
      </c>
      <c r="B512" s="501"/>
      <c r="C512" s="515"/>
      <c r="D512" s="297"/>
      <c r="E512" s="505"/>
      <c r="F512" s="417">
        <f>ROUND(IF('11. Type 1 Emp 2020 FTE'!$I$12=1,SUM(I512:M512),0),1)</f>
        <v>0</v>
      </c>
      <c r="G512" s="417">
        <f>ROUND(IF('11. Type 1 Emp 2020 FTE'!$I$12=2,SUM(O512:S512),0),1)</f>
        <v>0</v>
      </c>
      <c r="I512" s="526">
        <f>IF('1. General Input'!$D$33="X",IF('17. FTE Safe Harbor 2 Step 2'!E512&lt;40,'17. FTE Safe Harbor 2 Step 2'!E512/40,1),0)</f>
        <v>0</v>
      </c>
      <c r="J512" s="526">
        <f>IF('1. General Input'!$D$34="X",IF('17. FTE Safe Harbor 2 Step 2'!E512&lt;80,'17. FTE Safe Harbor 2 Step 2'!E512/80,1),0)</f>
        <v>0</v>
      </c>
      <c r="K512" s="526">
        <f>IF('1. General Input'!$D$35="X",IF('17. FTE Safe Harbor 2 Step 2'!E512*24&lt;2080,'17. FTE Safe Harbor 2 Step 2'!E512*24/2080,1),0)</f>
        <v>0</v>
      </c>
      <c r="L512" s="526">
        <f>IF('1. General Input'!$D$36="X",IF('17. FTE Safe Harbor 2 Step 2'!E512*12&lt;2080,'17. FTE Safe Harbor 2 Step 2'!E512*12/2080,1),0)</f>
        <v>0</v>
      </c>
      <c r="M512" s="538">
        <f>IF('1. General Input'!$D$37="X",IF('17. FTE Safe Harbor 2 Step 2'!E512*365/$F$12&lt;2080,E512*365/$F$12/2080,1),0)</f>
        <v>0</v>
      </c>
      <c r="O512" s="526">
        <f t="shared" si="42"/>
        <v>0</v>
      </c>
      <c r="P512" s="526">
        <f t="shared" si="43"/>
        <v>0</v>
      </c>
      <c r="Q512" s="526">
        <f t="shared" si="44"/>
        <v>0</v>
      </c>
      <c r="R512" s="526">
        <f t="shared" si="45"/>
        <v>0</v>
      </c>
      <c r="S512" s="526">
        <f t="shared" si="46"/>
        <v>0</v>
      </c>
    </row>
    <row r="513" spans="1:19" x14ac:dyDescent="0.25">
      <c r="A513" s="297">
        <f t="shared" si="47"/>
        <v>499</v>
      </c>
      <c r="B513" s="501"/>
      <c r="C513" s="515"/>
      <c r="D513" s="297"/>
      <c r="E513" s="505"/>
      <c r="F513" s="417">
        <f>ROUND(IF('11. Type 1 Emp 2020 FTE'!$I$12=1,SUM(I513:M513),0),1)</f>
        <v>0</v>
      </c>
      <c r="G513" s="417">
        <f>ROUND(IF('11. Type 1 Emp 2020 FTE'!$I$12=2,SUM(O513:S513),0),1)</f>
        <v>0</v>
      </c>
      <c r="I513" s="526">
        <f>IF('1. General Input'!$D$33="X",IF('17. FTE Safe Harbor 2 Step 2'!E513&lt;40,'17. FTE Safe Harbor 2 Step 2'!E513/40,1),0)</f>
        <v>0</v>
      </c>
      <c r="J513" s="526">
        <f>IF('1. General Input'!$D$34="X",IF('17. FTE Safe Harbor 2 Step 2'!E513&lt;80,'17. FTE Safe Harbor 2 Step 2'!E513/80,1),0)</f>
        <v>0</v>
      </c>
      <c r="K513" s="526">
        <f>IF('1. General Input'!$D$35="X",IF('17. FTE Safe Harbor 2 Step 2'!E513*24&lt;2080,'17. FTE Safe Harbor 2 Step 2'!E513*24/2080,1),0)</f>
        <v>0</v>
      </c>
      <c r="L513" s="526">
        <f>IF('1. General Input'!$D$36="X",IF('17. FTE Safe Harbor 2 Step 2'!E513*12&lt;2080,'17. FTE Safe Harbor 2 Step 2'!E513*12/2080,1),0)</f>
        <v>0</v>
      </c>
      <c r="M513" s="538">
        <f>IF('1. General Input'!$D$37="X",IF('17. FTE Safe Harbor 2 Step 2'!E513*365/$F$12&lt;2080,E513*365/$F$12/2080,1),0)</f>
        <v>0</v>
      </c>
      <c r="O513" s="526">
        <f t="shared" si="42"/>
        <v>0</v>
      </c>
      <c r="P513" s="526">
        <f t="shared" si="43"/>
        <v>0</v>
      </c>
      <c r="Q513" s="526">
        <f t="shared" si="44"/>
        <v>0</v>
      </c>
      <c r="R513" s="526">
        <f t="shared" si="45"/>
        <v>0</v>
      </c>
      <c r="S513" s="526">
        <f t="shared" si="46"/>
        <v>0</v>
      </c>
    </row>
    <row r="514" spans="1:19" x14ac:dyDescent="0.25">
      <c r="A514" s="297">
        <f t="shared" si="47"/>
        <v>500</v>
      </c>
      <c r="B514" s="501"/>
      <c r="C514" s="515"/>
      <c r="D514" s="297"/>
      <c r="E514" s="505"/>
      <c r="F514" s="417">
        <f>ROUND(IF('11. Type 1 Emp 2020 FTE'!$I$12=1,SUM(I514:M514),0),1)</f>
        <v>0</v>
      </c>
      <c r="G514" s="417">
        <f>ROUND(IF('11. Type 1 Emp 2020 FTE'!$I$12=2,SUM(O514:S514),0),1)</f>
        <v>0</v>
      </c>
      <c r="I514" s="526">
        <f>IF('1. General Input'!$D$33="X",IF('17. FTE Safe Harbor 2 Step 2'!E514&lt;40,'17. FTE Safe Harbor 2 Step 2'!E514/40,1),0)</f>
        <v>0</v>
      </c>
      <c r="J514" s="526">
        <f>IF('1. General Input'!$D$34="X",IF('17. FTE Safe Harbor 2 Step 2'!E514&lt;80,'17. FTE Safe Harbor 2 Step 2'!E514/80,1),0)</f>
        <v>0</v>
      </c>
      <c r="K514" s="526">
        <f>IF('1. General Input'!$D$35="X",IF('17. FTE Safe Harbor 2 Step 2'!E514*24&lt;2080,'17. FTE Safe Harbor 2 Step 2'!E514*24/2080,1),0)</f>
        <v>0</v>
      </c>
      <c r="L514" s="526">
        <f>IF('1. General Input'!$D$36="X",IF('17. FTE Safe Harbor 2 Step 2'!E514*12&lt;2080,'17. FTE Safe Harbor 2 Step 2'!E514*12/2080,1),0)</f>
        <v>0</v>
      </c>
      <c r="M514" s="538">
        <f>IF('1. General Input'!$D$37="X",IF('17. FTE Safe Harbor 2 Step 2'!E514*365/$F$12&lt;2080,E514*365/$F$12/2080,1),0)</f>
        <v>0</v>
      </c>
      <c r="O514" s="526">
        <f t="shared" si="42"/>
        <v>0</v>
      </c>
      <c r="P514" s="526">
        <f t="shared" si="43"/>
        <v>0</v>
      </c>
      <c r="Q514" s="526">
        <f t="shared" si="44"/>
        <v>0</v>
      </c>
      <c r="R514" s="526">
        <f t="shared" si="45"/>
        <v>0</v>
      </c>
      <c r="S514" s="526">
        <f t="shared" si="46"/>
        <v>0</v>
      </c>
    </row>
    <row r="515" spans="1:19" x14ac:dyDescent="0.25">
      <c r="A515" s="297">
        <f t="shared" si="47"/>
        <v>501</v>
      </c>
      <c r="B515" s="501"/>
      <c r="C515" s="515"/>
      <c r="D515" s="297"/>
      <c r="E515" s="505"/>
      <c r="F515" s="417">
        <f>ROUND(IF('11. Type 1 Emp 2020 FTE'!$I$12=1,SUM(I515:M515),0),1)</f>
        <v>0</v>
      </c>
      <c r="G515" s="417">
        <f>ROUND(IF('11. Type 1 Emp 2020 FTE'!$I$12=2,SUM(O515:S515),0),1)</f>
        <v>0</v>
      </c>
      <c r="I515" s="526">
        <f>IF('1. General Input'!$D$33="X",IF('17. FTE Safe Harbor 2 Step 2'!E515&lt;40,'17. FTE Safe Harbor 2 Step 2'!E515/40,1),0)</f>
        <v>0</v>
      </c>
      <c r="J515" s="526">
        <f>IF('1. General Input'!$D$34="X",IF('17. FTE Safe Harbor 2 Step 2'!E515&lt;80,'17. FTE Safe Harbor 2 Step 2'!E515/80,1),0)</f>
        <v>0</v>
      </c>
      <c r="K515" s="526">
        <f>IF('1. General Input'!$D$35="X",IF('17. FTE Safe Harbor 2 Step 2'!E515*24&lt;2080,'17. FTE Safe Harbor 2 Step 2'!E515*24/2080,1),0)</f>
        <v>0</v>
      </c>
      <c r="L515" s="526">
        <f>IF('1. General Input'!$D$36="X",IF('17. FTE Safe Harbor 2 Step 2'!E515*12&lt;2080,'17. FTE Safe Harbor 2 Step 2'!E515*12/2080,1),0)</f>
        <v>0</v>
      </c>
      <c r="M515" s="538">
        <f>IF('1. General Input'!$D$37="X",IF('17. FTE Safe Harbor 2 Step 2'!E515*365/$F$12&lt;2080,E515*365/$F$12/2080,1),0)</f>
        <v>0</v>
      </c>
      <c r="O515" s="526">
        <f t="shared" si="42"/>
        <v>0</v>
      </c>
      <c r="P515" s="526">
        <f t="shared" si="43"/>
        <v>0</v>
      </c>
      <c r="Q515" s="526">
        <f t="shared" si="44"/>
        <v>0</v>
      </c>
      <c r="R515" s="526">
        <f t="shared" si="45"/>
        <v>0</v>
      </c>
      <c r="S515" s="526">
        <f t="shared" si="46"/>
        <v>0</v>
      </c>
    </row>
    <row r="516" spans="1:19" x14ac:dyDescent="0.25">
      <c r="A516" s="297">
        <f t="shared" si="47"/>
        <v>502</v>
      </c>
      <c r="B516" s="501"/>
      <c r="C516" s="515"/>
      <c r="D516" s="297"/>
      <c r="E516" s="505"/>
      <c r="F516" s="417">
        <f>ROUND(IF('11. Type 1 Emp 2020 FTE'!$I$12=1,SUM(I516:M516),0),1)</f>
        <v>0</v>
      </c>
      <c r="G516" s="417">
        <f>ROUND(IF('11. Type 1 Emp 2020 FTE'!$I$12=2,SUM(O516:S516),0),1)</f>
        <v>0</v>
      </c>
      <c r="I516" s="526">
        <f>IF('1. General Input'!$D$33="X",IF('17. FTE Safe Harbor 2 Step 2'!E516&lt;40,'17. FTE Safe Harbor 2 Step 2'!E516/40,1),0)</f>
        <v>0</v>
      </c>
      <c r="J516" s="526">
        <f>IF('1. General Input'!$D$34="X",IF('17. FTE Safe Harbor 2 Step 2'!E516&lt;80,'17. FTE Safe Harbor 2 Step 2'!E516/80,1),0)</f>
        <v>0</v>
      </c>
      <c r="K516" s="526">
        <f>IF('1. General Input'!$D$35="X",IF('17. FTE Safe Harbor 2 Step 2'!E516*24&lt;2080,'17. FTE Safe Harbor 2 Step 2'!E516*24/2080,1),0)</f>
        <v>0</v>
      </c>
      <c r="L516" s="526">
        <f>IF('1. General Input'!$D$36="X",IF('17. FTE Safe Harbor 2 Step 2'!E516*12&lt;2080,'17. FTE Safe Harbor 2 Step 2'!E516*12/2080,1),0)</f>
        <v>0</v>
      </c>
      <c r="M516" s="538">
        <f>IF('1. General Input'!$D$37="X",IF('17. FTE Safe Harbor 2 Step 2'!E516*365/$F$12&lt;2080,E516*365/$F$12/2080,1),0)</f>
        <v>0</v>
      </c>
      <c r="O516" s="526">
        <f t="shared" si="42"/>
        <v>0</v>
      </c>
      <c r="P516" s="526">
        <f t="shared" si="43"/>
        <v>0</v>
      </c>
      <c r="Q516" s="526">
        <f t="shared" si="44"/>
        <v>0</v>
      </c>
      <c r="R516" s="526">
        <f t="shared" si="45"/>
        <v>0</v>
      </c>
      <c r="S516" s="526">
        <f t="shared" si="46"/>
        <v>0</v>
      </c>
    </row>
    <row r="517" spans="1:19" x14ac:dyDescent="0.25">
      <c r="A517" s="297">
        <f t="shared" si="47"/>
        <v>503</v>
      </c>
      <c r="B517" s="501"/>
      <c r="C517" s="515"/>
      <c r="D517" s="297"/>
      <c r="E517" s="505"/>
      <c r="F517" s="417">
        <f>ROUND(IF('11. Type 1 Emp 2020 FTE'!$I$12=1,SUM(I517:M517),0),1)</f>
        <v>0</v>
      </c>
      <c r="G517" s="417">
        <f>ROUND(IF('11. Type 1 Emp 2020 FTE'!$I$12=2,SUM(O517:S517),0),1)</f>
        <v>0</v>
      </c>
      <c r="I517" s="526">
        <f>IF('1. General Input'!$D$33="X",IF('17. FTE Safe Harbor 2 Step 2'!E517&lt;40,'17. FTE Safe Harbor 2 Step 2'!E517/40,1),0)</f>
        <v>0</v>
      </c>
      <c r="J517" s="526">
        <f>IF('1. General Input'!$D$34="X",IF('17. FTE Safe Harbor 2 Step 2'!E517&lt;80,'17. FTE Safe Harbor 2 Step 2'!E517/80,1),0)</f>
        <v>0</v>
      </c>
      <c r="K517" s="526">
        <f>IF('1. General Input'!$D$35="X",IF('17. FTE Safe Harbor 2 Step 2'!E517*24&lt;2080,'17. FTE Safe Harbor 2 Step 2'!E517*24/2080,1),0)</f>
        <v>0</v>
      </c>
      <c r="L517" s="526">
        <f>IF('1. General Input'!$D$36="X",IF('17. FTE Safe Harbor 2 Step 2'!E517*12&lt;2080,'17. FTE Safe Harbor 2 Step 2'!E517*12/2080,1),0)</f>
        <v>0</v>
      </c>
      <c r="M517" s="538">
        <f>IF('1. General Input'!$D$37="X",IF('17. FTE Safe Harbor 2 Step 2'!E517*365/$F$12&lt;2080,E517*365/$F$12/2080,1),0)</f>
        <v>0</v>
      </c>
      <c r="O517" s="526">
        <f t="shared" si="42"/>
        <v>0</v>
      </c>
      <c r="P517" s="526">
        <f t="shared" si="43"/>
        <v>0</v>
      </c>
      <c r="Q517" s="526">
        <f t="shared" si="44"/>
        <v>0</v>
      </c>
      <c r="R517" s="526">
        <f t="shared" si="45"/>
        <v>0</v>
      </c>
      <c r="S517" s="526">
        <f t="shared" si="46"/>
        <v>0</v>
      </c>
    </row>
    <row r="518" spans="1:19" x14ac:dyDescent="0.25">
      <c r="A518" s="297">
        <f t="shared" si="47"/>
        <v>504</v>
      </c>
      <c r="B518" s="501"/>
      <c r="C518" s="515"/>
      <c r="D518" s="297"/>
      <c r="E518" s="505"/>
      <c r="F518" s="417">
        <f>ROUND(IF('11. Type 1 Emp 2020 FTE'!$I$12=1,SUM(I518:M518),0),1)</f>
        <v>0</v>
      </c>
      <c r="G518" s="417">
        <f>ROUND(IF('11. Type 1 Emp 2020 FTE'!$I$12=2,SUM(O518:S518),0),1)</f>
        <v>0</v>
      </c>
      <c r="I518" s="526">
        <f>IF('1. General Input'!$D$33="X",IF('17. FTE Safe Harbor 2 Step 2'!E518&lt;40,'17. FTE Safe Harbor 2 Step 2'!E518/40,1),0)</f>
        <v>0</v>
      </c>
      <c r="J518" s="526">
        <f>IF('1. General Input'!$D$34="X",IF('17. FTE Safe Harbor 2 Step 2'!E518&lt;80,'17. FTE Safe Harbor 2 Step 2'!E518/80,1),0)</f>
        <v>0</v>
      </c>
      <c r="K518" s="526">
        <f>IF('1. General Input'!$D$35="X",IF('17. FTE Safe Harbor 2 Step 2'!E518*24&lt;2080,'17. FTE Safe Harbor 2 Step 2'!E518*24/2080,1),0)</f>
        <v>0</v>
      </c>
      <c r="L518" s="526">
        <f>IF('1. General Input'!$D$36="X",IF('17. FTE Safe Harbor 2 Step 2'!E518*12&lt;2080,'17. FTE Safe Harbor 2 Step 2'!E518*12/2080,1),0)</f>
        <v>0</v>
      </c>
      <c r="M518" s="538">
        <f>IF('1. General Input'!$D$37="X",IF('17. FTE Safe Harbor 2 Step 2'!E518*365/$F$12&lt;2080,E518*365/$F$12/2080,1),0)</f>
        <v>0</v>
      </c>
      <c r="O518" s="526">
        <f t="shared" si="42"/>
        <v>0</v>
      </c>
      <c r="P518" s="526">
        <f t="shared" si="43"/>
        <v>0</v>
      </c>
      <c r="Q518" s="526">
        <f t="shared" si="44"/>
        <v>0</v>
      </c>
      <c r="R518" s="526">
        <f t="shared" si="45"/>
        <v>0</v>
      </c>
      <c r="S518" s="526">
        <f t="shared" si="46"/>
        <v>0</v>
      </c>
    </row>
    <row r="519" spans="1:19" x14ac:dyDescent="0.25">
      <c r="A519" s="297">
        <f t="shared" si="47"/>
        <v>505</v>
      </c>
      <c r="B519" s="501"/>
      <c r="C519" s="515"/>
      <c r="D519" s="297"/>
      <c r="E519" s="505"/>
      <c r="F519" s="417">
        <f>ROUND(IF('11. Type 1 Emp 2020 FTE'!$I$12=1,SUM(I519:M519),0),1)</f>
        <v>0</v>
      </c>
      <c r="G519" s="417">
        <f>ROUND(IF('11. Type 1 Emp 2020 FTE'!$I$12=2,SUM(O519:S519),0),1)</f>
        <v>0</v>
      </c>
      <c r="I519" s="526">
        <f>IF('1. General Input'!$D$33="X",IF('17. FTE Safe Harbor 2 Step 2'!E519&lt;40,'17. FTE Safe Harbor 2 Step 2'!E519/40,1),0)</f>
        <v>0</v>
      </c>
      <c r="J519" s="526">
        <f>IF('1. General Input'!$D$34="X",IF('17. FTE Safe Harbor 2 Step 2'!E519&lt;80,'17. FTE Safe Harbor 2 Step 2'!E519/80,1),0)</f>
        <v>0</v>
      </c>
      <c r="K519" s="526">
        <f>IF('1. General Input'!$D$35="X",IF('17. FTE Safe Harbor 2 Step 2'!E519*24&lt;2080,'17. FTE Safe Harbor 2 Step 2'!E519*24/2080,1),0)</f>
        <v>0</v>
      </c>
      <c r="L519" s="526">
        <f>IF('1. General Input'!$D$36="X",IF('17. FTE Safe Harbor 2 Step 2'!E519*12&lt;2080,'17. FTE Safe Harbor 2 Step 2'!E519*12/2080,1),0)</f>
        <v>0</v>
      </c>
      <c r="M519" s="538">
        <f>IF('1. General Input'!$D$37="X",IF('17. FTE Safe Harbor 2 Step 2'!E519*365/$F$12&lt;2080,E519*365/$F$12/2080,1),0)</f>
        <v>0</v>
      </c>
      <c r="O519" s="526">
        <f t="shared" si="42"/>
        <v>0</v>
      </c>
      <c r="P519" s="526">
        <f t="shared" si="43"/>
        <v>0</v>
      </c>
      <c r="Q519" s="526">
        <f t="shared" si="44"/>
        <v>0</v>
      </c>
      <c r="R519" s="526">
        <f t="shared" si="45"/>
        <v>0</v>
      </c>
      <c r="S519" s="526">
        <f t="shared" si="46"/>
        <v>0</v>
      </c>
    </row>
    <row r="520" spans="1:19" x14ac:dyDescent="0.25">
      <c r="A520" s="297">
        <f t="shared" si="47"/>
        <v>506</v>
      </c>
      <c r="B520" s="501"/>
      <c r="C520" s="515"/>
      <c r="D520" s="297"/>
      <c r="E520" s="505"/>
      <c r="F520" s="417">
        <f>ROUND(IF('11. Type 1 Emp 2020 FTE'!$I$12=1,SUM(I520:M520),0),1)</f>
        <v>0</v>
      </c>
      <c r="G520" s="417">
        <f>ROUND(IF('11. Type 1 Emp 2020 FTE'!$I$12=2,SUM(O520:S520),0),1)</f>
        <v>0</v>
      </c>
      <c r="I520" s="526">
        <f>IF('1. General Input'!$D$33="X",IF('17. FTE Safe Harbor 2 Step 2'!E520&lt;40,'17. FTE Safe Harbor 2 Step 2'!E520/40,1),0)</f>
        <v>0</v>
      </c>
      <c r="J520" s="526">
        <f>IF('1. General Input'!$D$34="X",IF('17. FTE Safe Harbor 2 Step 2'!E520&lt;80,'17. FTE Safe Harbor 2 Step 2'!E520/80,1),0)</f>
        <v>0</v>
      </c>
      <c r="K520" s="526">
        <f>IF('1. General Input'!$D$35="X",IF('17. FTE Safe Harbor 2 Step 2'!E520*24&lt;2080,'17. FTE Safe Harbor 2 Step 2'!E520*24/2080,1),0)</f>
        <v>0</v>
      </c>
      <c r="L520" s="526">
        <f>IF('1. General Input'!$D$36="X",IF('17. FTE Safe Harbor 2 Step 2'!E520*12&lt;2080,'17. FTE Safe Harbor 2 Step 2'!E520*12/2080,1),0)</f>
        <v>0</v>
      </c>
      <c r="M520" s="538">
        <f>IF('1. General Input'!$D$37="X",IF('17. FTE Safe Harbor 2 Step 2'!E520*365/$F$12&lt;2080,E520*365/$F$12/2080,1),0)</f>
        <v>0</v>
      </c>
      <c r="O520" s="526">
        <f t="shared" si="42"/>
        <v>0</v>
      </c>
      <c r="P520" s="526">
        <f t="shared" si="43"/>
        <v>0</v>
      </c>
      <c r="Q520" s="526">
        <f t="shared" si="44"/>
        <v>0</v>
      </c>
      <c r="R520" s="526">
        <f t="shared" si="45"/>
        <v>0</v>
      </c>
      <c r="S520" s="526">
        <f t="shared" si="46"/>
        <v>0</v>
      </c>
    </row>
    <row r="521" spans="1:19" x14ac:dyDescent="0.25">
      <c r="A521" s="297">
        <f t="shared" si="47"/>
        <v>507</v>
      </c>
      <c r="B521" s="501"/>
      <c r="C521" s="515"/>
      <c r="D521" s="297"/>
      <c r="E521" s="505"/>
      <c r="F521" s="417">
        <f>ROUND(IF('11. Type 1 Emp 2020 FTE'!$I$12=1,SUM(I521:M521),0),1)</f>
        <v>0</v>
      </c>
      <c r="G521" s="417">
        <f>ROUND(IF('11. Type 1 Emp 2020 FTE'!$I$12=2,SUM(O521:S521),0),1)</f>
        <v>0</v>
      </c>
      <c r="I521" s="526">
        <f>IF('1. General Input'!$D$33="X",IF('17. FTE Safe Harbor 2 Step 2'!E521&lt;40,'17. FTE Safe Harbor 2 Step 2'!E521/40,1),0)</f>
        <v>0</v>
      </c>
      <c r="J521" s="526">
        <f>IF('1. General Input'!$D$34="X",IF('17. FTE Safe Harbor 2 Step 2'!E521&lt;80,'17. FTE Safe Harbor 2 Step 2'!E521/80,1),0)</f>
        <v>0</v>
      </c>
      <c r="K521" s="526">
        <f>IF('1. General Input'!$D$35="X",IF('17. FTE Safe Harbor 2 Step 2'!E521*24&lt;2080,'17. FTE Safe Harbor 2 Step 2'!E521*24/2080,1),0)</f>
        <v>0</v>
      </c>
      <c r="L521" s="526">
        <f>IF('1. General Input'!$D$36="X",IF('17. FTE Safe Harbor 2 Step 2'!E521*12&lt;2080,'17. FTE Safe Harbor 2 Step 2'!E521*12/2080,1),0)</f>
        <v>0</v>
      </c>
      <c r="M521" s="538">
        <f>IF('1. General Input'!$D$37="X",IF('17. FTE Safe Harbor 2 Step 2'!E521*365/$F$12&lt;2080,E521*365/$F$12/2080,1),0)</f>
        <v>0</v>
      </c>
      <c r="O521" s="526">
        <f t="shared" si="42"/>
        <v>0</v>
      </c>
      <c r="P521" s="526">
        <f t="shared" si="43"/>
        <v>0</v>
      </c>
      <c r="Q521" s="526">
        <f t="shared" si="44"/>
        <v>0</v>
      </c>
      <c r="R521" s="526">
        <f t="shared" si="45"/>
        <v>0</v>
      </c>
      <c r="S521" s="526">
        <f t="shared" si="46"/>
        <v>0</v>
      </c>
    </row>
    <row r="522" spans="1:19" x14ac:dyDescent="0.25">
      <c r="A522" s="297">
        <f t="shared" si="47"/>
        <v>508</v>
      </c>
      <c r="B522" s="501"/>
      <c r="C522" s="515"/>
      <c r="D522" s="297"/>
      <c r="E522" s="505"/>
      <c r="F522" s="417">
        <f>ROUND(IF('11. Type 1 Emp 2020 FTE'!$I$12=1,SUM(I522:M522),0),1)</f>
        <v>0</v>
      </c>
      <c r="G522" s="417">
        <f>ROUND(IF('11. Type 1 Emp 2020 FTE'!$I$12=2,SUM(O522:S522),0),1)</f>
        <v>0</v>
      </c>
      <c r="I522" s="526">
        <f>IF('1. General Input'!$D$33="X",IF('17. FTE Safe Harbor 2 Step 2'!E522&lt;40,'17. FTE Safe Harbor 2 Step 2'!E522/40,1),0)</f>
        <v>0</v>
      </c>
      <c r="J522" s="526">
        <f>IF('1. General Input'!$D$34="X",IF('17. FTE Safe Harbor 2 Step 2'!E522&lt;80,'17. FTE Safe Harbor 2 Step 2'!E522/80,1),0)</f>
        <v>0</v>
      </c>
      <c r="K522" s="526">
        <f>IF('1. General Input'!$D$35="X",IF('17. FTE Safe Harbor 2 Step 2'!E522*24&lt;2080,'17. FTE Safe Harbor 2 Step 2'!E522*24/2080,1),0)</f>
        <v>0</v>
      </c>
      <c r="L522" s="526">
        <f>IF('1. General Input'!$D$36="X",IF('17. FTE Safe Harbor 2 Step 2'!E522*12&lt;2080,'17. FTE Safe Harbor 2 Step 2'!E522*12/2080,1),0)</f>
        <v>0</v>
      </c>
      <c r="M522" s="538">
        <f>IF('1. General Input'!$D$37="X",IF('17. FTE Safe Harbor 2 Step 2'!E522*365/$F$12&lt;2080,E522*365/$F$12/2080,1),0)</f>
        <v>0</v>
      </c>
      <c r="O522" s="526">
        <f t="shared" si="42"/>
        <v>0</v>
      </c>
      <c r="P522" s="526">
        <f t="shared" si="43"/>
        <v>0</v>
      </c>
      <c r="Q522" s="526">
        <f t="shared" si="44"/>
        <v>0</v>
      </c>
      <c r="R522" s="526">
        <f t="shared" si="45"/>
        <v>0</v>
      </c>
      <c r="S522" s="526">
        <f t="shared" si="46"/>
        <v>0</v>
      </c>
    </row>
    <row r="523" spans="1:19" x14ac:dyDescent="0.25">
      <c r="A523" s="297">
        <f t="shared" si="47"/>
        <v>509</v>
      </c>
      <c r="B523" s="501"/>
      <c r="C523" s="515"/>
      <c r="D523" s="297"/>
      <c r="E523" s="505"/>
      <c r="F523" s="417">
        <f>ROUND(IF('11. Type 1 Emp 2020 FTE'!$I$12=1,SUM(I523:M523),0),1)</f>
        <v>0</v>
      </c>
      <c r="G523" s="417">
        <f>ROUND(IF('11. Type 1 Emp 2020 FTE'!$I$12=2,SUM(O523:S523),0),1)</f>
        <v>0</v>
      </c>
      <c r="I523" s="526">
        <f>IF('1. General Input'!$D$33="X",IF('17. FTE Safe Harbor 2 Step 2'!E523&lt;40,'17. FTE Safe Harbor 2 Step 2'!E523/40,1),0)</f>
        <v>0</v>
      </c>
      <c r="J523" s="526">
        <f>IF('1. General Input'!$D$34="X",IF('17. FTE Safe Harbor 2 Step 2'!E523&lt;80,'17. FTE Safe Harbor 2 Step 2'!E523/80,1),0)</f>
        <v>0</v>
      </c>
      <c r="K523" s="526">
        <f>IF('1. General Input'!$D$35="X",IF('17. FTE Safe Harbor 2 Step 2'!E523*24&lt;2080,'17. FTE Safe Harbor 2 Step 2'!E523*24/2080,1),0)</f>
        <v>0</v>
      </c>
      <c r="L523" s="526">
        <f>IF('1. General Input'!$D$36="X",IF('17. FTE Safe Harbor 2 Step 2'!E523*12&lt;2080,'17. FTE Safe Harbor 2 Step 2'!E523*12/2080,1),0)</f>
        <v>0</v>
      </c>
      <c r="M523" s="538">
        <f>IF('1. General Input'!$D$37="X",IF('17. FTE Safe Harbor 2 Step 2'!E523*365/$F$12&lt;2080,E523*365/$F$12/2080,1),0)</f>
        <v>0</v>
      </c>
      <c r="O523" s="526">
        <f t="shared" si="42"/>
        <v>0</v>
      </c>
      <c r="P523" s="526">
        <f t="shared" si="43"/>
        <v>0</v>
      </c>
      <c r="Q523" s="526">
        <f t="shared" si="44"/>
        <v>0</v>
      </c>
      <c r="R523" s="526">
        <f t="shared" si="45"/>
        <v>0</v>
      </c>
      <c r="S523" s="526">
        <f t="shared" si="46"/>
        <v>0</v>
      </c>
    </row>
    <row r="524" spans="1:19" x14ac:dyDescent="0.25">
      <c r="A524" s="297">
        <f t="shared" si="47"/>
        <v>510</v>
      </c>
      <c r="B524" s="501"/>
      <c r="C524" s="515"/>
      <c r="D524" s="297"/>
      <c r="E524" s="505"/>
      <c r="F524" s="417">
        <f>ROUND(IF('11. Type 1 Emp 2020 FTE'!$I$12=1,SUM(I524:M524),0),1)</f>
        <v>0</v>
      </c>
      <c r="G524" s="417">
        <f>ROUND(IF('11. Type 1 Emp 2020 FTE'!$I$12=2,SUM(O524:S524),0),1)</f>
        <v>0</v>
      </c>
      <c r="I524" s="526">
        <f>IF('1. General Input'!$D$33="X",IF('17. FTE Safe Harbor 2 Step 2'!E524&lt;40,'17. FTE Safe Harbor 2 Step 2'!E524/40,1),0)</f>
        <v>0</v>
      </c>
      <c r="J524" s="526">
        <f>IF('1. General Input'!$D$34="X",IF('17. FTE Safe Harbor 2 Step 2'!E524&lt;80,'17. FTE Safe Harbor 2 Step 2'!E524/80,1),0)</f>
        <v>0</v>
      </c>
      <c r="K524" s="526">
        <f>IF('1. General Input'!$D$35="X",IF('17. FTE Safe Harbor 2 Step 2'!E524*24&lt;2080,'17. FTE Safe Harbor 2 Step 2'!E524*24/2080,1),0)</f>
        <v>0</v>
      </c>
      <c r="L524" s="526">
        <f>IF('1. General Input'!$D$36="X",IF('17. FTE Safe Harbor 2 Step 2'!E524*12&lt;2080,'17. FTE Safe Harbor 2 Step 2'!E524*12/2080,1),0)</f>
        <v>0</v>
      </c>
      <c r="M524" s="538">
        <f>IF('1. General Input'!$D$37="X",IF('17. FTE Safe Harbor 2 Step 2'!E524*365/$F$12&lt;2080,E524*365/$F$12/2080,1),0)</f>
        <v>0</v>
      </c>
      <c r="O524" s="526">
        <f t="shared" si="42"/>
        <v>0</v>
      </c>
      <c r="P524" s="526">
        <f t="shared" si="43"/>
        <v>0</v>
      </c>
      <c r="Q524" s="526">
        <f t="shared" si="44"/>
        <v>0</v>
      </c>
      <c r="R524" s="526">
        <f t="shared" si="45"/>
        <v>0</v>
      </c>
      <c r="S524" s="526">
        <f t="shared" si="46"/>
        <v>0</v>
      </c>
    </row>
    <row r="525" spans="1:19" x14ac:dyDescent="0.25">
      <c r="A525" s="297">
        <f t="shared" si="47"/>
        <v>511</v>
      </c>
      <c r="B525" s="501"/>
      <c r="C525" s="515"/>
      <c r="D525" s="297"/>
      <c r="E525" s="505"/>
      <c r="F525" s="417">
        <f>ROUND(IF('11. Type 1 Emp 2020 FTE'!$I$12=1,SUM(I525:M525),0),1)</f>
        <v>0</v>
      </c>
      <c r="G525" s="417">
        <f>ROUND(IF('11. Type 1 Emp 2020 FTE'!$I$12=2,SUM(O525:S525),0),1)</f>
        <v>0</v>
      </c>
      <c r="I525" s="526">
        <f>IF('1. General Input'!$D$33="X",IF('17. FTE Safe Harbor 2 Step 2'!E525&lt;40,'17. FTE Safe Harbor 2 Step 2'!E525/40,1),0)</f>
        <v>0</v>
      </c>
      <c r="J525" s="526">
        <f>IF('1. General Input'!$D$34="X",IF('17. FTE Safe Harbor 2 Step 2'!E525&lt;80,'17. FTE Safe Harbor 2 Step 2'!E525/80,1),0)</f>
        <v>0</v>
      </c>
      <c r="K525" s="526">
        <f>IF('1. General Input'!$D$35="X",IF('17. FTE Safe Harbor 2 Step 2'!E525*24&lt;2080,'17. FTE Safe Harbor 2 Step 2'!E525*24/2080,1),0)</f>
        <v>0</v>
      </c>
      <c r="L525" s="526">
        <f>IF('1. General Input'!$D$36="X",IF('17. FTE Safe Harbor 2 Step 2'!E525*12&lt;2080,'17. FTE Safe Harbor 2 Step 2'!E525*12/2080,1),0)</f>
        <v>0</v>
      </c>
      <c r="M525" s="538">
        <f>IF('1. General Input'!$D$37="X",IF('17. FTE Safe Harbor 2 Step 2'!E525*365/$F$12&lt;2080,E525*365/$F$12/2080,1),0)</f>
        <v>0</v>
      </c>
      <c r="O525" s="526">
        <f t="shared" si="42"/>
        <v>0</v>
      </c>
      <c r="P525" s="526">
        <f t="shared" si="43"/>
        <v>0</v>
      </c>
      <c r="Q525" s="526">
        <f t="shared" si="44"/>
        <v>0</v>
      </c>
      <c r="R525" s="526">
        <f t="shared" si="45"/>
        <v>0</v>
      </c>
      <c r="S525" s="526">
        <f t="shared" si="46"/>
        <v>0</v>
      </c>
    </row>
    <row r="526" spans="1:19" x14ac:dyDescent="0.25">
      <c r="A526" s="297">
        <f t="shared" si="47"/>
        <v>512</v>
      </c>
      <c r="B526" s="501"/>
      <c r="C526" s="515"/>
      <c r="D526" s="297"/>
      <c r="E526" s="505"/>
      <c r="F526" s="417">
        <f>ROUND(IF('11. Type 1 Emp 2020 FTE'!$I$12=1,SUM(I526:M526),0),1)</f>
        <v>0</v>
      </c>
      <c r="G526" s="417">
        <f>ROUND(IF('11. Type 1 Emp 2020 FTE'!$I$12=2,SUM(O526:S526),0),1)</f>
        <v>0</v>
      </c>
      <c r="I526" s="526">
        <f>IF('1. General Input'!$D$33="X",IF('17. FTE Safe Harbor 2 Step 2'!E526&lt;40,'17. FTE Safe Harbor 2 Step 2'!E526/40,1),0)</f>
        <v>0</v>
      </c>
      <c r="J526" s="526">
        <f>IF('1. General Input'!$D$34="X",IF('17. FTE Safe Harbor 2 Step 2'!E526&lt;80,'17. FTE Safe Harbor 2 Step 2'!E526/80,1),0)</f>
        <v>0</v>
      </c>
      <c r="K526" s="526">
        <f>IF('1. General Input'!$D$35="X",IF('17. FTE Safe Harbor 2 Step 2'!E526*24&lt;2080,'17. FTE Safe Harbor 2 Step 2'!E526*24/2080,1),0)</f>
        <v>0</v>
      </c>
      <c r="L526" s="526">
        <f>IF('1. General Input'!$D$36="X",IF('17. FTE Safe Harbor 2 Step 2'!E526*12&lt;2080,'17. FTE Safe Harbor 2 Step 2'!E526*12/2080,1),0)</f>
        <v>0</v>
      </c>
      <c r="M526" s="538">
        <f>IF('1. General Input'!$D$37="X",IF('17. FTE Safe Harbor 2 Step 2'!E526*365/$F$12&lt;2080,E526*365/$F$12/2080,1),0)</f>
        <v>0</v>
      </c>
      <c r="O526" s="526">
        <f t="shared" si="42"/>
        <v>0</v>
      </c>
      <c r="P526" s="526">
        <f t="shared" si="43"/>
        <v>0</v>
      </c>
      <c r="Q526" s="526">
        <f t="shared" si="44"/>
        <v>0</v>
      </c>
      <c r="R526" s="526">
        <f t="shared" si="45"/>
        <v>0</v>
      </c>
      <c r="S526" s="526">
        <f t="shared" si="46"/>
        <v>0</v>
      </c>
    </row>
    <row r="527" spans="1:19" x14ac:dyDescent="0.25">
      <c r="A527" s="297">
        <f t="shared" si="47"/>
        <v>513</v>
      </c>
      <c r="B527" s="501"/>
      <c r="C527" s="515"/>
      <c r="D527" s="297"/>
      <c r="E527" s="505"/>
      <c r="F527" s="417">
        <f>ROUND(IF('11. Type 1 Emp 2020 FTE'!$I$12=1,SUM(I527:M527),0),1)</f>
        <v>0</v>
      </c>
      <c r="G527" s="417">
        <f>ROUND(IF('11. Type 1 Emp 2020 FTE'!$I$12=2,SUM(O527:S527),0),1)</f>
        <v>0</v>
      </c>
      <c r="I527" s="526">
        <f>IF('1. General Input'!$D$33="X",IF('17. FTE Safe Harbor 2 Step 2'!E527&lt;40,'17. FTE Safe Harbor 2 Step 2'!E527/40,1),0)</f>
        <v>0</v>
      </c>
      <c r="J527" s="526">
        <f>IF('1. General Input'!$D$34="X",IF('17. FTE Safe Harbor 2 Step 2'!E527&lt;80,'17. FTE Safe Harbor 2 Step 2'!E527/80,1),0)</f>
        <v>0</v>
      </c>
      <c r="K527" s="526">
        <f>IF('1. General Input'!$D$35="X",IF('17. FTE Safe Harbor 2 Step 2'!E527*24&lt;2080,'17. FTE Safe Harbor 2 Step 2'!E527*24/2080,1),0)</f>
        <v>0</v>
      </c>
      <c r="L527" s="526">
        <f>IF('1. General Input'!$D$36="X",IF('17. FTE Safe Harbor 2 Step 2'!E527*12&lt;2080,'17. FTE Safe Harbor 2 Step 2'!E527*12/2080,1),0)</f>
        <v>0</v>
      </c>
      <c r="M527" s="538">
        <f>IF('1. General Input'!$D$37="X",IF('17. FTE Safe Harbor 2 Step 2'!E527*365/$F$12&lt;2080,E527*365/$F$12/2080,1),0)</f>
        <v>0</v>
      </c>
      <c r="O527" s="526">
        <f t="shared" si="42"/>
        <v>0</v>
      </c>
      <c r="P527" s="526">
        <f t="shared" si="43"/>
        <v>0</v>
      </c>
      <c r="Q527" s="526">
        <f t="shared" si="44"/>
        <v>0</v>
      </c>
      <c r="R527" s="526">
        <f t="shared" si="45"/>
        <v>0</v>
      </c>
      <c r="S527" s="526">
        <f t="shared" si="46"/>
        <v>0</v>
      </c>
    </row>
    <row r="528" spans="1:19" x14ac:dyDescent="0.25">
      <c r="A528" s="297">
        <f t="shared" si="47"/>
        <v>514</v>
      </c>
      <c r="B528" s="501"/>
      <c r="C528" s="515"/>
      <c r="D528" s="297"/>
      <c r="E528" s="505"/>
      <c r="F528" s="417">
        <f>ROUND(IF('11. Type 1 Emp 2020 FTE'!$I$12=1,SUM(I528:M528),0),1)</f>
        <v>0</v>
      </c>
      <c r="G528" s="417">
        <f>ROUND(IF('11. Type 1 Emp 2020 FTE'!$I$12=2,SUM(O528:S528),0),1)</f>
        <v>0</v>
      </c>
      <c r="I528" s="526">
        <f>IF('1. General Input'!$D$33="X",IF('17. FTE Safe Harbor 2 Step 2'!E528&lt;40,'17. FTE Safe Harbor 2 Step 2'!E528/40,1),0)</f>
        <v>0</v>
      </c>
      <c r="J528" s="526">
        <f>IF('1. General Input'!$D$34="X",IF('17. FTE Safe Harbor 2 Step 2'!E528&lt;80,'17. FTE Safe Harbor 2 Step 2'!E528/80,1),0)</f>
        <v>0</v>
      </c>
      <c r="K528" s="526">
        <f>IF('1. General Input'!$D$35="X",IF('17. FTE Safe Harbor 2 Step 2'!E528*24&lt;2080,'17. FTE Safe Harbor 2 Step 2'!E528*24/2080,1),0)</f>
        <v>0</v>
      </c>
      <c r="L528" s="526">
        <f>IF('1. General Input'!$D$36="X",IF('17. FTE Safe Harbor 2 Step 2'!E528*12&lt;2080,'17. FTE Safe Harbor 2 Step 2'!E528*12/2080,1),0)</f>
        <v>0</v>
      </c>
      <c r="M528" s="538">
        <f>IF('1. General Input'!$D$37="X",IF('17. FTE Safe Harbor 2 Step 2'!E528*365/$F$12&lt;2080,E528*365/$F$12/2080,1),0)</f>
        <v>0</v>
      </c>
      <c r="O528" s="526">
        <f t="shared" ref="O528:O591" si="48">IF(I528=0,0,IF(I528=1,1,0.5))</f>
        <v>0</v>
      </c>
      <c r="P528" s="526">
        <f t="shared" ref="P528:P591" si="49">IF(J528=0,0,IF(J528=1,1,0.5))</f>
        <v>0</v>
      </c>
      <c r="Q528" s="526">
        <f t="shared" ref="Q528:Q591" si="50">IF(K528=0,0,IF(K528=1,1,0.5))</f>
        <v>0</v>
      </c>
      <c r="R528" s="526">
        <f t="shared" ref="R528:R591" si="51">IF(L528=0,0,IF(L528=1,1,0.5))</f>
        <v>0</v>
      </c>
      <c r="S528" s="526">
        <f t="shared" ref="S528:S591" si="52">IF(M528=0,0,IF(M528=1,1,0.5))</f>
        <v>0</v>
      </c>
    </row>
    <row r="529" spans="1:19" x14ac:dyDescent="0.25">
      <c r="A529" s="297">
        <f t="shared" ref="A529:A592" si="53">+A528+1</f>
        <v>515</v>
      </c>
      <c r="B529" s="501"/>
      <c r="C529" s="515"/>
      <c r="D529" s="297"/>
      <c r="E529" s="505"/>
      <c r="F529" s="417">
        <f>ROUND(IF('11. Type 1 Emp 2020 FTE'!$I$12=1,SUM(I529:M529),0),1)</f>
        <v>0</v>
      </c>
      <c r="G529" s="417">
        <f>ROUND(IF('11. Type 1 Emp 2020 FTE'!$I$12=2,SUM(O529:S529),0),1)</f>
        <v>0</v>
      </c>
      <c r="I529" s="526">
        <f>IF('1. General Input'!$D$33="X",IF('17. FTE Safe Harbor 2 Step 2'!E529&lt;40,'17. FTE Safe Harbor 2 Step 2'!E529/40,1),0)</f>
        <v>0</v>
      </c>
      <c r="J529" s="526">
        <f>IF('1. General Input'!$D$34="X",IF('17. FTE Safe Harbor 2 Step 2'!E529&lt;80,'17. FTE Safe Harbor 2 Step 2'!E529/80,1),0)</f>
        <v>0</v>
      </c>
      <c r="K529" s="526">
        <f>IF('1. General Input'!$D$35="X",IF('17. FTE Safe Harbor 2 Step 2'!E529*24&lt;2080,'17. FTE Safe Harbor 2 Step 2'!E529*24/2080,1),0)</f>
        <v>0</v>
      </c>
      <c r="L529" s="526">
        <f>IF('1. General Input'!$D$36="X",IF('17. FTE Safe Harbor 2 Step 2'!E529*12&lt;2080,'17. FTE Safe Harbor 2 Step 2'!E529*12/2080,1),0)</f>
        <v>0</v>
      </c>
      <c r="M529" s="538">
        <f>IF('1. General Input'!$D$37="X",IF('17. FTE Safe Harbor 2 Step 2'!E529*365/$F$12&lt;2080,E529*365/$F$12/2080,1),0)</f>
        <v>0</v>
      </c>
      <c r="O529" s="526">
        <f t="shared" si="48"/>
        <v>0</v>
      </c>
      <c r="P529" s="526">
        <f t="shared" si="49"/>
        <v>0</v>
      </c>
      <c r="Q529" s="526">
        <f t="shared" si="50"/>
        <v>0</v>
      </c>
      <c r="R529" s="526">
        <f t="shared" si="51"/>
        <v>0</v>
      </c>
      <c r="S529" s="526">
        <f t="shared" si="52"/>
        <v>0</v>
      </c>
    </row>
    <row r="530" spans="1:19" x14ac:dyDescent="0.25">
      <c r="A530" s="297">
        <f t="shared" si="53"/>
        <v>516</v>
      </c>
      <c r="B530" s="501"/>
      <c r="C530" s="515"/>
      <c r="D530" s="297"/>
      <c r="E530" s="505"/>
      <c r="F530" s="417">
        <f>ROUND(IF('11. Type 1 Emp 2020 FTE'!$I$12=1,SUM(I530:M530),0),1)</f>
        <v>0</v>
      </c>
      <c r="G530" s="417">
        <f>ROUND(IF('11. Type 1 Emp 2020 FTE'!$I$12=2,SUM(O530:S530),0),1)</f>
        <v>0</v>
      </c>
      <c r="I530" s="526">
        <f>IF('1. General Input'!$D$33="X",IF('17. FTE Safe Harbor 2 Step 2'!E530&lt;40,'17. FTE Safe Harbor 2 Step 2'!E530/40,1),0)</f>
        <v>0</v>
      </c>
      <c r="J530" s="526">
        <f>IF('1. General Input'!$D$34="X",IF('17. FTE Safe Harbor 2 Step 2'!E530&lt;80,'17. FTE Safe Harbor 2 Step 2'!E530/80,1),0)</f>
        <v>0</v>
      </c>
      <c r="K530" s="526">
        <f>IF('1. General Input'!$D$35="X",IF('17. FTE Safe Harbor 2 Step 2'!E530*24&lt;2080,'17. FTE Safe Harbor 2 Step 2'!E530*24/2080,1),0)</f>
        <v>0</v>
      </c>
      <c r="L530" s="526">
        <f>IF('1. General Input'!$D$36="X",IF('17. FTE Safe Harbor 2 Step 2'!E530*12&lt;2080,'17. FTE Safe Harbor 2 Step 2'!E530*12/2080,1),0)</f>
        <v>0</v>
      </c>
      <c r="M530" s="538">
        <f>IF('1. General Input'!$D$37="X",IF('17. FTE Safe Harbor 2 Step 2'!E530*365/$F$12&lt;2080,E530*365/$F$12/2080,1),0)</f>
        <v>0</v>
      </c>
      <c r="O530" s="526">
        <f t="shared" si="48"/>
        <v>0</v>
      </c>
      <c r="P530" s="526">
        <f t="shared" si="49"/>
        <v>0</v>
      </c>
      <c r="Q530" s="526">
        <f t="shared" si="50"/>
        <v>0</v>
      </c>
      <c r="R530" s="526">
        <f t="shared" si="51"/>
        <v>0</v>
      </c>
      <c r="S530" s="526">
        <f t="shared" si="52"/>
        <v>0</v>
      </c>
    </row>
    <row r="531" spans="1:19" x14ac:dyDescent="0.25">
      <c r="A531" s="297">
        <f t="shared" si="53"/>
        <v>517</v>
      </c>
      <c r="B531" s="501"/>
      <c r="C531" s="515"/>
      <c r="D531" s="297"/>
      <c r="E531" s="505"/>
      <c r="F531" s="417">
        <f>ROUND(IF('11. Type 1 Emp 2020 FTE'!$I$12=1,SUM(I531:M531),0),1)</f>
        <v>0</v>
      </c>
      <c r="G531" s="417">
        <f>ROUND(IF('11. Type 1 Emp 2020 FTE'!$I$12=2,SUM(O531:S531),0),1)</f>
        <v>0</v>
      </c>
      <c r="I531" s="526">
        <f>IF('1. General Input'!$D$33="X",IF('17. FTE Safe Harbor 2 Step 2'!E531&lt;40,'17. FTE Safe Harbor 2 Step 2'!E531/40,1),0)</f>
        <v>0</v>
      </c>
      <c r="J531" s="526">
        <f>IF('1. General Input'!$D$34="X",IF('17. FTE Safe Harbor 2 Step 2'!E531&lt;80,'17. FTE Safe Harbor 2 Step 2'!E531/80,1),0)</f>
        <v>0</v>
      </c>
      <c r="K531" s="526">
        <f>IF('1. General Input'!$D$35="X",IF('17. FTE Safe Harbor 2 Step 2'!E531*24&lt;2080,'17. FTE Safe Harbor 2 Step 2'!E531*24/2080,1),0)</f>
        <v>0</v>
      </c>
      <c r="L531" s="526">
        <f>IF('1. General Input'!$D$36="X",IF('17. FTE Safe Harbor 2 Step 2'!E531*12&lt;2080,'17. FTE Safe Harbor 2 Step 2'!E531*12/2080,1),0)</f>
        <v>0</v>
      </c>
      <c r="M531" s="538">
        <f>IF('1. General Input'!$D$37="X",IF('17. FTE Safe Harbor 2 Step 2'!E531*365/$F$12&lt;2080,E531*365/$F$12/2080,1),0)</f>
        <v>0</v>
      </c>
      <c r="O531" s="526">
        <f t="shared" si="48"/>
        <v>0</v>
      </c>
      <c r="P531" s="526">
        <f t="shared" si="49"/>
        <v>0</v>
      </c>
      <c r="Q531" s="526">
        <f t="shared" si="50"/>
        <v>0</v>
      </c>
      <c r="R531" s="526">
        <f t="shared" si="51"/>
        <v>0</v>
      </c>
      <c r="S531" s="526">
        <f t="shared" si="52"/>
        <v>0</v>
      </c>
    </row>
    <row r="532" spans="1:19" x14ac:dyDescent="0.25">
      <c r="A532" s="297">
        <f t="shared" si="53"/>
        <v>518</v>
      </c>
      <c r="B532" s="501"/>
      <c r="C532" s="515"/>
      <c r="D532" s="297"/>
      <c r="E532" s="505"/>
      <c r="F532" s="417">
        <f>ROUND(IF('11. Type 1 Emp 2020 FTE'!$I$12=1,SUM(I532:M532),0),1)</f>
        <v>0</v>
      </c>
      <c r="G532" s="417">
        <f>ROUND(IF('11. Type 1 Emp 2020 FTE'!$I$12=2,SUM(O532:S532),0),1)</f>
        <v>0</v>
      </c>
      <c r="I532" s="526">
        <f>IF('1. General Input'!$D$33="X",IF('17. FTE Safe Harbor 2 Step 2'!E532&lt;40,'17. FTE Safe Harbor 2 Step 2'!E532/40,1),0)</f>
        <v>0</v>
      </c>
      <c r="J532" s="526">
        <f>IF('1. General Input'!$D$34="X",IF('17. FTE Safe Harbor 2 Step 2'!E532&lt;80,'17. FTE Safe Harbor 2 Step 2'!E532/80,1),0)</f>
        <v>0</v>
      </c>
      <c r="K532" s="526">
        <f>IF('1. General Input'!$D$35="X",IF('17. FTE Safe Harbor 2 Step 2'!E532*24&lt;2080,'17. FTE Safe Harbor 2 Step 2'!E532*24/2080,1),0)</f>
        <v>0</v>
      </c>
      <c r="L532" s="526">
        <f>IF('1. General Input'!$D$36="X",IF('17. FTE Safe Harbor 2 Step 2'!E532*12&lt;2080,'17. FTE Safe Harbor 2 Step 2'!E532*12/2080,1),0)</f>
        <v>0</v>
      </c>
      <c r="M532" s="538">
        <f>IF('1. General Input'!$D$37="X",IF('17. FTE Safe Harbor 2 Step 2'!E532*365/$F$12&lt;2080,E532*365/$F$12/2080,1),0)</f>
        <v>0</v>
      </c>
      <c r="O532" s="526">
        <f t="shared" si="48"/>
        <v>0</v>
      </c>
      <c r="P532" s="526">
        <f t="shared" si="49"/>
        <v>0</v>
      </c>
      <c r="Q532" s="526">
        <f t="shared" si="50"/>
        <v>0</v>
      </c>
      <c r="R532" s="526">
        <f t="shared" si="51"/>
        <v>0</v>
      </c>
      <c r="S532" s="526">
        <f t="shared" si="52"/>
        <v>0</v>
      </c>
    </row>
    <row r="533" spans="1:19" x14ac:dyDescent="0.25">
      <c r="A533" s="297">
        <f t="shared" si="53"/>
        <v>519</v>
      </c>
      <c r="B533" s="501"/>
      <c r="C533" s="515"/>
      <c r="D533" s="297"/>
      <c r="E533" s="505"/>
      <c r="F533" s="417">
        <f>ROUND(IF('11. Type 1 Emp 2020 FTE'!$I$12=1,SUM(I533:M533),0),1)</f>
        <v>0</v>
      </c>
      <c r="G533" s="417">
        <f>ROUND(IF('11. Type 1 Emp 2020 FTE'!$I$12=2,SUM(O533:S533),0),1)</f>
        <v>0</v>
      </c>
      <c r="I533" s="526">
        <f>IF('1. General Input'!$D$33="X",IF('17. FTE Safe Harbor 2 Step 2'!E533&lt;40,'17. FTE Safe Harbor 2 Step 2'!E533/40,1),0)</f>
        <v>0</v>
      </c>
      <c r="J533" s="526">
        <f>IF('1. General Input'!$D$34="X",IF('17. FTE Safe Harbor 2 Step 2'!E533&lt;80,'17. FTE Safe Harbor 2 Step 2'!E533/80,1),0)</f>
        <v>0</v>
      </c>
      <c r="K533" s="526">
        <f>IF('1. General Input'!$D$35="X",IF('17. FTE Safe Harbor 2 Step 2'!E533*24&lt;2080,'17. FTE Safe Harbor 2 Step 2'!E533*24/2080,1),0)</f>
        <v>0</v>
      </c>
      <c r="L533" s="526">
        <f>IF('1. General Input'!$D$36="X",IF('17. FTE Safe Harbor 2 Step 2'!E533*12&lt;2080,'17. FTE Safe Harbor 2 Step 2'!E533*12/2080,1),0)</f>
        <v>0</v>
      </c>
      <c r="M533" s="538">
        <f>IF('1. General Input'!$D$37="X",IF('17. FTE Safe Harbor 2 Step 2'!E533*365/$F$12&lt;2080,E533*365/$F$12/2080,1),0)</f>
        <v>0</v>
      </c>
      <c r="O533" s="526">
        <f t="shared" si="48"/>
        <v>0</v>
      </c>
      <c r="P533" s="526">
        <f t="shared" si="49"/>
        <v>0</v>
      </c>
      <c r="Q533" s="526">
        <f t="shared" si="50"/>
        <v>0</v>
      </c>
      <c r="R533" s="526">
        <f t="shared" si="51"/>
        <v>0</v>
      </c>
      <c r="S533" s="526">
        <f t="shared" si="52"/>
        <v>0</v>
      </c>
    </row>
    <row r="534" spans="1:19" x14ac:dyDescent="0.25">
      <c r="A534" s="297">
        <f t="shared" si="53"/>
        <v>520</v>
      </c>
      <c r="B534" s="501"/>
      <c r="C534" s="515"/>
      <c r="D534" s="297"/>
      <c r="E534" s="505"/>
      <c r="F534" s="417">
        <f>ROUND(IF('11. Type 1 Emp 2020 FTE'!$I$12=1,SUM(I534:M534),0),1)</f>
        <v>0</v>
      </c>
      <c r="G534" s="417">
        <f>ROUND(IF('11. Type 1 Emp 2020 FTE'!$I$12=2,SUM(O534:S534),0),1)</f>
        <v>0</v>
      </c>
      <c r="I534" s="526">
        <f>IF('1. General Input'!$D$33="X",IF('17. FTE Safe Harbor 2 Step 2'!E534&lt;40,'17. FTE Safe Harbor 2 Step 2'!E534/40,1),0)</f>
        <v>0</v>
      </c>
      <c r="J534" s="526">
        <f>IF('1. General Input'!$D$34="X",IF('17. FTE Safe Harbor 2 Step 2'!E534&lt;80,'17. FTE Safe Harbor 2 Step 2'!E534/80,1),0)</f>
        <v>0</v>
      </c>
      <c r="K534" s="526">
        <f>IF('1. General Input'!$D$35="X",IF('17. FTE Safe Harbor 2 Step 2'!E534*24&lt;2080,'17. FTE Safe Harbor 2 Step 2'!E534*24/2080,1),0)</f>
        <v>0</v>
      </c>
      <c r="L534" s="526">
        <f>IF('1. General Input'!$D$36="X",IF('17. FTE Safe Harbor 2 Step 2'!E534*12&lt;2080,'17. FTE Safe Harbor 2 Step 2'!E534*12/2080,1),0)</f>
        <v>0</v>
      </c>
      <c r="M534" s="538">
        <f>IF('1. General Input'!$D$37="X",IF('17. FTE Safe Harbor 2 Step 2'!E534*365/$F$12&lt;2080,E534*365/$F$12/2080,1),0)</f>
        <v>0</v>
      </c>
      <c r="O534" s="526">
        <f t="shared" si="48"/>
        <v>0</v>
      </c>
      <c r="P534" s="526">
        <f t="shared" si="49"/>
        <v>0</v>
      </c>
      <c r="Q534" s="526">
        <f t="shared" si="50"/>
        <v>0</v>
      </c>
      <c r="R534" s="526">
        <f t="shared" si="51"/>
        <v>0</v>
      </c>
      <c r="S534" s="526">
        <f t="shared" si="52"/>
        <v>0</v>
      </c>
    </row>
    <row r="535" spans="1:19" x14ac:dyDescent="0.25">
      <c r="A535" s="297">
        <f t="shared" si="53"/>
        <v>521</v>
      </c>
      <c r="B535" s="501"/>
      <c r="C535" s="515"/>
      <c r="D535" s="297"/>
      <c r="E535" s="505"/>
      <c r="F535" s="417">
        <f>ROUND(IF('11. Type 1 Emp 2020 FTE'!$I$12=1,SUM(I535:M535),0),1)</f>
        <v>0</v>
      </c>
      <c r="G535" s="417">
        <f>ROUND(IF('11. Type 1 Emp 2020 FTE'!$I$12=2,SUM(O535:S535),0),1)</f>
        <v>0</v>
      </c>
      <c r="I535" s="526">
        <f>IF('1. General Input'!$D$33="X",IF('17. FTE Safe Harbor 2 Step 2'!E535&lt;40,'17. FTE Safe Harbor 2 Step 2'!E535/40,1),0)</f>
        <v>0</v>
      </c>
      <c r="J535" s="526">
        <f>IF('1. General Input'!$D$34="X",IF('17. FTE Safe Harbor 2 Step 2'!E535&lt;80,'17. FTE Safe Harbor 2 Step 2'!E535/80,1),0)</f>
        <v>0</v>
      </c>
      <c r="K535" s="526">
        <f>IF('1. General Input'!$D$35="X",IF('17. FTE Safe Harbor 2 Step 2'!E535*24&lt;2080,'17. FTE Safe Harbor 2 Step 2'!E535*24/2080,1),0)</f>
        <v>0</v>
      </c>
      <c r="L535" s="526">
        <f>IF('1. General Input'!$D$36="X",IF('17. FTE Safe Harbor 2 Step 2'!E535*12&lt;2080,'17. FTE Safe Harbor 2 Step 2'!E535*12/2080,1),0)</f>
        <v>0</v>
      </c>
      <c r="M535" s="538">
        <f>IF('1. General Input'!$D$37="X",IF('17. FTE Safe Harbor 2 Step 2'!E535*365/$F$12&lt;2080,E535*365/$F$12/2080,1),0)</f>
        <v>0</v>
      </c>
      <c r="O535" s="526">
        <f t="shared" si="48"/>
        <v>0</v>
      </c>
      <c r="P535" s="526">
        <f t="shared" si="49"/>
        <v>0</v>
      </c>
      <c r="Q535" s="526">
        <f t="shared" si="50"/>
        <v>0</v>
      </c>
      <c r="R535" s="526">
        <f t="shared" si="51"/>
        <v>0</v>
      </c>
      <c r="S535" s="526">
        <f t="shared" si="52"/>
        <v>0</v>
      </c>
    </row>
    <row r="536" spans="1:19" x14ac:dyDescent="0.25">
      <c r="A536" s="297">
        <f t="shared" si="53"/>
        <v>522</v>
      </c>
      <c r="B536" s="501"/>
      <c r="C536" s="515"/>
      <c r="D536" s="297"/>
      <c r="E536" s="505"/>
      <c r="F536" s="417">
        <f>ROUND(IF('11. Type 1 Emp 2020 FTE'!$I$12=1,SUM(I536:M536),0),1)</f>
        <v>0</v>
      </c>
      <c r="G536" s="417">
        <f>ROUND(IF('11. Type 1 Emp 2020 FTE'!$I$12=2,SUM(O536:S536),0),1)</f>
        <v>0</v>
      </c>
      <c r="I536" s="526">
        <f>IF('1. General Input'!$D$33="X",IF('17. FTE Safe Harbor 2 Step 2'!E536&lt;40,'17. FTE Safe Harbor 2 Step 2'!E536/40,1),0)</f>
        <v>0</v>
      </c>
      <c r="J536" s="526">
        <f>IF('1. General Input'!$D$34="X",IF('17. FTE Safe Harbor 2 Step 2'!E536&lt;80,'17. FTE Safe Harbor 2 Step 2'!E536/80,1),0)</f>
        <v>0</v>
      </c>
      <c r="K536" s="526">
        <f>IF('1. General Input'!$D$35="X",IF('17. FTE Safe Harbor 2 Step 2'!E536*24&lt;2080,'17. FTE Safe Harbor 2 Step 2'!E536*24/2080,1),0)</f>
        <v>0</v>
      </c>
      <c r="L536" s="526">
        <f>IF('1. General Input'!$D$36="X",IF('17. FTE Safe Harbor 2 Step 2'!E536*12&lt;2080,'17. FTE Safe Harbor 2 Step 2'!E536*12/2080,1),0)</f>
        <v>0</v>
      </c>
      <c r="M536" s="538">
        <f>IF('1. General Input'!$D$37="X",IF('17. FTE Safe Harbor 2 Step 2'!E536*365/$F$12&lt;2080,E536*365/$F$12/2080,1),0)</f>
        <v>0</v>
      </c>
      <c r="O536" s="526">
        <f t="shared" si="48"/>
        <v>0</v>
      </c>
      <c r="P536" s="526">
        <f t="shared" si="49"/>
        <v>0</v>
      </c>
      <c r="Q536" s="526">
        <f t="shared" si="50"/>
        <v>0</v>
      </c>
      <c r="R536" s="526">
        <f t="shared" si="51"/>
        <v>0</v>
      </c>
      <c r="S536" s="526">
        <f t="shared" si="52"/>
        <v>0</v>
      </c>
    </row>
    <row r="537" spans="1:19" x14ac:dyDescent="0.25">
      <c r="A537" s="297">
        <f t="shared" si="53"/>
        <v>523</v>
      </c>
      <c r="B537" s="501"/>
      <c r="C537" s="515"/>
      <c r="D537" s="297"/>
      <c r="E537" s="505"/>
      <c r="F537" s="417">
        <f>ROUND(IF('11. Type 1 Emp 2020 FTE'!$I$12=1,SUM(I537:M537),0),1)</f>
        <v>0</v>
      </c>
      <c r="G537" s="417">
        <f>ROUND(IF('11. Type 1 Emp 2020 FTE'!$I$12=2,SUM(O537:S537),0),1)</f>
        <v>0</v>
      </c>
      <c r="I537" s="526">
        <f>IF('1. General Input'!$D$33="X",IF('17. FTE Safe Harbor 2 Step 2'!E537&lt;40,'17. FTE Safe Harbor 2 Step 2'!E537/40,1),0)</f>
        <v>0</v>
      </c>
      <c r="J537" s="526">
        <f>IF('1. General Input'!$D$34="X",IF('17. FTE Safe Harbor 2 Step 2'!E537&lt;80,'17. FTE Safe Harbor 2 Step 2'!E537/80,1),0)</f>
        <v>0</v>
      </c>
      <c r="K537" s="526">
        <f>IF('1. General Input'!$D$35="X",IF('17. FTE Safe Harbor 2 Step 2'!E537*24&lt;2080,'17. FTE Safe Harbor 2 Step 2'!E537*24/2080,1),0)</f>
        <v>0</v>
      </c>
      <c r="L537" s="526">
        <f>IF('1. General Input'!$D$36="X",IF('17. FTE Safe Harbor 2 Step 2'!E537*12&lt;2080,'17. FTE Safe Harbor 2 Step 2'!E537*12/2080,1),0)</f>
        <v>0</v>
      </c>
      <c r="M537" s="538">
        <f>IF('1. General Input'!$D$37="X",IF('17. FTE Safe Harbor 2 Step 2'!E537*365/$F$12&lt;2080,E537*365/$F$12/2080,1),0)</f>
        <v>0</v>
      </c>
      <c r="O537" s="526">
        <f t="shared" si="48"/>
        <v>0</v>
      </c>
      <c r="P537" s="526">
        <f t="shared" si="49"/>
        <v>0</v>
      </c>
      <c r="Q537" s="526">
        <f t="shared" si="50"/>
        <v>0</v>
      </c>
      <c r="R537" s="526">
        <f t="shared" si="51"/>
        <v>0</v>
      </c>
      <c r="S537" s="526">
        <f t="shared" si="52"/>
        <v>0</v>
      </c>
    </row>
    <row r="538" spans="1:19" x14ac:dyDescent="0.25">
      <c r="A538" s="297">
        <f t="shared" si="53"/>
        <v>524</v>
      </c>
      <c r="B538" s="501"/>
      <c r="C538" s="515"/>
      <c r="D538" s="297"/>
      <c r="E538" s="505"/>
      <c r="F538" s="417">
        <f>ROUND(IF('11. Type 1 Emp 2020 FTE'!$I$12=1,SUM(I538:M538),0),1)</f>
        <v>0</v>
      </c>
      <c r="G538" s="417">
        <f>ROUND(IF('11. Type 1 Emp 2020 FTE'!$I$12=2,SUM(O538:S538),0),1)</f>
        <v>0</v>
      </c>
      <c r="I538" s="526">
        <f>IF('1. General Input'!$D$33="X",IF('17. FTE Safe Harbor 2 Step 2'!E538&lt;40,'17. FTE Safe Harbor 2 Step 2'!E538/40,1),0)</f>
        <v>0</v>
      </c>
      <c r="J538" s="526">
        <f>IF('1. General Input'!$D$34="X",IF('17. FTE Safe Harbor 2 Step 2'!E538&lt;80,'17. FTE Safe Harbor 2 Step 2'!E538/80,1),0)</f>
        <v>0</v>
      </c>
      <c r="K538" s="526">
        <f>IF('1. General Input'!$D$35="X",IF('17. FTE Safe Harbor 2 Step 2'!E538*24&lt;2080,'17. FTE Safe Harbor 2 Step 2'!E538*24/2080,1),0)</f>
        <v>0</v>
      </c>
      <c r="L538" s="526">
        <f>IF('1. General Input'!$D$36="X",IF('17. FTE Safe Harbor 2 Step 2'!E538*12&lt;2080,'17. FTE Safe Harbor 2 Step 2'!E538*12/2080,1),0)</f>
        <v>0</v>
      </c>
      <c r="M538" s="538">
        <f>IF('1. General Input'!$D$37="X",IF('17. FTE Safe Harbor 2 Step 2'!E538*365/$F$12&lt;2080,E538*365/$F$12/2080,1),0)</f>
        <v>0</v>
      </c>
      <c r="O538" s="526">
        <f t="shared" si="48"/>
        <v>0</v>
      </c>
      <c r="P538" s="526">
        <f t="shared" si="49"/>
        <v>0</v>
      </c>
      <c r="Q538" s="526">
        <f t="shared" si="50"/>
        <v>0</v>
      </c>
      <c r="R538" s="526">
        <f t="shared" si="51"/>
        <v>0</v>
      </c>
      <c r="S538" s="526">
        <f t="shared" si="52"/>
        <v>0</v>
      </c>
    </row>
    <row r="539" spans="1:19" x14ac:dyDescent="0.25">
      <c r="A539" s="297">
        <f t="shared" si="53"/>
        <v>525</v>
      </c>
      <c r="B539" s="501"/>
      <c r="C539" s="515"/>
      <c r="D539" s="297"/>
      <c r="E539" s="505"/>
      <c r="F539" s="417">
        <f>ROUND(IF('11. Type 1 Emp 2020 FTE'!$I$12=1,SUM(I539:M539),0),1)</f>
        <v>0</v>
      </c>
      <c r="G539" s="417">
        <f>ROUND(IF('11. Type 1 Emp 2020 FTE'!$I$12=2,SUM(O539:S539),0),1)</f>
        <v>0</v>
      </c>
      <c r="I539" s="526">
        <f>IF('1. General Input'!$D$33="X",IF('17. FTE Safe Harbor 2 Step 2'!E539&lt;40,'17. FTE Safe Harbor 2 Step 2'!E539/40,1),0)</f>
        <v>0</v>
      </c>
      <c r="J539" s="526">
        <f>IF('1. General Input'!$D$34="X",IF('17. FTE Safe Harbor 2 Step 2'!E539&lt;80,'17. FTE Safe Harbor 2 Step 2'!E539/80,1),0)</f>
        <v>0</v>
      </c>
      <c r="K539" s="526">
        <f>IF('1. General Input'!$D$35="X",IF('17. FTE Safe Harbor 2 Step 2'!E539*24&lt;2080,'17. FTE Safe Harbor 2 Step 2'!E539*24/2080,1),0)</f>
        <v>0</v>
      </c>
      <c r="L539" s="526">
        <f>IF('1. General Input'!$D$36="X",IF('17. FTE Safe Harbor 2 Step 2'!E539*12&lt;2080,'17. FTE Safe Harbor 2 Step 2'!E539*12/2080,1),0)</f>
        <v>0</v>
      </c>
      <c r="M539" s="538">
        <f>IF('1. General Input'!$D$37="X",IF('17. FTE Safe Harbor 2 Step 2'!E539*365/$F$12&lt;2080,E539*365/$F$12/2080,1),0)</f>
        <v>0</v>
      </c>
      <c r="O539" s="526">
        <f t="shared" si="48"/>
        <v>0</v>
      </c>
      <c r="P539" s="526">
        <f t="shared" si="49"/>
        <v>0</v>
      </c>
      <c r="Q539" s="526">
        <f t="shared" si="50"/>
        <v>0</v>
      </c>
      <c r="R539" s="526">
        <f t="shared" si="51"/>
        <v>0</v>
      </c>
      <c r="S539" s="526">
        <f t="shared" si="52"/>
        <v>0</v>
      </c>
    </row>
    <row r="540" spans="1:19" x14ac:dyDescent="0.25">
      <c r="A540" s="297">
        <f t="shared" si="53"/>
        <v>526</v>
      </c>
      <c r="B540" s="501"/>
      <c r="C540" s="515"/>
      <c r="D540" s="297"/>
      <c r="E540" s="505"/>
      <c r="F540" s="417">
        <f>ROUND(IF('11. Type 1 Emp 2020 FTE'!$I$12=1,SUM(I540:M540),0),1)</f>
        <v>0</v>
      </c>
      <c r="G540" s="417">
        <f>ROUND(IF('11. Type 1 Emp 2020 FTE'!$I$12=2,SUM(O540:S540),0),1)</f>
        <v>0</v>
      </c>
      <c r="I540" s="526">
        <f>IF('1. General Input'!$D$33="X",IF('17. FTE Safe Harbor 2 Step 2'!E540&lt;40,'17. FTE Safe Harbor 2 Step 2'!E540/40,1),0)</f>
        <v>0</v>
      </c>
      <c r="J540" s="526">
        <f>IF('1. General Input'!$D$34="X",IF('17. FTE Safe Harbor 2 Step 2'!E540&lt;80,'17. FTE Safe Harbor 2 Step 2'!E540/80,1),0)</f>
        <v>0</v>
      </c>
      <c r="K540" s="526">
        <f>IF('1. General Input'!$D$35="X",IF('17. FTE Safe Harbor 2 Step 2'!E540*24&lt;2080,'17. FTE Safe Harbor 2 Step 2'!E540*24/2080,1),0)</f>
        <v>0</v>
      </c>
      <c r="L540" s="526">
        <f>IF('1. General Input'!$D$36="X",IF('17. FTE Safe Harbor 2 Step 2'!E540*12&lt;2080,'17. FTE Safe Harbor 2 Step 2'!E540*12/2080,1),0)</f>
        <v>0</v>
      </c>
      <c r="M540" s="538">
        <f>IF('1. General Input'!$D$37="X",IF('17. FTE Safe Harbor 2 Step 2'!E540*365/$F$12&lt;2080,E540*365/$F$12/2080,1),0)</f>
        <v>0</v>
      </c>
      <c r="O540" s="526">
        <f t="shared" si="48"/>
        <v>0</v>
      </c>
      <c r="P540" s="526">
        <f t="shared" si="49"/>
        <v>0</v>
      </c>
      <c r="Q540" s="526">
        <f t="shared" si="50"/>
        <v>0</v>
      </c>
      <c r="R540" s="526">
        <f t="shared" si="51"/>
        <v>0</v>
      </c>
      <c r="S540" s="526">
        <f t="shared" si="52"/>
        <v>0</v>
      </c>
    </row>
    <row r="541" spans="1:19" x14ac:dyDescent="0.25">
      <c r="A541" s="297">
        <f t="shared" si="53"/>
        <v>527</v>
      </c>
      <c r="B541" s="501"/>
      <c r="C541" s="515"/>
      <c r="D541" s="297"/>
      <c r="E541" s="505"/>
      <c r="F541" s="417">
        <f>ROUND(IF('11. Type 1 Emp 2020 FTE'!$I$12=1,SUM(I541:M541),0),1)</f>
        <v>0</v>
      </c>
      <c r="G541" s="417">
        <f>ROUND(IF('11. Type 1 Emp 2020 FTE'!$I$12=2,SUM(O541:S541),0),1)</f>
        <v>0</v>
      </c>
      <c r="I541" s="526">
        <f>IF('1. General Input'!$D$33="X",IF('17. FTE Safe Harbor 2 Step 2'!E541&lt;40,'17. FTE Safe Harbor 2 Step 2'!E541/40,1),0)</f>
        <v>0</v>
      </c>
      <c r="J541" s="526">
        <f>IF('1. General Input'!$D$34="X",IF('17. FTE Safe Harbor 2 Step 2'!E541&lt;80,'17. FTE Safe Harbor 2 Step 2'!E541/80,1),0)</f>
        <v>0</v>
      </c>
      <c r="K541" s="526">
        <f>IF('1. General Input'!$D$35="X",IF('17. FTE Safe Harbor 2 Step 2'!E541*24&lt;2080,'17. FTE Safe Harbor 2 Step 2'!E541*24/2080,1),0)</f>
        <v>0</v>
      </c>
      <c r="L541" s="526">
        <f>IF('1. General Input'!$D$36="X",IF('17. FTE Safe Harbor 2 Step 2'!E541*12&lt;2080,'17. FTE Safe Harbor 2 Step 2'!E541*12/2080,1),0)</f>
        <v>0</v>
      </c>
      <c r="M541" s="538">
        <f>IF('1. General Input'!$D$37="X",IF('17. FTE Safe Harbor 2 Step 2'!E541*365/$F$12&lt;2080,E541*365/$F$12/2080,1),0)</f>
        <v>0</v>
      </c>
      <c r="O541" s="526">
        <f t="shared" si="48"/>
        <v>0</v>
      </c>
      <c r="P541" s="526">
        <f t="shared" si="49"/>
        <v>0</v>
      </c>
      <c r="Q541" s="526">
        <f t="shared" si="50"/>
        <v>0</v>
      </c>
      <c r="R541" s="526">
        <f t="shared" si="51"/>
        <v>0</v>
      </c>
      <c r="S541" s="526">
        <f t="shared" si="52"/>
        <v>0</v>
      </c>
    </row>
    <row r="542" spans="1:19" x14ac:dyDescent="0.25">
      <c r="A542" s="297">
        <f t="shared" si="53"/>
        <v>528</v>
      </c>
      <c r="B542" s="501"/>
      <c r="C542" s="515"/>
      <c r="D542" s="297"/>
      <c r="E542" s="505"/>
      <c r="F542" s="417">
        <f>ROUND(IF('11. Type 1 Emp 2020 FTE'!$I$12=1,SUM(I542:M542),0),1)</f>
        <v>0</v>
      </c>
      <c r="G542" s="417">
        <f>ROUND(IF('11. Type 1 Emp 2020 FTE'!$I$12=2,SUM(O542:S542),0),1)</f>
        <v>0</v>
      </c>
      <c r="I542" s="526">
        <f>IF('1. General Input'!$D$33="X",IF('17. FTE Safe Harbor 2 Step 2'!E542&lt;40,'17. FTE Safe Harbor 2 Step 2'!E542/40,1),0)</f>
        <v>0</v>
      </c>
      <c r="J542" s="526">
        <f>IF('1. General Input'!$D$34="X",IF('17. FTE Safe Harbor 2 Step 2'!E542&lt;80,'17. FTE Safe Harbor 2 Step 2'!E542/80,1),0)</f>
        <v>0</v>
      </c>
      <c r="K542" s="526">
        <f>IF('1. General Input'!$D$35="X",IF('17. FTE Safe Harbor 2 Step 2'!E542*24&lt;2080,'17. FTE Safe Harbor 2 Step 2'!E542*24/2080,1),0)</f>
        <v>0</v>
      </c>
      <c r="L542" s="526">
        <f>IF('1. General Input'!$D$36="X",IF('17. FTE Safe Harbor 2 Step 2'!E542*12&lt;2080,'17. FTE Safe Harbor 2 Step 2'!E542*12/2080,1),0)</f>
        <v>0</v>
      </c>
      <c r="M542" s="538">
        <f>IF('1. General Input'!$D$37="X",IF('17. FTE Safe Harbor 2 Step 2'!E542*365/$F$12&lt;2080,E542*365/$F$12/2080,1),0)</f>
        <v>0</v>
      </c>
      <c r="O542" s="526">
        <f t="shared" si="48"/>
        <v>0</v>
      </c>
      <c r="P542" s="526">
        <f t="shared" si="49"/>
        <v>0</v>
      </c>
      <c r="Q542" s="526">
        <f t="shared" si="50"/>
        <v>0</v>
      </c>
      <c r="R542" s="526">
        <f t="shared" si="51"/>
        <v>0</v>
      </c>
      <c r="S542" s="526">
        <f t="shared" si="52"/>
        <v>0</v>
      </c>
    </row>
    <row r="543" spans="1:19" x14ac:dyDescent="0.25">
      <c r="A543" s="297">
        <f t="shared" si="53"/>
        <v>529</v>
      </c>
      <c r="B543" s="501"/>
      <c r="C543" s="515"/>
      <c r="D543" s="297"/>
      <c r="E543" s="505"/>
      <c r="F543" s="417">
        <f>ROUND(IF('11. Type 1 Emp 2020 FTE'!$I$12=1,SUM(I543:M543),0),1)</f>
        <v>0</v>
      </c>
      <c r="G543" s="417">
        <f>ROUND(IF('11. Type 1 Emp 2020 FTE'!$I$12=2,SUM(O543:S543),0),1)</f>
        <v>0</v>
      </c>
      <c r="I543" s="526">
        <f>IF('1. General Input'!$D$33="X",IF('17. FTE Safe Harbor 2 Step 2'!E543&lt;40,'17. FTE Safe Harbor 2 Step 2'!E543/40,1),0)</f>
        <v>0</v>
      </c>
      <c r="J543" s="526">
        <f>IF('1. General Input'!$D$34="X",IF('17. FTE Safe Harbor 2 Step 2'!E543&lt;80,'17. FTE Safe Harbor 2 Step 2'!E543/80,1),0)</f>
        <v>0</v>
      </c>
      <c r="K543" s="526">
        <f>IF('1. General Input'!$D$35="X",IF('17. FTE Safe Harbor 2 Step 2'!E543*24&lt;2080,'17. FTE Safe Harbor 2 Step 2'!E543*24/2080,1),0)</f>
        <v>0</v>
      </c>
      <c r="L543" s="526">
        <f>IF('1. General Input'!$D$36="X",IF('17. FTE Safe Harbor 2 Step 2'!E543*12&lt;2080,'17. FTE Safe Harbor 2 Step 2'!E543*12/2080,1),0)</f>
        <v>0</v>
      </c>
      <c r="M543" s="538">
        <f>IF('1. General Input'!$D$37="X",IF('17. FTE Safe Harbor 2 Step 2'!E543*365/$F$12&lt;2080,E543*365/$F$12/2080,1),0)</f>
        <v>0</v>
      </c>
      <c r="O543" s="526">
        <f t="shared" si="48"/>
        <v>0</v>
      </c>
      <c r="P543" s="526">
        <f t="shared" si="49"/>
        <v>0</v>
      </c>
      <c r="Q543" s="526">
        <f t="shared" si="50"/>
        <v>0</v>
      </c>
      <c r="R543" s="526">
        <f t="shared" si="51"/>
        <v>0</v>
      </c>
      <c r="S543" s="526">
        <f t="shared" si="52"/>
        <v>0</v>
      </c>
    </row>
    <row r="544" spans="1:19" x14ac:dyDescent="0.25">
      <c r="A544" s="297">
        <f t="shared" si="53"/>
        <v>530</v>
      </c>
      <c r="B544" s="501"/>
      <c r="C544" s="515"/>
      <c r="D544" s="297"/>
      <c r="E544" s="505"/>
      <c r="F544" s="417">
        <f>ROUND(IF('11. Type 1 Emp 2020 FTE'!$I$12=1,SUM(I544:M544),0),1)</f>
        <v>0</v>
      </c>
      <c r="G544" s="417">
        <f>ROUND(IF('11. Type 1 Emp 2020 FTE'!$I$12=2,SUM(O544:S544),0),1)</f>
        <v>0</v>
      </c>
      <c r="I544" s="526">
        <f>IF('1. General Input'!$D$33="X",IF('17. FTE Safe Harbor 2 Step 2'!E544&lt;40,'17. FTE Safe Harbor 2 Step 2'!E544/40,1),0)</f>
        <v>0</v>
      </c>
      <c r="J544" s="526">
        <f>IF('1. General Input'!$D$34="X",IF('17. FTE Safe Harbor 2 Step 2'!E544&lt;80,'17. FTE Safe Harbor 2 Step 2'!E544/80,1),0)</f>
        <v>0</v>
      </c>
      <c r="K544" s="526">
        <f>IF('1. General Input'!$D$35="X",IF('17. FTE Safe Harbor 2 Step 2'!E544*24&lt;2080,'17. FTE Safe Harbor 2 Step 2'!E544*24/2080,1),0)</f>
        <v>0</v>
      </c>
      <c r="L544" s="526">
        <f>IF('1. General Input'!$D$36="X",IF('17. FTE Safe Harbor 2 Step 2'!E544*12&lt;2080,'17. FTE Safe Harbor 2 Step 2'!E544*12/2080,1),0)</f>
        <v>0</v>
      </c>
      <c r="M544" s="538">
        <f>IF('1. General Input'!$D$37="X",IF('17. FTE Safe Harbor 2 Step 2'!E544*365/$F$12&lt;2080,E544*365/$F$12/2080,1),0)</f>
        <v>0</v>
      </c>
      <c r="O544" s="526">
        <f t="shared" si="48"/>
        <v>0</v>
      </c>
      <c r="P544" s="526">
        <f t="shared" si="49"/>
        <v>0</v>
      </c>
      <c r="Q544" s="526">
        <f t="shared" si="50"/>
        <v>0</v>
      </c>
      <c r="R544" s="526">
        <f t="shared" si="51"/>
        <v>0</v>
      </c>
      <c r="S544" s="526">
        <f t="shared" si="52"/>
        <v>0</v>
      </c>
    </row>
    <row r="545" spans="1:19" x14ac:dyDescent="0.25">
      <c r="A545" s="297">
        <f t="shared" si="53"/>
        <v>531</v>
      </c>
      <c r="B545" s="501"/>
      <c r="C545" s="515"/>
      <c r="D545" s="297"/>
      <c r="E545" s="505"/>
      <c r="F545" s="417">
        <f>ROUND(IF('11. Type 1 Emp 2020 FTE'!$I$12=1,SUM(I545:M545),0),1)</f>
        <v>0</v>
      </c>
      <c r="G545" s="417">
        <f>ROUND(IF('11. Type 1 Emp 2020 FTE'!$I$12=2,SUM(O545:S545),0),1)</f>
        <v>0</v>
      </c>
      <c r="I545" s="526">
        <f>IF('1. General Input'!$D$33="X",IF('17. FTE Safe Harbor 2 Step 2'!E545&lt;40,'17. FTE Safe Harbor 2 Step 2'!E545/40,1),0)</f>
        <v>0</v>
      </c>
      <c r="J545" s="526">
        <f>IF('1. General Input'!$D$34="X",IF('17. FTE Safe Harbor 2 Step 2'!E545&lt;80,'17. FTE Safe Harbor 2 Step 2'!E545/80,1),0)</f>
        <v>0</v>
      </c>
      <c r="K545" s="526">
        <f>IF('1. General Input'!$D$35="X",IF('17. FTE Safe Harbor 2 Step 2'!E545*24&lt;2080,'17. FTE Safe Harbor 2 Step 2'!E545*24/2080,1),0)</f>
        <v>0</v>
      </c>
      <c r="L545" s="526">
        <f>IF('1. General Input'!$D$36="X",IF('17. FTE Safe Harbor 2 Step 2'!E545*12&lt;2080,'17. FTE Safe Harbor 2 Step 2'!E545*12/2080,1),0)</f>
        <v>0</v>
      </c>
      <c r="M545" s="538">
        <f>IF('1. General Input'!$D$37="X",IF('17. FTE Safe Harbor 2 Step 2'!E545*365/$F$12&lt;2080,E545*365/$F$12/2080,1),0)</f>
        <v>0</v>
      </c>
      <c r="O545" s="526">
        <f t="shared" si="48"/>
        <v>0</v>
      </c>
      <c r="P545" s="526">
        <f t="shared" si="49"/>
        <v>0</v>
      </c>
      <c r="Q545" s="526">
        <f t="shared" si="50"/>
        <v>0</v>
      </c>
      <c r="R545" s="526">
        <f t="shared" si="51"/>
        <v>0</v>
      </c>
      <c r="S545" s="526">
        <f t="shared" si="52"/>
        <v>0</v>
      </c>
    </row>
    <row r="546" spans="1:19" x14ac:dyDescent="0.25">
      <c r="A546" s="297">
        <f t="shared" si="53"/>
        <v>532</v>
      </c>
      <c r="B546" s="501"/>
      <c r="C546" s="515"/>
      <c r="D546" s="297"/>
      <c r="E546" s="505"/>
      <c r="F546" s="417">
        <f>ROUND(IF('11. Type 1 Emp 2020 FTE'!$I$12=1,SUM(I546:M546),0),1)</f>
        <v>0</v>
      </c>
      <c r="G546" s="417">
        <f>ROUND(IF('11. Type 1 Emp 2020 FTE'!$I$12=2,SUM(O546:S546),0),1)</f>
        <v>0</v>
      </c>
      <c r="I546" s="526">
        <f>IF('1. General Input'!$D$33="X",IF('17. FTE Safe Harbor 2 Step 2'!E546&lt;40,'17. FTE Safe Harbor 2 Step 2'!E546/40,1),0)</f>
        <v>0</v>
      </c>
      <c r="J546" s="526">
        <f>IF('1. General Input'!$D$34="X",IF('17. FTE Safe Harbor 2 Step 2'!E546&lt;80,'17. FTE Safe Harbor 2 Step 2'!E546/80,1),0)</f>
        <v>0</v>
      </c>
      <c r="K546" s="526">
        <f>IF('1. General Input'!$D$35="X",IF('17. FTE Safe Harbor 2 Step 2'!E546*24&lt;2080,'17. FTE Safe Harbor 2 Step 2'!E546*24/2080,1),0)</f>
        <v>0</v>
      </c>
      <c r="L546" s="526">
        <f>IF('1. General Input'!$D$36="X",IF('17. FTE Safe Harbor 2 Step 2'!E546*12&lt;2080,'17. FTE Safe Harbor 2 Step 2'!E546*12/2080,1),0)</f>
        <v>0</v>
      </c>
      <c r="M546" s="538">
        <f>IF('1. General Input'!$D$37="X",IF('17. FTE Safe Harbor 2 Step 2'!E546*365/$F$12&lt;2080,E546*365/$F$12/2080,1),0)</f>
        <v>0</v>
      </c>
      <c r="O546" s="526">
        <f t="shared" si="48"/>
        <v>0</v>
      </c>
      <c r="P546" s="526">
        <f t="shared" si="49"/>
        <v>0</v>
      </c>
      <c r="Q546" s="526">
        <f t="shared" si="50"/>
        <v>0</v>
      </c>
      <c r="R546" s="526">
        <f t="shared" si="51"/>
        <v>0</v>
      </c>
      <c r="S546" s="526">
        <f t="shared" si="52"/>
        <v>0</v>
      </c>
    </row>
    <row r="547" spans="1:19" x14ac:dyDescent="0.25">
      <c r="A547" s="297">
        <f t="shared" si="53"/>
        <v>533</v>
      </c>
      <c r="B547" s="501"/>
      <c r="C547" s="515"/>
      <c r="D547" s="297"/>
      <c r="E547" s="505"/>
      <c r="F547" s="417">
        <f>ROUND(IF('11. Type 1 Emp 2020 FTE'!$I$12=1,SUM(I547:M547),0),1)</f>
        <v>0</v>
      </c>
      <c r="G547" s="417">
        <f>ROUND(IF('11. Type 1 Emp 2020 FTE'!$I$12=2,SUM(O547:S547),0),1)</f>
        <v>0</v>
      </c>
      <c r="I547" s="526">
        <f>IF('1. General Input'!$D$33="X",IF('17. FTE Safe Harbor 2 Step 2'!E547&lt;40,'17. FTE Safe Harbor 2 Step 2'!E547/40,1),0)</f>
        <v>0</v>
      </c>
      <c r="J547" s="526">
        <f>IF('1. General Input'!$D$34="X",IF('17. FTE Safe Harbor 2 Step 2'!E547&lt;80,'17. FTE Safe Harbor 2 Step 2'!E547/80,1),0)</f>
        <v>0</v>
      </c>
      <c r="K547" s="526">
        <f>IF('1. General Input'!$D$35="X",IF('17. FTE Safe Harbor 2 Step 2'!E547*24&lt;2080,'17. FTE Safe Harbor 2 Step 2'!E547*24/2080,1),0)</f>
        <v>0</v>
      </c>
      <c r="L547" s="526">
        <f>IF('1. General Input'!$D$36="X",IF('17. FTE Safe Harbor 2 Step 2'!E547*12&lt;2080,'17. FTE Safe Harbor 2 Step 2'!E547*12/2080,1),0)</f>
        <v>0</v>
      </c>
      <c r="M547" s="538">
        <f>IF('1. General Input'!$D$37="X",IF('17. FTE Safe Harbor 2 Step 2'!E547*365/$F$12&lt;2080,E547*365/$F$12/2080,1),0)</f>
        <v>0</v>
      </c>
      <c r="O547" s="526">
        <f t="shared" si="48"/>
        <v>0</v>
      </c>
      <c r="P547" s="526">
        <f t="shared" si="49"/>
        <v>0</v>
      </c>
      <c r="Q547" s="526">
        <f t="shared" si="50"/>
        <v>0</v>
      </c>
      <c r="R547" s="526">
        <f t="shared" si="51"/>
        <v>0</v>
      </c>
      <c r="S547" s="526">
        <f t="shared" si="52"/>
        <v>0</v>
      </c>
    </row>
    <row r="548" spans="1:19" x14ac:dyDescent="0.25">
      <c r="A548" s="297">
        <f t="shared" si="53"/>
        <v>534</v>
      </c>
      <c r="B548" s="501"/>
      <c r="C548" s="515"/>
      <c r="D548" s="297"/>
      <c r="E548" s="505"/>
      <c r="F548" s="417">
        <f>ROUND(IF('11. Type 1 Emp 2020 FTE'!$I$12=1,SUM(I548:M548),0),1)</f>
        <v>0</v>
      </c>
      <c r="G548" s="417">
        <f>ROUND(IF('11. Type 1 Emp 2020 FTE'!$I$12=2,SUM(O548:S548),0),1)</f>
        <v>0</v>
      </c>
      <c r="I548" s="526">
        <f>IF('1. General Input'!$D$33="X",IF('17. FTE Safe Harbor 2 Step 2'!E548&lt;40,'17. FTE Safe Harbor 2 Step 2'!E548/40,1),0)</f>
        <v>0</v>
      </c>
      <c r="J548" s="526">
        <f>IF('1. General Input'!$D$34="X",IF('17. FTE Safe Harbor 2 Step 2'!E548&lt;80,'17. FTE Safe Harbor 2 Step 2'!E548/80,1),0)</f>
        <v>0</v>
      </c>
      <c r="K548" s="526">
        <f>IF('1. General Input'!$D$35="X",IF('17. FTE Safe Harbor 2 Step 2'!E548*24&lt;2080,'17. FTE Safe Harbor 2 Step 2'!E548*24/2080,1),0)</f>
        <v>0</v>
      </c>
      <c r="L548" s="526">
        <f>IF('1. General Input'!$D$36="X",IF('17. FTE Safe Harbor 2 Step 2'!E548*12&lt;2080,'17. FTE Safe Harbor 2 Step 2'!E548*12/2080,1),0)</f>
        <v>0</v>
      </c>
      <c r="M548" s="538">
        <f>IF('1. General Input'!$D$37="X",IF('17. FTE Safe Harbor 2 Step 2'!E548*365/$F$12&lt;2080,E548*365/$F$12/2080,1),0)</f>
        <v>0</v>
      </c>
      <c r="O548" s="526">
        <f t="shared" si="48"/>
        <v>0</v>
      </c>
      <c r="P548" s="526">
        <f t="shared" si="49"/>
        <v>0</v>
      </c>
      <c r="Q548" s="526">
        <f t="shared" si="50"/>
        <v>0</v>
      </c>
      <c r="R548" s="526">
        <f t="shared" si="51"/>
        <v>0</v>
      </c>
      <c r="S548" s="526">
        <f t="shared" si="52"/>
        <v>0</v>
      </c>
    </row>
    <row r="549" spans="1:19" x14ac:dyDescent="0.25">
      <c r="A549" s="297">
        <f t="shared" si="53"/>
        <v>535</v>
      </c>
      <c r="B549" s="501"/>
      <c r="C549" s="515"/>
      <c r="D549" s="297"/>
      <c r="E549" s="505"/>
      <c r="F549" s="417">
        <f>ROUND(IF('11. Type 1 Emp 2020 FTE'!$I$12=1,SUM(I549:M549),0),1)</f>
        <v>0</v>
      </c>
      <c r="G549" s="417">
        <f>ROUND(IF('11. Type 1 Emp 2020 FTE'!$I$12=2,SUM(O549:S549),0),1)</f>
        <v>0</v>
      </c>
      <c r="I549" s="526">
        <f>IF('1. General Input'!$D$33="X",IF('17. FTE Safe Harbor 2 Step 2'!E549&lt;40,'17. FTE Safe Harbor 2 Step 2'!E549/40,1),0)</f>
        <v>0</v>
      </c>
      <c r="J549" s="526">
        <f>IF('1. General Input'!$D$34="X",IF('17. FTE Safe Harbor 2 Step 2'!E549&lt;80,'17. FTE Safe Harbor 2 Step 2'!E549/80,1),0)</f>
        <v>0</v>
      </c>
      <c r="K549" s="526">
        <f>IF('1. General Input'!$D$35="X",IF('17. FTE Safe Harbor 2 Step 2'!E549*24&lt;2080,'17. FTE Safe Harbor 2 Step 2'!E549*24/2080,1),0)</f>
        <v>0</v>
      </c>
      <c r="L549" s="526">
        <f>IF('1. General Input'!$D$36="X",IF('17. FTE Safe Harbor 2 Step 2'!E549*12&lt;2080,'17. FTE Safe Harbor 2 Step 2'!E549*12/2080,1),0)</f>
        <v>0</v>
      </c>
      <c r="M549" s="538">
        <f>IF('1. General Input'!$D$37="X",IF('17. FTE Safe Harbor 2 Step 2'!E549*365/$F$12&lt;2080,E549*365/$F$12/2080,1),0)</f>
        <v>0</v>
      </c>
      <c r="O549" s="526">
        <f t="shared" si="48"/>
        <v>0</v>
      </c>
      <c r="P549" s="526">
        <f t="shared" si="49"/>
        <v>0</v>
      </c>
      <c r="Q549" s="526">
        <f t="shared" si="50"/>
        <v>0</v>
      </c>
      <c r="R549" s="526">
        <f t="shared" si="51"/>
        <v>0</v>
      </c>
      <c r="S549" s="526">
        <f t="shared" si="52"/>
        <v>0</v>
      </c>
    </row>
    <row r="550" spans="1:19" x14ac:dyDescent="0.25">
      <c r="A550" s="297">
        <f t="shared" si="53"/>
        <v>536</v>
      </c>
      <c r="B550" s="501"/>
      <c r="C550" s="515"/>
      <c r="D550" s="297"/>
      <c r="E550" s="505"/>
      <c r="F550" s="417">
        <f>ROUND(IF('11. Type 1 Emp 2020 FTE'!$I$12=1,SUM(I550:M550),0),1)</f>
        <v>0</v>
      </c>
      <c r="G550" s="417">
        <f>ROUND(IF('11. Type 1 Emp 2020 FTE'!$I$12=2,SUM(O550:S550),0),1)</f>
        <v>0</v>
      </c>
      <c r="I550" s="526">
        <f>IF('1. General Input'!$D$33="X",IF('17. FTE Safe Harbor 2 Step 2'!E550&lt;40,'17. FTE Safe Harbor 2 Step 2'!E550/40,1),0)</f>
        <v>0</v>
      </c>
      <c r="J550" s="526">
        <f>IF('1. General Input'!$D$34="X",IF('17. FTE Safe Harbor 2 Step 2'!E550&lt;80,'17. FTE Safe Harbor 2 Step 2'!E550/80,1),0)</f>
        <v>0</v>
      </c>
      <c r="K550" s="526">
        <f>IF('1. General Input'!$D$35="X",IF('17. FTE Safe Harbor 2 Step 2'!E550*24&lt;2080,'17. FTE Safe Harbor 2 Step 2'!E550*24/2080,1),0)</f>
        <v>0</v>
      </c>
      <c r="L550" s="526">
        <f>IF('1. General Input'!$D$36="X",IF('17. FTE Safe Harbor 2 Step 2'!E550*12&lt;2080,'17. FTE Safe Harbor 2 Step 2'!E550*12/2080,1),0)</f>
        <v>0</v>
      </c>
      <c r="M550" s="538">
        <f>IF('1. General Input'!$D$37="X",IF('17. FTE Safe Harbor 2 Step 2'!E550*365/$F$12&lt;2080,E550*365/$F$12/2080,1),0)</f>
        <v>0</v>
      </c>
      <c r="O550" s="526">
        <f t="shared" si="48"/>
        <v>0</v>
      </c>
      <c r="P550" s="526">
        <f t="shared" si="49"/>
        <v>0</v>
      </c>
      <c r="Q550" s="526">
        <f t="shared" si="50"/>
        <v>0</v>
      </c>
      <c r="R550" s="526">
        <f t="shared" si="51"/>
        <v>0</v>
      </c>
      <c r="S550" s="526">
        <f t="shared" si="52"/>
        <v>0</v>
      </c>
    </row>
    <row r="551" spans="1:19" x14ac:dyDescent="0.25">
      <c r="A551" s="297">
        <f t="shared" si="53"/>
        <v>537</v>
      </c>
      <c r="B551" s="501"/>
      <c r="C551" s="515"/>
      <c r="D551" s="297"/>
      <c r="E551" s="505"/>
      <c r="F551" s="417">
        <f>ROUND(IF('11. Type 1 Emp 2020 FTE'!$I$12=1,SUM(I551:M551),0),1)</f>
        <v>0</v>
      </c>
      <c r="G551" s="417">
        <f>ROUND(IF('11. Type 1 Emp 2020 FTE'!$I$12=2,SUM(O551:S551),0),1)</f>
        <v>0</v>
      </c>
      <c r="I551" s="526">
        <f>IF('1. General Input'!$D$33="X",IF('17. FTE Safe Harbor 2 Step 2'!E551&lt;40,'17. FTE Safe Harbor 2 Step 2'!E551/40,1),0)</f>
        <v>0</v>
      </c>
      <c r="J551" s="526">
        <f>IF('1. General Input'!$D$34="X",IF('17. FTE Safe Harbor 2 Step 2'!E551&lt;80,'17. FTE Safe Harbor 2 Step 2'!E551/80,1),0)</f>
        <v>0</v>
      </c>
      <c r="K551" s="526">
        <f>IF('1. General Input'!$D$35="X",IF('17. FTE Safe Harbor 2 Step 2'!E551*24&lt;2080,'17. FTE Safe Harbor 2 Step 2'!E551*24/2080,1),0)</f>
        <v>0</v>
      </c>
      <c r="L551" s="526">
        <f>IF('1. General Input'!$D$36="X",IF('17. FTE Safe Harbor 2 Step 2'!E551*12&lt;2080,'17. FTE Safe Harbor 2 Step 2'!E551*12/2080,1),0)</f>
        <v>0</v>
      </c>
      <c r="M551" s="538">
        <f>IF('1. General Input'!$D$37="X",IF('17. FTE Safe Harbor 2 Step 2'!E551*365/$F$12&lt;2080,E551*365/$F$12/2080,1),0)</f>
        <v>0</v>
      </c>
      <c r="O551" s="526">
        <f t="shared" si="48"/>
        <v>0</v>
      </c>
      <c r="P551" s="526">
        <f t="shared" si="49"/>
        <v>0</v>
      </c>
      <c r="Q551" s="526">
        <f t="shared" si="50"/>
        <v>0</v>
      </c>
      <c r="R551" s="526">
        <f t="shared" si="51"/>
        <v>0</v>
      </c>
      <c r="S551" s="526">
        <f t="shared" si="52"/>
        <v>0</v>
      </c>
    </row>
    <row r="552" spans="1:19" x14ac:dyDescent="0.25">
      <c r="A552" s="297">
        <f t="shared" si="53"/>
        <v>538</v>
      </c>
      <c r="B552" s="501"/>
      <c r="C552" s="515"/>
      <c r="D552" s="297"/>
      <c r="E552" s="505"/>
      <c r="F552" s="417">
        <f>ROUND(IF('11. Type 1 Emp 2020 FTE'!$I$12=1,SUM(I552:M552),0),1)</f>
        <v>0</v>
      </c>
      <c r="G552" s="417">
        <f>ROUND(IF('11. Type 1 Emp 2020 FTE'!$I$12=2,SUM(O552:S552),0),1)</f>
        <v>0</v>
      </c>
      <c r="I552" s="526">
        <f>IF('1. General Input'!$D$33="X",IF('17. FTE Safe Harbor 2 Step 2'!E552&lt;40,'17. FTE Safe Harbor 2 Step 2'!E552/40,1),0)</f>
        <v>0</v>
      </c>
      <c r="J552" s="526">
        <f>IF('1. General Input'!$D$34="X",IF('17. FTE Safe Harbor 2 Step 2'!E552&lt;80,'17. FTE Safe Harbor 2 Step 2'!E552/80,1),0)</f>
        <v>0</v>
      </c>
      <c r="K552" s="526">
        <f>IF('1. General Input'!$D$35="X",IF('17. FTE Safe Harbor 2 Step 2'!E552*24&lt;2080,'17. FTE Safe Harbor 2 Step 2'!E552*24/2080,1),0)</f>
        <v>0</v>
      </c>
      <c r="L552" s="526">
        <f>IF('1. General Input'!$D$36="X",IF('17. FTE Safe Harbor 2 Step 2'!E552*12&lt;2080,'17. FTE Safe Harbor 2 Step 2'!E552*12/2080,1),0)</f>
        <v>0</v>
      </c>
      <c r="M552" s="538">
        <f>IF('1. General Input'!$D$37="X",IF('17. FTE Safe Harbor 2 Step 2'!E552*365/$F$12&lt;2080,E552*365/$F$12/2080,1),0)</f>
        <v>0</v>
      </c>
      <c r="O552" s="526">
        <f t="shared" si="48"/>
        <v>0</v>
      </c>
      <c r="P552" s="526">
        <f t="shared" si="49"/>
        <v>0</v>
      </c>
      <c r="Q552" s="526">
        <f t="shared" si="50"/>
        <v>0</v>
      </c>
      <c r="R552" s="526">
        <f t="shared" si="51"/>
        <v>0</v>
      </c>
      <c r="S552" s="526">
        <f t="shared" si="52"/>
        <v>0</v>
      </c>
    </row>
    <row r="553" spans="1:19" x14ac:dyDescent="0.25">
      <c r="A553" s="297">
        <f t="shared" si="53"/>
        <v>539</v>
      </c>
      <c r="B553" s="501"/>
      <c r="C553" s="515"/>
      <c r="D553" s="297"/>
      <c r="E553" s="505"/>
      <c r="F553" s="417">
        <f>ROUND(IF('11. Type 1 Emp 2020 FTE'!$I$12=1,SUM(I553:M553),0),1)</f>
        <v>0</v>
      </c>
      <c r="G553" s="417">
        <f>ROUND(IF('11. Type 1 Emp 2020 FTE'!$I$12=2,SUM(O553:S553),0),1)</f>
        <v>0</v>
      </c>
      <c r="I553" s="526">
        <f>IF('1. General Input'!$D$33="X",IF('17. FTE Safe Harbor 2 Step 2'!E553&lt;40,'17. FTE Safe Harbor 2 Step 2'!E553/40,1),0)</f>
        <v>0</v>
      </c>
      <c r="J553" s="526">
        <f>IF('1. General Input'!$D$34="X",IF('17. FTE Safe Harbor 2 Step 2'!E553&lt;80,'17. FTE Safe Harbor 2 Step 2'!E553/80,1),0)</f>
        <v>0</v>
      </c>
      <c r="K553" s="526">
        <f>IF('1. General Input'!$D$35="X",IF('17. FTE Safe Harbor 2 Step 2'!E553*24&lt;2080,'17. FTE Safe Harbor 2 Step 2'!E553*24/2080,1),0)</f>
        <v>0</v>
      </c>
      <c r="L553" s="526">
        <f>IF('1. General Input'!$D$36="X",IF('17. FTE Safe Harbor 2 Step 2'!E553*12&lt;2080,'17. FTE Safe Harbor 2 Step 2'!E553*12/2080,1),0)</f>
        <v>0</v>
      </c>
      <c r="M553" s="538">
        <f>IF('1. General Input'!$D$37="X",IF('17. FTE Safe Harbor 2 Step 2'!E553*365/$F$12&lt;2080,E553*365/$F$12/2080,1),0)</f>
        <v>0</v>
      </c>
      <c r="O553" s="526">
        <f t="shared" si="48"/>
        <v>0</v>
      </c>
      <c r="P553" s="526">
        <f t="shared" si="49"/>
        <v>0</v>
      </c>
      <c r="Q553" s="526">
        <f t="shared" si="50"/>
        <v>0</v>
      </c>
      <c r="R553" s="526">
        <f t="shared" si="51"/>
        <v>0</v>
      </c>
      <c r="S553" s="526">
        <f t="shared" si="52"/>
        <v>0</v>
      </c>
    </row>
    <row r="554" spans="1:19" x14ac:dyDescent="0.25">
      <c r="A554" s="297">
        <f t="shared" si="53"/>
        <v>540</v>
      </c>
      <c r="B554" s="501"/>
      <c r="C554" s="515"/>
      <c r="D554" s="297"/>
      <c r="E554" s="505"/>
      <c r="F554" s="417">
        <f>ROUND(IF('11. Type 1 Emp 2020 FTE'!$I$12=1,SUM(I554:M554),0),1)</f>
        <v>0</v>
      </c>
      <c r="G554" s="417">
        <f>ROUND(IF('11. Type 1 Emp 2020 FTE'!$I$12=2,SUM(O554:S554),0),1)</f>
        <v>0</v>
      </c>
      <c r="I554" s="526">
        <f>IF('1. General Input'!$D$33="X",IF('17. FTE Safe Harbor 2 Step 2'!E554&lt;40,'17. FTE Safe Harbor 2 Step 2'!E554/40,1),0)</f>
        <v>0</v>
      </c>
      <c r="J554" s="526">
        <f>IF('1. General Input'!$D$34="X",IF('17. FTE Safe Harbor 2 Step 2'!E554&lt;80,'17. FTE Safe Harbor 2 Step 2'!E554/80,1),0)</f>
        <v>0</v>
      </c>
      <c r="K554" s="526">
        <f>IF('1. General Input'!$D$35="X",IF('17. FTE Safe Harbor 2 Step 2'!E554*24&lt;2080,'17. FTE Safe Harbor 2 Step 2'!E554*24/2080,1),0)</f>
        <v>0</v>
      </c>
      <c r="L554" s="526">
        <f>IF('1. General Input'!$D$36="X",IF('17. FTE Safe Harbor 2 Step 2'!E554*12&lt;2080,'17. FTE Safe Harbor 2 Step 2'!E554*12/2080,1),0)</f>
        <v>0</v>
      </c>
      <c r="M554" s="538">
        <f>IF('1. General Input'!$D$37="X",IF('17. FTE Safe Harbor 2 Step 2'!E554*365/$F$12&lt;2080,E554*365/$F$12/2080,1),0)</f>
        <v>0</v>
      </c>
      <c r="O554" s="526">
        <f t="shared" si="48"/>
        <v>0</v>
      </c>
      <c r="P554" s="526">
        <f t="shared" si="49"/>
        <v>0</v>
      </c>
      <c r="Q554" s="526">
        <f t="shared" si="50"/>
        <v>0</v>
      </c>
      <c r="R554" s="526">
        <f t="shared" si="51"/>
        <v>0</v>
      </c>
      <c r="S554" s="526">
        <f t="shared" si="52"/>
        <v>0</v>
      </c>
    </row>
    <row r="555" spans="1:19" x14ac:dyDescent="0.25">
      <c r="A555" s="297">
        <f t="shared" si="53"/>
        <v>541</v>
      </c>
      <c r="B555" s="501"/>
      <c r="C555" s="515"/>
      <c r="D555" s="297"/>
      <c r="E555" s="505"/>
      <c r="F555" s="417">
        <f>ROUND(IF('11. Type 1 Emp 2020 FTE'!$I$12=1,SUM(I555:M555),0),1)</f>
        <v>0</v>
      </c>
      <c r="G555" s="417">
        <f>ROUND(IF('11. Type 1 Emp 2020 FTE'!$I$12=2,SUM(O555:S555),0),1)</f>
        <v>0</v>
      </c>
      <c r="I555" s="526">
        <f>IF('1. General Input'!$D$33="X",IF('17. FTE Safe Harbor 2 Step 2'!E555&lt;40,'17. FTE Safe Harbor 2 Step 2'!E555/40,1),0)</f>
        <v>0</v>
      </c>
      <c r="J555" s="526">
        <f>IF('1. General Input'!$D$34="X",IF('17. FTE Safe Harbor 2 Step 2'!E555&lt;80,'17. FTE Safe Harbor 2 Step 2'!E555/80,1),0)</f>
        <v>0</v>
      </c>
      <c r="K555" s="526">
        <f>IF('1. General Input'!$D$35="X",IF('17. FTE Safe Harbor 2 Step 2'!E555*24&lt;2080,'17. FTE Safe Harbor 2 Step 2'!E555*24/2080,1),0)</f>
        <v>0</v>
      </c>
      <c r="L555" s="526">
        <f>IF('1. General Input'!$D$36="X",IF('17. FTE Safe Harbor 2 Step 2'!E555*12&lt;2080,'17. FTE Safe Harbor 2 Step 2'!E555*12/2080,1),0)</f>
        <v>0</v>
      </c>
      <c r="M555" s="538">
        <f>IF('1. General Input'!$D$37="X",IF('17. FTE Safe Harbor 2 Step 2'!E555*365/$F$12&lt;2080,E555*365/$F$12/2080,1),0)</f>
        <v>0</v>
      </c>
      <c r="O555" s="526">
        <f t="shared" si="48"/>
        <v>0</v>
      </c>
      <c r="P555" s="526">
        <f t="shared" si="49"/>
        <v>0</v>
      </c>
      <c r="Q555" s="526">
        <f t="shared" si="50"/>
        <v>0</v>
      </c>
      <c r="R555" s="526">
        <f t="shared" si="51"/>
        <v>0</v>
      </c>
      <c r="S555" s="526">
        <f t="shared" si="52"/>
        <v>0</v>
      </c>
    </row>
    <row r="556" spans="1:19" x14ac:dyDescent="0.25">
      <c r="A556" s="297">
        <f t="shared" si="53"/>
        <v>542</v>
      </c>
      <c r="B556" s="501"/>
      <c r="C556" s="515"/>
      <c r="D556" s="297"/>
      <c r="E556" s="505"/>
      <c r="F556" s="417">
        <f>ROUND(IF('11. Type 1 Emp 2020 FTE'!$I$12=1,SUM(I556:M556),0),1)</f>
        <v>0</v>
      </c>
      <c r="G556" s="417">
        <f>ROUND(IF('11. Type 1 Emp 2020 FTE'!$I$12=2,SUM(O556:S556),0),1)</f>
        <v>0</v>
      </c>
      <c r="I556" s="526">
        <f>IF('1. General Input'!$D$33="X",IF('17. FTE Safe Harbor 2 Step 2'!E556&lt;40,'17. FTE Safe Harbor 2 Step 2'!E556/40,1),0)</f>
        <v>0</v>
      </c>
      <c r="J556" s="526">
        <f>IF('1. General Input'!$D$34="X",IF('17. FTE Safe Harbor 2 Step 2'!E556&lt;80,'17. FTE Safe Harbor 2 Step 2'!E556/80,1),0)</f>
        <v>0</v>
      </c>
      <c r="K556" s="526">
        <f>IF('1. General Input'!$D$35="X",IF('17. FTE Safe Harbor 2 Step 2'!E556*24&lt;2080,'17. FTE Safe Harbor 2 Step 2'!E556*24/2080,1),0)</f>
        <v>0</v>
      </c>
      <c r="L556" s="526">
        <f>IF('1. General Input'!$D$36="X",IF('17. FTE Safe Harbor 2 Step 2'!E556*12&lt;2080,'17. FTE Safe Harbor 2 Step 2'!E556*12/2080,1),0)</f>
        <v>0</v>
      </c>
      <c r="M556" s="538">
        <f>IF('1. General Input'!$D$37="X",IF('17. FTE Safe Harbor 2 Step 2'!E556*365/$F$12&lt;2080,E556*365/$F$12/2080,1),0)</f>
        <v>0</v>
      </c>
      <c r="O556" s="526">
        <f t="shared" si="48"/>
        <v>0</v>
      </c>
      <c r="P556" s="526">
        <f t="shared" si="49"/>
        <v>0</v>
      </c>
      <c r="Q556" s="526">
        <f t="shared" si="50"/>
        <v>0</v>
      </c>
      <c r="R556" s="526">
        <f t="shared" si="51"/>
        <v>0</v>
      </c>
      <c r="S556" s="526">
        <f t="shared" si="52"/>
        <v>0</v>
      </c>
    </row>
    <row r="557" spans="1:19" x14ac:dyDescent="0.25">
      <c r="A557" s="297">
        <f t="shared" si="53"/>
        <v>543</v>
      </c>
      <c r="B557" s="501"/>
      <c r="C557" s="515"/>
      <c r="D557" s="297"/>
      <c r="E557" s="505"/>
      <c r="F557" s="417">
        <f>ROUND(IF('11. Type 1 Emp 2020 FTE'!$I$12=1,SUM(I557:M557),0),1)</f>
        <v>0</v>
      </c>
      <c r="G557" s="417">
        <f>ROUND(IF('11. Type 1 Emp 2020 FTE'!$I$12=2,SUM(O557:S557),0),1)</f>
        <v>0</v>
      </c>
      <c r="I557" s="526">
        <f>IF('1. General Input'!$D$33="X",IF('17. FTE Safe Harbor 2 Step 2'!E557&lt;40,'17. FTE Safe Harbor 2 Step 2'!E557/40,1),0)</f>
        <v>0</v>
      </c>
      <c r="J557" s="526">
        <f>IF('1. General Input'!$D$34="X",IF('17. FTE Safe Harbor 2 Step 2'!E557&lt;80,'17. FTE Safe Harbor 2 Step 2'!E557/80,1),0)</f>
        <v>0</v>
      </c>
      <c r="K557" s="526">
        <f>IF('1. General Input'!$D$35="X",IF('17. FTE Safe Harbor 2 Step 2'!E557*24&lt;2080,'17. FTE Safe Harbor 2 Step 2'!E557*24/2080,1),0)</f>
        <v>0</v>
      </c>
      <c r="L557" s="526">
        <f>IF('1. General Input'!$D$36="X",IF('17. FTE Safe Harbor 2 Step 2'!E557*12&lt;2080,'17. FTE Safe Harbor 2 Step 2'!E557*12/2080,1),0)</f>
        <v>0</v>
      </c>
      <c r="M557" s="538">
        <f>IF('1. General Input'!$D$37="X",IF('17. FTE Safe Harbor 2 Step 2'!E557*365/$F$12&lt;2080,E557*365/$F$12/2080,1),0)</f>
        <v>0</v>
      </c>
      <c r="O557" s="526">
        <f t="shared" si="48"/>
        <v>0</v>
      </c>
      <c r="P557" s="526">
        <f t="shared" si="49"/>
        <v>0</v>
      </c>
      <c r="Q557" s="526">
        <f t="shared" si="50"/>
        <v>0</v>
      </c>
      <c r="R557" s="526">
        <f t="shared" si="51"/>
        <v>0</v>
      </c>
      <c r="S557" s="526">
        <f t="shared" si="52"/>
        <v>0</v>
      </c>
    </row>
    <row r="558" spans="1:19" x14ac:dyDescent="0.25">
      <c r="A558" s="297">
        <f t="shared" si="53"/>
        <v>544</v>
      </c>
      <c r="B558" s="501"/>
      <c r="C558" s="515"/>
      <c r="D558" s="297"/>
      <c r="E558" s="505"/>
      <c r="F558" s="417">
        <f>ROUND(IF('11. Type 1 Emp 2020 FTE'!$I$12=1,SUM(I558:M558),0),1)</f>
        <v>0</v>
      </c>
      <c r="G558" s="417">
        <f>ROUND(IF('11. Type 1 Emp 2020 FTE'!$I$12=2,SUM(O558:S558),0),1)</f>
        <v>0</v>
      </c>
      <c r="I558" s="526">
        <f>IF('1. General Input'!$D$33="X",IF('17. FTE Safe Harbor 2 Step 2'!E558&lt;40,'17. FTE Safe Harbor 2 Step 2'!E558/40,1),0)</f>
        <v>0</v>
      </c>
      <c r="J558" s="526">
        <f>IF('1. General Input'!$D$34="X",IF('17. FTE Safe Harbor 2 Step 2'!E558&lt;80,'17. FTE Safe Harbor 2 Step 2'!E558/80,1),0)</f>
        <v>0</v>
      </c>
      <c r="K558" s="526">
        <f>IF('1. General Input'!$D$35="X",IF('17. FTE Safe Harbor 2 Step 2'!E558*24&lt;2080,'17. FTE Safe Harbor 2 Step 2'!E558*24/2080,1),0)</f>
        <v>0</v>
      </c>
      <c r="L558" s="526">
        <f>IF('1. General Input'!$D$36="X",IF('17. FTE Safe Harbor 2 Step 2'!E558*12&lt;2080,'17. FTE Safe Harbor 2 Step 2'!E558*12/2080,1),0)</f>
        <v>0</v>
      </c>
      <c r="M558" s="538">
        <f>IF('1. General Input'!$D$37="X",IF('17. FTE Safe Harbor 2 Step 2'!E558*365/$F$12&lt;2080,E558*365/$F$12/2080,1),0)</f>
        <v>0</v>
      </c>
      <c r="O558" s="526">
        <f t="shared" si="48"/>
        <v>0</v>
      </c>
      <c r="P558" s="526">
        <f t="shared" si="49"/>
        <v>0</v>
      </c>
      <c r="Q558" s="526">
        <f t="shared" si="50"/>
        <v>0</v>
      </c>
      <c r="R558" s="526">
        <f t="shared" si="51"/>
        <v>0</v>
      </c>
      <c r="S558" s="526">
        <f t="shared" si="52"/>
        <v>0</v>
      </c>
    </row>
    <row r="559" spans="1:19" x14ac:dyDescent="0.25">
      <c r="A559" s="297">
        <f t="shared" si="53"/>
        <v>545</v>
      </c>
      <c r="B559" s="501"/>
      <c r="C559" s="515"/>
      <c r="D559" s="297"/>
      <c r="E559" s="505"/>
      <c r="F559" s="417">
        <f>ROUND(IF('11. Type 1 Emp 2020 FTE'!$I$12=1,SUM(I559:M559),0),1)</f>
        <v>0</v>
      </c>
      <c r="G559" s="417">
        <f>ROUND(IF('11. Type 1 Emp 2020 FTE'!$I$12=2,SUM(O559:S559),0),1)</f>
        <v>0</v>
      </c>
      <c r="I559" s="526">
        <f>IF('1. General Input'!$D$33="X",IF('17. FTE Safe Harbor 2 Step 2'!E559&lt;40,'17. FTE Safe Harbor 2 Step 2'!E559/40,1),0)</f>
        <v>0</v>
      </c>
      <c r="J559" s="526">
        <f>IF('1. General Input'!$D$34="X",IF('17. FTE Safe Harbor 2 Step 2'!E559&lt;80,'17. FTE Safe Harbor 2 Step 2'!E559/80,1),0)</f>
        <v>0</v>
      </c>
      <c r="K559" s="526">
        <f>IF('1. General Input'!$D$35="X",IF('17. FTE Safe Harbor 2 Step 2'!E559*24&lt;2080,'17. FTE Safe Harbor 2 Step 2'!E559*24/2080,1),0)</f>
        <v>0</v>
      </c>
      <c r="L559" s="526">
        <f>IF('1. General Input'!$D$36="X",IF('17. FTE Safe Harbor 2 Step 2'!E559*12&lt;2080,'17. FTE Safe Harbor 2 Step 2'!E559*12/2080,1),0)</f>
        <v>0</v>
      </c>
      <c r="M559" s="538">
        <f>IF('1. General Input'!$D$37="X",IF('17. FTE Safe Harbor 2 Step 2'!E559*365/$F$12&lt;2080,E559*365/$F$12/2080,1),0)</f>
        <v>0</v>
      </c>
      <c r="O559" s="526">
        <f t="shared" si="48"/>
        <v>0</v>
      </c>
      <c r="P559" s="526">
        <f t="shared" si="49"/>
        <v>0</v>
      </c>
      <c r="Q559" s="526">
        <f t="shared" si="50"/>
        <v>0</v>
      </c>
      <c r="R559" s="526">
        <f t="shared" si="51"/>
        <v>0</v>
      </c>
      <c r="S559" s="526">
        <f t="shared" si="52"/>
        <v>0</v>
      </c>
    </row>
    <row r="560" spans="1:19" x14ac:dyDescent="0.25">
      <c r="A560" s="297">
        <f t="shared" si="53"/>
        <v>546</v>
      </c>
      <c r="B560" s="501"/>
      <c r="C560" s="515"/>
      <c r="D560" s="297"/>
      <c r="E560" s="505"/>
      <c r="F560" s="417">
        <f>ROUND(IF('11. Type 1 Emp 2020 FTE'!$I$12=1,SUM(I560:M560),0),1)</f>
        <v>0</v>
      </c>
      <c r="G560" s="417">
        <f>ROUND(IF('11. Type 1 Emp 2020 FTE'!$I$12=2,SUM(O560:S560),0),1)</f>
        <v>0</v>
      </c>
      <c r="I560" s="526">
        <f>IF('1. General Input'!$D$33="X",IF('17. FTE Safe Harbor 2 Step 2'!E560&lt;40,'17. FTE Safe Harbor 2 Step 2'!E560/40,1),0)</f>
        <v>0</v>
      </c>
      <c r="J560" s="526">
        <f>IF('1. General Input'!$D$34="X",IF('17. FTE Safe Harbor 2 Step 2'!E560&lt;80,'17. FTE Safe Harbor 2 Step 2'!E560/80,1),0)</f>
        <v>0</v>
      </c>
      <c r="K560" s="526">
        <f>IF('1. General Input'!$D$35="X",IF('17. FTE Safe Harbor 2 Step 2'!E560*24&lt;2080,'17. FTE Safe Harbor 2 Step 2'!E560*24/2080,1),0)</f>
        <v>0</v>
      </c>
      <c r="L560" s="526">
        <f>IF('1. General Input'!$D$36="X",IF('17. FTE Safe Harbor 2 Step 2'!E560*12&lt;2080,'17. FTE Safe Harbor 2 Step 2'!E560*12/2080,1),0)</f>
        <v>0</v>
      </c>
      <c r="M560" s="538">
        <f>IF('1. General Input'!$D$37="X",IF('17. FTE Safe Harbor 2 Step 2'!E560*365/$F$12&lt;2080,E560*365/$F$12/2080,1),0)</f>
        <v>0</v>
      </c>
      <c r="O560" s="526">
        <f t="shared" si="48"/>
        <v>0</v>
      </c>
      <c r="P560" s="526">
        <f t="shared" si="49"/>
        <v>0</v>
      </c>
      <c r="Q560" s="526">
        <f t="shared" si="50"/>
        <v>0</v>
      </c>
      <c r="R560" s="526">
        <f t="shared" si="51"/>
        <v>0</v>
      </c>
      <c r="S560" s="526">
        <f t="shared" si="52"/>
        <v>0</v>
      </c>
    </row>
    <row r="561" spans="1:19" x14ac:dyDescent="0.25">
      <c r="A561" s="297">
        <f t="shared" si="53"/>
        <v>547</v>
      </c>
      <c r="B561" s="501"/>
      <c r="C561" s="515"/>
      <c r="D561" s="297"/>
      <c r="E561" s="505"/>
      <c r="F561" s="417">
        <f>ROUND(IF('11. Type 1 Emp 2020 FTE'!$I$12=1,SUM(I561:M561),0),1)</f>
        <v>0</v>
      </c>
      <c r="G561" s="417">
        <f>ROUND(IF('11. Type 1 Emp 2020 FTE'!$I$12=2,SUM(O561:S561),0),1)</f>
        <v>0</v>
      </c>
      <c r="I561" s="526">
        <f>IF('1. General Input'!$D$33="X",IF('17. FTE Safe Harbor 2 Step 2'!E561&lt;40,'17. FTE Safe Harbor 2 Step 2'!E561/40,1),0)</f>
        <v>0</v>
      </c>
      <c r="J561" s="526">
        <f>IF('1. General Input'!$D$34="X",IF('17. FTE Safe Harbor 2 Step 2'!E561&lt;80,'17. FTE Safe Harbor 2 Step 2'!E561/80,1),0)</f>
        <v>0</v>
      </c>
      <c r="K561" s="526">
        <f>IF('1. General Input'!$D$35="X",IF('17. FTE Safe Harbor 2 Step 2'!E561*24&lt;2080,'17. FTE Safe Harbor 2 Step 2'!E561*24/2080,1),0)</f>
        <v>0</v>
      </c>
      <c r="L561" s="526">
        <f>IF('1. General Input'!$D$36="X",IF('17. FTE Safe Harbor 2 Step 2'!E561*12&lt;2080,'17. FTE Safe Harbor 2 Step 2'!E561*12/2080,1),0)</f>
        <v>0</v>
      </c>
      <c r="M561" s="538">
        <f>IF('1. General Input'!$D$37="X",IF('17. FTE Safe Harbor 2 Step 2'!E561*365/$F$12&lt;2080,E561*365/$F$12/2080,1),0)</f>
        <v>0</v>
      </c>
      <c r="O561" s="526">
        <f t="shared" si="48"/>
        <v>0</v>
      </c>
      <c r="P561" s="526">
        <f t="shared" si="49"/>
        <v>0</v>
      </c>
      <c r="Q561" s="526">
        <f t="shared" si="50"/>
        <v>0</v>
      </c>
      <c r="R561" s="526">
        <f t="shared" si="51"/>
        <v>0</v>
      </c>
      <c r="S561" s="526">
        <f t="shared" si="52"/>
        <v>0</v>
      </c>
    </row>
    <row r="562" spans="1:19" x14ac:dyDescent="0.25">
      <c r="A562" s="297">
        <f t="shared" si="53"/>
        <v>548</v>
      </c>
      <c r="B562" s="501"/>
      <c r="C562" s="515"/>
      <c r="D562" s="297"/>
      <c r="E562" s="505"/>
      <c r="F562" s="417">
        <f>ROUND(IF('11. Type 1 Emp 2020 FTE'!$I$12=1,SUM(I562:M562),0),1)</f>
        <v>0</v>
      </c>
      <c r="G562" s="417">
        <f>ROUND(IF('11. Type 1 Emp 2020 FTE'!$I$12=2,SUM(O562:S562),0),1)</f>
        <v>0</v>
      </c>
      <c r="I562" s="526">
        <f>IF('1. General Input'!$D$33="X",IF('17. FTE Safe Harbor 2 Step 2'!E562&lt;40,'17. FTE Safe Harbor 2 Step 2'!E562/40,1),0)</f>
        <v>0</v>
      </c>
      <c r="J562" s="526">
        <f>IF('1. General Input'!$D$34="X",IF('17. FTE Safe Harbor 2 Step 2'!E562&lt;80,'17. FTE Safe Harbor 2 Step 2'!E562/80,1),0)</f>
        <v>0</v>
      </c>
      <c r="K562" s="526">
        <f>IF('1. General Input'!$D$35="X",IF('17. FTE Safe Harbor 2 Step 2'!E562*24&lt;2080,'17. FTE Safe Harbor 2 Step 2'!E562*24/2080,1),0)</f>
        <v>0</v>
      </c>
      <c r="L562" s="526">
        <f>IF('1. General Input'!$D$36="X",IF('17. FTE Safe Harbor 2 Step 2'!E562*12&lt;2080,'17. FTE Safe Harbor 2 Step 2'!E562*12/2080,1),0)</f>
        <v>0</v>
      </c>
      <c r="M562" s="538">
        <f>IF('1. General Input'!$D$37="X",IF('17. FTE Safe Harbor 2 Step 2'!E562*365/$F$12&lt;2080,E562*365/$F$12/2080,1),0)</f>
        <v>0</v>
      </c>
      <c r="O562" s="526">
        <f t="shared" si="48"/>
        <v>0</v>
      </c>
      <c r="P562" s="526">
        <f t="shared" si="49"/>
        <v>0</v>
      </c>
      <c r="Q562" s="526">
        <f t="shared" si="50"/>
        <v>0</v>
      </c>
      <c r="R562" s="526">
        <f t="shared" si="51"/>
        <v>0</v>
      </c>
      <c r="S562" s="526">
        <f t="shared" si="52"/>
        <v>0</v>
      </c>
    </row>
    <row r="563" spans="1:19" x14ac:dyDescent="0.25">
      <c r="A563" s="297">
        <f t="shared" si="53"/>
        <v>549</v>
      </c>
      <c r="B563" s="501"/>
      <c r="C563" s="515"/>
      <c r="D563" s="297"/>
      <c r="E563" s="505"/>
      <c r="F563" s="417">
        <f>ROUND(IF('11. Type 1 Emp 2020 FTE'!$I$12=1,SUM(I563:M563),0),1)</f>
        <v>0</v>
      </c>
      <c r="G563" s="417">
        <f>ROUND(IF('11. Type 1 Emp 2020 FTE'!$I$12=2,SUM(O563:S563),0),1)</f>
        <v>0</v>
      </c>
      <c r="I563" s="526">
        <f>IF('1. General Input'!$D$33="X",IF('17. FTE Safe Harbor 2 Step 2'!E563&lt;40,'17. FTE Safe Harbor 2 Step 2'!E563/40,1),0)</f>
        <v>0</v>
      </c>
      <c r="J563" s="526">
        <f>IF('1. General Input'!$D$34="X",IF('17. FTE Safe Harbor 2 Step 2'!E563&lt;80,'17. FTE Safe Harbor 2 Step 2'!E563/80,1),0)</f>
        <v>0</v>
      </c>
      <c r="K563" s="526">
        <f>IF('1. General Input'!$D$35="X",IF('17. FTE Safe Harbor 2 Step 2'!E563*24&lt;2080,'17. FTE Safe Harbor 2 Step 2'!E563*24/2080,1),0)</f>
        <v>0</v>
      </c>
      <c r="L563" s="526">
        <f>IF('1. General Input'!$D$36="X",IF('17. FTE Safe Harbor 2 Step 2'!E563*12&lt;2080,'17. FTE Safe Harbor 2 Step 2'!E563*12/2080,1),0)</f>
        <v>0</v>
      </c>
      <c r="M563" s="538">
        <f>IF('1. General Input'!$D$37="X",IF('17. FTE Safe Harbor 2 Step 2'!E563*365/$F$12&lt;2080,E563*365/$F$12/2080,1),0)</f>
        <v>0</v>
      </c>
      <c r="O563" s="526">
        <f t="shared" si="48"/>
        <v>0</v>
      </c>
      <c r="P563" s="526">
        <f t="shared" si="49"/>
        <v>0</v>
      </c>
      <c r="Q563" s="526">
        <f t="shared" si="50"/>
        <v>0</v>
      </c>
      <c r="R563" s="526">
        <f t="shared" si="51"/>
        <v>0</v>
      </c>
      <c r="S563" s="526">
        <f t="shared" si="52"/>
        <v>0</v>
      </c>
    </row>
    <row r="564" spans="1:19" x14ac:dyDescent="0.25">
      <c r="A564" s="297">
        <f t="shared" si="53"/>
        <v>550</v>
      </c>
      <c r="B564" s="501"/>
      <c r="C564" s="515"/>
      <c r="D564" s="297"/>
      <c r="E564" s="505"/>
      <c r="F564" s="417">
        <f>ROUND(IF('11. Type 1 Emp 2020 FTE'!$I$12=1,SUM(I564:M564),0),1)</f>
        <v>0</v>
      </c>
      <c r="G564" s="417">
        <f>ROUND(IF('11. Type 1 Emp 2020 FTE'!$I$12=2,SUM(O564:S564),0),1)</f>
        <v>0</v>
      </c>
      <c r="I564" s="526">
        <f>IF('1. General Input'!$D$33="X",IF('17. FTE Safe Harbor 2 Step 2'!E564&lt;40,'17. FTE Safe Harbor 2 Step 2'!E564/40,1),0)</f>
        <v>0</v>
      </c>
      <c r="J564" s="526">
        <f>IF('1. General Input'!$D$34="X",IF('17. FTE Safe Harbor 2 Step 2'!E564&lt;80,'17. FTE Safe Harbor 2 Step 2'!E564/80,1),0)</f>
        <v>0</v>
      </c>
      <c r="K564" s="526">
        <f>IF('1. General Input'!$D$35="X",IF('17. FTE Safe Harbor 2 Step 2'!E564*24&lt;2080,'17. FTE Safe Harbor 2 Step 2'!E564*24/2080,1),0)</f>
        <v>0</v>
      </c>
      <c r="L564" s="526">
        <f>IF('1. General Input'!$D$36="X",IF('17. FTE Safe Harbor 2 Step 2'!E564*12&lt;2080,'17. FTE Safe Harbor 2 Step 2'!E564*12/2080,1),0)</f>
        <v>0</v>
      </c>
      <c r="M564" s="538">
        <f>IF('1. General Input'!$D$37="X",IF('17. FTE Safe Harbor 2 Step 2'!E564*365/$F$12&lt;2080,E564*365/$F$12/2080,1),0)</f>
        <v>0</v>
      </c>
      <c r="O564" s="526">
        <f t="shared" si="48"/>
        <v>0</v>
      </c>
      <c r="P564" s="526">
        <f t="shared" si="49"/>
        <v>0</v>
      </c>
      <c r="Q564" s="526">
        <f t="shared" si="50"/>
        <v>0</v>
      </c>
      <c r="R564" s="526">
        <f t="shared" si="51"/>
        <v>0</v>
      </c>
      <c r="S564" s="526">
        <f t="shared" si="52"/>
        <v>0</v>
      </c>
    </row>
    <row r="565" spans="1:19" x14ac:dyDescent="0.25">
      <c r="A565" s="297">
        <f t="shared" si="53"/>
        <v>551</v>
      </c>
      <c r="B565" s="501"/>
      <c r="C565" s="515"/>
      <c r="D565" s="297"/>
      <c r="E565" s="505"/>
      <c r="F565" s="417">
        <f>ROUND(IF('11. Type 1 Emp 2020 FTE'!$I$12=1,SUM(I565:M565),0),1)</f>
        <v>0</v>
      </c>
      <c r="G565" s="417">
        <f>ROUND(IF('11. Type 1 Emp 2020 FTE'!$I$12=2,SUM(O565:S565),0),1)</f>
        <v>0</v>
      </c>
      <c r="I565" s="526">
        <f>IF('1. General Input'!$D$33="X",IF('17. FTE Safe Harbor 2 Step 2'!E565&lt;40,'17. FTE Safe Harbor 2 Step 2'!E565/40,1),0)</f>
        <v>0</v>
      </c>
      <c r="J565" s="526">
        <f>IF('1. General Input'!$D$34="X",IF('17. FTE Safe Harbor 2 Step 2'!E565&lt;80,'17. FTE Safe Harbor 2 Step 2'!E565/80,1),0)</f>
        <v>0</v>
      </c>
      <c r="K565" s="526">
        <f>IF('1. General Input'!$D$35="X",IF('17. FTE Safe Harbor 2 Step 2'!E565*24&lt;2080,'17. FTE Safe Harbor 2 Step 2'!E565*24/2080,1),0)</f>
        <v>0</v>
      </c>
      <c r="L565" s="526">
        <f>IF('1. General Input'!$D$36="X",IF('17. FTE Safe Harbor 2 Step 2'!E565*12&lt;2080,'17. FTE Safe Harbor 2 Step 2'!E565*12/2080,1),0)</f>
        <v>0</v>
      </c>
      <c r="M565" s="538">
        <f>IF('1. General Input'!$D$37="X",IF('17. FTE Safe Harbor 2 Step 2'!E565*365/$F$12&lt;2080,E565*365/$F$12/2080,1),0)</f>
        <v>0</v>
      </c>
      <c r="O565" s="526">
        <f t="shared" si="48"/>
        <v>0</v>
      </c>
      <c r="P565" s="526">
        <f t="shared" si="49"/>
        <v>0</v>
      </c>
      <c r="Q565" s="526">
        <f t="shared" si="50"/>
        <v>0</v>
      </c>
      <c r="R565" s="526">
        <f t="shared" si="51"/>
        <v>0</v>
      </c>
      <c r="S565" s="526">
        <f t="shared" si="52"/>
        <v>0</v>
      </c>
    </row>
    <row r="566" spans="1:19" x14ac:dyDescent="0.25">
      <c r="A566" s="297">
        <f t="shared" si="53"/>
        <v>552</v>
      </c>
      <c r="B566" s="501"/>
      <c r="C566" s="515"/>
      <c r="D566" s="297"/>
      <c r="E566" s="505"/>
      <c r="F566" s="417">
        <f>ROUND(IF('11. Type 1 Emp 2020 FTE'!$I$12=1,SUM(I566:M566),0),1)</f>
        <v>0</v>
      </c>
      <c r="G566" s="417">
        <f>ROUND(IF('11. Type 1 Emp 2020 FTE'!$I$12=2,SUM(O566:S566),0),1)</f>
        <v>0</v>
      </c>
      <c r="I566" s="526">
        <f>IF('1. General Input'!$D$33="X",IF('17. FTE Safe Harbor 2 Step 2'!E566&lt;40,'17. FTE Safe Harbor 2 Step 2'!E566/40,1),0)</f>
        <v>0</v>
      </c>
      <c r="J566" s="526">
        <f>IF('1. General Input'!$D$34="X",IF('17. FTE Safe Harbor 2 Step 2'!E566&lt;80,'17. FTE Safe Harbor 2 Step 2'!E566/80,1),0)</f>
        <v>0</v>
      </c>
      <c r="K566" s="526">
        <f>IF('1. General Input'!$D$35="X",IF('17. FTE Safe Harbor 2 Step 2'!E566*24&lt;2080,'17. FTE Safe Harbor 2 Step 2'!E566*24/2080,1),0)</f>
        <v>0</v>
      </c>
      <c r="L566" s="526">
        <f>IF('1. General Input'!$D$36="X",IF('17. FTE Safe Harbor 2 Step 2'!E566*12&lt;2080,'17. FTE Safe Harbor 2 Step 2'!E566*12/2080,1),0)</f>
        <v>0</v>
      </c>
      <c r="M566" s="538">
        <f>IF('1. General Input'!$D$37="X",IF('17. FTE Safe Harbor 2 Step 2'!E566*365/$F$12&lt;2080,E566*365/$F$12/2080,1),0)</f>
        <v>0</v>
      </c>
      <c r="O566" s="526">
        <f t="shared" si="48"/>
        <v>0</v>
      </c>
      <c r="P566" s="526">
        <f t="shared" si="49"/>
        <v>0</v>
      </c>
      <c r="Q566" s="526">
        <f t="shared" si="50"/>
        <v>0</v>
      </c>
      <c r="R566" s="526">
        <f t="shared" si="51"/>
        <v>0</v>
      </c>
      <c r="S566" s="526">
        <f t="shared" si="52"/>
        <v>0</v>
      </c>
    </row>
    <row r="567" spans="1:19" x14ac:dyDescent="0.25">
      <c r="A567" s="297">
        <f t="shared" si="53"/>
        <v>553</v>
      </c>
      <c r="B567" s="501"/>
      <c r="C567" s="515"/>
      <c r="D567" s="297"/>
      <c r="E567" s="505"/>
      <c r="F567" s="417">
        <f>ROUND(IF('11. Type 1 Emp 2020 FTE'!$I$12=1,SUM(I567:M567),0),1)</f>
        <v>0</v>
      </c>
      <c r="G567" s="417">
        <f>ROUND(IF('11. Type 1 Emp 2020 FTE'!$I$12=2,SUM(O567:S567),0),1)</f>
        <v>0</v>
      </c>
      <c r="I567" s="526">
        <f>IF('1. General Input'!$D$33="X",IF('17. FTE Safe Harbor 2 Step 2'!E567&lt;40,'17. FTE Safe Harbor 2 Step 2'!E567/40,1),0)</f>
        <v>0</v>
      </c>
      <c r="J567" s="526">
        <f>IF('1. General Input'!$D$34="X",IF('17. FTE Safe Harbor 2 Step 2'!E567&lt;80,'17. FTE Safe Harbor 2 Step 2'!E567/80,1),0)</f>
        <v>0</v>
      </c>
      <c r="K567" s="526">
        <f>IF('1. General Input'!$D$35="X",IF('17. FTE Safe Harbor 2 Step 2'!E567*24&lt;2080,'17. FTE Safe Harbor 2 Step 2'!E567*24/2080,1),0)</f>
        <v>0</v>
      </c>
      <c r="L567" s="526">
        <f>IF('1. General Input'!$D$36="X",IF('17. FTE Safe Harbor 2 Step 2'!E567*12&lt;2080,'17. FTE Safe Harbor 2 Step 2'!E567*12/2080,1),0)</f>
        <v>0</v>
      </c>
      <c r="M567" s="538">
        <f>IF('1. General Input'!$D$37="X",IF('17. FTE Safe Harbor 2 Step 2'!E567*365/$F$12&lt;2080,E567*365/$F$12/2080,1),0)</f>
        <v>0</v>
      </c>
      <c r="O567" s="526">
        <f t="shared" si="48"/>
        <v>0</v>
      </c>
      <c r="P567" s="526">
        <f t="shared" si="49"/>
        <v>0</v>
      </c>
      <c r="Q567" s="526">
        <f t="shared" si="50"/>
        <v>0</v>
      </c>
      <c r="R567" s="526">
        <f t="shared" si="51"/>
        <v>0</v>
      </c>
      <c r="S567" s="526">
        <f t="shared" si="52"/>
        <v>0</v>
      </c>
    </row>
    <row r="568" spans="1:19" x14ac:dyDescent="0.25">
      <c r="A568" s="297">
        <f t="shared" si="53"/>
        <v>554</v>
      </c>
      <c r="B568" s="501"/>
      <c r="C568" s="515"/>
      <c r="D568" s="297"/>
      <c r="E568" s="505"/>
      <c r="F568" s="417">
        <f>ROUND(IF('11. Type 1 Emp 2020 FTE'!$I$12=1,SUM(I568:M568),0),1)</f>
        <v>0</v>
      </c>
      <c r="G568" s="417">
        <f>ROUND(IF('11. Type 1 Emp 2020 FTE'!$I$12=2,SUM(O568:S568),0),1)</f>
        <v>0</v>
      </c>
      <c r="I568" s="526">
        <f>IF('1. General Input'!$D$33="X",IF('17. FTE Safe Harbor 2 Step 2'!E568&lt;40,'17. FTE Safe Harbor 2 Step 2'!E568/40,1),0)</f>
        <v>0</v>
      </c>
      <c r="J568" s="526">
        <f>IF('1. General Input'!$D$34="X",IF('17. FTE Safe Harbor 2 Step 2'!E568&lt;80,'17. FTE Safe Harbor 2 Step 2'!E568/80,1),0)</f>
        <v>0</v>
      </c>
      <c r="K568" s="526">
        <f>IF('1. General Input'!$D$35="X",IF('17. FTE Safe Harbor 2 Step 2'!E568*24&lt;2080,'17. FTE Safe Harbor 2 Step 2'!E568*24/2080,1),0)</f>
        <v>0</v>
      </c>
      <c r="L568" s="526">
        <f>IF('1. General Input'!$D$36="X",IF('17. FTE Safe Harbor 2 Step 2'!E568*12&lt;2080,'17. FTE Safe Harbor 2 Step 2'!E568*12/2080,1),0)</f>
        <v>0</v>
      </c>
      <c r="M568" s="538">
        <f>IF('1. General Input'!$D$37="X",IF('17. FTE Safe Harbor 2 Step 2'!E568*365/$F$12&lt;2080,E568*365/$F$12/2080,1),0)</f>
        <v>0</v>
      </c>
      <c r="O568" s="526">
        <f t="shared" si="48"/>
        <v>0</v>
      </c>
      <c r="P568" s="526">
        <f t="shared" si="49"/>
        <v>0</v>
      </c>
      <c r="Q568" s="526">
        <f t="shared" si="50"/>
        <v>0</v>
      </c>
      <c r="R568" s="526">
        <f t="shared" si="51"/>
        <v>0</v>
      </c>
      <c r="S568" s="526">
        <f t="shared" si="52"/>
        <v>0</v>
      </c>
    </row>
    <row r="569" spans="1:19" x14ac:dyDescent="0.25">
      <c r="A569" s="297">
        <f t="shared" si="53"/>
        <v>555</v>
      </c>
      <c r="B569" s="501"/>
      <c r="C569" s="515"/>
      <c r="D569" s="297"/>
      <c r="E569" s="505"/>
      <c r="F569" s="417">
        <f>ROUND(IF('11. Type 1 Emp 2020 FTE'!$I$12=1,SUM(I569:M569),0),1)</f>
        <v>0</v>
      </c>
      <c r="G569" s="417">
        <f>ROUND(IF('11. Type 1 Emp 2020 FTE'!$I$12=2,SUM(O569:S569),0),1)</f>
        <v>0</v>
      </c>
      <c r="I569" s="526">
        <f>IF('1. General Input'!$D$33="X",IF('17. FTE Safe Harbor 2 Step 2'!E569&lt;40,'17. FTE Safe Harbor 2 Step 2'!E569/40,1),0)</f>
        <v>0</v>
      </c>
      <c r="J569" s="526">
        <f>IF('1. General Input'!$D$34="X",IF('17. FTE Safe Harbor 2 Step 2'!E569&lt;80,'17. FTE Safe Harbor 2 Step 2'!E569/80,1),0)</f>
        <v>0</v>
      </c>
      <c r="K569" s="526">
        <f>IF('1. General Input'!$D$35="X",IF('17. FTE Safe Harbor 2 Step 2'!E569*24&lt;2080,'17. FTE Safe Harbor 2 Step 2'!E569*24/2080,1),0)</f>
        <v>0</v>
      </c>
      <c r="L569" s="526">
        <f>IF('1. General Input'!$D$36="X",IF('17. FTE Safe Harbor 2 Step 2'!E569*12&lt;2080,'17. FTE Safe Harbor 2 Step 2'!E569*12/2080,1),0)</f>
        <v>0</v>
      </c>
      <c r="M569" s="538">
        <f>IF('1. General Input'!$D$37="X",IF('17. FTE Safe Harbor 2 Step 2'!E569*365/$F$12&lt;2080,E569*365/$F$12/2080,1),0)</f>
        <v>0</v>
      </c>
      <c r="O569" s="526">
        <f t="shared" si="48"/>
        <v>0</v>
      </c>
      <c r="P569" s="526">
        <f t="shared" si="49"/>
        <v>0</v>
      </c>
      <c r="Q569" s="526">
        <f t="shared" si="50"/>
        <v>0</v>
      </c>
      <c r="R569" s="526">
        <f t="shared" si="51"/>
        <v>0</v>
      </c>
      <c r="S569" s="526">
        <f t="shared" si="52"/>
        <v>0</v>
      </c>
    </row>
    <row r="570" spans="1:19" x14ac:dyDescent="0.25">
      <c r="A570" s="297">
        <f t="shared" si="53"/>
        <v>556</v>
      </c>
      <c r="B570" s="501"/>
      <c r="C570" s="515"/>
      <c r="D570" s="297"/>
      <c r="E570" s="505"/>
      <c r="F570" s="417">
        <f>ROUND(IF('11. Type 1 Emp 2020 FTE'!$I$12=1,SUM(I570:M570),0),1)</f>
        <v>0</v>
      </c>
      <c r="G570" s="417">
        <f>ROUND(IF('11. Type 1 Emp 2020 FTE'!$I$12=2,SUM(O570:S570),0),1)</f>
        <v>0</v>
      </c>
      <c r="I570" s="526">
        <f>IF('1. General Input'!$D$33="X",IF('17. FTE Safe Harbor 2 Step 2'!E570&lt;40,'17. FTE Safe Harbor 2 Step 2'!E570/40,1),0)</f>
        <v>0</v>
      </c>
      <c r="J570" s="526">
        <f>IF('1. General Input'!$D$34="X",IF('17. FTE Safe Harbor 2 Step 2'!E570&lt;80,'17. FTE Safe Harbor 2 Step 2'!E570/80,1),0)</f>
        <v>0</v>
      </c>
      <c r="K570" s="526">
        <f>IF('1. General Input'!$D$35="X",IF('17. FTE Safe Harbor 2 Step 2'!E570*24&lt;2080,'17. FTE Safe Harbor 2 Step 2'!E570*24/2080,1),0)</f>
        <v>0</v>
      </c>
      <c r="L570" s="526">
        <f>IF('1. General Input'!$D$36="X",IF('17. FTE Safe Harbor 2 Step 2'!E570*12&lt;2080,'17. FTE Safe Harbor 2 Step 2'!E570*12/2080,1),0)</f>
        <v>0</v>
      </c>
      <c r="M570" s="538">
        <f>IF('1. General Input'!$D$37="X",IF('17. FTE Safe Harbor 2 Step 2'!E570*365/$F$12&lt;2080,E570*365/$F$12/2080,1),0)</f>
        <v>0</v>
      </c>
      <c r="O570" s="526">
        <f t="shared" si="48"/>
        <v>0</v>
      </c>
      <c r="P570" s="526">
        <f t="shared" si="49"/>
        <v>0</v>
      </c>
      <c r="Q570" s="526">
        <f t="shared" si="50"/>
        <v>0</v>
      </c>
      <c r="R570" s="526">
        <f t="shared" si="51"/>
        <v>0</v>
      </c>
      <c r="S570" s="526">
        <f t="shared" si="52"/>
        <v>0</v>
      </c>
    </row>
    <row r="571" spans="1:19" x14ac:dyDescent="0.25">
      <c r="A571" s="297">
        <f t="shared" si="53"/>
        <v>557</v>
      </c>
      <c r="B571" s="501"/>
      <c r="C571" s="515"/>
      <c r="D571" s="297"/>
      <c r="E571" s="505"/>
      <c r="F571" s="417">
        <f>ROUND(IF('11. Type 1 Emp 2020 FTE'!$I$12=1,SUM(I571:M571),0),1)</f>
        <v>0</v>
      </c>
      <c r="G571" s="417">
        <f>ROUND(IF('11. Type 1 Emp 2020 FTE'!$I$12=2,SUM(O571:S571),0),1)</f>
        <v>0</v>
      </c>
      <c r="I571" s="526">
        <f>IF('1. General Input'!$D$33="X",IF('17. FTE Safe Harbor 2 Step 2'!E571&lt;40,'17. FTE Safe Harbor 2 Step 2'!E571/40,1),0)</f>
        <v>0</v>
      </c>
      <c r="J571" s="526">
        <f>IF('1. General Input'!$D$34="X",IF('17. FTE Safe Harbor 2 Step 2'!E571&lt;80,'17. FTE Safe Harbor 2 Step 2'!E571/80,1),0)</f>
        <v>0</v>
      </c>
      <c r="K571" s="526">
        <f>IF('1. General Input'!$D$35="X",IF('17. FTE Safe Harbor 2 Step 2'!E571*24&lt;2080,'17. FTE Safe Harbor 2 Step 2'!E571*24/2080,1),0)</f>
        <v>0</v>
      </c>
      <c r="L571" s="526">
        <f>IF('1. General Input'!$D$36="X",IF('17. FTE Safe Harbor 2 Step 2'!E571*12&lt;2080,'17. FTE Safe Harbor 2 Step 2'!E571*12/2080,1),0)</f>
        <v>0</v>
      </c>
      <c r="M571" s="538">
        <f>IF('1. General Input'!$D$37="X",IF('17. FTE Safe Harbor 2 Step 2'!E571*365/$F$12&lt;2080,E571*365/$F$12/2080,1),0)</f>
        <v>0</v>
      </c>
      <c r="O571" s="526">
        <f t="shared" si="48"/>
        <v>0</v>
      </c>
      <c r="P571" s="526">
        <f t="shared" si="49"/>
        <v>0</v>
      </c>
      <c r="Q571" s="526">
        <f t="shared" si="50"/>
        <v>0</v>
      </c>
      <c r="R571" s="526">
        <f t="shared" si="51"/>
        <v>0</v>
      </c>
      <c r="S571" s="526">
        <f t="shared" si="52"/>
        <v>0</v>
      </c>
    </row>
    <row r="572" spans="1:19" x14ac:dyDescent="0.25">
      <c r="A572" s="297">
        <f t="shared" si="53"/>
        <v>558</v>
      </c>
      <c r="B572" s="501"/>
      <c r="C572" s="515"/>
      <c r="D572" s="297"/>
      <c r="E572" s="505"/>
      <c r="F572" s="417">
        <f>ROUND(IF('11. Type 1 Emp 2020 FTE'!$I$12=1,SUM(I572:M572),0),1)</f>
        <v>0</v>
      </c>
      <c r="G572" s="417">
        <f>ROUND(IF('11. Type 1 Emp 2020 FTE'!$I$12=2,SUM(O572:S572),0),1)</f>
        <v>0</v>
      </c>
      <c r="I572" s="526">
        <f>IF('1. General Input'!$D$33="X",IF('17. FTE Safe Harbor 2 Step 2'!E572&lt;40,'17. FTE Safe Harbor 2 Step 2'!E572/40,1),0)</f>
        <v>0</v>
      </c>
      <c r="J572" s="526">
        <f>IF('1. General Input'!$D$34="X",IF('17. FTE Safe Harbor 2 Step 2'!E572&lt;80,'17. FTE Safe Harbor 2 Step 2'!E572/80,1),0)</f>
        <v>0</v>
      </c>
      <c r="K572" s="526">
        <f>IF('1. General Input'!$D$35="X",IF('17. FTE Safe Harbor 2 Step 2'!E572*24&lt;2080,'17. FTE Safe Harbor 2 Step 2'!E572*24/2080,1),0)</f>
        <v>0</v>
      </c>
      <c r="L572" s="526">
        <f>IF('1. General Input'!$D$36="X",IF('17. FTE Safe Harbor 2 Step 2'!E572*12&lt;2080,'17. FTE Safe Harbor 2 Step 2'!E572*12/2080,1),0)</f>
        <v>0</v>
      </c>
      <c r="M572" s="538">
        <f>IF('1. General Input'!$D$37="X",IF('17. FTE Safe Harbor 2 Step 2'!E572*365/$F$12&lt;2080,E572*365/$F$12/2080,1),0)</f>
        <v>0</v>
      </c>
      <c r="O572" s="526">
        <f t="shared" si="48"/>
        <v>0</v>
      </c>
      <c r="P572" s="526">
        <f t="shared" si="49"/>
        <v>0</v>
      </c>
      <c r="Q572" s="526">
        <f t="shared" si="50"/>
        <v>0</v>
      </c>
      <c r="R572" s="526">
        <f t="shared" si="51"/>
        <v>0</v>
      </c>
      <c r="S572" s="526">
        <f t="shared" si="52"/>
        <v>0</v>
      </c>
    </row>
    <row r="573" spans="1:19" x14ac:dyDescent="0.25">
      <c r="A573" s="297">
        <f t="shared" si="53"/>
        <v>559</v>
      </c>
      <c r="B573" s="501"/>
      <c r="C573" s="515"/>
      <c r="D573" s="297"/>
      <c r="E573" s="505"/>
      <c r="F573" s="417">
        <f>ROUND(IF('11. Type 1 Emp 2020 FTE'!$I$12=1,SUM(I573:M573),0),1)</f>
        <v>0</v>
      </c>
      <c r="G573" s="417">
        <f>ROUND(IF('11. Type 1 Emp 2020 FTE'!$I$12=2,SUM(O573:S573),0),1)</f>
        <v>0</v>
      </c>
      <c r="I573" s="526">
        <f>IF('1. General Input'!$D$33="X",IF('17. FTE Safe Harbor 2 Step 2'!E573&lt;40,'17. FTE Safe Harbor 2 Step 2'!E573/40,1),0)</f>
        <v>0</v>
      </c>
      <c r="J573" s="526">
        <f>IF('1. General Input'!$D$34="X",IF('17. FTE Safe Harbor 2 Step 2'!E573&lt;80,'17. FTE Safe Harbor 2 Step 2'!E573/80,1),0)</f>
        <v>0</v>
      </c>
      <c r="K573" s="526">
        <f>IF('1. General Input'!$D$35="X",IF('17. FTE Safe Harbor 2 Step 2'!E573*24&lt;2080,'17. FTE Safe Harbor 2 Step 2'!E573*24/2080,1),0)</f>
        <v>0</v>
      </c>
      <c r="L573" s="526">
        <f>IF('1. General Input'!$D$36="X",IF('17. FTE Safe Harbor 2 Step 2'!E573*12&lt;2080,'17. FTE Safe Harbor 2 Step 2'!E573*12/2080,1),0)</f>
        <v>0</v>
      </c>
      <c r="M573" s="538">
        <f>IF('1. General Input'!$D$37="X",IF('17. FTE Safe Harbor 2 Step 2'!E573*365/$F$12&lt;2080,E573*365/$F$12/2080,1),0)</f>
        <v>0</v>
      </c>
      <c r="O573" s="526">
        <f t="shared" si="48"/>
        <v>0</v>
      </c>
      <c r="P573" s="526">
        <f t="shared" si="49"/>
        <v>0</v>
      </c>
      <c r="Q573" s="526">
        <f t="shared" si="50"/>
        <v>0</v>
      </c>
      <c r="R573" s="526">
        <f t="shared" si="51"/>
        <v>0</v>
      </c>
      <c r="S573" s="526">
        <f t="shared" si="52"/>
        <v>0</v>
      </c>
    </row>
    <row r="574" spans="1:19" x14ac:dyDescent="0.25">
      <c r="A574" s="297">
        <f t="shared" si="53"/>
        <v>560</v>
      </c>
      <c r="B574" s="501"/>
      <c r="C574" s="515"/>
      <c r="D574" s="297"/>
      <c r="E574" s="505"/>
      <c r="F574" s="417">
        <f>ROUND(IF('11. Type 1 Emp 2020 FTE'!$I$12=1,SUM(I574:M574),0),1)</f>
        <v>0</v>
      </c>
      <c r="G574" s="417">
        <f>ROUND(IF('11. Type 1 Emp 2020 FTE'!$I$12=2,SUM(O574:S574),0),1)</f>
        <v>0</v>
      </c>
      <c r="I574" s="526">
        <f>IF('1. General Input'!$D$33="X",IF('17. FTE Safe Harbor 2 Step 2'!E574&lt;40,'17. FTE Safe Harbor 2 Step 2'!E574/40,1),0)</f>
        <v>0</v>
      </c>
      <c r="J574" s="526">
        <f>IF('1. General Input'!$D$34="X",IF('17. FTE Safe Harbor 2 Step 2'!E574&lt;80,'17. FTE Safe Harbor 2 Step 2'!E574/80,1),0)</f>
        <v>0</v>
      </c>
      <c r="K574" s="526">
        <f>IF('1. General Input'!$D$35="X",IF('17. FTE Safe Harbor 2 Step 2'!E574*24&lt;2080,'17. FTE Safe Harbor 2 Step 2'!E574*24/2080,1),0)</f>
        <v>0</v>
      </c>
      <c r="L574" s="526">
        <f>IF('1. General Input'!$D$36="X",IF('17. FTE Safe Harbor 2 Step 2'!E574*12&lt;2080,'17. FTE Safe Harbor 2 Step 2'!E574*12/2080,1),0)</f>
        <v>0</v>
      </c>
      <c r="M574" s="538">
        <f>IF('1. General Input'!$D$37="X",IF('17. FTE Safe Harbor 2 Step 2'!E574*365/$F$12&lt;2080,E574*365/$F$12/2080,1),0)</f>
        <v>0</v>
      </c>
      <c r="O574" s="526">
        <f t="shared" si="48"/>
        <v>0</v>
      </c>
      <c r="P574" s="526">
        <f t="shared" si="49"/>
        <v>0</v>
      </c>
      <c r="Q574" s="526">
        <f t="shared" si="50"/>
        <v>0</v>
      </c>
      <c r="R574" s="526">
        <f t="shared" si="51"/>
        <v>0</v>
      </c>
      <c r="S574" s="526">
        <f t="shared" si="52"/>
        <v>0</v>
      </c>
    </row>
    <row r="575" spans="1:19" x14ac:dyDescent="0.25">
      <c r="A575" s="297">
        <f t="shared" si="53"/>
        <v>561</v>
      </c>
      <c r="B575" s="501"/>
      <c r="C575" s="515"/>
      <c r="D575" s="297"/>
      <c r="E575" s="505"/>
      <c r="F575" s="417">
        <f>ROUND(IF('11. Type 1 Emp 2020 FTE'!$I$12=1,SUM(I575:M575),0),1)</f>
        <v>0</v>
      </c>
      <c r="G575" s="417">
        <f>ROUND(IF('11. Type 1 Emp 2020 FTE'!$I$12=2,SUM(O575:S575),0),1)</f>
        <v>0</v>
      </c>
      <c r="I575" s="526">
        <f>IF('1. General Input'!$D$33="X",IF('17. FTE Safe Harbor 2 Step 2'!E575&lt;40,'17. FTE Safe Harbor 2 Step 2'!E575/40,1),0)</f>
        <v>0</v>
      </c>
      <c r="J575" s="526">
        <f>IF('1. General Input'!$D$34="X",IF('17. FTE Safe Harbor 2 Step 2'!E575&lt;80,'17. FTE Safe Harbor 2 Step 2'!E575/80,1),0)</f>
        <v>0</v>
      </c>
      <c r="K575" s="526">
        <f>IF('1. General Input'!$D$35="X",IF('17. FTE Safe Harbor 2 Step 2'!E575*24&lt;2080,'17. FTE Safe Harbor 2 Step 2'!E575*24/2080,1),0)</f>
        <v>0</v>
      </c>
      <c r="L575" s="526">
        <f>IF('1. General Input'!$D$36="X",IF('17. FTE Safe Harbor 2 Step 2'!E575*12&lt;2080,'17. FTE Safe Harbor 2 Step 2'!E575*12/2080,1),0)</f>
        <v>0</v>
      </c>
      <c r="M575" s="538">
        <f>IF('1. General Input'!$D$37="X",IF('17. FTE Safe Harbor 2 Step 2'!E575*365/$F$12&lt;2080,E575*365/$F$12/2080,1),0)</f>
        <v>0</v>
      </c>
      <c r="O575" s="526">
        <f t="shared" si="48"/>
        <v>0</v>
      </c>
      <c r="P575" s="526">
        <f t="shared" si="49"/>
        <v>0</v>
      </c>
      <c r="Q575" s="526">
        <f t="shared" si="50"/>
        <v>0</v>
      </c>
      <c r="R575" s="526">
        <f t="shared" si="51"/>
        <v>0</v>
      </c>
      <c r="S575" s="526">
        <f t="shared" si="52"/>
        <v>0</v>
      </c>
    </row>
    <row r="576" spans="1:19" x14ac:dyDescent="0.25">
      <c r="A576" s="297">
        <f t="shared" si="53"/>
        <v>562</v>
      </c>
      <c r="B576" s="501"/>
      <c r="C576" s="515"/>
      <c r="D576" s="297"/>
      <c r="E576" s="505"/>
      <c r="F576" s="417">
        <f>ROUND(IF('11. Type 1 Emp 2020 FTE'!$I$12=1,SUM(I576:M576),0),1)</f>
        <v>0</v>
      </c>
      <c r="G576" s="417">
        <f>ROUND(IF('11. Type 1 Emp 2020 FTE'!$I$12=2,SUM(O576:S576),0),1)</f>
        <v>0</v>
      </c>
      <c r="I576" s="526">
        <f>IF('1. General Input'!$D$33="X",IF('17. FTE Safe Harbor 2 Step 2'!E576&lt;40,'17. FTE Safe Harbor 2 Step 2'!E576/40,1),0)</f>
        <v>0</v>
      </c>
      <c r="J576" s="526">
        <f>IF('1. General Input'!$D$34="X",IF('17. FTE Safe Harbor 2 Step 2'!E576&lt;80,'17. FTE Safe Harbor 2 Step 2'!E576/80,1),0)</f>
        <v>0</v>
      </c>
      <c r="K576" s="526">
        <f>IF('1. General Input'!$D$35="X",IF('17. FTE Safe Harbor 2 Step 2'!E576*24&lt;2080,'17. FTE Safe Harbor 2 Step 2'!E576*24/2080,1),0)</f>
        <v>0</v>
      </c>
      <c r="L576" s="526">
        <f>IF('1. General Input'!$D$36="X",IF('17. FTE Safe Harbor 2 Step 2'!E576*12&lt;2080,'17. FTE Safe Harbor 2 Step 2'!E576*12/2080,1),0)</f>
        <v>0</v>
      </c>
      <c r="M576" s="538">
        <f>IF('1. General Input'!$D$37="X",IF('17. FTE Safe Harbor 2 Step 2'!E576*365/$F$12&lt;2080,E576*365/$F$12/2080,1),0)</f>
        <v>0</v>
      </c>
      <c r="O576" s="526">
        <f t="shared" si="48"/>
        <v>0</v>
      </c>
      <c r="P576" s="526">
        <f t="shared" si="49"/>
        <v>0</v>
      </c>
      <c r="Q576" s="526">
        <f t="shared" si="50"/>
        <v>0</v>
      </c>
      <c r="R576" s="526">
        <f t="shared" si="51"/>
        <v>0</v>
      </c>
      <c r="S576" s="526">
        <f t="shared" si="52"/>
        <v>0</v>
      </c>
    </row>
    <row r="577" spans="1:19" x14ac:dyDescent="0.25">
      <c r="A577" s="297">
        <f t="shared" si="53"/>
        <v>563</v>
      </c>
      <c r="B577" s="501"/>
      <c r="C577" s="515"/>
      <c r="D577" s="297"/>
      <c r="E577" s="505"/>
      <c r="F577" s="417">
        <f>ROUND(IF('11. Type 1 Emp 2020 FTE'!$I$12=1,SUM(I577:M577),0),1)</f>
        <v>0</v>
      </c>
      <c r="G577" s="417">
        <f>ROUND(IF('11. Type 1 Emp 2020 FTE'!$I$12=2,SUM(O577:S577),0),1)</f>
        <v>0</v>
      </c>
      <c r="I577" s="526">
        <f>IF('1. General Input'!$D$33="X",IF('17. FTE Safe Harbor 2 Step 2'!E577&lt;40,'17. FTE Safe Harbor 2 Step 2'!E577/40,1),0)</f>
        <v>0</v>
      </c>
      <c r="J577" s="526">
        <f>IF('1. General Input'!$D$34="X",IF('17. FTE Safe Harbor 2 Step 2'!E577&lt;80,'17. FTE Safe Harbor 2 Step 2'!E577/80,1),0)</f>
        <v>0</v>
      </c>
      <c r="K577" s="526">
        <f>IF('1. General Input'!$D$35="X",IF('17. FTE Safe Harbor 2 Step 2'!E577*24&lt;2080,'17. FTE Safe Harbor 2 Step 2'!E577*24/2080,1),0)</f>
        <v>0</v>
      </c>
      <c r="L577" s="526">
        <f>IF('1. General Input'!$D$36="X",IF('17. FTE Safe Harbor 2 Step 2'!E577*12&lt;2080,'17. FTE Safe Harbor 2 Step 2'!E577*12/2080,1),0)</f>
        <v>0</v>
      </c>
      <c r="M577" s="538">
        <f>IF('1. General Input'!$D$37="X",IF('17. FTE Safe Harbor 2 Step 2'!E577*365/$F$12&lt;2080,E577*365/$F$12/2080,1),0)</f>
        <v>0</v>
      </c>
      <c r="O577" s="526">
        <f t="shared" si="48"/>
        <v>0</v>
      </c>
      <c r="P577" s="526">
        <f t="shared" si="49"/>
        <v>0</v>
      </c>
      <c r="Q577" s="526">
        <f t="shared" si="50"/>
        <v>0</v>
      </c>
      <c r="R577" s="526">
        <f t="shared" si="51"/>
        <v>0</v>
      </c>
      <c r="S577" s="526">
        <f t="shared" si="52"/>
        <v>0</v>
      </c>
    </row>
    <row r="578" spans="1:19" x14ac:dyDescent="0.25">
      <c r="A578" s="297">
        <f t="shared" si="53"/>
        <v>564</v>
      </c>
      <c r="B578" s="501"/>
      <c r="C578" s="515"/>
      <c r="D578" s="297"/>
      <c r="E578" s="505"/>
      <c r="F578" s="417">
        <f>ROUND(IF('11. Type 1 Emp 2020 FTE'!$I$12=1,SUM(I578:M578),0),1)</f>
        <v>0</v>
      </c>
      <c r="G578" s="417">
        <f>ROUND(IF('11. Type 1 Emp 2020 FTE'!$I$12=2,SUM(O578:S578),0),1)</f>
        <v>0</v>
      </c>
      <c r="I578" s="526">
        <f>IF('1. General Input'!$D$33="X",IF('17. FTE Safe Harbor 2 Step 2'!E578&lt;40,'17. FTE Safe Harbor 2 Step 2'!E578/40,1),0)</f>
        <v>0</v>
      </c>
      <c r="J578" s="526">
        <f>IF('1. General Input'!$D$34="X",IF('17. FTE Safe Harbor 2 Step 2'!E578&lt;80,'17. FTE Safe Harbor 2 Step 2'!E578/80,1),0)</f>
        <v>0</v>
      </c>
      <c r="K578" s="526">
        <f>IF('1. General Input'!$D$35="X",IF('17. FTE Safe Harbor 2 Step 2'!E578*24&lt;2080,'17. FTE Safe Harbor 2 Step 2'!E578*24/2080,1),0)</f>
        <v>0</v>
      </c>
      <c r="L578" s="526">
        <f>IF('1. General Input'!$D$36="X",IF('17. FTE Safe Harbor 2 Step 2'!E578*12&lt;2080,'17. FTE Safe Harbor 2 Step 2'!E578*12/2080,1),0)</f>
        <v>0</v>
      </c>
      <c r="M578" s="538">
        <f>IF('1. General Input'!$D$37="X",IF('17. FTE Safe Harbor 2 Step 2'!E578*365/$F$12&lt;2080,E578*365/$F$12/2080,1),0)</f>
        <v>0</v>
      </c>
      <c r="O578" s="526">
        <f t="shared" si="48"/>
        <v>0</v>
      </c>
      <c r="P578" s="526">
        <f t="shared" si="49"/>
        <v>0</v>
      </c>
      <c r="Q578" s="526">
        <f t="shared" si="50"/>
        <v>0</v>
      </c>
      <c r="R578" s="526">
        <f t="shared" si="51"/>
        <v>0</v>
      </c>
      <c r="S578" s="526">
        <f t="shared" si="52"/>
        <v>0</v>
      </c>
    </row>
    <row r="579" spans="1:19" x14ac:dyDescent="0.25">
      <c r="A579" s="297">
        <f t="shared" si="53"/>
        <v>565</v>
      </c>
      <c r="B579" s="501"/>
      <c r="C579" s="515"/>
      <c r="D579" s="297"/>
      <c r="E579" s="505"/>
      <c r="F579" s="417">
        <f>ROUND(IF('11. Type 1 Emp 2020 FTE'!$I$12=1,SUM(I579:M579),0),1)</f>
        <v>0</v>
      </c>
      <c r="G579" s="417">
        <f>ROUND(IF('11. Type 1 Emp 2020 FTE'!$I$12=2,SUM(O579:S579),0),1)</f>
        <v>0</v>
      </c>
      <c r="I579" s="526">
        <f>IF('1. General Input'!$D$33="X",IF('17. FTE Safe Harbor 2 Step 2'!E579&lt;40,'17. FTE Safe Harbor 2 Step 2'!E579/40,1),0)</f>
        <v>0</v>
      </c>
      <c r="J579" s="526">
        <f>IF('1. General Input'!$D$34="X",IF('17. FTE Safe Harbor 2 Step 2'!E579&lt;80,'17. FTE Safe Harbor 2 Step 2'!E579/80,1),0)</f>
        <v>0</v>
      </c>
      <c r="K579" s="526">
        <f>IF('1. General Input'!$D$35="X",IF('17. FTE Safe Harbor 2 Step 2'!E579*24&lt;2080,'17. FTE Safe Harbor 2 Step 2'!E579*24/2080,1),0)</f>
        <v>0</v>
      </c>
      <c r="L579" s="526">
        <f>IF('1. General Input'!$D$36="X",IF('17. FTE Safe Harbor 2 Step 2'!E579*12&lt;2080,'17. FTE Safe Harbor 2 Step 2'!E579*12/2080,1),0)</f>
        <v>0</v>
      </c>
      <c r="M579" s="538">
        <f>IF('1. General Input'!$D$37="X",IF('17. FTE Safe Harbor 2 Step 2'!E579*365/$F$12&lt;2080,E579*365/$F$12/2080,1),0)</f>
        <v>0</v>
      </c>
      <c r="O579" s="526">
        <f t="shared" si="48"/>
        <v>0</v>
      </c>
      <c r="P579" s="526">
        <f t="shared" si="49"/>
        <v>0</v>
      </c>
      <c r="Q579" s="526">
        <f t="shared" si="50"/>
        <v>0</v>
      </c>
      <c r="R579" s="526">
        <f t="shared" si="51"/>
        <v>0</v>
      </c>
      <c r="S579" s="526">
        <f t="shared" si="52"/>
        <v>0</v>
      </c>
    </row>
    <row r="580" spans="1:19" x14ac:dyDescent="0.25">
      <c r="A580" s="297">
        <f t="shared" si="53"/>
        <v>566</v>
      </c>
      <c r="B580" s="501"/>
      <c r="C580" s="515"/>
      <c r="D580" s="297"/>
      <c r="E580" s="505"/>
      <c r="F580" s="417">
        <f>ROUND(IF('11. Type 1 Emp 2020 FTE'!$I$12=1,SUM(I580:M580),0),1)</f>
        <v>0</v>
      </c>
      <c r="G580" s="417">
        <f>ROUND(IF('11. Type 1 Emp 2020 FTE'!$I$12=2,SUM(O580:S580),0),1)</f>
        <v>0</v>
      </c>
      <c r="I580" s="526">
        <f>IF('1. General Input'!$D$33="X",IF('17. FTE Safe Harbor 2 Step 2'!E580&lt;40,'17. FTE Safe Harbor 2 Step 2'!E580/40,1),0)</f>
        <v>0</v>
      </c>
      <c r="J580" s="526">
        <f>IF('1. General Input'!$D$34="X",IF('17. FTE Safe Harbor 2 Step 2'!E580&lt;80,'17. FTE Safe Harbor 2 Step 2'!E580/80,1),0)</f>
        <v>0</v>
      </c>
      <c r="K580" s="526">
        <f>IF('1. General Input'!$D$35="X",IF('17. FTE Safe Harbor 2 Step 2'!E580*24&lt;2080,'17. FTE Safe Harbor 2 Step 2'!E580*24/2080,1),0)</f>
        <v>0</v>
      </c>
      <c r="L580" s="526">
        <f>IF('1. General Input'!$D$36="X",IF('17. FTE Safe Harbor 2 Step 2'!E580*12&lt;2080,'17. FTE Safe Harbor 2 Step 2'!E580*12/2080,1),0)</f>
        <v>0</v>
      </c>
      <c r="M580" s="538">
        <f>IF('1. General Input'!$D$37="X",IF('17. FTE Safe Harbor 2 Step 2'!E580*365/$F$12&lt;2080,E580*365/$F$12/2080,1),0)</f>
        <v>0</v>
      </c>
      <c r="O580" s="526">
        <f t="shared" si="48"/>
        <v>0</v>
      </c>
      <c r="P580" s="526">
        <f t="shared" si="49"/>
        <v>0</v>
      </c>
      <c r="Q580" s="526">
        <f t="shared" si="50"/>
        <v>0</v>
      </c>
      <c r="R580" s="526">
        <f t="shared" si="51"/>
        <v>0</v>
      </c>
      <c r="S580" s="526">
        <f t="shared" si="52"/>
        <v>0</v>
      </c>
    </row>
    <row r="581" spans="1:19" x14ac:dyDescent="0.25">
      <c r="A581" s="297">
        <f t="shared" si="53"/>
        <v>567</v>
      </c>
      <c r="B581" s="501"/>
      <c r="C581" s="515"/>
      <c r="D581" s="297"/>
      <c r="E581" s="505"/>
      <c r="F581" s="417">
        <f>ROUND(IF('11. Type 1 Emp 2020 FTE'!$I$12=1,SUM(I581:M581),0),1)</f>
        <v>0</v>
      </c>
      <c r="G581" s="417">
        <f>ROUND(IF('11. Type 1 Emp 2020 FTE'!$I$12=2,SUM(O581:S581),0),1)</f>
        <v>0</v>
      </c>
      <c r="I581" s="526">
        <f>IF('1. General Input'!$D$33="X",IF('17. FTE Safe Harbor 2 Step 2'!E581&lt;40,'17. FTE Safe Harbor 2 Step 2'!E581/40,1),0)</f>
        <v>0</v>
      </c>
      <c r="J581" s="526">
        <f>IF('1. General Input'!$D$34="X",IF('17. FTE Safe Harbor 2 Step 2'!E581&lt;80,'17. FTE Safe Harbor 2 Step 2'!E581/80,1),0)</f>
        <v>0</v>
      </c>
      <c r="K581" s="526">
        <f>IF('1. General Input'!$D$35="X",IF('17. FTE Safe Harbor 2 Step 2'!E581*24&lt;2080,'17. FTE Safe Harbor 2 Step 2'!E581*24/2080,1),0)</f>
        <v>0</v>
      </c>
      <c r="L581" s="526">
        <f>IF('1. General Input'!$D$36="X",IF('17. FTE Safe Harbor 2 Step 2'!E581*12&lt;2080,'17. FTE Safe Harbor 2 Step 2'!E581*12/2080,1),0)</f>
        <v>0</v>
      </c>
      <c r="M581" s="538">
        <f>IF('1. General Input'!$D$37="X",IF('17. FTE Safe Harbor 2 Step 2'!E581*365/$F$12&lt;2080,E581*365/$F$12/2080,1),0)</f>
        <v>0</v>
      </c>
      <c r="O581" s="526">
        <f t="shared" si="48"/>
        <v>0</v>
      </c>
      <c r="P581" s="526">
        <f t="shared" si="49"/>
        <v>0</v>
      </c>
      <c r="Q581" s="526">
        <f t="shared" si="50"/>
        <v>0</v>
      </c>
      <c r="R581" s="526">
        <f t="shared" si="51"/>
        <v>0</v>
      </c>
      <c r="S581" s="526">
        <f t="shared" si="52"/>
        <v>0</v>
      </c>
    </row>
    <row r="582" spans="1:19" x14ac:dyDescent="0.25">
      <c r="A582" s="297">
        <f t="shared" si="53"/>
        <v>568</v>
      </c>
      <c r="B582" s="501"/>
      <c r="C582" s="515"/>
      <c r="D582" s="297"/>
      <c r="E582" s="505"/>
      <c r="F582" s="417">
        <f>ROUND(IF('11. Type 1 Emp 2020 FTE'!$I$12=1,SUM(I582:M582),0),1)</f>
        <v>0</v>
      </c>
      <c r="G582" s="417">
        <f>ROUND(IF('11. Type 1 Emp 2020 FTE'!$I$12=2,SUM(O582:S582),0),1)</f>
        <v>0</v>
      </c>
      <c r="I582" s="526">
        <f>IF('1. General Input'!$D$33="X",IF('17. FTE Safe Harbor 2 Step 2'!E582&lt;40,'17. FTE Safe Harbor 2 Step 2'!E582/40,1),0)</f>
        <v>0</v>
      </c>
      <c r="J582" s="526">
        <f>IF('1. General Input'!$D$34="X",IF('17. FTE Safe Harbor 2 Step 2'!E582&lt;80,'17. FTE Safe Harbor 2 Step 2'!E582/80,1),0)</f>
        <v>0</v>
      </c>
      <c r="K582" s="526">
        <f>IF('1. General Input'!$D$35="X",IF('17. FTE Safe Harbor 2 Step 2'!E582*24&lt;2080,'17. FTE Safe Harbor 2 Step 2'!E582*24/2080,1),0)</f>
        <v>0</v>
      </c>
      <c r="L582" s="526">
        <f>IF('1. General Input'!$D$36="X",IF('17. FTE Safe Harbor 2 Step 2'!E582*12&lt;2080,'17. FTE Safe Harbor 2 Step 2'!E582*12/2080,1),0)</f>
        <v>0</v>
      </c>
      <c r="M582" s="538">
        <f>IF('1. General Input'!$D$37="X",IF('17. FTE Safe Harbor 2 Step 2'!E582*365/$F$12&lt;2080,E582*365/$F$12/2080,1),0)</f>
        <v>0</v>
      </c>
      <c r="O582" s="526">
        <f t="shared" si="48"/>
        <v>0</v>
      </c>
      <c r="P582" s="526">
        <f t="shared" si="49"/>
        <v>0</v>
      </c>
      <c r="Q582" s="526">
        <f t="shared" si="50"/>
        <v>0</v>
      </c>
      <c r="R582" s="526">
        <f t="shared" si="51"/>
        <v>0</v>
      </c>
      <c r="S582" s="526">
        <f t="shared" si="52"/>
        <v>0</v>
      </c>
    </row>
    <row r="583" spans="1:19" x14ac:dyDescent="0.25">
      <c r="A583" s="297">
        <f t="shared" si="53"/>
        <v>569</v>
      </c>
      <c r="B583" s="501"/>
      <c r="C583" s="515"/>
      <c r="D583" s="297"/>
      <c r="E583" s="505"/>
      <c r="F583" s="417">
        <f>ROUND(IF('11. Type 1 Emp 2020 FTE'!$I$12=1,SUM(I583:M583),0),1)</f>
        <v>0</v>
      </c>
      <c r="G583" s="417">
        <f>ROUND(IF('11. Type 1 Emp 2020 FTE'!$I$12=2,SUM(O583:S583),0),1)</f>
        <v>0</v>
      </c>
      <c r="I583" s="526">
        <f>IF('1. General Input'!$D$33="X",IF('17. FTE Safe Harbor 2 Step 2'!E583&lt;40,'17. FTE Safe Harbor 2 Step 2'!E583/40,1),0)</f>
        <v>0</v>
      </c>
      <c r="J583" s="526">
        <f>IF('1. General Input'!$D$34="X",IF('17. FTE Safe Harbor 2 Step 2'!E583&lt;80,'17. FTE Safe Harbor 2 Step 2'!E583/80,1),0)</f>
        <v>0</v>
      </c>
      <c r="K583" s="526">
        <f>IF('1. General Input'!$D$35="X",IF('17. FTE Safe Harbor 2 Step 2'!E583*24&lt;2080,'17. FTE Safe Harbor 2 Step 2'!E583*24/2080,1),0)</f>
        <v>0</v>
      </c>
      <c r="L583" s="526">
        <f>IF('1. General Input'!$D$36="X",IF('17. FTE Safe Harbor 2 Step 2'!E583*12&lt;2080,'17. FTE Safe Harbor 2 Step 2'!E583*12/2080,1),0)</f>
        <v>0</v>
      </c>
      <c r="M583" s="538">
        <f>IF('1. General Input'!$D$37="X",IF('17. FTE Safe Harbor 2 Step 2'!E583*365/$F$12&lt;2080,E583*365/$F$12/2080,1),0)</f>
        <v>0</v>
      </c>
      <c r="O583" s="526">
        <f t="shared" si="48"/>
        <v>0</v>
      </c>
      <c r="P583" s="526">
        <f t="shared" si="49"/>
        <v>0</v>
      </c>
      <c r="Q583" s="526">
        <f t="shared" si="50"/>
        <v>0</v>
      </c>
      <c r="R583" s="526">
        <f t="shared" si="51"/>
        <v>0</v>
      </c>
      <c r="S583" s="526">
        <f t="shared" si="52"/>
        <v>0</v>
      </c>
    </row>
    <row r="584" spans="1:19" x14ac:dyDescent="0.25">
      <c r="A584" s="297">
        <f t="shared" si="53"/>
        <v>570</v>
      </c>
      <c r="B584" s="501"/>
      <c r="C584" s="515"/>
      <c r="D584" s="297"/>
      <c r="E584" s="505"/>
      <c r="F584" s="417">
        <f>ROUND(IF('11. Type 1 Emp 2020 FTE'!$I$12=1,SUM(I584:M584),0),1)</f>
        <v>0</v>
      </c>
      <c r="G584" s="417">
        <f>ROUND(IF('11. Type 1 Emp 2020 FTE'!$I$12=2,SUM(O584:S584),0),1)</f>
        <v>0</v>
      </c>
      <c r="I584" s="526">
        <f>IF('1. General Input'!$D$33="X",IF('17. FTE Safe Harbor 2 Step 2'!E584&lt;40,'17. FTE Safe Harbor 2 Step 2'!E584/40,1),0)</f>
        <v>0</v>
      </c>
      <c r="J584" s="526">
        <f>IF('1. General Input'!$D$34="X",IF('17. FTE Safe Harbor 2 Step 2'!E584&lt;80,'17. FTE Safe Harbor 2 Step 2'!E584/80,1),0)</f>
        <v>0</v>
      </c>
      <c r="K584" s="526">
        <f>IF('1. General Input'!$D$35="X",IF('17. FTE Safe Harbor 2 Step 2'!E584*24&lt;2080,'17. FTE Safe Harbor 2 Step 2'!E584*24/2080,1),0)</f>
        <v>0</v>
      </c>
      <c r="L584" s="526">
        <f>IF('1. General Input'!$D$36="X",IF('17. FTE Safe Harbor 2 Step 2'!E584*12&lt;2080,'17. FTE Safe Harbor 2 Step 2'!E584*12/2080,1),0)</f>
        <v>0</v>
      </c>
      <c r="M584" s="538">
        <f>IF('1. General Input'!$D$37="X",IF('17. FTE Safe Harbor 2 Step 2'!E584*365/$F$12&lt;2080,E584*365/$F$12/2080,1),0)</f>
        <v>0</v>
      </c>
      <c r="O584" s="526">
        <f t="shared" si="48"/>
        <v>0</v>
      </c>
      <c r="P584" s="526">
        <f t="shared" si="49"/>
        <v>0</v>
      </c>
      <c r="Q584" s="526">
        <f t="shared" si="50"/>
        <v>0</v>
      </c>
      <c r="R584" s="526">
        <f t="shared" si="51"/>
        <v>0</v>
      </c>
      <c r="S584" s="526">
        <f t="shared" si="52"/>
        <v>0</v>
      </c>
    </row>
    <row r="585" spans="1:19" x14ac:dyDescent="0.25">
      <c r="A585" s="297">
        <f t="shared" si="53"/>
        <v>571</v>
      </c>
      <c r="B585" s="501"/>
      <c r="C585" s="515"/>
      <c r="D585" s="297"/>
      <c r="E585" s="505"/>
      <c r="F585" s="417">
        <f>ROUND(IF('11. Type 1 Emp 2020 FTE'!$I$12=1,SUM(I585:M585),0),1)</f>
        <v>0</v>
      </c>
      <c r="G585" s="417">
        <f>ROUND(IF('11. Type 1 Emp 2020 FTE'!$I$12=2,SUM(O585:S585),0),1)</f>
        <v>0</v>
      </c>
      <c r="I585" s="526">
        <f>IF('1. General Input'!$D$33="X",IF('17. FTE Safe Harbor 2 Step 2'!E585&lt;40,'17. FTE Safe Harbor 2 Step 2'!E585/40,1),0)</f>
        <v>0</v>
      </c>
      <c r="J585" s="526">
        <f>IF('1. General Input'!$D$34="X",IF('17. FTE Safe Harbor 2 Step 2'!E585&lt;80,'17. FTE Safe Harbor 2 Step 2'!E585/80,1),0)</f>
        <v>0</v>
      </c>
      <c r="K585" s="526">
        <f>IF('1. General Input'!$D$35="X",IF('17. FTE Safe Harbor 2 Step 2'!E585*24&lt;2080,'17. FTE Safe Harbor 2 Step 2'!E585*24/2080,1),0)</f>
        <v>0</v>
      </c>
      <c r="L585" s="526">
        <f>IF('1. General Input'!$D$36="X",IF('17. FTE Safe Harbor 2 Step 2'!E585*12&lt;2080,'17. FTE Safe Harbor 2 Step 2'!E585*12/2080,1),0)</f>
        <v>0</v>
      </c>
      <c r="M585" s="538">
        <f>IF('1. General Input'!$D$37="X",IF('17. FTE Safe Harbor 2 Step 2'!E585*365/$F$12&lt;2080,E585*365/$F$12/2080,1),0)</f>
        <v>0</v>
      </c>
      <c r="O585" s="526">
        <f t="shared" si="48"/>
        <v>0</v>
      </c>
      <c r="P585" s="526">
        <f t="shared" si="49"/>
        <v>0</v>
      </c>
      <c r="Q585" s="526">
        <f t="shared" si="50"/>
        <v>0</v>
      </c>
      <c r="R585" s="526">
        <f t="shared" si="51"/>
        <v>0</v>
      </c>
      <c r="S585" s="526">
        <f t="shared" si="52"/>
        <v>0</v>
      </c>
    </row>
    <row r="586" spans="1:19" x14ac:dyDescent="0.25">
      <c r="A586" s="297">
        <f t="shared" si="53"/>
        <v>572</v>
      </c>
      <c r="B586" s="501"/>
      <c r="C586" s="515"/>
      <c r="D586" s="297"/>
      <c r="E586" s="505"/>
      <c r="F586" s="417">
        <f>ROUND(IF('11. Type 1 Emp 2020 FTE'!$I$12=1,SUM(I586:M586),0),1)</f>
        <v>0</v>
      </c>
      <c r="G586" s="417">
        <f>ROUND(IF('11. Type 1 Emp 2020 FTE'!$I$12=2,SUM(O586:S586),0),1)</f>
        <v>0</v>
      </c>
      <c r="I586" s="526">
        <f>IF('1. General Input'!$D$33="X",IF('17. FTE Safe Harbor 2 Step 2'!E586&lt;40,'17. FTE Safe Harbor 2 Step 2'!E586/40,1),0)</f>
        <v>0</v>
      </c>
      <c r="J586" s="526">
        <f>IF('1. General Input'!$D$34="X",IF('17. FTE Safe Harbor 2 Step 2'!E586&lt;80,'17. FTE Safe Harbor 2 Step 2'!E586/80,1),0)</f>
        <v>0</v>
      </c>
      <c r="K586" s="526">
        <f>IF('1. General Input'!$D$35="X",IF('17. FTE Safe Harbor 2 Step 2'!E586*24&lt;2080,'17. FTE Safe Harbor 2 Step 2'!E586*24/2080,1),0)</f>
        <v>0</v>
      </c>
      <c r="L586" s="526">
        <f>IF('1. General Input'!$D$36="X",IF('17. FTE Safe Harbor 2 Step 2'!E586*12&lt;2080,'17. FTE Safe Harbor 2 Step 2'!E586*12/2080,1),0)</f>
        <v>0</v>
      </c>
      <c r="M586" s="538">
        <f>IF('1. General Input'!$D$37="X",IF('17. FTE Safe Harbor 2 Step 2'!E586*365/$F$12&lt;2080,E586*365/$F$12/2080,1),0)</f>
        <v>0</v>
      </c>
      <c r="O586" s="526">
        <f t="shared" si="48"/>
        <v>0</v>
      </c>
      <c r="P586" s="526">
        <f t="shared" si="49"/>
        <v>0</v>
      </c>
      <c r="Q586" s="526">
        <f t="shared" si="50"/>
        <v>0</v>
      </c>
      <c r="R586" s="526">
        <f t="shared" si="51"/>
        <v>0</v>
      </c>
      <c r="S586" s="526">
        <f t="shared" si="52"/>
        <v>0</v>
      </c>
    </row>
    <row r="587" spans="1:19" x14ac:dyDescent="0.25">
      <c r="A587" s="297">
        <f t="shared" si="53"/>
        <v>573</v>
      </c>
      <c r="B587" s="501"/>
      <c r="C587" s="515"/>
      <c r="D587" s="297"/>
      <c r="E587" s="505"/>
      <c r="F587" s="417">
        <f>ROUND(IF('11. Type 1 Emp 2020 FTE'!$I$12=1,SUM(I587:M587),0),1)</f>
        <v>0</v>
      </c>
      <c r="G587" s="417">
        <f>ROUND(IF('11. Type 1 Emp 2020 FTE'!$I$12=2,SUM(O587:S587),0),1)</f>
        <v>0</v>
      </c>
      <c r="I587" s="526">
        <f>IF('1. General Input'!$D$33="X",IF('17. FTE Safe Harbor 2 Step 2'!E587&lt;40,'17. FTE Safe Harbor 2 Step 2'!E587/40,1),0)</f>
        <v>0</v>
      </c>
      <c r="J587" s="526">
        <f>IF('1. General Input'!$D$34="X",IF('17. FTE Safe Harbor 2 Step 2'!E587&lt;80,'17. FTE Safe Harbor 2 Step 2'!E587/80,1),0)</f>
        <v>0</v>
      </c>
      <c r="K587" s="526">
        <f>IF('1. General Input'!$D$35="X",IF('17. FTE Safe Harbor 2 Step 2'!E587*24&lt;2080,'17. FTE Safe Harbor 2 Step 2'!E587*24/2080,1),0)</f>
        <v>0</v>
      </c>
      <c r="L587" s="526">
        <f>IF('1. General Input'!$D$36="X",IF('17. FTE Safe Harbor 2 Step 2'!E587*12&lt;2080,'17. FTE Safe Harbor 2 Step 2'!E587*12/2080,1),0)</f>
        <v>0</v>
      </c>
      <c r="M587" s="538">
        <f>IF('1. General Input'!$D$37="X",IF('17. FTE Safe Harbor 2 Step 2'!E587*365/$F$12&lt;2080,E587*365/$F$12/2080,1),0)</f>
        <v>0</v>
      </c>
      <c r="O587" s="526">
        <f t="shared" si="48"/>
        <v>0</v>
      </c>
      <c r="P587" s="526">
        <f t="shared" si="49"/>
        <v>0</v>
      </c>
      <c r="Q587" s="526">
        <f t="shared" si="50"/>
        <v>0</v>
      </c>
      <c r="R587" s="526">
        <f t="shared" si="51"/>
        <v>0</v>
      </c>
      <c r="S587" s="526">
        <f t="shared" si="52"/>
        <v>0</v>
      </c>
    </row>
    <row r="588" spans="1:19" x14ac:dyDescent="0.25">
      <c r="A588" s="297">
        <f t="shared" si="53"/>
        <v>574</v>
      </c>
      <c r="B588" s="501"/>
      <c r="C588" s="515"/>
      <c r="D588" s="297"/>
      <c r="E588" s="505"/>
      <c r="F588" s="417">
        <f>ROUND(IF('11. Type 1 Emp 2020 FTE'!$I$12=1,SUM(I588:M588),0),1)</f>
        <v>0</v>
      </c>
      <c r="G588" s="417">
        <f>ROUND(IF('11. Type 1 Emp 2020 FTE'!$I$12=2,SUM(O588:S588),0),1)</f>
        <v>0</v>
      </c>
      <c r="I588" s="526">
        <f>IF('1. General Input'!$D$33="X",IF('17. FTE Safe Harbor 2 Step 2'!E588&lt;40,'17. FTE Safe Harbor 2 Step 2'!E588/40,1),0)</f>
        <v>0</v>
      </c>
      <c r="J588" s="526">
        <f>IF('1. General Input'!$D$34="X",IF('17. FTE Safe Harbor 2 Step 2'!E588&lt;80,'17. FTE Safe Harbor 2 Step 2'!E588/80,1),0)</f>
        <v>0</v>
      </c>
      <c r="K588" s="526">
        <f>IF('1. General Input'!$D$35="X",IF('17. FTE Safe Harbor 2 Step 2'!E588*24&lt;2080,'17. FTE Safe Harbor 2 Step 2'!E588*24/2080,1),0)</f>
        <v>0</v>
      </c>
      <c r="L588" s="526">
        <f>IF('1. General Input'!$D$36="X",IF('17. FTE Safe Harbor 2 Step 2'!E588*12&lt;2080,'17. FTE Safe Harbor 2 Step 2'!E588*12/2080,1),0)</f>
        <v>0</v>
      </c>
      <c r="M588" s="538">
        <f>IF('1. General Input'!$D$37="X",IF('17. FTE Safe Harbor 2 Step 2'!E588*365/$F$12&lt;2080,E588*365/$F$12/2080,1),0)</f>
        <v>0</v>
      </c>
      <c r="O588" s="526">
        <f t="shared" si="48"/>
        <v>0</v>
      </c>
      <c r="P588" s="526">
        <f t="shared" si="49"/>
        <v>0</v>
      </c>
      <c r="Q588" s="526">
        <f t="shared" si="50"/>
        <v>0</v>
      </c>
      <c r="R588" s="526">
        <f t="shared" si="51"/>
        <v>0</v>
      </c>
      <c r="S588" s="526">
        <f t="shared" si="52"/>
        <v>0</v>
      </c>
    </row>
    <row r="589" spans="1:19" x14ac:dyDescent="0.25">
      <c r="A589" s="297">
        <f t="shared" si="53"/>
        <v>575</v>
      </c>
      <c r="B589" s="501"/>
      <c r="C589" s="515"/>
      <c r="D589" s="297"/>
      <c r="E589" s="505"/>
      <c r="F589" s="417">
        <f>ROUND(IF('11. Type 1 Emp 2020 FTE'!$I$12=1,SUM(I589:M589),0),1)</f>
        <v>0</v>
      </c>
      <c r="G589" s="417">
        <f>ROUND(IF('11. Type 1 Emp 2020 FTE'!$I$12=2,SUM(O589:S589),0),1)</f>
        <v>0</v>
      </c>
      <c r="I589" s="526">
        <f>IF('1. General Input'!$D$33="X",IF('17. FTE Safe Harbor 2 Step 2'!E589&lt;40,'17. FTE Safe Harbor 2 Step 2'!E589/40,1),0)</f>
        <v>0</v>
      </c>
      <c r="J589" s="526">
        <f>IF('1. General Input'!$D$34="X",IF('17. FTE Safe Harbor 2 Step 2'!E589&lt;80,'17. FTE Safe Harbor 2 Step 2'!E589/80,1),0)</f>
        <v>0</v>
      </c>
      <c r="K589" s="526">
        <f>IF('1. General Input'!$D$35="X",IF('17. FTE Safe Harbor 2 Step 2'!E589*24&lt;2080,'17. FTE Safe Harbor 2 Step 2'!E589*24/2080,1),0)</f>
        <v>0</v>
      </c>
      <c r="L589" s="526">
        <f>IF('1. General Input'!$D$36="X",IF('17. FTE Safe Harbor 2 Step 2'!E589*12&lt;2080,'17. FTE Safe Harbor 2 Step 2'!E589*12/2080,1),0)</f>
        <v>0</v>
      </c>
      <c r="M589" s="538">
        <f>IF('1. General Input'!$D$37="X",IF('17. FTE Safe Harbor 2 Step 2'!E589*365/$F$12&lt;2080,E589*365/$F$12/2080,1),0)</f>
        <v>0</v>
      </c>
      <c r="O589" s="526">
        <f t="shared" si="48"/>
        <v>0</v>
      </c>
      <c r="P589" s="526">
        <f t="shared" si="49"/>
        <v>0</v>
      </c>
      <c r="Q589" s="526">
        <f t="shared" si="50"/>
        <v>0</v>
      </c>
      <c r="R589" s="526">
        <f t="shared" si="51"/>
        <v>0</v>
      </c>
      <c r="S589" s="526">
        <f t="shared" si="52"/>
        <v>0</v>
      </c>
    </row>
    <row r="590" spans="1:19" x14ac:dyDescent="0.25">
      <c r="A590" s="297">
        <f t="shared" si="53"/>
        <v>576</v>
      </c>
      <c r="B590" s="501"/>
      <c r="C590" s="515"/>
      <c r="D590" s="297"/>
      <c r="E590" s="505"/>
      <c r="F590" s="417">
        <f>ROUND(IF('11. Type 1 Emp 2020 FTE'!$I$12=1,SUM(I590:M590),0),1)</f>
        <v>0</v>
      </c>
      <c r="G590" s="417">
        <f>ROUND(IF('11. Type 1 Emp 2020 FTE'!$I$12=2,SUM(O590:S590),0),1)</f>
        <v>0</v>
      </c>
      <c r="I590" s="526">
        <f>IF('1. General Input'!$D$33="X",IF('17. FTE Safe Harbor 2 Step 2'!E590&lt;40,'17. FTE Safe Harbor 2 Step 2'!E590/40,1),0)</f>
        <v>0</v>
      </c>
      <c r="J590" s="526">
        <f>IF('1. General Input'!$D$34="X",IF('17. FTE Safe Harbor 2 Step 2'!E590&lt;80,'17. FTE Safe Harbor 2 Step 2'!E590/80,1),0)</f>
        <v>0</v>
      </c>
      <c r="K590" s="526">
        <f>IF('1. General Input'!$D$35="X",IF('17. FTE Safe Harbor 2 Step 2'!E590*24&lt;2080,'17. FTE Safe Harbor 2 Step 2'!E590*24/2080,1),0)</f>
        <v>0</v>
      </c>
      <c r="L590" s="526">
        <f>IF('1. General Input'!$D$36="X",IF('17. FTE Safe Harbor 2 Step 2'!E590*12&lt;2080,'17. FTE Safe Harbor 2 Step 2'!E590*12/2080,1),0)</f>
        <v>0</v>
      </c>
      <c r="M590" s="538">
        <f>IF('1. General Input'!$D$37="X",IF('17. FTE Safe Harbor 2 Step 2'!E590*365/$F$12&lt;2080,E590*365/$F$12/2080,1),0)</f>
        <v>0</v>
      </c>
      <c r="O590" s="526">
        <f t="shared" si="48"/>
        <v>0</v>
      </c>
      <c r="P590" s="526">
        <f t="shared" si="49"/>
        <v>0</v>
      </c>
      <c r="Q590" s="526">
        <f t="shared" si="50"/>
        <v>0</v>
      </c>
      <c r="R590" s="526">
        <f t="shared" si="51"/>
        <v>0</v>
      </c>
      <c r="S590" s="526">
        <f t="shared" si="52"/>
        <v>0</v>
      </c>
    </row>
    <row r="591" spans="1:19" x14ac:dyDescent="0.25">
      <c r="A591" s="297">
        <f t="shared" si="53"/>
        <v>577</v>
      </c>
      <c r="B591" s="501"/>
      <c r="C591" s="515"/>
      <c r="D591" s="297"/>
      <c r="E591" s="505"/>
      <c r="F591" s="417">
        <f>ROUND(IF('11. Type 1 Emp 2020 FTE'!$I$12=1,SUM(I591:M591),0),1)</f>
        <v>0</v>
      </c>
      <c r="G591" s="417">
        <f>ROUND(IF('11. Type 1 Emp 2020 FTE'!$I$12=2,SUM(O591:S591),0),1)</f>
        <v>0</v>
      </c>
      <c r="I591" s="526">
        <f>IF('1. General Input'!$D$33="X",IF('17. FTE Safe Harbor 2 Step 2'!E591&lt;40,'17. FTE Safe Harbor 2 Step 2'!E591/40,1),0)</f>
        <v>0</v>
      </c>
      <c r="J591" s="526">
        <f>IF('1. General Input'!$D$34="X",IF('17. FTE Safe Harbor 2 Step 2'!E591&lt;80,'17. FTE Safe Harbor 2 Step 2'!E591/80,1),0)</f>
        <v>0</v>
      </c>
      <c r="K591" s="526">
        <f>IF('1. General Input'!$D$35="X",IF('17. FTE Safe Harbor 2 Step 2'!E591*24&lt;2080,'17. FTE Safe Harbor 2 Step 2'!E591*24/2080,1),0)</f>
        <v>0</v>
      </c>
      <c r="L591" s="526">
        <f>IF('1. General Input'!$D$36="X",IF('17. FTE Safe Harbor 2 Step 2'!E591*12&lt;2080,'17. FTE Safe Harbor 2 Step 2'!E591*12/2080,1),0)</f>
        <v>0</v>
      </c>
      <c r="M591" s="538">
        <f>IF('1. General Input'!$D$37="X",IF('17. FTE Safe Harbor 2 Step 2'!E591*365/$F$12&lt;2080,E591*365/$F$12/2080,1),0)</f>
        <v>0</v>
      </c>
      <c r="O591" s="526">
        <f t="shared" si="48"/>
        <v>0</v>
      </c>
      <c r="P591" s="526">
        <f t="shared" si="49"/>
        <v>0</v>
      </c>
      <c r="Q591" s="526">
        <f t="shared" si="50"/>
        <v>0</v>
      </c>
      <c r="R591" s="526">
        <f t="shared" si="51"/>
        <v>0</v>
      </c>
      <c r="S591" s="526">
        <f t="shared" si="52"/>
        <v>0</v>
      </c>
    </row>
    <row r="592" spans="1:19" x14ac:dyDescent="0.25">
      <c r="A592" s="297">
        <f t="shared" si="53"/>
        <v>578</v>
      </c>
      <c r="B592" s="501"/>
      <c r="C592" s="515"/>
      <c r="D592" s="297"/>
      <c r="E592" s="505"/>
      <c r="F592" s="417">
        <f>ROUND(IF('11. Type 1 Emp 2020 FTE'!$I$12=1,SUM(I592:M592),0),1)</f>
        <v>0</v>
      </c>
      <c r="G592" s="417">
        <f>ROUND(IF('11. Type 1 Emp 2020 FTE'!$I$12=2,SUM(O592:S592),0),1)</f>
        <v>0</v>
      </c>
      <c r="I592" s="526">
        <f>IF('1. General Input'!$D$33="X",IF('17. FTE Safe Harbor 2 Step 2'!E592&lt;40,'17. FTE Safe Harbor 2 Step 2'!E592/40,1),0)</f>
        <v>0</v>
      </c>
      <c r="J592" s="526">
        <f>IF('1. General Input'!$D$34="X",IF('17. FTE Safe Harbor 2 Step 2'!E592&lt;80,'17. FTE Safe Harbor 2 Step 2'!E592/80,1),0)</f>
        <v>0</v>
      </c>
      <c r="K592" s="526">
        <f>IF('1. General Input'!$D$35="X",IF('17. FTE Safe Harbor 2 Step 2'!E592*24&lt;2080,'17. FTE Safe Harbor 2 Step 2'!E592*24/2080,1),0)</f>
        <v>0</v>
      </c>
      <c r="L592" s="526">
        <f>IF('1. General Input'!$D$36="X",IF('17. FTE Safe Harbor 2 Step 2'!E592*12&lt;2080,'17. FTE Safe Harbor 2 Step 2'!E592*12/2080,1),0)</f>
        <v>0</v>
      </c>
      <c r="M592" s="538">
        <f>IF('1. General Input'!$D$37="X",IF('17. FTE Safe Harbor 2 Step 2'!E592*365/$F$12&lt;2080,E592*365/$F$12/2080,1),0)</f>
        <v>0</v>
      </c>
      <c r="O592" s="526">
        <f t="shared" ref="O592:O655" si="54">IF(I592=0,0,IF(I592=1,1,0.5))</f>
        <v>0</v>
      </c>
      <c r="P592" s="526">
        <f t="shared" ref="P592:P655" si="55">IF(J592=0,0,IF(J592=1,1,0.5))</f>
        <v>0</v>
      </c>
      <c r="Q592" s="526">
        <f t="shared" ref="Q592:Q655" si="56">IF(K592=0,0,IF(K592=1,1,0.5))</f>
        <v>0</v>
      </c>
      <c r="R592" s="526">
        <f t="shared" ref="R592:R655" si="57">IF(L592=0,0,IF(L592=1,1,0.5))</f>
        <v>0</v>
      </c>
      <c r="S592" s="526">
        <f t="shared" ref="S592:S655" si="58">IF(M592=0,0,IF(M592=1,1,0.5))</f>
        <v>0</v>
      </c>
    </row>
    <row r="593" spans="1:19" x14ac:dyDescent="0.25">
      <c r="A593" s="297">
        <f t="shared" ref="A593:A656" si="59">+A592+1</f>
        <v>579</v>
      </c>
      <c r="B593" s="501"/>
      <c r="C593" s="515"/>
      <c r="D593" s="297"/>
      <c r="E593" s="505"/>
      <c r="F593" s="417">
        <f>ROUND(IF('11. Type 1 Emp 2020 FTE'!$I$12=1,SUM(I593:M593),0),1)</f>
        <v>0</v>
      </c>
      <c r="G593" s="417">
        <f>ROUND(IF('11. Type 1 Emp 2020 FTE'!$I$12=2,SUM(O593:S593),0),1)</f>
        <v>0</v>
      </c>
      <c r="I593" s="526">
        <f>IF('1. General Input'!$D$33="X",IF('17. FTE Safe Harbor 2 Step 2'!E593&lt;40,'17. FTE Safe Harbor 2 Step 2'!E593/40,1),0)</f>
        <v>0</v>
      </c>
      <c r="J593" s="526">
        <f>IF('1. General Input'!$D$34="X",IF('17. FTE Safe Harbor 2 Step 2'!E593&lt;80,'17. FTE Safe Harbor 2 Step 2'!E593/80,1),0)</f>
        <v>0</v>
      </c>
      <c r="K593" s="526">
        <f>IF('1. General Input'!$D$35="X",IF('17. FTE Safe Harbor 2 Step 2'!E593*24&lt;2080,'17. FTE Safe Harbor 2 Step 2'!E593*24/2080,1),0)</f>
        <v>0</v>
      </c>
      <c r="L593" s="526">
        <f>IF('1. General Input'!$D$36="X",IF('17. FTE Safe Harbor 2 Step 2'!E593*12&lt;2080,'17. FTE Safe Harbor 2 Step 2'!E593*12/2080,1),0)</f>
        <v>0</v>
      </c>
      <c r="M593" s="538">
        <f>IF('1. General Input'!$D$37="X",IF('17. FTE Safe Harbor 2 Step 2'!E593*365/$F$12&lt;2080,E593*365/$F$12/2080,1),0)</f>
        <v>0</v>
      </c>
      <c r="O593" s="526">
        <f t="shared" si="54"/>
        <v>0</v>
      </c>
      <c r="P593" s="526">
        <f t="shared" si="55"/>
        <v>0</v>
      </c>
      <c r="Q593" s="526">
        <f t="shared" si="56"/>
        <v>0</v>
      </c>
      <c r="R593" s="526">
        <f t="shared" si="57"/>
        <v>0</v>
      </c>
      <c r="S593" s="526">
        <f t="shared" si="58"/>
        <v>0</v>
      </c>
    </row>
    <row r="594" spans="1:19" x14ac:dyDescent="0.25">
      <c r="A594" s="297">
        <f t="shared" si="59"/>
        <v>580</v>
      </c>
      <c r="B594" s="501"/>
      <c r="C594" s="515"/>
      <c r="D594" s="297"/>
      <c r="E594" s="505"/>
      <c r="F594" s="417">
        <f>ROUND(IF('11. Type 1 Emp 2020 FTE'!$I$12=1,SUM(I594:M594),0),1)</f>
        <v>0</v>
      </c>
      <c r="G594" s="417">
        <f>ROUND(IF('11. Type 1 Emp 2020 FTE'!$I$12=2,SUM(O594:S594),0),1)</f>
        <v>0</v>
      </c>
      <c r="I594" s="526">
        <f>IF('1. General Input'!$D$33="X",IF('17. FTE Safe Harbor 2 Step 2'!E594&lt;40,'17. FTE Safe Harbor 2 Step 2'!E594/40,1),0)</f>
        <v>0</v>
      </c>
      <c r="J594" s="526">
        <f>IF('1. General Input'!$D$34="X",IF('17. FTE Safe Harbor 2 Step 2'!E594&lt;80,'17. FTE Safe Harbor 2 Step 2'!E594/80,1),0)</f>
        <v>0</v>
      </c>
      <c r="K594" s="526">
        <f>IF('1. General Input'!$D$35="X",IF('17. FTE Safe Harbor 2 Step 2'!E594*24&lt;2080,'17. FTE Safe Harbor 2 Step 2'!E594*24/2080,1),0)</f>
        <v>0</v>
      </c>
      <c r="L594" s="526">
        <f>IF('1. General Input'!$D$36="X",IF('17. FTE Safe Harbor 2 Step 2'!E594*12&lt;2080,'17. FTE Safe Harbor 2 Step 2'!E594*12/2080,1),0)</f>
        <v>0</v>
      </c>
      <c r="M594" s="538">
        <f>IF('1. General Input'!$D$37="X",IF('17. FTE Safe Harbor 2 Step 2'!E594*365/$F$12&lt;2080,E594*365/$F$12/2080,1),0)</f>
        <v>0</v>
      </c>
      <c r="O594" s="526">
        <f t="shared" si="54"/>
        <v>0</v>
      </c>
      <c r="P594" s="526">
        <f t="shared" si="55"/>
        <v>0</v>
      </c>
      <c r="Q594" s="526">
        <f t="shared" si="56"/>
        <v>0</v>
      </c>
      <c r="R594" s="526">
        <f t="shared" si="57"/>
        <v>0</v>
      </c>
      <c r="S594" s="526">
        <f t="shared" si="58"/>
        <v>0</v>
      </c>
    </row>
    <row r="595" spans="1:19" x14ac:dyDescent="0.25">
      <c r="A595" s="297">
        <f t="shared" si="59"/>
        <v>581</v>
      </c>
      <c r="B595" s="501"/>
      <c r="C595" s="515"/>
      <c r="D595" s="297"/>
      <c r="E595" s="505"/>
      <c r="F595" s="417">
        <f>ROUND(IF('11. Type 1 Emp 2020 FTE'!$I$12=1,SUM(I595:M595),0),1)</f>
        <v>0</v>
      </c>
      <c r="G595" s="417">
        <f>ROUND(IF('11. Type 1 Emp 2020 FTE'!$I$12=2,SUM(O595:S595),0),1)</f>
        <v>0</v>
      </c>
      <c r="I595" s="526">
        <f>IF('1. General Input'!$D$33="X",IF('17. FTE Safe Harbor 2 Step 2'!E595&lt;40,'17. FTE Safe Harbor 2 Step 2'!E595/40,1),0)</f>
        <v>0</v>
      </c>
      <c r="J595" s="526">
        <f>IF('1. General Input'!$D$34="X",IF('17. FTE Safe Harbor 2 Step 2'!E595&lt;80,'17. FTE Safe Harbor 2 Step 2'!E595/80,1),0)</f>
        <v>0</v>
      </c>
      <c r="K595" s="526">
        <f>IF('1. General Input'!$D$35="X",IF('17. FTE Safe Harbor 2 Step 2'!E595*24&lt;2080,'17. FTE Safe Harbor 2 Step 2'!E595*24/2080,1),0)</f>
        <v>0</v>
      </c>
      <c r="L595" s="526">
        <f>IF('1. General Input'!$D$36="X",IF('17. FTE Safe Harbor 2 Step 2'!E595*12&lt;2080,'17. FTE Safe Harbor 2 Step 2'!E595*12/2080,1),0)</f>
        <v>0</v>
      </c>
      <c r="M595" s="538">
        <f>IF('1. General Input'!$D$37="X",IF('17. FTE Safe Harbor 2 Step 2'!E595*365/$F$12&lt;2080,E595*365/$F$12/2080,1),0)</f>
        <v>0</v>
      </c>
      <c r="O595" s="526">
        <f t="shared" si="54"/>
        <v>0</v>
      </c>
      <c r="P595" s="526">
        <f t="shared" si="55"/>
        <v>0</v>
      </c>
      <c r="Q595" s="526">
        <f t="shared" si="56"/>
        <v>0</v>
      </c>
      <c r="R595" s="526">
        <f t="shared" si="57"/>
        <v>0</v>
      </c>
      <c r="S595" s="526">
        <f t="shared" si="58"/>
        <v>0</v>
      </c>
    </row>
    <row r="596" spans="1:19" x14ac:dyDescent="0.25">
      <c r="A596" s="297">
        <f t="shared" si="59"/>
        <v>582</v>
      </c>
      <c r="B596" s="501"/>
      <c r="C596" s="515"/>
      <c r="D596" s="297"/>
      <c r="E596" s="505"/>
      <c r="F596" s="417">
        <f>ROUND(IF('11. Type 1 Emp 2020 FTE'!$I$12=1,SUM(I596:M596),0),1)</f>
        <v>0</v>
      </c>
      <c r="G596" s="417">
        <f>ROUND(IF('11. Type 1 Emp 2020 FTE'!$I$12=2,SUM(O596:S596),0),1)</f>
        <v>0</v>
      </c>
      <c r="I596" s="526">
        <f>IF('1. General Input'!$D$33="X",IF('17. FTE Safe Harbor 2 Step 2'!E596&lt;40,'17. FTE Safe Harbor 2 Step 2'!E596/40,1),0)</f>
        <v>0</v>
      </c>
      <c r="J596" s="526">
        <f>IF('1. General Input'!$D$34="X",IF('17. FTE Safe Harbor 2 Step 2'!E596&lt;80,'17. FTE Safe Harbor 2 Step 2'!E596/80,1),0)</f>
        <v>0</v>
      </c>
      <c r="K596" s="526">
        <f>IF('1. General Input'!$D$35="X",IF('17. FTE Safe Harbor 2 Step 2'!E596*24&lt;2080,'17. FTE Safe Harbor 2 Step 2'!E596*24/2080,1),0)</f>
        <v>0</v>
      </c>
      <c r="L596" s="526">
        <f>IF('1. General Input'!$D$36="X",IF('17. FTE Safe Harbor 2 Step 2'!E596*12&lt;2080,'17. FTE Safe Harbor 2 Step 2'!E596*12/2080,1),0)</f>
        <v>0</v>
      </c>
      <c r="M596" s="538">
        <f>IF('1. General Input'!$D$37="X",IF('17. FTE Safe Harbor 2 Step 2'!E596*365/$F$12&lt;2080,E596*365/$F$12/2080,1),0)</f>
        <v>0</v>
      </c>
      <c r="O596" s="526">
        <f t="shared" si="54"/>
        <v>0</v>
      </c>
      <c r="P596" s="526">
        <f t="shared" si="55"/>
        <v>0</v>
      </c>
      <c r="Q596" s="526">
        <f t="shared" si="56"/>
        <v>0</v>
      </c>
      <c r="R596" s="526">
        <f t="shared" si="57"/>
        <v>0</v>
      </c>
      <c r="S596" s="526">
        <f t="shared" si="58"/>
        <v>0</v>
      </c>
    </row>
    <row r="597" spans="1:19" x14ac:dyDescent="0.25">
      <c r="A597" s="297">
        <f t="shared" si="59"/>
        <v>583</v>
      </c>
      <c r="B597" s="501"/>
      <c r="C597" s="515"/>
      <c r="D597" s="297"/>
      <c r="E597" s="505"/>
      <c r="F597" s="417">
        <f>ROUND(IF('11. Type 1 Emp 2020 FTE'!$I$12=1,SUM(I597:M597),0),1)</f>
        <v>0</v>
      </c>
      <c r="G597" s="417">
        <f>ROUND(IF('11. Type 1 Emp 2020 FTE'!$I$12=2,SUM(O597:S597),0),1)</f>
        <v>0</v>
      </c>
      <c r="I597" s="526">
        <f>IF('1. General Input'!$D$33="X",IF('17. FTE Safe Harbor 2 Step 2'!E597&lt;40,'17. FTE Safe Harbor 2 Step 2'!E597/40,1),0)</f>
        <v>0</v>
      </c>
      <c r="J597" s="526">
        <f>IF('1. General Input'!$D$34="X",IF('17. FTE Safe Harbor 2 Step 2'!E597&lt;80,'17. FTE Safe Harbor 2 Step 2'!E597/80,1),0)</f>
        <v>0</v>
      </c>
      <c r="K597" s="526">
        <f>IF('1. General Input'!$D$35="X",IF('17. FTE Safe Harbor 2 Step 2'!E597*24&lt;2080,'17. FTE Safe Harbor 2 Step 2'!E597*24/2080,1),0)</f>
        <v>0</v>
      </c>
      <c r="L597" s="526">
        <f>IF('1. General Input'!$D$36="X",IF('17. FTE Safe Harbor 2 Step 2'!E597*12&lt;2080,'17. FTE Safe Harbor 2 Step 2'!E597*12/2080,1),0)</f>
        <v>0</v>
      </c>
      <c r="M597" s="538">
        <f>IF('1. General Input'!$D$37="X",IF('17. FTE Safe Harbor 2 Step 2'!E597*365/$F$12&lt;2080,E597*365/$F$12/2080,1),0)</f>
        <v>0</v>
      </c>
      <c r="O597" s="526">
        <f t="shared" si="54"/>
        <v>0</v>
      </c>
      <c r="P597" s="526">
        <f t="shared" si="55"/>
        <v>0</v>
      </c>
      <c r="Q597" s="526">
        <f t="shared" si="56"/>
        <v>0</v>
      </c>
      <c r="R597" s="526">
        <f t="shared" si="57"/>
        <v>0</v>
      </c>
      <c r="S597" s="526">
        <f t="shared" si="58"/>
        <v>0</v>
      </c>
    </row>
    <row r="598" spans="1:19" x14ac:dyDescent="0.25">
      <c r="A598" s="297">
        <f t="shared" si="59"/>
        <v>584</v>
      </c>
      <c r="B598" s="501"/>
      <c r="C598" s="515"/>
      <c r="D598" s="297"/>
      <c r="E598" s="505"/>
      <c r="F598" s="417">
        <f>ROUND(IF('11. Type 1 Emp 2020 FTE'!$I$12=1,SUM(I598:M598),0),1)</f>
        <v>0</v>
      </c>
      <c r="G598" s="417">
        <f>ROUND(IF('11. Type 1 Emp 2020 FTE'!$I$12=2,SUM(O598:S598),0),1)</f>
        <v>0</v>
      </c>
      <c r="I598" s="526">
        <f>IF('1. General Input'!$D$33="X",IF('17. FTE Safe Harbor 2 Step 2'!E598&lt;40,'17. FTE Safe Harbor 2 Step 2'!E598/40,1),0)</f>
        <v>0</v>
      </c>
      <c r="J598" s="526">
        <f>IF('1. General Input'!$D$34="X",IF('17. FTE Safe Harbor 2 Step 2'!E598&lt;80,'17. FTE Safe Harbor 2 Step 2'!E598/80,1),0)</f>
        <v>0</v>
      </c>
      <c r="K598" s="526">
        <f>IF('1. General Input'!$D$35="X",IF('17. FTE Safe Harbor 2 Step 2'!E598*24&lt;2080,'17. FTE Safe Harbor 2 Step 2'!E598*24/2080,1),0)</f>
        <v>0</v>
      </c>
      <c r="L598" s="526">
        <f>IF('1. General Input'!$D$36="X",IF('17. FTE Safe Harbor 2 Step 2'!E598*12&lt;2080,'17. FTE Safe Harbor 2 Step 2'!E598*12/2080,1),0)</f>
        <v>0</v>
      </c>
      <c r="M598" s="538">
        <f>IF('1. General Input'!$D$37="X",IF('17. FTE Safe Harbor 2 Step 2'!E598*365/$F$12&lt;2080,E598*365/$F$12/2080,1),0)</f>
        <v>0</v>
      </c>
      <c r="O598" s="526">
        <f t="shared" si="54"/>
        <v>0</v>
      </c>
      <c r="P598" s="526">
        <f t="shared" si="55"/>
        <v>0</v>
      </c>
      <c r="Q598" s="526">
        <f t="shared" si="56"/>
        <v>0</v>
      </c>
      <c r="R598" s="526">
        <f t="shared" si="57"/>
        <v>0</v>
      </c>
      <c r="S598" s="526">
        <f t="shared" si="58"/>
        <v>0</v>
      </c>
    </row>
    <row r="599" spans="1:19" x14ac:dyDescent="0.25">
      <c r="A599" s="297">
        <f t="shared" si="59"/>
        <v>585</v>
      </c>
      <c r="B599" s="501"/>
      <c r="C599" s="515"/>
      <c r="D599" s="297"/>
      <c r="E599" s="505"/>
      <c r="F599" s="417">
        <f>ROUND(IF('11. Type 1 Emp 2020 FTE'!$I$12=1,SUM(I599:M599),0),1)</f>
        <v>0</v>
      </c>
      <c r="G599" s="417">
        <f>ROUND(IF('11. Type 1 Emp 2020 FTE'!$I$12=2,SUM(O599:S599),0),1)</f>
        <v>0</v>
      </c>
      <c r="I599" s="526">
        <f>IF('1. General Input'!$D$33="X",IF('17. FTE Safe Harbor 2 Step 2'!E599&lt;40,'17. FTE Safe Harbor 2 Step 2'!E599/40,1),0)</f>
        <v>0</v>
      </c>
      <c r="J599" s="526">
        <f>IF('1. General Input'!$D$34="X",IF('17. FTE Safe Harbor 2 Step 2'!E599&lt;80,'17. FTE Safe Harbor 2 Step 2'!E599/80,1),0)</f>
        <v>0</v>
      </c>
      <c r="K599" s="526">
        <f>IF('1. General Input'!$D$35="X",IF('17. FTE Safe Harbor 2 Step 2'!E599*24&lt;2080,'17. FTE Safe Harbor 2 Step 2'!E599*24/2080,1),0)</f>
        <v>0</v>
      </c>
      <c r="L599" s="526">
        <f>IF('1. General Input'!$D$36="X",IF('17. FTE Safe Harbor 2 Step 2'!E599*12&lt;2080,'17. FTE Safe Harbor 2 Step 2'!E599*12/2080,1),0)</f>
        <v>0</v>
      </c>
      <c r="M599" s="538">
        <f>IF('1. General Input'!$D$37="X",IF('17. FTE Safe Harbor 2 Step 2'!E599*365/$F$12&lt;2080,E599*365/$F$12/2080,1),0)</f>
        <v>0</v>
      </c>
      <c r="O599" s="526">
        <f t="shared" si="54"/>
        <v>0</v>
      </c>
      <c r="P599" s="526">
        <f t="shared" si="55"/>
        <v>0</v>
      </c>
      <c r="Q599" s="526">
        <f t="shared" si="56"/>
        <v>0</v>
      </c>
      <c r="R599" s="526">
        <f t="shared" si="57"/>
        <v>0</v>
      </c>
      <c r="S599" s="526">
        <f t="shared" si="58"/>
        <v>0</v>
      </c>
    </row>
    <row r="600" spans="1:19" x14ac:dyDescent="0.25">
      <c r="A600" s="297">
        <f t="shared" si="59"/>
        <v>586</v>
      </c>
      <c r="B600" s="501"/>
      <c r="C600" s="515"/>
      <c r="D600" s="297"/>
      <c r="E600" s="505"/>
      <c r="F600" s="417">
        <f>ROUND(IF('11. Type 1 Emp 2020 FTE'!$I$12=1,SUM(I600:M600),0),1)</f>
        <v>0</v>
      </c>
      <c r="G600" s="417">
        <f>ROUND(IF('11. Type 1 Emp 2020 FTE'!$I$12=2,SUM(O600:S600),0),1)</f>
        <v>0</v>
      </c>
      <c r="I600" s="526">
        <f>IF('1. General Input'!$D$33="X",IF('17. FTE Safe Harbor 2 Step 2'!E600&lt;40,'17. FTE Safe Harbor 2 Step 2'!E600/40,1),0)</f>
        <v>0</v>
      </c>
      <c r="J600" s="526">
        <f>IF('1. General Input'!$D$34="X",IF('17. FTE Safe Harbor 2 Step 2'!E600&lt;80,'17. FTE Safe Harbor 2 Step 2'!E600/80,1),0)</f>
        <v>0</v>
      </c>
      <c r="K600" s="526">
        <f>IF('1. General Input'!$D$35="X",IF('17. FTE Safe Harbor 2 Step 2'!E600*24&lt;2080,'17. FTE Safe Harbor 2 Step 2'!E600*24/2080,1),0)</f>
        <v>0</v>
      </c>
      <c r="L600" s="526">
        <f>IF('1. General Input'!$D$36="X",IF('17. FTE Safe Harbor 2 Step 2'!E600*12&lt;2080,'17. FTE Safe Harbor 2 Step 2'!E600*12/2080,1),0)</f>
        <v>0</v>
      </c>
      <c r="M600" s="538">
        <f>IF('1. General Input'!$D$37="X",IF('17. FTE Safe Harbor 2 Step 2'!E600*365/$F$12&lt;2080,E600*365/$F$12/2080,1),0)</f>
        <v>0</v>
      </c>
      <c r="O600" s="526">
        <f t="shared" si="54"/>
        <v>0</v>
      </c>
      <c r="P600" s="526">
        <f t="shared" si="55"/>
        <v>0</v>
      </c>
      <c r="Q600" s="526">
        <f t="shared" si="56"/>
        <v>0</v>
      </c>
      <c r="R600" s="526">
        <f t="shared" si="57"/>
        <v>0</v>
      </c>
      <c r="S600" s="526">
        <f t="shared" si="58"/>
        <v>0</v>
      </c>
    </row>
    <row r="601" spans="1:19" x14ac:dyDescent="0.25">
      <c r="A601" s="297">
        <f t="shared" si="59"/>
        <v>587</v>
      </c>
      <c r="B601" s="501"/>
      <c r="C601" s="515"/>
      <c r="D601" s="297"/>
      <c r="E601" s="505"/>
      <c r="F601" s="417">
        <f>ROUND(IF('11. Type 1 Emp 2020 FTE'!$I$12=1,SUM(I601:M601),0),1)</f>
        <v>0</v>
      </c>
      <c r="G601" s="417">
        <f>ROUND(IF('11. Type 1 Emp 2020 FTE'!$I$12=2,SUM(O601:S601),0),1)</f>
        <v>0</v>
      </c>
      <c r="I601" s="526">
        <f>IF('1. General Input'!$D$33="X",IF('17. FTE Safe Harbor 2 Step 2'!E601&lt;40,'17. FTE Safe Harbor 2 Step 2'!E601/40,1),0)</f>
        <v>0</v>
      </c>
      <c r="J601" s="526">
        <f>IF('1. General Input'!$D$34="X",IF('17. FTE Safe Harbor 2 Step 2'!E601&lt;80,'17. FTE Safe Harbor 2 Step 2'!E601/80,1),0)</f>
        <v>0</v>
      </c>
      <c r="K601" s="526">
        <f>IF('1. General Input'!$D$35="X",IF('17. FTE Safe Harbor 2 Step 2'!E601*24&lt;2080,'17. FTE Safe Harbor 2 Step 2'!E601*24/2080,1),0)</f>
        <v>0</v>
      </c>
      <c r="L601" s="526">
        <f>IF('1. General Input'!$D$36="X",IF('17. FTE Safe Harbor 2 Step 2'!E601*12&lt;2080,'17. FTE Safe Harbor 2 Step 2'!E601*12/2080,1),0)</f>
        <v>0</v>
      </c>
      <c r="M601" s="538">
        <f>IF('1. General Input'!$D$37="X",IF('17. FTE Safe Harbor 2 Step 2'!E601*365/$F$12&lt;2080,E601*365/$F$12/2080,1),0)</f>
        <v>0</v>
      </c>
      <c r="O601" s="526">
        <f t="shared" si="54"/>
        <v>0</v>
      </c>
      <c r="P601" s="526">
        <f t="shared" si="55"/>
        <v>0</v>
      </c>
      <c r="Q601" s="526">
        <f t="shared" si="56"/>
        <v>0</v>
      </c>
      <c r="R601" s="526">
        <f t="shared" si="57"/>
        <v>0</v>
      </c>
      <c r="S601" s="526">
        <f t="shared" si="58"/>
        <v>0</v>
      </c>
    </row>
    <row r="602" spans="1:19" x14ac:dyDescent="0.25">
      <c r="A602" s="297">
        <f t="shared" si="59"/>
        <v>588</v>
      </c>
      <c r="B602" s="501"/>
      <c r="C602" s="515"/>
      <c r="D602" s="297"/>
      <c r="E602" s="505"/>
      <c r="F602" s="417">
        <f>ROUND(IF('11. Type 1 Emp 2020 FTE'!$I$12=1,SUM(I602:M602),0),1)</f>
        <v>0</v>
      </c>
      <c r="G602" s="417">
        <f>ROUND(IF('11. Type 1 Emp 2020 FTE'!$I$12=2,SUM(O602:S602),0),1)</f>
        <v>0</v>
      </c>
      <c r="I602" s="526">
        <f>IF('1. General Input'!$D$33="X",IF('17. FTE Safe Harbor 2 Step 2'!E602&lt;40,'17. FTE Safe Harbor 2 Step 2'!E602/40,1),0)</f>
        <v>0</v>
      </c>
      <c r="J602" s="526">
        <f>IF('1. General Input'!$D$34="X",IF('17. FTE Safe Harbor 2 Step 2'!E602&lt;80,'17. FTE Safe Harbor 2 Step 2'!E602/80,1),0)</f>
        <v>0</v>
      </c>
      <c r="K602" s="526">
        <f>IF('1. General Input'!$D$35="X",IF('17. FTE Safe Harbor 2 Step 2'!E602*24&lt;2080,'17. FTE Safe Harbor 2 Step 2'!E602*24/2080,1),0)</f>
        <v>0</v>
      </c>
      <c r="L602" s="526">
        <f>IF('1. General Input'!$D$36="X",IF('17. FTE Safe Harbor 2 Step 2'!E602*12&lt;2080,'17. FTE Safe Harbor 2 Step 2'!E602*12/2080,1),0)</f>
        <v>0</v>
      </c>
      <c r="M602" s="538">
        <f>IF('1. General Input'!$D$37="X",IF('17. FTE Safe Harbor 2 Step 2'!E602*365/$F$12&lt;2080,E602*365/$F$12/2080,1),0)</f>
        <v>0</v>
      </c>
      <c r="O602" s="526">
        <f t="shared" si="54"/>
        <v>0</v>
      </c>
      <c r="P602" s="526">
        <f t="shared" si="55"/>
        <v>0</v>
      </c>
      <c r="Q602" s="526">
        <f t="shared" si="56"/>
        <v>0</v>
      </c>
      <c r="R602" s="526">
        <f t="shared" si="57"/>
        <v>0</v>
      </c>
      <c r="S602" s="526">
        <f t="shared" si="58"/>
        <v>0</v>
      </c>
    </row>
    <row r="603" spans="1:19" x14ac:dyDescent="0.25">
      <c r="A603" s="297">
        <f t="shared" si="59"/>
        <v>589</v>
      </c>
      <c r="B603" s="501"/>
      <c r="C603" s="515"/>
      <c r="D603" s="297"/>
      <c r="E603" s="505"/>
      <c r="F603" s="417">
        <f>ROUND(IF('11. Type 1 Emp 2020 FTE'!$I$12=1,SUM(I603:M603),0),1)</f>
        <v>0</v>
      </c>
      <c r="G603" s="417">
        <f>ROUND(IF('11. Type 1 Emp 2020 FTE'!$I$12=2,SUM(O603:S603),0),1)</f>
        <v>0</v>
      </c>
      <c r="I603" s="526">
        <f>IF('1. General Input'!$D$33="X",IF('17. FTE Safe Harbor 2 Step 2'!E603&lt;40,'17. FTE Safe Harbor 2 Step 2'!E603/40,1),0)</f>
        <v>0</v>
      </c>
      <c r="J603" s="526">
        <f>IF('1. General Input'!$D$34="X",IF('17. FTE Safe Harbor 2 Step 2'!E603&lt;80,'17. FTE Safe Harbor 2 Step 2'!E603/80,1),0)</f>
        <v>0</v>
      </c>
      <c r="K603" s="526">
        <f>IF('1. General Input'!$D$35="X",IF('17. FTE Safe Harbor 2 Step 2'!E603*24&lt;2080,'17. FTE Safe Harbor 2 Step 2'!E603*24/2080,1),0)</f>
        <v>0</v>
      </c>
      <c r="L603" s="526">
        <f>IF('1. General Input'!$D$36="X",IF('17. FTE Safe Harbor 2 Step 2'!E603*12&lt;2080,'17. FTE Safe Harbor 2 Step 2'!E603*12/2080,1),0)</f>
        <v>0</v>
      </c>
      <c r="M603" s="538">
        <f>IF('1. General Input'!$D$37="X",IF('17. FTE Safe Harbor 2 Step 2'!E603*365/$F$12&lt;2080,E603*365/$F$12/2080,1),0)</f>
        <v>0</v>
      </c>
      <c r="O603" s="526">
        <f t="shared" si="54"/>
        <v>0</v>
      </c>
      <c r="P603" s="526">
        <f t="shared" si="55"/>
        <v>0</v>
      </c>
      <c r="Q603" s="526">
        <f t="shared" si="56"/>
        <v>0</v>
      </c>
      <c r="R603" s="526">
        <f t="shared" si="57"/>
        <v>0</v>
      </c>
      <c r="S603" s="526">
        <f t="shared" si="58"/>
        <v>0</v>
      </c>
    </row>
    <row r="604" spans="1:19" x14ac:dyDescent="0.25">
      <c r="A604" s="297">
        <f t="shared" si="59"/>
        <v>590</v>
      </c>
      <c r="B604" s="501"/>
      <c r="C604" s="515"/>
      <c r="D604" s="297"/>
      <c r="E604" s="505"/>
      <c r="F604" s="417">
        <f>ROUND(IF('11. Type 1 Emp 2020 FTE'!$I$12=1,SUM(I604:M604),0),1)</f>
        <v>0</v>
      </c>
      <c r="G604" s="417">
        <f>ROUND(IF('11. Type 1 Emp 2020 FTE'!$I$12=2,SUM(O604:S604),0),1)</f>
        <v>0</v>
      </c>
      <c r="I604" s="526">
        <f>IF('1. General Input'!$D$33="X",IF('17. FTE Safe Harbor 2 Step 2'!E604&lt;40,'17. FTE Safe Harbor 2 Step 2'!E604/40,1),0)</f>
        <v>0</v>
      </c>
      <c r="J604" s="526">
        <f>IF('1. General Input'!$D$34="X",IF('17. FTE Safe Harbor 2 Step 2'!E604&lt;80,'17. FTE Safe Harbor 2 Step 2'!E604/80,1),0)</f>
        <v>0</v>
      </c>
      <c r="K604" s="526">
        <f>IF('1. General Input'!$D$35="X",IF('17. FTE Safe Harbor 2 Step 2'!E604*24&lt;2080,'17. FTE Safe Harbor 2 Step 2'!E604*24/2080,1),0)</f>
        <v>0</v>
      </c>
      <c r="L604" s="526">
        <f>IF('1. General Input'!$D$36="X",IF('17. FTE Safe Harbor 2 Step 2'!E604*12&lt;2080,'17. FTE Safe Harbor 2 Step 2'!E604*12/2080,1),0)</f>
        <v>0</v>
      </c>
      <c r="M604" s="538">
        <f>IF('1. General Input'!$D$37="X",IF('17. FTE Safe Harbor 2 Step 2'!E604*365/$F$12&lt;2080,E604*365/$F$12/2080,1),0)</f>
        <v>0</v>
      </c>
      <c r="O604" s="526">
        <f t="shared" si="54"/>
        <v>0</v>
      </c>
      <c r="P604" s="526">
        <f t="shared" si="55"/>
        <v>0</v>
      </c>
      <c r="Q604" s="526">
        <f t="shared" si="56"/>
        <v>0</v>
      </c>
      <c r="R604" s="526">
        <f t="shared" si="57"/>
        <v>0</v>
      </c>
      <c r="S604" s="526">
        <f t="shared" si="58"/>
        <v>0</v>
      </c>
    </row>
    <row r="605" spans="1:19" x14ac:dyDescent="0.25">
      <c r="A605" s="297">
        <f t="shared" si="59"/>
        <v>591</v>
      </c>
      <c r="B605" s="501"/>
      <c r="C605" s="515"/>
      <c r="D605" s="297"/>
      <c r="E605" s="505"/>
      <c r="F605" s="417">
        <f>ROUND(IF('11. Type 1 Emp 2020 FTE'!$I$12=1,SUM(I605:M605),0),1)</f>
        <v>0</v>
      </c>
      <c r="G605" s="417">
        <f>ROUND(IF('11. Type 1 Emp 2020 FTE'!$I$12=2,SUM(O605:S605),0),1)</f>
        <v>0</v>
      </c>
      <c r="I605" s="526">
        <f>IF('1. General Input'!$D$33="X",IF('17. FTE Safe Harbor 2 Step 2'!E605&lt;40,'17. FTE Safe Harbor 2 Step 2'!E605/40,1),0)</f>
        <v>0</v>
      </c>
      <c r="J605" s="526">
        <f>IF('1. General Input'!$D$34="X",IF('17. FTE Safe Harbor 2 Step 2'!E605&lt;80,'17. FTE Safe Harbor 2 Step 2'!E605/80,1),0)</f>
        <v>0</v>
      </c>
      <c r="K605" s="526">
        <f>IF('1. General Input'!$D$35="X",IF('17. FTE Safe Harbor 2 Step 2'!E605*24&lt;2080,'17. FTE Safe Harbor 2 Step 2'!E605*24/2080,1),0)</f>
        <v>0</v>
      </c>
      <c r="L605" s="526">
        <f>IF('1. General Input'!$D$36="X",IF('17. FTE Safe Harbor 2 Step 2'!E605*12&lt;2080,'17. FTE Safe Harbor 2 Step 2'!E605*12/2080,1),0)</f>
        <v>0</v>
      </c>
      <c r="M605" s="538">
        <f>IF('1. General Input'!$D$37="X",IF('17. FTE Safe Harbor 2 Step 2'!E605*365/$F$12&lt;2080,E605*365/$F$12/2080,1),0)</f>
        <v>0</v>
      </c>
      <c r="O605" s="526">
        <f t="shared" si="54"/>
        <v>0</v>
      </c>
      <c r="P605" s="526">
        <f t="shared" si="55"/>
        <v>0</v>
      </c>
      <c r="Q605" s="526">
        <f t="shared" si="56"/>
        <v>0</v>
      </c>
      <c r="R605" s="526">
        <f t="shared" si="57"/>
        <v>0</v>
      </c>
      <c r="S605" s="526">
        <f t="shared" si="58"/>
        <v>0</v>
      </c>
    </row>
    <row r="606" spans="1:19" x14ac:dyDescent="0.25">
      <c r="A606" s="297">
        <f t="shared" si="59"/>
        <v>592</v>
      </c>
      <c r="B606" s="501"/>
      <c r="C606" s="515"/>
      <c r="D606" s="297"/>
      <c r="E606" s="505"/>
      <c r="F606" s="417">
        <f>ROUND(IF('11. Type 1 Emp 2020 FTE'!$I$12=1,SUM(I606:M606),0),1)</f>
        <v>0</v>
      </c>
      <c r="G606" s="417">
        <f>ROUND(IF('11. Type 1 Emp 2020 FTE'!$I$12=2,SUM(O606:S606),0),1)</f>
        <v>0</v>
      </c>
      <c r="I606" s="526">
        <f>IF('1. General Input'!$D$33="X",IF('17. FTE Safe Harbor 2 Step 2'!E606&lt;40,'17. FTE Safe Harbor 2 Step 2'!E606/40,1),0)</f>
        <v>0</v>
      </c>
      <c r="J606" s="526">
        <f>IF('1. General Input'!$D$34="X",IF('17. FTE Safe Harbor 2 Step 2'!E606&lt;80,'17. FTE Safe Harbor 2 Step 2'!E606/80,1),0)</f>
        <v>0</v>
      </c>
      <c r="K606" s="526">
        <f>IF('1. General Input'!$D$35="X",IF('17. FTE Safe Harbor 2 Step 2'!E606*24&lt;2080,'17. FTE Safe Harbor 2 Step 2'!E606*24/2080,1),0)</f>
        <v>0</v>
      </c>
      <c r="L606" s="526">
        <f>IF('1. General Input'!$D$36="X",IF('17. FTE Safe Harbor 2 Step 2'!E606*12&lt;2080,'17. FTE Safe Harbor 2 Step 2'!E606*12/2080,1),0)</f>
        <v>0</v>
      </c>
      <c r="M606" s="538">
        <f>IF('1. General Input'!$D$37="X",IF('17. FTE Safe Harbor 2 Step 2'!E606*365/$F$12&lt;2080,E606*365/$F$12/2080,1),0)</f>
        <v>0</v>
      </c>
      <c r="O606" s="526">
        <f t="shared" si="54"/>
        <v>0</v>
      </c>
      <c r="P606" s="526">
        <f t="shared" si="55"/>
        <v>0</v>
      </c>
      <c r="Q606" s="526">
        <f t="shared" si="56"/>
        <v>0</v>
      </c>
      <c r="R606" s="526">
        <f t="shared" si="57"/>
        <v>0</v>
      </c>
      <c r="S606" s="526">
        <f t="shared" si="58"/>
        <v>0</v>
      </c>
    </row>
    <row r="607" spans="1:19" x14ac:dyDescent="0.25">
      <c r="A607" s="297">
        <f t="shared" si="59"/>
        <v>593</v>
      </c>
      <c r="B607" s="501"/>
      <c r="C607" s="515"/>
      <c r="D607" s="297"/>
      <c r="E607" s="505"/>
      <c r="F607" s="417">
        <f>ROUND(IF('11. Type 1 Emp 2020 FTE'!$I$12=1,SUM(I607:M607),0),1)</f>
        <v>0</v>
      </c>
      <c r="G607" s="417">
        <f>ROUND(IF('11. Type 1 Emp 2020 FTE'!$I$12=2,SUM(O607:S607),0),1)</f>
        <v>0</v>
      </c>
      <c r="I607" s="526">
        <f>IF('1. General Input'!$D$33="X",IF('17. FTE Safe Harbor 2 Step 2'!E607&lt;40,'17. FTE Safe Harbor 2 Step 2'!E607/40,1),0)</f>
        <v>0</v>
      </c>
      <c r="J607" s="526">
        <f>IF('1. General Input'!$D$34="X",IF('17. FTE Safe Harbor 2 Step 2'!E607&lt;80,'17. FTE Safe Harbor 2 Step 2'!E607/80,1),0)</f>
        <v>0</v>
      </c>
      <c r="K607" s="526">
        <f>IF('1. General Input'!$D$35="X",IF('17. FTE Safe Harbor 2 Step 2'!E607*24&lt;2080,'17. FTE Safe Harbor 2 Step 2'!E607*24/2080,1),0)</f>
        <v>0</v>
      </c>
      <c r="L607" s="526">
        <f>IF('1. General Input'!$D$36="X",IF('17. FTE Safe Harbor 2 Step 2'!E607*12&lt;2080,'17. FTE Safe Harbor 2 Step 2'!E607*12/2080,1),0)</f>
        <v>0</v>
      </c>
      <c r="M607" s="538">
        <f>IF('1. General Input'!$D$37="X",IF('17. FTE Safe Harbor 2 Step 2'!E607*365/$F$12&lt;2080,E607*365/$F$12/2080,1),0)</f>
        <v>0</v>
      </c>
      <c r="O607" s="526">
        <f t="shared" si="54"/>
        <v>0</v>
      </c>
      <c r="P607" s="526">
        <f t="shared" si="55"/>
        <v>0</v>
      </c>
      <c r="Q607" s="526">
        <f t="shared" si="56"/>
        <v>0</v>
      </c>
      <c r="R607" s="526">
        <f t="shared" si="57"/>
        <v>0</v>
      </c>
      <c r="S607" s="526">
        <f t="shared" si="58"/>
        <v>0</v>
      </c>
    </row>
    <row r="608" spans="1:19" x14ac:dyDescent="0.25">
      <c r="A608" s="297">
        <f t="shared" si="59"/>
        <v>594</v>
      </c>
      <c r="B608" s="501"/>
      <c r="C608" s="515"/>
      <c r="D608" s="297"/>
      <c r="E608" s="505"/>
      <c r="F608" s="417">
        <f>ROUND(IF('11. Type 1 Emp 2020 FTE'!$I$12=1,SUM(I608:M608),0),1)</f>
        <v>0</v>
      </c>
      <c r="G608" s="417">
        <f>ROUND(IF('11. Type 1 Emp 2020 FTE'!$I$12=2,SUM(O608:S608),0),1)</f>
        <v>0</v>
      </c>
      <c r="I608" s="526">
        <f>IF('1. General Input'!$D$33="X",IF('17. FTE Safe Harbor 2 Step 2'!E608&lt;40,'17. FTE Safe Harbor 2 Step 2'!E608/40,1),0)</f>
        <v>0</v>
      </c>
      <c r="J608" s="526">
        <f>IF('1. General Input'!$D$34="X",IF('17. FTE Safe Harbor 2 Step 2'!E608&lt;80,'17. FTE Safe Harbor 2 Step 2'!E608/80,1),0)</f>
        <v>0</v>
      </c>
      <c r="K608" s="526">
        <f>IF('1. General Input'!$D$35="X",IF('17. FTE Safe Harbor 2 Step 2'!E608*24&lt;2080,'17. FTE Safe Harbor 2 Step 2'!E608*24/2080,1),0)</f>
        <v>0</v>
      </c>
      <c r="L608" s="526">
        <f>IF('1. General Input'!$D$36="X",IF('17. FTE Safe Harbor 2 Step 2'!E608*12&lt;2080,'17. FTE Safe Harbor 2 Step 2'!E608*12/2080,1),0)</f>
        <v>0</v>
      </c>
      <c r="M608" s="538">
        <f>IF('1. General Input'!$D$37="X",IF('17. FTE Safe Harbor 2 Step 2'!E608*365/$F$12&lt;2080,E608*365/$F$12/2080,1),0)</f>
        <v>0</v>
      </c>
      <c r="O608" s="526">
        <f t="shared" si="54"/>
        <v>0</v>
      </c>
      <c r="P608" s="526">
        <f t="shared" si="55"/>
        <v>0</v>
      </c>
      <c r="Q608" s="526">
        <f t="shared" si="56"/>
        <v>0</v>
      </c>
      <c r="R608" s="526">
        <f t="shared" si="57"/>
        <v>0</v>
      </c>
      <c r="S608" s="526">
        <f t="shared" si="58"/>
        <v>0</v>
      </c>
    </row>
    <row r="609" spans="1:19" x14ac:dyDescent="0.25">
      <c r="A609" s="297">
        <f t="shared" si="59"/>
        <v>595</v>
      </c>
      <c r="B609" s="501"/>
      <c r="C609" s="515"/>
      <c r="D609" s="297"/>
      <c r="E609" s="505"/>
      <c r="F609" s="417">
        <f>ROUND(IF('11. Type 1 Emp 2020 FTE'!$I$12=1,SUM(I609:M609),0),1)</f>
        <v>0</v>
      </c>
      <c r="G609" s="417">
        <f>ROUND(IF('11. Type 1 Emp 2020 FTE'!$I$12=2,SUM(O609:S609),0),1)</f>
        <v>0</v>
      </c>
      <c r="I609" s="526">
        <f>IF('1. General Input'!$D$33="X",IF('17. FTE Safe Harbor 2 Step 2'!E609&lt;40,'17. FTE Safe Harbor 2 Step 2'!E609/40,1),0)</f>
        <v>0</v>
      </c>
      <c r="J609" s="526">
        <f>IF('1. General Input'!$D$34="X",IF('17. FTE Safe Harbor 2 Step 2'!E609&lt;80,'17. FTE Safe Harbor 2 Step 2'!E609/80,1),0)</f>
        <v>0</v>
      </c>
      <c r="K609" s="526">
        <f>IF('1. General Input'!$D$35="X",IF('17. FTE Safe Harbor 2 Step 2'!E609*24&lt;2080,'17. FTE Safe Harbor 2 Step 2'!E609*24/2080,1),0)</f>
        <v>0</v>
      </c>
      <c r="L609" s="526">
        <f>IF('1. General Input'!$D$36="X",IF('17. FTE Safe Harbor 2 Step 2'!E609*12&lt;2080,'17. FTE Safe Harbor 2 Step 2'!E609*12/2080,1),0)</f>
        <v>0</v>
      </c>
      <c r="M609" s="538">
        <f>IF('1. General Input'!$D$37="X",IF('17. FTE Safe Harbor 2 Step 2'!E609*365/$F$12&lt;2080,E609*365/$F$12/2080,1),0)</f>
        <v>0</v>
      </c>
      <c r="O609" s="526">
        <f t="shared" si="54"/>
        <v>0</v>
      </c>
      <c r="P609" s="526">
        <f t="shared" si="55"/>
        <v>0</v>
      </c>
      <c r="Q609" s="526">
        <f t="shared" si="56"/>
        <v>0</v>
      </c>
      <c r="R609" s="526">
        <f t="shared" si="57"/>
        <v>0</v>
      </c>
      <c r="S609" s="526">
        <f t="shared" si="58"/>
        <v>0</v>
      </c>
    </row>
    <row r="610" spans="1:19" x14ac:dyDescent="0.25">
      <c r="A610" s="297">
        <f t="shared" si="59"/>
        <v>596</v>
      </c>
      <c r="B610" s="501"/>
      <c r="C610" s="515"/>
      <c r="D610" s="297"/>
      <c r="E610" s="505"/>
      <c r="F610" s="417">
        <f>ROUND(IF('11. Type 1 Emp 2020 FTE'!$I$12=1,SUM(I610:M610),0),1)</f>
        <v>0</v>
      </c>
      <c r="G610" s="417">
        <f>ROUND(IF('11. Type 1 Emp 2020 FTE'!$I$12=2,SUM(O610:S610),0),1)</f>
        <v>0</v>
      </c>
      <c r="I610" s="526">
        <f>IF('1. General Input'!$D$33="X",IF('17. FTE Safe Harbor 2 Step 2'!E610&lt;40,'17. FTE Safe Harbor 2 Step 2'!E610/40,1),0)</f>
        <v>0</v>
      </c>
      <c r="J610" s="526">
        <f>IF('1. General Input'!$D$34="X",IF('17. FTE Safe Harbor 2 Step 2'!E610&lt;80,'17. FTE Safe Harbor 2 Step 2'!E610/80,1),0)</f>
        <v>0</v>
      </c>
      <c r="K610" s="526">
        <f>IF('1. General Input'!$D$35="X",IF('17. FTE Safe Harbor 2 Step 2'!E610*24&lt;2080,'17. FTE Safe Harbor 2 Step 2'!E610*24/2080,1),0)</f>
        <v>0</v>
      </c>
      <c r="L610" s="526">
        <f>IF('1. General Input'!$D$36="X",IF('17. FTE Safe Harbor 2 Step 2'!E610*12&lt;2080,'17. FTE Safe Harbor 2 Step 2'!E610*12/2080,1),0)</f>
        <v>0</v>
      </c>
      <c r="M610" s="538">
        <f>IF('1. General Input'!$D$37="X",IF('17. FTE Safe Harbor 2 Step 2'!E610*365/$F$12&lt;2080,E610*365/$F$12/2080,1),0)</f>
        <v>0</v>
      </c>
      <c r="O610" s="526">
        <f t="shared" si="54"/>
        <v>0</v>
      </c>
      <c r="P610" s="526">
        <f t="shared" si="55"/>
        <v>0</v>
      </c>
      <c r="Q610" s="526">
        <f t="shared" si="56"/>
        <v>0</v>
      </c>
      <c r="R610" s="526">
        <f t="shared" si="57"/>
        <v>0</v>
      </c>
      <c r="S610" s="526">
        <f t="shared" si="58"/>
        <v>0</v>
      </c>
    </row>
    <row r="611" spans="1:19" x14ac:dyDescent="0.25">
      <c r="A611" s="297">
        <f t="shared" si="59"/>
        <v>597</v>
      </c>
      <c r="B611" s="501"/>
      <c r="C611" s="515"/>
      <c r="D611" s="297"/>
      <c r="E611" s="505"/>
      <c r="F611" s="417">
        <f>ROUND(IF('11. Type 1 Emp 2020 FTE'!$I$12=1,SUM(I611:M611),0),1)</f>
        <v>0</v>
      </c>
      <c r="G611" s="417">
        <f>ROUND(IF('11. Type 1 Emp 2020 FTE'!$I$12=2,SUM(O611:S611),0),1)</f>
        <v>0</v>
      </c>
      <c r="I611" s="526">
        <f>IF('1. General Input'!$D$33="X",IF('17. FTE Safe Harbor 2 Step 2'!E611&lt;40,'17. FTE Safe Harbor 2 Step 2'!E611/40,1),0)</f>
        <v>0</v>
      </c>
      <c r="J611" s="526">
        <f>IF('1. General Input'!$D$34="X",IF('17. FTE Safe Harbor 2 Step 2'!E611&lt;80,'17. FTE Safe Harbor 2 Step 2'!E611/80,1),0)</f>
        <v>0</v>
      </c>
      <c r="K611" s="526">
        <f>IF('1. General Input'!$D$35="X",IF('17. FTE Safe Harbor 2 Step 2'!E611*24&lt;2080,'17. FTE Safe Harbor 2 Step 2'!E611*24/2080,1),0)</f>
        <v>0</v>
      </c>
      <c r="L611" s="526">
        <f>IF('1. General Input'!$D$36="X",IF('17. FTE Safe Harbor 2 Step 2'!E611*12&lt;2080,'17. FTE Safe Harbor 2 Step 2'!E611*12/2080,1),0)</f>
        <v>0</v>
      </c>
      <c r="M611" s="538">
        <f>IF('1. General Input'!$D$37="X",IF('17. FTE Safe Harbor 2 Step 2'!E611*365/$F$12&lt;2080,E611*365/$F$12/2080,1),0)</f>
        <v>0</v>
      </c>
      <c r="O611" s="526">
        <f t="shared" si="54"/>
        <v>0</v>
      </c>
      <c r="P611" s="526">
        <f t="shared" si="55"/>
        <v>0</v>
      </c>
      <c r="Q611" s="526">
        <f t="shared" si="56"/>
        <v>0</v>
      </c>
      <c r="R611" s="526">
        <f t="shared" si="57"/>
        <v>0</v>
      </c>
      <c r="S611" s="526">
        <f t="shared" si="58"/>
        <v>0</v>
      </c>
    </row>
    <row r="612" spans="1:19" x14ac:dyDescent="0.25">
      <c r="A612" s="297">
        <f t="shared" si="59"/>
        <v>598</v>
      </c>
      <c r="B612" s="501"/>
      <c r="C612" s="515"/>
      <c r="D612" s="297"/>
      <c r="E612" s="505"/>
      <c r="F612" s="417">
        <f>ROUND(IF('11. Type 1 Emp 2020 FTE'!$I$12=1,SUM(I612:M612),0),1)</f>
        <v>0</v>
      </c>
      <c r="G612" s="417">
        <f>ROUND(IF('11. Type 1 Emp 2020 FTE'!$I$12=2,SUM(O612:S612),0),1)</f>
        <v>0</v>
      </c>
      <c r="I612" s="526">
        <f>IF('1. General Input'!$D$33="X",IF('17. FTE Safe Harbor 2 Step 2'!E612&lt;40,'17. FTE Safe Harbor 2 Step 2'!E612/40,1),0)</f>
        <v>0</v>
      </c>
      <c r="J612" s="526">
        <f>IF('1. General Input'!$D$34="X",IF('17. FTE Safe Harbor 2 Step 2'!E612&lt;80,'17. FTE Safe Harbor 2 Step 2'!E612/80,1),0)</f>
        <v>0</v>
      </c>
      <c r="K612" s="526">
        <f>IF('1. General Input'!$D$35="X",IF('17. FTE Safe Harbor 2 Step 2'!E612*24&lt;2080,'17. FTE Safe Harbor 2 Step 2'!E612*24/2080,1),0)</f>
        <v>0</v>
      </c>
      <c r="L612" s="526">
        <f>IF('1. General Input'!$D$36="X",IF('17. FTE Safe Harbor 2 Step 2'!E612*12&lt;2080,'17. FTE Safe Harbor 2 Step 2'!E612*12/2080,1),0)</f>
        <v>0</v>
      </c>
      <c r="M612" s="538">
        <f>IF('1. General Input'!$D$37="X",IF('17. FTE Safe Harbor 2 Step 2'!E612*365/$F$12&lt;2080,E612*365/$F$12/2080,1),0)</f>
        <v>0</v>
      </c>
      <c r="O612" s="526">
        <f t="shared" si="54"/>
        <v>0</v>
      </c>
      <c r="P612" s="526">
        <f t="shared" si="55"/>
        <v>0</v>
      </c>
      <c r="Q612" s="526">
        <f t="shared" si="56"/>
        <v>0</v>
      </c>
      <c r="R612" s="526">
        <f t="shared" si="57"/>
        <v>0</v>
      </c>
      <c r="S612" s="526">
        <f t="shared" si="58"/>
        <v>0</v>
      </c>
    </row>
    <row r="613" spans="1:19" x14ac:dyDescent="0.25">
      <c r="A613" s="297">
        <f t="shared" si="59"/>
        <v>599</v>
      </c>
      <c r="B613" s="501"/>
      <c r="C613" s="515"/>
      <c r="D613" s="297"/>
      <c r="E613" s="505"/>
      <c r="F613" s="417">
        <f>ROUND(IF('11. Type 1 Emp 2020 FTE'!$I$12=1,SUM(I613:M613),0),1)</f>
        <v>0</v>
      </c>
      <c r="G613" s="417">
        <f>ROUND(IF('11. Type 1 Emp 2020 FTE'!$I$12=2,SUM(O613:S613),0),1)</f>
        <v>0</v>
      </c>
      <c r="I613" s="526">
        <f>IF('1. General Input'!$D$33="X",IF('17. FTE Safe Harbor 2 Step 2'!E613&lt;40,'17. FTE Safe Harbor 2 Step 2'!E613/40,1),0)</f>
        <v>0</v>
      </c>
      <c r="J613" s="526">
        <f>IF('1. General Input'!$D$34="X",IF('17. FTE Safe Harbor 2 Step 2'!E613&lt;80,'17. FTE Safe Harbor 2 Step 2'!E613/80,1),0)</f>
        <v>0</v>
      </c>
      <c r="K613" s="526">
        <f>IF('1. General Input'!$D$35="X",IF('17. FTE Safe Harbor 2 Step 2'!E613*24&lt;2080,'17. FTE Safe Harbor 2 Step 2'!E613*24/2080,1),0)</f>
        <v>0</v>
      </c>
      <c r="L613" s="526">
        <f>IF('1. General Input'!$D$36="X",IF('17. FTE Safe Harbor 2 Step 2'!E613*12&lt;2080,'17. FTE Safe Harbor 2 Step 2'!E613*12/2080,1),0)</f>
        <v>0</v>
      </c>
      <c r="M613" s="538">
        <f>IF('1. General Input'!$D$37="X",IF('17. FTE Safe Harbor 2 Step 2'!E613*365/$F$12&lt;2080,E613*365/$F$12/2080,1),0)</f>
        <v>0</v>
      </c>
      <c r="O613" s="526">
        <f t="shared" si="54"/>
        <v>0</v>
      </c>
      <c r="P613" s="526">
        <f t="shared" si="55"/>
        <v>0</v>
      </c>
      <c r="Q613" s="526">
        <f t="shared" si="56"/>
        <v>0</v>
      </c>
      <c r="R613" s="526">
        <f t="shared" si="57"/>
        <v>0</v>
      </c>
      <c r="S613" s="526">
        <f t="shared" si="58"/>
        <v>0</v>
      </c>
    </row>
    <row r="614" spans="1:19" x14ac:dyDescent="0.25">
      <c r="A614" s="297">
        <f t="shared" si="59"/>
        <v>600</v>
      </c>
      <c r="B614" s="501"/>
      <c r="C614" s="515"/>
      <c r="D614" s="297"/>
      <c r="E614" s="505"/>
      <c r="F614" s="417">
        <f>ROUND(IF('11. Type 1 Emp 2020 FTE'!$I$12=1,SUM(I614:M614),0),1)</f>
        <v>0</v>
      </c>
      <c r="G614" s="417">
        <f>ROUND(IF('11. Type 1 Emp 2020 FTE'!$I$12=2,SUM(O614:S614),0),1)</f>
        <v>0</v>
      </c>
      <c r="I614" s="526">
        <f>IF('1. General Input'!$D$33="X",IF('17. FTE Safe Harbor 2 Step 2'!E614&lt;40,'17. FTE Safe Harbor 2 Step 2'!E614/40,1),0)</f>
        <v>0</v>
      </c>
      <c r="J614" s="526">
        <f>IF('1. General Input'!$D$34="X",IF('17. FTE Safe Harbor 2 Step 2'!E614&lt;80,'17. FTE Safe Harbor 2 Step 2'!E614/80,1),0)</f>
        <v>0</v>
      </c>
      <c r="K614" s="526">
        <f>IF('1. General Input'!$D$35="X",IF('17. FTE Safe Harbor 2 Step 2'!E614*24&lt;2080,'17. FTE Safe Harbor 2 Step 2'!E614*24/2080,1),0)</f>
        <v>0</v>
      </c>
      <c r="L614" s="526">
        <f>IF('1. General Input'!$D$36="X",IF('17. FTE Safe Harbor 2 Step 2'!E614*12&lt;2080,'17. FTE Safe Harbor 2 Step 2'!E614*12/2080,1),0)</f>
        <v>0</v>
      </c>
      <c r="M614" s="538">
        <f>IF('1. General Input'!$D$37="X",IF('17. FTE Safe Harbor 2 Step 2'!E614*365/$F$12&lt;2080,E614*365/$F$12/2080,1),0)</f>
        <v>0</v>
      </c>
      <c r="O614" s="526">
        <f t="shared" si="54"/>
        <v>0</v>
      </c>
      <c r="P614" s="526">
        <f t="shared" si="55"/>
        <v>0</v>
      </c>
      <c r="Q614" s="526">
        <f t="shared" si="56"/>
        <v>0</v>
      </c>
      <c r="R614" s="526">
        <f t="shared" si="57"/>
        <v>0</v>
      </c>
      <c r="S614" s="526">
        <f t="shared" si="58"/>
        <v>0</v>
      </c>
    </row>
    <row r="615" spans="1:19" x14ac:dyDescent="0.25">
      <c r="A615" s="297">
        <f t="shared" si="59"/>
        <v>601</v>
      </c>
      <c r="B615" s="501"/>
      <c r="C615" s="515"/>
      <c r="D615" s="297"/>
      <c r="E615" s="505"/>
      <c r="F615" s="417">
        <f>ROUND(IF('11. Type 1 Emp 2020 FTE'!$I$12=1,SUM(I615:M615),0),1)</f>
        <v>0</v>
      </c>
      <c r="G615" s="417">
        <f>ROUND(IF('11. Type 1 Emp 2020 FTE'!$I$12=2,SUM(O615:S615),0),1)</f>
        <v>0</v>
      </c>
      <c r="I615" s="526">
        <f>IF('1. General Input'!$D$33="X",IF('17. FTE Safe Harbor 2 Step 2'!E615&lt;40,'17. FTE Safe Harbor 2 Step 2'!E615/40,1),0)</f>
        <v>0</v>
      </c>
      <c r="J615" s="526">
        <f>IF('1. General Input'!$D$34="X",IF('17. FTE Safe Harbor 2 Step 2'!E615&lt;80,'17. FTE Safe Harbor 2 Step 2'!E615/80,1),0)</f>
        <v>0</v>
      </c>
      <c r="K615" s="526">
        <f>IF('1. General Input'!$D$35="X",IF('17. FTE Safe Harbor 2 Step 2'!E615*24&lt;2080,'17. FTE Safe Harbor 2 Step 2'!E615*24/2080,1),0)</f>
        <v>0</v>
      </c>
      <c r="L615" s="526">
        <f>IF('1. General Input'!$D$36="X",IF('17. FTE Safe Harbor 2 Step 2'!E615*12&lt;2080,'17. FTE Safe Harbor 2 Step 2'!E615*12/2080,1),0)</f>
        <v>0</v>
      </c>
      <c r="M615" s="538">
        <f>IF('1. General Input'!$D$37="X",IF('17. FTE Safe Harbor 2 Step 2'!E615*365/$F$12&lt;2080,E615*365/$F$12/2080,1),0)</f>
        <v>0</v>
      </c>
      <c r="O615" s="526">
        <f t="shared" si="54"/>
        <v>0</v>
      </c>
      <c r="P615" s="526">
        <f t="shared" si="55"/>
        <v>0</v>
      </c>
      <c r="Q615" s="526">
        <f t="shared" si="56"/>
        <v>0</v>
      </c>
      <c r="R615" s="526">
        <f t="shared" si="57"/>
        <v>0</v>
      </c>
      <c r="S615" s="526">
        <f t="shared" si="58"/>
        <v>0</v>
      </c>
    </row>
    <row r="616" spans="1:19" x14ac:dyDescent="0.25">
      <c r="A616" s="297">
        <f t="shared" si="59"/>
        <v>602</v>
      </c>
      <c r="B616" s="501"/>
      <c r="C616" s="515"/>
      <c r="D616" s="297"/>
      <c r="E616" s="505"/>
      <c r="F616" s="417">
        <f>ROUND(IF('11. Type 1 Emp 2020 FTE'!$I$12=1,SUM(I616:M616),0),1)</f>
        <v>0</v>
      </c>
      <c r="G616" s="417">
        <f>ROUND(IF('11. Type 1 Emp 2020 FTE'!$I$12=2,SUM(O616:S616),0),1)</f>
        <v>0</v>
      </c>
      <c r="I616" s="526">
        <f>IF('1. General Input'!$D$33="X",IF('17. FTE Safe Harbor 2 Step 2'!E616&lt;40,'17. FTE Safe Harbor 2 Step 2'!E616/40,1),0)</f>
        <v>0</v>
      </c>
      <c r="J616" s="526">
        <f>IF('1. General Input'!$D$34="X",IF('17. FTE Safe Harbor 2 Step 2'!E616&lt;80,'17. FTE Safe Harbor 2 Step 2'!E616/80,1),0)</f>
        <v>0</v>
      </c>
      <c r="K616" s="526">
        <f>IF('1. General Input'!$D$35="X",IF('17. FTE Safe Harbor 2 Step 2'!E616*24&lt;2080,'17. FTE Safe Harbor 2 Step 2'!E616*24/2080,1),0)</f>
        <v>0</v>
      </c>
      <c r="L616" s="526">
        <f>IF('1. General Input'!$D$36="X",IF('17. FTE Safe Harbor 2 Step 2'!E616*12&lt;2080,'17. FTE Safe Harbor 2 Step 2'!E616*12/2080,1),0)</f>
        <v>0</v>
      </c>
      <c r="M616" s="538">
        <f>IF('1. General Input'!$D$37="X",IF('17. FTE Safe Harbor 2 Step 2'!E616*365/$F$12&lt;2080,E616*365/$F$12/2080,1),0)</f>
        <v>0</v>
      </c>
      <c r="O616" s="526">
        <f t="shared" si="54"/>
        <v>0</v>
      </c>
      <c r="P616" s="526">
        <f t="shared" si="55"/>
        <v>0</v>
      </c>
      <c r="Q616" s="526">
        <f t="shared" si="56"/>
        <v>0</v>
      </c>
      <c r="R616" s="526">
        <f t="shared" si="57"/>
        <v>0</v>
      </c>
      <c r="S616" s="526">
        <f t="shared" si="58"/>
        <v>0</v>
      </c>
    </row>
    <row r="617" spans="1:19" x14ac:dyDescent="0.25">
      <c r="A617" s="297">
        <f t="shared" si="59"/>
        <v>603</v>
      </c>
      <c r="B617" s="501"/>
      <c r="C617" s="515"/>
      <c r="D617" s="297"/>
      <c r="E617" s="505"/>
      <c r="F617" s="417">
        <f>ROUND(IF('11. Type 1 Emp 2020 FTE'!$I$12=1,SUM(I617:M617),0),1)</f>
        <v>0</v>
      </c>
      <c r="G617" s="417">
        <f>ROUND(IF('11. Type 1 Emp 2020 FTE'!$I$12=2,SUM(O617:S617),0),1)</f>
        <v>0</v>
      </c>
      <c r="I617" s="526">
        <f>IF('1. General Input'!$D$33="X",IF('17. FTE Safe Harbor 2 Step 2'!E617&lt;40,'17. FTE Safe Harbor 2 Step 2'!E617/40,1),0)</f>
        <v>0</v>
      </c>
      <c r="J617" s="526">
        <f>IF('1. General Input'!$D$34="X",IF('17. FTE Safe Harbor 2 Step 2'!E617&lt;80,'17. FTE Safe Harbor 2 Step 2'!E617/80,1),0)</f>
        <v>0</v>
      </c>
      <c r="K617" s="526">
        <f>IF('1. General Input'!$D$35="X",IF('17. FTE Safe Harbor 2 Step 2'!E617*24&lt;2080,'17. FTE Safe Harbor 2 Step 2'!E617*24/2080,1),0)</f>
        <v>0</v>
      </c>
      <c r="L617" s="526">
        <f>IF('1. General Input'!$D$36="X",IF('17. FTE Safe Harbor 2 Step 2'!E617*12&lt;2080,'17. FTE Safe Harbor 2 Step 2'!E617*12/2080,1),0)</f>
        <v>0</v>
      </c>
      <c r="M617" s="538">
        <f>IF('1. General Input'!$D$37="X",IF('17. FTE Safe Harbor 2 Step 2'!E617*365/$F$12&lt;2080,E617*365/$F$12/2080,1),0)</f>
        <v>0</v>
      </c>
      <c r="O617" s="526">
        <f t="shared" si="54"/>
        <v>0</v>
      </c>
      <c r="P617" s="526">
        <f t="shared" si="55"/>
        <v>0</v>
      </c>
      <c r="Q617" s="526">
        <f t="shared" si="56"/>
        <v>0</v>
      </c>
      <c r="R617" s="526">
        <f t="shared" si="57"/>
        <v>0</v>
      </c>
      <c r="S617" s="526">
        <f t="shared" si="58"/>
        <v>0</v>
      </c>
    </row>
    <row r="618" spans="1:19" x14ac:dyDescent="0.25">
      <c r="A618" s="297">
        <f t="shared" si="59"/>
        <v>604</v>
      </c>
      <c r="B618" s="501"/>
      <c r="C618" s="515"/>
      <c r="D618" s="297"/>
      <c r="E618" s="505"/>
      <c r="F618" s="417">
        <f>ROUND(IF('11. Type 1 Emp 2020 FTE'!$I$12=1,SUM(I618:M618),0),1)</f>
        <v>0</v>
      </c>
      <c r="G618" s="417">
        <f>ROUND(IF('11. Type 1 Emp 2020 FTE'!$I$12=2,SUM(O618:S618),0),1)</f>
        <v>0</v>
      </c>
      <c r="I618" s="526">
        <f>IF('1. General Input'!$D$33="X",IF('17. FTE Safe Harbor 2 Step 2'!E618&lt;40,'17. FTE Safe Harbor 2 Step 2'!E618/40,1),0)</f>
        <v>0</v>
      </c>
      <c r="J618" s="526">
        <f>IF('1. General Input'!$D$34="X",IF('17. FTE Safe Harbor 2 Step 2'!E618&lt;80,'17. FTE Safe Harbor 2 Step 2'!E618/80,1),0)</f>
        <v>0</v>
      </c>
      <c r="K618" s="526">
        <f>IF('1. General Input'!$D$35="X",IF('17. FTE Safe Harbor 2 Step 2'!E618*24&lt;2080,'17. FTE Safe Harbor 2 Step 2'!E618*24/2080,1),0)</f>
        <v>0</v>
      </c>
      <c r="L618" s="526">
        <f>IF('1. General Input'!$D$36="X",IF('17. FTE Safe Harbor 2 Step 2'!E618*12&lt;2080,'17. FTE Safe Harbor 2 Step 2'!E618*12/2080,1),0)</f>
        <v>0</v>
      </c>
      <c r="M618" s="538">
        <f>IF('1. General Input'!$D$37="X",IF('17. FTE Safe Harbor 2 Step 2'!E618*365/$F$12&lt;2080,E618*365/$F$12/2080,1),0)</f>
        <v>0</v>
      </c>
      <c r="O618" s="526">
        <f t="shared" si="54"/>
        <v>0</v>
      </c>
      <c r="P618" s="526">
        <f t="shared" si="55"/>
        <v>0</v>
      </c>
      <c r="Q618" s="526">
        <f t="shared" si="56"/>
        <v>0</v>
      </c>
      <c r="R618" s="526">
        <f t="shared" si="57"/>
        <v>0</v>
      </c>
      <c r="S618" s="526">
        <f t="shared" si="58"/>
        <v>0</v>
      </c>
    </row>
    <row r="619" spans="1:19" x14ac:dyDescent="0.25">
      <c r="A619" s="297">
        <f t="shared" si="59"/>
        <v>605</v>
      </c>
      <c r="B619" s="501"/>
      <c r="C619" s="515"/>
      <c r="D619" s="297"/>
      <c r="E619" s="505"/>
      <c r="F619" s="417">
        <f>ROUND(IF('11. Type 1 Emp 2020 FTE'!$I$12=1,SUM(I619:M619),0),1)</f>
        <v>0</v>
      </c>
      <c r="G619" s="417">
        <f>ROUND(IF('11. Type 1 Emp 2020 FTE'!$I$12=2,SUM(O619:S619),0),1)</f>
        <v>0</v>
      </c>
      <c r="I619" s="526">
        <f>IF('1. General Input'!$D$33="X",IF('17. FTE Safe Harbor 2 Step 2'!E619&lt;40,'17. FTE Safe Harbor 2 Step 2'!E619/40,1),0)</f>
        <v>0</v>
      </c>
      <c r="J619" s="526">
        <f>IF('1. General Input'!$D$34="X",IF('17. FTE Safe Harbor 2 Step 2'!E619&lt;80,'17. FTE Safe Harbor 2 Step 2'!E619/80,1),0)</f>
        <v>0</v>
      </c>
      <c r="K619" s="526">
        <f>IF('1. General Input'!$D$35="X",IF('17. FTE Safe Harbor 2 Step 2'!E619*24&lt;2080,'17. FTE Safe Harbor 2 Step 2'!E619*24/2080,1),0)</f>
        <v>0</v>
      </c>
      <c r="L619" s="526">
        <f>IF('1. General Input'!$D$36="X",IF('17. FTE Safe Harbor 2 Step 2'!E619*12&lt;2080,'17. FTE Safe Harbor 2 Step 2'!E619*12/2080,1),0)</f>
        <v>0</v>
      </c>
      <c r="M619" s="538">
        <f>IF('1. General Input'!$D$37="X",IF('17. FTE Safe Harbor 2 Step 2'!E619*365/$F$12&lt;2080,E619*365/$F$12/2080,1),0)</f>
        <v>0</v>
      </c>
      <c r="O619" s="526">
        <f t="shared" si="54"/>
        <v>0</v>
      </c>
      <c r="P619" s="526">
        <f t="shared" si="55"/>
        <v>0</v>
      </c>
      <c r="Q619" s="526">
        <f t="shared" si="56"/>
        <v>0</v>
      </c>
      <c r="R619" s="526">
        <f t="shared" si="57"/>
        <v>0</v>
      </c>
      <c r="S619" s="526">
        <f t="shared" si="58"/>
        <v>0</v>
      </c>
    </row>
    <row r="620" spans="1:19" x14ac:dyDescent="0.25">
      <c r="A620" s="297">
        <f t="shared" si="59"/>
        <v>606</v>
      </c>
      <c r="B620" s="501"/>
      <c r="C620" s="515"/>
      <c r="D620" s="297"/>
      <c r="E620" s="505"/>
      <c r="F620" s="417">
        <f>ROUND(IF('11. Type 1 Emp 2020 FTE'!$I$12=1,SUM(I620:M620),0),1)</f>
        <v>0</v>
      </c>
      <c r="G620" s="417">
        <f>ROUND(IF('11. Type 1 Emp 2020 FTE'!$I$12=2,SUM(O620:S620),0),1)</f>
        <v>0</v>
      </c>
      <c r="I620" s="526">
        <f>IF('1. General Input'!$D$33="X",IF('17. FTE Safe Harbor 2 Step 2'!E620&lt;40,'17. FTE Safe Harbor 2 Step 2'!E620/40,1),0)</f>
        <v>0</v>
      </c>
      <c r="J620" s="526">
        <f>IF('1. General Input'!$D$34="X",IF('17. FTE Safe Harbor 2 Step 2'!E620&lt;80,'17. FTE Safe Harbor 2 Step 2'!E620/80,1),0)</f>
        <v>0</v>
      </c>
      <c r="K620" s="526">
        <f>IF('1. General Input'!$D$35="X",IF('17. FTE Safe Harbor 2 Step 2'!E620*24&lt;2080,'17. FTE Safe Harbor 2 Step 2'!E620*24/2080,1),0)</f>
        <v>0</v>
      </c>
      <c r="L620" s="526">
        <f>IF('1. General Input'!$D$36="X",IF('17. FTE Safe Harbor 2 Step 2'!E620*12&lt;2080,'17. FTE Safe Harbor 2 Step 2'!E620*12/2080,1),0)</f>
        <v>0</v>
      </c>
      <c r="M620" s="538">
        <f>IF('1. General Input'!$D$37="X",IF('17. FTE Safe Harbor 2 Step 2'!E620*365/$F$12&lt;2080,E620*365/$F$12/2080,1),0)</f>
        <v>0</v>
      </c>
      <c r="O620" s="526">
        <f t="shared" si="54"/>
        <v>0</v>
      </c>
      <c r="P620" s="526">
        <f t="shared" si="55"/>
        <v>0</v>
      </c>
      <c r="Q620" s="526">
        <f t="shared" si="56"/>
        <v>0</v>
      </c>
      <c r="R620" s="526">
        <f t="shared" si="57"/>
        <v>0</v>
      </c>
      <c r="S620" s="526">
        <f t="shared" si="58"/>
        <v>0</v>
      </c>
    </row>
    <row r="621" spans="1:19" x14ac:dyDescent="0.25">
      <c r="A621" s="297">
        <f t="shared" si="59"/>
        <v>607</v>
      </c>
      <c r="B621" s="501"/>
      <c r="C621" s="515"/>
      <c r="D621" s="297"/>
      <c r="E621" s="505"/>
      <c r="F621" s="417">
        <f>ROUND(IF('11. Type 1 Emp 2020 FTE'!$I$12=1,SUM(I621:M621),0),1)</f>
        <v>0</v>
      </c>
      <c r="G621" s="417">
        <f>ROUND(IF('11. Type 1 Emp 2020 FTE'!$I$12=2,SUM(O621:S621),0),1)</f>
        <v>0</v>
      </c>
      <c r="I621" s="526">
        <f>IF('1. General Input'!$D$33="X",IF('17. FTE Safe Harbor 2 Step 2'!E621&lt;40,'17. FTE Safe Harbor 2 Step 2'!E621/40,1),0)</f>
        <v>0</v>
      </c>
      <c r="J621" s="526">
        <f>IF('1. General Input'!$D$34="X",IF('17. FTE Safe Harbor 2 Step 2'!E621&lt;80,'17. FTE Safe Harbor 2 Step 2'!E621/80,1),0)</f>
        <v>0</v>
      </c>
      <c r="K621" s="526">
        <f>IF('1. General Input'!$D$35="X",IF('17. FTE Safe Harbor 2 Step 2'!E621*24&lt;2080,'17. FTE Safe Harbor 2 Step 2'!E621*24/2080,1),0)</f>
        <v>0</v>
      </c>
      <c r="L621" s="526">
        <f>IF('1. General Input'!$D$36="X",IF('17. FTE Safe Harbor 2 Step 2'!E621*12&lt;2080,'17. FTE Safe Harbor 2 Step 2'!E621*12/2080,1),0)</f>
        <v>0</v>
      </c>
      <c r="M621" s="538">
        <f>IF('1. General Input'!$D$37="X",IF('17. FTE Safe Harbor 2 Step 2'!E621*365/$F$12&lt;2080,E621*365/$F$12/2080,1),0)</f>
        <v>0</v>
      </c>
      <c r="O621" s="526">
        <f t="shared" si="54"/>
        <v>0</v>
      </c>
      <c r="P621" s="526">
        <f t="shared" si="55"/>
        <v>0</v>
      </c>
      <c r="Q621" s="526">
        <f t="shared" si="56"/>
        <v>0</v>
      </c>
      <c r="R621" s="526">
        <f t="shared" si="57"/>
        <v>0</v>
      </c>
      <c r="S621" s="526">
        <f t="shared" si="58"/>
        <v>0</v>
      </c>
    </row>
    <row r="622" spans="1:19" x14ac:dyDescent="0.25">
      <c r="A622" s="297">
        <f t="shared" si="59"/>
        <v>608</v>
      </c>
      <c r="B622" s="501"/>
      <c r="C622" s="515"/>
      <c r="D622" s="297"/>
      <c r="E622" s="505"/>
      <c r="F622" s="417">
        <f>ROUND(IF('11. Type 1 Emp 2020 FTE'!$I$12=1,SUM(I622:M622),0),1)</f>
        <v>0</v>
      </c>
      <c r="G622" s="417">
        <f>ROUND(IF('11. Type 1 Emp 2020 FTE'!$I$12=2,SUM(O622:S622),0),1)</f>
        <v>0</v>
      </c>
      <c r="I622" s="526">
        <f>IF('1. General Input'!$D$33="X",IF('17. FTE Safe Harbor 2 Step 2'!E622&lt;40,'17. FTE Safe Harbor 2 Step 2'!E622/40,1),0)</f>
        <v>0</v>
      </c>
      <c r="J622" s="526">
        <f>IF('1. General Input'!$D$34="X",IF('17. FTE Safe Harbor 2 Step 2'!E622&lt;80,'17. FTE Safe Harbor 2 Step 2'!E622/80,1),0)</f>
        <v>0</v>
      </c>
      <c r="K622" s="526">
        <f>IF('1. General Input'!$D$35="X",IF('17. FTE Safe Harbor 2 Step 2'!E622*24&lt;2080,'17. FTE Safe Harbor 2 Step 2'!E622*24/2080,1),0)</f>
        <v>0</v>
      </c>
      <c r="L622" s="526">
        <f>IF('1. General Input'!$D$36="X",IF('17. FTE Safe Harbor 2 Step 2'!E622*12&lt;2080,'17. FTE Safe Harbor 2 Step 2'!E622*12/2080,1),0)</f>
        <v>0</v>
      </c>
      <c r="M622" s="538">
        <f>IF('1. General Input'!$D$37="X",IF('17. FTE Safe Harbor 2 Step 2'!E622*365/$F$12&lt;2080,E622*365/$F$12/2080,1),0)</f>
        <v>0</v>
      </c>
      <c r="O622" s="526">
        <f t="shared" si="54"/>
        <v>0</v>
      </c>
      <c r="P622" s="526">
        <f t="shared" si="55"/>
        <v>0</v>
      </c>
      <c r="Q622" s="526">
        <f t="shared" si="56"/>
        <v>0</v>
      </c>
      <c r="R622" s="526">
        <f t="shared" si="57"/>
        <v>0</v>
      </c>
      <c r="S622" s="526">
        <f t="shared" si="58"/>
        <v>0</v>
      </c>
    </row>
    <row r="623" spans="1:19" x14ac:dyDescent="0.25">
      <c r="A623" s="297">
        <f t="shared" si="59"/>
        <v>609</v>
      </c>
      <c r="B623" s="501"/>
      <c r="C623" s="515"/>
      <c r="D623" s="297"/>
      <c r="E623" s="505"/>
      <c r="F623" s="417">
        <f>ROUND(IF('11. Type 1 Emp 2020 FTE'!$I$12=1,SUM(I623:M623),0),1)</f>
        <v>0</v>
      </c>
      <c r="G623" s="417">
        <f>ROUND(IF('11. Type 1 Emp 2020 FTE'!$I$12=2,SUM(O623:S623),0),1)</f>
        <v>0</v>
      </c>
      <c r="I623" s="526">
        <f>IF('1. General Input'!$D$33="X",IF('17. FTE Safe Harbor 2 Step 2'!E623&lt;40,'17. FTE Safe Harbor 2 Step 2'!E623/40,1),0)</f>
        <v>0</v>
      </c>
      <c r="J623" s="526">
        <f>IF('1. General Input'!$D$34="X",IF('17. FTE Safe Harbor 2 Step 2'!E623&lt;80,'17. FTE Safe Harbor 2 Step 2'!E623/80,1),0)</f>
        <v>0</v>
      </c>
      <c r="K623" s="526">
        <f>IF('1. General Input'!$D$35="X",IF('17. FTE Safe Harbor 2 Step 2'!E623*24&lt;2080,'17. FTE Safe Harbor 2 Step 2'!E623*24/2080,1),0)</f>
        <v>0</v>
      </c>
      <c r="L623" s="526">
        <f>IF('1. General Input'!$D$36="X",IF('17. FTE Safe Harbor 2 Step 2'!E623*12&lt;2080,'17. FTE Safe Harbor 2 Step 2'!E623*12/2080,1),0)</f>
        <v>0</v>
      </c>
      <c r="M623" s="538">
        <f>IF('1. General Input'!$D$37="X",IF('17. FTE Safe Harbor 2 Step 2'!E623*365/$F$12&lt;2080,E623*365/$F$12/2080,1),0)</f>
        <v>0</v>
      </c>
      <c r="O623" s="526">
        <f t="shared" si="54"/>
        <v>0</v>
      </c>
      <c r="P623" s="526">
        <f t="shared" si="55"/>
        <v>0</v>
      </c>
      <c r="Q623" s="526">
        <f t="shared" si="56"/>
        <v>0</v>
      </c>
      <c r="R623" s="526">
        <f t="shared" si="57"/>
        <v>0</v>
      </c>
      <c r="S623" s="526">
        <f t="shared" si="58"/>
        <v>0</v>
      </c>
    </row>
    <row r="624" spans="1:19" x14ac:dyDescent="0.25">
      <c r="A624" s="297">
        <f t="shared" si="59"/>
        <v>610</v>
      </c>
      <c r="B624" s="501"/>
      <c r="C624" s="515"/>
      <c r="D624" s="297"/>
      <c r="E624" s="505"/>
      <c r="F624" s="417">
        <f>ROUND(IF('11. Type 1 Emp 2020 FTE'!$I$12=1,SUM(I624:M624),0),1)</f>
        <v>0</v>
      </c>
      <c r="G624" s="417">
        <f>ROUND(IF('11. Type 1 Emp 2020 FTE'!$I$12=2,SUM(O624:S624),0),1)</f>
        <v>0</v>
      </c>
      <c r="I624" s="526">
        <f>IF('1. General Input'!$D$33="X",IF('17. FTE Safe Harbor 2 Step 2'!E624&lt;40,'17. FTE Safe Harbor 2 Step 2'!E624/40,1),0)</f>
        <v>0</v>
      </c>
      <c r="J624" s="526">
        <f>IF('1. General Input'!$D$34="X",IF('17. FTE Safe Harbor 2 Step 2'!E624&lt;80,'17. FTE Safe Harbor 2 Step 2'!E624/80,1),0)</f>
        <v>0</v>
      </c>
      <c r="K624" s="526">
        <f>IF('1. General Input'!$D$35="X",IF('17. FTE Safe Harbor 2 Step 2'!E624*24&lt;2080,'17. FTE Safe Harbor 2 Step 2'!E624*24/2080,1),0)</f>
        <v>0</v>
      </c>
      <c r="L624" s="526">
        <f>IF('1. General Input'!$D$36="X",IF('17. FTE Safe Harbor 2 Step 2'!E624*12&lt;2080,'17. FTE Safe Harbor 2 Step 2'!E624*12/2080,1),0)</f>
        <v>0</v>
      </c>
      <c r="M624" s="538">
        <f>IF('1. General Input'!$D$37="X",IF('17. FTE Safe Harbor 2 Step 2'!E624*365/$F$12&lt;2080,E624*365/$F$12/2080,1),0)</f>
        <v>0</v>
      </c>
      <c r="O624" s="526">
        <f t="shared" si="54"/>
        <v>0</v>
      </c>
      <c r="P624" s="526">
        <f t="shared" si="55"/>
        <v>0</v>
      </c>
      <c r="Q624" s="526">
        <f t="shared" si="56"/>
        <v>0</v>
      </c>
      <c r="R624" s="526">
        <f t="shared" si="57"/>
        <v>0</v>
      </c>
      <c r="S624" s="526">
        <f t="shared" si="58"/>
        <v>0</v>
      </c>
    </row>
    <row r="625" spans="1:19" x14ac:dyDescent="0.25">
      <c r="A625" s="297">
        <f t="shared" si="59"/>
        <v>611</v>
      </c>
      <c r="B625" s="501"/>
      <c r="C625" s="515"/>
      <c r="D625" s="297"/>
      <c r="E625" s="505"/>
      <c r="F625" s="417">
        <f>ROUND(IF('11. Type 1 Emp 2020 FTE'!$I$12=1,SUM(I625:M625),0),1)</f>
        <v>0</v>
      </c>
      <c r="G625" s="417">
        <f>ROUND(IF('11. Type 1 Emp 2020 FTE'!$I$12=2,SUM(O625:S625),0),1)</f>
        <v>0</v>
      </c>
      <c r="I625" s="526">
        <f>IF('1. General Input'!$D$33="X",IF('17. FTE Safe Harbor 2 Step 2'!E625&lt;40,'17. FTE Safe Harbor 2 Step 2'!E625/40,1),0)</f>
        <v>0</v>
      </c>
      <c r="J625" s="526">
        <f>IF('1. General Input'!$D$34="X",IF('17. FTE Safe Harbor 2 Step 2'!E625&lt;80,'17. FTE Safe Harbor 2 Step 2'!E625/80,1),0)</f>
        <v>0</v>
      </c>
      <c r="K625" s="526">
        <f>IF('1. General Input'!$D$35="X",IF('17. FTE Safe Harbor 2 Step 2'!E625*24&lt;2080,'17. FTE Safe Harbor 2 Step 2'!E625*24/2080,1),0)</f>
        <v>0</v>
      </c>
      <c r="L625" s="526">
        <f>IF('1. General Input'!$D$36="X",IF('17. FTE Safe Harbor 2 Step 2'!E625*12&lt;2080,'17. FTE Safe Harbor 2 Step 2'!E625*12/2080,1),0)</f>
        <v>0</v>
      </c>
      <c r="M625" s="538">
        <f>IF('1. General Input'!$D$37="X",IF('17. FTE Safe Harbor 2 Step 2'!E625*365/$F$12&lt;2080,E625*365/$F$12/2080,1),0)</f>
        <v>0</v>
      </c>
      <c r="O625" s="526">
        <f t="shared" si="54"/>
        <v>0</v>
      </c>
      <c r="P625" s="526">
        <f t="shared" si="55"/>
        <v>0</v>
      </c>
      <c r="Q625" s="526">
        <f t="shared" si="56"/>
        <v>0</v>
      </c>
      <c r="R625" s="526">
        <f t="shared" si="57"/>
        <v>0</v>
      </c>
      <c r="S625" s="526">
        <f t="shared" si="58"/>
        <v>0</v>
      </c>
    </row>
    <row r="626" spans="1:19" x14ac:dyDescent="0.25">
      <c r="A626" s="297">
        <f t="shared" si="59"/>
        <v>612</v>
      </c>
      <c r="B626" s="501"/>
      <c r="C626" s="515"/>
      <c r="D626" s="297"/>
      <c r="E626" s="505"/>
      <c r="F626" s="417">
        <f>ROUND(IF('11. Type 1 Emp 2020 FTE'!$I$12=1,SUM(I626:M626),0),1)</f>
        <v>0</v>
      </c>
      <c r="G626" s="417">
        <f>ROUND(IF('11. Type 1 Emp 2020 FTE'!$I$12=2,SUM(O626:S626),0),1)</f>
        <v>0</v>
      </c>
      <c r="I626" s="526">
        <f>IF('1. General Input'!$D$33="X",IF('17. FTE Safe Harbor 2 Step 2'!E626&lt;40,'17. FTE Safe Harbor 2 Step 2'!E626/40,1),0)</f>
        <v>0</v>
      </c>
      <c r="J626" s="526">
        <f>IF('1. General Input'!$D$34="X",IF('17. FTE Safe Harbor 2 Step 2'!E626&lt;80,'17. FTE Safe Harbor 2 Step 2'!E626/80,1),0)</f>
        <v>0</v>
      </c>
      <c r="K626" s="526">
        <f>IF('1. General Input'!$D$35="X",IF('17. FTE Safe Harbor 2 Step 2'!E626*24&lt;2080,'17. FTE Safe Harbor 2 Step 2'!E626*24/2080,1),0)</f>
        <v>0</v>
      </c>
      <c r="L626" s="526">
        <f>IF('1. General Input'!$D$36="X",IF('17. FTE Safe Harbor 2 Step 2'!E626*12&lt;2080,'17. FTE Safe Harbor 2 Step 2'!E626*12/2080,1),0)</f>
        <v>0</v>
      </c>
      <c r="M626" s="538">
        <f>IF('1. General Input'!$D$37="X",IF('17. FTE Safe Harbor 2 Step 2'!E626*365/$F$12&lt;2080,E626*365/$F$12/2080,1),0)</f>
        <v>0</v>
      </c>
      <c r="O626" s="526">
        <f t="shared" si="54"/>
        <v>0</v>
      </c>
      <c r="P626" s="526">
        <f t="shared" si="55"/>
        <v>0</v>
      </c>
      <c r="Q626" s="526">
        <f t="shared" si="56"/>
        <v>0</v>
      </c>
      <c r="R626" s="526">
        <f t="shared" si="57"/>
        <v>0</v>
      </c>
      <c r="S626" s="526">
        <f t="shared" si="58"/>
        <v>0</v>
      </c>
    </row>
    <row r="627" spans="1:19" x14ac:dyDescent="0.25">
      <c r="A627" s="297">
        <f t="shared" si="59"/>
        <v>613</v>
      </c>
      <c r="B627" s="501"/>
      <c r="C627" s="515"/>
      <c r="D627" s="297"/>
      <c r="E627" s="505"/>
      <c r="F627" s="417">
        <f>ROUND(IF('11. Type 1 Emp 2020 FTE'!$I$12=1,SUM(I627:M627),0),1)</f>
        <v>0</v>
      </c>
      <c r="G627" s="417">
        <f>ROUND(IF('11. Type 1 Emp 2020 FTE'!$I$12=2,SUM(O627:S627),0),1)</f>
        <v>0</v>
      </c>
      <c r="I627" s="526">
        <f>IF('1. General Input'!$D$33="X",IF('17. FTE Safe Harbor 2 Step 2'!E627&lt;40,'17. FTE Safe Harbor 2 Step 2'!E627/40,1),0)</f>
        <v>0</v>
      </c>
      <c r="J627" s="526">
        <f>IF('1. General Input'!$D$34="X",IF('17. FTE Safe Harbor 2 Step 2'!E627&lt;80,'17. FTE Safe Harbor 2 Step 2'!E627/80,1),0)</f>
        <v>0</v>
      </c>
      <c r="K627" s="526">
        <f>IF('1. General Input'!$D$35="X",IF('17. FTE Safe Harbor 2 Step 2'!E627*24&lt;2080,'17. FTE Safe Harbor 2 Step 2'!E627*24/2080,1),0)</f>
        <v>0</v>
      </c>
      <c r="L627" s="526">
        <f>IF('1. General Input'!$D$36="X",IF('17. FTE Safe Harbor 2 Step 2'!E627*12&lt;2080,'17. FTE Safe Harbor 2 Step 2'!E627*12/2080,1),0)</f>
        <v>0</v>
      </c>
      <c r="M627" s="538">
        <f>IF('1. General Input'!$D$37="X",IF('17. FTE Safe Harbor 2 Step 2'!E627*365/$F$12&lt;2080,E627*365/$F$12/2080,1),0)</f>
        <v>0</v>
      </c>
      <c r="O627" s="526">
        <f t="shared" si="54"/>
        <v>0</v>
      </c>
      <c r="P627" s="526">
        <f t="shared" si="55"/>
        <v>0</v>
      </c>
      <c r="Q627" s="526">
        <f t="shared" si="56"/>
        <v>0</v>
      </c>
      <c r="R627" s="526">
        <f t="shared" si="57"/>
        <v>0</v>
      </c>
      <c r="S627" s="526">
        <f t="shared" si="58"/>
        <v>0</v>
      </c>
    </row>
    <row r="628" spans="1:19" x14ac:dyDescent="0.25">
      <c r="A628" s="297">
        <f t="shared" si="59"/>
        <v>614</v>
      </c>
      <c r="B628" s="501"/>
      <c r="C628" s="515"/>
      <c r="D628" s="297"/>
      <c r="E628" s="505"/>
      <c r="F628" s="417">
        <f>ROUND(IF('11. Type 1 Emp 2020 FTE'!$I$12=1,SUM(I628:M628),0),1)</f>
        <v>0</v>
      </c>
      <c r="G628" s="417">
        <f>ROUND(IF('11. Type 1 Emp 2020 FTE'!$I$12=2,SUM(O628:S628),0),1)</f>
        <v>0</v>
      </c>
      <c r="I628" s="526">
        <f>IF('1. General Input'!$D$33="X",IF('17. FTE Safe Harbor 2 Step 2'!E628&lt;40,'17. FTE Safe Harbor 2 Step 2'!E628/40,1),0)</f>
        <v>0</v>
      </c>
      <c r="J628" s="526">
        <f>IF('1. General Input'!$D$34="X",IF('17. FTE Safe Harbor 2 Step 2'!E628&lt;80,'17. FTE Safe Harbor 2 Step 2'!E628/80,1),0)</f>
        <v>0</v>
      </c>
      <c r="K628" s="526">
        <f>IF('1. General Input'!$D$35="X",IF('17. FTE Safe Harbor 2 Step 2'!E628*24&lt;2080,'17. FTE Safe Harbor 2 Step 2'!E628*24/2080,1),0)</f>
        <v>0</v>
      </c>
      <c r="L628" s="526">
        <f>IF('1. General Input'!$D$36="X",IF('17. FTE Safe Harbor 2 Step 2'!E628*12&lt;2080,'17. FTE Safe Harbor 2 Step 2'!E628*12/2080,1),0)</f>
        <v>0</v>
      </c>
      <c r="M628" s="538">
        <f>IF('1. General Input'!$D$37="X",IF('17. FTE Safe Harbor 2 Step 2'!E628*365/$F$12&lt;2080,E628*365/$F$12/2080,1),0)</f>
        <v>0</v>
      </c>
      <c r="O628" s="526">
        <f t="shared" si="54"/>
        <v>0</v>
      </c>
      <c r="P628" s="526">
        <f t="shared" si="55"/>
        <v>0</v>
      </c>
      <c r="Q628" s="526">
        <f t="shared" si="56"/>
        <v>0</v>
      </c>
      <c r="R628" s="526">
        <f t="shared" si="57"/>
        <v>0</v>
      </c>
      <c r="S628" s="526">
        <f t="shared" si="58"/>
        <v>0</v>
      </c>
    </row>
    <row r="629" spans="1:19" x14ac:dyDescent="0.25">
      <c r="A629" s="297">
        <f t="shared" si="59"/>
        <v>615</v>
      </c>
      <c r="B629" s="501"/>
      <c r="C629" s="515"/>
      <c r="D629" s="297"/>
      <c r="E629" s="505"/>
      <c r="F629" s="417">
        <f>ROUND(IF('11. Type 1 Emp 2020 FTE'!$I$12=1,SUM(I629:M629),0),1)</f>
        <v>0</v>
      </c>
      <c r="G629" s="417">
        <f>ROUND(IF('11. Type 1 Emp 2020 FTE'!$I$12=2,SUM(O629:S629),0),1)</f>
        <v>0</v>
      </c>
      <c r="I629" s="526">
        <f>IF('1. General Input'!$D$33="X",IF('17. FTE Safe Harbor 2 Step 2'!E629&lt;40,'17. FTE Safe Harbor 2 Step 2'!E629/40,1),0)</f>
        <v>0</v>
      </c>
      <c r="J629" s="526">
        <f>IF('1. General Input'!$D$34="X",IF('17. FTE Safe Harbor 2 Step 2'!E629&lt;80,'17. FTE Safe Harbor 2 Step 2'!E629/80,1),0)</f>
        <v>0</v>
      </c>
      <c r="K629" s="526">
        <f>IF('1. General Input'!$D$35="X",IF('17. FTE Safe Harbor 2 Step 2'!E629*24&lt;2080,'17. FTE Safe Harbor 2 Step 2'!E629*24/2080,1),0)</f>
        <v>0</v>
      </c>
      <c r="L629" s="526">
        <f>IF('1. General Input'!$D$36="X",IF('17. FTE Safe Harbor 2 Step 2'!E629*12&lt;2080,'17. FTE Safe Harbor 2 Step 2'!E629*12/2080,1),0)</f>
        <v>0</v>
      </c>
      <c r="M629" s="538">
        <f>IF('1. General Input'!$D$37="X",IF('17. FTE Safe Harbor 2 Step 2'!E629*365/$F$12&lt;2080,E629*365/$F$12/2080,1),0)</f>
        <v>0</v>
      </c>
      <c r="O629" s="526">
        <f t="shared" si="54"/>
        <v>0</v>
      </c>
      <c r="P629" s="526">
        <f t="shared" si="55"/>
        <v>0</v>
      </c>
      <c r="Q629" s="526">
        <f t="shared" si="56"/>
        <v>0</v>
      </c>
      <c r="R629" s="526">
        <f t="shared" si="57"/>
        <v>0</v>
      </c>
      <c r="S629" s="526">
        <f t="shared" si="58"/>
        <v>0</v>
      </c>
    </row>
    <row r="630" spans="1:19" x14ac:dyDescent="0.25">
      <c r="A630" s="297">
        <f t="shared" si="59"/>
        <v>616</v>
      </c>
      <c r="B630" s="501"/>
      <c r="C630" s="515"/>
      <c r="D630" s="297"/>
      <c r="E630" s="505"/>
      <c r="F630" s="417">
        <f>ROUND(IF('11. Type 1 Emp 2020 FTE'!$I$12=1,SUM(I630:M630),0),1)</f>
        <v>0</v>
      </c>
      <c r="G630" s="417">
        <f>ROUND(IF('11. Type 1 Emp 2020 FTE'!$I$12=2,SUM(O630:S630),0),1)</f>
        <v>0</v>
      </c>
      <c r="I630" s="526">
        <f>IF('1. General Input'!$D$33="X",IF('17. FTE Safe Harbor 2 Step 2'!E630&lt;40,'17. FTE Safe Harbor 2 Step 2'!E630/40,1),0)</f>
        <v>0</v>
      </c>
      <c r="J630" s="526">
        <f>IF('1. General Input'!$D$34="X",IF('17. FTE Safe Harbor 2 Step 2'!E630&lt;80,'17. FTE Safe Harbor 2 Step 2'!E630/80,1),0)</f>
        <v>0</v>
      </c>
      <c r="K630" s="526">
        <f>IF('1. General Input'!$D$35="X",IF('17. FTE Safe Harbor 2 Step 2'!E630*24&lt;2080,'17. FTE Safe Harbor 2 Step 2'!E630*24/2080,1),0)</f>
        <v>0</v>
      </c>
      <c r="L630" s="526">
        <f>IF('1. General Input'!$D$36="X",IF('17. FTE Safe Harbor 2 Step 2'!E630*12&lt;2080,'17. FTE Safe Harbor 2 Step 2'!E630*12/2080,1),0)</f>
        <v>0</v>
      </c>
      <c r="M630" s="538">
        <f>IF('1. General Input'!$D$37="X",IF('17. FTE Safe Harbor 2 Step 2'!E630*365/$F$12&lt;2080,E630*365/$F$12/2080,1),0)</f>
        <v>0</v>
      </c>
      <c r="O630" s="526">
        <f t="shared" si="54"/>
        <v>0</v>
      </c>
      <c r="P630" s="526">
        <f t="shared" si="55"/>
        <v>0</v>
      </c>
      <c r="Q630" s="526">
        <f t="shared" si="56"/>
        <v>0</v>
      </c>
      <c r="R630" s="526">
        <f t="shared" si="57"/>
        <v>0</v>
      </c>
      <c r="S630" s="526">
        <f t="shared" si="58"/>
        <v>0</v>
      </c>
    </row>
    <row r="631" spans="1:19" x14ac:dyDescent="0.25">
      <c r="A631" s="297">
        <f t="shared" si="59"/>
        <v>617</v>
      </c>
      <c r="B631" s="501"/>
      <c r="C631" s="515"/>
      <c r="D631" s="297"/>
      <c r="E631" s="505"/>
      <c r="F631" s="417">
        <f>ROUND(IF('11. Type 1 Emp 2020 FTE'!$I$12=1,SUM(I631:M631),0),1)</f>
        <v>0</v>
      </c>
      <c r="G631" s="417">
        <f>ROUND(IF('11. Type 1 Emp 2020 FTE'!$I$12=2,SUM(O631:S631),0),1)</f>
        <v>0</v>
      </c>
      <c r="I631" s="526">
        <f>IF('1. General Input'!$D$33="X",IF('17. FTE Safe Harbor 2 Step 2'!E631&lt;40,'17. FTE Safe Harbor 2 Step 2'!E631/40,1),0)</f>
        <v>0</v>
      </c>
      <c r="J631" s="526">
        <f>IF('1. General Input'!$D$34="X",IF('17. FTE Safe Harbor 2 Step 2'!E631&lt;80,'17. FTE Safe Harbor 2 Step 2'!E631/80,1),0)</f>
        <v>0</v>
      </c>
      <c r="K631" s="526">
        <f>IF('1. General Input'!$D$35="X",IF('17. FTE Safe Harbor 2 Step 2'!E631*24&lt;2080,'17. FTE Safe Harbor 2 Step 2'!E631*24/2080,1),0)</f>
        <v>0</v>
      </c>
      <c r="L631" s="526">
        <f>IF('1. General Input'!$D$36="X",IF('17. FTE Safe Harbor 2 Step 2'!E631*12&lt;2080,'17. FTE Safe Harbor 2 Step 2'!E631*12/2080,1),0)</f>
        <v>0</v>
      </c>
      <c r="M631" s="538">
        <f>IF('1. General Input'!$D$37="X",IF('17. FTE Safe Harbor 2 Step 2'!E631*365/$F$12&lt;2080,E631*365/$F$12/2080,1),0)</f>
        <v>0</v>
      </c>
      <c r="O631" s="526">
        <f t="shared" si="54"/>
        <v>0</v>
      </c>
      <c r="P631" s="526">
        <f t="shared" si="55"/>
        <v>0</v>
      </c>
      <c r="Q631" s="526">
        <f t="shared" si="56"/>
        <v>0</v>
      </c>
      <c r="R631" s="526">
        <f t="shared" si="57"/>
        <v>0</v>
      </c>
      <c r="S631" s="526">
        <f t="shared" si="58"/>
        <v>0</v>
      </c>
    </row>
    <row r="632" spans="1:19" x14ac:dyDescent="0.25">
      <c r="A632" s="297">
        <f t="shared" si="59"/>
        <v>618</v>
      </c>
      <c r="B632" s="501"/>
      <c r="C632" s="515"/>
      <c r="D632" s="297"/>
      <c r="E632" s="505"/>
      <c r="F632" s="417">
        <f>ROUND(IF('11. Type 1 Emp 2020 FTE'!$I$12=1,SUM(I632:M632),0),1)</f>
        <v>0</v>
      </c>
      <c r="G632" s="417">
        <f>ROUND(IF('11. Type 1 Emp 2020 FTE'!$I$12=2,SUM(O632:S632),0),1)</f>
        <v>0</v>
      </c>
      <c r="I632" s="526">
        <f>IF('1. General Input'!$D$33="X",IF('17. FTE Safe Harbor 2 Step 2'!E632&lt;40,'17. FTE Safe Harbor 2 Step 2'!E632/40,1),0)</f>
        <v>0</v>
      </c>
      <c r="J632" s="526">
        <f>IF('1. General Input'!$D$34="X",IF('17. FTE Safe Harbor 2 Step 2'!E632&lt;80,'17. FTE Safe Harbor 2 Step 2'!E632/80,1),0)</f>
        <v>0</v>
      </c>
      <c r="K632" s="526">
        <f>IF('1. General Input'!$D$35="X",IF('17. FTE Safe Harbor 2 Step 2'!E632*24&lt;2080,'17. FTE Safe Harbor 2 Step 2'!E632*24/2080,1),0)</f>
        <v>0</v>
      </c>
      <c r="L632" s="526">
        <f>IF('1. General Input'!$D$36="X",IF('17. FTE Safe Harbor 2 Step 2'!E632*12&lt;2080,'17. FTE Safe Harbor 2 Step 2'!E632*12/2080,1),0)</f>
        <v>0</v>
      </c>
      <c r="M632" s="538">
        <f>IF('1. General Input'!$D$37="X",IF('17. FTE Safe Harbor 2 Step 2'!E632*365/$F$12&lt;2080,E632*365/$F$12/2080,1),0)</f>
        <v>0</v>
      </c>
      <c r="O632" s="526">
        <f t="shared" si="54"/>
        <v>0</v>
      </c>
      <c r="P632" s="526">
        <f t="shared" si="55"/>
        <v>0</v>
      </c>
      <c r="Q632" s="526">
        <f t="shared" si="56"/>
        <v>0</v>
      </c>
      <c r="R632" s="526">
        <f t="shared" si="57"/>
        <v>0</v>
      </c>
      <c r="S632" s="526">
        <f t="shared" si="58"/>
        <v>0</v>
      </c>
    </row>
    <row r="633" spans="1:19" x14ac:dyDescent="0.25">
      <c r="A633" s="297">
        <f t="shared" si="59"/>
        <v>619</v>
      </c>
      <c r="B633" s="501"/>
      <c r="C633" s="515"/>
      <c r="D633" s="297"/>
      <c r="E633" s="505"/>
      <c r="F633" s="417">
        <f>ROUND(IF('11. Type 1 Emp 2020 FTE'!$I$12=1,SUM(I633:M633),0),1)</f>
        <v>0</v>
      </c>
      <c r="G633" s="417">
        <f>ROUND(IF('11. Type 1 Emp 2020 FTE'!$I$12=2,SUM(O633:S633),0),1)</f>
        <v>0</v>
      </c>
      <c r="I633" s="526">
        <f>IF('1. General Input'!$D$33="X",IF('17. FTE Safe Harbor 2 Step 2'!E633&lt;40,'17. FTE Safe Harbor 2 Step 2'!E633/40,1),0)</f>
        <v>0</v>
      </c>
      <c r="J633" s="526">
        <f>IF('1. General Input'!$D$34="X",IF('17. FTE Safe Harbor 2 Step 2'!E633&lt;80,'17. FTE Safe Harbor 2 Step 2'!E633/80,1),0)</f>
        <v>0</v>
      </c>
      <c r="K633" s="526">
        <f>IF('1. General Input'!$D$35="X",IF('17. FTE Safe Harbor 2 Step 2'!E633*24&lt;2080,'17. FTE Safe Harbor 2 Step 2'!E633*24/2080,1),0)</f>
        <v>0</v>
      </c>
      <c r="L633" s="526">
        <f>IF('1. General Input'!$D$36="X",IF('17. FTE Safe Harbor 2 Step 2'!E633*12&lt;2080,'17. FTE Safe Harbor 2 Step 2'!E633*12/2080,1),0)</f>
        <v>0</v>
      </c>
      <c r="M633" s="538">
        <f>IF('1. General Input'!$D$37="X",IF('17. FTE Safe Harbor 2 Step 2'!E633*365/$F$12&lt;2080,E633*365/$F$12/2080,1),0)</f>
        <v>0</v>
      </c>
      <c r="O633" s="526">
        <f t="shared" si="54"/>
        <v>0</v>
      </c>
      <c r="P633" s="526">
        <f t="shared" si="55"/>
        <v>0</v>
      </c>
      <c r="Q633" s="526">
        <f t="shared" si="56"/>
        <v>0</v>
      </c>
      <c r="R633" s="526">
        <f t="shared" si="57"/>
        <v>0</v>
      </c>
      <c r="S633" s="526">
        <f t="shared" si="58"/>
        <v>0</v>
      </c>
    </row>
    <row r="634" spans="1:19" x14ac:dyDescent="0.25">
      <c r="A634" s="297">
        <f t="shared" si="59"/>
        <v>620</v>
      </c>
      <c r="B634" s="501"/>
      <c r="C634" s="515"/>
      <c r="D634" s="297"/>
      <c r="E634" s="505"/>
      <c r="F634" s="417">
        <f>ROUND(IF('11. Type 1 Emp 2020 FTE'!$I$12=1,SUM(I634:M634),0),1)</f>
        <v>0</v>
      </c>
      <c r="G634" s="417">
        <f>ROUND(IF('11. Type 1 Emp 2020 FTE'!$I$12=2,SUM(O634:S634),0),1)</f>
        <v>0</v>
      </c>
      <c r="I634" s="526">
        <f>IF('1. General Input'!$D$33="X",IF('17. FTE Safe Harbor 2 Step 2'!E634&lt;40,'17. FTE Safe Harbor 2 Step 2'!E634/40,1),0)</f>
        <v>0</v>
      </c>
      <c r="J634" s="526">
        <f>IF('1. General Input'!$D$34="X",IF('17. FTE Safe Harbor 2 Step 2'!E634&lt;80,'17. FTE Safe Harbor 2 Step 2'!E634/80,1),0)</f>
        <v>0</v>
      </c>
      <c r="K634" s="526">
        <f>IF('1. General Input'!$D$35="X",IF('17. FTE Safe Harbor 2 Step 2'!E634*24&lt;2080,'17. FTE Safe Harbor 2 Step 2'!E634*24/2080,1),0)</f>
        <v>0</v>
      </c>
      <c r="L634" s="526">
        <f>IF('1. General Input'!$D$36="X",IF('17. FTE Safe Harbor 2 Step 2'!E634*12&lt;2080,'17. FTE Safe Harbor 2 Step 2'!E634*12/2080,1),0)</f>
        <v>0</v>
      </c>
      <c r="M634" s="538">
        <f>IF('1. General Input'!$D$37="X",IF('17. FTE Safe Harbor 2 Step 2'!E634*365/$F$12&lt;2080,E634*365/$F$12/2080,1),0)</f>
        <v>0</v>
      </c>
      <c r="O634" s="526">
        <f t="shared" si="54"/>
        <v>0</v>
      </c>
      <c r="P634" s="526">
        <f t="shared" si="55"/>
        <v>0</v>
      </c>
      <c r="Q634" s="526">
        <f t="shared" si="56"/>
        <v>0</v>
      </c>
      <c r="R634" s="526">
        <f t="shared" si="57"/>
        <v>0</v>
      </c>
      <c r="S634" s="526">
        <f t="shared" si="58"/>
        <v>0</v>
      </c>
    </row>
    <row r="635" spans="1:19" x14ac:dyDescent="0.25">
      <c r="A635" s="297">
        <f t="shared" si="59"/>
        <v>621</v>
      </c>
      <c r="B635" s="501"/>
      <c r="C635" s="515"/>
      <c r="D635" s="297"/>
      <c r="E635" s="505"/>
      <c r="F635" s="417">
        <f>ROUND(IF('11. Type 1 Emp 2020 FTE'!$I$12=1,SUM(I635:M635),0),1)</f>
        <v>0</v>
      </c>
      <c r="G635" s="417">
        <f>ROUND(IF('11. Type 1 Emp 2020 FTE'!$I$12=2,SUM(O635:S635),0),1)</f>
        <v>0</v>
      </c>
      <c r="I635" s="526">
        <f>IF('1. General Input'!$D$33="X",IF('17. FTE Safe Harbor 2 Step 2'!E635&lt;40,'17. FTE Safe Harbor 2 Step 2'!E635/40,1),0)</f>
        <v>0</v>
      </c>
      <c r="J635" s="526">
        <f>IF('1. General Input'!$D$34="X",IF('17. FTE Safe Harbor 2 Step 2'!E635&lt;80,'17. FTE Safe Harbor 2 Step 2'!E635/80,1),0)</f>
        <v>0</v>
      </c>
      <c r="K635" s="526">
        <f>IF('1. General Input'!$D$35="X",IF('17. FTE Safe Harbor 2 Step 2'!E635*24&lt;2080,'17. FTE Safe Harbor 2 Step 2'!E635*24/2080,1),0)</f>
        <v>0</v>
      </c>
      <c r="L635" s="526">
        <f>IF('1. General Input'!$D$36="X",IF('17. FTE Safe Harbor 2 Step 2'!E635*12&lt;2080,'17. FTE Safe Harbor 2 Step 2'!E635*12/2080,1),0)</f>
        <v>0</v>
      </c>
      <c r="M635" s="538">
        <f>IF('1. General Input'!$D$37="X",IF('17. FTE Safe Harbor 2 Step 2'!E635*365/$F$12&lt;2080,E635*365/$F$12/2080,1),0)</f>
        <v>0</v>
      </c>
      <c r="O635" s="526">
        <f t="shared" si="54"/>
        <v>0</v>
      </c>
      <c r="P635" s="526">
        <f t="shared" si="55"/>
        <v>0</v>
      </c>
      <c r="Q635" s="526">
        <f t="shared" si="56"/>
        <v>0</v>
      </c>
      <c r="R635" s="526">
        <f t="shared" si="57"/>
        <v>0</v>
      </c>
      <c r="S635" s="526">
        <f t="shared" si="58"/>
        <v>0</v>
      </c>
    </row>
    <row r="636" spans="1:19" x14ac:dyDescent="0.25">
      <c r="A636" s="297">
        <f t="shared" si="59"/>
        <v>622</v>
      </c>
      <c r="B636" s="501"/>
      <c r="C636" s="515"/>
      <c r="D636" s="297"/>
      <c r="E636" s="505"/>
      <c r="F636" s="417">
        <f>ROUND(IF('11. Type 1 Emp 2020 FTE'!$I$12=1,SUM(I636:M636),0),1)</f>
        <v>0</v>
      </c>
      <c r="G636" s="417">
        <f>ROUND(IF('11. Type 1 Emp 2020 FTE'!$I$12=2,SUM(O636:S636),0),1)</f>
        <v>0</v>
      </c>
      <c r="I636" s="526">
        <f>IF('1. General Input'!$D$33="X",IF('17. FTE Safe Harbor 2 Step 2'!E636&lt;40,'17. FTE Safe Harbor 2 Step 2'!E636/40,1),0)</f>
        <v>0</v>
      </c>
      <c r="J636" s="526">
        <f>IF('1. General Input'!$D$34="X",IF('17. FTE Safe Harbor 2 Step 2'!E636&lt;80,'17. FTE Safe Harbor 2 Step 2'!E636/80,1),0)</f>
        <v>0</v>
      </c>
      <c r="K636" s="526">
        <f>IF('1. General Input'!$D$35="X",IF('17. FTE Safe Harbor 2 Step 2'!E636*24&lt;2080,'17. FTE Safe Harbor 2 Step 2'!E636*24/2080,1),0)</f>
        <v>0</v>
      </c>
      <c r="L636" s="526">
        <f>IF('1. General Input'!$D$36="X",IF('17. FTE Safe Harbor 2 Step 2'!E636*12&lt;2080,'17. FTE Safe Harbor 2 Step 2'!E636*12/2080,1),0)</f>
        <v>0</v>
      </c>
      <c r="M636" s="538">
        <f>IF('1. General Input'!$D$37="X",IF('17. FTE Safe Harbor 2 Step 2'!E636*365/$F$12&lt;2080,E636*365/$F$12/2080,1),0)</f>
        <v>0</v>
      </c>
      <c r="O636" s="526">
        <f t="shared" si="54"/>
        <v>0</v>
      </c>
      <c r="P636" s="526">
        <f t="shared" si="55"/>
        <v>0</v>
      </c>
      <c r="Q636" s="526">
        <f t="shared" si="56"/>
        <v>0</v>
      </c>
      <c r="R636" s="526">
        <f t="shared" si="57"/>
        <v>0</v>
      </c>
      <c r="S636" s="526">
        <f t="shared" si="58"/>
        <v>0</v>
      </c>
    </row>
    <row r="637" spans="1:19" x14ac:dyDescent="0.25">
      <c r="A637" s="297">
        <f t="shared" si="59"/>
        <v>623</v>
      </c>
      <c r="B637" s="501"/>
      <c r="C637" s="515"/>
      <c r="D637" s="297"/>
      <c r="E637" s="505"/>
      <c r="F637" s="417">
        <f>ROUND(IF('11. Type 1 Emp 2020 FTE'!$I$12=1,SUM(I637:M637),0),1)</f>
        <v>0</v>
      </c>
      <c r="G637" s="417">
        <f>ROUND(IF('11. Type 1 Emp 2020 FTE'!$I$12=2,SUM(O637:S637),0),1)</f>
        <v>0</v>
      </c>
      <c r="I637" s="526">
        <f>IF('1. General Input'!$D$33="X",IF('17. FTE Safe Harbor 2 Step 2'!E637&lt;40,'17. FTE Safe Harbor 2 Step 2'!E637/40,1),0)</f>
        <v>0</v>
      </c>
      <c r="J637" s="526">
        <f>IF('1. General Input'!$D$34="X",IF('17. FTE Safe Harbor 2 Step 2'!E637&lt;80,'17. FTE Safe Harbor 2 Step 2'!E637/80,1),0)</f>
        <v>0</v>
      </c>
      <c r="K637" s="526">
        <f>IF('1. General Input'!$D$35="X",IF('17. FTE Safe Harbor 2 Step 2'!E637*24&lt;2080,'17. FTE Safe Harbor 2 Step 2'!E637*24/2080,1),0)</f>
        <v>0</v>
      </c>
      <c r="L637" s="526">
        <f>IF('1. General Input'!$D$36="X",IF('17. FTE Safe Harbor 2 Step 2'!E637*12&lt;2080,'17. FTE Safe Harbor 2 Step 2'!E637*12/2080,1),0)</f>
        <v>0</v>
      </c>
      <c r="M637" s="538">
        <f>IF('1. General Input'!$D$37="X",IF('17. FTE Safe Harbor 2 Step 2'!E637*365/$F$12&lt;2080,E637*365/$F$12/2080,1),0)</f>
        <v>0</v>
      </c>
      <c r="O637" s="526">
        <f t="shared" si="54"/>
        <v>0</v>
      </c>
      <c r="P637" s="526">
        <f t="shared" si="55"/>
        <v>0</v>
      </c>
      <c r="Q637" s="526">
        <f t="shared" si="56"/>
        <v>0</v>
      </c>
      <c r="R637" s="526">
        <f t="shared" si="57"/>
        <v>0</v>
      </c>
      <c r="S637" s="526">
        <f t="shared" si="58"/>
        <v>0</v>
      </c>
    </row>
    <row r="638" spans="1:19" x14ac:dyDescent="0.25">
      <c r="A638" s="297">
        <f t="shared" si="59"/>
        <v>624</v>
      </c>
      <c r="B638" s="501"/>
      <c r="C638" s="515"/>
      <c r="D638" s="297"/>
      <c r="E638" s="505"/>
      <c r="F638" s="417">
        <f>ROUND(IF('11. Type 1 Emp 2020 FTE'!$I$12=1,SUM(I638:M638),0),1)</f>
        <v>0</v>
      </c>
      <c r="G638" s="417">
        <f>ROUND(IF('11. Type 1 Emp 2020 FTE'!$I$12=2,SUM(O638:S638),0),1)</f>
        <v>0</v>
      </c>
      <c r="I638" s="526">
        <f>IF('1. General Input'!$D$33="X",IF('17. FTE Safe Harbor 2 Step 2'!E638&lt;40,'17. FTE Safe Harbor 2 Step 2'!E638/40,1),0)</f>
        <v>0</v>
      </c>
      <c r="J638" s="526">
        <f>IF('1. General Input'!$D$34="X",IF('17. FTE Safe Harbor 2 Step 2'!E638&lt;80,'17. FTE Safe Harbor 2 Step 2'!E638/80,1),0)</f>
        <v>0</v>
      </c>
      <c r="K638" s="526">
        <f>IF('1. General Input'!$D$35="X",IF('17. FTE Safe Harbor 2 Step 2'!E638*24&lt;2080,'17. FTE Safe Harbor 2 Step 2'!E638*24/2080,1),0)</f>
        <v>0</v>
      </c>
      <c r="L638" s="526">
        <f>IF('1. General Input'!$D$36="X",IF('17. FTE Safe Harbor 2 Step 2'!E638*12&lt;2080,'17. FTE Safe Harbor 2 Step 2'!E638*12/2080,1),0)</f>
        <v>0</v>
      </c>
      <c r="M638" s="538">
        <f>IF('1. General Input'!$D$37="X",IF('17. FTE Safe Harbor 2 Step 2'!E638*365/$F$12&lt;2080,E638*365/$F$12/2080,1),0)</f>
        <v>0</v>
      </c>
      <c r="O638" s="526">
        <f t="shared" si="54"/>
        <v>0</v>
      </c>
      <c r="P638" s="526">
        <f t="shared" si="55"/>
        <v>0</v>
      </c>
      <c r="Q638" s="526">
        <f t="shared" si="56"/>
        <v>0</v>
      </c>
      <c r="R638" s="526">
        <f t="shared" si="57"/>
        <v>0</v>
      </c>
      <c r="S638" s="526">
        <f t="shared" si="58"/>
        <v>0</v>
      </c>
    </row>
    <row r="639" spans="1:19" x14ac:dyDescent="0.25">
      <c r="A639" s="297">
        <f t="shared" si="59"/>
        <v>625</v>
      </c>
      <c r="B639" s="501"/>
      <c r="C639" s="515"/>
      <c r="D639" s="297"/>
      <c r="E639" s="505"/>
      <c r="F639" s="417">
        <f>ROUND(IF('11. Type 1 Emp 2020 FTE'!$I$12=1,SUM(I639:M639),0),1)</f>
        <v>0</v>
      </c>
      <c r="G639" s="417">
        <f>ROUND(IF('11. Type 1 Emp 2020 FTE'!$I$12=2,SUM(O639:S639),0),1)</f>
        <v>0</v>
      </c>
      <c r="I639" s="526">
        <f>IF('1. General Input'!$D$33="X",IF('17. FTE Safe Harbor 2 Step 2'!E639&lt;40,'17. FTE Safe Harbor 2 Step 2'!E639/40,1),0)</f>
        <v>0</v>
      </c>
      <c r="J639" s="526">
        <f>IF('1. General Input'!$D$34="X",IF('17. FTE Safe Harbor 2 Step 2'!E639&lt;80,'17. FTE Safe Harbor 2 Step 2'!E639/80,1),0)</f>
        <v>0</v>
      </c>
      <c r="K639" s="526">
        <f>IF('1. General Input'!$D$35="X",IF('17. FTE Safe Harbor 2 Step 2'!E639*24&lt;2080,'17. FTE Safe Harbor 2 Step 2'!E639*24/2080,1),0)</f>
        <v>0</v>
      </c>
      <c r="L639" s="526">
        <f>IF('1. General Input'!$D$36="X",IF('17. FTE Safe Harbor 2 Step 2'!E639*12&lt;2080,'17. FTE Safe Harbor 2 Step 2'!E639*12/2080,1),0)</f>
        <v>0</v>
      </c>
      <c r="M639" s="538">
        <f>IF('1. General Input'!$D$37="X",IF('17. FTE Safe Harbor 2 Step 2'!E639*365/$F$12&lt;2080,E639*365/$F$12/2080,1),0)</f>
        <v>0</v>
      </c>
      <c r="O639" s="526">
        <f t="shared" si="54"/>
        <v>0</v>
      </c>
      <c r="P639" s="526">
        <f t="shared" si="55"/>
        <v>0</v>
      </c>
      <c r="Q639" s="526">
        <f t="shared" si="56"/>
        <v>0</v>
      </c>
      <c r="R639" s="526">
        <f t="shared" si="57"/>
        <v>0</v>
      </c>
      <c r="S639" s="526">
        <f t="shared" si="58"/>
        <v>0</v>
      </c>
    </row>
    <row r="640" spans="1:19" x14ac:dyDescent="0.25">
      <c r="A640" s="297">
        <f t="shared" si="59"/>
        <v>626</v>
      </c>
      <c r="B640" s="501"/>
      <c r="C640" s="515"/>
      <c r="D640" s="297"/>
      <c r="E640" s="505"/>
      <c r="F640" s="417">
        <f>ROUND(IF('11. Type 1 Emp 2020 FTE'!$I$12=1,SUM(I640:M640),0),1)</f>
        <v>0</v>
      </c>
      <c r="G640" s="417">
        <f>ROUND(IF('11. Type 1 Emp 2020 FTE'!$I$12=2,SUM(O640:S640),0),1)</f>
        <v>0</v>
      </c>
      <c r="I640" s="526">
        <f>IF('1. General Input'!$D$33="X",IF('17. FTE Safe Harbor 2 Step 2'!E640&lt;40,'17. FTE Safe Harbor 2 Step 2'!E640/40,1),0)</f>
        <v>0</v>
      </c>
      <c r="J640" s="526">
        <f>IF('1. General Input'!$D$34="X",IF('17. FTE Safe Harbor 2 Step 2'!E640&lt;80,'17. FTE Safe Harbor 2 Step 2'!E640/80,1),0)</f>
        <v>0</v>
      </c>
      <c r="K640" s="526">
        <f>IF('1. General Input'!$D$35="X",IF('17. FTE Safe Harbor 2 Step 2'!E640*24&lt;2080,'17. FTE Safe Harbor 2 Step 2'!E640*24/2080,1),0)</f>
        <v>0</v>
      </c>
      <c r="L640" s="526">
        <f>IF('1. General Input'!$D$36="X",IF('17. FTE Safe Harbor 2 Step 2'!E640*12&lt;2080,'17. FTE Safe Harbor 2 Step 2'!E640*12/2080,1),0)</f>
        <v>0</v>
      </c>
      <c r="M640" s="538">
        <f>IF('1. General Input'!$D$37="X",IF('17. FTE Safe Harbor 2 Step 2'!E640*365/$F$12&lt;2080,E640*365/$F$12/2080,1),0)</f>
        <v>0</v>
      </c>
      <c r="O640" s="526">
        <f t="shared" si="54"/>
        <v>0</v>
      </c>
      <c r="P640" s="526">
        <f t="shared" si="55"/>
        <v>0</v>
      </c>
      <c r="Q640" s="526">
        <f t="shared" si="56"/>
        <v>0</v>
      </c>
      <c r="R640" s="526">
        <f t="shared" si="57"/>
        <v>0</v>
      </c>
      <c r="S640" s="526">
        <f t="shared" si="58"/>
        <v>0</v>
      </c>
    </row>
    <row r="641" spans="1:19" x14ac:dyDescent="0.25">
      <c r="A641" s="297">
        <f t="shared" si="59"/>
        <v>627</v>
      </c>
      <c r="B641" s="501"/>
      <c r="C641" s="515"/>
      <c r="D641" s="297"/>
      <c r="E641" s="505"/>
      <c r="F641" s="417">
        <f>ROUND(IF('11. Type 1 Emp 2020 FTE'!$I$12=1,SUM(I641:M641),0),1)</f>
        <v>0</v>
      </c>
      <c r="G641" s="417">
        <f>ROUND(IF('11. Type 1 Emp 2020 FTE'!$I$12=2,SUM(O641:S641),0),1)</f>
        <v>0</v>
      </c>
      <c r="I641" s="526">
        <f>IF('1. General Input'!$D$33="X",IF('17. FTE Safe Harbor 2 Step 2'!E641&lt;40,'17. FTE Safe Harbor 2 Step 2'!E641/40,1),0)</f>
        <v>0</v>
      </c>
      <c r="J641" s="526">
        <f>IF('1. General Input'!$D$34="X",IF('17. FTE Safe Harbor 2 Step 2'!E641&lt;80,'17. FTE Safe Harbor 2 Step 2'!E641/80,1),0)</f>
        <v>0</v>
      </c>
      <c r="K641" s="526">
        <f>IF('1. General Input'!$D$35="X",IF('17. FTE Safe Harbor 2 Step 2'!E641*24&lt;2080,'17. FTE Safe Harbor 2 Step 2'!E641*24/2080,1),0)</f>
        <v>0</v>
      </c>
      <c r="L641" s="526">
        <f>IF('1. General Input'!$D$36="X",IF('17. FTE Safe Harbor 2 Step 2'!E641*12&lt;2080,'17. FTE Safe Harbor 2 Step 2'!E641*12/2080,1),0)</f>
        <v>0</v>
      </c>
      <c r="M641" s="538">
        <f>IF('1. General Input'!$D$37="X",IF('17. FTE Safe Harbor 2 Step 2'!E641*365/$F$12&lt;2080,E641*365/$F$12/2080,1),0)</f>
        <v>0</v>
      </c>
      <c r="O641" s="526">
        <f t="shared" si="54"/>
        <v>0</v>
      </c>
      <c r="P641" s="526">
        <f t="shared" si="55"/>
        <v>0</v>
      </c>
      <c r="Q641" s="526">
        <f t="shared" si="56"/>
        <v>0</v>
      </c>
      <c r="R641" s="526">
        <f t="shared" si="57"/>
        <v>0</v>
      </c>
      <c r="S641" s="526">
        <f t="shared" si="58"/>
        <v>0</v>
      </c>
    </row>
    <row r="642" spans="1:19" x14ac:dyDescent="0.25">
      <c r="A642" s="297">
        <f t="shared" si="59"/>
        <v>628</v>
      </c>
      <c r="B642" s="501"/>
      <c r="C642" s="515"/>
      <c r="D642" s="297"/>
      <c r="E642" s="505"/>
      <c r="F642" s="417">
        <f>ROUND(IF('11. Type 1 Emp 2020 FTE'!$I$12=1,SUM(I642:M642),0),1)</f>
        <v>0</v>
      </c>
      <c r="G642" s="417">
        <f>ROUND(IF('11. Type 1 Emp 2020 FTE'!$I$12=2,SUM(O642:S642),0),1)</f>
        <v>0</v>
      </c>
      <c r="I642" s="526">
        <f>IF('1. General Input'!$D$33="X",IF('17. FTE Safe Harbor 2 Step 2'!E642&lt;40,'17. FTE Safe Harbor 2 Step 2'!E642/40,1),0)</f>
        <v>0</v>
      </c>
      <c r="J642" s="526">
        <f>IF('1. General Input'!$D$34="X",IF('17. FTE Safe Harbor 2 Step 2'!E642&lt;80,'17. FTE Safe Harbor 2 Step 2'!E642/80,1),0)</f>
        <v>0</v>
      </c>
      <c r="K642" s="526">
        <f>IF('1. General Input'!$D$35="X",IF('17. FTE Safe Harbor 2 Step 2'!E642*24&lt;2080,'17. FTE Safe Harbor 2 Step 2'!E642*24/2080,1),0)</f>
        <v>0</v>
      </c>
      <c r="L642" s="526">
        <f>IF('1. General Input'!$D$36="X",IF('17. FTE Safe Harbor 2 Step 2'!E642*12&lt;2080,'17. FTE Safe Harbor 2 Step 2'!E642*12/2080,1),0)</f>
        <v>0</v>
      </c>
      <c r="M642" s="538">
        <f>IF('1. General Input'!$D$37="X",IF('17. FTE Safe Harbor 2 Step 2'!E642*365/$F$12&lt;2080,E642*365/$F$12/2080,1),0)</f>
        <v>0</v>
      </c>
      <c r="O642" s="526">
        <f t="shared" si="54"/>
        <v>0</v>
      </c>
      <c r="P642" s="526">
        <f t="shared" si="55"/>
        <v>0</v>
      </c>
      <c r="Q642" s="526">
        <f t="shared" si="56"/>
        <v>0</v>
      </c>
      <c r="R642" s="526">
        <f t="shared" si="57"/>
        <v>0</v>
      </c>
      <c r="S642" s="526">
        <f t="shared" si="58"/>
        <v>0</v>
      </c>
    </row>
    <row r="643" spans="1:19" x14ac:dyDescent="0.25">
      <c r="A643" s="297">
        <f t="shared" si="59"/>
        <v>629</v>
      </c>
      <c r="B643" s="501"/>
      <c r="C643" s="515"/>
      <c r="D643" s="297"/>
      <c r="E643" s="505"/>
      <c r="F643" s="417">
        <f>ROUND(IF('11. Type 1 Emp 2020 FTE'!$I$12=1,SUM(I643:M643),0),1)</f>
        <v>0</v>
      </c>
      <c r="G643" s="417">
        <f>ROUND(IF('11. Type 1 Emp 2020 FTE'!$I$12=2,SUM(O643:S643),0),1)</f>
        <v>0</v>
      </c>
      <c r="I643" s="526">
        <f>IF('1. General Input'!$D$33="X",IF('17. FTE Safe Harbor 2 Step 2'!E643&lt;40,'17. FTE Safe Harbor 2 Step 2'!E643/40,1),0)</f>
        <v>0</v>
      </c>
      <c r="J643" s="526">
        <f>IF('1. General Input'!$D$34="X",IF('17. FTE Safe Harbor 2 Step 2'!E643&lt;80,'17. FTE Safe Harbor 2 Step 2'!E643/80,1),0)</f>
        <v>0</v>
      </c>
      <c r="K643" s="526">
        <f>IF('1. General Input'!$D$35="X",IF('17. FTE Safe Harbor 2 Step 2'!E643*24&lt;2080,'17. FTE Safe Harbor 2 Step 2'!E643*24/2080,1),0)</f>
        <v>0</v>
      </c>
      <c r="L643" s="526">
        <f>IF('1. General Input'!$D$36="X",IF('17. FTE Safe Harbor 2 Step 2'!E643*12&lt;2080,'17. FTE Safe Harbor 2 Step 2'!E643*12/2080,1),0)</f>
        <v>0</v>
      </c>
      <c r="M643" s="538">
        <f>IF('1. General Input'!$D$37="X",IF('17. FTE Safe Harbor 2 Step 2'!E643*365/$F$12&lt;2080,E643*365/$F$12/2080,1),0)</f>
        <v>0</v>
      </c>
      <c r="O643" s="526">
        <f t="shared" si="54"/>
        <v>0</v>
      </c>
      <c r="P643" s="526">
        <f t="shared" si="55"/>
        <v>0</v>
      </c>
      <c r="Q643" s="526">
        <f t="shared" si="56"/>
        <v>0</v>
      </c>
      <c r="R643" s="526">
        <f t="shared" si="57"/>
        <v>0</v>
      </c>
      <c r="S643" s="526">
        <f t="shared" si="58"/>
        <v>0</v>
      </c>
    </row>
    <row r="644" spans="1:19" x14ac:dyDescent="0.25">
      <c r="A644" s="297">
        <f t="shared" si="59"/>
        <v>630</v>
      </c>
      <c r="B644" s="501"/>
      <c r="C644" s="515"/>
      <c r="D644" s="297"/>
      <c r="E644" s="505"/>
      <c r="F644" s="417">
        <f>ROUND(IF('11. Type 1 Emp 2020 FTE'!$I$12=1,SUM(I644:M644),0),1)</f>
        <v>0</v>
      </c>
      <c r="G644" s="417">
        <f>ROUND(IF('11. Type 1 Emp 2020 FTE'!$I$12=2,SUM(O644:S644),0),1)</f>
        <v>0</v>
      </c>
      <c r="I644" s="526">
        <f>IF('1. General Input'!$D$33="X",IF('17. FTE Safe Harbor 2 Step 2'!E644&lt;40,'17. FTE Safe Harbor 2 Step 2'!E644/40,1),0)</f>
        <v>0</v>
      </c>
      <c r="J644" s="526">
        <f>IF('1. General Input'!$D$34="X",IF('17. FTE Safe Harbor 2 Step 2'!E644&lt;80,'17. FTE Safe Harbor 2 Step 2'!E644/80,1),0)</f>
        <v>0</v>
      </c>
      <c r="K644" s="526">
        <f>IF('1. General Input'!$D$35="X",IF('17. FTE Safe Harbor 2 Step 2'!E644*24&lt;2080,'17. FTE Safe Harbor 2 Step 2'!E644*24/2080,1),0)</f>
        <v>0</v>
      </c>
      <c r="L644" s="526">
        <f>IF('1. General Input'!$D$36="X",IF('17. FTE Safe Harbor 2 Step 2'!E644*12&lt;2080,'17. FTE Safe Harbor 2 Step 2'!E644*12/2080,1),0)</f>
        <v>0</v>
      </c>
      <c r="M644" s="538">
        <f>IF('1. General Input'!$D$37="X",IF('17. FTE Safe Harbor 2 Step 2'!E644*365/$F$12&lt;2080,E644*365/$F$12/2080,1),0)</f>
        <v>0</v>
      </c>
      <c r="O644" s="526">
        <f t="shared" si="54"/>
        <v>0</v>
      </c>
      <c r="P644" s="526">
        <f t="shared" si="55"/>
        <v>0</v>
      </c>
      <c r="Q644" s="526">
        <f t="shared" si="56"/>
        <v>0</v>
      </c>
      <c r="R644" s="526">
        <f t="shared" si="57"/>
        <v>0</v>
      </c>
      <c r="S644" s="526">
        <f t="shared" si="58"/>
        <v>0</v>
      </c>
    </row>
    <row r="645" spans="1:19" x14ac:dyDescent="0.25">
      <c r="A645" s="297">
        <f t="shared" si="59"/>
        <v>631</v>
      </c>
      <c r="B645" s="501"/>
      <c r="C645" s="515"/>
      <c r="D645" s="297"/>
      <c r="E645" s="505"/>
      <c r="F645" s="417">
        <f>ROUND(IF('11. Type 1 Emp 2020 FTE'!$I$12=1,SUM(I645:M645),0),1)</f>
        <v>0</v>
      </c>
      <c r="G645" s="417">
        <f>ROUND(IF('11. Type 1 Emp 2020 FTE'!$I$12=2,SUM(O645:S645),0),1)</f>
        <v>0</v>
      </c>
      <c r="I645" s="526">
        <f>IF('1. General Input'!$D$33="X",IF('17. FTE Safe Harbor 2 Step 2'!E645&lt;40,'17. FTE Safe Harbor 2 Step 2'!E645/40,1),0)</f>
        <v>0</v>
      </c>
      <c r="J645" s="526">
        <f>IF('1. General Input'!$D$34="X",IF('17. FTE Safe Harbor 2 Step 2'!E645&lt;80,'17. FTE Safe Harbor 2 Step 2'!E645/80,1),0)</f>
        <v>0</v>
      </c>
      <c r="K645" s="526">
        <f>IF('1. General Input'!$D$35="X",IF('17. FTE Safe Harbor 2 Step 2'!E645*24&lt;2080,'17. FTE Safe Harbor 2 Step 2'!E645*24/2080,1),0)</f>
        <v>0</v>
      </c>
      <c r="L645" s="526">
        <f>IF('1. General Input'!$D$36="X",IF('17. FTE Safe Harbor 2 Step 2'!E645*12&lt;2080,'17. FTE Safe Harbor 2 Step 2'!E645*12/2080,1),0)</f>
        <v>0</v>
      </c>
      <c r="M645" s="538">
        <f>IF('1. General Input'!$D$37="X",IF('17. FTE Safe Harbor 2 Step 2'!E645*365/$F$12&lt;2080,E645*365/$F$12/2080,1),0)</f>
        <v>0</v>
      </c>
      <c r="O645" s="526">
        <f t="shared" si="54"/>
        <v>0</v>
      </c>
      <c r="P645" s="526">
        <f t="shared" si="55"/>
        <v>0</v>
      </c>
      <c r="Q645" s="526">
        <f t="shared" si="56"/>
        <v>0</v>
      </c>
      <c r="R645" s="526">
        <f t="shared" si="57"/>
        <v>0</v>
      </c>
      <c r="S645" s="526">
        <f t="shared" si="58"/>
        <v>0</v>
      </c>
    </row>
    <row r="646" spans="1:19" x14ac:dyDescent="0.25">
      <c r="A646" s="297">
        <f t="shared" si="59"/>
        <v>632</v>
      </c>
      <c r="B646" s="501"/>
      <c r="C646" s="515"/>
      <c r="D646" s="297"/>
      <c r="E646" s="505"/>
      <c r="F646" s="417">
        <f>ROUND(IF('11. Type 1 Emp 2020 FTE'!$I$12=1,SUM(I646:M646),0),1)</f>
        <v>0</v>
      </c>
      <c r="G646" s="417">
        <f>ROUND(IF('11. Type 1 Emp 2020 FTE'!$I$12=2,SUM(O646:S646),0),1)</f>
        <v>0</v>
      </c>
      <c r="I646" s="526">
        <f>IF('1. General Input'!$D$33="X",IF('17. FTE Safe Harbor 2 Step 2'!E646&lt;40,'17. FTE Safe Harbor 2 Step 2'!E646/40,1),0)</f>
        <v>0</v>
      </c>
      <c r="J646" s="526">
        <f>IF('1. General Input'!$D$34="X",IF('17. FTE Safe Harbor 2 Step 2'!E646&lt;80,'17. FTE Safe Harbor 2 Step 2'!E646/80,1),0)</f>
        <v>0</v>
      </c>
      <c r="K646" s="526">
        <f>IF('1. General Input'!$D$35="X",IF('17. FTE Safe Harbor 2 Step 2'!E646*24&lt;2080,'17. FTE Safe Harbor 2 Step 2'!E646*24/2080,1),0)</f>
        <v>0</v>
      </c>
      <c r="L646" s="526">
        <f>IF('1. General Input'!$D$36="X",IF('17. FTE Safe Harbor 2 Step 2'!E646*12&lt;2080,'17. FTE Safe Harbor 2 Step 2'!E646*12/2080,1),0)</f>
        <v>0</v>
      </c>
      <c r="M646" s="538">
        <f>IF('1. General Input'!$D$37="X",IF('17. FTE Safe Harbor 2 Step 2'!E646*365/$F$12&lt;2080,E646*365/$F$12/2080,1),0)</f>
        <v>0</v>
      </c>
      <c r="O646" s="526">
        <f t="shared" si="54"/>
        <v>0</v>
      </c>
      <c r="P646" s="526">
        <f t="shared" si="55"/>
        <v>0</v>
      </c>
      <c r="Q646" s="526">
        <f t="shared" si="56"/>
        <v>0</v>
      </c>
      <c r="R646" s="526">
        <f t="shared" si="57"/>
        <v>0</v>
      </c>
      <c r="S646" s="526">
        <f t="shared" si="58"/>
        <v>0</v>
      </c>
    </row>
    <row r="647" spans="1:19" x14ac:dyDescent="0.25">
      <c r="A647" s="297">
        <f t="shared" si="59"/>
        <v>633</v>
      </c>
      <c r="B647" s="501"/>
      <c r="C647" s="515"/>
      <c r="D647" s="297"/>
      <c r="E647" s="505"/>
      <c r="F647" s="417">
        <f>ROUND(IF('11. Type 1 Emp 2020 FTE'!$I$12=1,SUM(I647:M647),0),1)</f>
        <v>0</v>
      </c>
      <c r="G647" s="417">
        <f>ROUND(IF('11. Type 1 Emp 2020 FTE'!$I$12=2,SUM(O647:S647),0),1)</f>
        <v>0</v>
      </c>
      <c r="I647" s="526">
        <f>IF('1. General Input'!$D$33="X",IF('17. FTE Safe Harbor 2 Step 2'!E647&lt;40,'17. FTE Safe Harbor 2 Step 2'!E647/40,1),0)</f>
        <v>0</v>
      </c>
      <c r="J647" s="526">
        <f>IF('1. General Input'!$D$34="X",IF('17. FTE Safe Harbor 2 Step 2'!E647&lt;80,'17. FTE Safe Harbor 2 Step 2'!E647/80,1),0)</f>
        <v>0</v>
      </c>
      <c r="K647" s="526">
        <f>IF('1. General Input'!$D$35="X",IF('17. FTE Safe Harbor 2 Step 2'!E647*24&lt;2080,'17. FTE Safe Harbor 2 Step 2'!E647*24/2080,1),0)</f>
        <v>0</v>
      </c>
      <c r="L647" s="526">
        <f>IF('1. General Input'!$D$36="X",IF('17. FTE Safe Harbor 2 Step 2'!E647*12&lt;2080,'17. FTE Safe Harbor 2 Step 2'!E647*12/2080,1),0)</f>
        <v>0</v>
      </c>
      <c r="M647" s="538">
        <f>IF('1. General Input'!$D$37="X",IF('17. FTE Safe Harbor 2 Step 2'!E647*365/$F$12&lt;2080,E647*365/$F$12/2080,1),0)</f>
        <v>0</v>
      </c>
      <c r="O647" s="526">
        <f t="shared" si="54"/>
        <v>0</v>
      </c>
      <c r="P647" s="526">
        <f t="shared" si="55"/>
        <v>0</v>
      </c>
      <c r="Q647" s="526">
        <f t="shared" si="56"/>
        <v>0</v>
      </c>
      <c r="R647" s="526">
        <f t="shared" si="57"/>
        <v>0</v>
      </c>
      <c r="S647" s="526">
        <f t="shared" si="58"/>
        <v>0</v>
      </c>
    </row>
    <row r="648" spans="1:19" x14ac:dyDescent="0.25">
      <c r="A648" s="297">
        <f t="shared" si="59"/>
        <v>634</v>
      </c>
      <c r="B648" s="501"/>
      <c r="C648" s="515"/>
      <c r="D648" s="297"/>
      <c r="E648" s="505"/>
      <c r="F648" s="417">
        <f>ROUND(IF('11. Type 1 Emp 2020 FTE'!$I$12=1,SUM(I648:M648),0),1)</f>
        <v>0</v>
      </c>
      <c r="G648" s="417">
        <f>ROUND(IF('11. Type 1 Emp 2020 FTE'!$I$12=2,SUM(O648:S648),0),1)</f>
        <v>0</v>
      </c>
      <c r="I648" s="526">
        <f>IF('1. General Input'!$D$33="X",IF('17. FTE Safe Harbor 2 Step 2'!E648&lt;40,'17. FTE Safe Harbor 2 Step 2'!E648/40,1),0)</f>
        <v>0</v>
      </c>
      <c r="J648" s="526">
        <f>IF('1. General Input'!$D$34="X",IF('17. FTE Safe Harbor 2 Step 2'!E648&lt;80,'17. FTE Safe Harbor 2 Step 2'!E648/80,1),0)</f>
        <v>0</v>
      </c>
      <c r="K648" s="526">
        <f>IF('1. General Input'!$D$35="X",IF('17. FTE Safe Harbor 2 Step 2'!E648*24&lt;2080,'17. FTE Safe Harbor 2 Step 2'!E648*24/2080,1),0)</f>
        <v>0</v>
      </c>
      <c r="L648" s="526">
        <f>IF('1. General Input'!$D$36="X",IF('17. FTE Safe Harbor 2 Step 2'!E648*12&lt;2080,'17. FTE Safe Harbor 2 Step 2'!E648*12/2080,1),0)</f>
        <v>0</v>
      </c>
      <c r="M648" s="538">
        <f>IF('1. General Input'!$D$37="X",IF('17. FTE Safe Harbor 2 Step 2'!E648*365/$F$12&lt;2080,E648*365/$F$12/2080,1),0)</f>
        <v>0</v>
      </c>
      <c r="O648" s="526">
        <f t="shared" si="54"/>
        <v>0</v>
      </c>
      <c r="P648" s="526">
        <f t="shared" si="55"/>
        <v>0</v>
      </c>
      <c r="Q648" s="526">
        <f t="shared" si="56"/>
        <v>0</v>
      </c>
      <c r="R648" s="526">
        <f t="shared" si="57"/>
        <v>0</v>
      </c>
      <c r="S648" s="526">
        <f t="shared" si="58"/>
        <v>0</v>
      </c>
    </row>
    <row r="649" spans="1:19" x14ac:dyDescent="0.25">
      <c r="A649" s="297">
        <f t="shared" si="59"/>
        <v>635</v>
      </c>
      <c r="B649" s="501"/>
      <c r="C649" s="515"/>
      <c r="D649" s="297"/>
      <c r="E649" s="505"/>
      <c r="F649" s="417">
        <f>ROUND(IF('11. Type 1 Emp 2020 FTE'!$I$12=1,SUM(I649:M649),0),1)</f>
        <v>0</v>
      </c>
      <c r="G649" s="417">
        <f>ROUND(IF('11. Type 1 Emp 2020 FTE'!$I$12=2,SUM(O649:S649),0),1)</f>
        <v>0</v>
      </c>
      <c r="I649" s="526">
        <f>IF('1. General Input'!$D$33="X",IF('17. FTE Safe Harbor 2 Step 2'!E649&lt;40,'17. FTE Safe Harbor 2 Step 2'!E649/40,1),0)</f>
        <v>0</v>
      </c>
      <c r="J649" s="526">
        <f>IF('1. General Input'!$D$34="X",IF('17. FTE Safe Harbor 2 Step 2'!E649&lt;80,'17. FTE Safe Harbor 2 Step 2'!E649/80,1),0)</f>
        <v>0</v>
      </c>
      <c r="K649" s="526">
        <f>IF('1. General Input'!$D$35="X",IF('17. FTE Safe Harbor 2 Step 2'!E649*24&lt;2080,'17. FTE Safe Harbor 2 Step 2'!E649*24/2080,1),0)</f>
        <v>0</v>
      </c>
      <c r="L649" s="526">
        <f>IF('1. General Input'!$D$36="X",IF('17. FTE Safe Harbor 2 Step 2'!E649*12&lt;2080,'17. FTE Safe Harbor 2 Step 2'!E649*12/2080,1),0)</f>
        <v>0</v>
      </c>
      <c r="M649" s="538">
        <f>IF('1. General Input'!$D$37="X",IF('17. FTE Safe Harbor 2 Step 2'!E649*365/$F$12&lt;2080,E649*365/$F$12/2080,1),0)</f>
        <v>0</v>
      </c>
      <c r="O649" s="526">
        <f t="shared" si="54"/>
        <v>0</v>
      </c>
      <c r="P649" s="526">
        <f t="shared" si="55"/>
        <v>0</v>
      </c>
      <c r="Q649" s="526">
        <f t="shared" si="56"/>
        <v>0</v>
      </c>
      <c r="R649" s="526">
        <f t="shared" si="57"/>
        <v>0</v>
      </c>
      <c r="S649" s="526">
        <f t="shared" si="58"/>
        <v>0</v>
      </c>
    </row>
    <row r="650" spans="1:19" x14ac:dyDescent="0.25">
      <c r="A650" s="297">
        <f t="shared" si="59"/>
        <v>636</v>
      </c>
      <c r="B650" s="501"/>
      <c r="C650" s="515"/>
      <c r="D650" s="297"/>
      <c r="E650" s="505"/>
      <c r="F650" s="417">
        <f>ROUND(IF('11. Type 1 Emp 2020 FTE'!$I$12=1,SUM(I650:M650),0),1)</f>
        <v>0</v>
      </c>
      <c r="G650" s="417">
        <f>ROUND(IF('11. Type 1 Emp 2020 FTE'!$I$12=2,SUM(O650:S650),0),1)</f>
        <v>0</v>
      </c>
      <c r="I650" s="526">
        <f>IF('1. General Input'!$D$33="X",IF('17. FTE Safe Harbor 2 Step 2'!E650&lt;40,'17. FTE Safe Harbor 2 Step 2'!E650/40,1),0)</f>
        <v>0</v>
      </c>
      <c r="J650" s="526">
        <f>IF('1. General Input'!$D$34="X",IF('17. FTE Safe Harbor 2 Step 2'!E650&lt;80,'17. FTE Safe Harbor 2 Step 2'!E650/80,1),0)</f>
        <v>0</v>
      </c>
      <c r="K650" s="526">
        <f>IF('1. General Input'!$D$35="X",IF('17. FTE Safe Harbor 2 Step 2'!E650*24&lt;2080,'17. FTE Safe Harbor 2 Step 2'!E650*24/2080,1),0)</f>
        <v>0</v>
      </c>
      <c r="L650" s="526">
        <f>IF('1. General Input'!$D$36="X",IF('17. FTE Safe Harbor 2 Step 2'!E650*12&lt;2080,'17. FTE Safe Harbor 2 Step 2'!E650*12/2080,1),0)</f>
        <v>0</v>
      </c>
      <c r="M650" s="538">
        <f>IF('1. General Input'!$D$37="X",IF('17. FTE Safe Harbor 2 Step 2'!E650*365/$F$12&lt;2080,E650*365/$F$12/2080,1),0)</f>
        <v>0</v>
      </c>
      <c r="O650" s="526">
        <f t="shared" si="54"/>
        <v>0</v>
      </c>
      <c r="P650" s="526">
        <f t="shared" si="55"/>
        <v>0</v>
      </c>
      <c r="Q650" s="526">
        <f t="shared" si="56"/>
        <v>0</v>
      </c>
      <c r="R650" s="526">
        <f t="shared" si="57"/>
        <v>0</v>
      </c>
      <c r="S650" s="526">
        <f t="shared" si="58"/>
        <v>0</v>
      </c>
    </row>
    <row r="651" spans="1:19" x14ac:dyDescent="0.25">
      <c r="A651" s="297">
        <f t="shared" si="59"/>
        <v>637</v>
      </c>
      <c r="B651" s="501"/>
      <c r="C651" s="515"/>
      <c r="D651" s="297"/>
      <c r="E651" s="505"/>
      <c r="F651" s="417">
        <f>ROUND(IF('11. Type 1 Emp 2020 FTE'!$I$12=1,SUM(I651:M651),0),1)</f>
        <v>0</v>
      </c>
      <c r="G651" s="417">
        <f>ROUND(IF('11. Type 1 Emp 2020 FTE'!$I$12=2,SUM(O651:S651),0),1)</f>
        <v>0</v>
      </c>
      <c r="I651" s="526">
        <f>IF('1. General Input'!$D$33="X",IF('17. FTE Safe Harbor 2 Step 2'!E651&lt;40,'17. FTE Safe Harbor 2 Step 2'!E651/40,1),0)</f>
        <v>0</v>
      </c>
      <c r="J651" s="526">
        <f>IF('1. General Input'!$D$34="X",IF('17. FTE Safe Harbor 2 Step 2'!E651&lt;80,'17. FTE Safe Harbor 2 Step 2'!E651/80,1),0)</f>
        <v>0</v>
      </c>
      <c r="K651" s="526">
        <f>IF('1. General Input'!$D$35="X",IF('17. FTE Safe Harbor 2 Step 2'!E651*24&lt;2080,'17. FTE Safe Harbor 2 Step 2'!E651*24/2080,1),0)</f>
        <v>0</v>
      </c>
      <c r="L651" s="526">
        <f>IF('1. General Input'!$D$36="X",IF('17. FTE Safe Harbor 2 Step 2'!E651*12&lt;2080,'17. FTE Safe Harbor 2 Step 2'!E651*12/2080,1),0)</f>
        <v>0</v>
      </c>
      <c r="M651" s="538">
        <f>IF('1. General Input'!$D$37="X",IF('17. FTE Safe Harbor 2 Step 2'!E651*365/$F$12&lt;2080,E651*365/$F$12/2080,1),0)</f>
        <v>0</v>
      </c>
      <c r="O651" s="526">
        <f t="shared" si="54"/>
        <v>0</v>
      </c>
      <c r="P651" s="526">
        <f t="shared" si="55"/>
        <v>0</v>
      </c>
      <c r="Q651" s="526">
        <f t="shared" si="56"/>
        <v>0</v>
      </c>
      <c r="R651" s="526">
        <f t="shared" si="57"/>
        <v>0</v>
      </c>
      <c r="S651" s="526">
        <f t="shared" si="58"/>
        <v>0</v>
      </c>
    </row>
    <row r="652" spans="1:19" x14ac:dyDescent="0.25">
      <c r="A652" s="297">
        <f t="shared" si="59"/>
        <v>638</v>
      </c>
      <c r="B652" s="501"/>
      <c r="C652" s="515"/>
      <c r="D652" s="297"/>
      <c r="E652" s="505"/>
      <c r="F652" s="417">
        <f>ROUND(IF('11. Type 1 Emp 2020 FTE'!$I$12=1,SUM(I652:M652),0),1)</f>
        <v>0</v>
      </c>
      <c r="G652" s="417">
        <f>ROUND(IF('11. Type 1 Emp 2020 FTE'!$I$12=2,SUM(O652:S652),0),1)</f>
        <v>0</v>
      </c>
      <c r="I652" s="526">
        <f>IF('1. General Input'!$D$33="X",IF('17. FTE Safe Harbor 2 Step 2'!E652&lt;40,'17. FTE Safe Harbor 2 Step 2'!E652/40,1),0)</f>
        <v>0</v>
      </c>
      <c r="J652" s="526">
        <f>IF('1. General Input'!$D$34="X",IF('17. FTE Safe Harbor 2 Step 2'!E652&lt;80,'17. FTE Safe Harbor 2 Step 2'!E652/80,1),0)</f>
        <v>0</v>
      </c>
      <c r="K652" s="526">
        <f>IF('1. General Input'!$D$35="X",IF('17. FTE Safe Harbor 2 Step 2'!E652*24&lt;2080,'17. FTE Safe Harbor 2 Step 2'!E652*24/2080,1),0)</f>
        <v>0</v>
      </c>
      <c r="L652" s="526">
        <f>IF('1. General Input'!$D$36="X",IF('17. FTE Safe Harbor 2 Step 2'!E652*12&lt;2080,'17. FTE Safe Harbor 2 Step 2'!E652*12/2080,1),0)</f>
        <v>0</v>
      </c>
      <c r="M652" s="538">
        <f>IF('1. General Input'!$D$37="X",IF('17. FTE Safe Harbor 2 Step 2'!E652*365/$F$12&lt;2080,E652*365/$F$12/2080,1),0)</f>
        <v>0</v>
      </c>
      <c r="O652" s="526">
        <f t="shared" si="54"/>
        <v>0</v>
      </c>
      <c r="P652" s="526">
        <f t="shared" si="55"/>
        <v>0</v>
      </c>
      <c r="Q652" s="526">
        <f t="shared" si="56"/>
        <v>0</v>
      </c>
      <c r="R652" s="526">
        <f t="shared" si="57"/>
        <v>0</v>
      </c>
      <c r="S652" s="526">
        <f t="shared" si="58"/>
        <v>0</v>
      </c>
    </row>
    <row r="653" spans="1:19" x14ac:dyDescent="0.25">
      <c r="A653" s="297">
        <f t="shared" si="59"/>
        <v>639</v>
      </c>
      <c r="B653" s="501"/>
      <c r="C653" s="515"/>
      <c r="D653" s="297"/>
      <c r="E653" s="505"/>
      <c r="F653" s="417">
        <f>ROUND(IF('11. Type 1 Emp 2020 FTE'!$I$12=1,SUM(I653:M653),0),1)</f>
        <v>0</v>
      </c>
      <c r="G653" s="417">
        <f>ROUND(IF('11. Type 1 Emp 2020 FTE'!$I$12=2,SUM(O653:S653),0),1)</f>
        <v>0</v>
      </c>
      <c r="I653" s="526">
        <f>IF('1. General Input'!$D$33="X",IF('17. FTE Safe Harbor 2 Step 2'!E653&lt;40,'17. FTE Safe Harbor 2 Step 2'!E653/40,1),0)</f>
        <v>0</v>
      </c>
      <c r="J653" s="526">
        <f>IF('1. General Input'!$D$34="X",IF('17. FTE Safe Harbor 2 Step 2'!E653&lt;80,'17. FTE Safe Harbor 2 Step 2'!E653/80,1),0)</f>
        <v>0</v>
      </c>
      <c r="K653" s="526">
        <f>IF('1. General Input'!$D$35="X",IF('17. FTE Safe Harbor 2 Step 2'!E653*24&lt;2080,'17. FTE Safe Harbor 2 Step 2'!E653*24/2080,1),0)</f>
        <v>0</v>
      </c>
      <c r="L653" s="526">
        <f>IF('1. General Input'!$D$36="X",IF('17. FTE Safe Harbor 2 Step 2'!E653*12&lt;2080,'17. FTE Safe Harbor 2 Step 2'!E653*12/2080,1),0)</f>
        <v>0</v>
      </c>
      <c r="M653" s="538">
        <f>IF('1. General Input'!$D$37="X",IF('17. FTE Safe Harbor 2 Step 2'!E653*365/$F$12&lt;2080,E653*365/$F$12/2080,1),0)</f>
        <v>0</v>
      </c>
      <c r="O653" s="526">
        <f t="shared" si="54"/>
        <v>0</v>
      </c>
      <c r="P653" s="526">
        <f t="shared" si="55"/>
        <v>0</v>
      </c>
      <c r="Q653" s="526">
        <f t="shared" si="56"/>
        <v>0</v>
      </c>
      <c r="R653" s="526">
        <f t="shared" si="57"/>
        <v>0</v>
      </c>
      <c r="S653" s="526">
        <f t="shared" si="58"/>
        <v>0</v>
      </c>
    </row>
    <row r="654" spans="1:19" x14ac:dyDescent="0.25">
      <c r="A654" s="297">
        <f t="shared" si="59"/>
        <v>640</v>
      </c>
      <c r="B654" s="501"/>
      <c r="C654" s="515"/>
      <c r="D654" s="297"/>
      <c r="E654" s="505"/>
      <c r="F654" s="417">
        <f>ROUND(IF('11. Type 1 Emp 2020 FTE'!$I$12=1,SUM(I654:M654),0),1)</f>
        <v>0</v>
      </c>
      <c r="G654" s="417">
        <f>ROUND(IF('11. Type 1 Emp 2020 FTE'!$I$12=2,SUM(O654:S654),0),1)</f>
        <v>0</v>
      </c>
      <c r="I654" s="526">
        <f>IF('1. General Input'!$D$33="X",IF('17. FTE Safe Harbor 2 Step 2'!E654&lt;40,'17. FTE Safe Harbor 2 Step 2'!E654/40,1),0)</f>
        <v>0</v>
      </c>
      <c r="J654" s="526">
        <f>IF('1. General Input'!$D$34="X",IF('17. FTE Safe Harbor 2 Step 2'!E654&lt;80,'17. FTE Safe Harbor 2 Step 2'!E654/80,1),0)</f>
        <v>0</v>
      </c>
      <c r="K654" s="526">
        <f>IF('1. General Input'!$D$35="X",IF('17. FTE Safe Harbor 2 Step 2'!E654*24&lt;2080,'17. FTE Safe Harbor 2 Step 2'!E654*24/2080,1),0)</f>
        <v>0</v>
      </c>
      <c r="L654" s="526">
        <f>IF('1. General Input'!$D$36="X",IF('17. FTE Safe Harbor 2 Step 2'!E654*12&lt;2080,'17. FTE Safe Harbor 2 Step 2'!E654*12/2080,1),0)</f>
        <v>0</v>
      </c>
      <c r="M654" s="538">
        <f>IF('1. General Input'!$D$37="X",IF('17. FTE Safe Harbor 2 Step 2'!E654*365/$F$12&lt;2080,E654*365/$F$12/2080,1),0)</f>
        <v>0</v>
      </c>
      <c r="O654" s="526">
        <f t="shared" si="54"/>
        <v>0</v>
      </c>
      <c r="P654" s="526">
        <f t="shared" si="55"/>
        <v>0</v>
      </c>
      <c r="Q654" s="526">
        <f t="shared" si="56"/>
        <v>0</v>
      </c>
      <c r="R654" s="526">
        <f t="shared" si="57"/>
        <v>0</v>
      </c>
      <c r="S654" s="526">
        <f t="shared" si="58"/>
        <v>0</v>
      </c>
    </row>
    <row r="655" spans="1:19" x14ac:dyDescent="0.25">
      <c r="A655" s="297">
        <f t="shared" si="59"/>
        <v>641</v>
      </c>
      <c r="B655" s="501"/>
      <c r="C655" s="515"/>
      <c r="D655" s="297"/>
      <c r="E655" s="505"/>
      <c r="F655" s="417">
        <f>ROUND(IF('11. Type 1 Emp 2020 FTE'!$I$12=1,SUM(I655:M655),0),1)</f>
        <v>0</v>
      </c>
      <c r="G655" s="417">
        <f>ROUND(IF('11. Type 1 Emp 2020 FTE'!$I$12=2,SUM(O655:S655),0),1)</f>
        <v>0</v>
      </c>
      <c r="I655" s="526">
        <f>IF('1. General Input'!$D$33="X",IF('17. FTE Safe Harbor 2 Step 2'!E655&lt;40,'17. FTE Safe Harbor 2 Step 2'!E655/40,1),0)</f>
        <v>0</v>
      </c>
      <c r="J655" s="526">
        <f>IF('1. General Input'!$D$34="X",IF('17. FTE Safe Harbor 2 Step 2'!E655&lt;80,'17. FTE Safe Harbor 2 Step 2'!E655/80,1),0)</f>
        <v>0</v>
      </c>
      <c r="K655" s="526">
        <f>IF('1. General Input'!$D$35="X",IF('17. FTE Safe Harbor 2 Step 2'!E655*24&lt;2080,'17. FTE Safe Harbor 2 Step 2'!E655*24/2080,1),0)</f>
        <v>0</v>
      </c>
      <c r="L655" s="526">
        <f>IF('1. General Input'!$D$36="X",IF('17. FTE Safe Harbor 2 Step 2'!E655*12&lt;2080,'17. FTE Safe Harbor 2 Step 2'!E655*12/2080,1),0)</f>
        <v>0</v>
      </c>
      <c r="M655" s="538">
        <f>IF('1. General Input'!$D$37="X",IF('17. FTE Safe Harbor 2 Step 2'!E655*365/$F$12&lt;2080,E655*365/$F$12/2080,1),0)</f>
        <v>0</v>
      </c>
      <c r="O655" s="526">
        <f t="shared" si="54"/>
        <v>0</v>
      </c>
      <c r="P655" s="526">
        <f t="shared" si="55"/>
        <v>0</v>
      </c>
      <c r="Q655" s="526">
        <f t="shared" si="56"/>
        <v>0</v>
      </c>
      <c r="R655" s="526">
        <f t="shared" si="57"/>
        <v>0</v>
      </c>
      <c r="S655" s="526">
        <f t="shared" si="58"/>
        <v>0</v>
      </c>
    </row>
    <row r="656" spans="1:19" x14ac:dyDescent="0.25">
      <c r="A656" s="297">
        <f t="shared" si="59"/>
        <v>642</v>
      </c>
      <c r="B656" s="501"/>
      <c r="C656" s="515"/>
      <c r="D656" s="297"/>
      <c r="E656" s="505"/>
      <c r="F656" s="417">
        <f>ROUND(IF('11. Type 1 Emp 2020 FTE'!$I$12=1,SUM(I656:M656),0),1)</f>
        <v>0</v>
      </c>
      <c r="G656" s="417">
        <f>ROUND(IF('11. Type 1 Emp 2020 FTE'!$I$12=2,SUM(O656:S656),0),1)</f>
        <v>0</v>
      </c>
      <c r="I656" s="526">
        <f>IF('1. General Input'!$D$33="X",IF('17. FTE Safe Harbor 2 Step 2'!E656&lt;40,'17. FTE Safe Harbor 2 Step 2'!E656/40,1),0)</f>
        <v>0</v>
      </c>
      <c r="J656" s="526">
        <f>IF('1. General Input'!$D$34="X",IF('17. FTE Safe Harbor 2 Step 2'!E656&lt;80,'17. FTE Safe Harbor 2 Step 2'!E656/80,1),0)</f>
        <v>0</v>
      </c>
      <c r="K656" s="526">
        <f>IF('1. General Input'!$D$35="X",IF('17. FTE Safe Harbor 2 Step 2'!E656*24&lt;2080,'17. FTE Safe Harbor 2 Step 2'!E656*24/2080,1),0)</f>
        <v>0</v>
      </c>
      <c r="L656" s="526">
        <f>IF('1. General Input'!$D$36="X",IF('17. FTE Safe Harbor 2 Step 2'!E656*12&lt;2080,'17. FTE Safe Harbor 2 Step 2'!E656*12/2080,1),0)</f>
        <v>0</v>
      </c>
      <c r="M656" s="538">
        <f>IF('1. General Input'!$D$37="X",IF('17. FTE Safe Harbor 2 Step 2'!E656*365/$F$12&lt;2080,E656*365/$F$12/2080,1),0)</f>
        <v>0</v>
      </c>
      <c r="O656" s="526">
        <f t="shared" ref="O656:O719" si="60">IF(I656=0,0,IF(I656=1,1,0.5))</f>
        <v>0</v>
      </c>
      <c r="P656" s="526">
        <f t="shared" ref="P656:P719" si="61">IF(J656=0,0,IF(J656=1,1,0.5))</f>
        <v>0</v>
      </c>
      <c r="Q656" s="526">
        <f t="shared" ref="Q656:Q719" si="62">IF(K656=0,0,IF(K656=1,1,0.5))</f>
        <v>0</v>
      </c>
      <c r="R656" s="526">
        <f t="shared" ref="R656:R719" si="63">IF(L656=0,0,IF(L656=1,1,0.5))</f>
        <v>0</v>
      </c>
      <c r="S656" s="526">
        <f t="shared" ref="S656:S719" si="64">IF(M656=0,0,IF(M656=1,1,0.5))</f>
        <v>0</v>
      </c>
    </row>
    <row r="657" spans="1:19" x14ac:dyDescent="0.25">
      <c r="A657" s="297">
        <f t="shared" ref="A657:A720" si="65">+A656+1</f>
        <v>643</v>
      </c>
      <c r="B657" s="501"/>
      <c r="C657" s="515"/>
      <c r="D657" s="297"/>
      <c r="E657" s="505"/>
      <c r="F657" s="417">
        <f>ROUND(IF('11. Type 1 Emp 2020 FTE'!$I$12=1,SUM(I657:M657),0),1)</f>
        <v>0</v>
      </c>
      <c r="G657" s="417">
        <f>ROUND(IF('11. Type 1 Emp 2020 FTE'!$I$12=2,SUM(O657:S657),0),1)</f>
        <v>0</v>
      </c>
      <c r="I657" s="526">
        <f>IF('1. General Input'!$D$33="X",IF('17. FTE Safe Harbor 2 Step 2'!E657&lt;40,'17. FTE Safe Harbor 2 Step 2'!E657/40,1),0)</f>
        <v>0</v>
      </c>
      <c r="J657" s="526">
        <f>IF('1. General Input'!$D$34="X",IF('17. FTE Safe Harbor 2 Step 2'!E657&lt;80,'17. FTE Safe Harbor 2 Step 2'!E657/80,1),0)</f>
        <v>0</v>
      </c>
      <c r="K657" s="526">
        <f>IF('1. General Input'!$D$35="X",IF('17. FTE Safe Harbor 2 Step 2'!E657*24&lt;2080,'17. FTE Safe Harbor 2 Step 2'!E657*24/2080,1),0)</f>
        <v>0</v>
      </c>
      <c r="L657" s="526">
        <f>IF('1. General Input'!$D$36="X",IF('17. FTE Safe Harbor 2 Step 2'!E657*12&lt;2080,'17. FTE Safe Harbor 2 Step 2'!E657*12/2080,1),0)</f>
        <v>0</v>
      </c>
      <c r="M657" s="538">
        <f>IF('1. General Input'!$D$37="X",IF('17. FTE Safe Harbor 2 Step 2'!E657*365/$F$12&lt;2080,E657*365/$F$12/2080,1),0)</f>
        <v>0</v>
      </c>
      <c r="O657" s="526">
        <f t="shared" si="60"/>
        <v>0</v>
      </c>
      <c r="P657" s="526">
        <f t="shared" si="61"/>
        <v>0</v>
      </c>
      <c r="Q657" s="526">
        <f t="shared" si="62"/>
        <v>0</v>
      </c>
      <c r="R657" s="526">
        <f t="shared" si="63"/>
        <v>0</v>
      </c>
      <c r="S657" s="526">
        <f t="shared" si="64"/>
        <v>0</v>
      </c>
    </row>
    <row r="658" spans="1:19" x14ac:dyDescent="0.25">
      <c r="A658" s="297">
        <f t="shared" si="65"/>
        <v>644</v>
      </c>
      <c r="B658" s="501"/>
      <c r="C658" s="515"/>
      <c r="D658" s="297"/>
      <c r="E658" s="505"/>
      <c r="F658" s="417">
        <f>ROUND(IF('11. Type 1 Emp 2020 FTE'!$I$12=1,SUM(I658:M658),0),1)</f>
        <v>0</v>
      </c>
      <c r="G658" s="417">
        <f>ROUND(IF('11. Type 1 Emp 2020 FTE'!$I$12=2,SUM(O658:S658),0),1)</f>
        <v>0</v>
      </c>
      <c r="I658" s="526">
        <f>IF('1. General Input'!$D$33="X",IF('17. FTE Safe Harbor 2 Step 2'!E658&lt;40,'17. FTE Safe Harbor 2 Step 2'!E658/40,1),0)</f>
        <v>0</v>
      </c>
      <c r="J658" s="526">
        <f>IF('1. General Input'!$D$34="X",IF('17. FTE Safe Harbor 2 Step 2'!E658&lt;80,'17. FTE Safe Harbor 2 Step 2'!E658/80,1),0)</f>
        <v>0</v>
      </c>
      <c r="K658" s="526">
        <f>IF('1. General Input'!$D$35="X",IF('17. FTE Safe Harbor 2 Step 2'!E658*24&lt;2080,'17. FTE Safe Harbor 2 Step 2'!E658*24/2080,1),0)</f>
        <v>0</v>
      </c>
      <c r="L658" s="526">
        <f>IF('1. General Input'!$D$36="X",IF('17. FTE Safe Harbor 2 Step 2'!E658*12&lt;2080,'17. FTE Safe Harbor 2 Step 2'!E658*12/2080,1),0)</f>
        <v>0</v>
      </c>
      <c r="M658" s="538">
        <f>IF('1. General Input'!$D$37="X",IF('17. FTE Safe Harbor 2 Step 2'!E658*365/$F$12&lt;2080,E658*365/$F$12/2080,1),0)</f>
        <v>0</v>
      </c>
      <c r="O658" s="526">
        <f t="shared" si="60"/>
        <v>0</v>
      </c>
      <c r="P658" s="526">
        <f t="shared" si="61"/>
        <v>0</v>
      </c>
      <c r="Q658" s="526">
        <f t="shared" si="62"/>
        <v>0</v>
      </c>
      <c r="R658" s="526">
        <f t="shared" si="63"/>
        <v>0</v>
      </c>
      <c r="S658" s="526">
        <f t="shared" si="64"/>
        <v>0</v>
      </c>
    </row>
    <row r="659" spans="1:19" x14ac:dyDescent="0.25">
      <c r="A659" s="297">
        <f t="shared" si="65"/>
        <v>645</v>
      </c>
      <c r="B659" s="501"/>
      <c r="C659" s="515"/>
      <c r="D659" s="297"/>
      <c r="E659" s="505"/>
      <c r="F659" s="417">
        <f>ROUND(IF('11. Type 1 Emp 2020 FTE'!$I$12=1,SUM(I659:M659),0),1)</f>
        <v>0</v>
      </c>
      <c r="G659" s="417">
        <f>ROUND(IF('11. Type 1 Emp 2020 FTE'!$I$12=2,SUM(O659:S659),0),1)</f>
        <v>0</v>
      </c>
      <c r="I659" s="526">
        <f>IF('1. General Input'!$D$33="X",IF('17. FTE Safe Harbor 2 Step 2'!E659&lt;40,'17. FTE Safe Harbor 2 Step 2'!E659/40,1),0)</f>
        <v>0</v>
      </c>
      <c r="J659" s="526">
        <f>IF('1. General Input'!$D$34="X",IF('17. FTE Safe Harbor 2 Step 2'!E659&lt;80,'17. FTE Safe Harbor 2 Step 2'!E659/80,1),0)</f>
        <v>0</v>
      </c>
      <c r="K659" s="526">
        <f>IF('1. General Input'!$D$35="X",IF('17. FTE Safe Harbor 2 Step 2'!E659*24&lt;2080,'17. FTE Safe Harbor 2 Step 2'!E659*24/2080,1),0)</f>
        <v>0</v>
      </c>
      <c r="L659" s="526">
        <f>IF('1. General Input'!$D$36="X",IF('17. FTE Safe Harbor 2 Step 2'!E659*12&lt;2080,'17. FTE Safe Harbor 2 Step 2'!E659*12/2080,1),0)</f>
        <v>0</v>
      </c>
      <c r="M659" s="538">
        <f>IF('1. General Input'!$D$37="X",IF('17. FTE Safe Harbor 2 Step 2'!E659*365/$F$12&lt;2080,E659*365/$F$12/2080,1),0)</f>
        <v>0</v>
      </c>
      <c r="O659" s="526">
        <f t="shared" si="60"/>
        <v>0</v>
      </c>
      <c r="P659" s="526">
        <f t="shared" si="61"/>
        <v>0</v>
      </c>
      <c r="Q659" s="526">
        <f t="shared" si="62"/>
        <v>0</v>
      </c>
      <c r="R659" s="526">
        <f t="shared" si="63"/>
        <v>0</v>
      </c>
      <c r="S659" s="526">
        <f t="shared" si="64"/>
        <v>0</v>
      </c>
    </row>
    <row r="660" spans="1:19" x14ac:dyDescent="0.25">
      <c r="A660" s="297">
        <f t="shared" si="65"/>
        <v>646</v>
      </c>
      <c r="B660" s="501"/>
      <c r="C660" s="515"/>
      <c r="D660" s="297"/>
      <c r="E660" s="505"/>
      <c r="F660" s="417">
        <f>ROUND(IF('11. Type 1 Emp 2020 FTE'!$I$12=1,SUM(I660:M660),0),1)</f>
        <v>0</v>
      </c>
      <c r="G660" s="417">
        <f>ROUND(IF('11. Type 1 Emp 2020 FTE'!$I$12=2,SUM(O660:S660),0),1)</f>
        <v>0</v>
      </c>
      <c r="I660" s="526">
        <f>IF('1. General Input'!$D$33="X",IF('17. FTE Safe Harbor 2 Step 2'!E660&lt;40,'17. FTE Safe Harbor 2 Step 2'!E660/40,1),0)</f>
        <v>0</v>
      </c>
      <c r="J660" s="526">
        <f>IF('1. General Input'!$D$34="X",IF('17. FTE Safe Harbor 2 Step 2'!E660&lt;80,'17. FTE Safe Harbor 2 Step 2'!E660/80,1),0)</f>
        <v>0</v>
      </c>
      <c r="K660" s="526">
        <f>IF('1. General Input'!$D$35="X",IF('17. FTE Safe Harbor 2 Step 2'!E660*24&lt;2080,'17. FTE Safe Harbor 2 Step 2'!E660*24/2080,1),0)</f>
        <v>0</v>
      </c>
      <c r="L660" s="526">
        <f>IF('1. General Input'!$D$36="X",IF('17. FTE Safe Harbor 2 Step 2'!E660*12&lt;2080,'17. FTE Safe Harbor 2 Step 2'!E660*12/2080,1),0)</f>
        <v>0</v>
      </c>
      <c r="M660" s="538">
        <f>IF('1. General Input'!$D$37="X",IF('17. FTE Safe Harbor 2 Step 2'!E660*365/$F$12&lt;2080,E660*365/$F$12/2080,1),0)</f>
        <v>0</v>
      </c>
      <c r="O660" s="526">
        <f t="shared" si="60"/>
        <v>0</v>
      </c>
      <c r="P660" s="526">
        <f t="shared" si="61"/>
        <v>0</v>
      </c>
      <c r="Q660" s="526">
        <f t="shared" si="62"/>
        <v>0</v>
      </c>
      <c r="R660" s="526">
        <f t="shared" si="63"/>
        <v>0</v>
      </c>
      <c r="S660" s="526">
        <f t="shared" si="64"/>
        <v>0</v>
      </c>
    </row>
    <row r="661" spans="1:19" x14ac:dyDescent="0.25">
      <c r="A661" s="297">
        <f t="shared" si="65"/>
        <v>647</v>
      </c>
      <c r="B661" s="501"/>
      <c r="C661" s="515"/>
      <c r="D661" s="297"/>
      <c r="E661" s="505"/>
      <c r="F661" s="417">
        <f>ROUND(IF('11. Type 1 Emp 2020 FTE'!$I$12=1,SUM(I661:M661),0),1)</f>
        <v>0</v>
      </c>
      <c r="G661" s="417">
        <f>ROUND(IF('11. Type 1 Emp 2020 FTE'!$I$12=2,SUM(O661:S661),0),1)</f>
        <v>0</v>
      </c>
      <c r="I661" s="526">
        <f>IF('1. General Input'!$D$33="X",IF('17. FTE Safe Harbor 2 Step 2'!E661&lt;40,'17. FTE Safe Harbor 2 Step 2'!E661/40,1),0)</f>
        <v>0</v>
      </c>
      <c r="J661" s="526">
        <f>IF('1. General Input'!$D$34="X",IF('17. FTE Safe Harbor 2 Step 2'!E661&lt;80,'17. FTE Safe Harbor 2 Step 2'!E661/80,1),0)</f>
        <v>0</v>
      </c>
      <c r="K661" s="526">
        <f>IF('1. General Input'!$D$35="X",IF('17. FTE Safe Harbor 2 Step 2'!E661*24&lt;2080,'17. FTE Safe Harbor 2 Step 2'!E661*24/2080,1),0)</f>
        <v>0</v>
      </c>
      <c r="L661" s="526">
        <f>IF('1. General Input'!$D$36="X",IF('17. FTE Safe Harbor 2 Step 2'!E661*12&lt;2080,'17. FTE Safe Harbor 2 Step 2'!E661*12/2080,1),0)</f>
        <v>0</v>
      </c>
      <c r="M661" s="538">
        <f>IF('1. General Input'!$D$37="X",IF('17. FTE Safe Harbor 2 Step 2'!E661*365/$F$12&lt;2080,E661*365/$F$12/2080,1),0)</f>
        <v>0</v>
      </c>
      <c r="O661" s="526">
        <f t="shared" si="60"/>
        <v>0</v>
      </c>
      <c r="P661" s="526">
        <f t="shared" si="61"/>
        <v>0</v>
      </c>
      <c r="Q661" s="526">
        <f t="shared" si="62"/>
        <v>0</v>
      </c>
      <c r="R661" s="526">
        <f t="shared" si="63"/>
        <v>0</v>
      </c>
      <c r="S661" s="526">
        <f t="shared" si="64"/>
        <v>0</v>
      </c>
    </row>
    <row r="662" spans="1:19" x14ac:dyDescent="0.25">
      <c r="A662" s="297">
        <f t="shared" si="65"/>
        <v>648</v>
      </c>
      <c r="B662" s="501"/>
      <c r="C662" s="515"/>
      <c r="D662" s="297"/>
      <c r="E662" s="505"/>
      <c r="F662" s="417">
        <f>ROUND(IF('11. Type 1 Emp 2020 FTE'!$I$12=1,SUM(I662:M662),0),1)</f>
        <v>0</v>
      </c>
      <c r="G662" s="417">
        <f>ROUND(IF('11. Type 1 Emp 2020 FTE'!$I$12=2,SUM(O662:S662),0),1)</f>
        <v>0</v>
      </c>
      <c r="I662" s="526">
        <f>IF('1. General Input'!$D$33="X",IF('17. FTE Safe Harbor 2 Step 2'!E662&lt;40,'17. FTE Safe Harbor 2 Step 2'!E662/40,1),0)</f>
        <v>0</v>
      </c>
      <c r="J662" s="526">
        <f>IF('1. General Input'!$D$34="X",IF('17. FTE Safe Harbor 2 Step 2'!E662&lt;80,'17. FTE Safe Harbor 2 Step 2'!E662/80,1),0)</f>
        <v>0</v>
      </c>
      <c r="K662" s="526">
        <f>IF('1. General Input'!$D$35="X",IF('17. FTE Safe Harbor 2 Step 2'!E662*24&lt;2080,'17. FTE Safe Harbor 2 Step 2'!E662*24/2080,1),0)</f>
        <v>0</v>
      </c>
      <c r="L662" s="526">
        <f>IF('1. General Input'!$D$36="X",IF('17. FTE Safe Harbor 2 Step 2'!E662*12&lt;2080,'17. FTE Safe Harbor 2 Step 2'!E662*12/2080,1),0)</f>
        <v>0</v>
      </c>
      <c r="M662" s="538">
        <f>IF('1. General Input'!$D$37="X",IF('17. FTE Safe Harbor 2 Step 2'!E662*365/$F$12&lt;2080,E662*365/$F$12/2080,1),0)</f>
        <v>0</v>
      </c>
      <c r="O662" s="526">
        <f t="shared" si="60"/>
        <v>0</v>
      </c>
      <c r="P662" s="526">
        <f t="shared" si="61"/>
        <v>0</v>
      </c>
      <c r="Q662" s="526">
        <f t="shared" si="62"/>
        <v>0</v>
      </c>
      <c r="R662" s="526">
        <f t="shared" si="63"/>
        <v>0</v>
      </c>
      <c r="S662" s="526">
        <f t="shared" si="64"/>
        <v>0</v>
      </c>
    </row>
    <row r="663" spans="1:19" x14ac:dyDescent="0.25">
      <c r="A663" s="297">
        <f t="shared" si="65"/>
        <v>649</v>
      </c>
      <c r="B663" s="501"/>
      <c r="C663" s="515"/>
      <c r="D663" s="297"/>
      <c r="E663" s="505"/>
      <c r="F663" s="417">
        <f>ROUND(IF('11. Type 1 Emp 2020 FTE'!$I$12=1,SUM(I663:M663),0),1)</f>
        <v>0</v>
      </c>
      <c r="G663" s="417">
        <f>ROUND(IF('11. Type 1 Emp 2020 FTE'!$I$12=2,SUM(O663:S663),0),1)</f>
        <v>0</v>
      </c>
      <c r="I663" s="526">
        <f>IF('1. General Input'!$D$33="X",IF('17. FTE Safe Harbor 2 Step 2'!E663&lt;40,'17. FTE Safe Harbor 2 Step 2'!E663/40,1),0)</f>
        <v>0</v>
      </c>
      <c r="J663" s="526">
        <f>IF('1. General Input'!$D$34="X",IF('17. FTE Safe Harbor 2 Step 2'!E663&lt;80,'17. FTE Safe Harbor 2 Step 2'!E663/80,1),0)</f>
        <v>0</v>
      </c>
      <c r="K663" s="526">
        <f>IF('1. General Input'!$D$35="X",IF('17. FTE Safe Harbor 2 Step 2'!E663*24&lt;2080,'17. FTE Safe Harbor 2 Step 2'!E663*24/2080,1),0)</f>
        <v>0</v>
      </c>
      <c r="L663" s="526">
        <f>IF('1. General Input'!$D$36="X",IF('17. FTE Safe Harbor 2 Step 2'!E663*12&lt;2080,'17. FTE Safe Harbor 2 Step 2'!E663*12/2080,1),0)</f>
        <v>0</v>
      </c>
      <c r="M663" s="538">
        <f>IF('1. General Input'!$D$37="X",IF('17. FTE Safe Harbor 2 Step 2'!E663*365/$F$12&lt;2080,E663*365/$F$12/2080,1),0)</f>
        <v>0</v>
      </c>
      <c r="O663" s="526">
        <f t="shared" si="60"/>
        <v>0</v>
      </c>
      <c r="P663" s="526">
        <f t="shared" si="61"/>
        <v>0</v>
      </c>
      <c r="Q663" s="526">
        <f t="shared" si="62"/>
        <v>0</v>
      </c>
      <c r="R663" s="526">
        <f t="shared" si="63"/>
        <v>0</v>
      </c>
      <c r="S663" s="526">
        <f t="shared" si="64"/>
        <v>0</v>
      </c>
    </row>
    <row r="664" spans="1:19" x14ac:dyDescent="0.25">
      <c r="A664" s="297">
        <f t="shared" si="65"/>
        <v>650</v>
      </c>
      <c r="B664" s="501"/>
      <c r="C664" s="515"/>
      <c r="D664" s="297"/>
      <c r="E664" s="505"/>
      <c r="F664" s="417">
        <f>ROUND(IF('11. Type 1 Emp 2020 FTE'!$I$12=1,SUM(I664:M664),0),1)</f>
        <v>0</v>
      </c>
      <c r="G664" s="417">
        <f>ROUND(IF('11. Type 1 Emp 2020 FTE'!$I$12=2,SUM(O664:S664),0),1)</f>
        <v>0</v>
      </c>
      <c r="I664" s="526">
        <f>IF('1. General Input'!$D$33="X",IF('17. FTE Safe Harbor 2 Step 2'!E664&lt;40,'17. FTE Safe Harbor 2 Step 2'!E664/40,1),0)</f>
        <v>0</v>
      </c>
      <c r="J664" s="526">
        <f>IF('1. General Input'!$D$34="X",IF('17. FTE Safe Harbor 2 Step 2'!E664&lt;80,'17. FTE Safe Harbor 2 Step 2'!E664/80,1),0)</f>
        <v>0</v>
      </c>
      <c r="K664" s="526">
        <f>IF('1. General Input'!$D$35="X",IF('17. FTE Safe Harbor 2 Step 2'!E664*24&lt;2080,'17. FTE Safe Harbor 2 Step 2'!E664*24/2080,1),0)</f>
        <v>0</v>
      </c>
      <c r="L664" s="526">
        <f>IF('1. General Input'!$D$36="X",IF('17. FTE Safe Harbor 2 Step 2'!E664*12&lt;2080,'17. FTE Safe Harbor 2 Step 2'!E664*12/2080,1),0)</f>
        <v>0</v>
      </c>
      <c r="M664" s="538">
        <f>IF('1. General Input'!$D$37="X",IF('17. FTE Safe Harbor 2 Step 2'!E664*365/$F$12&lt;2080,E664*365/$F$12/2080,1),0)</f>
        <v>0</v>
      </c>
      <c r="O664" s="526">
        <f t="shared" si="60"/>
        <v>0</v>
      </c>
      <c r="P664" s="526">
        <f t="shared" si="61"/>
        <v>0</v>
      </c>
      <c r="Q664" s="526">
        <f t="shared" si="62"/>
        <v>0</v>
      </c>
      <c r="R664" s="526">
        <f t="shared" si="63"/>
        <v>0</v>
      </c>
      <c r="S664" s="526">
        <f t="shared" si="64"/>
        <v>0</v>
      </c>
    </row>
    <row r="665" spans="1:19" x14ac:dyDescent="0.25">
      <c r="A665" s="297">
        <f t="shared" si="65"/>
        <v>651</v>
      </c>
      <c r="B665" s="501"/>
      <c r="C665" s="515"/>
      <c r="D665" s="297"/>
      <c r="E665" s="505"/>
      <c r="F665" s="417">
        <f>ROUND(IF('11. Type 1 Emp 2020 FTE'!$I$12=1,SUM(I665:M665),0),1)</f>
        <v>0</v>
      </c>
      <c r="G665" s="417">
        <f>ROUND(IF('11. Type 1 Emp 2020 FTE'!$I$12=2,SUM(O665:S665),0),1)</f>
        <v>0</v>
      </c>
      <c r="I665" s="526">
        <f>IF('1. General Input'!$D$33="X",IF('17. FTE Safe Harbor 2 Step 2'!E665&lt;40,'17. FTE Safe Harbor 2 Step 2'!E665/40,1),0)</f>
        <v>0</v>
      </c>
      <c r="J665" s="526">
        <f>IF('1. General Input'!$D$34="X",IF('17. FTE Safe Harbor 2 Step 2'!E665&lt;80,'17. FTE Safe Harbor 2 Step 2'!E665/80,1),0)</f>
        <v>0</v>
      </c>
      <c r="K665" s="526">
        <f>IF('1. General Input'!$D$35="X",IF('17. FTE Safe Harbor 2 Step 2'!E665*24&lt;2080,'17. FTE Safe Harbor 2 Step 2'!E665*24/2080,1),0)</f>
        <v>0</v>
      </c>
      <c r="L665" s="526">
        <f>IF('1. General Input'!$D$36="X",IF('17. FTE Safe Harbor 2 Step 2'!E665*12&lt;2080,'17. FTE Safe Harbor 2 Step 2'!E665*12/2080,1),0)</f>
        <v>0</v>
      </c>
      <c r="M665" s="538">
        <f>IF('1. General Input'!$D$37="X",IF('17. FTE Safe Harbor 2 Step 2'!E665*365/$F$12&lt;2080,E665*365/$F$12/2080,1),0)</f>
        <v>0</v>
      </c>
      <c r="O665" s="526">
        <f t="shared" si="60"/>
        <v>0</v>
      </c>
      <c r="P665" s="526">
        <f t="shared" si="61"/>
        <v>0</v>
      </c>
      <c r="Q665" s="526">
        <f t="shared" si="62"/>
        <v>0</v>
      </c>
      <c r="R665" s="526">
        <f t="shared" si="63"/>
        <v>0</v>
      </c>
      <c r="S665" s="526">
        <f t="shared" si="64"/>
        <v>0</v>
      </c>
    </row>
    <row r="666" spans="1:19" x14ac:dyDescent="0.25">
      <c r="A666" s="297">
        <f t="shared" si="65"/>
        <v>652</v>
      </c>
      <c r="B666" s="501"/>
      <c r="C666" s="515"/>
      <c r="D666" s="297"/>
      <c r="E666" s="505"/>
      <c r="F666" s="417">
        <f>ROUND(IF('11. Type 1 Emp 2020 FTE'!$I$12=1,SUM(I666:M666),0),1)</f>
        <v>0</v>
      </c>
      <c r="G666" s="417">
        <f>ROUND(IF('11. Type 1 Emp 2020 FTE'!$I$12=2,SUM(O666:S666),0),1)</f>
        <v>0</v>
      </c>
      <c r="I666" s="526">
        <f>IF('1. General Input'!$D$33="X",IF('17. FTE Safe Harbor 2 Step 2'!E666&lt;40,'17. FTE Safe Harbor 2 Step 2'!E666/40,1),0)</f>
        <v>0</v>
      </c>
      <c r="J666" s="526">
        <f>IF('1. General Input'!$D$34="X",IF('17. FTE Safe Harbor 2 Step 2'!E666&lt;80,'17. FTE Safe Harbor 2 Step 2'!E666/80,1),0)</f>
        <v>0</v>
      </c>
      <c r="K666" s="526">
        <f>IF('1. General Input'!$D$35="X",IF('17. FTE Safe Harbor 2 Step 2'!E666*24&lt;2080,'17. FTE Safe Harbor 2 Step 2'!E666*24/2080,1),0)</f>
        <v>0</v>
      </c>
      <c r="L666" s="526">
        <f>IF('1. General Input'!$D$36="X",IF('17. FTE Safe Harbor 2 Step 2'!E666*12&lt;2080,'17. FTE Safe Harbor 2 Step 2'!E666*12/2080,1),0)</f>
        <v>0</v>
      </c>
      <c r="M666" s="538">
        <f>IF('1. General Input'!$D$37="X",IF('17. FTE Safe Harbor 2 Step 2'!E666*365/$F$12&lt;2080,E666*365/$F$12/2080,1),0)</f>
        <v>0</v>
      </c>
      <c r="O666" s="526">
        <f t="shared" si="60"/>
        <v>0</v>
      </c>
      <c r="P666" s="526">
        <f t="shared" si="61"/>
        <v>0</v>
      </c>
      <c r="Q666" s="526">
        <f t="shared" si="62"/>
        <v>0</v>
      </c>
      <c r="R666" s="526">
        <f t="shared" si="63"/>
        <v>0</v>
      </c>
      <c r="S666" s="526">
        <f t="shared" si="64"/>
        <v>0</v>
      </c>
    </row>
    <row r="667" spans="1:19" x14ac:dyDescent="0.25">
      <c r="A667" s="297">
        <f t="shared" si="65"/>
        <v>653</v>
      </c>
      <c r="B667" s="501"/>
      <c r="C667" s="515"/>
      <c r="D667" s="297"/>
      <c r="E667" s="505"/>
      <c r="F667" s="417">
        <f>ROUND(IF('11. Type 1 Emp 2020 FTE'!$I$12=1,SUM(I667:M667),0),1)</f>
        <v>0</v>
      </c>
      <c r="G667" s="417">
        <f>ROUND(IF('11. Type 1 Emp 2020 FTE'!$I$12=2,SUM(O667:S667),0),1)</f>
        <v>0</v>
      </c>
      <c r="I667" s="526">
        <f>IF('1. General Input'!$D$33="X",IF('17. FTE Safe Harbor 2 Step 2'!E667&lt;40,'17. FTE Safe Harbor 2 Step 2'!E667/40,1),0)</f>
        <v>0</v>
      </c>
      <c r="J667" s="526">
        <f>IF('1. General Input'!$D$34="X",IF('17. FTE Safe Harbor 2 Step 2'!E667&lt;80,'17. FTE Safe Harbor 2 Step 2'!E667/80,1),0)</f>
        <v>0</v>
      </c>
      <c r="K667" s="526">
        <f>IF('1. General Input'!$D$35="X",IF('17. FTE Safe Harbor 2 Step 2'!E667*24&lt;2080,'17. FTE Safe Harbor 2 Step 2'!E667*24/2080,1),0)</f>
        <v>0</v>
      </c>
      <c r="L667" s="526">
        <f>IF('1. General Input'!$D$36="X",IF('17. FTE Safe Harbor 2 Step 2'!E667*12&lt;2080,'17. FTE Safe Harbor 2 Step 2'!E667*12/2080,1),0)</f>
        <v>0</v>
      </c>
      <c r="M667" s="538">
        <f>IF('1. General Input'!$D$37="X",IF('17. FTE Safe Harbor 2 Step 2'!E667*365/$F$12&lt;2080,E667*365/$F$12/2080,1),0)</f>
        <v>0</v>
      </c>
      <c r="O667" s="526">
        <f t="shared" si="60"/>
        <v>0</v>
      </c>
      <c r="P667" s="526">
        <f t="shared" si="61"/>
        <v>0</v>
      </c>
      <c r="Q667" s="526">
        <f t="shared" si="62"/>
        <v>0</v>
      </c>
      <c r="R667" s="526">
        <f t="shared" si="63"/>
        <v>0</v>
      </c>
      <c r="S667" s="526">
        <f t="shared" si="64"/>
        <v>0</v>
      </c>
    </row>
    <row r="668" spans="1:19" x14ac:dyDescent="0.25">
      <c r="A668" s="297">
        <f t="shared" si="65"/>
        <v>654</v>
      </c>
      <c r="B668" s="501"/>
      <c r="C668" s="515"/>
      <c r="D668" s="297"/>
      <c r="E668" s="505"/>
      <c r="F668" s="417">
        <f>ROUND(IF('11. Type 1 Emp 2020 FTE'!$I$12=1,SUM(I668:M668),0),1)</f>
        <v>0</v>
      </c>
      <c r="G668" s="417">
        <f>ROUND(IF('11. Type 1 Emp 2020 FTE'!$I$12=2,SUM(O668:S668),0),1)</f>
        <v>0</v>
      </c>
      <c r="I668" s="526">
        <f>IF('1. General Input'!$D$33="X",IF('17. FTE Safe Harbor 2 Step 2'!E668&lt;40,'17. FTE Safe Harbor 2 Step 2'!E668/40,1),0)</f>
        <v>0</v>
      </c>
      <c r="J668" s="526">
        <f>IF('1. General Input'!$D$34="X",IF('17. FTE Safe Harbor 2 Step 2'!E668&lt;80,'17. FTE Safe Harbor 2 Step 2'!E668/80,1),0)</f>
        <v>0</v>
      </c>
      <c r="K668" s="526">
        <f>IF('1. General Input'!$D$35="X",IF('17. FTE Safe Harbor 2 Step 2'!E668*24&lt;2080,'17. FTE Safe Harbor 2 Step 2'!E668*24/2080,1),0)</f>
        <v>0</v>
      </c>
      <c r="L668" s="526">
        <f>IF('1. General Input'!$D$36="X",IF('17. FTE Safe Harbor 2 Step 2'!E668*12&lt;2080,'17. FTE Safe Harbor 2 Step 2'!E668*12/2080,1),0)</f>
        <v>0</v>
      </c>
      <c r="M668" s="538">
        <f>IF('1. General Input'!$D$37="X",IF('17. FTE Safe Harbor 2 Step 2'!E668*365/$F$12&lt;2080,E668*365/$F$12/2080,1),0)</f>
        <v>0</v>
      </c>
      <c r="O668" s="526">
        <f t="shared" si="60"/>
        <v>0</v>
      </c>
      <c r="P668" s="526">
        <f t="shared" si="61"/>
        <v>0</v>
      </c>
      <c r="Q668" s="526">
        <f t="shared" si="62"/>
        <v>0</v>
      </c>
      <c r="R668" s="526">
        <f t="shared" si="63"/>
        <v>0</v>
      </c>
      <c r="S668" s="526">
        <f t="shared" si="64"/>
        <v>0</v>
      </c>
    </row>
    <row r="669" spans="1:19" x14ac:dyDescent="0.25">
      <c r="A669" s="297">
        <f t="shared" si="65"/>
        <v>655</v>
      </c>
      <c r="B669" s="501"/>
      <c r="C669" s="515"/>
      <c r="D669" s="297"/>
      <c r="E669" s="505"/>
      <c r="F669" s="417">
        <f>ROUND(IF('11. Type 1 Emp 2020 FTE'!$I$12=1,SUM(I669:M669),0),1)</f>
        <v>0</v>
      </c>
      <c r="G669" s="417">
        <f>ROUND(IF('11. Type 1 Emp 2020 FTE'!$I$12=2,SUM(O669:S669),0),1)</f>
        <v>0</v>
      </c>
      <c r="I669" s="526">
        <f>IF('1. General Input'!$D$33="X",IF('17. FTE Safe Harbor 2 Step 2'!E669&lt;40,'17. FTE Safe Harbor 2 Step 2'!E669/40,1),0)</f>
        <v>0</v>
      </c>
      <c r="J669" s="526">
        <f>IF('1. General Input'!$D$34="X",IF('17. FTE Safe Harbor 2 Step 2'!E669&lt;80,'17. FTE Safe Harbor 2 Step 2'!E669/80,1),0)</f>
        <v>0</v>
      </c>
      <c r="K669" s="526">
        <f>IF('1. General Input'!$D$35="X",IF('17. FTE Safe Harbor 2 Step 2'!E669*24&lt;2080,'17. FTE Safe Harbor 2 Step 2'!E669*24/2080,1),0)</f>
        <v>0</v>
      </c>
      <c r="L669" s="526">
        <f>IF('1. General Input'!$D$36="X",IF('17. FTE Safe Harbor 2 Step 2'!E669*12&lt;2080,'17. FTE Safe Harbor 2 Step 2'!E669*12/2080,1),0)</f>
        <v>0</v>
      </c>
      <c r="M669" s="538">
        <f>IF('1. General Input'!$D$37="X",IF('17. FTE Safe Harbor 2 Step 2'!E669*365/$F$12&lt;2080,E669*365/$F$12/2080,1),0)</f>
        <v>0</v>
      </c>
      <c r="O669" s="526">
        <f t="shared" si="60"/>
        <v>0</v>
      </c>
      <c r="P669" s="526">
        <f t="shared" si="61"/>
        <v>0</v>
      </c>
      <c r="Q669" s="526">
        <f t="shared" si="62"/>
        <v>0</v>
      </c>
      <c r="R669" s="526">
        <f t="shared" si="63"/>
        <v>0</v>
      </c>
      <c r="S669" s="526">
        <f t="shared" si="64"/>
        <v>0</v>
      </c>
    </row>
    <row r="670" spans="1:19" x14ac:dyDescent="0.25">
      <c r="A670" s="297">
        <f t="shared" si="65"/>
        <v>656</v>
      </c>
      <c r="B670" s="501"/>
      <c r="C670" s="515"/>
      <c r="D670" s="297"/>
      <c r="E670" s="505"/>
      <c r="F670" s="417">
        <f>ROUND(IF('11. Type 1 Emp 2020 FTE'!$I$12=1,SUM(I670:M670),0),1)</f>
        <v>0</v>
      </c>
      <c r="G670" s="417">
        <f>ROUND(IF('11. Type 1 Emp 2020 FTE'!$I$12=2,SUM(O670:S670),0),1)</f>
        <v>0</v>
      </c>
      <c r="I670" s="526">
        <f>IF('1. General Input'!$D$33="X",IF('17. FTE Safe Harbor 2 Step 2'!E670&lt;40,'17. FTE Safe Harbor 2 Step 2'!E670/40,1),0)</f>
        <v>0</v>
      </c>
      <c r="J670" s="526">
        <f>IF('1. General Input'!$D$34="X",IF('17. FTE Safe Harbor 2 Step 2'!E670&lt;80,'17. FTE Safe Harbor 2 Step 2'!E670/80,1),0)</f>
        <v>0</v>
      </c>
      <c r="K670" s="526">
        <f>IF('1. General Input'!$D$35="X",IF('17. FTE Safe Harbor 2 Step 2'!E670*24&lt;2080,'17. FTE Safe Harbor 2 Step 2'!E670*24/2080,1),0)</f>
        <v>0</v>
      </c>
      <c r="L670" s="526">
        <f>IF('1. General Input'!$D$36="X",IF('17. FTE Safe Harbor 2 Step 2'!E670*12&lt;2080,'17. FTE Safe Harbor 2 Step 2'!E670*12/2080,1),0)</f>
        <v>0</v>
      </c>
      <c r="M670" s="538">
        <f>IF('1. General Input'!$D$37="X",IF('17. FTE Safe Harbor 2 Step 2'!E670*365/$F$12&lt;2080,E670*365/$F$12/2080,1),0)</f>
        <v>0</v>
      </c>
      <c r="O670" s="526">
        <f t="shared" si="60"/>
        <v>0</v>
      </c>
      <c r="P670" s="526">
        <f t="shared" si="61"/>
        <v>0</v>
      </c>
      <c r="Q670" s="526">
        <f t="shared" si="62"/>
        <v>0</v>
      </c>
      <c r="R670" s="526">
        <f t="shared" si="63"/>
        <v>0</v>
      </c>
      <c r="S670" s="526">
        <f t="shared" si="64"/>
        <v>0</v>
      </c>
    </row>
    <row r="671" spans="1:19" x14ac:dyDescent="0.25">
      <c r="A671" s="297">
        <f t="shared" si="65"/>
        <v>657</v>
      </c>
      <c r="B671" s="501"/>
      <c r="C671" s="515"/>
      <c r="D671" s="297"/>
      <c r="E671" s="505"/>
      <c r="F671" s="417">
        <f>ROUND(IF('11. Type 1 Emp 2020 FTE'!$I$12=1,SUM(I671:M671),0),1)</f>
        <v>0</v>
      </c>
      <c r="G671" s="417">
        <f>ROUND(IF('11. Type 1 Emp 2020 FTE'!$I$12=2,SUM(O671:S671),0),1)</f>
        <v>0</v>
      </c>
      <c r="I671" s="526">
        <f>IF('1. General Input'!$D$33="X",IF('17. FTE Safe Harbor 2 Step 2'!E671&lt;40,'17. FTE Safe Harbor 2 Step 2'!E671/40,1),0)</f>
        <v>0</v>
      </c>
      <c r="J671" s="526">
        <f>IF('1. General Input'!$D$34="X",IF('17. FTE Safe Harbor 2 Step 2'!E671&lt;80,'17. FTE Safe Harbor 2 Step 2'!E671/80,1),0)</f>
        <v>0</v>
      </c>
      <c r="K671" s="526">
        <f>IF('1. General Input'!$D$35="X",IF('17. FTE Safe Harbor 2 Step 2'!E671*24&lt;2080,'17. FTE Safe Harbor 2 Step 2'!E671*24/2080,1),0)</f>
        <v>0</v>
      </c>
      <c r="L671" s="526">
        <f>IF('1. General Input'!$D$36="X",IF('17. FTE Safe Harbor 2 Step 2'!E671*12&lt;2080,'17. FTE Safe Harbor 2 Step 2'!E671*12/2080,1),0)</f>
        <v>0</v>
      </c>
      <c r="M671" s="538">
        <f>IF('1. General Input'!$D$37="X",IF('17. FTE Safe Harbor 2 Step 2'!E671*365/$F$12&lt;2080,E671*365/$F$12/2080,1),0)</f>
        <v>0</v>
      </c>
      <c r="O671" s="526">
        <f t="shared" si="60"/>
        <v>0</v>
      </c>
      <c r="P671" s="526">
        <f t="shared" si="61"/>
        <v>0</v>
      </c>
      <c r="Q671" s="526">
        <f t="shared" si="62"/>
        <v>0</v>
      </c>
      <c r="R671" s="526">
        <f t="shared" si="63"/>
        <v>0</v>
      </c>
      <c r="S671" s="526">
        <f t="shared" si="64"/>
        <v>0</v>
      </c>
    </row>
    <row r="672" spans="1:19" x14ac:dyDescent="0.25">
      <c r="A672" s="297">
        <f t="shared" si="65"/>
        <v>658</v>
      </c>
      <c r="B672" s="501"/>
      <c r="C672" s="515"/>
      <c r="D672" s="297"/>
      <c r="E672" s="505"/>
      <c r="F672" s="417">
        <f>ROUND(IF('11. Type 1 Emp 2020 FTE'!$I$12=1,SUM(I672:M672),0),1)</f>
        <v>0</v>
      </c>
      <c r="G672" s="417">
        <f>ROUND(IF('11. Type 1 Emp 2020 FTE'!$I$12=2,SUM(O672:S672),0),1)</f>
        <v>0</v>
      </c>
      <c r="I672" s="526">
        <f>IF('1. General Input'!$D$33="X",IF('17. FTE Safe Harbor 2 Step 2'!E672&lt;40,'17. FTE Safe Harbor 2 Step 2'!E672/40,1),0)</f>
        <v>0</v>
      </c>
      <c r="J672" s="526">
        <f>IF('1. General Input'!$D$34="X",IF('17. FTE Safe Harbor 2 Step 2'!E672&lt;80,'17. FTE Safe Harbor 2 Step 2'!E672/80,1),0)</f>
        <v>0</v>
      </c>
      <c r="K672" s="526">
        <f>IF('1. General Input'!$D$35="X",IF('17. FTE Safe Harbor 2 Step 2'!E672*24&lt;2080,'17. FTE Safe Harbor 2 Step 2'!E672*24/2080,1),0)</f>
        <v>0</v>
      </c>
      <c r="L672" s="526">
        <f>IF('1. General Input'!$D$36="X",IF('17. FTE Safe Harbor 2 Step 2'!E672*12&lt;2080,'17. FTE Safe Harbor 2 Step 2'!E672*12/2080,1),0)</f>
        <v>0</v>
      </c>
      <c r="M672" s="538">
        <f>IF('1. General Input'!$D$37="X",IF('17. FTE Safe Harbor 2 Step 2'!E672*365/$F$12&lt;2080,E672*365/$F$12/2080,1),0)</f>
        <v>0</v>
      </c>
      <c r="O672" s="526">
        <f t="shared" si="60"/>
        <v>0</v>
      </c>
      <c r="P672" s="526">
        <f t="shared" si="61"/>
        <v>0</v>
      </c>
      <c r="Q672" s="526">
        <f t="shared" si="62"/>
        <v>0</v>
      </c>
      <c r="R672" s="526">
        <f t="shared" si="63"/>
        <v>0</v>
      </c>
      <c r="S672" s="526">
        <f t="shared" si="64"/>
        <v>0</v>
      </c>
    </row>
    <row r="673" spans="1:19" x14ac:dyDescent="0.25">
      <c r="A673" s="297">
        <f t="shared" si="65"/>
        <v>659</v>
      </c>
      <c r="B673" s="501"/>
      <c r="C673" s="515"/>
      <c r="D673" s="297"/>
      <c r="E673" s="505"/>
      <c r="F673" s="417">
        <f>ROUND(IF('11. Type 1 Emp 2020 FTE'!$I$12=1,SUM(I673:M673),0),1)</f>
        <v>0</v>
      </c>
      <c r="G673" s="417">
        <f>ROUND(IF('11. Type 1 Emp 2020 FTE'!$I$12=2,SUM(O673:S673),0),1)</f>
        <v>0</v>
      </c>
      <c r="I673" s="526">
        <f>IF('1. General Input'!$D$33="X",IF('17. FTE Safe Harbor 2 Step 2'!E673&lt;40,'17. FTE Safe Harbor 2 Step 2'!E673/40,1),0)</f>
        <v>0</v>
      </c>
      <c r="J673" s="526">
        <f>IF('1. General Input'!$D$34="X",IF('17. FTE Safe Harbor 2 Step 2'!E673&lt;80,'17. FTE Safe Harbor 2 Step 2'!E673/80,1),0)</f>
        <v>0</v>
      </c>
      <c r="K673" s="526">
        <f>IF('1. General Input'!$D$35="X",IF('17. FTE Safe Harbor 2 Step 2'!E673*24&lt;2080,'17. FTE Safe Harbor 2 Step 2'!E673*24/2080,1),0)</f>
        <v>0</v>
      </c>
      <c r="L673" s="526">
        <f>IF('1. General Input'!$D$36="X",IF('17. FTE Safe Harbor 2 Step 2'!E673*12&lt;2080,'17. FTE Safe Harbor 2 Step 2'!E673*12/2080,1),0)</f>
        <v>0</v>
      </c>
      <c r="M673" s="538">
        <f>IF('1. General Input'!$D$37="X",IF('17. FTE Safe Harbor 2 Step 2'!E673*365/$F$12&lt;2080,E673*365/$F$12/2080,1),0)</f>
        <v>0</v>
      </c>
      <c r="O673" s="526">
        <f t="shared" si="60"/>
        <v>0</v>
      </c>
      <c r="P673" s="526">
        <f t="shared" si="61"/>
        <v>0</v>
      </c>
      <c r="Q673" s="526">
        <f t="shared" si="62"/>
        <v>0</v>
      </c>
      <c r="R673" s="526">
        <f t="shared" si="63"/>
        <v>0</v>
      </c>
      <c r="S673" s="526">
        <f t="shared" si="64"/>
        <v>0</v>
      </c>
    </row>
    <row r="674" spans="1:19" x14ac:dyDescent="0.25">
      <c r="A674" s="297">
        <f t="shared" si="65"/>
        <v>660</v>
      </c>
      <c r="B674" s="501"/>
      <c r="C674" s="515"/>
      <c r="D674" s="297"/>
      <c r="E674" s="505"/>
      <c r="F674" s="417">
        <f>ROUND(IF('11. Type 1 Emp 2020 FTE'!$I$12=1,SUM(I674:M674),0),1)</f>
        <v>0</v>
      </c>
      <c r="G674" s="417">
        <f>ROUND(IF('11. Type 1 Emp 2020 FTE'!$I$12=2,SUM(O674:S674),0),1)</f>
        <v>0</v>
      </c>
      <c r="I674" s="526">
        <f>IF('1. General Input'!$D$33="X",IF('17. FTE Safe Harbor 2 Step 2'!E674&lt;40,'17. FTE Safe Harbor 2 Step 2'!E674/40,1),0)</f>
        <v>0</v>
      </c>
      <c r="J674" s="526">
        <f>IF('1. General Input'!$D$34="X",IF('17. FTE Safe Harbor 2 Step 2'!E674&lt;80,'17. FTE Safe Harbor 2 Step 2'!E674/80,1),0)</f>
        <v>0</v>
      </c>
      <c r="K674" s="526">
        <f>IF('1. General Input'!$D$35="X",IF('17. FTE Safe Harbor 2 Step 2'!E674*24&lt;2080,'17. FTE Safe Harbor 2 Step 2'!E674*24/2080,1),0)</f>
        <v>0</v>
      </c>
      <c r="L674" s="526">
        <f>IF('1. General Input'!$D$36="X",IF('17. FTE Safe Harbor 2 Step 2'!E674*12&lt;2080,'17. FTE Safe Harbor 2 Step 2'!E674*12/2080,1),0)</f>
        <v>0</v>
      </c>
      <c r="M674" s="538">
        <f>IF('1. General Input'!$D$37="X",IF('17. FTE Safe Harbor 2 Step 2'!E674*365/$F$12&lt;2080,E674*365/$F$12/2080,1),0)</f>
        <v>0</v>
      </c>
      <c r="O674" s="526">
        <f t="shared" si="60"/>
        <v>0</v>
      </c>
      <c r="P674" s="526">
        <f t="shared" si="61"/>
        <v>0</v>
      </c>
      <c r="Q674" s="526">
        <f t="shared" si="62"/>
        <v>0</v>
      </c>
      <c r="R674" s="526">
        <f t="shared" si="63"/>
        <v>0</v>
      </c>
      <c r="S674" s="526">
        <f t="shared" si="64"/>
        <v>0</v>
      </c>
    </row>
    <row r="675" spans="1:19" x14ac:dyDescent="0.25">
      <c r="A675" s="297">
        <f t="shared" si="65"/>
        <v>661</v>
      </c>
      <c r="B675" s="501"/>
      <c r="C675" s="515"/>
      <c r="D675" s="297"/>
      <c r="E675" s="505"/>
      <c r="F675" s="417">
        <f>ROUND(IF('11. Type 1 Emp 2020 FTE'!$I$12=1,SUM(I675:M675),0),1)</f>
        <v>0</v>
      </c>
      <c r="G675" s="417">
        <f>ROUND(IF('11. Type 1 Emp 2020 FTE'!$I$12=2,SUM(O675:S675),0),1)</f>
        <v>0</v>
      </c>
      <c r="I675" s="526">
        <f>IF('1. General Input'!$D$33="X",IF('17. FTE Safe Harbor 2 Step 2'!E675&lt;40,'17. FTE Safe Harbor 2 Step 2'!E675/40,1),0)</f>
        <v>0</v>
      </c>
      <c r="J675" s="526">
        <f>IF('1. General Input'!$D$34="X",IF('17. FTE Safe Harbor 2 Step 2'!E675&lt;80,'17. FTE Safe Harbor 2 Step 2'!E675/80,1),0)</f>
        <v>0</v>
      </c>
      <c r="K675" s="526">
        <f>IF('1. General Input'!$D$35="X",IF('17. FTE Safe Harbor 2 Step 2'!E675*24&lt;2080,'17. FTE Safe Harbor 2 Step 2'!E675*24/2080,1),0)</f>
        <v>0</v>
      </c>
      <c r="L675" s="526">
        <f>IF('1. General Input'!$D$36="X",IF('17. FTE Safe Harbor 2 Step 2'!E675*12&lt;2080,'17. FTE Safe Harbor 2 Step 2'!E675*12/2080,1),0)</f>
        <v>0</v>
      </c>
      <c r="M675" s="538">
        <f>IF('1. General Input'!$D$37="X",IF('17. FTE Safe Harbor 2 Step 2'!E675*365/$F$12&lt;2080,E675*365/$F$12/2080,1),0)</f>
        <v>0</v>
      </c>
      <c r="O675" s="526">
        <f t="shared" si="60"/>
        <v>0</v>
      </c>
      <c r="P675" s="526">
        <f t="shared" si="61"/>
        <v>0</v>
      </c>
      <c r="Q675" s="526">
        <f t="shared" si="62"/>
        <v>0</v>
      </c>
      <c r="R675" s="526">
        <f t="shared" si="63"/>
        <v>0</v>
      </c>
      <c r="S675" s="526">
        <f t="shared" si="64"/>
        <v>0</v>
      </c>
    </row>
    <row r="676" spans="1:19" x14ac:dyDescent="0.25">
      <c r="A676" s="297">
        <f t="shared" si="65"/>
        <v>662</v>
      </c>
      <c r="B676" s="501"/>
      <c r="C676" s="515"/>
      <c r="D676" s="297"/>
      <c r="E676" s="505"/>
      <c r="F676" s="417">
        <f>ROUND(IF('11. Type 1 Emp 2020 FTE'!$I$12=1,SUM(I676:M676),0),1)</f>
        <v>0</v>
      </c>
      <c r="G676" s="417">
        <f>ROUND(IF('11. Type 1 Emp 2020 FTE'!$I$12=2,SUM(O676:S676),0),1)</f>
        <v>0</v>
      </c>
      <c r="I676" s="526">
        <f>IF('1. General Input'!$D$33="X",IF('17. FTE Safe Harbor 2 Step 2'!E676&lt;40,'17. FTE Safe Harbor 2 Step 2'!E676/40,1),0)</f>
        <v>0</v>
      </c>
      <c r="J676" s="526">
        <f>IF('1. General Input'!$D$34="X",IF('17. FTE Safe Harbor 2 Step 2'!E676&lt;80,'17. FTE Safe Harbor 2 Step 2'!E676/80,1),0)</f>
        <v>0</v>
      </c>
      <c r="K676" s="526">
        <f>IF('1. General Input'!$D$35="X",IF('17. FTE Safe Harbor 2 Step 2'!E676*24&lt;2080,'17. FTE Safe Harbor 2 Step 2'!E676*24/2080,1),0)</f>
        <v>0</v>
      </c>
      <c r="L676" s="526">
        <f>IF('1. General Input'!$D$36="X",IF('17. FTE Safe Harbor 2 Step 2'!E676*12&lt;2080,'17. FTE Safe Harbor 2 Step 2'!E676*12/2080,1),0)</f>
        <v>0</v>
      </c>
      <c r="M676" s="538">
        <f>IF('1. General Input'!$D$37="X",IF('17. FTE Safe Harbor 2 Step 2'!E676*365/$F$12&lt;2080,E676*365/$F$12/2080,1),0)</f>
        <v>0</v>
      </c>
      <c r="O676" s="526">
        <f t="shared" si="60"/>
        <v>0</v>
      </c>
      <c r="P676" s="526">
        <f t="shared" si="61"/>
        <v>0</v>
      </c>
      <c r="Q676" s="526">
        <f t="shared" si="62"/>
        <v>0</v>
      </c>
      <c r="R676" s="526">
        <f t="shared" si="63"/>
        <v>0</v>
      </c>
      <c r="S676" s="526">
        <f t="shared" si="64"/>
        <v>0</v>
      </c>
    </row>
    <row r="677" spans="1:19" x14ac:dyDescent="0.25">
      <c r="A677" s="297">
        <f t="shared" si="65"/>
        <v>663</v>
      </c>
      <c r="B677" s="501"/>
      <c r="C677" s="515"/>
      <c r="D677" s="297"/>
      <c r="E677" s="505"/>
      <c r="F677" s="417">
        <f>ROUND(IF('11. Type 1 Emp 2020 FTE'!$I$12=1,SUM(I677:M677),0),1)</f>
        <v>0</v>
      </c>
      <c r="G677" s="417">
        <f>ROUND(IF('11. Type 1 Emp 2020 FTE'!$I$12=2,SUM(O677:S677),0),1)</f>
        <v>0</v>
      </c>
      <c r="I677" s="526">
        <f>IF('1. General Input'!$D$33="X",IF('17. FTE Safe Harbor 2 Step 2'!E677&lt;40,'17. FTE Safe Harbor 2 Step 2'!E677/40,1),0)</f>
        <v>0</v>
      </c>
      <c r="J677" s="526">
        <f>IF('1. General Input'!$D$34="X",IF('17. FTE Safe Harbor 2 Step 2'!E677&lt;80,'17. FTE Safe Harbor 2 Step 2'!E677/80,1),0)</f>
        <v>0</v>
      </c>
      <c r="K677" s="526">
        <f>IF('1. General Input'!$D$35="X",IF('17. FTE Safe Harbor 2 Step 2'!E677*24&lt;2080,'17. FTE Safe Harbor 2 Step 2'!E677*24/2080,1),0)</f>
        <v>0</v>
      </c>
      <c r="L677" s="526">
        <f>IF('1. General Input'!$D$36="X",IF('17. FTE Safe Harbor 2 Step 2'!E677*12&lt;2080,'17. FTE Safe Harbor 2 Step 2'!E677*12/2080,1),0)</f>
        <v>0</v>
      </c>
      <c r="M677" s="538">
        <f>IF('1. General Input'!$D$37="X",IF('17. FTE Safe Harbor 2 Step 2'!E677*365/$F$12&lt;2080,E677*365/$F$12/2080,1),0)</f>
        <v>0</v>
      </c>
      <c r="O677" s="526">
        <f t="shared" si="60"/>
        <v>0</v>
      </c>
      <c r="P677" s="526">
        <f t="shared" si="61"/>
        <v>0</v>
      </c>
      <c r="Q677" s="526">
        <f t="shared" si="62"/>
        <v>0</v>
      </c>
      <c r="R677" s="526">
        <f t="shared" si="63"/>
        <v>0</v>
      </c>
      <c r="S677" s="526">
        <f t="shared" si="64"/>
        <v>0</v>
      </c>
    </row>
    <row r="678" spans="1:19" x14ac:dyDescent="0.25">
      <c r="A678" s="297">
        <f t="shared" si="65"/>
        <v>664</v>
      </c>
      <c r="B678" s="501"/>
      <c r="C678" s="515"/>
      <c r="D678" s="297"/>
      <c r="E678" s="505"/>
      <c r="F678" s="417">
        <f>ROUND(IF('11. Type 1 Emp 2020 FTE'!$I$12=1,SUM(I678:M678),0),1)</f>
        <v>0</v>
      </c>
      <c r="G678" s="417">
        <f>ROUND(IF('11. Type 1 Emp 2020 FTE'!$I$12=2,SUM(O678:S678),0),1)</f>
        <v>0</v>
      </c>
      <c r="I678" s="526">
        <f>IF('1. General Input'!$D$33="X",IF('17. FTE Safe Harbor 2 Step 2'!E678&lt;40,'17. FTE Safe Harbor 2 Step 2'!E678/40,1),0)</f>
        <v>0</v>
      </c>
      <c r="J678" s="526">
        <f>IF('1. General Input'!$D$34="X",IF('17. FTE Safe Harbor 2 Step 2'!E678&lt;80,'17. FTE Safe Harbor 2 Step 2'!E678/80,1),0)</f>
        <v>0</v>
      </c>
      <c r="K678" s="526">
        <f>IF('1. General Input'!$D$35="X",IF('17. FTE Safe Harbor 2 Step 2'!E678*24&lt;2080,'17. FTE Safe Harbor 2 Step 2'!E678*24/2080,1),0)</f>
        <v>0</v>
      </c>
      <c r="L678" s="526">
        <f>IF('1. General Input'!$D$36="X",IF('17. FTE Safe Harbor 2 Step 2'!E678*12&lt;2080,'17. FTE Safe Harbor 2 Step 2'!E678*12/2080,1),0)</f>
        <v>0</v>
      </c>
      <c r="M678" s="538">
        <f>IF('1. General Input'!$D$37="X",IF('17. FTE Safe Harbor 2 Step 2'!E678*365/$F$12&lt;2080,E678*365/$F$12/2080,1),0)</f>
        <v>0</v>
      </c>
      <c r="O678" s="526">
        <f t="shared" si="60"/>
        <v>0</v>
      </c>
      <c r="P678" s="526">
        <f t="shared" si="61"/>
        <v>0</v>
      </c>
      <c r="Q678" s="526">
        <f t="shared" si="62"/>
        <v>0</v>
      </c>
      <c r="R678" s="526">
        <f t="shared" si="63"/>
        <v>0</v>
      </c>
      <c r="S678" s="526">
        <f t="shared" si="64"/>
        <v>0</v>
      </c>
    </row>
    <row r="679" spans="1:19" x14ac:dyDescent="0.25">
      <c r="A679" s="297">
        <f t="shared" si="65"/>
        <v>665</v>
      </c>
      <c r="B679" s="501"/>
      <c r="C679" s="515"/>
      <c r="D679" s="297"/>
      <c r="E679" s="505"/>
      <c r="F679" s="417">
        <f>ROUND(IF('11. Type 1 Emp 2020 FTE'!$I$12=1,SUM(I679:M679),0),1)</f>
        <v>0</v>
      </c>
      <c r="G679" s="417">
        <f>ROUND(IF('11. Type 1 Emp 2020 FTE'!$I$12=2,SUM(O679:S679),0),1)</f>
        <v>0</v>
      </c>
      <c r="I679" s="526">
        <f>IF('1. General Input'!$D$33="X",IF('17. FTE Safe Harbor 2 Step 2'!E679&lt;40,'17. FTE Safe Harbor 2 Step 2'!E679/40,1),0)</f>
        <v>0</v>
      </c>
      <c r="J679" s="526">
        <f>IF('1. General Input'!$D$34="X",IF('17. FTE Safe Harbor 2 Step 2'!E679&lt;80,'17. FTE Safe Harbor 2 Step 2'!E679/80,1),0)</f>
        <v>0</v>
      </c>
      <c r="K679" s="526">
        <f>IF('1. General Input'!$D$35="X",IF('17. FTE Safe Harbor 2 Step 2'!E679*24&lt;2080,'17. FTE Safe Harbor 2 Step 2'!E679*24/2080,1),0)</f>
        <v>0</v>
      </c>
      <c r="L679" s="526">
        <f>IF('1. General Input'!$D$36="X",IF('17. FTE Safe Harbor 2 Step 2'!E679*12&lt;2080,'17. FTE Safe Harbor 2 Step 2'!E679*12/2080,1),0)</f>
        <v>0</v>
      </c>
      <c r="M679" s="538">
        <f>IF('1. General Input'!$D$37="X",IF('17. FTE Safe Harbor 2 Step 2'!E679*365/$F$12&lt;2080,E679*365/$F$12/2080,1),0)</f>
        <v>0</v>
      </c>
      <c r="O679" s="526">
        <f t="shared" si="60"/>
        <v>0</v>
      </c>
      <c r="P679" s="526">
        <f t="shared" si="61"/>
        <v>0</v>
      </c>
      <c r="Q679" s="526">
        <f t="shared" si="62"/>
        <v>0</v>
      </c>
      <c r="R679" s="526">
        <f t="shared" si="63"/>
        <v>0</v>
      </c>
      <c r="S679" s="526">
        <f t="shared" si="64"/>
        <v>0</v>
      </c>
    </row>
    <row r="680" spans="1:19" x14ac:dyDescent="0.25">
      <c r="A680" s="297">
        <f t="shared" si="65"/>
        <v>666</v>
      </c>
      <c r="B680" s="501"/>
      <c r="C680" s="515"/>
      <c r="D680" s="297"/>
      <c r="E680" s="505"/>
      <c r="F680" s="417">
        <f>ROUND(IF('11. Type 1 Emp 2020 FTE'!$I$12=1,SUM(I680:M680),0),1)</f>
        <v>0</v>
      </c>
      <c r="G680" s="417">
        <f>ROUND(IF('11. Type 1 Emp 2020 FTE'!$I$12=2,SUM(O680:S680),0),1)</f>
        <v>0</v>
      </c>
      <c r="I680" s="526">
        <f>IF('1. General Input'!$D$33="X",IF('17. FTE Safe Harbor 2 Step 2'!E680&lt;40,'17. FTE Safe Harbor 2 Step 2'!E680/40,1),0)</f>
        <v>0</v>
      </c>
      <c r="J680" s="526">
        <f>IF('1. General Input'!$D$34="X",IF('17. FTE Safe Harbor 2 Step 2'!E680&lt;80,'17. FTE Safe Harbor 2 Step 2'!E680/80,1),0)</f>
        <v>0</v>
      </c>
      <c r="K680" s="526">
        <f>IF('1. General Input'!$D$35="X",IF('17. FTE Safe Harbor 2 Step 2'!E680*24&lt;2080,'17. FTE Safe Harbor 2 Step 2'!E680*24/2080,1),0)</f>
        <v>0</v>
      </c>
      <c r="L680" s="526">
        <f>IF('1. General Input'!$D$36="X",IF('17. FTE Safe Harbor 2 Step 2'!E680*12&lt;2080,'17. FTE Safe Harbor 2 Step 2'!E680*12/2080,1),0)</f>
        <v>0</v>
      </c>
      <c r="M680" s="538">
        <f>IF('1. General Input'!$D$37="X",IF('17. FTE Safe Harbor 2 Step 2'!E680*365/$F$12&lt;2080,E680*365/$F$12/2080,1),0)</f>
        <v>0</v>
      </c>
      <c r="O680" s="526">
        <f t="shared" si="60"/>
        <v>0</v>
      </c>
      <c r="P680" s="526">
        <f t="shared" si="61"/>
        <v>0</v>
      </c>
      <c r="Q680" s="526">
        <f t="shared" si="62"/>
        <v>0</v>
      </c>
      <c r="R680" s="526">
        <f t="shared" si="63"/>
        <v>0</v>
      </c>
      <c r="S680" s="526">
        <f t="shared" si="64"/>
        <v>0</v>
      </c>
    </row>
    <row r="681" spans="1:19" x14ac:dyDescent="0.25">
      <c r="A681" s="297">
        <f t="shared" si="65"/>
        <v>667</v>
      </c>
      <c r="B681" s="501"/>
      <c r="C681" s="515"/>
      <c r="D681" s="297"/>
      <c r="E681" s="505"/>
      <c r="F681" s="417">
        <f>ROUND(IF('11. Type 1 Emp 2020 FTE'!$I$12=1,SUM(I681:M681),0),1)</f>
        <v>0</v>
      </c>
      <c r="G681" s="417">
        <f>ROUND(IF('11. Type 1 Emp 2020 FTE'!$I$12=2,SUM(O681:S681),0),1)</f>
        <v>0</v>
      </c>
      <c r="I681" s="526">
        <f>IF('1. General Input'!$D$33="X",IF('17. FTE Safe Harbor 2 Step 2'!E681&lt;40,'17. FTE Safe Harbor 2 Step 2'!E681/40,1),0)</f>
        <v>0</v>
      </c>
      <c r="J681" s="526">
        <f>IF('1. General Input'!$D$34="X",IF('17. FTE Safe Harbor 2 Step 2'!E681&lt;80,'17. FTE Safe Harbor 2 Step 2'!E681/80,1),0)</f>
        <v>0</v>
      </c>
      <c r="K681" s="526">
        <f>IF('1. General Input'!$D$35="X",IF('17. FTE Safe Harbor 2 Step 2'!E681*24&lt;2080,'17. FTE Safe Harbor 2 Step 2'!E681*24/2080,1),0)</f>
        <v>0</v>
      </c>
      <c r="L681" s="526">
        <f>IF('1. General Input'!$D$36="X",IF('17. FTE Safe Harbor 2 Step 2'!E681*12&lt;2080,'17. FTE Safe Harbor 2 Step 2'!E681*12/2080,1),0)</f>
        <v>0</v>
      </c>
      <c r="M681" s="538">
        <f>IF('1. General Input'!$D$37="X",IF('17. FTE Safe Harbor 2 Step 2'!E681*365/$F$12&lt;2080,E681*365/$F$12/2080,1),0)</f>
        <v>0</v>
      </c>
      <c r="O681" s="526">
        <f t="shared" si="60"/>
        <v>0</v>
      </c>
      <c r="P681" s="526">
        <f t="shared" si="61"/>
        <v>0</v>
      </c>
      <c r="Q681" s="526">
        <f t="shared" si="62"/>
        <v>0</v>
      </c>
      <c r="R681" s="526">
        <f t="shared" si="63"/>
        <v>0</v>
      </c>
      <c r="S681" s="526">
        <f t="shared" si="64"/>
        <v>0</v>
      </c>
    </row>
    <row r="682" spans="1:19" x14ac:dyDescent="0.25">
      <c r="A682" s="297">
        <f t="shared" si="65"/>
        <v>668</v>
      </c>
      <c r="B682" s="501"/>
      <c r="C682" s="515"/>
      <c r="D682" s="297"/>
      <c r="E682" s="505"/>
      <c r="F682" s="417">
        <f>ROUND(IF('11. Type 1 Emp 2020 FTE'!$I$12=1,SUM(I682:M682),0),1)</f>
        <v>0</v>
      </c>
      <c r="G682" s="417">
        <f>ROUND(IF('11. Type 1 Emp 2020 FTE'!$I$12=2,SUM(O682:S682),0),1)</f>
        <v>0</v>
      </c>
      <c r="I682" s="526">
        <f>IF('1. General Input'!$D$33="X",IF('17. FTE Safe Harbor 2 Step 2'!E682&lt;40,'17. FTE Safe Harbor 2 Step 2'!E682/40,1),0)</f>
        <v>0</v>
      </c>
      <c r="J682" s="526">
        <f>IF('1. General Input'!$D$34="X",IF('17. FTE Safe Harbor 2 Step 2'!E682&lt;80,'17. FTE Safe Harbor 2 Step 2'!E682/80,1),0)</f>
        <v>0</v>
      </c>
      <c r="K682" s="526">
        <f>IF('1. General Input'!$D$35="X",IF('17. FTE Safe Harbor 2 Step 2'!E682*24&lt;2080,'17. FTE Safe Harbor 2 Step 2'!E682*24/2080,1),0)</f>
        <v>0</v>
      </c>
      <c r="L682" s="526">
        <f>IF('1. General Input'!$D$36="X",IF('17. FTE Safe Harbor 2 Step 2'!E682*12&lt;2080,'17. FTE Safe Harbor 2 Step 2'!E682*12/2080,1),0)</f>
        <v>0</v>
      </c>
      <c r="M682" s="538">
        <f>IF('1. General Input'!$D$37="X",IF('17. FTE Safe Harbor 2 Step 2'!E682*365/$F$12&lt;2080,E682*365/$F$12/2080,1),0)</f>
        <v>0</v>
      </c>
      <c r="O682" s="526">
        <f t="shared" si="60"/>
        <v>0</v>
      </c>
      <c r="P682" s="526">
        <f t="shared" si="61"/>
        <v>0</v>
      </c>
      <c r="Q682" s="526">
        <f t="shared" si="62"/>
        <v>0</v>
      </c>
      <c r="R682" s="526">
        <f t="shared" si="63"/>
        <v>0</v>
      </c>
      <c r="S682" s="526">
        <f t="shared" si="64"/>
        <v>0</v>
      </c>
    </row>
    <row r="683" spans="1:19" x14ac:dyDescent="0.25">
      <c r="A683" s="297">
        <f t="shared" si="65"/>
        <v>669</v>
      </c>
      <c r="B683" s="501"/>
      <c r="C683" s="515"/>
      <c r="D683" s="297"/>
      <c r="E683" s="505"/>
      <c r="F683" s="417">
        <f>ROUND(IF('11. Type 1 Emp 2020 FTE'!$I$12=1,SUM(I683:M683),0),1)</f>
        <v>0</v>
      </c>
      <c r="G683" s="417">
        <f>ROUND(IF('11. Type 1 Emp 2020 FTE'!$I$12=2,SUM(O683:S683),0),1)</f>
        <v>0</v>
      </c>
      <c r="I683" s="526">
        <f>IF('1. General Input'!$D$33="X",IF('17. FTE Safe Harbor 2 Step 2'!E683&lt;40,'17. FTE Safe Harbor 2 Step 2'!E683/40,1),0)</f>
        <v>0</v>
      </c>
      <c r="J683" s="526">
        <f>IF('1. General Input'!$D$34="X",IF('17. FTE Safe Harbor 2 Step 2'!E683&lt;80,'17. FTE Safe Harbor 2 Step 2'!E683/80,1),0)</f>
        <v>0</v>
      </c>
      <c r="K683" s="526">
        <f>IF('1. General Input'!$D$35="X",IF('17. FTE Safe Harbor 2 Step 2'!E683*24&lt;2080,'17. FTE Safe Harbor 2 Step 2'!E683*24/2080,1),0)</f>
        <v>0</v>
      </c>
      <c r="L683" s="526">
        <f>IF('1. General Input'!$D$36="X",IF('17. FTE Safe Harbor 2 Step 2'!E683*12&lt;2080,'17. FTE Safe Harbor 2 Step 2'!E683*12/2080,1),0)</f>
        <v>0</v>
      </c>
      <c r="M683" s="538">
        <f>IF('1. General Input'!$D$37="X",IF('17. FTE Safe Harbor 2 Step 2'!E683*365/$F$12&lt;2080,E683*365/$F$12/2080,1),0)</f>
        <v>0</v>
      </c>
      <c r="O683" s="526">
        <f t="shared" si="60"/>
        <v>0</v>
      </c>
      <c r="P683" s="526">
        <f t="shared" si="61"/>
        <v>0</v>
      </c>
      <c r="Q683" s="526">
        <f t="shared" si="62"/>
        <v>0</v>
      </c>
      <c r="R683" s="526">
        <f t="shared" si="63"/>
        <v>0</v>
      </c>
      <c r="S683" s="526">
        <f t="shared" si="64"/>
        <v>0</v>
      </c>
    </row>
    <row r="684" spans="1:19" x14ac:dyDescent="0.25">
      <c r="A684" s="297">
        <f t="shared" si="65"/>
        <v>670</v>
      </c>
      <c r="B684" s="501"/>
      <c r="C684" s="515"/>
      <c r="D684" s="297"/>
      <c r="E684" s="505"/>
      <c r="F684" s="417">
        <f>ROUND(IF('11. Type 1 Emp 2020 FTE'!$I$12=1,SUM(I684:M684),0),1)</f>
        <v>0</v>
      </c>
      <c r="G684" s="417">
        <f>ROUND(IF('11. Type 1 Emp 2020 FTE'!$I$12=2,SUM(O684:S684),0),1)</f>
        <v>0</v>
      </c>
      <c r="I684" s="526">
        <f>IF('1. General Input'!$D$33="X",IF('17. FTE Safe Harbor 2 Step 2'!E684&lt;40,'17. FTE Safe Harbor 2 Step 2'!E684/40,1),0)</f>
        <v>0</v>
      </c>
      <c r="J684" s="526">
        <f>IF('1. General Input'!$D$34="X",IF('17. FTE Safe Harbor 2 Step 2'!E684&lt;80,'17. FTE Safe Harbor 2 Step 2'!E684/80,1),0)</f>
        <v>0</v>
      </c>
      <c r="K684" s="526">
        <f>IF('1. General Input'!$D$35="X",IF('17. FTE Safe Harbor 2 Step 2'!E684*24&lt;2080,'17. FTE Safe Harbor 2 Step 2'!E684*24/2080,1),0)</f>
        <v>0</v>
      </c>
      <c r="L684" s="526">
        <f>IF('1. General Input'!$D$36="X",IF('17. FTE Safe Harbor 2 Step 2'!E684*12&lt;2080,'17. FTE Safe Harbor 2 Step 2'!E684*12/2080,1),0)</f>
        <v>0</v>
      </c>
      <c r="M684" s="538">
        <f>IF('1. General Input'!$D$37="X",IF('17. FTE Safe Harbor 2 Step 2'!E684*365/$F$12&lt;2080,E684*365/$F$12/2080,1),0)</f>
        <v>0</v>
      </c>
      <c r="O684" s="526">
        <f t="shared" si="60"/>
        <v>0</v>
      </c>
      <c r="P684" s="526">
        <f t="shared" si="61"/>
        <v>0</v>
      </c>
      <c r="Q684" s="526">
        <f t="shared" si="62"/>
        <v>0</v>
      </c>
      <c r="R684" s="526">
        <f t="shared" si="63"/>
        <v>0</v>
      </c>
      <c r="S684" s="526">
        <f t="shared" si="64"/>
        <v>0</v>
      </c>
    </row>
    <row r="685" spans="1:19" x14ac:dyDescent="0.25">
      <c r="A685" s="297">
        <f t="shared" si="65"/>
        <v>671</v>
      </c>
      <c r="B685" s="501"/>
      <c r="C685" s="515"/>
      <c r="D685" s="297"/>
      <c r="E685" s="505"/>
      <c r="F685" s="417">
        <f>ROUND(IF('11. Type 1 Emp 2020 FTE'!$I$12=1,SUM(I685:M685),0),1)</f>
        <v>0</v>
      </c>
      <c r="G685" s="417">
        <f>ROUND(IF('11. Type 1 Emp 2020 FTE'!$I$12=2,SUM(O685:S685),0),1)</f>
        <v>0</v>
      </c>
      <c r="I685" s="526">
        <f>IF('1. General Input'!$D$33="X",IF('17. FTE Safe Harbor 2 Step 2'!E685&lt;40,'17. FTE Safe Harbor 2 Step 2'!E685/40,1),0)</f>
        <v>0</v>
      </c>
      <c r="J685" s="526">
        <f>IF('1. General Input'!$D$34="X",IF('17. FTE Safe Harbor 2 Step 2'!E685&lt;80,'17. FTE Safe Harbor 2 Step 2'!E685/80,1),0)</f>
        <v>0</v>
      </c>
      <c r="K685" s="526">
        <f>IF('1. General Input'!$D$35="X",IF('17. FTE Safe Harbor 2 Step 2'!E685*24&lt;2080,'17. FTE Safe Harbor 2 Step 2'!E685*24/2080,1),0)</f>
        <v>0</v>
      </c>
      <c r="L685" s="526">
        <f>IF('1. General Input'!$D$36="X",IF('17. FTE Safe Harbor 2 Step 2'!E685*12&lt;2080,'17. FTE Safe Harbor 2 Step 2'!E685*12/2080,1),0)</f>
        <v>0</v>
      </c>
      <c r="M685" s="538">
        <f>IF('1. General Input'!$D$37="X",IF('17. FTE Safe Harbor 2 Step 2'!E685*365/$F$12&lt;2080,E685*365/$F$12/2080,1),0)</f>
        <v>0</v>
      </c>
      <c r="O685" s="526">
        <f t="shared" si="60"/>
        <v>0</v>
      </c>
      <c r="P685" s="526">
        <f t="shared" si="61"/>
        <v>0</v>
      </c>
      <c r="Q685" s="526">
        <f t="shared" si="62"/>
        <v>0</v>
      </c>
      <c r="R685" s="526">
        <f t="shared" si="63"/>
        <v>0</v>
      </c>
      <c r="S685" s="526">
        <f t="shared" si="64"/>
        <v>0</v>
      </c>
    </row>
    <row r="686" spans="1:19" x14ac:dyDescent="0.25">
      <c r="A686" s="297">
        <f t="shared" si="65"/>
        <v>672</v>
      </c>
      <c r="B686" s="501"/>
      <c r="C686" s="515"/>
      <c r="D686" s="297"/>
      <c r="E686" s="505"/>
      <c r="F686" s="417">
        <f>ROUND(IF('11. Type 1 Emp 2020 FTE'!$I$12=1,SUM(I686:M686),0),1)</f>
        <v>0</v>
      </c>
      <c r="G686" s="417">
        <f>ROUND(IF('11. Type 1 Emp 2020 FTE'!$I$12=2,SUM(O686:S686),0),1)</f>
        <v>0</v>
      </c>
      <c r="I686" s="526">
        <f>IF('1. General Input'!$D$33="X",IF('17. FTE Safe Harbor 2 Step 2'!E686&lt;40,'17. FTE Safe Harbor 2 Step 2'!E686/40,1),0)</f>
        <v>0</v>
      </c>
      <c r="J686" s="526">
        <f>IF('1. General Input'!$D$34="X",IF('17. FTE Safe Harbor 2 Step 2'!E686&lt;80,'17. FTE Safe Harbor 2 Step 2'!E686/80,1),0)</f>
        <v>0</v>
      </c>
      <c r="K686" s="526">
        <f>IF('1. General Input'!$D$35="X",IF('17. FTE Safe Harbor 2 Step 2'!E686*24&lt;2080,'17. FTE Safe Harbor 2 Step 2'!E686*24/2080,1),0)</f>
        <v>0</v>
      </c>
      <c r="L686" s="526">
        <f>IF('1. General Input'!$D$36="X",IF('17. FTE Safe Harbor 2 Step 2'!E686*12&lt;2080,'17. FTE Safe Harbor 2 Step 2'!E686*12/2080,1),0)</f>
        <v>0</v>
      </c>
      <c r="M686" s="538">
        <f>IF('1. General Input'!$D$37="X",IF('17. FTE Safe Harbor 2 Step 2'!E686*365/$F$12&lt;2080,E686*365/$F$12/2080,1),0)</f>
        <v>0</v>
      </c>
      <c r="O686" s="526">
        <f t="shared" si="60"/>
        <v>0</v>
      </c>
      <c r="P686" s="526">
        <f t="shared" si="61"/>
        <v>0</v>
      </c>
      <c r="Q686" s="526">
        <f t="shared" si="62"/>
        <v>0</v>
      </c>
      <c r="R686" s="526">
        <f t="shared" si="63"/>
        <v>0</v>
      </c>
      <c r="S686" s="526">
        <f t="shared" si="64"/>
        <v>0</v>
      </c>
    </row>
    <row r="687" spans="1:19" x14ac:dyDescent="0.25">
      <c r="A687" s="297">
        <f t="shared" si="65"/>
        <v>673</v>
      </c>
      <c r="B687" s="501"/>
      <c r="C687" s="515"/>
      <c r="D687" s="297"/>
      <c r="E687" s="505"/>
      <c r="F687" s="417">
        <f>ROUND(IF('11. Type 1 Emp 2020 FTE'!$I$12=1,SUM(I687:M687),0),1)</f>
        <v>0</v>
      </c>
      <c r="G687" s="417">
        <f>ROUND(IF('11. Type 1 Emp 2020 FTE'!$I$12=2,SUM(O687:S687),0),1)</f>
        <v>0</v>
      </c>
      <c r="I687" s="526">
        <f>IF('1. General Input'!$D$33="X",IF('17. FTE Safe Harbor 2 Step 2'!E687&lt;40,'17. FTE Safe Harbor 2 Step 2'!E687/40,1),0)</f>
        <v>0</v>
      </c>
      <c r="J687" s="526">
        <f>IF('1. General Input'!$D$34="X",IF('17. FTE Safe Harbor 2 Step 2'!E687&lt;80,'17. FTE Safe Harbor 2 Step 2'!E687/80,1),0)</f>
        <v>0</v>
      </c>
      <c r="K687" s="526">
        <f>IF('1. General Input'!$D$35="X",IF('17. FTE Safe Harbor 2 Step 2'!E687*24&lt;2080,'17. FTE Safe Harbor 2 Step 2'!E687*24/2080,1),0)</f>
        <v>0</v>
      </c>
      <c r="L687" s="526">
        <f>IF('1. General Input'!$D$36="X",IF('17. FTE Safe Harbor 2 Step 2'!E687*12&lt;2080,'17. FTE Safe Harbor 2 Step 2'!E687*12/2080,1),0)</f>
        <v>0</v>
      </c>
      <c r="M687" s="538">
        <f>IF('1. General Input'!$D$37="X",IF('17. FTE Safe Harbor 2 Step 2'!E687*365/$F$12&lt;2080,E687*365/$F$12/2080,1),0)</f>
        <v>0</v>
      </c>
      <c r="O687" s="526">
        <f t="shared" si="60"/>
        <v>0</v>
      </c>
      <c r="P687" s="526">
        <f t="shared" si="61"/>
        <v>0</v>
      </c>
      <c r="Q687" s="526">
        <f t="shared" si="62"/>
        <v>0</v>
      </c>
      <c r="R687" s="526">
        <f t="shared" si="63"/>
        <v>0</v>
      </c>
      <c r="S687" s="526">
        <f t="shared" si="64"/>
        <v>0</v>
      </c>
    </row>
    <row r="688" spans="1:19" x14ac:dyDescent="0.25">
      <c r="A688" s="297">
        <f t="shared" si="65"/>
        <v>674</v>
      </c>
      <c r="B688" s="501"/>
      <c r="C688" s="515"/>
      <c r="D688" s="297"/>
      <c r="E688" s="505"/>
      <c r="F688" s="417">
        <f>ROUND(IF('11. Type 1 Emp 2020 FTE'!$I$12=1,SUM(I688:M688),0),1)</f>
        <v>0</v>
      </c>
      <c r="G688" s="417">
        <f>ROUND(IF('11. Type 1 Emp 2020 FTE'!$I$12=2,SUM(O688:S688),0),1)</f>
        <v>0</v>
      </c>
      <c r="I688" s="526">
        <f>IF('1. General Input'!$D$33="X",IF('17. FTE Safe Harbor 2 Step 2'!E688&lt;40,'17. FTE Safe Harbor 2 Step 2'!E688/40,1),0)</f>
        <v>0</v>
      </c>
      <c r="J688" s="526">
        <f>IF('1. General Input'!$D$34="X",IF('17. FTE Safe Harbor 2 Step 2'!E688&lt;80,'17. FTE Safe Harbor 2 Step 2'!E688/80,1),0)</f>
        <v>0</v>
      </c>
      <c r="K688" s="526">
        <f>IF('1. General Input'!$D$35="X",IF('17. FTE Safe Harbor 2 Step 2'!E688*24&lt;2080,'17. FTE Safe Harbor 2 Step 2'!E688*24/2080,1),0)</f>
        <v>0</v>
      </c>
      <c r="L688" s="526">
        <f>IF('1. General Input'!$D$36="X",IF('17. FTE Safe Harbor 2 Step 2'!E688*12&lt;2080,'17. FTE Safe Harbor 2 Step 2'!E688*12/2080,1),0)</f>
        <v>0</v>
      </c>
      <c r="M688" s="538">
        <f>IF('1. General Input'!$D$37="X",IF('17. FTE Safe Harbor 2 Step 2'!E688*365/$F$12&lt;2080,E688*365/$F$12/2080,1),0)</f>
        <v>0</v>
      </c>
      <c r="O688" s="526">
        <f t="shared" si="60"/>
        <v>0</v>
      </c>
      <c r="P688" s="526">
        <f t="shared" si="61"/>
        <v>0</v>
      </c>
      <c r="Q688" s="526">
        <f t="shared" si="62"/>
        <v>0</v>
      </c>
      <c r="R688" s="526">
        <f t="shared" si="63"/>
        <v>0</v>
      </c>
      <c r="S688" s="526">
        <f t="shared" si="64"/>
        <v>0</v>
      </c>
    </row>
    <row r="689" spans="1:19" x14ac:dyDescent="0.25">
      <c r="A689" s="297">
        <f t="shared" si="65"/>
        <v>675</v>
      </c>
      <c r="B689" s="501"/>
      <c r="C689" s="515"/>
      <c r="D689" s="297"/>
      <c r="E689" s="505"/>
      <c r="F689" s="417">
        <f>ROUND(IF('11. Type 1 Emp 2020 FTE'!$I$12=1,SUM(I689:M689),0),1)</f>
        <v>0</v>
      </c>
      <c r="G689" s="417">
        <f>ROUND(IF('11. Type 1 Emp 2020 FTE'!$I$12=2,SUM(O689:S689),0),1)</f>
        <v>0</v>
      </c>
      <c r="I689" s="526">
        <f>IF('1. General Input'!$D$33="X",IF('17. FTE Safe Harbor 2 Step 2'!E689&lt;40,'17. FTE Safe Harbor 2 Step 2'!E689/40,1),0)</f>
        <v>0</v>
      </c>
      <c r="J689" s="526">
        <f>IF('1. General Input'!$D$34="X",IF('17. FTE Safe Harbor 2 Step 2'!E689&lt;80,'17. FTE Safe Harbor 2 Step 2'!E689/80,1),0)</f>
        <v>0</v>
      </c>
      <c r="K689" s="526">
        <f>IF('1. General Input'!$D$35="X",IF('17. FTE Safe Harbor 2 Step 2'!E689*24&lt;2080,'17. FTE Safe Harbor 2 Step 2'!E689*24/2080,1),0)</f>
        <v>0</v>
      </c>
      <c r="L689" s="526">
        <f>IF('1. General Input'!$D$36="X",IF('17. FTE Safe Harbor 2 Step 2'!E689*12&lt;2080,'17. FTE Safe Harbor 2 Step 2'!E689*12/2080,1),0)</f>
        <v>0</v>
      </c>
      <c r="M689" s="538">
        <f>IF('1. General Input'!$D$37="X",IF('17. FTE Safe Harbor 2 Step 2'!E689*365/$F$12&lt;2080,E689*365/$F$12/2080,1),0)</f>
        <v>0</v>
      </c>
      <c r="O689" s="526">
        <f t="shared" si="60"/>
        <v>0</v>
      </c>
      <c r="P689" s="526">
        <f t="shared" si="61"/>
        <v>0</v>
      </c>
      <c r="Q689" s="526">
        <f t="shared" si="62"/>
        <v>0</v>
      </c>
      <c r="R689" s="526">
        <f t="shared" si="63"/>
        <v>0</v>
      </c>
      <c r="S689" s="526">
        <f t="shared" si="64"/>
        <v>0</v>
      </c>
    </row>
    <row r="690" spans="1:19" x14ac:dyDescent="0.25">
      <c r="A690" s="297">
        <f t="shared" si="65"/>
        <v>676</v>
      </c>
      <c r="B690" s="501"/>
      <c r="C690" s="515"/>
      <c r="D690" s="297"/>
      <c r="E690" s="505"/>
      <c r="F690" s="417">
        <f>ROUND(IF('11. Type 1 Emp 2020 FTE'!$I$12=1,SUM(I690:M690),0),1)</f>
        <v>0</v>
      </c>
      <c r="G690" s="417">
        <f>ROUND(IF('11. Type 1 Emp 2020 FTE'!$I$12=2,SUM(O690:S690),0),1)</f>
        <v>0</v>
      </c>
      <c r="I690" s="526">
        <f>IF('1. General Input'!$D$33="X",IF('17. FTE Safe Harbor 2 Step 2'!E690&lt;40,'17. FTE Safe Harbor 2 Step 2'!E690/40,1),0)</f>
        <v>0</v>
      </c>
      <c r="J690" s="526">
        <f>IF('1. General Input'!$D$34="X",IF('17. FTE Safe Harbor 2 Step 2'!E690&lt;80,'17. FTE Safe Harbor 2 Step 2'!E690/80,1),0)</f>
        <v>0</v>
      </c>
      <c r="K690" s="526">
        <f>IF('1. General Input'!$D$35="X",IF('17. FTE Safe Harbor 2 Step 2'!E690*24&lt;2080,'17. FTE Safe Harbor 2 Step 2'!E690*24/2080,1),0)</f>
        <v>0</v>
      </c>
      <c r="L690" s="526">
        <f>IF('1. General Input'!$D$36="X",IF('17. FTE Safe Harbor 2 Step 2'!E690*12&lt;2080,'17. FTE Safe Harbor 2 Step 2'!E690*12/2080,1),0)</f>
        <v>0</v>
      </c>
      <c r="M690" s="538">
        <f>IF('1. General Input'!$D$37="X",IF('17. FTE Safe Harbor 2 Step 2'!E690*365/$F$12&lt;2080,E690*365/$F$12/2080,1),0)</f>
        <v>0</v>
      </c>
      <c r="O690" s="526">
        <f t="shared" si="60"/>
        <v>0</v>
      </c>
      <c r="P690" s="526">
        <f t="shared" si="61"/>
        <v>0</v>
      </c>
      <c r="Q690" s="526">
        <f t="shared" si="62"/>
        <v>0</v>
      </c>
      <c r="R690" s="526">
        <f t="shared" si="63"/>
        <v>0</v>
      </c>
      <c r="S690" s="526">
        <f t="shared" si="64"/>
        <v>0</v>
      </c>
    </row>
    <row r="691" spans="1:19" x14ac:dyDescent="0.25">
      <c r="A691" s="297">
        <f t="shared" si="65"/>
        <v>677</v>
      </c>
      <c r="B691" s="501"/>
      <c r="C691" s="515"/>
      <c r="D691" s="297"/>
      <c r="E691" s="505"/>
      <c r="F691" s="417">
        <f>ROUND(IF('11. Type 1 Emp 2020 FTE'!$I$12=1,SUM(I691:M691),0),1)</f>
        <v>0</v>
      </c>
      <c r="G691" s="417">
        <f>ROUND(IF('11. Type 1 Emp 2020 FTE'!$I$12=2,SUM(O691:S691),0),1)</f>
        <v>0</v>
      </c>
      <c r="I691" s="526">
        <f>IF('1. General Input'!$D$33="X",IF('17. FTE Safe Harbor 2 Step 2'!E691&lt;40,'17. FTE Safe Harbor 2 Step 2'!E691/40,1),0)</f>
        <v>0</v>
      </c>
      <c r="J691" s="526">
        <f>IF('1. General Input'!$D$34="X",IF('17. FTE Safe Harbor 2 Step 2'!E691&lt;80,'17. FTE Safe Harbor 2 Step 2'!E691/80,1),0)</f>
        <v>0</v>
      </c>
      <c r="K691" s="526">
        <f>IF('1. General Input'!$D$35="X",IF('17. FTE Safe Harbor 2 Step 2'!E691*24&lt;2080,'17. FTE Safe Harbor 2 Step 2'!E691*24/2080,1),0)</f>
        <v>0</v>
      </c>
      <c r="L691" s="526">
        <f>IF('1. General Input'!$D$36="X",IF('17. FTE Safe Harbor 2 Step 2'!E691*12&lt;2080,'17. FTE Safe Harbor 2 Step 2'!E691*12/2080,1),0)</f>
        <v>0</v>
      </c>
      <c r="M691" s="538">
        <f>IF('1. General Input'!$D$37="X",IF('17. FTE Safe Harbor 2 Step 2'!E691*365/$F$12&lt;2080,E691*365/$F$12/2080,1),0)</f>
        <v>0</v>
      </c>
      <c r="O691" s="526">
        <f t="shared" si="60"/>
        <v>0</v>
      </c>
      <c r="P691" s="526">
        <f t="shared" si="61"/>
        <v>0</v>
      </c>
      <c r="Q691" s="526">
        <f t="shared" si="62"/>
        <v>0</v>
      </c>
      <c r="R691" s="526">
        <f t="shared" si="63"/>
        <v>0</v>
      </c>
      <c r="S691" s="526">
        <f t="shared" si="64"/>
        <v>0</v>
      </c>
    </row>
    <row r="692" spans="1:19" x14ac:dyDescent="0.25">
      <c r="A692" s="297">
        <f t="shared" si="65"/>
        <v>678</v>
      </c>
      <c r="B692" s="501"/>
      <c r="C692" s="515"/>
      <c r="D692" s="297"/>
      <c r="E692" s="505"/>
      <c r="F692" s="417">
        <f>ROUND(IF('11. Type 1 Emp 2020 FTE'!$I$12=1,SUM(I692:M692),0),1)</f>
        <v>0</v>
      </c>
      <c r="G692" s="417">
        <f>ROUND(IF('11. Type 1 Emp 2020 FTE'!$I$12=2,SUM(O692:S692),0),1)</f>
        <v>0</v>
      </c>
      <c r="I692" s="526">
        <f>IF('1. General Input'!$D$33="X",IF('17. FTE Safe Harbor 2 Step 2'!E692&lt;40,'17. FTE Safe Harbor 2 Step 2'!E692/40,1),0)</f>
        <v>0</v>
      </c>
      <c r="J692" s="526">
        <f>IF('1. General Input'!$D$34="X",IF('17. FTE Safe Harbor 2 Step 2'!E692&lt;80,'17. FTE Safe Harbor 2 Step 2'!E692/80,1),0)</f>
        <v>0</v>
      </c>
      <c r="K692" s="526">
        <f>IF('1. General Input'!$D$35="X",IF('17. FTE Safe Harbor 2 Step 2'!E692*24&lt;2080,'17. FTE Safe Harbor 2 Step 2'!E692*24/2080,1),0)</f>
        <v>0</v>
      </c>
      <c r="L692" s="526">
        <f>IF('1. General Input'!$D$36="X",IF('17. FTE Safe Harbor 2 Step 2'!E692*12&lt;2080,'17. FTE Safe Harbor 2 Step 2'!E692*12/2080,1),0)</f>
        <v>0</v>
      </c>
      <c r="M692" s="538">
        <f>IF('1. General Input'!$D$37="X",IF('17. FTE Safe Harbor 2 Step 2'!E692*365/$F$12&lt;2080,E692*365/$F$12/2080,1),0)</f>
        <v>0</v>
      </c>
      <c r="O692" s="526">
        <f t="shared" si="60"/>
        <v>0</v>
      </c>
      <c r="P692" s="526">
        <f t="shared" si="61"/>
        <v>0</v>
      </c>
      <c r="Q692" s="526">
        <f t="shared" si="62"/>
        <v>0</v>
      </c>
      <c r="R692" s="526">
        <f t="shared" si="63"/>
        <v>0</v>
      </c>
      <c r="S692" s="526">
        <f t="shared" si="64"/>
        <v>0</v>
      </c>
    </row>
    <row r="693" spans="1:19" x14ac:dyDescent="0.25">
      <c r="A693" s="297">
        <f t="shared" si="65"/>
        <v>679</v>
      </c>
      <c r="B693" s="501"/>
      <c r="C693" s="515"/>
      <c r="D693" s="297"/>
      <c r="E693" s="505"/>
      <c r="F693" s="417">
        <f>ROUND(IF('11. Type 1 Emp 2020 FTE'!$I$12=1,SUM(I693:M693),0),1)</f>
        <v>0</v>
      </c>
      <c r="G693" s="417">
        <f>ROUND(IF('11. Type 1 Emp 2020 FTE'!$I$12=2,SUM(O693:S693),0),1)</f>
        <v>0</v>
      </c>
      <c r="I693" s="526">
        <f>IF('1. General Input'!$D$33="X",IF('17. FTE Safe Harbor 2 Step 2'!E693&lt;40,'17. FTE Safe Harbor 2 Step 2'!E693/40,1),0)</f>
        <v>0</v>
      </c>
      <c r="J693" s="526">
        <f>IF('1. General Input'!$D$34="X",IF('17. FTE Safe Harbor 2 Step 2'!E693&lt;80,'17. FTE Safe Harbor 2 Step 2'!E693/80,1),0)</f>
        <v>0</v>
      </c>
      <c r="K693" s="526">
        <f>IF('1. General Input'!$D$35="X",IF('17. FTE Safe Harbor 2 Step 2'!E693*24&lt;2080,'17. FTE Safe Harbor 2 Step 2'!E693*24/2080,1),0)</f>
        <v>0</v>
      </c>
      <c r="L693" s="526">
        <f>IF('1. General Input'!$D$36="X",IF('17. FTE Safe Harbor 2 Step 2'!E693*12&lt;2080,'17. FTE Safe Harbor 2 Step 2'!E693*12/2080,1),0)</f>
        <v>0</v>
      </c>
      <c r="M693" s="538">
        <f>IF('1. General Input'!$D$37="X",IF('17. FTE Safe Harbor 2 Step 2'!E693*365/$F$12&lt;2080,E693*365/$F$12/2080,1),0)</f>
        <v>0</v>
      </c>
      <c r="O693" s="526">
        <f t="shared" si="60"/>
        <v>0</v>
      </c>
      <c r="P693" s="526">
        <f t="shared" si="61"/>
        <v>0</v>
      </c>
      <c r="Q693" s="526">
        <f t="shared" si="62"/>
        <v>0</v>
      </c>
      <c r="R693" s="526">
        <f t="shared" si="63"/>
        <v>0</v>
      </c>
      <c r="S693" s="526">
        <f t="shared" si="64"/>
        <v>0</v>
      </c>
    </row>
    <row r="694" spans="1:19" x14ac:dyDescent="0.25">
      <c r="A694" s="297">
        <f t="shared" si="65"/>
        <v>680</v>
      </c>
      <c r="B694" s="501"/>
      <c r="C694" s="515"/>
      <c r="D694" s="297"/>
      <c r="E694" s="505"/>
      <c r="F694" s="417">
        <f>ROUND(IF('11. Type 1 Emp 2020 FTE'!$I$12=1,SUM(I694:M694),0),1)</f>
        <v>0</v>
      </c>
      <c r="G694" s="417">
        <f>ROUND(IF('11. Type 1 Emp 2020 FTE'!$I$12=2,SUM(O694:S694),0),1)</f>
        <v>0</v>
      </c>
      <c r="I694" s="526">
        <f>IF('1. General Input'!$D$33="X",IF('17. FTE Safe Harbor 2 Step 2'!E694&lt;40,'17. FTE Safe Harbor 2 Step 2'!E694/40,1),0)</f>
        <v>0</v>
      </c>
      <c r="J694" s="526">
        <f>IF('1. General Input'!$D$34="X",IF('17. FTE Safe Harbor 2 Step 2'!E694&lt;80,'17. FTE Safe Harbor 2 Step 2'!E694/80,1),0)</f>
        <v>0</v>
      </c>
      <c r="K694" s="526">
        <f>IF('1. General Input'!$D$35="X",IF('17. FTE Safe Harbor 2 Step 2'!E694*24&lt;2080,'17. FTE Safe Harbor 2 Step 2'!E694*24/2080,1),0)</f>
        <v>0</v>
      </c>
      <c r="L694" s="526">
        <f>IF('1. General Input'!$D$36="X",IF('17. FTE Safe Harbor 2 Step 2'!E694*12&lt;2080,'17. FTE Safe Harbor 2 Step 2'!E694*12/2080,1),0)</f>
        <v>0</v>
      </c>
      <c r="M694" s="538">
        <f>IF('1. General Input'!$D$37="X",IF('17. FTE Safe Harbor 2 Step 2'!E694*365/$F$12&lt;2080,E694*365/$F$12/2080,1),0)</f>
        <v>0</v>
      </c>
      <c r="O694" s="526">
        <f t="shared" si="60"/>
        <v>0</v>
      </c>
      <c r="P694" s="526">
        <f t="shared" si="61"/>
        <v>0</v>
      </c>
      <c r="Q694" s="526">
        <f t="shared" si="62"/>
        <v>0</v>
      </c>
      <c r="R694" s="526">
        <f t="shared" si="63"/>
        <v>0</v>
      </c>
      <c r="S694" s="526">
        <f t="shared" si="64"/>
        <v>0</v>
      </c>
    </row>
    <row r="695" spans="1:19" x14ac:dyDescent="0.25">
      <c r="A695" s="297">
        <f t="shared" si="65"/>
        <v>681</v>
      </c>
      <c r="B695" s="501"/>
      <c r="C695" s="515"/>
      <c r="D695" s="297"/>
      <c r="E695" s="505"/>
      <c r="F695" s="417">
        <f>ROUND(IF('11. Type 1 Emp 2020 FTE'!$I$12=1,SUM(I695:M695),0),1)</f>
        <v>0</v>
      </c>
      <c r="G695" s="417">
        <f>ROUND(IF('11. Type 1 Emp 2020 FTE'!$I$12=2,SUM(O695:S695),0),1)</f>
        <v>0</v>
      </c>
      <c r="I695" s="526">
        <f>IF('1. General Input'!$D$33="X",IF('17. FTE Safe Harbor 2 Step 2'!E695&lt;40,'17. FTE Safe Harbor 2 Step 2'!E695/40,1),0)</f>
        <v>0</v>
      </c>
      <c r="J695" s="526">
        <f>IF('1. General Input'!$D$34="X",IF('17. FTE Safe Harbor 2 Step 2'!E695&lt;80,'17. FTE Safe Harbor 2 Step 2'!E695/80,1),0)</f>
        <v>0</v>
      </c>
      <c r="K695" s="526">
        <f>IF('1. General Input'!$D$35="X",IF('17. FTE Safe Harbor 2 Step 2'!E695*24&lt;2080,'17. FTE Safe Harbor 2 Step 2'!E695*24/2080,1),0)</f>
        <v>0</v>
      </c>
      <c r="L695" s="526">
        <f>IF('1. General Input'!$D$36="X",IF('17. FTE Safe Harbor 2 Step 2'!E695*12&lt;2080,'17. FTE Safe Harbor 2 Step 2'!E695*12/2080,1),0)</f>
        <v>0</v>
      </c>
      <c r="M695" s="538">
        <f>IF('1. General Input'!$D$37="X",IF('17. FTE Safe Harbor 2 Step 2'!E695*365/$F$12&lt;2080,E695*365/$F$12/2080,1),0)</f>
        <v>0</v>
      </c>
      <c r="O695" s="526">
        <f t="shared" si="60"/>
        <v>0</v>
      </c>
      <c r="P695" s="526">
        <f t="shared" si="61"/>
        <v>0</v>
      </c>
      <c r="Q695" s="526">
        <f t="shared" si="62"/>
        <v>0</v>
      </c>
      <c r="R695" s="526">
        <f t="shared" si="63"/>
        <v>0</v>
      </c>
      <c r="S695" s="526">
        <f t="shared" si="64"/>
        <v>0</v>
      </c>
    </row>
    <row r="696" spans="1:19" x14ac:dyDescent="0.25">
      <c r="A696" s="297">
        <f t="shared" si="65"/>
        <v>682</v>
      </c>
      <c r="B696" s="501"/>
      <c r="C696" s="515"/>
      <c r="D696" s="297"/>
      <c r="E696" s="505"/>
      <c r="F696" s="417">
        <f>ROUND(IF('11. Type 1 Emp 2020 FTE'!$I$12=1,SUM(I696:M696),0),1)</f>
        <v>0</v>
      </c>
      <c r="G696" s="417">
        <f>ROUND(IF('11. Type 1 Emp 2020 FTE'!$I$12=2,SUM(O696:S696),0),1)</f>
        <v>0</v>
      </c>
      <c r="I696" s="526">
        <f>IF('1. General Input'!$D$33="X",IF('17. FTE Safe Harbor 2 Step 2'!E696&lt;40,'17. FTE Safe Harbor 2 Step 2'!E696/40,1),0)</f>
        <v>0</v>
      </c>
      <c r="J696" s="526">
        <f>IF('1. General Input'!$D$34="X",IF('17. FTE Safe Harbor 2 Step 2'!E696&lt;80,'17. FTE Safe Harbor 2 Step 2'!E696/80,1),0)</f>
        <v>0</v>
      </c>
      <c r="K696" s="526">
        <f>IF('1. General Input'!$D$35="X",IF('17. FTE Safe Harbor 2 Step 2'!E696*24&lt;2080,'17. FTE Safe Harbor 2 Step 2'!E696*24/2080,1),0)</f>
        <v>0</v>
      </c>
      <c r="L696" s="526">
        <f>IF('1. General Input'!$D$36="X",IF('17. FTE Safe Harbor 2 Step 2'!E696*12&lt;2080,'17. FTE Safe Harbor 2 Step 2'!E696*12/2080,1),0)</f>
        <v>0</v>
      </c>
      <c r="M696" s="538">
        <f>IF('1. General Input'!$D$37="X",IF('17. FTE Safe Harbor 2 Step 2'!E696*365/$F$12&lt;2080,E696*365/$F$12/2080,1),0)</f>
        <v>0</v>
      </c>
      <c r="O696" s="526">
        <f t="shared" si="60"/>
        <v>0</v>
      </c>
      <c r="P696" s="526">
        <f t="shared" si="61"/>
        <v>0</v>
      </c>
      <c r="Q696" s="526">
        <f t="shared" si="62"/>
        <v>0</v>
      </c>
      <c r="R696" s="526">
        <f t="shared" si="63"/>
        <v>0</v>
      </c>
      <c r="S696" s="526">
        <f t="shared" si="64"/>
        <v>0</v>
      </c>
    </row>
    <row r="697" spans="1:19" x14ac:dyDescent="0.25">
      <c r="A697" s="297">
        <f t="shared" si="65"/>
        <v>683</v>
      </c>
      <c r="B697" s="501"/>
      <c r="C697" s="515"/>
      <c r="D697" s="297"/>
      <c r="E697" s="505"/>
      <c r="F697" s="417">
        <f>ROUND(IF('11. Type 1 Emp 2020 FTE'!$I$12=1,SUM(I697:M697),0),1)</f>
        <v>0</v>
      </c>
      <c r="G697" s="417">
        <f>ROUND(IF('11. Type 1 Emp 2020 FTE'!$I$12=2,SUM(O697:S697),0),1)</f>
        <v>0</v>
      </c>
      <c r="I697" s="526">
        <f>IF('1. General Input'!$D$33="X",IF('17. FTE Safe Harbor 2 Step 2'!E697&lt;40,'17. FTE Safe Harbor 2 Step 2'!E697/40,1),0)</f>
        <v>0</v>
      </c>
      <c r="J697" s="526">
        <f>IF('1. General Input'!$D$34="X",IF('17. FTE Safe Harbor 2 Step 2'!E697&lt;80,'17. FTE Safe Harbor 2 Step 2'!E697/80,1),0)</f>
        <v>0</v>
      </c>
      <c r="K697" s="526">
        <f>IF('1. General Input'!$D$35="X",IF('17. FTE Safe Harbor 2 Step 2'!E697*24&lt;2080,'17. FTE Safe Harbor 2 Step 2'!E697*24/2080,1),0)</f>
        <v>0</v>
      </c>
      <c r="L697" s="526">
        <f>IF('1. General Input'!$D$36="X",IF('17. FTE Safe Harbor 2 Step 2'!E697*12&lt;2080,'17. FTE Safe Harbor 2 Step 2'!E697*12/2080,1),0)</f>
        <v>0</v>
      </c>
      <c r="M697" s="538">
        <f>IF('1. General Input'!$D$37="X",IF('17. FTE Safe Harbor 2 Step 2'!E697*365/$F$12&lt;2080,E697*365/$F$12/2080,1),0)</f>
        <v>0</v>
      </c>
      <c r="O697" s="526">
        <f t="shared" si="60"/>
        <v>0</v>
      </c>
      <c r="P697" s="526">
        <f t="shared" si="61"/>
        <v>0</v>
      </c>
      <c r="Q697" s="526">
        <f t="shared" si="62"/>
        <v>0</v>
      </c>
      <c r="R697" s="526">
        <f t="shared" si="63"/>
        <v>0</v>
      </c>
      <c r="S697" s="526">
        <f t="shared" si="64"/>
        <v>0</v>
      </c>
    </row>
    <row r="698" spans="1:19" x14ac:dyDescent="0.25">
      <c r="A698" s="297">
        <f t="shared" si="65"/>
        <v>684</v>
      </c>
      <c r="B698" s="501"/>
      <c r="C698" s="515"/>
      <c r="D698" s="297"/>
      <c r="E698" s="505"/>
      <c r="F698" s="417">
        <f>ROUND(IF('11. Type 1 Emp 2020 FTE'!$I$12=1,SUM(I698:M698),0),1)</f>
        <v>0</v>
      </c>
      <c r="G698" s="417">
        <f>ROUND(IF('11. Type 1 Emp 2020 FTE'!$I$12=2,SUM(O698:S698),0),1)</f>
        <v>0</v>
      </c>
      <c r="I698" s="526">
        <f>IF('1. General Input'!$D$33="X",IF('17. FTE Safe Harbor 2 Step 2'!E698&lt;40,'17. FTE Safe Harbor 2 Step 2'!E698/40,1),0)</f>
        <v>0</v>
      </c>
      <c r="J698" s="526">
        <f>IF('1. General Input'!$D$34="X",IF('17. FTE Safe Harbor 2 Step 2'!E698&lt;80,'17. FTE Safe Harbor 2 Step 2'!E698/80,1),0)</f>
        <v>0</v>
      </c>
      <c r="K698" s="526">
        <f>IF('1. General Input'!$D$35="X",IF('17. FTE Safe Harbor 2 Step 2'!E698*24&lt;2080,'17. FTE Safe Harbor 2 Step 2'!E698*24/2080,1),0)</f>
        <v>0</v>
      </c>
      <c r="L698" s="526">
        <f>IF('1. General Input'!$D$36="X",IF('17. FTE Safe Harbor 2 Step 2'!E698*12&lt;2080,'17. FTE Safe Harbor 2 Step 2'!E698*12/2080,1),0)</f>
        <v>0</v>
      </c>
      <c r="M698" s="538">
        <f>IF('1. General Input'!$D$37="X",IF('17. FTE Safe Harbor 2 Step 2'!E698*365/$F$12&lt;2080,E698*365/$F$12/2080,1),0)</f>
        <v>0</v>
      </c>
      <c r="O698" s="526">
        <f t="shared" si="60"/>
        <v>0</v>
      </c>
      <c r="P698" s="526">
        <f t="shared" si="61"/>
        <v>0</v>
      </c>
      <c r="Q698" s="526">
        <f t="shared" si="62"/>
        <v>0</v>
      </c>
      <c r="R698" s="526">
        <f t="shared" si="63"/>
        <v>0</v>
      </c>
      <c r="S698" s="526">
        <f t="shared" si="64"/>
        <v>0</v>
      </c>
    </row>
    <row r="699" spans="1:19" x14ac:dyDescent="0.25">
      <c r="A699" s="297">
        <f t="shared" si="65"/>
        <v>685</v>
      </c>
      <c r="B699" s="501"/>
      <c r="C699" s="515"/>
      <c r="D699" s="297"/>
      <c r="E699" s="505"/>
      <c r="F699" s="417">
        <f>ROUND(IF('11. Type 1 Emp 2020 FTE'!$I$12=1,SUM(I699:M699),0),1)</f>
        <v>0</v>
      </c>
      <c r="G699" s="417">
        <f>ROUND(IF('11. Type 1 Emp 2020 FTE'!$I$12=2,SUM(O699:S699),0),1)</f>
        <v>0</v>
      </c>
      <c r="I699" s="526">
        <f>IF('1. General Input'!$D$33="X",IF('17. FTE Safe Harbor 2 Step 2'!E699&lt;40,'17. FTE Safe Harbor 2 Step 2'!E699/40,1),0)</f>
        <v>0</v>
      </c>
      <c r="J699" s="526">
        <f>IF('1. General Input'!$D$34="X",IF('17. FTE Safe Harbor 2 Step 2'!E699&lt;80,'17. FTE Safe Harbor 2 Step 2'!E699/80,1),0)</f>
        <v>0</v>
      </c>
      <c r="K699" s="526">
        <f>IF('1. General Input'!$D$35="X",IF('17. FTE Safe Harbor 2 Step 2'!E699*24&lt;2080,'17. FTE Safe Harbor 2 Step 2'!E699*24/2080,1),0)</f>
        <v>0</v>
      </c>
      <c r="L699" s="526">
        <f>IF('1. General Input'!$D$36="X",IF('17. FTE Safe Harbor 2 Step 2'!E699*12&lt;2080,'17. FTE Safe Harbor 2 Step 2'!E699*12/2080,1),0)</f>
        <v>0</v>
      </c>
      <c r="M699" s="538">
        <f>IF('1. General Input'!$D$37="X",IF('17. FTE Safe Harbor 2 Step 2'!E699*365/$F$12&lt;2080,E699*365/$F$12/2080,1),0)</f>
        <v>0</v>
      </c>
      <c r="O699" s="526">
        <f t="shared" si="60"/>
        <v>0</v>
      </c>
      <c r="P699" s="526">
        <f t="shared" si="61"/>
        <v>0</v>
      </c>
      <c r="Q699" s="526">
        <f t="shared" si="62"/>
        <v>0</v>
      </c>
      <c r="R699" s="526">
        <f t="shared" si="63"/>
        <v>0</v>
      </c>
      <c r="S699" s="526">
        <f t="shared" si="64"/>
        <v>0</v>
      </c>
    </row>
    <row r="700" spans="1:19" x14ac:dyDescent="0.25">
      <c r="A700" s="297">
        <f t="shared" si="65"/>
        <v>686</v>
      </c>
      <c r="B700" s="501"/>
      <c r="C700" s="515"/>
      <c r="D700" s="297"/>
      <c r="E700" s="505"/>
      <c r="F700" s="417">
        <f>ROUND(IF('11. Type 1 Emp 2020 FTE'!$I$12=1,SUM(I700:M700),0),1)</f>
        <v>0</v>
      </c>
      <c r="G700" s="417">
        <f>ROUND(IF('11. Type 1 Emp 2020 FTE'!$I$12=2,SUM(O700:S700),0),1)</f>
        <v>0</v>
      </c>
      <c r="I700" s="526">
        <f>IF('1. General Input'!$D$33="X",IF('17. FTE Safe Harbor 2 Step 2'!E700&lt;40,'17. FTE Safe Harbor 2 Step 2'!E700/40,1),0)</f>
        <v>0</v>
      </c>
      <c r="J700" s="526">
        <f>IF('1. General Input'!$D$34="X",IF('17. FTE Safe Harbor 2 Step 2'!E700&lt;80,'17. FTE Safe Harbor 2 Step 2'!E700/80,1),0)</f>
        <v>0</v>
      </c>
      <c r="K700" s="526">
        <f>IF('1. General Input'!$D$35="X",IF('17. FTE Safe Harbor 2 Step 2'!E700*24&lt;2080,'17. FTE Safe Harbor 2 Step 2'!E700*24/2080,1),0)</f>
        <v>0</v>
      </c>
      <c r="L700" s="526">
        <f>IF('1. General Input'!$D$36="X",IF('17. FTE Safe Harbor 2 Step 2'!E700*12&lt;2080,'17. FTE Safe Harbor 2 Step 2'!E700*12/2080,1),0)</f>
        <v>0</v>
      </c>
      <c r="M700" s="538">
        <f>IF('1. General Input'!$D$37="X",IF('17. FTE Safe Harbor 2 Step 2'!E700*365/$F$12&lt;2080,E700*365/$F$12/2080,1),0)</f>
        <v>0</v>
      </c>
      <c r="O700" s="526">
        <f t="shared" si="60"/>
        <v>0</v>
      </c>
      <c r="P700" s="526">
        <f t="shared" si="61"/>
        <v>0</v>
      </c>
      <c r="Q700" s="526">
        <f t="shared" si="62"/>
        <v>0</v>
      </c>
      <c r="R700" s="526">
        <f t="shared" si="63"/>
        <v>0</v>
      </c>
      <c r="S700" s="526">
        <f t="shared" si="64"/>
        <v>0</v>
      </c>
    </row>
    <row r="701" spans="1:19" x14ac:dyDescent="0.25">
      <c r="A701" s="297">
        <f t="shared" si="65"/>
        <v>687</v>
      </c>
      <c r="B701" s="501"/>
      <c r="C701" s="515"/>
      <c r="D701" s="297"/>
      <c r="E701" s="505"/>
      <c r="F701" s="417">
        <f>ROUND(IF('11. Type 1 Emp 2020 FTE'!$I$12=1,SUM(I701:M701),0),1)</f>
        <v>0</v>
      </c>
      <c r="G701" s="417">
        <f>ROUND(IF('11. Type 1 Emp 2020 FTE'!$I$12=2,SUM(O701:S701),0),1)</f>
        <v>0</v>
      </c>
      <c r="I701" s="526">
        <f>IF('1. General Input'!$D$33="X",IF('17. FTE Safe Harbor 2 Step 2'!E701&lt;40,'17. FTE Safe Harbor 2 Step 2'!E701/40,1),0)</f>
        <v>0</v>
      </c>
      <c r="J701" s="526">
        <f>IF('1. General Input'!$D$34="X",IF('17. FTE Safe Harbor 2 Step 2'!E701&lt;80,'17. FTE Safe Harbor 2 Step 2'!E701/80,1),0)</f>
        <v>0</v>
      </c>
      <c r="K701" s="526">
        <f>IF('1. General Input'!$D$35="X",IF('17. FTE Safe Harbor 2 Step 2'!E701*24&lt;2080,'17. FTE Safe Harbor 2 Step 2'!E701*24/2080,1),0)</f>
        <v>0</v>
      </c>
      <c r="L701" s="526">
        <f>IF('1. General Input'!$D$36="X",IF('17. FTE Safe Harbor 2 Step 2'!E701*12&lt;2080,'17. FTE Safe Harbor 2 Step 2'!E701*12/2080,1),0)</f>
        <v>0</v>
      </c>
      <c r="M701" s="538">
        <f>IF('1. General Input'!$D$37="X",IF('17. FTE Safe Harbor 2 Step 2'!E701*365/$F$12&lt;2080,E701*365/$F$12/2080,1),0)</f>
        <v>0</v>
      </c>
      <c r="O701" s="526">
        <f t="shared" si="60"/>
        <v>0</v>
      </c>
      <c r="P701" s="526">
        <f t="shared" si="61"/>
        <v>0</v>
      </c>
      <c r="Q701" s="526">
        <f t="shared" si="62"/>
        <v>0</v>
      </c>
      <c r="R701" s="526">
        <f t="shared" si="63"/>
        <v>0</v>
      </c>
      <c r="S701" s="526">
        <f t="shared" si="64"/>
        <v>0</v>
      </c>
    </row>
    <row r="702" spans="1:19" x14ac:dyDescent="0.25">
      <c r="A702" s="297">
        <f t="shared" si="65"/>
        <v>688</v>
      </c>
      <c r="B702" s="501"/>
      <c r="C702" s="515"/>
      <c r="D702" s="297"/>
      <c r="E702" s="505"/>
      <c r="F702" s="417">
        <f>ROUND(IF('11. Type 1 Emp 2020 FTE'!$I$12=1,SUM(I702:M702),0),1)</f>
        <v>0</v>
      </c>
      <c r="G702" s="417">
        <f>ROUND(IF('11. Type 1 Emp 2020 FTE'!$I$12=2,SUM(O702:S702),0),1)</f>
        <v>0</v>
      </c>
      <c r="I702" s="526">
        <f>IF('1. General Input'!$D$33="X",IF('17. FTE Safe Harbor 2 Step 2'!E702&lt;40,'17. FTE Safe Harbor 2 Step 2'!E702/40,1),0)</f>
        <v>0</v>
      </c>
      <c r="J702" s="526">
        <f>IF('1. General Input'!$D$34="X",IF('17. FTE Safe Harbor 2 Step 2'!E702&lt;80,'17. FTE Safe Harbor 2 Step 2'!E702/80,1),0)</f>
        <v>0</v>
      </c>
      <c r="K702" s="526">
        <f>IF('1. General Input'!$D$35="X",IF('17. FTE Safe Harbor 2 Step 2'!E702*24&lt;2080,'17. FTE Safe Harbor 2 Step 2'!E702*24/2080,1),0)</f>
        <v>0</v>
      </c>
      <c r="L702" s="526">
        <f>IF('1. General Input'!$D$36="X",IF('17. FTE Safe Harbor 2 Step 2'!E702*12&lt;2080,'17. FTE Safe Harbor 2 Step 2'!E702*12/2080,1),0)</f>
        <v>0</v>
      </c>
      <c r="M702" s="538">
        <f>IF('1. General Input'!$D$37="X",IF('17. FTE Safe Harbor 2 Step 2'!E702*365/$F$12&lt;2080,E702*365/$F$12/2080,1),0)</f>
        <v>0</v>
      </c>
      <c r="O702" s="526">
        <f t="shared" si="60"/>
        <v>0</v>
      </c>
      <c r="P702" s="526">
        <f t="shared" si="61"/>
        <v>0</v>
      </c>
      <c r="Q702" s="526">
        <f t="shared" si="62"/>
        <v>0</v>
      </c>
      <c r="R702" s="526">
        <f t="shared" si="63"/>
        <v>0</v>
      </c>
      <c r="S702" s="526">
        <f t="shared" si="64"/>
        <v>0</v>
      </c>
    </row>
    <row r="703" spans="1:19" x14ac:dyDescent="0.25">
      <c r="A703" s="297">
        <f t="shared" si="65"/>
        <v>689</v>
      </c>
      <c r="B703" s="501"/>
      <c r="C703" s="515"/>
      <c r="D703" s="297"/>
      <c r="E703" s="505"/>
      <c r="F703" s="417">
        <f>ROUND(IF('11. Type 1 Emp 2020 FTE'!$I$12=1,SUM(I703:M703),0),1)</f>
        <v>0</v>
      </c>
      <c r="G703" s="417">
        <f>ROUND(IF('11. Type 1 Emp 2020 FTE'!$I$12=2,SUM(O703:S703),0),1)</f>
        <v>0</v>
      </c>
      <c r="I703" s="526">
        <f>IF('1. General Input'!$D$33="X",IF('17. FTE Safe Harbor 2 Step 2'!E703&lt;40,'17. FTE Safe Harbor 2 Step 2'!E703/40,1),0)</f>
        <v>0</v>
      </c>
      <c r="J703" s="526">
        <f>IF('1. General Input'!$D$34="X",IF('17. FTE Safe Harbor 2 Step 2'!E703&lt;80,'17. FTE Safe Harbor 2 Step 2'!E703/80,1),0)</f>
        <v>0</v>
      </c>
      <c r="K703" s="526">
        <f>IF('1. General Input'!$D$35="X",IF('17. FTE Safe Harbor 2 Step 2'!E703*24&lt;2080,'17. FTE Safe Harbor 2 Step 2'!E703*24/2080,1),0)</f>
        <v>0</v>
      </c>
      <c r="L703" s="526">
        <f>IF('1. General Input'!$D$36="X",IF('17. FTE Safe Harbor 2 Step 2'!E703*12&lt;2080,'17. FTE Safe Harbor 2 Step 2'!E703*12/2080,1),0)</f>
        <v>0</v>
      </c>
      <c r="M703" s="538">
        <f>IF('1. General Input'!$D$37="X",IF('17. FTE Safe Harbor 2 Step 2'!E703*365/$F$12&lt;2080,E703*365/$F$12/2080,1),0)</f>
        <v>0</v>
      </c>
      <c r="O703" s="526">
        <f t="shared" si="60"/>
        <v>0</v>
      </c>
      <c r="P703" s="526">
        <f t="shared" si="61"/>
        <v>0</v>
      </c>
      <c r="Q703" s="526">
        <f t="shared" si="62"/>
        <v>0</v>
      </c>
      <c r="R703" s="526">
        <f t="shared" si="63"/>
        <v>0</v>
      </c>
      <c r="S703" s="526">
        <f t="shared" si="64"/>
        <v>0</v>
      </c>
    </row>
    <row r="704" spans="1:19" x14ac:dyDescent="0.25">
      <c r="A704" s="297">
        <f t="shared" si="65"/>
        <v>690</v>
      </c>
      <c r="B704" s="501"/>
      <c r="C704" s="515"/>
      <c r="D704" s="297"/>
      <c r="E704" s="505"/>
      <c r="F704" s="417">
        <f>ROUND(IF('11. Type 1 Emp 2020 FTE'!$I$12=1,SUM(I704:M704),0),1)</f>
        <v>0</v>
      </c>
      <c r="G704" s="417">
        <f>ROUND(IF('11. Type 1 Emp 2020 FTE'!$I$12=2,SUM(O704:S704),0),1)</f>
        <v>0</v>
      </c>
      <c r="I704" s="526">
        <f>IF('1. General Input'!$D$33="X",IF('17. FTE Safe Harbor 2 Step 2'!E704&lt;40,'17. FTE Safe Harbor 2 Step 2'!E704/40,1),0)</f>
        <v>0</v>
      </c>
      <c r="J704" s="526">
        <f>IF('1. General Input'!$D$34="X",IF('17. FTE Safe Harbor 2 Step 2'!E704&lt;80,'17. FTE Safe Harbor 2 Step 2'!E704/80,1),0)</f>
        <v>0</v>
      </c>
      <c r="K704" s="526">
        <f>IF('1. General Input'!$D$35="X",IF('17. FTE Safe Harbor 2 Step 2'!E704*24&lt;2080,'17. FTE Safe Harbor 2 Step 2'!E704*24/2080,1),0)</f>
        <v>0</v>
      </c>
      <c r="L704" s="526">
        <f>IF('1. General Input'!$D$36="X",IF('17. FTE Safe Harbor 2 Step 2'!E704*12&lt;2080,'17. FTE Safe Harbor 2 Step 2'!E704*12/2080,1),0)</f>
        <v>0</v>
      </c>
      <c r="M704" s="538">
        <f>IF('1. General Input'!$D$37="X",IF('17. FTE Safe Harbor 2 Step 2'!E704*365/$F$12&lt;2080,E704*365/$F$12/2080,1),0)</f>
        <v>0</v>
      </c>
      <c r="O704" s="526">
        <f t="shared" si="60"/>
        <v>0</v>
      </c>
      <c r="P704" s="526">
        <f t="shared" si="61"/>
        <v>0</v>
      </c>
      <c r="Q704" s="526">
        <f t="shared" si="62"/>
        <v>0</v>
      </c>
      <c r="R704" s="526">
        <f t="shared" si="63"/>
        <v>0</v>
      </c>
      <c r="S704" s="526">
        <f t="shared" si="64"/>
        <v>0</v>
      </c>
    </row>
    <row r="705" spans="1:19" x14ac:dyDescent="0.25">
      <c r="A705" s="297">
        <f t="shared" si="65"/>
        <v>691</v>
      </c>
      <c r="B705" s="501"/>
      <c r="C705" s="515"/>
      <c r="D705" s="297"/>
      <c r="E705" s="505"/>
      <c r="F705" s="417">
        <f>ROUND(IF('11. Type 1 Emp 2020 FTE'!$I$12=1,SUM(I705:M705),0),1)</f>
        <v>0</v>
      </c>
      <c r="G705" s="417">
        <f>ROUND(IF('11. Type 1 Emp 2020 FTE'!$I$12=2,SUM(O705:S705),0),1)</f>
        <v>0</v>
      </c>
      <c r="I705" s="526">
        <f>IF('1. General Input'!$D$33="X",IF('17. FTE Safe Harbor 2 Step 2'!E705&lt;40,'17. FTE Safe Harbor 2 Step 2'!E705/40,1),0)</f>
        <v>0</v>
      </c>
      <c r="J705" s="526">
        <f>IF('1. General Input'!$D$34="X",IF('17. FTE Safe Harbor 2 Step 2'!E705&lt;80,'17. FTE Safe Harbor 2 Step 2'!E705/80,1),0)</f>
        <v>0</v>
      </c>
      <c r="K705" s="526">
        <f>IF('1. General Input'!$D$35="X",IF('17. FTE Safe Harbor 2 Step 2'!E705*24&lt;2080,'17. FTE Safe Harbor 2 Step 2'!E705*24/2080,1),0)</f>
        <v>0</v>
      </c>
      <c r="L705" s="526">
        <f>IF('1. General Input'!$D$36="X",IF('17. FTE Safe Harbor 2 Step 2'!E705*12&lt;2080,'17. FTE Safe Harbor 2 Step 2'!E705*12/2080,1),0)</f>
        <v>0</v>
      </c>
      <c r="M705" s="538">
        <f>IF('1. General Input'!$D$37="X",IF('17. FTE Safe Harbor 2 Step 2'!E705*365/$F$12&lt;2080,E705*365/$F$12/2080,1),0)</f>
        <v>0</v>
      </c>
      <c r="O705" s="526">
        <f t="shared" si="60"/>
        <v>0</v>
      </c>
      <c r="P705" s="526">
        <f t="shared" si="61"/>
        <v>0</v>
      </c>
      <c r="Q705" s="526">
        <f t="shared" si="62"/>
        <v>0</v>
      </c>
      <c r="R705" s="526">
        <f t="shared" si="63"/>
        <v>0</v>
      </c>
      <c r="S705" s="526">
        <f t="shared" si="64"/>
        <v>0</v>
      </c>
    </row>
    <row r="706" spans="1:19" x14ac:dyDescent="0.25">
      <c r="A706" s="297">
        <f t="shared" si="65"/>
        <v>692</v>
      </c>
      <c r="B706" s="501"/>
      <c r="C706" s="515"/>
      <c r="D706" s="297"/>
      <c r="E706" s="505"/>
      <c r="F706" s="417">
        <f>ROUND(IF('11. Type 1 Emp 2020 FTE'!$I$12=1,SUM(I706:M706),0),1)</f>
        <v>0</v>
      </c>
      <c r="G706" s="417">
        <f>ROUND(IF('11. Type 1 Emp 2020 FTE'!$I$12=2,SUM(O706:S706),0),1)</f>
        <v>0</v>
      </c>
      <c r="I706" s="526">
        <f>IF('1. General Input'!$D$33="X",IF('17. FTE Safe Harbor 2 Step 2'!E706&lt;40,'17. FTE Safe Harbor 2 Step 2'!E706/40,1),0)</f>
        <v>0</v>
      </c>
      <c r="J706" s="526">
        <f>IF('1. General Input'!$D$34="X",IF('17. FTE Safe Harbor 2 Step 2'!E706&lt;80,'17. FTE Safe Harbor 2 Step 2'!E706/80,1),0)</f>
        <v>0</v>
      </c>
      <c r="K706" s="526">
        <f>IF('1. General Input'!$D$35="X",IF('17. FTE Safe Harbor 2 Step 2'!E706*24&lt;2080,'17. FTE Safe Harbor 2 Step 2'!E706*24/2080,1),0)</f>
        <v>0</v>
      </c>
      <c r="L706" s="526">
        <f>IF('1. General Input'!$D$36="X",IF('17. FTE Safe Harbor 2 Step 2'!E706*12&lt;2080,'17. FTE Safe Harbor 2 Step 2'!E706*12/2080,1),0)</f>
        <v>0</v>
      </c>
      <c r="M706" s="538">
        <f>IF('1. General Input'!$D$37="X",IF('17. FTE Safe Harbor 2 Step 2'!E706*365/$F$12&lt;2080,E706*365/$F$12/2080,1),0)</f>
        <v>0</v>
      </c>
      <c r="O706" s="526">
        <f t="shared" si="60"/>
        <v>0</v>
      </c>
      <c r="P706" s="526">
        <f t="shared" si="61"/>
        <v>0</v>
      </c>
      <c r="Q706" s="526">
        <f t="shared" si="62"/>
        <v>0</v>
      </c>
      <c r="R706" s="526">
        <f t="shared" si="63"/>
        <v>0</v>
      </c>
      <c r="S706" s="526">
        <f t="shared" si="64"/>
        <v>0</v>
      </c>
    </row>
    <row r="707" spans="1:19" x14ac:dyDescent="0.25">
      <c r="A707" s="297">
        <f t="shared" si="65"/>
        <v>693</v>
      </c>
      <c r="B707" s="501"/>
      <c r="C707" s="515"/>
      <c r="D707" s="297"/>
      <c r="E707" s="505"/>
      <c r="F707" s="417">
        <f>ROUND(IF('11. Type 1 Emp 2020 FTE'!$I$12=1,SUM(I707:M707),0),1)</f>
        <v>0</v>
      </c>
      <c r="G707" s="417">
        <f>ROUND(IF('11. Type 1 Emp 2020 FTE'!$I$12=2,SUM(O707:S707),0),1)</f>
        <v>0</v>
      </c>
      <c r="I707" s="526">
        <f>IF('1. General Input'!$D$33="X",IF('17. FTE Safe Harbor 2 Step 2'!E707&lt;40,'17. FTE Safe Harbor 2 Step 2'!E707/40,1),0)</f>
        <v>0</v>
      </c>
      <c r="J707" s="526">
        <f>IF('1. General Input'!$D$34="X",IF('17. FTE Safe Harbor 2 Step 2'!E707&lt;80,'17. FTE Safe Harbor 2 Step 2'!E707/80,1),0)</f>
        <v>0</v>
      </c>
      <c r="K707" s="526">
        <f>IF('1. General Input'!$D$35="X",IF('17. FTE Safe Harbor 2 Step 2'!E707*24&lt;2080,'17. FTE Safe Harbor 2 Step 2'!E707*24/2080,1),0)</f>
        <v>0</v>
      </c>
      <c r="L707" s="526">
        <f>IF('1. General Input'!$D$36="X",IF('17. FTE Safe Harbor 2 Step 2'!E707*12&lt;2080,'17. FTE Safe Harbor 2 Step 2'!E707*12/2080,1),0)</f>
        <v>0</v>
      </c>
      <c r="M707" s="538">
        <f>IF('1. General Input'!$D$37="X",IF('17. FTE Safe Harbor 2 Step 2'!E707*365/$F$12&lt;2080,E707*365/$F$12/2080,1),0)</f>
        <v>0</v>
      </c>
      <c r="O707" s="526">
        <f t="shared" si="60"/>
        <v>0</v>
      </c>
      <c r="P707" s="526">
        <f t="shared" si="61"/>
        <v>0</v>
      </c>
      <c r="Q707" s="526">
        <f t="shared" si="62"/>
        <v>0</v>
      </c>
      <c r="R707" s="526">
        <f t="shared" si="63"/>
        <v>0</v>
      </c>
      <c r="S707" s="526">
        <f t="shared" si="64"/>
        <v>0</v>
      </c>
    </row>
    <row r="708" spans="1:19" x14ac:dyDescent="0.25">
      <c r="A708" s="297">
        <f t="shared" si="65"/>
        <v>694</v>
      </c>
      <c r="B708" s="501"/>
      <c r="C708" s="515"/>
      <c r="D708" s="297"/>
      <c r="E708" s="505"/>
      <c r="F708" s="417">
        <f>ROUND(IF('11. Type 1 Emp 2020 FTE'!$I$12=1,SUM(I708:M708),0),1)</f>
        <v>0</v>
      </c>
      <c r="G708" s="417">
        <f>ROUND(IF('11. Type 1 Emp 2020 FTE'!$I$12=2,SUM(O708:S708),0),1)</f>
        <v>0</v>
      </c>
      <c r="I708" s="526">
        <f>IF('1. General Input'!$D$33="X",IF('17. FTE Safe Harbor 2 Step 2'!E708&lt;40,'17. FTE Safe Harbor 2 Step 2'!E708/40,1),0)</f>
        <v>0</v>
      </c>
      <c r="J708" s="526">
        <f>IF('1. General Input'!$D$34="X",IF('17. FTE Safe Harbor 2 Step 2'!E708&lt;80,'17. FTE Safe Harbor 2 Step 2'!E708/80,1),0)</f>
        <v>0</v>
      </c>
      <c r="K708" s="526">
        <f>IF('1. General Input'!$D$35="X",IF('17. FTE Safe Harbor 2 Step 2'!E708*24&lt;2080,'17. FTE Safe Harbor 2 Step 2'!E708*24/2080,1),0)</f>
        <v>0</v>
      </c>
      <c r="L708" s="526">
        <f>IF('1. General Input'!$D$36="X",IF('17. FTE Safe Harbor 2 Step 2'!E708*12&lt;2080,'17. FTE Safe Harbor 2 Step 2'!E708*12/2080,1),0)</f>
        <v>0</v>
      </c>
      <c r="M708" s="538">
        <f>IF('1. General Input'!$D$37="X",IF('17. FTE Safe Harbor 2 Step 2'!E708*365/$F$12&lt;2080,E708*365/$F$12/2080,1),0)</f>
        <v>0</v>
      </c>
      <c r="O708" s="526">
        <f t="shared" si="60"/>
        <v>0</v>
      </c>
      <c r="P708" s="526">
        <f t="shared" si="61"/>
        <v>0</v>
      </c>
      <c r="Q708" s="526">
        <f t="shared" si="62"/>
        <v>0</v>
      </c>
      <c r="R708" s="526">
        <f t="shared" si="63"/>
        <v>0</v>
      </c>
      <c r="S708" s="526">
        <f t="shared" si="64"/>
        <v>0</v>
      </c>
    </row>
    <row r="709" spans="1:19" x14ac:dyDescent="0.25">
      <c r="A709" s="297">
        <f t="shared" si="65"/>
        <v>695</v>
      </c>
      <c r="B709" s="501"/>
      <c r="C709" s="515"/>
      <c r="D709" s="297"/>
      <c r="E709" s="505"/>
      <c r="F709" s="417">
        <f>ROUND(IF('11. Type 1 Emp 2020 FTE'!$I$12=1,SUM(I709:M709),0),1)</f>
        <v>0</v>
      </c>
      <c r="G709" s="417">
        <f>ROUND(IF('11. Type 1 Emp 2020 FTE'!$I$12=2,SUM(O709:S709),0),1)</f>
        <v>0</v>
      </c>
      <c r="I709" s="526">
        <f>IF('1. General Input'!$D$33="X",IF('17. FTE Safe Harbor 2 Step 2'!E709&lt;40,'17. FTE Safe Harbor 2 Step 2'!E709/40,1),0)</f>
        <v>0</v>
      </c>
      <c r="J709" s="526">
        <f>IF('1. General Input'!$D$34="X",IF('17. FTE Safe Harbor 2 Step 2'!E709&lt;80,'17. FTE Safe Harbor 2 Step 2'!E709/80,1),0)</f>
        <v>0</v>
      </c>
      <c r="K709" s="526">
        <f>IF('1. General Input'!$D$35="X",IF('17. FTE Safe Harbor 2 Step 2'!E709*24&lt;2080,'17. FTE Safe Harbor 2 Step 2'!E709*24/2080,1),0)</f>
        <v>0</v>
      </c>
      <c r="L709" s="526">
        <f>IF('1. General Input'!$D$36="X",IF('17. FTE Safe Harbor 2 Step 2'!E709*12&lt;2080,'17. FTE Safe Harbor 2 Step 2'!E709*12/2080,1),0)</f>
        <v>0</v>
      </c>
      <c r="M709" s="538">
        <f>IF('1. General Input'!$D$37="X",IF('17. FTE Safe Harbor 2 Step 2'!E709*365/$F$12&lt;2080,E709*365/$F$12/2080,1),0)</f>
        <v>0</v>
      </c>
      <c r="O709" s="526">
        <f t="shared" si="60"/>
        <v>0</v>
      </c>
      <c r="P709" s="526">
        <f t="shared" si="61"/>
        <v>0</v>
      </c>
      <c r="Q709" s="526">
        <f t="shared" si="62"/>
        <v>0</v>
      </c>
      <c r="R709" s="526">
        <f t="shared" si="63"/>
        <v>0</v>
      </c>
      <c r="S709" s="526">
        <f t="shared" si="64"/>
        <v>0</v>
      </c>
    </row>
    <row r="710" spans="1:19" x14ac:dyDescent="0.25">
      <c r="A710" s="297">
        <f t="shared" si="65"/>
        <v>696</v>
      </c>
      <c r="B710" s="501"/>
      <c r="C710" s="515"/>
      <c r="D710" s="297"/>
      <c r="E710" s="505"/>
      <c r="F710" s="417">
        <f>ROUND(IF('11. Type 1 Emp 2020 FTE'!$I$12=1,SUM(I710:M710),0),1)</f>
        <v>0</v>
      </c>
      <c r="G710" s="417">
        <f>ROUND(IF('11. Type 1 Emp 2020 FTE'!$I$12=2,SUM(O710:S710),0),1)</f>
        <v>0</v>
      </c>
      <c r="I710" s="526">
        <f>IF('1. General Input'!$D$33="X",IF('17. FTE Safe Harbor 2 Step 2'!E710&lt;40,'17. FTE Safe Harbor 2 Step 2'!E710/40,1),0)</f>
        <v>0</v>
      </c>
      <c r="J710" s="526">
        <f>IF('1. General Input'!$D$34="X",IF('17. FTE Safe Harbor 2 Step 2'!E710&lt;80,'17. FTE Safe Harbor 2 Step 2'!E710/80,1),0)</f>
        <v>0</v>
      </c>
      <c r="K710" s="526">
        <f>IF('1. General Input'!$D$35="X",IF('17. FTE Safe Harbor 2 Step 2'!E710*24&lt;2080,'17. FTE Safe Harbor 2 Step 2'!E710*24/2080,1),0)</f>
        <v>0</v>
      </c>
      <c r="L710" s="526">
        <f>IF('1. General Input'!$D$36="X",IF('17. FTE Safe Harbor 2 Step 2'!E710*12&lt;2080,'17. FTE Safe Harbor 2 Step 2'!E710*12/2080,1),0)</f>
        <v>0</v>
      </c>
      <c r="M710" s="538">
        <f>IF('1. General Input'!$D$37="X",IF('17. FTE Safe Harbor 2 Step 2'!E710*365/$F$12&lt;2080,E710*365/$F$12/2080,1),0)</f>
        <v>0</v>
      </c>
      <c r="O710" s="526">
        <f t="shared" si="60"/>
        <v>0</v>
      </c>
      <c r="P710" s="526">
        <f t="shared" si="61"/>
        <v>0</v>
      </c>
      <c r="Q710" s="526">
        <f t="shared" si="62"/>
        <v>0</v>
      </c>
      <c r="R710" s="526">
        <f t="shared" si="63"/>
        <v>0</v>
      </c>
      <c r="S710" s="526">
        <f t="shared" si="64"/>
        <v>0</v>
      </c>
    </row>
    <row r="711" spans="1:19" x14ac:dyDescent="0.25">
      <c r="A711" s="297">
        <f t="shared" si="65"/>
        <v>697</v>
      </c>
      <c r="B711" s="501"/>
      <c r="C711" s="515"/>
      <c r="D711" s="297"/>
      <c r="E711" s="505"/>
      <c r="F711" s="417">
        <f>ROUND(IF('11. Type 1 Emp 2020 FTE'!$I$12=1,SUM(I711:M711),0),1)</f>
        <v>0</v>
      </c>
      <c r="G711" s="417">
        <f>ROUND(IF('11. Type 1 Emp 2020 FTE'!$I$12=2,SUM(O711:S711),0),1)</f>
        <v>0</v>
      </c>
      <c r="I711" s="526">
        <f>IF('1. General Input'!$D$33="X",IF('17. FTE Safe Harbor 2 Step 2'!E711&lt;40,'17. FTE Safe Harbor 2 Step 2'!E711/40,1),0)</f>
        <v>0</v>
      </c>
      <c r="J711" s="526">
        <f>IF('1. General Input'!$D$34="X",IF('17. FTE Safe Harbor 2 Step 2'!E711&lt;80,'17. FTE Safe Harbor 2 Step 2'!E711/80,1),0)</f>
        <v>0</v>
      </c>
      <c r="K711" s="526">
        <f>IF('1. General Input'!$D$35="X",IF('17. FTE Safe Harbor 2 Step 2'!E711*24&lt;2080,'17. FTE Safe Harbor 2 Step 2'!E711*24/2080,1),0)</f>
        <v>0</v>
      </c>
      <c r="L711" s="526">
        <f>IF('1. General Input'!$D$36="X",IF('17. FTE Safe Harbor 2 Step 2'!E711*12&lt;2080,'17. FTE Safe Harbor 2 Step 2'!E711*12/2080,1),0)</f>
        <v>0</v>
      </c>
      <c r="M711" s="538">
        <f>IF('1. General Input'!$D$37="X",IF('17. FTE Safe Harbor 2 Step 2'!E711*365/$F$12&lt;2080,E711*365/$F$12/2080,1),0)</f>
        <v>0</v>
      </c>
      <c r="O711" s="526">
        <f t="shared" si="60"/>
        <v>0</v>
      </c>
      <c r="P711" s="526">
        <f t="shared" si="61"/>
        <v>0</v>
      </c>
      <c r="Q711" s="526">
        <f t="shared" si="62"/>
        <v>0</v>
      </c>
      <c r="R711" s="526">
        <f t="shared" si="63"/>
        <v>0</v>
      </c>
      <c r="S711" s="526">
        <f t="shared" si="64"/>
        <v>0</v>
      </c>
    </row>
    <row r="712" spans="1:19" x14ac:dyDescent="0.25">
      <c r="A712" s="297">
        <f t="shared" si="65"/>
        <v>698</v>
      </c>
      <c r="B712" s="501"/>
      <c r="C712" s="515"/>
      <c r="D712" s="297"/>
      <c r="E712" s="505"/>
      <c r="F712" s="417">
        <f>ROUND(IF('11. Type 1 Emp 2020 FTE'!$I$12=1,SUM(I712:M712),0),1)</f>
        <v>0</v>
      </c>
      <c r="G712" s="417">
        <f>ROUND(IF('11. Type 1 Emp 2020 FTE'!$I$12=2,SUM(O712:S712),0),1)</f>
        <v>0</v>
      </c>
      <c r="I712" s="526">
        <f>IF('1. General Input'!$D$33="X",IF('17. FTE Safe Harbor 2 Step 2'!E712&lt;40,'17. FTE Safe Harbor 2 Step 2'!E712/40,1),0)</f>
        <v>0</v>
      </c>
      <c r="J712" s="526">
        <f>IF('1. General Input'!$D$34="X",IF('17. FTE Safe Harbor 2 Step 2'!E712&lt;80,'17. FTE Safe Harbor 2 Step 2'!E712/80,1),0)</f>
        <v>0</v>
      </c>
      <c r="K712" s="526">
        <f>IF('1. General Input'!$D$35="X",IF('17. FTE Safe Harbor 2 Step 2'!E712*24&lt;2080,'17. FTE Safe Harbor 2 Step 2'!E712*24/2080,1),0)</f>
        <v>0</v>
      </c>
      <c r="L712" s="526">
        <f>IF('1. General Input'!$D$36="X",IF('17. FTE Safe Harbor 2 Step 2'!E712*12&lt;2080,'17. FTE Safe Harbor 2 Step 2'!E712*12/2080,1),0)</f>
        <v>0</v>
      </c>
      <c r="M712" s="538">
        <f>IF('1. General Input'!$D$37="X",IF('17. FTE Safe Harbor 2 Step 2'!E712*365/$F$12&lt;2080,E712*365/$F$12/2080,1),0)</f>
        <v>0</v>
      </c>
      <c r="O712" s="526">
        <f t="shared" si="60"/>
        <v>0</v>
      </c>
      <c r="P712" s="526">
        <f t="shared" si="61"/>
        <v>0</v>
      </c>
      <c r="Q712" s="526">
        <f t="shared" si="62"/>
        <v>0</v>
      </c>
      <c r="R712" s="526">
        <f t="shared" si="63"/>
        <v>0</v>
      </c>
      <c r="S712" s="526">
        <f t="shared" si="64"/>
        <v>0</v>
      </c>
    </row>
    <row r="713" spans="1:19" x14ac:dyDescent="0.25">
      <c r="A713" s="297">
        <f t="shared" si="65"/>
        <v>699</v>
      </c>
      <c r="B713" s="501"/>
      <c r="C713" s="515"/>
      <c r="D713" s="297"/>
      <c r="E713" s="505"/>
      <c r="F713" s="417">
        <f>ROUND(IF('11. Type 1 Emp 2020 FTE'!$I$12=1,SUM(I713:M713),0),1)</f>
        <v>0</v>
      </c>
      <c r="G713" s="417">
        <f>ROUND(IF('11. Type 1 Emp 2020 FTE'!$I$12=2,SUM(O713:S713),0),1)</f>
        <v>0</v>
      </c>
      <c r="I713" s="526">
        <f>IF('1. General Input'!$D$33="X",IF('17. FTE Safe Harbor 2 Step 2'!E713&lt;40,'17. FTE Safe Harbor 2 Step 2'!E713/40,1),0)</f>
        <v>0</v>
      </c>
      <c r="J713" s="526">
        <f>IF('1. General Input'!$D$34="X",IF('17. FTE Safe Harbor 2 Step 2'!E713&lt;80,'17. FTE Safe Harbor 2 Step 2'!E713/80,1),0)</f>
        <v>0</v>
      </c>
      <c r="K713" s="526">
        <f>IF('1. General Input'!$D$35="X",IF('17. FTE Safe Harbor 2 Step 2'!E713*24&lt;2080,'17. FTE Safe Harbor 2 Step 2'!E713*24/2080,1),0)</f>
        <v>0</v>
      </c>
      <c r="L713" s="526">
        <f>IF('1. General Input'!$D$36="X",IF('17. FTE Safe Harbor 2 Step 2'!E713*12&lt;2080,'17. FTE Safe Harbor 2 Step 2'!E713*12/2080,1),0)</f>
        <v>0</v>
      </c>
      <c r="M713" s="538">
        <f>IF('1. General Input'!$D$37="X",IF('17. FTE Safe Harbor 2 Step 2'!E713*365/$F$12&lt;2080,E713*365/$F$12/2080,1),0)</f>
        <v>0</v>
      </c>
      <c r="O713" s="526">
        <f t="shared" si="60"/>
        <v>0</v>
      </c>
      <c r="P713" s="526">
        <f t="shared" si="61"/>
        <v>0</v>
      </c>
      <c r="Q713" s="526">
        <f t="shared" si="62"/>
        <v>0</v>
      </c>
      <c r="R713" s="526">
        <f t="shared" si="63"/>
        <v>0</v>
      </c>
      <c r="S713" s="526">
        <f t="shared" si="64"/>
        <v>0</v>
      </c>
    </row>
    <row r="714" spans="1:19" x14ac:dyDescent="0.25">
      <c r="A714" s="297">
        <f t="shared" si="65"/>
        <v>700</v>
      </c>
      <c r="B714" s="501"/>
      <c r="C714" s="515"/>
      <c r="D714" s="297"/>
      <c r="E714" s="505"/>
      <c r="F714" s="417">
        <f>ROUND(IF('11. Type 1 Emp 2020 FTE'!$I$12=1,SUM(I714:M714),0),1)</f>
        <v>0</v>
      </c>
      <c r="G714" s="417">
        <f>ROUND(IF('11. Type 1 Emp 2020 FTE'!$I$12=2,SUM(O714:S714),0),1)</f>
        <v>0</v>
      </c>
      <c r="I714" s="526">
        <f>IF('1. General Input'!$D$33="X",IF('17. FTE Safe Harbor 2 Step 2'!E714&lt;40,'17. FTE Safe Harbor 2 Step 2'!E714/40,1),0)</f>
        <v>0</v>
      </c>
      <c r="J714" s="526">
        <f>IF('1. General Input'!$D$34="X",IF('17. FTE Safe Harbor 2 Step 2'!E714&lt;80,'17. FTE Safe Harbor 2 Step 2'!E714/80,1),0)</f>
        <v>0</v>
      </c>
      <c r="K714" s="526">
        <f>IF('1. General Input'!$D$35="X",IF('17. FTE Safe Harbor 2 Step 2'!E714*24&lt;2080,'17. FTE Safe Harbor 2 Step 2'!E714*24/2080,1),0)</f>
        <v>0</v>
      </c>
      <c r="L714" s="526">
        <f>IF('1. General Input'!$D$36="X",IF('17. FTE Safe Harbor 2 Step 2'!E714*12&lt;2080,'17. FTE Safe Harbor 2 Step 2'!E714*12/2080,1),0)</f>
        <v>0</v>
      </c>
      <c r="M714" s="538">
        <f>IF('1. General Input'!$D$37="X",IF('17. FTE Safe Harbor 2 Step 2'!E714*365/$F$12&lt;2080,E714*365/$F$12/2080,1),0)</f>
        <v>0</v>
      </c>
      <c r="O714" s="526">
        <f t="shared" si="60"/>
        <v>0</v>
      </c>
      <c r="P714" s="526">
        <f t="shared" si="61"/>
        <v>0</v>
      </c>
      <c r="Q714" s="526">
        <f t="shared" si="62"/>
        <v>0</v>
      </c>
      <c r="R714" s="526">
        <f t="shared" si="63"/>
        <v>0</v>
      </c>
      <c r="S714" s="526">
        <f t="shared" si="64"/>
        <v>0</v>
      </c>
    </row>
    <row r="715" spans="1:19" x14ac:dyDescent="0.25">
      <c r="A715" s="297">
        <f t="shared" si="65"/>
        <v>701</v>
      </c>
      <c r="B715" s="501"/>
      <c r="C715" s="515"/>
      <c r="D715" s="297"/>
      <c r="E715" s="505"/>
      <c r="F715" s="417">
        <f>ROUND(IF('11. Type 1 Emp 2020 FTE'!$I$12=1,SUM(I715:M715),0),1)</f>
        <v>0</v>
      </c>
      <c r="G715" s="417">
        <f>ROUND(IF('11. Type 1 Emp 2020 FTE'!$I$12=2,SUM(O715:S715),0),1)</f>
        <v>0</v>
      </c>
      <c r="I715" s="526">
        <f>IF('1. General Input'!$D$33="X",IF('17. FTE Safe Harbor 2 Step 2'!E715&lt;40,'17. FTE Safe Harbor 2 Step 2'!E715/40,1),0)</f>
        <v>0</v>
      </c>
      <c r="J715" s="526">
        <f>IF('1. General Input'!$D$34="X",IF('17. FTE Safe Harbor 2 Step 2'!E715&lt;80,'17. FTE Safe Harbor 2 Step 2'!E715/80,1),0)</f>
        <v>0</v>
      </c>
      <c r="K715" s="526">
        <f>IF('1. General Input'!$D$35="X",IF('17. FTE Safe Harbor 2 Step 2'!E715*24&lt;2080,'17. FTE Safe Harbor 2 Step 2'!E715*24/2080,1),0)</f>
        <v>0</v>
      </c>
      <c r="L715" s="526">
        <f>IF('1. General Input'!$D$36="X",IF('17. FTE Safe Harbor 2 Step 2'!E715*12&lt;2080,'17. FTE Safe Harbor 2 Step 2'!E715*12/2080,1),0)</f>
        <v>0</v>
      </c>
      <c r="M715" s="538">
        <f>IF('1. General Input'!$D$37="X",IF('17. FTE Safe Harbor 2 Step 2'!E715*365/$F$12&lt;2080,E715*365/$F$12/2080,1),0)</f>
        <v>0</v>
      </c>
      <c r="O715" s="526">
        <f t="shared" si="60"/>
        <v>0</v>
      </c>
      <c r="P715" s="526">
        <f t="shared" si="61"/>
        <v>0</v>
      </c>
      <c r="Q715" s="526">
        <f t="shared" si="62"/>
        <v>0</v>
      </c>
      <c r="R715" s="526">
        <f t="shared" si="63"/>
        <v>0</v>
      </c>
      <c r="S715" s="526">
        <f t="shared" si="64"/>
        <v>0</v>
      </c>
    </row>
    <row r="716" spans="1:19" x14ac:dyDescent="0.25">
      <c r="A716" s="297">
        <f t="shared" si="65"/>
        <v>702</v>
      </c>
      <c r="B716" s="501"/>
      <c r="C716" s="515"/>
      <c r="D716" s="297"/>
      <c r="E716" s="505"/>
      <c r="F716" s="417">
        <f>ROUND(IF('11. Type 1 Emp 2020 FTE'!$I$12=1,SUM(I716:M716),0),1)</f>
        <v>0</v>
      </c>
      <c r="G716" s="417">
        <f>ROUND(IF('11. Type 1 Emp 2020 FTE'!$I$12=2,SUM(O716:S716),0),1)</f>
        <v>0</v>
      </c>
      <c r="I716" s="526">
        <f>IF('1. General Input'!$D$33="X",IF('17. FTE Safe Harbor 2 Step 2'!E716&lt;40,'17. FTE Safe Harbor 2 Step 2'!E716/40,1),0)</f>
        <v>0</v>
      </c>
      <c r="J716" s="526">
        <f>IF('1. General Input'!$D$34="X",IF('17. FTE Safe Harbor 2 Step 2'!E716&lt;80,'17. FTE Safe Harbor 2 Step 2'!E716/80,1),0)</f>
        <v>0</v>
      </c>
      <c r="K716" s="526">
        <f>IF('1. General Input'!$D$35="X",IF('17. FTE Safe Harbor 2 Step 2'!E716*24&lt;2080,'17. FTE Safe Harbor 2 Step 2'!E716*24/2080,1),0)</f>
        <v>0</v>
      </c>
      <c r="L716" s="526">
        <f>IF('1. General Input'!$D$36="X",IF('17. FTE Safe Harbor 2 Step 2'!E716*12&lt;2080,'17. FTE Safe Harbor 2 Step 2'!E716*12/2080,1),0)</f>
        <v>0</v>
      </c>
      <c r="M716" s="538">
        <f>IF('1. General Input'!$D$37="X",IF('17. FTE Safe Harbor 2 Step 2'!E716*365/$F$12&lt;2080,E716*365/$F$12/2080,1),0)</f>
        <v>0</v>
      </c>
      <c r="O716" s="526">
        <f t="shared" si="60"/>
        <v>0</v>
      </c>
      <c r="P716" s="526">
        <f t="shared" si="61"/>
        <v>0</v>
      </c>
      <c r="Q716" s="526">
        <f t="shared" si="62"/>
        <v>0</v>
      </c>
      <c r="R716" s="526">
        <f t="shared" si="63"/>
        <v>0</v>
      </c>
      <c r="S716" s="526">
        <f t="shared" si="64"/>
        <v>0</v>
      </c>
    </row>
    <row r="717" spans="1:19" x14ac:dyDescent="0.25">
      <c r="A717" s="297">
        <f t="shared" si="65"/>
        <v>703</v>
      </c>
      <c r="B717" s="501"/>
      <c r="C717" s="515"/>
      <c r="D717" s="297"/>
      <c r="E717" s="505"/>
      <c r="F717" s="417">
        <f>ROUND(IF('11. Type 1 Emp 2020 FTE'!$I$12=1,SUM(I717:M717),0),1)</f>
        <v>0</v>
      </c>
      <c r="G717" s="417">
        <f>ROUND(IF('11. Type 1 Emp 2020 FTE'!$I$12=2,SUM(O717:S717),0),1)</f>
        <v>0</v>
      </c>
      <c r="I717" s="526">
        <f>IF('1. General Input'!$D$33="X",IF('17. FTE Safe Harbor 2 Step 2'!E717&lt;40,'17. FTE Safe Harbor 2 Step 2'!E717/40,1),0)</f>
        <v>0</v>
      </c>
      <c r="J717" s="526">
        <f>IF('1. General Input'!$D$34="X",IF('17. FTE Safe Harbor 2 Step 2'!E717&lt;80,'17. FTE Safe Harbor 2 Step 2'!E717/80,1),0)</f>
        <v>0</v>
      </c>
      <c r="K717" s="526">
        <f>IF('1. General Input'!$D$35="X",IF('17. FTE Safe Harbor 2 Step 2'!E717*24&lt;2080,'17. FTE Safe Harbor 2 Step 2'!E717*24/2080,1),0)</f>
        <v>0</v>
      </c>
      <c r="L717" s="526">
        <f>IF('1. General Input'!$D$36="X",IF('17. FTE Safe Harbor 2 Step 2'!E717*12&lt;2080,'17. FTE Safe Harbor 2 Step 2'!E717*12/2080,1),0)</f>
        <v>0</v>
      </c>
      <c r="M717" s="538">
        <f>IF('1. General Input'!$D$37="X",IF('17. FTE Safe Harbor 2 Step 2'!E717*365/$F$12&lt;2080,E717*365/$F$12/2080,1),0)</f>
        <v>0</v>
      </c>
      <c r="O717" s="526">
        <f t="shared" si="60"/>
        <v>0</v>
      </c>
      <c r="P717" s="526">
        <f t="shared" si="61"/>
        <v>0</v>
      </c>
      <c r="Q717" s="526">
        <f t="shared" si="62"/>
        <v>0</v>
      </c>
      <c r="R717" s="526">
        <f t="shared" si="63"/>
        <v>0</v>
      </c>
      <c r="S717" s="526">
        <f t="shared" si="64"/>
        <v>0</v>
      </c>
    </row>
    <row r="718" spans="1:19" x14ac:dyDescent="0.25">
      <c r="A718" s="297">
        <f t="shared" si="65"/>
        <v>704</v>
      </c>
      <c r="B718" s="501"/>
      <c r="C718" s="515"/>
      <c r="D718" s="297"/>
      <c r="E718" s="505"/>
      <c r="F718" s="417">
        <f>ROUND(IF('11. Type 1 Emp 2020 FTE'!$I$12=1,SUM(I718:M718),0),1)</f>
        <v>0</v>
      </c>
      <c r="G718" s="417">
        <f>ROUND(IF('11. Type 1 Emp 2020 FTE'!$I$12=2,SUM(O718:S718),0),1)</f>
        <v>0</v>
      </c>
      <c r="I718" s="526">
        <f>IF('1. General Input'!$D$33="X",IF('17. FTE Safe Harbor 2 Step 2'!E718&lt;40,'17. FTE Safe Harbor 2 Step 2'!E718/40,1),0)</f>
        <v>0</v>
      </c>
      <c r="J718" s="526">
        <f>IF('1. General Input'!$D$34="X",IF('17. FTE Safe Harbor 2 Step 2'!E718&lt;80,'17. FTE Safe Harbor 2 Step 2'!E718/80,1),0)</f>
        <v>0</v>
      </c>
      <c r="K718" s="526">
        <f>IF('1. General Input'!$D$35="X",IF('17. FTE Safe Harbor 2 Step 2'!E718*24&lt;2080,'17. FTE Safe Harbor 2 Step 2'!E718*24/2080,1),0)</f>
        <v>0</v>
      </c>
      <c r="L718" s="526">
        <f>IF('1. General Input'!$D$36="X",IF('17. FTE Safe Harbor 2 Step 2'!E718*12&lt;2080,'17. FTE Safe Harbor 2 Step 2'!E718*12/2080,1),0)</f>
        <v>0</v>
      </c>
      <c r="M718" s="538">
        <f>IF('1. General Input'!$D$37="X",IF('17. FTE Safe Harbor 2 Step 2'!E718*365/$F$12&lt;2080,E718*365/$F$12/2080,1),0)</f>
        <v>0</v>
      </c>
      <c r="O718" s="526">
        <f t="shared" si="60"/>
        <v>0</v>
      </c>
      <c r="P718" s="526">
        <f t="shared" si="61"/>
        <v>0</v>
      </c>
      <c r="Q718" s="526">
        <f t="shared" si="62"/>
        <v>0</v>
      </c>
      <c r="R718" s="526">
        <f t="shared" si="63"/>
        <v>0</v>
      </c>
      <c r="S718" s="526">
        <f t="shared" si="64"/>
        <v>0</v>
      </c>
    </row>
    <row r="719" spans="1:19" x14ac:dyDescent="0.25">
      <c r="A719" s="297">
        <f t="shared" si="65"/>
        <v>705</v>
      </c>
      <c r="B719" s="501"/>
      <c r="C719" s="515"/>
      <c r="D719" s="297"/>
      <c r="E719" s="505"/>
      <c r="F719" s="417">
        <f>ROUND(IF('11. Type 1 Emp 2020 FTE'!$I$12=1,SUM(I719:M719),0),1)</f>
        <v>0</v>
      </c>
      <c r="G719" s="417">
        <f>ROUND(IF('11. Type 1 Emp 2020 FTE'!$I$12=2,SUM(O719:S719),0),1)</f>
        <v>0</v>
      </c>
      <c r="I719" s="526">
        <f>IF('1. General Input'!$D$33="X",IF('17. FTE Safe Harbor 2 Step 2'!E719&lt;40,'17. FTE Safe Harbor 2 Step 2'!E719/40,1),0)</f>
        <v>0</v>
      </c>
      <c r="J719" s="526">
        <f>IF('1. General Input'!$D$34="X",IF('17. FTE Safe Harbor 2 Step 2'!E719&lt;80,'17. FTE Safe Harbor 2 Step 2'!E719/80,1),0)</f>
        <v>0</v>
      </c>
      <c r="K719" s="526">
        <f>IF('1. General Input'!$D$35="X",IF('17. FTE Safe Harbor 2 Step 2'!E719*24&lt;2080,'17. FTE Safe Harbor 2 Step 2'!E719*24/2080,1),0)</f>
        <v>0</v>
      </c>
      <c r="L719" s="526">
        <f>IF('1. General Input'!$D$36="X",IF('17. FTE Safe Harbor 2 Step 2'!E719*12&lt;2080,'17. FTE Safe Harbor 2 Step 2'!E719*12/2080,1),0)</f>
        <v>0</v>
      </c>
      <c r="M719" s="538">
        <f>IF('1. General Input'!$D$37="X",IF('17. FTE Safe Harbor 2 Step 2'!E719*365/$F$12&lt;2080,E719*365/$F$12/2080,1),0)</f>
        <v>0</v>
      </c>
      <c r="O719" s="526">
        <f t="shared" si="60"/>
        <v>0</v>
      </c>
      <c r="P719" s="526">
        <f t="shared" si="61"/>
        <v>0</v>
      </c>
      <c r="Q719" s="526">
        <f t="shared" si="62"/>
        <v>0</v>
      </c>
      <c r="R719" s="526">
        <f t="shared" si="63"/>
        <v>0</v>
      </c>
      <c r="S719" s="526">
        <f t="shared" si="64"/>
        <v>0</v>
      </c>
    </row>
    <row r="720" spans="1:19" x14ac:dyDescent="0.25">
      <c r="A720" s="297">
        <f t="shared" si="65"/>
        <v>706</v>
      </c>
      <c r="B720" s="501"/>
      <c r="C720" s="515"/>
      <c r="D720" s="297"/>
      <c r="E720" s="505"/>
      <c r="F720" s="417">
        <f>ROUND(IF('11. Type 1 Emp 2020 FTE'!$I$12=1,SUM(I720:M720),0),1)</f>
        <v>0</v>
      </c>
      <c r="G720" s="417">
        <f>ROUND(IF('11. Type 1 Emp 2020 FTE'!$I$12=2,SUM(O720:S720),0),1)</f>
        <v>0</v>
      </c>
      <c r="I720" s="526">
        <f>IF('1. General Input'!$D$33="X",IF('17. FTE Safe Harbor 2 Step 2'!E720&lt;40,'17. FTE Safe Harbor 2 Step 2'!E720/40,1),0)</f>
        <v>0</v>
      </c>
      <c r="J720" s="526">
        <f>IF('1. General Input'!$D$34="X",IF('17. FTE Safe Harbor 2 Step 2'!E720&lt;80,'17. FTE Safe Harbor 2 Step 2'!E720/80,1),0)</f>
        <v>0</v>
      </c>
      <c r="K720" s="526">
        <f>IF('1. General Input'!$D$35="X",IF('17. FTE Safe Harbor 2 Step 2'!E720*24&lt;2080,'17. FTE Safe Harbor 2 Step 2'!E720*24/2080,1),0)</f>
        <v>0</v>
      </c>
      <c r="L720" s="526">
        <f>IF('1. General Input'!$D$36="X",IF('17. FTE Safe Harbor 2 Step 2'!E720*12&lt;2080,'17. FTE Safe Harbor 2 Step 2'!E720*12/2080,1),0)</f>
        <v>0</v>
      </c>
      <c r="M720" s="538">
        <f>IF('1. General Input'!$D$37="X",IF('17. FTE Safe Harbor 2 Step 2'!E720*365/$F$12&lt;2080,E720*365/$F$12/2080,1),0)</f>
        <v>0</v>
      </c>
      <c r="O720" s="526">
        <f t="shared" ref="O720:O783" si="66">IF(I720=0,0,IF(I720=1,1,0.5))</f>
        <v>0</v>
      </c>
      <c r="P720" s="526">
        <f t="shared" ref="P720:P783" si="67">IF(J720=0,0,IF(J720=1,1,0.5))</f>
        <v>0</v>
      </c>
      <c r="Q720" s="526">
        <f t="shared" ref="Q720:Q783" si="68">IF(K720=0,0,IF(K720=1,1,0.5))</f>
        <v>0</v>
      </c>
      <c r="R720" s="526">
        <f t="shared" ref="R720:R783" si="69">IF(L720=0,0,IF(L720=1,1,0.5))</f>
        <v>0</v>
      </c>
      <c r="S720" s="526">
        <f t="shared" ref="S720:S783" si="70">IF(M720=0,0,IF(M720=1,1,0.5))</f>
        <v>0</v>
      </c>
    </row>
    <row r="721" spans="1:19" x14ac:dyDescent="0.25">
      <c r="A721" s="297">
        <f t="shared" ref="A721:A784" si="71">+A720+1</f>
        <v>707</v>
      </c>
      <c r="B721" s="501"/>
      <c r="C721" s="515"/>
      <c r="D721" s="297"/>
      <c r="E721" s="505"/>
      <c r="F721" s="417">
        <f>ROUND(IF('11. Type 1 Emp 2020 FTE'!$I$12=1,SUM(I721:M721),0),1)</f>
        <v>0</v>
      </c>
      <c r="G721" s="417">
        <f>ROUND(IF('11. Type 1 Emp 2020 FTE'!$I$12=2,SUM(O721:S721),0),1)</f>
        <v>0</v>
      </c>
      <c r="I721" s="526">
        <f>IF('1. General Input'!$D$33="X",IF('17. FTE Safe Harbor 2 Step 2'!E721&lt;40,'17. FTE Safe Harbor 2 Step 2'!E721/40,1),0)</f>
        <v>0</v>
      </c>
      <c r="J721" s="526">
        <f>IF('1. General Input'!$D$34="X",IF('17. FTE Safe Harbor 2 Step 2'!E721&lt;80,'17. FTE Safe Harbor 2 Step 2'!E721/80,1),0)</f>
        <v>0</v>
      </c>
      <c r="K721" s="526">
        <f>IF('1. General Input'!$D$35="X",IF('17. FTE Safe Harbor 2 Step 2'!E721*24&lt;2080,'17. FTE Safe Harbor 2 Step 2'!E721*24/2080,1),0)</f>
        <v>0</v>
      </c>
      <c r="L721" s="526">
        <f>IF('1. General Input'!$D$36="X",IF('17. FTE Safe Harbor 2 Step 2'!E721*12&lt;2080,'17. FTE Safe Harbor 2 Step 2'!E721*12/2080,1),0)</f>
        <v>0</v>
      </c>
      <c r="M721" s="538">
        <f>IF('1. General Input'!$D$37="X",IF('17. FTE Safe Harbor 2 Step 2'!E721*365/$F$12&lt;2080,E721*365/$F$12/2080,1),0)</f>
        <v>0</v>
      </c>
      <c r="O721" s="526">
        <f t="shared" si="66"/>
        <v>0</v>
      </c>
      <c r="P721" s="526">
        <f t="shared" si="67"/>
        <v>0</v>
      </c>
      <c r="Q721" s="526">
        <f t="shared" si="68"/>
        <v>0</v>
      </c>
      <c r="R721" s="526">
        <f t="shared" si="69"/>
        <v>0</v>
      </c>
      <c r="S721" s="526">
        <f t="shared" si="70"/>
        <v>0</v>
      </c>
    </row>
    <row r="722" spans="1:19" x14ac:dyDescent="0.25">
      <c r="A722" s="297">
        <f t="shared" si="71"/>
        <v>708</v>
      </c>
      <c r="B722" s="501"/>
      <c r="C722" s="515"/>
      <c r="D722" s="297"/>
      <c r="E722" s="505"/>
      <c r="F722" s="417">
        <f>ROUND(IF('11. Type 1 Emp 2020 FTE'!$I$12=1,SUM(I722:M722),0),1)</f>
        <v>0</v>
      </c>
      <c r="G722" s="417">
        <f>ROUND(IF('11. Type 1 Emp 2020 FTE'!$I$12=2,SUM(O722:S722),0),1)</f>
        <v>0</v>
      </c>
      <c r="I722" s="526">
        <f>IF('1. General Input'!$D$33="X",IF('17. FTE Safe Harbor 2 Step 2'!E722&lt;40,'17. FTE Safe Harbor 2 Step 2'!E722/40,1),0)</f>
        <v>0</v>
      </c>
      <c r="J722" s="526">
        <f>IF('1. General Input'!$D$34="X",IF('17. FTE Safe Harbor 2 Step 2'!E722&lt;80,'17. FTE Safe Harbor 2 Step 2'!E722/80,1),0)</f>
        <v>0</v>
      </c>
      <c r="K722" s="526">
        <f>IF('1. General Input'!$D$35="X",IF('17. FTE Safe Harbor 2 Step 2'!E722*24&lt;2080,'17. FTE Safe Harbor 2 Step 2'!E722*24/2080,1),0)</f>
        <v>0</v>
      </c>
      <c r="L722" s="526">
        <f>IF('1. General Input'!$D$36="X",IF('17. FTE Safe Harbor 2 Step 2'!E722*12&lt;2080,'17. FTE Safe Harbor 2 Step 2'!E722*12/2080,1),0)</f>
        <v>0</v>
      </c>
      <c r="M722" s="538">
        <f>IF('1. General Input'!$D$37="X",IF('17. FTE Safe Harbor 2 Step 2'!E722*365/$F$12&lt;2080,E722*365/$F$12/2080,1),0)</f>
        <v>0</v>
      </c>
      <c r="O722" s="526">
        <f t="shared" si="66"/>
        <v>0</v>
      </c>
      <c r="P722" s="526">
        <f t="shared" si="67"/>
        <v>0</v>
      </c>
      <c r="Q722" s="526">
        <f t="shared" si="68"/>
        <v>0</v>
      </c>
      <c r="R722" s="526">
        <f t="shared" si="69"/>
        <v>0</v>
      </c>
      <c r="S722" s="526">
        <f t="shared" si="70"/>
        <v>0</v>
      </c>
    </row>
    <row r="723" spans="1:19" x14ac:dyDescent="0.25">
      <c r="A723" s="297">
        <f t="shared" si="71"/>
        <v>709</v>
      </c>
      <c r="B723" s="501"/>
      <c r="C723" s="515"/>
      <c r="D723" s="297"/>
      <c r="E723" s="505"/>
      <c r="F723" s="417">
        <f>ROUND(IF('11. Type 1 Emp 2020 FTE'!$I$12=1,SUM(I723:M723),0),1)</f>
        <v>0</v>
      </c>
      <c r="G723" s="417">
        <f>ROUND(IF('11. Type 1 Emp 2020 FTE'!$I$12=2,SUM(O723:S723),0),1)</f>
        <v>0</v>
      </c>
      <c r="I723" s="526">
        <f>IF('1. General Input'!$D$33="X",IF('17. FTE Safe Harbor 2 Step 2'!E723&lt;40,'17. FTE Safe Harbor 2 Step 2'!E723/40,1),0)</f>
        <v>0</v>
      </c>
      <c r="J723" s="526">
        <f>IF('1. General Input'!$D$34="X",IF('17. FTE Safe Harbor 2 Step 2'!E723&lt;80,'17. FTE Safe Harbor 2 Step 2'!E723/80,1),0)</f>
        <v>0</v>
      </c>
      <c r="K723" s="526">
        <f>IF('1. General Input'!$D$35="X",IF('17. FTE Safe Harbor 2 Step 2'!E723*24&lt;2080,'17. FTE Safe Harbor 2 Step 2'!E723*24/2080,1),0)</f>
        <v>0</v>
      </c>
      <c r="L723" s="526">
        <f>IF('1. General Input'!$D$36="X",IF('17. FTE Safe Harbor 2 Step 2'!E723*12&lt;2080,'17. FTE Safe Harbor 2 Step 2'!E723*12/2080,1),0)</f>
        <v>0</v>
      </c>
      <c r="M723" s="538">
        <f>IF('1. General Input'!$D$37="X",IF('17. FTE Safe Harbor 2 Step 2'!E723*365/$F$12&lt;2080,E723*365/$F$12/2080,1),0)</f>
        <v>0</v>
      </c>
      <c r="O723" s="526">
        <f t="shared" si="66"/>
        <v>0</v>
      </c>
      <c r="P723" s="526">
        <f t="shared" si="67"/>
        <v>0</v>
      </c>
      <c r="Q723" s="526">
        <f t="shared" si="68"/>
        <v>0</v>
      </c>
      <c r="R723" s="526">
        <f t="shared" si="69"/>
        <v>0</v>
      </c>
      <c r="S723" s="526">
        <f t="shared" si="70"/>
        <v>0</v>
      </c>
    </row>
    <row r="724" spans="1:19" x14ac:dyDescent="0.25">
      <c r="A724" s="297">
        <f t="shared" si="71"/>
        <v>710</v>
      </c>
      <c r="B724" s="501"/>
      <c r="C724" s="515"/>
      <c r="D724" s="297"/>
      <c r="E724" s="505"/>
      <c r="F724" s="417">
        <f>ROUND(IF('11. Type 1 Emp 2020 FTE'!$I$12=1,SUM(I724:M724),0),1)</f>
        <v>0</v>
      </c>
      <c r="G724" s="417">
        <f>ROUND(IF('11. Type 1 Emp 2020 FTE'!$I$12=2,SUM(O724:S724),0),1)</f>
        <v>0</v>
      </c>
      <c r="I724" s="526">
        <f>IF('1. General Input'!$D$33="X",IF('17. FTE Safe Harbor 2 Step 2'!E724&lt;40,'17. FTE Safe Harbor 2 Step 2'!E724/40,1),0)</f>
        <v>0</v>
      </c>
      <c r="J724" s="526">
        <f>IF('1. General Input'!$D$34="X",IF('17. FTE Safe Harbor 2 Step 2'!E724&lt;80,'17. FTE Safe Harbor 2 Step 2'!E724/80,1),0)</f>
        <v>0</v>
      </c>
      <c r="K724" s="526">
        <f>IF('1. General Input'!$D$35="X",IF('17. FTE Safe Harbor 2 Step 2'!E724*24&lt;2080,'17. FTE Safe Harbor 2 Step 2'!E724*24/2080,1),0)</f>
        <v>0</v>
      </c>
      <c r="L724" s="526">
        <f>IF('1. General Input'!$D$36="X",IF('17. FTE Safe Harbor 2 Step 2'!E724*12&lt;2080,'17. FTE Safe Harbor 2 Step 2'!E724*12/2080,1),0)</f>
        <v>0</v>
      </c>
      <c r="M724" s="538">
        <f>IF('1. General Input'!$D$37="X",IF('17. FTE Safe Harbor 2 Step 2'!E724*365/$F$12&lt;2080,E724*365/$F$12/2080,1),0)</f>
        <v>0</v>
      </c>
      <c r="O724" s="526">
        <f t="shared" si="66"/>
        <v>0</v>
      </c>
      <c r="P724" s="526">
        <f t="shared" si="67"/>
        <v>0</v>
      </c>
      <c r="Q724" s="526">
        <f t="shared" si="68"/>
        <v>0</v>
      </c>
      <c r="R724" s="526">
        <f t="shared" si="69"/>
        <v>0</v>
      </c>
      <c r="S724" s="526">
        <f t="shared" si="70"/>
        <v>0</v>
      </c>
    </row>
    <row r="725" spans="1:19" x14ac:dyDescent="0.25">
      <c r="A725" s="297">
        <f t="shared" si="71"/>
        <v>711</v>
      </c>
      <c r="B725" s="501"/>
      <c r="C725" s="515"/>
      <c r="D725" s="297"/>
      <c r="E725" s="505"/>
      <c r="F725" s="417">
        <f>ROUND(IF('11. Type 1 Emp 2020 FTE'!$I$12=1,SUM(I725:M725),0),1)</f>
        <v>0</v>
      </c>
      <c r="G725" s="417">
        <f>ROUND(IF('11. Type 1 Emp 2020 FTE'!$I$12=2,SUM(O725:S725),0),1)</f>
        <v>0</v>
      </c>
      <c r="I725" s="526">
        <f>IF('1. General Input'!$D$33="X",IF('17. FTE Safe Harbor 2 Step 2'!E725&lt;40,'17. FTE Safe Harbor 2 Step 2'!E725/40,1),0)</f>
        <v>0</v>
      </c>
      <c r="J725" s="526">
        <f>IF('1. General Input'!$D$34="X",IF('17. FTE Safe Harbor 2 Step 2'!E725&lt;80,'17. FTE Safe Harbor 2 Step 2'!E725/80,1),0)</f>
        <v>0</v>
      </c>
      <c r="K725" s="526">
        <f>IF('1. General Input'!$D$35="X",IF('17. FTE Safe Harbor 2 Step 2'!E725*24&lt;2080,'17. FTE Safe Harbor 2 Step 2'!E725*24/2080,1),0)</f>
        <v>0</v>
      </c>
      <c r="L725" s="526">
        <f>IF('1. General Input'!$D$36="X",IF('17. FTE Safe Harbor 2 Step 2'!E725*12&lt;2080,'17. FTE Safe Harbor 2 Step 2'!E725*12/2080,1),0)</f>
        <v>0</v>
      </c>
      <c r="M725" s="538">
        <f>IF('1. General Input'!$D$37="X",IF('17. FTE Safe Harbor 2 Step 2'!E725*365/$F$12&lt;2080,E725*365/$F$12/2080,1),0)</f>
        <v>0</v>
      </c>
      <c r="O725" s="526">
        <f t="shared" si="66"/>
        <v>0</v>
      </c>
      <c r="P725" s="526">
        <f t="shared" si="67"/>
        <v>0</v>
      </c>
      <c r="Q725" s="526">
        <f t="shared" si="68"/>
        <v>0</v>
      </c>
      <c r="R725" s="526">
        <f t="shared" si="69"/>
        <v>0</v>
      </c>
      <c r="S725" s="526">
        <f t="shared" si="70"/>
        <v>0</v>
      </c>
    </row>
    <row r="726" spans="1:19" x14ac:dyDescent="0.25">
      <c r="A726" s="297">
        <f t="shared" si="71"/>
        <v>712</v>
      </c>
      <c r="B726" s="501"/>
      <c r="C726" s="515"/>
      <c r="D726" s="297"/>
      <c r="E726" s="505"/>
      <c r="F726" s="417">
        <f>ROUND(IF('11. Type 1 Emp 2020 FTE'!$I$12=1,SUM(I726:M726),0),1)</f>
        <v>0</v>
      </c>
      <c r="G726" s="417">
        <f>ROUND(IF('11. Type 1 Emp 2020 FTE'!$I$12=2,SUM(O726:S726),0),1)</f>
        <v>0</v>
      </c>
      <c r="I726" s="526">
        <f>IF('1. General Input'!$D$33="X",IF('17. FTE Safe Harbor 2 Step 2'!E726&lt;40,'17. FTE Safe Harbor 2 Step 2'!E726/40,1),0)</f>
        <v>0</v>
      </c>
      <c r="J726" s="526">
        <f>IF('1. General Input'!$D$34="X",IF('17. FTE Safe Harbor 2 Step 2'!E726&lt;80,'17. FTE Safe Harbor 2 Step 2'!E726/80,1),0)</f>
        <v>0</v>
      </c>
      <c r="K726" s="526">
        <f>IF('1. General Input'!$D$35="X",IF('17. FTE Safe Harbor 2 Step 2'!E726*24&lt;2080,'17. FTE Safe Harbor 2 Step 2'!E726*24/2080,1),0)</f>
        <v>0</v>
      </c>
      <c r="L726" s="526">
        <f>IF('1. General Input'!$D$36="X",IF('17. FTE Safe Harbor 2 Step 2'!E726*12&lt;2080,'17. FTE Safe Harbor 2 Step 2'!E726*12/2080,1),0)</f>
        <v>0</v>
      </c>
      <c r="M726" s="538">
        <f>IF('1. General Input'!$D$37="X",IF('17. FTE Safe Harbor 2 Step 2'!E726*365/$F$12&lt;2080,E726*365/$F$12/2080,1),0)</f>
        <v>0</v>
      </c>
      <c r="O726" s="526">
        <f t="shared" si="66"/>
        <v>0</v>
      </c>
      <c r="P726" s="526">
        <f t="shared" si="67"/>
        <v>0</v>
      </c>
      <c r="Q726" s="526">
        <f t="shared" si="68"/>
        <v>0</v>
      </c>
      <c r="R726" s="526">
        <f t="shared" si="69"/>
        <v>0</v>
      </c>
      <c r="S726" s="526">
        <f t="shared" si="70"/>
        <v>0</v>
      </c>
    </row>
    <row r="727" spans="1:19" x14ac:dyDescent="0.25">
      <c r="A727" s="297">
        <f t="shared" si="71"/>
        <v>713</v>
      </c>
      <c r="B727" s="501"/>
      <c r="C727" s="515"/>
      <c r="D727" s="297"/>
      <c r="E727" s="505"/>
      <c r="F727" s="417">
        <f>ROUND(IF('11. Type 1 Emp 2020 FTE'!$I$12=1,SUM(I727:M727),0),1)</f>
        <v>0</v>
      </c>
      <c r="G727" s="417">
        <f>ROUND(IF('11. Type 1 Emp 2020 FTE'!$I$12=2,SUM(O727:S727),0),1)</f>
        <v>0</v>
      </c>
      <c r="I727" s="526">
        <f>IF('1. General Input'!$D$33="X",IF('17. FTE Safe Harbor 2 Step 2'!E727&lt;40,'17. FTE Safe Harbor 2 Step 2'!E727/40,1),0)</f>
        <v>0</v>
      </c>
      <c r="J727" s="526">
        <f>IF('1. General Input'!$D$34="X",IF('17. FTE Safe Harbor 2 Step 2'!E727&lt;80,'17. FTE Safe Harbor 2 Step 2'!E727/80,1),0)</f>
        <v>0</v>
      </c>
      <c r="K727" s="526">
        <f>IF('1. General Input'!$D$35="X",IF('17. FTE Safe Harbor 2 Step 2'!E727*24&lt;2080,'17. FTE Safe Harbor 2 Step 2'!E727*24/2080,1),0)</f>
        <v>0</v>
      </c>
      <c r="L727" s="526">
        <f>IF('1. General Input'!$D$36="X",IF('17. FTE Safe Harbor 2 Step 2'!E727*12&lt;2080,'17. FTE Safe Harbor 2 Step 2'!E727*12/2080,1),0)</f>
        <v>0</v>
      </c>
      <c r="M727" s="538">
        <f>IF('1. General Input'!$D$37="X",IF('17. FTE Safe Harbor 2 Step 2'!E727*365/$F$12&lt;2080,E727*365/$F$12/2080,1),0)</f>
        <v>0</v>
      </c>
      <c r="O727" s="526">
        <f t="shared" si="66"/>
        <v>0</v>
      </c>
      <c r="P727" s="526">
        <f t="shared" si="67"/>
        <v>0</v>
      </c>
      <c r="Q727" s="526">
        <f t="shared" si="68"/>
        <v>0</v>
      </c>
      <c r="R727" s="526">
        <f t="shared" si="69"/>
        <v>0</v>
      </c>
      <c r="S727" s="526">
        <f t="shared" si="70"/>
        <v>0</v>
      </c>
    </row>
    <row r="728" spans="1:19" x14ac:dyDescent="0.25">
      <c r="A728" s="297">
        <f t="shared" si="71"/>
        <v>714</v>
      </c>
      <c r="B728" s="501"/>
      <c r="C728" s="515"/>
      <c r="D728" s="297"/>
      <c r="E728" s="505"/>
      <c r="F728" s="417">
        <f>ROUND(IF('11. Type 1 Emp 2020 FTE'!$I$12=1,SUM(I728:M728),0),1)</f>
        <v>0</v>
      </c>
      <c r="G728" s="417">
        <f>ROUND(IF('11. Type 1 Emp 2020 FTE'!$I$12=2,SUM(O728:S728),0),1)</f>
        <v>0</v>
      </c>
      <c r="I728" s="526">
        <f>IF('1. General Input'!$D$33="X",IF('17. FTE Safe Harbor 2 Step 2'!E728&lt;40,'17. FTE Safe Harbor 2 Step 2'!E728/40,1),0)</f>
        <v>0</v>
      </c>
      <c r="J728" s="526">
        <f>IF('1. General Input'!$D$34="X",IF('17. FTE Safe Harbor 2 Step 2'!E728&lt;80,'17. FTE Safe Harbor 2 Step 2'!E728/80,1),0)</f>
        <v>0</v>
      </c>
      <c r="K728" s="526">
        <f>IF('1. General Input'!$D$35="X",IF('17. FTE Safe Harbor 2 Step 2'!E728*24&lt;2080,'17. FTE Safe Harbor 2 Step 2'!E728*24/2080,1),0)</f>
        <v>0</v>
      </c>
      <c r="L728" s="526">
        <f>IF('1. General Input'!$D$36="X",IF('17. FTE Safe Harbor 2 Step 2'!E728*12&lt;2080,'17. FTE Safe Harbor 2 Step 2'!E728*12/2080,1),0)</f>
        <v>0</v>
      </c>
      <c r="M728" s="538">
        <f>IF('1. General Input'!$D$37="X",IF('17. FTE Safe Harbor 2 Step 2'!E728*365/$F$12&lt;2080,E728*365/$F$12/2080,1),0)</f>
        <v>0</v>
      </c>
      <c r="O728" s="526">
        <f t="shared" si="66"/>
        <v>0</v>
      </c>
      <c r="P728" s="526">
        <f t="shared" si="67"/>
        <v>0</v>
      </c>
      <c r="Q728" s="526">
        <f t="shared" si="68"/>
        <v>0</v>
      </c>
      <c r="R728" s="526">
        <f t="shared" si="69"/>
        <v>0</v>
      </c>
      <c r="S728" s="526">
        <f t="shared" si="70"/>
        <v>0</v>
      </c>
    </row>
    <row r="729" spans="1:19" x14ac:dyDescent="0.25">
      <c r="A729" s="297">
        <f t="shared" si="71"/>
        <v>715</v>
      </c>
      <c r="B729" s="501"/>
      <c r="C729" s="515"/>
      <c r="D729" s="297"/>
      <c r="E729" s="505"/>
      <c r="F729" s="417">
        <f>ROUND(IF('11. Type 1 Emp 2020 FTE'!$I$12=1,SUM(I729:M729),0),1)</f>
        <v>0</v>
      </c>
      <c r="G729" s="417">
        <f>ROUND(IF('11. Type 1 Emp 2020 FTE'!$I$12=2,SUM(O729:S729),0),1)</f>
        <v>0</v>
      </c>
      <c r="I729" s="526">
        <f>IF('1. General Input'!$D$33="X",IF('17. FTE Safe Harbor 2 Step 2'!E729&lt;40,'17. FTE Safe Harbor 2 Step 2'!E729/40,1),0)</f>
        <v>0</v>
      </c>
      <c r="J729" s="526">
        <f>IF('1. General Input'!$D$34="X",IF('17. FTE Safe Harbor 2 Step 2'!E729&lt;80,'17. FTE Safe Harbor 2 Step 2'!E729/80,1),0)</f>
        <v>0</v>
      </c>
      <c r="K729" s="526">
        <f>IF('1. General Input'!$D$35="X",IF('17. FTE Safe Harbor 2 Step 2'!E729*24&lt;2080,'17. FTE Safe Harbor 2 Step 2'!E729*24/2080,1),0)</f>
        <v>0</v>
      </c>
      <c r="L729" s="526">
        <f>IF('1. General Input'!$D$36="X",IF('17. FTE Safe Harbor 2 Step 2'!E729*12&lt;2080,'17. FTE Safe Harbor 2 Step 2'!E729*12/2080,1),0)</f>
        <v>0</v>
      </c>
      <c r="M729" s="538">
        <f>IF('1. General Input'!$D$37="X",IF('17. FTE Safe Harbor 2 Step 2'!E729*365/$F$12&lt;2080,E729*365/$F$12/2080,1),0)</f>
        <v>0</v>
      </c>
      <c r="O729" s="526">
        <f t="shared" si="66"/>
        <v>0</v>
      </c>
      <c r="P729" s="526">
        <f t="shared" si="67"/>
        <v>0</v>
      </c>
      <c r="Q729" s="526">
        <f t="shared" si="68"/>
        <v>0</v>
      </c>
      <c r="R729" s="526">
        <f t="shared" si="69"/>
        <v>0</v>
      </c>
      <c r="S729" s="526">
        <f t="shared" si="70"/>
        <v>0</v>
      </c>
    </row>
    <row r="730" spans="1:19" x14ac:dyDescent="0.25">
      <c r="A730" s="297">
        <f t="shared" si="71"/>
        <v>716</v>
      </c>
      <c r="B730" s="501"/>
      <c r="C730" s="515"/>
      <c r="D730" s="297"/>
      <c r="E730" s="505"/>
      <c r="F730" s="417">
        <f>ROUND(IF('11. Type 1 Emp 2020 FTE'!$I$12=1,SUM(I730:M730),0),1)</f>
        <v>0</v>
      </c>
      <c r="G730" s="417">
        <f>ROUND(IF('11. Type 1 Emp 2020 FTE'!$I$12=2,SUM(O730:S730),0),1)</f>
        <v>0</v>
      </c>
      <c r="I730" s="526">
        <f>IF('1. General Input'!$D$33="X",IF('17. FTE Safe Harbor 2 Step 2'!E730&lt;40,'17. FTE Safe Harbor 2 Step 2'!E730/40,1),0)</f>
        <v>0</v>
      </c>
      <c r="J730" s="526">
        <f>IF('1. General Input'!$D$34="X",IF('17. FTE Safe Harbor 2 Step 2'!E730&lt;80,'17. FTE Safe Harbor 2 Step 2'!E730/80,1),0)</f>
        <v>0</v>
      </c>
      <c r="K730" s="526">
        <f>IF('1. General Input'!$D$35="X",IF('17. FTE Safe Harbor 2 Step 2'!E730*24&lt;2080,'17. FTE Safe Harbor 2 Step 2'!E730*24/2080,1),0)</f>
        <v>0</v>
      </c>
      <c r="L730" s="526">
        <f>IF('1. General Input'!$D$36="X",IF('17. FTE Safe Harbor 2 Step 2'!E730*12&lt;2080,'17. FTE Safe Harbor 2 Step 2'!E730*12/2080,1),0)</f>
        <v>0</v>
      </c>
      <c r="M730" s="538">
        <f>IF('1. General Input'!$D$37="X",IF('17. FTE Safe Harbor 2 Step 2'!E730*365/$F$12&lt;2080,E730*365/$F$12/2080,1),0)</f>
        <v>0</v>
      </c>
      <c r="O730" s="526">
        <f t="shared" si="66"/>
        <v>0</v>
      </c>
      <c r="P730" s="526">
        <f t="shared" si="67"/>
        <v>0</v>
      </c>
      <c r="Q730" s="526">
        <f t="shared" si="68"/>
        <v>0</v>
      </c>
      <c r="R730" s="526">
        <f t="shared" si="69"/>
        <v>0</v>
      </c>
      <c r="S730" s="526">
        <f t="shared" si="70"/>
        <v>0</v>
      </c>
    </row>
    <row r="731" spans="1:19" x14ac:dyDescent="0.25">
      <c r="A731" s="297">
        <f t="shared" si="71"/>
        <v>717</v>
      </c>
      <c r="B731" s="501"/>
      <c r="C731" s="515"/>
      <c r="D731" s="297"/>
      <c r="E731" s="505"/>
      <c r="F731" s="417">
        <f>ROUND(IF('11. Type 1 Emp 2020 FTE'!$I$12=1,SUM(I731:M731),0),1)</f>
        <v>0</v>
      </c>
      <c r="G731" s="417">
        <f>ROUND(IF('11. Type 1 Emp 2020 FTE'!$I$12=2,SUM(O731:S731),0),1)</f>
        <v>0</v>
      </c>
      <c r="I731" s="526">
        <f>IF('1. General Input'!$D$33="X",IF('17. FTE Safe Harbor 2 Step 2'!E731&lt;40,'17. FTE Safe Harbor 2 Step 2'!E731/40,1),0)</f>
        <v>0</v>
      </c>
      <c r="J731" s="526">
        <f>IF('1. General Input'!$D$34="X",IF('17. FTE Safe Harbor 2 Step 2'!E731&lt;80,'17. FTE Safe Harbor 2 Step 2'!E731/80,1),0)</f>
        <v>0</v>
      </c>
      <c r="K731" s="526">
        <f>IF('1. General Input'!$D$35="X",IF('17. FTE Safe Harbor 2 Step 2'!E731*24&lt;2080,'17. FTE Safe Harbor 2 Step 2'!E731*24/2080,1),0)</f>
        <v>0</v>
      </c>
      <c r="L731" s="526">
        <f>IF('1. General Input'!$D$36="X",IF('17. FTE Safe Harbor 2 Step 2'!E731*12&lt;2080,'17. FTE Safe Harbor 2 Step 2'!E731*12/2080,1),0)</f>
        <v>0</v>
      </c>
      <c r="M731" s="538">
        <f>IF('1. General Input'!$D$37="X",IF('17. FTE Safe Harbor 2 Step 2'!E731*365/$F$12&lt;2080,E731*365/$F$12/2080,1),0)</f>
        <v>0</v>
      </c>
      <c r="O731" s="526">
        <f t="shared" si="66"/>
        <v>0</v>
      </c>
      <c r="P731" s="526">
        <f t="shared" si="67"/>
        <v>0</v>
      </c>
      <c r="Q731" s="526">
        <f t="shared" si="68"/>
        <v>0</v>
      </c>
      <c r="R731" s="526">
        <f t="shared" si="69"/>
        <v>0</v>
      </c>
      <c r="S731" s="526">
        <f t="shared" si="70"/>
        <v>0</v>
      </c>
    </row>
    <row r="732" spans="1:19" x14ac:dyDescent="0.25">
      <c r="A732" s="297">
        <f t="shared" si="71"/>
        <v>718</v>
      </c>
      <c r="B732" s="501"/>
      <c r="C732" s="515"/>
      <c r="D732" s="297"/>
      <c r="E732" s="505"/>
      <c r="F732" s="417">
        <f>ROUND(IF('11. Type 1 Emp 2020 FTE'!$I$12=1,SUM(I732:M732),0),1)</f>
        <v>0</v>
      </c>
      <c r="G732" s="417">
        <f>ROUND(IF('11. Type 1 Emp 2020 FTE'!$I$12=2,SUM(O732:S732),0),1)</f>
        <v>0</v>
      </c>
      <c r="I732" s="526">
        <f>IF('1. General Input'!$D$33="X",IF('17. FTE Safe Harbor 2 Step 2'!E732&lt;40,'17. FTE Safe Harbor 2 Step 2'!E732/40,1),0)</f>
        <v>0</v>
      </c>
      <c r="J732" s="526">
        <f>IF('1. General Input'!$D$34="X",IF('17. FTE Safe Harbor 2 Step 2'!E732&lt;80,'17. FTE Safe Harbor 2 Step 2'!E732/80,1),0)</f>
        <v>0</v>
      </c>
      <c r="K732" s="526">
        <f>IF('1. General Input'!$D$35="X",IF('17. FTE Safe Harbor 2 Step 2'!E732*24&lt;2080,'17. FTE Safe Harbor 2 Step 2'!E732*24/2080,1),0)</f>
        <v>0</v>
      </c>
      <c r="L732" s="526">
        <f>IF('1. General Input'!$D$36="X",IF('17. FTE Safe Harbor 2 Step 2'!E732*12&lt;2080,'17. FTE Safe Harbor 2 Step 2'!E732*12/2080,1),0)</f>
        <v>0</v>
      </c>
      <c r="M732" s="538">
        <f>IF('1. General Input'!$D$37="X",IF('17. FTE Safe Harbor 2 Step 2'!E732*365/$F$12&lt;2080,E732*365/$F$12/2080,1),0)</f>
        <v>0</v>
      </c>
      <c r="O732" s="526">
        <f t="shared" si="66"/>
        <v>0</v>
      </c>
      <c r="P732" s="526">
        <f t="shared" si="67"/>
        <v>0</v>
      </c>
      <c r="Q732" s="526">
        <f t="shared" si="68"/>
        <v>0</v>
      </c>
      <c r="R732" s="526">
        <f t="shared" si="69"/>
        <v>0</v>
      </c>
      <c r="S732" s="526">
        <f t="shared" si="70"/>
        <v>0</v>
      </c>
    </row>
    <row r="733" spans="1:19" x14ac:dyDescent="0.25">
      <c r="A733" s="297">
        <f t="shared" si="71"/>
        <v>719</v>
      </c>
      <c r="B733" s="501"/>
      <c r="C733" s="515"/>
      <c r="D733" s="297"/>
      <c r="E733" s="505"/>
      <c r="F733" s="417">
        <f>ROUND(IF('11. Type 1 Emp 2020 FTE'!$I$12=1,SUM(I733:M733),0),1)</f>
        <v>0</v>
      </c>
      <c r="G733" s="417">
        <f>ROUND(IF('11. Type 1 Emp 2020 FTE'!$I$12=2,SUM(O733:S733),0),1)</f>
        <v>0</v>
      </c>
      <c r="I733" s="526">
        <f>IF('1. General Input'!$D$33="X",IF('17. FTE Safe Harbor 2 Step 2'!E733&lt;40,'17. FTE Safe Harbor 2 Step 2'!E733/40,1),0)</f>
        <v>0</v>
      </c>
      <c r="J733" s="526">
        <f>IF('1. General Input'!$D$34="X",IF('17. FTE Safe Harbor 2 Step 2'!E733&lt;80,'17. FTE Safe Harbor 2 Step 2'!E733/80,1),0)</f>
        <v>0</v>
      </c>
      <c r="K733" s="526">
        <f>IF('1. General Input'!$D$35="X",IF('17. FTE Safe Harbor 2 Step 2'!E733*24&lt;2080,'17. FTE Safe Harbor 2 Step 2'!E733*24/2080,1),0)</f>
        <v>0</v>
      </c>
      <c r="L733" s="526">
        <f>IF('1. General Input'!$D$36="X",IF('17. FTE Safe Harbor 2 Step 2'!E733*12&lt;2080,'17. FTE Safe Harbor 2 Step 2'!E733*12/2080,1),0)</f>
        <v>0</v>
      </c>
      <c r="M733" s="538">
        <f>IF('1. General Input'!$D$37="X",IF('17. FTE Safe Harbor 2 Step 2'!E733*365/$F$12&lt;2080,E733*365/$F$12/2080,1),0)</f>
        <v>0</v>
      </c>
      <c r="O733" s="526">
        <f t="shared" si="66"/>
        <v>0</v>
      </c>
      <c r="P733" s="526">
        <f t="shared" si="67"/>
        <v>0</v>
      </c>
      <c r="Q733" s="526">
        <f t="shared" si="68"/>
        <v>0</v>
      </c>
      <c r="R733" s="526">
        <f t="shared" si="69"/>
        <v>0</v>
      </c>
      <c r="S733" s="526">
        <f t="shared" si="70"/>
        <v>0</v>
      </c>
    </row>
    <row r="734" spans="1:19" x14ac:dyDescent="0.25">
      <c r="A734" s="297">
        <f t="shared" si="71"/>
        <v>720</v>
      </c>
      <c r="B734" s="501"/>
      <c r="C734" s="515"/>
      <c r="D734" s="297"/>
      <c r="E734" s="505"/>
      <c r="F734" s="417">
        <f>ROUND(IF('11. Type 1 Emp 2020 FTE'!$I$12=1,SUM(I734:M734),0),1)</f>
        <v>0</v>
      </c>
      <c r="G734" s="417">
        <f>ROUND(IF('11. Type 1 Emp 2020 FTE'!$I$12=2,SUM(O734:S734),0),1)</f>
        <v>0</v>
      </c>
      <c r="I734" s="526">
        <f>IF('1. General Input'!$D$33="X",IF('17. FTE Safe Harbor 2 Step 2'!E734&lt;40,'17. FTE Safe Harbor 2 Step 2'!E734/40,1),0)</f>
        <v>0</v>
      </c>
      <c r="J734" s="526">
        <f>IF('1. General Input'!$D$34="X",IF('17. FTE Safe Harbor 2 Step 2'!E734&lt;80,'17. FTE Safe Harbor 2 Step 2'!E734/80,1),0)</f>
        <v>0</v>
      </c>
      <c r="K734" s="526">
        <f>IF('1. General Input'!$D$35="X",IF('17. FTE Safe Harbor 2 Step 2'!E734*24&lt;2080,'17. FTE Safe Harbor 2 Step 2'!E734*24/2080,1),0)</f>
        <v>0</v>
      </c>
      <c r="L734" s="526">
        <f>IF('1. General Input'!$D$36="X",IF('17. FTE Safe Harbor 2 Step 2'!E734*12&lt;2080,'17. FTE Safe Harbor 2 Step 2'!E734*12/2080,1),0)</f>
        <v>0</v>
      </c>
      <c r="M734" s="538">
        <f>IF('1. General Input'!$D$37="X",IF('17. FTE Safe Harbor 2 Step 2'!E734*365/$F$12&lt;2080,E734*365/$F$12/2080,1),0)</f>
        <v>0</v>
      </c>
      <c r="O734" s="526">
        <f t="shared" si="66"/>
        <v>0</v>
      </c>
      <c r="P734" s="526">
        <f t="shared" si="67"/>
        <v>0</v>
      </c>
      <c r="Q734" s="526">
        <f t="shared" si="68"/>
        <v>0</v>
      </c>
      <c r="R734" s="526">
        <f t="shared" si="69"/>
        <v>0</v>
      </c>
      <c r="S734" s="526">
        <f t="shared" si="70"/>
        <v>0</v>
      </c>
    </row>
    <row r="735" spans="1:19" x14ac:dyDescent="0.25">
      <c r="A735" s="297">
        <f t="shared" si="71"/>
        <v>721</v>
      </c>
      <c r="B735" s="501"/>
      <c r="C735" s="515"/>
      <c r="D735" s="297"/>
      <c r="E735" s="505"/>
      <c r="F735" s="417">
        <f>ROUND(IF('11. Type 1 Emp 2020 FTE'!$I$12=1,SUM(I735:M735),0),1)</f>
        <v>0</v>
      </c>
      <c r="G735" s="417">
        <f>ROUND(IF('11. Type 1 Emp 2020 FTE'!$I$12=2,SUM(O735:S735),0),1)</f>
        <v>0</v>
      </c>
      <c r="I735" s="526">
        <f>IF('1. General Input'!$D$33="X",IF('17. FTE Safe Harbor 2 Step 2'!E735&lt;40,'17. FTE Safe Harbor 2 Step 2'!E735/40,1),0)</f>
        <v>0</v>
      </c>
      <c r="J735" s="526">
        <f>IF('1. General Input'!$D$34="X",IF('17. FTE Safe Harbor 2 Step 2'!E735&lt;80,'17. FTE Safe Harbor 2 Step 2'!E735/80,1),0)</f>
        <v>0</v>
      </c>
      <c r="K735" s="526">
        <f>IF('1. General Input'!$D$35="X",IF('17. FTE Safe Harbor 2 Step 2'!E735*24&lt;2080,'17. FTE Safe Harbor 2 Step 2'!E735*24/2080,1),0)</f>
        <v>0</v>
      </c>
      <c r="L735" s="526">
        <f>IF('1. General Input'!$D$36="X",IF('17. FTE Safe Harbor 2 Step 2'!E735*12&lt;2080,'17. FTE Safe Harbor 2 Step 2'!E735*12/2080,1),0)</f>
        <v>0</v>
      </c>
      <c r="M735" s="538">
        <f>IF('1. General Input'!$D$37="X",IF('17. FTE Safe Harbor 2 Step 2'!E735*365/$F$12&lt;2080,E735*365/$F$12/2080,1),0)</f>
        <v>0</v>
      </c>
      <c r="O735" s="526">
        <f t="shared" si="66"/>
        <v>0</v>
      </c>
      <c r="P735" s="526">
        <f t="shared" si="67"/>
        <v>0</v>
      </c>
      <c r="Q735" s="526">
        <f t="shared" si="68"/>
        <v>0</v>
      </c>
      <c r="R735" s="526">
        <f t="shared" si="69"/>
        <v>0</v>
      </c>
      <c r="S735" s="526">
        <f t="shared" si="70"/>
        <v>0</v>
      </c>
    </row>
    <row r="736" spans="1:19" x14ac:dyDescent="0.25">
      <c r="A736" s="297">
        <f t="shared" si="71"/>
        <v>722</v>
      </c>
      <c r="B736" s="501"/>
      <c r="C736" s="515"/>
      <c r="D736" s="297"/>
      <c r="E736" s="505"/>
      <c r="F736" s="417">
        <f>ROUND(IF('11. Type 1 Emp 2020 FTE'!$I$12=1,SUM(I736:M736),0),1)</f>
        <v>0</v>
      </c>
      <c r="G736" s="417">
        <f>ROUND(IF('11. Type 1 Emp 2020 FTE'!$I$12=2,SUM(O736:S736),0),1)</f>
        <v>0</v>
      </c>
      <c r="I736" s="526">
        <f>IF('1. General Input'!$D$33="X",IF('17. FTE Safe Harbor 2 Step 2'!E736&lt;40,'17. FTE Safe Harbor 2 Step 2'!E736/40,1),0)</f>
        <v>0</v>
      </c>
      <c r="J736" s="526">
        <f>IF('1. General Input'!$D$34="X",IF('17. FTE Safe Harbor 2 Step 2'!E736&lt;80,'17. FTE Safe Harbor 2 Step 2'!E736/80,1),0)</f>
        <v>0</v>
      </c>
      <c r="K736" s="526">
        <f>IF('1. General Input'!$D$35="X",IF('17. FTE Safe Harbor 2 Step 2'!E736*24&lt;2080,'17. FTE Safe Harbor 2 Step 2'!E736*24/2080,1),0)</f>
        <v>0</v>
      </c>
      <c r="L736" s="526">
        <f>IF('1. General Input'!$D$36="X",IF('17. FTE Safe Harbor 2 Step 2'!E736*12&lt;2080,'17. FTE Safe Harbor 2 Step 2'!E736*12/2080,1),0)</f>
        <v>0</v>
      </c>
      <c r="M736" s="538">
        <f>IF('1. General Input'!$D$37="X",IF('17. FTE Safe Harbor 2 Step 2'!E736*365/$F$12&lt;2080,E736*365/$F$12/2080,1),0)</f>
        <v>0</v>
      </c>
      <c r="O736" s="526">
        <f t="shared" si="66"/>
        <v>0</v>
      </c>
      <c r="P736" s="526">
        <f t="shared" si="67"/>
        <v>0</v>
      </c>
      <c r="Q736" s="526">
        <f t="shared" si="68"/>
        <v>0</v>
      </c>
      <c r="R736" s="526">
        <f t="shared" si="69"/>
        <v>0</v>
      </c>
      <c r="S736" s="526">
        <f t="shared" si="70"/>
        <v>0</v>
      </c>
    </row>
    <row r="737" spans="1:19" x14ac:dyDescent="0.25">
      <c r="A737" s="297">
        <f t="shared" si="71"/>
        <v>723</v>
      </c>
      <c r="B737" s="501"/>
      <c r="C737" s="515"/>
      <c r="D737" s="297"/>
      <c r="E737" s="505"/>
      <c r="F737" s="417">
        <f>ROUND(IF('11. Type 1 Emp 2020 FTE'!$I$12=1,SUM(I737:M737),0),1)</f>
        <v>0</v>
      </c>
      <c r="G737" s="417">
        <f>ROUND(IF('11. Type 1 Emp 2020 FTE'!$I$12=2,SUM(O737:S737),0),1)</f>
        <v>0</v>
      </c>
      <c r="I737" s="526">
        <f>IF('1. General Input'!$D$33="X",IF('17. FTE Safe Harbor 2 Step 2'!E737&lt;40,'17. FTE Safe Harbor 2 Step 2'!E737/40,1),0)</f>
        <v>0</v>
      </c>
      <c r="J737" s="526">
        <f>IF('1. General Input'!$D$34="X",IF('17. FTE Safe Harbor 2 Step 2'!E737&lt;80,'17. FTE Safe Harbor 2 Step 2'!E737/80,1),0)</f>
        <v>0</v>
      </c>
      <c r="K737" s="526">
        <f>IF('1. General Input'!$D$35="X",IF('17. FTE Safe Harbor 2 Step 2'!E737*24&lt;2080,'17. FTE Safe Harbor 2 Step 2'!E737*24/2080,1),0)</f>
        <v>0</v>
      </c>
      <c r="L737" s="526">
        <f>IF('1. General Input'!$D$36="X",IF('17. FTE Safe Harbor 2 Step 2'!E737*12&lt;2080,'17. FTE Safe Harbor 2 Step 2'!E737*12/2080,1),0)</f>
        <v>0</v>
      </c>
      <c r="M737" s="538">
        <f>IF('1. General Input'!$D$37="X",IF('17. FTE Safe Harbor 2 Step 2'!E737*365/$F$12&lt;2080,E737*365/$F$12/2080,1),0)</f>
        <v>0</v>
      </c>
      <c r="O737" s="526">
        <f t="shared" si="66"/>
        <v>0</v>
      </c>
      <c r="P737" s="526">
        <f t="shared" si="67"/>
        <v>0</v>
      </c>
      <c r="Q737" s="526">
        <f t="shared" si="68"/>
        <v>0</v>
      </c>
      <c r="R737" s="526">
        <f t="shared" si="69"/>
        <v>0</v>
      </c>
      <c r="S737" s="526">
        <f t="shared" si="70"/>
        <v>0</v>
      </c>
    </row>
    <row r="738" spans="1:19" x14ac:dyDescent="0.25">
      <c r="A738" s="297">
        <f t="shared" si="71"/>
        <v>724</v>
      </c>
      <c r="B738" s="501"/>
      <c r="C738" s="515"/>
      <c r="D738" s="297"/>
      <c r="E738" s="505"/>
      <c r="F738" s="417">
        <f>ROUND(IF('11. Type 1 Emp 2020 FTE'!$I$12=1,SUM(I738:M738),0),1)</f>
        <v>0</v>
      </c>
      <c r="G738" s="417">
        <f>ROUND(IF('11. Type 1 Emp 2020 FTE'!$I$12=2,SUM(O738:S738),0),1)</f>
        <v>0</v>
      </c>
      <c r="I738" s="526">
        <f>IF('1. General Input'!$D$33="X",IF('17. FTE Safe Harbor 2 Step 2'!E738&lt;40,'17. FTE Safe Harbor 2 Step 2'!E738/40,1),0)</f>
        <v>0</v>
      </c>
      <c r="J738" s="526">
        <f>IF('1. General Input'!$D$34="X",IF('17. FTE Safe Harbor 2 Step 2'!E738&lt;80,'17. FTE Safe Harbor 2 Step 2'!E738/80,1),0)</f>
        <v>0</v>
      </c>
      <c r="K738" s="526">
        <f>IF('1. General Input'!$D$35="X",IF('17. FTE Safe Harbor 2 Step 2'!E738*24&lt;2080,'17. FTE Safe Harbor 2 Step 2'!E738*24/2080,1),0)</f>
        <v>0</v>
      </c>
      <c r="L738" s="526">
        <f>IF('1. General Input'!$D$36="X",IF('17. FTE Safe Harbor 2 Step 2'!E738*12&lt;2080,'17. FTE Safe Harbor 2 Step 2'!E738*12/2080,1),0)</f>
        <v>0</v>
      </c>
      <c r="M738" s="538">
        <f>IF('1. General Input'!$D$37="X",IF('17. FTE Safe Harbor 2 Step 2'!E738*365/$F$12&lt;2080,E738*365/$F$12/2080,1),0)</f>
        <v>0</v>
      </c>
      <c r="O738" s="526">
        <f t="shared" si="66"/>
        <v>0</v>
      </c>
      <c r="P738" s="526">
        <f t="shared" si="67"/>
        <v>0</v>
      </c>
      <c r="Q738" s="526">
        <f t="shared" si="68"/>
        <v>0</v>
      </c>
      <c r="R738" s="526">
        <f t="shared" si="69"/>
        <v>0</v>
      </c>
      <c r="S738" s="526">
        <f t="shared" si="70"/>
        <v>0</v>
      </c>
    </row>
    <row r="739" spans="1:19" x14ac:dyDescent="0.25">
      <c r="A739" s="297">
        <f t="shared" si="71"/>
        <v>725</v>
      </c>
      <c r="B739" s="501"/>
      <c r="C739" s="515"/>
      <c r="D739" s="297"/>
      <c r="E739" s="505"/>
      <c r="F739" s="417">
        <f>ROUND(IF('11. Type 1 Emp 2020 FTE'!$I$12=1,SUM(I739:M739),0),1)</f>
        <v>0</v>
      </c>
      <c r="G739" s="417">
        <f>ROUND(IF('11. Type 1 Emp 2020 FTE'!$I$12=2,SUM(O739:S739),0),1)</f>
        <v>0</v>
      </c>
      <c r="I739" s="526">
        <f>IF('1. General Input'!$D$33="X",IF('17. FTE Safe Harbor 2 Step 2'!E739&lt;40,'17. FTE Safe Harbor 2 Step 2'!E739/40,1),0)</f>
        <v>0</v>
      </c>
      <c r="J739" s="526">
        <f>IF('1. General Input'!$D$34="X",IF('17. FTE Safe Harbor 2 Step 2'!E739&lt;80,'17. FTE Safe Harbor 2 Step 2'!E739/80,1),0)</f>
        <v>0</v>
      </c>
      <c r="K739" s="526">
        <f>IF('1. General Input'!$D$35="X",IF('17. FTE Safe Harbor 2 Step 2'!E739*24&lt;2080,'17. FTE Safe Harbor 2 Step 2'!E739*24/2080,1),0)</f>
        <v>0</v>
      </c>
      <c r="L739" s="526">
        <f>IF('1. General Input'!$D$36="X",IF('17. FTE Safe Harbor 2 Step 2'!E739*12&lt;2080,'17. FTE Safe Harbor 2 Step 2'!E739*12/2080,1),0)</f>
        <v>0</v>
      </c>
      <c r="M739" s="538">
        <f>IF('1. General Input'!$D$37="X",IF('17. FTE Safe Harbor 2 Step 2'!E739*365/$F$12&lt;2080,E739*365/$F$12/2080,1),0)</f>
        <v>0</v>
      </c>
      <c r="O739" s="526">
        <f t="shared" si="66"/>
        <v>0</v>
      </c>
      <c r="P739" s="526">
        <f t="shared" si="67"/>
        <v>0</v>
      </c>
      <c r="Q739" s="526">
        <f t="shared" si="68"/>
        <v>0</v>
      </c>
      <c r="R739" s="526">
        <f t="shared" si="69"/>
        <v>0</v>
      </c>
      <c r="S739" s="526">
        <f t="shared" si="70"/>
        <v>0</v>
      </c>
    </row>
    <row r="740" spans="1:19" x14ac:dyDescent="0.25">
      <c r="A740" s="297">
        <f t="shared" si="71"/>
        <v>726</v>
      </c>
      <c r="B740" s="501"/>
      <c r="C740" s="515"/>
      <c r="D740" s="297"/>
      <c r="E740" s="505"/>
      <c r="F740" s="417">
        <f>ROUND(IF('11. Type 1 Emp 2020 FTE'!$I$12=1,SUM(I740:M740),0),1)</f>
        <v>0</v>
      </c>
      <c r="G740" s="417">
        <f>ROUND(IF('11. Type 1 Emp 2020 FTE'!$I$12=2,SUM(O740:S740),0),1)</f>
        <v>0</v>
      </c>
      <c r="I740" s="526">
        <f>IF('1. General Input'!$D$33="X",IF('17. FTE Safe Harbor 2 Step 2'!E740&lt;40,'17. FTE Safe Harbor 2 Step 2'!E740/40,1),0)</f>
        <v>0</v>
      </c>
      <c r="J740" s="526">
        <f>IF('1. General Input'!$D$34="X",IF('17. FTE Safe Harbor 2 Step 2'!E740&lt;80,'17. FTE Safe Harbor 2 Step 2'!E740/80,1),0)</f>
        <v>0</v>
      </c>
      <c r="K740" s="526">
        <f>IF('1. General Input'!$D$35="X",IF('17. FTE Safe Harbor 2 Step 2'!E740*24&lt;2080,'17. FTE Safe Harbor 2 Step 2'!E740*24/2080,1),0)</f>
        <v>0</v>
      </c>
      <c r="L740" s="526">
        <f>IF('1. General Input'!$D$36="X",IF('17. FTE Safe Harbor 2 Step 2'!E740*12&lt;2080,'17. FTE Safe Harbor 2 Step 2'!E740*12/2080,1),0)</f>
        <v>0</v>
      </c>
      <c r="M740" s="538">
        <f>IF('1. General Input'!$D$37="X",IF('17. FTE Safe Harbor 2 Step 2'!E740*365/$F$12&lt;2080,E740*365/$F$12/2080,1),0)</f>
        <v>0</v>
      </c>
      <c r="O740" s="526">
        <f t="shared" si="66"/>
        <v>0</v>
      </c>
      <c r="P740" s="526">
        <f t="shared" si="67"/>
        <v>0</v>
      </c>
      <c r="Q740" s="526">
        <f t="shared" si="68"/>
        <v>0</v>
      </c>
      <c r="R740" s="526">
        <f t="shared" si="69"/>
        <v>0</v>
      </c>
      <c r="S740" s="526">
        <f t="shared" si="70"/>
        <v>0</v>
      </c>
    </row>
    <row r="741" spans="1:19" x14ac:dyDescent="0.25">
      <c r="A741" s="297">
        <f t="shared" si="71"/>
        <v>727</v>
      </c>
      <c r="B741" s="501"/>
      <c r="C741" s="515"/>
      <c r="D741" s="297"/>
      <c r="E741" s="505"/>
      <c r="F741" s="417">
        <f>ROUND(IF('11. Type 1 Emp 2020 FTE'!$I$12=1,SUM(I741:M741),0),1)</f>
        <v>0</v>
      </c>
      <c r="G741" s="417">
        <f>ROUND(IF('11. Type 1 Emp 2020 FTE'!$I$12=2,SUM(O741:S741),0),1)</f>
        <v>0</v>
      </c>
      <c r="I741" s="526">
        <f>IF('1. General Input'!$D$33="X",IF('17. FTE Safe Harbor 2 Step 2'!E741&lt;40,'17. FTE Safe Harbor 2 Step 2'!E741/40,1),0)</f>
        <v>0</v>
      </c>
      <c r="J741" s="526">
        <f>IF('1. General Input'!$D$34="X",IF('17. FTE Safe Harbor 2 Step 2'!E741&lt;80,'17. FTE Safe Harbor 2 Step 2'!E741/80,1),0)</f>
        <v>0</v>
      </c>
      <c r="K741" s="526">
        <f>IF('1. General Input'!$D$35="X",IF('17. FTE Safe Harbor 2 Step 2'!E741*24&lt;2080,'17. FTE Safe Harbor 2 Step 2'!E741*24/2080,1),0)</f>
        <v>0</v>
      </c>
      <c r="L741" s="526">
        <f>IF('1. General Input'!$D$36="X",IF('17. FTE Safe Harbor 2 Step 2'!E741*12&lt;2080,'17. FTE Safe Harbor 2 Step 2'!E741*12/2080,1),0)</f>
        <v>0</v>
      </c>
      <c r="M741" s="538">
        <f>IF('1. General Input'!$D$37="X",IF('17. FTE Safe Harbor 2 Step 2'!E741*365/$F$12&lt;2080,E741*365/$F$12/2080,1),0)</f>
        <v>0</v>
      </c>
      <c r="O741" s="526">
        <f t="shared" si="66"/>
        <v>0</v>
      </c>
      <c r="P741" s="526">
        <f t="shared" si="67"/>
        <v>0</v>
      </c>
      <c r="Q741" s="526">
        <f t="shared" si="68"/>
        <v>0</v>
      </c>
      <c r="R741" s="526">
        <f t="shared" si="69"/>
        <v>0</v>
      </c>
      <c r="S741" s="526">
        <f t="shared" si="70"/>
        <v>0</v>
      </c>
    </row>
    <row r="742" spans="1:19" x14ac:dyDescent="0.25">
      <c r="A742" s="297">
        <f t="shared" si="71"/>
        <v>728</v>
      </c>
      <c r="B742" s="501"/>
      <c r="C742" s="515"/>
      <c r="D742" s="297"/>
      <c r="E742" s="505"/>
      <c r="F742" s="417">
        <f>ROUND(IF('11. Type 1 Emp 2020 FTE'!$I$12=1,SUM(I742:M742),0),1)</f>
        <v>0</v>
      </c>
      <c r="G742" s="417">
        <f>ROUND(IF('11. Type 1 Emp 2020 FTE'!$I$12=2,SUM(O742:S742),0),1)</f>
        <v>0</v>
      </c>
      <c r="I742" s="526">
        <f>IF('1. General Input'!$D$33="X",IF('17. FTE Safe Harbor 2 Step 2'!E742&lt;40,'17. FTE Safe Harbor 2 Step 2'!E742/40,1),0)</f>
        <v>0</v>
      </c>
      <c r="J742" s="526">
        <f>IF('1. General Input'!$D$34="X",IF('17. FTE Safe Harbor 2 Step 2'!E742&lt;80,'17. FTE Safe Harbor 2 Step 2'!E742/80,1),0)</f>
        <v>0</v>
      </c>
      <c r="K742" s="526">
        <f>IF('1. General Input'!$D$35="X",IF('17. FTE Safe Harbor 2 Step 2'!E742*24&lt;2080,'17. FTE Safe Harbor 2 Step 2'!E742*24/2080,1),0)</f>
        <v>0</v>
      </c>
      <c r="L742" s="526">
        <f>IF('1. General Input'!$D$36="X",IF('17. FTE Safe Harbor 2 Step 2'!E742*12&lt;2080,'17. FTE Safe Harbor 2 Step 2'!E742*12/2080,1),0)</f>
        <v>0</v>
      </c>
      <c r="M742" s="538">
        <f>IF('1. General Input'!$D$37="X",IF('17. FTE Safe Harbor 2 Step 2'!E742*365/$F$12&lt;2080,E742*365/$F$12/2080,1),0)</f>
        <v>0</v>
      </c>
      <c r="O742" s="526">
        <f t="shared" si="66"/>
        <v>0</v>
      </c>
      <c r="P742" s="526">
        <f t="shared" si="67"/>
        <v>0</v>
      </c>
      <c r="Q742" s="526">
        <f t="shared" si="68"/>
        <v>0</v>
      </c>
      <c r="R742" s="526">
        <f t="shared" si="69"/>
        <v>0</v>
      </c>
      <c r="S742" s="526">
        <f t="shared" si="70"/>
        <v>0</v>
      </c>
    </row>
    <row r="743" spans="1:19" x14ac:dyDescent="0.25">
      <c r="A743" s="297">
        <f t="shared" si="71"/>
        <v>729</v>
      </c>
      <c r="B743" s="501"/>
      <c r="C743" s="515"/>
      <c r="D743" s="297"/>
      <c r="E743" s="505"/>
      <c r="F743" s="417">
        <f>ROUND(IF('11. Type 1 Emp 2020 FTE'!$I$12=1,SUM(I743:M743),0),1)</f>
        <v>0</v>
      </c>
      <c r="G743" s="417">
        <f>ROUND(IF('11. Type 1 Emp 2020 FTE'!$I$12=2,SUM(O743:S743),0),1)</f>
        <v>0</v>
      </c>
      <c r="I743" s="526">
        <f>IF('1. General Input'!$D$33="X",IF('17. FTE Safe Harbor 2 Step 2'!E743&lt;40,'17. FTE Safe Harbor 2 Step 2'!E743/40,1),0)</f>
        <v>0</v>
      </c>
      <c r="J743" s="526">
        <f>IF('1. General Input'!$D$34="X",IF('17. FTE Safe Harbor 2 Step 2'!E743&lt;80,'17. FTE Safe Harbor 2 Step 2'!E743/80,1),0)</f>
        <v>0</v>
      </c>
      <c r="K743" s="526">
        <f>IF('1. General Input'!$D$35="X",IF('17. FTE Safe Harbor 2 Step 2'!E743*24&lt;2080,'17. FTE Safe Harbor 2 Step 2'!E743*24/2080,1),0)</f>
        <v>0</v>
      </c>
      <c r="L743" s="526">
        <f>IF('1. General Input'!$D$36="X",IF('17. FTE Safe Harbor 2 Step 2'!E743*12&lt;2080,'17. FTE Safe Harbor 2 Step 2'!E743*12/2080,1),0)</f>
        <v>0</v>
      </c>
      <c r="M743" s="538">
        <f>IF('1. General Input'!$D$37="X",IF('17. FTE Safe Harbor 2 Step 2'!E743*365/$F$12&lt;2080,E743*365/$F$12/2080,1),0)</f>
        <v>0</v>
      </c>
      <c r="O743" s="526">
        <f t="shared" si="66"/>
        <v>0</v>
      </c>
      <c r="P743" s="526">
        <f t="shared" si="67"/>
        <v>0</v>
      </c>
      <c r="Q743" s="526">
        <f t="shared" si="68"/>
        <v>0</v>
      </c>
      <c r="R743" s="526">
        <f t="shared" si="69"/>
        <v>0</v>
      </c>
      <c r="S743" s="526">
        <f t="shared" si="70"/>
        <v>0</v>
      </c>
    </row>
    <row r="744" spans="1:19" x14ac:dyDescent="0.25">
      <c r="A744" s="297">
        <f t="shared" si="71"/>
        <v>730</v>
      </c>
      <c r="B744" s="501"/>
      <c r="C744" s="515"/>
      <c r="D744" s="297"/>
      <c r="E744" s="505"/>
      <c r="F744" s="417">
        <f>ROUND(IF('11. Type 1 Emp 2020 FTE'!$I$12=1,SUM(I744:M744),0),1)</f>
        <v>0</v>
      </c>
      <c r="G744" s="417">
        <f>ROUND(IF('11. Type 1 Emp 2020 FTE'!$I$12=2,SUM(O744:S744),0),1)</f>
        <v>0</v>
      </c>
      <c r="I744" s="526">
        <f>IF('1. General Input'!$D$33="X",IF('17. FTE Safe Harbor 2 Step 2'!E744&lt;40,'17. FTE Safe Harbor 2 Step 2'!E744/40,1),0)</f>
        <v>0</v>
      </c>
      <c r="J744" s="526">
        <f>IF('1. General Input'!$D$34="X",IF('17. FTE Safe Harbor 2 Step 2'!E744&lt;80,'17. FTE Safe Harbor 2 Step 2'!E744/80,1),0)</f>
        <v>0</v>
      </c>
      <c r="K744" s="526">
        <f>IF('1. General Input'!$D$35="X",IF('17. FTE Safe Harbor 2 Step 2'!E744*24&lt;2080,'17. FTE Safe Harbor 2 Step 2'!E744*24/2080,1),0)</f>
        <v>0</v>
      </c>
      <c r="L744" s="526">
        <f>IF('1. General Input'!$D$36="X",IF('17. FTE Safe Harbor 2 Step 2'!E744*12&lt;2080,'17. FTE Safe Harbor 2 Step 2'!E744*12/2080,1),0)</f>
        <v>0</v>
      </c>
      <c r="M744" s="538">
        <f>IF('1. General Input'!$D$37="X",IF('17. FTE Safe Harbor 2 Step 2'!E744*365/$F$12&lt;2080,E744*365/$F$12/2080,1),0)</f>
        <v>0</v>
      </c>
      <c r="O744" s="526">
        <f t="shared" si="66"/>
        <v>0</v>
      </c>
      <c r="P744" s="526">
        <f t="shared" si="67"/>
        <v>0</v>
      </c>
      <c r="Q744" s="526">
        <f t="shared" si="68"/>
        <v>0</v>
      </c>
      <c r="R744" s="526">
        <f t="shared" si="69"/>
        <v>0</v>
      </c>
      <c r="S744" s="526">
        <f t="shared" si="70"/>
        <v>0</v>
      </c>
    </row>
    <row r="745" spans="1:19" x14ac:dyDescent="0.25">
      <c r="A745" s="297">
        <f t="shared" si="71"/>
        <v>731</v>
      </c>
      <c r="B745" s="501"/>
      <c r="C745" s="515"/>
      <c r="D745" s="297"/>
      <c r="E745" s="505"/>
      <c r="F745" s="417">
        <f>ROUND(IF('11. Type 1 Emp 2020 FTE'!$I$12=1,SUM(I745:M745),0),1)</f>
        <v>0</v>
      </c>
      <c r="G745" s="417">
        <f>ROUND(IF('11. Type 1 Emp 2020 FTE'!$I$12=2,SUM(O745:S745),0),1)</f>
        <v>0</v>
      </c>
      <c r="I745" s="526">
        <f>IF('1. General Input'!$D$33="X",IF('17. FTE Safe Harbor 2 Step 2'!E745&lt;40,'17. FTE Safe Harbor 2 Step 2'!E745/40,1),0)</f>
        <v>0</v>
      </c>
      <c r="J745" s="526">
        <f>IF('1. General Input'!$D$34="X",IF('17. FTE Safe Harbor 2 Step 2'!E745&lt;80,'17. FTE Safe Harbor 2 Step 2'!E745/80,1),0)</f>
        <v>0</v>
      </c>
      <c r="K745" s="526">
        <f>IF('1. General Input'!$D$35="X",IF('17. FTE Safe Harbor 2 Step 2'!E745*24&lt;2080,'17. FTE Safe Harbor 2 Step 2'!E745*24/2080,1),0)</f>
        <v>0</v>
      </c>
      <c r="L745" s="526">
        <f>IF('1. General Input'!$D$36="X",IF('17. FTE Safe Harbor 2 Step 2'!E745*12&lt;2080,'17. FTE Safe Harbor 2 Step 2'!E745*12/2080,1),0)</f>
        <v>0</v>
      </c>
      <c r="M745" s="538">
        <f>IF('1. General Input'!$D$37="X",IF('17. FTE Safe Harbor 2 Step 2'!E745*365/$F$12&lt;2080,E745*365/$F$12/2080,1),0)</f>
        <v>0</v>
      </c>
      <c r="O745" s="526">
        <f t="shared" si="66"/>
        <v>0</v>
      </c>
      <c r="P745" s="526">
        <f t="shared" si="67"/>
        <v>0</v>
      </c>
      <c r="Q745" s="526">
        <f t="shared" si="68"/>
        <v>0</v>
      </c>
      <c r="R745" s="526">
        <f t="shared" si="69"/>
        <v>0</v>
      </c>
      <c r="S745" s="526">
        <f t="shared" si="70"/>
        <v>0</v>
      </c>
    </row>
    <row r="746" spans="1:19" x14ac:dyDescent="0.25">
      <c r="A746" s="297">
        <f t="shared" si="71"/>
        <v>732</v>
      </c>
      <c r="B746" s="501"/>
      <c r="C746" s="515"/>
      <c r="D746" s="297"/>
      <c r="E746" s="505"/>
      <c r="F746" s="417">
        <f>ROUND(IF('11. Type 1 Emp 2020 FTE'!$I$12=1,SUM(I746:M746),0),1)</f>
        <v>0</v>
      </c>
      <c r="G746" s="417">
        <f>ROUND(IF('11. Type 1 Emp 2020 FTE'!$I$12=2,SUM(O746:S746),0),1)</f>
        <v>0</v>
      </c>
      <c r="I746" s="526">
        <f>IF('1. General Input'!$D$33="X",IF('17. FTE Safe Harbor 2 Step 2'!E746&lt;40,'17. FTE Safe Harbor 2 Step 2'!E746/40,1),0)</f>
        <v>0</v>
      </c>
      <c r="J746" s="526">
        <f>IF('1. General Input'!$D$34="X",IF('17. FTE Safe Harbor 2 Step 2'!E746&lt;80,'17. FTE Safe Harbor 2 Step 2'!E746/80,1),0)</f>
        <v>0</v>
      </c>
      <c r="K746" s="526">
        <f>IF('1. General Input'!$D$35="X",IF('17. FTE Safe Harbor 2 Step 2'!E746*24&lt;2080,'17. FTE Safe Harbor 2 Step 2'!E746*24/2080,1),0)</f>
        <v>0</v>
      </c>
      <c r="L746" s="526">
        <f>IF('1. General Input'!$D$36="X",IF('17. FTE Safe Harbor 2 Step 2'!E746*12&lt;2080,'17. FTE Safe Harbor 2 Step 2'!E746*12/2080,1),0)</f>
        <v>0</v>
      </c>
      <c r="M746" s="538">
        <f>IF('1. General Input'!$D$37="X",IF('17. FTE Safe Harbor 2 Step 2'!E746*365/$F$12&lt;2080,E746*365/$F$12/2080,1),0)</f>
        <v>0</v>
      </c>
      <c r="O746" s="526">
        <f t="shared" si="66"/>
        <v>0</v>
      </c>
      <c r="P746" s="526">
        <f t="shared" si="67"/>
        <v>0</v>
      </c>
      <c r="Q746" s="526">
        <f t="shared" si="68"/>
        <v>0</v>
      </c>
      <c r="R746" s="526">
        <f t="shared" si="69"/>
        <v>0</v>
      </c>
      <c r="S746" s="526">
        <f t="shared" si="70"/>
        <v>0</v>
      </c>
    </row>
    <row r="747" spans="1:19" x14ac:dyDescent="0.25">
      <c r="A747" s="297">
        <f t="shared" si="71"/>
        <v>733</v>
      </c>
      <c r="B747" s="501"/>
      <c r="C747" s="515"/>
      <c r="D747" s="297"/>
      <c r="E747" s="505"/>
      <c r="F747" s="417">
        <f>ROUND(IF('11. Type 1 Emp 2020 FTE'!$I$12=1,SUM(I747:M747),0),1)</f>
        <v>0</v>
      </c>
      <c r="G747" s="417">
        <f>ROUND(IF('11. Type 1 Emp 2020 FTE'!$I$12=2,SUM(O747:S747),0),1)</f>
        <v>0</v>
      </c>
      <c r="I747" s="526">
        <f>IF('1. General Input'!$D$33="X",IF('17. FTE Safe Harbor 2 Step 2'!E747&lt;40,'17. FTE Safe Harbor 2 Step 2'!E747/40,1),0)</f>
        <v>0</v>
      </c>
      <c r="J747" s="526">
        <f>IF('1. General Input'!$D$34="X",IF('17. FTE Safe Harbor 2 Step 2'!E747&lt;80,'17. FTE Safe Harbor 2 Step 2'!E747/80,1),0)</f>
        <v>0</v>
      </c>
      <c r="K747" s="526">
        <f>IF('1. General Input'!$D$35="X",IF('17. FTE Safe Harbor 2 Step 2'!E747*24&lt;2080,'17. FTE Safe Harbor 2 Step 2'!E747*24/2080,1),0)</f>
        <v>0</v>
      </c>
      <c r="L747" s="526">
        <f>IF('1. General Input'!$D$36="X",IF('17. FTE Safe Harbor 2 Step 2'!E747*12&lt;2080,'17. FTE Safe Harbor 2 Step 2'!E747*12/2080,1),0)</f>
        <v>0</v>
      </c>
      <c r="M747" s="538">
        <f>IF('1. General Input'!$D$37="X",IF('17. FTE Safe Harbor 2 Step 2'!E747*365/$F$12&lt;2080,E747*365/$F$12/2080,1),0)</f>
        <v>0</v>
      </c>
      <c r="O747" s="526">
        <f t="shared" si="66"/>
        <v>0</v>
      </c>
      <c r="P747" s="526">
        <f t="shared" si="67"/>
        <v>0</v>
      </c>
      <c r="Q747" s="526">
        <f t="shared" si="68"/>
        <v>0</v>
      </c>
      <c r="R747" s="526">
        <f t="shared" si="69"/>
        <v>0</v>
      </c>
      <c r="S747" s="526">
        <f t="shared" si="70"/>
        <v>0</v>
      </c>
    </row>
    <row r="748" spans="1:19" x14ac:dyDescent="0.25">
      <c r="A748" s="297">
        <f t="shared" si="71"/>
        <v>734</v>
      </c>
      <c r="B748" s="501"/>
      <c r="C748" s="515"/>
      <c r="D748" s="297"/>
      <c r="E748" s="505"/>
      <c r="F748" s="417">
        <f>ROUND(IF('11. Type 1 Emp 2020 FTE'!$I$12=1,SUM(I748:M748),0),1)</f>
        <v>0</v>
      </c>
      <c r="G748" s="417">
        <f>ROUND(IF('11. Type 1 Emp 2020 FTE'!$I$12=2,SUM(O748:S748),0),1)</f>
        <v>0</v>
      </c>
      <c r="I748" s="526">
        <f>IF('1. General Input'!$D$33="X",IF('17. FTE Safe Harbor 2 Step 2'!E748&lt;40,'17. FTE Safe Harbor 2 Step 2'!E748/40,1),0)</f>
        <v>0</v>
      </c>
      <c r="J748" s="526">
        <f>IF('1. General Input'!$D$34="X",IF('17. FTE Safe Harbor 2 Step 2'!E748&lt;80,'17. FTE Safe Harbor 2 Step 2'!E748/80,1),0)</f>
        <v>0</v>
      </c>
      <c r="K748" s="526">
        <f>IF('1. General Input'!$D$35="X",IF('17. FTE Safe Harbor 2 Step 2'!E748*24&lt;2080,'17. FTE Safe Harbor 2 Step 2'!E748*24/2080,1),0)</f>
        <v>0</v>
      </c>
      <c r="L748" s="526">
        <f>IF('1. General Input'!$D$36="X",IF('17. FTE Safe Harbor 2 Step 2'!E748*12&lt;2080,'17. FTE Safe Harbor 2 Step 2'!E748*12/2080,1),0)</f>
        <v>0</v>
      </c>
      <c r="M748" s="538">
        <f>IF('1. General Input'!$D$37="X",IF('17. FTE Safe Harbor 2 Step 2'!E748*365/$F$12&lt;2080,E748*365/$F$12/2080,1),0)</f>
        <v>0</v>
      </c>
      <c r="O748" s="526">
        <f t="shared" si="66"/>
        <v>0</v>
      </c>
      <c r="P748" s="526">
        <f t="shared" si="67"/>
        <v>0</v>
      </c>
      <c r="Q748" s="526">
        <f t="shared" si="68"/>
        <v>0</v>
      </c>
      <c r="R748" s="526">
        <f t="shared" si="69"/>
        <v>0</v>
      </c>
      <c r="S748" s="526">
        <f t="shared" si="70"/>
        <v>0</v>
      </c>
    </row>
    <row r="749" spans="1:19" x14ac:dyDescent="0.25">
      <c r="A749" s="297">
        <f t="shared" si="71"/>
        <v>735</v>
      </c>
      <c r="B749" s="501"/>
      <c r="C749" s="515"/>
      <c r="D749" s="297"/>
      <c r="E749" s="505"/>
      <c r="F749" s="417">
        <f>ROUND(IF('11. Type 1 Emp 2020 FTE'!$I$12=1,SUM(I749:M749),0),1)</f>
        <v>0</v>
      </c>
      <c r="G749" s="417">
        <f>ROUND(IF('11. Type 1 Emp 2020 FTE'!$I$12=2,SUM(O749:S749),0),1)</f>
        <v>0</v>
      </c>
      <c r="I749" s="526">
        <f>IF('1. General Input'!$D$33="X",IF('17. FTE Safe Harbor 2 Step 2'!E749&lt;40,'17. FTE Safe Harbor 2 Step 2'!E749/40,1),0)</f>
        <v>0</v>
      </c>
      <c r="J749" s="526">
        <f>IF('1. General Input'!$D$34="X",IF('17. FTE Safe Harbor 2 Step 2'!E749&lt;80,'17. FTE Safe Harbor 2 Step 2'!E749/80,1),0)</f>
        <v>0</v>
      </c>
      <c r="K749" s="526">
        <f>IF('1. General Input'!$D$35="X",IF('17. FTE Safe Harbor 2 Step 2'!E749*24&lt;2080,'17. FTE Safe Harbor 2 Step 2'!E749*24/2080,1),0)</f>
        <v>0</v>
      </c>
      <c r="L749" s="526">
        <f>IF('1. General Input'!$D$36="X",IF('17. FTE Safe Harbor 2 Step 2'!E749*12&lt;2080,'17. FTE Safe Harbor 2 Step 2'!E749*12/2080,1),0)</f>
        <v>0</v>
      </c>
      <c r="M749" s="538">
        <f>IF('1. General Input'!$D$37="X",IF('17. FTE Safe Harbor 2 Step 2'!E749*365/$F$12&lt;2080,E749*365/$F$12/2080,1),0)</f>
        <v>0</v>
      </c>
      <c r="O749" s="526">
        <f t="shared" si="66"/>
        <v>0</v>
      </c>
      <c r="P749" s="526">
        <f t="shared" si="67"/>
        <v>0</v>
      </c>
      <c r="Q749" s="526">
        <f t="shared" si="68"/>
        <v>0</v>
      </c>
      <c r="R749" s="526">
        <f t="shared" si="69"/>
        <v>0</v>
      </c>
      <c r="S749" s="526">
        <f t="shared" si="70"/>
        <v>0</v>
      </c>
    </row>
    <row r="750" spans="1:19" x14ac:dyDescent="0.25">
      <c r="A750" s="297">
        <f t="shared" si="71"/>
        <v>736</v>
      </c>
      <c r="B750" s="501"/>
      <c r="C750" s="515"/>
      <c r="D750" s="297"/>
      <c r="E750" s="505"/>
      <c r="F750" s="417">
        <f>ROUND(IF('11. Type 1 Emp 2020 FTE'!$I$12=1,SUM(I750:M750),0),1)</f>
        <v>0</v>
      </c>
      <c r="G750" s="417">
        <f>ROUND(IF('11. Type 1 Emp 2020 FTE'!$I$12=2,SUM(O750:S750),0),1)</f>
        <v>0</v>
      </c>
      <c r="I750" s="526">
        <f>IF('1. General Input'!$D$33="X",IF('17. FTE Safe Harbor 2 Step 2'!E750&lt;40,'17. FTE Safe Harbor 2 Step 2'!E750/40,1),0)</f>
        <v>0</v>
      </c>
      <c r="J750" s="526">
        <f>IF('1. General Input'!$D$34="X",IF('17. FTE Safe Harbor 2 Step 2'!E750&lt;80,'17. FTE Safe Harbor 2 Step 2'!E750/80,1),0)</f>
        <v>0</v>
      </c>
      <c r="K750" s="526">
        <f>IF('1. General Input'!$D$35="X",IF('17. FTE Safe Harbor 2 Step 2'!E750*24&lt;2080,'17. FTE Safe Harbor 2 Step 2'!E750*24/2080,1),0)</f>
        <v>0</v>
      </c>
      <c r="L750" s="526">
        <f>IF('1. General Input'!$D$36="X",IF('17. FTE Safe Harbor 2 Step 2'!E750*12&lt;2080,'17. FTE Safe Harbor 2 Step 2'!E750*12/2080,1),0)</f>
        <v>0</v>
      </c>
      <c r="M750" s="538">
        <f>IF('1. General Input'!$D$37="X",IF('17. FTE Safe Harbor 2 Step 2'!E750*365/$F$12&lt;2080,E750*365/$F$12/2080,1),0)</f>
        <v>0</v>
      </c>
      <c r="O750" s="526">
        <f t="shared" si="66"/>
        <v>0</v>
      </c>
      <c r="P750" s="526">
        <f t="shared" si="67"/>
        <v>0</v>
      </c>
      <c r="Q750" s="526">
        <f t="shared" si="68"/>
        <v>0</v>
      </c>
      <c r="R750" s="526">
        <f t="shared" si="69"/>
        <v>0</v>
      </c>
      <c r="S750" s="526">
        <f t="shared" si="70"/>
        <v>0</v>
      </c>
    </row>
    <row r="751" spans="1:19" x14ac:dyDescent="0.25">
      <c r="A751" s="297">
        <f t="shared" si="71"/>
        <v>737</v>
      </c>
      <c r="B751" s="501"/>
      <c r="C751" s="515"/>
      <c r="D751" s="297"/>
      <c r="E751" s="505"/>
      <c r="F751" s="417">
        <f>ROUND(IF('11. Type 1 Emp 2020 FTE'!$I$12=1,SUM(I751:M751),0),1)</f>
        <v>0</v>
      </c>
      <c r="G751" s="417">
        <f>ROUND(IF('11. Type 1 Emp 2020 FTE'!$I$12=2,SUM(O751:S751),0),1)</f>
        <v>0</v>
      </c>
      <c r="I751" s="526">
        <f>IF('1. General Input'!$D$33="X",IF('17. FTE Safe Harbor 2 Step 2'!E751&lt;40,'17. FTE Safe Harbor 2 Step 2'!E751/40,1),0)</f>
        <v>0</v>
      </c>
      <c r="J751" s="526">
        <f>IF('1. General Input'!$D$34="X",IF('17. FTE Safe Harbor 2 Step 2'!E751&lt;80,'17. FTE Safe Harbor 2 Step 2'!E751/80,1),0)</f>
        <v>0</v>
      </c>
      <c r="K751" s="526">
        <f>IF('1. General Input'!$D$35="X",IF('17. FTE Safe Harbor 2 Step 2'!E751*24&lt;2080,'17. FTE Safe Harbor 2 Step 2'!E751*24/2080,1),0)</f>
        <v>0</v>
      </c>
      <c r="L751" s="526">
        <f>IF('1. General Input'!$D$36="X",IF('17. FTE Safe Harbor 2 Step 2'!E751*12&lt;2080,'17. FTE Safe Harbor 2 Step 2'!E751*12/2080,1),0)</f>
        <v>0</v>
      </c>
      <c r="M751" s="538">
        <f>IF('1. General Input'!$D$37="X",IF('17. FTE Safe Harbor 2 Step 2'!E751*365/$F$12&lt;2080,E751*365/$F$12/2080,1),0)</f>
        <v>0</v>
      </c>
      <c r="O751" s="526">
        <f t="shared" si="66"/>
        <v>0</v>
      </c>
      <c r="P751" s="526">
        <f t="shared" si="67"/>
        <v>0</v>
      </c>
      <c r="Q751" s="526">
        <f t="shared" si="68"/>
        <v>0</v>
      </c>
      <c r="R751" s="526">
        <f t="shared" si="69"/>
        <v>0</v>
      </c>
      <c r="S751" s="526">
        <f t="shared" si="70"/>
        <v>0</v>
      </c>
    </row>
    <row r="752" spans="1:19" x14ac:dyDescent="0.25">
      <c r="A752" s="297">
        <f t="shared" si="71"/>
        <v>738</v>
      </c>
      <c r="B752" s="501"/>
      <c r="C752" s="515"/>
      <c r="D752" s="297"/>
      <c r="E752" s="505"/>
      <c r="F752" s="417">
        <f>ROUND(IF('11. Type 1 Emp 2020 FTE'!$I$12=1,SUM(I752:M752),0),1)</f>
        <v>0</v>
      </c>
      <c r="G752" s="417">
        <f>ROUND(IF('11. Type 1 Emp 2020 FTE'!$I$12=2,SUM(O752:S752),0),1)</f>
        <v>0</v>
      </c>
      <c r="I752" s="526">
        <f>IF('1. General Input'!$D$33="X",IF('17. FTE Safe Harbor 2 Step 2'!E752&lt;40,'17. FTE Safe Harbor 2 Step 2'!E752/40,1),0)</f>
        <v>0</v>
      </c>
      <c r="J752" s="526">
        <f>IF('1. General Input'!$D$34="X",IF('17. FTE Safe Harbor 2 Step 2'!E752&lt;80,'17. FTE Safe Harbor 2 Step 2'!E752/80,1),0)</f>
        <v>0</v>
      </c>
      <c r="K752" s="526">
        <f>IF('1. General Input'!$D$35="X",IF('17. FTE Safe Harbor 2 Step 2'!E752*24&lt;2080,'17. FTE Safe Harbor 2 Step 2'!E752*24/2080,1),0)</f>
        <v>0</v>
      </c>
      <c r="L752" s="526">
        <f>IF('1. General Input'!$D$36="X",IF('17. FTE Safe Harbor 2 Step 2'!E752*12&lt;2080,'17. FTE Safe Harbor 2 Step 2'!E752*12/2080,1),0)</f>
        <v>0</v>
      </c>
      <c r="M752" s="538">
        <f>IF('1. General Input'!$D$37="X",IF('17. FTE Safe Harbor 2 Step 2'!E752*365/$F$12&lt;2080,E752*365/$F$12/2080,1),0)</f>
        <v>0</v>
      </c>
      <c r="O752" s="526">
        <f t="shared" si="66"/>
        <v>0</v>
      </c>
      <c r="P752" s="526">
        <f t="shared" si="67"/>
        <v>0</v>
      </c>
      <c r="Q752" s="526">
        <f t="shared" si="68"/>
        <v>0</v>
      </c>
      <c r="R752" s="526">
        <f t="shared" si="69"/>
        <v>0</v>
      </c>
      <c r="S752" s="526">
        <f t="shared" si="70"/>
        <v>0</v>
      </c>
    </row>
    <row r="753" spans="1:19" x14ac:dyDescent="0.25">
      <c r="A753" s="297">
        <f t="shared" si="71"/>
        <v>739</v>
      </c>
      <c r="B753" s="501"/>
      <c r="C753" s="515"/>
      <c r="D753" s="297"/>
      <c r="E753" s="505"/>
      <c r="F753" s="417">
        <f>ROUND(IF('11. Type 1 Emp 2020 FTE'!$I$12=1,SUM(I753:M753),0),1)</f>
        <v>0</v>
      </c>
      <c r="G753" s="417">
        <f>ROUND(IF('11. Type 1 Emp 2020 FTE'!$I$12=2,SUM(O753:S753),0),1)</f>
        <v>0</v>
      </c>
      <c r="I753" s="526">
        <f>IF('1. General Input'!$D$33="X",IF('17. FTE Safe Harbor 2 Step 2'!E753&lt;40,'17. FTE Safe Harbor 2 Step 2'!E753/40,1),0)</f>
        <v>0</v>
      </c>
      <c r="J753" s="526">
        <f>IF('1. General Input'!$D$34="X",IF('17. FTE Safe Harbor 2 Step 2'!E753&lt;80,'17. FTE Safe Harbor 2 Step 2'!E753/80,1),0)</f>
        <v>0</v>
      </c>
      <c r="K753" s="526">
        <f>IF('1. General Input'!$D$35="X",IF('17. FTE Safe Harbor 2 Step 2'!E753*24&lt;2080,'17. FTE Safe Harbor 2 Step 2'!E753*24/2080,1),0)</f>
        <v>0</v>
      </c>
      <c r="L753" s="526">
        <f>IF('1. General Input'!$D$36="X",IF('17. FTE Safe Harbor 2 Step 2'!E753*12&lt;2080,'17. FTE Safe Harbor 2 Step 2'!E753*12/2080,1),0)</f>
        <v>0</v>
      </c>
      <c r="M753" s="538">
        <f>IF('1. General Input'!$D$37="X",IF('17. FTE Safe Harbor 2 Step 2'!E753*365/$F$12&lt;2080,E753*365/$F$12/2080,1),0)</f>
        <v>0</v>
      </c>
      <c r="O753" s="526">
        <f t="shared" si="66"/>
        <v>0</v>
      </c>
      <c r="P753" s="526">
        <f t="shared" si="67"/>
        <v>0</v>
      </c>
      <c r="Q753" s="526">
        <f t="shared" si="68"/>
        <v>0</v>
      </c>
      <c r="R753" s="526">
        <f t="shared" si="69"/>
        <v>0</v>
      </c>
      <c r="S753" s="526">
        <f t="shared" si="70"/>
        <v>0</v>
      </c>
    </row>
    <row r="754" spans="1:19" x14ac:dyDescent="0.25">
      <c r="A754" s="297">
        <f t="shared" si="71"/>
        <v>740</v>
      </c>
      <c r="B754" s="501"/>
      <c r="C754" s="515"/>
      <c r="D754" s="297"/>
      <c r="E754" s="505"/>
      <c r="F754" s="417">
        <f>ROUND(IF('11. Type 1 Emp 2020 FTE'!$I$12=1,SUM(I754:M754),0),1)</f>
        <v>0</v>
      </c>
      <c r="G754" s="417">
        <f>ROUND(IF('11. Type 1 Emp 2020 FTE'!$I$12=2,SUM(O754:S754),0),1)</f>
        <v>0</v>
      </c>
      <c r="I754" s="526">
        <f>IF('1. General Input'!$D$33="X",IF('17. FTE Safe Harbor 2 Step 2'!E754&lt;40,'17. FTE Safe Harbor 2 Step 2'!E754/40,1),0)</f>
        <v>0</v>
      </c>
      <c r="J754" s="526">
        <f>IF('1. General Input'!$D$34="X",IF('17. FTE Safe Harbor 2 Step 2'!E754&lt;80,'17. FTE Safe Harbor 2 Step 2'!E754/80,1),0)</f>
        <v>0</v>
      </c>
      <c r="K754" s="526">
        <f>IF('1. General Input'!$D$35="X",IF('17. FTE Safe Harbor 2 Step 2'!E754*24&lt;2080,'17. FTE Safe Harbor 2 Step 2'!E754*24/2080,1),0)</f>
        <v>0</v>
      </c>
      <c r="L754" s="526">
        <f>IF('1. General Input'!$D$36="X",IF('17. FTE Safe Harbor 2 Step 2'!E754*12&lt;2080,'17. FTE Safe Harbor 2 Step 2'!E754*12/2080,1),0)</f>
        <v>0</v>
      </c>
      <c r="M754" s="538">
        <f>IF('1. General Input'!$D$37="X",IF('17. FTE Safe Harbor 2 Step 2'!E754*365/$F$12&lt;2080,E754*365/$F$12/2080,1),0)</f>
        <v>0</v>
      </c>
      <c r="O754" s="526">
        <f t="shared" si="66"/>
        <v>0</v>
      </c>
      <c r="P754" s="526">
        <f t="shared" si="67"/>
        <v>0</v>
      </c>
      <c r="Q754" s="526">
        <f t="shared" si="68"/>
        <v>0</v>
      </c>
      <c r="R754" s="526">
        <f t="shared" si="69"/>
        <v>0</v>
      </c>
      <c r="S754" s="526">
        <f t="shared" si="70"/>
        <v>0</v>
      </c>
    </row>
    <row r="755" spans="1:19" x14ac:dyDescent="0.25">
      <c r="A755" s="297">
        <f t="shared" si="71"/>
        <v>741</v>
      </c>
      <c r="B755" s="501"/>
      <c r="C755" s="515"/>
      <c r="D755" s="297"/>
      <c r="E755" s="505"/>
      <c r="F755" s="417">
        <f>ROUND(IF('11. Type 1 Emp 2020 FTE'!$I$12=1,SUM(I755:M755),0),1)</f>
        <v>0</v>
      </c>
      <c r="G755" s="417">
        <f>ROUND(IF('11. Type 1 Emp 2020 FTE'!$I$12=2,SUM(O755:S755),0),1)</f>
        <v>0</v>
      </c>
      <c r="I755" s="526">
        <f>IF('1. General Input'!$D$33="X",IF('17. FTE Safe Harbor 2 Step 2'!E755&lt;40,'17. FTE Safe Harbor 2 Step 2'!E755/40,1),0)</f>
        <v>0</v>
      </c>
      <c r="J755" s="526">
        <f>IF('1. General Input'!$D$34="X",IF('17. FTE Safe Harbor 2 Step 2'!E755&lt;80,'17. FTE Safe Harbor 2 Step 2'!E755/80,1),0)</f>
        <v>0</v>
      </c>
      <c r="K755" s="526">
        <f>IF('1. General Input'!$D$35="X",IF('17. FTE Safe Harbor 2 Step 2'!E755*24&lt;2080,'17. FTE Safe Harbor 2 Step 2'!E755*24/2080,1),0)</f>
        <v>0</v>
      </c>
      <c r="L755" s="526">
        <f>IF('1. General Input'!$D$36="X",IF('17. FTE Safe Harbor 2 Step 2'!E755*12&lt;2080,'17. FTE Safe Harbor 2 Step 2'!E755*12/2080,1),0)</f>
        <v>0</v>
      </c>
      <c r="M755" s="538">
        <f>IF('1. General Input'!$D$37="X",IF('17. FTE Safe Harbor 2 Step 2'!E755*365/$F$12&lt;2080,E755*365/$F$12/2080,1),0)</f>
        <v>0</v>
      </c>
      <c r="O755" s="526">
        <f t="shared" si="66"/>
        <v>0</v>
      </c>
      <c r="P755" s="526">
        <f t="shared" si="67"/>
        <v>0</v>
      </c>
      <c r="Q755" s="526">
        <f t="shared" si="68"/>
        <v>0</v>
      </c>
      <c r="R755" s="526">
        <f t="shared" si="69"/>
        <v>0</v>
      </c>
      <c r="S755" s="526">
        <f t="shared" si="70"/>
        <v>0</v>
      </c>
    </row>
    <row r="756" spans="1:19" x14ac:dyDescent="0.25">
      <c r="A756" s="297">
        <f t="shared" si="71"/>
        <v>742</v>
      </c>
      <c r="B756" s="501"/>
      <c r="C756" s="515"/>
      <c r="D756" s="297"/>
      <c r="E756" s="505"/>
      <c r="F756" s="417">
        <f>ROUND(IF('11. Type 1 Emp 2020 FTE'!$I$12=1,SUM(I756:M756),0),1)</f>
        <v>0</v>
      </c>
      <c r="G756" s="417">
        <f>ROUND(IF('11. Type 1 Emp 2020 FTE'!$I$12=2,SUM(O756:S756),0),1)</f>
        <v>0</v>
      </c>
      <c r="I756" s="526">
        <f>IF('1. General Input'!$D$33="X",IF('17. FTE Safe Harbor 2 Step 2'!E756&lt;40,'17. FTE Safe Harbor 2 Step 2'!E756/40,1),0)</f>
        <v>0</v>
      </c>
      <c r="J756" s="526">
        <f>IF('1. General Input'!$D$34="X",IF('17. FTE Safe Harbor 2 Step 2'!E756&lt;80,'17. FTE Safe Harbor 2 Step 2'!E756/80,1),0)</f>
        <v>0</v>
      </c>
      <c r="K756" s="526">
        <f>IF('1. General Input'!$D$35="X",IF('17. FTE Safe Harbor 2 Step 2'!E756*24&lt;2080,'17. FTE Safe Harbor 2 Step 2'!E756*24/2080,1),0)</f>
        <v>0</v>
      </c>
      <c r="L756" s="526">
        <f>IF('1. General Input'!$D$36="X",IF('17. FTE Safe Harbor 2 Step 2'!E756*12&lt;2080,'17. FTE Safe Harbor 2 Step 2'!E756*12/2080,1),0)</f>
        <v>0</v>
      </c>
      <c r="M756" s="538">
        <f>IF('1. General Input'!$D$37="X",IF('17. FTE Safe Harbor 2 Step 2'!E756*365/$F$12&lt;2080,E756*365/$F$12/2080,1),0)</f>
        <v>0</v>
      </c>
      <c r="O756" s="526">
        <f t="shared" si="66"/>
        <v>0</v>
      </c>
      <c r="P756" s="526">
        <f t="shared" si="67"/>
        <v>0</v>
      </c>
      <c r="Q756" s="526">
        <f t="shared" si="68"/>
        <v>0</v>
      </c>
      <c r="R756" s="526">
        <f t="shared" si="69"/>
        <v>0</v>
      </c>
      <c r="S756" s="526">
        <f t="shared" si="70"/>
        <v>0</v>
      </c>
    </row>
    <row r="757" spans="1:19" x14ac:dyDescent="0.25">
      <c r="A757" s="297">
        <f t="shared" si="71"/>
        <v>743</v>
      </c>
      <c r="B757" s="501"/>
      <c r="C757" s="515"/>
      <c r="D757" s="297"/>
      <c r="E757" s="505"/>
      <c r="F757" s="417">
        <f>ROUND(IF('11. Type 1 Emp 2020 FTE'!$I$12=1,SUM(I757:M757),0),1)</f>
        <v>0</v>
      </c>
      <c r="G757" s="417">
        <f>ROUND(IF('11. Type 1 Emp 2020 FTE'!$I$12=2,SUM(O757:S757),0),1)</f>
        <v>0</v>
      </c>
      <c r="I757" s="526">
        <f>IF('1. General Input'!$D$33="X",IF('17. FTE Safe Harbor 2 Step 2'!E757&lt;40,'17. FTE Safe Harbor 2 Step 2'!E757/40,1),0)</f>
        <v>0</v>
      </c>
      <c r="J757" s="526">
        <f>IF('1. General Input'!$D$34="X",IF('17. FTE Safe Harbor 2 Step 2'!E757&lt;80,'17. FTE Safe Harbor 2 Step 2'!E757/80,1),0)</f>
        <v>0</v>
      </c>
      <c r="K757" s="526">
        <f>IF('1. General Input'!$D$35="X",IF('17. FTE Safe Harbor 2 Step 2'!E757*24&lt;2080,'17. FTE Safe Harbor 2 Step 2'!E757*24/2080,1),0)</f>
        <v>0</v>
      </c>
      <c r="L757" s="526">
        <f>IF('1. General Input'!$D$36="X",IF('17. FTE Safe Harbor 2 Step 2'!E757*12&lt;2080,'17. FTE Safe Harbor 2 Step 2'!E757*12/2080,1),0)</f>
        <v>0</v>
      </c>
      <c r="M757" s="538">
        <f>IF('1. General Input'!$D$37="X",IF('17. FTE Safe Harbor 2 Step 2'!E757*365/$F$12&lt;2080,E757*365/$F$12/2080,1),0)</f>
        <v>0</v>
      </c>
      <c r="O757" s="526">
        <f t="shared" si="66"/>
        <v>0</v>
      </c>
      <c r="P757" s="526">
        <f t="shared" si="67"/>
        <v>0</v>
      </c>
      <c r="Q757" s="526">
        <f t="shared" si="68"/>
        <v>0</v>
      </c>
      <c r="R757" s="526">
        <f t="shared" si="69"/>
        <v>0</v>
      </c>
      <c r="S757" s="526">
        <f t="shared" si="70"/>
        <v>0</v>
      </c>
    </row>
    <row r="758" spans="1:19" x14ac:dyDescent="0.25">
      <c r="A758" s="297">
        <f t="shared" si="71"/>
        <v>744</v>
      </c>
      <c r="B758" s="501"/>
      <c r="C758" s="515"/>
      <c r="D758" s="297"/>
      <c r="E758" s="505"/>
      <c r="F758" s="417">
        <f>ROUND(IF('11. Type 1 Emp 2020 FTE'!$I$12=1,SUM(I758:M758),0),1)</f>
        <v>0</v>
      </c>
      <c r="G758" s="417">
        <f>ROUND(IF('11. Type 1 Emp 2020 FTE'!$I$12=2,SUM(O758:S758),0),1)</f>
        <v>0</v>
      </c>
      <c r="I758" s="526">
        <f>IF('1. General Input'!$D$33="X",IF('17. FTE Safe Harbor 2 Step 2'!E758&lt;40,'17. FTE Safe Harbor 2 Step 2'!E758/40,1),0)</f>
        <v>0</v>
      </c>
      <c r="J758" s="526">
        <f>IF('1. General Input'!$D$34="X",IF('17. FTE Safe Harbor 2 Step 2'!E758&lt;80,'17. FTE Safe Harbor 2 Step 2'!E758/80,1),0)</f>
        <v>0</v>
      </c>
      <c r="K758" s="526">
        <f>IF('1. General Input'!$D$35="X",IF('17. FTE Safe Harbor 2 Step 2'!E758*24&lt;2080,'17. FTE Safe Harbor 2 Step 2'!E758*24/2080,1),0)</f>
        <v>0</v>
      </c>
      <c r="L758" s="526">
        <f>IF('1. General Input'!$D$36="X",IF('17. FTE Safe Harbor 2 Step 2'!E758*12&lt;2080,'17. FTE Safe Harbor 2 Step 2'!E758*12/2080,1),0)</f>
        <v>0</v>
      </c>
      <c r="M758" s="538">
        <f>IF('1. General Input'!$D$37="X",IF('17. FTE Safe Harbor 2 Step 2'!E758*365/$F$12&lt;2080,E758*365/$F$12/2080,1),0)</f>
        <v>0</v>
      </c>
      <c r="O758" s="526">
        <f t="shared" si="66"/>
        <v>0</v>
      </c>
      <c r="P758" s="526">
        <f t="shared" si="67"/>
        <v>0</v>
      </c>
      <c r="Q758" s="526">
        <f t="shared" si="68"/>
        <v>0</v>
      </c>
      <c r="R758" s="526">
        <f t="shared" si="69"/>
        <v>0</v>
      </c>
      <c r="S758" s="526">
        <f t="shared" si="70"/>
        <v>0</v>
      </c>
    </row>
    <row r="759" spans="1:19" x14ac:dyDescent="0.25">
      <c r="A759" s="297">
        <f t="shared" si="71"/>
        <v>745</v>
      </c>
      <c r="B759" s="501"/>
      <c r="C759" s="515"/>
      <c r="D759" s="297"/>
      <c r="E759" s="505"/>
      <c r="F759" s="417">
        <f>ROUND(IF('11. Type 1 Emp 2020 FTE'!$I$12=1,SUM(I759:M759),0),1)</f>
        <v>0</v>
      </c>
      <c r="G759" s="417">
        <f>ROUND(IF('11. Type 1 Emp 2020 FTE'!$I$12=2,SUM(O759:S759),0),1)</f>
        <v>0</v>
      </c>
      <c r="I759" s="526">
        <f>IF('1. General Input'!$D$33="X",IF('17. FTE Safe Harbor 2 Step 2'!E759&lt;40,'17. FTE Safe Harbor 2 Step 2'!E759/40,1),0)</f>
        <v>0</v>
      </c>
      <c r="J759" s="526">
        <f>IF('1. General Input'!$D$34="X",IF('17. FTE Safe Harbor 2 Step 2'!E759&lt;80,'17. FTE Safe Harbor 2 Step 2'!E759/80,1),0)</f>
        <v>0</v>
      </c>
      <c r="K759" s="526">
        <f>IF('1. General Input'!$D$35="X",IF('17. FTE Safe Harbor 2 Step 2'!E759*24&lt;2080,'17. FTE Safe Harbor 2 Step 2'!E759*24/2080,1),0)</f>
        <v>0</v>
      </c>
      <c r="L759" s="526">
        <f>IF('1. General Input'!$D$36="X",IF('17. FTE Safe Harbor 2 Step 2'!E759*12&lt;2080,'17. FTE Safe Harbor 2 Step 2'!E759*12/2080,1),0)</f>
        <v>0</v>
      </c>
      <c r="M759" s="538">
        <f>IF('1. General Input'!$D$37="X",IF('17. FTE Safe Harbor 2 Step 2'!E759*365/$F$12&lt;2080,E759*365/$F$12/2080,1),0)</f>
        <v>0</v>
      </c>
      <c r="O759" s="526">
        <f t="shared" si="66"/>
        <v>0</v>
      </c>
      <c r="P759" s="526">
        <f t="shared" si="67"/>
        <v>0</v>
      </c>
      <c r="Q759" s="526">
        <f t="shared" si="68"/>
        <v>0</v>
      </c>
      <c r="R759" s="526">
        <f t="shared" si="69"/>
        <v>0</v>
      </c>
      <c r="S759" s="526">
        <f t="shared" si="70"/>
        <v>0</v>
      </c>
    </row>
    <row r="760" spans="1:19" x14ac:dyDescent="0.25">
      <c r="A760" s="297">
        <f t="shared" si="71"/>
        <v>746</v>
      </c>
      <c r="B760" s="501"/>
      <c r="C760" s="515"/>
      <c r="D760" s="297"/>
      <c r="E760" s="505"/>
      <c r="F760" s="417">
        <f>ROUND(IF('11. Type 1 Emp 2020 FTE'!$I$12=1,SUM(I760:M760),0),1)</f>
        <v>0</v>
      </c>
      <c r="G760" s="417">
        <f>ROUND(IF('11. Type 1 Emp 2020 FTE'!$I$12=2,SUM(O760:S760),0),1)</f>
        <v>0</v>
      </c>
      <c r="I760" s="526">
        <f>IF('1. General Input'!$D$33="X",IF('17. FTE Safe Harbor 2 Step 2'!E760&lt;40,'17. FTE Safe Harbor 2 Step 2'!E760/40,1),0)</f>
        <v>0</v>
      </c>
      <c r="J760" s="526">
        <f>IF('1. General Input'!$D$34="X",IF('17. FTE Safe Harbor 2 Step 2'!E760&lt;80,'17. FTE Safe Harbor 2 Step 2'!E760/80,1),0)</f>
        <v>0</v>
      </c>
      <c r="K760" s="526">
        <f>IF('1. General Input'!$D$35="X",IF('17. FTE Safe Harbor 2 Step 2'!E760*24&lt;2080,'17. FTE Safe Harbor 2 Step 2'!E760*24/2080,1),0)</f>
        <v>0</v>
      </c>
      <c r="L760" s="526">
        <f>IF('1. General Input'!$D$36="X",IF('17. FTE Safe Harbor 2 Step 2'!E760*12&lt;2080,'17. FTE Safe Harbor 2 Step 2'!E760*12/2080,1),0)</f>
        <v>0</v>
      </c>
      <c r="M760" s="538">
        <f>IF('1. General Input'!$D$37="X",IF('17. FTE Safe Harbor 2 Step 2'!E760*365/$F$12&lt;2080,E760*365/$F$12/2080,1),0)</f>
        <v>0</v>
      </c>
      <c r="O760" s="526">
        <f t="shared" si="66"/>
        <v>0</v>
      </c>
      <c r="P760" s="526">
        <f t="shared" si="67"/>
        <v>0</v>
      </c>
      <c r="Q760" s="526">
        <f t="shared" si="68"/>
        <v>0</v>
      </c>
      <c r="R760" s="526">
        <f t="shared" si="69"/>
        <v>0</v>
      </c>
      <c r="S760" s="526">
        <f t="shared" si="70"/>
        <v>0</v>
      </c>
    </row>
    <row r="761" spans="1:19" x14ac:dyDescent="0.25">
      <c r="A761" s="297">
        <f t="shared" si="71"/>
        <v>747</v>
      </c>
      <c r="B761" s="501"/>
      <c r="C761" s="515"/>
      <c r="D761" s="297"/>
      <c r="E761" s="505"/>
      <c r="F761" s="417">
        <f>ROUND(IF('11. Type 1 Emp 2020 FTE'!$I$12=1,SUM(I761:M761),0),1)</f>
        <v>0</v>
      </c>
      <c r="G761" s="417">
        <f>ROUND(IF('11. Type 1 Emp 2020 FTE'!$I$12=2,SUM(O761:S761),0),1)</f>
        <v>0</v>
      </c>
      <c r="I761" s="526">
        <f>IF('1. General Input'!$D$33="X",IF('17. FTE Safe Harbor 2 Step 2'!E761&lt;40,'17. FTE Safe Harbor 2 Step 2'!E761/40,1),0)</f>
        <v>0</v>
      </c>
      <c r="J761" s="526">
        <f>IF('1. General Input'!$D$34="X",IF('17. FTE Safe Harbor 2 Step 2'!E761&lt;80,'17. FTE Safe Harbor 2 Step 2'!E761/80,1),0)</f>
        <v>0</v>
      </c>
      <c r="K761" s="526">
        <f>IF('1. General Input'!$D$35="X",IF('17. FTE Safe Harbor 2 Step 2'!E761*24&lt;2080,'17. FTE Safe Harbor 2 Step 2'!E761*24/2080,1),0)</f>
        <v>0</v>
      </c>
      <c r="L761" s="526">
        <f>IF('1. General Input'!$D$36="X",IF('17. FTE Safe Harbor 2 Step 2'!E761*12&lt;2080,'17. FTE Safe Harbor 2 Step 2'!E761*12/2080,1),0)</f>
        <v>0</v>
      </c>
      <c r="M761" s="538">
        <f>IF('1. General Input'!$D$37="X",IF('17. FTE Safe Harbor 2 Step 2'!E761*365/$F$12&lt;2080,E761*365/$F$12/2080,1),0)</f>
        <v>0</v>
      </c>
      <c r="O761" s="526">
        <f t="shared" si="66"/>
        <v>0</v>
      </c>
      <c r="P761" s="526">
        <f t="shared" si="67"/>
        <v>0</v>
      </c>
      <c r="Q761" s="526">
        <f t="shared" si="68"/>
        <v>0</v>
      </c>
      <c r="R761" s="526">
        <f t="shared" si="69"/>
        <v>0</v>
      </c>
      <c r="S761" s="526">
        <f t="shared" si="70"/>
        <v>0</v>
      </c>
    </row>
    <row r="762" spans="1:19" x14ac:dyDescent="0.25">
      <c r="A762" s="297">
        <f t="shared" si="71"/>
        <v>748</v>
      </c>
      <c r="B762" s="501"/>
      <c r="C762" s="515"/>
      <c r="D762" s="297"/>
      <c r="E762" s="505"/>
      <c r="F762" s="417">
        <f>ROUND(IF('11. Type 1 Emp 2020 FTE'!$I$12=1,SUM(I762:M762),0),1)</f>
        <v>0</v>
      </c>
      <c r="G762" s="417">
        <f>ROUND(IF('11. Type 1 Emp 2020 FTE'!$I$12=2,SUM(O762:S762),0),1)</f>
        <v>0</v>
      </c>
      <c r="I762" s="526">
        <f>IF('1. General Input'!$D$33="X",IF('17. FTE Safe Harbor 2 Step 2'!E762&lt;40,'17. FTE Safe Harbor 2 Step 2'!E762/40,1),0)</f>
        <v>0</v>
      </c>
      <c r="J762" s="526">
        <f>IF('1. General Input'!$D$34="X",IF('17. FTE Safe Harbor 2 Step 2'!E762&lt;80,'17. FTE Safe Harbor 2 Step 2'!E762/80,1),0)</f>
        <v>0</v>
      </c>
      <c r="K762" s="526">
        <f>IF('1. General Input'!$D$35="X",IF('17. FTE Safe Harbor 2 Step 2'!E762*24&lt;2080,'17. FTE Safe Harbor 2 Step 2'!E762*24/2080,1),0)</f>
        <v>0</v>
      </c>
      <c r="L762" s="526">
        <f>IF('1. General Input'!$D$36="X",IF('17. FTE Safe Harbor 2 Step 2'!E762*12&lt;2080,'17. FTE Safe Harbor 2 Step 2'!E762*12/2080,1),0)</f>
        <v>0</v>
      </c>
      <c r="M762" s="538">
        <f>IF('1. General Input'!$D$37="X",IF('17. FTE Safe Harbor 2 Step 2'!E762*365/$F$12&lt;2080,E762*365/$F$12/2080,1),0)</f>
        <v>0</v>
      </c>
      <c r="O762" s="526">
        <f t="shared" si="66"/>
        <v>0</v>
      </c>
      <c r="P762" s="526">
        <f t="shared" si="67"/>
        <v>0</v>
      </c>
      <c r="Q762" s="526">
        <f t="shared" si="68"/>
        <v>0</v>
      </c>
      <c r="R762" s="526">
        <f t="shared" si="69"/>
        <v>0</v>
      </c>
      <c r="S762" s="526">
        <f t="shared" si="70"/>
        <v>0</v>
      </c>
    </row>
    <row r="763" spans="1:19" x14ac:dyDescent="0.25">
      <c r="A763" s="297">
        <f t="shared" si="71"/>
        <v>749</v>
      </c>
      <c r="B763" s="501"/>
      <c r="C763" s="515"/>
      <c r="D763" s="297"/>
      <c r="E763" s="505"/>
      <c r="F763" s="417">
        <f>ROUND(IF('11. Type 1 Emp 2020 FTE'!$I$12=1,SUM(I763:M763),0),1)</f>
        <v>0</v>
      </c>
      <c r="G763" s="417">
        <f>ROUND(IF('11. Type 1 Emp 2020 FTE'!$I$12=2,SUM(O763:S763),0),1)</f>
        <v>0</v>
      </c>
      <c r="I763" s="526">
        <f>IF('1. General Input'!$D$33="X",IF('17. FTE Safe Harbor 2 Step 2'!E763&lt;40,'17. FTE Safe Harbor 2 Step 2'!E763/40,1),0)</f>
        <v>0</v>
      </c>
      <c r="J763" s="526">
        <f>IF('1. General Input'!$D$34="X",IF('17. FTE Safe Harbor 2 Step 2'!E763&lt;80,'17. FTE Safe Harbor 2 Step 2'!E763/80,1),0)</f>
        <v>0</v>
      </c>
      <c r="K763" s="526">
        <f>IF('1. General Input'!$D$35="X",IF('17. FTE Safe Harbor 2 Step 2'!E763*24&lt;2080,'17. FTE Safe Harbor 2 Step 2'!E763*24/2080,1),0)</f>
        <v>0</v>
      </c>
      <c r="L763" s="526">
        <f>IF('1. General Input'!$D$36="X",IF('17. FTE Safe Harbor 2 Step 2'!E763*12&lt;2080,'17. FTE Safe Harbor 2 Step 2'!E763*12/2080,1),0)</f>
        <v>0</v>
      </c>
      <c r="M763" s="538">
        <f>IF('1. General Input'!$D$37="X",IF('17. FTE Safe Harbor 2 Step 2'!E763*365/$F$12&lt;2080,E763*365/$F$12/2080,1),0)</f>
        <v>0</v>
      </c>
      <c r="O763" s="526">
        <f t="shared" si="66"/>
        <v>0</v>
      </c>
      <c r="P763" s="526">
        <f t="shared" si="67"/>
        <v>0</v>
      </c>
      <c r="Q763" s="526">
        <f t="shared" si="68"/>
        <v>0</v>
      </c>
      <c r="R763" s="526">
        <f t="shared" si="69"/>
        <v>0</v>
      </c>
      <c r="S763" s="526">
        <f t="shared" si="70"/>
        <v>0</v>
      </c>
    </row>
    <row r="764" spans="1:19" x14ac:dyDescent="0.25">
      <c r="A764" s="297">
        <f t="shared" si="71"/>
        <v>750</v>
      </c>
      <c r="B764" s="501"/>
      <c r="C764" s="515"/>
      <c r="D764" s="297"/>
      <c r="E764" s="505"/>
      <c r="F764" s="417">
        <f>ROUND(IF('11. Type 1 Emp 2020 FTE'!$I$12=1,SUM(I764:M764),0),1)</f>
        <v>0</v>
      </c>
      <c r="G764" s="417">
        <f>ROUND(IF('11. Type 1 Emp 2020 FTE'!$I$12=2,SUM(O764:S764),0),1)</f>
        <v>0</v>
      </c>
      <c r="I764" s="526">
        <f>IF('1. General Input'!$D$33="X",IF('17. FTE Safe Harbor 2 Step 2'!E764&lt;40,'17. FTE Safe Harbor 2 Step 2'!E764/40,1),0)</f>
        <v>0</v>
      </c>
      <c r="J764" s="526">
        <f>IF('1. General Input'!$D$34="X",IF('17. FTE Safe Harbor 2 Step 2'!E764&lt;80,'17. FTE Safe Harbor 2 Step 2'!E764/80,1),0)</f>
        <v>0</v>
      </c>
      <c r="K764" s="526">
        <f>IF('1. General Input'!$D$35="X",IF('17. FTE Safe Harbor 2 Step 2'!E764*24&lt;2080,'17. FTE Safe Harbor 2 Step 2'!E764*24/2080,1),0)</f>
        <v>0</v>
      </c>
      <c r="L764" s="526">
        <f>IF('1. General Input'!$D$36="X",IF('17. FTE Safe Harbor 2 Step 2'!E764*12&lt;2080,'17. FTE Safe Harbor 2 Step 2'!E764*12/2080,1),0)</f>
        <v>0</v>
      </c>
      <c r="M764" s="538">
        <f>IF('1. General Input'!$D$37="X",IF('17. FTE Safe Harbor 2 Step 2'!E764*365/$F$12&lt;2080,E764*365/$F$12/2080,1),0)</f>
        <v>0</v>
      </c>
      <c r="O764" s="526">
        <f t="shared" si="66"/>
        <v>0</v>
      </c>
      <c r="P764" s="526">
        <f t="shared" si="67"/>
        <v>0</v>
      </c>
      <c r="Q764" s="526">
        <f t="shared" si="68"/>
        <v>0</v>
      </c>
      <c r="R764" s="526">
        <f t="shared" si="69"/>
        <v>0</v>
      </c>
      <c r="S764" s="526">
        <f t="shared" si="70"/>
        <v>0</v>
      </c>
    </row>
    <row r="765" spans="1:19" x14ac:dyDescent="0.25">
      <c r="A765" s="297">
        <f t="shared" si="71"/>
        <v>751</v>
      </c>
      <c r="B765" s="501"/>
      <c r="C765" s="515"/>
      <c r="D765" s="297"/>
      <c r="E765" s="505"/>
      <c r="F765" s="417">
        <f>ROUND(IF('11. Type 1 Emp 2020 FTE'!$I$12=1,SUM(I765:M765),0),1)</f>
        <v>0</v>
      </c>
      <c r="G765" s="417">
        <f>ROUND(IF('11. Type 1 Emp 2020 FTE'!$I$12=2,SUM(O765:S765),0),1)</f>
        <v>0</v>
      </c>
      <c r="I765" s="526">
        <f>IF('1. General Input'!$D$33="X",IF('17. FTE Safe Harbor 2 Step 2'!E765&lt;40,'17. FTE Safe Harbor 2 Step 2'!E765/40,1),0)</f>
        <v>0</v>
      </c>
      <c r="J765" s="526">
        <f>IF('1. General Input'!$D$34="X",IF('17. FTE Safe Harbor 2 Step 2'!E765&lt;80,'17. FTE Safe Harbor 2 Step 2'!E765/80,1),0)</f>
        <v>0</v>
      </c>
      <c r="K765" s="526">
        <f>IF('1. General Input'!$D$35="X",IF('17. FTE Safe Harbor 2 Step 2'!E765*24&lt;2080,'17. FTE Safe Harbor 2 Step 2'!E765*24/2080,1),0)</f>
        <v>0</v>
      </c>
      <c r="L765" s="526">
        <f>IF('1. General Input'!$D$36="X",IF('17. FTE Safe Harbor 2 Step 2'!E765*12&lt;2080,'17. FTE Safe Harbor 2 Step 2'!E765*12/2080,1),0)</f>
        <v>0</v>
      </c>
      <c r="M765" s="538">
        <f>IF('1. General Input'!$D$37="X",IF('17. FTE Safe Harbor 2 Step 2'!E765*365/$F$12&lt;2080,E765*365/$F$12/2080,1),0)</f>
        <v>0</v>
      </c>
      <c r="O765" s="526">
        <f t="shared" si="66"/>
        <v>0</v>
      </c>
      <c r="P765" s="526">
        <f t="shared" si="67"/>
        <v>0</v>
      </c>
      <c r="Q765" s="526">
        <f t="shared" si="68"/>
        <v>0</v>
      </c>
      <c r="R765" s="526">
        <f t="shared" si="69"/>
        <v>0</v>
      </c>
      <c r="S765" s="526">
        <f t="shared" si="70"/>
        <v>0</v>
      </c>
    </row>
    <row r="766" spans="1:19" x14ac:dyDescent="0.25">
      <c r="A766" s="297">
        <f t="shared" si="71"/>
        <v>752</v>
      </c>
      <c r="B766" s="501"/>
      <c r="C766" s="515"/>
      <c r="D766" s="297"/>
      <c r="E766" s="505"/>
      <c r="F766" s="417">
        <f>ROUND(IF('11. Type 1 Emp 2020 FTE'!$I$12=1,SUM(I766:M766),0),1)</f>
        <v>0</v>
      </c>
      <c r="G766" s="417">
        <f>ROUND(IF('11. Type 1 Emp 2020 FTE'!$I$12=2,SUM(O766:S766),0),1)</f>
        <v>0</v>
      </c>
      <c r="I766" s="526">
        <f>IF('1. General Input'!$D$33="X",IF('17. FTE Safe Harbor 2 Step 2'!E766&lt;40,'17. FTE Safe Harbor 2 Step 2'!E766/40,1),0)</f>
        <v>0</v>
      </c>
      <c r="J766" s="526">
        <f>IF('1. General Input'!$D$34="X",IF('17. FTE Safe Harbor 2 Step 2'!E766&lt;80,'17. FTE Safe Harbor 2 Step 2'!E766/80,1),0)</f>
        <v>0</v>
      </c>
      <c r="K766" s="526">
        <f>IF('1. General Input'!$D$35="X",IF('17. FTE Safe Harbor 2 Step 2'!E766*24&lt;2080,'17. FTE Safe Harbor 2 Step 2'!E766*24/2080,1),0)</f>
        <v>0</v>
      </c>
      <c r="L766" s="526">
        <f>IF('1. General Input'!$D$36="X",IF('17. FTE Safe Harbor 2 Step 2'!E766*12&lt;2080,'17. FTE Safe Harbor 2 Step 2'!E766*12/2080,1),0)</f>
        <v>0</v>
      </c>
      <c r="M766" s="538">
        <f>IF('1. General Input'!$D$37="X",IF('17. FTE Safe Harbor 2 Step 2'!E766*365/$F$12&lt;2080,E766*365/$F$12/2080,1),0)</f>
        <v>0</v>
      </c>
      <c r="O766" s="526">
        <f t="shared" si="66"/>
        <v>0</v>
      </c>
      <c r="P766" s="526">
        <f t="shared" si="67"/>
        <v>0</v>
      </c>
      <c r="Q766" s="526">
        <f t="shared" si="68"/>
        <v>0</v>
      </c>
      <c r="R766" s="526">
        <f t="shared" si="69"/>
        <v>0</v>
      </c>
      <c r="S766" s="526">
        <f t="shared" si="70"/>
        <v>0</v>
      </c>
    </row>
    <row r="767" spans="1:19" x14ac:dyDescent="0.25">
      <c r="A767" s="297">
        <f t="shared" si="71"/>
        <v>753</v>
      </c>
      <c r="B767" s="501"/>
      <c r="C767" s="515"/>
      <c r="D767" s="297"/>
      <c r="E767" s="505"/>
      <c r="F767" s="417">
        <f>ROUND(IF('11. Type 1 Emp 2020 FTE'!$I$12=1,SUM(I767:M767),0),1)</f>
        <v>0</v>
      </c>
      <c r="G767" s="417">
        <f>ROUND(IF('11. Type 1 Emp 2020 FTE'!$I$12=2,SUM(O767:S767),0),1)</f>
        <v>0</v>
      </c>
      <c r="I767" s="526">
        <f>IF('1. General Input'!$D$33="X",IF('17. FTE Safe Harbor 2 Step 2'!E767&lt;40,'17. FTE Safe Harbor 2 Step 2'!E767/40,1),0)</f>
        <v>0</v>
      </c>
      <c r="J767" s="526">
        <f>IF('1. General Input'!$D$34="X",IF('17. FTE Safe Harbor 2 Step 2'!E767&lt;80,'17. FTE Safe Harbor 2 Step 2'!E767/80,1),0)</f>
        <v>0</v>
      </c>
      <c r="K767" s="526">
        <f>IF('1. General Input'!$D$35="X",IF('17. FTE Safe Harbor 2 Step 2'!E767*24&lt;2080,'17. FTE Safe Harbor 2 Step 2'!E767*24/2080,1),0)</f>
        <v>0</v>
      </c>
      <c r="L767" s="526">
        <f>IF('1. General Input'!$D$36="X",IF('17. FTE Safe Harbor 2 Step 2'!E767*12&lt;2080,'17. FTE Safe Harbor 2 Step 2'!E767*12/2080,1),0)</f>
        <v>0</v>
      </c>
      <c r="M767" s="538">
        <f>IF('1. General Input'!$D$37="X",IF('17. FTE Safe Harbor 2 Step 2'!E767*365/$F$12&lt;2080,E767*365/$F$12/2080,1),0)</f>
        <v>0</v>
      </c>
      <c r="O767" s="526">
        <f t="shared" si="66"/>
        <v>0</v>
      </c>
      <c r="P767" s="526">
        <f t="shared" si="67"/>
        <v>0</v>
      </c>
      <c r="Q767" s="526">
        <f t="shared" si="68"/>
        <v>0</v>
      </c>
      <c r="R767" s="526">
        <f t="shared" si="69"/>
        <v>0</v>
      </c>
      <c r="S767" s="526">
        <f t="shared" si="70"/>
        <v>0</v>
      </c>
    </row>
    <row r="768" spans="1:19" x14ac:dyDescent="0.25">
      <c r="A768" s="297">
        <f t="shared" si="71"/>
        <v>754</v>
      </c>
      <c r="B768" s="501"/>
      <c r="C768" s="515"/>
      <c r="D768" s="297"/>
      <c r="E768" s="505"/>
      <c r="F768" s="417">
        <f>ROUND(IF('11. Type 1 Emp 2020 FTE'!$I$12=1,SUM(I768:M768),0),1)</f>
        <v>0</v>
      </c>
      <c r="G768" s="417">
        <f>ROUND(IF('11. Type 1 Emp 2020 FTE'!$I$12=2,SUM(O768:S768),0),1)</f>
        <v>0</v>
      </c>
      <c r="I768" s="526">
        <f>IF('1. General Input'!$D$33="X",IF('17. FTE Safe Harbor 2 Step 2'!E768&lt;40,'17. FTE Safe Harbor 2 Step 2'!E768/40,1),0)</f>
        <v>0</v>
      </c>
      <c r="J768" s="526">
        <f>IF('1. General Input'!$D$34="X",IF('17. FTE Safe Harbor 2 Step 2'!E768&lt;80,'17. FTE Safe Harbor 2 Step 2'!E768/80,1),0)</f>
        <v>0</v>
      </c>
      <c r="K768" s="526">
        <f>IF('1. General Input'!$D$35="X",IF('17. FTE Safe Harbor 2 Step 2'!E768*24&lt;2080,'17. FTE Safe Harbor 2 Step 2'!E768*24/2080,1),0)</f>
        <v>0</v>
      </c>
      <c r="L768" s="526">
        <f>IF('1. General Input'!$D$36="X",IF('17. FTE Safe Harbor 2 Step 2'!E768*12&lt;2080,'17. FTE Safe Harbor 2 Step 2'!E768*12/2080,1),0)</f>
        <v>0</v>
      </c>
      <c r="M768" s="538">
        <f>IF('1. General Input'!$D$37="X",IF('17. FTE Safe Harbor 2 Step 2'!E768*365/$F$12&lt;2080,E768*365/$F$12/2080,1),0)</f>
        <v>0</v>
      </c>
      <c r="O768" s="526">
        <f t="shared" si="66"/>
        <v>0</v>
      </c>
      <c r="P768" s="526">
        <f t="shared" si="67"/>
        <v>0</v>
      </c>
      <c r="Q768" s="526">
        <f t="shared" si="68"/>
        <v>0</v>
      </c>
      <c r="R768" s="526">
        <f t="shared" si="69"/>
        <v>0</v>
      </c>
      <c r="S768" s="526">
        <f t="shared" si="70"/>
        <v>0</v>
      </c>
    </row>
    <row r="769" spans="1:19" x14ac:dyDescent="0.25">
      <c r="A769" s="297">
        <f t="shared" si="71"/>
        <v>755</v>
      </c>
      <c r="B769" s="501"/>
      <c r="C769" s="515"/>
      <c r="D769" s="297"/>
      <c r="E769" s="505"/>
      <c r="F769" s="417">
        <f>ROUND(IF('11. Type 1 Emp 2020 FTE'!$I$12=1,SUM(I769:M769),0),1)</f>
        <v>0</v>
      </c>
      <c r="G769" s="417">
        <f>ROUND(IF('11. Type 1 Emp 2020 FTE'!$I$12=2,SUM(O769:S769),0),1)</f>
        <v>0</v>
      </c>
      <c r="I769" s="526">
        <f>IF('1. General Input'!$D$33="X",IF('17. FTE Safe Harbor 2 Step 2'!E769&lt;40,'17. FTE Safe Harbor 2 Step 2'!E769/40,1),0)</f>
        <v>0</v>
      </c>
      <c r="J769" s="526">
        <f>IF('1. General Input'!$D$34="X",IF('17. FTE Safe Harbor 2 Step 2'!E769&lt;80,'17. FTE Safe Harbor 2 Step 2'!E769/80,1),0)</f>
        <v>0</v>
      </c>
      <c r="K769" s="526">
        <f>IF('1. General Input'!$D$35="X",IF('17. FTE Safe Harbor 2 Step 2'!E769*24&lt;2080,'17. FTE Safe Harbor 2 Step 2'!E769*24/2080,1),0)</f>
        <v>0</v>
      </c>
      <c r="L769" s="526">
        <f>IF('1. General Input'!$D$36="X",IF('17. FTE Safe Harbor 2 Step 2'!E769*12&lt;2080,'17. FTE Safe Harbor 2 Step 2'!E769*12/2080,1),0)</f>
        <v>0</v>
      </c>
      <c r="M769" s="538">
        <f>IF('1. General Input'!$D$37="X",IF('17. FTE Safe Harbor 2 Step 2'!E769*365/$F$12&lt;2080,E769*365/$F$12/2080,1),0)</f>
        <v>0</v>
      </c>
      <c r="O769" s="526">
        <f t="shared" si="66"/>
        <v>0</v>
      </c>
      <c r="P769" s="526">
        <f t="shared" si="67"/>
        <v>0</v>
      </c>
      <c r="Q769" s="526">
        <f t="shared" si="68"/>
        <v>0</v>
      </c>
      <c r="R769" s="526">
        <f t="shared" si="69"/>
        <v>0</v>
      </c>
      <c r="S769" s="526">
        <f t="shared" si="70"/>
        <v>0</v>
      </c>
    </row>
    <row r="770" spans="1:19" x14ac:dyDescent="0.25">
      <c r="A770" s="297">
        <f t="shared" si="71"/>
        <v>756</v>
      </c>
      <c r="B770" s="501"/>
      <c r="C770" s="515"/>
      <c r="D770" s="297"/>
      <c r="E770" s="505"/>
      <c r="F770" s="417">
        <f>ROUND(IF('11. Type 1 Emp 2020 FTE'!$I$12=1,SUM(I770:M770),0),1)</f>
        <v>0</v>
      </c>
      <c r="G770" s="417">
        <f>ROUND(IF('11. Type 1 Emp 2020 FTE'!$I$12=2,SUM(O770:S770),0),1)</f>
        <v>0</v>
      </c>
      <c r="I770" s="526">
        <f>IF('1. General Input'!$D$33="X",IF('17. FTE Safe Harbor 2 Step 2'!E770&lt;40,'17. FTE Safe Harbor 2 Step 2'!E770/40,1),0)</f>
        <v>0</v>
      </c>
      <c r="J770" s="526">
        <f>IF('1. General Input'!$D$34="X",IF('17. FTE Safe Harbor 2 Step 2'!E770&lt;80,'17. FTE Safe Harbor 2 Step 2'!E770/80,1),0)</f>
        <v>0</v>
      </c>
      <c r="K770" s="526">
        <f>IF('1. General Input'!$D$35="X",IF('17. FTE Safe Harbor 2 Step 2'!E770*24&lt;2080,'17. FTE Safe Harbor 2 Step 2'!E770*24/2080,1),0)</f>
        <v>0</v>
      </c>
      <c r="L770" s="526">
        <f>IF('1. General Input'!$D$36="X",IF('17. FTE Safe Harbor 2 Step 2'!E770*12&lt;2080,'17. FTE Safe Harbor 2 Step 2'!E770*12/2080,1),0)</f>
        <v>0</v>
      </c>
      <c r="M770" s="538">
        <f>IF('1. General Input'!$D$37="X",IF('17. FTE Safe Harbor 2 Step 2'!E770*365/$F$12&lt;2080,E770*365/$F$12/2080,1),0)</f>
        <v>0</v>
      </c>
      <c r="O770" s="526">
        <f t="shared" si="66"/>
        <v>0</v>
      </c>
      <c r="P770" s="526">
        <f t="shared" si="67"/>
        <v>0</v>
      </c>
      <c r="Q770" s="526">
        <f t="shared" si="68"/>
        <v>0</v>
      </c>
      <c r="R770" s="526">
        <f t="shared" si="69"/>
        <v>0</v>
      </c>
      <c r="S770" s="526">
        <f t="shared" si="70"/>
        <v>0</v>
      </c>
    </row>
    <row r="771" spans="1:19" x14ac:dyDescent="0.25">
      <c r="A771" s="297">
        <f t="shared" si="71"/>
        <v>757</v>
      </c>
      <c r="B771" s="501"/>
      <c r="C771" s="515"/>
      <c r="D771" s="297"/>
      <c r="E771" s="505"/>
      <c r="F771" s="417">
        <f>ROUND(IF('11. Type 1 Emp 2020 FTE'!$I$12=1,SUM(I771:M771),0),1)</f>
        <v>0</v>
      </c>
      <c r="G771" s="417">
        <f>ROUND(IF('11. Type 1 Emp 2020 FTE'!$I$12=2,SUM(O771:S771),0),1)</f>
        <v>0</v>
      </c>
      <c r="I771" s="526">
        <f>IF('1. General Input'!$D$33="X",IF('17. FTE Safe Harbor 2 Step 2'!E771&lt;40,'17. FTE Safe Harbor 2 Step 2'!E771/40,1),0)</f>
        <v>0</v>
      </c>
      <c r="J771" s="526">
        <f>IF('1. General Input'!$D$34="X",IF('17. FTE Safe Harbor 2 Step 2'!E771&lt;80,'17. FTE Safe Harbor 2 Step 2'!E771/80,1),0)</f>
        <v>0</v>
      </c>
      <c r="K771" s="526">
        <f>IF('1. General Input'!$D$35="X",IF('17. FTE Safe Harbor 2 Step 2'!E771*24&lt;2080,'17. FTE Safe Harbor 2 Step 2'!E771*24/2080,1),0)</f>
        <v>0</v>
      </c>
      <c r="L771" s="526">
        <f>IF('1. General Input'!$D$36="X",IF('17. FTE Safe Harbor 2 Step 2'!E771*12&lt;2080,'17. FTE Safe Harbor 2 Step 2'!E771*12/2080,1),0)</f>
        <v>0</v>
      </c>
      <c r="M771" s="538">
        <f>IF('1. General Input'!$D$37="X",IF('17. FTE Safe Harbor 2 Step 2'!E771*365/$F$12&lt;2080,E771*365/$F$12/2080,1),0)</f>
        <v>0</v>
      </c>
      <c r="O771" s="526">
        <f t="shared" si="66"/>
        <v>0</v>
      </c>
      <c r="P771" s="526">
        <f t="shared" si="67"/>
        <v>0</v>
      </c>
      <c r="Q771" s="526">
        <f t="shared" si="68"/>
        <v>0</v>
      </c>
      <c r="R771" s="526">
        <f t="shared" si="69"/>
        <v>0</v>
      </c>
      <c r="S771" s="526">
        <f t="shared" si="70"/>
        <v>0</v>
      </c>
    </row>
    <row r="772" spans="1:19" x14ac:dyDescent="0.25">
      <c r="A772" s="297">
        <f t="shared" si="71"/>
        <v>758</v>
      </c>
      <c r="B772" s="501"/>
      <c r="C772" s="515"/>
      <c r="D772" s="297"/>
      <c r="E772" s="505"/>
      <c r="F772" s="417">
        <f>ROUND(IF('11. Type 1 Emp 2020 FTE'!$I$12=1,SUM(I772:M772),0),1)</f>
        <v>0</v>
      </c>
      <c r="G772" s="417">
        <f>ROUND(IF('11. Type 1 Emp 2020 FTE'!$I$12=2,SUM(O772:S772),0),1)</f>
        <v>0</v>
      </c>
      <c r="I772" s="526">
        <f>IF('1. General Input'!$D$33="X",IF('17. FTE Safe Harbor 2 Step 2'!E772&lt;40,'17. FTE Safe Harbor 2 Step 2'!E772/40,1),0)</f>
        <v>0</v>
      </c>
      <c r="J772" s="526">
        <f>IF('1. General Input'!$D$34="X",IF('17. FTE Safe Harbor 2 Step 2'!E772&lt;80,'17. FTE Safe Harbor 2 Step 2'!E772/80,1),0)</f>
        <v>0</v>
      </c>
      <c r="K772" s="526">
        <f>IF('1. General Input'!$D$35="X",IF('17. FTE Safe Harbor 2 Step 2'!E772*24&lt;2080,'17. FTE Safe Harbor 2 Step 2'!E772*24/2080,1),0)</f>
        <v>0</v>
      </c>
      <c r="L772" s="526">
        <f>IF('1. General Input'!$D$36="X",IF('17. FTE Safe Harbor 2 Step 2'!E772*12&lt;2080,'17. FTE Safe Harbor 2 Step 2'!E772*12/2080,1),0)</f>
        <v>0</v>
      </c>
      <c r="M772" s="538">
        <f>IF('1. General Input'!$D$37="X",IF('17. FTE Safe Harbor 2 Step 2'!E772*365/$F$12&lt;2080,E772*365/$F$12/2080,1),0)</f>
        <v>0</v>
      </c>
      <c r="O772" s="526">
        <f t="shared" si="66"/>
        <v>0</v>
      </c>
      <c r="P772" s="526">
        <f t="shared" si="67"/>
        <v>0</v>
      </c>
      <c r="Q772" s="526">
        <f t="shared" si="68"/>
        <v>0</v>
      </c>
      <c r="R772" s="526">
        <f t="shared" si="69"/>
        <v>0</v>
      </c>
      <c r="S772" s="526">
        <f t="shared" si="70"/>
        <v>0</v>
      </c>
    </row>
    <row r="773" spans="1:19" x14ac:dyDescent="0.25">
      <c r="A773" s="297">
        <f t="shared" si="71"/>
        <v>759</v>
      </c>
      <c r="B773" s="501"/>
      <c r="C773" s="515"/>
      <c r="D773" s="297"/>
      <c r="E773" s="505"/>
      <c r="F773" s="417">
        <f>ROUND(IF('11. Type 1 Emp 2020 FTE'!$I$12=1,SUM(I773:M773),0),1)</f>
        <v>0</v>
      </c>
      <c r="G773" s="417">
        <f>ROUND(IF('11. Type 1 Emp 2020 FTE'!$I$12=2,SUM(O773:S773),0),1)</f>
        <v>0</v>
      </c>
      <c r="I773" s="526">
        <f>IF('1. General Input'!$D$33="X",IF('17. FTE Safe Harbor 2 Step 2'!E773&lt;40,'17. FTE Safe Harbor 2 Step 2'!E773/40,1),0)</f>
        <v>0</v>
      </c>
      <c r="J773" s="526">
        <f>IF('1. General Input'!$D$34="X",IF('17. FTE Safe Harbor 2 Step 2'!E773&lt;80,'17. FTE Safe Harbor 2 Step 2'!E773/80,1),0)</f>
        <v>0</v>
      </c>
      <c r="K773" s="526">
        <f>IF('1. General Input'!$D$35="X",IF('17. FTE Safe Harbor 2 Step 2'!E773*24&lt;2080,'17. FTE Safe Harbor 2 Step 2'!E773*24/2080,1),0)</f>
        <v>0</v>
      </c>
      <c r="L773" s="526">
        <f>IF('1. General Input'!$D$36="X",IF('17. FTE Safe Harbor 2 Step 2'!E773*12&lt;2080,'17. FTE Safe Harbor 2 Step 2'!E773*12/2080,1),0)</f>
        <v>0</v>
      </c>
      <c r="M773" s="538">
        <f>IF('1. General Input'!$D$37="X",IF('17. FTE Safe Harbor 2 Step 2'!E773*365/$F$12&lt;2080,E773*365/$F$12/2080,1),0)</f>
        <v>0</v>
      </c>
      <c r="O773" s="526">
        <f t="shared" si="66"/>
        <v>0</v>
      </c>
      <c r="P773" s="526">
        <f t="shared" si="67"/>
        <v>0</v>
      </c>
      <c r="Q773" s="526">
        <f t="shared" si="68"/>
        <v>0</v>
      </c>
      <c r="R773" s="526">
        <f t="shared" si="69"/>
        <v>0</v>
      </c>
      <c r="S773" s="526">
        <f t="shared" si="70"/>
        <v>0</v>
      </c>
    </row>
    <row r="774" spans="1:19" x14ac:dyDescent="0.25">
      <c r="A774" s="297">
        <f t="shared" si="71"/>
        <v>760</v>
      </c>
      <c r="B774" s="501"/>
      <c r="C774" s="515"/>
      <c r="D774" s="297"/>
      <c r="E774" s="505"/>
      <c r="F774" s="417">
        <f>ROUND(IF('11. Type 1 Emp 2020 FTE'!$I$12=1,SUM(I774:M774),0),1)</f>
        <v>0</v>
      </c>
      <c r="G774" s="417">
        <f>ROUND(IF('11. Type 1 Emp 2020 FTE'!$I$12=2,SUM(O774:S774),0),1)</f>
        <v>0</v>
      </c>
      <c r="I774" s="526">
        <f>IF('1. General Input'!$D$33="X",IF('17. FTE Safe Harbor 2 Step 2'!E774&lt;40,'17. FTE Safe Harbor 2 Step 2'!E774/40,1),0)</f>
        <v>0</v>
      </c>
      <c r="J774" s="526">
        <f>IF('1. General Input'!$D$34="X",IF('17. FTE Safe Harbor 2 Step 2'!E774&lt;80,'17. FTE Safe Harbor 2 Step 2'!E774/80,1),0)</f>
        <v>0</v>
      </c>
      <c r="K774" s="526">
        <f>IF('1. General Input'!$D$35="X",IF('17. FTE Safe Harbor 2 Step 2'!E774*24&lt;2080,'17. FTE Safe Harbor 2 Step 2'!E774*24/2080,1),0)</f>
        <v>0</v>
      </c>
      <c r="L774" s="526">
        <f>IF('1. General Input'!$D$36="X",IF('17. FTE Safe Harbor 2 Step 2'!E774*12&lt;2080,'17. FTE Safe Harbor 2 Step 2'!E774*12/2080,1),0)</f>
        <v>0</v>
      </c>
      <c r="M774" s="538">
        <f>IF('1. General Input'!$D$37="X",IF('17. FTE Safe Harbor 2 Step 2'!E774*365/$F$12&lt;2080,E774*365/$F$12/2080,1),0)</f>
        <v>0</v>
      </c>
      <c r="O774" s="526">
        <f t="shared" si="66"/>
        <v>0</v>
      </c>
      <c r="P774" s="526">
        <f t="shared" si="67"/>
        <v>0</v>
      </c>
      <c r="Q774" s="526">
        <f t="shared" si="68"/>
        <v>0</v>
      </c>
      <c r="R774" s="526">
        <f t="shared" si="69"/>
        <v>0</v>
      </c>
      <c r="S774" s="526">
        <f t="shared" si="70"/>
        <v>0</v>
      </c>
    </row>
    <row r="775" spans="1:19" x14ac:dyDescent="0.25">
      <c r="A775" s="297">
        <f t="shared" si="71"/>
        <v>761</v>
      </c>
      <c r="B775" s="501"/>
      <c r="C775" s="515"/>
      <c r="D775" s="297"/>
      <c r="E775" s="505"/>
      <c r="F775" s="417">
        <f>ROUND(IF('11. Type 1 Emp 2020 FTE'!$I$12=1,SUM(I775:M775),0),1)</f>
        <v>0</v>
      </c>
      <c r="G775" s="417">
        <f>ROUND(IF('11. Type 1 Emp 2020 FTE'!$I$12=2,SUM(O775:S775),0),1)</f>
        <v>0</v>
      </c>
      <c r="I775" s="526">
        <f>IF('1. General Input'!$D$33="X",IF('17. FTE Safe Harbor 2 Step 2'!E775&lt;40,'17. FTE Safe Harbor 2 Step 2'!E775/40,1),0)</f>
        <v>0</v>
      </c>
      <c r="J775" s="526">
        <f>IF('1. General Input'!$D$34="X",IF('17. FTE Safe Harbor 2 Step 2'!E775&lt;80,'17. FTE Safe Harbor 2 Step 2'!E775/80,1),0)</f>
        <v>0</v>
      </c>
      <c r="K775" s="526">
        <f>IF('1. General Input'!$D$35="X",IF('17. FTE Safe Harbor 2 Step 2'!E775*24&lt;2080,'17. FTE Safe Harbor 2 Step 2'!E775*24/2080,1),0)</f>
        <v>0</v>
      </c>
      <c r="L775" s="526">
        <f>IF('1. General Input'!$D$36="X",IF('17. FTE Safe Harbor 2 Step 2'!E775*12&lt;2080,'17. FTE Safe Harbor 2 Step 2'!E775*12/2080,1),0)</f>
        <v>0</v>
      </c>
      <c r="M775" s="538">
        <f>IF('1. General Input'!$D$37="X",IF('17. FTE Safe Harbor 2 Step 2'!E775*365/$F$12&lt;2080,E775*365/$F$12/2080,1),0)</f>
        <v>0</v>
      </c>
      <c r="O775" s="526">
        <f t="shared" si="66"/>
        <v>0</v>
      </c>
      <c r="P775" s="526">
        <f t="shared" si="67"/>
        <v>0</v>
      </c>
      <c r="Q775" s="526">
        <f t="shared" si="68"/>
        <v>0</v>
      </c>
      <c r="R775" s="526">
        <f t="shared" si="69"/>
        <v>0</v>
      </c>
      <c r="S775" s="526">
        <f t="shared" si="70"/>
        <v>0</v>
      </c>
    </row>
    <row r="776" spans="1:19" x14ac:dyDescent="0.25">
      <c r="A776" s="297">
        <f t="shared" si="71"/>
        <v>762</v>
      </c>
      <c r="B776" s="501"/>
      <c r="C776" s="515"/>
      <c r="D776" s="297"/>
      <c r="E776" s="505"/>
      <c r="F776" s="417">
        <f>ROUND(IF('11. Type 1 Emp 2020 FTE'!$I$12=1,SUM(I776:M776),0),1)</f>
        <v>0</v>
      </c>
      <c r="G776" s="417">
        <f>ROUND(IF('11. Type 1 Emp 2020 FTE'!$I$12=2,SUM(O776:S776),0),1)</f>
        <v>0</v>
      </c>
      <c r="I776" s="526">
        <f>IF('1. General Input'!$D$33="X",IF('17. FTE Safe Harbor 2 Step 2'!E776&lt;40,'17. FTE Safe Harbor 2 Step 2'!E776/40,1),0)</f>
        <v>0</v>
      </c>
      <c r="J776" s="526">
        <f>IF('1. General Input'!$D$34="X",IF('17. FTE Safe Harbor 2 Step 2'!E776&lt;80,'17. FTE Safe Harbor 2 Step 2'!E776/80,1),0)</f>
        <v>0</v>
      </c>
      <c r="K776" s="526">
        <f>IF('1. General Input'!$D$35="X",IF('17. FTE Safe Harbor 2 Step 2'!E776*24&lt;2080,'17. FTE Safe Harbor 2 Step 2'!E776*24/2080,1),0)</f>
        <v>0</v>
      </c>
      <c r="L776" s="526">
        <f>IF('1. General Input'!$D$36="X",IF('17. FTE Safe Harbor 2 Step 2'!E776*12&lt;2080,'17. FTE Safe Harbor 2 Step 2'!E776*12/2080,1),0)</f>
        <v>0</v>
      </c>
      <c r="M776" s="538">
        <f>IF('1. General Input'!$D$37="X",IF('17. FTE Safe Harbor 2 Step 2'!E776*365/$F$12&lt;2080,E776*365/$F$12/2080,1),0)</f>
        <v>0</v>
      </c>
      <c r="O776" s="526">
        <f t="shared" si="66"/>
        <v>0</v>
      </c>
      <c r="P776" s="526">
        <f t="shared" si="67"/>
        <v>0</v>
      </c>
      <c r="Q776" s="526">
        <f t="shared" si="68"/>
        <v>0</v>
      </c>
      <c r="R776" s="526">
        <f t="shared" si="69"/>
        <v>0</v>
      </c>
      <c r="S776" s="526">
        <f t="shared" si="70"/>
        <v>0</v>
      </c>
    </row>
    <row r="777" spans="1:19" x14ac:dyDescent="0.25">
      <c r="A777" s="297">
        <f t="shared" si="71"/>
        <v>763</v>
      </c>
      <c r="B777" s="501"/>
      <c r="C777" s="515"/>
      <c r="D777" s="297"/>
      <c r="E777" s="505"/>
      <c r="F777" s="417">
        <f>ROUND(IF('11. Type 1 Emp 2020 FTE'!$I$12=1,SUM(I777:M777),0),1)</f>
        <v>0</v>
      </c>
      <c r="G777" s="417">
        <f>ROUND(IF('11. Type 1 Emp 2020 FTE'!$I$12=2,SUM(O777:S777),0),1)</f>
        <v>0</v>
      </c>
      <c r="I777" s="526">
        <f>IF('1. General Input'!$D$33="X",IF('17. FTE Safe Harbor 2 Step 2'!E777&lt;40,'17. FTE Safe Harbor 2 Step 2'!E777/40,1),0)</f>
        <v>0</v>
      </c>
      <c r="J777" s="526">
        <f>IF('1. General Input'!$D$34="X",IF('17. FTE Safe Harbor 2 Step 2'!E777&lt;80,'17. FTE Safe Harbor 2 Step 2'!E777/80,1),0)</f>
        <v>0</v>
      </c>
      <c r="K777" s="526">
        <f>IF('1. General Input'!$D$35="X",IF('17. FTE Safe Harbor 2 Step 2'!E777*24&lt;2080,'17. FTE Safe Harbor 2 Step 2'!E777*24/2080,1),0)</f>
        <v>0</v>
      </c>
      <c r="L777" s="526">
        <f>IF('1. General Input'!$D$36="X",IF('17. FTE Safe Harbor 2 Step 2'!E777*12&lt;2080,'17. FTE Safe Harbor 2 Step 2'!E777*12/2080,1),0)</f>
        <v>0</v>
      </c>
      <c r="M777" s="538">
        <f>IF('1. General Input'!$D$37="X",IF('17. FTE Safe Harbor 2 Step 2'!E777*365/$F$12&lt;2080,E777*365/$F$12/2080,1),0)</f>
        <v>0</v>
      </c>
      <c r="O777" s="526">
        <f t="shared" si="66"/>
        <v>0</v>
      </c>
      <c r="P777" s="526">
        <f t="shared" si="67"/>
        <v>0</v>
      </c>
      <c r="Q777" s="526">
        <f t="shared" si="68"/>
        <v>0</v>
      </c>
      <c r="R777" s="526">
        <f t="shared" si="69"/>
        <v>0</v>
      </c>
      <c r="S777" s="526">
        <f t="shared" si="70"/>
        <v>0</v>
      </c>
    </row>
    <row r="778" spans="1:19" x14ac:dyDescent="0.25">
      <c r="A778" s="297">
        <f t="shared" si="71"/>
        <v>764</v>
      </c>
      <c r="B778" s="501"/>
      <c r="C778" s="515"/>
      <c r="D778" s="297"/>
      <c r="E778" s="505"/>
      <c r="F778" s="417">
        <f>ROUND(IF('11. Type 1 Emp 2020 FTE'!$I$12=1,SUM(I778:M778),0),1)</f>
        <v>0</v>
      </c>
      <c r="G778" s="417">
        <f>ROUND(IF('11. Type 1 Emp 2020 FTE'!$I$12=2,SUM(O778:S778),0),1)</f>
        <v>0</v>
      </c>
      <c r="I778" s="526">
        <f>IF('1. General Input'!$D$33="X",IF('17. FTE Safe Harbor 2 Step 2'!E778&lt;40,'17. FTE Safe Harbor 2 Step 2'!E778/40,1),0)</f>
        <v>0</v>
      </c>
      <c r="J778" s="526">
        <f>IF('1. General Input'!$D$34="X",IF('17. FTE Safe Harbor 2 Step 2'!E778&lt;80,'17. FTE Safe Harbor 2 Step 2'!E778/80,1),0)</f>
        <v>0</v>
      </c>
      <c r="K778" s="526">
        <f>IF('1. General Input'!$D$35="X",IF('17. FTE Safe Harbor 2 Step 2'!E778*24&lt;2080,'17. FTE Safe Harbor 2 Step 2'!E778*24/2080,1),0)</f>
        <v>0</v>
      </c>
      <c r="L778" s="526">
        <f>IF('1. General Input'!$D$36="X",IF('17. FTE Safe Harbor 2 Step 2'!E778*12&lt;2080,'17. FTE Safe Harbor 2 Step 2'!E778*12/2080,1),0)</f>
        <v>0</v>
      </c>
      <c r="M778" s="538">
        <f>IF('1. General Input'!$D$37="X",IF('17. FTE Safe Harbor 2 Step 2'!E778*365/$F$12&lt;2080,E778*365/$F$12/2080,1),0)</f>
        <v>0</v>
      </c>
      <c r="O778" s="526">
        <f t="shared" si="66"/>
        <v>0</v>
      </c>
      <c r="P778" s="526">
        <f t="shared" si="67"/>
        <v>0</v>
      </c>
      <c r="Q778" s="526">
        <f t="shared" si="68"/>
        <v>0</v>
      </c>
      <c r="R778" s="526">
        <f t="shared" si="69"/>
        <v>0</v>
      </c>
      <c r="S778" s="526">
        <f t="shared" si="70"/>
        <v>0</v>
      </c>
    </row>
    <row r="779" spans="1:19" x14ac:dyDescent="0.25">
      <c r="A779" s="297">
        <f t="shared" si="71"/>
        <v>765</v>
      </c>
      <c r="B779" s="501"/>
      <c r="C779" s="515"/>
      <c r="D779" s="297"/>
      <c r="E779" s="505"/>
      <c r="F779" s="417">
        <f>ROUND(IF('11. Type 1 Emp 2020 FTE'!$I$12=1,SUM(I779:M779),0),1)</f>
        <v>0</v>
      </c>
      <c r="G779" s="417">
        <f>ROUND(IF('11. Type 1 Emp 2020 FTE'!$I$12=2,SUM(O779:S779),0),1)</f>
        <v>0</v>
      </c>
      <c r="I779" s="526">
        <f>IF('1. General Input'!$D$33="X",IF('17. FTE Safe Harbor 2 Step 2'!E779&lt;40,'17. FTE Safe Harbor 2 Step 2'!E779/40,1),0)</f>
        <v>0</v>
      </c>
      <c r="J779" s="526">
        <f>IF('1. General Input'!$D$34="X",IF('17. FTE Safe Harbor 2 Step 2'!E779&lt;80,'17. FTE Safe Harbor 2 Step 2'!E779/80,1),0)</f>
        <v>0</v>
      </c>
      <c r="K779" s="526">
        <f>IF('1. General Input'!$D$35="X",IF('17. FTE Safe Harbor 2 Step 2'!E779*24&lt;2080,'17. FTE Safe Harbor 2 Step 2'!E779*24/2080,1),0)</f>
        <v>0</v>
      </c>
      <c r="L779" s="526">
        <f>IF('1. General Input'!$D$36="X",IF('17. FTE Safe Harbor 2 Step 2'!E779*12&lt;2080,'17. FTE Safe Harbor 2 Step 2'!E779*12/2080,1),0)</f>
        <v>0</v>
      </c>
      <c r="M779" s="538">
        <f>IF('1. General Input'!$D$37="X",IF('17. FTE Safe Harbor 2 Step 2'!E779*365/$F$12&lt;2080,E779*365/$F$12/2080,1),0)</f>
        <v>0</v>
      </c>
      <c r="O779" s="526">
        <f t="shared" si="66"/>
        <v>0</v>
      </c>
      <c r="P779" s="526">
        <f t="shared" si="67"/>
        <v>0</v>
      </c>
      <c r="Q779" s="526">
        <f t="shared" si="68"/>
        <v>0</v>
      </c>
      <c r="R779" s="526">
        <f t="shared" si="69"/>
        <v>0</v>
      </c>
      <c r="S779" s="526">
        <f t="shared" si="70"/>
        <v>0</v>
      </c>
    </row>
    <row r="780" spans="1:19" x14ac:dyDescent="0.25">
      <c r="A780" s="297">
        <f t="shared" si="71"/>
        <v>766</v>
      </c>
      <c r="B780" s="501"/>
      <c r="C780" s="515"/>
      <c r="D780" s="297"/>
      <c r="E780" s="505"/>
      <c r="F780" s="417">
        <f>ROUND(IF('11. Type 1 Emp 2020 FTE'!$I$12=1,SUM(I780:M780),0),1)</f>
        <v>0</v>
      </c>
      <c r="G780" s="417">
        <f>ROUND(IF('11. Type 1 Emp 2020 FTE'!$I$12=2,SUM(O780:S780),0),1)</f>
        <v>0</v>
      </c>
      <c r="I780" s="526">
        <f>IF('1. General Input'!$D$33="X",IF('17. FTE Safe Harbor 2 Step 2'!E780&lt;40,'17. FTE Safe Harbor 2 Step 2'!E780/40,1),0)</f>
        <v>0</v>
      </c>
      <c r="J780" s="526">
        <f>IF('1. General Input'!$D$34="X",IF('17. FTE Safe Harbor 2 Step 2'!E780&lt;80,'17. FTE Safe Harbor 2 Step 2'!E780/80,1),0)</f>
        <v>0</v>
      </c>
      <c r="K780" s="526">
        <f>IF('1. General Input'!$D$35="X",IF('17. FTE Safe Harbor 2 Step 2'!E780*24&lt;2080,'17. FTE Safe Harbor 2 Step 2'!E780*24/2080,1),0)</f>
        <v>0</v>
      </c>
      <c r="L780" s="526">
        <f>IF('1. General Input'!$D$36="X",IF('17. FTE Safe Harbor 2 Step 2'!E780*12&lt;2080,'17. FTE Safe Harbor 2 Step 2'!E780*12/2080,1),0)</f>
        <v>0</v>
      </c>
      <c r="M780" s="538">
        <f>IF('1. General Input'!$D$37="X",IF('17. FTE Safe Harbor 2 Step 2'!E780*365/$F$12&lt;2080,E780*365/$F$12/2080,1),0)</f>
        <v>0</v>
      </c>
      <c r="O780" s="526">
        <f t="shared" si="66"/>
        <v>0</v>
      </c>
      <c r="P780" s="526">
        <f t="shared" si="67"/>
        <v>0</v>
      </c>
      <c r="Q780" s="526">
        <f t="shared" si="68"/>
        <v>0</v>
      </c>
      <c r="R780" s="526">
        <f t="shared" si="69"/>
        <v>0</v>
      </c>
      <c r="S780" s="526">
        <f t="shared" si="70"/>
        <v>0</v>
      </c>
    </row>
    <row r="781" spans="1:19" x14ac:dyDescent="0.25">
      <c r="A781" s="297">
        <f t="shared" si="71"/>
        <v>767</v>
      </c>
      <c r="B781" s="501"/>
      <c r="C781" s="515"/>
      <c r="D781" s="297"/>
      <c r="E781" s="505"/>
      <c r="F781" s="417">
        <f>ROUND(IF('11. Type 1 Emp 2020 FTE'!$I$12=1,SUM(I781:M781),0),1)</f>
        <v>0</v>
      </c>
      <c r="G781" s="417">
        <f>ROUND(IF('11. Type 1 Emp 2020 FTE'!$I$12=2,SUM(O781:S781),0),1)</f>
        <v>0</v>
      </c>
      <c r="I781" s="526">
        <f>IF('1. General Input'!$D$33="X",IF('17. FTE Safe Harbor 2 Step 2'!E781&lt;40,'17. FTE Safe Harbor 2 Step 2'!E781/40,1),0)</f>
        <v>0</v>
      </c>
      <c r="J781" s="526">
        <f>IF('1. General Input'!$D$34="X",IF('17. FTE Safe Harbor 2 Step 2'!E781&lt;80,'17. FTE Safe Harbor 2 Step 2'!E781/80,1),0)</f>
        <v>0</v>
      </c>
      <c r="K781" s="526">
        <f>IF('1. General Input'!$D$35="X",IF('17. FTE Safe Harbor 2 Step 2'!E781*24&lt;2080,'17. FTE Safe Harbor 2 Step 2'!E781*24/2080,1),0)</f>
        <v>0</v>
      </c>
      <c r="L781" s="526">
        <f>IF('1. General Input'!$D$36="X",IF('17. FTE Safe Harbor 2 Step 2'!E781*12&lt;2080,'17. FTE Safe Harbor 2 Step 2'!E781*12/2080,1),0)</f>
        <v>0</v>
      </c>
      <c r="M781" s="538">
        <f>IF('1. General Input'!$D$37="X",IF('17. FTE Safe Harbor 2 Step 2'!E781*365/$F$12&lt;2080,E781*365/$F$12/2080,1),0)</f>
        <v>0</v>
      </c>
      <c r="O781" s="526">
        <f t="shared" si="66"/>
        <v>0</v>
      </c>
      <c r="P781" s="526">
        <f t="shared" si="67"/>
        <v>0</v>
      </c>
      <c r="Q781" s="526">
        <f t="shared" si="68"/>
        <v>0</v>
      </c>
      <c r="R781" s="526">
        <f t="shared" si="69"/>
        <v>0</v>
      </c>
      <c r="S781" s="526">
        <f t="shared" si="70"/>
        <v>0</v>
      </c>
    </row>
    <row r="782" spans="1:19" x14ac:dyDescent="0.25">
      <c r="A782" s="297">
        <f t="shared" si="71"/>
        <v>768</v>
      </c>
      <c r="B782" s="501"/>
      <c r="C782" s="515"/>
      <c r="D782" s="297"/>
      <c r="E782" s="505"/>
      <c r="F782" s="417">
        <f>ROUND(IF('11. Type 1 Emp 2020 FTE'!$I$12=1,SUM(I782:M782),0),1)</f>
        <v>0</v>
      </c>
      <c r="G782" s="417">
        <f>ROUND(IF('11. Type 1 Emp 2020 FTE'!$I$12=2,SUM(O782:S782),0),1)</f>
        <v>0</v>
      </c>
      <c r="I782" s="526">
        <f>IF('1. General Input'!$D$33="X",IF('17. FTE Safe Harbor 2 Step 2'!E782&lt;40,'17. FTE Safe Harbor 2 Step 2'!E782/40,1),0)</f>
        <v>0</v>
      </c>
      <c r="J782" s="526">
        <f>IF('1. General Input'!$D$34="X",IF('17. FTE Safe Harbor 2 Step 2'!E782&lt;80,'17. FTE Safe Harbor 2 Step 2'!E782/80,1),0)</f>
        <v>0</v>
      </c>
      <c r="K782" s="526">
        <f>IF('1. General Input'!$D$35="X",IF('17. FTE Safe Harbor 2 Step 2'!E782*24&lt;2080,'17. FTE Safe Harbor 2 Step 2'!E782*24/2080,1),0)</f>
        <v>0</v>
      </c>
      <c r="L782" s="526">
        <f>IF('1. General Input'!$D$36="X",IF('17. FTE Safe Harbor 2 Step 2'!E782*12&lt;2080,'17. FTE Safe Harbor 2 Step 2'!E782*12/2080,1),0)</f>
        <v>0</v>
      </c>
      <c r="M782" s="538">
        <f>IF('1. General Input'!$D$37="X",IF('17. FTE Safe Harbor 2 Step 2'!E782*365/$F$12&lt;2080,E782*365/$F$12/2080,1),0)</f>
        <v>0</v>
      </c>
      <c r="O782" s="526">
        <f t="shared" si="66"/>
        <v>0</v>
      </c>
      <c r="P782" s="526">
        <f t="shared" si="67"/>
        <v>0</v>
      </c>
      <c r="Q782" s="526">
        <f t="shared" si="68"/>
        <v>0</v>
      </c>
      <c r="R782" s="526">
        <f t="shared" si="69"/>
        <v>0</v>
      </c>
      <c r="S782" s="526">
        <f t="shared" si="70"/>
        <v>0</v>
      </c>
    </row>
    <row r="783" spans="1:19" x14ac:dyDescent="0.25">
      <c r="A783" s="297">
        <f t="shared" si="71"/>
        <v>769</v>
      </c>
      <c r="B783" s="501"/>
      <c r="C783" s="515"/>
      <c r="D783" s="297"/>
      <c r="E783" s="505"/>
      <c r="F783" s="417">
        <f>ROUND(IF('11. Type 1 Emp 2020 FTE'!$I$12=1,SUM(I783:M783),0),1)</f>
        <v>0</v>
      </c>
      <c r="G783" s="417">
        <f>ROUND(IF('11. Type 1 Emp 2020 FTE'!$I$12=2,SUM(O783:S783),0),1)</f>
        <v>0</v>
      </c>
      <c r="I783" s="526">
        <f>IF('1. General Input'!$D$33="X",IF('17. FTE Safe Harbor 2 Step 2'!E783&lt;40,'17. FTE Safe Harbor 2 Step 2'!E783/40,1),0)</f>
        <v>0</v>
      </c>
      <c r="J783" s="526">
        <f>IF('1. General Input'!$D$34="X",IF('17. FTE Safe Harbor 2 Step 2'!E783&lt;80,'17. FTE Safe Harbor 2 Step 2'!E783/80,1),0)</f>
        <v>0</v>
      </c>
      <c r="K783" s="526">
        <f>IF('1. General Input'!$D$35="X",IF('17. FTE Safe Harbor 2 Step 2'!E783*24&lt;2080,'17. FTE Safe Harbor 2 Step 2'!E783*24/2080,1),0)</f>
        <v>0</v>
      </c>
      <c r="L783" s="526">
        <f>IF('1. General Input'!$D$36="X",IF('17. FTE Safe Harbor 2 Step 2'!E783*12&lt;2080,'17. FTE Safe Harbor 2 Step 2'!E783*12/2080,1),0)</f>
        <v>0</v>
      </c>
      <c r="M783" s="538">
        <f>IF('1. General Input'!$D$37="X",IF('17. FTE Safe Harbor 2 Step 2'!E783*365/$F$12&lt;2080,E783*365/$F$12/2080,1),0)</f>
        <v>0</v>
      </c>
      <c r="O783" s="526">
        <f t="shared" si="66"/>
        <v>0</v>
      </c>
      <c r="P783" s="526">
        <f t="shared" si="67"/>
        <v>0</v>
      </c>
      <c r="Q783" s="526">
        <f t="shared" si="68"/>
        <v>0</v>
      </c>
      <c r="R783" s="526">
        <f t="shared" si="69"/>
        <v>0</v>
      </c>
      <c r="S783" s="526">
        <f t="shared" si="70"/>
        <v>0</v>
      </c>
    </row>
    <row r="784" spans="1:19" x14ac:dyDescent="0.25">
      <c r="A784" s="297">
        <f t="shared" si="71"/>
        <v>770</v>
      </c>
      <c r="B784" s="501"/>
      <c r="C784" s="515"/>
      <c r="D784" s="297"/>
      <c r="E784" s="505"/>
      <c r="F784" s="417">
        <f>ROUND(IF('11. Type 1 Emp 2020 FTE'!$I$12=1,SUM(I784:M784),0),1)</f>
        <v>0</v>
      </c>
      <c r="G784" s="417">
        <f>ROUND(IF('11. Type 1 Emp 2020 FTE'!$I$12=2,SUM(O784:S784),0),1)</f>
        <v>0</v>
      </c>
      <c r="I784" s="526">
        <f>IF('1. General Input'!$D$33="X",IF('17. FTE Safe Harbor 2 Step 2'!E784&lt;40,'17. FTE Safe Harbor 2 Step 2'!E784/40,1),0)</f>
        <v>0</v>
      </c>
      <c r="J784" s="526">
        <f>IF('1. General Input'!$D$34="X",IF('17. FTE Safe Harbor 2 Step 2'!E784&lt;80,'17. FTE Safe Harbor 2 Step 2'!E784/80,1),0)</f>
        <v>0</v>
      </c>
      <c r="K784" s="526">
        <f>IF('1. General Input'!$D$35="X",IF('17. FTE Safe Harbor 2 Step 2'!E784*24&lt;2080,'17. FTE Safe Harbor 2 Step 2'!E784*24/2080,1),0)</f>
        <v>0</v>
      </c>
      <c r="L784" s="526">
        <f>IF('1. General Input'!$D$36="X",IF('17. FTE Safe Harbor 2 Step 2'!E784*12&lt;2080,'17. FTE Safe Harbor 2 Step 2'!E784*12/2080,1),0)</f>
        <v>0</v>
      </c>
      <c r="M784" s="538">
        <f>IF('1. General Input'!$D$37="X",IF('17. FTE Safe Harbor 2 Step 2'!E784*365/$F$12&lt;2080,E784*365/$F$12/2080,1),0)</f>
        <v>0</v>
      </c>
      <c r="O784" s="526">
        <f t="shared" ref="O784:O847" si="72">IF(I784=0,0,IF(I784=1,1,0.5))</f>
        <v>0</v>
      </c>
      <c r="P784" s="526">
        <f t="shared" ref="P784:P847" si="73">IF(J784=0,0,IF(J784=1,1,0.5))</f>
        <v>0</v>
      </c>
      <c r="Q784" s="526">
        <f t="shared" ref="Q784:Q847" si="74">IF(K784=0,0,IF(K784=1,1,0.5))</f>
        <v>0</v>
      </c>
      <c r="R784" s="526">
        <f t="shared" ref="R784:R847" si="75">IF(L784=0,0,IF(L784=1,1,0.5))</f>
        <v>0</v>
      </c>
      <c r="S784" s="526">
        <f t="shared" ref="S784:S847" si="76">IF(M784=0,0,IF(M784=1,1,0.5))</f>
        <v>0</v>
      </c>
    </row>
    <row r="785" spans="1:19" x14ac:dyDescent="0.25">
      <c r="A785" s="297">
        <f t="shared" ref="A785:A848" si="77">+A784+1</f>
        <v>771</v>
      </c>
      <c r="B785" s="501"/>
      <c r="C785" s="515"/>
      <c r="D785" s="297"/>
      <c r="E785" s="505"/>
      <c r="F785" s="417">
        <f>ROUND(IF('11. Type 1 Emp 2020 FTE'!$I$12=1,SUM(I785:M785),0),1)</f>
        <v>0</v>
      </c>
      <c r="G785" s="417">
        <f>ROUND(IF('11. Type 1 Emp 2020 FTE'!$I$12=2,SUM(O785:S785),0),1)</f>
        <v>0</v>
      </c>
      <c r="I785" s="526">
        <f>IF('1. General Input'!$D$33="X",IF('17. FTE Safe Harbor 2 Step 2'!E785&lt;40,'17. FTE Safe Harbor 2 Step 2'!E785/40,1),0)</f>
        <v>0</v>
      </c>
      <c r="J785" s="526">
        <f>IF('1. General Input'!$D$34="X",IF('17. FTE Safe Harbor 2 Step 2'!E785&lt;80,'17. FTE Safe Harbor 2 Step 2'!E785/80,1),0)</f>
        <v>0</v>
      </c>
      <c r="K785" s="526">
        <f>IF('1. General Input'!$D$35="X",IF('17. FTE Safe Harbor 2 Step 2'!E785*24&lt;2080,'17. FTE Safe Harbor 2 Step 2'!E785*24/2080,1),0)</f>
        <v>0</v>
      </c>
      <c r="L785" s="526">
        <f>IF('1. General Input'!$D$36="X",IF('17. FTE Safe Harbor 2 Step 2'!E785*12&lt;2080,'17. FTE Safe Harbor 2 Step 2'!E785*12/2080,1),0)</f>
        <v>0</v>
      </c>
      <c r="M785" s="538">
        <f>IF('1. General Input'!$D$37="X",IF('17. FTE Safe Harbor 2 Step 2'!E785*365/$F$12&lt;2080,E785*365/$F$12/2080,1),0)</f>
        <v>0</v>
      </c>
      <c r="O785" s="526">
        <f t="shared" si="72"/>
        <v>0</v>
      </c>
      <c r="P785" s="526">
        <f t="shared" si="73"/>
        <v>0</v>
      </c>
      <c r="Q785" s="526">
        <f t="shared" si="74"/>
        <v>0</v>
      </c>
      <c r="R785" s="526">
        <f t="shared" si="75"/>
        <v>0</v>
      </c>
      <c r="S785" s="526">
        <f t="shared" si="76"/>
        <v>0</v>
      </c>
    </row>
    <row r="786" spans="1:19" x14ac:dyDescent="0.25">
      <c r="A786" s="297">
        <f t="shared" si="77"/>
        <v>772</v>
      </c>
      <c r="B786" s="501"/>
      <c r="C786" s="515"/>
      <c r="D786" s="297"/>
      <c r="E786" s="505"/>
      <c r="F786" s="417">
        <f>ROUND(IF('11. Type 1 Emp 2020 FTE'!$I$12=1,SUM(I786:M786),0),1)</f>
        <v>0</v>
      </c>
      <c r="G786" s="417">
        <f>ROUND(IF('11. Type 1 Emp 2020 FTE'!$I$12=2,SUM(O786:S786),0),1)</f>
        <v>0</v>
      </c>
      <c r="I786" s="526">
        <f>IF('1. General Input'!$D$33="X",IF('17. FTE Safe Harbor 2 Step 2'!E786&lt;40,'17. FTE Safe Harbor 2 Step 2'!E786/40,1),0)</f>
        <v>0</v>
      </c>
      <c r="J786" s="526">
        <f>IF('1. General Input'!$D$34="X",IF('17. FTE Safe Harbor 2 Step 2'!E786&lt;80,'17. FTE Safe Harbor 2 Step 2'!E786/80,1),0)</f>
        <v>0</v>
      </c>
      <c r="K786" s="526">
        <f>IF('1. General Input'!$D$35="X",IF('17. FTE Safe Harbor 2 Step 2'!E786*24&lt;2080,'17. FTE Safe Harbor 2 Step 2'!E786*24/2080,1),0)</f>
        <v>0</v>
      </c>
      <c r="L786" s="526">
        <f>IF('1. General Input'!$D$36="X",IF('17. FTE Safe Harbor 2 Step 2'!E786*12&lt;2080,'17. FTE Safe Harbor 2 Step 2'!E786*12/2080,1),0)</f>
        <v>0</v>
      </c>
      <c r="M786" s="538">
        <f>IF('1. General Input'!$D$37="X",IF('17. FTE Safe Harbor 2 Step 2'!E786*365/$F$12&lt;2080,E786*365/$F$12/2080,1),0)</f>
        <v>0</v>
      </c>
      <c r="O786" s="526">
        <f t="shared" si="72"/>
        <v>0</v>
      </c>
      <c r="P786" s="526">
        <f t="shared" si="73"/>
        <v>0</v>
      </c>
      <c r="Q786" s="526">
        <f t="shared" si="74"/>
        <v>0</v>
      </c>
      <c r="R786" s="526">
        <f t="shared" si="75"/>
        <v>0</v>
      </c>
      <c r="S786" s="526">
        <f t="shared" si="76"/>
        <v>0</v>
      </c>
    </row>
    <row r="787" spans="1:19" x14ac:dyDescent="0.25">
      <c r="A787" s="297">
        <f t="shared" si="77"/>
        <v>773</v>
      </c>
      <c r="B787" s="501"/>
      <c r="C787" s="515"/>
      <c r="D787" s="297"/>
      <c r="E787" s="505"/>
      <c r="F787" s="417">
        <f>ROUND(IF('11. Type 1 Emp 2020 FTE'!$I$12=1,SUM(I787:M787),0),1)</f>
        <v>0</v>
      </c>
      <c r="G787" s="417">
        <f>ROUND(IF('11. Type 1 Emp 2020 FTE'!$I$12=2,SUM(O787:S787),0),1)</f>
        <v>0</v>
      </c>
      <c r="I787" s="526">
        <f>IF('1. General Input'!$D$33="X",IF('17. FTE Safe Harbor 2 Step 2'!E787&lt;40,'17. FTE Safe Harbor 2 Step 2'!E787/40,1),0)</f>
        <v>0</v>
      </c>
      <c r="J787" s="526">
        <f>IF('1. General Input'!$D$34="X",IF('17. FTE Safe Harbor 2 Step 2'!E787&lt;80,'17. FTE Safe Harbor 2 Step 2'!E787/80,1),0)</f>
        <v>0</v>
      </c>
      <c r="K787" s="526">
        <f>IF('1. General Input'!$D$35="X",IF('17. FTE Safe Harbor 2 Step 2'!E787*24&lt;2080,'17. FTE Safe Harbor 2 Step 2'!E787*24/2080,1),0)</f>
        <v>0</v>
      </c>
      <c r="L787" s="526">
        <f>IF('1. General Input'!$D$36="X",IF('17. FTE Safe Harbor 2 Step 2'!E787*12&lt;2080,'17. FTE Safe Harbor 2 Step 2'!E787*12/2080,1),0)</f>
        <v>0</v>
      </c>
      <c r="M787" s="538">
        <f>IF('1. General Input'!$D$37="X",IF('17. FTE Safe Harbor 2 Step 2'!E787*365/$F$12&lt;2080,E787*365/$F$12/2080,1),0)</f>
        <v>0</v>
      </c>
      <c r="O787" s="526">
        <f t="shared" si="72"/>
        <v>0</v>
      </c>
      <c r="P787" s="526">
        <f t="shared" si="73"/>
        <v>0</v>
      </c>
      <c r="Q787" s="526">
        <f t="shared" si="74"/>
        <v>0</v>
      </c>
      <c r="R787" s="526">
        <f t="shared" si="75"/>
        <v>0</v>
      </c>
      <c r="S787" s="526">
        <f t="shared" si="76"/>
        <v>0</v>
      </c>
    </row>
    <row r="788" spans="1:19" x14ac:dyDescent="0.25">
      <c r="A788" s="297">
        <f t="shared" si="77"/>
        <v>774</v>
      </c>
      <c r="B788" s="501"/>
      <c r="C788" s="515"/>
      <c r="D788" s="297"/>
      <c r="E788" s="505"/>
      <c r="F788" s="417">
        <f>ROUND(IF('11. Type 1 Emp 2020 FTE'!$I$12=1,SUM(I788:M788),0),1)</f>
        <v>0</v>
      </c>
      <c r="G788" s="417">
        <f>ROUND(IF('11. Type 1 Emp 2020 FTE'!$I$12=2,SUM(O788:S788),0),1)</f>
        <v>0</v>
      </c>
      <c r="I788" s="526">
        <f>IF('1. General Input'!$D$33="X",IF('17. FTE Safe Harbor 2 Step 2'!E788&lt;40,'17. FTE Safe Harbor 2 Step 2'!E788/40,1),0)</f>
        <v>0</v>
      </c>
      <c r="J788" s="526">
        <f>IF('1. General Input'!$D$34="X",IF('17. FTE Safe Harbor 2 Step 2'!E788&lt;80,'17. FTE Safe Harbor 2 Step 2'!E788/80,1),0)</f>
        <v>0</v>
      </c>
      <c r="K788" s="526">
        <f>IF('1. General Input'!$D$35="X",IF('17. FTE Safe Harbor 2 Step 2'!E788*24&lt;2080,'17. FTE Safe Harbor 2 Step 2'!E788*24/2080,1),0)</f>
        <v>0</v>
      </c>
      <c r="L788" s="526">
        <f>IF('1. General Input'!$D$36="X",IF('17. FTE Safe Harbor 2 Step 2'!E788*12&lt;2080,'17. FTE Safe Harbor 2 Step 2'!E788*12/2080,1),0)</f>
        <v>0</v>
      </c>
      <c r="M788" s="538">
        <f>IF('1. General Input'!$D$37="X",IF('17. FTE Safe Harbor 2 Step 2'!E788*365/$F$12&lt;2080,E788*365/$F$12/2080,1),0)</f>
        <v>0</v>
      </c>
      <c r="O788" s="526">
        <f t="shared" si="72"/>
        <v>0</v>
      </c>
      <c r="P788" s="526">
        <f t="shared" si="73"/>
        <v>0</v>
      </c>
      <c r="Q788" s="526">
        <f t="shared" si="74"/>
        <v>0</v>
      </c>
      <c r="R788" s="526">
        <f t="shared" si="75"/>
        <v>0</v>
      </c>
      <c r="S788" s="526">
        <f t="shared" si="76"/>
        <v>0</v>
      </c>
    </row>
    <row r="789" spans="1:19" x14ac:dyDescent="0.25">
      <c r="A789" s="297">
        <f t="shared" si="77"/>
        <v>775</v>
      </c>
      <c r="B789" s="501"/>
      <c r="C789" s="515"/>
      <c r="D789" s="297"/>
      <c r="E789" s="505"/>
      <c r="F789" s="417">
        <f>ROUND(IF('11. Type 1 Emp 2020 FTE'!$I$12=1,SUM(I789:M789),0),1)</f>
        <v>0</v>
      </c>
      <c r="G789" s="417">
        <f>ROUND(IF('11. Type 1 Emp 2020 FTE'!$I$12=2,SUM(O789:S789),0),1)</f>
        <v>0</v>
      </c>
      <c r="I789" s="526">
        <f>IF('1. General Input'!$D$33="X",IF('17. FTE Safe Harbor 2 Step 2'!E789&lt;40,'17. FTE Safe Harbor 2 Step 2'!E789/40,1),0)</f>
        <v>0</v>
      </c>
      <c r="J789" s="526">
        <f>IF('1. General Input'!$D$34="X",IF('17. FTE Safe Harbor 2 Step 2'!E789&lt;80,'17. FTE Safe Harbor 2 Step 2'!E789/80,1),0)</f>
        <v>0</v>
      </c>
      <c r="K789" s="526">
        <f>IF('1. General Input'!$D$35="X",IF('17. FTE Safe Harbor 2 Step 2'!E789*24&lt;2080,'17. FTE Safe Harbor 2 Step 2'!E789*24/2080,1),0)</f>
        <v>0</v>
      </c>
      <c r="L789" s="526">
        <f>IF('1. General Input'!$D$36="X",IF('17. FTE Safe Harbor 2 Step 2'!E789*12&lt;2080,'17. FTE Safe Harbor 2 Step 2'!E789*12/2080,1),0)</f>
        <v>0</v>
      </c>
      <c r="M789" s="538">
        <f>IF('1. General Input'!$D$37="X",IF('17. FTE Safe Harbor 2 Step 2'!E789*365/$F$12&lt;2080,E789*365/$F$12/2080,1),0)</f>
        <v>0</v>
      </c>
      <c r="O789" s="526">
        <f t="shared" si="72"/>
        <v>0</v>
      </c>
      <c r="P789" s="526">
        <f t="shared" si="73"/>
        <v>0</v>
      </c>
      <c r="Q789" s="526">
        <f t="shared" si="74"/>
        <v>0</v>
      </c>
      <c r="R789" s="526">
        <f t="shared" si="75"/>
        <v>0</v>
      </c>
      <c r="S789" s="526">
        <f t="shared" si="76"/>
        <v>0</v>
      </c>
    </row>
    <row r="790" spans="1:19" x14ac:dyDescent="0.25">
      <c r="A790" s="297">
        <f t="shared" si="77"/>
        <v>776</v>
      </c>
      <c r="B790" s="501"/>
      <c r="C790" s="515"/>
      <c r="D790" s="297"/>
      <c r="E790" s="505"/>
      <c r="F790" s="417">
        <f>ROUND(IF('11. Type 1 Emp 2020 FTE'!$I$12=1,SUM(I790:M790),0),1)</f>
        <v>0</v>
      </c>
      <c r="G790" s="417">
        <f>ROUND(IF('11. Type 1 Emp 2020 FTE'!$I$12=2,SUM(O790:S790),0),1)</f>
        <v>0</v>
      </c>
      <c r="I790" s="526">
        <f>IF('1. General Input'!$D$33="X",IF('17. FTE Safe Harbor 2 Step 2'!E790&lt;40,'17. FTE Safe Harbor 2 Step 2'!E790/40,1),0)</f>
        <v>0</v>
      </c>
      <c r="J790" s="526">
        <f>IF('1. General Input'!$D$34="X",IF('17. FTE Safe Harbor 2 Step 2'!E790&lt;80,'17. FTE Safe Harbor 2 Step 2'!E790/80,1),0)</f>
        <v>0</v>
      </c>
      <c r="K790" s="526">
        <f>IF('1. General Input'!$D$35="X",IF('17. FTE Safe Harbor 2 Step 2'!E790*24&lt;2080,'17. FTE Safe Harbor 2 Step 2'!E790*24/2080,1),0)</f>
        <v>0</v>
      </c>
      <c r="L790" s="526">
        <f>IF('1. General Input'!$D$36="X",IF('17. FTE Safe Harbor 2 Step 2'!E790*12&lt;2080,'17. FTE Safe Harbor 2 Step 2'!E790*12/2080,1),0)</f>
        <v>0</v>
      </c>
      <c r="M790" s="538">
        <f>IF('1. General Input'!$D$37="X",IF('17. FTE Safe Harbor 2 Step 2'!E790*365/$F$12&lt;2080,E790*365/$F$12/2080,1),0)</f>
        <v>0</v>
      </c>
      <c r="O790" s="526">
        <f t="shared" si="72"/>
        <v>0</v>
      </c>
      <c r="P790" s="526">
        <f t="shared" si="73"/>
        <v>0</v>
      </c>
      <c r="Q790" s="526">
        <f t="shared" si="74"/>
        <v>0</v>
      </c>
      <c r="R790" s="526">
        <f t="shared" si="75"/>
        <v>0</v>
      </c>
      <c r="S790" s="526">
        <f t="shared" si="76"/>
        <v>0</v>
      </c>
    </row>
    <row r="791" spans="1:19" x14ac:dyDescent="0.25">
      <c r="A791" s="297">
        <f t="shared" si="77"/>
        <v>777</v>
      </c>
      <c r="B791" s="501"/>
      <c r="C791" s="515"/>
      <c r="D791" s="297"/>
      <c r="E791" s="505"/>
      <c r="F791" s="417">
        <f>ROUND(IF('11. Type 1 Emp 2020 FTE'!$I$12=1,SUM(I791:M791),0),1)</f>
        <v>0</v>
      </c>
      <c r="G791" s="417">
        <f>ROUND(IF('11. Type 1 Emp 2020 FTE'!$I$12=2,SUM(O791:S791),0),1)</f>
        <v>0</v>
      </c>
      <c r="I791" s="526">
        <f>IF('1. General Input'!$D$33="X",IF('17. FTE Safe Harbor 2 Step 2'!E791&lt;40,'17. FTE Safe Harbor 2 Step 2'!E791/40,1),0)</f>
        <v>0</v>
      </c>
      <c r="J791" s="526">
        <f>IF('1. General Input'!$D$34="X",IF('17. FTE Safe Harbor 2 Step 2'!E791&lt;80,'17. FTE Safe Harbor 2 Step 2'!E791/80,1),0)</f>
        <v>0</v>
      </c>
      <c r="K791" s="526">
        <f>IF('1. General Input'!$D$35="X",IF('17. FTE Safe Harbor 2 Step 2'!E791*24&lt;2080,'17. FTE Safe Harbor 2 Step 2'!E791*24/2080,1),0)</f>
        <v>0</v>
      </c>
      <c r="L791" s="526">
        <f>IF('1. General Input'!$D$36="X",IF('17. FTE Safe Harbor 2 Step 2'!E791*12&lt;2080,'17. FTE Safe Harbor 2 Step 2'!E791*12/2080,1),0)</f>
        <v>0</v>
      </c>
      <c r="M791" s="538">
        <f>IF('1. General Input'!$D$37="X",IF('17. FTE Safe Harbor 2 Step 2'!E791*365/$F$12&lt;2080,E791*365/$F$12/2080,1),0)</f>
        <v>0</v>
      </c>
      <c r="O791" s="526">
        <f t="shared" si="72"/>
        <v>0</v>
      </c>
      <c r="P791" s="526">
        <f t="shared" si="73"/>
        <v>0</v>
      </c>
      <c r="Q791" s="526">
        <f t="shared" si="74"/>
        <v>0</v>
      </c>
      <c r="R791" s="526">
        <f t="shared" si="75"/>
        <v>0</v>
      </c>
      <c r="S791" s="526">
        <f t="shared" si="76"/>
        <v>0</v>
      </c>
    </row>
    <row r="792" spans="1:19" x14ac:dyDescent="0.25">
      <c r="A792" s="297">
        <f t="shared" si="77"/>
        <v>778</v>
      </c>
      <c r="B792" s="501"/>
      <c r="C792" s="515"/>
      <c r="D792" s="297"/>
      <c r="E792" s="505"/>
      <c r="F792" s="417">
        <f>ROUND(IF('11. Type 1 Emp 2020 FTE'!$I$12=1,SUM(I792:M792),0),1)</f>
        <v>0</v>
      </c>
      <c r="G792" s="417">
        <f>ROUND(IF('11. Type 1 Emp 2020 FTE'!$I$12=2,SUM(O792:S792),0),1)</f>
        <v>0</v>
      </c>
      <c r="I792" s="526">
        <f>IF('1. General Input'!$D$33="X",IF('17. FTE Safe Harbor 2 Step 2'!E792&lt;40,'17. FTE Safe Harbor 2 Step 2'!E792/40,1),0)</f>
        <v>0</v>
      </c>
      <c r="J792" s="526">
        <f>IF('1. General Input'!$D$34="X",IF('17. FTE Safe Harbor 2 Step 2'!E792&lt;80,'17. FTE Safe Harbor 2 Step 2'!E792/80,1),0)</f>
        <v>0</v>
      </c>
      <c r="K792" s="526">
        <f>IF('1. General Input'!$D$35="X",IF('17. FTE Safe Harbor 2 Step 2'!E792*24&lt;2080,'17. FTE Safe Harbor 2 Step 2'!E792*24/2080,1),0)</f>
        <v>0</v>
      </c>
      <c r="L792" s="526">
        <f>IF('1. General Input'!$D$36="X",IF('17. FTE Safe Harbor 2 Step 2'!E792*12&lt;2080,'17. FTE Safe Harbor 2 Step 2'!E792*12/2080,1),0)</f>
        <v>0</v>
      </c>
      <c r="M792" s="538">
        <f>IF('1. General Input'!$D$37="X",IF('17. FTE Safe Harbor 2 Step 2'!E792*365/$F$12&lt;2080,E792*365/$F$12/2080,1),0)</f>
        <v>0</v>
      </c>
      <c r="O792" s="526">
        <f t="shared" si="72"/>
        <v>0</v>
      </c>
      <c r="P792" s="526">
        <f t="shared" si="73"/>
        <v>0</v>
      </c>
      <c r="Q792" s="526">
        <f t="shared" si="74"/>
        <v>0</v>
      </c>
      <c r="R792" s="526">
        <f t="shared" si="75"/>
        <v>0</v>
      </c>
      <c r="S792" s="526">
        <f t="shared" si="76"/>
        <v>0</v>
      </c>
    </row>
    <row r="793" spans="1:19" x14ac:dyDescent="0.25">
      <c r="A793" s="297">
        <f t="shared" si="77"/>
        <v>779</v>
      </c>
      <c r="B793" s="501"/>
      <c r="C793" s="515"/>
      <c r="D793" s="297"/>
      <c r="E793" s="505"/>
      <c r="F793" s="417">
        <f>ROUND(IF('11. Type 1 Emp 2020 FTE'!$I$12=1,SUM(I793:M793),0),1)</f>
        <v>0</v>
      </c>
      <c r="G793" s="417">
        <f>ROUND(IF('11. Type 1 Emp 2020 FTE'!$I$12=2,SUM(O793:S793),0),1)</f>
        <v>0</v>
      </c>
      <c r="I793" s="526">
        <f>IF('1. General Input'!$D$33="X",IF('17. FTE Safe Harbor 2 Step 2'!E793&lt;40,'17. FTE Safe Harbor 2 Step 2'!E793/40,1),0)</f>
        <v>0</v>
      </c>
      <c r="J793" s="526">
        <f>IF('1. General Input'!$D$34="X",IF('17. FTE Safe Harbor 2 Step 2'!E793&lt;80,'17. FTE Safe Harbor 2 Step 2'!E793/80,1),0)</f>
        <v>0</v>
      </c>
      <c r="K793" s="526">
        <f>IF('1. General Input'!$D$35="X",IF('17. FTE Safe Harbor 2 Step 2'!E793*24&lt;2080,'17. FTE Safe Harbor 2 Step 2'!E793*24/2080,1),0)</f>
        <v>0</v>
      </c>
      <c r="L793" s="526">
        <f>IF('1. General Input'!$D$36="X",IF('17. FTE Safe Harbor 2 Step 2'!E793*12&lt;2080,'17. FTE Safe Harbor 2 Step 2'!E793*12/2080,1),0)</f>
        <v>0</v>
      </c>
      <c r="M793" s="538">
        <f>IF('1. General Input'!$D$37="X",IF('17. FTE Safe Harbor 2 Step 2'!E793*365/$F$12&lt;2080,E793*365/$F$12/2080,1),0)</f>
        <v>0</v>
      </c>
      <c r="O793" s="526">
        <f t="shared" si="72"/>
        <v>0</v>
      </c>
      <c r="P793" s="526">
        <f t="shared" si="73"/>
        <v>0</v>
      </c>
      <c r="Q793" s="526">
        <f t="shared" si="74"/>
        <v>0</v>
      </c>
      <c r="R793" s="526">
        <f t="shared" si="75"/>
        <v>0</v>
      </c>
      <c r="S793" s="526">
        <f t="shared" si="76"/>
        <v>0</v>
      </c>
    </row>
    <row r="794" spans="1:19" x14ac:dyDescent="0.25">
      <c r="A794" s="297">
        <f t="shared" si="77"/>
        <v>780</v>
      </c>
      <c r="B794" s="501"/>
      <c r="C794" s="515"/>
      <c r="D794" s="297"/>
      <c r="E794" s="505"/>
      <c r="F794" s="417">
        <f>ROUND(IF('11. Type 1 Emp 2020 FTE'!$I$12=1,SUM(I794:M794),0),1)</f>
        <v>0</v>
      </c>
      <c r="G794" s="417">
        <f>ROUND(IF('11. Type 1 Emp 2020 FTE'!$I$12=2,SUM(O794:S794),0),1)</f>
        <v>0</v>
      </c>
      <c r="I794" s="526">
        <f>IF('1. General Input'!$D$33="X",IF('17. FTE Safe Harbor 2 Step 2'!E794&lt;40,'17. FTE Safe Harbor 2 Step 2'!E794/40,1),0)</f>
        <v>0</v>
      </c>
      <c r="J794" s="526">
        <f>IF('1. General Input'!$D$34="X",IF('17. FTE Safe Harbor 2 Step 2'!E794&lt;80,'17. FTE Safe Harbor 2 Step 2'!E794/80,1),0)</f>
        <v>0</v>
      </c>
      <c r="K794" s="526">
        <f>IF('1. General Input'!$D$35="X",IF('17. FTE Safe Harbor 2 Step 2'!E794*24&lt;2080,'17. FTE Safe Harbor 2 Step 2'!E794*24/2080,1),0)</f>
        <v>0</v>
      </c>
      <c r="L794" s="526">
        <f>IF('1. General Input'!$D$36="X",IF('17. FTE Safe Harbor 2 Step 2'!E794*12&lt;2080,'17. FTE Safe Harbor 2 Step 2'!E794*12/2080,1),0)</f>
        <v>0</v>
      </c>
      <c r="M794" s="538">
        <f>IF('1. General Input'!$D$37="X",IF('17. FTE Safe Harbor 2 Step 2'!E794*365/$F$12&lt;2080,E794*365/$F$12/2080,1),0)</f>
        <v>0</v>
      </c>
      <c r="O794" s="526">
        <f t="shared" si="72"/>
        <v>0</v>
      </c>
      <c r="P794" s="526">
        <f t="shared" si="73"/>
        <v>0</v>
      </c>
      <c r="Q794" s="526">
        <f t="shared" si="74"/>
        <v>0</v>
      </c>
      <c r="R794" s="526">
        <f t="shared" si="75"/>
        <v>0</v>
      </c>
      <c r="S794" s="526">
        <f t="shared" si="76"/>
        <v>0</v>
      </c>
    </row>
    <row r="795" spans="1:19" x14ac:dyDescent="0.25">
      <c r="A795" s="297">
        <f t="shared" si="77"/>
        <v>781</v>
      </c>
      <c r="B795" s="501"/>
      <c r="C795" s="515"/>
      <c r="D795" s="297"/>
      <c r="E795" s="505"/>
      <c r="F795" s="417">
        <f>ROUND(IF('11. Type 1 Emp 2020 FTE'!$I$12=1,SUM(I795:M795),0),1)</f>
        <v>0</v>
      </c>
      <c r="G795" s="417">
        <f>ROUND(IF('11. Type 1 Emp 2020 FTE'!$I$12=2,SUM(O795:S795),0),1)</f>
        <v>0</v>
      </c>
      <c r="I795" s="526">
        <f>IF('1. General Input'!$D$33="X",IF('17. FTE Safe Harbor 2 Step 2'!E795&lt;40,'17. FTE Safe Harbor 2 Step 2'!E795/40,1),0)</f>
        <v>0</v>
      </c>
      <c r="J795" s="526">
        <f>IF('1. General Input'!$D$34="X",IF('17. FTE Safe Harbor 2 Step 2'!E795&lt;80,'17. FTE Safe Harbor 2 Step 2'!E795/80,1),0)</f>
        <v>0</v>
      </c>
      <c r="K795" s="526">
        <f>IF('1. General Input'!$D$35="X",IF('17. FTE Safe Harbor 2 Step 2'!E795*24&lt;2080,'17. FTE Safe Harbor 2 Step 2'!E795*24/2080,1),0)</f>
        <v>0</v>
      </c>
      <c r="L795" s="526">
        <f>IF('1. General Input'!$D$36="X",IF('17. FTE Safe Harbor 2 Step 2'!E795*12&lt;2080,'17. FTE Safe Harbor 2 Step 2'!E795*12/2080,1),0)</f>
        <v>0</v>
      </c>
      <c r="M795" s="538">
        <f>IF('1. General Input'!$D$37="X",IF('17. FTE Safe Harbor 2 Step 2'!E795*365/$F$12&lt;2080,E795*365/$F$12/2080,1),0)</f>
        <v>0</v>
      </c>
      <c r="O795" s="526">
        <f t="shared" si="72"/>
        <v>0</v>
      </c>
      <c r="P795" s="526">
        <f t="shared" si="73"/>
        <v>0</v>
      </c>
      <c r="Q795" s="526">
        <f t="shared" si="74"/>
        <v>0</v>
      </c>
      <c r="R795" s="526">
        <f t="shared" si="75"/>
        <v>0</v>
      </c>
      <c r="S795" s="526">
        <f t="shared" si="76"/>
        <v>0</v>
      </c>
    </row>
    <row r="796" spans="1:19" x14ac:dyDescent="0.25">
      <c r="A796" s="297">
        <f t="shared" si="77"/>
        <v>782</v>
      </c>
      <c r="B796" s="501"/>
      <c r="C796" s="515"/>
      <c r="D796" s="297"/>
      <c r="E796" s="505"/>
      <c r="F796" s="417">
        <f>ROUND(IF('11. Type 1 Emp 2020 FTE'!$I$12=1,SUM(I796:M796),0),1)</f>
        <v>0</v>
      </c>
      <c r="G796" s="417">
        <f>ROUND(IF('11. Type 1 Emp 2020 FTE'!$I$12=2,SUM(O796:S796),0),1)</f>
        <v>0</v>
      </c>
      <c r="I796" s="526">
        <f>IF('1. General Input'!$D$33="X",IF('17. FTE Safe Harbor 2 Step 2'!E796&lt;40,'17. FTE Safe Harbor 2 Step 2'!E796/40,1),0)</f>
        <v>0</v>
      </c>
      <c r="J796" s="526">
        <f>IF('1. General Input'!$D$34="X",IF('17. FTE Safe Harbor 2 Step 2'!E796&lt;80,'17. FTE Safe Harbor 2 Step 2'!E796/80,1),0)</f>
        <v>0</v>
      </c>
      <c r="K796" s="526">
        <f>IF('1. General Input'!$D$35="X",IF('17. FTE Safe Harbor 2 Step 2'!E796*24&lt;2080,'17. FTE Safe Harbor 2 Step 2'!E796*24/2080,1),0)</f>
        <v>0</v>
      </c>
      <c r="L796" s="526">
        <f>IF('1. General Input'!$D$36="X",IF('17. FTE Safe Harbor 2 Step 2'!E796*12&lt;2080,'17. FTE Safe Harbor 2 Step 2'!E796*12/2080,1),0)</f>
        <v>0</v>
      </c>
      <c r="M796" s="538">
        <f>IF('1. General Input'!$D$37="X",IF('17. FTE Safe Harbor 2 Step 2'!E796*365/$F$12&lt;2080,E796*365/$F$12/2080,1),0)</f>
        <v>0</v>
      </c>
      <c r="O796" s="526">
        <f t="shared" si="72"/>
        <v>0</v>
      </c>
      <c r="P796" s="526">
        <f t="shared" si="73"/>
        <v>0</v>
      </c>
      <c r="Q796" s="526">
        <f t="shared" si="74"/>
        <v>0</v>
      </c>
      <c r="R796" s="526">
        <f t="shared" si="75"/>
        <v>0</v>
      </c>
      <c r="S796" s="526">
        <f t="shared" si="76"/>
        <v>0</v>
      </c>
    </row>
    <row r="797" spans="1:19" x14ac:dyDescent="0.25">
      <c r="A797" s="297">
        <f t="shared" si="77"/>
        <v>783</v>
      </c>
      <c r="B797" s="501"/>
      <c r="C797" s="515"/>
      <c r="D797" s="297"/>
      <c r="E797" s="505"/>
      <c r="F797" s="417">
        <f>ROUND(IF('11. Type 1 Emp 2020 FTE'!$I$12=1,SUM(I797:M797),0),1)</f>
        <v>0</v>
      </c>
      <c r="G797" s="417">
        <f>ROUND(IF('11. Type 1 Emp 2020 FTE'!$I$12=2,SUM(O797:S797),0),1)</f>
        <v>0</v>
      </c>
      <c r="I797" s="526">
        <f>IF('1. General Input'!$D$33="X",IF('17. FTE Safe Harbor 2 Step 2'!E797&lt;40,'17. FTE Safe Harbor 2 Step 2'!E797/40,1),0)</f>
        <v>0</v>
      </c>
      <c r="J797" s="526">
        <f>IF('1. General Input'!$D$34="X",IF('17. FTE Safe Harbor 2 Step 2'!E797&lt;80,'17. FTE Safe Harbor 2 Step 2'!E797/80,1),0)</f>
        <v>0</v>
      </c>
      <c r="K797" s="526">
        <f>IF('1. General Input'!$D$35="X",IF('17. FTE Safe Harbor 2 Step 2'!E797*24&lt;2080,'17. FTE Safe Harbor 2 Step 2'!E797*24/2080,1),0)</f>
        <v>0</v>
      </c>
      <c r="L797" s="526">
        <f>IF('1. General Input'!$D$36="X",IF('17. FTE Safe Harbor 2 Step 2'!E797*12&lt;2080,'17. FTE Safe Harbor 2 Step 2'!E797*12/2080,1),0)</f>
        <v>0</v>
      </c>
      <c r="M797" s="538">
        <f>IF('1. General Input'!$D$37="X",IF('17. FTE Safe Harbor 2 Step 2'!E797*365/$F$12&lt;2080,E797*365/$F$12/2080,1),0)</f>
        <v>0</v>
      </c>
      <c r="O797" s="526">
        <f t="shared" si="72"/>
        <v>0</v>
      </c>
      <c r="P797" s="526">
        <f t="shared" si="73"/>
        <v>0</v>
      </c>
      <c r="Q797" s="526">
        <f t="shared" si="74"/>
        <v>0</v>
      </c>
      <c r="R797" s="526">
        <f t="shared" si="75"/>
        <v>0</v>
      </c>
      <c r="S797" s="526">
        <f t="shared" si="76"/>
        <v>0</v>
      </c>
    </row>
    <row r="798" spans="1:19" x14ac:dyDescent="0.25">
      <c r="A798" s="297">
        <f t="shared" si="77"/>
        <v>784</v>
      </c>
      <c r="B798" s="501"/>
      <c r="C798" s="515"/>
      <c r="D798" s="297"/>
      <c r="E798" s="505"/>
      <c r="F798" s="417">
        <f>ROUND(IF('11. Type 1 Emp 2020 FTE'!$I$12=1,SUM(I798:M798),0),1)</f>
        <v>0</v>
      </c>
      <c r="G798" s="417">
        <f>ROUND(IF('11. Type 1 Emp 2020 FTE'!$I$12=2,SUM(O798:S798),0),1)</f>
        <v>0</v>
      </c>
      <c r="I798" s="526">
        <f>IF('1. General Input'!$D$33="X",IF('17. FTE Safe Harbor 2 Step 2'!E798&lt;40,'17. FTE Safe Harbor 2 Step 2'!E798/40,1),0)</f>
        <v>0</v>
      </c>
      <c r="J798" s="526">
        <f>IF('1. General Input'!$D$34="X",IF('17. FTE Safe Harbor 2 Step 2'!E798&lt;80,'17. FTE Safe Harbor 2 Step 2'!E798/80,1),0)</f>
        <v>0</v>
      </c>
      <c r="K798" s="526">
        <f>IF('1. General Input'!$D$35="X",IF('17. FTE Safe Harbor 2 Step 2'!E798*24&lt;2080,'17. FTE Safe Harbor 2 Step 2'!E798*24/2080,1),0)</f>
        <v>0</v>
      </c>
      <c r="L798" s="526">
        <f>IF('1. General Input'!$D$36="X",IF('17. FTE Safe Harbor 2 Step 2'!E798*12&lt;2080,'17. FTE Safe Harbor 2 Step 2'!E798*12/2080,1),0)</f>
        <v>0</v>
      </c>
      <c r="M798" s="538">
        <f>IF('1. General Input'!$D$37="X",IF('17. FTE Safe Harbor 2 Step 2'!E798*365/$F$12&lt;2080,E798*365/$F$12/2080,1),0)</f>
        <v>0</v>
      </c>
      <c r="O798" s="526">
        <f t="shared" si="72"/>
        <v>0</v>
      </c>
      <c r="P798" s="526">
        <f t="shared" si="73"/>
        <v>0</v>
      </c>
      <c r="Q798" s="526">
        <f t="shared" si="74"/>
        <v>0</v>
      </c>
      <c r="R798" s="526">
        <f t="shared" si="75"/>
        <v>0</v>
      </c>
      <c r="S798" s="526">
        <f t="shared" si="76"/>
        <v>0</v>
      </c>
    </row>
    <row r="799" spans="1:19" x14ac:dyDescent="0.25">
      <c r="A799" s="297">
        <f t="shared" si="77"/>
        <v>785</v>
      </c>
      <c r="B799" s="501"/>
      <c r="C799" s="515"/>
      <c r="D799" s="297"/>
      <c r="E799" s="505"/>
      <c r="F799" s="417">
        <f>ROUND(IF('11. Type 1 Emp 2020 FTE'!$I$12=1,SUM(I799:M799),0),1)</f>
        <v>0</v>
      </c>
      <c r="G799" s="417">
        <f>ROUND(IF('11. Type 1 Emp 2020 FTE'!$I$12=2,SUM(O799:S799),0),1)</f>
        <v>0</v>
      </c>
      <c r="I799" s="526">
        <f>IF('1. General Input'!$D$33="X",IF('17. FTE Safe Harbor 2 Step 2'!E799&lt;40,'17. FTE Safe Harbor 2 Step 2'!E799/40,1),0)</f>
        <v>0</v>
      </c>
      <c r="J799" s="526">
        <f>IF('1. General Input'!$D$34="X",IF('17. FTE Safe Harbor 2 Step 2'!E799&lt;80,'17. FTE Safe Harbor 2 Step 2'!E799/80,1),0)</f>
        <v>0</v>
      </c>
      <c r="K799" s="526">
        <f>IF('1. General Input'!$D$35="X",IF('17. FTE Safe Harbor 2 Step 2'!E799*24&lt;2080,'17. FTE Safe Harbor 2 Step 2'!E799*24/2080,1),0)</f>
        <v>0</v>
      </c>
      <c r="L799" s="526">
        <f>IF('1. General Input'!$D$36="X",IF('17. FTE Safe Harbor 2 Step 2'!E799*12&lt;2080,'17. FTE Safe Harbor 2 Step 2'!E799*12/2080,1),0)</f>
        <v>0</v>
      </c>
      <c r="M799" s="538">
        <f>IF('1. General Input'!$D$37="X",IF('17. FTE Safe Harbor 2 Step 2'!E799*365/$F$12&lt;2080,E799*365/$F$12/2080,1),0)</f>
        <v>0</v>
      </c>
      <c r="O799" s="526">
        <f t="shared" si="72"/>
        <v>0</v>
      </c>
      <c r="P799" s="526">
        <f t="shared" si="73"/>
        <v>0</v>
      </c>
      <c r="Q799" s="526">
        <f t="shared" si="74"/>
        <v>0</v>
      </c>
      <c r="R799" s="526">
        <f t="shared" si="75"/>
        <v>0</v>
      </c>
      <c r="S799" s="526">
        <f t="shared" si="76"/>
        <v>0</v>
      </c>
    </row>
    <row r="800" spans="1:19" x14ac:dyDescent="0.25">
      <c r="A800" s="297">
        <f t="shared" si="77"/>
        <v>786</v>
      </c>
      <c r="B800" s="501"/>
      <c r="C800" s="515"/>
      <c r="D800" s="297"/>
      <c r="E800" s="505"/>
      <c r="F800" s="417">
        <f>ROUND(IF('11. Type 1 Emp 2020 FTE'!$I$12=1,SUM(I800:M800),0),1)</f>
        <v>0</v>
      </c>
      <c r="G800" s="417">
        <f>ROUND(IF('11. Type 1 Emp 2020 FTE'!$I$12=2,SUM(O800:S800),0),1)</f>
        <v>0</v>
      </c>
      <c r="I800" s="526">
        <f>IF('1. General Input'!$D$33="X",IF('17. FTE Safe Harbor 2 Step 2'!E800&lt;40,'17. FTE Safe Harbor 2 Step 2'!E800/40,1),0)</f>
        <v>0</v>
      </c>
      <c r="J800" s="526">
        <f>IF('1. General Input'!$D$34="X",IF('17. FTE Safe Harbor 2 Step 2'!E800&lt;80,'17. FTE Safe Harbor 2 Step 2'!E800/80,1),0)</f>
        <v>0</v>
      </c>
      <c r="K800" s="526">
        <f>IF('1. General Input'!$D$35="X",IF('17. FTE Safe Harbor 2 Step 2'!E800*24&lt;2080,'17. FTE Safe Harbor 2 Step 2'!E800*24/2080,1),0)</f>
        <v>0</v>
      </c>
      <c r="L800" s="526">
        <f>IF('1. General Input'!$D$36="X",IF('17. FTE Safe Harbor 2 Step 2'!E800*12&lt;2080,'17. FTE Safe Harbor 2 Step 2'!E800*12/2080,1),0)</f>
        <v>0</v>
      </c>
      <c r="M800" s="538">
        <f>IF('1. General Input'!$D$37="X",IF('17. FTE Safe Harbor 2 Step 2'!E800*365/$F$12&lt;2080,E800*365/$F$12/2080,1),0)</f>
        <v>0</v>
      </c>
      <c r="O800" s="526">
        <f t="shared" si="72"/>
        <v>0</v>
      </c>
      <c r="P800" s="526">
        <f t="shared" si="73"/>
        <v>0</v>
      </c>
      <c r="Q800" s="526">
        <f t="shared" si="74"/>
        <v>0</v>
      </c>
      <c r="R800" s="526">
        <f t="shared" si="75"/>
        <v>0</v>
      </c>
      <c r="S800" s="526">
        <f t="shared" si="76"/>
        <v>0</v>
      </c>
    </row>
    <row r="801" spans="1:19" x14ac:dyDescent="0.25">
      <c r="A801" s="297">
        <f t="shared" si="77"/>
        <v>787</v>
      </c>
      <c r="B801" s="501"/>
      <c r="C801" s="515"/>
      <c r="D801" s="297"/>
      <c r="E801" s="505"/>
      <c r="F801" s="417">
        <f>ROUND(IF('11. Type 1 Emp 2020 FTE'!$I$12=1,SUM(I801:M801),0),1)</f>
        <v>0</v>
      </c>
      <c r="G801" s="417">
        <f>ROUND(IF('11. Type 1 Emp 2020 FTE'!$I$12=2,SUM(O801:S801),0),1)</f>
        <v>0</v>
      </c>
      <c r="I801" s="526">
        <f>IF('1. General Input'!$D$33="X",IF('17. FTE Safe Harbor 2 Step 2'!E801&lt;40,'17. FTE Safe Harbor 2 Step 2'!E801/40,1),0)</f>
        <v>0</v>
      </c>
      <c r="J801" s="526">
        <f>IF('1. General Input'!$D$34="X",IF('17. FTE Safe Harbor 2 Step 2'!E801&lt;80,'17. FTE Safe Harbor 2 Step 2'!E801/80,1),0)</f>
        <v>0</v>
      </c>
      <c r="K801" s="526">
        <f>IF('1. General Input'!$D$35="X",IF('17. FTE Safe Harbor 2 Step 2'!E801*24&lt;2080,'17. FTE Safe Harbor 2 Step 2'!E801*24/2080,1),0)</f>
        <v>0</v>
      </c>
      <c r="L801" s="526">
        <f>IF('1. General Input'!$D$36="X",IF('17. FTE Safe Harbor 2 Step 2'!E801*12&lt;2080,'17. FTE Safe Harbor 2 Step 2'!E801*12/2080,1),0)</f>
        <v>0</v>
      </c>
      <c r="M801" s="538">
        <f>IF('1. General Input'!$D$37="X",IF('17. FTE Safe Harbor 2 Step 2'!E801*365/$F$12&lt;2080,E801*365/$F$12/2080,1),0)</f>
        <v>0</v>
      </c>
      <c r="O801" s="526">
        <f t="shared" si="72"/>
        <v>0</v>
      </c>
      <c r="P801" s="526">
        <f t="shared" si="73"/>
        <v>0</v>
      </c>
      <c r="Q801" s="526">
        <f t="shared" si="74"/>
        <v>0</v>
      </c>
      <c r="R801" s="526">
        <f t="shared" si="75"/>
        <v>0</v>
      </c>
      <c r="S801" s="526">
        <f t="shared" si="76"/>
        <v>0</v>
      </c>
    </row>
    <row r="802" spans="1:19" x14ac:dyDescent="0.25">
      <c r="A802" s="297">
        <f t="shared" si="77"/>
        <v>788</v>
      </c>
      <c r="B802" s="501"/>
      <c r="C802" s="515"/>
      <c r="D802" s="297"/>
      <c r="E802" s="505"/>
      <c r="F802" s="417">
        <f>ROUND(IF('11. Type 1 Emp 2020 FTE'!$I$12=1,SUM(I802:M802),0),1)</f>
        <v>0</v>
      </c>
      <c r="G802" s="417">
        <f>ROUND(IF('11. Type 1 Emp 2020 FTE'!$I$12=2,SUM(O802:S802),0),1)</f>
        <v>0</v>
      </c>
      <c r="I802" s="526">
        <f>IF('1. General Input'!$D$33="X",IF('17. FTE Safe Harbor 2 Step 2'!E802&lt;40,'17. FTE Safe Harbor 2 Step 2'!E802/40,1),0)</f>
        <v>0</v>
      </c>
      <c r="J802" s="526">
        <f>IF('1. General Input'!$D$34="X",IF('17. FTE Safe Harbor 2 Step 2'!E802&lt;80,'17. FTE Safe Harbor 2 Step 2'!E802/80,1),0)</f>
        <v>0</v>
      </c>
      <c r="K802" s="526">
        <f>IF('1. General Input'!$D$35="X",IF('17. FTE Safe Harbor 2 Step 2'!E802*24&lt;2080,'17. FTE Safe Harbor 2 Step 2'!E802*24/2080,1),0)</f>
        <v>0</v>
      </c>
      <c r="L802" s="526">
        <f>IF('1. General Input'!$D$36="X",IF('17. FTE Safe Harbor 2 Step 2'!E802*12&lt;2080,'17. FTE Safe Harbor 2 Step 2'!E802*12/2080,1),0)</f>
        <v>0</v>
      </c>
      <c r="M802" s="538">
        <f>IF('1. General Input'!$D$37="X",IF('17. FTE Safe Harbor 2 Step 2'!E802*365/$F$12&lt;2080,E802*365/$F$12/2080,1),0)</f>
        <v>0</v>
      </c>
      <c r="O802" s="526">
        <f t="shared" si="72"/>
        <v>0</v>
      </c>
      <c r="P802" s="526">
        <f t="shared" si="73"/>
        <v>0</v>
      </c>
      <c r="Q802" s="526">
        <f t="shared" si="74"/>
        <v>0</v>
      </c>
      <c r="R802" s="526">
        <f t="shared" si="75"/>
        <v>0</v>
      </c>
      <c r="S802" s="526">
        <f t="shared" si="76"/>
        <v>0</v>
      </c>
    </row>
    <row r="803" spans="1:19" x14ac:dyDescent="0.25">
      <c r="A803" s="297">
        <f t="shared" si="77"/>
        <v>789</v>
      </c>
      <c r="B803" s="501"/>
      <c r="C803" s="515"/>
      <c r="D803" s="297"/>
      <c r="E803" s="505"/>
      <c r="F803" s="417">
        <f>ROUND(IF('11. Type 1 Emp 2020 FTE'!$I$12=1,SUM(I803:M803),0),1)</f>
        <v>0</v>
      </c>
      <c r="G803" s="417">
        <f>ROUND(IF('11. Type 1 Emp 2020 FTE'!$I$12=2,SUM(O803:S803),0),1)</f>
        <v>0</v>
      </c>
      <c r="I803" s="526">
        <f>IF('1. General Input'!$D$33="X",IF('17. FTE Safe Harbor 2 Step 2'!E803&lt;40,'17. FTE Safe Harbor 2 Step 2'!E803/40,1),0)</f>
        <v>0</v>
      </c>
      <c r="J803" s="526">
        <f>IF('1. General Input'!$D$34="X",IF('17. FTE Safe Harbor 2 Step 2'!E803&lt;80,'17. FTE Safe Harbor 2 Step 2'!E803/80,1),0)</f>
        <v>0</v>
      </c>
      <c r="K803" s="526">
        <f>IF('1. General Input'!$D$35="X",IF('17. FTE Safe Harbor 2 Step 2'!E803*24&lt;2080,'17. FTE Safe Harbor 2 Step 2'!E803*24/2080,1),0)</f>
        <v>0</v>
      </c>
      <c r="L803" s="526">
        <f>IF('1. General Input'!$D$36="X",IF('17. FTE Safe Harbor 2 Step 2'!E803*12&lt;2080,'17. FTE Safe Harbor 2 Step 2'!E803*12/2080,1),0)</f>
        <v>0</v>
      </c>
      <c r="M803" s="538">
        <f>IF('1. General Input'!$D$37="X",IF('17. FTE Safe Harbor 2 Step 2'!E803*365/$F$12&lt;2080,E803*365/$F$12/2080,1),0)</f>
        <v>0</v>
      </c>
      <c r="O803" s="526">
        <f t="shared" si="72"/>
        <v>0</v>
      </c>
      <c r="P803" s="526">
        <f t="shared" si="73"/>
        <v>0</v>
      </c>
      <c r="Q803" s="526">
        <f t="shared" si="74"/>
        <v>0</v>
      </c>
      <c r="R803" s="526">
        <f t="shared" si="75"/>
        <v>0</v>
      </c>
      <c r="S803" s="526">
        <f t="shared" si="76"/>
        <v>0</v>
      </c>
    </row>
    <row r="804" spans="1:19" x14ac:dyDescent="0.25">
      <c r="A804" s="297">
        <f t="shared" si="77"/>
        <v>790</v>
      </c>
      <c r="B804" s="501"/>
      <c r="C804" s="515"/>
      <c r="D804" s="297"/>
      <c r="E804" s="505"/>
      <c r="F804" s="417">
        <f>ROUND(IF('11. Type 1 Emp 2020 FTE'!$I$12=1,SUM(I804:M804),0),1)</f>
        <v>0</v>
      </c>
      <c r="G804" s="417">
        <f>ROUND(IF('11. Type 1 Emp 2020 FTE'!$I$12=2,SUM(O804:S804),0),1)</f>
        <v>0</v>
      </c>
      <c r="I804" s="526">
        <f>IF('1. General Input'!$D$33="X",IF('17. FTE Safe Harbor 2 Step 2'!E804&lt;40,'17. FTE Safe Harbor 2 Step 2'!E804/40,1),0)</f>
        <v>0</v>
      </c>
      <c r="J804" s="526">
        <f>IF('1. General Input'!$D$34="X",IF('17. FTE Safe Harbor 2 Step 2'!E804&lt;80,'17. FTE Safe Harbor 2 Step 2'!E804/80,1),0)</f>
        <v>0</v>
      </c>
      <c r="K804" s="526">
        <f>IF('1. General Input'!$D$35="X",IF('17. FTE Safe Harbor 2 Step 2'!E804*24&lt;2080,'17. FTE Safe Harbor 2 Step 2'!E804*24/2080,1),0)</f>
        <v>0</v>
      </c>
      <c r="L804" s="526">
        <f>IF('1. General Input'!$D$36="X",IF('17. FTE Safe Harbor 2 Step 2'!E804*12&lt;2080,'17. FTE Safe Harbor 2 Step 2'!E804*12/2080,1),0)</f>
        <v>0</v>
      </c>
      <c r="M804" s="538">
        <f>IF('1. General Input'!$D$37="X",IF('17. FTE Safe Harbor 2 Step 2'!E804*365/$F$12&lt;2080,E804*365/$F$12/2080,1),0)</f>
        <v>0</v>
      </c>
      <c r="O804" s="526">
        <f t="shared" si="72"/>
        <v>0</v>
      </c>
      <c r="P804" s="526">
        <f t="shared" si="73"/>
        <v>0</v>
      </c>
      <c r="Q804" s="526">
        <f t="shared" si="74"/>
        <v>0</v>
      </c>
      <c r="R804" s="526">
        <f t="shared" si="75"/>
        <v>0</v>
      </c>
      <c r="S804" s="526">
        <f t="shared" si="76"/>
        <v>0</v>
      </c>
    </row>
    <row r="805" spans="1:19" x14ac:dyDescent="0.25">
      <c r="A805" s="297">
        <f t="shared" si="77"/>
        <v>791</v>
      </c>
      <c r="B805" s="501"/>
      <c r="C805" s="515"/>
      <c r="D805" s="297"/>
      <c r="E805" s="505"/>
      <c r="F805" s="417">
        <f>ROUND(IF('11. Type 1 Emp 2020 FTE'!$I$12=1,SUM(I805:M805),0),1)</f>
        <v>0</v>
      </c>
      <c r="G805" s="417">
        <f>ROUND(IF('11. Type 1 Emp 2020 FTE'!$I$12=2,SUM(O805:S805),0),1)</f>
        <v>0</v>
      </c>
      <c r="I805" s="526">
        <f>IF('1. General Input'!$D$33="X",IF('17. FTE Safe Harbor 2 Step 2'!E805&lt;40,'17. FTE Safe Harbor 2 Step 2'!E805/40,1),0)</f>
        <v>0</v>
      </c>
      <c r="J805" s="526">
        <f>IF('1. General Input'!$D$34="X",IF('17. FTE Safe Harbor 2 Step 2'!E805&lt;80,'17. FTE Safe Harbor 2 Step 2'!E805/80,1),0)</f>
        <v>0</v>
      </c>
      <c r="K805" s="526">
        <f>IF('1. General Input'!$D$35="X",IF('17. FTE Safe Harbor 2 Step 2'!E805*24&lt;2080,'17. FTE Safe Harbor 2 Step 2'!E805*24/2080,1),0)</f>
        <v>0</v>
      </c>
      <c r="L805" s="526">
        <f>IF('1. General Input'!$D$36="X",IF('17. FTE Safe Harbor 2 Step 2'!E805*12&lt;2080,'17. FTE Safe Harbor 2 Step 2'!E805*12/2080,1),0)</f>
        <v>0</v>
      </c>
      <c r="M805" s="538">
        <f>IF('1. General Input'!$D$37="X",IF('17. FTE Safe Harbor 2 Step 2'!E805*365/$F$12&lt;2080,E805*365/$F$12/2080,1),0)</f>
        <v>0</v>
      </c>
      <c r="O805" s="526">
        <f t="shared" si="72"/>
        <v>0</v>
      </c>
      <c r="P805" s="526">
        <f t="shared" si="73"/>
        <v>0</v>
      </c>
      <c r="Q805" s="526">
        <f t="shared" si="74"/>
        <v>0</v>
      </c>
      <c r="R805" s="526">
        <f t="shared" si="75"/>
        <v>0</v>
      </c>
      <c r="S805" s="526">
        <f t="shared" si="76"/>
        <v>0</v>
      </c>
    </row>
    <row r="806" spans="1:19" x14ac:dyDescent="0.25">
      <c r="A806" s="297">
        <f t="shared" si="77"/>
        <v>792</v>
      </c>
      <c r="B806" s="501"/>
      <c r="C806" s="515"/>
      <c r="D806" s="297"/>
      <c r="E806" s="505"/>
      <c r="F806" s="417">
        <f>ROUND(IF('11. Type 1 Emp 2020 FTE'!$I$12=1,SUM(I806:M806),0),1)</f>
        <v>0</v>
      </c>
      <c r="G806" s="417">
        <f>ROUND(IF('11. Type 1 Emp 2020 FTE'!$I$12=2,SUM(O806:S806),0),1)</f>
        <v>0</v>
      </c>
      <c r="I806" s="526">
        <f>IF('1. General Input'!$D$33="X",IF('17. FTE Safe Harbor 2 Step 2'!E806&lt;40,'17. FTE Safe Harbor 2 Step 2'!E806/40,1),0)</f>
        <v>0</v>
      </c>
      <c r="J806" s="526">
        <f>IF('1. General Input'!$D$34="X",IF('17. FTE Safe Harbor 2 Step 2'!E806&lt;80,'17. FTE Safe Harbor 2 Step 2'!E806/80,1),0)</f>
        <v>0</v>
      </c>
      <c r="K806" s="526">
        <f>IF('1. General Input'!$D$35="X",IF('17. FTE Safe Harbor 2 Step 2'!E806*24&lt;2080,'17. FTE Safe Harbor 2 Step 2'!E806*24/2080,1),0)</f>
        <v>0</v>
      </c>
      <c r="L806" s="526">
        <f>IF('1. General Input'!$D$36="X",IF('17. FTE Safe Harbor 2 Step 2'!E806*12&lt;2080,'17. FTE Safe Harbor 2 Step 2'!E806*12/2080,1),0)</f>
        <v>0</v>
      </c>
      <c r="M806" s="538">
        <f>IF('1. General Input'!$D$37="X",IF('17. FTE Safe Harbor 2 Step 2'!E806*365/$F$12&lt;2080,E806*365/$F$12/2080,1),0)</f>
        <v>0</v>
      </c>
      <c r="O806" s="526">
        <f t="shared" si="72"/>
        <v>0</v>
      </c>
      <c r="P806" s="526">
        <f t="shared" si="73"/>
        <v>0</v>
      </c>
      <c r="Q806" s="526">
        <f t="shared" si="74"/>
        <v>0</v>
      </c>
      <c r="R806" s="526">
        <f t="shared" si="75"/>
        <v>0</v>
      </c>
      <c r="S806" s="526">
        <f t="shared" si="76"/>
        <v>0</v>
      </c>
    </row>
    <row r="807" spans="1:19" x14ac:dyDescent="0.25">
      <c r="A807" s="297">
        <f t="shared" si="77"/>
        <v>793</v>
      </c>
      <c r="B807" s="501"/>
      <c r="C807" s="515"/>
      <c r="D807" s="297"/>
      <c r="E807" s="505"/>
      <c r="F807" s="417">
        <f>ROUND(IF('11. Type 1 Emp 2020 FTE'!$I$12=1,SUM(I807:M807),0),1)</f>
        <v>0</v>
      </c>
      <c r="G807" s="417">
        <f>ROUND(IF('11. Type 1 Emp 2020 FTE'!$I$12=2,SUM(O807:S807),0),1)</f>
        <v>0</v>
      </c>
      <c r="I807" s="526">
        <f>IF('1. General Input'!$D$33="X",IF('17. FTE Safe Harbor 2 Step 2'!E807&lt;40,'17. FTE Safe Harbor 2 Step 2'!E807/40,1),0)</f>
        <v>0</v>
      </c>
      <c r="J807" s="526">
        <f>IF('1. General Input'!$D$34="X",IF('17. FTE Safe Harbor 2 Step 2'!E807&lt;80,'17. FTE Safe Harbor 2 Step 2'!E807/80,1),0)</f>
        <v>0</v>
      </c>
      <c r="K807" s="526">
        <f>IF('1. General Input'!$D$35="X",IF('17. FTE Safe Harbor 2 Step 2'!E807*24&lt;2080,'17. FTE Safe Harbor 2 Step 2'!E807*24/2080,1),0)</f>
        <v>0</v>
      </c>
      <c r="L807" s="526">
        <f>IF('1. General Input'!$D$36="X",IF('17. FTE Safe Harbor 2 Step 2'!E807*12&lt;2080,'17. FTE Safe Harbor 2 Step 2'!E807*12/2080,1),0)</f>
        <v>0</v>
      </c>
      <c r="M807" s="538">
        <f>IF('1. General Input'!$D$37="X",IF('17. FTE Safe Harbor 2 Step 2'!E807*365/$F$12&lt;2080,E807*365/$F$12/2080,1),0)</f>
        <v>0</v>
      </c>
      <c r="O807" s="526">
        <f t="shared" si="72"/>
        <v>0</v>
      </c>
      <c r="P807" s="526">
        <f t="shared" si="73"/>
        <v>0</v>
      </c>
      <c r="Q807" s="526">
        <f t="shared" si="74"/>
        <v>0</v>
      </c>
      <c r="R807" s="526">
        <f t="shared" si="75"/>
        <v>0</v>
      </c>
      <c r="S807" s="526">
        <f t="shared" si="76"/>
        <v>0</v>
      </c>
    </row>
    <row r="808" spans="1:19" x14ac:dyDescent="0.25">
      <c r="A808" s="297">
        <f t="shared" si="77"/>
        <v>794</v>
      </c>
      <c r="B808" s="501"/>
      <c r="C808" s="515"/>
      <c r="D808" s="297"/>
      <c r="E808" s="505"/>
      <c r="F808" s="417">
        <f>ROUND(IF('11. Type 1 Emp 2020 FTE'!$I$12=1,SUM(I808:M808),0),1)</f>
        <v>0</v>
      </c>
      <c r="G808" s="417">
        <f>ROUND(IF('11. Type 1 Emp 2020 FTE'!$I$12=2,SUM(O808:S808),0),1)</f>
        <v>0</v>
      </c>
      <c r="I808" s="526">
        <f>IF('1. General Input'!$D$33="X",IF('17. FTE Safe Harbor 2 Step 2'!E808&lt;40,'17. FTE Safe Harbor 2 Step 2'!E808/40,1),0)</f>
        <v>0</v>
      </c>
      <c r="J808" s="526">
        <f>IF('1. General Input'!$D$34="X",IF('17. FTE Safe Harbor 2 Step 2'!E808&lt;80,'17. FTE Safe Harbor 2 Step 2'!E808/80,1),0)</f>
        <v>0</v>
      </c>
      <c r="K808" s="526">
        <f>IF('1. General Input'!$D$35="X",IF('17. FTE Safe Harbor 2 Step 2'!E808*24&lt;2080,'17. FTE Safe Harbor 2 Step 2'!E808*24/2080,1),0)</f>
        <v>0</v>
      </c>
      <c r="L808" s="526">
        <f>IF('1. General Input'!$D$36="X",IF('17. FTE Safe Harbor 2 Step 2'!E808*12&lt;2080,'17. FTE Safe Harbor 2 Step 2'!E808*12/2080,1),0)</f>
        <v>0</v>
      </c>
      <c r="M808" s="538">
        <f>IF('1. General Input'!$D$37="X",IF('17. FTE Safe Harbor 2 Step 2'!E808*365/$F$12&lt;2080,E808*365/$F$12/2080,1),0)</f>
        <v>0</v>
      </c>
      <c r="O808" s="526">
        <f t="shared" si="72"/>
        <v>0</v>
      </c>
      <c r="P808" s="526">
        <f t="shared" si="73"/>
        <v>0</v>
      </c>
      <c r="Q808" s="526">
        <f t="shared" si="74"/>
        <v>0</v>
      </c>
      <c r="R808" s="526">
        <f t="shared" si="75"/>
        <v>0</v>
      </c>
      <c r="S808" s="526">
        <f t="shared" si="76"/>
        <v>0</v>
      </c>
    </row>
    <row r="809" spans="1:19" x14ac:dyDescent="0.25">
      <c r="A809" s="297">
        <f t="shared" si="77"/>
        <v>795</v>
      </c>
      <c r="B809" s="501"/>
      <c r="C809" s="515"/>
      <c r="D809" s="297"/>
      <c r="E809" s="505"/>
      <c r="F809" s="417">
        <f>ROUND(IF('11. Type 1 Emp 2020 FTE'!$I$12=1,SUM(I809:M809),0),1)</f>
        <v>0</v>
      </c>
      <c r="G809" s="417">
        <f>ROUND(IF('11. Type 1 Emp 2020 FTE'!$I$12=2,SUM(O809:S809),0),1)</f>
        <v>0</v>
      </c>
      <c r="I809" s="526">
        <f>IF('1. General Input'!$D$33="X",IF('17. FTE Safe Harbor 2 Step 2'!E809&lt;40,'17. FTE Safe Harbor 2 Step 2'!E809/40,1),0)</f>
        <v>0</v>
      </c>
      <c r="J809" s="526">
        <f>IF('1. General Input'!$D$34="X",IF('17. FTE Safe Harbor 2 Step 2'!E809&lt;80,'17. FTE Safe Harbor 2 Step 2'!E809/80,1),0)</f>
        <v>0</v>
      </c>
      <c r="K809" s="526">
        <f>IF('1. General Input'!$D$35="X",IF('17. FTE Safe Harbor 2 Step 2'!E809*24&lt;2080,'17. FTE Safe Harbor 2 Step 2'!E809*24/2080,1),0)</f>
        <v>0</v>
      </c>
      <c r="L809" s="526">
        <f>IF('1. General Input'!$D$36="X",IF('17. FTE Safe Harbor 2 Step 2'!E809*12&lt;2080,'17. FTE Safe Harbor 2 Step 2'!E809*12/2080,1),0)</f>
        <v>0</v>
      </c>
      <c r="M809" s="538">
        <f>IF('1. General Input'!$D$37="X",IF('17. FTE Safe Harbor 2 Step 2'!E809*365/$F$12&lt;2080,E809*365/$F$12/2080,1),0)</f>
        <v>0</v>
      </c>
      <c r="O809" s="526">
        <f t="shared" si="72"/>
        <v>0</v>
      </c>
      <c r="P809" s="526">
        <f t="shared" si="73"/>
        <v>0</v>
      </c>
      <c r="Q809" s="526">
        <f t="shared" si="74"/>
        <v>0</v>
      </c>
      <c r="R809" s="526">
        <f t="shared" si="75"/>
        <v>0</v>
      </c>
      <c r="S809" s="526">
        <f t="shared" si="76"/>
        <v>0</v>
      </c>
    </row>
    <row r="810" spans="1:19" x14ac:dyDescent="0.25">
      <c r="A810" s="297">
        <f t="shared" si="77"/>
        <v>796</v>
      </c>
      <c r="B810" s="501"/>
      <c r="C810" s="515"/>
      <c r="D810" s="297"/>
      <c r="E810" s="505"/>
      <c r="F810" s="417">
        <f>ROUND(IF('11. Type 1 Emp 2020 FTE'!$I$12=1,SUM(I810:M810),0),1)</f>
        <v>0</v>
      </c>
      <c r="G810" s="417">
        <f>ROUND(IF('11. Type 1 Emp 2020 FTE'!$I$12=2,SUM(O810:S810),0),1)</f>
        <v>0</v>
      </c>
      <c r="I810" s="526">
        <f>IF('1. General Input'!$D$33="X",IF('17. FTE Safe Harbor 2 Step 2'!E810&lt;40,'17. FTE Safe Harbor 2 Step 2'!E810/40,1),0)</f>
        <v>0</v>
      </c>
      <c r="J810" s="526">
        <f>IF('1. General Input'!$D$34="X",IF('17. FTE Safe Harbor 2 Step 2'!E810&lt;80,'17. FTE Safe Harbor 2 Step 2'!E810/80,1),0)</f>
        <v>0</v>
      </c>
      <c r="K810" s="526">
        <f>IF('1. General Input'!$D$35="X",IF('17. FTE Safe Harbor 2 Step 2'!E810*24&lt;2080,'17. FTE Safe Harbor 2 Step 2'!E810*24/2080,1),0)</f>
        <v>0</v>
      </c>
      <c r="L810" s="526">
        <f>IF('1. General Input'!$D$36="X",IF('17. FTE Safe Harbor 2 Step 2'!E810*12&lt;2080,'17. FTE Safe Harbor 2 Step 2'!E810*12/2080,1),0)</f>
        <v>0</v>
      </c>
      <c r="M810" s="538">
        <f>IF('1. General Input'!$D$37="X",IF('17. FTE Safe Harbor 2 Step 2'!E810*365/$F$12&lt;2080,E810*365/$F$12/2080,1),0)</f>
        <v>0</v>
      </c>
      <c r="O810" s="526">
        <f t="shared" si="72"/>
        <v>0</v>
      </c>
      <c r="P810" s="526">
        <f t="shared" si="73"/>
        <v>0</v>
      </c>
      <c r="Q810" s="526">
        <f t="shared" si="74"/>
        <v>0</v>
      </c>
      <c r="R810" s="526">
        <f t="shared" si="75"/>
        <v>0</v>
      </c>
      <c r="S810" s="526">
        <f t="shared" si="76"/>
        <v>0</v>
      </c>
    </row>
    <row r="811" spans="1:19" x14ac:dyDescent="0.25">
      <c r="A811" s="297">
        <f t="shared" si="77"/>
        <v>797</v>
      </c>
      <c r="B811" s="501"/>
      <c r="C811" s="515"/>
      <c r="D811" s="297"/>
      <c r="E811" s="505"/>
      <c r="F811" s="417">
        <f>ROUND(IF('11. Type 1 Emp 2020 FTE'!$I$12=1,SUM(I811:M811),0),1)</f>
        <v>0</v>
      </c>
      <c r="G811" s="417">
        <f>ROUND(IF('11. Type 1 Emp 2020 FTE'!$I$12=2,SUM(O811:S811),0),1)</f>
        <v>0</v>
      </c>
      <c r="I811" s="526">
        <f>IF('1. General Input'!$D$33="X",IF('17. FTE Safe Harbor 2 Step 2'!E811&lt;40,'17. FTE Safe Harbor 2 Step 2'!E811/40,1),0)</f>
        <v>0</v>
      </c>
      <c r="J811" s="526">
        <f>IF('1. General Input'!$D$34="X",IF('17. FTE Safe Harbor 2 Step 2'!E811&lt;80,'17. FTE Safe Harbor 2 Step 2'!E811/80,1),0)</f>
        <v>0</v>
      </c>
      <c r="K811" s="526">
        <f>IF('1. General Input'!$D$35="X",IF('17. FTE Safe Harbor 2 Step 2'!E811*24&lt;2080,'17. FTE Safe Harbor 2 Step 2'!E811*24/2080,1),0)</f>
        <v>0</v>
      </c>
      <c r="L811" s="526">
        <f>IF('1. General Input'!$D$36="X",IF('17. FTE Safe Harbor 2 Step 2'!E811*12&lt;2080,'17. FTE Safe Harbor 2 Step 2'!E811*12/2080,1),0)</f>
        <v>0</v>
      </c>
      <c r="M811" s="538">
        <f>IF('1. General Input'!$D$37="X",IF('17. FTE Safe Harbor 2 Step 2'!E811*365/$F$12&lt;2080,E811*365/$F$12/2080,1),0)</f>
        <v>0</v>
      </c>
      <c r="O811" s="526">
        <f t="shared" si="72"/>
        <v>0</v>
      </c>
      <c r="P811" s="526">
        <f t="shared" si="73"/>
        <v>0</v>
      </c>
      <c r="Q811" s="526">
        <f t="shared" si="74"/>
        <v>0</v>
      </c>
      <c r="R811" s="526">
        <f t="shared" si="75"/>
        <v>0</v>
      </c>
      <c r="S811" s="526">
        <f t="shared" si="76"/>
        <v>0</v>
      </c>
    </row>
    <row r="812" spans="1:19" x14ac:dyDescent="0.25">
      <c r="A812" s="297">
        <f t="shared" si="77"/>
        <v>798</v>
      </c>
      <c r="B812" s="501"/>
      <c r="C812" s="515"/>
      <c r="D812" s="297"/>
      <c r="E812" s="505"/>
      <c r="F812" s="417">
        <f>ROUND(IF('11. Type 1 Emp 2020 FTE'!$I$12=1,SUM(I812:M812),0),1)</f>
        <v>0</v>
      </c>
      <c r="G812" s="417">
        <f>ROUND(IF('11. Type 1 Emp 2020 FTE'!$I$12=2,SUM(O812:S812),0),1)</f>
        <v>0</v>
      </c>
      <c r="I812" s="526">
        <f>IF('1. General Input'!$D$33="X",IF('17. FTE Safe Harbor 2 Step 2'!E812&lt;40,'17. FTE Safe Harbor 2 Step 2'!E812/40,1),0)</f>
        <v>0</v>
      </c>
      <c r="J812" s="526">
        <f>IF('1. General Input'!$D$34="X",IF('17. FTE Safe Harbor 2 Step 2'!E812&lt;80,'17. FTE Safe Harbor 2 Step 2'!E812/80,1),0)</f>
        <v>0</v>
      </c>
      <c r="K812" s="526">
        <f>IF('1. General Input'!$D$35="X",IF('17. FTE Safe Harbor 2 Step 2'!E812*24&lt;2080,'17. FTE Safe Harbor 2 Step 2'!E812*24/2080,1),0)</f>
        <v>0</v>
      </c>
      <c r="L812" s="526">
        <f>IF('1. General Input'!$D$36="X",IF('17. FTE Safe Harbor 2 Step 2'!E812*12&lt;2080,'17. FTE Safe Harbor 2 Step 2'!E812*12/2080,1),0)</f>
        <v>0</v>
      </c>
      <c r="M812" s="538">
        <f>IF('1. General Input'!$D$37="X",IF('17. FTE Safe Harbor 2 Step 2'!E812*365/$F$12&lt;2080,E812*365/$F$12/2080,1),0)</f>
        <v>0</v>
      </c>
      <c r="O812" s="526">
        <f t="shared" si="72"/>
        <v>0</v>
      </c>
      <c r="P812" s="526">
        <f t="shared" si="73"/>
        <v>0</v>
      </c>
      <c r="Q812" s="526">
        <f t="shared" si="74"/>
        <v>0</v>
      </c>
      <c r="R812" s="526">
        <f t="shared" si="75"/>
        <v>0</v>
      </c>
      <c r="S812" s="526">
        <f t="shared" si="76"/>
        <v>0</v>
      </c>
    </row>
    <row r="813" spans="1:19" x14ac:dyDescent="0.25">
      <c r="A813" s="297">
        <f t="shared" si="77"/>
        <v>799</v>
      </c>
      <c r="B813" s="501"/>
      <c r="C813" s="515"/>
      <c r="D813" s="297"/>
      <c r="E813" s="505"/>
      <c r="F813" s="417">
        <f>ROUND(IF('11. Type 1 Emp 2020 FTE'!$I$12=1,SUM(I813:M813),0),1)</f>
        <v>0</v>
      </c>
      <c r="G813" s="417">
        <f>ROUND(IF('11. Type 1 Emp 2020 FTE'!$I$12=2,SUM(O813:S813),0),1)</f>
        <v>0</v>
      </c>
      <c r="I813" s="526">
        <f>IF('1. General Input'!$D$33="X",IF('17. FTE Safe Harbor 2 Step 2'!E813&lt;40,'17. FTE Safe Harbor 2 Step 2'!E813/40,1),0)</f>
        <v>0</v>
      </c>
      <c r="J813" s="526">
        <f>IF('1. General Input'!$D$34="X",IF('17. FTE Safe Harbor 2 Step 2'!E813&lt;80,'17. FTE Safe Harbor 2 Step 2'!E813/80,1),0)</f>
        <v>0</v>
      </c>
      <c r="K813" s="526">
        <f>IF('1. General Input'!$D$35="X",IF('17. FTE Safe Harbor 2 Step 2'!E813*24&lt;2080,'17. FTE Safe Harbor 2 Step 2'!E813*24/2080,1),0)</f>
        <v>0</v>
      </c>
      <c r="L813" s="526">
        <f>IF('1. General Input'!$D$36="X",IF('17. FTE Safe Harbor 2 Step 2'!E813*12&lt;2080,'17. FTE Safe Harbor 2 Step 2'!E813*12/2080,1),0)</f>
        <v>0</v>
      </c>
      <c r="M813" s="538">
        <f>IF('1. General Input'!$D$37="X",IF('17. FTE Safe Harbor 2 Step 2'!E813*365/$F$12&lt;2080,E813*365/$F$12/2080,1),0)</f>
        <v>0</v>
      </c>
      <c r="O813" s="526">
        <f t="shared" si="72"/>
        <v>0</v>
      </c>
      <c r="P813" s="526">
        <f t="shared" si="73"/>
        <v>0</v>
      </c>
      <c r="Q813" s="526">
        <f t="shared" si="74"/>
        <v>0</v>
      </c>
      <c r="R813" s="526">
        <f t="shared" si="75"/>
        <v>0</v>
      </c>
      <c r="S813" s="526">
        <f t="shared" si="76"/>
        <v>0</v>
      </c>
    </row>
    <row r="814" spans="1:19" x14ac:dyDescent="0.25">
      <c r="A814" s="297">
        <f t="shared" si="77"/>
        <v>800</v>
      </c>
      <c r="B814" s="501"/>
      <c r="C814" s="515"/>
      <c r="D814" s="297"/>
      <c r="E814" s="505"/>
      <c r="F814" s="417">
        <f>ROUND(IF('11. Type 1 Emp 2020 FTE'!$I$12=1,SUM(I814:M814),0),1)</f>
        <v>0</v>
      </c>
      <c r="G814" s="417">
        <f>ROUND(IF('11. Type 1 Emp 2020 FTE'!$I$12=2,SUM(O814:S814),0),1)</f>
        <v>0</v>
      </c>
      <c r="I814" s="526">
        <f>IF('1. General Input'!$D$33="X",IF('17. FTE Safe Harbor 2 Step 2'!E814&lt;40,'17. FTE Safe Harbor 2 Step 2'!E814/40,1),0)</f>
        <v>0</v>
      </c>
      <c r="J814" s="526">
        <f>IF('1. General Input'!$D$34="X",IF('17. FTE Safe Harbor 2 Step 2'!E814&lt;80,'17. FTE Safe Harbor 2 Step 2'!E814/80,1),0)</f>
        <v>0</v>
      </c>
      <c r="K814" s="526">
        <f>IF('1. General Input'!$D$35="X",IF('17. FTE Safe Harbor 2 Step 2'!E814*24&lt;2080,'17. FTE Safe Harbor 2 Step 2'!E814*24/2080,1),0)</f>
        <v>0</v>
      </c>
      <c r="L814" s="526">
        <f>IF('1. General Input'!$D$36="X",IF('17. FTE Safe Harbor 2 Step 2'!E814*12&lt;2080,'17. FTE Safe Harbor 2 Step 2'!E814*12/2080,1),0)</f>
        <v>0</v>
      </c>
      <c r="M814" s="538">
        <f>IF('1. General Input'!$D$37="X",IF('17. FTE Safe Harbor 2 Step 2'!E814*365/$F$12&lt;2080,E814*365/$F$12/2080,1),0)</f>
        <v>0</v>
      </c>
      <c r="O814" s="526">
        <f t="shared" si="72"/>
        <v>0</v>
      </c>
      <c r="P814" s="526">
        <f t="shared" si="73"/>
        <v>0</v>
      </c>
      <c r="Q814" s="526">
        <f t="shared" si="74"/>
        <v>0</v>
      </c>
      <c r="R814" s="526">
        <f t="shared" si="75"/>
        <v>0</v>
      </c>
      <c r="S814" s="526">
        <f t="shared" si="76"/>
        <v>0</v>
      </c>
    </row>
    <row r="815" spans="1:19" x14ac:dyDescent="0.25">
      <c r="A815" s="297">
        <f t="shared" si="77"/>
        <v>801</v>
      </c>
      <c r="B815" s="501"/>
      <c r="C815" s="515"/>
      <c r="D815" s="297"/>
      <c r="E815" s="505"/>
      <c r="F815" s="417">
        <f>ROUND(IF('11. Type 1 Emp 2020 FTE'!$I$12=1,SUM(I815:M815),0),1)</f>
        <v>0</v>
      </c>
      <c r="G815" s="417">
        <f>ROUND(IF('11. Type 1 Emp 2020 FTE'!$I$12=2,SUM(O815:S815),0),1)</f>
        <v>0</v>
      </c>
      <c r="I815" s="526">
        <f>IF('1. General Input'!$D$33="X",IF('17. FTE Safe Harbor 2 Step 2'!E815&lt;40,'17. FTE Safe Harbor 2 Step 2'!E815/40,1),0)</f>
        <v>0</v>
      </c>
      <c r="J815" s="526">
        <f>IF('1. General Input'!$D$34="X",IF('17. FTE Safe Harbor 2 Step 2'!E815&lt;80,'17. FTE Safe Harbor 2 Step 2'!E815/80,1),0)</f>
        <v>0</v>
      </c>
      <c r="K815" s="526">
        <f>IF('1. General Input'!$D$35="X",IF('17. FTE Safe Harbor 2 Step 2'!E815*24&lt;2080,'17. FTE Safe Harbor 2 Step 2'!E815*24/2080,1),0)</f>
        <v>0</v>
      </c>
      <c r="L815" s="526">
        <f>IF('1. General Input'!$D$36="X",IF('17. FTE Safe Harbor 2 Step 2'!E815*12&lt;2080,'17. FTE Safe Harbor 2 Step 2'!E815*12/2080,1),0)</f>
        <v>0</v>
      </c>
      <c r="M815" s="538">
        <f>IF('1. General Input'!$D$37="X",IF('17. FTE Safe Harbor 2 Step 2'!E815*365/$F$12&lt;2080,E815*365/$F$12/2080,1),0)</f>
        <v>0</v>
      </c>
      <c r="O815" s="526">
        <f t="shared" si="72"/>
        <v>0</v>
      </c>
      <c r="P815" s="526">
        <f t="shared" si="73"/>
        <v>0</v>
      </c>
      <c r="Q815" s="526">
        <f t="shared" si="74"/>
        <v>0</v>
      </c>
      <c r="R815" s="526">
        <f t="shared" si="75"/>
        <v>0</v>
      </c>
      <c r="S815" s="526">
        <f t="shared" si="76"/>
        <v>0</v>
      </c>
    </row>
    <row r="816" spans="1:19" x14ac:dyDescent="0.25">
      <c r="A816" s="297">
        <f t="shared" si="77"/>
        <v>802</v>
      </c>
      <c r="B816" s="501"/>
      <c r="C816" s="515"/>
      <c r="D816" s="297"/>
      <c r="E816" s="505"/>
      <c r="F816" s="417">
        <f>ROUND(IF('11. Type 1 Emp 2020 FTE'!$I$12=1,SUM(I816:M816),0),1)</f>
        <v>0</v>
      </c>
      <c r="G816" s="417">
        <f>ROUND(IF('11. Type 1 Emp 2020 FTE'!$I$12=2,SUM(O816:S816),0),1)</f>
        <v>0</v>
      </c>
      <c r="I816" s="526">
        <f>IF('1. General Input'!$D$33="X",IF('17. FTE Safe Harbor 2 Step 2'!E816&lt;40,'17. FTE Safe Harbor 2 Step 2'!E816/40,1),0)</f>
        <v>0</v>
      </c>
      <c r="J816" s="526">
        <f>IF('1. General Input'!$D$34="X",IF('17. FTE Safe Harbor 2 Step 2'!E816&lt;80,'17. FTE Safe Harbor 2 Step 2'!E816/80,1),0)</f>
        <v>0</v>
      </c>
      <c r="K816" s="526">
        <f>IF('1. General Input'!$D$35="X",IF('17. FTE Safe Harbor 2 Step 2'!E816*24&lt;2080,'17. FTE Safe Harbor 2 Step 2'!E816*24/2080,1),0)</f>
        <v>0</v>
      </c>
      <c r="L816" s="526">
        <f>IF('1. General Input'!$D$36="X",IF('17. FTE Safe Harbor 2 Step 2'!E816*12&lt;2080,'17. FTE Safe Harbor 2 Step 2'!E816*12/2080,1),0)</f>
        <v>0</v>
      </c>
      <c r="M816" s="538">
        <f>IF('1. General Input'!$D$37="X",IF('17. FTE Safe Harbor 2 Step 2'!E816*365/$F$12&lt;2080,E816*365/$F$12/2080,1),0)</f>
        <v>0</v>
      </c>
      <c r="O816" s="526">
        <f t="shared" si="72"/>
        <v>0</v>
      </c>
      <c r="P816" s="526">
        <f t="shared" si="73"/>
        <v>0</v>
      </c>
      <c r="Q816" s="526">
        <f t="shared" si="74"/>
        <v>0</v>
      </c>
      <c r="R816" s="526">
        <f t="shared" si="75"/>
        <v>0</v>
      </c>
      <c r="S816" s="526">
        <f t="shared" si="76"/>
        <v>0</v>
      </c>
    </row>
    <row r="817" spans="1:19" x14ac:dyDescent="0.25">
      <c r="A817" s="297">
        <f t="shared" si="77"/>
        <v>803</v>
      </c>
      <c r="B817" s="501"/>
      <c r="C817" s="515"/>
      <c r="D817" s="297"/>
      <c r="E817" s="505"/>
      <c r="F817" s="417">
        <f>ROUND(IF('11. Type 1 Emp 2020 FTE'!$I$12=1,SUM(I817:M817),0),1)</f>
        <v>0</v>
      </c>
      <c r="G817" s="417">
        <f>ROUND(IF('11. Type 1 Emp 2020 FTE'!$I$12=2,SUM(O817:S817),0),1)</f>
        <v>0</v>
      </c>
      <c r="I817" s="526">
        <f>IF('1. General Input'!$D$33="X",IF('17. FTE Safe Harbor 2 Step 2'!E817&lt;40,'17. FTE Safe Harbor 2 Step 2'!E817/40,1),0)</f>
        <v>0</v>
      </c>
      <c r="J817" s="526">
        <f>IF('1. General Input'!$D$34="X",IF('17. FTE Safe Harbor 2 Step 2'!E817&lt;80,'17. FTE Safe Harbor 2 Step 2'!E817/80,1),0)</f>
        <v>0</v>
      </c>
      <c r="K817" s="526">
        <f>IF('1. General Input'!$D$35="X",IF('17. FTE Safe Harbor 2 Step 2'!E817*24&lt;2080,'17. FTE Safe Harbor 2 Step 2'!E817*24/2080,1),0)</f>
        <v>0</v>
      </c>
      <c r="L817" s="526">
        <f>IF('1. General Input'!$D$36="X",IF('17. FTE Safe Harbor 2 Step 2'!E817*12&lt;2080,'17. FTE Safe Harbor 2 Step 2'!E817*12/2080,1),0)</f>
        <v>0</v>
      </c>
      <c r="M817" s="538">
        <f>IF('1. General Input'!$D$37="X",IF('17. FTE Safe Harbor 2 Step 2'!E817*365/$F$12&lt;2080,E817*365/$F$12/2080,1),0)</f>
        <v>0</v>
      </c>
      <c r="O817" s="526">
        <f t="shared" si="72"/>
        <v>0</v>
      </c>
      <c r="P817" s="526">
        <f t="shared" si="73"/>
        <v>0</v>
      </c>
      <c r="Q817" s="526">
        <f t="shared" si="74"/>
        <v>0</v>
      </c>
      <c r="R817" s="526">
        <f t="shared" si="75"/>
        <v>0</v>
      </c>
      <c r="S817" s="526">
        <f t="shared" si="76"/>
        <v>0</v>
      </c>
    </row>
    <row r="818" spans="1:19" x14ac:dyDescent="0.25">
      <c r="A818" s="297">
        <f t="shared" si="77"/>
        <v>804</v>
      </c>
      <c r="B818" s="501"/>
      <c r="C818" s="515"/>
      <c r="D818" s="297"/>
      <c r="E818" s="505"/>
      <c r="F818" s="417">
        <f>ROUND(IF('11. Type 1 Emp 2020 FTE'!$I$12=1,SUM(I818:M818),0),1)</f>
        <v>0</v>
      </c>
      <c r="G818" s="417">
        <f>ROUND(IF('11. Type 1 Emp 2020 FTE'!$I$12=2,SUM(O818:S818),0),1)</f>
        <v>0</v>
      </c>
      <c r="I818" s="526">
        <f>IF('1. General Input'!$D$33="X",IF('17. FTE Safe Harbor 2 Step 2'!E818&lt;40,'17. FTE Safe Harbor 2 Step 2'!E818/40,1),0)</f>
        <v>0</v>
      </c>
      <c r="J818" s="526">
        <f>IF('1. General Input'!$D$34="X",IF('17. FTE Safe Harbor 2 Step 2'!E818&lt;80,'17. FTE Safe Harbor 2 Step 2'!E818/80,1),0)</f>
        <v>0</v>
      </c>
      <c r="K818" s="526">
        <f>IF('1. General Input'!$D$35="X",IF('17. FTE Safe Harbor 2 Step 2'!E818*24&lt;2080,'17. FTE Safe Harbor 2 Step 2'!E818*24/2080,1),0)</f>
        <v>0</v>
      </c>
      <c r="L818" s="526">
        <f>IF('1. General Input'!$D$36="X",IF('17. FTE Safe Harbor 2 Step 2'!E818*12&lt;2080,'17. FTE Safe Harbor 2 Step 2'!E818*12/2080,1),0)</f>
        <v>0</v>
      </c>
      <c r="M818" s="538">
        <f>IF('1. General Input'!$D$37="X",IF('17. FTE Safe Harbor 2 Step 2'!E818*365/$F$12&lt;2080,E818*365/$F$12/2080,1),0)</f>
        <v>0</v>
      </c>
      <c r="O818" s="526">
        <f t="shared" si="72"/>
        <v>0</v>
      </c>
      <c r="P818" s="526">
        <f t="shared" si="73"/>
        <v>0</v>
      </c>
      <c r="Q818" s="526">
        <f t="shared" si="74"/>
        <v>0</v>
      </c>
      <c r="R818" s="526">
        <f t="shared" si="75"/>
        <v>0</v>
      </c>
      <c r="S818" s="526">
        <f t="shared" si="76"/>
        <v>0</v>
      </c>
    </row>
    <row r="819" spans="1:19" x14ac:dyDescent="0.25">
      <c r="A819" s="297">
        <f t="shared" si="77"/>
        <v>805</v>
      </c>
      <c r="B819" s="501"/>
      <c r="C819" s="515"/>
      <c r="D819" s="297"/>
      <c r="E819" s="505"/>
      <c r="F819" s="417">
        <f>ROUND(IF('11. Type 1 Emp 2020 FTE'!$I$12=1,SUM(I819:M819),0),1)</f>
        <v>0</v>
      </c>
      <c r="G819" s="417">
        <f>ROUND(IF('11. Type 1 Emp 2020 FTE'!$I$12=2,SUM(O819:S819),0),1)</f>
        <v>0</v>
      </c>
      <c r="I819" s="526">
        <f>IF('1. General Input'!$D$33="X",IF('17. FTE Safe Harbor 2 Step 2'!E819&lt;40,'17. FTE Safe Harbor 2 Step 2'!E819/40,1),0)</f>
        <v>0</v>
      </c>
      <c r="J819" s="526">
        <f>IF('1. General Input'!$D$34="X",IF('17. FTE Safe Harbor 2 Step 2'!E819&lt;80,'17. FTE Safe Harbor 2 Step 2'!E819/80,1),0)</f>
        <v>0</v>
      </c>
      <c r="K819" s="526">
        <f>IF('1. General Input'!$D$35="X",IF('17. FTE Safe Harbor 2 Step 2'!E819*24&lt;2080,'17. FTE Safe Harbor 2 Step 2'!E819*24/2080,1),0)</f>
        <v>0</v>
      </c>
      <c r="L819" s="526">
        <f>IF('1. General Input'!$D$36="X",IF('17. FTE Safe Harbor 2 Step 2'!E819*12&lt;2080,'17. FTE Safe Harbor 2 Step 2'!E819*12/2080,1),0)</f>
        <v>0</v>
      </c>
      <c r="M819" s="538">
        <f>IF('1. General Input'!$D$37="X",IF('17. FTE Safe Harbor 2 Step 2'!E819*365/$F$12&lt;2080,E819*365/$F$12/2080,1),0)</f>
        <v>0</v>
      </c>
      <c r="O819" s="526">
        <f t="shared" si="72"/>
        <v>0</v>
      </c>
      <c r="P819" s="526">
        <f t="shared" si="73"/>
        <v>0</v>
      </c>
      <c r="Q819" s="526">
        <f t="shared" si="74"/>
        <v>0</v>
      </c>
      <c r="R819" s="526">
        <f t="shared" si="75"/>
        <v>0</v>
      </c>
      <c r="S819" s="526">
        <f t="shared" si="76"/>
        <v>0</v>
      </c>
    </row>
    <row r="820" spans="1:19" x14ac:dyDescent="0.25">
      <c r="A820" s="297">
        <f t="shared" si="77"/>
        <v>806</v>
      </c>
      <c r="B820" s="501"/>
      <c r="C820" s="515"/>
      <c r="D820" s="297"/>
      <c r="E820" s="505"/>
      <c r="F820" s="417">
        <f>ROUND(IF('11. Type 1 Emp 2020 FTE'!$I$12=1,SUM(I820:M820),0),1)</f>
        <v>0</v>
      </c>
      <c r="G820" s="417">
        <f>ROUND(IF('11. Type 1 Emp 2020 FTE'!$I$12=2,SUM(O820:S820),0),1)</f>
        <v>0</v>
      </c>
      <c r="I820" s="526">
        <f>IF('1. General Input'!$D$33="X",IF('17. FTE Safe Harbor 2 Step 2'!E820&lt;40,'17. FTE Safe Harbor 2 Step 2'!E820/40,1),0)</f>
        <v>0</v>
      </c>
      <c r="J820" s="526">
        <f>IF('1. General Input'!$D$34="X",IF('17. FTE Safe Harbor 2 Step 2'!E820&lt;80,'17. FTE Safe Harbor 2 Step 2'!E820/80,1),0)</f>
        <v>0</v>
      </c>
      <c r="K820" s="526">
        <f>IF('1. General Input'!$D$35="X",IF('17. FTE Safe Harbor 2 Step 2'!E820*24&lt;2080,'17. FTE Safe Harbor 2 Step 2'!E820*24/2080,1),0)</f>
        <v>0</v>
      </c>
      <c r="L820" s="526">
        <f>IF('1. General Input'!$D$36="X",IF('17. FTE Safe Harbor 2 Step 2'!E820*12&lt;2080,'17. FTE Safe Harbor 2 Step 2'!E820*12/2080,1),0)</f>
        <v>0</v>
      </c>
      <c r="M820" s="538">
        <f>IF('1. General Input'!$D$37="X",IF('17. FTE Safe Harbor 2 Step 2'!E820*365/$F$12&lt;2080,E820*365/$F$12/2080,1),0)</f>
        <v>0</v>
      </c>
      <c r="O820" s="526">
        <f t="shared" si="72"/>
        <v>0</v>
      </c>
      <c r="P820" s="526">
        <f t="shared" si="73"/>
        <v>0</v>
      </c>
      <c r="Q820" s="526">
        <f t="shared" si="74"/>
        <v>0</v>
      </c>
      <c r="R820" s="526">
        <f t="shared" si="75"/>
        <v>0</v>
      </c>
      <c r="S820" s="526">
        <f t="shared" si="76"/>
        <v>0</v>
      </c>
    </row>
    <row r="821" spans="1:19" x14ac:dyDescent="0.25">
      <c r="A821" s="297">
        <f t="shared" si="77"/>
        <v>807</v>
      </c>
      <c r="B821" s="501"/>
      <c r="C821" s="515"/>
      <c r="D821" s="297"/>
      <c r="E821" s="505"/>
      <c r="F821" s="417">
        <f>ROUND(IF('11. Type 1 Emp 2020 FTE'!$I$12=1,SUM(I821:M821),0),1)</f>
        <v>0</v>
      </c>
      <c r="G821" s="417">
        <f>ROUND(IF('11. Type 1 Emp 2020 FTE'!$I$12=2,SUM(O821:S821),0),1)</f>
        <v>0</v>
      </c>
      <c r="I821" s="526">
        <f>IF('1. General Input'!$D$33="X",IF('17. FTE Safe Harbor 2 Step 2'!E821&lt;40,'17. FTE Safe Harbor 2 Step 2'!E821/40,1),0)</f>
        <v>0</v>
      </c>
      <c r="J821" s="526">
        <f>IF('1. General Input'!$D$34="X",IF('17. FTE Safe Harbor 2 Step 2'!E821&lt;80,'17. FTE Safe Harbor 2 Step 2'!E821/80,1),0)</f>
        <v>0</v>
      </c>
      <c r="K821" s="526">
        <f>IF('1. General Input'!$D$35="X",IF('17. FTE Safe Harbor 2 Step 2'!E821*24&lt;2080,'17. FTE Safe Harbor 2 Step 2'!E821*24/2080,1),0)</f>
        <v>0</v>
      </c>
      <c r="L821" s="526">
        <f>IF('1. General Input'!$D$36="X",IF('17. FTE Safe Harbor 2 Step 2'!E821*12&lt;2080,'17. FTE Safe Harbor 2 Step 2'!E821*12/2080,1),0)</f>
        <v>0</v>
      </c>
      <c r="M821" s="538">
        <f>IF('1. General Input'!$D$37="X",IF('17. FTE Safe Harbor 2 Step 2'!E821*365/$F$12&lt;2080,E821*365/$F$12/2080,1),0)</f>
        <v>0</v>
      </c>
      <c r="O821" s="526">
        <f t="shared" si="72"/>
        <v>0</v>
      </c>
      <c r="P821" s="526">
        <f t="shared" si="73"/>
        <v>0</v>
      </c>
      <c r="Q821" s="526">
        <f t="shared" si="74"/>
        <v>0</v>
      </c>
      <c r="R821" s="526">
        <f t="shared" si="75"/>
        <v>0</v>
      </c>
      <c r="S821" s="526">
        <f t="shared" si="76"/>
        <v>0</v>
      </c>
    </row>
    <row r="822" spans="1:19" x14ac:dyDescent="0.25">
      <c r="A822" s="297">
        <f t="shared" si="77"/>
        <v>808</v>
      </c>
      <c r="B822" s="501"/>
      <c r="C822" s="515"/>
      <c r="D822" s="297"/>
      <c r="E822" s="505"/>
      <c r="F822" s="417">
        <f>ROUND(IF('11. Type 1 Emp 2020 FTE'!$I$12=1,SUM(I822:M822),0),1)</f>
        <v>0</v>
      </c>
      <c r="G822" s="417">
        <f>ROUND(IF('11. Type 1 Emp 2020 FTE'!$I$12=2,SUM(O822:S822),0),1)</f>
        <v>0</v>
      </c>
      <c r="I822" s="526">
        <f>IF('1. General Input'!$D$33="X",IF('17. FTE Safe Harbor 2 Step 2'!E822&lt;40,'17. FTE Safe Harbor 2 Step 2'!E822/40,1),0)</f>
        <v>0</v>
      </c>
      <c r="J822" s="526">
        <f>IF('1. General Input'!$D$34="X",IF('17. FTE Safe Harbor 2 Step 2'!E822&lt;80,'17. FTE Safe Harbor 2 Step 2'!E822/80,1),0)</f>
        <v>0</v>
      </c>
      <c r="K822" s="526">
        <f>IF('1. General Input'!$D$35="X",IF('17. FTE Safe Harbor 2 Step 2'!E822*24&lt;2080,'17. FTE Safe Harbor 2 Step 2'!E822*24/2080,1),0)</f>
        <v>0</v>
      </c>
      <c r="L822" s="526">
        <f>IF('1. General Input'!$D$36="X",IF('17. FTE Safe Harbor 2 Step 2'!E822*12&lt;2080,'17. FTE Safe Harbor 2 Step 2'!E822*12/2080,1),0)</f>
        <v>0</v>
      </c>
      <c r="M822" s="538">
        <f>IF('1. General Input'!$D$37="X",IF('17. FTE Safe Harbor 2 Step 2'!E822*365/$F$12&lt;2080,E822*365/$F$12/2080,1),0)</f>
        <v>0</v>
      </c>
      <c r="O822" s="526">
        <f t="shared" si="72"/>
        <v>0</v>
      </c>
      <c r="P822" s="526">
        <f t="shared" si="73"/>
        <v>0</v>
      </c>
      <c r="Q822" s="526">
        <f t="shared" si="74"/>
        <v>0</v>
      </c>
      <c r="R822" s="526">
        <f t="shared" si="75"/>
        <v>0</v>
      </c>
      <c r="S822" s="526">
        <f t="shared" si="76"/>
        <v>0</v>
      </c>
    </row>
    <row r="823" spans="1:19" x14ac:dyDescent="0.25">
      <c r="A823" s="297">
        <f t="shared" si="77"/>
        <v>809</v>
      </c>
      <c r="B823" s="501"/>
      <c r="C823" s="515"/>
      <c r="D823" s="297"/>
      <c r="E823" s="505"/>
      <c r="F823" s="417">
        <f>ROUND(IF('11. Type 1 Emp 2020 FTE'!$I$12=1,SUM(I823:M823),0),1)</f>
        <v>0</v>
      </c>
      <c r="G823" s="417">
        <f>ROUND(IF('11. Type 1 Emp 2020 FTE'!$I$12=2,SUM(O823:S823),0),1)</f>
        <v>0</v>
      </c>
      <c r="I823" s="526">
        <f>IF('1. General Input'!$D$33="X",IF('17. FTE Safe Harbor 2 Step 2'!E823&lt;40,'17. FTE Safe Harbor 2 Step 2'!E823/40,1),0)</f>
        <v>0</v>
      </c>
      <c r="J823" s="526">
        <f>IF('1. General Input'!$D$34="X",IF('17. FTE Safe Harbor 2 Step 2'!E823&lt;80,'17. FTE Safe Harbor 2 Step 2'!E823/80,1),0)</f>
        <v>0</v>
      </c>
      <c r="K823" s="526">
        <f>IF('1. General Input'!$D$35="X",IF('17. FTE Safe Harbor 2 Step 2'!E823*24&lt;2080,'17. FTE Safe Harbor 2 Step 2'!E823*24/2080,1),0)</f>
        <v>0</v>
      </c>
      <c r="L823" s="526">
        <f>IF('1. General Input'!$D$36="X",IF('17. FTE Safe Harbor 2 Step 2'!E823*12&lt;2080,'17. FTE Safe Harbor 2 Step 2'!E823*12/2080,1),0)</f>
        <v>0</v>
      </c>
      <c r="M823" s="538">
        <f>IF('1. General Input'!$D$37="X",IF('17. FTE Safe Harbor 2 Step 2'!E823*365/$F$12&lt;2080,E823*365/$F$12/2080,1),0)</f>
        <v>0</v>
      </c>
      <c r="O823" s="526">
        <f t="shared" si="72"/>
        <v>0</v>
      </c>
      <c r="P823" s="526">
        <f t="shared" si="73"/>
        <v>0</v>
      </c>
      <c r="Q823" s="526">
        <f t="shared" si="74"/>
        <v>0</v>
      </c>
      <c r="R823" s="526">
        <f t="shared" si="75"/>
        <v>0</v>
      </c>
      <c r="S823" s="526">
        <f t="shared" si="76"/>
        <v>0</v>
      </c>
    </row>
    <row r="824" spans="1:19" x14ac:dyDescent="0.25">
      <c r="A824" s="297">
        <f t="shared" si="77"/>
        <v>810</v>
      </c>
      <c r="B824" s="501"/>
      <c r="C824" s="515"/>
      <c r="D824" s="297"/>
      <c r="E824" s="505"/>
      <c r="F824" s="417">
        <f>ROUND(IF('11. Type 1 Emp 2020 FTE'!$I$12=1,SUM(I824:M824),0),1)</f>
        <v>0</v>
      </c>
      <c r="G824" s="417">
        <f>ROUND(IF('11. Type 1 Emp 2020 FTE'!$I$12=2,SUM(O824:S824),0),1)</f>
        <v>0</v>
      </c>
      <c r="I824" s="526">
        <f>IF('1. General Input'!$D$33="X",IF('17. FTE Safe Harbor 2 Step 2'!E824&lt;40,'17. FTE Safe Harbor 2 Step 2'!E824/40,1),0)</f>
        <v>0</v>
      </c>
      <c r="J824" s="526">
        <f>IF('1. General Input'!$D$34="X",IF('17. FTE Safe Harbor 2 Step 2'!E824&lt;80,'17. FTE Safe Harbor 2 Step 2'!E824/80,1),0)</f>
        <v>0</v>
      </c>
      <c r="K824" s="526">
        <f>IF('1. General Input'!$D$35="X",IF('17. FTE Safe Harbor 2 Step 2'!E824*24&lt;2080,'17. FTE Safe Harbor 2 Step 2'!E824*24/2080,1),0)</f>
        <v>0</v>
      </c>
      <c r="L824" s="526">
        <f>IF('1. General Input'!$D$36="X",IF('17. FTE Safe Harbor 2 Step 2'!E824*12&lt;2080,'17. FTE Safe Harbor 2 Step 2'!E824*12/2080,1),0)</f>
        <v>0</v>
      </c>
      <c r="M824" s="538">
        <f>IF('1. General Input'!$D$37="X",IF('17. FTE Safe Harbor 2 Step 2'!E824*365/$F$12&lt;2080,E824*365/$F$12/2080,1),0)</f>
        <v>0</v>
      </c>
      <c r="O824" s="526">
        <f t="shared" si="72"/>
        <v>0</v>
      </c>
      <c r="P824" s="526">
        <f t="shared" si="73"/>
        <v>0</v>
      </c>
      <c r="Q824" s="526">
        <f t="shared" si="74"/>
        <v>0</v>
      </c>
      <c r="R824" s="526">
        <f t="shared" si="75"/>
        <v>0</v>
      </c>
      <c r="S824" s="526">
        <f t="shared" si="76"/>
        <v>0</v>
      </c>
    </row>
    <row r="825" spans="1:19" x14ac:dyDescent="0.25">
      <c r="A825" s="297">
        <f t="shared" si="77"/>
        <v>811</v>
      </c>
      <c r="B825" s="501"/>
      <c r="C825" s="515"/>
      <c r="D825" s="297"/>
      <c r="E825" s="505"/>
      <c r="F825" s="417">
        <f>ROUND(IF('11. Type 1 Emp 2020 FTE'!$I$12=1,SUM(I825:M825),0),1)</f>
        <v>0</v>
      </c>
      <c r="G825" s="417">
        <f>ROUND(IF('11. Type 1 Emp 2020 FTE'!$I$12=2,SUM(O825:S825),0),1)</f>
        <v>0</v>
      </c>
      <c r="I825" s="526">
        <f>IF('1. General Input'!$D$33="X",IF('17. FTE Safe Harbor 2 Step 2'!E825&lt;40,'17. FTE Safe Harbor 2 Step 2'!E825/40,1),0)</f>
        <v>0</v>
      </c>
      <c r="J825" s="526">
        <f>IF('1. General Input'!$D$34="X",IF('17. FTE Safe Harbor 2 Step 2'!E825&lt;80,'17. FTE Safe Harbor 2 Step 2'!E825/80,1),0)</f>
        <v>0</v>
      </c>
      <c r="K825" s="526">
        <f>IF('1. General Input'!$D$35="X",IF('17. FTE Safe Harbor 2 Step 2'!E825*24&lt;2080,'17. FTE Safe Harbor 2 Step 2'!E825*24/2080,1),0)</f>
        <v>0</v>
      </c>
      <c r="L825" s="526">
        <f>IF('1. General Input'!$D$36="X",IF('17. FTE Safe Harbor 2 Step 2'!E825*12&lt;2080,'17. FTE Safe Harbor 2 Step 2'!E825*12/2080,1),0)</f>
        <v>0</v>
      </c>
      <c r="M825" s="538">
        <f>IF('1. General Input'!$D$37="X",IF('17. FTE Safe Harbor 2 Step 2'!E825*365/$F$12&lt;2080,E825*365/$F$12/2080,1),0)</f>
        <v>0</v>
      </c>
      <c r="O825" s="526">
        <f t="shared" si="72"/>
        <v>0</v>
      </c>
      <c r="P825" s="526">
        <f t="shared" si="73"/>
        <v>0</v>
      </c>
      <c r="Q825" s="526">
        <f t="shared" si="74"/>
        <v>0</v>
      </c>
      <c r="R825" s="526">
        <f t="shared" si="75"/>
        <v>0</v>
      </c>
      <c r="S825" s="526">
        <f t="shared" si="76"/>
        <v>0</v>
      </c>
    </row>
    <row r="826" spans="1:19" x14ac:dyDescent="0.25">
      <c r="A826" s="297">
        <f t="shared" si="77"/>
        <v>812</v>
      </c>
      <c r="B826" s="501"/>
      <c r="C826" s="515"/>
      <c r="D826" s="297"/>
      <c r="E826" s="505"/>
      <c r="F826" s="417">
        <f>ROUND(IF('11. Type 1 Emp 2020 FTE'!$I$12=1,SUM(I826:M826),0),1)</f>
        <v>0</v>
      </c>
      <c r="G826" s="417">
        <f>ROUND(IF('11. Type 1 Emp 2020 FTE'!$I$12=2,SUM(O826:S826),0),1)</f>
        <v>0</v>
      </c>
      <c r="I826" s="526">
        <f>IF('1. General Input'!$D$33="X",IF('17. FTE Safe Harbor 2 Step 2'!E826&lt;40,'17. FTE Safe Harbor 2 Step 2'!E826/40,1),0)</f>
        <v>0</v>
      </c>
      <c r="J826" s="526">
        <f>IF('1. General Input'!$D$34="X",IF('17. FTE Safe Harbor 2 Step 2'!E826&lt;80,'17. FTE Safe Harbor 2 Step 2'!E826/80,1),0)</f>
        <v>0</v>
      </c>
      <c r="K826" s="526">
        <f>IF('1. General Input'!$D$35="X",IF('17. FTE Safe Harbor 2 Step 2'!E826*24&lt;2080,'17. FTE Safe Harbor 2 Step 2'!E826*24/2080,1),0)</f>
        <v>0</v>
      </c>
      <c r="L826" s="526">
        <f>IF('1. General Input'!$D$36="X",IF('17. FTE Safe Harbor 2 Step 2'!E826*12&lt;2080,'17. FTE Safe Harbor 2 Step 2'!E826*12/2080,1),0)</f>
        <v>0</v>
      </c>
      <c r="M826" s="538">
        <f>IF('1. General Input'!$D$37="X",IF('17. FTE Safe Harbor 2 Step 2'!E826*365/$F$12&lt;2080,E826*365/$F$12/2080,1),0)</f>
        <v>0</v>
      </c>
      <c r="O826" s="526">
        <f t="shared" si="72"/>
        <v>0</v>
      </c>
      <c r="P826" s="526">
        <f t="shared" si="73"/>
        <v>0</v>
      </c>
      <c r="Q826" s="526">
        <f t="shared" si="74"/>
        <v>0</v>
      </c>
      <c r="R826" s="526">
        <f t="shared" si="75"/>
        <v>0</v>
      </c>
      <c r="S826" s="526">
        <f t="shared" si="76"/>
        <v>0</v>
      </c>
    </row>
    <row r="827" spans="1:19" x14ac:dyDescent="0.25">
      <c r="A827" s="297">
        <f t="shared" si="77"/>
        <v>813</v>
      </c>
      <c r="B827" s="501"/>
      <c r="C827" s="515"/>
      <c r="D827" s="297"/>
      <c r="E827" s="505"/>
      <c r="F827" s="417">
        <f>ROUND(IF('11. Type 1 Emp 2020 FTE'!$I$12=1,SUM(I827:M827),0),1)</f>
        <v>0</v>
      </c>
      <c r="G827" s="417">
        <f>ROUND(IF('11. Type 1 Emp 2020 FTE'!$I$12=2,SUM(O827:S827),0),1)</f>
        <v>0</v>
      </c>
      <c r="I827" s="526">
        <f>IF('1. General Input'!$D$33="X",IF('17. FTE Safe Harbor 2 Step 2'!E827&lt;40,'17. FTE Safe Harbor 2 Step 2'!E827/40,1),0)</f>
        <v>0</v>
      </c>
      <c r="J827" s="526">
        <f>IF('1. General Input'!$D$34="X",IF('17. FTE Safe Harbor 2 Step 2'!E827&lt;80,'17. FTE Safe Harbor 2 Step 2'!E827/80,1),0)</f>
        <v>0</v>
      </c>
      <c r="K827" s="526">
        <f>IF('1. General Input'!$D$35="X",IF('17. FTE Safe Harbor 2 Step 2'!E827*24&lt;2080,'17. FTE Safe Harbor 2 Step 2'!E827*24/2080,1),0)</f>
        <v>0</v>
      </c>
      <c r="L827" s="526">
        <f>IF('1. General Input'!$D$36="X",IF('17. FTE Safe Harbor 2 Step 2'!E827*12&lt;2080,'17. FTE Safe Harbor 2 Step 2'!E827*12/2080,1),0)</f>
        <v>0</v>
      </c>
      <c r="M827" s="538">
        <f>IF('1. General Input'!$D$37="X",IF('17. FTE Safe Harbor 2 Step 2'!E827*365/$F$12&lt;2080,E827*365/$F$12/2080,1),0)</f>
        <v>0</v>
      </c>
      <c r="O827" s="526">
        <f t="shared" si="72"/>
        <v>0</v>
      </c>
      <c r="P827" s="526">
        <f t="shared" si="73"/>
        <v>0</v>
      </c>
      <c r="Q827" s="526">
        <f t="shared" si="74"/>
        <v>0</v>
      </c>
      <c r="R827" s="526">
        <f t="shared" si="75"/>
        <v>0</v>
      </c>
      <c r="S827" s="526">
        <f t="shared" si="76"/>
        <v>0</v>
      </c>
    </row>
    <row r="828" spans="1:19" x14ac:dyDescent="0.25">
      <c r="A828" s="297">
        <f t="shared" si="77"/>
        <v>814</v>
      </c>
      <c r="B828" s="501"/>
      <c r="C828" s="515"/>
      <c r="D828" s="297"/>
      <c r="E828" s="505"/>
      <c r="F828" s="417">
        <f>ROUND(IF('11. Type 1 Emp 2020 FTE'!$I$12=1,SUM(I828:M828),0),1)</f>
        <v>0</v>
      </c>
      <c r="G828" s="417">
        <f>ROUND(IF('11. Type 1 Emp 2020 FTE'!$I$12=2,SUM(O828:S828),0),1)</f>
        <v>0</v>
      </c>
      <c r="I828" s="526">
        <f>IF('1. General Input'!$D$33="X",IF('17. FTE Safe Harbor 2 Step 2'!E828&lt;40,'17. FTE Safe Harbor 2 Step 2'!E828/40,1),0)</f>
        <v>0</v>
      </c>
      <c r="J828" s="526">
        <f>IF('1. General Input'!$D$34="X",IF('17. FTE Safe Harbor 2 Step 2'!E828&lt;80,'17. FTE Safe Harbor 2 Step 2'!E828/80,1),0)</f>
        <v>0</v>
      </c>
      <c r="K828" s="526">
        <f>IF('1. General Input'!$D$35="X",IF('17. FTE Safe Harbor 2 Step 2'!E828*24&lt;2080,'17. FTE Safe Harbor 2 Step 2'!E828*24/2080,1),0)</f>
        <v>0</v>
      </c>
      <c r="L828" s="526">
        <f>IF('1. General Input'!$D$36="X",IF('17. FTE Safe Harbor 2 Step 2'!E828*12&lt;2080,'17. FTE Safe Harbor 2 Step 2'!E828*12/2080,1),0)</f>
        <v>0</v>
      </c>
      <c r="M828" s="538">
        <f>IF('1. General Input'!$D$37="X",IF('17. FTE Safe Harbor 2 Step 2'!E828*365/$F$12&lt;2080,E828*365/$F$12/2080,1),0)</f>
        <v>0</v>
      </c>
      <c r="O828" s="526">
        <f t="shared" si="72"/>
        <v>0</v>
      </c>
      <c r="P828" s="526">
        <f t="shared" si="73"/>
        <v>0</v>
      </c>
      <c r="Q828" s="526">
        <f t="shared" si="74"/>
        <v>0</v>
      </c>
      <c r="R828" s="526">
        <f t="shared" si="75"/>
        <v>0</v>
      </c>
      <c r="S828" s="526">
        <f t="shared" si="76"/>
        <v>0</v>
      </c>
    </row>
    <row r="829" spans="1:19" x14ac:dyDescent="0.25">
      <c r="A829" s="297">
        <f t="shared" si="77"/>
        <v>815</v>
      </c>
      <c r="B829" s="501"/>
      <c r="C829" s="515"/>
      <c r="D829" s="297"/>
      <c r="E829" s="505"/>
      <c r="F829" s="417">
        <f>ROUND(IF('11. Type 1 Emp 2020 FTE'!$I$12=1,SUM(I829:M829),0),1)</f>
        <v>0</v>
      </c>
      <c r="G829" s="417">
        <f>ROUND(IF('11. Type 1 Emp 2020 FTE'!$I$12=2,SUM(O829:S829),0),1)</f>
        <v>0</v>
      </c>
      <c r="I829" s="526">
        <f>IF('1. General Input'!$D$33="X",IF('17. FTE Safe Harbor 2 Step 2'!E829&lt;40,'17. FTE Safe Harbor 2 Step 2'!E829/40,1),0)</f>
        <v>0</v>
      </c>
      <c r="J829" s="526">
        <f>IF('1. General Input'!$D$34="X",IF('17. FTE Safe Harbor 2 Step 2'!E829&lt;80,'17. FTE Safe Harbor 2 Step 2'!E829/80,1),0)</f>
        <v>0</v>
      </c>
      <c r="K829" s="526">
        <f>IF('1. General Input'!$D$35="X",IF('17. FTE Safe Harbor 2 Step 2'!E829*24&lt;2080,'17. FTE Safe Harbor 2 Step 2'!E829*24/2080,1),0)</f>
        <v>0</v>
      </c>
      <c r="L829" s="526">
        <f>IF('1. General Input'!$D$36="X",IF('17. FTE Safe Harbor 2 Step 2'!E829*12&lt;2080,'17. FTE Safe Harbor 2 Step 2'!E829*12/2080,1),0)</f>
        <v>0</v>
      </c>
      <c r="M829" s="538">
        <f>IF('1. General Input'!$D$37="X",IF('17. FTE Safe Harbor 2 Step 2'!E829*365/$F$12&lt;2080,E829*365/$F$12/2080,1),0)</f>
        <v>0</v>
      </c>
      <c r="O829" s="526">
        <f t="shared" si="72"/>
        <v>0</v>
      </c>
      <c r="P829" s="526">
        <f t="shared" si="73"/>
        <v>0</v>
      </c>
      <c r="Q829" s="526">
        <f t="shared" si="74"/>
        <v>0</v>
      </c>
      <c r="R829" s="526">
        <f t="shared" si="75"/>
        <v>0</v>
      </c>
      <c r="S829" s="526">
        <f t="shared" si="76"/>
        <v>0</v>
      </c>
    </row>
    <row r="830" spans="1:19" x14ac:dyDescent="0.25">
      <c r="A830" s="297">
        <f t="shared" si="77"/>
        <v>816</v>
      </c>
      <c r="B830" s="501"/>
      <c r="C830" s="515"/>
      <c r="D830" s="297"/>
      <c r="E830" s="505"/>
      <c r="F830" s="417">
        <f>ROUND(IF('11. Type 1 Emp 2020 FTE'!$I$12=1,SUM(I830:M830),0),1)</f>
        <v>0</v>
      </c>
      <c r="G830" s="417">
        <f>ROUND(IF('11. Type 1 Emp 2020 FTE'!$I$12=2,SUM(O830:S830),0),1)</f>
        <v>0</v>
      </c>
      <c r="I830" s="526">
        <f>IF('1. General Input'!$D$33="X",IF('17. FTE Safe Harbor 2 Step 2'!E830&lt;40,'17. FTE Safe Harbor 2 Step 2'!E830/40,1),0)</f>
        <v>0</v>
      </c>
      <c r="J830" s="526">
        <f>IF('1. General Input'!$D$34="X",IF('17. FTE Safe Harbor 2 Step 2'!E830&lt;80,'17. FTE Safe Harbor 2 Step 2'!E830/80,1),0)</f>
        <v>0</v>
      </c>
      <c r="K830" s="526">
        <f>IF('1. General Input'!$D$35="X",IF('17. FTE Safe Harbor 2 Step 2'!E830*24&lt;2080,'17. FTE Safe Harbor 2 Step 2'!E830*24/2080,1),0)</f>
        <v>0</v>
      </c>
      <c r="L830" s="526">
        <f>IF('1. General Input'!$D$36="X",IF('17. FTE Safe Harbor 2 Step 2'!E830*12&lt;2080,'17. FTE Safe Harbor 2 Step 2'!E830*12/2080,1),0)</f>
        <v>0</v>
      </c>
      <c r="M830" s="538">
        <f>IF('1. General Input'!$D$37="X",IF('17. FTE Safe Harbor 2 Step 2'!E830*365/$F$12&lt;2080,E830*365/$F$12/2080,1),0)</f>
        <v>0</v>
      </c>
      <c r="O830" s="526">
        <f t="shared" si="72"/>
        <v>0</v>
      </c>
      <c r="P830" s="526">
        <f t="shared" si="73"/>
        <v>0</v>
      </c>
      <c r="Q830" s="526">
        <f t="shared" si="74"/>
        <v>0</v>
      </c>
      <c r="R830" s="526">
        <f t="shared" si="75"/>
        <v>0</v>
      </c>
      <c r="S830" s="526">
        <f t="shared" si="76"/>
        <v>0</v>
      </c>
    </row>
    <row r="831" spans="1:19" x14ac:dyDescent="0.25">
      <c r="A831" s="297">
        <f t="shared" si="77"/>
        <v>817</v>
      </c>
      <c r="B831" s="501"/>
      <c r="C831" s="515"/>
      <c r="D831" s="297"/>
      <c r="E831" s="505"/>
      <c r="F831" s="417">
        <f>ROUND(IF('11. Type 1 Emp 2020 FTE'!$I$12=1,SUM(I831:M831),0),1)</f>
        <v>0</v>
      </c>
      <c r="G831" s="417">
        <f>ROUND(IF('11. Type 1 Emp 2020 FTE'!$I$12=2,SUM(O831:S831),0),1)</f>
        <v>0</v>
      </c>
      <c r="I831" s="526">
        <f>IF('1. General Input'!$D$33="X",IF('17. FTE Safe Harbor 2 Step 2'!E831&lt;40,'17. FTE Safe Harbor 2 Step 2'!E831/40,1),0)</f>
        <v>0</v>
      </c>
      <c r="J831" s="526">
        <f>IF('1. General Input'!$D$34="X",IF('17. FTE Safe Harbor 2 Step 2'!E831&lt;80,'17. FTE Safe Harbor 2 Step 2'!E831/80,1),0)</f>
        <v>0</v>
      </c>
      <c r="K831" s="526">
        <f>IF('1. General Input'!$D$35="X",IF('17. FTE Safe Harbor 2 Step 2'!E831*24&lt;2080,'17. FTE Safe Harbor 2 Step 2'!E831*24/2080,1),0)</f>
        <v>0</v>
      </c>
      <c r="L831" s="526">
        <f>IF('1. General Input'!$D$36="X",IF('17. FTE Safe Harbor 2 Step 2'!E831*12&lt;2080,'17. FTE Safe Harbor 2 Step 2'!E831*12/2080,1),0)</f>
        <v>0</v>
      </c>
      <c r="M831" s="538">
        <f>IF('1. General Input'!$D$37="X",IF('17. FTE Safe Harbor 2 Step 2'!E831*365/$F$12&lt;2080,E831*365/$F$12/2080,1),0)</f>
        <v>0</v>
      </c>
      <c r="O831" s="526">
        <f t="shared" si="72"/>
        <v>0</v>
      </c>
      <c r="P831" s="526">
        <f t="shared" si="73"/>
        <v>0</v>
      </c>
      <c r="Q831" s="526">
        <f t="shared" si="74"/>
        <v>0</v>
      </c>
      <c r="R831" s="526">
        <f t="shared" si="75"/>
        <v>0</v>
      </c>
      <c r="S831" s="526">
        <f t="shared" si="76"/>
        <v>0</v>
      </c>
    </row>
    <row r="832" spans="1:19" x14ac:dyDescent="0.25">
      <c r="A832" s="297">
        <f t="shared" si="77"/>
        <v>818</v>
      </c>
      <c r="B832" s="501"/>
      <c r="C832" s="515"/>
      <c r="D832" s="297"/>
      <c r="E832" s="505"/>
      <c r="F832" s="417">
        <f>ROUND(IF('11. Type 1 Emp 2020 FTE'!$I$12=1,SUM(I832:M832),0),1)</f>
        <v>0</v>
      </c>
      <c r="G832" s="417">
        <f>ROUND(IF('11. Type 1 Emp 2020 FTE'!$I$12=2,SUM(O832:S832),0),1)</f>
        <v>0</v>
      </c>
      <c r="I832" s="526">
        <f>IF('1. General Input'!$D$33="X",IF('17. FTE Safe Harbor 2 Step 2'!E832&lt;40,'17. FTE Safe Harbor 2 Step 2'!E832/40,1),0)</f>
        <v>0</v>
      </c>
      <c r="J832" s="526">
        <f>IF('1. General Input'!$D$34="X",IF('17. FTE Safe Harbor 2 Step 2'!E832&lt;80,'17. FTE Safe Harbor 2 Step 2'!E832/80,1),0)</f>
        <v>0</v>
      </c>
      <c r="K832" s="526">
        <f>IF('1. General Input'!$D$35="X",IF('17. FTE Safe Harbor 2 Step 2'!E832*24&lt;2080,'17. FTE Safe Harbor 2 Step 2'!E832*24/2080,1),0)</f>
        <v>0</v>
      </c>
      <c r="L832" s="526">
        <f>IF('1. General Input'!$D$36="X",IF('17. FTE Safe Harbor 2 Step 2'!E832*12&lt;2080,'17. FTE Safe Harbor 2 Step 2'!E832*12/2080,1),0)</f>
        <v>0</v>
      </c>
      <c r="M832" s="538">
        <f>IF('1. General Input'!$D$37="X",IF('17. FTE Safe Harbor 2 Step 2'!E832*365/$F$12&lt;2080,E832*365/$F$12/2080,1),0)</f>
        <v>0</v>
      </c>
      <c r="O832" s="526">
        <f t="shared" si="72"/>
        <v>0</v>
      </c>
      <c r="P832" s="526">
        <f t="shared" si="73"/>
        <v>0</v>
      </c>
      <c r="Q832" s="526">
        <f t="shared" si="74"/>
        <v>0</v>
      </c>
      <c r="R832" s="526">
        <f t="shared" si="75"/>
        <v>0</v>
      </c>
      <c r="S832" s="526">
        <f t="shared" si="76"/>
        <v>0</v>
      </c>
    </row>
    <row r="833" spans="1:19" x14ac:dyDescent="0.25">
      <c r="A833" s="297">
        <f t="shared" si="77"/>
        <v>819</v>
      </c>
      <c r="B833" s="501"/>
      <c r="C833" s="515"/>
      <c r="D833" s="297"/>
      <c r="E833" s="505"/>
      <c r="F833" s="417">
        <f>ROUND(IF('11. Type 1 Emp 2020 FTE'!$I$12=1,SUM(I833:M833),0),1)</f>
        <v>0</v>
      </c>
      <c r="G833" s="417">
        <f>ROUND(IF('11. Type 1 Emp 2020 FTE'!$I$12=2,SUM(O833:S833),0),1)</f>
        <v>0</v>
      </c>
      <c r="I833" s="526">
        <f>IF('1. General Input'!$D$33="X",IF('17. FTE Safe Harbor 2 Step 2'!E833&lt;40,'17. FTE Safe Harbor 2 Step 2'!E833/40,1),0)</f>
        <v>0</v>
      </c>
      <c r="J833" s="526">
        <f>IF('1. General Input'!$D$34="X",IF('17. FTE Safe Harbor 2 Step 2'!E833&lt;80,'17. FTE Safe Harbor 2 Step 2'!E833/80,1),0)</f>
        <v>0</v>
      </c>
      <c r="K833" s="526">
        <f>IF('1. General Input'!$D$35="X",IF('17. FTE Safe Harbor 2 Step 2'!E833*24&lt;2080,'17. FTE Safe Harbor 2 Step 2'!E833*24/2080,1),0)</f>
        <v>0</v>
      </c>
      <c r="L833" s="526">
        <f>IF('1. General Input'!$D$36="X",IF('17. FTE Safe Harbor 2 Step 2'!E833*12&lt;2080,'17. FTE Safe Harbor 2 Step 2'!E833*12/2080,1),0)</f>
        <v>0</v>
      </c>
      <c r="M833" s="538">
        <f>IF('1. General Input'!$D$37="X",IF('17. FTE Safe Harbor 2 Step 2'!E833*365/$F$12&lt;2080,E833*365/$F$12/2080,1),0)</f>
        <v>0</v>
      </c>
      <c r="O833" s="526">
        <f t="shared" si="72"/>
        <v>0</v>
      </c>
      <c r="P833" s="526">
        <f t="shared" si="73"/>
        <v>0</v>
      </c>
      <c r="Q833" s="526">
        <f t="shared" si="74"/>
        <v>0</v>
      </c>
      <c r="R833" s="526">
        <f t="shared" si="75"/>
        <v>0</v>
      </c>
      <c r="S833" s="526">
        <f t="shared" si="76"/>
        <v>0</v>
      </c>
    </row>
    <row r="834" spans="1:19" x14ac:dyDescent="0.25">
      <c r="A834" s="297">
        <f t="shared" si="77"/>
        <v>820</v>
      </c>
      <c r="B834" s="501"/>
      <c r="C834" s="515"/>
      <c r="D834" s="297"/>
      <c r="E834" s="505"/>
      <c r="F834" s="417">
        <f>ROUND(IF('11. Type 1 Emp 2020 FTE'!$I$12=1,SUM(I834:M834),0),1)</f>
        <v>0</v>
      </c>
      <c r="G834" s="417">
        <f>ROUND(IF('11. Type 1 Emp 2020 FTE'!$I$12=2,SUM(O834:S834),0),1)</f>
        <v>0</v>
      </c>
      <c r="I834" s="526">
        <f>IF('1. General Input'!$D$33="X",IF('17. FTE Safe Harbor 2 Step 2'!E834&lt;40,'17. FTE Safe Harbor 2 Step 2'!E834/40,1),0)</f>
        <v>0</v>
      </c>
      <c r="J834" s="526">
        <f>IF('1. General Input'!$D$34="X",IF('17. FTE Safe Harbor 2 Step 2'!E834&lt;80,'17. FTE Safe Harbor 2 Step 2'!E834/80,1),0)</f>
        <v>0</v>
      </c>
      <c r="K834" s="526">
        <f>IF('1. General Input'!$D$35="X",IF('17. FTE Safe Harbor 2 Step 2'!E834*24&lt;2080,'17. FTE Safe Harbor 2 Step 2'!E834*24/2080,1),0)</f>
        <v>0</v>
      </c>
      <c r="L834" s="526">
        <f>IF('1. General Input'!$D$36="X",IF('17. FTE Safe Harbor 2 Step 2'!E834*12&lt;2080,'17. FTE Safe Harbor 2 Step 2'!E834*12/2080,1),0)</f>
        <v>0</v>
      </c>
      <c r="M834" s="538">
        <f>IF('1. General Input'!$D$37="X",IF('17. FTE Safe Harbor 2 Step 2'!E834*365/$F$12&lt;2080,E834*365/$F$12/2080,1),0)</f>
        <v>0</v>
      </c>
      <c r="O834" s="526">
        <f t="shared" si="72"/>
        <v>0</v>
      </c>
      <c r="P834" s="526">
        <f t="shared" si="73"/>
        <v>0</v>
      </c>
      <c r="Q834" s="526">
        <f t="shared" si="74"/>
        <v>0</v>
      </c>
      <c r="R834" s="526">
        <f t="shared" si="75"/>
        <v>0</v>
      </c>
      <c r="S834" s="526">
        <f t="shared" si="76"/>
        <v>0</v>
      </c>
    </row>
    <row r="835" spans="1:19" x14ac:dyDescent="0.25">
      <c r="A835" s="297">
        <f t="shared" si="77"/>
        <v>821</v>
      </c>
      <c r="B835" s="501"/>
      <c r="C835" s="515"/>
      <c r="D835" s="297"/>
      <c r="E835" s="505"/>
      <c r="F835" s="417">
        <f>ROUND(IF('11. Type 1 Emp 2020 FTE'!$I$12=1,SUM(I835:M835),0),1)</f>
        <v>0</v>
      </c>
      <c r="G835" s="417">
        <f>ROUND(IF('11. Type 1 Emp 2020 FTE'!$I$12=2,SUM(O835:S835),0),1)</f>
        <v>0</v>
      </c>
      <c r="I835" s="526">
        <f>IF('1. General Input'!$D$33="X",IF('17. FTE Safe Harbor 2 Step 2'!E835&lt;40,'17. FTE Safe Harbor 2 Step 2'!E835/40,1),0)</f>
        <v>0</v>
      </c>
      <c r="J835" s="526">
        <f>IF('1. General Input'!$D$34="X",IF('17. FTE Safe Harbor 2 Step 2'!E835&lt;80,'17. FTE Safe Harbor 2 Step 2'!E835/80,1),0)</f>
        <v>0</v>
      </c>
      <c r="K835" s="526">
        <f>IF('1. General Input'!$D$35="X",IF('17. FTE Safe Harbor 2 Step 2'!E835*24&lt;2080,'17. FTE Safe Harbor 2 Step 2'!E835*24/2080,1),0)</f>
        <v>0</v>
      </c>
      <c r="L835" s="526">
        <f>IF('1. General Input'!$D$36="X",IF('17. FTE Safe Harbor 2 Step 2'!E835*12&lt;2080,'17. FTE Safe Harbor 2 Step 2'!E835*12/2080,1),0)</f>
        <v>0</v>
      </c>
      <c r="M835" s="538">
        <f>IF('1. General Input'!$D$37="X",IF('17. FTE Safe Harbor 2 Step 2'!E835*365/$F$12&lt;2080,E835*365/$F$12/2080,1),0)</f>
        <v>0</v>
      </c>
      <c r="O835" s="526">
        <f t="shared" si="72"/>
        <v>0</v>
      </c>
      <c r="P835" s="526">
        <f t="shared" si="73"/>
        <v>0</v>
      </c>
      <c r="Q835" s="526">
        <f t="shared" si="74"/>
        <v>0</v>
      </c>
      <c r="R835" s="526">
        <f t="shared" si="75"/>
        <v>0</v>
      </c>
      <c r="S835" s="526">
        <f t="shared" si="76"/>
        <v>0</v>
      </c>
    </row>
    <row r="836" spans="1:19" x14ac:dyDescent="0.25">
      <c r="A836" s="297">
        <f t="shared" si="77"/>
        <v>822</v>
      </c>
      <c r="B836" s="501"/>
      <c r="C836" s="515"/>
      <c r="D836" s="297"/>
      <c r="E836" s="505"/>
      <c r="F836" s="417">
        <f>ROUND(IF('11. Type 1 Emp 2020 FTE'!$I$12=1,SUM(I836:M836),0),1)</f>
        <v>0</v>
      </c>
      <c r="G836" s="417">
        <f>ROUND(IF('11. Type 1 Emp 2020 FTE'!$I$12=2,SUM(O836:S836),0),1)</f>
        <v>0</v>
      </c>
      <c r="I836" s="526">
        <f>IF('1. General Input'!$D$33="X",IF('17. FTE Safe Harbor 2 Step 2'!E836&lt;40,'17. FTE Safe Harbor 2 Step 2'!E836/40,1),0)</f>
        <v>0</v>
      </c>
      <c r="J836" s="526">
        <f>IF('1. General Input'!$D$34="X",IF('17. FTE Safe Harbor 2 Step 2'!E836&lt;80,'17. FTE Safe Harbor 2 Step 2'!E836/80,1),0)</f>
        <v>0</v>
      </c>
      <c r="K836" s="526">
        <f>IF('1. General Input'!$D$35="X",IF('17. FTE Safe Harbor 2 Step 2'!E836*24&lt;2080,'17. FTE Safe Harbor 2 Step 2'!E836*24/2080,1),0)</f>
        <v>0</v>
      </c>
      <c r="L836" s="526">
        <f>IF('1. General Input'!$D$36="X",IF('17. FTE Safe Harbor 2 Step 2'!E836*12&lt;2080,'17. FTE Safe Harbor 2 Step 2'!E836*12/2080,1),0)</f>
        <v>0</v>
      </c>
      <c r="M836" s="538">
        <f>IF('1. General Input'!$D$37="X",IF('17. FTE Safe Harbor 2 Step 2'!E836*365/$F$12&lt;2080,E836*365/$F$12/2080,1),0)</f>
        <v>0</v>
      </c>
      <c r="O836" s="526">
        <f t="shared" si="72"/>
        <v>0</v>
      </c>
      <c r="P836" s="526">
        <f t="shared" si="73"/>
        <v>0</v>
      </c>
      <c r="Q836" s="526">
        <f t="shared" si="74"/>
        <v>0</v>
      </c>
      <c r="R836" s="526">
        <f t="shared" si="75"/>
        <v>0</v>
      </c>
      <c r="S836" s="526">
        <f t="shared" si="76"/>
        <v>0</v>
      </c>
    </row>
    <row r="837" spans="1:19" x14ac:dyDescent="0.25">
      <c r="A837" s="297">
        <f t="shared" si="77"/>
        <v>823</v>
      </c>
      <c r="B837" s="501"/>
      <c r="C837" s="515"/>
      <c r="D837" s="297"/>
      <c r="E837" s="505"/>
      <c r="F837" s="417">
        <f>ROUND(IF('11. Type 1 Emp 2020 FTE'!$I$12=1,SUM(I837:M837),0),1)</f>
        <v>0</v>
      </c>
      <c r="G837" s="417">
        <f>ROUND(IF('11. Type 1 Emp 2020 FTE'!$I$12=2,SUM(O837:S837),0),1)</f>
        <v>0</v>
      </c>
      <c r="I837" s="526">
        <f>IF('1. General Input'!$D$33="X",IF('17. FTE Safe Harbor 2 Step 2'!E837&lt;40,'17. FTE Safe Harbor 2 Step 2'!E837/40,1),0)</f>
        <v>0</v>
      </c>
      <c r="J837" s="526">
        <f>IF('1. General Input'!$D$34="X",IF('17. FTE Safe Harbor 2 Step 2'!E837&lt;80,'17. FTE Safe Harbor 2 Step 2'!E837/80,1),0)</f>
        <v>0</v>
      </c>
      <c r="K837" s="526">
        <f>IF('1. General Input'!$D$35="X",IF('17. FTE Safe Harbor 2 Step 2'!E837*24&lt;2080,'17. FTE Safe Harbor 2 Step 2'!E837*24/2080,1),0)</f>
        <v>0</v>
      </c>
      <c r="L837" s="526">
        <f>IF('1. General Input'!$D$36="X",IF('17. FTE Safe Harbor 2 Step 2'!E837*12&lt;2080,'17. FTE Safe Harbor 2 Step 2'!E837*12/2080,1),0)</f>
        <v>0</v>
      </c>
      <c r="M837" s="538">
        <f>IF('1. General Input'!$D$37="X",IF('17. FTE Safe Harbor 2 Step 2'!E837*365/$F$12&lt;2080,E837*365/$F$12/2080,1),0)</f>
        <v>0</v>
      </c>
      <c r="O837" s="526">
        <f t="shared" si="72"/>
        <v>0</v>
      </c>
      <c r="P837" s="526">
        <f t="shared" si="73"/>
        <v>0</v>
      </c>
      <c r="Q837" s="526">
        <f t="shared" si="74"/>
        <v>0</v>
      </c>
      <c r="R837" s="526">
        <f t="shared" si="75"/>
        <v>0</v>
      </c>
      <c r="S837" s="526">
        <f t="shared" si="76"/>
        <v>0</v>
      </c>
    </row>
    <row r="838" spans="1:19" x14ac:dyDescent="0.25">
      <c r="A838" s="297">
        <f t="shared" si="77"/>
        <v>824</v>
      </c>
      <c r="B838" s="501"/>
      <c r="C838" s="515"/>
      <c r="D838" s="297"/>
      <c r="E838" s="505"/>
      <c r="F838" s="417">
        <f>ROUND(IF('11. Type 1 Emp 2020 FTE'!$I$12=1,SUM(I838:M838),0),1)</f>
        <v>0</v>
      </c>
      <c r="G838" s="417">
        <f>ROUND(IF('11. Type 1 Emp 2020 FTE'!$I$12=2,SUM(O838:S838),0),1)</f>
        <v>0</v>
      </c>
      <c r="I838" s="526">
        <f>IF('1. General Input'!$D$33="X",IF('17. FTE Safe Harbor 2 Step 2'!E838&lt;40,'17. FTE Safe Harbor 2 Step 2'!E838/40,1),0)</f>
        <v>0</v>
      </c>
      <c r="J838" s="526">
        <f>IF('1. General Input'!$D$34="X",IF('17. FTE Safe Harbor 2 Step 2'!E838&lt;80,'17. FTE Safe Harbor 2 Step 2'!E838/80,1),0)</f>
        <v>0</v>
      </c>
      <c r="K838" s="526">
        <f>IF('1. General Input'!$D$35="X",IF('17. FTE Safe Harbor 2 Step 2'!E838*24&lt;2080,'17. FTE Safe Harbor 2 Step 2'!E838*24/2080,1),0)</f>
        <v>0</v>
      </c>
      <c r="L838" s="526">
        <f>IF('1. General Input'!$D$36="X",IF('17. FTE Safe Harbor 2 Step 2'!E838*12&lt;2080,'17. FTE Safe Harbor 2 Step 2'!E838*12/2080,1),0)</f>
        <v>0</v>
      </c>
      <c r="M838" s="538">
        <f>IF('1. General Input'!$D$37="X",IF('17. FTE Safe Harbor 2 Step 2'!E838*365/$F$12&lt;2080,E838*365/$F$12/2080,1),0)</f>
        <v>0</v>
      </c>
      <c r="O838" s="526">
        <f t="shared" si="72"/>
        <v>0</v>
      </c>
      <c r="P838" s="526">
        <f t="shared" si="73"/>
        <v>0</v>
      </c>
      <c r="Q838" s="526">
        <f t="shared" si="74"/>
        <v>0</v>
      </c>
      <c r="R838" s="526">
        <f t="shared" si="75"/>
        <v>0</v>
      </c>
      <c r="S838" s="526">
        <f t="shared" si="76"/>
        <v>0</v>
      </c>
    </row>
    <row r="839" spans="1:19" x14ac:dyDescent="0.25">
      <c r="A839" s="297">
        <f t="shared" si="77"/>
        <v>825</v>
      </c>
      <c r="B839" s="501"/>
      <c r="C839" s="515"/>
      <c r="D839" s="297"/>
      <c r="E839" s="505"/>
      <c r="F839" s="417">
        <f>ROUND(IF('11. Type 1 Emp 2020 FTE'!$I$12=1,SUM(I839:M839),0),1)</f>
        <v>0</v>
      </c>
      <c r="G839" s="417">
        <f>ROUND(IF('11. Type 1 Emp 2020 FTE'!$I$12=2,SUM(O839:S839),0),1)</f>
        <v>0</v>
      </c>
      <c r="I839" s="526">
        <f>IF('1. General Input'!$D$33="X",IF('17. FTE Safe Harbor 2 Step 2'!E839&lt;40,'17. FTE Safe Harbor 2 Step 2'!E839/40,1),0)</f>
        <v>0</v>
      </c>
      <c r="J839" s="526">
        <f>IF('1. General Input'!$D$34="X",IF('17. FTE Safe Harbor 2 Step 2'!E839&lt;80,'17. FTE Safe Harbor 2 Step 2'!E839/80,1),0)</f>
        <v>0</v>
      </c>
      <c r="K839" s="526">
        <f>IF('1. General Input'!$D$35="X",IF('17. FTE Safe Harbor 2 Step 2'!E839*24&lt;2080,'17. FTE Safe Harbor 2 Step 2'!E839*24/2080,1),0)</f>
        <v>0</v>
      </c>
      <c r="L839" s="526">
        <f>IF('1. General Input'!$D$36="X",IF('17. FTE Safe Harbor 2 Step 2'!E839*12&lt;2080,'17. FTE Safe Harbor 2 Step 2'!E839*12/2080,1),0)</f>
        <v>0</v>
      </c>
      <c r="M839" s="538">
        <f>IF('1. General Input'!$D$37="X",IF('17. FTE Safe Harbor 2 Step 2'!E839*365/$F$12&lt;2080,E839*365/$F$12/2080,1),0)</f>
        <v>0</v>
      </c>
      <c r="O839" s="526">
        <f t="shared" si="72"/>
        <v>0</v>
      </c>
      <c r="P839" s="526">
        <f t="shared" si="73"/>
        <v>0</v>
      </c>
      <c r="Q839" s="526">
        <f t="shared" si="74"/>
        <v>0</v>
      </c>
      <c r="R839" s="526">
        <f t="shared" si="75"/>
        <v>0</v>
      </c>
      <c r="S839" s="526">
        <f t="shared" si="76"/>
        <v>0</v>
      </c>
    </row>
    <row r="840" spans="1:19" x14ac:dyDescent="0.25">
      <c r="A840" s="297">
        <f t="shared" si="77"/>
        <v>826</v>
      </c>
      <c r="B840" s="501"/>
      <c r="C840" s="515"/>
      <c r="D840" s="297"/>
      <c r="E840" s="505"/>
      <c r="F840" s="417">
        <f>ROUND(IF('11. Type 1 Emp 2020 FTE'!$I$12=1,SUM(I840:M840),0),1)</f>
        <v>0</v>
      </c>
      <c r="G840" s="417">
        <f>ROUND(IF('11. Type 1 Emp 2020 FTE'!$I$12=2,SUM(O840:S840),0),1)</f>
        <v>0</v>
      </c>
      <c r="I840" s="526">
        <f>IF('1. General Input'!$D$33="X",IF('17. FTE Safe Harbor 2 Step 2'!E840&lt;40,'17. FTE Safe Harbor 2 Step 2'!E840/40,1),0)</f>
        <v>0</v>
      </c>
      <c r="J840" s="526">
        <f>IF('1. General Input'!$D$34="X",IF('17. FTE Safe Harbor 2 Step 2'!E840&lt;80,'17. FTE Safe Harbor 2 Step 2'!E840/80,1),0)</f>
        <v>0</v>
      </c>
      <c r="K840" s="526">
        <f>IF('1. General Input'!$D$35="X",IF('17. FTE Safe Harbor 2 Step 2'!E840*24&lt;2080,'17. FTE Safe Harbor 2 Step 2'!E840*24/2080,1),0)</f>
        <v>0</v>
      </c>
      <c r="L840" s="526">
        <f>IF('1. General Input'!$D$36="X",IF('17. FTE Safe Harbor 2 Step 2'!E840*12&lt;2080,'17. FTE Safe Harbor 2 Step 2'!E840*12/2080,1),0)</f>
        <v>0</v>
      </c>
      <c r="M840" s="538">
        <f>IF('1. General Input'!$D$37="X",IF('17. FTE Safe Harbor 2 Step 2'!E840*365/$F$12&lt;2080,E840*365/$F$12/2080,1),0)</f>
        <v>0</v>
      </c>
      <c r="O840" s="526">
        <f t="shared" si="72"/>
        <v>0</v>
      </c>
      <c r="P840" s="526">
        <f t="shared" si="73"/>
        <v>0</v>
      </c>
      <c r="Q840" s="526">
        <f t="shared" si="74"/>
        <v>0</v>
      </c>
      <c r="R840" s="526">
        <f t="shared" si="75"/>
        <v>0</v>
      </c>
      <c r="S840" s="526">
        <f t="shared" si="76"/>
        <v>0</v>
      </c>
    </row>
    <row r="841" spans="1:19" x14ac:dyDescent="0.25">
      <c r="A841" s="297">
        <f t="shared" si="77"/>
        <v>827</v>
      </c>
      <c r="B841" s="501"/>
      <c r="C841" s="515"/>
      <c r="D841" s="297"/>
      <c r="E841" s="505"/>
      <c r="F841" s="417">
        <f>ROUND(IF('11. Type 1 Emp 2020 FTE'!$I$12=1,SUM(I841:M841),0),1)</f>
        <v>0</v>
      </c>
      <c r="G841" s="417">
        <f>ROUND(IF('11. Type 1 Emp 2020 FTE'!$I$12=2,SUM(O841:S841),0),1)</f>
        <v>0</v>
      </c>
      <c r="I841" s="526">
        <f>IF('1. General Input'!$D$33="X",IF('17. FTE Safe Harbor 2 Step 2'!E841&lt;40,'17. FTE Safe Harbor 2 Step 2'!E841/40,1),0)</f>
        <v>0</v>
      </c>
      <c r="J841" s="526">
        <f>IF('1. General Input'!$D$34="X",IF('17. FTE Safe Harbor 2 Step 2'!E841&lt;80,'17. FTE Safe Harbor 2 Step 2'!E841/80,1),0)</f>
        <v>0</v>
      </c>
      <c r="K841" s="526">
        <f>IF('1. General Input'!$D$35="X",IF('17. FTE Safe Harbor 2 Step 2'!E841*24&lt;2080,'17. FTE Safe Harbor 2 Step 2'!E841*24/2080,1),0)</f>
        <v>0</v>
      </c>
      <c r="L841" s="526">
        <f>IF('1. General Input'!$D$36="X",IF('17. FTE Safe Harbor 2 Step 2'!E841*12&lt;2080,'17. FTE Safe Harbor 2 Step 2'!E841*12/2080,1),0)</f>
        <v>0</v>
      </c>
      <c r="M841" s="538">
        <f>IF('1. General Input'!$D$37="X",IF('17. FTE Safe Harbor 2 Step 2'!E841*365/$F$12&lt;2080,E841*365/$F$12/2080,1),0)</f>
        <v>0</v>
      </c>
      <c r="O841" s="526">
        <f t="shared" si="72"/>
        <v>0</v>
      </c>
      <c r="P841" s="526">
        <f t="shared" si="73"/>
        <v>0</v>
      </c>
      <c r="Q841" s="526">
        <f t="shared" si="74"/>
        <v>0</v>
      </c>
      <c r="R841" s="526">
        <f t="shared" si="75"/>
        <v>0</v>
      </c>
      <c r="S841" s="526">
        <f t="shared" si="76"/>
        <v>0</v>
      </c>
    </row>
    <row r="842" spans="1:19" x14ac:dyDescent="0.25">
      <c r="A842" s="297">
        <f t="shared" si="77"/>
        <v>828</v>
      </c>
      <c r="B842" s="501"/>
      <c r="C842" s="515"/>
      <c r="D842" s="297"/>
      <c r="E842" s="505"/>
      <c r="F842" s="417">
        <f>ROUND(IF('11. Type 1 Emp 2020 FTE'!$I$12=1,SUM(I842:M842),0),1)</f>
        <v>0</v>
      </c>
      <c r="G842" s="417">
        <f>ROUND(IF('11. Type 1 Emp 2020 FTE'!$I$12=2,SUM(O842:S842),0),1)</f>
        <v>0</v>
      </c>
      <c r="I842" s="526">
        <f>IF('1. General Input'!$D$33="X",IF('17. FTE Safe Harbor 2 Step 2'!E842&lt;40,'17. FTE Safe Harbor 2 Step 2'!E842/40,1),0)</f>
        <v>0</v>
      </c>
      <c r="J842" s="526">
        <f>IF('1. General Input'!$D$34="X",IF('17. FTE Safe Harbor 2 Step 2'!E842&lt;80,'17. FTE Safe Harbor 2 Step 2'!E842/80,1),0)</f>
        <v>0</v>
      </c>
      <c r="K842" s="526">
        <f>IF('1. General Input'!$D$35="X",IF('17. FTE Safe Harbor 2 Step 2'!E842*24&lt;2080,'17. FTE Safe Harbor 2 Step 2'!E842*24/2080,1),0)</f>
        <v>0</v>
      </c>
      <c r="L842" s="526">
        <f>IF('1. General Input'!$D$36="X",IF('17. FTE Safe Harbor 2 Step 2'!E842*12&lt;2080,'17. FTE Safe Harbor 2 Step 2'!E842*12/2080,1),0)</f>
        <v>0</v>
      </c>
      <c r="M842" s="538">
        <f>IF('1. General Input'!$D$37="X",IF('17. FTE Safe Harbor 2 Step 2'!E842*365/$F$12&lt;2080,E842*365/$F$12/2080,1),0)</f>
        <v>0</v>
      </c>
      <c r="O842" s="526">
        <f t="shared" si="72"/>
        <v>0</v>
      </c>
      <c r="P842" s="526">
        <f t="shared" si="73"/>
        <v>0</v>
      </c>
      <c r="Q842" s="526">
        <f t="shared" si="74"/>
        <v>0</v>
      </c>
      <c r="R842" s="526">
        <f t="shared" si="75"/>
        <v>0</v>
      </c>
      <c r="S842" s="526">
        <f t="shared" si="76"/>
        <v>0</v>
      </c>
    </row>
    <row r="843" spans="1:19" x14ac:dyDescent="0.25">
      <c r="A843" s="297">
        <f t="shared" si="77"/>
        <v>829</v>
      </c>
      <c r="B843" s="501"/>
      <c r="C843" s="515"/>
      <c r="D843" s="297"/>
      <c r="E843" s="505"/>
      <c r="F843" s="417">
        <f>ROUND(IF('11. Type 1 Emp 2020 FTE'!$I$12=1,SUM(I843:M843),0),1)</f>
        <v>0</v>
      </c>
      <c r="G843" s="417">
        <f>ROUND(IF('11. Type 1 Emp 2020 FTE'!$I$12=2,SUM(O843:S843),0),1)</f>
        <v>0</v>
      </c>
      <c r="I843" s="526">
        <f>IF('1. General Input'!$D$33="X",IF('17. FTE Safe Harbor 2 Step 2'!E843&lt;40,'17. FTE Safe Harbor 2 Step 2'!E843/40,1),0)</f>
        <v>0</v>
      </c>
      <c r="J843" s="526">
        <f>IF('1. General Input'!$D$34="X",IF('17. FTE Safe Harbor 2 Step 2'!E843&lt;80,'17. FTE Safe Harbor 2 Step 2'!E843/80,1),0)</f>
        <v>0</v>
      </c>
      <c r="K843" s="526">
        <f>IF('1. General Input'!$D$35="X",IF('17. FTE Safe Harbor 2 Step 2'!E843*24&lt;2080,'17. FTE Safe Harbor 2 Step 2'!E843*24/2080,1),0)</f>
        <v>0</v>
      </c>
      <c r="L843" s="526">
        <f>IF('1. General Input'!$D$36="X",IF('17. FTE Safe Harbor 2 Step 2'!E843*12&lt;2080,'17. FTE Safe Harbor 2 Step 2'!E843*12/2080,1),0)</f>
        <v>0</v>
      </c>
      <c r="M843" s="538">
        <f>IF('1. General Input'!$D$37="X",IF('17. FTE Safe Harbor 2 Step 2'!E843*365/$F$12&lt;2080,E843*365/$F$12/2080,1),0)</f>
        <v>0</v>
      </c>
      <c r="O843" s="526">
        <f t="shared" si="72"/>
        <v>0</v>
      </c>
      <c r="P843" s="526">
        <f t="shared" si="73"/>
        <v>0</v>
      </c>
      <c r="Q843" s="526">
        <f t="shared" si="74"/>
        <v>0</v>
      </c>
      <c r="R843" s="526">
        <f t="shared" si="75"/>
        <v>0</v>
      </c>
      <c r="S843" s="526">
        <f t="shared" si="76"/>
        <v>0</v>
      </c>
    </row>
    <row r="844" spans="1:19" x14ac:dyDescent="0.25">
      <c r="A844" s="297">
        <f t="shared" si="77"/>
        <v>830</v>
      </c>
      <c r="B844" s="501"/>
      <c r="C844" s="515"/>
      <c r="D844" s="297"/>
      <c r="E844" s="505"/>
      <c r="F844" s="417">
        <f>ROUND(IF('11. Type 1 Emp 2020 FTE'!$I$12=1,SUM(I844:M844),0),1)</f>
        <v>0</v>
      </c>
      <c r="G844" s="417">
        <f>ROUND(IF('11. Type 1 Emp 2020 FTE'!$I$12=2,SUM(O844:S844),0),1)</f>
        <v>0</v>
      </c>
      <c r="I844" s="526">
        <f>IF('1. General Input'!$D$33="X",IF('17. FTE Safe Harbor 2 Step 2'!E844&lt;40,'17. FTE Safe Harbor 2 Step 2'!E844/40,1),0)</f>
        <v>0</v>
      </c>
      <c r="J844" s="526">
        <f>IF('1. General Input'!$D$34="X",IF('17. FTE Safe Harbor 2 Step 2'!E844&lt;80,'17. FTE Safe Harbor 2 Step 2'!E844/80,1),0)</f>
        <v>0</v>
      </c>
      <c r="K844" s="526">
        <f>IF('1. General Input'!$D$35="X",IF('17. FTE Safe Harbor 2 Step 2'!E844*24&lt;2080,'17. FTE Safe Harbor 2 Step 2'!E844*24/2080,1),0)</f>
        <v>0</v>
      </c>
      <c r="L844" s="526">
        <f>IF('1. General Input'!$D$36="X",IF('17. FTE Safe Harbor 2 Step 2'!E844*12&lt;2080,'17. FTE Safe Harbor 2 Step 2'!E844*12/2080,1),0)</f>
        <v>0</v>
      </c>
      <c r="M844" s="538">
        <f>IF('1. General Input'!$D$37="X",IF('17. FTE Safe Harbor 2 Step 2'!E844*365/$F$12&lt;2080,E844*365/$F$12/2080,1),0)</f>
        <v>0</v>
      </c>
      <c r="O844" s="526">
        <f t="shared" si="72"/>
        <v>0</v>
      </c>
      <c r="P844" s="526">
        <f t="shared" si="73"/>
        <v>0</v>
      </c>
      <c r="Q844" s="526">
        <f t="shared" si="74"/>
        <v>0</v>
      </c>
      <c r="R844" s="526">
        <f t="shared" si="75"/>
        <v>0</v>
      </c>
      <c r="S844" s="526">
        <f t="shared" si="76"/>
        <v>0</v>
      </c>
    </row>
    <row r="845" spans="1:19" x14ac:dyDescent="0.25">
      <c r="A845" s="297">
        <f t="shared" si="77"/>
        <v>831</v>
      </c>
      <c r="B845" s="501"/>
      <c r="C845" s="515"/>
      <c r="D845" s="297"/>
      <c r="E845" s="505"/>
      <c r="F845" s="417">
        <f>ROUND(IF('11. Type 1 Emp 2020 FTE'!$I$12=1,SUM(I845:M845),0),1)</f>
        <v>0</v>
      </c>
      <c r="G845" s="417">
        <f>ROUND(IF('11. Type 1 Emp 2020 FTE'!$I$12=2,SUM(O845:S845),0),1)</f>
        <v>0</v>
      </c>
      <c r="I845" s="526">
        <f>IF('1. General Input'!$D$33="X",IF('17. FTE Safe Harbor 2 Step 2'!E845&lt;40,'17. FTE Safe Harbor 2 Step 2'!E845/40,1),0)</f>
        <v>0</v>
      </c>
      <c r="J845" s="526">
        <f>IF('1. General Input'!$D$34="X",IF('17. FTE Safe Harbor 2 Step 2'!E845&lt;80,'17. FTE Safe Harbor 2 Step 2'!E845/80,1),0)</f>
        <v>0</v>
      </c>
      <c r="K845" s="526">
        <f>IF('1. General Input'!$D$35="X",IF('17. FTE Safe Harbor 2 Step 2'!E845*24&lt;2080,'17. FTE Safe Harbor 2 Step 2'!E845*24/2080,1),0)</f>
        <v>0</v>
      </c>
      <c r="L845" s="526">
        <f>IF('1. General Input'!$D$36="X",IF('17. FTE Safe Harbor 2 Step 2'!E845*12&lt;2080,'17. FTE Safe Harbor 2 Step 2'!E845*12/2080,1),0)</f>
        <v>0</v>
      </c>
      <c r="M845" s="538">
        <f>IF('1. General Input'!$D$37="X",IF('17. FTE Safe Harbor 2 Step 2'!E845*365/$F$12&lt;2080,E845*365/$F$12/2080,1),0)</f>
        <v>0</v>
      </c>
      <c r="O845" s="526">
        <f t="shared" si="72"/>
        <v>0</v>
      </c>
      <c r="P845" s="526">
        <f t="shared" si="73"/>
        <v>0</v>
      </c>
      <c r="Q845" s="526">
        <f t="shared" si="74"/>
        <v>0</v>
      </c>
      <c r="R845" s="526">
        <f t="shared" si="75"/>
        <v>0</v>
      </c>
      <c r="S845" s="526">
        <f t="shared" si="76"/>
        <v>0</v>
      </c>
    </row>
    <row r="846" spans="1:19" x14ac:dyDescent="0.25">
      <c r="A846" s="297">
        <f t="shared" si="77"/>
        <v>832</v>
      </c>
      <c r="B846" s="501"/>
      <c r="C846" s="515"/>
      <c r="D846" s="297"/>
      <c r="E846" s="505"/>
      <c r="F846" s="417">
        <f>ROUND(IF('11. Type 1 Emp 2020 FTE'!$I$12=1,SUM(I846:M846),0),1)</f>
        <v>0</v>
      </c>
      <c r="G846" s="417">
        <f>ROUND(IF('11. Type 1 Emp 2020 FTE'!$I$12=2,SUM(O846:S846),0),1)</f>
        <v>0</v>
      </c>
      <c r="I846" s="526">
        <f>IF('1. General Input'!$D$33="X",IF('17. FTE Safe Harbor 2 Step 2'!E846&lt;40,'17. FTE Safe Harbor 2 Step 2'!E846/40,1),0)</f>
        <v>0</v>
      </c>
      <c r="J846" s="526">
        <f>IF('1. General Input'!$D$34="X",IF('17. FTE Safe Harbor 2 Step 2'!E846&lt;80,'17. FTE Safe Harbor 2 Step 2'!E846/80,1),0)</f>
        <v>0</v>
      </c>
      <c r="K846" s="526">
        <f>IF('1. General Input'!$D$35="X",IF('17. FTE Safe Harbor 2 Step 2'!E846*24&lt;2080,'17. FTE Safe Harbor 2 Step 2'!E846*24/2080,1),0)</f>
        <v>0</v>
      </c>
      <c r="L846" s="526">
        <f>IF('1. General Input'!$D$36="X",IF('17. FTE Safe Harbor 2 Step 2'!E846*12&lt;2080,'17. FTE Safe Harbor 2 Step 2'!E846*12/2080,1),0)</f>
        <v>0</v>
      </c>
      <c r="M846" s="538">
        <f>IF('1. General Input'!$D$37="X",IF('17. FTE Safe Harbor 2 Step 2'!E846*365/$F$12&lt;2080,E846*365/$F$12/2080,1),0)</f>
        <v>0</v>
      </c>
      <c r="O846" s="526">
        <f t="shared" si="72"/>
        <v>0</v>
      </c>
      <c r="P846" s="526">
        <f t="shared" si="73"/>
        <v>0</v>
      </c>
      <c r="Q846" s="526">
        <f t="shared" si="74"/>
        <v>0</v>
      </c>
      <c r="R846" s="526">
        <f t="shared" si="75"/>
        <v>0</v>
      </c>
      <c r="S846" s="526">
        <f t="shared" si="76"/>
        <v>0</v>
      </c>
    </row>
    <row r="847" spans="1:19" x14ac:dyDescent="0.25">
      <c r="A847" s="297">
        <f t="shared" si="77"/>
        <v>833</v>
      </c>
      <c r="B847" s="501"/>
      <c r="C847" s="515"/>
      <c r="D847" s="297"/>
      <c r="E847" s="505"/>
      <c r="F847" s="417">
        <f>ROUND(IF('11. Type 1 Emp 2020 FTE'!$I$12=1,SUM(I847:M847),0),1)</f>
        <v>0</v>
      </c>
      <c r="G847" s="417">
        <f>ROUND(IF('11. Type 1 Emp 2020 FTE'!$I$12=2,SUM(O847:S847),0),1)</f>
        <v>0</v>
      </c>
      <c r="I847" s="526">
        <f>IF('1. General Input'!$D$33="X",IF('17. FTE Safe Harbor 2 Step 2'!E847&lt;40,'17. FTE Safe Harbor 2 Step 2'!E847/40,1),0)</f>
        <v>0</v>
      </c>
      <c r="J847" s="526">
        <f>IF('1. General Input'!$D$34="X",IF('17. FTE Safe Harbor 2 Step 2'!E847&lt;80,'17. FTE Safe Harbor 2 Step 2'!E847/80,1),0)</f>
        <v>0</v>
      </c>
      <c r="K847" s="526">
        <f>IF('1. General Input'!$D$35="X",IF('17. FTE Safe Harbor 2 Step 2'!E847*24&lt;2080,'17. FTE Safe Harbor 2 Step 2'!E847*24/2080,1),0)</f>
        <v>0</v>
      </c>
      <c r="L847" s="526">
        <f>IF('1. General Input'!$D$36="X",IF('17. FTE Safe Harbor 2 Step 2'!E847*12&lt;2080,'17. FTE Safe Harbor 2 Step 2'!E847*12/2080,1),0)</f>
        <v>0</v>
      </c>
      <c r="M847" s="538">
        <f>IF('1. General Input'!$D$37="X",IF('17. FTE Safe Harbor 2 Step 2'!E847*365/$F$12&lt;2080,E847*365/$F$12/2080,1),0)</f>
        <v>0</v>
      </c>
      <c r="O847" s="526">
        <f t="shared" si="72"/>
        <v>0</v>
      </c>
      <c r="P847" s="526">
        <f t="shared" si="73"/>
        <v>0</v>
      </c>
      <c r="Q847" s="526">
        <f t="shared" si="74"/>
        <v>0</v>
      </c>
      <c r="R847" s="526">
        <f t="shared" si="75"/>
        <v>0</v>
      </c>
      <c r="S847" s="526">
        <f t="shared" si="76"/>
        <v>0</v>
      </c>
    </row>
    <row r="848" spans="1:19" x14ac:dyDescent="0.25">
      <c r="A848" s="297">
        <f t="shared" si="77"/>
        <v>834</v>
      </c>
      <c r="B848" s="501"/>
      <c r="C848" s="515"/>
      <c r="D848" s="297"/>
      <c r="E848" s="505"/>
      <c r="F848" s="417">
        <f>ROUND(IF('11. Type 1 Emp 2020 FTE'!$I$12=1,SUM(I848:M848),0),1)</f>
        <v>0</v>
      </c>
      <c r="G848" s="417">
        <f>ROUND(IF('11. Type 1 Emp 2020 FTE'!$I$12=2,SUM(O848:S848),0),1)</f>
        <v>0</v>
      </c>
      <c r="I848" s="526">
        <f>IF('1. General Input'!$D$33="X",IF('17. FTE Safe Harbor 2 Step 2'!E848&lt;40,'17. FTE Safe Harbor 2 Step 2'!E848/40,1),0)</f>
        <v>0</v>
      </c>
      <c r="J848" s="526">
        <f>IF('1. General Input'!$D$34="X",IF('17. FTE Safe Harbor 2 Step 2'!E848&lt;80,'17. FTE Safe Harbor 2 Step 2'!E848/80,1),0)</f>
        <v>0</v>
      </c>
      <c r="K848" s="526">
        <f>IF('1. General Input'!$D$35="X",IF('17. FTE Safe Harbor 2 Step 2'!E848*24&lt;2080,'17. FTE Safe Harbor 2 Step 2'!E848*24/2080,1),0)</f>
        <v>0</v>
      </c>
      <c r="L848" s="526">
        <f>IF('1. General Input'!$D$36="X",IF('17. FTE Safe Harbor 2 Step 2'!E848*12&lt;2080,'17. FTE Safe Harbor 2 Step 2'!E848*12/2080,1),0)</f>
        <v>0</v>
      </c>
      <c r="M848" s="538">
        <f>IF('1. General Input'!$D$37="X",IF('17. FTE Safe Harbor 2 Step 2'!E848*365/$F$12&lt;2080,E848*365/$F$12/2080,1),0)</f>
        <v>0</v>
      </c>
      <c r="O848" s="526">
        <f t="shared" ref="O848:O911" si="78">IF(I848=0,0,IF(I848=1,1,0.5))</f>
        <v>0</v>
      </c>
      <c r="P848" s="526">
        <f t="shared" ref="P848:P911" si="79">IF(J848=0,0,IF(J848=1,1,0.5))</f>
        <v>0</v>
      </c>
      <c r="Q848" s="526">
        <f t="shared" ref="Q848:Q911" si="80">IF(K848=0,0,IF(K848=1,1,0.5))</f>
        <v>0</v>
      </c>
      <c r="R848" s="526">
        <f t="shared" ref="R848:R911" si="81">IF(L848=0,0,IF(L848=1,1,0.5))</f>
        <v>0</v>
      </c>
      <c r="S848" s="526">
        <f t="shared" ref="S848:S911" si="82">IF(M848=0,0,IF(M848=1,1,0.5))</f>
        <v>0</v>
      </c>
    </row>
    <row r="849" spans="1:19" x14ac:dyDescent="0.25">
      <c r="A849" s="297">
        <f t="shared" ref="A849:A912" si="83">+A848+1</f>
        <v>835</v>
      </c>
      <c r="B849" s="501"/>
      <c r="C849" s="515"/>
      <c r="D849" s="297"/>
      <c r="E849" s="505"/>
      <c r="F849" s="417">
        <f>ROUND(IF('11. Type 1 Emp 2020 FTE'!$I$12=1,SUM(I849:M849),0),1)</f>
        <v>0</v>
      </c>
      <c r="G849" s="417">
        <f>ROUND(IF('11. Type 1 Emp 2020 FTE'!$I$12=2,SUM(O849:S849),0),1)</f>
        <v>0</v>
      </c>
      <c r="I849" s="526">
        <f>IF('1. General Input'!$D$33="X",IF('17. FTE Safe Harbor 2 Step 2'!E849&lt;40,'17. FTE Safe Harbor 2 Step 2'!E849/40,1),0)</f>
        <v>0</v>
      </c>
      <c r="J849" s="526">
        <f>IF('1. General Input'!$D$34="X",IF('17. FTE Safe Harbor 2 Step 2'!E849&lt;80,'17. FTE Safe Harbor 2 Step 2'!E849/80,1),0)</f>
        <v>0</v>
      </c>
      <c r="K849" s="526">
        <f>IF('1. General Input'!$D$35="X",IF('17. FTE Safe Harbor 2 Step 2'!E849*24&lt;2080,'17. FTE Safe Harbor 2 Step 2'!E849*24/2080,1),0)</f>
        <v>0</v>
      </c>
      <c r="L849" s="526">
        <f>IF('1. General Input'!$D$36="X",IF('17. FTE Safe Harbor 2 Step 2'!E849*12&lt;2080,'17. FTE Safe Harbor 2 Step 2'!E849*12/2080,1),0)</f>
        <v>0</v>
      </c>
      <c r="M849" s="538">
        <f>IF('1. General Input'!$D$37="X",IF('17. FTE Safe Harbor 2 Step 2'!E849*365/$F$12&lt;2080,E849*365/$F$12/2080,1),0)</f>
        <v>0</v>
      </c>
      <c r="O849" s="526">
        <f t="shared" si="78"/>
        <v>0</v>
      </c>
      <c r="P849" s="526">
        <f t="shared" si="79"/>
        <v>0</v>
      </c>
      <c r="Q849" s="526">
        <f t="shared" si="80"/>
        <v>0</v>
      </c>
      <c r="R849" s="526">
        <f t="shared" si="81"/>
        <v>0</v>
      </c>
      <c r="S849" s="526">
        <f t="shared" si="82"/>
        <v>0</v>
      </c>
    </row>
    <row r="850" spans="1:19" x14ac:dyDescent="0.25">
      <c r="A850" s="297">
        <f t="shared" si="83"/>
        <v>836</v>
      </c>
      <c r="B850" s="501"/>
      <c r="C850" s="515"/>
      <c r="D850" s="297"/>
      <c r="E850" s="505"/>
      <c r="F850" s="417">
        <f>ROUND(IF('11. Type 1 Emp 2020 FTE'!$I$12=1,SUM(I850:M850),0),1)</f>
        <v>0</v>
      </c>
      <c r="G850" s="417">
        <f>ROUND(IF('11. Type 1 Emp 2020 FTE'!$I$12=2,SUM(O850:S850),0),1)</f>
        <v>0</v>
      </c>
      <c r="I850" s="526">
        <f>IF('1. General Input'!$D$33="X",IF('17. FTE Safe Harbor 2 Step 2'!E850&lt;40,'17. FTE Safe Harbor 2 Step 2'!E850/40,1),0)</f>
        <v>0</v>
      </c>
      <c r="J850" s="526">
        <f>IF('1. General Input'!$D$34="X",IF('17. FTE Safe Harbor 2 Step 2'!E850&lt;80,'17. FTE Safe Harbor 2 Step 2'!E850/80,1),0)</f>
        <v>0</v>
      </c>
      <c r="K850" s="526">
        <f>IF('1. General Input'!$D$35="X",IF('17. FTE Safe Harbor 2 Step 2'!E850*24&lt;2080,'17. FTE Safe Harbor 2 Step 2'!E850*24/2080,1),0)</f>
        <v>0</v>
      </c>
      <c r="L850" s="526">
        <f>IF('1. General Input'!$D$36="X",IF('17. FTE Safe Harbor 2 Step 2'!E850*12&lt;2080,'17. FTE Safe Harbor 2 Step 2'!E850*12/2080,1),0)</f>
        <v>0</v>
      </c>
      <c r="M850" s="538">
        <f>IF('1. General Input'!$D$37="X",IF('17. FTE Safe Harbor 2 Step 2'!E850*365/$F$12&lt;2080,E850*365/$F$12/2080,1),0)</f>
        <v>0</v>
      </c>
      <c r="O850" s="526">
        <f t="shared" si="78"/>
        <v>0</v>
      </c>
      <c r="P850" s="526">
        <f t="shared" si="79"/>
        <v>0</v>
      </c>
      <c r="Q850" s="526">
        <f t="shared" si="80"/>
        <v>0</v>
      </c>
      <c r="R850" s="526">
        <f t="shared" si="81"/>
        <v>0</v>
      </c>
      <c r="S850" s="526">
        <f t="shared" si="82"/>
        <v>0</v>
      </c>
    </row>
    <row r="851" spans="1:19" x14ac:dyDescent="0.25">
      <c r="A851" s="297">
        <f t="shared" si="83"/>
        <v>837</v>
      </c>
      <c r="B851" s="501"/>
      <c r="C851" s="515"/>
      <c r="D851" s="297"/>
      <c r="E851" s="505"/>
      <c r="F851" s="417">
        <f>ROUND(IF('11. Type 1 Emp 2020 FTE'!$I$12=1,SUM(I851:M851),0),1)</f>
        <v>0</v>
      </c>
      <c r="G851" s="417">
        <f>ROUND(IF('11. Type 1 Emp 2020 FTE'!$I$12=2,SUM(O851:S851),0),1)</f>
        <v>0</v>
      </c>
      <c r="I851" s="526">
        <f>IF('1. General Input'!$D$33="X",IF('17. FTE Safe Harbor 2 Step 2'!E851&lt;40,'17. FTE Safe Harbor 2 Step 2'!E851/40,1),0)</f>
        <v>0</v>
      </c>
      <c r="J851" s="526">
        <f>IF('1. General Input'!$D$34="X",IF('17. FTE Safe Harbor 2 Step 2'!E851&lt;80,'17. FTE Safe Harbor 2 Step 2'!E851/80,1),0)</f>
        <v>0</v>
      </c>
      <c r="K851" s="526">
        <f>IF('1. General Input'!$D$35="X",IF('17. FTE Safe Harbor 2 Step 2'!E851*24&lt;2080,'17. FTE Safe Harbor 2 Step 2'!E851*24/2080,1),0)</f>
        <v>0</v>
      </c>
      <c r="L851" s="526">
        <f>IF('1. General Input'!$D$36="X",IF('17. FTE Safe Harbor 2 Step 2'!E851*12&lt;2080,'17. FTE Safe Harbor 2 Step 2'!E851*12/2080,1),0)</f>
        <v>0</v>
      </c>
      <c r="M851" s="538">
        <f>IF('1. General Input'!$D$37="X",IF('17. FTE Safe Harbor 2 Step 2'!E851*365/$F$12&lt;2080,E851*365/$F$12/2080,1),0)</f>
        <v>0</v>
      </c>
      <c r="O851" s="526">
        <f t="shared" si="78"/>
        <v>0</v>
      </c>
      <c r="P851" s="526">
        <f t="shared" si="79"/>
        <v>0</v>
      </c>
      <c r="Q851" s="526">
        <f t="shared" si="80"/>
        <v>0</v>
      </c>
      <c r="R851" s="526">
        <f t="shared" si="81"/>
        <v>0</v>
      </c>
      <c r="S851" s="526">
        <f t="shared" si="82"/>
        <v>0</v>
      </c>
    </row>
    <row r="852" spans="1:19" x14ac:dyDescent="0.25">
      <c r="A852" s="297">
        <f t="shared" si="83"/>
        <v>838</v>
      </c>
      <c r="B852" s="501"/>
      <c r="C852" s="515"/>
      <c r="D852" s="297"/>
      <c r="E852" s="505"/>
      <c r="F852" s="417">
        <f>ROUND(IF('11. Type 1 Emp 2020 FTE'!$I$12=1,SUM(I852:M852),0),1)</f>
        <v>0</v>
      </c>
      <c r="G852" s="417">
        <f>ROUND(IF('11. Type 1 Emp 2020 FTE'!$I$12=2,SUM(O852:S852),0),1)</f>
        <v>0</v>
      </c>
      <c r="I852" s="526">
        <f>IF('1. General Input'!$D$33="X",IF('17. FTE Safe Harbor 2 Step 2'!E852&lt;40,'17. FTE Safe Harbor 2 Step 2'!E852/40,1),0)</f>
        <v>0</v>
      </c>
      <c r="J852" s="526">
        <f>IF('1. General Input'!$D$34="X",IF('17. FTE Safe Harbor 2 Step 2'!E852&lt;80,'17. FTE Safe Harbor 2 Step 2'!E852/80,1),0)</f>
        <v>0</v>
      </c>
      <c r="K852" s="526">
        <f>IF('1. General Input'!$D$35="X",IF('17. FTE Safe Harbor 2 Step 2'!E852*24&lt;2080,'17. FTE Safe Harbor 2 Step 2'!E852*24/2080,1),0)</f>
        <v>0</v>
      </c>
      <c r="L852" s="526">
        <f>IF('1. General Input'!$D$36="X",IF('17. FTE Safe Harbor 2 Step 2'!E852*12&lt;2080,'17. FTE Safe Harbor 2 Step 2'!E852*12/2080,1),0)</f>
        <v>0</v>
      </c>
      <c r="M852" s="538">
        <f>IF('1. General Input'!$D$37="X",IF('17. FTE Safe Harbor 2 Step 2'!E852*365/$F$12&lt;2080,E852*365/$F$12/2080,1),0)</f>
        <v>0</v>
      </c>
      <c r="O852" s="526">
        <f t="shared" si="78"/>
        <v>0</v>
      </c>
      <c r="P852" s="526">
        <f t="shared" si="79"/>
        <v>0</v>
      </c>
      <c r="Q852" s="526">
        <f t="shared" si="80"/>
        <v>0</v>
      </c>
      <c r="R852" s="526">
        <f t="shared" si="81"/>
        <v>0</v>
      </c>
      <c r="S852" s="526">
        <f t="shared" si="82"/>
        <v>0</v>
      </c>
    </row>
    <row r="853" spans="1:19" x14ac:dyDescent="0.25">
      <c r="A853" s="297">
        <f t="shared" si="83"/>
        <v>839</v>
      </c>
      <c r="B853" s="501"/>
      <c r="C853" s="515"/>
      <c r="D853" s="297"/>
      <c r="E853" s="505"/>
      <c r="F853" s="417">
        <f>ROUND(IF('11. Type 1 Emp 2020 FTE'!$I$12=1,SUM(I853:M853),0),1)</f>
        <v>0</v>
      </c>
      <c r="G853" s="417">
        <f>ROUND(IF('11. Type 1 Emp 2020 FTE'!$I$12=2,SUM(O853:S853),0),1)</f>
        <v>0</v>
      </c>
      <c r="I853" s="526">
        <f>IF('1. General Input'!$D$33="X",IF('17. FTE Safe Harbor 2 Step 2'!E853&lt;40,'17. FTE Safe Harbor 2 Step 2'!E853/40,1),0)</f>
        <v>0</v>
      </c>
      <c r="J853" s="526">
        <f>IF('1. General Input'!$D$34="X",IF('17. FTE Safe Harbor 2 Step 2'!E853&lt;80,'17. FTE Safe Harbor 2 Step 2'!E853/80,1),0)</f>
        <v>0</v>
      </c>
      <c r="K853" s="526">
        <f>IF('1. General Input'!$D$35="X",IF('17. FTE Safe Harbor 2 Step 2'!E853*24&lt;2080,'17. FTE Safe Harbor 2 Step 2'!E853*24/2080,1),0)</f>
        <v>0</v>
      </c>
      <c r="L853" s="526">
        <f>IF('1. General Input'!$D$36="X",IF('17. FTE Safe Harbor 2 Step 2'!E853*12&lt;2080,'17. FTE Safe Harbor 2 Step 2'!E853*12/2080,1),0)</f>
        <v>0</v>
      </c>
      <c r="M853" s="538">
        <f>IF('1. General Input'!$D$37="X",IF('17. FTE Safe Harbor 2 Step 2'!E853*365/$F$12&lt;2080,E853*365/$F$12/2080,1),0)</f>
        <v>0</v>
      </c>
      <c r="O853" s="526">
        <f t="shared" si="78"/>
        <v>0</v>
      </c>
      <c r="P853" s="526">
        <f t="shared" si="79"/>
        <v>0</v>
      </c>
      <c r="Q853" s="526">
        <f t="shared" si="80"/>
        <v>0</v>
      </c>
      <c r="R853" s="526">
        <f t="shared" si="81"/>
        <v>0</v>
      </c>
      <c r="S853" s="526">
        <f t="shared" si="82"/>
        <v>0</v>
      </c>
    </row>
    <row r="854" spans="1:19" x14ac:dyDescent="0.25">
      <c r="A854" s="297">
        <f t="shared" si="83"/>
        <v>840</v>
      </c>
      <c r="B854" s="501"/>
      <c r="C854" s="515"/>
      <c r="D854" s="297"/>
      <c r="E854" s="505"/>
      <c r="F854" s="417">
        <f>ROUND(IF('11. Type 1 Emp 2020 FTE'!$I$12=1,SUM(I854:M854),0),1)</f>
        <v>0</v>
      </c>
      <c r="G854" s="417">
        <f>ROUND(IF('11. Type 1 Emp 2020 FTE'!$I$12=2,SUM(O854:S854),0),1)</f>
        <v>0</v>
      </c>
      <c r="I854" s="526">
        <f>IF('1. General Input'!$D$33="X",IF('17. FTE Safe Harbor 2 Step 2'!E854&lt;40,'17. FTE Safe Harbor 2 Step 2'!E854/40,1),0)</f>
        <v>0</v>
      </c>
      <c r="J854" s="526">
        <f>IF('1. General Input'!$D$34="X",IF('17. FTE Safe Harbor 2 Step 2'!E854&lt;80,'17. FTE Safe Harbor 2 Step 2'!E854/80,1),0)</f>
        <v>0</v>
      </c>
      <c r="K854" s="526">
        <f>IF('1. General Input'!$D$35="X",IF('17. FTE Safe Harbor 2 Step 2'!E854*24&lt;2080,'17. FTE Safe Harbor 2 Step 2'!E854*24/2080,1),0)</f>
        <v>0</v>
      </c>
      <c r="L854" s="526">
        <f>IF('1. General Input'!$D$36="X",IF('17. FTE Safe Harbor 2 Step 2'!E854*12&lt;2080,'17. FTE Safe Harbor 2 Step 2'!E854*12/2080,1),0)</f>
        <v>0</v>
      </c>
      <c r="M854" s="538">
        <f>IF('1. General Input'!$D$37="X",IF('17. FTE Safe Harbor 2 Step 2'!E854*365/$F$12&lt;2080,E854*365/$F$12/2080,1),0)</f>
        <v>0</v>
      </c>
      <c r="O854" s="526">
        <f t="shared" si="78"/>
        <v>0</v>
      </c>
      <c r="P854" s="526">
        <f t="shared" si="79"/>
        <v>0</v>
      </c>
      <c r="Q854" s="526">
        <f t="shared" si="80"/>
        <v>0</v>
      </c>
      <c r="R854" s="526">
        <f t="shared" si="81"/>
        <v>0</v>
      </c>
      <c r="S854" s="526">
        <f t="shared" si="82"/>
        <v>0</v>
      </c>
    </row>
    <row r="855" spans="1:19" x14ac:dyDescent="0.25">
      <c r="A855" s="297">
        <f t="shared" si="83"/>
        <v>841</v>
      </c>
      <c r="B855" s="501"/>
      <c r="C855" s="515"/>
      <c r="D855" s="297"/>
      <c r="E855" s="505"/>
      <c r="F855" s="417">
        <f>ROUND(IF('11. Type 1 Emp 2020 FTE'!$I$12=1,SUM(I855:M855),0),1)</f>
        <v>0</v>
      </c>
      <c r="G855" s="417">
        <f>ROUND(IF('11. Type 1 Emp 2020 FTE'!$I$12=2,SUM(O855:S855),0),1)</f>
        <v>0</v>
      </c>
      <c r="I855" s="526">
        <f>IF('1. General Input'!$D$33="X",IF('17. FTE Safe Harbor 2 Step 2'!E855&lt;40,'17. FTE Safe Harbor 2 Step 2'!E855/40,1),0)</f>
        <v>0</v>
      </c>
      <c r="J855" s="526">
        <f>IF('1. General Input'!$D$34="X",IF('17. FTE Safe Harbor 2 Step 2'!E855&lt;80,'17. FTE Safe Harbor 2 Step 2'!E855/80,1),0)</f>
        <v>0</v>
      </c>
      <c r="K855" s="526">
        <f>IF('1. General Input'!$D$35="X",IF('17. FTE Safe Harbor 2 Step 2'!E855*24&lt;2080,'17. FTE Safe Harbor 2 Step 2'!E855*24/2080,1),0)</f>
        <v>0</v>
      </c>
      <c r="L855" s="526">
        <f>IF('1. General Input'!$D$36="X",IF('17. FTE Safe Harbor 2 Step 2'!E855*12&lt;2080,'17. FTE Safe Harbor 2 Step 2'!E855*12/2080,1),0)</f>
        <v>0</v>
      </c>
      <c r="M855" s="538">
        <f>IF('1. General Input'!$D$37="X",IF('17. FTE Safe Harbor 2 Step 2'!E855*365/$F$12&lt;2080,E855*365/$F$12/2080,1),0)</f>
        <v>0</v>
      </c>
      <c r="O855" s="526">
        <f t="shared" si="78"/>
        <v>0</v>
      </c>
      <c r="P855" s="526">
        <f t="shared" si="79"/>
        <v>0</v>
      </c>
      <c r="Q855" s="526">
        <f t="shared" si="80"/>
        <v>0</v>
      </c>
      <c r="R855" s="526">
        <f t="shared" si="81"/>
        <v>0</v>
      </c>
      <c r="S855" s="526">
        <f t="shared" si="82"/>
        <v>0</v>
      </c>
    </row>
    <row r="856" spans="1:19" x14ac:dyDescent="0.25">
      <c r="A856" s="297">
        <f t="shared" si="83"/>
        <v>842</v>
      </c>
      <c r="B856" s="501"/>
      <c r="C856" s="515"/>
      <c r="D856" s="297"/>
      <c r="E856" s="505"/>
      <c r="F856" s="417">
        <f>ROUND(IF('11. Type 1 Emp 2020 FTE'!$I$12=1,SUM(I856:M856),0),1)</f>
        <v>0</v>
      </c>
      <c r="G856" s="417">
        <f>ROUND(IF('11. Type 1 Emp 2020 FTE'!$I$12=2,SUM(O856:S856),0),1)</f>
        <v>0</v>
      </c>
      <c r="I856" s="526">
        <f>IF('1. General Input'!$D$33="X",IF('17. FTE Safe Harbor 2 Step 2'!E856&lt;40,'17. FTE Safe Harbor 2 Step 2'!E856/40,1),0)</f>
        <v>0</v>
      </c>
      <c r="J856" s="526">
        <f>IF('1. General Input'!$D$34="X",IF('17. FTE Safe Harbor 2 Step 2'!E856&lt;80,'17. FTE Safe Harbor 2 Step 2'!E856/80,1),0)</f>
        <v>0</v>
      </c>
      <c r="K856" s="526">
        <f>IF('1. General Input'!$D$35="X",IF('17. FTE Safe Harbor 2 Step 2'!E856*24&lt;2080,'17. FTE Safe Harbor 2 Step 2'!E856*24/2080,1),0)</f>
        <v>0</v>
      </c>
      <c r="L856" s="526">
        <f>IF('1. General Input'!$D$36="X",IF('17. FTE Safe Harbor 2 Step 2'!E856*12&lt;2080,'17. FTE Safe Harbor 2 Step 2'!E856*12/2080,1),0)</f>
        <v>0</v>
      </c>
      <c r="M856" s="538">
        <f>IF('1. General Input'!$D$37="X",IF('17. FTE Safe Harbor 2 Step 2'!E856*365/$F$12&lt;2080,E856*365/$F$12/2080,1),0)</f>
        <v>0</v>
      </c>
      <c r="O856" s="526">
        <f t="shared" si="78"/>
        <v>0</v>
      </c>
      <c r="P856" s="526">
        <f t="shared" si="79"/>
        <v>0</v>
      </c>
      <c r="Q856" s="526">
        <f t="shared" si="80"/>
        <v>0</v>
      </c>
      <c r="R856" s="526">
        <f t="shared" si="81"/>
        <v>0</v>
      </c>
      <c r="S856" s="526">
        <f t="shared" si="82"/>
        <v>0</v>
      </c>
    </row>
    <row r="857" spans="1:19" x14ac:dyDescent="0.25">
      <c r="A857" s="297">
        <f t="shared" si="83"/>
        <v>843</v>
      </c>
      <c r="B857" s="501"/>
      <c r="C857" s="515"/>
      <c r="D857" s="297"/>
      <c r="E857" s="505"/>
      <c r="F857" s="417">
        <f>ROUND(IF('11. Type 1 Emp 2020 FTE'!$I$12=1,SUM(I857:M857),0),1)</f>
        <v>0</v>
      </c>
      <c r="G857" s="417">
        <f>ROUND(IF('11. Type 1 Emp 2020 FTE'!$I$12=2,SUM(O857:S857),0),1)</f>
        <v>0</v>
      </c>
      <c r="I857" s="526">
        <f>IF('1. General Input'!$D$33="X",IF('17. FTE Safe Harbor 2 Step 2'!E857&lt;40,'17. FTE Safe Harbor 2 Step 2'!E857/40,1),0)</f>
        <v>0</v>
      </c>
      <c r="J857" s="526">
        <f>IF('1. General Input'!$D$34="X",IF('17. FTE Safe Harbor 2 Step 2'!E857&lt;80,'17. FTE Safe Harbor 2 Step 2'!E857/80,1),0)</f>
        <v>0</v>
      </c>
      <c r="K857" s="526">
        <f>IF('1. General Input'!$D$35="X",IF('17. FTE Safe Harbor 2 Step 2'!E857*24&lt;2080,'17. FTE Safe Harbor 2 Step 2'!E857*24/2080,1),0)</f>
        <v>0</v>
      </c>
      <c r="L857" s="526">
        <f>IF('1. General Input'!$D$36="X",IF('17. FTE Safe Harbor 2 Step 2'!E857*12&lt;2080,'17. FTE Safe Harbor 2 Step 2'!E857*12/2080,1),0)</f>
        <v>0</v>
      </c>
      <c r="M857" s="538">
        <f>IF('1. General Input'!$D$37="X",IF('17. FTE Safe Harbor 2 Step 2'!E857*365/$F$12&lt;2080,E857*365/$F$12/2080,1),0)</f>
        <v>0</v>
      </c>
      <c r="O857" s="526">
        <f t="shared" si="78"/>
        <v>0</v>
      </c>
      <c r="P857" s="526">
        <f t="shared" si="79"/>
        <v>0</v>
      </c>
      <c r="Q857" s="526">
        <f t="shared" si="80"/>
        <v>0</v>
      </c>
      <c r="R857" s="526">
        <f t="shared" si="81"/>
        <v>0</v>
      </c>
      <c r="S857" s="526">
        <f t="shared" si="82"/>
        <v>0</v>
      </c>
    </row>
    <row r="858" spans="1:19" x14ac:dyDescent="0.25">
      <c r="A858" s="297">
        <f t="shared" si="83"/>
        <v>844</v>
      </c>
      <c r="B858" s="501"/>
      <c r="C858" s="515"/>
      <c r="D858" s="297"/>
      <c r="E858" s="505"/>
      <c r="F858" s="417">
        <f>ROUND(IF('11. Type 1 Emp 2020 FTE'!$I$12=1,SUM(I858:M858),0),1)</f>
        <v>0</v>
      </c>
      <c r="G858" s="417">
        <f>ROUND(IF('11. Type 1 Emp 2020 FTE'!$I$12=2,SUM(O858:S858),0),1)</f>
        <v>0</v>
      </c>
      <c r="I858" s="526">
        <f>IF('1. General Input'!$D$33="X",IF('17. FTE Safe Harbor 2 Step 2'!E858&lt;40,'17. FTE Safe Harbor 2 Step 2'!E858/40,1),0)</f>
        <v>0</v>
      </c>
      <c r="J858" s="526">
        <f>IF('1. General Input'!$D$34="X",IF('17. FTE Safe Harbor 2 Step 2'!E858&lt;80,'17. FTE Safe Harbor 2 Step 2'!E858/80,1),0)</f>
        <v>0</v>
      </c>
      <c r="K858" s="526">
        <f>IF('1. General Input'!$D$35="X",IF('17. FTE Safe Harbor 2 Step 2'!E858*24&lt;2080,'17. FTE Safe Harbor 2 Step 2'!E858*24/2080,1),0)</f>
        <v>0</v>
      </c>
      <c r="L858" s="526">
        <f>IF('1. General Input'!$D$36="X",IF('17. FTE Safe Harbor 2 Step 2'!E858*12&lt;2080,'17. FTE Safe Harbor 2 Step 2'!E858*12/2080,1),0)</f>
        <v>0</v>
      </c>
      <c r="M858" s="538">
        <f>IF('1. General Input'!$D$37="X",IF('17. FTE Safe Harbor 2 Step 2'!E858*365/$F$12&lt;2080,E858*365/$F$12/2080,1),0)</f>
        <v>0</v>
      </c>
      <c r="O858" s="526">
        <f t="shared" si="78"/>
        <v>0</v>
      </c>
      <c r="P858" s="526">
        <f t="shared" si="79"/>
        <v>0</v>
      </c>
      <c r="Q858" s="526">
        <f t="shared" si="80"/>
        <v>0</v>
      </c>
      <c r="R858" s="526">
        <f t="shared" si="81"/>
        <v>0</v>
      </c>
      <c r="S858" s="526">
        <f t="shared" si="82"/>
        <v>0</v>
      </c>
    </row>
    <row r="859" spans="1:19" x14ac:dyDescent="0.25">
      <c r="A859" s="297">
        <f t="shared" si="83"/>
        <v>845</v>
      </c>
      <c r="B859" s="501"/>
      <c r="C859" s="515"/>
      <c r="D859" s="297"/>
      <c r="E859" s="505"/>
      <c r="F859" s="417">
        <f>ROUND(IF('11. Type 1 Emp 2020 FTE'!$I$12=1,SUM(I859:M859),0),1)</f>
        <v>0</v>
      </c>
      <c r="G859" s="417">
        <f>ROUND(IF('11. Type 1 Emp 2020 FTE'!$I$12=2,SUM(O859:S859),0),1)</f>
        <v>0</v>
      </c>
      <c r="I859" s="526">
        <f>IF('1. General Input'!$D$33="X",IF('17. FTE Safe Harbor 2 Step 2'!E859&lt;40,'17. FTE Safe Harbor 2 Step 2'!E859/40,1),0)</f>
        <v>0</v>
      </c>
      <c r="J859" s="526">
        <f>IF('1. General Input'!$D$34="X",IF('17. FTE Safe Harbor 2 Step 2'!E859&lt;80,'17. FTE Safe Harbor 2 Step 2'!E859/80,1),0)</f>
        <v>0</v>
      </c>
      <c r="K859" s="526">
        <f>IF('1. General Input'!$D$35="X",IF('17. FTE Safe Harbor 2 Step 2'!E859*24&lt;2080,'17. FTE Safe Harbor 2 Step 2'!E859*24/2080,1),0)</f>
        <v>0</v>
      </c>
      <c r="L859" s="526">
        <f>IF('1. General Input'!$D$36="X",IF('17. FTE Safe Harbor 2 Step 2'!E859*12&lt;2080,'17. FTE Safe Harbor 2 Step 2'!E859*12/2080,1),0)</f>
        <v>0</v>
      </c>
      <c r="M859" s="538">
        <f>IF('1. General Input'!$D$37="X",IF('17. FTE Safe Harbor 2 Step 2'!E859*365/$F$12&lt;2080,E859*365/$F$12/2080,1),0)</f>
        <v>0</v>
      </c>
      <c r="O859" s="526">
        <f t="shared" si="78"/>
        <v>0</v>
      </c>
      <c r="P859" s="526">
        <f t="shared" si="79"/>
        <v>0</v>
      </c>
      <c r="Q859" s="526">
        <f t="shared" si="80"/>
        <v>0</v>
      </c>
      <c r="R859" s="526">
        <f t="shared" si="81"/>
        <v>0</v>
      </c>
      <c r="S859" s="526">
        <f t="shared" si="82"/>
        <v>0</v>
      </c>
    </row>
    <row r="860" spans="1:19" x14ac:dyDescent="0.25">
      <c r="A860" s="297">
        <f t="shared" si="83"/>
        <v>846</v>
      </c>
      <c r="B860" s="501"/>
      <c r="C860" s="515"/>
      <c r="D860" s="297"/>
      <c r="E860" s="505"/>
      <c r="F860" s="417">
        <f>ROUND(IF('11. Type 1 Emp 2020 FTE'!$I$12=1,SUM(I860:M860),0),1)</f>
        <v>0</v>
      </c>
      <c r="G860" s="417">
        <f>ROUND(IF('11. Type 1 Emp 2020 FTE'!$I$12=2,SUM(O860:S860),0),1)</f>
        <v>0</v>
      </c>
      <c r="I860" s="526">
        <f>IF('1. General Input'!$D$33="X",IF('17. FTE Safe Harbor 2 Step 2'!E860&lt;40,'17. FTE Safe Harbor 2 Step 2'!E860/40,1),0)</f>
        <v>0</v>
      </c>
      <c r="J860" s="526">
        <f>IF('1. General Input'!$D$34="X",IF('17. FTE Safe Harbor 2 Step 2'!E860&lt;80,'17. FTE Safe Harbor 2 Step 2'!E860/80,1),0)</f>
        <v>0</v>
      </c>
      <c r="K860" s="526">
        <f>IF('1. General Input'!$D$35="X",IF('17. FTE Safe Harbor 2 Step 2'!E860*24&lt;2080,'17. FTE Safe Harbor 2 Step 2'!E860*24/2080,1),0)</f>
        <v>0</v>
      </c>
      <c r="L860" s="526">
        <f>IF('1. General Input'!$D$36="X",IF('17. FTE Safe Harbor 2 Step 2'!E860*12&lt;2080,'17. FTE Safe Harbor 2 Step 2'!E860*12/2080,1),0)</f>
        <v>0</v>
      </c>
      <c r="M860" s="538">
        <f>IF('1. General Input'!$D$37="X",IF('17. FTE Safe Harbor 2 Step 2'!E860*365/$F$12&lt;2080,E860*365/$F$12/2080,1),0)</f>
        <v>0</v>
      </c>
      <c r="O860" s="526">
        <f t="shared" si="78"/>
        <v>0</v>
      </c>
      <c r="P860" s="526">
        <f t="shared" si="79"/>
        <v>0</v>
      </c>
      <c r="Q860" s="526">
        <f t="shared" si="80"/>
        <v>0</v>
      </c>
      <c r="R860" s="526">
        <f t="shared" si="81"/>
        <v>0</v>
      </c>
      <c r="S860" s="526">
        <f t="shared" si="82"/>
        <v>0</v>
      </c>
    </row>
    <row r="861" spans="1:19" x14ac:dyDescent="0.25">
      <c r="A861" s="297">
        <f t="shared" si="83"/>
        <v>847</v>
      </c>
      <c r="B861" s="501"/>
      <c r="C861" s="515"/>
      <c r="D861" s="297"/>
      <c r="E861" s="505"/>
      <c r="F861" s="417">
        <f>ROUND(IF('11. Type 1 Emp 2020 FTE'!$I$12=1,SUM(I861:M861),0),1)</f>
        <v>0</v>
      </c>
      <c r="G861" s="417">
        <f>ROUND(IF('11. Type 1 Emp 2020 FTE'!$I$12=2,SUM(O861:S861),0),1)</f>
        <v>0</v>
      </c>
      <c r="I861" s="526">
        <f>IF('1. General Input'!$D$33="X",IF('17. FTE Safe Harbor 2 Step 2'!E861&lt;40,'17. FTE Safe Harbor 2 Step 2'!E861/40,1),0)</f>
        <v>0</v>
      </c>
      <c r="J861" s="526">
        <f>IF('1. General Input'!$D$34="X",IF('17. FTE Safe Harbor 2 Step 2'!E861&lt;80,'17. FTE Safe Harbor 2 Step 2'!E861/80,1),0)</f>
        <v>0</v>
      </c>
      <c r="K861" s="526">
        <f>IF('1. General Input'!$D$35="X",IF('17. FTE Safe Harbor 2 Step 2'!E861*24&lt;2080,'17. FTE Safe Harbor 2 Step 2'!E861*24/2080,1),0)</f>
        <v>0</v>
      </c>
      <c r="L861" s="526">
        <f>IF('1. General Input'!$D$36="X",IF('17. FTE Safe Harbor 2 Step 2'!E861*12&lt;2080,'17. FTE Safe Harbor 2 Step 2'!E861*12/2080,1),0)</f>
        <v>0</v>
      </c>
      <c r="M861" s="538">
        <f>IF('1. General Input'!$D$37="X",IF('17. FTE Safe Harbor 2 Step 2'!E861*365/$F$12&lt;2080,E861*365/$F$12/2080,1),0)</f>
        <v>0</v>
      </c>
      <c r="O861" s="526">
        <f t="shared" si="78"/>
        <v>0</v>
      </c>
      <c r="P861" s="526">
        <f t="shared" si="79"/>
        <v>0</v>
      </c>
      <c r="Q861" s="526">
        <f t="shared" si="80"/>
        <v>0</v>
      </c>
      <c r="R861" s="526">
        <f t="shared" si="81"/>
        <v>0</v>
      </c>
      <c r="S861" s="526">
        <f t="shared" si="82"/>
        <v>0</v>
      </c>
    </row>
    <row r="862" spans="1:19" x14ac:dyDescent="0.25">
      <c r="A862" s="297">
        <f t="shared" si="83"/>
        <v>848</v>
      </c>
      <c r="B862" s="501"/>
      <c r="C862" s="515"/>
      <c r="D862" s="297"/>
      <c r="E862" s="505"/>
      <c r="F862" s="417">
        <f>ROUND(IF('11. Type 1 Emp 2020 FTE'!$I$12=1,SUM(I862:M862),0),1)</f>
        <v>0</v>
      </c>
      <c r="G862" s="417">
        <f>ROUND(IF('11. Type 1 Emp 2020 FTE'!$I$12=2,SUM(O862:S862),0),1)</f>
        <v>0</v>
      </c>
      <c r="I862" s="526">
        <f>IF('1. General Input'!$D$33="X",IF('17. FTE Safe Harbor 2 Step 2'!E862&lt;40,'17. FTE Safe Harbor 2 Step 2'!E862/40,1),0)</f>
        <v>0</v>
      </c>
      <c r="J862" s="526">
        <f>IF('1. General Input'!$D$34="X",IF('17. FTE Safe Harbor 2 Step 2'!E862&lt;80,'17. FTE Safe Harbor 2 Step 2'!E862/80,1),0)</f>
        <v>0</v>
      </c>
      <c r="K862" s="526">
        <f>IF('1. General Input'!$D$35="X",IF('17. FTE Safe Harbor 2 Step 2'!E862*24&lt;2080,'17. FTE Safe Harbor 2 Step 2'!E862*24/2080,1),0)</f>
        <v>0</v>
      </c>
      <c r="L862" s="526">
        <f>IF('1. General Input'!$D$36="X",IF('17. FTE Safe Harbor 2 Step 2'!E862*12&lt;2080,'17. FTE Safe Harbor 2 Step 2'!E862*12/2080,1),0)</f>
        <v>0</v>
      </c>
      <c r="M862" s="538">
        <f>IF('1. General Input'!$D$37="X",IF('17. FTE Safe Harbor 2 Step 2'!E862*365/$F$12&lt;2080,E862*365/$F$12/2080,1),0)</f>
        <v>0</v>
      </c>
      <c r="O862" s="526">
        <f t="shared" si="78"/>
        <v>0</v>
      </c>
      <c r="P862" s="526">
        <f t="shared" si="79"/>
        <v>0</v>
      </c>
      <c r="Q862" s="526">
        <f t="shared" si="80"/>
        <v>0</v>
      </c>
      <c r="R862" s="526">
        <f t="shared" si="81"/>
        <v>0</v>
      </c>
      <c r="S862" s="526">
        <f t="shared" si="82"/>
        <v>0</v>
      </c>
    </row>
    <row r="863" spans="1:19" x14ac:dyDescent="0.25">
      <c r="A863" s="297">
        <f t="shared" si="83"/>
        <v>849</v>
      </c>
      <c r="B863" s="501"/>
      <c r="C863" s="515"/>
      <c r="D863" s="297"/>
      <c r="E863" s="505"/>
      <c r="F863" s="417">
        <f>ROUND(IF('11. Type 1 Emp 2020 FTE'!$I$12=1,SUM(I863:M863),0),1)</f>
        <v>0</v>
      </c>
      <c r="G863" s="417">
        <f>ROUND(IF('11. Type 1 Emp 2020 FTE'!$I$12=2,SUM(O863:S863),0),1)</f>
        <v>0</v>
      </c>
      <c r="I863" s="526">
        <f>IF('1. General Input'!$D$33="X",IF('17. FTE Safe Harbor 2 Step 2'!E863&lt;40,'17. FTE Safe Harbor 2 Step 2'!E863/40,1),0)</f>
        <v>0</v>
      </c>
      <c r="J863" s="526">
        <f>IF('1. General Input'!$D$34="X",IF('17. FTE Safe Harbor 2 Step 2'!E863&lt;80,'17. FTE Safe Harbor 2 Step 2'!E863/80,1),0)</f>
        <v>0</v>
      </c>
      <c r="K863" s="526">
        <f>IF('1. General Input'!$D$35="X",IF('17. FTE Safe Harbor 2 Step 2'!E863*24&lt;2080,'17. FTE Safe Harbor 2 Step 2'!E863*24/2080,1),0)</f>
        <v>0</v>
      </c>
      <c r="L863" s="526">
        <f>IF('1. General Input'!$D$36="X",IF('17. FTE Safe Harbor 2 Step 2'!E863*12&lt;2080,'17. FTE Safe Harbor 2 Step 2'!E863*12/2080,1),0)</f>
        <v>0</v>
      </c>
      <c r="M863" s="538">
        <f>IF('1. General Input'!$D$37="X",IF('17. FTE Safe Harbor 2 Step 2'!E863*365/$F$12&lt;2080,E863*365/$F$12/2080,1),0)</f>
        <v>0</v>
      </c>
      <c r="O863" s="526">
        <f t="shared" si="78"/>
        <v>0</v>
      </c>
      <c r="P863" s="526">
        <f t="shared" si="79"/>
        <v>0</v>
      </c>
      <c r="Q863" s="526">
        <f t="shared" si="80"/>
        <v>0</v>
      </c>
      <c r="R863" s="526">
        <f t="shared" si="81"/>
        <v>0</v>
      </c>
      <c r="S863" s="526">
        <f t="shared" si="82"/>
        <v>0</v>
      </c>
    </row>
    <row r="864" spans="1:19" x14ac:dyDescent="0.25">
      <c r="A864" s="297">
        <f t="shared" si="83"/>
        <v>850</v>
      </c>
      <c r="B864" s="501"/>
      <c r="C864" s="515"/>
      <c r="D864" s="297"/>
      <c r="E864" s="505"/>
      <c r="F864" s="417">
        <f>ROUND(IF('11. Type 1 Emp 2020 FTE'!$I$12=1,SUM(I864:M864),0),1)</f>
        <v>0</v>
      </c>
      <c r="G864" s="417">
        <f>ROUND(IF('11. Type 1 Emp 2020 FTE'!$I$12=2,SUM(O864:S864),0),1)</f>
        <v>0</v>
      </c>
      <c r="I864" s="526">
        <f>IF('1. General Input'!$D$33="X",IF('17. FTE Safe Harbor 2 Step 2'!E864&lt;40,'17. FTE Safe Harbor 2 Step 2'!E864/40,1),0)</f>
        <v>0</v>
      </c>
      <c r="J864" s="526">
        <f>IF('1. General Input'!$D$34="X",IF('17. FTE Safe Harbor 2 Step 2'!E864&lt;80,'17. FTE Safe Harbor 2 Step 2'!E864/80,1),0)</f>
        <v>0</v>
      </c>
      <c r="K864" s="526">
        <f>IF('1. General Input'!$D$35="X",IF('17. FTE Safe Harbor 2 Step 2'!E864*24&lt;2080,'17. FTE Safe Harbor 2 Step 2'!E864*24/2080,1),0)</f>
        <v>0</v>
      </c>
      <c r="L864" s="526">
        <f>IF('1. General Input'!$D$36="X",IF('17. FTE Safe Harbor 2 Step 2'!E864*12&lt;2080,'17. FTE Safe Harbor 2 Step 2'!E864*12/2080,1),0)</f>
        <v>0</v>
      </c>
      <c r="M864" s="538">
        <f>IF('1. General Input'!$D$37="X",IF('17. FTE Safe Harbor 2 Step 2'!E864*365/$F$12&lt;2080,E864*365/$F$12/2080,1),0)</f>
        <v>0</v>
      </c>
      <c r="O864" s="526">
        <f t="shared" si="78"/>
        <v>0</v>
      </c>
      <c r="P864" s="526">
        <f t="shared" si="79"/>
        <v>0</v>
      </c>
      <c r="Q864" s="526">
        <f t="shared" si="80"/>
        <v>0</v>
      </c>
      <c r="R864" s="526">
        <f t="shared" si="81"/>
        <v>0</v>
      </c>
      <c r="S864" s="526">
        <f t="shared" si="82"/>
        <v>0</v>
      </c>
    </row>
    <row r="865" spans="1:19" x14ac:dyDescent="0.25">
      <c r="A865" s="297">
        <f t="shared" si="83"/>
        <v>851</v>
      </c>
      <c r="B865" s="501"/>
      <c r="C865" s="515"/>
      <c r="D865" s="297"/>
      <c r="E865" s="505"/>
      <c r="F865" s="417">
        <f>ROUND(IF('11. Type 1 Emp 2020 FTE'!$I$12=1,SUM(I865:M865),0),1)</f>
        <v>0</v>
      </c>
      <c r="G865" s="417">
        <f>ROUND(IF('11. Type 1 Emp 2020 FTE'!$I$12=2,SUM(O865:S865),0),1)</f>
        <v>0</v>
      </c>
      <c r="I865" s="526">
        <f>IF('1. General Input'!$D$33="X",IF('17. FTE Safe Harbor 2 Step 2'!E865&lt;40,'17. FTE Safe Harbor 2 Step 2'!E865/40,1),0)</f>
        <v>0</v>
      </c>
      <c r="J865" s="526">
        <f>IF('1. General Input'!$D$34="X",IF('17. FTE Safe Harbor 2 Step 2'!E865&lt;80,'17. FTE Safe Harbor 2 Step 2'!E865/80,1),0)</f>
        <v>0</v>
      </c>
      <c r="K865" s="526">
        <f>IF('1. General Input'!$D$35="X",IF('17. FTE Safe Harbor 2 Step 2'!E865*24&lt;2080,'17. FTE Safe Harbor 2 Step 2'!E865*24/2080,1),0)</f>
        <v>0</v>
      </c>
      <c r="L865" s="526">
        <f>IF('1. General Input'!$D$36="X",IF('17. FTE Safe Harbor 2 Step 2'!E865*12&lt;2080,'17. FTE Safe Harbor 2 Step 2'!E865*12/2080,1),0)</f>
        <v>0</v>
      </c>
      <c r="M865" s="538">
        <f>IF('1. General Input'!$D$37="X",IF('17. FTE Safe Harbor 2 Step 2'!E865*365/$F$12&lt;2080,E865*365/$F$12/2080,1),0)</f>
        <v>0</v>
      </c>
      <c r="O865" s="526">
        <f t="shared" si="78"/>
        <v>0</v>
      </c>
      <c r="P865" s="526">
        <f t="shared" si="79"/>
        <v>0</v>
      </c>
      <c r="Q865" s="526">
        <f t="shared" si="80"/>
        <v>0</v>
      </c>
      <c r="R865" s="526">
        <f t="shared" si="81"/>
        <v>0</v>
      </c>
      <c r="S865" s="526">
        <f t="shared" si="82"/>
        <v>0</v>
      </c>
    </row>
    <row r="866" spans="1:19" x14ac:dyDescent="0.25">
      <c r="A866" s="297">
        <f t="shared" si="83"/>
        <v>852</v>
      </c>
      <c r="B866" s="501"/>
      <c r="C866" s="515"/>
      <c r="D866" s="297"/>
      <c r="E866" s="505"/>
      <c r="F866" s="417">
        <f>ROUND(IF('11. Type 1 Emp 2020 FTE'!$I$12=1,SUM(I866:M866),0),1)</f>
        <v>0</v>
      </c>
      <c r="G866" s="417">
        <f>ROUND(IF('11. Type 1 Emp 2020 FTE'!$I$12=2,SUM(O866:S866),0),1)</f>
        <v>0</v>
      </c>
      <c r="I866" s="526">
        <f>IF('1. General Input'!$D$33="X",IF('17. FTE Safe Harbor 2 Step 2'!E866&lt;40,'17. FTE Safe Harbor 2 Step 2'!E866/40,1),0)</f>
        <v>0</v>
      </c>
      <c r="J866" s="526">
        <f>IF('1. General Input'!$D$34="X",IF('17. FTE Safe Harbor 2 Step 2'!E866&lt;80,'17. FTE Safe Harbor 2 Step 2'!E866/80,1),0)</f>
        <v>0</v>
      </c>
      <c r="K866" s="526">
        <f>IF('1. General Input'!$D$35="X",IF('17. FTE Safe Harbor 2 Step 2'!E866*24&lt;2080,'17. FTE Safe Harbor 2 Step 2'!E866*24/2080,1),0)</f>
        <v>0</v>
      </c>
      <c r="L866" s="526">
        <f>IF('1. General Input'!$D$36="X",IF('17. FTE Safe Harbor 2 Step 2'!E866*12&lt;2080,'17. FTE Safe Harbor 2 Step 2'!E866*12/2080,1),0)</f>
        <v>0</v>
      </c>
      <c r="M866" s="538">
        <f>IF('1. General Input'!$D$37="X",IF('17. FTE Safe Harbor 2 Step 2'!E866*365/$F$12&lt;2080,E866*365/$F$12/2080,1),0)</f>
        <v>0</v>
      </c>
      <c r="O866" s="526">
        <f t="shared" si="78"/>
        <v>0</v>
      </c>
      <c r="P866" s="526">
        <f t="shared" si="79"/>
        <v>0</v>
      </c>
      <c r="Q866" s="526">
        <f t="shared" si="80"/>
        <v>0</v>
      </c>
      <c r="R866" s="526">
        <f t="shared" si="81"/>
        <v>0</v>
      </c>
      <c r="S866" s="526">
        <f t="shared" si="82"/>
        <v>0</v>
      </c>
    </row>
    <row r="867" spans="1:19" x14ac:dyDescent="0.25">
      <c r="A867" s="297">
        <f t="shared" si="83"/>
        <v>853</v>
      </c>
      <c r="B867" s="501"/>
      <c r="C867" s="515"/>
      <c r="D867" s="297"/>
      <c r="E867" s="505"/>
      <c r="F867" s="417">
        <f>ROUND(IF('11. Type 1 Emp 2020 FTE'!$I$12=1,SUM(I867:M867),0),1)</f>
        <v>0</v>
      </c>
      <c r="G867" s="417">
        <f>ROUND(IF('11. Type 1 Emp 2020 FTE'!$I$12=2,SUM(O867:S867),0),1)</f>
        <v>0</v>
      </c>
      <c r="I867" s="526">
        <f>IF('1. General Input'!$D$33="X",IF('17. FTE Safe Harbor 2 Step 2'!E867&lt;40,'17. FTE Safe Harbor 2 Step 2'!E867/40,1),0)</f>
        <v>0</v>
      </c>
      <c r="J867" s="526">
        <f>IF('1. General Input'!$D$34="X",IF('17. FTE Safe Harbor 2 Step 2'!E867&lt;80,'17. FTE Safe Harbor 2 Step 2'!E867/80,1),0)</f>
        <v>0</v>
      </c>
      <c r="K867" s="526">
        <f>IF('1. General Input'!$D$35="X",IF('17. FTE Safe Harbor 2 Step 2'!E867*24&lt;2080,'17. FTE Safe Harbor 2 Step 2'!E867*24/2080,1),0)</f>
        <v>0</v>
      </c>
      <c r="L867" s="526">
        <f>IF('1. General Input'!$D$36="X",IF('17. FTE Safe Harbor 2 Step 2'!E867*12&lt;2080,'17. FTE Safe Harbor 2 Step 2'!E867*12/2080,1),0)</f>
        <v>0</v>
      </c>
      <c r="M867" s="538">
        <f>IF('1. General Input'!$D$37="X",IF('17. FTE Safe Harbor 2 Step 2'!E867*365/$F$12&lt;2080,E867*365/$F$12/2080,1),0)</f>
        <v>0</v>
      </c>
      <c r="O867" s="526">
        <f t="shared" si="78"/>
        <v>0</v>
      </c>
      <c r="P867" s="526">
        <f t="shared" si="79"/>
        <v>0</v>
      </c>
      <c r="Q867" s="526">
        <f t="shared" si="80"/>
        <v>0</v>
      </c>
      <c r="R867" s="526">
        <f t="shared" si="81"/>
        <v>0</v>
      </c>
      <c r="S867" s="526">
        <f t="shared" si="82"/>
        <v>0</v>
      </c>
    </row>
    <row r="868" spans="1:19" x14ac:dyDescent="0.25">
      <c r="A868" s="297">
        <f t="shared" si="83"/>
        <v>854</v>
      </c>
      <c r="B868" s="501"/>
      <c r="C868" s="515"/>
      <c r="D868" s="297"/>
      <c r="E868" s="505"/>
      <c r="F868" s="417">
        <f>ROUND(IF('11. Type 1 Emp 2020 FTE'!$I$12=1,SUM(I868:M868),0),1)</f>
        <v>0</v>
      </c>
      <c r="G868" s="417">
        <f>ROUND(IF('11. Type 1 Emp 2020 FTE'!$I$12=2,SUM(O868:S868),0),1)</f>
        <v>0</v>
      </c>
      <c r="I868" s="526">
        <f>IF('1. General Input'!$D$33="X",IF('17. FTE Safe Harbor 2 Step 2'!E868&lt;40,'17. FTE Safe Harbor 2 Step 2'!E868/40,1),0)</f>
        <v>0</v>
      </c>
      <c r="J868" s="526">
        <f>IF('1. General Input'!$D$34="X",IF('17. FTE Safe Harbor 2 Step 2'!E868&lt;80,'17. FTE Safe Harbor 2 Step 2'!E868/80,1),0)</f>
        <v>0</v>
      </c>
      <c r="K868" s="526">
        <f>IF('1. General Input'!$D$35="X",IF('17. FTE Safe Harbor 2 Step 2'!E868*24&lt;2080,'17. FTE Safe Harbor 2 Step 2'!E868*24/2080,1),0)</f>
        <v>0</v>
      </c>
      <c r="L868" s="526">
        <f>IF('1. General Input'!$D$36="X",IF('17. FTE Safe Harbor 2 Step 2'!E868*12&lt;2080,'17. FTE Safe Harbor 2 Step 2'!E868*12/2080,1),0)</f>
        <v>0</v>
      </c>
      <c r="M868" s="538">
        <f>IF('1. General Input'!$D$37="X",IF('17. FTE Safe Harbor 2 Step 2'!E868*365/$F$12&lt;2080,E868*365/$F$12/2080,1),0)</f>
        <v>0</v>
      </c>
      <c r="O868" s="526">
        <f t="shared" si="78"/>
        <v>0</v>
      </c>
      <c r="P868" s="526">
        <f t="shared" si="79"/>
        <v>0</v>
      </c>
      <c r="Q868" s="526">
        <f t="shared" si="80"/>
        <v>0</v>
      </c>
      <c r="R868" s="526">
        <f t="shared" si="81"/>
        <v>0</v>
      </c>
      <c r="S868" s="526">
        <f t="shared" si="82"/>
        <v>0</v>
      </c>
    </row>
    <row r="869" spans="1:19" x14ac:dyDescent="0.25">
      <c r="A869" s="297">
        <f t="shared" si="83"/>
        <v>855</v>
      </c>
      <c r="B869" s="501"/>
      <c r="C869" s="515"/>
      <c r="D869" s="297"/>
      <c r="E869" s="505"/>
      <c r="F869" s="417">
        <f>ROUND(IF('11. Type 1 Emp 2020 FTE'!$I$12=1,SUM(I869:M869),0),1)</f>
        <v>0</v>
      </c>
      <c r="G869" s="417">
        <f>ROUND(IF('11. Type 1 Emp 2020 FTE'!$I$12=2,SUM(O869:S869),0),1)</f>
        <v>0</v>
      </c>
      <c r="I869" s="526">
        <f>IF('1. General Input'!$D$33="X",IF('17. FTE Safe Harbor 2 Step 2'!E869&lt;40,'17. FTE Safe Harbor 2 Step 2'!E869/40,1),0)</f>
        <v>0</v>
      </c>
      <c r="J869" s="526">
        <f>IF('1. General Input'!$D$34="X",IF('17. FTE Safe Harbor 2 Step 2'!E869&lt;80,'17. FTE Safe Harbor 2 Step 2'!E869/80,1),0)</f>
        <v>0</v>
      </c>
      <c r="K869" s="526">
        <f>IF('1. General Input'!$D$35="X",IF('17. FTE Safe Harbor 2 Step 2'!E869*24&lt;2080,'17. FTE Safe Harbor 2 Step 2'!E869*24/2080,1),0)</f>
        <v>0</v>
      </c>
      <c r="L869" s="526">
        <f>IF('1. General Input'!$D$36="X",IF('17. FTE Safe Harbor 2 Step 2'!E869*12&lt;2080,'17. FTE Safe Harbor 2 Step 2'!E869*12/2080,1),0)</f>
        <v>0</v>
      </c>
      <c r="M869" s="538">
        <f>IF('1. General Input'!$D$37="X",IF('17. FTE Safe Harbor 2 Step 2'!E869*365/$F$12&lt;2080,E869*365/$F$12/2080,1),0)</f>
        <v>0</v>
      </c>
      <c r="O869" s="526">
        <f t="shared" si="78"/>
        <v>0</v>
      </c>
      <c r="P869" s="526">
        <f t="shared" si="79"/>
        <v>0</v>
      </c>
      <c r="Q869" s="526">
        <f t="shared" si="80"/>
        <v>0</v>
      </c>
      <c r="R869" s="526">
        <f t="shared" si="81"/>
        <v>0</v>
      </c>
      <c r="S869" s="526">
        <f t="shared" si="82"/>
        <v>0</v>
      </c>
    </row>
    <row r="870" spans="1:19" x14ac:dyDescent="0.25">
      <c r="A870" s="297">
        <f t="shared" si="83"/>
        <v>856</v>
      </c>
      <c r="B870" s="501"/>
      <c r="C870" s="515"/>
      <c r="D870" s="297"/>
      <c r="E870" s="505"/>
      <c r="F870" s="417">
        <f>ROUND(IF('11. Type 1 Emp 2020 FTE'!$I$12=1,SUM(I870:M870),0),1)</f>
        <v>0</v>
      </c>
      <c r="G870" s="417">
        <f>ROUND(IF('11. Type 1 Emp 2020 FTE'!$I$12=2,SUM(O870:S870),0),1)</f>
        <v>0</v>
      </c>
      <c r="I870" s="526">
        <f>IF('1. General Input'!$D$33="X",IF('17. FTE Safe Harbor 2 Step 2'!E870&lt;40,'17. FTE Safe Harbor 2 Step 2'!E870/40,1),0)</f>
        <v>0</v>
      </c>
      <c r="J870" s="526">
        <f>IF('1. General Input'!$D$34="X",IF('17. FTE Safe Harbor 2 Step 2'!E870&lt;80,'17. FTE Safe Harbor 2 Step 2'!E870/80,1),0)</f>
        <v>0</v>
      </c>
      <c r="K870" s="526">
        <f>IF('1. General Input'!$D$35="X",IF('17. FTE Safe Harbor 2 Step 2'!E870*24&lt;2080,'17. FTE Safe Harbor 2 Step 2'!E870*24/2080,1),0)</f>
        <v>0</v>
      </c>
      <c r="L870" s="526">
        <f>IF('1. General Input'!$D$36="X",IF('17. FTE Safe Harbor 2 Step 2'!E870*12&lt;2080,'17. FTE Safe Harbor 2 Step 2'!E870*12/2080,1),0)</f>
        <v>0</v>
      </c>
      <c r="M870" s="538">
        <f>IF('1. General Input'!$D$37="X",IF('17. FTE Safe Harbor 2 Step 2'!E870*365/$F$12&lt;2080,E870*365/$F$12/2080,1),0)</f>
        <v>0</v>
      </c>
      <c r="O870" s="526">
        <f t="shared" si="78"/>
        <v>0</v>
      </c>
      <c r="P870" s="526">
        <f t="shared" si="79"/>
        <v>0</v>
      </c>
      <c r="Q870" s="526">
        <f t="shared" si="80"/>
        <v>0</v>
      </c>
      <c r="R870" s="526">
        <f t="shared" si="81"/>
        <v>0</v>
      </c>
      <c r="S870" s="526">
        <f t="shared" si="82"/>
        <v>0</v>
      </c>
    </row>
    <row r="871" spans="1:19" x14ac:dyDescent="0.25">
      <c r="A871" s="297">
        <f t="shared" si="83"/>
        <v>857</v>
      </c>
      <c r="B871" s="501"/>
      <c r="C871" s="515"/>
      <c r="D871" s="297"/>
      <c r="E871" s="505"/>
      <c r="F871" s="417">
        <f>ROUND(IF('11. Type 1 Emp 2020 FTE'!$I$12=1,SUM(I871:M871),0),1)</f>
        <v>0</v>
      </c>
      <c r="G871" s="417">
        <f>ROUND(IF('11. Type 1 Emp 2020 FTE'!$I$12=2,SUM(O871:S871),0),1)</f>
        <v>0</v>
      </c>
      <c r="I871" s="526">
        <f>IF('1. General Input'!$D$33="X",IF('17. FTE Safe Harbor 2 Step 2'!E871&lt;40,'17. FTE Safe Harbor 2 Step 2'!E871/40,1),0)</f>
        <v>0</v>
      </c>
      <c r="J871" s="526">
        <f>IF('1. General Input'!$D$34="X",IF('17. FTE Safe Harbor 2 Step 2'!E871&lt;80,'17. FTE Safe Harbor 2 Step 2'!E871/80,1),0)</f>
        <v>0</v>
      </c>
      <c r="K871" s="526">
        <f>IF('1. General Input'!$D$35="X",IF('17. FTE Safe Harbor 2 Step 2'!E871*24&lt;2080,'17. FTE Safe Harbor 2 Step 2'!E871*24/2080,1),0)</f>
        <v>0</v>
      </c>
      <c r="L871" s="526">
        <f>IF('1. General Input'!$D$36="X",IF('17. FTE Safe Harbor 2 Step 2'!E871*12&lt;2080,'17. FTE Safe Harbor 2 Step 2'!E871*12/2080,1),0)</f>
        <v>0</v>
      </c>
      <c r="M871" s="538">
        <f>IF('1. General Input'!$D$37="X",IF('17. FTE Safe Harbor 2 Step 2'!E871*365/$F$12&lt;2080,E871*365/$F$12/2080,1),0)</f>
        <v>0</v>
      </c>
      <c r="O871" s="526">
        <f t="shared" si="78"/>
        <v>0</v>
      </c>
      <c r="P871" s="526">
        <f t="shared" si="79"/>
        <v>0</v>
      </c>
      <c r="Q871" s="526">
        <f t="shared" si="80"/>
        <v>0</v>
      </c>
      <c r="R871" s="526">
        <f t="shared" si="81"/>
        <v>0</v>
      </c>
      <c r="S871" s="526">
        <f t="shared" si="82"/>
        <v>0</v>
      </c>
    </row>
    <row r="872" spans="1:19" x14ac:dyDescent="0.25">
      <c r="A872" s="297">
        <f t="shared" si="83"/>
        <v>858</v>
      </c>
      <c r="B872" s="501"/>
      <c r="C872" s="515"/>
      <c r="D872" s="297"/>
      <c r="E872" s="505"/>
      <c r="F872" s="417">
        <f>ROUND(IF('11. Type 1 Emp 2020 FTE'!$I$12=1,SUM(I872:M872),0),1)</f>
        <v>0</v>
      </c>
      <c r="G872" s="417">
        <f>ROUND(IF('11. Type 1 Emp 2020 FTE'!$I$12=2,SUM(O872:S872),0),1)</f>
        <v>0</v>
      </c>
      <c r="I872" s="526">
        <f>IF('1. General Input'!$D$33="X",IF('17. FTE Safe Harbor 2 Step 2'!E872&lt;40,'17. FTE Safe Harbor 2 Step 2'!E872/40,1),0)</f>
        <v>0</v>
      </c>
      <c r="J872" s="526">
        <f>IF('1. General Input'!$D$34="X",IF('17. FTE Safe Harbor 2 Step 2'!E872&lt;80,'17. FTE Safe Harbor 2 Step 2'!E872/80,1),0)</f>
        <v>0</v>
      </c>
      <c r="K872" s="526">
        <f>IF('1. General Input'!$D$35="X",IF('17. FTE Safe Harbor 2 Step 2'!E872*24&lt;2080,'17. FTE Safe Harbor 2 Step 2'!E872*24/2080,1),0)</f>
        <v>0</v>
      </c>
      <c r="L872" s="526">
        <f>IF('1. General Input'!$D$36="X",IF('17. FTE Safe Harbor 2 Step 2'!E872*12&lt;2080,'17. FTE Safe Harbor 2 Step 2'!E872*12/2080,1),0)</f>
        <v>0</v>
      </c>
      <c r="M872" s="538">
        <f>IF('1. General Input'!$D$37="X",IF('17. FTE Safe Harbor 2 Step 2'!E872*365/$F$12&lt;2080,E872*365/$F$12/2080,1),0)</f>
        <v>0</v>
      </c>
      <c r="O872" s="526">
        <f t="shared" si="78"/>
        <v>0</v>
      </c>
      <c r="P872" s="526">
        <f t="shared" si="79"/>
        <v>0</v>
      </c>
      <c r="Q872" s="526">
        <f t="shared" si="80"/>
        <v>0</v>
      </c>
      <c r="R872" s="526">
        <f t="shared" si="81"/>
        <v>0</v>
      </c>
      <c r="S872" s="526">
        <f t="shared" si="82"/>
        <v>0</v>
      </c>
    </row>
    <row r="873" spans="1:19" x14ac:dyDescent="0.25">
      <c r="A873" s="297">
        <f t="shared" si="83"/>
        <v>859</v>
      </c>
      <c r="B873" s="501"/>
      <c r="C873" s="515"/>
      <c r="D873" s="297"/>
      <c r="E873" s="505"/>
      <c r="F873" s="417">
        <f>ROUND(IF('11. Type 1 Emp 2020 FTE'!$I$12=1,SUM(I873:M873),0),1)</f>
        <v>0</v>
      </c>
      <c r="G873" s="417">
        <f>ROUND(IF('11. Type 1 Emp 2020 FTE'!$I$12=2,SUM(O873:S873),0),1)</f>
        <v>0</v>
      </c>
      <c r="I873" s="526">
        <f>IF('1. General Input'!$D$33="X",IF('17. FTE Safe Harbor 2 Step 2'!E873&lt;40,'17. FTE Safe Harbor 2 Step 2'!E873/40,1),0)</f>
        <v>0</v>
      </c>
      <c r="J873" s="526">
        <f>IF('1. General Input'!$D$34="X",IF('17. FTE Safe Harbor 2 Step 2'!E873&lt;80,'17. FTE Safe Harbor 2 Step 2'!E873/80,1),0)</f>
        <v>0</v>
      </c>
      <c r="K873" s="526">
        <f>IF('1. General Input'!$D$35="X",IF('17. FTE Safe Harbor 2 Step 2'!E873*24&lt;2080,'17. FTE Safe Harbor 2 Step 2'!E873*24/2080,1),0)</f>
        <v>0</v>
      </c>
      <c r="L873" s="526">
        <f>IF('1. General Input'!$D$36="X",IF('17. FTE Safe Harbor 2 Step 2'!E873*12&lt;2080,'17. FTE Safe Harbor 2 Step 2'!E873*12/2080,1),0)</f>
        <v>0</v>
      </c>
      <c r="M873" s="538">
        <f>IF('1. General Input'!$D$37="X",IF('17. FTE Safe Harbor 2 Step 2'!E873*365/$F$12&lt;2080,E873*365/$F$12/2080,1),0)</f>
        <v>0</v>
      </c>
      <c r="O873" s="526">
        <f t="shared" si="78"/>
        <v>0</v>
      </c>
      <c r="P873" s="526">
        <f t="shared" si="79"/>
        <v>0</v>
      </c>
      <c r="Q873" s="526">
        <f t="shared" si="80"/>
        <v>0</v>
      </c>
      <c r="R873" s="526">
        <f t="shared" si="81"/>
        <v>0</v>
      </c>
      <c r="S873" s="526">
        <f t="shared" si="82"/>
        <v>0</v>
      </c>
    </row>
    <row r="874" spans="1:19" x14ac:dyDescent="0.25">
      <c r="A874" s="297">
        <f t="shared" si="83"/>
        <v>860</v>
      </c>
      <c r="B874" s="501"/>
      <c r="C874" s="515"/>
      <c r="D874" s="297"/>
      <c r="E874" s="505"/>
      <c r="F874" s="417">
        <f>ROUND(IF('11. Type 1 Emp 2020 FTE'!$I$12=1,SUM(I874:M874),0),1)</f>
        <v>0</v>
      </c>
      <c r="G874" s="417">
        <f>ROUND(IF('11. Type 1 Emp 2020 FTE'!$I$12=2,SUM(O874:S874),0),1)</f>
        <v>0</v>
      </c>
      <c r="I874" s="526">
        <f>IF('1. General Input'!$D$33="X",IF('17. FTE Safe Harbor 2 Step 2'!E874&lt;40,'17. FTE Safe Harbor 2 Step 2'!E874/40,1),0)</f>
        <v>0</v>
      </c>
      <c r="J874" s="526">
        <f>IF('1. General Input'!$D$34="X",IF('17. FTE Safe Harbor 2 Step 2'!E874&lt;80,'17. FTE Safe Harbor 2 Step 2'!E874/80,1),0)</f>
        <v>0</v>
      </c>
      <c r="K874" s="526">
        <f>IF('1. General Input'!$D$35="X",IF('17. FTE Safe Harbor 2 Step 2'!E874*24&lt;2080,'17. FTE Safe Harbor 2 Step 2'!E874*24/2080,1),0)</f>
        <v>0</v>
      </c>
      <c r="L874" s="526">
        <f>IF('1. General Input'!$D$36="X",IF('17. FTE Safe Harbor 2 Step 2'!E874*12&lt;2080,'17. FTE Safe Harbor 2 Step 2'!E874*12/2080,1),0)</f>
        <v>0</v>
      </c>
      <c r="M874" s="538">
        <f>IF('1. General Input'!$D$37="X",IF('17. FTE Safe Harbor 2 Step 2'!E874*365/$F$12&lt;2080,E874*365/$F$12/2080,1),0)</f>
        <v>0</v>
      </c>
      <c r="O874" s="526">
        <f t="shared" si="78"/>
        <v>0</v>
      </c>
      <c r="P874" s="526">
        <f t="shared" si="79"/>
        <v>0</v>
      </c>
      <c r="Q874" s="526">
        <f t="shared" si="80"/>
        <v>0</v>
      </c>
      <c r="R874" s="526">
        <f t="shared" si="81"/>
        <v>0</v>
      </c>
      <c r="S874" s="526">
        <f t="shared" si="82"/>
        <v>0</v>
      </c>
    </row>
    <row r="875" spans="1:19" x14ac:dyDescent="0.25">
      <c r="A875" s="297">
        <f t="shared" si="83"/>
        <v>861</v>
      </c>
      <c r="B875" s="501"/>
      <c r="C875" s="515"/>
      <c r="D875" s="297"/>
      <c r="E875" s="505"/>
      <c r="F875" s="417">
        <f>ROUND(IF('11. Type 1 Emp 2020 FTE'!$I$12=1,SUM(I875:M875),0),1)</f>
        <v>0</v>
      </c>
      <c r="G875" s="417">
        <f>ROUND(IF('11. Type 1 Emp 2020 FTE'!$I$12=2,SUM(O875:S875),0),1)</f>
        <v>0</v>
      </c>
      <c r="I875" s="526">
        <f>IF('1. General Input'!$D$33="X",IF('17. FTE Safe Harbor 2 Step 2'!E875&lt;40,'17. FTE Safe Harbor 2 Step 2'!E875/40,1),0)</f>
        <v>0</v>
      </c>
      <c r="J875" s="526">
        <f>IF('1. General Input'!$D$34="X",IF('17. FTE Safe Harbor 2 Step 2'!E875&lt;80,'17. FTE Safe Harbor 2 Step 2'!E875/80,1),0)</f>
        <v>0</v>
      </c>
      <c r="K875" s="526">
        <f>IF('1. General Input'!$D$35="X",IF('17. FTE Safe Harbor 2 Step 2'!E875*24&lt;2080,'17. FTE Safe Harbor 2 Step 2'!E875*24/2080,1),0)</f>
        <v>0</v>
      </c>
      <c r="L875" s="526">
        <f>IF('1. General Input'!$D$36="X",IF('17. FTE Safe Harbor 2 Step 2'!E875*12&lt;2080,'17. FTE Safe Harbor 2 Step 2'!E875*12/2080,1),0)</f>
        <v>0</v>
      </c>
      <c r="M875" s="538">
        <f>IF('1. General Input'!$D$37="X",IF('17. FTE Safe Harbor 2 Step 2'!E875*365/$F$12&lt;2080,E875*365/$F$12/2080,1),0)</f>
        <v>0</v>
      </c>
      <c r="O875" s="526">
        <f t="shared" si="78"/>
        <v>0</v>
      </c>
      <c r="P875" s="526">
        <f t="shared" si="79"/>
        <v>0</v>
      </c>
      <c r="Q875" s="526">
        <f t="shared" si="80"/>
        <v>0</v>
      </c>
      <c r="R875" s="526">
        <f t="shared" si="81"/>
        <v>0</v>
      </c>
      <c r="S875" s="526">
        <f t="shared" si="82"/>
        <v>0</v>
      </c>
    </row>
    <row r="876" spans="1:19" x14ac:dyDescent="0.25">
      <c r="A876" s="297">
        <f t="shared" si="83"/>
        <v>862</v>
      </c>
      <c r="B876" s="501"/>
      <c r="C876" s="515"/>
      <c r="D876" s="297"/>
      <c r="E876" s="505"/>
      <c r="F876" s="417">
        <f>ROUND(IF('11. Type 1 Emp 2020 FTE'!$I$12=1,SUM(I876:M876),0),1)</f>
        <v>0</v>
      </c>
      <c r="G876" s="417">
        <f>ROUND(IF('11. Type 1 Emp 2020 FTE'!$I$12=2,SUM(O876:S876),0),1)</f>
        <v>0</v>
      </c>
      <c r="I876" s="526">
        <f>IF('1. General Input'!$D$33="X",IF('17. FTE Safe Harbor 2 Step 2'!E876&lt;40,'17. FTE Safe Harbor 2 Step 2'!E876/40,1),0)</f>
        <v>0</v>
      </c>
      <c r="J876" s="526">
        <f>IF('1. General Input'!$D$34="X",IF('17. FTE Safe Harbor 2 Step 2'!E876&lt;80,'17. FTE Safe Harbor 2 Step 2'!E876/80,1),0)</f>
        <v>0</v>
      </c>
      <c r="K876" s="526">
        <f>IF('1. General Input'!$D$35="X",IF('17. FTE Safe Harbor 2 Step 2'!E876*24&lt;2080,'17. FTE Safe Harbor 2 Step 2'!E876*24/2080,1),0)</f>
        <v>0</v>
      </c>
      <c r="L876" s="526">
        <f>IF('1. General Input'!$D$36="X",IF('17. FTE Safe Harbor 2 Step 2'!E876*12&lt;2080,'17. FTE Safe Harbor 2 Step 2'!E876*12/2080,1),0)</f>
        <v>0</v>
      </c>
      <c r="M876" s="538">
        <f>IF('1. General Input'!$D$37="X",IF('17. FTE Safe Harbor 2 Step 2'!E876*365/$F$12&lt;2080,E876*365/$F$12/2080,1),0)</f>
        <v>0</v>
      </c>
      <c r="O876" s="526">
        <f t="shared" si="78"/>
        <v>0</v>
      </c>
      <c r="P876" s="526">
        <f t="shared" si="79"/>
        <v>0</v>
      </c>
      <c r="Q876" s="526">
        <f t="shared" si="80"/>
        <v>0</v>
      </c>
      <c r="R876" s="526">
        <f t="shared" si="81"/>
        <v>0</v>
      </c>
      <c r="S876" s="526">
        <f t="shared" si="82"/>
        <v>0</v>
      </c>
    </row>
    <row r="877" spans="1:19" x14ac:dyDescent="0.25">
      <c r="A877" s="297">
        <f t="shared" si="83"/>
        <v>863</v>
      </c>
      <c r="B877" s="501"/>
      <c r="C877" s="515"/>
      <c r="D877" s="297"/>
      <c r="E877" s="505"/>
      <c r="F877" s="417">
        <f>ROUND(IF('11. Type 1 Emp 2020 FTE'!$I$12=1,SUM(I877:M877),0),1)</f>
        <v>0</v>
      </c>
      <c r="G877" s="417">
        <f>ROUND(IF('11. Type 1 Emp 2020 FTE'!$I$12=2,SUM(O877:S877),0),1)</f>
        <v>0</v>
      </c>
      <c r="I877" s="526">
        <f>IF('1. General Input'!$D$33="X",IF('17. FTE Safe Harbor 2 Step 2'!E877&lt;40,'17. FTE Safe Harbor 2 Step 2'!E877/40,1),0)</f>
        <v>0</v>
      </c>
      <c r="J877" s="526">
        <f>IF('1. General Input'!$D$34="X",IF('17. FTE Safe Harbor 2 Step 2'!E877&lt;80,'17. FTE Safe Harbor 2 Step 2'!E877/80,1),0)</f>
        <v>0</v>
      </c>
      <c r="K877" s="526">
        <f>IF('1. General Input'!$D$35="X",IF('17. FTE Safe Harbor 2 Step 2'!E877*24&lt;2080,'17. FTE Safe Harbor 2 Step 2'!E877*24/2080,1),0)</f>
        <v>0</v>
      </c>
      <c r="L877" s="526">
        <f>IF('1. General Input'!$D$36="X",IF('17. FTE Safe Harbor 2 Step 2'!E877*12&lt;2080,'17. FTE Safe Harbor 2 Step 2'!E877*12/2080,1),0)</f>
        <v>0</v>
      </c>
      <c r="M877" s="538">
        <f>IF('1. General Input'!$D$37="X",IF('17. FTE Safe Harbor 2 Step 2'!E877*365/$F$12&lt;2080,E877*365/$F$12/2080,1),0)</f>
        <v>0</v>
      </c>
      <c r="O877" s="526">
        <f t="shared" si="78"/>
        <v>0</v>
      </c>
      <c r="P877" s="526">
        <f t="shared" si="79"/>
        <v>0</v>
      </c>
      <c r="Q877" s="526">
        <f t="shared" si="80"/>
        <v>0</v>
      </c>
      <c r="R877" s="526">
        <f t="shared" si="81"/>
        <v>0</v>
      </c>
      <c r="S877" s="526">
        <f t="shared" si="82"/>
        <v>0</v>
      </c>
    </row>
    <row r="878" spans="1:19" x14ac:dyDescent="0.25">
      <c r="A878" s="297">
        <f t="shared" si="83"/>
        <v>864</v>
      </c>
      <c r="B878" s="501"/>
      <c r="C878" s="515"/>
      <c r="D878" s="297"/>
      <c r="E878" s="505"/>
      <c r="F878" s="417">
        <f>ROUND(IF('11. Type 1 Emp 2020 FTE'!$I$12=1,SUM(I878:M878),0),1)</f>
        <v>0</v>
      </c>
      <c r="G878" s="417">
        <f>ROUND(IF('11. Type 1 Emp 2020 FTE'!$I$12=2,SUM(O878:S878),0),1)</f>
        <v>0</v>
      </c>
      <c r="I878" s="526">
        <f>IF('1. General Input'!$D$33="X",IF('17. FTE Safe Harbor 2 Step 2'!E878&lt;40,'17. FTE Safe Harbor 2 Step 2'!E878/40,1),0)</f>
        <v>0</v>
      </c>
      <c r="J878" s="526">
        <f>IF('1. General Input'!$D$34="X",IF('17. FTE Safe Harbor 2 Step 2'!E878&lt;80,'17. FTE Safe Harbor 2 Step 2'!E878/80,1),0)</f>
        <v>0</v>
      </c>
      <c r="K878" s="526">
        <f>IF('1. General Input'!$D$35="X",IF('17. FTE Safe Harbor 2 Step 2'!E878*24&lt;2080,'17. FTE Safe Harbor 2 Step 2'!E878*24/2080,1),0)</f>
        <v>0</v>
      </c>
      <c r="L878" s="526">
        <f>IF('1. General Input'!$D$36="X",IF('17. FTE Safe Harbor 2 Step 2'!E878*12&lt;2080,'17. FTE Safe Harbor 2 Step 2'!E878*12/2080,1),0)</f>
        <v>0</v>
      </c>
      <c r="M878" s="538">
        <f>IF('1. General Input'!$D$37="X",IF('17. FTE Safe Harbor 2 Step 2'!E878*365/$F$12&lt;2080,E878*365/$F$12/2080,1),0)</f>
        <v>0</v>
      </c>
      <c r="O878" s="526">
        <f t="shared" si="78"/>
        <v>0</v>
      </c>
      <c r="P878" s="526">
        <f t="shared" si="79"/>
        <v>0</v>
      </c>
      <c r="Q878" s="526">
        <f t="shared" si="80"/>
        <v>0</v>
      </c>
      <c r="R878" s="526">
        <f t="shared" si="81"/>
        <v>0</v>
      </c>
      <c r="S878" s="526">
        <f t="shared" si="82"/>
        <v>0</v>
      </c>
    </row>
    <row r="879" spans="1:19" x14ac:dyDescent="0.25">
      <c r="A879" s="297">
        <f t="shared" si="83"/>
        <v>865</v>
      </c>
      <c r="B879" s="501"/>
      <c r="C879" s="515"/>
      <c r="D879" s="297"/>
      <c r="E879" s="505"/>
      <c r="F879" s="417">
        <f>ROUND(IF('11. Type 1 Emp 2020 FTE'!$I$12=1,SUM(I879:M879),0),1)</f>
        <v>0</v>
      </c>
      <c r="G879" s="417">
        <f>ROUND(IF('11. Type 1 Emp 2020 FTE'!$I$12=2,SUM(O879:S879),0),1)</f>
        <v>0</v>
      </c>
      <c r="I879" s="526">
        <f>IF('1. General Input'!$D$33="X",IF('17. FTE Safe Harbor 2 Step 2'!E879&lt;40,'17. FTE Safe Harbor 2 Step 2'!E879/40,1),0)</f>
        <v>0</v>
      </c>
      <c r="J879" s="526">
        <f>IF('1. General Input'!$D$34="X",IF('17. FTE Safe Harbor 2 Step 2'!E879&lt;80,'17. FTE Safe Harbor 2 Step 2'!E879/80,1),0)</f>
        <v>0</v>
      </c>
      <c r="K879" s="526">
        <f>IF('1. General Input'!$D$35="X",IF('17. FTE Safe Harbor 2 Step 2'!E879*24&lt;2080,'17. FTE Safe Harbor 2 Step 2'!E879*24/2080,1),0)</f>
        <v>0</v>
      </c>
      <c r="L879" s="526">
        <f>IF('1. General Input'!$D$36="X",IF('17. FTE Safe Harbor 2 Step 2'!E879*12&lt;2080,'17. FTE Safe Harbor 2 Step 2'!E879*12/2080,1),0)</f>
        <v>0</v>
      </c>
      <c r="M879" s="538">
        <f>IF('1. General Input'!$D$37="X",IF('17. FTE Safe Harbor 2 Step 2'!E879*365/$F$12&lt;2080,E879*365/$F$12/2080,1),0)</f>
        <v>0</v>
      </c>
      <c r="O879" s="526">
        <f t="shared" si="78"/>
        <v>0</v>
      </c>
      <c r="P879" s="526">
        <f t="shared" si="79"/>
        <v>0</v>
      </c>
      <c r="Q879" s="526">
        <f t="shared" si="80"/>
        <v>0</v>
      </c>
      <c r="R879" s="526">
        <f t="shared" si="81"/>
        <v>0</v>
      </c>
      <c r="S879" s="526">
        <f t="shared" si="82"/>
        <v>0</v>
      </c>
    </row>
    <row r="880" spans="1:19" x14ac:dyDescent="0.25">
      <c r="A880" s="297">
        <f t="shared" si="83"/>
        <v>866</v>
      </c>
      <c r="B880" s="501"/>
      <c r="C880" s="515"/>
      <c r="D880" s="297"/>
      <c r="E880" s="505"/>
      <c r="F880" s="417">
        <f>ROUND(IF('11. Type 1 Emp 2020 FTE'!$I$12=1,SUM(I880:M880),0),1)</f>
        <v>0</v>
      </c>
      <c r="G880" s="417">
        <f>ROUND(IF('11. Type 1 Emp 2020 FTE'!$I$12=2,SUM(O880:S880),0),1)</f>
        <v>0</v>
      </c>
      <c r="I880" s="526">
        <f>IF('1. General Input'!$D$33="X",IF('17. FTE Safe Harbor 2 Step 2'!E880&lt;40,'17. FTE Safe Harbor 2 Step 2'!E880/40,1),0)</f>
        <v>0</v>
      </c>
      <c r="J880" s="526">
        <f>IF('1. General Input'!$D$34="X",IF('17. FTE Safe Harbor 2 Step 2'!E880&lt;80,'17. FTE Safe Harbor 2 Step 2'!E880/80,1),0)</f>
        <v>0</v>
      </c>
      <c r="K880" s="526">
        <f>IF('1. General Input'!$D$35="X",IF('17. FTE Safe Harbor 2 Step 2'!E880*24&lt;2080,'17. FTE Safe Harbor 2 Step 2'!E880*24/2080,1),0)</f>
        <v>0</v>
      </c>
      <c r="L880" s="526">
        <f>IF('1. General Input'!$D$36="X",IF('17. FTE Safe Harbor 2 Step 2'!E880*12&lt;2080,'17. FTE Safe Harbor 2 Step 2'!E880*12/2080,1),0)</f>
        <v>0</v>
      </c>
      <c r="M880" s="538">
        <f>IF('1. General Input'!$D$37="X",IF('17. FTE Safe Harbor 2 Step 2'!E880*365/$F$12&lt;2080,E880*365/$F$12/2080,1),0)</f>
        <v>0</v>
      </c>
      <c r="O880" s="526">
        <f t="shared" si="78"/>
        <v>0</v>
      </c>
      <c r="P880" s="526">
        <f t="shared" si="79"/>
        <v>0</v>
      </c>
      <c r="Q880" s="526">
        <f t="shared" si="80"/>
        <v>0</v>
      </c>
      <c r="R880" s="526">
        <f t="shared" si="81"/>
        <v>0</v>
      </c>
      <c r="S880" s="526">
        <f t="shared" si="82"/>
        <v>0</v>
      </c>
    </row>
    <row r="881" spans="1:19" x14ac:dyDescent="0.25">
      <c r="A881" s="297">
        <f t="shared" si="83"/>
        <v>867</v>
      </c>
      <c r="B881" s="501"/>
      <c r="C881" s="515"/>
      <c r="D881" s="297"/>
      <c r="E881" s="505"/>
      <c r="F881" s="417">
        <f>ROUND(IF('11. Type 1 Emp 2020 FTE'!$I$12=1,SUM(I881:M881),0),1)</f>
        <v>0</v>
      </c>
      <c r="G881" s="417">
        <f>ROUND(IF('11. Type 1 Emp 2020 FTE'!$I$12=2,SUM(O881:S881),0),1)</f>
        <v>0</v>
      </c>
      <c r="I881" s="526">
        <f>IF('1. General Input'!$D$33="X",IF('17. FTE Safe Harbor 2 Step 2'!E881&lt;40,'17. FTE Safe Harbor 2 Step 2'!E881/40,1),0)</f>
        <v>0</v>
      </c>
      <c r="J881" s="526">
        <f>IF('1. General Input'!$D$34="X",IF('17. FTE Safe Harbor 2 Step 2'!E881&lt;80,'17. FTE Safe Harbor 2 Step 2'!E881/80,1),0)</f>
        <v>0</v>
      </c>
      <c r="K881" s="526">
        <f>IF('1. General Input'!$D$35="X",IF('17. FTE Safe Harbor 2 Step 2'!E881*24&lt;2080,'17. FTE Safe Harbor 2 Step 2'!E881*24/2080,1),0)</f>
        <v>0</v>
      </c>
      <c r="L881" s="526">
        <f>IF('1. General Input'!$D$36="X",IF('17. FTE Safe Harbor 2 Step 2'!E881*12&lt;2080,'17. FTE Safe Harbor 2 Step 2'!E881*12/2080,1),0)</f>
        <v>0</v>
      </c>
      <c r="M881" s="538">
        <f>IF('1. General Input'!$D$37="X",IF('17. FTE Safe Harbor 2 Step 2'!E881*365/$F$12&lt;2080,E881*365/$F$12/2080,1),0)</f>
        <v>0</v>
      </c>
      <c r="O881" s="526">
        <f t="shared" si="78"/>
        <v>0</v>
      </c>
      <c r="P881" s="526">
        <f t="shared" si="79"/>
        <v>0</v>
      </c>
      <c r="Q881" s="526">
        <f t="shared" si="80"/>
        <v>0</v>
      </c>
      <c r="R881" s="526">
        <f t="shared" si="81"/>
        <v>0</v>
      </c>
      <c r="S881" s="526">
        <f t="shared" si="82"/>
        <v>0</v>
      </c>
    </row>
    <row r="882" spans="1:19" x14ac:dyDescent="0.25">
      <c r="A882" s="297">
        <f t="shared" si="83"/>
        <v>868</v>
      </c>
      <c r="B882" s="501"/>
      <c r="C882" s="515"/>
      <c r="D882" s="297"/>
      <c r="E882" s="505"/>
      <c r="F882" s="417">
        <f>ROUND(IF('11. Type 1 Emp 2020 FTE'!$I$12=1,SUM(I882:M882),0),1)</f>
        <v>0</v>
      </c>
      <c r="G882" s="417">
        <f>ROUND(IF('11. Type 1 Emp 2020 FTE'!$I$12=2,SUM(O882:S882),0),1)</f>
        <v>0</v>
      </c>
      <c r="I882" s="526">
        <f>IF('1. General Input'!$D$33="X",IF('17. FTE Safe Harbor 2 Step 2'!E882&lt;40,'17. FTE Safe Harbor 2 Step 2'!E882/40,1),0)</f>
        <v>0</v>
      </c>
      <c r="J882" s="526">
        <f>IF('1. General Input'!$D$34="X",IF('17. FTE Safe Harbor 2 Step 2'!E882&lt;80,'17. FTE Safe Harbor 2 Step 2'!E882/80,1),0)</f>
        <v>0</v>
      </c>
      <c r="K882" s="526">
        <f>IF('1. General Input'!$D$35="X",IF('17. FTE Safe Harbor 2 Step 2'!E882*24&lt;2080,'17. FTE Safe Harbor 2 Step 2'!E882*24/2080,1),0)</f>
        <v>0</v>
      </c>
      <c r="L882" s="526">
        <f>IF('1. General Input'!$D$36="X",IF('17. FTE Safe Harbor 2 Step 2'!E882*12&lt;2080,'17. FTE Safe Harbor 2 Step 2'!E882*12/2080,1),0)</f>
        <v>0</v>
      </c>
      <c r="M882" s="538">
        <f>IF('1. General Input'!$D$37="X",IF('17. FTE Safe Harbor 2 Step 2'!E882*365/$F$12&lt;2080,E882*365/$F$12/2080,1),0)</f>
        <v>0</v>
      </c>
      <c r="O882" s="526">
        <f t="shared" si="78"/>
        <v>0</v>
      </c>
      <c r="P882" s="526">
        <f t="shared" si="79"/>
        <v>0</v>
      </c>
      <c r="Q882" s="526">
        <f t="shared" si="80"/>
        <v>0</v>
      </c>
      <c r="R882" s="526">
        <f t="shared" si="81"/>
        <v>0</v>
      </c>
      <c r="S882" s="526">
        <f t="shared" si="82"/>
        <v>0</v>
      </c>
    </row>
    <row r="883" spans="1:19" x14ac:dyDescent="0.25">
      <c r="A883" s="297">
        <f t="shared" si="83"/>
        <v>869</v>
      </c>
      <c r="B883" s="501"/>
      <c r="C883" s="515"/>
      <c r="D883" s="297"/>
      <c r="E883" s="505"/>
      <c r="F883" s="417">
        <f>ROUND(IF('11. Type 1 Emp 2020 FTE'!$I$12=1,SUM(I883:M883),0),1)</f>
        <v>0</v>
      </c>
      <c r="G883" s="417">
        <f>ROUND(IF('11. Type 1 Emp 2020 FTE'!$I$12=2,SUM(O883:S883),0),1)</f>
        <v>0</v>
      </c>
      <c r="I883" s="526">
        <f>IF('1. General Input'!$D$33="X",IF('17. FTE Safe Harbor 2 Step 2'!E883&lt;40,'17. FTE Safe Harbor 2 Step 2'!E883/40,1),0)</f>
        <v>0</v>
      </c>
      <c r="J883" s="526">
        <f>IF('1. General Input'!$D$34="X",IF('17. FTE Safe Harbor 2 Step 2'!E883&lt;80,'17. FTE Safe Harbor 2 Step 2'!E883/80,1),0)</f>
        <v>0</v>
      </c>
      <c r="K883" s="526">
        <f>IF('1. General Input'!$D$35="X",IF('17. FTE Safe Harbor 2 Step 2'!E883*24&lt;2080,'17. FTE Safe Harbor 2 Step 2'!E883*24/2080,1),0)</f>
        <v>0</v>
      </c>
      <c r="L883" s="526">
        <f>IF('1. General Input'!$D$36="X",IF('17. FTE Safe Harbor 2 Step 2'!E883*12&lt;2080,'17. FTE Safe Harbor 2 Step 2'!E883*12/2080,1),0)</f>
        <v>0</v>
      </c>
      <c r="M883" s="538">
        <f>IF('1. General Input'!$D$37="X",IF('17. FTE Safe Harbor 2 Step 2'!E883*365/$F$12&lt;2080,E883*365/$F$12/2080,1),0)</f>
        <v>0</v>
      </c>
      <c r="O883" s="526">
        <f t="shared" si="78"/>
        <v>0</v>
      </c>
      <c r="P883" s="526">
        <f t="shared" si="79"/>
        <v>0</v>
      </c>
      <c r="Q883" s="526">
        <f t="shared" si="80"/>
        <v>0</v>
      </c>
      <c r="R883" s="526">
        <f t="shared" si="81"/>
        <v>0</v>
      </c>
      <c r="S883" s="526">
        <f t="shared" si="82"/>
        <v>0</v>
      </c>
    </row>
    <row r="884" spans="1:19" x14ac:dyDescent="0.25">
      <c r="A884" s="297">
        <f t="shared" si="83"/>
        <v>870</v>
      </c>
      <c r="B884" s="501"/>
      <c r="C884" s="515"/>
      <c r="D884" s="297"/>
      <c r="E884" s="505"/>
      <c r="F884" s="417">
        <f>ROUND(IF('11. Type 1 Emp 2020 FTE'!$I$12=1,SUM(I884:M884),0),1)</f>
        <v>0</v>
      </c>
      <c r="G884" s="417">
        <f>ROUND(IF('11. Type 1 Emp 2020 FTE'!$I$12=2,SUM(O884:S884),0),1)</f>
        <v>0</v>
      </c>
      <c r="I884" s="526">
        <f>IF('1. General Input'!$D$33="X",IF('17. FTE Safe Harbor 2 Step 2'!E884&lt;40,'17. FTE Safe Harbor 2 Step 2'!E884/40,1),0)</f>
        <v>0</v>
      </c>
      <c r="J884" s="526">
        <f>IF('1. General Input'!$D$34="X",IF('17. FTE Safe Harbor 2 Step 2'!E884&lt;80,'17. FTE Safe Harbor 2 Step 2'!E884/80,1),0)</f>
        <v>0</v>
      </c>
      <c r="K884" s="526">
        <f>IF('1. General Input'!$D$35="X",IF('17. FTE Safe Harbor 2 Step 2'!E884*24&lt;2080,'17. FTE Safe Harbor 2 Step 2'!E884*24/2080,1),0)</f>
        <v>0</v>
      </c>
      <c r="L884" s="526">
        <f>IF('1. General Input'!$D$36="X",IF('17. FTE Safe Harbor 2 Step 2'!E884*12&lt;2080,'17. FTE Safe Harbor 2 Step 2'!E884*12/2080,1),0)</f>
        <v>0</v>
      </c>
      <c r="M884" s="538">
        <f>IF('1. General Input'!$D$37="X",IF('17. FTE Safe Harbor 2 Step 2'!E884*365/$F$12&lt;2080,E884*365/$F$12/2080,1),0)</f>
        <v>0</v>
      </c>
      <c r="O884" s="526">
        <f t="shared" si="78"/>
        <v>0</v>
      </c>
      <c r="P884" s="526">
        <f t="shared" si="79"/>
        <v>0</v>
      </c>
      <c r="Q884" s="526">
        <f t="shared" si="80"/>
        <v>0</v>
      </c>
      <c r="R884" s="526">
        <f t="shared" si="81"/>
        <v>0</v>
      </c>
      <c r="S884" s="526">
        <f t="shared" si="82"/>
        <v>0</v>
      </c>
    </row>
    <row r="885" spans="1:19" x14ac:dyDescent="0.25">
      <c r="A885" s="297">
        <f t="shared" si="83"/>
        <v>871</v>
      </c>
      <c r="B885" s="501"/>
      <c r="C885" s="515"/>
      <c r="D885" s="297"/>
      <c r="E885" s="505"/>
      <c r="F885" s="417">
        <f>ROUND(IF('11. Type 1 Emp 2020 FTE'!$I$12=1,SUM(I885:M885),0),1)</f>
        <v>0</v>
      </c>
      <c r="G885" s="417">
        <f>ROUND(IF('11. Type 1 Emp 2020 FTE'!$I$12=2,SUM(O885:S885),0),1)</f>
        <v>0</v>
      </c>
      <c r="I885" s="526">
        <f>IF('1. General Input'!$D$33="X",IF('17. FTE Safe Harbor 2 Step 2'!E885&lt;40,'17. FTE Safe Harbor 2 Step 2'!E885/40,1),0)</f>
        <v>0</v>
      </c>
      <c r="J885" s="526">
        <f>IF('1. General Input'!$D$34="X",IF('17. FTE Safe Harbor 2 Step 2'!E885&lt;80,'17. FTE Safe Harbor 2 Step 2'!E885/80,1),0)</f>
        <v>0</v>
      </c>
      <c r="K885" s="526">
        <f>IF('1. General Input'!$D$35="X",IF('17. FTE Safe Harbor 2 Step 2'!E885*24&lt;2080,'17. FTE Safe Harbor 2 Step 2'!E885*24/2080,1),0)</f>
        <v>0</v>
      </c>
      <c r="L885" s="526">
        <f>IF('1. General Input'!$D$36="X",IF('17. FTE Safe Harbor 2 Step 2'!E885*12&lt;2080,'17. FTE Safe Harbor 2 Step 2'!E885*12/2080,1),0)</f>
        <v>0</v>
      </c>
      <c r="M885" s="538">
        <f>IF('1. General Input'!$D$37="X",IF('17. FTE Safe Harbor 2 Step 2'!E885*365/$F$12&lt;2080,E885*365/$F$12/2080,1),0)</f>
        <v>0</v>
      </c>
      <c r="O885" s="526">
        <f t="shared" si="78"/>
        <v>0</v>
      </c>
      <c r="P885" s="526">
        <f t="shared" si="79"/>
        <v>0</v>
      </c>
      <c r="Q885" s="526">
        <f t="shared" si="80"/>
        <v>0</v>
      </c>
      <c r="R885" s="526">
        <f t="shared" si="81"/>
        <v>0</v>
      </c>
      <c r="S885" s="526">
        <f t="shared" si="82"/>
        <v>0</v>
      </c>
    </row>
    <row r="886" spans="1:19" x14ac:dyDescent="0.25">
      <c r="A886" s="297">
        <f t="shared" si="83"/>
        <v>872</v>
      </c>
      <c r="B886" s="501"/>
      <c r="C886" s="515"/>
      <c r="D886" s="297"/>
      <c r="E886" s="505"/>
      <c r="F886" s="417">
        <f>ROUND(IF('11. Type 1 Emp 2020 FTE'!$I$12=1,SUM(I886:M886),0),1)</f>
        <v>0</v>
      </c>
      <c r="G886" s="417">
        <f>ROUND(IF('11. Type 1 Emp 2020 FTE'!$I$12=2,SUM(O886:S886),0),1)</f>
        <v>0</v>
      </c>
      <c r="I886" s="526">
        <f>IF('1. General Input'!$D$33="X",IF('17. FTE Safe Harbor 2 Step 2'!E886&lt;40,'17. FTE Safe Harbor 2 Step 2'!E886/40,1),0)</f>
        <v>0</v>
      </c>
      <c r="J886" s="526">
        <f>IF('1. General Input'!$D$34="X",IF('17. FTE Safe Harbor 2 Step 2'!E886&lt;80,'17. FTE Safe Harbor 2 Step 2'!E886/80,1),0)</f>
        <v>0</v>
      </c>
      <c r="K886" s="526">
        <f>IF('1. General Input'!$D$35="X",IF('17. FTE Safe Harbor 2 Step 2'!E886*24&lt;2080,'17. FTE Safe Harbor 2 Step 2'!E886*24/2080,1),0)</f>
        <v>0</v>
      </c>
      <c r="L886" s="526">
        <f>IF('1. General Input'!$D$36="X",IF('17. FTE Safe Harbor 2 Step 2'!E886*12&lt;2080,'17. FTE Safe Harbor 2 Step 2'!E886*12/2080,1),0)</f>
        <v>0</v>
      </c>
      <c r="M886" s="538">
        <f>IF('1. General Input'!$D$37="X",IF('17. FTE Safe Harbor 2 Step 2'!E886*365/$F$12&lt;2080,E886*365/$F$12/2080,1),0)</f>
        <v>0</v>
      </c>
      <c r="O886" s="526">
        <f t="shared" si="78"/>
        <v>0</v>
      </c>
      <c r="P886" s="526">
        <f t="shared" si="79"/>
        <v>0</v>
      </c>
      <c r="Q886" s="526">
        <f t="shared" si="80"/>
        <v>0</v>
      </c>
      <c r="R886" s="526">
        <f t="shared" si="81"/>
        <v>0</v>
      </c>
      <c r="S886" s="526">
        <f t="shared" si="82"/>
        <v>0</v>
      </c>
    </row>
    <row r="887" spans="1:19" x14ac:dyDescent="0.25">
      <c r="A887" s="297">
        <f t="shared" si="83"/>
        <v>873</v>
      </c>
      <c r="B887" s="501"/>
      <c r="C887" s="515"/>
      <c r="D887" s="297"/>
      <c r="E887" s="505"/>
      <c r="F887" s="417">
        <f>ROUND(IF('11. Type 1 Emp 2020 FTE'!$I$12=1,SUM(I887:M887),0),1)</f>
        <v>0</v>
      </c>
      <c r="G887" s="417">
        <f>ROUND(IF('11. Type 1 Emp 2020 FTE'!$I$12=2,SUM(O887:S887),0),1)</f>
        <v>0</v>
      </c>
      <c r="I887" s="526">
        <f>IF('1. General Input'!$D$33="X",IF('17. FTE Safe Harbor 2 Step 2'!E887&lt;40,'17. FTE Safe Harbor 2 Step 2'!E887/40,1),0)</f>
        <v>0</v>
      </c>
      <c r="J887" s="526">
        <f>IF('1. General Input'!$D$34="X",IF('17. FTE Safe Harbor 2 Step 2'!E887&lt;80,'17. FTE Safe Harbor 2 Step 2'!E887/80,1),0)</f>
        <v>0</v>
      </c>
      <c r="K887" s="526">
        <f>IF('1. General Input'!$D$35="X",IF('17. FTE Safe Harbor 2 Step 2'!E887*24&lt;2080,'17. FTE Safe Harbor 2 Step 2'!E887*24/2080,1),0)</f>
        <v>0</v>
      </c>
      <c r="L887" s="526">
        <f>IF('1. General Input'!$D$36="X",IF('17. FTE Safe Harbor 2 Step 2'!E887*12&lt;2080,'17. FTE Safe Harbor 2 Step 2'!E887*12/2080,1),0)</f>
        <v>0</v>
      </c>
      <c r="M887" s="538">
        <f>IF('1. General Input'!$D$37="X",IF('17. FTE Safe Harbor 2 Step 2'!E887*365/$F$12&lt;2080,E887*365/$F$12/2080,1),0)</f>
        <v>0</v>
      </c>
      <c r="O887" s="526">
        <f t="shared" si="78"/>
        <v>0</v>
      </c>
      <c r="P887" s="526">
        <f t="shared" si="79"/>
        <v>0</v>
      </c>
      <c r="Q887" s="526">
        <f t="shared" si="80"/>
        <v>0</v>
      </c>
      <c r="R887" s="526">
        <f t="shared" si="81"/>
        <v>0</v>
      </c>
      <c r="S887" s="526">
        <f t="shared" si="82"/>
        <v>0</v>
      </c>
    </row>
    <row r="888" spans="1:19" x14ac:dyDescent="0.25">
      <c r="A888" s="297">
        <f t="shared" si="83"/>
        <v>874</v>
      </c>
      <c r="B888" s="501"/>
      <c r="C888" s="515"/>
      <c r="D888" s="297"/>
      <c r="E888" s="505"/>
      <c r="F888" s="417">
        <f>ROUND(IF('11. Type 1 Emp 2020 FTE'!$I$12=1,SUM(I888:M888),0),1)</f>
        <v>0</v>
      </c>
      <c r="G888" s="417">
        <f>ROUND(IF('11. Type 1 Emp 2020 FTE'!$I$12=2,SUM(O888:S888),0),1)</f>
        <v>0</v>
      </c>
      <c r="I888" s="526">
        <f>IF('1. General Input'!$D$33="X",IF('17. FTE Safe Harbor 2 Step 2'!E888&lt;40,'17. FTE Safe Harbor 2 Step 2'!E888/40,1),0)</f>
        <v>0</v>
      </c>
      <c r="J888" s="526">
        <f>IF('1. General Input'!$D$34="X",IF('17. FTE Safe Harbor 2 Step 2'!E888&lt;80,'17. FTE Safe Harbor 2 Step 2'!E888/80,1),0)</f>
        <v>0</v>
      </c>
      <c r="K888" s="526">
        <f>IF('1. General Input'!$D$35="X",IF('17. FTE Safe Harbor 2 Step 2'!E888*24&lt;2080,'17. FTE Safe Harbor 2 Step 2'!E888*24/2080,1),0)</f>
        <v>0</v>
      </c>
      <c r="L888" s="526">
        <f>IF('1. General Input'!$D$36="X",IF('17. FTE Safe Harbor 2 Step 2'!E888*12&lt;2080,'17. FTE Safe Harbor 2 Step 2'!E888*12/2080,1),0)</f>
        <v>0</v>
      </c>
      <c r="M888" s="538">
        <f>IF('1. General Input'!$D$37="X",IF('17. FTE Safe Harbor 2 Step 2'!E888*365/$F$12&lt;2080,E888*365/$F$12/2080,1),0)</f>
        <v>0</v>
      </c>
      <c r="O888" s="526">
        <f t="shared" si="78"/>
        <v>0</v>
      </c>
      <c r="P888" s="526">
        <f t="shared" si="79"/>
        <v>0</v>
      </c>
      <c r="Q888" s="526">
        <f t="shared" si="80"/>
        <v>0</v>
      </c>
      <c r="R888" s="526">
        <f t="shared" si="81"/>
        <v>0</v>
      </c>
      <c r="S888" s="526">
        <f t="shared" si="82"/>
        <v>0</v>
      </c>
    </row>
    <row r="889" spans="1:19" x14ac:dyDescent="0.25">
      <c r="A889" s="297">
        <f t="shared" si="83"/>
        <v>875</v>
      </c>
      <c r="B889" s="501"/>
      <c r="C889" s="515"/>
      <c r="D889" s="297"/>
      <c r="E889" s="505"/>
      <c r="F889" s="417">
        <f>ROUND(IF('11. Type 1 Emp 2020 FTE'!$I$12=1,SUM(I889:M889),0),1)</f>
        <v>0</v>
      </c>
      <c r="G889" s="417">
        <f>ROUND(IF('11. Type 1 Emp 2020 FTE'!$I$12=2,SUM(O889:S889),0),1)</f>
        <v>0</v>
      </c>
      <c r="I889" s="526">
        <f>IF('1. General Input'!$D$33="X",IF('17. FTE Safe Harbor 2 Step 2'!E889&lt;40,'17. FTE Safe Harbor 2 Step 2'!E889/40,1),0)</f>
        <v>0</v>
      </c>
      <c r="J889" s="526">
        <f>IF('1. General Input'!$D$34="X",IF('17. FTE Safe Harbor 2 Step 2'!E889&lt;80,'17. FTE Safe Harbor 2 Step 2'!E889/80,1),0)</f>
        <v>0</v>
      </c>
      <c r="K889" s="526">
        <f>IF('1. General Input'!$D$35="X",IF('17. FTE Safe Harbor 2 Step 2'!E889*24&lt;2080,'17. FTE Safe Harbor 2 Step 2'!E889*24/2080,1),0)</f>
        <v>0</v>
      </c>
      <c r="L889" s="526">
        <f>IF('1. General Input'!$D$36="X",IF('17. FTE Safe Harbor 2 Step 2'!E889*12&lt;2080,'17. FTE Safe Harbor 2 Step 2'!E889*12/2080,1),0)</f>
        <v>0</v>
      </c>
      <c r="M889" s="538">
        <f>IF('1. General Input'!$D$37="X",IF('17. FTE Safe Harbor 2 Step 2'!E889*365/$F$12&lt;2080,E889*365/$F$12/2080,1),0)</f>
        <v>0</v>
      </c>
      <c r="O889" s="526">
        <f t="shared" si="78"/>
        <v>0</v>
      </c>
      <c r="P889" s="526">
        <f t="shared" si="79"/>
        <v>0</v>
      </c>
      <c r="Q889" s="526">
        <f t="shared" si="80"/>
        <v>0</v>
      </c>
      <c r="R889" s="526">
        <f t="shared" si="81"/>
        <v>0</v>
      </c>
      <c r="S889" s="526">
        <f t="shared" si="82"/>
        <v>0</v>
      </c>
    </row>
    <row r="890" spans="1:19" x14ac:dyDescent="0.25">
      <c r="A890" s="297">
        <f t="shared" si="83"/>
        <v>876</v>
      </c>
      <c r="B890" s="501"/>
      <c r="C890" s="515"/>
      <c r="D890" s="297"/>
      <c r="E890" s="505"/>
      <c r="F890" s="417">
        <f>ROUND(IF('11. Type 1 Emp 2020 FTE'!$I$12=1,SUM(I890:M890),0),1)</f>
        <v>0</v>
      </c>
      <c r="G890" s="417">
        <f>ROUND(IF('11. Type 1 Emp 2020 FTE'!$I$12=2,SUM(O890:S890),0),1)</f>
        <v>0</v>
      </c>
      <c r="I890" s="526">
        <f>IF('1. General Input'!$D$33="X",IF('17. FTE Safe Harbor 2 Step 2'!E890&lt;40,'17. FTE Safe Harbor 2 Step 2'!E890/40,1),0)</f>
        <v>0</v>
      </c>
      <c r="J890" s="526">
        <f>IF('1. General Input'!$D$34="X",IF('17. FTE Safe Harbor 2 Step 2'!E890&lt;80,'17. FTE Safe Harbor 2 Step 2'!E890/80,1),0)</f>
        <v>0</v>
      </c>
      <c r="K890" s="526">
        <f>IF('1. General Input'!$D$35="X",IF('17. FTE Safe Harbor 2 Step 2'!E890*24&lt;2080,'17. FTE Safe Harbor 2 Step 2'!E890*24/2080,1),0)</f>
        <v>0</v>
      </c>
      <c r="L890" s="526">
        <f>IF('1. General Input'!$D$36="X",IF('17. FTE Safe Harbor 2 Step 2'!E890*12&lt;2080,'17. FTE Safe Harbor 2 Step 2'!E890*12/2080,1),0)</f>
        <v>0</v>
      </c>
      <c r="M890" s="538">
        <f>IF('1. General Input'!$D$37="X",IF('17. FTE Safe Harbor 2 Step 2'!E890*365/$F$12&lt;2080,E890*365/$F$12/2080,1),0)</f>
        <v>0</v>
      </c>
      <c r="O890" s="526">
        <f t="shared" si="78"/>
        <v>0</v>
      </c>
      <c r="P890" s="526">
        <f t="shared" si="79"/>
        <v>0</v>
      </c>
      <c r="Q890" s="526">
        <f t="shared" si="80"/>
        <v>0</v>
      </c>
      <c r="R890" s="526">
        <f t="shared" si="81"/>
        <v>0</v>
      </c>
      <c r="S890" s="526">
        <f t="shared" si="82"/>
        <v>0</v>
      </c>
    </row>
    <row r="891" spans="1:19" x14ac:dyDescent="0.25">
      <c r="A891" s="297">
        <f t="shared" si="83"/>
        <v>877</v>
      </c>
      <c r="B891" s="501"/>
      <c r="C891" s="515"/>
      <c r="D891" s="297"/>
      <c r="E891" s="505"/>
      <c r="F891" s="417">
        <f>ROUND(IF('11. Type 1 Emp 2020 FTE'!$I$12=1,SUM(I891:M891),0),1)</f>
        <v>0</v>
      </c>
      <c r="G891" s="417">
        <f>ROUND(IF('11. Type 1 Emp 2020 FTE'!$I$12=2,SUM(O891:S891),0),1)</f>
        <v>0</v>
      </c>
      <c r="I891" s="526">
        <f>IF('1. General Input'!$D$33="X",IF('17. FTE Safe Harbor 2 Step 2'!E891&lt;40,'17. FTE Safe Harbor 2 Step 2'!E891/40,1),0)</f>
        <v>0</v>
      </c>
      <c r="J891" s="526">
        <f>IF('1. General Input'!$D$34="X",IF('17. FTE Safe Harbor 2 Step 2'!E891&lt;80,'17. FTE Safe Harbor 2 Step 2'!E891/80,1),0)</f>
        <v>0</v>
      </c>
      <c r="K891" s="526">
        <f>IF('1. General Input'!$D$35="X",IF('17. FTE Safe Harbor 2 Step 2'!E891*24&lt;2080,'17. FTE Safe Harbor 2 Step 2'!E891*24/2080,1),0)</f>
        <v>0</v>
      </c>
      <c r="L891" s="526">
        <f>IF('1. General Input'!$D$36="X",IF('17. FTE Safe Harbor 2 Step 2'!E891*12&lt;2080,'17. FTE Safe Harbor 2 Step 2'!E891*12/2080,1),0)</f>
        <v>0</v>
      </c>
      <c r="M891" s="538">
        <f>IF('1. General Input'!$D$37="X",IF('17. FTE Safe Harbor 2 Step 2'!E891*365/$F$12&lt;2080,E891*365/$F$12/2080,1),0)</f>
        <v>0</v>
      </c>
      <c r="O891" s="526">
        <f t="shared" si="78"/>
        <v>0</v>
      </c>
      <c r="P891" s="526">
        <f t="shared" si="79"/>
        <v>0</v>
      </c>
      <c r="Q891" s="526">
        <f t="shared" si="80"/>
        <v>0</v>
      </c>
      <c r="R891" s="526">
        <f t="shared" si="81"/>
        <v>0</v>
      </c>
      <c r="S891" s="526">
        <f t="shared" si="82"/>
        <v>0</v>
      </c>
    </row>
    <row r="892" spans="1:19" x14ac:dyDescent="0.25">
      <c r="A892" s="297">
        <f t="shared" si="83"/>
        <v>878</v>
      </c>
      <c r="B892" s="501"/>
      <c r="C892" s="515"/>
      <c r="D892" s="297"/>
      <c r="E892" s="505"/>
      <c r="F892" s="417">
        <f>ROUND(IF('11. Type 1 Emp 2020 FTE'!$I$12=1,SUM(I892:M892),0),1)</f>
        <v>0</v>
      </c>
      <c r="G892" s="417">
        <f>ROUND(IF('11. Type 1 Emp 2020 FTE'!$I$12=2,SUM(O892:S892),0),1)</f>
        <v>0</v>
      </c>
      <c r="I892" s="526">
        <f>IF('1. General Input'!$D$33="X",IF('17. FTE Safe Harbor 2 Step 2'!E892&lt;40,'17. FTE Safe Harbor 2 Step 2'!E892/40,1),0)</f>
        <v>0</v>
      </c>
      <c r="J892" s="526">
        <f>IF('1. General Input'!$D$34="X",IF('17. FTE Safe Harbor 2 Step 2'!E892&lt;80,'17. FTE Safe Harbor 2 Step 2'!E892/80,1),0)</f>
        <v>0</v>
      </c>
      <c r="K892" s="526">
        <f>IF('1. General Input'!$D$35="X",IF('17. FTE Safe Harbor 2 Step 2'!E892*24&lt;2080,'17. FTE Safe Harbor 2 Step 2'!E892*24/2080,1),0)</f>
        <v>0</v>
      </c>
      <c r="L892" s="526">
        <f>IF('1. General Input'!$D$36="X",IF('17. FTE Safe Harbor 2 Step 2'!E892*12&lt;2080,'17. FTE Safe Harbor 2 Step 2'!E892*12/2080,1),0)</f>
        <v>0</v>
      </c>
      <c r="M892" s="538">
        <f>IF('1. General Input'!$D$37="X",IF('17. FTE Safe Harbor 2 Step 2'!E892*365/$F$12&lt;2080,E892*365/$F$12/2080,1),0)</f>
        <v>0</v>
      </c>
      <c r="O892" s="526">
        <f t="shared" si="78"/>
        <v>0</v>
      </c>
      <c r="P892" s="526">
        <f t="shared" si="79"/>
        <v>0</v>
      </c>
      <c r="Q892" s="526">
        <f t="shared" si="80"/>
        <v>0</v>
      </c>
      <c r="R892" s="526">
        <f t="shared" si="81"/>
        <v>0</v>
      </c>
      <c r="S892" s="526">
        <f t="shared" si="82"/>
        <v>0</v>
      </c>
    </row>
    <row r="893" spans="1:19" x14ac:dyDescent="0.25">
      <c r="A893" s="297">
        <f t="shared" si="83"/>
        <v>879</v>
      </c>
      <c r="B893" s="501"/>
      <c r="C893" s="515"/>
      <c r="D893" s="297"/>
      <c r="E893" s="505"/>
      <c r="F893" s="417">
        <f>ROUND(IF('11. Type 1 Emp 2020 FTE'!$I$12=1,SUM(I893:M893),0),1)</f>
        <v>0</v>
      </c>
      <c r="G893" s="417">
        <f>ROUND(IF('11. Type 1 Emp 2020 FTE'!$I$12=2,SUM(O893:S893),0),1)</f>
        <v>0</v>
      </c>
      <c r="I893" s="526">
        <f>IF('1. General Input'!$D$33="X",IF('17. FTE Safe Harbor 2 Step 2'!E893&lt;40,'17. FTE Safe Harbor 2 Step 2'!E893/40,1),0)</f>
        <v>0</v>
      </c>
      <c r="J893" s="526">
        <f>IF('1. General Input'!$D$34="X",IF('17. FTE Safe Harbor 2 Step 2'!E893&lt;80,'17. FTE Safe Harbor 2 Step 2'!E893/80,1),0)</f>
        <v>0</v>
      </c>
      <c r="K893" s="526">
        <f>IF('1. General Input'!$D$35="X",IF('17. FTE Safe Harbor 2 Step 2'!E893*24&lt;2080,'17. FTE Safe Harbor 2 Step 2'!E893*24/2080,1),0)</f>
        <v>0</v>
      </c>
      <c r="L893" s="526">
        <f>IF('1. General Input'!$D$36="X",IF('17. FTE Safe Harbor 2 Step 2'!E893*12&lt;2080,'17. FTE Safe Harbor 2 Step 2'!E893*12/2080,1),0)</f>
        <v>0</v>
      </c>
      <c r="M893" s="538">
        <f>IF('1. General Input'!$D$37="X",IF('17. FTE Safe Harbor 2 Step 2'!E893*365/$F$12&lt;2080,E893*365/$F$12/2080,1),0)</f>
        <v>0</v>
      </c>
      <c r="O893" s="526">
        <f t="shared" si="78"/>
        <v>0</v>
      </c>
      <c r="P893" s="526">
        <f t="shared" si="79"/>
        <v>0</v>
      </c>
      <c r="Q893" s="526">
        <f t="shared" si="80"/>
        <v>0</v>
      </c>
      <c r="R893" s="526">
        <f t="shared" si="81"/>
        <v>0</v>
      </c>
      <c r="S893" s="526">
        <f t="shared" si="82"/>
        <v>0</v>
      </c>
    </row>
    <row r="894" spans="1:19" x14ac:dyDescent="0.25">
      <c r="A894" s="297">
        <f t="shared" si="83"/>
        <v>880</v>
      </c>
      <c r="B894" s="501"/>
      <c r="C894" s="515"/>
      <c r="D894" s="297"/>
      <c r="E894" s="505"/>
      <c r="F894" s="417">
        <f>ROUND(IF('11. Type 1 Emp 2020 FTE'!$I$12=1,SUM(I894:M894),0),1)</f>
        <v>0</v>
      </c>
      <c r="G894" s="417">
        <f>ROUND(IF('11. Type 1 Emp 2020 FTE'!$I$12=2,SUM(O894:S894),0),1)</f>
        <v>0</v>
      </c>
      <c r="I894" s="526">
        <f>IF('1. General Input'!$D$33="X",IF('17. FTE Safe Harbor 2 Step 2'!E894&lt;40,'17. FTE Safe Harbor 2 Step 2'!E894/40,1),0)</f>
        <v>0</v>
      </c>
      <c r="J894" s="526">
        <f>IF('1. General Input'!$D$34="X",IF('17. FTE Safe Harbor 2 Step 2'!E894&lt;80,'17. FTE Safe Harbor 2 Step 2'!E894/80,1),0)</f>
        <v>0</v>
      </c>
      <c r="K894" s="526">
        <f>IF('1. General Input'!$D$35="X",IF('17. FTE Safe Harbor 2 Step 2'!E894*24&lt;2080,'17. FTE Safe Harbor 2 Step 2'!E894*24/2080,1),0)</f>
        <v>0</v>
      </c>
      <c r="L894" s="526">
        <f>IF('1. General Input'!$D$36="X",IF('17. FTE Safe Harbor 2 Step 2'!E894*12&lt;2080,'17. FTE Safe Harbor 2 Step 2'!E894*12/2080,1),0)</f>
        <v>0</v>
      </c>
      <c r="M894" s="538">
        <f>IF('1. General Input'!$D$37="X",IF('17. FTE Safe Harbor 2 Step 2'!E894*365/$F$12&lt;2080,E894*365/$F$12/2080,1),0)</f>
        <v>0</v>
      </c>
      <c r="O894" s="526">
        <f t="shared" si="78"/>
        <v>0</v>
      </c>
      <c r="P894" s="526">
        <f t="shared" si="79"/>
        <v>0</v>
      </c>
      <c r="Q894" s="526">
        <f t="shared" si="80"/>
        <v>0</v>
      </c>
      <c r="R894" s="526">
        <f t="shared" si="81"/>
        <v>0</v>
      </c>
      <c r="S894" s="526">
        <f t="shared" si="82"/>
        <v>0</v>
      </c>
    </row>
    <row r="895" spans="1:19" x14ac:dyDescent="0.25">
      <c r="A895" s="297">
        <f t="shared" si="83"/>
        <v>881</v>
      </c>
      <c r="B895" s="501"/>
      <c r="C895" s="515"/>
      <c r="D895" s="297"/>
      <c r="E895" s="505"/>
      <c r="F895" s="417">
        <f>ROUND(IF('11. Type 1 Emp 2020 FTE'!$I$12=1,SUM(I895:M895),0),1)</f>
        <v>0</v>
      </c>
      <c r="G895" s="417">
        <f>ROUND(IF('11. Type 1 Emp 2020 FTE'!$I$12=2,SUM(O895:S895),0),1)</f>
        <v>0</v>
      </c>
      <c r="I895" s="526">
        <f>IF('1. General Input'!$D$33="X",IF('17. FTE Safe Harbor 2 Step 2'!E895&lt;40,'17. FTE Safe Harbor 2 Step 2'!E895/40,1),0)</f>
        <v>0</v>
      </c>
      <c r="J895" s="526">
        <f>IF('1. General Input'!$D$34="X",IF('17. FTE Safe Harbor 2 Step 2'!E895&lt;80,'17. FTE Safe Harbor 2 Step 2'!E895/80,1),0)</f>
        <v>0</v>
      </c>
      <c r="K895" s="526">
        <f>IF('1. General Input'!$D$35="X",IF('17. FTE Safe Harbor 2 Step 2'!E895*24&lt;2080,'17. FTE Safe Harbor 2 Step 2'!E895*24/2080,1),0)</f>
        <v>0</v>
      </c>
      <c r="L895" s="526">
        <f>IF('1. General Input'!$D$36="X",IF('17. FTE Safe Harbor 2 Step 2'!E895*12&lt;2080,'17. FTE Safe Harbor 2 Step 2'!E895*12/2080,1),0)</f>
        <v>0</v>
      </c>
      <c r="M895" s="538">
        <f>IF('1. General Input'!$D$37="X",IF('17. FTE Safe Harbor 2 Step 2'!E895*365/$F$12&lt;2080,E895*365/$F$12/2080,1),0)</f>
        <v>0</v>
      </c>
      <c r="O895" s="526">
        <f t="shared" si="78"/>
        <v>0</v>
      </c>
      <c r="P895" s="526">
        <f t="shared" si="79"/>
        <v>0</v>
      </c>
      <c r="Q895" s="526">
        <f t="shared" si="80"/>
        <v>0</v>
      </c>
      <c r="R895" s="526">
        <f t="shared" si="81"/>
        <v>0</v>
      </c>
      <c r="S895" s="526">
        <f t="shared" si="82"/>
        <v>0</v>
      </c>
    </row>
    <row r="896" spans="1:19" x14ac:dyDescent="0.25">
      <c r="A896" s="297">
        <f t="shared" si="83"/>
        <v>882</v>
      </c>
      <c r="B896" s="501"/>
      <c r="C896" s="515"/>
      <c r="D896" s="297"/>
      <c r="E896" s="505"/>
      <c r="F896" s="417">
        <f>ROUND(IF('11. Type 1 Emp 2020 FTE'!$I$12=1,SUM(I896:M896),0),1)</f>
        <v>0</v>
      </c>
      <c r="G896" s="417">
        <f>ROUND(IF('11. Type 1 Emp 2020 FTE'!$I$12=2,SUM(O896:S896),0),1)</f>
        <v>0</v>
      </c>
      <c r="I896" s="526">
        <f>IF('1. General Input'!$D$33="X",IF('17. FTE Safe Harbor 2 Step 2'!E896&lt;40,'17. FTE Safe Harbor 2 Step 2'!E896/40,1),0)</f>
        <v>0</v>
      </c>
      <c r="J896" s="526">
        <f>IF('1. General Input'!$D$34="X",IF('17. FTE Safe Harbor 2 Step 2'!E896&lt;80,'17. FTE Safe Harbor 2 Step 2'!E896/80,1),0)</f>
        <v>0</v>
      </c>
      <c r="K896" s="526">
        <f>IF('1. General Input'!$D$35="X",IF('17. FTE Safe Harbor 2 Step 2'!E896*24&lt;2080,'17. FTE Safe Harbor 2 Step 2'!E896*24/2080,1),0)</f>
        <v>0</v>
      </c>
      <c r="L896" s="526">
        <f>IF('1. General Input'!$D$36="X",IF('17. FTE Safe Harbor 2 Step 2'!E896*12&lt;2080,'17. FTE Safe Harbor 2 Step 2'!E896*12/2080,1),0)</f>
        <v>0</v>
      </c>
      <c r="M896" s="538">
        <f>IF('1. General Input'!$D$37="X",IF('17. FTE Safe Harbor 2 Step 2'!E896*365/$F$12&lt;2080,E896*365/$F$12/2080,1),0)</f>
        <v>0</v>
      </c>
      <c r="O896" s="526">
        <f t="shared" si="78"/>
        <v>0</v>
      </c>
      <c r="P896" s="526">
        <f t="shared" si="79"/>
        <v>0</v>
      </c>
      <c r="Q896" s="526">
        <f t="shared" si="80"/>
        <v>0</v>
      </c>
      <c r="R896" s="526">
        <f t="shared" si="81"/>
        <v>0</v>
      </c>
      <c r="S896" s="526">
        <f t="shared" si="82"/>
        <v>0</v>
      </c>
    </row>
    <row r="897" spans="1:19" x14ac:dyDescent="0.25">
      <c r="A897" s="297">
        <f t="shared" si="83"/>
        <v>883</v>
      </c>
      <c r="B897" s="501"/>
      <c r="C897" s="515"/>
      <c r="D897" s="297"/>
      <c r="E897" s="505"/>
      <c r="F897" s="417">
        <f>ROUND(IF('11. Type 1 Emp 2020 FTE'!$I$12=1,SUM(I897:M897),0),1)</f>
        <v>0</v>
      </c>
      <c r="G897" s="417">
        <f>ROUND(IF('11. Type 1 Emp 2020 FTE'!$I$12=2,SUM(O897:S897),0),1)</f>
        <v>0</v>
      </c>
      <c r="I897" s="526">
        <f>IF('1. General Input'!$D$33="X",IF('17. FTE Safe Harbor 2 Step 2'!E897&lt;40,'17. FTE Safe Harbor 2 Step 2'!E897/40,1),0)</f>
        <v>0</v>
      </c>
      <c r="J897" s="526">
        <f>IF('1. General Input'!$D$34="X",IF('17. FTE Safe Harbor 2 Step 2'!E897&lt;80,'17. FTE Safe Harbor 2 Step 2'!E897/80,1),0)</f>
        <v>0</v>
      </c>
      <c r="K897" s="526">
        <f>IF('1. General Input'!$D$35="X",IF('17. FTE Safe Harbor 2 Step 2'!E897*24&lt;2080,'17. FTE Safe Harbor 2 Step 2'!E897*24/2080,1),0)</f>
        <v>0</v>
      </c>
      <c r="L897" s="526">
        <f>IF('1. General Input'!$D$36="X",IF('17. FTE Safe Harbor 2 Step 2'!E897*12&lt;2080,'17. FTE Safe Harbor 2 Step 2'!E897*12/2080,1),0)</f>
        <v>0</v>
      </c>
      <c r="M897" s="538">
        <f>IF('1. General Input'!$D$37="X",IF('17. FTE Safe Harbor 2 Step 2'!E897*365/$F$12&lt;2080,E897*365/$F$12/2080,1),0)</f>
        <v>0</v>
      </c>
      <c r="O897" s="526">
        <f t="shared" si="78"/>
        <v>0</v>
      </c>
      <c r="P897" s="526">
        <f t="shared" si="79"/>
        <v>0</v>
      </c>
      <c r="Q897" s="526">
        <f t="shared" si="80"/>
        <v>0</v>
      </c>
      <c r="R897" s="526">
        <f t="shared" si="81"/>
        <v>0</v>
      </c>
      <c r="S897" s="526">
        <f t="shared" si="82"/>
        <v>0</v>
      </c>
    </row>
    <row r="898" spans="1:19" x14ac:dyDescent="0.25">
      <c r="A898" s="297">
        <f t="shared" si="83"/>
        <v>884</v>
      </c>
      <c r="B898" s="501"/>
      <c r="C898" s="515"/>
      <c r="D898" s="297"/>
      <c r="E898" s="505"/>
      <c r="F898" s="417">
        <f>ROUND(IF('11. Type 1 Emp 2020 FTE'!$I$12=1,SUM(I898:M898),0),1)</f>
        <v>0</v>
      </c>
      <c r="G898" s="417">
        <f>ROUND(IF('11. Type 1 Emp 2020 FTE'!$I$12=2,SUM(O898:S898),0),1)</f>
        <v>0</v>
      </c>
      <c r="I898" s="526">
        <f>IF('1. General Input'!$D$33="X",IF('17. FTE Safe Harbor 2 Step 2'!E898&lt;40,'17. FTE Safe Harbor 2 Step 2'!E898/40,1),0)</f>
        <v>0</v>
      </c>
      <c r="J898" s="526">
        <f>IF('1. General Input'!$D$34="X",IF('17. FTE Safe Harbor 2 Step 2'!E898&lt;80,'17. FTE Safe Harbor 2 Step 2'!E898/80,1),0)</f>
        <v>0</v>
      </c>
      <c r="K898" s="526">
        <f>IF('1. General Input'!$D$35="X",IF('17. FTE Safe Harbor 2 Step 2'!E898*24&lt;2080,'17. FTE Safe Harbor 2 Step 2'!E898*24/2080,1),0)</f>
        <v>0</v>
      </c>
      <c r="L898" s="526">
        <f>IF('1. General Input'!$D$36="X",IF('17. FTE Safe Harbor 2 Step 2'!E898*12&lt;2080,'17. FTE Safe Harbor 2 Step 2'!E898*12/2080,1),0)</f>
        <v>0</v>
      </c>
      <c r="M898" s="538">
        <f>IF('1. General Input'!$D$37="X",IF('17. FTE Safe Harbor 2 Step 2'!E898*365/$F$12&lt;2080,E898*365/$F$12/2080,1),0)</f>
        <v>0</v>
      </c>
      <c r="O898" s="526">
        <f t="shared" si="78"/>
        <v>0</v>
      </c>
      <c r="P898" s="526">
        <f t="shared" si="79"/>
        <v>0</v>
      </c>
      <c r="Q898" s="526">
        <f t="shared" si="80"/>
        <v>0</v>
      </c>
      <c r="R898" s="526">
        <f t="shared" si="81"/>
        <v>0</v>
      </c>
      <c r="S898" s="526">
        <f t="shared" si="82"/>
        <v>0</v>
      </c>
    </row>
    <row r="899" spans="1:19" x14ac:dyDescent="0.25">
      <c r="A899" s="297">
        <f t="shared" si="83"/>
        <v>885</v>
      </c>
      <c r="B899" s="501"/>
      <c r="C899" s="515"/>
      <c r="D899" s="297"/>
      <c r="E899" s="505"/>
      <c r="F899" s="417">
        <f>ROUND(IF('11. Type 1 Emp 2020 FTE'!$I$12=1,SUM(I899:M899),0),1)</f>
        <v>0</v>
      </c>
      <c r="G899" s="417">
        <f>ROUND(IF('11. Type 1 Emp 2020 FTE'!$I$12=2,SUM(O899:S899),0),1)</f>
        <v>0</v>
      </c>
      <c r="I899" s="526">
        <f>IF('1. General Input'!$D$33="X",IF('17. FTE Safe Harbor 2 Step 2'!E899&lt;40,'17. FTE Safe Harbor 2 Step 2'!E899/40,1),0)</f>
        <v>0</v>
      </c>
      <c r="J899" s="526">
        <f>IF('1. General Input'!$D$34="X",IF('17. FTE Safe Harbor 2 Step 2'!E899&lt;80,'17. FTE Safe Harbor 2 Step 2'!E899/80,1),0)</f>
        <v>0</v>
      </c>
      <c r="K899" s="526">
        <f>IF('1. General Input'!$D$35="X",IF('17. FTE Safe Harbor 2 Step 2'!E899*24&lt;2080,'17. FTE Safe Harbor 2 Step 2'!E899*24/2080,1),0)</f>
        <v>0</v>
      </c>
      <c r="L899" s="526">
        <f>IF('1. General Input'!$D$36="X",IF('17. FTE Safe Harbor 2 Step 2'!E899*12&lt;2080,'17. FTE Safe Harbor 2 Step 2'!E899*12/2080,1),0)</f>
        <v>0</v>
      </c>
      <c r="M899" s="538">
        <f>IF('1. General Input'!$D$37="X",IF('17. FTE Safe Harbor 2 Step 2'!E899*365/$F$12&lt;2080,E899*365/$F$12/2080,1),0)</f>
        <v>0</v>
      </c>
      <c r="O899" s="526">
        <f t="shared" si="78"/>
        <v>0</v>
      </c>
      <c r="P899" s="526">
        <f t="shared" si="79"/>
        <v>0</v>
      </c>
      <c r="Q899" s="526">
        <f t="shared" si="80"/>
        <v>0</v>
      </c>
      <c r="R899" s="526">
        <f t="shared" si="81"/>
        <v>0</v>
      </c>
      <c r="S899" s="526">
        <f t="shared" si="82"/>
        <v>0</v>
      </c>
    </row>
    <row r="900" spans="1:19" x14ac:dyDescent="0.25">
      <c r="A900" s="297">
        <f t="shared" si="83"/>
        <v>886</v>
      </c>
      <c r="B900" s="501"/>
      <c r="C900" s="515"/>
      <c r="D900" s="297"/>
      <c r="E900" s="505"/>
      <c r="F900" s="417">
        <f>ROUND(IF('11. Type 1 Emp 2020 FTE'!$I$12=1,SUM(I900:M900),0),1)</f>
        <v>0</v>
      </c>
      <c r="G900" s="417">
        <f>ROUND(IF('11. Type 1 Emp 2020 FTE'!$I$12=2,SUM(O900:S900),0),1)</f>
        <v>0</v>
      </c>
      <c r="I900" s="526">
        <f>IF('1. General Input'!$D$33="X",IF('17. FTE Safe Harbor 2 Step 2'!E900&lt;40,'17. FTE Safe Harbor 2 Step 2'!E900/40,1),0)</f>
        <v>0</v>
      </c>
      <c r="J900" s="526">
        <f>IF('1. General Input'!$D$34="X",IF('17. FTE Safe Harbor 2 Step 2'!E900&lt;80,'17. FTE Safe Harbor 2 Step 2'!E900/80,1),0)</f>
        <v>0</v>
      </c>
      <c r="K900" s="526">
        <f>IF('1. General Input'!$D$35="X",IF('17. FTE Safe Harbor 2 Step 2'!E900*24&lt;2080,'17. FTE Safe Harbor 2 Step 2'!E900*24/2080,1),0)</f>
        <v>0</v>
      </c>
      <c r="L900" s="526">
        <f>IF('1. General Input'!$D$36="X",IF('17. FTE Safe Harbor 2 Step 2'!E900*12&lt;2080,'17. FTE Safe Harbor 2 Step 2'!E900*12/2080,1),0)</f>
        <v>0</v>
      </c>
      <c r="M900" s="538">
        <f>IF('1. General Input'!$D$37="X",IF('17. FTE Safe Harbor 2 Step 2'!E900*365/$F$12&lt;2080,E900*365/$F$12/2080,1),0)</f>
        <v>0</v>
      </c>
      <c r="O900" s="526">
        <f t="shared" si="78"/>
        <v>0</v>
      </c>
      <c r="P900" s="526">
        <f t="shared" si="79"/>
        <v>0</v>
      </c>
      <c r="Q900" s="526">
        <f t="shared" si="80"/>
        <v>0</v>
      </c>
      <c r="R900" s="526">
        <f t="shared" si="81"/>
        <v>0</v>
      </c>
      <c r="S900" s="526">
        <f t="shared" si="82"/>
        <v>0</v>
      </c>
    </row>
    <row r="901" spans="1:19" x14ac:dyDescent="0.25">
      <c r="A901" s="297">
        <f t="shared" si="83"/>
        <v>887</v>
      </c>
      <c r="B901" s="501"/>
      <c r="C901" s="515"/>
      <c r="D901" s="297"/>
      <c r="E901" s="505"/>
      <c r="F901" s="417">
        <f>ROUND(IF('11. Type 1 Emp 2020 FTE'!$I$12=1,SUM(I901:M901),0),1)</f>
        <v>0</v>
      </c>
      <c r="G901" s="417">
        <f>ROUND(IF('11. Type 1 Emp 2020 FTE'!$I$12=2,SUM(O901:S901),0),1)</f>
        <v>0</v>
      </c>
      <c r="I901" s="526">
        <f>IF('1. General Input'!$D$33="X",IF('17. FTE Safe Harbor 2 Step 2'!E901&lt;40,'17. FTE Safe Harbor 2 Step 2'!E901/40,1),0)</f>
        <v>0</v>
      </c>
      <c r="J901" s="526">
        <f>IF('1. General Input'!$D$34="X",IF('17. FTE Safe Harbor 2 Step 2'!E901&lt;80,'17. FTE Safe Harbor 2 Step 2'!E901/80,1),0)</f>
        <v>0</v>
      </c>
      <c r="K901" s="526">
        <f>IF('1. General Input'!$D$35="X",IF('17. FTE Safe Harbor 2 Step 2'!E901*24&lt;2080,'17. FTE Safe Harbor 2 Step 2'!E901*24/2080,1),0)</f>
        <v>0</v>
      </c>
      <c r="L901" s="526">
        <f>IF('1. General Input'!$D$36="X",IF('17. FTE Safe Harbor 2 Step 2'!E901*12&lt;2080,'17. FTE Safe Harbor 2 Step 2'!E901*12/2080,1),0)</f>
        <v>0</v>
      </c>
      <c r="M901" s="538">
        <f>IF('1. General Input'!$D$37="X",IF('17. FTE Safe Harbor 2 Step 2'!E901*365/$F$12&lt;2080,E901*365/$F$12/2080,1),0)</f>
        <v>0</v>
      </c>
      <c r="O901" s="526">
        <f t="shared" si="78"/>
        <v>0</v>
      </c>
      <c r="P901" s="526">
        <f t="shared" si="79"/>
        <v>0</v>
      </c>
      <c r="Q901" s="526">
        <f t="shared" si="80"/>
        <v>0</v>
      </c>
      <c r="R901" s="526">
        <f t="shared" si="81"/>
        <v>0</v>
      </c>
      <c r="S901" s="526">
        <f t="shared" si="82"/>
        <v>0</v>
      </c>
    </row>
    <row r="902" spans="1:19" x14ac:dyDescent="0.25">
      <c r="A902" s="297">
        <f t="shared" si="83"/>
        <v>888</v>
      </c>
      <c r="B902" s="501"/>
      <c r="C902" s="515"/>
      <c r="D902" s="297"/>
      <c r="E902" s="505"/>
      <c r="F902" s="417">
        <f>ROUND(IF('11. Type 1 Emp 2020 FTE'!$I$12=1,SUM(I902:M902),0),1)</f>
        <v>0</v>
      </c>
      <c r="G902" s="417">
        <f>ROUND(IF('11. Type 1 Emp 2020 FTE'!$I$12=2,SUM(O902:S902),0),1)</f>
        <v>0</v>
      </c>
      <c r="I902" s="526">
        <f>IF('1. General Input'!$D$33="X",IF('17. FTE Safe Harbor 2 Step 2'!E902&lt;40,'17. FTE Safe Harbor 2 Step 2'!E902/40,1),0)</f>
        <v>0</v>
      </c>
      <c r="J902" s="526">
        <f>IF('1. General Input'!$D$34="X",IF('17. FTE Safe Harbor 2 Step 2'!E902&lt;80,'17. FTE Safe Harbor 2 Step 2'!E902/80,1),0)</f>
        <v>0</v>
      </c>
      <c r="K902" s="526">
        <f>IF('1. General Input'!$D$35="X",IF('17. FTE Safe Harbor 2 Step 2'!E902*24&lt;2080,'17. FTE Safe Harbor 2 Step 2'!E902*24/2080,1),0)</f>
        <v>0</v>
      </c>
      <c r="L902" s="526">
        <f>IF('1. General Input'!$D$36="X",IF('17. FTE Safe Harbor 2 Step 2'!E902*12&lt;2080,'17. FTE Safe Harbor 2 Step 2'!E902*12/2080,1),0)</f>
        <v>0</v>
      </c>
      <c r="M902" s="538">
        <f>IF('1. General Input'!$D$37="X",IF('17. FTE Safe Harbor 2 Step 2'!E902*365/$F$12&lt;2080,E902*365/$F$12/2080,1),0)</f>
        <v>0</v>
      </c>
      <c r="O902" s="526">
        <f t="shared" si="78"/>
        <v>0</v>
      </c>
      <c r="P902" s="526">
        <f t="shared" si="79"/>
        <v>0</v>
      </c>
      <c r="Q902" s="526">
        <f t="shared" si="80"/>
        <v>0</v>
      </c>
      <c r="R902" s="526">
        <f t="shared" si="81"/>
        <v>0</v>
      </c>
      <c r="S902" s="526">
        <f t="shared" si="82"/>
        <v>0</v>
      </c>
    </row>
    <row r="903" spans="1:19" x14ac:dyDescent="0.25">
      <c r="A903" s="297">
        <f t="shared" si="83"/>
        <v>889</v>
      </c>
      <c r="B903" s="501"/>
      <c r="C903" s="515"/>
      <c r="D903" s="297"/>
      <c r="E903" s="505"/>
      <c r="F903" s="417">
        <f>ROUND(IF('11. Type 1 Emp 2020 FTE'!$I$12=1,SUM(I903:M903),0),1)</f>
        <v>0</v>
      </c>
      <c r="G903" s="417">
        <f>ROUND(IF('11. Type 1 Emp 2020 FTE'!$I$12=2,SUM(O903:S903),0),1)</f>
        <v>0</v>
      </c>
      <c r="I903" s="526">
        <f>IF('1. General Input'!$D$33="X",IF('17. FTE Safe Harbor 2 Step 2'!E903&lt;40,'17. FTE Safe Harbor 2 Step 2'!E903/40,1),0)</f>
        <v>0</v>
      </c>
      <c r="J903" s="526">
        <f>IF('1. General Input'!$D$34="X",IF('17. FTE Safe Harbor 2 Step 2'!E903&lt;80,'17. FTE Safe Harbor 2 Step 2'!E903/80,1),0)</f>
        <v>0</v>
      </c>
      <c r="K903" s="526">
        <f>IF('1. General Input'!$D$35="X",IF('17. FTE Safe Harbor 2 Step 2'!E903*24&lt;2080,'17. FTE Safe Harbor 2 Step 2'!E903*24/2080,1),0)</f>
        <v>0</v>
      </c>
      <c r="L903" s="526">
        <f>IF('1. General Input'!$D$36="X",IF('17. FTE Safe Harbor 2 Step 2'!E903*12&lt;2080,'17. FTE Safe Harbor 2 Step 2'!E903*12/2080,1),0)</f>
        <v>0</v>
      </c>
      <c r="M903" s="538">
        <f>IF('1. General Input'!$D$37="X",IF('17. FTE Safe Harbor 2 Step 2'!E903*365/$F$12&lt;2080,E903*365/$F$12/2080,1),0)</f>
        <v>0</v>
      </c>
      <c r="O903" s="526">
        <f t="shared" si="78"/>
        <v>0</v>
      </c>
      <c r="P903" s="526">
        <f t="shared" si="79"/>
        <v>0</v>
      </c>
      <c r="Q903" s="526">
        <f t="shared" si="80"/>
        <v>0</v>
      </c>
      <c r="R903" s="526">
        <f t="shared" si="81"/>
        <v>0</v>
      </c>
      <c r="S903" s="526">
        <f t="shared" si="82"/>
        <v>0</v>
      </c>
    </row>
    <row r="904" spans="1:19" x14ac:dyDescent="0.25">
      <c r="A904" s="297">
        <f t="shared" si="83"/>
        <v>890</v>
      </c>
      <c r="B904" s="501"/>
      <c r="C904" s="515"/>
      <c r="D904" s="297"/>
      <c r="E904" s="505"/>
      <c r="F904" s="417">
        <f>ROUND(IF('11. Type 1 Emp 2020 FTE'!$I$12=1,SUM(I904:M904),0),1)</f>
        <v>0</v>
      </c>
      <c r="G904" s="417">
        <f>ROUND(IF('11. Type 1 Emp 2020 FTE'!$I$12=2,SUM(O904:S904),0),1)</f>
        <v>0</v>
      </c>
      <c r="I904" s="526">
        <f>IF('1. General Input'!$D$33="X",IF('17. FTE Safe Harbor 2 Step 2'!E904&lt;40,'17. FTE Safe Harbor 2 Step 2'!E904/40,1),0)</f>
        <v>0</v>
      </c>
      <c r="J904" s="526">
        <f>IF('1. General Input'!$D$34="X",IF('17. FTE Safe Harbor 2 Step 2'!E904&lt;80,'17. FTE Safe Harbor 2 Step 2'!E904/80,1),0)</f>
        <v>0</v>
      </c>
      <c r="K904" s="526">
        <f>IF('1. General Input'!$D$35="X",IF('17. FTE Safe Harbor 2 Step 2'!E904*24&lt;2080,'17. FTE Safe Harbor 2 Step 2'!E904*24/2080,1),0)</f>
        <v>0</v>
      </c>
      <c r="L904" s="526">
        <f>IF('1. General Input'!$D$36="X",IF('17. FTE Safe Harbor 2 Step 2'!E904*12&lt;2080,'17. FTE Safe Harbor 2 Step 2'!E904*12/2080,1),0)</f>
        <v>0</v>
      </c>
      <c r="M904" s="538">
        <f>IF('1. General Input'!$D$37="X",IF('17. FTE Safe Harbor 2 Step 2'!E904*365/$F$12&lt;2080,E904*365/$F$12/2080,1),0)</f>
        <v>0</v>
      </c>
      <c r="O904" s="526">
        <f t="shared" si="78"/>
        <v>0</v>
      </c>
      <c r="P904" s="526">
        <f t="shared" si="79"/>
        <v>0</v>
      </c>
      <c r="Q904" s="526">
        <f t="shared" si="80"/>
        <v>0</v>
      </c>
      <c r="R904" s="526">
        <f t="shared" si="81"/>
        <v>0</v>
      </c>
      <c r="S904" s="526">
        <f t="shared" si="82"/>
        <v>0</v>
      </c>
    </row>
    <row r="905" spans="1:19" x14ac:dyDescent="0.25">
      <c r="A905" s="297">
        <f t="shared" si="83"/>
        <v>891</v>
      </c>
      <c r="B905" s="501"/>
      <c r="C905" s="515"/>
      <c r="D905" s="297"/>
      <c r="E905" s="505"/>
      <c r="F905" s="417">
        <f>ROUND(IF('11. Type 1 Emp 2020 FTE'!$I$12=1,SUM(I905:M905),0),1)</f>
        <v>0</v>
      </c>
      <c r="G905" s="417">
        <f>ROUND(IF('11. Type 1 Emp 2020 FTE'!$I$12=2,SUM(O905:S905),0),1)</f>
        <v>0</v>
      </c>
      <c r="I905" s="526">
        <f>IF('1. General Input'!$D$33="X",IF('17. FTE Safe Harbor 2 Step 2'!E905&lt;40,'17. FTE Safe Harbor 2 Step 2'!E905/40,1),0)</f>
        <v>0</v>
      </c>
      <c r="J905" s="526">
        <f>IF('1. General Input'!$D$34="X",IF('17. FTE Safe Harbor 2 Step 2'!E905&lt;80,'17. FTE Safe Harbor 2 Step 2'!E905/80,1),0)</f>
        <v>0</v>
      </c>
      <c r="K905" s="526">
        <f>IF('1. General Input'!$D$35="X",IF('17. FTE Safe Harbor 2 Step 2'!E905*24&lt;2080,'17. FTE Safe Harbor 2 Step 2'!E905*24/2080,1),0)</f>
        <v>0</v>
      </c>
      <c r="L905" s="526">
        <f>IF('1. General Input'!$D$36="X",IF('17. FTE Safe Harbor 2 Step 2'!E905*12&lt;2080,'17. FTE Safe Harbor 2 Step 2'!E905*12/2080,1),0)</f>
        <v>0</v>
      </c>
      <c r="M905" s="538">
        <f>IF('1. General Input'!$D$37="X",IF('17. FTE Safe Harbor 2 Step 2'!E905*365/$F$12&lt;2080,E905*365/$F$12/2080,1),0)</f>
        <v>0</v>
      </c>
      <c r="O905" s="526">
        <f t="shared" si="78"/>
        <v>0</v>
      </c>
      <c r="P905" s="526">
        <f t="shared" si="79"/>
        <v>0</v>
      </c>
      <c r="Q905" s="526">
        <f t="shared" si="80"/>
        <v>0</v>
      </c>
      <c r="R905" s="526">
        <f t="shared" si="81"/>
        <v>0</v>
      </c>
      <c r="S905" s="526">
        <f t="shared" si="82"/>
        <v>0</v>
      </c>
    </row>
    <row r="906" spans="1:19" x14ac:dyDescent="0.25">
      <c r="A906" s="297">
        <f t="shared" si="83"/>
        <v>892</v>
      </c>
      <c r="B906" s="501"/>
      <c r="C906" s="515"/>
      <c r="D906" s="297"/>
      <c r="E906" s="505"/>
      <c r="F906" s="417">
        <f>ROUND(IF('11. Type 1 Emp 2020 FTE'!$I$12=1,SUM(I906:M906),0),1)</f>
        <v>0</v>
      </c>
      <c r="G906" s="417">
        <f>ROUND(IF('11. Type 1 Emp 2020 FTE'!$I$12=2,SUM(O906:S906),0),1)</f>
        <v>0</v>
      </c>
      <c r="I906" s="526">
        <f>IF('1. General Input'!$D$33="X",IF('17. FTE Safe Harbor 2 Step 2'!E906&lt;40,'17. FTE Safe Harbor 2 Step 2'!E906/40,1),0)</f>
        <v>0</v>
      </c>
      <c r="J906" s="526">
        <f>IF('1. General Input'!$D$34="X",IF('17. FTE Safe Harbor 2 Step 2'!E906&lt;80,'17. FTE Safe Harbor 2 Step 2'!E906/80,1),0)</f>
        <v>0</v>
      </c>
      <c r="K906" s="526">
        <f>IF('1. General Input'!$D$35="X",IF('17. FTE Safe Harbor 2 Step 2'!E906*24&lt;2080,'17. FTE Safe Harbor 2 Step 2'!E906*24/2080,1),0)</f>
        <v>0</v>
      </c>
      <c r="L906" s="526">
        <f>IF('1. General Input'!$D$36="X",IF('17. FTE Safe Harbor 2 Step 2'!E906*12&lt;2080,'17. FTE Safe Harbor 2 Step 2'!E906*12/2080,1),0)</f>
        <v>0</v>
      </c>
      <c r="M906" s="538">
        <f>IF('1. General Input'!$D$37="X",IF('17. FTE Safe Harbor 2 Step 2'!E906*365/$F$12&lt;2080,E906*365/$F$12/2080,1),0)</f>
        <v>0</v>
      </c>
      <c r="O906" s="526">
        <f t="shared" si="78"/>
        <v>0</v>
      </c>
      <c r="P906" s="526">
        <f t="shared" si="79"/>
        <v>0</v>
      </c>
      <c r="Q906" s="526">
        <f t="shared" si="80"/>
        <v>0</v>
      </c>
      <c r="R906" s="526">
        <f t="shared" si="81"/>
        <v>0</v>
      </c>
      <c r="S906" s="526">
        <f t="shared" si="82"/>
        <v>0</v>
      </c>
    </row>
    <row r="907" spans="1:19" x14ac:dyDescent="0.25">
      <c r="A907" s="297">
        <f t="shared" si="83"/>
        <v>893</v>
      </c>
      <c r="B907" s="501"/>
      <c r="C907" s="515"/>
      <c r="D907" s="297"/>
      <c r="E907" s="505"/>
      <c r="F907" s="417">
        <f>ROUND(IF('11. Type 1 Emp 2020 FTE'!$I$12=1,SUM(I907:M907),0),1)</f>
        <v>0</v>
      </c>
      <c r="G907" s="417">
        <f>ROUND(IF('11. Type 1 Emp 2020 FTE'!$I$12=2,SUM(O907:S907),0),1)</f>
        <v>0</v>
      </c>
      <c r="I907" s="526">
        <f>IF('1. General Input'!$D$33="X",IF('17. FTE Safe Harbor 2 Step 2'!E907&lt;40,'17. FTE Safe Harbor 2 Step 2'!E907/40,1),0)</f>
        <v>0</v>
      </c>
      <c r="J907" s="526">
        <f>IF('1. General Input'!$D$34="X",IF('17. FTE Safe Harbor 2 Step 2'!E907&lt;80,'17. FTE Safe Harbor 2 Step 2'!E907/80,1),0)</f>
        <v>0</v>
      </c>
      <c r="K907" s="526">
        <f>IF('1. General Input'!$D$35="X",IF('17. FTE Safe Harbor 2 Step 2'!E907*24&lt;2080,'17. FTE Safe Harbor 2 Step 2'!E907*24/2080,1),0)</f>
        <v>0</v>
      </c>
      <c r="L907" s="526">
        <f>IF('1. General Input'!$D$36="X",IF('17. FTE Safe Harbor 2 Step 2'!E907*12&lt;2080,'17. FTE Safe Harbor 2 Step 2'!E907*12/2080,1),0)</f>
        <v>0</v>
      </c>
      <c r="M907" s="538">
        <f>IF('1. General Input'!$D$37="X",IF('17. FTE Safe Harbor 2 Step 2'!E907*365/$F$12&lt;2080,E907*365/$F$12/2080,1),0)</f>
        <v>0</v>
      </c>
      <c r="O907" s="526">
        <f t="shared" si="78"/>
        <v>0</v>
      </c>
      <c r="P907" s="526">
        <f t="shared" si="79"/>
        <v>0</v>
      </c>
      <c r="Q907" s="526">
        <f t="shared" si="80"/>
        <v>0</v>
      </c>
      <c r="R907" s="526">
        <f t="shared" si="81"/>
        <v>0</v>
      </c>
      <c r="S907" s="526">
        <f t="shared" si="82"/>
        <v>0</v>
      </c>
    </row>
    <row r="908" spans="1:19" x14ac:dyDescent="0.25">
      <c r="A908" s="297">
        <f t="shared" si="83"/>
        <v>894</v>
      </c>
      <c r="B908" s="501"/>
      <c r="C908" s="515"/>
      <c r="D908" s="297"/>
      <c r="E908" s="505"/>
      <c r="F908" s="417">
        <f>ROUND(IF('11. Type 1 Emp 2020 FTE'!$I$12=1,SUM(I908:M908),0),1)</f>
        <v>0</v>
      </c>
      <c r="G908" s="417">
        <f>ROUND(IF('11. Type 1 Emp 2020 FTE'!$I$12=2,SUM(O908:S908),0),1)</f>
        <v>0</v>
      </c>
      <c r="I908" s="526">
        <f>IF('1. General Input'!$D$33="X",IF('17. FTE Safe Harbor 2 Step 2'!E908&lt;40,'17. FTE Safe Harbor 2 Step 2'!E908/40,1),0)</f>
        <v>0</v>
      </c>
      <c r="J908" s="526">
        <f>IF('1. General Input'!$D$34="X",IF('17. FTE Safe Harbor 2 Step 2'!E908&lt;80,'17. FTE Safe Harbor 2 Step 2'!E908/80,1),0)</f>
        <v>0</v>
      </c>
      <c r="K908" s="526">
        <f>IF('1. General Input'!$D$35="X",IF('17. FTE Safe Harbor 2 Step 2'!E908*24&lt;2080,'17. FTE Safe Harbor 2 Step 2'!E908*24/2080,1),0)</f>
        <v>0</v>
      </c>
      <c r="L908" s="526">
        <f>IF('1. General Input'!$D$36="X",IF('17. FTE Safe Harbor 2 Step 2'!E908*12&lt;2080,'17. FTE Safe Harbor 2 Step 2'!E908*12/2080,1),0)</f>
        <v>0</v>
      </c>
      <c r="M908" s="538">
        <f>IF('1. General Input'!$D$37="X",IF('17. FTE Safe Harbor 2 Step 2'!E908*365/$F$12&lt;2080,E908*365/$F$12/2080,1),0)</f>
        <v>0</v>
      </c>
      <c r="O908" s="526">
        <f t="shared" si="78"/>
        <v>0</v>
      </c>
      <c r="P908" s="526">
        <f t="shared" si="79"/>
        <v>0</v>
      </c>
      <c r="Q908" s="526">
        <f t="shared" si="80"/>
        <v>0</v>
      </c>
      <c r="R908" s="526">
        <f t="shared" si="81"/>
        <v>0</v>
      </c>
      <c r="S908" s="526">
        <f t="shared" si="82"/>
        <v>0</v>
      </c>
    </row>
    <row r="909" spans="1:19" x14ac:dyDescent="0.25">
      <c r="A909" s="297">
        <f t="shared" si="83"/>
        <v>895</v>
      </c>
      <c r="B909" s="501"/>
      <c r="C909" s="515"/>
      <c r="D909" s="297"/>
      <c r="E909" s="505"/>
      <c r="F909" s="417">
        <f>ROUND(IF('11. Type 1 Emp 2020 FTE'!$I$12=1,SUM(I909:M909),0),1)</f>
        <v>0</v>
      </c>
      <c r="G909" s="417">
        <f>ROUND(IF('11. Type 1 Emp 2020 FTE'!$I$12=2,SUM(O909:S909),0),1)</f>
        <v>0</v>
      </c>
      <c r="I909" s="526">
        <f>IF('1. General Input'!$D$33="X",IF('17. FTE Safe Harbor 2 Step 2'!E909&lt;40,'17. FTE Safe Harbor 2 Step 2'!E909/40,1),0)</f>
        <v>0</v>
      </c>
      <c r="J909" s="526">
        <f>IF('1. General Input'!$D$34="X",IF('17. FTE Safe Harbor 2 Step 2'!E909&lt;80,'17. FTE Safe Harbor 2 Step 2'!E909/80,1),0)</f>
        <v>0</v>
      </c>
      <c r="K909" s="526">
        <f>IF('1. General Input'!$D$35="X",IF('17. FTE Safe Harbor 2 Step 2'!E909*24&lt;2080,'17. FTE Safe Harbor 2 Step 2'!E909*24/2080,1),0)</f>
        <v>0</v>
      </c>
      <c r="L909" s="526">
        <f>IF('1. General Input'!$D$36="X",IF('17. FTE Safe Harbor 2 Step 2'!E909*12&lt;2080,'17. FTE Safe Harbor 2 Step 2'!E909*12/2080,1),0)</f>
        <v>0</v>
      </c>
      <c r="M909" s="538">
        <f>IF('1. General Input'!$D$37="X",IF('17. FTE Safe Harbor 2 Step 2'!E909*365/$F$12&lt;2080,E909*365/$F$12/2080,1),0)</f>
        <v>0</v>
      </c>
      <c r="O909" s="526">
        <f t="shared" si="78"/>
        <v>0</v>
      </c>
      <c r="P909" s="526">
        <f t="shared" si="79"/>
        <v>0</v>
      </c>
      <c r="Q909" s="526">
        <f t="shared" si="80"/>
        <v>0</v>
      </c>
      <c r="R909" s="526">
        <f t="shared" si="81"/>
        <v>0</v>
      </c>
      <c r="S909" s="526">
        <f t="shared" si="82"/>
        <v>0</v>
      </c>
    </row>
    <row r="910" spans="1:19" x14ac:dyDescent="0.25">
      <c r="A910" s="297">
        <f t="shared" si="83"/>
        <v>896</v>
      </c>
      <c r="B910" s="501"/>
      <c r="C910" s="515"/>
      <c r="D910" s="297"/>
      <c r="E910" s="505"/>
      <c r="F910" s="417">
        <f>ROUND(IF('11. Type 1 Emp 2020 FTE'!$I$12=1,SUM(I910:M910),0),1)</f>
        <v>0</v>
      </c>
      <c r="G910" s="417">
        <f>ROUND(IF('11. Type 1 Emp 2020 FTE'!$I$12=2,SUM(O910:S910),0),1)</f>
        <v>0</v>
      </c>
      <c r="I910" s="526">
        <f>IF('1. General Input'!$D$33="X",IF('17. FTE Safe Harbor 2 Step 2'!E910&lt;40,'17. FTE Safe Harbor 2 Step 2'!E910/40,1),0)</f>
        <v>0</v>
      </c>
      <c r="J910" s="526">
        <f>IF('1. General Input'!$D$34="X",IF('17. FTE Safe Harbor 2 Step 2'!E910&lt;80,'17. FTE Safe Harbor 2 Step 2'!E910/80,1),0)</f>
        <v>0</v>
      </c>
      <c r="K910" s="526">
        <f>IF('1. General Input'!$D$35="X",IF('17. FTE Safe Harbor 2 Step 2'!E910*24&lt;2080,'17. FTE Safe Harbor 2 Step 2'!E910*24/2080,1),0)</f>
        <v>0</v>
      </c>
      <c r="L910" s="526">
        <f>IF('1. General Input'!$D$36="X",IF('17. FTE Safe Harbor 2 Step 2'!E910*12&lt;2080,'17. FTE Safe Harbor 2 Step 2'!E910*12/2080,1),0)</f>
        <v>0</v>
      </c>
      <c r="M910" s="538">
        <f>IF('1. General Input'!$D$37="X",IF('17. FTE Safe Harbor 2 Step 2'!E910*365/$F$12&lt;2080,E910*365/$F$12/2080,1),0)</f>
        <v>0</v>
      </c>
      <c r="O910" s="526">
        <f t="shared" si="78"/>
        <v>0</v>
      </c>
      <c r="P910" s="526">
        <f t="shared" si="79"/>
        <v>0</v>
      </c>
      <c r="Q910" s="526">
        <f t="shared" si="80"/>
        <v>0</v>
      </c>
      <c r="R910" s="526">
        <f t="shared" si="81"/>
        <v>0</v>
      </c>
      <c r="S910" s="526">
        <f t="shared" si="82"/>
        <v>0</v>
      </c>
    </row>
    <row r="911" spans="1:19" x14ac:dyDescent="0.25">
      <c r="A911" s="297">
        <f t="shared" si="83"/>
        <v>897</v>
      </c>
      <c r="B911" s="501"/>
      <c r="C911" s="515"/>
      <c r="D911" s="297"/>
      <c r="E911" s="505"/>
      <c r="F911" s="417">
        <f>ROUND(IF('11. Type 1 Emp 2020 FTE'!$I$12=1,SUM(I911:M911),0),1)</f>
        <v>0</v>
      </c>
      <c r="G911" s="417">
        <f>ROUND(IF('11. Type 1 Emp 2020 FTE'!$I$12=2,SUM(O911:S911),0),1)</f>
        <v>0</v>
      </c>
      <c r="I911" s="526">
        <f>IF('1. General Input'!$D$33="X",IF('17. FTE Safe Harbor 2 Step 2'!E911&lt;40,'17. FTE Safe Harbor 2 Step 2'!E911/40,1),0)</f>
        <v>0</v>
      </c>
      <c r="J911" s="526">
        <f>IF('1. General Input'!$D$34="X",IF('17. FTE Safe Harbor 2 Step 2'!E911&lt;80,'17. FTE Safe Harbor 2 Step 2'!E911/80,1),0)</f>
        <v>0</v>
      </c>
      <c r="K911" s="526">
        <f>IF('1. General Input'!$D$35="X",IF('17. FTE Safe Harbor 2 Step 2'!E911*24&lt;2080,'17. FTE Safe Harbor 2 Step 2'!E911*24/2080,1),0)</f>
        <v>0</v>
      </c>
      <c r="L911" s="526">
        <f>IF('1. General Input'!$D$36="X",IF('17. FTE Safe Harbor 2 Step 2'!E911*12&lt;2080,'17. FTE Safe Harbor 2 Step 2'!E911*12/2080,1),0)</f>
        <v>0</v>
      </c>
      <c r="M911" s="538">
        <f>IF('1. General Input'!$D$37="X",IF('17. FTE Safe Harbor 2 Step 2'!E911*365/$F$12&lt;2080,E911*365/$F$12/2080,1),0)</f>
        <v>0</v>
      </c>
      <c r="O911" s="526">
        <f t="shared" si="78"/>
        <v>0</v>
      </c>
      <c r="P911" s="526">
        <f t="shared" si="79"/>
        <v>0</v>
      </c>
      <c r="Q911" s="526">
        <f t="shared" si="80"/>
        <v>0</v>
      </c>
      <c r="R911" s="526">
        <f t="shared" si="81"/>
        <v>0</v>
      </c>
      <c r="S911" s="526">
        <f t="shared" si="82"/>
        <v>0</v>
      </c>
    </row>
    <row r="912" spans="1:19" x14ac:dyDescent="0.25">
      <c r="A912" s="297">
        <f t="shared" si="83"/>
        <v>898</v>
      </c>
      <c r="B912" s="501"/>
      <c r="C912" s="515"/>
      <c r="D912" s="297"/>
      <c r="E912" s="505"/>
      <c r="F912" s="417">
        <f>ROUND(IF('11. Type 1 Emp 2020 FTE'!$I$12=1,SUM(I912:M912),0),1)</f>
        <v>0</v>
      </c>
      <c r="G912" s="417">
        <f>ROUND(IF('11. Type 1 Emp 2020 FTE'!$I$12=2,SUM(O912:S912),0),1)</f>
        <v>0</v>
      </c>
      <c r="I912" s="526">
        <f>IF('1. General Input'!$D$33="X",IF('17. FTE Safe Harbor 2 Step 2'!E912&lt;40,'17. FTE Safe Harbor 2 Step 2'!E912/40,1),0)</f>
        <v>0</v>
      </c>
      <c r="J912" s="526">
        <f>IF('1. General Input'!$D$34="X",IF('17. FTE Safe Harbor 2 Step 2'!E912&lt;80,'17. FTE Safe Harbor 2 Step 2'!E912/80,1),0)</f>
        <v>0</v>
      </c>
      <c r="K912" s="526">
        <f>IF('1. General Input'!$D$35="X",IF('17. FTE Safe Harbor 2 Step 2'!E912*24&lt;2080,'17. FTE Safe Harbor 2 Step 2'!E912*24/2080,1),0)</f>
        <v>0</v>
      </c>
      <c r="L912" s="526">
        <f>IF('1. General Input'!$D$36="X",IF('17. FTE Safe Harbor 2 Step 2'!E912*12&lt;2080,'17. FTE Safe Harbor 2 Step 2'!E912*12/2080,1),0)</f>
        <v>0</v>
      </c>
      <c r="M912" s="538">
        <f>IF('1. General Input'!$D$37="X",IF('17. FTE Safe Harbor 2 Step 2'!E912*365/$F$12&lt;2080,E912*365/$F$12/2080,1),0)</f>
        <v>0</v>
      </c>
      <c r="O912" s="526">
        <f t="shared" ref="O912:O975" si="84">IF(I912=0,0,IF(I912=1,1,0.5))</f>
        <v>0</v>
      </c>
      <c r="P912" s="526">
        <f t="shared" ref="P912:P975" si="85">IF(J912=0,0,IF(J912=1,1,0.5))</f>
        <v>0</v>
      </c>
      <c r="Q912" s="526">
        <f t="shared" ref="Q912:Q975" si="86">IF(K912=0,0,IF(K912=1,1,0.5))</f>
        <v>0</v>
      </c>
      <c r="R912" s="526">
        <f t="shared" ref="R912:R975" si="87">IF(L912=0,0,IF(L912=1,1,0.5))</f>
        <v>0</v>
      </c>
      <c r="S912" s="526">
        <f t="shared" ref="S912:S975" si="88">IF(M912=0,0,IF(M912=1,1,0.5))</f>
        <v>0</v>
      </c>
    </row>
    <row r="913" spans="1:19" x14ac:dyDescent="0.25">
      <c r="A913" s="297">
        <f t="shared" ref="A913:A976" si="89">+A912+1</f>
        <v>899</v>
      </c>
      <c r="B913" s="501"/>
      <c r="C913" s="515"/>
      <c r="D913" s="297"/>
      <c r="E913" s="505"/>
      <c r="F913" s="417">
        <f>ROUND(IF('11. Type 1 Emp 2020 FTE'!$I$12=1,SUM(I913:M913),0),1)</f>
        <v>0</v>
      </c>
      <c r="G913" s="417">
        <f>ROUND(IF('11. Type 1 Emp 2020 FTE'!$I$12=2,SUM(O913:S913),0),1)</f>
        <v>0</v>
      </c>
      <c r="I913" s="526">
        <f>IF('1. General Input'!$D$33="X",IF('17. FTE Safe Harbor 2 Step 2'!E913&lt;40,'17. FTE Safe Harbor 2 Step 2'!E913/40,1),0)</f>
        <v>0</v>
      </c>
      <c r="J913" s="526">
        <f>IF('1. General Input'!$D$34="X",IF('17. FTE Safe Harbor 2 Step 2'!E913&lt;80,'17. FTE Safe Harbor 2 Step 2'!E913/80,1),0)</f>
        <v>0</v>
      </c>
      <c r="K913" s="526">
        <f>IF('1. General Input'!$D$35="X",IF('17. FTE Safe Harbor 2 Step 2'!E913*24&lt;2080,'17. FTE Safe Harbor 2 Step 2'!E913*24/2080,1),0)</f>
        <v>0</v>
      </c>
      <c r="L913" s="526">
        <f>IF('1. General Input'!$D$36="X",IF('17. FTE Safe Harbor 2 Step 2'!E913*12&lt;2080,'17. FTE Safe Harbor 2 Step 2'!E913*12/2080,1),0)</f>
        <v>0</v>
      </c>
      <c r="M913" s="538">
        <f>IF('1. General Input'!$D$37="X",IF('17. FTE Safe Harbor 2 Step 2'!E913*365/$F$12&lt;2080,E913*365/$F$12/2080,1),0)</f>
        <v>0</v>
      </c>
      <c r="O913" s="526">
        <f t="shared" si="84"/>
        <v>0</v>
      </c>
      <c r="P913" s="526">
        <f t="shared" si="85"/>
        <v>0</v>
      </c>
      <c r="Q913" s="526">
        <f t="shared" si="86"/>
        <v>0</v>
      </c>
      <c r="R913" s="526">
        <f t="shared" si="87"/>
        <v>0</v>
      </c>
      <c r="S913" s="526">
        <f t="shared" si="88"/>
        <v>0</v>
      </c>
    </row>
    <row r="914" spans="1:19" x14ac:dyDescent="0.25">
      <c r="A914" s="297">
        <f t="shared" si="89"/>
        <v>900</v>
      </c>
      <c r="B914" s="501"/>
      <c r="C914" s="515"/>
      <c r="D914" s="297"/>
      <c r="E914" s="505"/>
      <c r="F914" s="417">
        <f>ROUND(IF('11. Type 1 Emp 2020 FTE'!$I$12=1,SUM(I914:M914),0),1)</f>
        <v>0</v>
      </c>
      <c r="G914" s="417">
        <f>ROUND(IF('11. Type 1 Emp 2020 FTE'!$I$12=2,SUM(O914:S914),0),1)</f>
        <v>0</v>
      </c>
      <c r="I914" s="526">
        <f>IF('1. General Input'!$D$33="X",IF('17. FTE Safe Harbor 2 Step 2'!E914&lt;40,'17. FTE Safe Harbor 2 Step 2'!E914/40,1),0)</f>
        <v>0</v>
      </c>
      <c r="J914" s="526">
        <f>IF('1. General Input'!$D$34="X",IF('17. FTE Safe Harbor 2 Step 2'!E914&lt;80,'17. FTE Safe Harbor 2 Step 2'!E914/80,1),0)</f>
        <v>0</v>
      </c>
      <c r="K914" s="526">
        <f>IF('1. General Input'!$D$35="X",IF('17. FTE Safe Harbor 2 Step 2'!E914*24&lt;2080,'17. FTE Safe Harbor 2 Step 2'!E914*24/2080,1),0)</f>
        <v>0</v>
      </c>
      <c r="L914" s="526">
        <f>IF('1. General Input'!$D$36="X",IF('17. FTE Safe Harbor 2 Step 2'!E914*12&lt;2080,'17. FTE Safe Harbor 2 Step 2'!E914*12/2080,1),0)</f>
        <v>0</v>
      </c>
      <c r="M914" s="538">
        <f>IF('1. General Input'!$D$37="X",IF('17. FTE Safe Harbor 2 Step 2'!E914*365/$F$12&lt;2080,E914*365/$F$12/2080,1),0)</f>
        <v>0</v>
      </c>
      <c r="O914" s="526">
        <f t="shared" si="84"/>
        <v>0</v>
      </c>
      <c r="P914" s="526">
        <f t="shared" si="85"/>
        <v>0</v>
      </c>
      <c r="Q914" s="526">
        <f t="shared" si="86"/>
        <v>0</v>
      </c>
      <c r="R914" s="526">
        <f t="shared" si="87"/>
        <v>0</v>
      </c>
      <c r="S914" s="526">
        <f t="shared" si="88"/>
        <v>0</v>
      </c>
    </row>
    <row r="915" spans="1:19" x14ac:dyDescent="0.25">
      <c r="A915" s="297">
        <f t="shared" si="89"/>
        <v>901</v>
      </c>
      <c r="B915" s="501"/>
      <c r="C915" s="515"/>
      <c r="D915" s="297"/>
      <c r="E915" s="505"/>
      <c r="F915" s="417">
        <f>ROUND(IF('11. Type 1 Emp 2020 FTE'!$I$12=1,SUM(I915:M915),0),1)</f>
        <v>0</v>
      </c>
      <c r="G915" s="417">
        <f>ROUND(IF('11. Type 1 Emp 2020 FTE'!$I$12=2,SUM(O915:S915),0),1)</f>
        <v>0</v>
      </c>
      <c r="I915" s="526">
        <f>IF('1. General Input'!$D$33="X",IF('17. FTE Safe Harbor 2 Step 2'!E915&lt;40,'17. FTE Safe Harbor 2 Step 2'!E915/40,1),0)</f>
        <v>0</v>
      </c>
      <c r="J915" s="526">
        <f>IF('1. General Input'!$D$34="X",IF('17. FTE Safe Harbor 2 Step 2'!E915&lt;80,'17. FTE Safe Harbor 2 Step 2'!E915/80,1),0)</f>
        <v>0</v>
      </c>
      <c r="K915" s="526">
        <f>IF('1. General Input'!$D$35="X",IF('17. FTE Safe Harbor 2 Step 2'!E915*24&lt;2080,'17. FTE Safe Harbor 2 Step 2'!E915*24/2080,1),0)</f>
        <v>0</v>
      </c>
      <c r="L915" s="526">
        <f>IF('1. General Input'!$D$36="X",IF('17. FTE Safe Harbor 2 Step 2'!E915*12&lt;2080,'17. FTE Safe Harbor 2 Step 2'!E915*12/2080,1),0)</f>
        <v>0</v>
      </c>
      <c r="M915" s="538">
        <f>IF('1. General Input'!$D$37="X",IF('17. FTE Safe Harbor 2 Step 2'!E915*365/$F$12&lt;2080,E915*365/$F$12/2080,1),0)</f>
        <v>0</v>
      </c>
      <c r="O915" s="526">
        <f t="shared" si="84"/>
        <v>0</v>
      </c>
      <c r="P915" s="526">
        <f t="shared" si="85"/>
        <v>0</v>
      </c>
      <c r="Q915" s="526">
        <f t="shared" si="86"/>
        <v>0</v>
      </c>
      <c r="R915" s="526">
        <f t="shared" si="87"/>
        <v>0</v>
      </c>
      <c r="S915" s="526">
        <f t="shared" si="88"/>
        <v>0</v>
      </c>
    </row>
    <row r="916" spans="1:19" x14ac:dyDescent="0.25">
      <c r="A916" s="297">
        <f t="shared" si="89"/>
        <v>902</v>
      </c>
      <c r="B916" s="501"/>
      <c r="C916" s="515"/>
      <c r="D916" s="297"/>
      <c r="E916" s="505"/>
      <c r="F916" s="417">
        <f>ROUND(IF('11. Type 1 Emp 2020 FTE'!$I$12=1,SUM(I916:M916),0),1)</f>
        <v>0</v>
      </c>
      <c r="G916" s="417">
        <f>ROUND(IF('11. Type 1 Emp 2020 FTE'!$I$12=2,SUM(O916:S916),0),1)</f>
        <v>0</v>
      </c>
      <c r="I916" s="526">
        <f>IF('1. General Input'!$D$33="X",IF('17. FTE Safe Harbor 2 Step 2'!E916&lt;40,'17. FTE Safe Harbor 2 Step 2'!E916/40,1),0)</f>
        <v>0</v>
      </c>
      <c r="J916" s="526">
        <f>IF('1. General Input'!$D$34="X",IF('17. FTE Safe Harbor 2 Step 2'!E916&lt;80,'17. FTE Safe Harbor 2 Step 2'!E916/80,1),0)</f>
        <v>0</v>
      </c>
      <c r="K916" s="526">
        <f>IF('1. General Input'!$D$35="X",IF('17. FTE Safe Harbor 2 Step 2'!E916*24&lt;2080,'17. FTE Safe Harbor 2 Step 2'!E916*24/2080,1),0)</f>
        <v>0</v>
      </c>
      <c r="L916" s="526">
        <f>IF('1. General Input'!$D$36="X",IF('17. FTE Safe Harbor 2 Step 2'!E916*12&lt;2080,'17. FTE Safe Harbor 2 Step 2'!E916*12/2080,1),0)</f>
        <v>0</v>
      </c>
      <c r="M916" s="538">
        <f>IF('1. General Input'!$D$37="X",IF('17. FTE Safe Harbor 2 Step 2'!E916*365/$F$12&lt;2080,E916*365/$F$12/2080,1),0)</f>
        <v>0</v>
      </c>
      <c r="O916" s="526">
        <f t="shared" si="84"/>
        <v>0</v>
      </c>
      <c r="P916" s="526">
        <f t="shared" si="85"/>
        <v>0</v>
      </c>
      <c r="Q916" s="526">
        <f t="shared" si="86"/>
        <v>0</v>
      </c>
      <c r="R916" s="526">
        <f t="shared" si="87"/>
        <v>0</v>
      </c>
      <c r="S916" s="526">
        <f t="shared" si="88"/>
        <v>0</v>
      </c>
    </row>
    <row r="917" spans="1:19" x14ac:dyDescent="0.25">
      <c r="A917" s="297">
        <f t="shared" si="89"/>
        <v>903</v>
      </c>
      <c r="B917" s="501"/>
      <c r="C917" s="515"/>
      <c r="D917" s="297"/>
      <c r="E917" s="505"/>
      <c r="F917" s="417">
        <f>ROUND(IF('11. Type 1 Emp 2020 FTE'!$I$12=1,SUM(I917:M917),0),1)</f>
        <v>0</v>
      </c>
      <c r="G917" s="417">
        <f>ROUND(IF('11. Type 1 Emp 2020 FTE'!$I$12=2,SUM(O917:S917),0),1)</f>
        <v>0</v>
      </c>
      <c r="I917" s="526">
        <f>IF('1. General Input'!$D$33="X",IF('17. FTE Safe Harbor 2 Step 2'!E917&lt;40,'17. FTE Safe Harbor 2 Step 2'!E917/40,1),0)</f>
        <v>0</v>
      </c>
      <c r="J917" s="526">
        <f>IF('1. General Input'!$D$34="X",IF('17. FTE Safe Harbor 2 Step 2'!E917&lt;80,'17. FTE Safe Harbor 2 Step 2'!E917/80,1),0)</f>
        <v>0</v>
      </c>
      <c r="K917" s="526">
        <f>IF('1. General Input'!$D$35="X",IF('17. FTE Safe Harbor 2 Step 2'!E917*24&lt;2080,'17. FTE Safe Harbor 2 Step 2'!E917*24/2080,1),0)</f>
        <v>0</v>
      </c>
      <c r="L917" s="526">
        <f>IF('1. General Input'!$D$36="X",IF('17. FTE Safe Harbor 2 Step 2'!E917*12&lt;2080,'17. FTE Safe Harbor 2 Step 2'!E917*12/2080,1),0)</f>
        <v>0</v>
      </c>
      <c r="M917" s="538">
        <f>IF('1. General Input'!$D$37="X",IF('17. FTE Safe Harbor 2 Step 2'!E917*365/$F$12&lt;2080,E917*365/$F$12/2080,1),0)</f>
        <v>0</v>
      </c>
      <c r="O917" s="526">
        <f t="shared" si="84"/>
        <v>0</v>
      </c>
      <c r="P917" s="526">
        <f t="shared" si="85"/>
        <v>0</v>
      </c>
      <c r="Q917" s="526">
        <f t="shared" si="86"/>
        <v>0</v>
      </c>
      <c r="R917" s="526">
        <f t="shared" si="87"/>
        <v>0</v>
      </c>
      <c r="S917" s="526">
        <f t="shared" si="88"/>
        <v>0</v>
      </c>
    </row>
    <row r="918" spans="1:19" x14ac:dyDescent="0.25">
      <c r="A918" s="297">
        <f t="shared" si="89"/>
        <v>904</v>
      </c>
      <c r="B918" s="501"/>
      <c r="C918" s="515"/>
      <c r="D918" s="297"/>
      <c r="E918" s="505"/>
      <c r="F918" s="417">
        <f>ROUND(IF('11. Type 1 Emp 2020 FTE'!$I$12=1,SUM(I918:M918),0),1)</f>
        <v>0</v>
      </c>
      <c r="G918" s="417">
        <f>ROUND(IF('11. Type 1 Emp 2020 FTE'!$I$12=2,SUM(O918:S918),0),1)</f>
        <v>0</v>
      </c>
      <c r="I918" s="526">
        <f>IF('1. General Input'!$D$33="X",IF('17. FTE Safe Harbor 2 Step 2'!E918&lt;40,'17. FTE Safe Harbor 2 Step 2'!E918/40,1),0)</f>
        <v>0</v>
      </c>
      <c r="J918" s="526">
        <f>IF('1. General Input'!$D$34="X",IF('17. FTE Safe Harbor 2 Step 2'!E918&lt;80,'17. FTE Safe Harbor 2 Step 2'!E918/80,1),0)</f>
        <v>0</v>
      </c>
      <c r="K918" s="526">
        <f>IF('1. General Input'!$D$35="X",IF('17. FTE Safe Harbor 2 Step 2'!E918*24&lt;2080,'17. FTE Safe Harbor 2 Step 2'!E918*24/2080,1),0)</f>
        <v>0</v>
      </c>
      <c r="L918" s="526">
        <f>IF('1. General Input'!$D$36="X",IF('17. FTE Safe Harbor 2 Step 2'!E918*12&lt;2080,'17. FTE Safe Harbor 2 Step 2'!E918*12/2080,1),0)</f>
        <v>0</v>
      </c>
      <c r="M918" s="538">
        <f>IF('1. General Input'!$D$37="X",IF('17. FTE Safe Harbor 2 Step 2'!E918*365/$F$12&lt;2080,E918*365/$F$12/2080,1),0)</f>
        <v>0</v>
      </c>
      <c r="O918" s="526">
        <f t="shared" si="84"/>
        <v>0</v>
      </c>
      <c r="P918" s="526">
        <f t="shared" si="85"/>
        <v>0</v>
      </c>
      <c r="Q918" s="526">
        <f t="shared" si="86"/>
        <v>0</v>
      </c>
      <c r="R918" s="526">
        <f t="shared" si="87"/>
        <v>0</v>
      </c>
      <c r="S918" s="526">
        <f t="shared" si="88"/>
        <v>0</v>
      </c>
    </row>
    <row r="919" spans="1:19" x14ac:dyDescent="0.25">
      <c r="A919" s="297">
        <f t="shared" si="89"/>
        <v>905</v>
      </c>
      <c r="B919" s="501"/>
      <c r="C919" s="515"/>
      <c r="D919" s="297"/>
      <c r="E919" s="505"/>
      <c r="F919" s="417">
        <f>ROUND(IF('11. Type 1 Emp 2020 FTE'!$I$12=1,SUM(I919:M919),0),1)</f>
        <v>0</v>
      </c>
      <c r="G919" s="417">
        <f>ROUND(IF('11. Type 1 Emp 2020 FTE'!$I$12=2,SUM(O919:S919),0),1)</f>
        <v>0</v>
      </c>
      <c r="I919" s="526">
        <f>IF('1. General Input'!$D$33="X",IF('17. FTE Safe Harbor 2 Step 2'!E919&lt;40,'17. FTE Safe Harbor 2 Step 2'!E919/40,1),0)</f>
        <v>0</v>
      </c>
      <c r="J919" s="526">
        <f>IF('1. General Input'!$D$34="X",IF('17. FTE Safe Harbor 2 Step 2'!E919&lt;80,'17. FTE Safe Harbor 2 Step 2'!E919/80,1),0)</f>
        <v>0</v>
      </c>
      <c r="K919" s="526">
        <f>IF('1. General Input'!$D$35="X",IF('17. FTE Safe Harbor 2 Step 2'!E919*24&lt;2080,'17. FTE Safe Harbor 2 Step 2'!E919*24/2080,1),0)</f>
        <v>0</v>
      </c>
      <c r="L919" s="526">
        <f>IF('1. General Input'!$D$36="X",IF('17. FTE Safe Harbor 2 Step 2'!E919*12&lt;2080,'17. FTE Safe Harbor 2 Step 2'!E919*12/2080,1),0)</f>
        <v>0</v>
      </c>
      <c r="M919" s="538">
        <f>IF('1. General Input'!$D$37="X",IF('17. FTE Safe Harbor 2 Step 2'!E919*365/$F$12&lt;2080,E919*365/$F$12/2080,1),0)</f>
        <v>0</v>
      </c>
      <c r="O919" s="526">
        <f t="shared" si="84"/>
        <v>0</v>
      </c>
      <c r="P919" s="526">
        <f t="shared" si="85"/>
        <v>0</v>
      </c>
      <c r="Q919" s="526">
        <f t="shared" si="86"/>
        <v>0</v>
      </c>
      <c r="R919" s="526">
        <f t="shared" si="87"/>
        <v>0</v>
      </c>
      <c r="S919" s="526">
        <f t="shared" si="88"/>
        <v>0</v>
      </c>
    </row>
    <row r="920" spans="1:19" x14ac:dyDescent="0.25">
      <c r="A920" s="297">
        <f t="shared" si="89"/>
        <v>906</v>
      </c>
      <c r="B920" s="501"/>
      <c r="C920" s="515"/>
      <c r="D920" s="297"/>
      <c r="E920" s="505"/>
      <c r="F920" s="417">
        <f>ROUND(IF('11. Type 1 Emp 2020 FTE'!$I$12=1,SUM(I920:M920),0),1)</f>
        <v>0</v>
      </c>
      <c r="G920" s="417">
        <f>ROUND(IF('11. Type 1 Emp 2020 FTE'!$I$12=2,SUM(O920:S920),0),1)</f>
        <v>0</v>
      </c>
      <c r="I920" s="526">
        <f>IF('1. General Input'!$D$33="X",IF('17. FTE Safe Harbor 2 Step 2'!E920&lt;40,'17. FTE Safe Harbor 2 Step 2'!E920/40,1),0)</f>
        <v>0</v>
      </c>
      <c r="J920" s="526">
        <f>IF('1. General Input'!$D$34="X",IF('17. FTE Safe Harbor 2 Step 2'!E920&lt;80,'17. FTE Safe Harbor 2 Step 2'!E920/80,1),0)</f>
        <v>0</v>
      </c>
      <c r="K920" s="526">
        <f>IF('1. General Input'!$D$35="X",IF('17. FTE Safe Harbor 2 Step 2'!E920*24&lt;2080,'17. FTE Safe Harbor 2 Step 2'!E920*24/2080,1),0)</f>
        <v>0</v>
      </c>
      <c r="L920" s="526">
        <f>IF('1. General Input'!$D$36="X",IF('17. FTE Safe Harbor 2 Step 2'!E920*12&lt;2080,'17. FTE Safe Harbor 2 Step 2'!E920*12/2080,1),0)</f>
        <v>0</v>
      </c>
      <c r="M920" s="538">
        <f>IF('1. General Input'!$D$37="X",IF('17. FTE Safe Harbor 2 Step 2'!E920*365/$F$12&lt;2080,E920*365/$F$12/2080,1),0)</f>
        <v>0</v>
      </c>
      <c r="O920" s="526">
        <f t="shared" si="84"/>
        <v>0</v>
      </c>
      <c r="P920" s="526">
        <f t="shared" si="85"/>
        <v>0</v>
      </c>
      <c r="Q920" s="526">
        <f t="shared" si="86"/>
        <v>0</v>
      </c>
      <c r="R920" s="526">
        <f t="shared" si="87"/>
        <v>0</v>
      </c>
      <c r="S920" s="526">
        <f t="shared" si="88"/>
        <v>0</v>
      </c>
    </row>
    <row r="921" spans="1:19" x14ac:dyDescent="0.25">
      <c r="A921" s="297">
        <f t="shared" si="89"/>
        <v>907</v>
      </c>
      <c r="B921" s="501"/>
      <c r="C921" s="515"/>
      <c r="D921" s="297"/>
      <c r="E921" s="505"/>
      <c r="F921" s="417">
        <f>ROUND(IF('11. Type 1 Emp 2020 FTE'!$I$12=1,SUM(I921:M921),0),1)</f>
        <v>0</v>
      </c>
      <c r="G921" s="417">
        <f>ROUND(IF('11. Type 1 Emp 2020 FTE'!$I$12=2,SUM(O921:S921),0),1)</f>
        <v>0</v>
      </c>
      <c r="I921" s="526">
        <f>IF('1. General Input'!$D$33="X",IF('17. FTE Safe Harbor 2 Step 2'!E921&lt;40,'17. FTE Safe Harbor 2 Step 2'!E921/40,1),0)</f>
        <v>0</v>
      </c>
      <c r="J921" s="526">
        <f>IF('1. General Input'!$D$34="X",IF('17. FTE Safe Harbor 2 Step 2'!E921&lt;80,'17. FTE Safe Harbor 2 Step 2'!E921/80,1),0)</f>
        <v>0</v>
      </c>
      <c r="K921" s="526">
        <f>IF('1. General Input'!$D$35="X",IF('17. FTE Safe Harbor 2 Step 2'!E921*24&lt;2080,'17. FTE Safe Harbor 2 Step 2'!E921*24/2080,1),0)</f>
        <v>0</v>
      </c>
      <c r="L921" s="526">
        <f>IF('1. General Input'!$D$36="X",IF('17. FTE Safe Harbor 2 Step 2'!E921*12&lt;2080,'17. FTE Safe Harbor 2 Step 2'!E921*12/2080,1),0)</f>
        <v>0</v>
      </c>
      <c r="M921" s="538">
        <f>IF('1. General Input'!$D$37="X",IF('17. FTE Safe Harbor 2 Step 2'!E921*365/$F$12&lt;2080,E921*365/$F$12/2080,1),0)</f>
        <v>0</v>
      </c>
      <c r="O921" s="526">
        <f t="shared" si="84"/>
        <v>0</v>
      </c>
      <c r="P921" s="526">
        <f t="shared" si="85"/>
        <v>0</v>
      </c>
      <c r="Q921" s="526">
        <f t="shared" si="86"/>
        <v>0</v>
      </c>
      <c r="R921" s="526">
        <f t="shared" si="87"/>
        <v>0</v>
      </c>
      <c r="S921" s="526">
        <f t="shared" si="88"/>
        <v>0</v>
      </c>
    </row>
    <row r="922" spans="1:19" x14ac:dyDescent="0.25">
      <c r="A922" s="297">
        <f t="shared" si="89"/>
        <v>908</v>
      </c>
      <c r="B922" s="501"/>
      <c r="C922" s="515"/>
      <c r="D922" s="297"/>
      <c r="E922" s="505"/>
      <c r="F922" s="417">
        <f>ROUND(IF('11. Type 1 Emp 2020 FTE'!$I$12=1,SUM(I922:M922),0),1)</f>
        <v>0</v>
      </c>
      <c r="G922" s="417">
        <f>ROUND(IF('11. Type 1 Emp 2020 FTE'!$I$12=2,SUM(O922:S922),0),1)</f>
        <v>0</v>
      </c>
      <c r="I922" s="526">
        <f>IF('1. General Input'!$D$33="X",IF('17. FTE Safe Harbor 2 Step 2'!E922&lt;40,'17. FTE Safe Harbor 2 Step 2'!E922/40,1),0)</f>
        <v>0</v>
      </c>
      <c r="J922" s="526">
        <f>IF('1. General Input'!$D$34="X",IF('17. FTE Safe Harbor 2 Step 2'!E922&lt;80,'17. FTE Safe Harbor 2 Step 2'!E922/80,1),0)</f>
        <v>0</v>
      </c>
      <c r="K922" s="526">
        <f>IF('1. General Input'!$D$35="X",IF('17. FTE Safe Harbor 2 Step 2'!E922*24&lt;2080,'17. FTE Safe Harbor 2 Step 2'!E922*24/2080,1),0)</f>
        <v>0</v>
      </c>
      <c r="L922" s="526">
        <f>IF('1. General Input'!$D$36="X",IF('17. FTE Safe Harbor 2 Step 2'!E922*12&lt;2080,'17. FTE Safe Harbor 2 Step 2'!E922*12/2080,1),0)</f>
        <v>0</v>
      </c>
      <c r="M922" s="538">
        <f>IF('1. General Input'!$D$37="X",IF('17. FTE Safe Harbor 2 Step 2'!E922*365/$F$12&lt;2080,E922*365/$F$12/2080,1),0)</f>
        <v>0</v>
      </c>
      <c r="O922" s="526">
        <f t="shared" si="84"/>
        <v>0</v>
      </c>
      <c r="P922" s="526">
        <f t="shared" si="85"/>
        <v>0</v>
      </c>
      <c r="Q922" s="526">
        <f t="shared" si="86"/>
        <v>0</v>
      </c>
      <c r="R922" s="526">
        <f t="shared" si="87"/>
        <v>0</v>
      </c>
      <c r="S922" s="526">
        <f t="shared" si="88"/>
        <v>0</v>
      </c>
    </row>
    <row r="923" spans="1:19" x14ac:dyDescent="0.25">
      <c r="A923" s="297">
        <f t="shared" si="89"/>
        <v>909</v>
      </c>
      <c r="B923" s="501"/>
      <c r="C923" s="515"/>
      <c r="D923" s="297"/>
      <c r="E923" s="505"/>
      <c r="F923" s="417">
        <f>ROUND(IF('11. Type 1 Emp 2020 FTE'!$I$12=1,SUM(I923:M923),0),1)</f>
        <v>0</v>
      </c>
      <c r="G923" s="417">
        <f>ROUND(IF('11. Type 1 Emp 2020 FTE'!$I$12=2,SUM(O923:S923),0),1)</f>
        <v>0</v>
      </c>
      <c r="I923" s="526">
        <f>IF('1. General Input'!$D$33="X",IF('17. FTE Safe Harbor 2 Step 2'!E923&lt;40,'17. FTE Safe Harbor 2 Step 2'!E923/40,1),0)</f>
        <v>0</v>
      </c>
      <c r="J923" s="526">
        <f>IF('1. General Input'!$D$34="X",IF('17. FTE Safe Harbor 2 Step 2'!E923&lt;80,'17. FTE Safe Harbor 2 Step 2'!E923/80,1),0)</f>
        <v>0</v>
      </c>
      <c r="K923" s="526">
        <f>IF('1. General Input'!$D$35="X",IF('17. FTE Safe Harbor 2 Step 2'!E923*24&lt;2080,'17. FTE Safe Harbor 2 Step 2'!E923*24/2080,1),0)</f>
        <v>0</v>
      </c>
      <c r="L923" s="526">
        <f>IF('1. General Input'!$D$36="X",IF('17. FTE Safe Harbor 2 Step 2'!E923*12&lt;2080,'17. FTE Safe Harbor 2 Step 2'!E923*12/2080,1),0)</f>
        <v>0</v>
      </c>
      <c r="M923" s="538">
        <f>IF('1. General Input'!$D$37="X",IF('17. FTE Safe Harbor 2 Step 2'!E923*365/$F$12&lt;2080,E923*365/$F$12/2080,1),0)</f>
        <v>0</v>
      </c>
      <c r="O923" s="526">
        <f t="shared" si="84"/>
        <v>0</v>
      </c>
      <c r="P923" s="526">
        <f t="shared" si="85"/>
        <v>0</v>
      </c>
      <c r="Q923" s="526">
        <f t="shared" si="86"/>
        <v>0</v>
      </c>
      <c r="R923" s="526">
        <f t="shared" si="87"/>
        <v>0</v>
      </c>
      <c r="S923" s="526">
        <f t="shared" si="88"/>
        <v>0</v>
      </c>
    </row>
    <row r="924" spans="1:19" x14ac:dyDescent="0.25">
      <c r="A924" s="297">
        <f t="shared" si="89"/>
        <v>910</v>
      </c>
      <c r="B924" s="501"/>
      <c r="C924" s="515"/>
      <c r="D924" s="297"/>
      <c r="E924" s="505"/>
      <c r="F924" s="417">
        <f>ROUND(IF('11. Type 1 Emp 2020 FTE'!$I$12=1,SUM(I924:M924),0),1)</f>
        <v>0</v>
      </c>
      <c r="G924" s="417">
        <f>ROUND(IF('11. Type 1 Emp 2020 FTE'!$I$12=2,SUM(O924:S924),0),1)</f>
        <v>0</v>
      </c>
      <c r="I924" s="526">
        <f>IF('1. General Input'!$D$33="X",IF('17. FTE Safe Harbor 2 Step 2'!E924&lt;40,'17. FTE Safe Harbor 2 Step 2'!E924/40,1),0)</f>
        <v>0</v>
      </c>
      <c r="J924" s="526">
        <f>IF('1. General Input'!$D$34="X",IF('17. FTE Safe Harbor 2 Step 2'!E924&lt;80,'17. FTE Safe Harbor 2 Step 2'!E924/80,1),0)</f>
        <v>0</v>
      </c>
      <c r="K924" s="526">
        <f>IF('1. General Input'!$D$35="X",IF('17. FTE Safe Harbor 2 Step 2'!E924*24&lt;2080,'17. FTE Safe Harbor 2 Step 2'!E924*24/2080,1),0)</f>
        <v>0</v>
      </c>
      <c r="L924" s="526">
        <f>IF('1. General Input'!$D$36="X",IF('17. FTE Safe Harbor 2 Step 2'!E924*12&lt;2080,'17. FTE Safe Harbor 2 Step 2'!E924*12/2080,1),0)</f>
        <v>0</v>
      </c>
      <c r="M924" s="538">
        <f>IF('1. General Input'!$D$37="X",IF('17. FTE Safe Harbor 2 Step 2'!E924*365/$F$12&lt;2080,E924*365/$F$12/2080,1),0)</f>
        <v>0</v>
      </c>
      <c r="O924" s="526">
        <f t="shared" si="84"/>
        <v>0</v>
      </c>
      <c r="P924" s="526">
        <f t="shared" si="85"/>
        <v>0</v>
      </c>
      <c r="Q924" s="526">
        <f t="shared" si="86"/>
        <v>0</v>
      </c>
      <c r="R924" s="526">
        <f t="shared" si="87"/>
        <v>0</v>
      </c>
      <c r="S924" s="526">
        <f t="shared" si="88"/>
        <v>0</v>
      </c>
    </row>
    <row r="925" spans="1:19" x14ac:dyDescent="0.25">
      <c r="A925" s="297">
        <f t="shared" si="89"/>
        <v>911</v>
      </c>
      <c r="B925" s="501"/>
      <c r="C925" s="515"/>
      <c r="D925" s="297"/>
      <c r="E925" s="505"/>
      <c r="F925" s="417">
        <f>ROUND(IF('11. Type 1 Emp 2020 FTE'!$I$12=1,SUM(I925:M925),0),1)</f>
        <v>0</v>
      </c>
      <c r="G925" s="417">
        <f>ROUND(IF('11. Type 1 Emp 2020 FTE'!$I$12=2,SUM(O925:S925),0),1)</f>
        <v>0</v>
      </c>
      <c r="I925" s="526">
        <f>IF('1. General Input'!$D$33="X",IF('17. FTE Safe Harbor 2 Step 2'!E925&lt;40,'17. FTE Safe Harbor 2 Step 2'!E925/40,1),0)</f>
        <v>0</v>
      </c>
      <c r="J925" s="526">
        <f>IF('1. General Input'!$D$34="X",IF('17. FTE Safe Harbor 2 Step 2'!E925&lt;80,'17. FTE Safe Harbor 2 Step 2'!E925/80,1),0)</f>
        <v>0</v>
      </c>
      <c r="K925" s="526">
        <f>IF('1. General Input'!$D$35="X",IF('17. FTE Safe Harbor 2 Step 2'!E925*24&lt;2080,'17. FTE Safe Harbor 2 Step 2'!E925*24/2080,1),0)</f>
        <v>0</v>
      </c>
      <c r="L925" s="526">
        <f>IF('1. General Input'!$D$36="X",IF('17. FTE Safe Harbor 2 Step 2'!E925*12&lt;2080,'17. FTE Safe Harbor 2 Step 2'!E925*12/2080,1),0)</f>
        <v>0</v>
      </c>
      <c r="M925" s="538">
        <f>IF('1. General Input'!$D$37="X",IF('17. FTE Safe Harbor 2 Step 2'!E925*365/$F$12&lt;2080,E925*365/$F$12/2080,1),0)</f>
        <v>0</v>
      </c>
      <c r="O925" s="526">
        <f t="shared" si="84"/>
        <v>0</v>
      </c>
      <c r="P925" s="526">
        <f t="shared" si="85"/>
        <v>0</v>
      </c>
      <c r="Q925" s="526">
        <f t="shared" si="86"/>
        <v>0</v>
      </c>
      <c r="R925" s="526">
        <f t="shared" si="87"/>
        <v>0</v>
      </c>
      <c r="S925" s="526">
        <f t="shared" si="88"/>
        <v>0</v>
      </c>
    </row>
    <row r="926" spans="1:19" x14ac:dyDescent="0.25">
      <c r="A926" s="297">
        <f t="shared" si="89"/>
        <v>912</v>
      </c>
      <c r="B926" s="501"/>
      <c r="C926" s="515"/>
      <c r="D926" s="297"/>
      <c r="E926" s="505"/>
      <c r="F926" s="417">
        <f>ROUND(IF('11. Type 1 Emp 2020 FTE'!$I$12=1,SUM(I926:M926),0),1)</f>
        <v>0</v>
      </c>
      <c r="G926" s="417">
        <f>ROUND(IF('11. Type 1 Emp 2020 FTE'!$I$12=2,SUM(O926:S926),0),1)</f>
        <v>0</v>
      </c>
      <c r="I926" s="526">
        <f>IF('1. General Input'!$D$33="X",IF('17. FTE Safe Harbor 2 Step 2'!E926&lt;40,'17. FTE Safe Harbor 2 Step 2'!E926/40,1),0)</f>
        <v>0</v>
      </c>
      <c r="J926" s="526">
        <f>IF('1. General Input'!$D$34="X",IF('17. FTE Safe Harbor 2 Step 2'!E926&lt;80,'17. FTE Safe Harbor 2 Step 2'!E926/80,1),0)</f>
        <v>0</v>
      </c>
      <c r="K926" s="526">
        <f>IF('1. General Input'!$D$35="X",IF('17. FTE Safe Harbor 2 Step 2'!E926*24&lt;2080,'17. FTE Safe Harbor 2 Step 2'!E926*24/2080,1),0)</f>
        <v>0</v>
      </c>
      <c r="L926" s="526">
        <f>IF('1. General Input'!$D$36="X",IF('17. FTE Safe Harbor 2 Step 2'!E926*12&lt;2080,'17. FTE Safe Harbor 2 Step 2'!E926*12/2080,1),0)</f>
        <v>0</v>
      </c>
      <c r="M926" s="538">
        <f>IF('1. General Input'!$D$37="X",IF('17. FTE Safe Harbor 2 Step 2'!E926*365/$F$12&lt;2080,E926*365/$F$12/2080,1),0)</f>
        <v>0</v>
      </c>
      <c r="O926" s="526">
        <f t="shared" si="84"/>
        <v>0</v>
      </c>
      <c r="P926" s="526">
        <f t="shared" si="85"/>
        <v>0</v>
      </c>
      <c r="Q926" s="526">
        <f t="shared" si="86"/>
        <v>0</v>
      </c>
      <c r="R926" s="526">
        <f t="shared" si="87"/>
        <v>0</v>
      </c>
      <c r="S926" s="526">
        <f t="shared" si="88"/>
        <v>0</v>
      </c>
    </row>
    <row r="927" spans="1:19" x14ac:dyDescent="0.25">
      <c r="A927" s="297">
        <f t="shared" si="89"/>
        <v>913</v>
      </c>
      <c r="B927" s="501"/>
      <c r="C927" s="515"/>
      <c r="D927" s="297"/>
      <c r="E927" s="505"/>
      <c r="F927" s="417">
        <f>ROUND(IF('11. Type 1 Emp 2020 FTE'!$I$12=1,SUM(I927:M927),0),1)</f>
        <v>0</v>
      </c>
      <c r="G927" s="417">
        <f>ROUND(IF('11. Type 1 Emp 2020 FTE'!$I$12=2,SUM(O927:S927),0),1)</f>
        <v>0</v>
      </c>
      <c r="I927" s="526">
        <f>IF('1. General Input'!$D$33="X",IF('17. FTE Safe Harbor 2 Step 2'!E927&lt;40,'17. FTE Safe Harbor 2 Step 2'!E927/40,1),0)</f>
        <v>0</v>
      </c>
      <c r="J927" s="526">
        <f>IF('1. General Input'!$D$34="X",IF('17. FTE Safe Harbor 2 Step 2'!E927&lt;80,'17. FTE Safe Harbor 2 Step 2'!E927/80,1),0)</f>
        <v>0</v>
      </c>
      <c r="K927" s="526">
        <f>IF('1. General Input'!$D$35="X",IF('17. FTE Safe Harbor 2 Step 2'!E927*24&lt;2080,'17. FTE Safe Harbor 2 Step 2'!E927*24/2080,1),0)</f>
        <v>0</v>
      </c>
      <c r="L927" s="526">
        <f>IF('1. General Input'!$D$36="X",IF('17. FTE Safe Harbor 2 Step 2'!E927*12&lt;2080,'17. FTE Safe Harbor 2 Step 2'!E927*12/2080,1),0)</f>
        <v>0</v>
      </c>
      <c r="M927" s="538">
        <f>IF('1. General Input'!$D$37="X",IF('17. FTE Safe Harbor 2 Step 2'!E927*365/$F$12&lt;2080,E927*365/$F$12/2080,1),0)</f>
        <v>0</v>
      </c>
      <c r="O927" s="526">
        <f t="shared" si="84"/>
        <v>0</v>
      </c>
      <c r="P927" s="526">
        <f t="shared" si="85"/>
        <v>0</v>
      </c>
      <c r="Q927" s="526">
        <f t="shared" si="86"/>
        <v>0</v>
      </c>
      <c r="R927" s="526">
        <f t="shared" si="87"/>
        <v>0</v>
      </c>
      <c r="S927" s="526">
        <f t="shared" si="88"/>
        <v>0</v>
      </c>
    </row>
    <row r="928" spans="1:19" x14ac:dyDescent="0.25">
      <c r="A928" s="297">
        <f t="shared" si="89"/>
        <v>914</v>
      </c>
      <c r="B928" s="501"/>
      <c r="C928" s="515"/>
      <c r="D928" s="297"/>
      <c r="E928" s="505"/>
      <c r="F928" s="417">
        <f>ROUND(IF('11. Type 1 Emp 2020 FTE'!$I$12=1,SUM(I928:M928),0),1)</f>
        <v>0</v>
      </c>
      <c r="G928" s="417">
        <f>ROUND(IF('11. Type 1 Emp 2020 FTE'!$I$12=2,SUM(O928:S928),0),1)</f>
        <v>0</v>
      </c>
      <c r="I928" s="526">
        <f>IF('1. General Input'!$D$33="X",IF('17. FTE Safe Harbor 2 Step 2'!E928&lt;40,'17. FTE Safe Harbor 2 Step 2'!E928/40,1),0)</f>
        <v>0</v>
      </c>
      <c r="J928" s="526">
        <f>IF('1. General Input'!$D$34="X",IF('17. FTE Safe Harbor 2 Step 2'!E928&lt;80,'17. FTE Safe Harbor 2 Step 2'!E928/80,1),0)</f>
        <v>0</v>
      </c>
      <c r="K928" s="526">
        <f>IF('1. General Input'!$D$35="X",IF('17. FTE Safe Harbor 2 Step 2'!E928*24&lt;2080,'17. FTE Safe Harbor 2 Step 2'!E928*24/2080,1),0)</f>
        <v>0</v>
      </c>
      <c r="L928" s="526">
        <f>IF('1. General Input'!$D$36="X",IF('17. FTE Safe Harbor 2 Step 2'!E928*12&lt;2080,'17. FTE Safe Harbor 2 Step 2'!E928*12/2080,1),0)</f>
        <v>0</v>
      </c>
      <c r="M928" s="538">
        <f>IF('1. General Input'!$D$37="X",IF('17. FTE Safe Harbor 2 Step 2'!E928*365/$F$12&lt;2080,E928*365/$F$12/2080,1),0)</f>
        <v>0</v>
      </c>
      <c r="O928" s="526">
        <f t="shared" si="84"/>
        <v>0</v>
      </c>
      <c r="P928" s="526">
        <f t="shared" si="85"/>
        <v>0</v>
      </c>
      <c r="Q928" s="526">
        <f t="shared" si="86"/>
        <v>0</v>
      </c>
      <c r="R928" s="526">
        <f t="shared" si="87"/>
        <v>0</v>
      </c>
      <c r="S928" s="526">
        <f t="shared" si="88"/>
        <v>0</v>
      </c>
    </row>
    <row r="929" spans="1:19" x14ac:dyDescent="0.25">
      <c r="A929" s="297">
        <f t="shared" si="89"/>
        <v>915</v>
      </c>
      <c r="B929" s="501"/>
      <c r="C929" s="515"/>
      <c r="D929" s="297"/>
      <c r="E929" s="505"/>
      <c r="F929" s="417">
        <f>ROUND(IF('11. Type 1 Emp 2020 FTE'!$I$12=1,SUM(I929:M929),0),1)</f>
        <v>0</v>
      </c>
      <c r="G929" s="417">
        <f>ROUND(IF('11. Type 1 Emp 2020 FTE'!$I$12=2,SUM(O929:S929),0),1)</f>
        <v>0</v>
      </c>
      <c r="I929" s="526">
        <f>IF('1. General Input'!$D$33="X",IF('17. FTE Safe Harbor 2 Step 2'!E929&lt;40,'17. FTE Safe Harbor 2 Step 2'!E929/40,1),0)</f>
        <v>0</v>
      </c>
      <c r="J929" s="526">
        <f>IF('1. General Input'!$D$34="X",IF('17. FTE Safe Harbor 2 Step 2'!E929&lt;80,'17. FTE Safe Harbor 2 Step 2'!E929/80,1),0)</f>
        <v>0</v>
      </c>
      <c r="K929" s="526">
        <f>IF('1. General Input'!$D$35="X",IF('17. FTE Safe Harbor 2 Step 2'!E929*24&lt;2080,'17. FTE Safe Harbor 2 Step 2'!E929*24/2080,1),0)</f>
        <v>0</v>
      </c>
      <c r="L929" s="526">
        <f>IF('1. General Input'!$D$36="X",IF('17. FTE Safe Harbor 2 Step 2'!E929*12&lt;2080,'17. FTE Safe Harbor 2 Step 2'!E929*12/2080,1),0)</f>
        <v>0</v>
      </c>
      <c r="M929" s="538">
        <f>IF('1. General Input'!$D$37="X",IF('17. FTE Safe Harbor 2 Step 2'!E929*365/$F$12&lt;2080,E929*365/$F$12/2080,1),0)</f>
        <v>0</v>
      </c>
      <c r="O929" s="526">
        <f t="shared" si="84"/>
        <v>0</v>
      </c>
      <c r="P929" s="526">
        <f t="shared" si="85"/>
        <v>0</v>
      </c>
      <c r="Q929" s="526">
        <f t="shared" si="86"/>
        <v>0</v>
      </c>
      <c r="R929" s="526">
        <f t="shared" si="87"/>
        <v>0</v>
      </c>
      <c r="S929" s="526">
        <f t="shared" si="88"/>
        <v>0</v>
      </c>
    </row>
    <row r="930" spans="1:19" x14ac:dyDescent="0.25">
      <c r="A930" s="297">
        <f t="shared" si="89"/>
        <v>916</v>
      </c>
      <c r="B930" s="501"/>
      <c r="C930" s="515"/>
      <c r="D930" s="297"/>
      <c r="E930" s="505"/>
      <c r="F930" s="417">
        <f>ROUND(IF('11. Type 1 Emp 2020 FTE'!$I$12=1,SUM(I930:M930),0),1)</f>
        <v>0</v>
      </c>
      <c r="G930" s="417">
        <f>ROUND(IF('11. Type 1 Emp 2020 FTE'!$I$12=2,SUM(O930:S930),0),1)</f>
        <v>0</v>
      </c>
      <c r="I930" s="526">
        <f>IF('1. General Input'!$D$33="X",IF('17. FTE Safe Harbor 2 Step 2'!E930&lt;40,'17. FTE Safe Harbor 2 Step 2'!E930/40,1),0)</f>
        <v>0</v>
      </c>
      <c r="J930" s="526">
        <f>IF('1. General Input'!$D$34="X",IF('17. FTE Safe Harbor 2 Step 2'!E930&lt;80,'17. FTE Safe Harbor 2 Step 2'!E930/80,1),0)</f>
        <v>0</v>
      </c>
      <c r="K930" s="526">
        <f>IF('1. General Input'!$D$35="X",IF('17. FTE Safe Harbor 2 Step 2'!E930*24&lt;2080,'17. FTE Safe Harbor 2 Step 2'!E930*24/2080,1),0)</f>
        <v>0</v>
      </c>
      <c r="L930" s="526">
        <f>IF('1. General Input'!$D$36="X",IF('17. FTE Safe Harbor 2 Step 2'!E930*12&lt;2080,'17. FTE Safe Harbor 2 Step 2'!E930*12/2080,1),0)</f>
        <v>0</v>
      </c>
      <c r="M930" s="538">
        <f>IF('1. General Input'!$D$37="X",IF('17. FTE Safe Harbor 2 Step 2'!E930*365/$F$12&lt;2080,E930*365/$F$12/2080,1),0)</f>
        <v>0</v>
      </c>
      <c r="O930" s="526">
        <f t="shared" si="84"/>
        <v>0</v>
      </c>
      <c r="P930" s="526">
        <f t="shared" si="85"/>
        <v>0</v>
      </c>
      <c r="Q930" s="526">
        <f t="shared" si="86"/>
        <v>0</v>
      </c>
      <c r="R930" s="526">
        <f t="shared" si="87"/>
        <v>0</v>
      </c>
      <c r="S930" s="526">
        <f t="shared" si="88"/>
        <v>0</v>
      </c>
    </row>
    <row r="931" spans="1:19" x14ac:dyDescent="0.25">
      <c r="A931" s="297">
        <f t="shared" si="89"/>
        <v>917</v>
      </c>
      <c r="B931" s="501"/>
      <c r="C931" s="515"/>
      <c r="D931" s="297"/>
      <c r="E931" s="505"/>
      <c r="F931" s="417">
        <f>ROUND(IF('11. Type 1 Emp 2020 FTE'!$I$12=1,SUM(I931:M931),0),1)</f>
        <v>0</v>
      </c>
      <c r="G931" s="417">
        <f>ROUND(IF('11. Type 1 Emp 2020 FTE'!$I$12=2,SUM(O931:S931),0),1)</f>
        <v>0</v>
      </c>
      <c r="I931" s="526">
        <f>IF('1. General Input'!$D$33="X",IF('17. FTE Safe Harbor 2 Step 2'!E931&lt;40,'17. FTE Safe Harbor 2 Step 2'!E931/40,1),0)</f>
        <v>0</v>
      </c>
      <c r="J931" s="526">
        <f>IF('1. General Input'!$D$34="X",IF('17. FTE Safe Harbor 2 Step 2'!E931&lt;80,'17. FTE Safe Harbor 2 Step 2'!E931/80,1),0)</f>
        <v>0</v>
      </c>
      <c r="K931" s="526">
        <f>IF('1. General Input'!$D$35="X",IF('17. FTE Safe Harbor 2 Step 2'!E931*24&lt;2080,'17. FTE Safe Harbor 2 Step 2'!E931*24/2080,1),0)</f>
        <v>0</v>
      </c>
      <c r="L931" s="526">
        <f>IF('1. General Input'!$D$36="X",IF('17. FTE Safe Harbor 2 Step 2'!E931*12&lt;2080,'17. FTE Safe Harbor 2 Step 2'!E931*12/2080,1),0)</f>
        <v>0</v>
      </c>
      <c r="M931" s="538">
        <f>IF('1. General Input'!$D$37="X",IF('17. FTE Safe Harbor 2 Step 2'!E931*365/$F$12&lt;2080,E931*365/$F$12/2080,1),0)</f>
        <v>0</v>
      </c>
      <c r="O931" s="526">
        <f t="shared" si="84"/>
        <v>0</v>
      </c>
      <c r="P931" s="526">
        <f t="shared" si="85"/>
        <v>0</v>
      </c>
      <c r="Q931" s="526">
        <f t="shared" si="86"/>
        <v>0</v>
      </c>
      <c r="R931" s="526">
        <f t="shared" si="87"/>
        <v>0</v>
      </c>
      <c r="S931" s="526">
        <f t="shared" si="88"/>
        <v>0</v>
      </c>
    </row>
    <row r="932" spans="1:19" x14ac:dyDescent="0.25">
      <c r="A932" s="297">
        <f t="shared" si="89"/>
        <v>918</v>
      </c>
      <c r="B932" s="501"/>
      <c r="C932" s="515"/>
      <c r="D932" s="297"/>
      <c r="E932" s="505"/>
      <c r="F932" s="417">
        <f>ROUND(IF('11. Type 1 Emp 2020 FTE'!$I$12=1,SUM(I932:M932),0),1)</f>
        <v>0</v>
      </c>
      <c r="G932" s="417">
        <f>ROUND(IF('11. Type 1 Emp 2020 FTE'!$I$12=2,SUM(O932:S932),0),1)</f>
        <v>0</v>
      </c>
      <c r="I932" s="526">
        <f>IF('1. General Input'!$D$33="X",IF('17. FTE Safe Harbor 2 Step 2'!E932&lt;40,'17. FTE Safe Harbor 2 Step 2'!E932/40,1),0)</f>
        <v>0</v>
      </c>
      <c r="J932" s="526">
        <f>IF('1. General Input'!$D$34="X",IF('17. FTE Safe Harbor 2 Step 2'!E932&lt;80,'17. FTE Safe Harbor 2 Step 2'!E932/80,1),0)</f>
        <v>0</v>
      </c>
      <c r="K932" s="526">
        <f>IF('1. General Input'!$D$35="X",IF('17. FTE Safe Harbor 2 Step 2'!E932*24&lt;2080,'17. FTE Safe Harbor 2 Step 2'!E932*24/2080,1),0)</f>
        <v>0</v>
      </c>
      <c r="L932" s="526">
        <f>IF('1. General Input'!$D$36="X",IF('17. FTE Safe Harbor 2 Step 2'!E932*12&lt;2080,'17. FTE Safe Harbor 2 Step 2'!E932*12/2080,1),0)</f>
        <v>0</v>
      </c>
      <c r="M932" s="538">
        <f>IF('1. General Input'!$D$37="X",IF('17. FTE Safe Harbor 2 Step 2'!E932*365/$F$12&lt;2080,E932*365/$F$12/2080,1),0)</f>
        <v>0</v>
      </c>
      <c r="O932" s="526">
        <f t="shared" si="84"/>
        <v>0</v>
      </c>
      <c r="P932" s="526">
        <f t="shared" si="85"/>
        <v>0</v>
      </c>
      <c r="Q932" s="526">
        <f t="shared" si="86"/>
        <v>0</v>
      </c>
      <c r="R932" s="526">
        <f t="shared" si="87"/>
        <v>0</v>
      </c>
      <c r="S932" s="526">
        <f t="shared" si="88"/>
        <v>0</v>
      </c>
    </row>
    <row r="933" spans="1:19" x14ac:dyDescent="0.25">
      <c r="A933" s="297">
        <f t="shared" si="89"/>
        <v>919</v>
      </c>
      <c r="B933" s="501"/>
      <c r="C933" s="515"/>
      <c r="D933" s="297"/>
      <c r="E933" s="505"/>
      <c r="F933" s="417">
        <f>ROUND(IF('11. Type 1 Emp 2020 FTE'!$I$12=1,SUM(I933:M933),0),1)</f>
        <v>0</v>
      </c>
      <c r="G933" s="417">
        <f>ROUND(IF('11. Type 1 Emp 2020 FTE'!$I$12=2,SUM(O933:S933),0),1)</f>
        <v>0</v>
      </c>
      <c r="I933" s="526">
        <f>IF('1. General Input'!$D$33="X",IF('17. FTE Safe Harbor 2 Step 2'!E933&lt;40,'17. FTE Safe Harbor 2 Step 2'!E933/40,1),0)</f>
        <v>0</v>
      </c>
      <c r="J933" s="526">
        <f>IF('1. General Input'!$D$34="X",IF('17. FTE Safe Harbor 2 Step 2'!E933&lt;80,'17. FTE Safe Harbor 2 Step 2'!E933/80,1),0)</f>
        <v>0</v>
      </c>
      <c r="K933" s="526">
        <f>IF('1. General Input'!$D$35="X",IF('17. FTE Safe Harbor 2 Step 2'!E933*24&lt;2080,'17. FTE Safe Harbor 2 Step 2'!E933*24/2080,1),0)</f>
        <v>0</v>
      </c>
      <c r="L933" s="526">
        <f>IF('1. General Input'!$D$36="X",IF('17. FTE Safe Harbor 2 Step 2'!E933*12&lt;2080,'17. FTE Safe Harbor 2 Step 2'!E933*12/2080,1),0)</f>
        <v>0</v>
      </c>
      <c r="M933" s="538">
        <f>IF('1. General Input'!$D$37="X",IF('17. FTE Safe Harbor 2 Step 2'!E933*365/$F$12&lt;2080,E933*365/$F$12/2080,1),0)</f>
        <v>0</v>
      </c>
      <c r="O933" s="526">
        <f t="shared" si="84"/>
        <v>0</v>
      </c>
      <c r="P933" s="526">
        <f t="shared" si="85"/>
        <v>0</v>
      </c>
      <c r="Q933" s="526">
        <f t="shared" si="86"/>
        <v>0</v>
      </c>
      <c r="R933" s="526">
        <f t="shared" si="87"/>
        <v>0</v>
      </c>
      <c r="S933" s="526">
        <f t="shared" si="88"/>
        <v>0</v>
      </c>
    </row>
    <row r="934" spans="1:19" x14ac:dyDescent="0.25">
      <c r="A934" s="297">
        <f t="shared" si="89"/>
        <v>920</v>
      </c>
      <c r="B934" s="501"/>
      <c r="C934" s="515"/>
      <c r="D934" s="297"/>
      <c r="E934" s="505"/>
      <c r="F934" s="417">
        <f>ROUND(IF('11. Type 1 Emp 2020 FTE'!$I$12=1,SUM(I934:M934),0),1)</f>
        <v>0</v>
      </c>
      <c r="G934" s="417">
        <f>ROUND(IF('11. Type 1 Emp 2020 FTE'!$I$12=2,SUM(O934:S934),0),1)</f>
        <v>0</v>
      </c>
      <c r="I934" s="526">
        <f>IF('1. General Input'!$D$33="X",IF('17. FTE Safe Harbor 2 Step 2'!E934&lt;40,'17. FTE Safe Harbor 2 Step 2'!E934/40,1),0)</f>
        <v>0</v>
      </c>
      <c r="J934" s="526">
        <f>IF('1. General Input'!$D$34="X",IF('17. FTE Safe Harbor 2 Step 2'!E934&lt;80,'17. FTE Safe Harbor 2 Step 2'!E934/80,1),0)</f>
        <v>0</v>
      </c>
      <c r="K934" s="526">
        <f>IF('1. General Input'!$D$35="X",IF('17. FTE Safe Harbor 2 Step 2'!E934*24&lt;2080,'17. FTE Safe Harbor 2 Step 2'!E934*24/2080,1),0)</f>
        <v>0</v>
      </c>
      <c r="L934" s="526">
        <f>IF('1. General Input'!$D$36="X",IF('17. FTE Safe Harbor 2 Step 2'!E934*12&lt;2080,'17. FTE Safe Harbor 2 Step 2'!E934*12/2080,1),0)</f>
        <v>0</v>
      </c>
      <c r="M934" s="538">
        <f>IF('1. General Input'!$D$37="X",IF('17. FTE Safe Harbor 2 Step 2'!E934*365/$F$12&lt;2080,E934*365/$F$12/2080,1),0)</f>
        <v>0</v>
      </c>
      <c r="O934" s="526">
        <f t="shared" si="84"/>
        <v>0</v>
      </c>
      <c r="P934" s="526">
        <f t="shared" si="85"/>
        <v>0</v>
      </c>
      <c r="Q934" s="526">
        <f t="shared" si="86"/>
        <v>0</v>
      </c>
      <c r="R934" s="526">
        <f t="shared" si="87"/>
        <v>0</v>
      </c>
      <c r="S934" s="526">
        <f t="shared" si="88"/>
        <v>0</v>
      </c>
    </row>
    <row r="935" spans="1:19" x14ac:dyDescent="0.25">
      <c r="A935" s="297">
        <f t="shared" si="89"/>
        <v>921</v>
      </c>
      <c r="B935" s="501"/>
      <c r="C935" s="515"/>
      <c r="D935" s="297"/>
      <c r="E935" s="505"/>
      <c r="F935" s="417">
        <f>ROUND(IF('11. Type 1 Emp 2020 FTE'!$I$12=1,SUM(I935:M935),0),1)</f>
        <v>0</v>
      </c>
      <c r="G935" s="417">
        <f>ROUND(IF('11. Type 1 Emp 2020 FTE'!$I$12=2,SUM(O935:S935),0),1)</f>
        <v>0</v>
      </c>
      <c r="I935" s="526">
        <f>IF('1. General Input'!$D$33="X",IF('17. FTE Safe Harbor 2 Step 2'!E935&lt;40,'17. FTE Safe Harbor 2 Step 2'!E935/40,1),0)</f>
        <v>0</v>
      </c>
      <c r="J935" s="526">
        <f>IF('1. General Input'!$D$34="X",IF('17. FTE Safe Harbor 2 Step 2'!E935&lt;80,'17. FTE Safe Harbor 2 Step 2'!E935/80,1),0)</f>
        <v>0</v>
      </c>
      <c r="K935" s="526">
        <f>IF('1. General Input'!$D$35="X",IF('17. FTE Safe Harbor 2 Step 2'!E935*24&lt;2080,'17. FTE Safe Harbor 2 Step 2'!E935*24/2080,1),0)</f>
        <v>0</v>
      </c>
      <c r="L935" s="526">
        <f>IF('1. General Input'!$D$36="X",IF('17. FTE Safe Harbor 2 Step 2'!E935*12&lt;2080,'17. FTE Safe Harbor 2 Step 2'!E935*12/2080,1),0)</f>
        <v>0</v>
      </c>
      <c r="M935" s="538">
        <f>IF('1. General Input'!$D$37="X",IF('17. FTE Safe Harbor 2 Step 2'!E935*365/$F$12&lt;2080,E935*365/$F$12/2080,1),0)</f>
        <v>0</v>
      </c>
      <c r="O935" s="526">
        <f t="shared" si="84"/>
        <v>0</v>
      </c>
      <c r="P935" s="526">
        <f t="shared" si="85"/>
        <v>0</v>
      </c>
      <c r="Q935" s="526">
        <f t="shared" si="86"/>
        <v>0</v>
      </c>
      <c r="R935" s="526">
        <f t="shared" si="87"/>
        <v>0</v>
      </c>
      <c r="S935" s="526">
        <f t="shared" si="88"/>
        <v>0</v>
      </c>
    </row>
    <row r="936" spans="1:19" x14ac:dyDescent="0.25">
      <c r="A936" s="297">
        <f t="shared" si="89"/>
        <v>922</v>
      </c>
      <c r="B936" s="501"/>
      <c r="C936" s="515"/>
      <c r="D936" s="297"/>
      <c r="E936" s="505"/>
      <c r="F936" s="417">
        <f>ROUND(IF('11. Type 1 Emp 2020 FTE'!$I$12=1,SUM(I936:M936),0),1)</f>
        <v>0</v>
      </c>
      <c r="G936" s="417">
        <f>ROUND(IF('11. Type 1 Emp 2020 FTE'!$I$12=2,SUM(O936:S936),0),1)</f>
        <v>0</v>
      </c>
      <c r="I936" s="526">
        <f>IF('1. General Input'!$D$33="X",IF('17. FTE Safe Harbor 2 Step 2'!E936&lt;40,'17. FTE Safe Harbor 2 Step 2'!E936/40,1),0)</f>
        <v>0</v>
      </c>
      <c r="J936" s="526">
        <f>IF('1. General Input'!$D$34="X",IF('17. FTE Safe Harbor 2 Step 2'!E936&lt;80,'17. FTE Safe Harbor 2 Step 2'!E936/80,1),0)</f>
        <v>0</v>
      </c>
      <c r="K936" s="526">
        <f>IF('1. General Input'!$D$35="X",IF('17. FTE Safe Harbor 2 Step 2'!E936*24&lt;2080,'17. FTE Safe Harbor 2 Step 2'!E936*24/2080,1),0)</f>
        <v>0</v>
      </c>
      <c r="L936" s="526">
        <f>IF('1. General Input'!$D$36="X",IF('17. FTE Safe Harbor 2 Step 2'!E936*12&lt;2080,'17. FTE Safe Harbor 2 Step 2'!E936*12/2080,1),0)</f>
        <v>0</v>
      </c>
      <c r="M936" s="538">
        <f>IF('1. General Input'!$D$37="X",IF('17. FTE Safe Harbor 2 Step 2'!E936*365/$F$12&lt;2080,E936*365/$F$12/2080,1),0)</f>
        <v>0</v>
      </c>
      <c r="O936" s="526">
        <f t="shared" si="84"/>
        <v>0</v>
      </c>
      <c r="P936" s="526">
        <f t="shared" si="85"/>
        <v>0</v>
      </c>
      <c r="Q936" s="526">
        <f t="shared" si="86"/>
        <v>0</v>
      </c>
      <c r="R936" s="526">
        <f t="shared" si="87"/>
        <v>0</v>
      </c>
      <c r="S936" s="526">
        <f t="shared" si="88"/>
        <v>0</v>
      </c>
    </row>
    <row r="937" spans="1:19" x14ac:dyDescent="0.25">
      <c r="A937" s="297">
        <f t="shared" si="89"/>
        <v>923</v>
      </c>
      <c r="B937" s="501"/>
      <c r="C937" s="515"/>
      <c r="D937" s="297"/>
      <c r="E937" s="505"/>
      <c r="F937" s="417">
        <f>ROUND(IF('11. Type 1 Emp 2020 FTE'!$I$12=1,SUM(I937:M937),0),1)</f>
        <v>0</v>
      </c>
      <c r="G937" s="417">
        <f>ROUND(IF('11. Type 1 Emp 2020 FTE'!$I$12=2,SUM(O937:S937),0),1)</f>
        <v>0</v>
      </c>
      <c r="I937" s="526">
        <f>IF('1. General Input'!$D$33="X",IF('17. FTE Safe Harbor 2 Step 2'!E937&lt;40,'17. FTE Safe Harbor 2 Step 2'!E937/40,1),0)</f>
        <v>0</v>
      </c>
      <c r="J937" s="526">
        <f>IF('1. General Input'!$D$34="X",IF('17. FTE Safe Harbor 2 Step 2'!E937&lt;80,'17. FTE Safe Harbor 2 Step 2'!E937/80,1),0)</f>
        <v>0</v>
      </c>
      <c r="K937" s="526">
        <f>IF('1. General Input'!$D$35="X",IF('17. FTE Safe Harbor 2 Step 2'!E937*24&lt;2080,'17. FTE Safe Harbor 2 Step 2'!E937*24/2080,1),0)</f>
        <v>0</v>
      </c>
      <c r="L937" s="526">
        <f>IF('1. General Input'!$D$36="X",IF('17. FTE Safe Harbor 2 Step 2'!E937*12&lt;2080,'17. FTE Safe Harbor 2 Step 2'!E937*12/2080,1),0)</f>
        <v>0</v>
      </c>
      <c r="M937" s="538">
        <f>IF('1. General Input'!$D$37="X",IF('17. FTE Safe Harbor 2 Step 2'!E937*365/$F$12&lt;2080,E937*365/$F$12/2080,1),0)</f>
        <v>0</v>
      </c>
      <c r="O937" s="526">
        <f t="shared" si="84"/>
        <v>0</v>
      </c>
      <c r="P937" s="526">
        <f t="shared" si="85"/>
        <v>0</v>
      </c>
      <c r="Q937" s="526">
        <f t="shared" si="86"/>
        <v>0</v>
      </c>
      <c r="R937" s="526">
        <f t="shared" si="87"/>
        <v>0</v>
      </c>
      <c r="S937" s="526">
        <f t="shared" si="88"/>
        <v>0</v>
      </c>
    </row>
    <row r="938" spans="1:19" x14ac:dyDescent="0.25">
      <c r="A938" s="297">
        <f t="shared" si="89"/>
        <v>924</v>
      </c>
      <c r="B938" s="501"/>
      <c r="C938" s="515"/>
      <c r="D938" s="297"/>
      <c r="E938" s="505"/>
      <c r="F938" s="417">
        <f>ROUND(IF('11. Type 1 Emp 2020 FTE'!$I$12=1,SUM(I938:M938),0),1)</f>
        <v>0</v>
      </c>
      <c r="G938" s="417">
        <f>ROUND(IF('11. Type 1 Emp 2020 FTE'!$I$12=2,SUM(O938:S938),0),1)</f>
        <v>0</v>
      </c>
      <c r="I938" s="526">
        <f>IF('1. General Input'!$D$33="X",IF('17. FTE Safe Harbor 2 Step 2'!E938&lt;40,'17. FTE Safe Harbor 2 Step 2'!E938/40,1),0)</f>
        <v>0</v>
      </c>
      <c r="J938" s="526">
        <f>IF('1. General Input'!$D$34="X",IF('17. FTE Safe Harbor 2 Step 2'!E938&lt;80,'17. FTE Safe Harbor 2 Step 2'!E938/80,1),0)</f>
        <v>0</v>
      </c>
      <c r="K938" s="526">
        <f>IF('1. General Input'!$D$35="X",IF('17. FTE Safe Harbor 2 Step 2'!E938*24&lt;2080,'17. FTE Safe Harbor 2 Step 2'!E938*24/2080,1),0)</f>
        <v>0</v>
      </c>
      <c r="L938" s="526">
        <f>IF('1. General Input'!$D$36="X",IF('17. FTE Safe Harbor 2 Step 2'!E938*12&lt;2080,'17. FTE Safe Harbor 2 Step 2'!E938*12/2080,1),0)</f>
        <v>0</v>
      </c>
      <c r="M938" s="538">
        <f>IF('1. General Input'!$D$37="X",IF('17. FTE Safe Harbor 2 Step 2'!E938*365/$F$12&lt;2080,E938*365/$F$12/2080,1),0)</f>
        <v>0</v>
      </c>
      <c r="O938" s="526">
        <f t="shared" si="84"/>
        <v>0</v>
      </c>
      <c r="P938" s="526">
        <f t="shared" si="85"/>
        <v>0</v>
      </c>
      <c r="Q938" s="526">
        <f t="shared" si="86"/>
        <v>0</v>
      </c>
      <c r="R938" s="526">
        <f t="shared" si="87"/>
        <v>0</v>
      </c>
      <c r="S938" s="526">
        <f t="shared" si="88"/>
        <v>0</v>
      </c>
    </row>
    <row r="939" spans="1:19" x14ac:dyDescent="0.25">
      <c r="A939" s="297">
        <f t="shared" si="89"/>
        <v>925</v>
      </c>
      <c r="B939" s="501"/>
      <c r="C939" s="515"/>
      <c r="D939" s="297"/>
      <c r="E939" s="505"/>
      <c r="F939" s="417">
        <f>ROUND(IF('11. Type 1 Emp 2020 FTE'!$I$12=1,SUM(I939:M939),0),1)</f>
        <v>0</v>
      </c>
      <c r="G939" s="417">
        <f>ROUND(IF('11. Type 1 Emp 2020 FTE'!$I$12=2,SUM(O939:S939),0),1)</f>
        <v>0</v>
      </c>
      <c r="I939" s="526">
        <f>IF('1. General Input'!$D$33="X",IF('17. FTE Safe Harbor 2 Step 2'!E939&lt;40,'17. FTE Safe Harbor 2 Step 2'!E939/40,1),0)</f>
        <v>0</v>
      </c>
      <c r="J939" s="526">
        <f>IF('1. General Input'!$D$34="X",IF('17. FTE Safe Harbor 2 Step 2'!E939&lt;80,'17. FTE Safe Harbor 2 Step 2'!E939/80,1),0)</f>
        <v>0</v>
      </c>
      <c r="K939" s="526">
        <f>IF('1. General Input'!$D$35="X",IF('17. FTE Safe Harbor 2 Step 2'!E939*24&lt;2080,'17. FTE Safe Harbor 2 Step 2'!E939*24/2080,1),0)</f>
        <v>0</v>
      </c>
      <c r="L939" s="526">
        <f>IF('1. General Input'!$D$36="X",IF('17. FTE Safe Harbor 2 Step 2'!E939*12&lt;2080,'17. FTE Safe Harbor 2 Step 2'!E939*12/2080,1),0)</f>
        <v>0</v>
      </c>
      <c r="M939" s="538">
        <f>IF('1. General Input'!$D$37="X",IF('17. FTE Safe Harbor 2 Step 2'!E939*365/$F$12&lt;2080,E939*365/$F$12/2080,1),0)</f>
        <v>0</v>
      </c>
      <c r="O939" s="526">
        <f t="shared" si="84"/>
        <v>0</v>
      </c>
      <c r="P939" s="526">
        <f t="shared" si="85"/>
        <v>0</v>
      </c>
      <c r="Q939" s="526">
        <f t="shared" si="86"/>
        <v>0</v>
      </c>
      <c r="R939" s="526">
        <f t="shared" si="87"/>
        <v>0</v>
      </c>
      <c r="S939" s="526">
        <f t="shared" si="88"/>
        <v>0</v>
      </c>
    </row>
    <row r="940" spans="1:19" x14ac:dyDescent="0.25">
      <c r="A940" s="297">
        <f t="shared" si="89"/>
        <v>926</v>
      </c>
      <c r="B940" s="501"/>
      <c r="C940" s="515"/>
      <c r="D940" s="297"/>
      <c r="E940" s="505"/>
      <c r="F940" s="417">
        <f>ROUND(IF('11. Type 1 Emp 2020 FTE'!$I$12=1,SUM(I940:M940),0),1)</f>
        <v>0</v>
      </c>
      <c r="G940" s="417">
        <f>ROUND(IF('11. Type 1 Emp 2020 FTE'!$I$12=2,SUM(O940:S940),0),1)</f>
        <v>0</v>
      </c>
      <c r="I940" s="526">
        <f>IF('1. General Input'!$D$33="X",IF('17. FTE Safe Harbor 2 Step 2'!E940&lt;40,'17. FTE Safe Harbor 2 Step 2'!E940/40,1),0)</f>
        <v>0</v>
      </c>
      <c r="J940" s="526">
        <f>IF('1. General Input'!$D$34="X",IF('17. FTE Safe Harbor 2 Step 2'!E940&lt;80,'17. FTE Safe Harbor 2 Step 2'!E940/80,1),0)</f>
        <v>0</v>
      </c>
      <c r="K940" s="526">
        <f>IF('1. General Input'!$D$35="X",IF('17. FTE Safe Harbor 2 Step 2'!E940*24&lt;2080,'17. FTE Safe Harbor 2 Step 2'!E940*24/2080,1),0)</f>
        <v>0</v>
      </c>
      <c r="L940" s="526">
        <f>IF('1. General Input'!$D$36="X",IF('17. FTE Safe Harbor 2 Step 2'!E940*12&lt;2080,'17. FTE Safe Harbor 2 Step 2'!E940*12/2080,1),0)</f>
        <v>0</v>
      </c>
      <c r="M940" s="538">
        <f>IF('1. General Input'!$D$37="X",IF('17. FTE Safe Harbor 2 Step 2'!E940*365/$F$12&lt;2080,E940*365/$F$12/2080,1),0)</f>
        <v>0</v>
      </c>
      <c r="O940" s="526">
        <f t="shared" si="84"/>
        <v>0</v>
      </c>
      <c r="P940" s="526">
        <f t="shared" si="85"/>
        <v>0</v>
      </c>
      <c r="Q940" s="526">
        <f t="shared" si="86"/>
        <v>0</v>
      </c>
      <c r="R940" s="526">
        <f t="shared" si="87"/>
        <v>0</v>
      </c>
      <c r="S940" s="526">
        <f t="shared" si="88"/>
        <v>0</v>
      </c>
    </row>
    <row r="941" spans="1:19" x14ac:dyDescent="0.25">
      <c r="A941" s="297">
        <f t="shared" si="89"/>
        <v>927</v>
      </c>
      <c r="B941" s="501"/>
      <c r="C941" s="515"/>
      <c r="D941" s="297"/>
      <c r="E941" s="505"/>
      <c r="F941" s="417">
        <f>ROUND(IF('11. Type 1 Emp 2020 FTE'!$I$12=1,SUM(I941:M941),0),1)</f>
        <v>0</v>
      </c>
      <c r="G941" s="417">
        <f>ROUND(IF('11. Type 1 Emp 2020 FTE'!$I$12=2,SUM(O941:S941),0),1)</f>
        <v>0</v>
      </c>
      <c r="I941" s="526">
        <f>IF('1. General Input'!$D$33="X",IF('17. FTE Safe Harbor 2 Step 2'!E941&lt;40,'17. FTE Safe Harbor 2 Step 2'!E941/40,1),0)</f>
        <v>0</v>
      </c>
      <c r="J941" s="526">
        <f>IF('1. General Input'!$D$34="X",IF('17. FTE Safe Harbor 2 Step 2'!E941&lt;80,'17. FTE Safe Harbor 2 Step 2'!E941/80,1),0)</f>
        <v>0</v>
      </c>
      <c r="K941" s="526">
        <f>IF('1. General Input'!$D$35="X",IF('17. FTE Safe Harbor 2 Step 2'!E941*24&lt;2080,'17. FTE Safe Harbor 2 Step 2'!E941*24/2080,1),0)</f>
        <v>0</v>
      </c>
      <c r="L941" s="526">
        <f>IF('1. General Input'!$D$36="X",IF('17. FTE Safe Harbor 2 Step 2'!E941*12&lt;2080,'17. FTE Safe Harbor 2 Step 2'!E941*12/2080,1),0)</f>
        <v>0</v>
      </c>
      <c r="M941" s="538">
        <f>IF('1. General Input'!$D$37="X",IF('17. FTE Safe Harbor 2 Step 2'!E941*365/$F$12&lt;2080,E941*365/$F$12/2080,1),0)</f>
        <v>0</v>
      </c>
      <c r="O941" s="526">
        <f t="shared" si="84"/>
        <v>0</v>
      </c>
      <c r="P941" s="526">
        <f t="shared" si="85"/>
        <v>0</v>
      </c>
      <c r="Q941" s="526">
        <f t="shared" si="86"/>
        <v>0</v>
      </c>
      <c r="R941" s="526">
        <f t="shared" si="87"/>
        <v>0</v>
      </c>
      <c r="S941" s="526">
        <f t="shared" si="88"/>
        <v>0</v>
      </c>
    </row>
    <row r="942" spans="1:19" x14ac:dyDescent="0.25">
      <c r="A942" s="297">
        <f t="shared" si="89"/>
        <v>928</v>
      </c>
      <c r="B942" s="501"/>
      <c r="C942" s="515"/>
      <c r="D942" s="297"/>
      <c r="E942" s="505"/>
      <c r="F942" s="417">
        <f>ROUND(IF('11. Type 1 Emp 2020 FTE'!$I$12=1,SUM(I942:M942),0),1)</f>
        <v>0</v>
      </c>
      <c r="G942" s="417">
        <f>ROUND(IF('11. Type 1 Emp 2020 FTE'!$I$12=2,SUM(O942:S942),0),1)</f>
        <v>0</v>
      </c>
      <c r="I942" s="526">
        <f>IF('1. General Input'!$D$33="X",IF('17. FTE Safe Harbor 2 Step 2'!E942&lt;40,'17. FTE Safe Harbor 2 Step 2'!E942/40,1),0)</f>
        <v>0</v>
      </c>
      <c r="J942" s="526">
        <f>IF('1. General Input'!$D$34="X",IF('17. FTE Safe Harbor 2 Step 2'!E942&lt;80,'17. FTE Safe Harbor 2 Step 2'!E942/80,1),0)</f>
        <v>0</v>
      </c>
      <c r="K942" s="526">
        <f>IF('1. General Input'!$D$35="X",IF('17. FTE Safe Harbor 2 Step 2'!E942*24&lt;2080,'17. FTE Safe Harbor 2 Step 2'!E942*24/2080,1),0)</f>
        <v>0</v>
      </c>
      <c r="L942" s="526">
        <f>IF('1. General Input'!$D$36="X",IF('17. FTE Safe Harbor 2 Step 2'!E942*12&lt;2080,'17. FTE Safe Harbor 2 Step 2'!E942*12/2080,1),0)</f>
        <v>0</v>
      </c>
      <c r="M942" s="538">
        <f>IF('1. General Input'!$D$37="X",IF('17. FTE Safe Harbor 2 Step 2'!E942*365/$F$12&lt;2080,E942*365/$F$12/2080,1),0)</f>
        <v>0</v>
      </c>
      <c r="O942" s="526">
        <f t="shared" si="84"/>
        <v>0</v>
      </c>
      <c r="P942" s="526">
        <f t="shared" si="85"/>
        <v>0</v>
      </c>
      <c r="Q942" s="526">
        <f t="shared" si="86"/>
        <v>0</v>
      </c>
      <c r="R942" s="526">
        <f t="shared" si="87"/>
        <v>0</v>
      </c>
      <c r="S942" s="526">
        <f t="shared" si="88"/>
        <v>0</v>
      </c>
    </row>
    <row r="943" spans="1:19" x14ac:dyDescent="0.25">
      <c r="A943" s="297">
        <f t="shared" si="89"/>
        <v>929</v>
      </c>
      <c r="B943" s="501"/>
      <c r="C943" s="515"/>
      <c r="D943" s="297"/>
      <c r="E943" s="505"/>
      <c r="F943" s="417">
        <f>ROUND(IF('11. Type 1 Emp 2020 FTE'!$I$12=1,SUM(I943:M943),0),1)</f>
        <v>0</v>
      </c>
      <c r="G943" s="417">
        <f>ROUND(IF('11. Type 1 Emp 2020 FTE'!$I$12=2,SUM(O943:S943),0),1)</f>
        <v>0</v>
      </c>
      <c r="I943" s="526">
        <f>IF('1. General Input'!$D$33="X",IF('17. FTE Safe Harbor 2 Step 2'!E943&lt;40,'17. FTE Safe Harbor 2 Step 2'!E943/40,1),0)</f>
        <v>0</v>
      </c>
      <c r="J943" s="526">
        <f>IF('1. General Input'!$D$34="X",IF('17. FTE Safe Harbor 2 Step 2'!E943&lt;80,'17. FTE Safe Harbor 2 Step 2'!E943/80,1),0)</f>
        <v>0</v>
      </c>
      <c r="K943" s="526">
        <f>IF('1. General Input'!$D$35="X",IF('17. FTE Safe Harbor 2 Step 2'!E943*24&lt;2080,'17. FTE Safe Harbor 2 Step 2'!E943*24/2080,1),0)</f>
        <v>0</v>
      </c>
      <c r="L943" s="526">
        <f>IF('1. General Input'!$D$36="X",IF('17. FTE Safe Harbor 2 Step 2'!E943*12&lt;2080,'17. FTE Safe Harbor 2 Step 2'!E943*12/2080,1),0)</f>
        <v>0</v>
      </c>
      <c r="M943" s="538">
        <f>IF('1. General Input'!$D$37="X",IF('17. FTE Safe Harbor 2 Step 2'!E943*365/$F$12&lt;2080,E943*365/$F$12/2080,1),0)</f>
        <v>0</v>
      </c>
      <c r="O943" s="526">
        <f t="shared" si="84"/>
        <v>0</v>
      </c>
      <c r="P943" s="526">
        <f t="shared" si="85"/>
        <v>0</v>
      </c>
      <c r="Q943" s="526">
        <f t="shared" si="86"/>
        <v>0</v>
      </c>
      <c r="R943" s="526">
        <f t="shared" si="87"/>
        <v>0</v>
      </c>
      <c r="S943" s="526">
        <f t="shared" si="88"/>
        <v>0</v>
      </c>
    </row>
    <row r="944" spans="1:19" x14ac:dyDescent="0.25">
      <c r="A944" s="297">
        <f t="shared" si="89"/>
        <v>930</v>
      </c>
      <c r="B944" s="501"/>
      <c r="C944" s="515"/>
      <c r="D944" s="297"/>
      <c r="E944" s="505"/>
      <c r="F944" s="417">
        <f>ROUND(IF('11. Type 1 Emp 2020 FTE'!$I$12=1,SUM(I944:M944),0),1)</f>
        <v>0</v>
      </c>
      <c r="G944" s="417">
        <f>ROUND(IF('11. Type 1 Emp 2020 FTE'!$I$12=2,SUM(O944:S944),0),1)</f>
        <v>0</v>
      </c>
      <c r="I944" s="526">
        <f>IF('1. General Input'!$D$33="X",IF('17. FTE Safe Harbor 2 Step 2'!E944&lt;40,'17. FTE Safe Harbor 2 Step 2'!E944/40,1),0)</f>
        <v>0</v>
      </c>
      <c r="J944" s="526">
        <f>IF('1. General Input'!$D$34="X",IF('17. FTE Safe Harbor 2 Step 2'!E944&lt;80,'17. FTE Safe Harbor 2 Step 2'!E944/80,1),0)</f>
        <v>0</v>
      </c>
      <c r="K944" s="526">
        <f>IF('1. General Input'!$D$35="X",IF('17. FTE Safe Harbor 2 Step 2'!E944*24&lt;2080,'17. FTE Safe Harbor 2 Step 2'!E944*24/2080,1),0)</f>
        <v>0</v>
      </c>
      <c r="L944" s="526">
        <f>IF('1. General Input'!$D$36="X",IF('17. FTE Safe Harbor 2 Step 2'!E944*12&lt;2080,'17. FTE Safe Harbor 2 Step 2'!E944*12/2080,1),0)</f>
        <v>0</v>
      </c>
      <c r="M944" s="538">
        <f>IF('1. General Input'!$D$37="X",IF('17. FTE Safe Harbor 2 Step 2'!E944*365/$F$12&lt;2080,E944*365/$F$12/2080,1),0)</f>
        <v>0</v>
      </c>
      <c r="O944" s="526">
        <f t="shared" si="84"/>
        <v>0</v>
      </c>
      <c r="P944" s="526">
        <f t="shared" si="85"/>
        <v>0</v>
      </c>
      <c r="Q944" s="526">
        <f t="shared" si="86"/>
        <v>0</v>
      </c>
      <c r="R944" s="526">
        <f t="shared" si="87"/>
        <v>0</v>
      </c>
      <c r="S944" s="526">
        <f t="shared" si="88"/>
        <v>0</v>
      </c>
    </row>
    <row r="945" spans="1:19" x14ac:dyDescent="0.25">
      <c r="A945" s="297">
        <f t="shared" si="89"/>
        <v>931</v>
      </c>
      <c r="B945" s="501"/>
      <c r="C945" s="515"/>
      <c r="D945" s="297"/>
      <c r="E945" s="505"/>
      <c r="F945" s="417">
        <f>ROUND(IF('11. Type 1 Emp 2020 FTE'!$I$12=1,SUM(I945:M945),0),1)</f>
        <v>0</v>
      </c>
      <c r="G945" s="417">
        <f>ROUND(IF('11. Type 1 Emp 2020 FTE'!$I$12=2,SUM(O945:S945),0),1)</f>
        <v>0</v>
      </c>
      <c r="I945" s="526">
        <f>IF('1. General Input'!$D$33="X",IF('17. FTE Safe Harbor 2 Step 2'!E945&lt;40,'17. FTE Safe Harbor 2 Step 2'!E945/40,1),0)</f>
        <v>0</v>
      </c>
      <c r="J945" s="526">
        <f>IF('1. General Input'!$D$34="X",IF('17. FTE Safe Harbor 2 Step 2'!E945&lt;80,'17. FTE Safe Harbor 2 Step 2'!E945/80,1),0)</f>
        <v>0</v>
      </c>
      <c r="K945" s="526">
        <f>IF('1. General Input'!$D$35="X",IF('17. FTE Safe Harbor 2 Step 2'!E945*24&lt;2080,'17. FTE Safe Harbor 2 Step 2'!E945*24/2080,1),0)</f>
        <v>0</v>
      </c>
      <c r="L945" s="526">
        <f>IF('1. General Input'!$D$36="X",IF('17. FTE Safe Harbor 2 Step 2'!E945*12&lt;2080,'17. FTE Safe Harbor 2 Step 2'!E945*12/2080,1),0)</f>
        <v>0</v>
      </c>
      <c r="M945" s="538">
        <f>IF('1. General Input'!$D$37="X",IF('17. FTE Safe Harbor 2 Step 2'!E945*365/$F$12&lt;2080,E945*365/$F$12/2080,1),0)</f>
        <v>0</v>
      </c>
      <c r="O945" s="526">
        <f t="shared" si="84"/>
        <v>0</v>
      </c>
      <c r="P945" s="526">
        <f t="shared" si="85"/>
        <v>0</v>
      </c>
      <c r="Q945" s="526">
        <f t="shared" si="86"/>
        <v>0</v>
      </c>
      <c r="R945" s="526">
        <f t="shared" si="87"/>
        <v>0</v>
      </c>
      <c r="S945" s="526">
        <f t="shared" si="88"/>
        <v>0</v>
      </c>
    </row>
    <row r="946" spans="1:19" x14ac:dyDescent="0.25">
      <c r="A946" s="297">
        <f t="shared" si="89"/>
        <v>932</v>
      </c>
      <c r="B946" s="501"/>
      <c r="C946" s="515"/>
      <c r="D946" s="297"/>
      <c r="E946" s="505"/>
      <c r="F946" s="417">
        <f>ROUND(IF('11. Type 1 Emp 2020 FTE'!$I$12=1,SUM(I946:M946),0),1)</f>
        <v>0</v>
      </c>
      <c r="G946" s="417">
        <f>ROUND(IF('11. Type 1 Emp 2020 FTE'!$I$12=2,SUM(O946:S946),0),1)</f>
        <v>0</v>
      </c>
      <c r="I946" s="526">
        <f>IF('1. General Input'!$D$33="X",IF('17. FTE Safe Harbor 2 Step 2'!E946&lt;40,'17. FTE Safe Harbor 2 Step 2'!E946/40,1),0)</f>
        <v>0</v>
      </c>
      <c r="J946" s="526">
        <f>IF('1. General Input'!$D$34="X",IF('17. FTE Safe Harbor 2 Step 2'!E946&lt;80,'17. FTE Safe Harbor 2 Step 2'!E946/80,1),0)</f>
        <v>0</v>
      </c>
      <c r="K946" s="526">
        <f>IF('1. General Input'!$D$35="X",IF('17. FTE Safe Harbor 2 Step 2'!E946*24&lt;2080,'17. FTE Safe Harbor 2 Step 2'!E946*24/2080,1),0)</f>
        <v>0</v>
      </c>
      <c r="L946" s="526">
        <f>IF('1. General Input'!$D$36="X",IF('17. FTE Safe Harbor 2 Step 2'!E946*12&lt;2080,'17. FTE Safe Harbor 2 Step 2'!E946*12/2080,1),0)</f>
        <v>0</v>
      </c>
      <c r="M946" s="538">
        <f>IF('1. General Input'!$D$37="X",IF('17. FTE Safe Harbor 2 Step 2'!E946*365/$F$12&lt;2080,E946*365/$F$12/2080,1),0)</f>
        <v>0</v>
      </c>
      <c r="O946" s="526">
        <f t="shared" si="84"/>
        <v>0</v>
      </c>
      <c r="P946" s="526">
        <f t="shared" si="85"/>
        <v>0</v>
      </c>
      <c r="Q946" s="526">
        <f t="shared" si="86"/>
        <v>0</v>
      </c>
      <c r="R946" s="526">
        <f t="shared" si="87"/>
        <v>0</v>
      </c>
      <c r="S946" s="526">
        <f t="shared" si="88"/>
        <v>0</v>
      </c>
    </row>
    <row r="947" spans="1:19" x14ac:dyDescent="0.25">
      <c r="A947" s="297">
        <f t="shared" si="89"/>
        <v>933</v>
      </c>
      <c r="B947" s="501"/>
      <c r="C947" s="515"/>
      <c r="D947" s="297"/>
      <c r="E947" s="505"/>
      <c r="F947" s="417">
        <f>ROUND(IF('11. Type 1 Emp 2020 FTE'!$I$12=1,SUM(I947:M947),0),1)</f>
        <v>0</v>
      </c>
      <c r="G947" s="417">
        <f>ROUND(IF('11. Type 1 Emp 2020 FTE'!$I$12=2,SUM(O947:S947),0),1)</f>
        <v>0</v>
      </c>
      <c r="I947" s="526">
        <f>IF('1. General Input'!$D$33="X",IF('17. FTE Safe Harbor 2 Step 2'!E947&lt;40,'17. FTE Safe Harbor 2 Step 2'!E947/40,1),0)</f>
        <v>0</v>
      </c>
      <c r="J947" s="526">
        <f>IF('1. General Input'!$D$34="X",IF('17. FTE Safe Harbor 2 Step 2'!E947&lt;80,'17. FTE Safe Harbor 2 Step 2'!E947/80,1),0)</f>
        <v>0</v>
      </c>
      <c r="K947" s="526">
        <f>IF('1. General Input'!$D$35="X",IF('17. FTE Safe Harbor 2 Step 2'!E947*24&lt;2080,'17. FTE Safe Harbor 2 Step 2'!E947*24/2080,1),0)</f>
        <v>0</v>
      </c>
      <c r="L947" s="526">
        <f>IF('1. General Input'!$D$36="X",IF('17. FTE Safe Harbor 2 Step 2'!E947*12&lt;2080,'17. FTE Safe Harbor 2 Step 2'!E947*12/2080,1),0)</f>
        <v>0</v>
      </c>
      <c r="M947" s="538">
        <f>IF('1. General Input'!$D$37="X",IF('17. FTE Safe Harbor 2 Step 2'!E947*365/$F$12&lt;2080,E947*365/$F$12/2080,1),0)</f>
        <v>0</v>
      </c>
      <c r="O947" s="526">
        <f t="shared" si="84"/>
        <v>0</v>
      </c>
      <c r="P947" s="526">
        <f t="shared" si="85"/>
        <v>0</v>
      </c>
      <c r="Q947" s="526">
        <f t="shared" si="86"/>
        <v>0</v>
      </c>
      <c r="R947" s="526">
        <f t="shared" si="87"/>
        <v>0</v>
      </c>
      <c r="S947" s="526">
        <f t="shared" si="88"/>
        <v>0</v>
      </c>
    </row>
    <row r="948" spans="1:19" x14ac:dyDescent="0.25">
      <c r="A948" s="297">
        <f t="shared" si="89"/>
        <v>934</v>
      </c>
      <c r="B948" s="501"/>
      <c r="C948" s="515"/>
      <c r="D948" s="297"/>
      <c r="E948" s="505"/>
      <c r="F948" s="417">
        <f>ROUND(IF('11. Type 1 Emp 2020 FTE'!$I$12=1,SUM(I948:M948),0),1)</f>
        <v>0</v>
      </c>
      <c r="G948" s="417">
        <f>ROUND(IF('11. Type 1 Emp 2020 FTE'!$I$12=2,SUM(O948:S948),0),1)</f>
        <v>0</v>
      </c>
      <c r="I948" s="526">
        <f>IF('1. General Input'!$D$33="X",IF('17. FTE Safe Harbor 2 Step 2'!E948&lt;40,'17. FTE Safe Harbor 2 Step 2'!E948/40,1),0)</f>
        <v>0</v>
      </c>
      <c r="J948" s="526">
        <f>IF('1. General Input'!$D$34="X",IF('17. FTE Safe Harbor 2 Step 2'!E948&lt;80,'17. FTE Safe Harbor 2 Step 2'!E948/80,1),0)</f>
        <v>0</v>
      </c>
      <c r="K948" s="526">
        <f>IF('1. General Input'!$D$35="X",IF('17. FTE Safe Harbor 2 Step 2'!E948*24&lt;2080,'17. FTE Safe Harbor 2 Step 2'!E948*24/2080,1),0)</f>
        <v>0</v>
      </c>
      <c r="L948" s="526">
        <f>IF('1. General Input'!$D$36="X",IF('17. FTE Safe Harbor 2 Step 2'!E948*12&lt;2080,'17. FTE Safe Harbor 2 Step 2'!E948*12/2080,1),0)</f>
        <v>0</v>
      </c>
      <c r="M948" s="538">
        <f>IF('1. General Input'!$D$37="X",IF('17. FTE Safe Harbor 2 Step 2'!E948*365/$F$12&lt;2080,E948*365/$F$12/2080,1),0)</f>
        <v>0</v>
      </c>
      <c r="O948" s="526">
        <f t="shared" si="84"/>
        <v>0</v>
      </c>
      <c r="P948" s="526">
        <f t="shared" si="85"/>
        <v>0</v>
      </c>
      <c r="Q948" s="526">
        <f t="shared" si="86"/>
        <v>0</v>
      </c>
      <c r="R948" s="526">
        <f t="shared" si="87"/>
        <v>0</v>
      </c>
      <c r="S948" s="526">
        <f t="shared" si="88"/>
        <v>0</v>
      </c>
    </row>
    <row r="949" spans="1:19" x14ac:dyDescent="0.25">
      <c r="A949" s="297">
        <f t="shared" si="89"/>
        <v>935</v>
      </c>
      <c r="B949" s="501"/>
      <c r="C949" s="515"/>
      <c r="D949" s="297"/>
      <c r="E949" s="505"/>
      <c r="F949" s="417">
        <f>ROUND(IF('11. Type 1 Emp 2020 FTE'!$I$12=1,SUM(I949:M949),0),1)</f>
        <v>0</v>
      </c>
      <c r="G949" s="417">
        <f>ROUND(IF('11. Type 1 Emp 2020 FTE'!$I$12=2,SUM(O949:S949),0),1)</f>
        <v>0</v>
      </c>
      <c r="I949" s="526">
        <f>IF('1. General Input'!$D$33="X",IF('17. FTE Safe Harbor 2 Step 2'!E949&lt;40,'17. FTE Safe Harbor 2 Step 2'!E949/40,1),0)</f>
        <v>0</v>
      </c>
      <c r="J949" s="526">
        <f>IF('1. General Input'!$D$34="X",IF('17. FTE Safe Harbor 2 Step 2'!E949&lt;80,'17. FTE Safe Harbor 2 Step 2'!E949/80,1),0)</f>
        <v>0</v>
      </c>
      <c r="K949" s="526">
        <f>IF('1. General Input'!$D$35="X",IF('17. FTE Safe Harbor 2 Step 2'!E949*24&lt;2080,'17. FTE Safe Harbor 2 Step 2'!E949*24/2080,1),0)</f>
        <v>0</v>
      </c>
      <c r="L949" s="526">
        <f>IF('1. General Input'!$D$36="X",IF('17. FTE Safe Harbor 2 Step 2'!E949*12&lt;2080,'17. FTE Safe Harbor 2 Step 2'!E949*12/2080,1),0)</f>
        <v>0</v>
      </c>
      <c r="M949" s="538">
        <f>IF('1. General Input'!$D$37="X",IF('17. FTE Safe Harbor 2 Step 2'!E949*365/$F$12&lt;2080,E949*365/$F$12/2080,1),0)</f>
        <v>0</v>
      </c>
      <c r="O949" s="526">
        <f t="shared" si="84"/>
        <v>0</v>
      </c>
      <c r="P949" s="526">
        <f t="shared" si="85"/>
        <v>0</v>
      </c>
      <c r="Q949" s="526">
        <f t="shared" si="86"/>
        <v>0</v>
      </c>
      <c r="R949" s="526">
        <f t="shared" si="87"/>
        <v>0</v>
      </c>
      <c r="S949" s="526">
        <f t="shared" si="88"/>
        <v>0</v>
      </c>
    </row>
    <row r="950" spans="1:19" x14ac:dyDescent="0.25">
      <c r="A950" s="297">
        <f t="shared" si="89"/>
        <v>936</v>
      </c>
      <c r="B950" s="501"/>
      <c r="C950" s="515"/>
      <c r="D950" s="297"/>
      <c r="E950" s="505"/>
      <c r="F950" s="417">
        <f>ROUND(IF('11. Type 1 Emp 2020 FTE'!$I$12=1,SUM(I950:M950),0),1)</f>
        <v>0</v>
      </c>
      <c r="G950" s="417">
        <f>ROUND(IF('11. Type 1 Emp 2020 FTE'!$I$12=2,SUM(O950:S950),0),1)</f>
        <v>0</v>
      </c>
      <c r="I950" s="526">
        <f>IF('1. General Input'!$D$33="X",IF('17. FTE Safe Harbor 2 Step 2'!E950&lt;40,'17. FTE Safe Harbor 2 Step 2'!E950/40,1),0)</f>
        <v>0</v>
      </c>
      <c r="J950" s="526">
        <f>IF('1. General Input'!$D$34="X",IF('17. FTE Safe Harbor 2 Step 2'!E950&lt;80,'17. FTE Safe Harbor 2 Step 2'!E950/80,1),0)</f>
        <v>0</v>
      </c>
      <c r="K950" s="526">
        <f>IF('1. General Input'!$D$35="X",IF('17. FTE Safe Harbor 2 Step 2'!E950*24&lt;2080,'17. FTE Safe Harbor 2 Step 2'!E950*24/2080,1),0)</f>
        <v>0</v>
      </c>
      <c r="L950" s="526">
        <f>IF('1. General Input'!$D$36="X",IF('17. FTE Safe Harbor 2 Step 2'!E950*12&lt;2080,'17. FTE Safe Harbor 2 Step 2'!E950*12/2080,1),0)</f>
        <v>0</v>
      </c>
      <c r="M950" s="538">
        <f>IF('1. General Input'!$D$37="X",IF('17. FTE Safe Harbor 2 Step 2'!E950*365/$F$12&lt;2080,E950*365/$F$12/2080,1),0)</f>
        <v>0</v>
      </c>
      <c r="O950" s="526">
        <f t="shared" si="84"/>
        <v>0</v>
      </c>
      <c r="P950" s="526">
        <f t="shared" si="85"/>
        <v>0</v>
      </c>
      <c r="Q950" s="526">
        <f t="shared" si="86"/>
        <v>0</v>
      </c>
      <c r="R950" s="526">
        <f t="shared" si="87"/>
        <v>0</v>
      </c>
      <c r="S950" s="526">
        <f t="shared" si="88"/>
        <v>0</v>
      </c>
    </row>
    <row r="951" spans="1:19" x14ac:dyDescent="0.25">
      <c r="A951" s="297">
        <f t="shared" si="89"/>
        <v>937</v>
      </c>
      <c r="B951" s="501"/>
      <c r="C951" s="515"/>
      <c r="D951" s="297"/>
      <c r="E951" s="505"/>
      <c r="F951" s="417">
        <f>ROUND(IF('11. Type 1 Emp 2020 FTE'!$I$12=1,SUM(I951:M951),0),1)</f>
        <v>0</v>
      </c>
      <c r="G951" s="417">
        <f>ROUND(IF('11. Type 1 Emp 2020 FTE'!$I$12=2,SUM(O951:S951),0),1)</f>
        <v>0</v>
      </c>
      <c r="I951" s="526">
        <f>IF('1. General Input'!$D$33="X",IF('17. FTE Safe Harbor 2 Step 2'!E951&lt;40,'17. FTE Safe Harbor 2 Step 2'!E951/40,1),0)</f>
        <v>0</v>
      </c>
      <c r="J951" s="526">
        <f>IF('1. General Input'!$D$34="X",IF('17. FTE Safe Harbor 2 Step 2'!E951&lt;80,'17. FTE Safe Harbor 2 Step 2'!E951/80,1),0)</f>
        <v>0</v>
      </c>
      <c r="K951" s="526">
        <f>IF('1. General Input'!$D$35="X",IF('17. FTE Safe Harbor 2 Step 2'!E951*24&lt;2080,'17. FTE Safe Harbor 2 Step 2'!E951*24/2080,1),0)</f>
        <v>0</v>
      </c>
      <c r="L951" s="526">
        <f>IF('1. General Input'!$D$36="X",IF('17. FTE Safe Harbor 2 Step 2'!E951*12&lt;2080,'17. FTE Safe Harbor 2 Step 2'!E951*12/2080,1),0)</f>
        <v>0</v>
      </c>
      <c r="M951" s="538">
        <f>IF('1. General Input'!$D$37="X",IF('17. FTE Safe Harbor 2 Step 2'!E951*365/$F$12&lt;2080,E951*365/$F$12/2080,1),0)</f>
        <v>0</v>
      </c>
      <c r="O951" s="526">
        <f t="shared" si="84"/>
        <v>0</v>
      </c>
      <c r="P951" s="526">
        <f t="shared" si="85"/>
        <v>0</v>
      </c>
      <c r="Q951" s="526">
        <f t="shared" si="86"/>
        <v>0</v>
      </c>
      <c r="R951" s="526">
        <f t="shared" si="87"/>
        <v>0</v>
      </c>
      <c r="S951" s="526">
        <f t="shared" si="88"/>
        <v>0</v>
      </c>
    </row>
    <row r="952" spans="1:19" x14ac:dyDescent="0.25">
      <c r="A952" s="297">
        <f t="shared" si="89"/>
        <v>938</v>
      </c>
      <c r="B952" s="501"/>
      <c r="C952" s="515"/>
      <c r="D952" s="297"/>
      <c r="E952" s="505"/>
      <c r="F952" s="417">
        <f>ROUND(IF('11. Type 1 Emp 2020 FTE'!$I$12=1,SUM(I952:M952),0),1)</f>
        <v>0</v>
      </c>
      <c r="G952" s="417">
        <f>ROUND(IF('11. Type 1 Emp 2020 FTE'!$I$12=2,SUM(O952:S952),0),1)</f>
        <v>0</v>
      </c>
      <c r="I952" s="526">
        <f>IF('1. General Input'!$D$33="X",IF('17. FTE Safe Harbor 2 Step 2'!E952&lt;40,'17. FTE Safe Harbor 2 Step 2'!E952/40,1),0)</f>
        <v>0</v>
      </c>
      <c r="J952" s="526">
        <f>IF('1. General Input'!$D$34="X",IF('17. FTE Safe Harbor 2 Step 2'!E952&lt;80,'17. FTE Safe Harbor 2 Step 2'!E952/80,1),0)</f>
        <v>0</v>
      </c>
      <c r="K952" s="526">
        <f>IF('1. General Input'!$D$35="X",IF('17. FTE Safe Harbor 2 Step 2'!E952*24&lt;2080,'17. FTE Safe Harbor 2 Step 2'!E952*24/2080,1),0)</f>
        <v>0</v>
      </c>
      <c r="L952" s="526">
        <f>IF('1. General Input'!$D$36="X",IF('17. FTE Safe Harbor 2 Step 2'!E952*12&lt;2080,'17. FTE Safe Harbor 2 Step 2'!E952*12/2080,1),0)</f>
        <v>0</v>
      </c>
      <c r="M952" s="538">
        <f>IF('1. General Input'!$D$37="X",IF('17. FTE Safe Harbor 2 Step 2'!E952*365/$F$12&lt;2080,E952*365/$F$12/2080,1),0)</f>
        <v>0</v>
      </c>
      <c r="O952" s="526">
        <f t="shared" si="84"/>
        <v>0</v>
      </c>
      <c r="P952" s="526">
        <f t="shared" si="85"/>
        <v>0</v>
      </c>
      <c r="Q952" s="526">
        <f t="shared" si="86"/>
        <v>0</v>
      </c>
      <c r="R952" s="526">
        <f t="shared" si="87"/>
        <v>0</v>
      </c>
      <c r="S952" s="526">
        <f t="shared" si="88"/>
        <v>0</v>
      </c>
    </row>
    <row r="953" spans="1:19" x14ac:dyDescent="0.25">
      <c r="A953" s="297">
        <f t="shared" si="89"/>
        <v>939</v>
      </c>
      <c r="B953" s="501"/>
      <c r="C953" s="515"/>
      <c r="D953" s="297"/>
      <c r="E953" s="505"/>
      <c r="F953" s="417">
        <f>ROUND(IF('11. Type 1 Emp 2020 FTE'!$I$12=1,SUM(I953:M953),0),1)</f>
        <v>0</v>
      </c>
      <c r="G953" s="417">
        <f>ROUND(IF('11. Type 1 Emp 2020 FTE'!$I$12=2,SUM(O953:S953),0),1)</f>
        <v>0</v>
      </c>
      <c r="I953" s="526">
        <f>IF('1. General Input'!$D$33="X",IF('17. FTE Safe Harbor 2 Step 2'!E953&lt;40,'17. FTE Safe Harbor 2 Step 2'!E953/40,1),0)</f>
        <v>0</v>
      </c>
      <c r="J953" s="526">
        <f>IF('1. General Input'!$D$34="X",IF('17. FTE Safe Harbor 2 Step 2'!E953&lt;80,'17. FTE Safe Harbor 2 Step 2'!E953/80,1),0)</f>
        <v>0</v>
      </c>
      <c r="K953" s="526">
        <f>IF('1. General Input'!$D$35="X",IF('17. FTE Safe Harbor 2 Step 2'!E953*24&lt;2080,'17. FTE Safe Harbor 2 Step 2'!E953*24/2080,1),0)</f>
        <v>0</v>
      </c>
      <c r="L953" s="526">
        <f>IF('1. General Input'!$D$36="X",IF('17. FTE Safe Harbor 2 Step 2'!E953*12&lt;2080,'17. FTE Safe Harbor 2 Step 2'!E953*12/2080,1),0)</f>
        <v>0</v>
      </c>
      <c r="M953" s="538">
        <f>IF('1. General Input'!$D$37="X",IF('17. FTE Safe Harbor 2 Step 2'!E953*365/$F$12&lt;2080,E953*365/$F$12/2080,1),0)</f>
        <v>0</v>
      </c>
      <c r="O953" s="526">
        <f t="shared" si="84"/>
        <v>0</v>
      </c>
      <c r="P953" s="526">
        <f t="shared" si="85"/>
        <v>0</v>
      </c>
      <c r="Q953" s="526">
        <f t="shared" si="86"/>
        <v>0</v>
      </c>
      <c r="R953" s="526">
        <f t="shared" si="87"/>
        <v>0</v>
      </c>
      <c r="S953" s="526">
        <f t="shared" si="88"/>
        <v>0</v>
      </c>
    </row>
    <row r="954" spans="1:19" x14ac:dyDescent="0.25">
      <c r="A954" s="297">
        <f t="shared" si="89"/>
        <v>940</v>
      </c>
      <c r="B954" s="501"/>
      <c r="C954" s="515"/>
      <c r="D954" s="297"/>
      <c r="E954" s="505"/>
      <c r="F954" s="417">
        <f>ROUND(IF('11. Type 1 Emp 2020 FTE'!$I$12=1,SUM(I954:M954),0),1)</f>
        <v>0</v>
      </c>
      <c r="G954" s="417">
        <f>ROUND(IF('11. Type 1 Emp 2020 FTE'!$I$12=2,SUM(O954:S954),0),1)</f>
        <v>0</v>
      </c>
      <c r="I954" s="526">
        <f>IF('1. General Input'!$D$33="X",IF('17. FTE Safe Harbor 2 Step 2'!E954&lt;40,'17. FTE Safe Harbor 2 Step 2'!E954/40,1),0)</f>
        <v>0</v>
      </c>
      <c r="J954" s="526">
        <f>IF('1. General Input'!$D$34="X",IF('17. FTE Safe Harbor 2 Step 2'!E954&lt;80,'17. FTE Safe Harbor 2 Step 2'!E954/80,1),0)</f>
        <v>0</v>
      </c>
      <c r="K954" s="526">
        <f>IF('1. General Input'!$D$35="X",IF('17. FTE Safe Harbor 2 Step 2'!E954*24&lt;2080,'17. FTE Safe Harbor 2 Step 2'!E954*24/2080,1),0)</f>
        <v>0</v>
      </c>
      <c r="L954" s="526">
        <f>IF('1. General Input'!$D$36="X",IF('17. FTE Safe Harbor 2 Step 2'!E954*12&lt;2080,'17. FTE Safe Harbor 2 Step 2'!E954*12/2080,1),0)</f>
        <v>0</v>
      </c>
      <c r="M954" s="538">
        <f>IF('1. General Input'!$D$37="X",IF('17. FTE Safe Harbor 2 Step 2'!E954*365/$F$12&lt;2080,E954*365/$F$12/2080,1),0)</f>
        <v>0</v>
      </c>
      <c r="O954" s="526">
        <f t="shared" si="84"/>
        <v>0</v>
      </c>
      <c r="P954" s="526">
        <f t="shared" si="85"/>
        <v>0</v>
      </c>
      <c r="Q954" s="526">
        <f t="shared" si="86"/>
        <v>0</v>
      </c>
      <c r="R954" s="526">
        <f t="shared" si="87"/>
        <v>0</v>
      </c>
      <c r="S954" s="526">
        <f t="shared" si="88"/>
        <v>0</v>
      </c>
    </row>
    <row r="955" spans="1:19" x14ac:dyDescent="0.25">
      <c r="A955" s="297">
        <f t="shared" si="89"/>
        <v>941</v>
      </c>
      <c r="B955" s="501"/>
      <c r="C955" s="515"/>
      <c r="D955" s="297"/>
      <c r="E955" s="505"/>
      <c r="F955" s="417">
        <f>ROUND(IF('11. Type 1 Emp 2020 FTE'!$I$12=1,SUM(I955:M955),0),1)</f>
        <v>0</v>
      </c>
      <c r="G955" s="417">
        <f>ROUND(IF('11. Type 1 Emp 2020 FTE'!$I$12=2,SUM(O955:S955),0),1)</f>
        <v>0</v>
      </c>
      <c r="I955" s="526">
        <f>IF('1. General Input'!$D$33="X",IF('17. FTE Safe Harbor 2 Step 2'!E955&lt;40,'17. FTE Safe Harbor 2 Step 2'!E955/40,1),0)</f>
        <v>0</v>
      </c>
      <c r="J955" s="526">
        <f>IF('1. General Input'!$D$34="X",IF('17. FTE Safe Harbor 2 Step 2'!E955&lt;80,'17. FTE Safe Harbor 2 Step 2'!E955/80,1),0)</f>
        <v>0</v>
      </c>
      <c r="K955" s="526">
        <f>IF('1. General Input'!$D$35="X",IF('17. FTE Safe Harbor 2 Step 2'!E955*24&lt;2080,'17. FTE Safe Harbor 2 Step 2'!E955*24/2080,1),0)</f>
        <v>0</v>
      </c>
      <c r="L955" s="526">
        <f>IF('1. General Input'!$D$36="X",IF('17. FTE Safe Harbor 2 Step 2'!E955*12&lt;2080,'17. FTE Safe Harbor 2 Step 2'!E955*12/2080,1),0)</f>
        <v>0</v>
      </c>
      <c r="M955" s="538">
        <f>IF('1. General Input'!$D$37="X",IF('17. FTE Safe Harbor 2 Step 2'!E955*365/$F$12&lt;2080,E955*365/$F$12/2080,1),0)</f>
        <v>0</v>
      </c>
      <c r="O955" s="526">
        <f t="shared" si="84"/>
        <v>0</v>
      </c>
      <c r="P955" s="526">
        <f t="shared" si="85"/>
        <v>0</v>
      </c>
      <c r="Q955" s="526">
        <f t="shared" si="86"/>
        <v>0</v>
      </c>
      <c r="R955" s="526">
        <f t="shared" si="87"/>
        <v>0</v>
      </c>
      <c r="S955" s="526">
        <f t="shared" si="88"/>
        <v>0</v>
      </c>
    </row>
    <row r="956" spans="1:19" x14ac:dyDescent="0.25">
      <c r="A956" s="297">
        <f t="shared" si="89"/>
        <v>942</v>
      </c>
      <c r="B956" s="501"/>
      <c r="C956" s="515"/>
      <c r="D956" s="297"/>
      <c r="E956" s="505"/>
      <c r="F956" s="417">
        <f>ROUND(IF('11. Type 1 Emp 2020 FTE'!$I$12=1,SUM(I956:M956),0),1)</f>
        <v>0</v>
      </c>
      <c r="G956" s="417">
        <f>ROUND(IF('11. Type 1 Emp 2020 FTE'!$I$12=2,SUM(O956:S956),0),1)</f>
        <v>0</v>
      </c>
      <c r="I956" s="526">
        <f>IF('1. General Input'!$D$33="X",IF('17. FTE Safe Harbor 2 Step 2'!E956&lt;40,'17. FTE Safe Harbor 2 Step 2'!E956/40,1),0)</f>
        <v>0</v>
      </c>
      <c r="J956" s="526">
        <f>IF('1. General Input'!$D$34="X",IF('17. FTE Safe Harbor 2 Step 2'!E956&lt;80,'17. FTE Safe Harbor 2 Step 2'!E956/80,1),0)</f>
        <v>0</v>
      </c>
      <c r="K956" s="526">
        <f>IF('1. General Input'!$D$35="X",IF('17. FTE Safe Harbor 2 Step 2'!E956*24&lt;2080,'17. FTE Safe Harbor 2 Step 2'!E956*24/2080,1),0)</f>
        <v>0</v>
      </c>
      <c r="L956" s="526">
        <f>IF('1. General Input'!$D$36="X",IF('17. FTE Safe Harbor 2 Step 2'!E956*12&lt;2080,'17. FTE Safe Harbor 2 Step 2'!E956*12/2080,1),0)</f>
        <v>0</v>
      </c>
      <c r="M956" s="538">
        <f>IF('1. General Input'!$D$37="X",IF('17. FTE Safe Harbor 2 Step 2'!E956*365/$F$12&lt;2080,E956*365/$F$12/2080,1),0)</f>
        <v>0</v>
      </c>
      <c r="O956" s="526">
        <f t="shared" si="84"/>
        <v>0</v>
      </c>
      <c r="P956" s="526">
        <f t="shared" si="85"/>
        <v>0</v>
      </c>
      <c r="Q956" s="526">
        <f t="shared" si="86"/>
        <v>0</v>
      </c>
      <c r="R956" s="526">
        <f t="shared" si="87"/>
        <v>0</v>
      </c>
      <c r="S956" s="526">
        <f t="shared" si="88"/>
        <v>0</v>
      </c>
    </row>
    <row r="957" spans="1:19" x14ac:dyDescent="0.25">
      <c r="A957" s="297">
        <f t="shared" si="89"/>
        <v>943</v>
      </c>
      <c r="B957" s="501"/>
      <c r="C957" s="515"/>
      <c r="D957" s="297"/>
      <c r="E957" s="505"/>
      <c r="F957" s="417">
        <f>ROUND(IF('11. Type 1 Emp 2020 FTE'!$I$12=1,SUM(I957:M957),0),1)</f>
        <v>0</v>
      </c>
      <c r="G957" s="417">
        <f>ROUND(IF('11. Type 1 Emp 2020 FTE'!$I$12=2,SUM(O957:S957),0),1)</f>
        <v>0</v>
      </c>
      <c r="I957" s="526">
        <f>IF('1. General Input'!$D$33="X",IF('17. FTE Safe Harbor 2 Step 2'!E957&lt;40,'17. FTE Safe Harbor 2 Step 2'!E957/40,1),0)</f>
        <v>0</v>
      </c>
      <c r="J957" s="526">
        <f>IF('1. General Input'!$D$34="X",IF('17. FTE Safe Harbor 2 Step 2'!E957&lt;80,'17. FTE Safe Harbor 2 Step 2'!E957/80,1),0)</f>
        <v>0</v>
      </c>
      <c r="K957" s="526">
        <f>IF('1. General Input'!$D$35="X",IF('17. FTE Safe Harbor 2 Step 2'!E957*24&lt;2080,'17. FTE Safe Harbor 2 Step 2'!E957*24/2080,1),0)</f>
        <v>0</v>
      </c>
      <c r="L957" s="526">
        <f>IF('1. General Input'!$D$36="X",IF('17. FTE Safe Harbor 2 Step 2'!E957*12&lt;2080,'17. FTE Safe Harbor 2 Step 2'!E957*12/2080,1),0)</f>
        <v>0</v>
      </c>
      <c r="M957" s="538">
        <f>IF('1. General Input'!$D$37="X",IF('17. FTE Safe Harbor 2 Step 2'!E957*365/$F$12&lt;2080,E957*365/$F$12/2080,1),0)</f>
        <v>0</v>
      </c>
      <c r="O957" s="526">
        <f t="shared" si="84"/>
        <v>0</v>
      </c>
      <c r="P957" s="526">
        <f t="shared" si="85"/>
        <v>0</v>
      </c>
      <c r="Q957" s="526">
        <f t="shared" si="86"/>
        <v>0</v>
      </c>
      <c r="R957" s="526">
        <f t="shared" si="87"/>
        <v>0</v>
      </c>
      <c r="S957" s="526">
        <f t="shared" si="88"/>
        <v>0</v>
      </c>
    </row>
    <row r="958" spans="1:19" x14ac:dyDescent="0.25">
      <c r="A958" s="297">
        <f t="shared" si="89"/>
        <v>944</v>
      </c>
      <c r="B958" s="501"/>
      <c r="C958" s="515"/>
      <c r="D958" s="297"/>
      <c r="E958" s="505"/>
      <c r="F958" s="417">
        <f>ROUND(IF('11. Type 1 Emp 2020 FTE'!$I$12=1,SUM(I958:M958),0),1)</f>
        <v>0</v>
      </c>
      <c r="G958" s="417">
        <f>ROUND(IF('11. Type 1 Emp 2020 FTE'!$I$12=2,SUM(O958:S958),0),1)</f>
        <v>0</v>
      </c>
      <c r="I958" s="526">
        <f>IF('1. General Input'!$D$33="X",IF('17. FTE Safe Harbor 2 Step 2'!E958&lt;40,'17. FTE Safe Harbor 2 Step 2'!E958/40,1),0)</f>
        <v>0</v>
      </c>
      <c r="J958" s="526">
        <f>IF('1. General Input'!$D$34="X",IF('17. FTE Safe Harbor 2 Step 2'!E958&lt;80,'17. FTE Safe Harbor 2 Step 2'!E958/80,1),0)</f>
        <v>0</v>
      </c>
      <c r="K958" s="526">
        <f>IF('1. General Input'!$D$35="X",IF('17. FTE Safe Harbor 2 Step 2'!E958*24&lt;2080,'17. FTE Safe Harbor 2 Step 2'!E958*24/2080,1),0)</f>
        <v>0</v>
      </c>
      <c r="L958" s="526">
        <f>IF('1. General Input'!$D$36="X",IF('17. FTE Safe Harbor 2 Step 2'!E958*12&lt;2080,'17. FTE Safe Harbor 2 Step 2'!E958*12/2080,1),0)</f>
        <v>0</v>
      </c>
      <c r="M958" s="538">
        <f>IF('1. General Input'!$D$37="X",IF('17. FTE Safe Harbor 2 Step 2'!E958*365/$F$12&lt;2080,E958*365/$F$12/2080,1),0)</f>
        <v>0</v>
      </c>
      <c r="O958" s="526">
        <f t="shared" si="84"/>
        <v>0</v>
      </c>
      <c r="P958" s="526">
        <f t="shared" si="85"/>
        <v>0</v>
      </c>
      <c r="Q958" s="526">
        <f t="shared" si="86"/>
        <v>0</v>
      </c>
      <c r="R958" s="526">
        <f t="shared" si="87"/>
        <v>0</v>
      </c>
      <c r="S958" s="526">
        <f t="shared" si="88"/>
        <v>0</v>
      </c>
    </row>
    <row r="959" spans="1:19" x14ac:dyDescent="0.25">
      <c r="A959" s="297">
        <f t="shared" si="89"/>
        <v>945</v>
      </c>
      <c r="B959" s="501"/>
      <c r="C959" s="515"/>
      <c r="D959" s="297"/>
      <c r="E959" s="505"/>
      <c r="F959" s="417">
        <f>ROUND(IF('11. Type 1 Emp 2020 FTE'!$I$12=1,SUM(I959:M959),0),1)</f>
        <v>0</v>
      </c>
      <c r="G959" s="417">
        <f>ROUND(IF('11. Type 1 Emp 2020 FTE'!$I$12=2,SUM(O959:S959),0),1)</f>
        <v>0</v>
      </c>
      <c r="I959" s="526">
        <f>IF('1. General Input'!$D$33="X",IF('17. FTE Safe Harbor 2 Step 2'!E959&lt;40,'17. FTE Safe Harbor 2 Step 2'!E959/40,1),0)</f>
        <v>0</v>
      </c>
      <c r="J959" s="526">
        <f>IF('1. General Input'!$D$34="X",IF('17. FTE Safe Harbor 2 Step 2'!E959&lt;80,'17. FTE Safe Harbor 2 Step 2'!E959/80,1),0)</f>
        <v>0</v>
      </c>
      <c r="K959" s="526">
        <f>IF('1. General Input'!$D$35="X",IF('17. FTE Safe Harbor 2 Step 2'!E959*24&lt;2080,'17. FTE Safe Harbor 2 Step 2'!E959*24/2080,1),0)</f>
        <v>0</v>
      </c>
      <c r="L959" s="526">
        <f>IF('1. General Input'!$D$36="X",IF('17. FTE Safe Harbor 2 Step 2'!E959*12&lt;2080,'17. FTE Safe Harbor 2 Step 2'!E959*12/2080,1),0)</f>
        <v>0</v>
      </c>
      <c r="M959" s="538">
        <f>IF('1. General Input'!$D$37="X",IF('17. FTE Safe Harbor 2 Step 2'!E959*365/$F$12&lt;2080,E959*365/$F$12/2080,1),0)</f>
        <v>0</v>
      </c>
      <c r="O959" s="526">
        <f t="shared" si="84"/>
        <v>0</v>
      </c>
      <c r="P959" s="526">
        <f t="shared" si="85"/>
        <v>0</v>
      </c>
      <c r="Q959" s="526">
        <f t="shared" si="86"/>
        <v>0</v>
      </c>
      <c r="R959" s="526">
        <f t="shared" si="87"/>
        <v>0</v>
      </c>
      <c r="S959" s="526">
        <f t="shared" si="88"/>
        <v>0</v>
      </c>
    </row>
    <row r="960" spans="1:19" x14ac:dyDescent="0.25">
      <c r="A960" s="297">
        <f t="shared" si="89"/>
        <v>946</v>
      </c>
      <c r="B960" s="501"/>
      <c r="C960" s="515"/>
      <c r="D960" s="297"/>
      <c r="E960" s="505"/>
      <c r="F960" s="417">
        <f>ROUND(IF('11. Type 1 Emp 2020 FTE'!$I$12=1,SUM(I960:M960),0),1)</f>
        <v>0</v>
      </c>
      <c r="G960" s="417">
        <f>ROUND(IF('11. Type 1 Emp 2020 FTE'!$I$12=2,SUM(O960:S960),0),1)</f>
        <v>0</v>
      </c>
      <c r="I960" s="526">
        <f>IF('1. General Input'!$D$33="X",IF('17. FTE Safe Harbor 2 Step 2'!E960&lt;40,'17. FTE Safe Harbor 2 Step 2'!E960/40,1),0)</f>
        <v>0</v>
      </c>
      <c r="J960" s="526">
        <f>IF('1. General Input'!$D$34="X",IF('17. FTE Safe Harbor 2 Step 2'!E960&lt;80,'17. FTE Safe Harbor 2 Step 2'!E960/80,1),0)</f>
        <v>0</v>
      </c>
      <c r="K960" s="526">
        <f>IF('1. General Input'!$D$35="X",IF('17. FTE Safe Harbor 2 Step 2'!E960*24&lt;2080,'17. FTE Safe Harbor 2 Step 2'!E960*24/2080,1),0)</f>
        <v>0</v>
      </c>
      <c r="L960" s="526">
        <f>IF('1. General Input'!$D$36="X",IF('17. FTE Safe Harbor 2 Step 2'!E960*12&lt;2080,'17. FTE Safe Harbor 2 Step 2'!E960*12/2080,1),0)</f>
        <v>0</v>
      </c>
      <c r="M960" s="538">
        <f>IF('1. General Input'!$D$37="X",IF('17. FTE Safe Harbor 2 Step 2'!E960*365/$F$12&lt;2080,E960*365/$F$12/2080,1),0)</f>
        <v>0</v>
      </c>
      <c r="O960" s="526">
        <f t="shared" si="84"/>
        <v>0</v>
      </c>
      <c r="P960" s="526">
        <f t="shared" si="85"/>
        <v>0</v>
      </c>
      <c r="Q960" s="526">
        <f t="shared" si="86"/>
        <v>0</v>
      </c>
      <c r="R960" s="526">
        <f t="shared" si="87"/>
        <v>0</v>
      </c>
      <c r="S960" s="526">
        <f t="shared" si="88"/>
        <v>0</v>
      </c>
    </row>
    <row r="961" spans="1:19" x14ac:dyDescent="0.25">
      <c r="A961" s="297">
        <f t="shared" si="89"/>
        <v>947</v>
      </c>
      <c r="B961" s="501"/>
      <c r="C961" s="515"/>
      <c r="D961" s="297"/>
      <c r="E961" s="505"/>
      <c r="F961" s="417">
        <f>ROUND(IF('11. Type 1 Emp 2020 FTE'!$I$12=1,SUM(I961:M961),0),1)</f>
        <v>0</v>
      </c>
      <c r="G961" s="417">
        <f>ROUND(IF('11. Type 1 Emp 2020 FTE'!$I$12=2,SUM(O961:S961),0),1)</f>
        <v>0</v>
      </c>
      <c r="I961" s="526">
        <f>IF('1. General Input'!$D$33="X",IF('17. FTE Safe Harbor 2 Step 2'!E961&lt;40,'17. FTE Safe Harbor 2 Step 2'!E961/40,1),0)</f>
        <v>0</v>
      </c>
      <c r="J961" s="526">
        <f>IF('1. General Input'!$D$34="X",IF('17. FTE Safe Harbor 2 Step 2'!E961&lt;80,'17. FTE Safe Harbor 2 Step 2'!E961/80,1),0)</f>
        <v>0</v>
      </c>
      <c r="K961" s="526">
        <f>IF('1. General Input'!$D$35="X",IF('17. FTE Safe Harbor 2 Step 2'!E961*24&lt;2080,'17. FTE Safe Harbor 2 Step 2'!E961*24/2080,1),0)</f>
        <v>0</v>
      </c>
      <c r="L961" s="526">
        <f>IF('1. General Input'!$D$36="X",IF('17. FTE Safe Harbor 2 Step 2'!E961*12&lt;2080,'17. FTE Safe Harbor 2 Step 2'!E961*12/2080,1),0)</f>
        <v>0</v>
      </c>
      <c r="M961" s="538">
        <f>IF('1. General Input'!$D$37="X",IF('17. FTE Safe Harbor 2 Step 2'!E961*365/$F$12&lt;2080,E961*365/$F$12/2080,1),0)</f>
        <v>0</v>
      </c>
      <c r="O961" s="526">
        <f t="shared" si="84"/>
        <v>0</v>
      </c>
      <c r="P961" s="526">
        <f t="shared" si="85"/>
        <v>0</v>
      </c>
      <c r="Q961" s="526">
        <f t="shared" si="86"/>
        <v>0</v>
      </c>
      <c r="R961" s="526">
        <f t="shared" si="87"/>
        <v>0</v>
      </c>
      <c r="S961" s="526">
        <f t="shared" si="88"/>
        <v>0</v>
      </c>
    </row>
    <row r="962" spans="1:19" x14ac:dyDescent="0.25">
      <c r="A962" s="297">
        <f t="shared" si="89"/>
        <v>948</v>
      </c>
      <c r="B962" s="501"/>
      <c r="C962" s="515"/>
      <c r="D962" s="297"/>
      <c r="E962" s="505"/>
      <c r="F962" s="417">
        <f>ROUND(IF('11. Type 1 Emp 2020 FTE'!$I$12=1,SUM(I962:M962),0),1)</f>
        <v>0</v>
      </c>
      <c r="G962" s="417">
        <f>ROUND(IF('11. Type 1 Emp 2020 FTE'!$I$12=2,SUM(O962:S962),0),1)</f>
        <v>0</v>
      </c>
      <c r="I962" s="526">
        <f>IF('1. General Input'!$D$33="X",IF('17. FTE Safe Harbor 2 Step 2'!E962&lt;40,'17. FTE Safe Harbor 2 Step 2'!E962/40,1),0)</f>
        <v>0</v>
      </c>
      <c r="J962" s="526">
        <f>IF('1. General Input'!$D$34="X",IF('17. FTE Safe Harbor 2 Step 2'!E962&lt;80,'17. FTE Safe Harbor 2 Step 2'!E962/80,1),0)</f>
        <v>0</v>
      </c>
      <c r="K962" s="526">
        <f>IF('1. General Input'!$D$35="X",IF('17. FTE Safe Harbor 2 Step 2'!E962*24&lt;2080,'17. FTE Safe Harbor 2 Step 2'!E962*24/2080,1),0)</f>
        <v>0</v>
      </c>
      <c r="L962" s="526">
        <f>IF('1. General Input'!$D$36="X",IF('17. FTE Safe Harbor 2 Step 2'!E962*12&lt;2080,'17. FTE Safe Harbor 2 Step 2'!E962*12/2080,1),0)</f>
        <v>0</v>
      </c>
      <c r="M962" s="538">
        <f>IF('1. General Input'!$D$37="X",IF('17. FTE Safe Harbor 2 Step 2'!E962*365/$F$12&lt;2080,E962*365/$F$12/2080,1),0)</f>
        <v>0</v>
      </c>
      <c r="O962" s="526">
        <f t="shared" si="84"/>
        <v>0</v>
      </c>
      <c r="P962" s="526">
        <f t="shared" si="85"/>
        <v>0</v>
      </c>
      <c r="Q962" s="526">
        <f t="shared" si="86"/>
        <v>0</v>
      </c>
      <c r="R962" s="526">
        <f t="shared" si="87"/>
        <v>0</v>
      </c>
      <c r="S962" s="526">
        <f t="shared" si="88"/>
        <v>0</v>
      </c>
    </row>
    <row r="963" spans="1:19" x14ac:dyDescent="0.25">
      <c r="A963" s="297">
        <f t="shared" si="89"/>
        <v>949</v>
      </c>
      <c r="B963" s="501"/>
      <c r="C963" s="515"/>
      <c r="D963" s="297"/>
      <c r="E963" s="505"/>
      <c r="F963" s="417">
        <f>ROUND(IF('11. Type 1 Emp 2020 FTE'!$I$12=1,SUM(I963:M963),0),1)</f>
        <v>0</v>
      </c>
      <c r="G963" s="417">
        <f>ROUND(IF('11. Type 1 Emp 2020 FTE'!$I$12=2,SUM(O963:S963),0),1)</f>
        <v>0</v>
      </c>
      <c r="I963" s="526">
        <f>IF('1. General Input'!$D$33="X",IF('17. FTE Safe Harbor 2 Step 2'!E963&lt;40,'17. FTE Safe Harbor 2 Step 2'!E963/40,1),0)</f>
        <v>0</v>
      </c>
      <c r="J963" s="526">
        <f>IF('1. General Input'!$D$34="X",IF('17. FTE Safe Harbor 2 Step 2'!E963&lt;80,'17. FTE Safe Harbor 2 Step 2'!E963/80,1),0)</f>
        <v>0</v>
      </c>
      <c r="K963" s="526">
        <f>IF('1. General Input'!$D$35="X",IF('17. FTE Safe Harbor 2 Step 2'!E963*24&lt;2080,'17. FTE Safe Harbor 2 Step 2'!E963*24/2080,1),0)</f>
        <v>0</v>
      </c>
      <c r="L963" s="526">
        <f>IF('1. General Input'!$D$36="X",IF('17. FTE Safe Harbor 2 Step 2'!E963*12&lt;2080,'17. FTE Safe Harbor 2 Step 2'!E963*12/2080,1),0)</f>
        <v>0</v>
      </c>
      <c r="M963" s="538">
        <f>IF('1. General Input'!$D$37="X",IF('17. FTE Safe Harbor 2 Step 2'!E963*365/$F$12&lt;2080,E963*365/$F$12/2080,1),0)</f>
        <v>0</v>
      </c>
      <c r="O963" s="526">
        <f t="shared" si="84"/>
        <v>0</v>
      </c>
      <c r="P963" s="526">
        <f t="shared" si="85"/>
        <v>0</v>
      </c>
      <c r="Q963" s="526">
        <f t="shared" si="86"/>
        <v>0</v>
      </c>
      <c r="R963" s="526">
        <f t="shared" si="87"/>
        <v>0</v>
      </c>
      <c r="S963" s="526">
        <f t="shared" si="88"/>
        <v>0</v>
      </c>
    </row>
    <row r="964" spans="1:19" x14ac:dyDescent="0.25">
      <c r="A964" s="297">
        <f t="shared" si="89"/>
        <v>950</v>
      </c>
      <c r="B964" s="501"/>
      <c r="C964" s="515"/>
      <c r="D964" s="297"/>
      <c r="E964" s="505"/>
      <c r="F964" s="417">
        <f>ROUND(IF('11. Type 1 Emp 2020 FTE'!$I$12=1,SUM(I964:M964),0),1)</f>
        <v>0</v>
      </c>
      <c r="G964" s="417">
        <f>ROUND(IF('11. Type 1 Emp 2020 FTE'!$I$12=2,SUM(O964:S964),0),1)</f>
        <v>0</v>
      </c>
      <c r="I964" s="526">
        <f>IF('1. General Input'!$D$33="X",IF('17. FTE Safe Harbor 2 Step 2'!E964&lt;40,'17. FTE Safe Harbor 2 Step 2'!E964/40,1),0)</f>
        <v>0</v>
      </c>
      <c r="J964" s="526">
        <f>IF('1. General Input'!$D$34="X",IF('17. FTE Safe Harbor 2 Step 2'!E964&lt;80,'17. FTE Safe Harbor 2 Step 2'!E964/80,1),0)</f>
        <v>0</v>
      </c>
      <c r="K964" s="526">
        <f>IF('1. General Input'!$D$35="X",IF('17. FTE Safe Harbor 2 Step 2'!E964*24&lt;2080,'17. FTE Safe Harbor 2 Step 2'!E964*24/2080,1),0)</f>
        <v>0</v>
      </c>
      <c r="L964" s="526">
        <f>IF('1. General Input'!$D$36="X",IF('17. FTE Safe Harbor 2 Step 2'!E964*12&lt;2080,'17. FTE Safe Harbor 2 Step 2'!E964*12/2080,1),0)</f>
        <v>0</v>
      </c>
      <c r="M964" s="538">
        <f>IF('1. General Input'!$D$37="X",IF('17. FTE Safe Harbor 2 Step 2'!E964*365/$F$12&lt;2080,E964*365/$F$12/2080,1),0)</f>
        <v>0</v>
      </c>
      <c r="O964" s="526">
        <f t="shared" si="84"/>
        <v>0</v>
      </c>
      <c r="P964" s="526">
        <f t="shared" si="85"/>
        <v>0</v>
      </c>
      <c r="Q964" s="526">
        <f t="shared" si="86"/>
        <v>0</v>
      </c>
      <c r="R964" s="526">
        <f t="shared" si="87"/>
        <v>0</v>
      </c>
      <c r="S964" s="526">
        <f t="shared" si="88"/>
        <v>0</v>
      </c>
    </row>
    <row r="965" spans="1:19" x14ac:dyDescent="0.25">
      <c r="A965" s="297">
        <f t="shared" si="89"/>
        <v>951</v>
      </c>
      <c r="B965" s="501"/>
      <c r="C965" s="515"/>
      <c r="D965" s="297"/>
      <c r="E965" s="505"/>
      <c r="F965" s="417">
        <f>ROUND(IF('11. Type 1 Emp 2020 FTE'!$I$12=1,SUM(I965:M965),0),1)</f>
        <v>0</v>
      </c>
      <c r="G965" s="417">
        <f>ROUND(IF('11. Type 1 Emp 2020 FTE'!$I$12=2,SUM(O965:S965),0),1)</f>
        <v>0</v>
      </c>
      <c r="I965" s="526">
        <f>IF('1. General Input'!$D$33="X",IF('17. FTE Safe Harbor 2 Step 2'!E965&lt;40,'17. FTE Safe Harbor 2 Step 2'!E965/40,1),0)</f>
        <v>0</v>
      </c>
      <c r="J965" s="526">
        <f>IF('1. General Input'!$D$34="X",IF('17. FTE Safe Harbor 2 Step 2'!E965&lt;80,'17. FTE Safe Harbor 2 Step 2'!E965/80,1),0)</f>
        <v>0</v>
      </c>
      <c r="K965" s="526">
        <f>IF('1. General Input'!$D$35="X",IF('17. FTE Safe Harbor 2 Step 2'!E965*24&lt;2080,'17. FTE Safe Harbor 2 Step 2'!E965*24/2080,1),0)</f>
        <v>0</v>
      </c>
      <c r="L965" s="526">
        <f>IF('1. General Input'!$D$36="X",IF('17. FTE Safe Harbor 2 Step 2'!E965*12&lt;2080,'17. FTE Safe Harbor 2 Step 2'!E965*12/2080,1),0)</f>
        <v>0</v>
      </c>
      <c r="M965" s="538">
        <f>IF('1. General Input'!$D$37="X",IF('17. FTE Safe Harbor 2 Step 2'!E965*365/$F$12&lt;2080,E965*365/$F$12/2080,1),0)</f>
        <v>0</v>
      </c>
      <c r="O965" s="526">
        <f t="shared" si="84"/>
        <v>0</v>
      </c>
      <c r="P965" s="526">
        <f t="shared" si="85"/>
        <v>0</v>
      </c>
      <c r="Q965" s="526">
        <f t="shared" si="86"/>
        <v>0</v>
      </c>
      <c r="R965" s="526">
        <f t="shared" si="87"/>
        <v>0</v>
      </c>
      <c r="S965" s="526">
        <f t="shared" si="88"/>
        <v>0</v>
      </c>
    </row>
    <row r="966" spans="1:19" x14ac:dyDescent="0.25">
      <c r="A966" s="297">
        <f t="shared" si="89"/>
        <v>952</v>
      </c>
      <c r="B966" s="501"/>
      <c r="C966" s="515"/>
      <c r="D966" s="297"/>
      <c r="E966" s="505"/>
      <c r="F966" s="417">
        <f>ROUND(IF('11. Type 1 Emp 2020 FTE'!$I$12=1,SUM(I966:M966),0),1)</f>
        <v>0</v>
      </c>
      <c r="G966" s="417">
        <f>ROUND(IF('11. Type 1 Emp 2020 FTE'!$I$12=2,SUM(O966:S966),0),1)</f>
        <v>0</v>
      </c>
      <c r="I966" s="526">
        <f>IF('1. General Input'!$D$33="X",IF('17. FTE Safe Harbor 2 Step 2'!E966&lt;40,'17. FTE Safe Harbor 2 Step 2'!E966/40,1),0)</f>
        <v>0</v>
      </c>
      <c r="J966" s="526">
        <f>IF('1. General Input'!$D$34="X",IF('17. FTE Safe Harbor 2 Step 2'!E966&lt;80,'17. FTE Safe Harbor 2 Step 2'!E966/80,1),0)</f>
        <v>0</v>
      </c>
      <c r="K966" s="526">
        <f>IF('1. General Input'!$D$35="X",IF('17. FTE Safe Harbor 2 Step 2'!E966*24&lt;2080,'17. FTE Safe Harbor 2 Step 2'!E966*24/2080,1),0)</f>
        <v>0</v>
      </c>
      <c r="L966" s="526">
        <f>IF('1. General Input'!$D$36="X",IF('17. FTE Safe Harbor 2 Step 2'!E966*12&lt;2080,'17. FTE Safe Harbor 2 Step 2'!E966*12/2080,1),0)</f>
        <v>0</v>
      </c>
      <c r="M966" s="538">
        <f>IF('1. General Input'!$D$37="X",IF('17. FTE Safe Harbor 2 Step 2'!E966*365/$F$12&lt;2080,E966*365/$F$12/2080,1),0)</f>
        <v>0</v>
      </c>
      <c r="O966" s="526">
        <f t="shared" si="84"/>
        <v>0</v>
      </c>
      <c r="P966" s="526">
        <f t="shared" si="85"/>
        <v>0</v>
      </c>
      <c r="Q966" s="526">
        <f t="shared" si="86"/>
        <v>0</v>
      </c>
      <c r="R966" s="526">
        <f t="shared" si="87"/>
        <v>0</v>
      </c>
      <c r="S966" s="526">
        <f t="shared" si="88"/>
        <v>0</v>
      </c>
    </row>
    <row r="967" spans="1:19" x14ac:dyDescent="0.25">
      <c r="A967" s="297">
        <f t="shared" si="89"/>
        <v>953</v>
      </c>
      <c r="B967" s="501"/>
      <c r="C967" s="515"/>
      <c r="D967" s="297"/>
      <c r="E967" s="505"/>
      <c r="F967" s="417">
        <f>ROUND(IF('11. Type 1 Emp 2020 FTE'!$I$12=1,SUM(I967:M967),0),1)</f>
        <v>0</v>
      </c>
      <c r="G967" s="417">
        <f>ROUND(IF('11. Type 1 Emp 2020 FTE'!$I$12=2,SUM(O967:S967),0),1)</f>
        <v>0</v>
      </c>
      <c r="I967" s="526">
        <f>IF('1. General Input'!$D$33="X",IF('17. FTE Safe Harbor 2 Step 2'!E967&lt;40,'17. FTE Safe Harbor 2 Step 2'!E967/40,1),0)</f>
        <v>0</v>
      </c>
      <c r="J967" s="526">
        <f>IF('1. General Input'!$D$34="X",IF('17. FTE Safe Harbor 2 Step 2'!E967&lt;80,'17. FTE Safe Harbor 2 Step 2'!E967/80,1),0)</f>
        <v>0</v>
      </c>
      <c r="K967" s="526">
        <f>IF('1. General Input'!$D$35="X",IF('17. FTE Safe Harbor 2 Step 2'!E967*24&lt;2080,'17. FTE Safe Harbor 2 Step 2'!E967*24/2080,1),0)</f>
        <v>0</v>
      </c>
      <c r="L967" s="526">
        <f>IF('1. General Input'!$D$36="X",IF('17. FTE Safe Harbor 2 Step 2'!E967*12&lt;2080,'17. FTE Safe Harbor 2 Step 2'!E967*12/2080,1),0)</f>
        <v>0</v>
      </c>
      <c r="M967" s="538">
        <f>IF('1. General Input'!$D$37="X",IF('17. FTE Safe Harbor 2 Step 2'!E967*365/$F$12&lt;2080,E967*365/$F$12/2080,1),0)</f>
        <v>0</v>
      </c>
      <c r="O967" s="526">
        <f t="shared" si="84"/>
        <v>0</v>
      </c>
      <c r="P967" s="526">
        <f t="shared" si="85"/>
        <v>0</v>
      </c>
      <c r="Q967" s="526">
        <f t="shared" si="86"/>
        <v>0</v>
      </c>
      <c r="R967" s="526">
        <f t="shared" si="87"/>
        <v>0</v>
      </c>
      <c r="S967" s="526">
        <f t="shared" si="88"/>
        <v>0</v>
      </c>
    </row>
    <row r="968" spans="1:19" x14ac:dyDescent="0.25">
      <c r="A968" s="297">
        <f t="shared" si="89"/>
        <v>954</v>
      </c>
      <c r="B968" s="501"/>
      <c r="C968" s="515"/>
      <c r="D968" s="297"/>
      <c r="E968" s="505"/>
      <c r="F968" s="417">
        <f>ROUND(IF('11. Type 1 Emp 2020 FTE'!$I$12=1,SUM(I968:M968),0),1)</f>
        <v>0</v>
      </c>
      <c r="G968" s="417">
        <f>ROUND(IF('11. Type 1 Emp 2020 FTE'!$I$12=2,SUM(O968:S968),0),1)</f>
        <v>0</v>
      </c>
      <c r="I968" s="526">
        <f>IF('1. General Input'!$D$33="X",IF('17. FTE Safe Harbor 2 Step 2'!E968&lt;40,'17. FTE Safe Harbor 2 Step 2'!E968/40,1),0)</f>
        <v>0</v>
      </c>
      <c r="J968" s="526">
        <f>IF('1. General Input'!$D$34="X",IF('17. FTE Safe Harbor 2 Step 2'!E968&lt;80,'17. FTE Safe Harbor 2 Step 2'!E968/80,1),0)</f>
        <v>0</v>
      </c>
      <c r="K968" s="526">
        <f>IF('1. General Input'!$D$35="X",IF('17. FTE Safe Harbor 2 Step 2'!E968*24&lt;2080,'17. FTE Safe Harbor 2 Step 2'!E968*24/2080,1),0)</f>
        <v>0</v>
      </c>
      <c r="L968" s="526">
        <f>IF('1. General Input'!$D$36="X",IF('17. FTE Safe Harbor 2 Step 2'!E968*12&lt;2080,'17. FTE Safe Harbor 2 Step 2'!E968*12/2080,1),0)</f>
        <v>0</v>
      </c>
      <c r="M968" s="538">
        <f>IF('1. General Input'!$D$37="X",IF('17. FTE Safe Harbor 2 Step 2'!E968*365/$F$12&lt;2080,E968*365/$F$12/2080,1),0)</f>
        <v>0</v>
      </c>
      <c r="O968" s="526">
        <f t="shared" si="84"/>
        <v>0</v>
      </c>
      <c r="P968" s="526">
        <f t="shared" si="85"/>
        <v>0</v>
      </c>
      <c r="Q968" s="526">
        <f t="shared" si="86"/>
        <v>0</v>
      </c>
      <c r="R968" s="526">
        <f t="shared" si="87"/>
        <v>0</v>
      </c>
      <c r="S968" s="526">
        <f t="shared" si="88"/>
        <v>0</v>
      </c>
    </row>
    <row r="969" spans="1:19" x14ac:dyDescent="0.25">
      <c r="A969" s="297">
        <f t="shared" si="89"/>
        <v>955</v>
      </c>
      <c r="B969" s="501"/>
      <c r="C969" s="515"/>
      <c r="D969" s="297"/>
      <c r="E969" s="505"/>
      <c r="F969" s="417">
        <f>ROUND(IF('11. Type 1 Emp 2020 FTE'!$I$12=1,SUM(I969:M969),0),1)</f>
        <v>0</v>
      </c>
      <c r="G969" s="417">
        <f>ROUND(IF('11. Type 1 Emp 2020 FTE'!$I$12=2,SUM(O969:S969),0),1)</f>
        <v>0</v>
      </c>
      <c r="I969" s="526">
        <f>IF('1. General Input'!$D$33="X",IF('17. FTE Safe Harbor 2 Step 2'!E969&lt;40,'17. FTE Safe Harbor 2 Step 2'!E969/40,1),0)</f>
        <v>0</v>
      </c>
      <c r="J969" s="526">
        <f>IF('1. General Input'!$D$34="X",IF('17. FTE Safe Harbor 2 Step 2'!E969&lt;80,'17. FTE Safe Harbor 2 Step 2'!E969/80,1),0)</f>
        <v>0</v>
      </c>
      <c r="K969" s="526">
        <f>IF('1. General Input'!$D$35="X",IF('17. FTE Safe Harbor 2 Step 2'!E969*24&lt;2080,'17. FTE Safe Harbor 2 Step 2'!E969*24/2080,1),0)</f>
        <v>0</v>
      </c>
      <c r="L969" s="526">
        <f>IF('1. General Input'!$D$36="X",IF('17. FTE Safe Harbor 2 Step 2'!E969*12&lt;2080,'17. FTE Safe Harbor 2 Step 2'!E969*12/2080,1),0)</f>
        <v>0</v>
      </c>
      <c r="M969" s="538">
        <f>IF('1. General Input'!$D$37="X",IF('17. FTE Safe Harbor 2 Step 2'!E969*365/$F$12&lt;2080,E969*365/$F$12/2080,1),0)</f>
        <v>0</v>
      </c>
      <c r="O969" s="526">
        <f t="shared" si="84"/>
        <v>0</v>
      </c>
      <c r="P969" s="526">
        <f t="shared" si="85"/>
        <v>0</v>
      </c>
      <c r="Q969" s="526">
        <f t="shared" si="86"/>
        <v>0</v>
      </c>
      <c r="R969" s="526">
        <f t="shared" si="87"/>
        <v>0</v>
      </c>
      <c r="S969" s="526">
        <f t="shared" si="88"/>
        <v>0</v>
      </c>
    </row>
    <row r="970" spans="1:19" x14ac:dyDescent="0.25">
      <c r="A970" s="297">
        <f t="shared" si="89"/>
        <v>956</v>
      </c>
      <c r="B970" s="501"/>
      <c r="C970" s="515"/>
      <c r="D970" s="297"/>
      <c r="E970" s="505"/>
      <c r="F970" s="417">
        <f>ROUND(IF('11. Type 1 Emp 2020 FTE'!$I$12=1,SUM(I970:M970),0),1)</f>
        <v>0</v>
      </c>
      <c r="G970" s="417">
        <f>ROUND(IF('11. Type 1 Emp 2020 FTE'!$I$12=2,SUM(O970:S970),0),1)</f>
        <v>0</v>
      </c>
      <c r="I970" s="526">
        <f>IF('1. General Input'!$D$33="X",IF('17. FTE Safe Harbor 2 Step 2'!E970&lt;40,'17. FTE Safe Harbor 2 Step 2'!E970/40,1),0)</f>
        <v>0</v>
      </c>
      <c r="J970" s="526">
        <f>IF('1. General Input'!$D$34="X",IF('17. FTE Safe Harbor 2 Step 2'!E970&lt;80,'17. FTE Safe Harbor 2 Step 2'!E970/80,1),0)</f>
        <v>0</v>
      </c>
      <c r="K970" s="526">
        <f>IF('1. General Input'!$D$35="X",IF('17. FTE Safe Harbor 2 Step 2'!E970*24&lt;2080,'17. FTE Safe Harbor 2 Step 2'!E970*24/2080,1),0)</f>
        <v>0</v>
      </c>
      <c r="L970" s="526">
        <f>IF('1. General Input'!$D$36="X",IF('17. FTE Safe Harbor 2 Step 2'!E970*12&lt;2080,'17. FTE Safe Harbor 2 Step 2'!E970*12/2080,1),0)</f>
        <v>0</v>
      </c>
      <c r="M970" s="538">
        <f>IF('1. General Input'!$D$37="X",IF('17. FTE Safe Harbor 2 Step 2'!E970*365/$F$12&lt;2080,E970*365/$F$12/2080,1),0)</f>
        <v>0</v>
      </c>
      <c r="O970" s="526">
        <f t="shared" si="84"/>
        <v>0</v>
      </c>
      <c r="P970" s="526">
        <f t="shared" si="85"/>
        <v>0</v>
      </c>
      <c r="Q970" s="526">
        <f t="shared" si="86"/>
        <v>0</v>
      </c>
      <c r="R970" s="526">
        <f t="shared" si="87"/>
        <v>0</v>
      </c>
      <c r="S970" s="526">
        <f t="shared" si="88"/>
        <v>0</v>
      </c>
    </row>
    <row r="971" spans="1:19" x14ac:dyDescent="0.25">
      <c r="A971" s="297">
        <f t="shared" si="89"/>
        <v>957</v>
      </c>
      <c r="B971" s="501"/>
      <c r="C971" s="515"/>
      <c r="D971" s="297"/>
      <c r="E971" s="505"/>
      <c r="F971" s="417">
        <f>ROUND(IF('11. Type 1 Emp 2020 FTE'!$I$12=1,SUM(I971:M971),0),1)</f>
        <v>0</v>
      </c>
      <c r="G971" s="417">
        <f>ROUND(IF('11. Type 1 Emp 2020 FTE'!$I$12=2,SUM(O971:S971),0),1)</f>
        <v>0</v>
      </c>
      <c r="I971" s="526">
        <f>IF('1. General Input'!$D$33="X",IF('17. FTE Safe Harbor 2 Step 2'!E971&lt;40,'17. FTE Safe Harbor 2 Step 2'!E971/40,1),0)</f>
        <v>0</v>
      </c>
      <c r="J971" s="526">
        <f>IF('1. General Input'!$D$34="X",IF('17. FTE Safe Harbor 2 Step 2'!E971&lt;80,'17. FTE Safe Harbor 2 Step 2'!E971/80,1),0)</f>
        <v>0</v>
      </c>
      <c r="K971" s="526">
        <f>IF('1. General Input'!$D$35="X",IF('17. FTE Safe Harbor 2 Step 2'!E971*24&lt;2080,'17. FTE Safe Harbor 2 Step 2'!E971*24/2080,1),0)</f>
        <v>0</v>
      </c>
      <c r="L971" s="526">
        <f>IF('1. General Input'!$D$36="X",IF('17. FTE Safe Harbor 2 Step 2'!E971*12&lt;2080,'17. FTE Safe Harbor 2 Step 2'!E971*12/2080,1),0)</f>
        <v>0</v>
      </c>
      <c r="M971" s="538">
        <f>IF('1. General Input'!$D$37="X",IF('17. FTE Safe Harbor 2 Step 2'!E971*365/$F$12&lt;2080,E971*365/$F$12/2080,1),0)</f>
        <v>0</v>
      </c>
      <c r="O971" s="526">
        <f t="shared" si="84"/>
        <v>0</v>
      </c>
      <c r="P971" s="526">
        <f t="shared" si="85"/>
        <v>0</v>
      </c>
      <c r="Q971" s="526">
        <f t="shared" si="86"/>
        <v>0</v>
      </c>
      <c r="R971" s="526">
        <f t="shared" si="87"/>
        <v>0</v>
      </c>
      <c r="S971" s="526">
        <f t="shared" si="88"/>
        <v>0</v>
      </c>
    </row>
    <row r="972" spans="1:19" x14ac:dyDescent="0.25">
      <c r="A972" s="297">
        <f t="shared" si="89"/>
        <v>958</v>
      </c>
      <c r="B972" s="501"/>
      <c r="C972" s="515"/>
      <c r="D972" s="297"/>
      <c r="E972" s="505"/>
      <c r="F972" s="417">
        <f>ROUND(IF('11. Type 1 Emp 2020 FTE'!$I$12=1,SUM(I972:M972),0),1)</f>
        <v>0</v>
      </c>
      <c r="G972" s="417">
        <f>ROUND(IF('11. Type 1 Emp 2020 FTE'!$I$12=2,SUM(O972:S972),0),1)</f>
        <v>0</v>
      </c>
      <c r="I972" s="526">
        <f>IF('1. General Input'!$D$33="X",IF('17. FTE Safe Harbor 2 Step 2'!E972&lt;40,'17. FTE Safe Harbor 2 Step 2'!E972/40,1),0)</f>
        <v>0</v>
      </c>
      <c r="J972" s="526">
        <f>IF('1. General Input'!$D$34="X",IF('17. FTE Safe Harbor 2 Step 2'!E972&lt;80,'17. FTE Safe Harbor 2 Step 2'!E972/80,1),0)</f>
        <v>0</v>
      </c>
      <c r="K972" s="526">
        <f>IF('1. General Input'!$D$35="X",IF('17. FTE Safe Harbor 2 Step 2'!E972*24&lt;2080,'17. FTE Safe Harbor 2 Step 2'!E972*24/2080,1),0)</f>
        <v>0</v>
      </c>
      <c r="L972" s="526">
        <f>IF('1. General Input'!$D$36="X",IF('17. FTE Safe Harbor 2 Step 2'!E972*12&lt;2080,'17. FTE Safe Harbor 2 Step 2'!E972*12/2080,1),0)</f>
        <v>0</v>
      </c>
      <c r="M972" s="538">
        <f>IF('1. General Input'!$D$37="X",IF('17. FTE Safe Harbor 2 Step 2'!E972*365/$F$12&lt;2080,E972*365/$F$12/2080,1),0)</f>
        <v>0</v>
      </c>
      <c r="O972" s="526">
        <f t="shared" si="84"/>
        <v>0</v>
      </c>
      <c r="P972" s="526">
        <f t="shared" si="85"/>
        <v>0</v>
      </c>
      <c r="Q972" s="526">
        <f t="shared" si="86"/>
        <v>0</v>
      </c>
      <c r="R972" s="526">
        <f t="shared" si="87"/>
        <v>0</v>
      </c>
      <c r="S972" s="526">
        <f t="shared" si="88"/>
        <v>0</v>
      </c>
    </row>
    <row r="973" spans="1:19" x14ac:dyDescent="0.25">
      <c r="A973" s="297">
        <f t="shared" si="89"/>
        <v>959</v>
      </c>
      <c r="B973" s="501"/>
      <c r="C973" s="515"/>
      <c r="D973" s="297"/>
      <c r="E973" s="505"/>
      <c r="F973" s="417">
        <f>ROUND(IF('11. Type 1 Emp 2020 FTE'!$I$12=1,SUM(I973:M973),0),1)</f>
        <v>0</v>
      </c>
      <c r="G973" s="417">
        <f>ROUND(IF('11. Type 1 Emp 2020 FTE'!$I$12=2,SUM(O973:S973),0),1)</f>
        <v>0</v>
      </c>
      <c r="I973" s="526">
        <f>IF('1. General Input'!$D$33="X",IF('17. FTE Safe Harbor 2 Step 2'!E973&lt;40,'17. FTE Safe Harbor 2 Step 2'!E973/40,1),0)</f>
        <v>0</v>
      </c>
      <c r="J973" s="526">
        <f>IF('1. General Input'!$D$34="X",IF('17. FTE Safe Harbor 2 Step 2'!E973&lt;80,'17. FTE Safe Harbor 2 Step 2'!E973/80,1),0)</f>
        <v>0</v>
      </c>
      <c r="K973" s="526">
        <f>IF('1. General Input'!$D$35="X",IF('17. FTE Safe Harbor 2 Step 2'!E973*24&lt;2080,'17. FTE Safe Harbor 2 Step 2'!E973*24/2080,1),0)</f>
        <v>0</v>
      </c>
      <c r="L973" s="526">
        <f>IF('1. General Input'!$D$36="X",IF('17. FTE Safe Harbor 2 Step 2'!E973*12&lt;2080,'17. FTE Safe Harbor 2 Step 2'!E973*12/2080,1),0)</f>
        <v>0</v>
      </c>
      <c r="M973" s="538">
        <f>IF('1. General Input'!$D$37="X",IF('17. FTE Safe Harbor 2 Step 2'!E973*365/$F$12&lt;2080,E973*365/$F$12/2080,1),0)</f>
        <v>0</v>
      </c>
      <c r="O973" s="526">
        <f t="shared" si="84"/>
        <v>0</v>
      </c>
      <c r="P973" s="526">
        <f t="shared" si="85"/>
        <v>0</v>
      </c>
      <c r="Q973" s="526">
        <f t="shared" si="86"/>
        <v>0</v>
      </c>
      <c r="R973" s="526">
        <f t="shared" si="87"/>
        <v>0</v>
      </c>
      <c r="S973" s="526">
        <f t="shared" si="88"/>
        <v>0</v>
      </c>
    </row>
    <row r="974" spans="1:19" x14ac:dyDescent="0.25">
      <c r="A974" s="297">
        <f t="shared" si="89"/>
        <v>960</v>
      </c>
      <c r="B974" s="501"/>
      <c r="C974" s="515"/>
      <c r="D974" s="297"/>
      <c r="E974" s="505"/>
      <c r="F974" s="417">
        <f>ROUND(IF('11. Type 1 Emp 2020 FTE'!$I$12=1,SUM(I974:M974),0),1)</f>
        <v>0</v>
      </c>
      <c r="G974" s="417">
        <f>ROUND(IF('11. Type 1 Emp 2020 FTE'!$I$12=2,SUM(O974:S974),0),1)</f>
        <v>0</v>
      </c>
      <c r="I974" s="526">
        <f>IF('1. General Input'!$D$33="X",IF('17. FTE Safe Harbor 2 Step 2'!E974&lt;40,'17. FTE Safe Harbor 2 Step 2'!E974/40,1),0)</f>
        <v>0</v>
      </c>
      <c r="J974" s="526">
        <f>IF('1. General Input'!$D$34="X",IF('17. FTE Safe Harbor 2 Step 2'!E974&lt;80,'17. FTE Safe Harbor 2 Step 2'!E974/80,1),0)</f>
        <v>0</v>
      </c>
      <c r="K974" s="526">
        <f>IF('1. General Input'!$D$35="X",IF('17. FTE Safe Harbor 2 Step 2'!E974*24&lt;2080,'17. FTE Safe Harbor 2 Step 2'!E974*24/2080,1),0)</f>
        <v>0</v>
      </c>
      <c r="L974" s="526">
        <f>IF('1. General Input'!$D$36="X",IF('17. FTE Safe Harbor 2 Step 2'!E974*12&lt;2080,'17. FTE Safe Harbor 2 Step 2'!E974*12/2080,1),0)</f>
        <v>0</v>
      </c>
      <c r="M974" s="538">
        <f>IF('1. General Input'!$D$37="X",IF('17. FTE Safe Harbor 2 Step 2'!E974*365/$F$12&lt;2080,E974*365/$F$12/2080,1),0)</f>
        <v>0</v>
      </c>
      <c r="O974" s="526">
        <f t="shared" si="84"/>
        <v>0</v>
      </c>
      <c r="P974" s="526">
        <f t="shared" si="85"/>
        <v>0</v>
      </c>
      <c r="Q974" s="526">
        <f t="shared" si="86"/>
        <v>0</v>
      </c>
      <c r="R974" s="526">
        <f t="shared" si="87"/>
        <v>0</v>
      </c>
      <c r="S974" s="526">
        <f t="shared" si="88"/>
        <v>0</v>
      </c>
    </row>
    <row r="975" spans="1:19" x14ac:dyDescent="0.25">
      <c r="A975" s="297">
        <f t="shared" si="89"/>
        <v>961</v>
      </c>
      <c r="B975" s="501"/>
      <c r="C975" s="515"/>
      <c r="D975" s="297"/>
      <c r="E975" s="505"/>
      <c r="F975" s="417">
        <f>ROUND(IF('11. Type 1 Emp 2020 FTE'!$I$12=1,SUM(I975:M975),0),1)</f>
        <v>0</v>
      </c>
      <c r="G975" s="417">
        <f>ROUND(IF('11. Type 1 Emp 2020 FTE'!$I$12=2,SUM(O975:S975),0),1)</f>
        <v>0</v>
      </c>
      <c r="I975" s="526">
        <f>IF('1. General Input'!$D$33="X",IF('17. FTE Safe Harbor 2 Step 2'!E975&lt;40,'17. FTE Safe Harbor 2 Step 2'!E975/40,1),0)</f>
        <v>0</v>
      </c>
      <c r="J975" s="526">
        <f>IF('1. General Input'!$D$34="X",IF('17. FTE Safe Harbor 2 Step 2'!E975&lt;80,'17. FTE Safe Harbor 2 Step 2'!E975/80,1),0)</f>
        <v>0</v>
      </c>
      <c r="K975" s="526">
        <f>IF('1. General Input'!$D$35="X",IF('17. FTE Safe Harbor 2 Step 2'!E975*24&lt;2080,'17. FTE Safe Harbor 2 Step 2'!E975*24/2080,1),0)</f>
        <v>0</v>
      </c>
      <c r="L975" s="526">
        <f>IF('1. General Input'!$D$36="X",IF('17. FTE Safe Harbor 2 Step 2'!E975*12&lt;2080,'17. FTE Safe Harbor 2 Step 2'!E975*12/2080,1),0)</f>
        <v>0</v>
      </c>
      <c r="M975" s="538">
        <f>IF('1. General Input'!$D$37="X",IF('17. FTE Safe Harbor 2 Step 2'!E975*365/$F$12&lt;2080,E975*365/$F$12/2080,1),0)</f>
        <v>0</v>
      </c>
      <c r="O975" s="526">
        <f t="shared" si="84"/>
        <v>0</v>
      </c>
      <c r="P975" s="526">
        <f t="shared" si="85"/>
        <v>0</v>
      </c>
      <c r="Q975" s="526">
        <f t="shared" si="86"/>
        <v>0</v>
      </c>
      <c r="R975" s="526">
        <f t="shared" si="87"/>
        <v>0</v>
      </c>
      <c r="S975" s="526">
        <f t="shared" si="88"/>
        <v>0</v>
      </c>
    </row>
    <row r="976" spans="1:19" x14ac:dyDescent="0.25">
      <c r="A976" s="297">
        <f t="shared" si="89"/>
        <v>962</v>
      </c>
      <c r="B976" s="501"/>
      <c r="C976" s="515"/>
      <c r="D976" s="297"/>
      <c r="E976" s="505"/>
      <c r="F976" s="417">
        <f>ROUND(IF('11. Type 1 Emp 2020 FTE'!$I$12=1,SUM(I976:M976),0),1)</f>
        <v>0</v>
      </c>
      <c r="G976" s="417">
        <f>ROUND(IF('11. Type 1 Emp 2020 FTE'!$I$12=2,SUM(O976:S976),0),1)</f>
        <v>0</v>
      </c>
      <c r="I976" s="526">
        <f>IF('1. General Input'!$D$33="X",IF('17. FTE Safe Harbor 2 Step 2'!E976&lt;40,'17. FTE Safe Harbor 2 Step 2'!E976/40,1),0)</f>
        <v>0</v>
      </c>
      <c r="J976" s="526">
        <f>IF('1. General Input'!$D$34="X",IF('17. FTE Safe Harbor 2 Step 2'!E976&lt;80,'17. FTE Safe Harbor 2 Step 2'!E976/80,1),0)</f>
        <v>0</v>
      </c>
      <c r="K976" s="526">
        <f>IF('1. General Input'!$D$35="X",IF('17. FTE Safe Harbor 2 Step 2'!E976*24&lt;2080,'17. FTE Safe Harbor 2 Step 2'!E976*24/2080,1),0)</f>
        <v>0</v>
      </c>
      <c r="L976" s="526">
        <f>IF('1. General Input'!$D$36="X",IF('17. FTE Safe Harbor 2 Step 2'!E976*12&lt;2080,'17. FTE Safe Harbor 2 Step 2'!E976*12/2080,1),0)</f>
        <v>0</v>
      </c>
      <c r="M976" s="538">
        <f>IF('1. General Input'!$D$37="X",IF('17. FTE Safe Harbor 2 Step 2'!E976*365/$F$12&lt;2080,E976*365/$F$12/2080,1),0)</f>
        <v>0</v>
      </c>
      <c r="O976" s="526">
        <f t="shared" ref="O976:O1015" si="90">IF(I976=0,0,IF(I976=1,1,0.5))</f>
        <v>0</v>
      </c>
      <c r="P976" s="526">
        <f t="shared" ref="P976:P1015" si="91">IF(J976=0,0,IF(J976=1,1,0.5))</f>
        <v>0</v>
      </c>
      <c r="Q976" s="526">
        <f t="shared" ref="Q976:Q1015" si="92">IF(K976=0,0,IF(K976=1,1,0.5))</f>
        <v>0</v>
      </c>
      <c r="R976" s="526">
        <f t="shared" ref="R976:R1015" si="93">IF(L976=0,0,IF(L976=1,1,0.5))</f>
        <v>0</v>
      </c>
      <c r="S976" s="526">
        <f t="shared" ref="S976:S1015" si="94">IF(M976=0,0,IF(M976=1,1,0.5))</f>
        <v>0</v>
      </c>
    </row>
    <row r="977" spans="1:19" x14ac:dyDescent="0.25">
      <c r="A977" s="297">
        <f t="shared" ref="A977:A1014" si="95">+A976+1</f>
        <v>963</v>
      </c>
      <c r="B977" s="501"/>
      <c r="C977" s="515"/>
      <c r="D977" s="297"/>
      <c r="E977" s="505"/>
      <c r="F977" s="417">
        <f>ROUND(IF('11. Type 1 Emp 2020 FTE'!$I$12=1,SUM(I977:M977),0),1)</f>
        <v>0</v>
      </c>
      <c r="G977" s="417">
        <f>ROUND(IF('11. Type 1 Emp 2020 FTE'!$I$12=2,SUM(O977:S977),0),1)</f>
        <v>0</v>
      </c>
      <c r="I977" s="526">
        <f>IF('1. General Input'!$D$33="X",IF('17. FTE Safe Harbor 2 Step 2'!E977&lt;40,'17. FTE Safe Harbor 2 Step 2'!E977/40,1),0)</f>
        <v>0</v>
      </c>
      <c r="J977" s="526">
        <f>IF('1. General Input'!$D$34="X",IF('17. FTE Safe Harbor 2 Step 2'!E977&lt;80,'17. FTE Safe Harbor 2 Step 2'!E977/80,1),0)</f>
        <v>0</v>
      </c>
      <c r="K977" s="526">
        <f>IF('1. General Input'!$D$35="X",IF('17. FTE Safe Harbor 2 Step 2'!E977*24&lt;2080,'17. FTE Safe Harbor 2 Step 2'!E977*24/2080,1),0)</f>
        <v>0</v>
      </c>
      <c r="L977" s="526">
        <f>IF('1. General Input'!$D$36="X",IF('17. FTE Safe Harbor 2 Step 2'!E977*12&lt;2080,'17. FTE Safe Harbor 2 Step 2'!E977*12/2080,1),0)</f>
        <v>0</v>
      </c>
      <c r="M977" s="538">
        <f>IF('1. General Input'!$D$37="X",IF('17. FTE Safe Harbor 2 Step 2'!E977*365/$F$12&lt;2080,E977*365/$F$12/2080,1),0)</f>
        <v>0</v>
      </c>
      <c r="O977" s="526">
        <f t="shared" si="90"/>
        <v>0</v>
      </c>
      <c r="P977" s="526">
        <f t="shared" si="91"/>
        <v>0</v>
      </c>
      <c r="Q977" s="526">
        <f t="shared" si="92"/>
        <v>0</v>
      </c>
      <c r="R977" s="526">
        <f t="shared" si="93"/>
        <v>0</v>
      </c>
      <c r="S977" s="526">
        <f t="shared" si="94"/>
        <v>0</v>
      </c>
    </row>
    <row r="978" spans="1:19" x14ac:dyDescent="0.25">
      <c r="A978" s="297">
        <f t="shared" si="95"/>
        <v>964</v>
      </c>
      <c r="B978" s="501"/>
      <c r="C978" s="515"/>
      <c r="D978" s="297"/>
      <c r="E978" s="505"/>
      <c r="F978" s="417">
        <f>ROUND(IF('11. Type 1 Emp 2020 FTE'!$I$12=1,SUM(I978:M978),0),1)</f>
        <v>0</v>
      </c>
      <c r="G978" s="417">
        <f>ROUND(IF('11. Type 1 Emp 2020 FTE'!$I$12=2,SUM(O978:S978),0),1)</f>
        <v>0</v>
      </c>
      <c r="I978" s="526">
        <f>IF('1. General Input'!$D$33="X",IF('17. FTE Safe Harbor 2 Step 2'!E978&lt;40,'17. FTE Safe Harbor 2 Step 2'!E978/40,1),0)</f>
        <v>0</v>
      </c>
      <c r="J978" s="526">
        <f>IF('1. General Input'!$D$34="X",IF('17. FTE Safe Harbor 2 Step 2'!E978&lt;80,'17. FTE Safe Harbor 2 Step 2'!E978/80,1),0)</f>
        <v>0</v>
      </c>
      <c r="K978" s="526">
        <f>IF('1. General Input'!$D$35="X",IF('17. FTE Safe Harbor 2 Step 2'!E978*24&lt;2080,'17. FTE Safe Harbor 2 Step 2'!E978*24/2080,1),0)</f>
        <v>0</v>
      </c>
      <c r="L978" s="526">
        <f>IF('1. General Input'!$D$36="X",IF('17. FTE Safe Harbor 2 Step 2'!E978*12&lt;2080,'17. FTE Safe Harbor 2 Step 2'!E978*12/2080,1),0)</f>
        <v>0</v>
      </c>
      <c r="M978" s="538">
        <f>IF('1. General Input'!$D$37="X",IF('17. FTE Safe Harbor 2 Step 2'!E978*365/$F$12&lt;2080,E978*365/$F$12/2080,1),0)</f>
        <v>0</v>
      </c>
      <c r="O978" s="526">
        <f t="shared" si="90"/>
        <v>0</v>
      </c>
      <c r="P978" s="526">
        <f t="shared" si="91"/>
        <v>0</v>
      </c>
      <c r="Q978" s="526">
        <f t="shared" si="92"/>
        <v>0</v>
      </c>
      <c r="R978" s="526">
        <f t="shared" si="93"/>
        <v>0</v>
      </c>
      <c r="S978" s="526">
        <f t="shared" si="94"/>
        <v>0</v>
      </c>
    </row>
    <row r="979" spans="1:19" x14ac:dyDescent="0.25">
      <c r="A979" s="297">
        <f t="shared" si="95"/>
        <v>965</v>
      </c>
      <c r="B979" s="501"/>
      <c r="C979" s="515"/>
      <c r="D979" s="297"/>
      <c r="E979" s="505"/>
      <c r="F979" s="417">
        <f>ROUND(IF('11. Type 1 Emp 2020 FTE'!$I$12=1,SUM(I979:M979),0),1)</f>
        <v>0</v>
      </c>
      <c r="G979" s="417">
        <f>ROUND(IF('11. Type 1 Emp 2020 FTE'!$I$12=2,SUM(O979:S979),0),1)</f>
        <v>0</v>
      </c>
      <c r="I979" s="526">
        <f>IF('1. General Input'!$D$33="X",IF('17. FTE Safe Harbor 2 Step 2'!E979&lt;40,'17. FTE Safe Harbor 2 Step 2'!E979/40,1),0)</f>
        <v>0</v>
      </c>
      <c r="J979" s="526">
        <f>IF('1. General Input'!$D$34="X",IF('17. FTE Safe Harbor 2 Step 2'!E979&lt;80,'17. FTE Safe Harbor 2 Step 2'!E979/80,1),0)</f>
        <v>0</v>
      </c>
      <c r="K979" s="526">
        <f>IF('1. General Input'!$D$35="X",IF('17. FTE Safe Harbor 2 Step 2'!E979*24&lt;2080,'17. FTE Safe Harbor 2 Step 2'!E979*24/2080,1),0)</f>
        <v>0</v>
      </c>
      <c r="L979" s="526">
        <f>IF('1. General Input'!$D$36="X",IF('17. FTE Safe Harbor 2 Step 2'!E979*12&lt;2080,'17. FTE Safe Harbor 2 Step 2'!E979*12/2080,1),0)</f>
        <v>0</v>
      </c>
      <c r="M979" s="538">
        <f>IF('1. General Input'!$D$37="X",IF('17. FTE Safe Harbor 2 Step 2'!E979*365/$F$12&lt;2080,E979*365/$F$12/2080,1),0)</f>
        <v>0</v>
      </c>
      <c r="O979" s="526">
        <f t="shared" si="90"/>
        <v>0</v>
      </c>
      <c r="P979" s="526">
        <f t="shared" si="91"/>
        <v>0</v>
      </c>
      <c r="Q979" s="526">
        <f t="shared" si="92"/>
        <v>0</v>
      </c>
      <c r="R979" s="526">
        <f t="shared" si="93"/>
        <v>0</v>
      </c>
      <c r="S979" s="526">
        <f t="shared" si="94"/>
        <v>0</v>
      </c>
    </row>
    <row r="980" spans="1:19" x14ac:dyDescent="0.25">
      <c r="A980" s="297">
        <f t="shared" si="95"/>
        <v>966</v>
      </c>
      <c r="B980" s="501"/>
      <c r="C980" s="515"/>
      <c r="D980" s="297"/>
      <c r="E980" s="505"/>
      <c r="F980" s="417">
        <f>ROUND(IF('11. Type 1 Emp 2020 FTE'!$I$12=1,SUM(I980:M980),0),1)</f>
        <v>0</v>
      </c>
      <c r="G980" s="417">
        <f>ROUND(IF('11. Type 1 Emp 2020 FTE'!$I$12=2,SUM(O980:S980),0),1)</f>
        <v>0</v>
      </c>
      <c r="I980" s="526">
        <f>IF('1. General Input'!$D$33="X",IF('17. FTE Safe Harbor 2 Step 2'!E980&lt;40,'17. FTE Safe Harbor 2 Step 2'!E980/40,1),0)</f>
        <v>0</v>
      </c>
      <c r="J980" s="526">
        <f>IF('1. General Input'!$D$34="X",IF('17. FTE Safe Harbor 2 Step 2'!E980&lt;80,'17. FTE Safe Harbor 2 Step 2'!E980/80,1),0)</f>
        <v>0</v>
      </c>
      <c r="K980" s="526">
        <f>IF('1. General Input'!$D$35="X",IF('17. FTE Safe Harbor 2 Step 2'!E980*24&lt;2080,'17. FTE Safe Harbor 2 Step 2'!E980*24/2080,1),0)</f>
        <v>0</v>
      </c>
      <c r="L980" s="526">
        <f>IF('1. General Input'!$D$36="X",IF('17. FTE Safe Harbor 2 Step 2'!E980*12&lt;2080,'17. FTE Safe Harbor 2 Step 2'!E980*12/2080,1),0)</f>
        <v>0</v>
      </c>
      <c r="M980" s="538">
        <f>IF('1. General Input'!$D$37="X",IF('17. FTE Safe Harbor 2 Step 2'!E980*365/$F$12&lt;2080,E980*365/$F$12/2080,1),0)</f>
        <v>0</v>
      </c>
      <c r="O980" s="526">
        <f t="shared" si="90"/>
        <v>0</v>
      </c>
      <c r="P980" s="526">
        <f t="shared" si="91"/>
        <v>0</v>
      </c>
      <c r="Q980" s="526">
        <f t="shared" si="92"/>
        <v>0</v>
      </c>
      <c r="R980" s="526">
        <f t="shared" si="93"/>
        <v>0</v>
      </c>
      <c r="S980" s="526">
        <f t="shared" si="94"/>
        <v>0</v>
      </c>
    </row>
    <row r="981" spans="1:19" x14ac:dyDescent="0.25">
      <c r="A981" s="297">
        <f t="shared" si="95"/>
        <v>967</v>
      </c>
      <c r="B981" s="501"/>
      <c r="C981" s="515"/>
      <c r="D981" s="297"/>
      <c r="E981" s="505"/>
      <c r="F981" s="417">
        <f>ROUND(IF('11. Type 1 Emp 2020 FTE'!$I$12=1,SUM(I981:M981),0),1)</f>
        <v>0</v>
      </c>
      <c r="G981" s="417">
        <f>ROUND(IF('11. Type 1 Emp 2020 FTE'!$I$12=2,SUM(O981:S981),0),1)</f>
        <v>0</v>
      </c>
      <c r="I981" s="526">
        <f>IF('1. General Input'!$D$33="X",IF('17. FTE Safe Harbor 2 Step 2'!E981&lt;40,'17. FTE Safe Harbor 2 Step 2'!E981/40,1),0)</f>
        <v>0</v>
      </c>
      <c r="J981" s="526">
        <f>IF('1. General Input'!$D$34="X",IF('17. FTE Safe Harbor 2 Step 2'!E981&lt;80,'17. FTE Safe Harbor 2 Step 2'!E981/80,1),0)</f>
        <v>0</v>
      </c>
      <c r="K981" s="526">
        <f>IF('1. General Input'!$D$35="X",IF('17. FTE Safe Harbor 2 Step 2'!E981*24&lt;2080,'17. FTE Safe Harbor 2 Step 2'!E981*24/2080,1),0)</f>
        <v>0</v>
      </c>
      <c r="L981" s="526">
        <f>IF('1. General Input'!$D$36="X",IF('17. FTE Safe Harbor 2 Step 2'!E981*12&lt;2080,'17. FTE Safe Harbor 2 Step 2'!E981*12/2080,1),0)</f>
        <v>0</v>
      </c>
      <c r="M981" s="538">
        <f>IF('1. General Input'!$D$37="X",IF('17. FTE Safe Harbor 2 Step 2'!E981*365/$F$12&lt;2080,E981*365/$F$12/2080,1),0)</f>
        <v>0</v>
      </c>
      <c r="O981" s="526">
        <f t="shared" si="90"/>
        <v>0</v>
      </c>
      <c r="P981" s="526">
        <f t="shared" si="91"/>
        <v>0</v>
      </c>
      <c r="Q981" s="526">
        <f t="shared" si="92"/>
        <v>0</v>
      </c>
      <c r="R981" s="526">
        <f t="shared" si="93"/>
        <v>0</v>
      </c>
      <c r="S981" s="526">
        <f t="shared" si="94"/>
        <v>0</v>
      </c>
    </row>
    <row r="982" spans="1:19" x14ac:dyDescent="0.25">
      <c r="A982" s="297">
        <f t="shared" si="95"/>
        <v>968</v>
      </c>
      <c r="B982" s="501"/>
      <c r="C982" s="515"/>
      <c r="D982" s="297"/>
      <c r="E982" s="505"/>
      <c r="F982" s="417">
        <f>ROUND(IF('11. Type 1 Emp 2020 FTE'!$I$12=1,SUM(I982:M982),0),1)</f>
        <v>0</v>
      </c>
      <c r="G982" s="417">
        <f>ROUND(IF('11. Type 1 Emp 2020 FTE'!$I$12=2,SUM(O982:S982),0),1)</f>
        <v>0</v>
      </c>
      <c r="I982" s="526">
        <f>IF('1. General Input'!$D$33="X",IF('17. FTE Safe Harbor 2 Step 2'!E982&lt;40,'17. FTE Safe Harbor 2 Step 2'!E982/40,1),0)</f>
        <v>0</v>
      </c>
      <c r="J982" s="526">
        <f>IF('1. General Input'!$D$34="X",IF('17. FTE Safe Harbor 2 Step 2'!E982&lt;80,'17. FTE Safe Harbor 2 Step 2'!E982/80,1),0)</f>
        <v>0</v>
      </c>
      <c r="K982" s="526">
        <f>IF('1. General Input'!$D$35="X",IF('17. FTE Safe Harbor 2 Step 2'!E982*24&lt;2080,'17. FTE Safe Harbor 2 Step 2'!E982*24/2080,1),0)</f>
        <v>0</v>
      </c>
      <c r="L982" s="526">
        <f>IF('1. General Input'!$D$36="X",IF('17. FTE Safe Harbor 2 Step 2'!E982*12&lt;2080,'17. FTE Safe Harbor 2 Step 2'!E982*12/2080,1),0)</f>
        <v>0</v>
      </c>
      <c r="M982" s="538">
        <f>IF('1. General Input'!$D$37="X",IF('17. FTE Safe Harbor 2 Step 2'!E982*365/$F$12&lt;2080,E982*365/$F$12/2080,1),0)</f>
        <v>0</v>
      </c>
      <c r="O982" s="526">
        <f t="shared" si="90"/>
        <v>0</v>
      </c>
      <c r="P982" s="526">
        <f t="shared" si="91"/>
        <v>0</v>
      </c>
      <c r="Q982" s="526">
        <f t="shared" si="92"/>
        <v>0</v>
      </c>
      <c r="R982" s="526">
        <f t="shared" si="93"/>
        <v>0</v>
      </c>
      <c r="S982" s="526">
        <f t="shared" si="94"/>
        <v>0</v>
      </c>
    </row>
    <row r="983" spans="1:19" x14ac:dyDescent="0.25">
      <c r="A983" s="297">
        <f t="shared" si="95"/>
        <v>969</v>
      </c>
      <c r="B983" s="501"/>
      <c r="C983" s="515"/>
      <c r="D983" s="297"/>
      <c r="E983" s="505"/>
      <c r="F983" s="417">
        <f>ROUND(IF('11. Type 1 Emp 2020 FTE'!$I$12=1,SUM(I983:M983),0),1)</f>
        <v>0</v>
      </c>
      <c r="G983" s="417">
        <f>ROUND(IF('11. Type 1 Emp 2020 FTE'!$I$12=2,SUM(O983:S983),0),1)</f>
        <v>0</v>
      </c>
      <c r="I983" s="526">
        <f>IF('1. General Input'!$D$33="X",IF('17. FTE Safe Harbor 2 Step 2'!E983&lt;40,'17. FTE Safe Harbor 2 Step 2'!E983/40,1),0)</f>
        <v>0</v>
      </c>
      <c r="J983" s="526">
        <f>IF('1. General Input'!$D$34="X",IF('17. FTE Safe Harbor 2 Step 2'!E983&lt;80,'17. FTE Safe Harbor 2 Step 2'!E983/80,1),0)</f>
        <v>0</v>
      </c>
      <c r="K983" s="526">
        <f>IF('1. General Input'!$D$35="X",IF('17. FTE Safe Harbor 2 Step 2'!E983*24&lt;2080,'17. FTE Safe Harbor 2 Step 2'!E983*24/2080,1),0)</f>
        <v>0</v>
      </c>
      <c r="L983" s="526">
        <f>IF('1. General Input'!$D$36="X",IF('17. FTE Safe Harbor 2 Step 2'!E983*12&lt;2080,'17. FTE Safe Harbor 2 Step 2'!E983*12/2080,1),0)</f>
        <v>0</v>
      </c>
      <c r="M983" s="538">
        <f>IF('1. General Input'!$D$37="X",IF('17. FTE Safe Harbor 2 Step 2'!E983*365/$F$12&lt;2080,E983*365/$F$12/2080,1),0)</f>
        <v>0</v>
      </c>
      <c r="O983" s="526">
        <f t="shared" si="90"/>
        <v>0</v>
      </c>
      <c r="P983" s="526">
        <f t="shared" si="91"/>
        <v>0</v>
      </c>
      <c r="Q983" s="526">
        <f t="shared" si="92"/>
        <v>0</v>
      </c>
      <c r="R983" s="526">
        <f t="shared" si="93"/>
        <v>0</v>
      </c>
      <c r="S983" s="526">
        <f t="shared" si="94"/>
        <v>0</v>
      </c>
    </row>
    <row r="984" spans="1:19" x14ac:dyDescent="0.25">
      <c r="A984" s="297">
        <f t="shared" si="95"/>
        <v>970</v>
      </c>
      <c r="B984" s="501"/>
      <c r="C984" s="515"/>
      <c r="D984" s="297"/>
      <c r="E984" s="505"/>
      <c r="F984" s="417">
        <f>ROUND(IF('11. Type 1 Emp 2020 FTE'!$I$12=1,SUM(I984:M984),0),1)</f>
        <v>0</v>
      </c>
      <c r="G984" s="417">
        <f>ROUND(IF('11. Type 1 Emp 2020 FTE'!$I$12=2,SUM(O984:S984),0),1)</f>
        <v>0</v>
      </c>
      <c r="I984" s="526">
        <f>IF('1. General Input'!$D$33="X",IF('17. FTE Safe Harbor 2 Step 2'!E984&lt;40,'17. FTE Safe Harbor 2 Step 2'!E984/40,1),0)</f>
        <v>0</v>
      </c>
      <c r="J984" s="526">
        <f>IF('1. General Input'!$D$34="X",IF('17. FTE Safe Harbor 2 Step 2'!E984&lt;80,'17. FTE Safe Harbor 2 Step 2'!E984/80,1),0)</f>
        <v>0</v>
      </c>
      <c r="K984" s="526">
        <f>IF('1. General Input'!$D$35="X",IF('17. FTE Safe Harbor 2 Step 2'!E984*24&lt;2080,'17. FTE Safe Harbor 2 Step 2'!E984*24/2080,1),0)</f>
        <v>0</v>
      </c>
      <c r="L984" s="526">
        <f>IF('1. General Input'!$D$36="X",IF('17. FTE Safe Harbor 2 Step 2'!E984*12&lt;2080,'17. FTE Safe Harbor 2 Step 2'!E984*12/2080,1),0)</f>
        <v>0</v>
      </c>
      <c r="M984" s="538">
        <f>IF('1. General Input'!$D$37="X",IF('17. FTE Safe Harbor 2 Step 2'!E984*365/$F$12&lt;2080,E984*365/$F$12/2080,1),0)</f>
        <v>0</v>
      </c>
      <c r="O984" s="526">
        <f t="shared" si="90"/>
        <v>0</v>
      </c>
      <c r="P984" s="526">
        <f t="shared" si="91"/>
        <v>0</v>
      </c>
      <c r="Q984" s="526">
        <f t="shared" si="92"/>
        <v>0</v>
      </c>
      <c r="R984" s="526">
        <f t="shared" si="93"/>
        <v>0</v>
      </c>
      <c r="S984" s="526">
        <f t="shared" si="94"/>
        <v>0</v>
      </c>
    </row>
    <row r="985" spans="1:19" x14ac:dyDescent="0.25">
      <c r="A985" s="297">
        <f t="shared" si="95"/>
        <v>971</v>
      </c>
      <c r="B985" s="501"/>
      <c r="C985" s="515"/>
      <c r="D985" s="297"/>
      <c r="E985" s="505"/>
      <c r="F985" s="417">
        <f>ROUND(IF('11. Type 1 Emp 2020 FTE'!$I$12=1,SUM(I985:M985),0),1)</f>
        <v>0</v>
      </c>
      <c r="G985" s="417">
        <f>ROUND(IF('11. Type 1 Emp 2020 FTE'!$I$12=2,SUM(O985:S985),0),1)</f>
        <v>0</v>
      </c>
      <c r="I985" s="526">
        <f>IF('1. General Input'!$D$33="X",IF('17. FTE Safe Harbor 2 Step 2'!E985&lt;40,'17. FTE Safe Harbor 2 Step 2'!E985/40,1),0)</f>
        <v>0</v>
      </c>
      <c r="J985" s="526">
        <f>IF('1. General Input'!$D$34="X",IF('17. FTE Safe Harbor 2 Step 2'!E985&lt;80,'17. FTE Safe Harbor 2 Step 2'!E985/80,1),0)</f>
        <v>0</v>
      </c>
      <c r="K985" s="526">
        <f>IF('1. General Input'!$D$35="X",IF('17. FTE Safe Harbor 2 Step 2'!E985*24&lt;2080,'17. FTE Safe Harbor 2 Step 2'!E985*24/2080,1),0)</f>
        <v>0</v>
      </c>
      <c r="L985" s="526">
        <f>IF('1. General Input'!$D$36="X",IF('17. FTE Safe Harbor 2 Step 2'!E985*12&lt;2080,'17. FTE Safe Harbor 2 Step 2'!E985*12/2080,1),0)</f>
        <v>0</v>
      </c>
      <c r="M985" s="538">
        <f>IF('1. General Input'!$D$37="X",IF('17. FTE Safe Harbor 2 Step 2'!E985*365/$F$12&lt;2080,E985*365/$F$12/2080,1),0)</f>
        <v>0</v>
      </c>
      <c r="O985" s="526">
        <f t="shared" si="90"/>
        <v>0</v>
      </c>
      <c r="P985" s="526">
        <f t="shared" si="91"/>
        <v>0</v>
      </c>
      <c r="Q985" s="526">
        <f t="shared" si="92"/>
        <v>0</v>
      </c>
      <c r="R985" s="526">
        <f t="shared" si="93"/>
        <v>0</v>
      </c>
      <c r="S985" s="526">
        <f t="shared" si="94"/>
        <v>0</v>
      </c>
    </row>
    <row r="986" spans="1:19" x14ac:dyDescent="0.25">
      <c r="A986" s="297">
        <f t="shared" si="95"/>
        <v>972</v>
      </c>
      <c r="B986" s="501"/>
      <c r="C986" s="515"/>
      <c r="D986" s="297"/>
      <c r="E986" s="505"/>
      <c r="F986" s="417">
        <f>ROUND(IF('11. Type 1 Emp 2020 FTE'!$I$12=1,SUM(I986:M986),0),1)</f>
        <v>0</v>
      </c>
      <c r="G986" s="417">
        <f>ROUND(IF('11. Type 1 Emp 2020 FTE'!$I$12=2,SUM(O986:S986),0),1)</f>
        <v>0</v>
      </c>
      <c r="I986" s="526">
        <f>IF('1. General Input'!$D$33="X",IF('17. FTE Safe Harbor 2 Step 2'!E986&lt;40,'17. FTE Safe Harbor 2 Step 2'!E986/40,1),0)</f>
        <v>0</v>
      </c>
      <c r="J986" s="526">
        <f>IF('1. General Input'!$D$34="X",IF('17. FTE Safe Harbor 2 Step 2'!E986&lt;80,'17. FTE Safe Harbor 2 Step 2'!E986/80,1),0)</f>
        <v>0</v>
      </c>
      <c r="K986" s="526">
        <f>IF('1. General Input'!$D$35="X",IF('17. FTE Safe Harbor 2 Step 2'!E986*24&lt;2080,'17. FTE Safe Harbor 2 Step 2'!E986*24/2080,1),0)</f>
        <v>0</v>
      </c>
      <c r="L986" s="526">
        <f>IF('1. General Input'!$D$36="X",IF('17. FTE Safe Harbor 2 Step 2'!E986*12&lt;2080,'17. FTE Safe Harbor 2 Step 2'!E986*12/2080,1),0)</f>
        <v>0</v>
      </c>
      <c r="M986" s="538">
        <f>IF('1. General Input'!$D$37="X",IF('17. FTE Safe Harbor 2 Step 2'!E986*365/$F$12&lt;2080,E986*365/$F$12/2080,1),0)</f>
        <v>0</v>
      </c>
      <c r="O986" s="526">
        <f t="shared" si="90"/>
        <v>0</v>
      </c>
      <c r="P986" s="526">
        <f t="shared" si="91"/>
        <v>0</v>
      </c>
      <c r="Q986" s="526">
        <f t="shared" si="92"/>
        <v>0</v>
      </c>
      <c r="R986" s="526">
        <f t="shared" si="93"/>
        <v>0</v>
      </c>
      <c r="S986" s="526">
        <f t="shared" si="94"/>
        <v>0</v>
      </c>
    </row>
    <row r="987" spans="1:19" x14ac:dyDescent="0.25">
      <c r="A987" s="297">
        <f t="shared" si="95"/>
        <v>973</v>
      </c>
      <c r="B987" s="501"/>
      <c r="C987" s="515"/>
      <c r="D987" s="297"/>
      <c r="E987" s="505"/>
      <c r="F987" s="417">
        <f>ROUND(IF('11. Type 1 Emp 2020 FTE'!$I$12=1,SUM(I987:M987),0),1)</f>
        <v>0</v>
      </c>
      <c r="G987" s="417">
        <f>ROUND(IF('11. Type 1 Emp 2020 FTE'!$I$12=2,SUM(O987:S987),0),1)</f>
        <v>0</v>
      </c>
      <c r="I987" s="526">
        <f>IF('1. General Input'!$D$33="X",IF('17. FTE Safe Harbor 2 Step 2'!E987&lt;40,'17. FTE Safe Harbor 2 Step 2'!E987/40,1),0)</f>
        <v>0</v>
      </c>
      <c r="J987" s="526">
        <f>IF('1. General Input'!$D$34="X",IF('17. FTE Safe Harbor 2 Step 2'!E987&lt;80,'17. FTE Safe Harbor 2 Step 2'!E987/80,1),0)</f>
        <v>0</v>
      </c>
      <c r="K987" s="526">
        <f>IF('1. General Input'!$D$35="X",IF('17. FTE Safe Harbor 2 Step 2'!E987*24&lt;2080,'17. FTE Safe Harbor 2 Step 2'!E987*24/2080,1),0)</f>
        <v>0</v>
      </c>
      <c r="L987" s="526">
        <f>IF('1. General Input'!$D$36="X",IF('17. FTE Safe Harbor 2 Step 2'!E987*12&lt;2080,'17. FTE Safe Harbor 2 Step 2'!E987*12/2080,1),0)</f>
        <v>0</v>
      </c>
      <c r="M987" s="538">
        <f>IF('1. General Input'!$D$37="X",IF('17. FTE Safe Harbor 2 Step 2'!E987*365/$F$12&lt;2080,E987*365/$F$12/2080,1),0)</f>
        <v>0</v>
      </c>
      <c r="O987" s="526">
        <f t="shared" si="90"/>
        <v>0</v>
      </c>
      <c r="P987" s="526">
        <f t="shared" si="91"/>
        <v>0</v>
      </c>
      <c r="Q987" s="526">
        <f t="shared" si="92"/>
        <v>0</v>
      </c>
      <c r="R987" s="526">
        <f t="shared" si="93"/>
        <v>0</v>
      </c>
      <c r="S987" s="526">
        <f t="shared" si="94"/>
        <v>0</v>
      </c>
    </row>
    <row r="988" spans="1:19" x14ac:dyDescent="0.25">
      <c r="A988" s="297">
        <f t="shared" si="95"/>
        <v>974</v>
      </c>
      <c r="B988" s="501"/>
      <c r="C988" s="515"/>
      <c r="D988" s="297"/>
      <c r="E988" s="505"/>
      <c r="F988" s="417">
        <f>ROUND(IF('11. Type 1 Emp 2020 FTE'!$I$12=1,SUM(I988:M988),0),1)</f>
        <v>0</v>
      </c>
      <c r="G988" s="417">
        <f>ROUND(IF('11. Type 1 Emp 2020 FTE'!$I$12=2,SUM(O988:S988),0),1)</f>
        <v>0</v>
      </c>
      <c r="I988" s="526">
        <f>IF('1. General Input'!$D$33="X",IF('17. FTE Safe Harbor 2 Step 2'!E988&lt;40,'17. FTE Safe Harbor 2 Step 2'!E988/40,1),0)</f>
        <v>0</v>
      </c>
      <c r="J988" s="526">
        <f>IF('1. General Input'!$D$34="X",IF('17. FTE Safe Harbor 2 Step 2'!E988&lt;80,'17. FTE Safe Harbor 2 Step 2'!E988/80,1),0)</f>
        <v>0</v>
      </c>
      <c r="K988" s="526">
        <f>IF('1. General Input'!$D$35="X",IF('17. FTE Safe Harbor 2 Step 2'!E988*24&lt;2080,'17. FTE Safe Harbor 2 Step 2'!E988*24/2080,1),0)</f>
        <v>0</v>
      </c>
      <c r="L988" s="526">
        <f>IF('1. General Input'!$D$36="X",IF('17. FTE Safe Harbor 2 Step 2'!E988*12&lt;2080,'17. FTE Safe Harbor 2 Step 2'!E988*12/2080,1),0)</f>
        <v>0</v>
      </c>
      <c r="M988" s="538">
        <f>IF('1. General Input'!$D$37="X",IF('17. FTE Safe Harbor 2 Step 2'!E988*365/$F$12&lt;2080,E988*365/$F$12/2080,1),0)</f>
        <v>0</v>
      </c>
      <c r="O988" s="526">
        <f t="shared" si="90"/>
        <v>0</v>
      </c>
      <c r="P988" s="526">
        <f t="shared" si="91"/>
        <v>0</v>
      </c>
      <c r="Q988" s="526">
        <f t="shared" si="92"/>
        <v>0</v>
      </c>
      <c r="R988" s="526">
        <f t="shared" si="93"/>
        <v>0</v>
      </c>
      <c r="S988" s="526">
        <f t="shared" si="94"/>
        <v>0</v>
      </c>
    </row>
    <row r="989" spans="1:19" x14ac:dyDescent="0.25">
      <c r="A989" s="297">
        <f t="shared" si="95"/>
        <v>975</v>
      </c>
      <c r="B989" s="501"/>
      <c r="C989" s="515"/>
      <c r="D989" s="297"/>
      <c r="E989" s="505"/>
      <c r="F989" s="417">
        <f>ROUND(IF('11. Type 1 Emp 2020 FTE'!$I$12=1,SUM(I989:M989),0),1)</f>
        <v>0</v>
      </c>
      <c r="G989" s="417">
        <f>ROUND(IF('11. Type 1 Emp 2020 FTE'!$I$12=2,SUM(O989:S989),0),1)</f>
        <v>0</v>
      </c>
      <c r="I989" s="526">
        <f>IF('1. General Input'!$D$33="X",IF('17. FTE Safe Harbor 2 Step 2'!E989&lt;40,'17. FTE Safe Harbor 2 Step 2'!E989/40,1),0)</f>
        <v>0</v>
      </c>
      <c r="J989" s="526">
        <f>IF('1. General Input'!$D$34="X",IF('17. FTE Safe Harbor 2 Step 2'!E989&lt;80,'17. FTE Safe Harbor 2 Step 2'!E989/80,1),0)</f>
        <v>0</v>
      </c>
      <c r="K989" s="526">
        <f>IF('1. General Input'!$D$35="X",IF('17. FTE Safe Harbor 2 Step 2'!E989*24&lt;2080,'17. FTE Safe Harbor 2 Step 2'!E989*24/2080,1),0)</f>
        <v>0</v>
      </c>
      <c r="L989" s="526">
        <f>IF('1. General Input'!$D$36="X",IF('17. FTE Safe Harbor 2 Step 2'!E989*12&lt;2080,'17. FTE Safe Harbor 2 Step 2'!E989*12/2080,1),0)</f>
        <v>0</v>
      </c>
      <c r="M989" s="538">
        <f>IF('1. General Input'!$D$37="X",IF('17. FTE Safe Harbor 2 Step 2'!E989*365/$F$12&lt;2080,E989*365/$F$12/2080,1),0)</f>
        <v>0</v>
      </c>
      <c r="O989" s="526">
        <f t="shared" si="90"/>
        <v>0</v>
      </c>
      <c r="P989" s="526">
        <f t="shared" si="91"/>
        <v>0</v>
      </c>
      <c r="Q989" s="526">
        <f t="shared" si="92"/>
        <v>0</v>
      </c>
      <c r="R989" s="526">
        <f t="shared" si="93"/>
        <v>0</v>
      </c>
      <c r="S989" s="526">
        <f t="shared" si="94"/>
        <v>0</v>
      </c>
    </row>
    <row r="990" spans="1:19" x14ac:dyDescent="0.25">
      <c r="A990" s="297">
        <f t="shared" si="95"/>
        <v>976</v>
      </c>
      <c r="B990" s="501"/>
      <c r="C990" s="515"/>
      <c r="D990" s="297"/>
      <c r="E990" s="505"/>
      <c r="F990" s="417">
        <f>ROUND(IF('11. Type 1 Emp 2020 FTE'!$I$12=1,SUM(I990:M990),0),1)</f>
        <v>0</v>
      </c>
      <c r="G990" s="417">
        <f>ROUND(IF('11. Type 1 Emp 2020 FTE'!$I$12=2,SUM(O990:S990),0),1)</f>
        <v>0</v>
      </c>
      <c r="I990" s="526">
        <f>IF('1. General Input'!$D$33="X",IF('17. FTE Safe Harbor 2 Step 2'!E990&lt;40,'17. FTE Safe Harbor 2 Step 2'!E990/40,1),0)</f>
        <v>0</v>
      </c>
      <c r="J990" s="526">
        <f>IF('1. General Input'!$D$34="X",IF('17. FTE Safe Harbor 2 Step 2'!E990&lt;80,'17. FTE Safe Harbor 2 Step 2'!E990/80,1),0)</f>
        <v>0</v>
      </c>
      <c r="K990" s="526">
        <f>IF('1. General Input'!$D$35="X",IF('17. FTE Safe Harbor 2 Step 2'!E990*24&lt;2080,'17. FTE Safe Harbor 2 Step 2'!E990*24/2080,1),0)</f>
        <v>0</v>
      </c>
      <c r="L990" s="526">
        <f>IF('1. General Input'!$D$36="X",IF('17. FTE Safe Harbor 2 Step 2'!E990*12&lt;2080,'17. FTE Safe Harbor 2 Step 2'!E990*12/2080,1),0)</f>
        <v>0</v>
      </c>
      <c r="M990" s="538">
        <f>IF('1. General Input'!$D$37="X",IF('17. FTE Safe Harbor 2 Step 2'!E990*365/$F$12&lt;2080,E990*365/$F$12/2080,1),0)</f>
        <v>0</v>
      </c>
      <c r="O990" s="526">
        <f t="shared" si="90"/>
        <v>0</v>
      </c>
      <c r="P990" s="526">
        <f t="shared" si="91"/>
        <v>0</v>
      </c>
      <c r="Q990" s="526">
        <f t="shared" si="92"/>
        <v>0</v>
      </c>
      <c r="R990" s="526">
        <f t="shared" si="93"/>
        <v>0</v>
      </c>
      <c r="S990" s="526">
        <f t="shared" si="94"/>
        <v>0</v>
      </c>
    </row>
    <row r="991" spans="1:19" x14ac:dyDescent="0.25">
      <c r="A991" s="297">
        <f t="shared" si="95"/>
        <v>977</v>
      </c>
      <c r="B991" s="501"/>
      <c r="C991" s="515"/>
      <c r="D991" s="297"/>
      <c r="E991" s="505"/>
      <c r="F991" s="417">
        <f>ROUND(IF('11. Type 1 Emp 2020 FTE'!$I$12=1,SUM(I991:M991),0),1)</f>
        <v>0</v>
      </c>
      <c r="G991" s="417">
        <f>ROUND(IF('11. Type 1 Emp 2020 FTE'!$I$12=2,SUM(O991:S991),0),1)</f>
        <v>0</v>
      </c>
      <c r="I991" s="526">
        <f>IF('1. General Input'!$D$33="X",IF('17. FTE Safe Harbor 2 Step 2'!E991&lt;40,'17. FTE Safe Harbor 2 Step 2'!E991/40,1),0)</f>
        <v>0</v>
      </c>
      <c r="J991" s="526">
        <f>IF('1. General Input'!$D$34="X",IF('17. FTE Safe Harbor 2 Step 2'!E991&lt;80,'17. FTE Safe Harbor 2 Step 2'!E991/80,1),0)</f>
        <v>0</v>
      </c>
      <c r="K991" s="526">
        <f>IF('1. General Input'!$D$35="X",IF('17. FTE Safe Harbor 2 Step 2'!E991*24&lt;2080,'17. FTE Safe Harbor 2 Step 2'!E991*24/2080,1),0)</f>
        <v>0</v>
      </c>
      <c r="L991" s="526">
        <f>IF('1. General Input'!$D$36="X",IF('17. FTE Safe Harbor 2 Step 2'!E991*12&lt;2080,'17. FTE Safe Harbor 2 Step 2'!E991*12/2080,1),0)</f>
        <v>0</v>
      </c>
      <c r="M991" s="538">
        <f>IF('1. General Input'!$D$37="X",IF('17. FTE Safe Harbor 2 Step 2'!E991*365/$F$12&lt;2080,E991*365/$F$12/2080,1),0)</f>
        <v>0</v>
      </c>
      <c r="O991" s="526">
        <f t="shared" si="90"/>
        <v>0</v>
      </c>
      <c r="P991" s="526">
        <f t="shared" si="91"/>
        <v>0</v>
      </c>
      <c r="Q991" s="526">
        <f t="shared" si="92"/>
        <v>0</v>
      </c>
      <c r="R991" s="526">
        <f t="shared" si="93"/>
        <v>0</v>
      </c>
      <c r="S991" s="526">
        <f t="shared" si="94"/>
        <v>0</v>
      </c>
    </row>
    <row r="992" spans="1:19" x14ac:dyDescent="0.25">
      <c r="A992" s="297">
        <f t="shared" si="95"/>
        <v>978</v>
      </c>
      <c r="B992" s="501"/>
      <c r="C992" s="515"/>
      <c r="D992" s="297"/>
      <c r="E992" s="505"/>
      <c r="F992" s="417">
        <f>ROUND(IF('11. Type 1 Emp 2020 FTE'!$I$12=1,SUM(I992:M992),0),1)</f>
        <v>0</v>
      </c>
      <c r="G992" s="417">
        <f>ROUND(IF('11. Type 1 Emp 2020 FTE'!$I$12=2,SUM(O992:S992),0),1)</f>
        <v>0</v>
      </c>
      <c r="I992" s="526">
        <f>IF('1. General Input'!$D$33="X",IF('17. FTE Safe Harbor 2 Step 2'!E992&lt;40,'17. FTE Safe Harbor 2 Step 2'!E992/40,1),0)</f>
        <v>0</v>
      </c>
      <c r="J992" s="526">
        <f>IF('1. General Input'!$D$34="X",IF('17. FTE Safe Harbor 2 Step 2'!E992&lt;80,'17. FTE Safe Harbor 2 Step 2'!E992/80,1),0)</f>
        <v>0</v>
      </c>
      <c r="K992" s="526">
        <f>IF('1. General Input'!$D$35="X",IF('17. FTE Safe Harbor 2 Step 2'!E992*24&lt;2080,'17. FTE Safe Harbor 2 Step 2'!E992*24/2080,1),0)</f>
        <v>0</v>
      </c>
      <c r="L992" s="526">
        <f>IF('1. General Input'!$D$36="X",IF('17. FTE Safe Harbor 2 Step 2'!E992*12&lt;2080,'17. FTE Safe Harbor 2 Step 2'!E992*12/2080,1),0)</f>
        <v>0</v>
      </c>
      <c r="M992" s="538">
        <f>IF('1. General Input'!$D$37="X",IF('17. FTE Safe Harbor 2 Step 2'!E992*365/$F$12&lt;2080,E992*365/$F$12/2080,1),0)</f>
        <v>0</v>
      </c>
      <c r="O992" s="526">
        <f t="shared" si="90"/>
        <v>0</v>
      </c>
      <c r="P992" s="526">
        <f t="shared" si="91"/>
        <v>0</v>
      </c>
      <c r="Q992" s="526">
        <f t="shared" si="92"/>
        <v>0</v>
      </c>
      <c r="R992" s="526">
        <f t="shared" si="93"/>
        <v>0</v>
      </c>
      <c r="S992" s="526">
        <f t="shared" si="94"/>
        <v>0</v>
      </c>
    </row>
    <row r="993" spans="1:19" x14ac:dyDescent="0.25">
      <c r="A993" s="297">
        <f t="shared" si="95"/>
        <v>979</v>
      </c>
      <c r="B993" s="501"/>
      <c r="C993" s="515"/>
      <c r="D993" s="297"/>
      <c r="E993" s="505"/>
      <c r="F993" s="417">
        <f>ROUND(IF('11. Type 1 Emp 2020 FTE'!$I$12=1,SUM(I993:M993),0),1)</f>
        <v>0</v>
      </c>
      <c r="G993" s="417">
        <f>ROUND(IF('11. Type 1 Emp 2020 FTE'!$I$12=2,SUM(O993:S993),0),1)</f>
        <v>0</v>
      </c>
      <c r="I993" s="526">
        <f>IF('1. General Input'!$D$33="X",IF('17. FTE Safe Harbor 2 Step 2'!E993&lt;40,'17. FTE Safe Harbor 2 Step 2'!E993/40,1),0)</f>
        <v>0</v>
      </c>
      <c r="J993" s="526">
        <f>IF('1. General Input'!$D$34="X",IF('17. FTE Safe Harbor 2 Step 2'!E993&lt;80,'17. FTE Safe Harbor 2 Step 2'!E993/80,1),0)</f>
        <v>0</v>
      </c>
      <c r="K993" s="526">
        <f>IF('1. General Input'!$D$35="X",IF('17. FTE Safe Harbor 2 Step 2'!E993*24&lt;2080,'17. FTE Safe Harbor 2 Step 2'!E993*24/2080,1),0)</f>
        <v>0</v>
      </c>
      <c r="L993" s="526">
        <f>IF('1. General Input'!$D$36="X",IF('17. FTE Safe Harbor 2 Step 2'!E993*12&lt;2080,'17. FTE Safe Harbor 2 Step 2'!E993*12/2080,1),0)</f>
        <v>0</v>
      </c>
      <c r="M993" s="538">
        <f>IF('1. General Input'!$D$37="X",IF('17. FTE Safe Harbor 2 Step 2'!E993*365/$F$12&lt;2080,E993*365/$F$12/2080,1),0)</f>
        <v>0</v>
      </c>
      <c r="O993" s="526">
        <f t="shared" si="90"/>
        <v>0</v>
      </c>
      <c r="P993" s="526">
        <f t="shared" si="91"/>
        <v>0</v>
      </c>
      <c r="Q993" s="526">
        <f t="shared" si="92"/>
        <v>0</v>
      </c>
      <c r="R993" s="526">
        <f t="shared" si="93"/>
        <v>0</v>
      </c>
      <c r="S993" s="526">
        <f t="shared" si="94"/>
        <v>0</v>
      </c>
    </row>
    <row r="994" spans="1:19" x14ac:dyDescent="0.25">
      <c r="A994" s="297">
        <f t="shared" si="95"/>
        <v>980</v>
      </c>
      <c r="B994" s="501"/>
      <c r="C994" s="515"/>
      <c r="D994" s="297"/>
      <c r="E994" s="505"/>
      <c r="F994" s="417">
        <f>ROUND(IF('11. Type 1 Emp 2020 FTE'!$I$12=1,SUM(I994:M994),0),1)</f>
        <v>0</v>
      </c>
      <c r="G994" s="417">
        <f>ROUND(IF('11. Type 1 Emp 2020 FTE'!$I$12=2,SUM(O994:S994),0),1)</f>
        <v>0</v>
      </c>
      <c r="I994" s="526">
        <f>IF('1. General Input'!$D$33="X",IF('17. FTE Safe Harbor 2 Step 2'!E994&lt;40,'17. FTE Safe Harbor 2 Step 2'!E994/40,1),0)</f>
        <v>0</v>
      </c>
      <c r="J994" s="526">
        <f>IF('1. General Input'!$D$34="X",IF('17. FTE Safe Harbor 2 Step 2'!E994&lt;80,'17. FTE Safe Harbor 2 Step 2'!E994/80,1),0)</f>
        <v>0</v>
      </c>
      <c r="K994" s="526">
        <f>IF('1. General Input'!$D$35="X",IF('17. FTE Safe Harbor 2 Step 2'!E994*24&lt;2080,'17. FTE Safe Harbor 2 Step 2'!E994*24/2080,1),0)</f>
        <v>0</v>
      </c>
      <c r="L994" s="526">
        <f>IF('1. General Input'!$D$36="X",IF('17. FTE Safe Harbor 2 Step 2'!E994*12&lt;2080,'17. FTE Safe Harbor 2 Step 2'!E994*12/2080,1),0)</f>
        <v>0</v>
      </c>
      <c r="M994" s="538">
        <f>IF('1. General Input'!$D$37="X",IF('17. FTE Safe Harbor 2 Step 2'!E994*365/$F$12&lt;2080,E994*365/$F$12/2080,1),0)</f>
        <v>0</v>
      </c>
      <c r="O994" s="526">
        <f t="shared" si="90"/>
        <v>0</v>
      </c>
      <c r="P994" s="526">
        <f t="shared" si="91"/>
        <v>0</v>
      </c>
      <c r="Q994" s="526">
        <f t="shared" si="92"/>
        <v>0</v>
      </c>
      <c r="R994" s="526">
        <f t="shared" si="93"/>
        <v>0</v>
      </c>
      <c r="S994" s="526">
        <f t="shared" si="94"/>
        <v>0</v>
      </c>
    </row>
    <row r="995" spans="1:19" x14ac:dyDescent="0.25">
      <c r="A995" s="297">
        <f t="shared" si="95"/>
        <v>981</v>
      </c>
      <c r="B995" s="501"/>
      <c r="C995" s="515"/>
      <c r="D995" s="297"/>
      <c r="E995" s="505"/>
      <c r="F995" s="417">
        <f>ROUND(IF('11. Type 1 Emp 2020 FTE'!$I$12=1,SUM(I995:M995),0),1)</f>
        <v>0</v>
      </c>
      <c r="G995" s="417">
        <f>ROUND(IF('11. Type 1 Emp 2020 FTE'!$I$12=2,SUM(O995:S995),0),1)</f>
        <v>0</v>
      </c>
      <c r="I995" s="526">
        <f>IF('1. General Input'!$D$33="X",IF('17. FTE Safe Harbor 2 Step 2'!E995&lt;40,'17. FTE Safe Harbor 2 Step 2'!E995/40,1),0)</f>
        <v>0</v>
      </c>
      <c r="J995" s="526">
        <f>IF('1. General Input'!$D$34="X",IF('17. FTE Safe Harbor 2 Step 2'!E995&lt;80,'17. FTE Safe Harbor 2 Step 2'!E995/80,1),0)</f>
        <v>0</v>
      </c>
      <c r="K995" s="526">
        <f>IF('1. General Input'!$D$35="X",IF('17. FTE Safe Harbor 2 Step 2'!E995*24&lt;2080,'17. FTE Safe Harbor 2 Step 2'!E995*24/2080,1),0)</f>
        <v>0</v>
      </c>
      <c r="L995" s="526">
        <f>IF('1. General Input'!$D$36="X",IF('17. FTE Safe Harbor 2 Step 2'!E995*12&lt;2080,'17. FTE Safe Harbor 2 Step 2'!E995*12/2080,1),0)</f>
        <v>0</v>
      </c>
      <c r="M995" s="538">
        <f>IF('1. General Input'!$D$37="X",IF('17. FTE Safe Harbor 2 Step 2'!E995*365/$F$12&lt;2080,E995*365/$F$12/2080,1),0)</f>
        <v>0</v>
      </c>
      <c r="O995" s="526">
        <f t="shared" si="90"/>
        <v>0</v>
      </c>
      <c r="P995" s="526">
        <f t="shared" si="91"/>
        <v>0</v>
      </c>
      <c r="Q995" s="526">
        <f t="shared" si="92"/>
        <v>0</v>
      </c>
      <c r="R995" s="526">
        <f t="shared" si="93"/>
        <v>0</v>
      </c>
      <c r="S995" s="526">
        <f t="shared" si="94"/>
        <v>0</v>
      </c>
    </row>
    <row r="996" spans="1:19" x14ac:dyDescent="0.25">
      <c r="A996" s="297">
        <f t="shared" si="95"/>
        <v>982</v>
      </c>
      <c r="B996" s="501"/>
      <c r="C996" s="515"/>
      <c r="D996" s="297"/>
      <c r="E996" s="505"/>
      <c r="F996" s="417">
        <f>ROUND(IF('11. Type 1 Emp 2020 FTE'!$I$12=1,SUM(I996:M996),0),1)</f>
        <v>0</v>
      </c>
      <c r="G996" s="417">
        <f>ROUND(IF('11. Type 1 Emp 2020 FTE'!$I$12=2,SUM(O996:S996),0),1)</f>
        <v>0</v>
      </c>
      <c r="I996" s="526">
        <f>IF('1. General Input'!$D$33="X",IF('17. FTE Safe Harbor 2 Step 2'!E996&lt;40,'17. FTE Safe Harbor 2 Step 2'!E996/40,1),0)</f>
        <v>0</v>
      </c>
      <c r="J996" s="526">
        <f>IF('1. General Input'!$D$34="X",IF('17. FTE Safe Harbor 2 Step 2'!E996&lt;80,'17. FTE Safe Harbor 2 Step 2'!E996/80,1),0)</f>
        <v>0</v>
      </c>
      <c r="K996" s="526">
        <f>IF('1. General Input'!$D$35="X",IF('17. FTE Safe Harbor 2 Step 2'!E996*24&lt;2080,'17. FTE Safe Harbor 2 Step 2'!E996*24/2080,1),0)</f>
        <v>0</v>
      </c>
      <c r="L996" s="526">
        <f>IF('1. General Input'!$D$36="X",IF('17. FTE Safe Harbor 2 Step 2'!E996*12&lt;2080,'17. FTE Safe Harbor 2 Step 2'!E996*12/2080,1),0)</f>
        <v>0</v>
      </c>
      <c r="M996" s="538">
        <f>IF('1. General Input'!$D$37="X",IF('17. FTE Safe Harbor 2 Step 2'!E996*365/$F$12&lt;2080,E996*365/$F$12/2080,1),0)</f>
        <v>0</v>
      </c>
      <c r="O996" s="526">
        <f t="shared" si="90"/>
        <v>0</v>
      </c>
      <c r="P996" s="526">
        <f t="shared" si="91"/>
        <v>0</v>
      </c>
      <c r="Q996" s="526">
        <f t="shared" si="92"/>
        <v>0</v>
      </c>
      <c r="R996" s="526">
        <f t="shared" si="93"/>
        <v>0</v>
      </c>
      <c r="S996" s="526">
        <f t="shared" si="94"/>
        <v>0</v>
      </c>
    </row>
    <row r="997" spans="1:19" x14ac:dyDescent="0.25">
      <c r="A997" s="297">
        <f t="shared" si="95"/>
        <v>983</v>
      </c>
      <c r="B997" s="501"/>
      <c r="C997" s="515"/>
      <c r="D997" s="297"/>
      <c r="E997" s="505"/>
      <c r="F997" s="417">
        <f>ROUND(IF('11. Type 1 Emp 2020 FTE'!$I$12=1,SUM(I997:M997),0),1)</f>
        <v>0</v>
      </c>
      <c r="G997" s="417">
        <f>ROUND(IF('11. Type 1 Emp 2020 FTE'!$I$12=2,SUM(O997:S997),0),1)</f>
        <v>0</v>
      </c>
      <c r="I997" s="526">
        <f>IF('1. General Input'!$D$33="X",IF('17. FTE Safe Harbor 2 Step 2'!E997&lt;40,'17. FTE Safe Harbor 2 Step 2'!E997/40,1),0)</f>
        <v>0</v>
      </c>
      <c r="J997" s="526">
        <f>IF('1. General Input'!$D$34="X",IF('17. FTE Safe Harbor 2 Step 2'!E997&lt;80,'17. FTE Safe Harbor 2 Step 2'!E997/80,1),0)</f>
        <v>0</v>
      </c>
      <c r="K997" s="526">
        <f>IF('1. General Input'!$D$35="X",IF('17. FTE Safe Harbor 2 Step 2'!E997*24&lt;2080,'17. FTE Safe Harbor 2 Step 2'!E997*24/2080,1),0)</f>
        <v>0</v>
      </c>
      <c r="L997" s="526">
        <f>IF('1. General Input'!$D$36="X",IF('17. FTE Safe Harbor 2 Step 2'!E997*12&lt;2080,'17. FTE Safe Harbor 2 Step 2'!E997*12/2080,1),0)</f>
        <v>0</v>
      </c>
      <c r="M997" s="538">
        <f>IF('1. General Input'!$D$37="X",IF('17. FTE Safe Harbor 2 Step 2'!E997*365/$F$12&lt;2080,E997*365/$F$12/2080,1),0)</f>
        <v>0</v>
      </c>
      <c r="O997" s="526">
        <f t="shared" si="90"/>
        <v>0</v>
      </c>
      <c r="P997" s="526">
        <f t="shared" si="91"/>
        <v>0</v>
      </c>
      <c r="Q997" s="526">
        <f t="shared" si="92"/>
        <v>0</v>
      </c>
      <c r="R997" s="526">
        <f t="shared" si="93"/>
        <v>0</v>
      </c>
      <c r="S997" s="526">
        <f t="shared" si="94"/>
        <v>0</v>
      </c>
    </row>
    <row r="998" spans="1:19" x14ac:dyDescent="0.25">
      <c r="A998" s="297">
        <f t="shared" si="95"/>
        <v>984</v>
      </c>
      <c r="B998" s="501"/>
      <c r="C998" s="515"/>
      <c r="D998" s="297"/>
      <c r="E998" s="505"/>
      <c r="F998" s="417">
        <f>ROUND(IF('11. Type 1 Emp 2020 FTE'!$I$12=1,SUM(I998:M998),0),1)</f>
        <v>0</v>
      </c>
      <c r="G998" s="417">
        <f>ROUND(IF('11. Type 1 Emp 2020 FTE'!$I$12=2,SUM(O998:S998),0),1)</f>
        <v>0</v>
      </c>
      <c r="I998" s="526">
        <f>IF('1. General Input'!$D$33="X",IF('17. FTE Safe Harbor 2 Step 2'!E998&lt;40,'17. FTE Safe Harbor 2 Step 2'!E998/40,1),0)</f>
        <v>0</v>
      </c>
      <c r="J998" s="526">
        <f>IF('1. General Input'!$D$34="X",IF('17. FTE Safe Harbor 2 Step 2'!E998&lt;80,'17. FTE Safe Harbor 2 Step 2'!E998/80,1),0)</f>
        <v>0</v>
      </c>
      <c r="K998" s="526">
        <f>IF('1. General Input'!$D$35="X",IF('17. FTE Safe Harbor 2 Step 2'!E998*24&lt;2080,'17. FTE Safe Harbor 2 Step 2'!E998*24/2080,1),0)</f>
        <v>0</v>
      </c>
      <c r="L998" s="526">
        <f>IF('1. General Input'!$D$36="X",IF('17. FTE Safe Harbor 2 Step 2'!E998*12&lt;2080,'17. FTE Safe Harbor 2 Step 2'!E998*12/2080,1),0)</f>
        <v>0</v>
      </c>
      <c r="M998" s="538">
        <f>IF('1. General Input'!$D$37="X",IF('17. FTE Safe Harbor 2 Step 2'!E998*365/$F$12&lt;2080,E998*365/$F$12/2080,1),0)</f>
        <v>0</v>
      </c>
      <c r="O998" s="526">
        <f t="shared" si="90"/>
        <v>0</v>
      </c>
      <c r="P998" s="526">
        <f t="shared" si="91"/>
        <v>0</v>
      </c>
      <c r="Q998" s="526">
        <f t="shared" si="92"/>
        <v>0</v>
      </c>
      <c r="R998" s="526">
        <f t="shared" si="93"/>
        <v>0</v>
      </c>
      <c r="S998" s="526">
        <f t="shared" si="94"/>
        <v>0</v>
      </c>
    </row>
    <row r="999" spans="1:19" x14ac:dyDescent="0.25">
      <c r="A999" s="297">
        <f t="shared" si="95"/>
        <v>985</v>
      </c>
      <c r="B999" s="501"/>
      <c r="C999" s="515"/>
      <c r="D999" s="297"/>
      <c r="E999" s="505"/>
      <c r="F999" s="417">
        <f>ROUND(IF('11. Type 1 Emp 2020 FTE'!$I$12=1,SUM(I999:M999),0),1)</f>
        <v>0</v>
      </c>
      <c r="G999" s="417">
        <f>ROUND(IF('11. Type 1 Emp 2020 FTE'!$I$12=2,SUM(O999:S999),0),1)</f>
        <v>0</v>
      </c>
      <c r="I999" s="526">
        <f>IF('1. General Input'!$D$33="X",IF('17. FTE Safe Harbor 2 Step 2'!E999&lt;40,'17. FTE Safe Harbor 2 Step 2'!E999/40,1),0)</f>
        <v>0</v>
      </c>
      <c r="J999" s="526">
        <f>IF('1. General Input'!$D$34="X",IF('17. FTE Safe Harbor 2 Step 2'!E999&lt;80,'17. FTE Safe Harbor 2 Step 2'!E999/80,1),0)</f>
        <v>0</v>
      </c>
      <c r="K999" s="526">
        <f>IF('1. General Input'!$D$35="X",IF('17. FTE Safe Harbor 2 Step 2'!E999*24&lt;2080,'17. FTE Safe Harbor 2 Step 2'!E999*24/2080,1),0)</f>
        <v>0</v>
      </c>
      <c r="L999" s="526">
        <f>IF('1. General Input'!$D$36="X",IF('17. FTE Safe Harbor 2 Step 2'!E999*12&lt;2080,'17. FTE Safe Harbor 2 Step 2'!E999*12/2080,1),0)</f>
        <v>0</v>
      </c>
      <c r="M999" s="538">
        <f>IF('1. General Input'!$D$37="X",IF('17. FTE Safe Harbor 2 Step 2'!E999*365/$F$12&lt;2080,E999*365/$F$12/2080,1),0)</f>
        <v>0</v>
      </c>
      <c r="O999" s="526">
        <f t="shared" si="90"/>
        <v>0</v>
      </c>
      <c r="P999" s="526">
        <f t="shared" si="91"/>
        <v>0</v>
      </c>
      <c r="Q999" s="526">
        <f t="shared" si="92"/>
        <v>0</v>
      </c>
      <c r="R999" s="526">
        <f t="shared" si="93"/>
        <v>0</v>
      </c>
      <c r="S999" s="526">
        <f t="shared" si="94"/>
        <v>0</v>
      </c>
    </row>
    <row r="1000" spans="1:19" x14ac:dyDescent="0.25">
      <c r="A1000" s="297">
        <f t="shared" si="95"/>
        <v>986</v>
      </c>
      <c r="B1000" s="501"/>
      <c r="C1000" s="515"/>
      <c r="D1000" s="297"/>
      <c r="E1000" s="505"/>
      <c r="F1000" s="417">
        <f>ROUND(IF('11. Type 1 Emp 2020 FTE'!$I$12=1,SUM(I1000:M1000),0),1)</f>
        <v>0</v>
      </c>
      <c r="G1000" s="417">
        <f>ROUND(IF('11. Type 1 Emp 2020 FTE'!$I$12=2,SUM(O1000:S1000),0),1)</f>
        <v>0</v>
      </c>
      <c r="I1000" s="526">
        <f>IF('1. General Input'!$D$33="X",IF('17. FTE Safe Harbor 2 Step 2'!E1000&lt;40,'17. FTE Safe Harbor 2 Step 2'!E1000/40,1),0)</f>
        <v>0</v>
      </c>
      <c r="J1000" s="526">
        <f>IF('1. General Input'!$D$34="X",IF('17. FTE Safe Harbor 2 Step 2'!E1000&lt;80,'17. FTE Safe Harbor 2 Step 2'!E1000/80,1),0)</f>
        <v>0</v>
      </c>
      <c r="K1000" s="526">
        <f>IF('1. General Input'!$D$35="X",IF('17. FTE Safe Harbor 2 Step 2'!E1000*24&lt;2080,'17. FTE Safe Harbor 2 Step 2'!E1000*24/2080,1),0)</f>
        <v>0</v>
      </c>
      <c r="L1000" s="526">
        <f>IF('1. General Input'!$D$36="X",IF('17. FTE Safe Harbor 2 Step 2'!E1000*12&lt;2080,'17. FTE Safe Harbor 2 Step 2'!E1000*12/2080,1),0)</f>
        <v>0</v>
      </c>
      <c r="M1000" s="538">
        <f>IF('1. General Input'!$D$37="X",IF('17. FTE Safe Harbor 2 Step 2'!E1000*365/$F$12&lt;2080,E1000*365/$F$12/2080,1),0)</f>
        <v>0</v>
      </c>
      <c r="O1000" s="526">
        <f t="shared" si="90"/>
        <v>0</v>
      </c>
      <c r="P1000" s="526">
        <f t="shared" si="91"/>
        <v>0</v>
      </c>
      <c r="Q1000" s="526">
        <f t="shared" si="92"/>
        <v>0</v>
      </c>
      <c r="R1000" s="526">
        <f t="shared" si="93"/>
        <v>0</v>
      </c>
      <c r="S1000" s="526">
        <f t="shared" si="94"/>
        <v>0</v>
      </c>
    </row>
    <row r="1001" spans="1:19" x14ac:dyDescent="0.25">
      <c r="A1001" s="297">
        <f t="shared" si="95"/>
        <v>987</v>
      </c>
      <c r="B1001" s="501"/>
      <c r="C1001" s="515"/>
      <c r="D1001" s="297"/>
      <c r="E1001" s="505"/>
      <c r="F1001" s="417">
        <f>ROUND(IF('11. Type 1 Emp 2020 FTE'!$I$12=1,SUM(I1001:M1001),0),1)</f>
        <v>0</v>
      </c>
      <c r="G1001" s="417">
        <f>ROUND(IF('11. Type 1 Emp 2020 FTE'!$I$12=2,SUM(O1001:S1001),0),1)</f>
        <v>0</v>
      </c>
      <c r="I1001" s="526">
        <f>IF('1. General Input'!$D$33="X",IF('17. FTE Safe Harbor 2 Step 2'!E1001&lt;40,'17. FTE Safe Harbor 2 Step 2'!E1001/40,1),0)</f>
        <v>0</v>
      </c>
      <c r="J1001" s="526">
        <f>IF('1. General Input'!$D$34="X",IF('17. FTE Safe Harbor 2 Step 2'!E1001&lt;80,'17. FTE Safe Harbor 2 Step 2'!E1001/80,1),0)</f>
        <v>0</v>
      </c>
      <c r="K1001" s="526">
        <f>IF('1. General Input'!$D$35="X",IF('17. FTE Safe Harbor 2 Step 2'!E1001*24&lt;2080,'17. FTE Safe Harbor 2 Step 2'!E1001*24/2080,1),0)</f>
        <v>0</v>
      </c>
      <c r="L1001" s="526">
        <f>IF('1. General Input'!$D$36="X",IF('17. FTE Safe Harbor 2 Step 2'!E1001*12&lt;2080,'17. FTE Safe Harbor 2 Step 2'!E1001*12/2080,1),0)</f>
        <v>0</v>
      </c>
      <c r="M1001" s="538">
        <f>IF('1. General Input'!$D$37="X",IF('17. FTE Safe Harbor 2 Step 2'!E1001*365/$F$12&lt;2080,E1001*365/$F$12/2080,1),0)</f>
        <v>0</v>
      </c>
      <c r="O1001" s="526">
        <f t="shared" si="90"/>
        <v>0</v>
      </c>
      <c r="P1001" s="526">
        <f t="shared" si="91"/>
        <v>0</v>
      </c>
      <c r="Q1001" s="526">
        <f t="shared" si="92"/>
        <v>0</v>
      </c>
      <c r="R1001" s="526">
        <f t="shared" si="93"/>
        <v>0</v>
      </c>
      <c r="S1001" s="526">
        <f t="shared" si="94"/>
        <v>0</v>
      </c>
    </row>
    <row r="1002" spans="1:19" x14ac:dyDescent="0.25">
      <c r="A1002" s="297">
        <f t="shared" si="95"/>
        <v>988</v>
      </c>
      <c r="B1002" s="501"/>
      <c r="C1002" s="515"/>
      <c r="D1002" s="297"/>
      <c r="E1002" s="505"/>
      <c r="F1002" s="417">
        <f>ROUND(IF('11. Type 1 Emp 2020 FTE'!$I$12=1,SUM(I1002:M1002),0),1)</f>
        <v>0</v>
      </c>
      <c r="G1002" s="417">
        <f>ROUND(IF('11. Type 1 Emp 2020 FTE'!$I$12=2,SUM(O1002:S1002),0),1)</f>
        <v>0</v>
      </c>
      <c r="I1002" s="526">
        <f>IF('1. General Input'!$D$33="X",IF('17. FTE Safe Harbor 2 Step 2'!E1002&lt;40,'17. FTE Safe Harbor 2 Step 2'!E1002/40,1),0)</f>
        <v>0</v>
      </c>
      <c r="J1002" s="526">
        <f>IF('1. General Input'!$D$34="X",IF('17. FTE Safe Harbor 2 Step 2'!E1002&lt;80,'17. FTE Safe Harbor 2 Step 2'!E1002/80,1),0)</f>
        <v>0</v>
      </c>
      <c r="K1002" s="526">
        <f>IF('1. General Input'!$D$35="X",IF('17. FTE Safe Harbor 2 Step 2'!E1002*24&lt;2080,'17. FTE Safe Harbor 2 Step 2'!E1002*24/2080,1),0)</f>
        <v>0</v>
      </c>
      <c r="L1002" s="526">
        <f>IF('1. General Input'!$D$36="X",IF('17. FTE Safe Harbor 2 Step 2'!E1002*12&lt;2080,'17. FTE Safe Harbor 2 Step 2'!E1002*12/2080,1),0)</f>
        <v>0</v>
      </c>
      <c r="M1002" s="538">
        <f>IF('1. General Input'!$D$37="X",IF('17. FTE Safe Harbor 2 Step 2'!E1002*365/$F$12&lt;2080,E1002*365/$F$12/2080,1),0)</f>
        <v>0</v>
      </c>
      <c r="O1002" s="526">
        <f t="shared" si="90"/>
        <v>0</v>
      </c>
      <c r="P1002" s="526">
        <f t="shared" si="91"/>
        <v>0</v>
      </c>
      <c r="Q1002" s="526">
        <f t="shared" si="92"/>
        <v>0</v>
      </c>
      <c r="R1002" s="526">
        <f t="shared" si="93"/>
        <v>0</v>
      </c>
      <c r="S1002" s="526">
        <f t="shared" si="94"/>
        <v>0</v>
      </c>
    </row>
    <row r="1003" spans="1:19" x14ac:dyDescent="0.25">
      <c r="A1003" s="297">
        <f t="shared" si="95"/>
        <v>989</v>
      </c>
      <c r="B1003" s="501"/>
      <c r="C1003" s="515"/>
      <c r="D1003" s="297"/>
      <c r="E1003" s="505"/>
      <c r="F1003" s="417">
        <f>ROUND(IF('11. Type 1 Emp 2020 FTE'!$I$12=1,SUM(I1003:M1003),0),1)</f>
        <v>0</v>
      </c>
      <c r="G1003" s="417">
        <f>ROUND(IF('11. Type 1 Emp 2020 FTE'!$I$12=2,SUM(O1003:S1003),0),1)</f>
        <v>0</v>
      </c>
      <c r="I1003" s="526">
        <f>IF('1. General Input'!$D$33="X",IF('17. FTE Safe Harbor 2 Step 2'!E1003&lt;40,'17. FTE Safe Harbor 2 Step 2'!E1003/40,1),0)</f>
        <v>0</v>
      </c>
      <c r="J1003" s="526">
        <f>IF('1. General Input'!$D$34="X",IF('17. FTE Safe Harbor 2 Step 2'!E1003&lt;80,'17. FTE Safe Harbor 2 Step 2'!E1003/80,1),0)</f>
        <v>0</v>
      </c>
      <c r="K1003" s="526">
        <f>IF('1. General Input'!$D$35="X",IF('17. FTE Safe Harbor 2 Step 2'!E1003*24&lt;2080,'17. FTE Safe Harbor 2 Step 2'!E1003*24/2080,1),0)</f>
        <v>0</v>
      </c>
      <c r="L1003" s="526">
        <f>IF('1. General Input'!$D$36="X",IF('17. FTE Safe Harbor 2 Step 2'!E1003*12&lt;2080,'17. FTE Safe Harbor 2 Step 2'!E1003*12/2080,1),0)</f>
        <v>0</v>
      </c>
      <c r="M1003" s="538">
        <f>IF('1. General Input'!$D$37="X",IF('17. FTE Safe Harbor 2 Step 2'!E1003*365/$F$12&lt;2080,E1003*365/$F$12/2080,1),0)</f>
        <v>0</v>
      </c>
      <c r="O1003" s="526">
        <f t="shared" si="90"/>
        <v>0</v>
      </c>
      <c r="P1003" s="526">
        <f t="shared" si="91"/>
        <v>0</v>
      </c>
      <c r="Q1003" s="526">
        <f t="shared" si="92"/>
        <v>0</v>
      </c>
      <c r="R1003" s="526">
        <f t="shared" si="93"/>
        <v>0</v>
      </c>
      <c r="S1003" s="526">
        <f t="shared" si="94"/>
        <v>0</v>
      </c>
    </row>
    <row r="1004" spans="1:19" x14ac:dyDescent="0.25">
      <c r="A1004" s="297">
        <f t="shared" si="95"/>
        <v>990</v>
      </c>
      <c r="B1004" s="501"/>
      <c r="C1004" s="515"/>
      <c r="D1004" s="297"/>
      <c r="E1004" s="505"/>
      <c r="F1004" s="417">
        <f>ROUND(IF('11. Type 1 Emp 2020 FTE'!$I$12=1,SUM(I1004:M1004),0),1)</f>
        <v>0</v>
      </c>
      <c r="G1004" s="417">
        <f>ROUND(IF('11. Type 1 Emp 2020 FTE'!$I$12=2,SUM(O1004:S1004),0),1)</f>
        <v>0</v>
      </c>
      <c r="I1004" s="526">
        <f>IF('1. General Input'!$D$33="X",IF('17. FTE Safe Harbor 2 Step 2'!E1004&lt;40,'17. FTE Safe Harbor 2 Step 2'!E1004/40,1),0)</f>
        <v>0</v>
      </c>
      <c r="J1004" s="526">
        <f>IF('1. General Input'!$D$34="X",IF('17. FTE Safe Harbor 2 Step 2'!E1004&lt;80,'17. FTE Safe Harbor 2 Step 2'!E1004/80,1),0)</f>
        <v>0</v>
      </c>
      <c r="K1004" s="526">
        <f>IF('1. General Input'!$D$35="X",IF('17. FTE Safe Harbor 2 Step 2'!E1004*24&lt;2080,'17. FTE Safe Harbor 2 Step 2'!E1004*24/2080,1),0)</f>
        <v>0</v>
      </c>
      <c r="L1004" s="526">
        <f>IF('1. General Input'!$D$36="X",IF('17. FTE Safe Harbor 2 Step 2'!E1004*12&lt;2080,'17. FTE Safe Harbor 2 Step 2'!E1004*12/2080,1),0)</f>
        <v>0</v>
      </c>
      <c r="M1004" s="538">
        <f>IF('1. General Input'!$D$37="X",IF('17. FTE Safe Harbor 2 Step 2'!E1004*365/$F$12&lt;2080,E1004*365/$F$12/2080,1),0)</f>
        <v>0</v>
      </c>
      <c r="O1004" s="526">
        <f t="shared" si="90"/>
        <v>0</v>
      </c>
      <c r="P1004" s="526">
        <f t="shared" si="91"/>
        <v>0</v>
      </c>
      <c r="Q1004" s="526">
        <f t="shared" si="92"/>
        <v>0</v>
      </c>
      <c r="R1004" s="526">
        <f t="shared" si="93"/>
        <v>0</v>
      </c>
      <c r="S1004" s="526">
        <f t="shared" si="94"/>
        <v>0</v>
      </c>
    </row>
    <row r="1005" spans="1:19" x14ac:dyDescent="0.25">
      <c r="A1005" s="297">
        <f t="shared" si="95"/>
        <v>991</v>
      </c>
      <c r="B1005" s="501"/>
      <c r="C1005" s="515"/>
      <c r="D1005" s="297"/>
      <c r="E1005" s="505"/>
      <c r="F1005" s="417">
        <f>ROUND(IF('11. Type 1 Emp 2020 FTE'!$I$12=1,SUM(I1005:M1005),0),1)</f>
        <v>0</v>
      </c>
      <c r="G1005" s="417">
        <f>ROUND(IF('11. Type 1 Emp 2020 FTE'!$I$12=2,SUM(O1005:S1005),0),1)</f>
        <v>0</v>
      </c>
      <c r="I1005" s="526">
        <f>IF('1. General Input'!$D$33="X",IF('17. FTE Safe Harbor 2 Step 2'!E1005&lt;40,'17. FTE Safe Harbor 2 Step 2'!E1005/40,1),0)</f>
        <v>0</v>
      </c>
      <c r="J1005" s="526">
        <f>IF('1. General Input'!$D$34="X",IF('17. FTE Safe Harbor 2 Step 2'!E1005&lt;80,'17. FTE Safe Harbor 2 Step 2'!E1005/80,1),0)</f>
        <v>0</v>
      </c>
      <c r="K1005" s="526">
        <f>IF('1. General Input'!$D$35="X",IF('17. FTE Safe Harbor 2 Step 2'!E1005*24&lt;2080,'17. FTE Safe Harbor 2 Step 2'!E1005*24/2080,1),0)</f>
        <v>0</v>
      </c>
      <c r="L1005" s="526">
        <f>IF('1. General Input'!$D$36="X",IF('17. FTE Safe Harbor 2 Step 2'!E1005*12&lt;2080,'17. FTE Safe Harbor 2 Step 2'!E1005*12/2080,1),0)</f>
        <v>0</v>
      </c>
      <c r="M1005" s="538">
        <f>IF('1. General Input'!$D$37="X",IF('17. FTE Safe Harbor 2 Step 2'!E1005*365/$F$12&lt;2080,E1005*365/$F$12/2080,1),0)</f>
        <v>0</v>
      </c>
      <c r="O1005" s="526">
        <f t="shared" si="90"/>
        <v>0</v>
      </c>
      <c r="P1005" s="526">
        <f t="shared" si="91"/>
        <v>0</v>
      </c>
      <c r="Q1005" s="526">
        <f t="shared" si="92"/>
        <v>0</v>
      </c>
      <c r="R1005" s="526">
        <f t="shared" si="93"/>
        <v>0</v>
      </c>
      <c r="S1005" s="526">
        <f t="shared" si="94"/>
        <v>0</v>
      </c>
    </row>
    <row r="1006" spans="1:19" x14ac:dyDescent="0.25">
      <c r="A1006" s="297">
        <f t="shared" si="95"/>
        <v>992</v>
      </c>
      <c r="B1006" s="501"/>
      <c r="C1006" s="515"/>
      <c r="D1006" s="297"/>
      <c r="E1006" s="505"/>
      <c r="F1006" s="417">
        <f>ROUND(IF('11. Type 1 Emp 2020 FTE'!$I$12=1,SUM(I1006:M1006),0),1)</f>
        <v>0</v>
      </c>
      <c r="G1006" s="417">
        <f>ROUND(IF('11. Type 1 Emp 2020 FTE'!$I$12=2,SUM(O1006:S1006),0),1)</f>
        <v>0</v>
      </c>
      <c r="I1006" s="526">
        <f>IF('1. General Input'!$D$33="X",IF('17. FTE Safe Harbor 2 Step 2'!E1006&lt;40,'17. FTE Safe Harbor 2 Step 2'!E1006/40,1),0)</f>
        <v>0</v>
      </c>
      <c r="J1006" s="526">
        <f>IF('1. General Input'!$D$34="X",IF('17. FTE Safe Harbor 2 Step 2'!E1006&lt;80,'17. FTE Safe Harbor 2 Step 2'!E1006/80,1),0)</f>
        <v>0</v>
      </c>
      <c r="K1006" s="526">
        <f>IF('1. General Input'!$D$35="X",IF('17. FTE Safe Harbor 2 Step 2'!E1006*24&lt;2080,'17. FTE Safe Harbor 2 Step 2'!E1006*24/2080,1),0)</f>
        <v>0</v>
      </c>
      <c r="L1006" s="526">
        <f>IF('1. General Input'!$D$36="X",IF('17. FTE Safe Harbor 2 Step 2'!E1006*12&lt;2080,'17. FTE Safe Harbor 2 Step 2'!E1006*12/2080,1),0)</f>
        <v>0</v>
      </c>
      <c r="M1006" s="538">
        <f>IF('1. General Input'!$D$37="X",IF('17. FTE Safe Harbor 2 Step 2'!E1006*365/$F$12&lt;2080,E1006*365/$F$12/2080,1),0)</f>
        <v>0</v>
      </c>
      <c r="O1006" s="526">
        <f t="shared" si="90"/>
        <v>0</v>
      </c>
      <c r="P1006" s="526">
        <f t="shared" si="91"/>
        <v>0</v>
      </c>
      <c r="Q1006" s="526">
        <f t="shared" si="92"/>
        <v>0</v>
      </c>
      <c r="R1006" s="526">
        <f t="shared" si="93"/>
        <v>0</v>
      </c>
      <c r="S1006" s="526">
        <f t="shared" si="94"/>
        <v>0</v>
      </c>
    </row>
    <row r="1007" spans="1:19" x14ac:dyDescent="0.25">
      <c r="A1007" s="297">
        <f t="shared" si="95"/>
        <v>993</v>
      </c>
      <c r="B1007" s="501"/>
      <c r="C1007" s="515"/>
      <c r="D1007" s="297"/>
      <c r="E1007" s="505"/>
      <c r="F1007" s="417">
        <f>ROUND(IF('11. Type 1 Emp 2020 FTE'!$I$12=1,SUM(I1007:M1007),0),1)</f>
        <v>0</v>
      </c>
      <c r="G1007" s="417">
        <f>ROUND(IF('11. Type 1 Emp 2020 FTE'!$I$12=2,SUM(O1007:S1007),0),1)</f>
        <v>0</v>
      </c>
      <c r="I1007" s="526">
        <f>IF('1. General Input'!$D$33="X",IF('17. FTE Safe Harbor 2 Step 2'!E1007&lt;40,'17. FTE Safe Harbor 2 Step 2'!E1007/40,1),0)</f>
        <v>0</v>
      </c>
      <c r="J1007" s="526">
        <f>IF('1. General Input'!$D$34="X",IF('17. FTE Safe Harbor 2 Step 2'!E1007&lt;80,'17. FTE Safe Harbor 2 Step 2'!E1007/80,1),0)</f>
        <v>0</v>
      </c>
      <c r="K1007" s="526">
        <f>IF('1. General Input'!$D$35="X",IF('17. FTE Safe Harbor 2 Step 2'!E1007*24&lt;2080,'17. FTE Safe Harbor 2 Step 2'!E1007*24/2080,1),0)</f>
        <v>0</v>
      </c>
      <c r="L1007" s="526">
        <f>IF('1. General Input'!$D$36="X",IF('17. FTE Safe Harbor 2 Step 2'!E1007*12&lt;2080,'17. FTE Safe Harbor 2 Step 2'!E1007*12/2080,1),0)</f>
        <v>0</v>
      </c>
      <c r="M1007" s="538">
        <f>IF('1. General Input'!$D$37="X",IF('17. FTE Safe Harbor 2 Step 2'!E1007*365/$F$12&lt;2080,E1007*365/$F$12/2080,1),0)</f>
        <v>0</v>
      </c>
      <c r="O1007" s="526">
        <f t="shared" si="90"/>
        <v>0</v>
      </c>
      <c r="P1007" s="526">
        <f t="shared" si="91"/>
        <v>0</v>
      </c>
      <c r="Q1007" s="526">
        <f t="shared" si="92"/>
        <v>0</v>
      </c>
      <c r="R1007" s="526">
        <f t="shared" si="93"/>
        <v>0</v>
      </c>
      <c r="S1007" s="526">
        <f t="shared" si="94"/>
        <v>0</v>
      </c>
    </row>
    <row r="1008" spans="1:19" x14ac:dyDescent="0.25">
      <c r="A1008" s="297">
        <f t="shared" si="95"/>
        <v>994</v>
      </c>
      <c r="B1008" s="501"/>
      <c r="C1008" s="515"/>
      <c r="D1008" s="297"/>
      <c r="E1008" s="505"/>
      <c r="F1008" s="417">
        <f>ROUND(IF('11. Type 1 Emp 2020 FTE'!$I$12=1,SUM(I1008:M1008),0),1)</f>
        <v>0</v>
      </c>
      <c r="G1008" s="417">
        <f>ROUND(IF('11. Type 1 Emp 2020 FTE'!$I$12=2,SUM(O1008:S1008),0),1)</f>
        <v>0</v>
      </c>
      <c r="I1008" s="526">
        <f>IF('1. General Input'!$D$33="X",IF('17. FTE Safe Harbor 2 Step 2'!E1008&lt;40,'17. FTE Safe Harbor 2 Step 2'!E1008/40,1),0)</f>
        <v>0</v>
      </c>
      <c r="J1008" s="526">
        <f>IF('1. General Input'!$D$34="X",IF('17. FTE Safe Harbor 2 Step 2'!E1008&lt;80,'17. FTE Safe Harbor 2 Step 2'!E1008/80,1),0)</f>
        <v>0</v>
      </c>
      <c r="K1008" s="526">
        <f>IF('1. General Input'!$D$35="X",IF('17. FTE Safe Harbor 2 Step 2'!E1008*24&lt;2080,'17. FTE Safe Harbor 2 Step 2'!E1008*24/2080,1),0)</f>
        <v>0</v>
      </c>
      <c r="L1008" s="526">
        <f>IF('1. General Input'!$D$36="X",IF('17. FTE Safe Harbor 2 Step 2'!E1008*12&lt;2080,'17. FTE Safe Harbor 2 Step 2'!E1008*12/2080,1),0)</f>
        <v>0</v>
      </c>
      <c r="M1008" s="538">
        <f>IF('1. General Input'!$D$37="X",IF('17. FTE Safe Harbor 2 Step 2'!E1008*365/$F$12&lt;2080,E1008*365/$F$12/2080,1),0)</f>
        <v>0</v>
      </c>
      <c r="O1008" s="526">
        <f t="shared" si="90"/>
        <v>0</v>
      </c>
      <c r="P1008" s="526">
        <f t="shared" si="91"/>
        <v>0</v>
      </c>
      <c r="Q1008" s="526">
        <f t="shared" si="92"/>
        <v>0</v>
      </c>
      <c r="R1008" s="526">
        <f t="shared" si="93"/>
        <v>0</v>
      </c>
      <c r="S1008" s="526">
        <f t="shared" si="94"/>
        <v>0</v>
      </c>
    </row>
    <row r="1009" spans="1:19" x14ac:dyDescent="0.25">
      <c r="A1009" s="297">
        <f t="shared" si="95"/>
        <v>995</v>
      </c>
      <c r="B1009" s="501"/>
      <c r="C1009" s="515"/>
      <c r="D1009" s="297"/>
      <c r="E1009" s="505"/>
      <c r="F1009" s="417">
        <f>ROUND(IF('11. Type 1 Emp 2020 FTE'!$I$12=1,SUM(I1009:M1009),0),1)</f>
        <v>0</v>
      </c>
      <c r="G1009" s="417">
        <f>ROUND(IF('11. Type 1 Emp 2020 FTE'!$I$12=2,SUM(O1009:S1009),0),1)</f>
        <v>0</v>
      </c>
      <c r="I1009" s="526">
        <f>IF('1. General Input'!$D$33="X",IF('17. FTE Safe Harbor 2 Step 2'!E1009&lt;40,'17. FTE Safe Harbor 2 Step 2'!E1009/40,1),0)</f>
        <v>0</v>
      </c>
      <c r="J1009" s="526">
        <f>IF('1. General Input'!$D$34="X",IF('17. FTE Safe Harbor 2 Step 2'!E1009&lt;80,'17. FTE Safe Harbor 2 Step 2'!E1009/80,1),0)</f>
        <v>0</v>
      </c>
      <c r="K1009" s="526">
        <f>IF('1. General Input'!$D$35="X",IF('17. FTE Safe Harbor 2 Step 2'!E1009*24&lt;2080,'17. FTE Safe Harbor 2 Step 2'!E1009*24/2080,1),0)</f>
        <v>0</v>
      </c>
      <c r="L1009" s="526">
        <f>IF('1. General Input'!$D$36="X",IF('17. FTE Safe Harbor 2 Step 2'!E1009*12&lt;2080,'17. FTE Safe Harbor 2 Step 2'!E1009*12/2080,1),0)</f>
        <v>0</v>
      </c>
      <c r="M1009" s="538">
        <f>IF('1. General Input'!$D$37="X",IF('17. FTE Safe Harbor 2 Step 2'!E1009*365/$F$12&lt;2080,E1009*365/$F$12/2080,1),0)</f>
        <v>0</v>
      </c>
      <c r="O1009" s="526">
        <f t="shared" si="90"/>
        <v>0</v>
      </c>
      <c r="P1009" s="526">
        <f t="shared" si="91"/>
        <v>0</v>
      </c>
      <c r="Q1009" s="526">
        <f t="shared" si="92"/>
        <v>0</v>
      </c>
      <c r="R1009" s="526">
        <f t="shared" si="93"/>
        <v>0</v>
      </c>
      <c r="S1009" s="526">
        <f t="shared" si="94"/>
        <v>0</v>
      </c>
    </row>
    <row r="1010" spans="1:19" x14ac:dyDescent="0.25">
      <c r="A1010" s="297">
        <f t="shared" si="95"/>
        <v>996</v>
      </c>
      <c r="B1010" s="501"/>
      <c r="C1010" s="515"/>
      <c r="D1010" s="297"/>
      <c r="E1010" s="505"/>
      <c r="F1010" s="417">
        <f>ROUND(IF('11. Type 1 Emp 2020 FTE'!$I$12=1,SUM(I1010:M1010),0),1)</f>
        <v>0</v>
      </c>
      <c r="G1010" s="417">
        <f>ROUND(IF('11. Type 1 Emp 2020 FTE'!$I$12=2,SUM(O1010:S1010),0),1)</f>
        <v>0</v>
      </c>
      <c r="I1010" s="526">
        <f>IF('1. General Input'!$D$33="X",IF('17. FTE Safe Harbor 2 Step 2'!E1010&lt;40,'17. FTE Safe Harbor 2 Step 2'!E1010/40,1),0)</f>
        <v>0</v>
      </c>
      <c r="J1010" s="526">
        <f>IF('1. General Input'!$D$34="X",IF('17. FTE Safe Harbor 2 Step 2'!E1010&lt;80,'17. FTE Safe Harbor 2 Step 2'!E1010/80,1),0)</f>
        <v>0</v>
      </c>
      <c r="K1010" s="526">
        <f>IF('1. General Input'!$D$35="X",IF('17. FTE Safe Harbor 2 Step 2'!E1010*24&lt;2080,'17. FTE Safe Harbor 2 Step 2'!E1010*24/2080,1),0)</f>
        <v>0</v>
      </c>
      <c r="L1010" s="526">
        <f>IF('1. General Input'!$D$36="X",IF('17. FTE Safe Harbor 2 Step 2'!E1010*12&lt;2080,'17. FTE Safe Harbor 2 Step 2'!E1010*12/2080,1),0)</f>
        <v>0</v>
      </c>
      <c r="M1010" s="538">
        <f>IF('1. General Input'!$D$37="X",IF('17. FTE Safe Harbor 2 Step 2'!E1010*365/$F$12&lt;2080,E1010*365/$F$12/2080,1),0)</f>
        <v>0</v>
      </c>
      <c r="O1010" s="526">
        <f t="shared" si="90"/>
        <v>0</v>
      </c>
      <c r="P1010" s="526">
        <f t="shared" si="91"/>
        <v>0</v>
      </c>
      <c r="Q1010" s="526">
        <f t="shared" si="92"/>
        <v>0</v>
      </c>
      <c r="R1010" s="526">
        <f t="shared" si="93"/>
        <v>0</v>
      </c>
      <c r="S1010" s="526">
        <f t="shared" si="94"/>
        <v>0</v>
      </c>
    </row>
    <row r="1011" spans="1:19" x14ac:dyDescent="0.25">
      <c r="A1011" s="297">
        <f t="shared" si="95"/>
        <v>997</v>
      </c>
      <c r="B1011" s="501"/>
      <c r="C1011" s="515"/>
      <c r="D1011" s="297"/>
      <c r="E1011" s="505"/>
      <c r="F1011" s="417">
        <f>ROUND(IF('11. Type 1 Emp 2020 FTE'!$I$12=1,SUM(I1011:M1011),0),1)</f>
        <v>0</v>
      </c>
      <c r="G1011" s="417">
        <f>ROUND(IF('11. Type 1 Emp 2020 FTE'!$I$12=2,SUM(O1011:S1011),0),1)</f>
        <v>0</v>
      </c>
      <c r="I1011" s="526">
        <f>IF('1. General Input'!$D$33="X",IF('17. FTE Safe Harbor 2 Step 2'!E1011&lt;40,'17. FTE Safe Harbor 2 Step 2'!E1011/40,1),0)</f>
        <v>0</v>
      </c>
      <c r="J1011" s="526">
        <f>IF('1. General Input'!$D$34="X",IF('17. FTE Safe Harbor 2 Step 2'!E1011&lt;80,'17. FTE Safe Harbor 2 Step 2'!E1011/80,1),0)</f>
        <v>0</v>
      </c>
      <c r="K1011" s="526">
        <f>IF('1. General Input'!$D$35="X",IF('17. FTE Safe Harbor 2 Step 2'!E1011*24&lt;2080,'17. FTE Safe Harbor 2 Step 2'!E1011*24/2080,1),0)</f>
        <v>0</v>
      </c>
      <c r="L1011" s="526">
        <f>IF('1. General Input'!$D$36="X",IF('17. FTE Safe Harbor 2 Step 2'!E1011*12&lt;2080,'17. FTE Safe Harbor 2 Step 2'!E1011*12/2080,1),0)</f>
        <v>0</v>
      </c>
      <c r="M1011" s="538">
        <f>IF('1. General Input'!$D$37="X",IF('17. FTE Safe Harbor 2 Step 2'!E1011*365/$F$12&lt;2080,E1011*365/$F$12/2080,1),0)</f>
        <v>0</v>
      </c>
      <c r="O1011" s="526">
        <f t="shared" si="90"/>
        <v>0</v>
      </c>
      <c r="P1011" s="526">
        <f t="shared" si="91"/>
        <v>0</v>
      </c>
      <c r="Q1011" s="526">
        <f t="shared" si="92"/>
        <v>0</v>
      </c>
      <c r="R1011" s="526">
        <f t="shared" si="93"/>
        <v>0</v>
      </c>
      <c r="S1011" s="526">
        <f t="shared" si="94"/>
        <v>0</v>
      </c>
    </row>
    <row r="1012" spans="1:19" x14ac:dyDescent="0.25">
      <c r="A1012" s="297">
        <f t="shared" si="95"/>
        <v>998</v>
      </c>
      <c r="B1012" s="501"/>
      <c r="C1012" s="515"/>
      <c r="D1012" s="297"/>
      <c r="E1012" s="505"/>
      <c r="F1012" s="417">
        <f>ROUND(IF('11. Type 1 Emp 2020 FTE'!$I$12=1,SUM(I1012:M1012),0),1)</f>
        <v>0</v>
      </c>
      <c r="G1012" s="417">
        <f>ROUND(IF('11. Type 1 Emp 2020 FTE'!$I$12=2,SUM(O1012:S1012),0),1)</f>
        <v>0</v>
      </c>
      <c r="I1012" s="526">
        <f>IF('1. General Input'!$D$33="X",IF('17. FTE Safe Harbor 2 Step 2'!E1012&lt;40,'17. FTE Safe Harbor 2 Step 2'!E1012/40,1),0)</f>
        <v>0</v>
      </c>
      <c r="J1012" s="526">
        <f>IF('1. General Input'!$D$34="X",IF('17. FTE Safe Harbor 2 Step 2'!E1012&lt;80,'17. FTE Safe Harbor 2 Step 2'!E1012/80,1),0)</f>
        <v>0</v>
      </c>
      <c r="K1012" s="526">
        <f>IF('1. General Input'!$D$35="X",IF('17. FTE Safe Harbor 2 Step 2'!E1012*24&lt;2080,'17. FTE Safe Harbor 2 Step 2'!E1012*24/2080,1),0)</f>
        <v>0</v>
      </c>
      <c r="L1012" s="526">
        <f>IF('1. General Input'!$D$36="X",IF('17. FTE Safe Harbor 2 Step 2'!E1012*12&lt;2080,'17. FTE Safe Harbor 2 Step 2'!E1012*12/2080,1),0)</f>
        <v>0</v>
      </c>
      <c r="M1012" s="538">
        <f>IF('1. General Input'!$D$37="X",IF('17. FTE Safe Harbor 2 Step 2'!E1012*365/$F$12&lt;2080,E1012*365/$F$12/2080,1),0)</f>
        <v>0</v>
      </c>
      <c r="O1012" s="526">
        <f t="shared" si="90"/>
        <v>0</v>
      </c>
      <c r="P1012" s="526">
        <f t="shared" si="91"/>
        <v>0</v>
      </c>
      <c r="Q1012" s="526">
        <f t="shared" si="92"/>
        <v>0</v>
      </c>
      <c r="R1012" s="526">
        <f t="shared" si="93"/>
        <v>0</v>
      </c>
      <c r="S1012" s="526">
        <f t="shared" si="94"/>
        <v>0</v>
      </c>
    </row>
    <row r="1013" spans="1:19" x14ac:dyDescent="0.25">
      <c r="A1013" s="297">
        <f t="shared" si="95"/>
        <v>999</v>
      </c>
      <c r="B1013" s="501"/>
      <c r="C1013" s="515"/>
      <c r="D1013" s="297"/>
      <c r="E1013" s="505"/>
      <c r="F1013" s="417">
        <f>ROUND(IF('11. Type 1 Emp 2020 FTE'!$I$12=1,SUM(I1013:M1013),0),1)</f>
        <v>0</v>
      </c>
      <c r="G1013" s="417">
        <f>ROUND(IF('11. Type 1 Emp 2020 FTE'!$I$12=2,SUM(O1013:S1013),0),1)</f>
        <v>0</v>
      </c>
      <c r="I1013" s="526">
        <f>IF('1. General Input'!$D$33="X",IF('17. FTE Safe Harbor 2 Step 2'!E1013&lt;40,'17. FTE Safe Harbor 2 Step 2'!E1013/40,1),0)</f>
        <v>0</v>
      </c>
      <c r="J1013" s="526">
        <f>IF('1. General Input'!$D$34="X",IF('17. FTE Safe Harbor 2 Step 2'!E1013&lt;80,'17. FTE Safe Harbor 2 Step 2'!E1013/80,1),0)</f>
        <v>0</v>
      </c>
      <c r="K1013" s="526">
        <f>IF('1. General Input'!$D$35="X",IF('17. FTE Safe Harbor 2 Step 2'!E1013*24&lt;2080,'17. FTE Safe Harbor 2 Step 2'!E1013*24/2080,1),0)</f>
        <v>0</v>
      </c>
      <c r="L1013" s="526">
        <f>IF('1. General Input'!$D$36="X",IF('17. FTE Safe Harbor 2 Step 2'!E1013*12&lt;2080,'17. FTE Safe Harbor 2 Step 2'!E1013*12/2080,1),0)</f>
        <v>0</v>
      </c>
      <c r="M1013" s="538">
        <f>IF('1. General Input'!$D$37="X",IF('17. FTE Safe Harbor 2 Step 2'!E1013*365/$F$12&lt;2080,E1013*365/$F$12/2080,1),0)</f>
        <v>0</v>
      </c>
      <c r="O1013" s="526">
        <f t="shared" si="90"/>
        <v>0</v>
      </c>
      <c r="P1013" s="526">
        <f t="shared" si="91"/>
        <v>0</v>
      </c>
      <c r="Q1013" s="526">
        <f t="shared" si="92"/>
        <v>0</v>
      </c>
      <c r="R1013" s="526">
        <f t="shared" si="93"/>
        <v>0</v>
      </c>
      <c r="S1013" s="526">
        <f t="shared" si="94"/>
        <v>0</v>
      </c>
    </row>
    <row r="1014" spans="1:19" x14ac:dyDescent="0.25">
      <c r="A1014" s="297">
        <f t="shared" si="95"/>
        <v>1000</v>
      </c>
      <c r="B1014" s="501"/>
      <c r="C1014" s="515"/>
      <c r="D1014" s="297"/>
      <c r="E1014" s="505"/>
      <c r="F1014" s="417">
        <f>ROUND(IF('11. Type 1 Emp 2020 FTE'!$I$12=1,SUM(I1014:M1014),0),1)</f>
        <v>0</v>
      </c>
      <c r="G1014" s="417">
        <f>ROUND(IF('11. Type 1 Emp 2020 FTE'!$I$12=2,SUM(O1014:S1014),0),1)</f>
        <v>0</v>
      </c>
      <c r="I1014" s="526">
        <f>IF('1. General Input'!$D$33="X",IF('17. FTE Safe Harbor 2 Step 2'!E1014&lt;40,'17. FTE Safe Harbor 2 Step 2'!E1014/40,1),0)</f>
        <v>0</v>
      </c>
      <c r="J1014" s="526">
        <f>IF('1. General Input'!$D$34="X",IF('17. FTE Safe Harbor 2 Step 2'!E1014&lt;80,'17. FTE Safe Harbor 2 Step 2'!E1014/80,1),0)</f>
        <v>0</v>
      </c>
      <c r="K1014" s="526">
        <f>IF('1. General Input'!$D$35="X",IF('17. FTE Safe Harbor 2 Step 2'!E1014*24&lt;2080,'17. FTE Safe Harbor 2 Step 2'!E1014*24/2080,1),0)</f>
        <v>0</v>
      </c>
      <c r="L1014" s="526">
        <f>IF('1. General Input'!$D$36="X",IF('17. FTE Safe Harbor 2 Step 2'!E1014*12&lt;2080,'17. FTE Safe Harbor 2 Step 2'!E1014*12/2080,1),0)</f>
        <v>0</v>
      </c>
      <c r="M1014" s="538">
        <f>IF('1. General Input'!$D$37="X",IF('17. FTE Safe Harbor 2 Step 2'!E1014*365/$F$12&lt;2080,E1014*365/$F$12/2080,1),0)</f>
        <v>0</v>
      </c>
      <c r="O1014" s="526">
        <f t="shared" si="90"/>
        <v>0</v>
      </c>
      <c r="P1014" s="526">
        <f t="shared" si="91"/>
        <v>0</v>
      </c>
      <c r="Q1014" s="526">
        <f t="shared" si="92"/>
        <v>0</v>
      </c>
      <c r="R1014" s="526">
        <f t="shared" si="93"/>
        <v>0</v>
      </c>
      <c r="S1014" s="526">
        <f t="shared" si="94"/>
        <v>0</v>
      </c>
    </row>
    <row r="1015" spans="1:19" ht="15.75" thickBot="1" x14ac:dyDescent="0.3">
      <c r="A1015" s="297"/>
      <c r="B1015" s="501"/>
      <c r="C1015" s="515"/>
      <c r="D1015" s="297"/>
      <c r="E1015" s="505"/>
      <c r="F1015" s="417">
        <f>ROUND(IF('11. Type 1 Emp 2020 FTE'!$I$12=1,SUM(I1015:M1015),0),1)</f>
        <v>0</v>
      </c>
      <c r="G1015" s="417">
        <f>ROUND(IF('11. Type 1 Emp 2020 FTE'!$I$12=2,SUM(O1015:S1015),0),1)</f>
        <v>0</v>
      </c>
      <c r="I1015" s="526">
        <f>IF('1. General Input'!$D$33="X",IF('17. FTE Safe Harbor 2 Step 2'!E1015&lt;40,'17. FTE Safe Harbor 2 Step 2'!E1015/40,1),0)</f>
        <v>0</v>
      </c>
      <c r="J1015" s="526">
        <f>IF('1. General Input'!$D$34="X",IF('17. FTE Safe Harbor 2 Step 2'!E1015&lt;80,'17. FTE Safe Harbor 2 Step 2'!E1015/80,1),0)</f>
        <v>0</v>
      </c>
      <c r="K1015" s="526">
        <f>IF('1. General Input'!$D$35="X",IF('17. FTE Safe Harbor 2 Step 2'!E1015*24&lt;2080,'17. FTE Safe Harbor 2 Step 2'!E1015*24/2080,1),0)</f>
        <v>0</v>
      </c>
      <c r="L1015" s="526">
        <f>IF('1. General Input'!$D$36="X",IF('17. FTE Safe Harbor 2 Step 2'!E1015*12&lt;2080,'17. FTE Safe Harbor 2 Step 2'!E1015*12/2080,1),0)</f>
        <v>0</v>
      </c>
      <c r="M1015" s="538">
        <f>IF('1. General Input'!$D$37="X",IF('17. FTE Safe Harbor 2 Step 2'!E1015*365/$F$12&lt;2080,E1015*365/$F$12/2080,1),0)</f>
        <v>0</v>
      </c>
      <c r="O1015" s="526">
        <f t="shared" si="90"/>
        <v>0</v>
      </c>
      <c r="P1015" s="526">
        <f t="shared" si="91"/>
        <v>0</v>
      </c>
      <c r="Q1015" s="526">
        <f t="shared" si="92"/>
        <v>0</v>
      </c>
      <c r="R1015" s="526">
        <f t="shared" si="93"/>
        <v>0</v>
      </c>
      <c r="S1015" s="526">
        <f t="shared" si="94"/>
        <v>0</v>
      </c>
    </row>
    <row r="1016" spans="1:19" ht="15.75" thickBot="1" x14ac:dyDescent="0.3">
      <c r="B1016" s="244" t="s">
        <v>26</v>
      </c>
      <c r="E1016" s="391">
        <f>SUM(E15:E1015)</f>
        <v>0</v>
      </c>
      <c r="F1016" s="398">
        <f>SUM(F15:F1015)</f>
        <v>0</v>
      </c>
      <c r="G1016" s="398">
        <f>SUM(G15:G1015)</f>
        <v>0</v>
      </c>
    </row>
    <row r="1017" spans="1:19" ht="15.75" thickTop="1" x14ac:dyDescent="0.25">
      <c r="E1017" s="277"/>
      <c r="F1017" s="275" t="s">
        <v>214</v>
      </c>
    </row>
    <row r="1018" spans="1:19" x14ac:dyDescent="0.25">
      <c r="E1018" s="277"/>
      <c r="F1018" s="277"/>
    </row>
    <row r="1019" spans="1:19" x14ac:dyDescent="0.25">
      <c r="E1019" s="277"/>
      <c r="F1019" s="277"/>
    </row>
  </sheetData>
  <sheetProtection algorithmName="SHA-512" hashValue="PuX/m4f7vkziwAz+9ZRTUJZX16MjjeUWqO4vHdslxAuliZMK66wzOOxXoiR9rNYLpwTRq9lniVwHSrZfZ/ueOg==" saltValue="NARmYqPp9+hKpUUM+qJhKQ==" spinCount="100000" sheet="1" objects="1" scenarios="1" selectLockedCells="1"/>
  <protectedRanges>
    <protectedRange sqref="E14" name="Range1"/>
  </protectedRanges>
  <mergeCells count="6">
    <mergeCell ref="A10:E10"/>
    <mergeCell ref="A12:E12"/>
    <mergeCell ref="A5:G5"/>
    <mergeCell ref="A1:G1"/>
    <mergeCell ref="A2:G2"/>
    <mergeCell ref="A4:G4"/>
  </mergeCells>
  <phoneticPr fontId="13" type="noConversion"/>
  <pageMargins left="0.7" right="0.7" top="0.75" bottom="0.75" header="0.3" footer="0.3"/>
  <pageSetup scale="92"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21"/>
  <sheetViews>
    <sheetView topLeftCell="A3" workbookViewId="0">
      <selection activeCell="G10" sqref="G10"/>
    </sheetView>
  </sheetViews>
  <sheetFormatPr defaultColWidth="8.85546875" defaultRowHeight="15" x14ac:dyDescent="0.25"/>
  <cols>
    <col min="1" max="1" width="8.85546875" style="244"/>
    <col min="2" max="2" width="34.28515625" style="244" customWidth="1"/>
    <col min="3" max="3" width="12.28515625" style="244" customWidth="1"/>
    <col min="4" max="4" width="8.140625" style="244" customWidth="1"/>
    <col min="5" max="5" width="15.42578125" style="244" customWidth="1"/>
    <col min="6" max="6" width="17.42578125" style="244" customWidth="1"/>
    <col min="7" max="7" width="19.42578125" style="244" customWidth="1"/>
    <col min="8" max="8" width="10.7109375" style="244" bestFit="1" customWidth="1"/>
    <col min="9" max="9" width="23" style="244" customWidth="1"/>
    <col min="10" max="10" width="15.28515625" style="244" customWidth="1"/>
    <col min="11" max="11" width="16.42578125" style="244" customWidth="1"/>
    <col min="12" max="16384" width="8.85546875" style="244"/>
  </cols>
  <sheetData>
    <row r="1" spans="1:32" hidden="1" x14ac:dyDescent="0.25">
      <c r="A1" s="834" t="s">
        <v>323</v>
      </c>
      <c r="B1" s="834"/>
      <c r="C1" s="834"/>
      <c r="D1" s="834"/>
      <c r="E1" s="834"/>
      <c r="F1" s="834"/>
      <c r="G1" s="834"/>
      <c r="H1" s="278"/>
      <c r="I1" s="278"/>
      <c r="J1" s="278"/>
    </row>
    <row r="2" spans="1:32" hidden="1" x14ac:dyDescent="0.25">
      <c r="A2" s="834" t="s">
        <v>324</v>
      </c>
      <c r="B2" s="834"/>
      <c r="C2" s="834"/>
      <c r="D2" s="834"/>
      <c r="E2" s="834"/>
      <c r="F2" s="834"/>
      <c r="G2" s="834"/>
      <c r="H2" s="278"/>
      <c r="I2" s="278"/>
      <c r="J2" s="278"/>
    </row>
    <row r="3" spans="1:32" ht="28.5" customHeight="1" x14ac:dyDescent="0.25">
      <c r="A3" s="488" t="s">
        <v>630</v>
      </c>
      <c r="B3" s="243"/>
      <c r="C3" s="243"/>
      <c r="D3" s="243"/>
      <c r="E3" s="243"/>
      <c r="F3" s="243"/>
      <c r="G3" s="243"/>
      <c r="H3" s="243"/>
      <c r="I3" s="243"/>
      <c r="J3" s="243"/>
    </row>
    <row r="4" spans="1:32" hidden="1" x14ac:dyDescent="0.25">
      <c r="A4" s="834" t="s">
        <v>270</v>
      </c>
      <c r="B4" s="834"/>
      <c r="C4" s="834"/>
      <c r="D4" s="834"/>
      <c r="E4" s="834"/>
      <c r="F4" s="834"/>
      <c r="G4" s="834"/>
    </row>
    <row r="5" spans="1:32" s="241" customFormat="1" ht="47.25" customHeight="1" x14ac:dyDescent="0.25">
      <c r="A5" s="884" t="str">
        <f>IF('1. General Input'!D29="Yes","Do not complete this schedule, Borrower is sole proprietor with no employees",IF('1. General Input'!D30="yes","Do not complete this schedule, Borrower is general partner with no employees",IF('1. General Input'!D40="Yes",IF('8. Wage Rate Penalty'!H15=0,"Do Not complete this schedule. Safe Harbor 1 applies.  Borrower is eligible to file Forgiveness Form 3508EZ.","Do not complete this schedule, Safe Harbor 1 applies."),IF('1. General Input'!D23="no","Do not complete this schedule, Borrower has no employees",IF('9. FTE Exemption'!E16="no",IF('8. Wage Rate Penalty'!H15=0,"Do not complete this schedule. Borrower did not reduce the number of employees or average paid hours.  Borrower is eligible to file Forgiveness Form 3508EZ.","Do not complete this schedule. Borrower did not reduce the number of employees or average paid hours."),IF(('11. Type 1 Emp 2020 FTE'!I15+'13. Type 2 Emp 2020 FTE'!H15+'14. FTE Exception Table 1'!D12)&lt;'15. Chosen Referenced Period'!G10," ","If Tab 15 Chosen Referenced Period has been completed, Borrower does not need Safe Harbor 2. Continue on Tab 19 Mortgage Interest"))))))</f>
        <v xml:space="preserve"> </v>
      </c>
      <c r="B5" s="884"/>
      <c r="C5" s="884"/>
      <c r="D5" s="884"/>
      <c r="E5" s="884"/>
      <c r="F5" s="884"/>
      <c r="G5" s="884"/>
    </row>
    <row r="6" spans="1:32" s="493" customFormat="1" ht="23.25" customHeight="1" x14ac:dyDescent="0.25">
      <c r="A6" s="889" t="str">
        <f>IF('17. FTE Safe Harbor 2 Step 2'!F13=0," ",IF('17. FTE Safe Harbor 2 Step 2'!F13&gt;'16. FTE Safe Harbor 2 Step 1'!F10," ","Do not complete this schedule, Borrower is not eligible for Safe Harbor 2"))</f>
        <v xml:space="preserve"> </v>
      </c>
      <c r="B6" s="889"/>
      <c r="C6" s="889"/>
      <c r="D6" s="889"/>
      <c r="E6" s="889"/>
      <c r="F6" s="889"/>
      <c r="G6" s="889"/>
    </row>
    <row r="7" spans="1:32" s="241" customFormat="1" ht="6.75" customHeight="1" x14ac:dyDescent="0.25">
      <c r="C7" s="239"/>
      <c r="D7" s="239"/>
      <c r="E7" s="239"/>
    </row>
    <row r="8" spans="1:32" s="241" customFormat="1" ht="20.25" customHeight="1" x14ac:dyDescent="0.25">
      <c r="A8" s="258" t="s">
        <v>422</v>
      </c>
      <c r="B8" s="259"/>
      <c r="C8" s="292"/>
      <c r="D8" s="259"/>
    </row>
    <row r="9" spans="1:32" s="241" customFormat="1" ht="20.25" customHeight="1" x14ac:dyDescent="0.25">
      <c r="A9" s="257" t="s">
        <v>430</v>
      </c>
      <c r="C9" s="239"/>
      <c r="D9" s="239"/>
      <c r="E9" s="239"/>
      <c r="F9" s="239"/>
      <c r="G9" s="239"/>
      <c r="H9" s="239"/>
      <c r="I9" s="239"/>
      <c r="J9" s="239"/>
      <c r="K9" s="239"/>
      <c r="L9" s="239"/>
      <c r="M9" s="239"/>
      <c r="N9" s="239"/>
      <c r="O9" s="239"/>
    </row>
    <row r="10" spans="1:32" ht="69" customHeight="1" x14ac:dyDescent="0.25">
      <c r="A10" s="866" t="s">
        <v>700</v>
      </c>
      <c r="B10" s="866"/>
      <c r="C10" s="866"/>
      <c r="D10" s="866"/>
      <c r="E10" s="866"/>
      <c r="G10" s="524"/>
      <c r="H10" s="321"/>
      <c r="I10" s="359"/>
      <c r="J10" s="324"/>
      <c r="K10" s="323"/>
      <c r="L10" s="323"/>
      <c r="M10" s="323"/>
      <c r="AA10" s="323"/>
      <c r="AB10" s="323"/>
      <c r="AC10" s="323"/>
      <c r="AD10" s="323"/>
      <c r="AE10" s="323"/>
      <c r="AF10" s="321"/>
    </row>
    <row r="11" spans="1:32" ht="33.75" customHeight="1" x14ac:dyDescent="0.25">
      <c r="A11" s="887" t="s">
        <v>670</v>
      </c>
      <c r="B11" s="887"/>
      <c r="C11" s="887"/>
      <c r="D11" s="887"/>
      <c r="E11" s="887"/>
      <c r="F11" s="887"/>
      <c r="G11" s="243"/>
      <c r="H11" s="243"/>
      <c r="I11" s="243"/>
      <c r="J11" s="243"/>
      <c r="K11" s="243"/>
      <c r="L11" s="243"/>
      <c r="M11" s="243"/>
      <c r="N11" s="243"/>
      <c r="O11" s="243"/>
    </row>
    <row r="12" spans="1:32" ht="20.25" customHeight="1" x14ac:dyDescent="0.25">
      <c r="A12" s="251" t="s">
        <v>447</v>
      </c>
      <c r="C12" s="243"/>
      <c r="D12" s="243"/>
      <c r="G12" s="559"/>
      <c r="H12" s="243"/>
      <c r="I12" s="243"/>
      <c r="J12" s="243"/>
      <c r="K12" s="243"/>
      <c r="L12" s="243"/>
      <c r="M12" s="243"/>
      <c r="N12" s="243"/>
      <c r="O12" s="243"/>
    </row>
    <row r="13" spans="1:32" ht="20.25" customHeight="1" x14ac:dyDescent="0.25">
      <c r="A13" s="251" t="s">
        <v>504</v>
      </c>
      <c r="C13" s="243"/>
      <c r="D13" s="243"/>
      <c r="G13" s="559"/>
      <c r="H13" s="418" t="str">
        <f>IF(G12&gt;0,IF(G13=0,"Must enter date"," ")," ")</f>
        <v xml:space="preserve"> </v>
      </c>
      <c r="I13" s="243"/>
      <c r="J13" s="243"/>
      <c r="K13" s="243"/>
      <c r="L13" s="243"/>
      <c r="M13" s="243"/>
      <c r="N13" s="243"/>
      <c r="O13" s="243"/>
    </row>
    <row r="14" spans="1:32" ht="20.25" customHeight="1" x14ac:dyDescent="0.25">
      <c r="D14" s="243"/>
      <c r="E14" s="243"/>
      <c r="G14" s="243"/>
      <c r="H14" s="243"/>
      <c r="I14" s="243"/>
      <c r="J14" s="243"/>
      <c r="K14" s="243"/>
      <c r="L14" s="243"/>
      <c r="M14" s="243"/>
      <c r="N14" s="243"/>
      <c r="O14" s="243"/>
    </row>
    <row r="15" spans="1:32" ht="20.25" customHeight="1" thickBot="1" x14ac:dyDescent="0.3">
      <c r="A15" s="248" t="s">
        <v>497</v>
      </c>
      <c r="B15" s="237"/>
      <c r="C15" s="237"/>
      <c r="D15" s="237"/>
      <c r="E15" s="237"/>
      <c r="F15" s="237"/>
      <c r="G15" s="419">
        <f>ROUND(IF(G10&gt;SUM(F1018:G1018),G10,SUM(F1018:G1018)),1)</f>
        <v>0</v>
      </c>
    </row>
    <row r="16" spans="1:32" s="262" customFormat="1" ht="45" x14ac:dyDescent="0.25">
      <c r="A16" s="401"/>
      <c r="B16" s="289" t="s">
        <v>451</v>
      </c>
      <c r="C16" s="347" t="s">
        <v>500</v>
      </c>
      <c r="D16" s="347"/>
      <c r="E16" s="262" t="s">
        <v>701</v>
      </c>
      <c r="F16" s="262" t="s">
        <v>448</v>
      </c>
      <c r="G16" s="262" t="s">
        <v>449</v>
      </c>
    </row>
    <row r="17" spans="1:13" x14ac:dyDescent="0.25">
      <c r="A17" s="297">
        <v>1</v>
      </c>
      <c r="B17" s="501"/>
      <c r="C17" s="515"/>
      <c r="D17" s="265"/>
      <c r="E17" s="505"/>
      <c r="F17" s="417">
        <f>IF($G$12&gt;0,IF($G$13=0,0,ROUND(IF($G$12=0,0,IF('11. Type 1 Emp 2020 FTE'!$I$12=1,IF(E17&lt;2080/(366/($G$13-$G$12+1)),E17/(2080/(366/($G$13-$G$12+1))),1),0)),1)),0)</f>
        <v>0</v>
      </c>
      <c r="G17" s="417">
        <f>IF($G$12&gt;0,IF($G$13=0,0,ROUND(IF('11. Type 1 Emp 2020 FTE'!$I$12=2,IF(E17=0,0,IF('18. FTE Safe Harbor 2 Step 4'!E17&lt;2080/(366/($G$13-$G$12+1)),0.5,1)),0),1)),0)</f>
        <v>0</v>
      </c>
      <c r="I17" s="420"/>
      <c r="J17" s="420"/>
      <c r="K17" s="277"/>
      <c r="M17" s="277"/>
    </row>
    <row r="18" spans="1:13" x14ac:dyDescent="0.25">
      <c r="A18" s="297">
        <f>+A17+1</f>
        <v>2</v>
      </c>
      <c r="B18" s="501"/>
      <c r="C18" s="515"/>
      <c r="D18" s="265"/>
      <c r="E18" s="505"/>
      <c r="F18" s="417">
        <f>IF($G$12&gt;0,IF($G$13=0,0,ROUND(IF($G$12=0,0,IF('11. Type 1 Emp 2020 FTE'!$I$12=1,IF(E18&lt;2080/(366/($G$13-$G$12+1)),E18/(2080/(366/($G$13-$G$12+1))),1),0)),1)),0)</f>
        <v>0</v>
      </c>
      <c r="G18" s="417">
        <f>IF($G$12&gt;0,IF($G$13=0,0,ROUND(IF('11. Type 1 Emp 2020 FTE'!$I$12=2,IF(E18=0,0,IF('18. FTE Safe Harbor 2 Step 4'!E18&lt;2080/(366/($G$13-$G$12+1)),0.5,1)),0),1)),0)</f>
        <v>0</v>
      </c>
    </row>
    <row r="19" spans="1:13" x14ac:dyDescent="0.25">
      <c r="A19" s="297">
        <f t="shared" ref="A19:A82" si="0">+A18+1</f>
        <v>3</v>
      </c>
      <c r="B19" s="501"/>
      <c r="C19" s="515"/>
      <c r="D19" s="265"/>
      <c r="E19" s="505"/>
      <c r="F19" s="417">
        <f>IF($G$12&gt;0,IF($G$13=0,0,ROUND(IF($G$12=0,0,IF('11. Type 1 Emp 2020 FTE'!$I$12=1,IF(E19&lt;2080/(366/($G$13-$G$12+1)),E19/(2080/(366/($G$13-$G$12+1))),1),0)),1)),0)</f>
        <v>0</v>
      </c>
      <c r="G19" s="417">
        <f>IF($G$12&gt;0,IF($G$13=0,0,ROUND(IF('11. Type 1 Emp 2020 FTE'!$I$12=2,IF(E19=0,0,IF('18. FTE Safe Harbor 2 Step 4'!E19&lt;2080/(366/($G$13-$G$12+1)),0.5,1)),0),1)),0)</f>
        <v>0</v>
      </c>
      <c r="K19" s="254"/>
    </row>
    <row r="20" spans="1:13" x14ac:dyDescent="0.25">
      <c r="A20" s="297">
        <f t="shared" si="0"/>
        <v>4</v>
      </c>
      <c r="B20" s="501"/>
      <c r="C20" s="515"/>
      <c r="D20" s="265"/>
      <c r="E20" s="505"/>
      <c r="F20" s="417">
        <f>IF($G$12&gt;0,IF($G$13=0,0,ROUND(IF($G$12=0,0,IF('11. Type 1 Emp 2020 FTE'!$I$12=1,IF(E20&lt;2080/(366/($G$13-$G$12+1)),E20/(2080/(366/($G$13-$G$12+1))),1),0)),1)),0)</f>
        <v>0</v>
      </c>
      <c r="G20" s="417">
        <f>IF($G$12&gt;0,IF($G$13=0,0,ROUND(IF('11. Type 1 Emp 2020 FTE'!$I$12=2,IF(E20=0,0,IF('18. FTE Safe Harbor 2 Step 4'!E20&lt;2080/(366/($G$13-$G$12+1)),0.5,1)),0),1)),0)</f>
        <v>0</v>
      </c>
      <c r="K20" s="298"/>
    </row>
    <row r="21" spans="1:13" x14ac:dyDescent="0.25">
      <c r="A21" s="297">
        <f t="shared" si="0"/>
        <v>5</v>
      </c>
      <c r="B21" s="501"/>
      <c r="C21" s="515"/>
      <c r="D21" s="265"/>
      <c r="E21" s="505"/>
      <c r="F21" s="417">
        <f>IF($G$12&gt;0,IF($G$13=0,0,ROUND(IF($G$12=0,0,IF('11. Type 1 Emp 2020 FTE'!$I$12=1,IF(E21&lt;2080/(366/($G$13-$G$12+1)),E21/(2080/(366/($G$13-$G$12+1))),1),0)),1)),0)</f>
        <v>0</v>
      </c>
      <c r="G21" s="417">
        <f>IF($G$12&gt;0,IF($G$13=0,0,ROUND(IF('11. Type 1 Emp 2020 FTE'!$I$12=2,IF(E21=0,0,IF('18. FTE Safe Harbor 2 Step 4'!E21&lt;2080/(366/($G$13-$G$12+1)),0.5,1)),0),1)),0)</f>
        <v>0</v>
      </c>
      <c r="K21" s="298"/>
    </row>
    <row r="22" spans="1:13" x14ac:dyDescent="0.25">
      <c r="A22" s="297">
        <f t="shared" si="0"/>
        <v>6</v>
      </c>
      <c r="B22" s="501"/>
      <c r="C22" s="515"/>
      <c r="D22" s="265"/>
      <c r="E22" s="505"/>
      <c r="F22" s="417">
        <f>IF($G$12&gt;0,IF($G$13=0,0,ROUND(IF($G$12=0,0,IF('11. Type 1 Emp 2020 FTE'!$I$12=1,IF(E22&lt;2080/(366/($G$13-$G$12+1)),E22/(2080/(366/($G$13-$G$12+1))),1),0)),1)),0)</f>
        <v>0</v>
      </c>
      <c r="G22" s="417">
        <f>IF($G$12&gt;0,IF($G$13=0,0,ROUND(IF('11. Type 1 Emp 2020 FTE'!$I$12=2,IF(E22=0,0,IF('18. FTE Safe Harbor 2 Step 4'!E22&lt;2080/(366/($G$13-$G$12+1)),0.5,1)),0),1)),0)</f>
        <v>0</v>
      </c>
      <c r="K22" s="298"/>
    </row>
    <row r="23" spans="1:13" x14ac:dyDescent="0.25">
      <c r="A23" s="297">
        <f t="shared" si="0"/>
        <v>7</v>
      </c>
      <c r="B23" s="501"/>
      <c r="C23" s="515"/>
      <c r="D23" s="265"/>
      <c r="E23" s="505"/>
      <c r="F23" s="417">
        <f>IF($G$12&gt;0,IF($G$13=0,0,ROUND(IF($G$12=0,0,IF('11. Type 1 Emp 2020 FTE'!$I$12=1,IF(E23&lt;2080/(366/($G$13-$G$12+1)),E23/(2080/(366/($G$13-$G$12+1))),1),0)),1)),0)</f>
        <v>0</v>
      </c>
      <c r="G23" s="417">
        <f>IF($G$12&gt;0,IF($G$13=0,0,ROUND(IF('11. Type 1 Emp 2020 FTE'!$I$12=2,IF(E23=0,0,IF('18. FTE Safe Harbor 2 Step 4'!E23&lt;2080/(366/($G$13-$G$12+1)),0.5,1)),0),1)),0)</f>
        <v>0</v>
      </c>
      <c r="K23" s="298"/>
    </row>
    <row r="24" spans="1:13" x14ac:dyDescent="0.25">
      <c r="A24" s="297">
        <f t="shared" si="0"/>
        <v>8</v>
      </c>
      <c r="B24" s="501"/>
      <c r="C24" s="515"/>
      <c r="D24" s="265"/>
      <c r="E24" s="505"/>
      <c r="F24" s="417">
        <f>IF($G$12&gt;0,IF($G$13=0,0,ROUND(IF($G$12=0,0,IF('11. Type 1 Emp 2020 FTE'!$I$12=1,IF(E24&lt;2080/(366/($G$13-$G$12+1)),E24/(2080/(366/($G$13-$G$12+1))),1),0)),1)),0)</f>
        <v>0</v>
      </c>
      <c r="G24" s="417">
        <f>IF($G$12&gt;0,IF($G$13=0,0,ROUND(IF('11. Type 1 Emp 2020 FTE'!$I$12=2,IF(E24=0,0,IF('18. FTE Safe Harbor 2 Step 4'!E24&lt;2080/(366/($G$13-$G$12+1)),0.5,1)),0),1)),0)</f>
        <v>0</v>
      </c>
      <c r="K24" s="298"/>
    </row>
    <row r="25" spans="1:13" x14ac:dyDescent="0.25">
      <c r="A25" s="297">
        <f t="shared" si="0"/>
        <v>9</v>
      </c>
      <c r="B25" s="501"/>
      <c r="C25" s="515"/>
      <c r="D25" s="297"/>
      <c r="E25" s="505"/>
      <c r="F25" s="417">
        <f>IF($G$12&gt;0,IF($G$13=0,0,ROUND(IF($G$12=0,0,IF('11. Type 1 Emp 2020 FTE'!$I$12=1,IF(E25&lt;2080/(366/($G$13-$G$12+1)),E25/(2080/(366/($G$13-$G$12+1))),1),0)),1)),0)</f>
        <v>0</v>
      </c>
      <c r="G25" s="417">
        <f>IF($G$12&gt;0,IF($G$13=0,0,ROUND(IF('11. Type 1 Emp 2020 FTE'!$I$12=2,IF(E25=0,0,IF('18. FTE Safe Harbor 2 Step 4'!E25&lt;2080/(366/($G$13-$G$12+1)),0.5,1)),0),1)),0)</f>
        <v>0</v>
      </c>
      <c r="K25" s="298"/>
    </row>
    <row r="26" spans="1:13" x14ac:dyDescent="0.25">
      <c r="A26" s="297">
        <f t="shared" si="0"/>
        <v>10</v>
      </c>
      <c r="B26" s="501"/>
      <c r="C26" s="515"/>
      <c r="D26" s="297"/>
      <c r="E26" s="505"/>
      <c r="F26" s="417">
        <f>IF($G$12&gt;0,IF($G$13=0,0,ROUND(IF($G$12=0,0,IF('11. Type 1 Emp 2020 FTE'!$I$12=1,IF(E26&lt;2080/(366/($G$13-$G$12+1)),E26/(2080/(366/($G$13-$G$12+1))),1),0)),1)),0)</f>
        <v>0</v>
      </c>
      <c r="G26" s="417">
        <f>IF($G$12&gt;0,IF($G$13=0,0,ROUND(IF('11. Type 1 Emp 2020 FTE'!$I$12=2,IF(E26=0,0,IF('18. FTE Safe Harbor 2 Step 4'!E26&lt;2080/(366/($G$13-$G$12+1)),0.5,1)),0),1)),0)</f>
        <v>0</v>
      </c>
      <c r="K26" s="298"/>
    </row>
    <row r="27" spans="1:13" x14ac:dyDescent="0.25">
      <c r="A27" s="297">
        <f t="shared" si="0"/>
        <v>11</v>
      </c>
      <c r="B27" s="501"/>
      <c r="C27" s="515"/>
      <c r="D27" s="297"/>
      <c r="E27" s="505"/>
      <c r="F27" s="417">
        <f>IF($G$12&gt;0,IF($G$13=0,0,ROUND(IF($G$12=0,0,IF('11. Type 1 Emp 2020 FTE'!$I$12=1,IF(E27&lt;2080/(366/($G$13-$G$12+1)),E27/(2080/(366/($G$13-$G$12+1))),1),0)),1)),0)</f>
        <v>0</v>
      </c>
      <c r="G27" s="417">
        <f>IF($G$12&gt;0,IF($G$13=0,0,ROUND(IF('11. Type 1 Emp 2020 FTE'!$I$12=2,IF(E27=0,0,IF('18. FTE Safe Harbor 2 Step 4'!E27&lt;2080/(366/($G$13-$G$12+1)),0.5,1)),0),1)),0)</f>
        <v>0</v>
      </c>
      <c r="K27" s="298"/>
    </row>
    <row r="28" spans="1:13" x14ac:dyDescent="0.25">
      <c r="A28" s="297">
        <f t="shared" si="0"/>
        <v>12</v>
      </c>
      <c r="B28" s="501"/>
      <c r="C28" s="515"/>
      <c r="D28" s="297"/>
      <c r="E28" s="505"/>
      <c r="F28" s="417">
        <f>IF($G$12&gt;0,IF($G$13=0,0,ROUND(IF($G$12=0,0,IF('11. Type 1 Emp 2020 FTE'!$I$12=1,IF(E28&lt;2080/(366/($G$13-$G$12+1)),E28/(2080/(366/($G$13-$G$12+1))),1),0)),1)),0)</f>
        <v>0</v>
      </c>
      <c r="G28" s="417">
        <f>IF($G$12&gt;0,IF($G$13=0,0,ROUND(IF('11. Type 1 Emp 2020 FTE'!$I$12=2,IF(E28=0,0,IF('18. FTE Safe Harbor 2 Step 4'!E28&lt;2080/(366/($G$13-$G$12+1)),0.5,1)),0),1)),0)</f>
        <v>0</v>
      </c>
      <c r="K28" s="298"/>
    </row>
    <row r="29" spans="1:13" x14ac:dyDescent="0.25">
      <c r="A29" s="297">
        <f t="shared" si="0"/>
        <v>13</v>
      </c>
      <c r="B29" s="501"/>
      <c r="C29" s="515"/>
      <c r="D29" s="297"/>
      <c r="E29" s="505"/>
      <c r="F29" s="417">
        <f>IF($G$12&gt;0,IF($G$13=0,0,ROUND(IF($G$12=0,0,IF('11. Type 1 Emp 2020 FTE'!$I$12=1,IF(E29&lt;2080/(366/($G$13-$G$12+1)),E29/(2080/(366/($G$13-$G$12+1))),1),0)),1)),0)</f>
        <v>0</v>
      </c>
      <c r="G29" s="417">
        <f>IF($G$12&gt;0,IF($G$13=0,0,ROUND(IF('11. Type 1 Emp 2020 FTE'!$I$12=2,IF(E29=0,0,IF('18. FTE Safe Harbor 2 Step 4'!E29&lt;2080/(366/($G$13-$G$12+1)),0.5,1)),0),1)),0)</f>
        <v>0</v>
      </c>
      <c r="K29" s="298"/>
    </row>
    <row r="30" spans="1:13" x14ac:dyDescent="0.25">
      <c r="A30" s="297">
        <f t="shared" si="0"/>
        <v>14</v>
      </c>
      <c r="B30" s="501"/>
      <c r="C30" s="515"/>
      <c r="D30" s="297"/>
      <c r="E30" s="505"/>
      <c r="F30" s="417">
        <f>IF($G$12&gt;0,IF($G$13=0,0,ROUND(IF($G$12=0,0,IF('11. Type 1 Emp 2020 FTE'!$I$12=1,IF(E30&lt;2080/(366/($G$13-$G$12+1)),E30/(2080/(366/($G$13-$G$12+1))),1),0)),1)),0)</f>
        <v>0</v>
      </c>
      <c r="G30" s="417">
        <f>IF($G$12&gt;0,IF($G$13=0,0,ROUND(IF('11. Type 1 Emp 2020 FTE'!$I$12=2,IF(E30=0,0,IF('18. FTE Safe Harbor 2 Step 4'!E30&lt;2080/(366/($G$13-$G$12+1)),0.5,1)),0),1)),0)</f>
        <v>0</v>
      </c>
      <c r="K30" s="298"/>
    </row>
    <row r="31" spans="1:13" x14ac:dyDescent="0.25">
      <c r="A31" s="297">
        <f t="shared" si="0"/>
        <v>15</v>
      </c>
      <c r="B31" s="501"/>
      <c r="C31" s="515"/>
      <c r="D31" s="297"/>
      <c r="E31" s="505"/>
      <c r="F31" s="417">
        <f>IF($G$12&gt;0,IF($G$13=0,0,ROUND(IF($G$12=0,0,IF('11. Type 1 Emp 2020 FTE'!$I$12=1,IF(E31&lt;2080/(366/($G$13-$G$12+1)),E31/(2080/(366/($G$13-$G$12+1))),1),0)),1)),0)</f>
        <v>0</v>
      </c>
      <c r="G31" s="417">
        <f>IF($G$12&gt;0,IF($G$13=0,0,ROUND(IF('11. Type 1 Emp 2020 FTE'!$I$12=2,IF(E31=0,0,IF('18. FTE Safe Harbor 2 Step 4'!E31&lt;2080/(366/($G$13-$G$12+1)),0.5,1)),0),1)),0)</f>
        <v>0</v>
      </c>
      <c r="K31" s="298"/>
    </row>
    <row r="32" spans="1:13" x14ac:dyDescent="0.25">
      <c r="A32" s="297">
        <f t="shared" si="0"/>
        <v>16</v>
      </c>
      <c r="B32" s="501"/>
      <c r="C32" s="515"/>
      <c r="D32" s="297"/>
      <c r="E32" s="505"/>
      <c r="F32" s="417">
        <f>IF($G$12&gt;0,IF($G$13=0,0,ROUND(IF($G$12=0,0,IF('11. Type 1 Emp 2020 FTE'!$I$12=1,IF(E32&lt;2080/(366/($G$13-$G$12+1)),E32/(2080/(366/($G$13-$G$12+1))),1),0)),1)),0)</f>
        <v>0</v>
      </c>
      <c r="G32" s="417">
        <f>IF($G$12&gt;0,IF($G$13=0,0,ROUND(IF('11. Type 1 Emp 2020 FTE'!$I$12=2,IF(E32=0,0,IF('18. FTE Safe Harbor 2 Step 4'!E32&lt;2080/(366/($G$13-$G$12+1)),0.5,1)),0),1)),0)</f>
        <v>0</v>
      </c>
      <c r="K32" s="298"/>
    </row>
    <row r="33" spans="1:11" x14ac:dyDescent="0.25">
      <c r="A33" s="297">
        <f t="shared" si="0"/>
        <v>17</v>
      </c>
      <c r="B33" s="501"/>
      <c r="C33" s="515"/>
      <c r="D33" s="297"/>
      <c r="E33" s="505"/>
      <c r="F33" s="417">
        <f>IF($G$12&gt;0,IF($G$13=0,0,ROUND(IF($G$12=0,0,IF('11. Type 1 Emp 2020 FTE'!$I$12=1,IF(E33&lt;2080/(366/($G$13-$G$12+1)),E33/(2080/(366/($G$13-$G$12+1))),1),0)),1)),0)</f>
        <v>0</v>
      </c>
      <c r="G33" s="417">
        <f>IF($G$12&gt;0,IF($G$13=0,0,ROUND(IF('11. Type 1 Emp 2020 FTE'!$I$12=2,IF(E33=0,0,IF('18. FTE Safe Harbor 2 Step 4'!E33&lt;2080/(366/($G$13-$G$12+1)),0.5,1)),0),1)),0)</f>
        <v>0</v>
      </c>
      <c r="K33" s="298"/>
    </row>
    <row r="34" spans="1:11" x14ac:dyDescent="0.25">
      <c r="A34" s="297">
        <f t="shared" si="0"/>
        <v>18</v>
      </c>
      <c r="B34" s="501"/>
      <c r="C34" s="515"/>
      <c r="D34" s="297"/>
      <c r="E34" s="505"/>
      <c r="F34" s="417">
        <f>IF($G$12&gt;0,IF($G$13=0,0,ROUND(IF($G$12=0,0,IF('11. Type 1 Emp 2020 FTE'!$I$12=1,IF(E34&lt;2080/(366/($G$13-$G$12+1)),E34/(2080/(366/($G$13-$G$12+1))),1),0)),1)),0)</f>
        <v>0</v>
      </c>
      <c r="G34" s="417">
        <f>IF($G$12&gt;0,IF($G$13=0,0,ROUND(IF('11. Type 1 Emp 2020 FTE'!$I$12=2,IF(E34=0,0,IF('18. FTE Safe Harbor 2 Step 4'!E34&lt;2080/(366/($G$13-$G$12+1)),0.5,1)),0),1)),0)</f>
        <v>0</v>
      </c>
      <c r="K34" s="298"/>
    </row>
    <row r="35" spans="1:11" x14ac:dyDescent="0.25">
      <c r="A35" s="297">
        <f t="shared" si="0"/>
        <v>19</v>
      </c>
      <c r="B35" s="501"/>
      <c r="C35" s="515"/>
      <c r="D35" s="297"/>
      <c r="E35" s="505"/>
      <c r="F35" s="417">
        <f>IF($G$12&gt;0,IF($G$13=0,0,ROUND(IF($G$12=0,0,IF('11. Type 1 Emp 2020 FTE'!$I$12=1,IF(E35&lt;2080/(366/($G$13-$G$12+1)),E35/(2080/(366/($G$13-$G$12+1))),1),0)),1)),0)</f>
        <v>0</v>
      </c>
      <c r="G35" s="417">
        <f>IF($G$12&gt;0,IF($G$13=0,0,ROUND(IF('11. Type 1 Emp 2020 FTE'!$I$12=2,IF(E35=0,0,IF('18. FTE Safe Harbor 2 Step 4'!E35&lt;2080/(366/($G$13-$G$12+1)),0.5,1)),0),1)),0)</f>
        <v>0</v>
      </c>
      <c r="K35" s="298"/>
    </row>
    <row r="36" spans="1:11" x14ac:dyDescent="0.25">
      <c r="A36" s="297">
        <f t="shared" si="0"/>
        <v>20</v>
      </c>
      <c r="B36" s="501"/>
      <c r="C36" s="515"/>
      <c r="D36" s="297"/>
      <c r="E36" s="505"/>
      <c r="F36" s="417">
        <f>IF($G$12&gt;0,IF($G$13=0,0,ROUND(IF($G$12=0,0,IF('11. Type 1 Emp 2020 FTE'!$I$12=1,IF(E36&lt;2080/(366/($G$13-$G$12+1)),E36/(2080/(366/($G$13-$G$12+1))),1),0)),1)),0)</f>
        <v>0</v>
      </c>
      <c r="G36" s="417">
        <f>IF($G$12&gt;0,IF($G$13=0,0,ROUND(IF('11. Type 1 Emp 2020 FTE'!$I$12=2,IF(E36=0,0,IF('18. FTE Safe Harbor 2 Step 4'!E36&lt;2080/(366/($G$13-$G$12+1)),0.5,1)),0),1)),0)</f>
        <v>0</v>
      </c>
      <c r="K36" s="298"/>
    </row>
    <row r="37" spans="1:11" x14ac:dyDescent="0.25">
      <c r="A37" s="297">
        <f t="shared" si="0"/>
        <v>21</v>
      </c>
      <c r="B37" s="501"/>
      <c r="C37" s="515"/>
      <c r="D37" s="297"/>
      <c r="E37" s="505"/>
      <c r="F37" s="417">
        <f>IF($G$12&gt;0,IF($G$13=0,0,ROUND(IF($G$12=0,0,IF('11. Type 1 Emp 2020 FTE'!$I$12=1,IF(E37&lt;2080/(366/($G$13-$G$12+1)),E37/(2080/(366/($G$13-$G$12+1))),1),0)),1)),0)</f>
        <v>0</v>
      </c>
      <c r="G37" s="417">
        <f>IF($G$12&gt;0,IF($G$13=0,0,ROUND(IF('11. Type 1 Emp 2020 FTE'!$I$12=2,IF(E37=0,0,IF('18. FTE Safe Harbor 2 Step 4'!E37&lt;2080/(366/($G$13-$G$12+1)),0.5,1)),0),1)),0)</f>
        <v>0</v>
      </c>
      <c r="K37" s="298"/>
    </row>
    <row r="38" spans="1:11" x14ac:dyDescent="0.25">
      <c r="A38" s="297">
        <f t="shared" si="0"/>
        <v>22</v>
      </c>
      <c r="B38" s="501"/>
      <c r="C38" s="515"/>
      <c r="D38" s="297"/>
      <c r="E38" s="505"/>
      <c r="F38" s="417">
        <f>IF($G$12&gt;0,IF($G$13=0,0,ROUND(IF($G$12=0,0,IF('11. Type 1 Emp 2020 FTE'!$I$12=1,IF(E38&lt;2080/(366/($G$13-$G$12+1)),E38/(2080/(366/($G$13-$G$12+1))),1),0)),1)),0)</f>
        <v>0</v>
      </c>
      <c r="G38" s="417">
        <f>IF($G$12&gt;0,IF($G$13=0,0,ROUND(IF('11. Type 1 Emp 2020 FTE'!$I$12=2,IF(E38=0,0,IF('18. FTE Safe Harbor 2 Step 4'!E38&lt;2080/(366/($G$13-$G$12+1)),0.5,1)),0),1)),0)</f>
        <v>0</v>
      </c>
      <c r="K38" s="298"/>
    </row>
    <row r="39" spans="1:11" x14ac:dyDescent="0.25">
      <c r="A39" s="297">
        <f t="shared" si="0"/>
        <v>23</v>
      </c>
      <c r="B39" s="501"/>
      <c r="C39" s="515"/>
      <c r="D39" s="297"/>
      <c r="E39" s="505"/>
      <c r="F39" s="417">
        <f>IF($G$12&gt;0,IF($G$13=0,0,ROUND(IF($G$12=0,0,IF('11. Type 1 Emp 2020 FTE'!$I$12=1,IF(E39&lt;2080/(366/($G$13-$G$12+1)),E39/(2080/(366/($G$13-$G$12+1))),1),0)),1)),0)</f>
        <v>0</v>
      </c>
      <c r="G39" s="417">
        <f>IF($G$12&gt;0,IF($G$13=0,0,ROUND(IF('11. Type 1 Emp 2020 FTE'!$I$12=2,IF(E39=0,0,IF('18. FTE Safe Harbor 2 Step 4'!E39&lt;2080/(366/($G$13-$G$12+1)),0.5,1)),0),1)),0)</f>
        <v>0</v>
      </c>
      <c r="K39" s="298"/>
    </row>
    <row r="40" spans="1:11" x14ac:dyDescent="0.25">
      <c r="A40" s="297">
        <f t="shared" si="0"/>
        <v>24</v>
      </c>
      <c r="B40" s="501"/>
      <c r="C40" s="515"/>
      <c r="D40" s="297"/>
      <c r="E40" s="505"/>
      <c r="F40" s="417">
        <f>IF($G$12&gt;0,IF($G$13=0,0,ROUND(IF($G$12=0,0,IF('11. Type 1 Emp 2020 FTE'!$I$12=1,IF(E40&lt;2080/(366/($G$13-$G$12+1)),E40/(2080/(366/($G$13-$G$12+1))),1),0)),1)),0)</f>
        <v>0</v>
      </c>
      <c r="G40" s="417">
        <f>IF($G$12&gt;0,IF($G$13=0,0,ROUND(IF('11. Type 1 Emp 2020 FTE'!$I$12=2,IF(E40=0,0,IF('18. FTE Safe Harbor 2 Step 4'!E40&lt;2080/(366/($G$13-$G$12+1)),0.5,1)),0),1)),0)</f>
        <v>0</v>
      </c>
      <c r="K40" s="298"/>
    </row>
    <row r="41" spans="1:11" x14ac:dyDescent="0.25">
      <c r="A41" s="297">
        <f t="shared" si="0"/>
        <v>25</v>
      </c>
      <c r="B41" s="501"/>
      <c r="C41" s="515"/>
      <c r="D41" s="297"/>
      <c r="E41" s="505"/>
      <c r="F41" s="417">
        <f>IF($G$12&gt;0,IF($G$13=0,0,ROUND(IF($G$12=0,0,IF('11. Type 1 Emp 2020 FTE'!$I$12=1,IF(E41&lt;2080/(366/($G$13-$G$12+1)),E41/(2080/(366/($G$13-$G$12+1))),1),0)),1)),0)</f>
        <v>0</v>
      </c>
      <c r="G41" s="417">
        <f>IF($G$12&gt;0,IF($G$13=0,0,ROUND(IF('11. Type 1 Emp 2020 FTE'!$I$12=2,IF(E41=0,0,IF('18. FTE Safe Harbor 2 Step 4'!E41&lt;2080/(366/($G$13-$G$12+1)),0.5,1)),0),1)),0)</f>
        <v>0</v>
      </c>
      <c r="K41" s="254"/>
    </row>
    <row r="42" spans="1:11" x14ac:dyDescent="0.25">
      <c r="A42" s="297">
        <f t="shared" si="0"/>
        <v>26</v>
      </c>
      <c r="B42" s="501"/>
      <c r="C42" s="515"/>
      <c r="D42" s="297"/>
      <c r="E42" s="505"/>
      <c r="F42" s="417">
        <f>IF($G$12&gt;0,IF($G$13=0,0,ROUND(IF($G$12=0,0,IF('11. Type 1 Emp 2020 FTE'!$I$12=1,IF(E42&lt;2080/(366/($G$13-$G$12+1)),E42/(2080/(366/($G$13-$G$12+1))),1),0)),1)),0)</f>
        <v>0</v>
      </c>
      <c r="G42" s="417">
        <f>IF($G$12&gt;0,IF($G$13=0,0,ROUND(IF('11. Type 1 Emp 2020 FTE'!$I$12=2,IF(E42=0,0,IF('18. FTE Safe Harbor 2 Step 4'!E42&lt;2080/(366/($G$13-$G$12+1)),0.5,1)),0),1)),0)</f>
        <v>0</v>
      </c>
    </row>
    <row r="43" spans="1:11" x14ac:dyDescent="0.25">
      <c r="A43" s="297">
        <f t="shared" si="0"/>
        <v>27</v>
      </c>
      <c r="B43" s="501"/>
      <c r="C43" s="515"/>
      <c r="D43" s="297"/>
      <c r="E43" s="505"/>
      <c r="F43" s="417">
        <f>IF($G$12&gt;0,IF($G$13=0,0,ROUND(IF($G$12=0,0,IF('11. Type 1 Emp 2020 FTE'!$I$12=1,IF(E43&lt;2080/(366/($G$13-$G$12+1)),E43/(2080/(366/($G$13-$G$12+1))),1),0)),1)),0)</f>
        <v>0</v>
      </c>
      <c r="G43" s="417">
        <f>IF($G$12&gt;0,IF($G$13=0,0,ROUND(IF('11. Type 1 Emp 2020 FTE'!$I$12=2,IF(E43=0,0,IF('18. FTE Safe Harbor 2 Step 4'!E43&lt;2080/(366/($G$13-$G$12+1)),0.5,1)),0),1)),0)</f>
        <v>0</v>
      </c>
    </row>
    <row r="44" spans="1:11" x14ac:dyDescent="0.25">
      <c r="A44" s="297">
        <f t="shared" si="0"/>
        <v>28</v>
      </c>
      <c r="B44" s="501"/>
      <c r="C44" s="515"/>
      <c r="D44" s="297"/>
      <c r="E44" s="505"/>
      <c r="F44" s="417">
        <f>IF($G$12&gt;0,IF($G$13=0,0,ROUND(IF($G$12=0,0,IF('11. Type 1 Emp 2020 FTE'!$I$12=1,IF(E44&lt;2080/(366/($G$13-$G$12+1)),E44/(2080/(366/($G$13-$G$12+1))),1),0)),1)),0)</f>
        <v>0</v>
      </c>
      <c r="G44" s="417">
        <f>IF($G$12&gt;0,IF($G$13=0,0,ROUND(IF('11. Type 1 Emp 2020 FTE'!$I$12=2,IF(E44=0,0,IF('18. FTE Safe Harbor 2 Step 4'!E44&lt;2080/(366/($G$13-$G$12+1)),0.5,1)),0),1)),0)</f>
        <v>0</v>
      </c>
    </row>
    <row r="45" spans="1:11" x14ac:dyDescent="0.25">
      <c r="A45" s="297">
        <f t="shared" si="0"/>
        <v>29</v>
      </c>
      <c r="B45" s="501"/>
      <c r="C45" s="515"/>
      <c r="D45" s="297"/>
      <c r="E45" s="505"/>
      <c r="F45" s="417">
        <f>IF($G$12&gt;0,IF($G$13=0,0,ROUND(IF($G$12=0,0,IF('11. Type 1 Emp 2020 FTE'!$I$12=1,IF(E45&lt;2080/(366/($G$13-$G$12+1)),E45/(2080/(366/($G$13-$G$12+1))),1),0)),1)),0)</f>
        <v>0</v>
      </c>
      <c r="G45" s="417">
        <f>IF($G$12&gt;0,IF($G$13=0,0,ROUND(IF('11. Type 1 Emp 2020 FTE'!$I$12=2,IF(E45=0,0,IF('18. FTE Safe Harbor 2 Step 4'!E45&lt;2080/(366/($G$13-$G$12+1)),0.5,1)),0),1)),0)</f>
        <v>0</v>
      </c>
    </row>
    <row r="46" spans="1:11" x14ac:dyDescent="0.25">
      <c r="A46" s="297">
        <f t="shared" si="0"/>
        <v>30</v>
      </c>
      <c r="B46" s="501"/>
      <c r="C46" s="515"/>
      <c r="D46" s="297"/>
      <c r="E46" s="505"/>
      <c r="F46" s="417">
        <f>IF($G$12&gt;0,IF($G$13=0,0,ROUND(IF($G$12=0,0,IF('11. Type 1 Emp 2020 FTE'!$I$12=1,IF(E46&lt;2080/(366/($G$13-$G$12+1)),E46/(2080/(366/($G$13-$G$12+1))),1),0)),1)),0)</f>
        <v>0</v>
      </c>
      <c r="G46" s="417">
        <f>IF($G$12&gt;0,IF($G$13=0,0,ROUND(IF('11. Type 1 Emp 2020 FTE'!$I$12=2,IF(E46=0,0,IF('18. FTE Safe Harbor 2 Step 4'!E46&lt;2080/(366/($G$13-$G$12+1)),0.5,1)),0),1)),0)</f>
        <v>0</v>
      </c>
    </row>
    <row r="47" spans="1:11" x14ac:dyDescent="0.25">
      <c r="A47" s="297">
        <f t="shared" si="0"/>
        <v>31</v>
      </c>
      <c r="B47" s="501"/>
      <c r="C47" s="515"/>
      <c r="D47" s="297"/>
      <c r="E47" s="505"/>
      <c r="F47" s="417">
        <f>IF($G$12&gt;0,IF($G$13=0,0,ROUND(IF($G$12=0,0,IF('11. Type 1 Emp 2020 FTE'!$I$12=1,IF(E47&lt;2080/(366/($G$13-$G$12+1)),E47/(2080/(366/($G$13-$G$12+1))),1),0)),1)),0)</f>
        <v>0</v>
      </c>
      <c r="G47" s="417">
        <f>IF($G$12&gt;0,IF($G$13=0,0,ROUND(IF('11. Type 1 Emp 2020 FTE'!$I$12=2,IF(E47=0,0,IF('18. FTE Safe Harbor 2 Step 4'!E47&lt;2080/(366/($G$13-$G$12+1)),0.5,1)),0),1)),0)</f>
        <v>0</v>
      </c>
    </row>
    <row r="48" spans="1:11" x14ac:dyDescent="0.25">
      <c r="A48" s="297">
        <f t="shared" si="0"/>
        <v>32</v>
      </c>
      <c r="B48" s="501"/>
      <c r="C48" s="515"/>
      <c r="D48" s="297"/>
      <c r="E48" s="505"/>
      <c r="F48" s="417">
        <f>IF($G$12&gt;0,IF($G$13=0,0,ROUND(IF($G$12=0,0,IF('11. Type 1 Emp 2020 FTE'!$I$12=1,IF(E48&lt;2080/(366/($G$13-$G$12+1)),E48/(2080/(366/($G$13-$G$12+1))),1),0)),1)),0)</f>
        <v>0</v>
      </c>
      <c r="G48" s="417">
        <f>IF($G$12&gt;0,IF($G$13=0,0,ROUND(IF('11. Type 1 Emp 2020 FTE'!$I$12=2,IF(E48=0,0,IF('18. FTE Safe Harbor 2 Step 4'!E48&lt;2080/(366/($G$13-$G$12+1)),0.5,1)),0),1)),0)</f>
        <v>0</v>
      </c>
    </row>
    <row r="49" spans="1:7" x14ac:dyDescent="0.25">
      <c r="A49" s="297">
        <f t="shared" si="0"/>
        <v>33</v>
      </c>
      <c r="B49" s="501"/>
      <c r="C49" s="515"/>
      <c r="D49" s="297"/>
      <c r="E49" s="505"/>
      <c r="F49" s="417">
        <f>IF($G$12&gt;0,IF($G$13=0,0,ROUND(IF($G$12=0,0,IF('11. Type 1 Emp 2020 FTE'!$I$12=1,IF(E49&lt;2080/(366/($G$13-$G$12+1)),E49/(2080/(366/($G$13-$G$12+1))),1),0)),1)),0)</f>
        <v>0</v>
      </c>
      <c r="G49" s="417">
        <f>IF($G$12&gt;0,IF($G$13=0,0,ROUND(IF('11. Type 1 Emp 2020 FTE'!$I$12=2,IF(E49=0,0,IF('18. FTE Safe Harbor 2 Step 4'!E49&lt;2080/(366/($G$13-$G$12+1)),0.5,1)),0),1)),0)</f>
        <v>0</v>
      </c>
    </row>
    <row r="50" spans="1:7" x14ac:dyDescent="0.25">
      <c r="A50" s="297">
        <f t="shared" si="0"/>
        <v>34</v>
      </c>
      <c r="B50" s="501"/>
      <c r="C50" s="515"/>
      <c r="D50" s="297"/>
      <c r="E50" s="505"/>
      <c r="F50" s="417">
        <f>IF($G$12&gt;0,IF($G$13=0,0,ROUND(IF($G$12=0,0,IF('11. Type 1 Emp 2020 FTE'!$I$12=1,IF(E50&lt;2080/(366/($G$13-$G$12+1)),E50/(2080/(366/($G$13-$G$12+1))),1),0)),1)),0)</f>
        <v>0</v>
      </c>
      <c r="G50" s="417">
        <f>IF($G$12&gt;0,IF($G$13=0,0,ROUND(IF('11. Type 1 Emp 2020 FTE'!$I$12=2,IF(E50=0,0,IF('18. FTE Safe Harbor 2 Step 4'!E50&lt;2080/(366/($G$13-$G$12+1)),0.5,1)),0),1)),0)</f>
        <v>0</v>
      </c>
    </row>
    <row r="51" spans="1:7" x14ac:dyDescent="0.25">
      <c r="A51" s="297">
        <f t="shared" si="0"/>
        <v>35</v>
      </c>
      <c r="B51" s="501"/>
      <c r="C51" s="515"/>
      <c r="D51" s="297"/>
      <c r="E51" s="505"/>
      <c r="F51" s="417">
        <f>IF($G$12&gt;0,IF($G$13=0,0,ROUND(IF($G$12=0,0,IF('11. Type 1 Emp 2020 FTE'!$I$12=1,IF(E51&lt;2080/(366/($G$13-$G$12+1)),E51/(2080/(366/($G$13-$G$12+1))),1),0)),1)),0)</f>
        <v>0</v>
      </c>
      <c r="G51" s="417">
        <f>IF($G$12&gt;0,IF($G$13=0,0,ROUND(IF('11. Type 1 Emp 2020 FTE'!$I$12=2,IF(E51=0,0,IF('18. FTE Safe Harbor 2 Step 4'!E51&lt;2080/(366/($G$13-$G$12+1)),0.5,1)),0),1)),0)</f>
        <v>0</v>
      </c>
    </row>
    <row r="52" spans="1:7" x14ac:dyDescent="0.25">
      <c r="A52" s="297">
        <f t="shared" si="0"/>
        <v>36</v>
      </c>
      <c r="B52" s="501"/>
      <c r="C52" s="515"/>
      <c r="D52" s="297"/>
      <c r="E52" s="505"/>
      <c r="F52" s="417">
        <f>IF($G$12&gt;0,IF($G$13=0,0,ROUND(IF($G$12=0,0,IF('11. Type 1 Emp 2020 FTE'!$I$12=1,IF(E52&lt;2080/(366/($G$13-$G$12+1)),E52/(2080/(366/($G$13-$G$12+1))),1),0)),1)),0)</f>
        <v>0</v>
      </c>
      <c r="G52" s="417">
        <f>IF($G$12&gt;0,IF($G$13=0,0,ROUND(IF('11. Type 1 Emp 2020 FTE'!$I$12=2,IF(E52=0,0,IF('18. FTE Safe Harbor 2 Step 4'!E52&lt;2080/(366/($G$13-$G$12+1)),0.5,1)),0),1)),0)</f>
        <v>0</v>
      </c>
    </row>
    <row r="53" spans="1:7" x14ac:dyDescent="0.25">
      <c r="A53" s="297">
        <f t="shared" si="0"/>
        <v>37</v>
      </c>
      <c r="B53" s="501"/>
      <c r="C53" s="515"/>
      <c r="D53" s="297"/>
      <c r="E53" s="505"/>
      <c r="F53" s="417">
        <f>IF($G$12&gt;0,IF($G$13=0,0,ROUND(IF($G$12=0,0,IF('11. Type 1 Emp 2020 FTE'!$I$12=1,IF(E53&lt;2080/(366/($G$13-$G$12+1)),E53/(2080/(366/($G$13-$G$12+1))),1),0)),1)),0)</f>
        <v>0</v>
      </c>
      <c r="G53" s="417">
        <f>IF($G$12&gt;0,IF($G$13=0,0,ROUND(IF('11. Type 1 Emp 2020 FTE'!$I$12=2,IF(E53=0,0,IF('18. FTE Safe Harbor 2 Step 4'!E53&lt;2080/(366/($G$13-$G$12+1)),0.5,1)),0),1)),0)</f>
        <v>0</v>
      </c>
    </row>
    <row r="54" spans="1:7" x14ac:dyDescent="0.25">
      <c r="A54" s="297">
        <f t="shared" si="0"/>
        <v>38</v>
      </c>
      <c r="B54" s="501"/>
      <c r="C54" s="515"/>
      <c r="D54" s="297"/>
      <c r="E54" s="505"/>
      <c r="F54" s="417">
        <f>IF($G$12&gt;0,IF($G$13=0,0,ROUND(IF($G$12=0,0,IF('11. Type 1 Emp 2020 FTE'!$I$12=1,IF(E54&lt;2080/(366/($G$13-$G$12+1)),E54/(2080/(366/($G$13-$G$12+1))),1),0)),1)),0)</f>
        <v>0</v>
      </c>
      <c r="G54" s="417">
        <f>IF($G$12&gt;0,IF($G$13=0,0,ROUND(IF('11. Type 1 Emp 2020 FTE'!$I$12=2,IF(E54=0,0,IF('18. FTE Safe Harbor 2 Step 4'!E54&lt;2080/(366/($G$13-$G$12+1)),0.5,1)),0),1)),0)</f>
        <v>0</v>
      </c>
    </row>
    <row r="55" spans="1:7" x14ac:dyDescent="0.25">
      <c r="A55" s="297">
        <f t="shared" si="0"/>
        <v>39</v>
      </c>
      <c r="B55" s="501"/>
      <c r="C55" s="515"/>
      <c r="D55" s="297"/>
      <c r="E55" s="505"/>
      <c r="F55" s="417">
        <f>IF($G$12&gt;0,IF($G$13=0,0,ROUND(IF($G$12=0,0,IF('11. Type 1 Emp 2020 FTE'!$I$12=1,IF(E55&lt;2080/(366/($G$13-$G$12+1)),E55/(2080/(366/($G$13-$G$12+1))),1),0)),1)),0)</f>
        <v>0</v>
      </c>
      <c r="G55" s="417">
        <f>IF($G$12&gt;0,IF($G$13=0,0,ROUND(IF('11. Type 1 Emp 2020 FTE'!$I$12=2,IF(E55=0,0,IF('18. FTE Safe Harbor 2 Step 4'!E55&lt;2080/(366/($G$13-$G$12+1)),0.5,1)),0),1)),0)</f>
        <v>0</v>
      </c>
    </row>
    <row r="56" spans="1:7" x14ac:dyDescent="0.25">
      <c r="A56" s="297">
        <f t="shared" si="0"/>
        <v>40</v>
      </c>
      <c r="B56" s="501"/>
      <c r="C56" s="515"/>
      <c r="D56" s="297"/>
      <c r="E56" s="505"/>
      <c r="F56" s="417">
        <f>IF($G$12&gt;0,IF($G$13=0,0,ROUND(IF($G$12=0,0,IF('11. Type 1 Emp 2020 FTE'!$I$12=1,IF(E56&lt;2080/(366/($G$13-$G$12+1)),E56/(2080/(366/($G$13-$G$12+1))),1),0)),1)),0)</f>
        <v>0</v>
      </c>
      <c r="G56" s="417">
        <f>IF($G$12&gt;0,IF($G$13=0,0,ROUND(IF('11. Type 1 Emp 2020 FTE'!$I$12=2,IF(E56=0,0,IF('18. FTE Safe Harbor 2 Step 4'!E56&lt;2080/(366/($G$13-$G$12+1)),0.5,1)),0),1)),0)</f>
        <v>0</v>
      </c>
    </row>
    <row r="57" spans="1:7" x14ac:dyDescent="0.25">
      <c r="A57" s="297">
        <f t="shared" si="0"/>
        <v>41</v>
      </c>
      <c r="B57" s="501"/>
      <c r="C57" s="515"/>
      <c r="D57" s="297"/>
      <c r="E57" s="505"/>
      <c r="F57" s="417">
        <f>IF($G$12&gt;0,IF($G$13=0,0,ROUND(IF($G$12=0,0,IF('11. Type 1 Emp 2020 FTE'!$I$12=1,IF(E57&lt;2080/(366/($G$13-$G$12+1)),E57/(2080/(366/($G$13-$G$12+1))),1),0)),1)),0)</f>
        <v>0</v>
      </c>
      <c r="G57" s="417">
        <f>IF($G$12&gt;0,IF($G$13=0,0,ROUND(IF('11. Type 1 Emp 2020 FTE'!$I$12=2,IF(E57=0,0,IF('18. FTE Safe Harbor 2 Step 4'!E57&lt;2080/(366/($G$13-$G$12+1)),0.5,1)),0),1)),0)</f>
        <v>0</v>
      </c>
    </row>
    <row r="58" spans="1:7" x14ac:dyDescent="0.25">
      <c r="A58" s="297">
        <f t="shared" si="0"/>
        <v>42</v>
      </c>
      <c r="B58" s="501"/>
      <c r="C58" s="515"/>
      <c r="D58" s="297"/>
      <c r="E58" s="505"/>
      <c r="F58" s="417">
        <f>IF($G$12&gt;0,IF($G$13=0,0,ROUND(IF($G$12=0,0,IF('11. Type 1 Emp 2020 FTE'!$I$12=1,IF(E58&lt;2080/(366/($G$13-$G$12+1)),E58/(2080/(366/($G$13-$G$12+1))),1),0)),1)),0)</f>
        <v>0</v>
      </c>
      <c r="G58" s="417">
        <f>IF($G$12&gt;0,IF($G$13=0,0,ROUND(IF('11. Type 1 Emp 2020 FTE'!$I$12=2,IF(E58=0,0,IF('18. FTE Safe Harbor 2 Step 4'!E58&lt;2080/(366/($G$13-$G$12+1)),0.5,1)),0),1)),0)</f>
        <v>0</v>
      </c>
    </row>
    <row r="59" spans="1:7" x14ac:dyDescent="0.25">
      <c r="A59" s="297">
        <f t="shared" si="0"/>
        <v>43</v>
      </c>
      <c r="B59" s="501"/>
      <c r="C59" s="515"/>
      <c r="D59" s="297"/>
      <c r="E59" s="505"/>
      <c r="F59" s="417">
        <f>IF($G$12&gt;0,IF($G$13=0,0,ROUND(IF($G$12=0,0,IF('11. Type 1 Emp 2020 FTE'!$I$12=1,IF(E59&lt;2080/(366/($G$13-$G$12+1)),E59/(2080/(366/($G$13-$G$12+1))),1),0)),1)),0)</f>
        <v>0</v>
      </c>
      <c r="G59" s="417">
        <f>IF($G$12&gt;0,IF($G$13=0,0,ROUND(IF('11. Type 1 Emp 2020 FTE'!$I$12=2,IF(E59=0,0,IF('18. FTE Safe Harbor 2 Step 4'!E59&lt;2080/(366/($G$13-$G$12+1)),0.5,1)),0),1)),0)</f>
        <v>0</v>
      </c>
    </row>
    <row r="60" spans="1:7" x14ac:dyDescent="0.25">
      <c r="A60" s="297">
        <f t="shared" si="0"/>
        <v>44</v>
      </c>
      <c r="B60" s="501"/>
      <c r="C60" s="515"/>
      <c r="D60" s="297"/>
      <c r="E60" s="505"/>
      <c r="F60" s="417">
        <f>IF($G$12&gt;0,IF($G$13=0,0,ROUND(IF($G$12=0,0,IF('11. Type 1 Emp 2020 FTE'!$I$12=1,IF(E60&lt;2080/(366/($G$13-$G$12+1)),E60/(2080/(366/($G$13-$G$12+1))),1),0)),1)),0)</f>
        <v>0</v>
      </c>
      <c r="G60" s="417">
        <f>IF($G$12&gt;0,IF($G$13=0,0,ROUND(IF('11. Type 1 Emp 2020 FTE'!$I$12=2,IF(E60=0,0,IF('18. FTE Safe Harbor 2 Step 4'!E60&lt;2080/(366/($G$13-$G$12+1)),0.5,1)),0),1)),0)</f>
        <v>0</v>
      </c>
    </row>
    <row r="61" spans="1:7" x14ac:dyDescent="0.25">
      <c r="A61" s="297">
        <f t="shared" si="0"/>
        <v>45</v>
      </c>
      <c r="B61" s="501"/>
      <c r="C61" s="515"/>
      <c r="D61" s="297"/>
      <c r="E61" s="505"/>
      <c r="F61" s="417">
        <f>IF($G$12&gt;0,IF($G$13=0,0,ROUND(IF($G$12=0,0,IF('11. Type 1 Emp 2020 FTE'!$I$12=1,IF(E61&lt;2080/(366/($G$13-$G$12+1)),E61/(2080/(366/($G$13-$G$12+1))),1),0)),1)),0)</f>
        <v>0</v>
      </c>
      <c r="G61" s="417">
        <f>IF($G$12&gt;0,IF($G$13=0,0,ROUND(IF('11. Type 1 Emp 2020 FTE'!$I$12=2,IF(E61=0,0,IF('18. FTE Safe Harbor 2 Step 4'!E61&lt;2080/(366/($G$13-$G$12+1)),0.5,1)),0),1)),0)</f>
        <v>0</v>
      </c>
    </row>
    <row r="62" spans="1:7" x14ac:dyDescent="0.25">
      <c r="A62" s="297">
        <f t="shared" si="0"/>
        <v>46</v>
      </c>
      <c r="B62" s="501"/>
      <c r="C62" s="515"/>
      <c r="D62" s="297"/>
      <c r="E62" s="505"/>
      <c r="F62" s="417">
        <f>IF($G$12&gt;0,IF($G$13=0,0,ROUND(IF($G$12=0,0,IF('11. Type 1 Emp 2020 FTE'!$I$12=1,IF(E62&lt;2080/(366/($G$13-$G$12+1)),E62/(2080/(366/($G$13-$G$12+1))),1),0)),1)),0)</f>
        <v>0</v>
      </c>
      <c r="G62" s="417">
        <f>IF($G$12&gt;0,IF($G$13=0,0,ROUND(IF('11. Type 1 Emp 2020 FTE'!$I$12=2,IF(E62=0,0,IF('18. FTE Safe Harbor 2 Step 4'!E62&lt;2080/(366/($G$13-$G$12+1)),0.5,1)),0),1)),0)</f>
        <v>0</v>
      </c>
    </row>
    <row r="63" spans="1:7" x14ac:dyDescent="0.25">
      <c r="A63" s="297">
        <f t="shared" si="0"/>
        <v>47</v>
      </c>
      <c r="B63" s="501"/>
      <c r="C63" s="515"/>
      <c r="D63" s="297"/>
      <c r="E63" s="505"/>
      <c r="F63" s="417">
        <f>IF($G$12&gt;0,IF($G$13=0,0,ROUND(IF($G$12=0,0,IF('11. Type 1 Emp 2020 FTE'!$I$12=1,IF(E63&lt;2080/(366/($G$13-$G$12+1)),E63/(2080/(366/($G$13-$G$12+1))),1),0)),1)),0)</f>
        <v>0</v>
      </c>
      <c r="G63" s="417">
        <f>IF($G$12&gt;0,IF($G$13=0,0,ROUND(IF('11. Type 1 Emp 2020 FTE'!$I$12=2,IF(E63=0,0,IF('18. FTE Safe Harbor 2 Step 4'!E63&lt;2080/(366/($G$13-$G$12+1)),0.5,1)),0),1)),0)</f>
        <v>0</v>
      </c>
    </row>
    <row r="64" spans="1:7" x14ac:dyDescent="0.25">
      <c r="A64" s="297">
        <f t="shared" si="0"/>
        <v>48</v>
      </c>
      <c r="B64" s="501"/>
      <c r="C64" s="515"/>
      <c r="D64" s="297"/>
      <c r="E64" s="505"/>
      <c r="F64" s="417">
        <f>IF($G$12&gt;0,IF($G$13=0,0,ROUND(IF($G$12=0,0,IF('11. Type 1 Emp 2020 FTE'!$I$12=1,IF(E64&lt;2080/(366/($G$13-$G$12+1)),E64/(2080/(366/($G$13-$G$12+1))),1),0)),1)),0)</f>
        <v>0</v>
      </c>
      <c r="G64" s="417">
        <f>IF($G$12&gt;0,IF($G$13=0,0,ROUND(IF('11. Type 1 Emp 2020 FTE'!$I$12=2,IF(E64=0,0,IF('18. FTE Safe Harbor 2 Step 4'!E64&lt;2080/(366/($G$13-$G$12+1)),0.5,1)),0),1)),0)</f>
        <v>0</v>
      </c>
    </row>
    <row r="65" spans="1:7" x14ac:dyDescent="0.25">
      <c r="A65" s="297">
        <f t="shared" si="0"/>
        <v>49</v>
      </c>
      <c r="B65" s="501"/>
      <c r="C65" s="515"/>
      <c r="D65" s="297"/>
      <c r="E65" s="505"/>
      <c r="F65" s="417">
        <f>IF($G$12&gt;0,IF($G$13=0,0,ROUND(IF($G$12=0,0,IF('11. Type 1 Emp 2020 FTE'!$I$12=1,IF(E65&lt;2080/(366/($G$13-$G$12+1)),E65/(2080/(366/($G$13-$G$12+1))),1),0)),1)),0)</f>
        <v>0</v>
      </c>
      <c r="G65" s="417">
        <f>IF($G$12&gt;0,IF($G$13=0,0,ROUND(IF('11. Type 1 Emp 2020 FTE'!$I$12=2,IF(E65=0,0,IF('18. FTE Safe Harbor 2 Step 4'!E65&lt;2080/(366/($G$13-$G$12+1)),0.5,1)),0),1)),0)</f>
        <v>0</v>
      </c>
    </row>
    <row r="66" spans="1:7" x14ac:dyDescent="0.25">
      <c r="A66" s="297">
        <f t="shared" si="0"/>
        <v>50</v>
      </c>
      <c r="B66" s="501"/>
      <c r="C66" s="515"/>
      <c r="D66" s="297"/>
      <c r="E66" s="505"/>
      <c r="F66" s="417">
        <f>IF($G$12&gt;0,IF($G$13=0,0,ROUND(IF($G$12=0,0,IF('11. Type 1 Emp 2020 FTE'!$I$12=1,IF(E66&lt;2080/(366/($G$13-$G$12+1)),E66/(2080/(366/($G$13-$G$12+1))),1),0)),1)),0)</f>
        <v>0</v>
      </c>
      <c r="G66" s="417">
        <f>IF($G$12&gt;0,IF($G$13=0,0,ROUND(IF('11. Type 1 Emp 2020 FTE'!$I$12=2,IF(E66=0,0,IF('18. FTE Safe Harbor 2 Step 4'!E66&lt;2080/(366/($G$13-$G$12+1)),0.5,1)),0),1)),0)</f>
        <v>0</v>
      </c>
    </row>
    <row r="67" spans="1:7" x14ac:dyDescent="0.25">
      <c r="A67" s="297">
        <f t="shared" si="0"/>
        <v>51</v>
      </c>
      <c r="B67" s="501"/>
      <c r="C67" s="515"/>
      <c r="D67" s="297"/>
      <c r="E67" s="505"/>
      <c r="F67" s="417">
        <f>IF($G$12&gt;0,IF($G$13=0,0,ROUND(IF($G$12=0,0,IF('11. Type 1 Emp 2020 FTE'!$I$12=1,IF(E67&lt;2080/(366/($G$13-$G$12+1)),E67/(2080/(366/($G$13-$G$12+1))),1),0)),1)),0)</f>
        <v>0</v>
      </c>
      <c r="G67" s="417">
        <f>IF($G$12&gt;0,IF($G$13=0,0,ROUND(IF('11. Type 1 Emp 2020 FTE'!$I$12=2,IF(E67=0,0,IF('18. FTE Safe Harbor 2 Step 4'!E67&lt;2080/(366/($G$13-$G$12+1)),0.5,1)),0),1)),0)</f>
        <v>0</v>
      </c>
    </row>
    <row r="68" spans="1:7" x14ac:dyDescent="0.25">
      <c r="A68" s="297">
        <f t="shared" si="0"/>
        <v>52</v>
      </c>
      <c r="B68" s="501"/>
      <c r="C68" s="515"/>
      <c r="D68" s="297"/>
      <c r="E68" s="505"/>
      <c r="F68" s="417">
        <f>IF($G$12&gt;0,IF($G$13=0,0,ROUND(IF($G$12=0,0,IF('11. Type 1 Emp 2020 FTE'!$I$12=1,IF(E68&lt;2080/(366/($G$13-$G$12+1)),E68/(2080/(366/($G$13-$G$12+1))),1),0)),1)),0)</f>
        <v>0</v>
      </c>
      <c r="G68" s="417">
        <f>IF($G$12&gt;0,IF($G$13=0,0,ROUND(IF('11. Type 1 Emp 2020 FTE'!$I$12=2,IF(E68=0,0,IF('18. FTE Safe Harbor 2 Step 4'!E68&lt;2080/(366/($G$13-$G$12+1)),0.5,1)),0),1)),0)</f>
        <v>0</v>
      </c>
    </row>
    <row r="69" spans="1:7" x14ac:dyDescent="0.25">
      <c r="A69" s="297">
        <f t="shared" si="0"/>
        <v>53</v>
      </c>
      <c r="B69" s="501"/>
      <c r="C69" s="515"/>
      <c r="D69" s="297"/>
      <c r="E69" s="505"/>
      <c r="F69" s="417">
        <f>IF($G$12&gt;0,IF($G$13=0,0,ROUND(IF($G$12=0,0,IF('11. Type 1 Emp 2020 FTE'!$I$12=1,IF(E69&lt;2080/(366/($G$13-$G$12+1)),E69/(2080/(366/($G$13-$G$12+1))),1),0)),1)),0)</f>
        <v>0</v>
      </c>
      <c r="G69" s="417">
        <f>IF($G$12&gt;0,IF($G$13=0,0,ROUND(IF('11. Type 1 Emp 2020 FTE'!$I$12=2,IF(E69=0,0,IF('18. FTE Safe Harbor 2 Step 4'!E69&lt;2080/(366/($G$13-$G$12+1)),0.5,1)),0),1)),0)</f>
        <v>0</v>
      </c>
    </row>
    <row r="70" spans="1:7" x14ac:dyDescent="0.25">
      <c r="A70" s="297">
        <f t="shared" si="0"/>
        <v>54</v>
      </c>
      <c r="B70" s="501"/>
      <c r="C70" s="515"/>
      <c r="D70" s="297"/>
      <c r="E70" s="505"/>
      <c r="F70" s="417">
        <f>IF($G$12&gt;0,IF($G$13=0,0,ROUND(IF($G$12=0,0,IF('11. Type 1 Emp 2020 FTE'!$I$12=1,IF(E70&lt;2080/(366/($G$13-$G$12+1)),E70/(2080/(366/($G$13-$G$12+1))),1),0)),1)),0)</f>
        <v>0</v>
      </c>
      <c r="G70" s="417">
        <f>IF($G$12&gt;0,IF($G$13=0,0,ROUND(IF('11. Type 1 Emp 2020 FTE'!$I$12=2,IF(E70=0,0,IF('18. FTE Safe Harbor 2 Step 4'!E70&lt;2080/(366/($G$13-$G$12+1)),0.5,1)),0),1)),0)</f>
        <v>0</v>
      </c>
    </row>
    <row r="71" spans="1:7" x14ac:dyDescent="0.25">
      <c r="A71" s="297">
        <f t="shared" si="0"/>
        <v>55</v>
      </c>
      <c r="B71" s="501"/>
      <c r="C71" s="515"/>
      <c r="D71" s="297"/>
      <c r="E71" s="505"/>
      <c r="F71" s="417">
        <f>IF($G$12&gt;0,IF($G$13=0,0,ROUND(IF($G$12=0,0,IF('11. Type 1 Emp 2020 FTE'!$I$12=1,IF(E71&lt;2080/(366/($G$13-$G$12+1)),E71/(2080/(366/($G$13-$G$12+1))),1),0)),1)),0)</f>
        <v>0</v>
      </c>
      <c r="G71" s="417">
        <f>IF($G$12&gt;0,IF($G$13=0,0,ROUND(IF('11. Type 1 Emp 2020 FTE'!$I$12=2,IF(E71=0,0,IF('18. FTE Safe Harbor 2 Step 4'!E71&lt;2080/(366/($G$13-$G$12+1)),0.5,1)),0),1)),0)</f>
        <v>0</v>
      </c>
    </row>
    <row r="72" spans="1:7" x14ac:dyDescent="0.25">
      <c r="A72" s="297">
        <f t="shared" si="0"/>
        <v>56</v>
      </c>
      <c r="B72" s="501"/>
      <c r="C72" s="515"/>
      <c r="D72" s="297"/>
      <c r="E72" s="505"/>
      <c r="F72" s="417">
        <f>IF($G$12&gt;0,IF($G$13=0,0,ROUND(IF($G$12=0,0,IF('11. Type 1 Emp 2020 FTE'!$I$12=1,IF(E72&lt;2080/(366/($G$13-$G$12+1)),E72/(2080/(366/($G$13-$G$12+1))),1),0)),1)),0)</f>
        <v>0</v>
      </c>
      <c r="G72" s="417">
        <f>IF($G$12&gt;0,IF($G$13=0,0,ROUND(IF('11. Type 1 Emp 2020 FTE'!$I$12=2,IF(E72=0,0,IF('18. FTE Safe Harbor 2 Step 4'!E72&lt;2080/(366/($G$13-$G$12+1)),0.5,1)),0),1)),0)</f>
        <v>0</v>
      </c>
    </row>
    <row r="73" spans="1:7" x14ac:dyDescent="0.25">
      <c r="A73" s="297">
        <f t="shared" si="0"/>
        <v>57</v>
      </c>
      <c r="B73" s="501"/>
      <c r="C73" s="515"/>
      <c r="D73" s="297"/>
      <c r="E73" s="505"/>
      <c r="F73" s="417">
        <f>IF($G$12&gt;0,IF($G$13=0,0,ROUND(IF($G$12=0,0,IF('11. Type 1 Emp 2020 FTE'!$I$12=1,IF(E73&lt;2080/(366/($G$13-$G$12+1)),E73/(2080/(366/($G$13-$G$12+1))),1),0)),1)),0)</f>
        <v>0</v>
      </c>
      <c r="G73" s="417">
        <f>IF($G$12&gt;0,IF($G$13=0,0,ROUND(IF('11. Type 1 Emp 2020 FTE'!$I$12=2,IF(E73=0,0,IF('18. FTE Safe Harbor 2 Step 4'!E73&lt;2080/(366/($G$13-$G$12+1)),0.5,1)),0),1)),0)</f>
        <v>0</v>
      </c>
    </row>
    <row r="74" spans="1:7" x14ac:dyDescent="0.25">
      <c r="A74" s="297">
        <f t="shared" si="0"/>
        <v>58</v>
      </c>
      <c r="B74" s="501"/>
      <c r="C74" s="515"/>
      <c r="D74" s="297"/>
      <c r="E74" s="505"/>
      <c r="F74" s="417">
        <f>IF($G$12&gt;0,IF($G$13=0,0,ROUND(IF($G$12=0,0,IF('11. Type 1 Emp 2020 FTE'!$I$12=1,IF(E74&lt;2080/(366/($G$13-$G$12+1)),E74/(2080/(366/($G$13-$G$12+1))),1),0)),1)),0)</f>
        <v>0</v>
      </c>
      <c r="G74" s="417">
        <f>IF($G$12&gt;0,IF($G$13=0,0,ROUND(IF('11. Type 1 Emp 2020 FTE'!$I$12=2,IF(E74=0,0,IF('18. FTE Safe Harbor 2 Step 4'!E74&lt;2080/(366/($G$13-$G$12+1)),0.5,1)),0),1)),0)</f>
        <v>0</v>
      </c>
    </row>
    <row r="75" spans="1:7" x14ac:dyDescent="0.25">
      <c r="A75" s="297">
        <f t="shared" si="0"/>
        <v>59</v>
      </c>
      <c r="B75" s="501"/>
      <c r="C75" s="515"/>
      <c r="D75" s="297"/>
      <c r="E75" s="505"/>
      <c r="F75" s="417">
        <f>IF($G$12&gt;0,IF($G$13=0,0,ROUND(IF($G$12=0,0,IF('11. Type 1 Emp 2020 FTE'!$I$12=1,IF(E75&lt;2080/(366/($G$13-$G$12+1)),E75/(2080/(366/($G$13-$G$12+1))),1),0)),1)),0)</f>
        <v>0</v>
      </c>
      <c r="G75" s="417">
        <f>IF($G$12&gt;0,IF($G$13=0,0,ROUND(IF('11. Type 1 Emp 2020 FTE'!$I$12=2,IF(E75=0,0,IF('18. FTE Safe Harbor 2 Step 4'!E75&lt;2080/(366/($G$13-$G$12+1)),0.5,1)),0),1)),0)</f>
        <v>0</v>
      </c>
    </row>
    <row r="76" spans="1:7" x14ac:dyDescent="0.25">
      <c r="A76" s="297">
        <f t="shared" si="0"/>
        <v>60</v>
      </c>
      <c r="B76" s="501"/>
      <c r="C76" s="515"/>
      <c r="D76" s="297"/>
      <c r="E76" s="505"/>
      <c r="F76" s="417">
        <f>IF($G$12&gt;0,IF($G$13=0,0,ROUND(IF($G$12=0,0,IF('11. Type 1 Emp 2020 FTE'!$I$12=1,IF(E76&lt;2080/(366/($G$13-$G$12+1)),E76/(2080/(366/($G$13-$G$12+1))),1),0)),1)),0)</f>
        <v>0</v>
      </c>
      <c r="G76" s="417">
        <f>IF($G$12&gt;0,IF($G$13=0,0,ROUND(IF('11. Type 1 Emp 2020 FTE'!$I$12=2,IF(E76=0,0,IF('18. FTE Safe Harbor 2 Step 4'!E76&lt;2080/(366/($G$13-$G$12+1)),0.5,1)),0),1)),0)</f>
        <v>0</v>
      </c>
    </row>
    <row r="77" spans="1:7" x14ac:dyDescent="0.25">
      <c r="A77" s="297">
        <f t="shared" si="0"/>
        <v>61</v>
      </c>
      <c r="B77" s="501"/>
      <c r="C77" s="515"/>
      <c r="D77" s="297"/>
      <c r="E77" s="505"/>
      <c r="F77" s="417">
        <f>IF($G$12&gt;0,IF($G$13=0,0,ROUND(IF($G$12=0,0,IF('11. Type 1 Emp 2020 FTE'!$I$12=1,IF(E77&lt;2080/(366/($G$13-$G$12+1)),E77/(2080/(366/($G$13-$G$12+1))),1),0)),1)),0)</f>
        <v>0</v>
      </c>
      <c r="G77" s="417">
        <f>IF($G$12&gt;0,IF($G$13=0,0,ROUND(IF('11. Type 1 Emp 2020 FTE'!$I$12=2,IF(E77=0,0,IF('18. FTE Safe Harbor 2 Step 4'!E77&lt;2080/(366/($G$13-$G$12+1)),0.5,1)),0),1)),0)</f>
        <v>0</v>
      </c>
    </row>
    <row r="78" spans="1:7" x14ac:dyDescent="0.25">
      <c r="A78" s="297">
        <f t="shared" si="0"/>
        <v>62</v>
      </c>
      <c r="B78" s="501"/>
      <c r="C78" s="515"/>
      <c r="D78" s="297"/>
      <c r="E78" s="505"/>
      <c r="F78" s="417">
        <f>IF($G$12&gt;0,IF($G$13=0,0,ROUND(IF($G$12=0,0,IF('11. Type 1 Emp 2020 FTE'!$I$12=1,IF(E78&lt;2080/(366/($G$13-$G$12+1)),E78/(2080/(366/($G$13-$G$12+1))),1),0)),1)),0)</f>
        <v>0</v>
      </c>
      <c r="G78" s="417">
        <f>IF($G$12&gt;0,IF($G$13=0,0,ROUND(IF('11. Type 1 Emp 2020 FTE'!$I$12=2,IF(E78=0,0,IF('18. FTE Safe Harbor 2 Step 4'!E78&lt;2080/(366/($G$13-$G$12+1)),0.5,1)),0),1)),0)</f>
        <v>0</v>
      </c>
    </row>
    <row r="79" spans="1:7" x14ac:dyDescent="0.25">
      <c r="A79" s="297">
        <f t="shared" si="0"/>
        <v>63</v>
      </c>
      <c r="B79" s="501"/>
      <c r="C79" s="515"/>
      <c r="D79" s="297"/>
      <c r="E79" s="505"/>
      <c r="F79" s="417">
        <f>IF($G$12&gt;0,IF($G$13=0,0,ROUND(IF($G$12=0,0,IF('11. Type 1 Emp 2020 FTE'!$I$12=1,IF(E79&lt;2080/(366/($G$13-$G$12+1)),E79/(2080/(366/($G$13-$G$12+1))),1),0)),1)),0)</f>
        <v>0</v>
      </c>
      <c r="G79" s="417">
        <f>IF($G$12&gt;0,IF($G$13=0,0,ROUND(IF('11. Type 1 Emp 2020 FTE'!$I$12=2,IF(E79=0,0,IF('18. FTE Safe Harbor 2 Step 4'!E79&lt;2080/(366/($G$13-$G$12+1)),0.5,1)),0),1)),0)</f>
        <v>0</v>
      </c>
    </row>
    <row r="80" spans="1:7" x14ac:dyDescent="0.25">
      <c r="A80" s="297">
        <f t="shared" si="0"/>
        <v>64</v>
      </c>
      <c r="B80" s="501"/>
      <c r="C80" s="515"/>
      <c r="D80" s="297"/>
      <c r="E80" s="505"/>
      <c r="F80" s="417">
        <f>IF($G$12&gt;0,IF($G$13=0,0,ROUND(IF($G$12=0,0,IF('11. Type 1 Emp 2020 FTE'!$I$12=1,IF(E80&lt;2080/(366/($G$13-$G$12+1)),E80/(2080/(366/($G$13-$G$12+1))),1),0)),1)),0)</f>
        <v>0</v>
      </c>
      <c r="G80" s="417">
        <f>IF($G$12&gt;0,IF($G$13=0,0,ROUND(IF('11. Type 1 Emp 2020 FTE'!$I$12=2,IF(E80=0,0,IF('18. FTE Safe Harbor 2 Step 4'!E80&lt;2080/(366/($G$13-$G$12+1)),0.5,1)),0),1)),0)</f>
        <v>0</v>
      </c>
    </row>
    <row r="81" spans="1:7" x14ac:dyDescent="0.25">
      <c r="A81" s="297">
        <f t="shared" si="0"/>
        <v>65</v>
      </c>
      <c r="B81" s="501"/>
      <c r="C81" s="515"/>
      <c r="D81" s="297"/>
      <c r="E81" s="505"/>
      <c r="F81" s="417">
        <f>IF($G$12&gt;0,IF($G$13=0,0,ROUND(IF($G$12=0,0,IF('11. Type 1 Emp 2020 FTE'!$I$12=1,IF(E81&lt;2080/(366/($G$13-$G$12+1)),E81/(2080/(366/($G$13-$G$12+1))),1),0)),1)),0)</f>
        <v>0</v>
      </c>
      <c r="G81" s="417">
        <f>IF($G$12&gt;0,IF($G$13=0,0,ROUND(IF('11. Type 1 Emp 2020 FTE'!$I$12=2,IF(E81=0,0,IF('18. FTE Safe Harbor 2 Step 4'!E81&lt;2080/(366/($G$13-$G$12+1)),0.5,1)),0),1)),0)</f>
        <v>0</v>
      </c>
    </row>
    <row r="82" spans="1:7" x14ac:dyDescent="0.25">
      <c r="A82" s="297">
        <f t="shared" si="0"/>
        <v>66</v>
      </c>
      <c r="B82" s="501"/>
      <c r="C82" s="515"/>
      <c r="D82" s="297"/>
      <c r="E82" s="505"/>
      <c r="F82" s="417">
        <f>IF($G$12&gt;0,IF($G$13=0,0,ROUND(IF($G$12=0,0,IF('11. Type 1 Emp 2020 FTE'!$I$12=1,IF(E82&lt;2080/(366/($G$13-$G$12+1)),E82/(2080/(366/($G$13-$G$12+1))),1),0)),1)),0)</f>
        <v>0</v>
      </c>
      <c r="G82" s="417">
        <f>IF($G$12&gt;0,IF($G$13=0,0,ROUND(IF('11. Type 1 Emp 2020 FTE'!$I$12=2,IF(E82=0,0,IF('18. FTE Safe Harbor 2 Step 4'!E82&lt;2080/(366/($G$13-$G$12+1)),0.5,1)),0),1)),0)</f>
        <v>0</v>
      </c>
    </row>
    <row r="83" spans="1:7" x14ac:dyDescent="0.25">
      <c r="A83" s="297">
        <f t="shared" ref="A83:A146" si="1">+A82+1</f>
        <v>67</v>
      </c>
      <c r="B83" s="501"/>
      <c r="C83" s="515"/>
      <c r="D83" s="297"/>
      <c r="E83" s="505"/>
      <c r="F83" s="417">
        <f>IF($G$12&gt;0,IF($G$13=0,0,ROUND(IF($G$12=0,0,IF('11. Type 1 Emp 2020 FTE'!$I$12=1,IF(E83&lt;2080/(366/($G$13-$G$12+1)),E83/(2080/(366/($G$13-$G$12+1))),1),0)),1)),0)</f>
        <v>0</v>
      </c>
      <c r="G83" s="417">
        <f>IF($G$12&gt;0,IF($G$13=0,0,ROUND(IF('11. Type 1 Emp 2020 FTE'!$I$12=2,IF(E83=0,0,IF('18. FTE Safe Harbor 2 Step 4'!E83&lt;2080/(366/($G$13-$G$12+1)),0.5,1)),0),1)),0)</f>
        <v>0</v>
      </c>
    </row>
    <row r="84" spans="1:7" x14ac:dyDescent="0.25">
      <c r="A84" s="297">
        <f t="shared" si="1"/>
        <v>68</v>
      </c>
      <c r="B84" s="501"/>
      <c r="C84" s="515"/>
      <c r="D84" s="297"/>
      <c r="E84" s="505"/>
      <c r="F84" s="417">
        <f>IF($G$12&gt;0,IF($G$13=0,0,ROUND(IF($G$12=0,0,IF('11. Type 1 Emp 2020 FTE'!$I$12=1,IF(E84&lt;2080/(366/($G$13-$G$12+1)),E84/(2080/(366/($G$13-$G$12+1))),1),0)),1)),0)</f>
        <v>0</v>
      </c>
      <c r="G84" s="417">
        <f>IF($G$12&gt;0,IF($G$13=0,0,ROUND(IF('11. Type 1 Emp 2020 FTE'!$I$12=2,IF(E84=0,0,IF('18. FTE Safe Harbor 2 Step 4'!E84&lt;2080/(366/($G$13-$G$12+1)),0.5,1)),0),1)),0)</f>
        <v>0</v>
      </c>
    </row>
    <row r="85" spans="1:7" x14ac:dyDescent="0.25">
      <c r="A85" s="297">
        <f t="shared" si="1"/>
        <v>69</v>
      </c>
      <c r="B85" s="501"/>
      <c r="C85" s="515"/>
      <c r="D85" s="297"/>
      <c r="E85" s="505"/>
      <c r="F85" s="417">
        <f>IF($G$12&gt;0,IF($G$13=0,0,ROUND(IF($G$12=0,0,IF('11. Type 1 Emp 2020 FTE'!$I$12=1,IF(E85&lt;2080/(366/($G$13-$G$12+1)),E85/(2080/(366/($G$13-$G$12+1))),1),0)),1)),0)</f>
        <v>0</v>
      </c>
      <c r="G85" s="417">
        <f>IF($G$12&gt;0,IF($G$13=0,0,ROUND(IF('11. Type 1 Emp 2020 FTE'!$I$12=2,IF(E85=0,0,IF('18. FTE Safe Harbor 2 Step 4'!E85&lt;2080/(366/($G$13-$G$12+1)),0.5,1)),0),1)),0)</f>
        <v>0</v>
      </c>
    </row>
    <row r="86" spans="1:7" x14ac:dyDescent="0.25">
      <c r="A86" s="297">
        <f t="shared" si="1"/>
        <v>70</v>
      </c>
      <c r="B86" s="501"/>
      <c r="C86" s="515"/>
      <c r="D86" s="297"/>
      <c r="E86" s="505"/>
      <c r="F86" s="417">
        <f>IF($G$12&gt;0,IF($G$13=0,0,ROUND(IF($G$12=0,0,IF('11. Type 1 Emp 2020 FTE'!$I$12=1,IF(E86&lt;2080/(366/($G$13-$G$12+1)),E86/(2080/(366/($G$13-$G$12+1))),1),0)),1)),0)</f>
        <v>0</v>
      </c>
      <c r="G86" s="417">
        <f>IF($G$12&gt;0,IF($G$13=0,0,ROUND(IF('11. Type 1 Emp 2020 FTE'!$I$12=2,IF(E86=0,0,IF('18. FTE Safe Harbor 2 Step 4'!E86&lt;2080/(366/($G$13-$G$12+1)),0.5,1)),0),1)),0)</f>
        <v>0</v>
      </c>
    </row>
    <row r="87" spans="1:7" x14ac:dyDescent="0.25">
      <c r="A87" s="297">
        <f t="shared" si="1"/>
        <v>71</v>
      </c>
      <c r="B87" s="501"/>
      <c r="C87" s="515"/>
      <c r="D87" s="297"/>
      <c r="E87" s="505"/>
      <c r="F87" s="417">
        <f>IF($G$12&gt;0,IF($G$13=0,0,ROUND(IF($G$12=0,0,IF('11. Type 1 Emp 2020 FTE'!$I$12=1,IF(E87&lt;2080/(366/($G$13-$G$12+1)),E87/(2080/(366/($G$13-$G$12+1))),1),0)),1)),0)</f>
        <v>0</v>
      </c>
      <c r="G87" s="417">
        <f>IF($G$12&gt;0,IF($G$13=0,0,ROUND(IF('11. Type 1 Emp 2020 FTE'!$I$12=2,IF(E87=0,0,IF('18. FTE Safe Harbor 2 Step 4'!E87&lt;2080/(366/($G$13-$G$12+1)),0.5,1)),0),1)),0)</f>
        <v>0</v>
      </c>
    </row>
    <row r="88" spans="1:7" x14ac:dyDescent="0.25">
      <c r="A88" s="297">
        <f t="shared" si="1"/>
        <v>72</v>
      </c>
      <c r="B88" s="501"/>
      <c r="C88" s="515"/>
      <c r="D88" s="297"/>
      <c r="E88" s="505"/>
      <c r="F88" s="417">
        <f>IF($G$12&gt;0,IF($G$13=0,0,ROUND(IF($G$12=0,0,IF('11. Type 1 Emp 2020 FTE'!$I$12=1,IF(E88&lt;2080/(366/($G$13-$G$12+1)),E88/(2080/(366/($G$13-$G$12+1))),1),0)),1)),0)</f>
        <v>0</v>
      </c>
      <c r="G88" s="417">
        <f>IF($G$12&gt;0,IF($G$13=0,0,ROUND(IF('11. Type 1 Emp 2020 FTE'!$I$12=2,IF(E88=0,0,IF('18. FTE Safe Harbor 2 Step 4'!E88&lt;2080/(366/($G$13-$G$12+1)),0.5,1)),0),1)),0)</f>
        <v>0</v>
      </c>
    </row>
    <row r="89" spans="1:7" x14ac:dyDescent="0.25">
      <c r="A89" s="297">
        <f t="shared" si="1"/>
        <v>73</v>
      </c>
      <c r="B89" s="501"/>
      <c r="C89" s="515"/>
      <c r="D89" s="297"/>
      <c r="E89" s="505"/>
      <c r="F89" s="417">
        <f>IF($G$12&gt;0,IF($G$13=0,0,ROUND(IF($G$12=0,0,IF('11. Type 1 Emp 2020 FTE'!$I$12=1,IF(E89&lt;2080/(366/($G$13-$G$12+1)),E89/(2080/(366/($G$13-$G$12+1))),1),0)),1)),0)</f>
        <v>0</v>
      </c>
      <c r="G89" s="417">
        <f>IF($G$12&gt;0,IF($G$13=0,0,ROUND(IF('11. Type 1 Emp 2020 FTE'!$I$12=2,IF(E89=0,0,IF('18. FTE Safe Harbor 2 Step 4'!E89&lt;2080/(366/($G$13-$G$12+1)),0.5,1)),0),1)),0)</f>
        <v>0</v>
      </c>
    </row>
    <row r="90" spans="1:7" x14ac:dyDescent="0.25">
      <c r="A90" s="297">
        <f t="shared" si="1"/>
        <v>74</v>
      </c>
      <c r="B90" s="501"/>
      <c r="C90" s="515"/>
      <c r="D90" s="297"/>
      <c r="E90" s="505"/>
      <c r="F90" s="417">
        <f>IF($G$12&gt;0,IF($G$13=0,0,ROUND(IF($G$12=0,0,IF('11. Type 1 Emp 2020 FTE'!$I$12=1,IF(E90&lt;2080/(366/($G$13-$G$12+1)),E90/(2080/(366/($G$13-$G$12+1))),1),0)),1)),0)</f>
        <v>0</v>
      </c>
      <c r="G90" s="417">
        <f>IF($G$12&gt;0,IF($G$13=0,0,ROUND(IF('11. Type 1 Emp 2020 FTE'!$I$12=2,IF(E90=0,0,IF('18. FTE Safe Harbor 2 Step 4'!E90&lt;2080/(366/($G$13-$G$12+1)),0.5,1)),0),1)),0)</f>
        <v>0</v>
      </c>
    </row>
    <row r="91" spans="1:7" x14ac:dyDescent="0.25">
      <c r="A91" s="297">
        <f t="shared" si="1"/>
        <v>75</v>
      </c>
      <c r="B91" s="501"/>
      <c r="C91" s="515"/>
      <c r="D91" s="297"/>
      <c r="E91" s="505"/>
      <c r="F91" s="417">
        <f>IF($G$12&gt;0,IF($G$13=0,0,ROUND(IF($G$12=0,0,IF('11. Type 1 Emp 2020 FTE'!$I$12=1,IF(E91&lt;2080/(366/($G$13-$G$12+1)),E91/(2080/(366/($G$13-$G$12+1))),1),0)),1)),0)</f>
        <v>0</v>
      </c>
      <c r="G91" s="417">
        <f>IF($G$12&gt;0,IF($G$13=0,0,ROUND(IF('11. Type 1 Emp 2020 FTE'!$I$12=2,IF(E91=0,0,IF('18. FTE Safe Harbor 2 Step 4'!E91&lt;2080/(366/($G$13-$G$12+1)),0.5,1)),0),1)),0)</f>
        <v>0</v>
      </c>
    </row>
    <row r="92" spans="1:7" x14ac:dyDescent="0.25">
      <c r="A92" s="297">
        <f t="shared" si="1"/>
        <v>76</v>
      </c>
      <c r="B92" s="501"/>
      <c r="C92" s="515"/>
      <c r="D92" s="297"/>
      <c r="E92" s="505"/>
      <c r="F92" s="417">
        <f>IF($G$12&gt;0,IF($G$13=0,0,ROUND(IF($G$12=0,0,IF('11. Type 1 Emp 2020 FTE'!$I$12=1,IF(E92&lt;2080/(366/($G$13-$G$12+1)),E92/(2080/(366/($G$13-$G$12+1))),1),0)),1)),0)</f>
        <v>0</v>
      </c>
      <c r="G92" s="417">
        <f>IF($G$12&gt;0,IF($G$13=0,0,ROUND(IF('11. Type 1 Emp 2020 FTE'!$I$12=2,IF(E92=0,0,IF('18. FTE Safe Harbor 2 Step 4'!E92&lt;2080/(366/($G$13-$G$12+1)),0.5,1)),0),1)),0)</f>
        <v>0</v>
      </c>
    </row>
    <row r="93" spans="1:7" x14ac:dyDescent="0.25">
      <c r="A93" s="297">
        <f t="shared" si="1"/>
        <v>77</v>
      </c>
      <c r="B93" s="501"/>
      <c r="C93" s="515"/>
      <c r="D93" s="297"/>
      <c r="E93" s="505"/>
      <c r="F93" s="417">
        <f>IF($G$12&gt;0,IF($G$13=0,0,ROUND(IF($G$12=0,0,IF('11. Type 1 Emp 2020 FTE'!$I$12=1,IF(E93&lt;2080/(366/($G$13-$G$12+1)),E93/(2080/(366/($G$13-$G$12+1))),1),0)),1)),0)</f>
        <v>0</v>
      </c>
      <c r="G93" s="417">
        <f>IF($G$12&gt;0,IF($G$13=0,0,ROUND(IF('11. Type 1 Emp 2020 FTE'!$I$12=2,IF(E93=0,0,IF('18. FTE Safe Harbor 2 Step 4'!E93&lt;2080/(366/($G$13-$G$12+1)),0.5,1)),0),1)),0)</f>
        <v>0</v>
      </c>
    </row>
    <row r="94" spans="1:7" x14ac:dyDescent="0.25">
      <c r="A94" s="297">
        <f t="shared" si="1"/>
        <v>78</v>
      </c>
      <c r="B94" s="501"/>
      <c r="C94" s="515"/>
      <c r="D94" s="297"/>
      <c r="E94" s="505"/>
      <c r="F94" s="417">
        <f>IF($G$12&gt;0,IF($G$13=0,0,ROUND(IF($G$12=0,0,IF('11. Type 1 Emp 2020 FTE'!$I$12=1,IF(E94&lt;2080/(366/($G$13-$G$12+1)),E94/(2080/(366/($G$13-$G$12+1))),1),0)),1)),0)</f>
        <v>0</v>
      </c>
      <c r="G94" s="417">
        <f>IF($G$12&gt;0,IF($G$13=0,0,ROUND(IF('11. Type 1 Emp 2020 FTE'!$I$12=2,IF(E94=0,0,IF('18. FTE Safe Harbor 2 Step 4'!E94&lt;2080/(366/($G$13-$G$12+1)),0.5,1)),0),1)),0)</f>
        <v>0</v>
      </c>
    </row>
    <row r="95" spans="1:7" x14ac:dyDescent="0.25">
      <c r="A95" s="297">
        <f t="shared" si="1"/>
        <v>79</v>
      </c>
      <c r="B95" s="501"/>
      <c r="C95" s="515"/>
      <c r="D95" s="297"/>
      <c r="E95" s="505"/>
      <c r="F95" s="417">
        <f>IF($G$12&gt;0,IF($G$13=0,0,ROUND(IF($G$12=0,0,IF('11. Type 1 Emp 2020 FTE'!$I$12=1,IF(E95&lt;2080/(366/($G$13-$G$12+1)),E95/(2080/(366/($G$13-$G$12+1))),1),0)),1)),0)</f>
        <v>0</v>
      </c>
      <c r="G95" s="417">
        <f>IF($G$12&gt;0,IF($G$13=0,0,ROUND(IF('11. Type 1 Emp 2020 FTE'!$I$12=2,IF(E95=0,0,IF('18. FTE Safe Harbor 2 Step 4'!E95&lt;2080/(366/($G$13-$G$12+1)),0.5,1)),0),1)),0)</f>
        <v>0</v>
      </c>
    </row>
    <row r="96" spans="1:7" x14ac:dyDescent="0.25">
      <c r="A96" s="297">
        <f t="shared" si="1"/>
        <v>80</v>
      </c>
      <c r="B96" s="501"/>
      <c r="C96" s="515"/>
      <c r="D96" s="297"/>
      <c r="E96" s="505"/>
      <c r="F96" s="417">
        <f>IF($G$12&gt;0,IF($G$13=0,0,ROUND(IF($G$12=0,0,IF('11. Type 1 Emp 2020 FTE'!$I$12=1,IF(E96&lt;2080/(366/($G$13-$G$12+1)),E96/(2080/(366/($G$13-$G$12+1))),1),0)),1)),0)</f>
        <v>0</v>
      </c>
      <c r="G96" s="417">
        <f>IF($G$12&gt;0,IF($G$13=0,0,ROUND(IF('11. Type 1 Emp 2020 FTE'!$I$12=2,IF(E96=0,0,IF('18. FTE Safe Harbor 2 Step 4'!E96&lt;2080/(366/($G$13-$G$12+1)),0.5,1)),0),1)),0)</f>
        <v>0</v>
      </c>
    </row>
    <row r="97" spans="1:7" x14ac:dyDescent="0.25">
      <c r="A97" s="297">
        <f t="shared" si="1"/>
        <v>81</v>
      </c>
      <c r="B97" s="501"/>
      <c r="C97" s="515"/>
      <c r="D97" s="297"/>
      <c r="E97" s="505"/>
      <c r="F97" s="417">
        <f>IF($G$12&gt;0,IF($G$13=0,0,ROUND(IF($G$12=0,0,IF('11. Type 1 Emp 2020 FTE'!$I$12=1,IF(E97&lt;2080/(366/($G$13-$G$12+1)),E97/(2080/(366/($G$13-$G$12+1))),1),0)),1)),0)</f>
        <v>0</v>
      </c>
      <c r="G97" s="417">
        <f>IF($G$12&gt;0,IF($G$13=0,0,ROUND(IF('11. Type 1 Emp 2020 FTE'!$I$12=2,IF(E97=0,0,IF('18. FTE Safe Harbor 2 Step 4'!E97&lt;2080/(366/($G$13-$G$12+1)),0.5,1)),0),1)),0)</f>
        <v>0</v>
      </c>
    </row>
    <row r="98" spans="1:7" x14ac:dyDescent="0.25">
      <c r="A98" s="297">
        <f t="shared" si="1"/>
        <v>82</v>
      </c>
      <c r="B98" s="501"/>
      <c r="C98" s="515"/>
      <c r="D98" s="297"/>
      <c r="E98" s="505"/>
      <c r="F98" s="417">
        <f>IF($G$12&gt;0,IF($G$13=0,0,ROUND(IF($G$12=0,0,IF('11. Type 1 Emp 2020 FTE'!$I$12=1,IF(E98&lt;2080/(366/($G$13-$G$12+1)),E98/(2080/(366/($G$13-$G$12+1))),1),0)),1)),0)</f>
        <v>0</v>
      </c>
      <c r="G98" s="417">
        <f>IF($G$12&gt;0,IF($G$13=0,0,ROUND(IF('11. Type 1 Emp 2020 FTE'!$I$12=2,IF(E98=0,0,IF('18. FTE Safe Harbor 2 Step 4'!E98&lt;2080/(366/($G$13-$G$12+1)),0.5,1)),0),1)),0)</f>
        <v>0</v>
      </c>
    </row>
    <row r="99" spans="1:7" x14ac:dyDescent="0.25">
      <c r="A99" s="297">
        <f t="shared" si="1"/>
        <v>83</v>
      </c>
      <c r="B99" s="501"/>
      <c r="C99" s="515"/>
      <c r="D99" s="297"/>
      <c r="E99" s="505"/>
      <c r="F99" s="417">
        <f>IF($G$12&gt;0,IF($G$13=0,0,ROUND(IF($G$12=0,0,IF('11. Type 1 Emp 2020 FTE'!$I$12=1,IF(E99&lt;2080/(366/($G$13-$G$12+1)),E99/(2080/(366/($G$13-$G$12+1))),1),0)),1)),0)</f>
        <v>0</v>
      </c>
      <c r="G99" s="417">
        <f>IF($G$12&gt;0,IF($G$13=0,0,ROUND(IF('11. Type 1 Emp 2020 FTE'!$I$12=2,IF(E99=0,0,IF('18. FTE Safe Harbor 2 Step 4'!E99&lt;2080/(366/($G$13-$G$12+1)),0.5,1)),0),1)),0)</f>
        <v>0</v>
      </c>
    </row>
    <row r="100" spans="1:7" x14ac:dyDescent="0.25">
      <c r="A100" s="297">
        <f t="shared" si="1"/>
        <v>84</v>
      </c>
      <c r="B100" s="501"/>
      <c r="C100" s="515"/>
      <c r="D100" s="297"/>
      <c r="E100" s="505"/>
      <c r="F100" s="417">
        <f>IF($G$12&gt;0,IF($G$13=0,0,ROUND(IF($G$12=0,0,IF('11. Type 1 Emp 2020 FTE'!$I$12=1,IF(E100&lt;2080/(366/($G$13-$G$12+1)),E100/(2080/(366/($G$13-$G$12+1))),1),0)),1)),0)</f>
        <v>0</v>
      </c>
      <c r="G100" s="417">
        <f>IF($G$12&gt;0,IF($G$13=0,0,ROUND(IF('11. Type 1 Emp 2020 FTE'!$I$12=2,IF(E100=0,0,IF('18. FTE Safe Harbor 2 Step 4'!E100&lt;2080/(366/($G$13-$G$12+1)),0.5,1)),0),1)),0)</f>
        <v>0</v>
      </c>
    </row>
    <row r="101" spans="1:7" x14ac:dyDescent="0.25">
      <c r="A101" s="297">
        <f t="shared" si="1"/>
        <v>85</v>
      </c>
      <c r="B101" s="501"/>
      <c r="C101" s="515"/>
      <c r="D101" s="297"/>
      <c r="E101" s="505"/>
      <c r="F101" s="417">
        <f>IF($G$12&gt;0,IF($G$13=0,0,ROUND(IF($G$12=0,0,IF('11. Type 1 Emp 2020 FTE'!$I$12=1,IF(E101&lt;2080/(366/($G$13-$G$12+1)),E101/(2080/(366/($G$13-$G$12+1))),1),0)),1)),0)</f>
        <v>0</v>
      </c>
      <c r="G101" s="417">
        <f>IF($G$12&gt;0,IF($G$13=0,0,ROUND(IF('11. Type 1 Emp 2020 FTE'!$I$12=2,IF(E101=0,0,IF('18. FTE Safe Harbor 2 Step 4'!E101&lt;2080/(366/($G$13-$G$12+1)),0.5,1)),0),1)),0)</f>
        <v>0</v>
      </c>
    </row>
    <row r="102" spans="1:7" x14ac:dyDescent="0.25">
      <c r="A102" s="297">
        <f t="shared" si="1"/>
        <v>86</v>
      </c>
      <c r="B102" s="501"/>
      <c r="C102" s="515"/>
      <c r="D102" s="297"/>
      <c r="E102" s="505"/>
      <c r="F102" s="417">
        <f>IF($G$12&gt;0,IF($G$13=0,0,ROUND(IF($G$12=0,0,IF('11. Type 1 Emp 2020 FTE'!$I$12=1,IF(E102&lt;2080/(366/($G$13-$G$12+1)),E102/(2080/(366/($G$13-$G$12+1))),1),0)),1)),0)</f>
        <v>0</v>
      </c>
      <c r="G102" s="417">
        <f>IF($G$12&gt;0,IF($G$13=0,0,ROUND(IF('11. Type 1 Emp 2020 FTE'!$I$12=2,IF(E102=0,0,IF('18. FTE Safe Harbor 2 Step 4'!E102&lt;2080/(366/($G$13-$G$12+1)),0.5,1)),0),1)),0)</f>
        <v>0</v>
      </c>
    </row>
    <row r="103" spans="1:7" x14ac:dyDescent="0.25">
      <c r="A103" s="297">
        <f t="shared" si="1"/>
        <v>87</v>
      </c>
      <c r="B103" s="501"/>
      <c r="C103" s="515"/>
      <c r="D103" s="297"/>
      <c r="E103" s="505"/>
      <c r="F103" s="417">
        <f>IF($G$12&gt;0,IF($G$13=0,0,ROUND(IF($G$12=0,0,IF('11. Type 1 Emp 2020 FTE'!$I$12=1,IF(E103&lt;2080/(366/($G$13-$G$12+1)),E103/(2080/(366/($G$13-$G$12+1))),1),0)),1)),0)</f>
        <v>0</v>
      </c>
      <c r="G103" s="417">
        <f>IF($G$12&gt;0,IF($G$13=0,0,ROUND(IF('11. Type 1 Emp 2020 FTE'!$I$12=2,IF(E103=0,0,IF('18. FTE Safe Harbor 2 Step 4'!E103&lt;2080/(366/($G$13-$G$12+1)),0.5,1)),0),1)),0)</f>
        <v>0</v>
      </c>
    </row>
    <row r="104" spans="1:7" x14ac:dyDescent="0.25">
      <c r="A104" s="297">
        <f t="shared" si="1"/>
        <v>88</v>
      </c>
      <c r="B104" s="501"/>
      <c r="C104" s="515"/>
      <c r="D104" s="297"/>
      <c r="E104" s="505"/>
      <c r="F104" s="417">
        <f>IF($G$12&gt;0,IF($G$13=0,0,ROUND(IF($G$12=0,0,IF('11. Type 1 Emp 2020 FTE'!$I$12=1,IF(E104&lt;2080/(366/($G$13-$G$12+1)),E104/(2080/(366/($G$13-$G$12+1))),1),0)),1)),0)</f>
        <v>0</v>
      </c>
      <c r="G104" s="417">
        <f>IF($G$12&gt;0,IF($G$13=0,0,ROUND(IF('11. Type 1 Emp 2020 FTE'!$I$12=2,IF(E104=0,0,IF('18. FTE Safe Harbor 2 Step 4'!E104&lt;2080/(366/($G$13-$G$12+1)),0.5,1)),0),1)),0)</f>
        <v>0</v>
      </c>
    </row>
    <row r="105" spans="1:7" x14ac:dyDescent="0.25">
      <c r="A105" s="297">
        <f t="shared" si="1"/>
        <v>89</v>
      </c>
      <c r="B105" s="501"/>
      <c r="C105" s="515"/>
      <c r="D105" s="297"/>
      <c r="E105" s="505"/>
      <c r="F105" s="417">
        <f>IF($G$12&gt;0,IF($G$13=0,0,ROUND(IF($G$12=0,0,IF('11. Type 1 Emp 2020 FTE'!$I$12=1,IF(E105&lt;2080/(366/($G$13-$G$12+1)),E105/(2080/(366/($G$13-$G$12+1))),1),0)),1)),0)</f>
        <v>0</v>
      </c>
      <c r="G105" s="417">
        <f>IF($G$12&gt;0,IF($G$13=0,0,ROUND(IF('11. Type 1 Emp 2020 FTE'!$I$12=2,IF(E105=0,0,IF('18. FTE Safe Harbor 2 Step 4'!E105&lt;2080/(366/($G$13-$G$12+1)),0.5,1)),0),1)),0)</f>
        <v>0</v>
      </c>
    </row>
    <row r="106" spans="1:7" x14ac:dyDescent="0.25">
      <c r="A106" s="297">
        <f t="shared" si="1"/>
        <v>90</v>
      </c>
      <c r="B106" s="501"/>
      <c r="C106" s="515"/>
      <c r="D106" s="297"/>
      <c r="E106" s="505"/>
      <c r="F106" s="417">
        <f>IF($G$12&gt;0,IF($G$13=0,0,ROUND(IF($G$12=0,0,IF('11. Type 1 Emp 2020 FTE'!$I$12=1,IF(E106&lt;2080/(366/($G$13-$G$12+1)),E106/(2080/(366/($G$13-$G$12+1))),1),0)),1)),0)</f>
        <v>0</v>
      </c>
      <c r="G106" s="417">
        <f>IF($G$12&gt;0,IF($G$13=0,0,ROUND(IF('11. Type 1 Emp 2020 FTE'!$I$12=2,IF(E106=0,0,IF('18. FTE Safe Harbor 2 Step 4'!E106&lt;2080/(366/($G$13-$G$12+1)),0.5,1)),0),1)),0)</f>
        <v>0</v>
      </c>
    </row>
    <row r="107" spans="1:7" x14ac:dyDescent="0.25">
      <c r="A107" s="297">
        <f t="shared" si="1"/>
        <v>91</v>
      </c>
      <c r="B107" s="501"/>
      <c r="C107" s="515"/>
      <c r="D107" s="297"/>
      <c r="E107" s="505"/>
      <c r="F107" s="417">
        <f>IF($G$12&gt;0,IF($G$13=0,0,ROUND(IF($G$12=0,0,IF('11. Type 1 Emp 2020 FTE'!$I$12=1,IF(E107&lt;2080/(366/($G$13-$G$12+1)),E107/(2080/(366/($G$13-$G$12+1))),1),0)),1)),0)</f>
        <v>0</v>
      </c>
      <c r="G107" s="417">
        <f>IF($G$12&gt;0,IF($G$13=0,0,ROUND(IF('11. Type 1 Emp 2020 FTE'!$I$12=2,IF(E107=0,0,IF('18. FTE Safe Harbor 2 Step 4'!E107&lt;2080/(366/($G$13-$G$12+1)),0.5,1)),0),1)),0)</f>
        <v>0</v>
      </c>
    </row>
    <row r="108" spans="1:7" x14ac:dyDescent="0.25">
      <c r="A108" s="297">
        <f t="shared" si="1"/>
        <v>92</v>
      </c>
      <c r="B108" s="501"/>
      <c r="C108" s="515"/>
      <c r="D108" s="297"/>
      <c r="E108" s="505"/>
      <c r="F108" s="417">
        <f>IF($G$12&gt;0,IF($G$13=0,0,ROUND(IF($G$12=0,0,IF('11. Type 1 Emp 2020 FTE'!$I$12=1,IF(E108&lt;2080/(366/($G$13-$G$12+1)),E108/(2080/(366/($G$13-$G$12+1))),1),0)),1)),0)</f>
        <v>0</v>
      </c>
      <c r="G108" s="417">
        <f>IF($G$12&gt;0,IF($G$13=0,0,ROUND(IF('11. Type 1 Emp 2020 FTE'!$I$12=2,IF(E108=0,0,IF('18. FTE Safe Harbor 2 Step 4'!E108&lt;2080/(366/($G$13-$G$12+1)),0.5,1)),0),1)),0)</f>
        <v>0</v>
      </c>
    </row>
    <row r="109" spans="1:7" x14ac:dyDescent="0.25">
      <c r="A109" s="297">
        <f t="shared" si="1"/>
        <v>93</v>
      </c>
      <c r="B109" s="501"/>
      <c r="C109" s="515"/>
      <c r="D109" s="297"/>
      <c r="E109" s="505"/>
      <c r="F109" s="417">
        <f>IF($G$12&gt;0,IF($G$13=0,0,ROUND(IF($G$12=0,0,IF('11. Type 1 Emp 2020 FTE'!$I$12=1,IF(E109&lt;2080/(366/($G$13-$G$12+1)),E109/(2080/(366/($G$13-$G$12+1))),1),0)),1)),0)</f>
        <v>0</v>
      </c>
      <c r="G109" s="417">
        <f>IF($G$12&gt;0,IF($G$13=0,0,ROUND(IF('11. Type 1 Emp 2020 FTE'!$I$12=2,IF(E109=0,0,IF('18. FTE Safe Harbor 2 Step 4'!E109&lt;2080/(366/($G$13-$G$12+1)),0.5,1)),0),1)),0)</f>
        <v>0</v>
      </c>
    </row>
    <row r="110" spans="1:7" x14ac:dyDescent="0.25">
      <c r="A110" s="297">
        <f t="shared" si="1"/>
        <v>94</v>
      </c>
      <c r="B110" s="501"/>
      <c r="C110" s="515"/>
      <c r="D110" s="297"/>
      <c r="E110" s="505"/>
      <c r="F110" s="417">
        <f>IF($G$12&gt;0,IF($G$13=0,0,ROUND(IF($G$12=0,0,IF('11. Type 1 Emp 2020 FTE'!$I$12=1,IF(E110&lt;2080/(366/($G$13-$G$12+1)),E110/(2080/(366/($G$13-$G$12+1))),1),0)),1)),0)</f>
        <v>0</v>
      </c>
      <c r="G110" s="417">
        <f>IF($G$12&gt;0,IF($G$13=0,0,ROUND(IF('11. Type 1 Emp 2020 FTE'!$I$12=2,IF(E110=0,0,IF('18. FTE Safe Harbor 2 Step 4'!E110&lt;2080/(366/($G$13-$G$12+1)),0.5,1)),0),1)),0)</f>
        <v>0</v>
      </c>
    </row>
    <row r="111" spans="1:7" x14ac:dyDescent="0.25">
      <c r="A111" s="297">
        <f t="shared" si="1"/>
        <v>95</v>
      </c>
      <c r="B111" s="501"/>
      <c r="C111" s="515"/>
      <c r="D111" s="297"/>
      <c r="E111" s="505"/>
      <c r="F111" s="417">
        <f>IF($G$12&gt;0,IF($G$13=0,0,ROUND(IF($G$12=0,0,IF('11. Type 1 Emp 2020 FTE'!$I$12=1,IF(E111&lt;2080/(366/($G$13-$G$12+1)),E111/(2080/(366/($G$13-$G$12+1))),1),0)),1)),0)</f>
        <v>0</v>
      </c>
      <c r="G111" s="417">
        <f>IF($G$12&gt;0,IF($G$13=0,0,ROUND(IF('11. Type 1 Emp 2020 FTE'!$I$12=2,IF(E111=0,0,IF('18. FTE Safe Harbor 2 Step 4'!E111&lt;2080/(366/($G$13-$G$12+1)),0.5,1)),0),1)),0)</f>
        <v>0</v>
      </c>
    </row>
    <row r="112" spans="1:7" x14ac:dyDescent="0.25">
      <c r="A112" s="297">
        <f t="shared" si="1"/>
        <v>96</v>
      </c>
      <c r="B112" s="501"/>
      <c r="C112" s="515"/>
      <c r="D112" s="297"/>
      <c r="E112" s="505"/>
      <c r="F112" s="417">
        <f>IF($G$12&gt;0,IF($G$13=0,0,ROUND(IF($G$12=0,0,IF('11. Type 1 Emp 2020 FTE'!$I$12=1,IF(E112&lt;2080/(366/($G$13-$G$12+1)),E112/(2080/(366/($G$13-$G$12+1))),1),0)),1)),0)</f>
        <v>0</v>
      </c>
      <c r="G112" s="417">
        <f>IF($G$12&gt;0,IF($G$13=0,0,ROUND(IF('11. Type 1 Emp 2020 FTE'!$I$12=2,IF(E112=0,0,IF('18. FTE Safe Harbor 2 Step 4'!E112&lt;2080/(366/($G$13-$G$12+1)),0.5,1)),0),1)),0)</f>
        <v>0</v>
      </c>
    </row>
    <row r="113" spans="1:7" x14ac:dyDescent="0.25">
      <c r="A113" s="297">
        <f t="shared" si="1"/>
        <v>97</v>
      </c>
      <c r="B113" s="501"/>
      <c r="C113" s="515"/>
      <c r="D113" s="297"/>
      <c r="E113" s="505"/>
      <c r="F113" s="417">
        <f>IF($G$12&gt;0,IF($G$13=0,0,ROUND(IF($G$12=0,0,IF('11. Type 1 Emp 2020 FTE'!$I$12=1,IF(E113&lt;2080/(366/($G$13-$G$12+1)),E113/(2080/(366/($G$13-$G$12+1))),1),0)),1)),0)</f>
        <v>0</v>
      </c>
      <c r="G113" s="417">
        <f>IF($G$12&gt;0,IF($G$13=0,0,ROUND(IF('11. Type 1 Emp 2020 FTE'!$I$12=2,IF(E113=0,0,IF('18. FTE Safe Harbor 2 Step 4'!E113&lt;2080/(366/($G$13-$G$12+1)),0.5,1)),0),1)),0)</f>
        <v>0</v>
      </c>
    </row>
    <row r="114" spans="1:7" x14ac:dyDescent="0.25">
      <c r="A114" s="297">
        <f t="shared" si="1"/>
        <v>98</v>
      </c>
      <c r="B114" s="501"/>
      <c r="C114" s="515"/>
      <c r="D114" s="297"/>
      <c r="E114" s="505"/>
      <c r="F114" s="417">
        <f>IF($G$12&gt;0,IF($G$13=0,0,ROUND(IF($G$12=0,0,IF('11. Type 1 Emp 2020 FTE'!$I$12=1,IF(E114&lt;2080/(366/($G$13-$G$12+1)),E114/(2080/(366/($G$13-$G$12+1))),1),0)),1)),0)</f>
        <v>0</v>
      </c>
      <c r="G114" s="417">
        <f>IF($G$12&gt;0,IF($G$13=0,0,ROUND(IF('11. Type 1 Emp 2020 FTE'!$I$12=2,IF(E114=0,0,IF('18. FTE Safe Harbor 2 Step 4'!E114&lt;2080/(366/($G$13-$G$12+1)),0.5,1)),0),1)),0)</f>
        <v>0</v>
      </c>
    </row>
    <row r="115" spans="1:7" x14ac:dyDescent="0.25">
      <c r="A115" s="297">
        <f t="shared" si="1"/>
        <v>99</v>
      </c>
      <c r="B115" s="501"/>
      <c r="C115" s="515"/>
      <c r="D115" s="297"/>
      <c r="E115" s="505"/>
      <c r="F115" s="417">
        <f>IF($G$12&gt;0,IF($G$13=0,0,ROUND(IF($G$12=0,0,IF('11. Type 1 Emp 2020 FTE'!$I$12=1,IF(E115&lt;2080/(366/($G$13-$G$12+1)),E115/(2080/(366/($G$13-$G$12+1))),1),0)),1)),0)</f>
        <v>0</v>
      </c>
      <c r="G115" s="417">
        <f>IF($G$12&gt;0,IF($G$13=0,0,ROUND(IF('11. Type 1 Emp 2020 FTE'!$I$12=2,IF(E115=0,0,IF('18. FTE Safe Harbor 2 Step 4'!E115&lt;2080/(366/($G$13-$G$12+1)),0.5,1)),0),1)),0)</f>
        <v>0</v>
      </c>
    </row>
    <row r="116" spans="1:7" x14ac:dyDescent="0.25">
      <c r="A116" s="297">
        <f t="shared" si="1"/>
        <v>100</v>
      </c>
      <c r="B116" s="501"/>
      <c r="C116" s="515"/>
      <c r="D116" s="297"/>
      <c r="E116" s="505"/>
      <c r="F116" s="417">
        <f>IF($G$12&gt;0,IF($G$13=0,0,ROUND(IF($G$12=0,0,IF('11. Type 1 Emp 2020 FTE'!$I$12=1,IF(E116&lt;2080/(366/($G$13-$G$12+1)),E116/(2080/(366/($G$13-$G$12+1))),1),0)),1)),0)</f>
        <v>0</v>
      </c>
      <c r="G116" s="417">
        <f>IF($G$12&gt;0,IF($G$13=0,0,ROUND(IF('11. Type 1 Emp 2020 FTE'!$I$12=2,IF(E116=0,0,IF('18. FTE Safe Harbor 2 Step 4'!E116&lt;2080/(366/($G$13-$G$12+1)),0.5,1)),0),1)),0)</f>
        <v>0</v>
      </c>
    </row>
    <row r="117" spans="1:7" x14ac:dyDescent="0.25">
      <c r="A117" s="297">
        <f t="shared" si="1"/>
        <v>101</v>
      </c>
      <c r="B117" s="501"/>
      <c r="C117" s="515"/>
      <c r="D117" s="297"/>
      <c r="E117" s="505"/>
      <c r="F117" s="417">
        <f>IF($G$12&gt;0,IF($G$13=0,0,ROUND(IF($G$12=0,0,IF('11. Type 1 Emp 2020 FTE'!$I$12=1,IF(E117&lt;2080/(366/($G$13-$G$12+1)),E117/(2080/(366/($G$13-$G$12+1))),1),0)),1)),0)</f>
        <v>0</v>
      </c>
      <c r="G117" s="417">
        <f>IF($G$12&gt;0,IF($G$13=0,0,ROUND(IF('11. Type 1 Emp 2020 FTE'!$I$12=2,IF(E117=0,0,IF('18. FTE Safe Harbor 2 Step 4'!E117&lt;2080/(366/($G$13-$G$12+1)),0.5,1)),0),1)),0)</f>
        <v>0</v>
      </c>
    </row>
    <row r="118" spans="1:7" x14ac:dyDescent="0.25">
      <c r="A118" s="297">
        <f t="shared" si="1"/>
        <v>102</v>
      </c>
      <c r="B118" s="501"/>
      <c r="C118" s="515"/>
      <c r="D118" s="297"/>
      <c r="E118" s="505"/>
      <c r="F118" s="417">
        <f>IF($G$12&gt;0,IF($G$13=0,0,ROUND(IF($G$12=0,0,IF('11. Type 1 Emp 2020 FTE'!$I$12=1,IF(E118&lt;2080/(366/($G$13-$G$12+1)),E118/(2080/(366/($G$13-$G$12+1))),1),0)),1)),0)</f>
        <v>0</v>
      </c>
      <c r="G118" s="417">
        <f>IF($G$12&gt;0,IF($G$13=0,0,ROUND(IF('11. Type 1 Emp 2020 FTE'!$I$12=2,IF(E118=0,0,IF('18. FTE Safe Harbor 2 Step 4'!E118&lt;2080/(366/($G$13-$G$12+1)),0.5,1)),0),1)),0)</f>
        <v>0</v>
      </c>
    </row>
    <row r="119" spans="1:7" x14ac:dyDescent="0.25">
      <c r="A119" s="297">
        <f t="shared" si="1"/>
        <v>103</v>
      </c>
      <c r="B119" s="501"/>
      <c r="C119" s="515"/>
      <c r="D119" s="297"/>
      <c r="E119" s="505"/>
      <c r="F119" s="417">
        <f>IF($G$12&gt;0,IF($G$13=0,0,ROUND(IF($G$12=0,0,IF('11. Type 1 Emp 2020 FTE'!$I$12=1,IF(E119&lt;2080/(366/($G$13-$G$12+1)),E119/(2080/(366/($G$13-$G$12+1))),1),0)),1)),0)</f>
        <v>0</v>
      </c>
      <c r="G119" s="417">
        <f>IF($G$12&gt;0,IF($G$13=0,0,ROUND(IF('11. Type 1 Emp 2020 FTE'!$I$12=2,IF(E119=0,0,IF('18. FTE Safe Harbor 2 Step 4'!E119&lt;2080/(366/($G$13-$G$12+1)),0.5,1)),0),1)),0)</f>
        <v>0</v>
      </c>
    </row>
    <row r="120" spans="1:7" x14ac:dyDescent="0.25">
      <c r="A120" s="297">
        <f t="shared" si="1"/>
        <v>104</v>
      </c>
      <c r="B120" s="501"/>
      <c r="C120" s="515"/>
      <c r="D120" s="297"/>
      <c r="E120" s="505"/>
      <c r="F120" s="417">
        <f>IF($G$12&gt;0,IF($G$13=0,0,ROUND(IF($G$12=0,0,IF('11. Type 1 Emp 2020 FTE'!$I$12=1,IF(E120&lt;2080/(366/($G$13-$G$12+1)),E120/(2080/(366/($G$13-$G$12+1))),1),0)),1)),0)</f>
        <v>0</v>
      </c>
      <c r="G120" s="417">
        <f>IF($G$12&gt;0,IF($G$13=0,0,ROUND(IF('11. Type 1 Emp 2020 FTE'!$I$12=2,IF(E120=0,0,IF('18. FTE Safe Harbor 2 Step 4'!E120&lt;2080/(366/($G$13-$G$12+1)),0.5,1)),0),1)),0)</f>
        <v>0</v>
      </c>
    </row>
    <row r="121" spans="1:7" x14ac:dyDescent="0.25">
      <c r="A121" s="297">
        <f t="shared" si="1"/>
        <v>105</v>
      </c>
      <c r="B121" s="501"/>
      <c r="C121" s="515"/>
      <c r="D121" s="297"/>
      <c r="E121" s="505"/>
      <c r="F121" s="417">
        <f>IF($G$12&gt;0,IF($G$13=0,0,ROUND(IF($G$12=0,0,IF('11. Type 1 Emp 2020 FTE'!$I$12=1,IF(E121&lt;2080/(366/($G$13-$G$12+1)),E121/(2080/(366/($G$13-$G$12+1))),1),0)),1)),0)</f>
        <v>0</v>
      </c>
      <c r="G121" s="417">
        <f>IF($G$12&gt;0,IF($G$13=0,0,ROUND(IF('11. Type 1 Emp 2020 FTE'!$I$12=2,IF(E121=0,0,IF('18. FTE Safe Harbor 2 Step 4'!E121&lt;2080/(366/($G$13-$G$12+1)),0.5,1)),0),1)),0)</f>
        <v>0</v>
      </c>
    </row>
    <row r="122" spans="1:7" x14ac:dyDescent="0.25">
      <c r="A122" s="297">
        <f t="shared" si="1"/>
        <v>106</v>
      </c>
      <c r="B122" s="501"/>
      <c r="C122" s="515"/>
      <c r="D122" s="297"/>
      <c r="E122" s="505"/>
      <c r="F122" s="417">
        <f>IF($G$12&gt;0,IF($G$13=0,0,ROUND(IF($G$12=0,0,IF('11. Type 1 Emp 2020 FTE'!$I$12=1,IF(E122&lt;2080/(366/($G$13-$G$12+1)),E122/(2080/(366/($G$13-$G$12+1))),1),0)),1)),0)</f>
        <v>0</v>
      </c>
      <c r="G122" s="417">
        <f>IF($G$12&gt;0,IF($G$13=0,0,ROUND(IF('11. Type 1 Emp 2020 FTE'!$I$12=2,IF(E122=0,0,IF('18. FTE Safe Harbor 2 Step 4'!E122&lt;2080/(366/($G$13-$G$12+1)),0.5,1)),0),1)),0)</f>
        <v>0</v>
      </c>
    </row>
    <row r="123" spans="1:7" x14ac:dyDescent="0.25">
      <c r="A123" s="297">
        <f t="shared" si="1"/>
        <v>107</v>
      </c>
      <c r="B123" s="501"/>
      <c r="C123" s="515"/>
      <c r="D123" s="297"/>
      <c r="E123" s="505"/>
      <c r="F123" s="417">
        <f>IF($G$12&gt;0,IF($G$13=0,0,ROUND(IF($G$12=0,0,IF('11. Type 1 Emp 2020 FTE'!$I$12=1,IF(E123&lt;2080/(366/($G$13-$G$12+1)),E123/(2080/(366/($G$13-$G$12+1))),1),0)),1)),0)</f>
        <v>0</v>
      </c>
      <c r="G123" s="417">
        <f>IF($G$12&gt;0,IF($G$13=0,0,ROUND(IF('11. Type 1 Emp 2020 FTE'!$I$12=2,IF(E123=0,0,IF('18. FTE Safe Harbor 2 Step 4'!E123&lt;2080/(366/($G$13-$G$12+1)),0.5,1)),0),1)),0)</f>
        <v>0</v>
      </c>
    </row>
    <row r="124" spans="1:7" x14ac:dyDescent="0.25">
      <c r="A124" s="297">
        <f t="shared" si="1"/>
        <v>108</v>
      </c>
      <c r="B124" s="501"/>
      <c r="C124" s="515"/>
      <c r="D124" s="297"/>
      <c r="E124" s="505"/>
      <c r="F124" s="417">
        <f>IF($G$12&gt;0,IF($G$13=0,0,ROUND(IF($G$12=0,0,IF('11. Type 1 Emp 2020 FTE'!$I$12=1,IF(E124&lt;2080/(366/($G$13-$G$12+1)),E124/(2080/(366/($G$13-$G$12+1))),1),0)),1)),0)</f>
        <v>0</v>
      </c>
      <c r="G124" s="417">
        <f>IF($G$12&gt;0,IF($G$13=0,0,ROUND(IF('11. Type 1 Emp 2020 FTE'!$I$12=2,IF(E124=0,0,IF('18. FTE Safe Harbor 2 Step 4'!E124&lt;2080/(366/($G$13-$G$12+1)),0.5,1)),0),1)),0)</f>
        <v>0</v>
      </c>
    </row>
    <row r="125" spans="1:7" x14ac:dyDescent="0.25">
      <c r="A125" s="297">
        <f t="shared" si="1"/>
        <v>109</v>
      </c>
      <c r="B125" s="501"/>
      <c r="C125" s="515"/>
      <c r="D125" s="297"/>
      <c r="E125" s="505"/>
      <c r="F125" s="417">
        <f>IF($G$12&gt;0,IF($G$13=0,0,ROUND(IF($G$12=0,0,IF('11. Type 1 Emp 2020 FTE'!$I$12=1,IF(E125&lt;2080/(366/($G$13-$G$12+1)),E125/(2080/(366/($G$13-$G$12+1))),1),0)),1)),0)</f>
        <v>0</v>
      </c>
      <c r="G125" s="417">
        <f>IF($G$12&gt;0,IF($G$13=0,0,ROUND(IF('11. Type 1 Emp 2020 FTE'!$I$12=2,IF(E125=0,0,IF('18. FTE Safe Harbor 2 Step 4'!E125&lt;2080/(366/($G$13-$G$12+1)),0.5,1)),0),1)),0)</f>
        <v>0</v>
      </c>
    </row>
    <row r="126" spans="1:7" x14ac:dyDescent="0.25">
      <c r="A126" s="297">
        <f t="shared" si="1"/>
        <v>110</v>
      </c>
      <c r="B126" s="501"/>
      <c r="C126" s="515"/>
      <c r="D126" s="297"/>
      <c r="E126" s="505"/>
      <c r="F126" s="417">
        <f>IF($G$12&gt;0,IF($G$13=0,0,ROUND(IF($G$12=0,0,IF('11. Type 1 Emp 2020 FTE'!$I$12=1,IF(E126&lt;2080/(366/($G$13-$G$12+1)),E126/(2080/(366/($G$13-$G$12+1))),1),0)),1)),0)</f>
        <v>0</v>
      </c>
      <c r="G126" s="417">
        <f>IF($G$12&gt;0,IF($G$13=0,0,ROUND(IF('11. Type 1 Emp 2020 FTE'!$I$12=2,IF(E126=0,0,IF('18. FTE Safe Harbor 2 Step 4'!E126&lt;2080/(366/($G$13-$G$12+1)),0.5,1)),0),1)),0)</f>
        <v>0</v>
      </c>
    </row>
    <row r="127" spans="1:7" x14ac:dyDescent="0.25">
      <c r="A127" s="297">
        <f t="shared" si="1"/>
        <v>111</v>
      </c>
      <c r="B127" s="501"/>
      <c r="C127" s="515"/>
      <c r="D127" s="297"/>
      <c r="E127" s="505"/>
      <c r="F127" s="417">
        <f>IF($G$12&gt;0,IF($G$13=0,0,ROUND(IF($G$12=0,0,IF('11. Type 1 Emp 2020 FTE'!$I$12=1,IF(E127&lt;2080/(366/($G$13-$G$12+1)),E127/(2080/(366/($G$13-$G$12+1))),1),0)),1)),0)</f>
        <v>0</v>
      </c>
      <c r="G127" s="417">
        <f>IF($G$12&gt;0,IF($G$13=0,0,ROUND(IF('11. Type 1 Emp 2020 FTE'!$I$12=2,IF(E127=0,0,IF('18. FTE Safe Harbor 2 Step 4'!E127&lt;2080/(366/($G$13-$G$12+1)),0.5,1)),0),1)),0)</f>
        <v>0</v>
      </c>
    </row>
    <row r="128" spans="1:7" x14ac:dyDescent="0.25">
      <c r="A128" s="297">
        <f t="shared" si="1"/>
        <v>112</v>
      </c>
      <c r="B128" s="501"/>
      <c r="C128" s="515"/>
      <c r="D128" s="297"/>
      <c r="E128" s="505"/>
      <c r="F128" s="417">
        <f>IF($G$12&gt;0,IF($G$13=0,0,ROUND(IF($G$12=0,0,IF('11. Type 1 Emp 2020 FTE'!$I$12=1,IF(E128&lt;2080/(366/($G$13-$G$12+1)),E128/(2080/(366/($G$13-$G$12+1))),1),0)),1)),0)</f>
        <v>0</v>
      </c>
      <c r="G128" s="417">
        <f>IF($G$12&gt;0,IF($G$13=0,0,ROUND(IF('11. Type 1 Emp 2020 FTE'!$I$12=2,IF(E128=0,0,IF('18. FTE Safe Harbor 2 Step 4'!E128&lt;2080/(366/($G$13-$G$12+1)),0.5,1)),0),1)),0)</f>
        <v>0</v>
      </c>
    </row>
    <row r="129" spans="1:7" x14ac:dyDescent="0.25">
      <c r="A129" s="297">
        <f t="shared" si="1"/>
        <v>113</v>
      </c>
      <c r="B129" s="501"/>
      <c r="C129" s="515"/>
      <c r="D129" s="297"/>
      <c r="E129" s="505"/>
      <c r="F129" s="417">
        <f>IF($G$12&gt;0,IF($G$13=0,0,ROUND(IF($G$12=0,0,IF('11. Type 1 Emp 2020 FTE'!$I$12=1,IF(E129&lt;2080/(366/($G$13-$G$12+1)),E129/(2080/(366/($G$13-$G$12+1))),1),0)),1)),0)</f>
        <v>0</v>
      </c>
      <c r="G129" s="417">
        <f>IF($G$12&gt;0,IF($G$13=0,0,ROUND(IF('11. Type 1 Emp 2020 FTE'!$I$12=2,IF(E129=0,0,IF('18. FTE Safe Harbor 2 Step 4'!E129&lt;2080/(366/($G$13-$G$12+1)),0.5,1)),0),1)),0)</f>
        <v>0</v>
      </c>
    </row>
    <row r="130" spans="1:7" x14ac:dyDescent="0.25">
      <c r="A130" s="297">
        <f t="shared" si="1"/>
        <v>114</v>
      </c>
      <c r="B130" s="501"/>
      <c r="C130" s="515"/>
      <c r="D130" s="297"/>
      <c r="E130" s="505"/>
      <c r="F130" s="417">
        <f>IF($G$12&gt;0,IF($G$13=0,0,ROUND(IF($G$12=0,0,IF('11. Type 1 Emp 2020 FTE'!$I$12=1,IF(E130&lt;2080/(366/($G$13-$G$12+1)),E130/(2080/(366/($G$13-$G$12+1))),1),0)),1)),0)</f>
        <v>0</v>
      </c>
      <c r="G130" s="417">
        <f>IF($G$12&gt;0,IF($G$13=0,0,ROUND(IF('11. Type 1 Emp 2020 FTE'!$I$12=2,IF(E130=0,0,IF('18. FTE Safe Harbor 2 Step 4'!E130&lt;2080/(366/($G$13-$G$12+1)),0.5,1)),0),1)),0)</f>
        <v>0</v>
      </c>
    </row>
    <row r="131" spans="1:7" x14ac:dyDescent="0.25">
      <c r="A131" s="297">
        <f t="shared" si="1"/>
        <v>115</v>
      </c>
      <c r="B131" s="501"/>
      <c r="C131" s="515"/>
      <c r="D131" s="297"/>
      <c r="E131" s="505"/>
      <c r="F131" s="417">
        <f>IF($G$12&gt;0,IF($G$13=0,0,ROUND(IF($G$12=0,0,IF('11. Type 1 Emp 2020 FTE'!$I$12=1,IF(E131&lt;2080/(366/($G$13-$G$12+1)),E131/(2080/(366/($G$13-$G$12+1))),1),0)),1)),0)</f>
        <v>0</v>
      </c>
      <c r="G131" s="417">
        <f>IF($G$12&gt;0,IF($G$13=0,0,ROUND(IF('11. Type 1 Emp 2020 FTE'!$I$12=2,IF(E131=0,0,IF('18. FTE Safe Harbor 2 Step 4'!E131&lt;2080/(366/($G$13-$G$12+1)),0.5,1)),0),1)),0)</f>
        <v>0</v>
      </c>
    </row>
    <row r="132" spans="1:7" x14ac:dyDescent="0.25">
      <c r="A132" s="297">
        <f t="shared" si="1"/>
        <v>116</v>
      </c>
      <c r="B132" s="501"/>
      <c r="C132" s="515"/>
      <c r="D132" s="297"/>
      <c r="E132" s="505"/>
      <c r="F132" s="417">
        <f>IF($G$12&gt;0,IF($G$13=0,0,ROUND(IF($G$12=0,0,IF('11. Type 1 Emp 2020 FTE'!$I$12=1,IF(E132&lt;2080/(366/($G$13-$G$12+1)),E132/(2080/(366/($G$13-$G$12+1))),1),0)),1)),0)</f>
        <v>0</v>
      </c>
      <c r="G132" s="417">
        <f>IF($G$12&gt;0,IF($G$13=0,0,ROUND(IF('11. Type 1 Emp 2020 FTE'!$I$12=2,IF(E132=0,0,IF('18. FTE Safe Harbor 2 Step 4'!E132&lt;2080/(366/($G$13-$G$12+1)),0.5,1)),0),1)),0)</f>
        <v>0</v>
      </c>
    </row>
    <row r="133" spans="1:7" x14ac:dyDescent="0.25">
      <c r="A133" s="297">
        <f t="shared" si="1"/>
        <v>117</v>
      </c>
      <c r="B133" s="501"/>
      <c r="C133" s="515"/>
      <c r="D133" s="297"/>
      <c r="E133" s="505"/>
      <c r="F133" s="417">
        <f>IF($G$12&gt;0,IF($G$13=0,0,ROUND(IF($G$12=0,0,IF('11. Type 1 Emp 2020 FTE'!$I$12=1,IF(E133&lt;2080/(366/($G$13-$G$12+1)),E133/(2080/(366/($G$13-$G$12+1))),1),0)),1)),0)</f>
        <v>0</v>
      </c>
      <c r="G133" s="417">
        <f>IF($G$12&gt;0,IF($G$13=0,0,ROUND(IF('11. Type 1 Emp 2020 FTE'!$I$12=2,IF(E133=0,0,IF('18. FTE Safe Harbor 2 Step 4'!E133&lt;2080/(366/($G$13-$G$12+1)),0.5,1)),0),1)),0)</f>
        <v>0</v>
      </c>
    </row>
    <row r="134" spans="1:7" x14ac:dyDescent="0.25">
      <c r="A134" s="297">
        <f t="shared" si="1"/>
        <v>118</v>
      </c>
      <c r="B134" s="501"/>
      <c r="C134" s="515"/>
      <c r="D134" s="297"/>
      <c r="E134" s="505"/>
      <c r="F134" s="417">
        <f>IF($G$12&gt;0,IF($G$13=0,0,ROUND(IF($G$12=0,0,IF('11. Type 1 Emp 2020 FTE'!$I$12=1,IF(E134&lt;2080/(366/($G$13-$G$12+1)),E134/(2080/(366/($G$13-$G$12+1))),1),0)),1)),0)</f>
        <v>0</v>
      </c>
      <c r="G134" s="417">
        <f>IF($G$12&gt;0,IF($G$13=0,0,ROUND(IF('11. Type 1 Emp 2020 FTE'!$I$12=2,IF(E134=0,0,IF('18. FTE Safe Harbor 2 Step 4'!E134&lt;2080/(366/($G$13-$G$12+1)),0.5,1)),0),1)),0)</f>
        <v>0</v>
      </c>
    </row>
    <row r="135" spans="1:7" x14ac:dyDescent="0.25">
      <c r="A135" s="297">
        <f t="shared" si="1"/>
        <v>119</v>
      </c>
      <c r="B135" s="501"/>
      <c r="C135" s="515"/>
      <c r="D135" s="297"/>
      <c r="E135" s="505"/>
      <c r="F135" s="417">
        <f>IF($G$12&gt;0,IF($G$13=0,0,ROUND(IF($G$12=0,0,IF('11. Type 1 Emp 2020 FTE'!$I$12=1,IF(E135&lt;2080/(366/($G$13-$G$12+1)),E135/(2080/(366/($G$13-$G$12+1))),1),0)),1)),0)</f>
        <v>0</v>
      </c>
      <c r="G135" s="417">
        <f>IF($G$12&gt;0,IF($G$13=0,0,ROUND(IF('11. Type 1 Emp 2020 FTE'!$I$12=2,IF(E135=0,0,IF('18. FTE Safe Harbor 2 Step 4'!E135&lt;2080/(366/($G$13-$G$12+1)),0.5,1)),0),1)),0)</f>
        <v>0</v>
      </c>
    </row>
    <row r="136" spans="1:7" x14ac:dyDescent="0.25">
      <c r="A136" s="297">
        <f t="shared" si="1"/>
        <v>120</v>
      </c>
      <c r="B136" s="501"/>
      <c r="C136" s="515"/>
      <c r="D136" s="297"/>
      <c r="E136" s="505"/>
      <c r="F136" s="417">
        <f>IF($G$12&gt;0,IF($G$13=0,0,ROUND(IF($G$12=0,0,IF('11. Type 1 Emp 2020 FTE'!$I$12=1,IF(E136&lt;2080/(366/($G$13-$G$12+1)),E136/(2080/(366/($G$13-$G$12+1))),1),0)),1)),0)</f>
        <v>0</v>
      </c>
      <c r="G136" s="417">
        <f>IF($G$12&gt;0,IF($G$13=0,0,ROUND(IF('11. Type 1 Emp 2020 FTE'!$I$12=2,IF(E136=0,0,IF('18. FTE Safe Harbor 2 Step 4'!E136&lt;2080/(366/($G$13-$G$12+1)),0.5,1)),0),1)),0)</f>
        <v>0</v>
      </c>
    </row>
    <row r="137" spans="1:7" x14ac:dyDescent="0.25">
      <c r="A137" s="297">
        <f t="shared" si="1"/>
        <v>121</v>
      </c>
      <c r="B137" s="501"/>
      <c r="C137" s="515"/>
      <c r="D137" s="297"/>
      <c r="E137" s="505"/>
      <c r="F137" s="417">
        <f>IF($G$12&gt;0,IF($G$13=0,0,ROUND(IF($G$12=0,0,IF('11. Type 1 Emp 2020 FTE'!$I$12=1,IF(E137&lt;2080/(366/($G$13-$G$12+1)),E137/(2080/(366/($G$13-$G$12+1))),1),0)),1)),0)</f>
        <v>0</v>
      </c>
      <c r="G137" s="417">
        <f>IF($G$12&gt;0,IF($G$13=0,0,ROUND(IF('11. Type 1 Emp 2020 FTE'!$I$12=2,IF(E137=0,0,IF('18. FTE Safe Harbor 2 Step 4'!E137&lt;2080/(366/($G$13-$G$12+1)),0.5,1)),0),1)),0)</f>
        <v>0</v>
      </c>
    </row>
    <row r="138" spans="1:7" x14ac:dyDescent="0.25">
      <c r="A138" s="297">
        <f t="shared" si="1"/>
        <v>122</v>
      </c>
      <c r="B138" s="501"/>
      <c r="C138" s="515"/>
      <c r="D138" s="297"/>
      <c r="E138" s="505"/>
      <c r="F138" s="417">
        <f>IF($G$12&gt;0,IF($G$13=0,0,ROUND(IF($G$12=0,0,IF('11. Type 1 Emp 2020 FTE'!$I$12=1,IF(E138&lt;2080/(366/($G$13-$G$12+1)),E138/(2080/(366/($G$13-$G$12+1))),1),0)),1)),0)</f>
        <v>0</v>
      </c>
      <c r="G138" s="417">
        <f>IF($G$12&gt;0,IF($G$13=0,0,ROUND(IF('11. Type 1 Emp 2020 FTE'!$I$12=2,IF(E138=0,0,IF('18. FTE Safe Harbor 2 Step 4'!E138&lt;2080/(366/($G$13-$G$12+1)),0.5,1)),0),1)),0)</f>
        <v>0</v>
      </c>
    </row>
    <row r="139" spans="1:7" x14ac:dyDescent="0.25">
      <c r="A139" s="297">
        <f t="shared" si="1"/>
        <v>123</v>
      </c>
      <c r="B139" s="501"/>
      <c r="C139" s="515"/>
      <c r="D139" s="297"/>
      <c r="E139" s="505"/>
      <c r="F139" s="417">
        <f>IF($G$12&gt;0,IF($G$13=0,0,ROUND(IF($G$12=0,0,IF('11. Type 1 Emp 2020 FTE'!$I$12=1,IF(E139&lt;2080/(366/($G$13-$G$12+1)),E139/(2080/(366/($G$13-$G$12+1))),1),0)),1)),0)</f>
        <v>0</v>
      </c>
      <c r="G139" s="417">
        <f>IF($G$12&gt;0,IF($G$13=0,0,ROUND(IF('11. Type 1 Emp 2020 FTE'!$I$12=2,IF(E139=0,0,IF('18. FTE Safe Harbor 2 Step 4'!E139&lt;2080/(366/($G$13-$G$12+1)),0.5,1)),0),1)),0)</f>
        <v>0</v>
      </c>
    </row>
    <row r="140" spans="1:7" x14ac:dyDescent="0.25">
      <c r="A140" s="297">
        <f t="shared" si="1"/>
        <v>124</v>
      </c>
      <c r="B140" s="501"/>
      <c r="C140" s="515"/>
      <c r="D140" s="297"/>
      <c r="E140" s="505"/>
      <c r="F140" s="417">
        <f>IF($G$12&gt;0,IF($G$13=0,0,ROUND(IF($G$12=0,0,IF('11. Type 1 Emp 2020 FTE'!$I$12=1,IF(E140&lt;2080/(366/($G$13-$G$12+1)),E140/(2080/(366/($G$13-$G$12+1))),1),0)),1)),0)</f>
        <v>0</v>
      </c>
      <c r="G140" s="417">
        <f>IF($G$12&gt;0,IF($G$13=0,0,ROUND(IF('11. Type 1 Emp 2020 FTE'!$I$12=2,IF(E140=0,0,IF('18. FTE Safe Harbor 2 Step 4'!E140&lt;2080/(366/($G$13-$G$12+1)),0.5,1)),0),1)),0)</f>
        <v>0</v>
      </c>
    </row>
    <row r="141" spans="1:7" x14ac:dyDescent="0.25">
      <c r="A141" s="297">
        <f t="shared" si="1"/>
        <v>125</v>
      </c>
      <c r="B141" s="501"/>
      <c r="C141" s="515"/>
      <c r="D141" s="297"/>
      <c r="E141" s="505"/>
      <c r="F141" s="417">
        <f>IF($G$12&gt;0,IF($G$13=0,0,ROUND(IF($G$12=0,0,IF('11. Type 1 Emp 2020 FTE'!$I$12=1,IF(E141&lt;2080/(366/($G$13-$G$12+1)),E141/(2080/(366/($G$13-$G$12+1))),1),0)),1)),0)</f>
        <v>0</v>
      </c>
      <c r="G141" s="417">
        <f>IF($G$12&gt;0,IF($G$13=0,0,ROUND(IF('11. Type 1 Emp 2020 FTE'!$I$12=2,IF(E141=0,0,IF('18. FTE Safe Harbor 2 Step 4'!E141&lt;2080/(366/($G$13-$G$12+1)),0.5,1)),0),1)),0)</f>
        <v>0</v>
      </c>
    </row>
    <row r="142" spans="1:7" x14ac:dyDescent="0.25">
      <c r="A142" s="297">
        <f t="shared" si="1"/>
        <v>126</v>
      </c>
      <c r="B142" s="501"/>
      <c r="C142" s="515"/>
      <c r="D142" s="297"/>
      <c r="E142" s="505"/>
      <c r="F142" s="417">
        <f>IF($G$12&gt;0,IF($G$13=0,0,ROUND(IF($G$12=0,0,IF('11. Type 1 Emp 2020 FTE'!$I$12=1,IF(E142&lt;2080/(366/($G$13-$G$12+1)),E142/(2080/(366/($G$13-$G$12+1))),1),0)),1)),0)</f>
        <v>0</v>
      </c>
      <c r="G142" s="417">
        <f>IF($G$12&gt;0,IF($G$13=0,0,ROUND(IF('11. Type 1 Emp 2020 FTE'!$I$12=2,IF(E142=0,0,IF('18. FTE Safe Harbor 2 Step 4'!E142&lt;2080/(366/($G$13-$G$12+1)),0.5,1)),0),1)),0)</f>
        <v>0</v>
      </c>
    </row>
    <row r="143" spans="1:7" x14ac:dyDescent="0.25">
      <c r="A143" s="297">
        <f t="shared" si="1"/>
        <v>127</v>
      </c>
      <c r="B143" s="501"/>
      <c r="C143" s="515"/>
      <c r="D143" s="297"/>
      <c r="E143" s="505"/>
      <c r="F143" s="417">
        <f>IF($G$12&gt;0,IF($G$13=0,0,ROUND(IF($G$12=0,0,IF('11. Type 1 Emp 2020 FTE'!$I$12=1,IF(E143&lt;2080/(366/($G$13-$G$12+1)),E143/(2080/(366/($G$13-$G$12+1))),1),0)),1)),0)</f>
        <v>0</v>
      </c>
      <c r="G143" s="417">
        <f>IF($G$12&gt;0,IF($G$13=0,0,ROUND(IF('11. Type 1 Emp 2020 FTE'!$I$12=2,IF(E143=0,0,IF('18. FTE Safe Harbor 2 Step 4'!E143&lt;2080/(366/($G$13-$G$12+1)),0.5,1)),0),1)),0)</f>
        <v>0</v>
      </c>
    </row>
    <row r="144" spans="1:7" x14ac:dyDescent="0.25">
      <c r="A144" s="297">
        <f t="shared" si="1"/>
        <v>128</v>
      </c>
      <c r="B144" s="501"/>
      <c r="C144" s="515"/>
      <c r="D144" s="297"/>
      <c r="E144" s="505"/>
      <c r="F144" s="417">
        <f>IF($G$12&gt;0,IF($G$13=0,0,ROUND(IF($G$12=0,0,IF('11. Type 1 Emp 2020 FTE'!$I$12=1,IF(E144&lt;2080/(366/($G$13-$G$12+1)),E144/(2080/(366/($G$13-$G$12+1))),1),0)),1)),0)</f>
        <v>0</v>
      </c>
      <c r="G144" s="417">
        <f>IF($G$12&gt;0,IF($G$13=0,0,ROUND(IF('11. Type 1 Emp 2020 FTE'!$I$12=2,IF(E144=0,0,IF('18. FTE Safe Harbor 2 Step 4'!E144&lt;2080/(366/($G$13-$G$12+1)),0.5,1)),0),1)),0)</f>
        <v>0</v>
      </c>
    </row>
    <row r="145" spans="1:7" x14ac:dyDescent="0.25">
      <c r="A145" s="297">
        <f t="shared" si="1"/>
        <v>129</v>
      </c>
      <c r="B145" s="501"/>
      <c r="C145" s="515"/>
      <c r="D145" s="297"/>
      <c r="E145" s="505"/>
      <c r="F145" s="417">
        <f>IF($G$12&gt;0,IF($G$13=0,0,ROUND(IF($G$12=0,0,IF('11. Type 1 Emp 2020 FTE'!$I$12=1,IF(E145&lt;2080/(366/($G$13-$G$12+1)),E145/(2080/(366/($G$13-$G$12+1))),1),0)),1)),0)</f>
        <v>0</v>
      </c>
      <c r="G145" s="417">
        <f>IF($G$12&gt;0,IF($G$13=0,0,ROUND(IF('11. Type 1 Emp 2020 FTE'!$I$12=2,IF(E145=0,0,IF('18. FTE Safe Harbor 2 Step 4'!E145&lt;2080/(366/($G$13-$G$12+1)),0.5,1)),0),1)),0)</f>
        <v>0</v>
      </c>
    </row>
    <row r="146" spans="1:7" x14ac:dyDescent="0.25">
      <c r="A146" s="297">
        <f t="shared" si="1"/>
        <v>130</v>
      </c>
      <c r="B146" s="501"/>
      <c r="C146" s="515"/>
      <c r="D146" s="297"/>
      <c r="E146" s="505"/>
      <c r="F146" s="417">
        <f>IF($G$12&gt;0,IF($G$13=0,0,ROUND(IF($G$12=0,0,IF('11. Type 1 Emp 2020 FTE'!$I$12=1,IF(E146&lt;2080/(366/($G$13-$G$12+1)),E146/(2080/(366/($G$13-$G$12+1))),1),0)),1)),0)</f>
        <v>0</v>
      </c>
      <c r="G146" s="417">
        <f>IF($G$12&gt;0,IF($G$13=0,0,ROUND(IF('11. Type 1 Emp 2020 FTE'!$I$12=2,IF(E146=0,0,IF('18. FTE Safe Harbor 2 Step 4'!E146&lt;2080/(366/($G$13-$G$12+1)),0.5,1)),0),1)),0)</f>
        <v>0</v>
      </c>
    </row>
    <row r="147" spans="1:7" x14ac:dyDescent="0.25">
      <c r="A147" s="297">
        <f t="shared" ref="A147:A210" si="2">+A146+1</f>
        <v>131</v>
      </c>
      <c r="B147" s="501"/>
      <c r="C147" s="515"/>
      <c r="D147" s="297"/>
      <c r="E147" s="505"/>
      <c r="F147" s="417">
        <f>IF($G$12&gt;0,IF($G$13=0,0,ROUND(IF($G$12=0,0,IF('11. Type 1 Emp 2020 FTE'!$I$12=1,IF(E147&lt;2080/(366/($G$13-$G$12+1)),E147/(2080/(366/($G$13-$G$12+1))),1),0)),1)),0)</f>
        <v>0</v>
      </c>
      <c r="G147" s="417">
        <f>IF($G$12&gt;0,IF($G$13=0,0,ROUND(IF('11. Type 1 Emp 2020 FTE'!$I$12=2,IF(E147=0,0,IF('18. FTE Safe Harbor 2 Step 4'!E147&lt;2080/(366/($G$13-$G$12+1)),0.5,1)),0),1)),0)</f>
        <v>0</v>
      </c>
    </row>
    <row r="148" spans="1:7" x14ac:dyDescent="0.25">
      <c r="A148" s="297">
        <f t="shared" si="2"/>
        <v>132</v>
      </c>
      <c r="B148" s="501"/>
      <c r="C148" s="515"/>
      <c r="D148" s="297"/>
      <c r="E148" s="505"/>
      <c r="F148" s="417">
        <f>IF($G$12&gt;0,IF($G$13=0,0,ROUND(IF($G$12=0,0,IF('11. Type 1 Emp 2020 FTE'!$I$12=1,IF(E148&lt;2080/(366/($G$13-$G$12+1)),E148/(2080/(366/($G$13-$G$12+1))),1),0)),1)),0)</f>
        <v>0</v>
      </c>
      <c r="G148" s="417">
        <f>IF($G$12&gt;0,IF($G$13=0,0,ROUND(IF('11. Type 1 Emp 2020 FTE'!$I$12=2,IF(E148=0,0,IF('18. FTE Safe Harbor 2 Step 4'!E148&lt;2080/(366/($G$13-$G$12+1)),0.5,1)),0),1)),0)</f>
        <v>0</v>
      </c>
    </row>
    <row r="149" spans="1:7" x14ac:dyDescent="0.25">
      <c r="A149" s="297">
        <f t="shared" si="2"/>
        <v>133</v>
      </c>
      <c r="B149" s="501"/>
      <c r="C149" s="515"/>
      <c r="D149" s="297"/>
      <c r="E149" s="505"/>
      <c r="F149" s="417">
        <f>IF($G$12&gt;0,IF($G$13=0,0,ROUND(IF($G$12=0,0,IF('11. Type 1 Emp 2020 FTE'!$I$12=1,IF(E149&lt;2080/(366/($G$13-$G$12+1)),E149/(2080/(366/($G$13-$G$12+1))),1),0)),1)),0)</f>
        <v>0</v>
      </c>
      <c r="G149" s="417">
        <f>IF($G$12&gt;0,IF($G$13=0,0,ROUND(IF('11. Type 1 Emp 2020 FTE'!$I$12=2,IF(E149=0,0,IF('18. FTE Safe Harbor 2 Step 4'!E149&lt;2080/(366/($G$13-$G$12+1)),0.5,1)),0),1)),0)</f>
        <v>0</v>
      </c>
    </row>
    <row r="150" spans="1:7" x14ac:dyDescent="0.25">
      <c r="A150" s="297">
        <f t="shared" si="2"/>
        <v>134</v>
      </c>
      <c r="B150" s="501"/>
      <c r="C150" s="515"/>
      <c r="D150" s="297"/>
      <c r="E150" s="505"/>
      <c r="F150" s="417">
        <f>IF($G$12&gt;0,IF($G$13=0,0,ROUND(IF($G$12=0,0,IF('11. Type 1 Emp 2020 FTE'!$I$12=1,IF(E150&lt;2080/(366/($G$13-$G$12+1)),E150/(2080/(366/($G$13-$G$12+1))),1),0)),1)),0)</f>
        <v>0</v>
      </c>
      <c r="G150" s="417">
        <f>IF($G$12&gt;0,IF($G$13=0,0,ROUND(IF('11. Type 1 Emp 2020 FTE'!$I$12=2,IF(E150=0,0,IF('18. FTE Safe Harbor 2 Step 4'!E150&lt;2080/(366/($G$13-$G$12+1)),0.5,1)),0),1)),0)</f>
        <v>0</v>
      </c>
    </row>
    <row r="151" spans="1:7" x14ac:dyDescent="0.25">
      <c r="A151" s="297">
        <f t="shared" si="2"/>
        <v>135</v>
      </c>
      <c r="B151" s="501"/>
      <c r="C151" s="515"/>
      <c r="D151" s="297"/>
      <c r="E151" s="505"/>
      <c r="F151" s="417">
        <f>IF($G$12&gt;0,IF($G$13=0,0,ROUND(IF($G$12=0,0,IF('11. Type 1 Emp 2020 FTE'!$I$12=1,IF(E151&lt;2080/(366/($G$13-$G$12+1)),E151/(2080/(366/($G$13-$G$12+1))),1),0)),1)),0)</f>
        <v>0</v>
      </c>
      <c r="G151" s="417">
        <f>IF($G$12&gt;0,IF($G$13=0,0,ROUND(IF('11. Type 1 Emp 2020 FTE'!$I$12=2,IF(E151=0,0,IF('18. FTE Safe Harbor 2 Step 4'!E151&lt;2080/(366/($G$13-$G$12+1)),0.5,1)),0),1)),0)</f>
        <v>0</v>
      </c>
    </row>
    <row r="152" spans="1:7" x14ac:dyDescent="0.25">
      <c r="A152" s="297">
        <f t="shared" si="2"/>
        <v>136</v>
      </c>
      <c r="B152" s="501"/>
      <c r="C152" s="515"/>
      <c r="D152" s="297"/>
      <c r="E152" s="505"/>
      <c r="F152" s="417">
        <f>IF($G$12&gt;0,IF($G$13=0,0,ROUND(IF($G$12=0,0,IF('11. Type 1 Emp 2020 FTE'!$I$12=1,IF(E152&lt;2080/(366/($G$13-$G$12+1)),E152/(2080/(366/($G$13-$G$12+1))),1),0)),1)),0)</f>
        <v>0</v>
      </c>
      <c r="G152" s="417">
        <f>IF($G$12&gt;0,IF($G$13=0,0,ROUND(IF('11. Type 1 Emp 2020 FTE'!$I$12=2,IF(E152=0,0,IF('18. FTE Safe Harbor 2 Step 4'!E152&lt;2080/(366/($G$13-$G$12+1)),0.5,1)),0),1)),0)</f>
        <v>0</v>
      </c>
    </row>
    <row r="153" spans="1:7" x14ac:dyDescent="0.25">
      <c r="A153" s="297">
        <f t="shared" si="2"/>
        <v>137</v>
      </c>
      <c r="B153" s="501"/>
      <c r="C153" s="515"/>
      <c r="D153" s="297"/>
      <c r="E153" s="505"/>
      <c r="F153" s="417">
        <f>IF($G$12&gt;0,IF($G$13=0,0,ROUND(IF($G$12=0,0,IF('11. Type 1 Emp 2020 FTE'!$I$12=1,IF(E153&lt;2080/(366/($G$13-$G$12+1)),E153/(2080/(366/($G$13-$G$12+1))),1),0)),1)),0)</f>
        <v>0</v>
      </c>
      <c r="G153" s="417">
        <f>IF($G$12&gt;0,IF($G$13=0,0,ROUND(IF('11. Type 1 Emp 2020 FTE'!$I$12=2,IF(E153=0,0,IF('18. FTE Safe Harbor 2 Step 4'!E153&lt;2080/(366/($G$13-$G$12+1)),0.5,1)),0),1)),0)</f>
        <v>0</v>
      </c>
    </row>
    <row r="154" spans="1:7" x14ac:dyDescent="0.25">
      <c r="A154" s="297">
        <f t="shared" si="2"/>
        <v>138</v>
      </c>
      <c r="B154" s="501"/>
      <c r="C154" s="515"/>
      <c r="D154" s="297"/>
      <c r="E154" s="505"/>
      <c r="F154" s="417">
        <f>IF($G$12&gt;0,IF($G$13=0,0,ROUND(IF($G$12=0,0,IF('11. Type 1 Emp 2020 FTE'!$I$12=1,IF(E154&lt;2080/(366/($G$13-$G$12+1)),E154/(2080/(366/($G$13-$G$12+1))),1),0)),1)),0)</f>
        <v>0</v>
      </c>
      <c r="G154" s="417">
        <f>IF($G$12&gt;0,IF($G$13=0,0,ROUND(IF('11. Type 1 Emp 2020 FTE'!$I$12=2,IF(E154=0,0,IF('18. FTE Safe Harbor 2 Step 4'!E154&lt;2080/(366/($G$13-$G$12+1)),0.5,1)),0),1)),0)</f>
        <v>0</v>
      </c>
    </row>
    <row r="155" spans="1:7" x14ac:dyDescent="0.25">
      <c r="A155" s="297">
        <f t="shared" si="2"/>
        <v>139</v>
      </c>
      <c r="B155" s="501"/>
      <c r="C155" s="515"/>
      <c r="D155" s="297"/>
      <c r="E155" s="505"/>
      <c r="F155" s="417">
        <f>IF($G$12&gt;0,IF($G$13=0,0,ROUND(IF($G$12=0,0,IF('11. Type 1 Emp 2020 FTE'!$I$12=1,IF(E155&lt;2080/(366/($G$13-$G$12+1)),E155/(2080/(366/($G$13-$G$12+1))),1),0)),1)),0)</f>
        <v>0</v>
      </c>
      <c r="G155" s="417">
        <f>IF($G$12&gt;0,IF($G$13=0,0,ROUND(IF('11. Type 1 Emp 2020 FTE'!$I$12=2,IF(E155=0,0,IF('18. FTE Safe Harbor 2 Step 4'!E155&lt;2080/(366/($G$13-$G$12+1)),0.5,1)),0),1)),0)</f>
        <v>0</v>
      </c>
    </row>
    <row r="156" spans="1:7" x14ac:dyDescent="0.25">
      <c r="A156" s="297">
        <f t="shared" si="2"/>
        <v>140</v>
      </c>
      <c r="B156" s="501"/>
      <c r="C156" s="515"/>
      <c r="D156" s="297"/>
      <c r="E156" s="505"/>
      <c r="F156" s="417">
        <f>IF($G$12&gt;0,IF($G$13=0,0,ROUND(IF($G$12=0,0,IF('11. Type 1 Emp 2020 FTE'!$I$12=1,IF(E156&lt;2080/(366/($G$13-$G$12+1)),E156/(2080/(366/($G$13-$G$12+1))),1),0)),1)),0)</f>
        <v>0</v>
      </c>
      <c r="G156" s="417">
        <f>IF($G$12&gt;0,IF($G$13=0,0,ROUND(IF('11. Type 1 Emp 2020 FTE'!$I$12=2,IF(E156=0,0,IF('18. FTE Safe Harbor 2 Step 4'!E156&lt;2080/(366/($G$13-$G$12+1)),0.5,1)),0),1)),0)</f>
        <v>0</v>
      </c>
    </row>
    <row r="157" spans="1:7" x14ac:dyDescent="0.25">
      <c r="A157" s="297">
        <f t="shared" si="2"/>
        <v>141</v>
      </c>
      <c r="B157" s="501"/>
      <c r="C157" s="515"/>
      <c r="D157" s="297"/>
      <c r="E157" s="505"/>
      <c r="F157" s="417">
        <f>IF($G$12&gt;0,IF($G$13=0,0,ROUND(IF($G$12=0,0,IF('11. Type 1 Emp 2020 FTE'!$I$12=1,IF(E157&lt;2080/(366/($G$13-$G$12+1)),E157/(2080/(366/($G$13-$G$12+1))),1),0)),1)),0)</f>
        <v>0</v>
      </c>
      <c r="G157" s="417">
        <f>IF($G$12&gt;0,IF($G$13=0,0,ROUND(IF('11. Type 1 Emp 2020 FTE'!$I$12=2,IF(E157=0,0,IF('18. FTE Safe Harbor 2 Step 4'!E157&lt;2080/(366/($G$13-$G$12+1)),0.5,1)),0),1)),0)</f>
        <v>0</v>
      </c>
    </row>
    <row r="158" spans="1:7" x14ac:dyDescent="0.25">
      <c r="A158" s="297">
        <f t="shared" si="2"/>
        <v>142</v>
      </c>
      <c r="B158" s="501"/>
      <c r="C158" s="515"/>
      <c r="D158" s="297"/>
      <c r="E158" s="505"/>
      <c r="F158" s="417">
        <f>IF($G$12&gt;0,IF($G$13=0,0,ROUND(IF($G$12=0,0,IF('11. Type 1 Emp 2020 FTE'!$I$12=1,IF(E158&lt;2080/(366/($G$13-$G$12+1)),E158/(2080/(366/($G$13-$G$12+1))),1),0)),1)),0)</f>
        <v>0</v>
      </c>
      <c r="G158" s="417">
        <f>IF($G$12&gt;0,IF($G$13=0,0,ROUND(IF('11. Type 1 Emp 2020 FTE'!$I$12=2,IF(E158=0,0,IF('18. FTE Safe Harbor 2 Step 4'!E158&lt;2080/(366/($G$13-$G$12+1)),0.5,1)),0),1)),0)</f>
        <v>0</v>
      </c>
    </row>
    <row r="159" spans="1:7" x14ac:dyDescent="0.25">
      <c r="A159" s="297">
        <f t="shared" si="2"/>
        <v>143</v>
      </c>
      <c r="B159" s="501"/>
      <c r="C159" s="515"/>
      <c r="D159" s="297"/>
      <c r="E159" s="505"/>
      <c r="F159" s="417">
        <f>IF($G$12&gt;0,IF($G$13=0,0,ROUND(IF($G$12=0,0,IF('11. Type 1 Emp 2020 FTE'!$I$12=1,IF(E159&lt;2080/(366/($G$13-$G$12+1)),E159/(2080/(366/($G$13-$G$12+1))),1),0)),1)),0)</f>
        <v>0</v>
      </c>
      <c r="G159" s="417">
        <f>IF($G$12&gt;0,IF($G$13=0,0,ROUND(IF('11. Type 1 Emp 2020 FTE'!$I$12=2,IF(E159=0,0,IF('18. FTE Safe Harbor 2 Step 4'!E159&lt;2080/(366/($G$13-$G$12+1)),0.5,1)),0),1)),0)</f>
        <v>0</v>
      </c>
    </row>
    <row r="160" spans="1:7" x14ac:dyDescent="0.25">
      <c r="A160" s="297">
        <f t="shared" si="2"/>
        <v>144</v>
      </c>
      <c r="B160" s="501"/>
      <c r="C160" s="515"/>
      <c r="D160" s="297"/>
      <c r="E160" s="505"/>
      <c r="F160" s="417">
        <f>IF($G$12&gt;0,IF($G$13=0,0,ROUND(IF($G$12=0,0,IF('11. Type 1 Emp 2020 FTE'!$I$12=1,IF(E160&lt;2080/(366/($G$13-$G$12+1)),E160/(2080/(366/($G$13-$G$12+1))),1),0)),1)),0)</f>
        <v>0</v>
      </c>
      <c r="G160" s="417">
        <f>IF($G$12&gt;0,IF($G$13=0,0,ROUND(IF('11. Type 1 Emp 2020 FTE'!$I$12=2,IF(E160=0,0,IF('18. FTE Safe Harbor 2 Step 4'!E160&lt;2080/(366/($G$13-$G$12+1)),0.5,1)),0),1)),0)</f>
        <v>0</v>
      </c>
    </row>
    <row r="161" spans="1:7" x14ac:dyDescent="0.25">
      <c r="A161" s="297">
        <f t="shared" si="2"/>
        <v>145</v>
      </c>
      <c r="B161" s="501"/>
      <c r="C161" s="515"/>
      <c r="D161" s="297"/>
      <c r="E161" s="505"/>
      <c r="F161" s="417">
        <f>IF($G$12&gt;0,IF($G$13=0,0,ROUND(IF($G$12=0,0,IF('11. Type 1 Emp 2020 FTE'!$I$12=1,IF(E161&lt;2080/(366/($G$13-$G$12+1)),E161/(2080/(366/($G$13-$G$12+1))),1),0)),1)),0)</f>
        <v>0</v>
      </c>
      <c r="G161" s="417">
        <f>IF($G$12&gt;0,IF($G$13=0,0,ROUND(IF('11. Type 1 Emp 2020 FTE'!$I$12=2,IF(E161=0,0,IF('18. FTE Safe Harbor 2 Step 4'!E161&lt;2080/(366/($G$13-$G$12+1)),0.5,1)),0),1)),0)</f>
        <v>0</v>
      </c>
    </row>
    <row r="162" spans="1:7" x14ac:dyDescent="0.25">
      <c r="A162" s="297">
        <f t="shared" si="2"/>
        <v>146</v>
      </c>
      <c r="B162" s="501"/>
      <c r="C162" s="515"/>
      <c r="D162" s="297"/>
      <c r="E162" s="505"/>
      <c r="F162" s="417">
        <f>IF($G$12&gt;0,IF($G$13=0,0,ROUND(IF($G$12=0,0,IF('11. Type 1 Emp 2020 FTE'!$I$12=1,IF(E162&lt;2080/(366/($G$13-$G$12+1)),E162/(2080/(366/($G$13-$G$12+1))),1),0)),1)),0)</f>
        <v>0</v>
      </c>
      <c r="G162" s="417">
        <f>IF($G$12&gt;0,IF($G$13=0,0,ROUND(IF('11. Type 1 Emp 2020 FTE'!$I$12=2,IF(E162=0,0,IF('18. FTE Safe Harbor 2 Step 4'!E162&lt;2080/(366/($G$13-$G$12+1)),0.5,1)),0),1)),0)</f>
        <v>0</v>
      </c>
    </row>
    <row r="163" spans="1:7" x14ac:dyDescent="0.25">
      <c r="A163" s="297">
        <f t="shared" si="2"/>
        <v>147</v>
      </c>
      <c r="B163" s="501"/>
      <c r="C163" s="515"/>
      <c r="D163" s="297"/>
      <c r="E163" s="505"/>
      <c r="F163" s="417">
        <f>IF($G$12&gt;0,IF($G$13=0,0,ROUND(IF($G$12=0,0,IF('11. Type 1 Emp 2020 FTE'!$I$12=1,IF(E163&lt;2080/(366/($G$13-$G$12+1)),E163/(2080/(366/($G$13-$G$12+1))),1),0)),1)),0)</f>
        <v>0</v>
      </c>
      <c r="G163" s="417">
        <f>IF($G$12&gt;0,IF($G$13=0,0,ROUND(IF('11. Type 1 Emp 2020 FTE'!$I$12=2,IF(E163=0,0,IF('18. FTE Safe Harbor 2 Step 4'!E163&lt;2080/(366/($G$13-$G$12+1)),0.5,1)),0),1)),0)</f>
        <v>0</v>
      </c>
    </row>
    <row r="164" spans="1:7" x14ac:dyDescent="0.25">
      <c r="A164" s="297">
        <f t="shared" si="2"/>
        <v>148</v>
      </c>
      <c r="B164" s="501"/>
      <c r="C164" s="515"/>
      <c r="D164" s="297"/>
      <c r="E164" s="505"/>
      <c r="F164" s="417">
        <f>IF($G$12&gt;0,IF($G$13=0,0,ROUND(IF($G$12=0,0,IF('11. Type 1 Emp 2020 FTE'!$I$12=1,IF(E164&lt;2080/(366/($G$13-$G$12+1)),E164/(2080/(366/($G$13-$G$12+1))),1),0)),1)),0)</f>
        <v>0</v>
      </c>
      <c r="G164" s="417">
        <f>IF($G$12&gt;0,IF($G$13=0,0,ROUND(IF('11. Type 1 Emp 2020 FTE'!$I$12=2,IF(E164=0,0,IF('18. FTE Safe Harbor 2 Step 4'!E164&lt;2080/(366/($G$13-$G$12+1)),0.5,1)),0),1)),0)</f>
        <v>0</v>
      </c>
    </row>
    <row r="165" spans="1:7" x14ac:dyDescent="0.25">
      <c r="A165" s="297">
        <f t="shared" si="2"/>
        <v>149</v>
      </c>
      <c r="B165" s="501"/>
      <c r="C165" s="515"/>
      <c r="D165" s="297"/>
      <c r="E165" s="505"/>
      <c r="F165" s="417">
        <f>IF($G$12&gt;0,IF($G$13=0,0,ROUND(IF($G$12=0,0,IF('11. Type 1 Emp 2020 FTE'!$I$12=1,IF(E165&lt;2080/(366/($G$13-$G$12+1)),E165/(2080/(366/($G$13-$G$12+1))),1),0)),1)),0)</f>
        <v>0</v>
      </c>
      <c r="G165" s="417">
        <f>IF($G$12&gt;0,IF($G$13=0,0,ROUND(IF('11. Type 1 Emp 2020 FTE'!$I$12=2,IF(E165=0,0,IF('18. FTE Safe Harbor 2 Step 4'!E165&lt;2080/(366/($G$13-$G$12+1)),0.5,1)),0),1)),0)</f>
        <v>0</v>
      </c>
    </row>
    <row r="166" spans="1:7" x14ac:dyDescent="0.25">
      <c r="A166" s="297">
        <f t="shared" si="2"/>
        <v>150</v>
      </c>
      <c r="B166" s="501"/>
      <c r="C166" s="515"/>
      <c r="D166" s="297"/>
      <c r="E166" s="505"/>
      <c r="F166" s="417">
        <f>IF($G$12&gt;0,IF($G$13=0,0,ROUND(IF($G$12=0,0,IF('11. Type 1 Emp 2020 FTE'!$I$12=1,IF(E166&lt;2080/(366/($G$13-$G$12+1)),E166/(2080/(366/($G$13-$G$12+1))),1),0)),1)),0)</f>
        <v>0</v>
      </c>
      <c r="G166" s="417">
        <f>IF($G$12&gt;0,IF($G$13=0,0,ROUND(IF('11. Type 1 Emp 2020 FTE'!$I$12=2,IF(E166=0,0,IF('18. FTE Safe Harbor 2 Step 4'!E166&lt;2080/(366/($G$13-$G$12+1)),0.5,1)),0),1)),0)</f>
        <v>0</v>
      </c>
    </row>
    <row r="167" spans="1:7" x14ac:dyDescent="0.25">
      <c r="A167" s="297">
        <f t="shared" si="2"/>
        <v>151</v>
      </c>
      <c r="B167" s="501"/>
      <c r="C167" s="515"/>
      <c r="D167" s="297"/>
      <c r="E167" s="505"/>
      <c r="F167" s="417">
        <f>IF($G$12&gt;0,IF($G$13=0,0,ROUND(IF($G$12=0,0,IF('11. Type 1 Emp 2020 FTE'!$I$12=1,IF(E167&lt;2080/(366/($G$13-$G$12+1)),E167/(2080/(366/($G$13-$G$12+1))),1),0)),1)),0)</f>
        <v>0</v>
      </c>
      <c r="G167" s="417">
        <f>IF($G$12&gt;0,IF($G$13=0,0,ROUND(IF('11. Type 1 Emp 2020 FTE'!$I$12=2,IF(E167=0,0,IF('18. FTE Safe Harbor 2 Step 4'!E167&lt;2080/(366/($G$13-$G$12+1)),0.5,1)),0),1)),0)</f>
        <v>0</v>
      </c>
    </row>
    <row r="168" spans="1:7" x14ac:dyDescent="0.25">
      <c r="A168" s="297">
        <f t="shared" si="2"/>
        <v>152</v>
      </c>
      <c r="B168" s="501"/>
      <c r="C168" s="515"/>
      <c r="D168" s="297"/>
      <c r="E168" s="505"/>
      <c r="F168" s="417">
        <f>IF($G$12&gt;0,IF($G$13=0,0,ROUND(IF($G$12=0,0,IF('11. Type 1 Emp 2020 FTE'!$I$12=1,IF(E168&lt;2080/(366/($G$13-$G$12+1)),E168/(2080/(366/($G$13-$G$12+1))),1),0)),1)),0)</f>
        <v>0</v>
      </c>
      <c r="G168" s="417">
        <f>IF($G$12&gt;0,IF($G$13=0,0,ROUND(IF('11. Type 1 Emp 2020 FTE'!$I$12=2,IF(E168=0,0,IF('18. FTE Safe Harbor 2 Step 4'!E168&lt;2080/(366/($G$13-$G$12+1)),0.5,1)),0),1)),0)</f>
        <v>0</v>
      </c>
    </row>
    <row r="169" spans="1:7" x14ac:dyDescent="0.25">
      <c r="A169" s="297">
        <f t="shared" si="2"/>
        <v>153</v>
      </c>
      <c r="B169" s="501"/>
      <c r="C169" s="515"/>
      <c r="D169" s="297"/>
      <c r="E169" s="505"/>
      <c r="F169" s="417">
        <f>IF($G$12&gt;0,IF($G$13=0,0,ROUND(IF($G$12=0,0,IF('11. Type 1 Emp 2020 FTE'!$I$12=1,IF(E169&lt;2080/(366/($G$13-$G$12+1)),E169/(2080/(366/($G$13-$G$12+1))),1),0)),1)),0)</f>
        <v>0</v>
      </c>
      <c r="G169" s="417">
        <f>IF($G$12&gt;0,IF($G$13=0,0,ROUND(IF('11. Type 1 Emp 2020 FTE'!$I$12=2,IF(E169=0,0,IF('18. FTE Safe Harbor 2 Step 4'!E169&lt;2080/(366/($G$13-$G$12+1)),0.5,1)),0),1)),0)</f>
        <v>0</v>
      </c>
    </row>
    <row r="170" spans="1:7" x14ac:dyDescent="0.25">
      <c r="A170" s="297">
        <f t="shared" si="2"/>
        <v>154</v>
      </c>
      <c r="B170" s="501"/>
      <c r="C170" s="515"/>
      <c r="D170" s="297"/>
      <c r="E170" s="505"/>
      <c r="F170" s="417">
        <f>IF($G$12&gt;0,IF($G$13=0,0,ROUND(IF($G$12=0,0,IF('11. Type 1 Emp 2020 FTE'!$I$12=1,IF(E170&lt;2080/(366/($G$13-$G$12+1)),E170/(2080/(366/($G$13-$G$12+1))),1),0)),1)),0)</f>
        <v>0</v>
      </c>
      <c r="G170" s="417">
        <f>IF($G$12&gt;0,IF($G$13=0,0,ROUND(IF('11. Type 1 Emp 2020 FTE'!$I$12=2,IF(E170=0,0,IF('18. FTE Safe Harbor 2 Step 4'!E170&lt;2080/(366/($G$13-$G$12+1)),0.5,1)),0),1)),0)</f>
        <v>0</v>
      </c>
    </row>
    <row r="171" spans="1:7" x14ac:dyDescent="0.25">
      <c r="A171" s="297">
        <f t="shared" si="2"/>
        <v>155</v>
      </c>
      <c r="B171" s="501"/>
      <c r="C171" s="515"/>
      <c r="D171" s="297"/>
      <c r="E171" s="505"/>
      <c r="F171" s="417">
        <f>IF($G$12&gt;0,IF($G$13=0,0,ROUND(IF($G$12=0,0,IF('11. Type 1 Emp 2020 FTE'!$I$12=1,IF(E171&lt;2080/(366/($G$13-$G$12+1)),E171/(2080/(366/($G$13-$G$12+1))),1),0)),1)),0)</f>
        <v>0</v>
      </c>
      <c r="G171" s="417">
        <f>IF($G$12&gt;0,IF($G$13=0,0,ROUND(IF('11. Type 1 Emp 2020 FTE'!$I$12=2,IF(E171=0,0,IF('18. FTE Safe Harbor 2 Step 4'!E171&lt;2080/(366/($G$13-$G$12+1)),0.5,1)),0),1)),0)</f>
        <v>0</v>
      </c>
    </row>
    <row r="172" spans="1:7" x14ac:dyDescent="0.25">
      <c r="A172" s="297">
        <f t="shared" si="2"/>
        <v>156</v>
      </c>
      <c r="B172" s="501"/>
      <c r="C172" s="515"/>
      <c r="D172" s="297"/>
      <c r="E172" s="505"/>
      <c r="F172" s="417">
        <f>IF($G$12&gt;0,IF($G$13=0,0,ROUND(IF($G$12=0,0,IF('11. Type 1 Emp 2020 FTE'!$I$12=1,IF(E172&lt;2080/(366/($G$13-$G$12+1)),E172/(2080/(366/($G$13-$G$12+1))),1),0)),1)),0)</f>
        <v>0</v>
      </c>
      <c r="G172" s="417">
        <f>IF($G$12&gt;0,IF($G$13=0,0,ROUND(IF('11. Type 1 Emp 2020 FTE'!$I$12=2,IF(E172=0,0,IF('18. FTE Safe Harbor 2 Step 4'!E172&lt;2080/(366/($G$13-$G$12+1)),0.5,1)),0),1)),0)</f>
        <v>0</v>
      </c>
    </row>
    <row r="173" spans="1:7" x14ac:dyDescent="0.25">
      <c r="A173" s="297">
        <f t="shared" si="2"/>
        <v>157</v>
      </c>
      <c r="B173" s="501"/>
      <c r="C173" s="515"/>
      <c r="D173" s="297"/>
      <c r="E173" s="505"/>
      <c r="F173" s="417">
        <f>IF($G$12&gt;0,IF($G$13=0,0,ROUND(IF($G$12=0,0,IF('11. Type 1 Emp 2020 FTE'!$I$12=1,IF(E173&lt;2080/(366/($G$13-$G$12+1)),E173/(2080/(366/($G$13-$G$12+1))),1),0)),1)),0)</f>
        <v>0</v>
      </c>
      <c r="G173" s="417">
        <f>IF($G$12&gt;0,IF($G$13=0,0,ROUND(IF('11. Type 1 Emp 2020 FTE'!$I$12=2,IF(E173=0,0,IF('18. FTE Safe Harbor 2 Step 4'!E173&lt;2080/(366/($G$13-$G$12+1)),0.5,1)),0),1)),0)</f>
        <v>0</v>
      </c>
    </row>
    <row r="174" spans="1:7" x14ac:dyDescent="0.25">
      <c r="A174" s="297">
        <f t="shared" si="2"/>
        <v>158</v>
      </c>
      <c r="B174" s="501"/>
      <c r="C174" s="515"/>
      <c r="D174" s="297"/>
      <c r="E174" s="505"/>
      <c r="F174" s="417">
        <f>IF($G$12&gt;0,IF($G$13=0,0,ROUND(IF($G$12=0,0,IF('11. Type 1 Emp 2020 FTE'!$I$12=1,IF(E174&lt;2080/(366/($G$13-$G$12+1)),E174/(2080/(366/($G$13-$G$12+1))),1),0)),1)),0)</f>
        <v>0</v>
      </c>
      <c r="G174" s="417">
        <f>IF($G$12&gt;0,IF($G$13=0,0,ROUND(IF('11. Type 1 Emp 2020 FTE'!$I$12=2,IF(E174=0,0,IF('18. FTE Safe Harbor 2 Step 4'!E174&lt;2080/(366/($G$13-$G$12+1)),0.5,1)),0),1)),0)</f>
        <v>0</v>
      </c>
    </row>
    <row r="175" spans="1:7" x14ac:dyDescent="0.25">
      <c r="A175" s="297">
        <f t="shared" si="2"/>
        <v>159</v>
      </c>
      <c r="B175" s="501"/>
      <c r="C175" s="515"/>
      <c r="D175" s="297"/>
      <c r="E175" s="505"/>
      <c r="F175" s="417">
        <f>IF($G$12&gt;0,IF($G$13=0,0,ROUND(IF($G$12=0,0,IF('11. Type 1 Emp 2020 FTE'!$I$12=1,IF(E175&lt;2080/(366/($G$13-$G$12+1)),E175/(2080/(366/($G$13-$G$12+1))),1),0)),1)),0)</f>
        <v>0</v>
      </c>
      <c r="G175" s="417">
        <f>IF($G$12&gt;0,IF($G$13=0,0,ROUND(IF('11. Type 1 Emp 2020 FTE'!$I$12=2,IF(E175=0,0,IF('18. FTE Safe Harbor 2 Step 4'!E175&lt;2080/(366/($G$13-$G$12+1)),0.5,1)),0),1)),0)</f>
        <v>0</v>
      </c>
    </row>
    <row r="176" spans="1:7" x14ac:dyDescent="0.25">
      <c r="A176" s="297">
        <f t="shared" si="2"/>
        <v>160</v>
      </c>
      <c r="B176" s="501"/>
      <c r="C176" s="515"/>
      <c r="D176" s="297"/>
      <c r="E176" s="505"/>
      <c r="F176" s="417">
        <f>IF($G$12&gt;0,IF($G$13=0,0,ROUND(IF($G$12=0,0,IF('11. Type 1 Emp 2020 FTE'!$I$12=1,IF(E176&lt;2080/(366/($G$13-$G$12+1)),E176/(2080/(366/($G$13-$G$12+1))),1),0)),1)),0)</f>
        <v>0</v>
      </c>
      <c r="G176" s="417">
        <f>IF($G$12&gt;0,IF($G$13=0,0,ROUND(IF('11. Type 1 Emp 2020 FTE'!$I$12=2,IF(E176=0,0,IF('18. FTE Safe Harbor 2 Step 4'!E176&lt;2080/(366/($G$13-$G$12+1)),0.5,1)),0),1)),0)</f>
        <v>0</v>
      </c>
    </row>
    <row r="177" spans="1:7" x14ac:dyDescent="0.25">
      <c r="A177" s="297">
        <f t="shared" si="2"/>
        <v>161</v>
      </c>
      <c r="B177" s="501"/>
      <c r="C177" s="515"/>
      <c r="D177" s="297"/>
      <c r="E177" s="505"/>
      <c r="F177" s="417">
        <f>IF($G$12&gt;0,IF($G$13=0,0,ROUND(IF($G$12=0,0,IF('11. Type 1 Emp 2020 FTE'!$I$12=1,IF(E177&lt;2080/(366/($G$13-$G$12+1)),E177/(2080/(366/($G$13-$G$12+1))),1),0)),1)),0)</f>
        <v>0</v>
      </c>
      <c r="G177" s="417">
        <f>IF($G$12&gt;0,IF($G$13=0,0,ROUND(IF('11. Type 1 Emp 2020 FTE'!$I$12=2,IF(E177=0,0,IF('18. FTE Safe Harbor 2 Step 4'!E177&lt;2080/(366/($G$13-$G$12+1)),0.5,1)),0),1)),0)</f>
        <v>0</v>
      </c>
    </row>
    <row r="178" spans="1:7" x14ac:dyDescent="0.25">
      <c r="A178" s="297">
        <f t="shared" si="2"/>
        <v>162</v>
      </c>
      <c r="B178" s="501"/>
      <c r="C178" s="515"/>
      <c r="D178" s="297"/>
      <c r="E178" s="505"/>
      <c r="F178" s="417">
        <f>IF($G$12&gt;0,IF($G$13=0,0,ROUND(IF($G$12=0,0,IF('11. Type 1 Emp 2020 FTE'!$I$12=1,IF(E178&lt;2080/(366/($G$13-$G$12+1)),E178/(2080/(366/($G$13-$G$12+1))),1),0)),1)),0)</f>
        <v>0</v>
      </c>
      <c r="G178" s="417">
        <f>IF($G$12&gt;0,IF($G$13=0,0,ROUND(IF('11. Type 1 Emp 2020 FTE'!$I$12=2,IF(E178=0,0,IF('18. FTE Safe Harbor 2 Step 4'!E178&lt;2080/(366/($G$13-$G$12+1)),0.5,1)),0),1)),0)</f>
        <v>0</v>
      </c>
    </row>
    <row r="179" spans="1:7" x14ac:dyDescent="0.25">
      <c r="A179" s="297">
        <f t="shared" si="2"/>
        <v>163</v>
      </c>
      <c r="B179" s="501"/>
      <c r="C179" s="515"/>
      <c r="D179" s="297"/>
      <c r="E179" s="505"/>
      <c r="F179" s="417">
        <f>IF($G$12&gt;0,IF($G$13=0,0,ROUND(IF($G$12=0,0,IF('11. Type 1 Emp 2020 FTE'!$I$12=1,IF(E179&lt;2080/(366/($G$13-$G$12+1)),E179/(2080/(366/($G$13-$G$12+1))),1),0)),1)),0)</f>
        <v>0</v>
      </c>
      <c r="G179" s="417">
        <f>IF($G$12&gt;0,IF($G$13=0,0,ROUND(IF('11. Type 1 Emp 2020 FTE'!$I$12=2,IF(E179=0,0,IF('18. FTE Safe Harbor 2 Step 4'!E179&lt;2080/(366/($G$13-$G$12+1)),0.5,1)),0),1)),0)</f>
        <v>0</v>
      </c>
    </row>
    <row r="180" spans="1:7" x14ac:dyDescent="0.25">
      <c r="A180" s="297">
        <f t="shared" si="2"/>
        <v>164</v>
      </c>
      <c r="B180" s="501"/>
      <c r="C180" s="515"/>
      <c r="D180" s="297"/>
      <c r="E180" s="505"/>
      <c r="F180" s="417">
        <f>IF($G$12&gt;0,IF($G$13=0,0,ROUND(IF($G$12=0,0,IF('11. Type 1 Emp 2020 FTE'!$I$12=1,IF(E180&lt;2080/(366/($G$13-$G$12+1)),E180/(2080/(366/($G$13-$G$12+1))),1),0)),1)),0)</f>
        <v>0</v>
      </c>
      <c r="G180" s="417">
        <f>IF($G$12&gt;0,IF($G$13=0,0,ROUND(IF('11. Type 1 Emp 2020 FTE'!$I$12=2,IF(E180=0,0,IF('18. FTE Safe Harbor 2 Step 4'!E180&lt;2080/(366/($G$13-$G$12+1)),0.5,1)),0),1)),0)</f>
        <v>0</v>
      </c>
    </row>
    <row r="181" spans="1:7" x14ac:dyDescent="0.25">
      <c r="A181" s="297">
        <f t="shared" si="2"/>
        <v>165</v>
      </c>
      <c r="B181" s="501"/>
      <c r="C181" s="515"/>
      <c r="D181" s="297"/>
      <c r="E181" s="505"/>
      <c r="F181" s="417">
        <f>IF($G$12&gt;0,IF($G$13=0,0,ROUND(IF($G$12=0,0,IF('11. Type 1 Emp 2020 FTE'!$I$12=1,IF(E181&lt;2080/(366/($G$13-$G$12+1)),E181/(2080/(366/($G$13-$G$12+1))),1),0)),1)),0)</f>
        <v>0</v>
      </c>
      <c r="G181" s="417">
        <f>IF($G$12&gt;0,IF($G$13=0,0,ROUND(IF('11. Type 1 Emp 2020 FTE'!$I$12=2,IF(E181=0,0,IF('18. FTE Safe Harbor 2 Step 4'!E181&lt;2080/(366/($G$13-$G$12+1)),0.5,1)),0),1)),0)</f>
        <v>0</v>
      </c>
    </row>
    <row r="182" spans="1:7" x14ac:dyDescent="0.25">
      <c r="A182" s="297">
        <f t="shared" si="2"/>
        <v>166</v>
      </c>
      <c r="B182" s="501"/>
      <c r="C182" s="515"/>
      <c r="D182" s="297"/>
      <c r="E182" s="505"/>
      <c r="F182" s="417">
        <f>IF($G$12&gt;0,IF($G$13=0,0,ROUND(IF($G$12=0,0,IF('11. Type 1 Emp 2020 FTE'!$I$12=1,IF(E182&lt;2080/(366/($G$13-$G$12+1)),E182/(2080/(366/($G$13-$G$12+1))),1),0)),1)),0)</f>
        <v>0</v>
      </c>
      <c r="G182" s="417">
        <f>IF($G$12&gt;0,IF($G$13=0,0,ROUND(IF('11. Type 1 Emp 2020 FTE'!$I$12=2,IF(E182=0,0,IF('18. FTE Safe Harbor 2 Step 4'!E182&lt;2080/(366/($G$13-$G$12+1)),0.5,1)),0),1)),0)</f>
        <v>0</v>
      </c>
    </row>
    <row r="183" spans="1:7" x14ac:dyDescent="0.25">
      <c r="A183" s="297">
        <f t="shared" si="2"/>
        <v>167</v>
      </c>
      <c r="B183" s="501"/>
      <c r="C183" s="515"/>
      <c r="D183" s="297"/>
      <c r="E183" s="505"/>
      <c r="F183" s="417">
        <f>IF($G$12&gt;0,IF($G$13=0,0,ROUND(IF($G$12=0,0,IF('11. Type 1 Emp 2020 FTE'!$I$12=1,IF(E183&lt;2080/(366/($G$13-$G$12+1)),E183/(2080/(366/($G$13-$G$12+1))),1),0)),1)),0)</f>
        <v>0</v>
      </c>
      <c r="G183" s="417">
        <f>IF($G$12&gt;0,IF($G$13=0,0,ROUND(IF('11. Type 1 Emp 2020 FTE'!$I$12=2,IF(E183=0,0,IF('18. FTE Safe Harbor 2 Step 4'!E183&lt;2080/(366/($G$13-$G$12+1)),0.5,1)),0),1)),0)</f>
        <v>0</v>
      </c>
    </row>
    <row r="184" spans="1:7" x14ac:dyDescent="0.25">
      <c r="A184" s="297">
        <f t="shared" si="2"/>
        <v>168</v>
      </c>
      <c r="B184" s="501"/>
      <c r="C184" s="515"/>
      <c r="D184" s="297"/>
      <c r="E184" s="505"/>
      <c r="F184" s="417">
        <f>IF($G$12&gt;0,IF($G$13=0,0,ROUND(IF($G$12=0,0,IF('11. Type 1 Emp 2020 FTE'!$I$12=1,IF(E184&lt;2080/(366/($G$13-$G$12+1)),E184/(2080/(366/($G$13-$G$12+1))),1),0)),1)),0)</f>
        <v>0</v>
      </c>
      <c r="G184" s="417">
        <f>IF($G$12&gt;0,IF($G$13=0,0,ROUND(IF('11. Type 1 Emp 2020 FTE'!$I$12=2,IF(E184=0,0,IF('18. FTE Safe Harbor 2 Step 4'!E184&lt;2080/(366/($G$13-$G$12+1)),0.5,1)),0),1)),0)</f>
        <v>0</v>
      </c>
    </row>
    <row r="185" spans="1:7" x14ac:dyDescent="0.25">
      <c r="A185" s="297">
        <f t="shared" si="2"/>
        <v>169</v>
      </c>
      <c r="B185" s="501"/>
      <c r="C185" s="515"/>
      <c r="D185" s="297"/>
      <c r="E185" s="505"/>
      <c r="F185" s="417">
        <f>IF($G$12&gt;0,IF($G$13=0,0,ROUND(IF($G$12=0,0,IF('11. Type 1 Emp 2020 FTE'!$I$12=1,IF(E185&lt;2080/(366/($G$13-$G$12+1)),E185/(2080/(366/($G$13-$G$12+1))),1),0)),1)),0)</f>
        <v>0</v>
      </c>
      <c r="G185" s="417">
        <f>IF($G$12&gt;0,IF($G$13=0,0,ROUND(IF('11. Type 1 Emp 2020 FTE'!$I$12=2,IF(E185=0,0,IF('18. FTE Safe Harbor 2 Step 4'!E185&lt;2080/(366/($G$13-$G$12+1)),0.5,1)),0),1)),0)</f>
        <v>0</v>
      </c>
    </row>
    <row r="186" spans="1:7" x14ac:dyDescent="0.25">
      <c r="A186" s="297">
        <f t="shared" si="2"/>
        <v>170</v>
      </c>
      <c r="B186" s="501"/>
      <c r="C186" s="515"/>
      <c r="D186" s="297"/>
      <c r="E186" s="505"/>
      <c r="F186" s="417">
        <f>IF($G$12&gt;0,IF($G$13=0,0,ROUND(IF($G$12=0,0,IF('11. Type 1 Emp 2020 FTE'!$I$12=1,IF(E186&lt;2080/(366/($G$13-$G$12+1)),E186/(2080/(366/($G$13-$G$12+1))),1),0)),1)),0)</f>
        <v>0</v>
      </c>
      <c r="G186" s="417">
        <f>IF($G$12&gt;0,IF($G$13=0,0,ROUND(IF('11. Type 1 Emp 2020 FTE'!$I$12=2,IF(E186=0,0,IF('18. FTE Safe Harbor 2 Step 4'!E186&lt;2080/(366/($G$13-$G$12+1)),0.5,1)),0),1)),0)</f>
        <v>0</v>
      </c>
    </row>
    <row r="187" spans="1:7" x14ac:dyDescent="0.25">
      <c r="A187" s="297">
        <f t="shared" si="2"/>
        <v>171</v>
      </c>
      <c r="B187" s="501"/>
      <c r="C187" s="515"/>
      <c r="D187" s="297"/>
      <c r="E187" s="505"/>
      <c r="F187" s="417">
        <f>IF($G$12&gt;0,IF($G$13=0,0,ROUND(IF($G$12=0,0,IF('11. Type 1 Emp 2020 FTE'!$I$12=1,IF(E187&lt;2080/(366/($G$13-$G$12+1)),E187/(2080/(366/($G$13-$G$12+1))),1),0)),1)),0)</f>
        <v>0</v>
      </c>
      <c r="G187" s="417">
        <f>IF($G$12&gt;0,IF($G$13=0,0,ROUND(IF('11. Type 1 Emp 2020 FTE'!$I$12=2,IF(E187=0,0,IF('18. FTE Safe Harbor 2 Step 4'!E187&lt;2080/(366/($G$13-$G$12+1)),0.5,1)),0),1)),0)</f>
        <v>0</v>
      </c>
    </row>
    <row r="188" spans="1:7" x14ac:dyDescent="0.25">
      <c r="A188" s="297">
        <f t="shared" si="2"/>
        <v>172</v>
      </c>
      <c r="B188" s="501"/>
      <c r="C188" s="515"/>
      <c r="D188" s="297"/>
      <c r="E188" s="505"/>
      <c r="F188" s="417">
        <f>IF($G$12&gt;0,IF($G$13=0,0,ROUND(IF($G$12=0,0,IF('11. Type 1 Emp 2020 FTE'!$I$12=1,IF(E188&lt;2080/(366/($G$13-$G$12+1)),E188/(2080/(366/($G$13-$G$12+1))),1),0)),1)),0)</f>
        <v>0</v>
      </c>
      <c r="G188" s="417">
        <f>IF($G$12&gt;0,IF($G$13=0,0,ROUND(IF('11. Type 1 Emp 2020 FTE'!$I$12=2,IF(E188=0,0,IF('18. FTE Safe Harbor 2 Step 4'!E188&lt;2080/(366/($G$13-$G$12+1)),0.5,1)),0),1)),0)</f>
        <v>0</v>
      </c>
    </row>
    <row r="189" spans="1:7" x14ac:dyDescent="0.25">
      <c r="A189" s="297">
        <f t="shared" si="2"/>
        <v>173</v>
      </c>
      <c r="B189" s="501"/>
      <c r="C189" s="515"/>
      <c r="D189" s="297"/>
      <c r="E189" s="505"/>
      <c r="F189" s="417">
        <f>IF($G$12&gt;0,IF($G$13=0,0,ROUND(IF($G$12=0,0,IF('11. Type 1 Emp 2020 FTE'!$I$12=1,IF(E189&lt;2080/(366/($G$13-$G$12+1)),E189/(2080/(366/($G$13-$G$12+1))),1),0)),1)),0)</f>
        <v>0</v>
      </c>
      <c r="G189" s="417">
        <f>IF($G$12&gt;0,IF($G$13=0,0,ROUND(IF('11. Type 1 Emp 2020 FTE'!$I$12=2,IF(E189=0,0,IF('18. FTE Safe Harbor 2 Step 4'!E189&lt;2080/(366/($G$13-$G$12+1)),0.5,1)),0),1)),0)</f>
        <v>0</v>
      </c>
    </row>
    <row r="190" spans="1:7" x14ac:dyDescent="0.25">
      <c r="A190" s="297">
        <f t="shared" si="2"/>
        <v>174</v>
      </c>
      <c r="B190" s="501"/>
      <c r="C190" s="515"/>
      <c r="D190" s="297"/>
      <c r="E190" s="505"/>
      <c r="F190" s="417">
        <f>IF($G$12&gt;0,IF($G$13=0,0,ROUND(IF($G$12=0,0,IF('11. Type 1 Emp 2020 FTE'!$I$12=1,IF(E190&lt;2080/(366/($G$13-$G$12+1)),E190/(2080/(366/($G$13-$G$12+1))),1),0)),1)),0)</f>
        <v>0</v>
      </c>
      <c r="G190" s="417">
        <f>IF($G$12&gt;0,IF($G$13=0,0,ROUND(IF('11. Type 1 Emp 2020 FTE'!$I$12=2,IF(E190=0,0,IF('18. FTE Safe Harbor 2 Step 4'!E190&lt;2080/(366/($G$13-$G$12+1)),0.5,1)),0),1)),0)</f>
        <v>0</v>
      </c>
    </row>
    <row r="191" spans="1:7" x14ac:dyDescent="0.25">
      <c r="A191" s="297">
        <f t="shared" si="2"/>
        <v>175</v>
      </c>
      <c r="B191" s="501"/>
      <c r="C191" s="515"/>
      <c r="D191" s="297"/>
      <c r="E191" s="505"/>
      <c r="F191" s="417">
        <f>IF($G$12&gt;0,IF($G$13=0,0,ROUND(IF($G$12=0,0,IF('11. Type 1 Emp 2020 FTE'!$I$12=1,IF(E191&lt;2080/(366/($G$13-$G$12+1)),E191/(2080/(366/($G$13-$G$12+1))),1),0)),1)),0)</f>
        <v>0</v>
      </c>
      <c r="G191" s="417">
        <f>IF($G$12&gt;0,IF($G$13=0,0,ROUND(IF('11. Type 1 Emp 2020 FTE'!$I$12=2,IF(E191=0,0,IF('18. FTE Safe Harbor 2 Step 4'!E191&lt;2080/(366/($G$13-$G$12+1)),0.5,1)),0),1)),0)</f>
        <v>0</v>
      </c>
    </row>
    <row r="192" spans="1:7" x14ac:dyDescent="0.25">
      <c r="A192" s="297">
        <f t="shared" si="2"/>
        <v>176</v>
      </c>
      <c r="B192" s="501"/>
      <c r="C192" s="515"/>
      <c r="D192" s="297"/>
      <c r="E192" s="505"/>
      <c r="F192" s="417">
        <f>IF($G$12&gt;0,IF($G$13=0,0,ROUND(IF($G$12=0,0,IF('11. Type 1 Emp 2020 FTE'!$I$12=1,IF(E192&lt;2080/(366/($G$13-$G$12+1)),E192/(2080/(366/($G$13-$G$12+1))),1),0)),1)),0)</f>
        <v>0</v>
      </c>
      <c r="G192" s="417">
        <f>IF($G$12&gt;0,IF($G$13=0,0,ROUND(IF('11. Type 1 Emp 2020 FTE'!$I$12=2,IF(E192=0,0,IF('18. FTE Safe Harbor 2 Step 4'!E192&lt;2080/(366/($G$13-$G$12+1)),0.5,1)),0),1)),0)</f>
        <v>0</v>
      </c>
    </row>
    <row r="193" spans="1:7" x14ac:dyDescent="0.25">
      <c r="A193" s="297">
        <f t="shared" si="2"/>
        <v>177</v>
      </c>
      <c r="B193" s="501"/>
      <c r="C193" s="515"/>
      <c r="D193" s="297"/>
      <c r="E193" s="505"/>
      <c r="F193" s="417">
        <f>IF($G$12&gt;0,IF($G$13=0,0,ROUND(IF($G$12=0,0,IF('11. Type 1 Emp 2020 FTE'!$I$12=1,IF(E193&lt;2080/(366/($G$13-$G$12+1)),E193/(2080/(366/($G$13-$G$12+1))),1),0)),1)),0)</f>
        <v>0</v>
      </c>
      <c r="G193" s="417">
        <f>IF($G$12&gt;0,IF($G$13=0,0,ROUND(IF('11. Type 1 Emp 2020 FTE'!$I$12=2,IF(E193=0,0,IF('18. FTE Safe Harbor 2 Step 4'!E193&lt;2080/(366/($G$13-$G$12+1)),0.5,1)),0),1)),0)</f>
        <v>0</v>
      </c>
    </row>
    <row r="194" spans="1:7" x14ac:dyDescent="0.25">
      <c r="A194" s="297">
        <f t="shared" si="2"/>
        <v>178</v>
      </c>
      <c r="B194" s="501"/>
      <c r="C194" s="515"/>
      <c r="D194" s="297"/>
      <c r="E194" s="505"/>
      <c r="F194" s="417">
        <f>IF($G$12&gt;0,IF($G$13=0,0,ROUND(IF($G$12=0,0,IF('11. Type 1 Emp 2020 FTE'!$I$12=1,IF(E194&lt;2080/(366/($G$13-$G$12+1)),E194/(2080/(366/($G$13-$G$12+1))),1),0)),1)),0)</f>
        <v>0</v>
      </c>
      <c r="G194" s="417">
        <f>IF($G$12&gt;0,IF($G$13=0,0,ROUND(IF('11. Type 1 Emp 2020 FTE'!$I$12=2,IF(E194=0,0,IF('18. FTE Safe Harbor 2 Step 4'!E194&lt;2080/(366/($G$13-$G$12+1)),0.5,1)),0),1)),0)</f>
        <v>0</v>
      </c>
    </row>
    <row r="195" spans="1:7" x14ac:dyDescent="0.25">
      <c r="A195" s="297">
        <f t="shared" si="2"/>
        <v>179</v>
      </c>
      <c r="B195" s="501"/>
      <c r="C195" s="515"/>
      <c r="D195" s="297"/>
      <c r="E195" s="505"/>
      <c r="F195" s="417">
        <f>IF($G$12&gt;0,IF($G$13=0,0,ROUND(IF($G$12=0,0,IF('11. Type 1 Emp 2020 FTE'!$I$12=1,IF(E195&lt;2080/(366/($G$13-$G$12+1)),E195/(2080/(366/($G$13-$G$12+1))),1),0)),1)),0)</f>
        <v>0</v>
      </c>
      <c r="G195" s="417">
        <f>IF($G$12&gt;0,IF($G$13=0,0,ROUND(IF('11. Type 1 Emp 2020 FTE'!$I$12=2,IF(E195=0,0,IF('18. FTE Safe Harbor 2 Step 4'!E195&lt;2080/(366/($G$13-$G$12+1)),0.5,1)),0),1)),0)</f>
        <v>0</v>
      </c>
    </row>
    <row r="196" spans="1:7" x14ac:dyDescent="0.25">
      <c r="A196" s="297">
        <f t="shared" si="2"/>
        <v>180</v>
      </c>
      <c r="B196" s="501"/>
      <c r="C196" s="515"/>
      <c r="D196" s="297"/>
      <c r="E196" s="505"/>
      <c r="F196" s="417">
        <f>IF($G$12&gt;0,IF($G$13=0,0,ROUND(IF($G$12=0,0,IF('11. Type 1 Emp 2020 FTE'!$I$12=1,IF(E196&lt;2080/(366/($G$13-$G$12+1)),E196/(2080/(366/($G$13-$G$12+1))),1),0)),1)),0)</f>
        <v>0</v>
      </c>
      <c r="G196" s="417">
        <f>IF($G$12&gt;0,IF($G$13=0,0,ROUND(IF('11. Type 1 Emp 2020 FTE'!$I$12=2,IF(E196=0,0,IF('18. FTE Safe Harbor 2 Step 4'!E196&lt;2080/(366/($G$13-$G$12+1)),0.5,1)),0),1)),0)</f>
        <v>0</v>
      </c>
    </row>
    <row r="197" spans="1:7" x14ac:dyDescent="0.25">
      <c r="A197" s="297">
        <f t="shared" si="2"/>
        <v>181</v>
      </c>
      <c r="B197" s="501"/>
      <c r="C197" s="515"/>
      <c r="D197" s="297"/>
      <c r="E197" s="505"/>
      <c r="F197" s="417">
        <f>IF($G$12&gt;0,IF($G$13=0,0,ROUND(IF($G$12=0,0,IF('11. Type 1 Emp 2020 FTE'!$I$12=1,IF(E197&lt;2080/(366/($G$13-$G$12+1)),E197/(2080/(366/($G$13-$G$12+1))),1),0)),1)),0)</f>
        <v>0</v>
      </c>
      <c r="G197" s="417">
        <f>IF($G$12&gt;0,IF($G$13=0,0,ROUND(IF('11. Type 1 Emp 2020 FTE'!$I$12=2,IF(E197=0,0,IF('18. FTE Safe Harbor 2 Step 4'!E197&lt;2080/(366/($G$13-$G$12+1)),0.5,1)),0),1)),0)</f>
        <v>0</v>
      </c>
    </row>
    <row r="198" spans="1:7" x14ac:dyDescent="0.25">
      <c r="A198" s="297">
        <f t="shared" si="2"/>
        <v>182</v>
      </c>
      <c r="B198" s="501"/>
      <c r="C198" s="515"/>
      <c r="D198" s="297"/>
      <c r="E198" s="505"/>
      <c r="F198" s="417">
        <f>IF($G$12&gt;0,IF($G$13=0,0,ROUND(IF($G$12=0,0,IF('11. Type 1 Emp 2020 FTE'!$I$12=1,IF(E198&lt;2080/(366/($G$13-$G$12+1)),E198/(2080/(366/($G$13-$G$12+1))),1),0)),1)),0)</f>
        <v>0</v>
      </c>
      <c r="G198" s="417">
        <f>IF($G$12&gt;0,IF($G$13=0,0,ROUND(IF('11. Type 1 Emp 2020 FTE'!$I$12=2,IF(E198=0,0,IF('18. FTE Safe Harbor 2 Step 4'!E198&lt;2080/(366/($G$13-$G$12+1)),0.5,1)),0),1)),0)</f>
        <v>0</v>
      </c>
    </row>
    <row r="199" spans="1:7" x14ac:dyDescent="0.25">
      <c r="A199" s="297">
        <f t="shared" si="2"/>
        <v>183</v>
      </c>
      <c r="B199" s="501"/>
      <c r="C199" s="515"/>
      <c r="D199" s="297"/>
      <c r="E199" s="505"/>
      <c r="F199" s="417">
        <f>IF($G$12&gt;0,IF($G$13=0,0,ROUND(IF($G$12=0,0,IF('11. Type 1 Emp 2020 FTE'!$I$12=1,IF(E199&lt;2080/(366/($G$13-$G$12+1)),E199/(2080/(366/($G$13-$G$12+1))),1),0)),1)),0)</f>
        <v>0</v>
      </c>
      <c r="G199" s="417">
        <f>IF($G$12&gt;0,IF($G$13=0,0,ROUND(IF('11. Type 1 Emp 2020 FTE'!$I$12=2,IF(E199=0,0,IF('18. FTE Safe Harbor 2 Step 4'!E199&lt;2080/(366/($G$13-$G$12+1)),0.5,1)),0),1)),0)</f>
        <v>0</v>
      </c>
    </row>
    <row r="200" spans="1:7" x14ac:dyDescent="0.25">
      <c r="A200" s="297">
        <f t="shared" si="2"/>
        <v>184</v>
      </c>
      <c r="B200" s="501"/>
      <c r="C200" s="515"/>
      <c r="D200" s="297"/>
      <c r="E200" s="505"/>
      <c r="F200" s="417">
        <f>IF($G$12&gt;0,IF($G$13=0,0,ROUND(IF($G$12=0,0,IF('11. Type 1 Emp 2020 FTE'!$I$12=1,IF(E200&lt;2080/(366/($G$13-$G$12+1)),E200/(2080/(366/($G$13-$G$12+1))),1),0)),1)),0)</f>
        <v>0</v>
      </c>
      <c r="G200" s="417">
        <f>IF($G$12&gt;0,IF($G$13=0,0,ROUND(IF('11. Type 1 Emp 2020 FTE'!$I$12=2,IF(E200=0,0,IF('18. FTE Safe Harbor 2 Step 4'!E200&lt;2080/(366/($G$13-$G$12+1)),0.5,1)),0),1)),0)</f>
        <v>0</v>
      </c>
    </row>
    <row r="201" spans="1:7" x14ac:dyDescent="0.25">
      <c r="A201" s="297">
        <f t="shared" si="2"/>
        <v>185</v>
      </c>
      <c r="B201" s="501"/>
      <c r="C201" s="515"/>
      <c r="D201" s="297"/>
      <c r="E201" s="505"/>
      <c r="F201" s="417">
        <f>IF($G$12&gt;0,IF($G$13=0,0,ROUND(IF($G$12=0,0,IF('11. Type 1 Emp 2020 FTE'!$I$12=1,IF(E201&lt;2080/(366/($G$13-$G$12+1)),E201/(2080/(366/($G$13-$G$12+1))),1),0)),1)),0)</f>
        <v>0</v>
      </c>
      <c r="G201" s="417">
        <f>IF($G$12&gt;0,IF($G$13=0,0,ROUND(IF('11. Type 1 Emp 2020 FTE'!$I$12=2,IF(E201=0,0,IF('18. FTE Safe Harbor 2 Step 4'!E201&lt;2080/(366/($G$13-$G$12+1)),0.5,1)),0),1)),0)</f>
        <v>0</v>
      </c>
    </row>
    <row r="202" spans="1:7" x14ac:dyDescent="0.25">
      <c r="A202" s="297">
        <f t="shared" si="2"/>
        <v>186</v>
      </c>
      <c r="B202" s="501"/>
      <c r="C202" s="515"/>
      <c r="D202" s="297"/>
      <c r="E202" s="505"/>
      <c r="F202" s="417">
        <f>IF($G$12&gt;0,IF($G$13=0,0,ROUND(IF($G$12=0,0,IF('11. Type 1 Emp 2020 FTE'!$I$12=1,IF(E202&lt;2080/(366/($G$13-$G$12+1)),E202/(2080/(366/($G$13-$G$12+1))),1),0)),1)),0)</f>
        <v>0</v>
      </c>
      <c r="G202" s="417">
        <f>IF($G$12&gt;0,IF($G$13=0,0,ROUND(IF('11. Type 1 Emp 2020 FTE'!$I$12=2,IF(E202=0,0,IF('18. FTE Safe Harbor 2 Step 4'!E202&lt;2080/(366/($G$13-$G$12+1)),0.5,1)),0),1)),0)</f>
        <v>0</v>
      </c>
    </row>
    <row r="203" spans="1:7" x14ac:dyDescent="0.25">
      <c r="A203" s="297">
        <f t="shared" si="2"/>
        <v>187</v>
      </c>
      <c r="B203" s="501"/>
      <c r="C203" s="515"/>
      <c r="D203" s="297"/>
      <c r="E203" s="505"/>
      <c r="F203" s="417">
        <f>IF($G$12&gt;0,IF($G$13=0,0,ROUND(IF($G$12=0,0,IF('11. Type 1 Emp 2020 FTE'!$I$12=1,IF(E203&lt;2080/(366/($G$13-$G$12+1)),E203/(2080/(366/($G$13-$G$12+1))),1),0)),1)),0)</f>
        <v>0</v>
      </c>
      <c r="G203" s="417">
        <f>IF($G$12&gt;0,IF($G$13=0,0,ROUND(IF('11. Type 1 Emp 2020 FTE'!$I$12=2,IF(E203=0,0,IF('18. FTE Safe Harbor 2 Step 4'!E203&lt;2080/(366/($G$13-$G$12+1)),0.5,1)),0),1)),0)</f>
        <v>0</v>
      </c>
    </row>
    <row r="204" spans="1:7" x14ac:dyDescent="0.25">
      <c r="A204" s="297">
        <f t="shared" si="2"/>
        <v>188</v>
      </c>
      <c r="B204" s="501"/>
      <c r="C204" s="515"/>
      <c r="D204" s="297"/>
      <c r="E204" s="505"/>
      <c r="F204" s="417">
        <f>IF($G$12&gt;0,IF($G$13=0,0,ROUND(IF($G$12=0,0,IF('11. Type 1 Emp 2020 FTE'!$I$12=1,IF(E204&lt;2080/(366/($G$13-$G$12+1)),E204/(2080/(366/($G$13-$G$12+1))),1),0)),1)),0)</f>
        <v>0</v>
      </c>
      <c r="G204" s="417">
        <f>IF($G$12&gt;0,IF($G$13=0,0,ROUND(IF('11. Type 1 Emp 2020 FTE'!$I$12=2,IF(E204=0,0,IF('18. FTE Safe Harbor 2 Step 4'!E204&lt;2080/(366/($G$13-$G$12+1)),0.5,1)),0),1)),0)</f>
        <v>0</v>
      </c>
    </row>
    <row r="205" spans="1:7" x14ac:dyDescent="0.25">
      <c r="A205" s="297">
        <f t="shared" si="2"/>
        <v>189</v>
      </c>
      <c r="B205" s="501"/>
      <c r="C205" s="515"/>
      <c r="D205" s="297"/>
      <c r="E205" s="505"/>
      <c r="F205" s="417">
        <f>IF($G$12&gt;0,IF($G$13=0,0,ROUND(IF($G$12=0,0,IF('11. Type 1 Emp 2020 FTE'!$I$12=1,IF(E205&lt;2080/(366/($G$13-$G$12+1)),E205/(2080/(366/($G$13-$G$12+1))),1),0)),1)),0)</f>
        <v>0</v>
      </c>
      <c r="G205" s="417">
        <f>IF($G$12&gt;0,IF($G$13=0,0,ROUND(IF('11. Type 1 Emp 2020 FTE'!$I$12=2,IF(E205=0,0,IF('18. FTE Safe Harbor 2 Step 4'!E205&lt;2080/(366/($G$13-$G$12+1)),0.5,1)),0),1)),0)</f>
        <v>0</v>
      </c>
    </row>
    <row r="206" spans="1:7" x14ac:dyDescent="0.25">
      <c r="A206" s="297">
        <f t="shared" si="2"/>
        <v>190</v>
      </c>
      <c r="B206" s="501"/>
      <c r="C206" s="515"/>
      <c r="D206" s="297"/>
      <c r="E206" s="505"/>
      <c r="F206" s="417">
        <f>IF($G$12&gt;0,IF($G$13=0,0,ROUND(IF($G$12=0,0,IF('11. Type 1 Emp 2020 FTE'!$I$12=1,IF(E206&lt;2080/(366/($G$13-$G$12+1)),E206/(2080/(366/($G$13-$G$12+1))),1),0)),1)),0)</f>
        <v>0</v>
      </c>
      <c r="G206" s="417">
        <f>IF($G$12&gt;0,IF($G$13=0,0,ROUND(IF('11. Type 1 Emp 2020 FTE'!$I$12=2,IF(E206=0,0,IF('18. FTE Safe Harbor 2 Step 4'!E206&lt;2080/(366/($G$13-$G$12+1)),0.5,1)),0),1)),0)</f>
        <v>0</v>
      </c>
    </row>
    <row r="207" spans="1:7" x14ac:dyDescent="0.25">
      <c r="A207" s="297">
        <f t="shared" si="2"/>
        <v>191</v>
      </c>
      <c r="B207" s="501"/>
      <c r="C207" s="515"/>
      <c r="D207" s="297"/>
      <c r="E207" s="505"/>
      <c r="F207" s="417">
        <f>IF($G$12&gt;0,IF($G$13=0,0,ROUND(IF($G$12=0,0,IF('11. Type 1 Emp 2020 FTE'!$I$12=1,IF(E207&lt;2080/(366/($G$13-$G$12+1)),E207/(2080/(366/($G$13-$G$12+1))),1),0)),1)),0)</f>
        <v>0</v>
      </c>
      <c r="G207" s="417">
        <f>IF($G$12&gt;0,IF($G$13=0,0,ROUND(IF('11. Type 1 Emp 2020 FTE'!$I$12=2,IF(E207=0,0,IF('18. FTE Safe Harbor 2 Step 4'!E207&lt;2080/(366/($G$13-$G$12+1)),0.5,1)),0),1)),0)</f>
        <v>0</v>
      </c>
    </row>
    <row r="208" spans="1:7" x14ac:dyDescent="0.25">
      <c r="A208" s="297">
        <f t="shared" si="2"/>
        <v>192</v>
      </c>
      <c r="B208" s="501"/>
      <c r="C208" s="515"/>
      <c r="D208" s="297"/>
      <c r="E208" s="505"/>
      <c r="F208" s="417">
        <f>IF($G$12&gt;0,IF($G$13=0,0,ROUND(IF($G$12=0,0,IF('11. Type 1 Emp 2020 FTE'!$I$12=1,IF(E208&lt;2080/(366/($G$13-$G$12+1)),E208/(2080/(366/($G$13-$G$12+1))),1),0)),1)),0)</f>
        <v>0</v>
      </c>
      <c r="G208" s="417">
        <f>IF($G$12&gt;0,IF($G$13=0,0,ROUND(IF('11. Type 1 Emp 2020 FTE'!$I$12=2,IF(E208=0,0,IF('18. FTE Safe Harbor 2 Step 4'!E208&lt;2080/(366/($G$13-$G$12+1)),0.5,1)),0),1)),0)</f>
        <v>0</v>
      </c>
    </row>
    <row r="209" spans="1:7" x14ac:dyDescent="0.25">
      <c r="A209" s="297">
        <f t="shared" si="2"/>
        <v>193</v>
      </c>
      <c r="B209" s="501"/>
      <c r="C209" s="515"/>
      <c r="D209" s="297"/>
      <c r="E209" s="505"/>
      <c r="F209" s="417">
        <f>IF($G$12&gt;0,IF($G$13=0,0,ROUND(IF($G$12=0,0,IF('11. Type 1 Emp 2020 FTE'!$I$12=1,IF(E209&lt;2080/(366/($G$13-$G$12+1)),E209/(2080/(366/($G$13-$G$12+1))),1),0)),1)),0)</f>
        <v>0</v>
      </c>
      <c r="G209" s="417">
        <f>IF($G$12&gt;0,IF($G$13=0,0,ROUND(IF('11. Type 1 Emp 2020 FTE'!$I$12=2,IF(E209=0,0,IF('18. FTE Safe Harbor 2 Step 4'!E209&lt;2080/(366/($G$13-$G$12+1)),0.5,1)),0),1)),0)</f>
        <v>0</v>
      </c>
    </row>
    <row r="210" spans="1:7" x14ac:dyDescent="0.25">
      <c r="A210" s="297">
        <f t="shared" si="2"/>
        <v>194</v>
      </c>
      <c r="B210" s="501"/>
      <c r="C210" s="515"/>
      <c r="D210" s="297"/>
      <c r="E210" s="505"/>
      <c r="F210" s="417">
        <f>IF($G$12&gt;0,IF($G$13=0,0,ROUND(IF($G$12=0,0,IF('11. Type 1 Emp 2020 FTE'!$I$12=1,IF(E210&lt;2080/(366/($G$13-$G$12+1)),E210/(2080/(366/($G$13-$G$12+1))),1),0)),1)),0)</f>
        <v>0</v>
      </c>
      <c r="G210" s="417">
        <f>IF($G$12&gt;0,IF($G$13=0,0,ROUND(IF('11. Type 1 Emp 2020 FTE'!$I$12=2,IF(E210=0,0,IF('18. FTE Safe Harbor 2 Step 4'!E210&lt;2080/(366/($G$13-$G$12+1)),0.5,1)),0),1)),0)</f>
        <v>0</v>
      </c>
    </row>
    <row r="211" spans="1:7" x14ac:dyDescent="0.25">
      <c r="A211" s="297">
        <f t="shared" ref="A211:A274" si="3">+A210+1</f>
        <v>195</v>
      </c>
      <c r="B211" s="501"/>
      <c r="C211" s="515"/>
      <c r="D211" s="297"/>
      <c r="E211" s="505"/>
      <c r="F211" s="417">
        <f>IF($G$12&gt;0,IF($G$13=0,0,ROUND(IF($G$12=0,0,IF('11. Type 1 Emp 2020 FTE'!$I$12=1,IF(E211&lt;2080/(366/($G$13-$G$12+1)),E211/(2080/(366/($G$13-$G$12+1))),1),0)),1)),0)</f>
        <v>0</v>
      </c>
      <c r="G211" s="417">
        <f>IF($G$12&gt;0,IF($G$13=0,0,ROUND(IF('11. Type 1 Emp 2020 FTE'!$I$12=2,IF(E211=0,0,IF('18. FTE Safe Harbor 2 Step 4'!E211&lt;2080/(366/($G$13-$G$12+1)),0.5,1)),0),1)),0)</f>
        <v>0</v>
      </c>
    </row>
    <row r="212" spans="1:7" x14ac:dyDescent="0.25">
      <c r="A212" s="297">
        <f t="shared" si="3"/>
        <v>196</v>
      </c>
      <c r="B212" s="501"/>
      <c r="C212" s="515"/>
      <c r="D212" s="297"/>
      <c r="E212" s="505"/>
      <c r="F212" s="417">
        <f>IF($G$12&gt;0,IF($G$13=0,0,ROUND(IF($G$12=0,0,IF('11. Type 1 Emp 2020 FTE'!$I$12=1,IF(E212&lt;2080/(366/($G$13-$G$12+1)),E212/(2080/(366/($G$13-$G$12+1))),1),0)),1)),0)</f>
        <v>0</v>
      </c>
      <c r="G212" s="417">
        <f>IF($G$12&gt;0,IF($G$13=0,0,ROUND(IF('11. Type 1 Emp 2020 FTE'!$I$12=2,IF(E212=0,0,IF('18. FTE Safe Harbor 2 Step 4'!E212&lt;2080/(366/($G$13-$G$12+1)),0.5,1)),0),1)),0)</f>
        <v>0</v>
      </c>
    </row>
    <row r="213" spans="1:7" x14ac:dyDescent="0.25">
      <c r="A213" s="297">
        <f t="shared" si="3"/>
        <v>197</v>
      </c>
      <c r="B213" s="501"/>
      <c r="C213" s="515"/>
      <c r="D213" s="297"/>
      <c r="E213" s="505"/>
      <c r="F213" s="417">
        <f>IF($G$12&gt;0,IF($G$13=0,0,ROUND(IF($G$12=0,0,IF('11. Type 1 Emp 2020 FTE'!$I$12=1,IF(E213&lt;2080/(366/($G$13-$G$12+1)),E213/(2080/(366/($G$13-$G$12+1))),1),0)),1)),0)</f>
        <v>0</v>
      </c>
      <c r="G213" s="417">
        <f>IF($G$12&gt;0,IF($G$13=0,0,ROUND(IF('11. Type 1 Emp 2020 FTE'!$I$12=2,IF(E213=0,0,IF('18. FTE Safe Harbor 2 Step 4'!E213&lt;2080/(366/($G$13-$G$12+1)),0.5,1)),0),1)),0)</f>
        <v>0</v>
      </c>
    </row>
    <row r="214" spans="1:7" x14ac:dyDescent="0.25">
      <c r="A214" s="297">
        <f t="shared" si="3"/>
        <v>198</v>
      </c>
      <c r="B214" s="501"/>
      <c r="C214" s="515"/>
      <c r="D214" s="297"/>
      <c r="E214" s="505"/>
      <c r="F214" s="417">
        <f>IF($G$12&gt;0,IF($G$13=0,0,ROUND(IF($G$12=0,0,IF('11. Type 1 Emp 2020 FTE'!$I$12=1,IF(E214&lt;2080/(366/($G$13-$G$12+1)),E214/(2080/(366/($G$13-$G$12+1))),1),0)),1)),0)</f>
        <v>0</v>
      </c>
      <c r="G214" s="417">
        <f>IF($G$12&gt;0,IF($G$13=0,0,ROUND(IF('11. Type 1 Emp 2020 FTE'!$I$12=2,IF(E214=0,0,IF('18. FTE Safe Harbor 2 Step 4'!E214&lt;2080/(366/($G$13-$G$12+1)),0.5,1)),0),1)),0)</f>
        <v>0</v>
      </c>
    </row>
    <row r="215" spans="1:7" x14ac:dyDescent="0.25">
      <c r="A215" s="297">
        <f t="shared" si="3"/>
        <v>199</v>
      </c>
      <c r="B215" s="501"/>
      <c r="C215" s="515"/>
      <c r="D215" s="297"/>
      <c r="E215" s="505"/>
      <c r="F215" s="417">
        <f>IF($G$12&gt;0,IF($G$13=0,0,ROUND(IF($G$12=0,0,IF('11. Type 1 Emp 2020 FTE'!$I$12=1,IF(E215&lt;2080/(366/($G$13-$G$12+1)),E215/(2080/(366/($G$13-$G$12+1))),1),0)),1)),0)</f>
        <v>0</v>
      </c>
      <c r="G215" s="417">
        <f>IF($G$12&gt;0,IF($G$13=0,0,ROUND(IF('11. Type 1 Emp 2020 FTE'!$I$12=2,IF(E215=0,0,IF('18. FTE Safe Harbor 2 Step 4'!E215&lt;2080/(366/($G$13-$G$12+1)),0.5,1)),0),1)),0)</f>
        <v>0</v>
      </c>
    </row>
    <row r="216" spans="1:7" x14ac:dyDescent="0.25">
      <c r="A216" s="297">
        <f t="shared" si="3"/>
        <v>200</v>
      </c>
      <c r="B216" s="501"/>
      <c r="C216" s="515"/>
      <c r="D216" s="297"/>
      <c r="E216" s="505"/>
      <c r="F216" s="417">
        <f>IF($G$12&gt;0,IF($G$13=0,0,ROUND(IF($G$12=0,0,IF('11. Type 1 Emp 2020 FTE'!$I$12=1,IF(E216&lt;2080/(366/($G$13-$G$12+1)),E216/(2080/(366/($G$13-$G$12+1))),1),0)),1)),0)</f>
        <v>0</v>
      </c>
      <c r="G216" s="417">
        <f>IF($G$12&gt;0,IF($G$13=0,0,ROUND(IF('11. Type 1 Emp 2020 FTE'!$I$12=2,IF(E216=0,0,IF('18. FTE Safe Harbor 2 Step 4'!E216&lt;2080/(366/($G$13-$G$12+1)),0.5,1)),0),1)),0)</f>
        <v>0</v>
      </c>
    </row>
    <row r="217" spans="1:7" x14ac:dyDescent="0.25">
      <c r="A217" s="297">
        <f t="shared" si="3"/>
        <v>201</v>
      </c>
      <c r="B217" s="501"/>
      <c r="C217" s="515"/>
      <c r="D217" s="297"/>
      <c r="E217" s="505"/>
      <c r="F217" s="417">
        <f>IF($G$12&gt;0,IF($G$13=0,0,ROUND(IF($G$12=0,0,IF('11. Type 1 Emp 2020 FTE'!$I$12=1,IF(E217&lt;2080/(366/($G$13-$G$12+1)),E217/(2080/(366/($G$13-$G$12+1))),1),0)),1)),0)</f>
        <v>0</v>
      </c>
      <c r="G217" s="417">
        <f>IF($G$12&gt;0,IF($G$13=0,0,ROUND(IF('11. Type 1 Emp 2020 FTE'!$I$12=2,IF(E217=0,0,IF('18. FTE Safe Harbor 2 Step 4'!E217&lt;2080/(366/($G$13-$G$12+1)),0.5,1)),0),1)),0)</f>
        <v>0</v>
      </c>
    </row>
    <row r="218" spans="1:7" x14ac:dyDescent="0.25">
      <c r="A218" s="297">
        <f t="shared" si="3"/>
        <v>202</v>
      </c>
      <c r="B218" s="501"/>
      <c r="C218" s="515"/>
      <c r="D218" s="297"/>
      <c r="E218" s="505"/>
      <c r="F218" s="417">
        <f>IF($G$12&gt;0,IF($G$13=0,0,ROUND(IF($G$12=0,0,IF('11. Type 1 Emp 2020 FTE'!$I$12=1,IF(E218&lt;2080/(366/($G$13-$G$12+1)),E218/(2080/(366/($G$13-$G$12+1))),1),0)),1)),0)</f>
        <v>0</v>
      </c>
      <c r="G218" s="417">
        <f>IF($G$12&gt;0,IF($G$13=0,0,ROUND(IF('11. Type 1 Emp 2020 FTE'!$I$12=2,IF(E218=0,0,IF('18. FTE Safe Harbor 2 Step 4'!E218&lt;2080/(366/($G$13-$G$12+1)),0.5,1)),0),1)),0)</f>
        <v>0</v>
      </c>
    </row>
    <row r="219" spans="1:7" x14ac:dyDescent="0.25">
      <c r="A219" s="297">
        <f t="shared" si="3"/>
        <v>203</v>
      </c>
      <c r="B219" s="501"/>
      <c r="C219" s="515"/>
      <c r="D219" s="297"/>
      <c r="E219" s="505"/>
      <c r="F219" s="417">
        <f>IF($G$12&gt;0,IF($G$13=0,0,ROUND(IF($G$12=0,0,IF('11. Type 1 Emp 2020 FTE'!$I$12=1,IF(E219&lt;2080/(366/($G$13-$G$12+1)),E219/(2080/(366/($G$13-$G$12+1))),1),0)),1)),0)</f>
        <v>0</v>
      </c>
      <c r="G219" s="417">
        <f>IF($G$12&gt;0,IF($G$13=0,0,ROUND(IF('11. Type 1 Emp 2020 FTE'!$I$12=2,IF(E219=0,0,IF('18. FTE Safe Harbor 2 Step 4'!E219&lt;2080/(366/($G$13-$G$12+1)),0.5,1)),0),1)),0)</f>
        <v>0</v>
      </c>
    </row>
    <row r="220" spans="1:7" x14ac:dyDescent="0.25">
      <c r="A220" s="297">
        <f t="shared" si="3"/>
        <v>204</v>
      </c>
      <c r="B220" s="501"/>
      <c r="C220" s="515"/>
      <c r="D220" s="297"/>
      <c r="E220" s="505"/>
      <c r="F220" s="417">
        <f>IF($G$12&gt;0,IF($G$13=0,0,ROUND(IF($G$12=0,0,IF('11. Type 1 Emp 2020 FTE'!$I$12=1,IF(E220&lt;2080/(366/($G$13-$G$12+1)),E220/(2080/(366/($G$13-$G$12+1))),1),0)),1)),0)</f>
        <v>0</v>
      </c>
      <c r="G220" s="417">
        <f>IF($G$12&gt;0,IF($G$13=0,0,ROUND(IF('11. Type 1 Emp 2020 FTE'!$I$12=2,IF(E220=0,0,IF('18. FTE Safe Harbor 2 Step 4'!E220&lt;2080/(366/($G$13-$G$12+1)),0.5,1)),0),1)),0)</f>
        <v>0</v>
      </c>
    </row>
    <row r="221" spans="1:7" x14ac:dyDescent="0.25">
      <c r="A221" s="297">
        <f t="shared" si="3"/>
        <v>205</v>
      </c>
      <c r="B221" s="501"/>
      <c r="C221" s="515"/>
      <c r="D221" s="297"/>
      <c r="E221" s="505"/>
      <c r="F221" s="417">
        <f>IF($G$12&gt;0,IF($G$13=0,0,ROUND(IF($G$12=0,0,IF('11. Type 1 Emp 2020 FTE'!$I$12=1,IF(E221&lt;2080/(366/($G$13-$G$12+1)),E221/(2080/(366/($G$13-$G$12+1))),1),0)),1)),0)</f>
        <v>0</v>
      </c>
      <c r="G221" s="417">
        <f>IF($G$12&gt;0,IF($G$13=0,0,ROUND(IF('11. Type 1 Emp 2020 FTE'!$I$12=2,IF(E221=0,0,IF('18. FTE Safe Harbor 2 Step 4'!E221&lt;2080/(366/($G$13-$G$12+1)),0.5,1)),0),1)),0)</f>
        <v>0</v>
      </c>
    </row>
    <row r="222" spans="1:7" x14ac:dyDescent="0.25">
      <c r="A222" s="297">
        <f t="shared" si="3"/>
        <v>206</v>
      </c>
      <c r="B222" s="501"/>
      <c r="C222" s="515"/>
      <c r="D222" s="297"/>
      <c r="E222" s="505"/>
      <c r="F222" s="417">
        <f>IF($G$12&gt;0,IF($G$13=0,0,ROUND(IF($G$12=0,0,IF('11. Type 1 Emp 2020 FTE'!$I$12=1,IF(E222&lt;2080/(366/($G$13-$G$12+1)),E222/(2080/(366/($G$13-$G$12+1))),1),0)),1)),0)</f>
        <v>0</v>
      </c>
      <c r="G222" s="417">
        <f>IF($G$12&gt;0,IF($G$13=0,0,ROUND(IF('11. Type 1 Emp 2020 FTE'!$I$12=2,IF(E222=0,0,IF('18. FTE Safe Harbor 2 Step 4'!E222&lt;2080/(366/($G$13-$G$12+1)),0.5,1)),0),1)),0)</f>
        <v>0</v>
      </c>
    </row>
    <row r="223" spans="1:7" x14ac:dyDescent="0.25">
      <c r="A223" s="297">
        <f t="shared" si="3"/>
        <v>207</v>
      </c>
      <c r="B223" s="501"/>
      <c r="C223" s="515"/>
      <c r="D223" s="297"/>
      <c r="E223" s="505"/>
      <c r="F223" s="417">
        <f>IF($G$12&gt;0,IF($G$13=0,0,ROUND(IF($G$12=0,0,IF('11. Type 1 Emp 2020 FTE'!$I$12=1,IF(E223&lt;2080/(366/($G$13-$G$12+1)),E223/(2080/(366/($G$13-$G$12+1))),1),0)),1)),0)</f>
        <v>0</v>
      </c>
      <c r="G223" s="417">
        <f>IF($G$12&gt;0,IF($G$13=0,0,ROUND(IF('11. Type 1 Emp 2020 FTE'!$I$12=2,IF(E223=0,0,IF('18. FTE Safe Harbor 2 Step 4'!E223&lt;2080/(366/($G$13-$G$12+1)),0.5,1)),0),1)),0)</f>
        <v>0</v>
      </c>
    </row>
    <row r="224" spans="1:7" x14ac:dyDescent="0.25">
      <c r="A224" s="297">
        <f t="shared" si="3"/>
        <v>208</v>
      </c>
      <c r="B224" s="501"/>
      <c r="C224" s="515"/>
      <c r="D224" s="297"/>
      <c r="E224" s="505"/>
      <c r="F224" s="417">
        <f>IF($G$12&gt;0,IF($G$13=0,0,ROUND(IF($G$12=0,0,IF('11. Type 1 Emp 2020 FTE'!$I$12=1,IF(E224&lt;2080/(366/($G$13-$G$12+1)),E224/(2080/(366/($G$13-$G$12+1))),1),0)),1)),0)</f>
        <v>0</v>
      </c>
      <c r="G224" s="417">
        <f>IF($G$12&gt;0,IF($G$13=0,0,ROUND(IF('11. Type 1 Emp 2020 FTE'!$I$12=2,IF(E224=0,0,IF('18. FTE Safe Harbor 2 Step 4'!E224&lt;2080/(366/($G$13-$G$12+1)),0.5,1)),0),1)),0)</f>
        <v>0</v>
      </c>
    </row>
    <row r="225" spans="1:7" x14ac:dyDescent="0.25">
      <c r="A225" s="297">
        <f t="shared" si="3"/>
        <v>209</v>
      </c>
      <c r="B225" s="501"/>
      <c r="C225" s="515"/>
      <c r="D225" s="297"/>
      <c r="E225" s="505"/>
      <c r="F225" s="417">
        <f>IF($G$12&gt;0,IF($G$13=0,0,ROUND(IF($G$12=0,0,IF('11. Type 1 Emp 2020 FTE'!$I$12=1,IF(E225&lt;2080/(366/($G$13-$G$12+1)),E225/(2080/(366/($G$13-$G$12+1))),1),0)),1)),0)</f>
        <v>0</v>
      </c>
      <c r="G225" s="417">
        <f>IF($G$12&gt;0,IF($G$13=0,0,ROUND(IF('11. Type 1 Emp 2020 FTE'!$I$12=2,IF(E225=0,0,IF('18. FTE Safe Harbor 2 Step 4'!E225&lt;2080/(366/($G$13-$G$12+1)),0.5,1)),0),1)),0)</f>
        <v>0</v>
      </c>
    </row>
    <row r="226" spans="1:7" x14ac:dyDescent="0.25">
      <c r="A226" s="297">
        <f t="shared" si="3"/>
        <v>210</v>
      </c>
      <c r="B226" s="501"/>
      <c r="C226" s="515"/>
      <c r="D226" s="297"/>
      <c r="E226" s="505"/>
      <c r="F226" s="417">
        <f>IF($G$12&gt;0,IF($G$13=0,0,ROUND(IF($G$12=0,0,IF('11. Type 1 Emp 2020 FTE'!$I$12=1,IF(E226&lt;2080/(366/($G$13-$G$12+1)),E226/(2080/(366/($G$13-$G$12+1))),1),0)),1)),0)</f>
        <v>0</v>
      </c>
      <c r="G226" s="417">
        <f>IF($G$12&gt;0,IF($G$13=0,0,ROUND(IF('11. Type 1 Emp 2020 FTE'!$I$12=2,IF(E226=0,0,IF('18. FTE Safe Harbor 2 Step 4'!E226&lt;2080/(366/($G$13-$G$12+1)),0.5,1)),0),1)),0)</f>
        <v>0</v>
      </c>
    </row>
    <row r="227" spans="1:7" x14ac:dyDescent="0.25">
      <c r="A227" s="297">
        <f t="shared" si="3"/>
        <v>211</v>
      </c>
      <c r="B227" s="501"/>
      <c r="C227" s="515"/>
      <c r="D227" s="297"/>
      <c r="E227" s="505"/>
      <c r="F227" s="417">
        <f>IF($G$12&gt;0,IF($G$13=0,0,ROUND(IF($G$12=0,0,IF('11. Type 1 Emp 2020 FTE'!$I$12=1,IF(E227&lt;2080/(366/($G$13-$G$12+1)),E227/(2080/(366/($G$13-$G$12+1))),1),0)),1)),0)</f>
        <v>0</v>
      </c>
      <c r="G227" s="417">
        <f>IF($G$12&gt;0,IF($G$13=0,0,ROUND(IF('11. Type 1 Emp 2020 FTE'!$I$12=2,IF(E227=0,0,IF('18. FTE Safe Harbor 2 Step 4'!E227&lt;2080/(366/($G$13-$G$12+1)),0.5,1)),0),1)),0)</f>
        <v>0</v>
      </c>
    </row>
    <row r="228" spans="1:7" x14ac:dyDescent="0.25">
      <c r="A228" s="297">
        <f t="shared" si="3"/>
        <v>212</v>
      </c>
      <c r="B228" s="501"/>
      <c r="C228" s="515"/>
      <c r="D228" s="297"/>
      <c r="E228" s="505"/>
      <c r="F228" s="417">
        <f>IF($G$12&gt;0,IF($G$13=0,0,ROUND(IF($G$12=0,0,IF('11. Type 1 Emp 2020 FTE'!$I$12=1,IF(E228&lt;2080/(366/($G$13-$G$12+1)),E228/(2080/(366/($G$13-$G$12+1))),1),0)),1)),0)</f>
        <v>0</v>
      </c>
      <c r="G228" s="417">
        <f>IF($G$12&gt;0,IF($G$13=0,0,ROUND(IF('11. Type 1 Emp 2020 FTE'!$I$12=2,IF(E228=0,0,IF('18. FTE Safe Harbor 2 Step 4'!E228&lt;2080/(366/($G$13-$G$12+1)),0.5,1)),0),1)),0)</f>
        <v>0</v>
      </c>
    </row>
    <row r="229" spans="1:7" x14ac:dyDescent="0.25">
      <c r="A229" s="297">
        <f t="shared" si="3"/>
        <v>213</v>
      </c>
      <c r="B229" s="501"/>
      <c r="C229" s="515"/>
      <c r="D229" s="297"/>
      <c r="E229" s="505"/>
      <c r="F229" s="417">
        <f>IF($G$12&gt;0,IF($G$13=0,0,ROUND(IF($G$12=0,0,IF('11. Type 1 Emp 2020 FTE'!$I$12=1,IF(E229&lt;2080/(366/($G$13-$G$12+1)),E229/(2080/(366/($G$13-$G$12+1))),1),0)),1)),0)</f>
        <v>0</v>
      </c>
      <c r="G229" s="417">
        <f>IF($G$12&gt;0,IF($G$13=0,0,ROUND(IF('11. Type 1 Emp 2020 FTE'!$I$12=2,IF(E229=0,0,IF('18. FTE Safe Harbor 2 Step 4'!E229&lt;2080/(366/($G$13-$G$12+1)),0.5,1)),0),1)),0)</f>
        <v>0</v>
      </c>
    </row>
    <row r="230" spans="1:7" x14ac:dyDescent="0.25">
      <c r="A230" s="297">
        <f t="shared" si="3"/>
        <v>214</v>
      </c>
      <c r="B230" s="501"/>
      <c r="C230" s="515"/>
      <c r="D230" s="297"/>
      <c r="E230" s="505"/>
      <c r="F230" s="417">
        <f>IF($G$12&gt;0,IF($G$13=0,0,ROUND(IF($G$12=0,0,IF('11. Type 1 Emp 2020 FTE'!$I$12=1,IF(E230&lt;2080/(366/($G$13-$G$12+1)),E230/(2080/(366/($G$13-$G$12+1))),1),0)),1)),0)</f>
        <v>0</v>
      </c>
      <c r="G230" s="417">
        <f>IF($G$12&gt;0,IF($G$13=0,0,ROUND(IF('11. Type 1 Emp 2020 FTE'!$I$12=2,IF(E230=0,0,IF('18. FTE Safe Harbor 2 Step 4'!E230&lt;2080/(366/($G$13-$G$12+1)),0.5,1)),0),1)),0)</f>
        <v>0</v>
      </c>
    </row>
    <row r="231" spans="1:7" x14ac:dyDescent="0.25">
      <c r="A231" s="297">
        <f t="shared" si="3"/>
        <v>215</v>
      </c>
      <c r="B231" s="501"/>
      <c r="C231" s="515"/>
      <c r="D231" s="297"/>
      <c r="E231" s="505"/>
      <c r="F231" s="417">
        <f>IF($G$12&gt;0,IF($G$13=0,0,ROUND(IF($G$12=0,0,IF('11. Type 1 Emp 2020 FTE'!$I$12=1,IF(E231&lt;2080/(366/($G$13-$G$12+1)),E231/(2080/(366/($G$13-$G$12+1))),1),0)),1)),0)</f>
        <v>0</v>
      </c>
      <c r="G231" s="417">
        <f>IF($G$12&gt;0,IF($G$13=0,0,ROUND(IF('11. Type 1 Emp 2020 FTE'!$I$12=2,IF(E231=0,0,IF('18. FTE Safe Harbor 2 Step 4'!E231&lt;2080/(366/($G$13-$G$12+1)),0.5,1)),0),1)),0)</f>
        <v>0</v>
      </c>
    </row>
    <row r="232" spans="1:7" x14ac:dyDescent="0.25">
      <c r="A232" s="297">
        <f t="shared" si="3"/>
        <v>216</v>
      </c>
      <c r="B232" s="501"/>
      <c r="C232" s="515"/>
      <c r="D232" s="297"/>
      <c r="E232" s="505"/>
      <c r="F232" s="417">
        <f>IF($G$12&gt;0,IF($G$13=0,0,ROUND(IF($G$12=0,0,IF('11. Type 1 Emp 2020 FTE'!$I$12=1,IF(E232&lt;2080/(366/($G$13-$G$12+1)),E232/(2080/(366/($G$13-$G$12+1))),1),0)),1)),0)</f>
        <v>0</v>
      </c>
      <c r="G232" s="417">
        <f>IF($G$12&gt;0,IF($G$13=0,0,ROUND(IF('11. Type 1 Emp 2020 FTE'!$I$12=2,IF(E232=0,0,IF('18. FTE Safe Harbor 2 Step 4'!E232&lt;2080/(366/($G$13-$G$12+1)),0.5,1)),0),1)),0)</f>
        <v>0</v>
      </c>
    </row>
    <row r="233" spans="1:7" x14ac:dyDescent="0.25">
      <c r="A233" s="297">
        <f t="shared" si="3"/>
        <v>217</v>
      </c>
      <c r="B233" s="501"/>
      <c r="C233" s="515"/>
      <c r="D233" s="297"/>
      <c r="E233" s="505"/>
      <c r="F233" s="417">
        <f>IF($G$12&gt;0,IF($G$13=0,0,ROUND(IF($G$12=0,0,IF('11. Type 1 Emp 2020 FTE'!$I$12=1,IF(E233&lt;2080/(366/($G$13-$G$12+1)),E233/(2080/(366/($G$13-$G$12+1))),1),0)),1)),0)</f>
        <v>0</v>
      </c>
      <c r="G233" s="417">
        <f>IF($G$12&gt;0,IF($G$13=0,0,ROUND(IF('11. Type 1 Emp 2020 FTE'!$I$12=2,IF(E233=0,0,IF('18. FTE Safe Harbor 2 Step 4'!E233&lt;2080/(366/($G$13-$G$12+1)),0.5,1)),0),1)),0)</f>
        <v>0</v>
      </c>
    </row>
    <row r="234" spans="1:7" x14ac:dyDescent="0.25">
      <c r="A234" s="297">
        <f t="shared" si="3"/>
        <v>218</v>
      </c>
      <c r="B234" s="501"/>
      <c r="C234" s="515"/>
      <c r="D234" s="297"/>
      <c r="E234" s="505"/>
      <c r="F234" s="417">
        <f>IF($G$12&gt;0,IF($G$13=0,0,ROUND(IF($G$12=0,0,IF('11. Type 1 Emp 2020 FTE'!$I$12=1,IF(E234&lt;2080/(366/($G$13-$G$12+1)),E234/(2080/(366/($G$13-$G$12+1))),1),0)),1)),0)</f>
        <v>0</v>
      </c>
      <c r="G234" s="417">
        <f>IF($G$12&gt;0,IF($G$13=0,0,ROUND(IF('11. Type 1 Emp 2020 FTE'!$I$12=2,IF(E234=0,0,IF('18. FTE Safe Harbor 2 Step 4'!E234&lt;2080/(366/($G$13-$G$12+1)),0.5,1)),0),1)),0)</f>
        <v>0</v>
      </c>
    </row>
    <row r="235" spans="1:7" x14ac:dyDescent="0.25">
      <c r="A235" s="297">
        <f t="shared" si="3"/>
        <v>219</v>
      </c>
      <c r="B235" s="501"/>
      <c r="C235" s="515"/>
      <c r="D235" s="297"/>
      <c r="E235" s="505"/>
      <c r="F235" s="417">
        <f>IF($G$12&gt;0,IF($G$13=0,0,ROUND(IF($G$12=0,0,IF('11. Type 1 Emp 2020 FTE'!$I$12=1,IF(E235&lt;2080/(366/($G$13-$G$12+1)),E235/(2080/(366/($G$13-$G$12+1))),1),0)),1)),0)</f>
        <v>0</v>
      </c>
      <c r="G235" s="417">
        <f>IF($G$12&gt;0,IF($G$13=0,0,ROUND(IF('11. Type 1 Emp 2020 FTE'!$I$12=2,IF(E235=0,0,IF('18. FTE Safe Harbor 2 Step 4'!E235&lt;2080/(366/($G$13-$G$12+1)),0.5,1)),0),1)),0)</f>
        <v>0</v>
      </c>
    </row>
    <row r="236" spans="1:7" x14ac:dyDescent="0.25">
      <c r="A236" s="297">
        <f t="shared" si="3"/>
        <v>220</v>
      </c>
      <c r="B236" s="501"/>
      <c r="C236" s="515"/>
      <c r="D236" s="297"/>
      <c r="E236" s="505"/>
      <c r="F236" s="417">
        <f>IF($G$12&gt;0,IF($G$13=0,0,ROUND(IF($G$12=0,0,IF('11. Type 1 Emp 2020 FTE'!$I$12=1,IF(E236&lt;2080/(366/($G$13-$G$12+1)),E236/(2080/(366/($G$13-$G$12+1))),1),0)),1)),0)</f>
        <v>0</v>
      </c>
      <c r="G236" s="417">
        <f>IF($G$12&gt;0,IF($G$13=0,0,ROUND(IF('11. Type 1 Emp 2020 FTE'!$I$12=2,IF(E236=0,0,IF('18. FTE Safe Harbor 2 Step 4'!E236&lt;2080/(366/($G$13-$G$12+1)),0.5,1)),0),1)),0)</f>
        <v>0</v>
      </c>
    </row>
    <row r="237" spans="1:7" x14ac:dyDescent="0.25">
      <c r="A237" s="297">
        <f t="shared" si="3"/>
        <v>221</v>
      </c>
      <c r="B237" s="501"/>
      <c r="C237" s="515"/>
      <c r="D237" s="297"/>
      <c r="E237" s="505"/>
      <c r="F237" s="417">
        <f>IF($G$12&gt;0,IF($G$13=0,0,ROUND(IF($G$12=0,0,IF('11. Type 1 Emp 2020 FTE'!$I$12=1,IF(E237&lt;2080/(366/($G$13-$G$12+1)),E237/(2080/(366/($G$13-$G$12+1))),1),0)),1)),0)</f>
        <v>0</v>
      </c>
      <c r="G237" s="417">
        <f>IF($G$12&gt;0,IF($G$13=0,0,ROUND(IF('11. Type 1 Emp 2020 FTE'!$I$12=2,IF(E237=0,0,IF('18. FTE Safe Harbor 2 Step 4'!E237&lt;2080/(366/($G$13-$G$12+1)),0.5,1)),0),1)),0)</f>
        <v>0</v>
      </c>
    </row>
    <row r="238" spans="1:7" x14ac:dyDescent="0.25">
      <c r="A238" s="297">
        <f t="shared" si="3"/>
        <v>222</v>
      </c>
      <c r="B238" s="501"/>
      <c r="C238" s="515"/>
      <c r="D238" s="297"/>
      <c r="E238" s="505"/>
      <c r="F238" s="417">
        <f>IF($G$12&gt;0,IF($G$13=0,0,ROUND(IF($G$12=0,0,IF('11. Type 1 Emp 2020 FTE'!$I$12=1,IF(E238&lt;2080/(366/($G$13-$G$12+1)),E238/(2080/(366/($G$13-$G$12+1))),1),0)),1)),0)</f>
        <v>0</v>
      </c>
      <c r="G238" s="417">
        <f>IF($G$12&gt;0,IF($G$13=0,0,ROUND(IF('11. Type 1 Emp 2020 FTE'!$I$12=2,IF(E238=0,0,IF('18. FTE Safe Harbor 2 Step 4'!E238&lt;2080/(366/($G$13-$G$12+1)),0.5,1)),0),1)),0)</f>
        <v>0</v>
      </c>
    </row>
    <row r="239" spans="1:7" x14ac:dyDescent="0.25">
      <c r="A239" s="297">
        <f t="shared" si="3"/>
        <v>223</v>
      </c>
      <c r="B239" s="501"/>
      <c r="C239" s="515"/>
      <c r="D239" s="297"/>
      <c r="E239" s="505"/>
      <c r="F239" s="417">
        <f>IF($G$12&gt;0,IF($G$13=0,0,ROUND(IF($G$12=0,0,IF('11. Type 1 Emp 2020 FTE'!$I$12=1,IF(E239&lt;2080/(366/($G$13-$G$12+1)),E239/(2080/(366/($G$13-$G$12+1))),1),0)),1)),0)</f>
        <v>0</v>
      </c>
      <c r="G239" s="417">
        <f>IF($G$12&gt;0,IF($G$13=0,0,ROUND(IF('11. Type 1 Emp 2020 FTE'!$I$12=2,IF(E239=0,0,IF('18. FTE Safe Harbor 2 Step 4'!E239&lt;2080/(366/($G$13-$G$12+1)),0.5,1)),0),1)),0)</f>
        <v>0</v>
      </c>
    </row>
    <row r="240" spans="1:7" x14ac:dyDescent="0.25">
      <c r="A240" s="297">
        <f t="shared" si="3"/>
        <v>224</v>
      </c>
      <c r="B240" s="501"/>
      <c r="C240" s="515"/>
      <c r="D240" s="297"/>
      <c r="E240" s="505"/>
      <c r="F240" s="417">
        <f>IF($G$12&gt;0,IF($G$13=0,0,ROUND(IF($G$12=0,0,IF('11. Type 1 Emp 2020 FTE'!$I$12=1,IF(E240&lt;2080/(366/($G$13-$G$12+1)),E240/(2080/(366/($G$13-$G$12+1))),1),0)),1)),0)</f>
        <v>0</v>
      </c>
      <c r="G240" s="417">
        <f>IF($G$12&gt;0,IF($G$13=0,0,ROUND(IF('11. Type 1 Emp 2020 FTE'!$I$12=2,IF(E240=0,0,IF('18. FTE Safe Harbor 2 Step 4'!E240&lt;2080/(366/($G$13-$G$12+1)),0.5,1)),0),1)),0)</f>
        <v>0</v>
      </c>
    </row>
    <row r="241" spans="1:7" x14ac:dyDescent="0.25">
      <c r="A241" s="297">
        <f t="shared" si="3"/>
        <v>225</v>
      </c>
      <c r="B241" s="501"/>
      <c r="C241" s="515"/>
      <c r="D241" s="297"/>
      <c r="E241" s="505"/>
      <c r="F241" s="417">
        <f>IF($G$12&gt;0,IF($G$13=0,0,ROUND(IF($G$12=0,0,IF('11. Type 1 Emp 2020 FTE'!$I$12=1,IF(E241&lt;2080/(366/($G$13-$G$12+1)),E241/(2080/(366/($G$13-$G$12+1))),1),0)),1)),0)</f>
        <v>0</v>
      </c>
      <c r="G241" s="417">
        <f>IF($G$12&gt;0,IF($G$13=0,0,ROUND(IF('11. Type 1 Emp 2020 FTE'!$I$12=2,IF(E241=0,0,IF('18. FTE Safe Harbor 2 Step 4'!E241&lt;2080/(366/($G$13-$G$12+1)),0.5,1)),0),1)),0)</f>
        <v>0</v>
      </c>
    </row>
    <row r="242" spans="1:7" x14ac:dyDescent="0.25">
      <c r="A242" s="297">
        <f t="shared" si="3"/>
        <v>226</v>
      </c>
      <c r="B242" s="501"/>
      <c r="C242" s="515"/>
      <c r="D242" s="297"/>
      <c r="E242" s="505"/>
      <c r="F242" s="417">
        <f>IF($G$12&gt;0,IF($G$13=0,0,ROUND(IF($G$12=0,0,IF('11. Type 1 Emp 2020 FTE'!$I$12=1,IF(E242&lt;2080/(366/($G$13-$G$12+1)),E242/(2080/(366/($G$13-$G$12+1))),1),0)),1)),0)</f>
        <v>0</v>
      </c>
      <c r="G242" s="417">
        <f>IF($G$12&gt;0,IF($G$13=0,0,ROUND(IF('11. Type 1 Emp 2020 FTE'!$I$12=2,IF(E242=0,0,IF('18. FTE Safe Harbor 2 Step 4'!E242&lt;2080/(366/($G$13-$G$12+1)),0.5,1)),0),1)),0)</f>
        <v>0</v>
      </c>
    </row>
    <row r="243" spans="1:7" x14ac:dyDescent="0.25">
      <c r="A243" s="297">
        <f t="shared" si="3"/>
        <v>227</v>
      </c>
      <c r="B243" s="501"/>
      <c r="C243" s="515"/>
      <c r="D243" s="297"/>
      <c r="E243" s="505"/>
      <c r="F243" s="417">
        <f>IF($G$12&gt;0,IF($G$13=0,0,ROUND(IF($G$12=0,0,IF('11. Type 1 Emp 2020 FTE'!$I$12=1,IF(E243&lt;2080/(366/($G$13-$G$12+1)),E243/(2080/(366/($G$13-$G$12+1))),1),0)),1)),0)</f>
        <v>0</v>
      </c>
      <c r="G243" s="417">
        <f>IF($G$12&gt;0,IF($G$13=0,0,ROUND(IF('11. Type 1 Emp 2020 FTE'!$I$12=2,IF(E243=0,0,IF('18. FTE Safe Harbor 2 Step 4'!E243&lt;2080/(366/($G$13-$G$12+1)),0.5,1)),0),1)),0)</f>
        <v>0</v>
      </c>
    </row>
    <row r="244" spans="1:7" x14ac:dyDescent="0.25">
      <c r="A244" s="297">
        <f t="shared" si="3"/>
        <v>228</v>
      </c>
      <c r="B244" s="501"/>
      <c r="C244" s="515"/>
      <c r="D244" s="297"/>
      <c r="E244" s="505"/>
      <c r="F244" s="417">
        <f>IF($G$12&gt;0,IF($G$13=0,0,ROUND(IF($G$12=0,0,IF('11. Type 1 Emp 2020 FTE'!$I$12=1,IF(E244&lt;2080/(366/($G$13-$G$12+1)),E244/(2080/(366/($G$13-$G$12+1))),1),0)),1)),0)</f>
        <v>0</v>
      </c>
      <c r="G244" s="417">
        <f>IF($G$12&gt;0,IF($G$13=0,0,ROUND(IF('11. Type 1 Emp 2020 FTE'!$I$12=2,IF(E244=0,0,IF('18. FTE Safe Harbor 2 Step 4'!E244&lt;2080/(366/($G$13-$G$12+1)),0.5,1)),0),1)),0)</f>
        <v>0</v>
      </c>
    </row>
    <row r="245" spans="1:7" x14ac:dyDescent="0.25">
      <c r="A245" s="297">
        <f t="shared" si="3"/>
        <v>229</v>
      </c>
      <c r="B245" s="501"/>
      <c r="C245" s="515"/>
      <c r="D245" s="297"/>
      <c r="E245" s="505"/>
      <c r="F245" s="417">
        <f>IF($G$12&gt;0,IF($G$13=0,0,ROUND(IF($G$12=0,0,IF('11. Type 1 Emp 2020 FTE'!$I$12=1,IF(E245&lt;2080/(366/($G$13-$G$12+1)),E245/(2080/(366/($G$13-$G$12+1))),1),0)),1)),0)</f>
        <v>0</v>
      </c>
      <c r="G245" s="417">
        <f>IF($G$12&gt;0,IF($G$13=0,0,ROUND(IF('11. Type 1 Emp 2020 FTE'!$I$12=2,IF(E245=0,0,IF('18. FTE Safe Harbor 2 Step 4'!E245&lt;2080/(366/($G$13-$G$12+1)),0.5,1)),0),1)),0)</f>
        <v>0</v>
      </c>
    </row>
    <row r="246" spans="1:7" x14ac:dyDescent="0.25">
      <c r="A246" s="297">
        <f t="shared" si="3"/>
        <v>230</v>
      </c>
      <c r="B246" s="501"/>
      <c r="C246" s="515"/>
      <c r="D246" s="297"/>
      <c r="E246" s="505"/>
      <c r="F246" s="417">
        <f>IF($G$12&gt;0,IF($G$13=0,0,ROUND(IF($G$12=0,0,IF('11. Type 1 Emp 2020 FTE'!$I$12=1,IF(E246&lt;2080/(366/($G$13-$G$12+1)),E246/(2080/(366/($G$13-$G$12+1))),1),0)),1)),0)</f>
        <v>0</v>
      </c>
      <c r="G246" s="417">
        <f>IF($G$12&gt;0,IF($G$13=0,0,ROUND(IF('11. Type 1 Emp 2020 FTE'!$I$12=2,IF(E246=0,0,IF('18. FTE Safe Harbor 2 Step 4'!E246&lt;2080/(366/($G$13-$G$12+1)),0.5,1)),0),1)),0)</f>
        <v>0</v>
      </c>
    </row>
    <row r="247" spans="1:7" x14ac:dyDescent="0.25">
      <c r="A247" s="297">
        <f t="shared" si="3"/>
        <v>231</v>
      </c>
      <c r="B247" s="501"/>
      <c r="C247" s="515"/>
      <c r="D247" s="297"/>
      <c r="E247" s="505"/>
      <c r="F247" s="417">
        <f>IF($G$12&gt;0,IF($G$13=0,0,ROUND(IF($G$12=0,0,IF('11. Type 1 Emp 2020 FTE'!$I$12=1,IF(E247&lt;2080/(366/($G$13-$G$12+1)),E247/(2080/(366/($G$13-$G$12+1))),1),0)),1)),0)</f>
        <v>0</v>
      </c>
      <c r="G247" s="417">
        <f>IF($G$12&gt;0,IF($G$13=0,0,ROUND(IF('11. Type 1 Emp 2020 FTE'!$I$12=2,IF(E247=0,0,IF('18. FTE Safe Harbor 2 Step 4'!E247&lt;2080/(366/($G$13-$G$12+1)),0.5,1)),0),1)),0)</f>
        <v>0</v>
      </c>
    </row>
    <row r="248" spans="1:7" x14ac:dyDescent="0.25">
      <c r="A248" s="297">
        <f t="shared" si="3"/>
        <v>232</v>
      </c>
      <c r="B248" s="501"/>
      <c r="C248" s="515"/>
      <c r="D248" s="297"/>
      <c r="E248" s="505"/>
      <c r="F248" s="417">
        <f>IF($G$12&gt;0,IF($G$13=0,0,ROUND(IF($G$12=0,0,IF('11. Type 1 Emp 2020 FTE'!$I$12=1,IF(E248&lt;2080/(366/($G$13-$G$12+1)),E248/(2080/(366/($G$13-$G$12+1))),1),0)),1)),0)</f>
        <v>0</v>
      </c>
      <c r="G248" s="417">
        <f>IF($G$12&gt;0,IF($G$13=0,0,ROUND(IF('11. Type 1 Emp 2020 FTE'!$I$12=2,IF(E248=0,0,IF('18. FTE Safe Harbor 2 Step 4'!E248&lt;2080/(366/($G$13-$G$12+1)),0.5,1)),0),1)),0)</f>
        <v>0</v>
      </c>
    </row>
    <row r="249" spans="1:7" x14ac:dyDescent="0.25">
      <c r="A249" s="297">
        <f t="shared" si="3"/>
        <v>233</v>
      </c>
      <c r="B249" s="501"/>
      <c r="C249" s="515"/>
      <c r="D249" s="297"/>
      <c r="E249" s="505"/>
      <c r="F249" s="417">
        <f>IF($G$12&gt;0,IF($G$13=0,0,ROUND(IF($G$12=0,0,IF('11. Type 1 Emp 2020 FTE'!$I$12=1,IF(E249&lt;2080/(366/($G$13-$G$12+1)),E249/(2080/(366/($G$13-$G$12+1))),1),0)),1)),0)</f>
        <v>0</v>
      </c>
      <c r="G249" s="417">
        <f>IF($G$12&gt;0,IF($G$13=0,0,ROUND(IF('11. Type 1 Emp 2020 FTE'!$I$12=2,IF(E249=0,0,IF('18. FTE Safe Harbor 2 Step 4'!E249&lt;2080/(366/($G$13-$G$12+1)),0.5,1)),0),1)),0)</f>
        <v>0</v>
      </c>
    </row>
    <row r="250" spans="1:7" x14ac:dyDescent="0.25">
      <c r="A250" s="297">
        <f t="shared" si="3"/>
        <v>234</v>
      </c>
      <c r="B250" s="501"/>
      <c r="C250" s="515"/>
      <c r="D250" s="297"/>
      <c r="E250" s="505"/>
      <c r="F250" s="417">
        <f>IF($G$12&gt;0,IF($G$13=0,0,ROUND(IF($G$12=0,0,IF('11. Type 1 Emp 2020 FTE'!$I$12=1,IF(E250&lt;2080/(366/($G$13-$G$12+1)),E250/(2080/(366/($G$13-$G$12+1))),1),0)),1)),0)</f>
        <v>0</v>
      </c>
      <c r="G250" s="417">
        <f>IF($G$12&gt;0,IF($G$13=0,0,ROUND(IF('11. Type 1 Emp 2020 FTE'!$I$12=2,IF(E250=0,0,IF('18. FTE Safe Harbor 2 Step 4'!E250&lt;2080/(366/($G$13-$G$12+1)),0.5,1)),0),1)),0)</f>
        <v>0</v>
      </c>
    </row>
    <row r="251" spans="1:7" x14ac:dyDescent="0.25">
      <c r="A251" s="297">
        <f t="shared" si="3"/>
        <v>235</v>
      </c>
      <c r="B251" s="501"/>
      <c r="C251" s="515"/>
      <c r="D251" s="297"/>
      <c r="E251" s="505"/>
      <c r="F251" s="417">
        <f>IF($G$12&gt;0,IF($G$13=0,0,ROUND(IF($G$12=0,0,IF('11. Type 1 Emp 2020 FTE'!$I$12=1,IF(E251&lt;2080/(366/($G$13-$G$12+1)),E251/(2080/(366/($G$13-$G$12+1))),1),0)),1)),0)</f>
        <v>0</v>
      </c>
      <c r="G251" s="417">
        <f>IF($G$12&gt;0,IF($G$13=0,0,ROUND(IF('11. Type 1 Emp 2020 FTE'!$I$12=2,IF(E251=0,0,IF('18. FTE Safe Harbor 2 Step 4'!E251&lt;2080/(366/($G$13-$G$12+1)),0.5,1)),0),1)),0)</f>
        <v>0</v>
      </c>
    </row>
    <row r="252" spans="1:7" x14ac:dyDescent="0.25">
      <c r="A252" s="297">
        <f t="shared" si="3"/>
        <v>236</v>
      </c>
      <c r="B252" s="501"/>
      <c r="C252" s="515"/>
      <c r="D252" s="297"/>
      <c r="E252" s="505"/>
      <c r="F252" s="417">
        <f>IF($G$12&gt;0,IF($G$13=0,0,ROUND(IF($G$12=0,0,IF('11. Type 1 Emp 2020 FTE'!$I$12=1,IF(E252&lt;2080/(366/($G$13-$G$12+1)),E252/(2080/(366/($G$13-$G$12+1))),1),0)),1)),0)</f>
        <v>0</v>
      </c>
      <c r="G252" s="417">
        <f>IF($G$12&gt;0,IF($G$13=0,0,ROUND(IF('11. Type 1 Emp 2020 FTE'!$I$12=2,IF(E252=0,0,IF('18. FTE Safe Harbor 2 Step 4'!E252&lt;2080/(366/($G$13-$G$12+1)),0.5,1)),0),1)),0)</f>
        <v>0</v>
      </c>
    </row>
    <row r="253" spans="1:7" x14ac:dyDescent="0.25">
      <c r="A253" s="297">
        <f t="shared" si="3"/>
        <v>237</v>
      </c>
      <c r="B253" s="501"/>
      <c r="C253" s="515"/>
      <c r="D253" s="297"/>
      <c r="E253" s="505"/>
      <c r="F253" s="417">
        <f>IF($G$12&gt;0,IF($G$13=0,0,ROUND(IF($G$12=0,0,IF('11. Type 1 Emp 2020 FTE'!$I$12=1,IF(E253&lt;2080/(366/($G$13-$G$12+1)),E253/(2080/(366/($G$13-$G$12+1))),1),0)),1)),0)</f>
        <v>0</v>
      </c>
      <c r="G253" s="417">
        <f>IF($G$12&gt;0,IF($G$13=0,0,ROUND(IF('11. Type 1 Emp 2020 FTE'!$I$12=2,IF(E253=0,0,IF('18. FTE Safe Harbor 2 Step 4'!E253&lt;2080/(366/($G$13-$G$12+1)),0.5,1)),0),1)),0)</f>
        <v>0</v>
      </c>
    </row>
    <row r="254" spans="1:7" x14ac:dyDescent="0.25">
      <c r="A254" s="297">
        <f t="shared" si="3"/>
        <v>238</v>
      </c>
      <c r="B254" s="501"/>
      <c r="C254" s="515"/>
      <c r="D254" s="297"/>
      <c r="E254" s="505"/>
      <c r="F254" s="417">
        <f>IF($G$12&gt;0,IF($G$13=0,0,ROUND(IF($G$12=0,0,IF('11. Type 1 Emp 2020 FTE'!$I$12=1,IF(E254&lt;2080/(366/($G$13-$G$12+1)),E254/(2080/(366/($G$13-$G$12+1))),1),0)),1)),0)</f>
        <v>0</v>
      </c>
      <c r="G254" s="417">
        <f>IF($G$12&gt;0,IF($G$13=0,0,ROUND(IF('11. Type 1 Emp 2020 FTE'!$I$12=2,IF(E254=0,0,IF('18. FTE Safe Harbor 2 Step 4'!E254&lt;2080/(366/($G$13-$G$12+1)),0.5,1)),0),1)),0)</f>
        <v>0</v>
      </c>
    </row>
    <row r="255" spans="1:7" x14ac:dyDescent="0.25">
      <c r="A255" s="297">
        <f t="shared" si="3"/>
        <v>239</v>
      </c>
      <c r="B255" s="501"/>
      <c r="C255" s="515"/>
      <c r="D255" s="297"/>
      <c r="E255" s="505"/>
      <c r="F255" s="417">
        <f>IF($G$12&gt;0,IF($G$13=0,0,ROUND(IF($G$12=0,0,IF('11. Type 1 Emp 2020 FTE'!$I$12=1,IF(E255&lt;2080/(366/($G$13-$G$12+1)),E255/(2080/(366/($G$13-$G$12+1))),1),0)),1)),0)</f>
        <v>0</v>
      </c>
      <c r="G255" s="417">
        <f>IF($G$12&gt;0,IF($G$13=0,0,ROUND(IF('11. Type 1 Emp 2020 FTE'!$I$12=2,IF(E255=0,0,IF('18. FTE Safe Harbor 2 Step 4'!E255&lt;2080/(366/($G$13-$G$12+1)),0.5,1)),0),1)),0)</f>
        <v>0</v>
      </c>
    </row>
    <row r="256" spans="1:7" x14ac:dyDescent="0.25">
      <c r="A256" s="297">
        <f t="shared" si="3"/>
        <v>240</v>
      </c>
      <c r="B256" s="501"/>
      <c r="C256" s="515"/>
      <c r="D256" s="297"/>
      <c r="E256" s="505"/>
      <c r="F256" s="417">
        <f>IF($G$12&gt;0,IF($G$13=0,0,ROUND(IF($G$12=0,0,IF('11. Type 1 Emp 2020 FTE'!$I$12=1,IF(E256&lt;2080/(366/($G$13-$G$12+1)),E256/(2080/(366/($G$13-$G$12+1))),1),0)),1)),0)</f>
        <v>0</v>
      </c>
      <c r="G256" s="417">
        <f>IF($G$12&gt;0,IF($G$13=0,0,ROUND(IF('11. Type 1 Emp 2020 FTE'!$I$12=2,IF(E256=0,0,IF('18. FTE Safe Harbor 2 Step 4'!E256&lt;2080/(366/($G$13-$G$12+1)),0.5,1)),0),1)),0)</f>
        <v>0</v>
      </c>
    </row>
    <row r="257" spans="1:7" x14ac:dyDescent="0.25">
      <c r="A257" s="297">
        <f t="shared" si="3"/>
        <v>241</v>
      </c>
      <c r="B257" s="501"/>
      <c r="C257" s="515"/>
      <c r="D257" s="297"/>
      <c r="E257" s="505"/>
      <c r="F257" s="417">
        <f>IF($G$12&gt;0,IF($G$13=0,0,ROUND(IF($G$12=0,0,IF('11. Type 1 Emp 2020 FTE'!$I$12=1,IF(E257&lt;2080/(366/($G$13-$G$12+1)),E257/(2080/(366/($G$13-$G$12+1))),1),0)),1)),0)</f>
        <v>0</v>
      </c>
      <c r="G257" s="417">
        <f>IF($G$12&gt;0,IF($G$13=0,0,ROUND(IF('11. Type 1 Emp 2020 FTE'!$I$12=2,IF(E257=0,0,IF('18. FTE Safe Harbor 2 Step 4'!E257&lt;2080/(366/($G$13-$G$12+1)),0.5,1)),0),1)),0)</f>
        <v>0</v>
      </c>
    </row>
    <row r="258" spans="1:7" x14ac:dyDescent="0.25">
      <c r="A258" s="297">
        <f t="shared" si="3"/>
        <v>242</v>
      </c>
      <c r="B258" s="501"/>
      <c r="C258" s="515"/>
      <c r="D258" s="297"/>
      <c r="E258" s="505"/>
      <c r="F258" s="417">
        <f>IF($G$12&gt;0,IF($G$13=0,0,ROUND(IF($G$12=0,0,IF('11. Type 1 Emp 2020 FTE'!$I$12=1,IF(E258&lt;2080/(366/($G$13-$G$12+1)),E258/(2080/(366/($G$13-$G$12+1))),1),0)),1)),0)</f>
        <v>0</v>
      </c>
      <c r="G258" s="417">
        <f>IF($G$12&gt;0,IF($G$13=0,0,ROUND(IF('11. Type 1 Emp 2020 FTE'!$I$12=2,IF(E258=0,0,IF('18. FTE Safe Harbor 2 Step 4'!E258&lt;2080/(366/($G$13-$G$12+1)),0.5,1)),0),1)),0)</f>
        <v>0</v>
      </c>
    </row>
    <row r="259" spans="1:7" x14ac:dyDescent="0.25">
      <c r="A259" s="297">
        <f t="shared" si="3"/>
        <v>243</v>
      </c>
      <c r="B259" s="501"/>
      <c r="C259" s="515"/>
      <c r="D259" s="297"/>
      <c r="E259" s="505"/>
      <c r="F259" s="417">
        <f>IF($G$12&gt;0,IF($G$13=0,0,ROUND(IF($G$12=0,0,IF('11. Type 1 Emp 2020 FTE'!$I$12=1,IF(E259&lt;2080/(366/($G$13-$G$12+1)),E259/(2080/(366/($G$13-$G$12+1))),1),0)),1)),0)</f>
        <v>0</v>
      </c>
      <c r="G259" s="417">
        <f>IF($G$12&gt;0,IF($G$13=0,0,ROUND(IF('11. Type 1 Emp 2020 FTE'!$I$12=2,IF(E259=0,0,IF('18. FTE Safe Harbor 2 Step 4'!E259&lt;2080/(366/($G$13-$G$12+1)),0.5,1)),0),1)),0)</f>
        <v>0</v>
      </c>
    </row>
    <row r="260" spans="1:7" x14ac:dyDescent="0.25">
      <c r="A260" s="297">
        <f t="shared" si="3"/>
        <v>244</v>
      </c>
      <c r="B260" s="501"/>
      <c r="C260" s="515"/>
      <c r="D260" s="297"/>
      <c r="E260" s="505"/>
      <c r="F260" s="417">
        <f>IF($G$12&gt;0,IF($G$13=0,0,ROUND(IF($G$12=0,0,IF('11. Type 1 Emp 2020 FTE'!$I$12=1,IF(E260&lt;2080/(366/($G$13-$G$12+1)),E260/(2080/(366/($G$13-$G$12+1))),1),0)),1)),0)</f>
        <v>0</v>
      </c>
      <c r="G260" s="417">
        <f>IF($G$12&gt;0,IF($G$13=0,0,ROUND(IF('11. Type 1 Emp 2020 FTE'!$I$12=2,IF(E260=0,0,IF('18. FTE Safe Harbor 2 Step 4'!E260&lt;2080/(366/($G$13-$G$12+1)),0.5,1)),0),1)),0)</f>
        <v>0</v>
      </c>
    </row>
    <row r="261" spans="1:7" x14ac:dyDescent="0.25">
      <c r="A261" s="297">
        <f t="shared" si="3"/>
        <v>245</v>
      </c>
      <c r="B261" s="501"/>
      <c r="C261" s="515"/>
      <c r="D261" s="297"/>
      <c r="E261" s="505"/>
      <c r="F261" s="417">
        <f>IF($G$12&gt;0,IF($G$13=0,0,ROUND(IF($G$12=0,0,IF('11. Type 1 Emp 2020 FTE'!$I$12=1,IF(E261&lt;2080/(366/($G$13-$G$12+1)),E261/(2080/(366/($G$13-$G$12+1))),1),0)),1)),0)</f>
        <v>0</v>
      </c>
      <c r="G261" s="417">
        <f>IF($G$12&gt;0,IF($G$13=0,0,ROUND(IF('11. Type 1 Emp 2020 FTE'!$I$12=2,IF(E261=0,0,IF('18. FTE Safe Harbor 2 Step 4'!E261&lt;2080/(366/($G$13-$G$12+1)),0.5,1)),0),1)),0)</f>
        <v>0</v>
      </c>
    </row>
    <row r="262" spans="1:7" x14ac:dyDescent="0.25">
      <c r="A262" s="297">
        <f t="shared" si="3"/>
        <v>246</v>
      </c>
      <c r="B262" s="501"/>
      <c r="C262" s="515"/>
      <c r="D262" s="297"/>
      <c r="E262" s="505"/>
      <c r="F262" s="417">
        <f>IF($G$12&gt;0,IF($G$13=0,0,ROUND(IF($G$12=0,0,IF('11. Type 1 Emp 2020 FTE'!$I$12=1,IF(E262&lt;2080/(366/($G$13-$G$12+1)),E262/(2080/(366/($G$13-$G$12+1))),1),0)),1)),0)</f>
        <v>0</v>
      </c>
      <c r="G262" s="417">
        <f>IF($G$12&gt;0,IF($G$13=0,0,ROUND(IF('11. Type 1 Emp 2020 FTE'!$I$12=2,IF(E262=0,0,IF('18. FTE Safe Harbor 2 Step 4'!E262&lt;2080/(366/($G$13-$G$12+1)),0.5,1)),0),1)),0)</f>
        <v>0</v>
      </c>
    </row>
    <row r="263" spans="1:7" x14ac:dyDescent="0.25">
      <c r="A263" s="297">
        <f t="shared" si="3"/>
        <v>247</v>
      </c>
      <c r="B263" s="501"/>
      <c r="C263" s="515"/>
      <c r="D263" s="297"/>
      <c r="E263" s="505"/>
      <c r="F263" s="417">
        <f>IF($G$12&gt;0,IF($G$13=0,0,ROUND(IF($G$12=0,0,IF('11. Type 1 Emp 2020 FTE'!$I$12=1,IF(E263&lt;2080/(366/($G$13-$G$12+1)),E263/(2080/(366/($G$13-$G$12+1))),1),0)),1)),0)</f>
        <v>0</v>
      </c>
      <c r="G263" s="417">
        <f>IF($G$12&gt;0,IF($G$13=0,0,ROUND(IF('11. Type 1 Emp 2020 FTE'!$I$12=2,IF(E263=0,0,IF('18. FTE Safe Harbor 2 Step 4'!E263&lt;2080/(366/($G$13-$G$12+1)),0.5,1)),0),1)),0)</f>
        <v>0</v>
      </c>
    </row>
    <row r="264" spans="1:7" x14ac:dyDescent="0.25">
      <c r="A264" s="297">
        <f t="shared" si="3"/>
        <v>248</v>
      </c>
      <c r="B264" s="501"/>
      <c r="C264" s="515"/>
      <c r="D264" s="297"/>
      <c r="E264" s="505"/>
      <c r="F264" s="417">
        <f>IF($G$12&gt;0,IF($G$13=0,0,ROUND(IF($G$12=0,0,IF('11. Type 1 Emp 2020 FTE'!$I$12=1,IF(E264&lt;2080/(366/($G$13-$G$12+1)),E264/(2080/(366/($G$13-$G$12+1))),1),0)),1)),0)</f>
        <v>0</v>
      </c>
      <c r="G264" s="417">
        <f>IF($G$12&gt;0,IF($G$13=0,0,ROUND(IF('11. Type 1 Emp 2020 FTE'!$I$12=2,IF(E264=0,0,IF('18. FTE Safe Harbor 2 Step 4'!E264&lt;2080/(366/($G$13-$G$12+1)),0.5,1)),0),1)),0)</f>
        <v>0</v>
      </c>
    </row>
    <row r="265" spans="1:7" x14ac:dyDescent="0.25">
      <c r="A265" s="297">
        <f t="shared" si="3"/>
        <v>249</v>
      </c>
      <c r="B265" s="501"/>
      <c r="C265" s="515"/>
      <c r="D265" s="297"/>
      <c r="E265" s="505"/>
      <c r="F265" s="417">
        <f>IF($G$12&gt;0,IF($G$13=0,0,ROUND(IF($G$12=0,0,IF('11. Type 1 Emp 2020 FTE'!$I$12=1,IF(E265&lt;2080/(366/($G$13-$G$12+1)),E265/(2080/(366/($G$13-$G$12+1))),1),0)),1)),0)</f>
        <v>0</v>
      </c>
      <c r="G265" s="417">
        <f>IF($G$12&gt;0,IF($G$13=0,0,ROUND(IF('11. Type 1 Emp 2020 FTE'!$I$12=2,IF(E265=0,0,IF('18. FTE Safe Harbor 2 Step 4'!E265&lt;2080/(366/($G$13-$G$12+1)),0.5,1)),0),1)),0)</f>
        <v>0</v>
      </c>
    </row>
    <row r="266" spans="1:7" x14ac:dyDescent="0.25">
      <c r="A266" s="297">
        <f t="shared" si="3"/>
        <v>250</v>
      </c>
      <c r="B266" s="501"/>
      <c r="C266" s="515"/>
      <c r="D266" s="297"/>
      <c r="E266" s="505"/>
      <c r="F266" s="417">
        <f>IF($G$12&gt;0,IF($G$13=0,0,ROUND(IF($G$12=0,0,IF('11. Type 1 Emp 2020 FTE'!$I$12=1,IF(E266&lt;2080/(366/($G$13-$G$12+1)),E266/(2080/(366/($G$13-$G$12+1))),1),0)),1)),0)</f>
        <v>0</v>
      </c>
      <c r="G266" s="417">
        <f>IF($G$12&gt;0,IF($G$13=0,0,ROUND(IF('11. Type 1 Emp 2020 FTE'!$I$12=2,IF(E266=0,0,IF('18. FTE Safe Harbor 2 Step 4'!E266&lt;2080/(366/($G$13-$G$12+1)),0.5,1)),0),1)),0)</f>
        <v>0</v>
      </c>
    </row>
    <row r="267" spans="1:7" x14ac:dyDescent="0.25">
      <c r="A267" s="297">
        <f t="shared" si="3"/>
        <v>251</v>
      </c>
      <c r="B267" s="501"/>
      <c r="C267" s="515"/>
      <c r="D267" s="297"/>
      <c r="E267" s="505"/>
      <c r="F267" s="417">
        <f>IF($G$12&gt;0,IF($G$13=0,0,ROUND(IF($G$12=0,0,IF('11. Type 1 Emp 2020 FTE'!$I$12=1,IF(E267&lt;2080/(366/($G$13-$G$12+1)),E267/(2080/(366/($G$13-$G$12+1))),1),0)),1)),0)</f>
        <v>0</v>
      </c>
      <c r="G267" s="417">
        <f>IF($G$12&gt;0,IF($G$13=0,0,ROUND(IF('11. Type 1 Emp 2020 FTE'!$I$12=2,IF(E267=0,0,IF('18. FTE Safe Harbor 2 Step 4'!E267&lt;2080/(366/($G$13-$G$12+1)),0.5,1)),0),1)),0)</f>
        <v>0</v>
      </c>
    </row>
    <row r="268" spans="1:7" x14ac:dyDescent="0.25">
      <c r="A268" s="297">
        <f t="shared" si="3"/>
        <v>252</v>
      </c>
      <c r="B268" s="501"/>
      <c r="C268" s="515"/>
      <c r="D268" s="297"/>
      <c r="E268" s="505"/>
      <c r="F268" s="417">
        <f>IF($G$12&gt;0,IF($G$13=0,0,ROUND(IF($G$12=0,0,IF('11. Type 1 Emp 2020 FTE'!$I$12=1,IF(E268&lt;2080/(366/($G$13-$G$12+1)),E268/(2080/(366/($G$13-$G$12+1))),1),0)),1)),0)</f>
        <v>0</v>
      </c>
      <c r="G268" s="417">
        <f>IF($G$12&gt;0,IF($G$13=0,0,ROUND(IF('11. Type 1 Emp 2020 FTE'!$I$12=2,IF(E268=0,0,IF('18. FTE Safe Harbor 2 Step 4'!E268&lt;2080/(366/($G$13-$G$12+1)),0.5,1)),0),1)),0)</f>
        <v>0</v>
      </c>
    </row>
    <row r="269" spans="1:7" x14ac:dyDescent="0.25">
      <c r="A269" s="297">
        <f t="shared" si="3"/>
        <v>253</v>
      </c>
      <c r="B269" s="501"/>
      <c r="C269" s="515"/>
      <c r="D269" s="297"/>
      <c r="E269" s="505"/>
      <c r="F269" s="417">
        <f>IF($G$12&gt;0,IF($G$13=0,0,ROUND(IF($G$12=0,0,IF('11. Type 1 Emp 2020 FTE'!$I$12=1,IF(E269&lt;2080/(366/($G$13-$G$12+1)),E269/(2080/(366/($G$13-$G$12+1))),1),0)),1)),0)</f>
        <v>0</v>
      </c>
      <c r="G269" s="417">
        <f>IF($G$12&gt;0,IF($G$13=0,0,ROUND(IF('11. Type 1 Emp 2020 FTE'!$I$12=2,IF(E269=0,0,IF('18. FTE Safe Harbor 2 Step 4'!E269&lt;2080/(366/($G$13-$G$12+1)),0.5,1)),0),1)),0)</f>
        <v>0</v>
      </c>
    </row>
    <row r="270" spans="1:7" x14ac:dyDescent="0.25">
      <c r="A270" s="297">
        <f t="shared" si="3"/>
        <v>254</v>
      </c>
      <c r="B270" s="501"/>
      <c r="C270" s="515"/>
      <c r="D270" s="297"/>
      <c r="E270" s="505"/>
      <c r="F270" s="417">
        <f>IF($G$12&gt;0,IF($G$13=0,0,ROUND(IF($G$12=0,0,IF('11. Type 1 Emp 2020 FTE'!$I$12=1,IF(E270&lt;2080/(366/($G$13-$G$12+1)),E270/(2080/(366/($G$13-$G$12+1))),1),0)),1)),0)</f>
        <v>0</v>
      </c>
      <c r="G270" s="417">
        <f>IF($G$12&gt;0,IF($G$13=0,0,ROUND(IF('11. Type 1 Emp 2020 FTE'!$I$12=2,IF(E270=0,0,IF('18. FTE Safe Harbor 2 Step 4'!E270&lt;2080/(366/($G$13-$G$12+1)),0.5,1)),0),1)),0)</f>
        <v>0</v>
      </c>
    </row>
    <row r="271" spans="1:7" x14ac:dyDescent="0.25">
      <c r="A271" s="297">
        <f t="shared" si="3"/>
        <v>255</v>
      </c>
      <c r="B271" s="501"/>
      <c r="C271" s="515"/>
      <c r="D271" s="297"/>
      <c r="E271" s="505"/>
      <c r="F271" s="417">
        <f>IF($G$12&gt;0,IF($G$13=0,0,ROUND(IF($G$12=0,0,IF('11. Type 1 Emp 2020 FTE'!$I$12=1,IF(E271&lt;2080/(366/($G$13-$G$12+1)),E271/(2080/(366/($G$13-$G$12+1))),1),0)),1)),0)</f>
        <v>0</v>
      </c>
      <c r="G271" s="417">
        <f>IF($G$12&gt;0,IF($G$13=0,0,ROUND(IF('11. Type 1 Emp 2020 FTE'!$I$12=2,IF(E271=0,0,IF('18. FTE Safe Harbor 2 Step 4'!E271&lt;2080/(366/($G$13-$G$12+1)),0.5,1)),0),1)),0)</f>
        <v>0</v>
      </c>
    </row>
    <row r="272" spans="1:7" x14ac:dyDescent="0.25">
      <c r="A272" s="297">
        <f t="shared" si="3"/>
        <v>256</v>
      </c>
      <c r="B272" s="501"/>
      <c r="C272" s="515"/>
      <c r="D272" s="297"/>
      <c r="E272" s="505"/>
      <c r="F272" s="417">
        <f>IF($G$12&gt;0,IF($G$13=0,0,ROUND(IF($G$12=0,0,IF('11. Type 1 Emp 2020 FTE'!$I$12=1,IF(E272&lt;2080/(366/($G$13-$G$12+1)),E272/(2080/(366/($G$13-$G$12+1))),1),0)),1)),0)</f>
        <v>0</v>
      </c>
      <c r="G272" s="417">
        <f>IF($G$12&gt;0,IF($G$13=0,0,ROUND(IF('11. Type 1 Emp 2020 FTE'!$I$12=2,IF(E272=0,0,IF('18. FTE Safe Harbor 2 Step 4'!E272&lt;2080/(366/($G$13-$G$12+1)),0.5,1)),0),1)),0)</f>
        <v>0</v>
      </c>
    </row>
    <row r="273" spans="1:7" x14ac:dyDescent="0.25">
      <c r="A273" s="297">
        <f t="shared" si="3"/>
        <v>257</v>
      </c>
      <c r="B273" s="501"/>
      <c r="C273" s="515"/>
      <c r="D273" s="297"/>
      <c r="E273" s="505"/>
      <c r="F273" s="417">
        <f>IF($G$12&gt;0,IF($G$13=0,0,ROUND(IF($G$12=0,0,IF('11. Type 1 Emp 2020 FTE'!$I$12=1,IF(E273&lt;2080/(366/($G$13-$G$12+1)),E273/(2080/(366/($G$13-$G$12+1))),1),0)),1)),0)</f>
        <v>0</v>
      </c>
      <c r="G273" s="417">
        <f>IF($G$12&gt;0,IF($G$13=0,0,ROUND(IF('11. Type 1 Emp 2020 FTE'!$I$12=2,IF(E273=0,0,IF('18. FTE Safe Harbor 2 Step 4'!E273&lt;2080/(366/($G$13-$G$12+1)),0.5,1)),0),1)),0)</f>
        <v>0</v>
      </c>
    </row>
    <row r="274" spans="1:7" x14ac:dyDescent="0.25">
      <c r="A274" s="297">
        <f t="shared" si="3"/>
        <v>258</v>
      </c>
      <c r="B274" s="501"/>
      <c r="C274" s="515"/>
      <c r="D274" s="297"/>
      <c r="E274" s="505"/>
      <c r="F274" s="417">
        <f>IF($G$12&gt;0,IF($G$13=0,0,ROUND(IF($G$12=0,0,IF('11. Type 1 Emp 2020 FTE'!$I$12=1,IF(E274&lt;2080/(366/($G$13-$G$12+1)),E274/(2080/(366/($G$13-$G$12+1))),1),0)),1)),0)</f>
        <v>0</v>
      </c>
      <c r="G274" s="417">
        <f>IF($G$12&gt;0,IF($G$13=0,0,ROUND(IF('11. Type 1 Emp 2020 FTE'!$I$12=2,IF(E274=0,0,IF('18. FTE Safe Harbor 2 Step 4'!E274&lt;2080/(366/($G$13-$G$12+1)),0.5,1)),0),1)),0)</f>
        <v>0</v>
      </c>
    </row>
    <row r="275" spans="1:7" x14ac:dyDescent="0.25">
      <c r="A275" s="297">
        <f t="shared" ref="A275:A338" si="4">+A274+1</f>
        <v>259</v>
      </c>
      <c r="B275" s="501"/>
      <c r="C275" s="515"/>
      <c r="D275" s="297"/>
      <c r="E275" s="505"/>
      <c r="F275" s="417">
        <f>IF($G$12&gt;0,IF($G$13=0,0,ROUND(IF($G$12=0,0,IF('11. Type 1 Emp 2020 FTE'!$I$12=1,IF(E275&lt;2080/(366/($G$13-$G$12+1)),E275/(2080/(366/($G$13-$G$12+1))),1),0)),1)),0)</f>
        <v>0</v>
      </c>
      <c r="G275" s="417">
        <f>IF($G$12&gt;0,IF($G$13=0,0,ROUND(IF('11. Type 1 Emp 2020 FTE'!$I$12=2,IF(E275=0,0,IF('18. FTE Safe Harbor 2 Step 4'!E275&lt;2080/(366/($G$13-$G$12+1)),0.5,1)),0),1)),0)</f>
        <v>0</v>
      </c>
    </row>
    <row r="276" spans="1:7" x14ac:dyDescent="0.25">
      <c r="A276" s="297">
        <f t="shared" si="4"/>
        <v>260</v>
      </c>
      <c r="B276" s="501"/>
      <c r="C276" s="515"/>
      <c r="D276" s="297"/>
      <c r="E276" s="505"/>
      <c r="F276" s="417">
        <f>IF($G$12&gt;0,IF($G$13=0,0,ROUND(IF($G$12=0,0,IF('11. Type 1 Emp 2020 FTE'!$I$12=1,IF(E276&lt;2080/(366/($G$13-$G$12+1)),E276/(2080/(366/($G$13-$G$12+1))),1),0)),1)),0)</f>
        <v>0</v>
      </c>
      <c r="G276" s="417">
        <f>IF($G$12&gt;0,IF($G$13=0,0,ROUND(IF('11. Type 1 Emp 2020 FTE'!$I$12=2,IF(E276=0,0,IF('18. FTE Safe Harbor 2 Step 4'!E276&lt;2080/(366/($G$13-$G$12+1)),0.5,1)),0),1)),0)</f>
        <v>0</v>
      </c>
    </row>
    <row r="277" spans="1:7" x14ac:dyDescent="0.25">
      <c r="A277" s="297">
        <f t="shared" si="4"/>
        <v>261</v>
      </c>
      <c r="B277" s="501"/>
      <c r="C277" s="515"/>
      <c r="D277" s="297"/>
      <c r="E277" s="505"/>
      <c r="F277" s="417">
        <f>IF($G$12&gt;0,IF($G$13=0,0,ROUND(IF($G$12=0,0,IF('11. Type 1 Emp 2020 FTE'!$I$12=1,IF(E277&lt;2080/(366/($G$13-$G$12+1)),E277/(2080/(366/($G$13-$G$12+1))),1),0)),1)),0)</f>
        <v>0</v>
      </c>
      <c r="G277" s="417">
        <f>IF($G$12&gt;0,IF($G$13=0,0,ROUND(IF('11. Type 1 Emp 2020 FTE'!$I$12=2,IF(E277=0,0,IF('18. FTE Safe Harbor 2 Step 4'!E277&lt;2080/(366/($G$13-$G$12+1)),0.5,1)),0),1)),0)</f>
        <v>0</v>
      </c>
    </row>
    <row r="278" spans="1:7" x14ac:dyDescent="0.25">
      <c r="A278" s="297">
        <f t="shared" si="4"/>
        <v>262</v>
      </c>
      <c r="B278" s="501"/>
      <c r="C278" s="515"/>
      <c r="D278" s="297"/>
      <c r="E278" s="505"/>
      <c r="F278" s="417">
        <f>IF($G$12&gt;0,IF($G$13=0,0,ROUND(IF($G$12=0,0,IF('11. Type 1 Emp 2020 FTE'!$I$12=1,IF(E278&lt;2080/(366/($G$13-$G$12+1)),E278/(2080/(366/($G$13-$G$12+1))),1),0)),1)),0)</f>
        <v>0</v>
      </c>
      <c r="G278" s="417">
        <f>IF($G$12&gt;0,IF($G$13=0,0,ROUND(IF('11. Type 1 Emp 2020 FTE'!$I$12=2,IF(E278=0,0,IF('18. FTE Safe Harbor 2 Step 4'!E278&lt;2080/(366/($G$13-$G$12+1)),0.5,1)),0),1)),0)</f>
        <v>0</v>
      </c>
    </row>
    <row r="279" spans="1:7" x14ac:dyDescent="0.25">
      <c r="A279" s="297">
        <f t="shared" si="4"/>
        <v>263</v>
      </c>
      <c r="B279" s="501"/>
      <c r="C279" s="515"/>
      <c r="D279" s="297"/>
      <c r="E279" s="505"/>
      <c r="F279" s="417">
        <f>IF($G$12&gt;0,IF($G$13=0,0,ROUND(IF($G$12=0,0,IF('11. Type 1 Emp 2020 FTE'!$I$12=1,IF(E279&lt;2080/(366/($G$13-$G$12+1)),E279/(2080/(366/($G$13-$G$12+1))),1),0)),1)),0)</f>
        <v>0</v>
      </c>
      <c r="G279" s="417">
        <f>IF($G$12&gt;0,IF($G$13=0,0,ROUND(IF('11. Type 1 Emp 2020 FTE'!$I$12=2,IF(E279=0,0,IF('18. FTE Safe Harbor 2 Step 4'!E279&lt;2080/(366/($G$13-$G$12+1)),0.5,1)),0),1)),0)</f>
        <v>0</v>
      </c>
    </row>
    <row r="280" spans="1:7" x14ac:dyDescent="0.25">
      <c r="A280" s="297">
        <f t="shared" si="4"/>
        <v>264</v>
      </c>
      <c r="B280" s="501"/>
      <c r="C280" s="515"/>
      <c r="D280" s="297"/>
      <c r="E280" s="505"/>
      <c r="F280" s="417">
        <f>IF($G$12&gt;0,IF($G$13=0,0,ROUND(IF($G$12=0,0,IF('11. Type 1 Emp 2020 FTE'!$I$12=1,IF(E280&lt;2080/(366/($G$13-$G$12+1)),E280/(2080/(366/($G$13-$G$12+1))),1),0)),1)),0)</f>
        <v>0</v>
      </c>
      <c r="G280" s="417">
        <f>IF($G$12&gt;0,IF($G$13=0,0,ROUND(IF('11. Type 1 Emp 2020 FTE'!$I$12=2,IF(E280=0,0,IF('18. FTE Safe Harbor 2 Step 4'!E280&lt;2080/(366/($G$13-$G$12+1)),0.5,1)),0),1)),0)</f>
        <v>0</v>
      </c>
    </row>
    <row r="281" spans="1:7" x14ac:dyDescent="0.25">
      <c r="A281" s="297">
        <f t="shared" si="4"/>
        <v>265</v>
      </c>
      <c r="B281" s="501"/>
      <c r="C281" s="515"/>
      <c r="D281" s="297"/>
      <c r="E281" s="505"/>
      <c r="F281" s="417">
        <f>IF($G$12&gt;0,IF($G$13=0,0,ROUND(IF($G$12=0,0,IF('11. Type 1 Emp 2020 FTE'!$I$12=1,IF(E281&lt;2080/(366/($G$13-$G$12+1)),E281/(2080/(366/($G$13-$G$12+1))),1),0)),1)),0)</f>
        <v>0</v>
      </c>
      <c r="G281" s="417">
        <f>IF($G$12&gt;0,IF($G$13=0,0,ROUND(IF('11. Type 1 Emp 2020 FTE'!$I$12=2,IF(E281=0,0,IF('18. FTE Safe Harbor 2 Step 4'!E281&lt;2080/(366/($G$13-$G$12+1)),0.5,1)),0),1)),0)</f>
        <v>0</v>
      </c>
    </row>
    <row r="282" spans="1:7" x14ac:dyDescent="0.25">
      <c r="A282" s="297">
        <f t="shared" si="4"/>
        <v>266</v>
      </c>
      <c r="B282" s="501"/>
      <c r="C282" s="515"/>
      <c r="D282" s="297"/>
      <c r="E282" s="505"/>
      <c r="F282" s="417">
        <f>IF($G$12&gt;0,IF($G$13=0,0,ROUND(IF($G$12=0,0,IF('11. Type 1 Emp 2020 FTE'!$I$12=1,IF(E282&lt;2080/(366/($G$13-$G$12+1)),E282/(2080/(366/($G$13-$G$12+1))),1),0)),1)),0)</f>
        <v>0</v>
      </c>
      <c r="G282" s="417">
        <f>IF($G$12&gt;0,IF($G$13=0,0,ROUND(IF('11. Type 1 Emp 2020 FTE'!$I$12=2,IF(E282=0,0,IF('18. FTE Safe Harbor 2 Step 4'!E282&lt;2080/(366/($G$13-$G$12+1)),0.5,1)),0),1)),0)</f>
        <v>0</v>
      </c>
    </row>
    <row r="283" spans="1:7" x14ac:dyDescent="0.25">
      <c r="A283" s="297">
        <f t="shared" si="4"/>
        <v>267</v>
      </c>
      <c r="B283" s="501"/>
      <c r="C283" s="515"/>
      <c r="D283" s="297"/>
      <c r="E283" s="505"/>
      <c r="F283" s="417">
        <f>IF($G$12&gt;0,IF($G$13=0,0,ROUND(IF($G$12=0,0,IF('11. Type 1 Emp 2020 FTE'!$I$12=1,IF(E283&lt;2080/(366/($G$13-$G$12+1)),E283/(2080/(366/($G$13-$G$12+1))),1),0)),1)),0)</f>
        <v>0</v>
      </c>
      <c r="G283" s="417">
        <f>IF($G$12&gt;0,IF($G$13=0,0,ROUND(IF('11. Type 1 Emp 2020 FTE'!$I$12=2,IF(E283=0,0,IF('18. FTE Safe Harbor 2 Step 4'!E283&lt;2080/(366/($G$13-$G$12+1)),0.5,1)),0),1)),0)</f>
        <v>0</v>
      </c>
    </row>
    <row r="284" spans="1:7" x14ac:dyDescent="0.25">
      <c r="A284" s="297">
        <f t="shared" si="4"/>
        <v>268</v>
      </c>
      <c r="B284" s="501"/>
      <c r="C284" s="515"/>
      <c r="D284" s="297"/>
      <c r="E284" s="505"/>
      <c r="F284" s="417">
        <f>IF($G$12&gt;0,IF($G$13=0,0,ROUND(IF($G$12=0,0,IF('11. Type 1 Emp 2020 FTE'!$I$12=1,IF(E284&lt;2080/(366/($G$13-$G$12+1)),E284/(2080/(366/($G$13-$G$12+1))),1),0)),1)),0)</f>
        <v>0</v>
      </c>
      <c r="G284" s="417">
        <f>IF($G$12&gt;0,IF($G$13=0,0,ROUND(IF('11. Type 1 Emp 2020 FTE'!$I$12=2,IF(E284=0,0,IF('18. FTE Safe Harbor 2 Step 4'!E284&lt;2080/(366/($G$13-$G$12+1)),0.5,1)),0),1)),0)</f>
        <v>0</v>
      </c>
    </row>
    <row r="285" spans="1:7" x14ac:dyDescent="0.25">
      <c r="A285" s="297">
        <f t="shared" si="4"/>
        <v>269</v>
      </c>
      <c r="B285" s="501"/>
      <c r="C285" s="515"/>
      <c r="D285" s="297"/>
      <c r="E285" s="505"/>
      <c r="F285" s="417">
        <f>IF($G$12&gt;0,IF($G$13=0,0,ROUND(IF($G$12=0,0,IF('11. Type 1 Emp 2020 FTE'!$I$12=1,IF(E285&lt;2080/(366/($G$13-$G$12+1)),E285/(2080/(366/($G$13-$G$12+1))),1),0)),1)),0)</f>
        <v>0</v>
      </c>
      <c r="G285" s="417">
        <f>IF($G$12&gt;0,IF($G$13=0,0,ROUND(IF('11. Type 1 Emp 2020 FTE'!$I$12=2,IF(E285=0,0,IF('18. FTE Safe Harbor 2 Step 4'!E285&lt;2080/(366/($G$13-$G$12+1)),0.5,1)),0),1)),0)</f>
        <v>0</v>
      </c>
    </row>
    <row r="286" spans="1:7" x14ac:dyDescent="0.25">
      <c r="A286" s="297">
        <f t="shared" si="4"/>
        <v>270</v>
      </c>
      <c r="B286" s="501"/>
      <c r="C286" s="515"/>
      <c r="D286" s="297"/>
      <c r="E286" s="505"/>
      <c r="F286" s="417">
        <f>IF($G$12&gt;0,IF($G$13=0,0,ROUND(IF($G$12=0,0,IF('11. Type 1 Emp 2020 FTE'!$I$12=1,IF(E286&lt;2080/(366/($G$13-$G$12+1)),E286/(2080/(366/($G$13-$G$12+1))),1),0)),1)),0)</f>
        <v>0</v>
      </c>
      <c r="G286" s="417">
        <f>IF($G$12&gt;0,IF($G$13=0,0,ROUND(IF('11. Type 1 Emp 2020 FTE'!$I$12=2,IF(E286=0,0,IF('18. FTE Safe Harbor 2 Step 4'!E286&lt;2080/(366/($G$13-$G$12+1)),0.5,1)),0),1)),0)</f>
        <v>0</v>
      </c>
    </row>
    <row r="287" spans="1:7" x14ac:dyDescent="0.25">
      <c r="A287" s="297">
        <f t="shared" si="4"/>
        <v>271</v>
      </c>
      <c r="B287" s="501"/>
      <c r="C287" s="515"/>
      <c r="D287" s="297"/>
      <c r="E287" s="505"/>
      <c r="F287" s="417">
        <f>IF($G$12&gt;0,IF($G$13=0,0,ROUND(IF($G$12=0,0,IF('11. Type 1 Emp 2020 FTE'!$I$12=1,IF(E287&lt;2080/(366/($G$13-$G$12+1)),E287/(2080/(366/($G$13-$G$12+1))),1),0)),1)),0)</f>
        <v>0</v>
      </c>
      <c r="G287" s="417">
        <f>IF($G$12&gt;0,IF($G$13=0,0,ROUND(IF('11. Type 1 Emp 2020 FTE'!$I$12=2,IF(E287=0,0,IF('18. FTE Safe Harbor 2 Step 4'!E287&lt;2080/(366/($G$13-$G$12+1)),0.5,1)),0),1)),0)</f>
        <v>0</v>
      </c>
    </row>
    <row r="288" spans="1:7" x14ac:dyDescent="0.25">
      <c r="A288" s="297">
        <f t="shared" si="4"/>
        <v>272</v>
      </c>
      <c r="B288" s="501"/>
      <c r="C288" s="515"/>
      <c r="D288" s="297"/>
      <c r="E288" s="505"/>
      <c r="F288" s="417">
        <f>IF($G$12&gt;0,IF($G$13=0,0,ROUND(IF($G$12=0,0,IF('11. Type 1 Emp 2020 FTE'!$I$12=1,IF(E288&lt;2080/(366/($G$13-$G$12+1)),E288/(2080/(366/($G$13-$G$12+1))),1),0)),1)),0)</f>
        <v>0</v>
      </c>
      <c r="G288" s="417">
        <f>IF($G$12&gt;0,IF($G$13=0,0,ROUND(IF('11. Type 1 Emp 2020 FTE'!$I$12=2,IF(E288=0,0,IF('18. FTE Safe Harbor 2 Step 4'!E288&lt;2080/(366/($G$13-$G$12+1)),0.5,1)),0),1)),0)</f>
        <v>0</v>
      </c>
    </row>
    <row r="289" spans="1:7" x14ac:dyDescent="0.25">
      <c r="A289" s="297">
        <f t="shared" si="4"/>
        <v>273</v>
      </c>
      <c r="B289" s="501"/>
      <c r="C289" s="515"/>
      <c r="D289" s="297"/>
      <c r="E289" s="505"/>
      <c r="F289" s="417">
        <f>IF($G$12&gt;0,IF($G$13=0,0,ROUND(IF($G$12=0,0,IF('11. Type 1 Emp 2020 FTE'!$I$12=1,IF(E289&lt;2080/(366/($G$13-$G$12+1)),E289/(2080/(366/($G$13-$G$12+1))),1),0)),1)),0)</f>
        <v>0</v>
      </c>
      <c r="G289" s="417">
        <f>IF($G$12&gt;0,IF($G$13=0,0,ROUND(IF('11. Type 1 Emp 2020 FTE'!$I$12=2,IF(E289=0,0,IF('18. FTE Safe Harbor 2 Step 4'!E289&lt;2080/(366/($G$13-$G$12+1)),0.5,1)),0),1)),0)</f>
        <v>0</v>
      </c>
    </row>
    <row r="290" spans="1:7" x14ac:dyDescent="0.25">
      <c r="A290" s="297">
        <f t="shared" si="4"/>
        <v>274</v>
      </c>
      <c r="B290" s="501"/>
      <c r="C290" s="515"/>
      <c r="D290" s="297"/>
      <c r="E290" s="505"/>
      <c r="F290" s="417">
        <f>IF($G$12&gt;0,IF($G$13=0,0,ROUND(IF($G$12=0,0,IF('11. Type 1 Emp 2020 FTE'!$I$12=1,IF(E290&lt;2080/(366/($G$13-$G$12+1)),E290/(2080/(366/($G$13-$G$12+1))),1),0)),1)),0)</f>
        <v>0</v>
      </c>
      <c r="G290" s="417">
        <f>IF($G$12&gt;0,IF($G$13=0,0,ROUND(IF('11. Type 1 Emp 2020 FTE'!$I$12=2,IF(E290=0,0,IF('18. FTE Safe Harbor 2 Step 4'!E290&lt;2080/(366/($G$13-$G$12+1)),0.5,1)),0),1)),0)</f>
        <v>0</v>
      </c>
    </row>
    <row r="291" spans="1:7" x14ac:dyDescent="0.25">
      <c r="A291" s="297">
        <f t="shared" si="4"/>
        <v>275</v>
      </c>
      <c r="B291" s="501"/>
      <c r="C291" s="515"/>
      <c r="D291" s="297"/>
      <c r="E291" s="505"/>
      <c r="F291" s="417">
        <f>IF($G$12&gt;0,IF($G$13=0,0,ROUND(IF($G$12=0,0,IF('11. Type 1 Emp 2020 FTE'!$I$12=1,IF(E291&lt;2080/(366/($G$13-$G$12+1)),E291/(2080/(366/($G$13-$G$12+1))),1),0)),1)),0)</f>
        <v>0</v>
      </c>
      <c r="G291" s="417">
        <f>IF($G$12&gt;0,IF($G$13=0,0,ROUND(IF('11. Type 1 Emp 2020 FTE'!$I$12=2,IF(E291=0,0,IF('18. FTE Safe Harbor 2 Step 4'!E291&lt;2080/(366/($G$13-$G$12+1)),0.5,1)),0),1)),0)</f>
        <v>0</v>
      </c>
    </row>
    <row r="292" spans="1:7" x14ac:dyDescent="0.25">
      <c r="A292" s="297">
        <f t="shared" si="4"/>
        <v>276</v>
      </c>
      <c r="B292" s="501"/>
      <c r="C292" s="515"/>
      <c r="D292" s="297"/>
      <c r="E292" s="505"/>
      <c r="F292" s="417">
        <f>IF($G$12&gt;0,IF($G$13=0,0,ROUND(IF($G$12=0,0,IF('11. Type 1 Emp 2020 FTE'!$I$12=1,IF(E292&lt;2080/(366/($G$13-$G$12+1)),E292/(2080/(366/($G$13-$G$12+1))),1),0)),1)),0)</f>
        <v>0</v>
      </c>
      <c r="G292" s="417">
        <f>IF($G$12&gt;0,IF($G$13=0,0,ROUND(IF('11. Type 1 Emp 2020 FTE'!$I$12=2,IF(E292=0,0,IF('18. FTE Safe Harbor 2 Step 4'!E292&lt;2080/(366/($G$13-$G$12+1)),0.5,1)),0),1)),0)</f>
        <v>0</v>
      </c>
    </row>
    <row r="293" spans="1:7" x14ac:dyDescent="0.25">
      <c r="A293" s="297">
        <f t="shared" si="4"/>
        <v>277</v>
      </c>
      <c r="B293" s="501"/>
      <c r="C293" s="515"/>
      <c r="D293" s="297"/>
      <c r="E293" s="505"/>
      <c r="F293" s="417">
        <f>IF($G$12&gt;0,IF($G$13=0,0,ROUND(IF($G$12=0,0,IF('11. Type 1 Emp 2020 FTE'!$I$12=1,IF(E293&lt;2080/(366/($G$13-$G$12+1)),E293/(2080/(366/($G$13-$G$12+1))),1),0)),1)),0)</f>
        <v>0</v>
      </c>
      <c r="G293" s="417">
        <f>IF($G$12&gt;0,IF($G$13=0,0,ROUND(IF('11. Type 1 Emp 2020 FTE'!$I$12=2,IF(E293=0,0,IF('18. FTE Safe Harbor 2 Step 4'!E293&lt;2080/(366/($G$13-$G$12+1)),0.5,1)),0),1)),0)</f>
        <v>0</v>
      </c>
    </row>
    <row r="294" spans="1:7" x14ac:dyDescent="0.25">
      <c r="A294" s="297">
        <f t="shared" si="4"/>
        <v>278</v>
      </c>
      <c r="B294" s="501"/>
      <c r="C294" s="515"/>
      <c r="D294" s="297"/>
      <c r="E294" s="505"/>
      <c r="F294" s="417">
        <f>IF($G$12&gt;0,IF($G$13=0,0,ROUND(IF($G$12=0,0,IF('11. Type 1 Emp 2020 FTE'!$I$12=1,IF(E294&lt;2080/(366/($G$13-$G$12+1)),E294/(2080/(366/($G$13-$G$12+1))),1),0)),1)),0)</f>
        <v>0</v>
      </c>
      <c r="G294" s="417">
        <f>IF($G$12&gt;0,IF($G$13=0,0,ROUND(IF('11. Type 1 Emp 2020 FTE'!$I$12=2,IF(E294=0,0,IF('18. FTE Safe Harbor 2 Step 4'!E294&lt;2080/(366/($G$13-$G$12+1)),0.5,1)),0),1)),0)</f>
        <v>0</v>
      </c>
    </row>
    <row r="295" spans="1:7" x14ac:dyDescent="0.25">
      <c r="A295" s="297">
        <f t="shared" si="4"/>
        <v>279</v>
      </c>
      <c r="B295" s="501"/>
      <c r="C295" s="515"/>
      <c r="D295" s="297"/>
      <c r="E295" s="505"/>
      <c r="F295" s="417">
        <f>IF($G$12&gt;0,IF($G$13=0,0,ROUND(IF($G$12=0,0,IF('11. Type 1 Emp 2020 FTE'!$I$12=1,IF(E295&lt;2080/(366/($G$13-$G$12+1)),E295/(2080/(366/($G$13-$G$12+1))),1),0)),1)),0)</f>
        <v>0</v>
      </c>
      <c r="G295" s="417">
        <f>IF($G$12&gt;0,IF($G$13=0,0,ROUND(IF('11. Type 1 Emp 2020 FTE'!$I$12=2,IF(E295=0,0,IF('18. FTE Safe Harbor 2 Step 4'!E295&lt;2080/(366/($G$13-$G$12+1)),0.5,1)),0),1)),0)</f>
        <v>0</v>
      </c>
    </row>
    <row r="296" spans="1:7" x14ac:dyDescent="0.25">
      <c r="A296" s="297">
        <f t="shared" si="4"/>
        <v>280</v>
      </c>
      <c r="B296" s="501"/>
      <c r="C296" s="515"/>
      <c r="D296" s="297"/>
      <c r="E296" s="505"/>
      <c r="F296" s="417">
        <f>IF($G$12&gt;0,IF($G$13=0,0,ROUND(IF($G$12=0,0,IF('11. Type 1 Emp 2020 FTE'!$I$12=1,IF(E296&lt;2080/(366/($G$13-$G$12+1)),E296/(2080/(366/($G$13-$G$12+1))),1),0)),1)),0)</f>
        <v>0</v>
      </c>
      <c r="G296" s="417">
        <f>IF($G$12&gt;0,IF($G$13=0,0,ROUND(IF('11. Type 1 Emp 2020 FTE'!$I$12=2,IF(E296=0,0,IF('18. FTE Safe Harbor 2 Step 4'!E296&lt;2080/(366/($G$13-$G$12+1)),0.5,1)),0),1)),0)</f>
        <v>0</v>
      </c>
    </row>
    <row r="297" spans="1:7" x14ac:dyDescent="0.25">
      <c r="A297" s="297">
        <f t="shared" si="4"/>
        <v>281</v>
      </c>
      <c r="B297" s="501"/>
      <c r="C297" s="515"/>
      <c r="D297" s="297"/>
      <c r="E297" s="505"/>
      <c r="F297" s="417">
        <f>IF($G$12&gt;0,IF($G$13=0,0,ROUND(IF($G$12=0,0,IF('11. Type 1 Emp 2020 FTE'!$I$12=1,IF(E297&lt;2080/(366/($G$13-$G$12+1)),E297/(2080/(366/($G$13-$G$12+1))),1),0)),1)),0)</f>
        <v>0</v>
      </c>
      <c r="G297" s="417">
        <f>IF($G$12&gt;0,IF($G$13=0,0,ROUND(IF('11. Type 1 Emp 2020 FTE'!$I$12=2,IF(E297=0,0,IF('18. FTE Safe Harbor 2 Step 4'!E297&lt;2080/(366/($G$13-$G$12+1)),0.5,1)),0),1)),0)</f>
        <v>0</v>
      </c>
    </row>
    <row r="298" spans="1:7" x14ac:dyDescent="0.25">
      <c r="A298" s="297">
        <f t="shared" si="4"/>
        <v>282</v>
      </c>
      <c r="B298" s="501"/>
      <c r="C298" s="515"/>
      <c r="D298" s="297"/>
      <c r="E298" s="505"/>
      <c r="F298" s="417">
        <f>IF($G$12&gt;0,IF($G$13=0,0,ROUND(IF($G$12=0,0,IF('11. Type 1 Emp 2020 FTE'!$I$12=1,IF(E298&lt;2080/(366/($G$13-$G$12+1)),E298/(2080/(366/($G$13-$G$12+1))),1),0)),1)),0)</f>
        <v>0</v>
      </c>
      <c r="G298" s="417">
        <f>IF($G$12&gt;0,IF($G$13=0,0,ROUND(IF('11. Type 1 Emp 2020 FTE'!$I$12=2,IF(E298=0,0,IF('18. FTE Safe Harbor 2 Step 4'!E298&lt;2080/(366/($G$13-$G$12+1)),0.5,1)),0),1)),0)</f>
        <v>0</v>
      </c>
    </row>
    <row r="299" spans="1:7" x14ac:dyDescent="0.25">
      <c r="A299" s="297">
        <f t="shared" si="4"/>
        <v>283</v>
      </c>
      <c r="B299" s="501"/>
      <c r="C299" s="515"/>
      <c r="D299" s="297"/>
      <c r="E299" s="505"/>
      <c r="F299" s="417">
        <f>IF($G$12&gt;0,IF($G$13=0,0,ROUND(IF($G$12=0,0,IF('11. Type 1 Emp 2020 FTE'!$I$12=1,IF(E299&lt;2080/(366/($G$13-$G$12+1)),E299/(2080/(366/($G$13-$G$12+1))),1),0)),1)),0)</f>
        <v>0</v>
      </c>
      <c r="G299" s="417">
        <f>IF($G$12&gt;0,IF($G$13=0,0,ROUND(IF('11. Type 1 Emp 2020 FTE'!$I$12=2,IF(E299=0,0,IF('18. FTE Safe Harbor 2 Step 4'!E299&lt;2080/(366/($G$13-$G$12+1)),0.5,1)),0),1)),0)</f>
        <v>0</v>
      </c>
    </row>
    <row r="300" spans="1:7" x14ac:dyDescent="0.25">
      <c r="A300" s="297">
        <f t="shared" si="4"/>
        <v>284</v>
      </c>
      <c r="B300" s="501"/>
      <c r="C300" s="515"/>
      <c r="D300" s="297"/>
      <c r="E300" s="505"/>
      <c r="F300" s="417">
        <f>IF($G$12&gt;0,IF($G$13=0,0,ROUND(IF($G$12=0,0,IF('11. Type 1 Emp 2020 FTE'!$I$12=1,IF(E300&lt;2080/(366/($G$13-$G$12+1)),E300/(2080/(366/($G$13-$G$12+1))),1),0)),1)),0)</f>
        <v>0</v>
      </c>
      <c r="G300" s="417">
        <f>IF($G$12&gt;0,IF($G$13=0,0,ROUND(IF('11. Type 1 Emp 2020 FTE'!$I$12=2,IF(E300=0,0,IF('18. FTE Safe Harbor 2 Step 4'!E300&lt;2080/(366/($G$13-$G$12+1)),0.5,1)),0),1)),0)</f>
        <v>0</v>
      </c>
    </row>
    <row r="301" spans="1:7" x14ac:dyDescent="0.25">
      <c r="A301" s="297">
        <f t="shared" si="4"/>
        <v>285</v>
      </c>
      <c r="B301" s="501"/>
      <c r="C301" s="515"/>
      <c r="D301" s="297"/>
      <c r="E301" s="505"/>
      <c r="F301" s="417">
        <f>IF($G$12&gt;0,IF($G$13=0,0,ROUND(IF($G$12=0,0,IF('11. Type 1 Emp 2020 FTE'!$I$12=1,IF(E301&lt;2080/(366/($G$13-$G$12+1)),E301/(2080/(366/($G$13-$G$12+1))),1),0)),1)),0)</f>
        <v>0</v>
      </c>
      <c r="G301" s="417">
        <f>IF($G$12&gt;0,IF($G$13=0,0,ROUND(IF('11. Type 1 Emp 2020 FTE'!$I$12=2,IF(E301=0,0,IF('18. FTE Safe Harbor 2 Step 4'!E301&lt;2080/(366/($G$13-$G$12+1)),0.5,1)),0),1)),0)</f>
        <v>0</v>
      </c>
    </row>
    <row r="302" spans="1:7" x14ac:dyDescent="0.25">
      <c r="A302" s="297">
        <f t="shared" si="4"/>
        <v>286</v>
      </c>
      <c r="B302" s="501"/>
      <c r="C302" s="515"/>
      <c r="D302" s="297"/>
      <c r="E302" s="505"/>
      <c r="F302" s="417">
        <f>IF($G$12&gt;0,IF($G$13=0,0,ROUND(IF($G$12=0,0,IF('11. Type 1 Emp 2020 FTE'!$I$12=1,IF(E302&lt;2080/(366/($G$13-$G$12+1)),E302/(2080/(366/($G$13-$G$12+1))),1),0)),1)),0)</f>
        <v>0</v>
      </c>
      <c r="G302" s="417">
        <f>IF($G$12&gt;0,IF($G$13=0,0,ROUND(IF('11. Type 1 Emp 2020 FTE'!$I$12=2,IF(E302=0,0,IF('18. FTE Safe Harbor 2 Step 4'!E302&lt;2080/(366/($G$13-$G$12+1)),0.5,1)),0),1)),0)</f>
        <v>0</v>
      </c>
    </row>
    <row r="303" spans="1:7" x14ac:dyDescent="0.25">
      <c r="A303" s="297">
        <f t="shared" si="4"/>
        <v>287</v>
      </c>
      <c r="B303" s="501"/>
      <c r="C303" s="515"/>
      <c r="D303" s="297"/>
      <c r="E303" s="505"/>
      <c r="F303" s="417">
        <f>IF($G$12&gt;0,IF($G$13=0,0,ROUND(IF($G$12=0,0,IF('11. Type 1 Emp 2020 FTE'!$I$12=1,IF(E303&lt;2080/(366/($G$13-$G$12+1)),E303/(2080/(366/($G$13-$G$12+1))),1),0)),1)),0)</f>
        <v>0</v>
      </c>
      <c r="G303" s="417">
        <f>IF($G$12&gt;0,IF($G$13=0,0,ROUND(IF('11. Type 1 Emp 2020 FTE'!$I$12=2,IF(E303=0,0,IF('18. FTE Safe Harbor 2 Step 4'!E303&lt;2080/(366/($G$13-$G$12+1)),0.5,1)),0),1)),0)</f>
        <v>0</v>
      </c>
    </row>
    <row r="304" spans="1:7" x14ac:dyDescent="0.25">
      <c r="A304" s="297">
        <f t="shared" si="4"/>
        <v>288</v>
      </c>
      <c r="B304" s="501"/>
      <c r="C304" s="515"/>
      <c r="D304" s="297"/>
      <c r="E304" s="505"/>
      <c r="F304" s="417">
        <f>IF($G$12&gt;0,IF($G$13=0,0,ROUND(IF($G$12=0,0,IF('11. Type 1 Emp 2020 FTE'!$I$12=1,IF(E304&lt;2080/(366/($G$13-$G$12+1)),E304/(2080/(366/($G$13-$G$12+1))),1),0)),1)),0)</f>
        <v>0</v>
      </c>
      <c r="G304" s="417">
        <f>IF($G$12&gt;0,IF($G$13=0,0,ROUND(IF('11. Type 1 Emp 2020 FTE'!$I$12=2,IF(E304=0,0,IF('18. FTE Safe Harbor 2 Step 4'!E304&lt;2080/(366/($G$13-$G$12+1)),0.5,1)),0),1)),0)</f>
        <v>0</v>
      </c>
    </row>
    <row r="305" spans="1:7" x14ac:dyDescent="0.25">
      <c r="A305" s="297">
        <f t="shared" si="4"/>
        <v>289</v>
      </c>
      <c r="B305" s="501"/>
      <c r="C305" s="515"/>
      <c r="D305" s="297"/>
      <c r="E305" s="505"/>
      <c r="F305" s="417">
        <f>IF($G$12&gt;0,IF($G$13=0,0,ROUND(IF($G$12=0,0,IF('11. Type 1 Emp 2020 FTE'!$I$12=1,IF(E305&lt;2080/(366/($G$13-$G$12+1)),E305/(2080/(366/($G$13-$G$12+1))),1),0)),1)),0)</f>
        <v>0</v>
      </c>
      <c r="G305" s="417">
        <f>IF($G$12&gt;0,IF($G$13=0,0,ROUND(IF('11. Type 1 Emp 2020 FTE'!$I$12=2,IF(E305=0,0,IF('18. FTE Safe Harbor 2 Step 4'!E305&lt;2080/(366/($G$13-$G$12+1)),0.5,1)),0),1)),0)</f>
        <v>0</v>
      </c>
    </row>
    <row r="306" spans="1:7" x14ac:dyDescent="0.25">
      <c r="A306" s="297">
        <f t="shared" si="4"/>
        <v>290</v>
      </c>
      <c r="B306" s="501"/>
      <c r="C306" s="515"/>
      <c r="D306" s="297"/>
      <c r="E306" s="505"/>
      <c r="F306" s="417">
        <f>IF($G$12&gt;0,IF($G$13=0,0,ROUND(IF($G$12=0,0,IF('11. Type 1 Emp 2020 FTE'!$I$12=1,IF(E306&lt;2080/(366/($G$13-$G$12+1)),E306/(2080/(366/($G$13-$G$12+1))),1),0)),1)),0)</f>
        <v>0</v>
      </c>
      <c r="G306" s="417">
        <f>IF($G$12&gt;0,IF($G$13=0,0,ROUND(IF('11. Type 1 Emp 2020 FTE'!$I$12=2,IF(E306=0,0,IF('18. FTE Safe Harbor 2 Step 4'!E306&lt;2080/(366/($G$13-$G$12+1)),0.5,1)),0),1)),0)</f>
        <v>0</v>
      </c>
    </row>
    <row r="307" spans="1:7" x14ac:dyDescent="0.25">
      <c r="A307" s="297">
        <f t="shared" si="4"/>
        <v>291</v>
      </c>
      <c r="B307" s="501"/>
      <c r="C307" s="515"/>
      <c r="D307" s="297"/>
      <c r="E307" s="505"/>
      <c r="F307" s="417">
        <f>IF($G$12&gt;0,IF($G$13=0,0,ROUND(IF($G$12=0,0,IF('11. Type 1 Emp 2020 FTE'!$I$12=1,IF(E307&lt;2080/(366/($G$13-$G$12+1)),E307/(2080/(366/($G$13-$G$12+1))),1),0)),1)),0)</f>
        <v>0</v>
      </c>
      <c r="G307" s="417">
        <f>IF($G$12&gt;0,IF($G$13=0,0,ROUND(IF('11. Type 1 Emp 2020 FTE'!$I$12=2,IF(E307=0,0,IF('18. FTE Safe Harbor 2 Step 4'!E307&lt;2080/(366/($G$13-$G$12+1)),0.5,1)),0),1)),0)</f>
        <v>0</v>
      </c>
    </row>
    <row r="308" spans="1:7" x14ac:dyDescent="0.25">
      <c r="A308" s="297">
        <f t="shared" si="4"/>
        <v>292</v>
      </c>
      <c r="B308" s="501"/>
      <c r="C308" s="515"/>
      <c r="D308" s="297"/>
      <c r="E308" s="505"/>
      <c r="F308" s="417">
        <f>IF($G$12&gt;0,IF($G$13=0,0,ROUND(IF($G$12=0,0,IF('11. Type 1 Emp 2020 FTE'!$I$12=1,IF(E308&lt;2080/(366/($G$13-$G$12+1)),E308/(2080/(366/($G$13-$G$12+1))),1),0)),1)),0)</f>
        <v>0</v>
      </c>
      <c r="G308" s="417">
        <f>IF($G$12&gt;0,IF($G$13=0,0,ROUND(IF('11. Type 1 Emp 2020 FTE'!$I$12=2,IF(E308=0,0,IF('18. FTE Safe Harbor 2 Step 4'!E308&lt;2080/(366/($G$13-$G$12+1)),0.5,1)),0),1)),0)</f>
        <v>0</v>
      </c>
    </row>
    <row r="309" spans="1:7" x14ac:dyDescent="0.25">
      <c r="A309" s="297">
        <f t="shared" si="4"/>
        <v>293</v>
      </c>
      <c r="B309" s="501"/>
      <c r="C309" s="515"/>
      <c r="D309" s="297"/>
      <c r="E309" s="505"/>
      <c r="F309" s="417">
        <f>IF($G$12&gt;0,IF($G$13=0,0,ROUND(IF($G$12=0,0,IF('11. Type 1 Emp 2020 FTE'!$I$12=1,IF(E309&lt;2080/(366/($G$13-$G$12+1)),E309/(2080/(366/($G$13-$G$12+1))),1),0)),1)),0)</f>
        <v>0</v>
      </c>
      <c r="G309" s="417">
        <f>IF($G$12&gt;0,IF($G$13=0,0,ROUND(IF('11. Type 1 Emp 2020 FTE'!$I$12=2,IF(E309=0,0,IF('18. FTE Safe Harbor 2 Step 4'!E309&lt;2080/(366/($G$13-$G$12+1)),0.5,1)),0),1)),0)</f>
        <v>0</v>
      </c>
    </row>
    <row r="310" spans="1:7" x14ac:dyDescent="0.25">
      <c r="A310" s="297">
        <f t="shared" si="4"/>
        <v>294</v>
      </c>
      <c r="B310" s="501"/>
      <c r="C310" s="515"/>
      <c r="D310" s="297"/>
      <c r="E310" s="505"/>
      <c r="F310" s="417">
        <f>IF($G$12&gt;0,IF($G$13=0,0,ROUND(IF($G$12=0,0,IF('11. Type 1 Emp 2020 FTE'!$I$12=1,IF(E310&lt;2080/(366/($G$13-$G$12+1)),E310/(2080/(366/($G$13-$G$12+1))),1),0)),1)),0)</f>
        <v>0</v>
      </c>
      <c r="G310" s="417">
        <f>IF($G$12&gt;0,IF($G$13=0,0,ROUND(IF('11. Type 1 Emp 2020 FTE'!$I$12=2,IF(E310=0,0,IF('18. FTE Safe Harbor 2 Step 4'!E310&lt;2080/(366/($G$13-$G$12+1)),0.5,1)),0),1)),0)</f>
        <v>0</v>
      </c>
    </row>
    <row r="311" spans="1:7" x14ac:dyDescent="0.25">
      <c r="A311" s="297">
        <f t="shared" si="4"/>
        <v>295</v>
      </c>
      <c r="B311" s="501"/>
      <c r="C311" s="515"/>
      <c r="D311" s="297"/>
      <c r="E311" s="505"/>
      <c r="F311" s="417">
        <f>IF($G$12&gt;0,IF($G$13=0,0,ROUND(IF($G$12=0,0,IF('11. Type 1 Emp 2020 FTE'!$I$12=1,IF(E311&lt;2080/(366/($G$13-$G$12+1)),E311/(2080/(366/($G$13-$G$12+1))),1),0)),1)),0)</f>
        <v>0</v>
      </c>
      <c r="G311" s="417">
        <f>IF($G$12&gt;0,IF($G$13=0,0,ROUND(IF('11. Type 1 Emp 2020 FTE'!$I$12=2,IF(E311=0,0,IF('18. FTE Safe Harbor 2 Step 4'!E311&lt;2080/(366/($G$13-$G$12+1)),0.5,1)),0),1)),0)</f>
        <v>0</v>
      </c>
    </row>
    <row r="312" spans="1:7" x14ac:dyDescent="0.25">
      <c r="A312" s="297">
        <f t="shared" si="4"/>
        <v>296</v>
      </c>
      <c r="B312" s="501"/>
      <c r="C312" s="515"/>
      <c r="D312" s="297"/>
      <c r="E312" s="505"/>
      <c r="F312" s="417">
        <f>IF($G$12&gt;0,IF($G$13=0,0,ROUND(IF($G$12=0,0,IF('11. Type 1 Emp 2020 FTE'!$I$12=1,IF(E312&lt;2080/(366/($G$13-$G$12+1)),E312/(2080/(366/($G$13-$G$12+1))),1),0)),1)),0)</f>
        <v>0</v>
      </c>
      <c r="G312" s="417">
        <f>IF($G$12&gt;0,IF($G$13=0,0,ROUND(IF('11. Type 1 Emp 2020 FTE'!$I$12=2,IF(E312=0,0,IF('18. FTE Safe Harbor 2 Step 4'!E312&lt;2080/(366/($G$13-$G$12+1)),0.5,1)),0),1)),0)</f>
        <v>0</v>
      </c>
    </row>
    <row r="313" spans="1:7" x14ac:dyDescent="0.25">
      <c r="A313" s="297">
        <f t="shared" si="4"/>
        <v>297</v>
      </c>
      <c r="B313" s="501"/>
      <c r="C313" s="515"/>
      <c r="D313" s="297"/>
      <c r="E313" s="505"/>
      <c r="F313" s="417">
        <f>IF($G$12&gt;0,IF($G$13=0,0,ROUND(IF($G$12=0,0,IF('11. Type 1 Emp 2020 FTE'!$I$12=1,IF(E313&lt;2080/(366/($G$13-$G$12+1)),E313/(2080/(366/($G$13-$G$12+1))),1),0)),1)),0)</f>
        <v>0</v>
      </c>
      <c r="G313" s="417">
        <f>IF($G$12&gt;0,IF($G$13=0,0,ROUND(IF('11. Type 1 Emp 2020 FTE'!$I$12=2,IF(E313=0,0,IF('18. FTE Safe Harbor 2 Step 4'!E313&lt;2080/(366/($G$13-$G$12+1)),0.5,1)),0),1)),0)</f>
        <v>0</v>
      </c>
    </row>
    <row r="314" spans="1:7" x14ac:dyDescent="0.25">
      <c r="A314" s="297">
        <f t="shared" si="4"/>
        <v>298</v>
      </c>
      <c r="B314" s="501"/>
      <c r="C314" s="515"/>
      <c r="D314" s="297"/>
      <c r="E314" s="505"/>
      <c r="F314" s="417">
        <f>IF($G$12&gt;0,IF($G$13=0,0,ROUND(IF($G$12=0,0,IF('11. Type 1 Emp 2020 FTE'!$I$12=1,IF(E314&lt;2080/(366/($G$13-$G$12+1)),E314/(2080/(366/($G$13-$G$12+1))),1),0)),1)),0)</f>
        <v>0</v>
      </c>
      <c r="G314" s="417">
        <f>IF($G$12&gt;0,IF($G$13=0,0,ROUND(IF('11. Type 1 Emp 2020 FTE'!$I$12=2,IF(E314=0,0,IF('18. FTE Safe Harbor 2 Step 4'!E314&lt;2080/(366/($G$13-$G$12+1)),0.5,1)),0),1)),0)</f>
        <v>0</v>
      </c>
    </row>
    <row r="315" spans="1:7" x14ac:dyDescent="0.25">
      <c r="A315" s="297">
        <f t="shared" si="4"/>
        <v>299</v>
      </c>
      <c r="B315" s="501"/>
      <c r="C315" s="515"/>
      <c r="D315" s="297"/>
      <c r="E315" s="505"/>
      <c r="F315" s="417">
        <f>IF($G$12&gt;0,IF($G$13=0,0,ROUND(IF($G$12=0,0,IF('11. Type 1 Emp 2020 FTE'!$I$12=1,IF(E315&lt;2080/(366/($G$13-$G$12+1)),E315/(2080/(366/($G$13-$G$12+1))),1),0)),1)),0)</f>
        <v>0</v>
      </c>
      <c r="G315" s="417">
        <f>IF($G$12&gt;0,IF($G$13=0,0,ROUND(IF('11. Type 1 Emp 2020 FTE'!$I$12=2,IF(E315=0,0,IF('18. FTE Safe Harbor 2 Step 4'!E315&lt;2080/(366/($G$13-$G$12+1)),0.5,1)),0),1)),0)</f>
        <v>0</v>
      </c>
    </row>
    <row r="316" spans="1:7" x14ac:dyDescent="0.25">
      <c r="A316" s="297">
        <f t="shared" si="4"/>
        <v>300</v>
      </c>
      <c r="B316" s="501"/>
      <c r="C316" s="515"/>
      <c r="D316" s="297"/>
      <c r="E316" s="505"/>
      <c r="F316" s="417">
        <f>IF($G$12&gt;0,IF($G$13=0,0,ROUND(IF($G$12=0,0,IF('11. Type 1 Emp 2020 FTE'!$I$12=1,IF(E316&lt;2080/(366/($G$13-$G$12+1)),E316/(2080/(366/($G$13-$G$12+1))),1),0)),1)),0)</f>
        <v>0</v>
      </c>
      <c r="G316" s="417">
        <f>IF($G$12&gt;0,IF($G$13=0,0,ROUND(IF('11. Type 1 Emp 2020 FTE'!$I$12=2,IF(E316=0,0,IF('18. FTE Safe Harbor 2 Step 4'!E316&lt;2080/(366/($G$13-$G$12+1)),0.5,1)),0),1)),0)</f>
        <v>0</v>
      </c>
    </row>
    <row r="317" spans="1:7" x14ac:dyDescent="0.25">
      <c r="A317" s="297">
        <f t="shared" si="4"/>
        <v>301</v>
      </c>
      <c r="B317" s="501"/>
      <c r="C317" s="515"/>
      <c r="D317" s="297"/>
      <c r="E317" s="505"/>
      <c r="F317" s="417">
        <f>IF($G$12&gt;0,IF($G$13=0,0,ROUND(IF($G$12=0,0,IF('11. Type 1 Emp 2020 FTE'!$I$12=1,IF(E317&lt;2080/(366/($G$13-$G$12+1)),E317/(2080/(366/($G$13-$G$12+1))),1),0)),1)),0)</f>
        <v>0</v>
      </c>
      <c r="G317" s="417">
        <f>IF($G$12&gt;0,IF($G$13=0,0,ROUND(IF('11. Type 1 Emp 2020 FTE'!$I$12=2,IF(E317=0,0,IF('18. FTE Safe Harbor 2 Step 4'!E317&lt;2080/(366/($G$13-$G$12+1)),0.5,1)),0),1)),0)</f>
        <v>0</v>
      </c>
    </row>
    <row r="318" spans="1:7" x14ac:dyDescent="0.25">
      <c r="A318" s="297">
        <f t="shared" si="4"/>
        <v>302</v>
      </c>
      <c r="B318" s="501"/>
      <c r="C318" s="515"/>
      <c r="D318" s="297"/>
      <c r="E318" s="505"/>
      <c r="F318" s="417">
        <f>IF($G$12&gt;0,IF($G$13=0,0,ROUND(IF($G$12=0,0,IF('11. Type 1 Emp 2020 FTE'!$I$12=1,IF(E318&lt;2080/(366/($G$13-$G$12+1)),E318/(2080/(366/($G$13-$G$12+1))),1),0)),1)),0)</f>
        <v>0</v>
      </c>
      <c r="G318" s="417">
        <f>IF($G$12&gt;0,IF($G$13=0,0,ROUND(IF('11. Type 1 Emp 2020 FTE'!$I$12=2,IF(E318=0,0,IF('18. FTE Safe Harbor 2 Step 4'!E318&lt;2080/(366/($G$13-$G$12+1)),0.5,1)),0),1)),0)</f>
        <v>0</v>
      </c>
    </row>
    <row r="319" spans="1:7" x14ac:dyDescent="0.25">
      <c r="A319" s="297">
        <f t="shared" si="4"/>
        <v>303</v>
      </c>
      <c r="B319" s="501"/>
      <c r="C319" s="515"/>
      <c r="D319" s="297"/>
      <c r="E319" s="505"/>
      <c r="F319" s="417">
        <f>IF($G$12&gt;0,IF($G$13=0,0,ROUND(IF($G$12=0,0,IF('11. Type 1 Emp 2020 FTE'!$I$12=1,IF(E319&lt;2080/(366/($G$13-$G$12+1)),E319/(2080/(366/($G$13-$G$12+1))),1),0)),1)),0)</f>
        <v>0</v>
      </c>
      <c r="G319" s="417">
        <f>IF($G$12&gt;0,IF($G$13=0,0,ROUND(IF('11. Type 1 Emp 2020 FTE'!$I$12=2,IF(E319=0,0,IF('18. FTE Safe Harbor 2 Step 4'!E319&lt;2080/(366/($G$13-$G$12+1)),0.5,1)),0),1)),0)</f>
        <v>0</v>
      </c>
    </row>
    <row r="320" spans="1:7" x14ac:dyDescent="0.25">
      <c r="A320" s="297">
        <f t="shared" si="4"/>
        <v>304</v>
      </c>
      <c r="B320" s="501"/>
      <c r="C320" s="515"/>
      <c r="D320" s="297"/>
      <c r="E320" s="505"/>
      <c r="F320" s="417">
        <f>IF($G$12&gt;0,IF($G$13=0,0,ROUND(IF($G$12=0,0,IF('11. Type 1 Emp 2020 FTE'!$I$12=1,IF(E320&lt;2080/(366/($G$13-$G$12+1)),E320/(2080/(366/($G$13-$G$12+1))),1),0)),1)),0)</f>
        <v>0</v>
      </c>
      <c r="G320" s="417">
        <f>IF($G$12&gt;0,IF($G$13=0,0,ROUND(IF('11. Type 1 Emp 2020 FTE'!$I$12=2,IF(E320=0,0,IF('18. FTE Safe Harbor 2 Step 4'!E320&lt;2080/(366/($G$13-$G$12+1)),0.5,1)),0),1)),0)</f>
        <v>0</v>
      </c>
    </row>
    <row r="321" spans="1:7" x14ac:dyDescent="0.25">
      <c r="A321" s="297">
        <f t="shared" si="4"/>
        <v>305</v>
      </c>
      <c r="B321" s="501"/>
      <c r="C321" s="515"/>
      <c r="D321" s="297"/>
      <c r="E321" s="505"/>
      <c r="F321" s="417">
        <f>IF($G$12&gt;0,IF($G$13=0,0,ROUND(IF($G$12=0,0,IF('11. Type 1 Emp 2020 FTE'!$I$12=1,IF(E321&lt;2080/(366/($G$13-$G$12+1)),E321/(2080/(366/($G$13-$G$12+1))),1),0)),1)),0)</f>
        <v>0</v>
      </c>
      <c r="G321" s="417">
        <f>IF($G$12&gt;0,IF($G$13=0,0,ROUND(IF('11. Type 1 Emp 2020 FTE'!$I$12=2,IF(E321=0,0,IF('18. FTE Safe Harbor 2 Step 4'!E321&lt;2080/(366/($G$13-$G$12+1)),0.5,1)),0),1)),0)</f>
        <v>0</v>
      </c>
    </row>
    <row r="322" spans="1:7" x14ac:dyDescent="0.25">
      <c r="A322" s="297">
        <f t="shared" si="4"/>
        <v>306</v>
      </c>
      <c r="B322" s="501"/>
      <c r="C322" s="515"/>
      <c r="D322" s="297"/>
      <c r="E322" s="505"/>
      <c r="F322" s="417">
        <f>IF($G$12&gt;0,IF($G$13=0,0,ROUND(IF($G$12=0,0,IF('11. Type 1 Emp 2020 FTE'!$I$12=1,IF(E322&lt;2080/(366/($G$13-$G$12+1)),E322/(2080/(366/($G$13-$G$12+1))),1),0)),1)),0)</f>
        <v>0</v>
      </c>
      <c r="G322" s="417">
        <f>IF($G$12&gt;0,IF($G$13=0,0,ROUND(IF('11. Type 1 Emp 2020 FTE'!$I$12=2,IF(E322=0,0,IF('18. FTE Safe Harbor 2 Step 4'!E322&lt;2080/(366/($G$13-$G$12+1)),0.5,1)),0),1)),0)</f>
        <v>0</v>
      </c>
    </row>
    <row r="323" spans="1:7" x14ac:dyDescent="0.25">
      <c r="A323" s="297">
        <f t="shared" si="4"/>
        <v>307</v>
      </c>
      <c r="B323" s="501"/>
      <c r="C323" s="515"/>
      <c r="D323" s="297"/>
      <c r="E323" s="505"/>
      <c r="F323" s="417">
        <f>IF($G$12&gt;0,IF($G$13=0,0,ROUND(IF($G$12=0,0,IF('11. Type 1 Emp 2020 FTE'!$I$12=1,IF(E323&lt;2080/(366/($G$13-$G$12+1)),E323/(2080/(366/($G$13-$G$12+1))),1),0)),1)),0)</f>
        <v>0</v>
      </c>
      <c r="G323" s="417">
        <f>IF($G$12&gt;0,IF($G$13=0,0,ROUND(IF('11. Type 1 Emp 2020 FTE'!$I$12=2,IF(E323=0,0,IF('18. FTE Safe Harbor 2 Step 4'!E323&lt;2080/(366/($G$13-$G$12+1)),0.5,1)),0),1)),0)</f>
        <v>0</v>
      </c>
    </row>
    <row r="324" spans="1:7" x14ac:dyDescent="0.25">
      <c r="A324" s="297">
        <f t="shared" si="4"/>
        <v>308</v>
      </c>
      <c r="B324" s="501"/>
      <c r="C324" s="515"/>
      <c r="D324" s="297"/>
      <c r="E324" s="505"/>
      <c r="F324" s="417">
        <f>IF($G$12&gt;0,IF($G$13=0,0,ROUND(IF($G$12=0,0,IF('11. Type 1 Emp 2020 FTE'!$I$12=1,IF(E324&lt;2080/(366/($G$13-$G$12+1)),E324/(2080/(366/($G$13-$G$12+1))),1),0)),1)),0)</f>
        <v>0</v>
      </c>
      <c r="G324" s="417">
        <f>IF($G$12&gt;0,IF($G$13=0,0,ROUND(IF('11. Type 1 Emp 2020 FTE'!$I$12=2,IF(E324=0,0,IF('18. FTE Safe Harbor 2 Step 4'!E324&lt;2080/(366/($G$13-$G$12+1)),0.5,1)),0),1)),0)</f>
        <v>0</v>
      </c>
    </row>
    <row r="325" spans="1:7" x14ac:dyDescent="0.25">
      <c r="A325" s="297">
        <f t="shared" si="4"/>
        <v>309</v>
      </c>
      <c r="B325" s="501"/>
      <c r="C325" s="515"/>
      <c r="D325" s="297"/>
      <c r="E325" s="505"/>
      <c r="F325" s="417">
        <f>IF($G$12&gt;0,IF($G$13=0,0,ROUND(IF($G$12=0,0,IF('11. Type 1 Emp 2020 FTE'!$I$12=1,IF(E325&lt;2080/(366/($G$13-$G$12+1)),E325/(2080/(366/($G$13-$G$12+1))),1),0)),1)),0)</f>
        <v>0</v>
      </c>
      <c r="G325" s="417">
        <f>IF($G$12&gt;0,IF($G$13=0,0,ROUND(IF('11. Type 1 Emp 2020 FTE'!$I$12=2,IF(E325=0,0,IF('18. FTE Safe Harbor 2 Step 4'!E325&lt;2080/(366/($G$13-$G$12+1)),0.5,1)),0),1)),0)</f>
        <v>0</v>
      </c>
    </row>
    <row r="326" spans="1:7" x14ac:dyDescent="0.25">
      <c r="A326" s="297">
        <f t="shared" si="4"/>
        <v>310</v>
      </c>
      <c r="B326" s="501"/>
      <c r="C326" s="515"/>
      <c r="D326" s="297"/>
      <c r="E326" s="505"/>
      <c r="F326" s="417">
        <f>IF($G$12&gt;0,IF($G$13=0,0,ROUND(IF($G$12=0,0,IF('11. Type 1 Emp 2020 FTE'!$I$12=1,IF(E326&lt;2080/(366/($G$13-$G$12+1)),E326/(2080/(366/($G$13-$G$12+1))),1),0)),1)),0)</f>
        <v>0</v>
      </c>
      <c r="G326" s="417">
        <f>IF($G$12&gt;0,IF($G$13=0,0,ROUND(IF('11. Type 1 Emp 2020 FTE'!$I$12=2,IF(E326=0,0,IF('18. FTE Safe Harbor 2 Step 4'!E326&lt;2080/(366/($G$13-$G$12+1)),0.5,1)),0),1)),0)</f>
        <v>0</v>
      </c>
    </row>
    <row r="327" spans="1:7" x14ac:dyDescent="0.25">
      <c r="A327" s="297">
        <f t="shared" si="4"/>
        <v>311</v>
      </c>
      <c r="B327" s="501"/>
      <c r="C327" s="515"/>
      <c r="D327" s="297"/>
      <c r="E327" s="505"/>
      <c r="F327" s="417">
        <f>IF($G$12&gt;0,IF($G$13=0,0,ROUND(IF($G$12=0,0,IF('11. Type 1 Emp 2020 FTE'!$I$12=1,IF(E327&lt;2080/(366/($G$13-$G$12+1)),E327/(2080/(366/($G$13-$G$12+1))),1),0)),1)),0)</f>
        <v>0</v>
      </c>
      <c r="G327" s="417">
        <f>IF($G$12&gt;0,IF($G$13=0,0,ROUND(IF('11. Type 1 Emp 2020 FTE'!$I$12=2,IF(E327=0,0,IF('18. FTE Safe Harbor 2 Step 4'!E327&lt;2080/(366/($G$13-$G$12+1)),0.5,1)),0),1)),0)</f>
        <v>0</v>
      </c>
    </row>
    <row r="328" spans="1:7" x14ac:dyDescent="0.25">
      <c r="A328" s="297">
        <f t="shared" si="4"/>
        <v>312</v>
      </c>
      <c r="B328" s="501"/>
      <c r="C328" s="515"/>
      <c r="D328" s="297"/>
      <c r="E328" s="505"/>
      <c r="F328" s="417">
        <f>IF($G$12&gt;0,IF($G$13=0,0,ROUND(IF($G$12=0,0,IF('11. Type 1 Emp 2020 FTE'!$I$12=1,IF(E328&lt;2080/(366/($G$13-$G$12+1)),E328/(2080/(366/($G$13-$G$12+1))),1),0)),1)),0)</f>
        <v>0</v>
      </c>
      <c r="G328" s="417">
        <f>IF($G$12&gt;0,IF($G$13=0,0,ROUND(IF('11. Type 1 Emp 2020 FTE'!$I$12=2,IF(E328=0,0,IF('18. FTE Safe Harbor 2 Step 4'!E328&lt;2080/(366/($G$13-$G$12+1)),0.5,1)),0),1)),0)</f>
        <v>0</v>
      </c>
    </row>
    <row r="329" spans="1:7" x14ac:dyDescent="0.25">
      <c r="A329" s="297">
        <f t="shared" si="4"/>
        <v>313</v>
      </c>
      <c r="B329" s="501"/>
      <c r="C329" s="515"/>
      <c r="D329" s="297"/>
      <c r="E329" s="505"/>
      <c r="F329" s="417">
        <f>IF($G$12&gt;0,IF($G$13=0,0,ROUND(IF($G$12=0,0,IF('11. Type 1 Emp 2020 FTE'!$I$12=1,IF(E329&lt;2080/(366/($G$13-$G$12+1)),E329/(2080/(366/($G$13-$G$12+1))),1),0)),1)),0)</f>
        <v>0</v>
      </c>
      <c r="G329" s="417">
        <f>IF($G$12&gt;0,IF($G$13=0,0,ROUND(IF('11. Type 1 Emp 2020 FTE'!$I$12=2,IF(E329=0,0,IF('18. FTE Safe Harbor 2 Step 4'!E329&lt;2080/(366/($G$13-$G$12+1)),0.5,1)),0),1)),0)</f>
        <v>0</v>
      </c>
    </row>
    <row r="330" spans="1:7" x14ac:dyDescent="0.25">
      <c r="A330" s="297">
        <f t="shared" si="4"/>
        <v>314</v>
      </c>
      <c r="B330" s="501"/>
      <c r="C330" s="515"/>
      <c r="D330" s="297"/>
      <c r="E330" s="505"/>
      <c r="F330" s="417">
        <f>IF($G$12&gt;0,IF($G$13=0,0,ROUND(IF($G$12=0,0,IF('11. Type 1 Emp 2020 FTE'!$I$12=1,IF(E330&lt;2080/(366/($G$13-$G$12+1)),E330/(2080/(366/($G$13-$G$12+1))),1),0)),1)),0)</f>
        <v>0</v>
      </c>
      <c r="G330" s="417">
        <f>IF($G$12&gt;0,IF($G$13=0,0,ROUND(IF('11. Type 1 Emp 2020 FTE'!$I$12=2,IF(E330=0,0,IF('18. FTE Safe Harbor 2 Step 4'!E330&lt;2080/(366/($G$13-$G$12+1)),0.5,1)),0),1)),0)</f>
        <v>0</v>
      </c>
    </row>
    <row r="331" spans="1:7" x14ac:dyDescent="0.25">
      <c r="A331" s="297">
        <f t="shared" si="4"/>
        <v>315</v>
      </c>
      <c r="B331" s="501"/>
      <c r="C331" s="515"/>
      <c r="D331" s="297"/>
      <c r="E331" s="505"/>
      <c r="F331" s="417">
        <f>IF($G$12&gt;0,IF($G$13=0,0,ROUND(IF($G$12=0,0,IF('11. Type 1 Emp 2020 FTE'!$I$12=1,IF(E331&lt;2080/(366/($G$13-$G$12+1)),E331/(2080/(366/($G$13-$G$12+1))),1),0)),1)),0)</f>
        <v>0</v>
      </c>
      <c r="G331" s="417">
        <f>IF($G$12&gt;0,IF($G$13=0,0,ROUND(IF('11. Type 1 Emp 2020 FTE'!$I$12=2,IF(E331=0,0,IF('18. FTE Safe Harbor 2 Step 4'!E331&lt;2080/(366/($G$13-$G$12+1)),0.5,1)),0),1)),0)</f>
        <v>0</v>
      </c>
    </row>
    <row r="332" spans="1:7" x14ac:dyDescent="0.25">
      <c r="A332" s="297">
        <f t="shared" si="4"/>
        <v>316</v>
      </c>
      <c r="B332" s="501"/>
      <c r="C332" s="515"/>
      <c r="D332" s="297"/>
      <c r="E332" s="505"/>
      <c r="F332" s="417">
        <f>IF($G$12&gt;0,IF($G$13=0,0,ROUND(IF($G$12=0,0,IF('11. Type 1 Emp 2020 FTE'!$I$12=1,IF(E332&lt;2080/(366/($G$13-$G$12+1)),E332/(2080/(366/($G$13-$G$12+1))),1),0)),1)),0)</f>
        <v>0</v>
      </c>
      <c r="G332" s="417">
        <f>IF($G$12&gt;0,IF($G$13=0,0,ROUND(IF('11. Type 1 Emp 2020 FTE'!$I$12=2,IF(E332=0,0,IF('18. FTE Safe Harbor 2 Step 4'!E332&lt;2080/(366/($G$13-$G$12+1)),0.5,1)),0),1)),0)</f>
        <v>0</v>
      </c>
    </row>
    <row r="333" spans="1:7" x14ac:dyDescent="0.25">
      <c r="A333" s="297">
        <f t="shared" si="4"/>
        <v>317</v>
      </c>
      <c r="B333" s="501"/>
      <c r="C333" s="515"/>
      <c r="D333" s="297"/>
      <c r="E333" s="505"/>
      <c r="F333" s="417">
        <f>IF($G$12&gt;0,IF($G$13=0,0,ROUND(IF($G$12=0,0,IF('11. Type 1 Emp 2020 FTE'!$I$12=1,IF(E333&lt;2080/(366/($G$13-$G$12+1)),E333/(2080/(366/($G$13-$G$12+1))),1),0)),1)),0)</f>
        <v>0</v>
      </c>
      <c r="G333" s="417">
        <f>IF($G$12&gt;0,IF($G$13=0,0,ROUND(IF('11. Type 1 Emp 2020 FTE'!$I$12=2,IF(E333=0,0,IF('18. FTE Safe Harbor 2 Step 4'!E333&lt;2080/(366/($G$13-$G$12+1)),0.5,1)),0),1)),0)</f>
        <v>0</v>
      </c>
    </row>
    <row r="334" spans="1:7" x14ac:dyDescent="0.25">
      <c r="A334" s="297">
        <f t="shared" si="4"/>
        <v>318</v>
      </c>
      <c r="B334" s="501"/>
      <c r="C334" s="515"/>
      <c r="D334" s="297"/>
      <c r="E334" s="505"/>
      <c r="F334" s="417">
        <f>IF($G$12&gt;0,IF($G$13=0,0,ROUND(IF($G$12=0,0,IF('11. Type 1 Emp 2020 FTE'!$I$12=1,IF(E334&lt;2080/(366/($G$13-$G$12+1)),E334/(2080/(366/($G$13-$G$12+1))),1),0)),1)),0)</f>
        <v>0</v>
      </c>
      <c r="G334" s="417">
        <f>IF($G$12&gt;0,IF($G$13=0,0,ROUND(IF('11. Type 1 Emp 2020 FTE'!$I$12=2,IF(E334=0,0,IF('18. FTE Safe Harbor 2 Step 4'!E334&lt;2080/(366/($G$13-$G$12+1)),0.5,1)),0),1)),0)</f>
        <v>0</v>
      </c>
    </row>
    <row r="335" spans="1:7" x14ac:dyDescent="0.25">
      <c r="A335" s="297">
        <f t="shared" si="4"/>
        <v>319</v>
      </c>
      <c r="B335" s="501"/>
      <c r="C335" s="515"/>
      <c r="D335" s="297"/>
      <c r="E335" s="505"/>
      <c r="F335" s="417">
        <f>IF($G$12&gt;0,IF($G$13=0,0,ROUND(IF($G$12=0,0,IF('11. Type 1 Emp 2020 FTE'!$I$12=1,IF(E335&lt;2080/(366/($G$13-$G$12+1)),E335/(2080/(366/($G$13-$G$12+1))),1),0)),1)),0)</f>
        <v>0</v>
      </c>
      <c r="G335" s="417">
        <f>IF($G$12&gt;0,IF($G$13=0,0,ROUND(IF('11. Type 1 Emp 2020 FTE'!$I$12=2,IF(E335=0,0,IF('18. FTE Safe Harbor 2 Step 4'!E335&lt;2080/(366/($G$13-$G$12+1)),0.5,1)),0),1)),0)</f>
        <v>0</v>
      </c>
    </row>
    <row r="336" spans="1:7" x14ac:dyDescent="0.25">
      <c r="A336" s="297">
        <f t="shared" si="4"/>
        <v>320</v>
      </c>
      <c r="B336" s="501"/>
      <c r="C336" s="515"/>
      <c r="D336" s="297"/>
      <c r="E336" s="505"/>
      <c r="F336" s="417">
        <f>IF($G$12&gt;0,IF($G$13=0,0,ROUND(IF($G$12=0,0,IF('11. Type 1 Emp 2020 FTE'!$I$12=1,IF(E336&lt;2080/(366/($G$13-$G$12+1)),E336/(2080/(366/($G$13-$G$12+1))),1),0)),1)),0)</f>
        <v>0</v>
      </c>
      <c r="G336" s="417">
        <f>IF($G$12&gt;0,IF($G$13=0,0,ROUND(IF('11. Type 1 Emp 2020 FTE'!$I$12=2,IF(E336=0,0,IF('18. FTE Safe Harbor 2 Step 4'!E336&lt;2080/(366/($G$13-$G$12+1)),0.5,1)),0),1)),0)</f>
        <v>0</v>
      </c>
    </row>
    <row r="337" spans="1:7" x14ac:dyDescent="0.25">
      <c r="A337" s="297">
        <f t="shared" si="4"/>
        <v>321</v>
      </c>
      <c r="B337" s="501"/>
      <c r="C337" s="515"/>
      <c r="D337" s="297"/>
      <c r="E337" s="505"/>
      <c r="F337" s="417">
        <f>IF($G$12&gt;0,IF($G$13=0,0,ROUND(IF($G$12=0,0,IF('11. Type 1 Emp 2020 FTE'!$I$12=1,IF(E337&lt;2080/(366/($G$13-$G$12+1)),E337/(2080/(366/($G$13-$G$12+1))),1),0)),1)),0)</f>
        <v>0</v>
      </c>
      <c r="G337" s="417">
        <f>IF($G$12&gt;0,IF($G$13=0,0,ROUND(IF('11. Type 1 Emp 2020 FTE'!$I$12=2,IF(E337=0,0,IF('18. FTE Safe Harbor 2 Step 4'!E337&lt;2080/(366/($G$13-$G$12+1)),0.5,1)),0),1)),0)</f>
        <v>0</v>
      </c>
    </row>
    <row r="338" spans="1:7" x14ac:dyDescent="0.25">
      <c r="A338" s="297">
        <f t="shared" si="4"/>
        <v>322</v>
      </c>
      <c r="B338" s="501"/>
      <c r="C338" s="515"/>
      <c r="D338" s="297"/>
      <c r="E338" s="505"/>
      <c r="F338" s="417">
        <f>IF($G$12&gt;0,IF($G$13=0,0,ROUND(IF($G$12=0,0,IF('11. Type 1 Emp 2020 FTE'!$I$12=1,IF(E338&lt;2080/(366/($G$13-$G$12+1)),E338/(2080/(366/($G$13-$G$12+1))),1),0)),1)),0)</f>
        <v>0</v>
      </c>
      <c r="G338" s="417">
        <f>IF($G$12&gt;0,IF($G$13=0,0,ROUND(IF('11. Type 1 Emp 2020 FTE'!$I$12=2,IF(E338=0,0,IF('18. FTE Safe Harbor 2 Step 4'!E338&lt;2080/(366/($G$13-$G$12+1)),0.5,1)),0),1)),0)</f>
        <v>0</v>
      </c>
    </row>
    <row r="339" spans="1:7" x14ac:dyDescent="0.25">
      <c r="A339" s="297">
        <f t="shared" ref="A339:A402" si="5">+A338+1</f>
        <v>323</v>
      </c>
      <c r="B339" s="501"/>
      <c r="C339" s="515"/>
      <c r="D339" s="297"/>
      <c r="E339" s="505"/>
      <c r="F339" s="417">
        <f>IF($G$12&gt;0,IF($G$13=0,0,ROUND(IF($G$12=0,0,IF('11. Type 1 Emp 2020 FTE'!$I$12=1,IF(E339&lt;2080/(366/($G$13-$G$12+1)),E339/(2080/(366/($G$13-$G$12+1))),1),0)),1)),0)</f>
        <v>0</v>
      </c>
      <c r="G339" s="417">
        <f>IF($G$12&gt;0,IF($G$13=0,0,ROUND(IF('11. Type 1 Emp 2020 FTE'!$I$12=2,IF(E339=0,0,IF('18. FTE Safe Harbor 2 Step 4'!E339&lt;2080/(366/($G$13-$G$12+1)),0.5,1)),0),1)),0)</f>
        <v>0</v>
      </c>
    </row>
    <row r="340" spans="1:7" x14ac:dyDescent="0.25">
      <c r="A340" s="297">
        <f t="shared" si="5"/>
        <v>324</v>
      </c>
      <c r="B340" s="501"/>
      <c r="C340" s="515"/>
      <c r="D340" s="297"/>
      <c r="E340" s="505"/>
      <c r="F340" s="417">
        <f>IF($G$12&gt;0,IF($G$13=0,0,ROUND(IF($G$12=0,0,IF('11. Type 1 Emp 2020 FTE'!$I$12=1,IF(E340&lt;2080/(366/($G$13-$G$12+1)),E340/(2080/(366/($G$13-$G$12+1))),1),0)),1)),0)</f>
        <v>0</v>
      </c>
      <c r="G340" s="417">
        <f>IF($G$12&gt;0,IF($G$13=0,0,ROUND(IF('11. Type 1 Emp 2020 FTE'!$I$12=2,IF(E340=0,0,IF('18. FTE Safe Harbor 2 Step 4'!E340&lt;2080/(366/($G$13-$G$12+1)),0.5,1)),0),1)),0)</f>
        <v>0</v>
      </c>
    </row>
    <row r="341" spans="1:7" x14ac:dyDescent="0.25">
      <c r="A341" s="297">
        <f t="shared" si="5"/>
        <v>325</v>
      </c>
      <c r="B341" s="501"/>
      <c r="C341" s="515"/>
      <c r="D341" s="297"/>
      <c r="E341" s="505"/>
      <c r="F341" s="417">
        <f>IF($G$12&gt;0,IF($G$13=0,0,ROUND(IF($G$12=0,0,IF('11. Type 1 Emp 2020 FTE'!$I$12=1,IF(E341&lt;2080/(366/($G$13-$G$12+1)),E341/(2080/(366/($G$13-$G$12+1))),1),0)),1)),0)</f>
        <v>0</v>
      </c>
      <c r="G341" s="417">
        <f>IF($G$12&gt;0,IF($G$13=0,0,ROUND(IF('11. Type 1 Emp 2020 FTE'!$I$12=2,IF(E341=0,0,IF('18. FTE Safe Harbor 2 Step 4'!E341&lt;2080/(366/($G$13-$G$12+1)),0.5,1)),0),1)),0)</f>
        <v>0</v>
      </c>
    </row>
    <row r="342" spans="1:7" x14ac:dyDescent="0.25">
      <c r="A342" s="297">
        <f t="shared" si="5"/>
        <v>326</v>
      </c>
      <c r="B342" s="501"/>
      <c r="C342" s="515"/>
      <c r="D342" s="297"/>
      <c r="E342" s="505"/>
      <c r="F342" s="417">
        <f>IF($G$12&gt;0,IF($G$13=0,0,ROUND(IF($G$12=0,0,IF('11. Type 1 Emp 2020 FTE'!$I$12=1,IF(E342&lt;2080/(366/($G$13-$G$12+1)),E342/(2080/(366/($G$13-$G$12+1))),1),0)),1)),0)</f>
        <v>0</v>
      </c>
      <c r="G342" s="417">
        <f>IF($G$12&gt;0,IF($G$13=0,0,ROUND(IF('11. Type 1 Emp 2020 FTE'!$I$12=2,IF(E342=0,0,IF('18. FTE Safe Harbor 2 Step 4'!E342&lt;2080/(366/($G$13-$G$12+1)),0.5,1)),0),1)),0)</f>
        <v>0</v>
      </c>
    </row>
    <row r="343" spans="1:7" x14ac:dyDescent="0.25">
      <c r="A343" s="297">
        <f t="shared" si="5"/>
        <v>327</v>
      </c>
      <c r="B343" s="501"/>
      <c r="C343" s="515"/>
      <c r="D343" s="297"/>
      <c r="E343" s="505"/>
      <c r="F343" s="417">
        <f>IF($G$12&gt;0,IF($G$13=0,0,ROUND(IF($G$12=0,0,IF('11. Type 1 Emp 2020 FTE'!$I$12=1,IF(E343&lt;2080/(366/($G$13-$G$12+1)),E343/(2080/(366/($G$13-$G$12+1))),1),0)),1)),0)</f>
        <v>0</v>
      </c>
      <c r="G343" s="417">
        <f>IF($G$12&gt;0,IF($G$13=0,0,ROUND(IF('11. Type 1 Emp 2020 FTE'!$I$12=2,IF(E343=0,0,IF('18. FTE Safe Harbor 2 Step 4'!E343&lt;2080/(366/($G$13-$G$12+1)),0.5,1)),0),1)),0)</f>
        <v>0</v>
      </c>
    </row>
    <row r="344" spans="1:7" x14ac:dyDescent="0.25">
      <c r="A344" s="297">
        <f t="shared" si="5"/>
        <v>328</v>
      </c>
      <c r="B344" s="501"/>
      <c r="C344" s="515"/>
      <c r="D344" s="297"/>
      <c r="E344" s="505"/>
      <c r="F344" s="417">
        <f>IF($G$12&gt;0,IF($G$13=0,0,ROUND(IF($G$12=0,0,IF('11. Type 1 Emp 2020 FTE'!$I$12=1,IF(E344&lt;2080/(366/($G$13-$G$12+1)),E344/(2080/(366/($G$13-$G$12+1))),1),0)),1)),0)</f>
        <v>0</v>
      </c>
      <c r="G344" s="417">
        <f>IF($G$12&gt;0,IF($G$13=0,0,ROUND(IF('11. Type 1 Emp 2020 FTE'!$I$12=2,IF(E344=0,0,IF('18. FTE Safe Harbor 2 Step 4'!E344&lt;2080/(366/($G$13-$G$12+1)),0.5,1)),0),1)),0)</f>
        <v>0</v>
      </c>
    </row>
    <row r="345" spans="1:7" x14ac:dyDescent="0.25">
      <c r="A345" s="297">
        <f t="shared" si="5"/>
        <v>329</v>
      </c>
      <c r="B345" s="501"/>
      <c r="C345" s="515"/>
      <c r="D345" s="297"/>
      <c r="E345" s="505"/>
      <c r="F345" s="417">
        <f>IF($G$12&gt;0,IF($G$13=0,0,ROUND(IF($G$12=0,0,IF('11. Type 1 Emp 2020 FTE'!$I$12=1,IF(E345&lt;2080/(366/($G$13-$G$12+1)),E345/(2080/(366/($G$13-$G$12+1))),1),0)),1)),0)</f>
        <v>0</v>
      </c>
      <c r="G345" s="417">
        <f>IF($G$12&gt;0,IF($G$13=0,0,ROUND(IF('11. Type 1 Emp 2020 FTE'!$I$12=2,IF(E345=0,0,IF('18. FTE Safe Harbor 2 Step 4'!E345&lt;2080/(366/($G$13-$G$12+1)),0.5,1)),0),1)),0)</f>
        <v>0</v>
      </c>
    </row>
    <row r="346" spans="1:7" x14ac:dyDescent="0.25">
      <c r="A346" s="297">
        <f t="shared" si="5"/>
        <v>330</v>
      </c>
      <c r="B346" s="501"/>
      <c r="C346" s="515"/>
      <c r="D346" s="297"/>
      <c r="E346" s="505"/>
      <c r="F346" s="417">
        <f>IF($G$12&gt;0,IF($G$13=0,0,ROUND(IF($G$12=0,0,IF('11. Type 1 Emp 2020 FTE'!$I$12=1,IF(E346&lt;2080/(366/($G$13-$G$12+1)),E346/(2080/(366/($G$13-$G$12+1))),1),0)),1)),0)</f>
        <v>0</v>
      </c>
      <c r="G346" s="417">
        <f>IF($G$12&gt;0,IF($G$13=0,0,ROUND(IF('11. Type 1 Emp 2020 FTE'!$I$12=2,IF(E346=0,0,IF('18. FTE Safe Harbor 2 Step 4'!E346&lt;2080/(366/($G$13-$G$12+1)),0.5,1)),0),1)),0)</f>
        <v>0</v>
      </c>
    </row>
    <row r="347" spans="1:7" x14ac:dyDescent="0.25">
      <c r="A347" s="297">
        <f t="shared" si="5"/>
        <v>331</v>
      </c>
      <c r="B347" s="501"/>
      <c r="C347" s="515"/>
      <c r="D347" s="297"/>
      <c r="E347" s="505"/>
      <c r="F347" s="417">
        <f>IF($G$12&gt;0,IF($G$13=0,0,ROUND(IF($G$12=0,0,IF('11. Type 1 Emp 2020 FTE'!$I$12=1,IF(E347&lt;2080/(366/($G$13-$G$12+1)),E347/(2080/(366/($G$13-$G$12+1))),1),0)),1)),0)</f>
        <v>0</v>
      </c>
      <c r="G347" s="417">
        <f>IF($G$12&gt;0,IF($G$13=0,0,ROUND(IF('11. Type 1 Emp 2020 FTE'!$I$12=2,IF(E347=0,0,IF('18. FTE Safe Harbor 2 Step 4'!E347&lt;2080/(366/($G$13-$G$12+1)),0.5,1)),0),1)),0)</f>
        <v>0</v>
      </c>
    </row>
    <row r="348" spans="1:7" x14ac:dyDescent="0.25">
      <c r="A348" s="297">
        <f t="shared" si="5"/>
        <v>332</v>
      </c>
      <c r="B348" s="501"/>
      <c r="C348" s="515"/>
      <c r="D348" s="297"/>
      <c r="E348" s="505"/>
      <c r="F348" s="417">
        <f>IF($G$12&gt;0,IF($G$13=0,0,ROUND(IF($G$12=0,0,IF('11. Type 1 Emp 2020 FTE'!$I$12=1,IF(E348&lt;2080/(366/($G$13-$G$12+1)),E348/(2080/(366/($G$13-$G$12+1))),1),0)),1)),0)</f>
        <v>0</v>
      </c>
      <c r="G348" s="417">
        <f>IF($G$12&gt;0,IF($G$13=0,0,ROUND(IF('11. Type 1 Emp 2020 FTE'!$I$12=2,IF(E348=0,0,IF('18. FTE Safe Harbor 2 Step 4'!E348&lt;2080/(366/($G$13-$G$12+1)),0.5,1)),0),1)),0)</f>
        <v>0</v>
      </c>
    </row>
    <row r="349" spans="1:7" x14ac:dyDescent="0.25">
      <c r="A349" s="297">
        <f t="shared" si="5"/>
        <v>333</v>
      </c>
      <c r="B349" s="501"/>
      <c r="C349" s="515"/>
      <c r="D349" s="297"/>
      <c r="E349" s="505"/>
      <c r="F349" s="417">
        <f>IF($G$12&gt;0,IF($G$13=0,0,ROUND(IF($G$12=0,0,IF('11. Type 1 Emp 2020 FTE'!$I$12=1,IF(E349&lt;2080/(366/($G$13-$G$12+1)),E349/(2080/(366/($G$13-$G$12+1))),1),0)),1)),0)</f>
        <v>0</v>
      </c>
      <c r="G349" s="417">
        <f>IF($G$12&gt;0,IF($G$13=0,0,ROUND(IF('11. Type 1 Emp 2020 FTE'!$I$12=2,IF(E349=0,0,IF('18. FTE Safe Harbor 2 Step 4'!E349&lt;2080/(366/($G$13-$G$12+1)),0.5,1)),0),1)),0)</f>
        <v>0</v>
      </c>
    </row>
    <row r="350" spans="1:7" x14ac:dyDescent="0.25">
      <c r="A350" s="297">
        <f t="shared" si="5"/>
        <v>334</v>
      </c>
      <c r="B350" s="501"/>
      <c r="C350" s="515"/>
      <c r="D350" s="297"/>
      <c r="E350" s="505"/>
      <c r="F350" s="417">
        <f>IF($G$12&gt;0,IF($G$13=0,0,ROUND(IF($G$12=0,0,IF('11. Type 1 Emp 2020 FTE'!$I$12=1,IF(E350&lt;2080/(366/($G$13-$G$12+1)),E350/(2080/(366/($G$13-$G$12+1))),1),0)),1)),0)</f>
        <v>0</v>
      </c>
      <c r="G350" s="417">
        <f>IF($G$12&gt;0,IF($G$13=0,0,ROUND(IF('11. Type 1 Emp 2020 FTE'!$I$12=2,IF(E350=0,0,IF('18. FTE Safe Harbor 2 Step 4'!E350&lt;2080/(366/($G$13-$G$12+1)),0.5,1)),0),1)),0)</f>
        <v>0</v>
      </c>
    </row>
    <row r="351" spans="1:7" x14ac:dyDescent="0.25">
      <c r="A351" s="297">
        <f t="shared" si="5"/>
        <v>335</v>
      </c>
      <c r="B351" s="501"/>
      <c r="C351" s="515"/>
      <c r="D351" s="297"/>
      <c r="E351" s="505"/>
      <c r="F351" s="417">
        <f>IF($G$12&gt;0,IF($G$13=0,0,ROUND(IF($G$12=0,0,IF('11. Type 1 Emp 2020 FTE'!$I$12=1,IF(E351&lt;2080/(366/($G$13-$G$12+1)),E351/(2080/(366/($G$13-$G$12+1))),1),0)),1)),0)</f>
        <v>0</v>
      </c>
      <c r="G351" s="417">
        <f>IF($G$12&gt;0,IF($G$13=0,0,ROUND(IF('11. Type 1 Emp 2020 FTE'!$I$12=2,IF(E351=0,0,IF('18. FTE Safe Harbor 2 Step 4'!E351&lt;2080/(366/($G$13-$G$12+1)),0.5,1)),0),1)),0)</f>
        <v>0</v>
      </c>
    </row>
    <row r="352" spans="1:7" x14ac:dyDescent="0.25">
      <c r="A352" s="297">
        <f t="shared" si="5"/>
        <v>336</v>
      </c>
      <c r="B352" s="501"/>
      <c r="C352" s="515"/>
      <c r="D352" s="297"/>
      <c r="E352" s="505"/>
      <c r="F352" s="417">
        <f>IF($G$12&gt;0,IF($G$13=0,0,ROUND(IF($G$12=0,0,IF('11. Type 1 Emp 2020 FTE'!$I$12=1,IF(E352&lt;2080/(366/($G$13-$G$12+1)),E352/(2080/(366/($G$13-$G$12+1))),1),0)),1)),0)</f>
        <v>0</v>
      </c>
      <c r="G352" s="417">
        <f>IF($G$12&gt;0,IF($G$13=0,0,ROUND(IF('11. Type 1 Emp 2020 FTE'!$I$12=2,IF(E352=0,0,IF('18. FTE Safe Harbor 2 Step 4'!E352&lt;2080/(366/($G$13-$G$12+1)),0.5,1)),0),1)),0)</f>
        <v>0</v>
      </c>
    </row>
    <row r="353" spans="1:7" x14ac:dyDescent="0.25">
      <c r="A353" s="297">
        <f t="shared" si="5"/>
        <v>337</v>
      </c>
      <c r="B353" s="501"/>
      <c r="C353" s="515"/>
      <c r="D353" s="297"/>
      <c r="E353" s="505"/>
      <c r="F353" s="417">
        <f>IF($G$12&gt;0,IF($G$13=0,0,ROUND(IF($G$12=0,0,IF('11. Type 1 Emp 2020 FTE'!$I$12=1,IF(E353&lt;2080/(366/($G$13-$G$12+1)),E353/(2080/(366/($G$13-$G$12+1))),1),0)),1)),0)</f>
        <v>0</v>
      </c>
      <c r="G353" s="417">
        <f>IF($G$12&gt;0,IF($G$13=0,0,ROUND(IF('11. Type 1 Emp 2020 FTE'!$I$12=2,IF(E353=0,0,IF('18. FTE Safe Harbor 2 Step 4'!E353&lt;2080/(366/($G$13-$G$12+1)),0.5,1)),0),1)),0)</f>
        <v>0</v>
      </c>
    </row>
    <row r="354" spans="1:7" x14ac:dyDescent="0.25">
      <c r="A354" s="297">
        <f t="shared" si="5"/>
        <v>338</v>
      </c>
      <c r="B354" s="501"/>
      <c r="C354" s="515"/>
      <c r="D354" s="297"/>
      <c r="E354" s="505"/>
      <c r="F354" s="417">
        <f>IF($G$12&gt;0,IF($G$13=0,0,ROUND(IF($G$12=0,0,IF('11. Type 1 Emp 2020 FTE'!$I$12=1,IF(E354&lt;2080/(366/($G$13-$G$12+1)),E354/(2080/(366/($G$13-$G$12+1))),1),0)),1)),0)</f>
        <v>0</v>
      </c>
      <c r="G354" s="417">
        <f>IF($G$12&gt;0,IF($G$13=0,0,ROUND(IF('11. Type 1 Emp 2020 FTE'!$I$12=2,IF(E354=0,0,IF('18. FTE Safe Harbor 2 Step 4'!E354&lt;2080/(366/($G$13-$G$12+1)),0.5,1)),0),1)),0)</f>
        <v>0</v>
      </c>
    </row>
    <row r="355" spans="1:7" x14ac:dyDescent="0.25">
      <c r="A355" s="297">
        <f t="shared" si="5"/>
        <v>339</v>
      </c>
      <c r="B355" s="501"/>
      <c r="C355" s="515"/>
      <c r="D355" s="297"/>
      <c r="E355" s="505"/>
      <c r="F355" s="417">
        <f>IF($G$12&gt;0,IF($G$13=0,0,ROUND(IF($G$12=0,0,IF('11. Type 1 Emp 2020 FTE'!$I$12=1,IF(E355&lt;2080/(366/($G$13-$G$12+1)),E355/(2080/(366/($G$13-$G$12+1))),1),0)),1)),0)</f>
        <v>0</v>
      </c>
      <c r="G355" s="417">
        <f>IF($G$12&gt;0,IF($G$13=0,0,ROUND(IF('11. Type 1 Emp 2020 FTE'!$I$12=2,IF(E355=0,0,IF('18. FTE Safe Harbor 2 Step 4'!E355&lt;2080/(366/($G$13-$G$12+1)),0.5,1)),0),1)),0)</f>
        <v>0</v>
      </c>
    </row>
    <row r="356" spans="1:7" x14ac:dyDescent="0.25">
      <c r="A356" s="297">
        <f t="shared" si="5"/>
        <v>340</v>
      </c>
      <c r="B356" s="501"/>
      <c r="C356" s="515"/>
      <c r="D356" s="297"/>
      <c r="E356" s="505"/>
      <c r="F356" s="417">
        <f>IF($G$12&gt;0,IF($G$13=0,0,ROUND(IF($G$12=0,0,IF('11. Type 1 Emp 2020 FTE'!$I$12=1,IF(E356&lt;2080/(366/($G$13-$G$12+1)),E356/(2080/(366/($G$13-$G$12+1))),1),0)),1)),0)</f>
        <v>0</v>
      </c>
      <c r="G356" s="417">
        <f>IF($G$12&gt;0,IF($G$13=0,0,ROUND(IF('11. Type 1 Emp 2020 FTE'!$I$12=2,IF(E356=0,0,IF('18. FTE Safe Harbor 2 Step 4'!E356&lt;2080/(366/($G$13-$G$12+1)),0.5,1)),0),1)),0)</f>
        <v>0</v>
      </c>
    </row>
    <row r="357" spans="1:7" x14ac:dyDescent="0.25">
      <c r="A357" s="297">
        <f t="shared" si="5"/>
        <v>341</v>
      </c>
      <c r="B357" s="501"/>
      <c r="C357" s="515"/>
      <c r="D357" s="297"/>
      <c r="E357" s="505"/>
      <c r="F357" s="417">
        <f>IF($G$12&gt;0,IF($G$13=0,0,ROUND(IF($G$12=0,0,IF('11. Type 1 Emp 2020 FTE'!$I$12=1,IF(E357&lt;2080/(366/($G$13-$G$12+1)),E357/(2080/(366/($G$13-$G$12+1))),1),0)),1)),0)</f>
        <v>0</v>
      </c>
      <c r="G357" s="417">
        <f>IF($G$12&gt;0,IF($G$13=0,0,ROUND(IF('11. Type 1 Emp 2020 FTE'!$I$12=2,IF(E357=0,0,IF('18. FTE Safe Harbor 2 Step 4'!E357&lt;2080/(366/($G$13-$G$12+1)),0.5,1)),0),1)),0)</f>
        <v>0</v>
      </c>
    </row>
    <row r="358" spans="1:7" x14ac:dyDescent="0.25">
      <c r="A358" s="297">
        <f t="shared" si="5"/>
        <v>342</v>
      </c>
      <c r="B358" s="501"/>
      <c r="C358" s="515"/>
      <c r="D358" s="297"/>
      <c r="E358" s="505"/>
      <c r="F358" s="417">
        <f>IF($G$12&gt;0,IF($G$13=0,0,ROUND(IF($G$12=0,0,IF('11. Type 1 Emp 2020 FTE'!$I$12=1,IF(E358&lt;2080/(366/($G$13-$G$12+1)),E358/(2080/(366/($G$13-$G$12+1))),1),0)),1)),0)</f>
        <v>0</v>
      </c>
      <c r="G358" s="417">
        <f>IF($G$12&gt;0,IF($G$13=0,0,ROUND(IF('11. Type 1 Emp 2020 FTE'!$I$12=2,IF(E358=0,0,IF('18. FTE Safe Harbor 2 Step 4'!E358&lt;2080/(366/($G$13-$G$12+1)),0.5,1)),0),1)),0)</f>
        <v>0</v>
      </c>
    </row>
    <row r="359" spans="1:7" x14ac:dyDescent="0.25">
      <c r="A359" s="297">
        <f t="shared" si="5"/>
        <v>343</v>
      </c>
      <c r="B359" s="501"/>
      <c r="C359" s="515"/>
      <c r="D359" s="297"/>
      <c r="E359" s="505"/>
      <c r="F359" s="417">
        <f>IF($G$12&gt;0,IF($G$13=0,0,ROUND(IF($G$12=0,0,IF('11. Type 1 Emp 2020 FTE'!$I$12=1,IF(E359&lt;2080/(366/($G$13-$G$12+1)),E359/(2080/(366/($G$13-$G$12+1))),1),0)),1)),0)</f>
        <v>0</v>
      </c>
      <c r="G359" s="417">
        <f>IF($G$12&gt;0,IF($G$13=0,0,ROUND(IF('11. Type 1 Emp 2020 FTE'!$I$12=2,IF(E359=0,0,IF('18. FTE Safe Harbor 2 Step 4'!E359&lt;2080/(366/($G$13-$G$12+1)),0.5,1)),0),1)),0)</f>
        <v>0</v>
      </c>
    </row>
    <row r="360" spans="1:7" x14ac:dyDescent="0.25">
      <c r="A360" s="297">
        <f t="shared" si="5"/>
        <v>344</v>
      </c>
      <c r="B360" s="501"/>
      <c r="C360" s="515"/>
      <c r="D360" s="297"/>
      <c r="E360" s="505"/>
      <c r="F360" s="417">
        <f>IF($G$12&gt;0,IF($G$13=0,0,ROUND(IF($G$12=0,0,IF('11. Type 1 Emp 2020 FTE'!$I$12=1,IF(E360&lt;2080/(366/($G$13-$G$12+1)),E360/(2080/(366/($G$13-$G$12+1))),1),0)),1)),0)</f>
        <v>0</v>
      </c>
      <c r="G360" s="417">
        <f>IF($G$12&gt;0,IF($G$13=0,0,ROUND(IF('11. Type 1 Emp 2020 FTE'!$I$12=2,IF(E360=0,0,IF('18. FTE Safe Harbor 2 Step 4'!E360&lt;2080/(366/($G$13-$G$12+1)),0.5,1)),0),1)),0)</f>
        <v>0</v>
      </c>
    </row>
    <row r="361" spans="1:7" x14ac:dyDescent="0.25">
      <c r="A361" s="297">
        <f t="shared" si="5"/>
        <v>345</v>
      </c>
      <c r="B361" s="501"/>
      <c r="C361" s="515"/>
      <c r="D361" s="297"/>
      <c r="E361" s="505"/>
      <c r="F361" s="417">
        <f>IF($G$12&gt;0,IF($G$13=0,0,ROUND(IF($G$12=0,0,IF('11. Type 1 Emp 2020 FTE'!$I$12=1,IF(E361&lt;2080/(366/($G$13-$G$12+1)),E361/(2080/(366/($G$13-$G$12+1))),1),0)),1)),0)</f>
        <v>0</v>
      </c>
      <c r="G361" s="417">
        <f>IF($G$12&gt;0,IF($G$13=0,0,ROUND(IF('11. Type 1 Emp 2020 FTE'!$I$12=2,IF(E361=0,0,IF('18. FTE Safe Harbor 2 Step 4'!E361&lt;2080/(366/($G$13-$G$12+1)),0.5,1)),0),1)),0)</f>
        <v>0</v>
      </c>
    </row>
    <row r="362" spans="1:7" x14ac:dyDescent="0.25">
      <c r="A362" s="297">
        <f t="shared" si="5"/>
        <v>346</v>
      </c>
      <c r="B362" s="501"/>
      <c r="C362" s="515"/>
      <c r="D362" s="297"/>
      <c r="E362" s="505"/>
      <c r="F362" s="417">
        <f>IF($G$12&gt;0,IF($G$13=0,0,ROUND(IF($G$12=0,0,IF('11. Type 1 Emp 2020 FTE'!$I$12=1,IF(E362&lt;2080/(366/($G$13-$G$12+1)),E362/(2080/(366/($G$13-$G$12+1))),1),0)),1)),0)</f>
        <v>0</v>
      </c>
      <c r="G362" s="417">
        <f>IF($G$12&gt;0,IF($G$13=0,0,ROUND(IF('11. Type 1 Emp 2020 FTE'!$I$12=2,IF(E362=0,0,IF('18. FTE Safe Harbor 2 Step 4'!E362&lt;2080/(366/($G$13-$G$12+1)),0.5,1)),0),1)),0)</f>
        <v>0</v>
      </c>
    </row>
    <row r="363" spans="1:7" x14ac:dyDescent="0.25">
      <c r="A363" s="297">
        <f t="shared" si="5"/>
        <v>347</v>
      </c>
      <c r="B363" s="501"/>
      <c r="C363" s="515"/>
      <c r="D363" s="297"/>
      <c r="E363" s="505"/>
      <c r="F363" s="417">
        <f>IF($G$12&gt;0,IF($G$13=0,0,ROUND(IF($G$12=0,0,IF('11. Type 1 Emp 2020 FTE'!$I$12=1,IF(E363&lt;2080/(366/($G$13-$G$12+1)),E363/(2080/(366/($G$13-$G$12+1))),1),0)),1)),0)</f>
        <v>0</v>
      </c>
      <c r="G363" s="417">
        <f>IF($G$12&gt;0,IF($G$13=0,0,ROUND(IF('11. Type 1 Emp 2020 FTE'!$I$12=2,IF(E363=0,0,IF('18. FTE Safe Harbor 2 Step 4'!E363&lt;2080/(366/($G$13-$G$12+1)),0.5,1)),0),1)),0)</f>
        <v>0</v>
      </c>
    </row>
    <row r="364" spans="1:7" x14ac:dyDescent="0.25">
      <c r="A364" s="297">
        <f t="shared" si="5"/>
        <v>348</v>
      </c>
      <c r="B364" s="501"/>
      <c r="C364" s="515"/>
      <c r="D364" s="297"/>
      <c r="E364" s="505"/>
      <c r="F364" s="417">
        <f>IF($G$12&gt;0,IF($G$13=0,0,ROUND(IF($G$12=0,0,IF('11. Type 1 Emp 2020 FTE'!$I$12=1,IF(E364&lt;2080/(366/($G$13-$G$12+1)),E364/(2080/(366/($G$13-$G$12+1))),1),0)),1)),0)</f>
        <v>0</v>
      </c>
      <c r="G364" s="417">
        <f>IF($G$12&gt;0,IF($G$13=0,0,ROUND(IF('11. Type 1 Emp 2020 FTE'!$I$12=2,IF(E364=0,0,IF('18. FTE Safe Harbor 2 Step 4'!E364&lt;2080/(366/($G$13-$G$12+1)),0.5,1)),0),1)),0)</f>
        <v>0</v>
      </c>
    </row>
    <row r="365" spans="1:7" x14ac:dyDescent="0.25">
      <c r="A365" s="297">
        <f t="shared" si="5"/>
        <v>349</v>
      </c>
      <c r="B365" s="501"/>
      <c r="C365" s="515"/>
      <c r="D365" s="297"/>
      <c r="E365" s="505"/>
      <c r="F365" s="417">
        <f>IF($G$12&gt;0,IF($G$13=0,0,ROUND(IF($G$12=0,0,IF('11. Type 1 Emp 2020 FTE'!$I$12=1,IF(E365&lt;2080/(366/($G$13-$G$12+1)),E365/(2080/(366/($G$13-$G$12+1))),1),0)),1)),0)</f>
        <v>0</v>
      </c>
      <c r="G365" s="417">
        <f>IF($G$12&gt;0,IF($G$13=0,0,ROUND(IF('11. Type 1 Emp 2020 FTE'!$I$12=2,IF(E365=0,0,IF('18. FTE Safe Harbor 2 Step 4'!E365&lt;2080/(366/($G$13-$G$12+1)),0.5,1)),0),1)),0)</f>
        <v>0</v>
      </c>
    </row>
    <row r="366" spans="1:7" x14ac:dyDescent="0.25">
      <c r="A366" s="297">
        <f t="shared" si="5"/>
        <v>350</v>
      </c>
      <c r="B366" s="501"/>
      <c r="C366" s="515"/>
      <c r="D366" s="297"/>
      <c r="E366" s="505"/>
      <c r="F366" s="417">
        <f>IF($G$12&gt;0,IF($G$13=0,0,ROUND(IF($G$12=0,0,IF('11. Type 1 Emp 2020 FTE'!$I$12=1,IF(E366&lt;2080/(366/($G$13-$G$12+1)),E366/(2080/(366/($G$13-$G$12+1))),1),0)),1)),0)</f>
        <v>0</v>
      </c>
      <c r="G366" s="417">
        <f>IF($G$12&gt;0,IF($G$13=0,0,ROUND(IF('11. Type 1 Emp 2020 FTE'!$I$12=2,IF(E366=0,0,IF('18. FTE Safe Harbor 2 Step 4'!E366&lt;2080/(366/($G$13-$G$12+1)),0.5,1)),0),1)),0)</f>
        <v>0</v>
      </c>
    </row>
    <row r="367" spans="1:7" x14ac:dyDescent="0.25">
      <c r="A367" s="297">
        <f t="shared" si="5"/>
        <v>351</v>
      </c>
      <c r="B367" s="501"/>
      <c r="C367" s="515"/>
      <c r="D367" s="297"/>
      <c r="E367" s="505"/>
      <c r="F367" s="417">
        <f>IF($G$12&gt;0,IF($G$13=0,0,ROUND(IF($G$12=0,0,IF('11. Type 1 Emp 2020 FTE'!$I$12=1,IF(E367&lt;2080/(366/($G$13-$G$12+1)),E367/(2080/(366/($G$13-$G$12+1))),1),0)),1)),0)</f>
        <v>0</v>
      </c>
      <c r="G367" s="417">
        <f>IF($G$12&gt;0,IF($G$13=0,0,ROUND(IF('11. Type 1 Emp 2020 FTE'!$I$12=2,IF(E367=0,0,IF('18. FTE Safe Harbor 2 Step 4'!E367&lt;2080/(366/($G$13-$G$12+1)),0.5,1)),0),1)),0)</f>
        <v>0</v>
      </c>
    </row>
    <row r="368" spans="1:7" x14ac:dyDescent="0.25">
      <c r="A368" s="297">
        <f t="shared" si="5"/>
        <v>352</v>
      </c>
      <c r="B368" s="501"/>
      <c r="C368" s="515"/>
      <c r="D368" s="297"/>
      <c r="E368" s="505"/>
      <c r="F368" s="417">
        <f>IF($G$12&gt;0,IF($G$13=0,0,ROUND(IF($G$12=0,0,IF('11. Type 1 Emp 2020 FTE'!$I$12=1,IF(E368&lt;2080/(366/($G$13-$G$12+1)),E368/(2080/(366/($G$13-$G$12+1))),1),0)),1)),0)</f>
        <v>0</v>
      </c>
      <c r="G368" s="417">
        <f>IF($G$12&gt;0,IF($G$13=0,0,ROUND(IF('11. Type 1 Emp 2020 FTE'!$I$12=2,IF(E368=0,0,IF('18. FTE Safe Harbor 2 Step 4'!E368&lt;2080/(366/($G$13-$G$12+1)),0.5,1)),0),1)),0)</f>
        <v>0</v>
      </c>
    </row>
    <row r="369" spans="1:7" x14ac:dyDescent="0.25">
      <c r="A369" s="297">
        <f t="shared" si="5"/>
        <v>353</v>
      </c>
      <c r="B369" s="501"/>
      <c r="C369" s="515"/>
      <c r="D369" s="297"/>
      <c r="E369" s="505"/>
      <c r="F369" s="417">
        <f>IF($G$12&gt;0,IF($G$13=0,0,ROUND(IF($G$12=0,0,IF('11. Type 1 Emp 2020 FTE'!$I$12=1,IF(E369&lt;2080/(366/($G$13-$G$12+1)),E369/(2080/(366/($G$13-$G$12+1))),1),0)),1)),0)</f>
        <v>0</v>
      </c>
      <c r="G369" s="417">
        <f>IF($G$12&gt;0,IF($G$13=0,0,ROUND(IF('11. Type 1 Emp 2020 FTE'!$I$12=2,IF(E369=0,0,IF('18. FTE Safe Harbor 2 Step 4'!E369&lt;2080/(366/($G$13-$G$12+1)),0.5,1)),0),1)),0)</f>
        <v>0</v>
      </c>
    </row>
    <row r="370" spans="1:7" x14ac:dyDescent="0.25">
      <c r="A370" s="297">
        <f t="shared" si="5"/>
        <v>354</v>
      </c>
      <c r="B370" s="501"/>
      <c r="C370" s="515"/>
      <c r="D370" s="297"/>
      <c r="E370" s="505"/>
      <c r="F370" s="417">
        <f>IF($G$12&gt;0,IF($G$13=0,0,ROUND(IF($G$12=0,0,IF('11. Type 1 Emp 2020 FTE'!$I$12=1,IF(E370&lt;2080/(366/($G$13-$G$12+1)),E370/(2080/(366/($G$13-$G$12+1))),1),0)),1)),0)</f>
        <v>0</v>
      </c>
      <c r="G370" s="417">
        <f>IF($G$12&gt;0,IF($G$13=0,0,ROUND(IF('11. Type 1 Emp 2020 FTE'!$I$12=2,IF(E370=0,0,IF('18. FTE Safe Harbor 2 Step 4'!E370&lt;2080/(366/($G$13-$G$12+1)),0.5,1)),0),1)),0)</f>
        <v>0</v>
      </c>
    </row>
    <row r="371" spans="1:7" x14ac:dyDescent="0.25">
      <c r="A371" s="297">
        <f t="shared" si="5"/>
        <v>355</v>
      </c>
      <c r="B371" s="501"/>
      <c r="C371" s="515"/>
      <c r="D371" s="297"/>
      <c r="E371" s="505"/>
      <c r="F371" s="417">
        <f>IF($G$12&gt;0,IF($G$13=0,0,ROUND(IF($G$12=0,0,IF('11. Type 1 Emp 2020 FTE'!$I$12=1,IF(E371&lt;2080/(366/($G$13-$G$12+1)),E371/(2080/(366/($G$13-$G$12+1))),1),0)),1)),0)</f>
        <v>0</v>
      </c>
      <c r="G371" s="417">
        <f>IF($G$12&gt;0,IF($G$13=0,0,ROUND(IF('11. Type 1 Emp 2020 FTE'!$I$12=2,IF(E371=0,0,IF('18. FTE Safe Harbor 2 Step 4'!E371&lt;2080/(366/($G$13-$G$12+1)),0.5,1)),0),1)),0)</f>
        <v>0</v>
      </c>
    </row>
    <row r="372" spans="1:7" x14ac:dyDescent="0.25">
      <c r="A372" s="297">
        <f t="shared" si="5"/>
        <v>356</v>
      </c>
      <c r="B372" s="501"/>
      <c r="C372" s="515"/>
      <c r="D372" s="297"/>
      <c r="E372" s="505"/>
      <c r="F372" s="417">
        <f>IF($G$12&gt;0,IF($G$13=0,0,ROUND(IF($G$12=0,0,IF('11. Type 1 Emp 2020 FTE'!$I$12=1,IF(E372&lt;2080/(366/($G$13-$G$12+1)),E372/(2080/(366/($G$13-$G$12+1))),1),0)),1)),0)</f>
        <v>0</v>
      </c>
      <c r="G372" s="417">
        <f>IF($G$12&gt;0,IF($G$13=0,0,ROUND(IF('11. Type 1 Emp 2020 FTE'!$I$12=2,IF(E372=0,0,IF('18. FTE Safe Harbor 2 Step 4'!E372&lt;2080/(366/($G$13-$G$12+1)),0.5,1)),0),1)),0)</f>
        <v>0</v>
      </c>
    </row>
    <row r="373" spans="1:7" x14ac:dyDescent="0.25">
      <c r="A373" s="297">
        <f t="shared" si="5"/>
        <v>357</v>
      </c>
      <c r="B373" s="501"/>
      <c r="C373" s="515"/>
      <c r="D373" s="297"/>
      <c r="E373" s="505"/>
      <c r="F373" s="417">
        <f>IF($G$12&gt;0,IF($G$13=0,0,ROUND(IF($G$12=0,0,IF('11. Type 1 Emp 2020 FTE'!$I$12=1,IF(E373&lt;2080/(366/($G$13-$G$12+1)),E373/(2080/(366/($G$13-$G$12+1))),1),0)),1)),0)</f>
        <v>0</v>
      </c>
      <c r="G373" s="417">
        <f>IF($G$12&gt;0,IF($G$13=0,0,ROUND(IF('11. Type 1 Emp 2020 FTE'!$I$12=2,IF(E373=0,0,IF('18. FTE Safe Harbor 2 Step 4'!E373&lt;2080/(366/($G$13-$G$12+1)),0.5,1)),0),1)),0)</f>
        <v>0</v>
      </c>
    </row>
    <row r="374" spans="1:7" x14ac:dyDescent="0.25">
      <c r="A374" s="297">
        <f t="shared" si="5"/>
        <v>358</v>
      </c>
      <c r="B374" s="501"/>
      <c r="C374" s="515"/>
      <c r="D374" s="297"/>
      <c r="E374" s="505"/>
      <c r="F374" s="417">
        <f>IF($G$12&gt;0,IF($G$13=0,0,ROUND(IF($G$12=0,0,IF('11. Type 1 Emp 2020 FTE'!$I$12=1,IF(E374&lt;2080/(366/($G$13-$G$12+1)),E374/(2080/(366/($G$13-$G$12+1))),1),0)),1)),0)</f>
        <v>0</v>
      </c>
      <c r="G374" s="417">
        <f>IF($G$12&gt;0,IF($G$13=0,0,ROUND(IF('11. Type 1 Emp 2020 FTE'!$I$12=2,IF(E374=0,0,IF('18. FTE Safe Harbor 2 Step 4'!E374&lt;2080/(366/($G$13-$G$12+1)),0.5,1)),0),1)),0)</f>
        <v>0</v>
      </c>
    </row>
    <row r="375" spans="1:7" x14ac:dyDescent="0.25">
      <c r="A375" s="297">
        <f t="shared" si="5"/>
        <v>359</v>
      </c>
      <c r="B375" s="501"/>
      <c r="C375" s="515"/>
      <c r="D375" s="297"/>
      <c r="E375" s="505"/>
      <c r="F375" s="417">
        <f>IF($G$12&gt;0,IF($G$13=0,0,ROUND(IF($G$12=0,0,IF('11. Type 1 Emp 2020 FTE'!$I$12=1,IF(E375&lt;2080/(366/($G$13-$G$12+1)),E375/(2080/(366/($G$13-$G$12+1))),1),0)),1)),0)</f>
        <v>0</v>
      </c>
      <c r="G375" s="417">
        <f>IF($G$12&gt;0,IF($G$13=0,0,ROUND(IF('11. Type 1 Emp 2020 FTE'!$I$12=2,IF(E375=0,0,IF('18. FTE Safe Harbor 2 Step 4'!E375&lt;2080/(366/($G$13-$G$12+1)),0.5,1)),0),1)),0)</f>
        <v>0</v>
      </c>
    </row>
    <row r="376" spans="1:7" x14ac:dyDescent="0.25">
      <c r="A376" s="297">
        <f t="shared" si="5"/>
        <v>360</v>
      </c>
      <c r="B376" s="501"/>
      <c r="C376" s="515"/>
      <c r="D376" s="297"/>
      <c r="E376" s="505"/>
      <c r="F376" s="417">
        <f>IF($G$12&gt;0,IF($G$13=0,0,ROUND(IF($G$12=0,0,IF('11. Type 1 Emp 2020 FTE'!$I$12=1,IF(E376&lt;2080/(366/($G$13-$G$12+1)),E376/(2080/(366/($G$13-$G$12+1))),1),0)),1)),0)</f>
        <v>0</v>
      </c>
      <c r="G376" s="417">
        <f>IF($G$12&gt;0,IF($G$13=0,0,ROUND(IF('11. Type 1 Emp 2020 FTE'!$I$12=2,IF(E376=0,0,IF('18. FTE Safe Harbor 2 Step 4'!E376&lt;2080/(366/($G$13-$G$12+1)),0.5,1)),0),1)),0)</f>
        <v>0</v>
      </c>
    </row>
    <row r="377" spans="1:7" x14ac:dyDescent="0.25">
      <c r="A377" s="297">
        <f t="shared" si="5"/>
        <v>361</v>
      </c>
      <c r="B377" s="501"/>
      <c r="C377" s="515"/>
      <c r="D377" s="297"/>
      <c r="E377" s="505"/>
      <c r="F377" s="417">
        <f>IF($G$12&gt;0,IF($G$13=0,0,ROUND(IF($G$12=0,0,IF('11. Type 1 Emp 2020 FTE'!$I$12=1,IF(E377&lt;2080/(366/($G$13-$G$12+1)),E377/(2080/(366/($G$13-$G$12+1))),1),0)),1)),0)</f>
        <v>0</v>
      </c>
      <c r="G377" s="417">
        <f>IF($G$12&gt;0,IF($G$13=0,0,ROUND(IF('11. Type 1 Emp 2020 FTE'!$I$12=2,IF(E377=0,0,IF('18. FTE Safe Harbor 2 Step 4'!E377&lt;2080/(366/($G$13-$G$12+1)),0.5,1)),0),1)),0)</f>
        <v>0</v>
      </c>
    </row>
    <row r="378" spans="1:7" x14ac:dyDescent="0.25">
      <c r="A378" s="297">
        <f t="shared" si="5"/>
        <v>362</v>
      </c>
      <c r="B378" s="501"/>
      <c r="C378" s="515"/>
      <c r="D378" s="297"/>
      <c r="E378" s="505"/>
      <c r="F378" s="417">
        <f>IF($G$12&gt;0,IF($G$13=0,0,ROUND(IF($G$12=0,0,IF('11. Type 1 Emp 2020 FTE'!$I$12=1,IF(E378&lt;2080/(366/($G$13-$G$12+1)),E378/(2080/(366/($G$13-$G$12+1))),1),0)),1)),0)</f>
        <v>0</v>
      </c>
      <c r="G378" s="417">
        <f>IF($G$12&gt;0,IF($G$13=0,0,ROUND(IF('11. Type 1 Emp 2020 FTE'!$I$12=2,IF(E378=0,0,IF('18. FTE Safe Harbor 2 Step 4'!E378&lt;2080/(366/($G$13-$G$12+1)),0.5,1)),0),1)),0)</f>
        <v>0</v>
      </c>
    </row>
    <row r="379" spans="1:7" x14ac:dyDescent="0.25">
      <c r="A379" s="297">
        <f t="shared" si="5"/>
        <v>363</v>
      </c>
      <c r="B379" s="501"/>
      <c r="C379" s="515"/>
      <c r="D379" s="297"/>
      <c r="E379" s="505"/>
      <c r="F379" s="417">
        <f>IF($G$12&gt;0,IF($G$13=0,0,ROUND(IF($G$12=0,0,IF('11. Type 1 Emp 2020 FTE'!$I$12=1,IF(E379&lt;2080/(366/($G$13-$G$12+1)),E379/(2080/(366/($G$13-$G$12+1))),1),0)),1)),0)</f>
        <v>0</v>
      </c>
      <c r="G379" s="417">
        <f>IF($G$12&gt;0,IF($G$13=0,0,ROUND(IF('11. Type 1 Emp 2020 FTE'!$I$12=2,IF(E379=0,0,IF('18. FTE Safe Harbor 2 Step 4'!E379&lt;2080/(366/($G$13-$G$12+1)),0.5,1)),0),1)),0)</f>
        <v>0</v>
      </c>
    </row>
    <row r="380" spans="1:7" x14ac:dyDescent="0.25">
      <c r="A380" s="297">
        <f t="shared" si="5"/>
        <v>364</v>
      </c>
      <c r="B380" s="501"/>
      <c r="C380" s="515"/>
      <c r="D380" s="297"/>
      <c r="E380" s="505"/>
      <c r="F380" s="417">
        <f>IF($G$12&gt;0,IF($G$13=0,0,ROUND(IF($G$12=0,0,IF('11. Type 1 Emp 2020 FTE'!$I$12=1,IF(E380&lt;2080/(366/($G$13-$G$12+1)),E380/(2080/(366/($G$13-$G$12+1))),1),0)),1)),0)</f>
        <v>0</v>
      </c>
      <c r="G380" s="417">
        <f>IF($G$12&gt;0,IF($G$13=0,0,ROUND(IF('11. Type 1 Emp 2020 FTE'!$I$12=2,IF(E380=0,0,IF('18. FTE Safe Harbor 2 Step 4'!E380&lt;2080/(366/($G$13-$G$12+1)),0.5,1)),0),1)),0)</f>
        <v>0</v>
      </c>
    </row>
    <row r="381" spans="1:7" x14ac:dyDescent="0.25">
      <c r="A381" s="297">
        <f t="shared" si="5"/>
        <v>365</v>
      </c>
      <c r="B381" s="501"/>
      <c r="C381" s="515"/>
      <c r="D381" s="297"/>
      <c r="E381" s="505"/>
      <c r="F381" s="417">
        <f>IF($G$12&gt;0,IF($G$13=0,0,ROUND(IF($G$12=0,0,IF('11. Type 1 Emp 2020 FTE'!$I$12=1,IF(E381&lt;2080/(366/($G$13-$G$12+1)),E381/(2080/(366/($G$13-$G$12+1))),1),0)),1)),0)</f>
        <v>0</v>
      </c>
      <c r="G381" s="417">
        <f>IF($G$12&gt;0,IF($G$13=0,0,ROUND(IF('11. Type 1 Emp 2020 FTE'!$I$12=2,IF(E381=0,0,IF('18. FTE Safe Harbor 2 Step 4'!E381&lt;2080/(366/($G$13-$G$12+1)),0.5,1)),0),1)),0)</f>
        <v>0</v>
      </c>
    </row>
    <row r="382" spans="1:7" x14ac:dyDescent="0.25">
      <c r="A382" s="297">
        <f t="shared" si="5"/>
        <v>366</v>
      </c>
      <c r="B382" s="501"/>
      <c r="C382" s="515"/>
      <c r="D382" s="297"/>
      <c r="E382" s="505"/>
      <c r="F382" s="417">
        <f>IF($G$12&gt;0,IF($G$13=0,0,ROUND(IF($G$12=0,0,IF('11. Type 1 Emp 2020 FTE'!$I$12=1,IF(E382&lt;2080/(366/($G$13-$G$12+1)),E382/(2080/(366/($G$13-$G$12+1))),1),0)),1)),0)</f>
        <v>0</v>
      </c>
      <c r="G382" s="417">
        <f>IF($G$12&gt;0,IF($G$13=0,0,ROUND(IF('11. Type 1 Emp 2020 FTE'!$I$12=2,IF(E382=0,0,IF('18. FTE Safe Harbor 2 Step 4'!E382&lt;2080/(366/($G$13-$G$12+1)),0.5,1)),0),1)),0)</f>
        <v>0</v>
      </c>
    </row>
    <row r="383" spans="1:7" x14ac:dyDescent="0.25">
      <c r="A383" s="297">
        <f t="shared" si="5"/>
        <v>367</v>
      </c>
      <c r="B383" s="501"/>
      <c r="C383" s="515"/>
      <c r="D383" s="297"/>
      <c r="E383" s="505"/>
      <c r="F383" s="417">
        <f>IF($G$12&gt;0,IF($G$13=0,0,ROUND(IF($G$12=0,0,IF('11. Type 1 Emp 2020 FTE'!$I$12=1,IF(E383&lt;2080/(366/($G$13-$G$12+1)),E383/(2080/(366/($G$13-$G$12+1))),1),0)),1)),0)</f>
        <v>0</v>
      </c>
      <c r="G383" s="417">
        <f>IF($G$12&gt;0,IF($G$13=0,0,ROUND(IF('11. Type 1 Emp 2020 FTE'!$I$12=2,IF(E383=0,0,IF('18. FTE Safe Harbor 2 Step 4'!E383&lt;2080/(366/($G$13-$G$12+1)),0.5,1)),0),1)),0)</f>
        <v>0</v>
      </c>
    </row>
    <row r="384" spans="1:7" x14ac:dyDescent="0.25">
      <c r="A384" s="297">
        <f t="shared" si="5"/>
        <v>368</v>
      </c>
      <c r="B384" s="501"/>
      <c r="C384" s="515"/>
      <c r="D384" s="297"/>
      <c r="E384" s="505"/>
      <c r="F384" s="417">
        <f>IF($G$12&gt;0,IF($G$13=0,0,ROUND(IF($G$12=0,0,IF('11. Type 1 Emp 2020 FTE'!$I$12=1,IF(E384&lt;2080/(366/($G$13-$G$12+1)),E384/(2080/(366/($G$13-$G$12+1))),1),0)),1)),0)</f>
        <v>0</v>
      </c>
      <c r="G384" s="417">
        <f>IF($G$12&gt;0,IF($G$13=0,0,ROUND(IF('11. Type 1 Emp 2020 FTE'!$I$12=2,IF(E384=0,0,IF('18. FTE Safe Harbor 2 Step 4'!E384&lt;2080/(366/($G$13-$G$12+1)),0.5,1)),0),1)),0)</f>
        <v>0</v>
      </c>
    </row>
    <row r="385" spans="1:7" x14ac:dyDescent="0.25">
      <c r="A385" s="297">
        <f t="shared" si="5"/>
        <v>369</v>
      </c>
      <c r="B385" s="501"/>
      <c r="C385" s="515"/>
      <c r="D385" s="297"/>
      <c r="E385" s="505"/>
      <c r="F385" s="417">
        <f>IF($G$12&gt;0,IF($G$13=0,0,ROUND(IF($G$12=0,0,IF('11. Type 1 Emp 2020 FTE'!$I$12=1,IF(E385&lt;2080/(366/($G$13-$G$12+1)),E385/(2080/(366/($G$13-$G$12+1))),1),0)),1)),0)</f>
        <v>0</v>
      </c>
      <c r="G385" s="417">
        <f>IF($G$12&gt;0,IF($G$13=0,0,ROUND(IF('11. Type 1 Emp 2020 FTE'!$I$12=2,IF(E385=0,0,IF('18. FTE Safe Harbor 2 Step 4'!E385&lt;2080/(366/($G$13-$G$12+1)),0.5,1)),0),1)),0)</f>
        <v>0</v>
      </c>
    </row>
    <row r="386" spans="1:7" x14ac:dyDescent="0.25">
      <c r="A386" s="297">
        <f t="shared" si="5"/>
        <v>370</v>
      </c>
      <c r="B386" s="501"/>
      <c r="C386" s="515"/>
      <c r="D386" s="297"/>
      <c r="E386" s="505"/>
      <c r="F386" s="417">
        <f>IF($G$12&gt;0,IF($G$13=0,0,ROUND(IF($G$12=0,0,IF('11. Type 1 Emp 2020 FTE'!$I$12=1,IF(E386&lt;2080/(366/($G$13-$G$12+1)),E386/(2080/(366/($G$13-$G$12+1))),1),0)),1)),0)</f>
        <v>0</v>
      </c>
      <c r="G386" s="417">
        <f>IF($G$12&gt;0,IF($G$13=0,0,ROUND(IF('11. Type 1 Emp 2020 FTE'!$I$12=2,IF(E386=0,0,IF('18. FTE Safe Harbor 2 Step 4'!E386&lt;2080/(366/($G$13-$G$12+1)),0.5,1)),0),1)),0)</f>
        <v>0</v>
      </c>
    </row>
    <row r="387" spans="1:7" x14ac:dyDescent="0.25">
      <c r="A387" s="297">
        <f t="shared" si="5"/>
        <v>371</v>
      </c>
      <c r="B387" s="501"/>
      <c r="C387" s="515"/>
      <c r="D387" s="297"/>
      <c r="E387" s="505"/>
      <c r="F387" s="417">
        <f>IF($G$12&gt;0,IF($G$13=0,0,ROUND(IF($G$12=0,0,IF('11. Type 1 Emp 2020 FTE'!$I$12=1,IF(E387&lt;2080/(366/($G$13-$G$12+1)),E387/(2080/(366/($G$13-$G$12+1))),1),0)),1)),0)</f>
        <v>0</v>
      </c>
      <c r="G387" s="417">
        <f>IF($G$12&gt;0,IF($G$13=0,0,ROUND(IF('11. Type 1 Emp 2020 FTE'!$I$12=2,IF(E387=0,0,IF('18. FTE Safe Harbor 2 Step 4'!E387&lt;2080/(366/($G$13-$G$12+1)),0.5,1)),0),1)),0)</f>
        <v>0</v>
      </c>
    </row>
    <row r="388" spans="1:7" x14ac:dyDescent="0.25">
      <c r="A388" s="297">
        <f t="shared" si="5"/>
        <v>372</v>
      </c>
      <c r="B388" s="501"/>
      <c r="C388" s="515"/>
      <c r="D388" s="297"/>
      <c r="E388" s="505"/>
      <c r="F388" s="417">
        <f>IF($G$12&gt;0,IF($G$13=0,0,ROUND(IF($G$12=0,0,IF('11. Type 1 Emp 2020 FTE'!$I$12=1,IF(E388&lt;2080/(366/($G$13-$G$12+1)),E388/(2080/(366/($G$13-$G$12+1))),1),0)),1)),0)</f>
        <v>0</v>
      </c>
      <c r="G388" s="417">
        <f>IF($G$12&gt;0,IF($G$13=0,0,ROUND(IF('11. Type 1 Emp 2020 FTE'!$I$12=2,IF(E388=0,0,IF('18. FTE Safe Harbor 2 Step 4'!E388&lt;2080/(366/($G$13-$G$12+1)),0.5,1)),0),1)),0)</f>
        <v>0</v>
      </c>
    </row>
    <row r="389" spans="1:7" x14ac:dyDescent="0.25">
      <c r="A389" s="297">
        <f t="shared" si="5"/>
        <v>373</v>
      </c>
      <c r="B389" s="501"/>
      <c r="C389" s="515"/>
      <c r="D389" s="297"/>
      <c r="E389" s="505"/>
      <c r="F389" s="417">
        <f>IF($G$12&gt;0,IF($G$13=0,0,ROUND(IF($G$12=0,0,IF('11. Type 1 Emp 2020 FTE'!$I$12=1,IF(E389&lt;2080/(366/($G$13-$G$12+1)),E389/(2080/(366/($G$13-$G$12+1))),1),0)),1)),0)</f>
        <v>0</v>
      </c>
      <c r="G389" s="417">
        <f>IF($G$12&gt;0,IF($G$13=0,0,ROUND(IF('11. Type 1 Emp 2020 FTE'!$I$12=2,IF(E389=0,0,IF('18. FTE Safe Harbor 2 Step 4'!E389&lt;2080/(366/($G$13-$G$12+1)),0.5,1)),0),1)),0)</f>
        <v>0</v>
      </c>
    </row>
    <row r="390" spans="1:7" x14ac:dyDescent="0.25">
      <c r="A390" s="297">
        <f t="shared" si="5"/>
        <v>374</v>
      </c>
      <c r="B390" s="501"/>
      <c r="C390" s="515"/>
      <c r="D390" s="297"/>
      <c r="E390" s="505"/>
      <c r="F390" s="417">
        <f>IF($G$12&gt;0,IF($G$13=0,0,ROUND(IF($G$12=0,0,IF('11. Type 1 Emp 2020 FTE'!$I$12=1,IF(E390&lt;2080/(366/($G$13-$G$12+1)),E390/(2080/(366/($G$13-$G$12+1))),1),0)),1)),0)</f>
        <v>0</v>
      </c>
      <c r="G390" s="417">
        <f>IF($G$12&gt;0,IF($G$13=0,0,ROUND(IF('11. Type 1 Emp 2020 FTE'!$I$12=2,IF(E390=0,0,IF('18. FTE Safe Harbor 2 Step 4'!E390&lt;2080/(366/($G$13-$G$12+1)),0.5,1)),0),1)),0)</f>
        <v>0</v>
      </c>
    </row>
    <row r="391" spans="1:7" x14ac:dyDescent="0.25">
      <c r="A391" s="297">
        <f t="shared" si="5"/>
        <v>375</v>
      </c>
      <c r="B391" s="501"/>
      <c r="C391" s="515"/>
      <c r="D391" s="297"/>
      <c r="E391" s="505"/>
      <c r="F391" s="417">
        <f>IF($G$12&gt;0,IF($G$13=0,0,ROUND(IF($G$12=0,0,IF('11. Type 1 Emp 2020 FTE'!$I$12=1,IF(E391&lt;2080/(366/($G$13-$G$12+1)),E391/(2080/(366/($G$13-$G$12+1))),1),0)),1)),0)</f>
        <v>0</v>
      </c>
      <c r="G391" s="417">
        <f>IF($G$12&gt;0,IF($G$13=0,0,ROUND(IF('11. Type 1 Emp 2020 FTE'!$I$12=2,IF(E391=0,0,IF('18. FTE Safe Harbor 2 Step 4'!E391&lt;2080/(366/($G$13-$G$12+1)),0.5,1)),0),1)),0)</f>
        <v>0</v>
      </c>
    </row>
    <row r="392" spans="1:7" x14ac:dyDescent="0.25">
      <c r="A392" s="297">
        <f t="shared" si="5"/>
        <v>376</v>
      </c>
      <c r="B392" s="501"/>
      <c r="C392" s="515"/>
      <c r="D392" s="297"/>
      <c r="E392" s="505"/>
      <c r="F392" s="417">
        <f>IF($G$12&gt;0,IF($G$13=0,0,ROUND(IF($G$12=0,0,IF('11. Type 1 Emp 2020 FTE'!$I$12=1,IF(E392&lt;2080/(366/($G$13-$G$12+1)),E392/(2080/(366/($G$13-$G$12+1))),1),0)),1)),0)</f>
        <v>0</v>
      </c>
      <c r="G392" s="417">
        <f>IF($G$12&gt;0,IF($G$13=0,0,ROUND(IF('11. Type 1 Emp 2020 FTE'!$I$12=2,IF(E392=0,0,IF('18. FTE Safe Harbor 2 Step 4'!E392&lt;2080/(366/($G$13-$G$12+1)),0.5,1)),0),1)),0)</f>
        <v>0</v>
      </c>
    </row>
    <row r="393" spans="1:7" x14ac:dyDescent="0.25">
      <c r="A393" s="297">
        <f t="shared" si="5"/>
        <v>377</v>
      </c>
      <c r="B393" s="501"/>
      <c r="C393" s="515"/>
      <c r="D393" s="297"/>
      <c r="E393" s="505"/>
      <c r="F393" s="417">
        <f>IF($G$12&gt;0,IF($G$13=0,0,ROUND(IF($G$12=0,0,IF('11. Type 1 Emp 2020 FTE'!$I$12=1,IF(E393&lt;2080/(366/($G$13-$G$12+1)),E393/(2080/(366/($G$13-$G$12+1))),1),0)),1)),0)</f>
        <v>0</v>
      </c>
      <c r="G393" s="417">
        <f>IF($G$12&gt;0,IF($G$13=0,0,ROUND(IF('11. Type 1 Emp 2020 FTE'!$I$12=2,IF(E393=0,0,IF('18. FTE Safe Harbor 2 Step 4'!E393&lt;2080/(366/($G$13-$G$12+1)),0.5,1)),0),1)),0)</f>
        <v>0</v>
      </c>
    </row>
    <row r="394" spans="1:7" x14ac:dyDescent="0.25">
      <c r="A394" s="297">
        <f t="shared" si="5"/>
        <v>378</v>
      </c>
      <c r="B394" s="501"/>
      <c r="C394" s="515"/>
      <c r="D394" s="297"/>
      <c r="E394" s="505"/>
      <c r="F394" s="417">
        <f>IF($G$12&gt;0,IF($G$13=0,0,ROUND(IF($G$12=0,0,IF('11. Type 1 Emp 2020 FTE'!$I$12=1,IF(E394&lt;2080/(366/($G$13-$G$12+1)),E394/(2080/(366/($G$13-$G$12+1))),1),0)),1)),0)</f>
        <v>0</v>
      </c>
      <c r="G394" s="417">
        <f>IF($G$12&gt;0,IF($G$13=0,0,ROUND(IF('11. Type 1 Emp 2020 FTE'!$I$12=2,IF(E394=0,0,IF('18. FTE Safe Harbor 2 Step 4'!E394&lt;2080/(366/($G$13-$G$12+1)),0.5,1)),0),1)),0)</f>
        <v>0</v>
      </c>
    </row>
    <row r="395" spans="1:7" x14ac:dyDescent="0.25">
      <c r="A395" s="297">
        <f t="shared" si="5"/>
        <v>379</v>
      </c>
      <c r="B395" s="501"/>
      <c r="C395" s="515"/>
      <c r="D395" s="297"/>
      <c r="E395" s="505"/>
      <c r="F395" s="417">
        <f>IF($G$12&gt;0,IF($G$13=0,0,ROUND(IF($G$12=0,0,IF('11. Type 1 Emp 2020 FTE'!$I$12=1,IF(E395&lt;2080/(366/($G$13-$G$12+1)),E395/(2080/(366/($G$13-$G$12+1))),1),0)),1)),0)</f>
        <v>0</v>
      </c>
      <c r="G395" s="417">
        <f>IF($G$12&gt;0,IF($G$13=0,0,ROUND(IF('11. Type 1 Emp 2020 FTE'!$I$12=2,IF(E395=0,0,IF('18. FTE Safe Harbor 2 Step 4'!E395&lt;2080/(366/($G$13-$G$12+1)),0.5,1)),0),1)),0)</f>
        <v>0</v>
      </c>
    </row>
    <row r="396" spans="1:7" x14ac:dyDescent="0.25">
      <c r="A396" s="297">
        <f t="shared" si="5"/>
        <v>380</v>
      </c>
      <c r="B396" s="501"/>
      <c r="C396" s="515"/>
      <c r="D396" s="297"/>
      <c r="E396" s="505"/>
      <c r="F396" s="417">
        <f>IF($G$12&gt;0,IF($G$13=0,0,ROUND(IF($G$12=0,0,IF('11. Type 1 Emp 2020 FTE'!$I$12=1,IF(E396&lt;2080/(366/($G$13-$G$12+1)),E396/(2080/(366/($G$13-$G$12+1))),1),0)),1)),0)</f>
        <v>0</v>
      </c>
      <c r="G396" s="417">
        <f>IF($G$12&gt;0,IF($G$13=0,0,ROUND(IF('11. Type 1 Emp 2020 FTE'!$I$12=2,IF(E396=0,0,IF('18. FTE Safe Harbor 2 Step 4'!E396&lt;2080/(366/($G$13-$G$12+1)),0.5,1)),0),1)),0)</f>
        <v>0</v>
      </c>
    </row>
    <row r="397" spans="1:7" x14ac:dyDescent="0.25">
      <c r="A397" s="297">
        <f t="shared" si="5"/>
        <v>381</v>
      </c>
      <c r="B397" s="501"/>
      <c r="C397" s="515"/>
      <c r="D397" s="297"/>
      <c r="E397" s="505"/>
      <c r="F397" s="417">
        <f>IF($G$12&gt;0,IF($G$13=0,0,ROUND(IF($G$12=0,0,IF('11. Type 1 Emp 2020 FTE'!$I$12=1,IF(E397&lt;2080/(366/($G$13-$G$12+1)),E397/(2080/(366/($G$13-$G$12+1))),1),0)),1)),0)</f>
        <v>0</v>
      </c>
      <c r="G397" s="417">
        <f>IF($G$12&gt;0,IF($G$13=0,0,ROUND(IF('11. Type 1 Emp 2020 FTE'!$I$12=2,IF(E397=0,0,IF('18. FTE Safe Harbor 2 Step 4'!E397&lt;2080/(366/($G$13-$G$12+1)),0.5,1)),0),1)),0)</f>
        <v>0</v>
      </c>
    </row>
    <row r="398" spans="1:7" x14ac:dyDescent="0.25">
      <c r="A398" s="297">
        <f t="shared" si="5"/>
        <v>382</v>
      </c>
      <c r="B398" s="501"/>
      <c r="C398" s="515"/>
      <c r="D398" s="297"/>
      <c r="E398" s="505"/>
      <c r="F398" s="417">
        <f>IF($G$12&gt;0,IF($G$13=0,0,ROUND(IF($G$12=0,0,IF('11. Type 1 Emp 2020 FTE'!$I$12=1,IF(E398&lt;2080/(366/($G$13-$G$12+1)),E398/(2080/(366/($G$13-$G$12+1))),1),0)),1)),0)</f>
        <v>0</v>
      </c>
      <c r="G398" s="417">
        <f>IF($G$12&gt;0,IF($G$13=0,0,ROUND(IF('11. Type 1 Emp 2020 FTE'!$I$12=2,IF(E398=0,0,IF('18. FTE Safe Harbor 2 Step 4'!E398&lt;2080/(366/($G$13-$G$12+1)),0.5,1)),0),1)),0)</f>
        <v>0</v>
      </c>
    </row>
    <row r="399" spans="1:7" x14ac:dyDescent="0.25">
      <c r="A399" s="297">
        <f t="shared" si="5"/>
        <v>383</v>
      </c>
      <c r="B399" s="501"/>
      <c r="C399" s="515"/>
      <c r="D399" s="297"/>
      <c r="E399" s="505"/>
      <c r="F399" s="417">
        <f>IF($G$12&gt;0,IF($G$13=0,0,ROUND(IF($G$12=0,0,IF('11. Type 1 Emp 2020 FTE'!$I$12=1,IF(E399&lt;2080/(366/($G$13-$G$12+1)),E399/(2080/(366/($G$13-$G$12+1))),1),0)),1)),0)</f>
        <v>0</v>
      </c>
      <c r="G399" s="417">
        <f>IF($G$12&gt;0,IF($G$13=0,0,ROUND(IF('11. Type 1 Emp 2020 FTE'!$I$12=2,IF(E399=0,0,IF('18. FTE Safe Harbor 2 Step 4'!E399&lt;2080/(366/($G$13-$G$12+1)),0.5,1)),0),1)),0)</f>
        <v>0</v>
      </c>
    </row>
    <row r="400" spans="1:7" x14ac:dyDescent="0.25">
      <c r="A400" s="297">
        <f t="shared" si="5"/>
        <v>384</v>
      </c>
      <c r="B400" s="501"/>
      <c r="C400" s="515"/>
      <c r="D400" s="297"/>
      <c r="E400" s="505"/>
      <c r="F400" s="417">
        <f>IF($G$12&gt;0,IF($G$13=0,0,ROUND(IF($G$12=0,0,IF('11. Type 1 Emp 2020 FTE'!$I$12=1,IF(E400&lt;2080/(366/($G$13-$G$12+1)),E400/(2080/(366/($G$13-$G$12+1))),1),0)),1)),0)</f>
        <v>0</v>
      </c>
      <c r="G400" s="417">
        <f>IF($G$12&gt;0,IF($G$13=0,0,ROUND(IF('11. Type 1 Emp 2020 FTE'!$I$12=2,IF(E400=0,0,IF('18. FTE Safe Harbor 2 Step 4'!E400&lt;2080/(366/($G$13-$G$12+1)),0.5,1)),0),1)),0)</f>
        <v>0</v>
      </c>
    </row>
    <row r="401" spans="1:7" x14ac:dyDescent="0.25">
      <c r="A401" s="297">
        <f t="shared" si="5"/>
        <v>385</v>
      </c>
      <c r="B401" s="501"/>
      <c r="C401" s="515"/>
      <c r="D401" s="297"/>
      <c r="E401" s="505"/>
      <c r="F401" s="417">
        <f>IF($G$12&gt;0,IF($G$13=0,0,ROUND(IF($G$12=0,0,IF('11. Type 1 Emp 2020 FTE'!$I$12=1,IF(E401&lt;2080/(366/($G$13-$G$12+1)),E401/(2080/(366/($G$13-$G$12+1))),1),0)),1)),0)</f>
        <v>0</v>
      </c>
      <c r="G401" s="417">
        <f>IF($G$12&gt;0,IF($G$13=0,0,ROUND(IF('11. Type 1 Emp 2020 FTE'!$I$12=2,IF(E401=0,0,IF('18. FTE Safe Harbor 2 Step 4'!E401&lt;2080/(366/($G$13-$G$12+1)),0.5,1)),0),1)),0)</f>
        <v>0</v>
      </c>
    </row>
    <row r="402" spans="1:7" x14ac:dyDescent="0.25">
      <c r="A402" s="297">
        <f t="shared" si="5"/>
        <v>386</v>
      </c>
      <c r="B402" s="501"/>
      <c r="C402" s="515"/>
      <c r="D402" s="297"/>
      <c r="E402" s="505"/>
      <c r="F402" s="417">
        <f>IF($G$12&gt;0,IF($G$13=0,0,ROUND(IF($G$12=0,0,IF('11. Type 1 Emp 2020 FTE'!$I$12=1,IF(E402&lt;2080/(366/($G$13-$G$12+1)),E402/(2080/(366/($G$13-$G$12+1))),1),0)),1)),0)</f>
        <v>0</v>
      </c>
      <c r="G402" s="417">
        <f>IF($G$12&gt;0,IF($G$13=0,0,ROUND(IF('11. Type 1 Emp 2020 FTE'!$I$12=2,IF(E402=0,0,IF('18. FTE Safe Harbor 2 Step 4'!E402&lt;2080/(366/($G$13-$G$12+1)),0.5,1)),0),1)),0)</f>
        <v>0</v>
      </c>
    </row>
    <row r="403" spans="1:7" x14ac:dyDescent="0.25">
      <c r="A403" s="297">
        <f t="shared" ref="A403:A466" si="6">+A402+1</f>
        <v>387</v>
      </c>
      <c r="B403" s="501"/>
      <c r="C403" s="515"/>
      <c r="D403" s="297"/>
      <c r="E403" s="505"/>
      <c r="F403" s="417">
        <f>IF($G$12&gt;0,IF($G$13=0,0,ROUND(IF($G$12=0,0,IF('11. Type 1 Emp 2020 FTE'!$I$12=1,IF(E403&lt;2080/(366/($G$13-$G$12+1)),E403/(2080/(366/($G$13-$G$12+1))),1),0)),1)),0)</f>
        <v>0</v>
      </c>
      <c r="G403" s="417">
        <f>IF($G$12&gt;0,IF($G$13=0,0,ROUND(IF('11. Type 1 Emp 2020 FTE'!$I$12=2,IF(E403=0,0,IF('18. FTE Safe Harbor 2 Step 4'!E403&lt;2080/(366/($G$13-$G$12+1)),0.5,1)),0),1)),0)</f>
        <v>0</v>
      </c>
    </row>
    <row r="404" spans="1:7" x14ac:dyDescent="0.25">
      <c r="A404" s="297">
        <f t="shared" si="6"/>
        <v>388</v>
      </c>
      <c r="B404" s="501"/>
      <c r="C404" s="515"/>
      <c r="D404" s="297"/>
      <c r="E404" s="505"/>
      <c r="F404" s="417">
        <f>IF($G$12&gt;0,IF($G$13=0,0,ROUND(IF($G$12=0,0,IF('11. Type 1 Emp 2020 FTE'!$I$12=1,IF(E404&lt;2080/(366/($G$13-$G$12+1)),E404/(2080/(366/($G$13-$G$12+1))),1),0)),1)),0)</f>
        <v>0</v>
      </c>
      <c r="G404" s="417">
        <f>IF($G$12&gt;0,IF($G$13=0,0,ROUND(IF('11. Type 1 Emp 2020 FTE'!$I$12=2,IF(E404=0,0,IF('18. FTE Safe Harbor 2 Step 4'!E404&lt;2080/(366/($G$13-$G$12+1)),0.5,1)),0),1)),0)</f>
        <v>0</v>
      </c>
    </row>
    <row r="405" spans="1:7" x14ac:dyDescent="0.25">
      <c r="A405" s="297">
        <f t="shared" si="6"/>
        <v>389</v>
      </c>
      <c r="B405" s="501"/>
      <c r="C405" s="515"/>
      <c r="D405" s="297"/>
      <c r="E405" s="505"/>
      <c r="F405" s="417">
        <f>IF($G$12&gt;0,IF($G$13=0,0,ROUND(IF($G$12=0,0,IF('11. Type 1 Emp 2020 FTE'!$I$12=1,IF(E405&lt;2080/(366/($G$13-$G$12+1)),E405/(2080/(366/($G$13-$G$12+1))),1),0)),1)),0)</f>
        <v>0</v>
      </c>
      <c r="G405" s="417">
        <f>IF($G$12&gt;0,IF($G$13=0,0,ROUND(IF('11. Type 1 Emp 2020 FTE'!$I$12=2,IF(E405=0,0,IF('18. FTE Safe Harbor 2 Step 4'!E405&lt;2080/(366/($G$13-$G$12+1)),0.5,1)),0),1)),0)</f>
        <v>0</v>
      </c>
    </row>
    <row r="406" spans="1:7" x14ac:dyDescent="0.25">
      <c r="A406" s="297">
        <f t="shared" si="6"/>
        <v>390</v>
      </c>
      <c r="B406" s="501"/>
      <c r="C406" s="515"/>
      <c r="D406" s="297"/>
      <c r="E406" s="505"/>
      <c r="F406" s="417">
        <f>IF($G$12&gt;0,IF($G$13=0,0,ROUND(IF($G$12=0,0,IF('11. Type 1 Emp 2020 FTE'!$I$12=1,IF(E406&lt;2080/(366/($G$13-$G$12+1)),E406/(2080/(366/($G$13-$G$12+1))),1),0)),1)),0)</f>
        <v>0</v>
      </c>
      <c r="G406" s="417">
        <f>IF($G$12&gt;0,IF($G$13=0,0,ROUND(IF('11. Type 1 Emp 2020 FTE'!$I$12=2,IF(E406=0,0,IF('18. FTE Safe Harbor 2 Step 4'!E406&lt;2080/(366/($G$13-$G$12+1)),0.5,1)),0),1)),0)</f>
        <v>0</v>
      </c>
    </row>
    <row r="407" spans="1:7" x14ac:dyDescent="0.25">
      <c r="A407" s="297">
        <f t="shared" si="6"/>
        <v>391</v>
      </c>
      <c r="B407" s="501"/>
      <c r="C407" s="515"/>
      <c r="D407" s="297"/>
      <c r="E407" s="505"/>
      <c r="F407" s="417">
        <f>IF($G$12&gt;0,IF($G$13=0,0,ROUND(IF($G$12=0,0,IF('11. Type 1 Emp 2020 FTE'!$I$12=1,IF(E407&lt;2080/(366/($G$13-$G$12+1)),E407/(2080/(366/($G$13-$G$12+1))),1),0)),1)),0)</f>
        <v>0</v>
      </c>
      <c r="G407" s="417">
        <f>IF($G$12&gt;0,IF($G$13=0,0,ROUND(IF('11. Type 1 Emp 2020 FTE'!$I$12=2,IF(E407=0,0,IF('18. FTE Safe Harbor 2 Step 4'!E407&lt;2080/(366/($G$13-$G$12+1)),0.5,1)),0),1)),0)</f>
        <v>0</v>
      </c>
    </row>
    <row r="408" spans="1:7" x14ac:dyDescent="0.25">
      <c r="A408" s="297">
        <f t="shared" si="6"/>
        <v>392</v>
      </c>
      <c r="B408" s="501"/>
      <c r="C408" s="515"/>
      <c r="D408" s="297"/>
      <c r="E408" s="505"/>
      <c r="F408" s="417">
        <f>IF($G$12&gt;0,IF($G$13=0,0,ROUND(IF($G$12=0,0,IF('11. Type 1 Emp 2020 FTE'!$I$12=1,IF(E408&lt;2080/(366/($G$13-$G$12+1)),E408/(2080/(366/($G$13-$G$12+1))),1),0)),1)),0)</f>
        <v>0</v>
      </c>
      <c r="G408" s="417">
        <f>IF($G$12&gt;0,IF($G$13=0,0,ROUND(IF('11. Type 1 Emp 2020 FTE'!$I$12=2,IF(E408=0,0,IF('18. FTE Safe Harbor 2 Step 4'!E408&lt;2080/(366/($G$13-$G$12+1)),0.5,1)),0),1)),0)</f>
        <v>0</v>
      </c>
    </row>
    <row r="409" spans="1:7" x14ac:dyDescent="0.25">
      <c r="A409" s="297">
        <f t="shared" si="6"/>
        <v>393</v>
      </c>
      <c r="B409" s="501"/>
      <c r="C409" s="515"/>
      <c r="D409" s="297"/>
      <c r="E409" s="505"/>
      <c r="F409" s="417">
        <f>IF($G$12&gt;0,IF($G$13=0,0,ROUND(IF($G$12=0,0,IF('11. Type 1 Emp 2020 FTE'!$I$12=1,IF(E409&lt;2080/(366/($G$13-$G$12+1)),E409/(2080/(366/($G$13-$G$12+1))),1),0)),1)),0)</f>
        <v>0</v>
      </c>
      <c r="G409" s="417">
        <f>IF($G$12&gt;0,IF($G$13=0,0,ROUND(IF('11. Type 1 Emp 2020 FTE'!$I$12=2,IF(E409=0,0,IF('18. FTE Safe Harbor 2 Step 4'!E409&lt;2080/(366/($G$13-$G$12+1)),0.5,1)),0),1)),0)</f>
        <v>0</v>
      </c>
    </row>
    <row r="410" spans="1:7" x14ac:dyDescent="0.25">
      <c r="A410" s="297">
        <f t="shared" si="6"/>
        <v>394</v>
      </c>
      <c r="B410" s="501"/>
      <c r="C410" s="515"/>
      <c r="D410" s="297"/>
      <c r="E410" s="505"/>
      <c r="F410" s="417">
        <f>IF($G$12&gt;0,IF($G$13=0,0,ROUND(IF($G$12=0,0,IF('11. Type 1 Emp 2020 FTE'!$I$12=1,IF(E410&lt;2080/(366/($G$13-$G$12+1)),E410/(2080/(366/($G$13-$G$12+1))),1),0)),1)),0)</f>
        <v>0</v>
      </c>
      <c r="G410" s="417">
        <f>IF($G$12&gt;0,IF($G$13=0,0,ROUND(IF('11. Type 1 Emp 2020 FTE'!$I$12=2,IF(E410=0,0,IF('18. FTE Safe Harbor 2 Step 4'!E410&lt;2080/(366/($G$13-$G$12+1)),0.5,1)),0),1)),0)</f>
        <v>0</v>
      </c>
    </row>
    <row r="411" spans="1:7" x14ac:dyDescent="0.25">
      <c r="A411" s="297">
        <f t="shared" si="6"/>
        <v>395</v>
      </c>
      <c r="B411" s="501"/>
      <c r="C411" s="515"/>
      <c r="D411" s="297"/>
      <c r="E411" s="505"/>
      <c r="F411" s="417">
        <f>IF($G$12&gt;0,IF($G$13=0,0,ROUND(IF($G$12=0,0,IF('11. Type 1 Emp 2020 FTE'!$I$12=1,IF(E411&lt;2080/(366/($G$13-$G$12+1)),E411/(2080/(366/($G$13-$G$12+1))),1),0)),1)),0)</f>
        <v>0</v>
      </c>
      <c r="G411" s="417">
        <f>IF($G$12&gt;0,IF($G$13=0,0,ROUND(IF('11. Type 1 Emp 2020 FTE'!$I$12=2,IF(E411=0,0,IF('18. FTE Safe Harbor 2 Step 4'!E411&lt;2080/(366/($G$13-$G$12+1)),0.5,1)),0),1)),0)</f>
        <v>0</v>
      </c>
    </row>
    <row r="412" spans="1:7" x14ac:dyDescent="0.25">
      <c r="A412" s="297">
        <f t="shared" si="6"/>
        <v>396</v>
      </c>
      <c r="B412" s="501"/>
      <c r="C412" s="515"/>
      <c r="D412" s="297"/>
      <c r="E412" s="505"/>
      <c r="F412" s="417">
        <f>IF($G$12&gt;0,IF($G$13=0,0,ROUND(IF($G$12=0,0,IF('11. Type 1 Emp 2020 FTE'!$I$12=1,IF(E412&lt;2080/(366/($G$13-$G$12+1)),E412/(2080/(366/($G$13-$G$12+1))),1),0)),1)),0)</f>
        <v>0</v>
      </c>
      <c r="G412" s="417">
        <f>IF($G$12&gt;0,IF($G$13=0,0,ROUND(IF('11. Type 1 Emp 2020 FTE'!$I$12=2,IF(E412=0,0,IF('18. FTE Safe Harbor 2 Step 4'!E412&lt;2080/(366/($G$13-$G$12+1)),0.5,1)),0),1)),0)</f>
        <v>0</v>
      </c>
    </row>
    <row r="413" spans="1:7" x14ac:dyDescent="0.25">
      <c r="A413" s="297">
        <f t="shared" si="6"/>
        <v>397</v>
      </c>
      <c r="B413" s="501"/>
      <c r="C413" s="515"/>
      <c r="D413" s="297"/>
      <c r="E413" s="505"/>
      <c r="F413" s="417">
        <f>IF($G$12&gt;0,IF($G$13=0,0,ROUND(IF($G$12=0,0,IF('11. Type 1 Emp 2020 FTE'!$I$12=1,IF(E413&lt;2080/(366/($G$13-$G$12+1)),E413/(2080/(366/($G$13-$G$12+1))),1),0)),1)),0)</f>
        <v>0</v>
      </c>
      <c r="G413" s="417">
        <f>IF($G$12&gt;0,IF($G$13=0,0,ROUND(IF('11. Type 1 Emp 2020 FTE'!$I$12=2,IF(E413=0,0,IF('18. FTE Safe Harbor 2 Step 4'!E413&lt;2080/(366/($G$13-$G$12+1)),0.5,1)),0),1)),0)</f>
        <v>0</v>
      </c>
    </row>
    <row r="414" spans="1:7" x14ac:dyDescent="0.25">
      <c r="A414" s="297">
        <f t="shared" si="6"/>
        <v>398</v>
      </c>
      <c r="B414" s="501"/>
      <c r="C414" s="515"/>
      <c r="D414" s="297"/>
      <c r="E414" s="505"/>
      <c r="F414" s="417">
        <f>IF($G$12&gt;0,IF($G$13=0,0,ROUND(IF($G$12=0,0,IF('11. Type 1 Emp 2020 FTE'!$I$12=1,IF(E414&lt;2080/(366/($G$13-$G$12+1)),E414/(2080/(366/($G$13-$G$12+1))),1),0)),1)),0)</f>
        <v>0</v>
      </c>
      <c r="G414" s="417">
        <f>IF($G$12&gt;0,IF($G$13=0,0,ROUND(IF('11. Type 1 Emp 2020 FTE'!$I$12=2,IF(E414=0,0,IF('18. FTE Safe Harbor 2 Step 4'!E414&lt;2080/(366/($G$13-$G$12+1)),0.5,1)),0),1)),0)</f>
        <v>0</v>
      </c>
    </row>
    <row r="415" spans="1:7" x14ac:dyDescent="0.25">
      <c r="A415" s="297">
        <f t="shared" si="6"/>
        <v>399</v>
      </c>
      <c r="B415" s="501"/>
      <c r="C415" s="515"/>
      <c r="D415" s="297"/>
      <c r="E415" s="505"/>
      <c r="F415" s="417">
        <f>IF($G$12&gt;0,IF($G$13=0,0,ROUND(IF($G$12=0,0,IF('11. Type 1 Emp 2020 FTE'!$I$12=1,IF(E415&lt;2080/(366/($G$13-$G$12+1)),E415/(2080/(366/($G$13-$G$12+1))),1),0)),1)),0)</f>
        <v>0</v>
      </c>
      <c r="G415" s="417">
        <f>IF($G$12&gt;0,IF($G$13=0,0,ROUND(IF('11. Type 1 Emp 2020 FTE'!$I$12=2,IF(E415=0,0,IF('18. FTE Safe Harbor 2 Step 4'!E415&lt;2080/(366/($G$13-$G$12+1)),0.5,1)),0),1)),0)</f>
        <v>0</v>
      </c>
    </row>
    <row r="416" spans="1:7" x14ac:dyDescent="0.25">
      <c r="A416" s="297">
        <f t="shared" si="6"/>
        <v>400</v>
      </c>
      <c r="B416" s="501"/>
      <c r="C416" s="515"/>
      <c r="D416" s="297"/>
      <c r="E416" s="505"/>
      <c r="F416" s="417">
        <f>IF($G$12&gt;0,IF($G$13=0,0,ROUND(IF($G$12=0,0,IF('11. Type 1 Emp 2020 FTE'!$I$12=1,IF(E416&lt;2080/(366/($G$13-$G$12+1)),E416/(2080/(366/($G$13-$G$12+1))),1),0)),1)),0)</f>
        <v>0</v>
      </c>
      <c r="G416" s="417">
        <f>IF($G$12&gt;0,IF($G$13=0,0,ROUND(IF('11. Type 1 Emp 2020 FTE'!$I$12=2,IF(E416=0,0,IF('18. FTE Safe Harbor 2 Step 4'!E416&lt;2080/(366/($G$13-$G$12+1)),0.5,1)),0),1)),0)</f>
        <v>0</v>
      </c>
    </row>
    <row r="417" spans="1:7" x14ac:dyDescent="0.25">
      <c r="A417" s="297">
        <f t="shared" si="6"/>
        <v>401</v>
      </c>
      <c r="B417" s="501"/>
      <c r="C417" s="515"/>
      <c r="D417" s="297"/>
      <c r="E417" s="505"/>
      <c r="F417" s="417">
        <f>IF($G$12&gt;0,IF($G$13=0,0,ROUND(IF($G$12=0,0,IF('11. Type 1 Emp 2020 FTE'!$I$12=1,IF(E417&lt;2080/(366/($G$13-$G$12+1)),E417/(2080/(366/($G$13-$G$12+1))),1),0)),1)),0)</f>
        <v>0</v>
      </c>
      <c r="G417" s="417">
        <f>IF($G$12&gt;0,IF($G$13=0,0,ROUND(IF('11. Type 1 Emp 2020 FTE'!$I$12=2,IF(E417=0,0,IF('18. FTE Safe Harbor 2 Step 4'!E417&lt;2080/(366/($G$13-$G$12+1)),0.5,1)),0),1)),0)</f>
        <v>0</v>
      </c>
    </row>
    <row r="418" spans="1:7" x14ac:dyDescent="0.25">
      <c r="A418" s="297">
        <f t="shared" si="6"/>
        <v>402</v>
      </c>
      <c r="B418" s="501"/>
      <c r="C418" s="515"/>
      <c r="D418" s="297"/>
      <c r="E418" s="505"/>
      <c r="F418" s="417">
        <f>IF($G$12&gt;0,IF($G$13=0,0,ROUND(IF($G$12=0,0,IF('11. Type 1 Emp 2020 FTE'!$I$12=1,IF(E418&lt;2080/(366/($G$13-$G$12+1)),E418/(2080/(366/($G$13-$G$12+1))),1),0)),1)),0)</f>
        <v>0</v>
      </c>
      <c r="G418" s="417">
        <f>IF($G$12&gt;0,IF($G$13=0,0,ROUND(IF('11. Type 1 Emp 2020 FTE'!$I$12=2,IF(E418=0,0,IF('18. FTE Safe Harbor 2 Step 4'!E418&lt;2080/(366/($G$13-$G$12+1)),0.5,1)),0),1)),0)</f>
        <v>0</v>
      </c>
    </row>
    <row r="419" spans="1:7" x14ac:dyDescent="0.25">
      <c r="A419" s="297">
        <f t="shared" si="6"/>
        <v>403</v>
      </c>
      <c r="B419" s="501"/>
      <c r="C419" s="515"/>
      <c r="D419" s="297"/>
      <c r="E419" s="505"/>
      <c r="F419" s="417">
        <f>IF($G$12&gt;0,IF($G$13=0,0,ROUND(IF($G$12=0,0,IF('11. Type 1 Emp 2020 FTE'!$I$12=1,IF(E419&lt;2080/(366/($G$13-$G$12+1)),E419/(2080/(366/($G$13-$G$12+1))),1),0)),1)),0)</f>
        <v>0</v>
      </c>
      <c r="G419" s="417">
        <f>IF($G$12&gt;0,IF($G$13=0,0,ROUND(IF('11. Type 1 Emp 2020 FTE'!$I$12=2,IF(E419=0,0,IF('18. FTE Safe Harbor 2 Step 4'!E419&lt;2080/(366/($G$13-$G$12+1)),0.5,1)),0),1)),0)</f>
        <v>0</v>
      </c>
    </row>
    <row r="420" spans="1:7" x14ac:dyDescent="0.25">
      <c r="A420" s="297">
        <f t="shared" si="6"/>
        <v>404</v>
      </c>
      <c r="B420" s="501"/>
      <c r="C420" s="515"/>
      <c r="D420" s="297"/>
      <c r="E420" s="505"/>
      <c r="F420" s="417">
        <f>IF($G$12&gt;0,IF($G$13=0,0,ROUND(IF($G$12=0,0,IF('11. Type 1 Emp 2020 FTE'!$I$12=1,IF(E420&lt;2080/(366/($G$13-$G$12+1)),E420/(2080/(366/($G$13-$G$12+1))),1),0)),1)),0)</f>
        <v>0</v>
      </c>
      <c r="G420" s="417">
        <f>IF($G$12&gt;0,IF($G$13=0,0,ROUND(IF('11. Type 1 Emp 2020 FTE'!$I$12=2,IF(E420=0,0,IF('18. FTE Safe Harbor 2 Step 4'!E420&lt;2080/(366/($G$13-$G$12+1)),0.5,1)),0),1)),0)</f>
        <v>0</v>
      </c>
    </row>
    <row r="421" spans="1:7" x14ac:dyDescent="0.25">
      <c r="A421" s="297">
        <f t="shared" si="6"/>
        <v>405</v>
      </c>
      <c r="B421" s="501"/>
      <c r="C421" s="515"/>
      <c r="D421" s="297"/>
      <c r="E421" s="505"/>
      <c r="F421" s="417">
        <f>IF($G$12&gt;0,IF($G$13=0,0,ROUND(IF($G$12=0,0,IF('11. Type 1 Emp 2020 FTE'!$I$12=1,IF(E421&lt;2080/(366/($G$13-$G$12+1)),E421/(2080/(366/($G$13-$G$12+1))),1),0)),1)),0)</f>
        <v>0</v>
      </c>
      <c r="G421" s="417">
        <f>IF($G$12&gt;0,IF($G$13=0,0,ROUND(IF('11. Type 1 Emp 2020 FTE'!$I$12=2,IF(E421=0,0,IF('18. FTE Safe Harbor 2 Step 4'!E421&lt;2080/(366/($G$13-$G$12+1)),0.5,1)),0),1)),0)</f>
        <v>0</v>
      </c>
    </row>
    <row r="422" spans="1:7" x14ac:dyDescent="0.25">
      <c r="A422" s="297">
        <f t="shared" si="6"/>
        <v>406</v>
      </c>
      <c r="B422" s="501"/>
      <c r="C422" s="515"/>
      <c r="D422" s="297"/>
      <c r="E422" s="505"/>
      <c r="F422" s="417">
        <f>IF($G$12&gt;0,IF($G$13=0,0,ROUND(IF($G$12=0,0,IF('11. Type 1 Emp 2020 FTE'!$I$12=1,IF(E422&lt;2080/(366/($G$13-$G$12+1)),E422/(2080/(366/($G$13-$G$12+1))),1),0)),1)),0)</f>
        <v>0</v>
      </c>
      <c r="G422" s="417">
        <f>IF($G$12&gt;0,IF($G$13=0,0,ROUND(IF('11. Type 1 Emp 2020 FTE'!$I$12=2,IF(E422=0,0,IF('18. FTE Safe Harbor 2 Step 4'!E422&lt;2080/(366/($G$13-$G$12+1)),0.5,1)),0),1)),0)</f>
        <v>0</v>
      </c>
    </row>
    <row r="423" spans="1:7" x14ac:dyDescent="0.25">
      <c r="A423" s="297">
        <f t="shared" si="6"/>
        <v>407</v>
      </c>
      <c r="B423" s="501"/>
      <c r="C423" s="515"/>
      <c r="D423" s="297"/>
      <c r="E423" s="505"/>
      <c r="F423" s="417">
        <f>IF($G$12&gt;0,IF($G$13=0,0,ROUND(IF($G$12=0,0,IF('11. Type 1 Emp 2020 FTE'!$I$12=1,IF(E423&lt;2080/(366/($G$13-$G$12+1)),E423/(2080/(366/($G$13-$G$12+1))),1),0)),1)),0)</f>
        <v>0</v>
      </c>
      <c r="G423" s="417">
        <f>IF($G$12&gt;0,IF($G$13=0,0,ROUND(IF('11. Type 1 Emp 2020 FTE'!$I$12=2,IF(E423=0,0,IF('18. FTE Safe Harbor 2 Step 4'!E423&lt;2080/(366/($G$13-$G$12+1)),0.5,1)),0),1)),0)</f>
        <v>0</v>
      </c>
    </row>
    <row r="424" spans="1:7" x14ac:dyDescent="0.25">
      <c r="A424" s="297">
        <f t="shared" si="6"/>
        <v>408</v>
      </c>
      <c r="B424" s="501"/>
      <c r="C424" s="515"/>
      <c r="D424" s="297"/>
      <c r="E424" s="505"/>
      <c r="F424" s="417">
        <f>IF($G$12&gt;0,IF($G$13=0,0,ROUND(IF($G$12=0,0,IF('11. Type 1 Emp 2020 FTE'!$I$12=1,IF(E424&lt;2080/(366/($G$13-$G$12+1)),E424/(2080/(366/($G$13-$G$12+1))),1),0)),1)),0)</f>
        <v>0</v>
      </c>
      <c r="G424" s="417">
        <f>IF($G$12&gt;0,IF($G$13=0,0,ROUND(IF('11. Type 1 Emp 2020 FTE'!$I$12=2,IF(E424=0,0,IF('18. FTE Safe Harbor 2 Step 4'!E424&lt;2080/(366/($G$13-$G$12+1)),0.5,1)),0),1)),0)</f>
        <v>0</v>
      </c>
    </row>
    <row r="425" spans="1:7" x14ac:dyDescent="0.25">
      <c r="A425" s="297">
        <f t="shared" si="6"/>
        <v>409</v>
      </c>
      <c r="B425" s="501"/>
      <c r="C425" s="515"/>
      <c r="D425" s="297"/>
      <c r="E425" s="505"/>
      <c r="F425" s="417">
        <f>IF($G$12&gt;0,IF($G$13=0,0,ROUND(IF($G$12=0,0,IF('11. Type 1 Emp 2020 FTE'!$I$12=1,IF(E425&lt;2080/(366/($G$13-$G$12+1)),E425/(2080/(366/($G$13-$G$12+1))),1),0)),1)),0)</f>
        <v>0</v>
      </c>
      <c r="G425" s="417">
        <f>IF($G$12&gt;0,IF($G$13=0,0,ROUND(IF('11. Type 1 Emp 2020 FTE'!$I$12=2,IF(E425=0,0,IF('18. FTE Safe Harbor 2 Step 4'!E425&lt;2080/(366/($G$13-$G$12+1)),0.5,1)),0),1)),0)</f>
        <v>0</v>
      </c>
    </row>
    <row r="426" spans="1:7" x14ac:dyDescent="0.25">
      <c r="A426" s="297">
        <f t="shared" si="6"/>
        <v>410</v>
      </c>
      <c r="B426" s="501"/>
      <c r="C426" s="515"/>
      <c r="D426" s="297"/>
      <c r="E426" s="505"/>
      <c r="F426" s="417">
        <f>IF($G$12&gt;0,IF($G$13=0,0,ROUND(IF($G$12=0,0,IF('11. Type 1 Emp 2020 FTE'!$I$12=1,IF(E426&lt;2080/(366/($G$13-$G$12+1)),E426/(2080/(366/($G$13-$G$12+1))),1),0)),1)),0)</f>
        <v>0</v>
      </c>
      <c r="G426" s="417">
        <f>IF($G$12&gt;0,IF($G$13=0,0,ROUND(IF('11. Type 1 Emp 2020 FTE'!$I$12=2,IF(E426=0,0,IF('18. FTE Safe Harbor 2 Step 4'!E426&lt;2080/(366/($G$13-$G$12+1)),0.5,1)),0),1)),0)</f>
        <v>0</v>
      </c>
    </row>
    <row r="427" spans="1:7" x14ac:dyDescent="0.25">
      <c r="A427" s="297">
        <f t="shared" si="6"/>
        <v>411</v>
      </c>
      <c r="B427" s="501"/>
      <c r="C427" s="515"/>
      <c r="D427" s="297"/>
      <c r="E427" s="505"/>
      <c r="F427" s="417">
        <f>IF($G$12&gt;0,IF($G$13=0,0,ROUND(IF($G$12=0,0,IF('11. Type 1 Emp 2020 FTE'!$I$12=1,IF(E427&lt;2080/(366/($G$13-$G$12+1)),E427/(2080/(366/($G$13-$G$12+1))),1),0)),1)),0)</f>
        <v>0</v>
      </c>
      <c r="G427" s="417">
        <f>IF($G$12&gt;0,IF($G$13=0,0,ROUND(IF('11. Type 1 Emp 2020 FTE'!$I$12=2,IF(E427=0,0,IF('18. FTE Safe Harbor 2 Step 4'!E427&lt;2080/(366/($G$13-$G$12+1)),0.5,1)),0),1)),0)</f>
        <v>0</v>
      </c>
    </row>
    <row r="428" spans="1:7" x14ac:dyDescent="0.25">
      <c r="A428" s="297">
        <f t="shared" si="6"/>
        <v>412</v>
      </c>
      <c r="B428" s="501"/>
      <c r="C428" s="515"/>
      <c r="D428" s="297"/>
      <c r="E428" s="505"/>
      <c r="F428" s="417">
        <f>IF($G$12&gt;0,IF($G$13=0,0,ROUND(IF($G$12=0,0,IF('11. Type 1 Emp 2020 FTE'!$I$12=1,IF(E428&lt;2080/(366/($G$13-$G$12+1)),E428/(2080/(366/($G$13-$G$12+1))),1),0)),1)),0)</f>
        <v>0</v>
      </c>
      <c r="G428" s="417">
        <f>IF($G$12&gt;0,IF($G$13=0,0,ROUND(IF('11. Type 1 Emp 2020 FTE'!$I$12=2,IF(E428=0,0,IF('18. FTE Safe Harbor 2 Step 4'!E428&lt;2080/(366/($G$13-$G$12+1)),0.5,1)),0),1)),0)</f>
        <v>0</v>
      </c>
    </row>
    <row r="429" spans="1:7" x14ac:dyDescent="0.25">
      <c r="A429" s="297">
        <f t="shared" si="6"/>
        <v>413</v>
      </c>
      <c r="B429" s="501"/>
      <c r="C429" s="515"/>
      <c r="D429" s="297"/>
      <c r="E429" s="505"/>
      <c r="F429" s="417">
        <f>IF($G$12&gt;0,IF($G$13=0,0,ROUND(IF($G$12=0,0,IF('11. Type 1 Emp 2020 FTE'!$I$12=1,IF(E429&lt;2080/(366/($G$13-$G$12+1)),E429/(2080/(366/($G$13-$G$12+1))),1),0)),1)),0)</f>
        <v>0</v>
      </c>
      <c r="G429" s="417">
        <f>IF($G$12&gt;0,IF($G$13=0,0,ROUND(IF('11. Type 1 Emp 2020 FTE'!$I$12=2,IF(E429=0,0,IF('18. FTE Safe Harbor 2 Step 4'!E429&lt;2080/(366/($G$13-$G$12+1)),0.5,1)),0),1)),0)</f>
        <v>0</v>
      </c>
    </row>
    <row r="430" spans="1:7" x14ac:dyDescent="0.25">
      <c r="A430" s="297">
        <f t="shared" si="6"/>
        <v>414</v>
      </c>
      <c r="B430" s="501"/>
      <c r="C430" s="515"/>
      <c r="D430" s="297"/>
      <c r="E430" s="505"/>
      <c r="F430" s="417">
        <f>IF($G$12&gt;0,IF($G$13=0,0,ROUND(IF($G$12=0,0,IF('11. Type 1 Emp 2020 FTE'!$I$12=1,IF(E430&lt;2080/(366/($G$13-$G$12+1)),E430/(2080/(366/($G$13-$G$12+1))),1),0)),1)),0)</f>
        <v>0</v>
      </c>
      <c r="G430" s="417">
        <f>IF($G$12&gt;0,IF($G$13=0,0,ROUND(IF('11. Type 1 Emp 2020 FTE'!$I$12=2,IF(E430=0,0,IF('18. FTE Safe Harbor 2 Step 4'!E430&lt;2080/(366/($G$13-$G$12+1)),0.5,1)),0),1)),0)</f>
        <v>0</v>
      </c>
    </row>
    <row r="431" spans="1:7" x14ac:dyDescent="0.25">
      <c r="A431" s="297">
        <f t="shared" si="6"/>
        <v>415</v>
      </c>
      <c r="B431" s="501"/>
      <c r="C431" s="515"/>
      <c r="D431" s="297"/>
      <c r="E431" s="505"/>
      <c r="F431" s="417">
        <f>IF($G$12&gt;0,IF($G$13=0,0,ROUND(IF($G$12=0,0,IF('11. Type 1 Emp 2020 FTE'!$I$12=1,IF(E431&lt;2080/(366/($G$13-$G$12+1)),E431/(2080/(366/($G$13-$G$12+1))),1),0)),1)),0)</f>
        <v>0</v>
      </c>
      <c r="G431" s="417">
        <f>IF($G$12&gt;0,IF($G$13=0,0,ROUND(IF('11. Type 1 Emp 2020 FTE'!$I$12=2,IF(E431=0,0,IF('18. FTE Safe Harbor 2 Step 4'!E431&lt;2080/(366/($G$13-$G$12+1)),0.5,1)),0),1)),0)</f>
        <v>0</v>
      </c>
    </row>
    <row r="432" spans="1:7" x14ac:dyDescent="0.25">
      <c r="A432" s="297">
        <f t="shared" si="6"/>
        <v>416</v>
      </c>
      <c r="B432" s="501"/>
      <c r="C432" s="515"/>
      <c r="D432" s="297"/>
      <c r="E432" s="505"/>
      <c r="F432" s="417">
        <f>IF($G$12&gt;0,IF($G$13=0,0,ROUND(IF($G$12=0,0,IF('11. Type 1 Emp 2020 FTE'!$I$12=1,IF(E432&lt;2080/(366/($G$13-$G$12+1)),E432/(2080/(366/($G$13-$G$12+1))),1),0)),1)),0)</f>
        <v>0</v>
      </c>
      <c r="G432" s="417">
        <f>IF($G$12&gt;0,IF($G$13=0,0,ROUND(IF('11. Type 1 Emp 2020 FTE'!$I$12=2,IF(E432=0,0,IF('18. FTE Safe Harbor 2 Step 4'!E432&lt;2080/(366/($G$13-$G$12+1)),0.5,1)),0),1)),0)</f>
        <v>0</v>
      </c>
    </row>
    <row r="433" spans="1:7" x14ac:dyDescent="0.25">
      <c r="A433" s="297">
        <f t="shared" si="6"/>
        <v>417</v>
      </c>
      <c r="B433" s="501"/>
      <c r="C433" s="515"/>
      <c r="D433" s="297"/>
      <c r="E433" s="505"/>
      <c r="F433" s="417">
        <f>IF($G$12&gt;0,IF($G$13=0,0,ROUND(IF($G$12=0,0,IF('11. Type 1 Emp 2020 FTE'!$I$12=1,IF(E433&lt;2080/(366/($G$13-$G$12+1)),E433/(2080/(366/($G$13-$G$12+1))),1),0)),1)),0)</f>
        <v>0</v>
      </c>
      <c r="G433" s="417">
        <f>IF($G$12&gt;0,IF($G$13=0,0,ROUND(IF('11. Type 1 Emp 2020 FTE'!$I$12=2,IF(E433=0,0,IF('18. FTE Safe Harbor 2 Step 4'!E433&lt;2080/(366/($G$13-$G$12+1)),0.5,1)),0),1)),0)</f>
        <v>0</v>
      </c>
    </row>
    <row r="434" spans="1:7" x14ac:dyDescent="0.25">
      <c r="A434" s="297">
        <f t="shared" si="6"/>
        <v>418</v>
      </c>
      <c r="B434" s="501"/>
      <c r="C434" s="515"/>
      <c r="D434" s="297"/>
      <c r="E434" s="505"/>
      <c r="F434" s="417">
        <f>IF($G$12&gt;0,IF($G$13=0,0,ROUND(IF($G$12=0,0,IF('11. Type 1 Emp 2020 FTE'!$I$12=1,IF(E434&lt;2080/(366/($G$13-$G$12+1)),E434/(2080/(366/($G$13-$G$12+1))),1),0)),1)),0)</f>
        <v>0</v>
      </c>
      <c r="G434" s="417">
        <f>IF($G$12&gt;0,IF($G$13=0,0,ROUND(IF('11. Type 1 Emp 2020 FTE'!$I$12=2,IF(E434=0,0,IF('18. FTE Safe Harbor 2 Step 4'!E434&lt;2080/(366/($G$13-$G$12+1)),0.5,1)),0),1)),0)</f>
        <v>0</v>
      </c>
    </row>
    <row r="435" spans="1:7" x14ac:dyDescent="0.25">
      <c r="A435" s="297">
        <f t="shared" si="6"/>
        <v>419</v>
      </c>
      <c r="B435" s="501"/>
      <c r="C435" s="515"/>
      <c r="D435" s="297"/>
      <c r="E435" s="505"/>
      <c r="F435" s="417">
        <f>IF($G$12&gt;0,IF($G$13=0,0,ROUND(IF($G$12=0,0,IF('11. Type 1 Emp 2020 FTE'!$I$12=1,IF(E435&lt;2080/(366/($G$13-$G$12+1)),E435/(2080/(366/($G$13-$G$12+1))),1),0)),1)),0)</f>
        <v>0</v>
      </c>
      <c r="G435" s="417">
        <f>IF($G$12&gt;0,IF($G$13=0,0,ROUND(IF('11. Type 1 Emp 2020 FTE'!$I$12=2,IF(E435=0,0,IF('18. FTE Safe Harbor 2 Step 4'!E435&lt;2080/(366/($G$13-$G$12+1)),0.5,1)),0),1)),0)</f>
        <v>0</v>
      </c>
    </row>
    <row r="436" spans="1:7" x14ac:dyDescent="0.25">
      <c r="A436" s="297">
        <f t="shared" si="6"/>
        <v>420</v>
      </c>
      <c r="B436" s="501"/>
      <c r="C436" s="515"/>
      <c r="D436" s="297"/>
      <c r="E436" s="505"/>
      <c r="F436" s="417">
        <f>IF($G$12&gt;0,IF($G$13=0,0,ROUND(IF($G$12=0,0,IF('11. Type 1 Emp 2020 FTE'!$I$12=1,IF(E436&lt;2080/(366/($G$13-$G$12+1)),E436/(2080/(366/($G$13-$G$12+1))),1),0)),1)),0)</f>
        <v>0</v>
      </c>
      <c r="G436" s="417">
        <f>IF($G$12&gt;0,IF($G$13=0,0,ROUND(IF('11. Type 1 Emp 2020 FTE'!$I$12=2,IF(E436=0,0,IF('18. FTE Safe Harbor 2 Step 4'!E436&lt;2080/(366/($G$13-$G$12+1)),0.5,1)),0),1)),0)</f>
        <v>0</v>
      </c>
    </row>
    <row r="437" spans="1:7" x14ac:dyDescent="0.25">
      <c r="A437" s="297">
        <f t="shared" si="6"/>
        <v>421</v>
      </c>
      <c r="B437" s="501"/>
      <c r="C437" s="515"/>
      <c r="D437" s="297"/>
      <c r="E437" s="505"/>
      <c r="F437" s="417">
        <f>IF($G$12&gt;0,IF($G$13=0,0,ROUND(IF($G$12=0,0,IF('11. Type 1 Emp 2020 FTE'!$I$12=1,IF(E437&lt;2080/(366/($G$13-$G$12+1)),E437/(2080/(366/($G$13-$G$12+1))),1),0)),1)),0)</f>
        <v>0</v>
      </c>
      <c r="G437" s="417">
        <f>IF($G$12&gt;0,IF($G$13=0,0,ROUND(IF('11. Type 1 Emp 2020 FTE'!$I$12=2,IF(E437=0,0,IF('18. FTE Safe Harbor 2 Step 4'!E437&lt;2080/(366/($G$13-$G$12+1)),0.5,1)),0),1)),0)</f>
        <v>0</v>
      </c>
    </row>
    <row r="438" spans="1:7" x14ac:dyDescent="0.25">
      <c r="A438" s="297">
        <f t="shared" si="6"/>
        <v>422</v>
      </c>
      <c r="B438" s="501"/>
      <c r="C438" s="515"/>
      <c r="D438" s="297"/>
      <c r="E438" s="505"/>
      <c r="F438" s="417">
        <f>IF($G$12&gt;0,IF($G$13=0,0,ROUND(IF($G$12=0,0,IF('11. Type 1 Emp 2020 FTE'!$I$12=1,IF(E438&lt;2080/(366/($G$13-$G$12+1)),E438/(2080/(366/($G$13-$G$12+1))),1),0)),1)),0)</f>
        <v>0</v>
      </c>
      <c r="G438" s="417">
        <f>IF($G$12&gt;0,IF($G$13=0,0,ROUND(IF('11. Type 1 Emp 2020 FTE'!$I$12=2,IF(E438=0,0,IF('18. FTE Safe Harbor 2 Step 4'!E438&lt;2080/(366/($G$13-$G$12+1)),0.5,1)),0),1)),0)</f>
        <v>0</v>
      </c>
    </row>
    <row r="439" spans="1:7" x14ac:dyDescent="0.25">
      <c r="A439" s="297">
        <f t="shared" si="6"/>
        <v>423</v>
      </c>
      <c r="B439" s="501"/>
      <c r="C439" s="515"/>
      <c r="D439" s="297"/>
      <c r="E439" s="505"/>
      <c r="F439" s="417">
        <f>IF($G$12&gt;0,IF($G$13=0,0,ROUND(IF($G$12=0,0,IF('11. Type 1 Emp 2020 FTE'!$I$12=1,IF(E439&lt;2080/(366/($G$13-$G$12+1)),E439/(2080/(366/($G$13-$G$12+1))),1),0)),1)),0)</f>
        <v>0</v>
      </c>
      <c r="G439" s="417">
        <f>IF($G$12&gt;0,IF($G$13=0,0,ROUND(IF('11. Type 1 Emp 2020 FTE'!$I$12=2,IF(E439=0,0,IF('18. FTE Safe Harbor 2 Step 4'!E439&lt;2080/(366/($G$13-$G$12+1)),0.5,1)),0),1)),0)</f>
        <v>0</v>
      </c>
    </row>
    <row r="440" spans="1:7" x14ac:dyDescent="0.25">
      <c r="A440" s="297">
        <f t="shared" si="6"/>
        <v>424</v>
      </c>
      <c r="B440" s="501"/>
      <c r="C440" s="515"/>
      <c r="D440" s="297"/>
      <c r="E440" s="505"/>
      <c r="F440" s="417">
        <f>IF($G$12&gt;0,IF($G$13=0,0,ROUND(IF($G$12=0,0,IF('11. Type 1 Emp 2020 FTE'!$I$12=1,IF(E440&lt;2080/(366/($G$13-$G$12+1)),E440/(2080/(366/($G$13-$G$12+1))),1),0)),1)),0)</f>
        <v>0</v>
      </c>
      <c r="G440" s="417">
        <f>IF($G$12&gt;0,IF($G$13=0,0,ROUND(IF('11. Type 1 Emp 2020 FTE'!$I$12=2,IF(E440=0,0,IF('18. FTE Safe Harbor 2 Step 4'!E440&lt;2080/(366/($G$13-$G$12+1)),0.5,1)),0),1)),0)</f>
        <v>0</v>
      </c>
    </row>
    <row r="441" spans="1:7" x14ac:dyDescent="0.25">
      <c r="A441" s="297">
        <f t="shared" si="6"/>
        <v>425</v>
      </c>
      <c r="B441" s="501"/>
      <c r="C441" s="515"/>
      <c r="D441" s="297"/>
      <c r="E441" s="505"/>
      <c r="F441" s="417">
        <f>IF($G$12&gt;0,IF($G$13=0,0,ROUND(IF($G$12=0,0,IF('11. Type 1 Emp 2020 FTE'!$I$12=1,IF(E441&lt;2080/(366/($G$13-$G$12+1)),E441/(2080/(366/($G$13-$G$12+1))),1),0)),1)),0)</f>
        <v>0</v>
      </c>
      <c r="G441" s="417">
        <f>IF($G$12&gt;0,IF($G$13=0,0,ROUND(IF('11. Type 1 Emp 2020 FTE'!$I$12=2,IF(E441=0,0,IF('18. FTE Safe Harbor 2 Step 4'!E441&lt;2080/(366/($G$13-$G$12+1)),0.5,1)),0),1)),0)</f>
        <v>0</v>
      </c>
    </row>
    <row r="442" spans="1:7" x14ac:dyDescent="0.25">
      <c r="A442" s="297">
        <f t="shared" si="6"/>
        <v>426</v>
      </c>
      <c r="B442" s="501"/>
      <c r="C442" s="515"/>
      <c r="D442" s="297"/>
      <c r="E442" s="505"/>
      <c r="F442" s="417">
        <f>IF($G$12&gt;0,IF($G$13=0,0,ROUND(IF($G$12=0,0,IF('11. Type 1 Emp 2020 FTE'!$I$12=1,IF(E442&lt;2080/(366/($G$13-$G$12+1)),E442/(2080/(366/($G$13-$G$12+1))),1),0)),1)),0)</f>
        <v>0</v>
      </c>
      <c r="G442" s="417">
        <f>IF($G$12&gt;0,IF($G$13=0,0,ROUND(IF('11. Type 1 Emp 2020 FTE'!$I$12=2,IF(E442=0,0,IF('18. FTE Safe Harbor 2 Step 4'!E442&lt;2080/(366/($G$13-$G$12+1)),0.5,1)),0),1)),0)</f>
        <v>0</v>
      </c>
    </row>
    <row r="443" spans="1:7" x14ac:dyDescent="0.25">
      <c r="A443" s="297">
        <f t="shared" si="6"/>
        <v>427</v>
      </c>
      <c r="B443" s="501"/>
      <c r="C443" s="515"/>
      <c r="D443" s="297"/>
      <c r="E443" s="505"/>
      <c r="F443" s="417">
        <f>IF($G$12&gt;0,IF($G$13=0,0,ROUND(IF($G$12=0,0,IF('11. Type 1 Emp 2020 FTE'!$I$12=1,IF(E443&lt;2080/(366/($G$13-$G$12+1)),E443/(2080/(366/($G$13-$G$12+1))),1),0)),1)),0)</f>
        <v>0</v>
      </c>
      <c r="G443" s="417">
        <f>IF($G$12&gt;0,IF($G$13=0,0,ROUND(IF('11. Type 1 Emp 2020 FTE'!$I$12=2,IF(E443=0,0,IF('18. FTE Safe Harbor 2 Step 4'!E443&lt;2080/(366/($G$13-$G$12+1)),0.5,1)),0),1)),0)</f>
        <v>0</v>
      </c>
    </row>
    <row r="444" spans="1:7" x14ac:dyDescent="0.25">
      <c r="A444" s="297">
        <f t="shared" si="6"/>
        <v>428</v>
      </c>
      <c r="B444" s="501"/>
      <c r="C444" s="515"/>
      <c r="D444" s="297"/>
      <c r="E444" s="505"/>
      <c r="F444" s="417">
        <f>IF($G$12&gt;0,IF($G$13=0,0,ROUND(IF($G$12=0,0,IF('11. Type 1 Emp 2020 FTE'!$I$12=1,IF(E444&lt;2080/(366/($G$13-$G$12+1)),E444/(2080/(366/($G$13-$G$12+1))),1),0)),1)),0)</f>
        <v>0</v>
      </c>
      <c r="G444" s="417">
        <f>IF($G$12&gt;0,IF($G$13=0,0,ROUND(IF('11. Type 1 Emp 2020 FTE'!$I$12=2,IF(E444=0,0,IF('18. FTE Safe Harbor 2 Step 4'!E444&lt;2080/(366/($G$13-$G$12+1)),0.5,1)),0),1)),0)</f>
        <v>0</v>
      </c>
    </row>
    <row r="445" spans="1:7" x14ac:dyDescent="0.25">
      <c r="A445" s="297">
        <f t="shared" si="6"/>
        <v>429</v>
      </c>
      <c r="B445" s="501"/>
      <c r="C445" s="515"/>
      <c r="D445" s="297"/>
      <c r="E445" s="505"/>
      <c r="F445" s="417">
        <f>IF($G$12&gt;0,IF($G$13=0,0,ROUND(IF($G$12=0,0,IF('11. Type 1 Emp 2020 FTE'!$I$12=1,IF(E445&lt;2080/(366/($G$13-$G$12+1)),E445/(2080/(366/($G$13-$G$12+1))),1),0)),1)),0)</f>
        <v>0</v>
      </c>
      <c r="G445" s="417">
        <f>IF($G$12&gt;0,IF($G$13=0,0,ROUND(IF('11. Type 1 Emp 2020 FTE'!$I$12=2,IF(E445=0,0,IF('18. FTE Safe Harbor 2 Step 4'!E445&lt;2080/(366/($G$13-$G$12+1)),0.5,1)),0),1)),0)</f>
        <v>0</v>
      </c>
    </row>
    <row r="446" spans="1:7" x14ac:dyDescent="0.25">
      <c r="A446" s="297">
        <f t="shared" si="6"/>
        <v>430</v>
      </c>
      <c r="B446" s="501"/>
      <c r="C446" s="515"/>
      <c r="D446" s="297"/>
      <c r="E446" s="505"/>
      <c r="F446" s="417">
        <f>IF($G$12&gt;0,IF($G$13=0,0,ROUND(IF($G$12=0,0,IF('11. Type 1 Emp 2020 FTE'!$I$12=1,IF(E446&lt;2080/(366/($G$13-$G$12+1)),E446/(2080/(366/($G$13-$G$12+1))),1),0)),1)),0)</f>
        <v>0</v>
      </c>
      <c r="G446" s="417">
        <f>IF($G$12&gt;0,IF($G$13=0,0,ROUND(IF('11. Type 1 Emp 2020 FTE'!$I$12=2,IF(E446=0,0,IF('18. FTE Safe Harbor 2 Step 4'!E446&lt;2080/(366/($G$13-$G$12+1)),0.5,1)),0),1)),0)</f>
        <v>0</v>
      </c>
    </row>
    <row r="447" spans="1:7" x14ac:dyDescent="0.25">
      <c r="A447" s="297">
        <f t="shared" si="6"/>
        <v>431</v>
      </c>
      <c r="B447" s="501"/>
      <c r="C447" s="515"/>
      <c r="D447" s="297"/>
      <c r="E447" s="505"/>
      <c r="F447" s="417">
        <f>IF($G$12&gt;0,IF($G$13=0,0,ROUND(IF($G$12=0,0,IF('11. Type 1 Emp 2020 FTE'!$I$12=1,IF(E447&lt;2080/(366/($G$13-$G$12+1)),E447/(2080/(366/($G$13-$G$12+1))),1),0)),1)),0)</f>
        <v>0</v>
      </c>
      <c r="G447" s="417">
        <f>IF($G$12&gt;0,IF($G$13=0,0,ROUND(IF('11. Type 1 Emp 2020 FTE'!$I$12=2,IF(E447=0,0,IF('18. FTE Safe Harbor 2 Step 4'!E447&lt;2080/(366/($G$13-$G$12+1)),0.5,1)),0),1)),0)</f>
        <v>0</v>
      </c>
    </row>
    <row r="448" spans="1:7" x14ac:dyDescent="0.25">
      <c r="A448" s="297">
        <f t="shared" si="6"/>
        <v>432</v>
      </c>
      <c r="B448" s="501"/>
      <c r="C448" s="515"/>
      <c r="D448" s="297"/>
      <c r="E448" s="505"/>
      <c r="F448" s="417">
        <f>IF($G$12&gt;0,IF($G$13=0,0,ROUND(IF($G$12=0,0,IF('11. Type 1 Emp 2020 FTE'!$I$12=1,IF(E448&lt;2080/(366/($G$13-$G$12+1)),E448/(2080/(366/($G$13-$G$12+1))),1),0)),1)),0)</f>
        <v>0</v>
      </c>
      <c r="G448" s="417">
        <f>IF($G$12&gt;0,IF($G$13=0,0,ROUND(IF('11. Type 1 Emp 2020 FTE'!$I$12=2,IF(E448=0,0,IF('18. FTE Safe Harbor 2 Step 4'!E448&lt;2080/(366/($G$13-$G$12+1)),0.5,1)),0),1)),0)</f>
        <v>0</v>
      </c>
    </row>
    <row r="449" spans="1:7" x14ac:dyDescent="0.25">
      <c r="A449" s="297">
        <f t="shared" si="6"/>
        <v>433</v>
      </c>
      <c r="B449" s="501"/>
      <c r="C449" s="515"/>
      <c r="D449" s="297"/>
      <c r="E449" s="505"/>
      <c r="F449" s="417">
        <f>IF($G$12&gt;0,IF($G$13=0,0,ROUND(IF($G$12=0,0,IF('11. Type 1 Emp 2020 FTE'!$I$12=1,IF(E449&lt;2080/(366/($G$13-$G$12+1)),E449/(2080/(366/($G$13-$G$12+1))),1),0)),1)),0)</f>
        <v>0</v>
      </c>
      <c r="G449" s="417">
        <f>IF($G$12&gt;0,IF($G$13=0,0,ROUND(IF('11. Type 1 Emp 2020 FTE'!$I$12=2,IF(E449=0,0,IF('18. FTE Safe Harbor 2 Step 4'!E449&lt;2080/(366/($G$13-$G$12+1)),0.5,1)),0),1)),0)</f>
        <v>0</v>
      </c>
    </row>
    <row r="450" spans="1:7" x14ac:dyDescent="0.25">
      <c r="A450" s="297">
        <f t="shared" si="6"/>
        <v>434</v>
      </c>
      <c r="B450" s="501"/>
      <c r="C450" s="515"/>
      <c r="D450" s="297"/>
      <c r="E450" s="505"/>
      <c r="F450" s="417">
        <f>IF($G$12&gt;0,IF($G$13=0,0,ROUND(IF($G$12=0,0,IF('11. Type 1 Emp 2020 FTE'!$I$12=1,IF(E450&lt;2080/(366/($G$13-$G$12+1)),E450/(2080/(366/($G$13-$G$12+1))),1),0)),1)),0)</f>
        <v>0</v>
      </c>
      <c r="G450" s="417">
        <f>IF($G$12&gt;0,IF($G$13=0,0,ROUND(IF('11. Type 1 Emp 2020 FTE'!$I$12=2,IF(E450=0,0,IF('18. FTE Safe Harbor 2 Step 4'!E450&lt;2080/(366/($G$13-$G$12+1)),0.5,1)),0),1)),0)</f>
        <v>0</v>
      </c>
    </row>
    <row r="451" spans="1:7" x14ac:dyDescent="0.25">
      <c r="A451" s="297">
        <f t="shared" si="6"/>
        <v>435</v>
      </c>
      <c r="B451" s="501"/>
      <c r="C451" s="515"/>
      <c r="D451" s="297"/>
      <c r="E451" s="505"/>
      <c r="F451" s="417">
        <f>IF($G$12&gt;0,IF($G$13=0,0,ROUND(IF($G$12=0,0,IF('11. Type 1 Emp 2020 FTE'!$I$12=1,IF(E451&lt;2080/(366/($G$13-$G$12+1)),E451/(2080/(366/($G$13-$G$12+1))),1),0)),1)),0)</f>
        <v>0</v>
      </c>
      <c r="G451" s="417">
        <f>IF($G$12&gt;0,IF($G$13=0,0,ROUND(IF('11. Type 1 Emp 2020 FTE'!$I$12=2,IF(E451=0,0,IF('18. FTE Safe Harbor 2 Step 4'!E451&lt;2080/(366/($G$13-$G$12+1)),0.5,1)),0),1)),0)</f>
        <v>0</v>
      </c>
    </row>
    <row r="452" spans="1:7" x14ac:dyDescent="0.25">
      <c r="A452" s="297">
        <f t="shared" si="6"/>
        <v>436</v>
      </c>
      <c r="B452" s="501"/>
      <c r="C452" s="515"/>
      <c r="D452" s="297"/>
      <c r="E452" s="505"/>
      <c r="F452" s="417">
        <f>IF($G$12&gt;0,IF($G$13=0,0,ROUND(IF($G$12=0,0,IF('11. Type 1 Emp 2020 FTE'!$I$12=1,IF(E452&lt;2080/(366/($G$13-$G$12+1)),E452/(2080/(366/($G$13-$G$12+1))),1),0)),1)),0)</f>
        <v>0</v>
      </c>
      <c r="G452" s="417">
        <f>IF($G$12&gt;0,IF($G$13=0,0,ROUND(IF('11. Type 1 Emp 2020 FTE'!$I$12=2,IF(E452=0,0,IF('18. FTE Safe Harbor 2 Step 4'!E452&lt;2080/(366/($G$13-$G$12+1)),0.5,1)),0),1)),0)</f>
        <v>0</v>
      </c>
    </row>
    <row r="453" spans="1:7" x14ac:dyDescent="0.25">
      <c r="A453" s="297">
        <f t="shared" si="6"/>
        <v>437</v>
      </c>
      <c r="B453" s="501"/>
      <c r="C453" s="515"/>
      <c r="D453" s="297"/>
      <c r="E453" s="505"/>
      <c r="F453" s="417">
        <f>IF($G$12&gt;0,IF($G$13=0,0,ROUND(IF($G$12=0,0,IF('11. Type 1 Emp 2020 FTE'!$I$12=1,IF(E453&lt;2080/(366/($G$13-$G$12+1)),E453/(2080/(366/($G$13-$G$12+1))),1),0)),1)),0)</f>
        <v>0</v>
      </c>
      <c r="G453" s="417">
        <f>IF($G$12&gt;0,IF($G$13=0,0,ROUND(IF('11. Type 1 Emp 2020 FTE'!$I$12=2,IF(E453=0,0,IF('18. FTE Safe Harbor 2 Step 4'!E453&lt;2080/(366/($G$13-$G$12+1)),0.5,1)),0),1)),0)</f>
        <v>0</v>
      </c>
    </row>
    <row r="454" spans="1:7" x14ac:dyDescent="0.25">
      <c r="A454" s="297">
        <f t="shared" si="6"/>
        <v>438</v>
      </c>
      <c r="B454" s="501"/>
      <c r="C454" s="515"/>
      <c r="D454" s="297"/>
      <c r="E454" s="505"/>
      <c r="F454" s="417">
        <f>IF($G$12&gt;0,IF($G$13=0,0,ROUND(IF($G$12=0,0,IF('11. Type 1 Emp 2020 FTE'!$I$12=1,IF(E454&lt;2080/(366/($G$13-$G$12+1)),E454/(2080/(366/($G$13-$G$12+1))),1),0)),1)),0)</f>
        <v>0</v>
      </c>
      <c r="G454" s="417">
        <f>IF($G$12&gt;0,IF($G$13=0,0,ROUND(IF('11. Type 1 Emp 2020 FTE'!$I$12=2,IF(E454=0,0,IF('18. FTE Safe Harbor 2 Step 4'!E454&lt;2080/(366/($G$13-$G$12+1)),0.5,1)),0),1)),0)</f>
        <v>0</v>
      </c>
    </row>
    <row r="455" spans="1:7" x14ac:dyDescent="0.25">
      <c r="A455" s="297">
        <f t="shared" si="6"/>
        <v>439</v>
      </c>
      <c r="B455" s="501"/>
      <c r="C455" s="515"/>
      <c r="D455" s="297"/>
      <c r="E455" s="505"/>
      <c r="F455" s="417">
        <f>IF($G$12&gt;0,IF($G$13=0,0,ROUND(IF($G$12=0,0,IF('11. Type 1 Emp 2020 FTE'!$I$12=1,IF(E455&lt;2080/(366/($G$13-$G$12+1)),E455/(2080/(366/($G$13-$G$12+1))),1),0)),1)),0)</f>
        <v>0</v>
      </c>
      <c r="G455" s="417">
        <f>IF($G$12&gt;0,IF($G$13=0,0,ROUND(IF('11. Type 1 Emp 2020 FTE'!$I$12=2,IF(E455=0,0,IF('18. FTE Safe Harbor 2 Step 4'!E455&lt;2080/(366/($G$13-$G$12+1)),0.5,1)),0),1)),0)</f>
        <v>0</v>
      </c>
    </row>
    <row r="456" spans="1:7" x14ac:dyDescent="0.25">
      <c r="A456" s="297">
        <f t="shared" si="6"/>
        <v>440</v>
      </c>
      <c r="B456" s="501"/>
      <c r="C456" s="515"/>
      <c r="D456" s="297"/>
      <c r="E456" s="505"/>
      <c r="F456" s="417">
        <f>IF($G$12&gt;0,IF($G$13=0,0,ROUND(IF($G$12=0,0,IF('11. Type 1 Emp 2020 FTE'!$I$12=1,IF(E456&lt;2080/(366/($G$13-$G$12+1)),E456/(2080/(366/($G$13-$G$12+1))),1),0)),1)),0)</f>
        <v>0</v>
      </c>
      <c r="G456" s="417">
        <f>IF($G$12&gt;0,IF($G$13=0,0,ROUND(IF('11. Type 1 Emp 2020 FTE'!$I$12=2,IF(E456=0,0,IF('18. FTE Safe Harbor 2 Step 4'!E456&lt;2080/(366/($G$13-$G$12+1)),0.5,1)),0),1)),0)</f>
        <v>0</v>
      </c>
    </row>
    <row r="457" spans="1:7" x14ac:dyDescent="0.25">
      <c r="A457" s="297">
        <f t="shared" si="6"/>
        <v>441</v>
      </c>
      <c r="B457" s="501"/>
      <c r="C457" s="515"/>
      <c r="D457" s="297"/>
      <c r="E457" s="505"/>
      <c r="F457" s="417">
        <f>IF($G$12&gt;0,IF($G$13=0,0,ROUND(IF($G$12=0,0,IF('11. Type 1 Emp 2020 FTE'!$I$12=1,IF(E457&lt;2080/(366/($G$13-$G$12+1)),E457/(2080/(366/($G$13-$G$12+1))),1),0)),1)),0)</f>
        <v>0</v>
      </c>
      <c r="G457" s="417">
        <f>IF($G$12&gt;0,IF($G$13=0,0,ROUND(IF('11. Type 1 Emp 2020 FTE'!$I$12=2,IF(E457=0,0,IF('18. FTE Safe Harbor 2 Step 4'!E457&lt;2080/(366/($G$13-$G$12+1)),0.5,1)),0),1)),0)</f>
        <v>0</v>
      </c>
    </row>
    <row r="458" spans="1:7" x14ac:dyDescent="0.25">
      <c r="A458" s="297">
        <f t="shared" si="6"/>
        <v>442</v>
      </c>
      <c r="B458" s="501"/>
      <c r="C458" s="515"/>
      <c r="D458" s="297"/>
      <c r="E458" s="505"/>
      <c r="F458" s="417">
        <f>IF($G$12&gt;0,IF($G$13=0,0,ROUND(IF($G$12=0,0,IF('11. Type 1 Emp 2020 FTE'!$I$12=1,IF(E458&lt;2080/(366/($G$13-$G$12+1)),E458/(2080/(366/($G$13-$G$12+1))),1),0)),1)),0)</f>
        <v>0</v>
      </c>
      <c r="G458" s="417">
        <f>IF($G$12&gt;0,IF($G$13=0,0,ROUND(IF('11. Type 1 Emp 2020 FTE'!$I$12=2,IF(E458=0,0,IF('18. FTE Safe Harbor 2 Step 4'!E458&lt;2080/(366/($G$13-$G$12+1)),0.5,1)),0),1)),0)</f>
        <v>0</v>
      </c>
    </row>
    <row r="459" spans="1:7" x14ac:dyDescent="0.25">
      <c r="A459" s="297">
        <f t="shared" si="6"/>
        <v>443</v>
      </c>
      <c r="B459" s="501"/>
      <c r="C459" s="515"/>
      <c r="D459" s="297"/>
      <c r="E459" s="505"/>
      <c r="F459" s="417">
        <f>IF($G$12&gt;0,IF($G$13=0,0,ROUND(IF($G$12=0,0,IF('11. Type 1 Emp 2020 FTE'!$I$12=1,IF(E459&lt;2080/(366/($G$13-$G$12+1)),E459/(2080/(366/($G$13-$G$12+1))),1),0)),1)),0)</f>
        <v>0</v>
      </c>
      <c r="G459" s="417">
        <f>IF($G$12&gt;0,IF($G$13=0,0,ROUND(IF('11. Type 1 Emp 2020 FTE'!$I$12=2,IF(E459=0,0,IF('18. FTE Safe Harbor 2 Step 4'!E459&lt;2080/(366/($G$13-$G$12+1)),0.5,1)),0),1)),0)</f>
        <v>0</v>
      </c>
    </row>
    <row r="460" spans="1:7" x14ac:dyDescent="0.25">
      <c r="A460" s="297">
        <f t="shared" si="6"/>
        <v>444</v>
      </c>
      <c r="B460" s="501"/>
      <c r="C460" s="515"/>
      <c r="D460" s="297"/>
      <c r="E460" s="505"/>
      <c r="F460" s="417">
        <f>IF($G$12&gt;0,IF($G$13=0,0,ROUND(IF($G$12=0,0,IF('11. Type 1 Emp 2020 FTE'!$I$12=1,IF(E460&lt;2080/(366/($G$13-$G$12+1)),E460/(2080/(366/($G$13-$G$12+1))),1),0)),1)),0)</f>
        <v>0</v>
      </c>
      <c r="G460" s="417">
        <f>IF($G$12&gt;0,IF($G$13=0,0,ROUND(IF('11. Type 1 Emp 2020 FTE'!$I$12=2,IF(E460=0,0,IF('18. FTE Safe Harbor 2 Step 4'!E460&lt;2080/(366/($G$13-$G$12+1)),0.5,1)),0),1)),0)</f>
        <v>0</v>
      </c>
    </row>
    <row r="461" spans="1:7" x14ac:dyDescent="0.25">
      <c r="A461" s="297">
        <f t="shared" si="6"/>
        <v>445</v>
      </c>
      <c r="B461" s="501"/>
      <c r="C461" s="515"/>
      <c r="D461" s="297"/>
      <c r="E461" s="505"/>
      <c r="F461" s="417">
        <f>IF($G$12&gt;0,IF($G$13=0,0,ROUND(IF($G$12=0,0,IF('11. Type 1 Emp 2020 FTE'!$I$12=1,IF(E461&lt;2080/(366/($G$13-$G$12+1)),E461/(2080/(366/($G$13-$G$12+1))),1),0)),1)),0)</f>
        <v>0</v>
      </c>
      <c r="G461" s="417">
        <f>IF($G$12&gt;0,IF($G$13=0,0,ROUND(IF('11. Type 1 Emp 2020 FTE'!$I$12=2,IF(E461=0,0,IF('18. FTE Safe Harbor 2 Step 4'!E461&lt;2080/(366/($G$13-$G$12+1)),0.5,1)),0),1)),0)</f>
        <v>0</v>
      </c>
    </row>
    <row r="462" spans="1:7" x14ac:dyDescent="0.25">
      <c r="A462" s="297">
        <f t="shared" si="6"/>
        <v>446</v>
      </c>
      <c r="B462" s="501"/>
      <c r="C462" s="515"/>
      <c r="D462" s="297"/>
      <c r="E462" s="505"/>
      <c r="F462" s="417">
        <f>IF($G$12&gt;0,IF($G$13=0,0,ROUND(IF($G$12=0,0,IF('11. Type 1 Emp 2020 FTE'!$I$12=1,IF(E462&lt;2080/(366/($G$13-$G$12+1)),E462/(2080/(366/($G$13-$G$12+1))),1),0)),1)),0)</f>
        <v>0</v>
      </c>
      <c r="G462" s="417">
        <f>IF($G$12&gt;0,IF($G$13=0,0,ROUND(IF('11. Type 1 Emp 2020 FTE'!$I$12=2,IF(E462=0,0,IF('18. FTE Safe Harbor 2 Step 4'!E462&lt;2080/(366/($G$13-$G$12+1)),0.5,1)),0),1)),0)</f>
        <v>0</v>
      </c>
    </row>
    <row r="463" spans="1:7" x14ac:dyDescent="0.25">
      <c r="A463" s="297">
        <f t="shared" si="6"/>
        <v>447</v>
      </c>
      <c r="B463" s="501"/>
      <c r="C463" s="515"/>
      <c r="D463" s="297"/>
      <c r="E463" s="505"/>
      <c r="F463" s="417">
        <f>IF($G$12&gt;0,IF($G$13=0,0,ROUND(IF($G$12=0,0,IF('11. Type 1 Emp 2020 FTE'!$I$12=1,IF(E463&lt;2080/(366/($G$13-$G$12+1)),E463/(2080/(366/($G$13-$G$12+1))),1),0)),1)),0)</f>
        <v>0</v>
      </c>
      <c r="G463" s="417">
        <f>IF($G$12&gt;0,IF($G$13=0,0,ROUND(IF('11. Type 1 Emp 2020 FTE'!$I$12=2,IF(E463=0,0,IF('18. FTE Safe Harbor 2 Step 4'!E463&lt;2080/(366/($G$13-$G$12+1)),0.5,1)),0),1)),0)</f>
        <v>0</v>
      </c>
    </row>
    <row r="464" spans="1:7" x14ac:dyDescent="0.25">
      <c r="A464" s="297">
        <f t="shared" si="6"/>
        <v>448</v>
      </c>
      <c r="B464" s="501"/>
      <c r="C464" s="515"/>
      <c r="D464" s="297"/>
      <c r="E464" s="505"/>
      <c r="F464" s="417">
        <f>IF($G$12&gt;0,IF($G$13=0,0,ROUND(IF($G$12=0,0,IF('11. Type 1 Emp 2020 FTE'!$I$12=1,IF(E464&lt;2080/(366/($G$13-$G$12+1)),E464/(2080/(366/($G$13-$G$12+1))),1),0)),1)),0)</f>
        <v>0</v>
      </c>
      <c r="G464" s="417">
        <f>IF($G$12&gt;0,IF($G$13=0,0,ROUND(IF('11. Type 1 Emp 2020 FTE'!$I$12=2,IF(E464=0,0,IF('18. FTE Safe Harbor 2 Step 4'!E464&lt;2080/(366/($G$13-$G$12+1)),0.5,1)),0),1)),0)</f>
        <v>0</v>
      </c>
    </row>
    <row r="465" spans="1:7" x14ac:dyDescent="0.25">
      <c r="A465" s="297">
        <f t="shared" si="6"/>
        <v>449</v>
      </c>
      <c r="B465" s="501"/>
      <c r="C465" s="515"/>
      <c r="D465" s="297"/>
      <c r="E465" s="505"/>
      <c r="F465" s="417">
        <f>IF($G$12&gt;0,IF($G$13=0,0,ROUND(IF($G$12=0,0,IF('11. Type 1 Emp 2020 FTE'!$I$12=1,IF(E465&lt;2080/(366/($G$13-$G$12+1)),E465/(2080/(366/($G$13-$G$12+1))),1),0)),1)),0)</f>
        <v>0</v>
      </c>
      <c r="G465" s="417">
        <f>IF($G$12&gt;0,IF($G$13=0,0,ROUND(IF('11. Type 1 Emp 2020 FTE'!$I$12=2,IF(E465=0,0,IF('18. FTE Safe Harbor 2 Step 4'!E465&lt;2080/(366/($G$13-$G$12+1)),0.5,1)),0),1)),0)</f>
        <v>0</v>
      </c>
    </row>
    <row r="466" spans="1:7" x14ac:dyDescent="0.25">
      <c r="A466" s="297">
        <f t="shared" si="6"/>
        <v>450</v>
      </c>
      <c r="B466" s="501"/>
      <c r="C466" s="515"/>
      <c r="D466" s="297"/>
      <c r="E466" s="505"/>
      <c r="F466" s="417">
        <f>IF($G$12&gt;0,IF($G$13=0,0,ROUND(IF($G$12=0,0,IF('11. Type 1 Emp 2020 FTE'!$I$12=1,IF(E466&lt;2080/(366/($G$13-$G$12+1)),E466/(2080/(366/($G$13-$G$12+1))),1),0)),1)),0)</f>
        <v>0</v>
      </c>
      <c r="G466" s="417">
        <f>IF($G$12&gt;0,IF($G$13=0,0,ROUND(IF('11. Type 1 Emp 2020 FTE'!$I$12=2,IF(E466=0,0,IF('18. FTE Safe Harbor 2 Step 4'!E466&lt;2080/(366/($G$13-$G$12+1)),0.5,1)),0),1)),0)</f>
        <v>0</v>
      </c>
    </row>
    <row r="467" spans="1:7" x14ac:dyDescent="0.25">
      <c r="A467" s="297">
        <f t="shared" ref="A467:A530" si="7">+A466+1</f>
        <v>451</v>
      </c>
      <c r="B467" s="501"/>
      <c r="C467" s="515"/>
      <c r="D467" s="297"/>
      <c r="E467" s="505"/>
      <c r="F467" s="417">
        <f>IF($G$12&gt;0,IF($G$13=0,0,ROUND(IF($G$12=0,0,IF('11. Type 1 Emp 2020 FTE'!$I$12=1,IF(E467&lt;2080/(366/($G$13-$G$12+1)),E467/(2080/(366/($G$13-$G$12+1))),1),0)),1)),0)</f>
        <v>0</v>
      </c>
      <c r="G467" s="417">
        <f>IF($G$12&gt;0,IF($G$13=0,0,ROUND(IF('11. Type 1 Emp 2020 FTE'!$I$12=2,IF(E467=0,0,IF('18. FTE Safe Harbor 2 Step 4'!E467&lt;2080/(366/($G$13-$G$12+1)),0.5,1)),0),1)),0)</f>
        <v>0</v>
      </c>
    </row>
    <row r="468" spans="1:7" x14ac:dyDescent="0.25">
      <c r="A468" s="297">
        <f t="shared" si="7"/>
        <v>452</v>
      </c>
      <c r="B468" s="501"/>
      <c r="C468" s="515"/>
      <c r="D468" s="297"/>
      <c r="E468" s="505"/>
      <c r="F468" s="417">
        <f>IF($G$12&gt;0,IF($G$13=0,0,ROUND(IF($G$12=0,0,IF('11. Type 1 Emp 2020 FTE'!$I$12=1,IF(E468&lt;2080/(366/($G$13-$G$12+1)),E468/(2080/(366/($G$13-$G$12+1))),1),0)),1)),0)</f>
        <v>0</v>
      </c>
      <c r="G468" s="417">
        <f>IF($G$12&gt;0,IF($G$13=0,0,ROUND(IF('11. Type 1 Emp 2020 FTE'!$I$12=2,IF(E468=0,0,IF('18. FTE Safe Harbor 2 Step 4'!E468&lt;2080/(366/($G$13-$G$12+1)),0.5,1)),0),1)),0)</f>
        <v>0</v>
      </c>
    </row>
    <row r="469" spans="1:7" x14ac:dyDescent="0.25">
      <c r="A469" s="297">
        <f t="shared" si="7"/>
        <v>453</v>
      </c>
      <c r="B469" s="501"/>
      <c r="C469" s="515"/>
      <c r="D469" s="297"/>
      <c r="E469" s="505"/>
      <c r="F469" s="417">
        <f>IF($G$12&gt;0,IF($G$13=0,0,ROUND(IF($G$12=0,0,IF('11. Type 1 Emp 2020 FTE'!$I$12=1,IF(E469&lt;2080/(366/($G$13-$G$12+1)),E469/(2080/(366/($G$13-$G$12+1))),1),0)),1)),0)</f>
        <v>0</v>
      </c>
      <c r="G469" s="417">
        <f>IF($G$12&gt;0,IF($G$13=0,0,ROUND(IF('11. Type 1 Emp 2020 FTE'!$I$12=2,IF(E469=0,0,IF('18. FTE Safe Harbor 2 Step 4'!E469&lt;2080/(366/($G$13-$G$12+1)),0.5,1)),0),1)),0)</f>
        <v>0</v>
      </c>
    </row>
    <row r="470" spans="1:7" x14ac:dyDescent="0.25">
      <c r="A470" s="297">
        <f t="shared" si="7"/>
        <v>454</v>
      </c>
      <c r="B470" s="501"/>
      <c r="C470" s="515"/>
      <c r="D470" s="297"/>
      <c r="E470" s="505"/>
      <c r="F470" s="417">
        <f>IF($G$12&gt;0,IF($G$13=0,0,ROUND(IF($G$12=0,0,IF('11. Type 1 Emp 2020 FTE'!$I$12=1,IF(E470&lt;2080/(366/($G$13-$G$12+1)),E470/(2080/(366/($G$13-$G$12+1))),1),0)),1)),0)</f>
        <v>0</v>
      </c>
      <c r="G470" s="417">
        <f>IF($G$12&gt;0,IF($G$13=0,0,ROUND(IF('11. Type 1 Emp 2020 FTE'!$I$12=2,IF(E470=0,0,IF('18. FTE Safe Harbor 2 Step 4'!E470&lt;2080/(366/($G$13-$G$12+1)),0.5,1)),0),1)),0)</f>
        <v>0</v>
      </c>
    </row>
    <row r="471" spans="1:7" x14ac:dyDescent="0.25">
      <c r="A471" s="297">
        <f t="shared" si="7"/>
        <v>455</v>
      </c>
      <c r="B471" s="501"/>
      <c r="C471" s="515"/>
      <c r="D471" s="297"/>
      <c r="E471" s="505"/>
      <c r="F471" s="417">
        <f>IF($G$12&gt;0,IF($G$13=0,0,ROUND(IF($G$12=0,0,IF('11. Type 1 Emp 2020 FTE'!$I$12=1,IF(E471&lt;2080/(366/($G$13-$G$12+1)),E471/(2080/(366/($G$13-$G$12+1))),1),0)),1)),0)</f>
        <v>0</v>
      </c>
      <c r="G471" s="417">
        <f>IF($G$12&gt;0,IF($G$13=0,0,ROUND(IF('11. Type 1 Emp 2020 FTE'!$I$12=2,IF(E471=0,0,IF('18. FTE Safe Harbor 2 Step 4'!E471&lt;2080/(366/($G$13-$G$12+1)),0.5,1)),0),1)),0)</f>
        <v>0</v>
      </c>
    </row>
    <row r="472" spans="1:7" x14ac:dyDescent="0.25">
      <c r="A472" s="297">
        <f t="shared" si="7"/>
        <v>456</v>
      </c>
      <c r="B472" s="501"/>
      <c r="C472" s="515"/>
      <c r="D472" s="297"/>
      <c r="E472" s="505"/>
      <c r="F472" s="417">
        <f>IF($G$12&gt;0,IF($G$13=0,0,ROUND(IF($G$12=0,0,IF('11. Type 1 Emp 2020 FTE'!$I$12=1,IF(E472&lt;2080/(366/($G$13-$G$12+1)),E472/(2080/(366/($G$13-$G$12+1))),1),0)),1)),0)</f>
        <v>0</v>
      </c>
      <c r="G472" s="417">
        <f>IF($G$12&gt;0,IF($G$13=0,0,ROUND(IF('11. Type 1 Emp 2020 FTE'!$I$12=2,IF(E472=0,0,IF('18. FTE Safe Harbor 2 Step 4'!E472&lt;2080/(366/($G$13-$G$12+1)),0.5,1)),0),1)),0)</f>
        <v>0</v>
      </c>
    </row>
    <row r="473" spans="1:7" x14ac:dyDescent="0.25">
      <c r="A473" s="297">
        <f t="shared" si="7"/>
        <v>457</v>
      </c>
      <c r="B473" s="501"/>
      <c r="C473" s="515"/>
      <c r="D473" s="297"/>
      <c r="E473" s="505"/>
      <c r="F473" s="417">
        <f>IF($G$12&gt;0,IF($G$13=0,0,ROUND(IF($G$12=0,0,IF('11. Type 1 Emp 2020 FTE'!$I$12=1,IF(E473&lt;2080/(366/($G$13-$G$12+1)),E473/(2080/(366/($G$13-$G$12+1))),1),0)),1)),0)</f>
        <v>0</v>
      </c>
      <c r="G473" s="417">
        <f>IF($G$12&gt;0,IF($G$13=0,0,ROUND(IF('11. Type 1 Emp 2020 FTE'!$I$12=2,IF(E473=0,0,IF('18. FTE Safe Harbor 2 Step 4'!E473&lt;2080/(366/($G$13-$G$12+1)),0.5,1)),0),1)),0)</f>
        <v>0</v>
      </c>
    </row>
    <row r="474" spans="1:7" x14ac:dyDescent="0.25">
      <c r="A474" s="297">
        <f t="shared" si="7"/>
        <v>458</v>
      </c>
      <c r="B474" s="501"/>
      <c r="C474" s="515"/>
      <c r="D474" s="297"/>
      <c r="E474" s="505"/>
      <c r="F474" s="417">
        <f>IF($G$12&gt;0,IF($G$13=0,0,ROUND(IF($G$12=0,0,IF('11. Type 1 Emp 2020 FTE'!$I$12=1,IF(E474&lt;2080/(366/($G$13-$G$12+1)),E474/(2080/(366/($G$13-$G$12+1))),1),0)),1)),0)</f>
        <v>0</v>
      </c>
      <c r="G474" s="417">
        <f>IF($G$12&gt;0,IF($G$13=0,0,ROUND(IF('11. Type 1 Emp 2020 FTE'!$I$12=2,IF(E474=0,0,IF('18. FTE Safe Harbor 2 Step 4'!E474&lt;2080/(366/($G$13-$G$12+1)),0.5,1)),0),1)),0)</f>
        <v>0</v>
      </c>
    </row>
    <row r="475" spans="1:7" x14ac:dyDescent="0.25">
      <c r="A475" s="297">
        <f t="shared" si="7"/>
        <v>459</v>
      </c>
      <c r="B475" s="501"/>
      <c r="C475" s="515"/>
      <c r="D475" s="297"/>
      <c r="E475" s="505"/>
      <c r="F475" s="417">
        <f>IF($G$12&gt;0,IF($G$13=0,0,ROUND(IF($G$12=0,0,IF('11. Type 1 Emp 2020 FTE'!$I$12=1,IF(E475&lt;2080/(366/($G$13-$G$12+1)),E475/(2080/(366/($G$13-$G$12+1))),1),0)),1)),0)</f>
        <v>0</v>
      </c>
      <c r="G475" s="417">
        <f>IF($G$12&gt;0,IF($G$13=0,0,ROUND(IF('11. Type 1 Emp 2020 FTE'!$I$12=2,IF(E475=0,0,IF('18. FTE Safe Harbor 2 Step 4'!E475&lt;2080/(366/($G$13-$G$12+1)),0.5,1)),0),1)),0)</f>
        <v>0</v>
      </c>
    </row>
    <row r="476" spans="1:7" x14ac:dyDescent="0.25">
      <c r="A476" s="297">
        <f t="shared" si="7"/>
        <v>460</v>
      </c>
      <c r="B476" s="501"/>
      <c r="C476" s="515"/>
      <c r="D476" s="297"/>
      <c r="E476" s="505"/>
      <c r="F476" s="417">
        <f>IF($G$12&gt;0,IF($G$13=0,0,ROUND(IF($G$12=0,0,IF('11. Type 1 Emp 2020 FTE'!$I$12=1,IF(E476&lt;2080/(366/($G$13-$G$12+1)),E476/(2080/(366/($G$13-$G$12+1))),1),0)),1)),0)</f>
        <v>0</v>
      </c>
      <c r="G476" s="417">
        <f>IF($G$12&gt;0,IF($G$13=0,0,ROUND(IF('11. Type 1 Emp 2020 FTE'!$I$12=2,IF(E476=0,0,IF('18. FTE Safe Harbor 2 Step 4'!E476&lt;2080/(366/($G$13-$G$12+1)),0.5,1)),0),1)),0)</f>
        <v>0</v>
      </c>
    </row>
    <row r="477" spans="1:7" x14ac:dyDescent="0.25">
      <c r="A477" s="297">
        <f t="shared" si="7"/>
        <v>461</v>
      </c>
      <c r="B477" s="501"/>
      <c r="C477" s="515"/>
      <c r="D477" s="297"/>
      <c r="E477" s="505"/>
      <c r="F477" s="417">
        <f>IF($G$12&gt;0,IF($G$13=0,0,ROUND(IF($G$12=0,0,IF('11. Type 1 Emp 2020 FTE'!$I$12=1,IF(E477&lt;2080/(366/($G$13-$G$12+1)),E477/(2080/(366/($G$13-$G$12+1))),1),0)),1)),0)</f>
        <v>0</v>
      </c>
      <c r="G477" s="417">
        <f>IF($G$12&gt;0,IF($G$13=0,0,ROUND(IF('11. Type 1 Emp 2020 FTE'!$I$12=2,IF(E477=0,0,IF('18. FTE Safe Harbor 2 Step 4'!E477&lt;2080/(366/($G$13-$G$12+1)),0.5,1)),0),1)),0)</f>
        <v>0</v>
      </c>
    </row>
    <row r="478" spans="1:7" x14ac:dyDescent="0.25">
      <c r="A478" s="297">
        <f t="shared" si="7"/>
        <v>462</v>
      </c>
      <c r="B478" s="501"/>
      <c r="C478" s="515"/>
      <c r="D478" s="297"/>
      <c r="E478" s="505"/>
      <c r="F478" s="417">
        <f>IF($G$12&gt;0,IF($G$13=0,0,ROUND(IF($G$12=0,0,IF('11. Type 1 Emp 2020 FTE'!$I$12=1,IF(E478&lt;2080/(366/($G$13-$G$12+1)),E478/(2080/(366/($G$13-$G$12+1))),1),0)),1)),0)</f>
        <v>0</v>
      </c>
      <c r="G478" s="417">
        <f>IF($G$12&gt;0,IF($G$13=0,0,ROUND(IF('11. Type 1 Emp 2020 FTE'!$I$12=2,IF(E478=0,0,IF('18. FTE Safe Harbor 2 Step 4'!E478&lt;2080/(366/($G$13-$G$12+1)),0.5,1)),0),1)),0)</f>
        <v>0</v>
      </c>
    </row>
    <row r="479" spans="1:7" x14ac:dyDescent="0.25">
      <c r="A479" s="297">
        <f t="shared" si="7"/>
        <v>463</v>
      </c>
      <c r="B479" s="501"/>
      <c r="C479" s="515"/>
      <c r="D479" s="297"/>
      <c r="E479" s="505"/>
      <c r="F479" s="417">
        <f>IF($G$12&gt;0,IF($G$13=0,0,ROUND(IF($G$12=0,0,IF('11. Type 1 Emp 2020 FTE'!$I$12=1,IF(E479&lt;2080/(366/($G$13-$G$12+1)),E479/(2080/(366/($G$13-$G$12+1))),1),0)),1)),0)</f>
        <v>0</v>
      </c>
      <c r="G479" s="417">
        <f>IF($G$12&gt;0,IF($G$13=0,0,ROUND(IF('11. Type 1 Emp 2020 FTE'!$I$12=2,IF(E479=0,0,IF('18. FTE Safe Harbor 2 Step 4'!E479&lt;2080/(366/($G$13-$G$12+1)),0.5,1)),0),1)),0)</f>
        <v>0</v>
      </c>
    </row>
    <row r="480" spans="1:7" x14ac:dyDescent="0.25">
      <c r="A480" s="297">
        <f t="shared" si="7"/>
        <v>464</v>
      </c>
      <c r="B480" s="501"/>
      <c r="C480" s="515"/>
      <c r="D480" s="297"/>
      <c r="E480" s="505"/>
      <c r="F480" s="417">
        <f>IF($G$12&gt;0,IF($G$13=0,0,ROUND(IF($G$12=0,0,IF('11. Type 1 Emp 2020 FTE'!$I$12=1,IF(E480&lt;2080/(366/($G$13-$G$12+1)),E480/(2080/(366/($G$13-$G$12+1))),1),0)),1)),0)</f>
        <v>0</v>
      </c>
      <c r="G480" s="417">
        <f>IF($G$12&gt;0,IF($G$13=0,0,ROUND(IF('11. Type 1 Emp 2020 FTE'!$I$12=2,IF(E480=0,0,IF('18. FTE Safe Harbor 2 Step 4'!E480&lt;2080/(366/($G$13-$G$12+1)),0.5,1)),0),1)),0)</f>
        <v>0</v>
      </c>
    </row>
    <row r="481" spans="1:7" x14ac:dyDescent="0.25">
      <c r="A481" s="297">
        <f t="shared" si="7"/>
        <v>465</v>
      </c>
      <c r="B481" s="501"/>
      <c r="C481" s="515"/>
      <c r="D481" s="297"/>
      <c r="E481" s="505"/>
      <c r="F481" s="417">
        <f>IF($G$12&gt;0,IF($G$13=0,0,ROUND(IF($G$12=0,0,IF('11. Type 1 Emp 2020 FTE'!$I$12=1,IF(E481&lt;2080/(366/($G$13-$G$12+1)),E481/(2080/(366/($G$13-$G$12+1))),1),0)),1)),0)</f>
        <v>0</v>
      </c>
      <c r="G481" s="417">
        <f>IF($G$12&gt;0,IF($G$13=0,0,ROUND(IF('11. Type 1 Emp 2020 FTE'!$I$12=2,IF(E481=0,0,IF('18. FTE Safe Harbor 2 Step 4'!E481&lt;2080/(366/($G$13-$G$12+1)),0.5,1)),0),1)),0)</f>
        <v>0</v>
      </c>
    </row>
    <row r="482" spans="1:7" x14ac:dyDescent="0.25">
      <c r="A482" s="297">
        <f t="shared" si="7"/>
        <v>466</v>
      </c>
      <c r="B482" s="501"/>
      <c r="C482" s="515"/>
      <c r="D482" s="297"/>
      <c r="E482" s="505"/>
      <c r="F482" s="417">
        <f>IF($G$12&gt;0,IF($G$13=0,0,ROUND(IF($G$12=0,0,IF('11. Type 1 Emp 2020 FTE'!$I$12=1,IF(E482&lt;2080/(366/($G$13-$G$12+1)),E482/(2080/(366/($G$13-$G$12+1))),1),0)),1)),0)</f>
        <v>0</v>
      </c>
      <c r="G482" s="417">
        <f>IF($G$12&gt;0,IF($G$13=0,0,ROUND(IF('11. Type 1 Emp 2020 FTE'!$I$12=2,IF(E482=0,0,IF('18. FTE Safe Harbor 2 Step 4'!E482&lt;2080/(366/($G$13-$G$12+1)),0.5,1)),0),1)),0)</f>
        <v>0</v>
      </c>
    </row>
    <row r="483" spans="1:7" x14ac:dyDescent="0.25">
      <c r="A483" s="297">
        <f t="shared" si="7"/>
        <v>467</v>
      </c>
      <c r="B483" s="501"/>
      <c r="C483" s="515"/>
      <c r="D483" s="297"/>
      <c r="E483" s="505"/>
      <c r="F483" s="417">
        <f>IF($G$12&gt;0,IF($G$13=0,0,ROUND(IF($G$12=0,0,IF('11. Type 1 Emp 2020 FTE'!$I$12=1,IF(E483&lt;2080/(366/($G$13-$G$12+1)),E483/(2080/(366/($G$13-$G$12+1))),1),0)),1)),0)</f>
        <v>0</v>
      </c>
      <c r="G483" s="417">
        <f>IF($G$12&gt;0,IF($G$13=0,0,ROUND(IF('11. Type 1 Emp 2020 FTE'!$I$12=2,IF(E483=0,0,IF('18. FTE Safe Harbor 2 Step 4'!E483&lt;2080/(366/($G$13-$G$12+1)),0.5,1)),0),1)),0)</f>
        <v>0</v>
      </c>
    </row>
    <row r="484" spans="1:7" x14ac:dyDescent="0.25">
      <c r="A484" s="297">
        <f t="shared" si="7"/>
        <v>468</v>
      </c>
      <c r="B484" s="501"/>
      <c r="C484" s="515"/>
      <c r="D484" s="297"/>
      <c r="E484" s="505"/>
      <c r="F484" s="417">
        <f>IF($G$12&gt;0,IF($G$13=0,0,ROUND(IF($G$12=0,0,IF('11. Type 1 Emp 2020 FTE'!$I$12=1,IF(E484&lt;2080/(366/($G$13-$G$12+1)),E484/(2080/(366/($G$13-$G$12+1))),1),0)),1)),0)</f>
        <v>0</v>
      </c>
      <c r="G484" s="417">
        <f>IF($G$12&gt;0,IF($G$13=0,0,ROUND(IF('11. Type 1 Emp 2020 FTE'!$I$12=2,IF(E484=0,0,IF('18. FTE Safe Harbor 2 Step 4'!E484&lt;2080/(366/($G$13-$G$12+1)),0.5,1)),0),1)),0)</f>
        <v>0</v>
      </c>
    </row>
    <row r="485" spans="1:7" x14ac:dyDescent="0.25">
      <c r="A485" s="297">
        <f t="shared" si="7"/>
        <v>469</v>
      </c>
      <c r="B485" s="501"/>
      <c r="C485" s="515"/>
      <c r="D485" s="297"/>
      <c r="E485" s="505"/>
      <c r="F485" s="417">
        <f>IF($G$12&gt;0,IF($G$13=0,0,ROUND(IF($G$12=0,0,IF('11. Type 1 Emp 2020 FTE'!$I$12=1,IF(E485&lt;2080/(366/($G$13-$G$12+1)),E485/(2080/(366/($G$13-$G$12+1))),1),0)),1)),0)</f>
        <v>0</v>
      </c>
      <c r="G485" s="417">
        <f>IF($G$12&gt;0,IF($G$13=0,0,ROUND(IF('11. Type 1 Emp 2020 FTE'!$I$12=2,IF(E485=0,0,IF('18. FTE Safe Harbor 2 Step 4'!E485&lt;2080/(366/($G$13-$G$12+1)),0.5,1)),0),1)),0)</f>
        <v>0</v>
      </c>
    </row>
    <row r="486" spans="1:7" x14ac:dyDescent="0.25">
      <c r="A486" s="297">
        <f t="shared" si="7"/>
        <v>470</v>
      </c>
      <c r="B486" s="501"/>
      <c r="C486" s="515"/>
      <c r="D486" s="297"/>
      <c r="E486" s="505"/>
      <c r="F486" s="417">
        <f>IF($G$12&gt;0,IF($G$13=0,0,ROUND(IF($G$12=0,0,IF('11. Type 1 Emp 2020 FTE'!$I$12=1,IF(E486&lt;2080/(366/($G$13-$G$12+1)),E486/(2080/(366/($G$13-$G$12+1))),1),0)),1)),0)</f>
        <v>0</v>
      </c>
      <c r="G486" s="417">
        <f>IF($G$12&gt;0,IF($G$13=0,0,ROUND(IF('11. Type 1 Emp 2020 FTE'!$I$12=2,IF(E486=0,0,IF('18. FTE Safe Harbor 2 Step 4'!E486&lt;2080/(366/($G$13-$G$12+1)),0.5,1)),0),1)),0)</f>
        <v>0</v>
      </c>
    </row>
    <row r="487" spans="1:7" x14ac:dyDescent="0.25">
      <c r="A487" s="297">
        <f t="shared" si="7"/>
        <v>471</v>
      </c>
      <c r="B487" s="501"/>
      <c r="C487" s="515"/>
      <c r="D487" s="297"/>
      <c r="E487" s="505"/>
      <c r="F487" s="417">
        <f>IF($G$12&gt;0,IF($G$13=0,0,ROUND(IF($G$12=0,0,IF('11. Type 1 Emp 2020 FTE'!$I$12=1,IF(E487&lt;2080/(366/($G$13-$G$12+1)),E487/(2080/(366/($G$13-$G$12+1))),1),0)),1)),0)</f>
        <v>0</v>
      </c>
      <c r="G487" s="417">
        <f>IF($G$12&gt;0,IF($G$13=0,0,ROUND(IF('11. Type 1 Emp 2020 FTE'!$I$12=2,IF(E487=0,0,IF('18. FTE Safe Harbor 2 Step 4'!E487&lt;2080/(366/($G$13-$G$12+1)),0.5,1)),0),1)),0)</f>
        <v>0</v>
      </c>
    </row>
    <row r="488" spans="1:7" x14ac:dyDescent="0.25">
      <c r="A488" s="297">
        <f t="shared" si="7"/>
        <v>472</v>
      </c>
      <c r="B488" s="501"/>
      <c r="C488" s="515"/>
      <c r="D488" s="297"/>
      <c r="E488" s="505"/>
      <c r="F488" s="417">
        <f>IF($G$12&gt;0,IF($G$13=0,0,ROUND(IF($G$12=0,0,IF('11. Type 1 Emp 2020 FTE'!$I$12=1,IF(E488&lt;2080/(366/($G$13-$G$12+1)),E488/(2080/(366/($G$13-$G$12+1))),1),0)),1)),0)</f>
        <v>0</v>
      </c>
      <c r="G488" s="417">
        <f>IF($G$12&gt;0,IF($G$13=0,0,ROUND(IF('11. Type 1 Emp 2020 FTE'!$I$12=2,IF(E488=0,0,IF('18. FTE Safe Harbor 2 Step 4'!E488&lt;2080/(366/($G$13-$G$12+1)),0.5,1)),0),1)),0)</f>
        <v>0</v>
      </c>
    </row>
    <row r="489" spans="1:7" x14ac:dyDescent="0.25">
      <c r="A489" s="297">
        <f t="shared" si="7"/>
        <v>473</v>
      </c>
      <c r="B489" s="501"/>
      <c r="C489" s="515"/>
      <c r="D489" s="297"/>
      <c r="E489" s="505"/>
      <c r="F489" s="417">
        <f>IF($G$12&gt;0,IF($G$13=0,0,ROUND(IF($G$12=0,0,IF('11. Type 1 Emp 2020 FTE'!$I$12=1,IF(E489&lt;2080/(366/($G$13-$G$12+1)),E489/(2080/(366/($G$13-$G$12+1))),1),0)),1)),0)</f>
        <v>0</v>
      </c>
      <c r="G489" s="417">
        <f>IF($G$12&gt;0,IF($G$13=0,0,ROUND(IF('11. Type 1 Emp 2020 FTE'!$I$12=2,IF(E489=0,0,IF('18. FTE Safe Harbor 2 Step 4'!E489&lt;2080/(366/($G$13-$G$12+1)),0.5,1)),0),1)),0)</f>
        <v>0</v>
      </c>
    </row>
    <row r="490" spans="1:7" x14ac:dyDescent="0.25">
      <c r="A490" s="297">
        <f t="shared" si="7"/>
        <v>474</v>
      </c>
      <c r="B490" s="501"/>
      <c r="C490" s="515"/>
      <c r="D490" s="297"/>
      <c r="E490" s="505"/>
      <c r="F490" s="417">
        <f>IF($G$12&gt;0,IF($G$13=0,0,ROUND(IF($G$12=0,0,IF('11. Type 1 Emp 2020 FTE'!$I$12=1,IF(E490&lt;2080/(366/($G$13-$G$12+1)),E490/(2080/(366/($G$13-$G$12+1))),1),0)),1)),0)</f>
        <v>0</v>
      </c>
      <c r="G490" s="417">
        <f>IF($G$12&gt;0,IF($G$13=0,0,ROUND(IF('11. Type 1 Emp 2020 FTE'!$I$12=2,IF(E490=0,0,IF('18. FTE Safe Harbor 2 Step 4'!E490&lt;2080/(366/($G$13-$G$12+1)),0.5,1)),0),1)),0)</f>
        <v>0</v>
      </c>
    </row>
    <row r="491" spans="1:7" x14ac:dyDescent="0.25">
      <c r="A491" s="297">
        <f t="shared" si="7"/>
        <v>475</v>
      </c>
      <c r="B491" s="501"/>
      <c r="C491" s="515"/>
      <c r="D491" s="297"/>
      <c r="E491" s="505"/>
      <c r="F491" s="417">
        <f>IF($G$12&gt;0,IF($G$13=0,0,ROUND(IF($G$12=0,0,IF('11. Type 1 Emp 2020 FTE'!$I$12=1,IF(E491&lt;2080/(366/($G$13-$G$12+1)),E491/(2080/(366/($G$13-$G$12+1))),1),0)),1)),0)</f>
        <v>0</v>
      </c>
      <c r="G491" s="417">
        <f>IF($G$12&gt;0,IF($G$13=0,0,ROUND(IF('11. Type 1 Emp 2020 FTE'!$I$12=2,IF(E491=0,0,IF('18. FTE Safe Harbor 2 Step 4'!E491&lt;2080/(366/($G$13-$G$12+1)),0.5,1)),0),1)),0)</f>
        <v>0</v>
      </c>
    </row>
    <row r="492" spans="1:7" x14ac:dyDescent="0.25">
      <c r="A492" s="297">
        <f t="shared" si="7"/>
        <v>476</v>
      </c>
      <c r="B492" s="501"/>
      <c r="C492" s="515"/>
      <c r="D492" s="297"/>
      <c r="E492" s="505"/>
      <c r="F492" s="417">
        <f>IF($G$12&gt;0,IF($G$13=0,0,ROUND(IF($G$12=0,0,IF('11. Type 1 Emp 2020 FTE'!$I$12=1,IF(E492&lt;2080/(366/($G$13-$G$12+1)),E492/(2080/(366/($G$13-$G$12+1))),1),0)),1)),0)</f>
        <v>0</v>
      </c>
      <c r="G492" s="417">
        <f>IF($G$12&gt;0,IF($G$13=0,0,ROUND(IF('11. Type 1 Emp 2020 FTE'!$I$12=2,IF(E492=0,0,IF('18. FTE Safe Harbor 2 Step 4'!E492&lt;2080/(366/($G$13-$G$12+1)),0.5,1)),0),1)),0)</f>
        <v>0</v>
      </c>
    </row>
    <row r="493" spans="1:7" x14ac:dyDescent="0.25">
      <c r="A493" s="297">
        <f t="shared" si="7"/>
        <v>477</v>
      </c>
      <c r="B493" s="501"/>
      <c r="C493" s="515"/>
      <c r="D493" s="297"/>
      <c r="E493" s="505"/>
      <c r="F493" s="417">
        <f>IF($G$12&gt;0,IF($G$13=0,0,ROUND(IF($G$12=0,0,IF('11. Type 1 Emp 2020 FTE'!$I$12=1,IF(E493&lt;2080/(366/($G$13-$G$12+1)),E493/(2080/(366/($G$13-$G$12+1))),1),0)),1)),0)</f>
        <v>0</v>
      </c>
      <c r="G493" s="417">
        <f>IF($G$12&gt;0,IF($G$13=0,0,ROUND(IF('11. Type 1 Emp 2020 FTE'!$I$12=2,IF(E493=0,0,IF('18. FTE Safe Harbor 2 Step 4'!E493&lt;2080/(366/($G$13-$G$12+1)),0.5,1)),0),1)),0)</f>
        <v>0</v>
      </c>
    </row>
    <row r="494" spans="1:7" x14ac:dyDescent="0.25">
      <c r="A494" s="297">
        <f t="shared" si="7"/>
        <v>478</v>
      </c>
      <c r="B494" s="501"/>
      <c r="C494" s="515"/>
      <c r="D494" s="297"/>
      <c r="E494" s="505"/>
      <c r="F494" s="417">
        <f>IF($G$12&gt;0,IF($G$13=0,0,ROUND(IF($G$12=0,0,IF('11. Type 1 Emp 2020 FTE'!$I$12=1,IF(E494&lt;2080/(366/($G$13-$G$12+1)),E494/(2080/(366/($G$13-$G$12+1))),1),0)),1)),0)</f>
        <v>0</v>
      </c>
      <c r="G494" s="417">
        <f>IF($G$12&gt;0,IF($G$13=0,0,ROUND(IF('11. Type 1 Emp 2020 FTE'!$I$12=2,IF(E494=0,0,IF('18. FTE Safe Harbor 2 Step 4'!E494&lt;2080/(366/($G$13-$G$12+1)),0.5,1)),0),1)),0)</f>
        <v>0</v>
      </c>
    </row>
    <row r="495" spans="1:7" x14ac:dyDescent="0.25">
      <c r="A495" s="297">
        <f t="shared" si="7"/>
        <v>479</v>
      </c>
      <c r="B495" s="501"/>
      <c r="C495" s="515"/>
      <c r="D495" s="297"/>
      <c r="E495" s="505"/>
      <c r="F495" s="417">
        <f>IF($G$12&gt;0,IF($G$13=0,0,ROUND(IF($G$12=0,0,IF('11. Type 1 Emp 2020 FTE'!$I$12=1,IF(E495&lt;2080/(366/($G$13-$G$12+1)),E495/(2080/(366/($G$13-$G$12+1))),1),0)),1)),0)</f>
        <v>0</v>
      </c>
      <c r="G495" s="417">
        <f>IF($G$12&gt;0,IF($G$13=0,0,ROUND(IF('11. Type 1 Emp 2020 FTE'!$I$12=2,IF(E495=0,0,IF('18. FTE Safe Harbor 2 Step 4'!E495&lt;2080/(366/($G$13-$G$12+1)),0.5,1)),0),1)),0)</f>
        <v>0</v>
      </c>
    </row>
    <row r="496" spans="1:7" x14ac:dyDescent="0.25">
      <c r="A496" s="297">
        <f t="shared" si="7"/>
        <v>480</v>
      </c>
      <c r="B496" s="501"/>
      <c r="C496" s="515"/>
      <c r="D496" s="297"/>
      <c r="E496" s="505"/>
      <c r="F496" s="417">
        <f>IF($G$12&gt;0,IF($G$13=0,0,ROUND(IF($G$12=0,0,IF('11. Type 1 Emp 2020 FTE'!$I$12=1,IF(E496&lt;2080/(366/($G$13-$G$12+1)),E496/(2080/(366/($G$13-$G$12+1))),1),0)),1)),0)</f>
        <v>0</v>
      </c>
      <c r="G496" s="417">
        <f>IF($G$12&gt;0,IF($G$13=0,0,ROUND(IF('11. Type 1 Emp 2020 FTE'!$I$12=2,IF(E496=0,0,IF('18. FTE Safe Harbor 2 Step 4'!E496&lt;2080/(366/($G$13-$G$12+1)),0.5,1)),0),1)),0)</f>
        <v>0</v>
      </c>
    </row>
    <row r="497" spans="1:7" x14ac:dyDescent="0.25">
      <c r="A497" s="297">
        <f t="shared" si="7"/>
        <v>481</v>
      </c>
      <c r="B497" s="501"/>
      <c r="C497" s="515"/>
      <c r="D497" s="297"/>
      <c r="E497" s="505"/>
      <c r="F497" s="417">
        <f>IF($G$12&gt;0,IF($G$13=0,0,ROUND(IF($G$12=0,0,IF('11. Type 1 Emp 2020 FTE'!$I$12=1,IF(E497&lt;2080/(366/($G$13-$G$12+1)),E497/(2080/(366/($G$13-$G$12+1))),1),0)),1)),0)</f>
        <v>0</v>
      </c>
      <c r="G497" s="417">
        <f>IF($G$12&gt;0,IF($G$13=0,0,ROUND(IF('11. Type 1 Emp 2020 FTE'!$I$12=2,IF(E497=0,0,IF('18. FTE Safe Harbor 2 Step 4'!E497&lt;2080/(366/($G$13-$G$12+1)),0.5,1)),0),1)),0)</f>
        <v>0</v>
      </c>
    </row>
    <row r="498" spans="1:7" x14ac:dyDescent="0.25">
      <c r="A498" s="297">
        <f t="shared" si="7"/>
        <v>482</v>
      </c>
      <c r="B498" s="501"/>
      <c r="C498" s="515"/>
      <c r="D498" s="297"/>
      <c r="E498" s="505"/>
      <c r="F498" s="417">
        <f>IF($G$12&gt;0,IF($G$13=0,0,ROUND(IF($G$12=0,0,IF('11. Type 1 Emp 2020 FTE'!$I$12=1,IF(E498&lt;2080/(366/($G$13-$G$12+1)),E498/(2080/(366/($G$13-$G$12+1))),1),0)),1)),0)</f>
        <v>0</v>
      </c>
      <c r="G498" s="417">
        <f>IF($G$12&gt;0,IF($G$13=0,0,ROUND(IF('11. Type 1 Emp 2020 FTE'!$I$12=2,IF(E498=0,0,IF('18. FTE Safe Harbor 2 Step 4'!E498&lt;2080/(366/($G$13-$G$12+1)),0.5,1)),0),1)),0)</f>
        <v>0</v>
      </c>
    </row>
    <row r="499" spans="1:7" x14ac:dyDescent="0.25">
      <c r="A499" s="297">
        <f t="shared" si="7"/>
        <v>483</v>
      </c>
      <c r="B499" s="501"/>
      <c r="C499" s="515"/>
      <c r="D499" s="297"/>
      <c r="E499" s="505"/>
      <c r="F499" s="417">
        <f>IF($G$12&gt;0,IF($G$13=0,0,ROUND(IF($G$12=0,0,IF('11. Type 1 Emp 2020 FTE'!$I$12=1,IF(E499&lt;2080/(366/($G$13-$G$12+1)),E499/(2080/(366/($G$13-$G$12+1))),1),0)),1)),0)</f>
        <v>0</v>
      </c>
      <c r="G499" s="417">
        <f>IF($G$12&gt;0,IF($G$13=0,0,ROUND(IF('11. Type 1 Emp 2020 FTE'!$I$12=2,IF(E499=0,0,IF('18. FTE Safe Harbor 2 Step 4'!E499&lt;2080/(366/($G$13-$G$12+1)),0.5,1)),0),1)),0)</f>
        <v>0</v>
      </c>
    </row>
    <row r="500" spans="1:7" x14ac:dyDescent="0.25">
      <c r="A500" s="297">
        <f t="shared" si="7"/>
        <v>484</v>
      </c>
      <c r="B500" s="501"/>
      <c r="C500" s="515"/>
      <c r="D500" s="297"/>
      <c r="E500" s="505"/>
      <c r="F500" s="417">
        <f>IF($G$12&gt;0,IF($G$13=0,0,ROUND(IF($G$12=0,0,IF('11. Type 1 Emp 2020 FTE'!$I$12=1,IF(E500&lt;2080/(366/($G$13-$G$12+1)),E500/(2080/(366/($G$13-$G$12+1))),1),0)),1)),0)</f>
        <v>0</v>
      </c>
      <c r="G500" s="417">
        <f>IF($G$12&gt;0,IF($G$13=0,0,ROUND(IF('11. Type 1 Emp 2020 FTE'!$I$12=2,IF(E500=0,0,IF('18. FTE Safe Harbor 2 Step 4'!E500&lt;2080/(366/($G$13-$G$12+1)),0.5,1)),0),1)),0)</f>
        <v>0</v>
      </c>
    </row>
    <row r="501" spans="1:7" x14ac:dyDescent="0.25">
      <c r="A501" s="297">
        <f t="shared" si="7"/>
        <v>485</v>
      </c>
      <c r="B501" s="501"/>
      <c r="C501" s="515"/>
      <c r="D501" s="297"/>
      <c r="E501" s="505"/>
      <c r="F501" s="417">
        <f>IF($G$12&gt;0,IF($G$13=0,0,ROUND(IF($G$12=0,0,IF('11. Type 1 Emp 2020 FTE'!$I$12=1,IF(E501&lt;2080/(366/($G$13-$G$12+1)),E501/(2080/(366/($G$13-$G$12+1))),1),0)),1)),0)</f>
        <v>0</v>
      </c>
      <c r="G501" s="417">
        <f>IF($G$12&gt;0,IF($G$13=0,0,ROUND(IF('11. Type 1 Emp 2020 FTE'!$I$12=2,IF(E501=0,0,IF('18. FTE Safe Harbor 2 Step 4'!E501&lt;2080/(366/($G$13-$G$12+1)),0.5,1)),0),1)),0)</f>
        <v>0</v>
      </c>
    </row>
    <row r="502" spans="1:7" x14ac:dyDescent="0.25">
      <c r="A502" s="297">
        <f t="shared" si="7"/>
        <v>486</v>
      </c>
      <c r="B502" s="501"/>
      <c r="C502" s="515"/>
      <c r="D502" s="297"/>
      <c r="E502" s="505"/>
      <c r="F502" s="417">
        <f>IF($G$12&gt;0,IF($G$13=0,0,ROUND(IF($G$12=0,0,IF('11. Type 1 Emp 2020 FTE'!$I$12=1,IF(E502&lt;2080/(366/($G$13-$G$12+1)),E502/(2080/(366/($G$13-$G$12+1))),1),0)),1)),0)</f>
        <v>0</v>
      </c>
      <c r="G502" s="417">
        <f>IF($G$12&gt;0,IF($G$13=0,0,ROUND(IF('11. Type 1 Emp 2020 FTE'!$I$12=2,IF(E502=0,0,IF('18. FTE Safe Harbor 2 Step 4'!E502&lt;2080/(366/($G$13-$G$12+1)),0.5,1)),0),1)),0)</f>
        <v>0</v>
      </c>
    </row>
    <row r="503" spans="1:7" x14ac:dyDescent="0.25">
      <c r="A503" s="297">
        <f t="shared" si="7"/>
        <v>487</v>
      </c>
      <c r="B503" s="501"/>
      <c r="C503" s="515"/>
      <c r="D503" s="297"/>
      <c r="E503" s="505"/>
      <c r="F503" s="417">
        <f>IF($G$12&gt;0,IF($G$13=0,0,ROUND(IF($G$12=0,0,IF('11. Type 1 Emp 2020 FTE'!$I$12=1,IF(E503&lt;2080/(366/($G$13-$G$12+1)),E503/(2080/(366/($G$13-$G$12+1))),1),0)),1)),0)</f>
        <v>0</v>
      </c>
      <c r="G503" s="417">
        <f>IF($G$12&gt;0,IF($G$13=0,0,ROUND(IF('11. Type 1 Emp 2020 FTE'!$I$12=2,IF(E503=0,0,IF('18. FTE Safe Harbor 2 Step 4'!E503&lt;2080/(366/($G$13-$G$12+1)),0.5,1)),0),1)),0)</f>
        <v>0</v>
      </c>
    </row>
    <row r="504" spans="1:7" x14ac:dyDescent="0.25">
      <c r="A504" s="297">
        <f t="shared" si="7"/>
        <v>488</v>
      </c>
      <c r="B504" s="501"/>
      <c r="C504" s="515"/>
      <c r="D504" s="297"/>
      <c r="E504" s="505"/>
      <c r="F504" s="417">
        <f>IF($G$12&gt;0,IF($G$13=0,0,ROUND(IF($G$12=0,0,IF('11. Type 1 Emp 2020 FTE'!$I$12=1,IF(E504&lt;2080/(366/($G$13-$G$12+1)),E504/(2080/(366/($G$13-$G$12+1))),1),0)),1)),0)</f>
        <v>0</v>
      </c>
      <c r="G504" s="417">
        <f>IF($G$12&gt;0,IF($G$13=0,0,ROUND(IF('11. Type 1 Emp 2020 FTE'!$I$12=2,IF(E504=0,0,IF('18. FTE Safe Harbor 2 Step 4'!E504&lt;2080/(366/($G$13-$G$12+1)),0.5,1)),0),1)),0)</f>
        <v>0</v>
      </c>
    </row>
    <row r="505" spans="1:7" x14ac:dyDescent="0.25">
      <c r="A505" s="297">
        <f t="shared" si="7"/>
        <v>489</v>
      </c>
      <c r="B505" s="501"/>
      <c r="C505" s="515"/>
      <c r="D505" s="297"/>
      <c r="E505" s="505"/>
      <c r="F505" s="417">
        <f>IF($G$12&gt;0,IF($G$13=0,0,ROUND(IF($G$12=0,0,IF('11. Type 1 Emp 2020 FTE'!$I$12=1,IF(E505&lt;2080/(366/($G$13-$G$12+1)),E505/(2080/(366/($G$13-$G$12+1))),1),0)),1)),0)</f>
        <v>0</v>
      </c>
      <c r="G505" s="417">
        <f>IF($G$12&gt;0,IF($G$13=0,0,ROUND(IF('11. Type 1 Emp 2020 FTE'!$I$12=2,IF(E505=0,0,IF('18. FTE Safe Harbor 2 Step 4'!E505&lt;2080/(366/($G$13-$G$12+1)),0.5,1)),0),1)),0)</f>
        <v>0</v>
      </c>
    </row>
    <row r="506" spans="1:7" x14ac:dyDescent="0.25">
      <c r="A506" s="297">
        <f t="shared" si="7"/>
        <v>490</v>
      </c>
      <c r="B506" s="501"/>
      <c r="C506" s="515"/>
      <c r="D506" s="297"/>
      <c r="E506" s="505"/>
      <c r="F506" s="417">
        <f>IF($G$12&gt;0,IF($G$13=0,0,ROUND(IF($G$12=0,0,IF('11. Type 1 Emp 2020 FTE'!$I$12=1,IF(E506&lt;2080/(366/($G$13-$G$12+1)),E506/(2080/(366/($G$13-$G$12+1))),1),0)),1)),0)</f>
        <v>0</v>
      </c>
      <c r="G506" s="417">
        <f>IF($G$12&gt;0,IF($G$13=0,0,ROUND(IF('11. Type 1 Emp 2020 FTE'!$I$12=2,IF(E506=0,0,IF('18. FTE Safe Harbor 2 Step 4'!E506&lt;2080/(366/($G$13-$G$12+1)),0.5,1)),0),1)),0)</f>
        <v>0</v>
      </c>
    </row>
    <row r="507" spans="1:7" x14ac:dyDescent="0.25">
      <c r="A507" s="297">
        <f t="shared" si="7"/>
        <v>491</v>
      </c>
      <c r="B507" s="501"/>
      <c r="C507" s="515"/>
      <c r="D507" s="297"/>
      <c r="E507" s="505"/>
      <c r="F507" s="417">
        <f>IF($G$12&gt;0,IF($G$13=0,0,ROUND(IF($G$12=0,0,IF('11. Type 1 Emp 2020 FTE'!$I$12=1,IF(E507&lt;2080/(366/($G$13-$G$12+1)),E507/(2080/(366/($G$13-$G$12+1))),1),0)),1)),0)</f>
        <v>0</v>
      </c>
      <c r="G507" s="417">
        <f>IF($G$12&gt;0,IF($G$13=0,0,ROUND(IF('11. Type 1 Emp 2020 FTE'!$I$12=2,IF(E507=0,0,IF('18. FTE Safe Harbor 2 Step 4'!E507&lt;2080/(366/($G$13-$G$12+1)),0.5,1)),0),1)),0)</f>
        <v>0</v>
      </c>
    </row>
    <row r="508" spans="1:7" x14ac:dyDescent="0.25">
      <c r="A508" s="297">
        <f t="shared" si="7"/>
        <v>492</v>
      </c>
      <c r="B508" s="501"/>
      <c r="C508" s="515"/>
      <c r="D508" s="297"/>
      <c r="E508" s="505"/>
      <c r="F508" s="417">
        <f>IF($G$12&gt;0,IF($G$13=0,0,ROUND(IF($G$12=0,0,IF('11. Type 1 Emp 2020 FTE'!$I$12=1,IF(E508&lt;2080/(366/($G$13-$G$12+1)),E508/(2080/(366/($G$13-$G$12+1))),1),0)),1)),0)</f>
        <v>0</v>
      </c>
      <c r="G508" s="417">
        <f>IF($G$12&gt;0,IF($G$13=0,0,ROUND(IF('11. Type 1 Emp 2020 FTE'!$I$12=2,IF(E508=0,0,IF('18. FTE Safe Harbor 2 Step 4'!E508&lt;2080/(366/($G$13-$G$12+1)),0.5,1)),0),1)),0)</f>
        <v>0</v>
      </c>
    </row>
    <row r="509" spans="1:7" x14ac:dyDescent="0.25">
      <c r="A509" s="297">
        <f t="shared" si="7"/>
        <v>493</v>
      </c>
      <c r="B509" s="501"/>
      <c r="C509" s="515"/>
      <c r="D509" s="297"/>
      <c r="E509" s="505"/>
      <c r="F509" s="417">
        <f>IF($G$12&gt;0,IF($G$13=0,0,ROUND(IF($G$12=0,0,IF('11. Type 1 Emp 2020 FTE'!$I$12=1,IF(E509&lt;2080/(366/($G$13-$G$12+1)),E509/(2080/(366/($G$13-$G$12+1))),1),0)),1)),0)</f>
        <v>0</v>
      </c>
      <c r="G509" s="417">
        <f>IF($G$12&gt;0,IF($G$13=0,0,ROUND(IF('11. Type 1 Emp 2020 FTE'!$I$12=2,IF(E509=0,0,IF('18. FTE Safe Harbor 2 Step 4'!E509&lt;2080/(366/($G$13-$G$12+1)),0.5,1)),0),1)),0)</f>
        <v>0</v>
      </c>
    </row>
    <row r="510" spans="1:7" x14ac:dyDescent="0.25">
      <c r="A510" s="297">
        <f t="shared" si="7"/>
        <v>494</v>
      </c>
      <c r="B510" s="501"/>
      <c r="C510" s="515"/>
      <c r="D510" s="297"/>
      <c r="E510" s="505"/>
      <c r="F510" s="417">
        <f>IF($G$12&gt;0,IF($G$13=0,0,ROUND(IF($G$12=0,0,IF('11. Type 1 Emp 2020 FTE'!$I$12=1,IF(E510&lt;2080/(366/($G$13-$G$12+1)),E510/(2080/(366/($G$13-$G$12+1))),1),0)),1)),0)</f>
        <v>0</v>
      </c>
      <c r="G510" s="417">
        <f>IF($G$12&gt;0,IF($G$13=0,0,ROUND(IF('11. Type 1 Emp 2020 FTE'!$I$12=2,IF(E510=0,0,IF('18. FTE Safe Harbor 2 Step 4'!E510&lt;2080/(366/($G$13-$G$12+1)),0.5,1)),0),1)),0)</f>
        <v>0</v>
      </c>
    </row>
    <row r="511" spans="1:7" x14ac:dyDescent="0.25">
      <c r="A511" s="297">
        <f t="shared" si="7"/>
        <v>495</v>
      </c>
      <c r="B511" s="501"/>
      <c r="C511" s="515"/>
      <c r="D511" s="297"/>
      <c r="E511" s="505"/>
      <c r="F511" s="417">
        <f>IF($G$12&gt;0,IF($G$13=0,0,ROUND(IF($G$12=0,0,IF('11. Type 1 Emp 2020 FTE'!$I$12=1,IF(E511&lt;2080/(366/($G$13-$G$12+1)),E511/(2080/(366/($G$13-$G$12+1))),1),0)),1)),0)</f>
        <v>0</v>
      </c>
      <c r="G511" s="417">
        <f>IF($G$12&gt;0,IF($G$13=0,0,ROUND(IF('11. Type 1 Emp 2020 FTE'!$I$12=2,IF(E511=0,0,IF('18. FTE Safe Harbor 2 Step 4'!E511&lt;2080/(366/($G$13-$G$12+1)),0.5,1)),0),1)),0)</f>
        <v>0</v>
      </c>
    </row>
    <row r="512" spans="1:7" x14ac:dyDescent="0.25">
      <c r="A512" s="297">
        <f t="shared" si="7"/>
        <v>496</v>
      </c>
      <c r="B512" s="501"/>
      <c r="C512" s="515"/>
      <c r="D512" s="297"/>
      <c r="E512" s="505"/>
      <c r="F512" s="417">
        <f>IF($G$12&gt;0,IF($G$13=0,0,ROUND(IF($G$12=0,0,IF('11. Type 1 Emp 2020 FTE'!$I$12=1,IF(E512&lt;2080/(366/($G$13-$G$12+1)),E512/(2080/(366/($G$13-$G$12+1))),1),0)),1)),0)</f>
        <v>0</v>
      </c>
      <c r="G512" s="417">
        <f>IF($G$12&gt;0,IF($G$13=0,0,ROUND(IF('11. Type 1 Emp 2020 FTE'!$I$12=2,IF(E512=0,0,IF('18. FTE Safe Harbor 2 Step 4'!E512&lt;2080/(366/($G$13-$G$12+1)),0.5,1)),0),1)),0)</f>
        <v>0</v>
      </c>
    </row>
    <row r="513" spans="1:7" x14ac:dyDescent="0.25">
      <c r="A513" s="297">
        <f t="shared" si="7"/>
        <v>497</v>
      </c>
      <c r="B513" s="501"/>
      <c r="C513" s="515"/>
      <c r="D513" s="297"/>
      <c r="E513" s="505"/>
      <c r="F513" s="417">
        <f>IF($G$12&gt;0,IF($G$13=0,0,ROUND(IF($G$12=0,0,IF('11. Type 1 Emp 2020 FTE'!$I$12=1,IF(E513&lt;2080/(366/($G$13-$G$12+1)),E513/(2080/(366/($G$13-$G$12+1))),1),0)),1)),0)</f>
        <v>0</v>
      </c>
      <c r="G513" s="417">
        <f>IF($G$12&gt;0,IF($G$13=0,0,ROUND(IF('11. Type 1 Emp 2020 FTE'!$I$12=2,IF(E513=0,0,IF('18. FTE Safe Harbor 2 Step 4'!E513&lt;2080/(366/($G$13-$G$12+1)),0.5,1)),0),1)),0)</f>
        <v>0</v>
      </c>
    </row>
    <row r="514" spans="1:7" x14ac:dyDescent="0.25">
      <c r="A514" s="297">
        <f t="shared" si="7"/>
        <v>498</v>
      </c>
      <c r="B514" s="501"/>
      <c r="C514" s="515"/>
      <c r="D514" s="297"/>
      <c r="E514" s="505"/>
      <c r="F514" s="417">
        <f>IF($G$12&gt;0,IF($G$13=0,0,ROUND(IF($G$12=0,0,IF('11. Type 1 Emp 2020 FTE'!$I$12=1,IF(E514&lt;2080/(366/($G$13-$G$12+1)),E514/(2080/(366/($G$13-$G$12+1))),1),0)),1)),0)</f>
        <v>0</v>
      </c>
      <c r="G514" s="417">
        <f>IF($G$12&gt;0,IF($G$13=0,0,ROUND(IF('11. Type 1 Emp 2020 FTE'!$I$12=2,IF(E514=0,0,IF('18. FTE Safe Harbor 2 Step 4'!E514&lt;2080/(366/($G$13-$G$12+1)),0.5,1)),0),1)),0)</f>
        <v>0</v>
      </c>
    </row>
    <row r="515" spans="1:7" x14ac:dyDescent="0.25">
      <c r="A515" s="297">
        <f t="shared" si="7"/>
        <v>499</v>
      </c>
      <c r="B515" s="501"/>
      <c r="C515" s="515"/>
      <c r="D515" s="297"/>
      <c r="E515" s="505"/>
      <c r="F515" s="417">
        <f>IF($G$12&gt;0,IF($G$13=0,0,ROUND(IF($G$12=0,0,IF('11. Type 1 Emp 2020 FTE'!$I$12=1,IF(E515&lt;2080/(366/($G$13-$G$12+1)),E515/(2080/(366/($G$13-$G$12+1))),1),0)),1)),0)</f>
        <v>0</v>
      </c>
      <c r="G515" s="417">
        <f>IF($G$12&gt;0,IF($G$13=0,0,ROUND(IF('11. Type 1 Emp 2020 FTE'!$I$12=2,IF(E515=0,0,IF('18. FTE Safe Harbor 2 Step 4'!E515&lt;2080/(366/($G$13-$G$12+1)),0.5,1)),0),1)),0)</f>
        <v>0</v>
      </c>
    </row>
    <row r="516" spans="1:7" x14ac:dyDescent="0.25">
      <c r="A516" s="297">
        <f t="shared" si="7"/>
        <v>500</v>
      </c>
      <c r="B516" s="501"/>
      <c r="C516" s="515"/>
      <c r="D516" s="297"/>
      <c r="E516" s="505"/>
      <c r="F516" s="417">
        <f>IF($G$12&gt;0,IF($G$13=0,0,ROUND(IF($G$12=0,0,IF('11. Type 1 Emp 2020 FTE'!$I$12=1,IF(E516&lt;2080/(366/($G$13-$G$12+1)),E516/(2080/(366/($G$13-$G$12+1))),1),0)),1)),0)</f>
        <v>0</v>
      </c>
      <c r="G516" s="417">
        <f>IF($G$12&gt;0,IF($G$13=0,0,ROUND(IF('11. Type 1 Emp 2020 FTE'!$I$12=2,IF(E516=0,0,IF('18. FTE Safe Harbor 2 Step 4'!E516&lt;2080/(366/($G$13-$G$12+1)),0.5,1)),0),1)),0)</f>
        <v>0</v>
      </c>
    </row>
    <row r="517" spans="1:7" x14ac:dyDescent="0.25">
      <c r="A517" s="297">
        <f t="shared" si="7"/>
        <v>501</v>
      </c>
      <c r="B517" s="501"/>
      <c r="C517" s="515"/>
      <c r="D517" s="297"/>
      <c r="E517" s="505"/>
      <c r="F517" s="417">
        <f>IF($G$12&gt;0,IF($G$13=0,0,ROUND(IF($G$12=0,0,IF('11. Type 1 Emp 2020 FTE'!$I$12=1,IF(E517&lt;2080/(366/($G$13-$G$12+1)),E517/(2080/(366/($G$13-$G$12+1))),1),0)),1)),0)</f>
        <v>0</v>
      </c>
      <c r="G517" s="417">
        <f>IF($G$12&gt;0,IF($G$13=0,0,ROUND(IF('11. Type 1 Emp 2020 FTE'!$I$12=2,IF(E517=0,0,IF('18. FTE Safe Harbor 2 Step 4'!E517&lt;2080/(366/($G$13-$G$12+1)),0.5,1)),0),1)),0)</f>
        <v>0</v>
      </c>
    </row>
    <row r="518" spans="1:7" x14ac:dyDescent="0.25">
      <c r="A518" s="297">
        <f t="shared" si="7"/>
        <v>502</v>
      </c>
      <c r="B518" s="501"/>
      <c r="C518" s="515"/>
      <c r="D518" s="297"/>
      <c r="E518" s="505"/>
      <c r="F518" s="417">
        <f>IF($G$12&gt;0,IF($G$13=0,0,ROUND(IF($G$12=0,0,IF('11. Type 1 Emp 2020 FTE'!$I$12=1,IF(E518&lt;2080/(366/($G$13-$G$12+1)),E518/(2080/(366/($G$13-$G$12+1))),1),0)),1)),0)</f>
        <v>0</v>
      </c>
      <c r="G518" s="417">
        <f>IF($G$12&gt;0,IF($G$13=0,0,ROUND(IF('11. Type 1 Emp 2020 FTE'!$I$12=2,IF(E518=0,0,IF('18. FTE Safe Harbor 2 Step 4'!E518&lt;2080/(366/($G$13-$G$12+1)),0.5,1)),0),1)),0)</f>
        <v>0</v>
      </c>
    </row>
    <row r="519" spans="1:7" x14ac:dyDescent="0.25">
      <c r="A519" s="297">
        <f t="shared" si="7"/>
        <v>503</v>
      </c>
      <c r="B519" s="501"/>
      <c r="C519" s="515"/>
      <c r="D519" s="297"/>
      <c r="E519" s="505"/>
      <c r="F519" s="417">
        <f>IF($G$12&gt;0,IF($G$13=0,0,ROUND(IF($G$12=0,0,IF('11. Type 1 Emp 2020 FTE'!$I$12=1,IF(E519&lt;2080/(366/($G$13-$G$12+1)),E519/(2080/(366/($G$13-$G$12+1))),1),0)),1)),0)</f>
        <v>0</v>
      </c>
      <c r="G519" s="417">
        <f>IF($G$12&gt;0,IF($G$13=0,0,ROUND(IF('11. Type 1 Emp 2020 FTE'!$I$12=2,IF(E519=0,0,IF('18. FTE Safe Harbor 2 Step 4'!E519&lt;2080/(366/($G$13-$G$12+1)),0.5,1)),0),1)),0)</f>
        <v>0</v>
      </c>
    </row>
    <row r="520" spans="1:7" x14ac:dyDescent="0.25">
      <c r="A520" s="297">
        <f t="shared" si="7"/>
        <v>504</v>
      </c>
      <c r="B520" s="501"/>
      <c r="C520" s="515"/>
      <c r="D520" s="297"/>
      <c r="E520" s="505"/>
      <c r="F520" s="417">
        <f>IF($G$12&gt;0,IF($G$13=0,0,ROUND(IF($G$12=0,0,IF('11. Type 1 Emp 2020 FTE'!$I$12=1,IF(E520&lt;2080/(366/($G$13-$G$12+1)),E520/(2080/(366/($G$13-$G$12+1))),1),0)),1)),0)</f>
        <v>0</v>
      </c>
      <c r="G520" s="417">
        <f>IF($G$12&gt;0,IF($G$13=0,0,ROUND(IF('11. Type 1 Emp 2020 FTE'!$I$12=2,IF(E520=0,0,IF('18. FTE Safe Harbor 2 Step 4'!E520&lt;2080/(366/($G$13-$G$12+1)),0.5,1)),0),1)),0)</f>
        <v>0</v>
      </c>
    </row>
    <row r="521" spans="1:7" x14ac:dyDescent="0.25">
      <c r="A521" s="297">
        <f t="shared" si="7"/>
        <v>505</v>
      </c>
      <c r="B521" s="501"/>
      <c r="C521" s="515"/>
      <c r="D521" s="297"/>
      <c r="E521" s="505"/>
      <c r="F521" s="417">
        <f>IF($G$12&gt;0,IF($G$13=0,0,ROUND(IF($G$12=0,0,IF('11. Type 1 Emp 2020 FTE'!$I$12=1,IF(E521&lt;2080/(366/($G$13-$G$12+1)),E521/(2080/(366/($G$13-$G$12+1))),1),0)),1)),0)</f>
        <v>0</v>
      </c>
      <c r="G521" s="417">
        <f>IF($G$12&gt;0,IF($G$13=0,0,ROUND(IF('11. Type 1 Emp 2020 FTE'!$I$12=2,IF(E521=0,0,IF('18. FTE Safe Harbor 2 Step 4'!E521&lt;2080/(366/($G$13-$G$12+1)),0.5,1)),0),1)),0)</f>
        <v>0</v>
      </c>
    </row>
    <row r="522" spans="1:7" x14ac:dyDescent="0.25">
      <c r="A522" s="297">
        <f t="shared" si="7"/>
        <v>506</v>
      </c>
      <c r="B522" s="501"/>
      <c r="C522" s="515"/>
      <c r="D522" s="297"/>
      <c r="E522" s="505"/>
      <c r="F522" s="417">
        <f>IF($G$12&gt;0,IF($G$13=0,0,ROUND(IF($G$12=0,0,IF('11. Type 1 Emp 2020 FTE'!$I$12=1,IF(E522&lt;2080/(366/($G$13-$G$12+1)),E522/(2080/(366/($G$13-$G$12+1))),1),0)),1)),0)</f>
        <v>0</v>
      </c>
      <c r="G522" s="417">
        <f>IF($G$12&gt;0,IF($G$13=0,0,ROUND(IF('11. Type 1 Emp 2020 FTE'!$I$12=2,IF(E522=0,0,IF('18. FTE Safe Harbor 2 Step 4'!E522&lt;2080/(366/($G$13-$G$12+1)),0.5,1)),0),1)),0)</f>
        <v>0</v>
      </c>
    </row>
    <row r="523" spans="1:7" x14ac:dyDescent="0.25">
      <c r="A523" s="297">
        <f t="shared" si="7"/>
        <v>507</v>
      </c>
      <c r="B523" s="501"/>
      <c r="C523" s="515"/>
      <c r="D523" s="297"/>
      <c r="E523" s="505"/>
      <c r="F523" s="417">
        <f>IF($G$12&gt;0,IF($G$13=0,0,ROUND(IF($G$12=0,0,IF('11. Type 1 Emp 2020 FTE'!$I$12=1,IF(E523&lt;2080/(366/($G$13-$G$12+1)),E523/(2080/(366/($G$13-$G$12+1))),1),0)),1)),0)</f>
        <v>0</v>
      </c>
      <c r="G523" s="417">
        <f>IF($G$12&gt;0,IF($G$13=0,0,ROUND(IF('11. Type 1 Emp 2020 FTE'!$I$12=2,IF(E523=0,0,IF('18. FTE Safe Harbor 2 Step 4'!E523&lt;2080/(366/($G$13-$G$12+1)),0.5,1)),0),1)),0)</f>
        <v>0</v>
      </c>
    </row>
    <row r="524" spans="1:7" x14ac:dyDescent="0.25">
      <c r="A524" s="297">
        <f t="shared" si="7"/>
        <v>508</v>
      </c>
      <c r="B524" s="501"/>
      <c r="C524" s="515"/>
      <c r="D524" s="297"/>
      <c r="E524" s="505"/>
      <c r="F524" s="417">
        <f>IF($G$12&gt;0,IF($G$13=0,0,ROUND(IF($G$12=0,0,IF('11. Type 1 Emp 2020 FTE'!$I$12=1,IF(E524&lt;2080/(366/($G$13-$G$12+1)),E524/(2080/(366/($G$13-$G$12+1))),1),0)),1)),0)</f>
        <v>0</v>
      </c>
      <c r="G524" s="417">
        <f>IF($G$12&gt;0,IF($G$13=0,0,ROUND(IF('11. Type 1 Emp 2020 FTE'!$I$12=2,IF(E524=0,0,IF('18. FTE Safe Harbor 2 Step 4'!E524&lt;2080/(366/($G$13-$G$12+1)),0.5,1)),0),1)),0)</f>
        <v>0</v>
      </c>
    </row>
    <row r="525" spans="1:7" x14ac:dyDescent="0.25">
      <c r="A525" s="297">
        <f t="shared" si="7"/>
        <v>509</v>
      </c>
      <c r="B525" s="501"/>
      <c r="C525" s="515"/>
      <c r="D525" s="297"/>
      <c r="E525" s="505"/>
      <c r="F525" s="417">
        <f>IF($G$12&gt;0,IF($G$13=0,0,ROUND(IF($G$12=0,0,IF('11. Type 1 Emp 2020 FTE'!$I$12=1,IF(E525&lt;2080/(366/($G$13-$G$12+1)),E525/(2080/(366/($G$13-$G$12+1))),1),0)),1)),0)</f>
        <v>0</v>
      </c>
      <c r="G525" s="417">
        <f>IF($G$12&gt;0,IF($G$13=0,0,ROUND(IF('11. Type 1 Emp 2020 FTE'!$I$12=2,IF(E525=0,0,IF('18. FTE Safe Harbor 2 Step 4'!E525&lt;2080/(366/($G$13-$G$12+1)),0.5,1)),0),1)),0)</f>
        <v>0</v>
      </c>
    </row>
    <row r="526" spans="1:7" x14ac:dyDescent="0.25">
      <c r="A526" s="297">
        <f t="shared" si="7"/>
        <v>510</v>
      </c>
      <c r="B526" s="501"/>
      <c r="C526" s="515"/>
      <c r="D526" s="297"/>
      <c r="E526" s="505"/>
      <c r="F526" s="417">
        <f>IF($G$12&gt;0,IF($G$13=0,0,ROUND(IF($G$12=0,0,IF('11. Type 1 Emp 2020 FTE'!$I$12=1,IF(E526&lt;2080/(366/($G$13-$G$12+1)),E526/(2080/(366/($G$13-$G$12+1))),1),0)),1)),0)</f>
        <v>0</v>
      </c>
      <c r="G526" s="417">
        <f>IF($G$12&gt;0,IF($G$13=0,0,ROUND(IF('11. Type 1 Emp 2020 FTE'!$I$12=2,IF(E526=0,0,IF('18. FTE Safe Harbor 2 Step 4'!E526&lt;2080/(366/($G$13-$G$12+1)),0.5,1)),0),1)),0)</f>
        <v>0</v>
      </c>
    </row>
    <row r="527" spans="1:7" x14ac:dyDescent="0.25">
      <c r="A527" s="297">
        <f t="shared" si="7"/>
        <v>511</v>
      </c>
      <c r="B527" s="501"/>
      <c r="C527" s="515"/>
      <c r="D527" s="297"/>
      <c r="E527" s="505"/>
      <c r="F527" s="417">
        <f>IF($G$12&gt;0,IF($G$13=0,0,ROUND(IF($G$12=0,0,IF('11. Type 1 Emp 2020 FTE'!$I$12=1,IF(E527&lt;2080/(366/($G$13-$G$12+1)),E527/(2080/(366/($G$13-$G$12+1))),1),0)),1)),0)</f>
        <v>0</v>
      </c>
      <c r="G527" s="417">
        <f>IF($G$12&gt;0,IF($G$13=0,0,ROUND(IF('11. Type 1 Emp 2020 FTE'!$I$12=2,IF(E527=0,0,IF('18. FTE Safe Harbor 2 Step 4'!E527&lt;2080/(366/($G$13-$G$12+1)),0.5,1)),0),1)),0)</f>
        <v>0</v>
      </c>
    </row>
    <row r="528" spans="1:7" x14ac:dyDescent="0.25">
      <c r="A528" s="297">
        <f t="shared" si="7"/>
        <v>512</v>
      </c>
      <c r="B528" s="501"/>
      <c r="C528" s="515"/>
      <c r="D528" s="297"/>
      <c r="E528" s="505"/>
      <c r="F528" s="417">
        <f>IF($G$12&gt;0,IF($G$13=0,0,ROUND(IF($G$12=0,0,IF('11. Type 1 Emp 2020 FTE'!$I$12=1,IF(E528&lt;2080/(366/($G$13-$G$12+1)),E528/(2080/(366/($G$13-$G$12+1))),1),0)),1)),0)</f>
        <v>0</v>
      </c>
      <c r="G528" s="417">
        <f>IF($G$12&gt;0,IF($G$13=0,0,ROUND(IF('11. Type 1 Emp 2020 FTE'!$I$12=2,IF(E528=0,0,IF('18. FTE Safe Harbor 2 Step 4'!E528&lt;2080/(366/($G$13-$G$12+1)),0.5,1)),0),1)),0)</f>
        <v>0</v>
      </c>
    </row>
    <row r="529" spans="1:7" x14ac:dyDescent="0.25">
      <c r="A529" s="297">
        <f t="shared" si="7"/>
        <v>513</v>
      </c>
      <c r="B529" s="501"/>
      <c r="C529" s="515"/>
      <c r="D529" s="297"/>
      <c r="E529" s="505"/>
      <c r="F529" s="417">
        <f>IF($G$12&gt;0,IF($G$13=0,0,ROUND(IF($G$12=0,0,IF('11. Type 1 Emp 2020 FTE'!$I$12=1,IF(E529&lt;2080/(366/($G$13-$G$12+1)),E529/(2080/(366/($G$13-$G$12+1))),1),0)),1)),0)</f>
        <v>0</v>
      </c>
      <c r="G529" s="417">
        <f>IF($G$12&gt;0,IF($G$13=0,0,ROUND(IF('11. Type 1 Emp 2020 FTE'!$I$12=2,IF(E529=0,0,IF('18. FTE Safe Harbor 2 Step 4'!E529&lt;2080/(366/($G$13-$G$12+1)),0.5,1)),0),1)),0)</f>
        <v>0</v>
      </c>
    </row>
    <row r="530" spans="1:7" x14ac:dyDescent="0.25">
      <c r="A530" s="297">
        <f t="shared" si="7"/>
        <v>514</v>
      </c>
      <c r="B530" s="501"/>
      <c r="C530" s="515"/>
      <c r="D530" s="297"/>
      <c r="E530" s="505"/>
      <c r="F530" s="417">
        <f>IF($G$12&gt;0,IF($G$13=0,0,ROUND(IF($G$12=0,0,IF('11. Type 1 Emp 2020 FTE'!$I$12=1,IF(E530&lt;2080/(366/($G$13-$G$12+1)),E530/(2080/(366/($G$13-$G$12+1))),1),0)),1)),0)</f>
        <v>0</v>
      </c>
      <c r="G530" s="417">
        <f>IF($G$12&gt;0,IF($G$13=0,0,ROUND(IF('11. Type 1 Emp 2020 FTE'!$I$12=2,IF(E530=0,0,IF('18. FTE Safe Harbor 2 Step 4'!E530&lt;2080/(366/($G$13-$G$12+1)),0.5,1)),0),1)),0)</f>
        <v>0</v>
      </c>
    </row>
    <row r="531" spans="1:7" x14ac:dyDescent="0.25">
      <c r="A531" s="297">
        <f t="shared" ref="A531:A594" si="8">+A530+1</f>
        <v>515</v>
      </c>
      <c r="B531" s="501"/>
      <c r="C531" s="515"/>
      <c r="D531" s="297"/>
      <c r="E531" s="505"/>
      <c r="F531" s="417">
        <f>IF($G$12&gt;0,IF($G$13=0,0,ROUND(IF($G$12=0,0,IF('11. Type 1 Emp 2020 FTE'!$I$12=1,IF(E531&lt;2080/(366/($G$13-$G$12+1)),E531/(2080/(366/($G$13-$G$12+1))),1),0)),1)),0)</f>
        <v>0</v>
      </c>
      <c r="G531" s="417">
        <f>IF($G$12&gt;0,IF($G$13=0,0,ROUND(IF('11. Type 1 Emp 2020 FTE'!$I$12=2,IF(E531=0,0,IF('18. FTE Safe Harbor 2 Step 4'!E531&lt;2080/(366/($G$13-$G$12+1)),0.5,1)),0),1)),0)</f>
        <v>0</v>
      </c>
    </row>
    <row r="532" spans="1:7" x14ac:dyDescent="0.25">
      <c r="A532" s="297">
        <f t="shared" si="8"/>
        <v>516</v>
      </c>
      <c r="B532" s="501"/>
      <c r="C532" s="515"/>
      <c r="D532" s="297"/>
      <c r="E532" s="505"/>
      <c r="F532" s="417">
        <f>IF($G$12&gt;0,IF($G$13=0,0,ROUND(IF($G$12=0,0,IF('11. Type 1 Emp 2020 FTE'!$I$12=1,IF(E532&lt;2080/(366/($G$13-$G$12+1)),E532/(2080/(366/($G$13-$G$12+1))),1),0)),1)),0)</f>
        <v>0</v>
      </c>
      <c r="G532" s="417">
        <f>IF($G$12&gt;0,IF($G$13=0,0,ROUND(IF('11. Type 1 Emp 2020 FTE'!$I$12=2,IF(E532=0,0,IF('18. FTE Safe Harbor 2 Step 4'!E532&lt;2080/(366/($G$13-$G$12+1)),0.5,1)),0),1)),0)</f>
        <v>0</v>
      </c>
    </row>
    <row r="533" spans="1:7" x14ac:dyDescent="0.25">
      <c r="A533" s="297">
        <f t="shared" si="8"/>
        <v>517</v>
      </c>
      <c r="B533" s="501"/>
      <c r="C533" s="515"/>
      <c r="D533" s="297"/>
      <c r="E533" s="505"/>
      <c r="F533" s="417">
        <f>IF($G$12&gt;0,IF($G$13=0,0,ROUND(IF($G$12=0,0,IF('11. Type 1 Emp 2020 FTE'!$I$12=1,IF(E533&lt;2080/(366/($G$13-$G$12+1)),E533/(2080/(366/($G$13-$G$12+1))),1),0)),1)),0)</f>
        <v>0</v>
      </c>
      <c r="G533" s="417">
        <f>IF($G$12&gt;0,IF($G$13=0,0,ROUND(IF('11. Type 1 Emp 2020 FTE'!$I$12=2,IF(E533=0,0,IF('18. FTE Safe Harbor 2 Step 4'!E533&lt;2080/(366/($G$13-$G$12+1)),0.5,1)),0),1)),0)</f>
        <v>0</v>
      </c>
    </row>
    <row r="534" spans="1:7" x14ac:dyDescent="0.25">
      <c r="A534" s="297">
        <f t="shared" si="8"/>
        <v>518</v>
      </c>
      <c r="B534" s="501"/>
      <c r="C534" s="515"/>
      <c r="D534" s="297"/>
      <c r="E534" s="505"/>
      <c r="F534" s="417">
        <f>IF($G$12&gt;0,IF($G$13=0,0,ROUND(IF($G$12=0,0,IF('11. Type 1 Emp 2020 FTE'!$I$12=1,IF(E534&lt;2080/(366/($G$13-$G$12+1)),E534/(2080/(366/($G$13-$G$12+1))),1),0)),1)),0)</f>
        <v>0</v>
      </c>
      <c r="G534" s="417">
        <f>IF($G$12&gt;0,IF($G$13=0,0,ROUND(IF('11. Type 1 Emp 2020 FTE'!$I$12=2,IF(E534=0,0,IF('18. FTE Safe Harbor 2 Step 4'!E534&lt;2080/(366/($G$13-$G$12+1)),0.5,1)),0),1)),0)</f>
        <v>0</v>
      </c>
    </row>
    <row r="535" spans="1:7" x14ac:dyDescent="0.25">
      <c r="A535" s="297">
        <f t="shared" si="8"/>
        <v>519</v>
      </c>
      <c r="B535" s="501"/>
      <c r="C535" s="515"/>
      <c r="D535" s="297"/>
      <c r="E535" s="505"/>
      <c r="F535" s="417">
        <f>IF($G$12&gt;0,IF($G$13=0,0,ROUND(IF($G$12=0,0,IF('11. Type 1 Emp 2020 FTE'!$I$12=1,IF(E535&lt;2080/(366/($G$13-$G$12+1)),E535/(2080/(366/($G$13-$G$12+1))),1),0)),1)),0)</f>
        <v>0</v>
      </c>
      <c r="G535" s="417">
        <f>IF($G$12&gt;0,IF($G$13=0,0,ROUND(IF('11. Type 1 Emp 2020 FTE'!$I$12=2,IF(E535=0,0,IF('18. FTE Safe Harbor 2 Step 4'!E535&lt;2080/(366/($G$13-$G$12+1)),0.5,1)),0),1)),0)</f>
        <v>0</v>
      </c>
    </row>
    <row r="536" spans="1:7" x14ac:dyDescent="0.25">
      <c r="A536" s="297">
        <f t="shared" si="8"/>
        <v>520</v>
      </c>
      <c r="B536" s="501"/>
      <c r="C536" s="515"/>
      <c r="D536" s="297"/>
      <c r="E536" s="505"/>
      <c r="F536" s="417">
        <f>IF($G$12&gt;0,IF($G$13=0,0,ROUND(IF($G$12=0,0,IF('11. Type 1 Emp 2020 FTE'!$I$12=1,IF(E536&lt;2080/(366/($G$13-$G$12+1)),E536/(2080/(366/($G$13-$G$12+1))),1),0)),1)),0)</f>
        <v>0</v>
      </c>
      <c r="G536" s="417">
        <f>IF($G$12&gt;0,IF($G$13=0,0,ROUND(IF('11. Type 1 Emp 2020 FTE'!$I$12=2,IF(E536=0,0,IF('18. FTE Safe Harbor 2 Step 4'!E536&lt;2080/(366/($G$13-$G$12+1)),0.5,1)),0),1)),0)</f>
        <v>0</v>
      </c>
    </row>
    <row r="537" spans="1:7" x14ac:dyDescent="0.25">
      <c r="A537" s="297">
        <f t="shared" si="8"/>
        <v>521</v>
      </c>
      <c r="B537" s="501"/>
      <c r="C537" s="515"/>
      <c r="D537" s="297"/>
      <c r="E537" s="505"/>
      <c r="F537" s="417">
        <f>IF($G$12&gt;0,IF($G$13=0,0,ROUND(IF($G$12=0,0,IF('11. Type 1 Emp 2020 FTE'!$I$12=1,IF(E537&lt;2080/(366/($G$13-$G$12+1)),E537/(2080/(366/($G$13-$G$12+1))),1),0)),1)),0)</f>
        <v>0</v>
      </c>
      <c r="G537" s="417">
        <f>IF($G$12&gt;0,IF($G$13=0,0,ROUND(IF('11. Type 1 Emp 2020 FTE'!$I$12=2,IF(E537=0,0,IF('18. FTE Safe Harbor 2 Step 4'!E537&lt;2080/(366/($G$13-$G$12+1)),0.5,1)),0),1)),0)</f>
        <v>0</v>
      </c>
    </row>
    <row r="538" spans="1:7" x14ac:dyDescent="0.25">
      <c r="A538" s="297">
        <f t="shared" si="8"/>
        <v>522</v>
      </c>
      <c r="B538" s="501"/>
      <c r="C538" s="515"/>
      <c r="D538" s="297"/>
      <c r="E538" s="505"/>
      <c r="F538" s="417">
        <f>IF($G$12&gt;0,IF($G$13=0,0,ROUND(IF($G$12=0,0,IF('11. Type 1 Emp 2020 FTE'!$I$12=1,IF(E538&lt;2080/(366/($G$13-$G$12+1)),E538/(2080/(366/($G$13-$G$12+1))),1),0)),1)),0)</f>
        <v>0</v>
      </c>
      <c r="G538" s="417">
        <f>IF($G$12&gt;0,IF($G$13=0,0,ROUND(IF('11. Type 1 Emp 2020 FTE'!$I$12=2,IF(E538=0,0,IF('18. FTE Safe Harbor 2 Step 4'!E538&lt;2080/(366/($G$13-$G$12+1)),0.5,1)),0),1)),0)</f>
        <v>0</v>
      </c>
    </row>
    <row r="539" spans="1:7" x14ac:dyDescent="0.25">
      <c r="A539" s="297">
        <f t="shared" si="8"/>
        <v>523</v>
      </c>
      <c r="B539" s="501"/>
      <c r="C539" s="515"/>
      <c r="D539" s="297"/>
      <c r="E539" s="505"/>
      <c r="F539" s="417">
        <f>IF($G$12&gt;0,IF($G$13=0,0,ROUND(IF($G$12=0,0,IF('11. Type 1 Emp 2020 FTE'!$I$12=1,IF(E539&lt;2080/(366/($G$13-$G$12+1)),E539/(2080/(366/($G$13-$G$12+1))),1),0)),1)),0)</f>
        <v>0</v>
      </c>
      <c r="G539" s="417">
        <f>IF($G$12&gt;0,IF($G$13=0,0,ROUND(IF('11. Type 1 Emp 2020 FTE'!$I$12=2,IF(E539=0,0,IF('18. FTE Safe Harbor 2 Step 4'!E539&lt;2080/(366/($G$13-$G$12+1)),0.5,1)),0),1)),0)</f>
        <v>0</v>
      </c>
    </row>
    <row r="540" spans="1:7" x14ac:dyDescent="0.25">
      <c r="A540" s="297">
        <f t="shared" si="8"/>
        <v>524</v>
      </c>
      <c r="B540" s="501"/>
      <c r="C540" s="515"/>
      <c r="D540" s="297"/>
      <c r="E540" s="505"/>
      <c r="F540" s="417">
        <f>IF($G$12&gt;0,IF($G$13=0,0,ROUND(IF($G$12=0,0,IF('11. Type 1 Emp 2020 FTE'!$I$12=1,IF(E540&lt;2080/(366/($G$13-$G$12+1)),E540/(2080/(366/($G$13-$G$12+1))),1),0)),1)),0)</f>
        <v>0</v>
      </c>
      <c r="G540" s="417">
        <f>IF($G$12&gt;0,IF($G$13=0,0,ROUND(IF('11. Type 1 Emp 2020 FTE'!$I$12=2,IF(E540=0,0,IF('18. FTE Safe Harbor 2 Step 4'!E540&lt;2080/(366/($G$13-$G$12+1)),0.5,1)),0),1)),0)</f>
        <v>0</v>
      </c>
    </row>
    <row r="541" spans="1:7" x14ac:dyDescent="0.25">
      <c r="A541" s="297">
        <f t="shared" si="8"/>
        <v>525</v>
      </c>
      <c r="B541" s="501"/>
      <c r="C541" s="515"/>
      <c r="D541" s="297"/>
      <c r="E541" s="505"/>
      <c r="F541" s="417">
        <f>IF($G$12&gt;0,IF($G$13=0,0,ROUND(IF($G$12=0,0,IF('11. Type 1 Emp 2020 FTE'!$I$12=1,IF(E541&lt;2080/(366/($G$13-$G$12+1)),E541/(2080/(366/($G$13-$G$12+1))),1),0)),1)),0)</f>
        <v>0</v>
      </c>
      <c r="G541" s="417">
        <f>IF($G$12&gt;0,IF($G$13=0,0,ROUND(IF('11. Type 1 Emp 2020 FTE'!$I$12=2,IF(E541=0,0,IF('18. FTE Safe Harbor 2 Step 4'!E541&lt;2080/(366/($G$13-$G$12+1)),0.5,1)),0),1)),0)</f>
        <v>0</v>
      </c>
    </row>
    <row r="542" spans="1:7" x14ac:dyDescent="0.25">
      <c r="A542" s="297">
        <f t="shared" si="8"/>
        <v>526</v>
      </c>
      <c r="B542" s="501"/>
      <c r="C542" s="515"/>
      <c r="D542" s="297"/>
      <c r="E542" s="505"/>
      <c r="F542" s="417">
        <f>IF($G$12&gt;0,IF($G$13=0,0,ROUND(IF($G$12=0,0,IF('11. Type 1 Emp 2020 FTE'!$I$12=1,IF(E542&lt;2080/(366/($G$13-$G$12+1)),E542/(2080/(366/($G$13-$G$12+1))),1),0)),1)),0)</f>
        <v>0</v>
      </c>
      <c r="G542" s="417">
        <f>IF($G$12&gt;0,IF($G$13=0,0,ROUND(IF('11. Type 1 Emp 2020 FTE'!$I$12=2,IF(E542=0,0,IF('18. FTE Safe Harbor 2 Step 4'!E542&lt;2080/(366/($G$13-$G$12+1)),0.5,1)),0),1)),0)</f>
        <v>0</v>
      </c>
    </row>
    <row r="543" spans="1:7" x14ac:dyDescent="0.25">
      <c r="A543" s="297">
        <f t="shared" si="8"/>
        <v>527</v>
      </c>
      <c r="B543" s="501"/>
      <c r="C543" s="515"/>
      <c r="D543" s="297"/>
      <c r="E543" s="505"/>
      <c r="F543" s="417">
        <f>IF($G$12&gt;0,IF($G$13=0,0,ROUND(IF($G$12=0,0,IF('11. Type 1 Emp 2020 FTE'!$I$12=1,IF(E543&lt;2080/(366/($G$13-$G$12+1)),E543/(2080/(366/($G$13-$G$12+1))),1),0)),1)),0)</f>
        <v>0</v>
      </c>
      <c r="G543" s="417">
        <f>IF($G$12&gt;0,IF($G$13=0,0,ROUND(IF('11. Type 1 Emp 2020 FTE'!$I$12=2,IF(E543=0,0,IF('18. FTE Safe Harbor 2 Step 4'!E543&lt;2080/(366/($G$13-$G$12+1)),0.5,1)),0),1)),0)</f>
        <v>0</v>
      </c>
    </row>
    <row r="544" spans="1:7" x14ac:dyDescent="0.25">
      <c r="A544" s="297">
        <f t="shared" si="8"/>
        <v>528</v>
      </c>
      <c r="B544" s="501"/>
      <c r="C544" s="515"/>
      <c r="D544" s="297"/>
      <c r="E544" s="505"/>
      <c r="F544" s="417">
        <f>IF($G$12&gt;0,IF($G$13=0,0,ROUND(IF($G$12=0,0,IF('11. Type 1 Emp 2020 FTE'!$I$12=1,IF(E544&lt;2080/(366/($G$13-$G$12+1)),E544/(2080/(366/($G$13-$G$12+1))),1),0)),1)),0)</f>
        <v>0</v>
      </c>
      <c r="G544" s="417">
        <f>IF($G$12&gt;0,IF($G$13=0,0,ROUND(IF('11. Type 1 Emp 2020 FTE'!$I$12=2,IF(E544=0,0,IF('18. FTE Safe Harbor 2 Step 4'!E544&lt;2080/(366/($G$13-$G$12+1)),0.5,1)),0),1)),0)</f>
        <v>0</v>
      </c>
    </row>
    <row r="545" spans="1:7" x14ac:dyDescent="0.25">
      <c r="A545" s="297">
        <f t="shared" si="8"/>
        <v>529</v>
      </c>
      <c r="B545" s="501"/>
      <c r="C545" s="515"/>
      <c r="D545" s="297"/>
      <c r="E545" s="505"/>
      <c r="F545" s="417">
        <f>IF($G$12&gt;0,IF($G$13=0,0,ROUND(IF($G$12=0,0,IF('11. Type 1 Emp 2020 FTE'!$I$12=1,IF(E545&lt;2080/(366/($G$13-$G$12+1)),E545/(2080/(366/($G$13-$G$12+1))),1),0)),1)),0)</f>
        <v>0</v>
      </c>
      <c r="G545" s="417">
        <f>IF($G$12&gt;0,IF($G$13=0,0,ROUND(IF('11. Type 1 Emp 2020 FTE'!$I$12=2,IF(E545=0,0,IF('18. FTE Safe Harbor 2 Step 4'!E545&lt;2080/(366/($G$13-$G$12+1)),0.5,1)),0),1)),0)</f>
        <v>0</v>
      </c>
    </row>
    <row r="546" spans="1:7" x14ac:dyDescent="0.25">
      <c r="A546" s="297">
        <f t="shared" si="8"/>
        <v>530</v>
      </c>
      <c r="B546" s="501"/>
      <c r="C546" s="515"/>
      <c r="D546" s="297"/>
      <c r="E546" s="505"/>
      <c r="F546" s="417">
        <f>IF($G$12&gt;0,IF($G$13=0,0,ROUND(IF($G$12=0,0,IF('11. Type 1 Emp 2020 FTE'!$I$12=1,IF(E546&lt;2080/(366/($G$13-$G$12+1)),E546/(2080/(366/($G$13-$G$12+1))),1),0)),1)),0)</f>
        <v>0</v>
      </c>
      <c r="G546" s="417">
        <f>IF($G$12&gt;0,IF($G$13=0,0,ROUND(IF('11. Type 1 Emp 2020 FTE'!$I$12=2,IF(E546=0,0,IF('18. FTE Safe Harbor 2 Step 4'!E546&lt;2080/(366/($G$13-$G$12+1)),0.5,1)),0),1)),0)</f>
        <v>0</v>
      </c>
    </row>
    <row r="547" spans="1:7" x14ac:dyDescent="0.25">
      <c r="A547" s="297">
        <f t="shared" si="8"/>
        <v>531</v>
      </c>
      <c r="B547" s="501"/>
      <c r="C547" s="515"/>
      <c r="D547" s="297"/>
      <c r="E547" s="505"/>
      <c r="F547" s="417">
        <f>IF($G$12&gt;0,IF($G$13=0,0,ROUND(IF($G$12=0,0,IF('11. Type 1 Emp 2020 FTE'!$I$12=1,IF(E547&lt;2080/(366/($G$13-$G$12+1)),E547/(2080/(366/($G$13-$G$12+1))),1),0)),1)),0)</f>
        <v>0</v>
      </c>
      <c r="G547" s="417">
        <f>IF($G$12&gt;0,IF($G$13=0,0,ROUND(IF('11. Type 1 Emp 2020 FTE'!$I$12=2,IF(E547=0,0,IF('18. FTE Safe Harbor 2 Step 4'!E547&lt;2080/(366/($G$13-$G$12+1)),0.5,1)),0),1)),0)</f>
        <v>0</v>
      </c>
    </row>
    <row r="548" spans="1:7" x14ac:dyDescent="0.25">
      <c r="A548" s="297">
        <f t="shared" si="8"/>
        <v>532</v>
      </c>
      <c r="B548" s="501"/>
      <c r="C548" s="515"/>
      <c r="D548" s="297"/>
      <c r="E548" s="505"/>
      <c r="F548" s="417">
        <f>IF($G$12&gt;0,IF($G$13=0,0,ROUND(IF($G$12=0,0,IF('11. Type 1 Emp 2020 FTE'!$I$12=1,IF(E548&lt;2080/(366/($G$13-$G$12+1)),E548/(2080/(366/($G$13-$G$12+1))),1),0)),1)),0)</f>
        <v>0</v>
      </c>
      <c r="G548" s="417">
        <f>IF($G$12&gt;0,IF($G$13=0,0,ROUND(IF('11. Type 1 Emp 2020 FTE'!$I$12=2,IF(E548=0,0,IF('18. FTE Safe Harbor 2 Step 4'!E548&lt;2080/(366/($G$13-$G$12+1)),0.5,1)),0),1)),0)</f>
        <v>0</v>
      </c>
    </row>
    <row r="549" spans="1:7" x14ac:dyDescent="0.25">
      <c r="A549" s="297">
        <f t="shared" si="8"/>
        <v>533</v>
      </c>
      <c r="B549" s="501"/>
      <c r="C549" s="515"/>
      <c r="D549" s="297"/>
      <c r="E549" s="505"/>
      <c r="F549" s="417">
        <f>IF($G$12&gt;0,IF($G$13=0,0,ROUND(IF($G$12=0,0,IF('11. Type 1 Emp 2020 FTE'!$I$12=1,IF(E549&lt;2080/(366/($G$13-$G$12+1)),E549/(2080/(366/($G$13-$G$12+1))),1),0)),1)),0)</f>
        <v>0</v>
      </c>
      <c r="G549" s="417">
        <f>IF($G$12&gt;0,IF($G$13=0,0,ROUND(IF('11. Type 1 Emp 2020 FTE'!$I$12=2,IF(E549=0,0,IF('18. FTE Safe Harbor 2 Step 4'!E549&lt;2080/(366/($G$13-$G$12+1)),0.5,1)),0),1)),0)</f>
        <v>0</v>
      </c>
    </row>
    <row r="550" spans="1:7" x14ac:dyDescent="0.25">
      <c r="A550" s="297">
        <f t="shared" si="8"/>
        <v>534</v>
      </c>
      <c r="B550" s="501"/>
      <c r="C550" s="515"/>
      <c r="D550" s="297"/>
      <c r="E550" s="505"/>
      <c r="F550" s="417">
        <f>IF($G$12&gt;0,IF($G$13=0,0,ROUND(IF($G$12=0,0,IF('11. Type 1 Emp 2020 FTE'!$I$12=1,IF(E550&lt;2080/(366/($G$13-$G$12+1)),E550/(2080/(366/($G$13-$G$12+1))),1),0)),1)),0)</f>
        <v>0</v>
      </c>
      <c r="G550" s="417">
        <f>IF($G$12&gt;0,IF($G$13=0,0,ROUND(IF('11. Type 1 Emp 2020 FTE'!$I$12=2,IF(E550=0,0,IF('18. FTE Safe Harbor 2 Step 4'!E550&lt;2080/(366/($G$13-$G$12+1)),0.5,1)),0),1)),0)</f>
        <v>0</v>
      </c>
    </row>
    <row r="551" spans="1:7" x14ac:dyDescent="0.25">
      <c r="A551" s="297">
        <f t="shared" si="8"/>
        <v>535</v>
      </c>
      <c r="B551" s="501"/>
      <c r="C551" s="515"/>
      <c r="D551" s="297"/>
      <c r="E551" s="505"/>
      <c r="F551" s="417">
        <f>IF($G$12&gt;0,IF($G$13=0,0,ROUND(IF($G$12=0,0,IF('11. Type 1 Emp 2020 FTE'!$I$12=1,IF(E551&lt;2080/(366/($G$13-$G$12+1)),E551/(2080/(366/($G$13-$G$12+1))),1),0)),1)),0)</f>
        <v>0</v>
      </c>
      <c r="G551" s="417">
        <f>IF($G$12&gt;0,IF($G$13=0,0,ROUND(IF('11. Type 1 Emp 2020 FTE'!$I$12=2,IF(E551=0,0,IF('18. FTE Safe Harbor 2 Step 4'!E551&lt;2080/(366/($G$13-$G$12+1)),0.5,1)),0),1)),0)</f>
        <v>0</v>
      </c>
    </row>
    <row r="552" spans="1:7" x14ac:dyDescent="0.25">
      <c r="A552" s="297">
        <f t="shared" si="8"/>
        <v>536</v>
      </c>
      <c r="B552" s="501"/>
      <c r="C552" s="515"/>
      <c r="D552" s="297"/>
      <c r="E552" s="505"/>
      <c r="F552" s="417">
        <f>IF($G$12&gt;0,IF($G$13=0,0,ROUND(IF($G$12=0,0,IF('11. Type 1 Emp 2020 FTE'!$I$12=1,IF(E552&lt;2080/(366/($G$13-$G$12+1)),E552/(2080/(366/($G$13-$G$12+1))),1),0)),1)),0)</f>
        <v>0</v>
      </c>
      <c r="G552" s="417">
        <f>IF($G$12&gt;0,IF($G$13=0,0,ROUND(IF('11. Type 1 Emp 2020 FTE'!$I$12=2,IF(E552=0,0,IF('18. FTE Safe Harbor 2 Step 4'!E552&lt;2080/(366/($G$13-$G$12+1)),0.5,1)),0),1)),0)</f>
        <v>0</v>
      </c>
    </row>
    <row r="553" spans="1:7" x14ac:dyDescent="0.25">
      <c r="A553" s="297">
        <f t="shared" si="8"/>
        <v>537</v>
      </c>
      <c r="B553" s="501"/>
      <c r="C553" s="515"/>
      <c r="D553" s="297"/>
      <c r="E553" s="505"/>
      <c r="F553" s="417">
        <f>IF($G$12&gt;0,IF($G$13=0,0,ROUND(IF($G$12=0,0,IF('11. Type 1 Emp 2020 FTE'!$I$12=1,IF(E553&lt;2080/(366/($G$13-$G$12+1)),E553/(2080/(366/($G$13-$G$12+1))),1),0)),1)),0)</f>
        <v>0</v>
      </c>
      <c r="G553" s="417">
        <f>IF($G$12&gt;0,IF($G$13=0,0,ROUND(IF('11. Type 1 Emp 2020 FTE'!$I$12=2,IF(E553=0,0,IF('18. FTE Safe Harbor 2 Step 4'!E553&lt;2080/(366/($G$13-$G$12+1)),0.5,1)),0),1)),0)</f>
        <v>0</v>
      </c>
    </row>
    <row r="554" spans="1:7" x14ac:dyDescent="0.25">
      <c r="A554" s="297">
        <f t="shared" si="8"/>
        <v>538</v>
      </c>
      <c r="B554" s="501"/>
      <c r="C554" s="515"/>
      <c r="D554" s="297"/>
      <c r="E554" s="505"/>
      <c r="F554" s="417">
        <f>IF($G$12&gt;0,IF($G$13=0,0,ROUND(IF($G$12=0,0,IF('11. Type 1 Emp 2020 FTE'!$I$12=1,IF(E554&lt;2080/(366/($G$13-$G$12+1)),E554/(2080/(366/($G$13-$G$12+1))),1),0)),1)),0)</f>
        <v>0</v>
      </c>
      <c r="G554" s="417">
        <f>IF($G$12&gt;0,IF($G$13=0,0,ROUND(IF('11. Type 1 Emp 2020 FTE'!$I$12=2,IF(E554=0,0,IF('18. FTE Safe Harbor 2 Step 4'!E554&lt;2080/(366/($G$13-$G$12+1)),0.5,1)),0),1)),0)</f>
        <v>0</v>
      </c>
    </row>
    <row r="555" spans="1:7" x14ac:dyDescent="0.25">
      <c r="A555" s="297">
        <f t="shared" si="8"/>
        <v>539</v>
      </c>
      <c r="B555" s="501"/>
      <c r="C555" s="515"/>
      <c r="D555" s="297"/>
      <c r="E555" s="505"/>
      <c r="F555" s="417">
        <f>IF($G$12&gt;0,IF($G$13=0,0,ROUND(IF($G$12=0,0,IF('11. Type 1 Emp 2020 FTE'!$I$12=1,IF(E555&lt;2080/(366/($G$13-$G$12+1)),E555/(2080/(366/($G$13-$G$12+1))),1),0)),1)),0)</f>
        <v>0</v>
      </c>
      <c r="G555" s="417">
        <f>IF($G$12&gt;0,IF($G$13=0,0,ROUND(IF('11. Type 1 Emp 2020 FTE'!$I$12=2,IF(E555=0,0,IF('18. FTE Safe Harbor 2 Step 4'!E555&lt;2080/(366/($G$13-$G$12+1)),0.5,1)),0),1)),0)</f>
        <v>0</v>
      </c>
    </row>
    <row r="556" spans="1:7" x14ac:dyDescent="0.25">
      <c r="A556" s="297">
        <f t="shared" si="8"/>
        <v>540</v>
      </c>
      <c r="B556" s="501"/>
      <c r="C556" s="515"/>
      <c r="D556" s="297"/>
      <c r="E556" s="505"/>
      <c r="F556" s="417">
        <f>IF($G$12&gt;0,IF($G$13=0,0,ROUND(IF($G$12=0,0,IF('11. Type 1 Emp 2020 FTE'!$I$12=1,IF(E556&lt;2080/(366/($G$13-$G$12+1)),E556/(2080/(366/($G$13-$G$12+1))),1),0)),1)),0)</f>
        <v>0</v>
      </c>
      <c r="G556" s="417">
        <f>IF($G$12&gt;0,IF($G$13=0,0,ROUND(IF('11. Type 1 Emp 2020 FTE'!$I$12=2,IF(E556=0,0,IF('18. FTE Safe Harbor 2 Step 4'!E556&lt;2080/(366/($G$13-$G$12+1)),0.5,1)),0),1)),0)</f>
        <v>0</v>
      </c>
    </row>
    <row r="557" spans="1:7" x14ac:dyDescent="0.25">
      <c r="A557" s="297">
        <f t="shared" si="8"/>
        <v>541</v>
      </c>
      <c r="B557" s="501"/>
      <c r="C557" s="515"/>
      <c r="D557" s="297"/>
      <c r="E557" s="505"/>
      <c r="F557" s="417">
        <f>IF($G$12&gt;0,IF($G$13=0,0,ROUND(IF($G$12=0,0,IF('11. Type 1 Emp 2020 FTE'!$I$12=1,IF(E557&lt;2080/(366/($G$13-$G$12+1)),E557/(2080/(366/($G$13-$G$12+1))),1),0)),1)),0)</f>
        <v>0</v>
      </c>
      <c r="G557" s="417">
        <f>IF($G$12&gt;0,IF($G$13=0,0,ROUND(IF('11. Type 1 Emp 2020 FTE'!$I$12=2,IF(E557=0,0,IF('18. FTE Safe Harbor 2 Step 4'!E557&lt;2080/(366/($G$13-$G$12+1)),0.5,1)),0),1)),0)</f>
        <v>0</v>
      </c>
    </row>
    <row r="558" spans="1:7" x14ac:dyDescent="0.25">
      <c r="A558" s="297">
        <f t="shared" si="8"/>
        <v>542</v>
      </c>
      <c r="B558" s="501"/>
      <c r="C558" s="515"/>
      <c r="D558" s="297"/>
      <c r="E558" s="505"/>
      <c r="F558" s="417">
        <f>IF($G$12&gt;0,IF($G$13=0,0,ROUND(IF($G$12=0,0,IF('11. Type 1 Emp 2020 FTE'!$I$12=1,IF(E558&lt;2080/(366/($G$13-$G$12+1)),E558/(2080/(366/($G$13-$G$12+1))),1),0)),1)),0)</f>
        <v>0</v>
      </c>
      <c r="G558" s="417">
        <f>IF($G$12&gt;0,IF($G$13=0,0,ROUND(IF('11. Type 1 Emp 2020 FTE'!$I$12=2,IF(E558=0,0,IF('18. FTE Safe Harbor 2 Step 4'!E558&lt;2080/(366/($G$13-$G$12+1)),0.5,1)),0),1)),0)</f>
        <v>0</v>
      </c>
    </row>
    <row r="559" spans="1:7" x14ac:dyDescent="0.25">
      <c r="A559" s="297">
        <f t="shared" si="8"/>
        <v>543</v>
      </c>
      <c r="B559" s="501"/>
      <c r="C559" s="515"/>
      <c r="D559" s="297"/>
      <c r="E559" s="505"/>
      <c r="F559" s="417">
        <f>IF($G$12&gt;0,IF($G$13=0,0,ROUND(IF($G$12=0,0,IF('11. Type 1 Emp 2020 FTE'!$I$12=1,IF(E559&lt;2080/(366/($G$13-$G$12+1)),E559/(2080/(366/($G$13-$G$12+1))),1),0)),1)),0)</f>
        <v>0</v>
      </c>
      <c r="G559" s="417">
        <f>IF($G$12&gt;0,IF($G$13=0,0,ROUND(IF('11. Type 1 Emp 2020 FTE'!$I$12=2,IF(E559=0,0,IF('18. FTE Safe Harbor 2 Step 4'!E559&lt;2080/(366/($G$13-$G$12+1)),0.5,1)),0),1)),0)</f>
        <v>0</v>
      </c>
    </row>
    <row r="560" spans="1:7" x14ac:dyDescent="0.25">
      <c r="A560" s="297">
        <f t="shared" si="8"/>
        <v>544</v>
      </c>
      <c r="B560" s="501"/>
      <c r="C560" s="515"/>
      <c r="D560" s="297"/>
      <c r="E560" s="505"/>
      <c r="F560" s="417">
        <f>IF($G$12&gt;0,IF($G$13=0,0,ROUND(IF($G$12=0,0,IF('11. Type 1 Emp 2020 FTE'!$I$12=1,IF(E560&lt;2080/(366/($G$13-$G$12+1)),E560/(2080/(366/($G$13-$G$12+1))),1),0)),1)),0)</f>
        <v>0</v>
      </c>
      <c r="G560" s="417">
        <f>IF($G$12&gt;0,IF($G$13=0,0,ROUND(IF('11. Type 1 Emp 2020 FTE'!$I$12=2,IF(E560=0,0,IF('18. FTE Safe Harbor 2 Step 4'!E560&lt;2080/(366/($G$13-$G$12+1)),0.5,1)),0),1)),0)</f>
        <v>0</v>
      </c>
    </row>
    <row r="561" spans="1:7" x14ac:dyDescent="0.25">
      <c r="A561" s="297">
        <f t="shared" si="8"/>
        <v>545</v>
      </c>
      <c r="B561" s="501"/>
      <c r="C561" s="515"/>
      <c r="D561" s="297"/>
      <c r="E561" s="505"/>
      <c r="F561" s="417">
        <f>IF($G$12&gt;0,IF($G$13=0,0,ROUND(IF($G$12=0,0,IF('11. Type 1 Emp 2020 FTE'!$I$12=1,IF(E561&lt;2080/(366/($G$13-$G$12+1)),E561/(2080/(366/($G$13-$G$12+1))),1),0)),1)),0)</f>
        <v>0</v>
      </c>
      <c r="G561" s="417">
        <f>IF($G$12&gt;0,IF($G$13=0,0,ROUND(IF('11. Type 1 Emp 2020 FTE'!$I$12=2,IF(E561=0,0,IF('18. FTE Safe Harbor 2 Step 4'!E561&lt;2080/(366/($G$13-$G$12+1)),0.5,1)),0),1)),0)</f>
        <v>0</v>
      </c>
    </row>
    <row r="562" spans="1:7" x14ac:dyDescent="0.25">
      <c r="A562" s="297">
        <f t="shared" si="8"/>
        <v>546</v>
      </c>
      <c r="B562" s="501"/>
      <c r="C562" s="515"/>
      <c r="D562" s="297"/>
      <c r="E562" s="505"/>
      <c r="F562" s="417">
        <f>IF($G$12&gt;0,IF($G$13=0,0,ROUND(IF($G$12=0,0,IF('11. Type 1 Emp 2020 FTE'!$I$12=1,IF(E562&lt;2080/(366/($G$13-$G$12+1)),E562/(2080/(366/($G$13-$G$12+1))),1),0)),1)),0)</f>
        <v>0</v>
      </c>
      <c r="G562" s="417">
        <f>IF($G$12&gt;0,IF($G$13=0,0,ROUND(IF('11. Type 1 Emp 2020 FTE'!$I$12=2,IF(E562=0,0,IF('18. FTE Safe Harbor 2 Step 4'!E562&lt;2080/(366/($G$13-$G$12+1)),0.5,1)),0),1)),0)</f>
        <v>0</v>
      </c>
    </row>
    <row r="563" spans="1:7" x14ac:dyDescent="0.25">
      <c r="A563" s="297">
        <f t="shared" si="8"/>
        <v>547</v>
      </c>
      <c r="B563" s="501"/>
      <c r="C563" s="515"/>
      <c r="D563" s="297"/>
      <c r="E563" s="505"/>
      <c r="F563" s="417">
        <f>IF($G$12&gt;0,IF($G$13=0,0,ROUND(IF($G$12=0,0,IF('11. Type 1 Emp 2020 FTE'!$I$12=1,IF(E563&lt;2080/(366/($G$13-$G$12+1)),E563/(2080/(366/($G$13-$G$12+1))),1),0)),1)),0)</f>
        <v>0</v>
      </c>
      <c r="G563" s="417">
        <f>IF($G$12&gt;0,IF($G$13=0,0,ROUND(IF('11. Type 1 Emp 2020 FTE'!$I$12=2,IF(E563=0,0,IF('18. FTE Safe Harbor 2 Step 4'!E563&lt;2080/(366/($G$13-$G$12+1)),0.5,1)),0),1)),0)</f>
        <v>0</v>
      </c>
    </row>
    <row r="564" spans="1:7" x14ac:dyDescent="0.25">
      <c r="A564" s="297">
        <f t="shared" si="8"/>
        <v>548</v>
      </c>
      <c r="B564" s="501"/>
      <c r="C564" s="515"/>
      <c r="D564" s="297"/>
      <c r="E564" s="505"/>
      <c r="F564" s="417">
        <f>IF($G$12&gt;0,IF($G$13=0,0,ROUND(IF($G$12=0,0,IF('11. Type 1 Emp 2020 FTE'!$I$12=1,IF(E564&lt;2080/(366/($G$13-$G$12+1)),E564/(2080/(366/($G$13-$G$12+1))),1),0)),1)),0)</f>
        <v>0</v>
      </c>
      <c r="G564" s="417">
        <f>IF($G$12&gt;0,IF($G$13=0,0,ROUND(IF('11. Type 1 Emp 2020 FTE'!$I$12=2,IF(E564=0,0,IF('18. FTE Safe Harbor 2 Step 4'!E564&lt;2080/(366/($G$13-$G$12+1)),0.5,1)),0),1)),0)</f>
        <v>0</v>
      </c>
    </row>
    <row r="565" spans="1:7" x14ac:dyDescent="0.25">
      <c r="A565" s="297">
        <f t="shared" si="8"/>
        <v>549</v>
      </c>
      <c r="B565" s="501"/>
      <c r="C565" s="515"/>
      <c r="D565" s="297"/>
      <c r="E565" s="505"/>
      <c r="F565" s="417">
        <f>IF($G$12&gt;0,IF($G$13=0,0,ROUND(IF($G$12=0,0,IF('11. Type 1 Emp 2020 FTE'!$I$12=1,IF(E565&lt;2080/(366/($G$13-$G$12+1)),E565/(2080/(366/($G$13-$G$12+1))),1),0)),1)),0)</f>
        <v>0</v>
      </c>
      <c r="G565" s="417">
        <f>IF($G$12&gt;0,IF($G$13=0,0,ROUND(IF('11. Type 1 Emp 2020 FTE'!$I$12=2,IF(E565=0,0,IF('18. FTE Safe Harbor 2 Step 4'!E565&lt;2080/(366/($G$13-$G$12+1)),0.5,1)),0),1)),0)</f>
        <v>0</v>
      </c>
    </row>
    <row r="566" spans="1:7" x14ac:dyDescent="0.25">
      <c r="A566" s="297">
        <f t="shared" si="8"/>
        <v>550</v>
      </c>
      <c r="B566" s="501"/>
      <c r="C566" s="515"/>
      <c r="D566" s="297"/>
      <c r="E566" s="505"/>
      <c r="F566" s="417">
        <f>IF($G$12&gt;0,IF($G$13=0,0,ROUND(IF($G$12=0,0,IF('11. Type 1 Emp 2020 FTE'!$I$12=1,IF(E566&lt;2080/(366/($G$13-$G$12+1)),E566/(2080/(366/($G$13-$G$12+1))),1),0)),1)),0)</f>
        <v>0</v>
      </c>
      <c r="G566" s="417">
        <f>IF($G$12&gt;0,IF($G$13=0,0,ROUND(IF('11. Type 1 Emp 2020 FTE'!$I$12=2,IF(E566=0,0,IF('18. FTE Safe Harbor 2 Step 4'!E566&lt;2080/(366/($G$13-$G$12+1)),0.5,1)),0),1)),0)</f>
        <v>0</v>
      </c>
    </row>
    <row r="567" spans="1:7" x14ac:dyDescent="0.25">
      <c r="A567" s="297">
        <f t="shared" si="8"/>
        <v>551</v>
      </c>
      <c r="B567" s="501"/>
      <c r="C567" s="515"/>
      <c r="D567" s="297"/>
      <c r="E567" s="505"/>
      <c r="F567" s="417">
        <f>IF($G$12&gt;0,IF($G$13=0,0,ROUND(IF($G$12=0,0,IF('11. Type 1 Emp 2020 FTE'!$I$12=1,IF(E567&lt;2080/(366/($G$13-$G$12+1)),E567/(2080/(366/($G$13-$G$12+1))),1),0)),1)),0)</f>
        <v>0</v>
      </c>
      <c r="G567" s="417">
        <f>IF($G$12&gt;0,IF($G$13=0,0,ROUND(IF('11. Type 1 Emp 2020 FTE'!$I$12=2,IF(E567=0,0,IF('18. FTE Safe Harbor 2 Step 4'!E567&lt;2080/(366/($G$13-$G$12+1)),0.5,1)),0),1)),0)</f>
        <v>0</v>
      </c>
    </row>
    <row r="568" spans="1:7" x14ac:dyDescent="0.25">
      <c r="A568" s="297">
        <f t="shared" si="8"/>
        <v>552</v>
      </c>
      <c r="B568" s="501"/>
      <c r="C568" s="515"/>
      <c r="D568" s="297"/>
      <c r="E568" s="505"/>
      <c r="F568" s="417">
        <f>IF($G$12&gt;0,IF($G$13=0,0,ROUND(IF($G$12=0,0,IF('11. Type 1 Emp 2020 FTE'!$I$12=1,IF(E568&lt;2080/(366/($G$13-$G$12+1)),E568/(2080/(366/($G$13-$G$12+1))),1),0)),1)),0)</f>
        <v>0</v>
      </c>
      <c r="G568" s="417">
        <f>IF($G$12&gt;0,IF($G$13=0,0,ROUND(IF('11. Type 1 Emp 2020 FTE'!$I$12=2,IF(E568=0,0,IF('18. FTE Safe Harbor 2 Step 4'!E568&lt;2080/(366/($G$13-$G$12+1)),0.5,1)),0),1)),0)</f>
        <v>0</v>
      </c>
    </row>
    <row r="569" spans="1:7" x14ac:dyDescent="0.25">
      <c r="A569" s="297">
        <f t="shared" si="8"/>
        <v>553</v>
      </c>
      <c r="B569" s="501"/>
      <c r="C569" s="515"/>
      <c r="D569" s="297"/>
      <c r="E569" s="505"/>
      <c r="F569" s="417">
        <f>IF($G$12&gt;0,IF($G$13=0,0,ROUND(IF($G$12=0,0,IF('11. Type 1 Emp 2020 FTE'!$I$12=1,IF(E569&lt;2080/(366/($G$13-$G$12+1)),E569/(2080/(366/($G$13-$G$12+1))),1),0)),1)),0)</f>
        <v>0</v>
      </c>
      <c r="G569" s="417">
        <f>IF($G$12&gt;0,IF($G$13=0,0,ROUND(IF('11. Type 1 Emp 2020 FTE'!$I$12=2,IF(E569=0,0,IF('18. FTE Safe Harbor 2 Step 4'!E569&lt;2080/(366/($G$13-$G$12+1)),0.5,1)),0),1)),0)</f>
        <v>0</v>
      </c>
    </row>
    <row r="570" spans="1:7" x14ac:dyDescent="0.25">
      <c r="A570" s="297">
        <f t="shared" si="8"/>
        <v>554</v>
      </c>
      <c r="B570" s="501"/>
      <c r="C570" s="515"/>
      <c r="D570" s="297"/>
      <c r="E570" s="505"/>
      <c r="F570" s="417">
        <f>IF($G$12&gt;0,IF($G$13=0,0,ROUND(IF($G$12=0,0,IF('11. Type 1 Emp 2020 FTE'!$I$12=1,IF(E570&lt;2080/(366/($G$13-$G$12+1)),E570/(2080/(366/($G$13-$G$12+1))),1),0)),1)),0)</f>
        <v>0</v>
      </c>
      <c r="G570" s="417">
        <f>IF($G$12&gt;0,IF($G$13=0,0,ROUND(IF('11. Type 1 Emp 2020 FTE'!$I$12=2,IF(E570=0,0,IF('18. FTE Safe Harbor 2 Step 4'!E570&lt;2080/(366/($G$13-$G$12+1)),0.5,1)),0),1)),0)</f>
        <v>0</v>
      </c>
    </row>
    <row r="571" spans="1:7" x14ac:dyDescent="0.25">
      <c r="A571" s="297">
        <f t="shared" si="8"/>
        <v>555</v>
      </c>
      <c r="B571" s="501"/>
      <c r="C571" s="515"/>
      <c r="D571" s="297"/>
      <c r="E571" s="505"/>
      <c r="F571" s="417">
        <f>IF($G$12&gt;0,IF($G$13=0,0,ROUND(IF($G$12=0,0,IF('11. Type 1 Emp 2020 FTE'!$I$12=1,IF(E571&lt;2080/(366/($G$13-$G$12+1)),E571/(2080/(366/($G$13-$G$12+1))),1),0)),1)),0)</f>
        <v>0</v>
      </c>
      <c r="G571" s="417">
        <f>IF($G$12&gt;0,IF($G$13=0,0,ROUND(IF('11. Type 1 Emp 2020 FTE'!$I$12=2,IF(E571=0,0,IF('18. FTE Safe Harbor 2 Step 4'!E571&lt;2080/(366/($G$13-$G$12+1)),0.5,1)),0),1)),0)</f>
        <v>0</v>
      </c>
    </row>
    <row r="572" spans="1:7" x14ac:dyDescent="0.25">
      <c r="A572" s="297">
        <f t="shared" si="8"/>
        <v>556</v>
      </c>
      <c r="B572" s="501"/>
      <c r="C572" s="515"/>
      <c r="D572" s="297"/>
      <c r="E572" s="505"/>
      <c r="F572" s="417">
        <f>IF($G$12&gt;0,IF($G$13=0,0,ROUND(IF($G$12=0,0,IF('11. Type 1 Emp 2020 FTE'!$I$12=1,IF(E572&lt;2080/(366/($G$13-$G$12+1)),E572/(2080/(366/($G$13-$G$12+1))),1),0)),1)),0)</f>
        <v>0</v>
      </c>
      <c r="G572" s="417">
        <f>IF($G$12&gt;0,IF($G$13=0,0,ROUND(IF('11. Type 1 Emp 2020 FTE'!$I$12=2,IF(E572=0,0,IF('18. FTE Safe Harbor 2 Step 4'!E572&lt;2080/(366/($G$13-$G$12+1)),0.5,1)),0),1)),0)</f>
        <v>0</v>
      </c>
    </row>
    <row r="573" spans="1:7" x14ac:dyDescent="0.25">
      <c r="A573" s="297">
        <f t="shared" si="8"/>
        <v>557</v>
      </c>
      <c r="B573" s="501"/>
      <c r="C573" s="515"/>
      <c r="D573" s="297"/>
      <c r="E573" s="505"/>
      <c r="F573" s="417">
        <f>IF($G$12&gt;0,IF($G$13=0,0,ROUND(IF($G$12=0,0,IF('11. Type 1 Emp 2020 FTE'!$I$12=1,IF(E573&lt;2080/(366/($G$13-$G$12+1)),E573/(2080/(366/($G$13-$G$12+1))),1),0)),1)),0)</f>
        <v>0</v>
      </c>
      <c r="G573" s="417">
        <f>IF($G$12&gt;0,IF($G$13=0,0,ROUND(IF('11. Type 1 Emp 2020 FTE'!$I$12=2,IF(E573=0,0,IF('18. FTE Safe Harbor 2 Step 4'!E573&lt;2080/(366/($G$13-$G$12+1)),0.5,1)),0),1)),0)</f>
        <v>0</v>
      </c>
    </row>
    <row r="574" spans="1:7" x14ac:dyDescent="0.25">
      <c r="A574" s="297">
        <f t="shared" si="8"/>
        <v>558</v>
      </c>
      <c r="B574" s="501"/>
      <c r="C574" s="515"/>
      <c r="D574" s="297"/>
      <c r="E574" s="505"/>
      <c r="F574" s="417">
        <f>IF($G$12&gt;0,IF($G$13=0,0,ROUND(IF($G$12=0,0,IF('11. Type 1 Emp 2020 FTE'!$I$12=1,IF(E574&lt;2080/(366/($G$13-$G$12+1)),E574/(2080/(366/($G$13-$G$12+1))),1),0)),1)),0)</f>
        <v>0</v>
      </c>
      <c r="G574" s="417">
        <f>IF($G$12&gt;0,IF($G$13=0,0,ROUND(IF('11. Type 1 Emp 2020 FTE'!$I$12=2,IF(E574=0,0,IF('18. FTE Safe Harbor 2 Step 4'!E574&lt;2080/(366/($G$13-$G$12+1)),0.5,1)),0),1)),0)</f>
        <v>0</v>
      </c>
    </row>
    <row r="575" spans="1:7" x14ac:dyDescent="0.25">
      <c r="A575" s="297">
        <f t="shared" si="8"/>
        <v>559</v>
      </c>
      <c r="B575" s="501"/>
      <c r="C575" s="515"/>
      <c r="D575" s="297"/>
      <c r="E575" s="505"/>
      <c r="F575" s="417">
        <f>IF($G$12&gt;0,IF($G$13=0,0,ROUND(IF($G$12=0,0,IF('11. Type 1 Emp 2020 FTE'!$I$12=1,IF(E575&lt;2080/(366/($G$13-$G$12+1)),E575/(2080/(366/($G$13-$G$12+1))),1),0)),1)),0)</f>
        <v>0</v>
      </c>
      <c r="G575" s="417">
        <f>IF($G$12&gt;0,IF($G$13=0,0,ROUND(IF('11. Type 1 Emp 2020 FTE'!$I$12=2,IF(E575=0,0,IF('18. FTE Safe Harbor 2 Step 4'!E575&lt;2080/(366/($G$13-$G$12+1)),0.5,1)),0),1)),0)</f>
        <v>0</v>
      </c>
    </row>
    <row r="576" spans="1:7" x14ac:dyDescent="0.25">
      <c r="A576" s="297">
        <f t="shared" si="8"/>
        <v>560</v>
      </c>
      <c r="B576" s="501"/>
      <c r="C576" s="515"/>
      <c r="D576" s="297"/>
      <c r="E576" s="505"/>
      <c r="F576" s="417">
        <f>IF($G$12&gt;0,IF($G$13=0,0,ROUND(IF($G$12=0,0,IF('11. Type 1 Emp 2020 FTE'!$I$12=1,IF(E576&lt;2080/(366/($G$13-$G$12+1)),E576/(2080/(366/($G$13-$G$12+1))),1),0)),1)),0)</f>
        <v>0</v>
      </c>
      <c r="G576" s="417">
        <f>IF($G$12&gt;0,IF($G$13=0,0,ROUND(IF('11. Type 1 Emp 2020 FTE'!$I$12=2,IF(E576=0,0,IF('18. FTE Safe Harbor 2 Step 4'!E576&lt;2080/(366/($G$13-$G$12+1)),0.5,1)),0),1)),0)</f>
        <v>0</v>
      </c>
    </row>
    <row r="577" spans="1:7" x14ac:dyDescent="0.25">
      <c r="A577" s="297">
        <f t="shared" si="8"/>
        <v>561</v>
      </c>
      <c r="B577" s="501"/>
      <c r="C577" s="515"/>
      <c r="D577" s="297"/>
      <c r="E577" s="505"/>
      <c r="F577" s="417">
        <f>IF($G$12&gt;0,IF($G$13=0,0,ROUND(IF($G$12=0,0,IF('11. Type 1 Emp 2020 FTE'!$I$12=1,IF(E577&lt;2080/(366/($G$13-$G$12+1)),E577/(2080/(366/($G$13-$G$12+1))),1),0)),1)),0)</f>
        <v>0</v>
      </c>
      <c r="G577" s="417">
        <f>IF($G$12&gt;0,IF($G$13=0,0,ROUND(IF('11. Type 1 Emp 2020 FTE'!$I$12=2,IF(E577=0,0,IF('18. FTE Safe Harbor 2 Step 4'!E577&lt;2080/(366/($G$13-$G$12+1)),0.5,1)),0),1)),0)</f>
        <v>0</v>
      </c>
    </row>
    <row r="578" spans="1:7" x14ac:dyDescent="0.25">
      <c r="A578" s="297">
        <f t="shared" si="8"/>
        <v>562</v>
      </c>
      <c r="B578" s="501"/>
      <c r="C578" s="515"/>
      <c r="D578" s="297"/>
      <c r="E578" s="505"/>
      <c r="F578" s="417">
        <f>IF($G$12&gt;0,IF($G$13=0,0,ROUND(IF($G$12=0,0,IF('11. Type 1 Emp 2020 FTE'!$I$12=1,IF(E578&lt;2080/(366/($G$13-$G$12+1)),E578/(2080/(366/($G$13-$G$12+1))),1),0)),1)),0)</f>
        <v>0</v>
      </c>
      <c r="G578" s="417">
        <f>IF($G$12&gt;0,IF($G$13=0,0,ROUND(IF('11. Type 1 Emp 2020 FTE'!$I$12=2,IF(E578=0,0,IF('18. FTE Safe Harbor 2 Step 4'!E578&lt;2080/(366/($G$13-$G$12+1)),0.5,1)),0),1)),0)</f>
        <v>0</v>
      </c>
    </row>
    <row r="579" spans="1:7" x14ac:dyDescent="0.25">
      <c r="A579" s="297">
        <f t="shared" si="8"/>
        <v>563</v>
      </c>
      <c r="B579" s="501"/>
      <c r="C579" s="515"/>
      <c r="D579" s="297"/>
      <c r="E579" s="505"/>
      <c r="F579" s="417">
        <f>IF($G$12&gt;0,IF($G$13=0,0,ROUND(IF($G$12=0,0,IF('11. Type 1 Emp 2020 FTE'!$I$12=1,IF(E579&lt;2080/(366/($G$13-$G$12+1)),E579/(2080/(366/($G$13-$G$12+1))),1),0)),1)),0)</f>
        <v>0</v>
      </c>
      <c r="G579" s="417">
        <f>IF($G$12&gt;0,IF($G$13=0,0,ROUND(IF('11. Type 1 Emp 2020 FTE'!$I$12=2,IF(E579=0,0,IF('18. FTE Safe Harbor 2 Step 4'!E579&lt;2080/(366/($G$13-$G$12+1)),0.5,1)),0),1)),0)</f>
        <v>0</v>
      </c>
    </row>
    <row r="580" spans="1:7" x14ac:dyDescent="0.25">
      <c r="A580" s="297">
        <f t="shared" si="8"/>
        <v>564</v>
      </c>
      <c r="B580" s="501"/>
      <c r="C580" s="515"/>
      <c r="D580" s="297"/>
      <c r="E580" s="505"/>
      <c r="F580" s="417">
        <f>IF($G$12&gt;0,IF($G$13=0,0,ROUND(IF($G$12=0,0,IF('11. Type 1 Emp 2020 FTE'!$I$12=1,IF(E580&lt;2080/(366/($G$13-$G$12+1)),E580/(2080/(366/($G$13-$G$12+1))),1),0)),1)),0)</f>
        <v>0</v>
      </c>
      <c r="G580" s="417">
        <f>IF($G$12&gt;0,IF($G$13=0,0,ROUND(IF('11. Type 1 Emp 2020 FTE'!$I$12=2,IF(E580=0,0,IF('18. FTE Safe Harbor 2 Step 4'!E580&lt;2080/(366/($G$13-$G$12+1)),0.5,1)),0),1)),0)</f>
        <v>0</v>
      </c>
    </row>
    <row r="581" spans="1:7" x14ac:dyDescent="0.25">
      <c r="A581" s="297">
        <f t="shared" si="8"/>
        <v>565</v>
      </c>
      <c r="B581" s="501"/>
      <c r="C581" s="515"/>
      <c r="D581" s="297"/>
      <c r="E581" s="505"/>
      <c r="F581" s="417">
        <f>IF($G$12&gt;0,IF($G$13=0,0,ROUND(IF($G$12=0,0,IF('11. Type 1 Emp 2020 FTE'!$I$12=1,IF(E581&lt;2080/(366/($G$13-$G$12+1)),E581/(2080/(366/($G$13-$G$12+1))),1),0)),1)),0)</f>
        <v>0</v>
      </c>
      <c r="G581" s="417">
        <f>IF($G$12&gt;0,IF($G$13=0,0,ROUND(IF('11. Type 1 Emp 2020 FTE'!$I$12=2,IF(E581=0,0,IF('18. FTE Safe Harbor 2 Step 4'!E581&lt;2080/(366/($G$13-$G$12+1)),0.5,1)),0),1)),0)</f>
        <v>0</v>
      </c>
    </row>
    <row r="582" spans="1:7" x14ac:dyDescent="0.25">
      <c r="A582" s="297">
        <f t="shared" si="8"/>
        <v>566</v>
      </c>
      <c r="B582" s="501"/>
      <c r="C582" s="515"/>
      <c r="D582" s="297"/>
      <c r="E582" s="505"/>
      <c r="F582" s="417">
        <f>IF($G$12&gt;0,IF($G$13=0,0,ROUND(IF($G$12=0,0,IF('11. Type 1 Emp 2020 FTE'!$I$12=1,IF(E582&lt;2080/(366/($G$13-$G$12+1)),E582/(2080/(366/($G$13-$G$12+1))),1),0)),1)),0)</f>
        <v>0</v>
      </c>
      <c r="G582" s="417">
        <f>IF($G$12&gt;0,IF($G$13=0,0,ROUND(IF('11. Type 1 Emp 2020 FTE'!$I$12=2,IF(E582=0,0,IF('18. FTE Safe Harbor 2 Step 4'!E582&lt;2080/(366/($G$13-$G$12+1)),0.5,1)),0),1)),0)</f>
        <v>0</v>
      </c>
    </row>
    <row r="583" spans="1:7" x14ac:dyDescent="0.25">
      <c r="A583" s="297">
        <f t="shared" si="8"/>
        <v>567</v>
      </c>
      <c r="B583" s="501"/>
      <c r="C583" s="515"/>
      <c r="D583" s="297"/>
      <c r="E583" s="505"/>
      <c r="F583" s="417">
        <f>IF($G$12&gt;0,IF($G$13=0,0,ROUND(IF($G$12=0,0,IF('11. Type 1 Emp 2020 FTE'!$I$12=1,IF(E583&lt;2080/(366/($G$13-$G$12+1)),E583/(2080/(366/($G$13-$G$12+1))),1),0)),1)),0)</f>
        <v>0</v>
      </c>
      <c r="G583" s="417">
        <f>IF($G$12&gt;0,IF($G$13=0,0,ROUND(IF('11. Type 1 Emp 2020 FTE'!$I$12=2,IF(E583=0,0,IF('18. FTE Safe Harbor 2 Step 4'!E583&lt;2080/(366/($G$13-$G$12+1)),0.5,1)),0),1)),0)</f>
        <v>0</v>
      </c>
    </row>
    <row r="584" spans="1:7" x14ac:dyDescent="0.25">
      <c r="A584" s="297">
        <f t="shared" si="8"/>
        <v>568</v>
      </c>
      <c r="B584" s="501"/>
      <c r="C584" s="515"/>
      <c r="D584" s="297"/>
      <c r="E584" s="505"/>
      <c r="F584" s="417">
        <f>IF($G$12&gt;0,IF($G$13=0,0,ROUND(IF($G$12=0,0,IF('11. Type 1 Emp 2020 FTE'!$I$12=1,IF(E584&lt;2080/(366/($G$13-$G$12+1)),E584/(2080/(366/($G$13-$G$12+1))),1),0)),1)),0)</f>
        <v>0</v>
      </c>
      <c r="G584" s="417">
        <f>IF($G$12&gt;0,IF($G$13=0,0,ROUND(IF('11. Type 1 Emp 2020 FTE'!$I$12=2,IF(E584=0,0,IF('18. FTE Safe Harbor 2 Step 4'!E584&lt;2080/(366/($G$13-$G$12+1)),0.5,1)),0),1)),0)</f>
        <v>0</v>
      </c>
    </row>
    <row r="585" spans="1:7" x14ac:dyDescent="0.25">
      <c r="A585" s="297">
        <f t="shared" si="8"/>
        <v>569</v>
      </c>
      <c r="B585" s="501"/>
      <c r="C585" s="515"/>
      <c r="D585" s="297"/>
      <c r="E585" s="505"/>
      <c r="F585" s="417">
        <f>IF($G$12&gt;0,IF($G$13=0,0,ROUND(IF($G$12=0,0,IF('11. Type 1 Emp 2020 FTE'!$I$12=1,IF(E585&lt;2080/(366/($G$13-$G$12+1)),E585/(2080/(366/($G$13-$G$12+1))),1),0)),1)),0)</f>
        <v>0</v>
      </c>
      <c r="G585" s="417">
        <f>IF($G$12&gt;0,IF($G$13=0,0,ROUND(IF('11. Type 1 Emp 2020 FTE'!$I$12=2,IF(E585=0,0,IF('18. FTE Safe Harbor 2 Step 4'!E585&lt;2080/(366/($G$13-$G$12+1)),0.5,1)),0),1)),0)</f>
        <v>0</v>
      </c>
    </row>
    <row r="586" spans="1:7" x14ac:dyDescent="0.25">
      <c r="A586" s="297">
        <f t="shared" si="8"/>
        <v>570</v>
      </c>
      <c r="B586" s="501"/>
      <c r="C586" s="515"/>
      <c r="D586" s="297"/>
      <c r="E586" s="505"/>
      <c r="F586" s="417">
        <f>IF($G$12&gt;0,IF($G$13=0,0,ROUND(IF($G$12=0,0,IF('11. Type 1 Emp 2020 FTE'!$I$12=1,IF(E586&lt;2080/(366/($G$13-$G$12+1)),E586/(2080/(366/($G$13-$G$12+1))),1),0)),1)),0)</f>
        <v>0</v>
      </c>
      <c r="G586" s="417">
        <f>IF($G$12&gt;0,IF($G$13=0,0,ROUND(IF('11. Type 1 Emp 2020 FTE'!$I$12=2,IF(E586=0,0,IF('18. FTE Safe Harbor 2 Step 4'!E586&lt;2080/(366/($G$13-$G$12+1)),0.5,1)),0),1)),0)</f>
        <v>0</v>
      </c>
    </row>
    <row r="587" spans="1:7" x14ac:dyDescent="0.25">
      <c r="A587" s="297">
        <f t="shared" si="8"/>
        <v>571</v>
      </c>
      <c r="B587" s="501"/>
      <c r="C587" s="515"/>
      <c r="D587" s="297"/>
      <c r="E587" s="505"/>
      <c r="F587" s="417">
        <f>IF($G$12&gt;0,IF($G$13=0,0,ROUND(IF($G$12=0,0,IF('11. Type 1 Emp 2020 FTE'!$I$12=1,IF(E587&lt;2080/(366/($G$13-$G$12+1)),E587/(2080/(366/($G$13-$G$12+1))),1),0)),1)),0)</f>
        <v>0</v>
      </c>
      <c r="G587" s="417">
        <f>IF($G$12&gt;0,IF($G$13=0,0,ROUND(IF('11. Type 1 Emp 2020 FTE'!$I$12=2,IF(E587=0,0,IF('18. FTE Safe Harbor 2 Step 4'!E587&lt;2080/(366/($G$13-$G$12+1)),0.5,1)),0),1)),0)</f>
        <v>0</v>
      </c>
    </row>
    <row r="588" spans="1:7" x14ac:dyDescent="0.25">
      <c r="A588" s="297">
        <f t="shared" si="8"/>
        <v>572</v>
      </c>
      <c r="B588" s="501"/>
      <c r="C588" s="515"/>
      <c r="D588" s="297"/>
      <c r="E588" s="505"/>
      <c r="F588" s="417">
        <f>IF($G$12&gt;0,IF($G$13=0,0,ROUND(IF($G$12=0,0,IF('11. Type 1 Emp 2020 FTE'!$I$12=1,IF(E588&lt;2080/(366/($G$13-$G$12+1)),E588/(2080/(366/($G$13-$G$12+1))),1),0)),1)),0)</f>
        <v>0</v>
      </c>
      <c r="G588" s="417">
        <f>IF($G$12&gt;0,IF($G$13=0,0,ROUND(IF('11. Type 1 Emp 2020 FTE'!$I$12=2,IF(E588=0,0,IF('18. FTE Safe Harbor 2 Step 4'!E588&lt;2080/(366/($G$13-$G$12+1)),0.5,1)),0),1)),0)</f>
        <v>0</v>
      </c>
    </row>
    <row r="589" spans="1:7" x14ac:dyDescent="0.25">
      <c r="A589" s="297">
        <f t="shared" si="8"/>
        <v>573</v>
      </c>
      <c r="B589" s="501"/>
      <c r="C589" s="515"/>
      <c r="D589" s="297"/>
      <c r="E589" s="505"/>
      <c r="F589" s="417">
        <f>IF($G$12&gt;0,IF($G$13=0,0,ROUND(IF($G$12=0,0,IF('11. Type 1 Emp 2020 FTE'!$I$12=1,IF(E589&lt;2080/(366/($G$13-$G$12+1)),E589/(2080/(366/($G$13-$G$12+1))),1),0)),1)),0)</f>
        <v>0</v>
      </c>
      <c r="G589" s="417">
        <f>IF($G$12&gt;0,IF($G$13=0,0,ROUND(IF('11. Type 1 Emp 2020 FTE'!$I$12=2,IF(E589=0,0,IF('18. FTE Safe Harbor 2 Step 4'!E589&lt;2080/(366/($G$13-$G$12+1)),0.5,1)),0),1)),0)</f>
        <v>0</v>
      </c>
    </row>
    <row r="590" spans="1:7" x14ac:dyDescent="0.25">
      <c r="A590" s="297">
        <f t="shared" si="8"/>
        <v>574</v>
      </c>
      <c r="B590" s="501"/>
      <c r="C590" s="515"/>
      <c r="D590" s="297"/>
      <c r="E590" s="505"/>
      <c r="F590" s="417">
        <f>IF($G$12&gt;0,IF($G$13=0,0,ROUND(IF($G$12=0,0,IF('11. Type 1 Emp 2020 FTE'!$I$12=1,IF(E590&lt;2080/(366/($G$13-$G$12+1)),E590/(2080/(366/($G$13-$G$12+1))),1),0)),1)),0)</f>
        <v>0</v>
      </c>
      <c r="G590" s="417">
        <f>IF($G$12&gt;0,IF($G$13=0,0,ROUND(IF('11. Type 1 Emp 2020 FTE'!$I$12=2,IF(E590=0,0,IF('18. FTE Safe Harbor 2 Step 4'!E590&lt;2080/(366/($G$13-$G$12+1)),0.5,1)),0),1)),0)</f>
        <v>0</v>
      </c>
    </row>
    <row r="591" spans="1:7" x14ac:dyDescent="0.25">
      <c r="A591" s="297">
        <f t="shared" si="8"/>
        <v>575</v>
      </c>
      <c r="B591" s="501"/>
      <c r="C591" s="515"/>
      <c r="D591" s="297"/>
      <c r="E591" s="505"/>
      <c r="F591" s="417">
        <f>IF($G$12&gt;0,IF($G$13=0,0,ROUND(IF($G$12=0,0,IF('11. Type 1 Emp 2020 FTE'!$I$12=1,IF(E591&lt;2080/(366/($G$13-$G$12+1)),E591/(2080/(366/($G$13-$G$12+1))),1),0)),1)),0)</f>
        <v>0</v>
      </c>
      <c r="G591" s="417">
        <f>IF($G$12&gt;0,IF($G$13=0,0,ROUND(IF('11. Type 1 Emp 2020 FTE'!$I$12=2,IF(E591=0,0,IF('18. FTE Safe Harbor 2 Step 4'!E591&lt;2080/(366/($G$13-$G$12+1)),0.5,1)),0),1)),0)</f>
        <v>0</v>
      </c>
    </row>
    <row r="592" spans="1:7" x14ac:dyDescent="0.25">
      <c r="A592" s="297">
        <f t="shared" si="8"/>
        <v>576</v>
      </c>
      <c r="B592" s="501"/>
      <c r="C592" s="515"/>
      <c r="D592" s="297"/>
      <c r="E592" s="505"/>
      <c r="F592" s="417">
        <f>IF($G$12&gt;0,IF($G$13=0,0,ROUND(IF($G$12=0,0,IF('11. Type 1 Emp 2020 FTE'!$I$12=1,IF(E592&lt;2080/(366/($G$13-$G$12+1)),E592/(2080/(366/($G$13-$G$12+1))),1),0)),1)),0)</f>
        <v>0</v>
      </c>
      <c r="G592" s="417">
        <f>IF($G$12&gt;0,IF($G$13=0,0,ROUND(IF('11. Type 1 Emp 2020 FTE'!$I$12=2,IF(E592=0,0,IF('18. FTE Safe Harbor 2 Step 4'!E592&lt;2080/(366/($G$13-$G$12+1)),0.5,1)),0),1)),0)</f>
        <v>0</v>
      </c>
    </row>
    <row r="593" spans="1:7" x14ac:dyDescent="0.25">
      <c r="A593" s="297">
        <f t="shared" si="8"/>
        <v>577</v>
      </c>
      <c r="B593" s="501"/>
      <c r="C593" s="515"/>
      <c r="D593" s="297"/>
      <c r="E593" s="505"/>
      <c r="F593" s="417">
        <f>IF($G$12&gt;0,IF($G$13=0,0,ROUND(IF($G$12=0,0,IF('11. Type 1 Emp 2020 FTE'!$I$12=1,IF(E593&lt;2080/(366/($G$13-$G$12+1)),E593/(2080/(366/($G$13-$G$12+1))),1),0)),1)),0)</f>
        <v>0</v>
      </c>
      <c r="G593" s="417">
        <f>IF($G$12&gt;0,IF($G$13=0,0,ROUND(IF('11. Type 1 Emp 2020 FTE'!$I$12=2,IF(E593=0,0,IF('18. FTE Safe Harbor 2 Step 4'!E593&lt;2080/(366/($G$13-$G$12+1)),0.5,1)),0),1)),0)</f>
        <v>0</v>
      </c>
    </row>
    <row r="594" spans="1:7" x14ac:dyDescent="0.25">
      <c r="A594" s="297">
        <f t="shared" si="8"/>
        <v>578</v>
      </c>
      <c r="B594" s="501"/>
      <c r="C594" s="515"/>
      <c r="D594" s="297"/>
      <c r="E594" s="505"/>
      <c r="F594" s="417">
        <f>IF($G$12&gt;0,IF($G$13=0,0,ROUND(IF($G$12=0,0,IF('11. Type 1 Emp 2020 FTE'!$I$12=1,IF(E594&lt;2080/(366/($G$13-$G$12+1)),E594/(2080/(366/($G$13-$G$12+1))),1),0)),1)),0)</f>
        <v>0</v>
      </c>
      <c r="G594" s="417">
        <f>IF($G$12&gt;0,IF($G$13=0,0,ROUND(IF('11. Type 1 Emp 2020 FTE'!$I$12=2,IF(E594=0,0,IF('18. FTE Safe Harbor 2 Step 4'!E594&lt;2080/(366/($G$13-$G$12+1)),0.5,1)),0),1)),0)</f>
        <v>0</v>
      </c>
    </row>
    <row r="595" spans="1:7" x14ac:dyDescent="0.25">
      <c r="A595" s="297">
        <f t="shared" ref="A595:A658" si="9">+A594+1</f>
        <v>579</v>
      </c>
      <c r="B595" s="501"/>
      <c r="C595" s="515"/>
      <c r="D595" s="297"/>
      <c r="E595" s="505"/>
      <c r="F595" s="417">
        <f>IF($G$12&gt;0,IF($G$13=0,0,ROUND(IF($G$12=0,0,IF('11. Type 1 Emp 2020 FTE'!$I$12=1,IF(E595&lt;2080/(366/($G$13-$G$12+1)),E595/(2080/(366/($G$13-$G$12+1))),1),0)),1)),0)</f>
        <v>0</v>
      </c>
      <c r="G595" s="417">
        <f>IF($G$12&gt;0,IF($G$13=0,0,ROUND(IF('11. Type 1 Emp 2020 FTE'!$I$12=2,IF(E595=0,0,IF('18. FTE Safe Harbor 2 Step 4'!E595&lt;2080/(366/($G$13-$G$12+1)),0.5,1)),0),1)),0)</f>
        <v>0</v>
      </c>
    </row>
    <row r="596" spans="1:7" x14ac:dyDescent="0.25">
      <c r="A596" s="297">
        <f t="shared" si="9"/>
        <v>580</v>
      </c>
      <c r="B596" s="501"/>
      <c r="C596" s="515"/>
      <c r="D596" s="297"/>
      <c r="E596" s="505"/>
      <c r="F596" s="417">
        <f>IF($G$12&gt;0,IF($G$13=0,0,ROUND(IF($G$12=0,0,IF('11. Type 1 Emp 2020 FTE'!$I$12=1,IF(E596&lt;2080/(366/($G$13-$G$12+1)),E596/(2080/(366/($G$13-$G$12+1))),1),0)),1)),0)</f>
        <v>0</v>
      </c>
      <c r="G596" s="417">
        <f>IF($G$12&gt;0,IF($G$13=0,0,ROUND(IF('11. Type 1 Emp 2020 FTE'!$I$12=2,IF(E596=0,0,IF('18. FTE Safe Harbor 2 Step 4'!E596&lt;2080/(366/($G$13-$G$12+1)),0.5,1)),0),1)),0)</f>
        <v>0</v>
      </c>
    </row>
    <row r="597" spans="1:7" x14ac:dyDescent="0.25">
      <c r="A597" s="297">
        <f t="shared" si="9"/>
        <v>581</v>
      </c>
      <c r="B597" s="501"/>
      <c r="C597" s="515"/>
      <c r="D597" s="297"/>
      <c r="E597" s="505"/>
      <c r="F597" s="417">
        <f>IF($G$12&gt;0,IF($G$13=0,0,ROUND(IF($G$12=0,0,IF('11. Type 1 Emp 2020 FTE'!$I$12=1,IF(E597&lt;2080/(366/($G$13-$G$12+1)),E597/(2080/(366/($G$13-$G$12+1))),1),0)),1)),0)</f>
        <v>0</v>
      </c>
      <c r="G597" s="417">
        <f>IF($G$12&gt;0,IF($G$13=0,0,ROUND(IF('11. Type 1 Emp 2020 FTE'!$I$12=2,IF(E597=0,0,IF('18. FTE Safe Harbor 2 Step 4'!E597&lt;2080/(366/($G$13-$G$12+1)),0.5,1)),0),1)),0)</f>
        <v>0</v>
      </c>
    </row>
    <row r="598" spans="1:7" x14ac:dyDescent="0.25">
      <c r="A598" s="297">
        <f t="shared" si="9"/>
        <v>582</v>
      </c>
      <c r="B598" s="501"/>
      <c r="C598" s="515"/>
      <c r="D598" s="297"/>
      <c r="E598" s="505"/>
      <c r="F598" s="417">
        <f>IF($G$12&gt;0,IF($G$13=0,0,ROUND(IF($G$12=0,0,IF('11. Type 1 Emp 2020 FTE'!$I$12=1,IF(E598&lt;2080/(366/($G$13-$G$12+1)),E598/(2080/(366/($G$13-$G$12+1))),1),0)),1)),0)</f>
        <v>0</v>
      </c>
      <c r="G598" s="417">
        <f>IF($G$12&gt;0,IF($G$13=0,0,ROUND(IF('11. Type 1 Emp 2020 FTE'!$I$12=2,IF(E598=0,0,IF('18. FTE Safe Harbor 2 Step 4'!E598&lt;2080/(366/($G$13-$G$12+1)),0.5,1)),0),1)),0)</f>
        <v>0</v>
      </c>
    </row>
    <row r="599" spans="1:7" x14ac:dyDescent="0.25">
      <c r="A599" s="297">
        <f t="shared" si="9"/>
        <v>583</v>
      </c>
      <c r="B599" s="501"/>
      <c r="C599" s="515"/>
      <c r="D599" s="297"/>
      <c r="E599" s="505"/>
      <c r="F599" s="417">
        <f>IF($G$12&gt;0,IF($G$13=0,0,ROUND(IF($G$12=0,0,IF('11. Type 1 Emp 2020 FTE'!$I$12=1,IF(E599&lt;2080/(366/($G$13-$G$12+1)),E599/(2080/(366/($G$13-$G$12+1))),1),0)),1)),0)</f>
        <v>0</v>
      </c>
      <c r="G599" s="417">
        <f>IF($G$12&gt;0,IF($G$13=0,0,ROUND(IF('11. Type 1 Emp 2020 FTE'!$I$12=2,IF(E599=0,0,IF('18. FTE Safe Harbor 2 Step 4'!E599&lt;2080/(366/($G$13-$G$12+1)),0.5,1)),0),1)),0)</f>
        <v>0</v>
      </c>
    </row>
    <row r="600" spans="1:7" x14ac:dyDescent="0.25">
      <c r="A600" s="297">
        <f t="shared" si="9"/>
        <v>584</v>
      </c>
      <c r="B600" s="501"/>
      <c r="C600" s="515"/>
      <c r="D600" s="297"/>
      <c r="E600" s="505"/>
      <c r="F600" s="417">
        <f>IF($G$12&gt;0,IF($G$13=0,0,ROUND(IF($G$12=0,0,IF('11. Type 1 Emp 2020 FTE'!$I$12=1,IF(E600&lt;2080/(366/($G$13-$G$12+1)),E600/(2080/(366/($G$13-$G$12+1))),1),0)),1)),0)</f>
        <v>0</v>
      </c>
      <c r="G600" s="417">
        <f>IF($G$12&gt;0,IF($G$13=0,0,ROUND(IF('11. Type 1 Emp 2020 FTE'!$I$12=2,IF(E600=0,0,IF('18. FTE Safe Harbor 2 Step 4'!E600&lt;2080/(366/($G$13-$G$12+1)),0.5,1)),0),1)),0)</f>
        <v>0</v>
      </c>
    </row>
    <row r="601" spans="1:7" x14ac:dyDescent="0.25">
      <c r="A601" s="297">
        <f t="shared" si="9"/>
        <v>585</v>
      </c>
      <c r="B601" s="501"/>
      <c r="C601" s="515"/>
      <c r="D601" s="297"/>
      <c r="E601" s="505"/>
      <c r="F601" s="417">
        <f>IF($G$12&gt;0,IF($G$13=0,0,ROUND(IF($G$12=0,0,IF('11. Type 1 Emp 2020 FTE'!$I$12=1,IF(E601&lt;2080/(366/($G$13-$G$12+1)),E601/(2080/(366/($G$13-$G$12+1))),1),0)),1)),0)</f>
        <v>0</v>
      </c>
      <c r="G601" s="417">
        <f>IF($G$12&gt;0,IF($G$13=0,0,ROUND(IF('11. Type 1 Emp 2020 FTE'!$I$12=2,IF(E601=0,0,IF('18. FTE Safe Harbor 2 Step 4'!E601&lt;2080/(366/($G$13-$G$12+1)),0.5,1)),0),1)),0)</f>
        <v>0</v>
      </c>
    </row>
    <row r="602" spans="1:7" x14ac:dyDescent="0.25">
      <c r="A602" s="297">
        <f t="shared" si="9"/>
        <v>586</v>
      </c>
      <c r="B602" s="501"/>
      <c r="C602" s="515"/>
      <c r="D602" s="297"/>
      <c r="E602" s="505"/>
      <c r="F602" s="417">
        <f>IF($G$12&gt;0,IF($G$13=0,0,ROUND(IF($G$12=0,0,IF('11. Type 1 Emp 2020 FTE'!$I$12=1,IF(E602&lt;2080/(366/($G$13-$G$12+1)),E602/(2080/(366/($G$13-$G$12+1))),1),0)),1)),0)</f>
        <v>0</v>
      </c>
      <c r="G602" s="417">
        <f>IF($G$12&gt;0,IF($G$13=0,0,ROUND(IF('11. Type 1 Emp 2020 FTE'!$I$12=2,IF(E602=0,0,IF('18. FTE Safe Harbor 2 Step 4'!E602&lt;2080/(366/($G$13-$G$12+1)),0.5,1)),0),1)),0)</f>
        <v>0</v>
      </c>
    </row>
    <row r="603" spans="1:7" x14ac:dyDescent="0.25">
      <c r="A603" s="297">
        <f t="shared" si="9"/>
        <v>587</v>
      </c>
      <c r="B603" s="501"/>
      <c r="C603" s="515"/>
      <c r="D603" s="297"/>
      <c r="E603" s="505"/>
      <c r="F603" s="417">
        <f>IF($G$12&gt;0,IF($G$13=0,0,ROUND(IF($G$12=0,0,IF('11. Type 1 Emp 2020 FTE'!$I$12=1,IF(E603&lt;2080/(366/($G$13-$G$12+1)),E603/(2080/(366/($G$13-$G$12+1))),1),0)),1)),0)</f>
        <v>0</v>
      </c>
      <c r="G603" s="417">
        <f>IF($G$12&gt;0,IF($G$13=0,0,ROUND(IF('11. Type 1 Emp 2020 FTE'!$I$12=2,IF(E603=0,0,IF('18. FTE Safe Harbor 2 Step 4'!E603&lt;2080/(366/($G$13-$G$12+1)),0.5,1)),0),1)),0)</f>
        <v>0</v>
      </c>
    </row>
    <row r="604" spans="1:7" x14ac:dyDescent="0.25">
      <c r="A604" s="297">
        <f t="shared" si="9"/>
        <v>588</v>
      </c>
      <c r="B604" s="501"/>
      <c r="C604" s="515"/>
      <c r="D604" s="297"/>
      <c r="E604" s="505"/>
      <c r="F604" s="417">
        <f>IF($G$12&gt;0,IF($G$13=0,0,ROUND(IF($G$12=0,0,IF('11. Type 1 Emp 2020 FTE'!$I$12=1,IF(E604&lt;2080/(366/($G$13-$G$12+1)),E604/(2080/(366/($G$13-$G$12+1))),1),0)),1)),0)</f>
        <v>0</v>
      </c>
      <c r="G604" s="417">
        <f>IF($G$12&gt;0,IF($G$13=0,0,ROUND(IF('11. Type 1 Emp 2020 FTE'!$I$12=2,IF(E604=0,0,IF('18. FTE Safe Harbor 2 Step 4'!E604&lt;2080/(366/($G$13-$G$12+1)),0.5,1)),0),1)),0)</f>
        <v>0</v>
      </c>
    </row>
    <row r="605" spans="1:7" x14ac:dyDescent="0.25">
      <c r="A605" s="297">
        <f t="shared" si="9"/>
        <v>589</v>
      </c>
      <c r="B605" s="501"/>
      <c r="C605" s="515"/>
      <c r="D605" s="297"/>
      <c r="E605" s="505"/>
      <c r="F605" s="417">
        <f>IF($G$12&gt;0,IF($G$13=0,0,ROUND(IF($G$12=0,0,IF('11. Type 1 Emp 2020 FTE'!$I$12=1,IF(E605&lt;2080/(366/($G$13-$G$12+1)),E605/(2080/(366/($G$13-$G$12+1))),1),0)),1)),0)</f>
        <v>0</v>
      </c>
      <c r="G605" s="417">
        <f>IF($G$12&gt;0,IF($G$13=0,0,ROUND(IF('11. Type 1 Emp 2020 FTE'!$I$12=2,IF(E605=0,0,IF('18. FTE Safe Harbor 2 Step 4'!E605&lt;2080/(366/($G$13-$G$12+1)),0.5,1)),0),1)),0)</f>
        <v>0</v>
      </c>
    </row>
    <row r="606" spans="1:7" x14ac:dyDescent="0.25">
      <c r="A606" s="297">
        <f t="shared" si="9"/>
        <v>590</v>
      </c>
      <c r="B606" s="501"/>
      <c r="C606" s="515"/>
      <c r="D606" s="297"/>
      <c r="E606" s="505"/>
      <c r="F606" s="417">
        <f>IF($G$12&gt;0,IF($G$13=0,0,ROUND(IF($G$12=0,0,IF('11. Type 1 Emp 2020 FTE'!$I$12=1,IF(E606&lt;2080/(366/($G$13-$G$12+1)),E606/(2080/(366/($G$13-$G$12+1))),1),0)),1)),0)</f>
        <v>0</v>
      </c>
      <c r="G606" s="417">
        <f>IF($G$12&gt;0,IF($G$13=0,0,ROUND(IF('11. Type 1 Emp 2020 FTE'!$I$12=2,IF(E606=0,0,IF('18. FTE Safe Harbor 2 Step 4'!E606&lt;2080/(366/($G$13-$G$12+1)),0.5,1)),0),1)),0)</f>
        <v>0</v>
      </c>
    </row>
    <row r="607" spans="1:7" x14ac:dyDescent="0.25">
      <c r="A607" s="297">
        <f t="shared" si="9"/>
        <v>591</v>
      </c>
      <c r="B607" s="501"/>
      <c r="C607" s="515"/>
      <c r="D607" s="297"/>
      <c r="E607" s="505"/>
      <c r="F607" s="417">
        <f>IF($G$12&gt;0,IF($G$13=0,0,ROUND(IF($G$12=0,0,IF('11. Type 1 Emp 2020 FTE'!$I$12=1,IF(E607&lt;2080/(366/($G$13-$G$12+1)),E607/(2080/(366/($G$13-$G$12+1))),1),0)),1)),0)</f>
        <v>0</v>
      </c>
      <c r="G607" s="417">
        <f>IF($G$12&gt;0,IF($G$13=0,0,ROUND(IF('11. Type 1 Emp 2020 FTE'!$I$12=2,IF(E607=0,0,IF('18. FTE Safe Harbor 2 Step 4'!E607&lt;2080/(366/($G$13-$G$12+1)),0.5,1)),0),1)),0)</f>
        <v>0</v>
      </c>
    </row>
    <row r="608" spans="1:7" x14ac:dyDescent="0.25">
      <c r="A608" s="297">
        <f t="shared" si="9"/>
        <v>592</v>
      </c>
      <c r="B608" s="501"/>
      <c r="C608" s="515"/>
      <c r="D608" s="297"/>
      <c r="E608" s="505"/>
      <c r="F608" s="417">
        <f>IF($G$12&gt;0,IF($G$13=0,0,ROUND(IF($G$12=0,0,IF('11. Type 1 Emp 2020 FTE'!$I$12=1,IF(E608&lt;2080/(366/($G$13-$G$12+1)),E608/(2080/(366/($G$13-$G$12+1))),1),0)),1)),0)</f>
        <v>0</v>
      </c>
      <c r="G608" s="417">
        <f>IF($G$12&gt;0,IF($G$13=0,0,ROUND(IF('11. Type 1 Emp 2020 FTE'!$I$12=2,IF(E608=0,0,IF('18. FTE Safe Harbor 2 Step 4'!E608&lt;2080/(366/($G$13-$G$12+1)),0.5,1)),0),1)),0)</f>
        <v>0</v>
      </c>
    </row>
    <row r="609" spans="1:7" x14ac:dyDescent="0.25">
      <c r="A609" s="297">
        <f t="shared" si="9"/>
        <v>593</v>
      </c>
      <c r="B609" s="501"/>
      <c r="C609" s="515"/>
      <c r="D609" s="297"/>
      <c r="E609" s="505"/>
      <c r="F609" s="417">
        <f>IF($G$12&gt;0,IF($G$13=0,0,ROUND(IF($G$12=0,0,IF('11. Type 1 Emp 2020 FTE'!$I$12=1,IF(E609&lt;2080/(366/($G$13-$G$12+1)),E609/(2080/(366/($G$13-$G$12+1))),1),0)),1)),0)</f>
        <v>0</v>
      </c>
      <c r="G609" s="417">
        <f>IF($G$12&gt;0,IF($G$13=0,0,ROUND(IF('11. Type 1 Emp 2020 FTE'!$I$12=2,IF(E609=0,0,IF('18. FTE Safe Harbor 2 Step 4'!E609&lt;2080/(366/($G$13-$G$12+1)),0.5,1)),0),1)),0)</f>
        <v>0</v>
      </c>
    </row>
    <row r="610" spans="1:7" x14ac:dyDescent="0.25">
      <c r="A610" s="297">
        <f t="shared" si="9"/>
        <v>594</v>
      </c>
      <c r="B610" s="501"/>
      <c r="C610" s="515"/>
      <c r="D610" s="297"/>
      <c r="E610" s="505"/>
      <c r="F610" s="417">
        <f>IF($G$12&gt;0,IF($G$13=0,0,ROUND(IF($G$12=0,0,IF('11. Type 1 Emp 2020 FTE'!$I$12=1,IF(E610&lt;2080/(366/($G$13-$G$12+1)),E610/(2080/(366/($G$13-$G$12+1))),1),0)),1)),0)</f>
        <v>0</v>
      </c>
      <c r="G610" s="417">
        <f>IF($G$12&gt;0,IF($G$13=0,0,ROUND(IF('11. Type 1 Emp 2020 FTE'!$I$12=2,IF(E610=0,0,IF('18. FTE Safe Harbor 2 Step 4'!E610&lt;2080/(366/($G$13-$G$12+1)),0.5,1)),0),1)),0)</f>
        <v>0</v>
      </c>
    </row>
    <row r="611" spans="1:7" x14ac:dyDescent="0.25">
      <c r="A611" s="297">
        <f t="shared" si="9"/>
        <v>595</v>
      </c>
      <c r="B611" s="501"/>
      <c r="C611" s="515"/>
      <c r="D611" s="297"/>
      <c r="E611" s="505"/>
      <c r="F611" s="417">
        <f>IF($G$12&gt;0,IF($G$13=0,0,ROUND(IF($G$12=0,0,IF('11. Type 1 Emp 2020 FTE'!$I$12=1,IF(E611&lt;2080/(366/($G$13-$G$12+1)),E611/(2080/(366/($G$13-$G$12+1))),1),0)),1)),0)</f>
        <v>0</v>
      </c>
      <c r="G611" s="417">
        <f>IF($G$12&gt;0,IF($G$13=0,0,ROUND(IF('11. Type 1 Emp 2020 FTE'!$I$12=2,IF(E611=0,0,IF('18. FTE Safe Harbor 2 Step 4'!E611&lt;2080/(366/($G$13-$G$12+1)),0.5,1)),0),1)),0)</f>
        <v>0</v>
      </c>
    </row>
    <row r="612" spans="1:7" x14ac:dyDescent="0.25">
      <c r="A612" s="297">
        <f t="shared" si="9"/>
        <v>596</v>
      </c>
      <c r="B612" s="501"/>
      <c r="C612" s="515"/>
      <c r="D612" s="297"/>
      <c r="E612" s="505"/>
      <c r="F612" s="417">
        <f>IF($G$12&gt;0,IF($G$13=0,0,ROUND(IF($G$12=0,0,IF('11. Type 1 Emp 2020 FTE'!$I$12=1,IF(E612&lt;2080/(366/($G$13-$G$12+1)),E612/(2080/(366/($G$13-$G$12+1))),1),0)),1)),0)</f>
        <v>0</v>
      </c>
      <c r="G612" s="417">
        <f>IF($G$12&gt;0,IF($G$13=0,0,ROUND(IF('11. Type 1 Emp 2020 FTE'!$I$12=2,IF(E612=0,0,IF('18. FTE Safe Harbor 2 Step 4'!E612&lt;2080/(366/($G$13-$G$12+1)),0.5,1)),0),1)),0)</f>
        <v>0</v>
      </c>
    </row>
    <row r="613" spans="1:7" x14ac:dyDescent="0.25">
      <c r="A613" s="297">
        <f t="shared" si="9"/>
        <v>597</v>
      </c>
      <c r="B613" s="501"/>
      <c r="C613" s="515"/>
      <c r="D613" s="297"/>
      <c r="E613" s="505"/>
      <c r="F613" s="417">
        <f>IF($G$12&gt;0,IF($G$13=0,0,ROUND(IF($G$12=0,0,IF('11. Type 1 Emp 2020 FTE'!$I$12=1,IF(E613&lt;2080/(366/($G$13-$G$12+1)),E613/(2080/(366/($G$13-$G$12+1))),1),0)),1)),0)</f>
        <v>0</v>
      </c>
      <c r="G613" s="417">
        <f>IF($G$12&gt;0,IF($G$13=0,0,ROUND(IF('11. Type 1 Emp 2020 FTE'!$I$12=2,IF(E613=0,0,IF('18. FTE Safe Harbor 2 Step 4'!E613&lt;2080/(366/($G$13-$G$12+1)),0.5,1)),0),1)),0)</f>
        <v>0</v>
      </c>
    </row>
    <row r="614" spans="1:7" x14ac:dyDescent="0.25">
      <c r="A614" s="297">
        <f t="shared" si="9"/>
        <v>598</v>
      </c>
      <c r="B614" s="501"/>
      <c r="C614" s="515"/>
      <c r="D614" s="297"/>
      <c r="E614" s="505"/>
      <c r="F614" s="417">
        <f>IF($G$12&gt;0,IF($G$13=0,0,ROUND(IF($G$12=0,0,IF('11. Type 1 Emp 2020 FTE'!$I$12=1,IF(E614&lt;2080/(366/($G$13-$G$12+1)),E614/(2080/(366/($G$13-$G$12+1))),1),0)),1)),0)</f>
        <v>0</v>
      </c>
      <c r="G614" s="417">
        <f>IF($G$12&gt;0,IF($G$13=0,0,ROUND(IF('11. Type 1 Emp 2020 FTE'!$I$12=2,IF(E614=0,0,IF('18. FTE Safe Harbor 2 Step 4'!E614&lt;2080/(366/($G$13-$G$12+1)),0.5,1)),0),1)),0)</f>
        <v>0</v>
      </c>
    </row>
    <row r="615" spans="1:7" x14ac:dyDescent="0.25">
      <c r="A615" s="297">
        <f t="shared" si="9"/>
        <v>599</v>
      </c>
      <c r="B615" s="501"/>
      <c r="C615" s="515"/>
      <c r="D615" s="297"/>
      <c r="E615" s="505"/>
      <c r="F615" s="417">
        <f>IF($G$12&gt;0,IF($G$13=0,0,ROUND(IF($G$12=0,0,IF('11. Type 1 Emp 2020 FTE'!$I$12=1,IF(E615&lt;2080/(366/($G$13-$G$12+1)),E615/(2080/(366/($G$13-$G$12+1))),1),0)),1)),0)</f>
        <v>0</v>
      </c>
      <c r="G615" s="417">
        <f>IF($G$12&gt;0,IF($G$13=0,0,ROUND(IF('11. Type 1 Emp 2020 FTE'!$I$12=2,IF(E615=0,0,IF('18. FTE Safe Harbor 2 Step 4'!E615&lt;2080/(366/($G$13-$G$12+1)),0.5,1)),0),1)),0)</f>
        <v>0</v>
      </c>
    </row>
    <row r="616" spans="1:7" x14ac:dyDescent="0.25">
      <c r="A616" s="297">
        <f t="shared" si="9"/>
        <v>600</v>
      </c>
      <c r="B616" s="501"/>
      <c r="C616" s="515"/>
      <c r="D616" s="297"/>
      <c r="E616" s="505"/>
      <c r="F616" s="417">
        <f>IF($G$12&gt;0,IF($G$13=0,0,ROUND(IF($G$12=0,0,IF('11. Type 1 Emp 2020 FTE'!$I$12=1,IF(E616&lt;2080/(366/($G$13-$G$12+1)),E616/(2080/(366/($G$13-$G$12+1))),1),0)),1)),0)</f>
        <v>0</v>
      </c>
      <c r="G616" s="417">
        <f>IF($G$12&gt;0,IF($G$13=0,0,ROUND(IF('11. Type 1 Emp 2020 FTE'!$I$12=2,IF(E616=0,0,IF('18. FTE Safe Harbor 2 Step 4'!E616&lt;2080/(366/($G$13-$G$12+1)),0.5,1)),0),1)),0)</f>
        <v>0</v>
      </c>
    </row>
    <row r="617" spans="1:7" x14ac:dyDescent="0.25">
      <c r="A617" s="297">
        <f t="shared" si="9"/>
        <v>601</v>
      </c>
      <c r="B617" s="501"/>
      <c r="C617" s="515"/>
      <c r="D617" s="297"/>
      <c r="E617" s="505"/>
      <c r="F617" s="417">
        <f>IF($G$12&gt;0,IF($G$13=0,0,ROUND(IF($G$12=0,0,IF('11. Type 1 Emp 2020 FTE'!$I$12=1,IF(E617&lt;2080/(366/($G$13-$G$12+1)),E617/(2080/(366/($G$13-$G$12+1))),1),0)),1)),0)</f>
        <v>0</v>
      </c>
      <c r="G617" s="417">
        <f>IF($G$12&gt;0,IF($G$13=0,0,ROUND(IF('11. Type 1 Emp 2020 FTE'!$I$12=2,IF(E617=0,0,IF('18. FTE Safe Harbor 2 Step 4'!E617&lt;2080/(366/($G$13-$G$12+1)),0.5,1)),0),1)),0)</f>
        <v>0</v>
      </c>
    </row>
    <row r="618" spans="1:7" x14ac:dyDescent="0.25">
      <c r="A618" s="297">
        <f t="shared" si="9"/>
        <v>602</v>
      </c>
      <c r="B618" s="501"/>
      <c r="C618" s="515"/>
      <c r="D618" s="297"/>
      <c r="E618" s="505"/>
      <c r="F618" s="417">
        <f>IF($G$12&gt;0,IF($G$13=0,0,ROUND(IF($G$12=0,0,IF('11. Type 1 Emp 2020 FTE'!$I$12=1,IF(E618&lt;2080/(366/($G$13-$G$12+1)),E618/(2080/(366/($G$13-$G$12+1))),1),0)),1)),0)</f>
        <v>0</v>
      </c>
      <c r="G618" s="417">
        <f>IF($G$12&gt;0,IF($G$13=0,0,ROUND(IF('11. Type 1 Emp 2020 FTE'!$I$12=2,IF(E618=0,0,IF('18. FTE Safe Harbor 2 Step 4'!E618&lt;2080/(366/($G$13-$G$12+1)),0.5,1)),0),1)),0)</f>
        <v>0</v>
      </c>
    </row>
    <row r="619" spans="1:7" x14ac:dyDescent="0.25">
      <c r="A619" s="297">
        <f t="shared" si="9"/>
        <v>603</v>
      </c>
      <c r="B619" s="501"/>
      <c r="C619" s="515"/>
      <c r="D619" s="297"/>
      <c r="E619" s="505"/>
      <c r="F619" s="417">
        <f>IF($G$12&gt;0,IF($G$13=0,0,ROUND(IF($G$12=0,0,IF('11. Type 1 Emp 2020 FTE'!$I$12=1,IF(E619&lt;2080/(366/($G$13-$G$12+1)),E619/(2080/(366/($G$13-$G$12+1))),1),0)),1)),0)</f>
        <v>0</v>
      </c>
      <c r="G619" s="417">
        <f>IF($G$12&gt;0,IF($G$13=0,0,ROUND(IF('11. Type 1 Emp 2020 FTE'!$I$12=2,IF(E619=0,0,IF('18. FTE Safe Harbor 2 Step 4'!E619&lt;2080/(366/($G$13-$G$12+1)),0.5,1)),0),1)),0)</f>
        <v>0</v>
      </c>
    </row>
    <row r="620" spans="1:7" x14ac:dyDescent="0.25">
      <c r="A620" s="297">
        <f t="shared" si="9"/>
        <v>604</v>
      </c>
      <c r="B620" s="501"/>
      <c r="C620" s="515"/>
      <c r="D620" s="297"/>
      <c r="E620" s="505"/>
      <c r="F620" s="417">
        <f>IF($G$12&gt;0,IF($G$13=0,0,ROUND(IF($G$12=0,0,IF('11. Type 1 Emp 2020 FTE'!$I$12=1,IF(E620&lt;2080/(366/($G$13-$G$12+1)),E620/(2080/(366/($G$13-$G$12+1))),1),0)),1)),0)</f>
        <v>0</v>
      </c>
      <c r="G620" s="417">
        <f>IF($G$12&gt;0,IF($G$13=0,0,ROUND(IF('11. Type 1 Emp 2020 FTE'!$I$12=2,IF(E620=0,0,IF('18. FTE Safe Harbor 2 Step 4'!E620&lt;2080/(366/($G$13-$G$12+1)),0.5,1)),0),1)),0)</f>
        <v>0</v>
      </c>
    </row>
    <row r="621" spans="1:7" x14ac:dyDescent="0.25">
      <c r="A621" s="297">
        <f t="shared" si="9"/>
        <v>605</v>
      </c>
      <c r="B621" s="501"/>
      <c r="C621" s="515"/>
      <c r="D621" s="297"/>
      <c r="E621" s="505"/>
      <c r="F621" s="417">
        <f>IF($G$12&gt;0,IF($G$13=0,0,ROUND(IF($G$12=0,0,IF('11. Type 1 Emp 2020 FTE'!$I$12=1,IF(E621&lt;2080/(366/($G$13-$G$12+1)),E621/(2080/(366/($G$13-$G$12+1))),1),0)),1)),0)</f>
        <v>0</v>
      </c>
      <c r="G621" s="417">
        <f>IF($G$12&gt;0,IF($G$13=0,0,ROUND(IF('11. Type 1 Emp 2020 FTE'!$I$12=2,IF(E621=0,0,IF('18. FTE Safe Harbor 2 Step 4'!E621&lt;2080/(366/($G$13-$G$12+1)),0.5,1)),0),1)),0)</f>
        <v>0</v>
      </c>
    </row>
    <row r="622" spans="1:7" x14ac:dyDescent="0.25">
      <c r="A622" s="297">
        <f t="shared" si="9"/>
        <v>606</v>
      </c>
      <c r="B622" s="501"/>
      <c r="C622" s="515"/>
      <c r="D622" s="297"/>
      <c r="E622" s="505"/>
      <c r="F622" s="417">
        <f>IF($G$12&gt;0,IF($G$13=0,0,ROUND(IF($G$12=0,0,IF('11. Type 1 Emp 2020 FTE'!$I$12=1,IF(E622&lt;2080/(366/($G$13-$G$12+1)),E622/(2080/(366/($G$13-$G$12+1))),1),0)),1)),0)</f>
        <v>0</v>
      </c>
      <c r="G622" s="417">
        <f>IF($G$12&gt;0,IF($G$13=0,0,ROUND(IF('11. Type 1 Emp 2020 FTE'!$I$12=2,IF(E622=0,0,IF('18. FTE Safe Harbor 2 Step 4'!E622&lt;2080/(366/($G$13-$G$12+1)),0.5,1)),0),1)),0)</f>
        <v>0</v>
      </c>
    </row>
    <row r="623" spans="1:7" x14ac:dyDescent="0.25">
      <c r="A623" s="297">
        <f t="shared" si="9"/>
        <v>607</v>
      </c>
      <c r="B623" s="501"/>
      <c r="C623" s="515"/>
      <c r="D623" s="297"/>
      <c r="E623" s="505"/>
      <c r="F623" s="417">
        <f>IF($G$12&gt;0,IF($G$13=0,0,ROUND(IF($G$12=0,0,IF('11. Type 1 Emp 2020 FTE'!$I$12=1,IF(E623&lt;2080/(366/($G$13-$G$12+1)),E623/(2080/(366/($G$13-$G$12+1))),1),0)),1)),0)</f>
        <v>0</v>
      </c>
      <c r="G623" s="417">
        <f>IF($G$12&gt;0,IF($G$13=0,0,ROUND(IF('11. Type 1 Emp 2020 FTE'!$I$12=2,IF(E623=0,0,IF('18. FTE Safe Harbor 2 Step 4'!E623&lt;2080/(366/($G$13-$G$12+1)),0.5,1)),0),1)),0)</f>
        <v>0</v>
      </c>
    </row>
    <row r="624" spans="1:7" x14ac:dyDescent="0.25">
      <c r="A624" s="297">
        <f t="shared" si="9"/>
        <v>608</v>
      </c>
      <c r="B624" s="501"/>
      <c r="C624" s="515"/>
      <c r="D624" s="297"/>
      <c r="E624" s="505"/>
      <c r="F624" s="417">
        <f>IF($G$12&gt;0,IF($G$13=0,0,ROUND(IF($G$12=0,0,IF('11. Type 1 Emp 2020 FTE'!$I$12=1,IF(E624&lt;2080/(366/($G$13-$G$12+1)),E624/(2080/(366/($G$13-$G$12+1))),1),0)),1)),0)</f>
        <v>0</v>
      </c>
      <c r="G624" s="417">
        <f>IF($G$12&gt;0,IF($G$13=0,0,ROUND(IF('11. Type 1 Emp 2020 FTE'!$I$12=2,IF(E624=0,0,IF('18. FTE Safe Harbor 2 Step 4'!E624&lt;2080/(366/($G$13-$G$12+1)),0.5,1)),0),1)),0)</f>
        <v>0</v>
      </c>
    </row>
    <row r="625" spans="1:7" x14ac:dyDescent="0.25">
      <c r="A625" s="297">
        <f t="shared" si="9"/>
        <v>609</v>
      </c>
      <c r="B625" s="501"/>
      <c r="C625" s="515"/>
      <c r="D625" s="297"/>
      <c r="E625" s="505"/>
      <c r="F625" s="417">
        <f>IF($G$12&gt;0,IF($G$13=0,0,ROUND(IF($G$12=0,0,IF('11. Type 1 Emp 2020 FTE'!$I$12=1,IF(E625&lt;2080/(366/($G$13-$G$12+1)),E625/(2080/(366/($G$13-$G$12+1))),1),0)),1)),0)</f>
        <v>0</v>
      </c>
      <c r="G625" s="417">
        <f>IF($G$12&gt;0,IF($G$13=0,0,ROUND(IF('11. Type 1 Emp 2020 FTE'!$I$12=2,IF(E625=0,0,IF('18. FTE Safe Harbor 2 Step 4'!E625&lt;2080/(366/($G$13-$G$12+1)),0.5,1)),0),1)),0)</f>
        <v>0</v>
      </c>
    </row>
    <row r="626" spans="1:7" x14ac:dyDescent="0.25">
      <c r="A626" s="297">
        <f t="shared" si="9"/>
        <v>610</v>
      </c>
      <c r="B626" s="501"/>
      <c r="C626" s="515"/>
      <c r="D626" s="297"/>
      <c r="E626" s="505"/>
      <c r="F626" s="417">
        <f>IF($G$12&gt;0,IF($G$13=0,0,ROUND(IF($G$12=0,0,IF('11. Type 1 Emp 2020 FTE'!$I$12=1,IF(E626&lt;2080/(366/($G$13-$G$12+1)),E626/(2080/(366/($G$13-$G$12+1))),1),0)),1)),0)</f>
        <v>0</v>
      </c>
      <c r="G626" s="417">
        <f>IF($G$12&gt;0,IF($G$13=0,0,ROUND(IF('11. Type 1 Emp 2020 FTE'!$I$12=2,IF(E626=0,0,IF('18. FTE Safe Harbor 2 Step 4'!E626&lt;2080/(366/($G$13-$G$12+1)),0.5,1)),0),1)),0)</f>
        <v>0</v>
      </c>
    </row>
    <row r="627" spans="1:7" x14ac:dyDescent="0.25">
      <c r="A627" s="297">
        <f t="shared" si="9"/>
        <v>611</v>
      </c>
      <c r="B627" s="501"/>
      <c r="C627" s="515"/>
      <c r="D627" s="297"/>
      <c r="E627" s="505"/>
      <c r="F627" s="417">
        <f>IF($G$12&gt;0,IF($G$13=0,0,ROUND(IF($G$12=0,0,IF('11. Type 1 Emp 2020 FTE'!$I$12=1,IF(E627&lt;2080/(366/($G$13-$G$12+1)),E627/(2080/(366/($G$13-$G$12+1))),1),0)),1)),0)</f>
        <v>0</v>
      </c>
      <c r="G627" s="417">
        <f>IF($G$12&gt;0,IF($G$13=0,0,ROUND(IF('11. Type 1 Emp 2020 FTE'!$I$12=2,IF(E627=0,0,IF('18. FTE Safe Harbor 2 Step 4'!E627&lt;2080/(366/($G$13-$G$12+1)),0.5,1)),0),1)),0)</f>
        <v>0</v>
      </c>
    </row>
    <row r="628" spans="1:7" x14ac:dyDescent="0.25">
      <c r="A628" s="297">
        <f t="shared" si="9"/>
        <v>612</v>
      </c>
      <c r="B628" s="501"/>
      <c r="C628" s="515"/>
      <c r="D628" s="297"/>
      <c r="E628" s="505"/>
      <c r="F628" s="417">
        <f>IF($G$12&gt;0,IF($G$13=0,0,ROUND(IF($G$12=0,0,IF('11. Type 1 Emp 2020 FTE'!$I$12=1,IF(E628&lt;2080/(366/($G$13-$G$12+1)),E628/(2080/(366/($G$13-$G$12+1))),1),0)),1)),0)</f>
        <v>0</v>
      </c>
      <c r="G628" s="417">
        <f>IF($G$12&gt;0,IF($G$13=0,0,ROUND(IF('11. Type 1 Emp 2020 FTE'!$I$12=2,IF(E628=0,0,IF('18. FTE Safe Harbor 2 Step 4'!E628&lt;2080/(366/($G$13-$G$12+1)),0.5,1)),0),1)),0)</f>
        <v>0</v>
      </c>
    </row>
    <row r="629" spans="1:7" x14ac:dyDescent="0.25">
      <c r="A629" s="297">
        <f t="shared" si="9"/>
        <v>613</v>
      </c>
      <c r="B629" s="501"/>
      <c r="C629" s="515"/>
      <c r="D629" s="297"/>
      <c r="E629" s="505"/>
      <c r="F629" s="417">
        <f>IF($G$12&gt;0,IF($G$13=0,0,ROUND(IF($G$12=0,0,IF('11. Type 1 Emp 2020 FTE'!$I$12=1,IF(E629&lt;2080/(366/($G$13-$G$12+1)),E629/(2080/(366/($G$13-$G$12+1))),1),0)),1)),0)</f>
        <v>0</v>
      </c>
      <c r="G629" s="417">
        <f>IF($G$12&gt;0,IF($G$13=0,0,ROUND(IF('11. Type 1 Emp 2020 FTE'!$I$12=2,IF(E629=0,0,IF('18. FTE Safe Harbor 2 Step 4'!E629&lt;2080/(366/($G$13-$G$12+1)),0.5,1)),0),1)),0)</f>
        <v>0</v>
      </c>
    </row>
    <row r="630" spans="1:7" x14ac:dyDescent="0.25">
      <c r="A630" s="297">
        <f t="shared" si="9"/>
        <v>614</v>
      </c>
      <c r="B630" s="501"/>
      <c r="C630" s="515"/>
      <c r="D630" s="297"/>
      <c r="E630" s="505"/>
      <c r="F630" s="417">
        <f>IF($G$12&gt;0,IF($G$13=0,0,ROUND(IF($G$12=0,0,IF('11. Type 1 Emp 2020 FTE'!$I$12=1,IF(E630&lt;2080/(366/($G$13-$G$12+1)),E630/(2080/(366/($G$13-$G$12+1))),1),0)),1)),0)</f>
        <v>0</v>
      </c>
      <c r="G630" s="417">
        <f>IF($G$12&gt;0,IF($G$13=0,0,ROUND(IF('11. Type 1 Emp 2020 FTE'!$I$12=2,IF(E630=0,0,IF('18. FTE Safe Harbor 2 Step 4'!E630&lt;2080/(366/($G$13-$G$12+1)),0.5,1)),0),1)),0)</f>
        <v>0</v>
      </c>
    </row>
    <row r="631" spans="1:7" x14ac:dyDescent="0.25">
      <c r="A631" s="297">
        <f t="shared" si="9"/>
        <v>615</v>
      </c>
      <c r="B631" s="501"/>
      <c r="C631" s="515"/>
      <c r="D631" s="297"/>
      <c r="E631" s="505"/>
      <c r="F631" s="417">
        <f>IF($G$12&gt;0,IF($G$13=0,0,ROUND(IF($G$12=0,0,IF('11. Type 1 Emp 2020 FTE'!$I$12=1,IF(E631&lt;2080/(366/($G$13-$G$12+1)),E631/(2080/(366/($G$13-$G$12+1))),1),0)),1)),0)</f>
        <v>0</v>
      </c>
      <c r="G631" s="417">
        <f>IF($G$12&gt;0,IF($G$13=0,0,ROUND(IF('11. Type 1 Emp 2020 FTE'!$I$12=2,IF(E631=0,0,IF('18. FTE Safe Harbor 2 Step 4'!E631&lt;2080/(366/($G$13-$G$12+1)),0.5,1)),0),1)),0)</f>
        <v>0</v>
      </c>
    </row>
    <row r="632" spans="1:7" x14ac:dyDescent="0.25">
      <c r="A632" s="297">
        <f t="shared" si="9"/>
        <v>616</v>
      </c>
      <c r="B632" s="501"/>
      <c r="C632" s="515"/>
      <c r="D632" s="297"/>
      <c r="E632" s="505"/>
      <c r="F632" s="417">
        <f>IF($G$12&gt;0,IF($G$13=0,0,ROUND(IF($G$12=0,0,IF('11. Type 1 Emp 2020 FTE'!$I$12=1,IF(E632&lt;2080/(366/($G$13-$G$12+1)),E632/(2080/(366/($G$13-$G$12+1))),1),0)),1)),0)</f>
        <v>0</v>
      </c>
      <c r="G632" s="417">
        <f>IF($G$12&gt;0,IF($G$13=0,0,ROUND(IF('11. Type 1 Emp 2020 FTE'!$I$12=2,IF(E632=0,0,IF('18. FTE Safe Harbor 2 Step 4'!E632&lt;2080/(366/($G$13-$G$12+1)),0.5,1)),0),1)),0)</f>
        <v>0</v>
      </c>
    </row>
    <row r="633" spans="1:7" x14ac:dyDescent="0.25">
      <c r="A633" s="297">
        <f t="shared" si="9"/>
        <v>617</v>
      </c>
      <c r="B633" s="501"/>
      <c r="C633" s="515"/>
      <c r="D633" s="297"/>
      <c r="E633" s="505"/>
      <c r="F633" s="417">
        <f>IF($G$12&gt;0,IF($G$13=0,0,ROUND(IF($G$12=0,0,IF('11. Type 1 Emp 2020 FTE'!$I$12=1,IF(E633&lt;2080/(366/($G$13-$G$12+1)),E633/(2080/(366/($G$13-$G$12+1))),1),0)),1)),0)</f>
        <v>0</v>
      </c>
      <c r="G633" s="417">
        <f>IF($G$12&gt;0,IF($G$13=0,0,ROUND(IF('11. Type 1 Emp 2020 FTE'!$I$12=2,IF(E633=0,0,IF('18. FTE Safe Harbor 2 Step 4'!E633&lt;2080/(366/($G$13-$G$12+1)),0.5,1)),0),1)),0)</f>
        <v>0</v>
      </c>
    </row>
    <row r="634" spans="1:7" x14ac:dyDescent="0.25">
      <c r="A634" s="297">
        <f t="shared" si="9"/>
        <v>618</v>
      </c>
      <c r="B634" s="501"/>
      <c r="C634" s="515"/>
      <c r="D634" s="297"/>
      <c r="E634" s="505"/>
      <c r="F634" s="417">
        <f>IF($G$12&gt;0,IF($G$13=0,0,ROUND(IF($G$12=0,0,IF('11. Type 1 Emp 2020 FTE'!$I$12=1,IF(E634&lt;2080/(366/($G$13-$G$12+1)),E634/(2080/(366/($G$13-$G$12+1))),1),0)),1)),0)</f>
        <v>0</v>
      </c>
      <c r="G634" s="417">
        <f>IF($G$12&gt;0,IF($G$13=0,0,ROUND(IF('11. Type 1 Emp 2020 FTE'!$I$12=2,IF(E634=0,0,IF('18. FTE Safe Harbor 2 Step 4'!E634&lt;2080/(366/($G$13-$G$12+1)),0.5,1)),0),1)),0)</f>
        <v>0</v>
      </c>
    </row>
    <row r="635" spans="1:7" x14ac:dyDescent="0.25">
      <c r="A635" s="297">
        <f t="shared" si="9"/>
        <v>619</v>
      </c>
      <c r="B635" s="501"/>
      <c r="C635" s="515"/>
      <c r="D635" s="297"/>
      <c r="E635" s="505"/>
      <c r="F635" s="417">
        <f>IF($G$12&gt;0,IF($G$13=0,0,ROUND(IF($G$12=0,0,IF('11. Type 1 Emp 2020 FTE'!$I$12=1,IF(E635&lt;2080/(366/($G$13-$G$12+1)),E635/(2080/(366/($G$13-$G$12+1))),1),0)),1)),0)</f>
        <v>0</v>
      </c>
      <c r="G635" s="417">
        <f>IF($G$12&gt;0,IF($G$13=0,0,ROUND(IF('11. Type 1 Emp 2020 FTE'!$I$12=2,IF(E635=0,0,IF('18. FTE Safe Harbor 2 Step 4'!E635&lt;2080/(366/($G$13-$G$12+1)),0.5,1)),0),1)),0)</f>
        <v>0</v>
      </c>
    </row>
    <row r="636" spans="1:7" x14ac:dyDescent="0.25">
      <c r="A636" s="297">
        <f t="shared" si="9"/>
        <v>620</v>
      </c>
      <c r="B636" s="501"/>
      <c r="C636" s="515"/>
      <c r="D636" s="297"/>
      <c r="E636" s="505"/>
      <c r="F636" s="417">
        <f>IF($G$12&gt;0,IF($G$13=0,0,ROUND(IF($G$12=0,0,IF('11. Type 1 Emp 2020 FTE'!$I$12=1,IF(E636&lt;2080/(366/($G$13-$G$12+1)),E636/(2080/(366/($G$13-$G$12+1))),1),0)),1)),0)</f>
        <v>0</v>
      </c>
      <c r="G636" s="417">
        <f>IF($G$12&gt;0,IF($G$13=0,0,ROUND(IF('11. Type 1 Emp 2020 FTE'!$I$12=2,IF(E636=0,0,IF('18. FTE Safe Harbor 2 Step 4'!E636&lt;2080/(366/($G$13-$G$12+1)),0.5,1)),0),1)),0)</f>
        <v>0</v>
      </c>
    </row>
    <row r="637" spans="1:7" x14ac:dyDescent="0.25">
      <c r="A637" s="297">
        <f t="shared" si="9"/>
        <v>621</v>
      </c>
      <c r="B637" s="501"/>
      <c r="C637" s="515"/>
      <c r="D637" s="297"/>
      <c r="E637" s="505"/>
      <c r="F637" s="417">
        <f>IF($G$12&gt;0,IF($G$13=0,0,ROUND(IF($G$12=0,0,IF('11. Type 1 Emp 2020 FTE'!$I$12=1,IF(E637&lt;2080/(366/($G$13-$G$12+1)),E637/(2080/(366/($G$13-$G$12+1))),1),0)),1)),0)</f>
        <v>0</v>
      </c>
      <c r="G637" s="417">
        <f>IF($G$12&gt;0,IF($G$13=0,0,ROUND(IF('11. Type 1 Emp 2020 FTE'!$I$12=2,IF(E637=0,0,IF('18. FTE Safe Harbor 2 Step 4'!E637&lt;2080/(366/($G$13-$G$12+1)),0.5,1)),0),1)),0)</f>
        <v>0</v>
      </c>
    </row>
    <row r="638" spans="1:7" x14ac:dyDescent="0.25">
      <c r="A638" s="297">
        <f t="shared" si="9"/>
        <v>622</v>
      </c>
      <c r="B638" s="501"/>
      <c r="C638" s="515"/>
      <c r="D638" s="297"/>
      <c r="E638" s="505"/>
      <c r="F638" s="417">
        <f>IF($G$12&gt;0,IF($G$13=0,0,ROUND(IF($G$12=0,0,IF('11. Type 1 Emp 2020 FTE'!$I$12=1,IF(E638&lt;2080/(366/($G$13-$G$12+1)),E638/(2080/(366/($G$13-$G$12+1))),1),0)),1)),0)</f>
        <v>0</v>
      </c>
      <c r="G638" s="417">
        <f>IF($G$12&gt;0,IF($G$13=0,0,ROUND(IF('11. Type 1 Emp 2020 FTE'!$I$12=2,IF(E638=0,0,IF('18. FTE Safe Harbor 2 Step 4'!E638&lt;2080/(366/($G$13-$G$12+1)),0.5,1)),0),1)),0)</f>
        <v>0</v>
      </c>
    </row>
    <row r="639" spans="1:7" x14ac:dyDescent="0.25">
      <c r="A639" s="297">
        <f t="shared" si="9"/>
        <v>623</v>
      </c>
      <c r="B639" s="501"/>
      <c r="C639" s="515"/>
      <c r="D639" s="297"/>
      <c r="E639" s="505"/>
      <c r="F639" s="417">
        <f>IF($G$12&gt;0,IF($G$13=0,0,ROUND(IF($G$12=0,0,IF('11. Type 1 Emp 2020 FTE'!$I$12=1,IF(E639&lt;2080/(366/($G$13-$G$12+1)),E639/(2080/(366/($G$13-$G$12+1))),1),0)),1)),0)</f>
        <v>0</v>
      </c>
      <c r="G639" s="417">
        <f>IF($G$12&gt;0,IF($G$13=0,0,ROUND(IF('11. Type 1 Emp 2020 FTE'!$I$12=2,IF(E639=0,0,IF('18. FTE Safe Harbor 2 Step 4'!E639&lt;2080/(366/($G$13-$G$12+1)),0.5,1)),0),1)),0)</f>
        <v>0</v>
      </c>
    </row>
    <row r="640" spans="1:7" x14ac:dyDescent="0.25">
      <c r="A640" s="297">
        <f t="shared" si="9"/>
        <v>624</v>
      </c>
      <c r="B640" s="501"/>
      <c r="C640" s="515"/>
      <c r="D640" s="297"/>
      <c r="E640" s="505"/>
      <c r="F640" s="417">
        <f>IF($G$12&gt;0,IF($G$13=0,0,ROUND(IF($G$12=0,0,IF('11. Type 1 Emp 2020 FTE'!$I$12=1,IF(E640&lt;2080/(366/($G$13-$G$12+1)),E640/(2080/(366/($G$13-$G$12+1))),1),0)),1)),0)</f>
        <v>0</v>
      </c>
      <c r="G640" s="417">
        <f>IF($G$12&gt;0,IF($G$13=0,0,ROUND(IF('11. Type 1 Emp 2020 FTE'!$I$12=2,IF(E640=0,0,IF('18. FTE Safe Harbor 2 Step 4'!E640&lt;2080/(366/($G$13-$G$12+1)),0.5,1)),0),1)),0)</f>
        <v>0</v>
      </c>
    </row>
    <row r="641" spans="1:7" x14ac:dyDescent="0.25">
      <c r="A641" s="297">
        <f t="shared" si="9"/>
        <v>625</v>
      </c>
      <c r="B641" s="501"/>
      <c r="C641" s="515"/>
      <c r="D641" s="297"/>
      <c r="E641" s="505"/>
      <c r="F641" s="417">
        <f>IF($G$12&gt;0,IF($G$13=0,0,ROUND(IF($G$12=0,0,IF('11. Type 1 Emp 2020 FTE'!$I$12=1,IF(E641&lt;2080/(366/($G$13-$G$12+1)),E641/(2080/(366/($G$13-$G$12+1))),1),0)),1)),0)</f>
        <v>0</v>
      </c>
      <c r="G641" s="417">
        <f>IF($G$12&gt;0,IF($G$13=0,0,ROUND(IF('11. Type 1 Emp 2020 FTE'!$I$12=2,IF(E641=0,0,IF('18. FTE Safe Harbor 2 Step 4'!E641&lt;2080/(366/($G$13-$G$12+1)),0.5,1)),0),1)),0)</f>
        <v>0</v>
      </c>
    </row>
    <row r="642" spans="1:7" x14ac:dyDescent="0.25">
      <c r="A642" s="297">
        <f t="shared" si="9"/>
        <v>626</v>
      </c>
      <c r="B642" s="501"/>
      <c r="C642" s="515"/>
      <c r="D642" s="297"/>
      <c r="E642" s="505"/>
      <c r="F642" s="417">
        <f>IF($G$12&gt;0,IF($G$13=0,0,ROUND(IF($G$12=0,0,IF('11. Type 1 Emp 2020 FTE'!$I$12=1,IF(E642&lt;2080/(366/($G$13-$G$12+1)),E642/(2080/(366/($G$13-$G$12+1))),1),0)),1)),0)</f>
        <v>0</v>
      </c>
      <c r="G642" s="417">
        <f>IF($G$12&gt;0,IF($G$13=0,0,ROUND(IF('11. Type 1 Emp 2020 FTE'!$I$12=2,IF(E642=0,0,IF('18. FTE Safe Harbor 2 Step 4'!E642&lt;2080/(366/($G$13-$G$12+1)),0.5,1)),0),1)),0)</f>
        <v>0</v>
      </c>
    </row>
    <row r="643" spans="1:7" x14ac:dyDescent="0.25">
      <c r="A643" s="297">
        <f t="shared" si="9"/>
        <v>627</v>
      </c>
      <c r="B643" s="501"/>
      <c r="C643" s="515"/>
      <c r="D643" s="297"/>
      <c r="E643" s="505"/>
      <c r="F643" s="417">
        <f>IF($G$12&gt;0,IF($G$13=0,0,ROUND(IF($G$12=0,0,IF('11. Type 1 Emp 2020 FTE'!$I$12=1,IF(E643&lt;2080/(366/($G$13-$G$12+1)),E643/(2080/(366/($G$13-$G$12+1))),1),0)),1)),0)</f>
        <v>0</v>
      </c>
      <c r="G643" s="417">
        <f>IF($G$12&gt;0,IF($G$13=0,0,ROUND(IF('11. Type 1 Emp 2020 FTE'!$I$12=2,IF(E643=0,0,IF('18. FTE Safe Harbor 2 Step 4'!E643&lt;2080/(366/($G$13-$G$12+1)),0.5,1)),0),1)),0)</f>
        <v>0</v>
      </c>
    </row>
    <row r="644" spans="1:7" x14ac:dyDescent="0.25">
      <c r="A644" s="297">
        <f t="shared" si="9"/>
        <v>628</v>
      </c>
      <c r="B644" s="501"/>
      <c r="C644" s="515"/>
      <c r="D644" s="297"/>
      <c r="E644" s="505"/>
      <c r="F644" s="417">
        <f>IF($G$12&gt;0,IF($G$13=0,0,ROUND(IF($G$12=0,0,IF('11. Type 1 Emp 2020 FTE'!$I$12=1,IF(E644&lt;2080/(366/($G$13-$G$12+1)),E644/(2080/(366/($G$13-$G$12+1))),1),0)),1)),0)</f>
        <v>0</v>
      </c>
      <c r="G644" s="417">
        <f>IF($G$12&gt;0,IF($G$13=0,0,ROUND(IF('11. Type 1 Emp 2020 FTE'!$I$12=2,IF(E644=0,0,IF('18. FTE Safe Harbor 2 Step 4'!E644&lt;2080/(366/($G$13-$G$12+1)),0.5,1)),0),1)),0)</f>
        <v>0</v>
      </c>
    </row>
    <row r="645" spans="1:7" x14ac:dyDescent="0.25">
      <c r="A645" s="297">
        <f t="shared" si="9"/>
        <v>629</v>
      </c>
      <c r="B645" s="501"/>
      <c r="C645" s="515"/>
      <c r="D645" s="297"/>
      <c r="E645" s="505"/>
      <c r="F645" s="417">
        <f>IF($G$12&gt;0,IF($G$13=0,0,ROUND(IF($G$12=0,0,IF('11. Type 1 Emp 2020 FTE'!$I$12=1,IF(E645&lt;2080/(366/($G$13-$G$12+1)),E645/(2080/(366/($G$13-$G$12+1))),1),0)),1)),0)</f>
        <v>0</v>
      </c>
      <c r="G645" s="417">
        <f>IF($G$12&gt;0,IF($G$13=0,0,ROUND(IF('11. Type 1 Emp 2020 FTE'!$I$12=2,IF(E645=0,0,IF('18. FTE Safe Harbor 2 Step 4'!E645&lt;2080/(366/($G$13-$G$12+1)),0.5,1)),0),1)),0)</f>
        <v>0</v>
      </c>
    </row>
    <row r="646" spans="1:7" x14ac:dyDescent="0.25">
      <c r="A646" s="297">
        <f t="shared" si="9"/>
        <v>630</v>
      </c>
      <c r="B646" s="501"/>
      <c r="C646" s="515"/>
      <c r="D646" s="297"/>
      <c r="E646" s="505"/>
      <c r="F646" s="417">
        <f>IF($G$12&gt;0,IF($G$13=0,0,ROUND(IF($G$12=0,0,IF('11. Type 1 Emp 2020 FTE'!$I$12=1,IF(E646&lt;2080/(366/($G$13-$G$12+1)),E646/(2080/(366/($G$13-$G$12+1))),1),0)),1)),0)</f>
        <v>0</v>
      </c>
      <c r="G646" s="417">
        <f>IF($G$12&gt;0,IF($G$13=0,0,ROUND(IF('11. Type 1 Emp 2020 FTE'!$I$12=2,IF(E646=0,0,IF('18. FTE Safe Harbor 2 Step 4'!E646&lt;2080/(366/($G$13-$G$12+1)),0.5,1)),0),1)),0)</f>
        <v>0</v>
      </c>
    </row>
    <row r="647" spans="1:7" x14ac:dyDescent="0.25">
      <c r="A647" s="297">
        <f t="shared" si="9"/>
        <v>631</v>
      </c>
      <c r="B647" s="501"/>
      <c r="C647" s="515"/>
      <c r="D647" s="297"/>
      <c r="E647" s="505"/>
      <c r="F647" s="417">
        <f>IF($G$12&gt;0,IF($G$13=0,0,ROUND(IF($G$12=0,0,IF('11. Type 1 Emp 2020 FTE'!$I$12=1,IF(E647&lt;2080/(366/($G$13-$G$12+1)),E647/(2080/(366/($G$13-$G$12+1))),1),0)),1)),0)</f>
        <v>0</v>
      </c>
      <c r="G647" s="417">
        <f>IF($G$12&gt;0,IF($G$13=0,0,ROUND(IF('11. Type 1 Emp 2020 FTE'!$I$12=2,IF(E647=0,0,IF('18. FTE Safe Harbor 2 Step 4'!E647&lt;2080/(366/($G$13-$G$12+1)),0.5,1)),0),1)),0)</f>
        <v>0</v>
      </c>
    </row>
    <row r="648" spans="1:7" x14ac:dyDescent="0.25">
      <c r="A648" s="297">
        <f t="shared" si="9"/>
        <v>632</v>
      </c>
      <c r="B648" s="501"/>
      <c r="C648" s="515"/>
      <c r="D648" s="297"/>
      <c r="E648" s="505"/>
      <c r="F648" s="417">
        <f>IF($G$12&gt;0,IF($G$13=0,0,ROUND(IF($G$12=0,0,IF('11. Type 1 Emp 2020 FTE'!$I$12=1,IF(E648&lt;2080/(366/($G$13-$G$12+1)),E648/(2080/(366/($G$13-$G$12+1))),1),0)),1)),0)</f>
        <v>0</v>
      </c>
      <c r="G648" s="417">
        <f>IF($G$12&gt;0,IF($G$13=0,0,ROUND(IF('11. Type 1 Emp 2020 FTE'!$I$12=2,IF(E648=0,0,IF('18. FTE Safe Harbor 2 Step 4'!E648&lt;2080/(366/($G$13-$G$12+1)),0.5,1)),0),1)),0)</f>
        <v>0</v>
      </c>
    </row>
    <row r="649" spans="1:7" x14ac:dyDescent="0.25">
      <c r="A649" s="297">
        <f t="shared" si="9"/>
        <v>633</v>
      </c>
      <c r="B649" s="501"/>
      <c r="C649" s="515"/>
      <c r="D649" s="297"/>
      <c r="E649" s="505"/>
      <c r="F649" s="417">
        <f>IF($G$12&gt;0,IF($G$13=0,0,ROUND(IF($G$12=0,0,IF('11. Type 1 Emp 2020 FTE'!$I$12=1,IF(E649&lt;2080/(366/($G$13-$G$12+1)),E649/(2080/(366/($G$13-$G$12+1))),1),0)),1)),0)</f>
        <v>0</v>
      </c>
      <c r="G649" s="417">
        <f>IF($G$12&gt;0,IF($G$13=0,0,ROUND(IF('11. Type 1 Emp 2020 FTE'!$I$12=2,IF(E649=0,0,IF('18. FTE Safe Harbor 2 Step 4'!E649&lt;2080/(366/($G$13-$G$12+1)),0.5,1)),0),1)),0)</f>
        <v>0</v>
      </c>
    </row>
    <row r="650" spans="1:7" x14ac:dyDescent="0.25">
      <c r="A650" s="297">
        <f t="shared" si="9"/>
        <v>634</v>
      </c>
      <c r="B650" s="501"/>
      <c r="C650" s="515"/>
      <c r="D650" s="297"/>
      <c r="E650" s="505"/>
      <c r="F650" s="417">
        <f>IF($G$12&gt;0,IF($G$13=0,0,ROUND(IF($G$12=0,0,IF('11. Type 1 Emp 2020 FTE'!$I$12=1,IF(E650&lt;2080/(366/($G$13-$G$12+1)),E650/(2080/(366/($G$13-$G$12+1))),1),0)),1)),0)</f>
        <v>0</v>
      </c>
      <c r="G650" s="417">
        <f>IF($G$12&gt;0,IF($G$13=0,0,ROUND(IF('11. Type 1 Emp 2020 FTE'!$I$12=2,IF(E650=0,0,IF('18. FTE Safe Harbor 2 Step 4'!E650&lt;2080/(366/($G$13-$G$12+1)),0.5,1)),0),1)),0)</f>
        <v>0</v>
      </c>
    </row>
    <row r="651" spans="1:7" x14ac:dyDescent="0.25">
      <c r="A651" s="297">
        <f t="shared" si="9"/>
        <v>635</v>
      </c>
      <c r="B651" s="501"/>
      <c r="C651" s="515"/>
      <c r="D651" s="297"/>
      <c r="E651" s="505"/>
      <c r="F651" s="417">
        <f>IF($G$12&gt;0,IF($G$13=0,0,ROUND(IF($G$12=0,0,IF('11. Type 1 Emp 2020 FTE'!$I$12=1,IF(E651&lt;2080/(366/($G$13-$G$12+1)),E651/(2080/(366/($G$13-$G$12+1))),1),0)),1)),0)</f>
        <v>0</v>
      </c>
      <c r="G651" s="417">
        <f>IF($G$12&gt;0,IF($G$13=0,0,ROUND(IF('11. Type 1 Emp 2020 FTE'!$I$12=2,IF(E651=0,0,IF('18. FTE Safe Harbor 2 Step 4'!E651&lt;2080/(366/($G$13-$G$12+1)),0.5,1)),0),1)),0)</f>
        <v>0</v>
      </c>
    </row>
    <row r="652" spans="1:7" x14ac:dyDescent="0.25">
      <c r="A652" s="297">
        <f t="shared" si="9"/>
        <v>636</v>
      </c>
      <c r="B652" s="501"/>
      <c r="C652" s="515"/>
      <c r="D652" s="297"/>
      <c r="E652" s="505"/>
      <c r="F652" s="417">
        <f>IF($G$12&gt;0,IF($G$13=0,0,ROUND(IF($G$12=0,0,IF('11. Type 1 Emp 2020 FTE'!$I$12=1,IF(E652&lt;2080/(366/($G$13-$G$12+1)),E652/(2080/(366/($G$13-$G$12+1))),1),0)),1)),0)</f>
        <v>0</v>
      </c>
      <c r="G652" s="417">
        <f>IF($G$12&gt;0,IF($G$13=0,0,ROUND(IF('11. Type 1 Emp 2020 FTE'!$I$12=2,IF(E652=0,0,IF('18. FTE Safe Harbor 2 Step 4'!E652&lt;2080/(366/($G$13-$G$12+1)),0.5,1)),0),1)),0)</f>
        <v>0</v>
      </c>
    </row>
    <row r="653" spans="1:7" x14ac:dyDescent="0.25">
      <c r="A653" s="297">
        <f t="shared" si="9"/>
        <v>637</v>
      </c>
      <c r="B653" s="501"/>
      <c r="C653" s="515"/>
      <c r="D653" s="297"/>
      <c r="E653" s="505"/>
      <c r="F653" s="417">
        <f>IF($G$12&gt;0,IF($G$13=0,0,ROUND(IF($G$12=0,0,IF('11. Type 1 Emp 2020 FTE'!$I$12=1,IF(E653&lt;2080/(366/($G$13-$G$12+1)),E653/(2080/(366/($G$13-$G$12+1))),1),0)),1)),0)</f>
        <v>0</v>
      </c>
      <c r="G653" s="417">
        <f>IF($G$12&gt;0,IF($G$13=0,0,ROUND(IF('11. Type 1 Emp 2020 FTE'!$I$12=2,IF(E653=0,0,IF('18. FTE Safe Harbor 2 Step 4'!E653&lt;2080/(366/($G$13-$G$12+1)),0.5,1)),0),1)),0)</f>
        <v>0</v>
      </c>
    </row>
    <row r="654" spans="1:7" x14ac:dyDescent="0.25">
      <c r="A654" s="297">
        <f t="shared" si="9"/>
        <v>638</v>
      </c>
      <c r="B654" s="501"/>
      <c r="C654" s="515"/>
      <c r="D654" s="297"/>
      <c r="E654" s="505"/>
      <c r="F654" s="417">
        <f>IF($G$12&gt;0,IF($G$13=0,0,ROUND(IF($G$12=0,0,IF('11. Type 1 Emp 2020 FTE'!$I$12=1,IF(E654&lt;2080/(366/($G$13-$G$12+1)),E654/(2080/(366/($G$13-$G$12+1))),1),0)),1)),0)</f>
        <v>0</v>
      </c>
      <c r="G654" s="417">
        <f>IF($G$12&gt;0,IF($G$13=0,0,ROUND(IF('11. Type 1 Emp 2020 FTE'!$I$12=2,IF(E654=0,0,IF('18. FTE Safe Harbor 2 Step 4'!E654&lt;2080/(366/($G$13-$G$12+1)),0.5,1)),0),1)),0)</f>
        <v>0</v>
      </c>
    </row>
    <row r="655" spans="1:7" x14ac:dyDescent="0.25">
      <c r="A655" s="297">
        <f t="shared" si="9"/>
        <v>639</v>
      </c>
      <c r="B655" s="501"/>
      <c r="C655" s="515"/>
      <c r="D655" s="297"/>
      <c r="E655" s="505"/>
      <c r="F655" s="417">
        <f>IF($G$12&gt;0,IF($G$13=0,0,ROUND(IF($G$12=0,0,IF('11. Type 1 Emp 2020 FTE'!$I$12=1,IF(E655&lt;2080/(366/($G$13-$G$12+1)),E655/(2080/(366/($G$13-$G$12+1))),1),0)),1)),0)</f>
        <v>0</v>
      </c>
      <c r="G655" s="417">
        <f>IF($G$12&gt;0,IF($G$13=0,0,ROUND(IF('11. Type 1 Emp 2020 FTE'!$I$12=2,IF(E655=0,0,IF('18. FTE Safe Harbor 2 Step 4'!E655&lt;2080/(366/($G$13-$G$12+1)),0.5,1)),0),1)),0)</f>
        <v>0</v>
      </c>
    </row>
    <row r="656" spans="1:7" x14ac:dyDescent="0.25">
      <c r="A656" s="297">
        <f t="shared" si="9"/>
        <v>640</v>
      </c>
      <c r="B656" s="501"/>
      <c r="C656" s="515"/>
      <c r="D656" s="297"/>
      <c r="E656" s="505"/>
      <c r="F656" s="417">
        <f>IF($G$12&gt;0,IF($G$13=0,0,ROUND(IF($G$12=0,0,IF('11. Type 1 Emp 2020 FTE'!$I$12=1,IF(E656&lt;2080/(366/($G$13-$G$12+1)),E656/(2080/(366/($G$13-$G$12+1))),1),0)),1)),0)</f>
        <v>0</v>
      </c>
      <c r="G656" s="417">
        <f>IF($G$12&gt;0,IF($G$13=0,0,ROUND(IF('11. Type 1 Emp 2020 FTE'!$I$12=2,IF(E656=0,0,IF('18. FTE Safe Harbor 2 Step 4'!E656&lt;2080/(366/($G$13-$G$12+1)),0.5,1)),0),1)),0)</f>
        <v>0</v>
      </c>
    </row>
    <row r="657" spans="1:7" x14ac:dyDescent="0.25">
      <c r="A657" s="297">
        <f t="shared" si="9"/>
        <v>641</v>
      </c>
      <c r="B657" s="501"/>
      <c r="C657" s="515"/>
      <c r="D657" s="297"/>
      <c r="E657" s="505"/>
      <c r="F657" s="417">
        <f>IF($G$12&gt;0,IF($G$13=0,0,ROUND(IF($G$12=0,0,IF('11. Type 1 Emp 2020 FTE'!$I$12=1,IF(E657&lt;2080/(366/($G$13-$G$12+1)),E657/(2080/(366/($G$13-$G$12+1))),1),0)),1)),0)</f>
        <v>0</v>
      </c>
      <c r="G657" s="417">
        <f>IF($G$12&gt;0,IF($G$13=0,0,ROUND(IF('11. Type 1 Emp 2020 FTE'!$I$12=2,IF(E657=0,0,IF('18. FTE Safe Harbor 2 Step 4'!E657&lt;2080/(366/($G$13-$G$12+1)),0.5,1)),0),1)),0)</f>
        <v>0</v>
      </c>
    </row>
    <row r="658" spans="1:7" x14ac:dyDescent="0.25">
      <c r="A658" s="297">
        <f t="shared" si="9"/>
        <v>642</v>
      </c>
      <c r="B658" s="501"/>
      <c r="C658" s="515"/>
      <c r="D658" s="297"/>
      <c r="E658" s="505"/>
      <c r="F658" s="417">
        <f>IF($G$12&gt;0,IF($G$13=0,0,ROUND(IF($G$12=0,0,IF('11. Type 1 Emp 2020 FTE'!$I$12=1,IF(E658&lt;2080/(366/($G$13-$G$12+1)),E658/(2080/(366/($G$13-$G$12+1))),1),0)),1)),0)</f>
        <v>0</v>
      </c>
      <c r="G658" s="417">
        <f>IF($G$12&gt;0,IF($G$13=0,0,ROUND(IF('11. Type 1 Emp 2020 FTE'!$I$12=2,IF(E658=0,0,IF('18. FTE Safe Harbor 2 Step 4'!E658&lt;2080/(366/($G$13-$G$12+1)),0.5,1)),0),1)),0)</f>
        <v>0</v>
      </c>
    </row>
    <row r="659" spans="1:7" x14ac:dyDescent="0.25">
      <c r="A659" s="297">
        <f t="shared" ref="A659:A722" si="10">+A658+1</f>
        <v>643</v>
      </c>
      <c r="B659" s="501"/>
      <c r="C659" s="515"/>
      <c r="D659" s="297"/>
      <c r="E659" s="505"/>
      <c r="F659" s="417">
        <f>IF($G$12&gt;0,IF($G$13=0,0,ROUND(IF($G$12=0,0,IF('11. Type 1 Emp 2020 FTE'!$I$12=1,IF(E659&lt;2080/(366/($G$13-$G$12+1)),E659/(2080/(366/($G$13-$G$12+1))),1),0)),1)),0)</f>
        <v>0</v>
      </c>
      <c r="G659" s="417">
        <f>IF($G$12&gt;0,IF($G$13=0,0,ROUND(IF('11. Type 1 Emp 2020 FTE'!$I$12=2,IF(E659=0,0,IF('18. FTE Safe Harbor 2 Step 4'!E659&lt;2080/(366/($G$13-$G$12+1)),0.5,1)),0),1)),0)</f>
        <v>0</v>
      </c>
    </row>
    <row r="660" spans="1:7" x14ac:dyDescent="0.25">
      <c r="A660" s="297">
        <f t="shared" si="10"/>
        <v>644</v>
      </c>
      <c r="B660" s="501"/>
      <c r="C660" s="515"/>
      <c r="D660" s="297"/>
      <c r="E660" s="505"/>
      <c r="F660" s="417">
        <f>IF($G$12&gt;0,IF($G$13=0,0,ROUND(IF($G$12=0,0,IF('11. Type 1 Emp 2020 FTE'!$I$12=1,IF(E660&lt;2080/(366/($G$13-$G$12+1)),E660/(2080/(366/($G$13-$G$12+1))),1),0)),1)),0)</f>
        <v>0</v>
      </c>
      <c r="G660" s="417">
        <f>IF($G$12&gt;0,IF($G$13=0,0,ROUND(IF('11. Type 1 Emp 2020 FTE'!$I$12=2,IF(E660=0,0,IF('18. FTE Safe Harbor 2 Step 4'!E660&lt;2080/(366/($G$13-$G$12+1)),0.5,1)),0),1)),0)</f>
        <v>0</v>
      </c>
    </row>
    <row r="661" spans="1:7" x14ac:dyDescent="0.25">
      <c r="A661" s="297">
        <f t="shared" si="10"/>
        <v>645</v>
      </c>
      <c r="B661" s="501"/>
      <c r="C661" s="515"/>
      <c r="D661" s="297"/>
      <c r="E661" s="505"/>
      <c r="F661" s="417">
        <f>IF($G$12&gt;0,IF($G$13=0,0,ROUND(IF($G$12=0,0,IF('11. Type 1 Emp 2020 FTE'!$I$12=1,IF(E661&lt;2080/(366/($G$13-$G$12+1)),E661/(2080/(366/($G$13-$G$12+1))),1),0)),1)),0)</f>
        <v>0</v>
      </c>
      <c r="G661" s="417">
        <f>IF($G$12&gt;0,IF($G$13=0,0,ROUND(IF('11. Type 1 Emp 2020 FTE'!$I$12=2,IF(E661=0,0,IF('18. FTE Safe Harbor 2 Step 4'!E661&lt;2080/(366/($G$13-$G$12+1)),0.5,1)),0),1)),0)</f>
        <v>0</v>
      </c>
    </row>
    <row r="662" spans="1:7" x14ac:dyDescent="0.25">
      <c r="A662" s="297">
        <f t="shared" si="10"/>
        <v>646</v>
      </c>
      <c r="B662" s="501"/>
      <c r="C662" s="515"/>
      <c r="D662" s="297"/>
      <c r="E662" s="505"/>
      <c r="F662" s="417">
        <f>IF($G$12&gt;0,IF($G$13=0,0,ROUND(IF($G$12=0,0,IF('11. Type 1 Emp 2020 FTE'!$I$12=1,IF(E662&lt;2080/(366/($G$13-$G$12+1)),E662/(2080/(366/($G$13-$G$12+1))),1),0)),1)),0)</f>
        <v>0</v>
      </c>
      <c r="G662" s="417">
        <f>IF($G$12&gt;0,IF($G$13=0,0,ROUND(IF('11. Type 1 Emp 2020 FTE'!$I$12=2,IF(E662=0,0,IF('18. FTE Safe Harbor 2 Step 4'!E662&lt;2080/(366/($G$13-$G$12+1)),0.5,1)),0),1)),0)</f>
        <v>0</v>
      </c>
    </row>
    <row r="663" spans="1:7" x14ac:dyDescent="0.25">
      <c r="A663" s="297">
        <f t="shared" si="10"/>
        <v>647</v>
      </c>
      <c r="B663" s="501"/>
      <c r="C663" s="515"/>
      <c r="D663" s="297"/>
      <c r="E663" s="505"/>
      <c r="F663" s="417">
        <f>IF($G$12&gt;0,IF($G$13=0,0,ROUND(IF($G$12=0,0,IF('11. Type 1 Emp 2020 FTE'!$I$12=1,IF(E663&lt;2080/(366/($G$13-$G$12+1)),E663/(2080/(366/($G$13-$G$12+1))),1),0)),1)),0)</f>
        <v>0</v>
      </c>
      <c r="G663" s="417">
        <f>IF($G$12&gt;0,IF($G$13=0,0,ROUND(IF('11. Type 1 Emp 2020 FTE'!$I$12=2,IF(E663=0,0,IF('18. FTE Safe Harbor 2 Step 4'!E663&lt;2080/(366/($G$13-$G$12+1)),0.5,1)),0),1)),0)</f>
        <v>0</v>
      </c>
    </row>
    <row r="664" spans="1:7" x14ac:dyDescent="0.25">
      <c r="A664" s="297">
        <f t="shared" si="10"/>
        <v>648</v>
      </c>
      <c r="B664" s="501"/>
      <c r="C664" s="515"/>
      <c r="D664" s="297"/>
      <c r="E664" s="505"/>
      <c r="F664" s="417">
        <f>IF($G$12&gt;0,IF($G$13=0,0,ROUND(IF($G$12=0,0,IF('11. Type 1 Emp 2020 FTE'!$I$12=1,IF(E664&lt;2080/(366/($G$13-$G$12+1)),E664/(2080/(366/($G$13-$G$12+1))),1),0)),1)),0)</f>
        <v>0</v>
      </c>
      <c r="G664" s="417">
        <f>IF($G$12&gt;0,IF($G$13=0,0,ROUND(IF('11. Type 1 Emp 2020 FTE'!$I$12=2,IF(E664=0,0,IF('18. FTE Safe Harbor 2 Step 4'!E664&lt;2080/(366/($G$13-$G$12+1)),0.5,1)),0),1)),0)</f>
        <v>0</v>
      </c>
    </row>
    <row r="665" spans="1:7" x14ac:dyDescent="0.25">
      <c r="A665" s="297">
        <f t="shared" si="10"/>
        <v>649</v>
      </c>
      <c r="B665" s="501"/>
      <c r="C665" s="515"/>
      <c r="D665" s="297"/>
      <c r="E665" s="505"/>
      <c r="F665" s="417">
        <f>IF($G$12&gt;0,IF($G$13=0,0,ROUND(IF($G$12=0,0,IF('11. Type 1 Emp 2020 FTE'!$I$12=1,IF(E665&lt;2080/(366/($G$13-$G$12+1)),E665/(2080/(366/($G$13-$G$12+1))),1),0)),1)),0)</f>
        <v>0</v>
      </c>
      <c r="G665" s="417">
        <f>IF($G$12&gt;0,IF($G$13=0,0,ROUND(IF('11. Type 1 Emp 2020 FTE'!$I$12=2,IF(E665=0,0,IF('18. FTE Safe Harbor 2 Step 4'!E665&lt;2080/(366/($G$13-$G$12+1)),0.5,1)),0),1)),0)</f>
        <v>0</v>
      </c>
    </row>
    <row r="666" spans="1:7" x14ac:dyDescent="0.25">
      <c r="A666" s="297">
        <f t="shared" si="10"/>
        <v>650</v>
      </c>
      <c r="B666" s="501"/>
      <c r="C666" s="515"/>
      <c r="D666" s="297"/>
      <c r="E666" s="505"/>
      <c r="F666" s="417">
        <f>IF($G$12&gt;0,IF($G$13=0,0,ROUND(IF($G$12=0,0,IF('11. Type 1 Emp 2020 FTE'!$I$12=1,IF(E666&lt;2080/(366/($G$13-$G$12+1)),E666/(2080/(366/($G$13-$G$12+1))),1),0)),1)),0)</f>
        <v>0</v>
      </c>
      <c r="G666" s="417">
        <f>IF($G$12&gt;0,IF($G$13=0,0,ROUND(IF('11. Type 1 Emp 2020 FTE'!$I$12=2,IF(E666=0,0,IF('18. FTE Safe Harbor 2 Step 4'!E666&lt;2080/(366/($G$13-$G$12+1)),0.5,1)),0),1)),0)</f>
        <v>0</v>
      </c>
    </row>
    <row r="667" spans="1:7" x14ac:dyDescent="0.25">
      <c r="A667" s="297">
        <f t="shared" si="10"/>
        <v>651</v>
      </c>
      <c r="B667" s="501"/>
      <c r="C667" s="515"/>
      <c r="D667" s="297"/>
      <c r="E667" s="505"/>
      <c r="F667" s="417">
        <f>IF($G$12&gt;0,IF($G$13=0,0,ROUND(IF($G$12=0,0,IF('11. Type 1 Emp 2020 FTE'!$I$12=1,IF(E667&lt;2080/(366/($G$13-$G$12+1)),E667/(2080/(366/($G$13-$G$12+1))),1),0)),1)),0)</f>
        <v>0</v>
      </c>
      <c r="G667" s="417">
        <f>IF($G$12&gt;0,IF($G$13=0,0,ROUND(IF('11. Type 1 Emp 2020 FTE'!$I$12=2,IF(E667=0,0,IF('18. FTE Safe Harbor 2 Step 4'!E667&lt;2080/(366/($G$13-$G$12+1)),0.5,1)),0),1)),0)</f>
        <v>0</v>
      </c>
    </row>
    <row r="668" spans="1:7" x14ac:dyDescent="0.25">
      <c r="A668" s="297">
        <f t="shared" si="10"/>
        <v>652</v>
      </c>
      <c r="B668" s="501"/>
      <c r="C668" s="515"/>
      <c r="D668" s="297"/>
      <c r="E668" s="505"/>
      <c r="F668" s="417">
        <f>IF($G$12&gt;0,IF($G$13=0,0,ROUND(IF($G$12=0,0,IF('11. Type 1 Emp 2020 FTE'!$I$12=1,IF(E668&lt;2080/(366/($G$13-$G$12+1)),E668/(2080/(366/($G$13-$G$12+1))),1),0)),1)),0)</f>
        <v>0</v>
      </c>
      <c r="G668" s="417">
        <f>IF($G$12&gt;0,IF($G$13=0,0,ROUND(IF('11. Type 1 Emp 2020 FTE'!$I$12=2,IF(E668=0,0,IF('18. FTE Safe Harbor 2 Step 4'!E668&lt;2080/(366/($G$13-$G$12+1)),0.5,1)),0),1)),0)</f>
        <v>0</v>
      </c>
    </row>
    <row r="669" spans="1:7" x14ac:dyDescent="0.25">
      <c r="A669" s="297">
        <f t="shared" si="10"/>
        <v>653</v>
      </c>
      <c r="B669" s="501"/>
      <c r="C669" s="515"/>
      <c r="D669" s="297"/>
      <c r="E669" s="505"/>
      <c r="F669" s="417">
        <f>IF($G$12&gt;0,IF($G$13=0,0,ROUND(IF($G$12=0,0,IF('11. Type 1 Emp 2020 FTE'!$I$12=1,IF(E669&lt;2080/(366/($G$13-$G$12+1)),E669/(2080/(366/($G$13-$G$12+1))),1),0)),1)),0)</f>
        <v>0</v>
      </c>
      <c r="G669" s="417">
        <f>IF($G$12&gt;0,IF($G$13=0,0,ROUND(IF('11. Type 1 Emp 2020 FTE'!$I$12=2,IF(E669=0,0,IF('18. FTE Safe Harbor 2 Step 4'!E669&lt;2080/(366/($G$13-$G$12+1)),0.5,1)),0),1)),0)</f>
        <v>0</v>
      </c>
    </row>
    <row r="670" spans="1:7" x14ac:dyDescent="0.25">
      <c r="A670" s="297">
        <f t="shared" si="10"/>
        <v>654</v>
      </c>
      <c r="B670" s="501"/>
      <c r="C670" s="515"/>
      <c r="D670" s="297"/>
      <c r="E670" s="505"/>
      <c r="F670" s="417">
        <f>IF($G$12&gt;0,IF($G$13=0,0,ROUND(IF($G$12=0,0,IF('11. Type 1 Emp 2020 FTE'!$I$12=1,IF(E670&lt;2080/(366/($G$13-$G$12+1)),E670/(2080/(366/($G$13-$G$12+1))),1),0)),1)),0)</f>
        <v>0</v>
      </c>
      <c r="G670" s="417">
        <f>IF($G$12&gt;0,IF($G$13=0,0,ROUND(IF('11. Type 1 Emp 2020 FTE'!$I$12=2,IF(E670=0,0,IF('18. FTE Safe Harbor 2 Step 4'!E670&lt;2080/(366/($G$13-$G$12+1)),0.5,1)),0),1)),0)</f>
        <v>0</v>
      </c>
    </row>
    <row r="671" spans="1:7" x14ac:dyDescent="0.25">
      <c r="A671" s="297">
        <f t="shared" si="10"/>
        <v>655</v>
      </c>
      <c r="B671" s="501"/>
      <c r="C671" s="515"/>
      <c r="D671" s="297"/>
      <c r="E671" s="505"/>
      <c r="F671" s="417">
        <f>IF($G$12&gt;0,IF($G$13=0,0,ROUND(IF($G$12=0,0,IF('11. Type 1 Emp 2020 FTE'!$I$12=1,IF(E671&lt;2080/(366/($G$13-$G$12+1)),E671/(2080/(366/($G$13-$G$12+1))),1),0)),1)),0)</f>
        <v>0</v>
      </c>
      <c r="G671" s="417">
        <f>IF($G$12&gt;0,IF($G$13=0,0,ROUND(IF('11. Type 1 Emp 2020 FTE'!$I$12=2,IF(E671=0,0,IF('18. FTE Safe Harbor 2 Step 4'!E671&lt;2080/(366/($G$13-$G$12+1)),0.5,1)),0),1)),0)</f>
        <v>0</v>
      </c>
    </row>
    <row r="672" spans="1:7" x14ac:dyDescent="0.25">
      <c r="A672" s="297">
        <f t="shared" si="10"/>
        <v>656</v>
      </c>
      <c r="B672" s="501"/>
      <c r="C672" s="515"/>
      <c r="D672" s="297"/>
      <c r="E672" s="505"/>
      <c r="F672" s="417">
        <f>IF($G$12&gt;0,IF($G$13=0,0,ROUND(IF($G$12=0,0,IF('11. Type 1 Emp 2020 FTE'!$I$12=1,IF(E672&lt;2080/(366/($G$13-$G$12+1)),E672/(2080/(366/($G$13-$G$12+1))),1),0)),1)),0)</f>
        <v>0</v>
      </c>
      <c r="G672" s="417">
        <f>IF($G$12&gt;0,IF($G$13=0,0,ROUND(IF('11. Type 1 Emp 2020 FTE'!$I$12=2,IF(E672=0,0,IF('18. FTE Safe Harbor 2 Step 4'!E672&lt;2080/(366/($G$13-$G$12+1)),0.5,1)),0),1)),0)</f>
        <v>0</v>
      </c>
    </row>
    <row r="673" spans="1:7" x14ac:dyDescent="0.25">
      <c r="A673" s="297">
        <f t="shared" si="10"/>
        <v>657</v>
      </c>
      <c r="B673" s="501"/>
      <c r="C673" s="515"/>
      <c r="D673" s="297"/>
      <c r="E673" s="505"/>
      <c r="F673" s="417">
        <f>IF($G$12&gt;0,IF($G$13=0,0,ROUND(IF($G$12=0,0,IF('11. Type 1 Emp 2020 FTE'!$I$12=1,IF(E673&lt;2080/(366/($G$13-$G$12+1)),E673/(2080/(366/($G$13-$G$12+1))),1),0)),1)),0)</f>
        <v>0</v>
      </c>
      <c r="G673" s="417">
        <f>IF($G$12&gt;0,IF($G$13=0,0,ROUND(IF('11. Type 1 Emp 2020 FTE'!$I$12=2,IF(E673=0,0,IF('18. FTE Safe Harbor 2 Step 4'!E673&lt;2080/(366/($G$13-$G$12+1)),0.5,1)),0),1)),0)</f>
        <v>0</v>
      </c>
    </row>
    <row r="674" spans="1:7" x14ac:dyDescent="0.25">
      <c r="A674" s="297">
        <f t="shared" si="10"/>
        <v>658</v>
      </c>
      <c r="B674" s="501"/>
      <c r="C674" s="515"/>
      <c r="D674" s="297"/>
      <c r="E674" s="505"/>
      <c r="F674" s="417">
        <f>IF($G$12&gt;0,IF($G$13=0,0,ROUND(IF($G$12=0,0,IF('11. Type 1 Emp 2020 FTE'!$I$12=1,IF(E674&lt;2080/(366/($G$13-$G$12+1)),E674/(2080/(366/($G$13-$G$12+1))),1),0)),1)),0)</f>
        <v>0</v>
      </c>
      <c r="G674" s="417">
        <f>IF($G$12&gt;0,IF($G$13=0,0,ROUND(IF('11. Type 1 Emp 2020 FTE'!$I$12=2,IF(E674=0,0,IF('18. FTE Safe Harbor 2 Step 4'!E674&lt;2080/(366/($G$13-$G$12+1)),0.5,1)),0),1)),0)</f>
        <v>0</v>
      </c>
    </row>
    <row r="675" spans="1:7" x14ac:dyDescent="0.25">
      <c r="A675" s="297">
        <f t="shared" si="10"/>
        <v>659</v>
      </c>
      <c r="B675" s="501"/>
      <c r="C675" s="515"/>
      <c r="D675" s="297"/>
      <c r="E675" s="505"/>
      <c r="F675" s="417">
        <f>IF($G$12&gt;0,IF($G$13=0,0,ROUND(IF($G$12=0,0,IF('11. Type 1 Emp 2020 FTE'!$I$12=1,IF(E675&lt;2080/(366/($G$13-$G$12+1)),E675/(2080/(366/($G$13-$G$12+1))),1),0)),1)),0)</f>
        <v>0</v>
      </c>
      <c r="G675" s="417">
        <f>IF($G$12&gt;0,IF($G$13=0,0,ROUND(IF('11. Type 1 Emp 2020 FTE'!$I$12=2,IF(E675=0,0,IF('18. FTE Safe Harbor 2 Step 4'!E675&lt;2080/(366/($G$13-$G$12+1)),0.5,1)),0),1)),0)</f>
        <v>0</v>
      </c>
    </row>
    <row r="676" spans="1:7" x14ac:dyDescent="0.25">
      <c r="A676" s="297">
        <f t="shared" si="10"/>
        <v>660</v>
      </c>
      <c r="B676" s="501"/>
      <c r="C676" s="515"/>
      <c r="D676" s="297"/>
      <c r="E676" s="505"/>
      <c r="F676" s="417">
        <f>IF($G$12&gt;0,IF($G$13=0,0,ROUND(IF($G$12=0,0,IF('11. Type 1 Emp 2020 FTE'!$I$12=1,IF(E676&lt;2080/(366/($G$13-$G$12+1)),E676/(2080/(366/($G$13-$G$12+1))),1),0)),1)),0)</f>
        <v>0</v>
      </c>
      <c r="G676" s="417">
        <f>IF($G$12&gt;0,IF($G$13=0,0,ROUND(IF('11. Type 1 Emp 2020 FTE'!$I$12=2,IF(E676=0,0,IF('18. FTE Safe Harbor 2 Step 4'!E676&lt;2080/(366/($G$13-$G$12+1)),0.5,1)),0),1)),0)</f>
        <v>0</v>
      </c>
    </row>
    <row r="677" spans="1:7" x14ac:dyDescent="0.25">
      <c r="A677" s="297">
        <f t="shared" si="10"/>
        <v>661</v>
      </c>
      <c r="B677" s="501"/>
      <c r="C677" s="515"/>
      <c r="D677" s="297"/>
      <c r="E677" s="505"/>
      <c r="F677" s="417">
        <f>IF($G$12&gt;0,IF($G$13=0,0,ROUND(IF($G$12=0,0,IF('11. Type 1 Emp 2020 FTE'!$I$12=1,IF(E677&lt;2080/(366/($G$13-$G$12+1)),E677/(2080/(366/($G$13-$G$12+1))),1),0)),1)),0)</f>
        <v>0</v>
      </c>
      <c r="G677" s="417">
        <f>IF($G$12&gt;0,IF($G$13=0,0,ROUND(IF('11. Type 1 Emp 2020 FTE'!$I$12=2,IF(E677=0,0,IF('18. FTE Safe Harbor 2 Step 4'!E677&lt;2080/(366/($G$13-$G$12+1)),0.5,1)),0),1)),0)</f>
        <v>0</v>
      </c>
    </row>
    <row r="678" spans="1:7" x14ac:dyDescent="0.25">
      <c r="A678" s="297">
        <f t="shared" si="10"/>
        <v>662</v>
      </c>
      <c r="B678" s="501"/>
      <c r="C678" s="515"/>
      <c r="D678" s="297"/>
      <c r="E678" s="505"/>
      <c r="F678" s="417">
        <f>IF($G$12&gt;0,IF($G$13=0,0,ROUND(IF($G$12=0,0,IF('11. Type 1 Emp 2020 FTE'!$I$12=1,IF(E678&lt;2080/(366/($G$13-$G$12+1)),E678/(2080/(366/($G$13-$G$12+1))),1),0)),1)),0)</f>
        <v>0</v>
      </c>
      <c r="G678" s="417">
        <f>IF($G$12&gt;0,IF($G$13=0,0,ROUND(IF('11. Type 1 Emp 2020 FTE'!$I$12=2,IF(E678=0,0,IF('18. FTE Safe Harbor 2 Step 4'!E678&lt;2080/(366/($G$13-$G$12+1)),0.5,1)),0),1)),0)</f>
        <v>0</v>
      </c>
    </row>
    <row r="679" spans="1:7" x14ac:dyDescent="0.25">
      <c r="A679" s="297">
        <f t="shared" si="10"/>
        <v>663</v>
      </c>
      <c r="B679" s="501"/>
      <c r="C679" s="515"/>
      <c r="D679" s="297"/>
      <c r="E679" s="505"/>
      <c r="F679" s="417">
        <f>IF($G$12&gt;0,IF($G$13=0,0,ROUND(IF($G$12=0,0,IF('11. Type 1 Emp 2020 FTE'!$I$12=1,IF(E679&lt;2080/(366/($G$13-$G$12+1)),E679/(2080/(366/($G$13-$G$12+1))),1),0)),1)),0)</f>
        <v>0</v>
      </c>
      <c r="G679" s="417">
        <f>IF($G$12&gt;0,IF($G$13=0,0,ROUND(IF('11. Type 1 Emp 2020 FTE'!$I$12=2,IF(E679=0,0,IF('18. FTE Safe Harbor 2 Step 4'!E679&lt;2080/(366/($G$13-$G$12+1)),0.5,1)),0),1)),0)</f>
        <v>0</v>
      </c>
    </row>
    <row r="680" spans="1:7" x14ac:dyDescent="0.25">
      <c r="A680" s="297">
        <f t="shared" si="10"/>
        <v>664</v>
      </c>
      <c r="B680" s="501"/>
      <c r="C680" s="515"/>
      <c r="D680" s="297"/>
      <c r="E680" s="505"/>
      <c r="F680" s="417">
        <f>IF($G$12&gt;0,IF($G$13=0,0,ROUND(IF($G$12=0,0,IF('11. Type 1 Emp 2020 FTE'!$I$12=1,IF(E680&lt;2080/(366/($G$13-$G$12+1)),E680/(2080/(366/($G$13-$G$12+1))),1),0)),1)),0)</f>
        <v>0</v>
      </c>
      <c r="G680" s="417">
        <f>IF($G$12&gt;0,IF($G$13=0,0,ROUND(IF('11. Type 1 Emp 2020 FTE'!$I$12=2,IF(E680=0,0,IF('18. FTE Safe Harbor 2 Step 4'!E680&lt;2080/(366/($G$13-$G$12+1)),0.5,1)),0),1)),0)</f>
        <v>0</v>
      </c>
    </row>
    <row r="681" spans="1:7" x14ac:dyDescent="0.25">
      <c r="A681" s="297">
        <f t="shared" si="10"/>
        <v>665</v>
      </c>
      <c r="B681" s="501"/>
      <c r="C681" s="515"/>
      <c r="D681" s="297"/>
      <c r="E681" s="505"/>
      <c r="F681" s="417">
        <f>IF($G$12&gt;0,IF($G$13=0,0,ROUND(IF($G$12=0,0,IF('11. Type 1 Emp 2020 FTE'!$I$12=1,IF(E681&lt;2080/(366/($G$13-$G$12+1)),E681/(2080/(366/($G$13-$G$12+1))),1),0)),1)),0)</f>
        <v>0</v>
      </c>
      <c r="G681" s="417">
        <f>IF($G$12&gt;0,IF($G$13=0,0,ROUND(IF('11. Type 1 Emp 2020 FTE'!$I$12=2,IF(E681=0,0,IF('18. FTE Safe Harbor 2 Step 4'!E681&lt;2080/(366/($G$13-$G$12+1)),0.5,1)),0),1)),0)</f>
        <v>0</v>
      </c>
    </row>
    <row r="682" spans="1:7" x14ac:dyDescent="0.25">
      <c r="A682" s="297">
        <f t="shared" si="10"/>
        <v>666</v>
      </c>
      <c r="B682" s="501"/>
      <c r="C682" s="515"/>
      <c r="D682" s="297"/>
      <c r="E682" s="505"/>
      <c r="F682" s="417">
        <f>IF($G$12&gt;0,IF($G$13=0,0,ROUND(IF($G$12=0,0,IF('11. Type 1 Emp 2020 FTE'!$I$12=1,IF(E682&lt;2080/(366/($G$13-$G$12+1)),E682/(2080/(366/($G$13-$G$12+1))),1),0)),1)),0)</f>
        <v>0</v>
      </c>
      <c r="G682" s="417">
        <f>IF($G$12&gt;0,IF($G$13=0,0,ROUND(IF('11. Type 1 Emp 2020 FTE'!$I$12=2,IF(E682=0,0,IF('18. FTE Safe Harbor 2 Step 4'!E682&lt;2080/(366/($G$13-$G$12+1)),0.5,1)),0),1)),0)</f>
        <v>0</v>
      </c>
    </row>
    <row r="683" spans="1:7" x14ac:dyDescent="0.25">
      <c r="A683" s="297">
        <f t="shared" si="10"/>
        <v>667</v>
      </c>
      <c r="B683" s="501"/>
      <c r="C683" s="515"/>
      <c r="D683" s="297"/>
      <c r="E683" s="505"/>
      <c r="F683" s="417">
        <f>IF($G$12&gt;0,IF($G$13=0,0,ROUND(IF($G$12=0,0,IF('11. Type 1 Emp 2020 FTE'!$I$12=1,IF(E683&lt;2080/(366/($G$13-$G$12+1)),E683/(2080/(366/($G$13-$G$12+1))),1),0)),1)),0)</f>
        <v>0</v>
      </c>
      <c r="G683" s="417">
        <f>IF($G$12&gt;0,IF($G$13=0,0,ROUND(IF('11. Type 1 Emp 2020 FTE'!$I$12=2,IF(E683=0,0,IF('18. FTE Safe Harbor 2 Step 4'!E683&lt;2080/(366/($G$13-$G$12+1)),0.5,1)),0),1)),0)</f>
        <v>0</v>
      </c>
    </row>
    <row r="684" spans="1:7" x14ac:dyDescent="0.25">
      <c r="A684" s="297">
        <f t="shared" si="10"/>
        <v>668</v>
      </c>
      <c r="B684" s="501"/>
      <c r="C684" s="515"/>
      <c r="D684" s="297"/>
      <c r="E684" s="505"/>
      <c r="F684" s="417">
        <f>IF($G$12&gt;0,IF($G$13=0,0,ROUND(IF($G$12=0,0,IF('11. Type 1 Emp 2020 FTE'!$I$12=1,IF(E684&lt;2080/(366/($G$13-$G$12+1)),E684/(2080/(366/($G$13-$G$12+1))),1),0)),1)),0)</f>
        <v>0</v>
      </c>
      <c r="G684" s="417">
        <f>IF($G$12&gt;0,IF($G$13=0,0,ROUND(IF('11. Type 1 Emp 2020 FTE'!$I$12=2,IF(E684=0,0,IF('18. FTE Safe Harbor 2 Step 4'!E684&lt;2080/(366/($G$13-$G$12+1)),0.5,1)),0),1)),0)</f>
        <v>0</v>
      </c>
    </row>
    <row r="685" spans="1:7" x14ac:dyDescent="0.25">
      <c r="A685" s="297">
        <f t="shared" si="10"/>
        <v>669</v>
      </c>
      <c r="B685" s="501"/>
      <c r="C685" s="515"/>
      <c r="D685" s="297"/>
      <c r="E685" s="505"/>
      <c r="F685" s="417">
        <f>IF($G$12&gt;0,IF($G$13=0,0,ROUND(IF($G$12=0,0,IF('11. Type 1 Emp 2020 FTE'!$I$12=1,IF(E685&lt;2080/(366/($G$13-$G$12+1)),E685/(2080/(366/($G$13-$G$12+1))),1),0)),1)),0)</f>
        <v>0</v>
      </c>
      <c r="G685" s="417">
        <f>IF($G$12&gt;0,IF($G$13=0,0,ROUND(IF('11. Type 1 Emp 2020 FTE'!$I$12=2,IF(E685=0,0,IF('18. FTE Safe Harbor 2 Step 4'!E685&lt;2080/(366/($G$13-$G$12+1)),0.5,1)),0),1)),0)</f>
        <v>0</v>
      </c>
    </row>
    <row r="686" spans="1:7" x14ac:dyDescent="0.25">
      <c r="A686" s="297">
        <f t="shared" si="10"/>
        <v>670</v>
      </c>
      <c r="B686" s="501"/>
      <c r="C686" s="515"/>
      <c r="D686" s="297"/>
      <c r="E686" s="505"/>
      <c r="F686" s="417">
        <f>IF($G$12&gt;0,IF($G$13=0,0,ROUND(IF($G$12=0,0,IF('11. Type 1 Emp 2020 FTE'!$I$12=1,IF(E686&lt;2080/(366/($G$13-$G$12+1)),E686/(2080/(366/($G$13-$G$12+1))),1),0)),1)),0)</f>
        <v>0</v>
      </c>
      <c r="G686" s="417">
        <f>IF($G$12&gt;0,IF($G$13=0,0,ROUND(IF('11. Type 1 Emp 2020 FTE'!$I$12=2,IF(E686=0,0,IF('18. FTE Safe Harbor 2 Step 4'!E686&lt;2080/(366/($G$13-$G$12+1)),0.5,1)),0),1)),0)</f>
        <v>0</v>
      </c>
    </row>
    <row r="687" spans="1:7" x14ac:dyDescent="0.25">
      <c r="A687" s="297">
        <f t="shared" si="10"/>
        <v>671</v>
      </c>
      <c r="B687" s="501"/>
      <c r="C687" s="515"/>
      <c r="D687" s="297"/>
      <c r="E687" s="505"/>
      <c r="F687" s="417">
        <f>IF($G$12&gt;0,IF($G$13=0,0,ROUND(IF($G$12=0,0,IF('11. Type 1 Emp 2020 FTE'!$I$12=1,IF(E687&lt;2080/(366/($G$13-$G$12+1)),E687/(2080/(366/($G$13-$G$12+1))),1),0)),1)),0)</f>
        <v>0</v>
      </c>
      <c r="G687" s="417">
        <f>IF($G$12&gt;0,IF($G$13=0,0,ROUND(IF('11. Type 1 Emp 2020 FTE'!$I$12=2,IF(E687=0,0,IF('18. FTE Safe Harbor 2 Step 4'!E687&lt;2080/(366/($G$13-$G$12+1)),0.5,1)),0),1)),0)</f>
        <v>0</v>
      </c>
    </row>
    <row r="688" spans="1:7" x14ac:dyDescent="0.25">
      <c r="A688" s="297">
        <f t="shared" si="10"/>
        <v>672</v>
      </c>
      <c r="B688" s="501"/>
      <c r="C688" s="515"/>
      <c r="D688" s="297"/>
      <c r="E688" s="505"/>
      <c r="F688" s="417">
        <f>IF($G$12&gt;0,IF($G$13=0,0,ROUND(IF($G$12=0,0,IF('11. Type 1 Emp 2020 FTE'!$I$12=1,IF(E688&lt;2080/(366/($G$13-$G$12+1)),E688/(2080/(366/($G$13-$G$12+1))),1),0)),1)),0)</f>
        <v>0</v>
      </c>
      <c r="G688" s="417">
        <f>IF($G$12&gt;0,IF($G$13=0,0,ROUND(IF('11. Type 1 Emp 2020 FTE'!$I$12=2,IF(E688=0,0,IF('18. FTE Safe Harbor 2 Step 4'!E688&lt;2080/(366/($G$13-$G$12+1)),0.5,1)),0),1)),0)</f>
        <v>0</v>
      </c>
    </row>
    <row r="689" spans="1:7" x14ac:dyDescent="0.25">
      <c r="A689" s="297">
        <f t="shared" si="10"/>
        <v>673</v>
      </c>
      <c r="B689" s="501"/>
      <c r="C689" s="515"/>
      <c r="D689" s="297"/>
      <c r="E689" s="505"/>
      <c r="F689" s="417">
        <f>IF($G$12&gt;0,IF($G$13=0,0,ROUND(IF($G$12=0,0,IF('11. Type 1 Emp 2020 FTE'!$I$12=1,IF(E689&lt;2080/(366/($G$13-$G$12+1)),E689/(2080/(366/($G$13-$G$12+1))),1),0)),1)),0)</f>
        <v>0</v>
      </c>
      <c r="G689" s="417">
        <f>IF($G$12&gt;0,IF($G$13=0,0,ROUND(IF('11. Type 1 Emp 2020 FTE'!$I$12=2,IF(E689=0,0,IF('18. FTE Safe Harbor 2 Step 4'!E689&lt;2080/(366/($G$13-$G$12+1)),0.5,1)),0),1)),0)</f>
        <v>0</v>
      </c>
    </row>
    <row r="690" spans="1:7" x14ac:dyDescent="0.25">
      <c r="A690" s="297">
        <f t="shared" si="10"/>
        <v>674</v>
      </c>
      <c r="B690" s="501"/>
      <c r="C690" s="515"/>
      <c r="D690" s="297"/>
      <c r="E690" s="505"/>
      <c r="F690" s="417">
        <f>IF($G$12&gt;0,IF($G$13=0,0,ROUND(IF($G$12=0,0,IF('11. Type 1 Emp 2020 FTE'!$I$12=1,IF(E690&lt;2080/(366/($G$13-$G$12+1)),E690/(2080/(366/($G$13-$G$12+1))),1),0)),1)),0)</f>
        <v>0</v>
      </c>
      <c r="G690" s="417">
        <f>IF($G$12&gt;0,IF($G$13=0,0,ROUND(IF('11. Type 1 Emp 2020 FTE'!$I$12=2,IF(E690=0,0,IF('18. FTE Safe Harbor 2 Step 4'!E690&lt;2080/(366/($G$13-$G$12+1)),0.5,1)),0),1)),0)</f>
        <v>0</v>
      </c>
    </row>
    <row r="691" spans="1:7" x14ac:dyDescent="0.25">
      <c r="A691" s="297">
        <f t="shared" si="10"/>
        <v>675</v>
      </c>
      <c r="B691" s="501"/>
      <c r="C691" s="515"/>
      <c r="D691" s="297"/>
      <c r="E691" s="505"/>
      <c r="F691" s="417">
        <f>IF($G$12&gt;0,IF($G$13=0,0,ROUND(IF($G$12=0,0,IF('11. Type 1 Emp 2020 FTE'!$I$12=1,IF(E691&lt;2080/(366/($G$13-$G$12+1)),E691/(2080/(366/($G$13-$G$12+1))),1),0)),1)),0)</f>
        <v>0</v>
      </c>
      <c r="G691" s="417">
        <f>IF($G$12&gt;0,IF($G$13=0,0,ROUND(IF('11. Type 1 Emp 2020 FTE'!$I$12=2,IF(E691=0,0,IF('18. FTE Safe Harbor 2 Step 4'!E691&lt;2080/(366/($G$13-$G$12+1)),0.5,1)),0),1)),0)</f>
        <v>0</v>
      </c>
    </row>
    <row r="692" spans="1:7" x14ac:dyDescent="0.25">
      <c r="A692" s="297">
        <f t="shared" si="10"/>
        <v>676</v>
      </c>
      <c r="B692" s="501"/>
      <c r="C692" s="515"/>
      <c r="D692" s="297"/>
      <c r="E692" s="505"/>
      <c r="F692" s="417">
        <f>IF($G$12&gt;0,IF($G$13=0,0,ROUND(IF($G$12=0,0,IF('11. Type 1 Emp 2020 FTE'!$I$12=1,IF(E692&lt;2080/(366/($G$13-$G$12+1)),E692/(2080/(366/($G$13-$G$12+1))),1),0)),1)),0)</f>
        <v>0</v>
      </c>
      <c r="G692" s="417">
        <f>IF($G$12&gt;0,IF($G$13=0,0,ROUND(IF('11. Type 1 Emp 2020 FTE'!$I$12=2,IF(E692=0,0,IF('18. FTE Safe Harbor 2 Step 4'!E692&lt;2080/(366/($G$13-$G$12+1)),0.5,1)),0),1)),0)</f>
        <v>0</v>
      </c>
    </row>
    <row r="693" spans="1:7" x14ac:dyDescent="0.25">
      <c r="A693" s="297">
        <f t="shared" si="10"/>
        <v>677</v>
      </c>
      <c r="B693" s="501"/>
      <c r="C693" s="515"/>
      <c r="D693" s="297"/>
      <c r="E693" s="505"/>
      <c r="F693" s="417">
        <f>IF($G$12&gt;0,IF($G$13=0,0,ROUND(IF($G$12=0,0,IF('11. Type 1 Emp 2020 FTE'!$I$12=1,IF(E693&lt;2080/(366/($G$13-$G$12+1)),E693/(2080/(366/($G$13-$G$12+1))),1),0)),1)),0)</f>
        <v>0</v>
      </c>
      <c r="G693" s="417">
        <f>IF($G$12&gt;0,IF($G$13=0,0,ROUND(IF('11. Type 1 Emp 2020 FTE'!$I$12=2,IF(E693=0,0,IF('18. FTE Safe Harbor 2 Step 4'!E693&lt;2080/(366/($G$13-$G$12+1)),0.5,1)),0),1)),0)</f>
        <v>0</v>
      </c>
    </row>
    <row r="694" spans="1:7" x14ac:dyDescent="0.25">
      <c r="A694" s="297">
        <f t="shared" si="10"/>
        <v>678</v>
      </c>
      <c r="B694" s="501"/>
      <c r="C694" s="515"/>
      <c r="D694" s="297"/>
      <c r="E694" s="505"/>
      <c r="F694" s="417">
        <f>IF($G$12&gt;0,IF($G$13=0,0,ROUND(IF($G$12=0,0,IF('11. Type 1 Emp 2020 FTE'!$I$12=1,IF(E694&lt;2080/(366/($G$13-$G$12+1)),E694/(2080/(366/($G$13-$G$12+1))),1),0)),1)),0)</f>
        <v>0</v>
      </c>
      <c r="G694" s="417">
        <f>IF($G$12&gt;0,IF($G$13=0,0,ROUND(IF('11. Type 1 Emp 2020 FTE'!$I$12=2,IF(E694=0,0,IF('18. FTE Safe Harbor 2 Step 4'!E694&lt;2080/(366/($G$13-$G$12+1)),0.5,1)),0),1)),0)</f>
        <v>0</v>
      </c>
    </row>
    <row r="695" spans="1:7" x14ac:dyDescent="0.25">
      <c r="A695" s="297">
        <f t="shared" si="10"/>
        <v>679</v>
      </c>
      <c r="B695" s="501"/>
      <c r="C695" s="515"/>
      <c r="D695" s="297"/>
      <c r="E695" s="505"/>
      <c r="F695" s="417">
        <f>IF($G$12&gt;0,IF($G$13=0,0,ROUND(IF($G$12=0,0,IF('11. Type 1 Emp 2020 FTE'!$I$12=1,IF(E695&lt;2080/(366/($G$13-$G$12+1)),E695/(2080/(366/($G$13-$G$12+1))),1),0)),1)),0)</f>
        <v>0</v>
      </c>
      <c r="G695" s="417">
        <f>IF($G$12&gt;0,IF($G$13=0,0,ROUND(IF('11. Type 1 Emp 2020 FTE'!$I$12=2,IF(E695=0,0,IF('18. FTE Safe Harbor 2 Step 4'!E695&lt;2080/(366/($G$13-$G$12+1)),0.5,1)),0),1)),0)</f>
        <v>0</v>
      </c>
    </row>
    <row r="696" spans="1:7" x14ac:dyDescent="0.25">
      <c r="A696" s="297">
        <f t="shared" si="10"/>
        <v>680</v>
      </c>
      <c r="B696" s="501"/>
      <c r="C696" s="515"/>
      <c r="D696" s="297"/>
      <c r="E696" s="505"/>
      <c r="F696" s="417">
        <f>IF($G$12&gt;0,IF($G$13=0,0,ROUND(IF($G$12=0,0,IF('11. Type 1 Emp 2020 FTE'!$I$12=1,IF(E696&lt;2080/(366/($G$13-$G$12+1)),E696/(2080/(366/($G$13-$G$12+1))),1),0)),1)),0)</f>
        <v>0</v>
      </c>
      <c r="G696" s="417">
        <f>IF($G$12&gt;0,IF($G$13=0,0,ROUND(IF('11. Type 1 Emp 2020 FTE'!$I$12=2,IF(E696=0,0,IF('18. FTE Safe Harbor 2 Step 4'!E696&lt;2080/(366/($G$13-$G$12+1)),0.5,1)),0),1)),0)</f>
        <v>0</v>
      </c>
    </row>
    <row r="697" spans="1:7" x14ac:dyDescent="0.25">
      <c r="A697" s="297">
        <f t="shared" si="10"/>
        <v>681</v>
      </c>
      <c r="B697" s="501"/>
      <c r="C697" s="515"/>
      <c r="D697" s="297"/>
      <c r="E697" s="505"/>
      <c r="F697" s="417">
        <f>IF($G$12&gt;0,IF($G$13=0,0,ROUND(IF($G$12=0,0,IF('11. Type 1 Emp 2020 FTE'!$I$12=1,IF(E697&lt;2080/(366/($G$13-$G$12+1)),E697/(2080/(366/($G$13-$G$12+1))),1),0)),1)),0)</f>
        <v>0</v>
      </c>
      <c r="G697" s="417">
        <f>IF($G$12&gt;0,IF($G$13=0,0,ROUND(IF('11. Type 1 Emp 2020 FTE'!$I$12=2,IF(E697=0,0,IF('18. FTE Safe Harbor 2 Step 4'!E697&lt;2080/(366/($G$13-$G$12+1)),0.5,1)),0),1)),0)</f>
        <v>0</v>
      </c>
    </row>
    <row r="698" spans="1:7" x14ac:dyDescent="0.25">
      <c r="A698" s="297">
        <f t="shared" si="10"/>
        <v>682</v>
      </c>
      <c r="B698" s="501"/>
      <c r="C698" s="515"/>
      <c r="D698" s="297"/>
      <c r="E698" s="505"/>
      <c r="F698" s="417">
        <f>IF($G$12&gt;0,IF($G$13=0,0,ROUND(IF($G$12=0,0,IF('11. Type 1 Emp 2020 FTE'!$I$12=1,IF(E698&lt;2080/(366/($G$13-$G$12+1)),E698/(2080/(366/($G$13-$G$12+1))),1),0)),1)),0)</f>
        <v>0</v>
      </c>
      <c r="G698" s="417">
        <f>IF($G$12&gt;0,IF($G$13=0,0,ROUND(IF('11. Type 1 Emp 2020 FTE'!$I$12=2,IF(E698=0,0,IF('18. FTE Safe Harbor 2 Step 4'!E698&lt;2080/(366/($G$13-$G$12+1)),0.5,1)),0),1)),0)</f>
        <v>0</v>
      </c>
    </row>
    <row r="699" spans="1:7" x14ac:dyDescent="0.25">
      <c r="A699" s="297">
        <f t="shared" si="10"/>
        <v>683</v>
      </c>
      <c r="B699" s="501"/>
      <c r="C699" s="515"/>
      <c r="D699" s="297"/>
      <c r="E699" s="505"/>
      <c r="F699" s="417">
        <f>IF($G$12&gt;0,IF($G$13=0,0,ROUND(IF($G$12=0,0,IF('11. Type 1 Emp 2020 FTE'!$I$12=1,IF(E699&lt;2080/(366/($G$13-$G$12+1)),E699/(2080/(366/($G$13-$G$12+1))),1),0)),1)),0)</f>
        <v>0</v>
      </c>
      <c r="G699" s="417">
        <f>IF($G$12&gt;0,IF($G$13=0,0,ROUND(IF('11. Type 1 Emp 2020 FTE'!$I$12=2,IF(E699=0,0,IF('18. FTE Safe Harbor 2 Step 4'!E699&lt;2080/(366/($G$13-$G$12+1)),0.5,1)),0),1)),0)</f>
        <v>0</v>
      </c>
    </row>
    <row r="700" spans="1:7" x14ac:dyDescent="0.25">
      <c r="A700" s="297">
        <f t="shared" si="10"/>
        <v>684</v>
      </c>
      <c r="B700" s="501"/>
      <c r="C700" s="515"/>
      <c r="D700" s="297"/>
      <c r="E700" s="505"/>
      <c r="F700" s="417">
        <f>IF($G$12&gt;0,IF($G$13=0,0,ROUND(IF($G$12=0,0,IF('11. Type 1 Emp 2020 FTE'!$I$12=1,IF(E700&lt;2080/(366/($G$13-$G$12+1)),E700/(2080/(366/($G$13-$G$12+1))),1),0)),1)),0)</f>
        <v>0</v>
      </c>
      <c r="G700" s="417">
        <f>IF($G$12&gt;0,IF($G$13=0,0,ROUND(IF('11. Type 1 Emp 2020 FTE'!$I$12=2,IF(E700=0,0,IF('18. FTE Safe Harbor 2 Step 4'!E700&lt;2080/(366/($G$13-$G$12+1)),0.5,1)),0),1)),0)</f>
        <v>0</v>
      </c>
    </row>
    <row r="701" spans="1:7" x14ac:dyDescent="0.25">
      <c r="A701" s="297">
        <f t="shared" si="10"/>
        <v>685</v>
      </c>
      <c r="B701" s="501"/>
      <c r="C701" s="515"/>
      <c r="D701" s="297"/>
      <c r="E701" s="505"/>
      <c r="F701" s="417">
        <f>IF($G$12&gt;0,IF($G$13=0,0,ROUND(IF($G$12=0,0,IF('11. Type 1 Emp 2020 FTE'!$I$12=1,IF(E701&lt;2080/(366/($G$13-$G$12+1)),E701/(2080/(366/($G$13-$G$12+1))),1),0)),1)),0)</f>
        <v>0</v>
      </c>
      <c r="G701" s="417">
        <f>IF($G$12&gt;0,IF($G$13=0,0,ROUND(IF('11. Type 1 Emp 2020 FTE'!$I$12=2,IF(E701=0,0,IF('18. FTE Safe Harbor 2 Step 4'!E701&lt;2080/(366/($G$13-$G$12+1)),0.5,1)),0),1)),0)</f>
        <v>0</v>
      </c>
    </row>
    <row r="702" spans="1:7" x14ac:dyDescent="0.25">
      <c r="A702" s="297">
        <f t="shared" si="10"/>
        <v>686</v>
      </c>
      <c r="B702" s="501"/>
      <c r="C702" s="515"/>
      <c r="D702" s="297"/>
      <c r="E702" s="505"/>
      <c r="F702" s="417">
        <f>IF($G$12&gt;0,IF($G$13=0,0,ROUND(IF($G$12=0,0,IF('11. Type 1 Emp 2020 FTE'!$I$12=1,IF(E702&lt;2080/(366/($G$13-$G$12+1)),E702/(2080/(366/($G$13-$G$12+1))),1),0)),1)),0)</f>
        <v>0</v>
      </c>
      <c r="G702" s="417">
        <f>IF($G$12&gt;0,IF($G$13=0,0,ROUND(IF('11. Type 1 Emp 2020 FTE'!$I$12=2,IF(E702=0,0,IF('18. FTE Safe Harbor 2 Step 4'!E702&lt;2080/(366/($G$13-$G$12+1)),0.5,1)),0),1)),0)</f>
        <v>0</v>
      </c>
    </row>
    <row r="703" spans="1:7" x14ac:dyDescent="0.25">
      <c r="A703" s="297">
        <f t="shared" si="10"/>
        <v>687</v>
      </c>
      <c r="B703" s="501"/>
      <c r="C703" s="515"/>
      <c r="D703" s="297"/>
      <c r="E703" s="505"/>
      <c r="F703" s="417">
        <f>IF($G$12&gt;0,IF($G$13=0,0,ROUND(IF($G$12=0,0,IF('11. Type 1 Emp 2020 FTE'!$I$12=1,IF(E703&lt;2080/(366/($G$13-$G$12+1)),E703/(2080/(366/($G$13-$G$12+1))),1),0)),1)),0)</f>
        <v>0</v>
      </c>
      <c r="G703" s="417">
        <f>IF($G$12&gt;0,IF($G$13=0,0,ROUND(IF('11. Type 1 Emp 2020 FTE'!$I$12=2,IF(E703=0,0,IF('18. FTE Safe Harbor 2 Step 4'!E703&lt;2080/(366/($G$13-$G$12+1)),0.5,1)),0),1)),0)</f>
        <v>0</v>
      </c>
    </row>
    <row r="704" spans="1:7" x14ac:dyDescent="0.25">
      <c r="A704" s="297">
        <f t="shared" si="10"/>
        <v>688</v>
      </c>
      <c r="B704" s="501"/>
      <c r="C704" s="515"/>
      <c r="D704" s="297"/>
      <c r="E704" s="505"/>
      <c r="F704" s="417">
        <f>IF($G$12&gt;0,IF($G$13=0,0,ROUND(IF($G$12=0,0,IF('11. Type 1 Emp 2020 FTE'!$I$12=1,IF(E704&lt;2080/(366/($G$13-$G$12+1)),E704/(2080/(366/($G$13-$G$12+1))),1),0)),1)),0)</f>
        <v>0</v>
      </c>
      <c r="G704" s="417">
        <f>IF($G$12&gt;0,IF($G$13=0,0,ROUND(IF('11. Type 1 Emp 2020 FTE'!$I$12=2,IF(E704=0,0,IF('18. FTE Safe Harbor 2 Step 4'!E704&lt;2080/(366/($G$13-$G$12+1)),0.5,1)),0),1)),0)</f>
        <v>0</v>
      </c>
    </row>
    <row r="705" spans="1:7" x14ac:dyDescent="0.25">
      <c r="A705" s="297">
        <f t="shared" si="10"/>
        <v>689</v>
      </c>
      <c r="B705" s="501"/>
      <c r="C705" s="515"/>
      <c r="D705" s="297"/>
      <c r="E705" s="505"/>
      <c r="F705" s="417">
        <f>IF($G$12&gt;0,IF($G$13=0,0,ROUND(IF($G$12=0,0,IF('11. Type 1 Emp 2020 FTE'!$I$12=1,IF(E705&lt;2080/(366/($G$13-$G$12+1)),E705/(2080/(366/($G$13-$G$12+1))),1),0)),1)),0)</f>
        <v>0</v>
      </c>
      <c r="G705" s="417">
        <f>IF($G$12&gt;0,IF($G$13=0,0,ROUND(IF('11. Type 1 Emp 2020 FTE'!$I$12=2,IF(E705=0,0,IF('18. FTE Safe Harbor 2 Step 4'!E705&lt;2080/(366/($G$13-$G$12+1)),0.5,1)),0),1)),0)</f>
        <v>0</v>
      </c>
    </row>
    <row r="706" spans="1:7" x14ac:dyDescent="0.25">
      <c r="A706" s="297">
        <f t="shared" si="10"/>
        <v>690</v>
      </c>
      <c r="B706" s="501"/>
      <c r="C706" s="515"/>
      <c r="D706" s="297"/>
      <c r="E706" s="505"/>
      <c r="F706" s="417">
        <f>IF($G$12&gt;0,IF($G$13=0,0,ROUND(IF($G$12=0,0,IF('11. Type 1 Emp 2020 FTE'!$I$12=1,IF(E706&lt;2080/(366/($G$13-$G$12+1)),E706/(2080/(366/($G$13-$G$12+1))),1),0)),1)),0)</f>
        <v>0</v>
      </c>
      <c r="G706" s="417">
        <f>IF($G$12&gt;0,IF($G$13=0,0,ROUND(IF('11. Type 1 Emp 2020 FTE'!$I$12=2,IF(E706=0,0,IF('18. FTE Safe Harbor 2 Step 4'!E706&lt;2080/(366/($G$13-$G$12+1)),0.5,1)),0),1)),0)</f>
        <v>0</v>
      </c>
    </row>
    <row r="707" spans="1:7" x14ac:dyDescent="0.25">
      <c r="A707" s="297">
        <f t="shared" si="10"/>
        <v>691</v>
      </c>
      <c r="B707" s="501"/>
      <c r="C707" s="515"/>
      <c r="D707" s="297"/>
      <c r="E707" s="505"/>
      <c r="F707" s="417">
        <f>IF($G$12&gt;0,IF($G$13=0,0,ROUND(IF($G$12=0,0,IF('11. Type 1 Emp 2020 FTE'!$I$12=1,IF(E707&lt;2080/(366/($G$13-$G$12+1)),E707/(2080/(366/($G$13-$G$12+1))),1),0)),1)),0)</f>
        <v>0</v>
      </c>
      <c r="G707" s="417">
        <f>IF($G$12&gt;0,IF($G$13=0,0,ROUND(IF('11. Type 1 Emp 2020 FTE'!$I$12=2,IF(E707=0,0,IF('18. FTE Safe Harbor 2 Step 4'!E707&lt;2080/(366/($G$13-$G$12+1)),0.5,1)),0),1)),0)</f>
        <v>0</v>
      </c>
    </row>
    <row r="708" spans="1:7" x14ac:dyDescent="0.25">
      <c r="A708" s="297">
        <f t="shared" si="10"/>
        <v>692</v>
      </c>
      <c r="B708" s="501"/>
      <c r="C708" s="515"/>
      <c r="D708" s="297"/>
      <c r="E708" s="505"/>
      <c r="F708" s="417">
        <f>IF($G$12&gt;0,IF($G$13=0,0,ROUND(IF($G$12=0,0,IF('11. Type 1 Emp 2020 FTE'!$I$12=1,IF(E708&lt;2080/(366/($G$13-$G$12+1)),E708/(2080/(366/($G$13-$G$12+1))),1),0)),1)),0)</f>
        <v>0</v>
      </c>
      <c r="G708" s="417">
        <f>IF($G$12&gt;0,IF($G$13=0,0,ROUND(IF('11. Type 1 Emp 2020 FTE'!$I$12=2,IF(E708=0,0,IF('18. FTE Safe Harbor 2 Step 4'!E708&lt;2080/(366/($G$13-$G$12+1)),0.5,1)),0),1)),0)</f>
        <v>0</v>
      </c>
    </row>
    <row r="709" spans="1:7" x14ac:dyDescent="0.25">
      <c r="A709" s="297">
        <f t="shared" si="10"/>
        <v>693</v>
      </c>
      <c r="B709" s="501"/>
      <c r="C709" s="515"/>
      <c r="D709" s="297"/>
      <c r="E709" s="505"/>
      <c r="F709" s="417">
        <f>IF($G$12&gt;0,IF($G$13=0,0,ROUND(IF($G$12=0,0,IF('11. Type 1 Emp 2020 FTE'!$I$12=1,IF(E709&lt;2080/(366/($G$13-$G$12+1)),E709/(2080/(366/($G$13-$G$12+1))),1),0)),1)),0)</f>
        <v>0</v>
      </c>
      <c r="G709" s="417">
        <f>IF($G$12&gt;0,IF($G$13=0,0,ROUND(IF('11. Type 1 Emp 2020 FTE'!$I$12=2,IF(E709=0,0,IF('18. FTE Safe Harbor 2 Step 4'!E709&lt;2080/(366/($G$13-$G$12+1)),0.5,1)),0),1)),0)</f>
        <v>0</v>
      </c>
    </row>
    <row r="710" spans="1:7" x14ac:dyDescent="0.25">
      <c r="A710" s="297">
        <f t="shared" si="10"/>
        <v>694</v>
      </c>
      <c r="B710" s="501"/>
      <c r="C710" s="515"/>
      <c r="D710" s="297"/>
      <c r="E710" s="505"/>
      <c r="F710" s="417">
        <f>IF($G$12&gt;0,IF($G$13=0,0,ROUND(IF($G$12=0,0,IF('11. Type 1 Emp 2020 FTE'!$I$12=1,IF(E710&lt;2080/(366/($G$13-$G$12+1)),E710/(2080/(366/($G$13-$G$12+1))),1),0)),1)),0)</f>
        <v>0</v>
      </c>
      <c r="G710" s="417">
        <f>IF($G$12&gt;0,IF($G$13=0,0,ROUND(IF('11. Type 1 Emp 2020 FTE'!$I$12=2,IF(E710=0,0,IF('18. FTE Safe Harbor 2 Step 4'!E710&lt;2080/(366/($G$13-$G$12+1)),0.5,1)),0),1)),0)</f>
        <v>0</v>
      </c>
    </row>
    <row r="711" spans="1:7" x14ac:dyDescent="0.25">
      <c r="A711" s="297">
        <f t="shared" si="10"/>
        <v>695</v>
      </c>
      <c r="B711" s="501"/>
      <c r="C711" s="515"/>
      <c r="D711" s="297"/>
      <c r="E711" s="505"/>
      <c r="F711" s="417">
        <f>IF($G$12&gt;0,IF($G$13=0,0,ROUND(IF($G$12=0,0,IF('11. Type 1 Emp 2020 FTE'!$I$12=1,IF(E711&lt;2080/(366/($G$13-$G$12+1)),E711/(2080/(366/($G$13-$G$12+1))),1),0)),1)),0)</f>
        <v>0</v>
      </c>
      <c r="G711" s="417">
        <f>IF($G$12&gt;0,IF($G$13=0,0,ROUND(IF('11. Type 1 Emp 2020 FTE'!$I$12=2,IF(E711=0,0,IF('18. FTE Safe Harbor 2 Step 4'!E711&lt;2080/(366/($G$13-$G$12+1)),0.5,1)),0),1)),0)</f>
        <v>0</v>
      </c>
    </row>
    <row r="712" spans="1:7" x14ac:dyDescent="0.25">
      <c r="A712" s="297">
        <f t="shared" si="10"/>
        <v>696</v>
      </c>
      <c r="B712" s="501"/>
      <c r="C712" s="515"/>
      <c r="D712" s="297"/>
      <c r="E712" s="505"/>
      <c r="F712" s="417">
        <f>IF($G$12&gt;0,IF($G$13=0,0,ROUND(IF($G$12=0,0,IF('11. Type 1 Emp 2020 FTE'!$I$12=1,IF(E712&lt;2080/(366/($G$13-$G$12+1)),E712/(2080/(366/($G$13-$G$12+1))),1),0)),1)),0)</f>
        <v>0</v>
      </c>
      <c r="G712" s="417">
        <f>IF($G$12&gt;0,IF($G$13=0,0,ROUND(IF('11. Type 1 Emp 2020 FTE'!$I$12=2,IF(E712=0,0,IF('18. FTE Safe Harbor 2 Step 4'!E712&lt;2080/(366/($G$13-$G$12+1)),0.5,1)),0),1)),0)</f>
        <v>0</v>
      </c>
    </row>
    <row r="713" spans="1:7" x14ac:dyDescent="0.25">
      <c r="A713" s="297">
        <f t="shared" si="10"/>
        <v>697</v>
      </c>
      <c r="B713" s="501"/>
      <c r="C713" s="515"/>
      <c r="D713" s="297"/>
      <c r="E713" s="505"/>
      <c r="F713" s="417">
        <f>IF($G$12&gt;0,IF($G$13=0,0,ROUND(IF($G$12=0,0,IF('11. Type 1 Emp 2020 FTE'!$I$12=1,IF(E713&lt;2080/(366/($G$13-$G$12+1)),E713/(2080/(366/($G$13-$G$12+1))),1),0)),1)),0)</f>
        <v>0</v>
      </c>
      <c r="G713" s="417">
        <f>IF($G$12&gt;0,IF($G$13=0,0,ROUND(IF('11. Type 1 Emp 2020 FTE'!$I$12=2,IF(E713=0,0,IF('18. FTE Safe Harbor 2 Step 4'!E713&lt;2080/(366/($G$13-$G$12+1)),0.5,1)),0),1)),0)</f>
        <v>0</v>
      </c>
    </row>
    <row r="714" spans="1:7" x14ac:dyDescent="0.25">
      <c r="A714" s="297">
        <f t="shared" si="10"/>
        <v>698</v>
      </c>
      <c r="B714" s="501"/>
      <c r="C714" s="515"/>
      <c r="D714" s="297"/>
      <c r="E714" s="505"/>
      <c r="F714" s="417">
        <f>IF($G$12&gt;0,IF($G$13=0,0,ROUND(IF($G$12=0,0,IF('11. Type 1 Emp 2020 FTE'!$I$12=1,IF(E714&lt;2080/(366/($G$13-$G$12+1)),E714/(2080/(366/($G$13-$G$12+1))),1),0)),1)),0)</f>
        <v>0</v>
      </c>
      <c r="G714" s="417">
        <f>IF($G$12&gt;0,IF($G$13=0,0,ROUND(IF('11. Type 1 Emp 2020 FTE'!$I$12=2,IF(E714=0,0,IF('18. FTE Safe Harbor 2 Step 4'!E714&lt;2080/(366/($G$13-$G$12+1)),0.5,1)),0),1)),0)</f>
        <v>0</v>
      </c>
    </row>
    <row r="715" spans="1:7" x14ac:dyDescent="0.25">
      <c r="A715" s="297">
        <f t="shared" si="10"/>
        <v>699</v>
      </c>
      <c r="B715" s="501"/>
      <c r="C715" s="515"/>
      <c r="D715" s="297"/>
      <c r="E715" s="505"/>
      <c r="F715" s="417">
        <f>IF($G$12&gt;0,IF($G$13=0,0,ROUND(IF($G$12=0,0,IF('11. Type 1 Emp 2020 FTE'!$I$12=1,IF(E715&lt;2080/(366/($G$13-$G$12+1)),E715/(2080/(366/($G$13-$G$12+1))),1),0)),1)),0)</f>
        <v>0</v>
      </c>
      <c r="G715" s="417">
        <f>IF($G$12&gt;0,IF($G$13=0,0,ROUND(IF('11. Type 1 Emp 2020 FTE'!$I$12=2,IF(E715=0,0,IF('18. FTE Safe Harbor 2 Step 4'!E715&lt;2080/(366/($G$13-$G$12+1)),0.5,1)),0),1)),0)</f>
        <v>0</v>
      </c>
    </row>
    <row r="716" spans="1:7" x14ac:dyDescent="0.25">
      <c r="A716" s="297">
        <f t="shared" si="10"/>
        <v>700</v>
      </c>
      <c r="B716" s="501"/>
      <c r="C716" s="515"/>
      <c r="D716" s="297"/>
      <c r="E716" s="505"/>
      <c r="F716" s="417">
        <f>IF($G$12&gt;0,IF($G$13=0,0,ROUND(IF($G$12=0,0,IF('11. Type 1 Emp 2020 FTE'!$I$12=1,IF(E716&lt;2080/(366/($G$13-$G$12+1)),E716/(2080/(366/($G$13-$G$12+1))),1),0)),1)),0)</f>
        <v>0</v>
      </c>
      <c r="G716" s="417">
        <f>IF($G$12&gt;0,IF($G$13=0,0,ROUND(IF('11. Type 1 Emp 2020 FTE'!$I$12=2,IF(E716=0,0,IF('18. FTE Safe Harbor 2 Step 4'!E716&lt;2080/(366/($G$13-$G$12+1)),0.5,1)),0),1)),0)</f>
        <v>0</v>
      </c>
    </row>
    <row r="717" spans="1:7" x14ac:dyDescent="0.25">
      <c r="A717" s="297">
        <f t="shared" si="10"/>
        <v>701</v>
      </c>
      <c r="B717" s="501"/>
      <c r="C717" s="515"/>
      <c r="D717" s="297"/>
      <c r="E717" s="505"/>
      <c r="F717" s="417">
        <f>IF($G$12&gt;0,IF($G$13=0,0,ROUND(IF($G$12=0,0,IF('11. Type 1 Emp 2020 FTE'!$I$12=1,IF(E717&lt;2080/(366/($G$13-$G$12+1)),E717/(2080/(366/($G$13-$G$12+1))),1),0)),1)),0)</f>
        <v>0</v>
      </c>
      <c r="G717" s="417">
        <f>IF($G$12&gt;0,IF($G$13=0,0,ROUND(IF('11. Type 1 Emp 2020 FTE'!$I$12=2,IF(E717=0,0,IF('18. FTE Safe Harbor 2 Step 4'!E717&lt;2080/(366/($G$13-$G$12+1)),0.5,1)),0),1)),0)</f>
        <v>0</v>
      </c>
    </row>
    <row r="718" spans="1:7" x14ac:dyDescent="0.25">
      <c r="A718" s="297">
        <f t="shared" si="10"/>
        <v>702</v>
      </c>
      <c r="B718" s="501"/>
      <c r="C718" s="515"/>
      <c r="D718" s="297"/>
      <c r="E718" s="505"/>
      <c r="F718" s="417">
        <f>IF($G$12&gt;0,IF($G$13=0,0,ROUND(IF($G$12=0,0,IF('11. Type 1 Emp 2020 FTE'!$I$12=1,IF(E718&lt;2080/(366/($G$13-$G$12+1)),E718/(2080/(366/($G$13-$G$12+1))),1),0)),1)),0)</f>
        <v>0</v>
      </c>
      <c r="G718" s="417">
        <f>IF($G$12&gt;0,IF($G$13=0,0,ROUND(IF('11. Type 1 Emp 2020 FTE'!$I$12=2,IF(E718=0,0,IF('18. FTE Safe Harbor 2 Step 4'!E718&lt;2080/(366/($G$13-$G$12+1)),0.5,1)),0),1)),0)</f>
        <v>0</v>
      </c>
    </row>
    <row r="719" spans="1:7" x14ac:dyDescent="0.25">
      <c r="A719" s="297">
        <f t="shared" si="10"/>
        <v>703</v>
      </c>
      <c r="B719" s="501"/>
      <c r="C719" s="515"/>
      <c r="D719" s="297"/>
      <c r="E719" s="505"/>
      <c r="F719" s="417">
        <f>IF($G$12&gt;0,IF($G$13=0,0,ROUND(IF($G$12=0,0,IF('11. Type 1 Emp 2020 FTE'!$I$12=1,IF(E719&lt;2080/(366/($G$13-$G$12+1)),E719/(2080/(366/($G$13-$G$12+1))),1),0)),1)),0)</f>
        <v>0</v>
      </c>
      <c r="G719" s="417">
        <f>IF($G$12&gt;0,IF($G$13=0,0,ROUND(IF('11. Type 1 Emp 2020 FTE'!$I$12=2,IF(E719=0,0,IF('18. FTE Safe Harbor 2 Step 4'!E719&lt;2080/(366/($G$13-$G$12+1)),0.5,1)),0),1)),0)</f>
        <v>0</v>
      </c>
    </row>
    <row r="720" spans="1:7" x14ac:dyDescent="0.25">
      <c r="A720" s="297">
        <f t="shared" si="10"/>
        <v>704</v>
      </c>
      <c r="B720" s="501"/>
      <c r="C720" s="515"/>
      <c r="D720" s="297"/>
      <c r="E720" s="505"/>
      <c r="F720" s="417">
        <f>IF($G$12&gt;0,IF($G$13=0,0,ROUND(IF($G$12=0,0,IF('11. Type 1 Emp 2020 FTE'!$I$12=1,IF(E720&lt;2080/(366/($G$13-$G$12+1)),E720/(2080/(366/($G$13-$G$12+1))),1),0)),1)),0)</f>
        <v>0</v>
      </c>
      <c r="G720" s="417">
        <f>IF($G$12&gt;0,IF($G$13=0,0,ROUND(IF('11. Type 1 Emp 2020 FTE'!$I$12=2,IF(E720=0,0,IF('18. FTE Safe Harbor 2 Step 4'!E720&lt;2080/(366/($G$13-$G$12+1)),0.5,1)),0),1)),0)</f>
        <v>0</v>
      </c>
    </row>
    <row r="721" spans="1:7" x14ac:dyDescent="0.25">
      <c r="A721" s="297">
        <f t="shared" si="10"/>
        <v>705</v>
      </c>
      <c r="B721" s="501"/>
      <c r="C721" s="515"/>
      <c r="D721" s="297"/>
      <c r="E721" s="505"/>
      <c r="F721" s="417">
        <f>IF($G$12&gt;0,IF($G$13=0,0,ROUND(IF($G$12=0,0,IF('11. Type 1 Emp 2020 FTE'!$I$12=1,IF(E721&lt;2080/(366/($G$13-$G$12+1)),E721/(2080/(366/($G$13-$G$12+1))),1),0)),1)),0)</f>
        <v>0</v>
      </c>
      <c r="G721" s="417">
        <f>IF($G$12&gt;0,IF($G$13=0,0,ROUND(IF('11. Type 1 Emp 2020 FTE'!$I$12=2,IF(E721=0,0,IF('18. FTE Safe Harbor 2 Step 4'!E721&lt;2080/(366/($G$13-$G$12+1)),0.5,1)),0),1)),0)</f>
        <v>0</v>
      </c>
    </row>
    <row r="722" spans="1:7" x14ac:dyDescent="0.25">
      <c r="A722" s="297">
        <f t="shared" si="10"/>
        <v>706</v>
      </c>
      <c r="B722" s="501"/>
      <c r="C722" s="515"/>
      <c r="D722" s="297"/>
      <c r="E722" s="505"/>
      <c r="F722" s="417">
        <f>IF($G$12&gt;0,IF($G$13=0,0,ROUND(IF($G$12=0,0,IF('11. Type 1 Emp 2020 FTE'!$I$12=1,IF(E722&lt;2080/(366/($G$13-$G$12+1)),E722/(2080/(366/($G$13-$G$12+1))),1),0)),1)),0)</f>
        <v>0</v>
      </c>
      <c r="G722" s="417">
        <f>IF($G$12&gt;0,IF($G$13=0,0,ROUND(IF('11. Type 1 Emp 2020 FTE'!$I$12=2,IF(E722=0,0,IF('18. FTE Safe Harbor 2 Step 4'!E722&lt;2080/(366/($G$13-$G$12+1)),0.5,1)),0),1)),0)</f>
        <v>0</v>
      </c>
    </row>
    <row r="723" spans="1:7" x14ac:dyDescent="0.25">
      <c r="A723" s="297">
        <f t="shared" ref="A723:A786" si="11">+A722+1</f>
        <v>707</v>
      </c>
      <c r="B723" s="501"/>
      <c r="C723" s="515"/>
      <c r="D723" s="297"/>
      <c r="E723" s="505"/>
      <c r="F723" s="417">
        <f>IF($G$12&gt;0,IF($G$13=0,0,ROUND(IF($G$12=0,0,IF('11. Type 1 Emp 2020 FTE'!$I$12=1,IF(E723&lt;2080/(366/($G$13-$G$12+1)),E723/(2080/(366/($G$13-$G$12+1))),1),0)),1)),0)</f>
        <v>0</v>
      </c>
      <c r="G723" s="417">
        <f>IF($G$12&gt;0,IF($G$13=0,0,ROUND(IF('11. Type 1 Emp 2020 FTE'!$I$12=2,IF(E723=0,0,IF('18. FTE Safe Harbor 2 Step 4'!E723&lt;2080/(366/($G$13-$G$12+1)),0.5,1)),0),1)),0)</f>
        <v>0</v>
      </c>
    </row>
    <row r="724" spans="1:7" x14ac:dyDescent="0.25">
      <c r="A724" s="297">
        <f t="shared" si="11"/>
        <v>708</v>
      </c>
      <c r="B724" s="501"/>
      <c r="C724" s="515"/>
      <c r="D724" s="297"/>
      <c r="E724" s="505"/>
      <c r="F724" s="417">
        <f>IF($G$12&gt;0,IF($G$13=0,0,ROUND(IF($G$12=0,0,IF('11. Type 1 Emp 2020 FTE'!$I$12=1,IF(E724&lt;2080/(366/($G$13-$G$12+1)),E724/(2080/(366/($G$13-$G$12+1))),1),0)),1)),0)</f>
        <v>0</v>
      </c>
      <c r="G724" s="417">
        <f>IF($G$12&gt;0,IF($G$13=0,0,ROUND(IF('11. Type 1 Emp 2020 FTE'!$I$12=2,IF(E724=0,0,IF('18. FTE Safe Harbor 2 Step 4'!E724&lt;2080/(366/($G$13-$G$12+1)),0.5,1)),0),1)),0)</f>
        <v>0</v>
      </c>
    </row>
    <row r="725" spans="1:7" x14ac:dyDescent="0.25">
      <c r="A725" s="297">
        <f t="shared" si="11"/>
        <v>709</v>
      </c>
      <c r="B725" s="501"/>
      <c r="C725" s="515"/>
      <c r="D725" s="297"/>
      <c r="E725" s="505"/>
      <c r="F725" s="417">
        <f>IF($G$12&gt;0,IF($G$13=0,0,ROUND(IF($G$12=0,0,IF('11. Type 1 Emp 2020 FTE'!$I$12=1,IF(E725&lt;2080/(366/($G$13-$G$12+1)),E725/(2080/(366/($G$13-$G$12+1))),1),0)),1)),0)</f>
        <v>0</v>
      </c>
      <c r="G725" s="417">
        <f>IF($G$12&gt;0,IF($G$13=0,0,ROUND(IF('11. Type 1 Emp 2020 FTE'!$I$12=2,IF(E725=0,0,IF('18. FTE Safe Harbor 2 Step 4'!E725&lt;2080/(366/($G$13-$G$12+1)),0.5,1)),0),1)),0)</f>
        <v>0</v>
      </c>
    </row>
    <row r="726" spans="1:7" x14ac:dyDescent="0.25">
      <c r="A726" s="297">
        <f t="shared" si="11"/>
        <v>710</v>
      </c>
      <c r="B726" s="501"/>
      <c r="C726" s="515"/>
      <c r="D726" s="297"/>
      <c r="E726" s="505"/>
      <c r="F726" s="417">
        <f>IF($G$12&gt;0,IF($G$13=0,0,ROUND(IF($G$12=0,0,IF('11. Type 1 Emp 2020 FTE'!$I$12=1,IF(E726&lt;2080/(366/($G$13-$G$12+1)),E726/(2080/(366/($G$13-$G$12+1))),1),0)),1)),0)</f>
        <v>0</v>
      </c>
      <c r="G726" s="417">
        <f>IF($G$12&gt;0,IF($G$13=0,0,ROUND(IF('11. Type 1 Emp 2020 FTE'!$I$12=2,IF(E726=0,0,IF('18. FTE Safe Harbor 2 Step 4'!E726&lt;2080/(366/($G$13-$G$12+1)),0.5,1)),0),1)),0)</f>
        <v>0</v>
      </c>
    </row>
    <row r="727" spans="1:7" x14ac:dyDescent="0.25">
      <c r="A727" s="297">
        <f t="shared" si="11"/>
        <v>711</v>
      </c>
      <c r="B727" s="501"/>
      <c r="C727" s="515"/>
      <c r="D727" s="297"/>
      <c r="E727" s="505"/>
      <c r="F727" s="417">
        <f>IF($G$12&gt;0,IF($G$13=0,0,ROUND(IF($G$12=0,0,IF('11. Type 1 Emp 2020 FTE'!$I$12=1,IF(E727&lt;2080/(366/($G$13-$G$12+1)),E727/(2080/(366/($G$13-$G$12+1))),1),0)),1)),0)</f>
        <v>0</v>
      </c>
      <c r="G727" s="417">
        <f>IF($G$12&gt;0,IF($G$13=0,0,ROUND(IF('11. Type 1 Emp 2020 FTE'!$I$12=2,IF(E727=0,0,IF('18. FTE Safe Harbor 2 Step 4'!E727&lt;2080/(366/($G$13-$G$12+1)),0.5,1)),0),1)),0)</f>
        <v>0</v>
      </c>
    </row>
    <row r="728" spans="1:7" x14ac:dyDescent="0.25">
      <c r="A728" s="297">
        <f t="shared" si="11"/>
        <v>712</v>
      </c>
      <c r="B728" s="501"/>
      <c r="C728" s="515"/>
      <c r="D728" s="297"/>
      <c r="E728" s="505"/>
      <c r="F728" s="417">
        <f>IF($G$12&gt;0,IF($G$13=0,0,ROUND(IF($G$12=0,0,IF('11. Type 1 Emp 2020 FTE'!$I$12=1,IF(E728&lt;2080/(366/($G$13-$G$12+1)),E728/(2080/(366/($G$13-$G$12+1))),1),0)),1)),0)</f>
        <v>0</v>
      </c>
      <c r="G728" s="417">
        <f>IF($G$12&gt;0,IF($G$13=0,0,ROUND(IF('11. Type 1 Emp 2020 FTE'!$I$12=2,IF(E728=0,0,IF('18. FTE Safe Harbor 2 Step 4'!E728&lt;2080/(366/($G$13-$G$12+1)),0.5,1)),0),1)),0)</f>
        <v>0</v>
      </c>
    </row>
    <row r="729" spans="1:7" x14ac:dyDescent="0.25">
      <c r="A729" s="297">
        <f t="shared" si="11"/>
        <v>713</v>
      </c>
      <c r="B729" s="501"/>
      <c r="C729" s="515"/>
      <c r="D729" s="297"/>
      <c r="E729" s="505"/>
      <c r="F729" s="417">
        <f>IF($G$12&gt;0,IF($G$13=0,0,ROUND(IF($G$12=0,0,IF('11. Type 1 Emp 2020 FTE'!$I$12=1,IF(E729&lt;2080/(366/($G$13-$G$12+1)),E729/(2080/(366/($G$13-$G$12+1))),1),0)),1)),0)</f>
        <v>0</v>
      </c>
      <c r="G729" s="417">
        <f>IF($G$12&gt;0,IF($G$13=0,0,ROUND(IF('11. Type 1 Emp 2020 FTE'!$I$12=2,IF(E729=0,0,IF('18. FTE Safe Harbor 2 Step 4'!E729&lt;2080/(366/($G$13-$G$12+1)),0.5,1)),0),1)),0)</f>
        <v>0</v>
      </c>
    </row>
    <row r="730" spans="1:7" x14ac:dyDescent="0.25">
      <c r="A730" s="297">
        <f t="shared" si="11"/>
        <v>714</v>
      </c>
      <c r="B730" s="501"/>
      <c r="C730" s="515"/>
      <c r="D730" s="297"/>
      <c r="E730" s="505"/>
      <c r="F730" s="417">
        <f>IF($G$12&gt;0,IF($G$13=0,0,ROUND(IF($G$12=0,0,IF('11. Type 1 Emp 2020 FTE'!$I$12=1,IF(E730&lt;2080/(366/($G$13-$G$12+1)),E730/(2080/(366/($G$13-$G$12+1))),1),0)),1)),0)</f>
        <v>0</v>
      </c>
      <c r="G730" s="417">
        <f>IF($G$12&gt;0,IF($G$13=0,0,ROUND(IF('11. Type 1 Emp 2020 FTE'!$I$12=2,IF(E730=0,0,IF('18. FTE Safe Harbor 2 Step 4'!E730&lt;2080/(366/($G$13-$G$12+1)),0.5,1)),0),1)),0)</f>
        <v>0</v>
      </c>
    </row>
    <row r="731" spans="1:7" x14ac:dyDescent="0.25">
      <c r="A731" s="297">
        <f t="shared" si="11"/>
        <v>715</v>
      </c>
      <c r="B731" s="501"/>
      <c r="C731" s="515"/>
      <c r="D731" s="297"/>
      <c r="E731" s="505"/>
      <c r="F731" s="417">
        <f>IF($G$12&gt;0,IF($G$13=0,0,ROUND(IF($G$12=0,0,IF('11. Type 1 Emp 2020 FTE'!$I$12=1,IF(E731&lt;2080/(366/($G$13-$G$12+1)),E731/(2080/(366/($G$13-$G$12+1))),1),0)),1)),0)</f>
        <v>0</v>
      </c>
      <c r="G731" s="417">
        <f>IF($G$12&gt;0,IF($G$13=0,0,ROUND(IF('11. Type 1 Emp 2020 FTE'!$I$12=2,IF(E731=0,0,IF('18. FTE Safe Harbor 2 Step 4'!E731&lt;2080/(366/($G$13-$G$12+1)),0.5,1)),0),1)),0)</f>
        <v>0</v>
      </c>
    </row>
    <row r="732" spans="1:7" x14ac:dyDescent="0.25">
      <c r="A732" s="297">
        <f t="shared" si="11"/>
        <v>716</v>
      </c>
      <c r="B732" s="501"/>
      <c r="C732" s="515"/>
      <c r="D732" s="297"/>
      <c r="E732" s="505"/>
      <c r="F732" s="417">
        <f>IF($G$12&gt;0,IF($G$13=0,0,ROUND(IF($G$12=0,0,IF('11. Type 1 Emp 2020 FTE'!$I$12=1,IF(E732&lt;2080/(366/($G$13-$G$12+1)),E732/(2080/(366/($G$13-$G$12+1))),1),0)),1)),0)</f>
        <v>0</v>
      </c>
      <c r="G732" s="417">
        <f>IF($G$12&gt;0,IF($G$13=0,0,ROUND(IF('11. Type 1 Emp 2020 FTE'!$I$12=2,IF(E732=0,0,IF('18. FTE Safe Harbor 2 Step 4'!E732&lt;2080/(366/($G$13-$G$12+1)),0.5,1)),0),1)),0)</f>
        <v>0</v>
      </c>
    </row>
    <row r="733" spans="1:7" x14ac:dyDescent="0.25">
      <c r="A733" s="297">
        <f t="shared" si="11"/>
        <v>717</v>
      </c>
      <c r="B733" s="501"/>
      <c r="C733" s="515"/>
      <c r="D733" s="297"/>
      <c r="E733" s="505"/>
      <c r="F733" s="417">
        <f>IF($G$12&gt;0,IF($G$13=0,0,ROUND(IF($G$12=0,0,IF('11. Type 1 Emp 2020 FTE'!$I$12=1,IF(E733&lt;2080/(366/($G$13-$G$12+1)),E733/(2080/(366/($G$13-$G$12+1))),1),0)),1)),0)</f>
        <v>0</v>
      </c>
      <c r="G733" s="417">
        <f>IF($G$12&gt;0,IF($G$13=0,0,ROUND(IF('11. Type 1 Emp 2020 FTE'!$I$12=2,IF(E733=0,0,IF('18. FTE Safe Harbor 2 Step 4'!E733&lt;2080/(366/($G$13-$G$12+1)),0.5,1)),0),1)),0)</f>
        <v>0</v>
      </c>
    </row>
    <row r="734" spans="1:7" x14ac:dyDescent="0.25">
      <c r="A734" s="297">
        <f t="shared" si="11"/>
        <v>718</v>
      </c>
      <c r="B734" s="501"/>
      <c r="C734" s="515"/>
      <c r="D734" s="297"/>
      <c r="E734" s="505"/>
      <c r="F734" s="417">
        <f>IF($G$12&gt;0,IF($G$13=0,0,ROUND(IF($G$12=0,0,IF('11. Type 1 Emp 2020 FTE'!$I$12=1,IF(E734&lt;2080/(366/($G$13-$G$12+1)),E734/(2080/(366/($G$13-$G$12+1))),1),0)),1)),0)</f>
        <v>0</v>
      </c>
      <c r="G734" s="417">
        <f>IF($G$12&gt;0,IF($G$13=0,0,ROUND(IF('11. Type 1 Emp 2020 FTE'!$I$12=2,IF(E734=0,0,IF('18. FTE Safe Harbor 2 Step 4'!E734&lt;2080/(366/($G$13-$G$12+1)),0.5,1)),0),1)),0)</f>
        <v>0</v>
      </c>
    </row>
    <row r="735" spans="1:7" x14ac:dyDescent="0.25">
      <c r="A735" s="297">
        <f t="shared" si="11"/>
        <v>719</v>
      </c>
      <c r="B735" s="501"/>
      <c r="C735" s="515"/>
      <c r="D735" s="297"/>
      <c r="E735" s="505"/>
      <c r="F735" s="417">
        <f>IF($G$12&gt;0,IF($G$13=0,0,ROUND(IF($G$12=0,0,IF('11. Type 1 Emp 2020 FTE'!$I$12=1,IF(E735&lt;2080/(366/($G$13-$G$12+1)),E735/(2080/(366/($G$13-$G$12+1))),1),0)),1)),0)</f>
        <v>0</v>
      </c>
      <c r="G735" s="417">
        <f>IF($G$12&gt;0,IF($G$13=0,0,ROUND(IF('11. Type 1 Emp 2020 FTE'!$I$12=2,IF(E735=0,0,IF('18. FTE Safe Harbor 2 Step 4'!E735&lt;2080/(366/($G$13-$G$12+1)),0.5,1)),0),1)),0)</f>
        <v>0</v>
      </c>
    </row>
    <row r="736" spans="1:7" x14ac:dyDescent="0.25">
      <c r="A736" s="297">
        <f t="shared" si="11"/>
        <v>720</v>
      </c>
      <c r="B736" s="501"/>
      <c r="C736" s="515"/>
      <c r="D736" s="297"/>
      <c r="E736" s="505"/>
      <c r="F736" s="417">
        <f>IF($G$12&gt;0,IF($G$13=0,0,ROUND(IF($G$12=0,0,IF('11. Type 1 Emp 2020 FTE'!$I$12=1,IF(E736&lt;2080/(366/($G$13-$G$12+1)),E736/(2080/(366/($G$13-$G$12+1))),1),0)),1)),0)</f>
        <v>0</v>
      </c>
      <c r="G736" s="417">
        <f>IF($G$12&gt;0,IF($G$13=0,0,ROUND(IF('11. Type 1 Emp 2020 FTE'!$I$12=2,IF(E736=0,0,IF('18. FTE Safe Harbor 2 Step 4'!E736&lt;2080/(366/($G$13-$G$12+1)),0.5,1)),0),1)),0)</f>
        <v>0</v>
      </c>
    </row>
    <row r="737" spans="1:7" x14ac:dyDescent="0.25">
      <c r="A737" s="297">
        <f t="shared" si="11"/>
        <v>721</v>
      </c>
      <c r="B737" s="501"/>
      <c r="C737" s="515"/>
      <c r="D737" s="297"/>
      <c r="E737" s="505"/>
      <c r="F737" s="417">
        <f>IF($G$12&gt;0,IF($G$13=0,0,ROUND(IF($G$12=0,0,IF('11. Type 1 Emp 2020 FTE'!$I$12=1,IF(E737&lt;2080/(366/($G$13-$G$12+1)),E737/(2080/(366/($G$13-$G$12+1))),1),0)),1)),0)</f>
        <v>0</v>
      </c>
      <c r="G737" s="417">
        <f>IF($G$12&gt;0,IF($G$13=0,0,ROUND(IF('11. Type 1 Emp 2020 FTE'!$I$12=2,IF(E737=0,0,IF('18. FTE Safe Harbor 2 Step 4'!E737&lt;2080/(366/($G$13-$G$12+1)),0.5,1)),0),1)),0)</f>
        <v>0</v>
      </c>
    </row>
    <row r="738" spans="1:7" x14ac:dyDescent="0.25">
      <c r="A738" s="297">
        <f t="shared" si="11"/>
        <v>722</v>
      </c>
      <c r="B738" s="501"/>
      <c r="C738" s="515"/>
      <c r="D738" s="297"/>
      <c r="E738" s="505"/>
      <c r="F738" s="417">
        <f>IF($G$12&gt;0,IF($G$13=0,0,ROUND(IF($G$12=0,0,IF('11. Type 1 Emp 2020 FTE'!$I$12=1,IF(E738&lt;2080/(366/($G$13-$G$12+1)),E738/(2080/(366/($G$13-$G$12+1))),1),0)),1)),0)</f>
        <v>0</v>
      </c>
      <c r="G738" s="417">
        <f>IF($G$12&gt;0,IF($G$13=0,0,ROUND(IF('11. Type 1 Emp 2020 FTE'!$I$12=2,IF(E738=0,0,IF('18. FTE Safe Harbor 2 Step 4'!E738&lt;2080/(366/($G$13-$G$12+1)),0.5,1)),0),1)),0)</f>
        <v>0</v>
      </c>
    </row>
    <row r="739" spans="1:7" x14ac:dyDescent="0.25">
      <c r="A739" s="297">
        <f t="shared" si="11"/>
        <v>723</v>
      </c>
      <c r="B739" s="501"/>
      <c r="C739" s="515"/>
      <c r="D739" s="297"/>
      <c r="E739" s="505"/>
      <c r="F739" s="417">
        <f>IF($G$12&gt;0,IF($G$13=0,0,ROUND(IF($G$12=0,0,IF('11. Type 1 Emp 2020 FTE'!$I$12=1,IF(E739&lt;2080/(366/($G$13-$G$12+1)),E739/(2080/(366/($G$13-$G$12+1))),1),0)),1)),0)</f>
        <v>0</v>
      </c>
      <c r="G739" s="417">
        <f>IF($G$12&gt;0,IF($G$13=0,0,ROUND(IF('11. Type 1 Emp 2020 FTE'!$I$12=2,IF(E739=0,0,IF('18. FTE Safe Harbor 2 Step 4'!E739&lt;2080/(366/($G$13-$G$12+1)),0.5,1)),0),1)),0)</f>
        <v>0</v>
      </c>
    </row>
    <row r="740" spans="1:7" x14ac:dyDescent="0.25">
      <c r="A740" s="297">
        <f t="shared" si="11"/>
        <v>724</v>
      </c>
      <c r="B740" s="501"/>
      <c r="C740" s="515"/>
      <c r="D740" s="297"/>
      <c r="E740" s="505"/>
      <c r="F740" s="417">
        <f>IF($G$12&gt;0,IF($G$13=0,0,ROUND(IF($G$12=0,0,IF('11. Type 1 Emp 2020 FTE'!$I$12=1,IF(E740&lt;2080/(366/($G$13-$G$12+1)),E740/(2080/(366/($G$13-$G$12+1))),1),0)),1)),0)</f>
        <v>0</v>
      </c>
      <c r="G740" s="417">
        <f>IF($G$12&gt;0,IF($G$13=0,0,ROUND(IF('11. Type 1 Emp 2020 FTE'!$I$12=2,IF(E740=0,0,IF('18. FTE Safe Harbor 2 Step 4'!E740&lt;2080/(366/($G$13-$G$12+1)),0.5,1)),0),1)),0)</f>
        <v>0</v>
      </c>
    </row>
    <row r="741" spans="1:7" x14ac:dyDescent="0.25">
      <c r="A741" s="297">
        <f t="shared" si="11"/>
        <v>725</v>
      </c>
      <c r="B741" s="501"/>
      <c r="C741" s="515"/>
      <c r="D741" s="297"/>
      <c r="E741" s="505"/>
      <c r="F741" s="417">
        <f>IF($G$12&gt;0,IF($G$13=0,0,ROUND(IF($G$12=0,0,IF('11. Type 1 Emp 2020 FTE'!$I$12=1,IF(E741&lt;2080/(366/($G$13-$G$12+1)),E741/(2080/(366/($G$13-$G$12+1))),1),0)),1)),0)</f>
        <v>0</v>
      </c>
      <c r="G741" s="417">
        <f>IF($G$12&gt;0,IF($G$13=0,0,ROUND(IF('11. Type 1 Emp 2020 FTE'!$I$12=2,IF(E741=0,0,IF('18. FTE Safe Harbor 2 Step 4'!E741&lt;2080/(366/($G$13-$G$12+1)),0.5,1)),0),1)),0)</f>
        <v>0</v>
      </c>
    </row>
    <row r="742" spans="1:7" x14ac:dyDescent="0.25">
      <c r="A742" s="297">
        <f t="shared" si="11"/>
        <v>726</v>
      </c>
      <c r="B742" s="501"/>
      <c r="C742" s="515"/>
      <c r="D742" s="297"/>
      <c r="E742" s="505"/>
      <c r="F742" s="417">
        <f>IF($G$12&gt;0,IF($G$13=0,0,ROUND(IF($G$12=0,0,IF('11. Type 1 Emp 2020 FTE'!$I$12=1,IF(E742&lt;2080/(366/($G$13-$G$12+1)),E742/(2080/(366/($G$13-$G$12+1))),1),0)),1)),0)</f>
        <v>0</v>
      </c>
      <c r="G742" s="417">
        <f>IF($G$12&gt;0,IF($G$13=0,0,ROUND(IF('11. Type 1 Emp 2020 FTE'!$I$12=2,IF(E742=0,0,IF('18. FTE Safe Harbor 2 Step 4'!E742&lt;2080/(366/($G$13-$G$12+1)),0.5,1)),0),1)),0)</f>
        <v>0</v>
      </c>
    </row>
    <row r="743" spans="1:7" x14ac:dyDescent="0.25">
      <c r="A743" s="297">
        <f t="shared" si="11"/>
        <v>727</v>
      </c>
      <c r="B743" s="501"/>
      <c r="C743" s="515"/>
      <c r="D743" s="297"/>
      <c r="E743" s="505"/>
      <c r="F743" s="417">
        <f>IF($G$12&gt;0,IF($G$13=0,0,ROUND(IF($G$12=0,0,IF('11. Type 1 Emp 2020 FTE'!$I$12=1,IF(E743&lt;2080/(366/($G$13-$G$12+1)),E743/(2080/(366/($G$13-$G$12+1))),1),0)),1)),0)</f>
        <v>0</v>
      </c>
      <c r="G743" s="417">
        <f>IF($G$12&gt;0,IF($G$13=0,0,ROUND(IF('11. Type 1 Emp 2020 FTE'!$I$12=2,IF(E743=0,0,IF('18. FTE Safe Harbor 2 Step 4'!E743&lt;2080/(366/($G$13-$G$12+1)),0.5,1)),0),1)),0)</f>
        <v>0</v>
      </c>
    </row>
    <row r="744" spans="1:7" x14ac:dyDescent="0.25">
      <c r="A744" s="297">
        <f t="shared" si="11"/>
        <v>728</v>
      </c>
      <c r="B744" s="501"/>
      <c r="C744" s="515"/>
      <c r="D744" s="297"/>
      <c r="E744" s="505"/>
      <c r="F744" s="417">
        <f>IF($G$12&gt;0,IF($G$13=0,0,ROUND(IF($G$12=0,0,IF('11. Type 1 Emp 2020 FTE'!$I$12=1,IF(E744&lt;2080/(366/($G$13-$G$12+1)),E744/(2080/(366/($G$13-$G$12+1))),1),0)),1)),0)</f>
        <v>0</v>
      </c>
      <c r="G744" s="417">
        <f>IF($G$12&gt;0,IF($G$13=0,0,ROUND(IF('11. Type 1 Emp 2020 FTE'!$I$12=2,IF(E744=0,0,IF('18. FTE Safe Harbor 2 Step 4'!E744&lt;2080/(366/($G$13-$G$12+1)),0.5,1)),0),1)),0)</f>
        <v>0</v>
      </c>
    </row>
    <row r="745" spans="1:7" x14ac:dyDescent="0.25">
      <c r="A745" s="297">
        <f t="shared" si="11"/>
        <v>729</v>
      </c>
      <c r="B745" s="501"/>
      <c r="C745" s="515"/>
      <c r="D745" s="297"/>
      <c r="E745" s="505"/>
      <c r="F745" s="417">
        <f>IF($G$12&gt;0,IF($G$13=0,0,ROUND(IF($G$12=0,0,IF('11. Type 1 Emp 2020 FTE'!$I$12=1,IF(E745&lt;2080/(366/($G$13-$G$12+1)),E745/(2080/(366/($G$13-$G$12+1))),1),0)),1)),0)</f>
        <v>0</v>
      </c>
      <c r="G745" s="417">
        <f>IF($G$12&gt;0,IF($G$13=0,0,ROUND(IF('11. Type 1 Emp 2020 FTE'!$I$12=2,IF(E745=0,0,IF('18. FTE Safe Harbor 2 Step 4'!E745&lt;2080/(366/($G$13-$G$12+1)),0.5,1)),0),1)),0)</f>
        <v>0</v>
      </c>
    </row>
    <row r="746" spans="1:7" x14ac:dyDescent="0.25">
      <c r="A746" s="297">
        <f t="shared" si="11"/>
        <v>730</v>
      </c>
      <c r="B746" s="501"/>
      <c r="C746" s="515"/>
      <c r="D746" s="297"/>
      <c r="E746" s="505"/>
      <c r="F746" s="417">
        <f>IF($G$12&gt;0,IF($G$13=0,0,ROUND(IF($G$12=0,0,IF('11. Type 1 Emp 2020 FTE'!$I$12=1,IF(E746&lt;2080/(366/($G$13-$G$12+1)),E746/(2080/(366/($G$13-$G$12+1))),1),0)),1)),0)</f>
        <v>0</v>
      </c>
      <c r="G746" s="417">
        <f>IF($G$12&gt;0,IF($G$13=0,0,ROUND(IF('11. Type 1 Emp 2020 FTE'!$I$12=2,IF(E746=0,0,IF('18. FTE Safe Harbor 2 Step 4'!E746&lt;2080/(366/($G$13-$G$12+1)),0.5,1)),0),1)),0)</f>
        <v>0</v>
      </c>
    </row>
    <row r="747" spans="1:7" x14ac:dyDescent="0.25">
      <c r="A747" s="297">
        <f t="shared" si="11"/>
        <v>731</v>
      </c>
      <c r="B747" s="501"/>
      <c r="C747" s="515"/>
      <c r="D747" s="297"/>
      <c r="E747" s="505"/>
      <c r="F747" s="417">
        <f>IF($G$12&gt;0,IF($G$13=0,0,ROUND(IF($G$12=0,0,IF('11. Type 1 Emp 2020 FTE'!$I$12=1,IF(E747&lt;2080/(366/($G$13-$G$12+1)),E747/(2080/(366/($G$13-$G$12+1))),1),0)),1)),0)</f>
        <v>0</v>
      </c>
      <c r="G747" s="417">
        <f>IF($G$12&gt;0,IF($G$13=0,0,ROUND(IF('11. Type 1 Emp 2020 FTE'!$I$12=2,IF(E747=0,0,IF('18. FTE Safe Harbor 2 Step 4'!E747&lt;2080/(366/($G$13-$G$12+1)),0.5,1)),0),1)),0)</f>
        <v>0</v>
      </c>
    </row>
    <row r="748" spans="1:7" x14ac:dyDescent="0.25">
      <c r="A748" s="297">
        <f t="shared" si="11"/>
        <v>732</v>
      </c>
      <c r="B748" s="501"/>
      <c r="C748" s="515"/>
      <c r="D748" s="297"/>
      <c r="E748" s="505"/>
      <c r="F748" s="417">
        <f>IF($G$12&gt;0,IF($G$13=0,0,ROUND(IF($G$12=0,0,IF('11. Type 1 Emp 2020 FTE'!$I$12=1,IF(E748&lt;2080/(366/($G$13-$G$12+1)),E748/(2080/(366/($G$13-$G$12+1))),1),0)),1)),0)</f>
        <v>0</v>
      </c>
      <c r="G748" s="417">
        <f>IF($G$12&gt;0,IF($G$13=0,0,ROUND(IF('11. Type 1 Emp 2020 FTE'!$I$12=2,IF(E748=0,0,IF('18. FTE Safe Harbor 2 Step 4'!E748&lt;2080/(366/($G$13-$G$12+1)),0.5,1)),0),1)),0)</f>
        <v>0</v>
      </c>
    </row>
    <row r="749" spans="1:7" x14ac:dyDescent="0.25">
      <c r="A749" s="297">
        <f t="shared" si="11"/>
        <v>733</v>
      </c>
      <c r="B749" s="501"/>
      <c r="C749" s="515"/>
      <c r="D749" s="297"/>
      <c r="E749" s="505"/>
      <c r="F749" s="417">
        <f>IF($G$12&gt;0,IF($G$13=0,0,ROUND(IF($G$12=0,0,IF('11. Type 1 Emp 2020 FTE'!$I$12=1,IF(E749&lt;2080/(366/($G$13-$G$12+1)),E749/(2080/(366/($G$13-$G$12+1))),1),0)),1)),0)</f>
        <v>0</v>
      </c>
      <c r="G749" s="417">
        <f>IF($G$12&gt;0,IF($G$13=0,0,ROUND(IF('11. Type 1 Emp 2020 FTE'!$I$12=2,IF(E749=0,0,IF('18. FTE Safe Harbor 2 Step 4'!E749&lt;2080/(366/($G$13-$G$12+1)),0.5,1)),0),1)),0)</f>
        <v>0</v>
      </c>
    </row>
    <row r="750" spans="1:7" x14ac:dyDescent="0.25">
      <c r="A750" s="297">
        <f t="shared" si="11"/>
        <v>734</v>
      </c>
      <c r="B750" s="501"/>
      <c r="C750" s="515"/>
      <c r="D750" s="297"/>
      <c r="E750" s="505"/>
      <c r="F750" s="417">
        <f>IF($G$12&gt;0,IF($G$13=0,0,ROUND(IF($G$12=0,0,IF('11. Type 1 Emp 2020 FTE'!$I$12=1,IF(E750&lt;2080/(366/($G$13-$G$12+1)),E750/(2080/(366/($G$13-$G$12+1))),1),0)),1)),0)</f>
        <v>0</v>
      </c>
      <c r="G750" s="417">
        <f>IF($G$12&gt;0,IF($G$13=0,0,ROUND(IF('11. Type 1 Emp 2020 FTE'!$I$12=2,IF(E750=0,0,IF('18. FTE Safe Harbor 2 Step 4'!E750&lt;2080/(366/($G$13-$G$12+1)),0.5,1)),0),1)),0)</f>
        <v>0</v>
      </c>
    </row>
    <row r="751" spans="1:7" x14ac:dyDescent="0.25">
      <c r="A751" s="297">
        <f t="shared" si="11"/>
        <v>735</v>
      </c>
      <c r="B751" s="501"/>
      <c r="C751" s="515"/>
      <c r="D751" s="297"/>
      <c r="E751" s="505"/>
      <c r="F751" s="417">
        <f>IF($G$12&gt;0,IF($G$13=0,0,ROUND(IF($G$12=0,0,IF('11. Type 1 Emp 2020 FTE'!$I$12=1,IF(E751&lt;2080/(366/($G$13-$G$12+1)),E751/(2080/(366/($G$13-$G$12+1))),1),0)),1)),0)</f>
        <v>0</v>
      </c>
      <c r="G751" s="417">
        <f>IF($G$12&gt;0,IF($G$13=0,0,ROUND(IF('11. Type 1 Emp 2020 FTE'!$I$12=2,IF(E751=0,0,IF('18. FTE Safe Harbor 2 Step 4'!E751&lt;2080/(366/($G$13-$G$12+1)),0.5,1)),0),1)),0)</f>
        <v>0</v>
      </c>
    </row>
    <row r="752" spans="1:7" x14ac:dyDescent="0.25">
      <c r="A752" s="297">
        <f t="shared" si="11"/>
        <v>736</v>
      </c>
      <c r="B752" s="501"/>
      <c r="C752" s="515"/>
      <c r="D752" s="297"/>
      <c r="E752" s="505"/>
      <c r="F752" s="417">
        <f>IF($G$12&gt;0,IF($G$13=0,0,ROUND(IF($G$12=0,0,IF('11. Type 1 Emp 2020 FTE'!$I$12=1,IF(E752&lt;2080/(366/($G$13-$G$12+1)),E752/(2080/(366/($G$13-$G$12+1))),1),0)),1)),0)</f>
        <v>0</v>
      </c>
      <c r="G752" s="417">
        <f>IF($G$12&gt;0,IF($G$13=0,0,ROUND(IF('11. Type 1 Emp 2020 FTE'!$I$12=2,IF(E752=0,0,IF('18. FTE Safe Harbor 2 Step 4'!E752&lt;2080/(366/($G$13-$G$12+1)),0.5,1)),0),1)),0)</f>
        <v>0</v>
      </c>
    </row>
    <row r="753" spans="1:7" x14ac:dyDescent="0.25">
      <c r="A753" s="297">
        <f t="shared" si="11"/>
        <v>737</v>
      </c>
      <c r="B753" s="501"/>
      <c r="C753" s="515"/>
      <c r="D753" s="297"/>
      <c r="E753" s="505"/>
      <c r="F753" s="417">
        <f>IF($G$12&gt;0,IF($G$13=0,0,ROUND(IF($G$12=0,0,IF('11. Type 1 Emp 2020 FTE'!$I$12=1,IF(E753&lt;2080/(366/($G$13-$G$12+1)),E753/(2080/(366/($G$13-$G$12+1))),1),0)),1)),0)</f>
        <v>0</v>
      </c>
      <c r="G753" s="417">
        <f>IF($G$12&gt;0,IF($G$13=0,0,ROUND(IF('11. Type 1 Emp 2020 FTE'!$I$12=2,IF(E753=0,0,IF('18. FTE Safe Harbor 2 Step 4'!E753&lt;2080/(366/($G$13-$G$12+1)),0.5,1)),0),1)),0)</f>
        <v>0</v>
      </c>
    </row>
    <row r="754" spans="1:7" x14ac:dyDescent="0.25">
      <c r="A754" s="297">
        <f t="shared" si="11"/>
        <v>738</v>
      </c>
      <c r="B754" s="501"/>
      <c r="C754" s="515"/>
      <c r="D754" s="297"/>
      <c r="E754" s="505"/>
      <c r="F754" s="417">
        <f>IF($G$12&gt;0,IF($G$13=0,0,ROUND(IF($G$12=0,0,IF('11. Type 1 Emp 2020 FTE'!$I$12=1,IF(E754&lt;2080/(366/($G$13-$G$12+1)),E754/(2080/(366/($G$13-$G$12+1))),1),0)),1)),0)</f>
        <v>0</v>
      </c>
      <c r="G754" s="417">
        <f>IF($G$12&gt;0,IF($G$13=0,0,ROUND(IF('11. Type 1 Emp 2020 FTE'!$I$12=2,IF(E754=0,0,IF('18. FTE Safe Harbor 2 Step 4'!E754&lt;2080/(366/($G$13-$G$12+1)),0.5,1)),0),1)),0)</f>
        <v>0</v>
      </c>
    </row>
    <row r="755" spans="1:7" x14ac:dyDescent="0.25">
      <c r="A755" s="297">
        <f t="shared" si="11"/>
        <v>739</v>
      </c>
      <c r="B755" s="501"/>
      <c r="C755" s="515"/>
      <c r="D755" s="297"/>
      <c r="E755" s="505"/>
      <c r="F755" s="417">
        <f>IF($G$12&gt;0,IF($G$13=0,0,ROUND(IF($G$12=0,0,IF('11. Type 1 Emp 2020 FTE'!$I$12=1,IF(E755&lt;2080/(366/($G$13-$G$12+1)),E755/(2080/(366/($G$13-$G$12+1))),1),0)),1)),0)</f>
        <v>0</v>
      </c>
      <c r="G755" s="417">
        <f>IF($G$12&gt;0,IF($G$13=0,0,ROUND(IF('11. Type 1 Emp 2020 FTE'!$I$12=2,IF(E755=0,0,IF('18. FTE Safe Harbor 2 Step 4'!E755&lt;2080/(366/($G$13-$G$12+1)),0.5,1)),0),1)),0)</f>
        <v>0</v>
      </c>
    </row>
    <row r="756" spans="1:7" x14ac:dyDescent="0.25">
      <c r="A756" s="297">
        <f t="shared" si="11"/>
        <v>740</v>
      </c>
      <c r="B756" s="501"/>
      <c r="C756" s="515"/>
      <c r="D756" s="297"/>
      <c r="E756" s="505"/>
      <c r="F756" s="417">
        <f>IF($G$12&gt;0,IF($G$13=0,0,ROUND(IF($G$12=0,0,IF('11. Type 1 Emp 2020 FTE'!$I$12=1,IF(E756&lt;2080/(366/($G$13-$G$12+1)),E756/(2080/(366/($G$13-$G$12+1))),1),0)),1)),0)</f>
        <v>0</v>
      </c>
      <c r="G756" s="417">
        <f>IF($G$12&gt;0,IF($G$13=0,0,ROUND(IF('11. Type 1 Emp 2020 FTE'!$I$12=2,IF(E756=0,0,IF('18. FTE Safe Harbor 2 Step 4'!E756&lt;2080/(366/($G$13-$G$12+1)),0.5,1)),0),1)),0)</f>
        <v>0</v>
      </c>
    </row>
    <row r="757" spans="1:7" x14ac:dyDescent="0.25">
      <c r="A757" s="297">
        <f t="shared" si="11"/>
        <v>741</v>
      </c>
      <c r="B757" s="501"/>
      <c r="C757" s="515"/>
      <c r="D757" s="297"/>
      <c r="E757" s="505"/>
      <c r="F757" s="417">
        <f>IF($G$12&gt;0,IF($G$13=0,0,ROUND(IF($G$12=0,0,IF('11. Type 1 Emp 2020 FTE'!$I$12=1,IF(E757&lt;2080/(366/($G$13-$G$12+1)),E757/(2080/(366/($G$13-$G$12+1))),1),0)),1)),0)</f>
        <v>0</v>
      </c>
      <c r="G757" s="417">
        <f>IF($G$12&gt;0,IF($G$13=0,0,ROUND(IF('11. Type 1 Emp 2020 FTE'!$I$12=2,IF(E757=0,0,IF('18. FTE Safe Harbor 2 Step 4'!E757&lt;2080/(366/($G$13-$G$12+1)),0.5,1)),0),1)),0)</f>
        <v>0</v>
      </c>
    </row>
    <row r="758" spans="1:7" x14ac:dyDescent="0.25">
      <c r="A758" s="297">
        <f t="shared" si="11"/>
        <v>742</v>
      </c>
      <c r="B758" s="501"/>
      <c r="C758" s="515"/>
      <c r="D758" s="297"/>
      <c r="E758" s="505"/>
      <c r="F758" s="417">
        <f>IF($G$12&gt;0,IF($G$13=0,0,ROUND(IF($G$12=0,0,IF('11. Type 1 Emp 2020 FTE'!$I$12=1,IF(E758&lt;2080/(366/($G$13-$G$12+1)),E758/(2080/(366/($G$13-$G$12+1))),1),0)),1)),0)</f>
        <v>0</v>
      </c>
      <c r="G758" s="417">
        <f>IF($G$12&gt;0,IF($G$13=0,0,ROUND(IF('11. Type 1 Emp 2020 FTE'!$I$12=2,IF(E758=0,0,IF('18. FTE Safe Harbor 2 Step 4'!E758&lt;2080/(366/($G$13-$G$12+1)),0.5,1)),0),1)),0)</f>
        <v>0</v>
      </c>
    </row>
    <row r="759" spans="1:7" x14ac:dyDescent="0.25">
      <c r="A759" s="297">
        <f t="shared" si="11"/>
        <v>743</v>
      </c>
      <c r="B759" s="501"/>
      <c r="C759" s="515"/>
      <c r="D759" s="297"/>
      <c r="E759" s="505"/>
      <c r="F759" s="417">
        <f>IF($G$12&gt;0,IF($G$13=0,0,ROUND(IF($G$12=0,0,IF('11. Type 1 Emp 2020 FTE'!$I$12=1,IF(E759&lt;2080/(366/($G$13-$G$12+1)),E759/(2080/(366/($G$13-$G$12+1))),1),0)),1)),0)</f>
        <v>0</v>
      </c>
      <c r="G759" s="417">
        <f>IF($G$12&gt;0,IF($G$13=0,0,ROUND(IF('11. Type 1 Emp 2020 FTE'!$I$12=2,IF(E759=0,0,IF('18. FTE Safe Harbor 2 Step 4'!E759&lt;2080/(366/($G$13-$G$12+1)),0.5,1)),0),1)),0)</f>
        <v>0</v>
      </c>
    </row>
    <row r="760" spans="1:7" x14ac:dyDescent="0.25">
      <c r="A760" s="297">
        <f t="shared" si="11"/>
        <v>744</v>
      </c>
      <c r="B760" s="501"/>
      <c r="C760" s="515"/>
      <c r="D760" s="297"/>
      <c r="E760" s="505"/>
      <c r="F760" s="417">
        <f>IF($G$12&gt;0,IF($G$13=0,0,ROUND(IF($G$12=0,0,IF('11. Type 1 Emp 2020 FTE'!$I$12=1,IF(E760&lt;2080/(366/($G$13-$G$12+1)),E760/(2080/(366/($G$13-$G$12+1))),1),0)),1)),0)</f>
        <v>0</v>
      </c>
      <c r="G760" s="417">
        <f>IF($G$12&gt;0,IF($G$13=0,0,ROUND(IF('11. Type 1 Emp 2020 FTE'!$I$12=2,IF(E760=0,0,IF('18. FTE Safe Harbor 2 Step 4'!E760&lt;2080/(366/($G$13-$G$12+1)),0.5,1)),0),1)),0)</f>
        <v>0</v>
      </c>
    </row>
    <row r="761" spans="1:7" x14ac:dyDescent="0.25">
      <c r="A761" s="297">
        <f t="shared" si="11"/>
        <v>745</v>
      </c>
      <c r="B761" s="501"/>
      <c r="C761" s="515"/>
      <c r="D761" s="297"/>
      <c r="E761" s="505"/>
      <c r="F761" s="417">
        <f>IF($G$12&gt;0,IF($G$13=0,0,ROUND(IF($G$12=0,0,IF('11. Type 1 Emp 2020 FTE'!$I$12=1,IF(E761&lt;2080/(366/($G$13-$G$12+1)),E761/(2080/(366/($G$13-$G$12+1))),1),0)),1)),0)</f>
        <v>0</v>
      </c>
      <c r="G761" s="417">
        <f>IF($G$12&gt;0,IF($G$13=0,0,ROUND(IF('11. Type 1 Emp 2020 FTE'!$I$12=2,IF(E761=0,0,IF('18. FTE Safe Harbor 2 Step 4'!E761&lt;2080/(366/($G$13-$G$12+1)),0.5,1)),0),1)),0)</f>
        <v>0</v>
      </c>
    </row>
    <row r="762" spans="1:7" x14ac:dyDescent="0.25">
      <c r="A762" s="297">
        <f t="shared" si="11"/>
        <v>746</v>
      </c>
      <c r="B762" s="501"/>
      <c r="C762" s="515"/>
      <c r="D762" s="297"/>
      <c r="E762" s="505"/>
      <c r="F762" s="417">
        <f>IF($G$12&gt;0,IF($G$13=0,0,ROUND(IF($G$12=0,0,IF('11. Type 1 Emp 2020 FTE'!$I$12=1,IF(E762&lt;2080/(366/($G$13-$G$12+1)),E762/(2080/(366/($G$13-$G$12+1))),1),0)),1)),0)</f>
        <v>0</v>
      </c>
      <c r="G762" s="417">
        <f>IF($G$12&gt;0,IF($G$13=0,0,ROUND(IF('11. Type 1 Emp 2020 FTE'!$I$12=2,IF(E762=0,0,IF('18. FTE Safe Harbor 2 Step 4'!E762&lt;2080/(366/($G$13-$G$12+1)),0.5,1)),0),1)),0)</f>
        <v>0</v>
      </c>
    </row>
    <row r="763" spans="1:7" x14ac:dyDescent="0.25">
      <c r="A763" s="297">
        <f t="shared" si="11"/>
        <v>747</v>
      </c>
      <c r="B763" s="501"/>
      <c r="C763" s="515"/>
      <c r="D763" s="297"/>
      <c r="E763" s="505"/>
      <c r="F763" s="417">
        <f>IF($G$12&gt;0,IF($G$13=0,0,ROUND(IF($G$12=0,0,IF('11. Type 1 Emp 2020 FTE'!$I$12=1,IF(E763&lt;2080/(366/($G$13-$G$12+1)),E763/(2080/(366/($G$13-$G$12+1))),1),0)),1)),0)</f>
        <v>0</v>
      </c>
      <c r="G763" s="417">
        <f>IF($G$12&gt;0,IF($G$13=0,0,ROUND(IF('11. Type 1 Emp 2020 FTE'!$I$12=2,IF(E763=0,0,IF('18. FTE Safe Harbor 2 Step 4'!E763&lt;2080/(366/($G$13-$G$12+1)),0.5,1)),0),1)),0)</f>
        <v>0</v>
      </c>
    </row>
    <row r="764" spans="1:7" x14ac:dyDescent="0.25">
      <c r="A764" s="297">
        <f t="shared" si="11"/>
        <v>748</v>
      </c>
      <c r="B764" s="501"/>
      <c r="C764" s="515"/>
      <c r="D764" s="297"/>
      <c r="E764" s="505"/>
      <c r="F764" s="417">
        <f>IF($G$12&gt;0,IF($G$13=0,0,ROUND(IF($G$12=0,0,IF('11. Type 1 Emp 2020 FTE'!$I$12=1,IF(E764&lt;2080/(366/($G$13-$G$12+1)),E764/(2080/(366/($G$13-$G$12+1))),1),0)),1)),0)</f>
        <v>0</v>
      </c>
      <c r="G764" s="417">
        <f>IF($G$12&gt;0,IF($G$13=0,0,ROUND(IF('11. Type 1 Emp 2020 FTE'!$I$12=2,IF(E764=0,0,IF('18. FTE Safe Harbor 2 Step 4'!E764&lt;2080/(366/($G$13-$G$12+1)),0.5,1)),0),1)),0)</f>
        <v>0</v>
      </c>
    </row>
    <row r="765" spans="1:7" x14ac:dyDescent="0.25">
      <c r="A765" s="297">
        <f t="shared" si="11"/>
        <v>749</v>
      </c>
      <c r="B765" s="501"/>
      <c r="C765" s="515"/>
      <c r="D765" s="297"/>
      <c r="E765" s="505"/>
      <c r="F765" s="417">
        <f>IF($G$12&gt;0,IF($G$13=0,0,ROUND(IF($G$12=0,0,IF('11. Type 1 Emp 2020 FTE'!$I$12=1,IF(E765&lt;2080/(366/($G$13-$G$12+1)),E765/(2080/(366/($G$13-$G$12+1))),1),0)),1)),0)</f>
        <v>0</v>
      </c>
      <c r="G765" s="417">
        <f>IF($G$12&gt;0,IF($G$13=0,0,ROUND(IF('11. Type 1 Emp 2020 FTE'!$I$12=2,IF(E765=0,0,IF('18. FTE Safe Harbor 2 Step 4'!E765&lt;2080/(366/($G$13-$G$12+1)),0.5,1)),0),1)),0)</f>
        <v>0</v>
      </c>
    </row>
    <row r="766" spans="1:7" x14ac:dyDescent="0.25">
      <c r="A766" s="297">
        <f t="shared" si="11"/>
        <v>750</v>
      </c>
      <c r="B766" s="501"/>
      <c r="C766" s="515"/>
      <c r="D766" s="297"/>
      <c r="E766" s="505"/>
      <c r="F766" s="417">
        <f>IF($G$12&gt;0,IF($G$13=0,0,ROUND(IF($G$12=0,0,IF('11. Type 1 Emp 2020 FTE'!$I$12=1,IF(E766&lt;2080/(366/($G$13-$G$12+1)),E766/(2080/(366/($G$13-$G$12+1))),1),0)),1)),0)</f>
        <v>0</v>
      </c>
      <c r="G766" s="417">
        <f>IF($G$12&gt;0,IF($G$13=0,0,ROUND(IF('11. Type 1 Emp 2020 FTE'!$I$12=2,IF(E766=0,0,IF('18. FTE Safe Harbor 2 Step 4'!E766&lt;2080/(366/($G$13-$G$12+1)),0.5,1)),0),1)),0)</f>
        <v>0</v>
      </c>
    </row>
    <row r="767" spans="1:7" x14ac:dyDescent="0.25">
      <c r="A767" s="297">
        <f t="shared" si="11"/>
        <v>751</v>
      </c>
      <c r="B767" s="501"/>
      <c r="C767" s="515"/>
      <c r="D767" s="297"/>
      <c r="E767" s="505"/>
      <c r="F767" s="417">
        <f>IF($G$12&gt;0,IF($G$13=0,0,ROUND(IF($G$12=0,0,IF('11. Type 1 Emp 2020 FTE'!$I$12=1,IF(E767&lt;2080/(366/($G$13-$G$12+1)),E767/(2080/(366/($G$13-$G$12+1))),1),0)),1)),0)</f>
        <v>0</v>
      </c>
      <c r="G767" s="417">
        <f>IF($G$12&gt;0,IF($G$13=0,0,ROUND(IF('11. Type 1 Emp 2020 FTE'!$I$12=2,IF(E767=0,0,IF('18. FTE Safe Harbor 2 Step 4'!E767&lt;2080/(366/($G$13-$G$12+1)),0.5,1)),0),1)),0)</f>
        <v>0</v>
      </c>
    </row>
    <row r="768" spans="1:7" x14ac:dyDescent="0.25">
      <c r="A768" s="297">
        <f t="shared" si="11"/>
        <v>752</v>
      </c>
      <c r="B768" s="501"/>
      <c r="C768" s="515"/>
      <c r="D768" s="297"/>
      <c r="E768" s="505"/>
      <c r="F768" s="417">
        <f>IF($G$12&gt;0,IF($G$13=0,0,ROUND(IF($G$12=0,0,IF('11. Type 1 Emp 2020 FTE'!$I$12=1,IF(E768&lt;2080/(366/($G$13-$G$12+1)),E768/(2080/(366/($G$13-$G$12+1))),1),0)),1)),0)</f>
        <v>0</v>
      </c>
      <c r="G768" s="417">
        <f>IF($G$12&gt;0,IF($G$13=0,0,ROUND(IF('11. Type 1 Emp 2020 FTE'!$I$12=2,IF(E768=0,0,IF('18. FTE Safe Harbor 2 Step 4'!E768&lt;2080/(366/($G$13-$G$12+1)),0.5,1)),0),1)),0)</f>
        <v>0</v>
      </c>
    </row>
    <row r="769" spans="1:7" x14ac:dyDescent="0.25">
      <c r="A769" s="297">
        <f t="shared" si="11"/>
        <v>753</v>
      </c>
      <c r="B769" s="501"/>
      <c r="C769" s="515"/>
      <c r="D769" s="297"/>
      <c r="E769" s="505"/>
      <c r="F769" s="417">
        <f>IF($G$12&gt;0,IF($G$13=0,0,ROUND(IF($G$12=0,0,IF('11. Type 1 Emp 2020 FTE'!$I$12=1,IF(E769&lt;2080/(366/($G$13-$G$12+1)),E769/(2080/(366/($G$13-$G$12+1))),1),0)),1)),0)</f>
        <v>0</v>
      </c>
      <c r="G769" s="417">
        <f>IF($G$12&gt;0,IF($G$13=0,0,ROUND(IF('11. Type 1 Emp 2020 FTE'!$I$12=2,IF(E769=0,0,IF('18. FTE Safe Harbor 2 Step 4'!E769&lt;2080/(366/($G$13-$G$12+1)),0.5,1)),0),1)),0)</f>
        <v>0</v>
      </c>
    </row>
    <row r="770" spans="1:7" x14ac:dyDescent="0.25">
      <c r="A770" s="297">
        <f t="shared" si="11"/>
        <v>754</v>
      </c>
      <c r="B770" s="501"/>
      <c r="C770" s="515"/>
      <c r="D770" s="297"/>
      <c r="E770" s="505"/>
      <c r="F770" s="417">
        <f>IF($G$12&gt;0,IF($G$13=0,0,ROUND(IF($G$12=0,0,IF('11. Type 1 Emp 2020 FTE'!$I$12=1,IF(E770&lt;2080/(366/($G$13-$G$12+1)),E770/(2080/(366/($G$13-$G$12+1))),1),0)),1)),0)</f>
        <v>0</v>
      </c>
      <c r="G770" s="417">
        <f>IF($G$12&gt;0,IF($G$13=0,0,ROUND(IF('11. Type 1 Emp 2020 FTE'!$I$12=2,IF(E770=0,0,IF('18. FTE Safe Harbor 2 Step 4'!E770&lt;2080/(366/($G$13-$G$12+1)),0.5,1)),0),1)),0)</f>
        <v>0</v>
      </c>
    </row>
    <row r="771" spans="1:7" x14ac:dyDescent="0.25">
      <c r="A771" s="297">
        <f t="shared" si="11"/>
        <v>755</v>
      </c>
      <c r="B771" s="501"/>
      <c r="C771" s="515"/>
      <c r="D771" s="297"/>
      <c r="E771" s="505"/>
      <c r="F771" s="417">
        <f>IF($G$12&gt;0,IF($G$13=0,0,ROUND(IF($G$12=0,0,IF('11. Type 1 Emp 2020 FTE'!$I$12=1,IF(E771&lt;2080/(366/($G$13-$G$12+1)),E771/(2080/(366/($G$13-$G$12+1))),1),0)),1)),0)</f>
        <v>0</v>
      </c>
      <c r="G771" s="417">
        <f>IF($G$12&gt;0,IF($G$13=0,0,ROUND(IF('11. Type 1 Emp 2020 FTE'!$I$12=2,IF(E771=0,0,IF('18. FTE Safe Harbor 2 Step 4'!E771&lt;2080/(366/($G$13-$G$12+1)),0.5,1)),0),1)),0)</f>
        <v>0</v>
      </c>
    </row>
    <row r="772" spans="1:7" x14ac:dyDescent="0.25">
      <c r="A772" s="297">
        <f t="shared" si="11"/>
        <v>756</v>
      </c>
      <c r="B772" s="501"/>
      <c r="C772" s="515"/>
      <c r="D772" s="297"/>
      <c r="E772" s="505"/>
      <c r="F772" s="417">
        <f>IF($G$12&gt;0,IF($G$13=0,0,ROUND(IF($G$12=0,0,IF('11. Type 1 Emp 2020 FTE'!$I$12=1,IF(E772&lt;2080/(366/($G$13-$G$12+1)),E772/(2080/(366/($G$13-$G$12+1))),1),0)),1)),0)</f>
        <v>0</v>
      </c>
      <c r="G772" s="417">
        <f>IF($G$12&gt;0,IF($G$13=0,0,ROUND(IF('11. Type 1 Emp 2020 FTE'!$I$12=2,IF(E772=0,0,IF('18. FTE Safe Harbor 2 Step 4'!E772&lt;2080/(366/($G$13-$G$12+1)),0.5,1)),0),1)),0)</f>
        <v>0</v>
      </c>
    </row>
    <row r="773" spans="1:7" x14ac:dyDescent="0.25">
      <c r="A773" s="297">
        <f t="shared" si="11"/>
        <v>757</v>
      </c>
      <c r="B773" s="501"/>
      <c r="C773" s="515"/>
      <c r="D773" s="297"/>
      <c r="E773" s="505"/>
      <c r="F773" s="417">
        <f>IF($G$12&gt;0,IF($G$13=0,0,ROUND(IF($G$12=0,0,IF('11. Type 1 Emp 2020 FTE'!$I$12=1,IF(E773&lt;2080/(366/($G$13-$G$12+1)),E773/(2080/(366/($G$13-$G$12+1))),1),0)),1)),0)</f>
        <v>0</v>
      </c>
      <c r="G773" s="417">
        <f>IF($G$12&gt;0,IF($G$13=0,0,ROUND(IF('11. Type 1 Emp 2020 FTE'!$I$12=2,IF(E773=0,0,IF('18. FTE Safe Harbor 2 Step 4'!E773&lt;2080/(366/($G$13-$G$12+1)),0.5,1)),0),1)),0)</f>
        <v>0</v>
      </c>
    </row>
    <row r="774" spans="1:7" x14ac:dyDescent="0.25">
      <c r="A774" s="297">
        <f t="shared" si="11"/>
        <v>758</v>
      </c>
      <c r="B774" s="501"/>
      <c r="C774" s="515"/>
      <c r="D774" s="297"/>
      <c r="E774" s="505"/>
      <c r="F774" s="417">
        <f>IF($G$12&gt;0,IF($G$13=0,0,ROUND(IF($G$12=0,0,IF('11. Type 1 Emp 2020 FTE'!$I$12=1,IF(E774&lt;2080/(366/($G$13-$G$12+1)),E774/(2080/(366/($G$13-$G$12+1))),1),0)),1)),0)</f>
        <v>0</v>
      </c>
      <c r="G774" s="417">
        <f>IF($G$12&gt;0,IF($G$13=0,0,ROUND(IF('11. Type 1 Emp 2020 FTE'!$I$12=2,IF(E774=0,0,IF('18. FTE Safe Harbor 2 Step 4'!E774&lt;2080/(366/($G$13-$G$12+1)),0.5,1)),0),1)),0)</f>
        <v>0</v>
      </c>
    </row>
    <row r="775" spans="1:7" x14ac:dyDescent="0.25">
      <c r="A775" s="297">
        <f t="shared" si="11"/>
        <v>759</v>
      </c>
      <c r="B775" s="501"/>
      <c r="C775" s="515"/>
      <c r="D775" s="297"/>
      <c r="E775" s="505"/>
      <c r="F775" s="417">
        <f>IF($G$12&gt;0,IF($G$13=0,0,ROUND(IF($G$12=0,0,IF('11. Type 1 Emp 2020 FTE'!$I$12=1,IF(E775&lt;2080/(366/($G$13-$G$12+1)),E775/(2080/(366/($G$13-$G$12+1))),1),0)),1)),0)</f>
        <v>0</v>
      </c>
      <c r="G775" s="417">
        <f>IF($G$12&gt;0,IF($G$13=0,0,ROUND(IF('11. Type 1 Emp 2020 FTE'!$I$12=2,IF(E775=0,0,IF('18. FTE Safe Harbor 2 Step 4'!E775&lt;2080/(366/($G$13-$G$12+1)),0.5,1)),0),1)),0)</f>
        <v>0</v>
      </c>
    </row>
    <row r="776" spans="1:7" x14ac:dyDescent="0.25">
      <c r="A776" s="297">
        <f t="shared" si="11"/>
        <v>760</v>
      </c>
      <c r="B776" s="501"/>
      <c r="C776" s="515"/>
      <c r="D776" s="297"/>
      <c r="E776" s="505"/>
      <c r="F776" s="417">
        <f>IF($G$12&gt;0,IF($G$13=0,0,ROUND(IF($G$12=0,0,IF('11. Type 1 Emp 2020 FTE'!$I$12=1,IF(E776&lt;2080/(366/($G$13-$G$12+1)),E776/(2080/(366/($G$13-$G$12+1))),1),0)),1)),0)</f>
        <v>0</v>
      </c>
      <c r="G776" s="417">
        <f>IF($G$12&gt;0,IF($G$13=0,0,ROUND(IF('11. Type 1 Emp 2020 FTE'!$I$12=2,IF(E776=0,0,IF('18. FTE Safe Harbor 2 Step 4'!E776&lt;2080/(366/($G$13-$G$12+1)),0.5,1)),0),1)),0)</f>
        <v>0</v>
      </c>
    </row>
    <row r="777" spans="1:7" x14ac:dyDescent="0.25">
      <c r="A777" s="297">
        <f t="shared" si="11"/>
        <v>761</v>
      </c>
      <c r="B777" s="501"/>
      <c r="C777" s="515"/>
      <c r="D777" s="297"/>
      <c r="E777" s="505"/>
      <c r="F777" s="417">
        <f>IF($G$12&gt;0,IF($G$13=0,0,ROUND(IF($G$12=0,0,IF('11. Type 1 Emp 2020 FTE'!$I$12=1,IF(E777&lt;2080/(366/($G$13-$G$12+1)),E777/(2080/(366/($G$13-$G$12+1))),1),0)),1)),0)</f>
        <v>0</v>
      </c>
      <c r="G777" s="417">
        <f>IF($G$12&gt;0,IF($G$13=0,0,ROUND(IF('11. Type 1 Emp 2020 FTE'!$I$12=2,IF(E777=0,0,IF('18. FTE Safe Harbor 2 Step 4'!E777&lt;2080/(366/($G$13-$G$12+1)),0.5,1)),0),1)),0)</f>
        <v>0</v>
      </c>
    </row>
    <row r="778" spans="1:7" x14ac:dyDescent="0.25">
      <c r="A778" s="297">
        <f t="shared" si="11"/>
        <v>762</v>
      </c>
      <c r="B778" s="501"/>
      <c r="C778" s="515"/>
      <c r="D778" s="297"/>
      <c r="E778" s="505"/>
      <c r="F778" s="417">
        <f>IF($G$12&gt;0,IF($G$13=0,0,ROUND(IF($G$12=0,0,IF('11. Type 1 Emp 2020 FTE'!$I$12=1,IF(E778&lt;2080/(366/($G$13-$G$12+1)),E778/(2080/(366/($G$13-$G$12+1))),1),0)),1)),0)</f>
        <v>0</v>
      </c>
      <c r="G778" s="417">
        <f>IF($G$12&gt;0,IF($G$13=0,0,ROUND(IF('11. Type 1 Emp 2020 FTE'!$I$12=2,IF(E778=0,0,IF('18. FTE Safe Harbor 2 Step 4'!E778&lt;2080/(366/($G$13-$G$12+1)),0.5,1)),0),1)),0)</f>
        <v>0</v>
      </c>
    </row>
    <row r="779" spans="1:7" x14ac:dyDescent="0.25">
      <c r="A779" s="297">
        <f t="shared" si="11"/>
        <v>763</v>
      </c>
      <c r="B779" s="501"/>
      <c r="C779" s="515"/>
      <c r="D779" s="297"/>
      <c r="E779" s="505"/>
      <c r="F779" s="417">
        <f>IF($G$12&gt;0,IF($G$13=0,0,ROUND(IF($G$12=0,0,IF('11. Type 1 Emp 2020 FTE'!$I$12=1,IF(E779&lt;2080/(366/($G$13-$G$12+1)),E779/(2080/(366/($G$13-$G$12+1))),1),0)),1)),0)</f>
        <v>0</v>
      </c>
      <c r="G779" s="417">
        <f>IF($G$12&gt;0,IF($G$13=0,0,ROUND(IF('11. Type 1 Emp 2020 FTE'!$I$12=2,IF(E779=0,0,IF('18. FTE Safe Harbor 2 Step 4'!E779&lt;2080/(366/($G$13-$G$12+1)),0.5,1)),0),1)),0)</f>
        <v>0</v>
      </c>
    </row>
    <row r="780" spans="1:7" x14ac:dyDescent="0.25">
      <c r="A780" s="297">
        <f t="shared" si="11"/>
        <v>764</v>
      </c>
      <c r="B780" s="501"/>
      <c r="C780" s="515"/>
      <c r="D780" s="297"/>
      <c r="E780" s="505"/>
      <c r="F780" s="417">
        <f>IF($G$12&gt;0,IF($G$13=0,0,ROUND(IF($G$12=0,0,IF('11. Type 1 Emp 2020 FTE'!$I$12=1,IF(E780&lt;2080/(366/($G$13-$G$12+1)),E780/(2080/(366/($G$13-$G$12+1))),1),0)),1)),0)</f>
        <v>0</v>
      </c>
      <c r="G780" s="417">
        <f>IF($G$12&gt;0,IF($G$13=0,0,ROUND(IF('11. Type 1 Emp 2020 FTE'!$I$12=2,IF(E780=0,0,IF('18. FTE Safe Harbor 2 Step 4'!E780&lt;2080/(366/($G$13-$G$12+1)),0.5,1)),0),1)),0)</f>
        <v>0</v>
      </c>
    </row>
    <row r="781" spans="1:7" x14ac:dyDescent="0.25">
      <c r="A781" s="297">
        <f t="shared" si="11"/>
        <v>765</v>
      </c>
      <c r="B781" s="501"/>
      <c r="C781" s="515"/>
      <c r="D781" s="297"/>
      <c r="E781" s="505"/>
      <c r="F781" s="417">
        <f>IF($G$12&gt;0,IF($G$13=0,0,ROUND(IF($G$12=0,0,IF('11. Type 1 Emp 2020 FTE'!$I$12=1,IF(E781&lt;2080/(366/($G$13-$G$12+1)),E781/(2080/(366/($G$13-$G$12+1))),1),0)),1)),0)</f>
        <v>0</v>
      </c>
      <c r="G781" s="417">
        <f>IF($G$12&gt;0,IF($G$13=0,0,ROUND(IF('11. Type 1 Emp 2020 FTE'!$I$12=2,IF(E781=0,0,IF('18. FTE Safe Harbor 2 Step 4'!E781&lt;2080/(366/($G$13-$G$12+1)),0.5,1)),0),1)),0)</f>
        <v>0</v>
      </c>
    </row>
    <row r="782" spans="1:7" x14ac:dyDescent="0.25">
      <c r="A782" s="297">
        <f t="shared" si="11"/>
        <v>766</v>
      </c>
      <c r="B782" s="501"/>
      <c r="C782" s="515"/>
      <c r="D782" s="297"/>
      <c r="E782" s="505"/>
      <c r="F782" s="417">
        <f>IF($G$12&gt;0,IF($G$13=0,0,ROUND(IF($G$12=0,0,IF('11. Type 1 Emp 2020 FTE'!$I$12=1,IF(E782&lt;2080/(366/($G$13-$G$12+1)),E782/(2080/(366/($G$13-$G$12+1))),1),0)),1)),0)</f>
        <v>0</v>
      </c>
      <c r="G782" s="417">
        <f>IF($G$12&gt;0,IF($G$13=0,0,ROUND(IF('11. Type 1 Emp 2020 FTE'!$I$12=2,IF(E782=0,0,IF('18. FTE Safe Harbor 2 Step 4'!E782&lt;2080/(366/($G$13-$G$12+1)),0.5,1)),0),1)),0)</f>
        <v>0</v>
      </c>
    </row>
    <row r="783" spans="1:7" x14ac:dyDescent="0.25">
      <c r="A783" s="297">
        <f t="shared" si="11"/>
        <v>767</v>
      </c>
      <c r="B783" s="501"/>
      <c r="C783" s="515"/>
      <c r="D783" s="297"/>
      <c r="E783" s="505"/>
      <c r="F783" s="417">
        <f>IF($G$12&gt;0,IF($G$13=0,0,ROUND(IF($G$12=0,0,IF('11. Type 1 Emp 2020 FTE'!$I$12=1,IF(E783&lt;2080/(366/($G$13-$G$12+1)),E783/(2080/(366/($G$13-$G$12+1))),1),0)),1)),0)</f>
        <v>0</v>
      </c>
      <c r="G783" s="417">
        <f>IF($G$12&gt;0,IF($G$13=0,0,ROUND(IF('11. Type 1 Emp 2020 FTE'!$I$12=2,IF(E783=0,0,IF('18. FTE Safe Harbor 2 Step 4'!E783&lt;2080/(366/($G$13-$G$12+1)),0.5,1)),0),1)),0)</f>
        <v>0</v>
      </c>
    </row>
    <row r="784" spans="1:7" x14ac:dyDescent="0.25">
      <c r="A784" s="297">
        <f t="shared" si="11"/>
        <v>768</v>
      </c>
      <c r="B784" s="501"/>
      <c r="C784" s="515"/>
      <c r="D784" s="297"/>
      <c r="E784" s="505"/>
      <c r="F784" s="417">
        <f>IF($G$12&gt;0,IF($G$13=0,0,ROUND(IF($G$12=0,0,IF('11. Type 1 Emp 2020 FTE'!$I$12=1,IF(E784&lt;2080/(366/($G$13-$G$12+1)),E784/(2080/(366/($G$13-$G$12+1))),1),0)),1)),0)</f>
        <v>0</v>
      </c>
      <c r="G784" s="417">
        <f>IF($G$12&gt;0,IF($G$13=0,0,ROUND(IF('11. Type 1 Emp 2020 FTE'!$I$12=2,IF(E784=0,0,IF('18. FTE Safe Harbor 2 Step 4'!E784&lt;2080/(366/($G$13-$G$12+1)),0.5,1)),0),1)),0)</f>
        <v>0</v>
      </c>
    </row>
    <row r="785" spans="1:7" x14ac:dyDescent="0.25">
      <c r="A785" s="297">
        <f t="shared" si="11"/>
        <v>769</v>
      </c>
      <c r="B785" s="501"/>
      <c r="C785" s="515"/>
      <c r="D785" s="297"/>
      <c r="E785" s="505"/>
      <c r="F785" s="417">
        <f>IF($G$12&gt;0,IF($G$13=0,0,ROUND(IF($G$12=0,0,IF('11. Type 1 Emp 2020 FTE'!$I$12=1,IF(E785&lt;2080/(366/($G$13-$G$12+1)),E785/(2080/(366/($G$13-$G$12+1))),1),0)),1)),0)</f>
        <v>0</v>
      </c>
      <c r="G785" s="417">
        <f>IF($G$12&gt;0,IF($G$13=0,0,ROUND(IF('11. Type 1 Emp 2020 FTE'!$I$12=2,IF(E785=0,0,IF('18. FTE Safe Harbor 2 Step 4'!E785&lt;2080/(366/($G$13-$G$12+1)),0.5,1)),0),1)),0)</f>
        <v>0</v>
      </c>
    </row>
    <row r="786" spans="1:7" x14ac:dyDescent="0.25">
      <c r="A786" s="297">
        <f t="shared" si="11"/>
        <v>770</v>
      </c>
      <c r="B786" s="501"/>
      <c r="C786" s="515"/>
      <c r="D786" s="297"/>
      <c r="E786" s="505"/>
      <c r="F786" s="417">
        <f>IF($G$12&gt;0,IF($G$13=0,0,ROUND(IF($G$12=0,0,IF('11. Type 1 Emp 2020 FTE'!$I$12=1,IF(E786&lt;2080/(366/($G$13-$G$12+1)),E786/(2080/(366/($G$13-$G$12+1))),1),0)),1)),0)</f>
        <v>0</v>
      </c>
      <c r="G786" s="417">
        <f>IF($G$12&gt;0,IF($G$13=0,0,ROUND(IF('11. Type 1 Emp 2020 FTE'!$I$12=2,IF(E786=0,0,IF('18. FTE Safe Harbor 2 Step 4'!E786&lt;2080/(366/($G$13-$G$12+1)),0.5,1)),0),1)),0)</f>
        <v>0</v>
      </c>
    </row>
    <row r="787" spans="1:7" x14ac:dyDescent="0.25">
      <c r="A787" s="297">
        <f t="shared" ref="A787:A850" si="12">+A786+1</f>
        <v>771</v>
      </c>
      <c r="B787" s="501"/>
      <c r="C787" s="515"/>
      <c r="D787" s="297"/>
      <c r="E787" s="505"/>
      <c r="F787" s="417">
        <f>IF($G$12&gt;0,IF($G$13=0,0,ROUND(IF($G$12=0,0,IF('11. Type 1 Emp 2020 FTE'!$I$12=1,IF(E787&lt;2080/(366/($G$13-$G$12+1)),E787/(2080/(366/($G$13-$G$12+1))),1),0)),1)),0)</f>
        <v>0</v>
      </c>
      <c r="G787" s="417">
        <f>IF($G$12&gt;0,IF($G$13=0,0,ROUND(IF('11. Type 1 Emp 2020 FTE'!$I$12=2,IF(E787=0,0,IF('18. FTE Safe Harbor 2 Step 4'!E787&lt;2080/(366/($G$13-$G$12+1)),0.5,1)),0),1)),0)</f>
        <v>0</v>
      </c>
    </row>
    <row r="788" spans="1:7" x14ac:dyDescent="0.25">
      <c r="A788" s="297">
        <f t="shared" si="12"/>
        <v>772</v>
      </c>
      <c r="B788" s="501"/>
      <c r="C788" s="515"/>
      <c r="D788" s="297"/>
      <c r="E788" s="505"/>
      <c r="F788" s="417">
        <f>IF($G$12&gt;0,IF($G$13=0,0,ROUND(IF($G$12=0,0,IF('11. Type 1 Emp 2020 FTE'!$I$12=1,IF(E788&lt;2080/(366/($G$13-$G$12+1)),E788/(2080/(366/($G$13-$G$12+1))),1),0)),1)),0)</f>
        <v>0</v>
      </c>
      <c r="G788" s="417">
        <f>IF($G$12&gt;0,IF($G$13=0,0,ROUND(IF('11. Type 1 Emp 2020 FTE'!$I$12=2,IF(E788=0,0,IF('18. FTE Safe Harbor 2 Step 4'!E788&lt;2080/(366/($G$13-$G$12+1)),0.5,1)),0),1)),0)</f>
        <v>0</v>
      </c>
    </row>
    <row r="789" spans="1:7" x14ac:dyDescent="0.25">
      <c r="A789" s="297">
        <f t="shared" si="12"/>
        <v>773</v>
      </c>
      <c r="B789" s="501"/>
      <c r="C789" s="515"/>
      <c r="D789" s="297"/>
      <c r="E789" s="505"/>
      <c r="F789" s="417">
        <f>IF($G$12&gt;0,IF($G$13=0,0,ROUND(IF($G$12=0,0,IF('11. Type 1 Emp 2020 FTE'!$I$12=1,IF(E789&lt;2080/(366/($G$13-$G$12+1)),E789/(2080/(366/($G$13-$G$12+1))),1),0)),1)),0)</f>
        <v>0</v>
      </c>
      <c r="G789" s="417">
        <f>IF($G$12&gt;0,IF($G$13=0,0,ROUND(IF('11. Type 1 Emp 2020 FTE'!$I$12=2,IF(E789=0,0,IF('18. FTE Safe Harbor 2 Step 4'!E789&lt;2080/(366/($G$13-$G$12+1)),0.5,1)),0),1)),0)</f>
        <v>0</v>
      </c>
    </row>
    <row r="790" spans="1:7" x14ac:dyDescent="0.25">
      <c r="A790" s="297">
        <f t="shared" si="12"/>
        <v>774</v>
      </c>
      <c r="B790" s="501"/>
      <c r="C790" s="515"/>
      <c r="D790" s="297"/>
      <c r="E790" s="505"/>
      <c r="F790" s="417">
        <f>IF($G$12&gt;0,IF($G$13=0,0,ROUND(IF($G$12=0,0,IF('11. Type 1 Emp 2020 FTE'!$I$12=1,IF(E790&lt;2080/(366/($G$13-$G$12+1)),E790/(2080/(366/($G$13-$G$12+1))),1),0)),1)),0)</f>
        <v>0</v>
      </c>
      <c r="G790" s="417">
        <f>IF($G$12&gt;0,IF($G$13=0,0,ROUND(IF('11. Type 1 Emp 2020 FTE'!$I$12=2,IF(E790=0,0,IF('18. FTE Safe Harbor 2 Step 4'!E790&lt;2080/(366/($G$13-$G$12+1)),0.5,1)),0),1)),0)</f>
        <v>0</v>
      </c>
    </row>
    <row r="791" spans="1:7" x14ac:dyDescent="0.25">
      <c r="A791" s="297">
        <f t="shared" si="12"/>
        <v>775</v>
      </c>
      <c r="B791" s="501"/>
      <c r="C791" s="515"/>
      <c r="D791" s="297"/>
      <c r="E791" s="505"/>
      <c r="F791" s="417">
        <f>IF($G$12&gt;0,IF($G$13=0,0,ROUND(IF($G$12=0,0,IF('11. Type 1 Emp 2020 FTE'!$I$12=1,IF(E791&lt;2080/(366/($G$13-$G$12+1)),E791/(2080/(366/($G$13-$G$12+1))),1),0)),1)),0)</f>
        <v>0</v>
      </c>
      <c r="G791" s="417">
        <f>IF($G$12&gt;0,IF($G$13=0,0,ROUND(IF('11. Type 1 Emp 2020 FTE'!$I$12=2,IF(E791=0,0,IF('18. FTE Safe Harbor 2 Step 4'!E791&lt;2080/(366/($G$13-$G$12+1)),0.5,1)),0),1)),0)</f>
        <v>0</v>
      </c>
    </row>
    <row r="792" spans="1:7" x14ac:dyDescent="0.25">
      <c r="A792" s="297">
        <f t="shared" si="12"/>
        <v>776</v>
      </c>
      <c r="B792" s="501"/>
      <c r="C792" s="515"/>
      <c r="D792" s="297"/>
      <c r="E792" s="505"/>
      <c r="F792" s="417">
        <f>IF($G$12&gt;0,IF($G$13=0,0,ROUND(IF($G$12=0,0,IF('11. Type 1 Emp 2020 FTE'!$I$12=1,IF(E792&lt;2080/(366/($G$13-$G$12+1)),E792/(2080/(366/($G$13-$G$12+1))),1),0)),1)),0)</f>
        <v>0</v>
      </c>
      <c r="G792" s="417">
        <f>IF($G$12&gt;0,IF($G$13=0,0,ROUND(IF('11. Type 1 Emp 2020 FTE'!$I$12=2,IF(E792=0,0,IF('18. FTE Safe Harbor 2 Step 4'!E792&lt;2080/(366/($G$13-$G$12+1)),0.5,1)),0),1)),0)</f>
        <v>0</v>
      </c>
    </row>
    <row r="793" spans="1:7" x14ac:dyDescent="0.25">
      <c r="A793" s="297">
        <f t="shared" si="12"/>
        <v>777</v>
      </c>
      <c r="B793" s="501"/>
      <c r="C793" s="515"/>
      <c r="D793" s="297"/>
      <c r="E793" s="505"/>
      <c r="F793" s="417">
        <f>IF($G$12&gt;0,IF($G$13=0,0,ROUND(IF($G$12=0,0,IF('11. Type 1 Emp 2020 FTE'!$I$12=1,IF(E793&lt;2080/(366/($G$13-$G$12+1)),E793/(2080/(366/($G$13-$G$12+1))),1),0)),1)),0)</f>
        <v>0</v>
      </c>
      <c r="G793" s="417">
        <f>IF($G$12&gt;0,IF($G$13=0,0,ROUND(IF('11. Type 1 Emp 2020 FTE'!$I$12=2,IF(E793=0,0,IF('18. FTE Safe Harbor 2 Step 4'!E793&lt;2080/(366/($G$13-$G$12+1)),0.5,1)),0),1)),0)</f>
        <v>0</v>
      </c>
    </row>
    <row r="794" spans="1:7" x14ac:dyDescent="0.25">
      <c r="A794" s="297">
        <f t="shared" si="12"/>
        <v>778</v>
      </c>
      <c r="B794" s="501"/>
      <c r="C794" s="515"/>
      <c r="D794" s="297"/>
      <c r="E794" s="505"/>
      <c r="F794" s="417">
        <f>IF($G$12&gt;0,IF($G$13=0,0,ROUND(IF($G$12=0,0,IF('11. Type 1 Emp 2020 FTE'!$I$12=1,IF(E794&lt;2080/(366/($G$13-$G$12+1)),E794/(2080/(366/($G$13-$G$12+1))),1),0)),1)),0)</f>
        <v>0</v>
      </c>
      <c r="G794" s="417">
        <f>IF($G$12&gt;0,IF($G$13=0,0,ROUND(IF('11. Type 1 Emp 2020 FTE'!$I$12=2,IF(E794=0,0,IF('18. FTE Safe Harbor 2 Step 4'!E794&lt;2080/(366/($G$13-$G$12+1)),0.5,1)),0),1)),0)</f>
        <v>0</v>
      </c>
    </row>
    <row r="795" spans="1:7" x14ac:dyDescent="0.25">
      <c r="A795" s="297">
        <f t="shared" si="12"/>
        <v>779</v>
      </c>
      <c r="B795" s="501"/>
      <c r="C795" s="515"/>
      <c r="D795" s="297"/>
      <c r="E795" s="505"/>
      <c r="F795" s="417">
        <f>IF($G$12&gt;0,IF($G$13=0,0,ROUND(IF($G$12=0,0,IF('11. Type 1 Emp 2020 FTE'!$I$12=1,IF(E795&lt;2080/(366/($G$13-$G$12+1)),E795/(2080/(366/($G$13-$G$12+1))),1),0)),1)),0)</f>
        <v>0</v>
      </c>
      <c r="G795" s="417">
        <f>IF($G$12&gt;0,IF($G$13=0,0,ROUND(IF('11. Type 1 Emp 2020 FTE'!$I$12=2,IF(E795=0,0,IF('18. FTE Safe Harbor 2 Step 4'!E795&lt;2080/(366/($G$13-$G$12+1)),0.5,1)),0),1)),0)</f>
        <v>0</v>
      </c>
    </row>
    <row r="796" spans="1:7" x14ac:dyDescent="0.25">
      <c r="A796" s="297">
        <f t="shared" si="12"/>
        <v>780</v>
      </c>
      <c r="B796" s="501"/>
      <c r="C796" s="515"/>
      <c r="D796" s="297"/>
      <c r="E796" s="505"/>
      <c r="F796" s="417">
        <f>IF($G$12&gt;0,IF($G$13=0,0,ROUND(IF($G$12=0,0,IF('11. Type 1 Emp 2020 FTE'!$I$12=1,IF(E796&lt;2080/(366/($G$13-$G$12+1)),E796/(2080/(366/($G$13-$G$12+1))),1),0)),1)),0)</f>
        <v>0</v>
      </c>
      <c r="G796" s="417">
        <f>IF($G$12&gt;0,IF($G$13=0,0,ROUND(IF('11. Type 1 Emp 2020 FTE'!$I$12=2,IF(E796=0,0,IF('18. FTE Safe Harbor 2 Step 4'!E796&lt;2080/(366/($G$13-$G$12+1)),0.5,1)),0),1)),0)</f>
        <v>0</v>
      </c>
    </row>
    <row r="797" spans="1:7" x14ac:dyDescent="0.25">
      <c r="A797" s="297">
        <f t="shared" si="12"/>
        <v>781</v>
      </c>
      <c r="B797" s="501"/>
      <c r="C797" s="515"/>
      <c r="D797" s="297"/>
      <c r="E797" s="505"/>
      <c r="F797" s="417">
        <f>IF($G$12&gt;0,IF($G$13=0,0,ROUND(IF($G$12=0,0,IF('11. Type 1 Emp 2020 FTE'!$I$12=1,IF(E797&lt;2080/(366/($G$13-$G$12+1)),E797/(2080/(366/($G$13-$G$12+1))),1),0)),1)),0)</f>
        <v>0</v>
      </c>
      <c r="G797" s="417">
        <f>IF($G$12&gt;0,IF($G$13=0,0,ROUND(IF('11. Type 1 Emp 2020 FTE'!$I$12=2,IF(E797=0,0,IF('18. FTE Safe Harbor 2 Step 4'!E797&lt;2080/(366/($G$13-$G$12+1)),0.5,1)),0),1)),0)</f>
        <v>0</v>
      </c>
    </row>
    <row r="798" spans="1:7" x14ac:dyDescent="0.25">
      <c r="A798" s="297">
        <f t="shared" si="12"/>
        <v>782</v>
      </c>
      <c r="B798" s="501"/>
      <c r="C798" s="515"/>
      <c r="D798" s="297"/>
      <c r="E798" s="505"/>
      <c r="F798" s="417">
        <f>IF($G$12&gt;0,IF($G$13=0,0,ROUND(IF($G$12=0,0,IF('11. Type 1 Emp 2020 FTE'!$I$12=1,IF(E798&lt;2080/(366/($G$13-$G$12+1)),E798/(2080/(366/($G$13-$G$12+1))),1),0)),1)),0)</f>
        <v>0</v>
      </c>
      <c r="G798" s="417">
        <f>IF($G$12&gt;0,IF($G$13=0,0,ROUND(IF('11. Type 1 Emp 2020 FTE'!$I$12=2,IF(E798=0,0,IF('18. FTE Safe Harbor 2 Step 4'!E798&lt;2080/(366/($G$13-$G$12+1)),0.5,1)),0),1)),0)</f>
        <v>0</v>
      </c>
    </row>
    <row r="799" spans="1:7" x14ac:dyDescent="0.25">
      <c r="A799" s="297">
        <f t="shared" si="12"/>
        <v>783</v>
      </c>
      <c r="B799" s="501"/>
      <c r="C799" s="515"/>
      <c r="D799" s="297"/>
      <c r="E799" s="505"/>
      <c r="F799" s="417">
        <f>IF($G$12&gt;0,IF($G$13=0,0,ROUND(IF($G$12=0,0,IF('11. Type 1 Emp 2020 FTE'!$I$12=1,IF(E799&lt;2080/(366/($G$13-$G$12+1)),E799/(2080/(366/($G$13-$G$12+1))),1),0)),1)),0)</f>
        <v>0</v>
      </c>
      <c r="G799" s="417">
        <f>IF($G$12&gt;0,IF($G$13=0,0,ROUND(IF('11. Type 1 Emp 2020 FTE'!$I$12=2,IF(E799=0,0,IF('18. FTE Safe Harbor 2 Step 4'!E799&lt;2080/(366/($G$13-$G$12+1)),0.5,1)),0),1)),0)</f>
        <v>0</v>
      </c>
    </row>
    <row r="800" spans="1:7" x14ac:dyDescent="0.25">
      <c r="A800" s="297">
        <f t="shared" si="12"/>
        <v>784</v>
      </c>
      <c r="B800" s="501"/>
      <c r="C800" s="515"/>
      <c r="D800" s="297"/>
      <c r="E800" s="505"/>
      <c r="F800" s="417">
        <f>IF($G$12&gt;0,IF($G$13=0,0,ROUND(IF($G$12=0,0,IF('11. Type 1 Emp 2020 FTE'!$I$12=1,IF(E800&lt;2080/(366/($G$13-$G$12+1)),E800/(2080/(366/($G$13-$G$12+1))),1),0)),1)),0)</f>
        <v>0</v>
      </c>
      <c r="G800" s="417">
        <f>IF($G$12&gt;0,IF($G$13=0,0,ROUND(IF('11. Type 1 Emp 2020 FTE'!$I$12=2,IF(E800=0,0,IF('18. FTE Safe Harbor 2 Step 4'!E800&lt;2080/(366/($G$13-$G$12+1)),0.5,1)),0),1)),0)</f>
        <v>0</v>
      </c>
    </row>
    <row r="801" spans="1:7" x14ac:dyDescent="0.25">
      <c r="A801" s="297">
        <f t="shared" si="12"/>
        <v>785</v>
      </c>
      <c r="B801" s="501"/>
      <c r="C801" s="515"/>
      <c r="D801" s="297"/>
      <c r="E801" s="505"/>
      <c r="F801" s="417">
        <f>IF($G$12&gt;0,IF($G$13=0,0,ROUND(IF($G$12=0,0,IF('11. Type 1 Emp 2020 FTE'!$I$12=1,IF(E801&lt;2080/(366/($G$13-$G$12+1)),E801/(2080/(366/($G$13-$G$12+1))),1),0)),1)),0)</f>
        <v>0</v>
      </c>
      <c r="G801" s="417">
        <f>IF($G$12&gt;0,IF($G$13=0,0,ROUND(IF('11. Type 1 Emp 2020 FTE'!$I$12=2,IF(E801=0,0,IF('18. FTE Safe Harbor 2 Step 4'!E801&lt;2080/(366/($G$13-$G$12+1)),0.5,1)),0),1)),0)</f>
        <v>0</v>
      </c>
    </row>
    <row r="802" spans="1:7" x14ac:dyDescent="0.25">
      <c r="A802" s="297">
        <f t="shared" si="12"/>
        <v>786</v>
      </c>
      <c r="B802" s="501"/>
      <c r="C802" s="515"/>
      <c r="D802" s="297"/>
      <c r="E802" s="505"/>
      <c r="F802" s="417">
        <f>IF($G$12&gt;0,IF($G$13=0,0,ROUND(IF($G$12=0,0,IF('11. Type 1 Emp 2020 FTE'!$I$12=1,IF(E802&lt;2080/(366/($G$13-$G$12+1)),E802/(2080/(366/($G$13-$G$12+1))),1),0)),1)),0)</f>
        <v>0</v>
      </c>
      <c r="G802" s="417">
        <f>IF($G$12&gt;0,IF($G$13=0,0,ROUND(IF('11. Type 1 Emp 2020 FTE'!$I$12=2,IF(E802=0,0,IF('18. FTE Safe Harbor 2 Step 4'!E802&lt;2080/(366/($G$13-$G$12+1)),0.5,1)),0),1)),0)</f>
        <v>0</v>
      </c>
    </row>
    <row r="803" spans="1:7" x14ac:dyDescent="0.25">
      <c r="A803" s="297">
        <f t="shared" si="12"/>
        <v>787</v>
      </c>
      <c r="B803" s="501"/>
      <c r="C803" s="515"/>
      <c r="D803" s="297"/>
      <c r="E803" s="505"/>
      <c r="F803" s="417">
        <f>IF($G$12&gt;0,IF($G$13=0,0,ROUND(IF($G$12=0,0,IF('11. Type 1 Emp 2020 FTE'!$I$12=1,IF(E803&lt;2080/(366/($G$13-$G$12+1)),E803/(2080/(366/($G$13-$G$12+1))),1),0)),1)),0)</f>
        <v>0</v>
      </c>
      <c r="G803" s="417">
        <f>IF($G$12&gt;0,IF($G$13=0,0,ROUND(IF('11. Type 1 Emp 2020 FTE'!$I$12=2,IF(E803=0,0,IF('18. FTE Safe Harbor 2 Step 4'!E803&lt;2080/(366/($G$13-$G$12+1)),0.5,1)),0),1)),0)</f>
        <v>0</v>
      </c>
    </row>
    <row r="804" spans="1:7" x14ac:dyDescent="0.25">
      <c r="A804" s="297">
        <f t="shared" si="12"/>
        <v>788</v>
      </c>
      <c r="B804" s="501"/>
      <c r="C804" s="515"/>
      <c r="D804" s="297"/>
      <c r="E804" s="505"/>
      <c r="F804" s="417">
        <f>IF($G$12&gt;0,IF($G$13=0,0,ROUND(IF($G$12=0,0,IF('11. Type 1 Emp 2020 FTE'!$I$12=1,IF(E804&lt;2080/(366/($G$13-$G$12+1)),E804/(2080/(366/($G$13-$G$12+1))),1),0)),1)),0)</f>
        <v>0</v>
      </c>
      <c r="G804" s="417">
        <f>IF($G$12&gt;0,IF($G$13=0,0,ROUND(IF('11. Type 1 Emp 2020 FTE'!$I$12=2,IF(E804=0,0,IF('18. FTE Safe Harbor 2 Step 4'!E804&lt;2080/(366/($G$13-$G$12+1)),0.5,1)),0),1)),0)</f>
        <v>0</v>
      </c>
    </row>
    <row r="805" spans="1:7" x14ac:dyDescent="0.25">
      <c r="A805" s="297">
        <f t="shared" si="12"/>
        <v>789</v>
      </c>
      <c r="B805" s="501"/>
      <c r="C805" s="515"/>
      <c r="D805" s="297"/>
      <c r="E805" s="505"/>
      <c r="F805" s="417">
        <f>IF($G$12&gt;0,IF($G$13=0,0,ROUND(IF($G$12=0,0,IF('11. Type 1 Emp 2020 FTE'!$I$12=1,IF(E805&lt;2080/(366/($G$13-$G$12+1)),E805/(2080/(366/($G$13-$G$12+1))),1),0)),1)),0)</f>
        <v>0</v>
      </c>
      <c r="G805" s="417">
        <f>IF($G$12&gt;0,IF($G$13=0,0,ROUND(IF('11. Type 1 Emp 2020 FTE'!$I$12=2,IF(E805=0,0,IF('18. FTE Safe Harbor 2 Step 4'!E805&lt;2080/(366/($G$13-$G$12+1)),0.5,1)),0),1)),0)</f>
        <v>0</v>
      </c>
    </row>
    <row r="806" spans="1:7" x14ac:dyDescent="0.25">
      <c r="A806" s="297">
        <f t="shared" si="12"/>
        <v>790</v>
      </c>
      <c r="B806" s="501"/>
      <c r="C806" s="515"/>
      <c r="D806" s="297"/>
      <c r="E806" s="505"/>
      <c r="F806" s="417">
        <f>IF($G$12&gt;0,IF($G$13=0,0,ROUND(IF($G$12=0,0,IF('11. Type 1 Emp 2020 FTE'!$I$12=1,IF(E806&lt;2080/(366/($G$13-$G$12+1)),E806/(2080/(366/($G$13-$G$12+1))),1),0)),1)),0)</f>
        <v>0</v>
      </c>
      <c r="G806" s="417">
        <f>IF($G$12&gt;0,IF($G$13=0,0,ROUND(IF('11. Type 1 Emp 2020 FTE'!$I$12=2,IF(E806=0,0,IF('18. FTE Safe Harbor 2 Step 4'!E806&lt;2080/(366/($G$13-$G$12+1)),0.5,1)),0),1)),0)</f>
        <v>0</v>
      </c>
    </row>
    <row r="807" spans="1:7" x14ac:dyDescent="0.25">
      <c r="A807" s="297">
        <f t="shared" si="12"/>
        <v>791</v>
      </c>
      <c r="B807" s="501"/>
      <c r="C807" s="515"/>
      <c r="D807" s="297"/>
      <c r="E807" s="505"/>
      <c r="F807" s="417">
        <f>IF($G$12&gt;0,IF($G$13=0,0,ROUND(IF($G$12=0,0,IF('11. Type 1 Emp 2020 FTE'!$I$12=1,IF(E807&lt;2080/(366/($G$13-$G$12+1)),E807/(2080/(366/($G$13-$G$12+1))),1),0)),1)),0)</f>
        <v>0</v>
      </c>
      <c r="G807" s="417">
        <f>IF($G$12&gt;0,IF($G$13=0,0,ROUND(IF('11. Type 1 Emp 2020 FTE'!$I$12=2,IF(E807=0,0,IF('18. FTE Safe Harbor 2 Step 4'!E807&lt;2080/(366/($G$13-$G$12+1)),0.5,1)),0),1)),0)</f>
        <v>0</v>
      </c>
    </row>
    <row r="808" spans="1:7" x14ac:dyDescent="0.25">
      <c r="A808" s="297">
        <f t="shared" si="12"/>
        <v>792</v>
      </c>
      <c r="B808" s="501"/>
      <c r="C808" s="515"/>
      <c r="D808" s="297"/>
      <c r="E808" s="505"/>
      <c r="F808" s="417">
        <f>IF($G$12&gt;0,IF($G$13=0,0,ROUND(IF($G$12=0,0,IF('11. Type 1 Emp 2020 FTE'!$I$12=1,IF(E808&lt;2080/(366/($G$13-$G$12+1)),E808/(2080/(366/($G$13-$G$12+1))),1),0)),1)),0)</f>
        <v>0</v>
      </c>
      <c r="G808" s="417">
        <f>IF($G$12&gt;0,IF($G$13=0,0,ROUND(IF('11. Type 1 Emp 2020 FTE'!$I$12=2,IF(E808=0,0,IF('18. FTE Safe Harbor 2 Step 4'!E808&lt;2080/(366/($G$13-$G$12+1)),0.5,1)),0),1)),0)</f>
        <v>0</v>
      </c>
    </row>
    <row r="809" spans="1:7" x14ac:dyDescent="0.25">
      <c r="A809" s="297">
        <f t="shared" si="12"/>
        <v>793</v>
      </c>
      <c r="B809" s="501"/>
      <c r="C809" s="515"/>
      <c r="D809" s="297"/>
      <c r="E809" s="505"/>
      <c r="F809" s="417">
        <f>IF($G$12&gt;0,IF($G$13=0,0,ROUND(IF($G$12=0,0,IF('11. Type 1 Emp 2020 FTE'!$I$12=1,IF(E809&lt;2080/(366/($G$13-$G$12+1)),E809/(2080/(366/($G$13-$G$12+1))),1),0)),1)),0)</f>
        <v>0</v>
      </c>
      <c r="G809" s="417">
        <f>IF($G$12&gt;0,IF($G$13=0,0,ROUND(IF('11. Type 1 Emp 2020 FTE'!$I$12=2,IF(E809=0,0,IF('18. FTE Safe Harbor 2 Step 4'!E809&lt;2080/(366/($G$13-$G$12+1)),0.5,1)),0),1)),0)</f>
        <v>0</v>
      </c>
    </row>
    <row r="810" spans="1:7" x14ac:dyDescent="0.25">
      <c r="A810" s="297">
        <f t="shared" si="12"/>
        <v>794</v>
      </c>
      <c r="B810" s="501"/>
      <c r="C810" s="515"/>
      <c r="D810" s="297"/>
      <c r="E810" s="505"/>
      <c r="F810" s="417">
        <f>IF($G$12&gt;0,IF($G$13=0,0,ROUND(IF($G$12=0,0,IF('11. Type 1 Emp 2020 FTE'!$I$12=1,IF(E810&lt;2080/(366/($G$13-$G$12+1)),E810/(2080/(366/($G$13-$G$12+1))),1),0)),1)),0)</f>
        <v>0</v>
      </c>
      <c r="G810" s="417">
        <f>IF($G$12&gt;0,IF($G$13=0,0,ROUND(IF('11. Type 1 Emp 2020 FTE'!$I$12=2,IF(E810=0,0,IF('18. FTE Safe Harbor 2 Step 4'!E810&lt;2080/(366/($G$13-$G$12+1)),0.5,1)),0),1)),0)</f>
        <v>0</v>
      </c>
    </row>
    <row r="811" spans="1:7" x14ac:dyDescent="0.25">
      <c r="A811" s="297">
        <f t="shared" si="12"/>
        <v>795</v>
      </c>
      <c r="B811" s="501"/>
      <c r="C811" s="515"/>
      <c r="D811" s="297"/>
      <c r="E811" s="505"/>
      <c r="F811" s="417">
        <f>IF($G$12&gt;0,IF($G$13=0,0,ROUND(IF($G$12=0,0,IF('11. Type 1 Emp 2020 FTE'!$I$12=1,IF(E811&lt;2080/(366/($G$13-$G$12+1)),E811/(2080/(366/($G$13-$G$12+1))),1),0)),1)),0)</f>
        <v>0</v>
      </c>
      <c r="G811" s="417">
        <f>IF($G$12&gt;0,IF($G$13=0,0,ROUND(IF('11. Type 1 Emp 2020 FTE'!$I$12=2,IF(E811=0,0,IF('18. FTE Safe Harbor 2 Step 4'!E811&lt;2080/(366/($G$13-$G$12+1)),0.5,1)),0),1)),0)</f>
        <v>0</v>
      </c>
    </row>
    <row r="812" spans="1:7" x14ac:dyDescent="0.25">
      <c r="A812" s="297">
        <f t="shared" si="12"/>
        <v>796</v>
      </c>
      <c r="B812" s="501"/>
      <c r="C812" s="515"/>
      <c r="D812" s="297"/>
      <c r="E812" s="505"/>
      <c r="F812" s="417">
        <f>IF($G$12&gt;0,IF($G$13=0,0,ROUND(IF($G$12=0,0,IF('11. Type 1 Emp 2020 FTE'!$I$12=1,IF(E812&lt;2080/(366/($G$13-$G$12+1)),E812/(2080/(366/($G$13-$G$12+1))),1),0)),1)),0)</f>
        <v>0</v>
      </c>
      <c r="G812" s="417">
        <f>IF($G$12&gt;0,IF($G$13=0,0,ROUND(IF('11. Type 1 Emp 2020 FTE'!$I$12=2,IF(E812=0,0,IF('18. FTE Safe Harbor 2 Step 4'!E812&lt;2080/(366/($G$13-$G$12+1)),0.5,1)),0),1)),0)</f>
        <v>0</v>
      </c>
    </row>
    <row r="813" spans="1:7" x14ac:dyDescent="0.25">
      <c r="A813" s="297">
        <f t="shared" si="12"/>
        <v>797</v>
      </c>
      <c r="B813" s="501"/>
      <c r="C813" s="515"/>
      <c r="D813" s="297"/>
      <c r="E813" s="505"/>
      <c r="F813" s="417">
        <f>IF($G$12&gt;0,IF($G$13=0,0,ROUND(IF($G$12=0,0,IF('11. Type 1 Emp 2020 FTE'!$I$12=1,IF(E813&lt;2080/(366/($G$13-$G$12+1)),E813/(2080/(366/($G$13-$G$12+1))),1),0)),1)),0)</f>
        <v>0</v>
      </c>
      <c r="G813" s="417">
        <f>IF($G$12&gt;0,IF($G$13=0,0,ROUND(IF('11. Type 1 Emp 2020 FTE'!$I$12=2,IF(E813=0,0,IF('18. FTE Safe Harbor 2 Step 4'!E813&lt;2080/(366/($G$13-$G$12+1)),0.5,1)),0),1)),0)</f>
        <v>0</v>
      </c>
    </row>
    <row r="814" spans="1:7" x14ac:dyDescent="0.25">
      <c r="A814" s="297">
        <f t="shared" si="12"/>
        <v>798</v>
      </c>
      <c r="B814" s="501"/>
      <c r="C814" s="515"/>
      <c r="D814" s="297"/>
      <c r="E814" s="505"/>
      <c r="F814" s="417">
        <f>IF($G$12&gt;0,IF($G$13=0,0,ROUND(IF($G$12=0,0,IF('11. Type 1 Emp 2020 FTE'!$I$12=1,IF(E814&lt;2080/(366/($G$13-$G$12+1)),E814/(2080/(366/($G$13-$G$12+1))),1),0)),1)),0)</f>
        <v>0</v>
      </c>
      <c r="G814" s="417">
        <f>IF($G$12&gt;0,IF($G$13=0,0,ROUND(IF('11. Type 1 Emp 2020 FTE'!$I$12=2,IF(E814=0,0,IF('18. FTE Safe Harbor 2 Step 4'!E814&lt;2080/(366/($G$13-$G$12+1)),0.5,1)),0),1)),0)</f>
        <v>0</v>
      </c>
    </row>
    <row r="815" spans="1:7" x14ac:dyDescent="0.25">
      <c r="A815" s="297">
        <f t="shared" si="12"/>
        <v>799</v>
      </c>
      <c r="B815" s="501"/>
      <c r="C815" s="515"/>
      <c r="D815" s="297"/>
      <c r="E815" s="505"/>
      <c r="F815" s="417">
        <f>IF($G$12&gt;0,IF($G$13=0,0,ROUND(IF($G$12=0,0,IF('11. Type 1 Emp 2020 FTE'!$I$12=1,IF(E815&lt;2080/(366/($G$13-$G$12+1)),E815/(2080/(366/($G$13-$G$12+1))),1),0)),1)),0)</f>
        <v>0</v>
      </c>
      <c r="G815" s="417">
        <f>IF($G$12&gt;0,IF($G$13=0,0,ROUND(IF('11. Type 1 Emp 2020 FTE'!$I$12=2,IF(E815=0,0,IF('18. FTE Safe Harbor 2 Step 4'!E815&lt;2080/(366/($G$13-$G$12+1)),0.5,1)),0),1)),0)</f>
        <v>0</v>
      </c>
    </row>
    <row r="816" spans="1:7" x14ac:dyDescent="0.25">
      <c r="A816" s="297">
        <f t="shared" si="12"/>
        <v>800</v>
      </c>
      <c r="B816" s="501"/>
      <c r="C816" s="515"/>
      <c r="D816" s="297"/>
      <c r="E816" s="505"/>
      <c r="F816" s="417">
        <f>IF($G$12&gt;0,IF($G$13=0,0,ROUND(IF($G$12=0,0,IF('11. Type 1 Emp 2020 FTE'!$I$12=1,IF(E816&lt;2080/(366/($G$13-$G$12+1)),E816/(2080/(366/($G$13-$G$12+1))),1),0)),1)),0)</f>
        <v>0</v>
      </c>
      <c r="G816" s="417">
        <f>IF($G$12&gt;0,IF($G$13=0,0,ROUND(IF('11. Type 1 Emp 2020 FTE'!$I$12=2,IF(E816=0,0,IF('18. FTE Safe Harbor 2 Step 4'!E816&lt;2080/(366/($G$13-$G$12+1)),0.5,1)),0),1)),0)</f>
        <v>0</v>
      </c>
    </row>
    <row r="817" spans="1:7" x14ac:dyDescent="0.25">
      <c r="A817" s="297">
        <f t="shared" si="12"/>
        <v>801</v>
      </c>
      <c r="B817" s="501"/>
      <c r="C817" s="515"/>
      <c r="D817" s="297"/>
      <c r="E817" s="505"/>
      <c r="F817" s="417">
        <f>IF($G$12&gt;0,IF($G$13=0,0,ROUND(IF($G$12=0,0,IF('11. Type 1 Emp 2020 FTE'!$I$12=1,IF(E817&lt;2080/(366/($G$13-$G$12+1)),E817/(2080/(366/($G$13-$G$12+1))),1),0)),1)),0)</f>
        <v>0</v>
      </c>
      <c r="G817" s="417">
        <f>IF($G$12&gt;0,IF($G$13=0,0,ROUND(IF('11. Type 1 Emp 2020 FTE'!$I$12=2,IF(E817=0,0,IF('18. FTE Safe Harbor 2 Step 4'!E817&lt;2080/(366/($G$13-$G$12+1)),0.5,1)),0),1)),0)</f>
        <v>0</v>
      </c>
    </row>
    <row r="818" spans="1:7" x14ac:dyDescent="0.25">
      <c r="A818" s="297">
        <f t="shared" si="12"/>
        <v>802</v>
      </c>
      <c r="B818" s="501"/>
      <c r="C818" s="515"/>
      <c r="D818" s="297"/>
      <c r="E818" s="505"/>
      <c r="F818" s="417">
        <f>IF($G$12&gt;0,IF($G$13=0,0,ROUND(IF($G$12=0,0,IF('11. Type 1 Emp 2020 FTE'!$I$12=1,IF(E818&lt;2080/(366/($G$13-$G$12+1)),E818/(2080/(366/($G$13-$G$12+1))),1),0)),1)),0)</f>
        <v>0</v>
      </c>
      <c r="G818" s="417">
        <f>IF($G$12&gt;0,IF($G$13=0,0,ROUND(IF('11. Type 1 Emp 2020 FTE'!$I$12=2,IF(E818=0,0,IF('18. FTE Safe Harbor 2 Step 4'!E818&lt;2080/(366/($G$13-$G$12+1)),0.5,1)),0),1)),0)</f>
        <v>0</v>
      </c>
    </row>
    <row r="819" spans="1:7" x14ac:dyDescent="0.25">
      <c r="A819" s="297">
        <f t="shared" si="12"/>
        <v>803</v>
      </c>
      <c r="B819" s="501"/>
      <c r="C819" s="515"/>
      <c r="D819" s="297"/>
      <c r="E819" s="505"/>
      <c r="F819" s="417">
        <f>IF($G$12&gt;0,IF($G$13=0,0,ROUND(IF($G$12=0,0,IF('11. Type 1 Emp 2020 FTE'!$I$12=1,IF(E819&lt;2080/(366/($G$13-$G$12+1)),E819/(2080/(366/($G$13-$G$12+1))),1),0)),1)),0)</f>
        <v>0</v>
      </c>
      <c r="G819" s="417">
        <f>IF($G$12&gt;0,IF($G$13=0,0,ROUND(IF('11. Type 1 Emp 2020 FTE'!$I$12=2,IF(E819=0,0,IF('18. FTE Safe Harbor 2 Step 4'!E819&lt;2080/(366/($G$13-$G$12+1)),0.5,1)),0),1)),0)</f>
        <v>0</v>
      </c>
    </row>
    <row r="820" spans="1:7" x14ac:dyDescent="0.25">
      <c r="A820" s="297">
        <f t="shared" si="12"/>
        <v>804</v>
      </c>
      <c r="B820" s="501"/>
      <c r="C820" s="515"/>
      <c r="D820" s="297"/>
      <c r="E820" s="505"/>
      <c r="F820" s="417">
        <f>IF($G$12&gt;0,IF($G$13=0,0,ROUND(IF($G$12=0,0,IF('11. Type 1 Emp 2020 FTE'!$I$12=1,IF(E820&lt;2080/(366/($G$13-$G$12+1)),E820/(2080/(366/($G$13-$G$12+1))),1),0)),1)),0)</f>
        <v>0</v>
      </c>
      <c r="G820" s="417">
        <f>IF($G$12&gt;0,IF($G$13=0,0,ROUND(IF('11. Type 1 Emp 2020 FTE'!$I$12=2,IF(E820=0,0,IF('18. FTE Safe Harbor 2 Step 4'!E820&lt;2080/(366/($G$13-$G$12+1)),0.5,1)),0),1)),0)</f>
        <v>0</v>
      </c>
    </row>
    <row r="821" spans="1:7" x14ac:dyDescent="0.25">
      <c r="A821" s="297">
        <f t="shared" si="12"/>
        <v>805</v>
      </c>
      <c r="B821" s="501"/>
      <c r="C821" s="515"/>
      <c r="D821" s="297"/>
      <c r="E821" s="505"/>
      <c r="F821" s="417">
        <f>IF($G$12&gt;0,IF($G$13=0,0,ROUND(IF($G$12=0,0,IF('11. Type 1 Emp 2020 FTE'!$I$12=1,IF(E821&lt;2080/(366/($G$13-$G$12+1)),E821/(2080/(366/($G$13-$G$12+1))),1),0)),1)),0)</f>
        <v>0</v>
      </c>
      <c r="G821" s="417">
        <f>IF($G$12&gt;0,IF($G$13=0,0,ROUND(IF('11. Type 1 Emp 2020 FTE'!$I$12=2,IF(E821=0,0,IF('18. FTE Safe Harbor 2 Step 4'!E821&lt;2080/(366/($G$13-$G$12+1)),0.5,1)),0),1)),0)</f>
        <v>0</v>
      </c>
    </row>
    <row r="822" spans="1:7" x14ac:dyDescent="0.25">
      <c r="A822" s="297">
        <f t="shared" si="12"/>
        <v>806</v>
      </c>
      <c r="B822" s="501"/>
      <c r="C822" s="515"/>
      <c r="D822" s="297"/>
      <c r="E822" s="505"/>
      <c r="F822" s="417">
        <f>IF($G$12&gt;0,IF($G$13=0,0,ROUND(IF($G$12=0,0,IF('11. Type 1 Emp 2020 FTE'!$I$12=1,IF(E822&lt;2080/(366/($G$13-$G$12+1)),E822/(2080/(366/($G$13-$G$12+1))),1),0)),1)),0)</f>
        <v>0</v>
      </c>
      <c r="G822" s="417">
        <f>IF($G$12&gt;0,IF($G$13=0,0,ROUND(IF('11. Type 1 Emp 2020 FTE'!$I$12=2,IF(E822=0,0,IF('18. FTE Safe Harbor 2 Step 4'!E822&lt;2080/(366/($G$13-$G$12+1)),0.5,1)),0),1)),0)</f>
        <v>0</v>
      </c>
    </row>
    <row r="823" spans="1:7" x14ac:dyDescent="0.25">
      <c r="A823" s="297">
        <f t="shared" si="12"/>
        <v>807</v>
      </c>
      <c r="B823" s="501"/>
      <c r="C823" s="515"/>
      <c r="D823" s="297"/>
      <c r="E823" s="505"/>
      <c r="F823" s="417">
        <f>IF($G$12&gt;0,IF($G$13=0,0,ROUND(IF($G$12=0,0,IF('11. Type 1 Emp 2020 FTE'!$I$12=1,IF(E823&lt;2080/(366/($G$13-$G$12+1)),E823/(2080/(366/($G$13-$G$12+1))),1),0)),1)),0)</f>
        <v>0</v>
      </c>
      <c r="G823" s="417">
        <f>IF($G$12&gt;0,IF($G$13=0,0,ROUND(IF('11. Type 1 Emp 2020 FTE'!$I$12=2,IF(E823=0,0,IF('18. FTE Safe Harbor 2 Step 4'!E823&lt;2080/(366/($G$13-$G$12+1)),0.5,1)),0),1)),0)</f>
        <v>0</v>
      </c>
    </row>
    <row r="824" spans="1:7" x14ac:dyDescent="0.25">
      <c r="A824" s="297">
        <f t="shared" si="12"/>
        <v>808</v>
      </c>
      <c r="B824" s="501"/>
      <c r="C824" s="515"/>
      <c r="D824" s="297"/>
      <c r="E824" s="505"/>
      <c r="F824" s="417">
        <f>IF($G$12&gt;0,IF($G$13=0,0,ROUND(IF($G$12=0,0,IF('11. Type 1 Emp 2020 FTE'!$I$12=1,IF(E824&lt;2080/(366/($G$13-$G$12+1)),E824/(2080/(366/($G$13-$G$12+1))),1),0)),1)),0)</f>
        <v>0</v>
      </c>
      <c r="G824" s="417">
        <f>IF($G$12&gt;0,IF($G$13=0,0,ROUND(IF('11. Type 1 Emp 2020 FTE'!$I$12=2,IF(E824=0,0,IF('18. FTE Safe Harbor 2 Step 4'!E824&lt;2080/(366/($G$13-$G$12+1)),0.5,1)),0),1)),0)</f>
        <v>0</v>
      </c>
    </row>
    <row r="825" spans="1:7" x14ac:dyDescent="0.25">
      <c r="A825" s="297">
        <f t="shared" si="12"/>
        <v>809</v>
      </c>
      <c r="B825" s="501"/>
      <c r="C825" s="515"/>
      <c r="D825" s="297"/>
      <c r="E825" s="505"/>
      <c r="F825" s="417">
        <f>IF($G$12&gt;0,IF($G$13=0,0,ROUND(IF($G$12=0,0,IF('11. Type 1 Emp 2020 FTE'!$I$12=1,IF(E825&lt;2080/(366/($G$13-$G$12+1)),E825/(2080/(366/($G$13-$G$12+1))),1),0)),1)),0)</f>
        <v>0</v>
      </c>
      <c r="G825" s="417">
        <f>IF($G$12&gt;0,IF($G$13=0,0,ROUND(IF('11. Type 1 Emp 2020 FTE'!$I$12=2,IF(E825=0,0,IF('18. FTE Safe Harbor 2 Step 4'!E825&lt;2080/(366/($G$13-$G$12+1)),0.5,1)),0),1)),0)</f>
        <v>0</v>
      </c>
    </row>
    <row r="826" spans="1:7" x14ac:dyDescent="0.25">
      <c r="A826" s="297">
        <f t="shared" si="12"/>
        <v>810</v>
      </c>
      <c r="B826" s="501"/>
      <c r="C826" s="515"/>
      <c r="D826" s="297"/>
      <c r="E826" s="505"/>
      <c r="F826" s="417">
        <f>IF($G$12&gt;0,IF($G$13=0,0,ROUND(IF($G$12=0,0,IF('11. Type 1 Emp 2020 FTE'!$I$12=1,IF(E826&lt;2080/(366/($G$13-$G$12+1)),E826/(2080/(366/($G$13-$G$12+1))),1),0)),1)),0)</f>
        <v>0</v>
      </c>
      <c r="G826" s="417">
        <f>IF($G$12&gt;0,IF($G$13=0,0,ROUND(IF('11. Type 1 Emp 2020 FTE'!$I$12=2,IF(E826=0,0,IF('18. FTE Safe Harbor 2 Step 4'!E826&lt;2080/(366/($G$13-$G$12+1)),0.5,1)),0),1)),0)</f>
        <v>0</v>
      </c>
    </row>
    <row r="827" spans="1:7" x14ac:dyDescent="0.25">
      <c r="A827" s="297">
        <f t="shared" si="12"/>
        <v>811</v>
      </c>
      <c r="B827" s="501"/>
      <c r="C827" s="515"/>
      <c r="D827" s="297"/>
      <c r="E827" s="505"/>
      <c r="F827" s="417">
        <f>IF($G$12&gt;0,IF($G$13=0,0,ROUND(IF($G$12=0,0,IF('11. Type 1 Emp 2020 FTE'!$I$12=1,IF(E827&lt;2080/(366/($G$13-$G$12+1)),E827/(2080/(366/($G$13-$G$12+1))),1),0)),1)),0)</f>
        <v>0</v>
      </c>
      <c r="G827" s="417">
        <f>IF($G$12&gt;0,IF($G$13=0,0,ROUND(IF('11. Type 1 Emp 2020 FTE'!$I$12=2,IF(E827=0,0,IF('18. FTE Safe Harbor 2 Step 4'!E827&lt;2080/(366/($G$13-$G$12+1)),0.5,1)),0),1)),0)</f>
        <v>0</v>
      </c>
    </row>
    <row r="828" spans="1:7" x14ac:dyDescent="0.25">
      <c r="A828" s="297">
        <f t="shared" si="12"/>
        <v>812</v>
      </c>
      <c r="B828" s="501"/>
      <c r="C828" s="515"/>
      <c r="D828" s="297"/>
      <c r="E828" s="505"/>
      <c r="F828" s="417">
        <f>IF($G$12&gt;0,IF($G$13=0,0,ROUND(IF($G$12=0,0,IF('11. Type 1 Emp 2020 FTE'!$I$12=1,IF(E828&lt;2080/(366/($G$13-$G$12+1)),E828/(2080/(366/($G$13-$G$12+1))),1),0)),1)),0)</f>
        <v>0</v>
      </c>
      <c r="G828" s="417">
        <f>IF($G$12&gt;0,IF($G$13=0,0,ROUND(IF('11. Type 1 Emp 2020 FTE'!$I$12=2,IF(E828=0,0,IF('18. FTE Safe Harbor 2 Step 4'!E828&lt;2080/(366/($G$13-$G$12+1)),0.5,1)),0),1)),0)</f>
        <v>0</v>
      </c>
    </row>
    <row r="829" spans="1:7" x14ac:dyDescent="0.25">
      <c r="A829" s="297">
        <f t="shared" si="12"/>
        <v>813</v>
      </c>
      <c r="B829" s="501"/>
      <c r="C829" s="515"/>
      <c r="D829" s="297"/>
      <c r="E829" s="505"/>
      <c r="F829" s="417">
        <f>IF($G$12&gt;0,IF($G$13=0,0,ROUND(IF($G$12=0,0,IF('11. Type 1 Emp 2020 FTE'!$I$12=1,IF(E829&lt;2080/(366/($G$13-$G$12+1)),E829/(2080/(366/($G$13-$G$12+1))),1),0)),1)),0)</f>
        <v>0</v>
      </c>
      <c r="G829" s="417">
        <f>IF($G$12&gt;0,IF($G$13=0,0,ROUND(IF('11. Type 1 Emp 2020 FTE'!$I$12=2,IF(E829=0,0,IF('18. FTE Safe Harbor 2 Step 4'!E829&lt;2080/(366/($G$13-$G$12+1)),0.5,1)),0),1)),0)</f>
        <v>0</v>
      </c>
    </row>
    <row r="830" spans="1:7" x14ac:dyDescent="0.25">
      <c r="A830" s="297">
        <f t="shared" si="12"/>
        <v>814</v>
      </c>
      <c r="B830" s="501"/>
      <c r="C830" s="515"/>
      <c r="D830" s="297"/>
      <c r="E830" s="505"/>
      <c r="F830" s="417">
        <f>IF($G$12&gt;0,IF($G$13=0,0,ROUND(IF($G$12=0,0,IF('11. Type 1 Emp 2020 FTE'!$I$12=1,IF(E830&lt;2080/(366/($G$13-$G$12+1)),E830/(2080/(366/($G$13-$G$12+1))),1),0)),1)),0)</f>
        <v>0</v>
      </c>
      <c r="G830" s="417">
        <f>IF($G$12&gt;0,IF($G$13=0,0,ROUND(IF('11. Type 1 Emp 2020 FTE'!$I$12=2,IF(E830=0,0,IF('18. FTE Safe Harbor 2 Step 4'!E830&lt;2080/(366/($G$13-$G$12+1)),0.5,1)),0),1)),0)</f>
        <v>0</v>
      </c>
    </row>
    <row r="831" spans="1:7" x14ac:dyDescent="0.25">
      <c r="A831" s="297">
        <f t="shared" si="12"/>
        <v>815</v>
      </c>
      <c r="B831" s="501"/>
      <c r="C831" s="515"/>
      <c r="D831" s="297"/>
      <c r="E831" s="505"/>
      <c r="F831" s="417">
        <f>IF($G$12&gt;0,IF($G$13=0,0,ROUND(IF($G$12=0,0,IF('11. Type 1 Emp 2020 FTE'!$I$12=1,IF(E831&lt;2080/(366/($G$13-$G$12+1)),E831/(2080/(366/($G$13-$G$12+1))),1),0)),1)),0)</f>
        <v>0</v>
      </c>
      <c r="G831" s="417">
        <f>IF($G$12&gt;0,IF($G$13=0,0,ROUND(IF('11. Type 1 Emp 2020 FTE'!$I$12=2,IF(E831=0,0,IF('18. FTE Safe Harbor 2 Step 4'!E831&lt;2080/(366/($G$13-$G$12+1)),0.5,1)),0),1)),0)</f>
        <v>0</v>
      </c>
    </row>
    <row r="832" spans="1:7" x14ac:dyDescent="0.25">
      <c r="A832" s="297">
        <f t="shared" si="12"/>
        <v>816</v>
      </c>
      <c r="B832" s="501"/>
      <c r="C832" s="515"/>
      <c r="D832" s="297"/>
      <c r="E832" s="505"/>
      <c r="F832" s="417">
        <f>IF($G$12&gt;0,IF($G$13=0,0,ROUND(IF($G$12=0,0,IF('11. Type 1 Emp 2020 FTE'!$I$12=1,IF(E832&lt;2080/(366/($G$13-$G$12+1)),E832/(2080/(366/($G$13-$G$12+1))),1),0)),1)),0)</f>
        <v>0</v>
      </c>
      <c r="G832" s="417">
        <f>IF($G$12&gt;0,IF($G$13=0,0,ROUND(IF('11. Type 1 Emp 2020 FTE'!$I$12=2,IF(E832=0,0,IF('18. FTE Safe Harbor 2 Step 4'!E832&lt;2080/(366/($G$13-$G$12+1)),0.5,1)),0),1)),0)</f>
        <v>0</v>
      </c>
    </row>
    <row r="833" spans="1:7" x14ac:dyDescent="0.25">
      <c r="A833" s="297">
        <f t="shared" si="12"/>
        <v>817</v>
      </c>
      <c r="B833" s="501"/>
      <c r="C833" s="515"/>
      <c r="D833" s="297"/>
      <c r="E833" s="505"/>
      <c r="F833" s="417">
        <f>IF($G$12&gt;0,IF($G$13=0,0,ROUND(IF($G$12=0,0,IF('11. Type 1 Emp 2020 FTE'!$I$12=1,IF(E833&lt;2080/(366/($G$13-$G$12+1)),E833/(2080/(366/($G$13-$G$12+1))),1),0)),1)),0)</f>
        <v>0</v>
      </c>
      <c r="G833" s="417">
        <f>IF($G$12&gt;0,IF($G$13=0,0,ROUND(IF('11. Type 1 Emp 2020 FTE'!$I$12=2,IF(E833=0,0,IF('18. FTE Safe Harbor 2 Step 4'!E833&lt;2080/(366/($G$13-$G$12+1)),0.5,1)),0),1)),0)</f>
        <v>0</v>
      </c>
    </row>
    <row r="834" spans="1:7" x14ac:dyDescent="0.25">
      <c r="A834" s="297">
        <f t="shared" si="12"/>
        <v>818</v>
      </c>
      <c r="B834" s="501"/>
      <c r="C834" s="515"/>
      <c r="D834" s="297"/>
      <c r="E834" s="505"/>
      <c r="F834" s="417">
        <f>IF($G$12&gt;0,IF($G$13=0,0,ROUND(IF($G$12=0,0,IF('11. Type 1 Emp 2020 FTE'!$I$12=1,IF(E834&lt;2080/(366/($G$13-$G$12+1)),E834/(2080/(366/($G$13-$G$12+1))),1),0)),1)),0)</f>
        <v>0</v>
      </c>
      <c r="G834" s="417">
        <f>IF($G$12&gt;0,IF($G$13=0,0,ROUND(IF('11. Type 1 Emp 2020 FTE'!$I$12=2,IF(E834=0,0,IF('18. FTE Safe Harbor 2 Step 4'!E834&lt;2080/(366/($G$13-$G$12+1)),0.5,1)),0),1)),0)</f>
        <v>0</v>
      </c>
    </row>
    <row r="835" spans="1:7" x14ac:dyDescent="0.25">
      <c r="A835" s="297">
        <f t="shared" si="12"/>
        <v>819</v>
      </c>
      <c r="B835" s="501"/>
      <c r="C835" s="515"/>
      <c r="D835" s="297"/>
      <c r="E835" s="505"/>
      <c r="F835" s="417">
        <f>IF($G$12&gt;0,IF($G$13=0,0,ROUND(IF($G$12=0,0,IF('11. Type 1 Emp 2020 FTE'!$I$12=1,IF(E835&lt;2080/(366/($G$13-$G$12+1)),E835/(2080/(366/($G$13-$G$12+1))),1),0)),1)),0)</f>
        <v>0</v>
      </c>
      <c r="G835" s="417">
        <f>IF($G$12&gt;0,IF($G$13=0,0,ROUND(IF('11. Type 1 Emp 2020 FTE'!$I$12=2,IF(E835=0,0,IF('18. FTE Safe Harbor 2 Step 4'!E835&lt;2080/(366/($G$13-$G$12+1)),0.5,1)),0),1)),0)</f>
        <v>0</v>
      </c>
    </row>
    <row r="836" spans="1:7" x14ac:dyDescent="0.25">
      <c r="A836" s="297">
        <f t="shared" si="12"/>
        <v>820</v>
      </c>
      <c r="B836" s="501"/>
      <c r="C836" s="515"/>
      <c r="D836" s="297"/>
      <c r="E836" s="505"/>
      <c r="F836" s="417">
        <f>IF($G$12&gt;0,IF($G$13=0,0,ROUND(IF($G$12=0,0,IF('11. Type 1 Emp 2020 FTE'!$I$12=1,IF(E836&lt;2080/(366/($G$13-$G$12+1)),E836/(2080/(366/($G$13-$G$12+1))),1),0)),1)),0)</f>
        <v>0</v>
      </c>
      <c r="G836" s="417">
        <f>IF($G$12&gt;0,IF($G$13=0,0,ROUND(IF('11. Type 1 Emp 2020 FTE'!$I$12=2,IF(E836=0,0,IF('18. FTE Safe Harbor 2 Step 4'!E836&lt;2080/(366/($G$13-$G$12+1)),0.5,1)),0),1)),0)</f>
        <v>0</v>
      </c>
    </row>
    <row r="837" spans="1:7" x14ac:dyDescent="0.25">
      <c r="A837" s="297">
        <f t="shared" si="12"/>
        <v>821</v>
      </c>
      <c r="B837" s="501"/>
      <c r="C837" s="515"/>
      <c r="D837" s="297"/>
      <c r="E837" s="505"/>
      <c r="F837" s="417">
        <f>IF($G$12&gt;0,IF($G$13=0,0,ROUND(IF($G$12=0,0,IF('11. Type 1 Emp 2020 FTE'!$I$12=1,IF(E837&lt;2080/(366/($G$13-$G$12+1)),E837/(2080/(366/($G$13-$G$12+1))),1),0)),1)),0)</f>
        <v>0</v>
      </c>
      <c r="G837" s="417">
        <f>IF($G$12&gt;0,IF($G$13=0,0,ROUND(IF('11. Type 1 Emp 2020 FTE'!$I$12=2,IF(E837=0,0,IF('18. FTE Safe Harbor 2 Step 4'!E837&lt;2080/(366/($G$13-$G$12+1)),0.5,1)),0),1)),0)</f>
        <v>0</v>
      </c>
    </row>
    <row r="838" spans="1:7" x14ac:dyDescent="0.25">
      <c r="A838" s="297">
        <f t="shared" si="12"/>
        <v>822</v>
      </c>
      <c r="B838" s="501"/>
      <c r="C838" s="515"/>
      <c r="D838" s="297"/>
      <c r="E838" s="505"/>
      <c r="F838" s="417">
        <f>IF($G$12&gt;0,IF($G$13=0,0,ROUND(IF($G$12=0,0,IF('11. Type 1 Emp 2020 FTE'!$I$12=1,IF(E838&lt;2080/(366/($G$13-$G$12+1)),E838/(2080/(366/($G$13-$G$12+1))),1),0)),1)),0)</f>
        <v>0</v>
      </c>
      <c r="G838" s="417">
        <f>IF($G$12&gt;0,IF($G$13=0,0,ROUND(IF('11. Type 1 Emp 2020 FTE'!$I$12=2,IF(E838=0,0,IF('18. FTE Safe Harbor 2 Step 4'!E838&lt;2080/(366/($G$13-$G$12+1)),0.5,1)),0),1)),0)</f>
        <v>0</v>
      </c>
    </row>
    <row r="839" spans="1:7" x14ac:dyDescent="0.25">
      <c r="A839" s="297">
        <f t="shared" si="12"/>
        <v>823</v>
      </c>
      <c r="B839" s="501"/>
      <c r="C839" s="515"/>
      <c r="D839" s="297"/>
      <c r="E839" s="505"/>
      <c r="F839" s="417">
        <f>IF($G$12&gt;0,IF($G$13=0,0,ROUND(IF($G$12=0,0,IF('11. Type 1 Emp 2020 FTE'!$I$12=1,IF(E839&lt;2080/(366/($G$13-$G$12+1)),E839/(2080/(366/($G$13-$G$12+1))),1),0)),1)),0)</f>
        <v>0</v>
      </c>
      <c r="G839" s="417">
        <f>IF($G$12&gt;0,IF($G$13=0,0,ROUND(IF('11. Type 1 Emp 2020 FTE'!$I$12=2,IF(E839=0,0,IF('18. FTE Safe Harbor 2 Step 4'!E839&lt;2080/(366/($G$13-$G$12+1)),0.5,1)),0),1)),0)</f>
        <v>0</v>
      </c>
    </row>
    <row r="840" spans="1:7" x14ac:dyDescent="0.25">
      <c r="A840" s="297">
        <f t="shared" si="12"/>
        <v>824</v>
      </c>
      <c r="B840" s="501"/>
      <c r="C840" s="515"/>
      <c r="D840" s="297"/>
      <c r="E840" s="505"/>
      <c r="F840" s="417">
        <f>IF($G$12&gt;0,IF($G$13=0,0,ROUND(IF($G$12=0,0,IF('11. Type 1 Emp 2020 FTE'!$I$12=1,IF(E840&lt;2080/(366/($G$13-$G$12+1)),E840/(2080/(366/($G$13-$G$12+1))),1),0)),1)),0)</f>
        <v>0</v>
      </c>
      <c r="G840" s="417">
        <f>IF($G$12&gt;0,IF($G$13=0,0,ROUND(IF('11. Type 1 Emp 2020 FTE'!$I$12=2,IF(E840=0,0,IF('18. FTE Safe Harbor 2 Step 4'!E840&lt;2080/(366/($G$13-$G$12+1)),0.5,1)),0),1)),0)</f>
        <v>0</v>
      </c>
    </row>
    <row r="841" spans="1:7" x14ac:dyDescent="0.25">
      <c r="A841" s="297">
        <f t="shared" si="12"/>
        <v>825</v>
      </c>
      <c r="B841" s="501"/>
      <c r="C841" s="515"/>
      <c r="D841" s="297"/>
      <c r="E841" s="505"/>
      <c r="F841" s="417">
        <f>IF($G$12&gt;0,IF($G$13=0,0,ROUND(IF($G$12=0,0,IF('11. Type 1 Emp 2020 FTE'!$I$12=1,IF(E841&lt;2080/(366/($G$13-$G$12+1)),E841/(2080/(366/($G$13-$G$12+1))),1),0)),1)),0)</f>
        <v>0</v>
      </c>
      <c r="G841" s="417">
        <f>IF($G$12&gt;0,IF($G$13=0,0,ROUND(IF('11. Type 1 Emp 2020 FTE'!$I$12=2,IF(E841=0,0,IF('18. FTE Safe Harbor 2 Step 4'!E841&lt;2080/(366/($G$13-$G$12+1)),0.5,1)),0),1)),0)</f>
        <v>0</v>
      </c>
    </row>
    <row r="842" spans="1:7" x14ac:dyDescent="0.25">
      <c r="A842" s="297">
        <f t="shared" si="12"/>
        <v>826</v>
      </c>
      <c r="B842" s="501"/>
      <c r="C842" s="515"/>
      <c r="D842" s="297"/>
      <c r="E842" s="505"/>
      <c r="F842" s="417">
        <f>IF($G$12&gt;0,IF($G$13=0,0,ROUND(IF($G$12=0,0,IF('11. Type 1 Emp 2020 FTE'!$I$12=1,IF(E842&lt;2080/(366/($G$13-$G$12+1)),E842/(2080/(366/($G$13-$G$12+1))),1),0)),1)),0)</f>
        <v>0</v>
      </c>
      <c r="G842" s="417">
        <f>IF($G$12&gt;0,IF($G$13=0,0,ROUND(IF('11. Type 1 Emp 2020 FTE'!$I$12=2,IF(E842=0,0,IF('18. FTE Safe Harbor 2 Step 4'!E842&lt;2080/(366/($G$13-$G$12+1)),0.5,1)),0),1)),0)</f>
        <v>0</v>
      </c>
    </row>
    <row r="843" spans="1:7" x14ac:dyDescent="0.25">
      <c r="A843" s="297">
        <f t="shared" si="12"/>
        <v>827</v>
      </c>
      <c r="B843" s="501"/>
      <c r="C843" s="515"/>
      <c r="D843" s="297"/>
      <c r="E843" s="505"/>
      <c r="F843" s="417">
        <f>IF($G$12&gt;0,IF($G$13=0,0,ROUND(IF($G$12=0,0,IF('11. Type 1 Emp 2020 FTE'!$I$12=1,IF(E843&lt;2080/(366/($G$13-$G$12+1)),E843/(2080/(366/($G$13-$G$12+1))),1),0)),1)),0)</f>
        <v>0</v>
      </c>
      <c r="G843" s="417">
        <f>IF($G$12&gt;0,IF($G$13=0,0,ROUND(IF('11. Type 1 Emp 2020 FTE'!$I$12=2,IF(E843=0,0,IF('18. FTE Safe Harbor 2 Step 4'!E843&lt;2080/(366/($G$13-$G$12+1)),0.5,1)),0),1)),0)</f>
        <v>0</v>
      </c>
    </row>
    <row r="844" spans="1:7" x14ac:dyDescent="0.25">
      <c r="A844" s="297">
        <f t="shared" si="12"/>
        <v>828</v>
      </c>
      <c r="B844" s="501"/>
      <c r="C844" s="515"/>
      <c r="D844" s="297"/>
      <c r="E844" s="505"/>
      <c r="F844" s="417">
        <f>IF($G$12&gt;0,IF($G$13=0,0,ROUND(IF($G$12=0,0,IF('11. Type 1 Emp 2020 FTE'!$I$12=1,IF(E844&lt;2080/(366/($G$13-$G$12+1)),E844/(2080/(366/($G$13-$G$12+1))),1),0)),1)),0)</f>
        <v>0</v>
      </c>
      <c r="G844" s="417">
        <f>IF($G$12&gt;0,IF($G$13=0,0,ROUND(IF('11. Type 1 Emp 2020 FTE'!$I$12=2,IF(E844=0,0,IF('18. FTE Safe Harbor 2 Step 4'!E844&lt;2080/(366/($G$13-$G$12+1)),0.5,1)),0),1)),0)</f>
        <v>0</v>
      </c>
    </row>
    <row r="845" spans="1:7" x14ac:dyDescent="0.25">
      <c r="A845" s="297">
        <f t="shared" si="12"/>
        <v>829</v>
      </c>
      <c r="B845" s="501"/>
      <c r="C845" s="515"/>
      <c r="D845" s="297"/>
      <c r="E845" s="505"/>
      <c r="F845" s="417">
        <f>IF($G$12&gt;0,IF($G$13=0,0,ROUND(IF($G$12=0,0,IF('11. Type 1 Emp 2020 FTE'!$I$12=1,IF(E845&lt;2080/(366/($G$13-$G$12+1)),E845/(2080/(366/($G$13-$G$12+1))),1),0)),1)),0)</f>
        <v>0</v>
      </c>
      <c r="G845" s="417">
        <f>IF($G$12&gt;0,IF($G$13=0,0,ROUND(IF('11. Type 1 Emp 2020 FTE'!$I$12=2,IF(E845=0,0,IF('18. FTE Safe Harbor 2 Step 4'!E845&lt;2080/(366/($G$13-$G$12+1)),0.5,1)),0),1)),0)</f>
        <v>0</v>
      </c>
    </row>
    <row r="846" spans="1:7" x14ac:dyDescent="0.25">
      <c r="A846" s="297">
        <f t="shared" si="12"/>
        <v>830</v>
      </c>
      <c r="B846" s="501"/>
      <c r="C846" s="515"/>
      <c r="D846" s="297"/>
      <c r="E846" s="505"/>
      <c r="F846" s="417">
        <f>IF($G$12&gt;0,IF($G$13=0,0,ROUND(IF($G$12=0,0,IF('11. Type 1 Emp 2020 FTE'!$I$12=1,IF(E846&lt;2080/(366/($G$13-$G$12+1)),E846/(2080/(366/($G$13-$G$12+1))),1),0)),1)),0)</f>
        <v>0</v>
      </c>
      <c r="G846" s="417">
        <f>IF($G$12&gt;0,IF($G$13=0,0,ROUND(IF('11. Type 1 Emp 2020 FTE'!$I$12=2,IF(E846=0,0,IF('18. FTE Safe Harbor 2 Step 4'!E846&lt;2080/(366/($G$13-$G$12+1)),0.5,1)),0),1)),0)</f>
        <v>0</v>
      </c>
    </row>
    <row r="847" spans="1:7" x14ac:dyDescent="0.25">
      <c r="A847" s="297">
        <f t="shared" si="12"/>
        <v>831</v>
      </c>
      <c r="B847" s="501"/>
      <c r="C847" s="515"/>
      <c r="D847" s="297"/>
      <c r="E847" s="505"/>
      <c r="F847" s="417">
        <f>IF($G$12&gt;0,IF($G$13=0,0,ROUND(IF($G$12=0,0,IF('11. Type 1 Emp 2020 FTE'!$I$12=1,IF(E847&lt;2080/(366/($G$13-$G$12+1)),E847/(2080/(366/($G$13-$G$12+1))),1),0)),1)),0)</f>
        <v>0</v>
      </c>
      <c r="G847" s="417">
        <f>IF($G$12&gt;0,IF($G$13=0,0,ROUND(IF('11. Type 1 Emp 2020 FTE'!$I$12=2,IF(E847=0,0,IF('18. FTE Safe Harbor 2 Step 4'!E847&lt;2080/(366/($G$13-$G$12+1)),0.5,1)),0),1)),0)</f>
        <v>0</v>
      </c>
    </row>
    <row r="848" spans="1:7" x14ac:dyDescent="0.25">
      <c r="A848" s="297">
        <f t="shared" si="12"/>
        <v>832</v>
      </c>
      <c r="B848" s="501"/>
      <c r="C848" s="515"/>
      <c r="D848" s="297"/>
      <c r="E848" s="505"/>
      <c r="F848" s="417">
        <f>IF($G$12&gt;0,IF($G$13=0,0,ROUND(IF($G$12=0,0,IF('11. Type 1 Emp 2020 FTE'!$I$12=1,IF(E848&lt;2080/(366/($G$13-$G$12+1)),E848/(2080/(366/($G$13-$G$12+1))),1),0)),1)),0)</f>
        <v>0</v>
      </c>
      <c r="G848" s="417">
        <f>IF($G$12&gt;0,IF($G$13=0,0,ROUND(IF('11. Type 1 Emp 2020 FTE'!$I$12=2,IF(E848=0,0,IF('18. FTE Safe Harbor 2 Step 4'!E848&lt;2080/(366/($G$13-$G$12+1)),0.5,1)),0),1)),0)</f>
        <v>0</v>
      </c>
    </row>
    <row r="849" spans="1:7" x14ac:dyDescent="0.25">
      <c r="A849" s="297">
        <f t="shared" si="12"/>
        <v>833</v>
      </c>
      <c r="B849" s="501"/>
      <c r="C849" s="515"/>
      <c r="D849" s="297"/>
      <c r="E849" s="505"/>
      <c r="F849" s="417">
        <f>IF($G$12&gt;0,IF($G$13=0,0,ROUND(IF($G$12=0,0,IF('11. Type 1 Emp 2020 FTE'!$I$12=1,IF(E849&lt;2080/(366/($G$13-$G$12+1)),E849/(2080/(366/($G$13-$G$12+1))),1),0)),1)),0)</f>
        <v>0</v>
      </c>
      <c r="G849" s="417">
        <f>IF($G$12&gt;0,IF($G$13=0,0,ROUND(IF('11. Type 1 Emp 2020 FTE'!$I$12=2,IF(E849=0,0,IF('18. FTE Safe Harbor 2 Step 4'!E849&lt;2080/(366/($G$13-$G$12+1)),0.5,1)),0),1)),0)</f>
        <v>0</v>
      </c>
    </row>
    <row r="850" spans="1:7" x14ac:dyDescent="0.25">
      <c r="A850" s="297">
        <f t="shared" si="12"/>
        <v>834</v>
      </c>
      <c r="B850" s="501"/>
      <c r="C850" s="515"/>
      <c r="D850" s="297"/>
      <c r="E850" s="505"/>
      <c r="F850" s="417">
        <f>IF($G$12&gt;0,IF($G$13=0,0,ROUND(IF($G$12=0,0,IF('11. Type 1 Emp 2020 FTE'!$I$12=1,IF(E850&lt;2080/(366/($G$13-$G$12+1)),E850/(2080/(366/($G$13-$G$12+1))),1),0)),1)),0)</f>
        <v>0</v>
      </c>
      <c r="G850" s="417">
        <f>IF($G$12&gt;0,IF($G$13=0,0,ROUND(IF('11. Type 1 Emp 2020 FTE'!$I$12=2,IF(E850=0,0,IF('18. FTE Safe Harbor 2 Step 4'!E850&lt;2080/(366/($G$13-$G$12+1)),0.5,1)),0),1)),0)</f>
        <v>0</v>
      </c>
    </row>
    <row r="851" spans="1:7" x14ac:dyDescent="0.25">
      <c r="A851" s="297">
        <f t="shared" ref="A851:A914" si="13">+A850+1</f>
        <v>835</v>
      </c>
      <c r="B851" s="501"/>
      <c r="C851" s="515"/>
      <c r="D851" s="297"/>
      <c r="E851" s="505"/>
      <c r="F851" s="417">
        <f>IF($G$12&gt;0,IF($G$13=0,0,ROUND(IF($G$12=0,0,IF('11. Type 1 Emp 2020 FTE'!$I$12=1,IF(E851&lt;2080/(366/($G$13-$G$12+1)),E851/(2080/(366/($G$13-$G$12+1))),1),0)),1)),0)</f>
        <v>0</v>
      </c>
      <c r="G851" s="417">
        <f>IF($G$12&gt;0,IF($G$13=0,0,ROUND(IF('11. Type 1 Emp 2020 FTE'!$I$12=2,IF(E851=0,0,IF('18. FTE Safe Harbor 2 Step 4'!E851&lt;2080/(366/($G$13-$G$12+1)),0.5,1)),0),1)),0)</f>
        <v>0</v>
      </c>
    </row>
    <row r="852" spans="1:7" x14ac:dyDescent="0.25">
      <c r="A852" s="297">
        <f t="shared" si="13"/>
        <v>836</v>
      </c>
      <c r="B852" s="501"/>
      <c r="C852" s="515"/>
      <c r="D852" s="297"/>
      <c r="E852" s="505"/>
      <c r="F852" s="417">
        <f>IF($G$12&gt;0,IF($G$13=0,0,ROUND(IF($G$12=0,0,IF('11. Type 1 Emp 2020 FTE'!$I$12=1,IF(E852&lt;2080/(366/($G$13-$G$12+1)),E852/(2080/(366/($G$13-$G$12+1))),1),0)),1)),0)</f>
        <v>0</v>
      </c>
      <c r="G852" s="417">
        <f>IF($G$12&gt;0,IF($G$13=0,0,ROUND(IF('11. Type 1 Emp 2020 FTE'!$I$12=2,IF(E852=0,0,IF('18. FTE Safe Harbor 2 Step 4'!E852&lt;2080/(366/($G$13-$G$12+1)),0.5,1)),0),1)),0)</f>
        <v>0</v>
      </c>
    </row>
    <row r="853" spans="1:7" x14ac:dyDescent="0.25">
      <c r="A853" s="297">
        <f t="shared" si="13"/>
        <v>837</v>
      </c>
      <c r="B853" s="501"/>
      <c r="C853" s="515"/>
      <c r="D853" s="297"/>
      <c r="E853" s="505"/>
      <c r="F853" s="417">
        <f>IF($G$12&gt;0,IF($G$13=0,0,ROUND(IF($G$12=0,0,IF('11. Type 1 Emp 2020 FTE'!$I$12=1,IF(E853&lt;2080/(366/($G$13-$G$12+1)),E853/(2080/(366/($G$13-$G$12+1))),1),0)),1)),0)</f>
        <v>0</v>
      </c>
      <c r="G853" s="417">
        <f>IF($G$12&gt;0,IF($G$13=0,0,ROUND(IF('11. Type 1 Emp 2020 FTE'!$I$12=2,IF(E853=0,0,IF('18. FTE Safe Harbor 2 Step 4'!E853&lt;2080/(366/($G$13-$G$12+1)),0.5,1)),0),1)),0)</f>
        <v>0</v>
      </c>
    </row>
    <row r="854" spans="1:7" x14ac:dyDescent="0.25">
      <c r="A854" s="297">
        <f t="shared" si="13"/>
        <v>838</v>
      </c>
      <c r="B854" s="501"/>
      <c r="C854" s="515"/>
      <c r="D854" s="297"/>
      <c r="E854" s="505"/>
      <c r="F854" s="417">
        <f>IF($G$12&gt;0,IF($G$13=0,0,ROUND(IF($G$12=0,0,IF('11. Type 1 Emp 2020 FTE'!$I$12=1,IF(E854&lt;2080/(366/($G$13-$G$12+1)),E854/(2080/(366/($G$13-$G$12+1))),1),0)),1)),0)</f>
        <v>0</v>
      </c>
      <c r="G854" s="417">
        <f>IF($G$12&gt;0,IF($G$13=0,0,ROUND(IF('11. Type 1 Emp 2020 FTE'!$I$12=2,IF(E854=0,0,IF('18. FTE Safe Harbor 2 Step 4'!E854&lt;2080/(366/($G$13-$G$12+1)),0.5,1)),0),1)),0)</f>
        <v>0</v>
      </c>
    </row>
    <row r="855" spans="1:7" x14ac:dyDescent="0.25">
      <c r="A855" s="297">
        <f t="shared" si="13"/>
        <v>839</v>
      </c>
      <c r="B855" s="501"/>
      <c r="C855" s="515"/>
      <c r="D855" s="297"/>
      <c r="E855" s="505"/>
      <c r="F855" s="417">
        <f>IF($G$12&gt;0,IF($G$13=0,0,ROUND(IF($G$12=0,0,IF('11. Type 1 Emp 2020 FTE'!$I$12=1,IF(E855&lt;2080/(366/($G$13-$G$12+1)),E855/(2080/(366/($G$13-$G$12+1))),1),0)),1)),0)</f>
        <v>0</v>
      </c>
      <c r="G855" s="417">
        <f>IF($G$12&gt;0,IF($G$13=0,0,ROUND(IF('11. Type 1 Emp 2020 FTE'!$I$12=2,IF(E855=0,0,IF('18. FTE Safe Harbor 2 Step 4'!E855&lt;2080/(366/($G$13-$G$12+1)),0.5,1)),0),1)),0)</f>
        <v>0</v>
      </c>
    </row>
    <row r="856" spans="1:7" x14ac:dyDescent="0.25">
      <c r="A856" s="297">
        <f t="shared" si="13"/>
        <v>840</v>
      </c>
      <c r="B856" s="501"/>
      <c r="C856" s="515"/>
      <c r="D856" s="297"/>
      <c r="E856" s="505"/>
      <c r="F856" s="417">
        <f>IF($G$12&gt;0,IF($G$13=0,0,ROUND(IF($G$12=0,0,IF('11. Type 1 Emp 2020 FTE'!$I$12=1,IF(E856&lt;2080/(366/($G$13-$G$12+1)),E856/(2080/(366/($G$13-$G$12+1))),1),0)),1)),0)</f>
        <v>0</v>
      </c>
      <c r="G856" s="417">
        <f>IF($G$12&gt;0,IF($G$13=0,0,ROUND(IF('11. Type 1 Emp 2020 FTE'!$I$12=2,IF(E856=0,0,IF('18. FTE Safe Harbor 2 Step 4'!E856&lt;2080/(366/($G$13-$G$12+1)),0.5,1)),0),1)),0)</f>
        <v>0</v>
      </c>
    </row>
    <row r="857" spans="1:7" x14ac:dyDescent="0.25">
      <c r="A857" s="297">
        <f t="shared" si="13"/>
        <v>841</v>
      </c>
      <c r="B857" s="501"/>
      <c r="C857" s="515"/>
      <c r="D857" s="297"/>
      <c r="E857" s="505"/>
      <c r="F857" s="417">
        <f>IF($G$12&gt;0,IF($G$13=0,0,ROUND(IF($G$12=0,0,IF('11. Type 1 Emp 2020 FTE'!$I$12=1,IF(E857&lt;2080/(366/($G$13-$G$12+1)),E857/(2080/(366/($G$13-$G$12+1))),1),0)),1)),0)</f>
        <v>0</v>
      </c>
      <c r="G857" s="417">
        <f>IF($G$12&gt;0,IF($G$13=0,0,ROUND(IF('11. Type 1 Emp 2020 FTE'!$I$12=2,IF(E857=0,0,IF('18. FTE Safe Harbor 2 Step 4'!E857&lt;2080/(366/($G$13-$G$12+1)),0.5,1)),0),1)),0)</f>
        <v>0</v>
      </c>
    </row>
    <row r="858" spans="1:7" x14ac:dyDescent="0.25">
      <c r="A858" s="297">
        <f t="shared" si="13"/>
        <v>842</v>
      </c>
      <c r="B858" s="501"/>
      <c r="C858" s="515"/>
      <c r="D858" s="297"/>
      <c r="E858" s="505"/>
      <c r="F858" s="417">
        <f>IF($G$12&gt;0,IF($G$13=0,0,ROUND(IF($G$12=0,0,IF('11. Type 1 Emp 2020 FTE'!$I$12=1,IF(E858&lt;2080/(366/($G$13-$G$12+1)),E858/(2080/(366/($G$13-$G$12+1))),1),0)),1)),0)</f>
        <v>0</v>
      </c>
      <c r="G858" s="417">
        <f>IF($G$12&gt;0,IF($G$13=0,0,ROUND(IF('11. Type 1 Emp 2020 FTE'!$I$12=2,IF(E858=0,0,IF('18. FTE Safe Harbor 2 Step 4'!E858&lt;2080/(366/($G$13-$G$12+1)),0.5,1)),0),1)),0)</f>
        <v>0</v>
      </c>
    </row>
    <row r="859" spans="1:7" x14ac:dyDescent="0.25">
      <c r="A859" s="297">
        <f t="shared" si="13"/>
        <v>843</v>
      </c>
      <c r="B859" s="501"/>
      <c r="C859" s="515"/>
      <c r="D859" s="297"/>
      <c r="E859" s="505"/>
      <c r="F859" s="417">
        <f>IF($G$12&gt;0,IF($G$13=0,0,ROUND(IF($G$12=0,0,IF('11. Type 1 Emp 2020 FTE'!$I$12=1,IF(E859&lt;2080/(366/($G$13-$G$12+1)),E859/(2080/(366/($G$13-$G$12+1))),1),0)),1)),0)</f>
        <v>0</v>
      </c>
      <c r="G859" s="417">
        <f>IF($G$12&gt;0,IF($G$13=0,0,ROUND(IF('11. Type 1 Emp 2020 FTE'!$I$12=2,IF(E859=0,0,IF('18. FTE Safe Harbor 2 Step 4'!E859&lt;2080/(366/($G$13-$G$12+1)),0.5,1)),0),1)),0)</f>
        <v>0</v>
      </c>
    </row>
    <row r="860" spans="1:7" x14ac:dyDescent="0.25">
      <c r="A860" s="297">
        <f t="shared" si="13"/>
        <v>844</v>
      </c>
      <c r="B860" s="501"/>
      <c r="C860" s="515"/>
      <c r="D860" s="297"/>
      <c r="E860" s="505"/>
      <c r="F860" s="417">
        <f>IF($G$12&gt;0,IF($G$13=0,0,ROUND(IF($G$12=0,0,IF('11. Type 1 Emp 2020 FTE'!$I$12=1,IF(E860&lt;2080/(366/($G$13-$G$12+1)),E860/(2080/(366/($G$13-$G$12+1))),1),0)),1)),0)</f>
        <v>0</v>
      </c>
      <c r="G860" s="417">
        <f>IF($G$12&gt;0,IF($G$13=0,0,ROUND(IF('11. Type 1 Emp 2020 FTE'!$I$12=2,IF(E860=0,0,IF('18. FTE Safe Harbor 2 Step 4'!E860&lt;2080/(366/($G$13-$G$12+1)),0.5,1)),0),1)),0)</f>
        <v>0</v>
      </c>
    </row>
    <row r="861" spans="1:7" x14ac:dyDescent="0.25">
      <c r="A861" s="297">
        <f t="shared" si="13"/>
        <v>845</v>
      </c>
      <c r="B861" s="501"/>
      <c r="C861" s="515"/>
      <c r="D861" s="297"/>
      <c r="E861" s="505"/>
      <c r="F861" s="417">
        <f>IF($G$12&gt;0,IF($G$13=0,0,ROUND(IF($G$12=0,0,IF('11. Type 1 Emp 2020 FTE'!$I$12=1,IF(E861&lt;2080/(366/($G$13-$G$12+1)),E861/(2080/(366/($G$13-$G$12+1))),1),0)),1)),0)</f>
        <v>0</v>
      </c>
      <c r="G861" s="417">
        <f>IF($G$12&gt;0,IF($G$13=0,0,ROUND(IF('11. Type 1 Emp 2020 FTE'!$I$12=2,IF(E861=0,0,IF('18. FTE Safe Harbor 2 Step 4'!E861&lt;2080/(366/($G$13-$G$12+1)),0.5,1)),0),1)),0)</f>
        <v>0</v>
      </c>
    </row>
    <row r="862" spans="1:7" x14ac:dyDescent="0.25">
      <c r="A862" s="297">
        <f t="shared" si="13"/>
        <v>846</v>
      </c>
      <c r="B862" s="501"/>
      <c r="C862" s="515"/>
      <c r="D862" s="297"/>
      <c r="E862" s="505"/>
      <c r="F862" s="417">
        <f>IF($G$12&gt;0,IF($G$13=0,0,ROUND(IF($G$12=0,0,IF('11. Type 1 Emp 2020 FTE'!$I$12=1,IF(E862&lt;2080/(366/($G$13-$G$12+1)),E862/(2080/(366/($G$13-$G$12+1))),1),0)),1)),0)</f>
        <v>0</v>
      </c>
      <c r="G862" s="417">
        <f>IF($G$12&gt;0,IF($G$13=0,0,ROUND(IF('11. Type 1 Emp 2020 FTE'!$I$12=2,IF(E862=0,0,IF('18. FTE Safe Harbor 2 Step 4'!E862&lt;2080/(366/($G$13-$G$12+1)),0.5,1)),0),1)),0)</f>
        <v>0</v>
      </c>
    </row>
    <row r="863" spans="1:7" x14ac:dyDescent="0.25">
      <c r="A863" s="297">
        <f t="shared" si="13"/>
        <v>847</v>
      </c>
      <c r="B863" s="501"/>
      <c r="C863" s="515"/>
      <c r="D863" s="297"/>
      <c r="E863" s="505"/>
      <c r="F863" s="417">
        <f>IF($G$12&gt;0,IF($G$13=0,0,ROUND(IF($G$12=0,0,IF('11. Type 1 Emp 2020 FTE'!$I$12=1,IF(E863&lt;2080/(366/($G$13-$G$12+1)),E863/(2080/(366/($G$13-$G$12+1))),1),0)),1)),0)</f>
        <v>0</v>
      </c>
      <c r="G863" s="417">
        <f>IF($G$12&gt;0,IF($G$13=0,0,ROUND(IF('11. Type 1 Emp 2020 FTE'!$I$12=2,IF(E863=0,0,IF('18. FTE Safe Harbor 2 Step 4'!E863&lt;2080/(366/($G$13-$G$12+1)),0.5,1)),0),1)),0)</f>
        <v>0</v>
      </c>
    </row>
    <row r="864" spans="1:7" x14ac:dyDescent="0.25">
      <c r="A864" s="297">
        <f t="shared" si="13"/>
        <v>848</v>
      </c>
      <c r="B864" s="501"/>
      <c r="C864" s="515"/>
      <c r="D864" s="297"/>
      <c r="E864" s="505"/>
      <c r="F864" s="417">
        <f>IF($G$12&gt;0,IF($G$13=0,0,ROUND(IF($G$12=0,0,IF('11. Type 1 Emp 2020 FTE'!$I$12=1,IF(E864&lt;2080/(366/($G$13-$G$12+1)),E864/(2080/(366/($G$13-$G$12+1))),1),0)),1)),0)</f>
        <v>0</v>
      </c>
      <c r="G864" s="417">
        <f>IF($G$12&gt;0,IF($G$13=0,0,ROUND(IF('11. Type 1 Emp 2020 FTE'!$I$12=2,IF(E864=0,0,IF('18. FTE Safe Harbor 2 Step 4'!E864&lt;2080/(366/($G$13-$G$12+1)),0.5,1)),0),1)),0)</f>
        <v>0</v>
      </c>
    </row>
    <row r="865" spans="1:7" x14ac:dyDescent="0.25">
      <c r="A865" s="297">
        <f t="shared" si="13"/>
        <v>849</v>
      </c>
      <c r="B865" s="501"/>
      <c r="C865" s="515"/>
      <c r="D865" s="297"/>
      <c r="E865" s="505"/>
      <c r="F865" s="417">
        <f>IF($G$12&gt;0,IF($G$13=0,0,ROUND(IF($G$12=0,0,IF('11. Type 1 Emp 2020 FTE'!$I$12=1,IF(E865&lt;2080/(366/($G$13-$G$12+1)),E865/(2080/(366/($G$13-$G$12+1))),1),0)),1)),0)</f>
        <v>0</v>
      </c>
      <c r="G865" s="417">
        <f>IF($G$12&gt;0,IF($G$13=0,0,ROUND(IF('11. Type 1 Emp 2020 FTE'!$I$12=2,IF(E865=0,0,IF('18. FTE Safe Harbor 2 Step 4'!E865&lt;2080/(366/($G$13-$G$12+1)),0.5,1)),0),1)),0)</f>
        <v>0</v>
      </c>
    </row>
    <row r="866" spans="1:7" x14ac:dyDescent="0.25">
      <c r="A866" s="297">
        <f t="shared" si="13"/>
        <v>850</v>
      </c>
      <c r="B866" s="501"/>
      <c r="C866" s="515"/>
      <c r="D866" s="297"/>
      <c r="E866" s="505"/>
      <c r="F866" s="417">
        <f>IF($G$12&gt;0,IF($G$13=0,0,ROUND(IF($G$12=0,0,IF('11. Type 1 Emp 2020 FTE'!$I$12=1,IF(E866&lt;2080/(366/($G$13-$G$12+1)),E866/(2080/(366/($G$13-$G$12+1))),1),0)),1)),0)</f>
        <v>0</v>
      </c>
      <c r="G866" s="417">
        <f>IF($G$12&gt;0,IF($G$13=0,0,ROUND(IF('11. Type 1 Emp 2020 FTE'!$I$12=2,IF(E866=0,0,IF('18. FTE Safe Harbor 2 Step 4'!E866&lt;2080/(366/($G$13-$G$12+1)),0.5,1)),0),1)),0)</f>
        <v>0</v>
      </c>
    </row>
    <row r="867" spans="1:7" x14ac:dyDescent="0.25">
      <c r="A867" s="297">
        <f t="shared" si="13"/>
        <v>851</v>
      </c>
      <c r="B867" s="501"/>
      <c r="C867" s="515"/>
      <c r="D867" s="297"/>
      <c r="E867" s="505"/>
      <c r="F867" s="417">
        <f>IF($G$12&gt;0,IF($G$13=0,0,ROUND(IF($G$12=0,0,IF('11. Type 1 Emp 2020 FTE'!$I$12=1,IF(E867&lt;2080/(366/($G$13-$G$12+1)),E867/(2080/(366/($G$13-$G$12+1))),1),0)),1)),0)</f>
        <v>0</v>
      </c>
      <c r="G867" s="417">
        <f>IF($G$12&gt;0,IF($G$13=0,0,ROUND(IF('11. Type 1 Emp 2020 FTE'!$I$12=2,IF(E867=0,0,IF('18. FTE Safe Harbor 2 Step 4'!E867&lt;2080/(366/($G$13-$G$12+1)),0.5,1)),0),1)),0)</f>
        <v>0</v>
      </c>
    </row>
    <row r="868" spans="1:7" x14ac:dyDescent="0.25">
      <c r="A868" s="297">
        <f t="shared" si="13"/>
        <v>852</v>
      </c>
      <c r="B868" s="501"/>
      <c r="C868" s="515"/>
      <c r="D868" s="297"/>
      <c r="E868" s="505"/>
      <c r="F868" s="417">
        <f>IF($G$12&gt;0,IF($G$13=0,0,ROUND(IF($G$12=0,0,IF('11. Type 1 Emp 2020 FTE'!$I$12=1,IF(E868&lt;2080/(366/($G$13-$G$12+1)),E868/(2080/(366/($G$13-$G$12+1))),1),0)),1)),0)</f>
        <v>0</v>
      </c>
      <c r="G868" s="417">
        <f>IF($G$12&gt;0,IF($G$13=0,0,ROUND(IF('11. Type 1 Emp 2020 FTE'!$I$12=2,IF(E868=0,0,IF('18. FTE Safe Harbor 2 Step 4'!E868&lt;2080/(366/($G$13-$G$12+1)),0.5,1)),0),1)),0)</f>
        <v>0</v>
      </c>
    </row>
    <row r="869" spans="1:7" x14ac:dyDescent="0.25">
      <c r="A869" s="297">
        <f t="shared" si="13"/>
        <v>853</v>
      </c>
      <c r="B869" s="501"/>
      <c r="C869" s="515"/>
      <c r="D869" s="297"/>
      <c r="E869" s="505"/>
      <c r="F869" s="417">
        <f>IF($G$12&gt;0,IF($G$13=0,0,ROUND(IF($G$12=0,0,IF('11. Type 1 Emp 2020 FTE'!$I$12=1,IF(E869&lt;2080/(366/($G$13-$G$12+1)),E869/(2080/(366/($G$13-$G$12+1))),1),0)),1)),0)</f>
        <v>0</v>
      </c>
      <c r="G869" s="417">
        <f>IF($G$12&gt;0,IF($G$13=0,0,ROUND(IF('11. Type 1 Emp 2020 FTE'!$I$12=2,IF(E869=0,0,IF('18. FTE Safe Harbor 2 Step 4'!E869&lt;2080/(366/($G$13-$G$12+1)),0.5,1)),0),1)),0)</f>
        <v>0</v>
      </c>
    </row>
    <row r="870" spans="1:7" x14ac:dyDescent="0.25">
      <c r="A870" s="297">
        <f t="shared" si="13"/>
        <v>854</v>
      </c>
      <c r="B870" s="501"/>
      <c r="C870" s="515"/>
      <c r="D870" s="297"/>
      <c r="E870" s="505"/>
      <c r="F870" s="417">
        <f>IF($G$12&gt;0,IF($G$13=0,0,ROUND(IF($G$12=0,0,IF('11. Type 1 Emp 2020 FTE'!$I$12=1,IF(E870&lt;2080/(366/($G$13-$G$12+1)),E870/(2080/(366/($G$13-$G$12+1))),1),0)),1)),0)</f>
        <v>0</v>
      </c>
      <c r="G870" s="417">
        <f>IF($G$12&gt;0,IF($G$13=0,0,ROUND(IF('11. Type 1 Emp 2020 FTE'!$I$12=2,IF(E870=0,0,IF('18. FTE Safe Harbor 2 Step 4'!E870&lt;2080/(366/($G$13-$G$12+1)),0.5,1)),0),1)),0)</f>
        <v>0</v>
      </c>
    </row>
    <row r="871" spans="1:7" x14ac:dyDescent="0.25">
      <c r="A871" s="297">
        <f t="shared" si="13"/>
        <v>855</v>
      </c>
      <c r="B871" s="501"/>
      <c r="C871" s="515"/>
      <c r="D871" s="297"/>
      <c r="E871" s="505"/>
      <c r="F871" s="417">
        <f>IF($G$12&gt;0,IF($G$13=0,0,ROUND(IF($G$12=0,0,IF('11. Type 1 Emp 2020 FTE'!$I$12=1,IF(E871&lt;2080/(366/($G$13-$G$12+1)),E871/(2080/(366/($G$13-$G$12+1))),1),0)),1)),0)</f>
        <v>0</v>
      </c>
      <c r="G871" s="417">
        <f>IF($G$12&gt;0,IF($G$13=0,0,ROUND(IF('11. Type 1 Emp 2020 FTE'!$I$12=2,IF(E871=0,0,IF('18. FTE Safe Harbor 2 Step 4'!E871&lt;2080/(366/($G$13-$G$12+1)),0.5,1)),0),1)),0)</f>
        <v>0</v>
      </c>
    </row>
    <row r="872" spans="1:7" x14ac:dyDescent="0.25">
      <c r="A872" s="297">
        <f t="shared" si="13"/>
        <v>856</v>
      </c>
      <c r="B872" s="501"/>
      <c r="C872" s="515"/>
      <c r="D872" s="297"/>
      <c r="E872" s="505"/>
      <c r="F872" s="417">
        <f>IF($G$12&gt;0,IF($G$13=0,0,ROUND(IF($G$12=0,0,IF('11. Type 1 Emp 2020 FTE'!$I$12=1,IF(E872&lt;2080/(366/($G$13-$G$12+1)),E872/(2080/(366/($G$13-$G$12+1))),1),0)),1)),0)</f>
        <v>0</v>
      </c>
      <c r="G872" s="417">
        <f>IF($G$12&gt;0,IF($G$13=0,0,ROUND(IF('11. Type 1 Emp 2020 FTE'!$I$12=2,IF(E872=0,0,IF('18. FTE Safe Harbor 2 Step 4'!E872&lt;2080/(366/($G$13-$G$12+1)),0.5,1)),0),1)),0)</f>
        <v>0</v>
      </c>
    </row>
    <row r="873" spans="1:7" x14ac:dyDescent="0.25">
      <c r="A873" s="297">
        <f t="shared" si="13"/>
        <v>857</v>
      </c>
      <c r="B873" s="501"/>
      <c r="C873" s="515"/>
      <c r="D873" s="297"/>
      <c r="E873" s="505"/>
      <c r="F873" s="417">
        <f>IF($G$12&gt;0,IF($G$13=0,0,ROUND(IF($G$12=0,0,IF('11. Type 1 Emp 2020 FTE'!$I$12=1,IF(E873&lt;2080/(366/($G$13-$G$12+1)),E873/(2080/(366/($G$13-$G$12+1))),1),0)),1)),0)</f>
        <v>0</v>
      </c>
      <c r="G873" s="417">
        <f>IF($G$12&gt;0,IF($G$13=0,0,ROUND(IF('11. Type 1 Emp 2020 FTE'!$I$12=2,IF(E873=0,0,IF('18. FTE Safe Harbor 2 Step 4'!E873&lt;2080/(366/($G$13-$G$12+1)),0.5,1)),0),1)),0)</f>
        <v>0</v>
      </c>
    </row>
    <row r="874" spans="1:7" x14ac:dyDescent="0.25">
      <c r="A874" s="297">
        <f t="shared" si="13"/>
        <v>858</v>
      </c>
      <c r="B874" s="501"/>
      <c r="C874" s="515"/>
      <c r="D874" s="297"/>
      <c r="E874" s="505"/>
      <c r="F874" s="417">
        <f>IF($G$12&gt;0,IF($G$13=0,0,ROUND(IF($G$12=0,0,IF('11. Type 1 Emp 2020 FTE'!$I$12=1,IF(E874&lt;2080/(366/($G$13-$G$12+1)),E874/(2080/(366/($G$13-$G$12+1))),1),0)),1)),0)</f>
        <v>0</v>
      </c>
      <c r="G874" s="417">
        <f>IF($G$12&gt;0,IF($G$13=0,0,ROUND(IF('11. Type 1 Emp 2020 FTE'!$I$12=2,IF(E874=0,0,IF('18. FTE Safe Harbor 2 Step 4'!E874&lt;2080/(366/($G$13-$G$12+1)),0.5,1)),0),1)),0)</f>
        <v>0</v>
      </c>
    </row>
    <row r="875" spans="1:7" x14ac:dyDescent="0.25">
      <c r="A875" s="297">
        <f t="shared" si="13"/>
        <v>859</v>
      </c>
      <c r="B875" s="501"/>
      <c r="C875" s="515"/>
      <c r="D875" s="297"/>
      <c r="E875" s="505"/>
      <c r="F875" s="417">
        <f>IF($G$12&gt;0,IF($G$13=0,0,ROUND(IF($G$12=0,0,IF('11. Type 1 Emp 2020 FTE'!$I$12=1,IF(E875&lt;2080/(366/($G$13-$G$12+1)),E875/(2080/(366/($G$13-$G$12+1))),1),0)),1)),0)</f>
        <v>0</v>
      </c>
      <c r="G875" s="417">
        <f>IF($G$12&gt;0,IF($G$13=0,0,ROUND(IF('11. Type 1 Emp 2020 FTE'!$I$12=2,IF(E875=0,0,IF('18. FTE Safe Harbor 2 Step 4'!E875&lt;2080/(366/($G$13-$G$12+1)),0.5,1)),0),1)),0)</f>
        <v>0</v>
      </c>
    </row>
    <row r="876" spans="1:7" x14ac:dyDescent="0.25">
      <c r="A876" s="297">
        <f t="shared" si="13"/>
        <v>860</v>
      </c>
      <c r="B876" s="501"/>
      <c r="C876" s="515"/>
      <c r="D876" s="297"/>
      <c r="E876" s="505"/>
      <c r="F876" s="417">
        <f>IF($G$12&gt;0,IF($G$13=0,0,ROUND(IF($G$12=0,0,IF('11. Type 1 Emp 2020 FTE'!$I$12=1,IF(E876&lt;2080/(366/($G$13-$G$12+1)),E876/(2080/(366/($G$13-$G$12+1))),1),0)),1)),0)</f>
        <v>0</v>
      </c>
      <c r="G876" s="417">
        <f>IF($G$12&gt;0,IF($G$13=0,0,ROUND(IF('11. Type 1 Emp 2020 FTE'!$I$12=2,IF(E876=0,0,IF('18. FTE Safe Harbor 2 Step 4'!E876&lt;2080/(366/($G$13-$G$12+1)),0.5,1)),0),1)),0)</f>
        <v>0</v>
      </c>
    </row>
    <row r="877" spans="1:7" x14ac:dyDescent="0.25">
      <c r="A877" s="297">
        <f t="shared" si="13"/>
        <v>861</v>
      </c>
      <c r="B877" s="501"/>
      <c r="C877" s="515"/>
      <c r="D877" s="297"/>
      <c r="E877" s="505"/>
      <c r="F877" s="417">
        <f>IF($G$12&gt;0,IF($G$13=0,0,ROUND(IF($G$12=0,0,IF('11. Type 1 Emp 2020 FTE'!$I$12=1,IF(E877&lt;2080/(366/($G$13-$G$12+1)),E877/(2080/(366/($G$13-$G$12+1))),1),0)),1)),0)</f>
        <v>0</v>
      </c>
      <c r="G877" s="417">
        <f>IF($G$12&gt;0,IF($G$13=0,0,ROUND(IF('11. Type 1 Emp 2020 FTE'!$I$12=2,IF(E877=0,0,IF('18. FTE Safe Harbor 2 Step 4'!E877&lt;2080/(366/($G$13-$G$12+1)),0.5,1)),0),1)),0)</f>
        <v>0</v>
      </c>
    </row>
    <row r="878" spans="1:7" x14ac:dyDescent="0.25">
      <c r="A878" s="297">
        <f t="shared" si="13"/>
        <v>862</v>
      </c>
      <c r="B878" s="501"/>
      <c r="C878" s="515"/>
      <c r="D878" s="297"/>
      <c r="E878" s="505"/>
      <c r="F878" s="417">
        <f>IF($G$12&gt;0,IF($G$13=0,0,ROUND(IF($G$12=0,0,IF('11. Type 1 Emp 2020 FTE'!$I$12=1,IF(E878&lt;2080/(366/($G$13-$G$12+1)),E878/(2080/(366/($G$13-$G$12+1))),1),0)),1)),0)</f>
        <v>0</v>
      </c>
      <c r="G878" s="417">
        <f>IF($G$12&gt;0,IF($G$13=0,0,ROUND(IF('11. Type 1 Emp 2020 FTE'!$I$12=2,IF(E878=0,0,IF('18. FTE Safe Harbor 2 Step 4'!E878&lt;2080/(366/($G$13-$G$12+1)),0.5,1)),0),1)),0)</f>
        <v>0</v>
      </c>
    </row>
    <row r="879" spans="1:7" x14ac:dyDescent="0.25">
      <c r="A879" s="297">
        <f t="shared" si="13"/>
        <v>863</v>
      </c>
      <c r="B879" s="501"/>
      <c r="C879" s="515"/>
      <c r="D879" s="297"/>
      <c r="E879" s="505"/>
      <c r="F879" s="417">
        <f>IF($G$12&gt;0,IF($G$13=0,0,ROUND(IF($G$12=0,0,IF('11. Type 1 Emp 2020 FTE'!$I$12=1,IF(E879&lt;2080/(366/($G$13-$G$12+1)),E879/(2080/(366/($G$13-$G$12+1))),1),0)),1)),0)</f>
        <v>0</v>
      </c>
      <c r="G879" s="417">
        <f>IF($G$12&gt;0,IF($G$13=0,0,ROUND(IF('11. Type 1 Emp 2020 FTE'!$I$12=2,IF(E879=0,0,IF('18. FTE Safe Harbor 2 Step 4'!E879&lt;2080/(366/($G$13-$G$12+1)),0.5,1)),0),1)),0)</f>
        <v>0</v>
      </c>
    </row>
    <row r="880" spans="1:7" x14ac:dyDescent="0.25">
      <c r="A880" s="297">
        <f t="shared" si="13"/>
        <v>864</v>
      </c>
      <c r="B880" s="501"/>
      <c r="C880" s="515"/>
      <c r="D880" s="297"/>
      <c r="E880" s="505"/>
      <c r="F880" s="417">
        <f>IF($G$12&gt;0,IF($G$13=0,0,ROUND(IF($G$12=0,0,IF('11. Type 1 Emp 2020 FTE'!$I$12=1,IF(E880&lt;2080/(366/($G$13-$G$12+1)),E880/(2080/(366/($G$13-$G$12+1))),1),0)),1)),0)</f>
        <v>0</v>
      </c>
      <c r="G880" s="417">
        <f>IF($G$12&gt;0,IF($G$13=0,0,ROUND(IF('11. Type 1 Emp 2020 FTE'!$I$12=2,IF(E880=0,0,IF('18. FTE Safe Harbor 2 Step 4'!E880&lt;2080/(366/($G$13-$G$12+1)),0.5,1)),0),1)),0)</f>
        <v>0</v>
      </c>
    </row>
    <row r="881" spans="1:7" x14ac:dyDescent="0.25">
      <c r="A881" s="297">
        <f t="shared" si="13"/>
        <v>865</v>
      </c>
      <c r="B881" s="501"/>
      <c r="C881" s="515"/>
      <c r="D881" s="297"/>
      <c r="E881" s="505"/>
      <c r="F881" s="417">
        <f>IF($G$12&gt;0,IF($G$13=0,0,ROUND(IF($G$12=0,0,IF('11. Type 1 Emp 2020 FTE'!$I$12=1,IF(E881&lt;2080/(366/($G$13-$G$12+1)),E881/(2080/(366/($G$13-$G$12+1))),1),0)),1)),0)</f>
        <v>0</v>
      </c>
      <c r="G881" s="417">
        <f>IF($G$12&gt;0,IF($G$13=0,0,ROUND(IF('11. Type 1 Emp 2020 FTE'!$I$12=2,IF(E881=0,0,IF('18. FTE Safe Harbor 2 Step 4'!E881&lt;2080/(366/($G$13-$G$12+1)),0.5,1)),0),1)),0)</f>
        <v>0</v>
      </c>
    </row>
    <row r="882" spans="1:7" x14ac:dyDescent="0.25">
      <c r="A882" s="297">
        <f t="shared" si="13"/>
        <v>866</v>
      </c>
      <c r="B882" s="501"/>
      <c r="C882" s="515"/>
      <c r="D882" s="297"/>
      <c r="E882" s="505"/>
      <c r="F882" s="417">
        <f>IF($G$12&gt;0,IF($G$13=0,0,ROUND(IF($G$12=0,0,IF('11. Type 1 Emp 2020 FTE'!$I$12=1,IF(E882&lt;2080/(366/($G$13-$G$12+1)),E882/(2080/(366/($G$13-$G$12+1))),1),0)),1)),0)</f>
        <v>0</v>
      </c>
      <c r="G882" s="417">
        <f>IF($G$12&gt;0,IF($G$13=0,0,ROUND(IF('11. Type 1 Emp 2020 FTE'!$I$12=2,IF(E882=0,0,IF('18. FTE Safe Harbor 2 Step 4'!E882&lt;2080/(366/($G$13-$G$12+1)),0.5,1)),0),1)),0)</f>
        <v>0</v>
      </c>
    </row>
    <row r="883" spans="1:7" x14ac:dyDescent="0.25">
      <c r="A883" s="297">
        <f t="shared" si="13"/>
        <v>867</v>
      </c>
      <c r="B883" s="501"/>
      <c r="C883" s="515"/>
      <c r="D883" s="297"/>
      <c r="E883" s="505"/>
      <c r="F883" s="417">
        <f>IF($G$12&gt;0,IF($G$13=0,0,ROUND(IF($G$12=0,0,IF('11. Type 1 Emp 2020 FTE'!$I$12=1,IF(E883&lt;2080/(366/($G$13-$G$12+1)),E883/(2080/(366/($G$13-$G$12+1))),1),0)),1)),0)</f>
        <v>0</v>
      </c>
      <c r="G883" s="417">
        <f>IF($G$12&gt;0,IF($G$13=0,0,ROUND(IF('11. Type 1 Emp 2020 FTE'!$I$12=2,IF(E883=0,0,IF('18. FTE Safe Harbor 2 Step 4'!E883&lt;2080/(366/($G$13-$G$12+1)),0.5,1)),0),1)),0)</f>
        <v>0</v>
      </c>
    </row>
    <row r="884" spans="1:7" x14ac:dyDescent="0.25">
      <c r="A884" s="297">
        <f t="shared" si="13"/>
        <v>868</v>
      </c>
      <c r="B884" s="501"/>
      <c r="C884" s="515"/>
      <c r="D884" s="297"/>
      <c r="E884" s="505"/>
      <c r="F884" s="417">
        <f>IF($G$12&gt;0,IF($G$13=0,0,ROUND(IF($G$12=0,0,IF('11. Type 1 Emp 2020 FTE'!$I$12=1,IF(E884&lt;2080/(366/($G$13-$G$12+1)),E884/(2080/(366/($G$13-$G$12+1))),1),0)),1)),0)</f>
        <v>0</v>
      </c>
      <c r="G884" s="417">
        <f>IF($G$12&gt;0,IF($G$13=0,0,ROUND(IF('11. Type 1 Emp 2020 FTE'!$I$12=2,IF(E884=0,0,IF('18. FTE Safe Harbor 2 Step 4'!E884&lt;2080/(366/($G$13-$G$12+1)),0.5,1)),0),1)),0)</f>
        <v>0</v>
      </c>
    </row>
    <row r="885" spans="1:7" x14ac:dyDescent="0.25">
      <c r="A885" s="297">
        <f t="shared" si="13"/>
        <v>869</v>
      </c>
      <c r="B885" s="501"/>
      <c r="C885" s="515"/>
      <c r="D885" s="297"/>
      <c r="E885" s="505"/>
      <c r="F885" s="417">
        <f>IF($G$12&gt;0,IF($G$13=0,0,ROUND(IF($G$12=0,0,IF('11. Type 1 Emp 2020 FTE'!$I$12=1,IF(E885&lt;2080/(366/($G$13-$G$12+1)),E885/(2080/(366/($G$13-$G$12+1))),1),0)),1)),0)</f>
        <v>0</v>
      </c>
      <c r="G885" s="417">
        <f>IF($G$12&gt;0,IF($G$13=0,0,ROUND(IF('11. Type 1 Emp 2020 FTE'!$I$12=2,IF(E885=0,0,IF('18. FTE Safe Harbor 2 Step 4'!E885&lt;2080/(366/($G$13-$G$12+1)),0.5,1)),0),1)),0)</f>
        <v>0</v>
      </c>
    </row>
    <row r="886" spans="1:7" x14ac:dyDescent="0.25">
      <c r="A886" s="297">
        <f t="shared" si="13"/>
        <v>870</v>
      </c>
      <c r="B886" s="501"/>
      <c r="C886" s="515"/>
      <c r="D886" s="297"/>
      <c r="E886" s="505"/>
      <c r="F886" s="417">
        <f>IF($G$12&gt;0,IF($G$13=0,0,ROUND(IF($G$12=0,0,IF('11. Type 1 Emp 2020 FTE'!$I$12=1,IF(E886&lt;2080/(366/($G$13-$G$12+1)),E886/(2080/(366/($G$13-$G$12+1))),1),0)),1)),0)</f>
        <v>0</v>
      </c>
      <c r="G886" s="417">
        <f>IF($G$12&gt;0,IF($G$13=0,0,ROUND(IF('11. Type 1 Emp 2020 FTE'!$I$12=2,IF(E886=0,0,IF('18. FTE Safe Harbor 2 Step 4'!E886&lt;2080/(366/($G$13-$G$12+1)),0.5,1)),0),1)),0)</f>
        <v>0</v>
      </c>
    </row>
    <row r="887" spans="1:7" x14ac:dyDescent="0.25">
      <c r="A887" s="297">
        <f t="shared" si="13"/>
        <v>871</v>
      </c>
      <c r="B887" s="501"/>
      <c r="C887" s="515"/>
      <c r="D887" s="297"/>
      <c r="E887" s="505"/>
      <c r="F887" s="417">
        <f>IF($G$12&gt;0,IF($G$13=0,0,ROUND(IF($G$12=0,0,IF('11. Type 1 Emp 2020 FTE'!$I$12=1,IF(E887&lt;2080/(366/($G$13-$G$12+1)),E887/(2080/(366/($G$13-$G$12+1))),1),0)),1)),0)</f>
        <v>0</v>
      </c>
      <c r="G887" s="417">
        <f>IF($G$12&gt;0,IF($G$13=0,0,ROUND(IF('11. Type 1 Emp 2020 FTE'!$I$12=2,IF(E887=0,0,IF('18. FTE Safe Harbor 2 Step 4'!E887&lt;2080/(366/($G$13-$G$12+1)),0.5,1)),0),1)),0)</f>
        <v>0</v>
      </c>
    </row>
    <row r="888" spans="1:7" x14ac:dyDescent="0.25">
      <c r="A888" s="297">
        <f t="shared" si="13"/>
        <v>872</v>
      </c>
      <c r="B888" s="501"/>
      <c r="C888" s="515"/>
      <c r="D888" s="297"/>
      <c r="E888" s="505"/>
      <c r="F888" s="417">
        <f>IF($G$12&gt;0,IF($G$13=0,0,ROUND(IF($G$12=0,0,IF('11. Type 1 Emp 2020 FTE'!$I$12=1,IF(E888&lt;2080/(366/($G$13-$G$12+1)),E888/(2080/(366/($G$13-$G$12+1))),1),0)),1)),0)</f>
        <v>0</v>
      </c>
      <c r="G888" s="417">
        <f>IF($G$12&gt;0,IF($G$13=0,0,ROUND(IF('11. Type 1 Emp 2020 FTE'!$I$12=2,IF(E888=0,0,IF('18. FTE Safe Harbor 2 Step 4'!E888&lt;2080/(366/($G$13-$G$12+1)),0.5,1)),0),1)),0)</f>
        <v>0</v>
      </c>
    </row>
    <row r="889" spans="1:7" x14ac:dyDescent="0.25">
      <c r="A889" s="297">
        <f t="shared" si="13"/>
        <v>873</v>
      </c>
      <c r="B889" s="501"/>
      <c r="C889" s="515"/>
      <c r="D889" s="297"/>
      <c r="E889" s="505"/>
      <c r="F889" s="417">
        <f>IF($G$12&gt;0,IF($G$13=0,0,ROUND(IF($G$12=0,0,IF('11. Type 1 Emp 2020 FTE'!$I$12=1,IF(E889&lt;2080/(366/($G$13-$G$12+1)),E889/(2080/(366/($G$13-$G$12+1))),1),0)),1)),0)</f>
        <v>0</v>
      </c>
      <c r="G889" s="417">
        <f>IF($G$12&gt;0,IF($G$13=0,0,ROUND(IF('11. Type 1 Emp 2020 FTE'!$I$12=2,IF(E889=0,0,IF('18. FTE Safe Harbor 2 Step 4'!E889&lt;2080/(366/($G$13-$G$12+1)),0.5,1)),0),1)),0)</f>
        <v>0</v>
      </c>
    </row>
    <row r="890" spans="1:7" x14ac:dyDescent="0.25">
      <c r="A890" s="297">
        <f t="shared" si="13"/>
        <v>874</v>
      </c>
      <c r="B890" s="501"/>
      <c r="C890" s="515"/>
      <c r="D890" s="297"/>
      <c r="E890" s="505"/>
      <c r="F890" s="417">
        <f>IF($G$12&gt;0,IF($G$13=0,0,ROUND(IF($G$12=0,0,IF('11. Type 1 Emp 2020 FTE'!$I$12=1,IF(E890&lt;2080/(366/($G$13-$G$12+1)),E890/(2080/(366/($G$13-$G$12+1))),1),0)),1)),0)</f>
        <v>0</v>
      </c>
      <c r="G890" s="417">
        <f>IF($G$12&gt;0,IF($G$13=0,0,ROUND(IF('11. Type 1 Emp 2020 FTE'!$I$12=2,IF(E890=0,0,IF('18. FTE Safe Harbor 2 Step 4'!E890&lt;2080/(366/($G$13-$G$12+1)),0.5,1)),0),1)),0)</f>
        <v>0</v>
      </c>
    </row>
    <row r="891" spans="1:7" x14ac:dyDescent="0.25">
      <c r="A891" s="297">
        <f t="shared" si="13"/>
        <v>875</v>
      </c>
      <c r="B891" s="501"/>
      <c r="C891" s="515"/>
      <c r="D891" s="297"/>
      <c r="E891" s="505"/>
      <c r="F891" s="417">
        <f>IF($G$12&gt;0,IF($G$13=0,0,ROUND(IF($G$12=0,0,IF('11. Type 1 Emp 2020 FTE'!$I$12=1,IF(E891&lt;2080/(366/($G$13-$G$12+1)),E891/(2080/(366/($G$13-$G$12+1))),1),0)),1)),0)</f>
        <v>0</v>
      </c>
      <c r="G891" s="417">
        <f>IF($G$12&gt;0,IF($G$13=0,0,ROUND(IF('11. Type 1 Emp 2020 FTE'!$I$12=2,IF(E891=0,0,IF('18. FTE Safe Harbor 2 Step 4'!E891&lt;2080/(366/($G$13-$G$12+1)),0.5,1)),0),1)),0)</f>
        <v>0</v>
      </c>
    </row>
    <row r="892" spans="1:7" x14ac:dyDescent="0.25">
      <c r="A892" s="297">
        <f t="shared" si="13"/>
        <v>876</v>
      </c>
      <c r="B892" s="501"/>
      <c r="C892" s="515"/>
      <c r="D892" s="297"/>
      <c r="E892" s="505"/>
      <c r="F892" s="417">
        <f>IF($G$12&gt;0,IF($G$13=0,0,ROUND(IF($G$12=0,0,IF('11. Type 1 Emp 2020 FTE'!$I$12=1,IF(E892&lt;2080/(366/($G$13-$G$12+1)),E892/(2080/(366/($G$13-$G$12+1))),1),0)),1)),0)</f>
        <v>0</v>
      </c>
      <c r="G892" s="417">
        <f>IF($G$12&gt;0,IF($G$13=0,0,ROUND(IF('11. Type 1 Emp 2020 FTE'!$I$12=2,IF(E892=0,0,IF('18. FTE Safe Harbor 2 Step 4'!E892&lt;2080/(366/($G$13-$G$12+1)),0.5,1)),0),1)),0)</f>
        <v>0</v>
      </c>
    </row>
    <row r="893" spans="1:7" x14ac:dyDescent="0.25">
      <c r="A893" s="297">
        <f t="shared" si="13"/>
        <v>877</v>
      </c>
      <c r="B893" s="501"/>
      <c r="C893" s="515"/>
      <c r="D893" s="297"/>
      <c r="E893" s="505"/>
      <c r="F893" s="417">
        <f>IF($G$12&gt;0,IF($G$13=0,0,ROUND(IF($G$12=0,0,IF('11. Type 1 Emp 2020 FTE'!$I$12=1,IF(E893&lt;2080/(366/($G$13-$G$12+1)),E893/(2080/(366/($G$13-$G$12+1))),1),0)),1)),0)</f>
        <v>0</v>
      </c>
      <c r="G893" s="417">
        <f>IF($G$12&gt;0,IF($G$13=0,0,ROUND(IF('11. Type 1 Emp 2020 FTE'!$I$12=2,IF(E893=0,0,IF('18. FTE Safe Harbor 2 Step 4'!E893&lt;2080/(366/($G$13-$G$12+1)),0.5,1)),0),1)),0)</f>
        <v>0</v>
      </c>
    </row>
    <row r="894" spans="1:7" x14ac:dyDescent="0.25">
      <c r="A894" s="297">
        <f t="shared" si="13"/>
        <v>878</v>
      </c>
      <c r="B894" s="501"/>
      <c r="C894" s="515"/>
      <c r="D894" s="297"/>
      <c r="E894" s="505"/>
      <c r="F894" s="417">
        <f>IF($G$12&gt;0,IF($G$13=0,0,ROUND(IF($G$12=0,0,IF('11. Type 1 Emp 2020 FTE'!$I$12=1,IF(E894&lt;2080/(366/($G$13-$G$12+1)),E894/(2080/(366/($G$13-$G$12+1))),1),0)),1)),0)</f>
        <v>0</v>
      </c>
      <c r="G894" s="417">
        <f>IF($G$12&gt;0,IF($G$13=0,0,ROUND(IF('11. Type 1 Emp 2020 FTE'!$I$12=2,IF(E894=0,0,IF('18. FTE Safe Harbor 2 Step 4'!E894&lt;2080/(366/($G$13-$G$12+1)),0.5,1)),0),1)),0)</f>
        <v>0</v>
      </c>
    </row>
    <row r="895" spans="1:7" x14ac:dyDescent="0.25">
      <c r="A895" s="297">
        <f t="shared" si="13"/>
        <v>879</v>
      </c>
      <c r="B895" s="501"/>
      <c r="C895" s="515"/>
      <c r="D895" s="297"/>
      <c r="E895" s="505"/>
      <c r="F895" s="417">
        <f>IF($G$12&gt;0,IF($G$13=0,0,ROUND(IF($G$12=0,0,IF('11. Type 1 Emp 2020 FTE'!$I$12=1,IF(E895&lt;2080/(366/($G$13-$G$12+1)),E895/(2080/(366/($G$13-$G$12+1))),1),0)),1)),0)</f>
        <v>0</v>
      </c>
      <c r="G895" s="417">
        <f>IF($G$12&gt;0,IF($G$13=0,0,ROUND(IF('11. Type 1 Emp 2020 FTE'!$I$12=2,IF(E895=0,0,IF('18. FTE Safe Harbor 2 Step 4'!E895&lt;2080/(366/($G$13-$G$12+1)),0.5,1)),0),1)),0)</f>
        <v>0</v>
      </c>
    </row>
    <row r="896" spans="1:7" x14ac:dyDescent="0.25">
      <c r="A896" s="297">
        <f t="shared" si="13"/>
        <v>880</v>
      </c>
      <c r="B896" s="501"/>
      <c r="C896" s="515"/>
      <c r="D896" s="297"/>
      <c r="E896" s="505"/>
      <c r="F896" s="417">
        <f>IF($G$12&gt;0,IF($G$13=0,0,ROUND(IF($G$12=0,0,IF('11. Type 1 Emp 2020 FTE'!$I$12=1,IF(E896&lt;2080/(366/($G$13-$G$12+1)),E896/(2080/(366/($G$13-$G$12+1))),1),0)),1)),0)</f>
        <v>0</v>
      </c>
      <c r="G896" s="417">
        <f>IF($G$12&gt;0,IF($G$13=0,0,ROUND(IF('11. Type 1 Emp 2020 FTE'!$I$12=2,IF(E896=0,0,IF('18. FTE Safe Harbor 2 Step 4'!E896&lt;2080/(366/($G$13-$G$12+1)),0.5,1)),0),1)),0)</f>
        <v>0</v>
      </c>
    </row>
    <row r="897" spans="1:7" x14ac:dyDescent="0.25">
      <c r="A897" s="297">
        <f t="shared" si="13"/>
        <v>881</v>
      </c>
      <c r="B897" s="501"/>
      <c r="C897" s="515"/>
      <c r="D897" s="297"/>
      <c r="E897" s="505"/>
      <c r="F897" s="417">
        <f>IF($G$12&gt;0,IF($G$13=0,0,ROUND(IF($G$12=0,0,IF('11. Type 1 Emp 2020 FTE'!$I$12=1,IF(E897&lt;2080/(366/($G$13-$G$12+1)),E897/(2080/(366/($G$13-$G$12+1))),1),0)),1)),0)</f>
        <v>0</v>
      </c>
      <c r="G897" s="417">
        <f>IF($G$12&gt;0,IF($G$13=0,0,ROUND(IF('11. Type 1 Emp 2020 FTE'!$I$12=2,IF(E897=0,0,IF('18. FTE Safe Harbor 2 Step 4'!E897&lt;2080/(366/($G$13-$G$12+1)),0.5,1)),0),1)),0)</f>
        <v>0</v>
      </c>
    </row>
    <row r="898" spans="1:7" x14ac:dyDescent="0.25">
      <c r="A898" s="297">
        <f t="shared" si="13"/>
        <v>882</v>
      </c>
      <c r="B898" s="501"/>
      <c r="C898" s="515"/>
      <c r="D898" s="297"/>
      <c r="E898" s="505"/>
      <c r="F898" s="417">
        <f>IF($G$12&gt;0,IF($G$13=0,0,ROUND(IF($G$12=0,0,IF('11. Type 1 Emp 2020 FTE'!$I$12=1,IF(E898&lt;2080/(366/($G$13-$G$12+1)),E898/(2080/(366/($G$13-$G$12+1))),1),0)),1)),0)</f>
        <v>0</v>
      </c>
      <c r="G898" s="417">
        <f>IF($G$12&gt;0,IF($G$13=0,0,ROUND(IF('11. Type 1 Emp 2020 FTE'!$I$12=2,IF(E898=0,0,IF('18. FTE Safe Harbor 2 Step 4'!E898&lt;2080/(366/($G$13-$G$12+1)),0.5,1)),0),1)),0)</f>
        <v>0</v>
      </c>
    </row>
    <row r="899" spans="1:7" x14ac:dyDescent="0.25">
      <c r="A899" s="297">
        <f t="shared" si="13"/>
        <v>883</v>
      </c>
      <c r="B899" s="501"/>
      <c r="C899" s="515"/>
      <c r="D899" s="297"/>
      <c r="E899" s="505"/>
      <c r="F899" s="417">
        <f>IF($G$12&gt;0,IF($G$13=0,0,ROUND(IF($G$12=0,0,IF('11. Type 1 Emp 2020 FTE'!$I$12=1,IF(E899&lt;2080/(366/($G$13-$G$12+1)),E899/(2080/(366/($G$13-$G$12+1))),1),0)),1)),0)</f>
        <v>0</v>
      </c>
      <c r="G899" s="417">
        <f>IF($G$12&gt;0,IF($G$13=0,0,ROUND(IF('11. Type 1 Emp 2020 FTE'!$I$12=2,IF(E899=0,0,IF('18. FTE Safe Harbor 2 Step 4'!E899&lt;2080/(366/($G$13-$G$12+1)),0.5,1)),0),1)),0)</f>
        <v>0</v>
      </c>
    </row>
    <row r="900" spans="1:7" x14ac:dyDescent="0.25">
      <c r="A900" s="297">
        <f t="shared" si="13"/>
        <v>884</v>
      </c>
      <c r="B900" s="501"/>
      <c r="C900" s="515"/>
      <c r="D900" s="297"/>
      <c r="E900" s="505"/>
      <c r="F900" s="417">
        <f>IF($G$12&gt;0,IF($G$13=0,0,ROUND(IF($G$12=0,0,IF('11. Type 1 Emp 2020 FTE'!$I$12=1,IF(E900&lt;2080/(366/($G$13-$G$12+1)),E900/(2080/(366/($G$13-$G$12+1))),1),0)),1)),0)</f>
        <v>0</v>
      </c>
      <c r="G900" s="417">
        <f>IF($G$12&gt;0,IF($G$13=0,0,ROUND(IF('11. Type 1 Emp 2020 FTE'!$I$12=2,IF(E900=0,0,IF('18. FTE Safe Harbor 2 Step 4'!E900&lt;2080/(366/($G$13-$G$12+1)),0.5,1)),0),1)),0)</f>
        <v>0</v>
      </c>
    </row>
    <row r="901" spans="1:7" x14ac:dyDescent="0.25">
      <c r="A901" s="297">
        <f t="shared" si="13"/>
        <v>885</v>
      </c>
      <c r="B901" s="501"/>
      <c r="C901" s="515"/>
      <c r="D901" s="297"/>
      <c r="E901" s="505"/>
      <c r="F901" s="417">
        <f>IF($G$12&gt;0,IF($G$13=0,0,ROUND(IF($G$12=0,0,IF('11. Type 1 Emp 2020 FTE'!$I$12=1,IF(E901&lt;2080/(366/($G$13-$G$12+1)),E901/(2080/(366/($G$13-$G$12+1))),1),0)),1)),0)</f>
        <v>0</v>
      </c>
      <c r="G901" s="417">
        <f>IF($G$12&gt;0,IF($G$13=0,0,ROUND(IF('11. Type 1 Emp 2020 FTE'!$I$12=2,IF(E901=0,0,IF('18. FTE Safe Harbor 2 Step 4'!E901&lt;2080/(366/($G$13-$G$12+1)),0.5,1)),0),1)),0)</f>
        <v>0</v>
      </c>
    </row>
    <row r="902" spans="1:7" x14ac:dyDescent="0.25">
      <c r="A902" s="297">
        <f t="shared" si="13"/>
        <v>886</v>
      </c>
      <c r="B902" s="501"/>
      <c r="C902" s="515"/>
      <c r="D902" s="297"/>
      <c r="E902" s="505"/>
      <c r="F902" s="417">
        <f>IF($G$12&gt;0,IF($G$13=0,0,ROUND(IF($G$12=0,0,IF('11. Type 1 Emp 2020 FTE'!$I$12=1,IF(E902&lt;2080/(366/($G$13-$G$12+1)),E902/(2080/(366/($G$13-$G$12+1))),1),0)),1)),0)</f>
        <v>0</v>
      </c>
      <c r="G902" s="417">
        <f>IF($G$12&gt;0,IF($G$13=0,0,ROUND(IF('11. Type 1 Emp 2020 FTE'!$I$12=2,IF(E902=0,0,IF('18. FTE Safe Harbor 2 Step 4'!E902&lt;2080/(366/($G$13-$G$12+1)),0.5,1)),0),1)),0)</f>
        <v>0</v>
      </c>
    </row>
    <row r="903" spans="1:7" x14ac:dyDescent="0.25">
      <c r="A903" s="297">
        <f t="shared" si="13"/>
        <v>887</v>
      </c>
      <c r="B903" s="501"/>
      <c r="C903" s="515"/>
      <c r="D903" s="297"/>
      <c r="E903" s="505"/>
      <c r="F903" s="417">
        <f>IF($G$12&gt;0,IF($G$13=0,0,ROUND(IF($G$12=0,0,IF('11. Type 1 Emp 2020 FTE'!$I$12=1,IF(E903&lt;2080/(366/($G$13-$G$12+1)),E903/(2080/(366/($G$13-$G$12+1))),1),0)),1)),0)</f>
        <v>0</v>
      </c>
      <c r="G903" s="417">
        <f>IF($G$12&gt;0,IF($G$13=0,0,ROUND(IF('11. Type 1 Emp 2020 FTE'!$I$12=2,IF(E903=0,0,IF('18. FTE Safe Harbor 2 Step 4'!E903&lt;2080/(366/($G$13-$G$12+1)),0.5,1)),0),1)),0)</f>
        <v>0</v>
      </c>
    </row>
    <row r="904" spans="1:7" x14ac:dyDescent="0.25">
      <c r="A904" s="297">
        <f t="shared" si="13"/>
        <v>888</v>
      </c>
      <c r="B904" s="501"/>
      <c r="C904" s="515"/>
      <c r="D904" s="297"/>
      <c r="E904" s="505"/>
      <c r="F904" s="417">
        <f>IF($G$12&gt;0,IF($G$13=0,0,ROUND(IF($G$12=0,0,IF('11. Type 1 Emp 2020 FTE'!$I$12=1,IF(E904&lt;2080/(366/($G$13-$G$12+1)),E904/(2080/(366/($G$13-$G$12+1))),1),0)),1)),0)</f>
        <v>0</v>
      </c>
      <c r="G904" s="417">
        <f>IF($G$12&gt;0,IF($G$13=0,0,ROUND(IF('11. Type 1 Emp 2020 FTE'!$I$12=2,IF(E904=0,0,IF('18. FTE Safe Harbor 2 Step 4'!E904&lt;2080/(366/($G$13-$G$12+1)),0.5,1)),0),1)),0)</f>
        <v>0</v>
      </c>
    </row>
    <row r="905" spans="1:7" x14ac:dyDescent="0.25">
      <c r="A905" s="297">
        <f t="shared" si="13"/>
        <v>889</v>
      </c>
      <c r="B905" s="501"/>
      <c r="C905" s="515"/>
      <c r="D905" s="297"/>
      <c r="E905" s="505"/>
      <c r="F905" s="417">
        <f>IF($G$12&gt;0,IF($G$13=0,0,ROUND(IF($G$12=0,0,IF('11. Type 1 Emp 2020 FTE'!$I$12=1,IF(E905&lt;2080/(366/($G$13-$G$12+1)),E905/(2080/(366/($G$13-$G$12+1))),1),0)),1)),0)</f>
        <v>0</v>
      </c>
      <c r="G905" s="417">
        <f>IF($G$12&gt;0,IF($G$13=0,0,ROUND(IF('11. Type 1 Emp 2020 FTE'!$I$12=2,IF(E905=0,0,IF('18. FTE Safe Harbor 2 Step 4'!E905&lt;2080/(366/($G$13-$G$12+1)),0.5,1)),0),1)),0)</f>
        <v>0</v>
      </c>
    </row>
    <row r="906" spans="1:7" x14ac:dyDescent="0.25">
      <c r="A906" s="297">
        <f t="shared" si="13"/>
        <v>890</v>
      </c>
      <c r="B906" s="501"/>
      <c r="C906" s="515"/>
      <c r="D906" s="297"/>
      <c r="E906" s="505"/>
      <c r="F906" s="417">
        <f>IF($G$12&gt;0,IF($G$13=0,0,ROUND(IF($G$12=0,0,IF('11. Type 1 Emp 2020 FTE'!$I$12=1,IF(E906&lt;2080/(366/($G$13-$G$12+1)),E906/(2080/(366/($G$13-$G$12+1))),1),0)),1)),0)</f>
        <v>0</v>
      </c>
      <c r="G906" s="417">
        <f>IF($G$12&gt;0,IF($G$13=0,0,ROUND(IF('11. Type 1 Emp 2020 FTE'!$I$12=2,IF(E906=0,0,IF('18. FTE Safe Harbor 2 Step 4'!E906&lt;2080/(366/($G$13-$G$12+1)),0.5,1)),0),1)),0)</f>
        <v>0</v>
      </c>
    </row>
    <row r="907" spans="1:7" x14ac:dyDescent="0.25">
      <c r="A907" s="297">
        <f t="shared" si="13"/>
        <v>891</v>
      </c>
      <c r="B907" s="501"/>
      <c r="C907" s="515"/>
      <c r="D907" s="297"/>
      <c r="E907" s="505"/>
      <c r="F907" s="417">
        <f>IF($G$12&gt;0,IF($G$13=0,0,ROUND(IF($G$12=0,0,IF('11. Type 1 Emp 2020 FTE'!$I$12=1,IF(E907&lt;2080/(366/($G$13-$G$12+1)),E907/(2080/(366/($G$13-$G$12+1))),1),0)),1)),0)</f>
        <v>0</v>
      </c>
      <c r="G907" s="417">
        <f>IF($G$12&gt;0,IF($G$13=0,0,ROUND(IF('11. Type 1 Emp 2020 FTE'!$I$12=2,IF(E907=0,0,IF('18. FTE Safe Harbor 2 Step 4'!E907&lt;2080/(366/($G$13-$G$12+1)),0.5,1)),0),1)),0)</f>
        <v>0</v>
      </c>
    </row>
    <row r="908" spans="1:7" x14ac:dyDescent="0.25">
      <c r="A908" s="297">
        <f t="shared" si="13"/>
        <v>892</v>
      </c>
      <c r="B908" s="501"/>
      <c r="C908" s="515"/>
      <c r="D908" s="297"/>
      <c r="E908" s="505"/>
      <c r="F908" s="417">
        <f>IF($G$12&gt;0,IF($G$13=0,0,ROUND(IF($G$12=0,0,IF('11. Type 1 Emp 2020 FTE'!$I$12=1,IF(E908&lt;2080/(366/($G$13-$G$12+1)),E908/(2080/(366/($G$13-$G$12+1))),1),0)),1)),0)</f>
        <v>0</v>
      </c>
      <c r="G908" s="417">
        <f>IF($G$12&gt;0,IF($G$13=0,0,ROUND(IF('11. Type 1 Emp 2020 FTE'!$I$12=2,IF(E908=0,0,IF('18. FTE Safe Harbor 2 Step 4'!E908&lt;2080/(366/($G$13-$G$12+1)),0.5,1)),0),1)),0)</f>
        <v>0</v>
      </c>
    </row>
    <row r="909" spans="1:7" x14ac:dyDescent="0.25">
      <c r="A909" s="297">
        <f t="shared" si="13"/>
        <v>893</v>
      </c>
      <c r="B909" s="501"/>
      <c r="C909" s="515"/>
      <c r="D909" s="297"/>
      <c r="E909" s="505"/>
      <c r="F909" s="417">
        <f>IF($G$12&gt;0,IF($G$13=0,0,ROUND(IF($G$12=0,0,IF('11. Type 1 Emp 2020 FTE'!$I$12=1,IF(E909&lt;2080/(366/($G$13-$G$12+1)),E909/(2080/(366/($G$13-$G$12+1))),1),0)),1)),0)</f>
        <v>0</v>
      </c>
      <c r="G909" s="417">
        <f>IF($G$12&gt;0,IF($G$13=0,0,ROUND(IF('11. Type 1 Emp 2020 FTE'!$I$12=2,IF(E909=0,0,IF('18. FTE Safe Harbor 2 Step 4'!E909&lt;2080/(366/($G$13-$G$12+1)),0.5,1)),0),1)),0)</f>
        <v>0</v>
      </c>
    </row>
    <row r="910" spans="1:7" x14ac:dyDescent="0.25">
      <c r="A910" s="297">
        <f t="shared" si="13"/>
        <v>894</v>
      </c>
      <c r="B910" s="501"/>
      <c r="C910" s="515"/>
      <c r="D910" s="297"/>
      <c r="E910" s="505"/>
      <c r="F910" s="417">
        <f>IF($G$12&gt;0,IF($G$13=0,0,ROUND(IF($G$12=0,0,IF('11. Type 1 Emp 2020 FTE'!$I$12=1,IF(E910&lt;2080/(366/($G$13-$G$12+1)),E910/(2080/(366/($G$13-$G$12+1))),1),0)),1)),0)</f>
        <v>0</v>
      </c>
      <c r="G910" s="417">
        <f>IF($G$12&gt;0,IF($G$13=0,0,ROUND(IF('11. Type 1 Emp 2020 FTE'!$I$12=2,IF(E910=0,0,IF('18. FTE Safe Harbor 2 Step 4'!E910&lt;2080/(366/($G$13-$G$12+1)),0.5,1)),0),1)),0)</f>
        <v>0</v>
      </c>
    </row>
    <row r="911" spans="1:7" x14ac:dyDescent="0.25">
      <c r="A911" s="297">
        <f t="shared" si="13"/>
        <v>895</v>
      </c>
      <c r="B911" s="501"/>
      <c r="C911" s="515"/>
      <c r="D911" s="297"/>
      <c r="E911" s="505"/>
      <c r="F911" s="417">
        <f>IF($G$12&gt;0,IF($G$13=0,0,ROUND(IF($G$12=0,0,IF('11. Type 1 Emp 2020 FTE'!$I$12=1,IF(E911&lt;2080/(366/($G$13-$G$12+1)),E911/(2080/(366/($G$13-$G$12+1))),1),0)),1)),0)</f>
        <v>0</v>
      </c>
      <c r="G911" s="417">
        <f>IF($G$12&gt;0,IF($G$13=0,0,ROUND(IF('11. Type 1 Emp 2020 FTE'!$I$12=2,IF(E911=0,0,IF('18. FTE Safe Harbor 2 Step 4'!E911&lt;2080/(366/($G$13-$G$12+1)),0.5,1)),0),1)),0)</f>
        <v>0</v>
      </c>
    </row>
    <row r="912" spans="1:7" x14ac:dyDescent="0.25">
      <c r="A912" s="297">
        <f t="shared" si="13"/>
        <v>896</v>
      </c>
      <c r="B912" s="501"/>
      <c r="C912" s="515"/>
      <c r="D912" s="297"/>
      <c r="E912" s="505"/>
      <c r="F912" s="417">
        <f>IF($G$12&gt;0,IF($G$13=0,0,ROUND(IF($G$12=0,0,IF('11. Type 1 Emp 2020 FTE'!$I$12=1,IF(E912&lt;2080/(366/($G$13-$G$12+1)),E912/(2080/(366/($G$13-$G$12+1))),1),0)),1)),0)</f>
        <v>0</v>
      </c>
      <c r="G912" s="417">
        <f>IF($G$12&gt;0,IF($G$13=0,0,ROUND(IF('11. Type 1 Emp 2020 FTE'!$I$12=2,IF(E912=0,0,IF('18. FTE Safe Harbor 2 Step 4'!E912&lt;2080/(366/($G$13-$G$12+1)),0.5,1)),0),1)),0)</f>
        <v>0</v>
      </c>
    </row>
    <row r="913" spans="1:7" x14ac:dyDescent="0.25">
      <c r="A913" s="297">
        <f t="shared" si="13"/>
        <v>897</v>
      </c>
      <c r="B913" s="501"/>
      <c r="C913" s="515"/>
      <c r="D913" s="297"/>
      <c r="E913" s="505"/>
      <c r="F913" s="417">
        <f>IF($G$12&gt;0,IF($G$13=0,0,ROUND(IF($G$12=0,0,IF('11. Type 1 Emp 2020 FTE'!$I$12=1,IF(E913&lt;2080/(366/($G$13-$G$12+1)),E913/(2080/(366/($G$13-$G$12+1))),1),0)),1)),0)</f>
        <v>0</v>
      </c>
      <c r="G913" s="417">
        <f>IF($G$12&gt;0,IF($G$13=0,0,ROUND(IF('11. Type 1 Emp 2020 FTE'!$I$12=2,IF(E913=0,0,IF('18. FTE Safe Harbor 2 Step 4'!E913&lt;2080/(366/($G$13-$G$12+1)),0.5,1)),0),1)),0)</f>
        <v>0</v>
      </c>
    </row>
    <row r="914" spans="1:7" x14ac:dyDescent="0.25">
      <c r="A914" s="297">
        <f t="shared" si="13"/>
        <v>898</v>
      </c>
      <c r="B914" s="501"/>
      <c r="C914" s="515"/>
      <c r="D914" s="297"/>
      <c r="E914" s="505"/>
      <c r="F914" s="417">
        <f>IF($G$12&gt;0,IF($G$13=0,0,ROUND(IF($G$12=0,0,IF('11. Type 1 Emp 2020 FTE'!$I$12=1,IF(E914&lt;2080/(366/($G$13-$G$12+1)),E914/(2080/(366/($G$13-$G$12+1))),1),0)),1)),0)</f>
        <v>0</v>
      </c>
      <c r="G914" s="417">
        <f>IF($G$12&gt;0,IF($G$13=0,0,ROUND(IF('11. Type 1 Emp 2020 FTE'!$I$12=2,IF(E914=0,0,IF('18. FTE Safe Harbor 2 Step 4'!E914&lt;2080/(366/($G$13-$G$12+1)),0.5,1)),0),1)),0)</f>
        <v>0</v>
      </c>
    </row>
    <row r="915" spans="1:7" x14ac:dyDescent="0.25">
      <c r="A915" s="297">
        <f t="shared" ref="A915:A978" si="14">+A914+1</f>
        <v>899</v>
      </c>
      <c r="B915" s="501"/>
      <c r="C915" s="515"/>
      <c r="D915" s="297"/>
      <c r="E915" s="505"/>
      <c r="F915" s="417">
        <f>IF($G$12&gt;0,IF($G$13=0,0,ROUND(IF($G$12=0,0,IF('11. Type 1 Emp 2020 FTE'!$I$12=1,IF(E915&lt;2080/(366/($G$13-$G$12+1)),E915/(2080/(366/($G$13-$G$12+1))),1),0)),1)),0)</f>
        <v>0</v>
      </c>
      <c r="G915" s="417">
        <f>IF($G$12&gt;0,IF($G$13=0,0,ROUND(IF('11. Type 1 Emp 2020 FTE'!$I$12=2,IF(E915=0,0,IF('18. FTE Safe Harbor 2 Step 4'!E915&lt;2080/(366/($G$13-$G$12+1)),0.5,1)),0),1)),0)</f>
        <v>0</v>
      </c>
    </row>
    <row r="916" spans="1:7" x14ac:dyDescent="0.25">
      <c r="A916" s="297">
        <f t="shared" si="14"/>
        <v>900</v>
      </c>
      <c r="B916" s="501"/>
      <c r="C916" s="515"/>
      <c r="D916" s="297"/>
      <c r="E916" s="505"/>
      <c r="F916" s="417">
        <f>IF($G$12&gt;0,IF($G$13=0,0,ROUND(IF($G$12=0,0,IF('11. Type 1 Emp 2020 FTE'!$I$12=1,IF(E916&lt;2080/(366/($G$13-$G$12+1)),E916/(2080/(366/($G$13-$G$12+1))),1),0)),1)),0)</f>
        <v>0</v>
      </c>
      <c r="G916" s="417">
        <f>IF($G$12&gt;0,IF($G$13=0,0,ROUND(IF('11. Type 1 Emp 2020 FTE'!$I$12=2,IF(E916=0,0,IF('18. FTE Safe Harbor 2 Step 4'!E916&lt;2080/(366/($G$13-$G$12+1)),0.5,1)),0),1)),0)</f>
        <v>0</v>
      </c>
    </row>
    <row r="917" spans="1:7" x14ac:dyDescent="0.25">
      <c r="A917" s="297">
        <f t="shared" si="14"/>
        <v>901</v>
      </c>
      <c r="B917" s="501"/>
      <c r="C917" s="515"/>
      <c r="D917" s="297"/>
      <c r="E917" s="505"/>
      <c r="F917" s="417">
        <f>IF($G$12&gt;0,IF($G$13=0,0,ROUND(IF($G$12=0,0,IF('11. Type 1 Emp 2020 FTE'!$I$12=1,IF(E917&lt;2080/(366/($G$13-$G$12+1)),E917/(2080/(366/($G$13-$G$12+1))),1),0)),1)),0)</f>
        <v>0</v>
      </c>
      <c r="G917" s="417">
        <f>IF($G$12&gt;0,IF($G$13=0,0,ROUND(IF('11. Type 1 Emp 2020 FTE'!$I$12=2,IF(E917=0,0,IF('18. FTE Safe Harbor 2 Step 4'!E917&lt;2080/(366/($G$13-$G$12+1)),0.5,1)),0),1)),0)</f>
        <v>0</v>
      </c>
    </row>
    <row r="918" spans="1:7" x14ac:dyDescent="0.25">
      <c r="A918" s="297">
        <f t="shared" si="14"/>
        <v>902</v>
      </c>
      <c r="B918" s="501"/>
      <c r="C918" s="515"/>
      <c r="D918" s="297"/>
      <c r="E918" s="505"/>
      <c r="F918" s="417">
        <f>IF($G$12&gt;0,IF($G$13=0,0,ROUND(IF($G$12=0,0,IF('11. Type 1 Emp 2020 FTE'!$I$12=1,IF(E918&lt;2080/(366/($G$13-$G$12+1)),E918/(2080/(366/($G$13-$G$12+1))),1),0)),1)),0)</f>
        <v>0</v>
      </c>
      <c r="G918" s="417">
        <f>IF($G$12&gt;0,IF($G$13=0,0,ROUND(IF('11. Type 1 Emp 2020 FTE'!$I$12=2,IF(E918=0,0,IF('18. FTE Safe Harbor 2 Step 4'!E918&lt;2080/(366/($G$13-$G$12+1)),0.5,1)),0),1)),0)</f>
        <v>0</v>
      </c>
    </row>
    <row r="919" spans="1:7" x14ac:dyDescent="0.25">
      <c r="A919" s="297">
        <f t="shared" si="14"/>
        <v>903</v>
      </c>
      <c r="B919" s="501"/>
      <c r="C919" s="515"/>
      <c r="D919" s="297"/>
      <c r="E919" s="505"/>
      <c r="F919" s="417">
        <f>IF($G$12&gt;0,IF($G$13=0,0,ROUND(IF($G$12=0,0,IF('11. Type 1 Emp 2020 FTE'!$I$12=1,IF(E919&lt;2080/(366/($G$13-$G$12+1)),E919/(2080/(366/($G$13-$G$12+1))),1),0)),1)),0)</f>
        <v>0</v>
      </c>
      <c r="G919" s="417">
        <f>IF($G$12&gt;0,IF($G$13=0,0,ROUND(IF('11. Type 1 Emp 2020 FTE'!$I$12=2,IF(E919=0,0,IF('18. FTE Safe Harbor 2 Step 4'!E919&lt;2080/(366/($G$13-$G$12+1)),0.5,1)),0),1)),0)</f>
        <v>0</v>
      </c>
    </row>
    <row r="920" spans="1:7" x14ac:dyDescent="0.25">
      <c r="A920" s="297">
        <f t="shared" si="14"/>
        <v>904</v>
      </c>
      <c r="B920" s="501"/>
      <c r="C920" s="515"/>
      <c r="D920" s="297"/>
      <c r="E920" s="505"/>
      <c r="F920" s="417">
        <f>IF($G$12&gt;0,IF($G$13=0,0,ROUND(IF($G$12=0,0,IF('11. Type 1 Emp 2020 FTE'!$I$12=1,IF(E920&lt;2080/(366/($G$13-$G$12+1)),E920/(2080/(366/($G$13-$G$12+1))),1),0)),1)),0)</f>
        <v>0</v>
      </c>
      <c r="G920" s="417">
        <f>IF($G$12&gt;0,IF($G$13=0,0,ROUND(IF('11. Type 1 Emp 2020 FTE'!$I$12=2,IF(E920=0,0,IF('18. FTE Safe Harbor 2 Step 4'!E920&lt;2080/(366/($G$13-$G$12+1)),0.5,1)),0),1)),0)</f>
        <v>0</v>
      </c>
    </row>
    <row r="921" spans="1:7" x14ac:dyDescent="0.25">
      <c r="A921" s="297">
        <f t="shared" si="14"/>
        <v>905</v>
      </c>
      <c r="B921" s="501"/>
      <c r="C921" s="515"/>
      <c r="D921" s="297"/>
      <c r="E921" s="505"/>
      <c r="F921" s="417">
        <f>IF($G$12&gt;0,IF($G$13=0,0,ROUND(IF($G$12=0,0,IF('11. Type 1 Emp 2020 FTE'!$I$12=1,IF(E921&lt;2080/(366/($G$13-$G$12+1)),E921/(2080/(366/($G$13-$G$12+1))),1),0)),1)),0)</f>
        <v>0</v>
      </c>
      <c r="G921" s="417">
        <f>IF($G$12&gt;0,IF($G$13=0,0,ROUND(IF('11. Type 1 Emp 2020 FTE'!$I$12=2,IF(E921=0,0,IF('18. FTE Safe Harbor 2 Step 4'!E921&lt;2080/(366/($G$13-$G$12+1)),0.5,1)),0),1)),0)</f>
        <v>0</v>
      </c>
    </row>
    <row r="922" spans="1:7" x14ac:dyDescent="0.25">
      <c r="A922" s="297">
        <f t="shared" si="14"/>
        <v>906</v>
      </c>
      <c r="B922" s="501"/>
      <c r="C922" s="515"/>
      <c r="D922" s="297"/>
      <c r="E922" s="505"/>
      <c r="F922" s="417">
        <f>IF($G$12&gt;0,IF($G$13=0,0,ROUND(IF($G$12=0,0,IF('11. Type 1 Emp 2020 FTE'!$I$12=1,IF(E922&lt;2080/(366/($G$13-$G$12+1)),E922/(2080/(366/($G$13-$G$12+1))),1),0)),1)),0)</f>
        <v>0</v>
      </c>
      <c r="G922" s="417">
        <f>IF($G$12&gt;0,IF($G$13=0,0,ROUND(IF('11. Type 1 Emp 2020 FTE'!$I$12=2,IF(E922=0,0,IF('18. FTE Safe Harbor 2 Step 4'!E922&lt;2080/(366/($G$13-$G$12+1)),0.5,1)),0),1)),0)</f>
        <v>0</v>
      </c>
    </row>
    <row r="923" spans="1:7" x14ac:dyDescent="0.25">
      <c r="A923" s="297">
        <f t="shared" si="14"/>
        <v>907</v>
      </c>
      <c r="B923" s="501"/>
      <c r="C923" s="515"/>
      <c r="D923" s="297"/>
      <c r="E923" s="505"/>
      <c r="F923" s="417">
        <f>IF($G$12&gt;0,IF($G$13=0,0,ROUND(IF($G$12=0,0,IF('11. Type 1 Emp 2020 FTE'!$I$12=1,IF(E923&lt;2080/(366/($G$13-$G$12+1)),E923/(2080/(366/($G$13-$G$12+1))),1),0)),1)),0)</f>
        <v>0</v>
      </c>
      <c r="G923" s="417">
        <f>IF($G$12&gt;0,IF($G$13=0,0,ROUND(IF('11. Type 1 Emp 2020 FTE'!$I$12=2,IF(E923=0,0,IF('18. FTE Safe Harbor 2 Step 4'!E923&lt;2080/(366/($G$13-$G$12+1)),0.5,1)),0),1)),0)</f>
        <v>0</v>
      </c>
    </row>
    <row r="924" spans="1:7" x14ac:dyDescent="0.25">
      <c r="A924" s="297">
        <f t="shared" si="14"/>
        <v>908</v>
      </c>
      <c r="B924" s="501"/>
      <c r="C924" s="515"/>
      <c r="D924" s="297"/>
      <c r="E924" s="505"/>
      <c r="F924" s="417">
        <f>IF($G$12&gt;0,IF($G$13=0,0,ROUND(IF($G$12=0,0,IF('11. Type 1 Emp 2020 FTE'!$I$12=1,IF(E924&lt;2080/(366/($G$13-$G$12+1)),E924/(2080/(366/($G$13-$G$12+1))),1),0)),1)),0)</f>
        <v>0</v>
      </c>
      <c r="G924" s="417">
        <f>IF($G$12&gt;0,IF($G$13=0,0,ROUND(IF('11. Type 1 Emp 2020 FTE'!$I$12=2,IF(E924=0,0,IF('18. FTE Safe Harbor 2 Step 4'!E924&lt;2080/(366/($G$13-$G$12+1)),0.5,1)),0),1)),0)</f>
        <v>0</v>
      </c>
    </row>
    <row r="925" spans="1:7" x14ac:dyDescent="0.25">
      <c r="A925" s="297">
        <f t="shared" si="14"/>
        <v>909</v>
      </c>
      <c r="B925" s="501"/>
      <c r="C925" s="515"/>
      <c r="D925" s="297"/>
      <c r="E925" s="505"/>
      <c r="F925" s="417">
        <f>IF($G$12&gt;0,IF($G$13=0,0,ROUND(IF($G$12=0,0,IF('11. Type 1 Emp 2020 FTE'!$I$12=1,IF(E925&lt;2080/(366/($G$13-$G$12+1)),E925/(2080/(366/($G$13-$G$12+1))),1),0)),1)),0)</f>
        <v>0</v>
      </c>
      <c r="G925" s="417">
        <f>IF($G$12&gt;0,IF($G$13=0,0,ROUND(IF('11. Type 1 Emp 2020 FTE'!$I$12=2,IF(E925=0,0,IF('18. FTE Safe Harbor 2 Step 4'!E925&lt;2080/(366/($G$13-$G$12+1)),0.5,1)),0),1)),0)</f>
        <v>0</v>
      </c>
    </row>
    <row r="926" spans="1:7" x14ac:dyDescent="0.25">
      <c r="A926" s="297">
        <f t="shared" si="14"/>
        <v>910</v>
      </c>
      <c r="B926" s="501"/>
      <c r="C926" s="515"/>
      <c r="D926" s="297"/>
      <c r="E926" s="505"/>
      <c r="F926" s="417">
        <f>IF($G$12&gt;0,IF($G$13=0,0,ROUND(IF($G$12=0,0,IF('11. Type 1 Emp 2020 FTE'!$I$12=1,IF(E926&lt;2080/(366/($G$13-$G$12+1)),E926/(2080/(366/($G$13-$G$12+1))),1),0)),1)),0)</f>
        <v>0</v>
      </c>
      <c r="G926" s="417">
        <f>IF($G$12&gt;0,IF($G$13=0,0,ROUND(IF('11. Type 1 Emp 2020 FTE'!$I$12=2,IF(E926=0,0,IF('18. FTE Safe Harbor 2 Step 4'!E926&lt;2080/(366/($G$13-$G$12+1)),0.5,1)),0),1)),0)</f>
        <v>0</v>
      </c>
    </row>
    <row r="927" spans="1:7" x14ac:dyDescent="0.25">
      <c r="A927" s="297">
        <f t="shared" si="14"/>
        <v>911</v>
      </c>
      <c r="B927" s="501"/>
      <c r="C927" s="515"/>
      <c r="D927" s="297"/>
      <c r="E927" s="505"/>
      <c r="F927" s="417">
        <f>IF($G$12&gt;0,IF($G$13=0,0,ROUND(IF($G$12=0,0,IF('11. Type 1 Emp 2020 FTE'!$I$12=1,IF(E927&lt;2080/(366/($G$13-$G$12+1)),E927/(2080/(366/($G$13-$G$12+1))),1),0)),1)),0)</f>
        <v>0</v>
      </c>
      <c r="G927" s="417">
        <f>IF($G$12&gt;0,IF($G$13=0,0,ROUND(IF('11. Type 1 Emp 2020 FTE'!$I$12=2,IF(E927=0,0,IF('18. FTE Safe Harbor 2 Step 4'!E927&lt;2080/(366/($G$13-$G$12+1)),0.5,1)),0),1)),0)</f>
        <v>0</v>
      </c>
    </row>
    <row r="928" spans="1:7" x14ac:dyDescent="0.25">
      <c r="A928" s="297">
        <f t="shared" si="14"/>
        <v>912</v>
      </c>
      <c r="B928" s="501"/>
      <c r="C928" s="515"/>
      <c r="D928" s="297"/>
      <c r="E928" s="505"/>
      <c r="F928" s="417">
        <f>IF($G$12&gt;0,IF($G$13=0,0,ROUND(IF($G$12=0,0,IF('11. Type 1 Emp 2020 FTE'!$I$12=1,IF(E928&lt;2080/(366/($G$13-$G$12+1)),E928/(2080/(366/($G$13-$G$12+1))),1),0)),1)),0)</f>
        <v>0</v>
      </c>
      <c r="G928" s="417">
        <f>IF($G$12&gt;0,IF($G$13=0,0,ROUND(IF('11. Type 1 Emp 2020 FTE'!$I$12=2,IF(E928=0,0,IF('18. FTE Safe Harbor 2 Step 4'!E928&lt;2080/(366/($G$13-$G$12+1)),0.5,1)),0),1)),0)</f>
        <v>0</v>
      </c>
    </row>
    <row r="929" spans="1:7" x14ac:dyDescent="0.25">
      <c r="A929" s="297">
        <f t="shared" si="14"/>
        <v>913</v>
      </c>
      <c r="B929" s="501"/>
      <c r="C929" s="515"/>
      <c r="D929" s="297"/>
      <c r="E929" s="505"/>
      <c r="F929" s="417">
        <f>IF($G$12&gt;0,IF($G$13=0,0,ROUND(IF($G$12=0,0,IF('11. Type 1 Emp 2020 FTE'!$I$12=1,IF(E929&lt;2080/(366/($G$13-$G$12+1)),E929/(2080/(366/($G$13-$G$12+1))),1),0)),1)),0)</f>
        <v>0</v>
      </c>
      <c r="G929" s="417">
        <f>IF($G$12&gt;0,IF($G$13=0,0,ROUND(IF('11. Type 1 Emp 2020 FTE'!$I$12=2,IF(E929=0,0,IF('18. FTE Safe Harbor 2 Step 4'!E929&lt;2080/(366/($G$13-$G$12+1)),0.5,1)),0),1)),0)</f>
        <v>0</v>
      </c>
    </row>
    <row r="930" spans="1:7" x14ac:dyDescent="0.25">
      <c r="A930" s="297">
        <f t="shared" si="14"/>
        <v>914</v>
      </c>
      <c r="B930" s="501"/>
      <c r="C930" s="515"/>
      <c r="D930" s="297"/>
      <c r="E930" s="505"/>
      <c r="F930" s="417">
        <f>IF($G$12&gt;0,IF($G$13=0,0,ROUND(IF($G$12=0,0,IF('11. Type 1 Emp 2020 FTE'!$I$12=1,IF(E930&lt;2080/(366/($G$13-$G$12+1)),E930/(2080/(366/($G$13-$G$12+1))),1),0)),1)),0)</f>
        <v>0</v>
      </c>
      <c r="G930" s="417">
        <f>IF($G$12&gt;0,IF($G$13=0,0,ROUND(IF('11. Type 1 Emp 2020 FTE'!$I$12=2,IF(E930=0,0,IF('18. FTE Safe Harbor 2 Step 4'!E930&lt;2080/(366/($G$13-$G$12+1)),0.5,1)),0),1)),0)</f>
        <v>0</v>
      </c>
    </row>
    <row r="931" spans="1:7" x14ac:dyDescent="0.25">
      <c r="A931" s="297">
        <f t="shared" si="14"/>
        <v>915</v>
      </c>
      <c r="B931" s="501"/>
      <c r="C931" s="515"/>
      <c r="D931" s="297"/>
      <c r="E931" s="505"/>
      <c r="F931" s="417">
        <f>IF($G$12&gt;0,IF($G$13=0,0,ROUND(IF($G$12=0,0,IF('11. Type 1 Emp 2020 FTE'!$I$12=1,IF(E931&lt;2080/(366/($G$13-$G$12+1)),E931/(2080/(366/($G$13-$G$12+1))),1),0)),1)),0)</f>
        <v>0</v>
      </c>
      <c r="G931" s="417">
        <f>IF($G$12&gt;0,IF($G$13=0,0,ROUND(IF('11. Type 1 Emp 2020 FTE'!$I$12=2,IF(E931=0,0,IF('18. FTE Safe Harbor 2 Step 4'!E931&lt;2080/(366/($G$13-$G$12+1)),0.5,1)),0),1)),0)</f>
        <v>0</v>
      </c>
    </row>
    <row r="932" spans="1:7" x14ac:dyDescent="0.25">
      <c r="A932" s="297">
        <f t="shared" si="14"/>
        <v>916</v>
      </c>
      <c r="B932" s="501"/>
      <c r="C932" s="515"/>
      <c r="D932" s="297"/>
      <c r="E932" s="505"/>
      <c r="F932" s="417">
        <f>IF($G$12&gt;0,IF($G$13=0,0,ROUND(IF($G$12=0,0,IF('11. Type 1 Emp 2020 FTE'!$I$12=1,IF(E932&lt;2080/(366/($G$13-$G$12+1)),E932/(2080/(366/($G$13-$G$12+1))),1),0)),1)),0)</f>
        <v>0</v>
      </c>
      <c r="G932" s="417">
        <f>IF($G$12&gt;0,IF($G$13=0,0,ROUND(IF('11. Type 1 Emp 2020 FTE'!$I$12=2,IF(E932=0,0,IF('18. FTE Safe Harbor 2 Step 4'!E932&lt;2080/(366/($G$13-$G$12+1)),0.5,1)),0),1)),0)</f>
        <v>0</v>
      </c>
    </row>
    <row r="933" spans="1:7" x14ac:dyDescent="0.25">
      <c r="A933" s="297">
        <f t="shared" si="14"/>
        <v>917</v>
      </c>
      <c r="B933" s="501"/>
      <c r="C933" s="515"/>
      <c r="D933" s="297"/>
      <c r="E933" s="505"/>
      <c r="F933" s="417">
        <f>IF($G$12&gt;0,IF($G$13=0,0,ROUND(IF($G$12=0,0,IF('11. Type 1 Emp 2020 FTE'!$I$12=1,IF(E933&lt;2080/(366/($G$13-$G$12+1)),E933/(2080/(366/($G$13-$G$12+1))),1),0)),1)),0)</f>
        <v>0</v>
      </c>
      <c r="G933" s="417">
        <f>IF($G$12&gt;0,IF($G$13=0,0,ROUND(IF('11. Type 1 Emp 2020 FTE'!$I$12=2,IF(E933=0,0,IF('18. FTE Safe Harbor 2 Step 4'!E933&lt;2080/(366/($G$13-$G$12+1)),0.5,1)),0),1)),0)</f>
        <v>0</v>
      </c>
    </row>
    <row r="934" spans="1:7" x14ac:dyDescent="0.25">
      <c r="A934" s="297">
        <f t="shared" si="14"/>
        <v>918</v>
      </c>
      <c r="B934" s="501"/>
      <c r="C934" s="515"/>
      <c r="D934" s="297"/>
      <c r="E934" s="505"/>
      <c r="F934" s="417">
        <f>IF($G$12&gt;0,IF($G$13=0,0,ROUND(IF($G$12=0,0,IF('11. Type 1 Emp 2020 FTE'!$I$12=1,IF(E934&lt;2080/(366/($G$13-$G$12+1)),E934/(2080/(366/($G$13-$G$12+1))),1),0)),1)),0)</f>
        <v>0</v>
      </c>
      <c r="G934" s="417">
        <f>IF($G$12&gt;0,IF($G$13=0,0,ROUND(IF('11. Type 1 Emp 2020 FTE'!$I$12=2,IF(E934=0,0,IF('18. FTE Safe Harbor 2 Step 4'!E934&lt;2080/(366/($G$13-$G$12+1)),0.5,1)),0),1)),0)</f>
        <v>0</v>
      </c>
    </row>
    <row r="935" spans="1:7" x14ac:dyDescent="0.25">
      <c r="A935" s="297">
        <f t="shared" si="14"/>
        <v>919</v>
      </c>
      <c r="B935" s="501"/>
      <c r="C935" s="515"/>
      <c r="D935" s="297"/>
      <c r="E935" s="505"/>
      <c r="F935" s="417">
        <f>IF($G$12&gt;0,IF($G$13=0,0,ROUND(IF($G$12=0,0,IF('11. Type 1 Emp 2020 FTE'!$I$12=1,IF(E935&lt;2080/(366/($G$13-$G$12+1)),E935/(2080/(366/($G$13-$G$12+1))),1),0)),1)),0)</f>
        <v>0</v>
      </c>
      <c r="G935" s="417">
        <f>IF($G$12&gt;0,IF($G$13=0,0,ROUND(IF('11. Type 1 Emp 2020 FTE'!$I$12=2,IF(E935=0,0,IF('18. FTE Safe Harbor 2 Step 4'!E935&lt;2080/(366/($G$13-$G$12+1)),0.5,1)),0),1)),0)</f>
        <v>0</v>
      </c>
    </row>
    <row r="936" spans="1:7" x14ac:dyDescent="0.25">
      <c r="A936" s="297">
        <f t="shared" si="14"/>
        <v>920</v>
      </c>
      <c r="B936" s="501"/>
      <c r="C936" s="515"/>
      <c r="D936" s="297"/>
      <c r="E936" s="505"/>
      <c r="F936" s="417">
        <f>IF($G$12&gt;0,IF($G$13=0,0,ROUND(IF($G$12=0,0,IF('11. Type 1 Emp 2020 FTE'!$I$12=1,IF(E936&lt;2080/(366/($G$13-$G$12+1)),E936/(2080/(366/($G$13-$G$12+1))),1),0)),1)),0)</f>
        <v>0</v>
      </c>
      <c r="G936" s="417">
        <f>IF($G$12&gt;0,IF($G$13=0,0,ROUND(IF('11. Type 1 Emp 2020 FTE'!$I$12=2,IF(E936=0,0,IF('18. FTE Safe Harbor 2 Step 4'!E936&lt;2080/(366/($G$13-$G$12+1)),0.5,1)),0),1)),0)</f>
        <v>0</v>
      </c>
    </row>
    <row r="937" spans="1:7" x14ac:dyDescent="0.25">
      <c r="A937" s="297">
        <f t="shared" si="14"/>
        <v>921</v>
      </c>
      <c r="B937" s="501"/>
      <c r="C937" s="515"/>
      <c r="D937" s="297"/>
      <c r="E937" s="505"/>
      <c r="F937" s="417">
        <f>IF($G$12&gt;0,IF($G$13=0,0,ROUND(IF($G$12=0,0,IF('11. Type 1 Emp 2020 FTE'!$I$12=1,IF(E937&lt;2080/(366/($G$13-$G$12+1)),E937/(2080/(366/($G$13-$G$12+1))),1),0)),1)),0)</f>
        <v>0</v>
      </c>
      <c r="G937" s="417">
        <f>IF($G$12&gt;0,IF($G$13=0,0,ROUND(IF('11. Type 1 Emp 2020 FTE'!$I$12=2,IF(E937=0,0,IF('18. FTE Safe Harbor 2 Step 4'!E937&lt;2080/(366/($G$13-$G$12+1)),0.5,1)),0),1)),0)</f>
        <v>0</v>
      </c>
    </row>
    <row r="938" spans="1:7" x14ac:dyDescent="0.25">
      <c r="A938" s="297">
        <f t="shared" si="14"/>
        <v>922</v>
      </c>
      <c r="B938" s="501"/>
      <c r="C938" s="515"/>
      <c r="D938" s="297"/>
      <c r="E938" s="505"/>
      <c r="F938" s="417">
        <f>IF($G$12&gt;0,IF($G$13=0,0,ROUND(IF($G$12=0,0,IF('11. Type 1 Emp 2020 FTE'!$I$12=1,IF(E938&lt;2080/(366/($G$13-$G$12+1)),E938/(2080/(366/($G$13-$G$12+1))),1),0)),1)),0)</f>
        <v>0</v>
      </c>
      <c r="G938" s="417">
        <f>IF($G$12&gt;0,IF($G$13=0,0,ROUND(IF('11. Type 1 Emp 2020 FTE'!$I$12=2,IF(E938=0,0,IF('18. FTE Safe Harbor 2 Step 4'!E938&lt;2080/(366/($G$13-$G$12+1)),0.5,1)),0),1)),0)</f>
        <v>0</v>
      </c>
    </row>
    <row r="939" spans="1:7" x14ac:dyDescent="0.25">
      <c r="A939" s="297">
        <f t="shared" si="14"/>
        <v>923</v>
      </c>
      <c r="B939" s="501"/>
      <c r="C939" s="515"/>
      <c r="D939" s="297"/>
      <c r="E939" s="505"/>
      <c r="F939" s="417">
        <f>IF($G$12&gt;0,IF($G$13=0,0,ROUND(IF($G$12=0,0,IF('11. Type 1 Emp 2020 FTE'!$I$12=1,IF(E939&lt;2080/(366/($G$13-$G$12+1)),E939/(2080/(366/($G$13-$G$12+1))),1),0)),1)),0)</f>
        <v>0</v>
      </c>
      <c r="G939" s="417">
        <f>IF($G$12&gt;0,IF($G$13=0,0,ROUND(IF('11. Type 1 Emp 2020 FTE'!$I$12=2,IF(E939=0,0,IF('18. FTE Safe Harbor 2 Step 4'!E939&lt;2080/(366/($G$13-$G$12+1)),0.5,1)),0),1)),0)</f>
        <v>0</v>
      </c>
    </row>
    <row r="940" spans="1:7" x14ac:dyDescent="0.25">
      <c r="A940" s="297">
        <f t="shared" si="14"/>
        <v>924</v>
      </c>
      <c r="B940" s="501"/>
      <c r="C940" s="515"/>
      <c r="D940" s="297"/>
      <c r="E940" s="505"/>
      <c r="F940" s="417">
        <f>IF($G$12&gt;0,IF($G$13=0,0,ROUND(IF($G$12=0,0,IF('11. Type 1 Emp 2020 FTE'!$I$12=1,IF(E940&lt;2080/(366/($G$13-$G$12+1)),E940/(2080/(366/($G$13-$G$12+1))),1),0)),1)),0)</f>
        <v>0</v>
      </c>
      <c r="G940" s="417">
        <f>IF($G$12&gt;0,IF($G$13=0,0,ROUND(IF('11. Type 1 Emp 2020 FTE'!$I$12=2,IF(E940=0,0,IF('18. FTE Safe Harbor 2 Step 4'!E940&lt;2080/(366/($G$13-$G$12+1)),0.5,1)),0),1)),0)</f>
        <v>0</v>
      </c>
    </row>
    <row r="941" spans="1:7" x14ac:dyDescent="0.25">
      <c r="A941" s="297">
        <f t="shared" si="14"/>
        <v>925</v>
      </c>
      <c r="B941" s="501"/>
      <c r="C941" s="515"/>
      <c r="D941" s="297"/>
      <c r="E941" s="505"/>
      <c r="F941" s="417">
        <f>IF($G$12&gt;0,IF($G$13=0,0,ROUND(IF($G$12=0,0,IF('11. Type 1 Emp 2020 FTE'!$I$12=1,IF(E941&lt;2080/(366/($G$13-$G$12+1)),E941/(2080/(366/($G$13-$G$12+1))),1),0)),1)),0)</f>
        <v>0</v>
      </c>
      <c r="G941" s="417">
        <f>IF($G$12&gt;0,IF($G$13=0,0,ROUND(IF('11. Type 1 Emp 2020 FTE'!$I$12=2,IF(E941=0,0,IF('18. FTE Safe Harbor 2 Step 4'!E941&lt;2080/(366/($G$13-$G$12+1)),0.5,1)),0),1)),0)</f>
        <v>0</v>
      </c>
    </row>
    <row r="942" spans="1:7" x14ac:dyDescent="0.25">
      <c r="A942" s="297">
        <f t="shared" si="14"/>
        <v>926</v>
      </c>
      <c r="B942" s="501"/>
      <c r="C942" s="515"/>
      <c r="D942" s="297"/>
      <c r="E942" s="505"/>
      <c r="F942" s="417">
        <f>IF($G$12&gt;0,IF($G$13=0,0,ROUND(IF($G$12=0,0,IF('11. Type 1 Emp 2020 FTE'!$I$12=1,IF(E942&lt;2080/(366/($G$13-$G$12+1)),E942/(2080/(366/($G$13-$G$12+1))),1),0)),1)),0)</f>
        <v>0</v>
      </c>
      <c r="G942" s="417">
        <f>IF($G$12&gt;0,IF($G$13=0,0,ROUND(IF('11. Type 1 Emp 2020 FTE'!$I$12=2,IF(E942=0,0,IF('18. FTE Safe Harbor 2 Step 4'!E942&lt;2080/(366/($G$13-$G$12+1)),0.5,1)),0),1)),0)</f>
        <v>0</v>
      </c>
    </row>
    <row r="943" spans="1:7" x14ac:dyDescent="0.25">
      <c r="A943" s="297">
        <f t="shared" si="14"/>
        <v>927</v>
      </c>
      <c r="B943" s="501"/>
      <c r="C943" s="515"/>
      <c r="D943" s="297"/>
      <c r="E943" s="505"/>
      <c r="F943" s="417">
        <f>IF($G$12&gt;0,IF($G$13=0,0,ROUND(IF($G$12=0,0,IF('11. Type 1 Emp 2020 FTE'!$I$12=1,IF(E943&lt;2080/(366/($G$13-$G$12+1)),E943/(2080/(366/($G$13-$G$12+1))),1),0)),1)),0)</f>
        <v>0</v>
      </c>
      <c r="G943" s="417">
        <f>IF($G$12&gt;0,IF($G$13=0,0,ROUND(IF('11. Type 1 Emp 2020 FTE'!$I$12=2,IF(E943=0,0,IF('18. FTE Safe Harbor 2 Step 4'!E943&lt;2080/(366/($G$13-$G$12+1)),0.5,1)),0),1)),0)</f>
        <v>0</v>
      </c>
    </row>
    <row r="944" spans="1:7" x14ac:dyDescent="0.25">
      <c r="A944" s="297">
        <f t="shared" si="14"/>
        <v>928</v>
      </c>
      <c r="B944" s="501"/>
      <c r="C944" s="515"/>
      <c r="D944" s="297"/>
      <c r="E944" s="505"/>
      <c r="F944" s="417">
        <f>IF($G$12&gt;0,IF($G$13=0,0,ROUND(IF($G$12=0,0,IF('11. Type 1 Emp 2020 FTE'!$I$12=1,IF(E944&lt;2080/(366/($G$13-$G$12+1)),E944/(2080/(366/($G$13-$G$12+1))),1),0)),1)),0)</f>
        <v>0</v>
      </c>
      <c r="G944" s="417">
        <f>IF($G$12&gt;0,IF($G$13=0,0,ROUND(IF('11. Type 1 Emp 2020 FTE'!$I$12=2,IF(E944=0,0,IF('18. FTE Safe Harbor 2 Step 4'!E944&lt;2080/(366/($G$13-$G$12+1)),0.5,1)),0),1)),0)</f>
        <v>0</v>
      </c>
    </row>
    <row r="945" spans="1:7" x14ac:dyDescent="0.25">
      <c r="A945" s="297">
        <f t="shared" si="14"/>
        <v>929</v>
      </c>
      <c r="B945" s="501"/>
      <c r="C945" s="515"/>
      <c r="D945" s="297"/>
      <c r="E945" s="505"/>
      <c r="F945" s="417">
        <f>IF($G$12&gt;0,IF($G$13=0,0,ROUND(IF($G$12=0,0,IF('11. Type 1 Emp 2020 FTE'!$I$12=1,IF(E945&lt;2080/(366/($G$13-$G$12+1)),E945/(2080/(366/($G$13-$G$12+1))),1),0)),1)),0)</f>
        <v>0</v>
      </c>
      <c r="G945" s="417">
        <f>IF($G$12&gt;0,IF($G$13=0,0,ROUND(IF('11. Type 1 Emp 2020 FTE'!$I$12=2,IF(E945=0,0,IF('18. FTE Safe Harbor 2 Step 4'!E945&lt;2080/(366/($G$13-$G$12+1)),0.5,1)),0),1)),0)</f>
        <v>0</v>
      </c>
    </row>
    <row r="946" spans="1:7" x14ac:dyDescent="0.25">
      <c r="A946" s="297">
        <f t="shared" si="14"/>
        <v>930</v>
      </c>
      <c r="B946" s="501"/>
      <c r="C946" s="515"/>
      <c r="D946" s="297"/>
      <c r="E946" s="505"/>
      <c r="F946" s="417">
        <f>IF($G$12&gt;0,IF($G$13=0,0,ROUND(IF($G$12=0,0,IF('11. Type 1 Emp 2020 FTE'!$I$12=1,IF(E946&lt;2080/(366/($G$13-$G$12+1)),E946/(2080/(366/($G$13-$G$12+1))),1),0)),1)),0)</f>
        <v>0</v>
      </c>
      <c r="G946" s="417">
        <f>IF($G$12&gt;0,IF($G$13=0,0,ROUND(IF('11. Type 1 Emp 2020 FTE'!$I$12=2,IF(E946=0,0,IF('18. FTE Safe Harbor 2 Step 4'!E946&lt;2080/(366/($G$13-$G$12+1)),0.5,1)),0),1)),0)</f>
        <v>0</v>
      </c>
    </row>
    <row r="947" spans="1:7" x14ac:dyDescent="0.25">
      <c r="A947" s="297">
        <f t="shared" si="14"/>
        <v>931</v>
      </c>
      <c r="B947" s="501"/>
      <c r="C947" s="515"/>
      <c r="D947" s="297"/>
      <c r="E947" s="505"/>
      <c r="F947" s="417">
        <f>IF($G$12&gt;0,IF($G$13=0,0,ROUND(IF($G$12=0,0,IF('11. Type 1 Emp 2020 FTE'!$I$12=1,IF(E947&lt;2080/(366/($G$13-$G$12+1)),E947/(2080/(366/($G$13-$G$12+1))),1),0)),1)),0)</f>
        <v>0</v>
      </c>
      <c r="G947" s="417">
        <f>IF($G$12&gt;0,IF($G$13=0,0,ROUND(IF('11. Type 1 Emp 2020 FTE'!$I$12=2,IF(E947=0,0,IF('18. FTE Safe Harbor 2 Step 4'!E947&lt;2080/(366/($G$13-$G$12+1)),0.5,1)),0),1)),0)</f>
        <v>0</v>
      </c>
    </row>
    <row r="948" spans="1:7" x14ac:dyDescent="0.25">
      <c r="A948" s="297">
        <f t="shared" si="14"/>
        <v>932</v>
      </c>
      <c r="B948" s="501"/>
      <c r="C948" s="515"/>
      <c r="D948" s="297"/>
      <c r="E948" s="505"/>
      <c r="F948" s="417">
        <f>IF($G$12&gt;0,IF($G$13=0,0,ROUND(IF($G$12=0,0,IF('11. Type 1 Emp 2020 FTE'!$I$12=1,IF(E948&lt;2080/(366/($G$13-$G$12+1)),E948/(2080/(366/($G$13-$G$12+1))),1),0)),1)),0)</f>
        <v>0</v>
      </c>
      <c r="G948" s="417">
        <f>IF($G$12&gt;0,IF($G$13=0,0,ROUND(IF('11. Type 1 Emp 2020 FTE'!$I$12=2,IF(E948=0,0,IF('18. FTE Safe Harbor 2 Step 4'!E948&lt;2080/(366/($G$13-$G$12+1)),0.5,1)),0),1)),0)</f>
        <v>0</v>
      </c>
    </row>
    <row r="949" spans="1:7" x14ac:dyDescent="0.25">
      <c r="A949" s="297">
        <f t="shared" si="14"/>
        <v>933</v>
      </c>
      <c r="B949" s="501"/>
      <c r="C949" s="515"/>
      <c r="D949" s="297"/>
      <c r="E949" s="505"/>
      <c r="F949" s="417">
        <f>IF($G$12&gt;0,IF($G$13=0,0,ROUND(IF($G$12=0,0,IF('11. Type 1 Emp 2020 FTE'!$I$12=1,IF(E949&lt;2080/(366/($G$13-$G$12+1)),E949/(2080/(366/($G$13-$G$12+1))),1),0)),1)),0)</f>
        <v>0</v>
      </c>
      <c r="G949" s="417">
        <f>IF($G$12&gt;0,IF($G$13=0,0,ROUND(IF('11. Type 1 Emp 2020 FTE'!$I$12=2,IF(E949=0,0,IF('18. FTE Safe Harbor 2 Step 4'!E949&lt;2080/(366/($G$13-$G$12+1)),0.5,1)),0),1)),0)</f>
        <v>0</v>
      </c>
    </row>
    <row r="950" spans="1:7" x14ac:dyDescent="0.25">
      <c r="A950" s="297">
        <f t="shared" si="14"/>
        <v>934</v>
      </c>
      <c r="B950" s="501"/>
      <c r="C950" s="515"/>
      <c r="D950" s="297"/>
      <c r="E950" s="505"/>
      <c r="F950" s="417">
        <f>IF($G$12&gt;0,IF($G$13=0,0,ROUND(IF($G$12=0,0,IF('11. Type 1 Emp 2020 FTE'!$I$12=1,IF(E950&lt;2080/(366/($G$13-$G$12+1)),E950/(2080/(366/($G$13-$G$12+1))),1),0)),1)),0)</f>
        <v>0</v>
      </c>
      <c r="G950" s="417">
        <f>IF($G$12&gt;0,IF($G$13=0,0,ROUND(IF('11. Type 1 Emp 2020 FTE'!$I$12=2,IF(E950=0,0,IF('18. FTE Safe Harbor 2 Step 4'!E950&lt;2080/(366/($G$13-$G$12+1)),0.5,1)),0),1)),0)</f>
        <v>0</v>
      </c>
    </row>
    <row r="951" spans="1:7" x14ac:dyDescent="0.25">
      <c r="A951" s="297">
        <f t="shared" si="14"/>
        <v>935</v>
      </c>
      <c r="B951" s="501"/>
      <c r="C951" s="515"/>
      <c r="D951" s="297"/>
      <c r="E951" s="505"/>
      <c r="F951" s="417">
        <f>IF($G$12&gt;0,IF($G$13=0,0,ROUND(IF($G$12=0,0,IF('11. Type 1 Emp 2020 FTE'!$I$12=1,IF(E951&lt;2080/(366/($G$13-$G$12+1)),E951/(2080/(366/($G$13-$G$12+1))),1),0)),1)),0)</f>
        <v>0</v>
      </c>
      <c r="G951" s="417">
        <f>IF($G$12&gt;0,IF($G$13=0,0,ROUND(IF('11. Type 1 Emp 2020 FTE'!$I$12=2,IF(E951=0,0,IF('18. FTE Safe Harbor 2 Step 4'!E951&lt;2080/(366/($G$13-$G$12+1)),0.5,1)),0),1)),0)</f>
        <v>0</v>
      </c>
    </row>
    <row r="952" spans="1:7" x14ac:dyDescent="0.25">
      <c r="A952" s="297">
        <f t="shared" si="14"/>
        <v>936</v>
      </c>
      <c r="B952" s="501"/>
      <c r="C952" s="515"/>
      <c r="D952" s="297"/>
      <c r="E952" s="505"/>
      <c r="F952" s="417">
        <f>IF($G$12&gt;0,IF($G$13=0,0,ROUND(IF($G$12=0,0,IF('11. Type 1 Emp 2020 FTE'!$I$12=1,IF(E952&lt;2080/(366/($G$13-$G$12+1)),E952/(2080/(366/($G$13-$G$12+1))),1),0)),1)),0)</f>
        <v>0</v>
      </c>
      <c r="G952" s="417">
        <f>IF($G$12&gt;0,IF($G$13=0,0,ROUND(IF('11. Type 1 Emp 2020 FTE'!$I$12=2,IF(E952=0,0,IF('18. FTE Safe Harbor 2 Step 4'!E952&lt;2080/(366/($G$13-$G$12+1)),0.5,1)),0),1)),0)</f>
        <v>0</v>
      </c>
    </row>
    <row r="953" spans="1:7" x14ac:dyDescent="0.25">
      <c r="A953" s="297">
        <f t="shared" si="14"/>
        <v>937</v>
      </c>
      <c r="B953" s="501"/>
      <c r="C953" s="515"/>
      <c r="D953" s="297"/>
      <c r="E953" s="505"/>
      <c r="F953" s="417">
        <f>IF($G$12&gt;0,IF($G$13=0,0,ROUND(IF($G$12=0,0,IF('11. Type 1 Emp 2020 FTE'!$I$12=1,IF(E953&lt;2080/(366/($G$13-$G$12+1)),E953/(2080/(366/($G$13-$G$12+1))),1),0)),1)),0)</f>
        <v>0</v>
      </c>
      <c r="G953" s="417">
        <f>IF($G$12&gt;0,IF($G$13=0,0,ROUND(IF('11. Type 1 Emp 2020 FTE'!$I$12=2,IF(E953=0,0,IF('18. FTE Safe Harbor 2 Step 4'!E953&lt;2080/(366/($G$13-$G$12+1)),0.5,1)),0),1)),0)</f>
        <v>0</v>
      </c>
    </row>
    <row r="954" spans="1:7" x14ac:dyDescent="0.25">
      <c r="A954" s="297">
        <f t="shared" si="14"/>
        <v>938</v>
      </c>
      <c r="B954" s="501"/>
      <c r="C954" s="515"/>
      <c r="D954" s="297"/>
      <c r="E954" s="505"/>
      <c r="F954" s="417">
        <f>IF($G$12&gt;0,IF($G$13=0,0,ROUND(IF($G$12=0,0,IF('11. Type 1 Emp 2020 FTE'!$I$12=1,IF(E954&lt;2080/(366/($G$13-$G$12+1)),E954/(2080/(366/($G$13-$G$12+1))),1),0)),1)),0)</f>
        <v>0</v>
      </c>
      <c r="G954" s="417">
        <f>IF($G$12&gt;0,IF($G$13=0,0,ROUND(IF('11. Type 1 Emp 2020 FTE'!$I$12=2,IF(E954=0,0,IF('18. FTE Safe Harbor 2 Step 4'!E954&lt;2080/(366/($G$13-$G$12+1)),0.5,1)),0),1)),0)</f>
        <v>0</v>
      </c>
    </row>
    <row r="955" spans="1:7" x14ac:dyDescent="0.25">
      <c r="A955" s="297">
        <f t="shared" si="14"/>
        <v>939</v>
      </c>
      <c r="B955" s="501"/>
      <c r="C955" s="515"/>
      <c r="D955" s="297"/>
      <c r="E955" s="505"/>
      <c r="F955" s="417">
        <f>IF($G$12&gt;0,IF($G$13=0,0,ROUND(IF($G$12=0,0,IF('11. Type 1 Emp 2020 FTE'!$I$12=1,IF(E955&lt;2080/(366/($G$13-$G$12+1)),E955/(2080/(366/($G$13-$G$12+1))),1),0)),1)),0)</f>
        <v>0</v>
      </c>
      <c r="G955" s="417">
        <f>IF($G$12&gt;0,IF($G$13=0,0,ROUND(IF('11. Type 1 Emp 2020 FTE'!$I$12=2,IF(E955=0,0,IF('18. FTE Safe Harbor 2 Step 4'!E955&lt;2080/(366/($G$13-$G$12+1)),0.5,1)),0),1)),0)</f>
        <v>0</v>
      </c>
    </row>
    <row r="956" spans="1:7" x14ac:dyDescent="0.25">
      <c r="A956" s="297">
        <f t="shared" si="14"/>
        <v>940</v>
      </c>
      <c r="B956" s="501"/>
      <c r="C956" s="515"/>
      <c r="D956" s="297"/>
      <c r="E956" s="505"/>
      <c r="F956" s="417">
        <f>IF($G$12&gt;0,IF($G$13=0,0,ROUND(IF($G$12=0,0,IF('11. Type 1 Emp 2020 FTE'!$I$12=1,IF(E956&lt;2080/(366/($G$13-$G$12+1)),E956/(2080/(366/($G$13-$G$12+1))),1),0)),1)),0)</f>
        <v>0</v>
      </c>
      <c r="G956" s="417">
        <f>IF($G$12&gt;0,IF($G$13=0,0,ROUND(IF('11. Type 1 Emp 2020 FTE'!$I$12=2,IF(E956=0,0,IF('18. FTE Safe Harbor 2 Step 4'!E956&lt;2080/(366/($G$13-$G$12+1)),0.5,1)),0),1)),0)</f>
        <v>0</v>
      </c>
    </row>
    <row r="957" spans="1:7" x14ac:dyDescent="0.25">
      <c r="A957" s="297">
        <f t="shared" si="14"/>
        <v>941</v>
      </c>
      <c r="B957" s="501"/>
      <c r="C957" s="515"/>
      <c r="D957" s="297"/>
      <c r="E957" s="505"/>
      <c r="F957" s="417">
        <f>IF($G$12&gt;0,IF($G$13=0,0,ROUND(IF($G$12=0,0,IF('11. Type 1 Emp 2020 FTE'!$I$12=1,IF(E957&lt;2080/(366/($G$13-$G$12+1)),E957/(2080/(366/($G$13-$G$12+1))),1),0)),1)),0)</f>
        <v>0</v>
      </c>
      <c r="G957" s="417">
        <f>IF($G$12&gt;0,IF($G$13=0,0,ROUND(IF('11. Type 1 Emp 2020 FTE'!$I$12=2,IF(E957=0,0,IF('18. FTE Safe Harbor 2 Step 4'!E957&lt;2080/(366/($G$13-$G$12+1)),0.5,1)),0),1)),0)</f>
        <v>0</v>
      </c>
    </row>
    <row r="958" spans="1:7" x14ac:dyDescent="0.25">
      <c r="A958" s="297">
        <f t="shared" si="14"/>
        <v>942</v>
      </c>
      <c r="B958" s="501"/>
      <c r="C958" s="515"/>
      <c r="D958" s="297"/>
      <c r="E958" s="505"/>
      <c r="F958" s="417">
        <f>IF($G$12&gt;0,IF($G$13=0,0,ROUND(IF($G$12=0,0,IF('11. Type 1 Emp 2020 FTE'!$I$12=1,IF(E958&lt;2080/(366/($G$13-$G$12+1)),E958/(2080/(366/($G$13-$G$12+1))),1),0)),1)),0)</f>
        <v>0</v>
      </c>
      <c r="G958" s="417">
        <f>IF($G$12&gt;0,IF($G$13=0,0,ROUND(IF('11. Type 1 Emp 2020 FTE'!$I$12=2,IF(E958=0,0,IF('18. FTE Safe Harbor 2 Step 4'!E958&lt;2080/(366/($G$13-$G$12+1)),0.5,1)),0),1)),0)</f>
        <v>0</v>
      </c>
    </row>
    <row r="959" spans="1:7" x14ac:dyDescent="0.25">
      <c r="A959" s="297">
        <f t="shared" si="14"/>
        <v>943</v>
      </c>
      <c r="B959" s="501"/>
      <c r="C959" s="515"/>
      <c r="D959" s="297"/>
      <c r="E959" s="505"/>
      <c r="F959" s="417">
        <f>IF($G$12&gt;0,IF($G$13=0,0,ROUND(IF($G$12=0,0,IF('11. Type 1 Emp 2020 FTE'!$I$12=1,IF(E959&lt;2080/(366/($G$13-$G$12+1)),E959/(2080/(366/($G$13-$G$12+1))),1),0)),1)),0)</f>
        <v>0</v>
      </c>
      <c r="G959" s="417">
        <f>IF($G$12&gt;0,IF($G$13=0,0,ROUND(IF('11. Type 1 Emp 2020 FTE'!$I$12=2,IF(E959=0,0,IF('18. FTE Safe Harbor 2 Step 4'!E959&lt;2080/(366/($G$13-$G$12+1)),0.5,1)),0),1)),0)</f>
        <v>0</v>
      </c>
    </row>
    <row r="960" spans="1:7" x14ac:dyDescent="0.25">
      <c r="A960" s="297">
        <f t="shared" si="14"/>
        <v>944</v>
      </c>
      <c r="B960" s="501"/>
      <c r="C960" s="515"/>
      <c r="D960" s="297"/>
      <c r="E960" s="505"/>
      <c r="F960" s="417">
        <f>IF($G$12&gt;0,IF($G$13=0,0,ROUND(IF($G$12=0,0,IF('11. Type 1 Emp 2020 FTE'!$I$12=1,IF(E960&lt;2080/(366/($G$13-$G$12+1)),E960/(2080/(366/($G$13-$G$12+1))),1),0)),1)),0)</f>
        <v>0</v>
      </c>
      <c r="G960" s="417">
        <f>IF($G$12&gt;0,IF($G$13=0,0,ROUND(IF('11. Type 1 Emp 2020 FTE'!$I$12=2,IF(E960=0,0,IF('18. FTE Safe Harbor 2 Step 4'!E960&lt;2080/(366/($G$13-$G$12+1)),0.5,1)),0),1)),0)</f>
        <v>0</v>
      </c>
    </row>
    <row r="961" spans="1:7" x14ac:dyDescent="0.25">
      <c r="A961" s="297">
        <f t="shared" si="14"/>
        <v>945</v>
      </c>
      <c r="B961" s="501"/>
      <c r="C961" s="515"/>
      <c r="D961" s="297"/>
      <c r="E961" s="505"/>
      <c r="F961" s="417">
        <f>IF($G$12&gt;0,IF($G$13=0,0,ROUND(IF($G$12=0,0,IF('11. Type 1 Emp 2020 FTE'!$I$12=1,IF(E961&lt;2080/(366/($G$13-$G$12+1)),E961/(2080/(366/($G$13-$G$12+1))),1),0)),1)),0)</f>
        <v>0</v>
      </c>
      <c r="G961" s="417">
        <f>IF($G$12&gt;0,IF($G$13=0,0,ROUND(IF('11. Type 1 Emp 2020 FTE'!$I$12=2,IF(E961=0,0,IF('18. FTE Safe Harbor 2 Step 4'!E961&lt;2080/(366/($G$13-$G$12+1)),0.5,1)),0),1)),0)</f>
        <v>0</v>
      </c>
    </row>
    <row r="962" spans="1:7" x14ac:dyDescent="0.25">
      <c r="A962" s="297">
        <f t="shared" si="14"/>
        <v>946</v>
      </c>
      <c r="B962" s="501"/>
      <c r="C962" s="515"/>
      <c r="D962" s="297"/>
      <c r="E962" s="505"/>
      <c r="F962" s="417">
        <f>IF($G$12&gt;0,IF($G$13=0,0,ROUND(IF($G$12=0,0,IF('11. Type 1 Emp 2020 FTE'!$I$12=1,IF(E962&lt;2080/(366/($G$13-$G$12+1)),E962/(2080/(366/($G$13-$G$12+1))),1),0)),1)),0)</f>
        <v>0</v>
      </c>
      <c r="G962" s="417">
        <f>IF($G$12&gt;0,IF($G$13=0,0,ROUND(IF('11. Type 1 Emp 2020 FTE'!$I$12=2,IF(E962=0,0,IF('18. FTE Safe Harbor 2 Step 4'!E962&lt;2080/(366/($G$13-$G$12+1)),0.5,1)),0),1)),0)</f>
        <v>0</v>
      </c>
    </row>
    <row r="963" spans="1:7" x14ac:dyDescent="0.25">
      <c r="A963" s="297">
        <f t="shared" si="14"/>
        <v>947</v>
      </c>
      <c r="B963" s="501"/>
      <c r="C963" s="515"/>
      <c r="D963" s="297"/>
      <c r="E963" s="505"/>
      <c r="F963" s="417">
        <f>IF($G$12&gt;0,IF($G$13=0,0,ROUND(IF($G$12=0,0,IF('11. Type 1 Emp 2020 FTE'!$I$12=1,IF(E963&lt;2080/(366/($G$13-$G$12+1)),E963/(2080/(366/($G$13-$G$12+1))),1),0)),1)),0)</f>
        <v>0</v>
      </c>
      <c r="G963" s="417">
        <f>IF($G$12&gt;0,IF($G$13=0,0,ROUND(IF('11. Type 1 Emp 2020 FTE'!$I$12=2,IF(E963=0,0,IF('18. FTE Safe Harbor 2 Step 4'!E963&lt;2080/(366/($G$13-$G$12+1)),0.5,1)),0),1)),0)</f>
        <v>0</v>
      </c>
    </row>
    <row r="964" spans="1:7" x14ac:dyDescent="0.25">
      <c r="A964" s="297">
        <f t="shared" si="14"/>
        <v>948</v>
      </c>
      <c r="B964" s="501"/>
      <c r="C964" s="515"/>
      <c r="D964" s="297"/>
      <c r="E964" s="505"/>
      <c r="F964" s="417">
        <f>IF($G$12&gt;0,IF($G$13=0,0,ROUND(IF($G$12=0,0,IF('11. Type 1 Emp 2020 FTE'!$I$12=1,IF(E964&lt;2080/(366/($G$13-$G$12+1)),E964/(2080/(366/($G$13-$G$12+1))),1),0)),1)),0)</f>
        <v>0</v>
      </c>
      <c r="G964" s="417">
        <f>IF($G$12&gt;0,IF($G$13=0,0,ROUND(IF('11. Type 1 Emp 2020 FTE'!$I$12=2,IF(E964=0,0,IF('18. FTE Safe Harbor 2 Step 4'!E964&lt;2080/(366/($G$13-$G$12+1)),0.5,1)),0),1)),0)</f>
        <v>0</v>
      </c>
    </row>
    <row r="965" spans="1:7" x14ac:dyDescent="0.25">
      <c r="A965" s="297">
        <f t="shared" si="14"/>
        <v>949</v>
      </c>
      <c r="B965" s="501"/>
      <c r="C965" s="515"/>
      <c r="D965" s="297"/>
      <c r="E965" s="505"/>
      <c r="F965" s="417">
        <f>IF($G$12&gt;0,IF($G$13=0,0,ROUND(IF($G$12=0,0,IF('11. Type 1 Emp 2020 FTE'!$I$12=1,IF(E965&lt;2080/(366/($G$13-$G$12+1)),E965/(2080/(366/($G$13-$G$12+1))),1),0)),1)),0)</f>
        <v>0</v>
      </c>
      <c r="G965" s="417">
        <f>IF($G$12&gt;0,IF($G$13=0,0,ROUND(IF('11. Type 1 Emp 2020 FTE'!$I$12=2,IF(E965=0,0,IF('18. FTE Safe Harbor 2 Step 4'!E965&lt;2080/(366/($G$13-$G$12+1)),0.5,1)),0),1)),0)</f>
        <v>0</v>
      </c>
    </row>
    <row r="966" spans="1:7" x14ac:dyDescent="0.25">
      <c r="A966" s="297">
        <f t="shared" si="14"/>
        <v>950</v>
      </c>
      <c r="B966" s="501"/>
      <c r="C966" s="515"/>
      <c r="D966" s="297"/>
      <c r="E966" s="505"/>
      <c r="F966" s="417">
        <f>IF($G$12&gt;0,IF($G$13=0,0,ROUND(IF($G$12=0,0,IF('11. Type 1 Emp 2020 FTE'!$I$12=1,IF(E966&lt;2080/(366/($G$13-$G$12+1)),E966/(2080/(366/($G$13-$G$12+1))),1),0)),1)),0)</f>
        <v>0</v>
      </c>
      <c r="G966" s="417">
        <f>IF($G$12&gt;0,IF($G$13=0,0,ROUND(IF('11. Type 1 Emp 2020 FTE'!$I$12=2,IF(E966=0,0,IF('18. FTE Safe Harbor 2 Step 4'!E966&lt;2080/(366/($G$13-$G$12+1)),0.5,1)),0),1)),0)</f>
        <v>0</v>
      </c>
    </row>
    <row r="967" spans="1:7" x14ac:dyDescent="0.25">
      <c r="A967" s="297">
        <f t="shared" si="14"/>
        <v>951</v>
      </c>
      <c r="B967" s="501"/>
      <c r="C967" s="515"/>
      <c r="D967" s="297"/>
      <c r="E967" s="505"/>
      <c r="F967" s="417">
        <f>IF($G$12&gt;0,IF($G$13=0,0,ROUND(IF($G$12=0,0,IF('11. Type 1 Emp 2020 FTE'!$I$12=1,IF(E967&lt;2080/(366/($G$13-$G$12+1)),E967/(2080/(366/($G$13-$G$12+1))),1),0)),1)),0)</f>
        <v>0</v>
      </c>
      <c r="G967" s="417">
        <f>IF($G$12&gt;0,IF($G$13=0,0,ROUND(IF('11. Type 1 Emp 2020 FTE'!$I$12=2,IF(E967=0,0,IF('18. FTE Safe Harbor 2 Step 4'!E967&lt;2080/(366/($G$13-$G$12+1)),0.5,1)),0),1)),0)</f>
        <v>0</v>
      </c>
    </row>
    <row r="968" spans="1:7" x14ac:dyDescent="0.25">
      <c r="A968" s="297">
        <f t="shared" si="14"/>
        <v>952</v>
      </c>
      <c r="B968" s="501"/>
      <c r="C968" s="515"/>
      <c r="D968" s="297"/>
      <c r="E968" s="505"/>
      <c r="F968" s="417">
        <f>IF($G$12&gt;0,IF($G$13=0,0,ROUND(IF($G$12=0,0,IF('11. Type 1 Emp 2020 FTE'!$I$12=1,IF(E968&lt;2080/(366/($G$13-$G$12+1)),E968/(2080/(366/($G$13-$G$12+1))),1),0)),1)),0)</f>
        <v>0</v>
      </c>
      <c r="G968" s="417">
        <f>IF($G$12&gt;0,IF($G$13=0,0,ROUND(IF('11. Type 1 Emp 2020 FTE'!$I$12=2,IF(E968=0,0,IF('18. FTE Safe Harbor 2 Step 4'!E968&lt;2080/(366/($G$13-$G$12+1)),0.5,1)),0),1)),0)</f>
        <v>0</v>
      </c>
    </row>
    <row r="969" spans="1:7" x14ac:dyDescent="0.25">
      <c r="A969" s="297">
        <f t="shared" si="14"/>
        <v>953</v>
      </c>
      <c r="B969" s="501"/>
      <c r="C969" s="515"/>
      <c r="D969" s="297"/>
      <c r="E969" s="505"/>
      <c r="F969" s="417">
        <f>IF($G$12&gt;0,IF($G$13=0,0,ROUND(IF($G$12=0,0,IF('11. Type 1 Emp 2020 FTE'!$I$12=1,IF(E969&lt;2080/(366/($G$13-$G$12+1)),E969/(2080/(366/($G$13-$G$12+1))),1),0)),1)),0)</f>
        <v>0</v>
      </c>
      <c r="G969" s="417">
        <f>IF($G$12&gt;0,IF($G$13=0,0,ROUND(IF('11. Type 1 Emp 2020 FTE'!$I$12=2,IF(E969=0,0,IF('18. FTE Safe Harbor 2 Step 4'!E969&lt;2080/(366/($G$13-$G$12+1)),0.5,1)),0),1)),0)</f>
        <v>0</v>
      </c>
    </row>
    <row r="970" spans="1:7" x14ac:dyDescent="0.25">
      <c r="A970" s="297">
        <f t="shared" si="14"/>
        <v>954</v>
      </c>
      <c r="B970" s="501"/>
      <c r="C970" s="515"/>
      <c r="D970" s="297"/>
      <c r="E970" s="505"/>
      <c r="F970" s="417">
        <f>IF($G$12&gt;0,IF($G$13=0,0,ROUND(IF($G$12=0,0,IF('11. Type 1 Emp 2020 FTE'!$I$12=1,IF(E970&lt;2080/(366/($G$13-$G$12+1)),E970/(2080/(366/($G$13-$G$12+1))),1),0)),1)),0)</f>
        <v>0</v>
      </c>
      <c r="G970" s="417">
        <f>IF($G$12&gt;0,IF($G$13=0,0,ROUND(IF('11. Type 1 Emp 2020 FTE'!$I$12=2,IF(E970=0,0,IF('18. FTE Safe Harbor 2 Step 4'!E970&lt;2080/(366/($G$13-$G$12+1)),0.5,1)),0),1)),0)</f>
        <v>0</v>
      </c>
    </row>
    <row r="971" spans="1:7" x14ac:dyDescent="0.25">
      <c r="A971" s="297">
        <f t="shared" si="14"/>
        <v>955</v>
      </c>
      <c r="B971" s="501"/>
      <c r="C971" s="515"/>
      <c r="D971" s="297"/>
      <c r="E971" s="505"/>
      <c r="F971" s="417">
        <f>IF($G$12&gt;0,IF($G$13=0,0,ROUND(IF($G$12=0,0,IF('11. Type 1 Emp 2020 FTE'!$I$12=1,IF(E971&lt;2080/(366/($G$13-$G$12+1)),E971/(2080/(366/($G$13-$G$12+1))),1),0)),1)),0)</f>
        <v>0</v>
      </c>
      <c r="G971" s="417">
        <f>IF($G$12&gt;0,IF($G$13=0,0,ROUND(IF('11. Type 1 Emp 2020 FTE'!$I$12=2,IF(E971=0,0,IF('18. FTE Safe Harbor 2 Step 4'!E971&lt;2080/(366/($G$13-$G$12+1)),0.5,1)),0),1)),0)</f>
        <v>0</v>
      </c>
    </row>
    <row r="972" spans="1:7" x14ac:dyDescent="0.25">
      <c r="A972" s="297">
        <f t="shared" si="14"/>
        <v>956</v>
      </c>
      <c r="B972" s="501"/>
      <c r="C972" s="515"/>
      <c r="D972" s="297"/>
      <c r="E972" s="505"/>
      <c r="F972" s="417">
        <f>IF($G$12&gt;0,IF($G$13=0,0,ROUND(IF($G$12=0,0,IF('11. Type 1 Emp 2020 FTE'!$I$12=1,IF(E972&lt;2080/(366/($G$13-$G$12+1)),E972/(2080/(366/($G$13-$G$12+1))),1),0)),1)),0)</f>
        <v>0</v>
      </c>
      <c r="G972" s="417">
        <f>IF($G$12&gt;0,IF($G$13=0,0,ROUND(IF('11. Type 1 Emp 2020 FTE'!$I$12=2,IF(E972=0,0,IF('18. FTE Safe Harbor 2 Step 4'!E972&lt;2080/(366/($G$13-$G$12+1)),0.5,1)),0),1)),0)</f>
        <v>0</v>
      </c>
    </row>
    <row r="973" spans="1:7" x14ac:dyDescent="0.25">
      <c r="A973" s="297">
        <f t="shared" si="14"/>
        <v>957</v>
      </c>
      <c r="B973" s="501"/>
      <c r="C973" s="515"/>
      <c r="D973" s="297"/>
      <c r="E973" s="505"/>
      <c r="F973" s="417">
        <f>IF($G$12&gt;0,IF($G$13=0,0,ROUND(IF($G$12=0,0,IF('11. Type 1 Emp 2020 FTE'!$I$12=1,IF(E973&lt;2080/(366/($G$13-$G$12+1)),E973/(2080/(366/($G$13-$G$12+1))),1),0)),1)),0)</f>
        <v>0</v>
      </c>
      <c r="G973" s="417">
        <f>IF($G$12&gt;0,IF($G$13=0,0,ROUND(IF('11. Type 1 Emp 2020 FTE'!$I$12=2,IF(E973=0,0,IF('18. FTE Safe Harbor 2 Step 4'!E973&lt;2080/(366/($G$13-$G$12+1)),0.5,1)),0),1)),0)</f>
        <v>0</v>
      </c>
    </row>
    <row r="974" spans="1:7" x14ac:dyDescent="0.25">
      <c r="A974" s="297">
        <f t="shared" si="14"/>
        <v>958</v>
      </c>
      <c r="B974" s="501"/>
      <c r="C974" s="515"/>
      <c r="D974" s="297"/>
      <c r="E974" s="505"/>
      <c r="F974" s="417">
        <f>IF($G$12&gt;0,IF($G$13=0,0,ROUND(IF($G$12=0,0,IF('11. Type 1 Emp 2020 FTE'!$I$12=1,IF(E974&lt;2080/(366/($G$13-$G$12+1)),E974/(2080/(366/($G$13-$G$12+1))),1),0)),1)),0)</f>
        <v>0</v>
      </c>
      <c r="G974" s="417">
        <f>IF($G$12&gt;0,IF($G$13=0,0,ROUND(IF('11. Type 1 Emp 2020 FTE'!$I$12=2,IF(E974=0,0,IF('18. FTE Safe Harbor 2 Step 4'!E974&lt;2080/(366/($G$13-$G$12+1)),0.5,1)),0),1)),0)</f>
        <v>0</v>
      </c>
    </row>
    <row r="975" spans="1:7" x14ac:dyDescent="0.25">
      <c r="A975" s="297">
        <f t="shared" si="14"/>
        <v>959</v>
      </c>
      <c r="B975" s="501"/>
      <c r="C975" s="515"/>
      <c r="D975" s="297"/>
      <c r="E975" s="505"/>
      <c r="F975" s="417">
        <f>IF($G$12&gt;0,IF($G$13=0,0,ROUND(IF($G$12=0,0,IF('11. Type 1 Emp 2020 FTE'!$I$12=1,IF(E975&lt;2080/(366/($G$13-$G$12+1)),E975/(2080/(366/($G$13-$G$12+1))),1),0)),1)),0)</f>
        <v>0</v>
      </c>
      <c r="G975" s="417">
        <f>IF($G$12&gt;0,IF($G$13=0,0,ROUND(IF('11. Type 1 Emp 2020 FTE'!$I$12=2,IF(E975=0,0,IF('18. FTE Safe Harbor 2 Step 4'!E975&lt;2080/(366/($G$13-$G$12+1)),0.5,1)),0),1)),0)</f>
        <v>0</v>
      </c>
    </row>
    <row r="976" spans="1:7" x14ac:dyDescent="0.25">
      <c r="A976" s="297">
        <f t="shared" si="14"/>
        <v>960</v>
      </c>
      <c r="B976" s="501"/>
      <c r="C976" s="515"/>
      <c r="D976" s="297"/>
      <c r="E976" s="505"/>
      <c r="F976" s="417">
        <f>IF($G$12&gt;0,IF($G$13=0,0,ROUND(IF($G$12=0,0,IF('11. Type 1 Emp 2020 FTE'!$I$12=1,IF(E976&lt;2080/(366/($G$13-$G$12+1)),E976/(2080/(366/($G$13-$G$12+1))),1),0)),1)),0)</f>
        <v>0</v>
      </c>
      <c r="G976" s="417">
        <f>IF($G$12&gt;0,IF($G$13=0,0,ROUND(IF('11. Type 1 Emp 2020 FTE'!$I$12=2,IF(E976=0,0,IF('18. FTE Safe Harbor 2 Step 4'!E976&lt;2080/(366/($G$13-$G$12+1)),0.5,1)),0),1)),0)</f>
        <v>0</v>
      </c>
    </row>
    <row r="977" spans="1:7" x14ac:dyDescent="0.25">
      <c r="A977" s="297">
        <f t="shared" si="14"/>
        <v>961</v>
      </c>
      <c r="B977" s="501"/>
      <c r="C977" s="515"/>
      <c r="D977" s="297"/>
      <c r="E977" s="505"/>
      <c r="F977" s="417">
        <f>IF($G$12&gt;0,IF($G$13=0,0,ROUND(IF($G$12=0,0,IF('11. Type 1 Emp 2020 FTE'!$I$12=1,IF(E977&lt;2080/(366/($G$13-$G$12+1)),E977/(2080/(366/($G$13-$G$12+1))),1),0)),1)),0)</f>
        <v>0</v>
      </c>
      <c r="G977" s="417">
        <f>IF($G$12&gt;0,IF($G$13=0,0,ROUND(IF('11. Type 1 Emp 2020 FTE'!$I$12=2,IF(E977=0,0,IF('18. FTE Safe Harbor 2 Step 4'!E977&lt;2080/(366/($G$13-$G$12+1)),0.5,1)),0),1)),0)</f>
        <v>0</v>
      </c>
    </row>
    <row r="978" spans="1:7" x14ac:dyDescent="0.25">
      <c r="A978" s="297">
        <f t="shared" si="14"/>
        <v>962</v>
      </c>
      <c r="B978" s="501"/>
      <c r="C978" s="515"/>
      <c r="D978" s="297"/>
      <c r="E978" s="505"/>
      <c r="F978" s="417">
        <f>IF($G$12&gt;0,IF($G$13=0,0,ROUND(IF($G$12=0,0,IF('11. Type 1 Emp 2020 FTE'!$I$12=1,IF(E978&lt;2080/(366/($G$13-$G$12+1)),E978/(2080/(366/($G$13-$G$12+1))),1),0)),1)),0)</f>
        <v>0</v>
      </c>
      <c r="G978" s="417">
        <f>IF($G$12&gt;0,IF($G$13=0,0,ROUND(IF('11. Type 1 Emp 2020 FTE'!$I$12=2,IF(E978=0,0,IF('18. FTE Safe Harbor 2 Step 4'!E978&lt;2080/(366/($G$13-$G$12+1)),0.5,1)),0),1)),0)</f>
        <v>0</v>
      </c>
    </row>
    <row r="979" spans="1:7" x14ac:dyDescent="0.25">
      <c r="A979" s="297">
        <f t="shared" ref="A979:A1016" si="15">+A978+1</f>
        <v>963</v>
      </c>
      <c r="B979" s="501"/>
      <c r="C979" s="515"/>
      <c r="D979" s="297"/>
      <c r="E979" s="505"/>
      <c r="F979" s="417">
        <f>IF($G$12&gt;0,IF($G$13=0,0,ROUND(IF($G$12=0,0,IF('11. Type 1 Emp 2020 FTE'!$I$12=1,IF(E979&lt;2080/(366/($G$13-$G$12+1)),E979/(2080/(366/($G$13-$G$12+1))),1),0)),1)),0)</f>
        <v>0</v>
      </c>
      <c r="G979" s="417">
        <f>IF($G$12&gt;0,IF($G$13=0,0,ROUND(IF('11. Type 1 Emp 2020 FTE'!$I$12=2,IF(E979=0,0,IF('18. FTE Safe Harbor 2 Step 4'!E979&lt;2080/(366/($G$13-$G$12+1)),0.5,1)),0),1)),0)</f>
        <v>0</v>
      </c>
    </row>
    <row r="980" spans="1:7" x14ac:dyDescent="0.25">
      <c r="A980" s="297">
        <f t="shared" si="15"/>
        <v>964</v>
      </c>
      <c r="B980" s="501"/>
      <c r="C980" s="515"/>
      <c r="D980" s="297"/>
      <c r="E980" s="505"/>
      <c r="F980" s="417">
        <f>IF($G$12&gt;0,IF($G$13=0,0,ROUND(IF($G$12=0,0,IF('11. Type 1 Emp 2020 FTE'!$I$12=1,IF(E980&lt;2080/(366/($G$13-$G$12+1)),E980/(2080/(366/($G$13-$G$12+1))),1),0)),1)),0)</f>
        <v>0</v>
      </c>
      <c r="G980" s="417">
        <f>IF($G$12&gt;0,IF($G$13=0,0,ROUND(IF('11. Type 1 Emp 2020 FTE'!$I$12=2,IF(E980=0,0,IF('18. FTE Safe Harbor 2 Step 4'!E980&lt;2080/(366/($G$13-$G$12+1)),0.5,1)),0),1)),0)</f>
        <v>0</v>
      </c>
    </row>
    <row r="981" spans="1:7" x14ac:dyDescent="0.25">
      <c r="A981" s="297">
        <f t="shared" si="15"/>
        <v>965</v>
      </c>
      <c r="B981" s="501"/>
      <c r="C981" s="515"/>
      <c r="D981" s="297"/>
      <c r="E981" s="505"/>
      <c r="F981" s="417">
        <f>IF($G$12&gt;0,IF($G$13=0,0,ROUND(IF($G$12=0,0,IF('11. Type 1 Emp 2020 FTE'!$I$12=1,IF(E981&lt;2080/(366/($G$13-$G$12+1)),E981/(2080/(366/($G$13-$G$12+1))),1),0)),1)),0)</f>
        <v>0</v>
      </c>
      <c r="G981" s="417">
        <f>IF($G$12&gt;0,IF($G$13=0,0,ROUND(IF('11. Type 1 Emp 2020 FTE'!$I$12=2,IF(E981=0,0,IF('18. FTE Safe Harbor 2 Step 4'!E981&lt;2080/(366/($G$13-$G$12+1)),0.5,1)),0),1)),0)</f>
        <v>0</v>
      </c>
    </row>
    <row r="982" spans="1:7" x14ac:dyDescent="0.25">
      <c r="A982" s="297">
        <f t="shared" si="15"/>
        <v>966</v>
      </c>
      <c r="B982" s="501"/>
      <c r="C982" s="515"/>
      <c r="D982" s="297"/>
      <c r="E982" s="505"/>
      <c r="F982" s="417">
        <f>IF($G$12&gt;0,IF($G$13=0,0,ROUND(IF($G$12=0,0,IF('11. Type 1 Emp 2020 FTE'!$I$12=1,IF(E982&lt;2080/(366/($G$13-$G$12+1)),E982/(2080/(366/($G$13-$G$12+1))),1),0)),1)),0)</f>
        <v>0</v>
      </c>
      <c r="G982" s="417">
        <f>IF($G$12&gt;0,IF($G$13=0,0,ROUND(IF('11. Type 1 Emp 2020 FTE'!$I$12=2,IF(E982=0,0,IF('18. FTE Safe Harbor 2 Step 4'!E982&lt;2080/(366/($G$13-$G$12+1)),0.5,1)),0),1)),0)</f>
        <v>0</v>
      </c>
    </row>
    <row r="983" spans="1:7" x14ac:dyDescent="0.25">
      <c r="A983" s="297">
        <f t="shared" si="15"/>
        <v>967</v>
      </c>
      <c r="B983" s="501"/>
      <c r="C983" s="515"/>
      <c r="D983" s="297"/>
      <c r="E983" s="505"/>
      <c r="F983" s="417">
        <f>IF($G$12&gt;0,IF($G$13=0,0,ROUND(IF($G$12=0,0,IF('11. Type 1 Emp 2020 FTE'!$I$12=1,IF(E983&lt;2080/(366/($G$13-$G$12+1)),E983/(2080/(366/($G$13-$G$12+1))),1),0)),1)),0)</f>
        <v>0</v>
      </c>
      <c r="G983" s="417">
        <f>IF($G$12&gt;0,IF($G$13=0,0,ROUND(IF('11. Type 1 Emp 2020 FTE'!$I$12=2,IF(E983=0,0,IF('18. FTE Safe Harbor 2 Step 4'!E983&lt;2080/(366/($G$13-$G$12+1)),0.5,1)),0),1)),0)</f>
        <v>0</v>
      </c>
    </row>
    <row r="984" spans="1:7" x14ac:dyDescent="0.25">
      <c r="A984" s="297">
        <f t="shared" si="15"/>
        <v>968</v>
      </c>
      <c r="B984" s="501"/>
      <c r="C984" s="515"/>
      <c r="D984" s="297"/>
      <c r="E984" s="505"/>
      <c r="F984" s="417">
        <f>IF($G$12&gt;0,IF($G$13=0,0,ROUND(IF($G$12=0,0,IF('11. Type 1 Emp 2020 FTE'!$I$12=1,IF(E984&lt;2080/(366/($G$13-$G$12+1)),E984/(2080/(366/($G$13-$G$12+1))),1),0)),1)),0)</f>
        <v>0</v>
      </c>
      <c r="G984" s="417">
        <f>IF($G$12&gt;0,IF($G$13=0,0,ROUND(IF('11. Type 1 Emp 2020 FTE'!$I$12=2,IF(E984=0,0,IF('18. FTE Safe Harbor 2 Step 4'!E984&lt;2080/(366/($G$13-$G$12+1)),0.5,1)),0),1)),0)</f>
        <v>0</v>
      </c>
    </row>
    <row r="985" spans="1:7" x14ac:dyDescent="0.25">
      <c r="A985" s="297">
        <f t="shared" si="15"/>
        <v>969</v>
      </c>
      <c r="B985" s="501"/>
      <c r="C985" s="515"/>
      <c r="D985" s="297"/>
      <c r="E985" s="505"/>
      <c r="F985" s="417">
        <f>IF($G$12&gt;0,IF($G$13=0,0,ROUND(IF($G$12=0,0,IF('11. Type 1 Emp 2020 FTE'!$I$12=1,IF(E985&lt;2080/(366/($G$13-$G$12+1)),E985/(2080/(366/($G$13-$G$12+1))),1),0)),1)),0)</f>
        <v>0</v>
      </c>
      <c r="G985" s="417">
        <f>IF($G$12&gt;0,IF($G$13=0,0,ROUND(IF('11. Type 1 Emp 2020 FTE'!$I$12=2,IF(E985=0,0,IF('18. FTE Safe Harbor 2 Step 4'!E985&lt;2080/(366/($G$13-$G$12+1)),0.5,1)),0),1)),0)</f>
        <v>0</v>
      </c>
    </row>
    <row r="986" spans="1:7" x14ac:dyDescent="0.25">
      <c r="A986" s="297">
        <f t="shared" si="15"/>
        <v>970</v>
      </c>
      <c r="B986" s="501"/>
      <c r="C986" s="515"/>
      <c r="D986" s="297"/>
      <c r="E986" s="505"/>
      <c r="F986" s="417">
        <f>IF($G$12&gt;0,IF($G$13=0,0,ROUND(IF($G$12=0,0,IF('11. Type 1 Emp 2020 FTE'!$I$12=1,IF(E986&lt;2080/(366/($G$13-$G$12+1)),E986/(2080/(366/($G$13-$G$12+1))),1),0)),1)),0)</f>
        <v>0</v>
      </c>
      <c r="G986" s="417">
        <f>IF($G$12&gt;0,IF($G$13=0,0,ROUND(IF('11. Type 1 Emp 2020 FTE'!$I$12=2,IF(E986=0,0,IF('18. FTE Safe Harbor 2 Step 4'!E986&lt;2080/(366/($G$13-$G$12+1)),0.5,1)),0),1)),0)</f>
        <v>0</v>
      </c>
    </row>
    <row r="987" spans="1:7" x14ac:dyDescent="0.25">
      <c r="A987" s="297">
        <f t="shared" si="15"/>
        <v>971</v>
      </c>
      <c r="B987" s="501"/>
      <c r="C987" s="515"/>
      <c r="D987" s="297"/>
      <c r="E987" s="505"/>
      <c r="F987" s="417">
        <f>IF($G$12&gt;0,IF($G$13=0,0,ROUND(IF($G$12=0,0,IF('11. Type 1 Emp 2020 FTE'!$I$12=1,IF(E987&lt;2080/(366/($G$13-$G$12+1)),E987/(2080/(366/($G$13-$G$12+1))),1),0)),1)),0)</f>
        <v>0</v>
      </c>
      <c r="G987" s="417">
        <f>IF($G$12&gt;0,IF($G$13=0,0,ROUND(IF('11. Type 1 Emp 2020 FTE'!$I$12=2,IF(E987=0,0,IF('18. FTE Safe Harbor 2 Step 4'!E987&lt;2080/(366/($G$13-$G$12+1)),0.5,1)),0),1)),0)</f>
        <v>0</v>
      </c>
    </row>
    <row r="988" spans="1:7" x14ac:dyDescent="0.25">
      <c r="A988" s="297">
        <f t="shared" si="15"/>
        <v>972</v>
      </c>
      <c r="B988" s="501"/>
      <c r="C988" s="515"/>
      <c r="D988" s="297"/>
      <c r="E988" s="505"/>
      <c r="F988" s="417">
        <f>IF($G$12&gt;0,IF($G$13=0,0,ROUND(IF($G$12=0,0,IF('11. Type 1 Emp 2020 FTE'!$I$12=1,IF(E988&lt;2080/(366/($G$13-$G$12+1)),E988/(2080/(366/($G$13-$G$12+1))),1),0)),1)),0)</f>
        <v>0</v>
      </c>
      <c r="G988" s="417">
        <f>IF($G$12&gt;0,IF($G$13=0,0,ROUND(IF('11. Type 1 Emp 2020 FTE'!$I$12=2,IF(E988=0,0,IF('18. FTE Safe Harbor 2 Step 4'!E988&lt;2080/(366/($G$13-$G$12+1)),0.5,1)),0),1)),0)</f>
        <v>0</v>
      </c>
    </row>
    <row r="989" spans="1:7" x14ac:dyDescent="0.25">
      <c r="A989" s="297">
        <f t="shared" si="15"/>
        <v>973</v>
      </c>
      <c r="B989" s="501"/>
      <c r="C989" s="515"/>
      <c r="D989" s="297"/>
      <c r="E989" s="505"/>
      <c r="F989" s="417">
        <f>IF($G$12&gt;0,IF($G$13=0,0,ROUND(IF($G$12=0,0,IF('11. Type 1 Emp 2020 FTE'!$I$12=1,IF(E989&lt;2080/(366/($G$13-$G$12+1)),E989/(2080/(366/($G$13-$G$12+1))),1),0)),1)),0)</f>
        <v>0</v>
      </c>
      <c r="G989" s="417">
        <f>IF($G$12&gt;0,IF($G$13=0,0,ROUND(IF('11. Type 1 Emp 2020 FTE'!$I$12=2,IF(E989=0,0,IF('18. FTE Safe Harbor 2 Step 4'!E989&lt;2080/(366/($G$13-$G$12+1)),0.5,1)),0),1)),0)</f>
        <v>0</v>
      </c>
    </row>
    <row r="990" spans="1:7" x14ac:dyDescent="0.25">
      <c r="A990" s="297">
        <f t="shared" si="15"/>
        <v>974</v>
      </c>
      <c r="B990" s="501"/>
      <c r="C990" s="515"/>
      <c r="D990" s="297"/>
      <c r="E990" s="505"/>
      <c r="F990" s="417">
        <f>IF($G$12&gt;0,IF($G$13=0,0,ROUND(IF($G$12=0,0,IF('11. Type 1 Emp 2020 FTE'!$I$12=1,IF(E990&lt;2080/(366/($G$13-$G$12+1)),E990/(2080/(366/($G$13-$G$12+1))),1),0)),1)),0)</f>
        <v>0</v>
      </c>
      <c r="G990" s="417">
        <f>IF($G$12&gt;0,IF($G$13=0,0,ROUND(IF('11. Type 1 Emp 2020 FTE'!$I$12=2,IF(E990=0,0,IF('18. FTE Safe Harbor 2 Step 4'!E990&lt;2080/(366/($G$13-$G$12+1)),0.5,1)),0),1)),0)</f>
        <v>0</v>
      </c>
    </row>
    <row r="991" spans="1:7" x14ac:dyDescent="0.25">
      <c r="A991" s="297">
        <f t="shared" si="15"/>
        <v>975</v>
      </c>
      <c r="B991" s="501"/>
      <c r="C991" s="515"/>
      <c r="D991" s="297"/>
      <c r="E991" s="505"/>
      <c r="F991" s="417">
        <f>IF($G$12&gt;0,IF($G$13=0,0,ROUND(IF($G$12=0,0,IF('11. Type 1 Emp 2020 FTE'!$I$12=1,IF(E991&lt;2080/(366/($G$13-$G$12+1)),E991/(2080/(366/($G$13-$G$12+1))),1),0)),1)),0)</f>
        <v>0</v>
      </c>
      <c r="G991" s="417">
        <f>IF($G$12&gt;0,IF($G$13=0,0,ROUND(IF('11. Type 1 Emp 2020 FTE'!$I$12=2,IF(E991=0,0,IF('18. FTE Safe Harbor 2 Step 4'!E991&lt;2080/(366/($G$13-$G$12+1)),0.5,1)),0),1)),0)</f>
        <v>0</v>
      </c>
    </row>
    <row r="992" spans="1:7" x14ac:dyDescent="0.25">
      <c r="A992" s="297">
        <f t="shared" si="15"/>
        <v>976</v>
      </c>
      <c r="B992" s="501"/>
      <c r="C992" s="515"/>
      <c r="D992" s="297"/>
      <c r="E992" s="505"/>
      <c r="F992" s="417">
        <f>IF($G$12&gt;0,IF($G$13=0,0,ROUND(IF($G$12=0,0,IF('11. Type 1 Emp 2020 FTE'!$I$12=1,IF(E992&lt;2080/(366/($G$13-$G$12+1)),E992/(2080/(366/($G$13-$G$12+1))),1),0)),1)),0)</f>
        <v>0</v>
      </c>
      <c r="G992" s="417">
        <f>IF($G$12&gt;0,IF($G$13=0,0,ROUND(IF('11. Type 1 Emp 2020 FTE'!$I$12=2,IF(E992=0,0,IF('18. FTE Safe Harbor 2 Step 4'!E992&lt;2080/(366/($G$13-$G$12+1)),0.5,1)),0),1)),0)</f>
        <v>0</v>
      </c>
    </row>
    <row r="993" spans="1:7" x14ac:dyDescent="0.25">
      <c r="A993" s="297">
        <f t="shared" si="15"/>
        <v>977</v>
      </c>
      <c r="B993" s="501"/>
      <c r="C993" s="515"/>
      <c r="D993" s="297"/>
      <c r="E993" s="505"/>
      <c r="F993" s="417">
        <f>IF($G$12&gt;0,IF($G$13=0,0,ROUND(IF($G$12=0,0,IF('11. Type 1 Emp 2020 FTE'!$I$12=1,IF(E993&lt;2080/(366/($G$13-$G$12+1)),E993/(2080/(366/($G$13-$G$12+1))),1),0)),1)),0)</f>
        <v>0</v>
      </c>
      <c r="G993" s="417">
        <f>IF($G$12&gt;0,IF($G$13=0,0,ROUND(IF('11. Type 1 Emp 2020 FTE'!$I$12=2,IF(E993=0,0,IF('18. FTE Safe Harbor 2 Step 4'!E993&lt;2080/(366/($G$13-$G$12+1)),0.5,1)),0),1)),0)</f>
        <v>0</v>
      </c>
    </row>
    <row r="994" spans="1:7" x14ac:dyDescent="0.25">
      <c r="A994" s="297">
        <f t="shared" si="15"/>
        <v>978</v>
      </c>
      <c r="B994" s="501"/>
      <c r="C994" s="515"/>
      <c r="D994" s="297"/>
      <c r="E994" s="505"/>
      <c r="F994" s="417">
        <f>IF($G$12&gt;0,IF($G$13=0,0,ROUND(IF($G$12=0,0,IF('11. Type 1 Emp 2020 FTE'!$I$12=1,IF(E994&lt;2080/(366/($G$13-$G$12+1)),E994/(2080/(366/($G$13-$G$12+1))),1),0)),1)),0)</f>
        <v>0</v>
      </c>
      <c r="G994" s="417">
        <f>IF($G$12&gt;0,IF($G$13=0,0,ROUND(IF('11. Type 1 Emp 2020 FTE'!$I$12=2,IF(E994=0,0,IF('18. FTE Safe Harbor 2 Step 4'!E994&lt;2080/(366/($G$13-$G$12+1)),0.5,1)),0),1)),0)</f>
        <v>0</v>
      </c>
    </row>
    <row r="995" spans="1:7" x14ac:dyDescent="0.25">
      <c r="A995" s="297">
        <f t="shared" si="15"/>
        <v>979</v>
      </c>
      <c r="B995" s="501"/>
      <c r="C995" s="515"/>
      <c r="D995" s="297"/>
      <c r="E995" s="505"/>
      <c r="F995" s="417">
        <f>IF($G$12&gt;0,IF($G$13=0,0,ROUND(IF($G$12=0,0,IF('11. Type 1 Emp 2020 FTE'!$I$12=1,IF(E995&lt;2080/(366/($G$13-$G$12+1)),E995/(2080/(366/($G$13-$G$12+1))),1),0)),1)),0)</f>
        <v>0</v>
      </c>
      <c r="G995" s="417">
        <f>IF($G$12&gt;0,IF($G$13=0,0,ROUND(IF('11. Type 1 Emp 2020 FTE'!$I$12=2,IF(E995=0,0,IF('18. FTE Safe Harbor 2 Step 4'!E995&lt;2080/(366/($G$13-$G$12+1)),0.5,1)),0),1)),0)</f>
        <v>0</v>
      </c>
    </row>
    <row r="996" spans="1:7" x14ac:dyDescent="0.25">
      <c r="A996" s="297">
        <f t="shared" si="15"/>
        <v>980</v>
      </c>
      <c r="B996" s="501"/>
      <c r="C996" s="515"/>
      <c r="D996" s="297"/>
      <c r="E996" s="505"/>
      <c r="F996" s="417">
        <f>IF($G$12&gt;0,IF($G$13=0,0,ROUND(IF($G$12=0,0,IF('11. Type 1 Emp 2020 FTE'!$I$12=1,IF(E996&lt;2080/(366/($G$13-$G$12+1)),E996/(2080/(366/($G$13-$G$12+1))),1),0)),1)),0)</f>
        <v>0</v>
      </c>
      <c r="G996" s="417">
        <f>IF($G$12&gt;0,IF($G$13=0,0,ROUND(IF('11. Type 1 Emp 2020 FTE'!$I$12=2,IF(E996=0,0,IF('18. FTE Safe Harbor 2 Step 4'!E996&lt;2080/(366/($G$13-$G$12+1)),0.5,1)),0),1)),0)</f>
        <v>0</v>
      </c>
    </row>
    <row r="997" spans="1:7" x14ac:dyDescent="0.25">
      <c r="A997" s="297">
        <f t="shared" si="15"/>
        <v>981</v>
      </c>
      <c r="B997" s="501"/>
      <c r="C997" s="515"/>
      <c r="D997" s="297"/>
      <c r="E997" s="505"/>
      <c r="F997" s="417">
        <f>IF($G$12&gt;0,IF($G$13=0,0,ROUND(IF($G$12=0,0,IF('11. Type 1 Emp 2020 FTE'!$I$12=1,IF(E997&lt;2080/(366/($G$13-$G$12+1)),E997/(2080/(366/($G$13-$G$12+1))),1),0)),1)),0)</f>
        <v>0</v>
      </c>
      <c r="G997" s="417">
        <f>IF($G$12&gt;0,IF($G$13=0,0,ROUND(IF('11. Type 1 Emp 2020 FTE'!$I$12=2,IF(E997=0,0,IF('18. FTE Safe Harbor 2 Step 4'!E997&lt;2080/(366/($G$13-$G$12+1)),0.5,1)),0),1)),0)</f>
        <v>0</v>
      </c>
    </row>
    <row r="998" spans="1:7" x14ac:dyDescent="0.25">
      <c r="A998" s="297">
        <f t="shared" si="15"/>
        <v>982</v>
      </c>
      <c r="B998" s="501"/>
      <c r="C998" s="515"/>
      <c r="D998" s="297"/>
      <c r="E998" s="505"/>
      <c r="F998" s="417">
        <f>IF($G$12&gt;0,IF($G$13=0,0,ROUND(IF($G$12=0,0,IF('11. Type 1 Emp 2020 FTE'!$I$12=1,IF(E998&lt;2080/(366/($G$13-$G$12+1)),E998/(2080/(366/($G$13-$G$12+1))),1),0)),1)),0)</f>
        <v>0</v>
      </c>
      <c r="G998" s="417">
        <f>IF($G$12&gt;0,IF($G$13=0,0,ROUND(IF('11. Type 1 Emp 2020 FTE'!$I$12=2,IF(E998=0,0,IF('18. FTE Safe Harbor 2 Step 4'!E998&lt;2080/(366/($G$13-$G$12+1)),0.5,1)),0),1)),0)</f>
        <v>0</v>
      </c>
    </row>
    <row r="999" spans="1:7" x14ac:dyDescent="0.25">
      <c r="A999" s="297">
        <f t="shared" si="15"/>
        <v>983</v>
      </c>
      <c r="B999" s="501"/>
      <c r="C999" s="515"/>
      <c r="D999" s="297"/>
      <c r="E999" s="505"/>
      <c r="F999" s="417">
        <f>IF($G$12&gt;0,IF($G$13=0,0,ROUND(IF($G$12=0,0,IF('11. Type 1 Emp 2020 FTE'!$I$12=1,IF(E999&lt;2080/(366/($G$13-$G$12+1)),E999/(2080/(366/($G$13-$G$12+1))),1),0)),1)),0)</f>
        <v>0</v>
      </c>
      <c r="G999" s="417">
        <f>IF($G$12&gt;0,IF($G$13=0,0,ROUND(IF('11. Type 1 Emp 2020 FTE'!$I$12=2,IF(E999=0,0,IF('18. FTE Safe Harbor 2 Step 4'!E999&lt;2080/(366/($G$13-$G$12+1)),0.5,1)),0),1)),0)</f>
        <v>0</v>
      </c>
    </row>
    <row r="1000" spans="1:7" x14ac:dyDescent="0.25">
      <c r="A1000" s="297">
        <f t="shared" si="15"/>
        <v>984</v>
      </c>
      <c r="B1000" s="501"/>
      <c r="C1000" s="515"/>
      <c r="D1000" s="297"/>
      <c r="E1000" s="505"/>
      <c r="F1000" s="417">
        <f>IF($G$12&gt;0,IF($G$13=0,0,ROUND(IF($G$12=0,0,IF('11. Type 1 Emp 2020 FTE'!$I$12=1,IF(E1000&lt;2080/(366/($G$13-$G$12+1)),E1000/(2080/(366/($G$13-$G$12+1))),1),0)),1)),0)</f>
        <v>0</v>
      </c>
      <c r="G1000" s="417">
        <f>IF($G$12&gt;0,IF($G$13=0,0,ROUND(IF('11. Type 1 Emp 2020 FTE'!$I$12=2,IF(E1000=0,0,IF('18. FTE Safe Harbor 2 Step 4'!E1000&lt;2080/(366/($G$13-$G$12+1)),0.5,1)),0),1)),0)</f>
        <v>0</v>
      </c>
    </row>
    <row r="1001" spans="1:7" x14ac:dyDescent="0.25">
      <c r="A1001" s="297">
        <f t="shared" si="15"/>
        <v>985</v>
      </c>
      <c r="B1001" s="501"/>
      <c r="C1001" s="515"/>
      <c r="D1001" s="297"/>
      <c r="E1001" s="505"/>
      <c r="F1001" s="417">
        <f>IF($G$12&gt;0,IF($G$13=0,0,ROUND(IF($G$12=0,0,IF('11. Type 1 Emp 2020 FTE'!$I$12=1,IF(E1001&lt;2080/(366/($G$13-$G$12+1)),E1001/(2080/(366/($G$13-$G$12+1))),1),0)),1)),0)</f>
        <v>0</v>
      </c>
      <c r="G1001" s="417">
        <f>IF($G$12&gt;0,IF($G$13=0,0,ROUND(IF('11. Type 1 Emp 2020 FTE'!$I$12=2,IF(E1001=0,0,IF('18. FTE Safe Harbor 2 Step 4'!E1001&lt;2080/(366/($G$13-$G$12+1)),0.5,1)),0),1)),0)</f>
        <v>0</v>
      </c>
    </row>
    <row r="1002" spans="1:7" x14ac:dyDescent="0.25">
      <c r="A1002" s="297">
        <f t="shared" si="15"/>
        <v>986</v>
      </c>
      <c r="B1002" s="501"/>
      <c r="C1002" s="515"/>
      <c r="D1002" s="297"/>
      <c r="E1002" s="505"/>
      <c r="F1002" s="417">
        <f>IF($G$12&gt;0,IF($G$13=0,0,ROUND(IF($G$12=0,0,IF('11. Type 1 Emp 2020 FTE'!$I$12=1,IF(E1002&lt;2080/(366/($G$13-$G$12+1)),E1002/(2080/(366/($G$13-$G$12+1))),1),0)),1)),0)</f>
        <v>0</v>
      </c>
      <c r="G1002" s="417">
        <f>IF($G$12&gt;0,IF($G$13=0,0,ROUND(IF('11. Type 1 Emp 2020 FTE'!$I$12=2,IF(E1002=0,0,IF('18. FTE Safe Harbor 2 Step 4'!E1002&lt;2080/(366/($G$13-$G$12+1)),0.5,1)),0),1)),0)</f>
        <v>0</v>
      </c>
    </row>
    <row r="1003" spans="1:7" x14ac:dyDescent="0.25">
      <c r="A1003" s="297">
        <f t="shared" si="15"/>
        <v>987</v>
      </c>
      <c r="B1003" s="501"/>
      <c r="C1003" s="515"/>
      <c r="D1003" s="297"/>
      <c r="E1003" s="505"/>
      <c r="F1003" s="417">
        <f>IF($G$12&gt;0,IF($G$13=0,0,ROUND(IF($G$12=0,0,IF('11. Type 1 Emp 2020 FTE'!$I$12=1,IF(E1003&lt;2080/(366/($G$13-$G$12+1)),E1003/(2080/(366/($G$13-$G$12+1))),1),0)),1)),0)</f>
        <v>0</v>
      </c>
      <c r="G1003" s="417">
        <f>IF($G$12&gt;0,IF($G$13=0,0,ROUND(IF('11. Type 1 Emp 2020 FTE'!$I$12=2,IF(E1003=0,0,IF('18. FTE Safe Harbor 2 Step 4'!E1003&lt;2080/(366/($G$13-$G$12+1)),0.5,1)),0),1)),0)</f>
        <v>0</v>
      </c>
    </row>
    <row r="1004" spans="1:7" x14ac:dyDescent="0.25">
      <c r="A1004" s="297">
        <f t="shared" si="15"/>
        <v>988</v>
      </c>
      <c r="B1004" s="501"/>
      <c r="C1004" s="515"/>
      <c r="D1004" s="297"/>
      <c r="E1004" s="505"/>
      <c r="F1004" s="417">
        <f>IF($G$12&gt;0,IF($G$13=0,0,ROUND(IF($G$12=0,0,IF('11. Type 1 Emp 2020 FTE'!$I$12=1,IF(E1004&lt;2080/(366/($G$13-$G$12+1)),E1004/(2080/(366/($G$13-$G$12+1))),1),0)),1)),0)</f>
        <v>0</v>
      </c>
      <c r="G1004" s="417">
        <f>IF($G$12&gt;0,IF($G$13=0,0,ROUND(IF('11. Type 1 Emp 2020 FTE'!$I$12=2,IF(E1004=0,0,IF('18. FTE Safe Harbor 2 Step 4'!E1004&lt;2080/(366/($G$13-$G$12+1)),0.5,1)),0),1)),0)</f>
        <v>0</v>
      </c>
    </row>
    <row r="1005" spans="1:7" x14ac:dyDescent="0.25">
      <c r="A1005" s="297">
        <f t="shared" si="15"/>
        <v>989</v>
      </c>
      <c r="B1005" s="501"/>
      <c r="C1005" s="515"/>
      <c r="D1005" s="297"/>
      <c r="E1005" s="505"/>
      <c r="F1005" s="417">
        <f>IF($G$12&gt;0,IF($G$13=0,0,ROUND(IF($G$12=0,0,IF('11. Type 1 Emp 2020 FTE'!$I$12=1,IF(E1005&lt;2080/(366/($G$13-$G$12+1)),E1005/(2080/(366/($G$13-$G$12+1))),1),0)),1)),0)</f>
        <v>0</v>
      </c>
      <c r="G1005" s="417">
        <f>IF($G$12&gt;0,IF($G$13=0,0,ROUND(IF('11. Type 1 Emp 2020 FTE'!$I$12=2,IF(E1005=0,0,IF('18. FTE Safe Harbor 2 Step 4'!E1005&lt;2080/(366/($G$13-$G$12+1)),0.5,1)),0),1)),0)</f>
        <v>0</v>
      </c>
    </row>
    <row r="1006" spans="1:7" x14ac:dyDescent="0.25">
      <c r="A1006" s="297">
        <f t="shared" si="15"/>
        <v>990</v>
      </c>
      <c r="B1006" s="501"/>
      <c r="C1006" s="515"/>
      <c r="D1006" s="297"/>
      <c r="E1006" s="505"/>
      <c r="F1006" s="417">
        <f>IF($G$12&gt;0,IF($G$13=0,0,ROUND(IF($G$12=0,0,IF('11. Type 1 Emp 2020 FTE'!$I$12=1,IF(E1006&lt;2080/(366/($G$13-$G$12+1)),E1006/(2080/(366/($G$13-$G$12+1))),1),0)),1)),0)</f>
        <v>0</v>
      </c>
      <c r="G1006" s="417">
        <f>IF($G$12&gt;0,IF($G$13=0,0,ROUND(IF('11. Type 1 Emp 2020 FTE'!$I$12=2,IF(E1006=0,0,IF('18. FTE Safe Harbor 2 Step 4'!E1006&lt;2080/(366/($G$13-$G$12+1)),0.5,1)),0),1)),0)</f>
        <v>0</v>
      </c>
    </row>
    <row r="1007" spans="1:7" x14ac:dyDescent="0.25">
      <c r="A1007" s="297">
        <f t="shared" si="15"/>
        <v>991</v>
      </c>
      <c r="B1007" s="501"/>
      <c r="C1007" s="515"/>
      <c r="D1007" s="297"/>
      <c r="E1007" s="505"/>
      <c r="F1007" s="417">
        <f>IF($G$12&gt;0,IF($G$13=0,0,ROUND(IF($G$12=0,0,IF('11. Type 1 Emp 2020 FTE'!$I$12=1,IF(E1007&lt;2080/(366/($G$13-$G$12+1)),E1007/(2080/(366/($G$13-$G$12+1))),1),0)),1)),0)</f>
        <v>0</v>
      </c>
      <c r="G1007" s="417">
        <f>IF($G$12&gt;0,IF($G$13=0,0,ROUND(IF('11. Type 1 Emp 2020 FTE'!$I$12=2,IF(E1007=0,0,IF('18. FTE Safe Harbor 2 Step 4'!E1007&lt;2080/(366/($G$13-$G$12+1)),0.5,1)),0),1)),0)</f>
        <v>0</v>
      </c>
    </row>
    <row r="1008" spans="1:7" x14ac:dyDescent="0.25">
      <c r="A1008" s="297">
        <f t="shared" si="15"/>
        <v>992</v>
      </c>
      <c r="B1008" s="501"/>
      <c r="C1008" s="515"/>
      <c r="D1008" s="297"/>
      <c r="E1008" s="505"/>
      <c r="F1008" s="417">
        <f>IF($G$12&gt;0,IF($G$13=0,0,ROUND(IF($G$12=0,0,IF('11. Type 1 Emp 2020 FTE'!$I$12=1,IF(E1008&lt;2080/(366/($G$13-$G$12+1)),E1008/(2080/(366/($G$13-$G$12+1))),1),0)),1)),0)</f>
        <v>0</v>
      </c>
      <c r="G1008" s="417">
        <f>IF($G$12&gt;0,IF($G$13=0,0,ROUND(IF('11. Type 1 Emp 2020 FTE'!$I$12=2,IF(E1008=0,0,IF('18. FTE Safe Harbor 2 Step 4'!E1008&lt;2080/(366/($G$13-$G$12+1)),0.5,1)),0),1)),0)</f>
        <v>0</v>
      </c>
    </row>
    <row r="1009" spans="1:7" x14ac:dyDescent="0.25">
      <c r="A1009" s="297">
        <f t="shared" si="15"/>
        <v>993</v>
      </c>
      <c r="B1009" s="501"/>
      <c r="C1009" s="515"/>
      <c r="D1009" s="297"/>
      <c r="E1009" s="505"/>
      <c r="F1009" s="417">
        <f>IF($G$12&gt;0,IF($G$13=0,0,ROUND(IF($G$12=0,0,IF('11. Type 1 Emp 2020 FTE'!$I$12=1,IF(E1009&lt;2080/(366/($G$13-$G$12+1)),E1009/(2080/(366/($G$13-$G$12+1))),1),0)),1)),0)</f>
        <v>0</v>
      </c>
      <c r="G1009" s="417">
        <f>IF($G$12&gt;0,IF($G$13=0,0,ROUND(IF('11. Type 1 Emp 2020 FTE'!$I$12=2,IF(E1009=0,0,IF('18. FTE Safe Harbor 2 Step 4'!E1009&lt;2080/(366/($G$13-$G$12+1)),0.5,1)),0),1)),0)</f>
        <v>0</v>
      </c>
    </row>
    <row r="1010" spans="1:7" x14ac:dyDescent="0.25">
      <c r="A1010" s="297">
        <f t="shared" si="15"/>
        <v>994</v>
      </c>
      <c r="B1010" s="501"/>
      <c r="C1010" s="515"/>
      <c r="D1010" s="297"/>
      <c r="E1010" s="505"/>
      <c r="F1010" s="417">
        <f>IF($G$12&gt;0,IF($G$13=0,0,ROUND(IF($G$12=0,0,IF('11. Type 1 Emp 2020 FTE'!$I$12=1,IF(E1010&lt;2080/(366/($G$13-$G$12+1)),E1010/(2080/(366/($G$13-$G$12+1))),1),0)),1)),0)</f>
        <v>0</v>
      </c>
      <c r="G1010" s="417">
        <f>IF($G$12&gt;0,IF($G$13=0,0,ROUND(IF('11. Type 1 Emp 2020 FTE'!$I$12=2,IF(E1010=0,0,IF('18. FTE Safe Harbor 2 Step 4'!E1010&lt;2080/(366/($G$13-$G$12+1)),0.5,1)),0),1)),0)</f>
        <v>0</v>
      </c>
    </row>
    <row r="1011" spans="1:7" x14ac:dyDescent="0.25">
      <c r="A1011" s="297">
        <f t="shared" si="15"/>
        <v>995</v>
      </c>
      <c r="B1011" s="501"/>
      <c r="C1011" s="515"/>
      <c r="D1011" s="297"/>
      <c r="E1011" s="505"/>
      <c r="F1011" s="417">
        <f>IF($G$12&gt;0,IF($G$13=0,0,ROUND(IF($G$12=0,0,IF('11. Type 1 Emp 2020 FTE'!$I$12=1,IF(E1011&lt;2080/(366/($G$13-$G$12+1)),E1011/(2080/(366/($G$13-$G$12+1))),1),0)),1)),0)</f>
        <v>0</v>
      </c>
      <c r="G1011" s="417">
        <f>IF($G$12&gt;0,IF($G$13=0,0,ROUND(IF('11. Type 1 Emp 2020 FTE'!$I$12=2,IF(E1011=0,0,IF('18. FTE Safe Harbor 2 Step 4'!E1011&lt;2080/(366/($G$13-$G$12+1)),0.5,1)),0),1)),0)</f>
        <v>0</v>
      </c>
    </row>
    <row r="1012" spans="1:7" x14ac:dyDescent="0.25">
      <c r="A1012" s="297">
        <f t="shared" si="15"/>
        <v>996</v>
      </c>
      <c r="B1012" s="501"/>
      <c r="C1012" s="515"/>
      <c r="D1012" s="297"/>
      <c r="E1012" s="505"/>
      <c r="F1012" s="417">
        <f>IF($G$12&gt;0,IF($G$13=0,0,ROUND(IF($G$12=0,0,IF('11. Type 1 Emp 2020 FTE'!$I$12=1,IF(E1012&lt;2080/(366/($G$13-$G$12+1)),E1012/(2080/(366/($G$13-$G$12+1))),1),0)),1)),0)</f>
        <v>0</v>
      </c>
      <c r="G1012" s="417">
        <f>IF($G$12&gt;0,IF($G$13=0,0,ROUND(IF('11. Type 1 Emp 2020 FTE'!$I$12=2,IF(E1012=0,0,IF('18. FTE Safe Harbor 2 Step 4'!E1012&lt;2080/(366/($G$13-$G$12+1)),0.5,1)),0),1)),0)</f>
        <v>0</v>
      </c>
    </row>
    <row r="1013" spans="1:7" x14ac:dyDescent="0.25">
      <c r="A1013" s="297">
        <f t="shared" si="15"/>
        <v>997</v>
      </c>
      <c r="B1013" s="501"/>
      <c r="C1013" s="515"/>
      <c r="D1013" s="297"/>
      <c r="E1013" s="505"/>
      <c r="F1013" s="417">
        <f>IF($G$12&gt;0,IF($G$13=0,0,ROUND(IF($G$12=0,0,IF('11. Type 1 Emp 2020 FTE'!$I$12=1,IF(E1013&lt;2080/(366/($G$13-$G$12+1)),E1013/(2080/(366/($G$13-$G$12+1))),1),0)),1)),0)</f>
        <v>0</v>
      </c>
      <c r="G1013" s="417">
        <f>IF($G$12&gt;0,IF($G$13=0,0,ROUND(IF('11. Type 1 Emp 2020 FTE'!$I$12=2,IF(E1013=0,0,IF('18. FTE Safe Harbor 2 Step 4'!E1013&lt;2080/(366/($G$13-$G$12+1)),0.5,1)),0),1)),0)</f>
        <v>0</v>
      </c>
    </row>
    <row r="1014" spans="1:7" x14ac:dyDescent="0.25">
      <c r="A1014" s="297">
        <f t="shared" si="15"/>
        <v>998</v>
      </c>
      <c r="B1014" s="501"/>
      <c r="C1014" s="515"/>
      <c r="D1014" s="297"/>
      <c r="E1014" s="505"/>
      <c r="F1014" s="417">
        <f>IF($G$12&gt;0,IF($G$13=0,0,ROUND(IF($G$12=0,0,IF('11. Type 1 Emp 2020 FTE'!$I$12=1,IF(E1014&lt;2080/(366/($G$13-$G$12+1)),E1014/(2080/(366/($G$13-$G$12+1))),1),0)),1)),0)</f>
        <v>0</v>
      </c>
      <c r="G1014" s="417">
        <f>IF($G$12&gt;0,IF($G$13=0,0,ROUND(IF('11. Type 1 Emp 2020 FTE'!$I$12=2,IF(E1014=0,0,IF('18. FTE Safe Harbor 2 Step 4'!E1014&lt;2080/(366/($G$13-$G$12+1)),0.5,1)),0),1)),0)</f>
        <v>0</v>
      </c>
    </row>
    <row r="1015" spans="1:7" x14ac:dyDescent="0.25">
      <c r="A1015" s="297">
        <f t="shared" si="15"/>
        <v>999</v>
      </c>
      <c r="B1015" s="501"/>
      <c r="C1015" s="515"/>
      <c r="D1015" s="297"/>
      <c r="E1015" s="505"/>
      <c r="F1015" s="417">
        <f>IF($G$12&gt;0,IF($G$13=0,0,ROUND(IF($G$12=0,0,IF('11. Type 1 Emp 2020 FTE'!$I$12=1,IF(E1015&lt;2080/(366/($G$13-$G$12+1)),E1015/(2080/(366/($G$13-$G$12+1))),1),0)),1)),0)</f>
        <v>0</v>
      </c>
      <c r="G1015" s="417">
        <f>IF($G$12&gt;0,IF($G$13=0,0,ROUND(IF('11. Type 1 Emp 2020 FTE'!$I$12=2,IF(E1015=0,0,IF('18. FTE Safe Harbor 2 Step 4'!E1015&lt;2080/(366/($G$13-$G$12+1)),0.5,1)),0),1)),0)</f>
        <v>0</v>
      </c>
    </row>
    <row r="1016" spans="1:7" x14ac:dyDescent="0.25">
      <c r="A1016" s="297">
        <f t="shared" si="15"/>
        <v>1000</v>
      </c>
      <c r="B1016" s="501"/>
      <c r="C1016" s="515"/>
      <c r="D1016" s="297"/>
      <c r="E1016" s="505"/>
      <c r="F1016" s="417">
        <f>IF($G$12&gt;0,IF($G$13=0,0,ROUND(IF($G$12=0,0,IF('11. Type 1 Emp 2020 FTE'!$I$12=1,IF(E1016&lt;2080/(366/($G$13-$G$12+1)),E1016/(2080/(366/($G$13-$G$12+1))),1),0)),1)),0)</f>
        <v>0</v>
      </c>
      <c r="G1016" s="417">
        <f>IF($G$12&gt;0,IF($G$13=0,0,ROUND(IF('11. Type 1 Emp 2020 FTE'!$I$12=2,IF(E1016=0,0,IF('18. FTE Safe Harbor 2 Step 4'!E1016&lt;2080/(366/($G$13-$G$12+1)),0.5,1)),0),1)),0)</f>
        <v>0</v>
      </c>
    </row>
    <row r="1017" spans="1:7" ht="15.75" thickBot="1" x14ac:dyDescent="0.3">
      <c r="A1017" s="297"/>
      <c r="B1017" s="501"/>
      <c r="C1017" s="515"/>
      <c r="D1017" s="297"/>
      <c r="E1017" s="505"/>
      <c r="F1017" s="417">
        <f>IF($G$12&gt;0,IF($G$13=0,0,ROUND(IF($G$12=0,0,IF('11. Type 1 Emp 2020 FTE'!$I$12=1,IF(E1017&lt;2080/(366/($G$13-$G$12+1)),E1017/(2080/(366/($G$13-$G$12+1))),1),0)),1)),0)</f>
        <v>0</v>
      </c>
      <c r="G1017" s="417">
        <f>IF($G$12&gt;0,IF($G$13=0,0,ROUND(IF('11. Type 1 Emp 2020 FTE'!$I$12=2,IF(E1017=0,0,IF('18. FTE Safe Harbor 2 Step 4'!E1017&lt;2080/(366/($G$13-$G$12+1)),0.5,1)),0),1)),0)</f>
        <v>0</v>
      </c>
    </row>
    <row r="1018" spans="1:7" ht="15.75" thickBot="1" x14ac:dyDescent="0.3">
      <c r="B1018" s="244" t="s">
        <v>26</v>
      </c>
      <c r="E1018" s="391">
        <f>SUM(E17:E1017)</f>
        <v>0</v>
      </c>
      <c r="F1018" s="398">
        <f>SUM(F17:F1017)</f>
        <v>0</v>
      </c>
      <c r="G1018" s="398">
        <f>SUM(G17:G1017)</f>
        <v>0</v>
      </c>
    </row>
    <row r="1019" spans="1:7" ht="15.75" thickTop="1" x14ac:dyDescent="0.25">
      <c r="E1019" s="277"/>
      <c r="G1019" s="275" t="s">
        <v>214</v>
      </c>
    </row>
    <row r="1020" spans="1:7" x14ac:dyDescent="0.25">
      <c r="E1020" s="277"/>
      <c r="F1020" s="277"/>
    </row>
    <row r="1021" spans="1:7" x14ac:dyDescent="0.25">
      <c r="E1021" s="277"/>
      <c r="F1021" s="277"/>
    </row>
  </sheetData>
  <sheetProtection algorithmName="SHA-512" hashValue="0j14XfrmRZR8C4eUTLFfMa4RB5bsNNLNLUzINqRVgRh6MJEAPlTnwM6iSDasq3qFiTW08icbq9KMvF10TBB6Dw==" saltValue="GU8UDOlmF+5B/fYDTMal6Q==" spinCount="100000" sheet="1" objects="1" scenarios="1" selectLockedCells="1"/>
  <mergeCells count="7">
    <mergeCell ref="A1:G1"/>
    <mergeCell ref="A10:E10"/>
    <mergeCell ref="A11:F11"/>
    <mergeCell ref="A5:G5"/>
    <mergeCell ref="A4:G4"/>
    <mergeCell ref="A2:G2"/>
    <mergeCell ref="A6:G6"/>
  </mergeCells>
  <phoneticPr fontId="13" type="noConversion"/>
  <pageMargins left="0.7" right="0.7" top="0.75" bottom="0.75" header="0.3" footer="0.3"/>
  <pageSetup scale="90" fitToHeight="0"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24"/>
  <sheetViews>
    <sheetView workbookViewId="0">
      <selection activeCell="E18" sqref="E18"/>
    </sheetView>
  </sheetViews>
  <sheetFormatPr defaultColWidth="8.85546875" defaultRowHeight="15" x14ac:dyDescent="0.25"/>
  <cols>
    <col min="1" max="1" width="12.42578125" style="235" customWidth="1"/>
    <col min="2" max="2" width="60.42578125" style="235" customWidth="1"/>
    <col min="3" max="3" width="6.28515625" style="235" customWidth="1"/>
    <col min="4" max="4" width="14.140625" style="235" customWidth="1"/>
    <col min="5" max="5" width="15" style="235" customWidth="1"/>
    <col min="6" max="16384" width="8.85546875" style="235"/>
  </cols>
  <sheetData>
    <row r="1" spans="1:17" x14ac:dyDescent="0.25">
      <c r="A1" s="834" t="s">
        <v>323</v>
      </c>
      <c r="B1" s="834"/>
      <c r="C1" s="834"/>
      <c r="D1" s="834"/>
      <c r="E1" s="834"/>
      <c r="F1" s="278"/>
      <c r="G1" s="278"/>
      <c r="H1" s="278"/>
      <c r="I1" s="278"/>
      <c r="J1" s="278"/>
      <c r="K1" s="278"/>
      <c r="L1" s="278"/>
      <c r="M1" s="278"/>
      <c r="N1" s="278"/>
      <c r="O1" s="278"/>
      <c r="P1" s="278"/>
      <c r="Q1" s="278"/>
    </row>
    <row r="2" spans="1:17" x14ac:dyDescent="0.25">
      <c r="A2" s="834" t="s">
        <v>324</v>
      </c>
      <c r="B2" s="834"/>
      <c r="C2" s="834"/>
      <c r="D2" s="834"/>
      <c r="E2" s="834"/>
      <c r="F2" s="278"/>
      <c r="G2" s="278"/>
      <c r="H2" s="278"/>
      <c r="I2" s="278"/>
      <c r="J2" s="278"/>
      <c r="K2" s="278"/>
      <c r="L2" s="278"/>
      <c r="M2" s="278"/>
      <c r="N2" s="278"/>
      <c r="O2" s="278"/>
      <c r="P2" s="278"/>
      <c r="Q2" s="278"/>
    </row>
    <row r="3" spans="1:17" x14ac:dyDescent="0.25">
      <c r="A3" s="243"/>
      <c r="B3" s="243"/>
      <c r="C3" s="243"/>
      <c r="D3" s="243"/>
      <c r="E3" s="243"/>
      <c r="F3" s="243"/>
      <c r="G3" s="243"/>
      <c r="H3" s="243"/>
      <c r="I3" s="243"/>
      <c r="J3" s="243"/>
    </row>
    <row r="4" spans="1:17" x14ac:dyDescent="0.25">
      <c r="A4" s="834" t="s">
        <v>270</v>
      </c>
      <c r="B4" s="834"/>
      <c r="C4" s="834"/>
      <c r="D4" s="834"/>
      <c r="E4" s="834"/>
      <c r="F4" s="278"/>
      <c r="G4" s="278"/>
      <c r="H4" s="278"/>
      <c r="I4" s="278"/>
      <c r="J4" s="278"/>
      <c r="K4" s="278"/>
      <c r="L4" s="278"/>
      <c r="M4" s="278"/>
    </row>
    <row r="5" spans="1:17" x14ac:dyDescent="0.25">
      <c r="A5" s="243"/>
      <c r="B5" s="243"/>
      <c r="C5" s="243"/>
      <c r="D5" s="243"/>
      <c r="E5" s="243"/>
      <c r="F5" s="278"/>
      <c r="G5" s="278"/>
      <c r="H5" s="278"/>
      <c r="I5" s="278"/>
      <c r="J5" s="278"/>
      <c r="K5" s="278"/>
      <c r="L5" s="278"/>
      <c r="M5" s="278"/>
    </row>
    <row r="6" spans="1:17" x14ac:dyDescent="0.25">
      <c r="A6" s="235" t="s">
        <v>278</v>
      </c>
    </row>
    <row r="7" spans="1:17" ht="15.75" thickBot="1" x14ac:dyDescent="0.3">
      <c r="A7" s="248"/>
      <c r="B7" s="248"/>
      <c r="C7" s="248"/>
      <c r="D7" s="248"/>
      <c r="E7" s="248"/>
    </row>
    <row r="8" spans="1:17" s="240" customFormat="1" x14ac:dyDescent="0.25">
      <c r="A8" s="306"/>
      <c r="B8" s="306" t="s">
        <v>277</v>
      </c>
      <c r="C8" s="306"/>
      <c r="D8" s="421"/>
      <c r="E8" s="422"/>
    </row>
    <row r="9" spans="1:17" x14ac:dyDescent="0.25">
      <c r="A9" s="302"/>
      <c r="B9" s="245"/>
      <c r="C9" s="245"/>
      <c r="D9" s="315"/>
      <c r="E9" s="423"/>
    </row>
    <row r="10" spans="1:17" x14ac:dyDescent="0.25">
      <c r="A10" s="424" t="s">
        <v>208</v>
      </c>
      <c r="B10" s="245"/>
      <c r="C10" s="302"/>
      <c r="D10" s="315"/>
      <c r="E10" s="423"/>
    </row>
    <row r="11" spans="1:17" x14ac:dyDescent="0.25">
      <c r="A11" s="302"/>
      <c r="B11" s="245"/>
      <c r="C11" s="302"/>
      <c r="D11" s="315"/>
      <c r="E11" s="425"/>
    </row>
    <row r="12" spans="1:17" ht="60" x14ac:dyDescent="0.25">
      <c r="A12" s="320" t="s">
        <v>212</v>
      </c>
      <c r="B12" s="426" t="s">
        <v>213</v>
      </c>
      <c r="C12" s="320"/>
      <c r="D12" s="427"/>
      <c r="E12" s="428">
        <f>IF('16. FTE Safe Harbor 2 Step 1'!F10&lt;0,0,+'16. FTE Safe Harbor 2 Step 1'!F10)</f>
        <v>0</v>
      </c>
    </row>
    <row r="13" spans="1:17" x14ac:dyDescent="0.25">
      <c r="A13" s="320"/>
      <c r="B13" s="429"/>
      <c r="C13" s="320"/>
      <c r="D13" s="427"/>
      <c r="E13" s="430"/>
    </row>
    <row r="14" spans="1:17" ht="45" x14ac:dyDescent="0.25">
      <c r="A14" s="320" t="s">
        <v>215</v>
      </c>
      <c r="B14" s="426" t="s">
        <v>222</v>
      </c>
      <c r="C14" s="320"/>
      <c r="D14" s="427"/>
      <c r="E14" s="428">
        <f>IF('17. FTE Safe Harbor 2 Step 2'!F13&lt;0,0,+'17. FTE Safe Harbor 2 Step 2'!F13)</f>
        <v>0</v>
      </c>
    </row>
    <row r="15" spans="1:17" x14ac:dyDescent="0.25">
      <c r="A15" s="320"/>
      <c r="B15" s="429"/>
      <c r="C15" s="320"/>
      <c r="D15" s="427"/>
      <c r="E15" s="430"/>
    </row>
    <row r="16" spans="1:17" ht="60" x14ac:dyDescent="0.25">
      <c r="A16" s="320" t="s">
        <v>216</v>
      </c>
      <c r="B16" s="426" t="s">
        <v>217</v>
      </c>
      <c r="C16" s="320"/>
      <c r="D16" s="427"/>
      <c r="E16" s="430" t="str">
        <f>IF(E14&gt;E12,"Yes","No")</f>
        <v>No</v>
      </c>
    </row>
    <row r="17" spans="1:7" x14ac:dyDescent="0.25">
      <c r="A17" s="320"/>
      <c r="B17" s="429"/>
      <c r="C17" s="320"/>
      <c r="D17" s="427"/>
      <c r="E17" s="430"/>
    </row>
    <row r="18" spans="1:7" ht="30" x14ac:dyDescent="0.25">
      <c r="A18" s="319" t="s">
        <v>218</v>
      </c>
      <c r="B18" s="385" t="s">
        <v>505</v>
      </c>
      <c r="C18" s="319"/>
      <c r="D18" s="431"/>
      <c r="E18" s="432" t="str">
        <f>IF(E16="Yes",IF('18. FTE Safe Harbor 2 Step 4'!G15&lt;0,0,'18. FTE Safe Harbor 2 Step 4'!G15),"N/A")</f>
        <v>N/A</v>
      </c>
      <c r="G18" s="302"/>
    </row>
    <row r="19" spans="1:7" x14ac:dyDescent="0.25">
      <c r="A19" s="319"/>
      <c r="B19" s="319"/>
      <c r="C19" s="319"/>
      <c r="D19" s="319"/>
      <c r="E19" s="433"/>
    </row>
    <row r="20" spans="1:7" ht="75" x14ac:dyDescent="0.25">
      <c r="A20" s="319" t="s">
        <v>219</v>
      </c>
      <c r="B20" s="385" t="s">
        <v>220</v>
      </c>
      <c r="C20" s="319"/>
      <c r="D20" s="317" t="s">
        <v>221</v>
      </c>
      <c r="E20" s="433" t="str">
        <f>IF(E16="Yes",IF(E18&lt;E14,"No","Yes"),"N/A")</f>
        <v>N/A</v>
      </c>
    </row>
    <row r="21" spans="1:7" x14ac:dyDescent="0.25">
      <c r="A21" s="319"/>
      <c r="B21" s="319"/>
      <c r="C21" s="319"/>
      <c r="D21" s="319"/>
      <c r="E21" s="319"/>
    </row>
    <row r="22" spans="1:7" x14ac:dyDescent="0.25">
      <c r="A22" s="319"/>
      <c r="B22" s="319"/>
      <c r="C22" s="319"/>
      <c r="D22" s="319"/>
      <c r="E22" s="319"/>
    </row>
    <row r="23" spans="1:7" x14ac:dyDescent="0.25">
      <c r="A23" s="319"/>
      <c r="B23" s="319"/>
      <c r="C23" s="319"/>
      <c r="D23" s="319"/>
      <c r="E23" s="319"/>
    </row>
    <row r="24" spans="1:7" x14ac:dyDescent="0.25">
      <c r="A24" s="319"/>
      <c r="B24" s="319"/>
      <c r="C24" s="319"/>
      <c r="D24" s="319"/>
      <c r="E24" s="319"/>
    </row>
  </sheetData>
  <sheetProtection algorithmName="SHA-512" hashValue="IZDOOtTUJp5Uw4SfoiJPg2I2aqHej2BgOhidgX0FYkPH4QjMbJF/cdoGvOoO+DeF6EL96m/Yz7uUlYHA9I0mjw==" saltValue="x5pLfe/+90P+2JTGK1HUCg==" spinCount="100000" sheet="1" objects="1" scenarios="1" selectLockedCells="1"/>
  <protectedRanges>
    <protectedRange sqref="D8" name="Range1"/>
  </protectedRanges>
  <mergeCells count="3">
    <mergeCell ref="A4:E4"/>
    <mergeCell ref="A1:E1"/>
    <mergeCell ref="A2:E2"/>
  </mergeCells>
  <pageMargins left="0.7" right="0.7" top="0.75" bottom="0.75" header="0.3" footer="0.3"/>
  <pageSetup scale="83" fitToHeight="0"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14"/>
  <sheetViews>
    <sheetView topLeftCell="A3" workbookViewId="0">
      <selection activeCell="F7" sqref="F7"/>
    </sheetView>
  </sheetViews>
  <sheetFormatPr defaultColWidth="8.85546875" defaultRowHeight="15" x14ac:dyDescent="0.25"/>
  <cols>
    <col min="1" max="1" width="34.28515625" style="149" customWidth="1"/>
    <col min="2" max="2" width="15.42578125" style="149" customWidth="1"/>
    <col min="3" max="3" width="23.85546875" style="149" customWidth="1"/>
    <col min="4" max="4" width="20.140625" style="149" customWidth="1"/>
    <col min="5" max="26" width="11.140625" style="149" bestFit="1" customWidth="1"/>
    <col min="27" max="28" width="11.28515625" style="149" bestFit="1" customWidth="1"/>
    <col min="29" max="29" width="16.85546875" style="149" customWidth="1"/>
    <col min="30" max="30" width="14.140625" style="149" customWidth="1"/>
    <col min="31" max="16384" width="8.85546875" style="149"/>
  </cols>
  <sheetData>
    <row r="1" spans="1:30" hidden="1" x14ac:dyDescent="0.25">
      <c r="A1" s="794" t="s">
        <v>323</v>
      </c>
      <c r="B1" s="794"/>
      <c r="C1" s="794"/>
      <c r="D1" s="794"/>
      <c r="E1" s="794"/>
      <c r="F1" s="794"/>
      <c r="G1" s="794"/>
      <c r="H1" s="794"/>
      <c r="I1" s="169"/>
      <c r="J1" s="169"/>
      <c r="K1" s="169"/>
    </row>
    <row r="2" spans="1:30" hidden="1" x14ac:dyDescent="0.25">
      <c r="A2" s="794" t="s">
        <v>324</v>
      </c>
      <c r="B2" s="794"/>
      <c r="C2" s="794"/>
      <c r="D2" s="794"/>
      <c r="E2" s="794"/>
      <c r="F2" s="794"/>
      <c r="G2" s="794"/>
      <c r="H2" s="794"/>
      <c r="I2" s="169"/>
      <c r="J2" s="670"/>
      <c r="K2" s="169"/>
    </row>
    <row r="3" spans="1:30" ht="23.25" customHeight="1" x14ac:dyDescent="0.25">
      <c r="A3" s="728" t="s">
        <v>668</v>
      </c>
      <c r="B3" s="560"/>
      <c r="C3" s="560"/>
      <c r="D3" s="560"/>
      <c r="E3" s="560"/>
      <c r="F3" s="560"/>
      <c r="G3" s="560"/>
      <c r="H3" s="560"/>
      <c r="I3" s="560"/>
      <c r="J3" s="560"/>
      <c r="K3" s="560"/>
    </row>
    <row r="4" spans="1:30" s="607" customFormat="1" ht="42.75" customHeight="1" x14ac:dyDescent="0.25">
      <c r="A4" s="890" t="str">
        <f>IF('1. General Input'!D29="yes",IF('Rpt 1. Loan Forgiveness App EZ'!Q49&lt;'1. General Input'!D21," ","100% loan forgiveness achieved and Verifier completed.  Borrower is eligible to use Forgiveness Form 3508EZ.  Go to OnPoint SBA Portal and complete application process."),IF('1. General Input'!D30="yes",IF('Rpt 1. Loan Forgiveness App EZ'!Q49&lt;'1. General Input'!D21," ","100% loan forgiveness achieved and Verifier completed.  Borrower is eligible to use Forgiveness Form 3508EZ.  Go to OnPoint SBA Portal and complete application process."),IF('1. General Input'!D23="no",IF('Rpt 1. Loan Forgiveness App EZ'!Q49&lt;'1. General Input'!D21," ","100% loan forgiveness achieved and Verifier completed.  Borrower is eligible to use Forgiveness Form 3508EZ.  Go to OnPoint SBA Portal and complete application process."),IF('9. FTE Exemption'!E16="no",IF('8.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 General Input'!D40="yes",IF('8.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process.")),IF('15. Chosen Referenced Period'!G10="Chosen period(s) hours missing"," ",IF('Rpt 1A. Loan Forgiveness App'!Q57&lt;'1. General Input'!D21," ","100% loan forgiveness achieved and Verifier completed.  Borrower is eligible to use Forgiveness Form 3508.  Go to OnPoint SBA Portal and complete application process.")))))))</f>
        <v xml:space="preserve"> </v>
      </c>
      <c r="B4" s="890"/>
      <c r="C4" s="890"/>
      <c r="D4" s="890"/>
      <c r="E4" s="890"/>
      <c r="F4" s="890"/>
      <c r="G4" s="890"/>
      <c r="H4" s="890"/>
      <c r="K4" s="729"/>
      <c r="L4" s="729"/>
      <c r="M4" s="729"/>
      <c r="N4" s="729"/>
      <c r="O4" s="729"/>
      <c r="P4" s="729"/>
      <c r="Q4" s="729"/>
      <c r="R4" s="729"/>
      <c r="S4" s="729"/>
      <c r="T4" s="729"/>
      <c r="U4" s="729"/>
      <c r="V4" s="729"/>
      <c r="W4" s="729"/>
      <c r="X4" s="729"/>
      <c r="Y4" s="729"/>
      <c r="Z4" s="729"/>
      <c r="AA4" s="729"/>
      <c r="AB4" s="729"/>
      <c r="AC4" s="729"/>
      <c r="AD4" s="729"/>
    </row>
    <row r="5" spans="1:30" s="607" customFormat="1" ht="26.25" customHeight="1" x14ac:dyDescent="0.25">
      <c r="A5" s="770" t="s">
        <v>762</v>
      </c>
      <c r="B5" s="729"/>
      <c r="C5" s="729"/>
      <c r="D5" s="729"/>
      <c r="E5" s="729"/>
    </row>
    <row r="6" spans="1:30" s="607" customFormat="1" ht="21" customHeight="1" x14ac:dyDescent="0.25">
      <c r="A6" s="730" t="s">
        <v>422</v>
      </c>
      <c r="B6" s="673"/>
      <c r="C6" s="673"/>
    </row>
    <row r="7" spans="1:30" s="607" customFormat="1" ht="72.75" customHeight="1" x14ac:dyDescent="0.25">
      <c r="A7" s="891" t="s">
        <v>764</v>
      </c>
      <c r="B7" s="891"/>
      <c r="C7" s="891"/>
      <c r="D7" s="891"/>
      <c r="F7" s="772"/>
      <c r="G7" s="773">
        <f>+F7/52*'1. General Input'!D10</f>
        <v>0</v>
      </c>
    </row>
    <row r="8" spans="1:30" ht="15.75" thickBot="1" x14ac:dyDescent="0.3">
      <c r="A8" s="155" t="s">
        <v>407</v>
      </c>
      <c r="B8" s="700"/>
      <c r="C8" s="700"/>
      <c r="D8" s="700"/>
      <c r="E8" s="700"/>
      <c r="F8" s="700"/>
      <c r="G8" s="771">
        <f>+AD113+G7</f>
        <v>0</v>
      </c>
      <c r="H8" s="700"/>
      <c r="I8" s="700"/>
      <c r="J8" s="700"/>
      <c r="K8" s="700"/>
      <c r="L8" s="700"/>
      <c r="M8" s="700"/>
      <c r="N8" s="700"/>
      <c r="O8" s="700"/>
      <c r="P8" s="700"/>
      <c r="Q8" s="700"/>
      <c r="R8" s="700"/>
      <c r="S8" s="700"/>
      <c r="T8" s="700"/>
      <c r="U8" s="700"/>
      <c r="V8" s="700"/>
      <c r="W8" s="700"/>
      <c r="X8" s="700"/>
      <c r="Y8" s="700"/>
      <c r="Z8" s="700"/>
      <c r="AA8" s="700"/>
      <c r="AB8" s="700"/>
      <c r="AC8" s="700"/>
      <c r="AD8" s="700"/>
    </row>
    <row r="9" spans="1:30" s="171" customFormat="1" x14ac:dyDescent="0.25">
      <c r="A9" s="681" t="s">
        <v>445</v>
      </c>
      <c r="E9" s="683">
        <f>'1. General Input'!D22</f>
        <v>0</v>
      </c>
      <c r="F9" s="683">
        <f>+'10. Type 1 Emp Cov. Period Comp'!F18</f>
        <v>7</v>
      </c>
      <c r="G9" s="683">
        <f>+'10. Type 1 Emp Cov. Period Comp'!G18</f>
        <v>14</v>
      </c>
      <c r="H9" s="683">
        <f>+'10. Type 1 Emp Cov. Period Comp'!H18</f>
        <v>21</v>
      </c>
      <c r="I9" s="683">
        <f>+'10. Type 1 Emp Cov. Period Comp'!I18</f>
        <v>28</v>
      </c>
      <c r="J9" s="683">
        <f>+'10. Type 1 Emp Cov. Period Comp'!J18</f>
        <v>35</v>
      </c>
      <c r="K9" s="683">
        <f>+'10. Type 1 Emp Cov. Period Comp'!K18</f>
        <v>42</v>
      </c>
      <c r="L9" s="683">
        <f>+'10. Type 1 Emp Cov. Period Comp'!L18</f>
        <v>49</v>
      </c>
      <c r="M9" s="683" t="str">
        <f>IF('1. General Input'!$D$10&gt;8,+L9+7," ")</f>
        <v xml:space="preserve"> </v>
      </c>
      <c r="N9" s="683" t="str">
        <f>IF('1. General Input'!$D$10&gt;8,+M9+7," ")</f>
        <v xml:space="preserve"> </v>
      </c>
      <c r="O9" s="683" t="str">
        <f>IF('1. General Input'!$D$10&gt;8,+N9+7," ")</f>
        <v xml:space="preserve"> </v>
      </c>
      <c r="P9" s="683" t="str">
        <f>IF('1. General Input'!$D$10&gt;8,+O9+7," ")</f>
        <v xml:space="preserve"> </v>
      </c>
      <c r="Q9" s="683" t="str">
        <f>IF('1. General Input'!$D$10&gt;8,+P9+7," ")</f>
        <v xml:space="preserve"> </v>
      </c>
      <c r="R9" s="683" t="str">
        <f>IF('1. General Input'!$D$10&gt;8,+Q9+7," ")</f>
        <v xml:space="preserve"> </v>
      </c>
      <c r="S9" s="683" t="str">
        <f>IF('1. General Input'!$D$10&gt;8,+R9+7," ")</f>
        <v xml:space="preserve"> </v>
      </c>
      <c r="T9" s="683" t="str">
        <f>IF('1. General Input'!$D$10&gt;8,+S9+7," ")</f>
        <v xml:space="preserve"> </v>
      </c>
      <c r="U9" s="683" t="str">
        <f>IF('1. General Input'!$D$10&gt;8,+T9+7," ")</f>
        <v xml:space="preserve"> </v>
      </c>
      <c r="V9" s="683" t="str">
        <f>IF('1. General Input'!$D$10&gt;8,+U9+7," ")</f>
        <v xml:space="preserve"> </v>
      </c>
      <c r="W9" s="683" t="str">
        <f>IF('1. General Input'!$D$10&gt;8,+V9+7," ")</f>
        <v xml:space="preserve"> </v>
      </c>
      <c r="X9" s="683" t="str">
        <f>IF('1. General Input'!$D$10&gt;8,+W9+7," ")</f>
        <v xml:space="preserve"> </v>
      </c>
      <c r="Y9" s="683" t="str">
        <f>IF('1. General Input'!$D$10&gt;8,+X9+7," ")</f>
        <v xml:space="preserve"> </v>
      </c>
      <c r="Z9" s="683" t="str">
        <f>IF('1. General Input'!$D$10&gt;8,+Y9+7," ")</f>
        <v xml:space="preserve"> </v>
      </c>
      <c r="AA9" s="683" t="str">
        <f>IF('1. General Input'!$D$10&gt;8,+Z9+7," ")</f>
        <v xml:space="preserve"> </v>
      </c>
      <c r="AB9" s="683" t="str">
        <f>IF('1. General Input'!$D$10&gt;8,+AA9+7," ")</f>
        <v xml:space="preserve"> </v>
      </c>
      <c r="AC9" s="683" t="str">
        <f>IF('1. General Input'!$D$10=0," ",IF('1. General Input'!$D$10=8,L10+1,AB10+1))</f>
        <v xml:space="preserve"> </v>
      </c>
    </row>
    <row r="10" spans="1:30" s="171" customFormat="1" x14ac:dyDescent="0.25">
      <c r="A10" s="684" t="s">
        <v>446</v>
      </c>
      <c r="B10" s="172"/>
      <c r="C10" s="172"/>
      <c r="D10" s="172"/>
      <c r="E10" s="685">
        <f>+'10. Type 1 Emp Cov. Period Comp'!E19</f>
        <v>6</v>
      </c>
      <c r="F10" s="685">
        <f>+'10. Type 1 Emp Cov. Period Comp'!F19</f>
        <v>13</v>
      </c>
      <c r="G10" s="685">
        <f>+'10. Type 1 Emp Cov. Period Comp'!G19</f>
        <v>20</v>
      </c>
      <c r="H10" s="685">
        <f>+'10. Type 1 Emp Cov. Period Comp'!H19</f>
        <v>27</v>
      </c>
      <c r="I10" s="685">
        <f>+'10. Type 1 Emp Cov. Period Comp'!I19</f>
        <v>34</v>
      </c>
      <c r="J10" s="685">
        <f>+'10. Type 1 Emp Cov. Period Comp'!J19</f>
        <v>41</v>
      </c>
      <c r="K10" s="685">
        <f>+'10. Type 1 Emp Cov. Period Comp'!K19</f>
        <v>48</v>
      </c>
      <c r="L10" s="685">
        <f>+'10. Type 1 Emp Cov. Period Comp'!L19</f>
        <v>55</v>
      </c>
      <c r="M10" s="173" t="str">
        <f>IF('1. General Input'!$D$10&gt;8,+M9+6," ")</f>
        <v xml:space="preserve"> </v>
      </c>
      <c r="N10" s="173" t="str">
        <f>IF('1. General Input'!$D$10&gt;8,+N9+6," ")</f>
        <v xml:space="preserve"> </v>
      </c>
      <c r="O10" s="173" t="str">
        <f>IF('1. General Input'!$D$10&gt;8,+O9+6," ")</f>
        <v xml:space="preserve"> </v>
      </c>
      <c r="P10" s="173" t="str">
        <f>IF('1. General Input'!$D$10&gt;8,+P9+6," ")</f>
        <v xml:space="preserve"> </v>
      </c>
      <c r="Q10" s="173" t="str">
        <f>IF('1. General Input'!$D$10&gt;8,+Q9+6," ")</f>
        <v xml:space="preserve"> </v>
      </c>
      <c r="R10" s="173" t="str">
        <f>IF('1. General Input'!$D$10&gt;8,+R9+6," ")</f>
        <v xml:space="preserve"> </v>
      </c>
      <c r="S10" s="173" t="str">
        <f>IF('1. General Input'!$D$10&gt;8,+S9+6," ")</f>
        <v xml:space="preserve"> </v>
      </c>
      <c r="T10" s="173" t="str">
        <f>IF('1. General Input'!$D$10&gt;8,+T9+6," ")</f>
        <v xml:space="preserve"> </v>
      </c>
      <c r="U10" s="173" t="str">
        <f>IF('1. General Input'!$D$10&gt;8,+U9+6," ")</f>
        <v xml:space="preserve"> </v>
      </c>
      <c r="V10" s="173" t="str">
        <f>IF('1. General Input'!$D$10&gt;8,+V9+6," ")</f>
        <v xml:space="preserve"> </v>
      </c>
      <c r="W10" s="173" t="str">
        <f>IF('1. General Input'!$D$10&gt;8,+W9+6," ")</f>
        <v xml:space="preserve"> </v>
      </c>
      <c r="X10" s="173" t="str">
        <f>IF('1. General Input'!$D$10&gt;8,+X9+6," ")</f>
        <v xml:space="preserve"> </v>
      </c>
      <c r="Y10" s="173" t="str">
        <f>IF('1. General Input'!$D$10&gt;8,+Y9+6," ")</f>
        <v xml:space="preserve"> </v>
      </c>
      <c r="Z10" s="173" t="str">
        <f>IF('1. General Input'!$D$10&gt;8,+Z9+6," ")</f>
        <v xml:space="preserve"> </v>
      </c>
      <c r="AA10" s="173" t="str">
        <f>IF('1. General Input'!$D$10&gt;8,+AA9+6," ")</f>
        <v xml:space="preserve"> </v>
      </c>
      <c r="AB10" s="173" t="str">
        <f>IF('1. General Input'!$D$10&gt;8,+AB9+6," ")</f>
        <v xml:space="preserve"> </v>
      </c>
      <c r="AC10" s="685"/>
      <c r="AD10" s="172"/>
    </row>
    <row r="11" spans="1:30" s="688" customFormat="1" ht="90" x14ac:dyDescent="0.25">
      <c r="A11" s="731" t="s">
        <v>607</v>
      </c>
      <c r="B11" s="731" t="s">
        <v>452</v>
      </c>
      <c r="C11" s="731" t="s">
        <v>453</v>
      </c>
      <c r="D11" s="732" t="s">
        <v>624</v>
      </c>
      <c r="E11" s="156" t="s">
        <v>160</v>
      </c>
      <c r="F11" s="156" t="s">
        <v>161</v>
      </c>
      <c r="G11" s="156" t="s">
        <v>162</v>
      </c>
      <c r="H11" s="156" t="s">
        <v>163</v>
      </c>
      <c r="I11" s="156" t="s">
        <v>164</v>
      </c>
      <c r="J11" s="156" t="s">
        <v>165</v>
      </c>
      <c r="K11" s="156" t="s">
        <v>166</v>
      </c>
      <c r="L11" s="156" t="s">
        <v>167</v>
      </c>
      <c r="M11" s="164" t="str">
        <f>IF('1. General Input'!$D$10&gt;8,"Paid in Week 9"," ")</f>
        <v xml:space="preserve"> </v>
      </c>
      <c r="N11" s="164" t="str">
        <f>IF('1. General Input'!$D$10&gt;8,"Paid in Week 10"," ")</f>
        <v xml:space="preserve"> </v>
      </c>
      <c r="O11" s="164" t="str">
        <f>IF('1. General Input'!$D$10&gt;8,"Paid in Week 11"," ")</f>
        <v xml:space="preserve"> </v>
      </c>
      <c r="P11" s="164" t="str">
        <f>IF('1. General Input'!$D$10&gt;8,"Paid in Week 12"," ")</f>
        <v xml:space="preserve"> </v>
      </c>
      <c r="Q11" s="164" t="str">
        <f>IF('1. General Input'!$D$10&gt;8,"Paid in Week 13"," ")</f>
        <v xml:space="preserve"> </v>
      </c>
      <c r="R11" s="164" t="str">
        <f>IF('1. General Input'!$D$10&gt;8,"Paid in Week 14"," ")</f>
        <v xml:space="preserve"> </v>
      </c>
      <c r="S11" s="164" t="str">
        <f>IF('1. General Input'!$D$10&gt;8,"Paid in Week 15"," ")</f>
        <v xml:space="preserve"> </v>
      </c>
      <c r="T11" s="164" t="str">
        <f>IF('1. General Input'!$D$10&gt;8,"Paid in Week 16"," ")</f>
        <v xml:space="preserve"> </v>
      </c>
      <c r="U11" s="164" t="str">
        <f>IF('1. General Input'!$D$10&gt;8,"Paid in Week 17"," ")</f>
        <v xml:space="preserve"> </v>
      </c>
      <c r="V11" s="164" t="str">
        <f>IF('1. General Input'!$D$10&gt;8,"Paid in Week 18"," ")</f>
        <v xml:space="preserve"> </v>
      </c>
      <c r="W11" s="164" t="str">
        <f>IF('1. General Input'!$D$10&gt;8,"Paid in Week 19"," ")</f>
        <v xml:space="preserve"> </v>
      </c>
      <c r="X11" s="164" t="str">
        <f>IF('1. General Input'!$D$10&gt;8,"Paid in Week 20"," ")</f>
        <v xml:space="preserve"> </v>
      </c>
      <c r="Y11" s="164" t="str">
        <f>IF('1. General Input'!$D$10&gt;8,"Paid in Week 21"," ")</f>
        <v xml:space="preserve"> </v>
      </c>
      <c r="Z11" s="164" t="str">
        <f>IF('1. General Input'!$D$10&gt;8,"Paid in Week 22"," ")</f>
        <v xml:space="preserve"> </v>
      </c>
      <c r="AA11" s="164" t="str">
        <f>IF('1. General Input'!$D$10&gt;8,"Paid in Week 23"," ")</f>
        <v xml:space="preserve"> </v>
      </c>
      <c r="AB11" s="164" t="str">
        <f>IF('1. General Input'!$D$10&gt;8,"Paid in Week 24"," ")</f>
        <v xml:space="preserve"> </v>
      </c>
      <c r="AC11" s="156" t="s">
        <v>408</v>
      </c>
      <c r="AD11" s="156" t="s">
        <v>318</v>
      </c>
    </row>
    <row r="12" spans="1:30" x14ac:dyDescent="0.25">
      <c r="A12" s="646"/>
      <c r="B12" s="733"/>
      <c r="C12" s="588"/>
      <c r="D12" s="648"/>
      <c r="E12" s="703">
        <f t="shared" ref="E12:E43" si="0">IF(B12&gt;$E$9-1,IF(B12&lt;$F$9,D12,0),0)</f>
        <v>0</v>
      </c>
      <c r="F12" s="703">
        <f t="shared" ref="F12:F43" si="1">IF(B12&gt;$F$9-1,IF(B12&lt;$G$9,D12,0),0)</f>
        <v>0</v>
      </c>
      <c r="G12" s="703">
        <f t="shared" ref="G12:G43" si="2">IF(B12&gt;$G$9-1,IF(B12&lt;$H$9,D12,0),0)</f>
        <v>0</v>
      </c>
      <c r="H12" s="703">
        <f t="shared" ref="H12:H43" si="3">IF(B12&gt;$H$9-1,IF(B12&lt;$I$9,D12,0),0)</f>
        <v>0</v>
      </c>
      <c r="I12" s="703">
        <f t="shared" ref="I12:I43" si="4">IF(B12&gt;$I$9-1,IF(B12&lt;$J$9,D12,0),0)</f>
        <v>0</v>
      </c>
      <c r="J12" s="703">
        <f t="shared" ref="J12:J43" si="5">IF(B12&gt;$J$9-1,IF(B12&lt;$K$9,D12,0),0)</f>
        <v>0</v>
      </c>
      <c r="K12" s="703">
        <f t="shared" ref="K12:K43" si="6">IF(B12&gt;$K$9-1,IF(B12&lt;$L$9,D12,0),0)</f>
        <v>0</v>
      </c>
      <c r="L12" s="703">
        <f t="shared" ref="L12:L43" si="7">IF(B12&gt;$L$9-1,IF(B12&lt;$L$10+1,D12,0),0)</f>
        <v>0</v>
      </c>
      <c r="M12" s="703">
        <f>IF('1. General Input'!$D$10=0,0,IF('1. General Input'!$D$10=8,0,IF(B12&gt;$M$9-1,IF(B12&lt;$N$9,D12,0),0)))</f>
        <v>0</v>
      </c>
      <c r="N12" s="703">
        <f>IF('1. General Input'!$D$10=0,0,IF('1. General Input'!$D$10=8,0,IF(B12&gt;$N$9-1,IF(B12&lt;$O$9,D12,0),0)))</f>
        <v>0</v>
      </c>
      <c r="O12" s="703">
        <f>IF('1. General Input'!$D$10=0,0,IF('1. General Input'!$D$10=8,0,IF(B12&gt;$O$9-1,IF(B12&lt;$P$9,D12,0),0)))</f>
        <v>0</v>
      </c>
      <c r="P12" s="703">
        <f>IF('1. General Input'!$D$10=0,0,IF('1. General Input'!$D$10=8,0,IF(B12&gt;$P$9-1,IF(B12&lt;$Q$9,D12,0),0)))</f>
        <v>0</v>
      </c>
      <c r="Q12" s="703">
        <f>IF('1. General Input'!$D$10=0,0,IF('1. General Input'!$D$10=8,0,IF(B12&gt;$Q$9-1,IF(B12&lt;$R$9,D12,0),0)))</f>
        <v>0</v>
      </c>
      <c r="R12" s="703">
        <f>IF('1. General Input'!$D$10=0,0,IF('1. General Input'!$D$10=8,0,IF(B12&gt;$R$9-1,IF(B12&lt;$S$9,D12,0),0)))</f>
        <v>0</v>
      </c>
      <c r="S12" s="703">
        <f>IF('1. General Input'!$D$10=0,0,IF('1. General Input'!$D$10=8,0,IF(B12&gt;$S$9-1,IF(B12&lt;$T$9,D12,0),0)))</f>
        <v>0</v>
      </c>
      <c r="T12" s="703">
        <f>IF('1. General Input'!$D$10=0,0,IF('1. General Input'!$D$10=8,0,IF(B12&gt;$T$9-1,IF(B12&lt;$U$9,D12,0),0)))</f>
        <v>0</v>
      </c>
      <c r="U12" s="703">
        <f>IF('1. General Input'!$D$10=0,0,IF('1. General Input'!$D$10=8,0,IF(B12&gt;$U$9-1,IF(B12&lt;$V$9,D12,0),0)))</f>
        <v>0</v>
      </c>
      <c r="V12" s="703">
        <f>IF('1. General Input'!$D$10=0,0,IF('1. General Input'!$D$10=8,0,IF(B12&gt;$V$9-1,IF(B12&lt;$W$9,D12,0),0)))</f>
        <v>0</v>
      </c>
      <c r="W12" s="703">
        <f>IF('1. General Input'!$D$10=0,0,IF('1. General Input'!$D$10=8,0,IF(B12&gt;$W$9-1,IF(B12&lt;$X$9,D12,0),0)))</f>
        <v>0</v>
      </c>
      <c r="X12" s="703">
        <f>IF('1. General Input'!$D$10=0,0,IF('1. General Input'!$D$10=8,0,IF(B12&gt;$X$9-1,IF(B12&lt;$Y$9,D12,0),0)))</f>
        <v>0</v>
      </c>
      <c r="Y12" s="703">
        <f>IF('1. General Input'!$D$10=0,0,IF('1. General Input'!$D$10=8,0,IF(B12&gt;$Y$9-1,IF(B12&lt;$Z$9,D12,0),0)))</f>
        <v>0</v>
      </c>
      <c r="Z12" s="703">
        <f>IF('1. General Input'!$D$10=0,0,IF('1. General Input'!$D$10=8,0,IF(B12&gt;$Z$9-1,IF(B12&lt;$AA$9,D12,0),0)))</f>
        <v>0</v>
      </c>
      <c r="AA12" s="703">
        <f>IF('1. General Input'!$D$10=0,0,IF('1. General Input'!$D$10=8,0,IF(B12&gt;$AA$9-1,IF(B12&lt;$AB$9,D12,0),0)))</f>
        <v>0</v>
      </c>
      <c r="AB12" s="703">
        <f>IF('1. General Input'!$D$10=0,0,IF('1. General Input'!$D$10=8,0,IF(B12&gt;$AB$9-1,IF(B12&lt;$AC$9,D12,0),0)))</f>
        <v>0</v>
      </c>
      <c r="AC12" s="703">
        <f>IF('1. General Input'!$D$10=0,0,IF(B12&gt;$AC$9-1,D12,0))</f>
        <v>0</v>
      </c>
      <c r="AD12" s="704">
        <f>IF(SUM(D12:AC12)&lt;0,0,SUM(E12:AC12))</f>
        <v>0</v>
      </c>
    </row>
    <row r="13" spans="1:30" x14ac:dyDescent="0.25">
      <c r="A13" s="646"/>
      <c r="B13" s="733"/>
      <c r="C13" s="588"/>
      <c r="D13" s="655"/>
      <c r="E13" s="705">
        <f t="shared" si="0"/>
        <v>0</v>
      </c>
      <c r="F13" s="705">
        <f t="shared" si="1"/>
        <v>0</v>
      </c>
      <c r="G13" s="705">
        <f t="shared" si="2"/>
        <v>0</v>
      </c>
      <c r="H13" s="705">
        <f t="shared" si="3"/>
        <v>0</v>
      </c>
      <c r="I13" s="705">
        <f t="shared" si="4"/>
        <v>0</v>
      </c>
      <c r="J13" s="705">
        <f t="shared" si="5"/>
        <v>0</v>
      </c>
      <c r="K13" s="705">
        <f t="shared" si="6"/>
        <v>0</v>
      </c>
      <c r="L13" s="705">
        <f t="shared" si="7"/>
        <v>0</v>
      </c>
      <c r="M13" s="705">
        <f>IF('1. General Input'!$D$10=0,0,IF('1. General Input'!$D$10=8,0,IF(B13&gt;$M$9-1,IF(B13&lt;$N$9,D13,0),0)))</f>
        <v>0</v>
      </c>
      <c r="N13" s="705">
        <f>IF('1. General Input'!$D$10=0,0,IF('1. General Input'!$D$10=8,0,IF(B13&gt;$N$9-1,IF(B13&lt;$O$9,D13,0),0)))</f>
        <v>0</v>
      </c>
      <c r="O13" s="705">
        <f>IF('1. General Input'!$D$10=0,0,IF('1. General Input'!$D$10=8,0,IF(B13&gt;$O$9-1,IF(B13&lt;$P$9,D13,0),0)))</f>
        <v>0</v>
      </c>
      <c r="P13" s="705">
        <f>IF('1. General Input'!$D$10=0,0,IF('1. General Input'!$D$10=8,0,IF(B13&gt;$P$9-1,IF(B13&lt;$Q$9,D13,0),0)))</f>
        <v>0</v>
      </c>
      <c r="Q13" s="705">
        <f>IF('1. General Input'!$D$10=0,0,IF('1. General Input'!$D$10=8,0,IF(B13&gt;$Q$9-1,IF(B13&lt;$R$9,D13,0),0)))</f>
        <v>0</v>
      </c>
      <c r="R13" s="705">
        <f>IF('1. General Input'!$D$10=0,0,IF('1. General Input'!$D$10=8,0,IF(B13&gt;$R$9-1,IF(B13&lt;$S$9,D13,0),0)))</f>
        <v>0</v>
      </c>
      <c r="S13" s="705">
        <f>IF('1. General Input'!$D$10=0,0,IF('1. General Input'!$D$10=8,0,IF(B13&gt;$S$9-1,IF(B13&lt;$T$9,D13,0),0)))</f>
        <v>0</v>
      </c>
      <c r="T13" s="705">
        <f>IF('1. General Input'!$D$10=0,0,IF('1. General Input'!$D$10=8,0,IF(B13&gt;$T$9-1,IF(B13&lt;$U$9,D13,0),0)))</f>
        <v>0</v>
      </c>
      <c r="U13" s="705">
        <f>IF('1. General Input'!$D$10=0,0,IF('1. General Input'!$D$10=8,0,IF(B13&gt;$U$9-1,IF(B13&lt;$V$9,D13,0),0)))</f>
        <v>0</v>
      </c>
      <c r="V13" s="705">
        <f>IF('1. General Input'!$D$10=0,0,IF('1. General Input'!$D$10=8,0,IF(B13&gt;$V$9-1,IF(B13&lt;$W$9,D13,0),0)))</f>
        <v>0</v>
      </c>
      <c r="W13" s="705">
        <f>IF('1. General Input'!$D$10=0,0,IF('1. General Input'!$D$10=8,0,IF(B13&gt;$W$9-1,IF(B13&lt;$X$9,D13,0),0)))</f>
        <v>0</v>
      </c>
      <c r="X13" s="705">
        <f>IF('1. General Input'!$D$10=0,0,IF('1. General Input'!$D$10=8,0,IF(B13&gt;$X$9-1,IF(B13&lt;$Y$9,D13,0),0)))</f>
        <v>0</v>
      </c>
      <c r="Y13" s="705">
        <f>IF('1. General Input'!$D$10=0,0,IF('1. General Input'!$D$10=8,0,IF(B13&gt;$Y$9-1,IF(B13&lt;$Z$9,D13,0),0)))</f>
        <v>0</v>
      </c>
      <c r="Z13" s="705">
        <f>IF('1. General Input'!$D$10=0,0,IF('1. General Input'!$D$10=8,0,IF(B13&gt;$Z$9-1,IF(B13&lt;$AA$9,D13,0),0)))</f>
        <v>0</v>
      </c>
      <c r="AA13" s="705">
        <f>IF('1. General Input'!$D$10=0,0,IF('1. General Input'!$D$10=8,0,IF(B13&gt;$AA$9-1,IF(B13&lt;$AB$9,D13,0),0)))</f>
        <v>0</v>
      </c>
      <c r="AB13" s="705">
        <f>IF('1. General Input'!$D$10=0,0,IF('1. General Input'!$D$10=8,0,IF(B13&gt;$AB$9-1,IF(B13&lt;$AC$9,D13,0),0)))</f>
        <v>0</v>
      </c>
      <c r="AC13" s="705">
        <f>IF('1. General Input'!$D$10=0,0,IF(B13&gt;$AC$9-1,D13,0))</f>
        <v>0</v>
      </c>
      <c r="AD13" s="706">
        <f>IF(SUM(D13:AC13)&lt;0,0,SUM(E13:AC13))</f>
        <v>0</v>
      </c>
    </row>
    <row r="14" spans="1:30" x14ac:dyDescent="0.25">
      <c r="A14" s="646"/>
      <c r="B14" s="733"/>
      <c r="C14" s="588"/>
      <c r="D14" s="655"/>
      <c r="E14" s="705">
        <f t="shared" si="0"/>
        <v>0</v>
      </c>
      <c r="F14" s="705">
        <f t="shared" si="1"/>
        <v>0</v>
      </c>
      <c r="G14" s="705">
        <f t="shared" si="2"/>
        <v>0</v>
      </c>
      <c r="H14" s="705">
        <f t="shared" si="3"/>
        <v>0</v>
      </c>
      <c r="I14" s="705">
        <f t="shared" si="4"/>
        <v>0</v>
      </c>
      <c r="J14" s="705">
        <f t="shared" si="5"/>
        <v>0</v>
      </c>
      <c r="K14" s="705">
        <f t="shared" si="6"/>
        <v>0</v>
      </c>
      <c r="L14" s="705">
        <f t="shared" si="7"/>
        <v>0</v>
      </c>
      <c r="M14" s="705">
        <f>IF('1. General Input'!$D$10=0,0,IF('1. General Input'!$D$10=8,0,IF(B14&gt;$M$9-1,IF(B14&lt;$N$9,D14,0),0)))</f>
        <v>0</v>
      </c>
      <c r="N14" s="705">
        <f>IF('1. General Input'!$D$10=0,0,IF('1. General Input'!$D$10=8,0,IF(B14&gt;$N$9-1,IF(B14&lt;$O$9,D14,0),0)))</f>
        <v>0</v>
      </c>
      <c r="O14" s="705">
        <f>IF('1. General Input'!$D$10=0,0,IF('1. General Input'!$D$10=8,0,IF(B14&gt;$O$9-1,IF(B14&lt;$P$9,D14,0),0)))</f>
        <v>0</v>
      </c>
      <c r="P14" s="705">
        <f>IF('1. General Input'!$D$10=0,0,IF('1. General Input'!$D$10=8,0,IF(B14&gt;$P$9-1,IF(B14&lt;$Q$9,D14,0),0)))</f>
        <v>0</v>
      </c>
      <c r="Q14" s="705">
        <f>IF('1. General Input'!$D$10=0,0,IF('1. General Input'!$D$10=8,0,IF(B14&gt;$Q$9-1,IF(B14&lt;$R$9,D14,0),0)))</f>
        <v>0</v>
      </c>
      <c r="R14" s="705">
        <f>IF('1. General Input'!$D$10=0,0,IF('1. General Input'!$D$10=8,0,IF(B14&gt;$R$9-1,IF(B14&lt;$S$9,D14,0),0)))</f>
        <v>0</v>
      </c>
      <c r="S14" s="705">
        <f>IF('1. General Input'!$D$10=0,0,IF('1. General Input'!$D$10=8,0,IF(B14&gt;$S$9-1,IF(B14&lt;$T$9,D14,0),0)))</f>
        <v>0</v>
      </c>
      <c r="T14" s="705">
        <f>IF('1. General Input'!$D$10=0,0,IF('1. General Input'!$D$10=8,0,IF(B14&gt;$T$9-1,IF(B14&lt;$U$9,D14,0),0)))</f>
        <v>0</v>
      </c>
      <c r="U14" s="705">
        <f>IF('1. General Input'!$D$10=0,0,IF('1. General Input'!$D$10=8,0,IF(B14&gt;$U$9-1,IF(B14&lt;$V$9,D14,0),0)))</f>
        <v>0</v>
      </c>
      <c r="V14" s="705">
        <f>IF('1. General Input'!$D$10=0,0,IF('1. General Input'!$D$10=8,0,IF(B14&gt;$V$9-1,IF(B14&lt;$W$9,D14,0),0)))</f>
        <v>0</v>
      </c>
      <c r="W14" s="705">
        <f>IF('1. General Input'!$D$10=0,0,IF('1. General Input'!$D$10=8,0,IF(B14&gt;$W$9-1,IF(B14&lt;$X$9,D14,0),0)))</f>
        <v>0</v>
      </c>
      <c r="X14" s="705">
        <f>IF('1. General Input'!$D$10=0,0,IF('1. General Input'!$D$10=8,0,IF(B14&gt;$X$9-1,IF(B14&lt;$Y$9,D14,0),0)))</f>
        <v>0</v>
      </c>
      <c r="Y14" s="705">
        <f>IF('1. General Input'!$D$10=0,0,IF('1. General Input'!$D$10=8,0,IF(B14&gt;$Y$9-1,IF(B14&lt;$Z$9,D14,0),0)))</f>
        <v>0</v>
      </c>
      <c r="Z14" s="705">
        <f>IF('1. General Input'!$D$10=0,0,IF('1. General Input'!$D$10=8,0,IF(B14&gt;$Z$9-1,IF(B14&lt;$AA$9,D14,0),0)))</f>
        <v>0</v>
      </c>
      <c r="AA14" s="705">
        <f>IF('1. General Input'!$D$10=0,0,IF('1. General Input'!$D$10=8,0,IF(B14&gt;$AA$9-1,IF(B14&lt;$AB$9,D14,0),0)))</f>
        <v>0</v>
      </c>
      <c r="AB14" s="705">
        <f>IF('1. General Input'!$D$10=0,0,IF('1. General Input'!$D$10=8,0,IF(B14&gt;$AB$9-1,IF(B14&lt;$AC$9,D14,0),0)))</f>
        <v>0</v>
      </c>
      <c r="AC14" s="705">
        <f>IF('1. General Input'!$D$10=0,0,IF(B14&gt;$AC$9-1,D14,0))</f>
        <v>0</v>
      </c>
      <c r="AD14" s="706">
        <f t="shared" ref="AD14:AD77" si="8">IF(SUM(D14:AC14)&lt;0,0,SUM(E14:AC14))</f>
        <v>0</v>
      </c>
    </row>
    <row r="15" spans="1:30" x14ac:dyDescent="0.25">
      <c r="A15" s="646"/>
      <c r="B15" s="733"/>
      <c r="C15" s="588"/>
      <c r="D15" s="655"/>
      <c r="E15" s="705">
        <f t="shared" si="0"/>
        <v>0</v>
      </c>
      <c r="F15" s="705">
        <f t="shared" si="1"/>
        <v>0</v>
      </c>
      <c r="G15" s="705">
        <f t="shared" si="2"/>
        <v>0</v>
      </c>
      <c r="H15" s="705">
        <f t="shared" si="3"/>
        <v>0</v>
      </c>
      <c r="I15" s="705">
        <f t="shared" si="4"/>
        <v>0</v>
      </c>
      <c r="J15" s="705">
        <f t="shared" si="5"/>
        <v>0</v>
      </c>
      <c r="K15" s="705">
        <f t="shared" si="6"/>
        <v>0</v>
      </c>
      <c r="L15" s="705">
        <f t="shared" si="7"/>
        <v>0</v>
      </c>
      <c r="M15" s="705">
        <f>IF('1. General Input'!$D$10=0,0,IF('1. General Input'!$D$10=8,0,IF(B15&gt;$M$9-1,IF(B15&lt;$N$9,D15,0),0)))</f>
        <v>0</v>
      </c>
      <c r="N15" s="705">
        <f>IF('1. General Input'!$D$10=0,0,IF('1. General Input'!$D$10=8,0,IF(B15&gt;$N$9-1,IF(B15&lt;$O$9,D15,0),0)))</f>
        <v>0</v>
      </c>
      <c r="O15" s="705">
        <f>IF('1. General Input'!$D$10=0,0,IF('1. General Input'!$D$10=8,0,IF(B15&gt;$O$9-1,IF(B15&lt;$P$9,D15,0),0)))</f>
        <v>0</v>
      </c>
      <c r="P15" s="705">
        <f>IF('1. General Input'!$D$10=0,0,IF('1. General Input'!$D$10=8,0,IF(B15&gt;$P$9-1,IF(B15&lt;$Q$9,D15,0),0)))</f>
        <v>0</v>
      </c>
      <c r="Q15" s="705">
        <f>IF('1. General Input'!$D$10=0,0,IF('1. General Input'!$D$10=8,0,IF(B15&gt;$Q$9-1,IF(B15&lt;$R$9,D15,0),0)))</f>
        <v>0</v>
      </c>
      <c r="R15" s="705">
        <f>IF('1. General Input'!$D$10=0,0,IF('1. General Input'!$D$10=8,0,IF(B15&gt;$R$9-1,IF(B15&lt;$S$9,D15,0),0)))</f>
        <v>0</v>
      </c>
      <c r="S15" s="705">
        <f>IF('1. General Input'!$D$10=0,0,IF('1. General Input'!$D$10=8,0,IF(B15&gt;$S$9-1,IF(B15&lt;$T$9,D15,0),0)))</f>
        <v>0</v>
      </c>
      <c r="T15" s="705">
        <f>IF('1. General Input'!$D$10=0,0,IF('1. General Input'!$D$10=8,0,IF(B15&gt;$T$9-1,IF(B15&lt;$U$9,D15,0),0)))</f>
        <v>0</v>
      </c>
      <c r="U15" s="705">
        <f>IF('1. General Input'!$D$10=0,0,IF('1. General Input'!$D$10=8,0,IF(B15&gt;$U$9-1,IF(B15&lt;$V$9,D15,0),0)))</f>
        <v>0</v>
      </c>
      <c r="V15" s="705">
        <f>IF('1. General Input'!$D$10=0,0,IF('1. General Input'!$D$10=8,0,IF(B15&gt;$V$9-1,IF(B15&lt;$W$9,D15,0),0)))</f>
        <v>0</v>
      </c>
      <c r="W15" s="705">
        <f>IF('1. General Input'!$D$10=0,0,IF('1. General Input'!$D$10=8,0,IF(B15&gt;$W$9-1,IF(B15&lt;$X$9,D15,0),0)))</f>
        <v>0</v>
      </c>
      <c r="X15" s="705">
        <f>IF('1. General Input'!$D$10=0,0,IF('1. General Input'!$D$10=8,0,IF(B15&gt;$X$9-1,IF(B15&lt;$Y$9,D15,0),0)))</f>
        <v>0</v>
      </c>
      <c r="Y15" s="705">
        <f>IF('1. General Input'!$D$10=0,0,IF('1. General Input'!$D$10=8,0,IF(B15&gt;$Y$9-1,IF(B15&lt;$Z$9,D15,0),0)))</f>
        <v>0</v>
      </c>
      <c r="Z15" s="705">
        <f>IF('1. General Input'!$D$10=0,0,IF('1. General Input'!$D$10=8,0,IF(B15&gt;$Z$9-1,IF(B15&lt;$AA$9,D15,0),0)))</f>
        <v>0</v>
      </c>
      <c r="AA15" s="705">
        <f>IF('1. General Input'!$D$10=0,0,IF('1. General Input'!$D$10=8,0,IF(B15&gt;$AA$9-1,IF(B15&lt;$AB$9,D15,0),0)))</f>
        <v>0</v>
      </c>
      <c r="AB15" s="705">
        <f>IF('1. General Input'!$D$10=0,0,IF('1. General Input'!$D$10=8,0,IF(B15&gt;$AB$9-1,IF(B15&lt;$AC$9,D15,0),0)))</f>
        <v>0</v>
      </c>
      <c r="AC15" s="705">
        <f>IF('1. General Input'!$D$10=0,0,IF(B15&gt;$AC$9-1,D15,0))</f>
        <v>0</v>
      </c>
      <c r="AD15" s="706">
        <f t="shared" si="8"/>
        <v>0</v>
      </c>
    </row>
    <row r="16" spans="1:30" x14ac:dyDescent="0.25">
      <c r="A16" s="646"/>
      <c r="B16" s="733"/>
      <c r="C16" s="588"/>
      <c r="D16" s="655"/>
      <c r="E16" s="705">
        <f t="shared" si="0"/>
        <v>0</v>
      </c>
      <c r="F16" s="705">
        <f t="shared" si="1"/>
        <v>0</v>
      </c>
      <c r="G16" s="705">
        <f t="shared" si="2"/>
        <v>0</v>
      </c>
      <c r="H16" s="705">
        <f t="shared" si="3"/>
        <v>0</v>
      </c>
      <c r="I16" s="705">
        <f t="shared" si="4"/>
        <v>0</v>
      </c>
      <c r="J16" s="705">
        <f t="shared" si="5"/>
        <v>0</v>
      </c>
      <c r="K16" s="705">
        <f t="shared" si="6"/>
        <v>0</v>
      </c>
      <c r="L16" s="705">
        <f t="shared" si="7"/>
        <v>0</v>
      </c>
      <c r="M16" s="705">
        <f>IF('1. General Input'!$D$10=0,0,IF('1. General Input'!$D$10=8,0,IF(B16&gt;$M$9-1,IF(B16&lt;$N$9,D16,0),0)))</f>
        <v>0</v>
      </c>
      <c r="N16" s="705">
        <f>IF('1. General Input'!$D$10=0,0,IF('1. General Input'!$D$10=8,0,IF(B16&gt;$N$9-1,IF(B16&lt;$O$9,D16,0),0)))</f>
        <v>0</v>
      </c>
      <c r="O16" s="705">
        <f>IF('1. General Input'!$D$10=0,0,IF('1. General Input'!$D$10=8,0,IF(B16&gt;$O$9-1,IF(B16&lt;$P$9,D16,0),0)))</f>
        <v>0</v>
      </c>
      <c r="P16" s="705">
        <f>IF('1. General Input'!$D$10=0,0,IF('1. General Input'!$D$10=8,0,IF(B16&gt;$P$9-1,IF(B16&lt;$Q$9,D16,0),0)))</f>
        <v>0</v>
      </c>
      <c r="Q16" s="705">
        <f>IF('1. General Input'!$D$10=0,0,IF('1. General Input'!$D$10=8,0,IF(B16&gt;$Q$9-1,IF(B16&lt;$R$9,D16,0),0)))</f>
        <v>0</v>
      </c>
      <c r="R16" s="705">
        <f>IF('1. General Input'!$D$10=0,0,IF('1. General Input'!$D$10=8,0,IF(B16&gt;$R$9-1,IF(B16&lt;$S$9,D16,0),0)))</f>
        <v>0</v>
      </c>
      <c r="S16" s="705">
        <f>IF('1. General Input'!$D$10=0,0,IF('1. General Input'!$D$10=8,0,IF(B16&gt;$S$9-1,IF(B16&lt;$T$9,D16,0),0)))</f>
        <v>0</v>
      </c>
      <c r="T16" s="705">
        <f>IF('1. General Input'!$D$10=0,0,IF('1. General Input'!$D$10=8,0,IF(B16&gt;$T$9-1,IF(B16&lt;$U$9,D16,0),0)))</f>
        <v>0</v>
      </c>
      <c r="U16" s="705">
        <f>IF('1. General Input'!$D$10=0,0,IF('1. General Input'!$D$10=8,0,IF(B16&gt;$U$9-1,IF(B16&lt;$V$9,D16,0),0)))</f>
        <v>0</v>
      </c>
      <c r="V16" s="705">
        <f>IF('1. General Input'!$D$10=0,0,IF('1. General Input'!$D$10=8,0,IF(B16&gt;$V$9-1,IF(B16&lt;$W$9,D16,0),0)))</f>
        <v>0</v>
      </c>
      <c r="W16" s="705">
        <f>IF('1. General Input'!$D$10=0,0,IF('1. General Input'!$D$10=8,0,IF(B16&gt;$W$9-1,IF(B16&lt;$X$9,D16,0),0)))</f>
        <v>0</v>
      </c>
      <c r="X16" s="705">
        <f>IF('1. General Input'!$D$10=0,0,IF('1. General Input'!$D$10=8,0,IF(B16&gt;$X$9-1,IF(B16&lt;$Y$9,D16,0),0)))</f>
        <v>0</v>
      </c>
      <c r="Y16" s="705">
        <f>IF('1. General Input'!$D$10=0,0,IF('1. General Input'!$D$10=8,0,IF(B16&gt;$Y$9-1,IF(B16&lt;$Z$9,D16,0),0)))</f>
        <v>0</v>
      </c>
      <c r="Z16" s="705">
        <f>IF('1. General Input'!$D$10=0,0,IF('1. General Input'!$D$10=8,0,IF(B16&gt;$Z$9-1,IF(B16&lt;$AA$9,D16,0),0)))</f>
        <v>0</v>
      </c>
      <c r="AA16" s="705">
        <f>IF('1. General Input'!$D$10=0,0,IF('1. General Input'!$D$10=8,0,IF(B16&gt;$AA$9-1,IF(B16&lt;$AB$9,D16,0),0)))</f>
        <v>0</v>
      </c>
      <c r="AB16" s="705">
        <f>IF('1. General Input'!$D$10=0,0,IF('1. General Input'!$D$10=8,0,IF(B16&gt;$AB$9-1,IF(B16&lt;$AC$9,D16,0),0)))</f>
        <v>0</v>
      </c>
      <c r="AC16" s="705">
        <f>IF('1. General Input'!$D$10=0,0,IF(B16&gt;$AC$9-1,D16,0))</f>
        <v>0</v>
      </c>
      <c r="AD16" s="706">
        <f t="shared" si="8"/>
        <v>0</v>
      </c>
    </row>
    <row r="17" spans="1:30" x14ac:dyDescent="0.25">
      <c r="A17" s="646"/>
      <c r="B17" s="733"/>
      <c r="C17" s="588"/>
      <c r="D17" s="655"/>
      <c r="E17" s="705">
        <f t="shared" si="0"/>
        <v>0</v>
      </c>
      <c r="F17" s="705">
        <f t="shared" si="1"/>
        <v>0</v>
      </c>
      <c r="G17" s="705">
        <f t="shared" si="2"/>
        <v>0</v>
      </c>
      <c r="H17" s="705">
        <f t="shared" si="3"/>
        <v>0</v>
      </c>
      <c r="I17" s="705">
        <f t="shared" si="4"/>
        <v>0</v>
      </c>
      <c r="J17" s="705">
        <f t="shared" si="5"/>
        <v>0</v>
      </c>
      <c r="K17" s="705">
        <f t="shared" si="6"/>
        <v>0</v>
      </c>
      <c r="L17" s="705">
        <f t="shared" si="7"/>
        <v>0</v>
      </c>
      <c r="M17" s="705">
        <f>IF('1. General Input'!$D$10=0,0,IF('1. General Input'!$D$10=8,0,IF(B17&gt;$M$9-1,IF(B17&lt;$N$9,D17,0),0)))</f>
        <v>0</v>
      </c>
      <c r="N17" s="705">
        <f>IF('1. General Input'!$D$10=0,0,IF('1. General Input'!$D$10=8,0,IF(B17&gt;$N$9-1,IF(B17&lt;$O$9,D17,0),0)))</f>
        <v>0</v>
      </c>
      <c r="O17" s="705">
        <f>IF('1. General Input'!$D$10=0,0,IF('1. General Input'!$D$10=8,0,IF(B17&gt;$O$9-1,IF(B17&lt;$P$9,D17,0),0)))</f>
        <v>0</v>
      </c>
      <c r="P17" s="705">
        <f>IF('1. General Input'!$D$10=0,0,IF('1. General Input'!$D$10=8,0,IF(B17&gt;$P$9-1,IF(B17&lt;$Q$9,D17,0),0)))</f>
        <v>0</v>
      </c>
      <c r="Q17" s="705">
        <f>IF('1. General Input'!$D$10=0,0,IF('1. General Input'!$D$10=8,0,IF(B17&gt;$Q$9-1,IF(B17&lt;$R$9,D17,0),0)))</f>
        <v>0</v>
      </c>
      <c r="R17" s="705">
        <f>IF('1. General Input'!$D$10=0,0,IF('1. General Input'!$D$10=8,0,IF(B17&gt;$R$9-1,IF(B17&lt;$S$9,D17,0),0)))</f>
        <v>0</v>
      </c>
      <c r="S17" s="705">
        <f>IF('1. General Input'!$D$10=0,0,IF('1. General Input'!$D$10=8,0,IF(B17&gt;$S$9-1,IF(B17&lt;$T$9,D17,0),0)))</f>
        <v>0</v>
      </c>
      <c r="T17" s="705">
        <f>IF('1. General Input'!$D$10=0,0,IF('1. General Input'!$D$10=8,0,IF(B17&gt;$T$9-1,IF(B17&lt;$U$9,D17,0),0)))</f>
        <v>0</v>
      </c>
      <c r="U17" s="705">
        <f>IF('1. General Input'!$D$10=0,0,IF('1. General Input'!$D$10=8,0,IF(B17&gt;$U$9-1,IF(B17&lt;$V$9,D17,0),0)))</f>
        <v>0</v>
      </c>
      <c r="V17" s="705">
        <f>IF('1. General Input'!$D$10=0,0,IF('1. General Input'!$D$10=8,0,IF(B17&gt;$V$9-1,IF(B17&lt;$W$9,D17,0),0)))</f>
        <v>0</v>
      </c>
      <c r="W17" s="705">
        <f>IF('1. General Input'!$D$10=0,0,IF('1. General Input'!$D$10=8,0,IF(B17&gt;$W$9-1,IF(B17&lt;$X$9,D17,0),0)))</f>
        <v>0</v>
      </c>
      <c r="X17" s="705">
        <f>IF('1. General Input'!$D$10=0,0,IF('1. General Input'!$D$10=8,0,IF(B17&gt;$X$9-1,IF(B17&lt;$Y$9,D17,0),0)))</f>
        <v>0</v>
      </c>
      <c r="Y17" s="705">
        <f>IF('1. General Input'!$D$10=0,0,IF('1. General Input'!$D$10=8,0,IF(B17&gt;$Y$9-1,IF(B17&lt;$Z$9,D17,0),0)))</f>
        <v>0</v>
      </c>
      <c r="Z17" s="705">
        <f>IF('1. General Input'!$D$10=0,0,IF('1. General Input'!$D$10=8,0,IF(B17&gt;$Z$9-1,IF(B17&lt;$AA$9,D17,0),0)))</f>
        <v>0</v>
      </c>
      <c r="AA17" s="705">
        <f>IF('1. General Input'!$D$10=0,0,IF('1. General Input'!$D$10=8,0,IF(B17&gt;$AA$9-1,IF(B17&lt;$AB$9,D17,0),0)))</f>
        <v>0</v>
      </c>
      <c r="AB17" s="705">
        <f>IF('1. General Input'!$D$10=0,0,IF('1. General Input'!$D$10=8,0,IF(B17&gt;$AB$9-1,IF(B17&lt;$AC$9,D17,0),0)))</f>
        <v>0</v>
      </c>
      <c r="AC17" s="705">
        <f>IF('1. General Input'!$D$10=0,0,IF(B17&gt;$AC$9-1,D17,0))</f>
        <v>0</v>
      </c>
      <c r="AD17" s="706">
        <f t="shared" si="8"/>
        <v>0</v>
      </c>
    </row>
    <row r="18" spans="1:30" x14ac:dyDescent="0.25">
      <c r="A18" s="646"/>
      <c r="B18" s="733"/>
      <c r="C18" s="588"/>
      <c r="D18" s="655"/>
      <c r="E18" s="705">
        <f t="shared" si="0"/>
        <v>0</v>
      </c>
      <c r="F18" s="705">
        <f t="shared" si="1"/>
        <v>0</v>
      </c>
      <c r="G18" s="705">
        <f t="shared" si="2"/>
        <v>0</v>
      </c>
      <c r="H18" s="705">
        <f t="shared" si="3"/>
        <v>0</v>
      </c>
      <c r="I18" s="705">
        <f t="shared" si="4"/>
        <v>0</v>
      </c>
      <c r="J18" s="705">
        <f t="shared" si="5"/>
        <v>0</v>
      </c>
      <c r="K18" s="705">
        <f t="shared" si="6"/>
        <v>0</v>
      </c>
      <c r="L18" s="705">
        <f t="shared" si="7"/>
        <v>0</v>
      </c>
      <c r="M18" s="705">
        <f>IF('1. General Input'!$D$10=0,0,IF('1. General Input'!$D$10=8,0,IF(B18&gt;$M$9-1,IF(B18&lt;$N$9,D18,0),0)))</f>
        <v>0</v>
      </c>
      <c r="N18" s="705">
        <f>IF('1. General Input'!$D$10=0,0,IF('1. General Input'!$D$10=8,0,IF(B18&gt;$N$9-1,IF(B18&lt;$O$9,D18,0),0)))</f>
        <v>0</v>
      </c>
      <c r="O18" s="705">
        <f>IF('1. General Input'!$D$10=0,0,IF('1. General Input'!$D$10=8,0,IF(B18&gt;$O$9-1,IF(B18&lt;$P$9,D18,0),0)))</f>
        <v>0</v>
      </c>
      <c r="P18" s="705">
        <f>IF('1. General Input'!$D$10=0,0,IF('1. General Input'!$D$10=8,0,IF(B18&gt;$P$9-1,IF(B18&lt;$Q$9,D18,0),0)))</f>
        <v>0</v>
      </c>
      <c r="Q18" s="705">
        <f>IF('1. General Input'!$D$10=0,0,IF('1. General Input'!$D$10=8,0,IF(B18&gt;$Q$9-1,IF(B18&lt;$R$9,D18,0),0)))</f>
        <v>0</v>
      </c>
      <c r="R18" s="705">
        <f>IF('1. General Input'!$D$10=0,0,IF('1. General Input'!$D$10=8,0,IF(B18&gt;$R$9-1,IF(B18&lt;$S$9,D18,0),0)))</f>
        <v>0</v>
      </c>
      <c r="S18" s="705">
        <f>IF('1. General Input'!$D$10=0,0,IF('1. General Input'!$D$10=8,0,IF(B18&gt;$S$9-1,IF(B18&lt;$T$9,D18,0),0)))</f>
        <v>0</v>
      </c>
      <c r="T18" s="705">
        <f>IF('1. General Input'!$D$10=0,0,IF('1. General Input'!$D$10=8,0,IF(B18&gt;$T$9-1,IF(B18&lt;$U$9,D18,0),0)))</f>
        <v>0</v>
      </c>
      <c r="U18" s="705">
        <f>IF('1. General Input'!$D$10=0,0,IF('1. General Input'!$D$10=8,0,IF(B18&gt;$U$9-1,IF(B18&lt;$V$9,D18,0),0)))</f>
        <v>0</v>
      </c>
      <c r="V18" s="705">
        <f>IF('1. General Input'!$D$10=0,0,IF('1. General Input'!$D$10=8,0,IF(B18&gt;$V$9-1,IF(B18&lt;$W$9,D18,0),0)))</f>
        <v>0</v>
      </c>
      <c r="W18" s="705">
        <f>IF('1. General Input'!$D$10=0,0,IF('1. General Input'!$D$10=8,0,IF(B18&gt;$W$9-1,IF(B18&lt;$X$9,D18,0),0)))</f>
        <v>0</v>
      </c>
      <c r="X18" s="705">
        <f>IF('1. General Input'!$D$10=0,0,IF('1. General Input'!$D$10=8,0,IF(B18&gt;$X$9-1,IF(B18&lt;$Y$9,D18,0),0)))</f>
        <v>0</v>
      </c>
      <c r="Y18" s="705">
        <f>IF('1. General Input'!$D$10=0,0,IF('1. General Input'!$D$10=8,0,IF(B18&gt;$Y$9-1,IF(B18&lt;$Z$9,D18,0),0)))</f>
        <v>0</v>
      </c>
      <c r="Z18" s="705">
        <f>IF('1. General Input'!$D$10=0,0,IF('1. General Input'!$D$10=8,0,IF(B18&gt;$Z$9-1,IF(B18&lt;$AA$9,D18,0),0)))</f>
        <v>0</v>
      </c>
      <c r="AA18" s="705">
        <f>IF('1. General Input'!$D$10=0,0,IF('1. General Input'!$D$10=8,0,IF(B18&gt;$AA$9-1,IF(B18&lt;$AB$9,D18,0),0)))</f>
        <v>0</v>
      </c>
      <c r="AB18" s="705">
        <f>IF('1. General Input'!$D$10=0,0,IF('1. General Input'!$D$10=8,0,IF(B18&gt;$AB$9-1,IF(B18&lt;$AC$9,D18,0),0)))</f>
        <v>0</v>
      </c>
      <c r="AC18" s="705">
        <f>IF('1. General Input'!$D$10=0,0,IF(B18&gt;$AC$9-1,D18,0))</f>
        <v>0</v>
      </c>
      <c r="AD18" s="706">
        <f t="shared" si="8"/>
        <v>0</v>
      </c>
    </row>
    <row r="19" spans="1:30" x14ac:dyDescent="0.25">
      <c r="A19" s="646"/>
      <c r="B19" s="733"/>
      <c r="C19" s="588"/>
      <c r="D19" s="655"/>
      <c r="E19" s="705">
        <f t="shared" si="0"/>
        <v>0</v>
      </c>
      <c r="F19" s="705">
        <f t="shared" si="1"/>
        <v>0</v>
      </c>
      <c r="G19" s="705">
        <f t="shared" si="2"/>
        <v>0</v>
      </c>
      <c r="H19" s="705">
        <f t="shared" si="3"/>
        <v>0</v>
      </c>
      <c r="I19" s="705">
        <f t="shared" si="4"/>
        <v>0</v>
      </c>
      <c r="J19" s="705">
        <f t="shared" si="5"/>
        <v>0</v>
      </c>
      <c r="K19" s="705">
        <f t="shared" si="6"/>
        <v>0</v>
      </c>
      <c r="L19" s="705">
        <f t="shared" si="7"/>
        <v>0</v>
      </c>
      <c r="M19" s="705">
        <f>IF('1. General Input'!$D$10=0,0,IF('1. General Input'!$D$10=8,0,IF(B19&gt;$M$9-1,IF(B19&lt;$N$9,D19,0),0)))</f>
        <v>0</v>
      </c>
      <c r="N19" s="705">
        <f>IF('1. General Input'!$D$10=0,0,IF('1. General Input'!$D$10=8,0,IF(B19&gt;$N$9-1,IF(B19&lt;$O$9,D19,0),0)))</f>
        <v>0</v>
      </c>
      <c r="O19" s="705">
        <f>IF('1. General Input'!$D$10=0,0,IF('1. General Input'!$D$10=8,0,IF(B19&gt;$O$9-1,IF(B19&lt;$P$9,D19,0),0)))</f>
        <v>0</v>
      </c>
      <c r="P19" s="705">
        <f>IF('1. General Input'!$D$10=0,0,IF('1. General Input'!$D$10=8,0,IF(B19&gt;$P$9-1,IF(B19&lt;$Q$9,D19,0),0)))</f>
        <v>0</v>
      </c>
      <c r="Q19" s="705">
        <f>IF('1. General Input'!$D$10=0,0,IF('1. General Input'!$D$10=8,0,IF(B19&gt;$Q$9-1,IF(B19&lt;$R$9,D19,0),0)))</f>
        <v>0</v>
      </c>
      <c r="R19" s="705">
        <f>IF('1. General Input'!$D$10=0,0,IF('1. General Input'!$D$10=8,0,IF(B19&gt;$R$9-1,IF(B19&lt;$S$9,D19,0),0)))</f>
        <v>0</v>
      </c>
      <c r="S19" s="705">
        <f>IF('1. General Input'!$D$10=0,0,IF('1. General Input'!$D$10=8,0,IF(B19&gt;$S$9-1,IF(B19&lt;$T$9,D19,0),0)))</f>
        <v>0</v>
      </c>
      <c r="T19" s="705">
        <f>IF('1. General Input'!$D$10=0,0,IF('1. General Input'!$D$10=8,0,IF(B19&gt;$T$9-1,IF(B19&lt;$U$9,D19,0),0)))</f>
        <v>0</v>
      </c>
      <c r="U19" s="705">
        <f>IF('1. General Input'!$D$10=0,0,IF('1. General Input'!$D$10=8,0,IF(B19&gt;$U$9-1,IF(B19&lt;$V$9,D19,0),0)))</f>
        <v>0</v>
      </c>
      <c r="V19" s="705">
        <f>IF('1. General Input'!$D$10=0,0,IF('1. General Input'!$D$10=8,0,IF(B19&gt;$V$9-1,IF(B19&lt;$W$9,D19,0),0)))</f>
        <v>0</v>
      </c>
      <c r="W19" s="705">
        <f>IF('1. General Input'!$D$10=0,0,IF('1. General Input'!$D$10=8,0,IF(B19&gt;$W$9-1,IF(B19&lt;$X$9,D19,0),0)))</f>
        <v>0</v>
      </c>
      <c r="X19" s="705">
        <f>IF('1. General Input'!$D$10=0,0,IF('1. General Input'!$D$10=8,0,IF(B19&gt;$X$9-1,IF(B19&lt;$Y$9,D19,0),0)))</f>
        <v>0</v>
      </c>
      <c r="Y19" s="705">
        <f>IF('1. General Input'!$D$10=0,0,IF('1. General Input'!$D$10=8,0,IF(B19&gt;$Y$9-1,IF(B19&lt;$Z$9,D19,0),0)))</f>
        <v>0</v>
      </c>
      <c r="Z19" s="705">
        <f>IF('1. General Input'!$D$10=0,0,IF('1. General Input'!$D$10=8,0,IF(B19&gt;$Z$9-1,IF(B19&lt;$AA$9,D19,0),0)))</f>
        <v>0</v>
      </c>
      <c r="AA19" s="705">
        <f>IF('1. General Input'!$D$10=0,0,IF('1. General Input'!$D$10=8,0,IF(B19&gt;$AA$9-1,IF(B19&lt;$AB$9,D19,0),0)))</f>
        <v>0</v>
      </c>
      <c r="AB19" s="705">
        <f>IF('1. General Input'!$D$10=0,0,IF('1. General Input'!$D$10=8,0,IF(B19&gt;$AB$9-1,IF(B19&lt;$AC$9,D19,0),0)))</f>
        <v>0</v>
      </c>
      <c r="AC19" s="705">
        <f>IF('1. General Input'!$D$10=0,0,IF(B19&gt;$AC$9-1,D19,0))</f>
        <v>0</v>
      </c>
      <c r="AD19" s="706">
        <f t="shared" si="8"/>
        <v>0</v>
      </c>
    </row>
    <row r="20" spans="1:30" x14ac:dyDescent="0.25">
      <c r="A20" s="646"/>
      <c r="B20" s="733"/>
      <c r="C20" s="588"/>
      <c r="D20" s="655"/>
      <c r="E20" s="705">
        <f t="shared" si="0"/>
        <v>0</v>
      </c>
      <c r="F20" s="705">
        <f t="shared" si="1"/>
        <v>0</v>
      </c>
      <c r="G20" s="705">
        <f t="shared" si="2"/>
        <v>0</v>
      </c>
      <c r="H20" s="705">
        <f t="shared" si="3"/>
        <v>0</v>
      </c>
      <c r="I20" s="705">
        <f t="shared" si="4"/>
        <v>0</v>
      </c>
      <c r="J20" s="705">
        <f t="shared" si="5"/>
        <v>0</v>
      </c>
      <c r="K20" s="705">
        <f t="shared" si="6"/>
        <v>0</v>
      </c>
      <c r="L20" s="705">
        <f t="shared" si="7"/>
        <v>0</v>
      </c>
      <c r="M20" s="705">
        <f>IF('1. General Input'!$D$10=0,0,IF('1. General Input'!$D$10=8,0,IF(B20&gt;$M$9-1,IF(B20&lt;$N$9,D20,0),0)))</f>
        <v>0</v>
      </c>
      <c r="N20" s="705">
        <f>IF('1. General Input'!$D$10=0,0,IF('1. General Input'!$D$10=8,0,IF(B20&gt;$N$9-1,IF(B20&lt;$O$9,D20,0),0)))</f>
        <v>0</v>
      </c>
      <c r="O20" s="705">
        <f>IF('1. General Input'!$D$10=0,0,IF('1. General Input'!$D$10=8,0,IF(B20&gt;$O$9-1,IF(B20&lt;$P$9,D20,0),0)))</f>
        <v>0</v>
      </c>
      <c r="P20" s="705">
        <f>IF('1. General Input'!$D$10=0,0,IF('1. General Input'!$D$10=8,0,IF(B20&gt;$P$9-1,IF(B20&lt;$Q$9,D20,0),0)))</f>
        <v>0</v>
      </c>
      <c r="Q20" s="705">
        <f>IF('1. General Input'!$D$10=0,0,IF('1. General Input'!$D$10=8,0,IF(B20&gt;$Q$9-1,IF(B20&lt;$R$9,D20,0),0)))</f>
        <v>0</v>
      </c>
      <c r="R20" s="705">
        <f>IF('1. General Input'!$D$10=0,0,IF('1. General Input'!$D$10=8,0,IF(B20&gt;$R$9-1,IF(B20&lt;$S$9,D20,0),0)))</f>
        <v>0</v>
      </c>
      <c r="S20" s="705">
        <f>IF('1. General Input'!$D$10=0,0,IF('1. General Input'!$D$10=8,0,IF(B20&gt;$S$9-1,IF(B20&lt;$T$9,D20,0),0)))</f>
        <v>0</v>
      </c>
      <c r="T20" s="705">
        <f>IF('1. General Input'!$D$10=0,0,IF('1. General Input'!$D$10=8,0,IF(B20&gt;$T$9-1,IF(B20&lt;$U$9,D20,0),0)))</f>
        <v>0</v>
      </c>
      <c r="U20" s="705">
        <f>IF('1. General Input'!$D$10=0,0,IF('1. General Input'!$D$10=8,0,IF(B20&gt;$U$9-1,IF(B20&lt;$V$9,D20,0),0)))</f>
        <v>0</v>
      </c>
      <c r="V20" s="705">
        <f>IF('1. General Input'!$D$10=0,0,IF('1. General Input'!$D$10=8,0,IF(B20&gt;$V$9-1,IF(B20&lt;$W$9,D20,0),0)))</f>
        <v>0</v>
      </c>
      <c r="W20" s="705">
        <f>IF('1. General Input'!$D$10=0,0,IF('1. General Input'!$D$10=8,0,IF(B20&gt;$W$9-1,IF(B20&lt;$X$9,D20,0),0)))</f>
        <v>0</v>
      </c>
      <c r="X20" s="705">
        <f>IF('1. General Input'!$D$10=0,0,IF('1. General Input'!$D$10=8,0,IF(B20&gt;$X$9-1,IF(B20&lt;$Y$9,D20,0),0)))</f>
        <v>0</v>
      </c>
      <c r="Y20" s="705">
        <f>IF('1. General Input'!$D$10=0,0,IF('1. General Input'!$D$10=8,0,IF(B20&gt;$Y$9-1,IF(B20&lt;$Z$9,D20,0),0)))</f>
        <v>0</v>
      </c>
      <c r="Z20" s="705">
        <f>IF('1. General Input'!$D$10=0,0,IF('1. General Input'!$D$10=8,0,IF(B20&gt;$Z$9-1,IF(B20&lt;$AA$9,D20,0),0)))</f>
        <v>0</v>
      </c>
      <c r="AA20" s="705">
        <f>IF('1. General Input'!$D$10=0,0,IF('1. General Input'!$D$10=8,0,IF(B20&gt;$AA$9-1,IF(B20&lt;$AB$9,D20,0),0)))</f>
        <v>0</v>
      </c>
      <c r="AB20" s="705">
        <f>IF('1. General Input'!$D$10=0,0,IF('1. General Input'!$D$10=8,0,IF(B20&gt;$AB$9-1,IF(B20&lt;$AC$9,D20,0),0)))</f>
        <v>0</v>
      </c>
      <c r="AC20" s="705">
        <f>IF('1. General Input'!$D$10=0,0,IF(B20&gt;$AC$9-1,D20,0))</f>
        <v>0</v>
      </c>
      <c r="AD20" s="706">
        <f t="shared" si="8"/>
        <v>0</v>
      </c>
    </row>
    <row r="21" spans="1:30" x14ac:dyDescent="0.25">
      <c r="A21" s="646"/>
      <c r="B21" s="733"/>
      <c r="C21" s="588"/>
      <c r="D21" s="655"/>
      <c r="E21" s="705">
        <f t="shared" si="0"/>
        <v>0</v>
      </c>
      <c r="F21" s="705">
        <f t="shared" si="1"/>
        <v>0</v>
      </c>
      <c r="G21" s="705">
        <f t="shared" si="2"/>
        <v>0</v>
      </c>
      <c r="H21" s="705">
        <f t="shared" si="3"/>
        <v>0</v>
      </c>
      <c r="I21" s="705">
        <f t="shared" si="4"/>
        <v>0</v>
      </c>
      <c r="J21" s="705">
        <f t="shared" si="5"/>
        <v>0</v>
      </c>
      <c r="K21" s="705">
        <f t="shared" si="6"/>
        <v>0</v>
      </c>
      <c r="L21" s="705">
        <f t="shared" si="7"/>
        <v>0</v>
      </c>
      <c r="M21" s="705">
        <f>IF('1. General Input'!$D$10=0,0,IF('1. General Input'!$D$10=8,0,IF(B21&gt;$M$9-1,IF(B21&lt;$N$9,D21,0),0)))</f>
        <v>0</v>
      </c>
      <c r="N21" s="705">
        <f>IF('1. General Input'!$D$10=0,0,IF('1. General Input'!$D$10=8,0,IF(B21&gt;$N$9-1,IF(B21&lt;$O$9,D21,0),0)))</f>
        <v>0</v>
      </c>
      <c r="O21" s="705">
        <f>IF('1. General Input'!$D$10=0,0,IF('1. General Input'!$D$10=8,0,IF(B21&gt;$O$9-1,IF(B21&lt;$P$9,D21,0),0)))</f>
        <v>0</v>
      </c>
      <c r="P21" s="705">
        <f>IF('1. General Input'!$D$10=0,0,IF('1. General Input'!$D$10=8,0,IF(B21&gt;$P$9-1,IF(B21&lt;$Q$9,D21,0),0)))</f>
        <v>0</v>
      </c>
      <c r="Q21" s="705">
        <f>IF('1. General Input'!$D$10=0,0,IF('1. General Input'!$D$10=8,0,IF(B21&gt;$Q$9-1,IF(B21&lt;$R$9,D21,0),0)))</f>
        <v>0</v>
      </c>
      <c r="R21" s="705">
        <f>IF('1. General Input'!$D$10=0,0,IF('1. General Input'!$D$10=8,0,IF(B21&gt;$R$9-1,IF(B21&lt;$S$9,D21,0),0)))</f>
        <v>0</v>
      </c>
      <c r="S21" s="705">
        <f>IF('1. General Input'!$D$10=0,0,IF('1. General Input'!$D$10=8,0,IF(B21&gt;$S$9-1,IF(B21&lt;$T$9,D21,0),0)))</f>
        <v>0</v>
      </c>
      <c r="T21" s="705">
        <f>IF('1. General Input'!$D$10=0,0,IF('1. General Input'!$D$10=8,0,IF(B21&gt;$T$9-1,IF(B21&lt;$U$9,D21,0),0)))</f>
        <v>0</v>
      </c>
      <c r="U21" s="705">
        <f>IF('1. General Input'!$D$10=0,0,IF('1. General Input'!$D$10=8,0,IF(B21&gt;$U$9-1,IF(B21&lt;$V$9,D21,0),0)))</f>
        <v>0</v>
      </c>
      <c r="V21" s="705">
        <f>IF('1. General Input'!$D$10=0,0,IF('1. General Input'!$D$10=8,0,IF(B21&gt;$V$9-1,IF(B21&lt;$W$9,D21,0),0)))</f>
        <v>0</v>
      </c>
      <c r="W21" s="705">
        <f>IF('1. General Input'!$D$10=0,0,IF('1. General Input'!$D$10=8,0,IF(B21&gt;$W$9-1,IF(B21&lt;$X$9,D21,0),0)))</f>
        <v>0</v>
      </c>
      <c r="X21" s="705">
        <f>IF('1. General Input'!$D$10=0,0,IF('1. General Input'!$D$10=8,0,IF(B21&gt;$X$9-1,IF(B21&lt;$Y$9,D21,0),0)))</f>
        <v>0</v>
      </c>
      <c r="Y21" s="705">
        <f>IF('1. General Input'!$D$10=0,0,IF('1. General Input'!$D$10=8,0,IF(B21&gt;$Y$9-1,IF(B21&lt;$Z$9,D21,0),0)))</f>
        <v>0</v>
      </c>
      <c r="Z21" s="705">
        <f>IF('1. General Input'!$D$10=0,0,IF('1. General Input'!$D$10=8,0,IF(B21&gt;$Z$9-1,IF(B21&lt;$AA$9,D21,0),0)))</f>
        <v>0</v>
      </c>
      <c r="AA21" s="705">
        <f>IF('1. General Input'!$D$10=0,0,IF('1. General Input'!$D$10=8,0,IF(B21&gt;$AA$9-1,IF(B21&lt;$AB$9,D21,0),0)))</f>
        <v>0</v>
      </c>
      <c r="AB21" s="705">
        <f>IF('1. General Input'!$D$10=0,0,IF('1. General Input'!$D$10=8,0,IF(B21&gt;$AB$9-1,IF(B21&lt;$AC$9,D21,0),0)))</f>
        <v>0</v>
      </c>
      <c r="AC21" s="705">
        <f>IF('1. General Input'!$D$10=0,0,IF(B21&gt;$AC$9-1,D21,0))</f>
        <v>0</v>
      </c>
      <c r="AD21" s="706">
        <f t="shared" si="8"/>
        <v>0</v>
      </c>
    </row>
    <row r="22" spans="1:30" x14ac:dyDescent="0.25">
      <c r="A22" s="646"/>
      <c r="B22" s="733"/>
      <c r="C22" s="588"/>
      <c r="D22" s="655"/>
      <c r="E22" s="705">
        <f t="shared" si="0"/>
        <v>0</v>
      </c>
      <c r="F22" s="705">
        <f t="shared" si="1"/>
        <v>0</v>
      </c>
      <c r="G22" s="705">
        <f t="shared" si="2"/>
        <v>0</v>
      </c>
      <c r="H22" s="705">
        <f t="shared" si="3"/>
        <v>0</v>
      </c>
      <c r="I22" s="705">
        <f t="shared" si="4"/>
        <v>0</v>
      </c>
      <c r="J22" s="705">
        <f t="shared" si="5"/>
        <v>0</v>
      </c>
      <c r="K22" s="705">
        <f t="shared" si="6"/>
        <v>0</v>
      </c>
      <c r="L22" s="705">
        <f t="shared" si="7"/>
        <v>0</v>
      </c>
      <c r="M22" s="705">
        <f>IF('1. General Input'!$D$10=0,0,IF('1. General Input'!$D$10=8,0,IF(B22&gt;$M$9-1,IF(B22&lt;$N$9,D22,0),0)))</f>
        <v>0</v>
      </c>
      <c r="N22" s="705">
        <f>IF('1. General Input'!$D$10=0,0,IF('1. General Input'!$D$10=8,0,IF(B22&gt;$N$9-1,IF(B22&lt;$O$9,D22,0),0)))</f>
        <v>0</v>
      </c>
      <c r="O22" s="705">
        <f>IF('1. General Input'!$D$10=0,0,IF('1. General Input'!$D$10=8,0,IF(B22&gt;$O$9-1,IF(B22&lt;$P$9,D22,0),0)))</f>
        <v>0</v>
      </c>
      <c r="P22" s="705">
        <f>IF('1. General Input'!$D$10=0,0,IF('1. General Input'!$D$10=8,0,IF(B22&gt;$P$9-1,IF(B22&lt;$Q$9,D22,0),0)))</f>
        <v>0</v>
      </c>
      <c r="Q22" s="705">
        <f>IF('1. General Input'!$D$10=0,0,IF('1. General Input'!$D$10=8,0,IF(B22&gt;$Q$9-1,IF(B22&lt;$R$9,D22,0),0)))</f>
        <v>0</v>
      </c>
      <c r="R22" s="705">
        <f>IF('1. General Input'!$D$10=0,0,IF('1. General Input'!$D$10=8,0,IF(B22&gt;$R$9-1,IF(B22&lt;$S$9,D22,0),0)))</f>
        <v>0</v>
      </c>
      <c r="S22" s="705">
        <f>IF('1. General Input'!$D$10=0,0,IF('1. General Input'!$D$10=8,0,IF(B22&gt;$S$9-1,IF(B22&lt;$T$9,D22,0),0)))</f>
        <v>0</v>
      </c>
      <c r="T22" s="705">
        <f>IF('1. General Input'!$D$10=0,0,IF('1. General Input'!$D$10=8,0,IF(B22&gt;$T$9-1,IF(B22&lt;$U$9,D22,0),0)))</f>
        <v>0</v>
      </c>
      <c r="U22" s="705">
        <f>IF('1. General Input'!$D$10=0,0,IF('1. General Input'!$D$10=8,0,IF(B22&gt;$U$9-1,IF(B22&lt;$V$9,D22,0),0)))</f>
        <v>0</v>
      </c>
      <c r="V22" s="705">
        <f>IF('1. General Input'!$D$10=0,0,IF('1. General Input'!$D$10=8,0,IF(B22&gt;$V$9-1,IF(B22&lt;$W$9,D22,0),0)))</f>
        <v>0</v>
      </c>
      <c r="W22" s="705">
        <f>IF('1. General Input'!$D$10=0,0,IF('1. General Input'!$D$10=8,0,IF(B22&gt;$W$9-1,IF(B22&lt;$X$9,D22,0),0)))</f>
        <v>0</v>
      </c>
      <c r="X22" s="705">
        <f>IF('1. General Input'!$D$10=0,0,IF('1. General Input'!$D$10=8,0,IF(B22&gt;$X$9-1,IF(B22&lt;$Y$9,D22,0),0)))</f>
        <v>0</v>
      </c>
      <c r="Y22" s="705">
        <f>IF('1. General Input'!$D$10=0,0,IF('1. General Input'!$D$10=8,0,IF(B22&gt;$Y$9-1,IF(B22&lt;$Z$9,D22,0),0)))</f>
        <v>0</v>
      </c>
      <c r="Z22" s="705">
        <f>IF('1. General Input'!$D$10=0,0,IF('1. General Input'!$D$10=8,0,IF(B22&gt;$Z$9-1,IF(B22&lt;$AA$9,D22,0),0)))</f>
        <v>0</v>
      </c>
      <c r="AA22" s="705">
        <f>IF('1. General Input'!$D$10=0,0,IF('1. General Input'!$D$10=8,0,IF(B22&gt;$AA$9-1,IF(B22&lt;$AB$9,D22,0),0)))</f>
        <v>0</v>
      </c>
      <c r="AB22" s="705">
        <f>IF('1. General Input'!$D$10=0,0,IF('1. General Input'!$D$10=8,0,IF(B22&gt;$AB$9-1,IF(B22&lt;$AC$9,D22,0),0)))</f>
        <v>0</v>
      </c>
      <c r="AC22" s="705">
        <f>IF('1. General Input'!$D$10=0,0,IF(B22&gt;$AC$9-1,D22,0))</f>
        <v>0</v>
      </c>
      <c r="AD22" s="706">
        <f t="shared" si="8"/>
        <v>0</v>
      </c>
    </row>
    <row r="23" spans="1:30" x14ac:dyDescent="0.25">
      <c r="A23" s="646"/>
      <c r="B23" s="733"/>
      <c r="C23" s="588"/>
      <c r="D23" s="655"/>
      <c r="E23" s="705">
        <f t="shared" si="0"/>
        <v>0</v>
      </c>
      <c r="F23" s="705">
        <f t="shared" si="1"/>
        <v>0</v>
      </c>
      <c r="G23" s="705">
        <f t="shared" si="2"/>
        <v>0</v>
      </c>
      <c r="H23" s="705">
        <f t="shared" si="3"/>
        <v>0</v>
      </c>
      <c r="I23" s="705">
        <f t="shared" si="4"/>
        <v>0</v>
      </c>
      <c r="J23" s="705">
        <f t="shared" si="5"/>
        <v>0</v>
      </c>
      <c r="K23" s="705">
        <f t="shared" si="6"/>
        <v>0</v>
      </c>
      <c r="L23" s="705">
        <f t="shared" si="7"/>
        <v>0</v>
      </c>
      <c r="M23" s="705">
        <f>IF('1. General Input'!$D$10=0,0,IF('1. General Input'!$D$10=8,0,IF(B23&gt;$M$9-1,IF(B23&lt;$N$9,D23,0),0)))</f>
        <v>0</v>
      </c>
      <c r="N23" s="705">
        <f>IF('1. General Input'!$D$10=0,0,IF('1. General Input'!$D$10=8,0,IF(B23&gt;$N$9-1,IF(B23&lt;$O$9,D23,0),0)))</f>
        <v>0</v>
      </c>
      <c r="O23" s="705">
        <f>IF('1. General Input'!$D$10=0,0,IF('1. General Input'!$D$10=8,0,IF(B23&gt;$O$9-1,IF(B23&lt;$P$9,D23,0),0)))</f>
        <v>0</v>
      </c>
      <c r="P23" s="705">
        <f>IF('1. General Input'!$D$10=0,0,IF('1. General Input'!$D$10=8,0,IF(B23&gt;$P$9-1,IF(B23&lt;$Q$9,D23,0),0)))</f>
        <v>0</v>
      </c>
      <c r="Q23" s="705">
        <f>IF('1. General Input'!$D$10=0,0,IF('1. General Input'!$D$10=8,0,IF(B23&gt;$Q$9-1,IF(B23&lt;$R$9,D23,0),0)))</f>
        <v>0</v>
      </c>
      <c r="R23" s="705">
        <f>IF('1. General Input'!$D$10=0,0,IF('1. General Input'!$D$10=8,0,IF(B23&gt;$R$9-1,IF(B23&lt;$S$9,D23,0),0)))</f>
        <v>0</v>
      </c>
      <c r="S23" s="705">
        <f>IF('1. General Input'!$D$10=0,0,IF('1. General Input'!$D$10=8,0,IF(B23&gt;$S$9-1,IF(B23&lt;$T$9,D23,0),0)))</f>
        <v>0</v>
      </c>
      <c r="T23" s="705">
        <f>IF('1. General Input'!$D$10=0,0,IF('1. General Input'!$D$10=8,0,IF(B23&gt;$T$9-1,IF(B23&lt;$U$9,D23,0),0)))</f>
        <v>0</v>
      </c>
      <c r="U23" s="705">
        <f>IF('1. General Input'!$D$10=0,0,IF('1. General Input'!$D$10=8,0,IF(B23&gt;$U$9-1,IF(B23&lt;$V$9,D23,0),0)))</f>
        <v>0</v>
      </c>
      <c r="V23" s="705">
        <f>IF('1. General Input'!$D$10=0,0,IF('1. General Input'!$D$10=8,0,IF(B23&gt;$V$9-1,IF(B23&lt;$W$9,D23,0),0)))</f>
        <v>0</v>
      </c>
      <c r="W23" s="705">
        <f>IF('1. General Input'!$D$10=0,0,IF('1. General Input'!$D$10=8,0,IF(B23&gt;$W$9-1,IF(B23&lt;$X$9,D23,0),0)))</f>
        <v>0</v>
      </c>
      <c r="X23" s="705">
        <f>IF('1. General Input'!$D$10=0,0,IF('1. General Input'!$D$10=8,0,IF(B23&gt;$X$9-1,IF(B23&lt;$Y$9,D23,0),0)))</f>
        <v>0</v>
      </c>
      <c r="Y23" s="705">
        <f>IF('1. General Input'!$D$10=0,0,IF('1. General Input'!$D$10=8,0,IF(B23&gt;$Y$9-1,IF(B23&lt;$Z$9,D23,0),0)))</f>
        <v>0</v>
      </c>
      <c r="Z23" s="705">
        <f>IF('1. General Input'!$D$10=0,0,IF('1. General Input'!$D$10=8,0,IF(B23&gt;$Z$9-1,IF(B23&lt;$AA$9,D23,0),0)))</f>
        <v>0</v>
      </c>
      <c r="AA23" s="705">
        <f>IF('1. General Input'!$D$10=0,0,IF('1. General Input'!$D$10=8,0,IF(B23&gt;$AA$9-1,IF(B23&lt;$AB$9,D23,0),0)))</f>
        <v>0</v>
      </c>
      <c r="AB23" s="705">
        <f>IF('1. General Input'!$D$10=0,0,IF('1. General Input'!$D$10=8,0,IF(B23&gt;$AB$9-1,IF(B23&lt;$AC$9,D23,0),0)))</f>
        <v>0</v>
      </c>
      <c r="AC23" s="705">
        <f>IF('1. General Input'!$D$10=0,0,IF(B23&gt;$AC$9-1,D23,0))</f>
        <v>0</v>
      </c>
      <c r="AD23" s="706">
        <f t="shared" si="8"/>
        <v>0</v>
      </c>
    </row>
    <row r="24" spans="1:30" x14ac:dyDescent="0.25">
      <c r="A24" s="646"/>
      <c r="B24" s="733"/>
      <c r="C24" s="588"/>
      <c r="D24" s="655"/>
      <c r="E24" s="705">
        <f t="shared" si="0"/>
        <v>0</v>
      </c>
      <c r="F24" s="705">
        <f t="shared" si="1"/>
        <v>0</v>
      </c>
      <c r="G24" s="705">
        <f t="shared" si="2"/>
        <v>0</v>
      </c>
      <c r="H24" s="705">
        <f t="shared" si="3"/>
        <v>0</v>
      </c>
      <c r="I24" s="705">
        <f t="shared" si="4"/>
        <v>0</v>
      </c>
      <c r="J24" s="705">
        <f t="shared" si="5"/>
        <v>0</v>
      </c>
      <c r="K24" s="705">
        <f t="shared" si="6"/>
        <v>0</v>
      </c>
      <c r="L24" s="705">
        <f t="shared" si="7"/>
        <v>0</v>
      </c>
      <c r="M24" s="705">
        <f>IF('1. General Input'!$D$10=0,0,IF('1. General Input'!$D$10=8,0,IF(B24&gt;$M$9-1,IF(B24&lt;$N$9,D24,0),0)))</f>
        <v>0</v>
      </c>
      <c r="N24" s="705">
        <f>IF('1. General Input'!$D$10=0,0,IF('1. General Input'!$D$10=8,0,IF(B24&gt;$N$9-1,IF(B24&lt;$O$9,D24,0),0)))</f>
        <v>0</v>
      </c>
      <c r="O24" s="705">
        <f>IF('1. General Input'!$D$10=0,0,IF('1. General Input'!$D$10=8,0,IF(B24&gt;$O$9-1,IF(B24&lt;$P$9,D24,0),0)))</f>
        <v>0</v>
      </c>
      <c r="P24" s="705">
        <f>IF('1. General Input'!$D$10=0,0,IF('1. General Input'!$D$10=8,0,IF(B24&gt;$P$9-1,IF(B24&lt;$Q$9,D24,0),0)))</f>
        <v>0</v>
      </c>
      <c r="Q24" s="705">
        <f>IF('1. General Input'!$D$10=0,0,IF('1. General Input'!$D$10=8,0,IF(B24&gt;$Q$9-1,IF(B24&lt;$R$9,D24,0),0)))</f>
        <v>0</v>
      </c>
      <c r="R24" s="705">
        <f>IF('1. General Input'!$D$10=0,0,IF('1. General Input'!$D$10=8,0,IF(B24&gt;$R$9-1,IF(B24&lt;$S$9,D24,0),0)))</f>
        <v>0</v>
      </c>
      <c r="S24" s="705">
        <f>IF('1. General Input'!$D$10=0,0,IF('1. General Input'!$D$10=8,0,IF(B24&gt;$S$9-1,IF(B24&lt;$T$9,D24,0),0)))</f>
        <v>0</v>
      </c>
      <c r="T24" s="705">
        <f>IF('1. General Input'!$D$10=0,0,IF('1. General Input'!$D$10=8,0,IF(B24&gt;$T$9-1,IF(B24&lt;$U$9,D24,0),0)))</f>
        <v>0</v>
      </c>
      <c r="U24" s="705">
        <f>IF('1. General Input'!$D$10=0,0,IF('1. General Input'!$D$10=8,0,IF(B24&gt;$U$9-1,IF(B24&lt;$V$9,D24,0),0)))</f>
        <v>0</v>
      </c>
      <c r="V24" s="705">
        <f>IF('1. General Input'!$D$10=0,0,IF('1. General Input'!$D$10=8,0,IF(B24&gt;$V$9-1,IF(B24&lt;$W$9,D24,0),0)))</f>
        <v>0</v>
      </c>
      <c r="W24" s="705">
        <f>IF('1. General Input'!$D$10=0,0,IF('1. General Input'!$D$10=8,0,IF(B24&gt;$W$9-1,IF(B24&lt;$X$9,D24,0),0)))</f>
        <v>0</v>
      </c>
      <c r="X24" s="705">
        <f>IF('1. General Input'!$D$10=0,0,IF('1. General Input'!$D$10=8,0,IF(B24&gt;$X$9-1,IF(B24&lt;$Y$9,D24,0),0)))</f>
        <v>0</v>
      </c>
      <c r="Y24" s="705">
        <f>IF('1. General Input'!$D$10=0,0,IF('1. General Input'!$D$10=8,0,IF(B24&gt;$Y$9-1,IF(B24&lt;$Z$9,D24,0),0)))</f>
        <v>0</v>
      </c>
      <c r="Z24" s="705">
        <f>IF('1. General Input'!$D$10=0,0,IF('1. General Input'!$D$10=8,0,IF(B24&gt;$Z$9-1,IF(B24&lt;$AA$9,D24,0),0)))</f>
        <v>0</v>
      </c>
      <c r="AA24" s="705">
        <f>IF('1. General Input'!$D$10=0,0,IF('1. General Input'!$D$10=8,0,IF(B24&gt;$AA$9-1,IF(B24&lt;$AB$9,D24,0),0)))</f>
        <v>0</v>
      </c>
      <c r="AB24" s="705">
        <f>IF('1. General Input'!$D$10=0,0,IF('1. General Input'!$D$10=8,0,IF(B24&gt;$AB$9-1,IF(B24&lt;$AC$9,D24,0),0)))</f>
        <v>0</v>
      </c>
      <c r="AC24" s="705">
        <f>IF('1. General Input'!$D$10=0,0,IF(B24&gt;$AC$9-1,D24,0))</f>
        <v>0</v>
      </c>
      <c r="AD24" s="706">
        <f t="shared" si="8"/>
        <v>0</v>
      </c>
    </row>
    <row r="25" spans="1:30" x14ac:dyDescent="0.25">
      <c r="A25" s="646"/>
      <c r="B25" s="733"/>
      <c r="C25" s="588"/>
      <c r="D25" s="655"/>
      <c r="E25" s="705">
        <f t="shared" si="0"/>
        <v>0</v>
      </c>
      <c r="F25" s="705">
        <f t="shared" si="1"/>
        <v>0</v>
      </c>
      <c r="G25" s="705">
        <f t="shared" si="2"/>
        <v>0</v>
      </c>
      <c r="H25" s="705">
        <f t="shared" si="3"/>
        <v>0</v>
      </c>
      <c r="I25" s="705">
        <f t="shared" si="4"/>
        <v>0</v>
      </c>
      <c r="J25" s="705">
        <f t="shared" si="5"/>
        <v>0</v>
      </c>
      <c r="K25" s="705">
        <f t="shared" si="6"/>
        <v>0</v>
      </c>
      <c r="L25" s="705">
        <f t="shared" si="7"/>
        <v>0</v>
      </c>
      <c r="M25" s="705">
        <f>IF('1. General Input'!$D$10=0,0,IF('1. General Input'!$D$10=8,0,IF(B25&gt;$M$9-1,IF(B25&lt;$N$9,D25,0),0)))</f>
        <v>0</v>
      </c>
      <c r="N25" s="705">
        <f>IF('1. General Input'!$D$10=0,0,IF('1. General Input'!$D$10=8,0,IF(B25&gt;$N$9-1,IF(B25&lt;$O$9,D25,0),0)))</f>
        <v>0</v>
      </c>
      <c r="O25" s="705">
        <f>IF('1. General Input'!$D$10=0,0,IF('1. General Input'!$D$10=8,0,IF(B25&gt;$O$9-1,IF(B25&lt;$P$9,D25,0),0)))</f>
        <v>0</v>
      </c>
      <c r="P25" s="705">
        <f>IF('1. General Input'!$D$10=0,0,IF('1. General Input'!$D$10=8,0,IF(B25&gt;$P$9-1,IF(B25&lt;$Q$9,D25,0),0)))</f>
        <v>0</v>
      </c>
      <c r="Q25" s="705">
        <f>IF('1. General Input'!$D$10=0,0,IF('1. General Input'!$D$10=8,0,IF(B25&gt;$Q$9-1,IF(B25&lt;$R$9,D25,0),0)))</f>
        <v>0</v>
      </c>
      <c r="R25" s="705">
        <f>IF('1. General Input'!$D$10=0,0,IF('1. General Input'!$D$10=8,0,IF(B25&gt;$R$9-1,IF(B25&lt;$S$9,D25,0),0)))</f>
        <v>0</v>
      </c>
      <c r="S25" s="705">
        <f>IF('1. General Input'!$D$10=0,0,IF('1. General Input'!$D$10=8,0,IF(B25&gt;$S$9-1,IF(B25&lt;$T$9,D25,0),0)))</f>
        <v>0</v>
      </c>
      <c r="T25" s="705">
        <f>IF('1. General Input'!$D$10=0,0,IF('1. General Input'!$D$10=8,0,IF(B25&gt;$T$9-1,IF(B25&lt;$U$9,D25,0),0)))</f>
        <v>0</v>
      </c>
      <c r="U25" s="705">
        <f>IF('1. General Input'!$D$10=0,0,IF('1. General Input'!$D$10=8,0,IF(B25&gt;$U$9-1,IF(B25&lt;$V$9,D25,0),0)))</f>
        <v>0</v>
      </c>
      <c r="V25" s="705">
        <f>IF('1. General Input'!$D$10=0,0,IF('1. General Input'!$D$10=8,0,IF(B25&gt;$V$9-1,IF(B25&lt;$W$9,D25,0),0)))</f>
        <v>0</v>
      </c>
      <c r="W25" s="705">
        <f>IF('1. General Input'!$D$10=0,0,IF('1. General Input'!$D$10=8,0,IF(B25&gt;$W$9-1,IF(B25&lt;$X$9,D25,0),0)))</f>
        <v>0</v>
      </c>
      <c r="X25" s="705">
        <f>IF('1. General Input'!$D$10=0,0,IF('1. General Input'!$D$10=8,0,IF(B25&gt;$X$9-1,IF(B25&lt;$Y$9,D25,0),0)))</f>
        <v>0</v>
      </c>
      <c r="Y25" s="705">
        <f>IF('1. General Input'!$D$10=0,0,IF('1. General Input'!$D$10=8,0,IF(B25&gt;$Y$9-1,IF(B25&lt;$Z$9,D25,0),0)))</f>
        <v>0</v>
      </c>
      <c r="Z25" s="705">
        <f>IF('1. General Input'!$D$10=0,0,IF('1. General Input'!$D$10=8,0,IF(B25&gt;$Z$9-1,IF(B25&lt;$AA$9,D25,0),0)))</f>
        <v>0</v>
      </c>
      <c r="AA25" s="705">
        <f>IF('1. General Input'!$D$10=0,0,IF('1. General Input'!$D$10=8,0,IF(B25&gt;$AA$9-1,IF(B25&lt;$AB$9,D25,0),0)))</f>
        <v>0</v>
      </c>
      <c r="AB25" s="705">
        <f>IF('1. General Input'!$D$10=0,0,IF('1. General Input'!$D$10=8,0,IF(B25&gt;$AB$9-1,IF(B25&lt;$AC$9,D25,0),0)))</f>
        <v>0</v>
      </c>
      <c r="AC25" s="705">
        <f>IF('1. General Input'!$D$10=0,0,IF(B25&gt;$AC$9-1,D25,0))</f>
        <v>0</v>
      </c>
      <c r="AD25" s="706">
        <f t="shared" si="8"/>
        <v>0</v>
      </c>
    </row>
    <row r="26" spans="1:30" x14ac:dyDescent="0.25">
      <c r="A26" s="646"/>
      <c r="B26" s="733"/>
      <c r="C26" s="588"/>
      <c r="D26" s="655"/>
      <c r="E26" s="705">
        <f t="shared" si="0"/>
        <v>0</v>
      </c>
      <c r="F26" s="705">
        <f t="shared" si="1"/>
        <v>0</v>
      </c>
      <c r="G26" s="705">
        <f t="shared" si="2"/>
        <v>0</v>
      </c>
      <c r="H26" s="705">
        <f t="shared" si="3"/>
        <v>0</v>
      </c>
      <c r="I26" s="705">
        <f t="shared" si="4"/>
        <v>0</v>
      </c>
      <c r="J26" s="705">
        <f t="shared" si="5"/>
        <v>0</v>
      </c>
      <c r="K26" s="705">
        <f t="shared" si="6"/>
        <v>0</v>
      </c>
      <c r="L26" s="705">
        <f t="shared" si="7"/>
        <v>0</v>
      </c>
      <c r="M26" s="705">
        <f>IF('1. General Input'!$D$10=0,0,IF('1. General Input'!$D$10=8,0,IF(B26&gt;$M$9-1,IF(B26&lt;$N$9,D26,0),0)))</f>
        <v>0</v>
      </c>
      <c r="N26" s="705">
        <f>IF('1. General Input'!$D$10=0,0,IF('1. General Input'!$D$10=8,0,IF(B26&gt;$N$9-1,IF(B26&lt;$O$9,D26,0),0)))</f>
        <v>0</v>
      </c>
      <c r="O26" s="705">
        <f>IF('1. General Input'!$D$10=0,0,IF('1. General Input'!$D$10=8,0,IF(B26&gt;$O$9-1,IF(B26&lt;$P$9,D26,0),0)))</f>
        <v>0</v>
      </c>
      <c r="P26" s="705">
        <f>IF('1. General Input'!$D$10=0,0,IF('1. General Input'!$D$10=8,0,IF(B26&gt;$P$9-1,IF(B26&lt;$Q$9,D26,0),0)))</f>
        <v>0</v>
      </c>
      <c r="Q26" s="705">
        <f>IF('1. General Input'!$D$10=0,0,IF('1. General Input'!$D$10=8,0,IF(B26&gt;$Q$9-1,IF(B26&lt;$R$9,D26,0),0)))</f>
        <v>0</v>
      </c>
      <c r="R26" s="705">
        <f>IF('1. General Input'!$D$10=0,0,IF('1. General Input'!$D$10=8,0,IF(B26&gt;$R$9-1,IF(B26&lt;$S$9,D26,0),0)))</f>
        <v>0</v>
      </c>
      <c r="S26" s="705">
        <f>IF('1. General Input'!$D$10=0,0,IF('1. General Input'!$D$10=8,0,IF(B26&gt;$S$9-1,IF(B26&lt;$T$9,D26,0),0)))</f>
        <v>0</v>
      </c>
      <c r="T26" s="705">
        <f>IF('1. General Input'!$D$10=0,0,IF('1. General Input'!$D$10=8,0,IF(B26&gt;$T$9-1,IF(B26&lt;$U$9,D26,0),0)))</f>
        <v>0</v>
      </c>
      <c r="U26" s="705">
        <f>IF('1. General Input'!$D$10=0,0,IF('1. General Input'!$D$10=8,0,IF(B26&gt;$U$9-1,IF(B26&lt;$V$9,D26,0),0)))</f>
        <v>0</v>
      </c>
      <c r="V26" s="705">
        <f>IF('1. General Input'!$D$10=0,0,IF('1. General Input'!$D$10=8,0,IF(B26&gt;$V$9-1,IF(B26&lt;$W$9,D26,0),0)))</f>
        <v>0</v>
      </c>
      <c r="W26" s="705">
        <f>IF('1. General Input'!$D$10=0,0,IF('1. General Input'!$D$10=8,0,IF(B26&gt;$W$9-1,IF(B26&lt;$X$9,D26,0),0)))</f>
        <v>0</v>
      </c>
      <c r="X26" s="705">
        <f>IF('1. General Input'!$D$10=0,0,IF('1. General Input'!$D$10=8,0,IF(B26&gt;$X$9-1,IF(B26&lt;$Y$9,D26,0),0)))</f>
        <v>0</v>
      </c>
      <c r="Y26" s="705">
        <f>IF('1. General Input'!$D$10=0,0,IF('1. General Input'!$D$10=8,0,IF(B26&gt;$Y$9-1,IF(B26&lt;$Z$9,D26,0),0)))</f>
        <v>0</v>
      </c>
      <c r="Z26" s="705">
        <f>IF('1. General Input'!$D$10=0,0,IF('1. General Input'!$D$10=8,0,IF(B26&gt;$Z$9-1,IF(B26&lt;$AA$9,D26,0),0)))</f>
        <v>0</v>
      </c>
      <c r="AA26" s="705">
        <f>IF('1. General Input'!$D$10=0,0,IF('1. General Input'!$D$10=8,0,IF(B26&gt;$AA$9-1,IF(B26&lt;$AB$9,D26,0),0)))</f>
        <v>0</v>
      </c>
      <c r="AB26" s="705">
        <f>IF('1. General Input'!$D$10=0,0,IF('1. General Input'!$D$10=8,0,IF(B26&gt;$AB$9-1,IF(B26&lt;$AC$9,D26,0),0)))</f>
        <v>0</v>
      </c>
      <c r="AC26" s="705">
        <f>IF('1. General Input'!$D$10=0,0,IF(B26&gt;$AC$9-1,D26,0))</f>
        <v>0</v>
      </c>
      <c r="AD26" s="706">
        <f t="shared" si="8"/>
        <v>0</v>
      </c>
    </row>
    <row r="27" spans="1:30" x14ac:dyDescent="0.25">
      <c r="A27" s="646"/>
      <c r="B27" s="733"/>
      <c r="C27" s="588"/>
      <c r="D27" s="655"/>
      <c r="E27" s="705">
        <f t="shared" si="0"/>
        <v>0</v>
      </c>
      <c r="F27" s="705">
        <f t="shared" si="1"/>
        <v>0</v>
      </c>
      <c r="G27" s="705">
        <f t="shared" si="2"/>
        <v>0</v>
      </c>
      <c r="H27" s="705">
        <f t="shared" si="3"/>
        <v>0</v>
      </c>
      <c r="I27" s="705">
        <f t="shared" si="4"/>
        <v>0</v>
      </c>
      <c r="J27" s="705">
        <f t="shared" si="5"/>
        <v>0</v>
      </c>
      <c r="K27" s="705">
        <f t="shared" si="6"/>
        <v>0</v>
      </c>
      <c r="L27" s="705">
        <f t="shared" si="7"/>
        <v>0</v>
      </c>
      <c r="M27" s="705">
        <f>IF('1. General Input'!$D$10=0,0,IF('1. General Input'!$D$10=8,0,IF(B27&gt;$M$9-1,IF(B27&lt;$N$9,D27,0),0)))</f>
        <v>0</v>
      </c>
      <c r="N27" s="705">
        <f>IF('1. General Input'!$D$10=0,0,IF('1. General Input'!$D$10=8,0,IF(B27&gt;$N$9-1,IF(B27&lt;$O$9,D27,0),0)))</f>
        <v>0</v>
      </c>
      <c r="O27" s="705">
        <f>IF('1. General Input'!$D$10=0,0,IF('1. General Input'!$D$10=8,0,IF(B27&gt;$O$9-1,IF(B27&lt;$P$9,D27,0),0)))</f>
        <v>0</v>
      </c>
      <c r="P27" s="705">
        <f>IF('1. General Input'!$D$10=0,0,IF('1. General Input'!$D$10=8,0,IF(B27&gt;$P$9-1,IF(B27&lt;$Q$9,D27,0),0)))</f>
        <v>0</v>
      </c>
      <c r="Q27" s="705">
        <f>IF('1. General Input'!$D$10=0,0,IF('1. General Input'!$D$10=8,0,IF(B27&gt;$Q$9-1,IF(B27&lt;$R$9,D27,0),0)))</f>
        <v>0</v>
      </c>
      <c r="R27" s="705">
        <f>IF('1. General Input'!$D$10=0,0,IF('1. General Input'!$D$10=8,0,IF(B27&gt;$R$9-1,IF(B27&lt;$S$9,D27,0),0)))</f>
        <v>0</v>
      </c>
      <c r="S27" s="705">
        <f>IF('1. General Input'!$D$10=0,0,IF('1. General Input'!$D$10=8,0,IF(B27&gt;$S$9-1,IF(B27&lt;$T$9,D27,0),0)))</f>
        <v>0</v>
      </c>
      <c r="T27" s="705">
        <f>IF('1. General Input'!$D$10=0,0,IF('1. General Input'!$D$10=8,0,IF(B27&gt;$T$9-1,IF(B27&lt;$U$9,D27,0),0)))</f>
        <v>0</v>
      </c>
      <c r="U27" s="705">
        <f>IF('1. General Input'!$D$10=0,0,IF('1. General Input'!$D$10=8,0,IF(B27&gt;$U$9-1,IF(B27&lt;$V$9,D27,0),0)))</f>
        <v>0</v>
      </c>
      <c r="V27" s="705">
        <f>IF('1. General Input'!$D$10=0,0,IF('1. General Input'!$D$10=8,0,IF(B27&gt;$V$9-1,IF(B27&lt;$W$9,D27,0),0)))</f>
        <v>0</v>
      </c>
      <c r="W27" s="705">
        <f>IF('1. General Input'!$D$10=0,0,IF('1. General Input'!$D$10=8,0,IF(B27&gt;$W$9-1,IF(B27&lt;$X$9,D27,0),0)))</f>
        <v>0</v>
      </c>
      <c r="X27" s="705">
        <f>IF('1. General Input'!$D$10=0,0,IF('1. General Input'!$D$10=8,0,IF(B27&gt;$X$9-1,IF(B27&lt;$Y$9,D27,0),0)))</f>
        <v>0</v>
      </c>
      <c r="Y27" s="705">
        <f>IF('1. General Input'!$D$10=0,0,IF('1. General Input'!$D$10=8,0,IF(B27&gt;$Y$9-1,IF(B27&lt;$Z$9,D27,0),0)))</f>
        <v>0</v>
      </c>
      <c r="Z27" s="705">
        <f>IF('1. General Input'!$D$10=0,0,IF('1. General Input'!$D$10=8,0,IF(B27&gt;$Z$9-1,IF(B27&lt;$AA$9,D27,0),0)))</f>
        <v>0</v>
      </c>
      <c r="AA27" s="705">
        <f>IF('1. General Input'!$D$10=0,0,IF('1. General Input'!$D$10=8,0,IF(B27&gt;$AA$9-1,IF(B27&lt;$AB$9,D27,0),0)))</f>
        <v>0</v>
      </c>
      <c r="AB27" s="705">
        <f>IF('1. General Input'!$D$10=0,0,IF('1. General Input'!$D$10=8,0,IF(B27&gt;$AB$9-1,IF(B27&lt;$AC$9,D27,0),0)))</f>
        <v>0</v>
      </c>
      <c r="AC27" s="705">
        <f>IF('1. General Input'!$D$10=0,0,IF(B27&gt;$AC$9-1,D27,0))</f>
        <v>0</v>
      </c>
      <c r="AD27" s="706">
        <f t="shared" si="8"/>
        <v>0</v>
      </c>
    </row>
    <row r="28" spans="1:30" x14ac:dyDescent="0.25">
      <c r="A28" s="646"/>
      <c r="B28" s="733"/>
      <c r="C28" s="588"/>
      <c r="D28" s="655"/>
      <c r="E28" s="705">
        <f t="shared" si="0"/>
        <v>0</v>
      </c>
      <c r="F28" s="705">
        <f t="shared" si="1"/>
        <v>0</v>
      </c>
      <c r="G28" s="705">
        <f t="shared" si="2"/>
        <v>0</v>
      </c>
      <c r="H28" s="705">
        <f t="shared" si="3"/>
        <v>0</v>
      </c>
      <c r="I28" s="705">
        <f t="shared" si="4"/>
        <v>0</v>
      </c>
      <c r="J28" s="705">
        <f t="shared" si="5"/>
        <v>0</v>
      </c>
      <c r="K28" s="705">
        <f t="shared" si="6"/>
        <v>0</v>
      </c>
      <c r="L28" s="705">
        <f t="shared" si="7"/>
        <v>0</v>
      </c>
      <c r="M28" s="705">
        <f>IF('1. General Input'!$D$10=0,0,IF('1. General Input'!$D$10=8,0,IF(B28&gt;$M$9-1,IF(B28&lt;$N$9,D28,0),0)))</f>
        <v>0</v>
      </c>
      <c r="N28" s="705">
        <f>IF('1. General Input'!$D$10=0,0,IF('1. General Input'!$D$10=8,0,IF(B28&gt;$N$9-1,IF(B28&lt;$O$9,D28,0),0)))</f>
        <v>0</v>
      </c>
      <c r="O28" s="705">
        <f>IF('1. General Input'!$D$10=0,0,IF('1. General Input'!$D$10=8,0,IF(B28&gt;$O$9-1,IF(B28&lt;$P$9,D28,0),0)))</f>
        <v>0</v>
      </c>
      <c r="P28" s="705">
        <f>IF('1. General Input'!$D$10=0,0,IF('1. General Input'!$D$10=8,0,IF(B28&gt;$P$9-1,IF(B28&lt;$Q$9,D28,0),0)))</f>
        <v>0</v>
      </c>
      <c r="Q28" s="705">
        <f>IF('1. General Input'!$D$10=0,0,IF('1. General Input'!$D$10=8,0,IF(B28&gt;$Q$9-1,IF(B28&lt;$R$9,D28,0),0)))</f>
        <v>0</v>
      </c>
      <c r="R28" s="705">
        <f>IF('1. General Input'!$D$10=0,0,IF('1. General Input'!$D$10=8,0,IF(B28&gt;$R$9-1,IF(B28&lt;$S$9,D28,0),0)))</f>
        <v>0</v>
      </c>
      <c r="S28" s="705">
        <f>IF('1. General Input'!$D$10=0,0,IF('1. General Input'!$D$10=8,0,IF(B28&gt;$S$9-1,IF(B28&lt;$T$9,D28,0),0)))</f>
        <v>0</v>
      </c>
      <c r="T28" s="705">
        <f>IF('1. General Input'!$D$10=0,0,IF('1. General Input'!$D$10=8,0,IF(B28&gt;$T$9-1,IF(B28&lt;$U$9,D28,0),0)))</f>
        <v>0</v>
      </c>
      <c r="U28" s="705">
        <f>IF('1. General Input'!$D$10=0,0,IF('1. General Input'!$D$10=8,0,IF(B28&gt;$U$9-1,IF(B28&lt;$V$9,D28,0),0)))</f>
        <v>0</v>
      </c>
      <c r="V28" s="705">
        <f>IF('1. General Input'!$D$10=0,0,IF('1. General Input'!$D$10=8,0,IF(B28&gt;$V$9-1,IF(B28&lt;$W$9,D28,0),0)))</f>
        <v>0</v>
      </c>
      <c r="W28" s="705">
        <f>IF('1. General Input'!$D$10=0,0,IF('1. General Input'!$D$10=8,0,IF(B28&gt;$W$9-1,IF(B28&lt;$X$9,D28,0),0)))</f>
        <v>0</v>
      </c>
      <c r="X28" s="705">
        <f>IF('1. General Input'!$D$10=0,0,IF('1. General Input'!$D$10=8,0,IF(B28&gt;$X$9-1,IF(B28&lt;$Y$9,D28,0),0)))</f>
        <v>0</v>
      </c>
      <c r="Y28" s="705">
        <f>IF('1. General Input'!$D$10=0,0,IF('1. General Input'!$D$10=8,0,IF(B28&gt;$Y$9-1,IF(B28&lt;$Z$9,D28,0),0)))</f>
        <v>0</v>
      </c>
      <c r="Z28" s="705">
        <f>IF('1. General Input'!$D$10=0,0,IF('1. General Input'!$D$10=8,0,IF(B28&gt;$Z$9-1,IF(B28&lt;$AA$9,D28,0),0)))</f>
        <v>0</v>
      </c>
      <c r="AA28" s="705">
        <f>IF('1. General Input'!$D$10=0,0,IF('1. General Input'!$D$10=8,0,IF(B28&gt;$AA$9-1,IF(B28&lt;$AB$9,D28,0),0)))</f>
        <v>0</v>
      </c>
      <c r="AB28" s="705">
        <f>IF('1. General Input'!$D$10=0,0,IF('1. General Input'!$D$10=8,0,IF(B28&gt;$AB$9-1,IF(B28&lt;$AC$9,D28,0),0)))</f>
        <v>0</v>
      </c>
      <c r="AC28" s="705">
        <f>IF('1. General Input'!$D$10=0,0,IF(B28&gt;$AC$9-1,D28,0))</f>
        <v>0</v>
      </c>
      <c r="AD28" s="706">
        <f t="shared" si="8"/>
        <v>0</v>
      </c>
    </row>
    <row r="29" spans="1:30" x14ac:dyDescent="0.25">
      <c r="A29" s="646"/>
      <c r="B29" s="733"/>
      <c r="C29" s="588"/>
      <c r="D29" s="655"/>
      <c r="E29" s="705">
        <f t="shared" si="0"/>
        <v>0</v>
      </c>
      <c r="F29" s="705">
        <f t="shared" si="1"/>
        <v>0</v>
      </c>
      <c r="G29" s="705">
        <f t="shared" si="2"/>
        <v>0</v>
      </c>
      <c r="H29" s="705">
        <f t="shared" si="3"/>
        <v>0</v>
      </c>
      <c r="I29" s="705">
        <f t="shared" si="4"/>
        <v>0</v>
      </c>
      <c r="J29" s="705">
        <f t="shared" si="5"/>
        <v>0</v>
      </c>
      <c r="K29" s="705">
        <f t="shared" si="6"/>
        <v>0</v>
      </c>
      <c r="L29" s="705">
        <f t="shared" si="7"/>
        <v>0</v>
      </c>
      <c r="M29" s="705">
        <f>IF('1. General Input'!$D$10=0,0,IF('1. General Input'!$D$10=8,0,IF(B29&gt;$M$9-1,IF(B29&lt;$N$9,D29,0),0)))</f>
        <v>0</v>
      </c>
      <c r="N29" s="705">
        <f>IF('1. General Input'!$D$10=0,0,IF('1. General Input'!$D$10=8,0,IF(B29&gt;$N$9-1,IF(B29&lt;$O$9,D29,0),0)))</f>
        <v>0</v>
      </c>
      <c r="O29" s="705">
        <f>IF('1. General Input'!$D$10=0,0,IF('1. General Input'!$D$10=8,0,IF(B29&gt;$O$9-1,IF(B29&lt;$P$9,D29,0),0)))</f>
        <v>0</v>
      </c>
      <c r="P29" s="705">
        <f>IF('1. General Input'!$D$10=0,0,IF('1. General Input'!$D$10=8,0,IF(B29&gt;$P$9-1,IF(B29&lt;$Q$9,D29,0),0)))</f>
        <v>0</v>
      </c>
      <c r="Q29" s="705">
        <f>IF('1. General Input'!$D$10=0,0,IF('1. General Input'!$D$10=8,0,IF(B29&gt;$Q$9-1,IF(B29&lt;$R$9,D29,0),0)))</f>
        <v>0</v>
      </c>
      <c r="R29" s="705">
        <f>IF('1. General Input'!$D$10=0,0,IF('1. General Input'!$D$10=8,0,IF(B29&gt;$R$9-1,IF(B29&lt;$S$9,D29,0),0)))</f>
        <v>0</v>
      </c>
      <c r="S29" s="705">
        <f>IF('1. General Input'!$D$10=0,0,IF('1. General Input'!$D$10=8,0,IF(B29&gt;$S$9-1,IF(B29&lt;$T$9,D29,0),0)))</f>
        <v>0</v>
      </c>
      <c r="T29" s="705">
        <f>IF('1. General Input'!$D$10=0,0,IF('1. General Input'!$D$10=8,0,IF(B29&gt;$T$9-1,IF(B29&lt;$U$9,D29,0),0)))</f>
        <v>0</v>
      </c>
      <c r="U29" s="705">
        <f>IF('1. General Input'!$D$10=0,0,IF('1. General Input'!$D$10=8,0,IF(B29&gt;$U$9-1,IF(B29&lt;$V$9,D29,0),0)))</f>
        <v>0</v>
      </c>
      <c r="V29" s="705">
        <f>IF('1. General Input'!$D$10=0,0,IF('1. General Input'!$D$10=8,0,IF(B29&gt;$V$9-1,IF(B29&lt;$W$9,D29,0),0)))</f>
        <v>0</v>
      </c>
      <c r="W29" s="705">
        <f>IF('1. General Input'!$D$10=0,0,IF('1. General Input'!$D$10=8,0,IF(B29&gt;$W$9-1,IF(B29&lt;$X$9,D29,0),0)))</f>
        <v>0</v>
      </c>
      <c r="X29" s="705">
        <f>IF('1. General Input'!$D$10=0,0,IF('1. General Input'!$D$10=8,0,IF(B29&gt;$X$9-1,IF(B29&lt;$Y$9,D29,0),0)))</f>
        <v>0</v>
      </c>
      <c r="Y29" s="705">
        <f>IF('1. General Input'!$D$10=0,0,IF('1. General Input'!$D$10=8,0,IF(B29&gt;$Y$9-1,IF(B29&lt;$Z$9,D29,0),0)))</f>
        <v>0</v>
      </c>
      <c r="Z29" s="705">
        <f>IF('1. General Input'!$D$10=0,0,IF('1. General Input'!$D$10=8,0,IF(B29&gt;$Z$9-1,IF(B29&lt;$AA$9,D29,0),0)))</f>
        <v>0</v>
      </c>
      <c r="AA29" s="705">
        <f>IF('1. General Input'!$D$10=0,0,IF('1. General Input'!$D$10=8,0,IF(B29&gt;$AA$9-1,IF(B29&lt;$AB$9,D29,0),0)))</f>
        <v>0</v>
      </c>
      <c r="AB29" s="705">
        <f>IF('1. General Input'!$D$10=0,0,IF('1. General Input'!$D$10=8,0,IF(B29&gt;$AB$9-1,IF(B29&lt;$AC$9,D29,0),0)))</f>
        <v>0</v>
      </c>
      <c r="AC29" s="705">
        <f>IF('1. General Input'!$D$10=0,0,IF(B29&gt;$AC$9-1,D29,0))</f>
        <v>0</v>
      </c>
      <c r="AD29" s="706">
        <f t="shared" si="8"/>
        <v>0</v>
      </c>
    </row>
    <row r="30" spans="1:30" x14ac:dyDescent="0.25">
      <c r="A30" s="646"/>
      <c r="B30" s="733"/>
      <c r="C30" s="588"/>
      <c r="D30" s="655"/>
      <c r="E30" s="705">
        <f t="shared" si="0"/>
        <v>0</v>
      </c>
      <c r="F30" s="705">
        <f t="shared" si="1"/>
        <v>0</v>
      </c>
      <c r="G30" s="705">
        <f t="shared" si="2"/>
        <v>0</v>
      </c>
      <c r="H30" s="705">
        <f t="shared" si="3"/>
        <v>0</v>
      </c>
      <c r="I30" s="705">
        <f t="shared" si="4"/>
        <v>0</v>
      </c>
      <c r="J30" s="705">
        <f t="shared" si="5"/>
        <v>0</v>
      </c>
      <c r="K30" s="705">
        <f t="shared" si="6"/>
        <v>0</v>
      </c>
      <c r="L30" s="705">
        <f t="shared" si="7"/>
        <v>0</v>
      </c>
      <c r="M30" s="705">
        <f>IF('1. General Input'!$D$10=0,0,IF('1. General Input'!$D$10=8,0,IF(B30&gt;$M$9-1,IF(B30&lt;$N$9,D30,0),0)))</f>
        <v>0</v>
      </c>
      <c r="N30" s="705">
        <f>IF('1. General Input'!$D$10=0,0,IF('1. General Input'!$D$10=8,0,IF(B30&gt;$N$9-1,IF(B30&lt;$O$9,D30,0),0)))</f>
        <v>0</v>
      </c>
      <c r="O30" s="705">
        <f>IF('1. General Input'!$D$10=0,0,IF('1. General Input'!$D$10=8,0,IF(B30&gt;$O$9-1,IF(B30&lt;$P$9,D30,0),0)))</f>
        <v>0</v>
      </c>
      <c r="P30" s="705">
        <f>IF('1. General Input'!$D$10=0,0,IF('1. General Input'!$D$10=8,0,IF(B30&gt;$P$9-1,IF(B30&lt;$Q$9,D30,0),0)))</f>
        <v>0</v>
      </c>
      <c r="Q30" s="705">
        <f>IF('1. General Input'!$D$10=0,0,IF('1. General Input'!$D$10=8,0,IF(B30&gt;$Q$9-1,IF(B30&lt;$R$9,D30,0),0)))</f>
        <v>0</v>
      </c>
      <c r="R30" s="705">
        <f>IF('1. General Input'!$D$10=0,0,IF('1. General Input'!$D$10=8,0,IF(B30&gt;$R$9-1,IF(B30&lt;$S$9,D30,0),0)))</f>
        <v>0</v>
      </c>
      <c r="S30" s="705">
        <f>IF('1. General Input'!$D$10=0,0,IF('1. General Input'!$D$10=8,0,IF(B30&gt;$S$9-1,IF(B30&lt;$T$9,D30,0),0)))</f>
        <v>0</v>
      </c>
      <c r="T30" s="705">
        <f>IF('1. General Input'!$D$10=0,0,IF('1. General Input'!$D$10=8,0,IF(B30&gt;$T$9-1,IF(B30&lt;$U$9,D30,0),0)))</f>
        <v>0</v>
      </c>
      <c r="U30" s="705">
        <f>IF('1. General Input'!$D$10=0,0,IF('1. General Input'!$D$10=8,0,IF(B30&gt;$U$9-1,IF(B30&lt;$V$9,D30,0),0)))</f>
        <v>0</v>
      </c>
      <c r="V30" s="705">
        <f>IF('1. General Input'!$D$10=0,0,IF('1. General Input'!$D$10=8,0,IF(B30&gt;$V$9-1,IF(B30&lt;$W$9,D30,0),0)))</f>
        <v>0</v>
      </c>
      <c r="W30" s="705">
        <f>IF('1. General Input'!$D$10=0,0,IF('1. General Input'!$D$10=8,0,IF(B30&gt;$W$9-1,IF(B30&lt;$X$9,D30,0),0)))</f>
        <v>0</v>
      </c>
      <c r="X30" s="705">
        <f>IF('1. General Input'!$D$10=0,0,IF('1. General Input'!$D$10=8,0,IF(B30&gt;$X$9-1,IF(B30&lt;$Y$9,D30,0),0)))</f>
        <v>0</v>
      </c>
      <c r="Y30" s="705">
        <f>IF('1. General Input'!$D$10=0,0,IF('1. General Input'!$D$10=8,0,IF(B30&gt;$Y$9-1,IF(B30&lt;$Z$9,D30,0),0)))</f>
        <v>0</v>
      </c>
      <c r="Z30" s="705">
        <f>IF('1. General Input'!$D$10=0,0,IF('1. General Input'!$D$10=8,0,IF(B30&gt;$Z$9-1,IF(B30&lt;$AA$9,D30,0),0)))</f>
        <v>0</v>
      </c>
      <c r="AA30" s="705">
        <f>IF('1. General Input'!$D$10=0,0,IF('1. General Input'!$D$10=8,0,IF(B30&gt;$AA$9-1,IF(B30&lt;$AB$9,D30,0),0)))</f>
        <v>0</v>
      </c>
      <c r="AB30" s="705">
        <f>IF('1. General Input'!$D$10=0,0,IF('1. General Input'!$D$10=8,0,IF(B30&gt;$AB$9-1,IF(B30&lt;$AC$9,D30,0),0)))</f>
        <v>0</v>
      </c>
      <c r="AC30" s="705">
        <f>IF('1. General Input'!$D$10=0,0,IF(B30&gt;$AC$9-1,D30,0))</f>
        <v>0</v>
      </c>
      <c r="AD30" s="706">
        <f t="shared" si="8"/>
        <v>0</v>
      </c>
    </row>
    <row r="31" spans="1:30" x14ac:dyDescent="0.25">
      <c r="A31" s="646"/>
      <c r="B31" s="733"/>
      <c r="C31" s="588"/>
      <c r="D31" s="655"/>
      <c r="E31" s="705">
        <f t="shared" si="0"/>
        <v>0</v>
      </c>
      <c r="F31" s="705">
        <f t="shared" si="1"/>
        <v>0</v>
      </c>
      <c r="G31" s="705">
        <f t="shared" si="2"/>
        <v>0</v>
      </c>
      <c r="H31" s="705">
        <f t="shared" si="3"/>
        <v>0</v>
      </c>
      <c r="I31" s="705">
        <f t="shared" si="4"/>
        <v>0</v>
      </c>
      <c r="J31" s="705">
        <f t="shared" si="5"/>
        <v>0</v>
      </c>
      <c r="K31" s="705">
        <f t="shared" si="6"/>
        <v>0</v>
      </c>
      <c r="L31" s="705">
        <f t="shared" si="7"/>
        <v>0</v>
      </c>
      <c r="M31" s="705">
        <f>IF('1. General Input'!$D$10=0,0,IF('1. General Input'!$D$10=8,0,IF(B31&gt;$M$9-1,IF(B31&lt;$N$9,D31,0),0)))</f>
        <v>0</v>
      </c>
      <c r="N31" s="705">
        <f>IF('1. General Input'!$D$10=0,0,IF('1. General Input'!$D$10=8,0,IF(B31&gt;$N$9-1,IF(B31&lt;$O$9,D31,0),0)))</f>
        <v>0</v>
      </c>
      <c r="O31" s="705">
        <f>IF('1. General Input'!$D$10=0,0,IF('1. General Input'!$D$10=8,0,IF(B31&gt;$O$9-1,IF(B31&lt;$P$9,D31,0),0)))</f>
        <v>0</v>
      </c>
      <c r="P31" s="705">
        <f>IF('1. General Input'!$D$10=0,0,IF('1. General Input'!$D$10=8,0,IF(B31&gt;$P$9-1,IF(B31&lt;$Q$9,D31,0),0)))</f>
        <v>0</v>
      </c>
      <c r="Q31" s="705">
        <f>IF('1. General Input'!$D$10=0,0,IF('1. General Input'!$D$10=8,0,IF(B31&gt;$Q$9-1,IF(B31&lt;$R$9,D31,0),0)))</f>
        <v>0</v>
      </c>
      <c r="R31" s="705">
        <f>IF('1. General Input'!$D$10=0,0,IF('1. General Input'!$D$10=8,0,IF(B31&gt;$R$9-1,IF(B31&lt;$S$9,D31,0),0)))</f>
        <v>0</v>
      </c>
      <c r="S31" s="705">
        <f>IF('1. General Input'!$D$10=0,0,IF('1. General Input'!$D$10=8,0,IF(B31&gt;$S$9-1,IF(B31&lt;$T$9,D31,0),0)))</f>
        <v>0</v>
      </c>
      <c r="T31" s="705">
        <f>IF('1. General Input'!$D$10=0,0,IF('1. General Input'!$D$10=8,0,IF(B31&gt;$T$9-1,IF(B31&lt;$U$9,D31,0),0)))</f>
        <v>0</v>
      </c>
      <c r="U31" s="705">
        <f>IF('1. General Input'!$D$10=0,0,IF('1. General Input'!$D$10=8,0,IF(B31&gt;$U$9-1,IF(B31&lt;$V$9,D31,0),0)))</f>
        <v>0</v>
      </c>
      <c r="V31" s="705">
        <f>IF('1. General Input'!$D$10=0,0,IF('1. General Input'!$D$10=8,0,IF(B31&gt;$V$9-1,IF(B31&lt;$W$9,D31,0),0)))</f>
        <v>0</v>
      </c>
      <c r="W31" s="705">
        <f>IF('1. General Input'!$D$10=0,0,IF('1. General Input'!$D$10=8,0,IF(B31&gt;$W$9-1,IF(B31&lt;$X$9,D31,0),0)))</f>
        <v>0</v>
      </c>
      <c r="X31" s="705">
        <f>IF('1. General Input'!$D$10=0,0,IF('1. General Input'!$D$10=8,0,IF(B31&gt;$X$9-1,IF(B31&lt;$Y$9,D31,0),0)))</f>
        <v>0</v>
      </c>
      <c r="Y31" s="705">
        <f>IF('1. General Input'!$D$10=0,0,IF('1. General Input'!$D$10=8,0,IF(B31&gt;$Y$9-1,IF(B31&lt;$Z$9,D31,0),0)))</f>
        <v>0</v>
      </c>
      <c r="Z31" s="705">
        <f>IF('1. General Input'!$D$10=0,0,IF('1. General Input'!$D$10=8,0,IF(B31&gt;$Z$9-1,IF(B31&lt;$AA$9,D31,0),0)))</f>
        <v>0</v>
      </c>
      <c r="AA31" s="705">
        <f>IF('1. General Input'!$D$10=0,0,IF('1. General Input'!$D$10=8,0,IF(B31&gt;$AA$9-1,IF(B31&lt;$AB$9,D31,0),0)))</f>
        <v>0</v>
      </c>
      <c r="AB31" s="705">
        <f>IF('1. General Input'!$D$10=0,0,IF('1. General Input'!$D$10=8,0,IF(B31&gt;$AB$9-1,IF(B31&lt;$AC$9,D31,0),0)))</f>
        <v>0</v>
      </c>
      <c r="AC31" s="705">
        <f>IF('1. General Input'!$D$10=0,0,IF(B31&gt;$AC$9-1,D31,0))</f>
        <v>0</v>
      </c>
      <c r="AD31" s="706">
        <f t="shared" si="8"/>
        <v>0</v>
      </c>
    </row>
    <row r="32" spans="1:30" x14ac:dyDescent="0.25">
      <c r="A32" s="646"/>
      <c r="B32" s="733"/>
      <c r="C32" s="588"/>
      <c r="D32" s="655"/>
      <c r="E32" s="705">
        <f t="shared" si="0"/>
        <v>0</v>
      </c>
      <c r="F32" s="705">
        <f t="shared" si="1"/>
        <v>0</v>
      </c>
      <c r="G32" s="705">
        <f t="shared" si="2"/>
        <v>0</v>
      </c>
      <c r="H32" s="705">
        <f t="shared" si="3"/>
        <v>0</v>
      </c>
      <c r="I32" s="705">
        <f t="shared" si="4"/>
        <v>0</v>
      </c>
      <c r="J32" s="705">
        <f t="shared" si="5"/>
        <v>0</v>
      </c>
      <c r="K32" s="705">
        <f t="shared" si="6"/>
        <v>0</v>
      </c>
      <c r="L32" s="705">
        <f t="shared" si="7"/>
        <v>0</v>
      </c>
      <c r="M32" s="705">
        <f>IF('1. General Input'!$D$10=0,0,IF('1. General Input'!$D$10=8,0,IF(B32&gt;$M$9-1,IF(B32&lt;$N$9,D32,0),0)))</f>
        <v>0</v>
      </c>
      <c r="N32" s="705">
        <f>IF('1. General Input'!$D$10=0,0,IF('1. General Input'!$D$10=8,0,IF(B32&gt;$N$9-1,IF(B32&lt;$O$9,D32,0),0)))</f>
        <v>0</v>
      </c>
      <c r="O32" s="705">
        <f>IF('1. General Input'!$D$10=0,0,IF('1. General Input'!$D$10=8,0,IF(B32&gt;$O$9-1,IF(B32&lt;$P$9,D32,0),0)))</f>
        <v>0</v>
      </c>
      <c r="P32" s="705">
        <f>IF('1. General Input'!$D$10=0,0,IF('1. General Input'!$D$10=8,0,IF(B32&gt;$P$9-1,IF(B32&lt;$Q$9,D32,0),0)))</f>
        <v>0</v>
      </c>
      <c r="Q32" s="705">
        <f>IF('1. General Input'!$D$10=0,0,IF('1. General Input'!$D$10=8,0,IF(B32&gt;$Q$9-1,IF(B32&lt;$R$9,D32,0),0)))</f>
        <v>0</v>
      </c>
      <c r="R32" s="705">
        <f>IF('1. General Input'!$D$10=0,0,IF('1. General Input'!$D$10=8,0,IF(B32&gt;$R$9-1,IF(B32&lt;$S$9,D32,0),0)))</f>
        <v>0</v>
      </c>
      <c r="S32" s="705">
        <f>IF('1. General Input'!$D$10=0,0,IF('1. General Input'!$D$10=8,0,IF(B32&gt;$S$9-1,IF(B32&lt;$T$9,D32,0),0)))</f>
        <v>0</v>
      </c>
      <c r="T32" s="705">
        <f>IF('1. General Input'!$D$10=0,0,IF('1. General Input'!$D$10=8,0,IF(B32&gt;$T$9-1,IF(B32&lt;$U$9,D32,0),0)))</f>
        <v>0</v>
      </c>
      <c r="U32" s="705">
        <f>IF('1. General Input'!$D$10=0,0,IF('1. General Input'!$D$10=8,0,IF(B32&gt;$U$9-1,IF(B32&lt;$V$9,D32,0),0)))</f>
        <v>0</v>
      </c>
      <c r="V32" s="705">
        <f>IF('1. General Input'!$D$10=0,0,IF('1. General Input'!$D$10=8,0,IF(B32&gt;$V$9-1,IF(B32&lt;$W$9,D32,0),0)))</f>
        <v>0</v>
      </c>
      <c r="W32" s="705">
        <f>IF('1. General Input'!$D$10=0,0,IF('1. General Input'!$D$10=8,0,IF(B32&gt;$W$9-1,IF(B32&lt;$X$9,D32,0),0)))</f>
        <v>0</v>
      </c>
      <c r="X32" s="705">
        <f>IF('1. General Input'!$D$10=0,0,IF('1. General Input'!$D$10=8,0,IF(B32&gt;$X$9-1,IF(B32&lt;$Y$9,D32,0),0)))</f>
        <v>0</v>
      </c>
      <c r="Y32" s="705">
        <f>IF('1. General Input'!$D$10=0,0,IF('1. General Input'!$D$10=8,0,IF(B32&gt;$Y$9-1,IF(B32&lt;$Z$9,D32,0),0)))</f>
        <v>0</v>
      </c>
      <c r="Z32" s="705">
        <f>IF('1. General Input'!$D$10=0,0,IF('1. General Input'!$D$10=8,0,IF(B32&gt;$Z$9-1,IF(B32&lt;$AA$9,D32,0),0)))</f>
        <v>0</v>
      </c>
      <c r="AA32" s="705">
        <f>IF('1. General Input'!$D$10=0,0,IF('1. General Input'!$D$10=8,0,IF(B32&gt;$AA$9-1,IF(B32&lt;$AB$9,D32,0),0)))</f>
        <v>0</v>
      </c>
      <c r="AB32" s="705">
        <f>IF('1. General Input'!$D$10=0,0,IF('1. General Input'!$D$10=8,0,IF(B32&gt;$AB$9-1,IF(B32&lt;$AC$9,D32,0),0)))</f>
        <v>0</v>
      </c>
      <c r="AC32" s="705">
        <f>IF('1. General Input'!$D$10=0,0,IF(B32&gt;$AC$9-1,D32,0))</f>
        <v>0</v>
      </c>
      <c r="AD32" s="706">
        <f t="shared" si="8"/>
        <v>0</v>
      </c>
    </row>
    <row r="33" spans="1:30" x14ac:dyDescent="0.25">
      <c r="A33" s="646"/>
      <c r="B33" s="733"/>
      <c r="C33" s="588"/>
      <c r="D33" s="655"/>
      <c r="E33" s="705">
        <f t="shared" si="0"/>
        <v>0</v>
      </c>
      <c r="F33" s="705">
        <f t="shared" si="1"/>
        <v>0</v>
      </c>
      <c r="G33" s="705">
        <f t="shared" si="2"/>
        <v>0</v>
      </c>
      <c r="H33" s="705">
        <f t="shared" si="3"/>
        <v>0</v>
      </c>
      <c r="I33" s="705">
        <f t="shared" si="4"/>
        <v>0</v>
      </c>
      <c r="J33" s="705">
        <f t="shared" si="5"/>
        <v>0</v>
      </c>
      <c r="K33" s="705">
        <f t="shared" si="6"/>
        <v>0</v>
      </c>
      <c r="L33" s="705">
        <f t="shared" si="7"/>
        <v>0</v>
      </c>
      <c r="M33" s="705">
        <f>IF('1. General Input'!$D$10=0,0,IF('1. General Input'!$D$10=8,0,IF(B33&gt;$M$9-1,IF(B33&lt;$N$9,D33,0),0)))</f>
        <v>0</v>
      </c>
      <c r="N33" s="705">
        <f>IF('1. General Input'!$D$10=0,0,IF('1. General Input'!$D$10=8,0,IF(B33&gt;$N$9-1,IF(B33&lt;$O$9,D33,0),0)))</f>
        <v>0</v>
      </c>
      <c r="O33" s="705">
        <f>IF('1. General Input'!$D$10=0,0,IF('1. General Input'!$D$10=8,0,IF(B33&gt;$O$9-1,IF(B33&lt;$P$9,D33,0),0)))</f>
        <v>0</v>
      </c>
      <c r="P33" s="705">
        <f>IF('1. General Input'!$D$10=0,0,IF('1. General Input'!$D$10=8,0,IF(B33&gt;$P$9-1,IF(B33&lt;$Q$9,D33,0),0)))</f>
        <v>0</v>
      </c>
      <c r="Q33" s="705">
        <f>IF('1. General Input'!$D$10=0,0,IF('1. General Input'!$D$10=8,0,IF(B33&gt;$Q$9-1,IF(B33&lt;$R$9,D33,0),0)))</f>
        <v>0</v>
      </c>
      <c r="R33" s="705">
        <f>IF('1. General Input'!$D$10=0,0,IF('1. General Input'!$D$10=8,0,IF(B33&gt;$R$9-1,IF(B33&lt;$S$9,D33,0),0)))</f>
        <v>0</v>
      </c>
      <c r="S33" s="705">
        <f>IF('1. General Input'!$D$10=0,0,IF('1. General Input'!$D$10=8,0,IF(B33&gt;$S$9-1,IF(B33&lt;$T$9,D33,0),0)))</f>
        <v>0</v>
      </c>
      <c r="T33" s="705">
        <f>IF('1. General Input'!$D$10=0,0,IF('1. General Input'!$D$10=8,0,IF(B33&gt;$T$9-1,IF(B33&lt;$U$9,D33,0),0)))</f>
        <v>0</v>
      </c>
      <c r="U33" s="705">
        <f>IF('1. General Input'!$D$10=0,0,IF('1. General Input'!$D$10=8,0,IF(B33&gt;$U$9-1,IF(B33&lt;$V$9,D33,0),0)))</f>
        <v>0</v>
      </c>
      <c r="V33" s="705">
        <f>IF('1. General Input'!$D$10=0,0,IF('1. General Input'!$D$10=8,0,IF(B33&gt;$V$9-1,IF(B33&lt;$W$9,D33,0),0)))</f>
        <v>0</v>
      </c>
      <c r="W33" s="705">
        <f>IF('1. General Input'!$D$10=0,0,IF('1. General Input'!$D$10=8,0,IF(B33&gt;$W$9-1,IF(B33&lt;$X$9,D33,0),0)))</f>
        <v>0</v>
      </c>
      <c r="X33" s="705">
        <f>IF('1. General Input'!$D$10=0,0,IF('1. General Input'!$D$10=8,0,IF(B33&gt;$X$9-1,IF(B33&lt;$Y$9,D33,0),0)))</f>
        <v>0</v>
      </c>
      <c r="Y33" s="705">
        <f>IF('1. General Input'!$D$10=0,0,IF('1. General Input'!$D$10=8,0,IF(B33&gt;$Y$9-1,IF(B33&lt;$Z$9,D33,0),0)))</f>
        <v>0</v>
      </c>
      <c r="Z33" s="705">
        <f>IF('1. General Input'!$D$10=0,0,IF('1. General Input'!$D$10=8,0,IF(B33&gt;$Z$9-1,IF(B33&lt;$AA$9,D33,0),0)))</f>
        <v>0</v>
      </c>
      <c r="AA33" s="705">
        <f>IF('1. General Input'!$D$10=0,0,IF('1. General Input'!$D$10=8,0,IF(B33&gt;$AA$9-1,IF(B33&lt;$AB$9,D33,0),0)))</f>
        <v>0</v>
      </c>
      <c r="AB33" s="705">
        <f>IF('1. General Input'!$D$10=0,0,IF('1. General Input'!$D$10=8,0,IF(B33&gt;$AB$9-1,IF(B33&lt;$AC$9,D33,0),0)))</f>
        <v>0</v>
      </c>
      <c r="AC33" s="705">
        <f>IF('1. General Input'!$D$10=0,0,IF(B33&gt;$AC$9-1,D33,0))</f>
        <v>0</v>
      </c>
      <c r="AD33" s="706">
        <f t="shared" si="8"/>
        <v>0</v>
      </c>
    </row>
    <row r="34" spans="1:30" x14ac:dyDescent="0.25">
      <c r="A34" s="646"/>
      <c r="B34" s="733"/>
      <c r="C34" s="588"/>
      <c r="D34" s="655"/>
      <c r="E34" s="705">
        <f t="shared" si="0"/>
        <v>0</v>
      </c>
      <c r="F34" s="705">
        <f t="shared" si="1"/>
        <v>0</v>
      </c>
      <c r="G34" s="705">
        <f t="shared" si="2"/>
        <v>0</v>
      </c>
      <c r="H34" s="705">
        <f t="shared" si="3"/>
        <v>0</v>
      </c>
      <c r="I34" s="705">
        <f t="shared" si="4"/>
        <v>0</v>
      </c>
      <c r="J34" s="705">
        <f t="shared" si="5"/>
        <v>0</v>
      </c>
      <c r="K34" s="705">
        <f t="shared" si="6"/>
        <v>0</v>
      </c>
      <c r="L34" s="705">
        <f t="shared" si="7"/>
        <v>0</v>
      </c>
      <c r="M34" s="705">
        <f>IF('1. General Input'!$D$10=0,0,IF('1. General Input'!$D$10=8,0,IF(B34&gt;$M$9-1,IF(B34&lt;$N$9,D34,0),0)))</f>
        <v>0</v>
      </c>
      <c r="N34" s="705">
        <f>IF('1. General Input'!$D$10=0,0,IF('1. General Input'!$D$10=8,0,IF(B34&gt;$N$9-1,IF(B34&lt;$O$9,D34,0),0)))</f>
        <v>0</v>
      </c>
      <c r="O34" s="705">
        <f>IF('1. General Input'!$D$10=0,0,IF('1. General Input'!$D$10=8,0,IF(B34&gt;$O$9-1,IF(B34&lt;$P$9,D34,0),0)))</f>
        <v>0</v>
      </c>
      <c r="P34" s="705">
        <f>IF('1. General Input'!$D$10=0,0,IF('1. General Input'!$D$10=8,0,IF(B34&gt;$P$9-1,IF(B34&lt;$Q$9,D34,0),0)))</f>
        <v>0</v>
      </c>
      <c r="Q34" s="705">
        <f>IF('1. General Input'!$D$10=0,0,IF('1. General Input'!$D$10=8,0,IF(B34&gt;$Q$9-1,IF(B34&lt;$R$9,D34,0),0)))</f>
        <v>0</v>
      </c>
      <c r="R34" s="705">
        <f>IF('1. General Input'!$D$10=0,0,IF('1. General Input'!$D$10=8,0,IF(B34&gt;$R$9-1,IF(B34&lt;$S$9,D34,0),0)))</f>
        <v>0</v>
      </c>
      <c r="S34" s="705">
        <f>IF('1. General Input'!$D$10=0,0,IF('1. General Input'!$D$10=8,0,IF(B34&gt;$S$9-1,IF(B34&lt;$T$9,D34,0),0)))</f>
        <v>0</v>
      </c>
      <c r="T34" s="705">
        <f>IF('1. General Input'!$D$10=0,0,IF('1. General Input'!$D$10=8,0,IF(B34&gt;$T$9-1,IF(B34&lt;$U$9,D34,0),0)))</f>
        <v>0</v>
      </c>
      <c r="U34" s="705">
        <f>IF('1. General Input'!$D$10=0,0,IF('1. General Input'!$D$10=8,0,IF(B34&gt;$U$9-1,IF(B34&lt;$V$9,D34,0),0)))</f>
        <v>0</v>
      </c>
      <c r="V34" s="705">
        <f>IF('1. General Input'!$D$10=0,0,IF('1. General Input'!$D$10=8,0,IF(B34&gt;$V$9-1,IF(B34&lt;$W$9,D34,0),0)))</f>
        <v>0</v>
      </c>
      <c r="W34" s="705">
        <f>IF('1. General Input'!$D$10=0,0,IF('1. General Input'!$D$10=8,0,IF(B34&gt;$W$9-1,IF(B34&lt;$X$9,D34,0),0)))</f>
        <v>0</v>
      </c>
      <c r="X34" s="705">
        <f>IF('1. General Input'!$D$10=0,0,IF('1. General Input'!$D$10=8,0,IF(B34&gt;$X$9-1,IF(B34&lt;$Y$9,D34,0),0)))</f>
        <v>0</v>
      </c>
      <c r="Y34" s="705">
        <f>IF('1. General Input'!$D$10=0,0,IF('1. General Input'!$D$10=8,0,IF(B34&gt;$Y$9-1,IF(B34&lt;$Z$9,D34,0),0)))</f>
        <v>0</v>
      </c>
      <c r="Z34" s="705">
        <f>IF('1. General Input'!$D$10=0,0,IF('1. General Input'!$D$10=8,0,IF(B34&gt;$Z$9-1,IF(B34&lt;$AA$9,D34,0),0)))</f>
        <v>0</v>
      </c>
      <c r="AA34" s="705">
        <f>IF('1. General Input'!$D$10=0,0,IF('1. General Input'!$D$10=8,0,IF(B34&gt;$AA$9-1,IF(B34&lt;$AB$9,D34,0),0)))</f>
        <v>0</v>
      </c>
      <c r="AB34" s="705">
        <f>IF('1. General Input'!$D$10=0,0,IF('1. General Input'!$D$10=8,0,IF(B34&gt;$AB$9-1,IF(B34&lt;$AC$9,D34,0),0)))</f>
        <v>0</v>
      </c>
      <c r="AC34" s="705">
        <f>IF('1. General Input'!$D$10=0,0,IF(B34&gt;$AC$9-1,D34,0))</f>
        <v>0</v>
      </c>
      <c r="AD34" s="706">
        <f t="shared" si="8"/>
        <v>0</v>
      </c>
    </row>
    <row r="35" spans="1:30" x14ac:dyDescent="0.25">
      <c r="A35" s="646"/>
      <c r="B35" s="733"/>
      <c r="C35" s="588"/>
      <c r="D35" s="655"/>
      <c r="E35" s="705">
        <f t="shared" si="0"/>
        <v>0</v>
      </c>
      <c r="F35" s="705">
        <f t="shared" si="1"/>
        <v>0</v>
      </c>
      <c r="G35" s="705">
        <f t="shared" si="2"/>
        <v>0</v>
      </c>
      <c r="H35" s="705">
        <f t="shared" si="3"/>
        <v>0</v>
      </c>
      <c r="I35" s="705">
        <f t="shared" si="4"/>
        <v>0</v>
      </c>
      <c r="J35" s="705">
        <f t="shared" si="5"/>
        <v>0</v>
      </c>
      <c r="K35" s="705">
        <f t="shared" si="6"/>
        <v>0</v>
      </c>
      <c r="L35" s="705">
        <f t="shared" si="7"/>
        <v>0</v>
      </c>
      <c r="M35" s="705">
        <f>IF('1. General Input'!$D$10=0,0,IF('1. General Input'!$D$10=8,0,IF(B35&gt;$M$9-1,IF(B35&lt;$N$9,D35,0),0)))</f>
        <v>0</v>
      </c>
      <c r="N35" s="705">
        <f>IF('1. General Input'!$D$10=0,0,IF('1. General Input'!$D$10=8,0,IF(B35&gt;$N$9-1,IF(B35&lt;$O$9,D35,0),0)))</f>
        <v>0</v>
      </c>
      <c r="O35" s="705">
        <f>IF('1. General Input'!$D$10=0,0,IF('1. General Input'!$D$10=8,0,IF(B35&gt;$O$9-1,IF(B35&lt;$P$9,D35,0),0)))</f>
        <v>0</v>
      </c>
      <c r="P35" s="705">
        <f>IF('1. General Input'!$D$10=0,0,IF('1. General Input'!$D$10=8,0,IF(B35&gt;$P$9-1,IF(B35&lt;$Q$9,D35,0),0)))</f>
        <v>0</v>
      </c>
      <c r="Q35" s="705">
        <f>IF('1. General Input'!$D$10=0,0,IF('1. General Input'!$D$10=8,0,IF(B35&gt;$Q$9-1,IF(B35&lt;$R$9,D35,0),0)))</f>
        <v>0</v>
      </c>
      <c r="R35" s="705">
        <f>IF('1. General Input'!$D$10=0,0,IF('1. General Input'!$D$10=8,0,IF(B35&gt;$R$9-1,IF(B35&lt;$S$9,D35,0),0)))</f>
        <v>0</v>
      </c>
      <c r="S35" s="705">
        <f>IF('1. General Input'!$D$10=0,0,IF('1. General Input'!$D$10=8,0,IF(B35&gt;$S$9-1,IF(B35&lt;$T$9,D35,0),0)))</f>
        <v>0</v>
      </c>
      <c r="T35" s="705">
        <f>IF('1. General Input'!$D$10=0,0,IF('1. General Input'!$D$10=8,0,IF(B35&gt;$T$9-1,IF(B35&lt;$U$9,D35,0),0)))</f>
        <v>0</v>
      </c>
      <c r="U35" s="705">
        <f>IF('1. General Input'!$D$10=0,0,IF('1. General Input'!$D$10=8,0,IF(B35&gt;$U$9-1,IF(B35&lt;$V$9,D35,0),0)))</f>
        <v>0</v>
      </c>
      <c r="V35" s="705">
        <f>IF('1. General Input'!$D$10=0,0,IF('1. General Input'!$D$10=8,0,IF(B35&gt;$V$9-1,IF(B35&lt;$W$9,D35,0),0)))</f>
        <v>0</v>
      </c>
      <c r="W35" s="705">
        <f>IF('1. General Input'!$D$10=0,0,IF('1. General Input'!$D$10=8,0,IF(B35&gt;$W$9-1,IF(B35&lt;$X$9,D35,0),0)))</f>
        <v>0</v>
      </c>
      <c r="X35" s="705">
        <f>IF('1. General Input'!$D$10=0,0,IF('1. General Input'!$D$10=8,0,IF(B35&gt;$X$9-1,IF(B35&lt;$Y$9,D35,0),0)))</f>
        <v>0</v>
      </c>
      <c r="Y35" s="705">
        <f>IF('1. General Input'!$D$10=0,0,IF('1. General Input'!$D$10=8,0,IF(B35&gt;$Y$9-1,IF(B35&lt;$Z$9,D35,0),0)))</f>
        <v>0</v>
      </c>
      <c r="Z35" s="705">
        <f>IF('1. General Input'!$D$10=0,0,IF('1. General Input'!$D$10=8,0,IF(B35&gt;$Z$9-1,IF(B35&lt;$AA$9,D35,0),0)))</f>
        <v>0</v>
      </c>
      <c r="AA35" s="705">
        <f>IF('1. General Input'!$D$10=0,0,IF('1. General Input'!$D$10=8,0,IF(B35&gt;$AA$9-1,IF(B35&lt;$AB$9,D35,0),0)))</f>
        <v>0</v>
      </c>
      <c r="AB35" s="705">
        <f>IF('1. General Input'!$D$10=0,0,IF('1. General Input'!$D$10=8,0,IF(B35&gt;$AB$9-1,IF(B35&lt;$AC$9,D35,0),0)))</f>
        <v>0</v>
      </c>
      <c r="AC35" s="705">
        <f>IF('1. General Input'!$D$10=0,0,IF(B35&gt;$AC$9-1,D35,0))</f>
        <v>0</v>
      </c>
      <c r="AD35" s="706">
        <f t="shared" si="8"/>
        <v>0</v>
      </c>
    </row>
    <row r="36" spans="1:30" x14ac:dyDescent="0.25">
      <c r="A36" s="646"/>
      <c r="B36" s="733"/>
      <c r="C36" s="588"/>
      <c r="D36" s="655"/>
      <c r="E36" s="705">
        <f t="shared" si="0"/>
        <v>0</v>
      </c>
      <c r="F36" s="705">
        <f t="shared" si="1"/>
        <v>0</v>
      </c>
      <c r="G36" s="705">
        <f t="shared" si="2"/>
        <v>0</v>
      </c>
      <c r="H36" s="705">
        <f t="shared" si="3"/>
        <v>0</v>
      </c>
      <c r="I36" s="705">
        <f t="shared" si="4"/>
        <v>0</v>
      </c>
      <c r="J36" s="705">
        <f t="shared" si="5"/>
        <v>0</v>
      </c>
      <c r="K36" s="705">
        <f t="shared" si="6"/>
        <v>0</v>
      </c>
      <c r="L36" s="705">
        <f t="shared" si="7"/>
        <v>0</v>
      </c>
      <c r="M36" s="705">
        <f>IF('1. General Input'!$D$10=0,0,IF('1. General Input'!$D$10=8,0,IF(B36&gt;$M$9-1,IF(B36&lt;$N$9,D36,0),0)))</f>
        <v>0</v>
      </c>
      <c r="N36" s="705">
        <f>IF('1. General Input'!$D$10=0,0,IF('1. General Input'!$D$10=8,0,IF(B36&gt;$N$9-1,IF(B36&lt;$O$9,D36,0),0)))</f>
        <v>0</v>
      </c>
      <c r="O36" s="705">
        <f>IF('1. General Input'!$D$10=0,0,IF('1. General Input'!$D$10=8,0,IF(B36&gt;$O$9-1,IF(B36&lt;$P$9,D36,0),0)))</f>
        <v>0</v>
      </c>
      <c r="P36" s="705">
        <f>IF('1. General Input'!$D$10=0,0,IF('1. General Input'!$D$10=8,0,IF(B36&gt;$P$9-1,IF(B36&lt;$Q$9,D36,0),0)))</f>
        <v>0</v>
      </c>
      <c r="Q36" s="705">
        <f>IF('1. General Input'!$D$10=0,0,IF('1. General Input'!$D$10=8,0,IF(B36&gt;$Q$9-1,IF(B36&lt;$R$9,D36,0),0)))</f>
        <v>0</v>
      </c>
      <c r="R36" s="705">
        <f>IF('1. General Input'!$D$10=0,0,IF('1. General Input'!$D$10=8,0,IF(B36&gt;$R$9-1,IF(B36&lt;$S$9,D36,0),0)))</f>
        <v>0</v>
      </c>
      <c r="S36" s="705">
        <f>IF('1. General Input'!$D$10=0,0,IF('1. General Input'!$D$10=8,0,IF(B36&gt;$S$9-1,IF(B36&lt;$T$9,D36,0),0)))</f>
        <v>0</v>
      </c>
      <c r="T36" s="705">
        <f>IF('1. General Input'!$D$10=0,0,IF('1. General Input'!$D$10=8,0,IF(B36&gt;$T$9-1,IF(B36&lt;$U$9,D36,0),0)))</f>
        <v>0</v>
      </c>
      <c r="U36" s="705">
        <f>IF('1. General Input'!$D$10=0,0,IF('1. General Input'!$D$10=8,0,IF(B36&gt;$U$9-1,IF(B36&lt;$V$9,D36,0),0)))</f>
        <v>0</v>
      </c>
      <c r="V36" s="705">
        <f>IF('1. General Input'!$D$10=0,0,IF('1. General Input'!$D$10=8,0,IF(B36&gt;$V$9-1,IF(B36&lt;$W$9,D36,0),0)))</f>
        <v>0</v>
      </c>
      <c r="W36" s="705">
        <f>IF('1. General Input'!$D$10=0,0,IF('1. General Input'!$D$10=8,0,IF(B36&gt;$W$9-1,IF(B36&lt;$X$9,D36,0),0)))</f>
        <v>0</v>
      </c>
      <c r="X36" s="705">
        <f>IF('1. General Input'!$D$10=0,0,IF('1. General Input'!$D$10=8,0,IF(B36&gt;$X$9-1,IF(B36&lt;$Y$9,D36,0),0)))</f>
        <v>0</v>
      </c>
      <c r="Y36" s="705">
        <f>IF('1. General Input'!$D$10=0,0,IF('1. General Input'!$D$10=8,0,IF(B36&gt;$Y$9-1,IF(B36&lt;$Z$9,D36,0),0)))</f>
        <v>0</v>
      </c>
      <c r="Z36" s="705">
        <f>IF('1. General Input'!$D$10=0,0,IF('1. General Input'!$D$10=8,0,IF(B36&gt;$Z$9-1,IF(B36&lt;$AA$9,D36,0),0)))</f>
        <v>0</v>
      </c>
      <c r="AA36" s="705">
        <f>IF('1. General Input'!$D$10=0,0,IF('1. General Input'!$D$10=8,0,IF(B36&gt;$AA$9-1,IF(B36&lt;$AB$9,D36,0),0)))</f>
        <v>0</v>
      </c>
      <c r="AB36" s="705">
        <f>IF('1. General Input'!$D$10=0,0,IF('1. General Input'!$D$10=8,0,IF(B36&gt;$AB$9-1,IF(B36&lt;$AC$9,D36,0),0)))</f>
        <v>0</v>
      </c>
      <c r="AC36" s="705">
        <f>IF('1. General Input'!$D$10=0,0,IF(B36&gt;$AC$9-1,D36,0))</f>
        <v>0</v>
      </c>
      <c r="AD36" s="706">
        <f t="shared" si="8"/>
        <v>0</v>
      </c>
    </row>
    <row r="37" spans="1:30" x14ac:dyDescent="0.25">
      <c r="A37" s="646"/>
      <c r="B37" s="733"/>
      <c r="C37" s="588"/>
      <c r="D37" s="655"/>
      <c r="E37" s="705">
        <f t="shared" si="0"/>
        <v>0</v>
      </c>
      <c r="F37" s="705">
        <f t="shared" si="1"/>
        <v>0</v>
      </c>
      <c r="G37" s="705">
        <f t="shared" si="2"/>
        <v>0</v>
      </c>
      <c r="H37" s="705">
        <f t="shared" si="3"/>
        <v>0</v>
      </c>
      <c r="I37" s="705">
        <f t="shared" si="4"/>
        <v>0</v>
      </c>
      <c r="J37" s="705">
        <f t="shared" si="5"/>
        <v>0</v>
      </c>
      <c r="K37" s="705">
        <f t="shared" si="6"/>
        <v>0</v>
      </c>
      <c r="L37" s="705">
        <f t="shared" si="7"/>
        <v>0</v>
      </c>
      <c r="M37" s="705">
        <f>IF('1. General Input'!$D$10=0,0,IF('1. General Input'!$D$10=8,0,IF(B37&gt;$M$9-1,IF(B37&lt;$N$9,D37,0),0)))</f>
        <v>0</v>
      </c>
      <c r="N37" s="705">
        <f>IF('1. General Input'!$D$10=0,0,IF('1. General Input'!$D$10=8,0,IF(B37&gt;$N$9-1,IF(B37&lt;$O$9,D37,0),0)))</f>
        <v>0</v>
      </c>
      <c r="O37" s="705">
        <f>IF('1. General Input'!$D$10=0,0,IF('1. General Input'!$D$10=8,0,IF(B37&gt;$O$9-1,IF(B37&lt;$P$9,D37,0),0)))</f>
        <v>0</v>
      </c>
      <c r="P37" s="705">
        <f>IF('1. General Input'!$D$10=0,0,IF('1. General Input'!$D$10=8,0,IF(B37&gt;$P$9-1,IF(B37&lt;$Q$9,D37,0),0)))</f>
        <v>0</v>
      </c>
      <c r="Q37" s="705">
        <f>IF('1. General Input'!$D$10=0,0,IF('1. General Input'!$D$10=8,0,IF(B37&gt;$Q$9-1,IF(B37&lt;$R$9,D37,0),0)))</f>
        <v>0</v>
      </c>
      <c r="R37" s="705">
        <f>IF('1. General Input'!$D$10=0,0,IF('1. General Input'!$D$10=8,0,IF(B37&gt;$R$9-1,IF(B37&lt;$S$9,D37,0),0)))</f>
        <v>0</v>
      </c>
      <c r="S37" s="705">
        <f>IF('1. General Input'!$D$10=0,0,IF('1. General Input'!$D$10=8,0,IF(B37&gt;$S$9-1,IF(B37&lt;$T$9,D37,0),0)))</f>
        <v>0</v>
      </c>
      <c r="T37" s="705">
        <f>IF('1. General Input'!$D$10=0,0,IF('1. General Input'!$D$10=8,0,IF(B37&gt;$T$9-1,IF(B37&lt;$U$9,D37,0),0)))</f>
        <v>0</v>
      </c>
      <c r="U37" s="705">
        <f>IF('1. General Input'!$D$10=0,0,IF('1. General Input'!$D$10=8,0,IF(B37&gt;$U$9-1,IF(B37&lt;$V$9,D37,0),0)))</f>
        <v>0</v>
      </c>
      <c r="V37" s="705">
        <f>IF('1. General Input'!$D$10=0,0,IF('1. General Input'!$D$10=8,0,IF(B37&gt;$V$9-1,IF(B37&lt;$W$9,D37,0),0)))</f>
        <v>0</v>
      </c>
      <c r="W37" s="705">
        <f>IF('1. General Input'!$D$10=0,0,IF('1. General Input'!$D$10=8,0,IF(B37&gt;$W$9-1,IF(B37&lt;$X$9,D37,0),0)))</f>
        <v>0</v>
      </c>
      <c r="X37" s="705">
        <f>IF('1. General Input'!$D$10=0,0,IF('1. General Input'!$D$10=8,0,IF(B37&gt;$X$9-1,IF(B37&lt;$Y$9,D37,0),0)))</f>
        <v>0</v>
      </c>
      <c r="Y37" s="705">
        <f>IF('1. General Input'!$D$10=0,0,IF('1. General Input'!$D$10=8,0,IF(B37&gt;$Y$9-1,IF(B37&lt;$Z$9,D37,0),0)))</f>
        <v>0</v>
      </c>
      <c r="Z37" s="705">
        <f>IF('1. General Input'!$D$10=0,0,IF('1. General Input'!$D$10=8,0,IF(B37&gt;$Z$9-1,IF(B37&lt;$AA$9,D37,0),0)))</f>
        <v>0</v>
      </c>
      <c r="AA37" s="705">
        <f>IF('1. General Input'!$D$10=0,0,IF('1. General Input'!$D$10=8,0,IF(B37&gt;$AA$9-1,IF(B37&lt;$AB$9,D37,0),0)))</f>
        <v>0</v>
      </c>
      <c r="AB37" s="705">
        <f>IF('1. General Input'!$D$10=0,0,IF('1. General Input'!$D$10=8,0,IF(B37&gt;$AB$9-1,IF(B37&lt;$AC$9,D37,0),0)))</f>
        <v>0</v>
      </c>
      <c r="AC37" s="705">
        <f>IF('1. General Input'!$D$10=0,0,IF(B37&gt;$AC$9-1,D37,0))</f>
        <v>0</v>
      </c>
      <c r="AD37" s="706">
        <f t="shared" si="8"/>
        <v>0</v>
      </c>
    </row>
    <row r="38" spans="1:30" x14ac:dyDescent="0.25">
      <c r="A38" s="646"/>
      <c r="B38" s="733"/>
      <c r="C38" s="588"/>
      <c r="D38" s="655"/>
      <c r="E38" s="705">
        <f t="shared" si="0"/>
        <v>0</v>
      </c>
      <c r="F38" s="705">
        <f t="shared" si="1"/>
        <v>0</v>
      </c>
      <c r="G38" s="705">
        <f t="shared" si="2"/>
        <v>0</v>
      </c>
      <c r="H38" s="705">
        <f t="shared" si="3"/>
        <v>0</v>
      </c>
      <c r="I38" s="705">
        <f t="shared" si="4"/>
        <v>0</v>
      </c>
      <c r="J38" s="705">
        <f t="shared" si="5"/>
        <v>0</v>
      </c>
      <c r="K38" s="705">
        <f t="shared" si="6"/>
        <v>0</v>
      </c>
      <c r="L38" s="705">
        <f t="shared" si="7"/>
        <v>0</v>
      </c>
      <c r="M38" s="705">
        <f>IF('1. General Input'!$D$10=0,0,IF('1. General Input'!$D$10=8,0,IF(B38&gt;$M$9-1,IF(B38&lt;$N$9,D38,0),0)))</f>
        <v>0</v>
      </c>
      <c r="N38" s="705">
        <f>IF('1. General Input'!$D$10=0,0,IF('1. General Input'!$D$10=8,0,IF(B38&gt;$N$9-1,IF(B38&lt;$O$9,D38,0),0)))</f>
        <v>0</v>
      </c>
      <c r="O38" s="705">
        <f>IF('1. General Input'!$D$10=0,0,IF('1. General Input'!$D$10=8,0,IF(B38&gt;$O$9-1,IF(B38&lt;$P$9,D38,0),0)))</f>
        <v>0</v>
      </c>
      <c r="P38" s="705">
        <f>IF('1. General Input'!$D$10=0,0,IF('1. General Input'!$D$10=8,0,IF(B38&gt;$P$9-1,IF(B38&lt;$Q$9,D38,0),0)))</f>
        <v>0</v>
      </c>
      <c r="Q38" s="705">
        <f>IF('1. General Input'!$D$10=0,0,IF('1. General Input'!$D$10=8,0,IF(B38&gt;$Q$9-1,IF(B38&lt;$R$9,D38,0),0)))</f>
        <v>0</v>
      </c>
      <c r="R38" s="705">
        <f>IF('1. General Input'!$D$10=0,0,IF('1. General Input'!$D$10=8,0,IF(B38&gt;$R$9-1,IF(B38&lt;$S$9,D38,0),0)))</f>
        <v>0</v>
      </c>
      <c r="S38" s="705">
        <f>IF('1. General Input'!$D$10=0,0,IF('1. General Input'!$D$10=8,0,IF(B38&gt;$S$9-1,IF(B38&lt;$T$9,D38,0),0)))</f>
        <v>0</v>
      </c>
      <c r="T38" s="705">
        <f>IF('1. General Input'!$D$10=0,0,IF('1. General Input'!$D$10=8,0,IF(B38&gt;$T$9-1,IF(B38&lt;$U$9,D38,0),0)))</f>
        <v>0</v>
      </c>
      <c r="U38" s="705">
        <f>IF('1. General Input'!$D$10=0,0,IF('1. General Input'!$D$10=8,0,IF(B38&gt;$U$9-1,IF(B38&lt;$V$9,D38,0),0)))</f>
        <v>0</v>
      </c>
      <c r="V38" s="705">
        <f>IF('1. General Input'!$D$10=0,0,IF('1. General Input'!$D$10=8,0,IF(B38&gt;$V$9-1,IF(B38&lt;$W$9,D38,0),0)))</f>
        <v>0</v>
      </c>
      <c r="W38" s="705">
        <f>IF('1. General Input'!$D$10=0,0,IF('1. General Input'!$D$10=8,0,IF(B38&gt;$W$9-1,IF(B38&lt;$X$9,D38,0),0)))</f>
        <v>0</v>
      </c>
      <c r="X38" s="705">
        <f>IF('1. General Input'!$D$10=0,0,IF('1. General Input'!$D$10=8,0,IF(B38&gt;$X$9-1,IF(B38&lt;$Y$9,D38,0),0)))</f>
        <v>0</v>
      </c>
      <c r="Y38" s="705">
        <f>IF('1. General Input'!$D$10=0,0,IF('1. General Input'!$D$10=8,0,IF(B38&gt;$Y$9-1,IF(B38&lt;$Z$9,D38,0),0)))</f>
        <v>0</v>
      </c>
      <c r="Z38" s="705">
        <f>IF('1. General Input'!$D$10=0,0,IF('1. General Input'!$D$10=8,0,IF(B38&gt;$Z$9-1,IF(B38&lt;$AA$9,D38,0),0)))</f>
        <v>0</v>
      </c>
      <c r="AA38" s="705">
        <f>IF('1. General Input'!$D$10=0,0,IF('1. General Input'!$D$10=8,0,IF(B38&gt;$AA$9-1,IF(B38&lt;$AB$9,D38,0),0)))</f>
        <v>0</v>
      </c>
      <c r="AB38" s="705">
        <f>IF('1. General Input'!$D$10=0,0,IF('1. General Input'!$D$10=8,0,IF(B38&gt;$AB$9-1,IF(B38&lt;$AC$9,D38,0),0)))</f>
        <v>0</v>
      </c>
      <c r="AC38" s="705">
        <f>IF('1. General Input'!$D$10=0,0,IF(B38&gt;$AC$9-1,D38,0))</f>
        <v>0</v>
      </c>
      <c r="AD38" s="706">
        <f t="shared" si="8"/>
        <v>0</v>
      </c>
    </row>
    <row r="39" spans="1:30" x14ac:dyDescent="0.25">
      <c r="A39" s="646"/>
      <c r="B39" s="733"/>
      <c r="C39" s="588"/>
      <c r="D39" s="655"/>
      <c r="E39" s="705">
        <f t="shared" si="0"/>
        <v>0</v>
      </c>
      <c r="F39" s="705">
        <f t="shared" si="1"/>
        <v>0</v>
      </c>
      <c r="G39" s="705">
        <f t="shared" si="2"/>
        <v>0</v>
      </c>
      <c r="H39" s="705">
        <f t="shared" si="3"/>
        <v>0</v>
      </c>
      <c r="I39" s="705">
        <f t="shared" si="4"/>
        <v>0</v>
      </c>
      <c r="J39" s="705">
        <f t="shared" si="5"/>
        <v>0</v>
      </c>
      <c r="K39" s="705">
        <f t="shared" si="6"/>
        <v>0</v>
      </c>
      <c r="L39" s="705">
        <f t="shared" si="7"/>
        <v>0</v>
      </c>
      <c r="M39" s="705">
        <f>IF('1. General Input'!$D$10=0,0,IF('1. General Input'!$D$10=8,0,IF(B39&gt;$M$9-1,IF(B39&lt;$N$9,D39,0),0)))</f>
        <v>0</v>
      </c>
      <c r="N39" s="705">
        <f>IF('1. General Input'!$D$10=0,0,IF('1. General Input'!$D$10=8,0,IF(B39&gt;$N$9-1,IF(B39&lt;$O$9,D39,0),0)))</f>
        <v>0</v>
      </c>
      <c r="O39" s="705">
        <f>IF('1. General Input'!$D$10=0,0,IF('1. General Input'!$D$10=8,0,IF(B39&gt;$O$9-1,IF(B39&lt;$P$9,D39,0),0)))</f>
        <v>0</v>
      </c>
      <c r="P39" s="705">
        <f>IF('1. General Input'!$D$10=0,0,IF('1. General Input'!$D$10=8,0,IF(B39&gt;$P$9-1,IF(B39&lt;$Q$9,D39,0),0)))</f>
        <v>0</v>
      </c>
      <c r="Q39" s="705">
        <f>IF('1. General Input'!$D$10=0,0,IF('1. General Input'!$D$10=8,0,IF(B39&gt;$Q$9-1,IF(B39&lt;$R$9,D39,0),0)))</f>
        <v>0</v>
      </c>
      <c r="R39" s="705">
        <f>IF('1. General Input'!$D$10=0,0,IF('1. General Input'!$D$10=8,0,IF(B39&gt;$R$9-1,IF(B39&lt;$S$9,D39,0),0)))</f>
        <v>0</v>
      </c>
      <c r="S39" s="705">
        <f>IF('1. General Input'!$D$10=0,0,IF('1. General Input'!$D$10=8,0,IF(B39&gt;$S$9-1,IF(B39&lt;$T$9,D39,0),0)))</f>
        <v>0</v>
      </c>
      <c r="T39" s="705">
        <f>IF('1. General Input'!$D$10=0,0,IF('1. General Input'!$D$10=8,0,IF(B39&gt;$T$9-1,IF(B39&lt;$U$9,D39,0),0)))</f>
        <v>0</v>
      </c>
      <c r="U39" s="705">
        <f>IF('1. General Input'!$D$10=0,0,IF('1. General Input'!$D$10=8,0,IF(B39&gt;$U$9-1,IF(B39&lt;$V$9,D39,0),0)))</f>
        <v>0</v>
      </c>
      <c r="V39" s="705">
        <f>IF('1. General Input'!$D$10=0,0,IF('1. General Input'!$D$10=8,0,IF(B39&gt;$V$9-1,IF(B39&lt;$W$9,D39,0),0)))</f>
        <v>0</v>
      </c>
      <c r="W39" s="705">
        <f>IF('1. General Input'!$D$10=0,0,IF('1. General Input'!$D$10=8,0,IF(B39&gt;$W$9-1,IF(B39&lt;$X$9,D39,0),0)))</f>
        <v>0</v>
      </c>
      <c r="X39" s="705">
        <f>IF('1. General Input'!$D$10=0,0,IF('1. General Input'!$D$10=8,0,IF(B39&gt;$X$9-1,IF(B39&lt;$Y$9,D39,0),0)))</f>
        <v>0</v>
      </c>
      <c r="Y39" s="705">
        <f>IF('1. General Input'!$D$10=0,0,IF('1. General Input'!$D$10=8,0,IF(B39&gt;$Y$9-1,IF(B39&lt;$Z$9,D39,0),0)))</f>
        <v>0</v>
      </c>
      <c r="Z39" s="705">
        <f>IF('1. General Input'!$D$10=0,0,IF('1. General Input'!$D$10=8,0,IF(B39&gt;$Z$9-1,IF(B39&lt;$AA$9,D39,0),0)))</f>
        <v>0</v>
      </c>
      <c r="AA39" s="705">
        <f>IF('1. General Input'!$D$10=0,0,IF('1. General Input'!$D$10=8,0,IF(B39&gt;$AA$9-1,IF(B39&lt;$AB$9,D39,0),0)))</f>
        <v>0</v>
      </c>
      <c r="AB39" s="705">
        <f>IF('1. General Input'!$D$10=0,0,IF('1. General Input'!$D$10=8,0,IF(B39&gt;$AB$9-1,IF(B39&lt;$AC$9,D39,0),0)))</f>
        <v>0</v>
      </c>
      <c r="AC39" s="705">
        <f>IF('1. General Input'!$D$10=0,0,IF(B39&gt;$AC$9-1,D39,0))</f>
        <v>0</v>
      </c>
      <c r="AD39" s="706">
        <f t="shared" si="8"/>
        <v>0</v>
      </c>
    </row>
    <row r="40" spans="1:30" x14ac:dyDescent="0.25">
      <c r="A40" s="646"/>
      <c r="B40" s="588"/>
      <c r="C40" s="588"/>
      <c r="D40" s="655"/>
      <c r="E40" s="705">
        <f t="shared" si="0"/>
        <v>0</v>
      </c>
      <c r="F40" s="705">
        <f t="shared" si="1"/>
        <v>0</v>
      </c>
      <c r="G40" s="705">
        <f t="shared" si="2"/>
        <v>0</v>
      </c>
      <c r="H40" s="705">
        <f t="shared" si="3"/>
        <v>0</v>
      </c>
      <c r="I40" s="705">
        <f t="shared" si="4"/>
        <v>0</v>
      </c>
      <c r="J40" s="705">
        <f t="shared" si="5"/>
        <v>0</v>
      </c>
      <c r="K40" s="705">
        <f t="shared" si="6"/>
        <v>0</v>
      </c>
      <c r="L40" s="705">
        <f t="shared" si="7"/>
        <v>0</v>
      </c>
      <c r="M40" s="705">
        <f>IF('1. General Input'!$D$10=0,0,IF('1. General Input'!$D$10=8,0,IF(B40&gt;$M$9-1,IF(B40&lt;$N$9,D40,0),0)))</f>
        <v>0</v>
      </c>
      <c r="N40" s="705">
        <f>IF('1. General Input'!$D$10=0,0,IF('1. General Input'!$D$10=8,0,IF(B40&gt;$N$9-1,IF(B40&lt;$O$9,D40,0),0)))</f>
        <v>0</v>
      </c>
      <c r="O40" s="705">
        <f>IF('1. General Input'!$D$10=0,0,IF('1. General Input'!$D$10=8,0,IF(B40&gt;$O$9-1,IF(B40&lt;$P$9,D40,0),0)))</f>
        <v>0</v>
      </c>
      <c r="P40" s="705">
        <f>IF('1. General Input'!$D$10=0,0,IF('1. General Input'!$D$10=8,0,IF(B40&gt;$P$9-1,IF(B40&lt;$Q$9,D40,0),0)))</f>
        <v>0</v>
      </c>
      <c r="Q40" s="705">
        <f>IF('1. General Input'!$D$10=0,0,IF('1. General Input'!$D$10=8,0,IF(B40&gt;$Q$9-1,IF(B40&lt;$R$9,D40,0),0)))</f>
        <v>0</v>
      </c>
      <c r="R40" s="705">
        <f>IF('1. General Input'!$D$10=0,0,IF('1. General Input'!$D$10=8,0,IF(B40&gt;$R$9-1,IF(B40&lt;$S$9,D40,0),0)))</f>
        <v>0</v>
      </c>
      <c r="S40" s="705">
        <f>IF('1. General Input'!$D$10=0,0,IF('1. General Input'!$D$10=8,0,IF(B40&gt;$S$9-1,IF(B40&lt;$T$9,D40,0),0)))</f>
        <v>0</v>
      </c>
      <c r="T40" s="705">
        <f>IF('1. General Input'!$D$10=0,0,IF('1. General Input'!$D$10=8,0,IF(B40&gt;$T$9-1,IF(B40&lt;$U$9,D40,0),0)))</f>
        <v>0</v>
      </c>
      <c r="U40" s="705">
        <f>IF('1. General Input'!$D$10=0,0,IF('1. General Input'!$D$10=8,0,IF(B40&gt;$U$9-1,IF(B40&lt;$V$9,D40,0),0)))</f>
        <v>0</v>
      </c>
      <c r="V40" s="705">
        <f>IF('1. General Input'!$D$10=0,0,IF('1. General Input'!$D$10=8,0,IF(B40&gt;$V$9-1,IF(B40&lt;$W$9,D40,0),0)))</f>
        <v>0</v>
      </c>
      <c r="W40" s="705">
        <f>IF('1. General Input'!$D$10=0,0,IF('1. General Input'!$D$10=8,0,IF(B40&gt;$W$9-1,IF(B40&lt;$X$9,D40,0),0)))</f>
        <v>0</v>
      </c>
      <c r="X40" s="705">
        <f>IF('1. General Input'!$D$10=0,0,IF('1. General Input'!$D$10=8,0,IF(B40&gt;$X$9-1,IF(B40&lt;$Y$9,D40,0),0)))</f>
        <v>0</v>
      </c>
      <c r="Y40" s="705">
        <f>IF('1. General Input'!$D$10=0,0,IF('1. General Input'!$D$10=8,0,IF(B40&gt;$Y$9-1,IF(B40&lt;$Z$9,D40,0),0)))</f>
        <v>0</v>
      </c>
      <c r="Z40" s="705">
        <f>IF('1. General Input'!$D$10=0,0,IF('1. General Input'!$D$10=8,0,IF(B40&gt;$Z$9-1,IF(B40&lt;$AA$9,D40,0),0)))</f>
        <v>0</v>
      </c>
      <c r="AA40" s="705">
        <f>IF('1. General Input'!$D$10=0,0,IF('1. General Input'!$D$10=8,0,IF(B40&gt;$AA$9-1,IF(B40&lt;$AB$9,D40,0),0)))</f>
        <v>0</v>
      </c>
      <c r="AB40" s="705">
        <f>IF('1. General Input'!$D$10=0,0,IF('1. General Input'!$D$10=8,0,IF(B40&gt;$AB$9-1,IF(B40&lt;$AC$9,D40,0),0)))</f>
        <v>0</v>
      </c>
      <c r="AC40" s="705">
        <f>IF('1. General Input'!$D$10=0,0,IF(B40&gt;$AC$9-1,D40,0))</f>
        <v>0</v>
      </c>
      <c r="AD40" s="706">
        <f t="shared" si="8"/>
        <v>0</v>
      </c>
    </row>
    <row r="41" spans="1:30" x14ac:dyDescent="0.25">
      <c r="A41" s="646"/>
      <c r="B41" s="588"/>
      <c r="C41" s="588"/>
      <c r="D41" s="655"/>
      <c r="E41" s="705">
        <f t="shared" si="0"/>
        <v>0</v>
      </c>
      <c r="F41" s="705">
        <f t="shared" si="1"/>
        <v>0</v>
      </c>
      <c r="G41" s="705">
        <f t="shared" si="2"/>
        <v>0</v>
      </c>
      <c r="H41" s="705">
        <f t="shared" si="3"/>
        <v>0</v>
      </c>
      <c r="I41" s="705">
        <f t="shared" si="4"/>
        <v>0</v>
      </c>
      <c r="J41" s="705">
        <f t="shared" si="5"/>
        <v>0</v>
      </c>
      <c r="K41" s="705">
        <f t="shared" si="6"/>
        <v>0</v>
      </c>
      <c r="L41" s="705">
        <f t="shared" si="7"/>
        <v>0</v>
      </c>
      <c r="M41" s="705">
        <f>IF('1. General Input'!$D$10=0,0,IF('1. General Input'!$D$10=8,0,IF(B41&gt;$M$9-1,IF(B41&lt;$N$9,D41,0),0)))</f>
        <v>0</v>
      </c>
      <c r="N41" s="705">
        <f>IF('1. General Input'!$D$10=0,0,IF('1. General Input'!$D$10=8,0,IF(B41&gt;$N$9-1,IF(B41&lt;$O$9,D41,0),0)))</f>
        <v>0</v>
      </c>
      <c r="O41" s="705">
        <f>IF('1. General Input'!$D$10=0,0,IF('1. General Input'!$D$10=8,0,IF(B41&gt;$O$9-1,IF(B41&lt;$P$9,D41,0),0)))</f>
        <v>0</v>
      </c>
      <c r="P41" s="705">
        <f>IF('1. General Input'!$D$10=0,0,IF('1. General Input'!$D$10=8,0,IF(B41&gt;$P$9-1,IF(B41&lt;$Q$9,D41,0),0)))</f>
        <v>0</v>
      </c>
      <c r="Q41" s="705">
        <f>IF('1. General Input'!$D$10=0,0,IF('1. General Input'!$D$10=8,0,IF(B41&gt;$Q$9-1,IF(B41&lt;$R$9,D41,0),0)))</f>
        <v>0</v>
      </c>
      <c r="R41" s="705">
        <f>IF('1. General Input'!$D$10=0,0,IF('1. General Input'!$D$10=8,0,IF(B41&gt;$R$9-1,IF(B41&lt;$S$9,D41,0),0)))</f>
        <v>0</v>
      </c>
      <c r="S41" s="705">
        <f>IF('1. General Input'!$D$10=0,0,IF('1. General Input'!$D$10=8,0,IF(B41&gt;$S$9-1,IF(B41&lt;$T$9,D41,0),0)))</f>
        <v>0</v>
      </c>
      <c r="T41" s="705">
        <f>IF('1. General Input'!$D$10=0,0,IF('1. General Input'!$D$10=8,0,IF(B41&gt;$T$9-1,IF(B41&lt;$U$9,D41,0),0)))</f>
        <v>0</v>
      </c>
      <c r="U41" s="705">
        <f>IF('1. General Input'!$D$10=0,0,IF('1. General Input'!$D$10=8,0,IF(B41&gt;$U$9-1,IF(B41&lt;$V$9,D41,0),0)))</f>
        <v>0</v>
      </c>
      <c r="V41" s="705">
        <f>IF('1. General Input'!$D$10=0,0,IF('1. General Input'!$D$10=8,0,IF(B41&gt;$V$9-1,IF(B41&lt;$W$9,D41,0),0)))</f>
        <v>0</v>
      </c>
      <c r="W41" s="705">
        <f>IF('1. General Input'!$D$10=0,0,IF('1. General Input'!$D$10=8,0,IF(B41&gt;$W$9-1,IF(B41&lt;$X$9,D41,0),0)))</f>
        <v>0</v>
      </c>
      <c r="X41" s="705">
        <f>IF('1. General Input'!$D$10=0,0,IF('1. General Input'!$D$10=8,0,IF(B41&gt;$X$9-1,IF(B41&lt;$Y$9,D41,0),0)))</f>
        <v>0</v>
      </c>
      <c r="Y41" s="705">
        <f>IF('1. General Input'!$D$10=0,0,IF('1. General Input'!$D$10=8,0,IF(B41&gt;$Y$9-1,IF(B41&lt;$Z$9,D41,0),0)))</f>
        <v>0</v>
      </c>
      <c r="Z41" s="705">
        <f>IF('1. General Input'!$D$10=0,0,IF('1. General Input'!$D$10=8,0,IF(B41&gt;$Z$9-1,IF(B41&lt;$AA$9,D41,0),0)))</f>
        <v>0</v>
      </c>
      <c r="AA41" s="705">
        <f>IF('1. General Input'!$D$10=0,0,IF('1. General Input'!$D$10=8,0,IF(B41&gt;$AA$9-1,IF(B41&lt;$AB$9,D41,0),0)))</f>
        <v>0</v>
      </c>
      <c r="AB41" s="705">
        <f>IF('1. General Input'!$D$10=0,0,IF('1. General Input'!$D$10=8,0,IF(B41&gt;$AB$9-1,IF(B41&lt;$AC$9,D41,0),0)))</f>
        <v>0</v>
      </c>
      <c r="AC41" s="705">
        <f>IF('1. General Input'!$D$10=0,0,IF(B41&gt;$AC$9-1,D41,0))</f>
        <v>0</v>
      </c>
      <c r="AD41" s="706">
        <f t="shared" si="8"/>
        <v>0</v>
      </c>
    </row>
    <row r="42" spans="1:30" x14ac:dyDescent="0.25">
      <c r="A42" s="646"/>
      <c r="B42" s="588"/>
      <c r="C42" s="588"/>
      <c r="D42" s="655"/>
      <c r="E42" s="705">
        <f t="shared" si="0"/>
        <v>0</v>
      </c>
      <c r="F42" s="705">
        <f t="shared" si="1"/>
        <v>0</v>
      </c>
      <c r="G42" s="705">
        <f t="shared" si="2"/>
        <v>0</v>
      </c>
      <c r="H42" s="705">
        <f t="shared" si="3"/>
        <v>0</v>
      </c>
      <c r="I42" s="705">
        <f t="shared" si="4"/>
        <v>0</v>
      </c>
      <c r="J42" s="705">
        <f t="shared" si="5"/>
        <v>0</v>
      </c>
      <c r="K42" s="705">
        <f t="shared" si="6"/>
        <v>0</v>
      </c>
      <c r="L42" s="705">
        <f t="shared" si="7"/>
        <v>0</v>
      </c>
      <c r="M42" s="705">
        <f>IF('1. General Input'!$D$10=0,0,IF('1. General Input'!$D$10=8,0,IF(B42&gt;$M$9-1,IF(B42&lt;$N$9,D42,0),0)))</f>
        <v>0</v>
      </c>
      <c r="N42" s="705">
        <f>IF('1. General Input'!$D$10=0,0,IF('1. General Input'!$D$10=8,0,IF(B42&gt;$N$9-1,IF(B42&lt;$O$9,D42,0),0)))</f>
        <v>0</v>
      </c>
      <c r="O42" s="705">
        <f>IF('1. General Input'!$D$10=0,0,IF('1. General Input'!$D$10=8,0,IF(B42&gt;$O$9-1,IF(B42&lt;$P$9,D42,0),0)))</f>
        <v>0</v>
      </c>
      <c r="P42" s="705">
        <f>IF('1. General Input'!$D$10=0,0,IF('1. General Input'!$D$10=8,0,IF(B42&gt;$P$9-1,IF(B42&lt;$Q$9,D42,0),0)))</f>
        <v>0</v>
      </c>
      <c r="Q42" s="705">
        <f>IF('1. General Input'!$D$10=0,0,IF('1. General Input'!$D$10=8,0,IF(B42&gt;$Q$9-1,IF(B42&lt;$R$9,D42,0),0)))</f>
        <v>0</v>
      </c>
      <c r="R42" s="705">
        <f>IF('1. General Input'!$D$10=0,0,IF('1. General Input'!$D$10=8,0,IF(B42&gt;$R$9-1,IF(B42&lt;$S$9,D42,0),0)))</f>
        <v>0</v>
      </c>
      <c r="S42" s="705">
        <f>IF('1. General Input'!$D$10=0,0,IF('1. General Input'!$D$10=8,0,IF(B42&gt;$S$9-1,IF(B42&lt;$T$9,D42,0),0)))</f>
        <v>0</v>
      </c>
      <c r="T42" s="705">
        <f>IF('1. General Input'!$D$10=0,0,IF('1. General Input'!$D$10=8,0,IF(B42&gt;$T$9-1,IF(B42&lt;$U$9,D42,0),0)))</f>
        <v>0</v>
      </c>
      <c r="U42" s="705">
        <f>IF('1. General Input'!$D$10=0,0,IF('1. General Input'!$D$10=8,0,IF(B42&gt;$U$9-1,IF(B42&lt;$V$9,D42,0),0)))</f>
        <v>0</v>
      </c>
      <c r="V42" s="705">
        <f>IF('1. General Input'!$D$10=0,0,IF('1. General Input'!$D$10=8,0,IF(B42&gt;$V$9-1,IF(B42&lt;$W$9,D42,0),0)))</f>
        <v>0</v>
      </c>
      <c r="W42" s="705">
        <f>IF('1. General Input'!$D$10=0,0,IF('1. General Input'!$D$10=8,0,IF(B42&gt;$W$9-1,IF(B42&lt;$X$9,D42,0),0)))</f>
        <v>0</v>
      </c>
      <c r="X42" s="705">
        <f>IF('1. General Input'!$D$10=0,0,IF('1. General Input'!$D$10=8,0,IF(B42&gt;$X$9-1,IF(B42&lt;$Y$9,D42,0),0)))</f>
        <v>0</v>
      </c>
      <c r="Y42" s="705">
        <f>IF('1. General Input'!$D$10=0,0,IF('1. General Input'!$D$10=8,0,IF(B42&gt;$Y$9-1,IF(B42&lt;$Z$9,D42,0),0)))</f>
        <v>0</v>
      </c>
      <c r="Z42" s="705">
        <f>IF('1. General Input'!$D$10=0,0,IF('1. General Input'!$D$10=8,0,IF(B42&gt;$Z$9-1,IF(B42&lt;$AA$9,D42,0),0)))</f>
        <v>0</v>
      </c>
      <c r="AA42" s="705">
        <f>IF('1. General Input'!$D$10=0,0,IF('1. General Input'!$D$10=8,0,IF(B42&gt;$AA$9-1,IF(B42&lt;$AB$9,D42,0),0)))</f>
        <v>0</v>
      </c>
      <c r="AB42" s="705">
        <f>IF('1. General Input'!$D$10=0,0,IF('1. General Input'!$D$10=8,0,IF(B42&gt;$AB$9-1,IF(B42&lt;$AC$9,D42,0),0)))</f>
        <v>0</v>
      </c>
      <c r="AC42" s="705">
        <f>IF('1. General Input'!$D$10=0,0,IF(B42&gt;$AC$9-1,D42,0))</f>
        <v>0</v>
      </c>
      <c r="AD42" s="706">
        <f t="shared" si="8"/>
        <v>0</v>
      </c>
    </row>
    <row r="43" spans="1:30" x14ac:dyDescent="0.25">
      <c r="A43" s="646"/>
      <c r="B43" s="588"/>
      <c r="C43" s="588"/>
      <c r="D43" s="655"/>
      <c r="E43" s="705">
        <f t="shared" si="0"/>
        <v>0</v>
      </c>
      <c r="F43" s="705">
        <f t="shared" si="1"/>
        <v>0</v>
      </c>
      <c r="G43" s="705">
        <f t="shared" si="2"/>
        <v>0</v>
      </c>
      <c r="H43" s="705">
        <f t="shared" si="3"/>
        <v>0</v>
      </c>
      <c r="I43" s="705">
        <f t="shared" si="4"/>
        <v>0</v>
      </c>
      <c r="J43" s="705">
        <f t="shared" si="5"/>
        <v>0</v>
      </c>
      <c r="K43" s="705">
        <f t="shared" si="6"/>
        <v>0</v>
      </c>
      <c r="L43" s="705">
        <f t="shared" si="7"/>
        <v>0</v>
      </c>
      <c r="M43" s="705">
        <f>IF('1. General Input'!$D$10=0,0,IF('1. General Input'!$D$10=8,0,IF(B43&gt;$M$9-1,IF(B43&lt;$N$9,D43,0),0)))</f>
        <v>0</v>
      </c>
      <c r="N43" s="705">
        <f>IF('1. General Input'!$D$10=0,0,IF('1. General Input'!$D$10=8,0,IF(B43&gt;$N$9-1,IF(B43&lt;$O$9,D43,0),0)))</f>
        <v>0</v>
      </c>
      <c r="O43" s="705">
        <f>IF('1. General Input'!$D$10=0,0,IF('1. General Input'!$D$10=8,0,IF(B43&gt;$O$9-1,IF(B43&lt;$P$9,D43,0),0)))</f>
        <v>0</v>
      </c>
      <c r="P43" s="705">
        <f>IF('1. General Input'!$D$10=0,0,IF('1. General Input'!$D$10=8,0,IF(B43&gt;$P$9-1,IF(B43&lt;$Q$9,D43,0),0)))</f>
        <v>0</v>
      </c>
      <c r="Q43" s="705">
        <f>IF('1. General Input'!$D$10=0,0,IF('1. General Input'!$D$10=8,0,IF(B43&gt;$Q$9-1,IF(B43&lt;$R$9,D43,0),0)))</f>
        <v>0</v>
      </c>
      <c r="R43" s="705">
        <f>IF('1. General Input'!$D$10=0,0,IF('1. General Input'!$D$10=8,0,IF(B43&gt;$R$9-1,IF(B43&lt;$S$9,D43,0),0)))</f>
        <v>0</v>
      </c>
      <c r="S43" s="705">
        <f>IF('1. General Input'!$D$10=0,0,IF('1. General Input'!$D$10=8,0,IF(B43&gt;$S$9-1,IF(B43&lt;$T$9,D43,0),0)))</f>
        <v>0</v>
      </c>
      <c r="T43" s="705">
        <f>IF('1. General Input'!$D$10=0,0,IF('1. General Input'!$D$10=8,0,IF(B43&gt;$T$9-1,IF(B43&lt;$U$9,D43,0),0)))</f>
        <v>0</v>
      </c>
      <c r="U43" s="705">
        <f>IF('1. General Input'!$D$10=0,0,IF('1. General Input'!$D$10=8,0,IF(B43&gt;$U$9-1,IF(B43&lt;$V$9,D43,0),0)))</f>
        <v>0</v>
      </c>
      <c r="V43" s="705">
        <f>IF('1. General Input'!$D$10=0,0,IF('1. General Input'!$D$10=8,0,IF(B43&gt;$V$9-1,IF(B43&lt;$W$9,D43,0),0)))</f>
        <v>0</v>
      </c>
      <c r="W43" s="705">
        <f>IF('1. General Input'!$D$10=0,0,IF('1. General Input'!$D$10=8,0,IF(B43&gt;$W$9-1,IF(B43&lt;$X$9,D43,0),0)))</f>
        <v>0</v>
      </c>
      <c r="X43" s="705">
        <f>IF('1. General Input'!$D$10=0,0,IF('1. General Input'!$D$10=8,0,IF(B43&gt;$X$9-1,IF(B43&lt;$Y$9,D43,0),0)))</f>
        <v>0</v>
      </c>
      <c r="Y43" s="705">
        <f>IF('1. General Input'!$D$10=0,0,IF('1. General Input'!$D$10=8,0,IF(B43&gt;$Y$9-1,IF(B43&lt;$Z$9,D43,0),0)))</f>
        <v>0</v>
      </c>
      <c r="Z43" s="705">
        <f>IF('1. General Input'!$D$10=0,0,IF('1. General Input'!$D$10=8,0,IF(B43&gt;$Z$9-1,IF(B43&lt;$AA$9,D43,0),0)))</f>
        <v>0</v>
      </c>
      <c r="AA43" s="705">
        <f>IF('1. General Input'!$D$10=0,0,IF('1. General Input'!$D$10=8,0,IF(B43&gt;$AA$9-1,IF(B43&lt;$AB$9,D43,0),0)))</f>
        <v>0</v>
      </c>
      <c r="AB43" s="705">
        <f>IF('1. General Input'!$D$10=0,0,IF('1. General Input'!$D$10=8,0,IF(B43&gt;$AB$9-1,IF(B43&lt;$AC$9,D43,0),0)))</f>
        <v>0</v>
      </c>
      <c r="AC43" s="705">
        <f>IF('1. General Input'!$D$10=0,0,IF(B43&gt;$AC$9-1,D43,0))</f>
        <v>0</v>
      </c>
      <c r="AD43" s="706">
        <f t="shared" si="8"/>
        <v>0</v>
      </c>
    </row>
    <row r="44" spans="1:30" x14ac:dyDescent="0.25">
      <c r="A44" s="646"/>
      <c r="B44" s="588"/>
      <c r="C44" s="588"/>
      <c r="D44" s="655"/>
      <c r="E44" s="705">
        <f t="shared" ref="E44:E75" si="9">IF(B44&gt;$E$9-1,IF(B44&lt;$F$9,D44,0),0)</f>
        <v>0</v>
      </c>
      <c r="F44" s="705">
        <f t="shared" ref="F44:F75" si="10">IF(B44&gt;$F$9-1,IF(B44&lt;$G$9,D44,0),0)</f>
        <v>0</v>
      </c>
      <c r="G44" s="705">
        <f t="shared" ref="G44:G75" si="11">IF(B44&gt;$G$9-1,IF(B44&lt;$H$9,D44,0),0)</f>
        <v>0</v>
      </c>
      <c r="H44" s="705">
        <f t="shared" ref="H44:H75" si="12">IF(B44&gt;$H$9-1,IF(B44&lt;$I$9,D44,0),0)</f>
        <v>0</v>
      </c>
      <c r="I44" s="705">
        <f t="shared" ref="I44:I75" si="13">IF(B44&gt;$I$9-1,IF(B44&lt;$J$9,D44,0),0)</f>
        <v>0</v>
      </c>
      <c r="J44" s="705">
        <f t="shared" ref="J44:J75" si="14">IF(B44&gt;$J$9-1,IF(B44&lt;$K$9,D44,0),0)</f>
        <v>0</v>
      </c>
      <c r="K44" s="705">
        <f t="shared" ref="K44:K75" si="15">IF(B44&gt;$K$9-1,IF(B44&lt;$L$9,D44,0),0)</f>
        <v>0</v>
      </c>
      <c r="L44" s="705">
        <f t="shared" ref="L44:L75" si="16">IF(B44&gt;$L$9-1,IF(B44&lt;$L$10+1,D44,0),0)</f>
        <v>0</v>
      </c>
      <c r="M44" s="705">
        <f>IF('1. General Input'!$D$10=0,0,IF('1. General Input'!$D$10=8,0,IF(B44&gt;$M$9-1,IF(B44&lt;$N$9,D44,0),0)))</f>
        <v>0</v>
      </c>
      <c r="N44" s="705">
        <f>IF('1. General Input'!$D$10=0,0,IF('1. General Input'!$D$10=8,0,IF(B44&gt;$N$9-1,IF(B44&lt;$O$9,D44,0),0)))</f>
        <v>0</v>
      </c>
      <c r="O44" s="705">
        <f>IF('1. General Input'!$D$10=0,0,IF('1. General Input'!$D$10=8,0,IF(B44&gt;$O$9-1,IF(B44&lt;$P$9,D44,0),0)))</f>
        <v>0</v>
      </c>
      <c r="P44" s="705">
        <f>IF('1. General Input'!$D$10=0,0,IF('1. General Input'!$D$10=8,0,IF(B44&gt;$P$9-1,IF(B44&lt;$Q$9,D44,0),0)))</f>
        <v>0</v>
      </c>
      <c r="Q44" s="705">
        <f>IF('1. General Input'!$D$10=0,0,IF('1. General Input'!$D$10=8,0,IF(B44&gt;$Q$9-1,IF(B44&lt;$R$9,D44,0),0)))</f>
        <v>0</v>
      </c>
      <c r="R44" s="705">
        <f>IF('1. General Input'!$D$10=0,0,IF('1. General Input'!$D$10=8,0,IF(B44&gt;$R$9-1,IF(B44&lt;$S$9,D44,0),0)))</f>
        <v>0</v>
      </c>
      <c r="S44" s="705">
        <f>IF('1. General Input'!$D$10=0,0,IF('1. General Input'!$D$10=8,0,IF(B44&gt;$S$9-1,IF(B44&lt;$T$9,D44,0),0)))</f>
        <v>0</v>
      </c>
      <c r="T44" s="705">
        <f>IF('1. General Input'!$D$10=0,0,IF('1. General Input'!$D$10=8,0,IF(B44&gt;$T$9-1,IF(B44&lt;$U$9,D44,0),0)))</f>
        <v>0</v>
      </c>
      <c r="U44" s="705">
        <f>IF('1. General Input'!$D$10=0,0,IF('1. General Input'!$D$10=8,0,IF(B44&gt;$U$9-1,IF(B44&lt;$V$9,D44,0),0)))</f>
        <v>0</v>
      </c>
      <c r="V44" s="705">
        <f>IF('1. General Input'!$D$10=0,0,IF('1. General Input'!$D$10=8,0,IF(B44&gt;$V$9-1,IF(B44&lt;$W$9,D44,0),0)))</f>
        <v>0</v>
      </c>
      <c r="W44" s="705">
        <f>IF('1. General Input'!$D$10=0,0,IF('1. General Input'!$D$10=8,0,IF(B44&gt;$W$9-1,IF(B44&lt;$X$9,D44,0),0)))</f>
        <v>0</v>
      </c>
      <c r="X44" s="705">
        <f>IF('1. General Input'!$D$10=0,0,IF('1. General Input'!$D$10=8,0,IF(B44&gt;$X$9-1,IF(B44&lt;$Y$9,D44,0),0)))</f>
        <v>0</v>
      </c>
      <c r="Y44" s="705">
        <f>IF('1. General Input'!$D$10=0,0,IF('1. General Input'!$D$10=8,0,IF(B44&gt;$Y$9-1,IF(B44&lt;$Z$9,D44,0),0)))</f>
        <v>0</v>
      </c>
      <c r="Z44" s="705">
        <f>IF('1. General Input'!$D$10=0,0,IF('1. General Input'!$D$10=8,0,IF(B44&gt;$Z$9-1,IF(B44&lt;$AA$9,D44,0),0)))</f>
        <v>0</v>
      </c>
      <c r="AA44" s="705">
        <f>IF('1. General Input'!$D$10=0,0,IF('1. General Input'!$D$10=8,0,IF(B44&gt;$AA$9-1,IF(B44&lt;$AB$9,D44,0),0)))</f>
        <v>0</v>
      </c>
      <c r="AB44" s="705">
        <f>IF('1. General Input'!$D$10=0,0,IF('1. General Input'!$D$10=8,0,IF(B44&gt;$AB$9-1,IF(B44&lt;$AC$9,D44,0),0)))</f>
        <v>0</v>
      </c>
      <c r="AC44" s="705">
        <f>IF('1. General Input'!$D$10=0,0,IF(B44&gt;$AC$9-1,D44,0))</f>
        <v>0</v>
      </c>
      <c r="AD44" s="706">
        <f t="shared" si="8"/>
        <v>0</v>
      </c>
    </row>
    <row r="45" spans="1:30" x14ac:dyDescent="0.25">
      <c r="A45" s="646"/>
      <c r="B45" s="588"/>
      <c r="C45" s="588"/>
      <c r="D45" s="655"/>
      <c r="E45" s="705">
        <f t="shared" si="9"/>
        <v>0</v>
      </c>
      <c r="F45" s="705">
        <f t="shared" si="10"/>
        <v>0</v>
      </c>
      <c r="G45" s="705">
        <f t="shared" si="11"/>
        <v>0</v>
      </c>
      <c r="H45" s="705">
        <f t="shared" si="12"/>
        <v>0</v>
      </c>
      <c r="I45" s="705">
        <f t="shared" si="13"/>
        <v>0</v>
      </c>
      <c r="J45" s="705">
        <f t="shared" si="14"/>
        <v>0</v>
      </c>
      <c r="K45" s="705">
        <f t="shared" si="15"/>
        <v>0</v>
      </c>
      <c r="L45" s="705">
        <f t="shared" si="16"/>
        <v>0</v>
      </c>
      <c r="M45" s="705">
        <f>IF('1. General Input'!$D$10=0,0,IF('1. General Input'!$D$10=8,0,IF(B45&gt;$M$9-1,IF(B45&lt;$N$9,D45,0),0)))</f>
        <v>0</v>
      </c>
      <c r="N45" s="705">
        <f>IF('1. General Input'!$D$10=0,0,IF('1. General Input'!$D$10=8,0,IF(B45&gt;$N$9-1,IF(B45&lt;$O$9,D45,0),0)))</f>
        <v>0</v>
      </c>
      <c r="O45" s="705">
        <f>IF('1. General Input'!$D$10=0,0,IF('1. General Input'!$D$10=8,0,IF(B45&gt;$O$9-1,IF(B45&lt;$P$9,D45,0),0)))</f>
        <v>0</v>
      </c>
      <c r="P45" s="705">
        <f>IF('1. General Input'!$D$10=0,0,IF('1. General Input'!$D$10=8,0,IF(B45&gt;$P$9-1,IF(B45&lt;$Q$9,D45,0),0)))</f>
        <v>0</v>
      </c>
      <c r="Q45" s="705">
        <f>IF('1. General Input'!$D$10=0,0,IF('1. General Input'!$D$10=8,0,IF(B45&gt;$Q$9-1,IF(B45&lt;$R$9,D45,0),0)))</f>
        <v>0</v>
      </c>
      <c r="R45" s="705">
        <f>IF('1. General Input'!$D$10=0,0,IF('1. General Input'!$D$10=8,0,IF(B45&gt;$R$9-1,IF(B45&lt;$S$9,D45,0),0)))</f>
        <v>0</v>
      </c>
      <c r="S45" s="705">
        <f>IF('1. General Input'!$D$10=0,0,IF('1. General Input'!$D$10=8,0,IF(B45&gt;$S$9-1,IF(B45&lt;$T$9,D45,0),0)))</f>
        <v>0</v>
      </c>
      <c r="T45" s="705">
        <f>IF('1. General Input'!$D$10=0,0,IF('1. General Input'!$D$10=8,0,IF(B45&gt;$T$9-1,IF(B45&lt;$U$9,D45,0),0)))</f>
        <v>0</v>
      </c>
      <c r="U45" s="705">
        <f>IF('1. General Input'!$D$10=0,0,IF('1. General Input'!$D$10=8,0,IF(B45&gt;$U$9-1,IF(B45&lt;$V$9,D45,0),0)))</f>
        <v>0</v>
      </c>
      <c r="V45" s="705">
        <f>IF('1. General Input'!$D$10=0,0,IF('1. General Input'!$D$10=8,0,IF(B45&gt;$V$9-1,IF(B45&lt;$W$9,D45,0),0)))</f>
        <v>0</v>
      </c>
      <c r="W45" s="705">
        <f>IF('1. General Input'!$D$10=0,0,IF('1. General Input'!$D$10=8,0,IF(B45&gt;$W$9-1,IF(B45&lt;$X$9,D45,0),0)))</f>
        <v>0</v>
      </c>
      <c r="X45" s="705">
        <f>IF('1. General Input'!$D$10=0,0,IF('1. General Input'!$D$10=8,0,IF(B45&gt;$X$9-1,IF(B45&lt;$Y$9,D45,0),0)))</f>
        <v>0</v>
      </c>
      <c r="Y45" s="705">
        <f>IF('1. General Input'!$D$10=0,0,IF('1. General Input'!$D$10=8,0,IF(B45&gt;$Y$9-1,IF(B45&lt;$Z$9,D45,0),0)))</f>
        <v>0</v>
      </c>
      <c r="Z45" s="705">
        <f>IF('1. General Input'!$D$10=0,0,IF('1. General Input'!$D$10=8,0,IF(B45&gt;$Z$9-1,IF(B45&lt;$AA$9,D45,0),0)))</f>
        <v>0</v>
      </c>
      <c r="AA45" s="705">
        <f>IF('1. General Input'!$D$10=0,0,IF('1. General Input'!$D$10=8,0,IF(B45&gt;$AA$9-1,IF(B45&lt;$AB$9,D45,0),0)))</f>
        <v>0</v>
      </c>
      <c r="AB45" s="705">
        <f>IF('1. General Input'!$D$10=0,0,IF('1. General Input'!$D$10=8,0,IF(B45&gt;$AB$9-1,IF(B45&lt;$AC$9,D45,0),0)))</f>
        <v>0</v>
      </c>
      <c r="AC45" s="705">
        <f>IF('1. General Input'!$D$10=0,0,IF(B45&gt;$AC$9-1,D45,0))</f>
        <v>0</v>
      </c>
      <c r="AD45" s="706">
        <f t="shared" si="8"/>
        <v>0</v>
      </c>
    </row>
    <row r="46" spans="1:30" x14ac:dyDescent="0.25">
      <c r="A46" s="646"/>
      <c r="B46" s="588"/>
      <c r="C46" s="588"/>
      <c r="D46" s="655"/>
      <c r="E46" s="705">
        <f t="shared" si="9"/>
        <v>0</v>
      </c>
      <c r="F46" s="705">
        <f t="shared" si="10"/>
        <v>0</v>
      </c>
      <c r="G46" s="705">
        <f t="shared" si="11"/>
        <v>0</v>
      </c>
      <c r="H46" s="705">
        <f t="shared" si="12"/>
        <v>0</v>
      </c>
      <c r="I46" s="705">
        <f t="shared" si="13"/>
        <v>0</v>
      </c>
      <c r="J46" s="705">
        <f t="shared" si="14"/>
        <v>0</v>
      </c>
      <c r="K46" s="705">
        <f t="shared" si="15"/>
        <v>0</v>
      </c>
      <c r="L46" s="705">
        <f t="shared" si="16"/>
        <v>0</v>
      </c>
      <c r="M46" s="705">
        <f>IF('1. General Input'!$D$10=0,0,IF('1. General Input'!$D$10=8,0,IF(B46&gt;$M$9-1,IF(B46&lt;$N$9,D46,0),0)))</f>
        <v>0</v>
      </c>
      <c r="N46" s="705">
        <f>IF('1. General Input'!$D$10=0,0,IF('1. General Input'!$D$10=8,0,IF(B46&gt;$N$9-1,IF(B46&lt;$O$9,D46,0),0)))</f>
        <v>0</v>
      </c>
      <c r="O46" s="705">
        <f>IF('1. General Input'!$D$10=0,0,IF('1. General Input'!$D$10=8,0,IF(B46&gt;$O$9-1,IF(B46&lt;$P$9,D46,0),0)))</f>
        <v>0</v>
      </c>
      <c r="P46" s="705">
        <f>IF('1. General Input'!$D$10=0,0,IF('1. General Input'!$D$10=8,0,IF(B46&gt;$P$9-1,IF(B46&lt;$Q$9,D46,0),0)))</f>
        <v>0</v>
      </c>
      <c r="Q46" s="705">
        <f>IF('1. General Input'!$D$10=0,0,IF('1. General Input'!$D$10=8,0,IF(B46&gt;$Q$9-1,IF(B46&lt;$R$9,D46,0),0)))</f>
        <v>0</v>
      </c>
      <c r="R46" s="705">
        <f>IF('1. General Input'!$D$10=0,0,IF('1. General Input'!$D$10=8,0,IF(B46&gt;$R$9-1,IF(B46&lt;$S$9,D46,0),0)))</f>
        <v>0</v>
      </c>
      <c r="S46" s="705">
        <f>IF('1. General Input'!$D$10=0,0,IF('1. General Input'!$D$10=8,0,IF(B46&gt;$S$9-1,IF(B46&lt;$T$9,D46,0),0)))</f>
        <v>0</v>
      </c>
      <c r="T46" s="705">
        <f>IF('1. General Input'!$D$10=0,0,IF('1. General Input'!$D$10=8,0,IF(B46&gt;$T$9-1,IF(B46&lt;$U$9,D46,0),0)))</f>
        <v>0</v>
      </c>
      <c r="U46" s="705">
        <f>IF('1. General Input'!$D$10=0,0,IF('1. General Input'!$D$10=8,0,IF(B46&gt;$U$9-1,IF(B46&lt;$V$9,D46,0),0)))</f>
        <v>0</v>
      </c>
      <c r="V46" s="705">
        <f>IF('1. General Input'!$D$10=0,0,IF('1. General Input'!$D$10=8,0,IF(B46&gt;$V$9-1,IF(B46&lt;$W$9,D46,0),0)))</f>
        <v>0</v>
      </c>
      <c r="W46" s="705">
        <f>IF('1. General Input'!$D$10=0,0,IF('1. General Input'!$D$10=8,0,IF(B46&gt;$W$9-1,IF(B46&lt;$X$9,D46,0),0)))</f>
        <v>0</v>
      </c>
      <c r="X46" s="705">
        <f>IF('1. General Input'!$D$10=0,0,IF('1. General Input'!$D$10=8,0,IF(B46&gt;$X$9-1,IF(B46&lt;$Y$9,D46,0),0)))</f>
        <v>0</v>
      </c>
      <c r="Y46" s="705">
        <f>IF('1. General Input'!$D$10=0,0,IF('1. General Input'!$D$10=8,0,IF(B46&gt;$Y$9-1,IF(B46&lt;$Z$9,D46,0),0)))</f>
        <v>0</v>
      </c>
      <c r="Z46" s="705">
        <f>IF('1. General Input'!$D$10=0,0,IF('1. General Input'!$D$10=8,0,IF(B46&gt;$Z$9-1,IF(B46&lt;$AA$9,D46,0),0)))</f>
        <v>0</v>
      </c>
      <c r="AA46" s="705">
        <f>IF('1. General Input'!$D$10=0,0,IF('1. General Input'!$D$10=8,0,IF(B46&gt;$AA$9-1,IF(B46&lt;$AB$9,D46,0),0)))</f>
        <v>0</v>
      </c>
      <c r="AB46" s="705">
        <f>IF('1. General Input'!$D$10=0,0,IF('1. General Input'!$D$10=8,0,IF(B46&gt;$AB$9-1,IF(B46&lt;$AC$9,D46,0),0)))</f>
        <v>0</v>
      </c>
      <c r="AC46" s="705">
        <f>IF('1. General Input'!$D$10=0,0,IF(B46&gt;$AC$9-1,D46,0))</f>
        <v>0</v>
      </c>
      <c r="AD46" s="706">
        <f t="shared" si="8"/>
        <v>0</v>
      </c>
    </row>
    <row r="47" spans="1:30" x14ac:dyDescent="0.25">
      <c r="A47" s="646"/>
      <c r="B47" s="588"/>
      <c r="C47" s="588"/>
      <c r="D47" s="655"/>
      <c r="E47" s="705">
        <f t="shared" si="9"/>
        <v>0</v>
      </c>
      <c r="F47" s="705">
        <f t="shared" si="10"/>
        <v>0</v>
      </c>
      <c r="G47" s="705">
        <f t="shared" si="11"/>
        <v>0</v>
      </c>
      <c r="H47" s="705">
        <f t="shared" si="12"/>
        <v>0</v>
      </c>
      <c r="I47" s="705">
        <f t="shared" si="13"/>
        <v>0</v>
      </c>
      <c r="J47" s="705">
        <f t="shared" si="14"/>
        <v>0</v>
      </c>
      <c r="K47" s="705">
        <f t="shared" si="15"/>
        <v>0</v>
      </c>
      <c r="L47" s="705">
        <f t="shared" si="16"/>
        <v>0</v>
      </c>
      <c r="M47" s="705">
        <f>IF('1. General Input'!$D$10=0,0,IF('1. General Input'!$D$10=8,0,IF(B47&gt;$M$9-1,IF(B47&lt;$N$9,D47,0),0)))</f>
        <v>0</v>
      </c>
      <c r="N47" s="705">
        <f>IF('1. General Input'!$D$10=0,0,IF('1. General Input'!$D$10=8,0,IF(B47&gt;$N$9-1,IF(B47&lt;$O$9,D47,0),0)))</f>
        <v>0</v>
      </c>
      <c r="O47" s="705">
        <f>IF('1. General Input'!$D$10=0,0,IF('1. General Input'!$D$10=8,0,IF(B47&gt;$O$9-1,IF(B47&lt;$P$9,D47,0),0)))</f>
        <v>0</v>
      </c>
      <c r="P47" s="705">
        <f>IF('1. General Input'!$D$10=0,0,IF('1. General Input'!$D$10=8,0,IF(B47&gt;$P$9-1,IF(B47&lt;$Q$9,D47,0),0)))</f>
        <v>0</v>
      </c>
      <c r="Q47" s="705">
        <f>IF('1. General Input'!$D$10=0,0,IF('1. General Input'!$D$10=8,0,IF(B47&gt;$Q$9-1,IF(B47&lt;$R$9,D47,0),0)))</f>
        <v>0</v>
      </c>
      <c r="R47" s="705">
        <f>IF('1. General Input'!$D$10=0,0,IF('1. General Input'!$D$10=8,0,IF(B47&gt;$R$9-1,IF(B47&lt;$S$9,D47,0),0)))</f>
        <v>0</v>
      </c>
      <c r="S47" s="705">
        <f>IF('1. General Input'!$D$10=0,0,IF('1. General Input'!$D$10=8,0,IF(B47&gt;$S$9-1,IF(B47&lt;$T$9,D47,0),0)))</f>
        <v>0</v>
      </c>
      <c r="T47" s="705">
        <f>IF('1. General Input'!$D$10=0,0,IF('1. General Input'!$D$10=8,0,IF(B47&gt;$T$9-1,IF(B47&lt;$U$9,D47,0),0)))</f>
        <v>0</v>
      </c>
      <c r="U47" s="705">
        <f>IF('1. General Input'!$D$10=0,0,IF('1. General Input'!$D$10=8,0,IF(B47&gt;$U$9-1,IF(B47&lt;$V$9,D47,0),0)))</f>
        <v>0</v>
      </c>
      <c r="V47" s="705">
        <f>IF('1. General Input'!$D$10=0,0,IF('1. General Input'!$D$10=8,0,IF(B47&gt;$V$9-1,IF(B47&lt;$W$9,D47,0),0)))</f>
        <v>0</v>
      </c>
      <c r="W47" s="705">
        <f>IF('1. General Input'!$D$10=0,0,IF('1. General Input'!$D$10=8,0,IF(B47&gt;$W$9-1,IF(B47&lt;$X$9,D47,0),0)))</f>
        <v>0</v>
      </c>
      <c r="X47" s="705">
        <f>IF('1. General Input'!$D$10=0,0,IF('1. General Input'!$D$10=8,0,IF(B47&gt;$X$9-1,IF(B47&lt;$Y$9,D47,0),0)))</f>
        <v>0</v>
      </c>
      <c r="Y47" s="705">
        <f>IF('1. General Input'!$D$10=0,0,IF('1. General Input'!$D$10=8,0,IF(B47&gt;$Y$9-1,IF(B47&lt;$Z$9,D47,0),0)))</f>
        <v>0</v>
      </c>
      <c r="Z47" s="705">
        <f>IF('1. General Input'!$D$10=0,0,IF('1. General Input'!$D$10=8,0,IF(B47&gt;$Z$9-1,IF(B47&lt;$AA$9,D47,0),0)))</f>
        <v>0</v>
      </c>
      <c r="AA47" s="705">
        <f>IF('1. General Input'!$D$10=0,0,IF('1. General Input'!$D$10=8,0,IF(B47&gt;$AA$9-1,IF(B47&lt;$AB$9,D47,0),0)))</f>
        <v>0</v>
      </c>
      <c r="AB47" s="705">
        <f>IF('1. General Input'!$D$10=0,0,IF('1. General Input'!$D$10=8,0,IF(B47&gt;$AB$9-1,IF(B47&lt;$AC$9,D47,0),0)))</f>
        <v>0</v>
      </c>
      <c r="AC47" s="705">
        <f>IF('1. General Input'!$D$10=0,0,IF(B47&gt;$AC$9-1,D47,0))</f>
        <v>0</v>
      </c>
      <c r="AD47" s="706">
        <f t="shared" si="8"/>
        <v>0</v>
      </c>
    </row>
    <row r="48" spans="1:30" x14ac:dyDescent="0.25">
      <c r="A48" s="646"/>
      <c r="B48" s="588"/>
      <c r="C48" s="588"/>
      <c r="D48" s="655"/>
      <c r="E48" s="705">
        <f t="shared" si="9"/>
        <v>0</v>
      </c>
      <c r="F48" s="705">
        <f t="shared" si="10"/>
        <v>0</v>
      </c>
      <c r="G48" s="705">
        <f t="shared" si="11"/>
        <v>0</v>
      </c>
      <c r="H48" s="705">
        <f t="shared" si="12"/>
        <v>0</v>
      </c>
      <c r="I48" s="705">
        <f t="shared" si="13"/>
        <v>0</v>
      </c>
      <c r="J48" s="705">
        <f t="shared" si="14"/>
        <v>0</v>
      </c>
      <c r="K48" s="705">
        <f t="shared" si="15"/>
        <v>0</v>
      </c>
      <c r="L48" s="705">
        <f t="shared" si="16"/>
        <v>0</v>
      </c>
      <c r="M48" s="705">
        <f>IF('1. General Input'!$D$10=0,0,IF('1. General Input'!$D$10=8,0,IF(B48&gt;$M$9-1,IF(B48&lt;$N$9,D48,0),0)))</f>
        <v>0</v>
      </c>
      <c r="N48" s="705">
        <f>IF('1. General Input'!$D$10=0,0,IF('1. General Input'!$D$10=8,0,IF(B48&gt;$N$9-1,IF(B48&lt;$O$9,D48,0),0)))</f>
        <v>0</v>
      </c>
      <c r="O48" s="705">
        <f>IF('1. General Input'!$D$10=0,0,IF('1. General Input'!$D$10=8,0,IF(B48&gt;$O$9-1,IF(B48&lt;$P$9,D48,0),0)))</f>
        <v>0</v>
      </c>
      <c r="P48" s="705">
        <f>IF('1. General Input'!$D$10=0,0,IF('1. General Input'!$D$10=8,0,IF(B48&gt;$P$9-1,IF(B48&lt;$Q$9,D48,0),0)))</f>
        <v>0</v>
      </c>
      <c r="Q48" s="705">
        <f>IF('1. General Input'!$D$10=0,0,IF('1. General Input'!$D$10=8,0,IF(B48&gt;$Q$9-1,IF(B48&lt;$R$9,D48,0),0)))</f>
        <v>0</v>
      </c>
      <c r="R48" s="705">
        <f>IF('1. General Input'!$D$10=0,0,IF('1. General Input'!$D$10=8,0,IF(B48&gt;$R$9-1,IF(B48&lt;$S$9,D48,0),0)))</f>
        <v>0</v>
      </c>
      <c r="S48" s="705">
        <f>IF('1. General Input'!$D$10=0,0,IF('1. General Input'!$D$10=8,0,IF(B48&gt;$S$9-1,IF(B48&lt;$T$9,D48,0),0)))</f>
        <v>0</v>
      </c>
      <c r="T48" s="705">
        <f>IF('1. General Input'!$D$10=0,0,IF('1. General Input'!$D$10=8,0,IF(B48&gt;$T$9-1,IF(B48&lt;$U$9,D48,0),0)))</f>
        <v>0</v>
      </c>
      <c r="U48" s="705">
        <f>IF('1. General Input'!$D$10=0,0,IF('1. General Input'!$D$10=8,0,IF(B48&gt;$U$9-1,IF(B48&lt;$V$9,D48,0),0)))</f>
        <v>0</v>
      </c>
      <c r="V48" s="705">
        <f>IF('1. General Input'!$D$10=0,0,IF('1. General Input'!$D$10=8,0,IF(B48&gt;$V$9-1,IF(B48&lt;$W$9,D48,0),0)))</f>
        <v>0</v>
      </c>
      <c r="W48" s="705">
        <f>IF('1. General Input'!$D$10=0,0,IF('1. General Input'!$D$10=8,0,IF(B48&gt;$W$9-1,IF(B48&lt;$X$9,D48,0),0)))</f>
        <v>0</v>
      </c>
      <c r="X48" s="705">
        <f>IF('1. General Input'!$D$10=0,0,IF('1. General Input'!$D$10=8,0,IF(B48&gt;$X$9-1,IF(B48&lt;$Y$9,D48,0),0)))</f>
        <v>0</v>
      </c>
      <c r="Y48" s="705">
        <f>IF('1. General Input'!$D$10=0,0,IF('1. General Input'!$D$10=8,0,IF(B48&gt;$Y$9-1,IF(B48&lt;$Z$9,D48,0),0)))</f>
        <v>0</v>
      </c>
      <c r="Z48" s="705">
        <f>IF('1. General Input'!$D$10=0,0,IF('1. General Input'!$D$10=8,0,IF(B48&gt;$Z$9-1,IF(B48&lt;$AA$9,D48,0),0)))</f>
        <v>0</v>
      </c>
      <c r="AA48" s="705">
        <f>IF('1. General Input'!$D$10=0,0,IF('1. General Input'!$D$10=8,0,IF(B48&gt;$AA$9-1,IF(B48&lt;$AB$9,D48,0),0)))</f>
        <v>0</v>
      </c>
      <c r="AB48" s="705">
        <f>IF('1. General Input'!$D$10=0,0,IF('1. General Input'!$D$10=8,0,IF(B48&gt;$AB$9-1,IF(B48&lt;$AC$9,D48,0),0)))</f>
        <v>0</v>
      </c>
      <c r="AC48" s="705">
        <f>IF('1. General Input'!$D$10=0,0,IF(B48&gt;$AC$9-1,D48,0))</f>
        <v>0</v>
      </c>
      <c r="AD48" s="706">
        <f t="shared" si="8"/>
        <v>0</v>
      </c>
    </row>
    <row r="49" spans="1:30" x14ac:dyDescent="0.25">
      <c r="A49" s="646"/>
      <c r="B49" s="588"/>
      <c r="C49" s="588"/>
      <c r="D49" s="655"/>
      <c r="E49" s="705">
        <f t="shared" si="9"/>
        <v>0</v>
      </c>
      <c r="F49" s="705">
        <f t="shared" si="10"/>
        <v>0</v>
      </c>
      <c r="G49" s="705">
        <f t="shared" si="11"/>
        <v>0</v>
      </c>
      <c r="H49" s="705">
        <f t="shared" si="12"/>
        <v>0</v>
      </c>
      <c r="I49" s="705">
        <f t="shared" si="13"/>
        <v>0</v>
      </c>
      <c r="J49" s="705">
        <f t="shared" si="14"/>
        <v>0</v>
      </c>
      <c r="K49" s="705">
        <f t="shared" si="15"/>
        <v>0</v>
      </c>
      <c r="L49" s="705">
        <f t="shared" si="16"/>
        <v>0</v>
      </c>
      <c r="M49" s="705">
        <f>IF('1. General Input'!$D$10=0,0,IF('1. General Input'!$D$10=8,0,IF(B49&gt;$M$9-1,IF(B49&lt;$N$9,D49,0),0)))</f>
        <v>0</v>
      </c>
      <c r="N49" s="705">
        <f>IF('1. General Input'!$D$10=0,0,IF('1. General Input'!$D$10=8,0,IF(B49&gt;$N$9-1,IF(B49&lt;$O$9,D49,0),0)))</f>
        <v>0</v>
      </c>
      <c r="O49" s="705">
        <f>IF('1. General Input'!$D$10=0,0,IF('1. General Input'!$D$10=8,0,IF(B49&gt;$O$9-1,IF(B49&lt;$P$9,D49,0),0)))</f>
        <v>0</v>
      </c>
      <c r="P49" s="705">
        <f>IF('1. General Input'!$D$10=0,0,IF('1. General Input'!$D$10=8,0,IF(B49&gt;$P$9-1,IF(B49&lt;$Q$9,D49,0),0)))</f>
        <v>0</v>
      </c>
      <c r="Q49" s="705">
        <f>IF('1. General Input'!$D$10=0,0,IF('1. General Input'!$D$10=8,0,IF(B49&gt;$Q$9-1,IF(B49&lt;$R$9,D49,0),0)))</f>
        <v>0</v>
      </c>
      <c r="R49" s="705">
        <f>IF('1. General Input'!$D$10=0,0,IF('1. General Input'!$D$10=8,0,IF(B49&gt;$R$9-1,IF(B49&lt;$S$9,D49,0),0)))</f>
        <v>0</v>
      </c>
      <c r="S49" s="705">
        <f>IF('1. General Input'!$D$10=0,0,IF('1. General Input'!$D$10=8,0,IF(B49&gt;$S$9-1,IF(B49&lt;$T$9,D49,0),0)))</f>
        <v>0</v>
      </c>
      <c r="T49" s="705">
        <f>IF('1. General Input'!$D$10=0,0,IF('1. General Input'!$D$10=8,0,IF(B49&gt;$T$9-1,IF(B49&lt;$U$9,D49,0),0)))</f>
        <v>0</v>
      </c>
      <c r="U49" s="705">
        <f>IF('1. General Input'!$D$10=0,0,IF('1. General Input'!$D$10=8,0,IF(B49&gt;$U$9-1,IF(B49&lt;$V$9,D49,0),0)))</f>
        <v>0</v>
      </c>
      <c r="V49" s="705">
        <f>IF('1. General Input'!$D$10=0,0,IF('1. General Input'!$D$10=8,0,IF(B49&gt;$V$9-1,IF(B49&lt;$W$9,D49,0),0)))</f>
        <v>0</v>
      </c>
      <c r="W49" s="705">
        <f>IF('1. General Input'!$D$10=0,0,IF('1. General Input'!$D$10=8,0,IF(B49&gt;$W$9-1,IF(B49&lt;$X$9,D49,0),0)))</f>
        <v>0</v>
      </c>
      <c r="X49" s="705">
        <f>IF('1. General Input'!$D$10=0,0,IF('1. General Input'!$D$10=8,0,IF(B49&gt;$X$9-1,IF(B49&lt;$Y$9,D49,0),0)))</f>
        <v>0</v>
      </c>
      <c r="Y49" s="705">
        <f>IF('1. General Input'!$D$10=0,0,IF('1. General Input'!$D$10=8,0,IF(B49&gt;$Y$9-1,IF(B49&lt;$Z$9,D49,0),0)))</f>
        <v>0</v>
      </c>
      <c r="Z49" s="705">
        <f>IF('1. General Input'!$D$10=0,0,IF('1. General Input'!$D$10=8,0,IF(B49&gt;$Z$9-1,IF(B49&lt;$AA$9,D49,0),0)))</f>
        <v>0</v>
      </c>
      <c r="AA49" s="705">
        <f>IF('1. General Input'!$D$10=0,0,IF('1. General Input'!$D$10=8,0,IF(B49&gt;$AA$9-1,IF(B49&lt;$AB$9,D49,0),0)))</f>
        <v>0</v>
      </c>
      <c r="AB49" s="705">
        <f>IF('1. General Input'!$D$10=0,0,IF('1. General Input'!$D$10=8,0,IF(B49&gt;$AB$9-1,IF(B49&lt;$AC$9,D49,0),0)))</f>
        <v>0</v>
      </c>
      <c r="AC49" s="705">
        <f>IF('1. General Input'!$D$10=0,0,IF(B49&gt;$AC$9-1,D49,0))</f>
        <v>0</v>
      </c>
      <c r="AD49" s="706">
        <f t="shared" si="8"/>
        <v>0</v>
      </c>
    </row>
    <row r="50" spans="1:30" x14ac:dyDescent="0.25">
      <c r="A50" s="646"/>
      <c r="B50" s="588"/>
      <c r="C50" s="588"/>
      <c r="D50" s="655"/>
      <c r="E50" s="705">
        <f t="shared" si="9"/>
        <v>0</v>
      </c>
      <c r="F50" s="705">
        <f t="shared" si="10"/>
        <v>0</v>
      </c>
      <c r="G50" s="705">
        <f t="shared" si="11"/>
        <v>0</v>
      </c>
      <c r="H50" s="705">
        <f t="shared" si="12"/>
        <v>0</v>
      </c>
      <c r="I50" s="705">
        <f t="shared" si="13"/>
        <v>0</v>
      </c>
      <c r="J50" s="705">
        <f t="shared" si="14"/>
        <v>0</v>
      </c>
      <c r="K50" s="705">
        <f t="shared" si="15"/>
        <v>0</v>
      </c>
      <c r="L50" s="705">
        <f t="shared" si="16"/>
        <v>0</v>
      </c>
      <c r="M50" s="705">
        <f>IF('1. General Input'!$D$10=0,0,IF('1. General Input'!$D$10=8,0,IF(B50&gt;$M$9-1,IF(B50&lt;$N$9,D50,0),0)))</f>
        <v>0</v>
      </c>
      <c r="N50" s="705">
        <f>IF('1. General Input'!$D$10=0,0,IF('1. General Input'!$D$10=8,0,IF(B50&gt;$N$9-1,IF(B50&lt;$O$9,D50,0),0)))</f>
        <v>0</v>
      </c>
      <c r="O50" s="705">
        <f>IF('1. General Input'!$D$10=0,0,IF('1. General Input'!$D$10=8,0,IF(B50&gt;$O$9-1,IF(B50&lt;$P$9,D50,0),0)))</f>
        <v>0</v>
      </c>
      <c r="P50" s="705">
        <f>IF('1. General Input'!$D$10=0,0,IF('1. General Input'!$D$10=8,0,IF(B50&gt;$P$9-1,IF(B50&lt;$Q$9,D50,0),0)))</f>
        <v>0</v>
      </c>
      <c r="Q50" s="705">
        <f>IF('1. General Input'!$D$10=0,0,IF('1. General Input'!$D$10=8,0,IF(B50&gt;$Q$9-1,IF(B50&lt;$R$9,D50,0),0)))</f>
        <v>0</v>
      </c>
      <c r="R50" s="705">
        <f>IF('1. General Input'!$D$10=0,0,IF('1. General Input'!$D$10=8,0,IF(B50&gt;$R$9-1,IF(B50&lt;$S$9,D50,0),0)))</f>
        <v>0</v>
      </c>
      <c r="S50" s="705">
        <f>IF('1. General Input'!$D$10=0,0,IF('1. General Input'!$D$10=8,0,IF(B50&gt;$S$9-1,IF(B50&lt;$T$9,D50,0),0)))</f>
        <v>0</v>
      </c>
      <c r="T50" s="705">
        <f>IF('1. General Input'!$D$10=0,0,IF('1. General Input'!$D$10=8,0,IF(B50&gt;$T$9-1,IF(B50&lt;$U$9,D50,0),0)))</f>
        <v>0</v>
      </c>
      <c r="U50" s="705">
        <f>IF('1. General Input'!$D$10=0,0,IF('1. General Input'!$D$10=8,0,IF(B50&gt;$U$9-1,IF(B50&lt;$V$9,D50,0),0)))</f>
        <v>0</v>
      </c>
      <c r="V50" s="705">
        <f>IF('1. General Input'!$D$10=0,0,IF('1. General Input'!$D$10=8,0,IF(B50&gt;$V$9-1,IF(B50&lt;$W$9,D50,0),0)))</f>
        <v>0</v>
      </c>
      <c r="W50" s="705">
        <f>IF('1. General Input'!$D$10=0,0,IF('1. General Input'!$D$10=8,0,IF(B50&gt;$W$9-1,IF(B50&lt;$X$9,D50,0),0)))</f>
        <v>0</v>
      </c>
      <c r="X50" s="705">
        <f>IF('1. General Input'!$D$10=0,0,IF('1. General Input'!$D$10=8,0,IF(B50&gt;$X$9-1,IF(B50&lt;$Y$9,D50,0),0)))</f>
        <v>0</v>
      </c>
      <c r="Y50" s="705">
        <f>IF('1. General Input'!$D$10=0,0,IF('1. General Input'!$D$10=8,0,IF(B50&gt;$Y$9-1,IF(B50&lt;$Z$9,D50,0),0)))</f>
        <v>0</v>
      </c>
      <c r="Z50" s="705">
        <f>IF('1. General Input'!$D$10=0,0,IF('1. General Input'!$D$10=8,0,IF(B50&gt;$Z$9-1,IF(B50&lt;$AA$9,D50,0),0)))</f>
        <v>0</v>
      </c>
      <c r="AA50" s="705">
        <f>IF('1. General Input'!$D$10=0,0,IF('1. General Input'!$D$10=8,0,IF(B50&gt;$AA$9-1,IF(B50&lt;$AB$9,D50,0),0)))</f>
        <v>0</v>
      </c>
      <c r="AB50" s="705">
        <f>IF('1. General Input'!$D$10=0,0,IF('1. General Input'!$D$10=8,0,IF(B50&gt;$AB$9-1,IF(B50&lt;$AC$9,D50,0),0)))</f>
        <v>0</v>
      </c>
      <c r="AC50" s="705">
        <f>IF('1. General Input'!$D$10=0,0,IF(B50&gt;$AC$9-1,D50,0))</f>
        <v>0</v>
      </c>
      <c r="AD50" s="706">
        <f t="shared" si="8"/>
        <v>0</v>
      </c>
    </row>
    <row r="51" spans="1:30" x14ac:dyDescent="0.25">
      <c r="A51" s="646"/>
      <c r="B51" s="588"/>
      <c r="C51" s="588"/>
      <c r="D51" s="655"/>
      <c r="E51" s="705">
        <f t="shared" si="9"/>
        <v>0</v>
      </c>
      <c r="F51" s="705">
        <f t="shared" si="10"/>
        <v>0</v>
      </c>
      <c r="G51" s="705">
        <f t="shared" si="11"/>
        <v>0</v>
      </c>
      <c r="H51" s="705">
        <f t="shared" si="12"/>
        <v>0</v>
      </c>
      <c r="I51" s="705">
        <f t="shared" si="13"/>
        <v>0</v>
      </c>
      <c r="J51" s="705">
        <f t="shared" si="14"/>
        <v>0</v>
      </c>
      <c r="K51" s="705">
        <f t="shared" si="15"/>
        <v>0</v>
      </c>
      <c r="L51" s="705">
        <f t="shared" si="16"/>
        <v>0</v>
      </c>
      <c r="M51" s="705">
        <f>IF('1. General Input'!$D$10=0,0,IF('1. General Input'!$D$10=8,0,IF(B51&gt;$M$9-1,IF(B51&lt;$N$9,D51,0),0)))</f>
        <v>0</v>
      </c>
      <c r="N51" s="705">
        <f>IF('1. General Input'!$D$10=0,0,IF('1. General Input'!$D$10=8,0,IF(B51&gt;$N$9-1,IF(B51&lt;$O$9,D51,0),0)))</f>
        <v>0</v>
      </c>
      <c r="O51" s="705">
        <f>IF('1. General Input'!$D$10=0,0,IF('1. General Input'!$D$10=8,0,IF(B51&gt;$O$9-1,IF(B51&lt;$P$9,D51,0),0)))</f>
        <v>0</v>
      </c>
      <c r="P51" s="705">
        <f>IF('1. General Input'!$D$10=0,0,IF('1. General Input'!$D$10=8,0,IF(B51&gt;$P$9-1,IF(B51&lt;$Q$9,D51,0),0)))</f>
        <v>0</v>
      </c>
      <c r="Q51" s="705">
        <f>IF('1. General Input'!$D$10=0,0,IF('1. General Input'!$D$10=8,0,IF(B51&gt;$Q$9-1,IF(B51&lt;$R$9,D51,0),0)))</f>
        <v>0</v>
      </c>
      <c r="R51" s="705">
        <f>IF('1. General Input'!$D$10=0,0,IF('1. General Input'!$D$10=8,0,IF(B51&gt;$R$9-1,IF(B51&lt;$S$9,D51,0),0)))</f>
        <v>0</v>
      </c>
      <c r="S51" s="705">
        <f>IF('1. General Input'!$D$10=0,0,IF('1. General Input'!$D$10=8,0,IF(B51&gt;$S$9-1,IF(B51&lt;$T$9,D51,0),0)))</f>
        <v>0</v>
      </c>
      <c r="T51" s="705">
        <f>IF('1. General Input'!$D$10=0,0,IF('1. General Input'!$D$10=8,0,IF(B51&gt;$T$9-1,IF(B51&lt;$U$9,D51,0),0)))</f>
        <v>0</v>
      </c>
      <c r="U51" s="705">
        <f>IF('1. General Input'!$D$10=0,0,IF('1. General Input'!$D$10=8,0,IF(B51&gt;$U$9-1,IF(B51&lt;$V$9,D51,0),0)))</f>
        <v>0</v>
      </c>
      <c r="V51" s="705">
        <f>IF('1. General Input'!$D$10=0,0,IF('1. General Input'!$D$10=8,0,IF(B51&gt;$V$9-1,IF(B51&lt;$W$9,D51,0),0)))</f>
        <v>0</v>
      </c>
      <c r="W51" s="705">
        <f>IF('1. General Input'!$D$10=0,0,IF('1. General Input'!$D$10=8,0,IF(B51&gt;$W$9-1,IF(B51&lt;$X$9,D51,0),0)))</f>
        <v>0</v>
      </c>
      <c r="X51" s="705">
        <f>IF('1. General Input'!$D$10=0,0,IF('1. General Input'!$D$10=8,0,IF(B51&gt;$X$9-1,IF(B51&lt;$Y$9,D51,0),0)))</f>
        <v>0</v>
      </c>
      <c r="Y51" s="705">
        <f>IF('1. General Input'!$D$10=0,0,IF('1. General Input'!$D$10=8,0,IF(B51&gt;$Y$9-1,IF(B51&lt;$Z$9,D51,0),0)))</f>
        <v>0</v>
      </c>
      <c r="Z51" s="705">
        <f>IF('1. General Input'!$D$10=0,0,IF('1. General Input'!$D$10=8,0,IF(B51&gt;$Z$9-1,IF(B51&lt;$AA$9,D51,0),0)))</f>
        <v>0</v>
      </c>
      <c r="AA51" s="705">
        <f>IF('1. General Input'!$D$10=0,0,IF('1. General Input'!$D$10=8,0,IF(B51&gt;$AA$9-1,IF(B51&lt;$AB$9,D51,0),0)))</f>
        <v>0</v>
      </c>
      <c r="AB51" s="705">
        <f>IF('1. General Input'!$D$10=0,0,IF('1. General Input'!$D$10=8,0,IF(B51&gt;$AB$9-1,IF(B51&lt;$AC$9,D51,0),0)))</f>
        <v>0</v>
      </c>
      <c r="AC51" s="705">
        <f>IF('1. General Input'!$D$10=0,0,IF(B51&gt;$AC$9-1,D51,0))</f>
        <v>0</v>
      </c>
      <c r="AD51" s="706">
        <f t="shared" si="8"/>
        <v>0</v>
      </c>
    </row>
    <row r="52" spans="1:30" x14ac:dyDescent="0.25">
      <c r="A52" s="646"/>
      <c r="B52" s="588"/>
      <c r="C52" s="588"/>
      <c r="D52" s="655"/>
      <c r="E52" s="705">
        <f t="shared" si="9"/>
        <v>0</v>
      </c>
      <c r="F52" s="705">
        <f t="shared" si="10"/>
        <v>0</v>
      </c>
      <c r="G52" s="705">
        <f t="shared" si="11"/>
        <v>0</v>
      </c>
      <c r="H52" s="705">
        <f t="shared" si="12"/>
        <v>0</v>
      </c>
      <c r="I52" s="705">
        <f t="shared" si="13"/>
        <v>0</v>
      </c>
      <c r="J52" s="705">
        <f t="shared" si="14"/>
        <v>0</v>
      </c>
      <c r="K52" s="705">
        <f t="shared" si="15"/>
        <v>0</v>
      </c>
      <c r="L52" s="705">
        <f t="shared" si="16"/>
        <v>0</v>
      </c>
      <c r="M52" s="705">
        <f>IF('1. General Input'!$D$10=0,0,IF('1. General Input'!$D$10=8,0,IF(B52&gt;$M$9-1,IF(B52&lt;$N$9,D52,0),0)))</f>
        <v>0</v>
      </c>
      <c r="N52" s="705">
        <f>IF('1. General Input'!$D$10=0,0,IF('1. General Input'!$D$10=8,0,IF(B52&gt;$N$9-1,IF(B52&lt;$O$9,D52,0),0)))</f>
        <v>0</v>
      </c>
      <c r="O52" s="705">
        <f>IF('1. General Input'!$D$10=0,0,IF('1. General Input'!$D$10=8,0,IF(B52&gt;$O$9-1,IF(B52&lt;$P$9,D52,0),0)))</f>
        <v>0</v>
      </c>
      <c r="P52" s="705">
        <f>IF('1. General Input'!$D$10=0,0,IF('1. General Input'!$D$10=8,0,IF(B52&gt;$P$9-1,IF(B52&lt;$Q$9,D52,0),0)))</f>
        <v>0</v>
      </c>
      <c r="Q52" s="705">
        <f>IF('1. General Input'!$D$10=0,0,IF('1. General Input'!$D$10=8,0,IF(B52&gt;$Q$9-1,IF(B52&lt;$R$9,D52,0),0)))</f>
        <v>0</v>
      </c>
      <c r="R52" s="705">
        <f>IF('1. General Input'!$D$10=0,0,IF('1. General Input'!$D$10=8,0,IF(B52&gt;$R$9-1,IF(B52&lt;$S$9,D52,0),0)))</f>
        <v>0</v>
      </c>
      <c r="S52" s="705">
        <f>IF('1. General Input'!$D$10=0,0,IF('1. General Input'!$D$10=8,0,IF(B52&gt;$S$9-1,IF(B52&lt;$T$9,D52,0),0)))</f>
        <v>0</v>
      </c>
      <c r="T52" s="705">
        <f>IF('1. General Input'!$D$10=0,0,IF('1. General Input'!$D$10=8,0,IF(B52&gt;$T$9-1,IF(B52&lt;$U$9,D52,0),0)))</f>
        <v>0</v>
      </c>
      <c r="U52" s="705">
        <f>IF('1. General Input'!$D$10=0,0,IF('1. General Input'!$D$10=8,0,IF(B52&gt;$U$9-1,IF(B52&lt;$V$9,D52,0),0)))</f>
        <v>0</v>
      </c>
      <c r="V52" s="705">
        <f>IF('1. General Input'!$D$10=0,0,IF('1. General Input'!$D$10=8,0,IF(B52&gt;$V$9-1,IF(B52&lt;$W$9,D52,0),0)))</f>
        <v>0</v>
      </c>
      <c r="W52" s="705">
        <f>IF('1. General Input'!$D$10=0,0,IF('1. General Input'!$D$10=8,0,IF(B52&gt;$W$9-1,IF(B52&lt;$X$9,D52,0),0)))</f>
        <v>0</v>
      </c>
      <c r="X52" s="705">
        <f>IF('1. General Input'!$D$10=0,0,IF('1. General Input'!$D$10=8,0,IF(B52&gt;$X$9-1,IF(B52&lt;$Y$9,D52,0),0)))</f>
        <v>0</v>
      </c>
      <c r="Y52" s="705">
        <f>IF('1. General Input'!$D$10=0,0,IF('1. General Input'!$D$10=8,0,IF(B52&gt;$Y$9-1,IF(B52&lt;$Z$9,D52,0),0)))</f>
        <v>0</v>
      </c>
      <c r="Z52" s="705">
        <f>IF('1. General Input'!$D$10=0,0,IF('1. General Input'!$D$10=8,0,IF(B52&gt;$Z$9-1,IF(B52&lt;$AA$9,D52,0),0)))</f>
        <v>0</v>
      </c>
      <c r="AA52" s="705">
        <f>IF('1. General Input'!$D$10=0,0,IF('1. General Input'!$D$10=8,0,IF(B52&gt;$AA$9-1,IF(B52&lt;$AB$9,D52,0),0)))</f>
        <v>0</v>
      </c>
      <c r="AB52" s="705">
        <f>IF('1. General Input'!$D$10=0,0,IF('1. General Input'!$D$10=8,0,IF(B52&gt;$AB$9-1,IF(B52&lt;$AC$9,D52,0),0)))</f>
        <v>0</v>
      </c>
      <c r="AC52" s="705">
        <f>IF('1. General Input'!$D$10=0,0,IF(B52&gt;$AC$9-1,D52,0))</f>
        <v>0</v>
      </c>
      <c r="AD52" s="706">
        <f t="shared" si="8"/>
        <v>0</v>
      </c>
    </row>
    <row r="53" spans="1:30" x14ac:dyDescent="0.25">
      <c r="A53" s="646"/>
      <c r="B53" s="588"/>
      <c r="C53" s="588"/>
      <c r="D53" s="655"/>
      <c r="E53" s="705">
        <f t="shared" si="9"/>
        <v>0</v>
      </c>
      <c r="F53" s="705">
        <f t="shared" si="10"/>
        <v>0</v>
      </c>
      <c r="G53" s="705">
        <f t="shared" si="11"/>
        <v>0</v>
      </c>
      <c r="H53" s="705">
        <f t="shared" si="12"/>
        <v>0</v>
      </c>
      <c r="I53" s="705">
        <f t="shared" si="13"/>
        <v>0</v>
      </c>
      <c r="J53" s="705">
        <f t="shared" si="14"/>
        <v>0</v>
      </c>
      <c r="K53" s="705">
        <f t="shared" si="15"/>
        <v>0</v>
      </c>
      <c r="L53" s="705">
        <f t="shared" si="16"/>
        <v>0</v>
      </c>
      <c r="M53" s="705">
        <f>IF('1. General Input'!$D$10=0,0,IF('1. General Input'!$D$10=8,0,IF(B53&gt;$M$9-1,IF(B53&lt;$N$9,D53,0),0)))</f>
        <v>0</v>
      </c>
      <c r="N53" s="705">
        <f>IF('1. General Input'!$D$10=0,0,IF('1. General Input'!$D$10=8,0,IF(B53&gt;$N$9-1,IF(B53&lt;$O$9,D53,0),0)))</f>
        <v>0</v>
      </c>
      <c r="O53" s="705">
        <f>IF('1. General Input'!$D$10=0,0,IF('1. General Input'!$D$10=8,0,IF(B53&gt;$O$9-1,IF(B53&lt;$P$9,D53,0),0)))</f>
        <v>0</v>
      </c>
      <c r="P53" s="705">
        <f>IF('1. General Input'!$D$10=0,0,IF('1. General Input'!$D$10=8,0,IF(B53&gt;$P$9-1,IF(B53&lt;$Q$9,D53,0),0)))</f>
        <v>0</v>
      </c>
      <c r="Q53" s="705">
        <f>IF('1. General Input'!$D$10=0,0,IF('1. General Input'!$D$10=8,0,IF(B53&gt;$Q$9-1,IF(B53&lt;$R$9,D53,0),0)))</f>
        <v>0</v>
      </c>
      <c r="R53" s="705">
        <f>IF('1. General Input'!$D$10=0,0,IF('1. General Input'!$D$10=8,0,IF(B53&gt;$R$9-1,IF(B53&lt;$S$9,D53,0),0)))</f>
        <v>0</v>
      </c>
      <c r="S53" s="705">
        <f>IF('1. General Input'!$D$10=0,0,IF('1. General Input'!$D$10=8,0,IF(B53&gt;$S$9-1,IF(B53&lt;$T$9,D53,0),0)))</f>
        <v>0</v>
      </c>
      <c r="T53" s="705">
        <f>IF('1. General Input'!$D$10=0,0,IF('1. General Input'!$D$10=8,0,IF(B53&gt;$T$9-1,IF(B53&lt;$U$9,D53,0),0)))</f>
        <v>0</v>
      </c>
      <c r="U53" s="705">
        <f>IF('1. General Input'!$D$10=0,0,IF('1. General Input'!$D$10=8,0,IF(B53&gt;$U$9-1,IF(B53&lt;$V$9,D53,0),0)))</f>
        <v>0</v>
      </c>
      <c r="V53" s="705">
        <f>IF('1. General Input'!$D$10=0,0,IF('1. General Input'!$D$10=8,0,IF(B53&gt;$V$9-1,IF(B53&lt;$W$9,D53,0),0)))</f>
        <v>0</v>
      </c>
      <c r="W53" s="705">
        <f>IF('1. General Input'!$D$10=0,0,IF('1. General Input'!$D$10=8,0,IF(B53&gt;$W$9-1,IF(B53&lt;$X$9,D53,0),0)))</f>
        <v>0</v>
      </c>
      <c r="X53" s="705">
        <f>IF('1. General Input'!$D$10=0,0,IF('1. General Input'!$D$10=8,0,IF(B53&gt;$X$9-1,IF(B53&lt;$Y$9,D53,0),0)))</f>
        <v>0</v>
      </c>
      <c r="Y53" s="705">
        <f>IF('1. General Input'!$D$10=0,0,IF('1. General Input'!$D$10=8,0,IF(B53&gt;$Y$9-1,IF(B53&lt;$Z$9,D53,0),0)))</f>
        <v>0</v>
      </c>
      <c r="Z53" s="705">
        <f>IF('1. General Input'!$D$10=0,0,IF('1. General Input'!$D$10=8,0,IF(B53&gt;$Z$9-1,IF(B53&lt;$AA$9,D53,0),0)))</f>
        <v>0</v>
      </c>
      <c r="AA53" s="705">
        <f>IF('1. General Input'!$D$10=0,0,IF('1. General Input'!$D$10=8,0,IF(B53&gt;$AA$9-1,IF(B53&lt;$AB$9,D53,0),0)))</f>
        <v>0</v>
      </c>
      <c r="AB53" s="705">
        <f>IF('1. General Input'!$D$10=0,0,IF('1. General Input'!$D$10=8,0,IF(B53&gt;$AB$9-1,IF(B53&lt;$AC$9,D53,0),0)))</f>
        <v>0</v>
      </c>
      <c r="AC53" s="705">
        <f>IF('1. General Input'!$D$10=0,0,IF(B53&gt;$AC$9-1,D53,0))</f>
        <v>0</v>
      </c>
      <c r="AD53" s="706">
        <f t="shared" si="8"/>
        <v>0</v>
      </c>
    </row>
    <row r="54" spans="1:30" x14ac:dyDescent="0.25">
      <c r="A54" s="646"/>
      <c r="B54" s="588"/>
      <c r="C54" s="588"/>
      <c r="D54" s="655"/>
      <c r="E54" s="705">
        <f t="shared" si="9"/>
        <v>0</v>
      </c>
      <c r="F54" s="705">
        <f t="shared" si="10"/>
        <v>0</v>
      </c>
      <c r="G54" s="705">
        <f t="shared" si="11"/>
        <v>0</v>
      </c>
      <c r="H54" s="705">
        <f t="shared" si="12"/>
        <v>0</v>
      </c>
      <c r="I54" s="705">
        <f t="shared" si="13"/>
        <v>0</v>
      </c>
      <c r="J54" s="705">
        <f t="shared" si="14"/>
        <v>0</v>
      </c>
      <c r="K54" s="705">
        <f t="shared" si="15"/>
        <v>0</v>
      </c>
      <c r="L54" s="705">
        <f t="shared" si="16"/>
        <v>0</v>
      </c>
      <c r="M54" s="705">
        <f>IF('1. General Input'!$D$10=0,0,IF('1. General Input'!$D$10=8,0,IF(B54&gt;$M$9-1,IF(B54&lt;$N$9,D54,0),0)))</f>
        <v>0</v>
      </c>
      <c r="N54" s="705">
        <f>IF('1. General Input'!$D$10=0,0,IF('1. General Input'!$D$10=8,0,IF(B54&gt;$N$9-1,IF(B54&lt;$O$9,D54,0),0)))</f>
        <v>0</v>
      </c>
      <c r="O54" s="705">
        <f>IF('1. General Input'!$D$10=0,0,IF('1. General Input'!$D$10=8,0,IF(B54&gt;$O$9-1,IF(B54&lt;$P$9,D54,0),0)))</f>
        <v>0</v>
      </c>
      <c r="P54" s="705">
        <f>IF('1. General Input'!$D$10=0,0,IF('1. General Input'!$D$10=8,0,IF(B54&gt;$P$9-1,IF(B54&lt;$Q$9,D54,0),0)))</f>
        <v>0</v>
      </c>
      <c r="Q54" s="705">
        <f>IF('1. General Input'!$D$10=0,0,IF('1. General Input'!$D$10=8,0,IF(B54&gt;$Q$9-1,IF(B54&lt;$R$9,D54,0),0)))</f>
        <v>0</v>
      </c>
      <c r="R54" s="705">
        <f>IF('1. General Input'!$D$10=0,0,IF('1. General Input'!$D$10=8,0,IF(B54&gt;$R$9-1,IF(B54&lt;$S$9,D54,0),0)))</f>
        <v>0</v>
      </c>
      <c r="S54" s="705">
        <f>IF('1. General Input'!$D$10=0,0,IF('1. General Input'!$D$10=8,0,IF(B54&gt;$S$9-1,IF(B54&lt;$T$9,D54,0),0)))</f>
        <v>0</v>
      </c>
      <c r="T54" s="705">
        <f>IF('1. General Input'!$D$10=0,0,IF('1. General Input'!$D$10=8,0,IF(B54&gt;$T$9-1,IF(B54&lt;$U$9,D54,0),0)))</f>
        <v>0</v>
      </c>
      <c r="U54" s="705">
        <f>IF('1. General Input'!$D$10=0,0,IF('1. General Input'!$D$10=8,0,IF(B54&gt;$U$9-1,IF(B54&lt;$V$9,D54,0),0)))</f>
        <v>0</v>
      </c>
      <c r="V54" s="705">
        <f>IF('1. General Input'!$D$10=0,0,IF('1. General Input'!$D$10=8,0,IF(B54&gt;$V$9-1,IF(B54&lt;$W$9,D54,0),0)))</f>
        <v>0</v>
      </c>
      <c r="W54" s="705">
        <f>IF('1. General Input'!$D$10=0,0,IF('1. General Input'!$D$10=8,0,IF(B54&gt;$W$9-1,IF(B54&lt;$X$9,D54,0),0)))</f>
        <v>0</v>
      </c>
      <c r="X54" s="705">
        <f>IF('1. General Input'!$D$10=0,0,IF('1. General Input'!$D$10=8,0,IF(B54&gt;$X$9-1,IF(B54&lt;$Y$9,D54,0),0)))</f>
        <v>0</v>
      </c>
      <c r="Y54" s="705">
        <f>IF('1. General Input'!$D$10=0,0,IF('1. General Input'!$D$10=8,0,IF(B54&gt;$Y$9-1,IF(B54&lt;$Z$9,D54,0),0)))</f>
        <v>0</v>
      </c>
      <c r="Z54" s="705">
        <f>IF('1. General Input'!$D$10=0,0,IF('1. General Input'!$D$10=8,0,IF(B54&gt;$Z$9-1,IF(B54&lt;$AA$9,D54,0),0)))</f>
        <v>0</v>
      </c>
      <c r="AA54" s="705">
        <f>IF('1. General Input'!$D$10=0,0,IF('1. General Input'!$D$10=8,0,IF(B54&gt;$AA$9-1,IF(B54&lt;$AB$9,D54,0),0)))</f>
        <v>0</v>
      </c>
      <c r="AB54" s="705">
        <f>IF('1. General Input'!$D$10=0,0,IF('1. General Input'!$D$10=8,0,IF(B54&gt;$AB$9-1,IF(B54&lt;$AC$9,D54,0),0)))</f>
        <v>0</v>
      </c>
      <c r="AC54" s="705">
        <f>IF('1. General Input'!$D$10=0,0,IF(B54&gt;$AC$9-1,D54,0))</f>
        <v>0</v>
      </c>
      <c r="AD54" s="706">
        <f t="shared" si="8"/>
        <v>0</v>
      </c>
    </row>
    <row r="55" spans="1:30" x14ac:dyDescent="0.25">
      <c r="A55" s="646"/>
      <c r="B55" s="588"/>
      <c r="C55" s="588"/>
      <c r="D55" s="655"/>
      <c r="E55" s="705">
        <f t="shared" si="9"/>
        <v>0</v>
      </c>
      <c r="F55" s="705">
        <f t="shared" si="10"/>
        <v>0</v>
      </c>
      <c r="G55" s="705">
        <f t="shared" si="11"/>
        <v>0</v>
      </c>
      <c r="H55" s="705">
        <f t="shared" si="12"/>
        <v>0</v>
      </c>
      <c r="I55" s="705">
        <f t="shared" si="13"/>
        <v>0</v>
      </c>
      <c r="J55" s="705">
        <f t="shared" si="14"/>
        <v>0</v>
      </c>
      <c r="K55" s="705">
        <f t="shared" si="15"/>
        <v>0</v>
      </c>
      <c r="L55" s="705">
        <f t="shared" si="16"/>
        <v>0</v>
      </c>
      <c r="M55" s="705">
        <f>IF('1. General Input'!$D$10=0,0,IF('1. General Input'!$D$10=8,0,IF(B55&gt;$M$9-1,IF(B55&lt;$N$9,D55,0),0)))</f>
        <v>0</v>
      </c>
      <c r="N55" s="705">
        <f>IF('1. General Input'!$D$10=0,0,IF('1. General Input'!$D$10=8,0,IF(B55&gt;$N$9-1,IF(B55&lt;$O$9,D55,0),0)))</f>
        <v>0</v>
      </c>
      <c r="O55" s="705">
        <f>IF('1. General Input'!$D$10=0,0,IF('1. General Input'!$D$10=8,0,IF(B55&gt;$O$9-1,IF(B55&lt;$P$9,D55,0),0)))</f>
        <v>0</v>
      </c>
      <c r="P55" s="705">
        <f>IF('1. General Input'!$D$10=0,0,IF('1. General Input'!$D$10=8,0,IF(B55&gt;$P$9-1,IF(B55&lt;$Q$9,D55,0),0)))</f>
        <v>0</v>
      </c>
      <c r="Q55" s="705">
        <f>IF('1. General Input'!$D$10=0,0,IF('1. General Input'!$D$10=8,0,IF(B55&gt;$Q$9-1,IF(B55&lt;$R$9,D55,0),0)))</f>
        <v>0</v>
      </c>
      <c r="R55" s="705">
        <f>IF('1. General Input'!$D$10=0,0,IF('1. General Input'!$D$10=8,0,IF(B55&gt;$R$9-1,IF(B55&lt;$S$9,D55,0),0)))</f>
        <v>0</v>
      </c>
      <c r="S55" s="705">
        <f>IF('1. General Input'!$D$10=0,0,IF('1. General Input'!$D$10=8,0,IF(B55&gt;$S$9-1,IF(B55&lt;$T$9,D55,0),0)))</f>
        <v>0</v>
      </c>
      <c r="T55" s="705">
        <f>IF('1. General Input'!$D$10=0,0,IF('1. General Input'!$D$10=8,0,IF(B55&gt;$T$9-1,IF(B55&lt;$U$9,D55,0),0)))</f>
        <v>0</v>
      </c>
      <c r="U55" s="705">
        <f>IF('1. General Input'!$D$10=0,0,IF('1. General Input'!$D$10=8,0,IF(B55&gt;$U$9-1,IF(B55&lt;$V$9,D55,0),0)))</f>
        <v>0</v>
      </c>
      <c r="V55" s="705">
        <f>IF('1. General Input'!$D$10=0,0,IF('1. General Input'!$D$10=8,0,IF(B55&gt;$V$9-1,IF(B55&lt;$W$9,D55,0),0)))</f>
        <v>0</v>
      </c>
      <c r="W55" s="705">
        <f>IF('1. General Input'!$D$10=0,0,IF('1. General Input'!$D$10=8,0,IF(B55&gt;$W$9-1,IF(B55&lt;$X$9,D55,0),0)))</f>
        <v>0</v>
      </c>
      <c r="X55" s="705">
        <f>IF('1. General Input'!$D$10=0,0,IF('1. General Input'!$D$10=8,0,IF(B55&gt;$X$9-1,IF(B55&lt;$Y$9,D55,0),0)))</f>
        <v>0</v>
      </c>
      <c r="Y55" s="705">
        <f>IF('1. General Input'!$D$10=0,0,IF('1. General Input'!$D$10=8,0,IF(B55&gt;$Y$9-1,IF(B55&lt;$Z$9,D55,0),0)))</f>
        <v>0</v>
      </c>
      <c r="Z55" s="705">
        <f>IF('1. General Input'!$D$10=0,0,IF('1. General Input'!$D$10=8,0,IF(B55&gt;$Z$9-1,IF(B55&lt;$AA$9,D55,0),0)))</f>
        <v>0</v>
      </c>
      <c r="AA55" s="705">
        <f>IF('1. General Input'!$D$10=0,0,IF('1. General Input'!$D$10=8,0,IF(B55&gt;$AA$9-1,IF(B55&lt;$AB$9,D55,0),0)))</f>
        <v>0</v>
      </c>
      <c r="AB55" s="705">
        <f>IF('1. General Input'!$D$10=0,0,IF('1. General Input'!$D$10=8,0,IF(B55&gt;$AB$9-1,IF(B55&lt;$AC$9,D55,0),0)))</f>
        <v>0</v>
      </c>
      <c r="AC55" s="705">
        <f>IF('1. General Input'!$D$10=0,0,IF(B55&gt;$AC$9-1,D55,0))</f>
        <v>0</v>
      </c>
      <c r="AD55" s="706">
        <f t="shared" si="8"/>
        <v>0</v>
      </c>
    </row>
    <row r="56" spans="1:30" x14ac:dyDescent="0.25">
      <c r="A56" s="646"/>
      <c r="B56" s="588"/>
      <c r="C56" s="588"/>
      <c r="D56" s="655"/>
      <c r="E56" s="705">
        <f t="shared" si="9"/>
        <v>0</v>
      </c>
      <c r="F56" s="705">
        <f t="shared" si="10"/>
        <v>0</v>
      </c>
      <c r="G56" s="705">
        <f t="shared" si="11"/>
        <v>0</v>
      </c>
      <c r="H56" s="705">
        <f t="shared" si="12"/>
        <v>0</v>
      </c>
      <c r="I56" s="705">
        <f t="shared" si="13"/>
        <v>0</v>
      </c>
      <c r="J56" s="705">
        <f t="shared" si="14"/>
        <v>0</v>
      </c>
      <c r="K56" s="705">
        <f t="shared" si="15"/>
        <v>0</v>
      </c>
      <c r="L56" s="705">
        <f t="shared" si="16"/>
        <v>0</v>
      </c>
      <c r="M56" s="705">
        <f>IF('1. General Input'!$D$10=0,0,IF('1. General Input'!$D$10=8,0,IF(B56&gt;$M$9-1,IF(B56&lt;$N$9,D56,0),0)))</f>
        <v>0</v>
      </c>
      <c r="N56" s="705">
        <f>IF('1. General Input'!$D$10=0,0,IF('1. General Input'!$D$10=8,0,IF(B56&gt;$N$9-1,IF(B56&lt;$O$9,D56,0),0)))</f>
        <v>0</v>
      </c>
      <c r="O56" s="705">
        <f>IF('1. General Input'!$D$10=0,0,IF('1. General Input'!$D$10=8,0,IF(B56&gt;$O$9-1,IF(B56&lt;$P$9,D56,0),0)))</f>
        <v>0</v>
      </c>
      <c r="P56" s="705">
        <f>IF('1. General Input'!$D$10=0,0,IF('1. General Input'!$D$10=8,0,IF(B56&gt;$P$9-1,IF(B56&lt;$Q$9,D56,0),0)))</f>
        <v>0</v>
      </c>
      <c r="Q56" s="705">
        <f>IF('1. General Input'!$D$10=0,0,IF('1. General Input'!$D$10=8,0,IF(B56&gt;$Q$9-1,IF(B56&lt;$R$9,D56,0),0)))</f>
        <v>0</v>
      </c>
      <c r="R56" s="705">
        <f>IF('1. General Input'!$D$10=0,0,IF('1. General Input'!$D$10=8,0,IF(B56&gt;$R$9-1,IF(B56&lt;$S$9,D56,0),0)))</f>
        <v>0</v>
      </c>
      <c r="S56" s="705">
        <f>IF('1. General Input'!$D$10=0,0,IF('1. General Input'!$D$10=8,0,IF(B56&gt;$S$9-1,IF(B56&lt;$T$9,D56,0),0)))</f>
        <v>0</v>
      </c>
      <c r="T56" s="705">
        <f>IF('1. General Input'!$D$10=0,0,IF('1. General Input'!$D$10=8,0,IF(B56&gt;$T$9-1,IF(B56&lt;$U$9,D56,0),0)))</f>
        <v>0</v>
      </c>
      <c r="U56" s="705">
        <f>IF('1. General Input'!$D$10=0,0,IF('1. General Input'!$D$10=8,0,IF(B56&gt;$U$9-1,IF(B56&lt;$V$9,D56,0),0)))</f>
        <v>0</v>
      </c>
      <c r="V56" s="705">
        <f>IF('1. General Input'!$D$10=0,0,IF('1. General Input'!$D$10=8,0,IF(B56&gt;$V$9-1,IF(B56&lt;$W$9,D56,0),0)))</f>
        <v>0</v>
      </c>
      <c r="W56" s="705">
        <f>IF('1. General Input'!$D$10=0,0,IF('1. General Input'!$D$10=8,0,IF(B56&gt;$W$9-1,IF(B56&lt;$X$9,D56,0),0)))</f>
        <v>0</v>
      </c>
      <c r="X56" s="705">
        <f>IF('1. General Input'!$D$10=0,0,IF('1. General Input'!$D$10=8,0,IF(B56&gt;$X$9-1,IF(B56&lt;$Y$9,D56,0),0)))</f>
        <v>0</v>
      </c>
      <c r="Y56" s="705">
        <f>IF('1. General Input'!$D$10=0,0,IF('1. General Input'!$D$10=8,0,IF(B56&gt;$Y$9-1,IF(B56&lt;$Z$9,D56,0),0)))</f>
        <v>0</v>
      </c>
      <c r="Z56" s="705">
        <f>IF('1. General Input'!$D$10=0,0,IF('1. General Input'!$D$10=8,0,IF(B56&gt;$Z$9-1,IF(B56&lt;$AA$9,D56,0),0)))</f>
        <v>0</v>
      </c>
      <c r="AA56" s="705">
        <f>IF('1. General Input'!$D$10=0,0,IF('1. General Input'!$D$10=8,0,IF(B56&gt;$AA$9-1,IF(B56&lt;$AB$9,D56,0),0)))</f>
        <v>0</v>
      </c>
      <c r="AB56" s="705">
        <f>IF('1. General Input'!$D$10=0,0,IF('1. General Input'!$D$10=8,0,IF(B56&gt;$AB$9-1,IF(B56&lt;$AC$9,D56,0),0)))</f>
        <v>0</v>
      </c>
      <c r="AC56" s="705">
        <f>IF('1. General Input'!$D$10=0,0,IF(B56&gt;$AC$9-1,D56,0))</f>
        <v>0</v>
      </c>
      <c r="AD56" s="706">
        <f t="shared" si="8"/>
        <v>0</v>
      </c>
    </row>
    <row r="57" spans="1:30" x14ac:dyDescent="0.25">
      <c r="A57" s="646"/>
      <c r="B57" s="588"/>
      <c r="C57" s="588"/>
      <c r="D57" s="655"/>
      <c r="E57" s="705">
        <f t="shared" si="9"/>
        <v>0</v>
      </c>
      <c r="F57" s="705">
        <f t="shared" si="10"/>
        <v>0</v>
      </c>
      <c r="G57" s="705">
        <f t="shared" si="11"/>
        <v>0</v>
      </c>
      <c r="H57" s="705">
        <f t="shared" si="12"/>
        <v>0</v>
      </c>
      <c r="I57" s="705">
        <f t="shared" si="13"/>
        <v>0</v>
      </c>
      <c r="J57" s="705">
        <f t="shared" si="14"/>
        <v>0</v>
      </c>
      <c r="K57" s="705">
        <f t="shared" si="15"/>
        <v>0</v>
      </c>
      <c r="L57" s="705">
        <f t="shared" si="16"/>
        <v>0</v>
      </c>
      <c r="M57" s="705">
        <f>IF('1. General Input'!$D$10=0,0,IF('1. General Input'!$D$10=8,0,IF(B57&gt;$M$9-1,IF(B57&lt;$N$9,D57,0),0)))</f>
        <v>0</v>
      </c>
      <c r="N57" s="705">
        <f>IF('1. General Input'!$D$10=0,0,IF('1. General Input'!$D$10=8,0,IF(B57&gt;$N$9-1,IF(B57&lt;$O$9,D57,0),0)))</f>
        <v>0</v>
      </c>
      <c r="O57" s="705">
        <f>IF('1. General Input'!$D$10=0,0,IF('1. General Input'!$D$10=8,0,IF(B57&gt;$O$9-1,IF(B57&lt;$P$9,D57,0),0)))</f>
        <v>0</v>
      </c>
      <c r="P57" s="705">
        <f>IF('1. General Input'!$D$10=0,0,IF('1. General Input'!$D$10=8,0,IF(B57&gt;$P$9-1,IF(B57&lt;$Q$9,D57,0),0)))</f>
        <v>0</v>
      </c>
      <c r="Q57" s="705">
        <f>IF('1. General Input'!$D$10=0,0,IF('1. General Input'!$D$10=8,0,IF(B57&gt;$Q$9-1,IF(B57&lt;$R$9,D57,0),0)))</f>
        <v>0</v>
      </c>
      <c r="R57" s="705">
        <f>IF('1. General Input'!$D$10=0,0,IF('1. General Input'!$D$10=8,0,IF(B57&gt;$R$9-1,IF(B57&lt;$S$9,D57,0),0)))</f>
        <v>0</v>
      </c>
      <c r="S57" s="705">
        <f>IF('1. General Input'!$D$10=0,0,IF('1. General Input'!$D$10=8,0,IF(B57&gt;$S$9-1,IF(B57&lt;$T$9,D57,0),0)))</f>
        <v>0</v>
      </c>
      <c r="T57" s="705">
        <f>IF('1. General Input'!$D$10=0,0,IF('1. General Input'!$D$10=8,0,IF(B57&gt;$T$9-1,IF(B57&lt;$U$9,D57,0),0)))</f>
        <v>0</v>
      </c>
      <c r="U57" s="705">
        <f>IF('1. General Input'!$D$10=0,0,IF('1. General Input'!$D$10=8,0,IF(B57&gt;$U$9-1,IF(B57&lt;$V$9,D57,0),0)))</f>
        <v>0</v>
      </c>
      <c r="V57" s="705">
        <f>IF('1. General Input'!$D$10=0,0,IF('1. General Input'!$D$10=8,0,IF(B57&gt;$V$9-1,IF(B57&lt;$W$9,D57,0),0)))</f>
        <v>0</v>
      </c>
      <c r="W57" s="705">
        <f>IF('1. General Input'!$D$10=0,0,IF('1. General Input'!$D$10=8,0,IF(B57&gt;$W$9-1,IF(B57&lt;$X$9,D57,0),0)))</f>
        <v>0</v>
      </c>
      <c r="X57" s="705">
        <f>IF('1. General Input'!$D$10=0,0,IF('1. General Input'!$D$10=8,0,IF(B57&gt;$X$9-1,IF(B57&lt;$Y$9,D57,0),0)))</f>
        <v>0</v>
      </c>
      <c r="Y57" s="705">
        <f>IF('1. General Input'!$D$10=0,0,IF('1. General Input'!$D$10=8,0,IF(B57&gt;$Y$9-1,IF(B57&lt;$Z$9,D57,0),0)))</f>
        <v>0</v>
      </c>
      <c r="Z57" s="705">
        <f>IF('1. General Input'!$D$10=0,0,IF('1. General Input'!$D$10=8,0,IF(B57&gt;$Z$9-1,IF(B57&lt;$AA$9,D57,0),0)))</f>
        <v>0</v>
      </c>
      <c r="AA57" s="705">
        <f>IF('1. General Input'!$D$10=0,0,IF('1. General Input'!$D$10=8,0,IF(B57&gt;$AA$9-1,IF(B57&lt;$AB$9,D57,0),0)))</f>
        <v>0</v>
      </c>
      <c r="AB57" s="705">
        <f>IF('1. General Input'!$D$10=0,0,IF('1. General Input'!$D$10=8,0,IF(B57&gt;$AB$9-1,IF(B57&lt;$AC$9,D57,0),0)))</f>
        <v>0</v>
      </c>
      <c r="AC57" s="705">
        <f>IF('1. General Input'!$D$10=0,0,IF(B57&gt;$AC$9-1,D57,0))</f>
        <v>0</v>
      </c>
      <c r="AD57" s="706">
        <f t="shared" si="8"/>
        <v>0</v>
      </c>
    </row>
    <row r="58" spans="1:30" x14ac:dyDescent="0.25">
      <c r="A58" s="646"/>
      <c r="B58" s="588"/>
      <c r="C58" s="588"/>
      <c r="D58" s="655"/>
      <c r="E58" s="705">
        <f t="shared" si="9"/>
        <v>0</v>
      </c>
      <c r="F58" s="705">
        <f t="shared" si="10"/>
        <v>0</v>
      </c>
      <c r="G58" s="705">
        <f t="shared" si="11"/>
        <v>0</v>
      </c>
      <c r="H58" s="705">
        <f t="shared" si="12"/>
        <v>0</v>
      </c>
      <c r="I58" s="705">
        <f t="shared" si="13"/>
        <v>0</v>
      </c>
      <c r="J58" s="705">
        <f t="shared" si="14"/>
        <v>0</v>
      </c>
      <c r="K58" s="705">
        <f t="shared" si="15"/>
        <v>0</v>
      </c>
      <c r="L58" s="705">
        <f t="shared" si="16"/>
        <v>0</v>
      </c>
      <c r="M58" s="705">
        <f>IF('1. General Input'!$D$10=0,0,IF('1. General Input'!$D$10=8,0,IF(B58&gt;$M$9-1,IF(B58&lt;$N$9,D58,0),0)))</f>
        <v>0</v>
      </c>
      <c r="N58" s="705">
        <f>IF('1. General Input'!$D$10=0,0,IF('1. General Input'!$D$10=8,0,IF(B58&gt;$N$9-1,IF(B58&lt;$O$9,D58,0),0)))</f>
        <v>0</v>
      </c>
      <c r="O58" s="705">
        <f>IF('1. General Input'!$D$10=0,0,IF('1. General Input'!$D$10=8,0,IF(B58&gt;$O$9-1,IF(B58&lt;$P$9,D58,0),0)))</f>
        <v>0</v>
      </c>
      <c r="P58" s="705">
        <f>IF('1. General Input'!$D$10=0,0,IF('1. General Input'!$D$10=8,0,IF(B58&gt;$P$9-1,IF(B58&lt;$Q$9,D58,0),0)))</f>
        <v>0</v>
      </c>
      <c r="Q58" s="705">
        <f>IF('1. General Input'!$D$10=0,0,IF('1. General Input'!$D$10=8,0,IF(B58&gt;$Q$9-1,IF(B58&lt;$R$9,D58,0),0)))</f>
        <v>0</v>
      </c>
      <c r="R58" s="705">
        <f>IF('1. General Input'!$D$10=0,0,IF('1. General Input'!$D$10=8,0,IF(B58&gt;$R$9-1,IF(B58&lt;$S$9,D58,0),0)))</f>
        <v>0</v>
      </c>
      <c r="S58" s="705">
        <f>IF('1. General Input'!$D$10=0,0,IF('1. General Input'!$D$10=8,0,IF(B58&gt;$S$9-1,IF(B58&lt;$T$9,D58,0),0)))</f>
        <v>0</v>
      </c>
      <c r="T58" s="705">
        <f>IF('1. General Input'!$D$10=0,0,IF('1. General Input'!$D$10=8,0,IF(B58&gt;$T$9-1,IF(B58&lt;$U$9,D58,0),0)))</f>
        <v>0</v>
      </c>
      <c r="U58" s="705">
        <f>IF('1. General Input'!$D$10=0,0,IF('1. General Input'!$D$10=8,0,IF(B58&gt;$U$9-1,IF(B58&lt;$V$9,D58,0),0)))</f>
        <v>0</v>
      </c>
      <c r="V58" s="705">
        <f>IF('1. General Input'!$D$10=0,0,IF('1. General Input'!$D$10=8,0,IF(B58&gt;$V$9-1,IF(B58&lt;$W$9,D58,0),0)))</f>
        <v>0</v>
      </c>
      <c r="W58" s="705">
        <f>IF('1. General Input'!$D$10=0,0,IF('1. General Input'!$D$10=8,0,IF(B58&gt;$W$9-1,IF(B58&lt;$X$9,D58,0),0)))</f>
        <v>0</v>
      </c>
      <c r="X58" s="705">
        <f>IF('1. General Input'!$D$10=0,0,IF('1. General Input'!$D$10=8,0,IF(B58&gt;$X$9-1,IF(B58&lt;$Y$9,D58,0),0)))</f>
        <v>0</v>
      </c>
      <c r="Y58" s="705">
        <f>IF('1. General Input'!$D$10=0,0,IF('1. General Input'!$D$10=8,0,IF(B58&gt;$Y$9-1,IF(B58&lt;$Z$9,D58,0),0)))</f>
        <v>0</v>
      </c>
      <c r="Z58" s="705">
        <f>IF('1. General Input'!$D$10=0,0,IF('1. General Input'!$D$10=8,0,IF(B58&gt;$Z$9-1,IF(B58&lt;$AA$9,D58,0),0)))</f>
        <v>0</v>
      </c>
      <c r="AA58" s="705">
        <f>IF('1. General Input'!$D$10=0,0,IF('1. General Input'!$D$10=8,0,IF(B58&gt;$AA$9-1,IF(B58&lt;$AB$9,D58,0),0)))</f>
        <v>0</v>
      </c>
      <c r="AB58" s="705">
        <f>IF('1. General Input'!$D$10=0,0,IF('1. General Input'!$D$10=8,0,IF(B58&gt;$AB$9-1,IF(B58&lt;$AC$9,D58,0),0)))</f>
        <v>0</v>
      </c>
      <c r="AC58" s="705">
        <f>IF('1. General Input'!$D$10=0,0,IF(B58&gt;$AC$9-1,D58,0))</f>
        <v>0</v>
      </c>
      <c r="AD58" s="706">
        <f t="shared" si="8"/>
        <v>0</v>
      </c>
    </row>
    <row r="59" spans="1:30" x14ac:dyDescent="0.25">
      <c r="A59" s="646"/>
      <c r="B59" s="588"/>
      <c r="C59" s="588"/>
      <c r="D59" s="655"/>
      <c r="E59" s="705">
        <f t="shared" si="9"/>
        <v>0</v>
      </c>
      <c r="F59" s="705">
        <f t="shared" si="10"/>
        <v>0</v>
      </c>
      <c r="G59" s="705">
        <f t="shared" si="11"/>
        <v>0</v>
      </c>
      <c r="H59" s="705">
        <f t="shared" si="12"/>
        <v>0</v>
      </c>
      <c r="I59" s="705">
        <f t="shared" si="13"/>
        <v>0</v>
      </c>
      <c r="J59" s="705">
        <f t="shared" si="14"/>
        <v>0</v>
      </c>
      <c r="K59" s="705">
        <f t="shared" si="15"/>
        <v>0</v>
      </c>
      <c r="L59" s="705">
        <f t="shared" si="16"/>
        <v>0</v>
      </c>
      <c r="M59" s="705">
        <f>IF('1. General Input'!$D$10=0,0,IF('1. General Input'!$D$10=8,0,IF(B59&gt;$M$9-1,IF(B59&lt;$N$9,D59,0),0)))</f>
        <v>0</v>
      </c>
      <c r="N59" s="705">
        <f>IF('1. General Input'!$D$10=0,0,IF('1. General Input'!$D$10=8,0,IF(B59&gt;$N$9-1,IF(B59&lt;$O$9,D59,0),0)))</f>
        <v>0</v>
      </c>
      <c r="O59" s="705">
        <f>IF('1. General Input'!$D$10=0,0,IF('1. General Input'!$D$10=8,0,IF(B59&gt;$O$9-1,IF(B59&lt;$P$9,D59,0),0)))</f>
        <v>0</v>
      </c>
      <c r="P59" s="705">
        <f>IF('1. General Input'!$D$10=0,0,IF('1. General Input'!$D$10=8,0,IF(B59&gt;$P$9-1,IF(B59&lt;$Q$9,D59,0),0)))</f>
        <v>0</v>
      </c>
      <c r="Q59" s="705">
        <f>IF('1. General Input'!$D$10=0,0,IF('1. General Input'!$D$10=8,0,IF(B59&gt;$Q$9-1,IF(B59&lt;$R$9,D59,0),0)))</f>
        <v>0</v>
      </c>
      <c r="R59" s="705">
        <f>IF('1. General Input'!$D$10=0,0,IF('1. General Input'!$D$10=8,0,IF(B59&gt;$R$9-1,IF(B59&lt;$S$9,D59,0),0)))</f>
        <v>0</v>
      </c>
      <c r="S59" s="705">
        <f>IF('1. General Input'!$D$10=0,0,IF('1. General Input'!$D$10=8,0,IF(B59&gt;$S$9-1,IF(B59&lt;$T$9,D59,0),0)))</f>
        <v>0</v>
      </c>
      <c r="T59" s="705">
        <f>IF('1. General Input'!$D$10=0,0,IF('1. General Input'!$D$10=8,0,IF(B59&gt;$T$9-1,IF(B59&lt;$U$9,D59,0),0)))</f>
        <v>0</v>
      </c>
      <c r="U59" s="705">
        <f>IF('1. General Input'!$D$10=0,0,IF('1. General Input'!$D$10=8,0,IF(B59&gt;$U$9-1,IF(B59&lt;$V$9,D59,0),0)))</f>
        <v>0</v>
      </c>
      <c r="V59" s="705">
        <f>IF('1. General Input'!$D$10=0,0,IF('1. General Input'!$D$10=8,0,IF(B59&gt;$V$9-1,IF(B59&lt;$W$9,D59,0),0)))</f>
        <v>0</v>
      </c>
      <c r="W59" s="705">
        <f>IF('1. General Input'!$D$10=0,0,IF('1. General Input'!$D$10=8,0,IF(B59&gt;$W$9-1,IF(B59&lt;$X$9,D59,0),0)))</f>
        <v>0</v>
      </c>
      <c r="X59" s="705">
        <f>IF('1. General Input'!$D$10=0,0,IF('1. General Input'!$D$10=8,0,IF(B59&gt;$X$9-1,IF(B59&lt;$Y$9,D59,0),0)))</f>
        <v>0</v>
      </c>
      <c r="Y59" s="705">
        <f>IF('1. General Input'!$D$10=0,0,IF('1. General Input'!$D$10=8,0,IF(B59&gt;$Y$9-1,IF(B59&lt;$Z$9,D59,0),0)))</f>
        <v>0</v>
      </c>
      <c r="Z59" s="705">
        <f>IF('1. General Input'!$D$10=0,0,IF('1. General Input'!$D$10=8,0,IF(B59&gt;$Z$9-1,IF(B59&lt;$AA$9,D59,0),0)))</f>
        <v>0</v>
      </c>
      <c r="AA59" s="705">
        <f>IF('1. General Input'!$D$10=0,0,IF('1. General Input'!$D$10=8,0,IF(B59&gt;$AA$9-1,IF(B59&lt;$AB$9,D59,0),0)))</f>
        <v>0</v>
      </c>
      <c r="AB59" s="705">
        <f>IF('1. General Input'!$D$10=0,0,IF('1. General Input'!$D$10=8,0,IF(B59&gt;$AB$9-1,IF(B59&lt;$AC$9,D59,0),0)))</f>
        <v>0</v>
      </c>
      <c r="AC59" s="705">
        <f>IF('1. General Input'!$D$10=0,0,IF(B59&gt;$AC$9-1,D59,0))</f>
        <v>0</v>
      </c>
      <c r="AD59" s="706">
        <f t="shared" si="8"/>
        <v>0</v>
      </c>
    </row>
    <row r="60" spans="1:30" x14ac:dyDescent="0.25">
      <c r="A60" s="646"/>
      <c r="B60" s="588"/>
      <c r="C60" s="588"/>
      <c r="D60" s="655"/>
      <c r="E60" s="705">
        <f t="shared" si="9"/>
        <v>0</v>
      </c>
      <c r="F60" s="705">
        <f t="shared" si="10"/>
        <v>0</v>
      </c>
      <c r="G60" s="705">
        <f t="shared" si="11"/>
        <v>0</v>
      </c>
      <c r="H60" s="705">
        <f t="shared" si="12"/>
        <v>0</v>
      </c>
      <c r="I60" s="705">
        <f t="shared" si="13"/>
        <v>0</v>
      </c>
      <c r="J60" s="705">
        <f t="shared" si="14"/>
        <v>0</v>
      </c>
      <c r="K60" s="705">
        <f t="shared" si="15"/>
        <v>0</v>
      </c>
      <c r="L60" s="705">
        <f t="shared" si="16"/>
        <v>0</v>
      </c>
      <c r="M60" s="705">
        <f>IF('1. General Input'!$D$10=0,0,IF('1. General Input'!$D$10=8,0,IF(B60&gt;$M$9-1,IF(B60&lt;$N$9,D60,0),0)))</f>
        <v>0</v>
      </c>
      <c r="N60" s="705">
        <f>IF('1. General Input'!$D$10=0,0,IF('1. General Input'!$D$10=8,0,IF(B60&gt;$N$9-1,IF(B60&lt;$O$9,D60,0),0)))</f>
        <v>0</v>
      </c>
      <c r="O60" s="705">
        <f>IF('1. General Input'!$D$10=0,0,IF('1. General Input'!$D$10=8,0,IF(B60&gt;$O$9-1,IF(B60&lt;$P$9,D60,0),0)))</f>
        <v>0</v>
      </c>
      <c r="P60" s="705">
        <f>IF('1. General Input'!$D$10=0,0,IF('1. General Input'!$D$10=8,0,IF(B60&gt;$P$9-1,IF(B60&lt;$Q$9,D60,0),0)))</f>
        <v>0</v>
      </c>
      <c r="Q60" s="705">
        <f>IF('1. General Input'!$D$10=0,0,IF('1. General Input'!$D$10=8,0,IF(B60&gt;$Q$9-1,IF(B60&lt;$R$9,D60,0),0)))</f>
        <v>0</v>
      </c>
      <c r="R60" s="705">
        <f>IF('1. General Input'!$D$10=0,0,IF('1. General Input'!$D$10=8,0,IF(B60&gt;$R$9-1,IF(B60&lt;$S$9,D60,0),0)))</f>
        <v>0</v>
      </c>
      <c r="S60" s="705">
        <f>IF('1. General Input'!$D$10=0,0,IF('1. General Input'!$D$10=8,0,IF(B60&gt;$S$9-1,IF(B60&lt;$T$9,D60,0),0)))</f>
        <v>0</v>
      </c>
      <c r="T60" s="705">
        <f>IF('1. General Input'!$D$10=0,0,IF('1. General Input'!$D$10=8,0,IF(B60&gt;$T$9-1,IF(B60&lt;$U$9,D60,0),0)))</f>
        <v>0</v>
      </c>
      <c r="U60" s="705">
        <f>IF('1. General Input'!$D$10=0,0,IF('1. General Input'!$D$10=8,0,IF(B60&gt;$U$9-1,IF(B60&lt;$V$9,D60,0),0)))</f>
        <v>0</v>
      </c>
      <c r="V60" s="705">
        <f>IF('1. General Input'!$D$10=0,0,IF('1. General Input'!$D$10=8,0,IF(B60&gt;$V$9-1,IF(B60&lt;$W$9,D60,0),0)))</f>
        <v>0</v>
      </c>
      <c r="W60" s="705">
        <f>IF('1. General Input'!$D$10=0,0,IF('1. General Input'!$D$10=8,0,IF(B60&gt;$W$9-1,IF(B60&lt;$X$9,D60,0),0)))</f>
        <v>0</v>
      </c>
      <c r="X60" s="705">
        <f>IF('1. General Input'!$D$10=0,0,IF('1. General Input'!$D$10=8,0,IF(B60&gt;$X$9-1,IF(B60&lt;$Y$9,D60,0),0)))</f>
        <v>0</v>
      </c>
      <c r="Y60" s="705">
        <f>IF('1. General Input'!$D$10=0,0,IF('1. General Input'!$D$10=8,0,IF(B60&gt;$Y$9-1,IF(B60&lt;$Z$9,D60,0),0)))</f>
        <v>0</v>
      </c>
      <c r="Z60" s="705">
        <f>IF('1. General Input'!$D$10=0,0,IF('1. General Input'!$D$10=8,0,IF(B60&gt;$Z$9-1,IF(B60&lt;$AA$9,D60,0),0)))</f>
        <v>0</v>
      </c>
      <c r="AA60" s="705">
        <f>IF('1. General Input'!$D$10=0,0,IF('1. General Input'!$D$10=8,0,IF(B60&gt;$AA$9-1,IF(B60&lt;$AB$9,D60,0),0)))</f>
        <v>0</v>
      </c>
      <c r="AB60" s="705">
        <f>IF('1. General Input'!$D$10=0,0,IF('1. General Input'!$D$10=8,0,IF(B60&gt;$AB$9-1,IF(B60&lt;$AC$9,D60,0),0)))</f>
        <v>0</v>
      </c>
      <c r="AC60" s="705">
        <f>IF('1. General Input'!$D$10=0,0,IF(B60&gt;$AC$9-1,D60,0))</f>
        <v>0</v>
      </c>
      <c r="AD60" s="706">
        <f t="shared" si="8"/>
        <v>0</v>
      </c>
    </row>
    <row r="61" spans="1:30" x14ac:dyDescent="0.25">
      <c r="A61" s="646"/>
      <c r="B61" s="588"/>
      <c r="C61" s="588"/>
      <c r="D61" s="655"/>
      <c r="E61" s="705">
        <f t="shared" si="9"/>
        <v>0</v>
      </c>
      <c r="F61" s="705">
        <f t="shared" si="10"/>
        <v>0</v>
      </c>
      <c r="G61" s="705">
        <f t="shared" si="11"/>
        <v>0</v>
      </c>
      <c r="H61" s="705">
        <f t="shared" si="12"/>
        <v>0</v>
      </c>
      <c r="I61" s="705">
        <f t="shared" si="13"/>
        <v>0</v>
      </c>
      <c r="J61" s="705">
        <f t="shared" si="14"/>
        <v>0</v>
      </c>
      <c r="K61" s="705">
        <f t="shared" si="15"/>
        <v>0</v>
      </c>
      <c r="L61" s="705">
        <f t="shared" si="16"/>
        <v>0</v>
      </c>
      <c r="M61" s="705">
        <f>IF('1. General Input'!$D$10=0,0,IF('1. General Input'!$D$10=8,0,IF(B61&gt;$M$9-1,IF(B61&lt;$N$9,D61,0),0)))</f>
        <v>0</v>
      </c>
      <c r="N61" s="705">
        <f>IF('1. General Input'!$D$10=0,0,IF('1. General Input'!$D$10=8,0,IF(B61&gt;$N$9-1,IF(B61&lt;$O$9,D61,0),0)))</f>
        <v>0</v>
      </c>
      <c r="O61" s="705">
        <f>IF('1. General Input'!$D$10=0,0,IF('1. General Input'!$D$10=8,0,IF(B61&gt;$O$9-1,IF(B61&lt;$P$9,D61,0),0)))</f>
        <v>0</v>
      </c>
      <c r="P61" s="705">
        <f>IF('1. General Input'!$D$10=0,0,IF('1. General Input'!$D$10=8,0,IF(B61&gt;$P$9-1,IF(B61&lt;$Q$9,D61,0),0)))</f>
        <v>0</v>
      </c>
      <c r="Q61" s="705">
        <f>IF('1. General Input'!$D$10=0,0,IF('1. General Input'!$D$10=8,0,IF(B61&gt;$Q$9-1,IF(B61&lt;$R$9,D61,0),0)))</f>
        <v>0</v>
      </c>
      <c r="R61" s="705">
        <f>IF('1. General Input'!$D$10=0,0,IF('1. General Input'!$D$10=8,0,IF(B61&gt;$R$9-1,IF(B61&lt;$S$9,D61,0),0)))</f>
        <v>0</v>
      </c>
      <c r="S61" s="705">
        <f>IF('1. General Input'!$D$10=0,0,IF('1. General Input'!$D$10=8,0,IF(B61&gt;$S$9-1,IF(B61&lt;$T$9,D61,0),0)))</f>
        <v>0</v>
      </c>
      <c r="T61" s="705">
        <f>IF('1. General Input'!$D$10=0,0,IF('1. General Input'!$D$10=8,0,IF(B61&gt;$T$9-1,IF(B61&lt;$U$9,D61,0),0)))</f>
        <v>0</v>
      </c>
      <c r="U61" s="705">
        <f>IF('1. General Input'!$D$10=0,0,IF('1. General Input'!$D$10=8,0,IF(B61&gt;$U$9-1,IF(B61&lt;$V$9,D61,0),0)))</f>
        <v>0</v>
      </c>
      <c r="V61" s="705">
        <f>IF('1. General Input'!$D$10=0,0,IF('1. General Input'!$D$10=8,0,IF(B61&gt;$V$9-1,IF(B61&lt;$W$9,D61,0),0)))</f>
        <v>0</v>
      </c>
      <c r="W61" s="705">
        <f>IF('1. General Input'!$D$10=0,0,IF('1. General Input'!$D$10=8,0,IF(B61&gt;$W$9-1,IF(B61&lt;$X$9,D61,0),0)))</f>
        <v>0</v>
      </c>
      <c r="X61" s="705">
        <f>IF('1. General Input'!$D$10=0,0,IF('1. General Input'!$D$10=8,0,IF(B61&gt;$X$9-1,IF(B61&lt;$Y$9,D61,0),0)))</f>
        <v>0</v>
      </c>
      <c r="Y61" s="705">
        <f>IF('1. General Input'!$D$10=0,0,IF('1. General Input'!$D$10=8,0,IF(B61&gt;$Y$9-1,IF(B61&lt;$Z$9,D61,0),0)))</f>
        <v>0</v>
      </c>
      <c r="Z61" s="705">
        <f>IF('1. General Input'!$D$10=0,0,IF('1. General Input'!$D$10=8,0,IF(B61&gt;$Z$9-1,IF(B61&lt;$AA$9,D61,0),0)))</f>
        <v>0</v>
      </c>
      <c r="AA61" s="705">
        <f>IF('1. General Input'!$D$10=0,0,IF('1. General Input'!$D$10=8,0,IF(B61&gt;$AA$9-1,IF(B61&lt;$AB$9,D61,0),0)))</f>
        <v>0</v>
      </c>
      <c r="AB61" s="705">
        <f>IF('1. General Input'!$D$10=0,0,IF('1. General Input'!$D$10=8,0,IF(B61&gt;$AB$9-1,IF(B61&lt;$AC$9,D61,0),0)))</f>
        <v>0</v>
      </c>
      <c r="AC61" s="705">
        <f>IF('1. General Input'!$D$10=0,0,IF(B61&gt;$AC$9-1,D61,0))</f>
        <v>0</v>
      </c>
      <c r="AD61" s="706">
        <f t="shared" si="8"/>
        <v>0</v>
      </c>
    </row>
    <row r="62" spans="1:30" x14ac:dyDescent="0.25">
      <c r="A62" s="646"/>
      <c r="B62" s="588"/>
      <c r="C62" s="588"/>
      <c r="D62" s="655"/>
      <c r="E62" s="705">
        <f t="shared" si="9"/>
        <v>0</v>
      </c>
      <c r="F62" s="705">
        <f t="shared" si="10"/>
        <v>0</v>
      </c>
      <c r="G62" s="705">
        <f t="shared" si="11"/>
        <v>0</v>
      </c>
      <c r="H62" s="705">
        <f t="shared" si="12"/>
        <v>0</v>
      </c>
      <c r="I62" s="705">
        <f t="shared" si="13"/>
        <v>0</v>
      </c>
      <c r="J62" s="705">
        <f t="shared" si="14"/>
        <v>0</v>
      </c>
      <c r="K62" s="705">
        <f t="shared" si="15"/>
        <v>0</v>
      </c>
      <c r="L62" s="705">
        <f t="shared" si="16"/>
        <v>0</v>
      </c>
      <c r="M62" s="705">
        <f>IF('1. General Input'!$D$10=0,0,IF('1. General Input'!$D$10=8,0,IF(B62&gt;$M$9-1,IF(B62&lt;$N$9,D62,0),0)))</f>
        <v>0</v>
      </c>
      <c r="N62" s="705">
        <f>IF('1. General Input'!$D$10=0,0,IF('1. General Input'!$D$10=8,0,IF(B62&gt;$N$9-1,IF(B62&lt;$O$9,D62,0),0)))</f>
        <v>0</v>
      </c>
      <c r="O62" s="705">
        <f>IF('1. General Input'!$D$10=0,0,IF('1. General Input'!$D$10=8,0,IF(B62&gt;$O$9-1,IF(B62&lt;$P$9,D62,0),0)))</f>
        <v>0</v>
      </c>
      <c r="P62" s="705">
        <f>IF('1. General Input'!$D$10=0,0,IF('1. General Input'!$D$10=8,0,IF(B62&gt;$P$9-1,IF(B62&lt;$Q$9,D62,0),0)))</f>
        <v>0</v>
      </c>
      <c r="Q62" s="705">
        <f>IF('1. General Input'!$D$10=0,0,IF('1. General Input'!$D$10=8,0,IF(B62&gt;$Q$9-1,IF(B62&lt;$R$9,D62,0),0)))</f>
        <v>0</v>
      </c>
      <c r="R62" s="705">
        <f>IF('1. General Input'!$D$10=0,0,IF('1. General Input'!$D$10=8,0,IF(B62&gt;$R$9-1,IF(B62&lt;$S$9,D62,0),0)))</f>
        <v>0</v>
      </c>
      <c r="S62" s="705">
        <f>IF('1. General Input'!$D$10=0,0,IF('1. General Input'!$D$10=8,0,IF(B62&gt;$S$9-1,IF(B62&lt;$T$9,D62,0),0)))</f>
        <v>0</v>
      </c>
      <c r="T62" s="705">
        <f>IF('1. General Input'!$D$10=0,0,IF('1. General Input'!$D$10=8,0,IF(B62&gt;$T$9-1,IF(B62&lt;$U$9,D62,0),0)))</f>
        <v>0</v>
      </c>
      <c r="U62" s="705">
        <f>IF('1. General Input'!$D$10=0,0,IF('1. General Input'!$D$10=8,0,IF(B62&gt;$U$9-1,IF(B62&lt;$V$9,D62,0),0)))</f>
        <v>0</v>
      </c>
      <c r="V62" s="705">
        <f>IF('1. General Input'!$D$10=0,0,IF('1. General Input'!$D$10=8,0,IF(B62&gt;$V$9-1,IF(B62&lt;$W$9,D62,0),0)))</f>
        <v>0</v>
      </c>
      <c r="W62" s="705">
        <f>IF('1. General Input'!$D$10=0,0,IF('1. General Input'!$D$10=8,0,IF(B62&gt;$W$9-1,IF(B62&lt;$X$9,D62,0),0)))</f>
        <v>0</v>
      </c>
      <c r="X62" s="705">
        <f>IF('1. General Input'!$D$10=0,0,IF('1. General Input'!$D$10=8,0,IF(B62&gt;$X$9-1,IF(B62&lt;$Y$9,D62,0),0)))</f>
        <v>0</v>
      </c>
      <c r="Y62" s="705">
        <f>IF('1. General Input'!$D$10=0,0,IF('1. General Input'!$D$10=8,0,IF(B62&gt;$Y$9-1,IF(B62&lt;$Z$9,D62,0),0)))</f>
        <v>0</v>
      </c>
      <c r="Z62" s="705">
        <f>IF('1. General Input'!$D$10=0,0,IF('1. General Input'!$D$10=8,0,IF(B62&gt;$Z$9-1,IF(B62&lt;$AA$9,D62,0),0)))</f>
        <v>0</v>
      </c>
      <c r="AA62" s="705">
        <f>IF('1. General Input'!$D$10=0,0,IF('1. General Input'!$D$10=8,0,IF(B62&gt;$AA$9-1,IF(B62&lt;$AB$9,D62,0),0)))</f>
        <v>0</v>
      </c>
      <c r="AB62" s="705">
        <f>IF('1. General Input'!$D$10=0,0,IF('1. General Input'!$D$10=8,0,IF(B62&gt;$AB$9-1,IF(B62&lt;$AC$9,D62,0),0)))</f>
        <v>0</v>
      </c>
      <c r="AC62" s="705">
        <f>IF('1. General Input'!$D$10=0,0,IF(B62&gt;$AC$9-1,D62,0))</f>
        <v>0</v>
      </c>
      <c r="AD62" s="706">
        <f t="shared" si="8"/>
        <v>0</v>
      </c>
    </row>
    <row r="63" spans="1:30" x14ac:dyDescent="0.25">
      <c r="A63" s="646"/>
      <c r="B63" s="588"/>
      <c r="C63" s="588"/>
      <c r="D63" s="655"/>
      <c r="E63" s="705">
        <f t="shared" si="9"/>
        <v>0</v>
      </c>
      <c r="F63" s="705">
        <f t="shared" si="10"/>
        <v>0</v>
      </c>
      <c r="G63" s="705">
        <f t="shared" si="11"/>
        <v>0</v>
      </c>
      <c r="H63" s="705">
        <f t="shared" si="12"/>
        <v>0</v>
      </c>
      <c r="I63" s="705">
        <f t="shared" si="13"/>
        <v>0</v>
      </c>
      <c r="J63" s="705">
        <f t="shared" si="14"/>
        <v>0</v>
      </c>
      <c r="K63" s="705">
        <f t="shared" si="15"/>
        <v>0</v>
      </c>
      <c r="L63" s="705">
        <f t="shared" si="16"/>
        <v>0</v>
      </c>
      <c r="M63" s="705">
        <f>IF('1. General Input'!$D$10=0,0,IF('1. General Input'!$D$10=8,0,IF(B63&gt;$M$9-1,IF(B63&lt;$N$9,D63,0),0)))</f>
        <v>0</v>
      </c>
      <c r="N63" s="705">
        <f>IF('1. General Input'!$D$10=0,0,IF('1. General Input'!$D$10=8,0,IF(B63&gt;$N$9-1,IF(B63&lt;$O$9,D63,0),0)))</f>
        <v>0</v>
      </c>
      <c r="O63" s="705">
        <f>IF('1. General Input'!$D$10=0,0,IF('1. General Input'!$D$10=8,0,IF(B63&gt;$O$9-1,IF(B63&lt;$P$9,D63,0),0)))</f>
        <v>0</v>
      </c>
      <c r="P63" s="705">
        <f>IF('1. General Input'!$D$10=0,0,IF('1. General Input'!$D$10=8,0,IF(B63&gt;$P$9-1,IF(B63&lt;$Q$9,D63,0),0)))</f>
        <v>0</v>
      </c>
      <c r="Q63" s="705">
        <f>IF('1. General Input'!$D$10=0,0,IF('1. General Input'!$D$10=8,0,IF(B63&gt;$Q$9-1,IF(B63&lt;$R$9,D63,0),0)))</f>
        <v>0</v>
      </c>
      <c r="R63" s="705">
        <f>IF('1. General Input'!$D$10=0,0,IF('1. General Input'!$D$10=8,0,IF(B63&gt;$R$9-1,IF(B63&lt;$S$9,D63,0),0)))</f>
        <v>0</v>
      </c>
      <c r="S63" s="705">
        <f>IF('1. General Input'!$D$10=0,0,IF('1. General Input'!$D$10=8,0,IF(B63&gt;$S$9-1,IF(B63&lt;$T$9,D63,0),0)))</f>
        <v>0</v>
      </c>
      <c r="T63" s="705">
        <f>IF('1. General Input'!$D$10=0,0,IF('1. General Input'!$D$10=8,0,IF(B63&gt;$T$9-1,IF(B63&lt;$U$9,D63,0),0)))</f>
        <v>0</v>
      </c>
      <c r="U63" s="705">
        <f>IF('1. General Input'!$D$10=0,0,IF('1. General Input'!$D$10=8,0,IF(B63&gt;$U$9-1,IF(B63&lt;$V$9,D63,0),0)))</f>
        <v>0</v>
      </c>
      <c r="V63" s="705">
        <f>IF('1. General Input'!$D$10=0,0,IF('1. General Input'!$D$10=8,0,IF(B63&gt;$V$9-1,IF(B63&lt;$W$9,D63,0),0)))</f>
        <v>0</v>
      </c>
      <c r="W63" s="705">
        <f>IF('1. General Input'!$D$10=0,0,IF('1. General Input'!$D$10=8,0,IF(B63&gt;$W$9-1,IF(B63&lt;$X$9,D63,0),0)))</f>
        <v>0</v>
      </c>
      <c r="X63" s="705">
        <f>IF('1. General Input'!$D$10=0,0,IF('1. General Input'!$D$10=8,0,IF(B63&gt;$X$9-1,IF(B63&lt;$Y$9,D63,0),0)))</f>
        <v>0</v>
      </c>
      <c r="Y63" s="705">
        <f>IF('1. General Input'!$D$10=0,0,IF('1. General Input'!$D$10=8,0,IF(B63&gt;$Y$9-1,IF(B63&lt;$Z$9,D63,0),0)))</f>
        <v>0</v>
      </c>
      <c r="Z63" s="705">
        <f>IF('1. General Input'!$D$10=0,0,IF('1. General Input'!$D$10=8,0,IF(B63&gt;$Z$9-1,IF(B63&lt;$AA$9,D63,0),0)))</f>
        <v>0</v>
      </c>
      <c r="AA63" s="705">
        <f>IF('1. General Input'!$D$10=0,0,IF('1. General Input'!$D$10=8,0,IF(B63&gt;$AA$9-1,IF(B63&lt;$AB$9,D63,0),0)))</f>
        <v>0</v>
      </c>
      <c r="AB63" s="705">
        <f>IF('1. General Input'!$D$10=0,0,IF('1. General Input'!$D$10=8,0,IF(B63&gt;$AB$9-1,IF(B63&lt;$AC$9,D63,0),0)))</f>
        <v>0</v>
      </c>
      <c r="AC63" s="705">
        <f>IF('1. General Input'!$D$10=0,0,IF(B63&gt;$AC$9-1,D63,0))</f>
        <v>0</v>
      </c>
      <c r="AD63" s="706">
        <f t="shared" si="8"/>
        <v>0</v>
      </c>
    </row>
    <row r="64" spans="1:30" x14ac:dyDescent="0.25">
      <c r="A64" s="646"/>
      <c r="B64" s="588"/>
      <c r="C64" s="588"/>
      <c r="D64" s="655"/>
      <c r="E64" s="705">
        <f t="shared" si="9"/>
        <v>0</v>
      </c>
      <c r="F64" s="705">
        <f t="shared" si="10"/>
        <v>0</v>
      </c>
      <c r="G64" s="705">
        <f t="shared" si="11"/>
        <v>0</v>
      </c>
      <c r="H64" s="705">
        <f t="shared" si="12"/>
        <v>0</v>
      </c>
      <c r="I64" s="705">
        <f t="shared" si="13"/>
        <v>0</v>
      </c>
      <c r="J64" s="705">
        <f t="shared" si="14"/>
        <v>0</v>
      </c>
      <c r="K64" s="705">
        <f t="shared" si="15"/>
        <v>0</v>
      </c>
      <c r="L64" s="705">
        <f t="shared" si="16"/>
        <v>0</v>
      </c>
      <c r="M64" s="705">
        <f>IF('1. General Input'!$D$10=0,0,IF('1. General Input'!$D$10=8,0,IF(B64&gt;$M$9-1,IF(B64&lt;$N$9,D64,0),0)))</f>
        <v>0</v>
      </c>
      <c r="N64" s="705">
        <f>IF('1. General Input'!$D$10=0,0,IF('1. General Input'!$D$10=8,0,IF(B64&gt;$N$9-1,IF(B64&lt;$O$9,D64,0),0)))</f>
        <v>0</v>
      </c>
      <c r="O64" s="705">
        <f>IF('1. General Input'!$D$10=0,0,IF('1. General Input'!$D$10=8,0,IF(B64&gt;$O$9-1,IF(B64&lt;$P$9,D64,0),0)))</f>
        <v>0</v>
      </c>
      <c r="P64" s="705">
        <f>IF('1. General Input'!$D$10=0,0,IF('1. General Input'!$D$10=8,0,IF(B64&gt;$P$9-1,IF(B64&lt;$Q$9,D64,0),0)))</f>
        <v>0</v>
      </c>
      <c r="Q64" s="705">
        <f>IF('1. General Input'!$D$10=0,0,IF('1. General Input'!$D$10=8,0,IF(B64&gt;$Q$9-1,IF(B64&lt;$R$9,D64,0),0)))</f>
        <v>0</v>
      </c>
      <c r="R64" s="705">
        <f>IF('1. General Input'!$D$10=0,0,IF('1. General Input'!$D$10=8,0,IF(B64&gt;$R$9-1,IF(B64&lt;$S$9,D64,0),0)))</f>
        <v>0</v>
      </c>
      <c r="S64" s="705">
        <f>IF('1. General Input'!$D$10=0,0,IF('1. General Input'!$D$10=8,0,IF(B64&gt;$S$9-1,IF(B64&lt;$T$9,D64,0),0)))</f>
        <v>0</v>
      </c>
      <c r="T64" s="705">
        <f>IF('1. General Input'!$D$10=0,0,IF('1. General Input'!$D$10=8,0,IF(B64&gt;$T$9-1,IF(B64&lt;$U$9,D64,0),0)))</f>
        <v>0</v>
      </c>
      <c r="U64" s="705">
        <f>IF('1. General Input'!$D$10=0,0,IF('1. General Input'!$D$10=8,0,IF(B64&gt;$U$9-1,IF(B64&lt;$V$9,D64,0),0)))</f>
        <v>0</v>
      </c>
      <c r="V64" s="705">
        <f>IF('1. General Input'!$D$10=0,0,IF('1. General Input'!$D$10=8,0,IF(B64&gt;$V$9-1,IF(B64&lt;$W$9,D64,0),0)))</f>
        <v>0</v>
      </c>
      <c r="W64" s="705">
        <f>IF('1. General Input'!$D$10=0,0,IF('1. General Input'!$D$10=8,0,IF(B64&gt;$W$9-1,IF(B64&lt;$X$9,D64,0),0)))</f>
        <v>0</v>
      </c>
      <c r="X64" s="705">
        <f>IF('1. General Input'!$D$10=0,0,IF('1. General Input'!$D$10=8,0,IF(B64&gt;$X$9-1,IF(B64&lt;$Y$9,D64,0),0)))</f>
        <v>0</v>
      </c>
      <c r="Y64" s="705">
        <f>IF('1. General Input'!$D$10=0,0,IF('1. General Input'!$D$10=8,0,IF(B64&gt;$Y$9-1,IF(B64&lt;$Z$9,D64,0),0)))</f>
        <v>0</v>
      </c>
      <c r="Z64" s="705">
        <f>IF('1. General Input'!$D$10=0,0,IF('1. General Input'!$D$10=8,0,IF(B64&gt;$Z$9-1,IF(B64&lt;$AA$9,D64,0),0)))</f>
        <v>0</v>
      </c>
      <c r="AA64" s="705">
        <f>IF('1. General Input'!$D$10=0,0,IF('1. General Input'!$D$10=8,0,IF(B64&gt;$AA$9-1,IF(B64&lt;$AB$9,D64,0),0)))</f>
        <v>0</v>
      </c>
      <c r="AB64" s="705">
        <f>IF('1. General Input'!$D$10=0,0,IF('1. General Input'!$D$10=8,0,IF(B64&gt;$AB$9-1,IF(B64&lt;$AC$9,D64,0),0)))</f>
        <v>0</v>
      </c>
      <c r="AC64" s="705">
        <f>IF('1. General Input'!$D$10=0,0,IF(B64&gt;$AC$9-1,D64,0))</f>
        <v>0</v>
      </c>
      <c r="AD64" s="706">
        <f t="shared" si="8"/>
        <v>0</v>
      </c>
    </row>
    <row r="65" spans="1:30" x14ac:dyDescent="0.25">
      <c r="A65" s="646"/>
      <c r="B65" s="588"/>
      <c r="C65" s="588"/>
      <c r="D65" s="655"/>
      <c r="E65" s="705">
        <f t="shared" si="9"/>
        <v>0</v>
      </c>
      <c r="F65" s="705">
        <f t="shared" si="10"/>
        <v>0</v>
      </c>
      <c r="G65" s="705">
        <f t="shared" si="11"/>
        <v>0</v>
      </c>
      <c r="H65" s="705">
        <f t="shared" si="12"/>
        <v>0</v>
      </c>
      <c r="I65" s="705">
        <f t="shared" si="13"/>
        <v>0</v>
      </c>
      <c r="J65" s="705">
        <f t="shared" si="14"/>
        <v>0</v>
      </c>
      <c r="K65" s="705">
        <f t="shared" si="15"/>
        <v>0</v>
      </c>
      <c r="L65" s="705">
        <f t="shared" si="16"/>
        <v>0</v>
      </c>
      <c r="M65" s="705">
        <f>IF('1. General Input'!$D$10=0,0,IF('1. General Input'!$D$10=8,0,IF(B65&gt;$M$9-1,IF(B65&lt;$N$9,D65,0),0)))</f>
        <v>0</v>
      </c>
      <c r="N65" s="705">
        <f>IF('1. General Input'!$D$10=0,0,IF('1. General Input'!$D$10=8,0,IF(B65&gt;$N$9-1,IF(B65&lt;$O$9,D65,0),0)))</f>
        <v>0</v>
      </c>
      <c r="O65" s="705">
        <f>IF('1. General Input'!$D$10=0,0,IF('1. General Input'!$D$10=8,0,IF(B65&gt;$O$9-1,IF(B65&lt;$P$9,D65,0),0)))</f>
        <v>0</v>
      </c>
      <c r="P65" s="705">
        <f>IF('1. General Input'!$D$10=0,0,IF('1. General Input'!$D$10=8,0,IF(B65&gt;$P$9-1,IF(B65&lt;$Q$9,D65,0),0)))</f>
        <v>0</v>
      </c>
      <c r="Q65" s="705">
        <f>IF('1. General Input'!$D$10=0,0,IF('1. General Input'!$D$10=8,0,IF(B65&gt;$Q$9-1,IF(B65&lt;$R$9,D65,0),0)))</f>
        <v>0</v>
      </c>
      <c r="R65" s="705">
        <f>IF('1. General Input'!$D$10=0,0,IF('1. General Input'!$D$10=8,0,IF(B65&gt;$R$9-1,IF(B65&lt;$S$9,D65,0),0)))</f>
        <v>0</v>
      </c>
      <c r="S65" s="705">
        <f>IF('1. General Input'!$D$10=0,0,IF('1. General Input'!$D$10=8,0,IF(B65&gt;$S$9-1,IF(B65&lt;$T$9,D65,0),0)))</f>
        <v>0</v>
      </c>
      <c r="T65" s="705">
        <f>IF('1. General Input'!$D$10=0,0,IF('1. General Input'!$D$10=8,0,IF(B65&gt;$T$9-1,IF(B65&lt;$U$9,D65,0),0)))</f>
        <v>0</v>
      </c>
      <c r="U65" s="705">
        <f>IF('1. General Input'!$D$10=0,0,IF('1. General Input'!$D$10=8,0,IF(B65&gt;$U$9-1,IF(B65&lt;$V$9,D65,0),0)))</f>
        <v>0</v>
      </c>
      <c r="V65" s="705">
        <f>IF('1. General Input'!$D$10=0,0,IF('1. General Input'!$D$10=8,0,IF(B65&gt;$V$9-1,IF(B65&lt;$W$9,D65,0),0)))</f>
        <v>0</v>
      </c>
      <c r="W65" s="705">
        <f>IF('1. General Input'!$D$10=0,0,IF('1. General Input'!$D$10=8,0,IF(B65&gt;$W$9-1,IF(B65&lt;$X$9,D65,0),0)))</f>
        <v>0</v>
      </c>
      <c r="X65" s="705">
        <f>IF('1. General Input'!$D$10=0,0,IF('1. General Input'!$D$10=8,0,IF(B65&gt;$X$9-1,IF(B65&lt;$Y$9,D65,0),0)))</f>
        <v>0</v>
      </c>
      <c r="Y65" s="705">
        <f>IF('1. General Input'!$D$10=0,0,IF('1. General Input'!$D$10=8,0,IF(B65&gt;$Y$9-1,IF(B65&lt;$Z$9,D65,0),0)))</f>
        <v>0</v>
      </c>
      <c r="Z65" s="705">
        <f>IF('1. General Input'!$D$10=0,0,IF('1. General Input'!$D$10=8,0,IF(B65&gt;$Z$9-1,IF(B65&lt;$AA$9,D65,0),0)))</f>
        <v>0</v>
      </c>
      <c r="AA65" s="705">
        <f>IF('1. General Input'!$D$10=0,0,IF('1. General Input'!$D$10=8,0,IF(B65&gt;$AA$9-1,IF(B65&lt;$AB$9,D65,0),0)))</f>
        <v>0</v>
      </c>
      <c r="AB65" s="705">
        <f>IF('1. General Input'!$D$10=0,0,IF('1. General Input'!$D$10=8,0,IF(B65&gt;$AB$9-1,IF(B65&lt;$AC$9,D65,0),0)))</f>
        <v>0</v>
      </c>
      <c r="AC65" s="705">
        <f>IF('1. General Input'!$D$10=0,0,IF(B65&gt;$AC$9-1,D65,0))</f>
        <v>0</v>
      </c>
      <c r="AD65" s="706">
        <f t="shared" si="8"/>
        <v>0</v>
      </c>
    </row>
    <row r="66" spans="1:30" x14ac:dyDescent="0.25">
      <c r="A66" s="646"/>
      <c r="B66" s="588"/>
      <c r="C66" s="588"/>
      <c r="D66" s="655"/>
      <c r="E66" s="705">
        <f t="shared" si="9"/>
        <v>0</v>
      </c>
      <c r="F66" s="705">
        <f t="shared" si="10"/>
        <v>0</v>
      </c>
      <c r="G66" s="705">
        <f t="shared" si="11"/>
        <v>0</v>
      </c>
      <c r="H66" s="705">
        <f t="shared" si="12"/>
        <v>0</v>
      </c>
      <c r="I66" s="705">
        <f t="shared" si="13"/>
        <v>0</v>
      </c>
      <c r="J66" s="705">
        <f t="shared" si="14"/>
        <v>0</v>
      </c>
      <c r="K66" s="705">
        <f t="shared" si="15"/>
        <v>0</v>
      </c>
      <c r="L66" s="705">
        <f t="shared" si="16"/>
        <v>0</v>
      </c>
      <c r="M66" s="705">
        <f>IF('1. General Input'!$D$10=0,0,IF('1. General Input'!$D$10=8,0,IF(B66&gt;$M$9-1,IF(B66&lt;$N$9,D66,0),0)))</f>
        <v>0</v>
      </c>
      <c r="N66" s="705">
        <f>IF('1. General Input'!$D$10=0,0,IF('1. General Input'!$D$10=8,0,IF(B66&gt;$N$9-1,IF(B66&lt;$O$9,D66,0),0)))</f>
        <v>0</v>
      </c>
      <c r="O66" s="705">
        <f>IF('1. General Input'!$D$10=0,0,IF('1. General Input'!$D$10=8,0,IF(B66&gt;$O$9-1,IF(B66&lt;$P$9,D66,0),0)))</f>
        <v>0</v>
      </c>
      <c r="P66" s="705">
        <f>IF('1. General Input'!$D$10=0,0,IF('1. General Input'!$D$10=8,0,IF(B66&gt;$P$9-1,IF(B66&lt;$Q$9,D66,0),0)))</f>
        <v>0</v>
      </c>
      <c r="Q66" s="705">
        <f>IF('1. General Input'!$D$10=0,0,IF('1. General Input'!$D$10=8,0,IF(B66&gt;$Q$9-1,IF(B66&lt;$R$9,D66,0),0)))</f>
        <v>0</v>
      </c>
      <c r="R66" s="705">
        <f>IF('1. General Input'!$D$10=0,0,IF('1. General Input'!$D$10=8,0,IF(B66&gt;$R$9-1,IF(B66&lt;$S$9,D66,0),0)))</f>
        <v>0</v>
      </c>
      <c r="S66" s="705">
        <f>IF('1. General Input'!$D$10=0,0,IF('1. General Input'!$D$10=8,0,IF(B66&gt;$S$9-1,IF(B66&lt;$T$9,D66,0),0)))</f>
        <v>0</v>
      </c>
      <c r="T66" s="705">
        <f>IF('1. General Input'!$D$10=0,0,IF('1. General Input'!$D$10=8,0,IF(B66&gt;$T$9-1,IF(B66&lt;$U$9,D66,0),0)))</f>
        <v>0</v>
      </c>
      <c r="U66" s="705">
        <f>IF('1. General Input'!$D$10=0,0,IF('1. General Input'!$D$10=8,0,IF(B66&gt;$U$9-1,IF(B66&lt;$V$9,D66,0),0)))</f>
        <v>0</v>
      </c>
      <c r="V66" s="705">
        <f>IF('1. General Input'!$D$10=0,0,IF('1. General Input'!$D$10=8,0,IF(B66&gt;$V$9-1,IF(B66&lt;$W$9,D66,0),0)))</f>
        <v>0</v>
      </c>
      <c r="W66" s="705">
        <f>IF('1. General Input'!$D$10=0,0,IF('1. General Input'!$D$10=8,0,IF(B66&gt;$W$9-1,IF(B66&lt;$X$9,D66,0),0)))</f>
        <v>0</v>
      </c>
      <c r="X66" s="705">
        <f>IF('1. General Input'!$D$10=0,0,IF('1. General Input'!$D$10=8,0,IF(B66&gt;$X$9-1,IF(B66&lt;$Y$9,D66,0),0)))</f>
        <v>0</v>
      </c>
      <c r="Y66" s="705">
        <f>IF('1. General Input'!$D$10=0,0,IF('1. General Input'!$D$10=8,0,IF(B66&gt;$Y$9-1,IF(B66&lt;$Z$9,D66,0),0)))</f>
        <v>0</v>
      </c>
      <c r="Z66" s="705">
        <f>IF('1. General Input'!$D$10=0,0,IF('1. General Input'!$D$10=8,0,IF(B66&gt;$Z$9-1,IF(B66&lt;$AA$9,D66,0),0)))</f>
        <v>0</v>
      </c>
      <c r="AA66" s="705">
        <f>IF('1. General Input'!$D$10=0,0,IF('1. General Input'!$D$10=8,0,IF(B66&gt;$AA$9-1,IF(B66&lt;$AB$9,D66,0),0)))</f>
        <v>0</v>
      </c>
      <c r="AB66" s="705">
        <f>IF('1. General Input'!$D$10=0,0,IF('1. General Input'!$D$10=8,0,IF(B66&gt;$AB$9-1,IF(B66&lt;$AC$9,D66,0),0)))</f>
        <v>0</v>
      </c>
      <c r="AC66" s="705">
        <f>IF('1. General Input'!$D$10=0,0,IF(B66&gt;$AC$9-1,D66,0))</f>
        <v>0</v>
      </c>
      <c r="AD66" s="706">
        <f t="shared" si="8"/>
        <v>0</v>
      </c>
    </row>
    <row r="67" spans="1:30" x14ac:dyDescent="0.25">
      <c r="A67" s="646"/>
      <c r="B67" s="588"/>
      <c r="C67" s="588"/>
      <c r="D67" s="655"/>
      <c r="E67" s="705">
        <f t="shared" si="9"/>
        <v>0</v>
      </c>
      <c r="F67" s="705">
        <f t="shared" si="10"/>
        <v>0</v>
      </c>
      <c r="G67" s="705">
        <f t="shared" si="11"/>
        <v>0</v>
      </c>
      <c r="H67" s="705">
        <f t="shared" si="12"/>
        <v>0</v>
      </c>
      <c r="I67" s="705">
        <f t="shared" si="13"/>
        <v>0</v>
      </c>
      <c r="J67" s="705">
        <f t="shared" si="14"/>
        <v>0</v>
      </c>
      <c r="K67" s="705">
        <f t="shared" si="15"/>
        <v>0</v>
      </c>
      <c r="L67" s="705">
        <f t="shared" si="16"/>
        <v>0</v>
      </c>
      <c r="M67" s="705">
        <f>IF('1. General Input'!$D$10=0,0,IF('1. General Input'!$D$10=8,0,IF(B67&gt;$M$9-1,IF(B67&lt;$N$9,D67,0),0)))</f>
        <v>0</v>
      </c>
      <c r="N67" s="705">
        <f>IF('1. General Input'!$D$10=0,0,IF('1. General Input'!$D$10=8,0,IF(B67&gt;$N$9-1,IF(B67&lt;$O$9,D67,0),0)))</f>
        <v>0</v>
      </c>
      <c r="O67" s="705">
        <f>IF('1. General Input'!$D$10=0,0,IF('1. General Input'!$D$10=8,0,IF(B67&gt;$O$9-1,IF(B67&lt;$P$9,D67,0),0)))</f>
        <v>0</v>
      </c>
      <c r="P67" s="705">
        <f>IF('1. General Input'!$D$10=0,0,IF('1. General Input'!$D$10=8,0,IF(B67&gt;$P$9-1,IF(B67&lt;$Q$9,D67,0),0)))</f>
        <v>0</v>
      </c>
      <c r="Q67" s="705">
        <f>IF('1. General Input'!$D$10=0,0,IF('1. General Input'!$D$10=8,0,IF(B67&gt;$Q$9-1,IF(B67&lt;$R$9,D67,0),0)))</f>
        <v>0</v>
      </c>
      <c r="R67" s="705">
        <f>IF('1. General Input'!$D$10=0,0,IF('1. General Input'!$D$10=8,0,IF(B67&gt;$R$9-1,IF(B67&lt;$S$9,D67,0),0)))</f>
        <v>0</v>
      </c>
      <c r="S67" s="705">
        <f>IF('1. General Input'!$D$10=0,0,IF('1. General Input'!$D$10=8,0,IF(B67&gt;$S$9-1,IF(B67&lt;$T$9,D67,0),0)))</f>
        <v>0</v>
      </c>
      <c r="T67" s="705">
        <f>IF('1. General Input'!$D$10=0,0,IF('1. General Input'!$D$10=8,0,IF(B67&gt;$T$9-1,IF(B67&lt;$U$9,D67,0),0)))</f>
        <v>0</v>
      </c>
      <c r="U67" s="705">
        <f>IF('1. General Input'!$D$10=0,0,IF('1. General Input'!$D$10=8,0,IF(B67&gt;$U$9-1,IF(B67&lt;$V$9,D67,0),0)))</f>
        <v>0</v>
      </c>
      <c r="V67" s="705">
        <f>IF('1. General Input'!$D$10=0,0,IF('1. General Input'!$D$10=8,0,IF(B67&gt;$V$9-1,IF(B67&lt;$W$9,D67,0),0)))</f>
        <v>0</v>
      </c>
      <c r="W67" s="705">
        <f>IF('1. General Input'!$D$10=0,0,IF('1. General Input'!$D$10=8,0,IF(B67&gt;$W$9-1,IF(B67&lt;$X$9,D67,0),0)))</f>
        <v>0</v>
      </c>
      <c r="X67" s="705">
        <f>IF('1. General Input'!$D$10=0,0,IF('1. General Input'!$D$10=8,0,IF(B67&gt;$X$9-1,IF(B67&lt;$Y$9,D67,0),0)))</f>
        <v>0</v>
      </c>
      <c r="Y67" s="705">
        <f>IF('1. General Input'!$D$10=0,0,IF('1. General Input'!$D$10=8,0,IF(B67&gt;$Y$9-1,IF(B67&lt;$Z$9,D67,0),0)))</f>
        <v>0</v>
      </c>
      <c r="Z67" s="705">
        <f>IF('1. General Input'!$D$10=0,0,IF('1. General Input'!$D$10=8,0,IF(B67&gt;$Z$9-1,IF(B67&lt;$AA$9,D67,0),0)))</f>
        <v>0</v>
      </c>
      <c r="AA67" s="705">
        <f>IF('1. General Input'!$D$10=0,0,IF('1. General Input'!$D$10=8,0,IF(B67&gt;$AA$9-1,IF(B67&lt;$AB$9,D67,0),0)))</f>
        <v>0</v>
      </c>
      <c r="AB67" s="705">
        <f>IF('1. General Input'!$D$10=0,0,IF('1. General Input'!$D$10=8,0,IF(B67&gt;$AB$9-1,IF(B67&lt;$AC$9,D67,0),0)))</f>
        <v>0</v>
      </c>
      <c r="AC67" s="705">
        <f>IF('1. General Input'!$D$10=0,0,IF(B67&gt;$AC$9-1,D67,0))</f>
        <v>0</v>
      </c>
      <c r="AD67" s="706">
        <f t="shared" si="8"/>
        <v>0</v>
      </c>
    </row>
    <row r="68" spans="1:30" x14ac:dyDescent="0.25">
      <c r="A68" s="646"/>
      <c r="B68" s="588"/>
      <c r="C68" s="588"/>
      <c r="D68" s="655"/>
      <c r="E68" s="705">
        <f t="shared" si="9"/>
        <v>0</v>
      </c>
      <c r="F68" s="705">
        <f t="shared" si="10"/>
        <v>0</v>
      </c>
      <c r="G68" s="705">
        <f t="shared" si="11"/>
        <v>0</v>
      </c>
      <c r="H68" s="705">
        <f t="shared" si="12"/>
        <v>0</v>
      </c>
      <c r="I68" s="705">
        <f t="shared" si="13"/>
        <v>0</v>
      </c>
      <c r="J68" s="705">
        <f t="shared" si="14"/>
        <v>0</v>
      </c>
      <c r="K68" s="705">
        <f t="shared" si="15"/>
        <v>0</v>
      </c>
      <c r="L68" s="705">
        <f t="shared" si="16"/>
        <v>0</v>
      </c>
      <c r="M68" s="705">
        <f>IF('1. General Input'!$D$10=0,0,IF('1. General Input'!$D$10=8,0,IF(B68&gt;$M$9-1,IF(B68&lt;$N$9,D68,0),0)))</f>
        <v>0</v>
      </c>
      <c r="N68" s="705">
        <f>IF('1. General Input'!$D$10=0,0,IF('1. General Input'!$D$10=8,0,IF(B68&gt;$N$9-1,IF(B68&lt;$O$9,D68,0),0)))</f>
        <v>0</v>
      </c>
      <c r="O68" s="705">
        <f>IF('1. General Input'!$D$10=0,0,IF('1. General Input'!$D$10=8,0,IF(B68&gt;$O$9-1,IF(B68&lt;$P$9,D68,0),0)))</f>
        <v>0</v>
      </c>
      <c r="P68" s="705">
        <f>IF('1. General Input'!$D$10=0,0,IF('1. General Input'!$D$10=8,0,IF(B68&gt;$P$9-1,IF(B68&lt;$Q$9,D68,0),0)))</f>
        <v>0</v>
      </c>
      <c r="Q68" s="705">
        <f>IF('1. General Input'!$D$10=0,0,IF('1. General Input'!$D$10=8,0,IF(B68&gt;$Q$9-1,IF(B68&lt;$R$9,D68,0),0)))</f>
        <v>0</v>
      </c>
      <c r="R68" s="705">
        <f>IF('1. General Input'!$D$10=0,0,IF('1. General Input'!$D$10=8,0,IF(B68&gt;$R$9-1,IF(B68&lt;$S$9,D68,0),0)))</f>
        <v>0</v>
      </c>
      <c r="S68" s="705">
        <f>IF('1. General Input'!$D$10=0,0,IF('1. General Input'!$D$10=8,0,IF(B68&gt;$S$9-1,IF(B68&lt;$T$9,D68,0),0)))</f>
        <v>0</v>
      </c>
      <c r="T68" s="705">
        <f>IF('1. General Input'!$D$10=0,0,IF('1. General Input'!$D$10=8,0,IF(B68&gt;$T$9-1,IF(B68&lt;$U$9,D68,0),0)))</f>
        <v>0</v>
      </c>
      <c r="U68" s="705">
        <f>IF('1. General Input'!$D$10=0,0,IF('1. General Input'!$D$10=8,0,IF(B68&gt;$U$9-1,IF(B68&lt;$V$9,D68,0),0)))</f>
        <v>0</v>
      </c>
      <c r="V68" s="705">
        <f>IF('1. General Input'!$D$10=0,0,IF('1. General Input'!$D$10=8,0,IF(B68&gt;$V$9-1,IF(B68&lt;$W$9,D68,0),0)))</f>
        <v>0</v>
      </c>
      <c r="W68" s="705">
        <f>IF('1. General Input'!$D$10=0,0,IF('1. General Input'!$D$10=8,0,IF(B68&gt;$W$9-1,IF(B68&lt;$X$9,D68,0),0)))</f>
        <v>0</v>
      </c>
      <c r="X68" s="705">
        <f>IF('1. General Input'!$D$10=0,0,IF('1. General Input'!$D$10=8,0,IF(B68&gt;$X$9-1,IF(B68&lt;$Y$9,D68,0),0)))</f>
        <v>0</v>
      </c>
      <c r="Y68" s="705">
        <f>IF('1. General Input'!$D$10=0,0,IF('1. General Input'!$D$10=8,0,IF(B68&gt;$Y$9-1,IF(B68&lt;$Z$9,D68,0),0)))</f>
        <v>0</v>
      </c>
      <c r="Z68" s="705">
        <f>IF('1. General Input'!$D$10=0,0,IF('1. General Input'!$D$10=8,0,IF(B68&gt;$Z$9-1,IF(B68&lt;$AA$9,D68,0),0)))</f>
        <v>0</v>
      </c>
      <c r="AA68" s="705">
        <f>IF('1. General Input'!$D$10=0,0,IF('1. General Input'!$D$10=8,0,IF(B68&gt;$AA$9-1,IF(B68&lt;$AB$9,D68,0),0)))</f>
        <v>0</v>
      </c>
      <c r="AB68" s="705">
        <f>IF('1. General Input'!$D$10=0,0,IF('1. General Input'!$D$10=8,0,IF(B68&gt;$AB$9-1,IF(B68&lt;$AC$9,D68,0),0)))</f>
        <v>0</v>
      </c>
      <c r="AC68" s="705">
        <f>IF('1. General Input'!$D$10=0,0,IF(B68&gt;$AC$9-1,D68,0))</f>
        <v>0</v>
      </c>
      <c r="AD68" s="706">
        <f t="shared" si="8"/>
        <v>0</v>
      </c>
    </row>
    <row r="69" spans="1:30" x14ac:dyDescent="0.25">
      <c r="A69" s="646"/>
      <c r="B69" s="588"/>
      <c r="C69" s="588"/>
      <c r="D69" s="655"/>
      <c r="E69" s="705">
        <f t="shared" si="9"/>
        <v>0</v>
      </c>
      <c r="F69" s="705">
        <f t="shared" si="10"/>
        <v>0</v>
      </c>
      <c r="G69" s="705">
        <f t="shared" si="11"/>
        <v>0</v>
      </c>
      <c r="H69" s="705">
        <f t="shared" si="12"/>
        <v>0</v>
      </c>
      <c r="I69" s="705">
        <f t="shared" si="13"/>
        <v>0</v>
      </c>
      <c r="J69" s="705">
        <f t="shared" si="14"/>
        <v>0</v>
      </c>
      <c r="K69" s="705">
        <f t="shared" si="15"/>
        <v>0</v>
      </c>
      <c r="L69" s="705">
        <f t="shared" si="16"/>
        <v>0</v>
      </c>
      <c r="M69" s="705">
        <f>IF('1. General Input'!$D$10=0,0,IF('1. General Input'!$D$10=8,0,IF(B69&gt;$M$9-1,IF(B69&lt;$N$9,D69,0),0)))</f>
        <v>0</v>
      </c>
      <c r="N69" s="705">
        <f>IF('1. General Input'!$D$10=0,0,IF('1. General Input'!$D$10=8,0,IF(B69&gt;$N$9-1,IF(B69&lt;$O$9,D69,0),0)))</f>
        <v>0</v>
      </c>
      <c r="O69" s="705">
        <f>IF('1. General Input'!$D$10=0,0,IF('1. General Input'!$D$10=8,0,IF(B69&gt;$O$9-1,IF(B69&lt;$P$9,D69,0),0)))</f>
        <v>0</v>
      </c>
      <c r="P69" s="705">
        <f>IF('1. General Input'!$D$10=0,0,IF('1. General Input'!$D$10=8,0,IF(B69&gt;$P$9-1,IF(B69&lt;$Q$9,D69,0),0)))</f>
        <v>0</v>
      </c>
      <c r="Q69" s="705">
        <f>IF('1. General Input'!$D$10=0,0,IF('1. General Input'!$D$10=8,0,IF(B69&gt;$Q$9-1,IF(B69&lt;$R$9,D69,0),0)))</f>
        <v>0</v>
      </c>
      <c r="R69" s="705">
        <f>IF('1. General Input'!$D$10=0,0,IF('1. General Input'!$D$10=8,0,IF(B69&gt;$R$9-1,IF(B69&lt;$S$9,D69,0),0)))</f>
        <v>0</v>
      </c>
      <c r="S69" s="705">
        <f>IF('1. General Input'!$D$10=0,0,IF('1. General Input'!$D$10=8,0,IF(B69&gt;$S$9-1,IF(B69&lt;$T$9,D69,0),0)))</f>
        <v>0</v>
      </c>
      <c r="T69" s="705">
        <f>IF('1. General Input'!$D$10=0,0,IF('1. General Input'!$D$10=8,0,IF(B69&gt;$T$9-1,IF(B69&lt;$U$9,D69,0),0)))</f>
        <v>0</v>
      </c>
      <c r="U69" s="705">
        <f>IF('1. General Input'!$D$10=0,0,IF('1. General Input'!$D$10=8,0,IF(B69&gt;$U$9-1,IF(B69&lt;$V$9,D69,0),0)))</f>
        <v>0</v>
      </c>
      <c r="V69" s="705">
        <f>IF('1. General Input'!$D$10=0,0,IF('1. General Input'!$D$10=8,0,IF(B69&gt;$V$9-1,IF(B69&lt;$W$9,D69,0),0)))</f>
        <v>0</v>
      </c>
      <c r="W69" s="705">
        <f>IF('1. General Input'!$D$10=0,0,IF('1. General Input'!$D$10=8,0,IF(B69&gt;$W$9-1,IF(B69&lt;$X$9,D69,0),0)))</f>
        <v>0</v>
      </c>
      <c r="X69" s="705">
        <f>IF('1. General Input'!$D$10=0,0,IF('1. General Input'!$D$10=8,0,IF(B69&gt;$X$9-1,IF(B69&lt;$Y$9,D69,0),0)))</f>
        <v>0</v>
      </c>
      <c r="Y69" s="705">
        <f>IF('1. General Input'!$D$10=0,0,IF('1. General Input'!$D$10=8,0,IF(B69&gt;$Y$9-1,IF(B69&lt;$Z$9,D69,0),0)))</f>
        <v>0</v>
      </c>
      <c r="Z69" s="705">
        <f>IF('1. General Input'!$D$10=0,0,IF('1. General Input'!$D$10=8,0,IF(B69&gt;$Z$9-1,IF(B69&lt;$AA$9,D69,0),0)))</f>
        <v>0</v>
      </c>
      <c r="AA69" s="705">
        <f>IF('1. General Input'!$D$10=0,0,IF('1. General Input'!$D$10=8,0,IF(B69&gt;$AA$9-1,IF(B69&lt;$AB$9,D69,0),0)))</f>
        <v>0</v>
      </c>
      <c r="AB69" s="705">
        <f>IF('1. General Input'!$D$10=0,0,IF('1. General Input'!$D$10=8,0,IF(B69&gt;$AB$9-1,IF(B69&lt;$AC$9,D69,0),0)))</f>
        <v>0</v>
      </c>
      <c r="AC69" s="705">
        <f>IF('1. General Input'!$D$10=0,0,IF(B69&gt;$AC$9-1,D69,0))</f>
        <v>0</v>
      </c>
      <c r="AD69" s="706">
        <f t="shared" si="8"/>
        <v>0</v>
      </c>
    </row>
    <row r="70" spans="1:30" x14ac:dyDescent="0.25">
      <c r="A70" s="646"/>
      <c r="B70" s="588"/>
      <c r="C70" s="588"/>
      <c r="D70" s="655"/>
      <c r="E70" s="705">
        <f t="shared" si="9"/>
        <v>0</v>
      </c>
      <c r="F70" s="705">
        <f t="shared" si="10"/>
        <v>0</v>
      </c>
      <c r="G70" s="705">
        <f t="shared" si="11"/>
        <v>0</v>
      </c>
      <c r="H70" s="705">
        <f t="shared" si="12"/>
        <v>0</v>
      </c>
      <c r="I70" s="705">
        <f t="shared" si="13"/>
        <v>0</v>
      </c>
      <c r="J70" s="705">
        <f t="shared" si="14"/>
        <v>0</v>
      </c>
      <c r="K70" s="705">
        <f t="shared" si="15"/>
        <v>0</v>
      </c>
      <c r="L70" s="705">
        <f t="shared" si="16"/>
        <v>0</v>
      </c>
      <c r="M70" s="705">
        <f>IF('1. General Input'!$D$10=0,0,IF('1. General Input'!$D$10=8,0,IF(B70&gt;$M$9-1,IF(B70&lt;$N$9,D70,0),0)))</f>
        <v>0</v>
      </c>
      <c r="N70" s="705">
        <f>IF('1. General Input'!$D$10=0,0,IF('1. General Input'!$D$10=8,0,IF(B70&gt;$N$9-1,IF(B70&lt;$O$9,D70,0),0)))</f>
        <v>0</v>
      </c>
      <c r="O70" s="705">
        <f>IF('1. General Input'!$D$10=0,0,IF('1. General Input'!$D$10=8,0,IF(B70&gt;$O$9-1,IF(B70&lt;$P$9,D70,0),0)))</f>
        <v>0</v>
      </c>
      <c r="P70" s="705">
        <f>IF('1. General Input'!$D$10=0,0,IF('1. General Input'!$D$10=8,0,IF(B70&gt;$P$9-1,IF(B70&lt;$Q$9,D70,0),0)))</f>
        <v>0</v>
      </c>
      <c r="Q70" s="705">
        <f>IF('1. General Input'!$D$10=0,0,IF('1. General Input'!$D$10=8,0,IF(B70&gt;$Q$9-1,IF(B70&lt;$R$9,D70,0),0)))</f>
        <v>0</v>
      </c>
      <c r="R70" s="705">
        <f>IF('1. General Input'!$D$10=0,0,IF('1. General Input'!$D$10=8,0,IF(B70&gt;$R$9-1,IF(B70&lt;$S$9,D70,0),0)))</f>
        <v>0</v>
      </c>
      <c r="S70" s="705">
        <f>IF('1. General Input'!$D$10=0,0,IF('1. General Input'!$D$10=8,0,IF(B70&gt;$S$9-1,IF(B70&lt;$T$9,D70,0),0)))</f>
        <v>0</v>
      </c>
      <c r="T70" s="705">
        <f>IF('1. General Input'!$D$10=0,0,IF('1. General Input'!$D$10=8,0,IF(B70&gt;$T$9-1,IF(B70&lt;$U$9,D70,0),0)))</f>
        <v>0</v>
      </c>
      <c r="U70" s="705">
        <f>IF('1. General Input'!$D$10=0,0,IF('1. General Input'!$D$10=8,0,IF(B70&gt;$U$9-1,IF(B70&lt;$V$9,D70,0),0)))</f>
        <v>0</v>
      </c>
      <c r="V70" s="705">
        <f>IF('1. General Input'!$D$10=0,0,IF('1. General Input'!$D$10=8,0,IF(B70&gt;$V$9-1,IF(B70&lt;$W$9,D70,0),0)))</f>
        <v>0</v>
      </c>
      <c r="W70" s="705">
        <f>IF('1. General Input'!$D$10=0,0,IF('1. General Input'!$D$10=8,0,IF(B70&gt;$W$9-1,IF(B70&lt;$X$9,D70,0),0)))</f>
        <v>0</v>
      </c>
      <c r="X70" s="705">
        <f>IF('1. General Input'!$D$10=0,0,IF('1. General Input'!$D$10=8,0,IF(B70&gt;$X$9-1,IF(B70&lt;$Y$9,D70,0),0)))</f>
        <v>0</v>
      </c>
      <c r="Y70" s="705">
        <f>IF('1. General Input'!$D$10=0,0,IF('1. General Input'!$D$10=8,0,IF(B70&gt;$Y$9-1,IF(B70&lt;$Z$9,D70,0),0)))</f>
        <v>0</v>
      </c>
      <c r="Z70" s="705">
        <f>IF('1. General Input'!$D$10=0,0,IF('1. General Input'!$D$10=8,0,IF(B70&gt;$Z$9-1,IF(B70&lt;$AA$9,D70,0),0)))</f>
        <v>0</v>
      </c>
      <c r="AA70" s="705">
        <f>IF('1. General Input'!$D$10=0,0,IF('1. General Input'!$D$10=8,0,IF(B70&gt;$AA$9-1,IF(B70&lt;$AB$9,D70,0),0)))</f>
        <v>0</v>
      </c>
      <c r="AB70" s="705">
        <f>IF('1. General Input'!$D$10=0,0,IF('1. General Input'!$D$10=8,0,IF(B70&gt;$AB$9-1,IF(B70&lt;$AC$9,D70,0),0)))</f>
        <v>0</v>
      </c>
      <c r="AC70" s="705">
        <f>IF('1. General Input'!$D$10=0,0,IF(B70&gt;$AC$9-1,D70,0))</f>
        <v>0</v>
      </c>
      <c r="AD70" s="706">
        <f t="shared" si="8"/>
        <v>0</v>
      </c>
    </row>
    <row r="71" spans="1:30" x14ac:dyDescent="0.25">
      <c r="A71" s="646"/>
      <c r="B71" s="588"/>
      <c r="C71" s="588"/>
      <c r="D71" s="655"/>
      <c r="E71" s="705">
        <f t="shared" si="9"/>
        <v>0</v>
      </c>
      <c r="F71" s="705">
        <f t="shared" si="10"/>
        <v>0</v>
      </c>
      <c r="G71" s="705">
        <f t="shared" si="11"/>
        <v>0</v>
      </c>
      <c r="H71" s="705">
        <f t="shared" si="12"/>
        <v>0</v>
      </c>
      <c r="I71" s="705">
        <f t="shared" si="13"/>
        <v>0</v>
      </c>
      <c r="J71" s="705">
        <f t="shared" si="14"/>
        <v>0</v>
      </c>
      <c r="K71" s="705">
        <f t="shared" si="15"/>
        <v>0</v>
      </c>
      <c r="L71" s="705">
        <f t="shared" si="16"/>
        <v>0</v>
      </c>
      <c r="M71" s="705">
        <f>IF('1. General Input'!$D$10=0,0,IF('1. General Input'!$D$10=8,0,IF(B71&gt;$M$9-1,IF(B71&lt;$N$9,D71,0),0)))</f>
        <v>0</v>
      </c>
      <c r="N71" s="705">
        <f>IF('1. General Input'!$D$10=0,0,IF('1. General Input'!$D$10=8,0,IF(B71&gt;$N$9-1,IF(B71&lt;$O$9,D71,0),0)))</f>
        <v>0</v>
      </c>
      <c r="O71" s="705">
        <f>IF('1. General Input'!$D$10=0,0,IF('1. General Input'!$D$10=8,0,IF(B71&gt;$O$9-1,IF(B71&lt;$P$9,D71,0),0)))</f>
        <v>0</v>
      </c>
      <c r="P71" s="705">
        <f>IF('1. General Input'!$D$10=0,0,IF('1. General Input'!$D$10=8,0,IF(B71&gt;$P$9-1,IF(B71&lt;$Q$9,D71,0),0)))</f>
        <v>0</v>
      </c>
      <c r="Q71" s="705">
        <f>IF('1. General Input'!$D$10=0,0,IF('1. General Input'!$D$10=8,0,IF(B71&gt;$Q$9-1,IF(B71&lt;$R$9,D71,0),0)))</f>
        <v>0</v>
      </c>
      <c r="R71" s="705">
        <f>IF('1. General Input'!$D$10=0,0,IF('1. General Input'!$D$10=8,0,IF(B71&gt;$R$9-1,IF(B71&lt;$S$9,D71,0),0)))</f>
        <v>0</v>
      </c>
      <c r="S71" s="705">
        <f>IF('1. General Input'!$D$10=0,0,IF('1. General Input'!$D$10=8,0,IF(B71&gt;$S$9-1,IF(B71&lt;$T$9,D71,0),0)))</f>
        <v>0</v>
      </c>
      <c r="T71" s="705">
        <f>IF('1. General Input'!$D$10=0,0,IF('1. General Input'!$D$10=8,0,IF(B71&gt;$T$9-1,IF(B71&lt;$U$9,D71,0),0)))</f>
        <v>0</v>
      </c>
      <c r="U71" s="705">
        <f>IF('1. General Input'!$D$10=0,0,IF('1. General Input'!$D$10=8,0,IF(B71&gt;$U$9-1,IF(B71&lt;$V$9,D71,0),0)))</f>
        <v>0</v>
      </c>
      <c r="V71" s="705">
        <f>IF('1. General Input'!$D$10=0,0,IF('1. General Input'!$D$10=8,0,IF(B71&gt;$V$9-1,IF(B71&lt;$W$9,D71,0),0)))</f>
        <v>0</v>
      </c>
      <c r="W71" s="705">
        <f>IF('1. General Input'!$D$10=0,0,IF('1. General Input'!$D$10=8,0,IF(B71&gt;$W$9-1,IF(B71&lt;$X$9,D71,0),0)))</f>
        <v>0</v>
      </c>
      <c r="X71" s="705">
        <f>IF('1. General Input'!$D$10=0,0,IF('1. General Input'!$D$10=8,0,IF(B71&gt;$X$9-1,IF(B71&lt;$Y$9,D71,0),0)))</f>
        <v>0</v>
      </c>
      <c r="Y71" s="705">
        <f>IF('1. General Input'!$D$10=0,0,IF('1. General Input'!$D$10=8,0,IF(B71&gt;$Y$9-1,IF(B71&lt;$Z$9,D71,0),0)))</f>
        <v>0</v>
      </c>
      <c r="Z71" s="705">
        <f>IF('1. General Input'!$D$10=0,0,IF('1. General Input'!$D$10=8,0,IF(B71&gt;$Z$9-1,IF(B71&lt;$AA$9,D71,0),0)))</f>
        <v>0</v>
      </c>
      <c r="AA71" s="705">
        <f>IF('1. General Input'!$D$10=0,0,IF('1. General Input'!$D$10=8,0,IF(B71&gt;$AA$9-1,IF(B71&lt;$AB$9,D71,0),0)))</f>
        <v>0</v>
      </c>
      <c r="AB71" s="705">
        <f>IF('1. General Input'!$D$10=0,0,IF('1. General Input'!$D$10=8,0,IF(B71&gt;$AB$9-1,IF(B71&lt;$AC$9,D71,0),0)))</f>
        <v>0</v>
      </c>
      <c r="AC71" s="705">
        <f>IF('1. General Input'!$D$10=0,0,IF(B71&gt;$AC$9-1,D71,0))</f>
        <v>0</v>
      </c>
      <c r="AD71" s="706">
        <f t="shared" si="8"/>
        <v>0</v>
      </c>
    </row>
    <row r="72" spans="1:30" x14ac:dyDescent="0.25">
      <c r="A72" s="646"/>
      <c r="B72" s="588"/>
      <c r="C72" s="588"/>
      <c r="D72" s="655"/>
      <c r="E72" s="705">
        <f t="shared" si="9"/>
        <v>0</v>
      </c>
      <c r="F72" s="705">
        <f t="shared" si="10"/>
        <v>0</v>
      </c>
      <c r="G72" s="705">
        <f t="shared" si="11"/>
        <v>0</v>
      </c>
      <c r="H72" s="705">
        <f t="shared" si="12"/>
        <v>0</v>
      </c>
      <c r="I72" s="705">
        <f t="shared" si="13"/>
        <v>0</v>
      </c>
      <c r="J72" s="705">
        <f t="shared" si="14"/>
        <v>0</v>
      </c>
      <c r="K72" s="705">
        <f t="shared" si="15"/>
        <v>0</v>
      </c>
      <c r="L72" s="705">
        <f t="shared" si="16"/>
        <v>0</v>
      </c>
      <c r="M72" s="705">
        <f>IF('1. General Input'!$D$10=0,0,IF('1. General Input'!$D$10=8,0,IF(B72&gt;$M$9-1,IF(B72&lt;$N$9,D72,0),0)))</f>
        <v>0</v>
      </c>
      <c r="N72" s="705">
        <f>IF('1. General Input'!$D$10=0,0,IF('1. General Input'!$D$10=8,0,IF(B72&gt;$N$9-1,IF(B72&lt;$O$9,D72,0),0)))</f>
        <v>0</v>
      </c>
      <c r="O72" s="705">
        <f>IF('1. General Input'!$D$10=0,0,IF('1. General Input'!$D$10=8,0,IF(B72&gt;$O$9-1,IF(B72&lt;$P$9,D72,0),0)))</f>
        <v>0</v>
      </c>
      <c r="P72" s="705">
        <f>IF('1. General Input'!$D$10=0,0,IF('1. General Input'!$D$10=8,0,IF(B72&gt;$P$9-1,IF(B72&lt;$Q$9,D72,0),0)))</f>
        <v>0</v>
      </c>
      <c r="Q72" s="705">
        <f>IF('1. General Input'!$D$10=0,0,IF('1. General Input'!$D$10=8,0,IF(B72&gt;$Q$9-1,IF(B72&lt;$R$9,D72,0),0)))</f>
        <v>0</v>
      </c>
      <c r="R72" s="705">
        <f>IF('1. General Input'!$D$10=0,0,IF('1. General Input'!$D$10=8,0,IF(B72&gt;$R$9-1,IF(B72&lt;$S$9,D72,0),0)))</f>
        <v>0</v>
      </c>
      <c r="S72" s="705">
        <f>IF('1. General Input'!$D$10=0,0,IF('1. General Input'!$D$10=8,0,IF(B72&gt;$S$9-1,IF(B72&lt;$T$9,D72,0),0)))</f>
        <v>0</v>
      </c>
      <c r="T72" s="705">
        <f>IF('1. General Input'!$D$10=0,0,IF('1. General Input'!$D$10=8,0,IF(B72&gt;$T$9-1,IF(B72&lt;$U$9,D72,0),0)))</f>
        <v>0</v>
      </c>
      <c r="U72" s="705">
        <f>IF('1. General Input'!$D$10=0,0,IF('1. General Input'!$D$10=8,0,IF(B72&gt;$U$9-1,IF(B72&lt;$V$9,D72,0),0)))</f>
        <v>0</v>
      </c>
      <c r="V72" s="705">
        <f>IF('1. General Input'!$D$10=0,0,IF('1. General Input'!$D$10=8,0,IF(B72&gt;$V$9-1,IF(B72&lt;$W$9,D72,0),0)))</f>
        <v>0</v>
      </c>
      <c r="W72" s="705">
        <f>IF('1. General Input'!$D$10=0,0,IF('1. General Input'!$D$10=8,0,IF(B72&gt;$W$9-1,IF(B72&lt;$X$9,D72,0),0)))</f>
        <v>0</v>
      </c>
      <c r="X72" s="705">
        <f>IF('1. General Input'!$D$10=0,0,IF('1. General Input'!$D$10=8,0,IF(B72&gt;$X$9-1,IF(B72&lt;$Y$9,D72,0),0)))</f>
        <v>0</v>
      </c>
      <c r="Y72" s="705">
        <f>IF('1. General Input'!$D$10=0,0,IF('1. General Input'!$D$10=8,0,IF(B72&gt;$Y$9-1,IF(B72&lt;$Z$9,D72,0),0)))</f>
        <v>0</v>
      </c>
      <c r="Z72" s="705">
        <f>IF('1. General Input'!$D$10=0,0,IF('1. General Input'!$D$10=8,0,IF(B72&gt;$Z$9-1,IF(B72&lt;$AA$9,D72,0),0)))</f>
        <v>0</v>
      </c>
      <c r="AA72" s="705">
        <f>IF('1. General Input'!$D$10=0,0,IF('1. General Input'!$D$10=8,0,IF(B72&gt;$AA$9-1,IF(B72&lt;$AB$9,D72,0),0)))</f>
        <v>0</v>
      </c>
      <c r="AB72" s="705">
        <f>IF('1. General Input'!$D$10=0,0,IF('1. General Input'!$D$10=8,0,IF(B72&gt;$AB$9-1,IF(B72&lt;$AC$9,D72,0),0)))</f>
        <v>0</v>
      </c>
      <c r="AC72" s="705">
        <f>IF('1. General Input'!$D$10=0,0,IF(B72&gt;$AC$9-1,D72,0))</f>
        <v>0</v>
      </c>
      <c r="AD72" s="706">
        <f t="shared" si="8"/>
        <v>0</v>
      </c>
    </row>
    <row r="73" spans="1:30" x14ac:dyDescent="0.25">
      <c r="A73" s="646"/>
      <c r="B73" s="588"/>
      <c r="C73" s="588"/>
      <c r="D73" s="655"/>
      <c r="E73" s="705">
        <f t="shared" si="9"/>
        <v>0</v>
      </c>
      <c r="F73" s="705">
        <f t="shared" si="10"/>
        <v>0</v>
      </c>
      <c r="G73" s="705">
        <f t="shared" si="11"/>
        <v>0</v>
      </c>
      <c r="H73" s="705">
        <f t="shared" si="12"/>
        <v>0</v>
      </c>
      <c r="I73" s="705">
        <f t="shared" si="13"/>
        <v>0</v>
      </c>
      <c r="J73" s="705">
        <f t="shared" si="14"/>
        <v>0</v>
      </c>
      <c r="K73" s="705">
        <f t="shared" si="15"/>
        <v>0</v>
      </c>
      <c r="L73" s="705">
        <f t="shared" si="16"/>
        <v>0</v>
      </c>
      <c r="M73" s="705">
        <f>IF('1. General Input'!$D$10=0,0,IF('1. General Input'!$D$10=8,0,IF(B73&gt;$M$9-1,IF(B73&lt;$N$9,D73,0),0)))</f>
        <v>0</v>
      </c>
      <c r="N73" s="705">
        <f>IF('1. General Input'!$D$10=0,0,IF('1. General Input'!$D$10=8,0,IF(B73&gt;$N$9-1,IF(B73&lt;$O$9,D73,0),0)))</f>
        <v>0</v>
      </c>
      <c r="O73" s="705">
        <f>IF('1. General Input'!$D$10=0,0,IF('1. General Input'!$D$10=8,0,IF(B73&gt;$O$9-1,IF(B73&lt;$P$9,D73,0),0)))</f>
        <v>0</v>
      </c>
      <c r="P73" s="705">
        <f>IF('1. General Input'!$D$10=0,0,IF('1. General Input'!$D$10=8,0,IF(B73&gt;$P$9-1,IF(B73&lt;$Q$9,D73,0),0)))</f>
        <v>0</v>
      </c>
      <c r="Q73" s="705">
        <f>IF('1. General Input'!$D$10=0,0,IF('1. General Input'!$D$10=8,0,IF(B73&gt;$Q$9-1,IF(B73&lt;$R$9,D73,0),0)))</f>
        <v>0</v>
      </c>
      <c r="R73" s="705">
        <f>IF('1. General Input'!$D$10=0,0,IF('1. General Input'!$D$10=8,0,IF(B73&gt;$R$9-1,IF(B73&lt;$S$9,D73,0),0)))</f>
        <v>0</v>
      </c>
      <c r="S73" s="705">
        <f>IF('1. General Input'!$D$10=0,0,IF('1. General Input'!$D$10=8,0,IF(B73&gt;$S$9-1,IF(B73&lt;$T$9,D73,0),0)))</f>
        <v>0</v>
      </c>
      <c r="T73" s="705">
        <f>IF('1. General Input'!$D$10=0,0,IF('1. General Input'!$D$10=8,0,IF(B73&gt;$T$9-1,IF(B73&lt;$U$9,D73,0),0)))</f>
        <v>0</v>
      </c>
      <c r="U73" s="705">
        <f>IF('1. General Input'!$D$10=0,0,IF('1. General Input'!$D$10=8,0,IF(B73&gt;$U$9-1,IF(B73&lt;$V$9,D73,0),0)))</f>
        <v>0</v>
      </c>
      <c r="V73" s="705">
        <f>IF('1. General Input'!$D$10=0,0,IF('1. General Input'!$D$10=8,0,IF(B73&gt;$V$9-1,IF(B73&lt;$W$9,D73,0),0)))</f>
        <v>0</v>
      </c>
      <c r="W73" s="705">
        <f>IF('1. General Input'!$D$10=0,0,IF('1. General Input'!$D$10=8,0,IF(B73&gt;$W$9-1,IF(B73&lt;$X$9,D73,0),0)))</f>
        <v>0</v>
      </c>
      <c r="X73" s="705">
        <f>IF('1. General Input'!$D$10=0,0,IF('1. General Input'!$D$10=8,0,IF(B73&gt;$X$9-1,IF(B73&lt;$Y$9,D73,0),0)))</f>
        <v>0</v>
      </c>
      <c r="Y73" s="705">
        <f>IF('1. General Input'!$D$10=0,0,IF('1. General Input'!$D$10=8,0,IF(B73&gt;$Y$9-1,IF(B73&lt;$Z$9,D73,0),0)))</f>
        <v>0</v>
      </c>
      <c r="Z73" s="705">
        <f>IF('1. General Input'!$D$10=0,0,IF('1. General Input'!$D$10=8,0,IF(B73&gt;$Z$9-1,IF(B73&lt;$AA$9,D73,0),0)))</f>
        <v>0</v>
      </c>
      <c r="AA73" s="705">
        <f>IF('1. General Input'!$D$10=0,0,IF('1. General Input'!$D$10=8,0,IF(B73&gt;$AA$9-1,IF(B73&lt;$AB$9,D73,0),0)))</f>
        <v>0</v>
      </c>
      <c r="AB73" s="705">
        <f>IF('1. General Input'!$D$10=0,0,IF('1. General Input'!$D$10=8,0,IF(B73&gt;$AB$9-1,IF(B73&lt;$AC$9,D73,0),0)))</f>
        <v>0</v>
      </c>
      <c r="AC73" s="705">
        <f>IF('1. General Input'!$D$10=0,0,IF(B73&gt;$AC$9-1,D73,0))</f>
        <v>0</v>
      </c>
      <c r="AD73" s="706">
        <f t="shared" si="8"/>
        <v>0</v>
      </c>
    </row>
    <row r="74" spans="1:30" x14ac:dyDescent="0.25">
      <c r="A74" s="646"/>
      <c r="B74" s="588"/>
      <c r="C74" s="588"/>
      <c r="D74" s="655"/>
      <c r="E74" s="705">
        <f t="shared" si="9"/>
        <v>0</v>
      </c>
      <c r="F74" s="705">
        <f t="shared" si="10"/>
        <v>0</v>
      </c>
      <c r="G74" s="705">
        <f t="shared" si="11"/>
        <v>0</v>
      </c>
      <c r="H74" s="705">
        <f t="shared" si="12"/>
        <v>0</v>
      </c>
      <c r="I74" s="705">
        <f t="shared" si="13"/>
        <v>0</v>
      </c>
      <c r="J74" s="705">
        <f t="shared" si="14"/>
        <v>0</v>
      </c>
      <c r="K74" s="705">
        <f t="shared" si="15"/>
        <v>0</v>
      </c>
      <c r="L74" s="705">
        <f t="shared" si="16"/>
        <v>0</v>
      </c>
      <c r="M74" s="705">
        <f>IF('1. General Input'!$D$10=0,0,IF('1. General Input'!$D$10=8,0,IF(B74&gt;$M$9-1,IF(B74&lt;$N$9,D74,0),0)))</f>
        <v>0</v>
      </c>
      <c r="N74" s="705">
        <f>IF('1. General Input'!$D$10=0,0,IF('1. General Input'!$D$10=8,0,IF(B74&gt;$N$9-1,IF(B74&lt;$O$9,D74,0),0)))</f>
        <v>0</v>
      </c>
      <c r="O74" s="705">
        <f>IF('1. General Input'!$D$10=0,0,IF('1. General Input'!$D$10=8,0,IF(B74&gt;$O$9-1,IF(B74&lt;$P$9,D74,0),0)))</f>
        <v>0</v>
      </c>
      <c r="P74" s="705">
        <f>IF('1. General Input'!$D$10=0,0,IF('1. General Input'!$D$10=8,0,IF(B74&gt;$P$9-1,IF(B74&lt;$Q$9,D74,0),0)))</f>
        <v>0</v>
      </c>
      <c r="Q74" s="705">
        <f>IF('1. General Input'!$D$10=0,0,IF('1. General Input'!$D$10=8,0,IF(B74&gt;$Q$9-1,IF(B74&lt;$R$9,D74,0),0)))</f>
        <v>0</v>
      </c>
      <c r="R74" s="705">
        <f>IF('1. General Input'!$D$10=0,0,IF('1. General Input'!$D$10=8,0,IF(B74&gt;$R$9-1,IF(B74&lt;$S$9,D74,0),0)))</f>
        <v>0</v>
      </c>
      <c r="S74" s="705">
        <f>IF('1. General Input'!$D$10=0,0,IF('1. General Input'!$D$10=8,0,IF(B74&gt;$S$9-1,IF(B74&lt;$T$9,D74,0),0)))</f>
        <v>0</v>
      </c>
      <c r="T74" s="705">
        <f>IF('1. General Input'!$D$10=0,0,IF('1. General Input'!$D$10=8,0,IF(B74&gt;$T$9-1,IF(B74&lt;$U$9,D74,0),0)))</f>
        <v>0</v>
      </c>
      <c r="U74" s="705">
        <f>IF('1. General Input'!$D$10=0,0,IF('1. General Input'!$D$10=8,0,IF(B74&gt;$U$9-1,IF(B74&lt;$V$9,D74,0),0)))</f>
        <v>0</v>
      </c>
      <c r="V74" s="705">
        <f>IF('1. General Input'!$D$10=0,0,IF('1. General Input'!$D$10=8,0,IF(B74&gt;$V$9-1,IF(B74&lt;$W$9,D74,0),0)))</f>
        <v>0</v>
      </c>
      <c r="W74" s="705">
        <f>IF('1. General Input'!$D$10=0,0,IF('1. General Input'!$D$10=8,0,IF(B74&gt;$W$9-1,IF(B74&lt;$X$9,D74,0),0)))</f>
        <v>0</v>
      </c>
      <c r="X74" s="705">
        <f>IF('1. General Input'!$D$10=0,0,IF('1. General Input'!$D$10=8,0,IF(B74&gt;$X$9-1,IF(B74&lt;$Y$9,D74,0),0)))</f>
        <v>0</v>
      </c>
      <c r="Y74" s="705">
        <f>IF('1. General Input'!$D$10=0,0,IF('1. General Input'!$D$10=8,0,IF(B74&gt;$Y$9-1,IF(B74&lt;$Z$9,D74,0),0)))</f>
        <v>0</v>
      </c>
      <c r="Z74" s="705">
        <f>IF('1. General Input'!$D$10=0,0,IF('1. General Input'!$D$10=8,0,IF(B74&gt;$Z$9-1,IF(B74&lt;$AA$9,D74,0),0)))</f>
        <v>0</v>
      </c>
      <c r="AA74" s="705">
        <f>IF('1. General Input'!$D$10=0,0,IF('1. General Input'!$D$10=8,0,IF(B74&gt;$AA$9-1,IF(B74&lt;$AB$9,D74,0),0)))</f>
        <v>0</v>
      </c>
      <c r="AB74" s="705">
        <f>IF('1. General Input'!$D$10=0,0,IF('1. General Input'!$D$10=8,0,IF(B74&gt;$AB$9-1,IF(B74&lt;$AC$9,D74,0),0)))</f>
        <v>0</v>
      </c>
      <c r="AC74" s="705">
        <f>IF('1. General Input'!$D$10=0,0,IF(B74&gt;$AC$9-1,D74,0))</f>
        <v>0</v>
      </c>
      <c r="AD74" s="706">
        <f t="shared" si="8"/>
        <v>0</v>
      </c>
    </row>
    <row r="75" spans="1:30" x14ac:dyDescent="0.25">
      <c r="A75" s="646"/>
      <c r="B75" s="588"/>
      <c r="C75" s="588"/>
      <c r="D75" s="655"/>
      <c r="E75" s="705">
        <f t="shared" si="9"/>
        <v>0</v>
      </c>
      <c r="F75" s="705">
        <f t="shared" si="10"/>
        <v>0</v>
      </c>
      <c r="G75" s="705">
        <f t="shared" si="11"/>
        <v>0</v>
      </c>
      <c r="H75" s="705">
        <f t="shared" si="12"/>
        <v>0</v>
      </c>
      <c r="I75" s="705">
        <f t="shared" si="13"/>
        <v>0</v>
      </c>
      <c r="J75" s="705">
        <f t="shared" si="14"/>
        <v>0</v>
      </c>
      <c r="K75" s="705">
        <f t="shared" si="15"/>
        <v>0</v>
      </c>
      <c r="L75" s="705">
        <f t="shared" si="16"/>
        <v>0</v>
      </c>
      <c r="M75" s="705">
        <f>IF('1. General Input'!$D$10=0,0,IF('1. General Input'!$D$10=8,0,IF(B75&gt;$M$9-1,IF(B75&lt;$N$9,D75,0),0)))</f>
        <v>0</v>
      </c>
      <c r="N75" s="705">
        <f>IF('1. General Input'!$D$10=0,0,IF('1. General Input'!$D$10=8,0,IF(B75&gt;$N$9-1,IF(B75&lt;$O$9,D75,0),0)))</f>
        <v>0</v>
      </c>
      <c r="O75" s="705">
        <f>IF('1. General Input'!$D$10=0,0,IF('1. General Input'!$D$10=8,0,IF(B75&gt;$O$9-1,IF(B75&lt;$P$9,D75,0),0)))</f>
        <v>0</v>
      </c>
      <c r="P75" s="705">
        <f>IF('1. General Input'!$D$10=0,0,IF('1. General Input'!$D$10=8,0,IF(B75&gt;$P$9-1,IF(B75&lt;$Q$9,D75,0),0)))</f>
        <v>0</v>
      </c>
      <c r="Q75" s="705">
        <f>IF('1. General Input'!$D$10=0,0,IF('1. General Input'!$D$10=8,0,IF(B75&gt;$Q$9-1,IF(B75&lt;$R$9,D75,0),0)))</f>
        <v>0</v>
      </c>
      <c r="R75" s="705">
        <f>IF('1. General Input'!$D$10=0,0,IF('1. General Input'!$D$10=8,0,IF(B75&gt;$R$9-1,IF(B75&lt;$S$9,D75,0),0)))</f>
        <v>0</v>
      </c>
      <c r="S75" s="705">
        <f>IF('1. General Input'!$D$10=0,0,IF('1. General Input'!$D$10=8,0,IF(B75&gt;$S$9-1,IF(B75&lt;$T$9,D75,0),0)))</f>
        <v>0</v>
      </c>
      <c r="T75" s="705">
        <f>IF('1. General Input'!$D$10=0,0,IF('1. General Input'!$D$10=8,0,IF(B75&gt;$T$9-1,IF(B75&lt;$U$9,D75,0),0)))</f>
        <v>0</v>
      </c>
      <c r="U75" s="705">
        <f>IF('1. General Input'!$D$10=0,0,IF('1. General Input'!$D$10=8,0,IF(B75&gt;$U$9-1,IF(B75&lt;$V$9,D75,0),0)))</f>
        <v>0</v>
      </c>
      <c r="V75" s="705">
        <f>IF('1. General Input'!$D$10=0,0,IF('1. General Input'!$D$10=8,0,IF(B75&gt;$V$9-1,IF(B75&lt;$W$9,D75,0),0)))</f>
        <v>0</v>
      </c>
      <c r="W75" s="705">
        <f>IF('1. General Input'!$D$10=0,0,IF('1. General Input'!$D$10=8,0,IF(B75&gt;$W$9-1,IF(B75&lt;$X$9,D75,0),0)))</f>
        <v>0</v>
      </c>
      <c r="X75" s="705">
        <f>IF('1. General Input'!$D$10=0,0,IF('1. General Input'!$D$10=8,0,IF(B75&gt;$X$9-1,IF(B75&lt;$Y$9,D75,0),0)))</f>
        <v>0</v>
      </c>
      <c r="Y75" s="705">
        <f>IF('1. General Input'!$D$10=0,0,IF('1. General Input'!$D$10=8,0,IF(B75&gt;$Y$9-1,IF(B75&lt;$Z$9,D75,0),0)))</f>
        <v>0</v>
      </c>
      <c r="Z75" s="705">
        <f>IF('1. General Input'!$D$10=0,0,IF('1. General Input'!$D$10=8,0,IF(B75&gt;$Z$9-1,IF(B75&lt;$AA$9,D75,0),0)))</f>
        <v>0</v>
      </c>
      <c r="AA75" s="705">
        <f>IF('1. General Input'!$D$10=0,0,IF('1. General Input'!$D$10=8,0,IF(B75&gt;$AA$9-1,IF(B75&lt;$AB$9,D75,0),0)))</f>
        <v>0</v>
      </c>
      <c r="AB75" s="705">
        <f>IF('1. General Input'!$D$10=0,0,IF('1. General Input'!$D$10=8,0,IF(B75&gt;$AB$9-1,IF(B75&lt;$AC$9,D75,0),0)))</f>
        <v>0</v>
      </c>
      <c r="AC75" s="705">
        <f>IF('1. General Input'!$D$10=0,0,IF(B75&gt;$AC$9-1,D75,0))</f>
        <v>0</v>
      </c>
      <c r="AD75" s="706">
        <f t="shared" si="8"/>
        <v>0</v>
      </c>
    </row>
    <row r="76" spans="1:30" x14ac:dyDescent="0.25">
      <c r="A76" s="646"/>
      <c r="B76" s="588"/>
      <c r="C76" s="588"/>
      <c r="D76" s="655"/>
      <c r="E76" s="705">
        <f t="shared" ref="E76:E107" si="17">IF(B76&gt;$E$9-1,IF(B76&lt;$F$9,D76,0),0)</f>
        <v>0</v>
      </c>
      <c r="F76" s="705">
        <f t="shared" ref="F76:F112" si="18">IF(B76&gt;$F$9-1,IF(B76&lt;$G$9,D76,0),0)</f>
        <v>0</v>
      </c>
      <c r="G76" s="705">
        <f t="shared" ref="G76:G112" si="19">IF(B76&gt;$G$9-1,IF(B76&lt;$H$9,D76,0),0)</f>
        <v>0</v>
      </c>
      <c r="H76" s="705">
        <f t="shared" ref="H76:H112" si="20">IF(B76&gt;$H$9-1,IF(B76&lt;$I$9,D76,0),0)</f>
        <v>0</v>
      </c>
      <c r="I76" s="705">
        <f t="shared" ref="I76:I112" si="21">IF(B76&gt;$I$9-1,IF(B76&lt;$J$9,D76,0),0)</f>
        <v>0</v>
      </c>
      <c r="J76" s="705">
        <f t="shared" ref="J76:J112" si="22">IF(B76&gt;$J$9-1,IF(B76&lt;$K$9,D76,0),0)</f>
        <v>0</v>
      </c>
      <c r="K76" s="705">
        <f t="shared" ref="K76:K112" si="23">IF(B76&gt;$K$9-1,IF(B76&lt;$L$9,D76,0),0)</f>
        <v>0</v>
      </c>
      <c r="L76" s="705">
        <f t="shared" ref="L76:L112" si="24">IF(B76&gt;$L$9-1,IF(B76&lt;$L$10+1,D76,0),0)</f>
        <v>0</v>
      </c>
      <c r="M76" s="705">
        <f>IF('1. General Input'!$D$10=0,0,IF('1. General Input'!$D$10=8,0,IF(B76&gt;$M$9-1,IF(B76&lt;$N$9,D76,0),0)))</f>
        <v>0</v>
      </c>
      <c r="N76" s="705">
        <f>IF('1. General Input'!$D$10=0,0,IF('1. General Input'!$D$10=8,0,IF(B76&gt;$N$9-1,IF(B76&lt;$O$9,D76,0),0)))</f>
        <v>0</v>
      </c>
      <c r="O76" s="705">
        <f>IF('1. General Input'!$D$10=0,0,IF('1. General Input'!$D$10=8,0,IF(B76&gt;$O$9-1,IF(B76&lt;$P$9,D76,0),0)))</f>
        <v>0</v>
      </c>
      <c r="P76" s="705">
        <f>IF('1. General Input'!$D$10=0,0,IF('1. General Input'!$D$10=8,0,IF(B76&gt;$P$9-1,IF(B76&lt;$Q$9,D76,0),0)))</f>
        <v>0</v>
      </c>
      <c r="Q76" s="705">
        <f>IF('1. General Input'!$D$10=0,0,IF('1. General Input'!$D$10=8,0,IF(B76&gt;$Q$9-1,IF(B76&lt;$R$9,D76,0),0)))</f>
        <v>0</v>
      </c>
      <c r="R76" s="705">
        <f>IF('1. General Input'!$D$10=0,0,IF('1. General Input'!$D$10=8,0,IF(B76&gt;$R$9-1,IF(B76&lt;$S$9,D76,0),0)))</f>
        <v>0</v>
      </c>
      <c r="S76" s="705">
        <f>IF('1. General Input'!$D$10=0,0,IF('1. General Input'!$D$10=8,0,IF(B76&gt;$S$9-1,IF(B76&lt;$T$9,D76,0),0)))</f>
        <v>0</v>
      </c>
      <c r="T76" s="705">
        <f>IF('1. General Input'!$D$10=0,0,IF('1. General Input'!$D$10=8,0,IF(B76&gt;$T$9-1,IF(B76&lt;$U$9,D76,0),0)))</f>
        <v>0</v>
      </c>
      <c r="U76" s="705">
        <f>IF('1. General Input'!$D$10=0,0,IF('1. General Input'!$D$10=8,0,IF(B76&gt;$U$9-1,IF(B76&lt;$V$9,D76,0),0)))</f>
        <v>0</v>
      </c>
      <c r="V76" s="705">
        <f>IF('1. General Input'!$D$10=0,0,IF('1. General Input'!$D$10=8,0,IF(B76&gt;$V$9-1,IF(B76&lt;$W$9,D76,0),0)))</f>
        <v>0</v>
      </c>
      <c r="W76" s="705">
        <f>IF('1. General Input'!$D$10=0,0,IF('1. General Input'!$D$10=8,0,IF(B76&gt;$W$9-1,IF(B76&lt;$X$9,D76,0),0)))</f>
        <v>0</v>
      </c>
      <c r="X76" s="705">
        <f>IF('1. General Input'!$D$10=0,0,IF('1. General Input'!$D$10=8,0,IF(B76&gt;$X$9-1,IF(B76&lt;$Y$9,D76,0),0)))</f>
        <v>0</v>
      </c>
      <c r="Y76" s="705">
        <f>IF('1. General Input'!$D$10=0,0,IF('1. General Input'!$D$10=8,0,IF(B76&gt;$Y$9-1,IF(B76&lt;$Z$9,D76,0),0)))</f>
        <v>0</v>
      </c>
      <c r="Z76" s="705">
        <f>IF('1. General Input'!$D$10=0,0,IF('1. General Input'!$D$10=8,0,IF(B76&gt;$Z$9-1,IF(B76&lt;$AA$9,D76,0),0)))</f>
        <v>0</v>
      </c>
      <c r="AA76" s="705">
        <f>IF('1. General Input'!$D$10=0,0,IF('1. General Input'!$D$10=8,0,IF(B76&gt;$AA$9-1,IF(B76&lt;$AB$9,D76,0),0)))</f>
        <v>0</v>
      </c>
      <c r="AB76" s="705">
        <f>IF('1. General Input'!$D$10=0,0,IF('1. General Input'!$D$10=8,0,IF(B76&gt;$AB$9-1,IF(B76&lt;$AC$9,D76,0),0)))</f>
        <v>0</v>
      </c>
      <c r="AC76" s="705">
        <f>IF('1. General Input'!$D$10=0,0,IF(B76&gt;$AC$9-1,D76,0))</f>
        <v>0</v>
      </c>
      <c r="AD76" s="706">
        <f t="shared" si="8"/>
        <v>0</v>
      </c>
    </row>
    <row r="77" spans="1:30" x14ac:dyDescent="0.25">
      <c r="A77" s="646"/>
      <c r="B77" s="588"/>
      <c r="C77" s="588"/>
      <c r="D77" s="655"/>
      <c r="E77" s="705">
        <f t="shared" si="17"/>
        <v>0</v>
      </c>
      <c r="F77" s="705">
        <f t="shared" si="18"/>
        <v>0</v>
      </c>
      <c r="G77" s="705">
        <f t="shared" si="19"/>
        <v>0</v>
      </c>
      <c r="H77" s="705">
        <f t="shared" si="20"/>
        <v>0</v>
      </c>
      <c r="I77" s="705">
        <f t="shared" si="21"/>
        <v>0</v>
      </c>
      <c r="J77" s="705">
        <f t="shared" si="22"/>
        <v>0</v>
      </c>
      <c r="K77" s="705">
        <f t="shared" si="23"/>
        <v>0</v>
      </c>
      <c r="L77" s="705">
        <f t="shared" si="24"/>
        <v>0</v>
      </c>
      <c r="M77" s="705">
        <f>IF('1. General Input'!$D$10=0,0,IF('1. General Input'!$D$10=8,0,IF(B77&gt;$M$9-1,IF(B77&lt;$N$9,D77,0),0)))</f>
        <v>0</v>
      </c>
      <c r="N77" s="705">
        <f>IF('1. General Input'!$D$10=0,0,IF('1. General Input'!$D$10=8,0,IF(B77&gt;$N$9-1,IF(B77&lt;$O$9,D77,0),0)))</f>
        <v>0</v>
      </c>
      <c r="O77" s="705">
        <f>IF('1. General Input'!$D$10=0,0,IF('1. General Input'!$D$10=8,0,IF(B77&gt;$O$9-1,IF(B77&lt;$P$9,D77,0),0)))</f>
        <v>0</v>
      </c>
      <c r="P77" s="705">
        <f>IF('1. General Input'!$D$10=0,0,IF('1. General Input'!$D$10=8,0,IF(B77&gt;$P$9-1,IF(B77&lt;$Q$9,D77,0),0)))</f>
        <v>0</v>
      </c>
      <c r="Q77" s="705">
        <f>IF('1. General Input'!$D$10=0,0,IF('1. General Input'!$D$10=8,0,IF(B77&gt;$Q$9-1,IF(B77&lt;$R$9,D77,0),0)))</f>
        <v>0</v>
      </c>
      <c r="R77" s="705">
        <f>IF('1. General Input'!$D$10=0,0,IF('1. General Input'!$D$10=8,0,IF(B77&gt;$R$9-1,IF(B77&lt;$S$9,D77,0),0)))</f>
        <v>0</v>
      </c>
      <c r="S77" s="705">
        <f>IF('1. General Input'!$D$10=0,0,IF('1. General Input'!$D$10=8,0,IF(B77&gt;$S$9-1,IF(B77&lt;$T$9,D77,0),0)))</f>
        <v>0</v>
      </c>
      <c r="T77" s="705">
        <f>IF('1. General Input'!$D$10=0,0,IF('1. General Input'!$D$10=8,0,IF(B77&gt;$T$9-1,IF(B77&lt;$U$9,D77,0),0)))</f>
        <v>0</v>
      </c>
      <c r="U77" s="705">
        <f>IF('1. General Input'!$D$10=0,0,IF('1. General Input'!$D$10=8,0,IF(B77&gt;$U$9-1,IF(B77&lt;$V$9,D77,0),0)))</f>
        <v>0</v>
      </c>
      <c r="V77" s="705">
        <f>IF('1. General Input'!$D$10=0,0,IF('1. General Input'!$D$10=8,0,IF(B77&gt;$V$9-1,IF(B77&lt;$W$9,D77,0),0)))</f>
        <v>0</v>
      </c>
      <c r="W77" s="705">
        <f>IF('1. General Input'!$D$10=0,0,IF('1. General Input'!$D$10=8,0,IF(B77&gt;$W$9-1,IF(B77&lt;$X$9,D77,0),0)))</f>
        <v>0</v>
      </c>
      <c r="X77" s="705">
        <f>IF('1. General Input'!$D$10=0,0,IF('1. General Input'!$D$10=8,0,IF(B77&gt;$X$9-1,IF(B77&lt;$Y$9,D77,0),0)))</f>
        <v>0</v>
      </c>
      <c r="Y77" s="705">
        <f>IF('1. General Input'!$D$10=0,0,IF('1. General Input'!$D$10=8,0,IF(B77&gt;$Y$9-1,IF(B77&lt;$Z$9,D77,0),0)))</f>
        <v>0</v>
      </c>
      <c r="Z77" s="705">
        <f>IF('1. General Input'!$D$10=0,0,IF('1. General Input'!$D$10=8,0,IF(B77&gt;$Z$9-1,IF(B77&lt;$AA$9,D77,0),0)))</f>
        <v>0</v>
      </c>
      <c r="AA77" s="705">
        <f>IF('1. General Input'!$D$10=0,0,IF('1. General Input'!$D$10=8,0,IF(B77&gt;$AA$9-1,IF(B77&lt;$AB$9,D77,0),0)))</f>
        <v>0</v>
      </c>
      <c r="AB77" s="705">
        <f>IF('1. General Input'!$D$10=0,0,IF('1. General Input'!$D$10=8,0,IF(B77&gt;$AB$9-1,IF(B77&lt;$AC$9,D77,0),0)))</f>
        <v>0</v>
      </c>
      <c r="AC77" s="705">
        <f>IF('1. General Input'!$D$10=0,0,IF(B77&gt;$AC$9-1,D77,0))</f>
        <v>0</v>
      </c>
      <c r="AD77" s="706">
        <f t="shared" si="8"/>
        <v>0</v>
      </c>
    </row>
    <row r="78" spans="1:30" x14ac:dyDescent="0.25">
      <c r="A78" s="646"/>
      <c r="B78" s="588"/>
      <c r="C78" s="588"/>
      <c r="D78" s="655"/>
      <c r="E78" s="705">
        <f t="shared" si="17"/>
        <v>0</v>
      </c>
      <c r="F78" s="705">
        <f t="shared" si="18"/>
        <v>0</v>
      </c>
      <c r="G78" s="705">
        <f t="shared" si="19"/>
        <v>0</v>
      </c>
      <c r="H78" s="705">
        <f t="shared" si="20"/>
        <v>0</v>
      </c>
      <c r="I78" s="705">
        <f t="shared" si="21"/>
        <v>0</v>
      </c>
      <c r="J78" s="705">
        <f t="shared" si="22"/>
        <v>0</v>
      </c>
      <c r="K78" s="705">
        <f t="shared" si="23"/>
        <v>0</v>
      </c>
      <c r="L78" s="705">
        <f t="shared" si="24"/>
        <v>0</v>
      </c>
      <c r="M78" s="705">
        <f>IF('1. General Input'!$D$10=0,0,IF('1. General Input'!$D$10=8,0,IF(B78&gt;$M$9-1,IF(B78&lt;$N$9,D78,0),0)))</f>
        <v>0</v>
      </c>
      <c r="N78" s="705">
        <f>IF('1. General Input'!$D$10=0,0,IF('1. General Input'!$D$10=8,0,IF(B78&gt;$N$9-1,IF(B78&lt;$O$9,D78,0),0)))</f>
        <v>0</v>
      </c>
      <c r="O78" s="705">
        <f>IF('1. General Input'!$D$10=0,0,IF('1. General Input'!$D$10=8,0,IF(B78&gt;$O$9-1,IF(B78&lt;$P$9,D78,0),0)))</f>
        <v>0</v>
      </c>
      <c r="P78" s="705">
        <f>IF('1. General Input'!$D$10=0,0,IF('1. General Input'!$D$10=8,0,IF(B78&gt;$P$9-1,IF(B78&lt;$Q$9,D78,0),0)))</f>
        <v>0</v>
      </c>
      <c r="Q78" s="705">
        <f>IF('1. General Input'!$D$10=0,0,IF('1. General Input'!$D$10=8,0,IF(B78&gt;$Q$9-1,IF(B78&lt;$R$9,D78,0),0)))</f>
        <v>0</v>
      </c>
      <c r="R78" s="705">
        <f>IF('1. General Input'!$D$10=0,0,IF('1. General Input'!$D$10=8,0,IF(B78&gt;$R$9-1,IF(B78&lt;$S$9,D78,0),0)))</f>
        <v>0</v>
      </c>
      <c r="S78" s="705">
        <f>IF('1. General Input'!$D$10=0,0,IF('1. General Input'!$D$10=8,0,IF(B78&gt;$S$9-1,IF(B78&lt;$T$9,D78,0),0)))</f>
        <v>0</v>
      </c>
      <c r="T78" s="705">
        <f>IF('1. General Input'!$D$10=0,0,IF('1. General Input'!$D$10=8,0,IF(B78&gt;$T$9-1,IF(B78&lt;$U$9,D78,0),0)))</f>
        <v>0</v>
      </c>
      <c r="U78" s="705">
        <f>IF('1. General Input'!$D$10=0,0,IF('1. General Input'!$D$10=8,0,IF(B78&gt;$U$9-1,IF(B78&lt;$V$9,D78,0),0)))</f>
        <v>0</v>
      </c>
      <c r="V78" s="705">
        <f>IF('1. General Input'!$D$10=0,0,IF('1. General Input'!$D$10=8,0,IF(B78&gt;$V$9-1,IF(B78&lt;$W$9,D78,0),0)))</f>
        <v>0</v>
      </c>
      <c r="W78" s="705">
        <f>IF('1. General Input'!$D$10=0,0,IF('1. General Input'!$D$10=8,0,IF(B78&gt;$W$9-1,IF(B78&lt;$X$9,D78,0),0)))</f>
        <v>0</v>
      </c>
      <c r="X78" s="705">
        <f>IF('1. General Input'!$D$10=0,0,IF('1. General Input'!$D$10=8,0,IF(B78&gt;$X$9-1,IF(B78&lt;$Y$9,D78,0),0)))</f>
        <v>0</v>
      </c>
      <c r="Y78" s="705">
        <f>IF('1. General Input'!$D$10=0,0,IF('1. General Input'!$D$10=8,0,IF(B78&gt;$Y$9-1,IF(B78&lt;$Z$9,D78,0),0)))</f>
        <v>0</v>
      </c>
      <c r="Z78" s="705">
        <f>IF('1. General Input'!$D$10=0,0,IF('1. General Input'!$D$10=8,0,IF(B78&gt;$Z$9-1,IF(B78&lt;$AA$9,D78,0),0)))</f>
        <v>0</v>
      </c>
      <c r="AA78" s="705">
        <f>IF('1. General Input'!$D$10=0,0,IF('1. General Input'!$D$10=8,0,IF(B78&gt;$AA$9-1,IF(B78&lt;$AB$9,D78,0),0)))</f>
        <v>0</v>
      </c>
      <c r="AB78" s="705">
        <f>IF('1. General Input'!$D$10=0,0,IF('1. General Input'!$D$10=8,0,IF(B78&gt;$AB$9-1,IF(B78&lt;$AC$9,D78,0),0)))</f>
        <v>0</v>
      </c>
      <c r="AC78" s="705">
        <f>IF('1. General Input'!$D$10=0,0,IF(B78&gt;$AC$9-1,D78,0))</f>
        <v>0</v>
      </c>
      <c r="AD78" s="706">
        <f t="shared" ref="AD78:AD112" si="25">IF(SUM(D78:AC78)&lt;0,0,SUM(E78:AC78))</f>
        <v>0</v>
      </c>
    </row>
    <row r="79" spans="1:30" x14ac:dyDescent="0.25">
      <c r="A79" s="646"/>
      <c r="B79" s="588"/>
      <c r="C79" s="588"/>
      <c r="D79" s="655"/>
      <c r="E79" s="705">
        <f t="shared" si="17"/>
        <v>0</v>
      </c>
      <c r="F79" s="705">
        <f t="shared" si="18"/>
        <v>0</v>
      </c>
      <c r="G79" s="705">
        <f t="shared" si="19"/>
        <v>0</v>
      </c>
      <c r="H79" s="705">
        <f t="shared" si="20"/>
        <v>0</v>
      </c>
      <c r="I79" s="705">
        <f t="shared" si="21"/>
        <v>0</v>
      </c>
      <c r="J79" s="705">
        <f t="shared" si="22"/>
        <v>0</v>
      </c>
      <c r="K79" s="705">
        <f t="shared" si="23"/>
        <v>0</v>
      </c>
      <c r="L79" s="705">
        <f t="shared" si="24"/>
        <v>0</v>
      </c>
      <c r="M79" s="705">
        <f>IF('1. General Input'!$D$10=0,0,IF('1. General Input'!$D$10=8,0,IF(B79&gt;$M$9-1,IF(B79&lt;$N$9,D79,0),0)))</f>
        <v>0</v>
      </c>
      <c r="N79" s="705">
        <f>IF('1. General Input'!$D$10=0,0,IF('1. General Input'!$D$10=8,0,IF(B79&gt;$N$9-1,IF(B79&lt;$O$9,D79,0),0)))</f>
        <v>0</v>
      </c>
      <c r="O79" s="705">
        <f>IF('1. General Input'!$D$10=0,0,IF('1. General Input'!$D$10=8,0,IF(B79&gt;$O$9-1,IF(B79&lt;$P$9,D79,0),0)))</f>
        <v>0</v>
      </c>
      <c r="P79" s="705">
        <f>IF('1. General Input'!$D$10=0,0,IF('1. General Input'!$D$10=8,0,IF(B79&gt;$P$9-1,IF(B79&lt;$Q$9,D79,0),0)))</f>
        <v>0</v>
      </c>
      <c r="Q79" s="705">
        <f>IF('1. General Input'!$D$10=0,0,IF('1. General Input'!$D$10=8,0,IF(B79&gt;$Q$9-1,IF(B79&lt;$R$9,D79,0),0)))</f>
        <v>0</v>
      </c>
      <c r="R79" s="705">
        <f>IF('1. General Input'!$D$10=0,0,IF('1. General Input'!$D$10=8,0,IF(B79&gt;$R$9-1,IF(B79&lt;$S$9,D79,0),0)))</f>
        <v>0</v>
      </c>
      <c r="S79" s="705">
        <f>IF('1. General Input'!$D$10=0,0,IF('1. General Input'!$D$10=8,0,IF(B79&gt;$S$9-1,IF(B79&lt;$T$9,D79,0),0)))</f>
        <v>0</v>
      </c>
      <c r="T79" s="705">
        <f>IF('1. General Input'!$D$10=0,0,IF('1. General Input'!$D$10=8,0,IF(B79&gt;$T$9-1,IF(B79&lt;$U$9,D79,0),0)))</f>
        <v>0</v>
      </c>
      <c r="U79" s="705">
        <f>IF('1. General Input'!$D$10=0,0,IF('1. General Input'!$D$10=8,0,IF(B79&gt;$U$9-1,IF(B79&lt;$V$9,D79,0),0)))</f>
        <v>0</v>
      </c>
      <c r="V79" s="705">
        <f>IF('1. General Input'!$D$10=0,0,IF('1. General Input'!$D$10=8,0,IF(B79&gt;$V$9-1,IF(B79&lt;$W$9,D79,0),0)))</f>
        <v>0</v>
      </c>
      <c r="W79" s="705">
        <f>IF('1. General Input'!$D$10=0,0,IF('1. General Input'!$D$10=8,0,IF(B79&gt;$W$9-1,IF(B79&lt;$X$9,D79,0),0)))</f>
        <v>0</v>
      </c>
      <c r="X79" s="705">
        <f>IF('1. General Input'!$D$10=0,0,IF('1. General Input'!$D$10=8,0,IF(B79&gt;$X$9-1,IF(B79&lt;$Y$9,D79,0),0)))</f>
        <v>0</v>
      </c>
      <c r="Y79" s="705">
        <f>IF('1. General Input'!$D$10=0,0,IF('1. General Input'!$D$10=8,0,IF(B79&gt;$Y$9-1,IF(B79&lt;$Z$9,D79,0),0)))</f>
        <v>0</v>
      </c>
      <c r="Z79" s="705">
        <f>IF('1. General Input'!$D$10=0,0,IF('1. General Input'!$D$10=8,0,IF(B79&gt;$Z$9-1,IF(B79&lt;$AA$9,D79,0),0)))</f>
        <v>0</v>
      </c>
      <c r="AA79" s="705">
        <f>IF('1. General Input'!$D$10=0,0,IF('1. General Input'!$D$10=8,0,IF(B79&gt;$AA$9-1,IF(B79&lt;$AB$9,D79,0),0)))</f>
        <v>0</v>
      </c>
      <c r="AB79" s="705">
        <f>IF('1. General Input'!$D$10=0,0,IF('1. General Input'!$D$10=8,0,IF(B79&gt;$AB$9-1,IF(B79&lt;$AC$9,D79,0),0)))</f>
        <v>0</v>
      </c>
      <c r="AC79" s="705">
        <f>IF('1. General Input'!$D$10=0,0,IF(B79&gt;$AC$9-1,D79,0))</f>
        <v>0</v>
      </c>
      <c r="AD79" s="706">
        <f t="shared" si="25"/>
        <v>0</v>
      </c>
    </row>
    <row r="80" spans="1:30" x14ac:dyDescent="0.25">
      <c r="A80" s="646"/>
      <c r="B80" s="588"/>
      <c r="C80" s="588"/>
      <c r="D80" s="655"/>
      <c r="E80" s="705">
        <f t="shared" si="17"/>
        <v>0</v>
      </c>
      <c r="F80" s="705">
        <f t="shared" si="18"/>
        <v>0</v>
      </c>
      <c r="G80" s="705">
        <f t="shared" si="19"/>
        <v>0</v>
      </c>
      <c r="H80" s="705">
        <f t="shared" si="20"/>
        <v>0</v>
      </c>
      <c r="I80" s="705">
        <f t="shared" si="21"/>
        <v>0</v>
      </c>
      <c r="J80" s="705">
        <f t="shared" si="22"/>
        <v>0</v>
      </c>
      <c r="K80" s="705">
        <f t="shared" si="23"/>
        <v>0</v>
      </c>
      <c r="L80" s="705">
        <f t="shared" si="24"/>
        <v>0</v>
      </c>
      <c r="M80" s="705">
        <f>IF('1. General Input'!$D$10=0,0,IF('1. General Input'!$D$10=8,0,IF(B80&gt;$M$9-1,IF(B80&lt;$N$9,D80,0),0)))</f>
        <v>0</v>
      </c>
      <c r="N80" s="705">
        <f>IF('1. General Input'!$D$10=0,0,IF('1. General Input'!$D$10=8,0,IF(B80&gt;$N$9-1,IF(B80&lt;$O$9,D80,0),0)))</f>
        <v>0</v>
      </c>
      <c r="O80" s="705">
        <f>IF('1. General Input'!$D$10=0,0,IF('1. General Input'!$D$10=8,0,IF(B80&gt;$O$9-1,IF(B80&lt;$P$9,D80,0),0)))</f>
        <v>0</v>
      </c>
      <c r="P80" s="705">
        <f>IF('1. General Input'!$D$10=0,0,IF('1. General Input'!$D$10=8,0,IF(B80&gt;$P$9-1,IF(B80&lt;$Q$9,D80,0),0)))</f>
        <v>0</v>
      </c>
      <c r="Q80" s="705">
        <f>IF('1. General Input'!$D$10=0,0,IF('1. General Input'!$D$10=8,0,IF(B80&gt;$Q$9-1,IF(B80&lt;$R$9,D80,0),0)))</f>
        <v>0</v>
      </c>
      <c r="R80" s="705">
        <f>IF('1. General Input'!$D$10=0,0,IF('1. General Input'!$D$10=8,0,IF(B80&gt;$R$9-1,IF(B80&lt;$S$9,D80,0),0)))</f>
        <v>0</v>
      </c>
      <c r="S80" s="705">
        <f>IF('1. General Input'!$D$10=0,0,IF('1. General Input'!$D$10=8,0,IF(B80&gt;$S$9-1,IF(B80&lt;$T$9,D80,0),0)))</f>
        <v>0</v>
      </c>
      <c r="T80" s="705">
        <f>IF('1. General Input'!$D$10=0,0,IF('1. General Input'!$D$10=8,0,IF(B80&gt;$T$9-1,IF(B80&lt;$U$9,D80,0),0)))</f>
        <v>0</v>
      </c>
      <c r="U80" s="705">
        <f>IF('1. General Input'!$D$10=0,0,IF('1. General Input'!$D$10=8,0,IF(B80&gt;$U$9-1,IF(B80&lt;$V$9,D80,0),0)))</f>
        <v>0</v>
      </c>
      <c r="V80" s="705">
        <f>IF('1. General Input'!$D$10=0,0,IF('1. General Input'!$D$10=8,0,IF(B80&gt;$V$9-1,IF(B80&lt;$W$9,D80,0),0)))</f>
        <v>0</v>
      </c>
      <c r="W80" s="705">
        <f>IF('1. General Input'!$D$10=0,0,IF('1. General Input'!$D$10=8,0,IF(B80&gt;$W$9-1,IF(B80&lt;$X$9,D80,0),0)))</f>
        <v>0</v>
      </c>
      <c r="X80" s="705">
        <f>IF('1. General Input'!$D$10=0,0,IF('1. General Input'!$D$10=8,0,IF(B80&gt;$X$9-1,IF(B80&lt;$Y$9,D80,0),0)))</f>
        <v>0</v>
      </c>
      <c r="Y80" s="705">
        <f>IF('1. General Input'!$D$10=0,0,IF('1. General Input'!$D$10=8,0,IF(B80&gt;$Y$9-1,IF(B80&lt;$Z$9,D80,0),0)))</f>
        <v>0</v>
      </c>
      <c r="Z80" s="705">
        <f>IF('1. General Input'!$D$10=0,0,IF('1. General Input'!$D$10=8,0,IF(B80&gt;$Z$9-1,IF(B80&lt;$AA$9,D80,0),0)))</f>
        <v>0</v>
      </c>
      <c r="AA80" s="705">
        <f>IF('1. General Input'!$D$10=0,0,IF('1. General Input'!$D$10=8,0,IF(B80&gt;$AA$9-1,IF(B80&lt;$AB$9,D80,0),0)))</f>
        <v>0</v>
      </c>
      <c r="AB80" s="705">
        <f>IF('1. General Input'!$D$10=0,0,IF('1. General Input'!$D$10=8,0,IF(B80&gt;$AB$9-1,IF(B80&lt;$AC$9,D80,0),0)))</f>
        <v>0</v>
      </c>
      <c r="AC80" s="705">
        <f>IF('1. General Input'!$D$10=0,0,IF(B80&gt;$AC$9-1,D80,0))</f>
        <v>0</v>
      </c>
      <c r="AD80" s="706">
        <f t="shared" si="25"/>
        <v>0</v>
      </c>
    </row>
    <row r="81" spans="1:30" x14ac:dyDescent="0.25">
      <c r="A81" s="646"/>
      <c r="B81" s="588"/>
      <c r="C81" s="588"/>
      <c r="D81" s="655"/>
      <c r="E81" s="705">
        <f t="shared" si="17"/>
        <v>0</v>
      </c>
      <c r="F81" s="705">
        <f t="shared" si="18"/>
        <v>0</v>
      </c>
      <c r="G81" s="705">
        <f t="shared" si="19"/>
        <v>0</v>
      </c>
      <c r="H81" s="705">
        <f t="shared" si="20"/>
        <v>0</v>
      </c>
      <c r="I81" s="705">
        <f t="shared" si="21"/>
        <v>0</v>
      </c>
      <c r="J81" s="705">
        <f t="shared" si="22"/>
        <v>0</v>
      </c>
      <c r="K81" s="705">
        <f t="shared" si="23"/>
        <v>0</v>
      </c>
      <c r="L81" s="705">
        <f t="shared" si="24"/>
        <v>0</v>
      </c>
      <c r="M81" s="705">
        <f>IF('1. General Input'!$D$10=0,0,IF('1. General Input'!$D$10=8,0,IF(B81&gt;$M$9-1,IF(B81&lt;$N$9,D81,0),0)))</f>
        <v>0</v>
      </c>
      <c r="N81" s="705">
        <f>IF('1. General Input'!$D$10=0,0,IF('1. General Input'!$D$10=8,0,IF(B81&gt;$N$9-1,IF(B81&lt;$O$9,D81,0),0)))</f>
        <v>0</v>
      </c>
      <c r="O81" s="705">
        <f>IF('1. General Input'!$D$10=0,0,IF('1. General Input'!$D$10=8,0,IF(B81&gt;$O$9-1,IF(B81&lt;$P$9,D81,0),0)))</f>
        <v>0</v>
      </c>
      <c r="P81" s="705">
        <f>IF('1. General Input'!$D$10=0,0,IF('1. General Input'!$D$10=8,0,IF(B81&gt;$P$9-1,IF(B81&lt;$Q$9,D81,0),0)))</f>
        <v>0</v>
      </c>
      <c r="Q81" s="705">
        <f>IF('1. General Input'!$D$10=0,0,IF('1. General Input'!$D$10=8,0,IF(B81&gt;$Q$9-1,IF(B81&lt;$R$9,D81,0),0)))</f>
        <v>0</v>
      </c>
      <c r="R81" s="705">
        <f>IF('1. General Input'!$D$10=0,0,IF('1. General Input'!$D$10=8,0,IF(B81&gt;$R$9-1,IF(B81&lt;$S$9,D81,0),0)))</f>
        <v>0</v>
      </c>
      <c r="S81" s="705">
        <f>IF('1. General Input'!$D$10=0,0,IF('1. General Input'!$D$10=8,0,IF(B81&gt;$S$9-1,IF(B81&lt;$T$9,D81,0),0)))</f>
        <v>0</v>
      </c>
      <c r="T81" s="705">
        <f>IF('1. General Input'!$D$10=0,0,IF('1. General Input'!$D$10=8,0,IF(B81&gt;$T$9-1,IF(B81&lt;$U$9,D81,0),0)))</f>
        <v>0</v>
      </c>
      <c r="U81" s="705">
        <f>IF('1. General Input'!$D$10=0,0,IF('1. General Input'!$D$10=8,0,IF(B81&gt;$U$9-1,IF(B81&lt;$V$9,D81,0),0)))</f>
        <v>0</v>
      </c>
      <c r="V81" s="705">
        <f>IF('1. General Input'!$D$10=0,0,IF('1. General Input'!$D$10=8,0,IF(B81&gt;$V$9-1,IF(B81&lt;$W$9,D81,0),0)))</f>
        <v>0</v>
      </c>
      <c r="W81" s="705">
        <f>IF('1. General Input'!$D$10=0,0,IF('1. General Input'!$D$10=8,0,IF(B81&gt;$W$9-1,IF(B81&lt;$X$9,D81,0),0)))</f>
        <v>0</v>
      </c>
      <c r="X81" s="705">
        <f>IF('1. General Input'!$D$10=0,0,IF('1. General Input'!$D$10=8,0,IF(B81&gt;$X$9-1,IF(B81&lt;$Y$9,D81,0),0)))</f>
        <v>0</v>
      </c>
      <c r="Y81" s="705">
        <f>IF('1. General Input'!$D$10=0,0,IF('1. General Input'!$D$10=8,0,IF(B81&gt;$Y$9-1,IF(B81&lt;$Z$9,D81,0),0)))</f>
        <v>0</v>
      </c>
      <c r="Z81" s="705">
        <f>IF('1. General Input'!$D$10=0,0,IF('1. General Input'!$D$10=8,0,IF(B81&gt;$Z$9-1,IF(B81&lt;$AA$9,D81,0),0)))</f>
        <v>0</v>
      </c>
      <c r="AA81" s="705">
        <f>IF('1. General Input'!$D$10=0,0,IF('1. General Input'!$D$10=8,0,IF(B81&gt;$AA$9-1,IF(B81&lt;$AB$9,D81,0),0)))</f>
        <v>0</v>
      </c>
      <c r="AB81" s="705">
        <f>IF('1. General Input'!$D$10=0,0,IF('1. General Input'!$D$10=8,0,IF(B81&gt;$AB$9-1,IF(B81&lt;$AC$9,D81,0),0)))</f>
        <v>0</v>
      </c>
      <c r="AC81" s="705">
        <f>IF('1. General Input'!$D$10=0,0,IF(B81&gt;$AC$9-1,D81,0))</f>
        <v>0</v>
      </c>
      <c r="AD81" s="706">
        <f t="shared" si="25"/>
        <v>0</v>
      </c>
    </row>
    <row r="82" spans="1:30" x14ac:dyDescent="0.25">
      <c r="A82" s="646"/>
      <c r="B82" s="588"/>
      <c r="C82" s="588"/>
      <c r="D82" s="655"/>
      <c r="E82" s="705">
        <f t="shared" si="17"/>
        <v>0</v>
      </c>
      <c r="F82" s="705">
        <f t="shared" si="18"/>
        <v>0</v>
      </c>
      <c r="G82" s="705">
        <f t="shared" si="19"/>
        <v>0</v>
      </c>
      <c r="H82" s="705">
        <f t="shared" si="20"/>
        <v>0</v>
      </c>
      <c r="I82" s="705">
        <f t="shared" si="21"/>
        <v>0</v>
      </c>
      <c r="J82" s="705">
        <f t="shared" si="22"/>
        <v>0</v>
      </c>
      <c r="K82" s="705">
        <f t="shared" si="23"/>
        <v>0</v>
      </c>
      <c r="L82" s="705">
        <f t="shared" si="24"/>
        <v>0</v>
      </c>
      <c r="M82" s="705">
        <f>IF('1. General Input'!$D$10=0,0,IF('1. General Input'!$D$10=8,0,IF(B82&gt;$M$9-1,IF(B82&lt;$N$9,D82,0),0)))</f>
        <v>0</v>
      </c>
      <c r="N82" s="705">
        <f>IF('1. General Input'!$D$10=0,0,IF('1. General Input'!$D$10=8,0,IF(B82&gt;$N$9-1,IF(B82&lt;$O$9,D82,0),0)))</f>
        <v>0</v>
      </c>
      <c r="O82" s="705">
        <f>IF('1. General Input'!$D$10=0,0,IF('1. General Input'!$D$10=8,0,IF(B82&gt;$O$9-1,IF(B82&lt;$P$9,D82,0),0)))</f>
        <v>0</v>
      </c>
      <c r="P82" s="705">
        <f>IF('1. General Input'!$D$10=0,0,IF('1. General Input'!$D$10=8,0,IF(B82&gt;$P$9-1,IF(B82&lt;$Q$9,D82,0),0)))</f>
        <v>0</v>
      </c>
      <c r="Q82" s="705">
        <f>IF('1. General Input'!$D$10=0,0,IF('1. General Input'!$D$10=8,0,IF(B82&gt;$Q$9-1,IF(B82&lt;$R$9,D82,0),0)))</f>
        <v>0</v>
      </c>
      <c r="R82" s="705">
        <f>IF('1. General Input'!$D$10=0,0,IF('1. General Input'!$D$10=8,0,IF(B82&gt;$R$9-1,IF(B82&lt;$S$9,D82,0),0)))</f>
        <v>0</v>
      </c>
      <c r="S82" s="705">
        <f>IF('1. General Input'!$D$10=0,0,IF('1. General Input'!$D$10=8,0,IF(B82&gt;$S$9-1,IF(B82&lt;$T$9,D82,0),0)))</f>
        <v>0</v>
      </c>
      <c r="T82" s="705">
        <f>IF('1. General Input'!$D$10=0,0,IF('1. General Input'!$D$10=8,0,IF(B82&gt;$T$9-1,IF(B82&lt;$U$9,D82,0),0)))</f>
        <v>0</v>
      </c>
      <c r="U82" s="705">
        <f>IF('1. General Input'!$D$10=0,0,IF('1. General Input'!$D$10=8,0,IF(B82&gt;$U$9-1,IF(B82&lt;$V$9,D82,0),0)))</f>
        <v>0</v>
      </c>
      <c r="V82" s="705">
        <f>IF('1. General Input'!$D$10=0,0,IF('1. General Input'!$D$10=8,0,IF(B82&gt;$V$9-1,IF(B82&lt;$W$9,D82,0),0)))</f>
        <v>0</v>
      </c>
      <c r="W82" s="705">
        <f>IF('1. General Input'!$D$10=0,0,IF('1. General Input'!$D$10=8,0,IF(B82&gt;$W$9-1,IF(B82&lt;$X$9,D82,0),0)))</f>
        <v>0</v>
      </c>
      <c r="X82" s="705">
        <f>IF('1. General Input'!$D$10=0,0,IF('1. General Input'!$D$10=8,0,IF(B82&gt;$X$9-1,IF(B82&lt;$Y$9,D82,0),0)))</f>
        <v>0</v>
      </c>
      <c r="Y82" s="705">
        <f>IF('1. General Input'!$D$10=0,0,IF('1. General Input'!$D$10=8,0,IF(B82&gt;$Y$9-1,IF(B82&lt;$Z$9,D82,0),0)))</f>
        <v>0</v>
      </c>
      <c r="Z82" s="705">
        <f>IF('1. General Input'!$D$10=0,0,IF('1. General Input'!$D$10=8,0,IF(B82&gt;$Z$9-1,IF(B82&lt;$AA$9,D82,0),0)))</f>
        <v>0</v>
      </c>
      <c r="AA82" s="705">
        <f>IF('1. General Input'!$D$10=0,0,IF('1. General Input'!$D$10=8,0,IF(B82&gt;$AA$9-1,IF(B82&lt;$AB$9,D82,0),0)))</f>
        <v>0</v>
      </c>
      <c r="AB82" s="705">
        <f>IF('1. General Input'!$D$10=0,0,IF('1. General Input'!$D$10=8,0,IF(B82&gt;$AB$9-1,IF(B82&lt;$AC$9,D82,0),0)))</f>
        <v>0</v>
      </c>
      <c r="AC82" s="705">
        <f>IF('1. General Input'!$D$10=0,0,IF(B82&gt;$AC$9-1,D82,0))</f>
        <v>0</v>
      </c>
      <c r="AD82" s="706">
        <f t="shared" si="25"/>
        <v>0</v>
      </c>
    </row>
    <row r="83" spans="1:30" x14ac:dyDescent="0.25">
      <c r="A83" s="646"/>
      <c r="B83" s="588"/>
      <c r="C83" s="588"/>
      <c r="D83" s="655"/>
      <c r="E83" s="705">
        <f t="shared" si="17"/>
        <v>0</v>
      </c>
      <c r="F83" s="705">
        <f t="shared" si="18"/>
        <v>0</v>
      </c>
      <c r="G83" s="705">
        <f t="shared" si="19"/>
        <v>0</v>
      </c>
      <c r="H83" s="705">
        <f t="shared" si="20"/>
        <v>0</v>
      </c>
      <c r="I83" s="705">
        <f t="shared" si="21"/>
        <v>0</v>
      </c>
      <c r="J83" s="705">
        <f t="shared" si="22"/>
        <v>0</v>
      </c>
      <c r="K83" s="705">
        <f t="shared" si="23"/>
        <v>0</v>
      </c>
      <c r="L83" s="705">
        <f t="shared" si="24"/>
        <v>0</v>
      </c>
      <c r="M83" s="705">
        <f>IF('1. General Input'!$D$10=0,0,IF('1. General Input'!$D$10=8,0,IF(B83&gt;$M$9-1,IF(B83&lt;$N$9,D83,0),0)))</f>
        <v>0</v>
      </c>
      <c r="N83" s="705">
        <f>IF('1. General Input'!$D$10=0,0,IF('1. General Input'!$D$10=8,0,IF(B83&gt;$N$9-1,IF(B83&lt;$O$9,D83,0),0)))</f>
        <v>0</v>
      </c>
      <c r="O83" s="705">
        <f>IF('1. General Input'!$D$10=0,0,IF('1. General Input'!$D$10=8,0,IF(B83&gt;$O$9-1,IF(B83&lt;$P$9,D83,0),0)))</f>
        <v>0</v>
      </c>
      <c r="P83" s="705">
        <f>IF('1. General Input'!$D$10=0,0,IF('1. General Input'!$D$10=8,0,IF(B83&gt;$P$9-1,IF(B83&lt;$Q$9,D83,0),0)))</f>
        <v>0</v>
      </c>
      <c r="Q83" s="705">
        <f>IF('1. General Input'!$D$10=0,0,IF('1. General Input'!$D$10=8,0,IF(B83&gt;$Q$9-1,IF(B83&lt;$R$9,D83,0),0)))</f>
        <v>0</v>
      </c>
      <c r="R83" s="705">
        <f>IF('1. General Input'!$D$10=0,0,IF('1. General Input'!$D$10=8,0,IF(B83&gt;$R$9-1,IF(B83&lt;$S$9,D83,0),0)))</f>
        <v>0</v>
      </c>
      <c r="S83" s="705">
        <f>IF('1. General Input'!$D$10=0,0,IF('1. General Input'!$D$10=8,0,IF(B83&gt;$S$9-1,IF(B83&lt;$T$9,D83,0),0)))</f>
        <v>0</v>
      </c>
      <c r="T83" s="705">
        <f>IF('1. General Input'!$D$10=0,0,IF('1. General Input'!$D$10=8,0,IF(B83&gt;$T$9-1,IF(B83&lt;$U$9,D83,0),0)))</f>
        <v>0</v>
      </c>
      <c r="U83" s="705">
        <f>IF('1. General Input'!$D$10=0,0,IF('1. General Input'!$D$10=8,0,IF(B83&gt;$U$9-1,IF(B83&lt;$V$9,D83,0),0)))</f>
        <v>0</v>
      </c>
      <c r="V83" s="705">
        <f>IF('1. General Input'!$D$10=0,0,IF('1. General Input'!$D$10=8,0,IF(B83&gt;$V$9-1,IF(B83&lt;$W$9,D83,0),0)))</f>
        <v>0</v>
      </c>
      <c r="W83" s="705">
        <f>IF('1. General Input'!$D$10=0,0,IF('1. General Input'!$D$10=8,0,IF(B83&gt;$W$9-1,IF(B83&lt;$X$9,D83,0),0)))</f>
        <v>0</v>
      </c>
      <c r="X83" s="705">
        <f>IF('1. General Input'!$D$10=0,0,IF('1. General Input'!$D$10=8,0,IF(B83&gt;$X$9-1,IF(B83&lt;$Y$9,D83,0),0)))</f>
        <v>0</v>
      </c>
      <c r="Y83" s="705">
        <f>IF('1. General Input'!$D$10=0,0,IF('1. General Input'!$D$10=8,0,IF(B83&gt;$Y$9-1,IF(B83&lt;$Z$9,D83,0),0)))</f>
        <v>0</v>
      </c>
      <c r="Z83" s="705">
        <f>IF('1. General Input'!$D$10=0,0,IF('1. General Input'!$D$10=8,0,IF(B83&gt;$Z$9-1,IF(B83&lt;$AA$9,D83,0),0)))</f>
        <v>0</v>
      </c>
      <c r="AA83" s="705">
        <f>IF('1. General Input'!$D$10=0,0,IF('1. General Input'!$D$10=8,0,IF(B83&gt;$AA$9-1,IF(B83&lt;$AB$9,D83,0),0)))</f>
        <v>0</v>
      </c>
      <c r="AB83" s="705">
        <f>IF('1. General Input'!$D$10=0,0,IF('1. General Input'!$D$10=8,0,IF(B83&gt;$AB$9-1,IF(B83&lt;$AC$9,D83,0),0)))</f>
        <v>0</v>
      </c>
      <c r="AC83" s="705">
        <f>IF('1. General Input'!$D$10=0,0,IF(B83&gt;$AC$9-1,D83,0))</f>
        <v>0</v>
      </c>
      <c r="AD83" s="706">
        <f t="shared" si="25"/>
        <v>0</v>
      </c>
    </row>
    <row r="84" spans="1:30" x14ac:dyDescent="0.25">
      <c r="A84" s="646"/>
      <c r="B84" s="588"/>
      <c r="C84" s="588"/>
      <c r="D84" s="655"/>
      <c r="E84" s="705">
        <f t="shared" si="17"/>
        <v>0</v>
      </c>
      <c r="F84" s="705">
        <f t="shared" si="18"/>
        <v>0</v>
      </c>
      <c r="G84" s="705">
        <f t="shared" si="19"/>
        <v>0</v>
      </c>
      <c r="H84" s="705">
        <f t="shared" si="20"/>
        <v>0</v>
      </c>
      <c r="I84" s="705">
        <f t="shared" si="21"/>
        <v>0</v>
      </c>
      <c r="J84" s="705">
        <f t="shared" si="22"/>
        <v>0</v>
      </c>
      <c r="K84" s="705">
        <f t="shared" si="23"/>
        <v>0</v>
      </c>
      <c r="L84" s="705">
        <f t="shared" si="24"/>
        <v>0</v>
      </c>
      <c r="M84" s="705">
        <f>IF('1. General Input'!$D$10=0,0,IF('1. General Input'!$D$10=8,0,IF(B84&gt;$M$9-1,IF(B84&lt;$N$9,D84,0),0)))</f>
        <v>0</v>
      </c>
      <c r="N84" s="705">
        <f>IF('1. General Input'!$D$10=0,0,IF('1. General Input'!$D$10=8,0,IF(B84&gt;$N$9-1,IF(B84&lt;$O$9,D84,0),0)))</f>
        <v>0</v>
      </c>
      <c r="O84" s="705">
        <f>IF('1. General Input'!$D$10=0,0,IF('1. General Input'!$D$10=8,0,IF(B84&gt;$O$9-1,IF(B84&lt;$P$9,D84,0),0)))</f>
        <v>0</v>
      </c>
      <c r="P84" s="705">
        <f>IF('1. General Input'!$D$10=0,0,IF('1. General Input'!$D$10=8,0,IF(B84&gt;$P$9-1,IF(B84&lt;$Q$9,D84,0),0)))</f>
        <v>0</v>
      </c>
      <c r="Q84" s="705">
        <f>IF('1. General Input'!$D$10=0,0,IF('1. General Input'!$D$10=8,0,IF(B84&gt;$Q$9-1,IF(B84&lt;$R$9,D84,0),0)))</f>
        <v>0</v>
      </c>
      <c r="R84" s="705">
        <f>IF('1. General Input'!$D$10=0,0,IF('1. General Input'!$D$10=8,0,IF(B84&gt;$R$9-1,IF(B84&lt;$S$9,D84,0),0)))</f>
        <v>0</v>
      </c>
      <c r="S84" s="705">
        <f>IF('1. General Input'!$D$10=0,0,IF('1. General Input'!$D$10=8,0,IF(B84&gt;$S$9-1,IF(B84&lt;$T$9,D84,0),0)))</f>
        <v>0</v>
      </c>
      <c r="T84" s="705">
        <f>IF('1. General Input'!$D$10=0,0,IF('1. General Input'!$D$10=8,0,IF(B84&gt;$T$9-1,IF(B84&lt;$U$9,D84,0),0)))</f>
        <v>0</v>
      </c>
      <c r="U84" s="705">
        <f>IF('1. General Input'!$D$10=0,0,IF('1. General Input'!$D$10=8,0,IF(B84&gt;$U$9-1,IF(B84&lt;$V$9,D84,0),0)))</f>
        <v>0</v>
      </c>
      <c r="V84" s="705">
        <f>IF('1. General Input'!$D$10=0,0,IF('1. General Input'!$D$10=8,0,IF(B84&gt;$V$9-1,IF(B84&lt;$W$9,D84,0),0)))</f>
        <v>0</v>
      </c>
      <c r="W84" s="705">
        <f>IF('1. General Input'!$D$10=0,0,IF('1. General Input'!$D$10=8,0,IF(B84&gt;$W$9-1,IF(B84&lt;$X$9,D84,0),0)))</f>
        <v>0</v>
      </c>
      <c r="X84" s="705">
        <f>IF('1. General Input'!$D$10=0,0,IF('1. General Input'!$D$10=8,0,IF(B84&gt;$X$9-1,IF(B84&lt;$Y$9,D84,0),0)))</f>
        <v>0</v>
      </c>
      <c r="Y84" s="705">
        <f>IF('1. General Input'!$D$10=0,0,IF('1. General Input'!$D$10=8,0,IF(B84&gt;$Y$9-1,IF(B84&lt;$Z$9,D84,0),0)))</f>
        <v>0</v>
      </c>
      <c r="Z84" s="705">
        <f>IF('1. General Input'!$D$10=0,0,IF('1. General Input'!$D$10=8,0,IF(B84&gt;$Z$9-1,IF(B84&lt;$AA$9,D84,0),0)))</f>
        <v>0</v>
      </c>
      <c r="AA84" s="705">
        <f>IF('1. General Input'!$D$10=0,0,IF('1. General Input'!$D$10=8,0,IF(B84&gt;$AA$9-1,IF(B84&lt;$AB$9,D84,0),0)))</f>
        <v>0</v>
      </c>
      <c r="AB84" s="705">
        <f>IF('1. General Input'!$D$10=0,0,IF('1. General Input'!$D$10=8,0,IF(B84&gt;$AB$9-1,IF(B84&lt;$AC$9,D84,0),0)))</f>
        <v>0</v>
      </c>
      <c r="AC84" s="705">
        <f>IF('1. General Input'!$D$10=0,0,IF(B84&gt;$AC$9-1,D84,0))</f>
        <v>0</v>
      </c>
      <c r="AD84" s="706">
        <f t="shared" si="25"/>
        <v>0</v>
      </c>
    </row>
    <row r="85" spans="1:30" x14ac:dyDescent="0.25">
      <c r="A85" s="646"/>
      <c r="B85" s="588"/>
      <c r="C85" s="588"/>
      <c r="D85" s="655"/>
      <c r="E85" s="705">
        <f t="shared" si="17"/>
        <v>0</v>
      </c>
      <c r="F85" s="705">
        <f t="shared" si="18"/>
        <v>0</v>
      </c>
      <c r="G85" s="705">
        <f t="shared" si="19"/>
        <v>0</v>
      </c>
      <c r="H85" s="705">
        <f t="shared" si="20"/>
        <v>0</v>
      </c>
      <c r="I85" s="705">
        <f t="shared" si="21"/>
        <v>0</v>
      </c>
      <c r="J85" s="705">
        <f t="shared" si="22"/>
        <v>0</v>
      </c>
      <c r="K85" s="705">
        <f t="shared" si="23"/>
        <v>0</v>
      </c>
      <c r="L85" s="705">
        <f t="shared" si="24"/>
        <v>0</v>
      </c>
      <c r="M85" s="705">
        <f>IF('1. General Input'!$D$10=0,0,IF('1. General Input'!$D$10=8,0,IF(B85&gt;$M$9-1,IF(B85&lt;$N$9,D85,0),0)))</f>
        <v>0</v>
      </c>
      <c r="N85" s="705">
        <f>IF('1. General Input'!$D$10=0,0,IF('1. General Input'!$D$10=8,0,IF(B85&gt;$N$9-1,IF(B85&lt;$O$9,D85,0),0)))</f>
        <v>0</v>
      </c>
      <c r="O85" s="705">
        <f>IF('1. General Input'!$D$10=0,0,IF('1. General Input'!$D$10=8,0,IF(B85&gt;$O$9-1,IF(B85&lt;$P$9,D85,0),0)))</f>
        <v>0</v>
      </c>
      <c r="P85" s="705">
        <f>IF('1. General Input'!$D$10=0,0,IF('1. General Input'!$D$10=8,0,IF(B85&gt;$P$9-1,IF(B85&lt;$Q$9,D85,0),0)))</f>
        <v>0</v>
      </c>
      <c r="Q85" s="705">
        <f>IF('1. General Input'!$D$10=0,0,IF('1. General Input'!$D$10=8,0,IF(B85&gt;$Q$9-1,IF(B85&lt;$R$9,D85,0),0)))</f>
        <v>0</v>
      </c>
      <c r="R85" s="705">
        <f>IF('1. General Input'!$D$10=0,0,IF('1. General Input'!$D$10=8,0,IF(B85&gt;$R$9-1,IF(B85&lt;$S$9,D85,0),0)))</f>
        <v>0</v>
      </c>
      <c r="S85" s="705">
        <f>IF('1. General Input'!$D$10=0,0,IF('1. General Input'!$D$10=8,0,IF(B85&gt;$S$9-1,IF(B85&lt;$T$9,D85,0),0)))</f>
        <v>0</v>
      </c>
      <c r="T85" s="705">
        <f>IF('1. General Input'!$D$10=0,0,IF('1. General Input'!$D$10=8,0,IF(B85&gt;$T$9-1,IF(B85&lt;$U$9,D85,0),0)))</f>
        <v>0</v>
      </c>
      <c r="U85" s="705">
        <f>IF('1. General Input'!$D$10=0,0,IF('1. General Input'!$D$10=8,0,IF(B85&gt;$U$9-1,IF(B85&lt;$V$9,D85,0),0)))</f>
        <v>0</v>
      </c>
      <c r="V85" s="705">
        <f>IF('1. General Input'!$D$10=0,0,IF('1. General Input'!$D$10=8,0,IF(B85&gt;$V$9-1,IF(B85&lt;$W$9,D85,0),0)))</f>
        <v>0</v>
      </c>
      <c r="W85" s="705">
        <f>IF('1. General Input'!$D$10=0,0,IF('1. General Input'!$D$10=8,0,IF(B85&gt;$W$9-1,IF(B85&lt;$X$9,D85,0),0)))</f>
        <v>0</v>
      </c>
      <c r="X85" s="705">
        <f>IF('1. General Input'!$D$10=0,0,IF('1. General Input'!$D$10=8,0,IF(B85&gt;$X$9-1,IF(B85&lt;$Y$9,D85,0),0)))</f>
        <v>0</v>
      </c>
      <c r="Y85" s="705">
        <f>IF('1. General Input'!$D$10=0,0,IF('1. General Input'!$D$10=8,0,IF(B85&gt;$Y$9-1,IF(B85&lt;$Z$9,D85,0),0)))</f>
        <v>0</v>
      </c>
      <c r="Z85" s="705">
        <f>IF('1. General Input'!$D$10=0,0,IF('1. General Input'!$D$10=8,0,IF(B85&gt;$Z$9-1,IF(B85&lt;$AA$9,D85,0),0)))</f>
        <v>0</v>
      </c>
      <c r="AA85" s="705">
        <f>IF('1. General Input'!$D$10=0,0,IF('1. General Input'!$D$10=8,0,IF(B85&gt;$AA$9-1,IF(B85&lt;$AB$9,D85,0),0)))</f>
        <v>0</v>
      </c>
      <c r="AB85" s="705">
        <f>IF('1. General Input'!$D$10=0,0,IF('1. General Input'!$D$10=8,0,IF(B85&gt;$AB$9-1,IF(B85&lt;$AC$9,D85,0),0)))</f>
        <v>0</v>
      </c>
      <c r="AC85" s="705">
        <f>IF('1. General Input'!$D$10=0,0,IF(B85&gt;$AC$9-1,D85,0))</f>
        <v>0</v>
      </c>
      <c r="AD85" s="706">
        <f t="shared" si="25"/>
        <v>0</v>
      </c>
    </row>
    <row r="86" spans="1:30" x14ac:dyDescent="0.25">
      <c r="A86" s="646"/>
      <c r="B86" s="588"/>
      <c r="C86" s="588"/>
      <c r="D86" s="655"/>
      <c r="E86" s="705">
        <f t="shared" si="17"/>
        <v>0</v>
      </c>
      <c r="F86" s="705">
        <f t="shared" si="18"/>
        <v>0</v>
      </c>
      <c r="G86" s="705">
        <f t="shared" si="19"/>
        <v>0</v>
      </c>
      <c r="H86" s="705">
        <f t="shared" si="20"/>
        <v>0</v>
      </c>
      <c r="I86" s="705">
        <f t="shared" si="21"/>
        <v>0</v>
      </c>
      <c r="J86" s="705">
        <f t="shared" si="22"/>
        <v>0</v>
      </c>
      <c r="K86" s="705">
        <f t="shared" si="23"/>
        <v>0</v>
      </c>
      <c r="L86" s="705">
        <f t="shared" si="24"/>
        <v>0</v>
      </c>
      <c r="M86" s="705">
        <f>IF('1. General Input'!$D$10=0,0,IF('1. General Input'!$D$10=8,0,IF(B86&gt;$M$9-1,IF(B86&lt;$N$9,D86,0),0)))</f>
        <v>0</v>
      </c>
      <c r="N86" s="705">
        <f>IF('1. General Input'!$D$10=0,0,IF('1. General Input'!$D$10=8,0,IF(B86&gt;$N$9-1,IF(B86&lt;$O$9,D86,0),0)))</f>
        <v>0</v>
      </c>
      <c r="O86" s="705">
        <f>IF('1. General Input'!$D$10=0,0,IF('1. General Input'!$D$10=8,0,IF(B86&gt;$O$9-1,IF(B86&lt;$P$9,D86,0),0)))</f>
        <v>0</v>
      </c>
      <c r="P86" s="705">
        <f>IF('1. General Input'!$D$10=0,0,IF('1. General Input'!$D$10=8,0,IF(B86&gt;$P$9-1,IF(B86&lt;$Q$9,D86,0),0)))</f>
        <v>0</v>
      </c>
      <c r="Q86" s="705">
        <f>IF('1. General Input'!$D$10=0,0,IF('1. General Input'!$D$10=8,0,IF(B86&gt;$Q$9-1,IF(B86&lt;$R$9,D86,0),0)))</f>
        <v>0</v>
      </c>
      <c r="R86" s="705">
        <f>IF('1. General Input'!$D$10=0,0,IF('1. General Input'!$D$10=8,0,IF(B86&gt;$R$9-1,IF(B86&lt;$S$9,D86,0),0)))</f>
        <v>0</v>
      </c>
      <c r="S86" s="705">
        <f>IF('1. General Input'!$D$10=0,0,IF('1. General Input'!$D$10=8,0,IF(B86&gt;$S$9-1,IF(B86&lt;$T$9,D86,0),0)))</f>
        <v>0</v>
      </c>
      <c r="T86" s="705">
        <f>IF('1. General Input'!$D$10=0,0,IF('1. General Input'!$D$10=8,0,IF(B86&gt;$T$9-1,IF(B86&lt;$U$9,D86,0),0)))</f>
        <v>0</v>
      </c>
      <c r="U86" s="705">
        <f>IF('1. General Input'!$D$10=0,0,IF('1. General Input'!$D$10=8,0,IF(B86&gt;$U$9-1,IF(B86&lt;$V$9,D86,0),0)))</f>
        <v>0</v>
      </c>
      <c r="V86" s="705">
        <f>IF('1. General Input'!$D$10=0,0,IF('1. General Input'!$D$10=8,0,IF(B86&gt;$V$9-1,IF(B86&lt;$W$9,D86,0),0)))</f>
        <v>0</v>
      </c>
      <c r="W86" s="705">
        <f>IF('1. General Input'!$D$10=0,0,IF('1. General Input'!$D$10=8,0,IF(B86&gt;$W$9-1,IF(B86&lt;$X$9,D86,0),0)))</f>
        <v>0</v>
      </c>
      <c r="X86" s="705">
        <f>IF('1. General Input'!$D$10=0,0,IF('1. General Input'!$D$10=8,0,IF(B86&gt;$X$9-1,IF(B86&lt;$Y$9,D86,0),0)))</f>
        <v>0</v>
      </c>
      <c r="Y86" s="705">
        <f>IF('1. General Input'!$D$10=0,0,IF('1. General Input'!$D$10=8,0,IF(B86&gt;$Y$9-1,IF(B86&lt;$Z$9,D86,0),0)))</f>
        <v>0</v>
      </c>
      <c r="Z86" s="705">
        <f>IF('1. General Input'!$D$10=0,0,IF('1. General Input'!$D$10=8,0,IF(B86&gt;$Z$9-1,IF(B86&lt;$AA$9,D86,0),0)))</f>
        <v>0</v>
      </c>
      <c r="AA86" s="705">
        <f>IF('1. General Input'!$D$10=0,0,IF('1. General Input'!$D$10=8,0,IF(B86&gt;$AA$9-1,IF(B86&lt;$AB$9,D86,0),0)))</f>
        <v>0</v>
      </c>
      <c r="AB86" s="705">
        <f>IF('1. General Input'!$D$10=0,0,IF('1. General Input'!$D$10=8,0,IF(B86&gt;$AB$9-1,IF(B86&lt;$AC$9,D86,0),0)))</f>
        <v>0</v>
      </c>
      <c r="AC86" s="705">
        <f>IF('1. General Input'!$D$10=0,0,IF(B86&gt;$AC$9-1,D86,0))</f>
        <v>0</v>
      </c>
      <c r="AD86" s="706">
        <f t="shared" si="25"/>
        <v>0</v>
      </c>
    </row>
    <row r="87" spans="1:30" x14ac:dyDescent="0.25">
      <c r="A87" s="646"/>
      <c r="B87" s="588"/>
      <c r="C87" s="588"/>
      <c r="D87" s="655"/>
      <c r="E87" s="705">
        <f t="shared" si="17"/>
        <v>0</v>
      </c>
      <c r="F87" s="705">
        <f t="shared" si="18"/>
        <v>0</v>
      </c>
      <c r="G87" s="705">
        <f t="shared" si="19"/>
        <v>0</v>
      </c>
      <c r="H87" s="705">
        <f t="shared" si="20"/>
        <v>0</v>
      </c>
      <c r="I87" s="705">
        <f t="shared" si="21"/>
        <v>0</v>
      </c>
      <c r="J87" s="705">
        <f t="shared" si="22"/>
        <v>0</v>
      </c>
      <c r="K87" s="705">
        <f t="shared" si="23"/>
        <v>0</v>
      </c>
      <c r="L87" s="705">
        <f t="shared" si="24"/>
        <v>0</v>
      </c>
      <c r="M87" s="705">
        <f>IF('1. General Input'!$D$10=0,0,IF('1. General Input'!$D$10=8,0,IF(B87&gt;$M$9-1,IF(B87&lt;$N$9,D87,0),0)))</f>
        <v>0</v>
      </c>
      <c r="N87" s="705">
        <f>IF('1. General Input'!$D$10=0,0,IF('1. General Input'!$D$10=8,0,IF(B87&gt;$N$9-1,IF(B87&lt;$O$9,D87,0),0)))</f>
        <v>0</v>
      </c>
      <c r="O87" s="705">
        <f>IF('1. General Input'!$D$10=0,0,IF('1. General Input'!$D$10=8,0,IF(B87&gt;$O$9-1,IF(B87&lt;$P$9,D87,0),0)))</f>
        <v>0</v>
      </c>
      <c r="P87" s="705">
        <f>IF('1. General Input'!$D$10=0,0,IF('1. General Input'!$D$10=8,0,IF(B87&gt;$P$9-1,IF(B87&lt;$Q$9,D87,0),0)))</f>
        <v>0</v>
      </c>
      <c r="Q87" s="705">
        <f>IF('1. General Input'!$D$10=0,0,IF('1. General Input'!$D$10=8,0,IF(B87&gt;$Q$9-1,IF(B87&lt;$R$9,D87,0),0)))</f>
        <v>0</v>
      </c>
      <c r="R87" s="705">
        <f>IF('1. General Input'!$D$10=0,0,IF('1. General Input'!$D$10=8,0,IF(B87&gt;$R$9-1,IF(B87&lt;$S$9,D87,0),0)))</f>
        <v>0</v>
      </c>
      <c r="S87" s="705">
        <f>IF('1. General Input'!$D$10=0,0,IF('1. General Input'!$D$10=8,0,IF(B87&gt;$S$9-1,IF(B87&lt;$T$9,D87,0),0)))</f>
        <v>0</v>
      </c>
      <c r="T87" s="705">
        <f>IF('1. General Input'!$D$10=0,0,IF('1. General Input'!$D$10=8,0,IF(B87&gt;$T$9-1,IF(B87&lt;$U$9,D87,0),0)))</f>
        <v>0</v>
      </c>
      <c r="U87" s="705">
        <f>IF('1. General Input'!$D$10=0,0,IF('1. General Input'!$D$10=8,0,IF(B87&gt;$U$9-1,IF(B87&lt;$V$9,D87,0),0)))</f>
        <v>0</v>
      </c>
      <c r="V87" s="705">
        <f>IF('1. General Input'!$D$10=0,0,IF('1. General Input'!$D$10=8,0,IF(B87&gt;$V$9-1,IF(B87&lt;$W$9,D87,0),0)))</f>
        <v>0</v>
      </c>
      <c r="W87" s="705">
        <f>IF('1. General Input'!$D$10=0,0,IF('1. General Input'!$D$10=8,0,IF(B87&gt;$W$9-1,IF(B87&lt;$X$9,D87,0),0)))</f>
        <v>0</v>
      </c>
      <c r="X87" s="705">
        <f>IF('1. General Input'!$D$10=0,0,IF('1. General Input'!$D$10=8,0,IF(B87&gt;$X$9-1,IF(B87&lt;$Y$9,D87,0),0)))</f>
        <v>0</v>
      </c>
      <c r="Y87" s="705">
        <f>IF('1. General Input'!$D$10=0,0,IF('1. General Input'!$D$10=8,0,IF(B87&gt;$Y$9-1,IF(B87&lt;$Z$9,D87,0),0)))</f>
        <v>0</v>
      </c>
      <c r="Z87" s="705">
        <f>IF('1. General Input'!$D$10=0,0,IF('1. General Input'!$D$10=8,0,IF(B87&gt;$Z$9-1,IF(B87&lt;$AA$9,D87,0),0)))</f>
        <v>0</v>
      </c>
      <c r="AA87" s="705">
        <f>IF('1. General Input'!$D$10=0,0,IF('1. General Input'!$D$10=8,0,IF(B87&gt;$AA$9-1,IF(B87&lt;$AB$9,D87,0),0)))</f>
        <v>0</v>
      </c>
      <c r="AB87" s="705">
        <f>IF('1. General Input'!$D$10=0,0,IF('1. General Input'!$D$10=8,0,IF(B87&gt;$AB$9-1,IF(B87&lt;$AC$9,D87,0),0)))</f>
        <v>0</v>
      </c>
      <c r="AC87" s="705">
        <f>IF('1. General Input'!$D$10=0,0,IF(B87&gt;$AC$9-1,D87,0))</f>
        <v>0</v>
      </c>
      <c r="AD87" s="706">
        <f t="shared" si="25"/>
        <v>0</v>
      </c>
    </row>
    <row r="88" spans="1:30" x14ac:dyDescent="0.25">
      <c r="A88" s="646"/>
      <c r="B88" s="588"/>
      <c r="C88" s="588"/>
      <c r="D88" s="655"/>
      <c r="E88" s="705">
        <f t="shared" si="17"/>
        <v>0</v>
      </c>
      <c r="F88" s="705">
        <f t="shared" si="18"/>
        <v>0</v>
      </c>
      <c r="G88" s="705">
        <f t="shared" si="19"/>
        <v>0</v>
      </c>
      <c r="H88" s="705">
        <f t="shared" si="20"/>
        <v>0</v>
      </c>
      <c r="I88" s="705">
        <f t="shared" si="21"/>
        <v>0</v>
      </c>
      <c r="J88" s="705">
        <f t="shared" si="22"/>
        <v>0</v>
      </c>
      <c r="K88" s="705">
        <f t="shared" si="23"/>
        <v>0</v>
      </c>
      <c r="L88" s="705">
        <f t="shared" si="24"/>
        <v>0</v>
      </c>
      <c r="M88" s="705">
        <f>IF('1. General Input'!$D$10=0,0,IF('1. General Input'!$D$10=8,0,IF(B88&gt;$M$9-1,IF(B88&lt;$N$9,D88,0),0)))</f>
        <v>0</v>
      </c>
      <c r="N88" s="705">
        <f>IF('1. General Input'!$D$10=0,0,IF('1. General Input'!$D$10=8,0,IF(B88&gt;$N$9-1,IF(B88&lt;$O$9,D88,0),0)))</f>
        <v>0</v>
      </c>
      <c r="O88" s="705">
        <f>IF('1. General Input'!$D$10=0,0,IF('1. General Input'!$D$10=8,0,IF(B88&gt;$O$9-1,IF(B88&lt;$P$9,D88,0),0)))</f>
        <v>0</v>
      </c>
      <c r="P88" s="705">
        <f>IF('1. General Input'!$D$10=0,0,IF('1. General Input'!$D$10=8,0,IF(B88&gt;$P$9-1,IF(B88&lt;$Q$9,D88,0),0)))</f>
        <v>0</v>
      </c>
      <c r="Q88" s="705">
        <f>IF('1. General Input'!$D$10=0,0,IF('1. General Input'!$D$10=8,0,IF(B88&gt;$Q$9-1,IF(B88&lt;$R$9,D88,0),0)))</f>
        <v>0</v>
      </c>
      <c r="R88" s="705">
        <f>IF('1. General Input'!$D$10=0,0,IF('1. General Input'!$D$10=8,0,IF(B88&gt;$R$9-1,IF(B88&lt;$S$9,D88,0),0)))</f>
        <v>0</v>
      </c>
      <c r="S88" s="705">
        <f>IF('1. General Input'!$D$10=0,0,IF('1. General Input'!$D$10=8,0,IF(B88&gt;$S$9-1,IF(B88&lt;$T$9,D88,0),0)))</f>
        <v>0</v>
      </c>
      <c r="T88" s="705">
        <f>IF('1. General Input'!$D$10=0,0,IF('1. General Input'!$D$10=8,0,IF(B88&gt;$T$9-1,IF(B88&lt;$U$9,D88,0),0)))</f>
        <v>0</v>
      </c>
      <c r="U88" s="705">
        <f>IF('1. General Input'!$D$10=0,0,IF('1. General Input'!$D$10=8,0,IF(B88&gt;$U$9-1,IF(B88&lt;$V$9,D88,0),0)))</f>
        <v>0</v>
      </c>
      <c r="V88" s="705">
        <f>IF('1. General Input'!$D$10=0,0,IF('1. General Input'!$D$10=8,0,IF(B88&gt;$V$9-1,IF(B88&lt;$W$9,D88,0),0)))</f>
        <v>0</v>
      </c>
      <c r="W88" s="705">
        <f>IF('1. General Input'!$D$10=0,0,IF('1. General Input'!$D$10=8,0,IF(B88&gt;$W$9-1,IF(B88&lt;$X$9,D88,0),0)))</f>
        <v>0</v>
      </c>
      <c r="X88" s="705">
        <f>IF('1. General Input'!$D$10=0,0,IF('1. General Input'!$D$10=8,0,IF(B88&gt;$X$9-1,IF(B88&lt;$Y$9,D88,0),0)))</f>
        <v>0</v>
      </c>
      <c r="Y88" s="705">
        <f>IF('1. General Input'!$D$10=0,0,IF('1. General Input'!$D$10=8,0,IF(B88&gt;$Y$9-1,IF(B88&lt;$Z$9,D88,0),0)))</f>
        <v>0</v>
      </c>
      <c r="Z88" s="705">
        <f>IF('1. General Input'!$D$10=0,0,IF('1. General Input'!$D$10=8,0,IF(B88&gt;$Z$9-1,IF(B88&lt;$AA$9,D88,0),0)))</f>
        <v>0</v>
      </c>
      <c r="AA88" s="705">
        <f>IF('1. General Input'!$D$10=0,0,IF('1. General Input'!$D$10=8,0,IF(B88&gt;$AA$9-1,IF(B88&lt;$AB$9,D88,0),0)))</f>
        <v>0</v>
      </c>
      <c r="AB88" s="705">
        <f>IF('1. General Input'!$D$10=0,0,IF('1. General Input'!$D$10=8,0,IF(B88&gt;$AB$9-1,IF(B88&lt;$AC$9,D88,0),0)))</f>
        <v>0</v>
      </c>
      <c r="AC88" s="705">
        <f>IF('1. General Input'!$D$10=0,0,IF(B88&gt;$AC$9-1,D88,0))</f>
        <v>0</v>
      </c>
      <c r="AD88" s="706">
        <f t="shared" si="25"/>
        <v>0</v>
      </c>
    </row>
    <row r="89" spans="1:30" x14ac:dyDescent="0.25">
      <c r="A89" s="646"/>
      <c r="B89" s="588"/>
      <c r="C89" s="588"/>
      <c r="D89" s="655"/>
      <c r="E89" s="705">
        <f t="shared" si="17"/>
        <v>0</v>
      </c>
      <c r="F89" s="705">
        <f t="shared" si="18"/>
        <v>0</v>
      </c>
      <c r="G89" s="705">
        <f t="shared" si="19"/>
        <v>0</v>
      </c>
      <c r="H89" s="705">
        <f t="shared" si="20"/>
        <v>0</v>
      </c>
      <c r="I89" s="705">
        <f t="shared" si="21"/>
        <v>0</v>
      </c>
      <c r="J89" s="705">
        <f t="shared" si="22"/>
        <v>0</v>
      </c>
      <c r="K89" s="705">
        <f t="shared" si="23"/>
        <v>0</v>
      </c>
      <c r="L89" s="705">
        <f t="shared" si="24"/>
        <v>0</v>
      </c>
      <c r="M89" s="705">
        <f>IF('1. General Input'!$D$10=0,0,IF('1. General Input'!$D$10=8,0,IF(B89&gt;$M$9-1,IF(B89&lt;$N$9,D89,0),0)))</f>
        <v>0</v>
      </c>
      <c r="N89" s="705">
        <f>IF('1. General Input'!$D$10=0,0,IF('1. General Input'!$D$10=8,0,IF(B89&gt;$N$9-1,IF(B89&lt;$O$9,D89,0),0)))</f>
        <v>0</v>
      </c>
      <c r="O89" s="705">
        <f>IF('1. General Input'!$D$10=0,0,IF('1. General Input'!$D$10=8,0,IF(B89&gt;$O$9-1,IF(B89&lt;$P$9,D89,0),0)))</f>
        <v>0</v>
      </c>
      <c r="P89" s="705">
        <f>IF('1. General Input'!$D$10=0,0,IF('1. General Input'!$D$10=8,0,IF(B89&gt;$P$9-1,IF(B89&lt;$Q$9,D89,0),0)))</f>
        <v>0</v>
      </c>
      <c r="Q89" s="705">
        <f>IF('1. General Input'!$D$10=0,0,IF('1. General Input'!$D$10=8,0,IF(B89&gt;$Q$9-1,IF(B89&lt;$R$9,D89,0),0)))</f>
        <v>0</v>
      </c>
      <c r="R89" s="705">
        <f>IF('1. General Input'!$D$10=0,0,IF('1. General Input'!$D$10=8,0,IF(B89&gt;$R$9-1,IF(B89&lt;$S$9,D89,0),0)))</f>
        <v>0</v>
      </c>
      <c r="S89" s="705">
        <f>IF('1. General Input'!$D$10=0,0,IF('1. General Input'!$D$10=8,0,IF(B89&gt;$S$9-1,IF(B89&lt;$T$9,D89,0),0)))</f>
        <v>0</v>
      </c>
      <c r="T89" s="705">
        <f>IF('1. General Input'!$D$10=0,0,IF('1. General Input'!$D$10=8,0,IF(B89&gt;$T$9-1,IF(B89&lt;$U$9,D89,0),0)))</f>
        <v>0</v>
      </c>
      <c r="U89" s="705">
        <f>IF('1. General Input'!$D$10=0,0,IF('1. General Input'!$D$10=8,0,IF(B89&gt;$U$9-1,IF(B89&lt;$V$9,D89,0),0)))</f>
        <v>0</v>
      </c>
      <c r="V89" s="705">
        <f>IF('1. General Input'!$D$10=0,0,IF('1. General Input'!$D$10=8,0,IF(B89&gt;$V$9-1,IF(B89&lt;$W$9,D89,0),0)))</f>
        <v>0</v>
      </c>
      <c r="W89" s="705">
        <f>IF('1. General Input'!$D$10=0,0,IF('1. General Input'!$D$10=8,0,IF(B89&gt;$W$9-1,IF(B89&lt;$X$9,D89,0),0)))</f>
        <v>0</v>
      </c>
      <c r="X89" s="705">
        <f>IF('1. General Input'!$D$10=0,0,IF('1. General Input'!$D$10=8,0,IF(B89&gt;$X$9-1,IF(B89&lt;$Y$9,D89,0),0)))</f>
        <v>0</v>
      </c>
      <c r="Y89" s="705">
        <f>IF('1. General Input'!$D$10=0,0,IF('1. General Input'!$D$10=8,0,IF(B89&gt;$Y$9-1,IF(B89&lt;$Z$9,D89,0),0)))</f>
        <v>0</v>
      </c>
      <c r="Z89" s="705">
        <f>IF('1. General Input'!$D$10=0,0,IF('1. General Input'!$D$10=8,0,IF(B89&gt;$Z$9-1,IF(B89&lt;$AA$9,D89,0),0)))</f>
        <v>0</v>
      </c>
      <c r="AA89" s="705">
        <f>IF('1. General Input'!$D$10=0,0,IF('1. General Input'!$D$10=8,0,IF(B89&gt;$AA$9-1,IF(B89&lt;$AB$9,D89,0),0)))</f>
        <v>0</v>
      </c>
      <c r="AB89" s="705">
        <f>IF('1. General Input'!$D$10=0,0,IF('1. General Input'!$D$10=8,0,IF(B89&gt;$AB$9-1,IF(B89&lt;$AC$9,D89,0),0)))</f>
        <v>0</v>
      </c>
      <c r="AC89" s="705">
        <f>IF('1. General Input'!$D$10=0,0,IF(B89&gt;$AC$9-1,D89,0))</f>
        <v>0</v>
      </c>
      <c r="AD89" s="706">
        <f t="shared" si="25"/>
        <v>0</v>
      </c>
    </row>
    <row r="90" spans="1:30" x14ac:dyDescent="0.25">
      <c r="A90" s="646"/>
      <c r="B90" s="588"/>
      <c r="C90" s="588"/>
      <c r="D90" s="655"/>
      <c r="E90" s="705">
        <f t="shared" si="17"/>
        <v>0</v>
      </c>
      <c r="F90" s="705">
        <f t="shared" si="18"/>
        <v>0</v>
      </c>
      <c r="G90" s="705">
        <f t="shared" si="19"/>
        <v>0</v>
      </c>
      <c r="H90" s="705">
        <f t="shared" si="20"/>
        <v>0</v>
      </c>
      <c r="I90" s="705">
        <f t="shared" si="21"/>
        <v>0</v>
      </c>
      <c r="J90" s="705">
        <f t="shared" si="22"/>
        <v>0</v>
      </c>
      <c r="K90" s="705">
        <f t="shared" si="23"/>
        <v>0</v>
      </c>
      <c r="L90" s="705">
        <f t="shared" si="24"/>
        <v>0</v>
      </c>
      <c r="M90" s="705">
        <f>IF('1. General Input'!$D$10=0,0,IF('1. General Input'!$D$10=8,0,IF(B90&gt;$M$9-1,IF(B90&lt;$N$9,D90,0),0)))</f>
        <v>0</v>
      </c>
      <c r="N90" s="705">
        <f>IF('1. General Input'!$D$10=0,0,IF('1. General Input'!$D$10=8,0,IF(B90&gt;$N$9-1,IF(B90&lt;$O$9,D90,0),0)))</f>
        <v>0</v>
      </c>
      <c r="O90" s="705">
        <f>IF('1. General Input'!$D$10=0,0,IF('1. General Input'!$D$10=8,0,IF(B90&gt;$O$9-1,IF(B90&lt;$P$9,D90,0),0)))</f>
        <v>0</v>
      </c>
      <c r="P90" s="705">
        <f>IF('1. General Input'!$D$10=0,0,IF('1. General Input'!$D$10=8,0,IF(B90&gt;$P$9-1,IF(B90&lt;$Q$9,D90,0),0)))</f>
        <v>0</v>
      </c>
      <c r="Q90" s="705">
        <f>IF('1. General Input'!$D$10=0,0,IF('1. General Input'!$D$10=8,0,IF(B90&gt;$Q$9-1,IF(B90&lt;$R$9,D90,0),0)))</f>
        <v>0</v>
      </c>
      <c r="R90" s="705">
        <f>IF('1. General Input'!$D$10=0,0,IF('1. General Input'!$D$10=8,0,IF(B90&gt;$R$9-1,IF(B90&lt;$S$9,D90,0),0)))</f>
        <v>0</v>
      </c>
      <c r="S90" s="705">
        <f>IF('1. General Input'!$D$10=0,0,IF('1. General Input'!$D$10=8,0,IF(B90&gt;$S$9-1,IF(B90&lt;$T$9,D90,0),0)))</f>
        <v>0</v>
      </c>
      <c r="T90" s="705">
        <f>IF('1. General Input'!$D$10=0,0,IF('1. General Input'!$D$10=8,0,IF(B90&gt;$T$9-1,IF(B90&lt;$U$9,D90,0),0)))</f>
        <v>0</v>
      </c>
      <c r="U90" s="705">
        <f>IF('1. General Input'!$D$10=0,0,IF('1. General Input'!$D$10=8,0,IF(B90&gt;$U$9-1,IF(B90&lt;$V$9,D90,0),0)))</f>
        <v>0</v>
      </c>
      <c r="V90" s="705">
        <f>IF('1. General Input'!$D$10=0,0,IF('1. General Input'!$D$10=8,0,IF(B90&gt;$V$9-1,IF(B90&lt;$W$9,D90,0),0)))</f>
        <v>0</v>
      </c>
      <c r="W90" s="705">
        <f>IF('1. General Input'!$D$10=0,0,IF('1. General Input'!$D$10=8,0,IF(B90&gt;$W$9-1,IF(B90&lt;$X$9,D90,0),0)))</f>
        <v>0</v>
      </c>
      <c r="X90" s="705">
        <f>IF('1. General Input'!$D$10=0,0,IF('1. General Input'!$D$10=8,0,IF(B90&gt;$X$9-1,IF(B90&lt;$Y$9,D90,0),0)))</f>
        <v>0</v>
      </c>
      <c r="Y90" s="705">
        <f>IF('1. General Input'!$D$10=0,0,IF('1. General Input'!$D$10=8,0,IF(B90&gt;$Y$9-1,IF(B90&lt;$Z$9,D90,0),0)))</f>
        <v>0</v>
      </c>
      <c r="Z90" s="705">
        <f>IF('1. General Input'!$D$10=0,0,IF('1. General Input'!$D$10=8,0,IF(B90&gt;$Z$9-1,IF(B90&lt;$AA$9,D90,0),0)))</f>
        <v>0</v>
      </c>
      <c r="AA90" s="705">
        <f>IF('1. General Input'!$D$10=0,0,IF('1. General Input'!$D$10=8,0,IF(B90&gt;$AA$9-1,IF(B90&lt;$AB$9,D90,0),0)))</f>
        <v>0</v>
      </c>
      <c r="AB90" s="705">
        <f>IF('1. General Input'!$D$10=0,0,IF('1. General Input'!$D$10=8,0,IF(B90&gt;$AB$9-1,IF(B90&lt;$AC$9,D90,0),0)))</f>
        <v>0</v>
      </c>
      <c r="AC90" s="705">
        <f>IF('1. General Input'!$D$10=0,0,IF(B90&gt;$AC$9-1,D90,0))</f>
        <v>0</v>
      </c>
      <c r="AD90" s="706">
        <f t="shared" si="25"/>
        <v>0</v>
      </c>
    </row>
    <row r="91" spans="1:30" x14ac:dyDescent="0.25">
      <c r="A91" s="646"/>
      <c r="B91" s="588"/>
      <c r="C91" s="588"/>
      <c r="D91" s="655"/>
      <c r="E91" s="705">
        <f t="shared" si="17"/>
        <v>0</v>
      </c>
      <c r="F91" s="705">
        <f t="shared" si="18"/>
        <v>0</v>
      </c>
      <c r="G91" s="705">
        <f t="shared" si="19"/>
        <v>0</v>
      </c>
      <c r="H91" s="705">
        <f t="shared" si="20"/>
        <v>0</v>
      </c>
      <c r="I91" s="705">
        <f t="shared" si="21"/>
        <v>0</v>
      </c>
      <c r="J91" s="705">
        <f t="shared" si="22"/>
        <v>0</v>
      </c>
      <c r="K91" s="705">
        <f t="shared" si="23"/>
        <v>0</v>
      </c>
      <c r="L91" s="705">
        <f t="shared" si="24"/>
        <v>0</v>
      </c>
      <c r="M91" s="705">
        <f>IF('1. General Input'!$D$10=0,0,IF('1. General Input'!$D$10=8,0,IF(B91&gt;$M$9-1,IF(B91&lt;$N$9,D91,0),0)))</f>
        <v>0</v>
      </c>
      <c r="N91" s="705">
        <f>IF('1. General Input'!$D$10=0,0,IF('1. General Input'!$D$10=8,0,IF(B91&gt;$N$9-1,IF(B91&lt;$O$9,D91,0),0)))</f>
        <v>0</v>
      </c>
      <c r="O91" s="705">
        <f>IF('1. General Input'!$D$10=0,0,IF('1. General Input'!$D$10=8,0,IF(B91&gt;$O$9-1,IF(B91&lt;$P$9,D91,0),0)))</f>
        <v>0</v>
      </c>
      <c r="P91" s="705">
        <f>IF('1. General Input'!$D$10=0,0,IF('1. General Input'!$D$10=8,0,IF(B91&gt;$P$9-1,IF(B91&lt;$Q$9,D91,0),0)))</f>
        <v>0</v>
      </c>
      <c r="Q91" s="705">
        <f>IF('1. General Input'!$D$10=0,0,IF('1. General Input'!$D$10=8,0,IF(B91&gt;$Q$9-1,IF(B91&lt;$R$9,D91,0),0)))</f>
        <v>0</v>
      </c>
      <c r="R91" s="705">
        <f>IF('1. General Input'!$D$10=0,0,IF('1. General Input'!$D$10=8,0,IF(B91&gt;$R$9-1,IF(B91&lt;$S$9,D91,0),0)))</f>
        <v>0</v>
      </c>
      <c r="S91" s="705">
        <f>IF('1. General Input'!$D$10=0,0,IF('1. General Input'!$D$10=8,0,IF(B91&gt;$S$9-1,IF(B91&lt;$T$9,D91,0),0)))</f>
        <v>0</v>
      </c>
      <c r="T91" s="705">
        <f>IF('1. General Input'!$D$10=0,0,IF('1. General Input'!$D$10=8,0,IF(B91&gt;$T$9-1,IF(B91&lt;$U$9,D91,0),0)))</f>
        <v>0</v>
      </c>
      <c r="U91" s="705">
        <f>IF('1. General Input'!$D$10=0,0,IF('1. General Input'!$D$10=8,0,IF(B91&gt;$U$9-1,IF(B91&lt;$V$9,D91,0),0)))</f>
        <v>0</v>
      </c>
      <c r="V91" s="705">
        <f>IF('1. General Input'!$D$10=0,0,IF('1. General Input'!$D$10=8,0,IF(B91&gt;$V$9-1,IF(B91&lt;$W$9,D91,0),0)))</f>
        <v>0</v>
      </c>
      <c r="W91" s="705">
        <f>IF('1. General Input'!$D$10=0,0,IF('1. General Input'!$D$10=8,0,IF(B91&gt;$W$9-1,IF(B91&lt;$X$9,D91,0),0)))</f>
        <v>0</v>
      </c>
      <c r="X91" s="705">
        <f>IF('1. General Input'!$D$10=0,0,IF('1. General Input'!$D$10=8,0,IF(B91&gt;$X$9-1,IF(B91&lt;$Y$9,D91,0),0)))</f>
        <v>0</v>
      </c>
      <c r="Y91" s="705">
        <f>IF('1. General Input'!$D$10=0,0,IF('1. General Input'!$D$10=8,0,IF(B91&gt;$Y$9-1,IF(B91&lt;$Z$9,D91,0),0)))</f>
        <v>0</v>
      </c>
      <c r="Z91" s="705">
        <f>IF('1. General Input'!$D$10=0,0,IF('1. General Input'!$D$10=8,0,IF(B91&gt;$Z$9-1,IF(B91&lt;$AA$9,D91,0),0)))</f>
        <v>0</v>
      </c>
      <c r="AA91" s="705">
        <f>IF('1. General Input'!$D$10=0,0,IF('1. General Input'!$D$10=8,0,IF(B91&gt;$AA$9-1,IF(B91&lt;$AB$9,D91,0),0)))</f>
        <v>0</v>
      </c>
      <c r="AB91" s="705">
        <f>IF('1. General Input'!$D$10=0,0,IF('1. General Input'!$D$10=8,0,IF(B91&gt;$AB$9-1,IF(B91&lt;$AC$9,D91,0),0)))</f>
        <v>0</v>
      </c>
      <c r="AC91" s="705">
        <f>IF('1. General Input'!$D$10=0,0,IF(B91&gt;$AC$9-1,D91,0))</f>
        <v>0</v>
      </c>
      <c r="AD91" s="706">
        <f t="shared" si="25"/>
        <v>0</v>
      </c>
    </row>
    <row r="92" spans="1:30" x14ac:dyDescent="0.25">
      <c r="A92" s="646"/>
      <c r="B92" s="588"/>
      <c r="C92" s="588"/>
      <c r="D92" s="655"/>
      <c r="E92" s="705">
        <f t="shared" si="17"/>
        <v>0</v>
      </c>
      <c r="F92" s="705">
        <f t="shared" si="18"/>
        <v>0</v>
      </c>
      <c r="G92" s="705">
        <f t="shared" si="19"/>
        <v>0</v>
      </c>
      <c r="H92" s="705">
        <f t="shared" si="20"/>
        <v>0</v>
      </c>
      <c r="I92" s="705">
        <f t="shared" si="21"/>
        <v>0</v>
      </c>
      <c r="J92" s="705">
        <f t="shared" si="22"/>
        <v>0</v>
      </c>
      <c r="K92" s="705">
        <f t="shared" si="23"/>
        <v>0</v>
      </c>
      <c r="L92" s="705">
        <f t="shared" si="24"/>
        <v>0</v>
      </c>
      <c r="M92" s="705">
        <f>IF('1. General Input'!$D$10=0,0,IF('1. General Input'!$D$10=8,0,IF(B92&gt;$M$9-1,IF(B92&lt;$N$9,D92,0),0)))</f>
        <v>0</v>
      </c>
      <c r="N92" s="705">
        <f>IF('1. General Input'!$D$10=0,0,IF('1. General Input'!$D$10=8,0,IF(B92&gt;$N$9-1,IF(B92&lt;$O$9,D92,0),0)))</f>
        <v>0</v>
      </c>
      <c r="O92" s="705">
        <f>IF('1. General Input'!$D$10=0,0,IF('1. General Input'!$D$10=8,0,IF(B92&gt;$O$9-1,IF(B92&lt;$P$9,D92,0),0)))</f>
        <v>0</v>
      </c>
      <c r="P92" s="705">
        <f>IF('1. General Input'!$D$10=0,0,IF('1. General Input'!$D$10=8,0,IF(B92&gt;$P$9-1,IF(B92&lt;$Q$9,D92,0),0)))</f>
        <v>0</v>
      </c>
      <c r="Q92" s="705">
        <f>IF('1. General Input'!$D$10=0,0,IF('1. General Input'!$D$10=8,0,IF(B92&gt;$Q$9-1,IF(B92&lt;$R$9,D92,0),0)))</f>
        <v>0</v>
      </c>
      <c r="R92" s="705">
        <f>IF('1. General Input'!$D$10=0,0,IF('1. General Input'!$D$10=8,0,IF(B92&gt;$R$9-1,IF(B92&lt;$S$9,D92,0),0)))</f>
        <v>0</v>
      </c>
      <c r="S92" s="705">
        <f>IF('1. General Input'!$D$10=0,0,IF('1. General Input'!$D$10=8,0,IF(B92&gt;$S$9-1,IF(B92&lt;$T$9,D92,0),0)))</f>
        <v>0</v>
      </c>
      <c r="T92" s="705">
        <f>IF('1. General Input'!$D$10=0,0,IF('1. General Input'!$D$10=8,0,IF(B92&gt;$T$9-1,IF(B92&lt;$U$9,D92,0),0)))</f>
        <v>0</v>
      </c>
      <c r="U92" s="705">
        <f>IF('1. General Input'!$D$10=0,0,IF('1. General Input'!$D$10=8,0,IF(B92&gt;$U$9-1,IF(B92&lt;$V$9,D92,0),0)))</f>
        <v>0</v>
      </c>
      <c r="V92" s="705">
        <f>IF('1. General Input'!$D$10=0,0,IF('1. General Input'!$D$10=8,0,IF(B92&gt;$V$9-1,IF(B92&lt;$W$9,D92,0),0)))</f>
        <v>0</v>
      </c>
      <c r="W92" s="705">
        <f>IF('1. General Input'!$D$10=0,0,IF('1. General Input'!$D$10=8,0,IF(B92&gt;$W$9-1,IF(B92&lt;$X$9,D92,0),0)))</f>
        <v>0</v>
      </c>
      <c r="X92" s="705">
        <f>IF('1. General Input'!$D$10=0,0,IF('1. General Input'!$D$10=8,0,IF(B92&gt;$X$9-1,IF(B92&lt;$Y$9,D92,0),0)))</f>
        <v>0</v>
      </c>
      <c r="Y92" s="705">
        <f>IF('1. General Input'!$D$10=0,0,IF('1. General Input'!$D$10=8,0,IF(B92&gt;$Y$9-1,IF(B92&lt;$Z$9,D92,0),0)))</f>
        <v>0</v>
      </c>
      <c r="Z92" s="705">
        <f>IF('1. General Input'!$D$10=0,0,IF('1. General Input'!$D$10=8,0,IF(B92&gt;$Z$9-1,IF(B92&lt;$AA$9,D92,0),0)))</f>
        <v>0</v>
      </c>
      <c r="AA92" s="705">
        <f>IF('1. General Input'!$D$10=0,0,IF('1. General Input'!$D$10=8,0,IF(B92&gt;$AA$9-1,IF(B92&lt;$AB$9,D92,0),0)))</f>
        <v>0</v>
      </c>
      <c r="AB92" s="705">
        <f>IF('1. General Input'!$D$10=0,0,IF('1. General Input'!$D$10=8,0,IF(B92&gt;$AB$9-1,IF(B92&lt;$AC$9,D92,0),0)))</f>
        <v>0</v>
      </c>
      <c r="AC92" s="705">
        <f>IF('1. General Input'!$D$10=0,0,IF(B92&gt;$AC$9-1,D92,0))</f>
        <v>0</v>
      </c>
      <c r="AD92" s="706">
        <f t="shared" si="25"/>
        <v>0</v>
      </c>
    </row>
    <row r="93" spans="1:30" x14ac:dyDescent="0.25">
      <c r="A93" s="646"/>
      <c r="B93" s="588"/>
      <c r="C93" s="588"/>
      <c r="D93" s="655"/>
      <c r="E93" s="705">
        <f t="shared" si="17"/>
        <v>0</v>
      </c>
      <c r="F93" s="705">
        <f t="shared" si="18"/>
        <v>0</v>
      </c>
      <c r="G93" s="705">
        <f t="shared" si="19"/>
        <v>0</v>
      </c>
      <c r="H93" s="705">
        <f t="shared" si="20"/>
        <v>0</v>
      </c>
      <c r="I93" s="705">
        <f t="shared" si="21"/>
        <v>0</v>
      </c>
      <c r="J93" s="705">
        <f t="shared" si="22"/>
        <v>0</v>
      </c>
      <c r="K93" s="705">
        <f t="shared" si="23"/>
        <v>0</v>
      </c>
      <c r="L93" s="705">
        <f t="shared" si="24"/>
        <v>0</v>
      </c>
      <c r="M93" s="705">
        <f>IF('1. General Input'!$D$10=0,0,IF('1. General Input'!$D$10=8,0,IF(B93&gt;$M$9-1,IF(B93&lt;$N$9,D93,0),0)))</f>
        <v>0</v>
      </c>
      <c r="N93" s="705">
        <f>IF('1. General Input'!$D$10=0,0,IF('1. General Input'!$D$10=8,0,IF(B93&gt;$N$9-1,IF(B93&lt;$O$9,D93,0),0)))</f>
        <v>0</v>
      </c>
      <c r="O93" s="705">
        <f>IF('1. General Input'!$D$10=0,0,IF('1. General Input'!$D$10=8,0,IF(B93&gt;$O$9-1,IF(B93&lt;$P$9,D93,0),0)))</f>
        <v>0</v>
      </c>
      <c r="P93" s="705">
        <f>IF('1. General Input'!$D$10=0,0,IF('1. General Input'!$D$10=8,0,IF(B93&gt;$P$9-1,IF(B93&lt;$Q$9,D93,0),0)))</f>
        <v>0</v>
      </c>
      <c r="Q93" s="705">
        <f>IF('1. General Input'!$D$10=0,0,IF('1. General Input'!$D$10=8,0,IF(B93&gt;$Q$9-1,IF(B93&lt;$R$9,D93,0),0)))</f>
        <v>0</v>
      </c>
      <c r="R93" s="705">
        <f>IF('1. General Input'!$D$10=0,0,IF('1. General Input'!$D$10=8,0,IF(B93&gt;$R$9-1,IF(B93&lt;$S$9,D93,0),0)))</f>
        <v>0</v>
      </c>
      <c r="S93" s="705">
        <f>IF('1. General Input'!$D$10=0,0,IF('1. General Input'!$D$10=8,0,IF(B93&gt;$S$9-1,IF(B93&lt;$T$9,D93,0),0)))</f>
        <v>0</v>
      </c>
      <c r="T93" s="705">
        <f>IF('1. General Input'!$D$10=0,0,IF('1. General Input'!$D$10=8,0,IF(B93&gt;$T$9-1,IF(B93&lt;$U$9,D93,0),0)))</f>
        <v>0</v>
      </c>
      <c r="U93" s="705">
        <f>IF('1. General Input'!$D$10=0,0,IF('1. General Input'!$D$10=8,0,IF(B93&gt;$U$9-1,IF(B93&lt;$V$9,D93,0),0)))</f>
        <v>0</v>
      </c>
      <c r="V93" s="705">
        <f>IF('1. General Input'!$D$10=0,0,IF('1. General Input'!$D$10=8,0,IF(B93&gt;$V$9-1,IF(B93&lt;$W$9,D93,0),0)))</f>
        <v>0</v>
      </c>
      <c r="W93" s="705">
        <f>IF('1. General Input'!$D$10=0,0,IF('1. General Input'!$D$10=8,0,IF(B93&gt;$W$9-1,IF(B93&lt;$X$9,D93,0),0)))</f>
        <v>0</v>
      </c>
      <c r="X93" s="705">
        <f>IF('1. General Input'!$D$10=0,0,IF('1. General Input'!$D$10=8,0,IF(B93&gt;$X$9-1,IF(B93&lt;$Y$9,D93,0),0)))</f>
        <v>0</v>
      </c>
      <c r="Y93" s="705">
        <f>IF('1. General Input'!$D$10=0,0,IF('1. General Input'!$D$10=8,0,IF(B93&gt;$Y$9-1,IF(B93&lt;$Z$9,D93,0),0)))</f>
        <v>0</v>
      </c>
      <c r="Z93" s="705">
        <f>IF('1. General Input'!$D$10=0,0,IF('1. General Input'!$D$10=8,0,IF(B93&gt;$Z$9-1,IF(B93&lt;$AA$9,D93,0),0)))</f>
        <v>0</v>
      </c>
      <c r="AA93" s="705">
        <f>IF('1. General Input'!$D$10=0,0,IF('1. General Input'!$D$10=8,0,IF(B93&gt;$AA$9-1,IF(B93&lt;$AB$9,D93,0),0)))</f>
        <v>0</v>
      </c>
      <c r="AB93" s="705">
        <f>IF('1. General Input'!$D$10=0,0,IF('1. General Input'!$D$10=8,0,IF(B93&gt;$AB$9-1,IF(B93&lt;$AC$9,D93,0),0)))</f>
        <v>0</v>
      </c>
      <c r="AC93" s="705">
        <f>IF('1. General Input'!$D$10=0,0,IF(B93&gt;$AC$9-1,D93,0))</f>
        <v>0</v>
      </c>
      <c r="AD93" s="706">
        <f t="shared" si="25"/>
        <v>0</v>
      </c>
    </row>
    <row r="94" spans="1:30" x14ac:dyDescent="0.25">
      <c r="A94" s="646"/>
      <c r="B94" s="588"/>
      <c r="C94" s="588"/>
      <c r="D94" s="655"/>
      <c r="E94" s="705">
        <f t="shared" si="17"/>
        <v>0</v>
      </c>
      <c r="F94" s="705">
        <f t="shared" si="18"/>
        <v>0</v>
      </c>
      <c r="G94" s="705">
        <f t="shared" si="19"/>
        <v>0</v>
      </c>
      <c r="H94" s="705">
        <f t="shared" si="20"/>
        <v>0</v>
      </c>
      <c r="I94" s="705">
        <f t="shared" si="21"/>
        <v>0</v>
      </c>
      <c r="J94" s="705">
        <f t="shared" si="22"/>
        <v>0</v>
      </c>
      <c r="K94" s="705">
        <f t="shared" si="23"/>
        <v>0</v>
      </c>
      <c r="L94" s="705">
        <f t="shared" si="24"/>
        <v>0</v>
      </c>
      <c r="M94" s="705">
        <f>IF('1. General Input'!$D$10=0,0,IF('1. General Input'!$D$10=8,0,IF(B94&gt;$M$9-1,IF(B94&lt;$N$9,D94,0),0)))</f>
        <v>0</v>
      </c>
      <c r="N94" s="705">
        <f>IF('1. General Input'!$D$10=0,0,IF('1. General Input'!$D$10=8,0,IF(B94&gt;$N$9-1,IF(B94&lt;$O$9,D94,0),0)))</f>
        <v>0</v>
      </c>
      <c r="O94" s="705">
        <f>IF('1. General Input'!$D$10=0,0,IF('1. General Input'!$D$10=8,0,IF(B94&gt;$O$9-1,IF(B94&lt;$P$9,D94,0),0)))</f>
        <v>0</v>
      </c>
      <c r="P94" s="705">
        <f>IF('1. General Input'!$D$10=0,0,IF('1. General Input'!$D$10=8,0,IF(B94&gt;$P$9-1,IF(B94&lt;$Q$9,D94,0),0)))</f>
        <v>0</v>
      </c>
      <c r="Q94" s="705">
        <f>IF('1. General Input'!$D$10=0,0,IF('1. General Input'!$D$10=8,0,IF(B94&gt;$Q$9-1,IF(B94&lt;$R$9,D94,0),0)))</f>
        <v>0</v>
      </c>
      <c r="R94" s="705">
        <f>IF('1. General Input'!$D$10=0,0,IF('1. General Input'!$D$10=8,0,IF(B94&gt;$R$9-1,IF(B94&lt;$S$9,D94,0),0)))</f>
        <v>0</v>
      </c>
      <c r="S94" s="705">
        <f>IF('1. General Input'!$D$10=0,0,IF('1. General Input'!$D$10=8,0,IF(B94&gt;$S$9-1,IF(B94&lt;$T$9,D94,0),0)))</f>
        <v>0</v>
      </c>
      <c r="T94" s="705">
        <f>IF('1. General Input'!$D$10=0,0,IF('1. General Input'!$D$10=8,0,IF(B94&gt;$T$9-1,IF(B94&lt;$U$9,D94,0),0)))</f>
        <v>0</v>
      </c>
      <c r="U94" s="705">
        <f>IF('1. General Input'!$D$10=0,0,IF('1. General Input'!$D$10=8,0,IF(B94&gt;$U$9-1,IF(B94&lt;$V$9,D94,0),0)))</f>
        <v>0</v>
      </c>
      <c r="V94" s="705">
        <f>IF('1. General Input'!$D$10=0,0,IF('1. General Input'!$D$10=8,0,IF(B94&gt;$V$9-1,IF(B94&lt;$W$9,D94,0),0)))</f>
        <v>0</v>
      </c>
      <c r="W94" s="705">
        <f>IF('1. General Input'!$D$10=0,0,IF('1. General Input'!$D$10=8,0,IF(B94&gt;$W$9-1,IF(B94&lt;$X$9,D94,0),0)))</f>
        <v>0</v>
      </c>
      <c r="X94" s="705">
        <f>IF('1. General Input'!$D$10=0,0,IF('1. General Input'!$D$10=8,0,IF(B94&gt;$X$9-1,IF(B94&lt;$Y$9,D94,0),0)))</f>
        <v>0</v>
      </c>
      <c r="Y94" s="705">
        <f>IF('1. General Input'!$D$10=0,0,IF('1. General Input'!$D$10=8,0,IF(B94&gt;$Y$9-1,IF(B94&lt;$Z$9,D94,0),0)))</f>
        <v>0</v>
      </c>
      <c r="Z94" s="705">
        <f>IF('1. General Input'!$D$10=0,0,IF('1. General Input'!$D$10=8,0,IF(B94&gt;$Z$9-1,IF(B94&lt;$AA$9,D94,0),0)))</f>
        <v>0</v>
      </c>
      <c r="AA94" s="705">
        <f>IF('1. General Input'!$D$10=0,0,IF('1. General Input'!$D$10=8,0,IF(B94&gt;$AA$9-1,IF(B94&lt;$AB$9,D94,0),0)))</f>
        <v>0</v>
      </c>
      <c r="AB94" s="705">
        <f>IF('1. General Input'!$D$10=0,0,IF('1. General Input'!$D$10=8,0,IF(B94&gt;$AB$9-1,IF(B94&lt;$AC$9,D94,0),0)))</f>
        <v>0</v>
      </c>
      <c r="AC94" s="705">
        <f>IF('1. General Input'!$D$10=0,0,IF(B94&gt;$AC$9-1,D94,0))</f>
        <v>0</v>
      </c>
      <c r="AD94" s="706">
        <f t="shared" si="25"/>
        <v>0</v>
      </c>
    </row>
    <row r="95" spans="1:30" x14ac:dyDescent="0.25">
      <c r="A95" s="646"/>
      <c r="B95" s="588"/>
      <c r="C95" s="588"/>
      <c r="D95" s="655"/>
      <c r="E95" s="705">
        <f t="shared" si="17"/>
        <v>0</v>
      </c>
      <c r="F95" s="705">
        <f t="shared" si="18"/>
        <v>0</v>
      </c>
      <c r="G95" s="705">
        <f t="shared" si="19"/>
        <v>0</v>
      </c>
      <c r="H95" s="705">
        <f t="shared" si="20"/>
        <v>0</v>
      </c>
      <c r="I95" s="705">
        <f t="shared" si="21"/>
        <v>0</v>
      </c>
      <c r="J95" s="705">
        <f t="shared" si="22"/>
        <v>0</v>
      </c>
      <c r="K95" s="705">
        <f t="shared" si="23"/>
        <v>0</v>
      </c>
      <c r="L95" s="705">
        <f t="shared" si="24"/>
        <v>0</v>
      </c>
      <c r="M95" s="705">
        <f>IF('1. General Input'!$D$10=0,0,IF('1. General Input'!$D$10=8,0,IF(B95&gt;$M$9-1,IF(B95&lt;$N$9,D95,0),0)))</f>
        <v>0</v>
      </c>
      <c r="N95" s="705">
        <f>IF('1. General Input'!$D$10=0,0,IF('1. General Input'!$D$10=8,0,IF(B95&gt;$N$9-1,IF(B95&lt;$O$9,D95,0),0)))</f>
        <v>0</v>
      </c>
      <c r="O95" s="705">
        <f>IF('1. General Input'!$D$10=0,0,IF('1. General Input'!$D$10=8,0,IF(B95&gt;$O$9-1,IF(B95&lt;$P$9,D95,0),0)))</f>
        <v>0</v>
      </c>
      <c r="P95" s="705">
        <f>IF('1. General Input'!$D$10=0,0,IF('1. General Input'!$D$10=8,0,IF(B95&gt;$P$9-1,IF(B95&lt;$Q$9,D95,0),0)))</f>
        <v>0</v>
      </c>
      <c r="Q95" s="705">
        <f>IF('1. General Input'!$D$10=0,0,IF('1. General Input'!$D$10=8,0,IF(B95&gt;$Q$9-1,IF(B95&lt;$R$9,D95,0),0)))</f>
        <v>0</v>
      </c>
      <c r="R95" s="705">
        <f>IF('1. General Input'!$D$10=0,0,IF('1. General Input'!$D$10=8,0,IF(B95&gt;$R$9-1,IF(B95&lt;$S$9,D95,0),0)))</f>
        <v>0</v>
      </c>
      <c r="S95" s="705">
        <f>IF('1. General Input'!$D$10=0,0,IF('1. General Input'!$D$10=8,0,IF(B95&gt;$S$9-1,IF(B95&lt;$T$9,D95,0),0)))</f>
        <v>0</v>
      </c>
      <c r="T95" s="705">
        <f>IF('1. General Input'!$D$10=0,0,IF('1. General Input'!$D$10=8,0,IF(B95&gt;$T$9-1,IF(B95&lt;$U$9,D95,0),0)))</f>
        <v>0</v>
      </c>
      <c r="U95" s="705">
        <f>IF('1. General Input'!$D$10=0,0,IF('1. General Input'!$D$10=8,0,IF(B95&gt;$U$9-1,IF(B95&lt;$V$9,D95,0),0)))</f>
        <v>0</v>
      </c>
      <c r="V95" s="705">
        <f>IF('1. General Input'!$D$10=0,0,IF('1. General Input'!$D$10=8,0,IF(B95&gt;$V$9-1,IF(B95&lt;$W$9,D95,0),0)))</f>
        <v>0</v>
      </c>
      <c r="W95" s="705">
        <f>IF('1. General Input'!$D$10=0,0,IF('1. General Input'!$D$10=8,0,IF(B95&gt;$W$9-1,IF(B95&lt;$X$9,D95,0),0)))</f>
        <v>0</v>
      </c>
      <c r="X95" s="705">
        <f>IF('1. General Input'!$D$10=0,0,IF('1. General Input'!$D$10=8,0,IF(B95&gt;$X$9-1,IF(B95&lt;$Y$9,D95,0),0)))</f>
        <v>0</v>
      </c>
      <c r="Y95" s="705">
        <f>IF('1. General Input'!$D$10=0,0,IF('1. General Input'!$D$10=8,0,IF(B95&gt;$Y$9-1,IF(B95&lt;$Z$9,D95,0),0)))</f>
        <v>0</v>
      </c>
      <c r="Z95" s="705">
        <f>IF('1. General Input'!$D$10=0,0,IF('1. General Input'!$D$10=8,0,IF(B95&gt;$Z$9-1,IF(B95&lt;$AA$9,D95,0),0)))</f>
        <v>0</v>
      </c>
      <c r="AA95" s="705">
        <f>IF('1. General Input'!$D$10=0,0,IF('1. General Input'!$D$10=8,0,IF(B95&gt;$AA$9-1,IF(B95&lt;$AB$9,D95,0),0)))</f>
        <v>0</v>
      </c>
      <c r="AB95" s="705">
        <f>IF('1. General Input'!$D$10=0,0,IF('1. General Input'!$D$10=8,0,IF(B95&gt;$AB$9-1,IF(B95&lt;$AC$9,D95,0),0)))</f>
        <v>0</v>
      </c>
      <c r="AC95" s="705">
        <f>IF('1. General Input'!$D$10=0,0,IF(B95&gt;$AC$9-1,D95,0))</f>
        <v>0</v>
      </c>
      <c r="AD95" s="706">
        <f t="shared" si="25"/>
        <v>0</v>
      </c>
    </row>
    <row r="96" spans="1:30" x14ac:dyDescent="0.25">
      <c r="A96" s="646"/>
      <c r="B96" s="588"/>
      <c r="C96" s="588"/>
      <c r="D96" s="655"/>
      <c r="E96" s="705">
        <f t="shared" si="17"/>
        <v>0</v>
      </c>
      <c r="F96" s="705">
        <f t="shared" si="18"/>
        <v>0</v>
      </c>
      <c r="G96" s="705">
        <f t="shared" si="19"/>
        <v>0</v>
      </c>
      <c r="H96" s="705">
        <f t="shared" si="20"/>
        <v>0</v>
      </c>
      <c r="I96" s="705">
        <f t="shared" si="21"/>
        <v>0</v>
      </c>
      <c r="J96" s="705">
        <f t="shared" si="22"/>
        <v>0</v>
      </c>
      <c r="K96" s="705">
        <f t="shared" si="23"/>
        <v>0</v>
      </c>
      <c r="L96" s="705">
        <f t="shared" si="24"/>
        <v>0</v>
      </c>
      <c r="M96" s="705">
        <f>IF('1. General Input'!$D$10=0,0,IF('1. General Input'!$D$10=8,0,IF(B96&gt;$M$9-1,IF(B96&lt;$N$9,D96,0),0)))</f>
        <v>0</v>
      </c>
      <c r="N96" s="705">
        <f>IF('1. General Input'!$D$10=0,0,IF('1. General Input'!$D$10=8,0,IF(B96&gt;$N$9-1,IF(B96&lt;$O$9,D96,0),0)))</f>
        <v>0</v>
      </c>
      <c r="O96" s="705">
        <f>IF('1. General Input'!$D$10=0,0,IF('1. General Input'!$D$10=8,0,IF(B96&gt;$O$9-1,IF(B96&lt;$P$9,D96,0),0)))</f>
        <v>0</v>
      </c>
      <c r="P96" s="705">
        <f>IF('1. General Input'!$D$10=0,0,IF('1. General Input'!$D$10=8,0,IF(B96&gt;$P$9-1,IF(B96&lt;$Q$9,D96,0),0)))</f>
        <v>0</v>
      </c>
      <c r="Q96" s="705">
        <f>IF('1. General Input'!$D$10=0,0,IF('1. General Input'!$D$10=8,0,IF(B96&gt;$Q$9-1,IF(B96&lt;$R$9,D96,0),0)))</f>
        <v>0</v>
      </c>
      <c r="R96" s="705">
        <f>IF('1. General Input'!$D$10=0,0,IF('1. General Input'!$D$10=8,0,IF(B96&gt;$R$9-1,IF(B96&lt;$S$9,D96,0),0)))</f>
        <v>0</v>
      </c>
      <c r="S96" s="705">
        <f>IF('1. General Input'!$D$10=0,0,IF('1. General Input'!$D$10=8,0,IF(B96&gt;$S$9-1,IF(B96&lt;$T$9,D96,0),0)))</f>
        <v>0</v>
      </c>
      <c r="T96" s="705">
        <f>IF('1. General Input'!$D$10=0,0,IF('1. General Input'!$D$10=8,0,IF(B96&gt;$T$9-1,IF(B96&lt;$U$9,D96,0),0)))</f>
        <v>0</v>
      </c>
      <c r="U96" s="705">
        <f>IF('1. General Input'!$D$10=0,0,IF('1. General Input'!$D$10=8,0,IF(B96&gt;$U$9-1,IF(B96&lt;$V$9,D96,0),0)))</f>
        <v>0</v>
      </c>
      <c r="V96" s="705">
        <f>IF('1. General Input'!$D$10=0,0,IF('1. General Input'!$D$10=8,0,IF(B96&gt;$V$9-1,IF(B96&lt;$W$9,D96,0),0)))</f>
        <v>0</v>
      </c>
      <c r="W96" s="705">
        <f>IF('1. General Input'!$D$10=0,0,IF('1. General Input'!$D$10=8,0,IF(B96&gt;$W$9-1,IF(B96&lt;$X$9,D96,0),0)))</f>
        <v>0</v>
      </c>
      <c r="X96" s="705">
        <f>IF('1. General Input'!$D$10=0,0,IF('1. General Input'!$D$10=8,0,IF(B96&gt;$X$9-1,IF(B96&lt;$Y$9,D96,0),0)))</f>
        <v>0</v>
      </c>
      <c r="Y96" s="705">
        <f>IF('1. General Input'!$D$10=0,0,IF('1. General Input'!$D$10=8,0,IF(B96&gt;$Y$9-1,IF(B96&lt;$Z$9,D96,0),0)))</f>
        <v>0</v>
      </c>
      <c r="Z96" s="705">
        <f>IF('1. General Input'!$D$10=0,0,IF('1. General Input'!$D$10=8,0,IF(B96&gt;$Z$9-1,IF(B96&lt;$AA$9,D96,0),0)))</f>
        <v>0</v>
      </c>
      <c r="AA96" s="705">
        <f>IF('1. General Input'!$D$10=0,0,IF('1. General Input'!$D$10=8,0,IF(B96&gt;$AA$9-1,IF(B96&lt;$AB$9,D96,0),0)))</f>
        <v>0</v>
      </c>
      <c r="AB96" s="705">
        <f>IF('1. General Input'!$D$10=0,0,IF('1. General Input'!$D$10=8,0,IF(B96&gt;$AB$9-1,IF(B96&lt;$AC$9,D96,0),0)))</f>
        <v>0</v>
      </c>
      <c r="AC96" s="705">
        <f>IF('1. General Input'!$D$10=0,0,IF(B96&gt;$AC$9-1,D96,0))</f>
        <v>0</v>
      </c>
      <c r="AD96" s="706">
        <f t="shared" si="25"/>
        <v>0</v>
      </c>
    </row>
    <row r="97" spans="1:30" x14ac:dyDescent="0.25">
      <c r="A97" s="646"/>
      <c r="B97" s="588"/>
      <c r="C97" s="588"/>
      <c r="D97" s="655"/>
      <c r="E97" s="705">
        <f t="shared" si="17"/>
        <v>0</v>
      </c>
      <c r="F97" s="705">
        <f t="shared" si="18"/>
        <v>0</v>
      </c>
      <c r="G97" s="705">
        <f t="shared" si="19"/>
        <v>0</v>
      </c>
      <c r="H97" s="705">
        <f t="shared" si="20"/>
        <v>0</v>
      </c>
      <c r="I97" s="705">
        <f t="shared" si="21"/>
        <v>0</v>
      </c>
      <c r="J97" s="705">
        <f t="shared" si="22"/>
        <v>0</v>
      </c>
      <c r="K97" s="705">
        <f t="shared" si="23"/>
        <v>0</v>
      </c>
      <c r="L97" s="705">
        <f t="shared" si="24"/>
        <v>0</v>
      </c>
      <c r="M97" s="705">
        <f>IF('1. General Input'!$D$10=0,0,IF('1. General Input'!$D$10=8,0,IF(B97&gt;$M$9-1,IF(B97&lt;$N$9,D97,0),0)))</f>
        <v>0</v>
      </c>
      <c r="N97" s="705">
        <f>IF('1. General Input'!$D$10=0,0,IF('1. General Input'!$D$10=8,0,IF(B97&gt;$N$9-1,IF(B97&lt;$O$9,D97,0),0)))</f>
        <v>0</v>
      </c>
      <c r="O97" s="705">
        <f>IF('1. General Input'!$D$10=0,0,IF('1. General Input'!$D$10=8,0,IF(B97&gt;$O$9-1,IF(B97&lt;$P$9,D97,0),0)))</f>
        <v>0</v>
      </c>
      <c r="P97" s="705">
        <f>IF('1. General Input'!$D$10=0,0,IF('1. General Input'!$D$10=8,0,IF(B97&gt;$P$9-1,IF(B97&lt;$Q$9,D97,0),0)))</f>
        <v>0</v>
      </c>
      <c r="Q97" s="705">
        <f>IF('1. General Input'!$D$10=0,0,IF('1. General Input'!$D$10=8,0,IF(B97&gt;$Q$9-1,IF(B97&lt;$R$9,D97,0),0)))</f>
        <v>0</v>
      </c>
      <c r="R97" s="705">
        <f>IF('1. General Input'!$D$10=0,0,IF('1. General Input'!$D$10=8,0,IF(B97&gt;$R$9-1,IF(B97&lt;$S$9,D97,0),0)))</f>
        <v>0</v>
      </c>
      <c r="S97" s="705">
        <f>IF('1. General Input'!$D$10=0,0,IF('1. General Input'!$D$10=8,0,IF(B97&gt;$S$9-1,IF(B97&lt;$T$9,D97,0),0)))</f>
        <v>0</v>
      </c>
      <c r="T97" s="705">
        <f>IF('1. General Input'!$D$10=0,0,IF('1. General Input'!$D$10=8,0,IF(B97&gt;$T$9-1,IF(B97&lt;$U$9,D97,0),0)))</f>
        <v>0</v>
      </c>
      <c r="U97" s="705">
        <f>IF('1. General Input'!$D$10=0,0,IF('1. General Input'!$D$10=8,0,IF(B97&gt;$U$9-1,IF(B97&lt;$V$9,D97,0),0)))</f>
        <v>0</v>
      </c>
      <c r="V97" s="705">
        <f>IF('1. General Input'!$D$10=0,0,IF('1. General Input'!$D$10=8,0,IF(B97&gt;$V$9-1,IF(B97&lt;$W$9,D97,0),0)))</f>
        <v>0</v>
      </c>
      <c r="W97" s="705">
        <f>IF('1. General Input'!$D$10=0,0,IF('1. General Input'!$D$10=8,0,IF(B97&gt;$W$9-1,IF(B97&lt;$X$9,D97,0),0)))</f>
        <v>0</v>
      </c>
      <c r="X97" s="705">
        <f>IF('1. General Input'!$D$10=0,0,IF('1. General Input'!$D$10=8,0,IF(B97&gt;$X$9-1,IF(B97&lt;$Y$9,D97,0),0)))</f>
        <v>0</v>
      </c>
      <c r="Y97" s="705">
        <f>IF('1. General Input'!$D$10=0,0,IF('1. General Input'!$D$10=8,0,IF(B97&gt;$Y$9-1,IF(B97&lt;$Z$9,D97,0),0)))</f>
        <v>0</v>
      </c>
      <c r="Z97" s="705">
        <f>IF('1. General Input'!$D$10=0,0,IF('1. General Input'!$D$10=8,0,IF(B97&gt;$Z$9-1,IF(B97&lt;$AA$9,D97,0),0)))</f>
        <v>0</v>
      </c>
      <c r="AA97" s="705">
        <f>IF('1. General Input'!$D$10=0,0,IF('1. General Input'!$D$10=8,0,IF(B97&gt;$AA$9-1,IF(B97&lt;$AB$9,D97,0),0)))</f>
        <v>0</v>
      </c>
      <c r="AB97" s="705">
        <f>IF('1. General Input'!$D$10=0,0,IF('1. General Input'!$D$10=8,0,IF(B97&gt;$AB$9-1,IF(B97&lt;$AC$9,D97,0),0)))</f>
        <v>0</v>
      </c>
      <c r="AC97" s="705">
        <f>IF('1. General Input'!$D$10=0,0,IF(B97&gt;$AC$9-1,D97,0))</f>
        <v>0</v>
      </c>
      <c r="AD97" s="706">
        <f t="shared" si="25"/>
        <v>0</v>
      </c>
    </row>
    <row r="98" spans="1:30" x14ac:dyDescent="0.25">
      <c r="A98" s="646"/>
      <c r="B98" s="588"/>
      <c r="C98" s="588"/>
      <c r="D98" s="655"/>
      <c r="E98" s="705">
        <f t="shared" si="17"/>
        <v>0</v>
      </c>
      <c r="F98" s="705">
        <f t="shared" si="18"/>
        <v>0</v>
      </c>
      <c r="G98" s="705">
        <f t="shared" si="19"/>
        <v>0</v>
      </c>
      <c r="H98" s="705">
        <f t="shared" si="20"/>
        <v>0</v>
      </c>
      <c r="I98" s="705">
        <f t="shared" si="21"/>
        <v>0</v>
      </c>
      <c r="J98" s="705">
        <f t="shared" si="22"/>
        <v>0</v>
      </c>
      <c r="K98" s="705">
        <f t="shared" si="23"/>
        <v>0</v>
      </c>
      <c r="L98" s="705">
        <f t="shared" si="24"/>
        <v>0</v>
      </c>
      <c r="M98" s="705">
        <f>IF('1. General Input'!$D$10=0,0,IF('1. General Input'!$D$10=8,0,IF(B98&gt;$M$9-1,IF(B98&lt;$N$9,D98,0),0)))</f>
        <v>0</v>
      </c>
      <c r="N98" s="705">
        <f>IF('1. General Input'!$D$10=0,0,IF('1. General Input'!$D$10=8,0,IF(B98&gt;$N$9-1,IF(B98&lt;$O$9,D98,0),0)))</f>
        <v>0</v>
      </c>
      <c r="O98" s="705">
        <f>IF('1. General Input'!$D$10=0,0,IF('1. General Input'!$D$10=8,0,IF(B98&gt;$O$9-1,IF(B98&lt;$P$9,D98,0),0)))</f>
        <v>0</v>
      </c>
      <c r="P98" s="705">
        <f>IF('1. General Input'!$D$10=0,0,IF('1. General Input'!$D$10=8,0,IF(B98&gt;$P$9-1,IF(B98&lt;$Q$9,D98,0),0)))</f>
        <v>0</v>
      </c>
      <c r="Q98" s="705">
        <f>IF('1. General Input'!$D$10=0,0,IF('1. General Input'!$D$10=8,0,IF(B98&gt;$Q$9-1,IF(B98&lt;$R$9,D98,0),0)))</f>
        <v>0</v>
      </c>
      <c r="R98" s="705">
        <f>IF('1. General Input'!$D$10=0,0,IF('1. General Input'!$D$10=8,0,IF(B98&gt;$R$9-1,IF(B98&lt;$S$9,D98,0),0)))</f>
        <v>0</v>
      </c>
      <c r="S98" s="705">
        <f>IF('1. General Input'!$D$10=0,0,IF('1. General Input'!$D$10=8,0,IF(B98&gt;$S$9-1,IF(B98&lt;$T$9,D98,0),0)))</f>
        <v>0</v>
      </c>
      <c r="T98" s="705">
        <f>IF('1. General Input'!$D$10=0,0,IF('1. General Input'!$D$10=8,0,IF(B98&gt;$T$9-1,IF(B98&lt;$U$9,D98,0),0)))</f>
        <v>0</v>
      </c>
      <c r="U98" s="705">
        <f>IF('1. General Input'!$D$10=0,0,IF('1. General Input'!$D$10=8,0,IF(B98&gt;$U$9-1,IF(B98&lt;$V$9,D98,0),0)))</f>
        <v>0</v>
      </c>
      <c r="V98" s="705">
        <f>IF('1. General Input'!$D$10=0,0,IF('1. General Input'!$D$10=8,0,IF(B98&gt;$V$9-1,IF(B98&lt;$W$9,D98,0),0)))</f>
        <v>0</v>
      </c>
      <c r="W98" s="705">
        <f>IF('1. General Input'!$D$10=0,0,IF('1. General Input'!$D$10=8,0,IF(B98&gt;$W$9-1,IF(B98&lt;$X$9,D98,0),0)))</f>
        <v>0</v>
      </c>
      <c r="X98" s="705">
        <f>IF('1. General Input'!$D$10=0,0,IF('1. General Input'!$D$10=8,0,IF(B98&gt;$X$9-1,IF(B98&lt;$Y$9,D98,0),0)))</f>
        <v>0</v>
      </c>
      <c r="Y98" s="705">
        <f>IF('1. General Input'!$D$10=0,0,IF('1. General Input'!$D$10=8,0,IF(B98&gt;$Y$9-1,IF(B98&lt;$Z$9,D98,0),0)))</f>
        <v>0</v>
      </c>
      <c r="Z98" s="705">
        <f>IF('1. General Input'!$D$10=0,0,IF('1. General Input'!$D$10=8,0,IF(B98&gt;$Z$9-1,IF(B98&lt;$AA$9,D98,0),0)))</f>
        <v>0</v>
      </c>
      <c r="AA98" s="705">
        <f>IF('1. General Input'!$D$10=0,0,IF('1. General Input'!$D$10=8,0,IF(B98&gt;$AA$9-1,IF(B98&lt;$AB$9,D98,0),0)))</f>
        <v>0</v>
      </c>
      <c r="AB98" s="705">
        <f>IF('1. General Input'!$D$10=0,0,IF('1. General Input'!$D$10=8,0,IF(B98&gt;$AB$9-1,IF(B98&lt;$AC$9,D98,0),0)))</f>
        <v>0</v>
      </c>
      <c r="AC98" s="705">
        <f>IF('1. General Input'!$D$10=0,0,IF(B98&gt;$AC$9-1,D98,0))</f>
        <v>0</v>
      </c>
      <c r="AD98" s="706">
        <f t="shared" si="25"/>
        <v>0</v>
      </c>
    </row>
    <row r="99" spans="1:30" x14ac:dyDescent="0.25">
      <c r="A99" s="646"/>
      <c r="B99" s="588"/>
      <c r="C99" s="588"/>
      <c r="D99" s="655"/>
      <c r="E99" s="705">
        <f t="shared" si="17"/>
        <v>0</v>
      </c>
      <c r="F99" s="705">
        <f t="shared" si="18"/>
        <v>0</v>
      </c>
      <c r="G99" s="705">
        <f t="shared" si="19"/>
        <v>0</v>
      </c>
      <c r="H99" s="705">
        <f t="shared" si="20"/>
        <v>0</v>
      </c>
      <c r="I99" s="705">
        <f t="shared" si="21"/>
        <v>0</v>
      </c>
      <c r="J99" s="705">
        <f t="shared" si="22"/>
        <v>0</v>
      </c>
      <c r="K99" s="705">
        <f t="shared" si="23"/>
        <v>0</v>
      </c>
      <c r="L99" s="705">
        <f t="shared" si="24"/>
        <v>0</v>
      </c>
      <c r="M99" s="705">
        <f>IF('1. General Input'!$D$10=0,0,IF('1. General Input'!$D$10=8,0,IF(B99&gt;$M$9-1,IF(B99&lt;$N$9,D99,0),0)))</f>
        <v>0</v>
      </c>
      <c r="N99" s="705">
        <f>IF('1. General Input'!$D$10=0,0,IF('1. General Input'!$D$10=8,0,IF(B99&gt;$N$9-1,IF(B99&lt;$O$9,D99,0),0)))</f>
        <v>0</v>
      </c>
      <c r="O99" s="705">
        <f>IF('1. General Input'!$D$10=0,0,IF('1. General Input'!$D$10=8,0,IF(B99&gt;$O$9-1,IF(B99&lt;$P$9,D99,0),0)))</f>
        <v>0</v>
      </c>
      <c r="P99" s="705">
        <f>IF('1. General Input'!$D$10=0,0,IF('1. General Input'!$D$10=8,0,IF(B99&gt;$P$9-1,IF(B99&lt;$Q$9,D99,0),0)))</f>
        <v>0</v>
      </c>
      <c r="Q99" s="705">
        <f>IF('1. General Input'!$D$10=0,0,IF('1. General Input'!$D$10=8,0,IF(B99&gt;$Q$9-1,IF(B99&lt;$R$9,D99,0),0)))</f>
        <v>0</v>
      </c>
      <c r="R99" s="705">
        <f>IF('1. General Input'!$D$10=0,0,IF('1. General Input'!$D$10=8,0,IF(B99&gt;$R$9-1,IF(B99&lt;$S$9,D99,0),0)))</f>
        <v>0</v>
      </c>
      <c r="S99" s="705">
        <f>IF('1. General Input'!$D$10=0,0,IF('1. General Input'!$D$10=8,0,IF(B99&gt;$S$9-1,IF(B99&lt;$T$9,D99,0),0)))</f>
        <v>0</v>
      </c>
      <c r="T99" s="705">
        <f>IF('1. General Input'!$D$10=0,0,IF('1. General Input'!$D$10=8,0,IF(B99&gt;$T$9-1,IF(B99&lt;$U$9,D99,0),0)))</f>
        <v>0</v>
      </c>
      <c r="U99" s="705">
        <f>IF('1. General Input'!$D$10=0,0,IF('1. General Input'!$D$10=8,0,IF(B99&gt;$U$9-1,IF(B99&lt;$V$9,D99,0),0)))</f>
        <v>0</v>
      </c>
      <c r="V99" s="705">
        <f>IF('1. General Input'!$D$10=0,0,IF('1. General Input'!$D$10=8,0,IF(B99&gt;$V$9-1,IF(B99&lt;$W$9,D99,0),0)))</f>
        <v>0</v>
      </c>
      <c r="W99" s="705">
        <f>IF('1. General Input'!$D$10=0,0,IF('1. General Input'!$D$10=8,0,IF(B99&gt;$W$9-1,IF(B99&lt;$X$9,D99,0),0)))</f>
        <v>0</v>
      </c>
      <c r="X99" s="705">
        <f>IF('1. General Input'!$D$10=0,0,IF('1. General Input'!$D$10=8,0,IF(B99&gt;$X$9-1,IF(B99&lt;$Y$9,D99,0),0)))</f>
        <v>0</v>
      </c>
      <c r="Y99" s="705">
        <f>IF('1. General Input'!$D$10=0,0,IF('1. General Input'!$D$10=8,0,IF(B99&gt;$Y$9-1,IF(B99&lt;$Z$9,D99,0),0)))</f>
        <v>0</v>
      </c>
      <c r="Z99" s="705">
        <f>IF('1. General Input'!$D$10=0,0,IF('1. General Input'!$D$10=8,0,IF(B99&gt;$Z$9-1,IF(B99&lt;$AA$9,D99,0),0)))</f>
        <v>0</v>
      </c>
      <c r="AA99" s="705">
        <f>IF('1. General Input'!$D$10=0,0,IF('1. General Input'!$D$10=8,0,IF(B99&gt;$AA$9-1,IF(B99&lt;$AB$9,D99,0),0)))</f>
        <v>0</v>
      </c>
      <c r="AB99" s="705">
        <f>IF('1. General Input'!$D$10=0,0,IF('1. General Input'!$D$10=8,0,IF(B99&gt;$AB$9-1,IF(B99&lt;$AC$9,D99,0),0)))</f>
        <v>0</v>
      </c>
      <c r="AC99" s="705">
        <f>IF('1. General Input'!$D$10=0,0,IF(B99&gt;$AC$9-1,D99,0))</f>
        <v>0</v>
      </c>
      <c r="AD99" s="706">
        <f t="shared" si="25"/>
        <v>0</v>
      </c>
    </row>
    <row r="100" spans="1:30" x14ac:dyDescent="0.25">
      <c r="A100" s="646"/>
      <c r="B100" s="588"/>
      <c r="C100" s="588"/>
      <c r="D100" s="655"/>
      <c r="E100" s="705">
        <f t="shared" si="17"/>
        <v>0</v>
      </c>
      <c r="F100" s="705">
        <f t="shared" si="18"/>
        <v>0</v>
      </c>
      <c r="G100" s="705">
        <f t="shared" si="19"/>
        <v>0</v>
      </c>
      <c r="H100" s="705">
        <f t="shared" si="20"/>
        <v>0</v>
      </c>
      <c r="I100" s="705">
        <f t="shared" si="21"/>
        <v>0</v>
      </c>
      <c r="J100" s="705">
        <f t="shared" si="22"/>
        <v>0</v>
      </c>
      <c r="K100" s="705">
        <f t="shared" si="23"/>
        <v>0</v>
      </c>
      <c r="L100" s="705">
        <f t="shared" si="24"/>
        <v>0</v>
      </c>
      <c r="M100" s="705">
        <f>IF('1. General Input'!$D$10=0,0,IF('1. General Input'!$D$10=8,0,IF(B100&gt;$M$9-1,IF(B100&lt;$N$9,D100,0),0)))</f>
        <v>0</v>
      </c>
      <c r="N100" s="705">
        <f>IF('1. General Input'!$D$10=0,0,IF('1. General Input'!$D$10=8,0,IF(B100&gt;$N$9-1,IF(B100&lt;$O$9,D100,0),0)))</f>
        <v>0</v>
      </c>
      <c r="O100" s="705">
        <f>IF('1. General Input'!$D$10=0,0,IF('1. General Input'!$D$10=8,0,IF(B100&gt;$O$9-1,IF(B100&lt;$P$9,D100,0),0)))</f>
        <v>0</v>
      </c>
      <c r="P100" s="705">
        <f>IF('1. General Input'!$D$10=0,0,IF('1. General Input'!$D$10=8,0,IF(B100&gt;$P$9-1,IF(B100&lt;$Q$9,D100,0),0)))</f>
        <v>0</v>
      </c>
      <c r="Q100" s="705">
        <f>IF('1. General Input'!$D$10=0,0,IF('1. General Input'!$D$10=8,0,IF(B100&gt;$Q$9-1,IF(B100&lt;$R$9,D100,0),0)))</f>
        <v>0</v>
      </c>
      <c r="R100" s="705">
        <f>IF('1. General Input'!$D$10=0,0,IF('1. General Input'!$D$10=8,0,IF(B100&gt;$R$9-1,IF(B100&lt;$S$9,D100,0),0)))</f>
        <v>0</v>
      </c>
      <c r="S100" s="705">
        <f>IF('1. General Input'!$D$10=0,0,IF('1. General Input'!$D$10=8,0,IF(B100&gt;$S$9-1,IF(B100&lt;$T$9,D100,0),0)))</f>
        <v>0</v>
      </c>
      <c r="T100" s="705">
        <f>IF('1. General Input'!$D$10=0,0,IF('1. General Input'!$D$10=8,0,IF(B100&gt;$T$9-1,IF(B100&lt;$U$9,D100,0),0)))</f>
        <v>0</v>
      </c>
      <c r="U100" s="705">
        <f>IF('1. General Input'!$D$10=0,0,IF('1. General Input'!$D$10=8,0,IF(B100&gt;$U$9-1,IF(B100&lt;$V$9,D100,0),0)))</f>
        <v>0</v>
      </c>
      <c r="V100" s="705">
        <f>IF('1. General Input'!$D$10=0,0,IF('1. General Input'!$D$10=8,0,IF(B100&gt;$V$9-1,IF(B100&lt;$W$9,D100,0),0)))</f>
        <v>0</v>
      </c>
      <c r="W100" s="705">
        <f>IF('1. General Input'!$D$10=0,0,IF('1. General Input'!$D$10=8,0,IF(B100&gt;$W$9-1,IF(B100&lt;$X$9,D100,0),0)))</f>
        <v>0</v>
      </c>
      <c r="X100" s="705">
        <f>IF('1. General Input'!$D$10=0,0,IF('1. General Input'!$D$10=8,0,IF(B100&gt;$X$9-1,IF(B100&lt;$Y$9,D100,0),0)))</f>
        <v>0</v>
      </c>
      <c r="Y100" s="705">
        <f>IF('1. General Input'!$D$10=0,0,IF('1. General Input'!$D$10=8,0,IF(B100&gt;$Y$9-1,IF(B100&lt;$Z$9,D100,0),0)))</f>
        <v>0</v>
      </c>
      <c r="Z100" s="705">
        <f>IF('1. General Input'!$D$10=0,0,IF('1. General Input'!$D$10=8,0,IF(B100&gt;$Z$9-1,IF(B100&lt;$AA$9,D100,0),0)))</f>
        <v>0</v>
      </c>
      <c r="AA100" s="705">
        <f>IF('1. General Input'!$D$10=0,0,IF('1. General Input'!$D$10=8,0,IF(B100&gt;$AA$9-1,IF(B100&lt;$AB$9,D100,0),0)))</f>
        <v>0</v>
      </c>
      <c r="AB100" s="705">
        <f>IF('1. General Input'!$D$10=0,0,IF('1. General Input'!$D$10=8,0,IF(B100&gt;$AB$9-1,IF(B100&lt;$AC$9,D100,0),0)))</f>
        <v>0</v>
      </c>
      <c r="AC100" s="705">
        <f>IF('1. General Input'!$D$10=0,0,IF(B100&gt;$AC$9-1,D100,0))</f>
        <v>0</v>
      </c>
      <c r="AD100" s="706">
        <f t="shared" si="25"/>
        <v>0</v>
      </c>
    </row>
    <row r="101" spans="1:30" x14ac:dyDescent="0.25">
      <c r="A101" s="646"/>
      <c r="B101" s="588"/>
      <c r="C101" s="588"/>
      <c r="D101" s="655"/>
      <c r="E101" s="705">
        <f t="shared" si="17"/>
        <v>0</v>
      </c>
      <c r="F101" s="705">
        <f t="shared" si="18"/>
        <v>0</v>
      </c>
      <c r="G101" s="705">
        <f t="shared" si="19"/>
        <v>0</v>
      </c>
      <c r="H101" s="705">
        <f t="shared" si="20"/>
        <v>0</v>
      </c>
      <c r="I101" s="705">
        <f t="shared" si="21"/>
        <v>0</v>
      </c>
      <c r="J101" s="705">
        <f t="shared" si="22"/>
        <v>0</v>
      </c>
      <c r="K101" s="705">
        <f t="shared" si="23"/>
        <v>0</v>
      </c>
      <c r="L101" s="705">
        <f t="shared" si="24"/>
        <v>0</v>
      </c>
      <c r="M101" s="705">
        <f>IF('1. General Input'!$D$10=0,0,IF('1. General Input'!$D$10=8,0,IF(B101&gt;$M$9-1,IF(B101&lt;$N$9,D101,0),0)))</f>
        <v>0</v>
      </c>
      <c r="N101" s="705">
        <f>IF('1. General Input'!$D$10=0,0,IF('1. General Input'!$D$10=8,0,IF(B101&gt;$N$9-1,IF(B101&lt;$O$9,D101,0),0)))</f>
        <v>0</v>
      </c>
      <c r="O101" s="705">
        <f>IF('1. General Input'!$D$10=0,0,IF('1. General Input'!$D$10=8,0,IF(B101&gt;$O$9-1,IF(B101&lt;$P$9,D101,0),0)))</f>
        <v>0</v>
      </c>
      <c r="P101" s="705">
        <f>IF('1. General Input'!$D$10=0,0,IF('1. General Input'!$D$10=8,0,IF(B101&gt;$P$9-1,IF(B101&lt;$Q$9,D101,0),0)))</f>
        <v>0</v>
      </c>
      <c r="Q101" s="705">
        <f>IF('1. General Input'!$D$10=0,0,IF('1. General Input'!$D$10=8,0,IF(B101&gt;$Q$9-1,IF(B101&lt;$R$9,D101,0),0)))</f>
        <v>0</v>
      </c>
      <c r="R101" s="705">
        <f>IF('1. General Input'!$D$10=0,0,IF('1. General Input'!$D$10=8,0,IF(B101&gt;$R$9-1,IF(B101&lt;$S$9,D101,0),0)))</f>
        <v>0</v>
      </c>
      <c r="S101" s="705">
        <f>IF('1. General Input'!$D$10=0,0,IF('1. General Input'!$D$10=8,0,IF(B101&gt;$S$9-1,IF(B101&lt;$T$9,D101,0),0)))</f>
        <v>0</v>
      </c>
      <c r="T101" s="705">
        <f>IF('1. General Input'!$D$10=0,0,IF('1. General Input'!$D$10=8,0,IF(B101&gt;$T$9-1,IF(B101&lt;$U$9,D101,0),0)))</f>
        <v>0</v>
      </c>
      <c r="U101" s="705">
        <f>IF('1. General Input'!$D$10=0,0,IF('1. General Input'!$D$10=8,0,IF(B101&gt;$U$9-1,IF(B101&lt;$V$9,D101,0),0)))</f>
        <v>0</v>
      </c>
      <c r="V101" s="705">
        <f>IF('1. General Input'!$D$10=0,0,IF('1. General Input'!$D$10=8,0,IF(B101&gt;$V$9-1,IF(B101&lt;$W$9,D101,0),0)))</f>
        <v>0</v>
      </c>
      <c r="W101" s="705">
        <f>IF('1. General Input'!$D$10=0,0,IF('1. General Input'!$D$10=8,0,IF(B101&gt;$W$9-1,IF(B101&lt;$X$9,D101,0),0)))</f>
        <v>0</v>
      </c>
      <c r="X101" s="705">
        <f>IF('1. General Input'!$D$10=0,0,IF('1. General Input'!$D$10=8,0,IF(B101&gt;$X$9-1,IF(B101&lt;$Y$9,D101,0),0)))</f>
        <v>0</v>
      </c>
      <c r="Y101" s="705">
        <f>IF('1. General Input'!$D$10=0,0,IF('1. General Input'!$D$10=8,0,IF(B101&gt;$Y$9-1,IF(B101&lt;$Z$9,D101,0),0)))</f>
        <v>0</v>
      </c>
      <c r="Z101" s="705">
        <f>IF('1. General Input'!$D$10=0,0,IF('1. General Input'!$D$10=8,0,IF(B101&gt;$Z$9-1,IF(B101&lt;$AA$9,D101,0),0)))</f>
        <v>0</v>
      </c>
      <c r="AA101" s="705">
        <f>IF('1. General Input'!$D$10=0,0,IF('1. General Input'!$D$10=8,0,IF(B101&gt;$AA$9-1,IF(B101&lt;$AB$9,D101,0),0)))</f>
        <v>0</v>
      </c>
      <c r="AB101" s="705">
        <f>IF('1. General Input'!$D$10=0,0,IF('1. General Input'!$D$10=8,0,IF(B101&gt;$AB$9-1,IF(B101&lt;$AC$9,D101,0),0)))</f>
        <v>0</v>
      </c>
      <c r="AC101" s="705">
        <f>IF('1. General Input'!$D$10=0,0,IF(B101&gt;$AC$9-1,D101,0))</f>
        <v>0</v>
      </c>
      <c r="AD101" s="706">
        <f t="shared" si="25"/>
        <v>0</v>
      </c>
    </row>
    <row r="102" spans="1:30" x14ac:dyDescent="0.25">
      <c r="A102" s="646"/>
      <c r="B102" s="588"/>
      <c r="C102" s="588"/>
      <c r="D102" s="655"/>
      <c r="E102" s="705">
        <f t="shared" si="17"/>
        <v>0</v>
      </c>
      <c r="F102" s="705">
        <f t="shared" si="18"/>
        <v>0</v>
      </c>
      <c r="G102" s="705">
        <f t="shared" si="19"/>
        <v>0</v>
      </c>
      <c r="H102" s="705">
        <f t="shared" si="20"/>
        <v>0</v>
      </c>
      <c r="I102" s="705">
        <f t="shared" si="21"/>
        <v>0</v>
      </c>
      <c r="J102" s="705">
        <f t="shared" si="22"/>
        <v>0</v>
      </c>
      <c r="K102" s="705">
        <f t="shared" si="23"/>
        <v>0</v>
      </c>
      <c r="L102" s="705">
        <f t="shared" si="24"/>
        <v>0</v>
      </c>
      <c r="M102" s="705">
        <f>IF('1. General Input'!$D$10=0,0,IF('1. General Input'!$D$10=8,0,IF(B102&gt;$M$9-1,IF(B102&lt;$N$9,D102,0),0)))</f>
        <v>0</v>
      </c>
      <c r="N102" s="705">
        <f>IF('1. General Input'!$D$10=0,0,IF('1. General Input'!$D$10=8,0,IF(B102&gt;$N$9-1,IF(B102&lt;$O$9,D102,0),0)))</f>
        <v>0</v>
      </c>
      <c r="O102" s="705">
        <f>IF('1. General Input'!$D$10=0,0,IF('1. General Input'!$D$10=8,0,IF(B102&gt;$O$9-1,IF(B102&lt;$P$9,D102,0),0)))</f>
        <v>0</v>
      </c>
      <c r="P102" s="705">
        <f>IF('1. General Input'!$D$10=0,0,IF('1. General Input'!$D$10=8,0,IF(B102&gt;$P$9-1,IF(B102&lt;$Q$9,D102,0),0)))</f>
        <v>0</v>
      </c>
      <c r="Q102" s="705">
        <f>IF('1. General Input'!$D$10=0,0,IF('1. General Input'!$D$10=8,0,IF(B102&gt;$Q$9-1,IF(B102&lt;$R$9,D102,0),0)))</f>
        <v>0</v>
      </c>
      <c r="R102" s="705">
        <f>IF('1. General Input'!$D$10=0,0,IF('1. General Input'!$D$10=8,0,IF(B102&gt;$R$9-1,IF(B102&lt;$S$9,D102,0),0)))</f>
        <v>0</v>
      </c>
      <c r="S102" s="705">
        <f>IF('1. General Input'!$D$10=0,0,IF('1. General Input'!$D$10=8,0,IF(B102&gt;$S$9-1,IF(B102&lt;$T$9,D102,0),0)))</f>
        <v>0</v>
      </c>
      <c r="T102" s="705">
        <f>IF('1. General Input'!$D$10=0,0,IF('1. General Input'!$D$10=8,0,IF(B102&gt;$T$9-1,IF(B102&lt;$U$9,D102,0),0)))</f>
        <v>0</v>
      </c>
      <c r="U102" s="705">
        <f>IF('1. General Input'!$D$10=0,0,IF('1. General Input'!$D$10=8,0,IF(B102&gt;$U$9-1,IF(B102&lt;$V$9,D102,0),0)))</f>
        <v>0</v>
      </c>
      <c r="V102" s="705">
        <f>IF('1. General Input'!$D$10=0,0,IF('1. General Input'!$D$10=8,0,IF(B102&gt;$V$9-1,IF(B102&lt;$W$9,D102,0),0)))</f>
        <v>0</v>
      </c>
      <c r="W102" s="705">
        <f>IF('1. General Input'!$D$10=0,0,IF('1. General Input'!$D$10=8,0,IF(B102&gt;$W$9-1,IF(B102&lt;$X$9,D102,0),0)))</f>
        <v>0</v>
      </c>
      <c r="X102" s="705">
        <f>IF('1. General Input'!$D$10=0,0,IF('1. General Input'!$D$10=8,0,IF(B102&gt;$X$9-1,IF(B102&lt;$Y$9,D102,0),0)))</f>
        <v>0</v>
      </c>
      <c r="Y102" s="705">
        <f>IF('1. General Input'!$D$10=0,0,IF('1. General Input'!$D$10=8,0,IF(B102&gt;$Y$9-1,IF(B102&lt;$Z$9,D102,0),0)))</f>
        <v>0</v>
      </c>
      <c r="Z102" s="705">
        <f>IF('1. General Input'!$D$10=0,0,IF('1. General Input'!$D$10=8,0,IF(B102&gt;$Z$9-1,IF(B102&lt;$AA$9,D102,0),0)))</f>
        <v>0</v>
      </c>
      <c r="AA102" s="705">
        <f>IF('1. General Input'!$D$10=0,0,IF('1. General Input'!$D$10=8,0,IF(B102&gt;$AA$9-1,IF(B102&lt;$AB$9,D102,0),0)))</f>
        <v>0</v>
      </c>
      <c r="AB102" s="705">
        <f>IF('1. General Input'!$D$10=0,0,IF('1. General Input'!$D$10=8,0,IF(B102&gt;$AB$9-1,IF(B102&lt;$AC$9,D102,0),0)))</f>
        <v>0</v>
      </c>
      <c r="AC102" s="705">
        <f>IF('1. General Input'!$D$10=0,0,IF(B102&gt;$AC$9-1,D102,0))</f>
        <v>0</v>
      </c>
      <c r="AD102" s="706">
        <f t="shared" si="25"/>
        <v>0</v>
      </c>
    </row>
    <row r="103" spans="1:30" x14ac:dyDescent="0.25">
      <c r="A103" s="646"/>
      <c r="B103" s="588"/>
      <c r="C103" s="588"/>
      <c r="D103" s="655"/>
      <c r="E103" s="705">
        <f t="shared" si="17"/>
        <v>0</v>
      </c>
      <c r="F103" s="705">
        <f t="shared" si="18"/>
        <v>0</v>
      </c>
      <c r="G103" s="705">
        <f t="shared" si="19"/>
        <v>0</v>
      </c>
      <c r="H103" s="705">
        <f t="shared" si="20"/>
        <v>0</v>
      </c>
      <c r="I103" s="705">
        <f t="shared" si="21"/>
        <v>0</v>
      </c>
      <c r="J103" s="705">
        <f t="shared" si="22"/>
        <v>0</v>
      </c>
      <c r="K103" s="705">
        <f t="shared" si="23"/>
        <v>0</v>
      </c>
      <c r="L103" s="705">
        <f t="shared" si="24"/>
        <v>0</v>
      </c>
      <c r="M103" s="705">
        <f>IF('1. General Input'!$D$10=0,0,IF('1. General Input'!$D$10=8,0,IF(B103&gt;$M$9-1,IF(B103&lt;$N$9,D103,0),0)))</f>
        <v>0</v>
      </c>
      <c r="N103" s="705">
        <f>IF('1. General Input'!$D$10=0,0,IF('1. General Input'!$D$10=8,0,IF(B103&gt;$N$9-1,IF(B103&lt;$O$9,D103,0),0)))</f>
        <v>0</v>
      </c>
      <c r="O103" s="705">
        <f>IF('1. General Input'!$D$10=0,0,IF('1. General Input'!$D$10=8,0,IF(B103&gt;$O$9-1,IF(B103&lt;$P$9,D103,0),0)))</f>
        <v>0</v>
      </c>
      <c r="P103" s="705">
        <f>IF('1. General Input'!$D$10=0,0,IF('1. General Input'!$D$10=8,0,IF(B103&gt;$P$9-1,IF(B103&lt;$Q$9,D103,0),0)))</f>
        <v>0</v>
      </c>
      <c r="Q103" s="705">
        <f>IF('1. General Input'!$D$10=0,0,IF('1. General Input'!$D$10=8,0,IF(B103&gt;$Q$9-1,IF(B103&lt;$R$9,D103,0),0)))</f>
        <v>0</v>
      </c>
      <c r="R103" s="705">
        <f>IF('1. General Input'!$D$10=0,0,IF('1. General Input'!$D$10=8,0,IF(B103&gt;$R$9-1,IF(B103&lt;$S$9,D103,0),0)))</f>
        <v>0</v>
      </c>
      <c r="S103" s="705">
        <f>IF('1. General Input'!$D$10=0,0,IF('1. General Input'!$D$10=8,0,IF(B103&gt;$S$9-1,IF(B103&lt;$T$9,D103,0),0)))</f>
        <v>0</v>
      </c>
      <c r="T103" s="705">
        <f>IF('1. General Input'!$D$10=0,0,IF('1. General Input'!$D$10=8,0,IF(B103&gt;$T$9-1,IF(B103&lt;$U$9,D103,0),0)))</f>
        <v>0</v>
      </c>
      <c r="U103" s="705">
        <f>IF('1. General Input'!$D$10=0,0,IF('1. General Input'!$D$10=8,0,IF(B103&gt;$U$9-1,IF(B103&lt;$V$9,D103,0),0)))</f>
        <v>0</v>
      </c>
      <c r="V103" s="705">
        <f>IF('1. General Input'!$D$10=0,0,IF('1. General Input'!$D$10=8,0,IF(B103&gt;$V$9-1,IF(B103&lt;$W$9,D103,0),0)))</f>
        <v>0</v>
      </c>
      <c r="W103" s="705">
        <f>IF('1. General Input'!$D$10=0,0,IF('1. General Input'!$D$10=8,0,IF(B103&gt;$W$9-1,IF(B103&lt;$X$9,D103,0),0)))</f>
        <v>0</v>
      </c>
      <c r="X103" s="705">
        <f>IF('1. General Input'!$D$10=0,0,IF('1. General Input'!$D$10=8,0,IF(B103&gt;$X$9-1,IF(B103&lt;$Y$9,D103,0),0)))</f>
        <v>0</v>
      </c>
      <c r="Y103" s="705">
        <f>IF('1. General Input'!$D$10=0,0,IF('1. General Input'!$D$10=8,0,IF(B103&gt;$Y$9-1,IF(B103&lt;$Z$9,D103,0),0)))</f>
        <v>0</v>
      </c>
      <c r="Z103" s="705">
        <f>IF('1. General Input'!$D$10=0,0,IF('1. General Input'!$D$10=8,0,IF(B103&gt;$Z$9-1,IF(B103&lt;$AA$9,D103,0),0)))</f>
        <v>0</v>
      </c>
      <c r="AA103" s="705">
        <f>IF('1. General Input'!$D$10=0,0,IF('1. General Input'!$D$10=8,0,IF(B103&gt;$AA$9-1,IF(B103&lt;$AB$9,D103,0),0)))</f>
        <v>0</v>
      </c>
      <c r="AB103" s="705">
        <f>IF('1. General Input'!$D$10=0,0,IF('1. General Input'!$D$10=8,0,IF(B103&gt;$AB$9-1,IF(B103&lt;$AC$9,D103,0),0)))</f>
        <v>0</v>
      </c>
      <c r="AC103" s="705">
        <f>IF('1. General Input'!$D$10=0,0,IF(B103&gt;$AC$9-1,D103,0))</f>
        <v>0</v>
      </c>
      <c r="AD103" s="706">
        <f t="shared" si="25"/>
        <v>0</v>
      </c>
    </row>
    <row r="104" spans="1:30" x14ac:dyDescent="0.25">
      <c r="A104" s="646"/>
      <c r="B104" s="588"/>
      <c r="C104" s="588"/>
      <c r="D104" s="655"/>
      <c r="E104" s="705">
        <f t="shared" si="17"/>
        <v>0</v>
      </c>
      <c r="F104" s="705">
        <f t="shared" si="18"/>
        <v>0</v>
      </c>
      <c r="G104" s="705">
        <f t="shared" si="19"/>
        <v>0</v>
      </c>
      <c r="H104" s="705">
        <f t="shared" si="20"/>
        <v>0</v>
      </c>
      <c r="I104" s="705">
        <f t="shared" si="21"/>
        <v>0</v>
      </c>
      <c r="J104" s="705">
        <f t="shared" si="22"/>
        <v>0</v>
      </c>
      <c r="K104" s="705">
        <f t="shared" si="23"/>
        <v>0</v>
      </c>
      <c r="L104" s="705">
        <f t="shared" si="24"/>
        <v>0</v>
      </c>
      <c r="M104" s="705">
        <f>IF('1. General Input'!$D$10=0,0,IF('1. General Input'!$D$10=8,0,IF(B104&gt;$M$9-1,IF(B104&lt;$N$9,D104,0),0)))</f>
        <v>0</v>
      </c>
      <c r="N104" s="705">
        <f>IF('1. General Input'!$D$10=0,0,IF('1. General Input'!$D$10=8,0,IF(B104&gt;$N$9-1,IF(B104&lt;$O$9,D104,0),0)))</f>
        <v>0</v>
      </c>
      <c r="O104" s="705">
        <f>IF('1. General Input'!$D$10=0,0,IF('1. General Input'!$D$10=8,0,IF(B104&gt;$O$9-1,IF(B104&lt;$P$9,D104,0),0)))</f>
        <v>0</v>
      </c>
      <c r="P104" s="705">
        <f>IF('1. General Input'!$D$10=0,0,IF('1. General Input'!$D$10=8,0,IF(B104&gt;$P$9-1,IF(B104&lt;$Q$9,D104,0),0)))</f>
        <v>0</v>
      </c>
      <c r="Q104" s="705">
        <f>IF('1. General Input'!$D$10=0,0,IF('1. General Input'!$D$10=8,0,IF(B104&gt;$Q$9-1,IF(B104&lt;$R$9,D104,0),0)))</f>
        <v>0</v>
      </c>
      <c r="R104" s="705">
        <f>IF('1. General Input'!$D$10=0,0,IF('1. General Input'!$D$10=8,0,IF(B104&gt;$R$9-1,IF(B104&lt;$S$9,D104,0),0)))</f>
        <v>0</v>
      </c>
      <c r="S104" s="705">
        <f>IF('1. General Input'!$D$10=0,0,IF('1. General Input'!$D$10=8,0,IF(B104&gt;$S$9-1,IF(B104&lt;$T$9,D104,0),0)))</f>
        <v>0</v>
      </c>
      <c r="T104" s="705">
        <f>IF('1. General Input'!$D$10=0,0,IF('1. General Input'!$D$10=8,0,IF(B104&gt;$T$9-1,IF(B104&lt;$U$9,D104,0),0)))</f>
        <v>0</v>
      </c>
      <c r="U104" s="705">
        <f>IF('1. General Input'!$D$10=0,0,IF('1. General Input'!$D$10=8,0,IF(B104&gt;$U$9-1,IF(B104&lt;$V$9,D104,0),0)))</f>
        <v>0</v>
      </c>
      <c r="V104" s="705">
        <f>IF('1. General Input'!$D$10=0,0,IF('1. General Input'!$D$10=8,0,IF(B104&gt;$V$9-1,IF(B104&lt;$W$9,D104,0),0)))</f>
        <v>0</v>
      </c>
      <c r="W104" s="705">
        <f>IF('1. General Input'!$D$10=0,0,IF('1. General Input'!$D$10=8,0,IF(B104&gt;$W$9-1,IF(B104&lt;$X$9,D104,0),0)))</f>
        <v>0</v>
      </c>
      <c r="X104" s="705">
        <f>IF('1. General Input'!$D$10=0,0,IF('1. General Input'!$D$10=8,0,IF(B104&gt;$X$9-1,IF(B104&lt;$Y$9,D104,0),0)))</f>
        <v>0</v>
      </c>
      <c r="Y104" s="705">
        <f>IF('1. General Input'!$D$10=0,0,IF('1. General Input'!$D$10=8,0,IF(B104&gt;$Y$9-1,IF(B104&lt;$Z$9,D104,0),0)))</f>
        <v>0</v>
      </c>
      <c r="Z104" s="705">
        <f>IF('1. General Input'!$D$10=0,0,IF('1. General Input'!$D$10=8,0,IF(B104&gt;$Z$9-1,IF(B104&lt;$AA$9,D104,0),0)))</f>
        <v>0</v>
      </c>
      <c r="AA104" s="705">
        <f>IF('1. General Input'!$D$10=0,0,IF('1. General Input'!$D$10=8,0,IF(B104&gt;$AA$9-1,IF(B104&lt;$AB$9,D104,0),0)))</f>
        <v>0</v>
      </c>
      <c r="AB104" s="705">
        <f>IF('1. General Input'!$D$10=0,0,IF('1. General Input'!$D$10=8,0,IF(B104&gt;$AB$9-1,IF(B104&lt;$AC$9,D104,0),0)))</f>
        <v>0</v>
      </c>
      <c r="AC104" s="705">
        <f>IF('1. General Input'!$D$10=0,0,IF(B104&gt;$AC$9-1,D104,0))</f>
        <v>0</v>
      </c>
      <c r="AD104" s="706">
        <f t="shared" si="25"/>
        <v>0</v>
      </c>
    </row>
    <row r="105" spans="1:30" x14ac:dyDescent="0.25">
      <c r="A105" s="646"/>
      <c r="B105" s="588"/>
      <c r="C105" s="588"/>
      <c r="D105" s="655"/>
      <c r="E105" s="705">
        <f t="shared" si="17"/>
        <v>0</v>
      </c>
      <c r="F105" s="705">
        <f t="shared" si="18"/>
        <v>0</v>
      </c>
      <c r="G105" s="705">
        <f t="shared" si="19"/>
        <v>0</v>
      </c>
      <c r="H105" s="705">
        <f t="shared" si="20"/>
        <v>0</v>
      </c>
      <c r="I105" s="705">
        <f t="shared" si="21"/>
        <v>0</v>
      </c>
      <c r="J105" s="705">
        <f t="shared" si="22"/>
        <v>0</v>
      </c>
      <c r="K105" s="705">
        <f t="shared" si="23"/>
        <v>0</v>
      </c>
      <c r="L105" s="705">
        <f t="shared" si="24"/>
        <v>0</v>
      </c>
      <c r="M105" s="705">
        <f>IF('1. General Input'!$D$10=0,0,IF('1. General Input'!$D$10=8,0,IF(B105&gt;$M$9-1,IF(B105&lt;$N$9,D105,0),0)))</f>
        <v>0</v>
      </c>
      <c r="N105" s="705">
        <f>IF('1. General Input'!$D$10=0,0,IF('1. General Input'!$D$10=8,0,IF(B105&gt;$N$9-1,IF(B105&lt;$O$9,D105,0),0)))</f>
        <v>0</v>
      </c>
      <c r="O105" s="705">
        <f>IF('1. General Input'!$D$10=0,0,IF('1. General Input'!$D$10=8,0,IF(B105&gt;$O$9-1,IF(B105&lt;$P$9,D105,0),0)))</f>
        <v>0</v>
      </c>
      <c r="P105" s="705">
        <f>IF('1. General Input'!$D$10=0,0,IF('1. General Input'!$D$10=8,0,IF(B105&gt;$P$9-1,IF(B105&lt;$Q$9,D105,0),0)))</f>
        <v>0</v>
      </c>
      <c r="Q105" s="705">
        <f>IF('1. General Input'!$D$10=0,0,IF('1. General Input'!$D$10=8,0,IF(B105&gt;$Q$9-1,IF(B105&lt;$R$9,D105,0),0)))</f>
        <v>0</v>
      </c>
      <c r="R105" s="705">
        <f>IF('1. General Input'!$D$10=0,0,IF('1. General Input'!$D$10=8,0,IF(B105&gt;$R$9-1,IF(B105&lt;$S$9,D105,0),0)))</f>
        <v>0</v>
      </c>
      <c r="S105" s="705">
        <f>IF('1. General Input'!$D$10=0,0,IF('1. General Input'!$D$10=8,0,IF(B105&gt;$S$9-1,IF(B105&lt;$T$9,D105,0),0)))</f>
        <v>0</v>
      </c>
      <c r="T105" s="705">
        <f>IF('1. General Input'!$D$10=0,0,IF('1. General Input'!$D$10=8,0,IF(B105&gt;$T$9-1,IF(B105&lt;$U$9,D105,0),0)))</f>
        <v>0</v>
      </c>
      <c r="U105" s="705">
        <f>IF('1. General Input'!$D$10=0,0,IF('1. General Input'!$D$10=8,0,IF(B105&gt;$U$9-1,IF(B105&lt;$V$9,D105,0),0)))</f>
        <v>0</v>
      </c>
      <c r="V105" s="705">
        <f>IF('1. General Input'!$D$10=0,0,IF('1. General Input'!$D$10=8,0,IF(B105&gt;$V$9-1,IF(B105&lt;$W$9,D105,0),0)))</f>
        <v>0</v>
      </c>
      <c r="W105" s="705">
        <f>IF('1. General Input'!$D$10=0,0,IF('1. General Input'!$D$10=8,0,IF(B105&gt;$W$9-1,IF(B105&lt;$X$9,D105,0),0)))</f>
        <v>0</v>
      </c>
      <c r="X105" s="705">
        <f>IF('1. General Input'!$D$10=0,0,IF('1. General Input'!$D$10=8,0,IF(B105&gt;$X$9-1,IF(B105&lt;$Y$9,D105,0),0)))</f>
        <v>0</v>
      </c>
      <c r="Y105" s="705">
        <f>IF('1. General Input'!$D$10=0,0,IF('1. General Input'!$D$10=8,0,IF(B105&gt;$Y$9-1,IF(B105&lt;$Z$9,D105,0),0)))</f>
        <v>0</v>
      </c>
      <c r="Z105" s="705">
        <f>IF('1. General Input'!$D$10=0,0,IF('1. General Input'!$D$10=8,0,IF(B105&gt;$Z$9-1,IF(B105&lt;$AA$9,D105,0),0)))</f>
        <v>0</v>
      </c>
      <c r="AA105" s="705">
        <f>IF('1. General Input'!$D$10=0,0,IF('1. General Input'!$D$10=8,0,IF(B105&gt;$AA$9-1,IF(B105&lt;$AB$9,D105,0),0)))</f>
        <v>0</v>
      </c>
      <c r="AB105" s="705">
        <f>IF('1. General Input'!$D$10=0,0,IF('1. General Input'!$D$10=8,0,IF(B105&gt;$AB$9-1,IF(B105&lt;$AC$9,D105,0),0)))</f>
        <v>0</v>
      </c>
      <c r="AC105" s="705">
        <f>IF('1. General Input'!$D$10=0,0,IF(B105&gt;$AC$9-1,D105,0))</f>
        <v>0</v>
      </c>
      <c r="AD105" s="706">
        <f t="shared" si="25"/>
        <v>0</v>
      </c>
    </row>
    <row r="106" spans="1:30" x14ac:dyDescent="0.25">
      <c r="A106" s="646"/>
      <c r="B106" s="588"/>
      <c r="C106" s="588"/>
      <c r="D106" s="655"/>
      <c r="E106" s="705">
        <f t="shared" si="17"/>
        <v>0</v>
      </c>
      <c r="F106" s="705">
        <f t="shared" si="18"/>
        <v>0</v>
      </c>
      <c r="G106" s="705">
        <f t="shared" si="19"/>
        <v>0</v>
      </c>
      <c r="H106" s="705">
        <f t="shared" si="20"/>
        <v>0</v>
      </c>
      <c r="I106" s="705">
        <f t="shared" si="21"/>
        <v>0</v>
      </c>
      <c r="J106" s="705">
        <f t="shared" si="22"/>
        <v>0</v>
      </c>
      <c r="K106" s="705">
        <f t="shared" si="23"/>
        <v>0</v>
      </c>
      <c r="L106" s="705">
        <f t="shared" si="24"/>
        <v>0</v>
      </c>
      <c r="M106" s="705">
        <f>IF('1. General Input'!$D$10=0,0,IF('1. General Input'!$D$10=8,0,IF(B106&gt;$M$9-1,IF(B106&lt;$N$9,D106,0),0)))</f>
        <v>0</v>
      </c>
      <c r="N106" s="705">
        <f>IF('1. General Input'!$D$10=0,0,IF('1. General Input'!$D$10=8,0,IF(B106&gt;$N$9-1,IF(B106&lt;$O$9,D106,0),0)))</f>
        <v>0</v>
      </c>
      <c r="O106" s="705">
        <f>IF('1. General Input'!$D$10=0,0,IF('1. General Input'!$D$10=8,0,IF(B106&gt;$O$9-1,IF(B106&lt;$P$9,D106,0),0)))</f>
        <v>0</v>
      </c>
      <c r="P106" s="705">
        <f>IF('1. General Input'!$D$10=0,0,IF('1. General Input'!$D$10=8,0,IF(B106&gt;$P$9-1,IF(B106&lt;$Q$9,D106,0),0)))</f>
        <v>0</v>
      </c>
      <c r="Q106" s="705">
        <f>IF('1. General Input'!$D$10=0,0,IF('1. General Input'!$D$10=8,0,IF(B106&gt;$Q$9-1,IF(B106&lt;$R$9,D106,0),0)))</f>
        <v>0</v>
      </c>
      <c r="R106" s="705">
        <f>IF('1. General Input'!$D$10=0,0,IF('1. General Input'!$D$10=8,0,IF(B106&gt;$R$9-1,IF(B106&lt;$S$9,D106,0),0)))</f>
        <v>0</v>
      </c>
      <c r="S106" s="705">
        <f>IF('1. General Input'!$D$10=0,0,IF('1. General Input'!$D$10=8,0,IF(B106&gt;$S$9-1,IF(B106&lt;$T$9,D106,0),0)))</f>
        <v>0</v>
      </c>
      <c r="T106" s="705">
        <f>IF('1. General Input'!$D$10=0,0,IF('1. General Input'!$D$10=8,0,IF(B106&gt;$T$9-1,IF(B106&lt;$U$9,D106,0),0)))</f>
        <v>0</v>
      </c>
      <c r="U106" s="705">
        <f>IF('1. General Input'!$D$10=0,0,IF('1. General Input'!$D$10=8,0,IF(B106&gt;$U$9-1,IF(B106&lt;$V$9,D106,0),0)))</f>
        <v>0</v>
      </c>
      <c r="V106" s="705">
        <f>IF('1. General Input'!$D$10=0,0,IF('1. General Input'!$D$10=8,0,IF(B106&gt;$V$9-1,IF(B106&lt;$W$9,D106,0),0)))</f>
        <v>0</v>
      </c>
      <c r="W106" s="705">
        <f>IF('1. General Input'!$D$10=0,0,IF('1. General Input'!$D$10=8,0,IF(B106&gt;$W$9-1,IF(B106&lt;$X$9,D106,0),0)))</f>
        <v>0</v>
      </c>
      <c r="X106" s="705">
        <f>IF('1. General Input'!$D$10=0,0,IF('1. General Input'!$D$10=8,0,IF(B106&gt;$X$9-1,IF(B106&lt;$Y$9,D106,0),0)))</f>
        <v>0</v>
      </c>
      <c r="Y106" s="705">
        <f>IF('1. General Input'!$D$10=0,0,IF('1. General Input'!$D$10=8,0,IF(B106&gt;$Y$9-1,IF(B106&lt;$Z$9,D106,0),0)))</f>
        <v>0</v>
      </c>
      <c r="Z106" s="705">
        <f>IF('1. General Input'!$D$10=0,0,IF('1. General Input'!$D$10=8,0,IF(B106&gt;$Z$9-1,IF(B106&lt;$AA$9,D106,0),0)))</f>
        <v>0</v>
      </c>
      <c r="AA106" s="705">
        <f>IF('1. General Input'!$D$10=0,0,IF('1. General Input'!$D$10=8,0,IF(B106&gt;$AA$9-1,IF(B106&lt;$AB$9,D106,0),0)))</f>
        <v>0</v>
      </c>
      <c r="AB106" s="705">
        <f>IF('1. General Input'!$D$10=0,0,IF('1. General Input'!$D$10=8,0,IF(B106&gt;$AB$9-1,IF(B106&lt;$AC$9,D106,0),0)))</f>
        <v>0</v>
      </c>
      <c r="AC106" s="705">
        <f>IF('1. General Input'!$D$10=0,0,IF(B106&gt;$AC$9-1,D106,0))</f>
        <v>0</v>
      </c>
      <c r="AD106" s="706">
        <f t="shared" si="25"/>
        <v>0</v>
      </c>
    </row>
    <row r="107" spans="1:30" x14ac:dyDescent="0.25">
      <c r="A107" s="646"/>
      <c r="B107" s="588"/>
      <c r="C107" s="588"/>
      <c r="D107" s="655"/>
      <c r="E107" s="705">
        <f t="shared" si="17"/>
        <v>0</v>
      </c>
      <c r="F107" s="705">
        <f t="shared" si="18"/>
        <v>0</v>
      </c>
      <c r="G107" s="705">
        <f t="shared" si="19"/>
        <v>0</v>
      </c>
      <c r="H107" s="705">
        <f t="shared" si="20"/>
        <v>0</v>
      </c>
      <c r="I107" s="705">
        <f t="shared" si="21"/>
        <v>0</v>
      </c>
      <c r="J107" s="705">
        <f t="shared" si="22"/>
        <v>0</v>
      </c>
      <c r="K107" s="705">
        <f t="shared" si="23"/>
        <v>0</v>
      </c>
      <c r="L107" s="705">
        <f t="shared" si="24"/>
        <v>0</v>
      </c>
      <c r="M107" s="705">
        <f>IF('1. General Input'!$D$10=0,0,IF('1. General Input'!$D$10=8,0,IF(B107&gt;$M$9-1,IF(B107&lt;$N$9,D107,0),0)))</f>
        <v>0</v>
      </c>
      <c r="N107" s="705">
        <f>IF('1. General Input'!$D$10=0,0,IF('1. General Input'!$D$10=8,0,IF(B107&gt;$N$9-1,IF(B107&lt;$O$9,D107,0),0)))</f>
        <v>0</v>
      </c>
      <c r="O107" s="705">
        <f>IF('1. General Input'!$D$10=0,0,IF('1. General Input'!$D$10=8,0,IF(B107&gt;$O$9-1,IF(B107&lt;$P$9,D107,0),0)))</f>
        <v>0</v>
      </c>
      <c r="P107" s="705">
        <f>IF('1. General Input'!$D$10=0,0,IF('1. General Input'!$D$10=8,0,IF(B107&gt;$P$9-1,IF(B107&lt;$Q$9,D107,0),0)))</f>
        <v>0</v>
      </c>
      <c r="Q107" s="705">
        <f>IF('1. General Input'!$D$10=0,0,IF('1. General Input'!$D$10=8,0,IF(B107&gt;$Q$9-1,IF(B107&lt;$R$9,D107,0),0)))</f>
        <v>0</v>
      </c>
      <c r="R107" s="705">
        <f>IF('1. General Input'!$D$10=0,0,IF('1. General Input'!$D$10=8,0,IF(B107&gt;$R$9-1,IF(B107&lt;$S$9,D107,0),0)))</f>
        <v>0</v>
      </c>
      <c r="S107" s="705">
        <f>IF('1. General Input'!$D$10=0,0,IF('1. General Input'!$D$10=8,0,IF(B107&gt;$S$9-1,IF(B107&lt;$T$9,D107,0),0)))</f>
        <v>0</v>
      </c>
      <c r="T107" s="705">
        <f>IF('1. General Input'!$D$10=0,0,IF('1. General Input'!$D$10=8,0,IF(B107&gt;$T$9-1,IF(B107&lt;$U$9,D107,0),0)))</f>
        <v>0</v>
      </c>
      <c r="U107" s="705">
        <f>IF('1. General Input'!$D$10=0,0,IF('1. General Input'!$D$10=8,0,IF(B107&gt;$U$9-1,IF(B107&lt;$V$9,D107,0),0)))</f>
        <v>0</v>
      </c>
      <c r="V107" s="705">
        <f>IF('1. General Input'!$D$10=0,0,IF('1. General Input'!$D$10=8,0,IF(B107&gt;$V$9-1,IF(B107&lt;$W$9,D107,0),0)))</f>
        <v>0</v>
      </c>
      <c r="W107" s="705">
        <f>IF('1. General Input'!$D$10=0,0,IF('1. General Input'!$D$10=8,0,IF(B107&gt;$W$9-1,IF(B107&lt;$X$9,D107,0),0)))</f>
        <v>0</v>
      </c>
      <c r="X107" s="705">
        <f>IF('1. General Input'!$D$10=0,0,IF('1. General Input'!$D$10=8,0,IF(B107&gt;$X$9-1,IF(B107&lt;$Y$9,D107,0),0)))</f>
        <v>0</v>
      </c>
      <c r="Y107" s="705">
        <f>IF('1. General Input'!$D$10=0,0,IF('1. General Input'!$D$10=8,0,IF(B107&gt;$Y$9-1,IF(B107&lt;$Z$9,D107,0),0)))</f>
        <v>0</v>
      </c>
      <c r="Z107" s="705">
        <f>IF('1. General Input'!$D$10=0,0,IF('1. General Input'!$D$10=8,0,IF(B107&gt;$Z$9-1,IF(B107&lt;$AA$9,D107,0),0)))</f>
        <v>0</v>
      </c>
      <c r="AA107" s="705">
        <f>IF('1. General Input'!$D$10=0,0,IF('1. General Input'!$D$10=8,0,IF(B107&gt;$AA$9-1,IF(B107&lt;$AB$9,D107,0),0)))</f>
        <v>0</v>
      </c>
      <c r="AB107" s="705">
        <f>IF('1. General Input'!$D$10=0,0,IF('1. General Input'!$D$10=8,0,IF(B107&gt;$AB$9-1,IF(B107&lt;$AC$9,D107,0),0)))</f>
        <v>0</v>
      </c>
      <c r="AC107" s="705">
        <f>IF('1. General Input'!$D$10=0,0,IF(B107&gt;$AC$9-1,D107,0))</f>
        <v>0</v>
      </c>
      <c r="AD107" s="706">
        <f t="shared" si="25"/>
        <v>0</v>
      </c>
    </row>
    <row r="108" spans="1:30" x14ac:dyDescent="0.25">
      <c r="A108" s="646"/>
      <c r="B108" s="588"/>
      <c r="C108" s="588"/>
      <c r="D108" s="655"/>
      <c r="E108" s="705">
        <f t="shared" ref="E108:E112" si="26">IF(B108&gt;$E$9-1,IF(B108&lt;$F$9,D108,0),0)</f>
        <v>0</v>
      </c>
      <c r="F108" s="705">
        <f t="shared" si="18"/>
        <v>0</v>
      </c>
      <c r="G108" s="705">
        <f t="shared" si="19"/>
        <v>0</v>
      </c>
      <c r="H108" s="705">
        <f t="shared" si="20"/>
        <v>0</v>
      </c>
      <c r="I108" s="705">
        <f t="shared" si="21"/>
        <v>0</v>
      </c>
      <c r="J108" s="705">
        <f t="shared" si="22"/>
        <v>0</v>
      </c>
      <c r="K108" s="705">
        <f t="shared" si="23"/>
        <v>0</v>
      </c>
      <c r="L108" s="705">
        <f t="shared" si="24"/>
        <v>0</v>
      </c>
      <c r="M108" s="705">
        <f>IF('1. General Input'!$D$10=0,0,IF('1. General Input'!$D$10=8,0,IF(B108&gt;$M$9-1,IF(B108&lt;$N$9,D108,0),0)))</f>
        <v>0</v>
      </c>
      <c r="N108" s="705">
        <f>IF('1. General Input'!$D$10=0,0,IF('1. General Input'!$D$10=8,0,IF(B108&gt;$N$9-1,IF(B108&lt;$O$9,D108,0),0)))</f>
        <v>0</v>
      </c>
      <c r="O108" s="705">
        <f>IF('1. General Input'!$D$10=0,0,IF('1. General Input'!$D$10=8,0,IF(B108&gt;$O$9-1,IF(B108&lt;$P$9,D108,0),0)))</f>
        <v>0</v>
      </c>
      <c r="P108" s="705">
        <f>IF('1. General Input'!$D$10=0,0,IF('1. General Input'!$D$10=8,0,IF(B108&gt;$P$9-1,IF(B108&lt;$Q$9,D108,0),0)))</f>
        <v>0</v>
      </c>
      <c r="Q108" s="705">
        <f>IF('1. General Input'!$D$10=0,0,IF('1. General Input'!$D$10=8,0,IF(B108&gt;$Q$9-1,IF(B108&lt;$R$9,D108,0),0)))</f>
        <v>0</v>
      </c>
      <c r="R108" s="705">
        <f>IF('1. General Input'!$D$10=0,0,IF('1. General Input'!$D$10=8,0,IF(B108&gt;$R$9-1,IF(B108&lt;$S$9,D108,0),0)))</f>
        <v>0</v>
      </c>
      <c r="S108" s="705">
        <f>IF('1. General Input'!$D$10=0,0,IF('1. General Input'!$D$10=8,0,IF(B108&gt;$S$9-1,IF(B108&lt;$T$9,D108,0),0)))</f>
        <v>0</v>
      </c>
      <c r="T108" s="705">
        <f>IF('1. General Input'!$D$10=0,0,IF('1. General Input'!$D$10=8,0,IF(B108&gt;$T$9-1,IF(B108&lt;$U$9,D108,0),0)))</f>
        <v>0</v>
      </c>
      <c r="U108" s="705">
        <f>IF('1. General Input'!$D$10=0,0,IF('1. General Input'!$D$10=8,0,IF(B108&gt;$U$9-1,IF(B108&lt;$V$9,D108,0),0)))</f>
        <v>0</v>
      </c>
      <c r="V108" s="705">
        <f>IF('1. General Input'!$D$10=0,0,IF('1. General Input'!$D$10=8,0,IF(B108&gt;$V$9-1,IF(B108&lt;$W$9,D108,0),0)))</f>
        <v>0</v>
      </c>
      <c r="W108" s="705">
        <f>IF('1. General Input'!$D$10=0,0,IF('1. General Input'!$D$10=8,0,IF(B108&gt;$W$9-1,IF(B108&lt;$X$9,D108,0),0)))</f>
        <v>0</v>
      </c>
      <c r="X108" s="705">
        <f>IF('1. General Input'!$D$10=0,0,IF('1. General Input'!$D$10=8,0,IF(B108&gt;$X$9-1,IF(B108&lt;$Y$9,D108,0),0)))</f>
        <v>0</v>
      </c>
      <c r="Y108" s="705">
        <f>IF('1. General Input'!$D$10=0,0,IF('1. General Input'!$D$10=8,0,IF(B108&gt;$Y$9-1,IF(B108&lt;$Z$9,D108,0),0)))</f>
        <v>0</v>
      </c>
      <c r="Z108" s="705">
        <f>IF('1. General Input'!$D$10=0,0,IF('1. General Input'!$D$10=8,0,IF(B108&gt;$Z$9-1,IF(B108&lt;$AA$9,D108,0),0)))</f>
        <v>0</v>
      </c>
      <c r="AA108" s="705">
        <f>IF('1. General Input'!$D$10=0,0,IF('1. General Input'!$D$10=8,0,IF(B108&gt;$AA$9-1,IF(B108&lt;$AB$9,D108,0),0)))</f>
        <v>0</v>
      </c>
      <c r="AB108" s="705">
        <f>IF('1. General Input'!$D$10=0,0,IF('1. General Input'!$D$10=8,0,IF(B108&gt;$AB$9-1,IF(B108&lt;$AC$9,D108,0),0)))</f>
        <v>0</v>
      </c>
      <c r="AC108" s="705">
        <f>IF('1. General Input'!$D$10=0,0,IF(B108&gt;$AC$9-1,D108,0))</f>
        <v>0</v>
      </c>
      <c r="AD108" s="706">
        <f t="shared" si="25"/>
        <v>0</v>
      </c>
    </row>
    <row r="109" spans="1:30" x14ac:dyDescent="0.25">
      <c r="A109" s="646"/>
      <c r="B109" s="588"/>
      <c r="C109" s="588"/>
      <c r="D109" s="655"/>
      <c r="E109" s="705">
        <f t="shared" si="26"/>
        <v>0</v>
      </c>
      <c r="F109" s="705">
        <f t="shared" si="18"/>
        <v>0</v>
      </c>
      <c r="G109" s="705">
        <f t="shared" si="19"/>
        <v>0</v>
      </c>
      <c r="H109" s="705">
        <f t="shared" si="20"/>
        <v>0</v>
      </c>
      <c r="I109" s="705">
        <f t="shared" si="21"/>
        <v>0</v>
      </c>
      <c r="J109" s="705">
        <f t="shared" si="22"/>
        <v>0</v>
      </c>
      <c r="K109" s="705">
        <f t="shared" si="23"/>
        <v>0</v>
      </c>
      <c r="L109" s="705">
        <f t="shared" si="24"/>
        <v>0</v>
      </c>
      <c r="M109" s="705">
        <f>IF('1. General Input'!$D$10=0,0,IF('1. General Input'!$D$10=8,0,IF(B109&gt;$M$9-1,IF(B109&lt;$N$9,D109,0),0)))</f>
        <v>0</v>
      </c>
      <c r="N109" s="705">
        <f>IF('1. General Input'!$D$10=0,0,IF('1. General Input'!$D$10=8,0,IF(B109&gt;$N$9-1,IF(B109&lt;$O$9,D109,0),0)))</f>
        <v>0</v>
      </c>
      <c r="O109" s="705">
        <f>IF('1. General Input'!$D$10=0,0,IF('1. General Input'!$D$10=8,0,IF(B109&gt;$O$9-1,IF(B109&lt;$P$9,D109,0),0)))</f>
        <v>0</v>
      </c>
      <c r="P109" s="705">
        <f>IF('1. General Input'!$D$10=0,0,IF('1. General Input'!$D$10=8,0,IF(B109&gt;$P$9-1,IF(B109&lt;$Q$9,D109,0),0)))</f>
        <v>0</v>
      </c>
      <c r="Q109" s="705">
        <f>IF('1. General Input'!$D$10=0,0,IF('1. General Input'!$D$10=8,0,IF(B109&gt;$Q$9-1,IF(B109&lt;$R$9,D109,0),0)))</f>
        <v>0</v>
      </c>
      <c r="R109" s="705">
        <f>IF('1. General Input'!$D$10=0,0,IF('1. General Input'!$D$10=8,0,IF(B109&gt;$R$9-1,IF(B109&lt;$S$9,D109,0),0)))</f>
        <v>0</v>
      </c>
      <c r="S109" s="705">
        <f>IF('1. General Input'!$D$10=0,0,IF('1. General Input'!$D$10=8,0,IF(B109&gt;$S$9-1,IF(B109&lt;$T$9,D109,0),0)))</f>
        <v>0</v>
      </c>
      <c r="T109" s="705">
        <f>IF('1. General Input'!$D$10=0,0,IF('1. General Input'!$D$10=8,0,IF(B109&gt;$T$9-1,IF(B109&lt;$U$9,D109,0),0)))</f>
        <v>0</v>
      </c>
      <c r="U109" s="705">
        <f>IF('1. General Input'!$D$10=0,0,IF('1. General Input'!$D$10=8,0,IF(B109&gt;$U$9-1,IF(B109&lt;$V$9,D109,0),0)))</f>
        <v>0</v>
      </c>
      <c r="V109" s="705">
        <f>IF('1. General Input'!$D$10=0,0,IF('1. General Input'!$D$10=8,0,IF(B109&gt;$V$9-1,IF(B109&lt;$W$9,D109,0),0)))</f>
        <v>0</v>
      </c>
      <c r="W109" s="705">
        <f>IF('1. General Input'!$D$10=0,0,IF('1. General Input'!$D$10=8,0,IF(B109&gt;$W$9-1,IF(B109&lt;$X$9,D109,0),0)))</f>
        <v>0</v>
      </c>
      <c r="X109" s="705">
        <f>IF('1. General Input'!$D$10=0,0,IF('1. General Input'!$D$10=8,0,IF(B109&gt;$X$9-1,IF(B109&lt;$Y$9,D109,0),0)))</f>
        <v>0</v>
      </c>
      <c r="Y109" s="705">
        <f>IF('1. General Input'!$D$10=0,0,IF('1. General Input'!$D$10=8,0,IF(B109&gt;$Y$9-1,IF(B109&lt;$Z$9,D109,0),0)))</f>
        <v>0</v>
      </c>
      <c r="Z109" s="705">
        <f>IF('1. General Input'!$D$10=0,0,IF('1. General Input'!$D$10=8,0,IF(B109&gt;$Z$9-1,IF(B109&lt;$AA$9,D109,0),0)))</f>
        <v>0</v>
      </c>
      <c r="AA109" s="705">
        <f>IF('1. General Input'!$D$10=0,0,IF('1. General Input'!$D$10=8,0,IF(B109&gt;$AA$9-1,IF(B109&lt;$AB$9,D109,0),0)))</f>
        <v>0</v>
      </c>
      <c r="AB109" s="705">
        <f>IF('1. General Input'!$D$10=0,0,IF('1. General Input'!$D$10=8,0,IF(B109&gt;$AB$9-1,IF(B109&lt;$AC$9,D109,0),0)))</f>
        <v>0</v>
      </c>
      <c r="AC109" s="705">
        <f>IF('1. General Input'!$D$10=0,0,IF(B109&gt;$AC$9-1,D109,0))</f>
        <v>0</v>
      </c>
      <c r="AD109" s="706">
        <f t="shared" si="25"/>
        <v>0</v>
      </c>
    </row>
    <row r="110" spans="1:30" x14ac:dyDescent="0.25">
      <c r="A110" s="646"/>
      <c r="B110" s="588"/>
      <c r="C110" s="588"/>
      <c r="D110" s="655"/>
      <c r="E110" s="705">
        <f t="shared" si="26"/>
        <v>0</v>
      </c>
      <c r="F110" s="705">
        <f t="shared" si="18"/>
        <v>0</v>
      </c>
      <c r="G110" s="705">
        <f t="shared" si="19"/>
        <v>0</v>
      </c>
      <c r="H110" s="705">
        <f t="shared" si="20"/>
        <v>0</v>
      </c>
      <c r="I110" s="705">
        <f t="shared" si="21"/>
        <v>0</v>
      </c>
      <c r="J110" s="705">
        <f t="shared" si="22"/>
        <v>0</v>
      </c>
      <c r="K110" s="705">
        <f t="shared" si="23"/>
        <v>0</v>
      </c>
      <c r="L110" s="705">
        <f t="shared" si="24"/>
        <v>0</v>
      </c>
      <c r="M110" s="705">
        <f>IF('1. General Input'!$D$10=0,0,IF('1. General Input'!$D$10=8,0,IF(B110&gt;$M$9-1,IF(B110&lt;$N$9,D110,0),0)))</f>
        <v>0</v>
      </c>
      <c r="N110" s="705">
        <f>IF('1. General Input'!$D$10=0,0,IF('1. General Input'!$D$10=8,0,IF(B110&gt;$N$9-1,IF(B110&lt;$O$9,D110,0),0)))</f>
        <v>0</v>
      </c>
      <c r="O110" s="705">
        <f>IF('1. General Input'!$D$10=0,0,IF('1. General Input'!$D$10=8,0,IF(B110&gt;$O$9-1,IF(B110&lt;$P$9,D110,0),0)))</f>
        <v>0</v>
      </c>
      <c r="P110" s="705">
        <f>IF('1. General Input'!$D$10=0,0,IF('1. General Input'!$D$10=8,0,IF(B110&gt;$P$9-1,IF(B110&lt;$Q$9,D110,0),0)))</f>
        <v>0</v>
      </c>
      <c r="Q110" s="705">
        <f>IF('1. General Input'!$D$10=0,0,IF('1. General Input'!$D$10=8,0,IF(B110&gt;$Q$9-1,IF(B110&lt;$R$9,D110,0),0)))</f>
        <v>0</v>
      </c>
      <c r="R110" s="705">
        <f>IF('1. General Input'!$D$10=0,0,IF('1. General Input'!$D$10=8,0,IF(B110&gt;$R$9-1,IF(B110&lt;$S$9,D110,0),0)))</f>
        <v>0</v>
      </c>
      <c r="S110" s="705">
        <f>IF('1. General Input'!$D$10=0,0,IF('1. General Input'!$D$10=8,0,IF(B110&gt;$S$9-1,IF(B110&lt;$T$9,D110,0),0)))</f>
        <v>0</v>
      </c>
      <c r="T110" s="705">
        <f>IF('1. General Input'!$D$10=0,0,IF('1. General Input'!$D$10=8,0,IF(B110&gt;$T$9-1,IF(B110&lt;$U$9,D110,0),0)))</f>
        <v>0</v>
      </c>
      <c r="U110" s="705">
        <f>IF('1. General Input'!$D$10=0,0,IF('1. General Input'!$D$10=8,0,IF(B110&gt;$U$9-1,IF(B110&lt;$V$9,D110,0),0)))</f>
        <v>0</v>
      </c>
      <c r="V110" s="705">
        <f>IF('1. General Input'!$D$10=0,0,IF('1. General Input'!$D$10=8,0,IF(B110&gt;$V$9-1,IF(B110&lt;$W$9,D110,0),0)))</f>
        <v>0</v>
      </c>
      <c r="W110" s="705">
        <f>IF('1. General Input'!$D$10=0,0,IF('1. General Input'!$D$10=8,0,IF(B110&gt;$W$9-1,IF(B110&lt;$X$9,D110,0),0)))</f>
        <v>0</v>
      </c>
      <c r="X110" s="705">
        <f>IF('1. General Input'!$D$10=0,0,IF('1. General Input'!$D$10=8,0,IF(B110&gt;$X$9-1,IF(B110&lt;$Y$9,D110,0),0)))</f>
        <v>0</v>
      </c>
      <c r="Y110" s="705">
        <f>IF('1. General Input'!$D$10=0,0,IF('1. General Input'!$D$10=8,0,IF(B110&gt;$Y$9-1,IF(B110&lt;$Z$9,D110,0),0)))</f>
        <v>0</v>
      </c>
      <c r="Z110" s="705">
        <f>IF('1. General Input'!$D$10=0,0,IF('1. General Input'!$D$10=8,0,IF(B110&gt;$Z$9-1,IF(B110&lt;$AA$9,D110,0),0)))</f>
        <v>0</v>
      </c>
      <c r="AA110" s="705">
        <f>IF('1. General Input'!$D$10=0,0,IF('1. General Input'!$D$10=8,0,IF(B110&gt;$AA$9-1,IF(B110&lt;$AB$9,D110,0),0)))</f>
        <v>0</v>
      </c>
      <c r="AB110" s="705">
        <f>IF('1. General Input'!$D$10=0,0,IF('1. General Input'!$D$10=8,0,IF(B110&gt;$AB$9-1,IF(B110&lt;$AC$9,D110,0),0)))</f>
        <v>0</v>
      </c>
      <c r="AC110" s="705">
        <f>IF('1. General Input'!$D$10=0,0,IF(B110&gt;$AC$9-1,D110,0))</f>
        <v>0</v>
      </c>
      <c r="AD110" s="706">
        <f t="shared" si="25"/>
        <v>0</v>
      </c>
    </row>
    <row r="111" spans="1:30" x14ac:dyDescent="0.25">
      <c r="A111" s="646"/>
      <c r="B111" s="588"/>
      <c r="C111" s="588"/>
      <c r="D111" s="655"/>
      <c r="E111" s="705">
        <f t="shared" si="26"/>
        <v>0</v>
      </c>
      <c r="F111" s="705">
        <f t="shared" si="18"/>
        <v>0</v>
      </c>
      <c r="G111" s="705">
        <f t="shared" si="19"/>
        <v>0</v>
      </c>
      <c r="H111" s="705">
        <f t="shared" si="20"/>
        <v>0</v>
      </c>
      <c r="I111" s="705">
        <f t="shared" si="21"/>
        <v>0</v>
      </c>
      <c r="J111" s="705">
        <f t="shared" si="22"/>
        <v>0</v>
      </c>
      <c r="K111" s="705">
        <f t="shared" si="23"/>
        <v>0</v>
      </c>
      <c r="L111" s="705">
        <f t="shared" si="24"/>
        <v>0</v>
      </c>
      <c r="M111" s="705">
        <f>IF('1. General Input'!$D$10=0,0,IF('1. General Input'!$D$10=8,0,IF(B111&gt;$M$9-1,IF(B111&lt;$N$9,D111,0),0)))</f>
        <v>0</v>
      </c>
      <c r="N111" s="705">
        <f>IF('1. General Input'!$D$10=0,0,IF('1. General Input'!$D$10=8,0,IF(B111&gt;$N$9-1,IF(B111&lt;$O$9,D111,0),0)))</f>
        <v>0</v>
      </c>
      <c r="O111" s="705">
        <f>IF('1. General Input'!$D$10=0,0,IF('1. General Input'!$D$10=8,0,IF(B111&gt;$O$9-1,IF(B111&lt;$P$9,D111,0),0)))</f>
        <v>0</v>
      </c>
      <c r="P111" s="705">
        <f>IF('1. General Input'!$D$10=0,0,IF('1. General Input'!$D$10=8,0,IF(B111&gt;$P$9-1,IF(B111&lt;$Q$9,D111,0),0)))</f>
        <v>0</v>
      </c>
      <c r="Q111" s="705">
        <f>IF('1. General Input'!$D$10=0,0,IF('1. General Input'!$D$10=8,0,IF(B111&gt;$Q$9-1,IF(B111&lt;$R$9,D111,0),0)))</f>
        <v>0</v>
      </c>
      <c r="R111" s="705">
        <f>IF('1. General Input'!$D$10=0,0,IF('1. General Input'!$D$10=8,0,IF(B111&gt;$R$9-1,IF(B111&lt;$S$9,D111,0),0)))</f>
        <v>0</v>
      </c>
      <c r="S111" s="705">
        <f>IF('1. General Input'!$D$10=0,0,IF('1. General Input'!$D$10=8,0,IF(B111&gt;$S$9-1,IF(B111&lt;$T$9,D111,0),0)))</f>
        <v>0</v>
      </c>
      <c r="T111" s="705">
        <f>IF('1. General Input'!$D$10=0,0,IF('1. General Input'!$D$10=8,0,IF(B111&gt;$T$9-1,IF(B111&lt;$U$9,D111,0),0)))</f>
        <v>0</v>
      </c>
      <c r="U111" s="705">
        <f>IF('1. General Input'!$D$10=0,0,IF('1. General Input'!$D$10=8,0,IF(B111&gt;$U$9-1,IF(B111&lt;$V$9,D111,0),0)))</f>
        <v>0</v>
      </c>
      <c r="V111" s="705">
        <f>IF('1. General Input'!$D$10=0,0,IF('1. General Input'!$D$10=8,0,IF(B111&gt;$V$9-1,IF(B111&lt;$W$9,D111,0),0)))</f>
        <v>0</v>
      </c>
      <c r="W111" s="705">
        <f>IF('1. General Input'!$D$10=0,0,IF('1. General Input'!$D$10=8,0,IF(B111&gt;$W$9-1,IF(B111&lt;$X$9,D111,0),0)))</f>
        <v>0</v>
      </c>
      <c r="X111" s="705">
        <f>IF('1. General Input'!$D$10=0,0,IF('1. General Input'!$D$10=8,0,IF(B111&gt;$X$9-1,IF(B111&lt;$Y$9,D111,0),0)))</f>
        <v>0</v>
      </c>
      <c r="Y111" s="705">
        <f>IF('1. General Input'!$D$10=0,0,IF('1. General Input'!$D$10=8,0,IF(B111&gt;$Y$9-1,IF(B111&lt;$Z$9,D111,0),0)))</f>
        <v>0</v>
      </c>
      <c r="Z111" s="705">
        <f>IF('1. General Input'!$D$10=0,0,IF('1. General Input'!$D$10=8,0,IF(B111&gt;$Z$9-1,IF(B111&lt;$AA$9,D111,0),0)))</f>
        <v>0</v>
      </c>
      <c r="AA111" s="705">
        <f>IF('1. General Input'!$D$10=0,0,IF('1. General Input'!$D$10=8,0,IF(B111&gt;$AA$9-1,IF(B111&lt;$AB$9,D111,0),0)))</f>
        <v>0</v>
      </c>
      <c r="AB111" s="705">
        <f>IF('1. General Input'!$D$10=0,0,IF('1. General Input'!$D$10=8,0,IF(B111&gt;$AB$9-1,IF(B111&lt;$AC$9,D111,0),0)))</f>
        <v>0</v>
      </c>
      <c r="AC111" s="705">
        <f>IF('1. General Input'!$D$10=0,0,IF(B111&gt;$AC$9-1,D111,0))</f>
        <v>0</v>
      </c>
      <c r="AD111" s="706">
        <f t="shared" si="25"/>
        <v>0</v>
      </c>
    </row>
    <row r="112" spans="1:30" ht="15.75" thickBot="1" x14ac:dyDescent="0.3">
      <c r="A112" s="646"/>
      <c r="B112" s="588"/>
      <c r="C112" s="588"/>
      <c r="D112" s="655"/>
      <c r="E112" s="705">
        <f t="shared" si="26"/>
        <v>0</v>
      </c>
      <c r="F112" s="705">
        <f t="shared" si="18"/>
        <v>0</v>
      </c>
      <c r="G112" s="705">
        <f t="shared" si="19"/>
        <v>0</v>
      </c>
      <c r="H112" s="705">
        <f t="shared" si="20"/>
        <v>0</v>
      </c>
      <c r="I112" s="705">
        <f t="shared" si="21"/>
        <v>0</v>
      </c>
      <c r="J112" s="705">
        <f t="shared" si="22"/>
        <v>0</v>
      </c>
      <c r="K112" s="705">
        <f t="shared" si="23"/>
        <v>0</v>
      </c>
      <c r="L112" s="705">
        <f t="shared" si="24"/>
        <v>0</v>
      </c>
      <c r="M112" s="705">
        <f>IF('1. General Input'!$D$10=0,0,IF('1. General Input'!$D$10=8,0,IF(B112&gt;$M$9-1,IF(B112&lt;$N$9,D112,0),0)))</f>
        <v>0</v>
      </c>
      <c r="N112" s="705">
        <f>IF('1. General Input'!$D$10=0,0,IF('1. General Input'!$D$10=8,0,IF(B112&gt;$N$9-1,IF(B112&lt;$O$9,D112,0),0)))</f>
        <v>0</v>
      </c>
      <c r="O112" s="705">
        <f>IF('1. General Input'!$D$10=0,0,IF('1. General Input'!$D$10=8,0,IF(B112&gt;$O$9-1,IF(B112&lt;$P$9,D112,0),0)))</f>
        <v>0</v>
      </c>
      <c r="P112" s="705">
        <f>IF('1. General Input'!$D$10=0,0,IF('1. General Input'!$D$10=8,0,IF(B112&gt;$P$9-1,IF(B112&lt;$Q$9,D112,0),0)))</f>
        <v>0</v>
      </c>
      <c r="Q112" s="705">
        <f>IF('1. General Input'!$D$10=0,0,IF('1. General Input'!$D$10=8,0,IF(B112&gt;$Q$9-1,IF(B112&lt;$R$9,D112,0),0)))</f>
        <v>0</v>
      </c>
      <c r="R112" s="705">
        <f>IF('1. General Input'!$D$10=0,0,IF('1. General Input'!$D$10=8,0,IF(B112&gt;$R$9-1,IF(B112&lt;$S$9,D112,0),0)))</f>
        <v>0</v>
      </c>
      <c r="S112" s="705">
        <f>IF('1. General Input'!$D$10=0,0,IF('1. General Input'!$D$10=8,0,IF(B112&gt;$S$9-1,IF(B112&lt;$T$9,D112,0),0)))</f>
        <v>0</v>
      </c>
      <c r="T112" s="705">
        <f>IF('1. General Input'!$D$10=0,0,IF('1. General Input'!$D$10=8,0,IF(B112&gt;$T$9-1,IF(B112&lt;$U$9,D112,0),0)))</f>
        <v>0</v>
      </c>
      <c r="U112" s="705">
        <f>IF('1. General Input'!$D$10=0,0,IF('1. General Input'!$D$10=8,0,IF(B112&gt;$U$9-1,IF(B112&lt;$V$9,D112,0),0)))</f>
        <v>0</v>
      </c>
      <c r="V112" s="705">
        <f>IF('1. General Input'!$D$10=0,0,IF('1. General Input'!$D$10=8,0,IF(B112&gt;$V$9-1,IF(B112&lt;$W$9,D112,0),0)))</f>
        <v>0</v>
      </c>
      <c r="W112" s="705">
        <f>IF('1. General Input'!$D$10=0,0,IF('1. General Input'!$D$10=8,0,IF(B112&gt;$W$9-1,IF(B112&lt;$X$9,D112,0),0)))</f>
        <v>0</v>
      </c>
      <c r="X112" s="705">
        <f>IF('1. General Input'!$D$10=0,0,IF('1. General Input'!$D$10=8,0,IF(B112&gt;$X$9-1,IF(B112&lt;$Y$9,D112,0),0)))</f>
        <v>0</v>
      </c>
      <c r="Y112" s="705">
        <f>IF('1. General Input'!$D$10=0,0,IF('1. General Input'!$D$10=8,0,IF(B112&gt;$Y$9-1,IF(B112&lt;$Z$9,D112,0),0)))</f>
        <v>0</v>
      </c>
      <c r="Z112" s="705">
        <f>IF('1. General Input'!$D$10=0,0,IF('1. General Input'!$D$10=8,0,IF(B112&gt;$Z$9-1,IF(B112&lt;$AA$9,D112,0),0)))</f>
        <v>0</v>
      </c>
      <c r="AA112" s="705">
        <f>IF('1. General Input'!$D$10=0,0,IF('1. General Input'!$D$10=8,0,IF(B112&gt;$AA$9-1,IF(B112&lt;$AB$9,D112,0),0)))</f>
        <v>0</v>
      </c>
      <c r="AB112" s="705">
        <f>IF('1. General Input'!$D$10=0,0,IF('1. General Input'!$D$10=8,0,IF(B112&gt;$AB$9-1,IF(B112&lt;$AC$9,D112,0),0)))</f>
        <v>0</v>
      </c>
      <c r="AC112" s="705">
        <f>IF('1. General Input'!$D$10=0,0,IF(B112&gt;$AC$9-1,D112,0))</f>
        <v>0</v>
      </c>
      <c r="AD112" s="706">
        <f t="shared" si="25"/>
        <v>0</v>
      </c>
    </row>
    <row r="113" spans="5:30" ht="15.75" thickBot="1" x14ac:dyDescent="0.3">
      <c r="E113" s="694">
        <f>SUM(E12:E112)</f>
        <v>0</v>
      </c>
      <c r="F113" s="694">
        <f t="shared" ref="F113:AB113" si="27">SUM(F12:F112)</f>
        <v>0</v>
      </c>
      <c r="G113" s="694">
        <f t="shared" si="27"/>
        <v>0</v>
      </c>
      <c r="H113" s="694">
        <f t="shared" si="27"/>
        <v>0</v>
      </c>
      <c r="I113" s="694">
        <f t="shared" si="27"/>
        <v>0</v>
      </c>
      <c r="J113" s="694">
        <f t="shared" si="27"/>
        <v>0</v>
      </c>
      <c r="K113" s="694">
        <f t="shared" si="27"/>
        <v>0</v>
      </c>
      <c r="L113" s="694">
        <f t="shared" si="27"/>
        <v>0</v>
      </c>
      <c r="M113" s="724">
        <f t="shared" si="27"/>
        <v>0</v>
      </c>
      <c r="N113" s="724">
        <f t="shared" si="27"/>
        <v>0</v>
      </c>
      <c r="O113" s="724">
        <f t="shared" si="27"/>
        <v>0</v>
      </c>
      <c r="P113" s="724">
        <f t="shared" si="27"/>
        <v>0</v>
      </c>
      <c r="Q113" s="724">
        <f t="shared" si="27"/>
        <v>0</v>
      </c>
      <c r="R113" s="724">
        <f t="shared" si="27"/>
        <v>0</v>
      </c>
      <c r="S113" s="724">
        <f t="shared" si="27"/>
        <v>0</v>
      </c>
      <c r="T113" s="724">
        <f t="shared" si="27"/>
        <v>0</v>
      </c>
      <c r="U113" s="724">
        <f t="shared" si="27"/>
        <v>0</v>
      </c>
      <c r="V113" s="724">
        <f t="shared" si="27"/>
        <v>0</v>
      </c>
      <c r="W113" s="724">
        <f t="shared" si="27"/>
        <v>0</v>
      </c>
      <c r="X113" s="724">
        <f t="shared" si="27"/>
        <v>0</v>
      </c>
      <c r="Y113" s="724">
        <f t="shared" si="27"/>
        <v>0</v>
      </c>
      <c r="Z113" s="724">
        <f t="shared" si="27"/>
        <v>0</v>
      </c>
      <c r="AA113" s="724">
        <f t="shared" si="27"/>
        <v>0</v>
      </c>
      <c r="AB113" s="724">
        <f t="shared" si="27"/>
        <v>0</v>
      </c>
      <c r="AC113" s="734">
        <f>SUM(AC12:AC112)</f>
        <v>0</v>
      </c>
      <c r="AD113" s="719">
        <f>SUM(AD12:AD112)</f>
        <v>0</v>
      </c>
    </row>
    <row r="114" spans="5:30" ht="15.75" thickTop="1" x14ac:dyDescent="0.25">
      <c r="AD114" s="735" t="s">
        <v>315</v>
      </c>
    </row>
  </sheetData>
  <sheetProtection algorithmName="SHA-512" hashValue="aE5bG6EkI6ro0DDqhDoPFZhTK1/9rIboC80yPNgswJ+z7qmW/1BWc4eCzD4qyJ4+k+w+M2XaRgWPey7FfNzN4Q==" saltValue="fm3SjpaOkS/CRzRaeYMCyg==" spinCount="100000" sheet="1" selectLockedCells="1"/>
  <protectedRanges>
    <protectedRange sqref="E11:L11 AC11:AD11" name="Range1_1"/>
    <protectedRange sqref="E9:L10 AC10" name="Range1_2_1"/>
    <protectedRange sqref="M9:AB9" name="Range1_5_1_1"/>
    <protectedRange sqref="M11:AB11" name="Range1_5"/>
    <protectedRange sqref="AC9" name="Range1_2"/>
  </protectedRanges>
  <mergeCells count="4">
    <mergeCell ref="A1:H1"/>
    <mergeCell ref="A2:H2"/>
    <mergeCell ref="A4:H4"/>
    <mergeCell ref="A7:D7"/>
  </mergeCells>
  <phoneticPr fontId="13" type="noConversion"/>
  <pageMargins left="0.7" right="0.7" top="0.75" bottom="0.75" header="0.3" footer="0.3"/>
  <pageSetup scale="63" fitToWidth="3" fitToHeight="3" pageOrder="overThenDown" orientation="landscape"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14"/>
  <sheetViews>
    <sheetView topLeftCell="A3" workbookViewId="0">
      <selection activeCell="F7" sqref="F7"/>
    </sheetView>
  </sheetViews>
  <sheetFormatPr defaultColWidth="8.85546875" defaultRowHeight="15" x14ac:dyDescent="0.25"/>
  <cols>
    <col min="1" max="1" width="34.28515625" style="149" customWidth="1"/>
    <col min="2" max="2" width="14.42578125" style="149" customWidth="1"/>
    <col min="3" max="3" width="23.7109375" style="149" customWidth="1"/>
    <col min="4" max="4" width="16.42578125" style="149" customWidth="1"/>
    <col min="5" max="26" width="11.140625" style="149" bestFit="1" customWidth="1"/>
    <col min="27" max="28" width="11.28515625" style="149" bestFit="1" customWidth="1"/>
    <col min="29" max="29" width="20.28515625" style="149" customWidth="1"/>
    <col min="30" max="30" width="14.140625" style="149" customWidth="1"/>
    <col min="31" max="16384" width="8.85546875" style="149"/>
  </cols>
  <sheetData>
    <row r="1" spans="1:30" hidden="1" x14ac:dyDescent="0.25">
      <c r="A1" s="794" t="s">
        <v>323</v>
      </c>
      <c r="B1" s="794"/>
      <c r="C1" s="794"/>
      <c r="D1" s="794"/>
      <c r="E1" s="794"/>
      <c r="F1" s="794"/>
      <c r="G1" s="794"/>
      <c r="H1" s="794"/>
      <c r="I1" s="169"/>
      <c r="J1" s="169"/>
      <c r="K1" s="169"/>
    </row>
    <row r="2" spans="1:30" hidden="1" x14ac:dyDescent="0.25">
      <c r="A2" s="794" t="s">
        <v>324</v>
      </c>
      <c r="B2" s="794"/>
      <c r="C2" s="794"/>
      <c r="D2" s="794"/>
      <c r="E2" s="794"/>
      <c r="F2" s="794"/>
      <c r="G2" s="794"/>
      <c r="H2" s="794"/>
      <c r="I2" s="169"/>
      <c r="J2" s="169"/>
      <c r="K2" s="169"/>
    </row>
    <row r="3" spans="1:30" ht="25.5" customHeight="1" x14ac:dyDescent="0.25">
      <c r="A3" s="667" t="s">
        <v>633</v>
      </c>
      <c r="B3" s="560"/>
      <c r="C3" s="560"/>
      <c r="D3" s="560"/>
      <c r="E3" s="560"/>
      <c r="F3" s="560"/>
      <c r="G3" s="560"/>
      <c r="H3" s="560"/>
      <c r="I3" s="560"/>
      <c r="J3" s="560"/>
      <c r="K3" s="560"/>
    </row>
    <row r="4" spans="1:30" s="607" customFormat="1" ht="40.5" customHeight="1" x14ac:dyDescent="0.25">
      <c r="A4" s="890" t="str">
        <f>IF('1. General Input'!D29="yes",IF('Rpt 1. Loan Forgiveness App EZ'!Q49&lt;'1. General Input'!D21," ","100% loan forgiveness achieved and Verifier completed.  Borrower is eligible to use Forgiveness Form 3508EZ.  Go to OnPoint SBA Portal and complete application process."),IF('1. General Input'!D30="yes",IF('Rpt 1. Loan Forgiveness App EZ'!Q49&lt;'1. General Input'!D21," ","100% loan forgiveness achieved and Verifier completed.  Borrower is eligible to use Forgiveness Form 3508EZ.  Go to OnPoint SBA Portal and complete application process."),IF('1. General Input'!D23="no",IF('Rpt 1. Loan Forgiveness App EZ'!Q49&lt;'1. General Input'!D21," ","100% loan forgiveness achieved and Verifier completed.  Borrower is eligible to use Forgiveness Form 3508EZ.  Go to OnPoint SBA Portal and complete application process."),IF('9. FTE Exemption'!E16="no",IF('8.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 General Input'!D40="yes",IF('8.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process.")),IF('15. Chosen Referenced Period'!G10="Chosen period(s) hours missing"," ",IF('Rpt 1A. Loan Forgiveness App'!Q57&lt;'1. General Input'!D21," ","100% loan forgiveness achieved and Verifier completed.  Borrower is eligible to use Forgiveness Form 3508.  Go to OnPoint SBA Portal and complete application process.")))))))</f>
        <v xml:space="preserve"> </v>
      </c>
      <c r="B4" s="890"/>
      <c r="C4" s="890"/>
      <c r="D4" s="890"/>
      <c r="E4" s="890"/>
      <c r="F4" s="890"/>
      <c r="G4" s="890"/>
      <c r="H4" s="890"/>
      <c r="J4" s="729"/>
      <c r="L4" s="729"/>
      <c r="M4" s="729"/>
      <c r="N4" s="729"/>
      <c r="O4" s="729"/>
      <c r="P4" s="729"/>
      <c r="Q4" s="729"/>
      <c r="R4" s="729"/>
      <c r="S4" s="729"/>
      <c r="T4" s="729"/>
      <c r="U4" s="729"/>
      <c r="V4" s="729"/>
      <c r="W4" s="729"/>
      <c r="X4" s="729"/>
      <c r="Y4" s="729"/>
      <c r="Z4" s="729"/>
      <c r="AA4" s="729"/>
      <c r="AB4" s="729"/>
      <c r="AC4" s="729"/>
      <c r="AD4" s="729"/>
    </row>
    <row r="5" spans="1:30" s="607" customFormat="1" ht="26.25" customHeight="1" x14ac:dyDescent="0.25">
      <c r="A5" s="770" t="s">
        <v>762</v>
      </c>
      <c r="B5" s="671"/>
      <c r="C5" s="671"/>
      <c r="D5" s="671"/>
      <c r="E5" s="671"/>
    </row>
    <row r="6" spans="1:30" s="607" customFormat="1" ht="20.25" customHeight="1" x14ac:dyDescent="0.25">
      <c r="A6" s="672" t="s">
        <v>422</v>
      </c>
      <c r="B6" s="673"/>
      <c r="C6" s="673"/>
    </row>
    <row r="7" spans="1:30" s="607" customFormat="1" ht="65.25" customHeight="1" x14ac:dyDescent="0.25">
      <c r="A7" s="891" t="s">
        <v>765</v>
      </c>
      <c r="B7" s="891"/>
      <c r="C7" s="891"/>
      <c r="D7" s="891"/>
      <c r="F7" s="772"/>
      <c r="G7" s="773">
        <f>+F7/52*'1. General Input'!D10</f>
        <v>0</v>
      </c>
    </row>
    <row r="8" spans="1:30" ht="20.25" customHeight="1" thickBot="1" x14ac:dyDescent="0.3">
      <c r="A8" s="155" t="s">
        <v>410</v>
      </c>
      <c r="B8" s="700"/>
      <c r="C8" s="700"/>
      <c r="D8" s="700"/>
      <c r="E8" s="700"/>
      <c r="F8" s="700"/>
      <c r="G8" s="774">
        <f>AD113+G7</f>
        <v>0</v>
      </c>
      <c r="H8" s="700"/>
      <c r="I8" s="700"/>
      <c r="J8" s="700"/>
      <c r="K8" s="700"/>
      <c r="L8" s="700"/>
      <c r="M8" s="700"/>
      <c r="N8" s="700"/>
      <c r="O8" s="700"/>
      <c r="P8" s="700"/>
      <c r="Q8" s="700"/>
      <c r="R8" s="700"/>
      <c r="S8" s="700"/>
      <c r="T8" s="700"/>
      <c r="U8" s="700"/>
      <c r="V8" s="700"/>
      <c r="W8" s="700"/>
      <c r="X8" s="700"/>
      <c r="Y8" s="700"/>
      <c r="Z8" s="700"/>
      <c r="AA8" s="700"/>
      <c r="AB8" s="700"/>
      <c r="AC8" s="700"/>
      <c r="AD8" s="700"/>
    </row>
    <row r="9" spans="1:30" s="171" customFormat="1" x14ac:dyDescent="0.25">
      <c r="A9" s="681" t="s">
        <v>445</v>
      </c>
      <c r="E9" s="683">
        <f>'1. General Input'!D22</f>
        <v>0</v>
      </c>
      <c r="F9" s="683">
        <f>+'10. Type 1 Emp Cov. Period Comp'!F18</f>
        <v>7</v>
      </c>
      <c r="G9" s="683">
        <f>+'10. Type 1 Emp Cov. Period Comp'!G18</f>
        <v>14</v>
      </c>
      <c r="H9" s="683">
        <f>+'10. Type 1 Emp Cov. Period Comp'!H18</f>
        <v>21</v>
      </c>
      <c r="I9" s="683">
        <f>+'10. Type 1 Emp Cov. Period Comp'!I18</f>
        <v>28</v>
      </c>
      <c r="J9" s="683">
        <f>+'10. Type 1 Emp Cov. Period Comp'!J18</f>
        <v>35</v>
      </c>
      <c r="K9" s="683">
        <f>+'10. Type 1 Emp Cov. Period Comp'!K18</f>
        <v>42</v>
      </c>
      <c r="L9" s="683">
        <f>+'10. Type 1 Emp Cov. Period Comp'!L18</f>
        <v>49</v>
      </c>
      <c r="M9" s="683" t="str">
        <f>IF('1. General Input'!$D$10&gt;8,+L9+7," ")</f>
        <v xml:space="preserve"> </v>
      </c>
      <c r="N9" s="683" t="str">
        <f>IF('1. General Input'!$D$10&gt;8,+M9+7," ")</f>
        <v xml:space="preserve"> </v>
      </c>
      <c r="O9" s="683" t="str">
        <f>IF('1. General Input'!$D$10&gt;8,+N9+7," ")</f>
        <v xml:space="preserve"> </v>
      </c>
      <c r="P9" s="683" t="str">
        <f>IF('1. General Input'!$D$10&gt;8,+O9+7," ")</f>
        <v xml:space="preserve"> </v>
      </c>
      <c r="Q9" s="683" t="str">
        <f>IF('1. General Input'!$D$10&gt;8,+P9+7," ")</f>
        <v xml:space="preserve"> </v>
      </c>
      <c r="R9" s="683" t="str">
        <f>IF('1. General Input'!$D$10&gt;8,+Q9+7," ")</f>
        <v xml:space="preserve"> </v>
      </c>
      <c r="S9" s="683" t="str">
        <f>IF('1. General Input'!$D$10&gt;8,+R9+7," ")</f>
        <v xml:space="preserve"> </v>
      </c>
      <c r="T9" s="683" t="str">
        <f>IF('1. General Input'!$D$10&gt;8,+S9+7," ")</f>
        <v xml:space="preserve"> </v>
      </c>
      <c r="U9" s="683" t="str">
        <f>IF('1. General Input'!$D$10&gt;8,+T9+7," ")</f>
        <v xml:space="preserve"> </v>
      </c>
      <c r="V9" s="683" t="str">
        <f>IF('1. General Input'!$D$10&gt;8,+U9+7," ")</f>
        <v xml:space="preserve"> </v>
      </c>
      <c r="W9" s="683" t="str">
        <f>IF('1. General Input'!$D$10&gt;8,+V9+7," ")</f>
        <v xml:space="preserve"> </v>
      </c>
      <c r="X9" s="683" t="str">
        <f>IF('1. General Input'!$D$10&gt;8,+W9+7," ")</f>
        <v xml:space="preserve"> </v>
      </c>
      <c r="Y9" s="683" t="str">
        <f>IF('1. General Input'!$D$10&gt;8,+X9+7," ")</f>
        <v xml:space="preserve"> </v>
      </c>
      <c r="Z9" s="683" t="str">
        <f>IF('1. General Input'!$D$10&gt;8,+Y9+7," ")</f>
        <v xml:space="preserve"> </v>
      </c>
      <c r="AA9" s="683" t="str">
        <f>IF('1. General Input'!$D$10&gt;8,+Z9+7," ")</f>
        <v xml:space="preserve"> </v>
      </c>
      <c r="AB9" s="683" t="str">
        <f>IF('1. General Input'!$D$10&gt;8,+AA9+7," ")</f>
        <v xml:space="preserve"> </v>
      </c>
      <c r="AC9" s="683" t="e">
        <f>IF('1. General Input'!$D$10=8,L10+1,AB10+1)</f>
        <v>#VALUE!</v>
      </c>
    </row>
    <row r="10" spans="1:30" s="171" customFormat="1" x14ac:dyDescent="0.25">
      <c r="A10" s="684" t="s">
        <v>446</v>
      </c>
      <c r="B10" s="172"/>
      <c r="C10" s="172"/>
      <c r="D10" s="172"/>
      <c r="E10" s="685">
        <f>+'10. Type 1 Emp Cov. Period Comp'!E19</f>
        <v>6</v>
      </c>
      <c r="F10" s="685">
        <f>+'10. Type 1 Emp Cov. Period Comp'!F19</f>
        <v>13</v>
      </c>
      <c r="G10" s="685">
        <f>+'10. Type 1 Emp Cov. Period Comp'!G19</f>
        <v>20</v>
      </c>
      <c r="H10" s="685">
        <f>+'10. Type 1 Emp Cov. Period Comp'!H19</f>
        <v>27</v>
      </c>
      <c r="I10" s="685">
        <f>+'10. Type 1 Emp Cov. Period Comp'!I19</f>
        <v>34</v>
      </c>
      <c r="J10" s="685">
        <f>+'10. Type 1 Emp Cov. Period Comp'!J19</f>
        <v>41</v>
      </c>
      <c r="K10" s="685">
        <f>+'10. Type 1 Emp Cov. Period Comp'!K19</f>
        <v>48</v>
      </c>
      <c r="L10" s="685">
        <f>+'10. Type 1 Emp Cov. Period Comp'!L19</f>
        <v>55</v>
      </c>
      <c r="M10" s="173" t="str">
        <f>IF('1. General Input'!$D$10&gt;8,+M9+6," ")</f>
        <v xml:space="preserve"> </v>
      </c>
      <c r="N10" s="173" t="str">
        <f>IF('1. General Input'!$D$10&gt;8,+N9+6," ")</f>
        <v xml:space="preserve"> </v>
      </c>
      <c r="O10" s="173" t="str">
        <f>IF('1. General Input'!$D$10&gt;8,+O9+6," ")</f>
        <v xml:space="preserve"> </v>
      </c>
      <c r="P10" s="173" t="str">
        <f>IF('1. General Input'!$D$10&gt;8,+P9+6," ")</f>
        <v xml:space="preserve"> </v>
      </c>
      <c r="Q10" s="173" t="str">
        <f>IF('1. General Input'!$D$10&gt;8,+Q9+6," ")</f>
        <v xml:space="preserve"> </v>
      </c>
      <c r="R10" s="173" t="str">
        <f>IF('1. General Input'!$D$10&gt;8,+R9+6," ")</f>
        <v xml:space="preserve"> </v>
      </c>
      <c r="S10" s="173" t="str">
        <f>IF('1. General Input'!$D$10&gt;8,+S9+6," ")</f>
        <v xml:space="preserve"> </v>
      </c>
      <c r="T10" s="173" t="str">
        <f>IF('1. General Input'!$D$10&gt;8,+T9+6," ")</f>
        <v xml:space="preserve"> </v>
      </c>
      <c r="U10" s="173" t="str">
        <f>IF('1. General Input'!$D$10&gt;8,+U9+6," ")</f>
        <v xml:space="preserve"> </v>
      </c>
      <c r="V10" s="173" t="str">
        <f>IF('1. General Input'!$D$10&gt;8,+V9+6," ")</f>
        <v xml:space="preserve"> </v>
      </c>
      <c r="W10" s="173" t="str">
        <f>IF('1. General Input'!$D$10&gt;8,+W9+6," ")</f>
        <v xml:space="preserve"> </v>
      </c>
      <c r="X10" s="173" t="str">
        <f>IF('1. General Input'!$D$10&gt;8,+X9+6," ")</f>
        <v xml:space="preserve"> </v>
      </c>
      <c r="Y10" s="173" t="str">
        <f>IF('1. General Input'!$D$10&gt;8,+Y9+6," ")</f>
        <v xml:space="preserve"> </v>
      </c>
      <c r="Z10" s="173" t="str">
        <f>IF('1. General Input'!$D$10&gt;8,+Z9+6," ")</f>
        <v xml:space="preserve"> </v>
      </c>
      <c r="AA10" s="173" t="str">
        <f>IF('1. General Input'!$D$10&gt;8,+AA9+6," ")</f>
        <v xml:space="preserve"> </v>
      </c>
      <c r="AB10" s="173" t="str">
        <f>IF('1. General Input'!$D$10&gt;8,+AB9+6," ")</f>
        <v xml:space="preserve"> </v>
      </c>
      <c r="AC10" s="685"/>
      <c r="AD10" s="172"/>
    </row>
    <row r="11" spans="1:30" s="688" customFormat="1" ht="90" x14ac:dyDescent="0.25">
      <c r="A11" s="731" t="s">
        <v>607</v>
      </c>
      <c r="B11" s="731" t="s">
        <v>452</v>
      </c>
      <c r="C11" s="731" t="s">
        <v>453</v>
      </c>
      <c r="D11" s="732" t="s">
        <v>761</v>
      </c>
      <c r="E11" s="156" t="s">
        <v>160</v>
      </c>
      <c r="F11" s="156" t="s">
        <v>161</v>
      </c>
      <c r="G11" s="156" t="s">
        <v>162</v>
      </c>
      <c r="H11" s="156" t="s">
        <v>163</v>
      </c>
      <c r="I11" s="156" t="s">
        <v>164</v>
      </c>
      <c r="J11" s="156" t="s">
        <v>165</v>
      </c>
      <c r="K11" s="156" t="s">
        <v>166</v>
      </c>
      <c r="L11" s="156" t="s">
        <v>167</v>
      </c>
      <c r="M11" s="164" t="str">
        <f>IF('1. General Input'!$D$10&gt;8,"Paid in Week 9"," ")</f>
        <v xml:space="preserve"> </v>
      </c>
      <c r="N11" s="164" t="str">
        <f>IF('1. General Input'!$D$10&gt;8,"Paid in Week 10"," ")</f>
        <v xml:space="preserve"> </v>
      </c>
      <c r="O11" s="164" t="str">
        <f>IF('1. General Input'!$D$10&gt;8,"Paid in Week 11"," ")</f>
        <v xml:space="preserve"> </v>
      </c>
      <c r="P11" s="164" t="str">
        <f>IF('1. General Input'!$D$10&gt;8,"Paid in Week 12"," ")</f>
        <v xml:space="preserve"> </v>
      </c>
      <c r="Q11" s="164" t="str">
        <f>IF('1. General Input'!$D$10&gt;8,"Paid in Week 13"," ")</f>
        <v xml:space="preserve"> </v>
      </c>
      <c r="R11" s="164" t="str">
        <f>IF('1. General Input'!$D$10&gt;8,"Paid in Week 14"," ")</f>
        <v xml:space="preserve"> </v>
      </c>
      <c r="S11" s="164" t="str">
        <f>IF('1. General Input'!$D$10&gt;8,"Paid in Week 15"," ")</f>
        <v xml:space="preserve"> </v>
      </c>
      <c r="T11" s="164" t="str">
        <f>IF('1. General Input'!$D$10&gt;8,"Paid in Week 16"," ")</f>
        <v xml:space="preserve"> </v>
      </c>
      <c r="U11" s="164" t="str">
        <f>IF('1. General Input'!$D$10&gt;8,"Paid in Week 17"," ")</f>
        <v xml:space="preserve"> </v>
      </c>
      <c r="V11" s="164" t="str">
        <f>IF('1. General Input'!$D$10&gt;8,"Paid in Week 18"," ")</f>
        <v xml:space="preserve"> </v>
      </c>
      <c r="W11" s="164" t="str">
        <f>IF('1. General Input'!$D$10&gt;8,"Paid in Week 19"," ")</f>
        <v xml:space="preserve"> </v>
      </c>
      <c r="X11" s="164" t="str">
        <f>IF('1. General Input'!$D$10&gt;8,"Paid in Week 20"," ")</f>
        <v xml:space="preserve"> </v>
      </c>
      <c r="Y11" s="164" t="str">
        <f>IF('1. General Input'!$D$10&gt;8,"Paid in Week 21"," ")</f>
        <v xml:space="preserve"> </v>
      </c>
      <c r="Z11" s="164" t="str">
        <f>IF('1. General Input'!$D$10&gt;8,"Paid in Week 22"," ")</f>
        <v xml:space="preserve"> </v>
      </c>
      <c r="AA11" s="164" t="str">
        <f>IF('1. General Input'!$D$10&gt;8,"Paid in Week 23"," ")</f>
        <v xml:space="preserve"> </v>
      </c>
      <c r="AB11" s="164" t="str">
        <f>IF('1. General Input'!$D$10&gt;8,"Paid in Week 24"," ")</f>
        <v xml:space="preserve"> </v>
      </c>
      <c r="AC11" s="156" t="s">
        <v>409</v>
      </c>
      <c r="AD11" s="156" t="s">
        <v>260</v>
      </c>
    </row>
    <row r="12" spans="1:30" x14ac:dyDescent="0.25">
      <c r="A12" s="646"/>
      <c r="B12" s="733"/>
      <c r="C12" s="588"/>
      <c r="D12" s="648"/>
      <c r="E12" s="703">
        <f>IF(B12&gt;$E$9-1,IF(B12&lt;$F$9,D12,0),0)</f>
        <v>0</v>
      </c>
      <c r="F12" s="703">
        <f>IF(B12&gt;$F$9-1,IF(B12&lt;$G$9,D12,0),0)</f>
        <v>0</v>
      </c>
      <c r="G12" s="703">
        <f>IF(B12&gt;$G$9-1,IF(B12&lt;$H$9,D12,0),0)</f>
        <v>0</v>
      </c>
      <c r="H12" s="703">
        <f>IF(B12&gt;$H$9-1,IF(B12&lt;$I$9,D12,0),0)</f>
        <v>0</v>
      </c>
      <c r="I12" s="703">
        <f>IF(B12&gt;$I$9-1,IF(B12&lt;$J$9,D12,0),0)</f>
        <v>0</v>
      </c>
      <c r="J12" s="703">
        <f>IF(B12&gt;$J$9-1,IF(B12&lt;$K$9,D12,0),0)</f>
        <v>0</v>
      </c>
      <c r="K12" s="703">
        <f>IF(B12&gt;$K$9-1,IF(B12&lt;$L$9,D12,0),0)</f>
        <v>0</v>
      </c>
      <c r="L12" s="703">
        <f>IF(B12&gt;$L$9-1,IF(B12&lt;$L$10+1,D12,0),0)</f>
        <v>0</v>
      </c>
      <c r="M12" s="703">
        <f>IF('1. General Input'!$D$10=0,0,IF('1. General Input'!$D$10=8,0,IF(B12&gt;$M$9-1,IF(B12&lt;$N$9,D12,0),0)))</f>
        <v>0</v>
      </c>
      <c r="N12" s="703">
        <f>IF('1. General Input'!$D$10=0,0,IF('1. General Input'!$D$10=8,0,IF(B12&gt;$N$9-1,IF(B12&lt;$O$9,D12,0),0)))</f>
        <v>0</v>
      </c>
      <c r="O12" s="703">
        <f>IF('1. General Input'!$D$10=0,0,IF('1. General Input'!$D$10=8,0,IF(B12&gt;$O$9-1,IF(B12&lt;$P$9,D12,0),0)))</f>
        <v>0</v>
      </c>
      <c r="P12" s="703">
        <f>IF('1. General Input'!$D$10=0,0,IF('1. General Input'!$D$10=8,0,IF(B12&gt;$P$9-1,IF(B12&lt;$Q$9,D12,0),0)))</f>
        <v>0</v>
      </c>
      <c r="Q12" s="703">
        <f>IF('1. General Input'!$D$10=0,0,IF('1. General Input'!$D$10=8,0,IF(B12&gt;$Q$9-1,IF(B12&lt;$R$9,D12,0),0)))</f>
        <v>0</v>
      </c>
      <c r="R12" s="703">
        <f>IF('1. General Input'!$D$10=0,0,IF('1. General Input'!$D$10=8,0,IF(B12&gt;$R$9-1,IF(B12&lt;$S$9,D12,0),0)))</f>
        <v>0</v>
      </c>
      <c r="S12" s="703">
        <f>IF('1. General Input'!$D$10=0,0,IF('1. General Input'!$D$10=8,0,IF(B12&gt;$S$9-1,IF(B12&lt;$T$9,D12,0),0)))</f>
        <v>0</v>
      </c>
      <c r="T12" s="703">
        <f>IF('1. General Input'!$D$10=0,0,IF('1. General Input'!$D$10=8,0,IF(B12&gt;$T$9-1,IF(B12&lt;$U$9,D12,0),0)))</f>
        <v>0</v>
      </c>
      <c r="U12" s="703">
        <f>IF('1. General Input'!$D$10=0,0,IF('1. General Input'!$D$10=8,0,IF(B12&gt;$U$9-1,IF(B12&lt;$V$9,D12,0),0)))</f>
        <v>0</v>
      </c>
      <c r="V12" s="703">
        <f>IF('1. General Input'!$D$10=0,0,IF('1. General Input'!$D$10=8,0,IF(B12&gt;$V$9-1,IF(B12&lt;$W$9,D12,0),0)))</f>
        <v>0</v>
      </c>
      <c r="W12" s="703">
        <f>IF('1. General Input'!$D$10=0,0,IF('1. General Input'!$D$10=8,0,IF(B12&gt;$W$9-1,IF(B12&lt;$X$9,D12,0),0)))</f>
        <v>0</v>
      </c>
      <c r="X12" s="703">
        <f>IF('1. General Input'!$D$10=0,0,IF('1. General Input'!$D$10=8,0,IF(B12&gt;$X$9-1,IF(B12&lt;$Y$9,D12,0),0)))</f>
        <v>0</v>
      </c>
      <c r="Y12" s="703">
        <f>IF('1. General Input'!$D$10=0,0,IF('1. General Input'!$D$10=8,0,IF(B12&gt;$Y$9-1,IF(B12&lt;$Z$9,D12,0),0)))</f>
        <v>0</v>
      </c>
      <c r="Z12" s="703">
        <f>IF('1. General Input'!$D$10=0,0,IF('1. General Input'!$D$10=8,0,IF(B12&gt;$Z$9-1,IF(B12&lt;$AA$9,D12,0),0)))</f>
        <v>0</v>
      </c>
      <c r="AA12" s="703">
        <f>IF('1. General Input'!$D$10=0,0,IF('1. General Input'!$D$10=8,0,IF(B12&gt;$AA$9-1,IF(B12&lt;$AB$9,D12,0),0)))</f>
        <v>0</v>
      </c>
      <c r="AB12" s="703">
        <f>IF('1. General Input'!$D$10=0,0,IF('1. General Input'!$D$10=8,0,IF(B12&gt;$AB$9-1,IF(B12&lt;$AC$9,D12,0),0)))</f>
        <v>0</v>
      </c>
      <c r="AC12" s="703">
        <f>IF('1. General Input'!$D$10=0,0,IF(B12&gt;$AC$9-1,D12,0))</f>
        <v>0</v>
      </c>
      <c r="AD12" s="704">
        <f>IF(SUM(D12:AC12)&lt;0,0,SUM(E12:AC12))</f>
        <v>0</v>
      </c>
    </row>
    <row r="13" spans="1:30" x14ac:dyDescent="0.25">
      <c r="A13" s="646"/>
      <c r="B13" s="733"/>
      <c r="C13" s="588"/>
      <c r="D13" s="655"/>
      <c r="E13" s="705">
        <f>IF(B13&gt;$E$9-1,IF(B13&lt;$F$9,D13,0),0)</f>
        <v>0</v>
      </c>
      <c r="F13" s="705">
        <f>IF(B13&gt;$F$9-1,IF(B13&lt;$G$9,D13,0),0)</f>
        <v>0</v>
      </c>
      <c r="G13" s="705">
        <f>IF(B13&gt;$G$9-1,IF(B13&lt;$H$9,D13,0),0)</f>
        <v>0</v>
      </c>
      <c r="H13" s="705">
        <f>IF(B13&gt;$H$9-1,IF(B13&lt;$I$9,D13,0),0)</f>
        <v>0</v>
      </c>
      <c r="I13" s="705">
        <f>IF(B13&gt;$I$9-1,IF(B13&lt;$J$9,D13,0),0)</f>
        <v>0</v>
      </c>
      <c r="J13" s="705">
        <f>IF(B13&gt;$J$9-1,IF(B13&lt;$K$9,D13,0),0)</f>
        <v>0</v>
      </c>
      <c r="K13" s="705">
        <f>IF(B13&gt;$K$9-1,IF(B13&lt;$L$9,D13,0),0)</f>
        <v>0</v>
      </c>
      <c r="L13" s="705">
        <f>IF(B13&gt;$L$9-1,IF(B13&lt;$L$10+1,D13,0),0)</f>
        <v>0</v>
      </c>
      <c r="M13" s="705">
        <f>IF('1. General Input'!$D$10=0,0,IF('1. General Input'!$D$10=8,0,IF(B13&gt;$M$9-1,IF(B13&lt;$N$9,D13,0),0)))</f>
        <v>0</v>
      </c>
      <c r="N13" s="705">
        <f>IF('1. General Input'!$D$10=0,0,IF('1. General Input'!$D$10=8,0,IF(B13&gt;$N$9-1,IF(B13&lt;$O$9,D13,0),0)))</f>
        <v>0</v>
      </c>
      <c r="O13" s="705">
        <f>IF('1. General Input'!$D$10=0,0,IF('1. General Input'!$D$10=8,0,IF(B13&gt;$O$9-1,IF(B13&lt;$P$9,D13,0),0)))</f>
        <v>0</v>
      </c>
      <c r="P13" s="705">
        <f>IF('1. General Input'!$D$10=0,0,IF('1. General Input'!$D$10=8,0,IF(B13&gt;$P$9-1,IF(B13&lt;$Q$9,D13,0),0)))</f>
        <v>0</v>
      </c>
      <c r="Q13" s="705">
        <f>IF('1. General Input'!$D$10=0,0,IF('1. General Input'!$D$10=8,0,IF(B13&gt;$Q$9-1,IF(B13&lt;$R$9,D13,0),0)))</f>
        <v>0</v>
      </c>
      <c r="R13" s="705">
        <f>IF('1. General Input'!$D$10=0,0,IF('1. General Input'!$D$10=8,0,IF(B13&gt;$R$9-1,IF(B13&lt;$S$9,D13,0),0)))</f>
        <v>0</v>
      </c>
      <c r="S13" s="705">
        <f>IF('1. General Input'!$D$10=0,0,IF('1. General Input'!$D$10=8,0,IF(B13&gt;$S$9-1,IF(B13&lt;$T$9,D13,0),0)))</f>
        <v>0</v>
      </c>
      <c r="T13" s="705">
        <f>IF('1. General Input'!$D$10=0,0,IF('1. General Input'!$D$10=8,0,IF(B13&gt;$T$9-1,IF(B13&lt;$U$9,D13,0),0)))</f>
        <v>0</v>
      </c>
      <c r="U13" s="705">
        <f>IF('1. General Input'!$D$10=0,0,IF('1. General Input'!$D$10=8,0,IF(B13&gt;$U$9-1,IF(B13&lt;$V$9,D13,0),0)))</f>
        <v>0</v>
      </c>
      <c r="V13" s="705">
        <f>IF('1. General Input'!$D$10=0,0,IF('1. General Input'!$D$10=8,0,IF(B13&gt;$V$9-1,IF(B13&lt;$W$9,D13,0),0)))</f>
        <v>0</v>
      </c>
      <c r="W13" s="705">
        <f>IF('1. General Input'!$D$10=0,0,IF('1. General Input'!$D$10=8,0,IF(B13&gt;$W$9-1,IF(B13&lt;$X$9,D13,0),0)))</f>
        <v>0</v>
      </c>
      <c r="X13" s="705">
        <f>IF('1. General Input'!$D$10=0,0,IF('1. General Input'!$D$10=8,0,IF(B13&gt;$X$9-1,IF(B13&lt;$Y$9,D13,0),0)))</f>
        <v>0</v>
      </c>
      <c r="Y13" s="705">
        <f>IF('1. General Input'!$D$10=0,0,IF('1. General Input'!$D$10=8,0,IF(B13&gt;$Y$9-1,IF(B13&lt;$Z$9,D13,0),0)))</f>
        <v>0</v>
      </c>
      <c r="Z13" s="705">
        <f>IF('1. General Input'!$D$10=0,0,IF('1. General Input'!$D$10=8,0,IF(B13&gt;$Z$9-1,IF(B13&lt;$AA$9,D13,0),0)))</f>
        <v>0</v>
      </c>
      <c r="AA13" s="705">
        <f>IF('1. General Input'!$D$10=0,0,IF('1. General Input'!$D$10=8,0,IF(B13&gt;$AA$9-1,IF(B13&lt;$AB$9,D13,0),0)))</f>
        <v>0</v>
      </c>
      <c r="AB13" s="705">
        <f>IF('1. General Input'!$D$10=0,0,IF('1. General Input'!$D$10=8,0,IF(B13&gt;$AB$9-1,IF(B13&lt;$AC$9,D13,0),0)))</f>
        <v>0</v>
      </c>
      <c r="AC13" s="705">
        <f>IF('1. General Input'!$D$10=0,0,IF(B13&gt;$AC$9-1,D13,0))</f>
        <v>0</v>
      </c>
      <c r="AD13" s="706">
        <f>IF(SUM(D13:AC13)&lt;0,0,SUM(E13:AC13))</f>
        <v>0</v>
      </c>
    </row>
    <row r="14" spans="1:30" x14ac:dyDescent="0.25">
      <c r="A14" s="646"/>
      <c r="B14" s="733"/>
      <c r="C14" s="588"/>
      <c r="D14" s="655"/>
      <c r="E14" s="705">
        <f t="shared" ref="E14:E77" si="0">IF(B14&gt;$E$9-1,IF(B14&lt;$F$9,D14,0),0)</f>
        <v>0</v>
      </c>
      <c r="F14" s="705">
        <f t="shared" ref="F14:F77" si="1">IF(B14&gt;$F$9-1,IF(B14&lt;$G$9,D14,0),0)</f>
        <v>0</v>
      </c>
      <c r="G14" s="705">
        <f t="shared" ref="G14:G77" si="2">IF(B14&gt;$G$9-1,IF(B14&lt;$H$9,D14,0),0)</f>
        <v>0</v>
      </c>
      <c r="H14" s="705">
        <f t="shared" ref="H14:H77" si="3">IF(B14&gt;$H$9-1,IF(B14&lt;$I$9,D14,0),0)</f>
        <v>0</v>
      </c>
      <c r="I14" s="705">
        <f t="shared" ref="I14:I77" si="4">IF(B14&gt;$I$9-1,IF(B14&lt;$J$9,D14,0),0)</f>
        <v>0</v>
      </c>
      <c r="J14" s="705">
        <f t="shared" ref="J14:J77" si="5">IF(B14&gt;$J$9-1,IF(B14&lt;$K$9,D14,0),0)</f>
        <v>0</v>
      </c>
      <c r="K14" s="705">
        <f t="shared" ref="K14:K77" si="6">IF(B14&gt;$K$9-1,IF(B14&lt;$L$9,D14,0),0)</f>
        <v>0</v>
      </c>
      <c r="L14" s="705">
        <f t="shared" ref="L14:L77" si="7">IF(B14&gt;$L$9-1,IF(B14&lt;$L$10+1,D14,0),0)</f>
        <v>0</v>
      </c>
      <c r="M14" s="705">
        <f>IF('1. General Input'!$D$10=0,0,IF('1. General Input'!$D$10=8,0,IF(B14&gt;$M$9-1,IF(B14&lt;$N$9,D14,0),0)))</f>
        <v>0</v>
      </c>
      <c r="N14" s="705">
        <f>IF('1. General Input'!$D$10=0,0,IF('1. General Input'!$D$10=8,0,IF(B14&gt;$N$9-1,IF(B14&lt;$O$9,D14,0),0)))</f>
        <v>0</v>
      </c>
      <c r="O14" s="705">
        <f>IF('1. General Input'!$D$10=0,0,IF('1. General Input'!$D$10=8,0,IF(B14&gt;$O$9-1,IF(B14&lt;$P$9,D14,0),0)))</f>
        <v>0</v>
      </c>
      <c r="P14" s="705">
        <f>IF('1. General Input'!$D$10=0,0,IF('1. General Input'!$D$10=8,0,IF(B14&gt;$P$9-1,IF(B14&lt;$Q$9,D14,0),0)))</f>
        <v>0</v>
      </c>
      <c r="Q14" s="705">
        <f>IF('1. General Input'!$D$10=0,0,IF('1. General Input'!$D$10=8,0,IF(B14&gt;$Q$9-1,IF(B14&lt;$R$9,D14,0),0)))</f>
        <v>0</v>
      </c>
      <c r="R14" s="705">
        <f>IF('1. General Input'!$D$10=0,0,IF('1. General Input'!$D$10=8,0,IF(B14&gt;$R$9-1,IF(B14&lt;$S$9,D14,0),0)))</f>
        <v>0</v>
      </c>
      <c r="S14" s="705">
        <f>IF('1. General Input'!$D$10=0,0,IF('1. General Input'!$D$10=8,0,IF(B14&gt;$S$9-1,IF(B14&lt;$T$9,D14,0),0)))</f>
        <v>0</v>
      </c>
      <c r="T14" s="705">
        <f>IF('1. General Input'!$D$10=0,0,IF('1. General Input'!$D$10=8,0,IF(B14&gt;$T$9-1,IF(B14&lt;$U$9,D14,0),0)))</f>
        <v>0</v>
      </c>
      <c r="U14" s="705">
        <f>IF('1. General Input'!$D$10=0,0,IF('1. General Input'!$D$10=8,0,IF(B14&gt;$U$9-1,IF(B14&lt;$V$9,D14,0),0)))</f>
        <v>0</v>
      </c>
      <c r="V14" s="705">
        <f>IF('1. General Input'!$D$10=0,0,IF('1. General Input'!$D$10=8,0,IF(B14&gt;$V$9-1,IF(B14&lt;$W$9,D14,0),0)))</f>
        <v>0</v>
      </c>
      <c r="W14" s="705">
        <f>IF('1. General Input'!$D$10=0,0,IF('1. General Input'!$D$10=8,0,IF(B14&gt;$W$9-1,IF(B14&lt;$X$9,D14,0),0)))</f>
        <v>0</v>
      </c>
      <c r="X14" s="705">
        <f>IF('1. General Input'!$D$10=0,0,IF('1. General Input'!$D$10=8,0,IF(B14&gt;$X$9-1,IF(B14&lt;$Y$9,D14,0),0)))</f>
        <v>0</v>
      </c>
      <c r="Y14" s="705">
        <f>IF('1. General Input'!$D$10=0,0,IF('1. General Input'!$D$10=8,0,IF(B14&gt;$Y$9-1,IF(B14&lt;$Z$9,D14,0),0)))</f>
        <v>0</v>
      </c>
      <c r="Z14" s="705">
        <f>IF('1. General Input'!$D$10=0,0,IF('1. General Input'!$D$10=8,0,IF(B14&gt;$Z$9-1,IF(B14&lt;$AA$9,D14,0),0)))</f>
        <v>0</v>
      </c>
      <c r="AA14" s="705">
        <f>IF('1. General Input'!$D$10=0,0,IF('1. General Input'!$D$10=8,0,IF(B14&gt;$AA$9-1,IF(B14&lt;$AB$9,D14,0),0)))</f>
        <v>0</v>
      </c>
      <c r="AB14" s="705">
        <f>IF('1. General Input'!$D$10=0,0,IF('1. General Input'!$D$10=8,0,IF(B14&gt;$AB$9-1,IF(B14&lt;$AC$9,D14,0),0)))</f>
        <v>0</v>
      </c>
      <c r="AC14" s="705">
        <f>IF('1. General Input'!$D$10=0,0,IF(B14&gt;$AC$9-1,D14,0))</f>
        <v>0</v>
      </c>
      <c r="AD14" s="706">
        <f t="shared" ref="AD14:AD77" si="8">IF(SUM(D14:AC14)&lt;0,0,SUM(E14:AC14))</f>
        <v>0</v>
      </c>
    </row>
    <row r="15" spans="1:30" x14ac:dyDescent="0.25">
      <c r="A15" s="646"/>
      <c r="B15" s="733"/>
      <c r="C15" s="588"/>
      <c r="D15" s="655"/>
      <c r="E15" s="705">
        <f t="shared" si="0"/>
        <v>0</v>
      </c>
      <c r="F15" s="705">
        <f t="shared" si="1"/>
        <v>0</v>
      </c>
      <c r="G15" s="705">
        <f t="shared" si="2"/>
        <v>0</v>
      </c>
      <c r="H15" s="705">
        <f t="shared" si="3"/>
        <v>0</v>
      </c>
      <c r="I15" s="705">
        <f t="shared" si="4"/>
        <v>0</v>
      </c>
      <c r="J15" s="705">
        <f t="shared" si="5"/>
        <v>0</v>
      </c>
      <c r="K15" s="705">
        <f t="shared" si="6"/>
        <v>0</v>
      </c>
      <c r="L15" s="705">
        <f t="shared" si="7"/>
        <v>0</v>
      </c>
      <c r="M15" s="705">
        <f>IF('1. General Input'!$D$10=0,0,IF('1. General Input'!$D$10=8,0,IF(B15&gt;$M$9-1,IF(B15&lt;$N$9,D15,0),0)))</f>
        <v>0</v>
      </c>
      <c r="N15" s="705">
        <f>IF('1. General Input'!$D$10=0,0,IF('1. General Input'!$D$10=8,0,IF(B15&gt;$N$9-1,IF(B15&lt;$O$9,D15,0),0)))</f>
        <v>0</v>
      </c>
      <c r="O15" s="705">
        <f>IF('1. General Input'!$D$10=0,0,IF('1. General Input'!$D$10=8,0,IF(B15&gt;$O$9-1,IF(B15&lt;$P$9,D15,0),0)))</f>
        <v>0</v>
      </c>
      <c r="P15" s="705">
        <f>IF('1. General Input'!$D$10=0,0,IF('1. General Input'!$D$10=8,0,IF(B15&gt;$P$9-1,IF(B15&lt;$Q$9,D15,0),0)))</f>
        <v>0</v>
      </c>
      <c r="Q15" s="705">
        <f>IF('1. General Input'!$D$10=0,0,IF('1. General Input'!$D$10=8,0,IF(B15&gt;$Q$9-1,IF(B15&lt;$R$9,D15,0),0)))</f>
        <v>0</v>
      </c>
      <c r="R15" s="705">
        <f>IF('1. General Input'!$D$10=0,0,IF('1. General Input'!$D$10=8,0,IF(B15&gt;$R$9-1,IF(B15&lt;$S$9,D15,0),0)))</f>
        <v>0</v>
      </c>
      <c r="S15" s="705">
        <f>IF('1. General Input'!$D$10=0,0,IF('1. General Input'!$D$10=8,0,IF(B15&gt;$S$9-1,IF(B15&lt;$T$9,D15,0),0)))</f>
        <v>0</v>
      </c>
      <c r="T15" s="705">
        <f>IF('1. General Input'!$D$10=0,0,IF('1. General Input'!$D$10=8,0,IF(B15&gt;$T$9-1,IF(B15&lt;$U$9,D15,0),0)))</f>
        <v>0</v>
      </c>
      <c r="U15" s="705">
        <f>IF('1. General Input'!$D$10=0,0,IF('1. General Input'!$D$10=8,0,IF(B15&gt;$U$9-1,IF(B15&lt;$V$9,D15,0),0)))</f>
        <v>0</v>
      </c>
      <c r="V15" s="705">
        <f>IF('1. General Input'!$D$10=0,0,IF('1. General Input'!$D$10=8,0,IF(B15&gt;$V$9-1,IF(B15&lt;$W$9,D15,0),0)))</f>
        <v>0</v>
      </c>
      <c r="W15" s="705">
        <f>IF('1. General Input'!$D$10=0,0,IF('1. General Input'!$D$10=8,0,IF(B15&gt;$W$9-1,IF(B15&lt;$X$9,D15,0),0)))</f>
        <v>0</v>
      </c>
      <c r="X15" s="705">
        <f>IF('1. General Input'!$D$10=0,0,IF('1. General Input'!$D$10=8,0,IF(B15&gt;$X$9-1,IF(B15&lt;$Y$9,D15,0),0)))</f>
        <v>0</v>
      </c>
      <c r="Y15" s="705">
        <f>IF('1. General Input'!$D$10=0,0,IF('1. General Input'!$D$10=8,0,IF(B15&gt;$Y$9-1,IF(B15&lt;$Z$9,D15,0),0)))</f>
        <v>0</v>
      </c>
      <c r="Z15" s="705">
        <f>IF('1. General Input'!$D$10=0,0,IF('1. General Input'!$D$10=8,0,IF(B15&gt;$Z$9-1,IF(B15&lt;$AA$9,D15,0),0)))</f>
        <v>0</v>
      </c>
      <c r="AA15" s="705">
        <f>IF('1. General Input'!$D$10=0,0,IF('1. General Input'!$D$10=8,0,IF(B15&gt;$AA$9-1,IF(B15&lt;$AB$9,D15,0),0)))</f>
        <v>0</v>
      </c>
      <c r="AB15" s="705">
        <f>IF('1. General Input'!$D$10=0,0,IF('1. General Input'!$D$10=8,0,IF(B15&gt;$AB$9-1,IF(B15&lt;$AC$9,D15,0),0)))</f>
        <v>0</v>
      </c>
      <c r="AC15" s="705">
        <f>IF('1. General Input'!$D$10=0,0,IF(B15&gt;$AC$9-1,D15,0))</f>
        <v>0</v>
      </c>
      <c r="AD15" s="706">
        <f t="shared" si="8"/>
        <v>0</v>
      </c>
    </row>
    <row r="16" spans="1:30" x14ac:dyDescent="0.25">
      <c r="A16" s="646"/>
      <c r="B16" s="733"/>
      <c r="C16" s="588"/>
      <c r="D16" s="655"/>
      <c r="E16" s="705">
        <f t="shared" si="0"/>
        <v>0</v>
      </c>
      <c r="F16" s="705">
        <f t="shared" si="1"/>
        <v>0</v>
      </c>
      <c r="G16" s="705">
        <f t="shared" si="2"/>
        <v>0</v>
      </c>
      <c r="H16" s="705">
        <f t="shared" si="3"/>
        <v>0</v>
      </c>
      <c r="I16" s="705">
        <f t="shared" si="4"/>
        <v>0</v>
      </c>
      <c r="J16" s="705">
        <f t="shared" si="5"/>
        <v>0</v>
      </c>
      <c r="K16" s="705">
        <f t="shared" si="6"/>
        <v>0</v>
      </c>
      <c r="L16" s="705">
        <f t="shared" si="7"/>
        <v>0</v>
      </c>
      <c r="M16" s="705">
        <f>IF('1. General Input'!$D$10=0,0,IF('1. General Input'!$D$10=8,0,IF(B16&gt;$M$9-1,IF(B16&lt;$N$9,D16,0),0)))</f>
        <v>0</v>
      </c>
      <c r="N16" s="705">
        <f>IF('1. General Input'!$D$10=0,0,IF('1. General Input'!$D$10=8,0,IF(B16&gt;$N$9-1,IF(B16&lt;$O$9,D16,0),0)))</f>
        <v>0</v>
      </c>
      <c r="O16" s="705">
        <f>IF('1. General Input'!$D$10=0,0,IF('1. General Input'!$D$10=8,0,IF(B16&gt;$O$9-1,IF(B16&lt;$P$9,D16,0),0)))</f>
        <v>0</v>
      </c>
      <c r="P16" s="705">
        <f>IF('1. General Input'!$D$10=0,0,IF('1. General Input'!$D$10=8,0,IF(B16&gt;$P$9-1,IF(B16&lt;$Q$9,D16,0),0)))</f>
        <v>0</v>
      </c>
      <c r="Q16" s="705">
        <f>IF('1. General Input'!$D$10=0,0,IF('1. General Input'!$D$10=8,0,IF(B16&gt;$Q$9-1,IF(B16&lt;$R$9,D16,0),0)))</f>
        <v>0</v>
      </c>
      <c r="R16" s="705">
        <f>IF('1. General Input'!$D$10=0,0,IF('1. General Input'!$D$10=8,0,IF(B16&gt;$R$9-1,IF(B16&lt;$S$9,D16,0),0)))</f>
        <v>0</v>
      </c>
      <c r="S16" s="705">
        <f>IF('1. General Input'!$D$10=0,0,IF('1. General Input'!$D$10=8,0,IF(B16&gt;$S$9-1,IF(B16&lt;$T$9,D16,0),0)))</f>
        <v>0</v>
      </c>
      <c r="T16" s="705">
        <f>IF('1. General Input'!$D$10=0,0,IF('1. General Input'!$D$10=8,0,IF(B16&gt;$T$9-1,IF(B16&lt;$U$9,D16,0),0)))</f>
        <v>0</v>
      </c>
      <c r="U16" s="705">
        <f>IF('1. General Input'!$D$10=0,0,IF('1. General Input'!$D$10=8,0,IF(B16&gt;$U$9-1,IF(B16&lt;$V$9,D16,0),0)))</f>
        <v>0</v>
      </c>
      <c r="V16" s="705">
        <f>IF('1. General Input'!$D$10=0,0,IF('1. General Input'!$D$10=8,0,IF(B16&gt;$V$9-1,IF(B16&lt;$W$9,D16,0),0)))</f>
        <v>0</v>
      </c>
      <c r="W16" s="705">
        <f>IF('1. General Input'!$D$10=0,0,IF('1. General Input'!$D$10=8,0,IF(B16&gt;$W$9-1,IF(B16&lt;$X$9,D16,0),0)))</f>
        <v>0</v>
      </c>
      <c r="X16" s="705">
        <f>IF('1. General Input'!$D$10=0,0,IF('1. General Input'!$D$10=8,0,IF(B16&gt;$X$9-1,IF(B16&lt;$Y$9,D16,0),0)))</f>
        <v>0</v>
      </c>
      <c r="Y16" s="705">
        <f>IF('1. General Input'!$D$10=0,0,IF('1. General Input'!$D$10=8,0,IF(B16&gt;$Y$9-1,IF(B16&lt;$Z$9,D16,0),0)))</f>
        <v>0</v>
      </c>
      <c r="Z16" s="705">
        <f>IF('1. General Input'!$D$10=0,0,IF('1. General Input'!$D$10=8,0,IF(B16&gt;$Z$9-1,IF(B16&lt;$AA$9,D16,0),0)))</f>
        <v>0</v>
      </c>
      <c r="AA16" s="705">
        <f>IF('1. General Input'!$D$10=0,0,IF('1. General Input'!$D$10=8,0,IF(B16&gt;$AA$9-1,IF(B16&lt;$AB$9,D16,0),0)))</f>
        <v>0</v>
      </c>
      <c r="AB16" s="705">
        <f>IF('1. General Input'!$D$10=0,0,IF('1. General Input'!$D$10=8,0,IF(B16&gt;$AB$9-1,IF(B16&lt;$AC$9,D16,0),0)))</f>
        <v>0</v>
      </c>
      <c r="AC16" s="705">
        <f>IF('1. General Input'!$D$10=0,0,IF(B16&gt;$AC$9-1,D16,0))</f>
        <v>0</v>
      </c>
      <c r="AD16" s="706">
        <f t="shared" si="8"/>
        <v>0</v>
      </c>
    </row>
    <row r="17" spans="1:30" x14ac:dyDescent="0.25">
      <c r="A17" s="646"/>
      <c r="B17" s="733"/>
      <c r="C17" s="588"/>
      <c r="D17" s="655"/>
      <c r="E17" s="705">
        <f t="shared" si="0"/>
        <v>0</v>
      </c>
      <c r="F17" s="705">
        <f t="shared" si="1"/>
        <v>0</v>
      </c>
      <c r="G17" s="705">
        <f t="shared" si="2"/>
        <v>0</v>
      </c>
      <c r="H17" s="705">
        <f t="shared" si="3"/>
        <v>0</v>
      </c>
      <c r="I17" s="705">
        <f t="shared" si="4"/>
        <v>0</v>
      </c>
      <c r="J17" s="705">
        <f t="shared" si="5"/>
        <v>0</v>
      </c>
      <c r="K17" s="705">
        <f t="shared" si="6"/>
        <v>0</v>
      </c>
      <c r="L17" s="705">
        <f t="shared" si="7"/>
        <v>0</v>
      </c>
      <c r="M17" s="705">
        <f>IF('1. General Input'!$D$10=0,0,IF('1. General Input'!$D$10=8,0,IF(B17&gt;$M$9-1,IF(B17&lt;$N$9,D17,0),0)))</f>
        <v>0</v>
      </c>
      <c r="N17" s="705">
        <f>IF('1. General Input'!$D$10=0,0,IF('1. General Input'!$D$10=8,0,IF(B17&gt;$N$9-1,IF(B17&lt;$O$9,D17,0),0)))</f>
        <v>0</v>
      </c>
      <c r="O17" s="705">
        <f>IF('1. General Input'!$D$10=0,0,IF('1. General Input'!$D$10=8,0,IF(B17&gt;$O$9-1,IF(B17&lt;$P$9,D17,0),0)))</f>
        <v>0</v>
      </c>
      <c r="P17" s="705">
        <f>IF('1. General Input'!$D$10=0,0,IF('1. General Input'!$D$10=8,0,IF(B17&gt;$P$9-1,IF(B17&lt;$Q$9,D17,0),0)))</f>
        <v>0</v>
      </c>
      <c r="Q17" s="705">
        <f>IF('1. General Input'!$D$10=0,0,IF('1. General Input'!$D$10=8,0,IF(B17&gt;$Q$9-1,IF(B17&lt;$R$9,D17,0),0)))</f>
        <v>0</v>
      </c>
      <c r="R17" s="705">
        <f>IF('1. General Input'!$D$10=0,0,IF('1. General Input'!$D$10=8,0,IF(B17&gt;$R$9-1,IF(B17&lt;$S$9,D17,0),0)))</f>
        <v>0</v>
      </c>
      <c r="S17" s="705">
        <f>IF('1. General Input'!$D$10=0,0,IF('1. General Input'!$D$10=8,0,IF(B17&gt;$S$9-1,IF(B17&lt;$T$9,D17,0),0)))</f>
        <v>0</v>
      </c>
      <c r="T17" s="705">
        <f>IF('1. General Input'!$D$10=0,0,IF('1. General Input'!$D$10=8,0,IF(B17&gt;$T$9-1,IF(B17&lt;$U$9,D17,0),0)))</f>
        <v>0</v>
      </c>
      <c r="U17" s="705">
        <f>IF('1. General Input'!$D$10=0,0,IF('1. General Input'!$D$10=8,0,IF(B17&gt;$U$9-1,IF(B17&lt;$V$9,D17,0),0)))</f>
        <v>0</v>
      </c>
      <c r="V17" s="705">
        <f>IF('1. General Input'!$D$10=0,0,IF('1. General Input'!$D$10=8,0,IF(B17&gt;$V$9-1,IF(B17&lt;$W$9,D17,0),0)))</f>
        <v>0</v>
      </c>
      <c r="W17" s="705">
        <f>IF('1. General Input'!$D$10=0,0,IF('1. General Input'!$D$10=8,0,IF(B17&gt;$W$9-1,IF(B17&lt;$X$9,D17,0),0)))</f>
        <v>0</v>
      </c>
      <c r="X17" s="705">
        <f>IF('1. General Input'!$D$10=0,0,IF('1. General Input'!$D$10=8,0,IF(B17&gt;$X$9-1,IF(B17&lt;$Y$9,D17,0),0)))</f>
        <v>0</v>
      </c>
      <c r="Y17" s="705">
        <f>IF('1. General Input'!$D$10=0,0,IF('1. General Input'!$D$10=8,0,IF(B17&gt;$Y$9-1,IF(B17&lt;$Z$9,D17,0),0)))</f>
        <v>0</v>
      </c>
      <c r="Z17" s="705">
        <f>IF('1. General Input'!$D$10=0,0,IF('1. General Input'!$D$10=8,0,IF(B17&gt;$Z$9-1,IF(B17&lt;$AA$9,D17,0),0)))</f>
        <v>0</v>
      </c>
      <c r="AA17" s="705">
        <f>IF('1. General Input'!$D$10=0,0,IF('1. General Input'!$D$10=8,0,IF(B17&gt;$AA$9-1,IF(B17&lt;$AB$9,D17,0),0)))</f>
        <v>0</v>
      </c>
      <c r="AB17" s="705">
        <f>IF('1. General Input'!$D$10=0,0,IF('1. General Input'!$D$10=8,0,IF(B17&gt;$AB$9-1,IF(B17&lt;$AC$9,D17,0),0)))</f>
        <v>0</v>
      </c>
      <c r="AC17" s="705">
        <f>IF('1. General Input'!$D$10=0,0,IF(B17&gt;$AC$9-1,D17,0))</f>
        <v>0</v>
      </c>
      <c r="AD17" s="706">
        <f t="shared" si="8"/>
        <v>0</v>
      </c>
    </row>
    <row r="18" spans="1:30" x14ac:dyDescent="0.25">
      <c r="A18" s="646"/>
      <c r="B18" s="733"/>
      <c r="C18" s="588"/>
      <c r="D18" s="655"/>
      <c r="E18" s="705">
        <f t="shared" si="0"/>
        <v>0</v>
      </c>
      <c r="F18" s="705">
        <f t="shared" si="1"/>
        <v>0</v>
      </c>
      <c r="G18" s="705">
        <f t="shared" si="2"/>
        <v>0</v>
      </c>
      <c r="H18" s="705">
        <f t="shared" si="3"/>
        <v>0</v>
      </c>
      <c r="I18" s="705">
        <f t="shared" si="4"/>
        <v>0</v>
      </c>
      <c r="J18" s="705">
        <f t="shared" si="5"/>
        <v>0</v>
      </c>
      <c r="K18" s="705">
        <f t="shared" si="6"/>
        <v>0</v>
      </c>
      <c r="L18" s="705">
        <f t="shared" si="7"/>
        <v>0</v>
      </c>
      <c r="M18" s="705">
        <f>IF('1. General Input'!$D$10=0,0,IF('1. General Input'!$D$10=8,0,IF(B18&gt;$M$9-1,IF(B18&lt;$N$9,D18,0),0)))</f>
        <v>0</v>
      </c>
      <c r="N18" s="705">
        <f>IF('1. General Input'!$D$10=0,0,IF('1. General Input'!$D$10=8,0,IF(B18&gt;$N$9-1,IF(B18&lt;$O$9,D18,0),0)))</f>
        <v>0</v>
      </c>
      <c r="O18" s="705">
        <f>IF('1. General Input'!$D$10=0,0,IF('1. General Input'!$D$10=8,0,IF(B18&gt;$O$9-1,IF(B18&lt;$P$9,D18,0),0)))</f>
        <v>0</v>
      </c>
      <c r="P18" s="705">
        <f>IF('1. General Input'!$D$10=0,0,IF('1. General Input'!$D$10=8,0,IF(B18&gt;$P$9-1,IF(B18&lt;$Q$9,D18,0),0)))</f>
        <v>0</v>
      </c>
      <c r="Q18" s="705">
        <f>IF('1. General Input'!$D$10=0,0,IF('1. General Input'!$D$10=8,0,IF(B18&gt;$Q$9-1,IF(B18&lt;$R$9,D18,0),0)))</f>
        <v>0</v>
      </c>
      <c r="R18" s="705">
        <f>IF('1. General Input'!$D$10=0,0,IF('1. General Input'!$D$10=8,0,IF(B18&gt;$R$9-1,IF(B18&lt;$S$9,D18,0),0)))</f>
        <v>0</v>
      </c>
      <c r="S18" s="705">
        <f>IF('1. General Input'!$D$10=0,0,IF('1. General Input'!$D$10=8,0,IF(B18&gt;$S$9-1,IF(B18&lt;$T$9,D18,0),0)))</f>
        <v>0</v>
      </c>
      <c r="T18" s="705">
        <f>IF('1. General Input'!$D$10=0,0,IF('1. General Input'!$D$10=8,0,IF(B18&gt;$T$9-1,IF(B18&lt;$U$9,D18,0),0)))</f>
        <v>0</v>
      </c>
      <c r="U18" s="705">
        <f>IF('1. General Input'!$D$10=0,0,IF('1. General Input'!$D$10=8,0,IF(B18&gt;$U$9-1,IF(B18&lt;$V$9,D18,0),0)))</f>
        <v>0</v>
      </c>
      <c r="V18" s="705">
        <f>IF('1. General Input'!$D$10=0,0,IF('1. General Input'!$D$10=8,0,IF(B18&gt;$V$9-1,IF(B18&lt;$W$9,D18,0),0)))</f>
        <v>0</v>
      </c>
      <c r="W18" s="705">
        <f>IF('1. General Input'!$D$10=0,0,IF('1. General Input'!$D$10=8,0,IF(B18&gt;$W$9-1,IF(B18&lt;$X$9,D18,0),0)))</f>
        <v>0</v>
      </c>
      <c r="X18" s="705">
        <f>IF('1. General Input'!$D$10=0,0,IF('1. General Input'!$D$10=8,0,IF(B18&gt;$X$9-1,IF(B18&lt;$Y$9,D18,0),0)))</f>
        <v>0</v>
      </c>
      <c r="Y18" s="705">
        <f>IF('1. General Input'!$D$10=0,0,IF('1. General Input'!$D$10=8,0,IF(B18&gt;$Y$9-1,IF(B18&lt;$Z$9,D18,0),0)))</f>
        <v>0</v>
      </c>
      <c r="Z18" s="705">
        <f>IF('1. General Input'!$D$10=0,0,IF('1. General Input'!$D$10=8,0,IF(B18&gt;$Z$9-1,IF(B18&lt;$AA$9,D18,0),0)))</f>
        <v>0</v>
      </c>
      <c r="AA18" s="705">
        <f>IF('1. General Input'!$D$10=0,0,IF('1. General Input'!$D$10=8,0,IF(B18&gt;$AA$9-1,IF(B18&lt;$AB$9,D18,0),0)))</f>
        <v>0</v>
      </c>
      <c r="AB18" s="705">
        <f>IF('1. General Input'!$D$10=0,0,IF('1. General Input'!$D$10=8,0,IF(B18&gt;$AB$9-1,IF(B18&lt;$AC$9,D18,0),0)))</f>
        <v>0</v>
      </c>
      <c r="AC18" s="705">
        <f>IF('1. General Input'!$D$10=0,0,IF(B18&gt;$AC$9-1,D18,0))</f>
        <v>0</v>
      </c>
      <c r="AD18" s="706">
        <f t="shared" si="8"/>
        <v>0</v>
      </c>
    </row>
    <row r="19" spans="1:30" x14ac:dyDescent="0.25">
      <c r="A19" s="646"/>
      <c r="B19" s="733"/>
      <c r="C19" s="588"/>
      <c r="D19" s="655"/>
      <c r="E19" s="705">
        <f t="shared" si="0"/>
        <v>0</v>
      </c>
      <c r="F19" s="705">
        <f t="shared" si="1"/>
        <v>0</v>
      </c>
      <c r="G19" s="705">
        <f t="shared" si="2"/>
        <v>0</v>
      </c>
      <c r="H19" s="705">
        <f t="shared" si="3"/>
        <v>0</v>
      </c>
      <c r="I19" s="705">
        <f t="shared" si="4"/>
        <v>0</v>
      </c>
      <c r="J19" s="705">
        <f t="shared" si="5"/>
        <v>0</v>
      </c>
      <c r="K19" s="705">
        <f t="shared" si="6"/>
        <v>0</v>
      </c>
      <c r="L19" s="705">
        <f t="shared" si="7"/>
        <v>0</v>
      </c>
      <c r="M19" s="705">
        <f>IF('1. General Input'!$D$10=0,0,IF('1. General Input'!$D$10=8,0,IF(B19&gt;$M$9-1,IF(B19&lt;$N$9,D19,0),0)))</f>
        <v>0</v>
      </c>
      <c r="N19" s="705">
        <f>IF('1. General Input'!$D$10=0,0,IF('1. General Input'!$D$10=8,0,IF(B19&gt;$N$9-1,IF(B19&lt;$O$9,D19,0),0)))</f>
        <v>0</v>
      </c>
      <c r="O19" s="705">
        <f>IF('1. General Input'!$D$10=0,0,IF('1. General Input'!$D$10=8,0,IF(B19&gt;$O$9-1,IF(B19&lt;$P$9,D19,0),0)))</f>
        <v>0</v>
      </c>
      <c r="P19" s="705">
        <f>IF('1. General Input'!$D$10=0,0,IF('1. General Input'!$D$10=8,0,IF(B19&gt;$P$9-1,IF(B19&lt;$Q$9,D19,0),0)))</f>
        <v>0</v>
      </c>
      <c r="Q19" s="705">
        <f>IF('1. General Input'!$D$10=0,0,IF('1. General Input'!$D$10=8,0,IF(B19&gt;$Q$9-1,IF(B19&lt;$R$9,D19,0),0)))</f>
        <v>0</v>
      </c>
      <c r="R19" s="705">
        <f>IF('1. General Input'!$D$10=0,0,IF('1. General Input'!$D$10=8,0,IF(B19&gt;$R$9-1,IF(B19&lt;$S$9,D19,0),0)))</f>
        <v>0</v>
      </c>
      <c r="S19" s="705">
        <f>IF('1. General Input'!$D$10=0,0,IF('1. General Input'!$D$10=8,0,IF(B19&gt;$S$9-1,IF(B19&lt;$T$9,D19,0),0)))</f>
        <v>0</v>
      </c>
      <c r="T19" s="705">
        <f>IF('1. General Input'!$D$10=0,0,IF('1. General Input'!$D$10=8,0,IF(B19&gt;$T$9-1,IF(B19&lt;$U$9,D19,0),0)))</f>
        <v>0</v>
      </c>
      <c r="U19" s="705">
        <f>IF('1. General Input'!$D$10=0,0,IF('1. General Input'!$D$10=8,0,IF(B19&gt;$U$9-1,IF(B19&lt;$V$9,D19,0),0)))</f>
        <v>0</v>
      </c>
      <c r="V19" s="705">
        <f>IF('1. General Input'!$D$10=0,0,IF('1. General Input'!$D$10=8,0,IF(B19&gt;$V$9-1,IF(B19&lt;$W$9,D19,0),0)))</f>
        <v>0</v>
      </c>
      <c r="W19" s="705">
        <f>IF('1. General Input'!$D$10=0,0,IF('1. General Input'!$D$10=8,0,IF(B19&gt;$W$9-1,IF(B19&lt;$X$9,D19,0),0)))</f>
        <v>0</v>
      </c>
      <c r="X19" s="705">
        <f>IF('1. General Input'!$D$10=0,0,IF('1. General Input'!$D$10=8,0,IF(B19&gt;$X$9-1,IF(B19&lt;$Y$9,D19,0),0)))</f>
        <v>0</v>
      </c>
      <c r="Y19" s="705">
        <f>IF('1. General Input'!$D$10=0,0,IF('1. General Input'!$D$10=8,0,IF(B19&gt;$Y$9-1,IF(B19&lt;$Z$9,D19,0),0)))</f>
        <v>0</v>
      </c>
      <c r="Z19" s="705">
        <f>IF('1. General Input'!$D$10=0,0,IF('1. General Input'!$D$10=8,0,IF(B19&gt;$Z$9-1,IF(B19&lt;$AA$9,D19,0),0)))</f>
        <v>0</v>
      </c>
      <c r="AA19" s="705">
        <f>IF('1. General Input'!$D$10=0,0,IF('1. General Input'!$D$10=8,0,IF(B19&gt;$AA$9-1,IF(B19&lt;$AB$9,D19,0),0)))</f>
        <v>0</v>
      </c>
      <c r="AB19" s="705">
        <f>IF('1. General Input'!$D$10=0,0,IF('1. General Input'!$D$10=8,0,IF(B19&gt;$AB$9-1,IF(B19&lt;$AC$9,D19,0),0)))</f>
        <v>0</v>
      </c>
      <c r="AC19" s="705">
        <f>IF('1. General Input'!$D$10=0,0,IF(B19&gt;$AC$9-1,D19,0))</f>
        <v>0</v>
      </c>
      <c r="AD19" s="706">
        <f t="shared" si="8"/>
        <v>0</v>
      </c>
    </row>
    <row r="20" spans="1:30" x14ac:dyDescent="0.25">
      <c r="A20" s="646"/>
      <c r="B20" s="733"/>
      <c r="C20" s="588"/>
      <c r="D20" s="655"/>
      <c r="E20" s="705">
        <f t="shared" si="0"/>
        <v>0</v>
      </c>
      <c r="F20" s="705">
        <f t="shared" si="1"/>
        <v>0</v>
      </c>
      <c r="G20" s="705">
        <f t="shared" si="2"/>
        <v>0</v>
      </c>
      <c r="H20" s="705">
        <f t="shared" si="3"/>
        <v>0</v>
      </c>
      <c r="I20" s="705">
        <f t="shared" si="4"/>
        <v>0</v>
      </c>
      <c r="J20" s="705">
        <f t="shared" si="5"/>
        <v>0</v>
      </c>
      <c r="K20" s="705">
        <f t="shared" si="6"/>
        <v>0</v>
      </c>
      <c r="L20" s="705">
        <f t="shared" si="7"/>
        <v>0</v>
      </c>
      <c r="M20" s="705">
        <f>IF('1. General Input'!$D$10=0,0,IF('1. General Input'!$D$10=8,0,IF(B20&gt;$M$9-1,IF(B20&lt;$N$9,D20,0),0)))</f>
        <v>0</v>
      </c>
      <c r="N20" s="705">
        <f>IF('1. General Input'!$D$10=0,0,IF('1. General Input'!$D$10=8,0,IF(B20&gt;$N$9-1,IF(B20&lt;$O$9,D20,0),0)))</f>
        <v>0</v>
      </c>
      <c r="O20" s="705">
        <f>IF('1. General Input'!$D$10=0,0,IF('1. General Input'!$D$10=8,0,IF(B20&gt;$O$9-1,IF(B20&lt;$P$9,D20,0),0)))</f>
        <v>0</v>
      </c>
      <c r="P20" s="705">
        <f>IF('1. General Input'!$D$10=0,0,IF('1. General Input'!$D$10=8,0,IF(B20&gt;$P$9-1,IF(B20&lt;$Q$9,D20,0),0)))</f>
        <v>0</v>
      </c>
      <c r="Q20" s="705">
        <f>IF('1. General Input'!$D$10=0,0,IF('1. General Input'!$D$10=8,0,IF(B20&gt;$Q$9-1,IF(B20&lt;$R$9,D20,0),0)))</f>
        <v>0</v>
      </c>
      <c r="R20" s="705">
        <f>IF('1. General Input'!$D$10=0,0,IF('1. General Input'!$D$10=8,0,IF(B20&gt;$R$9-1,IF(B20&lt;$S$9,D20,0),0)))</f>
        <v>0</v>
      </c>
      <c r="S20" s="705">
        <f>IF('1. General Input'!$D$10=0,0,IF('1. General Input'!$D$10=8,0,IF(B20&gt;$S$9-1,IF(B20&lt;$T$9,D20,0),0)))</f>
        <v>0</v>
      </c>
      <c r="T20" s="705">
        <f>IF('1. General Input'!$D$10=0,0,IF('1. General Input'!$D$10=8,0,IF(B20&gt;$T$9-1,IF(B20&lt;$U$9,D20,0),0)))</f>
        <v>0</v>
      </c>
      <c r="U20" s="705">
        <f>IF('1. General Input'!$D$10=0,0,IF('1. General Input'!$D$10=8,0,IF(B20&gt;$U$9-1,IF(B20&lt;$V$9,D20,0),0)))</f>
        <v>0</v>
      </c>
      <c r="V20" s="705">
        <f>IF('1. General Input'!$D$10=0,0,IF('1. General Input'!$D$10=8,0,IF(B20&gt;$V$9-1,IF(B20&lt;$W$9,D20,0),0)))</f>
        <v>0</v>
      </c>
      <c r="W20" s="705">
        <f>IF('1. General Input'!$D$10=0,0,IF('1. General Input'!$D$10=8,0,IF(B20&gt;$W$9-1,IF(B20&lt;$X$9,D20,0),0)))</f>
        <v>0</v>
      </c>
      <c r="X20" s="705">
        <f>IF('1. General Input'!$D$10=0,0,IF('1. General Input'!$D$10=8,0,IF(B20&gt;$X$9-1,IF(B20&lt;$Y$9,D20,0),0)))</f>
        <v>0</v>
      </c>
      <c r="Y20" s="705">
        <f>IF('1. General Input'!$D$10=0,0,IF('1. General Input'!$D$10=8,0,IF(B20&gt;$Y$9-1,IF(B20&lt;$Z$9,D20,0),0)))</f>
        <v>0</v>
      </c>
      <c r="Z20" s="705">
        <f>IF('1. General Input'!$D$10=0,0,IF('1. General Input'!$D$10=8,0,IF(B20&gt;$Z$9-1,IF(B20&lt;$AA$9,D20,0),0)))</f>
        <v>0</v>
      </c>
      <c r="AA20" s="705">
        <f>IF('1. General Input'!$D$10=0,0,IF('1. General Input'!$D$10=8,0,IF(B20&gt;$AA$9-1,IF(B20&lt;$AB$9,D20,0),0)))</f>
        <v>0</v>
      </c>
      <c r="AB20" s="705">
        <f>IF('1. General Input'!$D$10=0,0,IF('1. General Input'!$D$10=8,0,IF(B20&gt;$AB$9-1,IF(B20&lt;$AC$9,D20,0),0)))</f>
        <v>0</v>
      </c>
      <c r="AC20" s="705">
        <f>IF('1. General Input'!$D$10=0,0,IF(B20&gt;$AC$9-1,D20,0))</f>
        <v>0</v>
      </c>
      <c r="AD20" s="706">
        <f t="shared" si="8"/>
        <v>0</v>
      </c>
    </row>
    <row r="21" spans="1:30" x14ac:dyDescent="0.25">
      <c r="A21" s="646"/>
      <c r="B21" s="733"/>
      <c r="C21" s="588"/>
      <c r="D21" s="655"/>
      <c r="E21" s="705">
        <f t="shared" si="0"/>
        <v>0</v>
      </c>
      <c r="F21" s="705">
        <f t="shared" si="1"/>
        <v>0</v>
      </c>
      <c r="G21" s="705">
        <f t="shared" si="2"/>
        <v>0</v>
      </c>
      <c r="H21" s="705">
        <f t="shared" si="3"/>
        <v>0</v>
      </c>
      <c r="I21" s="705">
        <f t="shared" si="4"/>
        <v>0</v>
      </c>
      <c r="J21" s="705">
        <f t="shared" si="5"/>
        <v>0</v>
      </c>
      <c r="K21" s="705">
        <f t="shared" si="6"/>
        <v>0</v>
      </c>
      <c r="L21" s="705">
        <f t="shared" si="7"/>
        <v>0</v>
      </c>
      <c r="M21" s="705">
        <f>IF('1. General Input'!$D$10=0,0,IF('1. General Input'!$D$10=8,0,IF(B21&gt;$M$9-1,IF(B21&lt;$N$9,D21,0),0)))</f>
        <v>0</v>
      </c>
      <c r="N21" s="705">
        <f>IF('1. General Input'!$D$10=0,0,IF('1. General Input'!$D$10=8,0,IF(B21&gt;$N$9-1,IF(B21&lt;$O$9,D21,0),0)))</f>
        <v>0</v>
      </c>
      <c r="O21" s="705">
        <f>IF('1. General Input'!$D$10=0,0,IF('1. General Input'!$D$10=8,0,IF(B21&gt;$O$9-1,IF(B21&lt;$P$9,D21,0),0)))</f>
        <v>0</v>
      </c>
      <c r="P21" s="705">
        <f>IF('1. General Input'!$D$10=0,0,IF('1. General Input'!$D$10=8,0,IF(B21&gt;$P$9-1,IF(B21&lt;$Q$9,D21,0),0)))</f>
        <v>0</v>
      </c>
      <c r="Q21" s="705">
        <f>IF('1. General Input'!$D$10=0,0,IF('1. General Input'!$D$10=8,0,IF(B21&gt;$Q$9-1,IF(B21&lt;$R$9,D21,0),0)))</f>
        <v>0</v>
      </c>
      <c r="R21" s="705">
        <f>IF('1. General Input'!$D$10=0,0,IF('1. General Input'!$D$10=8,0,IF(B21&gt;$R$9-1,IF(B21&lt;$S$9,D21,0),0)))</f>
        <v>0</v>
      </c>
      <c r="S21" s="705">
        <f>IF('1. General Input'!$D$10=0,0,IF('1. General Input'!$D$10=8,0,IF(B21&gt;$S$9-1,IF(B21&lt;$T$9,D21,0),0)))</f>
        <v>0</v>
      </c>
      <c r="T21" s="705">
        <f>IF('1. General Input'!$D$10=0,0,IF('1. General Input'!$D$10=8,0,IF(B21&gt;$T$9-1,IF(B21&lt;$U$9,D21,0),0)))</f>
        <v>0</v>
      </c>
      <c r="U21" s="705">
        <f>IF('1. General Input'!$D$10=0,0,IF('1. General Input'!$D$10=8,0,IF(B21&gt;$U$9-1,IF(B21&lt;$V$9,D21,0),0)))</f>
        <v>0</v>
      </c>
      <c r="V21" s="705">
        <f>IF('1. General Input'!$D$10=0,0,IF('1. General Input'!$D$10=8,0,IF(B21&gt;$V$9-1,IF(B21&lt;$W$9,D21,0),0)))</f>
        <v>0</v>
      </c>
      <c r="W21" s="705">
        <f>IF('1. General Input'!$D$10=0,0,IF('1. General Input'!$D$10=8,0,IF(B21&gt;$W$9-1,IF(B21&lt;$X$9,D21,0),0)))</f>
        <v>0</v>
      </c>
      <c r="X21" s="705">
        <f>IF('1. General Input'!$D$10=0,0,IF('1. General Input'!$D$10=8,0,IF(B21&gt;$X$9-1,IF(B21&lt;$Y$9,D21,0),0)))</f>
        <v>0</v>
      </c>
      <c r="Y21" s="705">
        <f>IF('1. General Input'!$D$10=0,0,IF('1. General Input'!$D$10=8,0,IF(B21&gt;$Y$9-1,IF(B21&lt;$Z$9,D21,0),0)))</f>
        <v>0</v>
      </c>
      <c r="Z21" s="705">
        <f>IF('1. General Input'!$D$10=0,0,IF('1. General Input'!$D$10=8,0,IF(B21&gt;$Z$9-1,IF(B21&lt;$AA$9,D21,0),0)))</f>
        <v>0</v>
      </c>
      <c r="AA21" s="705">
        <f>IF('1. General Input'!$D$10=0,0,IF('1. General Input'!$D$10=8,0,IF(B21&gt;$AA$9-1,IF(B21&lt;$AB$9,D21,0),0)))</f>
        <v>0</v>
      </c>
      <c r="AB21" s="705">
        <f>IF('1. General Input'!$D$10=0,0,IF('1. General Input'!$D$10=8,0,IF(B21&gt;$AB$9-1,IF(B21&lt;$AC$9,D21,0),0)))</f>
        <v>0</v>
      </c>
      <c r="AC21" s="705">
        <f>IF('1. General Input'!$D$10=0,0,IF(B21&gt;$AC$9-1,D21,0))</f>
        <v>0</v>
      </c>
      <c r="AD21" s="706">
        <f t="shared" si="8"/>
        <v>0</v>
      </c>
    </row>
    <row r="22" spans="1:30" x14ac:dyDescent="0.25">
      <c r="A22" s="646"/>
      <c r="B22" s="733"/>
      <c r="C22" s="588"/>
      <c r="D22" s="655"/>
      <c r="E22" s="705">
        <f t="shared" si="0"/>
        <v>0</v>
      </c>
      <c r="F22" s="705">
        <f t="shared" si="1"/>
        <v>0</v>
      </c>
      <c r="G22" s="705">
        <f t="shared" si="2"/>
        <v>0</v>
      </c>
      <c r="H22" s="705">
        <f t="shared" si="3"/>
        <v>0</v>
      </c>
      <c r="I22" s="705">
        <f t="shared" si="4"/>
        <v>0</v>
      </c>
      <c r="J22" s="705">
        <f t="shared" si="5"/>
        <v>0</v>
      </c>
      <c r="K22" s="705">
        <f t="shared" si="6"/>
        <v>0</v>
      </c>
      <c r="L22" s="705">
        <f t="shared" si="7"/>
        <v>0</v>
      </c>
      <c r="M22" s="705">
        <f>IF('1. General Input'!$D$10=0,0,IF('1. General Input'!$D$10=8,0,IF(B22&gt;$M$9-1,IF(B22&lt;$N$9,D22,0),0)))</f>
        <v>0</v>
      </c>
      <c r="N22" s="705">
        <f>IF('1. General Input'!$D$10=0,0,IF('1. General Input'!$D$10=8,0,IF(B22&gt;$N$9-1,IF(B22&lt;$O$9,D22,0),0)))</f>
        <v>0</v>
      </c>
      <c r="O22" s="705">
        <f>IF('1. General Input'!$D$10=0,0,IF('1. General Input'!$D$10=8,0,IF(B22&gt;$O$9-1,IF(B22&lt;$P$9,D22,0),0)))</f>
        <v>0</v>
      </c>
      <c r="P22" s="705">
        <f>IF('1. General Input'!$D$10=0,0,IF('1. General Input'!$D$10=8,0,IF(B22&gt;$P$9-1,IF(B22&lt;$Q$9,D22,0),0)))</f>
        <v>0</v>
      </c>
      <c r="Q22" s="705">
        <f>IF('1. General Input'!$D$10=0,0,IF('1. General Input'!$D$10=8,0,IF(B22&gt;$Q$9-1,IF(B22&lt;$R$9,D22,0),0)))</f>
        <v>0</v>
      </c>
      <c r="R22" s="705">
        <f>IF('1. General Input'!$D$10=0,0,IF('1. General Input'!$D$10=8,0,IF(B22&gt;$R$9-1,IF(B22&lt;$S$9,D22,0),0)))</f>
        <v>0</v>
      </c>
      <c r="S22" s="705">
        <f>IF('1. General Input'!$D$10=0,0,IF('1. General Input'!$D$10=8,0,IF(B22&gt;$S$9-1,IF(B22&lt;$T$9,D22,0),0)))</f>
        <v>0</v>
      </c>
      <c r="T22" s="705">
        <f>IF('1. General Input'!$D$10=0,0,IF('1. General Input'!$D$10=8,0,IF(B22&gt;$T$9-1,IF(B22&lt;$U$9,D22,0),0)))</f>
        <v>0</v>
      </c>
      <c r="U22" s="705">
        <f>IF('1. General Input'!$D$10=0,0,IF('1. General Input'!$D$10=8,0,IF(B22&gt;$U$9-1,IF(B22&lt;$V$9,D22,0),0)))</f>
        <v>0</v>
      </c>
      <c r="V22" s="705">
        <f>IF('1. General Input'!$D$10=0,0,IF('1. General Input'!$D$10=8,0,IF(B22&gt;$V$9-1,IF(B22&lt;$W$9,D22,0),0)))</f>
        <v>0</v>
      </c>
      <c r="W22" s="705">
        <f>IF('1. General Input'!$D$10=0,0,IF('1. General Input'!$D$10=8,0,IF(B22&gt;$W$9-1,IF(B22&lt;$X$9,D22,0),0)))</f>
        <v>0</v>
      </c>
      <c r="X22" s="705">
        <f>IF('1. General Input'!$D$10=0,0,IF('1. General Input'!$D$10=8,0,IF(B22&gt;$X$9-1,IF(B22&lt;$Y$9,D22,0),0)))</f>
        <v>0</v>
      </c>
      <c r="Y22" s="705">
        <f>IF('1. General Input'!$D$10=0,0,IF('1. General Input'!$D$10=8,0,IF(B22&gt;$Y$9-1,IF(B22&lt;$Z$9,D22,0),0)))</f>
        <v>0</v>
      </c>
      <c r="Z22" s="705">
        <f>IF('1. General Input'!$D$10=0,0,IF('1. General Input'!$D$10=8,0,IF(B22&gt;$Z$9-1,IF(B22&lt;$AA$9,D22,0),0)))</f>
        <v>0</v>
      </c>
      <c r="AA22" s="705">
        <f>IF('1. General Input'!$D$10=0,0,IF('1. General Input'!$D$10=8,0,IF(B22&gt;$AA$9-1,IF(B22&lt;$AB$9,D22,0),0)))</f>
        <v>0</v>
      </c>
      <c r="AB22" s="705">
        <f>IF('1. General Input'!$D$10=0,0,IF('1. General Input'!$D$10=8,0,IF(B22&gt;$AB$9-1,IF(B22&lt;$AC$9,D22,0),0)))</f>
        <v>0</v>
      </c>
      <c r="AC22" s="705">
        <f>IF('1. General Input'!$D$10=0,0,IF(B22&gt;$AC$9-1,D22,0))</f>
        <v>0</v>
      </c>
      <c r="AD22" s="706">
        <f t="shared" si="8"/>
        <v>0</v>
      </c>
    </row>
    <row r="23" spans="1:30" x14ac:dyDescent="0.25">
      <c r="A23" s="646"/>
      <c r="B23" s="733"/>
      <c r="C23" s="588"/>
      <c r="D23" s="655"/>
      <c r="E23" s="705">
        <f t="shared" si="0"/>
        <v>0</v>
      </c>
      <c r="F23" s="705">
        <f t="shared" si="1"/>
        <v>0</v>
      </c>
      <c r="G23" s="705">
        <f t="shared" si="2"/>
        <v>0</v>
      </c>
      <c r="H23" s="705">
        <f t="shared" si="3"/>
        <v>0</v>
      </c>
      <c r="I23" s="705">
        <f t="shared" si="4"/>
        <v>0</v>
      </c>
      <c r="J23" s="705">
        <f t="shared" si="5"/>
        <v>0</v>
      </c>
      <c r="K23" s="705">
        <f t="shared" si="6"/>
        <v>0</v>
      </c>
      <c r="L23" s="705">
        <f t="shared" si="7"/>
        <v>0</v>
      </c>
      <c r="M23" s="705">
        <f>IF('1. General Input'!$D$10=0,0,IF('1. General Input'!$D$10=8,0,IF(B23&gt;$M$9-1,IF(B23&lt;$N$9,D23,0),0)))</f>
        <v>0</v>
      </c>
      <c r="N23" s="705">
        <f>IF('1. General Input'!$D$10=0,0,IF('1. General Input'!$D$10=8,0,IF(B23&gt;$N$9-1,IF(B23&lt;$O$9,D23,0),0)))</f>
        <v>0</v>
      </c>
      <c r="O23" s="705">
        <f>IF('1. General Input'!$D$10=0,0,IF('1. General Input'!$D$10=8,0,IF(B23&gt;$O$9-1,IF(B23&lt;$P$9,D23,0),0)))</f>
        <v>0</v>
      </c>
      <c r="P23" s="705">
        <f>IF('1. General Input'!$D$10=0,0,IF('1. General Input'!$D$10=8,0,IF(B23&gt;$P$9-1,IF(B23&lt;$Q$9,D23,0),0)))</f>
        <v>0</v>
      </c>
      <c r="Q23" s="705">
        <f>IF('1. General Input'!$D$10=0,0,IF('1. General Input'!$D$10=8,0,IF(B23&gt;$Q$9-1,IF(B23&lt;$R$9,D23,0),0)))</f>
        <v>0</v>
      </c>
      <c r="R23" s="705">
        <f>IF('1. General Input'!$D$10=0,0,IF('1. General Input'!$D$10=8,0,IF(B23&gt;$R$9-1,IF(B23&lt;$S$9,D23,0),0)))</f>
        <v>0</v>
      </c>
      <c r="S23" s="705">
        <f>IF('1. General Input'!$D$10=0,0,IF('1. General Input'!$D$10=8,0,IF(B23&gt;$S$9-1,IF(B23&lt;$T$9,D23,0),0)))</f>
        <v>0</v>
      </c>
      <c r="T23" s="705">
        <f>IF('1. General Input'!$D$10=0,0,IF('1. General Input'!$D$10=8,0,IF(B23&gt;$T$9-1,IF(B23&lt;$U$9,D23,0),0)))</f>
        <v>0</v>
      </c>
      <c r="U23" s="705">
        <f>IF('1. General Input'!$D$10=0,0,IF('1. General Input'!$D$10=8,0,IF(B23&gt;$U$9-1,IF(B23&lt;$V$9,D23,0),0)))</f>
        <v>0</v>
      </c>
      <c r="V23" s="705">
        <f>IF('1. General Input'!$D$10=0,0,IF('1. General Input'!$D$10=8,0,IF(B23&gt;$V$9-1,IF(B23&lt;$W$9,D23,0),0)))</f>
        <v>0</v>
      </c>
      <c r="W23" s="705">
        <f>IF('1. General Input'!$D$10=0,0,IF('1. General Input'!$D$10=8,0,IF(B23&gt;$W$9-1,IF(B23&lt;$X$9,D23,0),0)))</f>
        <v>0</v>
      </c>
      <c r="X23" s="705">
        <f>IF('1. General Input'!$D$10=0,0,IF('1. General Input'!$D$10=8,0,IF(B23&gt;$X$9-1,IF(B23&lt;$Y$9,D23,0),0)))</f>
        <v>0</v>
      </c>
      <c r="Y23" s="705">
        <f>IF('1. General Input'!$D$10=0,0,IF('1. General Input'!$D$10=8,0,IF(B23&gt;$Y$9-1,IF(B23&lt;$Z$9,D23,0),0)))</f>
        <v>0</v>
      </c>
      <c r="Z23" s="705">
        <f>IF('1. General Input'!$D$10=0,0,IF('1. General Input'!$D$10=8,0,IF(B23&gt;$Z$9-1,IF(B23&lt;$AA$9,D23,0),0)))</f>
        <v>0</v>
      </c>
      <c r="AA23" s="705">
        <f>IF('1. General Input'!$D$10=0,0,IF('1. General Input'!$D$10=8,0,IF(B23&gt;$AA$9-1,IF(B23&lt;$AB$9,D23,0),0)))</f>
        <v>0</v>
      </c>
      <c r="AB23" s="705">
        <f>IF('1. General Input'!$D$10=0,0,IF('1. General Input'!$D$10=8,0,IF(B23&gt;$AB$9-1,IF(B23&lt;$AC$9,D23,0),0)))</f>
        <v>0</v>
      </c>
      <c r="AC23" s="705">
        <f>IF('1. General Input'!$D$10=0,0,IF(B23&gt;$AC$9-1,D23,0))</f>
        <v>0</v>
      </c>
      <c r="AD23" s="706">
        <f t="shared" si="8"/>
        <v>0</v>
      </c>
    </row>
    <row r="24" spans="1:30" x14ac:dyDescent="0.25">
      <c r="A24" s="646"/>
      <c r="B24" s="733"/>
      <c r="C24" s="588"/>
      <c r="D24" s="655"/>
      <c r="E24" s="705">
        <f t="shared" si="0"/>
        <v>0</v>
      </c>
      <c r="F24" s="705">
        <f t="shared" si="1"/>
        <v>0</v>
      </c>
      <c r="G24" s="705">
        <f t="shared" si="2"/>
        <v>0</v>
      </c>
      <c r="H24" s="705">
        <f t="shared" si="3"/>
        <v>0</v>
      </c>
      <c r="I24" s="705">
        <f t="shared" si="4"/>
        <v>0</v>
      </c>
      <c r="J24" s="705">
        <f t="shared" si="5"/>
        <v>0</v>
      </c>
      <c r="K24" s="705">
        <f t="shared" si="6"/>
        <v>0</v>
      </c>
      <c r="L24" s="705">
        <f t="shared" si="7"/>
        <v>0</v>
      </c>
      <c r="M24" s="705">
        <f>IF('1. General Input'!$D$10=0,0,IF('1. General Input'!$D$10=8,0,IF(B24&gt;$M$9-1,IF(B24&lt;$N$9,D24,0),0)))</f>
        <v>0</v>
      </c>
      <c r="N24" s="705">
        <f>IF('1. General Input'!$D$10=0,0,IF('1. General Input'!$D$10=8,0,IF(B24&gt;$N$9-1,IF(B24&lt;$O$9,D24,0),0)))</f>
        <v>0</v>
      </c>
      <c r="O24" s="705">
        <f>IF('1. General Input'!$D$10=0,0,IF('1. General Input'!$D$10=8,0,IF(B24&gt;$O$9-1,IF(B24&lt;$P$9,D24,0),0)))</f>
        <v>0</v>
      </c>
      <c r="P24" s="705">
        <f>IF('1. General Input'!$D$10=0,0,IF('1. General Input'!$D$10=8,0,IF(B24&gt;$P$9-1,IF(B24&lt;$Q$9,D24,0),0)))</f>
        <v>0</v>
      </c>
      <c r="Q24" s="705">
        <f>IF('1. General Input'!$D$10=0,0,IF('1. General Input'!$D$10=8,0,IF(B24&gt;$Q$9-1,IF(B24&lt;$R$9,D24,0),0)))</f>
        <v>0</v>
      </c>
      <c r="R24" s="705">
        <f>IF('1. General Input'!$D$10=0,0,IF('1. General Input'!$D$10=8,0,IF(B24&gt;$R$9-1,IF(B24&lt;$S$9,D24,0),0)))</f>
        <v>0</v>
      </c>
      <c r="S24" s="705">
        <f>IF('1. General Input'!$D$10=0,0,IF('1. General Input'!$D$10=8,0,IF(B24&gt;$S$9-1,IF(B24&lt;$T$9,D24,0),0)))</f>
        <v>0</v>
      </c>
      <c r="T24" s="705">
        <f>IF('1. General Input'!$D$10=0,0,IF('1. General Input'!$D$10=8,0,IF(B24&gt;$T$9-1,IF(B24&lt;$U$9,D24,0),0)))</f>
        <v>0</v>
      </c>
      <c r="U24" s="705">
        <f>IF('1. General Input'!$D$10=0,0,IF('1. General Input'!$D$10=8,0,IF(B24&gt;$U$9-1,IF(B24&lt;$V$9,D24,0),0)))</f>
        <v>0</v>
      </c>
      <c r="V24" s="705">
        <f>IF('1. General Input'!$D$10=0,0,IF('1. General Input'!$D$10=8,0,IF(B24&gt;$V$9-1,IF(B24&lt;$W$9,D24,0),0)))</f>
        <v>0</v>
      </c>
      <c r="W24" s="705">
        <f>IF('1. General Input'!$D$10=0,0,IF('1. General Input'!$D$10=8,0,IF(B24&gt;$W$9-1,IF(B24&lt;$X$9,D24,0),0)))</f>
        <v>0</v>
      </c>
      <c r="X24" s="705">
        <f>IF('1. General Input'!$D$10=0,0,IF('1. General Input'!$D$10=8,0,IF(B24&gt;$X$9-1,IF(B24&lt;$Y$9,D24,0),0)))</f>
        <v>0</v>
      </c>
      <c r="Y24" s="705">
        <f>IF('1. General Input'!$D$10=0,0,IF('1. General Input'!$D$10=8,0,IF(B24&gt;$Y$9-1,IF(B24&lt;$Z$9,D24,0),0)))</f>
        <v>0</v>
      </c>
      <c r="Z24" s="705">
        <f>IF('1. General Input'!$D$10=0,0,IF('1. General Input'!$D$10=8,0,IF(B24&gt;$Z$9-1,IF(B24&lt;$AA$9,D24,0),0)))</f>
        <v>0</v>
      </c>
      <c r="AA24" s="705">
        <f>IF('1. General Input'!$D$10=0,0,IF('1. General Input'!$D$10=8,0,IF(B24&gt;$AA$9-1,IF(B24&lt;$AB$9,D24,0),0)))</f>
        <v>0</v>
      </c>
      <c r="AB24" s="705">
        <f>IF('1. General Input'!$D$10=0,0,IF('1. General Input'!$D$10=8,0,IF(B24&gt;$AB$9-1,IF(B24&lt;$AC$9,D24,0),0)))</f>
        <v>0</v>
      </c>
      <c r="AC24" s="705">
        <f>IF('1. General Input'!$D$10=0,0,IF(B24&gt;$AC$9-1,D24,0))</f>
        <v>0</v>
      </c>
      <c r="AD24" s="706">
        <f t="shared" si="8"/>
        <v>0</v>
      </c>
    </row>
    <row r="25" spans="1:30" x14ac:dyDescent="0.25">
      <c r="A25" s="646"/>
      <c r="B25" s="733"/>
      <c r="C25" s="588"/>
      <c r="D25" s="655"/>
      <c r="E25" s="705">
        <f t="shared" si="0"/>
        <v>0</v>
      </c>
      <c r="F25" s="705">
        <f t="shared" si="1"/>
        <v>0</v>
      </c>
      <c r="G25" s="705">
        <f t="shared" si="2"/>
        <v>0</v>
      </c>
      <c r="H25" s="705">
        <f t="shared" si="3"/>
        <v>0</v>
      </c>
      <c r="I25" s="705">
        <f t="shared" si="4"/>
        <v>0</v>
      </c>
      <c r="J25" s="705">
        <f t="shared" si="5"/>
        <v>0</v>
      </c>
      <c r="K25" s="705">
        <f t="shared" si="6"/>
        <v>0</v>
      </c>
      <c r="L25" s="705">
        <f t="shared" si="7"/>
        <v>0</v>
      </c>
      <c r="M25" s="705">
        <f>IF('1. General Input'!$D$10=0,0,IF('1. General Input'!$D$10=8,0,IF(B25&gt;$M$9-1,IF(B25&lt;$N$9,D25,0),0)))</f>
        <v>0</v>
      </c>
      <c r="N25" s="705">
        <f>IF('1. General Input'!$D$10=0,0,IF('1. General Input'!$D$10=8,0,IF(B25&gt;$N$9-1,IF(B25&lt;$O$9,D25,0),0)))</f>
        <v>0</v>
      </c>
      <c r="O25" s="705">
        <f>IF('1. General Input'!$D$10=0,0,IF('1. General Input'!$D$10=8,0,IF(B25&gt;$O$9-1,IF(B25&lt;$P$9,D25,0),0)))</f>
        <v>0</v>
      </c>
      <c r="P25" s="705">
        <f>IF('1. General Input'!$D$10=0,0,IF('1. General Input'!$D$10=8,0,IF(B25&gt;$P$9-1,IF(B25&lt;$Q$9,D25,0),0)))</f>
        <v>0</v>
      </c>
      <c r="Q25" s="705">
        <f>IF('1. General Input'!$D$10=0,0,IF('1. General Input'!$D$10=8,0,IF(B25&gt;$Q$9-1,IF(B25&lt;$R$9,D25,0),0)))</f>
        <v>0</v>
      </c>
      <c r="R25" s="705">
        <f>IF('1. General Input'!$D$10=0,0,IF('1. General Input'!$D$10=8,0,IF(B25&gt;$R$9-1,IF(B25&lt;$S$9,D25,0),0)))</f>
        <v>0</v>
      </c>
      <c r="S25" s="705">
        <f>IF('1. General Input'!$D$10=0,0,IF('1. General Input'!$D$10=8,0,IF(B25&gt;$S$9-1,IF(B25&lt;$T$9,D25,0),0)))</f>
        <v>0</v>
      </c>
      <c r="T25" s="705">
        <f>IF('1. General Input'!$D$10=0,0,IF('1. General Input'!$D$10=8,0,IF(B25&gt;$T$9-1,IF(B25&lt;$U$9,D25,0),0)))</f>
        <v>0</v>
      </c>
      <c r="U25" s="705">
        <f>IF('1. General Input'!$D$10=0,0,IF('1. General Input'!$D$10=8,0,IF(B25&gt;$U$9-1,IF(B25&lt;$V$9,D25,0),0)))</f>
        <v>0</v>
      </c>
      <c r="V25" s="705">
        <f>IF('1. General Input'!$D$10=0,0,IF('1. General Input'!$D$10=8,0,IF(B25&gt;$V$9-1,IF(B25&lt;$W$9,D25,0),0)))</f>
        <v>0</v>
      </c>
      <c r="W25" s="705">
        <f>IF('1. General Input'!$D$10=0,0,IF('1. General Input'!$D$10=8,0,IF(B25&gt;$W$9-1,IF(B25&lt;$X$9,D25,0),0)))</f>
        <v>0</v>
      </c>
      <c r="X25" s="705">
        <f>IF('1. General Input'!$D$10=0,0,IF('1. General Input'!$D$10=8,0,IF(B25&gt;$X$9-1,IF(B25&lt;$Y$9,D25,0),0)))</f>
        <v>0</v>
      </c>
      <c r="Y25" s="705">
        <f>IF('1. General Input'!$D$10=0,0,IF('1. General Input'!$D$10=8,0,IF(B25&gt;$Y$9-1,IF(B25&lt;$Z$9,D25,0),0)))</f>
        <v>0</v>
      </c>
      <c r="Z25" s="705">
        <f>IF('1. General Input'!$D$10=0,0,IF('1. General Input'!$D$10=8,0,IF(B25&gt;$Z$9-1,IF(B25&lt;$AA$9,D25,0),0)))</f>
        <v>0</v>
      </c>
      <c r="AA25" s="705">
        <f>IF('1. General Input'!$D$10=0,0,IF('1. General Input'!$D$10=8,0,IF(B25&gt;$AA$9-1,IF(B25&lt;$AB$9,D25,0),0)))</f>
        <v>0</v>
      </c>
      <c r="AB25" s="705">
        <f>IF('1. General Input'!$D$10=0,0,IF('1. General Input'!$D$10=8,0,IF(B25&gt;$AB$9-1,IF(B25&lt;$AC$9,D25,0),0)))</f>
        <v>0</v>
      </c>
      <c r="AC25" s="705">
        <f>IF('1. General Input'!$D$10=0,0,IF(B25&gt;$AC$9-1,D25,0))</f>
        <v>0</v>
      </c>
      <c r="AD25" s="706">
        <f t="shared" si="8"/>
        <v>0</v>
      </c>
    </row>
    <row r="26" spans="1:30" x14ac:dyDescent="0.25">
      <c r="A26" s="646"/>
      <c r="B26" s="733"/>
      <c r="C26" s="588"/>
      <c r="D26" s="655"/>
      <c r="E26" s="705">
        <f t="shared" si="0"/>
        <v>0</v>
      </c>
      <c r="F26" s="705">
        <f t="shared" si="1"/>
        <v>0</v>
      </c>
      <c r="G26" s="705">
        <f t="shared" si="2"/>
        <v>0</v>
      </c>
      <c r="H26" s="705">
        <f t="shared" si="3"/>
        <v>0</v>
      </c>
      <c r="I26" s="705">
        <f t="shared" si="4"/>
        <v>0</v>
      </c>
      <c r="J26" s="705">
        <f t="shared" si="5"/>
        <v>0</v>
      </c>
      <c r="K26" s="705">
        <f t="shared" si="6"/>
        <v>0</v>
      </c>
      <c r="L26" s="705">
        <f t="shared" si="7"/>
        <v>0</v>
      </c>
      <c r="M26" s="705">
        <f>IF('1. General Input'!$D$10=0,0,IF('1. General Input'!$D$10=8,0,IF(B26&gt;$M$9-1,IF(B26&lt;$N$9,D26,0),0)))</f>
        <v>0</v>
      </c>
      <c r="N26" s="705">
        <f>IF('1. General Input'!$D$10=0,0,IF('1. General Input'!$D$10=8,0,IF(B26&gt;$N$9-1,IF(B26&lt;$O$9,D26,0),0)))</f>
        <v>0</v>
      </c>
      <c r="O26" s="705">
        <f>IF('1. General Input'!$D$10=0,0,IF('1. General Input'!$D$10=8,0,IF(B26&gt;$O$9-1,IF(B26&lt;$P$9,D26,0),0)))</f>
        <v>0</v>
      </c>
      <c r="P26" s="705">
        <f>IF('1. General Input'!$D$10=0,0,IF('1. General Input'!$D$10=8,0,IF(B26&gt;$P$9-1,IF(B26&lt;$Q$9,D26,0),0)))</f>
        <v>0</v>
      </c>
      <c r="Q26" s="705">
        <f>IF('1. General Input'!$D$10=0,0,IF('1. General Input'!$D$10=8,0,IF(B26&gt;$Q$9-1,IF(B26&lt;$R$9,D26,0),0)))</f>
        <v>0</v>
      </c>
      <c r="R26" s="705">
        <f>IF('1. General Input'!$D$10=0,0,IF('1. General Input'!$D$10=8,0,IF(B26&gt;$R$9-1,IF(B26&lt;$S$9,D26,0),0)))</f>
        <v>0</v>
      </c>
      <c r="S26" s="705">
        <f>IF('1. General Input'!$D$10=0,0,IF('1. General Input'!$D$10=8,0,IF(B26&gt;$S$9-1,IF(B26&lt;$T$9,D26,0),0)))</f>
        <v>0</v>
      </c>
      <c r="T26" s="705">
        <f>IF('1. General Input'!$D$10=0,0,IF('1. General Input'!$D$10=8,0,IF(B26&gt;$T$9-1,IF(B26&lt;$U$9,D26,0),0)))</f>
        <v>0</v>
      </c>
      <c r="U26" s="705">
        <f>IF('1. General Input'!$D$10=0,0,IF('1. General Input'!$D$10=8,0,IF(B26&gt;$U$9-1,IF(B26&lt;$V$9,D26,0),0)))</f>
        <v>0</v>
      </c>
      <c r="V26" s="705">
        <f>IF('1. General Input'!$D$10=0,0,IF('1. General Input'!$D$10=8,0,IF(B26&gt;$V$9-1,IF(B26&lt;$W$9,D26,0),0)))</f>
        <v>0</v>
      </c>
      <c r="W26" s="705">
        <f>IF('1. General Input'!$D$10=0,0,IF('1. General Input'!$D$10=8,0,IF(B26&gt;$W$9-1,IF(B26&lt;$X$9,D26,0),0)))</f>
        <v>0</v>
      </c>
      <c r="X26" s="705">
        <f>IF('1. General Input'!$D$10=0,0,IF('1. General Input'!$D$10=8,0,IF(B26&gt;$X$9-1,IF(B26&lt;$Y$9,D26,0),0)))</f>
        <v>0</v>
      </c>
      <c r="Y26" s="705">
        <f>IF('1. General Input'!$D$10=0,0,IF('1. General Input'!$D$10=8,0,IF(B26&gt;$Y$9-1,IF(B26&lt;$Z$9,D26,0),0)))</f>
        <v>0</v>
      </c>
      <c r="Z26" s="705">
        <f>IF('1. General Input'!$D$10=0,0,IF('1. General Input'!$D$10=8,0,IF(B26&gt;$Z$9-1,IF(B26&lt;$AA$9,D26,0),0)))</f>
        <v>0</v>
      </c>
      <c r="AA26" s="705">
        <f>IF('1. General Input'!$D$10=0,0,IF('1. General Input'!$D$10=8,0,IF(B26&gt;$AA$9-1,IF(B26&lt;$AB$9,D26,0),0)))</f>
        <v>0</v>
      </c>
      <c r="AB26" s="705">
        <f>IF('1. General Input'!$D$10=0,0,IF('1. General Input'!$D$10=8,0,IF(B26&gt;$AB$9-1,IF(B26&lt;$AC$9,D26,0),0)))</f>
        <v>0</v>
      </c>
      <c r="AC26" s="705">
        <f>IF('1. General Input'!$D$10=0,0,IF(B26&gt;$AC$9-1,D26,0))</f>
        <v>0</v>
      </c>
      <c r="AD26" s="706">
        <f t="shared" si="8"/>
        <v>0</v>
      </c>
    </row>
    <row r="27" spans="1:30" x14ac:dyDescent="0.25">
      <c r="A27" s="646"/>
      <c r="B27" s="733"/>
      <c r="C27" s="588"/>
      <c r="D27" s="655"/>
      <c r="E27" s="705">
        <f t="shared" si="0"/>
        <v>0</v>
      </c>
      <c r="F27" s="705">
        <f t="shared" si="1"/>
        <v>0</v>
      </c>
      <c r="G27" s="705">
        <f t="shared" si="2"/>
        <v>0</v>
      </c>
      <c r="H27" s="705">
        <f t="shared" si="3"/>
        <v>0</v>
      </c>
      <c r="I27" s="705">
        <f t="shared" si="4"/>
        <v>0</v>
      </c>
      <c r="J27" s="705">
        <f t="shared" si="5"/>
        <v>0</v>
      </c>
      <c r="K27" s="705">
        <f t="shared" si="6"/>
        <v>0</v>
      </c>
      <c r="L27" s="705">
        <f t="shared" si="7"/>
        <v>0</v>
      </c>
      <c r="M27" s="705">
        <f>IF('1. General Input'!$D$10=0,0,IF('1. General Input'!$D$10=8,0,IF(B27&gt;$M$9-1,IF(B27&lt;$N$9,D27,0),0)))</f>
        <v>0</v>
      </c>
      <c r="N27" s="705">
        <f>IF('1. General Input'!$D$10=0,0,IF('1. General Input'!$D$10=8,0,IF(B27&gt;$N$9-1,IF(B27&lt;$O$9,D27,0),0)))</f>
        <v>0</v>
      </c>
      <c r="O27" s="705">
        <f>IF('1. General Input'!$D$10=0,0,IF('1. General Input'!$D$10=8,0,IF(B27&gt;$O$9-1,IF(B27&lt;$P$9,D27,0),0)))</f>
        <v>0</v>
      </c>
      <c r="P27" s="705">
        <f>IF('1. General Input'!$D$10=0,0,IF('1. General Input'!$D$10=8,0,IF(B27&gt;$P$9-1,IF(B27&lt;$Q$9,D27,0),0)))</f>
        <v>0</v>
      </c>
      <c r="Q27" s="705">
        <f>IF('1. General Input'!$D$10=0,0,IF('1. General Input'!$D$10=8,0,IF(B27&gt;$Q$9-1,IF(B27&lt;$R$9,D27,0),0)))</f>
        <v>0</v>
      </c>
      <c r="R27" s="705">
        <f>IF('1. General Input'!$D$10=0,0,IF('1. General Input'!$D$10=8,0,IF(B27&gt;$R$9-1,IF(B27&lt;$S$9,D27,0),0)))</f>
        <v>0</v>
      </c>
      <c r="S27" s="705">
        <f>IF('1. General Input'!$D$10=0,0,IF('1. General Input'!$D$10=8,0,IF(B27&gt;$S$9-1,IF(B27&lt;$T$9,D27,0),0)))</f>
        <v>0</v>
      </c>
      <c r="T27" s="705">
        <f>IF('1. General Input'!$D$10=0,0,IF('1. General Input'!$D$10=8,0,IF(B27&gt;$T$9-1,IF(B27&lt;$U$9,D27,0),0)))</f>
        <v>0</v>
      </c>
      <c r="U27" s="705">
        <f>IF('1. General Input'!$D$10=0,0,IF('1. General Input'!$D$10=8,0,IF(B27&gt;$U$9-1,IF(B27&lt;$V$9,D27,0),0)))</f>
        <v>0</v>
      </c>
      <c r="V27" s="705">
        <f>IF('1. General Input'!$D$10=0,0,IF('1. General Input'!$D$10=8,0,IF(B27&gt;$V$9-1,IF(B27&lt;$W$9,D27,0),0)))</f>
        <v>0</v>
      </c>
      <c r="W27" s="705">
        <f>IF('1. General Input'!$D$10=0,0,IF('1. General Input'!$D$10=8,0,IF(B27&gt;$W$9-1,IF(B27&lt;$X$9,D27,0),0)))</f>
        <v>0</v>
      </c>
      <c r="X27" s="705">
        <f>IF('1. General Input'!$D$10=0,0,IF('1. General Input'!$D$10=8,0,IF(B27&gt;$X$9-1,IF(B27&lt;$Y$9,D27,0),0)))</f>
        <v>0</v>
      </c>
      <c r="Y27" s="705">
        <f>IF('1. General Input'!$D$10=0,0,IF('1. General Input'!$D$10=8,0,IF(B27&gt;$Y$9-1,IF(B27&lt;$Z$9,D27,0),0)))</f>
        <v>0</v>
      </c>
      <c r="Z27" s="705">
        <f>IF('1. General Input'!$D$10=0,0,IF('1. General Input'!$D$10=8,0,IF(B27&gt;$Z$9-1,IF(B27&lt;$AA$9,D27,0),0)))</f>
        <v>0</v>
      </c>
      <c r="AA27" s="705">
        <f>IF('1. General Input'!$D$10=0,0,IF('1. General Input'!$D$10=8,0,IF(B27&gt;$AA$9-1,IF(B27&lt;$AB$9,D27,0),0)))</f>
        <v>0</v>
      </c>
      <c r="AB27" s="705">
        <f>IF('1. General Input'!$D$10=0,0,IF('1. General Input'!$D$10=8,0,IF(B27&gt;$AB$9-1,IF(B27&lt;$AC$9,D27,0),0)))</f>
        <v>0</v>
      </c>
      <c r="AC27" s="705">
        <f>IF('1. General Input'!$D$10=0,0,IF(B27&gt;$AC$9-1,D27,0))</f>
        <v>0</v>
      </c>
      <c r="AD27" s="706">
        <f t="shared" si="8"/>
        <v>0</v>
      </c>
    </row>
    <row r="28" spans="1:30" x14ac:dyDescent="0.25">
      <c r="A28" s="646"/>
      <c r="B28" s="733"/>
      <c r="C28" s="588"/>
      <c r="D28" s="655"/>
      <c r="E28" s="705">
        <f t="shared" si="0"/>
        <v>0</v>
      </c>
      <c r="F28" s="705">
        <f t="shared" si="1"/>
        <v>0</v>
      </c>
      <c r="G28" s="705">
        <f t="shared" si="2"/>
        <v>0</v>
      </c>
      <c r="H28" s="705">
        <f t="shared" si="3"/>
        <v>0</v>
      </c>
      <c r="I28" s="705">
        <f t="shared" si="4"/>
        <v>0</v>
      </c>
      <c r="J28" s="705">
        <f t="shared" si="5"/>
        <v>0</v>
      </c>
      <c r="K28" s="705">
        <f t="shared" si="6"/>
        <v>0</v>
      </c>
      <c r="L28" s="705">
        <f t="shared" si="7"/>
        <v>0</v>
      </c>
      <c r="M28" s="705">
        <f>IF('1. General Input'!$D$10=0,0,IF('1. General Input'!$D$10=8,0,IF(B28&gt;$M$9-1,IF(B28&lt;$N$9,D28,0),0)))</f>
        <v>0</v>
      </c>
      <c r="N28" s="705">
        <f>IF('1. General Input'!$D$10=0,0,IF('1. General Input'!$D$10=8,0,IF(B28&gt;$N$9-1,IF(B28&lt;$O$9,D28,0),0)))</f>
        <v>0</v>
      </c>
      <c r="O28" s="705">
        <f>IF('1. General Input'!$D$10=0,0,IF('1. General Input'!$D$10=8,0,IF(B28&gt;$O$9-1,IF(B28&lt;$P$9,D28,0),0)))</f>
        <v>0</v>
      </c>
      <c r="P28" s="705">
        <f>IF('1. General Input'!$D$10=0,0,IF('1. General Input'!$D$10=8,0,IF(B28&gt;$P$9-1,IF(B28&lt;$Q$9,D28,0),0)))</f>
        <v>0</v>
      </c>
      <c r="Q28" s="705">
        <f>IF('1. General Input'!$D$10=0,0,IF('1. General Input'!$D$10=8,0,IF(B28&gt;$Q$9-1,IF(B28&lt;$R$9,D28,0),0)))</f>
        <v>0</v>
      </c>
      <c r="R28" s="705">
        <f>IF('1. General Input'!$D$10=0,0,IF('1. General Input'!$D$10=8,0,IF(B28&gt;$R$9-1,IF(B28&lt;$S$9,D28,0),0)))</f>
        <v>0</v>
      </c>
      <c r="S28" s="705">
        <f>IF('1. General Input'!$D$10=0,0,IF('1. General Input'!$D$10=8,0,IF(B28&gt;$S$9-1,IF(B28&lt;$T$9,D28,0),0)))</f>
        <v>0</v>
      </c>
      <c r="T28" s="705">
        <f>IF('1. General Input'!$D$10=0,0,IF('1. General Input'!$D$10=8,0,IF(B28&gt;$T$9-1,IF(B28&lt;$U$9,D28,0),0)))</f>
        <v>0</v>
      </c>
      <c r="U28" s="705">
        <f>IF('1. General Input'!$D$10=0,0,IF('1. General Input'!$D$10=8,0,IF(B28&gt;$U$9-1,IF(B28&lt;$V$9,D28,0),0)))</f>
        <v>0</v>
      </c>
      <c r="V28" s="705">
        <f>IF('1. General Input'!$D$10=0,0,IF('1. General Input'!$D$10=8,0,IF(B28&gt;$V$9-1,IF(B28&lt;$W$9,D28,0),0)))</f>
        <v>0</v>
      </c>
      <c r="W28" s="705">
        <f>IF('1. General Input'!$D$10=0,0,IF('1. General Input'!$D$10=8,0,IF(B28&gt;$W$9-1,IF(B28&lt;$X$9,D28,0),0)))</f>
        <v>0</v>
      </c>
      <c r="X28" s="705">
        <f>IF('1. General Input'!$D$10=0,0,IF('1. General Input'!$D$10=8,0,IF(B28&gt;$X$9-1,IF(B28&lt;$Y$9,D28,0),0)))</f>
        <v>0</v>
      </c>
      <c r="Y28" s="705">
        <f>IF('1. General Input'!$D$10=0,0,IF('1. General Input'!$D$10=8,0,IF(B28&gt;$Y$9-1,IF(B28&lt;$Z$9,D28,0),0)))</f>
        <v>0</v>
      </c>
      <c r="Z28" s="705">
        <f>IF('1. General Input'!$D$10=0,0,IF('1. General Input'!$D$10=8,0,IF(B28&gt;$Z$9-1,IF(B28&lt;$AA$9,D28,0),0)))</f>
        <v>0</v>
      </c>
      <c r="AA28" s="705">
        <f>IF('1. General Input'!$D$10=0,0,IF('1. General Input'!$D$10=8,0,IF(B28&gt;$AA$9-1,IF(B28&lt;$AB$9,D28,0),0)))</f>
        <v>0</v>
      </c>
      <c r="AB28" s="705">
        <f>IF('1. General Input'!$D$10=0,0,IF('1. General Input'!$D$10=8,0,IF(B28&gt;$AB$9-1,IF(B28&lt;$AC$9,D28,0),0)))</f>
        <v>0</v>
      </c>
      <c r="AC28" s="705">
        <f>IF('1. General Input'!$D$10=0,0,IF(B28&gt;$AC$9-1,D28,0))</f>
        <v>0</v>
      </c>
      <c r="AD28" s="706">
        <f t="shared" si="8"/>
        <v>0</v>
      </c>
    </row>
    <row r="29" spans="1:30" x14ac:dyDescent="0.25">
      <c r="A29" s="646"/>
      <c r="B29" s="733"/>
      <c r="C29" s="588"/>
      <c r="D29" s="655"/>
      <c r="E29" s="705">
        <f t="shared" si="0"/>
        <v>0</v>
      </c>
      <c r="F29" s="705">
        <f t="shared" si="1"/>
        <v>0</v>
      </c>
      <c r="G29" s="705">
        <f t="shared" si="2"/>
        <v>0</v>
      </c>
      <c r="H29" s="705">
        <f t="shared" si="3"/>
        <v>0</v>
      </c>
      <c r="I29" s="705">
        <f t="shared" si="4"/>
        <v>0</v>
      </c>
      <c r="J29" s="705">
        <f t="shared" si="5"/>
        <v>0</v>
      </c>
      <c r="K29" s="705">
        <f t="shared" si="6"/>
        <v>0</v>
      </c>
      <c r="L29" s="705">
        <f t="shared" si="7"/>
        <v>0</v>
      </c>
      <c r="M29" s="705">
        <f>IF('1. General Input'!$D$10=0,0,IF('1. General Input'!$D$10=8,0,IF(B29&gt;$M$9-1,IF(B29&lt;$N$9,D29,0),0)))</f>
        <v>0</v>
      </c>
      <c r="N29" s="705">
        <f>IF('1. General Input'!$D$10=0,0,IF('1. General Input'!$D$10=8,0,IF(B29&gt;$N$9-1,IF(B29&lt;$O$9,D29,0),0)))</f>
        <v>0</v>
      </c>
      <c r="O29" s="705">
        <f>IF('1. General Input'!$D$10=0,0,IF('1. General Input'!$D$10=8,0,IF(B29&gt;$O$9-1,IF(B29&lt;$P$9,D29,0),0)))</f>
        <v>0</v>
      </c>
      <c r="P29" s="705">
        <f>IF('1. General Input'!$D$10=0,0,IF('1. General Input'!$D$10=8,0,IF(B29&gt;$P$9-1,IF(B29&lt;$Q$9,D29,0),0)))</f>
        <v>0</v>
      </c>
      <c r="Q29" s="705">
        <f>IF('1. General Input'!$D$10=0,0,IF('1. General Input'!$D$10=8,0,IF(B29&gt;$Q$9-1,IF(B29&lt;$R$9,D29,0),0)))</f>
        <v>0</v>
      </c>
      <c r="R29" s="705">
        <f>IF('1. General Input'!$D$10=0,0,IF('1. General Input'!$D$10=8,0,IF(B29&gt;$R$9-1,IF(B29&lt;$S$9,D29,0),0)))</f>
        <v>0</v>
      </c>
      <c r="S29" s="705">
        <f>IF('1. General Input'!$D$10=0,0,IF('1. General Input'!$D$10=8,0,IF(B29&gt;$S$9-1,IF(B29&lt;$T$9,D29,0),0)))</f>
        <v>0</v>
      </c>
      <c r="T29" s="705">
        <f>IF('1. General Input'!$D$10=0,0,IF('1. General Input'!$D$10=8,0,IF(B29&gt;$T$9-1,IF(B29&lt;$U$9,D29,0),0)))</f>
        <v>0</v>
      </c>
      <c r="U29" s="705">
        <f>IF('1. General Input'!$D$10=0,0,IF('1. General Input'!$D$10=8,0,IF(B29&gt;$U$9-1,IF(B29&lt;$V$9,D29,0),0)))</f>
        <v>0</v>
      </c>
      <c r="V29" s="705">
        <f>IF('1. General Input'!$D$10=0,0,IF('1. General Input'!$D$10=8,0,IF(B29&gt;$V$9-1,IF(B29&lt;$W$9,D29,0),0)))</f>
        <v>0</v>
      </c>
      <c r="W29" s="705">
        <f>IF('1. General Input'!$D$10=0,0,IF('1. General Input'!$D$10=8,0,IF(B29&gt;$W$9-1,IF(B29&lt;$X$9,D29,0),0)))</f>
        <v>0</v>
      </c>
      <c r="X29" s="705">
        <f>IF('1. General Input'!$D$10=0,0,IF('1. General Input'!$D$10=8,0,IF(B29&gt;$X$9-1,IF(B29&lt;$Y$9,D29,0),0)))</f>
        <v>0</v>
      </c>
      <c r="Y29" s="705">
        <f>IF('1. General Input'!$D$10=0,0,IF('1. General Input'!$D$10=8,0,IF(B29&gt;$Y$9-1,IF(B29&lt;$Z$9,D29,0),0)))</f>
        <v>0</v>
      </c>
      <c r="Z29" s="705">
        <f>IF('1. General Input'!$D$10=0,0,IF('1. General Input'!$D$10=8,0,IF(B29&gt;$Z$9-1,IF(B29&lt;$AA$9,D29,0),0)))</f>
        <v>0</v>
      </c>
      <c r="AA29" s="705">
        <f>IF('1. General Input'!$D$10=0,0,IF('1. General Input'!$D$10=8,0,IF(B29&gt;$AA$9-1,IF(B29&lt;$AB$9,D29,0),0)))</f>
        <v>0</v>
      </c>
      <c r="AB29" s="705">
        <f>IF('1. General Input'!$D$10=0,0,IF('1. General Input'!$D$10=8,0,IF(B29&gt;$AB$9-1,IF(B29&lt;$AC$9,D29,0),0)))</f>
        <v>0</v>
      </c>
      <c r="AC29" s="705">
        <f>IF('1. General Input'!$D$10=0,0,IF(B29&gt;$AC$9-1,D29,0))</f>
        <v>0</v>
      </c>
      <c r="AD29" s="706">
        <f t="shared" si="8"/>
        <v>0</v>
      </c>
    </row>
    <row r="30" spans="1:30" x14ac:dyDescent="0.25">
      <c r="A30" s="646"/>
      <c r="B30" s="733"/>
      <c r="C30" s="588"/>
      <c r="D30" s="655"/>
      <c r="E30" s="705">
        <f t="shared" si="0"/>
        <v>0</v>
      </c>
      <c r="F30" s="705">
        <f t="shared" si="1"/>
        <v>0</v>
      </c>
      <c r="G30" s="705">
        <f t="shared" si="2"/>
        <v>0</v>
      </c>
      <c r="H30" s="705">
        <f t="shared" si="3"/>
        <v>0</v>
      </c>
      <c r="I30" s="705">
        <f t="shared" si="4"/>
        <v>0</v>
      </c>
      <c r="J30" s="705">
        <f t="shared" si="5"/>
        <v>0</v>
      </c>
      <c r="K30" s="705">
        <f t="shared" si="6"/>
        <v>0</v>
      </c>
      <c r="L30" s="705">
        <f t="shared" si="7"/>
        <v>0</v>
      </c>
      <c r="M30" s="705">
        <f>IF('1. General Input'!$D$10=0,0,IF('1. General Input'!$D$10=8,0,IF(B30&gt;$M$9-1,IF(B30&lt;$N$9,D30,0),0)))</f>
        <v>0</v>
      </c>
      <c r="N30" s="705">
        <f>IF('1. General Input'!$D$10=0,0,IF('1. General Input'!$D$10=8,0,IF(B30&gt;$N$9-1,IF(B30&lt;$O$9,D30,0),0)))</f>
        <v>0</v>
      </c>
      <c r="O30" s="705">
        <f>IF('1. General Input'!$D$10=0,0,IF('1. General Input'!$D$10=8,0,IF(B30&gt;$O$9-1,IF(B30&lt;$P$9,D30,0),0)))</f>
        <v>0</v>
      </c>
      <c r="P30" s="705">
        <f>IF('1. General Input'!$D$10=0,0,IF('1. General Input'!$D$10=8,0,IF(B30&gt;$P$9-1,IF(B30&lt;$Q$9,D30,0),0)))</f>
        <v>0</v>
      </c>
      <c r="Q30" s="705">
        <f>IF('1. General Input'!$D$10=0,0,IF('1. General Input'!$D$10=8,0,IF(B30&gt;$Q$9-1,IF(B30&lt;$R$9,D30,0),0)))</f>
        <v>0</v>
      </c>
      <c r="R30" s="705">
        <f>IF('1. General Input'!$D$10=0,0,IF('1. General Input'!$D$10=8,0,IF(B30&gt;$R$9-1,IF(B30&lt;$S$9,D30,0),0)))</f>
        <v>0</v>
      </c>
      <c r="S30" s="705">
        <f>IF('1. General Input'!$D$10=0,0,IF('1. General Input'!$D$10=8,0,IF(B30&gt;$S$9-1,IF(B30&lt;$T$9,D30,0),0)))</f>
        <v>0</v>
      </c>
      <c r="T30" s="705">
        <f>IF('1. General Input'!$D$10=0,0,IF('1. General Input'!$D$10=8,0,IF(B30&gt;$T$9-1,IF(B30&lt;$U$9,D30,0),0)))</f>
        <v>0</v>
      </c>
      <c r="U30" s="705">
        <f>IF('1. General Input'!$D$10=0,0,IF('1. General Input'!$D$10=8,0,IF(B30&gt;$U$9-1,IF(B30&lt;$V$9,D30,0),0)))</f>
        <v>0</v>
      </c>
      <c r="V30" s="705">
        <f>IF('1. General Input'!$D$10=0,0,IF('1. General Input'!$D$10=8,0,IF(B30&gt;$V$9-1,IF(B30&lt;$W$9,D30,0),0)))</f>
        <v>0</v>
      </c>
      <c r="W30" s="705">
        <f>IF('1. General Input'!$D$10=0,0,IF('1. General Input'!$D$10=8,0,IF(B30&gt;$W$9-1,IF(B30&lt;$X$9,D30,0),0)))</f>
        <v>0</v>
      </c>
      <c r="X30" s="705">
        <f>IF('1. General Input'!$D$10=0,0,IF('1. General Input'!$D$10=8,0,IF(B30&gt;$X$9-1,IF(B30&lt;$Y$9,D30,0),0)))</f>
        <v>0</v>
      </c>
      <c r="Y30" s="705">
        <f>IF('1. General Input'!$D$10=0,0,IF('1. General Input'!$D$10=8,0,IF(B30&gt;$Y$9-1,IF(B30&lt;$Z$9,D30,0),0)))</f>
        <v>0</v>
      </c>
      <c r="Z30" s="705">
        <f>IF('1. General Input'!$D$10=0,0,IF('1. General Input'!$D$10=8,0,IF(B30&gt;$Z$9-1,IF(B30&lt;$AA$9,D30,0),0)))</f>
        <v>0</v>
      </c>
      <c r="AA30" s="705">
        <f>IF('1. General Input'!$D$10=0,0,IF('1. General Input'!$D$10=8,0,IF(B30&gt;$AA$9-1,IF(B30&lt;$AB$9,D30,0),0)))</f>
        <v>0</v>
      </c>
      <c r="AB30" s="705">
        <f>IF('1. General Input'!$D$10=0,0,IF('1. General Input'!$D$10=8,0,IF(B30&gt;$AB$9-1,IF(B30&lt;$AC$9,D30,0),0)))</f>
        <v>0</v>
      </c>
      <c r="AC30" s="705">
        <f>IF('1. General Input'!$D$10=0,0,IF(B30&gt;$AC$9-1,D30,0))</f>
        <v>0</v>
      </c>
      <c r="AD30" s="706">
        <f t="shared" si="8"/>
        <v>0</v>
      </c>
    </row>
    <row r="31" spans="1:30" x14ac:dyDescent="0.25">
      <c r="A31" s="646"/>
      <c r="B31" s="733"/>
      <c r="C31" s="588"/>
      <c r="D31" s="655"/>
      <c r="E31" s="705">
        <f t="shared" si="0"/>
        <v>0</v>
      </c>
      <c r="F31" s="705">
        <f t="shared" si="1"/>
        <v>0</v>
      </c>
      <c r="G31" s="705">
        <f t="shared" si="2"/>
        <v>0</v>
      </c>
      <c r="H31" s="705">
        <f t="shared" si="3"/>
        <v>0</v>
      </c>
      <c r="I31" s="705">
        <f t="shared" si="4"/>
        <v>0</v>
      </c>
      <c r="J31" s="705">
        <f t="shared" si="5"/>
        <v>0</v>
      </c>
      <c r="K31" s="705">
        <f t="shared" si="6"/>
        <v>0</v>
      </c>
      <c r="L31" s="705">
        <f t="shared" si="7"/>
        <v>0</v>
      </c>
      <c r="M31" s="705">
        <f>IF('1. General Input'!$D$10=0,0,IF('1. General Input'!$D$10=8,0,IF(B31&gt;$M$9-1,IF(B31&lt;$N$9,D31,0),0)))</f>
        <v>0</v>
      </c>
      <c r="N31" s="705">
        <f>IF('1. General Input'!$D$10=0,0,IF('1. General Input'!$D$10=8,0,IF(B31&gt;$N$9-1,IF(B31&lt;$O$9,D31,0),0)))</f>
        <v>0</v>
      </c>
      <c r="O31" s="705">
        <f>IF('1. General Input'!$D$10=0,0,IF('1. General Input'!$D$10=8,0,IF(B31&gt;$O$9-1,IF(B31&lt;$P$9,D31,0),0)))</f>
        <v>0</v>
      </c>
      <c r="P31" s="705">
        <f>IF('1. General Input'!$D$10=0,0,IF('1. General Input'!$D$10=8,0,IF(B31&gt;$P$9-1,IF(B31&lt;$Q$9,D31,0),0)))</f>
        <v>0</v>
      </c>
      <c r="Q31" s="705">
        <f>IF('1. General Input'!$D$10=0,0,IF('1. General Input'!$D$10=8,0,IF(B31&gt;$Q$9-1,IF(B31&lt;$R$9,D31,0),0)))</f>
        <v>0</v>
      </c>
      <c r="R31" s="705">
        <f>IF('1. General Input'!$D$10=0,0,IF('1. General Input'!$D$10=8,0,IF(B31&gt;$R$9-1,IF(B31&lt;$S$9,D31,0),0)))</f>
        <v>0</v>
      </c>
      <c r="S31" s="705">
        <f>IF('1. General Input'!$D$10=0,0,IF('1. General Input'!$D$10=8,0,IF(B31&gt;$S$9-1,IF(B31&lt;$T$9,D31,0),0)))</f>
        <v>0</v>
      </c>
      <c r="T31" s="705">
        <f>IF('1. General Input'!$D$10=0,0,IF('1. General Input'!$D$10=8,0,IF(B31&gt;$T$9-1,IF(B31&lt;$U$9,D31,0),0)))</f>
        <v>0</v>
      </c>
      <c r="U31" s="705">
        <f>IF('1. General Input'!$D$10=0,0,IF('1. General Input'!$D$10=8,0,IF(B31&gt;$U$9-1,IF(B31&lt;$V$9,D31,0),0)))</f>
        <v>0</v>
      </c>
      <c r="V31" s="705">
        <f>IF('1. General Input'!$D$10=0,0,IF('1. General Input'!$D$10=8,0,IF(B31&gt;$V$9-1,IF(B31&lt;$W$9,D31,0),0)))</f>
        <v>0</v>
      </c>
      <c r="W31" s="705">
        <f>IF('1. General Input'!$D$10=0,0,IF('1. General Input'!$D$10=8,0,IF(B31&gt;$W$9-1,IF(B31&lt;$X$9,D31,0),0)))</f>
        <v>0</v>
      </c>
      <c r="X31" s="705">
        <f>IF('1. General Input'!$D$10=0,0,IF('1. General Input'!$D$10=8,0,IF(B31&gt;$X$9-1,IF(B31&lt;$Y$9,D31,0),0)))</f>
        <v>0</v>
      </c>
      <c r="Y31" s="705">
        <f>IF('1. General Input'!$D$10=0,0,IF('1. General Input'!$D$10=8,0,IF(B31&gt;$Y$9-1,IF(B31&lt;$Z$9,D31,0),0)))</f>
        <v>0</v>
      </c>
      <c r="Z31" s="705">
        <f>IF('1. General Input'!$D$10=0,0,IF('1. General Input'!$D$10=8,0,IF(B31&gt;$Z$9-1,IF(B31&lt;$AA$9,D31,0),0)))</f>
        <v>0</v>
      </c>
      <c r="AA31" s="705">
        <f>IF('1. General Input'!$D$10=0,0,IF('1. General Input'!$D$10=8,0,IF(B31&gt;$AA$9-1,IF(B31&lt;$AB$9,D31,0),0)))</f>
        <v>0</v>
      </c>
      <c r="AB31" s="705">
        <f>IF('1. General Input'!$D$10=0,0,IF('1. General Input'!$D$10=8,0,IF(B31&gt;$AB$9-1,IF(B31&lt;$AC$9,D31,0),0)))</f>
        <v>0</v>
      </c>
      <c r="AC31" s="705">
        <f>IF('1. General Input'!$D$10=0,0,IF(B31&gt;$AC$9-1,D31,0))</f>
        <v>0</v>
      </c>
      <c r="AD31" s="706">
        <f t="shared" si="8"/>
        <v>0</v>
      </c>
    </row>
    <row r="32" spans="1:30" x14ac:dyDescent="0.25">
      <c r="A32" s="646"/>
      <c r="B32" s="733"/>
      <c r="C32" s="588"/>
      <c r="D32" s="655"/>
      <c r="E32" s="705">
        <f t="shared" si="0"/>
        <v>0</v>
      </c>
      <c r="F32" s="705">
        <f t="shared" si="1"/>
        <v>0</v>
      </c>
      <c r="G32" s="705">
        <f t="shared" si="2"/>
        <v>0</v>
      </c>
      <c r="H32" s="705">
        <f t="shared" si="3"/>
        <v>0</v>
      </c>
      <c r="I32" s="705">
        <f t="shared" si="4"/>
        <v>0</v>
      </c>
      <c r="J32" s="705">
        <f t="shared" si="5"/>
        <v>0</v>
      </c>
      <c r="K32" s="705">
        <f t="shared" si="6"/>
        <v>0</v>
      </c>
      <c r="L32" s="705">
        <f t="shared" si="7"/>
        <v>0</v>
      </c>
      <c r="M32" s="705">
        <f>IF('1. General Input'!$D$10=0,0,IF('1. General Input'!$D$10=8,0,IF(B32&gt;$M$9-1,IF(B32&lt;$N$9,D32,0),0)))</f>
        <v>0</v>
      </c>
      <c r="N32" s="705">
        <f>IF('1. General Input'!$D$10=0,0,IF('1. General Input'!$D$10=8,0,IF(B32&gt;$N$9-1,IF(B32&lt;$O$9,D32,0),0)))</f>
        <v>0</v>
      </c>
      <c r="O32" s="705">
        <f>IF('1. General Input'!$D$10=0,0,IF('1. General Input'!$D$10=8,0,IF(B32&gt;$O$9-1,IF(B32&lt;$P$9,D32,0),0)))</f>
        <v>0</v>
      </c>
      <c r="P32" s="705">
        <f>IF('1. General Input'!$D$10=0,0,IF('1. General Input'!$D$10=8,0,IF(B32&gt;$P$9-1,IF(B32&lt;$Q$9,D32,0),0)))</f>
        <v>0</v>
      </c>
      <c r="Q32" s="705">
        <f>IF('1. General Input'!$D$10=0,0,IF('1. General Input'!$D$10=8,0,IF(B32&gt;$Q$9-1,IF(B32&lt;$R$9,D32,0),0)))</f>
        <v>0</v>
      </c>
      <c r="R32" s="705">
        <f>IF('1. General Input'!$D$10=0,0,IF('1. General Input'!$D$10=8,0,IF(B32&gt;$R$9-1,IF(B32&lt;$S$9,D32,0),0)))</f>
        <v>0</v>
      </c>
      <c r="S32" s="705">
        <f>IF('1. General Input'!$D$10=0,0,IF('1. General Input'!$D$10=8,0,IF(B32&gt;$S$9-1,IF(B32&lt;$T$9,D32,0),0)))</f>
        <v>0</v>
      </c>
      <c r="T32" s="705">
        <f>IF('1. General Input'!$D$10=0,0,IF('1. General Input'!$D$10=8,0,IF(B32&gt;$T$9-1,IF(B32&lt;$U$9,D32,0),0)))</f>
        <v>0</v>
      </c>
      <c r="U32" s="705">
        <f>IF('1. General Input'!$D$10=0,0,IF('1. General Input'!$D$10=8,0,IF(B32&gt;$U$9-1,IF(B32&lt;$V$9,D32,0),0)))</f>
        <v>0</v>
      </c>
      <c r="V32" s="705">
        <f>IF('1. General Input'!$D$10=0,0,IF('1. General Input'!$D$10=8,0,IF(B32&gt;$V$9-1,IF(B32&lt;$W$9,D32,0),0)))</f>
        <v>0</v>
      </c>
      <c r="W32" s="705">
        <f>IF('1. General Input'!$D$10=0,0,IF('1. General Input'!$D$10=8,0,IF(B32&gt;$W$9-1,IF(B32&lt;$X$9,D32,0),0)))</f>
        <v>0</v>
      </c>
      <c r="X32" s="705">
        <f>IF('1. General Input'!$D$10=0,0,IF('1. General Input'!$D$10=8,0,IF(B32&gt;$X$9-1,IF(B32&lt;$Y$9,D32,0),0)))</f>
        <v>0</v>
      </c>
      <c r="Y32" s="705">
        <f>IF('1. General Input'!$D$10=0,0,IF('1. General Input'!$D$10=8,0,IF(B32&gt;$Y$9-1,IF(B32&lt;$Z$9,D32,0),0)))</f>
        <v>0</v>
      </c>
      <c r="Z32" s="705">
        <f>IF('1. General Input'!$D$10=0,0,IF('1. General Input'!$D$10=8,0,IF(B32&gt;$Z$9-1,IF(B32&lt;$AA$9,D32,0),0)))</f>
        <v>0</v>
      </c>
      <c r="AA32" s="705">
        <f>IF('1. General Input'!$D$10=0,0,IF('1. General Input'!$D$10=8,0,IF(B32&gt;$AA$9-1,IF(B32&lt;$AB$9,D32,0),0)))</f>
        <v>0</v>
      </c>
      <c r="AB32" s="705">
        <f>IF('1. General Input'!$D$10=0,0,IF('1. General Input'!$D$10=8,0,IF(B32&gt;$AB$9-1,IF(B32&lt;$AC$9,D32,0),0)))</f>
        <v>0</v>
      </c>
      <c r="AC32" s="705">
        <f>IF('1. General Input'!$D$10=0,0,IF(B32&gt;$AC$9-1,D32,0))</f>
        <v>0</v>
      </c>
      <c r="AD32" s="706">
        <f t="shared" si="8"/>
        <v>0</v>
      </c>
    </row>
    <row r="33" spans="1:30" x14ac:dyDescent="0.25">
      <c r="A33" s="646"/>
      <c r="B33" s="733"/>
      <c r="C33" s="588"/>
      <c r="D33" s="655"/>
      <c r="E33" s="705">
        <f t="shared" si="0"/>
        <v>0</v>
      </c>
      <c r="F33" s="705">
        <f t="shared" si="1"/>
        <v>0</v>
      </c>
      <c r="G33" s="705">
        <f t="shared" si="2"/>
        <v>0</v>
      </c>
      <c r="H33" s="705">
        <f t="shared" si="3"/>
        <v>0</v>
      </c>
      <c r="I33" s="705">
        <f t="shared" si="4"/>
        <v>0</v>
      </c>
      <c r="J33" s="705">
        <f t="shared" si="5"/>
        <v>0</v>
      </c>
      <c r="K33" s="705">
        <f t="shared" si="6"/>
        <v>0</v>
      </c>
      <c r="L33" s="705">
        <f t="shared" si="7"/>
        <v>0</v>
      </c>
      <c r="M33" s="705">
        <f>IF('1. General Input'!$D$10=0,0,IF('1. General Input'!$D$10=8,0,IF(B33&gt;$M$9-1,IF(B33&lt;$N$9,D33,0),0)))</f>
        <v>0</v>
      </c>
      <c r="N33" s="705">
        <f>IF('1. General Input'!$D$10=0,0,IF('1. General Input'!$D$10=8,0,IF(B33&gt;$N$9-1,IF(B33&lt;$O$9,D33,0),0)))</f>
        <v>0</v>
      </c>
      <c r="O33" s="705">
        <f>IF('1. General Input'!$D$10=0,0,IF('1. General Input'!$D$10=8,0,IF(B33&gt;$O$9-1,IF(B33&lt;$P$9,D33,0),0)))</f>
        <v>0</v>
      </c>
      <c r="P33" s="705">
        <f>IF('1. General Input'!$D$10=0,0,IF('1. General Input'!$D$10=8,0,IF(B33&gt;$P$9-1,IF(B33&lt;$Q$9,D33,0),0)))</f>
        <v>0</v>
      </c>
      <c r="Q33" s="705">
        <f>IF('1. General Input'!$D$10=0,0,IF('1. General Input'!$D$10=8,0,IF(B33&gt;$Q$9-1,IF(B33&lt;$R$9,D33,0),0)))</f>
        <v>0</v>
      </c>
      <c r="R33" s="705">
        <f>IF('1. General Input'!$D$10=0,0,IF('1. General Input'!$D$10=8,0,IF(B33&gt;$R$9-1,IF(B33&lt;$S$9,D33,0),0)))</f>
        <v>0</v>
      </c>
      <c r="S33" s="705">
        <f>IF('1. General Input'!$D$10=0,0,IF('1. General Input'!$D$10=8,0,IF(B33&gt;$S$9-1,IF(B33&lt;$T$9,D33,0),0)))</f>
        <v>0</v>
      </c>
      <c r="T33" s="705">
        <f>IF('1. General Input'!$D$10=0,0,IF('1. General Input'!$D$10=8,0,IF(B33&gt;$T$9-1,IF(B33&lt;$U$9,D33,0),0)))</f>
        <v>0</v>
      </c>
      <c r="U33" s="705">
        <f>IF('1. General Input'!$D$10=0,0,IF('1. General Input'!$D$10=8,0,IF(B33&gt;$U$9-1,IF(B33&lt;$V$9,D33,0),0)))</f>
        <v>0</v>
      </c>
      <c r="V33" s="705">
        <f>IF('1. General Input'!$D$10=0,0,IF('1. General Input'!$D$10=8,0,IF(B33&gt;$V$9-1,IF(B33&lt;$W$9,D33,0),0)))</f>
        <v>0</v>
      </c>
      <c r="W33" s="705">
        <f>IF('1. General Input'!$D$10=0,0,IF('1. General Input'!$D$10=8,0,IF(B33&gt;$W$9-1,IF(B33&lt;$X$9,D33,0),0)))</f>
        <v>0</v>
      </c>
      <c r="X33" s="705">
        <f>IF('1. General Input'!$D$10=0,0,IF('1. General Input'!$D$10=8,0,IF(B33&gt;$X$9-1,IF(B33&lt;$Y$9,D33,0),0)))</f>
        <v>0</v>
      </c>
      <c r="Y33" s="705">
        <f>IF('1. General Input'!$D$10=0,0,IF('1. General Input'!$D$10=8,0,IF(B33&gt;$Y$9-1,IF(B33&lt;$Z$9,D33,0),0)))</f>
        <v>0</v>
      </c>
      <c r="Z33" s="705">
        <f>IF('1. General Input'!$D$10=0,0,IF('1. General Input'!$D$10=8,0,IF(B33&gt;$Z$9-1,IF(B33&lt;$AA$9,D33,0),0)))</f>
        <v>0</v>
      </c>
      <c r="AA33" s="705">
        <f>IF('1. General Input'!$D$10=0,0,IF('1. General Input'!$D$10=8,0,IF(B33&gt;$AA$9-1,IF(B33&lt;$AB$9,D33,0),0)))</f>
        <v>0</v>
      </c>
      <c r="AB33" s="705">
        <f>IF('1. General Input'!$D$10=0,0,IF('1. General Input'!$D$10=8,0,IF(B33&gt;$AB$9-1,IF(B33&lt;$AC$9,D33,0),0)))</f>
        <v>0</v>
      </c>
      <c r="AC33" s="705">
        <f>IF('1. General Input'!$D$10=0,0,IF(B33&gt;$AC$9-1,D33,0))</f>
        <v>0</v>
      </c>
      <c r="AD33" s="706">
        <f t="shared" si="8"/>
        <v>0</v>
      </c>
    </row>
    <row r="34" spans="1:30" x14ac:dyDescent="0.25">
      <c r="A34" s="646"/>
      <c r="B34" s="733"/>
      <c r="C34" s="588"/>
      <c r="D34" s="655"/>
      <c r="E34" s="705">
        <f t="shared" si="0"/>
        <v>0</v>
      </c>
      <c r="F34" s="705">
        <f t="shared" si="1"/>
        <v>0</v>
      </c>
      <c r="G34" s="705">
        <f t="shared" si="2"/>
        <v>0</v>
      </c>
      <c r="H34" s="705">
        <f t="shared" si="3"/>
        <v>0</v>
      </c>
      <c r="I34" s="705">
        <f t="shared" si="4"/>
        <v>0</v>
      </c>
      <c r="J34" s="705">
        <f t="shared" si="5"/>
        <v>0</v>
      </c>
      <c r="K34" s="705">
        <f t="shared" si="6"/>
        <v>0</v>
      </c>
      <c r="L34" s="705">
        <f t="shared" si="7"/>
        <v>0</v>
      </c>
      <c r="M34" s="705">
        <f>IF('1. General Input'!$D$10=0,0,IF('1. General Input'!$D$10=8,0,IF(B34&gt;$M$9-1,IF(B34&lt;$N$9,D34,0),0)))</f>
        <v>0</v>
      </c>
      <c r="N34" s="705">
        <f>IF('1. General Input'!$D$10=0,0,IF('1. General Input'!$D$10=8,0,IF(B34&gt;$N$9-1,IF(B34&lt;$O$9,D34,0),0)))</f>
        <v>0</v>
      </c>
      <c r="O34" s="705">
        <f>IF('1. General Input'!$D$10=0,0,IF('1. General Input'!$D$10=8,0,IF(B34&gt;$O$9-1,IF(B34&lt;$P$9,D34,0),0)))</f>
        <v>0</v>
      </c>
      <c r="P34" s="705">
        <f>IF('1. General Input'!$D$10=0,0,IF('1. General Input'!$D$10=8,0,IF(B34&gt;$P$9-1,IF(B34&lt;$Q$9,D34,0),0)))</f>
        <v>0</v>
      </c>
      <c r="Q34" s="705">
        <f>IF('1. General Input'!$D$10=0,0,IF('1. General Input'!$D$10=8,0,IF(B34&gt;$Q$9-1,IF(B34&lt;$R$9,D34,0),0)))</f>
        <v>0</v>
      </c>
      <c r="R34" s="705">
        <f>IF('1. General Input'!$D$10=0,0,IF('1. General Input'!$D$10=8,0,IF(B34&gt;$R$9-1,IF(B34&lt;$S$9,D34,0),0)))</f>
        <v>0</v>
      </c>
      <c r="S34" s="705">
        <f>IF('1. General Input'!$D$10=0,0,IF('1. General Input'!$D$10=8,0,IF(B34&gt;$S$9-1,IF(B34&lt;$T$9,D34,0),0)))</f>
        <v>0</v>
      </c>
      <c r="T34" s="705">
        <f>IF('1. General Input'!$D$10=0,0,IF('1. General Input'!$D$10=8,0,IF(B34&gt;$T$9-1,IF(B34&lt;$U$9,D34,0),0)))</f>
        <v>0</v>
      </c>
      <c r="U34" s="705">
        <f>IF('1. General Input'!$D$10=0,0,IF('1. General Input'!$D$10=8,0,IF(B34&gt;$U$9-1,IF(B34&lt;$V$9,D34,0),0)))</f>
        <v>0</v>
      </c>
      <c r="V34" s="705">
        <f>IF('1. General Input'!$D$10=0,0,IF('1. General Input'!$D$10=8,0,IF(B34&gt;$V$9-1,IF(B34&lt;$W$9,D34,0),0)))</f>
        <v>0</v>
      </c>
      <c r="W34" s="705">
        <f>IF('1. General Input'!$D$10=0,0,IF('1. General Input'!$D$10=8,0,IF(B34&gt;$W$9-1,IF(B34&lt;$X$9,D34,0),0)))</f>
        <v>0</v>
      </c>
      <c r="X34" s="705">
        <f>IF('1. General Input'!$D$10=0,0,IF('1. General Input'!$D$10=8,0,IF(B34&gt;$X$9-1,IF(B34&lt;$Y$9,D34,0),0)))</f>
        <v>0</v>
      </c>
      <c r="Y34" s="705">
        <f>IF('1. General Input'!$D$10=0,0,IF('1. General Input'!$D$10=8,0,IF(B34&gt;$Y$9-1,IF(B34&lt;$Z$9,D34,0),0)))</f>
        <v>0</v>
      </c>
      <c r="Z34" s="705">
        <f>IF('1. General Input'!$D$10=0,0,IF('1. General Input'!$D$10=8,0,IF(B34&gt;$Z$9-1,IF(B34&lt;$AA$9,D34,0),0)))</f>
        <v>0</v>
      </c>
      <c r="AA34" s="705">
        <f>IF('1. General Input'!$D$10=0,0,IF('1. General Input'!$D$10=8,0,IF(B34&gt;$AA$9-1,IF(B34&lt;$AB$9,D34,0),0)))</f>
        <v>0</v>
      </c>
      <c r="AB34" s="705">
        <f>IF('1. General Input'!$D$10=0,0,IF('1. General Input'!$D$10=8,0,IF(B34&gt;$AB$9-1,IF(B34&lt;$AC$9,D34,0),0)))</f>
        <v>0</v>
      </c>
      <c r="AC34" s="705">
        <f>IF('1. General Input'!$D$10=0,0,IF(B34&gt;$AC$9-1,D34,0))</f>
        <v>0</v>
      </c>
      <c r="AD34" s="706">
        <f t="shared" si="8"/>
        <v>0</v>
      </c>
    </row>
    <row r="35" spans="1:30" x14ac:dyDescent="0.25">
      <c r="A35" s="646"/>
      <c r="B35" s="733"/>
      <c r="C35" s="588"/>
      <c r="D35" s="655"/>
      <c r="E35" s="705">
        <f t="shared" si="0"/>
        <v>0</v>
      </c>
      <c r="F35" s="705">
        <f t="shared" si="1"/>
        <v>0</v>
      </c>
      <c r="G35" s="705">
        <f t="shared" si="2"/>
        <v>0</v>
      </c>
      <c r="H35" s="705">
        <f t="shared" si="3"/>
        <v>0</v>
      </c>
      <c r="I35" s="705">
        <f t="shared" si="4"/>
        <v>0</v>
      </c>
      <c r="J35" s="705">
        <f t="shared" si="5"/>
        <v>0</v>
      </c>
      <c r="K35" s="705">
        <f t="shared" si="6"/>
        <v>0</v>
      </c>
      <c r="L35" s="705">
        <f t="shared" si="7"/>
        <v>0</v>
      </c>
      <c r="M35" s="705">
        <f>IF('1. General Input'!$D$10=0,0,IF('1. General Input'!$D$10=8,0,IF(B35&gt;$M$9-1,IF(B35&lt;$N$9,D35,0),0)))</f>
        <v>0</v>
      </c>
      <c r="N35" s="705">
        <f>IF('1. General Input'!$D$10=0,0,IF('1. General Input'!$D$10=8,0,IF(B35&gt;$N$9-1,IF(B35&lt;$O$9,D35,0),0)))</f>
        <v>0</v>
      </c>
      <c r="O35" s="705">
        <f>IF('1. General Input'!$D$10=0,0,IF('1. General Input'!$D$10=8,0,IF(B35&gt;$O$9-1,IF(B35&lt;$P$9,D35,0),0)))</f>
        <v>0</v>
      </c>
      <c r="P35" s="705">
        <f>IF('1. General Input'!$D$10=0,0,IF('1. General Input'!$D$10=8,0,IF(B35&gt;$P$9-1,IF(B35&lt;$Q$9,D35,0),0)))</f>
        <v>0</v>
      </c>
      <c r="Q35" s="705">
        <f>IF('1. General Input'!$D$10=0,0,IF('1. General Input'!$D$10=8,0,IF(B35&gt;$Q$9-1,IF(B35&lt;$R$9,D35,0),0)))</f>
        <v>0</v>
      </c>
      <c r="R35" s="705">
        <f>IF('1. General Input'!$D$10=0,0,IF('1. General Input'!$D$10=8,0,IF(B35&gt;$R$9-1,IF(B35&lt;$S$9,D35,0),0)))</f>
        <v>0</v>
      </c>
      <c r="S35" s="705">
        <f>IF('1. General Input'!$D$10=0,0,IF('1. General Input'!$D$10=8,0,IF(B35&gt;$S$9-1,IF(B35&lt;$T$9,D35,0),0)))</f>
        <v>0</v>
      </c>
      <c r="T35" s="705">
        <f>IF('1. General Input'!$D$10=0,0,IF('1. General Input'!$D$10=8,0,IF(B35&gt;$T$9-1,IF(B35&lt;$U$9,D35,0),0)))</f>
        <v>0</v>
      </c>
      <c r="U35" s="705">
        <f>IF('1. General Input'!$D$10=0,0,IF('1. General Input'!$D$10=8,0,IF(B35&gt;$U$9-1,IF(B35&lt;$V$9,D35,0),0)))</f>
        <v>0</v>
      </c>
      <c r="V35" s="705">
        <f>IF('1. General Input'!$D$10=0,0,IF('1. General Input'!$D$10=8,0,IF(B35&gt;$V$9-1,IF(B35&lt;$W$9,D35,0),0)))</f>
        <v>0</v>
      </c>
      <c r="W35" s="705">
        <f>IF('1. General Input'!$D$10=0,0,IF('1. General Input'!$D$10=8,0,IF(B35&gt;$W$9-1,IF(B35&lt;$X$9,D35,0),0)))</f>
        <v>0</v>
      </c>
      <c r="X35" s="705">
        <f>IF('1. General Input'!$D$10=0,0,IF('1. General Input'!$D$10=8,0,IF(B35&gt;$X$9-1,IF(B35&lt;$Y$9,D35,0),0)))</f>
        <v>0</v>
      </c>
      <c r="Y35" s="705">
        <f>IF('1. General Input'!$D$10=0,0,IF('1. General Input'!$D$10=8,0,IF(B35&gt;$Y$9-1,IF(B35&lt;$Z$9,D35,0),0)))</f>
        <v>0</v>
      </c>
      <c r="Z35" s="705">
        <f>IF('1. General Input'!$D$10=0,0,IF('1. General Input'!$D$10=8,0,IF(B35&gt;$Z$9-1,IF(B35&lt;$AA$9,D35,0),0)))</f>
        <v>0</v>
      </c>
      <c r="AA35" s="705">
        <f>IF('1. General Input'!$D$10=0,0,IF('1. General Input'!$D$10=8,0,IF(B35&gt;$AA$9-1,IF(B35&lt;$AB$9,D35,0),0)))</f>
        <v>0</v>
      </c>
      <c r="AB35" s="705">
        <f>IF('1. General Input'!$D$10=0,0,IF('1. General Input'!$D$10=8,0,IF(B35&gt;$AB$9-1,IF(B35&lt;$AC$9,D35,0),0)))</f>
        <v>0</v>
      </c>
      <c r="AC35" s="705">
        <f>IF('1. General Input'!$D$10=0,0,IF(B35&gt;$AC$9-1,D35,0))</f>
        <v>0</v>
      </c>
      <c r="AD35" s="706">
        <f t="shared" si="8"/>
        <v>0</v>
      </c>
    </row>
    <row r="36" spans="1:30" x14ac:dyDescent="0.25">
      <c r="A36" s="646"/>
      <c r="B36" s="733"/>
      <c r="C36" s="588"/>
      <c r="D36" s="655"/>
      <c r="E36" s="705">
        <f t="shared" si="0"/>
        <v>0</v>
      </c>
      <c r="F36" s="705">
        <f t="shared" si="1"/>
        <v>0</v>
      </c>
      <c r="G36" s="705">
        <f t="shared" si="2"/>
        <v>0</v>
      </c>
      <c r="H36" s="705">
        <f t="shared" si="3"/>
        <v>0</v>
      </c>
      <c r="I36" s="705">
        <f t="shared" si="4"/>
        <v>0</v>
      </c>
      <c r="J36" s="705">
        <f t="shared" si="5"/>
        <v>0</v>
      </c>
      <c r="K36" s="705">
        <f t="shared" si="6"/>
        <v>0</v>
      </c>
      <c r="L36" s="705">
        <f t="shared" si="7"/>
        <v>0</v>
      </c>
      <c r="M36" s="705">
        <f>IF('1. General Input'!$D$10=0,0,IF('1. General Input'!$D$10=8,0,IF(B36&gt;$M$9-1,IF(B36&lt;$N$9,D36,0),0)))</f>
        <v>0</v>
      </c>
      <c r="N36" s="705">
        <f>IF('1. General Input'!$D$10=0,0,IF('1. General Input'!$D$10=8,0,IF(B36&gt;$N$9-1,IF(B36&lt;$O$9,D36,0),0)))</f>
        <v>0</v>
      </c>
      <c r="O36" s="705">
        <f>IF('1. General Input'!$D$10=0,0,IF('1. General Input'!$D$10=8,0,IF(B36&gt;$O$9-1,IF(B36&lt;$P$9,D36,0),0)))</f>
        <v>0</v>
      </c>
      <c r="P36" s="705">
        <f>IF('1. General Input'!$D$10=0,0,IF('1. General Input'!$D$10=8,0,IF(B36&gt;$P$9-1,IF(B36&lt;$Q$9,D36,0),0)))</f>
        <v>0</v>
      </c>
      <c r="Q36" s="705">
        <f>IF('1. General Input'!$D$10=0,0,IF('1. General Input'!$D$10=8,0,IF(B36&gt;$Q$9-1,IF(B36&lt;$R$9,D36,0),0)))</f>
        <v>0</v>
      </c>
      <c r="R36" s="705">
        <f>IF('1. General Input'!$D$10=0,0,IF('1. General Input'!$D$10=8,0,IF(B36&gt;$R$9-1,IF(B36&lt;$S$9,D36,0),0)))</f>
        <v>0</v>
      </c>
      <c r="S36" s="705">
        <f>IF('1. General Input'!$D$10=0,0,IF('1. General Input'!$D$10=8,0,IF(B36&gt;$S$9-1,IF(B36&lt;$T$9,D36,0),0)))</f>
        <v>0</v>
      </c>
      <c r="T36" s="705">
        <f>IF('1. General Input'!$D$10=0,0,IF('1. General Input'!$D$10=8,0,IF(B36&gt;$T$9-1,IF(B36&lt;$U$9,D36,0),0)))</f>
        <v>0</v>
      </c>
      <c r="U36" s="705">
        <f>IF('1. General Input'!$D$10=0,0,IF('1. General Input'!$D$10=8,0,IF(B36&gt;$U$9-1,IF(B36&lt;$V$9,D36,0),0)))</f>
        <v>0</v>
      </c>
      <c r="V36" s="705">
        <f>IF('1. General Input'!$D$10=0,0,IF('1. General Input'!$D$10=8,0,IF(B36&gt;$V$9-1,IF(B36&lt;$W$9,D36,0),0)))</f>
        <v>0</v>
      </c>
      <c r="W36" s="705">
        <f>IF('1. General Input'!$D$10=0,0,IF('1. General Input'!$D$10=8,0,IF(B36&gt;$W$9-1,IF(B36&lt;$X$9,D36,0),0)))</f>
        <v>0</v>
      </c>
      <c r="X36" s="705">
        <f>IF('1. General Input'!$D$10=0,0,IF('1. General Input'!$D$10=8,0,IF(B36&gt;$X$9-1,IF(B36&lt;$Y$9,D36,0),0)))</f>
        <v>0</v>
      </c>
      <c r="Y36" s="705">
        <f>IF('1. General Input'!$D$10=0,0,IF('1. General Input'!$D$10=8,0,IF(B36&gt;$Y$9-1,IF(B36&lt;$Z$9,D36,0),0)))</f>
        <v>0</v>
      </c>
      <c r="Z36" s="705">
        <f>IF('1. General Input'!$D$10=0,0,IF('1. General Input'!$D$10=8,0,IF(B36&gt;$Z$9-1,IF(B36&lt;$AA$9,D36,0),0)))</f>
        <v>0</v>
      </c>
      <c r="AA36" s="705">
        <f>IF('1. General Input'!$D$10=0,0,IF('1. General Input'!$D$10=8,0,IF(B36&gt;$AA$9-1,IF(B36&lt;$AB$9,D36,0),0)))</f>
        <v>0</v>
      </c>
      <c r="AB36" s="705">
        <f>IF('1. General Input'!$D$10=0,0,IF('1. General Input'!$D$10=8,0,IF(B36&gt;$AB$9-1,IF(B36&lt;$AC$9,D36,0),0)))</f>
        <v>0</v>
      </c>
      <c r="AC36" s="705">
        <f>IF('1. General Input'!$D$10=0,0,IF(B36&gt;$AC$9-1,D36,0))</f>
        <v>0</v>
      </c>
      <c r="AD36" s="706">
        <f t="shared" si="8"/>
        <v>0</v>
      </c>
    </row>
    <row r="37" spans="1:30" x14ac:dyDescent="0.25">
      <c r="A37" s="646"/>
      <c r="B37" s="733"/>
      <c r="C37" s="588"/>
      <c r="D37" s="655"/>
      <c r="E37" s="705">
        <f t="shared" si="0"/>
        <v>0</v>
      </c>
      <c r="F37" s="705">
        <f t="shared" si="1"/>
        <v>0</v>
      </c>
      <c r="G37" s="705">
        <f t="shared" si="2"/>
        <v>0</v>
      </c>
      <c r="H37" s="705">
        <f t="shared" si="3"/>
        <v>0</v>
      </c>
      <c r="I37" s="705">
        <f t="shared" si="4"/>
        <v>0</v>
      </c>
      <c r="J37" s="705">
        <f t="shared" si="5"/>
        <v>0</v>
      </c>
      <c r="K37" s="705">
        <f t="shared" si="6"/>
        <v>0</v>
      </c>
      <c r="L37" s="705">
        <f t="shared" si="7"/>
        <v>0</v>
      </c>
      <c r="M37" s="705">
        <f>IF('1. General Input'!$D$10=0,0,IF('1. General Input'!$D$10=8,0,IF(B37&gt;$M$9-1,IF(B37&lt;$N$9,D37,0),0)))</f>
        <v>0</v>
      </c>
      <c r="N37" s="705">
        <f>IF('1. General Input'!$D$10=0,0,IF('1. General Input'!$D$10=8,0,IF(B37&gt;$N$9-1,IF(B37&lt;$O$9,D37,0),0)))</f>
        <v>0</v>
      </c>
      <c r="O37" s="705">
        <f>IF('1. General Input'!$D$10=0,0,IF('1. General Input'!$D$10=8,0,IF(B37&gt;$O$9-1,IF(B37&lt;$P$9,D37,0),0)))</f>
        <v>0</v>
      </c>
      <c r="P37" s="705">
        <f>IF('1. General Input'!$D$10=0,0,IF('1. General Input'!$D$10=8,0,IF(B37&gt;$P$9-1,IF(B37&lt;$Q$9,D37,0),0)))</f>
        <v>0</v>
      </c>
      <c r="Q37" s="705">
        <f>IF('1. General Input'!$D$10=0,0,IF('1. General Input'!$D$10=8,0,IF(B37&gt;$Q$9-1,IF(B37&lt;$R$9,D37,0),0)))</f>
        <v>0</v>
      </c>
      <c r="R37" s="705">
        <f>IF('1. General Input'!$D$10=0,0,IF('1. General Input'!$D$10=8,0,IF(B37&gt;$R$9-1,IF(B37&lt;$S$9,D37,0),0)))</f>
        <v>0</v>
      </c>
      <c r="S37" s="705">
        <f>IF('1. General Input'!$D$10=0,0,IF('1. General Input'!$D$10=8,0,IF(B37&gt;$S$9-1,IF(B37&lt;$T$9,D37,0),0)))</f>
        <v>0</v>
      </c>
      <c r="T37" s="705">
        <f>IF('1. General Input'!$D$10=0,0,IF('1. General Input'!$D$10=8,0,IF(B37&gt;$T$9-1,IF(B37&lt;$U$9,D37,0),0)))</f>
        <v>0</v>
      </c>
      <c r="U37" s="705">
        <f>IF('1. General Input'!$D$10=0,0,IF('1. General Input'!$D$10=8,0,IF(B37&gt;$U$9-1,IF(B37&lt;$V$9,D37,0),0)))</f>
        <v>0</v>
      </c>
      <c r="V37" s="705">
        <f>IF('1. General Input'!$D$10=0,0,IF('1. General Input'!$D$10=8,0,IF(B37&gt;$V$9-1,IF(B37&lt;$W$9,D37,0),0)))</f>
        <v>0</v>
      </c>
      <c r="W37" s="705">
        <f>IF('1. General Input'!$D$10=0,0,IF('1. General Input'!$D$10=8,0,IF(B37&gt;$W$9-1,IF(B37&lt;$X$9,D37,0),0)))</f>
        <v>0</v>
      </c>
      <c r="X37" s="705">
        <f>IF('1. General Input'!$D$10=0,0,IF('1. General Input'!$D$10=8,0,IF(B37&gt;$X$9-1,IF(B37&lt;$Y$9,D37,0),0)))</f>
        <v>0</v>
      </c>
      <c r="Y37" s="705">
        <f>IF('1. General Input'!$D$10=0,0,IF('1. General Input'!$D$10=8,0,IF(B37&gt;$Y$9-1,IF(B37&lt;$Z$9,D37,0),0)))</f>
        <v>0</v>
      </c>
      <c r="Z37" s="705">
        <f>IF('1. General Input'!$D$10=0,0,IF('1. General Input'!$D$10=8,0,IF(B37&gt;$Z$9-1,IF(B37&lt;$AA$9,D37,0),0)))</f>
        <v>0</v>
      </c>
      <c r="AA37" s="705">
        <f>IF('1. General Input'!$D$10=0,0,IF('1. General Input'!$D$10=8,0,IF(B37&gt;$AA$9-1,IF(B37&lt;$AB$9,D37,0),0)))</f>
        <v>0</v>
      </c>
      <c r="AB37" s="705">
        <f>IF('1. General Input'!$D$10=0,0,IF('1. General Input'!$D$10=8,0,IF(B37&gt;$AB$9-1,IF(B37&lt;$AC$9,D37,0),0)))</f>
        <v>0</v>
      </c>
      <c r="AC37" s="705">
        <f>IF('1. General Input'!$D$10=0,0,IF(B37&gt;$AC$9-1,D37,0))</f>
        <v>0</v>
      </c>
      <c r="AD37" s="706">
        <f t="shared" si="8"/>
        <v>0</v>
      </c>
    </row>
    <row r="38" spans="1:30" x14ac:dyDescent="0.25">
      <c r="A38" s="646"/>
      <c r="B38" s="733"/>
      <c r="C38" s="588"/>
      <c r="D38" s="655"/>
      <c r="E38" s="705">
        <f t="shared" si="0"/>
        <v>0</v>
      </c>
      <c r="F38" s="705">
        <f t="shared" si="1"/>
        <v>0</v>
      </c>
      <c r="G38" s="705">
        <f t="shared" si="2"/>
        <v>0</v>
      </c>
      <c r="H38" s="705">
        <f t="shared" si="3"/>
        <v>0</v>
      </c>
      <c r="I38" s="705">
        <f t="shared" si="4"/>
        <v>0</v>
      </c>
      <c r="J38" s="705">
        <f t="shared" si="5"/>
        <v>0</v>
      </c>
      <c r="K38" s="705">
        <f t="shared" si="6"/>
        <v>0</v>
      </c>
      <c r="L38" s="705">
        <f t="shared" si="7"/>
        <v>0</v>
      </c>
      <c r="M38" s="705">
        <f>IF('1. General Input'!$D$10=0,0,IF('1. General Input'!$D$10=8,0,IF(B38&gt;$M$9-1,IF(B38&lt;$N$9,D38,0),0)))</f>
        <v>0</v>
      </c>
      <c r="N38" s="705">
        <f>IF('1. General Input'!$D$10=0,0,IF('1. General Input'!$D$10=8,0,IF(B38&gt;$N$9-1,IF(B38&lt;$O$9,D38,0),0)))</f>
        <v>0</v>
      </c>
      <c r="O38" s="705">
        <f>IF('1. General Input'!$D$10=0,0,IF('1. General Input'!$D$10=8,0,IF(B38&gt;$O$9-1,IF(B38&lt;$P$9,D38,0),0)))</f>
        <v>0</v>
      </c>
      <c r="P38" s="705">
        <f>IF('1. General Input'!$D$10=0,0,IF('1. General Input'!$D$10=8,0,IF(B38&gt;$P$9-1,IF(B38&lt;$Q$9,D38,0),0)))</f>
        <v>0</v>
      </c>
      <c r="Q38" s="705">
        <f>IF('1. General Input'!$D$10=0,0,IF('1. General Input'!$D$10=8,0,IF(B38&gt;$Q$9-1,IF(B38&lt;$R$9,D38,0),0)))</f>
        <v>0</v>
      </c>
      <c r="R38" s="705">
        <f>IF('1. General Input'!$D$10=0,0,IF('1. General Input'!$D$10=8,0,IF(B38&gt;$R$9-1,IF(B38&lt;$S$9,D38,0),0)))</f>
        <v>0</v>
      </c>
      <c r="S38" s="705">
        <f>IF('1. General Input'!$D$10=0,0,IF('1. General Input'!$D$10=8,0,IF(B38&gt;$S$9-1,IF(B38&lt;$T$9,D38,0),0)))</f>
        <v>0</v>
      </c>
      <c r="T38" s="705">
        <f>IF('1. General Input'!$D$10=0,0,IF('1. General Input'!$D$10=8,0,IF(B38&gt;$T$9-1,IF(B38&lt;$U$9,D38,0),0)))</f>
        <v>0</v>
      </c>
      <c r="U38" s="705">
        <f>IF('1. General Input'!$D$10=0,0,IF('1. General Input'!$D$10=8,0,IF(B38&gt;$U$9-1,IF(B38&lt;$V$9,D38,0),0)))</f>
        <v>0</v>
      </c>
      <c r="V38" s="705">
        <f>IF('1. General Input'!$D$10=0,0,IF('1. General Input'!$D$10=8,0,IF(B38&gt;$V$9-1,IF(B38&lt;$W$9,D38,0),0)))</f>
        <v>0</v>
      </c>
      <c r="W38" s="705">
        <f>IF('1. General Input'!$D$10=0,0,IF('1. General Input'!$D$10=8,0,IF(B38&gt;$W$9-1,IF(B38&lt;$X$9,D38,0),0)))</f>
        <v>0</v>
      </c>
      <c r="X38" s="705">
        <f>IF('1. General Input'!$D$10=0,0,IF('1. General Input'!$D$10=8,0,IF(B38&gt;$X$9-1,IF(B38&lt;$Y$9,D38,0),0)))</f>
        <v>0</v>
      </c>
      <c r="Y38" s="705">
        <f>IF('1. General Input'!$D$10=0,0,IF('1. General Input'!$D$10=8,0,IF(B38&gt;$Y$9-1,IF(B38&lt;$Z$9,D38,0),0)))</f>
        <v>0</v>
      </c>
      <c r="Z38" s="705">
        <f>IF('1. General Input'!$D$10=0,0,IF('1. General Input'!$D$10=8,0,IF(B38&gt;$Z$9-1,IF(B38&lt;$AA$9,D38,0),0)))</f>
        <v>0</v>
      </c>
      <c r="AA38" s="705">
        <f>IF('1. General Input'!$D$10=0,0,IF('1. General Input'!$D$10=8,0,IF(B38&gt;$AA$9-1,IF(B38&lt;$AB$9,D38,0),0)))</f>
        <v>0</v>
      </c>
      <c r="AB38" s="705">
        <f>IF('1. General Input'!$D$10=0,0,IF('1. General Input'!$D$10=8,0,IF(B38&gt;$AB$9-1,IF(B38&lt;$AC$9,D38,0),0)))</f>
        <v>0</v>
      </c>
      <c r="AC38" s="705">
        <f>IF('1. General Input'!$D$10=0,0,IF(B38&gt;$AC$9-1,D38,0))</f>
        <v>0</v>
      </c>
      <c r="AD38" s="706">
        <f t="shared" si="8"/>
        <v>0</v>
      </c>
    </row>
    <row r="39" spans="1:30" x14ac:dyDescent="0.25">
      <c r="A39" s="646"/>
      <c r="B39" s="733"/>
      <c r="C39" s="588"/>
      <c r="D39" s="655"/>
      <c r="E39" s="705">
        <f t="shared" si="0"/>
        <v>0</v>
      </c>
      <c r="F39" s="705">
        <f t="shared" si="1"/>
        <v>0</v>
      </c>
      <c r="G39" s="705">
        <f t="shared" si="2"/>
        <v>0</v>
      </c>
      <c r="H39" s="705">
        <f t="shared" si="3"/>
        <v>0</v>
      </c>
      <c r="I39" s="705">
        <f t="shared" si="4"/>
        <v>0</v>
      </c>
      <c r="J39" s="705">
        <f t="shared" si="5"/>
        <v>0</v>
      </c>
      <c r="K39" s="705">
        <f t="shared" si="6"/>
        <v>0</v>
      </c>
      <c r="L39" s="705">
        <f t="shared" si="7"/>
        <v>0</v>
      </c>
      <c r="M39" s="705">
        <f>IF('1. General Input'!$D$10=0,0,IF('1. General Input'!$D$10=8,0,IF(B39&gt;$M$9-1,IF(B39&lt;$N$9,D39,0),0)))</f>
        <v>0</v>
      </c>
      <c r="N39" s="705">
        <f>IF('1. General Input'!$D$10=0,0,IF('1. General Input'!$D$10=8,0,IF(B39&gt;$N$9-1,IF(B39&lt;$O$9,D39,0),0)))</f>
        <v>0</v>
      </c>
      <c r="O39" s="705">
        <f>IF('1. General Input'!$D$10=0,0,IF('1. General Input'!$D$10=8,0,IF(B39&gt;$O$9-1,IF(B39&lt;$P$9,D39,0),0)))</f>
        <v>0</v>
      </c>
      <c r="P39" s="705">
        <f>IF('1. General Input'!$D$10=0,0,IF('1. General Input'!$D$10=8,0,IF(B39&gt;$P$9-1,IF(B39&lt;$Q$9,D39,0),0)))</f>
        <v>0</v>
      </c>
      <c r="Q39" s="705">
        <f>IF('1. General Input'!$D$10=0,0,IF('1. General Input'!$D$10=8,0,IF(B39&gt;$Q$9-1,IF(B39&lt;$R$9,D39,0),0)))</f>
        <v>0</v>
      </c>
      <c r="R39" s="705">
        <f>IF('1. General Input'!$D$10=0,0,IF('1. General Input'!$D$10=8,0,IF(B39&gt;$R$9-1,IF(B39&lt;$S$9,D39,0),0)))</f>
        <v>0</v>
      </c>
      <c r="S39" s="705">
        <f>IF('1. General Input'!$D$10=0,0,IF('1. General Input'!$D$10=8,0,IF(B39&gt;$S$9-1,IF(B39&lt;$T$9,D39,0),0)))</f>
        <v>0</v>
      </c>
      <c r="T39" s="705">
        <f>IF('1. General Input'!$D$10=0,0,IF('1. General Input'!$D$10=8,0,IF(B39&gt;$T$9-1,IF(B39&lt;$U$9,D39,0),0)))</f>
        <v>0</v>
      </c>
      <c r="U39" s="705">
        <f>IF('1. General Input'!$D$10=0,0,IF('1. General Input'!$D$10=8,0,IF(B39&gt;$U$9-1,IF(B39&lt;$V$9,D39,0),0)))</f>
        <v>0</v>
      </c>
      <c r="V39" s="705">
        <f>IF('1. General Input'!$D$10=0,0,IF('1. General Input'!$D$10=8,0,IF(B39&gt;$V$9-1,IF(B39&lt;$W$9,D39,0),0)))</f>
        <v>0</v>
      </c>
      <c r="W39" s="705">
        <f>IF('1. General Input'!$D$10=0,0,IF('1. General Input'!$D$10=8,0,IF(B39&gt;$W$9-1,IF(B39&lt;$X$9,D39,0),0)))</f>
        <v>0</v>
      </c>
      <c r="X39" s="705">
        <f>IF('1. General Input'!$D$10=0,0,IF('1. General Input'!$D$10=8,0,IF(B39&gt;$X$9-1,IF(B39&lt;$Y$9,D39,0),0)))</f>
        <v>0</v>
      </c>
      <c r="Y39" s="705">
        <f>IF('1. General Input'!$D$10=0,0,IF('1. General Input'!$D$10=8,0,IF(B39&gt;$Y$9-1,IF(B39&lt;$Z$9,D39,0),0)))</f>
        <v>0</v>
      </c>
      <c r="Z39" s="705">
        <f>IF('1. General Input'!$D$10=0,0,IF('1. General Input'!$D$10=8,0,IF(B39&gt;$Z$9-1,IF(B39&lt;$AA$9,D39,0),0)))</f>
        <v>0</v>
      </c>
      <c r="AA39" s="705">
        <f>IF('1. General Input'!$D$10=0,0,IF('1. General Input'!$D$10=8,0,IF(B39&gt;$AA$9-1,IF(B39&lt;$AB$9,D39,0),0)))</f>
        <v>0</v>
      </c>
      <c r="AB39" s="705">
        <f>IF('1. General Input'!$D$10=0,0,IF('1. General Input'!$D$10=8,0,IF(B39&gt;$AB$9-1,IF(B39&lt;$AC$9,D39,0),0)))</f>
        <v>0</v>
      </c>
      <c r="AC39" s="705">
        <f>IF('1. General Input'!$D$10=0,0,IF(B39&gt;$AC$9-1,D39,0))</f>
        <v>0</v>
      </c>
      <c r="AD39" s="706">
        <f t="shared" si="8"/>
        <v>0</v>
      </c>
    </row>
    <row r="40" spans="1:30" x14ac:dyDescent="0.25">
      <c r="A40" s="646"/>
      <c r="B40" s="733"/>
      <c r="C40" s="588"/>
      <c r="D40" s="655"/>
      <c r="E40" s="705">
        <f t="shared" si="0"/>
        <v>0</v>
      </c>
      <c r="F40" s="705">
        <f t="shared" si="1"/>
        <v>0</v>
      </c>
      <c r="G40" s="705">
        <f t="shared" si="2"/>
        <v>0</v>
      </c>
      <c r="H40" s="705">
        <f t="shared" si="3"/>
        <v>0</v>
      </c>
      <c r="I40" s="705">
        <f t="shared" si="4"/>
        <v>0</v>
      </c>
      <c r="J40" s="705">
        <f t="shared" si="5"/>
        <v>0</v>
      </c>
      <c r="K40" s="705">
        <f t="shared" si="6"/>
        <v>0</v>
      </c>
      <c r="L40" s="705">
        <f t="shared" si="7"/>
        <v>0</v>
      </c>
      <c r="M40" s="705">
        <f>IF('1. General Input'!$D$10=0,0,IF('1. General Input'!$D$10=8,0,IF(B40&gt;$M$9-1,IF(B40&lt;$N$9,D40,0),0)))</f>
        <v>0</v>
      </c>
      <c r="N40" s="705">
        <f>IF('1. General Input'!$D$10=0,0,IF('1. General Input'!$D$10=8,0,IF(B40&gt;$N$9-1,IF(B40&lt;$O$9,D40,0),0)))</f>
        <v>0</v>
      </c>
      <c r="O40" s="705">
        <f>IF('1. General Input'!$D$10=0,0,IF('1. General Input'!$D$10=8,0,IF(B40&gt;$O$9-1,IF(B40&lt;$P$9,D40,0),0)))</f>
        <v>0</v>
      </c>
      <c r="P40" s="705">
        <f>IF('1. General Input'!$D$10=0,0,IF('1. General Input'!$D$10=8,0,IF(B40&gt;$P$9-1,IF(B40&lt;$Q$9,D40,0),0)))</f>
        <v>0</v>
      </c>
      <c r="Q40" s="705">
        <f>IF('1. General Input'!$D$10=0,0,IF('1. General Input'!$D$10=8,0,IF(B40&gt;$Q$9-1,IF(B40&lt;$R$9,D40,0),0)))</f>
        <v>0</v>
      </c>
      <c r="R40" s="705">
        <f>IF('1. General Input'!$D$10=0,0,IF('1. General Input'!$D$10=8,0,IF(B40&gt;$R$9-1,IF(B40&lt;$S$9,D40,0),0)))</f>
        <v>0</v>
      </c>
      <c r="S40" s="705">
        <f>IF('1. General Input'!$D$10=0,0,IF('1. General Input'!$D$10=8,0,IF(B40&gt;$S$9-1,IF(B40&lt;$T$9,D40,0),0)))</f>
        <v>0</v>
      </c>
      <c r="T40" s="705">
        <f>IF('1. General Input'!$D$10=0,0,IF('1. General Input'!$D$10=8,0,IF(B40&gt;$T$9-1,IF(B40&lt;$U$9,D40,0),0)))</f>
        <v>0</v>
      </c>
      <c r="U40" s="705">
        <f>IF('1. General Input'!$D$10=0,0,IF('1. General Input'!$D$10=8,0,IF(B40&gt;$U$9-1,IF(B40&lt;$V$9,D40,0),0)))</f>
        <v>0</v>
      </c>
      <c r="V40" s="705">
        <f>IF('1. General Input'!$D$10=0,0,IF('1. General Input'!$D$10=8,0,IF(B40&gt;$V$9-1,IF(B40&lt;$W$9,D40,0),0)))</f>
        <v>0</v>
      </c>
      <c r="W40" s="705">
        <f>IF('1. General Input'!$D$10=0,0,IF('1. General Input'!$D$10=8,0,IF(B40&gt;$W$9-1,IF(B40&lt;$X$9,D40,0),0)))</f>
        <v>0</v>
      </c>
      <c r="X40" s="705">
        <f>IF('1. General Input'!$D$10=0,0,IF('1. General Input'!$D$10=8,0,IF(B40&gt;$X$9-1,IF(B40&lt;$Y$9,D40,0),0)))</f>
        <v>0</v>
      </c>
      <c r="Y40" s="705">
        <f>IF('1. General Input'!$D$10=0,0,IF('1. General Input'!$D$10=8,0,IF(B40&gt;$Y$9-1,IF(B40&lt;$Z$9,D40,0),0)))</f>
        <v>0</v>
      </c>
      <c r="Z40" s="705">
        <f>IF('1. General Input'!$D$10=0,0,IF('1. General Input'!$D$10=8,0,IF(B40&gt;$Z$9-1,IF(B40&lt;$AA$9,D40,0),0)))</f>
        <v>0</v>
      </c>
      <c r="AA40" s="705">
        <f>IF('1. General Input'!$D$10=0,0,IF('1. General Input'!$D$10=8,0,IF(B40&gt;$AA$9-1,IF(B40&lt;$AB$9,D40,0),0)))</f>
        <v>0</v>
      </c>
      <c r="AB40" s="705">
        <f>IF('1. General Input'!$D$10=0,0,IF('1. General Input'!$D$10=8,0,IF(B40&gt;$AB$9-1,IF(B40&lt;$AC$9,D40,0),0)))</f>
        <v>0</v>
      </c>
      <c r="AC40" s="705">
        <f>IF('1. General Input'!$D$10=0,0,IF(B40&gt;$AC$9-1,D40,0))</f>
        <v>0</v>
      </c>
      <c r="AD40" s="706">
        <f t="shared" si="8"/>
        <v>0</v>
      </c>
    </row>
    <row r="41" spans="1:30" x14ac:dyDescent="0.25">
      <c r="A41" s="646"/>
      <c r="B41" s="588"/>
      <c r="C41" s="588"/>
      <c r="D41" s="655"/>
      <c r="E41" s="705">
        <f t="shared" si="0"/>
        <v>0</v>
      </c>
      <c r="F41" s="705">
        <f t="shared" si="1"/>
        <v>0</v>
      </c>
      <c r="G41" s="705">
        <f t="shared" si="2"/>
        <v>0</v>
      </c>
      <c r="H41" s="705">
        <f t="shared" si="3"/>
        <v>0</v>
      </c>
      <c r="I41" s="705">
        <f t="shared" si="4"/>
        <v>0</v>
      </c>
      <c r="J41" s="705">
        <f t="shared" si="5"/>
        <v>0</v>
      </c>
      <c r="K41" s="705">
        <f t="shared" si="6"/>
        <v>0</v>
      </c>
      <c r="L41" s="705">
        <f t="shared" si="7"/>
        <v>0</v>
      </c>
      <c r="M41" s="705">
        <f>IF('1. General Input'!$D$10=0,0,IF('1. General Input'!$D$10=8,0,IF(B41&gt;$M$9-1,IF(B41&lt;$N$9,D41,0),0)))</f>
        <v>0</v>
      </c>
      <c r="N41" s="705">
        <f>IF('1. General Input'!$D$10=0,0,IF('1. General Input'!$D$10=8,0,IF(B41&gt;$N$9-1,IF(B41&lt;$O$9,D41,0),0)))</f>
        <v>0</v>
      </c>
      <c r="O41" s="705">
        <f>IF('1. General Input'!$D$10=0,0,IF('1. General Input'!$D$10=8,0,IF(B41&gt;$O$9-1,IF(B41&lt;$P$9,D41,0),0)))</f>
        <v>0</v>
      </c>
      <c r="P41" s="705">
        <f>IF('1. General Input'!$D$10=0,0,IF('1. General Input'!$D$10=8,0,IF(B41&gt;$P$9-1,IF(B41&lt;$Q$9,D41,0),0)))</f>
        <v>0</v>
      </c>
      <c r="Q41" s="705">
        <f>IF('1. General Input'!$D$10=0,0,IF('1. General Input'!$D$10=8,0,IF(B41&gt;$Q$9-1,IF(B41&lt;$R$9,D41,0),0)))</f>
        <v>0</v>
      </c>
      <c r="R41" s="705">
        <f>IF('1. General Input'!$D$10=0,0,IF('1. General Input'!$D$10=8,0,IF(B41&gt;$R$9-1,IF(B41&lt;$S$9,D41,0),0)))</f>
        <v>0</v>
      </c>
      <c r="S41" s="705">
        <f>IF('1. General Input'!$D$10=0,0,IF('1. General Input'!$D$10=8,0,IF(B41&gt;$S$9-1,IF(B41&lt;$T$9,D41,0),0)))</f>
        <v>0</v>
      </c>
      <c r="T41" s="705">
        <f>IF('1. General Input'!$D$10=0,0,IF('1. General Input'!$D$10=8,0,IF(B41&gt;$T$9-1,IF(B41&lt;$U$9,D41,0),0)))</f>
        <v>0</v>
      </c>
      <c r="U41" s="705">
        <f>IF('1. General Input'!$D$10=0,0,IF('1. General Input'!$D$10=8,0,IF(B41&gt;$U$9-1,IF(B41&lt;$V$9,D41,0),0)))</f>
        <v>0</v>
      </c>
      <c r="V41" s="705">
        <f>IF('1. General Input'!$D$10=0,0,IF('1. General Input'!$D$10=8,0,IF(B41&gt;$V$9-1,IF(B41&lt;$W$9,D41,0),0)))</f>
        <v>0</v>
      </c>
      <c r="W41" s="705">
        <f>IF('1. General Input'!$D$10=0,0,IF('1. General Input'!$D$10=8,0,IF(B41&gt;$W$9-1,IF(B41&lt;$X$9,D41,0),0)))</f>
        <v>0</v>
      </c>
      <c r="X41" s="705">
        <f>IF('1. General Input'!$D$10=0,0,IF('1. General Input'!$D$10=8,0,IF(B41&gt;$X$9-1,IF(B41&lt;$Y$9,D41,0),0)))</f>
        <v>0</v>
      </c>
      <c r="Y41" s="705">
        <f>IF('1. General Input'!$D$10=0,0,IF('1. General Input'!$D$10=8,0,IF(B41&gt;$Y$9-1,IF(B41&lt;$Z$9,D41,0),0)))</f>
        <v>0</v>
      </c>
      <c r="Z41" s="705">
        <f>IF('1. General Input'!$D$10=0,0,IF('1. General Input'!$D$10=8,0,IF(B41&gt;$Z$9-1,IF(B41&lt;$AA$9,D41,0),0)))</f>
        <v>0</v>
      </c>
      <c r="AA41" s="705">
        <f>IF('1. General Input'!$D$10=0,0,IF('1. General Input'!$D$10=8,0,IF(B41&gt;$AA$9-1,IF(B41&lt;$AB$9,D41,0),0)))</f>
        <v>0</v>
      </c>
      <c r="AB41" s="705">
        <f>IF('1. General Input'!$D$10=0,0,IF('1. General Input'!$D$10=8,0,IF(B41&gt;$AB$9-1,IF(B41&lt;$AC$9,D41,0),0)))</f>
        <v>0</v>
      </c>
      <c r="AC41" s="705">
        <f>IF('1. General Input'!$D$10=0,0,IF(B41&gt;$AC$9-1,D41,0))</f>
        <v>0</v>
      </c>
      <c r="AD41" s="706">
        <f t="shared" si="8"/>
        <v>0</v>
      </c>
    </row>
    <row r="42" spans="1:30" x14ac:dyDescent="0.25">
      <c r="A42" s="646"/>
      <c r="B42" s="588"/>
      <c r="C42" s="588"/>
      <c r="D42" s="655"/>
      <c r="E42" s="705">
        <f t="shared" si="0"/>
        <v>0</v>
      </c>
      <c r="F42" s="705">
        <f t="shared" si="1"/>
        <v>0</v>
      </c>
      <c r="G42" s="705">
        <f t="shared" si="2"/>
        <v>0</v>
      </c>
      <c r="H42" s="705">
        <f t="shared" si="3"/>
        <v>0</v>
      </c>
      <c r="I42" s="705">
        <f t="shared" si="4"/>
        <v>0</v>
      </c>
      <c r="J42" s="705">
        <f t="shared" si="5"/>
        <v>0</v>
      </c>
      <c r="K42" s="705">
        <f t="shared" si="6"/>
        <v>0</v>
      </c>
      <c r="L42" s="705">
        <f t="shared" si="7"/>
        <v>0</v>
      </c>
      <c r="M42" s="705">
        <f>IF('1. General Input'!$D$10=0,0,IF('1. General Input'!$D$10=8,0,IF(B42&gt;$M$9-1,IF(B42&lt;$N$9,D42,0),0)))</f>
        <v>0</v>
      </c>
      <c r="N42" s="705">
        <f>IF('1. General Input'!$D$10=0,0,IF('1. General Input'!$D$10=8,0,IF(B42&gt;$N$9-1,IF(B42&lt;$O$9,D42,0),0)))</f>
        <v>0</v>
      </c>
      <c r="O42" s="705">
        <f>IF('1. General Input'!$D$10=0,0,IF('1. General Input'!$D$10=8,0,IF(B42&gt;$O$9-1,IF(B42&lt;$P$9,D42,0),0)))</f>
        <v>0</v>
      </c>
      <c r="P42" s="705">
        <f>IF('1. General Input'!$D$10=0,0,IF('1. General Input'!$D$10=8,0,IF(B42&gt;$P$9-1,IF(B42&lt;$Q$9,D42,0),0)))</f>
        <v>0</v>
      </c>
      <c r="Q42" s="705">
        <f>IF('1. General Input'!$D$10=0,0,IF('1. General Input'!$D$10=8,0,IF(B42&gt;$Q$9-1,IF(B42&lt;$R$9,D42,0),0)))</f>
        <v>0</v>
      </c>
      <c r="R42" s="705">
        <f>IF('1. General Input'!$D$10=0,0,IF('1. General Input'!$D$10=8,0,IF(B42&gt;$R$9-1,IF(B42&lt;$S$9,D42,0),0)))</f>
        <v>0</v>
      </c>
      <c r="S42" s="705">
        <f>IF('1. General Input'!$D$10=0,0,IF('1. General Input'!$D$10=8,0,IF(B42&gt;$S$9-1,IF(B42&lt;$T$9,D42,0),0)))</f>
        <v>0</v>
      </c>
      <c r="T42" s="705">
        <f>IF('1. General Input'!$D$10=0,0,IF('1. General Input'!$D$10=8,0,IF(B42&gt;$T$9-1,IF(B42&lt;$U$9,D42,0),0)))</f>
        <v>0</v>
      </c>
      <c r="U42" s="705">
        <f>IF('1. General Input'!$D$10=0,0,IF('1. General Input'!$D$10=8,0,IF(B42&gt;$U$9-1,IF(B42&lt;$V$9,D42,0),0)))</f>
        <v>0</v>
      </c>
      <c r="V42" s="705">
        <f>IF('1. General Input'!$D$10=0,0,IF('1. General Input'!$D$10=8,0,IF(B42&gt;$V$9-1,IF(B42&lt;$W$9,D42,0),0)))</f>
        <v>0</v>
      </c>
      <c r="W42" s="705">
        <f>IF('1. General Input'!$D$10=0,0,IF('1. General Input'!$D$10=8,0,IF(B42&gt;$W$9-1,IF(B42&lt;$X$9,D42,0),0)))</f>
        <v>0</v>
      </c>
      <c r="X42" s="705">
        <f>IF('1. General Input'!$D$10=0,0,IF('1. General Input'!$D$10=8,0,IF(B42&gt;$X$9-1,IF(B42&lt;$Y$9,D42,0),0)))</f>
        <v>0</v>
      </c>
      <c r="Y42" s="705">
        <f>IF('1. General Input'!$D$10=0,0,IF('1. General Input'!$D$10=8,0,IF(B42&gt;$Y$9-1,IF(B42&lt;$Z$9,D42,0),0)))</f>
        <v>0</v>
      </c>
      <c r="Z42" s="705">
        <f>IF('1. General Input'!$D$10=0,0,IF('1. General Input'!$D$10=8,0,IF(B42&gt;$Z$9-1,IF(B42&lt;$AA$9,D42,0),0)))</f>
        <v>0</v>
      </c>
      <c r="AA42" s="705">
        <f>IF('1. General Input'!$D$10=0,0,IF('1. General Input'!$D$10=8,0,IF(B42&gt;$AA$9-1,IF(B42&lt;$AB$9,D42,0),0)))</f>
        <v>0</v>
      </c>
      <c r="AB42" s="705">
        <f>IF('1. General Input'!$D$10=0,0,IF('1. General Input'!$D$10=8,0,IF(B42&gt;$AB$9-1,IF(B42&lt;$AC$9,D42,0),0)))</f>
        <v>0</v>
      </c>
      <c r="AC42" s="705">
        <f>IF('1. General Input'!$D$10=0,0,IF(B42&gt;$AC$9-1,D42,0))</f>
        <v>0</v>
      </c>
      <c r="AD42" s="706">
        <f t="shared" si="8"/>
        <v>0</v>
      </c>
    </row>
    <row r="43" spans="1:30" x14ac:dyDescent="0.25">
      <c r="A43" s="646"/>
      <c r="B43" s="588"/>
      <c r="C43" s="588"/>
      <c r="D43" s="655"/>
      <c r="E43" s="705">
        <f t="shared" si="0"/>
        <v>0</v>
      </c>
      <c r="F43" s="705">
        <f t="shared" si="1"/>
        <v>0</v>
      </c>
      <c r="G43" s="705">
        <f t="shared" si="2"/>
        <v>0</v>
      </c>
      <c r="H43" s="705">
        <f t="shared" si="3"/>
        <v>0</v>
      </c>
      <c r="I43" s="705">
        <f t="shared" si="4"/>
        <v>0</v>
      </c>
      <c r="J43" s="705">
        <f t="shared" si="5"/>
        <v>0</v>
      </c>
      <c r="K43" s="705">
        <f t="shared" si="6"/>
        <v>0</v>
      </c>
      <c r="L43" s="705">
        <f t="shared" si="7"/>
        <v>0</v>
      </c>
      <c r="M43" s="705">
        <f>IF('1. General Input'!$D$10=0,0,IF('1. General Input'!$D$10=8,0,IF(B43&gt;$M$9-1,IF(B43&lt;$N$9,D43,0),0)))</f>
        <v>0</v>
      </c>
      <c r="N43" s="705">
        <f>IF('1. General Input'!$D$10=0,0,IF('1. General Input'!$D$10=8,0,IF(B43&gt;$N$9-1,IF(B43&lt;$O$9,D43,0),0)))</f>
        <v>0</v>
      </c>
      <c r="O43" s="705">
        <f>IF('1. General Input'!$D$10=0,0,IF('1. General Input'!$D$10=8,0,IF(B43&gt;$O$9-1,IF(B43&lt;$P$9,D43,0),0)))</f>
        <v>0</v>
      </c>
      <c r="P43" s="705">
        <f>IF('1. General Input'!$D$10=0,0,IF('1. General Input'!$D$10=8,0,IF(B43&gt;$P$9-1,IF(B43&lt;$Q$9,D43,0),0)))</f>
        <v>0</v>
      </c>
      <c r="Q43" s="705">
        <f>IF('1. General Input'!$D$10=0,0,IF('1. General Input'!$D$10=8,0,IF(B43&gt;$Q$9-1,IF(B43&lt;$R$9,D43,0),0)))</f>
        <v>0</v>
      </c>
      <c r="R43" s="705">
        <f>IF('1. General Input'!$D$10=0,0,IF('1. General Input'!$D$10=8,0,IF(B43&gt;$R$9-1,IF(B43&lt;$S$9,D43,0),0)))</f>
        <v>0</v>
      </c>
      <c r="S43" s="705">
        <f>IF('1. General Input'!$D$10=0,0,IF('1. General Input'!$D$10=8,0,IF(B43&gt;$S$9-1,IF(B43&lt;$T$9,D43,0),0)))</f>
        <v>0</v>
      </c>
      <c r="T43" s="705">
        <f>IF('1. General Input'!$D$10=0,0,IF('1. General Input'!$D$10=8,0,IF(B43&gt;$T$9-1,IF(B43&lt;$U$9,D43,0),0)))</f>
        <v>0</v>
      </c>
      <c r="U43" s="705">
        <f>IF('1. General Input'!$D$10=0,0,IF('1. General Input'!$D$10=8,0,IF(B43&gt;$U$9-1,IF(B43&lt;$V$9,D43,0),0)))</f>
        <v>0</v>
      </c>
      <c r="V43" s="705">
        <f>IF('1. General Input'!$D$10=0,0,IF('1. General Input'!$D$10=8,0,IF(B43&gt;$V$9-1,IF(B43&lt;$W$9,D43,0),0)))</f>
        <v>0</v>
      </c>
      <c r="W43" s="705">
        <f>IF('1. General Input'!$D$10=0,0,IF('1. General Input'!$D$10=8,0,IF(B43&gt;$W$9-1,IF(B43&lt;$X$9,D43,0),0)))</f>
        <v>0</v>
      </c>
      <c r="X43" s="705">
        <f>IF('1. General Input'!$D$10=0,0,IF('1. General Input'!$D$10=8,0,IF(B43&gt;$X$9-1,IF(B43&lt;$Y$9,D43,0),0)))</f>
        <v>0</v>
      </c>
      <c r="Y43" s="705">
        <f>IF('1. General Input'!$D$10=0,0,IF('1. General Input'!$D$10=8,0,IF(B43&gt;$Y$9-1,IF(B43&lt;$Z$9,D43,0),0)))</f>
        <v>0</v>
      </c>
      <c r="Z43" s="705">
        <f>IF('1. General Input'!$D$10=0,0,IF('1. General Input'!$D$10=8,0,IF(B43&gt;$Z$9-1,IF(B43&lt;$AA$9,D43,0),0)))</f>
        <v>0</v>
      </c>
      <c r="AA43" s="705">
        <f>IF('1. General Input'!$D$10=0,0,IF('1. General Input'!$D$10=8,0,IF(B43&gt;$AA$9-1,IF(B43&lt;$AB$9,D43,0),0)))</f>
        <v>0</v>
      </c>
      <c r="AB43" s="705">
        <f>IF('1. General Input'!$D$10=0,0,IF('1. General Input'!$D$10=8,0,IF(B43&gt;$AB$9-1,IF(B43&lt;$AC$9,D43,0),0)))</f>
        <v>0</v>
      </c>
      <c r="AC43" s="705">
        <f>IF('1. General Input'!$D$10=0,0,IF(B43&gt;$AC$9-1,D43,0))</f>
        <v>0</v>
      </c>
      <c r="AD43" s="706">
        <f t="shared" si="8"/>
        <v>0</v>
      </c>
    </row>
    <row r="44" spans="1:30" x14ac:dyDescent="0.25">
      <c r="A44" s="646"/>
      <c r="B44" s="588"/>
      <c r="C44" s="588"/>
      <c r="D44" s="655"/>
      <c r="E44" s="705">
        <f t="shared" si="0"/>
        <v>0</v>
      </c>
      <c r="F44" s="705">
        <f t="shared" si="1"/>
        <v>0</v>
      </c>
      <c r="G44" s="705">
        <f t="shared" si="2"/>
        <v>0</v>
      </c>
      <c r="H44" s="705">
        <f t="shared" si="3"/>
        <v>0</v>
      </c>
      <c r="I44" s="705">
        <f t="shared" si="4"/>
        <v>0</v>
      </c>
      <c r="J44" s="705">
        <f t="shared" si="5"/>
        <v>0</v>
      </c>
      <c r="K44" s="705">
        <f t="shared" si="6"/>
        <v>0</v>
      </c>
      <c r="L44" s="705">
        <f t="shared" si="7"/>
        <v>0</v>
      </c>
      <c r="M44" s="705">
        <f>IF('1. General Input'!$D$10=0,0,IF('1. General Input'!$D$10=8,0,IF(B44&gt;$M$9-1,IF(B44&lt;$N$9,D44,0),0)))</f>
        <v>0</v>
      </c>
      <c r="N44" s="705">
        <f>IF('1. General Input'!$D$10=0,0,IF('1. General Input'!$D$10=8,0,IF(B44&gt;$N$9-1,IF(B44&lt;$O$9,D44,0),0)))</f>
        <v>0</v>
      </c>
      <c r="O44" s="705">
        <f>IF('1. General Input'!$D$10=0,0,IF('1. General Input'!$D$10=8,0,IF(B44&gt;$O$9-1,IF(B44&lt;$P$9,D44,0),0)))</f>
        <v>0</v>
      </c>
      <c r="P44" s="705">
        <f>IF('1. General Input'!$D$10=0,0,IF('1. General Input'!$D$10=8,0,IF(B44&gt;$P$9-1,IF(B44&lt;$Q$9,D44,0),0)))</f>
        <v>0</v>
      </c>
      <c r="Q44" s="705">
        <f>IF('1. General Input'!$D$10=0,0,IF('1. General Input'!$D$10=8,0,IF(B44&gt;$Q$9-1,IF(B44&lt;$R$9,D44,0),0)))</f>
        <v>0</v>
      </c>
      <c r="R44" s="705">
        <f>IF('1. General Input'!$D$10=0,0,IF('1. General Input'!$D$10=8,0,IF(B44&gt;$R$9-1,IF(B44&lt;$S$9,D44,0),0)))</f>
        <v>0</v>
      </c>
      <c r="S44" s="705">
        <f>IF('1. General Input'!$D$10=0,0,IF('1. General Input'!$D$10=8,0,IF(B44&gt;$S$9-1,IF(B44&lt;$T$9,D44,0),0)))</f>
        <v>0</v>
      </c>
      <c r="T44" s="705">
        <f>IF('1. General Input'!$D$10=0,0,IF('1. General Input'!$D$10=8,0,IF(B44&gt;$T$9-1,IF(B44&lt;$U$9,D44,0),0)))</f>
        <v>0</v>
      </c>
      <c r="U44" s="705">
        <f>IF('1. General Input'!$D$10=0,0,IF('1. General Input'!$D$10=8,0,IF(B44&gt;$U$9-1,IF(B44&lt;$V$9,D44,0),0)))</f>
        <v>0</v>
      </c>
      <c r="V44" s="705">
        <f>IF('1. General Input'!$D$10=0,0,IF('1. General Input'!$D$10=8,0,IF(B44&gt;$V$9-1,IF(B44&lt;$W$9,D44,0),0)))</f>
        <v>0</v>
      </c>
      <c r="W44" s="705">
        <f>IF('1. General Input'!$D$10=0,0,IF('1. General Input'!$D$10=8,0,IF(B44&gt;$W$9-1,IF(B44&lt;$X$9,D44,0),0)))</f>
        <v>0</v>
      </c>
      <c r="X44" s="705">
        <f>IF('1. General Input'!$D$10=0,0,IF('1. General Input'!$D$10=8,0,IF(B44&gt;$X$9-1,IF(B44&lt;$Y$9,D44,0),0)))</f>
        <v>0</v>
      </c>
      <c r="Y44" s="705">
        <f>IF('1. General Input'!$D$10=0,0,IF('1. General Input'!$D$10=8,0,IF(B44&gt;$Y$9-1,IF(B44&lt;$Z$9,D44,0),0)))</f>
        <v>0</v>
      </c>
      <c r="Z44" s="705">
        <f>IF('1. General Input'!$D$10=0,0,IF('1. General Input'!$D$10=8,0,IF(B44&gt;$Z$9-1,IF(B44&lt;$AA$9,D44,0),0)))</f>
        <v>0</v>
      </c>
      <c r="AA44" s="705">
        <f>IF('1. General Input'!$D$10=0,0,IF('1. General Input'!$D$10=8,0,IF(B44&gt;$AA$9-1,IF(B44&lt;$AB$9,D44,0),0)))</f>
        <v>0</v>
      </c>
      <c r="AB44" s="705">
        <f>IF('1. General Input'!$D$10=0,0,IF('1. General Input'!$D$10=8,0,IF(B44&gt;$AB$9-1,IF(B44&lt;$AC$9,D44,0),0)))</f>
        <v>0</v>
      </c>
      <c r="AC44" s="705">
        <f>IF('1. General Input'!$D$10=0,0,IF(B44&gt;$AC$9-1,D44,0))</f>
        <v>0</v>
      </c>
      <c r="AD44" s="706">
        <f t="shared" si="8"/>
        <v>0</v>
      </c>
    </row>
    <row r="45" spans="1:30" x14ac:dyDescent="0.25">
      <c r="A45" s="646"/>
      <c r="B45" s="588"/>
      <c r="C45" s="588"/>
      <c r="D45" s="655"/>
      <c r="E45" s="705">
        <f t="shared" si="0"/>
        <v>0</v>
      </c>
      <c r="F45" s="705">
        <f t="shared" si="1"/>
        <v>0</v>
      </c>
      <c r="G45" s="705">
        <f t="shared" si="2"/>
        <v>0</v>
      </c>
      <c r="H45" s="705">
        <f t="shared" si="3"/>
        <v>0</v>
      </c>
      <c r="I45" s="705">
        <f t="shared" si="4"/>
        <v>0</v>
      </c>
      <c r="J45" s="705">
        <f t="shared" si="5"/>
        <v>0</v>
      </c>
      <c r="K45" s="705">
        <f t="shared" si="6"/>
        <v>0</v>
      </c>
      <c r="L45" s="705">
        <f t="shared" si="7"/>
        <v>0</v>
      </c>
      <c r="M45" s="705">
        <f>IF('1. General Input'!$D$10=0,0,IF('1. General Input'!$D$10=8,0,IF(B45&gt;$M$9-1,IF(B45&lt;$N$9,D45,0),0)))</f>
        <v>0</v>
      </c>
      <c r="N45" s="705">
        <f>IF('1. General Input'!$D$10=0,0,IF('1. General Input'!$D$10=8,0,IF(B45&gt;$N$9-1,IF(B45&lt;$O$9,D45,0),0)))</f>
        <v>0</v>
      </c>
      <c r="O45" s="705">
        <f>IF('1. General Input'!$D$10=0,0,IF('1. General Input'!$D$10=8,0,IF(B45&gt;$O$9-1,IF(B45&lt;$P$9,D45,0),0)))</f>
        <v>0</v>
      </c>
      <c r="P45" s="705">
        <f>IF('1. General Input'!$D$10=0,0,IF('1. General Input'!$D$10=8,0,IF(B45&gt;$P$9-1,IF(B45&lt;$Q$9,D45,0),0)))</f>
        <v>0</v>
      </c>
      <c r="Q45" s="705">
        <f>IF('1. General Input'!$D$10=0,0,IF('1. General Input'!$D$10=8,0,IF(B45&gt;$Q$9-1,IF(B45&lt;$R$9,D45,0),0)))</f>
        <v>0</v>
      </c>
      <c r="R45" s="705">
        <f>IF('1. General Input'!$D$10=0,0,IF('1. General Input'!$D$10=8,0,IF(B45&gt;$R$9-1,IF(B45&lt;$S$9,D45,0),0)))</f>
        <v>0</v>
      </c>
      <c r="S45" s="705">
        <f>IF('1. General Input'!$D$10=0,0,IF('1. General Input'!$D$10=8,0,IF(B45&gt;$S$9-1,IF(B45&lt;$T$9,D45,0),0)))</f>
        <v>0</v>
      </c>
      <c r="T45" s="705">
        <f>IF('1. General Input'!$D$10=0,0,IF('1. General Input'!$D$10=8,0,IF(B45&gt;$T$9-1,IF(B45&lt;$U$9,D45,0),0)))</f>
        <v>0</v>
      </c>
      <c r="U45" s="705">
        <f>IF('1. General Input'!$D$10=0,0,IF('1. General Input'!$D$10=8,0,IF(B45&gt;$U$9-1,IF(B45&lt;$V$9,D45,0),0)))</f>
        <v>0</v>
      </c>
      <c r="V45" s="705">
        <f>IF('1. General Input'!$D$10=0,0,IF('1. General Input'!$D$10=8,0,IF(B45&gt;$V$9-1,IF(B45&lt;$W$9,D45,0),0)))</f>
        <v>0</v>
      </c>
      <c r="W45" s="705">
        <f>IF('1. General Input'!$D$10=0,0,IF('1. General Input'!$D$10=8,0,IF(B45&gt;$W$9-1,IF(B45&lt;$X$9,D45,0),0)))</f>
        <v>0</v>
      </c>
      <c r="X45" s="705">
        <f>IF('1. General Input'!$D$10=0,0,IF('1. General Input'!$D$10=8,0,IF(B45&gt;$X$9-1,IF(B45&lt;$Y$9,D45,0),0)))</f>
        <v>0</v>
      </c>
      <c r="Y45" s="705">
        <f>IF('1. General Input'!$D$10=0,0,IF('1. General Input'!$D$10=8,0,IF(B45&gt;$Y$9-1,IF(B45&lt;$Z$9,D45,0),0)))</f>
        <v>0</v>
      </c>
      <c r="Z45" s="705">
        <f>IF('1. General Input'!$D$10=0,0,IF('1. General Input'!$D$10=8,0,IF(B45&gt;$Z$9-1,IF(B45&lt;$AA$9,D45,0),0)))</f>
        <v>0</v>
      </c>
      <c r="AA45" s="705">
        <f>IF('1. General Input'!$D$10=0,0,IF('1. General Input'!$D$10=8,0,IF(B45&gt;$AA$9-1,IF(B45&lt;$AB$9,D45,0),0)))</f>
        <v>0</v>
      </c>
      <c r="AB45" s="705">
        <f>IF('1. General Input'!$D$10=0,0,IF('1. General Input'!$D$10=8,0,IF(B45&gt;$AB$9-1,IF(B45&lt;$AC$9,D45,0),0)))</f>
        <v>0</v>
      </c>
      <c r="AC45" s="705">
        <f>IF('1. General Input'!$D$10=0,0,IF(B45&gt;$AC$9-1,D45,0))</f>
        <v>0</v>
      </c>
      <c r="AD45" s="706">
        <f t="shared" si="8"/>
        <v>0</v>
      </c>
    </row>
    <row r="46" spans="1:30" x14ac:dyDescent="0.25">
      <c r="A46" s="646"/>
      <c r="B46" s="588"/>
      <c r="C46" s="588"/>
      <c r="D46" s="655"/>
      <c r="E46" s="705">
        <f t="shared" si="0"/>
        <v>0</v>
      </c>
      <c r="F46" s="705">
        <f t="shared" si="1"/>
        <v>0</v>
      </c>
      <c r="G46" s="705">
        <f t="shared" si="2"/>
        <v>0</v>
      </c>
      <c r="H46" s="705">
        <f t="shared" si="3"/>
        <v>0</v>
      </c>
      <c r="I46" s="705">
        <f t="shared" si="4"/>
        <v>0</v>
      </c>
      <c r="J46" s="705">
        <f t="shared" si="5"/>
        <v>0</v>
      </c>
      <c r="K46" s="705">
        <f t="shared" si="6"/>
        <v>0</v>
      </c>
      <c r="L46" s="705">
        <f t="shared" si="7"/>
        <v>0</v>
      </c>
      <c r="M46" s="705">
        <f>IF('1. General Input'!$D$10=0,0,IF('1. General Input'!$D$10=8,0,IF(B46&gt;$M$9-1,IF(B46&lt;$N$9,D46,0),0)))</f>
        <v>0</v>
      </c>
      <c r="N46" s="705">
        <f>IF('1. General Input'!$D$10=0,0,IF('1. General Input'!$D$10=8,0,IF(B46&gt;$N$9-1,IF(B46&lt;$O$9,D46,0),0)))</f>
        <v>0</v>
      </c>
      <c r="O46" s="705">
        <f>IF('1. General Input'!$D$10=0,0,IF('1. General Input'!$D$10=8,0,IF(B46&gt;$O$9-1,IF(B46&lt;$P$9,D46,0),0)))</f>
        <v>0</v>
      </c>
      <c r="P46" s="705">
        <f>IF('1. General Input'!$D$10=0,0,IF('1. General Input'!$D$10=8,0,IF(B46&gt;$P$9-1,IF(B46&lt;$Q$9,D46,0),0)))</f>
        <v>0</v>
      </c>
      <c r="Q46" s="705">
        <f>IF('1. General Input'!$D$10=0,0,IF('1. General Input'!$D$10=8,0,IF(B46&gt;$Q$9-1,IF(B46&lt;$R$9,D46,0),0)))</f>
        <v>0</v>
      </c>
      <c r="R46" s="705">
        <f>IF('1. General Input'!$D$10=0,0,IF('1. General Input'!$D$10=8,0,IF(B46&gt;$R$9-1,IF(B46&lt;$S$9,D46,0),0)))</f>
        <v>0</v>
      </c>
      <c r="S46" s="705">
        <f>IF('1. General Input'!$D$10=0,0,IF('1. General Input'!$D$10=8,0,IF(B46&gt;$S$9-1,IF(B46&lt;$T$9,D46,0),0)))</f>
        <v>0</v>
      </c>
      <c r="T46" s="705">
        <f>IF('1. General Input'!$D$10=0,0,IF('1. General Input'!$D$10=8,0,IF(B46&gt;$T$9-1,IF(B46&lt;$U$9,D46,0),0)))</f>
        <v>0</v>
      </c>
      <c r="U46" s="705">
        <f>IF('1. General Input'!$D$10=0,0,IF('1. General Input'!$D$10=8,0,IF(B46&gt;$U$9-1,IF(B46&lt;$V$9,D46,0),0)))</f>
        <v>0</v>
      </c>
      <c r="V46" s="705">
        <f>IF('1. General Input'!$D$10=0,0,IF('1. General Input'!$D$10=8,0,IF(B46&gt;$V$9-1,IF(B46&lt;$W$9,D46,0),0)))</f>
        <v>0</v>
      </c>
      <c r="W46" s="705">
        <f>IF('1. General Input'!$D$10=0,0,IF('1. General Input'!$D$10=8,0,IF(B46&gt;$W$9-1,IF(B46&lt;$X$9,D46,0),0)))</f>
        <v>0</v>
      </c>
      <c r="X46" s="705">
        <f>IF('1. General Input'!$D$10=0,0,IF('1. General Input'!$D$10=8,0,IF(B46&gt;$X$9-1,IF(B46&lt;$Y$9,D46,0),0)))</f>
        <v>0</v>
      </c>
      <c r="Y46" s="705">
        <f>IF('1. General Input'!$D$10=0,0,IF('1. General Input'!$D$10=8,0,IF(B46&gt;$Y$9-1,IF(B46&lt;$Z$9,D46,0),0)))</f>
        <v>0</v>
      </c>
      <c r="Z46" s="705">
        <f>IF('1. General Input'!$D$10=0,0,IF('1. General Input'!$D$10=8,0,IF(B46&gt;$Z$9-1,IF(B46&lt;$AA$9,D46,0),0)))</f>
        <v>0</v>
      </c>
      <c r="AA46" s="705">
        <f>IF('1. General Input'!$D$10=0,0,IF('1. General Input'!$D$10=8,0,IF(B46&gt;$AA$9-1,IF(B46&lt;$AB$9,D46,0),0)))</f>
        <v>0</v>
      </c>
      <c r="AB46" s="705">
        <f>IF('1. General Input'!$D$10=0,0,IF('1. General Input'!$D$10=8,0,IF(B46&gt;$AB$9-1,IF(B46&lt;$AC$9,D46,0),0)))</f>
        <v>0</v>
      </c>
      <c r="AC46" s="705">
        <f>IF('1. General Input'!$D$10=0,0,IF(B46&gt;$AC$9-1,D46,0))</f>
        <v>0</v>
      </c>
      <c r="AD46" s="706">
        <f t="shared" si="8"/>
        <v>0</v>
      </c>
    </row>
    <row r="47" spans="1:30" x14ac:dyDescent="0.25">
      <c r="A47" s="646"/>
      <c r="B47" s="588"/>
      <c r="C47" s="588"/>
      <c r="D47" s="655"/>
      <c r="E47" s="705">
        <f t="shared" si="0"/>
        <v>0</v>
      </c>
      <c r="F47" s="705">
        <f t="shared" si="1"/>
        <v>0</v>
      </c>
      <c r="G47" s="705">
        <f t="shared" si="2"/>
        <v>0</v>
      </c>
      <c r="H47" s="705">
        <f t="shared" si="3"/>
        <v>0</v>
      </c>
      <c r="I47" s="705">
        <f t="shared" si="4"/>
        <v>0</v>
      </c>
      <c r="J47" s="705">
        <f t="shared" si="5"/>
        <v>0</v>
      </c>
      <c r="K47" s="705">
        <f t="shared" si="6"/>
        <v>0</v>
      </c>
      <c r="L47" s="705">
        <f t="shared" si="7"/>
        <v>0</v>
      </c>
      <c r="M47" s="705">
        <f>IF('1. General Input'!$D$10=0,0,IF('1. General Input'!$D$10=8,0,IF(B47&gt;$M$9-1,IF(B47&lt;$N$9,D47,0),0)))</f>
        <v>0</v>
      </c>
      <c r="N47" s="705">
        <f>IF('1. General Input'!$D$10=0,0,IF('1. General Input'!$D$10=8,0,IF(B47&gt;$N$9-1,IF(B47&lt;$O$9,D47,0),0)))</f>
        <v>0</v>
      </c>
      <c r="O47" s="705">
        <f>IF('1. General Input'!$D$10=0,0,IF('1. General Input'!$D$10=8,0,IF(B47&gt;$O$9-1,IF(B47&lt;$P$9,D47,0),0)))</f>
        <v>0</v>
      </c>
      <c r="P47" s="705">
        <f>IF('1. General Input'!$D$10=0,0,IF('1. General Input'!$D$10=8,0,IF(B47&gt;$P$9-1,IF(B47&lt;$Q$9,D47,0),0)))</f>
        <v>0</v>
      </c>
      <c r="Q47" s="705">
        <f>IF('1. General Input'!$D$10=0,0,IF('1. General Input'!$D$10=8,0,IF(B47&gt;$Q$9-1,IF(B47&lt;$R$9,D47,0),0)))</f>
        <v>0</v>
      </c>
      <c r="R47" s="705">
        <f>IF('1. General Input'!$D$10=0,0,IF('1. General Input'!$D$10=8,0,IF(B47&gt;$R$9-1,IF(B47&lt;$S$9,D47,0),0)))</f>
        <v>0</v>
      </c>
      <c r="S47" s="705">
        <f>IF('1. General Input'!$D$10=0,0,IF('1. General Input'!$D$10=8,0,IF(B47&gt;$S$9-1,IF(B47&lt;$T$9,D47,0),0)))</f>
        <v>0</v>
      </c>
      <c r="T47" s="705">
        <f>IF('1. General Input'!$D$10=0,0,IF('1. General Input'!$D$10=8,0,IF(B47&gt;$T$9-1,IF(B47&lt;$U$9,D47,0),0)))</f>
        <v>0</v>
      </c>
      <c r="U47" s="705">
        <f>IF('1. General Input'!$D$10=0,0,IF('1. General Input'!$D$10=8,0,IF(B47&gt;$U$9-1,IF(B47&lt;$V$9,D47,0),0)))</f>
        <v>0</v>
      </c>
      <c r="V47" s="705">
        <f>IF('1. General Input'!$D$10=0,0,IF('1. General Input'!$D$10=8,0,IF(B47&gt;$V$9-1,IF(B47&lt;$W$9,D47,0),0)))</f>
        <v>0</v>
      </c>
      <c r="W47" s="705">
        <f>IF('1. General Input'!$D$10=0,0,IF('1. General Input'!$D$10=8,0,IF(B47&gt;$W$9-1,IF(B47&lt;$X$9,D47,0),0)))</f>
        <v>0</v>
      </c>
      <c r="X47" s="705">
        <f>IF('1. General Input'!$D$10=0,0,IF('1. General Input'!$D$10=8,0,IF(B47&gt;$X$9-1,IF(B47&lt;$Y$9,D47,0),0)))</f>
        <v>0</v>
      </c>
      <c r="Y47" s="705">
        <f>IF('1. General Input'!$D$10=0,0,IF('1. General Input'!$D$10=8,0,IF(B47&gt;$Y$9-1,IF(B47&lt;$Z$9,D47,0),0)))</f>
        <v>0</v>
      </c>
      <c r="Z47" s="705">
        <f>IF('1. General Input'!$D$10=0,0,IF('1. General Input'!$D$10=8,0,IF(B47&gt;$Z$9-1,IF(B47&lt;$AA$9,D47,0),0)))</f>
        <v>0</v>
      </c>
      <c r="AA47" s="705">
        <f>IF('1. General Input'!$D$10=0,0,IF('1. General Input'!$D$10=8,0,IF(B47&gt;$AA$9-1,IF(B47&lt;$AB$9,D47,0),0)))</f>
        <v>0</v>
      </c>
      <c r="AB47" s="705">
        <f>IF('1. General Input'!$D$10=0,0,IF('1. General Input'!$D$10=8,0,IF(B47&gt;$AB$9-1,IF(B47&lt;$AC$9,D47,0),0)))</f>
        <v>0</v>
      </c>
      <c r="AC47" s="705">
        <f>IF('1. General Input'!$D$10=0,0,IF(B47&gt;$AC$9-1,D47,0))</f>
        <v>0</v>
      </c>
      <c r="AD47" s="706">
        <f t="shared" si="8"/>
        <v>0</v>
      </c>
    </row>
    <row r="48" spans="1:30" x14ac:dyDescent="0.25">
      <c r="A48" s="646"/>
      <c r="B48" s="588"/>
      <c r="C48" s="588"/>
      <c r="D48" s="655"/>
      <c r="E48" s="705">
        <f t="shared" si="0"/>
        <v>0</v>
      </c>
      <c r="F48" s="705">
        <f t="shared" si="1"/>
        <v>0</v>
      </c>
      <c r="G48" s="705">
        <f t="shared" si="2"/>
        <v>0</v>
      </c>
      <c r="H48" s="705">
        <f t="shared" si="3"/>
        <v>0</v>
      </c>
      <c r="I48" s="705">
        <f t="shared" si="4"/>
        <v>0</v>
      </c>
      <c r="J48" s="705">
        <f t="shared" si="5"/>
        <v>0</v>
      </c>
      <c r="K48" s="705">
        <f t="shared" si="6"/>
        <v>0</v>
      </c>
      <c r="L48" s="705">
        <f t="shared" si="7"/>
        <v>0</v>
      </c>
      <c r="M48" s="705">
        <f>IF('1. General Input'!$D$10=0,0,IF('1. General Input'!$D$10=8,0,IF(B48&gt;$M$9-1,IF(B48&lt;$N$9,D48,0),0)))</f>
        <v>0</v>
      </c>
      <c r="N48" s="705">
        <f>IF('1. General Input'!$D$10=0,0,IF('1. General Input'!$D$10=8,0,IF(B48&gt;$N$9-1,IF(B48&lt;$O$9,D48,0),0)))</f>
        <v>0</v>
      </c>
      <c r="O48" s="705">
        <f>IF('1. General Input'!$D$10=0,0,IF('1. General Input'!$D$10=8,0,IF(B48&gt;$O$9-1,IF(B48&lt;$P$9,D48,0),0)))</f>
        <v>0</v>
      </c>
      <c r="P48" s="705">
        <f>IF('1. General Input'!$D$10=0,0,IF('1. General Input'!$D$10=8,0,IF(B48&gt;$P$9-1,IF(B48&lt;$Q$9,D48,0),0)))</f>
        <v>0</v>
      </c>
      <c r="Q48" s="705">
        <f>IF('1. General Input'!$D$10=0,0,IF('1. General Input'!$D$10=8,0,IF(B48&gt;$Q$9-1,IF(B48&lt;$R$9,D48,0),0)))</f>
        <v>0</v>
      </c>
      <c r="R48" s="705">
        <f>IF('1. General Input'!$D$10=0,0,IF('1. General Input'!$D$10=8,0,IF(B48&gt;$R$9-1,IF(B48&lt;$S$9,D48,0),0)))</f>
        <v>0</v>
      </c>
      <c r="S48" s="705">
        <f>IF('1. General Input'!$D$10=0,0,IF('1. General Input'!$D$10=8,0,IF(B48&gt;$S$9-1,IF(B48&lt;$T$9,D48,0),0)))</f>
        <v>0</v>
      </c>
      <c r="T48" s="705">
        <f>IF('1. General Input'!$D$10=0,0,IF('1. General Input'!$D$10=8,0,IF(B48&gt;$T$9-1,IF(B48&lt;$U$9,D48,0),0)))</f>
        <v>0</v>
      </c>
      <c r="U48" s="705">
        <f>IF('1. General Input'!$D$10=0,0,IF('1. General Input'!$D$10=8,0,IF(B48&gt;$U$9-1,IF(B48&lt;$V$9,D48,0),0)))</f>
        <v>0</v>
      </c>
      <c r="V48" s="705">
        <f>IF('1. General Input'!$D$10=0,0,IF('1. General Input'!$D$10=8,0,IF(B48&gt;$V$9-1,IF(B48&lt;$W$9,D48,0),0)))</f>
        <v>0</v>
      </c>
      <c r="W48" s="705">
        <f>IF('1. General Input'!$D$10=0,0,IF('1. General Input'!$D$10=8,0,IF(B48&gt;$W$9-1,IF(B48&lt;$X$9,D48,0),0)))</f>
        <v>0</v>
      </c>
      <c r="X48" s="705">
        <f>IF('1. General Input'!$D$10=0,0,IF('1. General Input'!$D$10=8,0,IF(B48&gt;$X$9-1,IF(B48&lt;$Y$9,D48,0),0)))</f>
        <v>0</v>
      </c>
      <c r="Y48" s="705">
        <f>IF('1. General Input'!$D$10=0,0,IF('1. General Input'!$D$10=8,0,IF(B48&gt;$Y$9-1,IF(B48&lt;$Z$9,D48,0),0)))</f>
        <v>0</v>
      </c>
      <c r="Z48" s="705">
        <f>IF('1. General Input'!$D$10=0,0,IF('1. General Input'!$D$10=8,0,IF(B48&gt;$Z$9-1,IF(B48&lt;$AA$9,D48,0),0)))</f>
        <v>0</v>
      </c>
      <c r="AA48" s="705">
        <f>IF('1. General Input'!$D$10=0,0,IF('1. General Input'!$D$10=8,0,IF(B48&gt;$AA$9-1,IF(B48&lt;$AB$9,D48,0),0)))</f>
        <v>0</v>
      </c>
      <c r="AB48" s="705">
        <f>IF('1. General Input'!$D$10=0,0,IF('1. General Input'!$D$10=8,0,IF(B48&gt;$AB$9-1,IF(B48&lt;$AC$9,D48,0),0)))</f>
        <v>0</v>
      </c>
      <c r="AC48" s="705">
        <f>IF('1. General Input'!$D$10=0,0,IF(B48&gt;$AC$9-1,D48,0))</f>
        <v>0</v>
      </c>
      <c r="AD48" s="706">
        <f t="shared" si="8"/>
        <v>0</v>
      </c>
    </row>
    <row r="49" spans="1:30" x14ac:dyDescent="0.25">
      <c r="A49" s="646"/>
      <c r="B49" s="588"/>
      <c r="C49" s="588"/>
      <c r="D49" s="655"/>
      <c r="E49" s="705">
        <f t="shared" si="0"/>
        <v>0</v>
      </c>
      <c r="F49" s="705">
        <f t="shared" si="1"/>
        <v>0</v>
      </c>
      <c r="G49" s="705">
        <f t="shared" si="2"/>
        <v>0</v>
      </c>
      <c r="H49" s="705">
        <f t="shared" si="3"/>
        <v>0</v>
      </c>
      <c r="I49" s="705">
        <f t="shared" si="4"/>
        <v>0</v>
      </c>
      <c r="J49" s="705">
        <f t="shared" si="5"/>
        <v>0</v>
      </c>
      <c r="K49" s="705">
        <f t="shared" si="6"/>
        <v>0</v>
      </c>
      <c r="L49" s="705">
        <f t="shared" si="7"/>
        <v>0</v>
      </c>
      <c r="M49" s="705">
        <f>IF('1. General Input'!$D$10=0,0,IF('1. General Input'!$D$10=8,0,IF(B49&gt;$M$9-1,IF(B49&lt;$N$9,D49,0),0)))</f>
        <v>0</v>
      </c>
      <c r="N49" s="705">
        <f>IF('1. General Input'!$D$10=0,0,IF('1. General Input'!$D$10=8,0,IF(B49&gt;$N$9-1,IF(B49&lt;$O$9,D49,0),0)))</f>
        <v>0</v>
      </c>
      <c r="O49" s="705">
        <f>IF('1. General Input'!$D$10=0,0,IF('1. General Input'!$D$10=8,0,IF(B49&gt;$O$9-1,IF(B49&lt;$P$9,D49,0),0)))</f>
        <v>0</v>
      </c>
      <c r="P49" s="705">
        <f>IF('1. General Input'!$D$10=0,0,IF('1. General Input'!$D$10=8,0,IF(B49&gt;$P$9-1,IF(B49&lt;$Q$9,D49,0),0)))</f>
        <v>0</v>
      </c>
      <c r="Q49" s="705">
        <f>IF('1. General Input'!$D$10=0,0,IF('1. General Input'!$D$10=8,0,IF(B49&gt;$Q$9-1,IF(B49&lt;$R$9,D49,0),0)))</f>
        <v>0</v>
      </c>
      <c r="R49" s="705">
        <f>IF('1. General Input'!$D$10=0,0,IF('1. General Input'!$D$10=8,0,IF(B49&gt;$R$9-1,IF(B49&lt;$S$9,D49,0),0)))</f>
        <v>0</v>
      </c>
      <c r="S49" s="705">
        <f>IF('1. General Input'!$D$10=0,0,IF('1. General Input'!$D$10=8,0,IF(B49&gt;$S$9-1,IF(B49&lt;$T$9,D49,0),0)))</f>
        <v>0</v>
      </c>
      <c r="T49" s="705">
        <f>IF('1. General Input'!$D$10=0,0,IF('1. General Input'!$D$10=8,0,IF(B49&gt;$T$9-1,IF(B49&lt;$U$9,D49,0),0)))</f>
        <v>0</v>
      </c>
      <c r="U49" s="705">
        <f>IF('1. General Input'!$D$10=0,0,IF('1. General Input'!$D$10=8,0,IF(B49&gt;$U$9-1,IF(B49&lt;$V$9,D49,0),0)))</f>
        <v>0</v>
      </c>
      <c r="V49" s="705">
        <f>IF('1. General Input'!$D$10=0,0,IF('1. General Input'!$D$10=8,0,IF(B49&gt;$V$9-1,IF(B49&lt;$W$9,D49,0),0)))</f>
        <v>0</v>
      </c>
      <c r="W49" s="705">
        <f>IF('1. General Input'!$D$10=0,0,IF('1. General Input'!$D$10=8,0,IF(B49&gt;$W$9-1,IF(B49&lt;$X$9,D49,0),0)))</f>
        <v>0</v>
      </c>
      <c r="X49" s="705">
        <f>IF('1. General Input'!$D$10=0,0,IF('1. General Input'!$D$10=8,0,IF(B49&gt;$X$9-1,IF(B49&lt;$Y$9,D49,0),0)))</f>
        <v>0</v>
      </c>
      <c r="Y49" s="705">
        <f>IF('1. General Input'!$D$10=0,0,IF('1. General Input'!$D$10=8,0,IF(B49&gt;$Y$9-1,IF(B49&lt;$Z$9,D49,0),0)))</f>
        <v>0</v>
      </c>
      <c r="Z49" s="705">
        <f>IF('1. General Input'!$D$10=0,0,IF('1. General Input'!$D$10=8,0,IF(B49&gt;$Z$9-1,IF(B49&lt;$AA$9,D49,0),0)))</f>
        <v>0</v>
      </c>
      <c r="AA49" s="705">
        <f>IF('1. General Input'!$D$10=0,0,IF('1. General Input'!$D$10=8,0,IF(B49&gt;$AA$9-1,IF(B49&lt;$AB$9,D49,0),0)))</f>
        <v>0</v>
      </c>
      <c r="AB49" s="705">
        <f>IF('1. General Input'!$D$10=0,0,IF('1. General Input'!$D$10=8,0,IF(B49&gt;$AB$9-1,IF(B49&lt;$AC$9,D49,0),0)))</f>
        <v>0</v>
      </c>
      <c r="AC49" s="705">
        <f>IF('1. General Input'!$D$10=0,0,IF(B49&gt;$AC$9-1,D49,0))</f>
        <v>0</v>
      </c>
      <c r="AD49" s="706">
        <f t="shared" si="8"/>
        <v>0</v>
      </c>
    </row>
    <row r="50" spans="1:30" x14ac:dyDescent="0.25">
      <c r="A50" s="646"/>
      <c r="B50" s="588"/>
      <c r="C50" s="588"/>
      <c r="D50" s="655"/>
      <c r="E50" s="705">
        <f t="shared" si="0"/>
        <v>0</v>
      </c>
      <c r="F50" s="705">
        <f t="shared" si="1"/>
        <v>0</v>
      </c>
      <c r="G50" s="705">
        <f t="shared" si="2"/>
        <v>0</v>
      </c>
      <c r="H50" s="705">
        <f t="shared" si="3"/>
        <v>0</v>
      </c>
      <c r="I50" s="705">
        <f t="shared" si="4"/>
        <v>0</v>
      </c>
      <c r="J50" s="705">
        <f t="shared" si="5"/>
        <v>0</v>
      </c>
      <c r="K50" s="705">
        <f t="shared" si="6"/>
        <v>0</v>
      </c>
      <c r="L50" s="705">
        <f t="shared" si="7"/>
        <v>0</v>
      </c>
      <c r="M50" s="705">
        <f>IF('1. General Input'!$D$10=0,0,IF('1. General Input'!$D$10=8,0,IF(B50&gt;$M$9-1,IF(B50&lt;$N$9,D50,0),0)))</f>
        <v>0</v>
      </c>
      <c r="N50" s="705">
        <f>IF('1. General Input'!$D$10=0,0,IF('1. General Input'!$D$10=8,0,IF(B50&gt;$N$9-1,IF(B50&lt;$O$9,D50,0),0)))</f>
        <v>0</v>
      </c>
      <c r="O50" s="705">
        <f>IF('1. General Input'!$D$10=0,0,IF('1. General Input'!$D$10=8,0,IF(B50&gt;$O$9-1,IF(B50&lt;$P$9,D50,0),0)))</f>
        <v>0</v>
      </c>
      <c r="P50" s="705">
        <f>IF('1. General Input'!$D$10=0,0,IF('1. General Input'!$D$10=8,0,IF(B50&gt;$P$9-1,IF(B50&lt;$Q$9,D50,0),0)))</f>
        <v>0</v>
      </c>
      <c r="Q50" s="705">
        <f>IF('1. General Input'!$D$10=0,0,IF('1. General Input'!$D$10=8,0,IF(B50&gt;$Q$9-1,IF(B50&lt;$R$9,D50,0),0)))</f>
        <v>0</v>
      </c>
      <c r="R50" s="705">
        <f>IF('1. General Input'!$D$10=0,0,IF('1. General Input'!$D$10=8,0,IF(B50&gt;$R$9-1,IF(B50&lt;$S$9,D50,0),0)))</f>
        <v>0</v>
      </c>
      <c r="S50" s="705">
        <f>IF('1. General Input'!$D$10=0,0,IF('1. General Input'!$D$10=8,0,IF(B50&gt;$S$9-1,IF(B50&lt;$T$9,D50,0),0)))</f>
        <v>0</v>
      </c>
      <c r="T50" s="705">
        <f>IF('1. General Input'!$D$10=0,0,IF('1. General Input'!$D$10=8,0,IF(B50&gt;$T$9-1,IF(B50&lt;$U$9,D50,0),0)))</f>
        <v>0</v>
      </c>
      <c r="U50" s="705">
        <f>IF('1. General Input'!$D$10=0,0,IF('1. General Input'!$D$10=8,0,IF(B50&gt;$U$9-1,IF(B50&lt;$V$9,D50,0),0)))</f>
        <v>0</v>
      </c>
      <c r="V50" s="705">
        <f>IF('1. General Input'!$D$10=0,0,IF('1. General Input'!$D$10=8,0,IF(B50&gt;$V$9-1,IF(B50&lt;$W$9,D50,0),0)))</f>
        <v>0</v>
      </c>
      <c r="W50" s="705">
        <f>IF('1. General Input'!$D$10=0,0,IF('1. General Input'!$D$10=8,0,IF(B50&gt;$W$9-1,IF(B50&lt;$X$9,D50,0),0)))</f>
        <v>0</v>
      </c>
      <c r="X50" s="705">
        <f>IF('1. General Input'!$D$10=0,0,IF('1. General Input'!$D$10=8,0,IF(B50&gt;$X$9-1,IF(B50&lt;$Y$9,D50,0),0)))</f>
        <v>0</v>
      </c>
      <c r="Y50" s="705">
        <f>IF('1. General Input'!$D$10=0,0,IF('1. General Input'!$D$10=8,0,IF(B50&gt;$Y$9-1,IF(B50&lt;$Z$9,D50,0),0)))</f>
        <v>0</v>
      </c>
      <c r="Z50" s="705">
        <f>IF('1. General Input'!$D$10=0,0,IF('1. General Input'!$D$10=8,0,IF(B50&gt;$Z$9-1,IF(B50&lt;$AA$9,D50,0),0)))</f>
        <v>0</v>
      </c>
      <c r="AA50" s="705">
        <f>IF('1. General Input'!$D$10=0,0,IF('1. General Input'!$D$10=8,0,IF(B50&gt;$AA$9-1,IF(B50&lt;$AB$9,D50,0),0)))</f>
        <v>0</v>
      </c>
      <c r="AB50" s="705">
        <f>IF('1. General Input'!$D$10=0,0,IF('1. General Input'!$D$10=8,0,IF(B50&gt;$AB$9-1,IF(B50&lt;$AC$9,D50,0),0)))</f>
        <v>0</v>
      </c>
      <c r="AC50" s="705">
        <f>IF('1. General Input'!$D$10=0,0,IF(B50&gt;$AC$9-1,D50,0))</f>
        <v>0</v>
      </c>
      <c r="AD50" s="706">
        <f t="shared" si="8"/>
        <v>0</v>
      </c>
    </row>
    <row r="51" spans="1:30" x14ac:dyDescent="0.25">
      <c r="A51" s="646"/>
      <c r="B51" s="588"/>
      <c r="C51" s="588"/>
      <c r="D51" s="655"/>
      <c r="E51" s="705">
        <f t="shared" si="0"/>
        <v>0</v>
      </c>
      <c r="F51" s="705">
        <f t="shared" si="1"/>
        <v>0</v>
      </c>
      <c r="G51" s="705">
        <f t="shared" si="2"/>
        <v>0</v>
      </c>
      <c r="H51" s="705">
        <f t="shared" si="3"/>
        <v>0</v>
      </c>
      <c r="I51" s="705">
        <f t="shared" si="4"/>
        <v>0</v>
      </c>
      <c r="J51" s="705">
        <f t="shared" si="5"/>
        <v>0</v>
      </c>
      <c r="K51" s="705">
        <f t="shared" si="6"/>
        <v>0</v>
      </c>
      <c r="L51" s="705">
        <f t="shared" si="7"/>
        <v>0</v>
      </c>
      <c r="M51" s="705">
        <f>IF('1. General Input'!$D$10=0,0,IF('1. General Input'!$D$10=8,0,IF(B51&gt;$M$9-1,IF(B51&lt;$N$9,D51,0),0)))</f>
        <v>0</v>
      </c>
      <c r="N51" s="705">
        <f>IF('1. General Input'!$D$10=0,0,IF('1. General Input'!$D$10=8,0,IF(B51&gt;$N$9-1,IF(B51&lt;$O$9,D51,0),0)))</f>
        <v>0</v>
      </c>
      <c r="O51" s="705">
        <f>IF('1. General Input'!$D$10=0,0,IF('1. General Input'!$D$10=8,0,IF(B51&gt;$O$9-1,IF(B51&lt;$P$9,D51,0),0)))</f>
        <v>0</v>
      </c>
      <c r="P51" s="705">
        <f>IF('1. General Input'!$D$10=0,0,IF('1. General Input'!$D$10=8,0,IF(B51&gt;$P$9-1,IF(B51&lt;$Q$9,D51,0),0)))</f>
        <v>0</v>
      </c>
      <c r="Q51" s="705">
        <f>IF('1. General Input'!$D$10=0,0,IF('1. General Input'!$D$10=8,0,IF(B51&gt;$Q$9-1,IF(B51&lt;$R$9,D51,0),0)))</f>
        <v>0</v>
      </c>
      <c r="R51" s="705">
        <f>IF('1. General Input'!$D$10=0,0,IF('1. General Input'!$D$10=8,0,IF(B51&gt;$R$9-1,IF(B51&lt;$S$9,D51,0),0)))</f>
        <v>0</v>
      </c>
      <c r="S51" s="705">
        <f>IF('1. General Input'!$D$10=0,0,IF('1. General Input'!$D$10=8,0,IF(B51&gt;$S$9-1,IF(B51&lt;$T$9,D51,0),0)))</f>
        <v>0</v>
      </c>
      <c r="T51" s="705">
        <f>IF('1. General Input'!$D$10=0,0,IF('1. General Input'!$D$10=8,0,IF(B51&gt;$T$9-1,IF(B51&lt;$U$9,D51,0),0)))</f>
        <v>0</v>
      </c>
      <c r="U51" s="705">
        <f>IF('1. General Input'!$D$10=0,0,IF('1. General Input'!$D$10=8,0,IF(B51&gt;$U$9-1,IF(B51&lt;$V$9,D51,0),0)))</f>
        <v>0</v>
      </c>
      <c r="V51" s="705">
        <f>IF('1. General Input'!$D$10=0,0,IF('1. General Input'!$D$10=8,0,IF(B51&gt;$V$9-1,IF(B51&lt;$W$9,D51,0),0)))</f>
        <v>0</v>
      </c>
      <c r="W51" s="705">
        <f>IF('1. General Input'!$D$10=0,0,IF('1. General Input'!$D$10=8,0,IF(B51&gt;$W$9-1,IF(B51&lt;$X$9,D51,0),0)))</f>
        <v>0</v>
      </c>
      <c r="X51" s="705">
        <f>IF('1. General Input'!$D$10=0,0,IF('1. General Input'!$D$10=8,0,IF(B51&gt;$X$9-1,IF(B51&lt;$Y$9,D51,0),0)))</f>
        <v>0</v>
      </c>
      <c r="Y51" s="705">
        <f>IF('1. General Input'!$D$10=0,0,IF('1. General Input'!$D$10=8,0,IF(B51&gt;$Y$9-1,IF(B51&lt;$Z$9,D51,0),0)))</f>
        <v>0</v>
      </c>
      <c r="Z51" s="705">
        <f>IF('1. General Input'!$D$10=0,0,IF('1. General Input'!$D$10=8,0,IF(B51&gt;$Z$9-1,IF(B51&lt;$AA$9,D51,0),0)))</f>
        <v>0</v>
      </c>
      <c r="AA51" s="705">
        <f>IF('1. General Input'!$D$10=0,0,IF('1. General Input'!$D$10=8,0,IF(B51&gt;$AA$9-1,IF(B51&lt;$AB$9,D51,0),0)))</f>
        <v>0</v>
      </c>
      <c r="AB51" s="705">
        <f>IF('1. General Input'!$D$10=0,0,IF('1. General Input'!$D$10=8,0,IF(B51&gt;$AB$9-1,IF(B51&lt;$AC$9,D51,0),0)))</f>
        <v>0</v>
      </c>
      <c r="AC51" s="705">
        <f>IF('1. General Input'!$D$10=0,0,IF(B51&gt;$AC$9-1,D51,0))</f>
        <v>0</v>
      </c>
      <c r="AD51" s="706">
        <f t="shared" si="8"/>
        <v>0</v>
      </c>
    </row>
    <row r="52" spans="1:30" x14ac:dyDescent="0.25">
      <c r="A52" s="646"/>
      <c r="B52" s="588"/>
      <c r="C52" s="588"/>
      <c r="D52" s="655"/>
      <c r="E52" s="705">
        <f t="shared" si="0"/>
        <v>0</v>
      </c>
      <c r="F52" s="705">
        <f t="shared" si="1"/>
        <v>0</v>
      </c>
      <c r="G52" s="705">
        <f t="shared" si="2"/>
        <v>0</v>
      </c>
      <c r="H52" s="705">
        <f t="shared" si="3"/>
        <v>0</v>
      </c>
      <c r="I52" s="705">
        <f t="shared" si="4"/>
        <v>0</v>
      </c>
      <c r="J52" s="705">
        <f t="shared" si="5"/>
        <v>0</v>
      </c>
      <c r="K52" s="705">
        <f t="shared" si="6"/>
        <v>0</v>
      </c>
      <c r="L52" s="705">
        <f t="shared" si="7"/>
        <v>0</v>
      </c>
      <c r="M52" s="705">
        <f>IF('1. General Input'!$D$10=0,0,IF('1. General Input'!$D$10=8,0,IF(B52&gt;$M$9-1,IF(B52&lt;$N$9,D52,0),0)))</f>
        <v>0</v>
      </c>
      <c r="N52" s="705">
        <f>IF('1. General Input'!$D$10=0,0,IF('1. General Input'!$D$10=8,0,IF(B52&gt;$N$9-1,IF(B52&lt;$O$9,D52,0),0)))</f>
        <v>0</v>
      </c>
      <c r="O52" s="705">
        <f>IF('1. General Input'!$D$10=0,0,IF('1. General Input'!$D$10=8,0,IF(B52&gt;$O$9-1,IF(B52&lt;$P$9,D52,0),0)))</f>
        <v>0</v>
      </c>
      <c r="P52" s="705">
        <f>IF('1. General Input'!$D$10=0,0,IF('1. General Input'!$D$10=8,0,IF(B52&gt;$P$9-1,IF(B52&lt;$Q$9,D52,0),0)))</f>
        <v>0</v>
      </c>
      <c r="Q52" s="705">
        <f>IF('1. General Input'!$D$10=0,0,IF('1. General Input'!$D$10=8,0,IF(B52&gt;$Q$9-1,IF(B52&lt;$R$9,D52,0),0)))</f>
        <v>0</v>
      </c>
      <c r="R52" s="705">
        <f>IF('1. General Input'!$D$10=0,0,IF('1. General Input'!$D$10=8,0,IF(B52&gt;$R$9-1,IF(B52&lt;$S$9,D52,0),0)))</f>
        <v>0</v>
      </c>
      <c r="S52" s="705">
        <f>IF('1. General Input'!$D$10=0,0,IF('1. General Input'!$D$10=8,0,IF(B52&gt;$S$9-1,IF(B52&lt;$T$9,D52,0),0)))</f>
        <v>0</v>
      </c>
      <c r="T52" s="705">
        <f>IF('1. General Input'!$D$10=0,0,IF('1. General Input'!$D$10=8,0,IF(B52&gt;$T$9-1,IF(B52&lt;$U$9,D52,0),0)))</f>
        <v>0</v>
      </c>
      <c r="U52" s="705">
        <f>IF('1. General Input'!$D$10=0,0,IF('1. General Input'!$D$10=8,0,IF(B52&gt;$U$9-1,IF(B52&lt;$V$9,D52,0),0)))</f>
        <v>0</v>
      </c>
      <c r="V52" s="705">
        <f>IF('1. General Input'!$D$10=0,0,IF('1. General Input'!$D$10=8,0,IF(B52&gt;$V$9-1,IF(B52&lt;$W$9,D52,0),0)))</f>
        <v>0</v>
      </c>
      <c r="W52" s="705">
        <f>IF('1. General Input'!$D$10=0,0,IF('1. General Input'!$D$10=8,0,IF(B52&gt;$W$9-1,IF(B52&lt;$X$9,D52,0),0)))</f>
        <v>0</v>
      </c>
      <c r="X52" s="705">
        <f>IF('1. General Input'!$D$10=0,0,IF('1. General Input'!$D$10=8,0,IF(B52&gt;$X$9-1,IF(B52&lt;$Y$9,D52,0),0)))</f>
        <v>0</v>
      </c>
      <c r="Y52" s="705">
        <f>IF('1. General Input'!$D$10=0,0,IF('1. General Input'!$D$10=8,0,IF(B52&gt;$Y$9-1,IF(B52&lt;$Z$9,D52,0),0)))</f>
        <v>0</v>
      </c>
      <c r="Z52" s="705">
        <f>IF('1. General Input'!$D$10=0,0,IF('1. General Input'!$D$10=8,0,IF(B52&gt;$Z$9-1,IF(B52&lt;$AA$9,D52,0),0)))</f>
        <v>0</v>
      </c>
      <c r="AA52" s="705">
        <f>IF('1. General Input'!$D$10=0,0,IF('1. General Input'!$D$10=8,0,IF(B52&gt;$AA$9-1,IF(B52&lt;$AB$9,D52,0),0)))</f>
        <v>0</v>
      </c>
      <c r="AB52" s="705">
        <f>IF('1. General Input'!$D$10=0,0,IF('1. General Input'!$D$10=8,0,IF(B52&gt;$AB$9-1,IF(B52&lt;$AC$9,D52,0),0)))</f>
        <v>0</v>
      </c>
      <c r="AC52" s="705">
        <f>IF('1. General Input'!$D$10=0,0,IF(B52&gt;$AC$9-1,D52,0))</f>
        <v>0</v>
      </c>
      <c r="AD52" s="706">
        <f t="shared" si="8"/>
        <v>0</v>
      </c>
    </row>
    <row r="53" spans="1:30" x14ac:dyDescent="0.25">
      <c r="A53" s="646"/>
      <c r="B53" s="588"/>
      <c r="C53" s="588"/>
      <c r="D53" s="655"/>
      <c r="E53" s="705">
        <f t="shared" si="0"/>
        <v>0</v>
      </c>
      <c r="F53" s="705">
        <f t="shared" si="1"/>
        <v>0</v>
      </c>
      <c r="G53" s="705">
        <f t="shared" si="2"/>
        <v>0</v>
      </c>
      <c r="H53" s="705">
        <f t="shared" si="3"/>
        <v>0</v>
      </c>
      <c r="I53" s="705">
        <f t="shared" si="4"/>
        <v>0</v>
      </c>
      <c r="J53" s="705">
        <f t="shared" si="5"/>
        <v>0</v>
      </c>
      <c r="K53" s="705">
        <f t="shared" si="6"/>
        <v>0</v>
      </c>
      <c r="L53" s="705">
        <f t="shared" si="7"/>
        <v>0</v>
      </c>
      <c r="M53" s="705">
        <f>IF('1. General Input'!$D$10=0,0,IF('1. General Input'!$D$10=8,0,IF(B53&gt;$M$9-1,IF(B53&lt;$N$9,D53,0),0)))</f>
        <v>0</v>
      </c>
      <c r="N53" s="705">
        <f>IF('1. General Input'!$D$10=0,0,IF('1. General Input'!$D$10=8,0,IF(B53&gt;$N$9-1,IF(B53&lt;$O$9,D53,0),0)))</f>
        <v>0</v>
      </c>
      <c r="O53" s="705">
        <f>IF('1. General Input'!$D$10=0,0,IF('1. General Input'!$D$10=8,0,IF(B53&gt;$O$9-1,IF(B53&lt;$P$9,D53,0),0)))</f>
        <v>0</v>
      </c>
      <c r="P53" s="705">
        <f>IF('1. General Input'!$D$10=0,0,IF('1. General Input'!$D$10=8,0,IF(B53&gt;$P$9-1,IF(B53&lt;$Q$9,D53,0),0)))</f>
        <v>0</v>
      </c>
      <c r="Q53" s="705">
        <f>IF('1. General Input'!$D$10=0,0,IF('1. General Input'!$D$10=8,0,IF(B53&gt;$Q$9-1,IF(B53&lt;$R$9,D53,0),0)))</f>
        <v>0</v>
      </c>
      <c r="R53" s="705">
        <f>IF('1. General Input'!$D$10=0,0,IF('1. General Input'!$D$10=8,0,IF(B53&gt;$R$9-1,IF(B53&lt;$S$9,D53,0),0)))</f>
        <v>0</v>
      </c>
      <c r="S53" s="705">
        <f>IF('1. General Input'!$D$10=0,0,IF('1. General Input'!$D$10=8,0,IF(B53&gt;$S$9-1,IF(B53&lt;$T$9,D53,0),0)))</f>
        <v>0</v>
      </c>
      <c r="T53" s="705">
        <f>IF('1. General Input'!$D$10=0,0,IF('1. General Input'!$D$10=8,0,IF(B53&gt;$T$9-1,IF(B53&lt;$U$9,D53,0),0)))</f>
        <v>0</v>
      </c>
      <c r="U53" s="705">
        <f>IF('1. General Input'!$D$10=0,0,IF('1. General Input'!$D$10=8,0,IF(B53&gt;$U$9-1,IF(B53&lt;$V$9,D53,0),0)))</f>
        <v>0</v>
      </c>
      <c r="V53" s="705">
        <f>IF('1. General Input'!$D$10=0,0,IF('1. General Input'!$D$10=8,0,IF(B53&gt;$V$9-1,IF(B53&lt;$W$9,D53,0),0)))</f>
        <v>0</v>
      </c>
      <c r="W53" s="705">
        <f>IF('1. General Input'!$D$10=0,0,IF('1. General Input'!$D$10=8,0,IF(B53&gt;$W$9-1,IF(B53&lt;$X$9,D53,0),0)))</f>
        <v>0</v>
      </c>
      <c r="X53" s="705">
        <f>IF('1. General Input'!$D$10=0,0,IF('1. General Input'!$D$10=8,0,IF(B53&gt;$X$9-1,IF(B53&lt;$Y$9,D53,0),0)))</f>
        <v>0</v>
      </c>
      <c r="Y53" s="705">
        <f>IF('1. General Input'!$D$10=0,0,IF('1. General Input'!$D$10=8,0,IF(B53&gt;$Y$9-1,IF(B53&lt;$Z$9,D53,0),0)))</f>
        <v>0</v>
      </c>
      <c r="Z53" s="705">
        <f>IF('1. General Input'!$D$10=0,0,IF('1. General Input'!$D$10=8,0,IF(B53&gt;$Z$9-1,IF(B53&lt;$AA$9,D53,0),0)))</f>
        <v>0</v>
      </c>
      <c r="AA53" s="705">
        <f>IF('1. General Input'!$D$10=0,0,IF('1. General Input'!$D$10=8,0,IF(B53&gt;$AA$9-1,IF(B53&lt;$AB$9,D53,0),0)))</f>
        <v>0</v>
      </c>
      <c r="AB53" s="705">
        <f>IF('1. General Input'!$D$10=0,0,IF('1. General Input'!$D$10=8,0,IF(B53&gt;$AB$9-1,IF(B53&lt;$AC$9,D53,0),0)))</f>
        <v>0</v>
      </c>
      <c r="AC53" s="705">
        <f>IF('1. General Input'!$D$10=0,0,IF(B53&gt;$AC$9-1,D53,0))</f>
        <v>0</v>
      </c>
      <c r="AD53" s="706">
        <f t="shared" si="8"/>
        <v>0</v>
      </c>
    </row>
    <row r="54" spans="1:30" x14ac:dyDescent="0.25">
      <c r="A54" s="646"/>
      <c r="B54" s="588"/>
      <c r="C54" s="588"/>
      <c r="D54" s="655"/>
      <c r="E54" s="705">
        <f t="shared" si="0"/>
        <v>0</v>
      </c>
      <c r="F54" s="705">
        <f t="shared" si="1"/>
        <v>0</v>
      </c>
      <c r="G54" s="705">
        <f t="shared" si="2"/>
        <v>0</v>
      </c>
      <c r="H54" s="705">
        <f t="shared" si="3"/>
        <v>0</v>
      </c>
      <c r="I54" s="705">
        <f t="shared" si="4"/>
        <v>0</v>
      </c>
      <c r="J54" s="705">
        <f t="shared" si="5"/>
        <v>0</v>
      </c>
      <c r="K54" s="705">
        <f t="shared" si="6"/>
        <v>0</v>
      </c>
      <c r="L54" s="705">
        <f t="shared" si="7"/>
        <v>0</v>
      </c>
      <c r="M54" s="705">
        <f>IF('1. General Input'!$D$10=0,0,IF('1. General Input'!$D$10=8,0,IF(B54&gt;$M$9-1,IF(B54&lt;$N$9,D54,0),0)))</f>
        <v>0</v>
      </c>
      <c r="N54" s="705">
        <f>IF('1. General Input'!$D$10=0,0,IF('1. General Input'!$D$10=8,0,IF(B54&gt;$N$9-1,IF(B54&lt;$O$9,D54,0),0)))</f>
        <v>0</v>
      </c>
      <c r="O54" s="705">
        <f>IF('1. General Input'!$D$10=0,0,IF('1. General Input'!$D$10=8,0,IF(B54&gt;$O$9-1,IF(B54&lt;$P$9,D54,0),0)))</f>
        <v>0</v>
      </c>
      <c r="P54" s="705">
        <f>IF('1. General Input'!$D$10=0,0,IF('1. General Input'!$D$10=8,0,IF(B54&gt;$P$9-1,IF(B54&lt;$Q$9,D54,0),0)))</f>
        <v>0</v>
      </c>
      <c r="Q54" s="705">
        <f>IF('1. General Input'!$D$10=0,0,IF('1. General Input'!$D$10=8,0,IF(B54&gt;$Q$9-1,IF(B54&lt;$R$9,D54,0),0)))</f>
        <v>0</v>
      </c>
      <c r="R54" s="705">
        <f>IF('1. General Input'!$D$10=0,0,IF('1. General Input'!$D$10=8,0,IF(B54&gt;$R$9-1,IF(B54&lt;$S$9,D54,0),0)))</f>
        <v>0</v>
      </c>
      <c r="S54" s="705">
        <f>IF('1. General Input'!$D$10=0,0,IF('1. General Input'!$D$10=8,0,IF(B54&gt;$S$9-1,IF(B54&lt;$T$9,D54,0),0)))</f>
        <v>0</v>
      </c>
      <c r="T54" s="705">
        <f>IF('1. General Input'!$D$10=0,0,IF('1. General Input'!$D$10=8,0,IF(B54&gt;$T$9-1,IF(B54&lt;$U$9,D54,0),0)))</f>
        <v>0</v>
      </c>
      <c r="U54" s="705">
        <f>IF('1. General Input'!$D$10=0,0,IF('1. General Input'!$D$10=8,0,IF(B54&gt;$U$9-1,IF(B54&lt;$V$9,D54,0),0)))</f>
        <v>0</v>
      </c>
      <c r="V54" s="705">
        <f>IF('1. General Input'!$D$10=0,0,IF('1. General Input'!$D$10=8,0,IF(B54&gt;$V$9-1,IF(B54&lt;$W$9,D54,0),0)))</f>
        <v>0</v>
      </c>
      <c r="W54" s="705">
        <f>IF('1. General Input'!$D$10=0,0,IF('1. General Input'!$D$10=8,0,IF(B54&gt;$W$9-1,IF(B54&lt;$X$9,D54,0),0)))</f>
        <v>0</v>
      </c>
      <c r="X54" s="705">
        <f>IF('1. General Input'!$D$10=0,0,IF('1. General Input'!$D$10=8,0,IF(B54&gt;$X$9-1,IF(B54&lt;$Y$9,D54,0),0)))</f>
        <v>0</v>
      </c>
      <c r="Y54" s="705">
        <f>IF('1. General Input'!$D$10=0,0,IF('1. General Input'!$D$10=8,0,IF(B54&gt;$Y$9-1,IF(B54&lt;$Z$9,D54,0),0)))</f>
        <v>0</v>
      </c>
      <c r="Z54" s="705">
        <f>IF('1. General Input'!$D$10=0,0,IF('1. General Input'!$D$10=8,0,IF(B54&gt;$Z$9-1,IF(B54&lt;$AA$9,D54,0),0)))</f>
        <v>0</v>
      </c>
      <c r="AA54" s="705">
        <f>IF('1. General Input'!$D$10=0,0,IF('1. General Input'!$D$10=8,0,IF(B54&gt;$AA$9-1,IF(B54&lt;$AB$9,D54,0),0)))</f>
        <v>0</v>
      </c>
      <c r="AB54" s="705">
        <f>IF('1. General Input'!$D$10=0,0,IF('1. General Input'!$D$10=8,0,IF(B54&gt;$AB$9-1,IF(B54&lt;$AC$9,D54,0),0)))</f>
        <v>0</v>
      </c>
      <c r="AC54" s="705">
        <f>IF('1. General Input'!$D$10=0,0,IF(B54&gt;$AC$9-1,D54,0))</f>
        <v>0</v>
      </c>
      <c r="AD54" s="706">
        <f t="shared" si="8"/>
        <v>0</v>
      </c>
    </row>
    <row r="55" spans="1:30" x14ac:dyDescent="0.25">
      <c r="A55" s="646"/>
      <c r="B55" s="588"/>
      <c r="C55" s="588"/>
      <c r="D55" s="655"/>
      <c r="E55" s="705">
        <f t="shared" si="0"/>
        <v>0</v>
      </c>
      <c r="F55" s="705">
        <f t="shared" si="1"/>
        <v>0</v>
      </c>
      <c r="G55" s="705">
        <f t="shared" si="2"/>
        <v>0</v>
      </c>
      <c r="H55" s="705">
        <f t="shared" si="3"/>
        <v>0</v>
      </c>
      <c r="I55" s="705">
        <f t="shared" si="4"/>
        <v>0</v>
      </c>
      <c r="J55" s="705">
        <f t="shared" si="5"/>
        <v>0</v>
      </c>
      <c r="K55" s="705">
        <f t="shared" si="6"/>
        <v>0</v>
      </c>
      <c r="L55" s="705">
        <f t="shared" si="7"/>
        <v>0</v>
      </c>
      <c r="M55" s="705">
        <f>IF('1. General Input'!$D$10=0,0,IF('1. General Input'!$D$10=8,0,IF(B55&gt;$M$9-1,IF(B55&lt;$N$9,D55,0),0)))</f>
        <v>0</v>
      </c>
      <c r="N55" s="705">
        <f>IF('1. General Input'!$D$10=0,0,IF('1. General Input'!$D$10=8,0,IF(B55&gt;$N$9-1,IF(B55&lt;$O$9,D55,0),0)))</f>
        <v>0</v>
      </c>
      <c r="O55" s="705">
        <f>IF('1. General Input'!$D$10=0,0,IF('1. General Input'!$D$10=8,0,IF(B55&gt;$O$9-1,IF(B55&lt;$P$9,D55,0),0)))</f>
        <v>0</v>
      </c>
      <c r="P55" s="705">
        <f>IF('1. General Input'!$D$10=0,0,IF('1. General Input'!$D$10=8,0,IF(B55&gt;$P$9-1,IF(B55&lt;$Q$9,D55,0),0)))</f>
        <v>0</v>
      </c>
      <c r="Q55" s="705">
        <f>IF('1. General Input'!$D$10=0,0,IF('1. General Input'!$D$10=8,0,IF(B55&gt;$Q$9-1,IF(B55&lt;$R$9,D55,0),0)))</f>
        <v>0</v>
      </c>
      <c r="R55" s="705">
        <f>IF('1. General Input'!$D$10=0,0,IF('1. General Input'!$D$10=8,0,IF(B55&gt;$R$9-1,IF(B55&lt;$S$9,D55,0),0)))</f>
        <v>0</v>
      </c>
      <c r="S55" s="705">
        <f>IF('1. General Input'!$D$10=0,0,IF('1. General Input'!$D$10=8,0,IF(B55&gt;$S$9-1,IF(B55&lt;$T$9,D55,0),0)))</f>
        <v>0</v>
      </c>
      <c r="T55" s="705">
        <f>IF('1. General Input'!$D$10=0,0,IF('1. General Input'!$D$10=8,0,IF(B55&gt;$T$9-1,IF(B55&lt;$U$9,D55,0),0)))</f>
        <v>0</v>
      </c>
      <c r="U55" s="705">
        <f>IF('1. General Input'!$D$10=0,0,IF('1. General Input'!$D$10=8,0,IF(B55&gt;$U$9-1,IF(B55&lt;$V$9,D55,0),0)))</f>
        <v>0</v>
      </c>
      <c r="V55" s="705">
        <f>IF('1. General Input'!$D$10=0,0,IF('1. General Input'!$D$10=8,0,IF(B55&gt;$V$9-1,IF(B55&lt;$W$9,D55,0),0)))</f>
        <v>0</v>
      </c>
      <c r="W55" s="705">
        <f>IF('1. General Input'!$D$10=0,0,IF('1. General Input'!$D$10=8,0,IF(B55&gt;$W$9-1,IF(B55&lt;$X$9,D55,0),0)))</f>
        <v>0</v>
      </c>
      <c r="X55" s="705">
        <f>IF('1. General Input'!$D$10=0,0,IF('1. General Input'!$D$10=8,0,IF(B55&gt;$X$9-1,IF(B55&lt;$Y$9,D55,0),0)))</f>
        <v>0</v>
      </c>
      <c r="Y55" s="705">
        <f>IF('1. General Input'!$D$10=0,0,IF('1. General Input'!$D$10=8,0,IF(B55&gt;$Y$9-1,IF(B55&lt;$Z$9,D55,0),0)))</f>
        <v>0</v>
      </c>
      <c r="Z55" s="705">
        <f>IF('1. General Input'!$D$10=0,0,IF('1. General Input'!$D$10=8,0,IF(B55&gt;$Z$9-1,IF(B55&lt;$AA$9,D55,0),0)))</f>
        <v>0</v>
      </c>
      <c r="AA55" s="705">
        <f>IF('1. General Input'!$D$10=0,0,IF('1. General Input'!$D$10=8,0,IF(B55&gt;$AA$9-1,IF(B55&lt;$AB$9,D55,0),0)))</f>
        <v>0</v>
      </c>
      <c r="AB55" s="705">
        <f>IF('1. General Input'!$D$10=0,0,IF('1. General Input'!$D$10=8,0,IF(B55&gt;$AB$9-1,IF(B55&lt;$AC$9,D55,0),0)))</f>
        <v>0</v>
      </c>
      <c r="AC55" s="705">
        <f>IF('1. General Input'!$D$10=0,0,IF(B55&gt;$AC$9-1,D55,0))</f>
        <v>0</v>
      </c>
      <c r="AD55" s="706">
        <f t="shared" si="8"/>
        <v>0</v>
      </c>
    </row>
    <row r="56" spans="1:30" x14ac:dyDescent="0.25">
      <c r="A56" s="646"/>
      <c r="B56" s="588"/>
      <c r="C56" s="588"/>
      <c r="D56" s="655"/>
      <c r="E56" s="705">
        <f t="shared" si="0"/>
        <v>0</v>
      </c>
      <c r="F56" s="705">
        <f t="shared" si="1"/>
        <v>0</v>
      </c>
      <c r="G56" s="705">
        <f t="shared" si="2"/>
        <v>0</v>
      </c>
      <c r="H56" s="705">
        <f t="shared" si="3"/>
        <v>0</v>
      </c>
      <c r="I56" s="705">
        <f t="shared" si="4"/>
        <v>0</v>
      </c>
      <c r="J56" s="705">
        <f t="shared" si="5"/>
        <v>0</v>
      </c>
      <c r="K56" s="705">
        <f t="shared" si="6"/>
        <v>0</v>
      </c>
      <c r="L56" s="705">
        <f t="shared" si="7"/>
        <v>0</v>
      </c>
      <c r="M56" s="705">
        <f>IF('1. General Input'!$D$10=0,0,IF('1. General Input'!$D$10=8,0,IF(B56&gt;$M$9-1,IF(B56&lt;$N$9,D56,0),0)))</f>
        <v>0</v>
      </c>
      <c r="N56" s="705">
        <f>IF('1. General Input'!$D$10=0,0,IF('1. General Input'!$D$10=8,0,IF(B56&gt;$N$9-1,IF(B56&lt;$O$9,D56,0),0)))</f>
        <v>0</v>
      </c>
      <c r="O56" s="705">
        <f>IF('1. General Input'!$D$10=0,0,IF('1. General Input'!$D$10=8,0,IF(B56&gt;$O$9-1,IF(B56&lt;$P$9,D56,0),0)))</f>
        <v>0</v>
      </c>
      <c r="P56" s="705">
        <f>IF('1. General Input'!$D$10=0,0,IF('1. General Input'!$D$10=8,0,IF(B56&gt;$P$9-1,IF(B56&lt;$Q$9,D56,0),0)))</f>
        <v>0</v>
      </c>
      <c r="Q56" s="705">
        <f>IF('1. General Input'!$D$10=0,0,IF('1. General Input'!$D$10=8,0,IF(B56&gt;$Q$9-1,IF(B56&lt;$R$9,D56,0),0)))</f>
        <v>0</v>
      </c>
      <c r="R56" s="705">
        <f>IF('1. General Input'!$D$10=0,0,IF('1. General Input'!$D$10=8,0,IF(B56&gt;$R$9-1,IF(B56&lt;$S$9,D56,0),0)))</f>
        <v>0</v>
      </c>
      <c r="S56" s="705">
        <f>IF('1. General Input'!$D$10=0,0,IF('1. General Input'!$D$10=8,0,IF(B56&gt;$S$9-1,IF(B56&lt;$T$9,D56,0),0)))</f>
        <v>0</v>
      </c>
      <c r="T56" s="705">
        <f>IF('1. General Input'!$D$10=0,0,IF('1. General Input'!$D$10=8,0,IF(B56&gt;$T$9-1,IF(B56&lt;$U$9,D56,0),0)))</f>
        <v>0</v>
      </c>
      <c r="U56" s="705">
        <f>IF('1. General Input'!$D$10=0,0,IF('1. General Input'!$D$10=8,0,IF(B56&gt;$U$9-1,IF(B56&lt;$V$9,D56,0),0)))</f>
        <v>0</v>
      </c>
      <c r="V56" s="705">
        <f>IF('1. General Input'!$D$10=0,0,IF('1. General Input'!$D$10=8,0,IF(B56&gt;$V$9-1,IF(B56&lt;$W$9,D56,0),0)))</f>
        <v>0</v>
      </c>
      <c r="W56" s="705">
        <f>IF('1. General Input'!$D$10=0,0,IF('1. General Input'!$D$10=8,0,IF(B56&gt;$W$9-1,IF(B56&lt;$X$9,D56,0),0)))</f>
        <v>0</v>
      </c>
      <c r="X56" s="705">
        <f>IF('1. General Input'!$D$10=0,0,IF('1. General Input'!$D$10=8,0,IF(B56&gt;$X$9-1,IF(B56&lt;$Y$9,D56,0),0)))</f>
        <v>0</v>
      </c>
      <c r="Y56" s="705">
        <f>IF('1. General Input'!$D$10=0,0,IF('1. General Input'!$D$10=8,0,IF(B56&gt;$Y$9-1,IF(B56&lt;$Z$9,D56,0),0)))</f>
        <v>0</v>
      </c>
      <c r="Z56" s="705">
        <f>IF('1. General Input'!$D$10=0,0,IF('1. General Input'!$D$10=8,0,IF(B56&gt;$Z$9-1,IF(B56&lt;$AA$9,D56,0),0)))</f>
        <v>0</v>
      </c>
      <c r="AA56" s="705">
        <f>IF('1. General Input'!$D$10=0,0,IF('1. General Input'!$D$10=8,0,IF(B56&gt;$AA$9-1,IF(B56&lt;$AB$9,D56,0),0)))</f>
        <v>0</v>
      </c>
      <c r="AB56" s="705">
        <f>IF('1. General Input'!$D$10=0,0,IF('1. General Input'!$D$10=8,0,IF(B56&gt;$AB$9-1,IF(B56&lt;$AC$9,D56,0),0)))</f>
        <v>0</v>
      </c>
      <c r="AC56" s="705">
        <f>IF('1. General Input'!$D$10=0,0,IF(B56&gt;$AC$9-1,D56,0))</f>
        <v>0</v>
      </c>
      <c r="AD56" s="706">
        <f t="shared" si="8"/>
        <v>0</v>
      </c>
    </row>
    <row r="57" spans="1:30" x14ac:dyDescent="0.25">
      <c r="A57" s="646"/>
      <c r="B57" s="588"/>
      <c r="C57" s="588"/>
      <c r="D57" s="655"/>
      <c r="E57" s="705">
        <f t="shared" si="0"/>
        <v>0</v>
      </c>
      <c r="F57" s="705">
        <f t="shared" si="1"/>
        <v>0</v>
      </c>
      <c r="G57" s="705">
        <f t="shared" si="2"/>
        <v>0</v>
      </c>
      <c r="H57" s="705">
        <f t="shared" si="3"/>
        <v>0</v>
      </c>
      <c r="I57" s="705">
        <f t="shared" si="4"/>
        <v>0</v>
      </c>
      <c r="J57" s="705">
        <f t="shared" si="5"/>
        <v>0</v>
      </c>
      <c r="K57" s="705">
        <f t="shared" si="6"/>
        <v>0</v>
      </c>
      <c r="L57" s="705">
        <f t="shared" si="7"/>
        <v>0</v>
      </c>
      <c r="M57" s="705">
        <f>IF('1. General Input'!$D$10=0,0,IF('1. General Input'!$D$10=8,0,IF(B57&gt;$M$9-1,IF(B57&lt;$N$9,D57,0),0)))</f>
        <v>0</v>
      </c>
      <c r="N57" s="705">
        <f>IF('1. General Input'!$D$10=0,0,IF('1. General Input'!$D$10=8,0,IF(B57&gt;$N$9-1,IF(B57&lt;$O$9,D57,0),0)))</f>
        <v>0</v>
      </c>
      <c r="O57" s="705">
        <f>IF('1. General Input'!$D$10=0,0,IF('1. General Input'!$D$10=8,0,IF(B57&gt;$O$9-1,IF(B57&lt;$P$9,D57,0),0)))</f>
        <v>0</v>
      </c>
      <c r="P57" s="705">
        <f>IF('1. General Input'!$D$10=0,0,IF('1. General Input'!$D$10=8,0,IF(B57&gt;$P$9-1,IF(B57&lt;$Q$9,D57,0),0)))</f>
        <v>0</v>
      </c>
      <c r="Q57" s="705">
        <f>IF('1. General Input'!$D$10=0,0,IF('1. General Input'!$D$10=8,0,IF(B57&gt;$Q$9-1,IF(B57&lt;$R$9,D57,0),0)))</f>
        <v>0</v>
      </c>
      <c r="R57" s="705">
        <f>IF('1. General Input'!$D$10=0,0,IF('1. General Input'!$D$10=8,0,IF(B57&gt;$R$9-1,IF(B57&lt;$S$9,D57,0),0)))</f>
        <v>0</v>
      </c>
      <c r="S57" s="705">
        <f>IF('1. General Input'!$D$10=0,0,IF('1. General Input'!$D$10=8,0,IF(B57&gt;$S$9-1,IF(B57&lt;$T$9,D57,0),0)))</f>
        <v>0</v>
      </c>
      <c r="T57" s="705">
        <f>IF('1. General Input'!$D$10=0,0,IF('1. General Input'!$D$10=8,0,IF(B57&gt;$T$9-1,IF(B57&lt;$U$9,D57,0),0)))</f>
        <v>0</v>
      </c>
      <c r="U57" s="705">
        <f>IF('1. General Input'!$D$10=0,0,IF('1. General Input'!$D$10=8,0,IF(B57&gt;$U$9-1,IF(B57&lt;$V$9,D57,0),0)))</f>
        <v>0</v>
      </c>
      <c r="V57" s="705">
        <f>IF('1. General Input'!$D$10=0,0,IF('1. General Input'!$D$10=8,0,IF(B57&gt;$V$9-1,IF(B57&lt;$W$9,D57,0),0)))</f>
        <v>0</v>
      </c>
      <c r="W57" s="705">
        <f>IF('1. General Input'!$D$10=0,0,IF('1. General Input'!$D$10=8,0,IF(B57&gt;$W$9-1,IF(B57&lt;$X$9,D57,0),0)))</f>
        <v>0</v>
      </c>
      <c r="X57" s="705">
        <f>IF('1. General Input'!$D$10=0,0,IF('1. General Input'!$D$10=8,0,IF(B57&gt;$X$9-1,IF(B57&lt;$Y$9,D57,0),0)))</f>
        <v>0</v>
      </c>
      <c r="Y57" s="705">
        <f>IF('1. General Input'!$D$10=0,0,IF('1. General Input'!$D$10=8,0,IF(B57&gt;$Y$9-1,IF(B57&lt;$Z$9,D57,0),0)))</f>
        <v>0</v>
      </c>
      <c r="Z57" s="705">
        <f>IF('1. General Input'!$D$10=0,0,IF('1. General Input'!$D$10=8,0,IF(B57&gt;$Z$9-1,IF(B57&lt;$AA$9,D57,0),0)))</f>
        <v>0</v>
      </c>
      <c r="AA57" s="705">
        <f>IF('1. General Input'!$D$10=0,0,IF('1. General Input'!$D$10=8,0,IF(B57&gt;$AA$9-1,IF(B57&lt;$AB$9,D57,0),0)))</f>
        <v>0</v>
      </c>
      <c r="AB57" s="705">
        <f>IF('1. General Input'!$D$10=0,0,IF('1. General Input'!$D$10=8,0,IF(B57&gt;$AB$9-1,IF(B57&lt;$AC$9,D57,0),0)))</f>
        <v>0</v>
      </c>
      <c r="AC57" s="705">
        <f>IF('1. General Input'!$D$10=0,0,IF(B57&gt;$AC$9-1,D57,0))</f>
        <v>0</v>
      </c>
      <c r="AD57" s="706">
        <f t="shared" si="8"/>
        <v>0</v>
      </c>
    </row>
    <row r="58" spans="1:30" x14ac:dyDescent="0.25">
      <c r="A58" s="646"/>
      <c r="B58" s="588"/>
      <c r="C58" s="588"/>
      <c r="D58" s="655"/>
      <c r="E58" s="705">
        <f t="shared" si="0"/>
        <v>0</v>
      </c>
      <c r="F58" s="705">
        <f t="shared" si="1"/>
        <v>0</v>
      </c>
      <c r="G58" s="705">
        <f t="shared" si="2"/>
        <v>0</v>
      </c>
      <c r="H58" s="705">
        <f t="shared" si="3"/>
        <v>0</v>
      </c>
      <c r="I58" s="705">
        <f t="shared" si="4"/>
        <v>0</v>
      </c>
      <c r="J58" s="705">
        <f t="shared" si="5"/>
        <v>0</v>
      </c>
      <c r="K58" s="705">
        <f t="shared" si="6"/>
        <v>0</v>
      </c>
      <c r="L58" s="705">
        <f t="shared" si="7"/>
        <v>0</v>
      </c>
      <c r="M58" s="705">
        <f>IF('1. General Input'!$D$10=0,0,IF('1. General Input'!$D$10=8,0,IF(B58&gt;$M$9-1,IF(B58&lt;$N$9,D58,0),0)))</f>
        <v>0</v>
      </c>
      <c r="N58" s="705">
        <f>IF('1. General Input'!$D$10=0,0,IF('1. General Input'!$D$10=8,0,IF(B58&gt;$N$9-1,IF(B58&lt;$O$9,D58,0),0)))</f>
        <v>0</v>
      </c>
      <c r="O58" s="705">
        <f>IF('1. General Input'!$D$10=0,0,IF('1. General Input'!$D$10=8,0,IF(B58&gt;$O$9-1,IF(B58&lt;$P$9,D58,0),0)))</f>
        <v>0</v>
      </c>
      <c r="P58" s="705">
        <f>IF('1. General Input'!$D$10=0,0,IF('1. General Input'!$D$10=8,0,IF(B58&gt;$P$9-1,IF(B58&lt;$Q$9,D58,0),0)))</f>
        <v>0</v>
      </c>
      <c r="Q58" s="705">
        <f>IF('1. General Input'!$D$10=0,0,IF('1. General Input'!$D$10=8,0,IF(B58&gt;$Q$9-1,IF(B58&lt;$R$9,D58,0),0)))</f>
        <v>0</v>
      </c>
      <c r="R58" s="705">
        <f>IF('1. General Input'!$D$10=0,0,IF('1. General Input'!$D$10=8,0,IF(B58&gt;$R$9-1,IF(B58&lt;$S$9,D58,0),0)))</f>
        <v>0</v>
      </c>
      <c r="S58" s="705">
        <f>IF('1. General Input'!$D$10=0,0,IF('1. General Input'!$D$10=8,0,IF(B58&gt;$S$9-1,IF(B58&lt;$T$9,D58,0),0)))</f>
        <v>0</v>
      </c>
      <c r="T58" s="705">
        <f>IF('1. General Input'!$D$10=0,0,IF('1. General Input'!$D$10=8,0,IF(B58&gt;$T$9-1,IF(B58&lt;$U$9,D58,0),0)))</f>
        <v>0</v>
      </c>
      <c r="U58" s="705">
        <f>IF('1. General Input'!$D$10=0,0,IF('1. General Input'!$D$10=8,0,IF(B58&gt;$U$9-1,IF(B58&lt;$V$9,D58,0),0)))</f>
        <v>0</v>
      </c>
      <c r="V58" s="705">
        <f>IF('1. General Input'!$D$10=0,0,IF('1. General Input'!$D$10=8,0,IF(B58&gt;$V$9-1,IF(B58&lt;$W$9,D58,0),0)))</f>
        <v>0</v>
      </c>
      <c r="W58" s="705">
        <f>IF('1. General Input'!$D$10=0,0,IF('1. General Input'!$D$10=8,0,IF(B58&gt;$W$9-1,IF(B58&lt;$X$9,D58,0),0)))</f>
        <v>0</v>
      </c>
      <c r="X58" s="705">
        <f>IF('1. General Input'!$D$10=0,0,IF('1. General Input'!$D$10=8,0,IF(B58&gt;$X$9-1,IF(B58&lt;$Y$9,D58,0),0)))</f>
        <v>0</v>
      </c>
      <c r="Y58" s="705">
        <f>IF('1. General Input'!$D$10=0,0,IF('1. General Input'!$D$10=8,0,IF(B58&gt;$Y$9-1,IF(B58&lt;$Z$9,D58,0),0)))</f>
        <v>0</v>
      </c>
      <c r="Z58" s="705">
        <f>IF('1. General Input'!$D$10=0,0,IF('1. General Input'!$D$10=8,0,IF(B58&gt;$Z$9-1,IF(B58&lt;$AA$9,D58,0),0)))</f>
        <v>0</v>
      </c>
      <c r="AA58" s="705">
        <f>IF('1. General Input'!$D$10=0,0,IF('1. General Input'!$D$10=8,0,IF(B58&gt;$AA$9-1,IF(B58&lt;$AB$9,D58,0),0)))</f>
        <v>0</v>
      </c>
      <c r="AB58" s="705">
        <f>IF('1. General Input'!$D$10=0,0,IF('1. General Input'!$D$10=8,0,IF(B58&gt;$AB$9-1,IF(B58&lt;$AC$9,D58,0),0)))</f>
        <v>0</v>
      </c>
      <c r="AC58" s="705">
        <f>IF('1. General Input'!$D$10=0,0,IF(B58&gt;$AC$9-1,D58,0))</f>
        <v>0</v>
      </c>
      <c r="AD58" s="706">
        <f t="shared" si="8"/>
        <v>0</v>
      </c>
    </row>
    <row r="59" spans="1:30" x14ac:dyDescent="0.25">
      <c r="A59" s="646"/>
      <c r="B59" s="588"/>
      <c r="C59" s="588"/>
      <c r="D59" s="655"/>
      <c r="E59" s="705">
        <f t="shared" si="0"/>
        <v>0</v>
      </c>
      <c r="F59" s="705">
        <f t="shared" si="1"/>
        <v>0</v>
      </c>
      <c r="G59" s="705">
        <f t="shared" si="2"/>
        <v>0</v>
      </c>
      <c r="H59" s="705">
        <f t="shared" si="3"/>
        <v>0</v>
      </c>
      <c r="I59" s="705">
        <f t="shared" si="4"/>
        <v>0</v>
      </c>
      <c r="J59" s="705">
        <f t="shared" si="5"/>
        <v>0</v>
      </c>
      <c r="K59" s="705">
        <f t="shared" si="6"/>
        <v>0</v>
      </c>
      <c r="L59" s="705">
        <f t="shared" si="7"/>
        <v>0</v>
      </c>
      <c r="M59" s="705">
        <f>IF('1. General Input'!$D$10=0,0,IF('1. General Input'!$D$10=8,0,IF(B59&gt;$M$9-1,IF(B59&lt;$N$9,D59,0),0)))</f>
        <v>0</v>
      </c>
      <c r="N59" s="705">
        <f>IF('1. General Input'!$D$10=0,0,IF('1. General Input'!$D$10=8,0,IF(B59&gt;$N$9-1,IF(B59&lt;$O$9,D59,0),0)))</f>
        <v>0</v>
      </c>
      <c r="O59" s="705">
        <f>IF('1. General Input'!$D$10=0,0,IF('1. General Input'!$D$10=8,0,IF(B59&gt;$O$9-1,IF(B59&lt;$P$9,D59,0),0)))</f>
        <v>0</v>
      </c>
      <c r="P59" s="705">
        <f>IF('1. General Input'!$D$10=0,0,IF('1. General Input'!$D$10=8,0,IF(B59&gt;$P$9-1,IF(B59&lt;$Q$9,D59,0),0)))</f>
        <v>0</v>
      </c>
      <c r="Q59" s="705">
        <f>IF('1. General Input'!$D$10=0,0,IF('1. General Input'!$D$10=8,0,IF(B59&gt;$Q$9-1,IF(B59&lt;$R$9,D59,0),0)))</f>
        <v>0</v>
      </c>
      <c r="R59" s="705">
        <f>IF('1. General Input'!$D$10=0,0,IF('1. General Input'!$D$10=8,0,IF(B59&gt;$R$9-1,IF(B59&lt;$S$9,D59,0),0)))</f>
        <v>0</v>
      </c>
      <c r="S59" s="705">
        <f>IF('1. General Input'!$D$10=0,0,IF('1. General Input'!$D$10=8,0,IF(B59&gt;$S$9-1,IF(B59&lt;$T$9,D59,0),0)))</f>
        <v>0</v>
      </c>
      <c r="T59" s="705">
        <f>IF('1. General Input'!$D$10=0,0,IF('1. General Input'!$D$10=8,0,IF(B59&gt;$T$9-1,IF(B59&lt;$U$9,D59,0),0)))</f>
        <v>0</v>
      </c>
      <c r="U59" s="705">
        <f>IF('1. General Input'!$D$10=0,0,IF('1. General Input'!$D$10=8,0,IF(B59&gt;$U$9-1,IF(B59&lt;$V$9,D59,0),0)))</f>
        <v>0</v>
      </c>
      <c r="V59" s="705">
        <f>IF('1. General Input'!$D$10=0,0,IF('1. General Input'!$D$10=8,0,IF(B59&gt;$V$9-1,IF(B59&lt;$W$9,D59,0),0)))</f>
        <v>0</v>
      </c>
      <c r="W59" s="705">
        <f>IF('1. General Input'!$D$10=0,0,IF('1. General Input'!$D$10=8,0,IF(B59&gt;$W$9-1,IF(B59&lt;$X$9,D59,0),0)))</f>
        <v>0</v>
      </c>
      <c r="X59" s="705">
        <f>IF('1. General Input'!$D$10=0,0,IF('1. General Input'!$D$10=8,0,IF(B59&gt;$X$9-1,IF(B59&lt;$Y$9,D59,0),0)))</f>
        <v>0</v>
      </c>
      <c r="Y59" s="705">
        <f>IF('1. General Input'!$D$10=0,0,IF('1. General Input'!$D$10=8,0,IF(B59&gt;$Y$9-1,IF(B59&lt;$Z$9,D59,0),0)))</f>
        <v>0</v>
      </c>
      <c r="Z59" s="705">
        <f>IF('1. General Input'!$D$10=0,0,IF('1. General Input'!$D$10=8,0,IF(B59&gt;$Z$9-1,IF(B59&lt;$AA$9,D59,0),0)))</f>
        <v>0</v>
      </c>
      <c r="AA59" s="705">
        <f>IF('1. General Input'!$D$10=0,0,IF('1. General Input'!$D$10=8,0,IF(B59&gt;$AA$9-1,IF(B59&lt;$AB$9,D59,0),0)))</f>
        <v>0</v>
      </c>
      <c r="AB59" s="705">
        <f>IF('1. General Input'!$D$10=0,0,IF('1. General Input'!$D$10=8,0,IF(B59&gt;$AB$9-1,IF(B59&lt;$AC$9,D59,0),0)))</f>
        <v>0</v>
      </c>
      <c r="AC59" s="705">
        <f>IF('1. General Input'!$D$10=0,0,IF(B59&gt;$AC$9-1,D59,0))</f>
        <v>0</v>
      </c>
      <c r="AD59" s="706">
        <f t="shared" si="8"/>
        <v>0</v>
      </c>
    </row>
    <row r="60" spans="1:30" x14ac:dyDescent="0.25">
      <c r="A60" s="646"/>
      <c r="B60" s="588"/>
      <c r="C60" s="588"/>
      <c r="D60" s="655"/>
      <c r="E60" s="705">
        <f t="shared" si="0"/>
        <v>0</v>
      </c>
      <c r="F60" s="705">
        <f t="shared" si="1"/>
        <v>0</v>
      </c>
      <c r="G60" s="705">
        <f t="shared" si="2"/>
        <v>0</v>
      </c>
      <c r="H60" s="705">
        <f t="shared" si="3"/>
        <v>0</v>
      </c>
      <c r="I60" s="705">
        <f t="shared" si="4"/>
        <v>0</v>
      </c>
      <c r="J60" s="705">
        <f t="shared" si="5"/>
        <v>0</v>
      </c>
      <c r="K60" s="705">
        <f t="shared" si="6"/>
        <v>0</v>
      </c>
      <c r="L60" s="705">
        <f t="shared" si="7"/>
        <v>0</v>
      </c>
      <c r="M60" s="705">
        <f>IF('1. General Input'!$D$10=0,0,IF('1. General Input'!$D$10=8,0,IF(B60&gt;$M$9-1,IF(B60&lt;$N$9,D60,0),0)))</f>
        <v>0</v>
      </c>
      <c r="N60" s="705">
        <f>IF('1. General Input'!$D$10=0,0,IF('1. General Input'!$D$10=8,0,IF(B60&gt;$N$9-1,IF(B60&lt;$O$9,D60,0),0)))</f>
        <v>0</v>
      </c>
      <c r="O60" s="705">
        <f>IF('1. General Input'!$D$10=0,0,IF('1. General Input'!$D$10=8,0,IF(B60&gt;$O$9-1,IF(B60&lt;$P$9,D60,0),0)))</f>
        <v>0</v>
      </c>
      <c r="P60" s="705">
        <f>IF('1. General Input'!$D$10=0,0,IF('1. General Input'!$D$10=8,0,IF(B60&gt;$P$9-1,IF(B60&lt;$Q$9,D60,0),0)))</f>
        <v>0</v>
      </c>
      <c r="Q60" s="705">
        <f>IF('1. General Input'!$D$10=0,0,IF('1. General Input'!$D$10=8,0,IF(B60&gt;$Q$9-1,IF(B60&lt;$R$9,D60,0),0)))</f>
        <v>0</v>
      </c>
      <c r="R60" s="705">
        <f>IF('1. General Input'!$D$10=0,0,IF('1. General Input'!$D$10=8,0,IF(B60&gt;$R$9-1,IF(B60&lt;$S$9,D60,0),0)))</f>
        <v>0</v>
      </c>
      <c r="S60" s="705">
        <f>IF('1. General Input'!$D$10=0,0,IF('1. General Input'!$D$10=8,0,IF(B60&gt;$S$9-1,IF(B60&lt;$T$9,D60,0),0)))</f>
        <v>0</v>
      </c>
      <c r="T60" s="705">
        <f>IF('1. General Input'!$D$10=0,0,IF('1. General Input'!$D$10=8,0,IF(B60&gt;$T$9-1,IF(B60&lt;$U$9,D60,0),0)))</f>
        <v>0</v>
      </c>
      <c r="U60" s="705">
        <f>IF('1. General Input'!$D$10=0,0,IF('1. General Input'!$D$10=8,0,IF(B60&gt;$U$9-1,IF(B60&lt;$V$9,D60,0),0)))</f>
        <v>0</v>
      </c>
      <c r="V60" s="705">
        <f>IF('1. General Input'!$D$10=0,0,IF('1. General Input'!$D$10=8,0,IF(B60&gt;$V$9-1,IF(B60&lt;$W$9,D60,0),0)))</f>
        <v>0</v>
      </c>
      <c r="W60" s="705">
        <f>IF('1. General Input'!$D$10=0,0,IF('1. General Input'!$D$10=8,0,IF(B60&gt;$W$9-1,IF(B60&lt;$X$9,D60,0),0)))</f>
        <v>0</v>
      </c>
      <c r="X60" s="705">
        <f>IF('1. General Input'!$D$10=0,0,IF('1. General Input'!$D$10=8,0,IF(B60&gt;$X$9-1,IF(B60&lt;$Y$9,D60,0),0)))</f>
        <v>0</v>
      </c>
      <c r="Y60" s="705">
        <f>IF('1. General Input'!$D$10=0,0,IF('1. General Input'!$D$10=8,0,IF(B60&gt;$Y$9-1,IF(B60&lt;$Z$9,D60,0),0)))</f>
        <v>0</v>
      </c>
      <c r="Z60" s="705">
        <f>IF('1. General Input'!$D$10=0,0,IF('1. General Input'!$D$10=8,0,IF(B60&gt;$Z$9-1,IF(B60&lt;$AA$9,D60,0),0)))</f>
        <v>0</v>
      </c>
      <c r="AA60" s="705">
        <f>IF('1. General Input'!$D$10=0,0,IF('1. General Input'!$D$10=8,0,IF(B60&gt;$AA$9-1,IF(B60&lt;$AB$9,D60,0),0)))</f>
        <v>0</v>
      </c>
      <c r="AB60" s="705">
        <f>IF('1. General Input'!$D$10=0,0,IF('1. General Input'!$D$10=8,0,IF(B60&gt;$AB$9-1,IF(B60&lt;$AC$9,D60,0),0)))</f>
        <v>0</v>
      </c>
      <c r="AC60" s="705">
        <f>IF('1. General Input'!$D$10=0,0,IF(B60&gt;$AC$9-1,D60,0))</f>
        <v>0</v>
      </c>
      <c r="AD60" s="706">
        <f t="shared" si="8"/>
        <v>0</v>
      </c>
    </row>
    <row r="61" spans="1:30" x14ac:dyDescent="0.25">
      <c r="A61" s="646"/>
      <c r="B61" s="588"/>
      <c r="C61" s="588"/>
      <c r="D61" s="655"/>
      <c r="E61" s="705">
        <f t="shared" si="0"/>
        <v>0</v>
      </c>
      <c r="F61" s="705">
        <f t="shared" si="1"/>
        <v>0</v>
      </c>
      <c r="G61" s="705">
        <f t="shared" si="2"/>
        <v>0</v>
      </c>
      <c r="H61" s="705">
        <f t="shared" si="3"/>
        <v>0</v>
      </c>
      <c r="I61" s="705">
        <f t="shared" si="4"/>
        <v>0</v>
      </c>
      <c r="J61" s="705">
        <f t="shared" si="5"/>
        <v>0</v>
      </c>
      <c r="K61" s="705">
        <f t="shared" si="6"/>
        <v>0</v>
      </c>
      <c r="L61" s="705">
        <f t="shared" si="7"/>
        <v>0</v>
      </c>
      <c r="M61" s="705">
        <f>IF('1. General Input'!$D$10=0,0,IF('1. General Input'!$D$10=8,0,IF(B61&gt;$M$9-1,IF(B61&lt;$N$9,D61,0),0)))</f>
        <v>0</v>
      </c>
      <c r="N61" s="705">
        <f>IF('1. General Input'!$D$10=0,0,IF('1. General Input'!$D$10=8,0,IF(B61&gt;$N$9-1,IF(B61&lt;$O$9,D61,0),0)))</f>
        <v>0</v>
      </c>
      <c r="O61" s="705">
        <f>IF('1. General Input'!$D$10=0,0,IF('1. General Input'!$D$10=8,0,IF(B61&gt;$O$9-1,IF(B61&lt;$P$9,D61,0),0)))</f>
        <v>0</v>
      </c>
      <c r="P61" s="705">
        <f>IF('1. General Input'!$D$10=0,0,IF('1. General Input'!$D$10=8,0,IF(B61&gt;$P$9-1,IF(B61&lt;$Q$9,D61,0),0)))</f>
        <v>0</v>
      </c>
      <c r="Q61" s="705">
        <f>IF('1. General Input'!$D$10=0,0,IF('1. General Input'!$D$10=8,0,IF(B61&gt;$Q$9-1,IF(B61&lt;$R$9,D61,0),0)))</f>
        <v>0</v>
      </c>
      <c r="R61" s="705">
        <f>IF('1. General Input'!$D$10=0,0,IF('1. General Input'!$D$10=8,0,IF(B61&gt;$R$9-1,IF(B61&lt;$S$9,D61,0),0)))</f>
        <v>0</v>
      </c>
      <c r="S61" s="705">
        <f>IF('1. General Input'!$D$10=0,0,IF('1. General Input'!$D$10=8,0,IF(B61&gt;$S$9-1,IF(B61&lt;$T$9,D61,0),0)))</f>
        <v>0</v>
      </c>
      <c r="T61" s="705">
        <f>IF('1. General Input'!$D$10=0,0,IF('1. General Input'!$D$10=8,0,IF(B61&gt;$T$9-1,IF(B61&lt;$U$9,D61,0),0)))</f>
        <v>0</v>
      </c>
      <c r="U61" s="705">
        <f>IF('1. General Input'!$D$10=0,0,IF('1. General Input'!$D$10=8,0,IF(B61&gt;$U$9-1,IF(B61&lt;$V$9,D61,0),0)))</f>
        <v>0</v>
      </c>
      <c r="V61" s="705">
        <f>IF('1. General Input'!$D$10=0,0,IF('1. General Input'!$D$10=8,0,IF(B61&gt;$V$9-1,IF(B61&lt;$W$9,D61,0),0)))</f>
        <v>0</v>
      </c>
      <c r="W61" s="705">
        <f>IF('1. General Input'!$D$10=0,0,IF('1. General Input'!$D$10=8,0,IF(B61&gt;$W$9-1,IF(B61&lt;$X$9,D61,0),0)))</f>
        <v>0</v>
      </c>
      <c r="X61" s="705">
        <f>IF('1. General Input'!$D$10=0,0,IF('1. General Input'!$D$10=8,0,IF(B61&gt;$X$9-1,IF(B61&lt;$Y$9,D61,0),0)))</f>
        <v>0</v>
      </c>
      <c r="Y61" s="705">
        <f>IF('1. General Input'!$D$10=0,0,IF('1. General Input'!$D$10=8,0,IF(B61&gt;$Y$9-1,IF(B61&lt;$Z$9,D61,0),0)))</f>
        <v>0</v>
      </c>
      <c r="Z61" s="705">
        <f>IF('1. General Input'!$D$10=0,0,IF('1. General Input'!$D$10=8,0,IF(B61&gt;$Z$9-1,IF(B61&lt;$AA$9,D61,0),0)))</f>
        <v>0</v>
      </c>
      <c r="AA61" s="705">
        <f>IF('1. General Input'!$D$10=0,0,IF('1. General Input'!$D$10=8,0,IF(B61&gt;$AA$9-1,IF(B61&lt;$AB$9,D61,0),0)))</f>
        <v>0</v>
      </c>
      <c r="AB61" s="705">
        <f>IF('1. General Input'!$D$10=0,0,IF('1. General Input'!$D$10=8,0,IF(B61&gt;$AB$9-1,IF(B61&lt;$AC$9,D61,0),0)))</f>
        <v>0</v>
      </c>
      <c r="AC61" s="705">
        <f>IF('1. General Input'!$D$10=0,0,IF(B61&gt;$AC$9-1,D61,0))</f>
        <v>0</v>
      </c>
      <c r="AD61" s="706">
        <f t="shared" si="8"/>
        <v>0</v>
      </c>
    </row>
    <row r="62" spans="1:30" x14ac:dyDescent="0.25">
      <c r="A62" s="646"/>
      <c r="B62" s="588"/>
      <c r="C62" s="588"/>
      <c r="D62" s="655"/>
      <c r="E62" s="705">
        <f t="shared" si="0"/>
        <v>0</v>
      </c>
      <c r="F62" s="705">
        <f t="shared" si="1"/>
        <v>0</v>
      </c>
      <c r="G62" s="705">
        <f t="shared" si="2"/>
        <v>0</v>
      </c>
      <c r="H62" s="705">
        <f t="shared" si="3"/>
        <v>0</v>
      </c>
      <c r="I62" s="705">
        <f t="shared" si="4"/>
        <v>0</v>
      </c>
      <c r="J62" s="705">
        <f t="shared" si="5"/>
        <v>0</v>
      </c>
      <c r="K62" s="705">
        <f t="shared" si="6"/>
        <v>0</v>
      </c>
      <c r="L62" s="705">
        <f t="shared" si="7"/>
        <v>0</v>
      </c>
      <c r="M62" s="705">
        <f>IF('1. General Input'!$D$10=0,0,IF('1. General Input'!$D$10=8,0,IF(B62&gt;$M$9-1,IF(B62&lt;$N$9,D62,0),0)))</f>
        <v>0</v>
      </c>
      <c r="N62" s="705">
        <f>IF('1. General Input'!$D$10=0,0,IF('1. General Input'!$D$10=8,0,IF(B62&gt;$N$9-1,IF(B62&lt;$O$9,D62,0),0)))</f>
        <v>0</v>
      </c>
      <c r="O62" s="705">
        <f>IF('1. General Input'!$D$10=0,0,IF('1. General Input'!$D$10=8,0,IF(B62&gt;$O$9-1,IF(B62&lt;$P$9,D62,0),0)))</f>
        <v>0</v>
      </c>
      <c r="P62" s="705">
        <f>IF('1. General Input'!$D$10=0,0,IF('1. General Input'!$D$10=8,0,IF(B62&gt;$P$9-1,IF(B62&lt;$Q$9,D62,0),0)))</f>
        <v>0</v>
      </c>
      <c r="Q62" s="705">
        <f>IF('1. General Input'!$D$10=0,0,IF('1. General Input'!$D$10=8,0,IF(B62&gt;$Q$9-1,IF(B62&lt;$R$9,D62,0),0)))</f>
        <v>0</v>
      </c>
      <c r="R62" s="705">
        <f>IF('1. General Input'!$D$10=0,0,IF('1. General Input'!$D$10=8,0,IF(B62&gt;$R$9-1,IF(B62&lt;$S$9,D62,0),0)))</f>
        <v>0</v>
      </c>
      <c r="S62" s="705">
        <f>IF('1. General Input'!$D$10=0,0,IF('1. General Input'!$D$10=8,0,IF(B62&gt;$S$9-1,IF(B62&lt;$T$9,D62,0),0)))</f>
        <v>0</v>
      </c>
      <c r="T62" s="705">
        <f>IF('1. General Input'!$D$10=0,0,IF('1. General Input'!$D$10=8,0,IF(B62&gt;$T$9-1,IF(B62&lt;$U$9,D62,0),0)))</f>
        <v>0</v>
      </c>
      <c r="U62" s="705">
        <f>IF('1. General Input'!$D$10=0,0,IF('1. General Input'!$D$10=8,0,IF(B62&gt;$U$9-1,IF(B62&lt;$V$9,D62,0),0)))</f>
        <v>0</v>
      </c>
      <c r="V62" s="705">
        <f>IF('1. General Input'!$D$10=0,0,IF('1. General Input'!$D$10=8,0,IF(B62&gt;$V$9-1,IF(B62&lt;$W$9,D62,0),0)))</f>
        <v>0</v>
      </c>
      <c r="W62" s="705">
        <f>IF('1. General Input'!$D$10=0,0,IF('1. General Input'!$D$10=8,0,IF(B62&gt;$W$9-1,IF(B62&lt;$X$9,D62,0),0)))</f>
        <v>0</v>
      </c>
      <c r="X62" s="705">
        <f>IF('1. General Input'!$D$10=0,0,IF('1. General Input'!$D$10=8,0,IF(B62&gt;$X$9-1,IF(B62&lt;$Y$9,D62,0),0)))</f>
        <v>0</v>
      </c>
      <c r="Y62" s="705">
        <f>IF('1. General Input'!$D$10=0,0,IF('1. General Input'!$D$10=8,0,IF(B62&gt;$Y$9-1,IF(B62&lt;$Z$9,D62,0),0)))</f>
        <v>0</v>
      </c>
      <c r="Z62" s="705">
        <f>IF('1. General Input'!$D$10=0,0,IF('1. General Input'!$D$10=8,0,IF(B62&gt;$Z$9-1,IF(B62&lt;$AA$9,D62,0),0)))</f>
        <v>0</v>
      </c>
      <c r="AA62" s="705">
        <f>IF('1. General Input'!$D$10=0,0,IF('1. General Input'!$D$10=8,0,IF(B62&gt;$AA$9-1,IF(B62&lt;$AB$9,D62,0),0)))</f>
        <v>0</v>
      </c>
      <c r="AB62" s="705">
        <f>IF('1. General Input'!$D$10=0,0,IF('1. General Input'!$D$10=8,0,IF(B62&gt;$AB$9-1,IF(B62&lt;$AC$9,D62,0),0)))</f>
        <v>0</v>
      </c>
      <c r="AC62" s="705">
        <f>IF('1. General Input'!$D$10=0,0,IF(B62&gt;$AC$9-1,D62,0))</f>
        <v>0</v>
      </c>
      <c r="AD62" s="706">
        <f t="shared" si="8"/>
        <v>0</v>
      </c>
    </row>
    <row r="63" spans="1:30" x14ac:dyDescent="0.25">
      <c r="A63" s="646"/>
      <c r="B63" s="588"/>
      <c r="C63" s="588"/>
      <c r="D63" s="655"/>
      <c r="E63" s="705">
        <f t="shared" si="0"/>
        <v>0</v>
      </c>
      <c r="F63" s="705">
        <f t="shared" si="1"/>
        <v>0</v>
      </c>
      <c r="G63" s="705">
        <f t="shared" si="2"/>
        <v>0</v>
      </c>
      <c r="H63" s="705">
        <f t="shared" si="3"/>
        <v>0</v>
      </c>
      <c r="I63" s="705">
        <f t="shared" si="4"/>
        <v>0</v>
      </c>
      <c r="J63" s="705">
        <f t="shared" si="5"/>
        <v>0</v>
      </c>
      <c r="K63" s="705">
        <f t="shared" si="6"/>
        <v>0</v>
      </c>
      <c r="L63" s="705">
        <f t="shared" si="7"/>
        <v>0</v>
      </c>
      <c r="M63" s="705">
        <f>IF('1. General Input'!$D$10=0,0,IF('1. General Input'!$D$10=8,0,IF(B63&gt;$M$9-1,IF(B63&lt;$N$9,D63,0),0)))</f>
        <v>0</v>
      </c>
      <c r="N63" s="705">
        <f>IF('1. General Input'!$D$10=0,0,IF('1. General Input'!$D$10=8,0,IF(B63&gt;$N$9-1,IF(B63&lt;$O$9,D63,0),0)))</f>
        <v>0</v>
      </c>
      <c r="O63" s="705">
        <f>IF('1. General Input'!$D$10=0,0,IF('1. General Input'!$D$10=8,0,IF(B63&gt;$O$9-1,IF(B63&lt;$P$9,D63,0),0)))</f>
        <v>0</v>
      </c>
      <c r="P63" s="705">
        <f>IF('1. General Input'!$D$10=0,0,IF('1. General Input'!$D$10=8,0,IF(B63&gt;$P$9-1,IF(B63&lt;$Q$9,D63,0),0)))</f>
        <v>0</v>
      </c>
      <c r="Q63" s="705">
        <f>IF('1. General Input'!$D$10=0,0,IF('1. General Input'!$D$10=8,0,IF(B63&gt;$Q$9-1,IF(B63&lt;$R$9,D63,0),0)))</f>
        <v>0</v>
      </c>
      <c r="R63" s="705">
        <f>IF('1. General Input'!$D$10=0,0,IF('1. General Input'!$D$10=8,0,IF(B63&gt;$R$9-1,IF(B63&lt;$S$9,D63,0),0)))</f>
        <v>0</v>
      </c>
      <c r="S63" s="705">
        <f>IF('1. General Input'!$D$10=0,0,IF('1. General Input'!$D$10=8,0,IF(B63&gt;$S$9-1,IF(B63&lt;$T$9,D63,0),0)))</f>
        <v>0</v>
      </c>
      <c r="T63" s="705">
        <f>IF('1. General Input'!$D$10=0,0,IF('1. General Input'!$D$10=8,0,IF(B63&gt;$T$9-1,IF(B63&lt;$U$9,D63,0),0)))</f>
        <v>0</v>
      </c>
      <c r="U63" s="705">
        <f>IF('1. General Input'!$D$10=0,0,IF('1. General Input'!$D$10=8,0,IF(B63&gt;$U$9-1,IF(B63&lt;$V$9,D63,0),0)))</f>
        <v>0</v>
      </c>
      <c r="V63" s="705">
        <f>IF('1. General Input'!$D$10=0,0,IF('1. General Input'!$D$10=8,0,IF(B63&gt;$V$9-1,IF(B63&lt;$W$9,D63,0),0)))</f>
        <v>0</v>
      </c>
      <c r="W63" s="705">
        <f>IF('1. General Input'!$D$10=0,0,IF('1. General Input'!$D$10=8,0,IF(B63&gt;$W$9-1,IF(B63&lt;$X$9,D63,0),0)))</f>
        <v>0</v>
      </c>
      <c r="X63" s="705">
        <f>IF('1. General Input'!$D$10=0,0,IF('1. General Input'!$D$10=8,0,IF(B63&gt;$X$9-1,IF(B63&lt;$Y$9,D63,0),0)))</f>
        <v>0</v>
      </c>
      <c r="Y63" s="705">
        <f>IF('1. General Input'!$D$10=0,0,IF('1. General Input'!$D$10=8,0,IF(B63&gt;$Y$9-1,IF(B63&lt;$Z$9,D63,0),0)))</f>
        <v>0</v>
      </c>
      <c r="Z63" s="705">
        <f>IF('1. General Input'!$D$10=0,0,IF('1. General Input'!$D$10=8,0,IF(B63&gt;$Z$9-1,IF(B63&lt;$AA$9,D63,0),0)))</f>
        <v>0</v>
      </c>
      <c r="AA63" s="705">
        <f>IF('1. General Input'!$D$10=0,0,IF('1. General Input'!$D$10=8,0,IF(B63&gt;$AA$9-1,IF(B63&lt;$AB$9,D63,0),0)))</f>
        <v>0</v>
      </c>
      <c r="AB63" s="705">
        <f>IF('1. General Input'!$D$10=0,0,IF('1. General Input'!$D$10=8,0,IF(B63&gt;$AB$9-1,IF(B63&lt;$AC$9,D63,0),0)))</f>
        <v>0</v>
      </c>
      <c r="AC63" s="705">
        <f>IF('1. General Input'!$D$10=0,0,IF(B63&gt;$AC$9-1,D63,0))</f>
        <v>0</v>
      </c>
      <c r="AD63" s="706">
        <f t="shared" si="8"/>
        <v>0</v>
      </c>
    </row>
    <row r="64" spans="1:30" x14ac:dyDescent="0.25">
      <c r="A64" s="646"/>
      <c r="B64" s="588"/>
      <c r="C64" s="588"/>
      <c r="D64" s="655"/>
      <c r="E64" s="705">
        <f t="shared" si="0"/>
        <v>0</v>
      </c>
      <c r="F64" s="705">
        <f t="shared" si="1"/>
        <v>0</v>
      </c>
      <c r="G64" s="705">
        <f t="shared" si="2"/>
        <v>0</v>
      </c>
      <c r="H64" s="705">
        <f t="shared" si="3"/>
        <v>0</v>
      </c>
      <c r="I64" s="705">
        <f t="shared" si="4"/>
        <v>0</v>
      </c>
      <c r="J64" s="705">
        <f t="shared" si="5"/>
        <v>0</v>
      </c>
      <c r="K64" s="705">
        <f t="shared" si="6"/>
        <v>0</v>
      </c>
      <c r="L64" s="705">
        <f t="shared" si="7"/>
        <v>0</v>
      </c>
      <c r="M64" s="705">
        <f>IF('1. General Input'!$D$10=0,0,IF('1. General Input'!$D$10=8,0,IF(B64&gt;$M$9-1,IF(B64&lt;$N$9,D64,0),0)))</f>
        <v>0</v>
      </c>
      <c r="N64" s="705">
        <f>IF('1. General Input'!$D$10=0,0,IF('1. General Input'!$D$10=8,0,IF(B64&gt;$N$9-1,IF(B64&lt;$O$9,D64,0),0)))</f>
        <v>0</v>
      </c>
      <c r="O64" s="705">
        <f>IF('1. General Input'!$D$10=0,0,IF('1. General Input'!$D$10=8,0,IF(B64&gt;$O$9-1,IF(B64&lt;$P$9,D64,0),0)))</f>
        <v>0</v>
      </c>
      <c r="P64" s="705">
        <f>IF('1. General Input'!$D$10=0,0,IF('1. General Input'!$D$10=8,0,IF(B64&gt;$P$9-1,IF(B64&lt;$Q$9,D64,0),0)))</f>
        <v>0</v>
      </c>
      <c r="Q64" s="705">
        <f>IF('1. General Input'!$D$10=0,0,IF('1. General Input'!$D$10=8,0,IF(B64&gt;$Q$9-1,IF(B64&lt;$R$9,D64,0),0)))</f>
        <v>0</v>
      </c>
      <c r="R64" s="705">
        <f>IF('1. General Input'!$D$10=0,0,IF('1. General Input'!$D$10=8,0,IF(B64&gt;$R$9-1,IF(B64&lt;$S$9,D64,0),0)))</f>
        <v>0</v>
      </c>
      <c r="S64" s="705">
        <f>IF('1. General Input'!$D$10=0,0,IF('1. General Input'!$D$10=8,0,IF(B64&gt;$S$9-1,IF(B64&lt;$T$9,D64,0),0)))</f>
        <v>0</v>
      </c>
      <c r="T64" s="705">
        <f>IF('1. General Input'!$D$10=0,0,IF('1. General Input'!$D$10=8,0,IF(B64&gt;$T$9-1,IF(B64&lt;$U$9,D64,0),0)))</f>
        <v>0</v>
      </c>
      <c r="U64" s="705">
        <f>IF('1. General Input'!$D$10=0,0,IF('1. General Input'!$D$10=8,0,IF(B64&gt;$U$9-1,IF(B64&lt;$V$9,D64,0),0)))</f>
        <v>0</v>
      </c>
      <c r="V64" s="705">
        <f>IF('1. General Input'!$D$10=0,0,IF('1. General Input'!$D$10=8,0,IF(B64&gt;$V$9-1,IF(B64&lt;$W$9,D64,0),0)))</f>
        <v>0</v>
      </c>
      <c r="W64" s="705">
        <f>IF('1. General Input'!$D$10=0,0,IF('1. General Input'!$D$10=8,0,IF(B64&gt;$W$9-1,IF(B64&lt;$X$9,D64,0),0)))</f>
        <v>0</v>
      </c>
      <c r="X64" s="705">
        <f>IF('1. General Input'!$D$10=0,0,IF('1. General Input'!$D$10=8,0,IF(B64&gt;$X$9-1,IF(B64&lt;$Y$9,D64,0),0)))</f>
        <v>0</v>
      </c>
      <c r="Y64" s="705">
        <f>IF('1. General Input'!$D$10=0,0,IF('1. General Input'!$D$10=8,0,IF(B64&gt;$Y$9-1,IF(B64&lt;$Z$9,D64,0),0)))</f>
        <v>0</v>
      </c>
      <c r="Z64" s="705">
        <f>IF('1. General Input'!$D$10=0,0,IF('1. General Input'!$D$10=8,0,IF(B64&gt;$Z$9-1,IF(B64&lt;$AA$9,D64,0),0)))</f>
        <v>0</v>
      </c>
      <c r="AA64" s="705">
        <f>IF('1. General Input'!$D$10=0,0,IF('1. General Input'!$D$10=8,0,IF(B64&gt;$AA$9-1,IF(B64&lt;$AB$9,D64,0),0)))</f>
        <v>0</v>
      </c>
      <c r="AB64" s="705">
        <f>IF('1. General Input'!$D$10=0,0,IF('1. General Input'!$D$10=8,0,IF(B64&gt;$AB$9-1,IF(B64&lt;$AC$9,D64,0),0)))</f>
        <v>0</v>
      </c>
      <c r="AC64" s="705">
        <f>IF('1. General Input'!$D$10=0,0,IF(B64&gt;$AC$9-1,D64,0))</f>
        <v>0</v>
      </c>
      <c r="AD64" s="706">
        <f t="shared" si="8"/>
        <v>0</v>
      </c>
    </row>
    <row r="65" spans="1:30" x14ac:dyDescent="0.25">
      <c r="A65" s="646"/>
      <c r="B65" s="588"/>
      <c r="C65" s="588"/>
      <c r="D65" s="655"/>
      <c r="E65" s="705">
        <f t="shared" si="0"/>
        <v>0</v>
      </c>
      <c r="F65" s="705">
        <f t="shared" si="1"/>
        <v>0</v>
      </c>
      <c r="G65" s="705">
        <f t="shared" si="2"/>
        <v>0</v>
      </c>
      <c r="H65" s="705">
        <f t="shared" si="3"/>
        <v>0</v>
      </c>
      <c r="I65" s="705">
        <f t="shared" si="4"/>
        <v>0</v>
      </c>
      <c r="J65" s="705">
        <f t="shared" si="5"/>
        <v>0</v>
      </c>
      <c r="K65" s="705">
        <f t="shared" si="6"/>
        <v>0</v>
      </c>
      <c r="L65" s="705">
        <f t="shared" si="7"/>
        <v>0</v>
      </c>
      <c r="M65" s="705">
        <f>IF('1. General Input'!$D$10=0,0,IF('1. General Input'!$D$10=8,0,IF(B65&gt;$M$9-1,IF(B65&lt;$N$9,D65,0),0)))</f>
        <v>0</v>
      </c>
      <c r="N65" s="705">
        <f>IF('1. General Input'!$D$10=0,0,IF('1. General Input'!$D$10=8,0,IF(B65&gt;$N$9-1,IF(B65&lt;$O$9,D65,0),0)))</f>
        <v>0</v>
      </c>
      <c r="O65" s="705">
        <f>IF('1. General Input'!$D$10=0,0,IF('1. General Input'!$D$10=8,0,IF(B65&gt;$O$9-1,IF(B65&lt;$P$9,D65,0),0)))</f>
        <v>0</v>
      </c>
      <c r="P65" s="705">
        <f>IF('1. General Input'!$D$10=0,0,IF('1. General Input'!$D$10=8,0,IF(B65&gt;$P$9-1,IF(B65&lt;$Q$9,D65,0),0)))</f>
        <v>0</v>
      </c>
      <c r="Q65" s="705">
        <f>IF('1. General Input'!$D$10=0,0,IF('1. General Input'!$D$10=8,0,IF(B65&gt;$Q$9-1,IF(B65&lt;$R$9,D65,0),0)))</f>
        <v>0</v>
      </c>
      <c r="R65" s="705">
        <f>IF('1. General Input'!$D$10=0,0,IF('1. General Input'!$D$10=8,0,IF(B65&gt;$R$9-1,IF(B65&lt;$S$9,D65,0),0)))</f>
        <v>0</v>
      </c>
      <c r="S65" s="705">
        <f>IF('1. General Input'!$D$10=0,0,IF('1. General Input'!$D$10=8,0,IF(B65&gt;$S$9-1,IF(B65&lt;$T$9,D65,0),0)))</f>
        <v>0</v>
      </c>
      <c r="T65" s="705">
        <f>IF('1. General Input'!$D$10=0,0,IF('1. General Input'!$D$10=8,0,IF(B65&gt;$T$9-1,IF(B65&lt;$U$9,D65,0),0)))</f>
        <v>0</v>
      </c>
      <c r="U65" s="705">
        <f>IF('1. General Input'!$D$10=0,0,IF('1. General Input'!$D$10=8,0,IF(B65&gt;$U$9-1,IF(B65&lt;$V$9,D65,0),0)))</f>
        <v>0</v>
      </c>
      <c r="V65" s="705">
        <f>IF('1. General Input'!$D$10=0,0,IF('1. General Input'!$D$10=8,0,IF(B65&gt;$V$9-1,IF(B65&lt;$W$9,D65,0),0)))</f>
        <v>0</v>
      </c>
      <c r="W65" s="705">
        <f>IF('1. General Input'!$D$10=0,0,IF('1. General Input'!$D$10=8,0,IF(B65&gt;$W$9-1,IF(B65&lt;$X$9,D65,0),0)))</f>
        <v>0</v>
      </c>
      <c r="X65" s="705">
        <f>IF('1. General Input'!$D$10=0,0,IF('1. General Input'!$D$10=8,0,IF(B65&gt;$X$9-1,IF(B65&lt;$Y$9,D65,0),0)))</f>
        <v>0</v>
      </c>
      <c r="Y65" s="705">
        <f>IF('1. General Input'!$D$10=0,0,IF('1. General Input'!$D$10=8,0,IF(B65&gt;$Y$9-1,IF(B65&lt;$Z$9,D65,0),0)))</f>
        <v>0</v>
      </c>
      <c r="Z65" s="705">
        <f>IF('1. General Input'!$D$10=0,0,IF('1. General Input'!$D$10=8,0,IF(B65&gt;$Z$9-1,IF(B65&lt;$AA$9,D65,0),0)))</f>
        <v>0</v>
      </c>
      <c r="AA65" s="705">
        <f>IF('1. General Input'!$D$10=0,0,IF('1. General Input'!$D$10=8,0,IF(B65&gt;$AA$9-1,IF(B65&lt;$AB$9,D65,0),0)))</f>
        <v>0</v>
      </c>
      <c r="AB65" s="705">
        <f>IF('1. General Input'!$D$10=0,0,IF('1. General Input'!$D$10=8,0,IF(B65&gt;$AB$9-1,IF(B65&lt;$AC$9,D65,0),0)))</f>
        <v>0</v>
      </c>
      <c r="AC65" s="705">
        <f>IF('1. General Input'!$D$10=0,0,IF(B65&gt;$AC$9-1,D65,0))</f>
        <v>0</v>
      </c>
      <c r="AD65" s="706">
        <f t="shared" si="8"/>
        <v>0</v>
      </c>
    </row>
    <row r="66" spans="1:30" x14ac:dyDescent="0.25">
      <c r="A66" s="646"/>
      <c r="B66" s="588"/>
      <c r="C66" s="588"/>
      <c r="D66" s="655"/>
      <c r="E66" s="705">
        <f t="shared" si="0"/>
        <v>0</v>
      </c>
      <c r="F66" s="705">
        <f t="shared" si="1"/>
        <v>0</v>
      </c>
      <c r="G66" s="705">
        <f t="shared" si="2"/>
        <v>0</v>
      </c>
      <c r="H66" s="705">
        <f t="shared" si="3"/>
        <v>0</v>
      </c>
      <c r="I66" s="705">
        <f t="shared" si="4"/>
        <v>0</v>
      </c>
      <c r="J66" s="705">
        <f t="shared" si="5"/>
        <v>0</v>
      </c>
      <c r="K66" s="705">
        <f t="shared" si="6"/>
        <v>0</v>
      </c>
      <c r="L66" s="705">
        <f t="shared" si="7"/>
        <v>0</v>
      </c>
      <c r="M66" s="705">
        <f>IF('1. General Input'!$D$10=0,0,IF('1. General Input'!$D$10=8,0,IF(B66&gt;$M$9-1,IF(B66&lt;$N$9,D66,0),0)))</f>
        <v>0</v>
      </c>
      <c r="N66" s="705">
        <f>IF('1. General Input'!$D$10=0,0,IF('1. General Input'!$D$10=8,0,IF(B66&gt;$N$9-1,IF(B66&lt;$O$9,D66,0),0)))</f>
        <v>0</v>
      </c>
      <c r="O66" s="705">
        <f>IF('1. General Input'!$D$10=0,0,IF('1. General Input'!$D$10=8,0,IF(B66&gt;$O$9-1,IF(B66&lt;$P$9,D66,0),0)))</f>
        <v>0</v>
      </c>
      <c r="P66" s="705">
        <f>IF('1. General Input'!$D$10=0,0,IF('1. General Input'!$D$10=8,0,IF(B66&gt;$P$9-1,IF(B66&lt;$Q$9,D66,0),0)))</f>
        <v>0</v>
      </c>
      <c r="Q66" s="705">
        <f>IF('1. General Input'!$D$10=0,0,IF('1. General Input'!$D$10=8,0,IF(B66&gt;$Q$9-1,IF(B66&lt;$R$9,D66,0),0)))</f>
        <v>0</v>
      </c>
      <c r="R66" s="705">
        <f>IF('1. General Input'!$D$10=0,0,IF('1. General Input'!$D$10=8,0,IF(B66&gt;$R$9-1,IF(B66&lt;$S$9,D66,0),0)))</f>
        <v>0</v>
      </c>
      <c r="S66" s="705">
        <f>IF('1. General Input'!$D$10=0,0,IF('1. General Input'!$D$10=8,0,IF(B66&gt;$S$9-1,IF(B66&lt;$T$9,D66,0),0)))</f>
        <v>0</v>
      </c>
      <c r="T66" s="705">
        <f>IF('1. General Input'!$D$10=0,0,IF('1. General Input'!$D$10=8,0,IF(B66&gt;$T$9-1,IF(B66&lt;$U$9,D66,0),0)))</f>
        <v>0</v>
      </c>
      <c r="U66" s="705">
        <f>IF('1. General Input'!$D$10=0,0,IF('1. General Input'!$D$10=8,0,IF(B66&gt;$U$9-1,IF(B66&lt;$V$9,D66,0),0)))</f>
        <v>0</v>
      </c>
      <c r="V66" s="705">
        <f>IF('1. General Input'!$D$10=0,0,IF('1. General Input'!$D$10=8,0,IF(B66&gt;$V$9-1,IF(B66&lt;$W$9,D66,0),0)))</f>
        <v>0</v>
      </c>
      <c r="W66" s="705">
        <f>IF('1. General Input'!$D$10=0,0,IF('1. General Input'!$D$10=8,0,IF(B66&gt;$W$9-1,IF(B66&lt;$X$9,D66,0),0)))</f>
        <v>0</v>
      </c>
      <c r="X66" s="705">
        <f>IF('1. General Input'!$D$10=0,0,IF('1. General Input'!$D$10=8,0,IF(B66&gt;$X$9-1,IF(B66&lt;$Y$9,D66,0),0)))</f>
        <v>0</v>
      </c>
      <c r="Y66" s="705">
        <f>IF('1. General Input'!$D$10=0,0,IF('1. General Input'!$D$10=8,0,IF(B66&gt;$Y$9-1,IF(B66&lt;$Z$9,D66,0),0)))</f>
        <v>0</v>
      </c>
      <c r="Z66" s="705">
        <f>IF('1. General Input'!$D$10=0,0,IF('1. General Input'!$D$10=8,0,IF(B66&gt;$Z$9-1,IF(B66&lt;$AA$9,D66,0),0)))</f>
        <v>0</v>
      </c>
      <c r="AA66" s="705">
        <f>IF('1. General Input'!$D$10=0,0,IF('1. General Input'!$D$10=8,0,IF(B66&gt;$AA$9-1,IF(B66&lt;$AB$9,D66,0),0)))</f>
        <v>0</v>
      </c>
      <c r="AB66" s="705">
        <f>IF('1. General Input'!$D$10=0,0,IF('1. General Input'!$D$10=8,0,IF(B66&gt;$AB$9-1,IF(B66&lt;$AC$9,D66,0),0)))</f>
        <v>0</v>
      </c>
      <c r="AC66" s="705">
        <f>IF('1. General Input'!$D$10=0,0,IF(B66&gt;$AC$9-1,D66,0))</f>
        <v>0</v>
      </c>
      <c r="AD66" s="706">
        <f t="shared" si="8"/>
        <v>0</v>
      </c>
    </row>
    <row r="67" spans="1:30" x14ac:dyDescent="0.25">
      <c r="A67" s="646"/>
      <c r="B67" s="588"/>
      <c r="C67" s="588"/>
      <c r="D67" s="655"/>
      <c r="E67" s="705">
        <f t="shared" si="0"/>
        <v>0</v>
      </c>
      <c r="F67" s="705">
        <f t="shared" si="1"/>
        <v>0</v>
      </c>
      <c r="G67" s="705">
        <f t="shared" si="2"/>
        <v>0</v>
      </c>
      <c r="H67" s="705">
        <f t="shared" si="3"/>
        <v>0</v>
      </c>
      <c r="I67" s="705">
        <f t="shared" si="4"/>
        <v>0</v>
      </c>
      <c r="J67" s="705">
        <f t="shared" si="5"/>
        <v>0</v>
      </c>
      <c r="K67" s="705">
        <f t="shared" si="6"/>
        <v>0</v>
      </c>
      <c r="L67" s="705">
        <f t="shared" si="7"/>
        <v>0</v>
      </c>
      <c r="M67" s="705">
        <f>IF('1. General Input'!$D$10=0,0,IF('1. General Input'!$D$10=8,0,IF(B67&gt;$M$9-1,IF(B67&lt;$N$9,D67,0),0)))</f>
        <v>0</v>
      </c>
      <c r="N67" s="705">
        <f>IF('1. General Input'!$D$10=0,0,IF('1. General Input'!$D$10=8,0,IF(B67&gt;$N$9-1,IF(B67&lt;$O$9,D67,0),0)))</f>
        <v>0</v>
      </c>
      <c r="O67" s="705">
        <f>IF('1. General Input'!$D$10=0,0,IF('1. General Input'!$D$10=8,0,IF(B67&gt;$O$9-1,IF(B67&lt;$P$9,D67,0),0)))</f>
        <v>0</v>
      </c>
      <c r="P67" s="705">
        <f>IF('1. General Input'!$D$10=0,0,IF('1. General Input'!$D$10=8,0,IF(B67&gt;$P$9-1,IF(B67&lt;$Q$9,D67,0),0)))</f>
        <v>0</v>
      </c>
      <c r="Q67" s="705">
        <f>IF('1. General Input'!$D$10=0,0,IF('1. General Input'!$D$10=8,0,IF(B67&gt;$Q$9-1,IF(B67&lt;$R$9,D67,0),0)))</f>
        <v>0</v>
      </c>
      <c r="R67" s="705">
        <f>IF('1. General Input'!$D$10=0,0,IF('1. General Input'!$D$10=8,0,IF(B67&gt;$R$9-1,IF(B67&lt;$S$9,D67,0),0)))</f>
        <v>0</v>
      </c>
      <c r="S67" s="705">
        <f>IF('1. General Input'!$D$10=0,0,IF('1. General Input'!$D$10=8,0,IF(B67&gt;$S$9-1,IF(B67&lt;$T$9,D67,0),0)))</f>
        <v>0</v>
      </c>
      <c r="T67" s="705">
        <f>IF('1. General Input'!$D$10=0,0,IF('1. General Input'!$D$10=8,0,IF(B67&gt;$T$9-1,IF(B67&lt;$U$9,D67,0),0)))</f>
        <v>0</v>
      </c>
      <c r="U67" s="705">
        <f>IF('1. General Input'!$D$10=0,0,IF('1. General Input'!$D$10=8,0,IF(B67&gt;$U$9-1,IF(B67&lt;$V$9,D67,0),0)))</f>
        <v>0</v>
      </c>
      <c r="V67" s="705">
        <f>IF('1. General Input'!$D$10=0,0,IF('1. General Input'!$D$10=8,0,IF(B67&gt;$V$9-1,IF(B67&lt;$W$9,D67,0),0)))</f>
        <v>0</v>
      </c>
      <c r="W67" s="705">
        <f>IF('1. General Input'!$D$10=0,0,IF('1. General Input'!$D$10=8,0,IF(B67&gt;$W$9-1,IF(B67&lt;$X$9,D67,0),0)))</f>
        <v>0</v>
      </c>
      <c r="X67" s="705">
        <f>IF('1. General Input'!$D$10=0,0,IF('1. General Input'!$D$10=8,0,IF(B67&gt;$X$9-1,IF(B67&lt;$Y$9,D67,0),0)))</f>
        <v>0</v>
      </c>
      <c r="Y67" s="705">
        <f>IF('1. General Input'!$D$10=0,0,IF('1. General Input'!$D$10=8,0,IF(B67&gt;$Y$9-1,IF(B67&lt;$Z$9,D67,0),0)))</f>
        <v>0</v>
      </c>
      <c r="Z67" s="705">
        <f>IF('1. General Input'!$D$10=0,0,IF('1. General Input'!$D$10=8,0,IF(B67&gt;$Z$9-1,IF(B67&lt;$AA$9,D67,0),0)))</f>
        <v>0</v>
      </c>
      <c r="AA67" s="705">
        <f>IF('1. General Input'!$D$10=0,0,IF('1. General Input'!$D$10=8,0,IF(B67&gt;$AA$9-1,IF(B67&lt;$AB$9,D67,0),0)))</f>
        <v>0</v>
      </c>
      <c r="AB67" s="705">
        <f>IF('1. General Input'!$D$10=0,0,IF('1. General Input'!$D$10=8,0,IF(B67&gt;$AB$9-1,IF(B67&lt;$AC$9,D67,0),0)))</f>
        <v>0</v>
      </c>
      <c r="AC67" s="705">
        <f>IF('1. General Input'!$D$10=0,0,IF(B67&gt;$AC$9-1,D67,0))</f>
        <v>0</v>
      </c>
      <c r="AD67" s="706">
        <f t="shared" si="8"/>
        <v>0</v>
      </c>
    </row>
    <row r="68" spans="1:30" x14ac:dyDescent="0.25">
      <c r="A68" s="646"/>
      <c r="B68" s="588"/>
      <c r="C68" s="588"/>
      <c r="D68" s="655"/>
      <c r="E68" s="705">
        <f t="shared" si="0"/>
        <v>0</v>
      </c>
      <c r="F68" s="705">
        <f t="shared" si="1"/>
        <v>0</v>
      </c>
      <c r="G68" s="705">
        <f t="shared" si="2"/>
        <v>0</v>
      </c>
      <c r="H68" s="705">
        <f t="shared" si="3"/>
        <v>0</v>
      </c>
      <c r="I68" s="705">
        <f t="shared" si="4"/>
        <v>0</v>
      </c>
      <c r="J68" s="705">
        <f t="shared" si="5"/>
        <v>0</v>
      </c>
      <c r="K68" s="705">
        <f t="shared" si="6"/>
        <v>0</v>
      </c>
      <c r="L68" s="705">
        <f t="shared" si="7"/>
        <v>0</v>
      </c>
      <c r="M68" s="705">
        <f>IF('1. General Input'!$D$10=0,0,IF('1. General Input'!$D$10=8,0,IF(B68&gt;$M$9-1,IF(B68&lt;$N$9,D68,0),0)))</f>
        <v>0</v>
      </c>
      <c r="N68" s="705">
        <f>IF('1. General Input'!$D$10=0,0,IF('1. General Input'!$D$10=8,0,IF(B68&gt;$N$9-1,IF(B68&lt;$O$9,D68,0),0)))</f>
        <v>0</v>
      </c>
      <c r="O68" s="705">
        <f>IF('1. General Input'!$D$10=0,0,IF('1. General Input'!$D$10=8,0,IF(B68&gt;$O$9-1,IF(B68&lt;$P$9,D68,0),0)))</f>
        <v>0</v>
      </c>
      <c r="P68" s="705">
        <f>IF('1. General Input'!$D$10=0,0,IF('1. General Input'!$D$10=8,0,IF(B68&gt;$P$9-1,IF(B68&lt;$Q$9,D68,0),0)))</f>
        <v>0</v>
      </c>
      <c r="Q68" s="705">
        <f>IF('1. General Input'!$D$10=0,0,IF('1. General Input'!$D$10=8,0,IF(B68&gt;$Q$9-1,IF(B68&lt;$R$9,D68,0),0)))</f>
        <v>0</v>
      </c>
      <c r="R68" s="705">
        <f>IF('1. General Input'!$D$10=0,0,IF('1. General Input'!$D$10=8,0,IF(B68&gt;$R$9-1,IF(B68&lt;$S$9,D68,0),0)))</f>
        <v>0</v>
      </c>
      <c r="S68" s="705">
        <f>IF('1. General Input'!$D$10=0,0,IF('1. General Input'!$D$10=8,0,IF(B68&gt;$S$9-1,IF(B68&lt;$T$9,D68,0),0)))</f>
        <v>0</v>
      </c>
      <c r="T68" s="705">
        <f>IF('1. General Input'!$D$10=0,0,IF('1. General Input'!$D$10=8,0,IF(B68&gt;$T$9-1,IF(B68&lt;$U$9,D68,0),0)))</f>
        <v>0</v>
      </c>
      <c r="U68" s="705">
        <f>IF('1. General Input'!$D$10=0,0,IF('1. General Input'!$D$10=8,0,IF(B68&gt;$U$9-1,IF(B68&lt;$V$9,D68,0),0)))</f>
        <v>0</v>
      </c>
      <c r="V68" s="705">
        <f>IF('1. General Input'!$D$10=0,0,IF('1. General Input'!$D$10=8,0,IF(B68&gt;$V$9-1,IF(B68&lt;$W$9,D68,0),0)))</f>
        <v>0</v>
      </c>
      <c r="W68" s="705">
        <f>IF('1. General Input'!$D$10=0,0,IF('1. General Input'!$D$10=8,0,IF(B68&gt;$W$9-1,IF(B68&lt;$X$9,D68,0),0)))</f>
        <v>0</v>
      </c>
      <c r="X68" s="705">
        <f>IF('1. General Input'!$D$10=0,0,IF('1. General Input'!$D$10=8,0,IF(B68&gt;$X$9-1,IF(B68&lt;$Y$9,D68,0),0)))</f>
        <v>0</v>
      </c>
      <c r="Y68" s="705">
        <f>IF('1. General Input'!$D$10=0,0,IF('1. General Input'!$D$10=8,0,IF(B68&gt;$Y$9-1,IF(B68&lt;$Z$9,D68,0),0)))</f>
        <v>0</v>
      </c>
      <c r="Z68" s="705">
        <f>IF('1. General Input'!$D$10=0,0,IF('1. General Input'!$D$10=8,0,IF(B68&gt;$Z$9-1,IF(B68&lt;$AA$9,D68,0),0)))</f>
        <v>0</v>
      </c>
      <c r="AA68" s="705">
        <f>IF('1. General Input'!$D$10=0,0,IF('1. General Input'!$D$10=8,0,IF(B68&gt;$AA$9-1,IF(B68&lt;$AB$9,D68,0),0)))</f>
        <v>0</v>
      </c>
      <c r="AB68" s="705">
        <f>IF('1. General Input'!$D$10=0,0,IF('1. General Input'!$D$10=8,0,IF(B68&gt;$AB$9-1,IF(B68&lt;$AC$9,D68,0),0)))</f>
        <v>0</v>
      </c>
      <c r="AC68" s="705">
        <f>IF('1. General Input'!$D$10=0,0,IF(B68&gt;$AC$9-1,D68,0))</f>
        <v>0</v>
      </c>
      <c r="AD68" s="706">
        <f t="shared" si="8"/>
        <v>0</v>
      </c>
    </row>
    <row r="69" spans="1:30" x14ac:dyDescent="0.25">
      <c r="A69" s="646"/>
      <c r="B69" s="588"/>
      <c r="C69" s="588"/>
      <c r="D69" s="655"/>
      <c r="E69" s="705">
        <f t="shared" si="0"/>
        <v>0</v>
      </c>
      <c r="F69" s="705">
        <f t="shared" si="1"/>
        <v>0</v>
      </c>
      <c r="G69" s="705">
        <f t="shared" si="2"/>
        <v>0</v>
      </c>
      <c r="H69" s="705">
        <f t="shared" si="3"/>
        <v>0</v>
      </c>
      <c r="I69" s="705">
        <f t="shared" si="4"/>
        <v>0</v>
      </c>
      <c r="J69" s="705">
        <f t="shared" si="5"/>
        <v>0</v>
      </c>
      <c r="K69" s="705">
        <f t="shared" si="6"/>
        <v>0</v>
      </c>
      <c r="L69" s="705">
        <f t="shared" si="7"/>
        <v>0</v>
      </c>
      <c r="M69" s="705">
        <f>IF('1. General Input'!$D$10=0,0,IF('1. General Input'!$D$10=8,0,IF(B69&gt;$M$9-1,IF(B69&lt;$N$9,D69,0),0)))</f>
        <v>0</v>
      </c>
      <c r="N69" s="705">
        <f>IF('1. General Input'!$D$10=0,0,IF('1. General Input'!$D$10=8,0,IF(B69&gt;$N$9-1,IF(B69&lt;$O$9,D69,0),0)))</f>
        <v>0</v>
      </c>
      <c r="O69" s="705">
        <f>IF('1. General Input'!$D$10=0,0,IF('1. General Input'!$D$10=8,0,IF(B69&gt;$O$9-1,IF(B69&lt;$P$9,D69,0),0)))</f>
        <v>0</v>
      </c>
      <c r="P69" s="705">
        <f>IF('1. General Input'!$D$10=0,0,IF('1. General Input'!$D$10=8,0,IF(B69&gt;$P$9-1,IF(B69&lt;$Q$9,D69,0),0)))</f>
        <v>0</v>
      </c>
      <c r="Q69" s="705">
        <f>IF('1. General Input'!$D$10=0,0,IF('1. General Input'!$D$10=8,0,IF(B69&gt;$Q$9-1,IF(B69&lt;$R$9,D69,0),0)))</f>
        <v>0</v>
      </c>
      <c r="R69" s="705">
        <f>IF('1. General Input'!$D$10=0,0,IF('1. General Input'!$D$10=8,0,IF(B69&gt;$R$9-1,IF(B69&lt;$S$9,D69,0),0)))</f>
        <v>0</v>
      </c>
      <c r="S69" s="705">
        <f>IF('1. General Input'!$D$10=0,0,IF('1. General Input'!$D$10=8,0,IF(B69&gt;$S$9-1,IF(B69&lt;$T$9,D69,0),0)))</f>
        <v>0</v>
      </c>
      <c r="T69" s="705">
        <f>IF('1. General Input'!$D$10=0,0,IF('1. General Input'!$D$10=8,0,IF(B69&gt;$T$9-1,IF(B69&lt;$U$9,D69,0),0)))</f>
        <v>0</v>
      </c>
      <c r="U69" s="705">
        <f>IF('1. General Input'!$D$10=0,0,IF('1. General Input'!$D$10=8,0,IF(B69&gt;$U$9-1,IF(B69&lt;$V$9,D69,0),0)))</f>
        <v>0</v>
      </c>
      <c r="V69" s="705">
        <f>IF('1. General Input'!$D$10=0,0,IF('1. General Input'!$D$10=8,0,IF(B69&gt;$V$9-1,IF(B69&lt;$W$9,D69,0),0)))</f>
        <v>0</v>
      </c>
      <c r="W69" s="705">
        <f>IF('1. General Input'!$D$10=0,0,IF('1. General Input'!$D$10=8,0,IF(B69&gt;$W$9-1,IF(B69&lt;$X$9,D69,0),0)))</f>
        <v>0</v>
      </c>
      <c r="X69" s="705">
        <f>IF('1. General Input'!$D$10=0,0,IF('1. General Input'!$D$10=8,0,IF(B69&gt;$X$9-1,IF(B69&lt;$Y$9,D69,0),0)))</f>
        <v>0</v>
      </c>
      <c r="Y69" s="705">
        <f>IF('1. General Input'!$D$10=0,0,IF('1. General Input'!$D$10=8,0,IF(B69&gt;$Y$9-1,IF(B69&lt;$Z$9,D69,0),0)))</f>
        <v>0</v>
      </c>
      <c r="Z69" s="705">
        <f>IF('1. General Input'!$D$10=0,0,IF('1. General Input'!$D$10=8,0,IF(B69&gt;$Z$9-1,IF(B69&lt;$AA$9,D69,0),0)))</f>
        <v>0</v>
      </c>
      <c r="AA69" s="705">
        <f>IF('1. General Input'!$D$10=0,0,IF('1. General Input'!$D$10=8,0,IF(B69&gt;$AA$9-1,IF(B69&lt;$AB$9,D69,0),0)))</f>
        <v>0</v>
      </c>
      <c r="AB69" s="705">
        <f>IF('1. General Input'!$D$10=0,0,IF('1. General Input'!$D$10=8,0,IF(B69&gt;$AB$9-1,IF(B69&lt;$AC$9,D69,0),0)))</f>
        <v>0</v>
      </c>
      <c r="AC69" s="705">
        <f>IF('1. General Input'!$D$10=0,0,IF(B69&gt;$AC$9-1,D69,0))</f>
        <v>0</v>
      </c>
      <c r="AD69" s="706">
        <f t="shared" si="8"/>
        <v>0</v>
      </c>
    </row>
    <row r="70" spans="1:30" x14ac:dyDescent="0.25">
      <c r="A70" s="646"/>
      <c r="B70" s="588"/>
      <c r="C70" s="588"/>
      <c r="D70" s="655"/>
      <c r="E70" s="705">
        <f t="shared" si="0"/>
        <v>0</v>
      </c>
      <c r="F70" s="705">
        <f t="shared" si="1"/>
        <v>0</v>
      </c>
      <c r="G70" s="705">
        <f t="shared" si="2"/>
        <v>0</v>
      </c>
      <c r="H70" s="705">
        <f t="shared" si="3"/>
        <v>0</v>
      </c>
      <c r="I70" s="705">
        <f t="shared" si="4"/>
        <v>0</v>
      </c>
      <c r="J70" s="705">
        <f t="shared" si="5"/>
        <v>0</v>
      </c>
      <c r="K70" s="705">
        <f t="shared" si="6"/>
        <v>0</v>
      </c>
      <c r="L70" s="705">
        <f t="shared" si="7"/>
        <v>0</v>
      </c>
      <c r="M70" s="705">
        <f>IF('1. General Input'!$D$10=0,0,IF('1. General Input'!$D$10=8,0,IF(B70&gt;$M$9-1,IF(B70&lt;$N$9,D70,0),0)))</f>
        <v>0</v>
      </c>
      <c r="N70" s="705">
        <f>IF('1. General Input'!$D$10=0,0,IF('1. General Input'!$D$10=8,0,IF(B70&gt;$N$9-1,IF(B70&lt;$O$9,D70,0),0)))</f>
        <v>0</v>
      </c>
      <c r="O70" s="705">
        <f>IF('1. General Input'!$D$10=0,0,IF('1. General Input'!$D$10=8,0,IF(B70&gt;$O$9-1,IF(B70&lt;$P$9,D70,0),0)))</f>
        <v>0</v>
      </c>
      <c r="P70" s="705">
        <f>IF('1. General Input'!$D$10=0,0,IF('1. General Input'!$D$10=8,0,IF(B70&gt;$P$9-1,IF(B70&lt;$Q$9,D70,0),0)))</f>
        <v>0</v>
      </c>
      <c r="Q70" s="705">
        <f>IF('1. General Input'!$D$10=0,0,IF('1. General Input'!$D$10=8,0,IF(B70&gt;$Q$9-1,IF(B70&lt;$R$9,D70,0),0)))</f>
        <v>0</v>
      </c>
      <c r="R70" s="705">
        <f>IF('1. General Input'!$D$10=0,0,IF('1. General Input'!$D$10=8,0,IF(B70&gt;$R$9-1,IF(B70&lt;$S$9,D70,0),0)))</f>
        <v>0</v>
      </c>
      <c r="S70" s="705">
        <f>IF('1. General Input'!$D$10=0,0,IF('1. General Input'!$D$10=8,0,IF(B70&gt;$S$9-1,IF(B70&lt;$T$9,D70,0),0)))</f>
        <v>0</v>
      </c>
      <c r="T70" s="705">
        <f>IF('1. General Input'!$D$10=0,0,IF('1. General Input'!$D$10=8,0,IF(B70&gt;$T$9-1,IF(B70&lt;$U$9,D70,0),0)))</f>
        <v>0</v>
      </c>
      <c r="U70" s="705">
        <f>IF('1. General Input'!$D$10=0,0,IF('1. General Input'!$D$10=8,0,IF(B70&gt;$U$9-1,IF(B70&lt;$V$9,D70,0),0)))</f>
        <v>0</v>
      </c>
      <c r="V70" s="705">
        <f>IF('1. General Input'!$D$10=0,0,IF('1. General Input'!$D$10=8,0,IF(B70&gt;$V$9-1,IF(B70&lt;$W$9,D70,0),0)))</f>
        <v>0</v>
      </c>
      <c r="W70" s="705">
        <f>IF('1. General Input'!$D$10=0,0,IF('1. General Input'!$D$10=8,0,IF(B70&gt;$W$9-1,IF(B70&lt;$X$9,D70,0),0)))</f>
        <v>0</v>
      </c>
      <c r="X70" s="705">
        <f>IF('1. General Input'!$D$10=0,0,IF('1. General Input'!$D$10=8,0,IF(B70&gt;$X$9-1,IF(B70&lt;$Y$9,D70,0),0)))</f>
        <v>0</v>
      </c>
      <c r="Y70" s="705">
        <f>IF('1. General Input'!$D$10=0,0,IF('1. General Input'!$D$10=8,0,IF(B70&gt;$Y$9-1,IF(B70&lt;$Z$9,D70,0),0)))</f>
        <v>0</v>
      </c>
      <c r="Z70" s="705">
        <f>IF('1. General Input'!$D$10=0,0,IF('1. General Input'!$D$10=8,0,IF(B70&gt;$Z$9-1,IF(B70&lt;$AA$9,D70,0),0)))</f>
        <v>0</v>
      </c>
      <c r="AA70" s="705">
        <f>IF('1. General Input'!$D$10=0,0,IF('1. General Input'!$D$10=8,0,IF(B70&gt;$AA$9-1,IF(B70&lt;$AB$9,D70,0),0)))</f>
        <v>0</v>
      </c>
      <c r="AB70" s="705">
        <f>IF('1. General Input'!$D$10=0,0,IF('1. General Input'!$D$10=8,0,IF(B70&gt;$AB$9-1,IF(B70&lt;$AC$9,D70,0),0)))</f>
        <v>0</v>
      </c>
      <c r="AC70" s="705">
        <f>IF('1. General Input'!$D$10=0,0,IF(B70&gt;$AC$9-1,D70,0))</f>
        <v>0</v>
      </c>
      <c r="AD70" s="706">
        <f t="shared" si="8"/>
        <v>0</v>
      </c>
    </row>
    <row r="71" spans="1:30" x14ac:dyDescent="0.25">
      <c r="A71" s="646"/>
      <c r="B71" s="588"/>
      <c r="C71" s="588"/>
      <c r="D71" s="655"/>
      <c r="E71" s="705">
        <f t="shared" si="0"/>
        <v>0</v>
      </c>
      <c r="F71" s="705">
        <f t="shared" si="1"/>
        <v>0</v>
      </c>
      <c r="G71" s="705">
        <f t="shared" si="2"/>
        <v>0</v>
      </c>
      <c r="H71" s="705">
        <f t="shared" si="3"/>
        <v>0</v>
      </c>
      <c r="I71" s="705">
        <f t="shared" si="4"/>
        <v>0</v>
      </c>
      <c r="J71" s="705">
        <f t="shared" si="5"/>
        <v>0</v>
      </c>
      <c r="K71" s="705">
        <f t="shared" si="6"/>
        <v>0</v>
      </c>
      <c r="L71" s="705">
        <f t="shared" si="7"/>
        <v>0</v>
      </c>
      <c r="M71" s="705">
        <f>IF('1. General Input'!$D$10=0,0,IF('1. General Input'!$D$10=8,0,IF(B71&gt;$M$9-1,IF(B71&lt;$N$9,D71,0),0)))</f>
        <v>0</v>
      </c>
      <c r="N71" s="705">
        <f>IF('1. General Input'!$D$10=0,0,IF('1. General Input'!$D$10=8,0,IF(B71&gt;$N$9-1,IF(B71&lt;$O$9,D71,0),0)))</f>
        <v>0</v>
      </c>
      <c r="O71" s="705">
        <f>IF('1. General Input'!$D$10=0,0,IF('1. General Input'!$D$10=8,0,IF(B71&gt;$O$9-1,IF(B71&lt;$P$9,D71,0),0)))</f>
        <v>0</v>
      </c>
      <c r="P71" s="705">
        <f>IF('1. General Input'!$D$10=0,0,IF('1. General Input'!$D$10=8,0,IF(B71&gt;$P$9-1,IF(B71&lt;$Q$9,D71,0),0)))</f>
        <v>0</v>
      </c>
      <c r="Q71" s="705">
        <f>IF('1. General Input'!$D$10=0,0,IF('1. General Input'!$D$10=8,0,IF(B71&gt;$Q$9-1,IF(B71&lt;$R$9,D71,0),0)))</f>
        <v>0</v>
      </c>
      <c r="R71" s="705">
        <f>IF('1. General Input'!$D$10=0,0,IF('1. General Input'!$D$10=8,0,IF(B71&gt;$R$9-1,IF(B71&lt;$S$9,D71,0),0)))</f>
        <v>0</v>
      </c>
      <c r="S71" s="705">
        <f>IF('1. General Input'!$D$10=0,0,IF('1. General Input'!$D$10=8,0,IF(B71&gt;$S$9-1,IF(B71&lt;$T$9,D71,0),0)))</f>
        <v>0</v>
      </c>
      <c r="T71" s="705">
        <f>IF('1. General Input'!$D$10=0,0,IF('1. General Input'!$D$10=8,0,IF(B71&gt;$T$9-1,IF(B71&lt;$U$9,D71,0),0)))</f>
        <v>0</v>
      </c>
      <c r="U71" s="705">
        <f>IF('1. General Input'!$D$10=0,0,IF('1. General Input'!$D$10=8,0,IF(B71&gt;$U$9-1,IF(B71&lt;$V$9,D71,0),0)))</f>
        <v>0</v>
      </c>
      <c r="V71" s="705">
        <f>IF('1. General Input'!$D$10=0,0,IF('1. General Input'!$D$10=8,0,IF(B71&gt;$V$9-1,IF(B71&lt;$W$9,D71,0),0)))</f>
        <v>0</v>
      </c>
      <c r="W71" s="705">
        <f>IF('1. General Input'!$D$10=0,0,IF('1. General Input'!$D$10=8,0,IF(B71&gt;$W$9-1,IF(B71&lt;$X$9,D71,0),0)))</f>
        <v>0</v>
      </c>
      <c r="X71" s="705">
        <f>IF('1. General Input'!$D$10=0,0,IF('1. General Input'!$D$10=8,0,IF(B71&gt;$X$9-1,IF(B71&lt;$Y$9,D71,0),0)))</f>
        <v>0</v>
      </c>
      <c r="Y71" s="705">
        <f>IF('1. General Input'!$D$10=0,0,IF('1. General Input'!$D$10=8,0,IF(B71&gt;$Y$9-1,IF(B71&lt;$Z$9,D71,0),0)))</f>
        <v>0</v>
      </c>
      <c r="Z71" s="705">
        <f>IF('1. General Input'!$D$10=0,0,IF('1. General Input'!$D$10=8,0,IF(B71&gt;$Z$9-1,IF(B71&lt;$AA$9,D71,0),0)))</f>
        <v>0</v>
      </c>
      <c r="AA71" s="705">
        <f>IF('1. General Input'!$D$10=0,0,IF('1. General Input'!$D$10=8,0,IF(B71&gt;$AA$9-1,IF(B71&lt;$AB$9,D71,0),0)))</f>
        <v>0</v>
      </c>
      <c r="AB71" s="705">
        <f>IF('1. General Input'!$D$10=0,0,IF('1. General Input'!$D$10=8,0,IF(B71&gt;$AB$9-1,IF(B71&lt;$AC$9,D71,0),0)))</f>
        <v>0</v>
      </c>
      <c r="AC71" s="705">
        <f>IF('1. General Input'!$D$10=0,0,IF(B71&gt;$AC$9-1,D71,0))</f>
        <v>0</v>
      </c>
      <c r="AD71" s="706">
        <f t="shared" si="8"/>
        <v>0</v>
      </c>
    </row>
    <row r="72" spans="1:30" x14ac:dyDescent="0.25">
      <c r="A72" s="646"/>
      <c r="B72" s="588"/>
      <c r="C72" s="588"/>
      <c r="D72" s="655"/>
      <c r="E72" s="705">
        <f t="shared" si="0"/>
        <v>0</v>
      </c>
      <c r="F72" s="705">
        <f t="shared" si="1"/>
        <v>0</v>
      </c>
      <c r="G72" s="705">
        <f t="shared" si="2"/>
        <v>0</v>
      </c>
      <c r="H72" s="705">
        <f t="shared" si="3"/>
        <v>0</v>
      </c>
      <c r="I72" s="705">
        <f t="shared" si="4"/>
        <v>0</v>
      </c>
      <c r="J72" s="705">
        <f t="shared" si="5"/>
        <v>0</v>
      </c>
      <c r="K72" s="705">
        <f t="shared" si="6"/>
        <v>0</v>
      </c>
      <c r="L72" s="705">
        <f t="shared" si="7"/>
        <v>0</v>
      </c>
      <c r="M72" s="705">
        <f>IF('1. General Input'!$D$10=0,0,IF('1. General Input'!$D$10=8,0,IF(B72&gt;$M$9-1,IF(B72&lt;$N$9,D72,0),0)))</f>
        <v>0</v>
      </c>
      <c r="N72" s="705">
        <f>IF('1. General Input'!$D$10=0,0,IF('1. General Input'!$D$10=8,0,IF(B72&gt;$N$9-1,IF(B72&lt;$O$9,D72,0),0)))</f>
        <v>0</v>
      </c>
      <c r="O72" s="705">
        <f>IF('1. General Input'!$D$10=0,0,IF('1. General Input'!$D$10=8,0,IF(B72&gt;$O$9-1,IF(B72&lt;$P$9,D72,0),0)))</f>
        <v>0</v>
      </c>
      <c r="P72" s="705">
        <f>IF('1. General Input'!$D$10=0,0,IF('1. General Input'!$D$10=8,0,IF(B72&gt;$P$9-1,IF(B72&lt;$Q$9,D72,0),0)))</f>
        <v>0</v>
      </c>
      <c r="Q72" s="705">
        <f>IF('1. General Input'!$D$10=0,0,IF('1. General Input'!$D$10=8,0,IF(B72&gt;$Q$9-1,IF(B72&lt;$R$9,D72,0),0)))</f>
        <v>0</v>
      </c>
      <c r="R72" s="705">
        <f>IF('1. General Input'!$D$10=0,0,IF('1. General Input'!$D$10=8,0,IF(B72&gt;$R$9-1,IF(B72&lt;$S$9,D72,0),0)))</f>
        <v>0</v>
      </c>
      <c r="S72" s="705">
        <f>IF('1. General Input'!$D$10=0,0,IF('1. General Input'!$D$10=8,0,IF(B72&gt;$S$9-1,IF(B72&lt;$T$9,D72,0),0)))</f>
        <v>0</v>
      </c>
      <c r="T72" s="705">
        <f>IF('1. General Input'!$D$10=0,0,IF('1. General Input'!$D$10=8,0,IF(B72&gt;$T$9-1,IF(B72&lt;$U$9,D72,0),0)))</f>
        <v>0</v>
      </c>
      <c r="U72" s="705">
        <f>IF('1. General Input'!$D$10=0,0,IF('1. General Input'!$D$10=8,0,IF(B72&gt;$U$9-1,IF(B72&lt;$V$9,D72,0),0)))</f>
        <v>0</v>
      </c>
      <c r="V72" s="705">
        <f>IF('1. General Input'!$D$10=0,0,IF('1. General Input'!$D$10=8,0,IF(B72&gt;$V$9-1,IF(B72&lt;$W$9,D72,0),0)))</f>
        <v>0</v>
      </c>
      <c r="W72" s="705">
        <f>IF('1. General Input'!$D$10=0,0,IF('1. General Input'!$D$10=8,0,IF(B72&gt;$W$9-1,IF(B72&lt;$X$9,D72,0),0)))</f>
        <v>0</v>
      </c>
      <c r="X72" s="705">
        <f>IF('1. General Input'!$D$10=0,0,IF('1. General Input'!$D$10=8,0,IF(B72&gt;$X$9-1,IF(B72&lt;$Y$9,D72,0),0)))</f>
        <v>0</v>
      </c>
      <c r="Y72" s="705">
        <f>IF('1. General Input'!$D$10=0,0,IF('1. General Input'!$D$10=8,0,IF(B72&gt;$Y$9-1,IF(B72&lt;$Z$9,D72,0),0)))</f>
        <v>0</v>
      </c>
      <c r="Z72" s="705">
        <f>IF('1. General Input'!$D$10=0,0,IF('1. General Input'!$D$10=8,0,IF(B72&gt;$Z$9-1,IF(B72&lt;$AA$9,D72,0),0)))</f>
        <v>0</v>
      </c>
      <c r="AA72" s="705">
        <f>IF('1. General Input'!$D$10=0,0,IF('1. General Input'!$D$10=8,0,IF(B72&gt;$AA$9-1,IF(B72&lt;$AB$9,D72,0),0)))</f>
        <v>0</v>
      </c>
      <c r="AB72" s="705">
        <f>IF('1. General Input'!$D$10=0,0,IF('1. General Input'!$D$10=8,0,IF(B72&gt;$AB$9-1,IF(B72&lt;$AC$9,D72,0),0)))</f>
        <v>0</v>
      </c>
      <c r="AC72" s="705">
        <f>IF('1. General Input'!$D$10=0,0,IF(B72&gt;$AC$9-1,D72,0))</f>
        <v>0</v>
      </c>
      <c r="AD72" s="706">
        <f t="shared" si="8"/>
        <v>0</v>
      </c>
    </row>
    <row r="73" spans="1:30" x14ac:dyDescent="0.25">
      <c r="A73" s="646"/>
      <c r="B73" s="588"/>
      <c r="C73" s="588"/>
      <c r="D73" s="655"/>
      <c r="E73" s="705">
        <f t="shared" si="0"/>
        <v>0</v>
      </c>
      <c r="F73" s="705">
        <f t="shared" si="1"/>
        <v>0</v>
      </c>
      <c r="G73" s="705">
        <f t="shared" si="2"/>
        <v>0</v>
      </c>
      <c r="H73" s="705">
        <f t="shared" si="3"/>
        <v>0</v>
      </c>
      <c r="I73" s="705">
        <f t="shared" si="4"/>
        <v>0</v>
      </c>
      <c r="J73" s="705">
        <f t="shared" si="5"/>
        <v>0</v>
      </c>
      <c r="K73" s="705">
        <f t="shared" si="6"/>
        <v>0</v>
      </c>
      <c r="L73" s="705">
        <f t="shared" si="7"/>
        <v>0</v>
      </c>
      <c r="M73" s="705">
        <f>IF('1. General Input'!$D$10=0,0,IF('1. General Input'!$D$10=8,0,IF(B73&gt;$M$9-1,IF(B73&lt;$N$9,D73,0),0)))</f>
        <v>0</v>
      </c>
      <c r="N73" s="705">
        <f>IF('1. General Input'!$D$10=0,0,IF('1. General Input'!$D$10=8,0,IF(B73&gt;$N$9-1,IF(B73&lt;$O$9,D73,0),0)))</f>
        <v>0</v>
      </c>
      <c r="O73" s="705">
        <f>IF('1. General Input'!$D$10=0,0,IF('1. General Input'!$D$10=8,0,IF(B73&gt;$O$9-1,IF(B73&lt;$P$9,D73,0),0)))</f>
        <v>0</v>
      </c>
      <c r="P73" s="705">
        <f>IF('1. General Input'!$D$10=0,0,IF('1. General Input'!$D$10=8,0,IF(B73&gt;$P$9-1,IF(B73&lt;$Q$9,D73,0),0)))</f>
        <v>0</v>
      </c>
      <c r="Q73" s="705">
        <f>IF('1. General Input'!$D$10=0,0,IF('1. General Input'!$D$10=8,0,IF(B73&gt;$Q$9-1,IF(B73&lt;$R$9,D73,0),0)))</f>
        <v>0</v>
      </c>
      <c r="R73" s="705">
        <f>IF('1. General Input'!$D$10=0,0,IF('1. General Input'!$D$10=8,0,IF(B73&gt;$R$9-1,IF(B73&lt;$S$9,D73,0),0)))</f>
        <v>0</v>
      </c>
      <c r="S73" s="705">
        <f>IF('1. General Input'!$D$10=0,0,IF('1. General Input'!$D$10=8,0,IF(B73&gt;$S$9-1,IF(B73&lt;$T$9,D73,0),0)))</f>
        <v>0</v>
      </c>
      <c r="T73" s="705">
        <f>IF('1. General Input'!$D$10=0,0,IF('1. General Input'!$D$10=8,0,IF(B73&gt;$T$9-1,IF(B73&lt;$U$9,D73,0),0)))</f>
        <v>0</v>
      </c>
      <c r="U73" s="705">
        <f>IF('1. General Input'!$D$10=0,0,IF('1. General Input'!$D$10=8,0,IF(B73&gt;$U$9-1,IF(B73&lt;$V$9,D73,0),0)))</f>
        <v>0</v>
      </c>
      <c r="V73" s="705">
        <f>IF('1. General Input'!$D$10=0,0,IF('1. General Input'!$D$10=8,0,IF(B73&gt;$V$9-1,IF(B73&lt;$W$9,D73,0),0)))</f>
        <v>0</v>
      </c>
      <c r="W73" s="705">
        <f>IF('1. General Input'!$D$10=0,0,IF('1. General Input'!$D$10=8,0,IF(B73&gt;$W$9-1,IF(B73&lt;$X$9,D73,0),0)))</f>
        <v>0</v>
      </c>
      <c r="X73" s="705">
        <f>IF('1. General Input'!$D$10=0,0,IF('1. General Input'!$D$10=8,0,IF(B73&gt;$X$9-1,IF(B73&lt;$Y$9,D73,0),0)))</f>
        <v>0</v>
      </c>
      <c r="Y73" s="705">
        <f>IF('1. General Input'!$D$10=0,0,IF('1. General Input'!$D$10=8,0,IF(B73&gt;$Y$9-1,IF(B73&lt;$Z$9,D73,0),0)))</f>
        <v>0</v>
      </c>
      <c r="Z73" s="705">
        <f>IF('1. General Input'!$D$10=0,0,IF('1. General Input'!$D$10=8,0,IF(B73&gt;$Z$9-1,IF(B73&lt;$AA$9,D73,0),0)))</f>
        <v>0</v>
      </c>
      <c r="AA73" s="705">
        <f>IF('1. General Input'!$D$10=0,0,IF('1. General Input'!$D$10=8,0,IF(B73&gt;$AA$9-1,IF(B73&lt;$AB$9,D73,0),0)))</f>
        <v>0</v>
      </c>
      <c r="AB73" s="705">
        <f>IF('1. General Input'!$D$10=0,0,IF('1. General Input'!$D$10=8,0,IF(B73&gt;$AB$9-1,IF(B73&lt;$AC$9,D73,0),0)))</f>
        <v>0</v>
      </c>
      <c r="AC73" s="705">
        <f>IF('1. General Input'!$D$10=0,0,IF(B73&gt;$AC$9-1,D73,0))</f>
        <v>0</v>
      </c>
      <c r="AD73" s="706">
        <f t="shared" si="8"/>
        <v>0</v>
      </c>
    </row>
    <row r="74" spans="1:30" x14ac:dyDescent="0.25">
      <c r="A74" s="646"/>
      <c r="B74" s="588"/>
      <c r="C74" s="588"/>
      <c r="D74" s="655"/>
      <c r="E74" s="705">
        <f t="shared" si="0"/>
        <v>0</v>
      </c>
      <c r="F74" s="705">
        <f t="shared" si="1"/>
        <v>0</v>
      </c>
      <c r="G74" s="705">
        <f t="shared" si="2"/>
        <v>0</v>
      </c>
      <c r="H74" s="705">
        <f t="shared" si="3"/>
        <v>0</v>
      </c>
      <c r="I74" s="705">
        <f t="shared" si="4"/>
        <v>0</v>
      </c>
      <c r="J74" s="705">
        <f t="shared" si="5"/>
        <v>0</v>
      </c>
      <c r="K74" s="705">
        <f t="shared" si="6"/>
        <v>0</v>
      </c>
      <c r="L74" s="705">
        <f t="shared" si="7"/>
        <v>0</v>
      </c>
      <c r="M74" s="705">
        <f>IF('1. General Input'!$D$10=0,0,IF('1. General Input'!$D$10=8,0,IF(B74&gt;$M$9-1,IF(B74&lt;$N$9,D74,0),0)))</f>
        <v>0</v>
      </c>
      <c r="N74" s="705">
        <f>IF('1. General Input'!$D$10=0,0,IF('1. General Input'!$D$10=8,0,IF(B74&gt;$N$9-1,IF(B74&lt;$O$9,D74,0),0)))</f>
        <v>0</v>
      </c>
      <c r="O74" s="705">
        <f>IF('1. General Input'!$D$10=0,0,IF('1. General Input'!$D$10=8,0,IF(B74&gt;$O$9-1,IF(B74&lt;$P$9,D74,0),0)))</f>
        <v>0</v>
      </c>
      <c r="P74" s="705">
        <f>IF('1. General Input'!$D$10=0,0,IF('1. General Input'!$D$10=8,0,IF(B74&gt;$P$9-1,IF(B74&lt;$Q$9,D74,0),0)))</f>
        <v>0</v>
      </c>
      <c r="Q74" s="705">
        <f>IF('1. General Input'!$D$10=0,0,IF('1. General Input'!$D$10=8,0,IF(B74&gt;$Q$9-1,IF(B74&lt;$R$9,D74,0),0)))</f>
        <v>0</v>
      </c>
      <c r="R74" s="705">
        <f>IF('1. General Input'!$D$10=0,0,IF('1. General Input'!$D$10=8,0,IF(B74&gt;$R$9-1,IF(B74&lt;$S$9,D74,0),0)))</f>
        <v>0</v>
      </c>
      <c r="S74" s="705">
        <f>IF('1. General Input'!$D$10=0,0,IF('1. General Input'!$D$10=8,0,IF(B74&gt;$S$9-1,IF(B74&lt;$T$9,D74,0),0)))</f>
        <v>0</v>
      </c>
      <c r="T74" s="705">
        <f>IF('1. General Input'!$D$10=0,0,IF('1. General Input'!$D$10=8,0,IF(B74&gt;$T$9-1,IF(B74&lt;$U$9,D74,0),0)))</f>
        <v>0</v>
      </c>
      <c r="U74" s="705">
        <f>IF('1. General Input'!$D$10=0,0,IF('1. General Input'!$D$10=8,0,IF(B74&gt;$U$9-1,IF(B74&lt;$V$9,D74,0),0)))</f>
        <v>0</v>
      </c>
      <c r="V74" s="705">
        <f>IF('1. General Input'!$D$10=0,0,IF('1. General Input'!$D$10=8,0,IF(B74&gt;$V$9-1,IF(B74&lt;$W$9,D74,0),0)))</f>
        <v>0</v>
      </c>
      <c r="W74" s="705">
        <f>IF('1. General Input'!$D$10=0,0,IF('1. General Input'!$D$10=8,0,IF(B74&gt;$W$9-1,IF(B74&lt;$X$9,D74,0),0)))</f>
        <v>0</v>
      </c>
      <c r="X74" s="705">
        <f>IF('1. General Input'!$D$10=0,0,IF('1. General Input'!$D$10=8,0,IF(B74&gt;$X$9-1,IF(B74&lt;$Y$9,D74,0),0)))</f>
        <v>0</v>
      </c>
      <c r="Y74" s="705">
        <f>IF('1. General Input'!$D$10=0,0,IF('1. General Input'!$D$10=8,0,IF(B74&gt;$Y$9-1,IF(B74&lt;$Z$9,D74,0),0)))</f>
        <v>0</v>
      </c>
      <c r="Z74" s="705">
        <f>IF('1. General Input'!$D$10=0,0,IF('1. General Input'!$D$10=8,0,IF(B74&gt;$Z$9-1,IF(B74&lt;$AA$9,D74,0),0)))</f>
        <v>0</v>
      </c>
      <c r="AA74" s="705">
        <f>IF('1. General Input'!$D$10=0,0,IF('1. General Input'!$D$10=8,0,IF(B74&gt;$AA$9-1,IF(B74&lt;$AB$9,D74,0),0)))</f>
        <v>0</v>
      </c>
      <c r="AB74" s="705">
        <f>IF('1. General Input'!$D$10=0,0,IF('1. General Input'!$D$10=8,0,IF(B74&gt;$AB$9-1,IF(B74&lt;$AC$9,D74,0),0)))</f>
        <v>0</v>
      </c>
      <c r="AC74" s="705">
        <f>IF('1. General Input'!$D$10=0,0,IF(B74&gt;$AC$9-1,D74,0))</f>
        <v>0</v>
      </c>
      <c r="AD74" s="706">
        <f t="shared" si="8"/>
        <v>0</v>
      </c>
    </row>
    <row r="75" spans="1:30" x14ac:dyDescent="0.25">
      <c r="A75" s="646"/>
      <c r="B75" s="588"/>
      <c r="C75" s="588"/>
      <c r="D75" s="655"/>
      <c r="E75" s="705">
        <f t="shared" si="0"/>
        <v>0</v>
      </c>
      <c r="F75" s="705">
        <f t="shared" si="1"/>
        <v>0</v>
      </c>
      <c r="G75" s="705">
        <f t="shared" si="2"/>
        <v>0</v>
      </c>
      <c r="H75" s="705">
        <f t="shared" si="3"/>
        <v>0</v>
      </c>
      <c r="I75" s="705">
        <f t="shared" si="4"/>
        <v>0</v>
      </c>
      <c r="J75" s="705">
        <f t="shared" si="5"/>
        <v>0</v>
      </c>
      <c r="K75" s="705">
        <f t="shared" si="6"/>
        <v>0</v>
      </c>
      <c r="L75" s="705">
        <f t="shared" si="7"/>
        <v>0</v>
      </c>
      <c r="M75" s="705">
        <f>IF('1. General Input'!$D$10=0,0,IF('1. General Input'!$D$10=8,0,IF(B75&gt;$M$9-1,IF(B75&lt;$N$9,D75,0),0)))</f>
        <v>0</v>
      </c>
      <c r="N75" s="705">
        <f>IF('1. General Input'!$D$10=0,0,IF('1. General Input'!$D$10=8,0,IF(B75&gt;$N$9-1,IF(B75&lt;$O$9,D75,0),0)))</f>
        <v>0</v>
      </c>
      <c r="O75" s="705">
        <f>IF('1. General Input'!$D$10=0,0,IF('1. General Input'!$D$10=8,0,IF(B75&gt;$O$9-1,IF(B75&lt;$P$9,D75,0),0)))</f>
        <v>0</v>
      </c>
      <c r="P75" s="705">
        <f>IF('1. General Input'!$D$10=0,0,IF('1. General Input'!$D$10=8,0,IF(B75&gt;$P$9-1,IF(B75&lt;$Q$9,D75,0),0)))</f>
        <v>0</v>
      </c>
      <c r="Q75" s="705">
        <f>IF('1. General Input'!$D$10=0,0,IF('1. General Input'!$D$10=8,0,IF(B75&gt;$Q$9-1,IF(B75&lt;$R$9,D75,0),0)))</f>
        <v>0</v>
      </c>
      <c r="R75" s="705">
        <f>IF('1. General Input'!$D$10=0,0,IF('1. General Input'!$D$10=8,0,IF(B75&gt;$R$9-1,IF(B75&lt;$S$9,D75,0),0)))</f>
        <v>0</v>
      </c>
      <c r="S75" s="705">
        <f>IF('1. General Input'!$D$10=0,0,IF('1. General Input'!$D$10=8,0,IF(B75&gt;$S$9-1,IF(B75&lt;$T$9,D75,0),0)))</f>
        <v>0</v>
      </c>
      <c r="T75" s="705">
        <f>IF('1. General Input'!$D$10=0,0,IF('1. General Input'!$D$10=8,0,IF(B75&gt;$T$9-1,IF(B75&lt;$U$9,D75,0),0)))</f>
        <v>0</v>
      </c>
      <c r="U75" s="705">
        <f>IF('1. General Input'!$D$10=0,0,IF('1. General Input'!$D$10=8,0,IF(B75&gt;$U$9-1,IF(B75&lt;$V$9,D75,0),0)))</f>
        <v>0</v>
      </c>
      <c r="V75" s="705">
        <f>IF('1. General Input'!$D$10=0,0,IF('1. General Input'!$D$10=8,0,IF(B75&gt;$V$9-1,IF(B75&lt;$W$9,D75,0),0)))</f>
        <v>0</v>
      </c>
      <c r="W75" s="705">
        <f>IF('1. General Input'!$D$10=0,0,IF('1. General Input'!$D$10=8,0,IF(B75&gt;$W$9-1,IF(B75&lt;$X$9,D75,0),0)))</f>
        <v>0</v>
      </c>
      <c r="X75" s="705">
        <f>IF('1. General Input'!$D$10=0,0,IF('1. General Input'!$D$10=8,0,IF(B75&gt;$X$9-1,IF(B75&lt;$Y$9,D75,0),0)))</f>
        <v>0</v>
      </c>
      <c r="Y75" s="705">
        <f>IF('1. General Input'!$D$10=0,0,IF('1. General Input'!$D$10=8,0,IF(B75&gt;$Y$9-1,IF(B75&lt;$Z$9,D75,0),0)))</f>
        <v>0</v>
      </c>
      <c r="Z75" s="705">
        <f>IF('1. General Input'!$D$10=0,0,IF('1. General Input'!$D$10=8,0,IF(B75&gt;$Z$9-1,IF(B75&lt;$AA$9,D75,0),0)))</f>
        <v>0</v>
      </c>
      <c r="AA75" s="705">
        <f>IF('1. General Input'!$D$10=0,0,IF('1. General Input'!$D$10=8,0,IF(B75&gt;$AA$9-1,IF(B75&lt;$AB$9,D75,0),0)))</f>
        <v>0</v>
      </c>
      <c r="AB75" s="705">
        <f>IF('1. General Input'!$D$10=0,0,IF('1. General Input'!$D$10=8,0,IF(B75&gt;$AB$9-1,IF(B75&lt;$AC$9,D75,0),0)))</f>
        <v>0</v>
      </c>
      <c r="AC75" s="705">
        <f>IF('1. General Input'!$D$10=0,0,IF(B75&gt;$AC$9-1,D75,0))</f>
        <v>0</v>
      </c>
      <c r="AD75" s="706">
        <f t="shared" si="8"/>
        <v>0</v>
      </c>
    </row>
    <row r="76" spans="1:30" x14ac:dyDescent="0.25">
      <c r="A76" s="646"/>
      <c r="B76" s="588"/>
      <c r="C76" s="588"/>
      <c r="D76" s="655"/>
      <c r="E76" s="705">
        <f t="shared" si="0"/>
        <v>0</v>
      </c>
      <c r="F76" s="705">
        <f t="shared" si="1"/>
        <v>0</v>
      </c>
      <c r="G76" s="705">
        <f t="shared" si="2"/>
        <v>0</v>
      </c>
      <c r="H76" s="705">
        <f t="shared" si="3"/>
        <v>0</v>
      </c>
      <c r="I76" s="705">
        <f t="shared" si="4"/>
        <v>0</v>
      </c>
      <c r="J76" s="705">
        <f t="shared" si="5"/>
        <v>0</v>
      </c>
      <c r="K76" s="705">
        <f t="shared" si="6"/>
        <v>0</v>
      </c>
      <c r="L76" s="705">
        <f t="shared" si="7"/>
        <v>0</v>
      </c>
      <c r="M76" s="705">
        <f>IF('1. General Input'!$D$10=0,0,IF('1. General Input'!$D$10=8,0,IF(B76&gt;$M$9-1,IF(B76&lt;$N$9,D76,0),0)))</f>
        <v>0</v>
      </c>
      <c r="N76" s="705">
        <f>IF('1. General Input'!$D$10=0,0,IF('1. General Input'!$D$10=8,0,IF(B76&gt;$N$9-1,IF(B76&lt;$O$9,D76,0),0)))</f>
        <v>0</v>
      </c>
      <c r="O76" s="705">
        <f>IF('1. General Input'!$D$10=0,0,IF('1. General Input'!$D$10=8,0,IF(B76&gt;$O$9-1,IF(B76&lt;$P$9,D76,0),0)))</f>
        <v>0</v>
      </c>
      <c r="P76" s="705">
        <f>IF('1. General Input'!$D$10=0,0,IF('1. General Input'!$D$10=8,0,IF(B76&gt;$P$9-1,IF(B76&lt;$Q$9,D76,0),0)))</f>
        <v>0</v>
      </c>
      <c r="Q76" s="705">
        <f>IF('1. General Input'!$D$10=0,0,IF('1. General Input'!$D$10=8,0,IF(B76&gt;$Q$9-1,IF(B76&lt;$R$9,D76,0),0)))</f>
        <v>0</v>
      </c>
      <c r="R76" s="705">
        <f>IF('1. General Input'!$D$10=0,0,IF('1. General Input'!$D$10=8,0,IF(B76&gt;$R$9-1,IF(B76&lt;$S$9,D76,0),0)))</f>
        <v>0</v>
      </c>
      <c r="S76" s="705">
        <f>IF('1. General Input'!$D$10=0,0,IF('1. General Input'!$D$10=8,0,IF(B76&gt;$S$9-1,IF(B76&lt;$T$9,D76,0),0)))</f>
        <v>0</v>
      </c>
      <c r="T76" s="705">
        <f>IF('1. General Input'!$D$10=0,0,IF('1. General Input'!$D$10=8,0,IF(B76&gt;$T$9-1,IF(B76&lt;$U$9,D76,0),0)))</f>
        <v>0</v>
      </c>
      <c r="U76" s="705">
        <f>IF('1. General Input'!$D$10=0,0,IF('1. General Input'!$D$10=8,0,IF(B76&gt;$U$9-1,IF(B76&lt;$V$9,D76,0),0)))</f>
        <v>0</v>
      </c>
      <c r="V76" s="705">
        <f>IF('1. General Input'!$D$10=0,0,IF('1. General Input'!$D$10=8,0,IF(B76&gt;$V$9-1,IF(B76&lt;$W$9,D76,0),0)))</f>
        <v>0</v>
      </c>
      <c r="W76" s="705">
        <f>IF('1. General Input'!$D$10=0,0,IF('1. General Input'!$D$10=8,0,IF(B76&gt;$W$9-1,IF(B76&lt;$X$9,D76,0),0)))</f>
        <v>0</v>
      </c>
      <c r="X76" s="705">
        <f>IF('1. General Input'!$D$10=0,0,IF('1. General Input'!$D$10=8,0,IF(B76&gt;$X$9-1,IF(B76&lt;$Y$9,D76,0),0)))</f>
        <v>0</v>
      </c>
      <c r="Y76" s="705">
        <f>IF('1. General Input'!$D$10=0,0,IF('1. General Input'!$D$10=8,0,IF(B76&gt;$Y$9-1,IF(B76&lt;$Z$9,D76,0),0)))</f>
        <v>0</v>
      </c>
      <c r="Z76" s="705">
        <f>IF('1. General Input'!$D$10=0,0,IF('1. General Input'!$D$10=8,0,IF(B76&gt;$Z$9-1,IF(B76&lt;$AA$9,D76,0),0)))</f>
        <v>0</v>
      </c>
      <c r="AA76" s="705">
        <f>IF('1. General Input'!$D$10=0,0,IF('1. General Input'!$D$10=8,0,IF(B76&gt;$AA$9-1,IF(B76&lt;$AB$9,D76,0),0)))</f>
        <v>0</v>
      </c>
      <c r="AB76" s="705">
        <f>IF('1. General Input'!$D$10=0,0,IF('1. General Input'!$D$10=8,0,IF(B76&gt;$AB$9-1,IF(B76&lt;$AC$9,D76,0),0)))</f>
        <v>0</v>
      </c>
      <c r="AC76" s="705">
        <f>IF('1. General Input'!$D$10=0,0,IF(B76&gt;$AC$9-1,D76,0))</f>
        <v>0</v>
      </c>
      <c r="AD76" s="706">
        <f t="shared" si="8"/>
        <v>0</v>
      </c>
    </row>
    <row r="77" spans="1:30" x14ac:dyDescent="0.25">
      <c r="A77" s="646"/>
      <c r="B77" s="588"/>
      <c r="C77" s="588"/>
      <c r="D77" s="655"/>
      <c r="E77" s="705">
        <f t="shared" si="0"/>
        <v>0</v>
      </c>
      <c r="F77" s="705">
        <f t="shared" si="1"/>
        <v>0</v>
      </c>
      <c r="G77" s="705">
        <f t="shared" si="2"/>
        <v>0</v>
      </c>
      <c r="H77" s="705">
        <f t="shared" si="3"/>
        <v>0</v>
      </c>
      <c r="I77" s="705">
        <f t="shared" si="4"/>
        <v>0</v>
      </c>
      <c r="J77" s="705">
        <f t="shared" si="5"/>
        <v>0</v>
      </c>
      <c r="K77" s="705">
        <f t="shared" si="6"/>
        <v>0</v>
      </c>
      <c r="L77" s="705">
        <f t="shared" si="7"/>
        <v>0</v>
      </c>
      <c r="M77" s="705">
        <f>IF('1. General Input'!$D$10=0,0,IF('1. General Input'!$D$10=8,0,IF(B77&gt;$M$9-1,IF(B77&lt;$N$9,D77,0),0)))</f>
        <v>0</v>
      </c>
      <c r="N77" s="705">
        <f>IF('1. General Input'!$D$10=0,0,IF('1. General Input'!$D$10=8,0,IF(B77&gt;$N$9-1,IF(B77&lt;$O$9,D77,0),0)))</f>
        <v>0</v>
      </c>
      <c r="O77" s="705">
        <f>IF('1. General Input'!$D$10=0,0,IF('1. General Input'!$D$10=8,0,IF(B77&gt;$O$9-1,IF(B77&lt;$P$9,D77,0),0)))</f>
        <v>0</v>
      </c>
      <c r="P77" s="705">
        <f>IF('1. General Input'!$D$10=0,0,IF('1. General Input'!$D$10=8,0,IF(B77&gt;$P$9-1,IF(B77&lt;$Q$9,D77,0),0)))</f>
        <v>0</v>
      </c>
      <c r="Q77" s="705">
        <f>IF('1. General Input'!$D$10=0,0,IF('1. General Input'!$D$10=8,0,IF(B77&gt;$Q$9-1,IF(B77&lt;$R$9,D77,0),0)))</f>
        <v>0</v>
      </c>
      <c r="R77" s="705">
        <f>IF('1. General Input'!$D$10=0,0,IF('1. General Input'!$D$10=8,0,IF(B77&gt;$R$9-1,IF(B77&lt;$S$9,D77,0),0)))</f>
        <v>0</v>
      </c>
      <c r="S77" s="705">
        <f>IF('1. General Input'!$D$10=0,0,IF('1. General Input'!$D$10=8,0,IF(B77&gt;$S$9-1,IF(B77&lt;$T$9,D77,0),0)))</f>
        <v>0</v>
      </c>
      <c r="T77" s="705">
        <f>IF('1. General Input'!$D$10=0,0,IF('1. General Input'!$D$10=8,0,IF(B77&gt;$T$9-1,IF(B77&lt;$U$9,D77,0),0)))</f>
        <v>0</v>
      </c>
      <c r="U77" s="705">
        <f>IF('1. General Input'!$D$10=0,0,IF('1. General Input'!$D$10=8,0,IF(B77&gt;$U$9-1,IF(B77&lt;$V$9,D77,0),0)))</f>
        <v>0</v>
      </c>
      <c r="V77" s="705">
        <f>IF('1. General Input'!$D$10=0,0,IF('1. General Input'!$D$10=8,0,IF(B77&gt;$V$9-1,IF(B77&lt;$W$9,D77,0),0)))</f>
        <v>0</v>
      </c>
      <c r="W77" s="705">
        <f>IF('1. General Input'!$D$10=0,0,IF('1. General Input'!$D$10=8,0,IF(B77&gt;$W$9-1,IF(B77&lt;$X$9,D77,0),0)))</f>
        <v>0</v>
      </c>
      <c r="X77" s="705">
        <f>IF('1. General Input'!$D$10=0,0,IF('1. General Input'!$D$10=8,0,IF(B77&gt;$X$9-1,IF(B77&lt;$Y$9,D77,0),0)))</f>
        <v>0</v>
      </c>
      <c r="Y77" s="705">
        <f>IF('1. General Input'!$D$10=0,0,IF('1. General Input'!$D$10=8,0,IF(B77&gt;$Y$9-1,IF(B77&lt;$Z$9,D77,0),0)))</f>
        <v>0</v>
      </c>
      <c r="Z77" s="705">
        <f>IF('1. General Input'!$D$10=0,0,IF('1. General Input'!$D$10=8,0,IF(B77&gt;$Z$9-1,IF(B77&lt;$AA$9,D77,0),0)))</f>
        <v>0</v>
      </c>
      <c r="AA77" s="705">
        <f>IF('1. General Input'!$D$10=0,0,IF('1. General Input'!$D$10=8,0,IF(B77&gt;$AA$9-1,IF(B77&lt;$AB$9,D77,0),0)))</f>
        <v>0</v>
      </c>
      <c r="AB77" s="705">
        <f>IF('1. General Input'!$D$10=0,0,IF('1. General Input'!$D$10=8,0,IF(B77&gt;$AB$9-1,IF(B77&lt;$AC$9,D77,0),0)))</f>
        <v>0</v>
      </c>
      <c r="AC77" s="705">
        <f>IF('1. General Input'!$D$10=0,0,IF(B77&gt;$AC$9-1,D77,0))</f>
        <v>0</v>
      </c>
      <c r="AD77" s="706">
        <f t="shared" si="8"/>
        <v>0</v>
      </c>
    </row>
    <row r="78" spans="1:30" x14ac:dyDescent="0.25">
      <c r="A78" s="646"/>
      <c r="B78" s="588"/>
      <c r="C78" s="588"/>
      <c r="D78" s="655"/>
      <c r="E78" s="705">
        <f t="shared" ref="E78:E112" si="9">IF(B78&gt;$E$9-1,IF(B78&lt;$F$9,D78,0),0)</f>
        <v>0</v>
      </c>
      <c r="F78" s="705">
        <f t="shared" ref="F78:F112" si="10">IF(B78&gt;$F$9-1,IF(B78&lt;$G$9,D78,0),0)</f>
        <v>0</v>
      </c>
      <c r="G78" s="705">
        <f t="shared" ref="G78:G112" si="11">IF(B78&gt;$G$9-1,IF(B78&lt;$H$9,D78,0),0)</f>
        <v>0</v>
      </c>
      <c r="H78" s="705">
        <f t="shared" ref="H78:H112" si="12">IF(B78&gt;$H$9-1,IF(B78&lt;$I$9,D78,0),0)</f>
        <v>0</v>
      </c>
      <c r="I78" s="705">
        <f t="shared" ref="I78:I112" si="13">IF(B78&gt;$I$9-1,IF(B78&lt;$J$9,D78,0),0)</f>
        <v>0</v>
      </c>
      <c r="J78" s="705">
        <f t="shared" ref="J78:J112" si="14">IF(B78&gt;$J$9-1,IF(B78&lt;$K$9,D78,0),0)</f>
        <v>0</v>
      </c>
      <c r="K78" s="705">
        <f t="shared" ref="K78:K112" si="15">IF(B78&gt;$K$9-1,IF(B78&lt;$L$9,D78,0),0)</f>
        <v>0</v>
      </c>
      <c r="L78" s="705">
        <f t="shared" ref="L78:L112" si="16">IF(B78&gt;$L$9-1,IF(B78&lt;$L$10+1,D78,0),0)</f>
        <v>0</v>
      </c>
      <c r="M78" s="705">
        <f>IF('1. General Input'!$D$10=0,0,IF('1. General Input'!$D$10=8,0,IF(B78&gt;$M$9-1,IF(B78&lt;$N$9,D78,0),0)))</f>
        <v>0</v>
      </c>
      <c r="N78" s="705">
        <f>IF('1. General Input'!$D$10=0,0,IF('1. General Input'!$D$10=8,0,IF(B78&gt;$N$9-1,IF(B78&lt;$O$9,D78,0),0)))</f>
        <v>0</v>
      </c>
      <c r="O78" s="705">
        <f>IF('1. General Input'!$D$10=0,0,IF('1. General Input'!$D$10=8,0,IF(B78&gt;$O$9-1,IF(B78&lt;$P$9,D78,0),0)))</f>
        <v>0</v>
      </c>
      <c r="P78" s="705">
        <f>IF('1. General Input'!$D$10=0,0,IF('1. General Input'!$D$10=8,0,IF(B78&gt;$P$9-1,IF(B78&lt;$Q$9,D78,0),0)))</f>
        <v>0</v>
      </c>
      <c r="Q78" s="705">
        <f>IF('1. General Input'!$D$10=0,0,IF('1. General Input'!$D$10=8,0,IF(B78&gt;$Q$9-1,IF(B78&lt;$R$9,D78,0),0)))</f>
        <v>0</v>
      </c>
      <c r="R78" s="705">
        <f>IF('1. General Input'!$D$10=0,0,IF('1. General Input'!$D$10=8,0,IF(B78&gt;$R$9-1,IF(B78&lt;$S$9,D78,0),0)))</f>
        <v>0</v>
      </c>
      <c r="S78" s="705">
        <f>IF('1. General Input'!$D$10=0,0,IF('1. General Input'!$D$10=8,0,IF(B78&gt;$S$9-1,IF(B78&lt;$T$9,D78,0),0)))</f>
        <v>0</v>
      </c>
      <c r="T78" s="705">
        <f>IF('1. General Input'!$D$10=0,0,IF('1. General Input'!$D$10=8,0,IF(B78&gt;$T$9-1,IF(B78&lt;$U$9,D78,0),0)))</f>
        <v>0</v>
      </c>
      <c r="U78" s="705">
        <f>IF('1. General Input'!$D$10=0,0,IF('1. General Input'!$D$10=8,0,IF(B78&gt;$U$9-1,IF(B78&lt;$V$9,D78,0),0)))</f>
        <v>0</v>
      </c>
      <c r="V78" s="705">
        <f>IF('1. General Input'!$D$10=0,0,IF('1. General Input'!$D$10=8,0,IF(B78&gt;$V$9-1,IF(B78&lt;$W$9,D78,0),0)))</f>
        <v>0</v>
      </c>
      <c r="W78" s="705">
        <f>IF('1. General Input'!$D$10=0,0,IF('1. General Input'!$D$10=8,0,IF(B78&gt;$W$9-1,IF(B78&lt;$X$9,D78,0),0)))</f>
        <v>0</v>
      </c>
      <c r="X78" s="705">
        <f>IF('1. General Input'!$D$10=0,0,IF('1. General Input'!$D$10=8,0,IF(B78&gt;$X$9-1,IF(B78&lt;$Y$9,D78,0),0)))</f>
        <v>0</v>
      </c>
      <c r="Y78" s="705">
        <f>IF('1. General Input'!$D$10=0,0,IF('1. General Input'!$D$10=8,0,IF(B78&gt;$Y$9-1,IF(B78&lt;$Z$9,D78,0),0)))</f>
        <v>0</v>
      </c>
      <c r="Z78" s="705">
        <f>IF('1. General Input'!$D$10=0,0,IF('1. General Input'!$D$10=8,0,IF(B78&gt;$Z$9-1,IF(B78&lt;$AA$9,D78,0),0)))</f>
        <v>0</v>
      </c>
      <c r="AA78" s="705">
        <f>IF('1. General Input'!$D$10=0,0,IF('1. General Input'!$D$10=8,0,IF(B78&gt;$AA$9-1,IF(B78&lt;$AB$9,D78,0),0)))</f>
        <v>0</v>
      </c>
      <c r="AB78" s="705">
        <f>IF('1. General Input'!$D$10=0,0,IF('1. General Input'!$D$10=8,0,IF(B78&gt;$AB$9-1,IF(B78&lt;$AC$9,D78,0),0)))</f>
        <v>0</v>
      </c>
      <c r="AC78" s="705">
        <f>IF('1. General Input'!$D$10=0,0,IF(B78&gt;$AC$9-1,D78,0))</f>
        <v>0</v>
      </c>
      <c r="AD78" s="706">
        <f t="shared" ref="AD78:AD112" si="17">IF(SUM(D78:AC78)&lt;0,0,SUM(E78:AC78))</f>
        <v>0</v>
      </c>
    </row>
    <row r="79" spans="1:30" x14ac:dyDescent="0.25">
      <c r="A79" s="646"/>
      <c r="B79" s="588"/>
      <c r="C79" s="588"/>
      <c r="D79" s="655"/>
      <c r="E79" s="705">
        <f t="shared" si="9"/>
        <v>0</v>
      </c>
      <c r="F79" s="705">
        <f t="shared" si="10"/>
        <v>0</v>
      </c>
      <c r="G79" s="705">
        <f t="shared" si="11"/>
        <v>0</v>
      </c>
      <c r="H79" s="705">
        <f t="shared" si="12"/>
        <v>0</v>
      </c>
      <c r="I79" s="705">
        <f t="shared" si="13"/>
        <v>0</v>
      </c>
      <c r="J79" s="705">
        <f t="shared" si="14"/>
        <v>0</v>
      </c>
      <c r="K79" s="705">
        <f t="shared" si="15"/>
        <v>0</v>
      </c>
      <c r="L79" s="705">
        <f t="shared" si="16"/>
        <v>0</v>
      </c>
      <c r="M79" s="705">
        <f>IF('1. General Input'!$D$10=0,0,IF('1. General Input'!$D$10=8,0,IF(B79&gt;$M$9-1,IF(B79&lt;$N$9,D79,0),0)))</f>
        <v>0</v>
      </c>
      <c r="N79" s="705">
        <f>IF('1. General Input'!$D$10=0,0,IF('1. General Input'!$D$10=8,0,IF(B79&gt;$N$9-1,IF(B79&lt;$O$9,D79,0),0)))</f>
        <v>0</v>
      </c>
      <c r="O79" s="705">
        <f>IF('1. General Input'!$D$10=0,0,IF('1. General Input'!$D$10=8,0,IF(B79&gt;$O$9-1,IF(B79&lt;$P$9,D79,0),0)))</f>
        <v>0</v>
      </c>
      <c r="P79" s="705">
        <f>IF('1. General Input'!$D$10=0,0,IF('1. General Input'!$D$10=8,0,IF(B79&gt;$P$9-1,IF(B79&lt;$Q$9,D79,0),0)))</f>
        <v>0</v>
      </c>
      <c r="Q79" s="705">
        <f>IF('1. General Input'!$D$10=0,0,IF('1. General Input'!$D$10=8,0,IF(B79&gt;$Q$9-1,IF(B79&lt;$R$9,D79,0),0)))</f>
        <v>0</v>
      </c>
      <c r="R79" s="705">
        <f>IF('1. General Input'!$D$10=0,0,IF('1. General Input'!$D$10=8,0,IF(B79&gt;$R$9-1,IF(B79&lt;$S$9,D79,0),0)))</f>
        <v>0</v>
      </c>
      <c r="S79" s="705">
        <f>IF('1. General Input'!$D$10=0,0,IF('1. General Input'!$D$10=8,0,IF(B79&gt;$S$9-1,IF(B79&lt;$T$9,D79,0),0)))</f>
        <v>0</v>
      </c>
      <c r="T79" s="705">
        <f>IF('1. General Input'!$D$10=0,0,IF('1. General Input'!$D$10=8,0,IF(B79&gt;$T$9-1,IF(B79&lt;$U$9,D79,0),0)))</f>
        <v>0</v>
      </c>
      <c r="U79" s="705">
        <f>IF('1. General Input'!$D$10=0,0,IF('1. General Input'!$D$10=8,0,IF(B79&gt;$U$9-1,IF(B79&lt;$V$9,D79,0),0)))</f>
        <v>0</v>
      </c>
      <c r="V79" s="705">
        <f>IF('1. General Input'!$D$10=0,0,IF('1. General Input'!$D$10=8,0,IF(B79&gt;$V$9-1,IF(B79&lt;$W$9,D79,0),0)))</f>
        <v>0</v>
      </c>
      <c r="W79" s="705">
        <f>IF('1. General Input'!$D$10=0,0,IF('1. General Input'!$D$10=8,0,IF(B79&gt;$W$9-1,IF(B79&lt;$X$9,D79,0),0)))</f>
        <v>0</v>
      </c>
      <c r="X79" s="705">
        <f>IF('1. General Input'!$D$10=0,0,IF('1. General Input'!$D$10=8,0,IF(B79&gt;$X$9-1,IF(B79&lt;$Y$9,D79,0),0)))</f>
        <v>0</v>
      </c>
      <c r="Y79" s="705">
        <f>IF('1. General Input'!$D$10=0,0,IF('1. General Input'!$D$10=8,0,IF(B79&gt;$Y$9-1,IF(B79&lt;$Z$9,D79,0),0)))</f>
        <v>0</v>
      </c>
      <c r="Z79" s="705">
        <f>IF('1. General Input'!$D$10=0,0,IF('1. General Input'!$D$10=8,0,IF(B79&gt;$Z$9-1,IF(B79&lt;$AA$9,D79,0),0)))</f>
        <v>0</v>
      </c>
      <c r="AA79" s="705">
        <f>IF('1. General Input'!$D$10=0,0,IF('1. General Input'!$D$10=8,0,IF(B79&gt;$AA$9-1,IF(B79&lt;$AB$9,D79,0),0)))</f>
        <v>0</v>
      </c>
      <c r="AB79" s="705">
        <f>IF('1. General Input'!$D$10=0,0,IF('1. General Input'!$D$10=8,0,IF(B79&gt;$AB$9-1,IF(B79&lt;$AC$9,D79,0),0)))</f>
        <v>0</v>
      </c>
      <c r="AC79" s="705">
        <f>IF('1. General Input'!$D$10=0,0,IF(B79&gt;$AC$9-1,D79,0))</f>
        <v>0</v>
      </c>
      <c r="AD79" s="706">
        <f t="shared" si="17"/>
        <v>0</v>
      </c>
    </row>
    <row r="80" spans="1:30" x14ac:dyDescent="0.25">
      <c r="A80" s="646"/>
      <c r="B80" s="588"/>
      <c r="C80" s="588"/>
      <c r="D80" s="655"/>
      <c r="E80" s="705">
        <f t="shared" si="9"/>
        <v>0</v>
      </c>
      <c r="F80" s="705">
        <f t="shared" si="10"/>
        <v>0</v>
      </c>
      <c r="G80" s="705">
        <f t="shared" si="11"/>
        <v>0</v>
      </c>
      <c r="H80" s="705">
        <f t="shared" si="12"/>
        <v>0</v>
      </c>
      <c r="I80" s="705">
        <f t="shared" si="13"/>
        <v>0</v>
      </c>
      <c r="J80" s="705">
        <f t="shared" si="14"/>
        <v>0</v>
      </c>
      <c r="K80" s="705">
        <f t="shared" si="15"/>
        <v>0</v>
      </c>
      <c r="L80" s="705">
        <f t="shared" si="16"/>
        <v>0</v>
      </c>
      <c r="M80" s="705">
        <f>IF('1. General Input'!$D$10=0,0,IF('1. General Input'!$D$10=8,0,IF(B80&gt;$M$9-1,IF(B80&lt;$N$9,D80,0),0)))</f>
        <v>0</v>
      </c>
      <c r="N80" s="705">
        <f>IF('1. General Input'!$D$10=0,0,IF('1. General Input'!$D$10=8,0,IF(B80&gt;$N$9-1,IF(B80&lt;$O$9,D80,0),0)))</f>
        <v>0</v>
      </c>
      <c r="O80" s="705">
        <f>IF('1. General Input'!$D$10=0,0,IF('1. General Input'!$D$10=8,0,IF(B80&gt;$O$9-1,IF(B80&lt;$P$9,D80,0),0)))</f>
        <v>0</v>
      </c>
      <c r="P80" s="705">
        <f>IF('1. General Input'!$D$10=0,0,IF('1. General Input'!$D$10=8,0,IF(B80&gt;$P$9-1,IF(B80&lt;$Q$9,D80,0),0)))</f>
        <v>0</v>
      </c>
      <c r="Q80" s="705">
        <f>IF('1. General Input'!$D$10=0,0,IF('1. General Input'!$D$10=8,0,IF(B80&gt;$Q$9-1,IF(B80&lt;$R$9,D80,0),0)))</f>
        <v>0</v>
      </c>
      <c r="R80" s="705">
        <f>IF('1. General Input'!$D$10=0,0,IF('1. General Input'!$D$10=8,0,IF(B80&gt;$R$9-1,IF(B80&lt;$S$9,D80,0),0)))</f>
        <v>0</v>
      </c>
      <c r="S80" s="705">
        <f>IF('1. General Input'!$D$10=0,0,IF('1. General Input'!$D$10=8,0,IF(B80&gt;$S$9-1,IF(B80&lt;$T$9,D80,0),0)))</f>
        <v>0</v>
      </c>
      <c r="T80" s="705">
        <f>IF('1. General Input'!$D$10=0,0,IF('1. General Input'!$D$10=8,0,IF(B80&gt;$T$9-1,IF(B80&lt;$U$9,D80,0),0)))</f>
        <v>0</v>
      </c>
      <c r="U80" s="705">
        <f>IF('1. General Input'!$D$10=0,0,IF('1. General Input'!$D$10=8,0,IF(B80&gt;$U$9-1,IF(B80&lt;$V$9,D80,0),0)))</f>
        <v>0</v>
      </c>
      <c r="V80" s="705">
        <f>IF('1. General Input'!$D$10=0,0,IF('1. General Input'!$D$10=8,0,IF(B80&gt;$V$9-1,IF(B80&lt;$W$9,D80,0),0)))</f>
        <v>0</v>
      </c>
      <c r="W80" s="705">
        <f>IF('1. General Input'!$D$10=0,0,IF('1. General Input'!$D$10=8,0,IF(B80&gt;$W$9-1,IF(B80&lt;$X$9,D80,0),0)))</f>
        <v>0</v>
      </c>
      <c r="X80" s="705">
        <f>IF('1. General Input'!$D$10=0,0,IF('1. General Input'!$D$10=8,0,IF(B80&gt;$X$9-1,IF(B80&lt;$Y$9,D80,0),0)))</f>
        <v>0</v>
      </c>
      <c r="Y80" s="705">
        <f>IF('1. General Input'!$D$10=0,0,IF('1. General Input'!$D$10=8,0,IF(B80&gt;$Y$9-1,IF(B80&lt;$Z$9,D80,0),0)))</f>
        <v>0</v>
      </c>
      <c r="Z80" s="705">
        <f>IF('1. General Input'!$D$10=0,0,IF('1. General Input'!$D$10=8,0,IF(B80&gt;$Z$9-1,IF(B80&lt;$AA$9,D80,0),0)))</f>
        <v>0</v>
      </c>
      <c r="AA80" s="705">
        <f>IF('1. General Input'!$D$10=0,0,IF('1. General Input'!$D$10=8,0,IF(B80&gt;$AA$9-1,IF(B80&lt;$AB$9,D80,0),0)))</f>
        <v>0</v>
      </c>
      <c r="AB80" s="705">
        <f>IF('1. General Input'!$D$10=0,0,IF('1. General Input'!$D$10=8,0,IF(B80&gt;$AB$9-1,IF(B80&lt;$AC$9,D80,0),0)))</f>
        <v>0</v>
      </c>
      <c r="AC80" s="705">
        <f>IF('1. General Input'!$D$10=0,0,IF(B80&gt;$AC$9-1,D80,0))</f>
        <v>0</v>
      </c>
      <c r="AD80" s="706">
        <f t="shared" si="17"/>
        <v>0</v>
      </c>
    </row>
    <row r="81" spans="1:30" x14ac:dyDescent="0.25">
      <c r="A81" s="646"/>
      <c r="B81" s="588"/>
      <c r="C81" s="588"/>
      <c r="D81" s="655"/>
      <c r="E81" s="705">
        <f t="shared" si="9"/>
        <v>0</v>
      </c>
      <c r="F81" s="705">
        <f t="shared" si="10"/>
        <v>0</v>
      </c>
      <c r="G81" s="705">
        <f t="shared" si="11"/>
        <v>0</v>
      </c>
      <c r="H81" s="705">
        <f t="shared" si="12"/>
        <v>0</v>
      </c>
      <c r="I81" s="705">
        <f t="shared" si="13"/>
        <v>0</v>
      </c>
      <c r="J81" s="705">
        <f t="shared" si="14"/>
        <v>0</v>
      </c>
      <c r="K81" s="705">
        <f t="shared" si="15"/>
        <v>0</v>
      </c>
      <c r="L81" s="705">
        <f t="shared" si="16"/>
        <v>0</v>
      </c>
      <c r="M81" s="705">
        <f>IF('1. General Input'!$D$10=0,0,IF('1. General Input'!$D$10=8,0,IF(B81&gt;$M$9-1,IF(B81&lt;$N$9,D81,0),0)))</f>
        <v>0</v>
      </c>
      <c r="N81" s="705">
        <f>IF('1. General Input'!$D$10=0,0,IF('1. General Input'!$D$10=8,0,IF(B81&gt;$N$9-1,IF(B81&lt;$O$9,D81,0),0)))</f>
        <v>0</v>
      </c>
      <c r="O81" s="705">
        <f>IF('1. General Input'!$D$10=0,0,IF('1. General Input'!$D$10=8,0,IF(B81&gt;$O$9-1,IF(B81&lt;$P$9,D81,0),0)))</f>
        <v>0</v>
      </c>
      <c r="P81" s="705">
        <f>IF('1. General Input'!$D$10=0,0,IF('1. General Input'!$D$10=8,0,IF(B81&gt;$P$9-1,IF(B81&lt;$Q$9,D81,0),0)))</f>
        <v>0</v>
      </c>
      <c r="Q81" s="705">
        <f>IF('1. General Input'!$D$10=0,0,IF('1. General Input'!$D$10=8,0,IF(B81&gt;$Q$9-1,IF(B81&lt;$R$9,D81,0),0)))</f>
        <v>0</v>
      </c>
      <c r="R81" s="705">
        <f>IF('1. General Input'!$D$10=0,0,IF('1. General Input'!$D$10=8,0,IF(B81&gt;$R$9-1,IF(B81&lt;$S$9,D81,0),0)))</f>
        <v>0</v>
      </c>
      <c r="S81" s="705">
        <f>IF('1. General Input'!$D$10=0,0,IF('1. General Input'!$D$10=8,0,IF(B81&gt;$S$9-1,IF(B81&lt;$T$9,D81,0),0)))</f>
        <v>0</v>
      </c>
      <c r="T81" s="705">
        <f>IF('1. General Input'!$D$10=0,0,IF('1. General Input'!$D$10=8,0,IF(B81&gt;$T$9-1,IF(B81&lt;$U$9,D81,0),0)))</f>
        <v>0</v>
      </c>
      <c r="U81" s="705">
        <f>IF('1. General Input'!$D$10=0,0,IF('1. General Input'!$D$10=8,0,IF(B81&gt;$U$9-1,IF(B81&lt;$V$9,D81,0),0)))</f>
        <v>0</v>
      </c>
      <c r="V81" s="705">
        <f>IF('1. General Input'!$D$10=0,0,IF('1. General Input'!$D$10=8,0,IF(B81&gt;$V$9-1,IF(B81&lt;$W$9,D81,0),0)))</f>
        <v>0</v>
      </c>
      <c r="W81" s="705">
        <f>IF('1. General Input'!$D$10=0,0,IF('1. General Input'!$D$10=8,0,IF(B81&gt;$W$9-1,IF(B81&lt;$X$9,D81,0),0)))</f>
        <v>0</v>
      </c>
      <c r="X81" s="705">
        <f>IF('1. General Input'!$D$10=0,0,IF('1. General Input'!$D$10=8,0,IF(B81&gt;$X$9-1,IF(B81&lt;$Y$9,D81,0),0)))</f>
        <v>0</v>
      </c>
      <c r="Y81" s="705">
        <f>IF('1. General Input'!$D$10=0,0,IF('1. General Input'!$D$10=8,0,IF(B81&gt;$Y$9-1,IF(B81&lt;$Z$9,D81,0),0)))</f>
        <v>0</v>
      </c>
      <c r="Z81" s="705">
        <f>IF('1. General Input'!$D$10=0,0,IF('1. General Input'!$D$10=8,0,IF(B81&gt;$Z$9-1,IF(B81&lt;$AA$9,D81,0),0)))</f>
        <v>0</v>
      </c>
      <c r="AA81" s="705">
        <f>IF('1. General Input'!$D$10=0,0,IF('1. General Input'!$D$10=8,0,IF(B81&gt;$AA$9-1,IF(B81&lt;$AB$9,D81,0),0)))</f>
        <v>0</v>
      </c>
      <c r="AB81" s="705">
        <f>IF('1. General Input'!$D$10=0,0,IF('1. General Input'!$D$10=8,0,IF(B81&gt;$AB$9-1,IF(B81&lt;$AC$9,D81,0),0)))</f>
        <v>0</v>
      </c>
      <c r="AC81" s="705">
        <f>IF('1. General Input'!$D$10=0,0,IF(B81&gt;$AC$9-1,D81,0))</f>
        <v>0</v>
      </c>
      <c r="AD81" s="706">
        <f t="shared" si="17"/>
        <v>0</v>
      </c>
    </row>
    <row r="82" spans="1:30" x14ac:dyDescent="0.25">
      <c r="A82" s="646"/>
      <c r="B82" s="588"/>
      <c r="C82" s="588"/>
      <c r="D82" s="655"/>
      <c r="E82" s="705">
        <f t="shared" si="9"/>
        <v>0</v>
      </c>
      <c r="F82" s="705">
        <f t="shared" si="10"/>
        <v>0</v>
      </c>
      <c r="G82" s="705">
        <f t="shared" si="11"/>
        <v>0</v>
      </c>
      <c r="H82" s="705">
        <f t="shared" si="12"/>
        <v>0</v>
      </c>
      <c r="I82" s="705">
        <f t="shared" si="13"/>
        <v>0</v>
      </c>
      <c r="J82" s="705">
        <f t="shared" si="14"/>
        <v>0</v>
      </c>
      <c r="K82" s="705">
        <f t="shared" si="15"/>
        <v>0</v>
      </c>
      <c r="L82" s="705">
        <f t="shared" si="16"/>
        <v>0</v>
      </c>
      <c r="M82" s="705">
        <f>IF('1. General Input'!$D$10=0,0,IF('1. General Input'!$D$10=8,0,IF(B82&gt;$M$9-1,IF(B82&lt;$N$9,D82,0),0)))</f>
        <v>0</v>
      </c>
      <c r="N82" s="705">
        <f>IF('1. General Input'!$D$10=0,0,IF('1. General Input'!$D$10=8,0,IF(B82&gt;$N$9-1,IF(B82&lt;$O$9,D82,0),0)))</f>
        <v>0</v>
      </c>
      <c r="O82" s="705">
        <f>IF('1. General Input'!$D$10=0,0,IF('1. General Input'!$D$10=8,0,IF(B82&gt;$O$9-1,IF(B82&lt;$P$9,D82,0),0)))</f>
        <v>0</v>
      </c>
      <c r="P82" s="705">
        <f>IF('1. General Input'!$D$10=0,0,IF('1. General Input'!$D$10=8,0,IF(B82&gt;$P$9-1,IF(B82&lt;$Q$9,D82,0),0)))</f>
        <v>0</v>
      </c>
      <c r="Q82" s="705">
        <f>IF('1. General Input'!$D$10=0,0,IF('1. General Input'!$D$10=8,0,IF(B82&gt;$Q$9-1,IF(B82&lt;$R$9,D82,0),0)))</f>
        <v>0</v>
      </c>
      <c r="R82" s="705">
        <f>IF('1. General Input'!$D$10=0,0,IF('1. General Input'!$D$10=8,0,IF(B82&gt;$R$9-1,IF(B82&lt;$S$9,D82,0),0)))</f>
        <v>0</v>
      </c>
      <c r="S82" s="705">
        <f>IF('1. General Input'!$D$10=0,0,IF('1. General Input'!$D$10=8,0,IF(B82&gt;$S$9-1,IF(B82&lt;$T$9,D82,0),0)))</f>
        <v>0</v>
      </c>
      <c r="T82" s="705">
        <f>IF('1. General Input'!$D$10=0,0,IF('1. General Input'!$D$10=8,0,IF(B82&gt;$T$9-1,IF(B82&lt;$U$9,D82,0),0)))</f>
        <v>0</v>
      </c>
      <c r="U82" s="705">
        <f>IF('1. General Input'!$D$10=0,0,IF('1. General Input'!$D$10=8,0,IF(B82&gt;$U$9-1,IF(B82&lt;$V$9,D82,0),0)))</f>
        <v>0</v>
      </c>
      <c r="V82" s="705">
        <f>IF('1. General Input'!$D$10=0,0,IF('1. General Input'!$D$10=8,0,IF(B82&gt;$V$9-1,IF(B82&lt;$W$9,D82,0),0)))</f>
        <v>0</v>
      </c>
      <c r="W82" s="705">
        <f>IF('1. General Input'!$D$10=0,0,IF('1. General Input'!$D$10=8,0,IF(B82&gt;$W$9-1,IF(B82&lt;$X$9,D82,0),0)))</f>
        <v>0</v>
      </c>
      <c r="X82" s="705">
        <f>IF('1. General Input'!$D$10=0,0,IF('1. General Input'!$D$10=8,0,IF(B82&gt;$X$9-1,IF(B82&lt;$Y$9,D82,0),0)))</f>
        <v>0</v>
      </c>
      <c r="Y82" s="705">
        <f>IF('1. General Input'!$D$10=0,0,IF('1. General Input'!$D$10=8,0,IF(B82&gt;$Y$9-1,IF(B82&lt;$Z$9,D82,0),0)))</f>
        <v>0</v>
      </c>
      <c r="Z82" s="705">
        <f>IF('1. General Input'!$D$10=0,0,IF('1. General Input'!$D$10=8,0,IF(B82&gt;$Z$9-1,IF(B82&lt;$AA$9,D82,0),0)))</f>
        <v>0</v>
      </c>
      <c r="AA82" s="705">
        <f>IF('1. General Input'!$D$10=0,0,IF('1. General Input'!$D$10=8,0,IF(B82&gt;$AA$9-1,IF(B82&lt;$AB$9,D82,0),0)))</f>
        <v>0</v>
      </c>
      <c r="AB82" s="705">
        <f>IF('1. General Input'!$D$10=0,0,IF('1. General Input'!$D$10=8,0,IF(B82&gt;$AB$9-1,IF(B82&lt;$AC$9,D82,0),0)))</f>
        <v>0</v>
      </c>
      <c r="AC82" s="705">
        <f>IF('1. General Input'!$D$10=0,0,IF(B82&gt;$AC$9-1,D82,0))</f>
        <v>0</v>
      </c>
      <c r="AD82" s="706">
        <f t="shared" si="17"/>
        <v>0</v>
      </c>
    </row>
    <row r="83" spans="1:30" x14ac:dyDescent="0.25">
      <c r="A83" s="646"/>
      <c r="B83" s="588"/>
      <c r="C83" s="588"/>
      <c r="D83" s="655"/>
      <c r="E83" s="705">
        <f t="shared" si="9"/>
        <v>0</v>
      </c>
      <c r="F83" s="705">
        <f t="shared" si="10"/>
        <v>0</v>
      </c>
      <c r="G83" s="705">
        <f t="shared" si="11"/>
        <v>0</v>
      </c>
      <c r="H83" s="705">
        <f t="shared" si="12"/>
        <v>0</v>
      </c>
      <c r="I83" s="705">
        <f t="shared" si="13"/>
        <v>0</v>
      </c>
      <c r="J83" s="705">
        <f t="shared" si="14"/>
        <v>0</v>
      </c>
      <c r="K83" s="705">
        <f t="shared" si="15"/>
        <v>0</v>
      </c>
      <c r="L83" s="705">
        <f t="shared" si="16"/>
        <v>0</v>
      </c>
      <c r="M83" s="705">
        <f>IF('1. General Input'!$D$10=0,0,IF('1. General Input'!$D$10=8,0,IF(B83&gt;$M$9-1,IF(B83&lt;$N$9,D83,0),0)))</f>
        <v>0</v>
      </c>
      <c r="N83" s="705">
        <f>IF('1. General Input'!$D$10=0,0,IF('1. General Input'!$D$10=8,0,IF(B83&gt;$N$9-1,IF(B83&lt;$O$9,D83,0),0)))</f>
        <v>0</v>
      </c>
      <c r="O83" s="705">
        <f>IF('1. General Input'!$D$10=0,0,IF('1. General Input'!$D$10=8,0,IF(B83&gt;$O$9-1,IF(B83&lt;$P$9,D83,0),0)))</f>
        <v>0</v>
      </c>
      <c r="P83" s="705">
        <f>IF('1. General Input'!$D$10=0,0,IF('1. General Input'!$D$10=8,0,IF(B83&gt;$P$9-1,IF(B83&lt;$Q$9,D83,0),0)))</f>
        <v>0</v>
      </c>
      <c r="Q83" s="705">
        <f>IF('1. General Input'!$D$10=0,0,IF('1. General Input'!$D$10=8,0,IF(B83&gt;$Q$9-1,IF(B83&lt;$R$9,D83,0),0)))</f>
        <v>0</v>
      </c>
      <c r="R83" s="705">
        <f>IF('1. General Input'!$D$10=0,0,IF('1. General Input'!$D$10=8,0,IF(B83&gt;$R$9-1,IF(B83&lt;$S$9,D83,0),0)))</f>
        <v>0</v>
      </c>
      <c r="S83" s="705">
        <f>IF('1. General Input'!$D$10=0,0,IF('1. General Input'!$D$10=8,0,IF(B83&gt;$S$9-1,IF(B83&lt;$T$9,D83,0),0)))</f>
        <v>0</v>
      </c>
      <c r="T83" s="705">
        <f>IF('1. General Input'!$D$10=0,0,IF('1. General Input'!$D$10=8,0,IF(B83&gt;$T$9-1,IF(B83&lt;$U$9,D83,0),0)))</f>
        <v>0</v>
      </c>
      <c r="U83" s="705">
        <f>IF('1. General Input'!$D$10=0,0,IF('1. General Input'!$D$10=8,0,IF(B83&gt;$U$9-1,IF(B83&lt;$V$9,D83,0),0)))</f>
        <v>0</v>
      </c>
      <c r="V83" s="705">
        <f>IF('1. General Input'!$D$10=0,0,IF('1. General Input'!$D$10=8,0,IF(B83&gt;$V$9-1,IF(B83&lt;$W$9,D83,0),0)))</f>
        <v>0</v>
      </c>
      <c r="W83" s="705">
        <f>IF('1. General Input'!$D$10=0,0,IF('1. General Input'!$D$10=8,0,IF(B83&gt;$W$9-1,IF(B83&lt;$X$9,D83,0),0)))</f>
        <v>0</v>
      </c>
      <c r="X83" s="705">
        <f>IF('1. General Input'!$D$10=0,0,IF('1. General Input'!$D$10=8,0,IF(B83&gt;$X$9-1,IF(B83&lt;$Y$9,D83,0),0)))</f>
        <v>0</v>
      </c>
      <c r="Y83" s="705">
        <f>IF('1. General Input'!$D$10=0,0,IF('1. General Input'!$D$10=8,0,IF(B83&gt;$Y$9-1,IF(B83&lt;$Z$9,D83,0),0)))</f>
        <v>0</v>
      </c>
      <c r="Z83" s="705">
        <f>IF('1. General Input'!$D$10=0,0,IF('1. General Input'!$D$10=8,0,IF(B83&gt;$Z$9-1,IF(B83&lt;$AA$9,D83,0),0)))</f>
        <v>0</v>
      </c>
      <c r="AA83" s="705">
        <f>IF('1. General Input'!$D$10=0,0,IF('1. General Input'!$D$10=8,0,IF(B83&gt;$AA$9-1,IF(B83&lt;$AB$9,D83,0),0)))</f>
        <v>0</v>
      </c>
      <c r="AB83" s="705">
        <f>IF('1. General Input'!$D$10=0,0,IF('1. General Input'!$D$10=8,0,IF(B83&gt;$AB$9-1,IF(B83&lt;$AC$9,D83,0),0)))</f>
        <v>0</v>
      </c>
      <c r="AC83" s="705">
        <f>IF('1. General Input'!$D$10=0,0,IF(B83&gt;$AC$9-1,D83,0))</f>
        <v>0</v>
      </c>
      <c r="AD83" s="706">
        <f t="shared" si="17"/>
        <v>0</v>
      </c>
    </row>
    <row r="84" spans="1:30" x14ac:dyDescent="0.25">
      <c r="A84" s="646"/>
      <c r="B84" s="588"/>
      <c r="C84" s="588"/>
      <c r="D84" s="655"/>
      <c r="E84" s="705">
        <f t="shared" si="9"/>
        <v>0</v>
      </c>
      <c r="F84" s="705">
        <f t="shared" si="10"/>
        <v>0</v>
      </c>
      <c r="G84" s="705">
        <f t="shared" si="11"/>
        <v>0</v>
      </c>
      <c r="H84" s="705">
        <f t="shared" si="12"/>
        <v>0</v>
      </c>
      <c r="I84" s="705">
        <f t="shared" si="13"/>
        <v>0</v>
      </c>
      <c r="J84" s="705">
        <f t="shared" si="14"/>
        <v>0</v>
      </c>
      <c r="K84" s="705">
        <f t="shared" si="15"/>
        <v>0</v>
      </c>
      <c r="L84" s="705">
        <f t="shared" si="16"/>
        <v>0</v>
      </c>
      <c r="M84" s="705">
        <f>IF('1. General Input'!$D$10=0,0,IF('1. General Input'!$D$10=8,0,IF(B84&gt;$M$9-1,IF(B84&lt;$N$9,D84,0),0)))</f>
        <v>0</v>
      </c>
      <c r="N84" s="705">
        <f>IF('1. General Input'!$D$10=0,0,IF('1. General Input'!$D$10=8,0,IF(B84&gt;$N$9-1,IF(B84&lt;$O$9,D84,0),0)))</f>
        <v>0</v>
      </c>
      <c r="O84" s="705">
        <f>IF('1. General Input'!$D$10=0,0,IF('1. General Input'!$D$10=8,0,IF(B84&gt;$O$9-1,IF(B84&lt;$P$9,D84,0),0)))</f>
        <v>0</v>
      </c>
      <c r="P84" s="705">
        <f>IF('1. General Input'!$D$10=0,0,IF('1. General Input'!$D$10=8,0,IF(B84&gt;$P$9-1,IF(B84&lt;$Q$9,D84,0),0)))</f>
        <v>0</v>
      </c>
      <c r="Q84" s="705">
        <f>IF('1. General Input'!$D$10=0,0,IF('1. General Input'!$D$10=8,0,IF(B84&gt;$Q$9-1,IF(B84&lt;$R$9,D84,0),0)))</f>
        <v>0</v>
      </c>
      <c r="R84" s="705">
        <f>IF('1. General Input'!$D$10=0,0,IF('1. General Input'!$D$10=8,0,IF(B84&gt;$R$9-1,IF(B84&lt;$S$9,D84,0),0)))</f>
        <v>0</v>
      </c>
      <c r="S84" s="705">
        <f>IF('1. General Input'!$D$10=0,0,IF('1. General Input'!$D$10=8,0,IF(B84&gt;$S$9-1,IF(B84&lt;$T$9,D84,0),0)))</f>
        <v>0</v>
      </c>
      <c r="T84" s="705">
        <f>IF('1. General Input'!$D$10=0,0,IF('1. General Input'!$D$10=8,0,IF(B84&gt;$T$9-1,IF(B84&lt;$U$9,D84,0),0)))</f>
        <v>0</v>
      </c>
      <c r="U84" s="705">
        <f>IF('1. General Input'!$D$10=0,0,IF('1. General Input'!$D$10=8,0,IF(B84&gt;$U$9-1,IF(B84&lt;$V$9,D84,0),0)))</f>
        <v>0</v>
      </c>
      <c r="V84" s="705">
        <f>IF('1. General Input'!$D$10=0,0,IF('1. General Input'!$D$10=8,0,IF(B84&gt;$V$9-1,IF(B84&lt;$W$9,D84,0),0)))</f>
        <v>0</v>
      </c>
      <c r="W84" s="705">
        <f>IF('1. General Input'!$D$10=0,0,IF('1. General Input'!$D$10=8,0,IF(B84&gt;$W$9-1,IF(B84&lt;$X$9,D84,0),0)))</f>
        <v>0</v>
      </c>
      <c r="X84" s="705">
        <f>IF('1. General Input'!$D$10=0,0,IF('1. General Input'!$D$10=8,0,IF(B84&gt;$X$9-1,IF(B84&lt;$Y$9,D84,0),0)))</f>
        <v>0</v>
      </c>
      <c r="Y84" s="705">
        <f>IF('1. General Input'!$D$10=0,0,IF('1. General Input'!$D$10=8,0,IF(B84&gt;$Y$9-1,IF(B84&lt;$Z$9,D84,0),0)))</f>
        <v>0</v>
      </c>
      <c r="Z84" s="705">
        <f>IF('1. General Input'!$D$10=0,0,IF('1. General Input'!$D$10=8,0,IF(B84&gt;$Z$9-1,IF(B84&lt;$AA$9,D84,0),0)))</f>
        <v>0</v>
      </c>
      <c r="AA84" s="705">
        <f>IF('1. General Input'!$D$10=0,0,IF('1. General Input'!$D$10=8,0,IF(B84&gt;$AA$9-1,IF(B84&lt;$AB$9,D84,0),0)))</f>
        <v>0</v>
      </c>
      <c r="AB84" s="705">
        <f>IF('1. General Input'!$D$10=0,0,IF('1. General Input'!$D$10=8,0,IF(B84&gt;$AB$9-1,IF(B84&lt;$AC$9,D84,0),0)))</f>
        <v>0</v>
      </c>
      <c r="AC84" s="705">
        <f>IF('1. General Input'!$D$10=0,0,IF(B84&gt;$AC$9-1,D84,0))</f>
        <v>0</v>
      </c>
      <c r="AD84" s="706">
        <f t="shared" si="17"/>
        <v>0</v>
      </c>
    </row>
    <row r="85" spans="1:30" x14ac:dyDescent="0.25">
      <c r="A85" s="646"/>
      <c r="B85" s="588"/>
      <c r="C85" s="588"/>
      <c r="D85" s="655"/>
      <c r="E85" s="705">
        <f t="shared" si="9"/>
        <v>0</v>
      </c>
      <c r="F85" s="705">
        <f t="shared" si="10"/>
        <v>0</v>
      </c>
      <c r="G85" s="705">
        <f t="shared" si="11"/>
        <v>0</v>
      </c>
      <c r="H85" s="705">
        <f t="shared" si="12"/>
        <v>0</v>
      </c>
      <c r="I85" s="705">
        <f t="shared" si="13"/>
        <v>0</v>
      </c>
      <c r="J85" s="705">
        <f t="shared" si="14"/>
        <v>0</v>
      </c>
      <c r="K85" s="705">
        <f t="shared" si="15"/>
        <v>0</v>
      </c>
      <c r="L85" s="705">
        <f t="shared" si="16"/>
        <v>0</v>
      </c>
      <c r="M85" s="705">
        <f>IF('1. General Input'!$D$10=0,0,IF('1. General Input'!$D$10=8,0,IF(B85&gt;$M$9-1,IF(B85&lt;$N$9,D85,0),0)))</f>
        <v>0</v>
      </c>
      <c r="N85" s="705">
        <f>IF('1. General Input'!$D$10=0,0,IF('1. General Input'!$D$10=8,0,IF(B85&gt;$N$9-1,IF(B85&lt;$O$9,D85,0),0)))</f>
        <v>0</v>
      </c>
      <c r="O85" s="705">
        <f>IF('1. General Input'!$D$10=0,0,IF('1. General Input'!$D$10=8,0,IF(B85&gt;$O$9-1,IF(B85&lt;$P$9,D85,0),0)))</f>
        <v>0</v>
      </c>
      <c r="P85" s="705">
        <f>IF('1. General Input'!$D$10=0,0,IF('1. General Input'!$D$10=8,0,IF(B85&gt;$P$9-1,IF(B85&lt;$Q$9,D85,0),0)))</f>
        <v>0</v>
      </c>
      <c r="Q85" s="705">
        <f>IF('1. General Input'!$D$10=0,0,IF('1. General Input'!$D$10=8,0,IF(B85&gt;$Q$9-1,IF(B85&lt;$R$9,D85,0),0)))</f>
        <v>0</v>
      </c>
      <c r="R85" s="705">
        <f>IF('1. General Input'!$D$10=0,0,IF('1. General Input'!$D$10=8,0,IF(B85&gt;$R$9-1,IF(B85&lt;$S$9,D85,0),0)))</f>
        <v>0</v>
      </c>
      <c r="S85" s="705">
        <f>IF('1. General Input'!$D$10=0,0,IF('1. General Input'!$D$10=8,0,IF(B85&gt;$S$9-1,IF(B85&lt;$T$9,D85,0),0)))</f>
        <v>0</v>
      </c>
      <c r="T85" s="705">
        <f>IF('1. General Input'!$D$10=0,0,IF('1. General Input'!$D$10=8,0,IF(B85&gt;$T$9-1,IF(B85&lt;$U$9,D85,0),0)))</f>
        <v>0</v>
      </c>
      <c r="U85" s="705">
        <f>IF('1. General Input'!$D$10=0,0,IF('1. General Input'!$D$10=8,0,IF(B85&gt;$U$9-1,IF(B85&lt;$V$9,D85,0),0)))</f>
        <v>0</v>
      </c>
      <c r="V85" s="705">
        <f>IF('1. General Input'!$D$10=0,0,IF('1. General Input'!$D$10=8,0,IF(B85&gt;$V$9-1,IF(B85&lt;$W$9,D85,0),0)))</f>
        <v>0</v>
      </c>
      <c r="W85" s="705">
        <f>IF('1. General Input'!$D$10=0,0,IF('1. General Input'!$D$10=8,0,IF(B85&gt;$W$9-1,IF(B85&lt;$X$9,D85,0),0)))</f>
        <v>0</v>
      </c>
      <c r="X85" s="705">
        <f>IF('1. General Input'!$D$10=0,0,IF('1. General Input'!$D$10=8,0,IF(B85&gt;$X$9-1,IF(B85&lt;$Y$9,D85,0),0)))</f>
        <v>0</v>
      </c>
      <c r="Y85" s="705">
        <f>IF('1. General Input'!$D$10=0,0,IF('1. General Input'!$D$10=8,0,IF(B85&gt;$Y$9-1,IF(B85&lt;$Z$9,D85,0),0)))</f>
        <v>0</v>
      </c>
      <c r="Z85" s="705">
        <f>IF('1. General Input'!$D$10=0,0,IF('1. General Input'!$D$10=8,0,IF(B85&gt;$Z$9-1,IF(B85&lt;$AA$9,D85,0),0)))</f>
        <v>0</v>
      </c>
      <c r="AA85" s="705">
        <f>IF('1. General Input'!$D$10=0,0,IF('1. General Input'!$D$10=8,0,IF(B85&gt;$AA$9-1,IF(B85&lt;$AB$9,D85,0),0)))</f>
        <v>0</v>
      </c>
      <c r="AB85" s="705">
        <f>IF('1. General Input'!$D$10=0,0,IF('1. General Input'!$D$10=8,0,IF(B85&gt;$AB$9-1,IF(B85&lt;$AC$9,D85,0),0)))</f>
        <v>0</v>
      </c>
      <c r="AC85" s="705">
        <f>IF('1. General Input'!$D$10=0,0,IF(B85&gt;$AC$9-1,D85,0))</f>
        <v>0</v>
      </c>
      <c r="AD85" s="706">
        <f t="shared" si="17"/>
        <v>0</v>
      </c>
    </row>
    <row r="86" spans="1:30" x14ac:dyDescent="0.25">
      <c r="A86" s="646"/>
      <c r="B86" s="588"/>
      <c r="C86" s="588"/>
      <c r="D86" s="655"/>
      <c r="E86" s="705">
        <f t="shared" si="9"/>
        <v>0</v>
      </c>
      <c r="F86" s="705">
        <f t="shared" si="10"/>
        <v>0</v>
      </c>
      <c r="G86" s="705">
        <f t="shared" si="11"/>
        <v>0</v>
      </c>
      <c r="H86" s="705">
        <f t="shared" si="12"/>
        <v>0</v>
      </c>
      <c r="I86" s="705">
        <f t="shared" si="13"/>
        <v>0</v>
      </c>
      <c r="J86" s="705">
        <f t="shared" si="14"/>
        <v>0</v>
      </c>
      <c r="K86" s="705">
        <f t="shared" si="15"/>
        <v>0</v>
      </c>
      <c r="L86" s="705">
        <f t="shared" si="16"/>
        <v>0</v>
      </c>
      <c r="M86" s="705">
        <f>IF('1. General Input'!$D$10=0,0,IF('1. General Input'!$D$10=8,0,IF(B86&gt;$M$9-1,IF(B86&lt;$N$9,D86,0),0)))</f>
        <v>0</v>
      </c>
      <c r="N86" s="705">
        <f>IF('1. General Input'!$D$10=0,0,IF('1. General Input'!$D$10=8,0,IF(B86&gt;$N$9-1,IF(B86&lt;$O$9,D86,0),0)))</f>
        <v>0</v>
      </c>
      <c r="O86" s="705">
        <f>IF('1. General Input'!$D$10=0,0,IF('1. General Input'!$D$10=8,0,IF(B86&gt;$O$9-1,IF(B86&lt;$P$9,D86,0),0)))</f>
        <v>0</v>
      </c>
      <c r="P86" s="705">
        <f>IF('1. General Input'!$D$10=0,0,IF('1. General Input'!$D$10=8,0,IF(B86&gt;$P$9-1,IF(B86&lt;$Q$9,D86,0),0)))</f>
        <v>0</v>
      </c>
      <c r="Q86" s="705">
        <f>IF('1. General Input'!$D$10=0,0,IF('1. General Input'!$D$10=8,0,IF(B86&gt;$Q$9-1,IF(B86&lt;$R$9,D86,0),0)))</f>
        <v>0</v>
      </c>
      <c r="R86" s="705">
        <f>IF('1. General Input'!$D$10=0,0,IF('1. General Input'!$D$10=8,0,IF(B86&gt;$R$9-1,IF(B86&lt;$S$9,D86,0),0)))</f>
        <v>0</v>
      </c>
      <c r="S86" s="705">
        <f>IF('1. General Input'!$D$10=0,0,IF('1. General Input'!$D$10=8,0,IF(B86&gt;$S$9-1,IF(B86&lt;$T$9,D86,0),0)))</f>
        <v>0</v>
      </c>
      <c r="T86" s="705">
        <f>IF('1. General Input'!$D$10=0,0,IF('1. General Input'!$D$10=8,0,IF(B86&gt;$T$9-1,IF(B86&lt;$U$9,D86,0),0)))</f>
        <v>0</v>
      </c>
      <c r="U86" s="705">
        <f>IF('1. General Input'!$D$10=0,0,IF('1. General Input'!$D$10=8,0,IF(B86&gt;$U$9-1,IF(B86&lt;$V$9,D86,0),0)))</f>
        <v>0</v>
      </c>
      <c r="V86" s="705">
        <f>IF('1. General Input'!$D$10=0,0,IF('1. General Input'!$D$10=8,0,IF(B86&gt;$V$9-1,IF(B86&lt;$W$9,D86,0),0)))</f>
        <v>0</v>
      </c>
      <c r="W86" s="705">
        <f>IF('1. General Input'!$D$10=0,0,IF('1. General Input'!$D$10=8,0,IF(B86&gt;$W$9-1,IF(B86&lt;$X$9,D86,0),0)))</f>
        <v>0</v>
      </c>
      <c r="X86" s="705">
        <f>IF('1. General Input'!$D$10=0,0,IF('1. General Input'!$D$10=8,0,IF(B86&gt;$X$9-1,IF(B86&lt;$Y$9,D86,0),0)))</f>
        <v>0</v>
      </c>
      <c r="Y86" s="705">
        <f>IF('1. General Input'!$D$10=0,0,IF('1. General Input'!$D$10=8,0,IF(B86&gt;$Y$9-1,IF(B86&lt;$Z$9,D86,0),0)))</f>
        <v>0</v>
      </c>
      <c r="Z86" s="705">
        <f>IF('1. General Input'!$D$10=0,0,IF('1. General Input'!$D$10=8,0,IF(B86&gt;$Z$9-1,IF(B86&lt;$AA$9,D86,0),0)))</f>
        <v>0</v>
      </c>
      <c r="AA86" s="705">
        <f>IF('1. General Input'!$D$10=0,0,IF('1. General Input'!$D$10=8,0,IF(B86&gt;$AA$9-1,IF(B86&lt;$AB$9,D86,0),0)))</f>
        <v>0</v>
      </c>
      <c r="AB86" s="705">
        <f>IF('1. General Input'!$D$10=0,0,IF('1. General Input'!$D$10=8,0,IF(B86&gt;$AB$9-1,IF(B86&lt;$AC$9,D86,0),0)))</f>
        <v>0</v>
      </c>
      <c r="AC86" s="705">
        <f>IF('1. General Input'!$D$10=0,0,IF(B86&gt;$AC$9-1,D86,0))</f>
        <v>0</v>
      </c>
      <c r="AD86" s="706">
        <f t="shared" si="17"/>
        <v>0</v>
      </c>
    </row>
    <row r="87" spans="1:30" x14ac:dyDescent="0.25">
      <c r="A87" s="646"/>
      <c r="B87" s="588"/>
      <c r="C87" s="588"/>
      <c r="D87" s="655"/>
      <c r="E87" s="705">
        <f t="shared" si="9"/>
        <v>0</v>
      </c>
      <c r="F87" s="705">
        <f t="shared" si="10"/>
        <v>0</v>
      </c>
      <c r="G87" s="705">
        <f t="shared" si="11"/>
        <v>0</v>
      </c>
      <c r="H87" s="705">
        <f t="shared" si="12"/>
        <v>0</v>
      </c>
      <c r="I87" s="705">
        <f t="shared" si="13"/>
        <v>0</v>
      </c>
      <c r="J87" s="705">
        <f t="shared" si="14"/>
        <v>0</v>
      </c>
      <c r="K87" s="705">
        <f t="shared" si="15"/>
        <v>0</v>
      </c>
      <c r="L87" s="705">
        <f t="shared" si="16"/>
        <v>0</v>
      </c>
      <c r="M87" s="705">
        <f>IF('1. General Input'!$D$10=0,0,IF('1. General Input'!$D$10=8,0,IF(B87&gt;$M$9-1,IF(B87&lt;$N$9,D87,0),0)))</f>
        <v>0</v>
      </c>
      <c r="N87" s="705">
        <f>IF('1. General Input'!$D$10=0,0,IF('1. General Input'!$D$10=8,0,IF(B87&gt;$N$9-1,IF(B87&lt;$O$9,D87,0),0)))</f>
        <v>0</v>
      </c>
      <c r="O87" s="705">
        <f>IF('1. General Input'!$D$10=0,0,IF('1. General Input'!$D$10=8,0,IF(B87&gt;$O$9-1,IF(B87&lt;$P$9,D87,0),0)))</f>
        <v>0</v>
      </c>
      <c r="P87" s="705">
        <f>IF('1. General Input'!$D$10=0,0,IF('1. General Input'!$D$10=8,0,IF(B87&gt;$P$9-1,IF(B87&lt;$Q$9,D87,0),0)))</f>
        <v>0</v>
      </c>
      <c r="Q87" s="705">
        <f>IF('1. General Input'!$D$10=0,0,IF('1. General Input'!$D$10=8,0,IF(B87&gt;$Q$9-1,IF(B87&lt;$R$9,D87,0),0)))</f>
        <v>0</v>
      </c>
      <c r="R87" s="705">
        <f>IF('1. General Input'!$D$10=0,0,IF('1. General Input'!$D$10=8,0,IF(B87&gt;$R$9-1,IF(B87&lt;$S$9,D87,0),0)))</f>
        <v>0</v>
      </c>
      <c r="S87" s="705">
        <f>IF('1. General Input'!$D$10=0,0,IF('1. General Input'!$D$10=8,0,IF(B87&gt;$S$9-1,IF(B87&lt;$T$9,D87,0),0)))</f>
        <v>0</v>
      </c>
      <c r="T87" s="705">
        <f>IF('1. General Input'!$D$10=0,0,IF('1. General Input'!$D$10=8,0,IF(B87&gt;$T$9-1,IF(B87&lt;$U$9,D87,0),0)))</f>
        <v>0</v>
      </c>
      <c r="U87" s="705">
        <f>IF('1. General Input'!$D$10=0,0,IF('1. General Input'!$D$10=8,0,IF(B87&gt;$U$9-1,IF(B87&lt;$V$9,D87,0),0)))</f>
        <v>0</v>
      </c>
      <c r="V87" s="705">
        <f>IF('1. General Input'!$D$10=0,0,IF('1. General Input'!$D$10=8,0,IF(B87&gt;$V$9-1,IF(B87&lt;$W$9,D87,0),0)))</f>
        <v>0</v>
      </c>
      <c r="W87" s="705">
        <f>IF('1. General Input'!$D$10=0,0,IF('1. General Input'!$D$10=8,0,IF(B87&gt;$W$9-1,IF(B87&lt;$X$9,D87,0),0)))</f>
        <v>0</v>
      </c>
      <c r="X87" s="705">
        <f>IF('1. General Input'!$D$10=0,0,IF('1. General Input'!$D$10=8,0,IF(B87&gt;$X$9-1,IF(B87&lt;$Y$9,D87,0),0)))</f>
        <v>0</v>
      </c>
      <c r="Y87" s="705">
        <f>IF('1. General Input'!$D$10=0,0,IF('1. General Input'!$D$10=8,0,IF(B87&gt;$Y$9-1,IF(B87&lt;$Z$9,D87,0),0)))</f>
        <v>0</v>
      </c>
      <c r="Z87" s="705">
        <f>IF('1. General Input'!$D$10=0,0,IF('1. General Input'!$D$10=8,0,IF(B87&gt;$Z$9-1,IF(B87&lt;$AA$9,D87,0),0)))</f>
        <v>0</v>
      </c>
      <c r="AA87" s="705">
        <f>IF('1. General Input'!$D$10=0,0,IF('1. General Input'!$D$10=8,0,IF(B87&gt;$AA$9-1,IF(B87&lt;$AB$9,D87,0),0)))</f>
        <v>0</v>
      </c>
      <c r="AB87" s="705">
        <f>IF('1. General Input'!$D$10=0,0,IF('1. General Input'!$D$10=8,0,IF(B87&gt;$AB$9-1,IF(B87&lt;$AC$9,D87,0),0)))</f>
        <v>0</v>
      </c>
      <c r="AC87" s="705">
        <f>IF('1. General Input'!$D$10=0,0,IF(B87&gt;$AC$9-1,D87,0))</f>
        <v>0</v>
      </c>
      <c r="AD87" s="706">
        <f t="shared" si="17"/>
        <v>0</v>
      </c>
    </row>
    <row r="88" spans="1:30" x14ac:dyDescent="0.25">
      <c r="A88" s="646"/>
      <c r="B88" s="588"/>
      <c r="C88" s="588"/>
      <c r="D88" s="655"/>
      <c r="E88" s="705">
        <f t="shared" si="9"/>
        <v>0</v>
      </c>
      <c r="F88" s="705">
        <f t="shared" si="10"/>
        <v>0</v>
      </c>
      <c r="G88" s="705">
        <f t="shared" si="11"/>
        <v>0</v>
      </c>
      <c r="H88" s="705">
        <f t="shared" si="12"/>
        <v>0</v>
      </c>
      <c r="I88" s="705">
        <f t="shared" si="13"/>
        <v>0</v>
      </c>
      <c r="J88" s="705">
        <f t="shared" si="14"/>
        <v>0</v>
      </c>
      <c r="K88" s="705">
        <f t="shared" si="15"/>
        <v>0</v>
      </c>
      <c r="L88" s="705">
        <f t="shared" si="16"/>
        <v>0</v>
      </c>
      <c r="M88" s="705">
        <f>IF('1. General Input'!$D$10=0,0,IF('1. General Input'!$D$10=8,0,IF(B88&gt;$M$9-1,IF(B88&lt;$N$9,D88,0),0)))</f>
        <v>0</v>
      </c>
      <c r="N88" s="705">
        <f>IF('1. General Input'!$D$10=0,0,IF('1. General Input'!$D$10=8,0,IF(B88&gt;$N$9-1,IF(B88&lt;$O$9,D88,0),0)))</f>
        <v>0</v>
      </c>
      <c r="O88" s="705">
        <f>IF('1. General Input'!$D$10=0,0,IF('1. General Input'!$D$10=8,0,IF(B88&gt;$O$9-1,IF(B88&lt;$P$9,D88,0),0)))</f>
        <v>0</v>
      </c>
      <c r="P88" s="705">
        <f>IF('1. General Input'!$D$10=0,0,IF('1. General Input'!$D$10=8,0,IF(B88&gt;$P$9-1,IF(B88&lt;$Q$9,D88,0),0)))</f>
        <v>0</v>
      </c>
      <c r="Q88" s="705">
        <f>IF('1. General Input'!$D$10=0,0,IF('1. General Input'!$D$10=8,0,IF(B88&gt;$Q$9-1,IF(B88&lt;$R$9,D88,0),0)))</f>
        <v>0</v>
      </c>
      <c r="R88" s="705">
        <f>IF('1. General Input'!$D$10=0,0,IF('1. General Input'!$D$10=8,0,IF(B88&gt;$R$9-1,IF(B88&lt;$S$9,D88,0),0)))</f>
        <v>0</v>
      </c>
      <c r="S88" s="705">
        <f>IF('1. General Input'!$D$10=0,0,IF('1. General Input'!$D$10=8,0,IF(B88&gt;$S$9-1,IF(B88&lt;$T$9,D88,0),0)))</f>
        <v>0</v>
      </c>
      <c r="T88" s="705">
        <f>IF('1. General Input'!$D$10=0,0,IF('1. General Input'!$D$10=8,0,IF(B88&gt;$T$9-1,IF(B88&lt;$U$9,D88,0),0)))</f>
        <v>0</v>
      </c>
      <c r="U88" s="705">
        <f>IF('1. General Input'!$D$10=0,0,IF('1. General Input'!$D$10=8,0,IF(B88&gt;$U$9-1,IF(B88&lt;$V$9,D88,0),0)))</f>
        <v>0</v>
      </c>
      <c r="V88" s="705">
        <f>IF('1. General Input'!$D$10=0,0,IF('1. General Input'!$D$10=8,0,IF(B88&gt;$V$9-1,IF(B88&lt;$W$9,D88,0),0)))</f>
        <v>0</v>
      </c>
      <c r="W88" s="705">
        <f>IF('1. General Input'!$D$10=0,0,IF('1. General Input'!$D$10=8,0,IF(B88&gt;$W$9-1,IF(B88&lt;$X$9,D88,0),0)))</f>
        <v>0</v>
      </c>
      <c r="X88" s="705">
        <f>IF('1. General Input'!$D$10=0,0,IF('1. General Input'!$D$10=8,0,IF(B88&gt;$X$9-1,IF(B88&lt;$Y$9,D88,0),0)))</f>
        <v>0</v>
      </c>
      <c r="Y88" s="705">
        <f>IF('1. General Input'!$D$10=0,0,IF('1. General Input'!$D$10=8,0,IF(B88&gt;$Y$9-1,IF(B88&lt;$Z$9,D88,0),0)))</f>
        <v>0</v>
      </c>
      <c r="Z88" s="705">
        <f>IF('1. General Input'!$D$10=0,0,IF('1. General Input'!$D$10=8,0,IF(B88&gt;$Z$9-1,IF(B88&lt;$AA$9,D88,0),0)))</f>
        <v>0</v>
      </c>
      <c r="AA88" s="705">
        <f>IF('1. General Input'!$D$10=0,0,IF('1. General Input'!$D$10=8,0,IF(B88&gt;$AA$9-1,IF(B88&lt;$AB$9,D88,0),0)))</f>
        <v>0</v>
      </c>
      <c r="AB88" s="705">
        <f>IF('1. General Input'!$D$10=0,0,IF('1. General Input'!$D$10=8,0,IF(B88&gt;$AB$9-1,IF(B88&lt;$AC$9,D88,0),0)))</f>
        <v>0</v>
      </c>
      <c r="AC88" s="705">
        <f>IF('1. General Input'!$D$10=0,0,IF(B88&gt;$AC$9-1,D88,0))</f>
        <v>0</v>
      </c>
      <c r="AD88" s="706">
        <f t="shared" si="17"/>
        <v>0</v>
      </c>
    </row>
    <row r="89" spans="1:30" x14ac:dyDescent="0.25">
      <c r="A89" s="646"/>
      <c r="B89" s="588"/>
      <c r="C89" s="588"/>
      <c r="D89" s="655"/>
      <c r="E89" s="705">
        <f t="shared" si="9"/>
        <v>0</v>
      </c>
      <c r="F89" s="705">
        <f t="shared" si="10"/>
        <v>0</v>
      </c>
      <c r="G89" s="705">
        <f t="shared" si="11"/>
        <v>0</v>
      </c>
      <c r="H89" s="705">
        <f t="shared" si="12"/>
        <v>0</v>
      </c>
      <c r="I89" s="705">
        <f t="shared" si="13"/>
        <v>0</v>
      </c>
      <c r="J89" s="705">
        <f t="shared" si="14"/>
        <v>0</v>
      </c>
      <c r="K89" s="705">
        <f t="shared" si="15"/>
        <v>0</v>
      </c>
      <c r="L89" s="705">
        <f t="shared" si="16"/>
        <v>0</v>
      </c>
      <c r="M89" s="705">
        <f>IF('1. General Input'!$D$10=0,0,IF('1. General Input'!$D$10=8,0,IF(B89&gt;$M$9-1,IF(B89&lt;$N$9,D89,0),0)))</f>
        <v>0</v>
      </c>
      <c r="N89" s="705">
        <f>IF('1. General Input'!$D$10=0,0,IF('1. General Input'!$D$10=8,0,IF(B89&gt;$N$9-1,IF(B89&lt;$O$9,D89,0),0)))</f>
        <v>0</v>
      </c>
      <c r="O89" s="705">
        <f>IF('1. General Input'!$D$10=0,0,IF('1. General Input'!$D$10=8,0,IF(B89&gt;$O$9-1,IF(B89&lt;$P$9,D89,0),0)))</f>
        <v>0</v>
      </c>
      <c r="P89" s="705">
        <f>IF('1. General Input'!$D$10=0,0,IF('1. General Input'!$D$10=8,0,IF(B89&gt;$P$9-1,IF(B89&lt;$Q$9,D89,0),0)))</f>
        <v>0</v>
      </c>
      <c r="Q89" s="705">
        <f>IF('1. General Input'!$D$10=0,0,IF('1. General Input'!$D$10=8,0,IF(B89&gt;$Q$9-1,IF(B89&lt;$R$9,D89,0),0)))</f>
        <v>0</v>
      </c>
      <c r="R89" s="705">
        <f>IF('1. General Input'!$D$10=0,0,IF('1. General Input'!$D$10=8,0,IF(B89&gt;$R$9-1,IF(B89&lt;$S$9,D89,0),0)))</f>
        <v>0</v>
      </c>
      <c r="S89" s="705">
        <f>IF('1. General Input'!$D$10=0,0,IF('1. General Input'!$D$10=8,0,IF(B89&gt;$S$9-1,IF(B89&lt;$T$9,D89,0),0)))</f>
        <v>0</v>
      </c>
      <c r="T89" s="705">
        <f>IF('1. General Input'!$D$10=0,0,IF('1. General Input'!$D$10=8,0,IF(B89&gt;$T$9-1,IF(B89&lt;$U$9,D89,0),0)))</f>
        <v>0</v>
      </c>
      <c r="U89" s="705">
        <f>IF('1. General Input'!$D$10=0,0,IF('1. General Input'!$D$10=8,0,IF(B89&gt;$U$9-1,IF(B89&lt;$V$9,D89,0),0)))</f>
        <v>0</v>
      </c>
      <c r="V89" s="705">
        <f>IF('1. General Input'!$D$10=0,0,IF('1. General Input'!$D$10=8,0,IF(B89&gt;$V$9-1,IF(B89&lt;$W$9,D89,0),0)))</f>
        <v>0</v>
      </c>
      <c r="W89" s="705">
        <f>IF('1. General Input'!$D$10=0,0,IF('1. General Input'!$D$10=8,0,IF(B89&gt;$W$9-1,IF(B89&lt;$X$9,D89,0),0)))</f>
        <v>0</v>
      </c>
      <c r="X89" s="705">
        <f>IF('1. General Input'!$D$10=0,0,IF('1. General Input'!$D$10=8,0,IF(B89&gt;$X$9-1,IF(B89&lt;$Y$9,D89,0),0)))</f>
        <v>0</v>
      </c>
      <c r="Y89" s="705">
        <f>IF('1. General Input'!$D$10=0,0,IF('1. General Input'!$D$10=8,0,IF(B89&gt;$Y$9-1,IF(B89&lt;$Z$9,D89,0),0)))</f>
        <v>0</v>
      </c>
      <c r="Z89" s="705">
        <f>IF('1. General Input'!$D$10=0,0,IF('1. General Input'!$D$10=8,0,IF(B89&gt;$Z$9-1,IF(B89&lt;$AA$9,D89,0),0)))</f>
        <v>0</v>
      </c>
      <c r="AA89" s="705">
        <f>IF('1. General Input'!$D$10=0,0,IF('1. General Input'!$D$10=8,0,IF(B89&gt;$AA$9-1,IF(B89&lt;$AB$9,D89,0),0)))</f>
        <v>0</v>
      </c>
      <c r="AB89" s="705">
        <f>IF('1. General Input'!$D$10=0,0,IF('1. General Input'!$D$10=8,0,IF(B89&gt;$AB$9-1,IF(B89&lt;$AC$9,D89,0),0)))</f>
        <v>0</v>
      </c>
      <c r="AC89" s="705">
        <f>IF('1. General Input'!$D$10=0,0,IF(B89&gt;$AC$9-1,D89,0))</f>
        <v>0</v>
      </c>
      <c r="AD89" s="706">
        <f t="shared" si="17"/>
        <v>0</v>
      </c>
    </row>
    <row r="90" spans="1:30" x14ac:dyDescent="0.25">
      <c r="A90" s="646"/>
      <c r="B90" s="588"/>
      <c r="C90" s="588"/>
      <c r="D90" s="655"/>
      <c r="E90" s="705">
        <f t="shared" si="9"/>
        <v>0</v>
      </c>
      <c r="F90" s="705">
        <f t="shared" si="10"/>
        <v>0</v>
      </c>
      <c r="G90" s="705">
        <f t="shared" si="11"/>
        <v>0</v>
      </c>
      <c r="H90" s="705">
        <f t="shared" si="12"/>
        <v>0</v>
      </c>
      <c r="I90" s="705">
        <f t="shared" si="13"/>
        <v>0</v>
      </c>
      <c r="J90" s="705">
        <f t="shared" si="14"/>
        <v>0</v>
      </c>
      <c r="K90" s="705">
        <f t="shared" si="15"/>
        <v>0</v>
      </c>
      <c r="L90" s="705">
        <f t="shared" si="16"/>
        <v>0</v>
      </c>
      <c r="M90" s="705">
        <f>IF('1. General Input'!$D$10=0,0,IF('1. General Input'!$D$10=8,0,IF(B90&gt;$M$9-1,IF(B90&lt;$N$9,D90,0),0)))</f>
        <v>0</v>
      </c>
      <c r="N90" s="705">
        <f>IF('1. General Input'!$D$10=0,0,IF('1. General Input'!$D$10=8,0,IF(B90&gt;$N$9-1,IF(B90&lt;$O$9,D90,0),0)))</f>
        <v>0</v>
      </c>
      <c r="O90" s="705">
        <f>IF('1. General Input'!$D$10=0,0,IF('1. General Input'!$D$10=8,0,IF(B90&gt;$O$9-1,IF(B90&lt;$P$9,D90,0),0)))</f>
        <v>0</v>
      </c>
      <c r="P90" s="705">
        <f>IF('1. General Input'!$D$10=0,0,IF('1. General Input'!$D$10=8,0,IF(B90&gt;$P$9-1,IF(B90&lt;$Q$9,D90,0),0)))</f>
        <v>0</v>
      </c>
      <c r="Q90" s="705">
        <f>IF('1. General Input'!$D$10=0,0,IF('1. General Input'!$D$10=8,0,IF(B90&gt;$Q$9-1,IF(B90&lt;$R$9,D90,0),0)))</f>
        <v>0</v>
      </c>
      <c r="R90" s="705">
        <f>IF('1. General Input'!$D$10=0,0,IF('1. General Input'!$D$10=8,0,IF(B90&gt;$R$9-1,IF(B90&lt;$S$9,D90,0),0)))</f>
        <v>0</v>
      </c>
      <c r="S90" s="705">
        <f>IF('1. General Input'!$D$10=0,0,IF('1. General Input'!$D$10=8,0,IF(B90&gt;$S$9-1,IF(B90&lt;$T$9,D90,0),0)))</f>
        <v>0</v>
      </c>
      <c r="T90" s="705">
        <f>IF('1. General Input'!$D$10=0,0,IF('1. General Input'!$D$10=8,0,IF(B90&gt;$T$9-1,IF(B90&lt;$U$9,D90,0),0)))</f>
        <v>0</v>
      </c>
      <c r="U90" s="705">
        <f>IF('1. General Input'!$D$10=0,0,IF('1. General Input'!$D$10=8,0,IF(B90&gt;$U$9-1,IF(B90&lt;$V$9,D90,0),0)))</f>
        <v>0</v>
      </c>
      <c r="V90" s="705">
        <f>IF('1. General Input'!$D$10=0,0,IF('1. General Input'!$D$10=8,0,IF(B90&gt;$V$9-1,IF(B90&lt;$W$9,D90,0),0)))</f>
        <v>0</v>
      </c>
      <c r="W90" s="705">
        <f>IF('1. General Input'!$D$10=0,0,IF('1. General Input'!$D$10=8,0,IF(B90&gt;$W$9-1,IF(B90&lt;$X$9,D90,0),0)))</f>
        <v>0</v>
      </c>
      <c r="X90" s="705">
        <f>IF('1. General Input'!$D$10=0,0,IF('1. General Input'!$D$10=8,0,IF(B90&gt;$X$9-1,IF(B90&lt;$Y$9,D90,0),0)))</f>
        <v>0</v>
      </c>
      <c r="Y90" s="705">
        <f>IF('1. General Input'!$D$10=0,0,IF('1. General Input'!$D$10=8,0,IF(B90&gt;$Y$9-1,IF(B90&lt;$Z$9,D90,0),0)))</f>
        <v>0</v>
      </c>
      <c r="Z90" s="705">
        <f>IF('1. General Input'!$D$10=0,0,IF('1. General Input'!$D$10=8,0,IF(B90&gt;$Z$9-1,IF(B90&lt;$AA$9,D90,0),0)))</f>
        <v>0</v>
      </c>
      <c r="AA90" s="705">
        <f>IF('1. General Input'!$D$10=0,0,IF('1. General Input'!$D$10=8,0,IF(B90&gt;$AA$9-1,IF(B90&lt;$AB$9,D90,0),0)))</f>
        <v>0</v>
      </c>
      <c r="AB90" s="705">
        <f>IF('1. General Input'!$D$10=0,0,IF('1. General Input'!$D$10=8,0,IF(B90&gt;$AB$9-1,IF(B90&lt;$AC$9,D90,0),0)))</f>
        <v>0</v>
      </c>
      <c r="AC90" s="705">
        <f>IF('1. General Input'!$D$10=0,0,IF(B90&gt;$AC$9-1,D90,0))</f>
        <v>0</v>
      </c>
      <c r="AD90" s="706">
        <f t="shared" si="17"/>
        <v>0</v>
      </c>
    </row>
    <row r="91" spans="1:30" x14ac:dyDescent="0.25">
      <c r="A91" s="646"/>
      <c r="B91" s="588"/>
      <c r="C91" s="588"/>
      <c r="D91" s="655"/>
      <c r="E91" s="705">
        <f t="shared" si="9"/>
        <v>0</v>
      </c>
      <c r="F91" s="705">
        <f t="shared" si="10"/>
        <v>0</v>
      </c>
      <c r="G91" s="705">
        <f t="shared" si="11"/>
        <v>0</v>
      </c>
      <c r="H91" s="705">
        <f t="shared" si="12"/>
        <v>0</v>
      </c>
      <c r="I91" s="705">
        <f t="shared" si="13"/>
        <v>0</v>
      </c>
      <c r="J91" s="705">
        <f t="shared" si="14"/>
        <v>0</v>
      </c>
      <c r="K91" s="705">
        <f t="shared" si="15"/>
        <v>0</v>
      </c>
      <c r="L91" s="705">
        <f t="shared" si="16"/>
        <v>0</v>
      </c>
      <c r="M91" s="705">
        <f>IF('1. General Input'!$D$10=0,0,IF('1. General Input'!$D$10=8,0,IF(B91&gt;$M$9-1,IF(B91&lt;$N$9,D91,0),0)))</f>
        <v>0</v>
      </c>
      <c r="N91" s="705">
        <f>IF('1. General Input'!$D$10=0,0,IF('1. General Input'!$D$10=8,0,IF(B91&gt;$N$9-1,IF(B91&lt;$O$9,D91,0),0)))</f>
        <v>0</v>
      </c>
      <c r="O91" s="705">
        <f>IF('1. General Input'!$D$10=0,0,IF('1. General Input'!$D$10=8,0,IF(B91&gt;$O$9-1,IF(B91&lt;$P$9,D91,0),0)))</f>
        <v>0</v>
      </c>
      <c r="P91" s="705">
        <f>IF('1. General Input'!$D$10=0,0,IF('1. General Input'!$D$10=8,0,IF(B91&gt;$P$9-1,IF(B91&lt;$Q$9,D91,0),0)))</f>
        <v>0</v>
      </c>
      <c r="Q91" s="705">
        <f>IF('1. General Input'!$D$10=0,0,IF('1. General Input'!$D$10=8,0,IF(B91&gt;$Q$9-1,IF(B91&lt;$R$9,D91,0),0)))</f>
        <v>0</v>
      </c>
      <c r="R91" s="705">
        <f>IF('1. General Input'!$D$10=0,0,IF('1. General Input'!$D$10=8,0,IF(B91&gt;$R$9-1,IF(B91&lt;$S$9,D91,0),0)))</f>
        <v>0</v>
      </c>
      <c r="S91" s="705">
        <f>IF('1. General Input'!$D$10=0,0,IF('1. General Input'!$D$10=8,0,IF(B91&gt;$S$9-1,IF(B91&lt;$T$9,D91,0),0)))</f>
        <v>0</v>
      </c>
      <c r="T91" s="705">
        <f>IF('1. General Input'!$D$10=0,0,IF('1. General Input'!$D$10=8,0,IF(B91&gt;$T$9-1,IF(B91&lt;$U$9,D91,0),0)))</f>
        <v>0</v>
      </c>
      <c r="U91" s="705">
        <f>IF('1. General Input'!$D$10=0,0,IF('1. General Input'!$D$10=8,0,IF(B91&gt;$U$9-1,IF(B91&lt;$V$9,D91,0),0)))</f>
        <v>0</v>
      </c>
      <c r="V91" s="705">
        <f>IF('1. General Input'!$D$10=0,0,IF('1. General Input'!$D$10=8,0,IF(B91&gt;$V$9-1,IF(B91&lt;$W$9,D91,0),0)))</f>
        <v>0</v>
      </c>
      <c r="W91" s="705">
        <f>IF('1. General Input'!$D$10=0,0,IF('1. General Input'!$D$10=8,0,IF(B91&gt;$W$9-1,IF(B91&lt;$X$9,D91,0),0)))</f>
        <v>0</v>
      </c>
      <c r="X91" s="705">
        <f>IF('1. General Input'!$D$10=0,0,IF('1. General Input'!$D$10=8,0,IF(B91&gt;$X$9-1,IF(B91&lt;$Y$9,D91,0),0)))</f>
        <v>0</v>
      </c>
      <c r="Y91" s="705">
        <f>IF('1. General Input'!$D$10=0,0,IF('1. General Input'!$D$10=8,0,IF(B91&gt;$Y$9-1,IF(B91&lt;$Z$9,D91,0),0)))</f>
        <v>0</v>
      </c>
      <c r="Z91" s="705">
        <f>IF('1. General Input'!$D$10=0,0,IF('1. General Input'!$D$10=8,0,IF(B91&gt;$Z$9-1,IF(B91&lt;$AA$9,D91,0),0)))</f>
        <v>0</v>
      </c>
      <c r="AA91" s="705">
        <f>IF('1. General Input'!$D$10=0,0,IF('1. General Input'!$D$10=8,0,IF(B91&gt;$AA$9-1,IF(B91&lt;$AB$9,D91,0),0)))</f>
        <v>0</v>
      </c>
      <c r="AB91" s="705">
        <f>IF('1. General Input'!$D$10=0,0,IF('1. General Input'!$D$10=8,0,IF(B91&gt;$AB$9-1,IF(B91&lt;$AC$9,D91,0),0)))</f>
        <v>0</v>
      </c>
      <c r="AC91" s="705">
        <f>IF('1. General Input'!$D$10=0,0,IF(B91&gt;$AC$9-1,D91,0))</f>
        <v>0</v>
      </c>
      <c r="AD91" s="706">
        <f t="shared" si="17"/>
        <v>0</v>
      </c>
    </row>
    <row r="92" spans="1:30" x14ac:dyDescent="0.25">
      <c r="A92" s="646"/>
      <c r="B92" s="588"/>
      <c r="C92" s="588"/>
      <c r="D92" s="655"/>
      <c r="E92" s="705">
        <f t="shared" si="9"/>
        <v>0</v>
      </c>
      <c r="F92" s="705">
        <f t="shared" si="10"/>
        <v>0</v>
      </c>
      <c r="G92" s="705">
        <f t="shared" si="11"/>
        <v>0</v>
      </c>
      <c r="H92" s="705">
        <f t="shared" si="12"/>
        <v>0</v>
      </c>
      <c r="I92" s="705">
        <f t="shared" si="13"/>
        <v>0</v>
      </c>
      <c r="J92" s="705">
        <f t="shared" si="14"/>
        <v>0</v>
      </c>
      <c r="K92" s="705">
        <f t="shared" si="15"/>
        <v>0</v>
      </c>
      <c r="L92" s="705">
        <f t="shared" si="16"/>
        <v>0</v>
      </c>
      <c r="M92" s="705">
        <f>IF('1. General Input'!$D$10=0,0,IF('1. General Input'!$D$10=8,0,IF(B92&gt;$M$9-1,IF(B92&lt;$N$9,D92,0),0)))</f>
        <v>0</v>
      </c>
      <c r="N92" s="705">
        <f>IF('1. General Input'!$D$10=0,0,IF('1. General Input'!$D$10=8,0,IF(B92&gt;$N$9-1,IF(B92&lt;$O$9,D92,0),0)))</f>
        <v>0</v>
      </c>
      <c r="O92" s="705">
        <f>IF('1. General Input'!$D$10=0,0,IF('1. General Input'!$D$10=8,0,IF(B92&gt;$O$9-1,IF(B92&lt;$P$9,D92,0),0)))</f>
        <v>0</v>
      </c>
      <c r="P92" s="705">
        <f>IF('1. General Input'!$D$10=0,0,IF('1. General Input'!$D$10=8,0,IF(B92&gt;$P$9-1,IF(B92&lt;$Q$9,D92,0),0)))</f>
        <v>0</v>
      </c>
      <c r="Q92" s="705">
        <f>IF('1. General Input'!$D$10=0,0,IF('1. General Input'!$D$10=8,0,IF(B92&gt;$Q$9-1,IF(B92&lt;$R$9,D92,0),0)))</f>
        <v>0</v>
      </c>
      <c r="R92" s="705">
        <f>IF('1. General Input'!$D$10=0,0,IF('1. General Input'!$D$10=8,0,IF(B92&gt;$R$9-1,IF(B92&lt;$S$9,D92,0),0)))</f>
        <v>0</v>
      </c>
      <c r="S92" s="705">
        <f>IF('1. General Input'!$D$10=0,0,IF('1. General Input'!$D$10=8,0,IF(B92&gt;$S$9-1,IF(B92&lt;$T$9,D92,0),0)))</f>
        <v>0</v>
      </c>
      <c r="T92" s="705">
        <f>IF('1. General Input'!$D$10=0,0,IF('1. General Input'!$D$10=8,0,IF(B92&gt;$T$9-1,IF(B92&lt;$U$9,D92,0),0)))</f>
        <v>0</v>
      </c>
      <c r="U92" s="705">
        <f>IF('1. General Input'!$D$10=0,0,IF('1. General Input'!$D$10=8,0,IF(B92&gt;$U$9-1,IF(B92&lt;$V$9,D92,0),0)))</f>
        <v>0</v>
      </c>
      <c r="V92" s="705">
        <f>IF('1. General Input'!$D$10=0,0,IF('1. General Input'!$D$10=8,0,IF(B92&gt;$V$9-1,IF(B92&lt;$W$9,D92,0),0)))</f>
        <v>0</v>
      </c>
      <c r="W92" s="705">
        <f>IF('1. General Input'!$D$10=0,0,IF('1. General Input'!$D$10=8,0,IF(B92&gt;$W$9-1,IF(B92&lt;$X$9,D92,0),0)))</f>
        <v>0</v>
      </c>
      <c r="X92" s="705">
        <f>IF('1. General Input'!$D$10=0,0,IF('1. General Input'!$D$10=8,0,IF(B92&gt;$X$9-1,IF(B92&lt;$Y$9,D92,0),0)))</f>
        <v>0</v>
      </c>
      <c r="Y92" s="705">
        <f>IF('1. General Input'!$D$10=0,0,IF('1. General Input'!$D$10=8,0,IF(B92&gt;$Y$9-1,IF(B92&lt;$Z$9,D92,0),0)))</f>
        <v>0</v>
      </c>
      <c r="Z92" s="705">
        <f>IF('1. General Input'!$D$10=0,0,IF('1. General Input'!$D$10=8,0,IF(B92&gt;$Z$9-1,IF(B92&lt;$AA$9,D92,0),0)))</f>
        <v>0</v>
      </c>
      <c r="AA92" s="705">
        <f>IF('1. General Input'!$D$10=0,0,IF('1. General Input'!$D$10=8,0,IF(B92&gt;$AA$9-1,IF(B92&lt;$AB$9,D92,0),0)))</f>
        <v>0</v>
      </c>
      <c r="AB92" s="705">
        <f>IF('1. General Input'!$D$10=0,0,IF('1. General Input'!$D$10=8,0,IF(B92&gt;$AB$9-1,IF(B92&lt;$AC$9,D92,0),0)))</f>
        <v>0</v>
      </c>
      <c r="AC92" s="705">
        <f>IF('1. General Input'!$D$10=0,0,IF(B92&gt;$AC$9-1,D92,0))</f>
        <v>0</v>
      </c>
      <c r="AD92" s="706">
        <f t="shared" si="17"/>
        <v>0</v>
      </c>
    </row>
    <row r="93" spans="1:30" x14ac:dyDescent="0.25">
      <c r="A93" s="646"/>
      <c r="B93" s="588"/>
      <c r="C93" s="588"/>
      <c r="D93" s="655"/>
      <c r="E93" s="705">
        <f t="shared" si="9"/>
        <v>0</v>
      </c>
      <c r="F93" s="705">
        <f t="shared" si="10"/>
        <v>0</v>
      </c>
      <c r="G93" s="705">
        <f t="shared" si="11"/>
        <v>0</v>
      </c>
      <c r="H93" s="705">
        <f t="shared" si="12"/>
        <v>0</v>
      </c>
      <c r="I93" s="705">
        <f t="shared" si="13"/>
        <v>0</v>
      </c>
      <c r="J93" s="705">
        <f t="shared" si="14"/>
        <v>0</v>
      </c>
      <c r="K93" s="705">
        <f t="shared" si="15"/>
        <v>0</v>
      </c>
      <c r="L93" s="705">
        <f t="shared" si="16"/>
        <v>0</v>
      </c>
      <c r="M93" s="705">
        <f>IF('1. General Input'!$D$10=0,0,IF('1. General Input'!$D$10=8,0,IF(B93&gt;$M$9-1,IF(B93&lt;$N$9,D93,0),0)))</f>
        <v>0</v>
      </c>
      <c r="N93" s="705">
        <f>IF('1. General Input'!$D$10=0,0,IF('1. General Input'!$D$10=8,0,IF(B93&gt;$N$9-1,IF(B93&lt;$O$9,D93,0),0)))</f>
        <v>0</v>
      </c>
      <c r="O93" s="705">
        <f>IF('1. General Input'!$D$10=0,0,IF('1. General Input'!$D$10=8,0,IF(B93&gt;$O$9-1,IF(B93&lt;$P$9,D93,0),0)))</f>
        <v>0</v>
      </c>
      <c r="P93" s="705">
        <f>IF('1. General Input'!$D$10=0,0,IF('1. General Input'!$D$10=8,0,IF(B93&gt;$P$9-1,IF(B93&lt;$Q$9,D93,0),0)))</f>
        <v>0</v>
      </c>
      <c r="Q93" s="705">
        <f>IF('1. General Input'!$D$10=0,0,IF('1. General Input'!$D$10=8,0,IF(B93&gt;$Q$9-1,IF(B93&lt;$R$9,D93,0),0)))</f>
        <v>0</v>
      </c>
      <c r="R93" s="705">
        <f>IF('1. General Input'!$D$10=0,0,IF('1. General Input'!$D$10=8,0,IF(B93&gt;$R$9-1,IF(B93&lt;$S$9,D93,0),0)))</f>
        <v>0</v>
      </c>
      <c r="S93" s="705">
        <f>IF('1. General Input'!$D$10=0,0,IF('1. General Input'!$D$10=8,0,IF(B93&gt;$S$9-1,IF(B93&lt;$T$9,D93,0),0)))</f>
        <v>0</v>
      </c>
      <c r="T93" s="705">
        <f>IF('1. General Input'!$D$10=0,0,IF('1. General Input'!$D$10=8,0,IF(B93&gt;$T$9-1,IF(B93&lt;$U$9,D93,0),0)))</f>
        <v>0</v>
      </c>
      <c r="U93" s="705">
        <f>IF('1. General Input'!$D$10=0,0,IF('1. General Input'!$D$10=8,0,IF(B93&gt;$U$9-1,IF(B93&lt;$V$9,D93,0),0)))</f>
        <v>0</v>
      </c>
      <c r="V93" s="705">
        <f>IF('1. General Input'!$D$10=0,0,IF('1. General Input'!$D$10=8,0,IF(B93&gt;$V$9-1,IF(B93&lt;$W$9,D93,0),0)))</f>
        <v>0</v>
      </c>
      <c r="W93" s="705">
        <f>IF('1. General Input'!$D$10=0,0,IF('1. General Input'!$D$10=8,0,IF(B93&gt;$W$9-1,IF(B93&lt;$X$9,D93,0),0)))</f>
        <v>0</v>
      </c>
      <c r="X93" s="705">
        <f>IF('1. General Input'!$D$10=0,0,IF('1. General Input'!$D$10=8,0,IF(B93&gt;$X$9-1,IF(B93&lt;$Y$9,D93,0),0)))</f>
        <v>0</v>
      </c>
      <c r="Y93" s="705">
        <f>IF('1. General Input'!$D$10=0,0,IF('1. General Input'!$D$10=8,0,IF(B93&gt;$Y$9-1,IF(B93&lt;$Z$9,D93,0),0)))</f>
        <v>0</v>
      </c>
      <c r="Z93" s="705">
        <f>IF('1. General Input'!$D$10=0,0,IF('1. General Input'!$D$10=8,0,IF(B93&gt;$Z$9-1,IF(B93&lt;$AA$9,D93,0),0)))</f>
        <v>0</v>
      </c>
      <c r="AA93" s="705">
        <f>IF('1. General Input'!$D$10=0,0,IF('1. General Input'!$D$10=8,0,IF(B93&gt;$AA$9-1,IF(B93&lt;$AB$9,D93,0),0)))</f>
        <v>0</v>
      </c>
      <c r="AB93" s="705">
        <f>IF('1. General Input'!$D$10=0,0,IF('1. General Input'!$D$10=8,0,IF(B93&gt;$AB$9-1,IF(B93&lt;$AC$9,D93,0),0)))</f>
        <v>0</v>
      </c>
      <c r="AC93" s="705">
        <f>IF('1. General Input'!$D$10=0,0,IF(B93&gt;$AC$9-1,D93,0))</f>
        <v>0</v>
      </c>
      <c r="AD93" s="706">
        <f t="shared" si="17"/>
        <v>0</v>
      </c>
    </row>
    <row r="94" spans="1:30" x14ac:dyDescent="0.25">
      <c r="A94" s="646"/>
      <c r="B94" s="588"/>
      <c r="C94" s="588"/>
      <c r="D94" s="655"/>
      <c r="E94" s="705">
        <f t="shared" si="9"/>
        <v>0</v>
      </c>
      <c r="F94" s="705">
        <f t="shared" si="10"/>
        <v>0</v>
      </c>
      <c r="G94" s="705">
        <f t="shared" si="11"/>
        <v>0</v>
      </c>
      <c r="H94" s="705">
        <f t="shared" si="12"/>
        <v>0</v>
      </c>
      <c r="I94" s="705">
        <f t="shared" si="13"/>
        <v>0</v>
      </c>
      <c r="J94" s="705">
        <f t="shared" si="14"/>
        <v>0</v>
      </c>
      <c r="K94" s="705">
        <f t="shared" si="15"/>
        <v>0</v>
      </c>
      <c r="L94" s="705">
        <f t="shared" si="16"/>
        <v>0</v>
      </c>
      <c r="M94" s="705">
        <f>IF('1. General Input'!$D$10=0,0,IF('1. General Input'!$D$10=8,0,IF(B94&gt;$M$9-1,IF(B94&lt;$N$9,D94,0),0)))</f>
        <v>0</v>
      </c>
      <c r="N94" s="705">
        <f>IF('1. General Input'!$D$10=0,0,IF('1. General Input'!$D$10=8,0,IF(B94&gt;$N$9-1,IF(B94&lt;$O$9,D94,0),0)))</f>
        <v>0</v>
      </c>
      <c r="O94" s="705">
        <f>IF('1. General Input'!$D$10=0,0,IF('1. General Input'!$D$10=8,0,IF(B94&gt;$O$9-1,IF(B94&lt;$P$9,D94,0),0)))</f>
        <v>0</v>
      </c>
      <c r="P94" s="705">
        <f>IF('1. General Input'!$D$10=0,0,IF('1. General Input'!$D$10=8,0,IF(B94&gt;$P$9-1,IF(B94&lt;$Q$9,D94,0),0)))</f>
        <v>0</v>
      </c>
      <c r="Q94" s="705">
        <f>IF('1. General Input'!$D$10=0,0,IF('1. General Input'!$D$10=8,0,IF(B94&gt;$Q$9-1,IF(B94&lt;$R$9,D94,0),0)))</f>
        <v>0</v>
      </c>
      <c r="R94" s="705">
        <f>IF('1. General Input'!$D$10=0,0,IF('1. General Input'!$D$10=8,0,IF(B94&gt;$R$9-1,IF(B94&lt;$S$9,D94,0),0)))</f>
        <v>0</v>
      </c>
      <c r="S94" s="705">
        <f>IF('1. General Input'!$D$10=0,0,IF('1. General Input'!$D$10=8,0,IF(B94&gt;$S$9-1,IF(B94&lt;$T$9,D94,0),0)))</f>
        <v>0</v>
      </c>
      <c r="T94" s="705">
        <f>IF('1. General Input'!$D$10=0,0,IF('1. General Input'!$D$10=8,0,IF(B94&gt;$T$9-1,IF(B94&lt;$U$9,D94,0),0)))</f>
        <v>0</v>
      </c>
      <c r="U94" s="705">
        <f>IF('1. General Input'!$D$10=0,0,IF('1. General Input'!$D$10=8,0,IF(B94&gt;$U$9-1,IF(B94&lt;$V$9,D94,0),0)))</f>
        <v>0</v>
      </c>
      <c r="V94" s="705">
        <f>IF('1. General Input'!$D$10=0,0,IF('1. General Input'!$D$10=8,0,IF(B94&gt;$V$9-1,IF(B94&lt;$W$9,D94,0),0)))</f>
        <v>0</v>
      </c>
      <c r="W94" s="705">
        <f>IF('1. General Input'!$D$10=0,0,IF('1. General Input'!$D$10=8,0,IF(B94&gt;$W$9-1,IF(B94&lt;$X$9,D94,0),0)))</f>
        <v>0</v>
      </c>
      <c r="X94" s="705">
        <f>IF('1. General Input'!$D$10=0,0,IF('1. General Input'!$D$10=8,0,IF(B94&gt;$X$9-1,IF(B94&lt;$Y$9,D94,0),0)))</f>
        <v>0</v>
      </c>
      <c r="Y94" s="705">
        <f>IF('1. General Input'!$D$10=0,0,IF('1. General Input'!$D$10=8,0,IF(B94&gt;$Y$9-1,IF(B94&lt;$Z$9,D94,0),0)))</f>
        <v>0</v>
      </c>
      <c r="Z94" s="705">
        <f>IF('1. General Input'!$D$10=0,0,IF('1. General Input'!$D$10=8,0,IF(B94&gt;$Z$9-1,IF(B94&lt;$AA$9,D94,0),0)))</f>
        <v>0</v>
      </c>
      <c r="AA94" s="705">
        <f>IF('1. General Input'!$D$10=0,0,IF('1. General Input'!$D$10=8,0,IF(B94&gt;$AA$9-1,IF(B94&lt;$AB$9,D94,0),0)))</f>
        <v>0</v>
      </c>
      <c r="AB94" s="705">
        <f>IF('1. General Input'!$D$10=0,0,IF('1. General Input'!$D$10=8,0,IF(B94&gt;$AB$9-1,IF(B94&lt;$AC$9,D94,0),0)))</f>
        <v>0</v>
      </c>
      <c r="AC94" s="705">
        <f>IF('1. General Input'!$D$10=0,0,IF(B94&gt;$AC$9-1,D94,0))</f>
        <v>0</v>
      </c>
      <c r="AD94" s="706">
        <f t="shared" si="17"/>
        <v>0</v>
      </c>
    </row>
    <row r="95" spans="1:30" x14ac:dyDescent="0.25">
      <c r="A95" s="646"/>
      <c r="B95" s="588"/>
      <c r="C95" s="588"/>
      <c r="D95" s="655"/>
      <c r="E95" s="705">
        <f t="shared" si="9"/>
        <v>0</v>
      </c>
      <c r="F95" s="705">
        <f t="shared" si="10"/>
        <v>0</v>
      </c>
      <c r="G95" s="705">
        <f t="shared" si="11"/>
        <v>0</v>
      </c>
      <c r="H95" s="705">
        <f t="shared" si="12"/>
        <v>0</v>
      </c>
      <c r="I95" s="705">
        <f t="shared" si="13"/>
        <v>0</v>
      </c>
      <c r="J95" s="705">
        <f t="shared" si="14"/>
        <v>0</v>
      </c>
      <c r="K95" s="705">
        <f t="shared" si="15"/>
        <v>0</v>
      </c>
      <c r="L95" s="705">
        <f t="shared" si="16"/>
        <v>0</v>
      </c>
      <c r="M95" s="705">
        <f>IF('1. General Input'!$D$10=0,0,IF('1. General Input'!$D$10=8,0,IF(B95&gt;$M$9-1,IF(B95&lt;$N$9,D95,0),0)))</f>
        <v>0</v>
      </c>
      <c r="N95" s="705">
        <f>IF('1. General Input'!$D$10=0,0,IF('1. General Input'!$D$10=8,0,IF(B95&gt;$N$9-1,IF(B95&lt;$O$9,D95,0),0)))</f>
        <v>0</v>
      </c>
      <c r="O95" s="705">
        <f>IF('1. General Input'!$D$10=0,0,IF('1. General Input'!$D$10=8,0,IF(B95&gt;$O$9-1,IF(B95&lt;$P$9,D95,0),0)))</f>
        <v>0</v>
      </c>
      <c r="P95" s="705">
        <f>IF('1. General Input'!$D$10=0,0,IF('1. General Input'!$D$10=8,0,IF(B95&gt;$P$9-1,IF(B95&lt;$Q$9,D95,0),0)))</f>
        <v>0</v>
      </c>
      <c r="Q95" s="705">
        <f>IF('1. General Input'!$D$10=0,0,IF('1. General Input'!$D$10=8,0,IF(B95&gt;$Q$9-1,IF(B95&lt;$R$9,D95,0),0)))</f>
        <v>0</v>
      </c>
      <c r="R95" s="705">
        <f>IF('1. General Input'!$D$10=0,0,IF('1. General Input'!$D$10=8,0,IF(B95&gt;$R$9-1,IF(B95&lt;$S$9,D95,0),0)))</f>
        <v>0</v>
      </c>
      <c r="S95" s="705">
        <f>IF('1. General Input'!$D$10=0,0,IF('1. General Input'!$D$10=8,0,IF(B95&gt;$S$9-1,IF(B95&lt;$T$9,D95,0),0)))</f>
        <v>0</v>
      </c>
      <c r="T95" s="705">
        <f>IF('1. General Input'!$D$10=0,0,IF('1. General Input'!$D$10=8,0,IF(B95&gt;$T$9-1,IF(B95&lt;$U$9,D95,0),0)))</f>
        <v>0</v>
      </c>
      <c r="U95" s="705">
        <f>IF('1. General Input'!$D$10=0,0,IF('1. General Input'!$D$10=8,0,IF(B95&gt;$U$9-1,IF(B95&lt;$V$9,D95,0),0)))</f>
        <v>0</v>
      </c>
      <c r="V95" s="705">
        <f>IF('1. General Input'!$D$10=0,0,IF('1. General Input'!$D$10=8,0,IF(B95&gt;$V$9-1,IF(B95&lt;$W$9,D95,0),0)))</f>
        <v>0</v>
      </c>
      <c r="W95" s="705">
        <f>IF('1. General Input'!$D$10=0,0,IF('1. General Input'!$D$10=8,0,IF(B95&gt;$W$9-1,IF(B95&lt;$X$9,D95,0),0)))</f>
        <v>0</v>
      </c>
      <c r="X95" s="705">
        <f>IF('1. General Input'!$D$10=0,0,IF('1. General Input'!$D$10=8,0,IF(B95&gt;$X$9-1,IF(B95&lt;$Y$9,D95,0),0)))</f>
        <v>0</v>
      </c>
      <c r="Y95" s="705">
        <f>IF('1. General Input'!$D$10=0,0,IF('1. General Input'!$D$10=8,0,IF(B95&gt;$Y$9-1,IF(B95&lt;$Z$9,D95,0),0)))</f>
        <v>0</v>
      </c>
      <c r="Z95" s="705">
        <f>IF('1. General Input'!$D$10=0,0,IF('1. General Input'!$D$10=8,0,IF(B95&gt;$Z$9-1,IF(B95&lt;$AA$9,D95,0),0)))</f>
        <v>0</v>
      </c>
      <c r="AA95" s="705">
        <f>IF('1. General Input'!$D$10=0,0,IF('1. General Input'!$D$10=8,0,IF(B95&gt;$AA$9-1,IF(B95&lt;$AB$9,D95,0),0)))</f>
        <v>0</v>
      </c>
      <c r="AB95" s="705">
        <f>IF('1. General Input'!$D$10=0,0,IF('1. General Input'!$D$10=8,0,IF(B95&gt;$AB$9-1,IF(B95&lt;$AC$9,D95,0),0)))</f>
        <v>0</v>
      </c>
      <c r="AC95" s="705">
        <f>IF('1. General Input'!$D$10=0,0,IF(B95&gt;$AC$9-1,D95,0))</f>
        <v>0</v>
      </c>
      <c r="AD95" s="706">
        <f t="shared" si="17"/>
        <v>0</v>
      </c>
    </row>
    <row r="96" spans="1:30" x14ac:dyDescent="0.25">
      <c r="A96" s="646"/>
      <c r="B96" s="588"/>
      <c r="C96" s="588"/>
      <c r="D96" s="655"/>
      <c r="E96" s="705">
        <f t="shared" si="9"/>
        <v>0</v>
      </c>
      <c r="F96" s="705">
        <f t="shared" si="10"/>
        <v>0</v>
      </c>
      <c r="G96" s="705">
        <f t="shared" si="11"/>
        <v>0</v>
      </c>
      <c r="H96" s="705">
        <f t="shared" si="12"/>
        <v>0</v>
      </c>
      <c r="I96" s="705">
        <f t="shared" si="13"/>
        <v>0</v>
      </c>
      <c r="J96" s="705">
        <f t="shared" si="14"/>
        <v>0</v>
      </c>
      <c r="K96" s="705">
        <f t="shared" si="15"/>
        <v>0</v>
      </c>
      <c r="L96" s="705">
        <f t="shared" si="16"/>
        <v>0</v>
      </c>
      <c r="M96" s="705">
        <f>IF('1. General Input'!$D$10=0,0,IF('1. General Input'!$D$10=8,0,IF(B96&gt;$M$9-1,IF(B96&lt;$N$9,D96,0),0)))</f>
        <v>0</v>
      </c>
      <c r="N96" s="705">
        <f>IF('1. General Input'!$D$10=0,0,IF('1. General Input'!$D$10=8,0,IF(B96&gt;$N$9-1,IF(B96&lt;$O$9,D96,0),0)))</f>
        <v>0</v>
      </c>
      <c r="O96" s="705">
        <f>IF('1. General Input'!$D$10=0,0,IF('1. General Input'!$D$10=8,0,IF(B96&gt;$O$9-1,IF(B96&lt;$P$9,D96,0),0)))</f>
        <v>0</v>
      </c>
      <c r="P96" s="705">
        <f>IF('1. General Input'!$D$10=0,0,IF('1. General Input'!$D$10=8,0,IF(B96&gt;$P$9-1,IF(B96&lt;$Q$9,D96,0),0)))</f>
        <v>0</v>
      </c>
      <c r="Q96" s="705">
        <f>IF('1. General Input'!$D$10=0,0,IF('1. General Input'!$D$10=8,0,IF(B96&gt;$Q$9-1,IF(B96&lt;$R$9,D96,0),0)))</f>
        <v>0</v>
      </c>
      <c r="R96" s="705">
        <f>IF('1. General Input'!$D$10=0,0,IF('1. General Input'!$D$10=8,0,IF(B96&gt;$R$9-1,IF(B96&lt;$S$9,D96,0),0)))</f>
        <v>0</v>
      </c>
      <c r="S96" s="705">
        <f>IF('1. General Input'!$D$10=0,0,IF('1. General Input'!$D$10=8,0,IF(B96&gt;$S$9-1,IF(B96&lt;$T$9,D96,0),0)))</f>
        <v>0</v>
      </c>
      <c r="T96" s="705">
        <f>IF('1. General Input'!$D$10=0,0,IF('1. General Input'!$D$10=8,0,IF(B96&gt;$T$9-1,IF(B96&lt;$U$9,D96,0),0)))</f>
        <v>0</v>
      </c>
      <c r="U96" s="705">
        <f>IF('1. General Input'!$D$10=0,0,IF('1. General Input'!$D$10=8,0,IF(B96&gt;$U$9-1,IF(B96&lt;$V$9,D96,0),0)))</f>
        <v>0</v>
      </c>
      <c r="V96" s="705">
        <f>IF('1. General Input'!$D$10=0,0,IF('1. General Input'!$D$10=8,0,IF(B96&gt;$V$9-1,IF(B96&lt;$W$9,D96,0),0)))</f>
        <v>0</v>
      </c>
      <c r="W96" s="705">
        <f>IF('1. General Input'!$D$10=0,0,IF('1. General Input'!$D$10=8,0,IF(B96&gt;$W$9-1,IF(B96&lt;$X$9,D96,0),0)))</f>
        <v>0</v>
      </c>
      <c r="X96" s="705">
        <f>IF('1. General Input'!$D$10=0,0,IF('1. General Input'!$D$10=8,0,IF(B96&gt;$X$9-1,IF(B96&lt;$Y$9,D96,0),0)))</f>
        <v>0</v>
      </c>
      <c r="Y96" s="705">
        <f>IF('1. General Input'!$D$10=0,0,IF('1. General Input'!$D$10=8,0,IF(B96&gt;$Y$9-1,IF(B96&lt;$Z$9,D96,0),0)))</f>
        <v>0</v>
      </c>
      <c r="Z96" s="705">
        <f>IF('1. General Input'!$D$10=0,0,IF('1. General Input'!$D$10=8,0,IF(B96&gt;$Z$9-1,IF(B96&lt;$AA$9,D96,0),0)))</f>
        <v>0</v>
      </c>
      <c r="AA96" s="705">
        <f>IF('1. General Input'!$D$10=0,0,IF('1. General Input'!$D$10=8,0,IF(B96&gt;$AA$9-1,IF(B96&lt;$AB$9,D96,0),0)))</f>
        <v>0</v>
      </c>
      <c r="AB96" s="705">
        <f>IF('1. General Input'!$D$10=0,0,IF('1. General Input'!$D$10=8,0,IF(B96&gt;$AB$9-1,IF(B96&lt;$AC$9,D96,0),0)))</f>
        <v>0</v>
      </c>
      <c r="AC96" s="705">
        <f>IF('1. General Input'!$D$10=0,0,IF(B96&gt;$AC$9-1,D96,0))</f>
        <v>0</v>
      </c>
      <c r="AD96" s="706">
        <f t="shared" si="17"/>
        <v>0</v>
      </c>
    </row>
    <row r="97" spans="1:30" x14ac:dyDescent="0.25">
      <c r="A97" s="646"/>
      <c r="B97" s="588"/>
      <c r="C97" s="588"/>
      <c r="D97" s="655"/>
      <c r="E97" s="705">
        <f t="shared" si="9"/>
        <v>0</v>
      </c>
      <c r="F97" s="705">
        <f t="shared" si="10"/>
        <v>0</v>
      </c>
      <c r="G97" s="705">
        <f t="shared" si="11"/>
        <v>0</v>
      </c>
      <c r="H97" s="705">
        <f t="shared" si="12"/>
        <v>0</v>
      </c>
      <c r="I97" s="705">
        <f t="shared" si="13"/>
        <v>0</v>
      </c>
      <c r="J97" s="705">
        <f t="shared" si="14"/>
        <v>0</v>
      </c>
      <c r="K97" s="705">
        <f t="shared" si="15"/>
        <v>0</v>
      </c>
      <c r="L97" s="705">
        <f t="shared" si="16"/>
        <v>0</v>
      </c>
      <c r="M97" s="705">
        <f>IF('1. General Input'!$D$10=0,0,IF('1. General Input'!$D$10=8,0,IF(B97&gt;$M$9-1,IF(B97&lt;$N$9,D97,0),0)))</f>
        <v>0</v>
      </c>
      <c r="N97" s="705">
        <f>IF('1. General Input'!$D$10=0,0,IF('1. General Input'!$D$10=8,0,IF(B97&gt;$N$9-1,IF(B97&lt;$O$9,D97,0),0)))</f>
        <v>0</v>
      </c>
      <c r="O97" s="705">
        <f>IF('1. General Input'!$D$10=0,0,IF('1. General Input'!$D$10=8,0,IF(B97&gt;$O$9-1,IF(B97&lt;$P$9,D97,0),0)))</f>
        <v>0</v>
      </c>
      <c r="P97" s="705">
        <f>IF('1. General Input'!$D$10=0,0,IF('1. General Input'!$D$10=8,0,IF(B97&gt;$P$9-1,IF(B97&lt;$Q$9,D97,0),0)))</f>
        <v>0</v>
      </c>
      <c r="Q97" s="705">
        <f>IF('1. General Input'!$D$10=0,0,IF('1. General Input'!$D$10=8,0,IF(B97&gt;$Q$9-1,IF(B97&lt;$R$9,D97,0),0)))</f>
        <v>0</v>
      </c>
      <c r="R97" s="705">
        <f>IF('1. General Input'!$D$10=0,0,IF('1. General Input'!$D$10=8,0,IF(B97&gt;$R$9-1,IF(B97&lt;$S$9,D97,0),0)))</f>
        <v>0</v>
      </c>
      <c r="S97" s="705">
        <f>IF('1. General Input'!$D$10=0,0,IF('1. General Input'!$D$10=8,0,IF(B97&gt;$S$9-1,IF(B97&lt;$T$9,D97,0),0)))</f>
        <v>0</v>
      </c>
      <c r="T97" s="705">
        <f>IF('1. General Input'!$D$10=0,0,IF('1. General Input'!$D$10=8,0,IF(B97&gt;$T$9-1,IF(B97&lt;$U$9,D97,0),0)))</f>
        <v>0</v>
      </c>
      <c r="U97" s="705">
        <f>IF('1. General Input'!$D$10=0,0,IF('1. General Input'!$D$10=8,0,IF(B97&gt;$U$9-1,IF(B97&lt;$V$9,D97,0),0)))</f>
        <v>0</v>
      </c>
      <c r="V97" s="705">
        <f>IF('1. General Input'!$D$10=0,0,IF('1. General Input'!$D$10=8,0,IF(B97&gt;$V$9-1,IF(B97&lt;$W$9,D97,0),0)))</f>
        <v>0</v>
      </c>
      <c r="W97" s="705">
        <f>IF('1. General Input'!$D$10=0,0,IF('1. General Input'!$D$10=8,0,IF(B97&gt;$W$9-1,IF(B97&lt;$X$9,D97,0),0)))</f>
        <v>0</v>
      </c>
      <c r="X97" s="705">
        <f>IF('1. General Input'!$D$10=0,0,IF('1. General Input'!$D$10=8,0,IF(B97&gt;$X$9-1,IF(B97&lt;$Y$9,D97,0),0)))</f>
        <v>0</v>
      </c>
      <c r="Y97" s="705">
        <f>IF('1. General Input'!$D$10=0,0,IF('1. General Input'!$D$10=8,0,IF(B97&gt;$Y$9-1,IF(B97&lt;$Z$9,D97,0),0)))</f>
        <v>0</v>
      </c>
      <c r="Z97" s="705">
        <f>IF('1. General Input'!$D$10=0,0,IF('1. General Input'!$D$10=8,0,IF(B97&gt;$Z$9-1,IF(B97&lt;$AA$9,D97,0),0)))</f>
        <v>0</v>
      </c>
      <c r="AA97" s="705">
        <f>IF('1. General Input'!$D$10=0,0,IF('1. General Input'!$D$10=8,0,IF(B97&gt;$AA$9-1,IF(B97&lt;$AB$9,D97,0),0)))</f>
        <v>0</v>
      </c>
      <c r="AB97" s="705">
        <f>IF('1. General Input'!$D$10=0,0,IF('1. General Input'!$D$10=8,0,IF(B97&gt;$AB$9-1,IF(B97&lt;$AC$9,D97,0),0)))</f>
        <v>0</v>
      </c>
      <c r="AC97" s="705">
        <f>IF('1. General Input'!$D$10=0,0,IF(B97&gt;$AC$9-1,D97,0))</f>
        <v>0</v>
      </c>
      <c r="AD97" s="706">
        <f t="shared" si="17"/>
        <v>0</v>
      </c>
    </row>
    <row r="98" spans="1:30" x14ac:dyDescent="0.25">
      <c r="A98" s="646"/>
      <c r="B98" s="588"/>
      <c r="C98" s="588"/>
      <c r="D98" s="655"/>
      <c r="E98" s="705">
        <f t="shared" si="9"/>
        <v>0</v>
      </c>
      <c r="F98" s="705">
        <f t="shared" si="10"/>
        <v>0</v>
      </c>
      <c r="G98" s="705">
        <f t="shared" si="11"/>
        <v>0</v>
      </c>
      <c r="H98" s="705">
        <f t="shared" si="12"/>
        <v>0</v>
      </c>
      <c r="I98" s="705">
        <f t="shared" si="13"/>
        <v>0</v>
      </c>
      <c r="J98" s="705">
        <f t="shared" si="14"/>
        <v>0</v>
      </c>
      <c r="K98" s="705">
        <f t="shared" si="15"/>
        <v>0</v>
      </c>
      <c r="L98" s="705">
        <f t="shared" si="16"/>
        <v>0</v>
      </c>
      <c r="M98" s="705">
        <f>IF('1. General Input'!$D$10=0,0,IF('1. General Input'!$D$10=8,0,IF(B98&gt;$M$9-1,IF(B98&lt;$N$9,D98,0),0)))</f>
        <v>0</v>
      </c>
      <c r="N98" s="705">
        <f>IF('1. General Input'!$D$10=0,0,IF('1. General Input'!$D$10=8,0,IF(B98&gt;$N$9-1,IF(B98&lt;$O$9,D98,0),0)))</f>
        <v>0</v>
      </c>
      <c r="O98" s="705">
        <f>IF('1. General Input'!$D$10=0,0,IF('1. General Input'!$D$10=8,0,IF(B98&gt;$O$9-1,IF(B98&lt;$P$9,D98,0),0)))</f>
        <v>0</v>
      </c>
      <c r="P98" s="705">
        <f>IF('1. General Input'!$D$10=0,0,IF('1. General Input'!$D$10=8,0,IF(B98&gt;$P$9-1,IF(B98&lt;$Q$9,D98,0),0)))</f>
        <v>0</v>
      </c>
      <c r="Q98" s="705">
        <f>IF('1. General Input'!$D$10=0,0,IF('1. General Input'!$D$10=8,0,IF(B98&gt;$Q$9-1,IF(B98&lt;$R$9,D98,0),0)))</f>
        <v>0</v>
      </c>
      <c r="R98" s="705">
        <f>IF('1. General Input'!$D$10=0,0,IF('1. General Input'!$D$10=8,0,IF(B98&gt;$R$9-1,IF(B98&lt;$S$9,D98,0),0)))</f>
        <v>0</v>
      </c>
      <c r="S98" s="705">
        <f>IF('1. General Input'!$D$10=0,0,IF('1. General Input'!$D$10=8,0,IF(B98&gt;$S$9-1,IF(B98&lt;$T$9,D98,0),0)))</f>
        <v>0</v>
      </c>
      <c r="T98" s="705">
        <f>IF('1. General Input'!$D$10=0,0,IF('1. General Input'!$D$10=8,0,IF(B98&gt;$T$9-1,IF(B98&lt;$U$9,D98,0),0)))</f>
        <v>0</v>
      </c>
      <c r="U98" s="705">
        <f>IF('1. General Input'!$D$10=0,0,IF('1. General Input'!$D$10=8,0,IF(B98&gt;$U$9-1,IF(B98&lt;$V$9,D98,0),0)))</f>
        <v>0</v>
      </c>
      <c r="V98" s="705">
        <f>IF('1. General Input'!$D$10=0,0,IF('1. General Input'!$D$10=8,0,IF(B98&gt;$V$9-1,IF(B98&lt;$W$9,D98,0),0)))</f>
        <v>0</v>
      </c>
      <c r="W98" s="705">
        <f>IF('1. General Input'!$D$10=0,0,IF('1. General Input'!$D$10=8,0,IF(B98&gt;$W$9-1,IF(B98&lt;$X$9,D98,0),0)))</f>
        <v>0</v>
      </c>
      <c r="X98" s="705">
        <f>IF('1. General Input'!$D$10=0,0,IF('1. General Input'!$D$10=8,0,IF(B98&gt;$X$9-1,IF(B98&lt;$Y$9,D98,0),0)))</f>
        <v>0</v>
      </c>
      <c r="Y98" s="705">
        <f>IF('1. General Input'!$D$10=0,0,IF('1. General Input'!$D$10=8,0,IF(B98&gt;$Y$9-1,IF(B98&lt;$Z$9,D98,0),0)))</f>
        <v>0</v>
      </c>
      <c r="Z98" s="705">
        <f>IF('1. General Input'!$D$10=0,0,IF('1. General Input'!$D$10=8,0,IF(B98&gt;$Z$9-1,IF(B98&lt;$AA$9,D98,0),0)))</f>
        <v>0</v>
      </c>
      <c r="AA98" s="705">
        <f>IF('1. General Input'!$D$10=0,0,IF('1. General Input'!$D$10=8,0,IF(B98&gt;$AA$9-1,IF(B98&lt;$AB$9,D98,0),0)))</f>
        <v>0</v>
      </c>
      <c r="AB98" s="705">
        <f>IF('1. General Input'!$D$10=0,0,IF('1. General Input'!$D$10=8,0,IF(B98&gt;$AB$9-1,IF(B98&lt;$AC$9,D98,0),0)))</f>
        <v>0</v>
      </c>
      <c r="AC98" s="705">
        <f>IF('1. General Input'!$D$10=0,0,IF(B98&gt;$AC$9-1,D98,0))</f>
        <v>0</v>
      </c>
      <c r="AD98" s="706">
        <f t="shared" si="17"/>
        <v>0</v>
      </c>
    </row>
    <row r="99" spans="1:30" x14ac:dyDescent="0.25">
      <c r="A99" s="646"/>
      <c r="B99" s="588"/>
      <c r="C99" s="588"/>
      <c r="D99" s="655"/>
      <c r="E99" s="705">
        <f t="shared" si="9"/>
        <v>0</v>
      </c>
      <c r="F99" s="705">
        <f t="shared" si="10"/>
        <v>0</v>
      </c>
      <c r="G99" s="705">
        <f t="shared" si="11"/>
        <v>0</v>
      </c>
      <c r="H99" s="705">
        <f t="shared" si="12"/>
        <v>0</v>
      </c>
      <c r="I99" s="705">
        <f t="shared" si="13"/>
        <v>0</v>
      </c>
      <c r="J99" s="705">
        <f t="shared" si="14"/>
        <v>0</v>
      </c>
      <c r="K99" s="705">
        <f t="shared" si="15"/>
        <v>0</v>
      </c>
      <c r="L99" s="705">
        <f t="shared" si="16"/>
        <v>0</v>
      </c>
      <c r="M99" s="705">
        <f>IF('1. General Input'!$D$10=0,0,IF('1. General Input'!$D$10=8,0,IF(B99&gt;$M$9-1,IF(B99&lt;$N$9,D99,0),0)))</f>
        <v>0</v>
      </c>
      <c r="N99" s="705">
        <f>IF('1. General Input'!$D$10=0,0,IF('1. General Input'!$D$10=8,0,IF(B99&gt;$N$9-1,IF(B99&lt;$O$9,D99,0),0)))</f>
        <v>0</v>
      </c>
      <c r="O99" s="705">
        <f>IF('1. General Input'!$D$10=0,0,IF('1. General Input'!$D$10=8,0,IF(B99&gt;$O$9-1,IF(B99&lt;$P$9,D99,0),0)))</f>
        <v>0</v>
      </c>
      <c r="P99" s="705">
        <f>IF('1. General Input'!$D$10=0,0,IF('1. General Input'!$D$10=8,0,IF(B99&gt;$P$9-1,IF(B99&lt;$Q$9,D99,0),0)))</f>
        <v>0</v>
      </c>
      <c r="Q99" s="705">
        <f>IF('1. General Input'!$D$10=0,0,IF('1. General Input'!$D$10=8,0,IF(B99&gt;$Q$9-1,IF(B99&lt;$R$9,D99,0),0)))</f>
        <v>0</v>
      </c>
      <c r="R99" s="705">
        <f>IF('1. General Input'!$D$10=0,0,IF('1. General Input'!$D$10=8,0,IF(B99&gt;$R$9-1,IF(B99&lt;$S$9,D99,0),0)))</f>
        <v>0</v>
      </c>
      <c r="S99" s="705">
        <f>IF('1. General Input'!$D$10=0,0,IF('1. General Input'!$D$10=8,0,IF(B99&gt;$S$9-1,IF(B99&lt;$T$9,D99,0),0)))</f>
        <v>0</v>
      </c>
      <c r="T99" s="705">
        <f>IF('1. General Input'!$D$10=0,0,IF('1. General Input'!$D$10=8,0,IF(B99&gt;$T$9-1,IF(B99&lt;$U$9,D99,0),0)))</f>
        <v>0</v>
      </c>
      <c r="U99" s="705">
        <f>IF('1. General Input'!$D$10=0,0,IF('1. General Input'!$D$10=8,0,IF(B99&gt;$U$9-1,IF(B99&lt;$V$9,D99,0),0)))</f>
        <v>0</v>
      </c>
      <c r="V99" s="705">
        <f>IF('1. General Input'!$D$10=0,0,IF('1. General Input'!$D$10=8,0,IF(B99&gt;$V$9-1,IF(B99&lt;$W$9,D99,0),0)))</f>
        <v>0</v>
      </c>
      <c r="W99" s="705">
        <f>IF('1. General Input'!$D$10=0,0,IF('1. General Input'!$D$10=8,0,IF(B99&gt;$W$9-1,IF(B99&lt;$X$9,D99,0),0)))</f>
        <v>0</v>
      </c>
      <c r="X99" s="705">
        <f>IF('1. General Input'!$D$10=0,0,IF('1. General Input'!$D$10=8,0,IF(B99&gt;$X$9-1,IF(B99&lt;$Y$9,D99,0),0)))</f>
        <v>0</v>
      </c>
      <c r="Y99" s="705">
        <f>IF('1. General Input'!$D$10=0,0,IF('1. General Input'!$D$10=8,0,IF(B99&gt;$Y$9-1,IF(B99&lt;$Z$9,D99,0),0)))</f>
        <v>0</v>
      </c>
      <c r="Z99" s="705">
        <f>IF('1. General Input'!$D$10=0,0,IF('1. General Input'!$D$10=8,0,IF(B99&gt;$Z$9-1,IF(B99&lt;$AA$9,D99,0),0)))</f>
        <v>0</v>
      </c>
      <c r="AA99" s="705">
        <f>IF('1. General Input'!$D$10=0,0,IF('1. General Input'!$D$10=8,0,IF(B99&gt;$AA$9-1,IF(B99&lt;$AB$9,D99,0),0)))</f>
        <v>0</v>
      </c>
      <c r="AB99" s="705">
        <f>IF('1. General Input'!$D$10=0,0,IF('1. General Input'!$D$10=8,0,IF(B99&gt;$AB$9-1,IF(B99&lt;$AC$9,D99,0),0)))</f>
        <v>0</v>
      </c>
      <c r="AC99" s="705">
        <f>IF('1. General Input'!$D$10=0,0,IF(B99&gt;$AC$9-1,D99,0))</f>
        <v>0</v>
      </c>
      <c r="AD99" s="706">
        <f t="shared" si="17"/>
        <v>0</v>
      </c>
    </row>
    <row r="100" spans="1:30" x14ac:dyDescent="0.25">
      <c r="A100" s="646"/>
      <c r="B100" s="588"/>
      <c r="C100" s="588"/>
      <c r="D100" s="655"/>
      <c r="E100" s="705">
        <f t="shared" si="9"/>
        <v>0</v>
      </c>
      <c r="F100" s="705">
        <f t="shared" si="10"/>
        <v>0</v>
      </c>
      <c r="G100" s="705">
        <f t="shared" si="11"/>
        <v>0</v>
      </c>
      <c r="H100" s="705">
        <f t="shared" si="12"/>
        <v>0</v>
      </c>
      <c r="I100" s="705">
        <f t="shared" si="13"/>
        <v>0</v>
      </c>
      <c r="J100" s="705">
        <f t="shared" si="14"/>
        <v>0</v>
      </c>
      <c r="K100" s="705">
        <f t="shared" si="15"/>
        <v>0</v>
      </c>
      <c r="L100" s="705">
        <f t="shared" si="16"/>
        <v>0</v>
      </c>
      <c r="M100" s="705">
        <f>IF('1. General Input'!$D$10=0,0,IF('1. General Input'!$D$10=8,0,IF(B100&gt;$M$9-1,IF(B100&lt;$N$9,D100,0),0)))</f>
        <v>0</v>
      </c>
      <c r="N100" s="705">
        <f>IF('1. General Input'!$D$10=0,0,IF('1. General Input'!$D$10=8,0,IF(B100&gt;$N$9-1,IF(B100&lt;$O$9,D100,0),0)))</f>
        <v>0</v>
      </c>
      <c r="O100" s="705">
        <f>IF('1. General Input'!$D$10=0,0,IF('1. General Input'!$D$10=8,0,IF(B100&gt;$O$9-1,IF(B100&lt;$P$9,D100,0),0)))</f>
        <v>0</v>
      </c>
      <c r="P100" s="705">
        <f>IF('1. General Input'!$D$10=0,0,IF('1. General Input'!$D$10=8,0,IF(B100&gt;$P$9-1,IF(B100&lt;$Q$9,D100,0),0)))</f>
        <v>0</v>
      </c>
      <c r="Q100" s="705">
        <f>IF('1. General Input'!$D$10=0,0,IF('1. General Input'!$D$10=8,0,IF(B100&gt;$Q$9-1,IF(B100&lt;$R$9,D100,0),0)))</f>
        <v>0</v>
      </c>
      <c r="R100" s="705">
        <f>IF('1. General Input'!$D$10=0,0,IF('1. General Input'!$D$10=8,0,IF(B100&gt;$R$9-1,IF(B100&lt;$S$9,D100,0),0)))</f>
        <v>0</v>
      </c>
      <c r="S100" s="705">
        <f>IF('1. General Input'!$D$10=0,0,IF('1. General Input'!$D$10=8,0,IF(B100&gt;$S$9-1,IF(B100&lt;$T$9,D100,0),0)))</f>
        <v>0</v>
      </c>
      <c r="T100" s="705">
        <f>IF('1. General Input'!$D$10=0,0,IF('1. General Input'!$D$10=8,0,IF(B100&gt;$T$9-1,IF(B100&lt;$U$9,D100,0),0)))</f>
        <v>0</v>
      </c>
      <c r="U100" s="705">
        <f>IF('1. General Input'!$D$10=0,0,IF('1. General Input'!$D$10=8,0,IF(B100&gt;$U$9-1,IF(B100&lt;$V$9,D100,0),0)))</f>
        <v>0</v>
      </c>
      <c r="V100" s="705">
        <f>IF('1. General Input'!$D$10=0,0,IF('1. General Input'!$D$10=8,0,IF(B100&gt;$V$9-1,IF(B100&lt;$W$9,D100,0),0)))</f>
        <v>0</v>
      </c>
      <c r="W100" s="705">
        <f>IF('1. General Input'!$D$10=0,0,IF('1. General Input'!$D$10=8,0,IF(B100&gt;$W$9-1,IF(B100&lt;$X$9,D100,0),0)))</f>
        <v>0</v>
      </c>
      <c r="X100" s="705">
        <f>IF('1. General Input'!$D$10=0,0,IF('1. General Input'!$D$10=8,0,IF(B100&gt;$X$9-1,IF(B100&lt;$Y$9,D100,0),0)))</f>
        <v>0</v>
      </c>
      <c r="Y100" s="705">
        <f>IF('1. General Input'!$D$10=0,0,IF('1. General Input'!$D$10=8,0,IF(B100&gt;$Y$9-1,IF(B100&lt;$Z$9,D100,0),0)))</f>
        <v>0</v>
      </c>
      <c r="Z100" s="705">
        <f>IF('1. General Input'!$D$10=0,0,IF('1. General Input'!$D$10=8,0,IF(B100&gt;$Z$9-1,IF(B100&lt;$AA$9,D100,0),0)))</f>
        <v>0</v>
      </c>
      <c r="AA100" s="705">
        <f>IF('1. General Input'!$D$10=0,0,IF('1. General Input'!$D$10=8,0,IF(B100&gt;$AA$9-1,IF(B100&lt;$AB$9,D100,0),0)))</f>
        <v>0</v>
      </c>
      <c r="AB100" s="705">
        <f>IF('1. General Input'!$D$10=0,0,IF('1. General Input'!$D$10=8,0,IF(B100&gt;$AB$9-1,IF(B100&lt;$AC$9,D100,0),0)))</f>
        <v>0</v>
      </c>
      <c r="AC100" s="705">
        <f>IF('1. General Input'!$D$10=0,0,IF(B100&gt;$AC$9-1,D100,0))</f>
        <v>0</v>
      </c>
      <c r="AD100" s="706">
        <f t="shared" si="17"/>
        <v>0</v>
      </c>
    </row>
    <row r="101" spans="1:30" x14ac:dyDescent="0.25">
      <c r="A101" s="646"/>
      <c r="B101" s="588"/>
      <c r="C101" s="588"/>
      <c r="D101" s="655"/>
      <c r="E101" s="705">
        <f t="shared" si="9"/>
        <v>0</v>
      </c>
      <c r="F101" s="705">
        <f t="shared" si="10"/>
        <v>0</v>
      </c>
      <c r="G101" s="705">
        <f t="shared" si="11"/>
        <v>0</v>
      </c>
      <c r="H101" s="705">
        <f t="shared" si="12"/>
        <v>0</v>
      </c>
      <c r="I101" s="705">
        <f t="shared" si="13"/>
        <v>0</v>
      </c>
      <c r="J101" s="705">
        <f t="shared" si="14"/>
        <v>0</v>
      </c>
      <c r="K101" s="705">
        <f t="shared" si="15"/>
        <v>0</v>
      </c>
      <c r="L101" s="705">
        <f t="shared" si="16"/>
        <v>0</v>
      </c>
      <c r="M101" s="705">
        <f>IF('1. General Input'!$D$10=0,0,IF('1. General Input'!$D$10=8,0,IF(B101&gt;$M$9-1,IF(B101&lt;$N$9,D101,0),0)))</f>
        <v>0</v>
      </c>
      <c r="N101" s="705">
        <f>IF('1. General Input'!$D$10=0,0,IF('1. General Input'!$D$10=8,0,IF(B101&gt;$N$9-1,IF(B101&lt;$O$9,D101,0),0)))</f>
        <v>0</v>
      </c>
      <c r="O101" s="705">
        <f>IF('1. General Input'!$D$10=0,0,IF('1. General Input'!$D$10=8,0,IF(B101&gt;$O$9-1,IF(B101&lt;$P$9,D101,0),0)))</f>
        <v>0</v>
      </c>
      <c r="P101" s="705">
        <f>IF('1. General Input'!$D$10=0,0,IF('1. General Input'!$D$10=8,0,IF(B101&gt;$P$9-1,IF(B101&lt;$Q$9,D101,0),0)))</f>
        <v>0</v>
      </c>
      <c r="Q101" s="705">
        <f>IF('1. General Input'!$D$10=0,0,IF('1. General Input'!$D$10=8,0,IF(B101&gt;$Q$9-1,IF(B101&lt;$R$9,D101,0),0)))</f>
        <v>0</v>
      </c>
      <c r="R101" s="705">
        <f>IF('1. General Input'!$D$10=0,0,IF('1. General Input'!$D$10=8,0,IF(B101&gt;$R$9-1,IF(B101&lt;$S$9,D101,0),0)))</f>
        <v>0</v>
      </c>
      <c r="S101" s="705">
        <f>IF('1. General Input'!$D$10=0,0,IF('1. General Input'!$D$10=8,0,IF(B101&gt;$S$9-1,IF(B101&lt;$T$9,D101,0),0)))</f>
        <v>0</v>
      </c>
      <c r="T101" s="705">
        <f>IF('1. General Input'!$D$10=0,0,IF('1. General Input'!$D$10=8,0,IF(B101&gt;$T$9-1,IF(B101&lt;$U$9,D101,0),0)))</f>
        <v>0</v>
      </c>
      <c r="U101" s="705">
        <f>IF('1. General Input'!$D$10=0,0,IF('1. General Input'!$D$10=8,0,IF(B101&gt;$U$9-1,IF(B101&lt;$V$9,D101,0),0)))</f>
        <v>0</v>
      </c>
      <c r="V101" s="705">
        <f>IF('1. General Input'!$D$10=0,0,IF('1. General Input'!$D$10=8,0,IF(B101&gt;$V$9-1,IF(B101&lt;$W$9,D101,0),0)))</f>
        <v>0</v>
      </c>
      <c r="W101" s="705">
        <f>IF('1. General Input'!$D$10=0,0,IF('1. General Input'!$D$10=8,0,IF(B101&gt;$W$9-1,IF(B101&lt;$X$9,D101,0),0)))</f>
        <v>0</v>
      </c>
      <c r="X101" s="705">
        <f>IF('1. General Input'!$D$10=0,0,IF('1. General Input'!$D$10=8,0,IF(B101&gt;$X$9-1,IF(B101&lt;$Y$9,D101,0),0)))</f>
        <v>0</v>
      </c>
      <c r="Y101" s="705">
        <f>IF('1. General Input'!$D$10=0,0,IF('1. General Input'!$D$10=8,0,IF(B101&gt;$Y$9-1,IF(B101&lt;$Z$9,D101,0),0)))</f>
        <v>0</v>
      </c>
      <c r="Z101" s="705">
        <f>IF('1. General Input'!$D$10=0,0,IF('1. General Input'!$D$10=8,0,IF(B101&gt;$Z$9-1,IF(B101&lt;$AA$9,D101,0),0)))</f>
        <v>0</v>
      </c>
      <c r="AA101" s="705">
        <f>IF('1. General Input'!$D$10=0,0,IF('1. General Input'!$D$10=8,0,IF(B101&gt;$AA$9-1,IF(B101&lt;$AB$9,D101,0),0)))</f>
        <v>0</v>
      </c>
      <c r="AB101" s="705">
        <f>IF('1. General Input'!$D$10=0,0,IF('1. General Input'!$D$10=8,0,IF(B101&gt;$AB$9-1,IF(B101&lt;$AC$9,D101,0),0)))</f>
        <v>0</v>
      </c>
      <c r="AC101" s="705">
        <f>IF('1. General Input'!$D$10=0,0,IF(B101&gt;$AC$9-1,D101,0))</f>
        <v>0</v>
      </c>
      <c r="AD101" s="706">
        <f t="shared" si="17"/>
        <v>0</v>
      </c>
    </row>
    <row r="102" spans="1:30" x14ac:dyDescent="0.25">
      <c r="A102" s="646"/>
      <c r="B102" s="588"/>
      <c r="C102" s="588"/>
      <c r="D102" s="655"/>
      <c r="E102" s="705">
        <f t="shared" si="9"/>
        <v>0</v>
      </c>
      <c r="F102" s="705">
        <f t="shared" si="10"/>
        <v>0</v>
      </c>
      <c r="G102" s="705">
        <f t="shared" si="11"/>
        <v>0</v>
      </c>
      <c r="H102" s="705">
        <f t="shared" si="12"/>
        <v>0</v>
      </c>
      <c r="I102" s="705">
        <f t="shared" si="13"/>
        <v>0</v>
      </c>
      <c r="J102" s="705">
        <f t="shared" si="14"/>
        <v>0</v>
      </c>
      <c r="K102" s="705">
        <f t="shared" si="15"/>
        <v>0</v>
      </c>
      <c r="L102" s="705">
        <f t="shared" si="16"/>
        <v>0</v>
      </c>
      <c r="M102" s="705">
        <f>IF('1. General Input'!$D$10=0,0,IF('1. General Input'!$D$10=8,0,IF(B102&gt;$M$9-1,IF(B102&lt;$N$9,D102,0),0)))</f>
        <v>0</v>
      </c>
      <c r="N102" s="705">
        <f>IF('1. General Input'!$D$10=0,0,IF('1. General Input'!$D$10=8,0,IF(B102&gt;$N$9-1,IF(B102&lt;$O$9,D102,0),0)))</f>
        <v>0</v>
      </c>
      <c r="O102" s="705">
        <f>IF('1. General Input'!$D$10=0,0,IF('1. General Input'!$D$10=8,0,IF(B102&gt;$O$9-1,IF(B102&lt;$P$9,D102,0),0)))</f>
        <v>0</v>
      </c>
      <c r="P102" s="705">
        <f>IF('1. General Input'!$D$10=0,0,IF('1. General Input'!$D$10=8,0,IF(B102&gt;$P$9-1,IF(B102&lt;$Q$9,D102,0),0)))</f>
        <v>0</v>
      </c>
      <c r="Q102" s="705">
        <f>IF('1. General Input'!$D$10=0,0,IF('1. General Input'!$D$10=8,0,IF(B102&gt;$Q$9-1,IF(B102&lt;$R$9,D102,0),0)))</f>
        <v>0</v>
      </c>
      <c r="R102" s="705">
        <f>IF('1. General Input'!$D$10=0,0,IF('1. General Input'!$D$10=8,0,IF(B102&gt;$R$9-1,IF(B102&lt;$S$9,D102,0),0)))</f>
        <v>0</v>
      </c>
      <c r="S102" s="705">
        <f>IF('1. General Input'!$D$10=0,0,IF('1. General Input'!$D$10=8,0,IF(B102&gt;$S$9-1,IF(B102&lt;$T$9,D102,0),0)))</f>
        <v>0</v>
      </c>
      <c r="T102" s="705">
        <f>IF('1. General Input'!$D$10=0,0,IF('1. General Input'!$D$10=8,0,IF(B102&gt;$T$9-1,IF(B102&lt;$U$9,D102,0),0)))</f>
        <v>0</v>
      </c>
      <c r="U102" s="705">
        <f>IF('1. General Input'!$D$10=0,0,IF('1. General Input'!$D$10=8,0,IF(B102&gt;$U$9-1,IF(B102&lt;$V$9,D102,0),0)))</f>
        <v>0</v>
      </c>
      <c r="V102" s="705">
        <f>IF('1. General Input'!$D$10=0,0,IF('1. General Input'!$D$10=8,0,IF(B102&gt;$V$9-1,IF(B102&lt;$W$9,D102,0),0)))</f>
        <v>0</v>
      </c>
      <c r="W102" s="705">
        <f>IF('1. General Input'!$D$10=0,0,IF('1. General Input'!$D$10=8,0,IF(B102&gt;$W$9-1,IF(B102&lt;$X$9,D102,0),0)))</f>
        <v>0</v>
      </c>
      <c r="X102" s="705">
        <f>IF('1. General Input'!$D$10=0,0,IF('1. General Input'!$D$10=8,0,IF(B102&gt;$X$9-1,IF(B102&lt;$Y$9,D102,0),0)))</f>
        <v>0</v>
      </c>
      <c r="Y102" s="705">
        <f>IF('1. General Input'!$D$10=0,0,IF('1. General Input'!$D$10=8,0,IF(B102&gt;$Y$9-1,IF(B102&lt;$Z$9,D102,0),0)))</f>
        <v>0</v>
      </c>
      <c r="Z102" s="705">
        <f>IF('1. General Input'!$D$10=0,0,IF('1. General Input'!$D$10=8,0,IF(B102&gt;$Z$9-1,IF(B102&lt;$AA$9,D102,0),0)))</f>
        <v>0</v>
      </c>
      <c r="AA102" s="705">
        <f>IF('1. General Input'!$D$10=0,0,IF('1. General Input'!$D$10=8,0,IF(B102&gt;$AA$9-1,IF(B102&lt;$AB$9,D102,0),0)))</f>
        <v>0</v>
      </c>
      <c r="AB102" s="705">
        <f>IF('1. General Input'!$D$10=0,0,IF('1. General Input'!$D$10=8,0,IF(B102&gt;$AB$9-1,IF(B102&lt;$AC$9,D102,0),0)))</f>
        <v>0</v>
      </c>
      <c r="AC102" s="705">
        <f>IF('1. General Input'!$D$10=0,0,IF(B102&gt;$AC$9-1,D102,0))</f>
        <v>0</v>
      </c>
      <c r="AD102" s="706">
        <f t="shared" si="17"/>
        <v>0</v>
      </c>
    </row>
    <row r="103" spans="1:30" x14ac:dyDescent="0.25">
      <c r="A103" s="646"/>
      <c r="B103" s="588"/>
      <c r="C103" s="588"/>
      <c r="D103" s="655"/>
      <c r="E103" s="705">
        <f t="shared" si="9"/>
        <v>0</v>
      </c>
      <c r="F103" s="705">
        <f t="shared" si="10"/>
        <v>0</v>
      </c>
      <c r="G103" s="705">
        <f t="shared" si="11"/>
        <v>0</v>
      </c>
      <c r="H103" s="705">
        <f t="shared" si="12"/>
        <v>0</v>
      </c>
      <c r="I103" s="705">
        <f t="shared" si="13"/>
        <v>0</v>
      </c>
      <c r="J103" s="705">
        <f t="shared" si="14"/>
        <v>0</v>
      </c>
      <c r="K103" s="705">
        <f t="shared" si="15"/>
        <v>0</v>
      </c>
      <c r="L103" s="705">
        <f t="shared" si="16"/>
        <v>0</v>
      </c>
      <c r="M103" s="705">
        <f>IF('1. General Input'!$D$10=0,0,IF('1. General Input'!$D$10=8,0,IF(B103&gt;$M$9-1,IF(B103&lt;$N$9,D103,0),0)))</f>
        <v>0</v>
      </c>
      <c r="N103" s="705">
        <f>IF('1. General Input'!$D$10=0,0,IF('1. General Input'!$D$10=8,0,IF(B103&gt;$N$9-1,IF(B103&lt;$O$9,D103,0),0)))</f>
        <v>0</v>
      </c>
      <c r="O103" s="705">
        <f>IF('1. General Input'!$D$10=0,0,IF('1. General Input'!$D$10=8,0,IF(B103&gt;$O$9-1,IF(B103&lt;$P$9,D103,0),0)))</f>
        <v>0</v>
      </c>
      <c r="P103" s="705">
        <f>IF('1. General Input'!$D$10=0,0,IF('1. General Input'!$D$10=8,0,IF(B103&gt;$P$9-1,IF(B103&lt;$Q$9,D103,0),0)))</f>
        <v>0</v>
      </c>
      <c r="Q103" s="705">
        <f>IF('1. General Input'!$D$10=0,0,IF('1. General Input'!$D$10=8,0,IF(B103&gt;$Q$9-1,IF(B103&lt;$R$9,D103,0),0)))</f>
        <v>0</v>
      </c>
      <c r="R103" s="705">
        <f>IF('1. General Input'!$D$10=0,0,IF('1. General Input'!$D$10=8,0,IF(B103&gt;$R$9-1,IF(B103&lt;$S$9,D103,0),0)))</f>
        <v>0</v>
      </c>
      <c r="S103" s="705">
        <f>IF('1. General Input'!$D$10=0,0,IF('1. General Input'!$D$10=8,0,IF(B103&gt;$S$9-1,IF(B103&lt;$T$9,D103,0),0)))</f>
        <v>0</v>
      </c>
      <c r="T103" s="705">
        <f>IF('1. General Input'!$D$10=0,0,IF('1. General Input'!$D$10=8,0,IF(B103&gt;$T$9-1,IF(B103&lt;$U$9,D103,0),0)))</f>
        <v>0</v>
      </c>
      <c r="U103" s="705">
        <f>IF('1. General Input'!$D$10=0,0,IF('1. General Input'!$D$10=8,0,IF(B103&gt;$U$9-1,IF(B103&lt;$V$9,D103,0),0)))</f>
        <v>0</v>
      </c>
      <c r="V103" s="705">
        <f>IF('1. General Input'!$D$10=0,0,IF('1. General Input'!$D$10=8,0,IF(B103&gt;$V$9-1,IF(B103&lt;$W$9,D103,0),0)))</f>
        <v>0</v>
      </c>
      <c r="W103" s="705">
        <f>IF('1. General Input'!$D$10=0,0,IF('1. General Input'!$D$10=8,0,IF(B103&gt;$W$9-1,IF(B103&lt;$X$9,D103,0),0)))</f>
        <v>0</v>
      </c>
      <c r="X103" s="705">
        <f>IF('1. General Input'!$D$10=0,0,IF('1. General Input'!$D$10=8,0,IF(B103&gt;$X$9-1,IF(B103&lt;$Y$9,D103,0),0)))</f>
        <v>0</v>
      </c>
      <c r="Y103" s="705">
        <f>IF('1. General Input'!$D$10=0,0,IF('1. General Input'!$D$10=8,0,IF(B103&gt;$Y$9-1,IF(B103&lt;$Z$9,D103,0),0)))</f>
        <v>0</v>
      </c>
      <c r="Z103" s="705">
        <f>IF('1. General Input'!$D$10=0,0,IF('1. General Input'!$D$10=8,0,IF(B103&gt;$Z$9-1,IF(B103&lt;$AA$9,D103,0),0)))</f>
        <v>0</v>
      </c>
      <c r="AA103" s="705">
        <f>IF('1. General Input'!$D$10=0,0,IF('1. General Input'!$D$10=8,0,IF(B103&gt;$AA$9-1,IF(B103&lt;$AB$9,D103,0),0)))</f>
        <v>0</v>
      </c>
      <c r="AB103" s="705">
        <f>IF('1. General Input'!$D$10=0,0,IF('1. General Input'!$D$10=8,0,IF(B103&gt;$AB$9-1,IF(B103&lt;$AC$9,D103,0),0)))</f>
        <v>0</v>
      </c>
      <c r="AC103" s="705">
        <f>IF('1. General Input'!$D$10=0,0,IF(B103&gt;$AC$9-1,D103,0))</f>
        <v>0</v>
      </c>
      <c r="AD103" s="706">
        <f t="shared" si="17"/>
        <v>0</v>
      </c>
    </row>
    <row r="104" spans="1:30" x14ac:dyDescent="0.25">
      <c r="A104" s="646"/>
      <c r="B104" s="588"/>
      <c r="C104" s="588"/>
      <c r="D104" s="655"/>
      <c r="E104" s="705">
        <f t="shared" si="9"/>
        <v>0</v>
      </c>
      <c r="F104" s="705">
        <f t="shared" si="10"/>
        <v>0</v>
      </c>
      <c r="G104" s="705">
        <f t="shared" si="11"/>
        <v>0</v>
      </c>
      <c r="H104" s="705">
        <f t="shared" si="12"/>
        <v>0</v>
      </c>
      <c r="I104" s="705">
        <f t="shared" si="13"/>
        <v>0</v>
      </c>
      <c r="J104" s="705">
        <f t="shared" si="14"/>
        <v>0</v>
      </c>
      <c r="K104" s="705">
        <f t="shared" si="15"/>
        <v>0</v>
      </c>
      <c r="L104" s="705">
        <f t="shared" si="16"/>
        <v>0</v>
      </c>
      <c r="M104" s="705">
        <f>IF('1. General Input'!$D$10=0,0,IF('1. General Input'!$D$10=8,0,IF(B104&gt;$M$9-1,IF(B104&lt;$N$9,D104,0),0)))</f>
        <v>0</v>
      </c>
      <c r="N104" s="705">
        <f>IF('1. General Input'!$D$10=0,0,IF('1. General Input'!$D$10=8,0,IF(B104&gt;$N$9-1,IF(B104&lt;$O$9,D104,0),0)))</f>
        <v>0</v>
      </c>
      <c r="O104" s="705">
        <f>IF('1. General Input'!$D$10=0,0,IF('1. General Input'!$D$10=8,0,IF(B104&gt;$O$9-1,IF(B104&lt;$P$9,D104,0),0)))</f>
        <v>0</v>
      </c>
      <c r="P104" s="705">
        <f>IF('1. General Input'!$D$10=0,0,IF('1. General Input'!$D$10=8,0,IF(B104&gt;$P$9-1,IF(B104&lt;$Q$9,D104,0),0)))</f>
        <v>0</v>
      </c>
      <c r="Q104" s="705">
        <f>IF('1. General Input'!$D$10=0,0,IF('1. General Input'!$D$10=8,0,IF(B104&gt;$Q$9-1,IF(B104&lt;$R$9,D104,0),0)))</f>
        <v>0</v>
      </c>
      <c r="R104" s="705">
        <f>IF('1. General Input'!$D$10=0,0,IF('1. General Input'!$D$10=8,0,IF(B104&gt;$R$9-1,IF(B104&lt;$S$9,D104,0),0)))</f>
        <v>0</v>
      </c>
      <c r="S104" s="705">
        <f>IF('1. General Input'!$D$10=0,0,IF('1. General Input'!$D$10=8,0,IF(B104&gt;$S$9-1,IF(B104&lt;$T$9,D104,0),0)))</f>
        <v>0</v>
      </c>
      <c r="T104" s="705">
        <f>IF('1. General Input'!$D$10=0,0,IF('1. General Input'!$D$10=8,0,IF(B104&gt;$T$9-1,IF(B104&lt;$U$9,D104,0),0)))</f>
        <v>0</v>
      </c>
      <c r="U104" s="705">
        <f>IF('1. General Input'!$D$10=0,0,IF('1. General Input'!$D$10=8,0,IF(B104&gt;$U$9-1,IF(B104&lt;$V$9,D104,0),0)))</f>
        <v>0</v>
      </c>
      <c r="V104" s="705">
        <f>IF('1. General Input'!$D$10=0,0,IF('1. General Input'!$D$10=8,0,IF(B104&gt;$V$9-1,IF(B104&lt;$W$9,D104,0),0)))</f>
        <v>0</v>
      </c>
      <c r="W104" s="705">
        <f>IF('1. General Input'!$D$10=0,0,IF('1. General Input'!$D$10=8,0,IF(B104&gt;$W$9-1,IF(B104&lt;$X$9,D104,0),0)))</f>
        <v>0</v>
      </c>
      <c r="X104" s="705">
        <f>IF('1. General Input'!$D$10=0,0,IF('1. General Input'!$D$10=8,0,IF(B104&gt;$X$9-1,IF(B104&lt;$Y$9,D104,0),0)))</f>
        <v>0</v>
      </c>
      <c r="Y104" s="705">
        <f>IF('1. General Input'!$D$10=0,0,IF('1. General Input'!$D$10=8,0,IF(B104&gt;$Y$9-1,IF(B104&lt;$Z$9,D104,0),0)))</f>
        <v>0</v>
      </c>
      <c r="Z104" s="705">
        <f>IF('1. General Input'!$D$10=0,0,IF('1. General Input'!$D$10=8,0,IF(B104&gt;$Z$9-1,IF(B104&lt;$AA$9,D104,0),0)))</f>
        <v>0</v>
      </c>
      <c r="AA104" s="705">
        <f>IF('1. General Input'!$D$10=0,0,IF('1. General Input'!$D$10=8,0,IF(B104&gt;$AA$9-1,IF(B104&lt;$AB$9,D104,0),0)))</f>
        <v>0</v>
      </c>
      <c r="AB104" s="705">
        <f>IF('1. General Input'!$D$10=0,0,IF('1. General Input'!$D$10=8,0,IF(B104&gt;$AB$9-1,IF(B104&lt;$AC$9,D104,0),0)))</f>
        <v>0</v>
      </c>
      <c r="AC104" s="705">
        <f>IF('1. General Input'!$D$10=0,0,IF(B104&gt;$AC$9-1,D104,0))</f>
        <v>0</v>
      </c>
      <c r="AD104" s="706">
        <f t="shared" si="17"/>
        <v>0</v>
      </c>
    </row>
    <row r="105" spans="1:30" x14ac:dyDescent="0.25">
      <c r="A105" s="646"/>
      <c r="B105" s="588"/>
      <c r="C105" s="588"/>
      <c r="D105" s="655"/>
      <c r="E105" s="705">
        <f t="shared" si="9"/>
        <v>0</v>
      </c>
      <c r="F105" s="705">
        <f t="shared" si="10"/>
        <v>0</v>
      </c>
      <c r="G105" s="705">
        <f t="shared" si="11"/>
        <v>0</v>
      </c>
      <c r="H105" s="705">
        <f t="shared" si="12"/>
        <v>0</v>
      </c>
      <c r="I105" s="705">
        <f t="shared" si="13"/>
        <v>0</v>
      </c>
      <c r="J105" s="705">
        <f t="shared" si="14"/>
        <v>0</v>
      </c>
      <c r="K105" s="705">
        <f t="shared" si="15"/>
        <v>0</v>
      </c>
      <c r="L105" s="705">
        <f t="shared" si="16"/>
        <v>0</v>
      </c>
      <c r="M105" s="705">
        <f>IF('1. General Input'!$D$10=0,0,IF('1. General Input'!$D$10=8,0,IF(B105&gt;$M$9-1,IF(B105&lt;$N$9,D105,0),0)))</f>
        <v>0</v>
      </c>
      <c r="N105" s="705">
        <f>IF('1. General Input'!$D$10=0,0,IF('1. General Input'!$D$10=8,0,IF(B105&gt;$N$9-1,IF(B105&lt;$O$9,D105,0),0)))</f>
        <v>0</v>
      </c>
      <c r="O105" s="705">
        <f>IF('1. General Input'!$D$10=0,0,IF('1. General Input'!$D$10=8,0,IF(B105&gt;$O$9-1,IF(B105&lt;$P$9,D105,0),0)))</f>
        <v>0</v>
      </c>
      <c r="P105" s="705">
        <f>IF('1. General Input'!$D$10=0,0,IF('1. General Input'!$D$10=8,0,IF(B105&gt;$P$9-1,IF(B105&lt;$Q$9,D105,0),0)))</f>
        <v>0</v>
      </c>
      <c r="Q105" s="705">
        <f>IF('1. General Input'!$D$10=0,0,IF('1. General Input'!$D$10=8,0,IF(B105&gt;$Q$9-1,IF(B105&lt;$R$9,D105,0),0)))</f>
        <v>0</v>
      </c>
      <c r="R105" s="705">
        <f>IF('1. General Input'!$D$10=0,0,IF('1. General Input'!$D$10=8,0,IF(B105&gt;$R$9-1,IF(B105&lt;$S$9,D105,0),0)))</f>
        <v>0</v>
      </c>
      <c r="S105" s="705">
        <f>IF('1. General Input'!$D$10=0,0,IF('1. General Input'!$D$10=8,0,IF(B105&gt;$S$9-1,IF(B105&lt;$T$9,D105,0),0)))</f>
        <v>0</v>
      </c>
      <c r="T105" s="705">
        <f>IF('1. General Input'!$D$10=0,0,IF('1. General Input'!$D$10=8,0,IF(B105&gt;$T$9-1,IF(B105&lt;$U$9,D105,0),0)))</f>
        <v>0</v>
      </c>
      <c r="U105" s="705">
        <f>IF('1. General Input'!$D$10=0,0,IF('1. General Input'!$D$10=8,0,IF(B105&gt;$U$9-1,IF(B105&lt;$V$9,D105,0),0)))</f>
        <v>0</v>
      </c>
      <c r="V105" s="705">
        <f>IF('1. General Input'!$D$10=0,0,IF('1. General Input'!$D$10=8,0,IF(B105&gt;$V$9-1,IF(B105&lt;$W$9,D105,0),0)))</f>
        <v>0</v>
      </c>
      <c r="W105" s="705">
        <f>IF('1. General Input'!$D$10=0,0,IF('1. General Input'!$D$10=8,0,IF(B105&gt;$W$9-1,IF(B105&lt;$X$9,D105,0),0)))</f>
        <v>0</v>
      </c>
      <c r="X105" s="705">
        <f>IF('1. General Input'!$D$10=0,0,IF('1. General Input'!$D$10=8,0,IF(B105&gt;$X$9-1,IF(B105&lt;$Y$9,D105,0),0)))</f>
        <v>0</v>
      </c>
      <c r="Y105" s="705">
        <f>IF('1. General Input'!$D$10=0,0,IF('1. General Input'!$D$10=8,0,IF(B105&gt;$Y$9-1,IF(B105&lt;$Z$9,D105,0),0)))</f>
        <v>0</v>
      </c>
      <c r="Z105" s="705">
        <f>IF('1. General Input'!$D$10=0,0,IF('1. General Input'!$D$10=8,0,IF(B105&gt;$Z$9-1,IF(B105&lt;$AA$9,D105,0),0)))</f>
        <v>0</v>
      </c>
      <c r="AA105" s="705">
        <f>IF('1. General Input'!$D$10=0,0,IF('1. General Input'!$D$10=8,0,IF(B105&gt;$AA$9-1,IF(B105&lt;$AB$9,D105,0),0)))</f>
        <v>0</v>
      </c>
      <c r="AB105" s="705">
        <f>IF('1. General Input'!$D$10=0,0,IF('1. General Input'!$D$10=8,0,IF(B105&gt;$AB$9-1,IF(B105&lt;$AC$9,D105,0),0)))</f>
        <v>0</v>
      </c>
      <c r="AC105" s="705">
        <f>IF('1. General Input'!$D$10=0,0,IF(B105&gt;$AC$9-1,D105,0))</f>
        <v>0</v>
      </c>
      <c r="AD105" s="706">
        <f t="shared" si="17"/>
        <v>0</v>
      </c>
    </row>
    <row r="106" spans="1:30" x14ac:dyDescent="0.25">
      <c r="A106" s="646"/>
      <c r="B106" s="588"/>
      <c r="C106" s="588"/>
      <c r="D106" s="655"/>
      <c r="E106" s="705">
        <f t="shared" si="9"/>
        <v>0</v>
      </c>
      <c r="F106" s="705">
        <f t="shared" si="10"/>
        <v>0</v>
      </c>
      <c r="G106" s="705">
        <f t="shared" si="11"/>
        <v>0</v>
      </c>
      <c r="H106" s="705">
        <f t="shared" si="12"/>
        <v>0</v>
      </c>
      <c r="I106" s="705">
        <f t="shared" si="13"/>
        <v>0</v>
      </c>
      <c r="J106" s="705">
        <f t="shared" si="14"/>
        <v>0</v>
      </c>
      <c r="K106" s="705">
        <f t="shared" si="15"/>
        <v>0</v>
      </c>
      <c r="L106" s="705">
        <f t="shared" si="16"/>
        <v>0</v>
      </c>
      <c r="M106" s="705">
        <f>IF('1. General Input'!$D$10=0,0,IF('1. General Input'!$D$10=8,0,IF(B106&gt;$M$9-1,IF(B106&lt;$N$9,D106,0),0)))</f>
        <v>0</v>
      </c>
      <c r="N106" s="705">
        <f>IF('1. General Input'!$D$10=0,0,IF('1. General Input'!$D$10=8,0,IF(B106&gt;$N$9-1,IF(B106&lt;$O$9,D106,0),0)))</f>
        <v>0</v>
      </c>
      <c r="O106" s="705">
        <f>IF('1. General Input'!$D$10=0,0,IF('1. General Input'!$D$10=8,0,IF(B106&gt;$O$9-1,IF(B106&lt;$P$9,D106,0),0)))</f>
        <v>0</v>
      </c>
      <c r="P106" s="705">
        <f>IF('1. General Input'!$D$10=0,0,IF('1. General Input'!$D$10=8,0,IF(B106&gt;$P$9-1,IF(B106&lt;$Q$9,D106,0),0)))</f>
        <v>0</v>
      </c>
      <c r="Q106" s="705">
        <f>IF('1. General Input'!$D$10=0,0,IF('1. General Input'!$D$10=8,0,IF(B106&gt;$Q$9-1,IF(B106&lt;$R$9,D106,0),0)))</f>
        <v>0</v>
      </c>
      <c r="R106" s="705">
        <f>IF('1. General Input'!$D$10=0,0,IF('1. General Input'!$D$10=8,0,IF(B106&gt;$R$9-1,IF(B106&lt;$S$9,D106,0),0)))</f>
        <v>0</v>
      </c>
      <c r="S106" s="705">
        <f>IF('1. General Input'!$D$10=0,0,IF('1. General Input'!$D$10=8,0,IF(B106&gt;$S$9-1,IF(B106&lt;$T$9,D106,0),0)))</f>
        <v>0</v>
      </c>
      <c r="T106" s="705">
        <f>IF('1. General Input'!$D$10=0,0,IF('1. General Input'!$D$10=8,0,IF(B106&gt;$T$9-1,IF(B106&lt;$U$9,D106,0),0)))</f>
        <v>0</v>
      </c>
      <c r="U106" s="705">
        <f>IF('1. General Input'!$D$10=0,0,IF('1. General Input'!$D$10=8,0,IF(B106&gt;$U$9-1,IF(B106&lt;$V$9,D106,0),0)))</f>
        <v>0</v>
      </c>
      <c r="V106" s="705">
        <f>IF('1. General Input'!$D$10=0,0,IF('1. General Input'!$D$10=8,0,IF(B106&gt;$V$9-1,IF(B106&lt;$W$9,D106,0),0)))</f>
        <v>0</v>
      </c>
      <c r="W106" s="705">
        <f>IF('1. General Input'!$D$10=0,0,IF('1. General Input'!$D$10=8,0,IF(B106&gt;$W$9-1,IF(B106&lt;$X$9,D106,0),0)))</f>
        <v>0</v>
      </c>
      <c r="X106" s="705">
        <f>IF('1. General Input'!$D$10=0,0,IF('1. General Input'!$D$10=8,0,IF(B106&gt;$X$9-1,IF(B106&lt;$Y$9,D106,0),0)))</f>
        <v>0</v>
      </c>
      <c r="Y106" s="705">
        <f>IF('1. General Input'!$D$10=0,0,IF('1. General Input'!$D$10=8,0,IF(B106&gt;$Y$9-1,IF(B106&lt;$Z$9,D106,0),0)))</f>
        <v>0</v>
      </c>
      <c r="Z106" s="705">
        <f>IF('1. General Input'!$D$10=0,0,IF('1. General Input'!$D$10=8,0,IF(B106&gt;$Z$9-1,IF(B106&lt;$AA$9,D106,0),0)))</f>
        <v>0</v>
      </c>
      <c r="AA106" s="705">
        <f>IF('1. General Input'!$D$10=0,0,IF('1. General Input'!$D$10=8,0,IF(B106&gt;$AA$9-1,IF(B106&lt;$AB$9,D106,0),0)))</f>
        <v>0</v>
      </c>
      <c r="AB106" s="705">
        <f>IF('1. General Input'!$D$10=0,0,IF('1. General Input'!$D$10=8,0,IF(B106&gt;$AB$9-1,IF(B106&lt;$AC$9,D106,0),0)))</f>
        <v>0</v>
      </c>
      <c r="AC106" s="705">
        <f>IF('1. General Input'!$D$10=0,0,IF(B106&gt;$AC$9-1,D106,0))</f>
        <v>0</v>
      </c>
      <c r="AD106" s="706">
        <f t="shared" si="17"/>
        <v>0</v>
      </c>
    </row>
    <row r="107" spans="1:30" x14ac:dyDescent="0.25">
      <c r="A107" s="646"/>
      <c r="B107" s="588"/>
      <c r="C107" s="588"/>
      <c r="D107" s="655"/>
      <c r="E107" s="705">
        <f t="shared" si="9"/>
        <v>0</v>
      </c>
      <c r="F107" s="705">
        <f t="shared" si="10"/>
        <v>0</v>
      </c>
      <c r="G107" s="705">
        <f t="shared" si="11"/>
        <v>0</v>
      </c>
      <c r="H107" s="705">
        <f t="shared" si="12"/>
        <v>0</v>
      </c>
      <c r="I107" s="705">
        <f t="shared" si="13"/>
        <v>0</v>
      </c>
      <c r="J107" s="705">
        <f t="shared" si="14"/>
        <v>0</v>
      </c>
      <c r="K107" s="705">
        <f t="shared" si="15"/>
        <v>0</v>
      </c>
      <c r="L107" s="705">
        <f t="shared" si="16"/>
        <v>0</v>
      </c>
      <c r="M107" s="705">
        <f>IF('1. General Input'!$D$10=0,0,IF('1. General Input'!$D$10=8,0,IF(B107&gt;$M$9-1,IF(B107&lt;$N$9,D107,0),0)))</f>
        <v>0</v>
      </c>
      <c r="N107" s="705">
        <f>IF('1. General Input'!$D$10=0,0,IF('1. General Input'!$D$10=8,0,IF(B107&gt;$N$9-1,IF(B107&lt;$O$9,D107,0),0)))</f>
        <v>0</v>
      </c>
      <c r="O107" s="705">
        <f>IF('1. General Input'!$D$10=0,0,IF('1. General Input'!$D$10=8,0,IF(B107&gt;$O$9-1,IF(B107&lt;$P$9,D107,0),0)))</f>
        <v>0</v>
      </c>
      <c r="P107" s="705">
        <f>IF('1. General Input'!$D$10=0,0,IF('1. General Input'!$D$10=8,0,IF(B107&gt;$P$9-1,IF(B107&lt;$Q$9,D107,0),0)))</f>
        <v>0</v>
      </c>
      <c r="Q107" s="705">
        <f>IF('1. General Input'!$D$10=0,0,IF('1. General Input'!$D$10=8,0,IF(B107&gt;$Q$9-1,IF(B107&lt;$R$9,D107,0),0)))</f>
        <v>0</v>
      </c>
      <c r="R107" s="705">
        <f>IF('1. General Input'!$D$10=0,0,IF('1. General Input'!$D$10=8,0,IF(B107&gt;$R$9-1,IF(B107&lt;$S$9,D107,0),0)))</f>
        <v>0</v>
      </c>
      <c r="S107" s="705">
        <f>IF('1. General Input'!$D$10=0,0,IF('1. General Input'!$D$10=8,0,IF(B107&gt;$S$9-1,IF(B107&lt;$T$9,D107,0),0)))</f>
        <v>0</v>
      </c>
      <c r="T107" s="705">
        <f>IF('1. General Input'!$D$10=0,0,IF('1. General Input'!$D$10=8,0,IF(B107&gt;$T$9-1,IF(B107&lt;$U$9,D107,0),0)))</f>
        <v>0</v>
      </c>
      <c r="U107" s="705">
        <f>IF('1. General Input'!$D$10=0,0,IF('1. General Input'!$D$10=8,0,IF(B107&gt;$U$9-1,IF(B107&lt;$V$9,D107,0),0)))</f>
        <v>0</v>
      </c>
      <c r="V107" s="705">
        <f>IF('1. General Input'!$D$10=0,0,IF('1. General Input'!$D$10=8,0,IF(B107&gt;$V$9-1,IF(B107&lt;$W$9,D107,0),0)))</f>
        <v>0</v>
      </c>
      <c r="W107" s="705">
        <f>IF('1. General Input'!$D$10=0,0,IF('1. General Input'!$D$10=8,0,IF(B107&gt;$W$9-1,IF(B107&lt;$X$9,D107,0),0)))</f>
        <v>0</v>
      </c>
      <c r="X107" s="705">
        <f>IF('1. General Input'!$D$10=0,0,IF('1. General Input'!$D$10=8,0,IF(B107&gt;$X$9-1,IF(B107&lt;$Y$9,D107,0),0)))</f>
        <v>0</v>
      </c>
      <c r="Y107" s="705">
        <f>IF('1. General Input'!$D$10=0,0,IF('1. General Input'!$D$10=8,0,IF(B107&gt;$Y$9-1,IF(B107&lt;$Z$9,D107,0),0)))</f>
        <v>0</v>
      </c>
      <c r="Z107" s="705">
        <f>IF('1. General Input'!$D$10=0,0,IF('1. General Input'!$D$10=8,0,IF(B107&gt;$Z$9-1,IF(B107&lt;$AA$9,D107,0),0)))</f>
        <v>0</v>
      </c>
      <c r="AA107" s="705">
        <f>IF('1. General Input'!$D$10=0,0,IF('1. General Input'!$D$10=8,0,IF(B107&gt;$AA$9-1,IF(B107&lt;$AB$9,D107,0),0)))</f>
        <v>0</v>
      </c>
      <c r="AB107" s="705">
        <f>IF('1. General Input'!$D$10=0,0,IF('1. General Input'!$D$10=8,0,IF(B107&gt;$AB$9-1,IF(B107&lt;$AC$9,D107,0),0)))</f>
        <v>0</v>
      </c>
      <c r="AC107" s="705">
        <f>IF('1. General Input'!$D$10=0,0,IF(B107&gt;$AC$9-1,D107,0))</f>
        <v>0</v>
      </c>
      <c r="AD107" s="706">
        <f t="shared" si="17"/>
        <v>0</v>
      </c>
    </row>
    <row r="108" spans="1:30" x14ac:dyDescent="0.25">
      <c r="A108" s="646"/>
      <c r="B108" s="588"/>
      <c r="C108" s="588"/>
      <c r="D108" s="655"/>
      <c r="E108" s="705">
        <f t="shared" si="9"/>
        <v>0</v>
      </c>
      <c r="F108" s="705">
        <f t="shared" si="10"/>
        <v>0</v>
      </c>
      <c r="G108" s="705">
        <f t="shared" si="11"/>
        <v>0</v>
      </c>
      <c r="H108" s="705">
        <f t="shared" si="12"/>
        <v>0</v>
      </c>
      <c r="I108" s="705">
        <f t="shared" si="13"/>
        <v>0</v>
      </c>
      <c r="J108" s="705">
        <f t="shared" si="14"/>
        <v>0</v>
      </c>
      <c r="K108" s="705">
        <f t="shared" si="15"/>
        <v>0</v>
      </c>
      <c r="L108" s="705">
        <f t="shared" si="16"/>
        <v>0</v>
      </c>
      <c r="M108" s="705">
        <f>IF('1. General Input'!$D$10=0,0,IF('1. General Input'!$D$10=8,0,IF(B108&gt;$M$9-1,IF(B108&lt;$N$9,D108,0),0)))</f>
        <v>0</v>
      </c>
      <c r="N108" s="705">
        <f>IF('1. General Input'!$D$10=0,0,IF('1. General Input'!$D$10=8,0,IF(B108&gt;$N$9-1,IF(B108&lt;$O$9,D108,0),0)))</f>
        <v>0</v>
      </c>
      <c r="O108" s="705">
        <f>IF('1. General Input'!$D$10=0,0,IF('1. General Input'!$D$10=8,0,IF(B108&gt;$O$9-1,IF(B108&lt;$P$9,D108,0),0)))</f>
        <v>0</v>
      </c>
      <c r="P108" s="705">
        <f>IF('1. General Input'!$D$10=0,0,IF('1. General Input'!$D$10=8,0,IF(B108&gt;$P$9-1,IF(B108&lt;$Q$9,D108,0),0)))</f>
        <v>0</v>
      </c>
      <c r="Q108" s="705">
        <f>IF('1. General Input'!$D$10=0,0,IF('1. General Input'!$D$10=8,0,IF(B108&gt;$Q$9-1,IF(B108&lt;$R$9,D108,0),0)))</f>
        <v>0</v>
      </c>
      <c r="R108" s="705">
        <f>IF('1. General Input'!$D$10=0,0,IF('1. General Input'!$D$10=8,0,IF(B108&gt;$R$9-1,IF(B108&lt;$S$9,D108,0),0)))</f>
        <v>0</v>
      </c>
      <c r="S108" s="705">
        <f>IF('1. General Input'!$D$10=0,0,IF('1. General Input'!$D$10=8,0,IF(B108&gt;$S$9-1,IF(B108&lt;$T$9,D108,0),0)))</f>
        <v>0</v>
      </c>
      <c r="T108" s="705">
        <f>IF('1. General Input'!$D$10=0,0,IF('1. General Input'!$D$10=8,0,IF(B108&gt;$T$9-1,IF(B108&lt;$U$9,D108,0),0)))</f>
        <v>0</v>
      </c>
      <c r="U108" s="705">
        <f>IF('1. General Input'!$D$10=0,0,IF('1. General Input'!$D$10=8,0,IF(B108&gt;$U$9-1,IF(B108&lt;$V$9,D108,0),0)))</f>
        <v>0</v>
      </c>
      <c r="V108" s="705">
        <f>IF('1. General Input'!$D$10=0,0,IF('1. General Input'!$D$10=8,0,IF(B108&gt;$V$9-1,IF(B108&lt;$W$9,D108,0),0)))</f>
        <v>0</v>
      </c>
      <c r="W108" s="705">
        <f>IF('1. General Input'!$D$10=0,0,IF('1. General Input'!$D$10=8,0,IF(B108&gt;$W$9-1,IF(B108&lt;$X$9,D108,0),0)))</f>
        <v>0</v>
      </c>
      <c r="X108" s="705">
        <f>IF('1. General Input'!$D$10=0,0,IF('1. General Input'!$D$10=8,0,IF(B108&gt;$X$9-1,IF(B108&lt;$Y$9,D108,0),0)))</f>
        <v>0</v>
      </c>
      <c r="Y108" s="705">
        <f>IF('1. General Input'!$D$10=0,0,IF('1. General Input'!$D$10=8,0,IF(B108&gt;$Y$9-1,IF(B108&lt;$Z$9,D108,0),0)))</f>
        <v>0</v>
      </c>
      <c r="Z108" s="705">
        <f>IF('1. General Input'!$D$10=0,0,IF('1. General Input'!$D$10=8,0,IF(B108&gt;$Z$9-1,IF(B108&lt;$AA$9,D108,0),0)))</f>
        <v>0</v>
      </c>
      <c r="AA108" s="705">
        <f>IF('1. General Input'!$D$10=0,0,IF('1. General Input'!$D$10=8,0,IF(B108&gt;$AA$9-1,IF(B108&lt;$AB$9,D108,0),0)))</f>
        <v>0</v>
      </c>
      <c r="AB108" s="705">
        <f>IF('1. General Input'!$D$10=0,0,IF('1. General Input'!$D$10=8,0,IF(B108&gt;$AB$9-1,IF(B108&lt;$AC$9,D108,0),0)))</f>
        <v>0</v>
      </c>
      <c r="AC108" s="705">
        <f>IF('1. General Input'!$D$10=0,0,IF(B108&gt;$AC$9-1,D108,0))</f>
        <v>0</v>
      </c>
      <c r="AD108" s="706">
        <f t="shared" si="17"/>
        <v>0</v>
      </c>
    </row>
    <row r="109" spans="1:30" x14ac:dyDescent="0.25">
      <c r="A109" s="646"/>
      <c r="B109" s="588"/>
      <c r="C109" s="588"/>
      <c r="D109" s="655"/>
      <c r="E109" s="705">
        <f t="shared" si="9"/>
        <v>0</v>
      </c>
      <c r="F109" s="705">
        <f t="shared" si="10"/>
        <v>0</v>
      </c>
      <c r="G109" s="705">
        <f t="shared" si="11"/>
        <v>0</v>
      </c>
      <c r="H109" s="705">
        <f t="shared" si="12"/>
        <v>0</v>
      </c>
      <c r="I109" s="705">
        <f t="shared" si="13"/>
        <v>0</v>
      </c>
      <c r="J109" s="705">
        <f t="shared" si="14"/>
        <v>0</v>
      </c>
      <c r="K109" s="705">
        <f t="shared" si="15"/>
        <v>0</v>
      </c>
      <c r="L109" s="705">
        <f t="shared" si="16"/>
        <v>0</v>
      </c>
      <c r="M109" s="705">
        <f>IF('1. General Input'!$D$10=0,0,IF('1. General Input'!$D$10=8,0,IF(B109&gt;$M$9-1,IF(B109&lt;$N$9,D109,0),0)))</f>
        <v>0</v>
      </c>
      <c r="N109" s="705">
        <f>IF('1. General Input'!$D$10=0,0,IF('1. General Input'!$D$10=8,0,IF(B109&gt;$N$9-1,IF(B109&lt;$O$9,D109,0),0)))</f>
        <v>0</v>
      </c>
      <c r="O109" s="705">
        <f>IF('1. General Input'!$D$10=0,0,IF('1. General Input'!$D$10=8,0,IF(B109&gt;$O$9-1,IF(B109&lt;$P$9,D109,0),0)))</f>
        <v>0</v>
      </c>
      <c r="P109" s="705">
        <f>IF('1. General Input'!$D$10=0,0,IF('1. General Input'!$D$10=8,0,IF(B109&gt;$P$9-1,IF(B109&lt;$Q$9,D109,0),0)))</f>
        <v>0</v>
      </c>
      <c r="Q109" s="705">
        <f>IF('1. General Input'!$D$10=0,0,IF('1. General Input'!$D$10=8,0,IF(B109&gt;$Q$9-1,IF(B109&lt;$R$9,D109,0),0)))</f>
        <v>0</v>
      </c>
      <c r="R109" s="705">
        <f>IF('1. General Input'!$D$10=0,0,IF('1. General Input'!$D$10=8,0,IF(B109&gt;$R$9-1,IF(B109&lt;$S$9,D109,0),0)))</f>
        <v>0</v>
      </c>
      <c r="S109" s="705">
        <f>IF('1. General Input'!$D$10=0,0,IF('1. General Input'!$D$10=8,0,IF(B109&gt;$S$9-1,IF(B109&lt;$T$9,D109,0),0)))</f>
        <v>0</v>
      </c>
      <c r="T109" s="705">
        <f>IF('1. General Input'!$D$10=0,0,IF('1. General Input'!$D$10=8,0,IF(B109&gt;$T$9-1,IF(B109&lt;$U$9,D109,0),0)))</f>
        <v>0</v>
      </c>
      <c r="U109" s="705">
        <f>IF('1. General Input'!$D$10=0,0,IF('1. General Input'!$D$10=8,0,IF(B109&gt;$U$9-1,IF(B109&lt;$V$9,D109,0),0)))</f>
        <v>0</v>
      </c>
      <c r="V109" s="705">
        <f>IF('1. General Input'!$D$10=0,0,IF('1. General Input'!$D$10=8,0,IF(B109&gt;$V$9-1,IF(B109&lt;$W$9,D109,0),0)))</f>
        <v>0</v>
      </c>
      <c r="W109" s="705">
        <f>IF('1. General Input'!$D$10=0,0,IF('1. General Input'!$D$10=8,0,IF(B109&gt;$W$9-1,IF(B109&lt;$X$9,D109,0),0)))</f>
        <v>0</v>
      </c>
      <c r="X109" s="705">
        <f>IF('1. General Input'!$D$10=0,0,IF('1. General Input'!$D$10=8,0,IF(B109&gt;$X$9-1,IF(B109&lt;$Y$9,D109,0),0)))</f>
        <v>0</v>
      </c>
      <c r="Y109" s="705">
        <f>IF('1. General Input'!$D$10=0,0,IF('1. General Input'!$D$10=8,0,IF(B109&gt;$Y$9-1,IF(B109&lt;$Z$9,D109,0),0)))</f>
        <v>0</v>
      </c>
      <c r="Z109" s="705">
        <f>IF('1. General Input'!$D$10=0,0,IF('1. General Input'!$D$10=8,0,IF(B109&gt;$Z$9-1,IF(B109&lt;$AA$9,D109,0),0)))</f>
        <v>0</v>
      </c>
      <c r="AA109" s="705">
        <f>IF('1. General Input'!$D$10=0,0,IF('1. General Input'!$D$10=8,0,IF(B109&gt;$AA$9-1,IF(B109&lt;$AB$9,D109,0),0)))</f>
        <v>0</v>
      </c>
      <c r="AB109" s="705">
        <f>IF('1. General Input'!$D$10=0,0,IF('1. General Input'!$D$10=8,0,IF(B109&gt;$AB$9-1,IF(B109&lt;$AC$9,D109,0),0)))</f>
        <v>0</v>
      </c>
      <c r="AC109" s="705">
        <f>IF('1. General Input'!$D$10=0,0,IF(B109&gt;$AC$9-1,D109,0))</f>
        <v>0</v>
      </c>
      <c r="AD109" s="706">
        <f t="shared" si="17"/>
        <v>0</v>
      </c>
    </row>
    <row r="110" spans="1:30" x14ac:dyDescent="0.25">
      <c r="A110" s="646"/>
      <c r="B110" s="588"/>
      <c r="C110" s="588"/>
      <c r="D110" s="655"/>
      <c r="E110" s="705">
        <f t="shared" si="9"/>
        <v>0</v>
      </c>
      <c r="F110" s="705">
        <f t="shared" si="10"/>
        <v>0</v>
      </c>
      <c r="G110" s="705">
        <f t="shared" si="11"/>
        <v>0</v>
      </c>
      <c r="H110" s="705">
        <f t="shared" si="12"/>
        <v>0</v>
      </c>
      <c r="I110" s="705">
        <f t="shared" si="13"/>
        <v>0</v>
      </c>
      <c r="J110" s="705">
        <f t="shared" si="14"/>
        <v>0</v>
      </c>
      <c r="K110" s="705">
        <f t="shared" si="15"/>
        <v>0</v>
      </c>
      <c r="L110" s="705">
        <f t="shared" si="16"/>
        <v>0</v>
      </c>
      <c r="M110" s="705">
        <f>IF('1. General Input'!$D$10=0,0,IF('1. General Input'!$D$10=8,0,IF(B110&gt;$M$9-1,IF(B110&lt;$N$9,D110,0),0)))</f>
        <v>0</v>
      </c>
      <c r="N110" s="705">
        <f>IF('1. General Input'!$D$10=0,0,IF('1. General Input'!$D$10=8,0,IF(B110&gt;$N$9-1,IF(B110&lt;$O$9,D110,0),0)))</f>
        <v>0</v>
      </c>
      <c r="O110" s="705">
        <f>IF('1. General Input'!$D$10=0,0,IF('1. General Input'!$D$10=8,0,IF(B110&gt;$O$9-1,IF(B110&lt;$P$9,D110,0),0)))</f>
        <v>0</v>
      </c>
      <c r="P110" s="705">
        <f>IF('1. General Input'!$D$10=0,0,IF('1. General Input'!$D$10=8,0,IF(B110&gt;$P$9-1,IF(B110&lt;$Q$9,D110,0),0)))</f>
        <v>0</v>
      </c>
      <c r="Q110" s="705">
        <f>IF('1. General Input'!$D$10=0,0,IF('1. General Input'!$D$10=8,0,IF(B110&gt;$Q$9-1,IF(B110&lt;$R$9,D110,0),0)))</f>
        <v>0</v>
      </c>
      <c r="R110" s="705">
        <f>IF('1. General Input'!$D$10=0,0,IF('1. General Input'!$D$10=8,0,IF(B110&gt;$R$9-1,IF(B110&lt;$S$9,D110,0),0)))</f>
        <v>0</v>
      </c>
      <c r="S110" s="705">
        <f>IF('1. General Input'!$D$10=0,0,IF('1. General Input'!$D$10=8,0,IF(B110&gt;$S$9-1,IF(B110&lt;$T$9,D110,0),0)))</f>
        <v>0</v>
      </c>
      <c r="T110" s="705">
        <f>IF('1. General Input'!$D$10=0,0,IF('1. General Input'!$D$10=8,0,IF(B110&gt;$T$9-1,IF(B110&lt;$U$9,D110,0),0)))</f>
        <v>0</v>
      </c>
      <c r="U110" s="705">
        <f>IF('1. General Input'!$D$10=0,0,IF('1. General Input'!$D$10=8,0,IF(B110&gt;$U$9-1,IF(B110&lt;$V$9,D110,0),0)))</f>
        <v>0</v>
      </c>
      <c r="V110" s="705">
        <f>IF('1. General Input'!$D$10=0,0,IF('1. General Input'!$D$10=8,0,IF(B110&gt;$V$9-1,IF(B110&lt;$W$9,D110,0),0)))</f>
        <v>0</v>
      </c>
      <c r="W110" s="705">
        <f>IF('1. General Input'!$D$10=0,0,IF('1. General Input'!$D$10=8,0,IF(B110&gt;$W$9-1,IF(B110&lt;$X$9,D110,0),0)))</f>
        <v>0</v>
      </c>
      <c r="X110" s="705">
        <f>IF('1. General Input'!$D$10=0,0,IF('1. General Input'!$D$10=8,0,IF(B110&gt;$X$9-1,IF(B110&lt;$Y$9,D110,0),0)))</f>
        <v>0</v>
      </c>
      <c r="Y110" s="705">
        <f>IF('1. General Input'!$D$10=0,0,IF('1. General Input'!$D$10=8,0,IF(B110&gt;$Y$9-1,IF(B110&lt;$Z$9,D110,0),0)))</f>
        <v>0</v>
      </c>
      <c r="Z110" s="705">
        <f>IF('1. General Input'!$D$10=0,0,IF('1. General Input'!$D$10=8,0,IF(B110&gt;$Z$9-1,IF(B110&lt;$AA$9,D110,0),0)))</f>
        <v>0</v>
      </c>
      <c r="AA110" s="705">
        <f>IF('1. General Input'!$D$10=0,0,IF('1. General Input'!$D$10=8,0,IF(B110&gt;$AA$9-1,IF(B110&lt;$AB$9,D110,0),0)))</f>
        <v>0</v>
      </c>
      <c r="AB110" s="705">
        <f>IF('1. General Input'!$D$10=0,0,IF('1. General Input'!$D$10=8,0,IF(B110&gt;$AB$9-1,IF(B110&lt;$AC$9,D110,0),0)))</f>
        <v>0</v>
      </c>
      <c r="AC110" s="705">
        <f>IF('1. General Input'!$D$10=0,0,IF(B110&gt;$AC$9-1,D110,0))</f>
        <v>0</v>
      </c>
      <c r="AD110" s="706">
        <f t="shared" si="17"/>
        <v>0</v>
      </c>
    </row>
    <row r="111" spans="1:30" x14ac:dyDescent="0.25">
      <c r="A111" s="646"/>
      <c r="B111" s="588"/>
      <c r="C111" s="588"/>
      <c r="D111" s="655"/>
      <c r="E111" s="705">
        <f t="shared" si="9"/>
        <v>0</v>
      </c>
      <c r="F111" s="705">
        <f t="shared" si="10"/>
        <v>0</v>
      </c>
      <c r="G111" s="705">
        <f t="shared" si="11"/>
        <v>0</v>
      </c>
      <c r="H111" s="705">
        <f t="shared" si="12"/>
        <v>0</v>
      </c>
      <c r="I111" s="705">
        <f t="shared" si="13"/>
        <v>0</v>
      </c>
      <c r="J111" s="705">
        <f t="shared" si="14"/>
        <v>0</v>
      </c>
      <c r="K111" s="705">
        <f t="shared" si="15"/>
        <v>0</v>
      </c>
      <c r="L111" s="705">
        <f t="shared" si="16"/>
        <v>0</v>
      </c>
      <c r="M111" s="705">
        <f>IF('1. General Input'!$D$10=0,0,IF('1. General Input'!$D$10=8,0,IF(B111&gt;$M$9-1,IF(B111&lt;$N$9,D111,0),0)))</f>
        <v>0</v>
      </c>
      <c r="N111" s="705">
        <f>IF('1. General Input'!$D$10=0,0,IF('1. General Input'!$D$10=8,0,IF(B111&gt;$N$9-1,IF(B111&lt;$O$9,D111,0),0)))</f>
        <v>0</v>
      </c>
      <c r="O111" s="705">
        <f>IF('1. General Input'!$D$10=0,0,IF('1. General Input'!$D$10=8,0,IF(B111&gt;$O$9-1,IF(B111&lt;$P$9,D111,0),0)))</f>
        <v>0</v>
      </c>
      <c r="P111" s="705">
        <f>IF('1. General Input'!$D$10=0,0,IF('1. General Input'!$D$10=8,0,IF(B111&gt;$P$9-1,IF(B111&lt;$Q$9,D111,0),0)))</f>
        <v>0</v>
      </c>
      <c r="Q111" s="705">
        <f>IF('1. General Input'!$D$10=0,0,IF('1. General Input'!$D$10=8,0,IF(B111&gt;$Q$9-1,IF(B111&lt;$R$9,D111,0),0)))</f>
        <v>0</v>
      </c>
      <c r="R111" s="705">
        <f>IF('1. General Input'!$D$10=0,0,IF('1. General Input'!$D$10=8,0,IF(B111&gt;$R$9-1,IF(B111&lt;$S$9,D111,0),0)))</f>
        <v>0</v>
      </c>
      <c r="S111" s="705">
        <f>IF('1. General Input'!$D$10=0,0,IF('1. General Input'!$D$10=8,0,IF(B111&gt;$S$9-1,IF(B111&lt;$T$9,D111,0),0)))</f>
        <v>0</v>
      </c>
      <c r="T111" s="705">
        <f>IF('1. General Input'!$D$10=0,0,IF('1. General Input'!$D$10=8,0,IF(B111&gt;$T$9-1,IF(B111&lt;$U$9,D111,0),0)))</f>
        <v>0</v>
      </c>
      <c r="U111" s="705">
        <f>IF('1. General Input'!$D$10=0,0,IF('1. General Input'!$D$10=8,0,IF(B111&gt;$U$9-1,IF(B111&lt;$V$9,D111,0),0)))</f>
        <v>0</v>
      </c>
      <c r="V111" s="705">
        <f>IF('1. General Input'!$D$10=0,0,IF('1. General Input'!$D$10=8,0,IF(B111&gt;$V$9-1,IF(B111&lt;$W$9,D111,0),0)))</f>
        <v>0</v>
      </c>
      <c r="W111" s="705">
        <f>IF('1. General Input'!$D$10=0,0,IF('1. General Input'!$D$10=8,0,IF(B111&gt;$W$9-1,IF(B111&lt;$X$9,D111,0),0)))</f>
        <v>0</v>
      </c>
      <c r="X111" s="705">
        <f>IF('1. General Input'!$D$10=0,0,IF('1. General Input'!$D$10=8,0,IF(B111&gt;$X$9-1,IF(B111&lt;$Y$9,D111,0),0)))</f>
        <v>0</v>
      </c>
      <c r="Y111" s="705">
        <f>IF('1. General Input'!$D$10=0,0,IF('1. General Input'!$D$10=8,0,IF(B111&gt;$Y$9-1,IF(B111&lt;$Z$9,D111,0),0)))</f>
        <v>0</v>
      </c>
      <c r="Z111" s="705">
        <f>IF('1. General Input'!$D$10=0,0,IF('1. General Input'!$D$10=8,0,IF(B111&gt;$Z$9-1,IF(B111&lt;$AA$9,D111,0),0)))</f>
        <v>0</v>
      </c>
      <c r="AA111" s="705">
        <f>IF('1. General Input'!$D$10=0,0,IF('1. General Input'!$D$10=8,0,IF(B111&gt;$AA$9-1,IF(B111&lt;$AB$9,D111,0),0)))</f>
        <v>0</v>
      </c>
      <c r="AB111" s="705">
        <f>IF('1. General Input'!$D$10=0,0,IF('1. General Input'!$D$10=8,0,IF(B111&gt;$AB$9-1,IF(B111&lt;$AC$9,D111,0),0)))</f>
        <v>0</v>
      </c>
      <c r="AC111" s="705">
        <f>IF('1. General Input'!$D$10=0,0,IF(B111&gt;$AC$9-1,D111,0))</f>
        <v>0</v>
      </c>
      <c r="AD111" s="706">
        <f t="shared" si="17"/>
        <v>0</v>
      </c>
    </row>
    <row r="112" spans="1:30" ht="15.75" thickBot="1" x14ac:dyDescent="0.3">
      <c r="A112" s="646"/>
      <c r="B112" s="588"/>
      <c r="C112" s="588"/>
      <c r="D112" s="655"/>
      <c r="E112" s="705">
        <f t="shared" si="9"/>
        <v>0</v>
      </c>
      <c r="F112" s="705">
        <f t="shared" si="10"/>
        <v>0</v>
      </c>
      <c r="G112" s="705">
        <f t="shared" si="11"/>
        <v>0</v>
      </c>
      <c r="H112" s="705">
        <f t="shared" si="12"/>
        <v>0</v>
      </c>
      <c r="I112" s="705">
        <f t="shared" si="13"/>
        <v>0</v>
      </c>
      <c r="J112" s="705">
        <f t="shared" si="14"/>
        <v>0</v>
      </c>
      <c r="K112" s="705">
        <f t="shared" si="15"/>
        <v>0</v>
      </c>
      <c r="L112" s="705">
        <f t="shared" si="16"/>
        <v>0</v>
      </c>
      <c r="M112" s="705">
        <f>IF('1. General Input'!$D$10=0,0,IF('1. General Input'!$D$10=8,0,IF(B112&gt;$M$9-1,IF(B112&lt;$N$9,D112,0),0)))</f>
        <v>0</v>
      </c>
      <c r="N112" s="705">
        <f>IF('1. General Input'!$D$10=0,0,IF('1. General Input'!$D$10=8,0,IF(B112&gt;$N$9-1,IF(B112&lt;$O$9,D112,0),0)))</f>
        <v>0</v>
      </c>
      <c r="O112" s="705">
        <f>IF('1. General Input'!$D$10=0,0,IF('1. General Input'!$D$10=8,0,IF(B112&gt;$O$9-1,IF(B112&lt;$P$9,D112,0),0)))</f>
        <v>0</v>
      </c>
      <c r="P112" s="705">
        <f>IF('1. General Input'!$D$10=0,0,IF('1. General Input'!$D$10=8,0,IF(B112&gt;$P$9-1,IF(B112&lt;$Q$9,D112,0),0)))</f>
        <v>0</v>
      </c>
      <c r="Q112" s="705">
        <f>IF('1. General Input'!$D$10=0,0,IF('1. General Input'!$D$10=8,0,IF(B112&gt;$Q$9-1,IF(B112&lt;$R$9,D112,0),0)))</f>
        <v>0</v>
      </c>
      <c r="R112" s="705">
        <f>IF('1. General Input'!$D$10=0,0,IF('1. General Input'!$D$10=8,0,IF(B112&gt;$R$9-1,IF(B112&lt;$S$9,D112,0),0)))</f>
        <v>0</v>
      </c>
      <c r="S112" s="705">
        <f>IF('1. General Input'!$D$10=0,0,IF('1. General Input'!$D$10=8,0,IF(B112&gt;$S$9-1,IF(B112&lt;$T$9,D112,0),0)))</f>
        <v>0</v>
      </c>
      <c r="T112" s="705">
        <f>IF('1. General Input'!$D$10=0,0,IF('1. General Input'!$D$10=8,0,IF(B112&gt;$T$9-1,IF(B112&lt;$U$9,D112,0),0)))</f>
        <v>0</v>
      </c>
      <c r="U112" s="705">
        <f>IF('1. General Input'!$D$10=0,0,IF('1. General Input'!$D$10=8,0,IF(B112&gt;$U$9-1,IF(B112&lt;$V$9,D112,0),0)))</f>
        <v>0</v>
      </c>
      <c r="V112" s="705">
        <f>IF('1. General Input'!$D$10=0,0,IF('1. General Input'!$D$10=8,0,IF(B112&gt;$V$9-1,IF(B112&lt;$W$9,D112,0),0)))</f>
        <v>0</v>
      </c>
      <c r="W112" s="705">
        <f>IF('1. General Input'!$D$10=0,0,IF('1. General Input'!$D$10=8,0,IF(B112&gt;$W$9-1,IF(B112&lt;$X$9,D112,0),0)))</f>
        <v>0</v>
      </c>
      <c r="X112" s="705">
        <f>IF('1. General Input'!$D$10=0,0,IF('1. General Input'!$D$10=8,0,IF(B112&gt;$X$9-1,IF(B112&lt;$Y$9,D112,0),0)))</f>
        <v>0</v>
      </c>
      <c r="Y112" s="705">
        <f>IF('1. General Input'!$D$10=0,0,IF('1. General Input'!$D$10=8,0,IF(B112&gt;$Y$9-1,IF(B112&lt;$Z$9,D112,0),0)))</f>
        <v>0</v>
      </c>
      <c r="Z112" s="705">
        <f>IF('1. General Input'!$D$10=0,0,IF('1. General Input'!$D$10=8,0,IF(B112&gt;$Z$9-1,IF(B112&lt;$AA$9,D112,0),0)))</f>
        <v>0</v>
      </c>
      <c r="AA112" s="705">
        <f>IF('1. General Input'!$D$10=0,0,IF('1. General Input'!$D$10=8,0,IF(B112&gt;$AA$9-1,IF(B112&lt;$AB$9,D112,0),0)))</f>
        <v>0</v>
      </c>
      <c r="AB112" s="705">
        <f>IF('1. General Input'!$D$10=0,0,IF('1. General Input'!$D$10=8,0,IF(B112&gt;$AB$9-1,IF(B112&lt;$AC$9,D112,0),0)))</f>
        <v>0</v>
      </c>
      <c r="AC112" s="705">
        <f>IF('1. General Input'!$D$10=0,0,IF(B112&gt;$AC$9-1,D112,0))</f>
        <v>0</v>
      </c>
      <c r="AD112" s="706">
        <f t="shared" si="17"/>
        <v>0</v>
      </c>
    </row>
    <row r="113" spans="5:30" ht="15.75" thickBot="1" x14ac:dyDescent="0.3">
      <c r="E113" s="694">
        <f>SUM(E12:E112)</f>
        <v>0</v>
      </c>
      <c r="F113" s="694">
        <f t="shared" ref="F113:L113" si="18">SUM(F12:F112)</f>
        <v>0</v>
      </c>
      <c r="G113" s="694">
        <f t="shared" si="18"/>
        <v>0</v>
      </c>
      <c r="H113" s="694">
        <f t="shared" si="18"/>
        <v>0</v>
      </c>
      <c r="I113" s="694">
        <f t="shared" si="18"/>
        <v>0</v>
      </c>
      <c r="J113" s="694">
        <f t="shared" si="18"/>
        <v>0</v>
      </c>
      <c r="K113" s="694">
        <f t="shared" si="18"/>
        <v>0</v>
      </c>
      <c r="L113" s="694">
        <f t="shared" si="18"/>
        <v>0</v>
      </c>
      <c r="M113" s="724">
        <f t="shared" ref="M113:AD113" si="19">SUM(M12:M112)</f>
        <v>0</v>
      </c>
      <c r="N113" s="724">
        <f t="shared" si="19"/>
        <v>0</v>
      </c>
      <c r="O113" s="724">
        <f t="shared" si="19"/>
        <v>0</v>
      </c>
      <c r="P113" s="724">
        <f t="shared" si="19"/>
        <v>0</v>
      </c>
      <c r="Q113" s="724">
        <f t="shared" si="19"/>
        <v>0</v>
      </c>
      <c r="R113" s="724">
        <f t="shared" si="19"/>
        <v>0</v>
      </c>
      <c r="S113" s="724">
        <f t="shared" si="19"/>
        <v>0</v>
      </c>
      <c r="T113" s="724">
        <f t="shared" si="19"/>
        <v>0</v>
      </c>
      <c r="U113" s="724">
        <f t="shared" si="19"/>
        <v>0</v>
      </c>
      <c r="V113" s="724">
        <f t="shared" si="19"/>
        <v>0</v>
      </c>
      <c r="W113" s="724">
        <f t="shared" si="19"/>
        <v>0</v>
      </c>
      <c r="X113" s="724">
        <f t="shared" si="19"/>
        <v>0</v>
      </c>
      <c r="Y113" s="724">
        <f t="shared" si="19"/>
        <v>0</v>
      </c>
      <c r="Z113" s="724">
        <f t="shared" si="19"/>
        <v>0</v>
      </c>
      <c r="AA113" s="724">
        <f t="shared" si="19"/>
        <v>0</v>
      </c>
      <c r="AB113" s="724">
        <f t="shared" si="19"/>
        <v>0</v>
      </c>
      <c r="AC113" s="734">
        <f t="shared" si="19"/>
        <v>0</v>
      </c>
      <c r="AD113" s="719">
        <f t="shared" si="19"/>
        <v>0</v>
      </c>
    </row>
    <row r="114" spans="5:30" ht="15.75" thickTop="1" x14ac:dyDescent="0.25">
      <c r="AD114" s="735" t="s">
        <v>316</v>
      </c>
    </row>
  </sheetData>
  <sheetProtection algorithmName="SHA-512" hashValue="rJ7ZK7ea+1iYaV4n1L1XksHGaDn4IOl76Jbj9EMScsP0SO5KPE5zlOVzMAvvbsZwdlJmImj3s/Cj5qBgj1Aq7g==" saltValue="/cixo3p3RWhQhvRL/9+spQ==" spinCount="100000" sheet="1" selectLockedCells="1"/>
  <protectedRanges>
    <protectedRange sqref="E11:L11 AD11" name="Range1_1"/>
    <protectedRange sqref="E9:L10 AC10" name="Range1_2_1"/>
    <protectedRange sqref="M9:AB9" name="Range1_5_1_1"/>
    <protectedRange sqref="M11:AB11" name="Range1_5"/>
    <protectedRange sqref="AC11" name="Range1_1_1"/>
    <protectedRange sqref="AC9" name="Range1_2"/>
  </protectedRanges>
  <mergeCells count="4">
    <mergeCell ref="A1:H1"/>
    <mergeCell ref="A2:H2"/>
    <mergeCell ref="A4:H4"/>
    <mergeCell ref="A7:D7"/>
  </mergeCells>
  <pageMargins left="0.7" right="0.7" top="0.75" bottom="0.75" header="0.3" footer="0.3"/>
  <pageSetup scale="62" fitToWidth="3" fitToHeight="3" pageOrder="overThenDown" orientation="landscape"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14"/>
  <sheetViews>
    <sheetView topLeftCell="A3" workbookViewId="0">
      <selection activeCell="F7" sqref="F7"/>
    </sheetView>
  </sheetViews>
  <sheetFormatPr defaultColWidth="8.85546875" defaultRowHeight="15" x14ac:dyDescent="0.25"/>
  <cols>
    <col min="1" max="1" width="34.28515625" style="149" customWidth="1"/>
    <col min="2" max="2" width="13.42578125" style="149" customWidth="1"/>
    <col min="3" max="3" width="24.28515625" style="149" customWidth="1"/>
    <col min="4" max="4" width="18.42578125" style="149" customWidth="1"/>
    <col min="5" max="5" width="11.140625" style="149" customWidth="1"/>
    <col min="6" max="26" width="11.140625" style="149" bestFit="1" customWidth="1"/>
    <col min="27" max="28" width="11.28515625" style="149" bestFit="1" customWidth="1"/>
    <col min="29" max="29" width="21.42578125" style="149" customWidth="1"/>
    <col min="30" max="30" width="14.140625" style="149" customWidth="1"/>
    <col min="31" max="16384" width="8.85546875" style="149"/>
  </cols>
  <sheetData>
    <row r="1" spans="1:30" hidden="1" x14ac:dyDescent="0.25">
      <c r="A1" s="794" t="s">
        <v>323</v>
      </c>
      <c r="B1" s="794"/>
      <c r="C1" s="794"/>
      <c r="D1" s="794"/>
      <c r="E1" s="794"/>
      <c r="F1" s="794"/>
      <c r="G1" s="794"/>
      <c r="H1" s="794"/>
      <c r="I1" s="169"/>
      <c r="J1" s="169"/>
      <c r="K1" s="169"/>
    </row>
    <row r="2" spans="1:30" hidden="1" x14ac:dyDescent="0.25">
      <c r="A2" s="794" t="s">
        <v>324</v>
      </c>
      <c r="B2" s="794"/>
      <c r="C2" s="794"/>
      <c r="D2" s="794"/>
      <c r="E2" s="794"/>
      <c r="F2" s="794"/>
      <c r="G2" s="794"/>
      <c r="H2" s="794"/>
      <c r="I2" s="169"/>
      <c r="J2" s="169"/>
      <c r="K2" s="169"/>
    </row>
    <row r="3" spans="1:30" s="669" customFormat="1" ht="24" customHeight="1" x14ac:dyDescent="0.25">
      <c r="A3" s="667" t="s">
        <v>634</v>
      </c>
      <c r="B3" s="668"/>
      <c r="C3" s="668"/>
      <c r="D3" s="668"/>
      <c r="E3" s="668"/>
      <c r="F3" s="668"/>
      <c r="G3" s="668"/>
      <c r="H3" s="668"/>
      <c r="I3" s="668"/>
      <c r="J3" s="668"/>
      <c r="K3" s="668"/>
    </row>
    <row r="4" spans="1:30" s="607" customFormat="1" ht="42.75" customHeight="1" x14ac:dyDescent="0.25">
      <c r="A4" s="890" t="str">
        <f>IF('1. General Input'!D29="yes",IF('Rpt 1. Loan Forgiveness App EZ'!Q49&lt;'1. General Input'!D21," ","100% loan forgiveness achieved and Verifier completed.  Borrower is eligible to use Forgiveness Form 3508EZ.  Go to OnPoint SBA Portal and complete application process."),IF('1. General Input'!D30="yes",IF('Rpt 1. Loan Forgiveness App EZ'!Q49&lt;'1. General Input'!D21," ","100% loan forgiveness achieved and Verifier completed.  Borrower is eligible to use Forgiveness Form 3508EZ.  Go to OnPoint SBA Portal and complete application process."),IF('1. General Input'!D23="no",IF('Rpt 1. Loan Forgiveness App EZ'!Q49&lt;'1. General Input'!D21," ","100% loan forgiveness achieved and Verifier completed.  Borrower is eligible to use Forgiveness Form 3508EZ.  Go to OnPoint SBA Portal and complete application process."),IF('9. FTE Exemption'!E16="no",IF('8.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 General Input'!D40="yes",IF('8.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process.")),IF('15. Chosen Referenced Period'!G10="Chosen period(s) hours missing"," ",IF('Rpt 1A. Loan Forgiveness App'!Q57&lt;'1. General Input'!D21," ","100% loan forgiveness achieved and Verifier completed.  Borrower is eligible to use Forgiveness Form 3508.  Go to OnPoint SBA Portal and complete application process.")))))))</f>
        <v xml:space="preserve"> </v>
      </c>
      <c r="B4" s="890"/>
      <c r="C4" s="890"/>
      <c r="D4" s="890"/>
      <c r="E4" s="890"/>
      <c r="F4" s="890"/>
      <c r="G4" s="890"/>
      <c r="H4" s="890"/>
      <c r="J4" s="729"/>
      <c r="L4" s="729"/>
      <c r="M4" s="729"/>
      <c r="N4" s="729"/>
      <c r="O4" s="729"/>
      <c r="P4" s="729"/>
      <c r="Q4" s="729"/>
      <c r="R4" s="729"/>
      <c r="S4" s="729"/>
      <c r="T4" s="729"/>
      <c r="U4" s="729"/>
      <c r="V4" s="729"/>
      <c r="W4" s="729"/>
      <c r="X4" s="729"/>
      <c r="Y4" s="729"/>
      <c r="Z4" s="729"/>
      <c r="AA4" s="729"/>
      <c r="AB4" s="729"/>
      <c r="AC4" s="729"/>
      <c r="AD4" s="729"/>
    </row>
    <row r="5" spans="1:30" s="607" customFormat="1" ht="27.75" customHeight="1" x14ac:dyDescent="0.25">
      <c r="A5" s="770" t="s">
        <v>762</v>
      </c>
      <c r="B5" s="671"/>
      <c r="C5" s="671"/>
      <c r="D5" s="671"/>
      <c r="E5" s="671"/>
    </row>
    <row r="6" spans="1:30" s="607" customFormat="1" ht="20.25" customHeight="1" x14ac:dyDescent="0.25">
      <c r="A6" s="672" t="s">
        <v>422</v>
      </c>
      <c r="B6" s="673"/>
      <c r="C6" s="673"/>
    </row>
    <row r="7" spans="1:30" s="607" customFormat="1" ht="63" customHeight="1" x14ac:dyDescent="0.25">
      <c r="A7" s="891" t="s">
        <v>766</v>
      </c>
      <c r="B7" s="891"/>
      <c r="C7" s="891"/>
      <c r="D7" s="891"/>
      <c r="F7" s="772"/>
      <c r="G7" s="773">
        <f>+F7/52*'1. General Input'!D10</f>
        <v>0</v>
      </c>
    </row>
    <row r="8" spans="1:30" ht="20.25" customHeight="1" thickBot="1" x14ac:dyDescent="0.3">
      <c r="A8" s="155" t="s">
        <v>412</v>
      </c>
      <c r="B8" s="700"/>
      <c r="C8" s="700"/>
      <c r="D8" s="700"/>
      <c r="E8" s="700"/>
      <c r="F8" s="700"/>
      <c r="G8" s="774">
        <f>IF(AD113&lt;0,"Cannot enter negative amounts",+AD113+G7)</f>
        <v>0</v>
      </c>
      <c r="H8" s="700"/>
      <c r="I8" s="700"/>
      <c r="J8" s="700"/>
      <c r="K8" s="700"/>
      <c r="L8" s="700"/>
      <c r="M8" s="700"/>
      <c r="N8" s="700"/>
      <c r="O8" s="700"/>
      <c r="P8" s="700"/>
      <c r="Q8" s="700"/>
      <c r="R8" s="700"/>
      <c r="S8" s="700"/>
      <c r="T8" s="700"/>
      <c r="U8" s="700"/>
      <c r="V8" s="700"/>
      <c r="W8" s="700"/>
      <c r="X8" s="700"/>
      <c r="Y8" s="700"/>
      <c r="Z8" s="700"/>
      <c r="AA8" s="700"/>
      <c r="AB8" s="700"/>
      <c r="AC8" s="700"/>
      <c r="AD8" s="700"/>
    </row>
    <row r="9" spans="1:30" s="171" customFormat="1" x14ac:dyDescent="0.25">
      <c r="A9" s="681" t="s">
        <v>445</v>
      </c>
      <c r="E9" s="683">
        <f>'1. General Input'!D22</f>
        <v>0</v>
      </c>
      <c r="F9" s="683">
        <f>+'10. Type 1 Emp Cov. Period Comp'!F18</f>
        <v>7</v>
      </c>
      <c r="G9" s="683">
        <f>+'10. Type 1 Emp Cov. Period Comp'!G18</f>
        <v>14</v>
      </c>
      <c r="H9" s="683">
        <f>+'10. Type 1 Emp Cov. Period Comp'!H18</f>
        <v>21</v>
      </c>
      <c r="I9" s="683">
        <f>+'10. Type 1 Emp Cov. Period Comp'!I18</f>
        <v>28</v>
      </c>
      <c r="J9" s="683">
        <f>+'10. Type 1 Emp Cov. Period Comp'!J18</f>
        <v>35</v>
      </c>
      <c r="K9" s="683">
        <f>+'10. Type 1 Emp Cov. Period Comp'!K18</f>
        <v>42</v>
      </c>
      <c r="L9" s="683">
        <f>+'10. Type 1 Emp Cov. Period Comp'!L18</f>
        <v>49</v>
      </c>
      <c r="M9" s="683" t="str">
        <f>IF('1. General Input'!$D$10&gt;8,+L9+7," ")</f>
        <v xml:space="preserve"> </v>
      </c>
      <c r="N9" s="683" t="str">
        <f>IF('1. General Input'!$D$10&gt;8,+M9+7," ")</f>
        <v xml:space="preserve"> </v>
      </c>
      <c r="O9" s="683" t="str">
        <f>IF('1. General Input'!$D$10&gt;8,+N9+7," ")</f>
        <v xml:space="preserve"> </v>
      </c>
      <c r="P9" s="683" t="str">
        <f>IF('1. General Input'!$D$10&gt;8,+O9+7," ")</f>
        <v xml:space="preserve"> </v>
      </c>
      <c r="Q9" s="683" t="str">
        <f>IF('1. General Input'!$D$10&gt;8,+P9+7," ")</f>
        <v xml:space="preserve"> </v>
      </c>
      <c r="R9" s="683" t="str">
        <f>IF('1. General Input'!$D$10&gt;8,+Q9+7," ")</f>
        <v xml:space="preserve"> </v>
      </c>
      <c r="S9" s="683" t="str">
        <f>IF('1. General Input'!$D$10&gt;8,+R9+7," ")</f>
        <v xml:space="preserve"> </v>
      </c>
      <c r="T9" s="683" t="str">
        <f>IF('1. General Input'!$D$10&gt;8,+S9+7," ")</f>
        <v xml:space="preserve"> </v>
      </c>
      <c r="U9" s="683" t="str">
        <f>IF('1. General Input'!$D$10&gt;8,+T9+7," ")</f>
        <v xml:space="preserve"> </v>
      </c>
      <c r="V9" s="683" t="str">
        <f>IF('1. General Input'!$D$10&gt;8,+U9+7," ")</f>
        <v xml:space="preserve"> </v>
      </c>
      <c r="W9" s="683" t="str">
        <f>IF('1. General Input'!$D$10&gt;8,+V9+7," ")</f>
        <v xml:space="preserve"> </v>
      </c>
      <c r="X9" s="683" t="str">
        <f>IF('1. General Input'!$D$10&gt;8,+W9+7," ")</f>
        <v xml:space="preserve"> </v>
      </c>
      <c r="Y9" s="683" t="str">
        <f>IF('1. General Input'!$D$10&gt;8,+X9+7," ")</f>
        <v xml:space="preserve"> </v>
      </c>
      <c r="Z9" s="683" t="str">
        <f>IF('1. General Input'!$D$10&gt;8,+Y9+7," ")</f>
        <v xml:space="preserve"> </v>
      </c>
      <c r="AA9" s="683" t="str">
        <f>IF('1. General Input'!$D$10&gt;8,+Z9+7," ")</f>
        <v xml:space="preserve"> </v>
      </c>
      <c r="AB9" s="683" t="str">
        <f>IF('1. General Input'!$D$10&gt;8,+AA9+7," ")</f>
        <v xml:space="preserve"> </v>
      </c>
      <c r="AC9" s="683" t="e">
        <f>IF('1. General Input'!$D$10=8,L10+1,AB10+1)</f>
        <v>#VALUE!</v>
      </c>
    </row>
    <row r="10" spans="1:30" s="171" customFormat="1" x14ac:dyDescent="0.25">
      <c r="A10" s="684" t="s">
        <v>446</v>
      </c>
      <c r="B10" s="172"/>
      <c r="C10" s="172"/>
      <c r="D10" s="172"/>
      <c r="E10" s="685">
        <f>+'10. Type 1 Emp Cov. Period Comp'!E19</f>
        <v>6</v>
      </c>
      <c r="F10" s="685">
        <f>+'10. Type 1 Emp Cov. Period Comp'!F19</f>
        <v>13</v>
      </c>
      <c r="G10" s="685">
        <f>+'10. Type 1 Emp Cov. Period Comp'!G19</f>
        <v>20</v>
      </c>
      <c r="H10" s="685">
        <f>+'10. Type 1 Emp Cov. Period Comp'!H19</f>
        <v>27</v>
      </c>
      <c r="I10" s="685">
        <f>+'10. Type 1 Emp Cov. Period Comp'!I19</f>
        <v>34</v>
      </c>
      <c r="J10" s="685">
        <f>+'10. Type 1 Emp Cov. Period Comp'!J19</f>
        <v>41</v>
      </c>
      <c r="K10" s="685">
        <f>+'10. Type 1 Emp Cov. Period Comp'!K19</f>
        <v>48</v>
      </c>
      <c r="L10" s="685">
        <f>+'10. Type 1 Emp Cov. Period Comp'!L19</f>
        <v>55</v>
      </c>
      <c r="M10" s="173" t="str">
        <f>IF('1. General Input'!$D$10&gt;8,+M9+6," ")</f>
        <v xml:space="preserve"> </v>
      </c>
      <c r="N10" s="173" t="str">
        <f>IF('1. General Input'!$D$10&gt;8,+N9+6," ")</f>
        <v xml:space="preserve"> </v>
      </c>
      <c r="O10" s="173" t="str">
        <f>IF('1. General Input'!$D$10&gt;8,+O9+6," ")</f>
        <v xml:space="preserve"> </v>
      </c>
      <c r="P10" s="173" t="str">
        <f>IF('1. General Input'!$D$10&gt;8,+P9+6," ")</f>
        <v xml:space="preserve"> </v>
      </c>
      <c r="Q10" s="173" t="str">
        <f>IF('1. General Input'!$D$10&gt;8,+Q9+6," ")</f>
        <v xml:space="preserve"> </v>
      </c>
      <c r="R10" s="173" t="str">
        <f>IF('1. General Input'!$D$10&gt;8,+R9+6," ")</f>
        <v xml:space="preserve"> </v>
      </c>
      <c r="S10" s="173" t="str">
        <f>IF('1. General Input'!$D$10&gt;8,+S9+6," ")</f>
        <v xml:space="preserve"> </v>
      </c>
      <c r="T10" s="173" t="str">
        <f>IF('1. General Input'!$D$10&gt;8,+T9+6," ")</f>
        <v xml:space="preserve"> </v>
      </c>
      <c r="U10" s="173" t="str">
        <f>IF('1. General Input'!$D$10&gt;8,+U9+6," ")</f>
        <v xml:space="preserve"> </v>
      </c>
      <c r="V10" s="173" t="str">
        <f>IF('1. General Input'!$D$10&gt;8,+V9+6," ")</f>
        <v xml:space="preserve"> </v>
      </c>
      <c r="W10" s="173" t="str">
        <f>IF('1. General Input'!$D$10&gt;8,+W9+6," ")</f>
        <v xml:space="preserve"> </v>
      </c>
      <c r="X10" s="173" t="str">
        <f>IF('1. General Input'!$D$10&gt;8,+X9+6," ")</f>
        <v xml:space="preserve"> </v>
      </c>
      <c r="Y10" s="173" t="str">
        <f>IF('1. General Input'!$D$10&gt;8,+Y9+6," ")</f>
        <v xml:space="preserve"> </v>
      </c>
      <c r="Z10" s="173" t="str">
        <f>IF('1. General Input'!$D$10&gt;8,+Z9+6," ")</f>
        <v xml:space="preserve"> </v>
      </c>
      <c r="AA10" s="173" t="str">
        <f>IF('1. General Input'!$D$10&gt;8,+AA9+6," ")</f>
        <v xml:space="preserve"> </v>
      </c>
      <c r="AB10" s="173" t="str">
        <f>IF('1. General Input'!$D$10&gt;8,+AB9+6," ")</f>
        <v xml:space="preserve"> </v>
      </c>
      <c r="AC10" s="685"/>
      <c r="AD10" s="172"/>
    </row>
    <row r="11" spans="1:30" s="688" customFormat="1" ht="60" x14ac:dyDescent="0.25">
      <c r="A11" s="731" t="s">
        <v>607</v>
      </c>
      <c r="B11" s="731" t="s">
        <v>452</v>
      </c>
      <c r="C11" s="731" t="s">
        <v>453</v>
      </c>
      <c r="D11" s="732" t="s">
        <v>624</v>
      </c>
      <c r="E11" s="156" t="s">
        <v>160</v>
      </c>
      <c r="F11" s="156" t="s">
        <v>161</v>
      </c>
      <c r="G11" s="156" t="s">
        <v>162</v>
      </c>
      <c r="H11" s="156" t="s">
        <v>163</v>
      </c>
      <c r="I11" s="156" t="s">
        <v>164</v>
      </c>
      <c r="J11" s="156" t="s">
        <v>165</v>
      </c>
      <c r="K11" s="156" t="s">
        <v>166</v>
      </c>
      <c r="L11" s="156" t="s">
        <v>167</v>
      </c>
      <c r="M11" s="164" t="str">
        <f>IF('1. General Input'!$D$10&gt;8,"Paid in Week 9"," ")</f>
        <v xml:space="preserve"> </v>
      </c>
      <c r="N11" s="164" t="str">
        <f>IF('1. General Input'!$D$10&gt;8,"Paid in Week 10"," ")</f>
        <v xml:space="preserve"> </v>
      </c>
      <c r="O11" s="164" t="str">
        <f>IF('1. General Input'!$D$10&gt;8,"Paid in Week 11"," ")</f>
        <v xml:space="preserve"> </v>
      </c>
      <c r="P11" s="164" t="str">
        <f>IF('1. General Input'!$D$10&gt;8,"Paid in Week 12"," ")</f>
        <v xml:space="preserve"> </v>
      </c>
      <c r="Q11" s="164" t="str">
        <f>IF('1. General Input'!$D$10&gt;8,"Paid in Week 13"," ")</f>
        <v xml:space="preserve"> </v>
      </c>
      <c r="R11" s="164" t="str">
        <f>IF('1. General Input'!$D$10&gt;8,"Paid in Week 14"," ")</f>
        <v xml:space="preserve"> </v>
      </c>
      <c r="S11" s="164" t="str">
        <f>IF('1. General Input'!$D$10&gt;8,"Paid in Week 15"," ")</f>
        <v xml:space="preserve"> </v>
      </c>
      <c r="T11" s="164" t="str">
        <f>IF('1. General Input'!$D$10&gt;8,"Paid in Week 16"," ")</f>
        <v xml:space="preserve"> </v>
      </c>
      <c r="U11" s="164" t="str">
        <f>IF('1. General Input'!$D$10&gt;8,"Paid in Week 17"," ")</f>
        <v xml:space="preserve"> </v>
      </c>
      <c r="V11" s="164" t="str">
        <f>IF('1. General Input'!$D$10&gt;8,"Paid in Week 18"," ")</f>
        <v xml:space="preserve"> </v>
      </c>
      <c r="W11" s="164" t="str">
        <f>IF('1. General Input'!$D$10&gt;8,"Paid in Week 19"," ")</f>
        <v xml:space="preserve"> </v>
      </c>
      <c r="X11" s="164" t="str">
        <f>IF('1. General Input'!$D$10&gt;8,"Paid in Week 20"," ")</f>
        <v xml:space="preserve"> </v>
      </c>
      <c r="Y11" s="164" t="str">
        <f>IF('1. General Input'!$D$10&gt;8,"Paid in Week 21"," ")</f>
        <v xml:space="preserve"> </v>
      </c>
      <c r="Z11" s="164" t="str">
        <f>IF('1. General Input'!$D$10&gt;8,"Paid in Week 22"," ")</f>
        <v xml:space="preserve"> </v>
      </c>
      <c r="AA11" s="164" t="str">
        <f>IF('1. General Input'!$D$10&gt;8,"Paid in Week 23"," ")</f>
        <v xml:space="preserve"> </v>
      </c>
      <c r="AB11" s="164" t="str">
        <f>IF('1. General Input'!$D$10&gt;8,"Paid in Week 24"," ")</f>
        <v xml:space="preserve"> </v>
      </c>
      <c r="AC11" s="156" t="s">
        <v>411</v>
      </c>
      <c r="AD11" s="156" t="s">
        <v>259</v>
      </c>
    </row>
    <row r="12" spans="1:30" x14ac:dyDescent="0.25">
      <c r="A12" s="646"/>
      <c r="B12" s="733"/>
      <c r="C12" s="588"/>
      <c r="D12" s="648"/>
      <c r="E12" s="703">
        <f>IF(B12&gt;$E$9-1,IF(B12&lt;$F$9,D12,0),0)</f>
        <v>0</v>
      </c>
      <c r="F12" s="703">
        <f>IF(B12&gt;$F$9-1,IF(B12&lt;$G$9,D12,0),0)</f>
        <v>0</v>
      </c>
      <c r="G12" s="703">
        <f>IF(B12&gt;$G$9-1,IF(B12&lt;$H$9,D12,0),0)</f>
        <v>0</v>
      </c>
      <c r="H12" s="703">
        <f>IF(B12&gt;$H$9-1,IF(B12&lt;$I$9,D12,0),0)</f>
        <v>0</v>
      </c>
      <c r="I12" s="703">
        <f>IF(B12&gt;$I$9-1,IF(B12&lt;$J$9,D12,0),0)</f>
        <v>0</v>
      </c>
      <c r="J12" s="703">
        <f>IF(B12&gt;$J$9-1,IF(B12&lt;$K$9,D12,0),0)</f>
        <v>0</v>
      </c>
      <c r="K12" s="703">
        <f>IF(B12&gt;$K$9-1,IF(B12&lt;$L$9,D12,0),0)</f>
        <v>0</v>
      </c>
      <c r="L12" s="703">
        <f>IF(B12&gt;$L$9-1,IF(B12&lt;$L$10+1,D12,0),0)</f>
        <v>0</v>
      </c>
      <c r="M12" s="703">
        <f>IF('1. General Input'!$D$10=0,0,IF('1. General Input'!$D$10=8,0,IF(B12&gt;$M$9-1,IF(B12&lt;$N$9,D12,0),0)))</f>
        <v>0</v>
      </c>
      <c r="N12" s="703">
        <f>IF('1. General Input'!$D$10=0,0,IF('1. General Input'!$D$10=8,0,IF(B12&gt;$N$9-1,IF(B12&lt;$O$9,D12,0),0)))</f>
        <v>0</v>
      </c>
      <c r="O12" s="703">
        <f>IF('1. General Input'!$D$10=0,0,IF('1. General Input'!$D$10=8,0,IF(B12&gt;$O$9-1,IF(B12&lt;$P$9,D12,0),0)))</f>
        <v>0</v>
      </c>
      <c r="P12" s="703">
        <f>IF('1. General Input'!$D$10=0,0,IF('1. General Input'!$D$10=8,0,IF(B12&gt;$P$9-1,IF(B12&lt;$Q$9,D12,0),0)))</f>
        <v>0</v>
      </c>
      <c r="Q12" s="703">
        <f>IF('1. General Input'!$D$10=0,0,IF('1. General Input'!$D$10=8,0,IF(B12&gt;$Q$9-1,IF(B12&lt;$R$9,D12,0),0)))</f>
        <v>0</v>
      </c>
      <c r="R12" s="703">
        <f>IF('1. General Input'!$D$10=0,0,IF('1. General Input'!$D$10=8,0,IF(B12&gt;$R$9-1,IF(B12&lt;$S$9,D12,0),0)))</f>
        <v>0</v>
      </c>
      <c r="S12" s="703">
        <f>IF('1. General Input'!$D$10=0,0,IF('1. General Input'!$D$10=8,0,IF(B12&gt;$S$9-1,IF(B12&lt;$T$9,D12,0),0)))</f>
        <v>0</v>
      </c>
      <c r="T12" s="703">
        <f>IF('1. General Input'!$D$10=0,0,IF('1. General Input'!$D$10=8,0,IF(B12&gt;$T$9-1,IF(B12&lt;$U$9,D12,0),0)))</f>
        <v>0</v>
      </c>
      <c r="U12" s="703">
        <f>IF('1. General Input'!$D$10=0,0,IF('1. General Input'!$D$10=8,0,IF(B12&gt;$U$9-1,IF(B12&lt;$V$9,D12,0),0)))</f>
        <v>0</v>
      </c>
      <c r="V12" s="703">
        <f>IF('1. General Input'!$D$10=0,0,IF('1. General Input'!$D$10=8,0,IF(B12&gt;$V$9-1,IF(B12&lt;$W$9,D12,0),0)))</f>
        <v>0</v>
      </c>
      <c r="W12" s="703">
        <f>IF('1. General Input'!$D$10=0,0,IF('1. General Input'!$D$10=8,0,IF(B12&gt;$W$9-1,IF(B12&lt;$X$9,D12,0),0)))</f>
        <v>0</v>
      </c>
      <c r="X12" s="703">
        <f>IF('1. General Input'!$D$10=0,0,IF('1. General Input'!$D$10=8,0,IF(B12&gt;$X$9-1,IF(B12&lt;$Y$9,D12,0),0)))</f>
        <v>0</v>
      </c>
      <c r="Y12" s="703">
        <f>IF('1. General Input'!$D$10=0,0,IF('1. General Input'!$D$10=8,0,IF(B12&gt;$Y$9-1,IF(B12&lt;$Z$9,D12,0),0)))</f>
        <v>0</v>
      </c>
      <c r="Z12" s="703">
        <f>IF('1. General Input'!$D$10=0,0,IF('1. General Input'!$D$10=8,0,IF(B12&gt;$Z$9-1,IF(B12&lt;$AA$9,D12,0),0)))</f>
        <v>0</v>
      </c>
      <c r="AA12" s="703">
        <f>IF('1. General Input'!$D$10=0,0,IF('1. General Input'!$D$10=8,0,IF(B12&gt;$AA$9-1,IF(B12&lt;$AB$9,D12,0),0)))</f>
        <v>0</v>
      </c>
      <c r="AB12" s="703">
        <f>IF('1. General Input'!$D$10=0,0,IF('1. General Input'!$D$10=8,0,IF(B12&gt;$AB$9-1,IF(B12&lt;$AC$9,D12,0),0)))</f>
        <v>0</v>
      </c>
      <c r="AC12" s="703">
        <f>IF('1. General Input'!$D$10=0,0,IF(B12&gt;$AC$9-1,D12,0))</f>
        <v>0</v>
      </c>
      <c r="AD12" s="704">
        <f>IF(SUM(D12:AC12)&lt;0,0,SUM(E12:AC12))</f>
        <v>0</v>
      </c>
    </row>
    <row r="13" spans="1:30" x14ac:dyDescent="0.25">
      <c r="A13" s="646"/>
      <c r="B13" s="733"/>
      <c r="C13" s="588"/>
      <c r="D13" s="655"/>
      <c r="E13" s="705">
        <f>IF(B13&gt;$E$9-1,IF(B13&lt;$F$9,D13,0),0)</f>
        <v>0</v>
      </c>
      <c r="F13" s="705">
        <f>IF(B13&gt;$F$9-1,IF(B13&lt;$G$9,D13,0),0)</f>
        <v>0</v>
      </c>
      <c r="G13" s="705">
        <f>IF(B13&gt;$G$9-1,IF(B13&lt;$H$9,D13,0),0)</f>
        <v>0</v>
      </c>
      <c r="H13" s="705">
        <f>IF(B13&gt;$H$9-1,IF(B13&lt;$I$9,D13,0),0)</f>
        <v>0</v>
      </c>
      <c r="I13" s="705">
        <f>IF(B13&gt;$I$9-1,IF(B13&lt;$J$9,D13,0),0)</f>
        <v>0</v>
      </c>
      <c r="J13" s="705">
        <f>IF(B13&gt;$J$9-1,IF(B13&lt;$K$9,D13,0),0)</f>
        <v>0</v>
      </c>
      <c r="K13" s="705">
        <f>IF(B13&gt;$K$9-1,IF(B13&lt;$L$9,D13,0),0)</f>
        <v>0</v>
      </c>
      <c r="L13" s="705">
        <f>IF(B13&gt;$L$9-1,IF(B13&lt;$L$10+1,D13,0),0)</f>
        <v>0</v>
      </c>
      <c r="M13" s="705">
        <f>IF('1. General Input'!$D$10=0,0,IF('1. General Input'!$D$10=8,0,IF(B13&gt;$M$9-1,IF(B13&lt;$N$9,D13,0),0)))</f>
        <v>0</v>
      </c>
      <c r="N13" s="705">
        <f>IF('1. General Input'!$D$10=0,0,IF('1. General Input'!$D$10=8,0,IF(B13&gt;$N$9-1,IF(B13&lt;$O$9,D13,0),0)))</f>
        <v>0</v>
      </c>
      <c r="O13" s="705">
        <f>IF('1. General Input'!$D$10=0,0,IF('1. General Input'!$D$10=8,0,IF(B13&gt;$O$9-1,IF(B13&lt;$P$9,D13,0),0)))</f>
        <v>0</v>
      </c>
      <c r="P13" s="705">
        <f>IF('1. General Input'!$D$10=0,0,IF('1. General Input'!$D$10=8,0,IF(B13&gt;$P$9-1,IF(B13&lt;$Q$9,D13,0),0)))</f>
        <v>0</v>
      </c>
      <c r="Q13" s="705">
        <f>IF('1. General Input'!$D$10=0,0,IF('1. General Input'!$D$10=8,0,IF(B13&gt;$Q$9-1,IF(B13&lt;$R$9,D13,0),0)))</f>
        <v>0</v>
      </c>
      <c r="R13" s="705">
        <f>IF('1. General Input'!$D$10=0,0,IF('1. General Input'!$D$10=8,0,IF(B13&gt;$R$9-1,IF(B13&lt;$S$9,D13,0),0)))</f>
        <v>0</v>
      </c>
      <c r="S13" s="705">
        <f>IF('1. General Input'!$D$10=0,0,IF('1. General Input'!$D$10=8,0,IF(B13&gt;$S$9-1,IF(B13&lt;$T$9,D13,0),0)))</f>
        <v>0</v>
      </c>
      <c r="T13" s="705">
        <f>IF('1. General Input'!$D$10=0,0,IF('1. General Input'!$D$10=8,0,IF(B13&gt;$T$9-1,IF(B13&lt;$U$9,D13,0),0)))</f>
        <v>0</v>
      </c>
      <c r="U13" s="705">
        <f>IF('1. General Input'!$D$10=0,0,IF('1. General Input'!$D$10=8,0,IF(B13&gt;$U$9-1,IF(B13&lt;$V$9,D13,0),0)))</f>
        <v>0</v>
      </c>
      <c r="V13" s="705">
        <f>IF('1. General Input'!$D$10=0,0,IF('1. General Input'!$D$10=8,0,IF(B13&gt;$V$9-1,IF(B13&lt;$W$9,D13,0),0)))</f>
        <v>0</v>
      </c>
      <c r="W13" s="705">
        <f>IF('1. General Input'!$D$10=0,0,IF('1. General Input'!$D$10=8,0,IF(B13&gt;$W$9-1,IF(B13&lt;$X$9,D13,0),0)))</f>
        <v>0</v>
      </c>
      <c r="X13" s="705">
        <f>IF('1. General Input'!$D$10=0,0,IF('1. General Input'!$D$10=8,0,IF(B13&gt;$X$9-1,IF(B13&lt;$Y$9,D13,0),0)))</f>
        <v>0</v>
      </c>
      <c r="Y13" s="705">
        <f>IF('1. General Input'!$D$10=0,0,IF('1. General Input'!$D$10=8,0,IF(B13&gt;$Y$9-1,IF(B13&lt;$Z$9,D13,0),0)))</f>
        <v>0</v>
      </c>
      <c r="Z13" s="705">
        <f>IF('1. General Input'!$D$10=0,0,IF('1. General Input'!$D$10=8,0,IF(B13&gt;$Z$9-1,IF(B13&lt;$AA$9,D13,0),0)))</f>
        <v>0</v>
      </c>
      <c r="AA13" s="705">
        <f>IF('1. General Input'!$D$10=0,0,IF('1. General Input'!$D$10=8,0,IF(B13&gt;$AA$9-1,IF(B13&lt;$AB$9,D13,0),0)))</f>
        <v>0</v>
      </c>
      <c r="AB13" s="705">
        <f>IF('1. General Input'!$D$10=0,0,IF('1. General Input'!$D$10=8,0,IF(B13&gt;$AB$9-1,IF(B13&lt;$AC$9,D13,0),0)))</f>
        <v>0</v>
      </c>
      <c r="AC13" s="705">
        <f>IF('1. General Input'!$D$10=0,0,IF(B13&gt;$AC$9-1,D13,0))</f>
        <v>0</v>
      </c>
      <c r="AD13" s="706">
        <f>IF(SUM(D13:AC13)&lt;0,0,SUM(E13:AC13))</f>
        <v>0</v>
      </c>
    </row>
    <row r="14" spans="1:30" x14ac:dyDescent="0.25">
      <c r="A14" s="646"/>
      <c r="B14" s="733"/>
      <c r="C14" s="588"/>
      <c r="D14" s="655"/>
      <c r="E14" s="705">
        <f t="shared" ref="E14:E77" si="0">IF(B14&gt;$E$9-1,IF(B14&lt;$F$9,D14,0),0)</f>
        <v>0</v>
      </c>
      <c r="F14" s="705">
        <f t="shared" ref="F14:F77" si="1">IF(B14&gt;$F$9-1,IF(B14&lt;$G$9,D14,0),0)</f>
        <v>0</v>
      </c>
      <c r="G14" s="705">
        <f t="shared" ref="G14:G77" si="2">IF(B14&gt;$G$9-1,IF(B14&lt;$H$9,D14,0),0)</f>
        <v>0</v>
      </c>
      <c r="H14" s="705">
        <f t="shared" ref="H14:H77" si="3">IF(B14&gt;$H$9-1,IF(B14&lt;$I$9,D14,0),0)</f>
        <v>0</v>
      </c>
      <c r="I14" s="705">
        <f t="shared" ref="I14:I77" si="4">IF(B14&gt;$I$9-1,IF(B14&lt;$J$9,D14,0),0)</f>
        <v>0</v>
      </c>
      <c r="J14" s="705">
        <f t="shared" ref="J14:J77" si="5">IF(B14&gt;$J$9-1,IF(B14&lt;$K$9,D14,0),0)</f>
        <v>0</v>
      </c>
      <c r="K14" s="705">
        <f t="shared" ref="K14:K77" si="6">IF(B14&gt;$K$9-1,IF(B14&lt;$L$9,D14,0),0)</f>
        <v>0</v>
      </c>
      <c r="L14" s="705">
        <f t="shared" ref="L14:L77" si="7">IF(B14&gt;$L$9-1,IF(B14&lt;$L$10+1,D14,0),0)</f>
        <v>0</v>
      </c>
      <c r="M14" s="705">
        <f>IF('1. General Input'!$D$10=0,0,IF('1. General Input'!$D$10=8,0,IF(B14&gt;$M$9-1,IF(B14&lt;$N$9,D14,0),0)))</f>
        <v>0</v>
      </c>
      <c r="N14" s="705">
        <f>IF('1. General Input'!$D$10=0,0,IF('1. General Input'!$D$10=8,0,IF(B14&gt;$N$9-1,IF(B14&lt;$O$9,D14,0),0)))</f>
        <v>0</v>
      </c>
      <c r="O14" s="705">
        <f>IF('1. General Input'!$D$10=0,0,IF('1. General Input'!$D$10=8,0,IF(B14&gt;$O$9-1,IF(B14&lt;$P$9,D14,0),0)))</f>
        <v>0</v>
      </c>
      <c r="P14" s="705">
        <f>IF('1. General Input'!$D$10=0,0,IF('1. General Input'!$D$10=8,0,IF(B14&gt;$P$9-1,IF(B14&lt;$Q$9,D14,0),0)))</f>
        <v>0</v>
      </c>
      <c r="Q14" s="705">
        <f>IF('1. General Input'!$D$10=0,0,IF('1. General Input'!$D$10=8,0,IF(B14&gt;$Q$9-1,IF(B14&lt;$R$9,D14,0),0)))</f>
        <v>0</v>
      </c>
      <c r="R14" s="705">
        <f>IF('1. General Input'!$D$10=0,0,IF('1. General Input'!$D$10=8,0,IF(B14&gt;$R$9-1,IF(B14&lt;$S$9,D14,0),0)))</f>
        <v>0</v>
      </c>
      <c r="S14" s="705">
        <f>IF('1. General Input'!$D$10=0,0,IF('1. General Input'!$D$10=8,0,IF(B14&gt;$S$9-1,IF(B14&lt;$T$9,D14,0),0)))</f>
        <v>0</v>
      </c>
      <c r="T14" s="705">
        <f>IF('1. General Input'!$D$10=0,0,IF('1. General Input'!$D$10=8,0,IF(B14&gt;$T$9-1,IF(B14&lt;$U$9,D14,0),0)))</f>
        <v>0</v>
      </c>
      <c r="U14" s="705">
        <f>IF('1. General Input'!$D$10=0,0,IF('1. General Input'!$D$10=8,0,IF(B14&gt;$U$9-1,IF(B14&lt;$V$9,D14,0),0)))</f>
        <v>0</v>
      </c>
      <c r="V14" s="705">
        <f>IF('1. General Input'!$D$10=0,0,IF('1. General Input'!$D$10=8,0,IF(B14&gt;$V$9-1,IF(B14&lt;$W$9,D14,0),0)))</f>
        <v>0</v>
      </c>
      <c r="W14" s="705">
        <f>IF('1. General Input'!$D$10=0,0,IF('1. General Input'!$D$10=8,0,IF(B14&gt;$W$9-1,IF(B14&lt;$X$9,D14,0),0)))</f>
        <v>0</v>
      </c>
      <c r="X14" s="705">
        <f>IF('1. General Input'!$D$10=0,0,IF('1. General Input'!$D$10=8,0,IF(B14&gt;$X$9-1,IF(B14&lt;$Y$9,D14,0),0)))</f>
        <v>0</v>
      </c>
      <c r="Y14" s="705">
        <f>IF('1. General Input'!$D$10=0,0,IF('1. General Input'!$D$10=8,0,IF(B14&gt;$Y$9-1,IF(B14&lt;$Z$9,D14,0),0)))</f>
        <v>0</v>
      </c>
      <c r="Z14" s="705">
        <f>IF('1. General Input'!$D$10=0,0,IF('1. General Input'!$D$10=8,0,IF(B14&gt;$Z$9-1,IF(B14&lt;$AA$9,D14,0),0)))</f>
        <v>0</v>
      </c>
      <c r="AA14" s="705">
        <f>IF('1. General Input'!$D$10=0,0,IF('1. General Input'!$D$10=8,0,IF(B14&gt;$AA$9-1,IF(B14&lt;$AB$9,D14,0),0)))</f>
        <v>0</v>
      </c>
      <c r="AB14" s="705">
        <f>IF('1. General Input'!$D$10=0,0,IF('1. General Input'!$D$10=8,0,IF(B14&gt;$AB$9-1,IF(B14&lt;$AC$9,D14,0),0)))</f>
        <v>0</v>
      </c>
      <c r="AC14" s="705">
        <f>IF('1. General Input'!$D$10=0,0,IF(B14&gt;$AC$9-1,D14,0))</f>
        <v>0</v>
      </c>
      <c r="AD14" s="706">
        <f t="shared" ref="AD14:AD77" si="8">IF(SUM(D14:AC14)&lt;0,0,SUM(E14:AC14))</f>
        <v>0</v>
      </c>
    </row>
    <row r="15" spans="1:30" x14ac:dyDescent="0.25">
      <c r="A15" s="646"/>
      <c r="B15" s="733"/>
      <c r="C15" s="588"/>
      <c r="D15" s="655"/>
      <c r="E15" s="705">
        <f t="shared" si="0"/>
        <v>0</v>
      </c>
      <c r="F15" s="705">
        <f t="shared" si="1"/>
        <v>0</v>
      </c>
      <c r="G15" s="705">
        <f t="shared" si="2"/>
        <v>0</v>
      </c>
      <c r="H15" s="705">
        <f t="shared" si="3"/>
        <v>0</v>
      </c>
      <c r="I15" s="705">
        <f t="shared" si="4"/>
        <v>0</v>
      </c>
      <c r="J15" s="705">
        <f t="shared" si="5"/>
        <v>0</v>
      </c>
      <c r="K15" s="705">
        <f t="shared" si="6"/>
        <v>0</v>
      </c>
      <c r="L15" s="705">
        <f t="shared" si="7"/>
        <v>0</v>
      </c>
      <c r="M15" s="705">
        <f>IF('1. General Input'!$D$10=0,0,IF('1. General Input'!$D$10=8,0,IF(B15&gt;$M$9-1,IF(B15&lt;$N$9,D15,0),0)))</f>
        <v>0</v>
      </c>
      <c r="N15" s="705">
        <f>IF('1. General Input'!$D$10=0,0,IF('1. General Input'!$D$10=8,0,IF(B15&gt;$N$9-1,IF(B15&lt;$O$9,D15,0),0)))</f>
        <v>0</v>
      </c>
      <c r="O15" s="705">
        <f>IF('1. General Input'!$D$10=0,0,IF('1. General Input'!$D$10=8,0,IF(B15&gt;$O$9-1,IF(B15&lt;$P$9,D15,0),0)))</f>
        <v>0</v>
      </c>
      <c r="P15" s="705">
        <f>IF('1. General Input'!$D$10=0,0,IF('1. General Input'!$D$10=8,0,IF(B15&gt;$P$9-1,IF(B15&lt;$Q$9,D15,0),0)))</f>
        <v>0</v>
      </c>
      <c r="Q15" s="705">
        <f>IF('1. General Input'!$D$10=0,0,IF('1. General Input'!$D$10=8,0,IF(B15&gt;$Q$9-1,IF(B15&lt;$R$9,D15,0),0)))</f>
        <v>0</v>
      </c>
      <c r="R15" s="705">
        <f>IF('1. General Input'!$D$10=0,0,IF('1. General Input'!$D$10=8,0,IF(B15&gt;$R$9-1,IF(B15&lt;$S$9,D15,0),0)))</f>
        <v>0</v>
      </c>
      <c r="S15" s="705">
        <f>IF('1. General Input'!$D$10=0,0,IF('1. General Input'!$D$10=8,0,IF(B15&gt;$S$9-1,IF(B15&lt;$T$9,D15,0),0)))</f>
        <v>0</v>
      </c>
      <c r="T15" s="705">
        <f>IF('1. General Input'!$D$10=0,0,IF('1. General Input'!$D$10=8,0,IF(B15&gt;$T$9-1,IF(B15&lt;$U$9,D15,0),0)))</f>
        <v>0</v>
      </c>
      <c r="U15" s="705">
        <f>IF('1. General Input'!$D$10=0,0,IF('1. General Input'!$D$10=8,0,IF(B15&gt;$U$9-1,IF(B15&lt;$V$9,D15,0),0)))</f>
        <v>0</v>
      </c>
      <c r="V15" s="705">
        <f>IF('1. General Input'!$D$10=0,0,IF('1. General Input'!$D$10=8,0,IF(B15&gt;$V$9-1,IF(B15&lt;$W$9,D15,0),0)))</f>
        <v>0</v>
      </c>
      <c r="W15" s="705">
        <f>IF('1. General Input'!$D$10=0,0,IF('1. General Input'!$D$10=8,0,IF(B15&gt;$W$9-1,IF(B15&lt;$X$9,D15,0),0)))</f>
        <v>0</v>
      </c>
      <c r="X15" s="705">
        <f>IF('1. General Input'!$D$10=0,0,IF('1. General Input'!$D$10=8,0,IF(B15&gt;$X$9-1,IF(B15&lt;$Y$9,D15,0),0)))</f>
        <v>0</v>
      </c>
      <c r="Y15" s="705">
        <f>IF('1. General Input'!$D$10=0,0,IF('1. General Input'!$D$10=8,0,IF(B15&gt;$Y$9-1,IF(B15&lt;$Z$9,D15,0),0)))</f>
        <v>0</v>
      </c>
      <c r="Z15" s="705">
        <f>IF('1. General Input'!$D$10=0,0,IF('1. General Input'!$D$10=8,0,IF(B15&gt;$Z$9-1,IF(B15&lt;$AA$9,D15,0),0)))</f>
        <v>0</v>
      </c>
      <c r="AA15" s="705">
        <f>IF('1. General Input'!$D$10=0,0,IF('1. General Input'!$D$10=8,0,IF(B15&gt;$AA$9-1,IF(B15&lt;$AB$9,D15,0),0)))</f>
        <v>0</v>
      </c>
      <c r="AB15" s="705">
        <f>IF('1. General Input'!$D$10=0,0,IF('1. General Input'!$D$10=8,0,IF(B15&gt;$AB$9-1,IF(B15&lt;$AC$9,D15,0),0)))</f>
        <v>0</v>
      </c>
      <c r="AC15" s="705">
        <f>IF('1. General Input'!$D$10=0,0,IF(B15&gt;$AC$9-1,D15,0))</f>
        <v>0</v>
      </c>
      <c r="AD15" s="706">
        <f t="shared" si="8"/>
        <v>0</v>
      </c>
    </row>
    <row r="16" spans="1:30" x14ac:dyDescent="0.25">
      <c r="A16" s="646"/>
      <c r="B16" s="733"/>
      <c r="C16" s="588"/>
      <c r="D16" s="655"/>
      <c r="E16" s="705">
        <f t="shared" si="0"/>
        <v>0</v>
      </c>
      <c r="F16" s="705">
        <f t="shared" si="1"/>
        <v>0</v>
      </c>
      <c r="G16" s="705">
        <f t="shared" si="2"/>
        <v>0</v>
      </c>
      <c r="H16" s="705">
        <f t="shared" si="3"/>
        <v>0</v>
      </c>
      <c r="I16" s="705">
        <f t="shared" si="4"/>
        <v>0</v>
      </c>
      <c r="J16" s="705">
        <f t="shared" si="5"/>
        <v>0</v>
      </c>
      <c r="K16" s="705">
        <f t="shared" si="6"/>
        <v>0</v>
      </c>
      <c r="L16" s="705">
        <f t="shared" si="7"/>
        <v>0</v>
      </c>
      <c r="M16" s="705">
        <f>IF('1. General Input'!$D$10=0,0,IF('1. General Input'!$D$10=8,0,IF(B16&gt;$M$9-1,IF(B16&lt;$N$9,D16,0),0)))</f>
        <v>0</v>
      </c>
      <c r="N16" s="705">
        <f>IF('1. General Input'!$D$10=0,0,IF('1. General Input'!$D$10=8,0,IF(B16&gt;$N$9-1,IF(B16&lt;$O$9,D16,0),0)))</f>
        <v>0</v>
      </c>
      <c r="O16" s="705">
        <f>IF('1. General Input'!$D$10=0,0,IF('1. General Input'!$D$10=8,0,IF(B16&gt;$O$9-1,IF(B16&lt;$P$9,D16,0),0)))</f>
        <v>0</v>
      </c>
      <c r="P16" s="705">
        <f>IF('1. General Input'!$D$10=0,0,IF('1. General Input'!$D$10=8,0,IF(B16&gt;$P$9-1,IF(B16&lt;$Q$9,D16,0),0)))</f>
        <v>0</v>
      </c>
      <c r="Q16" s="705">
        <f>IF('1. General Input'!$D$10=0,0,IF('1. General Input'!$D$10=8,0,IF(B16&gt;$Q$9-1,IF(B16&lt;$R$9,D16,0),0)))</f>
        <v>0</v>
      </c>
      <c r="R16" s="705">
        <f>IF('1. General Input'!$D$10=0,0,IF('1. General Input'!$D$10=8,0,IF(B16&gt;$R$9-1,IF(B16&lt;$S$9,D16,0),0)))</f>
        <v>0</v>
      </c>
      <c r="S16" s="705">
        <f>IF('1. General Input'!$D$10=0,0,IF('1. General Input'!$D$10=8,0,IF(B16&gt;$S$9-1,IF(B16&lt;$T$9,D16,0),0)))</f>
        <v>0</v>
      </c>
      <c r="T16" s="705">
        <f>IF('1. General Input'!$D$10=0,0,IF('1. General Input'!$D$10=8,0,IF(B16&gt;$T$9-1,IF(B16&lt;$U$9,D16,0),0)))</f>
        <v>0</v>
      </c>
      <c r="U16" s="705">
        <f>IF('1. General Input'!$D$10=0,0,IF('1. General Input'!$D$10=8,0,IF(B16&gt;$U$9-1,IF(B16&lt;$V$9,D16,0),0)))</f>
        <v>0</v>
      </c>
      <c r="V16" s="705">
        <f>IF('1. General Input'!$D$10=0,0,IF('1. General Input'!$D$10=8,0,IF(B16&gt;$V$9-1,IF(B16&lt;$W$9,D16,0),0)))</f>
        <v>0</v>
      </c>
      <c r="W16" s="705">
        <f>IF('1. General Input'!$D$10=0,0,IF('1. General Input'!$D$10=8,0,IF(B16&gt;$W$9-1,IF(B16&lt;$X$9,D16,0),0)))</f>
        <v>0</v>
      </c>
      <c r="X16" s="705">
        <f>IF('1. General Input'!$D$10=0,0,IF('1. General Input'!$D$10=8,0,IF(B16&gt;$X$9-1,IF(B16&lt;$Y$9,D16,0),0)))</f>
        <v>0</v>
      </c>
      <c r="Y16" s="705">
        <f>IF('1. General Input'!$D$10=0,0,IF('1. General Input'!$D$10=8,0,IF(B16&gt;$Y$9-1,IF(B16&lt;$Z$9,D16,0),0)))</f>
        <v>0</v>
      </c>
      <c r="Z16" s="705">
        <f>IF('1. General Input'!$D$10=0,0,IF('1. General Input'!$D$10=8,0,IF(B16&gt;$Z$9-1,IF(B16&lt;$AA$9,D16,0),0)))</f>
        <v>0</v>
      </c>
      <c r="AA16" s="705">
        <f>IF('1. General Input'!$D$10=0,0,IF('1. General Input'!$D$10=8,0,IF(B16&gt;$AA$9-1,IF(B16&lt;$AB$9,D16,0),0)))</f>
        <v>0</v>
      </c>
      <c r="AB16" s="705">
        <f>IF('1. General Input'!$D$10=0,0,IF('1. General Input'!$D$10=8,0,IF(B16&gt;$AB$9-1,IF(B16&lt;$AC$9,D16,0),0)))</f>
        <v>0</v>
      </c>
      <c r="AC16" s="705">
        <f>IF('1. General Input'!$D$10=0,0,IF(B16&gt;$AC$9-1,D16,0))</f>
        <v>0</v>
      </c>
      <c r="AD16" s="706">
        <f t="shared" si="8"/>
        <v>0</v>
      </c>
    </row>
    <row r="17" spans="1:30" x14ac:dyDescent="0.25">
      <c r="A17" s="646"/>
      <c r="B17" s="733"/>
      <c r="C17" s="588"/>
      <c r="D17" s="655"/>
      <c r="E17" s="705">
        <f t="shared" si="0"/>
        <v>0</v>
      </c>
      <c r="F17" s="705">
        <f t="shared" si="1"/>
        <v>0</v>
      </c>
      <c r="G17" s="705">
        <f t="shared" si="2"/>
        <v>0</v>
      </c>
      <c r="H17" s="705">
        <f t="shared" si="3"/>
        <v>0</v>
      </c>
      <c r="I17" s="705">
        <f t="shared" si="4"/>
        <v>0</v>
      </c>
      <c r="J17" s="705">
        <f t="shared" si="5"/>
        <v>0</v>
      </c>
      <c r="K17" s="705">
        <f t="shared" si="6"/>
        <v>0</v>
      </c>
      <c r="L17" s="705">
        <f t="shared" si="7"/>
        <v>0</v>
      </c>
      <c r="M17" s="705">
        <f>IF('1. General Input'!$D$10=0,0,IF('1. General Input'!$D$10=8,0,IF(B17&gt;$M$9-1,IF(B17&lt;$N$9,D17,0),0)))</f>
        <v>0</v>
      </c>
      <c r="N17" s="705">
        <f>IF('1. General Input'!$D$10=0,0,IF('1. General Input'!$D$10=8,0,IF(B17&gt;$N$9-1,IF(B17&lt;$O$9,D17,0),0)))</f>
        <v>0</v>
      </c>
      <c r="O17" s="705">
        <f>IF('1. General Input'!$D$10=0,0,IF('1. General Input'!$D$10=8,0,IF(B17&gt;$O$9-1,IF(B17&lt;$P$9,D17,0),0)))</f>
        <v>0</v>
      </c>
      <c r="P17" s="705">
        <f>IF('1. General Input'!$D$10=0,0,IF('1. General Input'!$D$10=8,0,IF(B17&gt;$P$9-1,IF(B17&lt;$Q$9,D17,0),0)))</f>
        <v>0</v>
      </c>
      <c r="Q17" s="705">
        <f>IF('1. General Input'!$D$10=0,0,IF('1. General Input'!$D$10=8,0,IF(B17&gt;$Q$9-1,IF(B17&lt;$R$9,D17,0),0)))</f>
        <v>0</v>
      </c>
      <c r="R17" s="705">
        <f>IF('1. General Input'!$D$10=0,0,IF('1. General Input'!$D$10=8,0,IF(B17&gt;$R$9-1,IF(B17&lt;$S$9,D17,0),0)))</f>
        <v>0</v>
      </c>
      <c r="S17" s="705">
        <f>IF('1. General Input'!$D$10=0,0,IF('1. General Input'!$D$10=8,0,IF(B17&gt;$S$9-1,IF(B17&lt;$T$9,D17,0),0)))</f>
        <v>0</v>
      </c>
      <c r="T17" s="705">
        <f>IF('1. General Input'!$D$10=0,0,IF('1. General Input'!$D$10=8,0,IF(B17&gt;$T$9-1,IF(B17&lt;$U$9,D17,0),0)))</f>
        <v>0</v>
      </c>
      <c r="U17" s="705">
        <f>IF('1. General Input'!$D$10=0,0,IF('1. General Input'!$D$10=8,0,IF(B17&gt;$U$9-1,IF(B17&lt;$V$9,D17,0),0)))</f>
        <v>0</v>
      </c>
      <c r="V17" s="705">
        <f>IF('1. General Input'!$D$10=0,0,IF('1. General Input'!$D$10=8,0,IF(B17&gt;$V$9-1,IF(B17&lt;$W$9,D17,0),0)))</f>
        <v>0</v>
      </c>
      <c r="W17" s="705">
        <f>IF('1. General Input'!$D$10=0,0,IF('1. General Input'!$D$10=8,0,IF(B17&gt;$W$9-1,IF(B17&lt;$X$9,D17,0),0)))</f>
        <v>0</v>
      </c>
      <c r="X17" s="705">
        <f>IF('1. General Input'!$D$10=0,0,IF('1. General Input'!$D$10=8,0,IF(B17&gt;$X$9-1,IF(B17&lt;$Y$9,D17,0),0)))</f>
        <v>0</v>
      </c>
      <c r="Y17" s="705">
        <f>IF('1. General Input'!$D$10=0,0,IF('1. General Input'!$D$10=8,0,IF(B17&gt;$Y$9-1,IF(B17&lt;$Z$9,D17,0),0)))</f>
        <v>0</v>
      </c>
      <c r="Z17" s="705">
        <f>IF('1. General Input'!$D$10=0,0,IF('1. General Input'!$D$10=8,0,IF(B17&gt;$Z$9-1,IF(B17&lt;$AA$9,D17,0),0)))</f>
        <v>0</v>
      </c>
      <c r="AA17" s="705">
        <f>IF('1. General Input'!$D$10=0,0,IF('1. General Input'!$D$10=8,0,IF(B17&gt;$AA$9-1,IF(B17&lt;$AB$9,D17,0),0)))</f>
        <v>0</v>
      </c>
      <c r="AB17" s="705">
        <f>IF('1. General Input'!$D$10=0,0,IF('1. General Input'!$D$10=8,0,IF(B17&gt;$AB$9-1,IF(B17&lt;$AC$9,D17,0),0)))</f>
        <v>0</v>
      </c>
      <c r="AC17" s="705">
        <f>IF('1. General Input'!$D$10=0,0,IF(B17&gt;$AC$9-1,D17,0))</f>
        <v>0</v>
      </c>
      <c r="AD17" s="706">
        <f t="shared" si="8"/>
        <v>0</v>
      </c>
    </row>
    <row r="18" spans="1:30" x14ac:dyDescent="0.25">
      <c r="A18" s="646"/>
      <c r="B18" s="733"/>
      <c r="C18" s="588"/>
      <c r="D18" s="655"/>
      <c r="E18" s="705">
        <f t="shared" si="0"/>
        <v>0</v>
      </c>
      <c r="F18" s="705">
        <f t="shared" si="1"/>
        <v>0</v>
      </c>
      <c r="G18" s="705">
        <f t="shared" si="2"/>
        <v>0</v>
      </c>
      <c r="H18" s="705">
        <f t="shared" si="3"/>
        <v>0</v>
      </c>
      <c r="I18" s="705">
        <f t="shared" si="4"/>
        <v>0</v>
      </c>
      <c r="J18" s="705">
        <f t="shared" si="5"/>
        <v>0</v>
      </c>
      <c r="K18" s="705">
        <f t="shared" si="6"/>
        <v>0</v>
      </c>
      <c r="L18" s="705">
        <f t="shared" si="7"/>
        <v>0</v>
      </c>
      <c r="M18" s="705">
        <f>IF('1. General Input'!$D$10=0,0,IF('1. General Input'!$D$10=8,0,IF(B18&gt;$M$9-1,IF(B18&lt;$N$9,D18,0),0)))</f>
        <v>0</v>
      </c>
      <c r="N18" s="705">
        <f>IF('1. General Input'!$D$10=0,0,IF('1. General Input'!$D$10=8,0,IF(B18&gt;$N$9-1,IF(B18&lt;$O$9,D18,0),0)))</f>
        <v>0</v>
      </c>
      <c r="O18" s="705">
        <f>IF('1. General Input'!$D$10=0,0,IF('1. General Input'!$D$10=8,0,IF(B18&gt;$O$9-1,IF(B18&lt;$P$9,D18,0),0)))</f>
        <v>0</v>
      </c>
      <c r="P18" s="705">
        <f>IF('1. General Input'!$D$10=0,0,IF('1. General Input'!$D$10=8,0,IF(B18&gt;$P$9-1,IF(B18&lt;$Q$9,D18,0),0)))</f>
        <v>0</v>
      </c>
      <c r="Q18" s="705">
        <f>IF('1. General Input'!$D$10=0,0,IF('1. General Input'!$D$10=8,0,IF(B18&gt;$Q$9-1,IF(B18&lt;$R$9,D18,0),0)))</f>
        <v>0</v>
      </c>
      <c r="R18" s="705">
        <f>IF('1. General Input'!$D$10=0,0,IF('1. General Input'!$D$10=8,0,IF(B18&gt;$R$9-1,IF(B18&lt;$S$9,D18,0),0)))</f>
        <v>0</v>
      </c>
      <c r="S18" s="705">
        <f>IF('1. General Input'!$D$10=0,0,IF('1. General Input'!$D$10=8,0,IF(B18&gt;$S$9-1,IF(B18&lt;$T$9,D18,0),0)))</f>
        <v>0</v>
      </c>
      <c r="T18" s="705">
        <f>IF('1. General Input'!$D$10=0,0,IF('1. General Input'!$D$10=8,0,IF(B18&gt;$T$9-1,IF(B18&lt;$U$9,D18,0),0)))</f>
        <v>0</v>
      </c>
      <c r="U18" s="705">
        <f>IF('1. General Input'!$D$10=0,0,IF('1. General Input'!$D$10=8,0,IF(B18&gt;$U$9-1,IF(B18&lt;$V$9,D18,0),0)))</f>
        <v>0</v>
      </c>
      <c r="V18" s="705">
        <f>IF('1. General Input'!$D$10=0,0,IF('1. General Input'!$D$10=8,0,IF(B18&gt;$V$9-1,IF(B18&lt;$W$9,D18,0),0)))</f>
        <v>0</v>
      </c>
      <c r="W18" s="705">
        <f>IF('1. General Input'!$D$10=0,0,IF('1. General Input'!$D$10=8,0,IF(B18&gt;$W$9-1,IF(B18&lt;$X$9,D18,0),0)))</f>
        <v>0</v>
      </c>
      <c r="X18" s="705">
        <f>IF('1. General Input'!$D$10=0,0,IF('1. General Input'!$D$10=8,0,IF(B18&gt;$X$9-1,IF(B18&lt;$Y$9,D18,0),0)))</f>
        <v>0</v>
      </c>
      <c r="Y18" s="705">
        <f>IF('1. General Input'!$D$10=0,0,IF('1. General Input'!$D$10=8,0,IF(B18&gt;$Y$9-1,IF(B18&lt;$Z$9,D18,0),0)))</f>
        <v>0</v>
      </c>
      <c r="Z18" s="705">
        <f>IF('1. General Input'!$D$10=0,0,IF('1. General Input'!$D$10=8,0,IF(B18&gt;$Z$9-1,IF(B18&lt;$AA$9,D18,0),0)))</f>
        <v>0</v>
      </c>
      <c r="AA18" s="705">
        <f>IF('1. General Input'!$D$10=0,0,IF('1. General Input'!$D$10=8,0,IF(B18&gt;$AA$9-1,IF(B18&lt;$AB$9,D18,0),0)))</f>
        <v>0</v>
      </c>
      <c r="AB18" s="705">
        <f>IF('1. General Input'!$D$10=0,0,IF('1. General Input'!$D$10=8,0,IF(B18&gt;$AB$9-1,IF(B18&lt;$AC$9,D18,0),0)))</f>
        <v>0</v>
      </c>
      <c r="AC18" s="705">
        <f>IF('1. General Input'!$D$10=0,0,IF(B18&gt;$AC$9-1,D18,0))</f>
        <v>0</v>
      </c>
      <c r="AD18" s="706">
        <f t="shared" si="8"/>
        <v>0</v>
      </c>
    </row>
    <row r="19" spans="1:30" x14ac:dyDescent="0.25">
      <c r="A19" s="646"/>
      <c r="B19" s="733"/>
      <c r="C19" s="588"/>
      <c r="D19" s="655"/>
      <c r="E19" s="705">
        <f t="shared" si="0"/>
        <v>0</v>
      </c>
      <c r="F19" s="705">
        <f t="shared" si="1"/>
        <v>0</v>
      </c>
      <c r="G19" s="705">
        <f t="shared" si="2"/>
        <v>0</v>
      </c>
      <c r="H19" s="705">
        <f t="shared" si="3"/>
        <v>0</v>
      </c>
      <c r="I19" s="705">
        <f t="shared" si="4"/>
        <v>0</v>
      </c>
      <c r="J19" s="705">
        <f t="shared" si="5"/>
        <v>0</v>
      </c>
      <c r="K19" s="705">
        <f t="shared" si="6"/>
        <v>0</v>
      </c>
      <c r="L19" s="705">
        <f t="shared" si="7"/>
        <v>0</v>
      </c>
      <c r="M19" s="705">
        <f>IF('1. General Input'!$D$10=0,0,IF('1. General Input'!$D$10=8,0,IF(B19&gt;$M$9-1,IF(B19&lt;$N$9,D19,0),0)))</f>
        <v>0</v>
      </c>
      <c r="N19" s="705">
        <f>IF('1. General Input'!$D$10=0,0,IF('1. General Input'!$D$10=8,0,IF(B19&gt;$N$9-1,IF(B19&lt;$O$9,D19,0),0)))</f>
        <v>0</v>
      </c>
      <c r="O19" s="705">
        <f>IF('1. General Input'!$D$10=0,0,IF('1. General Input'!$D$10=8,0,IF(B19&gt;$O$9-1,IF(B19&lt;$P$9,D19,0),0)))</f>
        <v>0</v>
      </c>
      <c r="P19" s="705">
        <f>IF('1. General Input'!$D$10=0,0,IF('1. General Input'!$D$10=8,0,IF(B19&gt;$P$9-1,IF(B19&lt;$Q$9,D19,0),0)))</f>
        <v>0</v>
      </c>
      <c r="Q19" s="705">
        <f>IF('1. General Input'!$D$10=0,0,IF('1. General Input'!$D$10=8,0,IF(B19&gt;$Q$9-1,IF(B19&lt;$R$9,D19,0),0)))</f>
        <v>0</v>
      </c>
      <c r="R19" s="705">
        <f>IF('1. General Input'!$D$10=0,0,IF('1. General Input'!$D$10=8,0,IF(B19&gt;$R$9-1,IF(B19&lt;$S$9,D19,0),0)))</f>
        <v>0</v>
      </c>
      <c r="S19" s="705">
        <f>IF('1. General Input'!$D$10=0,0,IF('1. General Input'!$D$10=8,0,IF(B19&gt;$S$9-1,IF(B19&lt;$T$9,D19,0),0)))</f>
        <v>0</v>
      </c>
      <c r="T19" s="705">
        <f>IF('1. General Input'!$D$10=0,0,IF('1. General Input'!$D$10=8,0,IF(B19&gt;$T$9-1,IF(B19&lt;$U$9,D19,0),0)))</f>
        <v>0</v>
      </c>
      <c r="U19" s="705">
        <f>IF('1. General Input'!$D$10=0,0,IF('1. General Input'!$D$10=8,0,IF(B19&gt;$U$9-1,IF(B19&lt;$V$9,D19,0),0)))</f>
        <v>0</v>
      </c>
      <c r="V19" s="705">
        <f>IF('1. General Input'!$D$10=0,0,IF('1. General Input'!$D$10=8,0,IF(B19&gt;$V$9-1,IF(B19&lt;$W$9,D19,0),0)))</f>
        <v>0</v>
      </c>
      <c r="W19" s="705">
        <f>IF('1. General Input'!$D$10=0,0,IF('1. General Input'!$D$10=8,0,IF(B19&gt;$W$9-1,IF(B19&lt;$X$9,D19,0),0)))</f>
        <v>0</v>
      </c>
      <c r="X19" s="705">
        <f>IF('1. General Input'!$D$10=0,0,IF('1. General Input'!$D$10=8,0,IF(B19&gt;$X$9-1,IF(B19&lt;$Y$9,D19,0),0)))</f>
        <v>0</v>
      </c>
      <c r="Y19" s="705">
        <f>IF('1. General Input'!$D$10=0,0,IF('1. General Input'!$D$10=8,0,IF(B19&gt;$Y$9-1,IF(B19&lt;$Z$9,D19,0),0)))</f>
        <v>0</v>
      </c>
      <c r="Z19" s="705">
        <f>IF('1. General Input'!$D$10=0,0,IF('1. General Input'!$D$10=8,0,IF(B19&gt;$Z$9-1,IF(B19&lt;$AA$9,D19,0),0)))</f>
        <v>0</v>
      </c>
      <c r="AA19" s="705">
        <f>IF('1. General Input'!$D$10=0,0,IF('1. General Input'!$D$10=8,0,IF(B19&gt;$AA$9-1,IF(B19&lt;$AB$9,D19,0),0)))</f>
        <v>0</v>
      </c>
      <c r="AB19" s="705">
        <f>IF('1. General Input'!$D$10=0,0,IF('1. General Input'!$D$10=8,0,IF(B19&gt;$AB$9-1,IF(B19&lt;$AC$9,D19,0),0)))</f>
        <v>0</v>
      </c>
      <c r="AC19" s="705">
        <f>IF('1. General Input'!$D$10=0,0,IF(B19&gt;$AC$9-1,D19,0))</f>
        <v>0</v>
      </c>
      <c r="AD19" s="706">
        <f t="shared" si="8"/>
        <v>0</v>
      </c>
    </row>
    <row r="20" spans="1:30" x14ac:dyDescent="0.25">
      <c r="A20" s="646"/>
      <c r="B20" s="733"/>
      <c r="C20" s="588"/>
      <c r="D20" s="655"/>
      <c r="E20" s="705">
        <f t="shared" si="0"/>
        <v>0</v>
      </c>
      <c r="F20" s="705">
        <f t="shared" si="1"/>
        <v>0</v>
      </c>
      <c r="G20" s="705">
        <f t="shared" si="2"/>
        <v>0</v>
      </c>
      <c r="H20" s="705">
        <f t="shared" si="3"/>
        <v>0</v>
      </c>
      <c r="I20" s="705">
        <f t="shared" si="4"/>
        <v>0</v>
      </c>
      <c r="J20" s="705">
        <f t="shared" si="5"/>
        <v>0</v>
      </c>
      <c r="K20" s="705">
        <f t="shared" si="6"/>
        <v>0</v>
      </c>
      <c r="L20" s="705">
        <f t="shared" si="7"/>
        <v>0</v>
      </c>
      <c r="M20" s="705">
        <f>IF('1. General Input'!$D$10=0,0,IF('1. General Input'!$D$10=8,0,IF(B20&gt;$M$9-1,IF(B20&lt;$N$9,D20,0),0)))</f>
        <v>0</v>
      </c>
      <c r="N20" s="705">
        <f>IF('1. General Input'!$D$10=0,0,IF('1. General Input'!$D$10=8,0,IF(B20&gt;$N$9-1,IF(B20&lt;$O$9,D20,0),0)))</f>
        <v>0</v>
      </c>
      <c r="O20" s="705">
        <f>IF('1. General Input'!$D$10=0,0,IF('1. General Input'!$D$10=8,0,IF(B20&gt;$O$9-1,IF(B20&lt;$P$9,D20,0),0)))</f>
        <v>0</v>
      </c>
      <c r="P20" s="705">
        <f>IF('1. General Input'!$D$10=0,0,IF('1. General Input'!$D$10=8,0,IF(B20&gt;$P$9-1,IF(B20&lt;$Q$9,D20,0),0)))</f>
        <v>0</v>
      </c>
      <c r="Q20" s="705">
        <f>IF('1. General Input'!$D$10=0,0,IF('1. General Input'!$D$10=8,0,IF(B20&gt;$Q$9-1,IF(B20&lt;$R$9,D20,0),0)))</f>
        <v>0</v>
      </c>
      <c r="R20" s="705">
        <f>IF('1. General Input'!$D$10=0,0,IF('1. General Input'!$D$10=8,0,IF(B20&gt;$R$9-1,IF(B20&lt;$S$9,D20,0),0)))</f>
        <v>0</v>
      </c>
      <c r="S20" s="705">
        <f>IF('1. General Input'!$D$10=0,0,IF('1. General Input'!$D$10=8,0,IF(B20&gt;$S$9-1,IF(B20&lt;$T$9,D20,0),0)))</f>
        <v>0</v>
      </c>
      <c r="T20" s="705">
        <f>IF('1. General Input'!$D$10=0,0,IF('1. General Input'!$D$10=8,0,IF(B20&gt;$T$9-1,IF(B20&lt;$U$9,D20,0),0)))</f>
        <v>0</v>
      </c>
      <c r="U20" s="705">
        <f>IF('1. General Input'!$D$10=0,0,IF('1. General Input'!$D$10=8,0,IF(B20&gt;$U$9-1,IF(B20&lt;$V$9,D20,0),0)))</f>
        <v>0</v>
      </c>
      <c r="V20" s="705">
        <f>IF('1. General Input'!$D$10=0,0,IF('1. General Input'!$D$10=8,0,IF(B20&gt;$V$9-1,IF(B20&lt;$W$9,D20,0),0)))</f>
        <v>0</v>
      </c>
      <c r="W20" s="705">
        <f>IF('1. General Input'!$D$10=0,0,IF('1. General Input'!$D$10=8,0,IF(B20&gt;$W$9-1,IF(B20&lt;$X$9,D20,0),0)))</f>
        <v>0</v>
      </c>
      <c r="X20" s="705">
        <f>IF('1. General Input'!$D$10=0,0,IF('1. General Input'!$D$10=8,0,IF(B20&gt;$X$9-1,IF(B20&lt;$Y$9,D20,0),0)))</f>
        <v>0</v>
      </c>
      <c r="Y20" s="705">
        <f>IF('1. General Input'!$D$10=0,0,IF('1. General Input'!$D$10=8,0,IF(B20&gt;$Y$9-1,IF(B20&lt;$Z$9,D20,0),0)))</f>
        <v>0</v>
      </c>
      <c r="Z20" s="705">
        <f>IF('1. General Input'!$D$10=0,0,IF('1. General Input'!$D$10=8,0,IF(B20&gt;$Z$9-1,IF(B20&lt;$AA$9,D20,0),0)))</f>
        <v>0</v>
      </c>
      <c r="AA20" s="705">
        <f>IF('1. General Input'!$D$10=0,0,IF('1. General Input'!$D$10=8,0,IF(B20&gt;$AA$9-1,IF(B20&lt;$AB$9,D20,0),0)))</f>
        <v>0</v>
      </c>
      <c r="AB20" s="705">
        <f>IF('1. General Input'!$D$10=0,0,IF('1. General Input'!$D$10=8,0,IF(B20&gt;$AB$9-1,IF(B20&lt;$AC$9,D20,0),0)))</f>
        <v>0</v>
      </c>
      <c r="AC20" s="705">
        <f>IF('1. General Input'!$D$10=0,0,IF(B20&gt;$AC$9-1,D20,0))</f>
        <v>0</v>
      </c>
      <c r="AD20" s="706">
        <f t="shared" si="8"/>
        <v>0</v>
      </c>
    </row>
    <row r="21" spans="1:30" x14ac:dyDescent="0.25">
      <c r="A21" s="646"/>
      <c r="B21" s="733"/>
      <c r="C21" s="588"/>
      <c r="D21" s="655"/>
      <c r="E21" s="705">
        <f t="shared" si="0"/>
        <v>0</v>
      </c>
      <c r="F21" s="705">
        <f t="shared" si="1"/>
        <v>0</v>
      </c>
      <c r="G21" s="705">
        <f t="shared" si="2"/>
        <v>0</v>
      </c>
      <c r="H21" s="705">
        <f t="shared" si="3"/>
        <v>0</v>
      </c>
      <c r="I21" s="705">
        <f t="shared" si="4"/>
        <v>0</v>
      </c>
      <c r="J21" s="705">
        <f t="shared" si="5"/>
        <v>0</v>
      </c>
      <c r="K21" s="705">
        <f t="shared" si="6"/>
        <v>0</v>
      </c>
      <c r="L21" s="705">
        <f t="shared" si="7"/>
        <v>0</v>
      </c>
      <c r="M21" s="705">
        <f>IF('1. General Input'!$D$10=0,0,IF('1. General Input'!$D$10=8,0,IF(B21&gt;$M$9-1,IF(B21&lt;$N$9,D21,0),0)))</f>
        <v>0</v>
      </c>
      <c r="N21" s="705">
        <f>IF('1. General Input'!$D$10=0,0,IF('1. General Input'!$D$10=8,0,IF(B21&gt;$N$9-1,IF(B21&lt;$O$9,D21,0),0)))</f>
        <v>0</v>
      </c>
      <c r="O21" s="705">
        <f>IF('1. General Input'!$D$10=0,0,IF('1. General Input'!$D$10=8,0,IF(B21&gt;$O$9-1,IF(B21&lt;$P$9,D21,0),0)))</f>
        <v>0</v>
      </c>
      <c r="P21" s="705">
        <f>IF('1. General Input'!$D$10=0,0,IF('1. General Input'!$D$10=8,0,IF(B21&gt;$P$9-1,IF(B21&lt;$Q$9,D21,0),0)))</f>
        <v>0</v>
      </c>
      <c r="Q21" s="705">
        <f>IF('1. General Input'!$D$10=0,0,IF('1. General Input'!$D$10=8,0,IF(B21&gt;$Q$9-1,IF(B21&lt;$R$9,D21,0),0)))</f>
        <v>0</v>
      </c>
      <c r="R21" s="705">
        <f>IF('1. General Input'!$D$10=0,0,IF('1. General Input'!$D$10=8,0,IF(B21&gt;$R$9-1,IF(B21&lt;$S$9,D21,0),0)))</f>
        <v>0</v>
      </c>
      <c r="S21" s="705">
        <f>IF('1. General Input'!$D$10=0,0,IF('1. General Input'!$D$10=8,0,IF(B21&gt;$S$9-1,IF(B21&lt;$T$9,D21,0),0)))</f>
        <v>0</v>
      </c>
      <c r="T21" s="705">
        <f>IF('1. General Input'!$D$10=0,0,IF('1. General Input'!$D$10=8,0,IF(B21&gt;$T$9-1,IF(B21&lt;$U$9,D21,0),0)))</f>
        <v>0</v>
      </c>
      <c r="U21" s="705">
        <f>IF('1. General Input'!$D$10=0,0,IF('1. General Input'!$D$10=8,0,IF(B21&gt;$U$9-1,IF(B21&lt;$V$9,D21,0),0)))</f>
        <v>0</v>
      </c>
      <c r="V21" s="705">
        <f>IF('1. General Input'!$D$10=0,0,IF('1. General Input'!$D$10=8,0,IF(B21&gt;$V$9-1,IF(B21&lt;$W$9,D21,0),0)))</f>
        <v>0</v>
      </c>
      <c r="W21" s="705">
        <f>IF('1. General Input'!$D$10=0,0,IF('1. General Input'!$D$10=8,0,IF(B21&gt;$W$9-1,IF(B21&lt;$X$9,D21,0),0)))</f>
        <v>0</v>
      </c>
      <c r="X21" s="705">
        <f>IF('1. General Input'!$D$10=0,0,IF('1. General Input'!$D$10=8,0,IF(B21&gt;$X$9-1,IF(B21&lt;$Y$9,D21,0),0)))</f>
        <v>0</v>
      </c>
      <c r="Y21" s="705">
        <f>IF('1. General Input'!$D$10=0,0,IF('1. General Input'!$D$10=8,0,IF(B21&gt;$Y$9-1,IF(B21&lt;$Z$9,D21,0),0)))</f>
        <v>0</v>
      </c>
      <c r="Z21" s="705">
        <f>IF('1. General Input'!$D$10=0,0,IF('1. General Input'!$D$10=8,0,IF(B21&gt;$Z$9-1,IF(B21&lt;$AA$9,D21,0),0)))</f>
        <v>0</v>
      </c>
      <c r="AA21" s="705">
        <f>IF('1. General Input'!$D$10=0,0,IF('1. General Input'!$D$10=8,0,IF(B21&gt;$AA$9-1,IF(B21&lt;$AB$9,D21,0),0)))</f>
        <v>0</v>
      </c>
      <c r="AB21" s="705">
        <f>IF('1. General Input'!$D$10=0,0,IF('1. General Input'!$D$10=8,0,IF(B21&gt;$AB$9-1,IF(B21&lt;$AC$9,D21,0),0)))</f>
        <v>0</v>
      </c>
      <c r="AC21" s="705">
        <f>IF('1. General Input'!$D$10=0,0,IF(B21&gt;$AC$9-1,D21,0))</f>
        <v>0</v>
      </c>
      <c r="AD21" s="706">
        <f t="shared" si="8"/>
        <v>0</v>
      </c>
    </row>
    <row r="22" spans="1:30" x14ac:dyDescent="0.25">
      <c r="A22" s="646"/>
      <c r="B22" s="733"/>
      <c r="C22" s="588"/>
      <c r="D22" s="655"/>
      <c r="E22" s="705">
        <f t="shared" si="0"/>
        <v>0</v>
      </c>
      <c r="F22" s="705">
        <f t="shared" si="1"/>
        <v>0</v>
      </c>
      <c r="G22" s="705">
        <f t="shared" si="2"/>
        <v>0</v>
      </c>
      <c r="H22" s="705">
        <f t="shared" si="3"/>
        <v>0</v>
      </c>
      <c r="I22" s="705">
        <f t="shared" si="4"/>
        <v>0</v>
      </c>
      <c r="J22" s="705">
        <f t="shared" si="5"/>
        <v>0</v>
      </c>
      <c r="K22" s="705">
        <f t="shared" si="6"/>
        <v>0</v>
      </c>
      <c r="L22" s="705">
        <f t="shared" si="7"/>
        <v>0</v>
      </c>
      <c r="M22" s="705">
        <f>IF('1. General Input'!$D$10=0,0,IF('1. General Input'!$D$10=8,0,IF(B22&gt;$M$9-1,IF(B22&lt;$N$9,D22,0),0)))</f>
        <v>0</v>
      </c>
      <c r="N22" s="705">
        <f>IF('1. General Input'!$D$10=0,0,IF('1. General Input'!$D$10=8,0,IF(B22&gt;$N$9-1,IF(B22&lt;$O$9,D22,0),0)))</f>
        <v>0</v>
      </c>
      <c r="O22" s="705">
        <f>IF('1. General Input'!$D$10=0,0,IF('1. General Input'!$D$10=8,0,IF(B22&gt;$O$9-1,IF(B22&lt;$P$9,D22,0),0)))</f>
        <v>0</v>
      </c>
      <c r="P22" s="705">
        <f>IF('1. General Input'!$D$10=0,0,IF('1. General Input'!$D$10=8,0,IF(B22&gt;$P$9-1,IF(B22&lt;$Q$9,D22,0),0)))</f>
        <v>0</v>
      </c>
      <c r="Q22" s="705">
        <f>IF('1. General Input'!$D$10=0,0,IF('1. General Input'!$D$10=8,0,IF(B22&gt;$Q$9-1,IF(B22&lt;$R$9,D22,0),0)))</f>
        <v>0</v>
      </c>
      <c r="R22" s="705">
        <f>IF('1. General Input'!$D$10=0,0,IF('1. General Input'!$D$10=8,0,IF(B22&gt;$R$9-1,IF(B22&lt;$S$9,D22,0),0)))</f>
        <v>0</v>
      </c>
      <c r="S22" s="705">
        <f>IF('1. General Input'!$D$10=0,0,IF('1. General Input'!$D$10=8,0,IF(B22&gt;$S$9-1,IF(B22&lt;$T$9,D22,0),0)))</f>
        <v>0</v>
      </c>
      <c r="T22" s="705">
        <f>IF('1. General Input'!$D$10=0,0,IF('1. General Input'!$D$10=8,0,IF(B22&gt;$T$9-1,IF(B22&lt;$U$9,D22,0),0)))</f>
        <v>0</v>
      </c>
      <c r="U22" s="705">
        <f>IF('1. General Input'!$D$10=0,0,IF('1. General Input'!$D$10=8,0,IF(B22&gt;$U$9-1,IF(B22&lt;$V$9,D22,0),0)))</f>
        <v>0</v>
      </c>
      <c r="V22" s="705">
        <f>IF('1. General Input'!$D$10=0,0,IF('1. General Input'!$D$10=8,0,IF(B22&gt;$V$9-1,IF(B22&lt;$W$9,D22,0),0)))</f>
        <v>0</v>
      </c>
      <c r="W22" s="705">
        <f>IF('1. General Input'!$D$10=0,0,IF('1. General Input'!$D$10=8,0,IF(B22&gt;$W$9-1,IF(B22&lt;$X$9,D22,0),0)))</f>
        <v>0</v>
      </c>
      <c r="X22" s="705">
        <f>IF('1. General Input'!$D$10=0,0,IF('1. General Input'!$D$10=8,0,IF(B22&gt;$X$9-1,IF(B22&lt;$Y$9,D22,0),0)))</f>
        <v>0</v>
      </c>
      <c r="Y22" s="705">
        <f>IF('1. General Input'!$D$10=0,0,IF('1. General Input'!$D$10=8,0,IF(B22&gt;$Y$9-1,IF(B22&lt;$Z$9,D22,0),0)))</f>
        <v>0</v>
      </c>
      <c r="Z22" s="705">
        <f>IF('1. General Input'!$D$10=0,0,IF('1. General Input'!$D$10=8,0,IF(B22&gt;$Z$9-1,IF(B22&lt;$AA$9,D22,0),0)))</f>
        <v>0</v>
      </c>
      <c r="AA22" s="705">
        <f>IF('1. General Input'!$D$10=0,0,IF('1. General Input'!$D$10=8,0,IF(B22&gt;$AA$9-1,IF(B22&lt;$AB$9,D22,0),0)))</f>
        <v>0</v>
      </c>
      <c r="AB22" s="705">
        <f>IF('1. General Input'!$D$10=0,0,IF('1. General Input'!$D$10=8,0,IF(B22&gt;$AB$9-1,IF(B22&lt;$AC$9,D22,0),0)))</f>
        <v>0</v>
      </c>
      <c r="AC22" s="705">
        <f>IF('1. General Input'!$D$10=0,0,IF(B22&gt;$AC$9-1,D22,0))</f>
        <v>0</v>
      </c>
      <c r="AD22" s="706">
        <f t="shared" si="8"/>
        <v>0</v>
      </c>
    </row>
    <row r="23" spans="1:30" x14ac:dyDescent="0.25">
      <c r="A23" s="646"/>
      <c r="B23" s="733"/>
      <c r="C23" s="588"/>
      <c r="D23" s="655"/>
      <c r="E23" s="705">
        <f t="shared" si="0"/>
        <v>0</v>
      </c>
      <c r="F23" s="705">
        <f t="shared" si="1"/>
        <v>0</v>
      </c>
      <c r="G23" s="705">
        <f t="shared" si="2"/>
        <v>0</v>
      </c>
      <c r="H23" s="705">
        <f t="shared" si="3"/>
        <v>0</v>
      </c>
      <c r="I23" s="705">
        <f t="shared" si="4"/>
        <v>0</v>
      </c>
      <c r="J23" s="705">
        <f t="shared" si="5"/>
        <v>0</v>
      </c>
      <c r="K23" s="705">
        <f t="shared" si="6"/>
        <v>0</v>
      </c>
      <c r="L23" s="705">
        <f t="shared" si="7"/>
        <v>0</v>
      </c>
      <c r="M23" s="705">
        <f>IF('1. General Input'!$D$10=0,0,IF('1. General Input'!$D$10=8,0,IF(B23&gt;$M$9-1,IF(B23&lt;$N$9,D23,0),0)))</f>
        <v>0</v>
      </c>
      <c r="N23" s="705">
        <f>IF('1. General Input'!$D$10=0,0,IF('1. General Input'!$D$10=8,0,IF(B23&gt;$N$9-1,IF(B23&lt;$O$9,D23,0),0)))</f>
        <v>0</v>
      </c>
      <c r="O23" s="705">
        <f>IF('1. General Input'!$D$10=0,0,IF('1. General Input'!$D$10=8,0,IF(B23&gt;$O$9-1,IF(B23&lt;$P$9,D23,0),0)))</f>
        <v>0</v>
      </c>
      <c r="P23" s="705">
        <f>IF('1. General Input'!$D$10=0,0,IF('1. General Input'!$D$10=8,0,IF(B23&gt;$P$9-1,IF(B23&lt;$Q$9,D23,0),0)))</f>
        <v>0</v>
      </c>
      <c r="Q23" s="705">
        <f>IF('1. General Input'!$D$10=0,0,IF('1. General Input'!$D$10=8,0,IF(B23&gt;$Q$9-1,IF(B23&lt;$R$9,D23,0),0)))</f>
        <v>0</v>
      </c>
      <c r="R23" s="705">
        <f>IF('1. General Input'!$D$10=0,0,IF('1. General Input'!$D$10=8,0,IF(B23&gt;$R$9-1,IF(B23&lt;$S$9,D23,0),0)))</f>
        <v>0</v>
      </c>
      <c r="S23" s="705">
        <f>IF('1. General Input'!$D$10=0,0,IF('1. General Input'!$D$10=8,0,IF(B23&gt;$S$9-1,IF(B23&lt;$T$9,D23,0),0)))</f>
        <v>0</v>
      </c>
      <c r="T23" s="705">
        <f>IF('1. General Input'!$D$10=0,0,IF('1. General Input'!$D$10=8,0,IF(B23&gt;$T$9-1,IF(B23&lt;$U$9,D23,0),0)))</f>
        <v>0</v>
      </c>
      <c r="U23" s="705">
        <f>IF('1. General Input'!$D$10=0,0,IF('1. General Input'!$D$10=8,0,IF(B23&gt;$U$9-1,IF(B23&lt;$V$9,D23,0),0)))</f>
        <v>0</v>
      </c>
      <c r="V23" s="705">
        <f>IF('1. General Input'!$D$10=0,0,IF('1. General Input'!$D$10=8,0,IF(B23&gt;$V$9-1,IF(B23&lt;$W$9,D23,0),0)))</f>
        <v>0</v>
      </c>
      <c r="W23" s="705">
        <f>IF('1. General Input'!$D$10=0,0,IF('1. General Input'!$D$10=8,0,IF(B23&gt;$W$9-1,IF(B23&lt;$X$9,D23,0),0)))</f>
        <v>0</v>
      </c>
      <c r="X23" s="705">
        <f>IF('1. General Input'!$D$10=0,0,IF('1. General Input'!$D$10=8,0,IF(B23&gt;$X$9-1,IF(B23&lt;$Y$9,D23,0),0)))</f>
        <v>0</v>
      </c>
      <c r="Y23" s="705">
        <f>IF('1. General Input'!$D$10=0,0,IF('1. General Input'!$D$10=8,0,IF(B23&gt;$Y$9-1,IF(B23&lt;$Z$9,D23,0),0)))</f>
        <v>0</v>
      </c>
      <c r="Z23" s="705">
        <f>IF('1. General Input'!$D$10=0,0,IF('1. General Input'!$D$10=8,0,IF(B23&gt;$Z$9-1,IF(B23&lt;$AA$9,D23,0),0)))</f>
        <v>0</v>
      </c>
      <c r="AA23" s="705">
        <f>IF('1. General Input'!$D$10=0,0,IF('1. General Input'!$D$10=8,0,IF(B23&gt;$AA$9-1,IF(B23&lt;$AB$9,D23,0),0)))</f>
        <v>0</v>
      </c>
      <c r="AB23" s="705">
        <f>IF('1. General Input'!$D$10=0,0,IF('1. General Input'!$D$10=8,0,IF(B23&gt;$AB$9-1,IF(B23&lt;$AC$9,D23,0),0)))</f>
        <v>0</v>
      </c>
      <c r="AC23" s="705">
        <f>IF('1. General Input'!$D$10=0,0,IF(B23&gt;$AC$9-1,D23,0))</f>
        <v>0</v>
      </c>
      <c r="AD23" s="706">
        <f t="shared" si="8"/>
        <v>0</v>
      </c>
    </row>
    <row r="24" spans="1:30" x14ac:dyDescent="0.25">
      <c r="A24" s="646"/>
      <c r="B24" s="733"/>
      <c r="C24" s="588"/>
      <c r="D24" s="655"/>
      <c r="E24" s="705">
        <f t="shared" si="0"/>
        <v>0</v>
      </c>
      <c r="F24" s="705">
        <f t="shared" si="1"/>
        <v>0</v>
      </c>
      <c r="G24" s="705">
        <f t="shared" si="2"/>
        <v>0</v>
      </c>
      <c r="H24" s="705">
        <f t="shared" si="3"/>
        <v>0</v>
      </c>
      <c r="I24" s="705">
        <f t="shared" si="4"/>
        <v>0</v>
      </c>
      <c r="J24" s="705">
        <f t="shared" si="5"/>
        <v>0</v>
      </c>
      <c r="K24" s="705">
        <f t="shared" si="6"/>
        <v>0</v>
      </c>
      <c r="L24" s="705">
        <f t="shared" si="7"/>
        <v>0</v>
      </c>
      <c r="M24" s="705">
        <f>IF('1. General Input'!$D$10=0,0,IF('1. General Input'!$D$10=8,0,IF(B24&gt;$M$9-1,IF(B24&lt;$N$9,D24,0),0)))</f>
        <v>0</v>
      </c>
      <c r="N24" s="705">
        <f>IF('1. General Input'!$D$10=0,0,IF('1. General Input'!$D$10=8,0,IF(B24&gt;$N$9-1,IF(B24&lt;$O$9,D24,0),0)))</f>
        <v>0</v>
      </c>
      <c r="O24" s="705">
        <f>IF('1. General Input'!$D$10=0,0,IF('1. General Input'!$D$10=8,0,IF(B24&gt;$O$9-1,IF(B24&lt;$P$9,D24,0),0)))</f>
        <v>0</v>
      </c>
      <c r="P24" s="705">
        <f>IF('1. General Input'!$D$10=0,0,IF('1. General Input'!$D$10=8,0,IF(B24&gt;$P$9-1,IF(B24&lt;$Q$9,D24,0),0)))</f>
        <v>0</v>
      </c>
      <c r="Q24" s="705">
        <f>IF('1. General Input'!$D$10=0,0,IF('1. General Input'!$D$10=8,0,IF(B24&gt;$Q$9-1,IF(B24&lt;$R$9,D24,0),0)))</f>
        <v>0</v>
      </c>
      <c r="R24" s="705">
        <f>IF('1. General Input'!$D$10=0,0,IF('1. General Input'!$D$10=8,0,IF(B24&gt;$R$9-1,IF(B24&lt;$S$9,D24,0),0)))</f>
        <v>0</v>
      </c>
      <c r="S24" s="705">
        <f>IF('1. General Input'!$D$10=0,0,IF('1. General Input'!$D$10=8,0,IF(B24&gt;$S$9-1,IF(B24&lt;$T$9,D24,0),0)))</f>
        <v>0</v>
      </c>
      <c r="T24" s="705">
        <f>IF('1. General Input'!$D$10=0,0,IF('1. General Input'!$D$10=8,0,IF(B24&gt;$T$9-1,IF(B24&lt;$U$9,D24,0),0)))</f>
        <v>0</v>
      </c>
      <c r="U24" s="705">
        <f>IF('1. General Input'!$D$10=0,0,IF('1. General Input'!$D$10=8,0,IF(B24&gt;$U$9-1,IF(B24&lt;$V$9,D24,0),0)))</f>
        <v>0</v>
      </c>
      <c r="V24" s="705">
        <f>IF('1. General Input'!$D$10=0,0,IF('1. General Input'!$D$10=8,0,IF(B24&gt;$V$9-1,IF(B24&lt;$W$9,D24,0),0)))</f>
        <v>0</v>
      </c>
      <c r="W24" s="705">
        <f>IF('1. General Input'!$D$10=0,0,IF('1. General Input'!$D$10=8,0,IF(B24&gt;$W$9-1,IF(B24&lt;$X$9,D24,0),0)))</f>
        <v>0</v>
      </c>
      <c r="X24" s="705">
        <f>IF('1. General Input'!$D$10=0,0,IF('1. General Input'!$D$10=8,0,IF(B24&gt;$X$9-1,IF(B24&lt;$Y$9,D24,0),0)))</f>
        <v>0</v>
      </c>
      <c r="Y24" s="705">
        <f>IF('1. General Input'!$D$10=0,0,IF('1. General Input'!$D$10=8,0,IF(B24&gt;$Y$9-1,IF(B24&lt;$Z$9,D24,0),0)))</f>
        <v>0</v>
      </c>
      <c r="Z24" s="705">
        <f>IF('1. General Input'!$D$10=0,0,IF('1. General Input'!$D$10=8,0,IF(B24&gt;$Z$9-1,IF(B24&lt;$AA$9,D24,0),0)))</f>
        <v>0</v>
      </c>
      <c r="AA24" s="705">
        <f>IF('1. General Input'!$D$10=0,0,IF('1. General Input'!$D$10=8,0,IF(B24&gt;$AA$9-1,IF(B24&lt;$AB$9,D24,0),0)))</f>
        <v>0</v>
      </c>
      <c r="AB24" s="705">
        <f>IF('1. General Input'!$D$10=0,0,IF('1. General Input'!$D$10=8,0,IF(B24&gt;$AB$9-1,IF(B24&lt;$AC$9,D24,0),0)))</f>
        <v>0</v>
      </c>
      <c r="AC24" s="705">
        <f>IF('1. General Input'!$D$10=0,0,IF(B24&gt;$AC$9-1,D24,0))</f>
        <v>0</v>
      </c>
      <c r="AD24" s="706">
        <f t="shared" si="8"/>
        <v>0</v>
      </c>
    </row>
    <row r="25" spans="1:30" x14ac:dyDescent="0.25">
      <c r="A25" s="646"/>
      <c r="B25" s="733"/>
      <c r="C25" s="588"/>
      <c r="D25" s="655"/>
      <c r="E25" s="705">
        <f t="shared" si="0"/>
        <v>0</v>
      </c>
      <c r="F25" s="705">
        <f t="shared" si="1"/>
        <v>0</v>
      </c>
      <c r="G25" s="705">
        <f t="shared" si="2"/>
        <v>0</v>
      </c>
      <c r="H25" s="705">
        <f t="shared" si="3"/>
        <v>0</v>
      </c>
      <c r="I25" s="705">
        <f t="shared" si="4"/>
        <v>0</v>
      </c>
      <c r="J25" s="705">
        <f t="shared" si="5"/>
        <v>0</v>
      </c>
      <c r="K25" s="705">
        <f t="shared" si="6"/>
        <v>0</v>
      </c>
      <c r="L25" s="705">
        <f t="shared" si="7"/>
        <v>0</v>
      </c>
      <c r="M25" s="705">
        <f>IF('1. General Input'!$D$10=0,0,IF('1. General Input'!$D$10=8,0,IF(B25&gt;$M$9-1,IF(B25&lt;$N$9,D25,0),0)))</f>
        <v>0</v>
      </c>
      <c r="N25" s="705">
        <f>IF('1. General Input'!$D$10=0,0,IF('1. General Input'!$D$10=8,0,IF(B25&gt;$N$9-1,IF(B25&lt;$O$9,D25,0),0)))</f>
        <v>0</v>
      </c>
      <c r="O25" s="705">
        <f>IF('1. General Input'!$D$10=0,0,IF('1. General Input'!$D$10=8,0,IF(B25&gt;$O$9-1,IF(B25&lt;$P$9,D25,0),0)))</f>
        <v>0</v>
      </c>
      <c r="P25" s="705">
        <f>IF('1. General Input'!$D$10=0,0,IF('1. General Input'!$D$10=8,0,IF(B25&gt;$P$9-1,IF(B25&lt;$Q$9,D25,0),0)))</f>
        <v>0</v>
      </c>
      <c r="Q25" s="705">
        <f>IF('1. General Input'!$D$10=0,0,IF('1. General Input'!$D$10=8,0,IF(B25&gt;$Q$9-1,IF(B25&lt;$R$9,D25,0),0)))</f>
        <v>0</v>
      </c>
      <c r="R25" s="705">
        <f>IF('1. General Input'!$D$10=0,0,IF('1. General Input'!$D$10=8,0,IF(B25&gt;$R$9-1,IF(B25&lt;$S$9,D25,0),0)))</f>
        <v>0</v>
      </c>
      <c r="S25" s="705">
        <f>IF('1. General Input'!$D$10=0,0,IF('1. General Input'!$D$10=8,0,IF(B25&gt;$S$9-1,IF(B25&lt;$T$9,D25,0),0)))</f>
        <v>0</v>
      </c>
      <c r="T25" s="705">
        <f>IF('1. General Input'!$D$10=0,0,IF('1. General Input'!$D$10=8,0,IF(B25&gt;$T$9-1,IF(B25&lt;$U$9,D25,0),0)))</f>
        <v>0</v>
      </c>
      <c r="U25" s="705">
        <f>IF('1. General Input'!$D$10=0,0,IF('1. General Input'!$D$10=8,0,IF(B25&gt;$U$9-1,IF(B25&lt;$V$9,D25,0),0)))</f>
        <v>0</v>
      </c>
      <c r="V25" s="705">
        <f>IF('1. General Input'!$D$10=0,0,IF('1. General Input'!$D$10=8,0,IF(B25&gt;$V$9-1,IF(B25&lt;$W$9,D25,0),0)))</f>
        <v>0</v>
      </c>
      <c r="W25" s="705">
        <f>IF('1. General Input'!$D$10=0,0,IF('1. General Input'!$D$10=8,0,IF(B25&gt;$W$9-1,IF(B25&lt;$X$9,D25,0),0)))</f>
        <v>0</v>
      </c>
      <c r="X25" s="705">
        <f>IF('1. General Input'!$D$10=0,0,IF('1. General Input'!$D$10=8,0,IF(B25&gt;$X$9-1,IF(B25&lt;$Y$9,D25,0),0)))</f>
        <v>0</v>
      </c>
      <c r="Y25" s="705">
        <f>IF('1. General Input'!$D$10=0,0,IF('1. General Input'!$D$10=8,0,IF(B25&gt;$Y$9-1,IF(B25&lt;$Z$9,D25,0),0)))</f>
        <v>0</v>
      </c>
      <c r="Z25" s="705">
        <f>IF('1. General Input'!$D$10=0,0,IF('1. General Input'!$D$10=8,0,IF(B25&gt;$Z$9-1,IF(B25&lt;$AA$9,D25,0),0)))</f>
        <v>0</v>
      </c>
      <c r="AA25" s="705">
        <f>IF('1. General Input'!$D$10=0,0,IF('1. General Input'!$D$10=8,0,IF(B25&gt;$AA$9-1,IF(B25&lt;$AB$9,D25,0),0)))</f>
        <v>0</v>
      </c>
      <c r="AB25" s="705">
        <f>IF('1. General Input'!$D$10=0,0,IF('1. General Input'!$D$10=8,0,IF(B25&gt;$AB$9-1,IF(B25&lt;$AC$9,D25,0),0)))</f>
        <v>0</v>
      </c>
      <c r="AC25" s="705">
        <f>IF('1. General Input'!$D$10=0,0,IF(B25&gt;$AC$9-1,D25,0))</f>
        <v>0</v>
      </c>
      <c r="AD25" s="706">
        <f t="shared" si="8"/>
        <v>0</v>
      </c>
    </row>
    <row r="26" spans="1:30" x14ac:dyDescent="0.25">
      <c r="A26" s="646"/>
      <c r="B26" s="733"/>
      <c r="C26" s="588"/>
      <c r="D26" s="655"/>
      <c r="E26" s="705">
        <f t="shared" si="0"/>
        <v>0</v>
      </c>
      <c r="F26" s="705">
        <f t="shared" si="1"/>
        <v>0</v>
      </c>
      <c r="G26" s="705">
        <f t="shared" si="2"/>
        <v>0</v>
      </c>
      <c r="H26" s="705">
        <f t="shared" si="3"/>
        <v>0</v>
      </c>
      <c r="I26" s="705">
        <f t="shared" si="4"/>
        <v>0</v>
      </c>
      <c r="J26" s="705">
        <f t="shared" si="5"/>
        <v>0</v>
      </c>
      <c r="K26" s="705">
        <f t="shared" si="6"/>
        <v>0</v>
      </c>
      <c r="L26" s="705">
        <f t="shared" si="7"/>
        <v>0</v>
      </c>
      <c r="M26" s="705">
        <f>IF('1. General Input'!$D$10=0,0,IF('1. General Input'!$D$10=8,0,IF(B26&gt;$M$9-1,IF(B26&lt;$N$9,D26,0),0)))</f>
        <v>0</v>
      </c>
      <c r="N26" s="705">
        <f>IF('1. General Input'!$D$10=0,0,IF('1. General Input'!$D$10=8,0,IF(B26&gt;$N$9-1,IF(B26&lt;$O$9,D26,0),0)))</f>
        <v>0</v>
      </c>
      <c r="O26" s="705">
        <f>IF('1. General Input'!$D$10=0,0,IF('1. General Input'!$D$10=8,0,IF(B26&gt;$O$9-1,IF(B26&lt;$P$9,D26,0),0)))</f>
        <v>0</v>
      </c>
      <c r="P26" s="705">
        <f>IF('1. General Input'!$D$10=0,0,IF('1. General Input'!$D$10=8,0,IF(B26&gt;$P$9-1,IF(B26&lt;$Q$9,D26,0),0)))</f>
        <v>0</v>
      </c>
      <c r="Q26" s="705">
        <f>IF('1. General Input'!$D$10=0,0,IF('1. General Input'!$D$10=8,0,IF(B26&gt;$Q$9-1,IF(B26&lt;$R$9,D26,0),0)))</f>
        <v>0</v>
      </c>
      <c r="R26" s="705">
        <f>IF('1. General Input'!$D$10=0,0,IF('1. General Input'!$D$10=8,0,IF(B26&gt;$R$9-1,IF(B26&lt;$S$9,D26,0),0)))</f>
        <v>0</v>
      </c>
      <c r="S26" s="705">
        <f>IF('1. General Input'!$D$10=0,0,IF('1. General Input'!$D$10=8,0,IF(B26&gt;$S$9-1,IF(B26&lt;$T$9,D26,0),0)))</f>
        <v>0</v>
      </c>
      <c r="T26" s="705">
        <f>IF('1. General Input'!$D$10=0,0,IF('1. General Input'!$D$10=8,0,IF(B26&gt;$T$9-1,IF(B26&lt;$U$9,D26,0),0)))</f>
        <v>0</v>
      </c>
      <c r="U26" s="705">
        <f>IF('1. General Input'!$D$10=0,0,IF('1. General Input'!$D$10=8,0,IF(B26&gt;$U$9-1,IF(B26&lt;$V$9,D26,0),0)))</f>
        <v>0</v>
      </c>
      <c r="V26" s="705">
        <f>IF('1. General Input'!$D$10=0,0,IF('1. General Input'!$D$10=8,0,IF(B26&gt;$V$9-1,IF(B26&lt;$W$9,D26,0),0)))</f>
        <v>0</v>
      </c>
      <c r="W26" s="705">
        <f>IF('1. General Input'!$D$10=0,0,IF('1. General Input'!$D$10=8,0,IF(B26&gt;$W$9-1,IF(B26&lt;$X$9,D26,0),0)))</f>
        <v>0</v>
      </c>
      <c r="X26" s="705">
        <f>IF('1. General Input'!$D$10=0,0,IF('1. General Input'!$D$10=8,0,IF(B26&gt;$X$9-1,IF(B26&lt;$Y$9,D26,0),0)))</f>
        <v>0</v>
      </c>
      <c r="Y26" s="705">
        <f>IF('1. General Input'!$D$10=0,0,IF('1. General Input'!$D$10=8,0,IF(B26&gt;$Y$9-1,IF(B26&lt;$Z$9,D26,0),0)))</f>
        <v>0</v>
      </c>
      <c r="Z26" s="705">
        <f>IF('1. General Input'!$D$10=0,0,IF('1. General Input'!$D$10=8,0,IF(B26&gt;$Z$9-1,IF(B26&lt;$AA$9,D26,0),0)))</f>
        <v>0</v>
      </c>
      <c r="AA26" s="705">
        <f>IF('1. General Input'!$D$10=0,0,IF('1. General Input'!$D$10=8,0,IF(B26&gt;$AA$9-1,IF(B26&lt;$AB$9,D26,0),0)))</f>
        <v>0</v>
      </c>
      <c r="AB26" s="705">
        <f>IF('1. General Input'!$D$10=0,0,IF('1. General Input'!$D$10=8,0,IF(B26&gt;$AB$9-1,IF(B26&lt;$AC$9,D26,0),0)))</f>
        <v>0</v>
      </c>
      <c r="AC26" s="705">
        <f>IF('1. General Input'!$D$10=0,0,IF(B26&gt;$AC$9-1,D26,0))</f>
        <v>0</v>
      </c>
      <c r="AD26" s="706">
        <f t="shared" si="8"/>
        <v>0</v>
      </c>
    </row>
    <row r="27" spans="1:30" x14ac:dyDescent="0.25">
      <c r="A27" s="646"/>
      <c r="B27" s="733"/>
      <c r="C27" s="588"/>
      <c r="D27" s="655"/>
      <c r="E27" s="705">
        <f t="shared" si="0"/>
        <v>0</v>
      </c>
      <c r="F27" s="705">
        <f t="shared" si="1"/>
        <v>0</v>
      </c>
      <c r="G27" s="705">
        <f t="shared" si="2"/>
        <v>0</v>
      </c>
      <c r="H27" s="705">
        <f t="shared" si="3"/>
        <v>0</v>
      </c>
      <c r="I27" s="705">
        <f t="shared" si="4"/>
        <v>0</v>
      </c>
      <c r="J27" s="705">
        <f t="shared" si="5"/>
        <v>0</v>
      </c>
      <c r="K27" s="705">
        <f t="shared" si="6"/>
        <v>0</v>
      </c>
      <c r="L27" s="705">
        <f t="shared" si="7"/>
        <v>0</v>
      </c>
      <c r="M27" s="705">
        <f>IF('1. General Input'!$D$10=0,0,IF('1. General Input'!$D$10=8,0,IF(B27&gt;$M$9-1,IF(B27&lt;$N$9,D27,0),0)))</f>
        <v>0</v>
      </c>
      <c r="N27" s="705">
        <f>IF('1. General Input'!$D$10=0,0,IF('1. General Input'!$D$10=8,0,IF(B27&gt;$N$9-1,IF(B27&lt;$O$9,D27,0),0)))</f>
        <v>0</v>
      </c>
      <c r="O27" s="705">
        <f>IF('1. General Input'!$D$10=0,0,IF('1. General Input'!$D$10=8,0,IF(B27&gt;$O$9-1,IF(B27&lt;$P$9,D27,0),0)))</f>
        <v>0</v>
      </c>
      <c r="P27" s="705">
        <f>IF('1. General Input'!$D$10=0,0,IF('1. General Input'!$D$10=8,0,IF(B27&gt;$P$9-1,IF(B27&lt;$Q$9,D27,0),0)))</f>
        <v>0</v>
      </c>
      <c r="Q27" s="705">
        <f>IF('1. General Input'!$D$10=0,0,IF('1. General Input'!$D$10=8,0,IF(B27&gt;$Q$9-1,IF(B27&lt;$R$9,D27,0),0)))</f>
        <v>0</v>
      </c>
      <c r="R27" s="705">
        <f>IF('1. General Input'!$D$10=0,0,IF('1. General Input'!$D$10=8,0,IF(B27&gt;$R$9-1,IF(B27&lt;$S$9,D27,0),0)))</f>
        <v>0</v>
      </c>
      <c r="S27" s="705">
        <f>IF('1. General Input'!$D$10=0,0,IF('1. General Input'!$D$10=8,0,IF(B27&gt;$S$9-1,IF(B27&lt;$T$9,D27,0),0)))</f>
        <v>0</v>
      </c>
      <c r="T27" s="705">
        <f>IF('1. General Input'!$D$10=0,0,IF('1. General Input'!$D$10=8,0,IF(B27&gt;$T$9-1,IF(B27&lt;$U$9,D27,0),0)))</f>
        <v>0</v>
      </c>
      <c r="U27" s="705">
        <f>IF('1. General Input'!$D$10=0,0,IF('1. General Input'!$D$10=8,0,IF(B27&gt;$U$9-1,IF(B27&lt;$V$9,D27,0),0)))</f>
        <v>0</v>
      </c>
      <c r="V27" s="705">
        <f>IF('1. General Input'!$D$10=0,0,IF('1. General Input'!$D$10=8,0,IF(B27&gt;$V$9-1,IF(B27&lt;$W$9,D27,0),0)))</f>
        <v>0</v>
      </c>
      <c r="W27" s="705">
        <f>IF('1. General Input'!$D$10=0,0,IF('1. General Input'!$D$10=8,0,IF(B27&gt;$W$9-1,IF(B27&lt;$X$9,D27,0),0)))</f>
        <v>0</v>
      </c>
      <c r="X27" s="705">
        <f>IF('1. General Input'!$D$10=0,0,IF('1. General Input'!$D$10=8,0,IF(B27&gt;$X$9-1,IF(B27&lt;$Y$9,D27,0),0)))</f>
        <v>0</v>
      </c>
      <c r="Y27" s="705">
        <f>IF('1. General Input'!$D$10=0,0,IF('1. General Input'!$D$10=8,0,IF(B27&gt;$Y$9-1,IF(B27&lt;$Z$9,D27,0),0)))</f>
        <v>0</v>
      </c>
      <c r="Z27" s="705">
        <f>IF('1. General Input'!$D$10=0,0,IF('1. General Input'!$D$10=8,0,IF(B27&gt;$Z$9-1,IF(B27&lt;$AA$9,D27,0),0)))</f>
        <v>0</v>
      </c>
      <c r="AA27" s="705">
        <f>IF('1. General Input'!$D$10=0,0,IF('1. General Input'!$D$10=8,0,IF(B27&gt;$AA$9-1,IF(B27&lt;$AB$9,D27,0),0)))</f>
        <v>0</v>
      </c>
      <c r="AB27" s="705">
        <f>IF('1. General Input'!$D$10=0,0,IF('1. General Input'!$D$10=8,0,IF(B27&gt;$AB$9-1,IF(B27&lt;$AC$9,D27,0),0)))</f>
        <v>0</v>
      </c>
      <c r="AC27" s="705">
        <f>IF('1. General Input'!$D$10=0,0,IF(B27&gt;$AC$9-1,D27,0))</f>
        <v>0</v>
      </c>
      <c r="AD27" s="706">
        <f t="shared" si="8"/>
        <v>0</v>
      </c>
    </row>
    <row r="28" spans="1:30" x14ac:dyDescent="0.25">
      <c r="A28" s="646"/>
      <c r="B28" s="733"/>
      <c r="C28" s="588"/>
      <c r="D28" s="655"/>
      <c r="E28" s="705">
        <f t="shared" si="0"/>
        <v>0</v>
      </c>
      <c r="F28" s="705">
        <f t="shared" si="1"/>
        <v>0</v>
      </c>
      <c r="G28" s="705">
        <f t="shared" si="2"/>
        <v>0</v>
      </c>
      <c r="H28" s="705">
        <f t="shared" si="3"/>
        <v>0</v>
      </c>
      <c r="I28" s="705">
        <f t="shared" si="4"/>
        <v>0</v>
      </c>
      <c r="J28" s="705">
        <f t="shared" si="5"/>
        <v>0</v>
      </c>
      <c r="K28" s="705">
        <f t="shared" si="6"/>
        <v>0</v>
      </c>
      <c r="L28" s="705">
        <f t="shared" si="7"/>
        <v>0</v>
      </c>
      <c r="M28" s="705">
        <f>IF('1. General Input'!$D$10=0,0,IF('1. General Input'!$D$10=8,0,IF(B28&gt;$M$9-1,IF(B28&lt;$N$9,D28,0),0)))</f>
        <v>0</v>
      </c>
      <c r="N28" s="705">
        <f>IF('1. General Input'!$D$10=0,0,IF('1. General Input'!$D$10=8,0,IF(B28&gt;$N$9-1,IF(B28&lt;$O$9,D28,0),0)))</f>
        <v>0</v>
      </c>
      <c r="O28" s="705">
        <f>IF('1. General Input'!$D$10=0,0,IF('1. General Input'!$D$10=8,0,IF(B28&gt;$O$9-1,IF(B28&lt;$P$9,D28,0),0)))</f>
        <v>0</v>
      </c>
      <c r="P28" s="705">
        <f>IF('1. General Input'!$D$10=0,0,IF('1. General Input'!$D$10=8,0,IF(B28&gt;$P$9-1,IF(B28&lt;$Q$9,D28,0),0)))</f>
        <v>0</v>
      </c>
      <c r="Q28" s="705">
        <f>IF('1. General Input'!$D$10=0,0,IF('1. General Input'!$D$10=8,0,IF(B28&gt;$Q$9-1,IF(B28&lt;$R$9,D28,0),0)))</f>
        <v>0</v>
      </c>
      <c r="R28" s="705">
        <f>IF('1. General Input'!$D$10=0,0,IF('1. General Input'!$D$10=8,0,IF(B28&gt;$R$9-1,IF(B28&lt;$S$9,D28,0),0)))</f>
        <v>0</v>
      </c>
      <c r="S28" s="705">
        <f>IF('1. General Input'!$D$10=0,0,IF('1. General Input'!$D$10=8,0,IF(B28&gt;$S$9-1,IF(B28&lt;$T$9,D28,0),0)))</f>
        <v>0</v>
      </c>
      <c r="T28" s="705">
        <f>IF('1. General Input'!$D$10=0,0,IF('1. General Input'!$D$10=8,0,IF(B28&gt;$T$9-1,IF(B28&lt;$U$9,D28,0),0)))</f>
        <v>0</v>
      </c>
      <c r="U28" s="705">
        <f>IF('1. General Input'!$D$10=0,0,IF('1. General Input'!$D$10=8,0,IF(B28&gt;$U$9-1,IF(B28&lt;$V$9,D28,0),0)))</f>
        <v>0</v>
      </c>
      <c r="V28" s="705">
        <f>IF('1. General Input'!$D$10=0,0,IF('1. General Input'!$D$10=8,0,IF(B28&gt;$V$9-1,IF(B28&lt;$W$9,D28,0),0)))</f>
        <v>0</v>
      </c>
      <c r="W28" s="705">
        <f>IF('1. General Input'!$D$10=0,0,IF('1. General Input'!$D$10=8,0,IF(B28&gt;$W$9-1,IF(B28&lt;$X$9,D28,0),0)))</f>
        <v>0</v>
      </c>
      <c r="X28" s="705">
        <f>IF('1. General Input'!$D$10=0,0,IF('1. General Input'!$D$10=8,0,IF(B28&gt;$X$9-1,IF(B28&lt;$Y$9,D28,0),0)))</f>
        <v>0</v>
      </c>
      <c r="Y28" s="705">
        <f>IF('1. General Input'!$D$10=0,0,IF('1. General Input'!$D$10=8,0,IF(B28&gt;$Y$9-1,IF(B28&lt;$Z$9,D28,0),0)))</f>
        <v>0</v>
      </c>
      <c r="Z28" s="705">
        <f>IF('1. General Input'!$D$10=0,0,IF('1. General Input'!$D$10=8,0,IF(B28&gt;$Z$9-1,IF(B28&lt;$AA$9,D28,0),0)))</f>
        <v>0</v>
      </c>
      <c r="AA28" s="705">
        <f>IF('1. General Input'!$D$10=0,0,IF('1. General Input'!$D$10=8,0,IF(B28&gt;$AA$9-1,IF(B28&lt;$AB$9,D28,0),0)))</f>
        <v>0</v>
      </c>
      <c r="AB28" s="705">
        <f>IF('1. General Input'!$D$10=0,0,IF('1. General Input'!$D$10=8,0,IF(B28&gt;$AB$9-1,IF(B28&lt;$AC$9,D28,0),0)))</f>
        <v>0</v>
      </c>
      <c r="AC28" s="705">
        <f>IF('1. General Input'!$D$10=0,0,IF(B28&gt;$AC$9-1,D28,0))</f>
        <v>0</v>
      </c>
      <c r="AD28" s="706">
        <f t="shared" si="8"/>
        <v>0</v>
      </c>
    </row>
    <row r="29" spans="1:30" x14ac:dyDescent="0.25">
      <c r="A29" s="646"/>
      <c r="B29" s="733"/>
      <c r="C29" s="588"/>
      <c r="D29" s="655"/>
      <c r="E29" s="705">
        <f t="shared" si="0"/>
        <v>0</v>
      </c>
      <c r="F29" s="705">
        <f t="shared" si="1"/>
        <v>0</v>
      </c>
      <c r="G29" s="705">
        <f t="shared" si="2"/>
        <v>0</v>
      </c>
      <c r="H29" s="705">
        <f t="shared" si="3"/>
        <v>0</v>
      </c>
      <c r="I29" s="705">
        <f t="shared" si="4"/>
        <v>0</v>
      </c>
      <c r="J29" s="705">
        <f t="shared" si="5"/>
        <v>0</v>
      </c>
      <c r="K29" s="705">
        <f t="shared" si="6"/>
        <v>0</v>
      </c>
      <c r="L29" s="705">
        <f t="shared" si="7"/>
        <v>0</v>
      </c>
      <c r="M29" s="705">
        <f>IF('1. General Input'!$D$10=0,0,IF('1. General Input'!$D$10=8,0,IF(B29&gt;$M$9-1,IF(B29&lt;$N$9,D29,0),0)))</f>
        <v>0</v>
      </c>
      <c r="N29" s="705">
        <f>IF('1. General Input'!$D$10=0,0,IF('1. General Input'!$D$10=8,0,IF(B29&gt;$N$9-1,IF(B29&lt;$O$9,D29,0),0)))</f>
        <v>0</v>
      </c>
      <c r="O29" s="705">
        <f>IF('1. General Input'!$D$10=0,0,IF('1. General Input'!$D$10=8,0,IF(B29&gt;$O$9-1,IF(B29&lt;$P$9,D29,0),0)))</f>
        <v>0</v>
      </c>
      <c r="P29" s="705">
        <f>IF('1. General Input'!$D$10=0,0,IF('1. General Input'!$D$10=8,0,IF(B29&gt;$P$9-1,IF(B29&lt;$Q$9,D29,0),0)))</f>
        <v>0</v>
      </c>
      <c r="Q29" s="705">
        <f>IF('1. General Input'!$D$10=0,0,IF('1. General Input'!$D$10=8,0,IF(B29&gt;$Q$9-1,IF(B29&lt;$R$9,D29,0),0)))</f>
        <v>0</v>
      </c>
      <c r="R29" s="705">
        <f>IF('1. General Input'!$D$10=0,0,IF('1. General Input'!$D$10=8,0,IF(B29&gt;$R$9-1,IF(B29&lt;$S$9,D29,0),0)))</f>
        <v>0</v>
      </c>
      <c r="S29" s="705">
        <f>IF('1. General Input'!$D$10=0,0,IF('1. General Input'!$D$10=8,0,IF(B29&gt;$S$9-1,IF(B29&lt;$T$9,D29,0),0)))</f>
        <v>0</v>
      </c>
      <c r="T29" s="705">
        <f>IF('1. General Input'!$D$10=0,0,IF('1. General Input'!$D$10=8,0,IF(B29&gt;$T$9-1,IF(B29&lt;$U$9,D29,0),0)))</f>
        <v>0</v>
      </c>
      <c r="U29" s="705">
        <f>IF('1. General Input'!$D$10=0,0,IF('1. General Input'!$D$10=8,0,IF(B29&gt;$U$9-1,IF(B29&lt;$V$9,D29,0),0)))</f>
        <v>0</v>
      </c>
      <c r="V29" s="705">
        <f>IF('1. General Input'!$D$10=0,0,IF('1. General Input'!$D$10=8,0,IF(B29&gt;$V$9-1,IF(B29&lt;$W$9,D29,0),0)))</f>
        <v>0</v>
      </c>
      <c r="W29" s="705">
        <f>IF('1. General Input'!$D$10=0,0,IF('1. General Input'!$D$10=8,0,IF(B29&gt;$W$9-1,IF(B29&lt;$X$9,D29,0),0)))</f>
        <v>0</v>
      </c>
      <c r="X29" s="705">
        <f>IF('1. General Input'!$D$10=0,0,IF('1. General Input'!$D$10=8,0,IF(B29&gt;$X$9-1,IF(B29&lt;$Y$9,D29,0),0)))</f>
        <v>0</v>
      </c>
      <c r="Y29" s="705">
        <f>IF('1. General Input'!$D$10=0,0,IF('1. General Input'!$D$10=8,0,IF(B29&gt;$Y$9-1,IF(B29&lt;$Z$9,D29,0),0)))</f>
        <v>0</v>
      </c>
      <c r="Z29" s="705">
        <f>IF('1. General Input'!$D$10=0,0,IF('1. General Input'!$D$10=8,0,IF(B29&gt;$Z$9-1,IF(B29&lt;$AA$9,D29,0),0)))</f>
        <v>0</v>
      </c>
      <c r="AA29" s="705">
        <f>IF('1. General Input'!$D$10=0,0,IF('1. General Input'!$D$10=8,0,IF(B29&gt;$AA$9-1,IF(B29&lt;$AB$9,D29,0),0)))</f>
        <v>0</v>
      </c>
      <c r="AB29" s="705">
        <f>IF('1. General Input'!$D$10=0,0,IF('1. General Input'!$D$10=8,0,IF(B29&gt;$AB$9-1,IF(B29&lt;$AC$9,D29,0),0)))</f>
        <v>0</v>
      </c>
      <c r="AC29" s="705">
        <f>IF('1. General Input'!$D$10=0,0,IF(B29&gt;$AC$9-1,D29,0))</f>
        <v>0</v>
      </c>
      <c r="AD29" s="706">
        <f t="shared" si="8"/>
        <v>0</v>
      </c>
    </row>
    <row r="30" spans="1:30" x14ac:dyDescent="0.25">
      <c r="A30" s="646"/>
      <c r="B30" s="733"/>
      <c r="C30" s="588"/>
      <c r="D30" s="655"/>
      <c r="E30" s="705">
        <f t="shared" si="0"/>
        <v>0</v>
      </c>
      <c r="F30" s="705">
        <f t="shared" si="1"/>
        <v>0</v>
      </c>
      <c r="G30" s="705">
        <f t="shared" si="2"/>
        <v>0</v>
      </c>
      <c r="H30" s="705">
        <f t="shared" si="3"/>
        <v>0</v>
      </c>
      <c r="I30" s="705">
        <f t="shared" si="4"/>
        <v>0</v>
      </c>
      <c r="J30" s="705">
        <f t="shared" si="5"/>
        <v>0</v>
      </c>
      <c r="K30" s="705">
        <f t="shared" si="6"/>
        <v>0</v>
      </c>
      <c r="L30" s="705">
        <f t="shared" si="7"/>
        <v>0</v>
      </c>
      <c r="M30" s="705">
        <f>IF('1. General Input'!$D$10=0,0,IF('1. General Input'!$D$10=8,0,IF(B30&gt;$M$9-1,IF(B30&lt;$N$9,D30,0),0)))</f>
        <v>0</v>
      </c>
      <c r="N30" s="705">
        <f>IF('1. General Input'!$D$10=0,0,IF('1. General Input'!$D$10=8,0,IF(B30&gt;$N$9-1,IF(B30&lt;$O$9,D30,0),0)))</f>
        <v>0</v>
      </c>
      <c r="O30" s="705">
        <f>IF('1. General Input'!$D$10=0,0,IF('1. General Input'!$D$10=8,0,IF(B30&gt;$O$9-1,IF(B30&lt;$P$9,D30,0),0)))</f>
        <v>0</v>
      </c>
      <c r="P30" s="705">
        <f>IF('1. General Input'!$D$10=0,0,IF('1. General Input'!$D$10=8,0,IF(B30&gt;$P$9-1,IF(B30&lt;$Q$9,D30,0),0)))</f>
        <v>0</v>
      </c>
      <c r="Q30" s="705">
        <f>IF('1. General Input'!$D$10=0,0,IF('1. General Input'!$D$10=8,0,IF(B30&gt;$Q$9-1,IF(B30&lt;$R$9,D30,0),0)))</f>
        <v>0</v>
      </c>
      <c r="R30" s="705">
        <f>IF('1. General Input'!$D$10=0,0,IF('1. General Input'!$D$10=8,0,IF(B30&gt;$R$9-1,IF(B30&lt;$S$9,D30,0),0)))</f>
        <v>0</v>
      </c>
      <c r="S30" s="705">
        <f>IF('1. General Input'!$D$10=0,0,IF('1. General Input'!$D$10=8,0,IF(B30&gt;$S$9-1,IF(B30&lt;$T$9,D30,0),0)))</f>
        <v>0</v>
      </c>
      <c r="T30" s="705">
        <f>IF('1. General Input'!$D$10=0,0,IF('1. General Input'!$D$10=8,0,IF(B30&gt;$T$9-1,IF(B30&lt;$U$9,D30,0),0)))</f>
        <v>0</v>
      </c>
      <c r="U30" s="705">
        <f>IF('1. General Input'!$D$10=0,0,IF('1. General Input'!$D$10=8,0,IF(B30&gt;$U$9-1,IF(B30&lt;$V$9,D30,0),0)))</f>
        <v>0</v>
      </c>
      <c r="V30" s="705">
        <f>IF('1. General Input'!$D$10=0,0,IF('1. General Input'!$D$10=8,0,IF(B30&gt;$V$9-1,IF(B30&lt;$W$9,D30,0),0)))</f>
        <v>0</v>
      </c>
      <c r="W30" s="705">
        <f>IF('1. General Input'!$D$10=0,0,IF('1. General Input'!$D$10=8,0,IF(B30&gt;$W$9-1,IF(B30&lt;$X$9,D30,0),0)))</f>
        <v>0</v>
      </c>
      <c r="X30" s="705">
        <f>IF('1. General Input'!$D$10=0,0,IF('1. General Input'!$D$10=8,0,IF(B30&gt;$X$9-1,IF(B30&lt;$Y$9,D30,0),0)))</f>
        <v>0</v>
      </c>
      <c r="Y30" s="705">
        <f>IF('1. General Input'!$D$10=0,0,IF('1. General Input'!$D$10=8,0,IF(B30&gt;$Y$9-1,IF(B30&lt;$Z$9,D30,0),0)))</f>
        <v>0</v>
      </c>
      <c r="Z30" s="705">
        <f>IF('1. General Input'!$D$10=0,0,IF('1. General Input'!$D$10=8,0,IF(B30&gt;$Z$9-1,IF(B30&lt;$AA$9,D30,0),0)))</f>
        <v>0</v>
      </c>
      <c r="AA30" s="705">
        <f>IF('1. General Input'!$D$10=0,0,IF('1. General Input'!$D$10=8,0,IF(B30&gt;$AA$9-1,IF(B30&lt;$AB$9,D30,0),0)))</f>
        <v>0</v>
      </c>
      <c r="AB30" s="705">
        <f>IF('1. General Input'!$D$10=0,0,IF('1. General Input'!$D$10=8,0,IF(B30&gt;$AB$9-1,IF(B30&lt;$AC$9,D30,0),0)))</f>
        <v>0</v>
      </c>
      <c r="AC30" s="705">
        <f>IF('1. General Input'!$D$10=0,0,IF(B30&gt;$AC$9-1,D30,0))</f>
        <v>0</v>
      </c>
      <c r="AD30" s="706">
        <f t="shared" si="8"/>
        <v>0</v>
      </c>
    </row>
    <row r="31" spans="1:30" x14ac:dyDescent="0.25">
      <c r="A31" s="646"/>
      <c r="B31" s="733"/>
      <c r="C31" s="588"/>
      <c r="D31" s="655"/>
      <c r="E31" s="705">
        <f t="shared" si="0"/>
        <v>0</v>
      </c>
      <c r="F31" s="705">
        <f t="shared" si="1"/>
        <v>0</v>
      </c>
      <c r="G31" s="705">
        <f t="shared" si="2"/>
        <v>0</v>
      </c>
      <c r="H31" s="705">
        <f t="shared" si="3"/>
        <v>0</v>
      </c>
      <c r="I31" s="705">
        <f t="shared" si="4"/>
        <v>0</v>
      </c>
      <c r="J31" s="705">
        <f t="shared" si="5"/>
        <v>0</v>
      </c>
      <c r="K31" s="705">
        <f t="shared" si="6"/>
        <v>0</v>
      </c>
      <c r="L31" s="705">
        <f t="shared" si="7"/>
        <v>0</v>
      </c>
      <c r="M31" s="705">
        <f>IF('1. General Input'!$D$10=0,0,IF('1. General Input'!$D$10=8,0,IF(B31&gt;$M$9-1,IF(B31&lt;$N$9,D31,0),0)))</f>
        <v>0</v>
      </c>
      <c r="N31" s="705">
        <f>IF('1. General Input'!$D$10=0,0,IF('1. General Input'!$D$10=8,0,IF(B31&gt;$N$9-1,IF(B31&lt;$O$9,D31,0),0)))</f>
        <v>0</v>
      </c>
      <c r="O31" s="705">
        <f>IF('1. General Input'!$D$10=0,0,IF('1. General Input'!$D$10=8,0,IF(B31&gt;$O$9-1,IF(B31&lt;$P$9,D31,0),0)))</f>
        <v>0</v>
      </c>
      <c r="P31" s="705">
        <f>IF('1. General Input'!$D$10=0,0,IF('1. General Input'!$D$10=8,0,IF(B31&gt;$P$9-1,IF(B31&lt;$Q$9,D31,0),0)))</f>
        <v>0</v>
      </c>
      <c r="Q31" s="705">
        <f>IF('1. General Input'!$D$10=0,0,IF('1. General Input'!$D$10=8,0,IF(B31&gt;$Q$9-1,IF(B31&lt;$R$9,D31,0),0)))</f>
        <v>0</v>
      </c>
      <c r="R31" s="705">
        <f>IF('1. General Input'!$D$10=0,0,IF('1. General Input'!$D$10=8,0,IF(B31&gt;$R$9-1,IF(B31&lt;$S$9,D31,0),0)))</f>
        <v>0</v>
      </c>
      <c r="S31" s="705">
        <f>IF('1. General Input'!$D$10=0,0,IF('1. General Input'!$D$10=8,0,IF(B31&gt;$S$9-1,IF(B31&lt;$T$9,D31,0),0)))</f>
        <v>0</v>
      </c>
      <c r="T31" s="705">
        <f>IF('1. General Input'!$D$10=0,0,IF('1. General Input'!$D$10=8,0,IF(B31&gt;$T$9-1,IF(B31&lt;$U$9,D31,0),0)))</f>
        <v>0</v>
      </c>
      <c r="U31" s="705">
        <f>IF('1. General Input'!$D$10=0,0,IF('1. General Input'!$D$10=8,0,IF(B31&gt;$U$9-1,IF(B31&lt;$V$9,D31,0),0)))</f>
        <v>0</v>
      </c>
      <c r="V31" s="705">
        <f>IF('1. General Input'!$D$10=0,0,IF('1. General Input'!$D$10=8,0,IF(B31&gt;$V$9-1,IF(B31&lt;$W$9,D31,0),0)))</f>
        <v>0</v>
      </c>
      <c r="W31" s="705">
        <f>IF('1. General Input'!$D$10=0,0,IF('1. General Input'!$D$10=8,0,IF(B31&gt;$W$9-1,IF(B31&lt;$X$9,D31,0),0)))</f>
        <v>0</v>
      </c>
      <c r="X31" s="705">
        <f>IF('1. General Input'!$D$10=0,0,IF('1. General Input'!$D$10=8,0,IF(B31&gt;$X$9-1,IF(B31&lt;$Y$9,D31,0),0)))</f>
        <v>0</v>
      </c>
      <c r="Y31" s="705">
        <f>IF('1. General Input'!$D$10=0,0,IF('1. General Input'!$D$10=8,0,IF(B31&gt;$Y$9-1,IF(B31&lt;$Z$9,D31,0),0)))</f>
        <v>0</v>
      </c>
      <c r="Z31" s="705">
        <f>IF('1. General Input'!$D$10=0,0,IF('1. General Input'!$D$10=8,0,IF(B31&gt;$Z$9-1,IF(B31&lt;$AA$9,D31,0),0)))</f>
        <v>0</v>
      </c>
      <c r="AA31" s="705">
        <f>IF('1. General Input'!$D$10=0,0,IF('1. General Input'!$D$10=8,0,IF(B31&gt;$AA$9-1,IF(B31&lt;$AB$9,D31,0),0)))</f>
        <v>0</v>
      </c>
      <c r="AB31" s="705">
        <f>IF('1. General Input'!$D$10=0,0,IF('1. General Input'!$D$10=8,0,IF(B31&gt;$AB$9-1,IF(B31&lt;$AC$9,D31,0),0)))</f>
        <v>0</v>
      </c>
      <c r="AC31" s="705">
        <f>IF('1. General Input'!$D$10=0,0,IF(B31&gt;$AC$9-1,D31,0))</f>
        <v>0</v>
      </c>
      <c r="AD31" s="706">
        <f t="shared" si="8"/>
        <v>0</v>
      </c>
    </row>
    <row r="32" spans="1:30" x14ac:dyDescent="0.25">
      <c r="A32" s="646"/>
      <c r="B32" s="733"/>
      <c r="C32" s="588"/>
      <c r="D32" s="655"/>
      <c r="E32" s="705">
        <f t="shared" si="0"/>
        <v>0</v>
      </c>
      <c r="F32" s="705">
        <f t="shared" si="1"/>
        <v>0</v>
      </c>
      <c r="G32" s="705">
        <f t="shared" si="2"/>
        <v>0</v>
      </c>
      <c r="H32" s="705">
        <f t="shared" si="3"/>
        <v>0</v>
      </c>
      <c r="I32" s="705">
        <f t="shared" si="4"/>
        <v>0</v>
      </c>
      <c r="J32" s="705">
        <f t="shared" si="5"/>
        <v>0</v>
      </c>
      <c r="K32" s="705">
        <f t="shared" si="6"/>
        <v>0</v>
      </c>
      <c r="L32" s="705">
        <f t="shared" si="7"/>
        <v>0</v>
      </c>
      <c r="M32" s="705">
        <f>IF('1. General Input'!$D$10=0,0,IF('1. General Input'!$D$10=8,0,IF(B32&gt;$M$9-1,IF(B32&lt;$N$9,D32,0),0)))</f>
        <v>0</v>
      </c>
      <c r="N32" s="705">
        <f>IF('1. General Input'!$D$10=0,0,IF('1. General Input'!$D$10=8,0,IF(B32&gt;$N$9-1,IF(B32&lt;$O$9,D32,0),0)))</f>
        <v>0</v>
      </c>
      <c r="O32" s="705">
        <f>IF('1. General Input'!$D$10=0,0,IF('1. General Input'!$D$10=8,0,IF(B32&gt;$O$9-1,IF(B32&lt;$P$9,D32,0),0)))</f>
        <v>0</v>
      </c>
      <c r="P32" s="705">
        <f>IF('1. General Input'!$D$10=0,0,IF('1. General Input'!$D$10=8,0,IF(B32&gt;$P$9-1,IF(B32&lt;$Q$9,D32,0),0)))</f>
        <v>0</v>
      </c>
      <c r="Q32" s="705">
        <f>IF('1. General Input'!$D$10=0,0,IF('1. General Input'!$D$10=8,0,IF(B32&gt;$Q$9-1,IF(B32&lt;$R$9,D32,0),0)))</f>
        <v>0</v>
      </c>
      <c r="R32" s="705">
        <f>IF('1. General Input'!$D$10=0,0,IF('1. General Input'!$D$10=8,0,IF(B32&gt;$R$9-1,IF(B32&lt;$S$9,D32,0),0)))</f>
        <v>0</v>
      </c>
      <c r="S32" s="705">
        <f>IF('1. General Input'!$D$10=0,0,IF('1. General Input'!$D$10=8,0,IF(B32&gt;$S$9-1,IF(B32&lt;$T$9,D32,0),0)))</f>
        <v>0</v>
      </c>
      <c r="T32" s="705">
        <f>IF('1. General Input'!$D$10=0,0,IF('1. General Input'!$D$10=8,0,IF(B32&gt;$T$9-1,IF(B32&lt;$U$9,D32,0),0)))</f>
        <v>0</v>
      </c>
      <c r="U32" s="705">
        <f>IF('1. General Input'!$D$10=0,0,IF('1. General Input'!$D$10=8,0,IF(B32&gt;$U$9-1,IF(B32&lt;$V$9,D32,0),0)))</f>
        <v>0</v>
      </c>
      <c r="V32" s="705">
        <f>IF('1. General Input'!$D$10=0,0,IF('1. General Input'!$D$10=8,0,IF(B32&gt;$V$9-1,IF(B32&lt;$W$9,D32,0),0)))</f>
        <v>0</v>
      </c>
      <c r="W32" s="705">
        <f>IF('1. General Input'!$D$10=0,0,IF('1. General Input'!$D$10=8,0,IF(B32&gt;$W$9-1,IF(B32&lt;$X$9,D32,0),0)))</f>
        <v>0</v>
      </c>
      <c r="X32" s="705">
        <f>IF('1. General Input'!$D$10=0,0,IF('1. General Input'!$D$10=8,0,IF(B32&gt;$X$9-1,IF(B32&lt;$Y$9,D32,0),0)))</f>
        <v>0</v>
      </c>
      <c r="Y32" s="705">
        <f>IF('1. General Input'!$D$10=0,0,IF('1. General Input'!$D$10=8,0,IF(B32&gt;$Y$9-1,IF(B32&lt;$Z$9,D32,0),0)))</f>
        <v>0</v>
      </c>
      <c r="Z32" s="705">
        <f>IF('1. General Input'!$D$10=0,0,IF('1. General Input'!$D$10=8,0,IF(B32&gt;$Z$9-1,IF(B32&lt;$AA$9,D32,0),0)))</f>
        <v>0</v>
      </c>
      <c r="AA32" s="705">
        <f>IF('1. General Input'!$D$10=0,0,IF('1. General Input'!$D$10=8,0,IF(B32&gt;$AA$9-1,IF(B32&lt;$AB$9,D32,0),0)))</f>
        <v>0</v>
      </c>
      <c r="AB32" s="705">
        <f>IF('1. General Input'!$D$10=0,0,IF('1. General Input'!$D$10=8,0,IF(B32&gt;$AB$9-1,IF(B32&lt;$AC$9,D32,0),0)))</f>
        <v>0</v>
      </c>
      <c r="AC32" s="705">
        <f>IF('1. General Input'!$D$10=0,0,IF(B32&gt;$AC$9-1,D32,0))</f>
        <v>0</v>
      </c>
      <c r="AD32" s="706">
        <f t="shared" si="8"/>
        <v>0</v>
      </c>
    </row>
    <row r="33" spans="1:30" x14ac:dyDescent="0.25">
      <c r="A33" s="646"/>
      <c r="B33" s="733"/>
      <c r="C33" s="588"/>
      <c r="D33" s="655"/>
      <c r="E33" s="705">
        <f t="shared" si="0"/>
        <v>0</v>
      </c>
      <c r="F33" s="705">
        <f t="shared" si="1"/>
        <v>0</v>
      </c>
      <c r="G33" s="705">
        <f t="shared" si="2"/>
        <v>0</v>
      </c>
      <c r="H33" s="705">
        <f t="shared" si="3"/>
        <v>0</v>
      </c>
      <c r="I33" s="705">
        <f t="shared" si="4"/>
        <v>0</v>
      </c>
      <c r="J33" s="705">
        <f t="shared" si="5"/>
        <v>0</v>
      </c>
      <c r="K33" s="705">
        <f t="shared" si="6"/>
        <v>0</v>
      </c>
      <c r="L33" s="705">
        <f t="shared" si="7"/>
        <v>0</v>
      </c>
      <c r="M33" s="705">
        <f>IF('1. General Input'!$D$10=0,0,IF('1. General Input'!$D$10=8,0,IF(B33&gt;$M$9-1,IF(B33&lt;$N$9,D33,0),0)))</f>
        <v>0</v>
      </c>
      <c r="N33" s="705">
        <f>IF('1. General Input'!$D$10=0,0,IF('1. General Input'!$D$10=8,0,IF(B33&gt;$N$9-1,IF(B33&lt;$O$9,D33,0),0)))</f>
        <v>0</v>
      </c>
      <c r="O33" s="705">
        <f>IF('1. General Input'!$D$10=0,0,IF('1. General Input'!$D$10=8,0,IF(B33&gt;$O$9-1,IF(B33&lt;$P$9,D33,0),0)))</f>
        <v>0</v>
      </c>
      <c r="P33" s="705">
        <f>IF('1. General Input'!$D$10=0,0,IF('1. General Input'!$D$10=8,0,IF(B33&gt;$P$9-1,IF(B33&lt;$Q$9,D33,0),0)))</f>
        <v>0</v>
      </c>
      <c r="Q33" s="705">
        <f>IF('1. General Input'!$D$10=0,0,IF('1. General Input'!$D$10=8,0,IF(B33&gt;$Q$9-1,IF(B33&lt;$R$9,D33,0),0)))</f>
        <v>0</v>
      </c>
      <c r="R33" s="705">
        <f>IF('1. General Input'!$D$10=0,0,IF('1. General Input'!$D$10=8,0,IF(B33&gt;$R$9-1,IF(B33&lt;$S$9,D33,0),0)))</f>
        <v>0</v>
      </c>
      <c r="S33" s="705">
        <f>IF('1. General Input'!$D$10=0,0,IF('1. General Input'!$D$10=8,0,IF(B33&gt;$S$9-1,IF(B33&lt;$T$9,D33,0),0)))</f>
        <v>0</v>
      </c>
      <c r="T33" s="705">
        <f>IF('1. General Input'!$D$10=0,0,IF('1. General Input'!$D$10=8,0,IF(B33&gt;$T$9-1,IF(B33&lt;$U$9,D33,0),0)))</f>
        <v>0</v>
      </c>
      <c r="U33" s="705">
        <f>IF('1. General Input'!$D$10=0,0,IF('1. General Input'!$D$10=8,0,IF(B33&gt;$U$9-1,IF(B33&lt;$V$9,D33,0),0)))</f>
        <v>0</v>
      </c>
      <c r="V33" s="705">
        <f>IF('1. General Input'!$D$10=0,0,IF('1. General Input'!$D$10=8,0,IF(B33&gt;$V$9-1,IF(B33&lt;$W$9,D33,0),0)))</f>
        <v>0</v>
      </c>
      <c r="W33" s="705">
        <f>IF('1. General Input'!$D$10=0,0,IF('1. General Input'!$D$10=8,0,IF(B33&gt;$W$9-1,IF(B33&lt;$X$9,D33,0),0)))</f>
        <v>0</v>
      </c>
      <c r="X33" s="705">
        <f>IF('1. General Input'!$D$10=0,0,IF('1. General Input'!$D$10=8,0,IF(B33&gt;$X$9-1,IF(B33&lt;$Y$9,D33,0),0)))</f>
        <v>0</v>
      </c>
      <c r="Y33" s="705">
        <f>IF('1. General Input'!$D$10=0,0,IF('1. General Input'!$D$10=8,0,IF(B33&gt;$Y$9-1,IF(B33&lt;$Z$9,D33,0),0)))</f>
        <v>0</v>
      </c>
      <c r="Z33" s="705">
        <f>IF('1. General Input'!$D$10=0,0,IF('1. General Input'!$D$10=8,0,IF(B33&gt;$Z$9-1,IF(B33&lt;$AA$9,D33,0),0)))</f>
        <v>0</v>
      </c>
      <c r="AA33" s="705">
        <f>IF('1. General Input'!$D$10=0,0,IF('1. General Input'!$D$10=8,0,IF(B33&gt;$AA$9-1,IF(B33&lt;$AB$9,D33,0),0)))</f>
        <v>0</v>
      </c>
      <c r="AB33" s="705">
        <f>IF('1. General Input'!$D$10=0,0,IF('1. General Input'!$D$10=8,0,IF(B33&gt;$AB$9-1,IF(B33&lt;$AC$9,D33,0),0)))</f>
        <v>0</v>
      </c>
      <c r="AC33" s="705">
        <f>IF('1. General Input'!$D$10=0,0,IF(B33&gt;$AC$9-1,D33,0))</f>
        <v>0</v>
      </c>
      <c r="AD33" s="706">
        <f t="shared" si="8"/>
        <v>0</v>
      </c>
    </row>
    <row r="34" spans="1:30" x14ac:dyDescent="0.25">
      <c r="A34" s="646"/>
      <c r="B34" s="733"/>
      <c r="C34" s="588"/>
      <c r="D34" s="655"/>
      <c r="E34" s="705">
        <f t="shared" si="0"/>
        <v>0</v>
      </c>
      <c r="F34" s="705">
        <f t="shared" si="1"/>
        <v>0</v>
      </c>
      <c r="G34" s="705">
        <f t="shared" si="2"/>
        <v>0</v>
      </c>
      <c r="H34" s="705">
        <f t="shared" si="3"/>
        <v>0</v>
      </c>
      <c r="I34" s="705">
        <f t="shared" si="4"/>
        <v>0</v>
      </c>
      <c r="J34" s="705">
        <f t="shared" si="5"/>
        <v>0</v>
      </c>
      <c r="K34" s="705">
        <f t="shared" si="6"/>
        <v>0</v>
      </c>
      <c r="L34" s="705">
        <f t="shared" si="7"/>
        <v>0</v>
      </c>
      <c r="M34" s="705">
        <f>IF('1. General Input'!$D$10=0,0,IF('1. General Input'!$D$10=8,0,IF(B34&gt;$M$9-1,IF(B34&lt;$N$9,D34,0),0)))</f>
        <v>0</v>
      </c>
      <c r="N34" s="705">
        <f>IF('1. General Input'!$D$10=0,0,IF('1. General Input'!$D$10=8,0,IF(B34&gt;$N$9-1,IF(B34&lt;$O$9,D34,0),0)))</f>
        <v>0</v>
      </c>
      <c r="O34" s="705">
        <f>IF('1. General Input'!$D$10=0,0,IF('1. General Input'!$D$10=8,0,IF(B34&gt;$O$9-1,IF(B34&lt;$P$9,D34,0),0)))</f>
        <v>0</v>
      </c>
      <c r="P34" s="705">
        <f>IF('1. General Input'!$D$10=0,0,IF('1. General Input'!$D$10=8,0,IF(B34&gt;$P$9-1,IF(B34&lt;$Q$9,D34,0),0)))</f>
        <v>0</v>
      </c>
      <c r="Q34" s="705">
        <f>IF('1. General Input'!$D$10=0,0,IF('1. General Input'!$D$10=8,0,IF(B34&gt;$Q$9-1,IF(B34&lt;$R$9,D34,0),0)))</f>
        <v>0</v>
      </c>
      <c r="R34" s="705">
        <f>IF('1. General Input'!$D$10=0,0,IF('1. General Input'!$D$10=8,0,IF(B34&gt;$R$9-1,IF(B34&lt;$S$9,D34,0),0)))</f>
        <v>0</v>
      </c>
      <c r="S34" s="705">
        <f>IF('1. General Input'!$D$10=0,0,IF('1. General Input'!$D$10=8,0,IF(B34&gt;$S$9-1,IF(B34&lt;$T$9,D34,0),0)))</f>
        <v>0</v>
      </c>
      <c r="T34" s="705">
        <f>IF('1. General Input'!$D$10=0,0,IF('1. General Input'!$D$10=8,0,IF(B34&gt;$T$9-1,IF(B34&lt;$U$9,D34,0),0)))</f>
        <v>0</v>
      </c>
      <c r="U34" s="705">
        <f>IF('1. General Input'!$D$10=0,0,IF('1. General Input'!$D$10=8,0,IF(B34&gt;$U$9-1,IF(B34&lt;$V$9,D34,0),0)))</f>
        <v>0</v>
      </c>
      <c r="V34" s="705">
        <f>IF('1. General Input'!$D$10=0,0,IF('1. General Input'!$D$10=8,0,IF(B34&gt;$V$9-1,IF(B34&lt;$W$9,D34,0),0)))</f>
        <v>0</v>
      </c>
      <c r="W34" s="705">
        <f>IF('1. General Input'!$D$10=0,0,IF('1. General Input'!$D$10=8,0,IF(B34&gt;$W$9-1,IF(B34&lt;$X$9,D34,0),0)))</f>
        <v>0</v>
      </c>
      <c r="X34" s="705">
        <f>IF('1. General Input'!$D$10=0,0,IF('1. General Input'!$D$10=8,0,IF(B34&gt;$X$9-1,IF(B34&lt;$Y$9,D34,0),0)))</f>
        <v>0</v>
      </c>
      <c r="Y34" s="705">
        <f>IF('1. General Input'!$D$10=0,0,IF('1. General Input'!$D$10=8,0,IF(B34&gt;$Y$9-1,IF(B34&lt;$Z$9,D34,0),0)))</f>
        <v>0</v>
      </c>
      <c r="Z34" s="705">
        <f>IF('1. General Input'!$D$10=0,0,IF('1. General Input'!$D$10=8,0,IF(B34&gt;$Z$9-1,IF(B34&lt;$AA$9,D34,0),0)))</f>
        <v>0</v>
      </c>
      <c r="AA34" s="705">
        <f>IF('1. General Input'!$D$10=0,0,IF('1. General Input'!$D$10=8,0,IF(B34&gt;$AA$9-1,IF(B34&lt;$AB$9,D34,0),0)))</f>
        <v>0</v>
      </c>
      <c r="AB34" s="705">
        <f>IF('1. General Input'!$D$10=0,0,IF('1. General Input'!$D$10=8,0,IF(B34&gt;$AB$9-1,IF(B34&lt;$AC$9,D34,0),0)))</f>
        <v>0</v>
      </c>
      <c r="AC34" s="705">
        <f>IF('1. General Input'!$D$10=0,0,IF(B34&gt;$AC$9-1,D34,0))</f>
        <v>0</v>
      </c>
      <c r="AD34" s="706">
        <f t="shared" si="8"/>
        <v>0</v>
      </c>
    </row>
    <row r="35" spans="1:30" x14ac:dyDescent="0.25">
      <c r="A35" s="646"/>
      <c r="B35" s="733"/>
      <c r="C35" s="588"/>
      <c r="D35" s="655"/>
      <c r="E35" s="705">
        <f t="shared" si="0"/>
        <v>0</v>
      </c>
      <c r="F35" s="705">
        <f t="shared" si="1"/>
        <v>0</v>
      </c>
      <c r="G35" s="705">
        <f t="shared" si="2"/>
        <v>0</v>
      </c>
      <c r="H35" s="705">
        <f t="shared" si="3"/>
        <v>0</v>
      </c>
      <c r="I35" s="705">
        <f t="shared" si="4"/>
        <v>0</v>
      </c>
      <c r="J35" s="705">
        <f t="shared" si="5"/>
        <v>0</v>
      </c>
      <c r="K35" s="705">
        <f t="shared" si="6"/>
        <v>0</v>
      </c>
      <c r="L35" s="705">
        <f t="shared" si="7"/>
        <v>0</v>
      </c>
      <c r="M35" s="705">
        <f>IF('1. General Input'!$D$10=0,0,IF('1. General Input'!$D$10=8,0,IF(B35&gt;$M$9-1,IF(B35&lt;$N$9,D35,0),0)))</f>
        <v>0</v>
      </c>
      <c r="N35" s="705">
        <f>IF('1. General Input'!$D$10=0,0,IF('1. General Input'!$D$10=8,0,IF(B35&gt;$N$9-1,IF(B35&lt;$O$9,D35,0),0)))</f>
        <v>0</v>
      </c>
      <c r="O35" s="705">
        <f>IF('1. General Input'!$D$10=0,0,IF('1. General Input'!$D$10=8,0,IF(B35&gt;$O$9-1,IF(B35&lt;$P$9,D35,0),0)))</f>
        <v>0</v>
      </c>
      <c r="P35" s="705">
        <f>IF('1. General Input'!$D$10=0,0,IF('1. General Input'!$D$10=8,0,IF(B35&gt;$P$9-1,IF(B35&lt;$Q$9,D35,0),0)))</f>
        <v>0</v>
      </c>
      <c r="Q35" s="705">
        <f>IF('1. General Input'!$D$10=0,0,IF('1. General Input'!$D$10=8,0,IF(B35&gt;$Q$9-1,IF(B35&lt;$R$9,D35,0),0)))</f>
        <v>0</v>
      </c>
      <c r="R35" s="705">
        <f>IF('1. General Input'!$D$10=0,0,IF('1. General Input'!$D$10=8,0,IF(B35&gt;$R$9-1,IF(B35&lt;$S$9,D35,0),0)))</f>
        <v>0</v>
      </c>
      <c r="S35" s="705">
        <f>IF('1. General Input'!$D$10=0,0,IF('1. General Input'!$D$10=8,0,IF(B35&gt;$S$9-1,IF(B35&lt;$T$9,D35,0),0)))</f>
        <v>0</v>
      </c>
      <c r="T35" s="705">
        <f>IF('1. General Input'!$D$10=0,0,IF('1. General Input'!$D$10=8,0,IF(B35&gt;$T$9-1,IF(B35&lt;$U$9,D35,0),0)))</f>
        <v>0</v>
      </c>
      <c r="U35" s="705">
        <f>IF('1. General Input'!$D$10=0,0,IF('1. General Input'!$D$10=8,0,IF(B35&gt;$U$9-1,IF(B35&lt;$V$9,D35,0),0)))</f>
        <v>0</v>
      </c>
      <c r="V35" s="705">
        <f>IF('1. General Input'!$D$10=0,0,IF('1. General Input'!$D$10=8,0,IF(B35&gt;$V$9-1,IF(B35&lt;$W$9,D35,0),0)))</f>
        <v>0</v>
      </c>
      <c r="W35" s="705">
        <f>IF('1. General Input'!$D$10=0,0,IF('1. General Input'!$D$10=8,0,IF(B35&gt;$W$9-1,IF(B35&lt;$X$9,D35,0),0)))</f>
        <v>0</v>
      </c>
      <c r="X35" s="705">
        <f>IF('1. General Input'!$D$10=0,0,IF('1. General Input'!$D$10=8,0,IF(B35&gt;$X$9-1,IF(B35&lt;$Y$9,D35,0),0)))</f>
        <v>0</v>
      </c>
      <c r="Y35" s="705">
        <f>IF('1. General Input'!$D$10=0,0,IF('1. General Input'!$D$10=8,0,IF(B35&gt;$Y$9-1,IF(B35&lt;$Z$9,D35,0),0)))</f>
        <v>0</v>
      </c>
      <c r="Z35" s="705">
        <f>IF('1. General Input'!$D$10=0,0,IF('1. General Input'!$D$10=8,0,IF(B35&gt;$Z$9-1,IF(B35&lt;$AA$9,D35,0),0)))</f>
        <v>0</v>
      </c>
      <c r="AA35" s="705">
        <f>IF('1. General Input'!$D$10=0,0,IF('1. General Input'!$D$10=8,0,IF(B35&gt;$AA$9-1,IF(B35&lt;$AB$9,D35,0),0)))</f>
        <v>0</v>
      </c>
      <c r="AB35" s="705">
        <f>IF('1. General Input'!$D$10=0,0,IF('1. General Input'!$D$10=8,0,IF(B35&gt;$AB$9-1,IF(B35&lt;$AC$9,D35,0),0)))</f>
        <v>0</v>
      </c>
      <c r="AC35" s="705">
        <f>IF('1. General Input'!$D$10=0,0,IF(B35&gt;$AC$9-1,D35,0))</f>
        <v>0</v>
      </c>
      <c r="AD35" s="706">
        <f t="shared" si="8"/>
        <v>0</v>
      </c>
    </row>
    <row r="36" spans="1:30" x14ac:dyDescent="0.25">
      <c r="A36" s="646"/>
      <c r="B36" s="733"/>
      <c r="C36" s="588"/>
      <c r="D36" s="655"/>
      <c r="E36" s="705">
        <f t="shared" si="0"/>
        <v>0</v>
      </c>
      <c r="F36" s="705">
        <f t="shared" si="1"/>
        <v>0</v>
      </c>
      <c r="G36" s="705">
        <f t="shared" si="2"/>
        <v>0</v>
      </c>
      <c r="H36" s="705">
        <f t="shared" si="3"/>
        <v>0</v>
      </c>
      <c r="I36" s="705">
        <f t="shared" si="4"/>
        <v>0</v>
      </c>
      <c r="J36" s="705">
        <f t="shared" si="5"/>
        <v>0</v>
      </c>
      <c r="K36" s="705">
        <f t="shared" si="6"/>
        <v>0</v>
      </c>
      <c r="L36" s="705">
        <f t="shared" si="7"/>
        <v>0</v>
      </c>
      <c r="M36" s="705">
        <f>IF('1. General Input'!$D$10=0,0,IF('1. General Input'!$D$10=8,0,IF(B36&gt;$M$9-1,IF(B36&lt;$N$9,D36,0),0)))</f>
        <v>0</v>
      </c>
      <c r="N36" s="705">
        <f>IF('1. General Input'!$D$10=0,0,IF('1. General Input'!$D$10=8,0,IF(B36&gt;$N$9-1,IF(B36&lt;$O$9,D36,0),0)))</f>
        <v>0</v>
      </c>
      <c r="O36" s="705">
        <f>IF('1. General Input'!$D$10=0,0,IF('1. General Input'!$D$10=8,0,IF(B36&gt;$O$9-1,IF(B36&lt;$P$9,D36,0),0)))</f>
        <v>0</v>
      </c>
      <c r="P36" s="705">
        <f>IF('1. General Input'!$D$10=0,0,IF('1. General Input'!$D$10=8,0,IF(B36&gt;$P$9-1,IF(B36&lt;$Q$9,D36,0),0)))</f>
        <v>0</v>
      </c>
      <c r="Q36" s="705">
        <f>IF('1. General Input'!$D$10=0,0,IF('1. General Input'!$D$10=8,0,IF(B36&gt;$Q$9-1,IF(B36&lt;$R$9,D36,0),0)))</f>
        <v>0</v>
      </c>
      <c r="R36" s="705">
        <f>IF('1. General Input'!$D$10=0,0,IF('1. General Input'!$D$10=8,0,IF(B36&gt;$R$9-1,IF(B36&lt;$S$9,D36,0),0)))</f>
        <v>0</v>
      </c>
      <c r="S36" s="705">
        <f>IF('1. General Input'!$D$10=0,0,IF('1. General Input'!$D$10=8,0,IF(B36&gt;$S$9-1,IF(B36&lt;$T$9,D36,0),0)))</f>
        <v>0</v>
      </c>
      <c r="T36" s="705">
        <f>IF('1. General Input'!$D$10=0,0,IF('1. General Input'!$D$10=8,0,IF(B36&gt;$T$9-1,IF(B36&lt;$U$9,D36,0),0)))</f>
        <v>0</v>
      </c>
      <c r="U36" s="705">
        <f>IF('1. General Input'!$D$10=0,0,IF('1. General Input'!$D$10=8,0,IF(B36&gt;$U$9-1,IF(B36&lt;$V$9,D36,0),0)))</f>
        <v>0</v>
      </c>
      <c r="V36" s="705">
        <f>IF('1. General Input'!$D$10=0,0,IF('1. General Input'!$D$10=8,0,IF(B36&gt;$V$9-1,IF(B36&lt;$W$9,D36,0),0)))</f>
        <v>0</v>
      </c>
      <c r="W36" s="705">
        <f>IF('1. General Input'!$D$10=0,0,IF('1. General Input'!$D$10=8,0,IF(B36&gt;$W$9-1,IF(B36&lt;$X$9,D36,0),0)))</f>
        <v>0</v>
      </c>
      <c r="X36" s="705">
        <f>IF('1. General Input'!$D$10=0,0,IF('1. General Input'!$D$10=8,0,IF(B36&gt;$X$9-1,IF(B36&lt;$Y$9,D36,0),0)))</f>
        <v>0</v>
      </c>
      <c r="Y36" s="705">
        <f>IF('1. General Input'!$D$10=0,0,IF('1. General Input'!$D$10=8,0,IF(B36&gt;$Y$9-1,IF(B36&lt;$Z$9,D36,0),0)))</f>
        <v>0</v>
      </c>
      <c r="Z36" s="705">
        <f>IF('1. General Input'!$D$10=0,0,IF('1. General Input'!$D$10=8,0,IF(B36&gt;$Z$9-1,IF(B36&lt;$AA$9,D36,0),0)))</f>
        <v>0</v>
      </c>
      <c r="AA36" s="705">
        <f>IF('1. General Input'!$D$10=0,0,IF('1. General Input'!$D$10=8,0,IF(B36&gt;$AA$9-1,IF(B36&lt;$AB$9,D36,0),0)))</f>
        <v>0</v>
      </c>
      <c r="AB36" s="705">
        <f>IF('1. General Input'!$D$10=0,0,IF('1. General Input'!$D$10=8,0,IF(B36&gt;$AB$9-1,IF(B36&lt;$AC$9,D36,0),0)))</f>
        <v>0</v>
      </c>
      <c r="AC36" s="705">
        <f>IF('1. General Input'!$D$10=0,0,IF(B36&gt;$AC$9-1,D36,0))</f>
        <v>0</v>
      </c>
      <c r="AD36" s="706">
        <f t="shared" si="8"/>
        <v>0</v>
      </c>
    </row>
    <row r="37" spans="1:30" x14ac:dyDescent="0.25">
      <c r="A37" s="646"/>
      <c r="B37" s="733"/>
      <c r="C37" s="588"/>
      <c r="D37" s="655"/>
      <c r="E37" s="705">
        <f t="shared" si="0"/>
        <v>0</v>
      </c>
      <c r="F37" s="705">
        <f t="shared" si="1"/>
        <v>0</v>
      </c>
      <c r="G37" s="705">
        <f t="shared" si="2"/>
        <v>0</v>
      </c>
      <c r="H37" s="705">
        <f t="shared" si="3"/>
        <v>0</v>
      </c>
      <c r="I37" s="705">
        <f t="shared" si="4"/>
        <v>0</v>
      </c>
      <c r="J37" s="705">
        <f t="shared" si="5"/>
        <v>0</v>
      </c>
      <c r="K37" s="705">
        <f t="shared" si="6"/>
        <v>0</v>
      </c>
      <c r="L37" s="705">
        <f t="shared" si="7"/>
        <v>0</v>
      </c>
      <c r="M37" s="705">
        <f>IF('1. General Input'!$D$10=0,0,IF('1. General Input'!$D$10=8,0,IF(B37&gt;$M$9-1,IF(B37&lt;$N$9,D37,0),0)))</f>
        <v>0</v>
      </c>
      <c r="N37" s="705">
        <f>IF('1. General Input'!$D$10=0,0,IF('1. General Input'!$D$10=8,0,IF(B37&gt;$N$9-1,IF(B37&lt;$O$9,D37,0),0)))</f>
        <v>0</v>
      </c>
      <c r="O37" s="705">
        <f>IF('1. General Input'!$D$10=0,0,IF('1. General Input'!$D$10=8,0,IF(B37&gt;$O$9-1,IF(B37&lt;$P$9,D37,0),0)))</f>
        <v>0</v>
      </c>
      <c r="P37" s="705">
        <f>IF('1. General Input'!$D$10=0,0,IF('1. General Input'!$D$10=8,0,IF(B37&gt;$P$9-1,IF(B37&lt;$Q$9,D37,0),0)))</f>
        <v>0</v>
      </c>
      <c r="Q37" s="705">
        <f>IF('1. General Input'!$D$10=0,0,IF('1. General Input'!$D$10=8,0,IF(B37&gt;$Q$9-1,IF(B37&lt;$R$9,D37,0),0)))</f>
        <v>0</v>
      </c>
      <c r="R37" s="705">
        <f>IF('1. General Input'!$D$10=0,0,IF('1. General Input'!$D$10=8,0,IF(B37&gt;$R$9-1,IF(B37&lt;$S$9,D37,0),0)))</f>
        <v>0</v>
      </c>
      <c r="S37" s="705">
        <f>IF('1. General Input'!$D$10=0,0,IF('1. General Input'!$D$10=8,0,IF(B37&gt;$S$9-1,IF(B37&lt;$T$9,D37,0),0)))</f>
        <v>0</v>
      </c>
      <c r="T37" s="705">
        <f>IF('1. General Input'!$D$10=0,0,IF('1. General Input'!$D$10=8,0,IF(B37&gt;$T$9-1,IF(B37&lt;$U$9,D37,0),0)))</f>
        <v>0</v>
      </c>
      <c r="U37" s="705">
        <f>IF('1. General Input'!$D$10=0,0,IF('1. General Input'!$D$10=8,0,IF(B37&gt;$U$9-1,IF(B37&lt;$V$9,D37,0),0)))</f>
        <v>0</v>
      </c>
      <c r="V37" s="705">
        <f>IF('1. General Input'!$D$10=0,0,IF('1. General Input'!$D$10=8,0,IF(B37&gt;$V$9-1,IF(B37&lt;$W$9,D37,0),0)))</f>
        <v>0</v>
      </c>
      <c r="W37" s="705">
        <f>IF('1. General Input'!$D$10=0,0,IF('1. General Input'!$D$10=8,0,IF(B37&gt;$W$9-1,IF(B37&lt;$X$9,D37,0),0)))</f>
        <v>0</v>
      </c>
      <c r="X37" s="705">
        <f>IF('1. General Input'!$D$10=0,0,IF('1. General Input'!$D$10=8,0,IF(B37&gt;$X$9-1,IF(B37&lt;$Y$9,D37,0),0)))</f>
        <v>0</v>
      </c>
      <c r="Y37" s="705">
        <f>IF('1. General Input'!$D$10=0,0,IF('1. General Input'!$D$10=8,0,IF(B37&gt;$Y$9-1,IF(B37&lt;$Z$9,D37,0),0)))</f>
        <v>0</v>
      </c>
      <c r="Z37" s="705">
        <f>IF('1. General Input'!$D$10=0,0,IF('1. General Input'!$D$10=8,0,IF(B37&gt;$Z$9-1,IF(B37&lt;$AA$9,D37,0),0)))</f>
        <v>0</v>
      </c>
      <c r="AA37" s="705">
        <f>IF('1. General Input'!$D$10=0,0,IF('1. General Input'!$D$10=8,0,IF(B37&gt;$AA$9-1,IF(B37&lt;$AB$9,D37,0),0)))</f>
        <v>0</v>
      </c>
      <c r="AB37" s="705">
        <f>IF('1. General Input'!$D$10=0,0,IF('1. General Input'!$D$10=8,0,IF(B37&gt;$AB$9-1,IF(B37&lt;$AC$9,D37,0),0)))</f>
        <v>0</v>
      </c>
      <c r="AC37" s="705">
        <f>IF('1. General Input'!$D$10=0,0,IF(B37&gt;$AC$9-1,D37,0))</f>
        <v>0</v>
      </c>
      <c r="AD37" s="706">
        <f t="shared" si="8"/>
        <v>0</v>
      </c>
    </row>
    <row r="38" spans="1:30" x14ac:dyDescent="0.25">
      <c r="A38" s="646"/>
      <c r="B38" s="733"/>
      <c r="C38" s="588"/>
      <c r="D38" s="655"/>
      <c r="E38" s="705">
        <f t="shared" si="0"/>
        <v>0</v>
      </c>
      <c r="F38" s="705">
        <f t="shared" si="1"/>
        <v>0</v>
      </c>
      <c r="G38" s="705">
        <f t="shared" si="2"/>
        <v>0</v>
      </c>
      <c r="H38" s="705">
        <f t="shared" si="3"/>
        <v>0</v>
      </c>
      <c r="I38" s="705">
        <f t="shared" si="4"/>
        <v>0</v>
      </c>
      <c r="J38" s="705">
        <f t="shared" si="5"/>
        <v>0</v>
      </c>
      <c r="K38" s="705">
        <f t="shared" si="6"/>
        <v>0</v>
      </c>
      <c r="L38" s="705">
        <f t="shared" si="7"/>
        <v>0</v>
      </c>
      <c r="M38" s="705">
        <f>IF('1. General Input'!$D$10=0,0,IF('1. General Input'!$D$10=8,0,IF(B38&gt;$M$9-1,IF(B38&lt;$N$9,D38,0),0)))</f>
        <v>0</v>
      </c>
      <c r="N38" s="705">
        <f>IF('1. General Input'!$D$10=0,0,IF('1. General Input'!$D$10=8,0,IF(B38&gt;$N$9-1,IF(B38&lt;$O$9,D38,0),0)))</f>
        <v>0</v>
      </c>
      <c r="O38" s="705">
        <f>IF('1. General Input'!$D$10=0,0,IF('1. General Input'!$D$10=8,0,IF(B38&gt;$O$9-1,IF(B38&lt;$P$9,D38,0),0)))</f>
        <v>0</v>
      </c>
      <c r="P38" s="705">
        <f>IF('1. General Input'!$D$10=0,0,IF('1. General Input'!$D$10=8,0,IF(B38&gt;$P$9-1,IF(B38&lt;$Q$9,D38,0),0)))</f>
        <v>0</v>
      </c>
      <c r="Q38" s="705">
        <f>IF('1. General Input'!$D$10=0,0,IF('1. General Input'!$D$10=8,0,IF(B38&gt;$Q$9-1,IF(B38&lt;$R$9,D38,0),0)))</f>
        <v>0</v>
      </c>
      <c r="R38" s="705">
        <f>IF('1. General Input'!$D$10=0,0,IF('1. General Input'!$D$10=8,0,IF(B38&gt;$R$9-1,IF(B38&lt;$S$9,D38,0),0)))</f>
        <v>0</v>
      </c>
      <c r="S38" s="705">
        <f>IF('1. General Input'!$D$10=0,0,IF('1. General Input'!$D$10=8,0,IF(B38&gt;$S$9-1,IF(B38&lt;$T$9,D38,0),0)))</f>
        <v>0</v>
      </c>
      <c r="T38" s="705">
        <f>IF('1. General Input'!$D$10=0,0,IF('1. General Input'!$D$10=8,0,IF(B38&gt;$T$9-1,IF(B38&lt;$U$9,D38,0),0)))</f>
        <v>0</v>
      </c>
      <c r="U38" s="705">
        <f>IF('1. General Input'!$D$10=0,0,IF('1. General Input'!$D$10=8,0,IF(B38&gt;$U$9-1,IF(B38&lt;$V$9,D38,0),0)))</f>
        <v>0</v>
      </c>
      <c r="V38" s="705">
        <f>IF('1. General Input'!$D$10=0,0,IF('1. General Input'!$D$10=8,0,IF(B38&gt;$V$9-1,IF(B38&lt;$W$9,D38,0),0)))</f>
        <v>0</v>
      </c>
      <c r="W38" s="705">
        <f>IF('1. General Input'!$D$10=0,0,IF('1. General Input'!$D$10=8,0,IF(B38&gt;$W$9-1,IF(B38&lt;$X$9,D38,0),0)))</f>
        <v>0</v>
      </c>
      <c r="X38" s="705">
        <f>IF('1. General Input'!$D$10=0,0,IF('1. General Input'!$D$10=8,0,IF(B38&gt;$X$9-1,IF(B38&lt;$Y$9,D38,0),0)))</f>
        <v>0</v>
      </c>
      <c r="Y38" s="705">
        <f>IF('1. General Input'!$D$10=0,0,IF('1. General Input'!$D$10=8,0,IF(B38&gt;$Y$9-1,IF(B38&lt;$Z$9,D38,0),0)))</f>
        <v>0</v>
      </c>
      <c r="Z38" s="705">
        <f>IF('1. General Input'!$D$10=0,0,IF('1. General Input'!$D$10=8,0,IF(B38&gt;$Z$9-1,IF(B38&lt;$AA$9,D38,0),0)))</f>
        <v>0</v>
      </c>
      <c r="AA38" s="705">
        <f>IF('1. General Input'!$D$10=0,0,IF('1. General Input'!$D$10=8,0,IF(B38&gt;$AA$9-1,IF(B38&lt;$AB$9,D38,0),0)))</f>
        <v>0</v>
      </c>
      <c r="AB38" s="705">
        <f>IF('1. General Input'!$D$10=0,0,IF('1. General Input'!$D$10=8,0,IF(B38&gt;$AB$9-1,IF(B38&lt;$AC$9,D38,0),0)))</f>
        <v>0</v>
      </c>
      <c r="AC38" s="705">
        <f>IF('1. General Input'!$D$10=0,0,IF(B38&gt;$AC$9-1,D38,0))</f>
        <v>0</v>
      </c>
      <c r="AD38" s="706">
        <f t="shared" si="8"/>
        <v>0</v>
      </c>
    </row>
    <row r="39" spans="1:30" x14ac:dyDescent="0.25">
      <c r="A39" s="646"/>
      <c r="B39" s="588"/>
      <c r="C39" s="588"/>
      <c r="D39" s="655"/>
      <c r="E39" s="705">
        <f t="shared" si="0"/>
        <v>0</v>
      </c>
      <c r="F39" s="705">
        <f t="shared" si="1"/>
        <v>0</v>
      </c>
      <c r="G39" s="705">
        <f t="shared" si="2"/>
        <v>0</v>
      </c>
      <c r="H39" s="705">
        <f t="shared" si="3"/>
        <v>0</v>
      </c>
      <c r="I39" s="705">
        <f t="shared" si="4"/>
        <v>0</v>
      </c>
      <c r="J39" s="705">
        <f t="shared" si="5"/>
        <v>0</v>
      </c>
      <c r="K39" s="705">
        <f t="shared" si="6"/>
        <v>0</v>
      </c>
      <c r="L39" s="705">
        <f t="shared" si="7"/>
        <v>0</v>
      </c>
      <c r="M39" s="705">
        <f>IF('1. General Input'!$D$10=0,0,IF('1. General Input'!$D$10=8,0,IF(B39&gt;$M$9-1,IF(B39&lt;$N$9,D39,0),0)))</f>
        <v>0</v>
      </c>
      <c r="N39" s="705">
        <f>IF('1. General Input'!$D$10=0,0,IF('1. General Input'!$D$10=8,0,IF(B39&gt;$N$9-1,IF(B39&lt;$O$9,D39,0),0)))</f>
        <v>0</v>
      </c>
      <c r="O39" s="705">
        <f>IF('1. General Input'!$D$10=0,0,IF('1. General Input'!$D$10=8,0,IF(B39&gt;$O$9-1,IF(B39&lt;$P$9,D39,0),0)))</f>
        <v>0</v>
      </c>
      <c r="P39" s="705">
        <f>IF('1. General Input'!$D$10=0,0,IF('1. General Input'!$D$10=8,0,IF(B39&gt;$P$9-1,IF(B39&lt;$Q$9,D39,0),0)))</f>
        <v>0</v>
      </c>
      <c r="Q39" s="705">
        <f>IF('1. General Input'!$D$10=0,0,IF('1. General Input'!$D$10=8,0,IF(B39&gt;$Q$9-1,IF(B39&lt;$R$9,D39,0),0)))</f>
        <v>0</v>
      </c>
      <c r="R39" s="705">
        <f>IF('1. General Input'!$D$10=0,0,IF('1. General Input'!$D$10=8,0,IF(B39&gt;$R$9-1,IF(B39&lt;$S$9,D39,0),0)))</f>
        <v>0</v>
      </c>
      <c r="S39" s="705">
        <f>IF('1. General Input'!$D$10=0,0,IF('1. General Input'!$D$10=8,0,IF(B39&gt;$S$9-1,IF(B39&lt;$T$9,D39,0),0)))</f>
        <v>0</v>
      </c>
      <c r="T39" s="705">
        <f>IF('1. General Input'!$D$10=0,0,IF('1. General Input'!$D$10=8,0,IF(B39&gt;$T$9-1,IF(B39&lt;$U$9,D39,0),0)))</f>
        <v>0</v>
      </c>
      <c r="U39" s="705">
        <f>IF('1. General Input'!$D$10=0,0,IF('1. General Input'!$D$10=8,0,IF(B39&gt;$U$9-1,IF(B39&lt;$V$9,D39,0),0)))</f>
        <v>0</v>
      </c>
      <c r="V39" s="705">
        <f>IF('1. General Input'!$D$10=0,0,IF('1. General Input'!$D$10=8,0,IF(B39&gt;$V$9-1,IF(B39&lt;$W$9,D39,0),0)))</f>
        <v>0</v>
      </c>
      <c r="W39" s="705">
        <f>IF('1. General Input'!$D$10=0,0,IF('1. General Input'!$D$10=8,0,IF(B39&gt;$W$9-1,IF(B39&lt;$X$9,D39,0),0)))</f>
        <v>0</v>
      </c>
      <c r="X39" s="705">
        <f>IF('1. General Input'!$D$10=0,0,IF('1. General Input'!$D$10=8,0,IF(B39&gt;$X$9-1,IF(B39&lt;$Y$9,D39,0),0)))</f>
        <v>0</v>
      </c>
      <c r="Y39" s="705">
        <f>IF('1. General Input'!$D$10=0,0,IF('1. General Input'!$D$10=8,0,IF(B39&gt;$Y$9-1,IF(B39&lt;$Z$9,D39,0),0)))</f>
        <v>0</v>
      </c>
      <c r="Z39" s="705">
        <f>IF('1. General Input'!$D$10=0,0,IF('1. General Input'!$D$10=8,0,IF(B39&gt;$Z$9-1,IF(B39&lt;$AA$9,D39,0),0)))</f>
        <v>0</v>
      </c>
      <c r="AA39" s="705">
        <f>IF('1. General Input'!$D$10=0,0,IF('1. General Input'!$D$10=8,0,IF(B39&gt;$AA$9-1,IF(B39&lt;$AB$9,D39,0),0)))</f>
        <v>0</v>
      </c>
      <c r="AB39" s="705">
        <f>IF('1. General Input'!$D$10=0,0,IF('1. General Input'!$D$10=8,0,IF(B39&gt;$AB$9-1,IF(B39&lt;$AC$9,D39,0),0)))</f>
        <v>0</v>
      </c>
      <c r="AC39" s="705">
        <f>IF('1. General Input'!$D$10=0,0,IF(B39&gt;$AC$9-1,D39,0))</f>
        <v>0</v>
      </c>
      <c r="AD39" s="706">
        <f t="shared" si="8"/>
        <v>0</v>
      </c>
    </row>
    <row r="40" spans="1:30" x14ac:dyDescent="0.25">
      <c r="A40" s="646"/>
      <c r="B40" s="588"/>
      <c r="C40" s="588"/>
      <c r="D40" s="655"/>
      <c r="E40" s="705">
        <f t="shared" si="0"/>
        <v>0</v>
      </c>
      <c r="F40" s="705">
        <f t="shared" si="1"/>
        <v>0</v>
      </c>
      <c r="G40" s="705">
        <f t="shared" si="2"/>
        <v>0</v>
      </c>
      <c r="H40" s="705">
        <f t="shared" si="3"/>
        <v>0</v>
      </c>
      <c r="I40" s="705">
        <f t="shared" si="4"/>
        <v>0</v>
      </c>
      <c r="J40" s="705">
        <f t="shared" si="5"/>
        <v>0</v>
      </c>
      <c r="K40" s="705">
        <f t="shared" si="6"/>
        <v>0</v>
      </c>
      <c r="L40" s="705">
        <f t="shared" si="7"/>
        <v>0</v>
      </c>
      <c r="M40" s="705">
        <f>IF('1. General Input'!$D$10=0,0,IF('1. General Input'!$D$10=8,0,IF(B40&gt;$M$9-1,IF(B40&lt;$N$9,D40,0),0)))</f>
        <v>0</v>
      </c>
      <c r="N40" s="705">
        <f>IF('1. General Input'!$D$10=0,0,IF('1. General Input'!$D$10=8,0,IF(B40&gt;$N$9-1,IF(B40&lt;$O$9,D40,0),0)))</f>
        <v>0</v>
      </c>
      <c r="O40" s="705">
        <f>IF('1. General Input'!$D$10=0,0,IF('1. General Input'!$D$10=8,0,IF(B40&gt;$O$9-1,IF(B40&lt;$P$9,D40,0),0)))</f>
        <v>0</v>
      </c>
      <c r="P40" s="705">
        <f>IF('1. General Input'!$D$10=0,0,IF('1. General Input'!$D$10=8,0,IF(B40&gt;$P$9-1,IF(B40&lt;$Q$9,D40,0),0)))</f>
        <v>0</v>
      </c>
      <c r="Q40" s="705">
        <f>IF('1. General Input'!$D$10=0,0,IF('1. General Input'!$D$10=8,0,IF(B40&gt;$Q$9-1,IF(B40&lt;$R$9,D40,0),0)))</f>
        <v>0</v>
      </c>
      <c r="R40" s="705">
        <f>IF('1. General Input'!$D$10=0,0,IF('1. General Input'!$D$10=8,0,IF(B40&gt;$R$9-1,IF(B40&lt;$S$9,D40,0),0)))</f>
        <v>0</v>
      </c>
      <c r="S40" s="705">
        <f>IF('1. General Input'!$D$10=0,0,IF('1. General Input'!$D$10=8,0,IF(B40&gt;$S$9-1,IF(B40&lt;$T$9,D40,0),0)))</f>
        <v>0</v>
      </c>
      <c r="T40" s="705">
        <f>IF('1. General Input'!$D$10=0,0,IF('1. General Input'!$D$10=8,0,IF(B40&gt;$T$9-1,IF(B40&lt;$U$9,D40,0),0)))</f>
        <v>0</v>
      </c>
      <c r="U40" s="705">
        <f>IF('1. General Input'!$D$10=0,0,IF('1. General Input'!$D$10=8,0,IF(B40&gt;$U$9-1,IF(B40&lt;$V$9,D40,0),0)))</f>
        <v>0</v>
      </c>
      <c r="V40" s="705">
        <f>IF('1. General Input'!$D$10=0,0,IF('1. General Input'!$D$10=8,0,IF(B40&gt;$V$9-1,IF(B40&lt;$W$9,D40,0),0)))</f>
        <v>0</v>
      </c>
      <c r="W40" s="705">
        <f>IF('1. General Input'!$D$10=0,0,IF('1. General Input'!$D$10=8,0,IF(B40&gt;$W$9-1,IF(B40&lt;$X$9,D40,0),0)))</f>
        <v>0</v>
      </c>
      <c r="X40" s="705">
        <f>IF('1. General Input'!$D$10=0,0,IF('1. General Input'!$D$10=8,0,IF(B40&gt;$X$9-1,IF(B40&lt;$Y$9,D40,0),0)))</f>
        <v>0</v>
      </c>
      <c r="Y40" s="705">
        <f>IF('1. General Input'!$D$10=0,0,IF('1. General Input'!$D$10=8,0,IF(B40&gt;$Y$9-1,IF(B40&lt;$Z$9,D40,0),0)))</f>
        <v>0</v>
      </c>
      <c r="Z40" s="705">
        <f>IF('1. General Input'!$D$10=0,0,IF('1. General Input'!$D$10=8,0,IF(B40&gt;$Z$9-1,IF(B40&lt;$AA$9,D40,0),0)))</f>
        <v>0</v>
      </c>
      <c r="AA40" s="705">
        <f>IF('1. General Input'!$D$10=0,0,IF('1. General Input'!$D$10=8,0,IF(B40&gt;$AA$9-1,IF(B40&lt;$AB$9,D40,0),0)))</f>
        <v>0</v>
      </c>
      <c r="AB40" s="705">
        <f>IF('1. General Input'!$D$10=0,0,IF('1. General Input'!$D$10=8,0,IF(B40&gt;$AB$9-1,IF(B40&lt;$AC$9,D40,0),0)))</f>
        <v>0</v>
      </c>
      <c r="AC40" s="705">
        <f>IF('1. General Input'!$D$10=0,0,IF(B40&gt;$AC$9-1,D40,0))</f>
        <v>0</v>
      </c>
      <c r="AD40" s="706">
        <f t="shared" si="8"/>
        <v>0</v>
      </c>
    </row>
    <row r="41" spans="1:30" x14ac:dyDescent="0.25">
      <c r="A41" s="646"/>
      <c r="B41" s="588"/>
      <c r="C41" s="588"/>
      <c r="D41" s="655"/>
      <c r="E41" s="705">
        <f t="shared" si="0"/>
        <v>0</v>
      </c>
      <c r="F41" s="705">
        <f t="shared" si="1"/>
        <v>0</v>
      </c>
      <c r="G41" s="705">
        <f t="shared" si="2"/>
        <v>0</v>
      </c>
      <c r="H41" s="705">
        <f t="shared" si="3"/>
        <v>0</v>
      </c>
      <c r="I41" s="705">
        <f t="shared" si="4"/>
        <v>0</v>
      </c>
      <c r="J41" s="705">
        <f t="shared" si="5"/>
        <v>0</v>
      </c>
      <c r="K41" s="705">
        <f t="shared" si="6"/>
        <v>0</v>
      </c>
      <c r="L41" s="705">
        <f t="shared" si="7"/>
        <v>0</v>
      </c>
      <c r="M41" s="705">
        <f>IF('1. General Input'!$D$10=0,0,IF('1. General Input'!$D$10=8,0,IF(B41&gt;$M$9-1,IF(B41&lt;$N$9,D41,0),0)))</f>
        <v>0</v>
      </c>
      <c r="N41" s="705">
        <f>IF('1. General Input'!$D$10=0,0,IF('1. General Input'!$D$10=8,0,IF(B41&gt;$N$9-1,IF(B41&lt;$O$9,D41,0),0)))</f>
        <v>0</v>
      </c>
      <c r="O41" s="705">
        <f>IF('1. General Input'!$D$10=0,0,IF('1. General Input'!$D$10=8,0,IF(B41&gt;$O$9-1,IF(B41&lt;$P$9,D41,0),0)))</f>
        <v>0</v>
      </c>
      <c r="P41" s="705">
        <f>IF('1. General Input'!$D$10=0,0,IF('1. General Input'!$D$10=8,0,IF(B41&gt;$P$9-1,IF(B41&lt;$Q$9,D41,0),0)))</f>
        <v>0</v>
      </c>
      <c r="Q41" s="705">
        <f>IF('1. General Input'!$D$10=0,0,IF('1. General Input'!$D$10=8,0,IF(B41&gt;$Q$9-1,IF(B41&lt;$R$9,D41,0),0)))</f>
        <v>0</v>
      </c>
      <c r="R41" s="705">
        <f>IF('1. General Input'!$D$10=0,0,IF('1. General Input'!$D$10=8,0,IF(B41&gt;$R$9-1,IF(B41&lt;$S$9,D41,0),0)))</f>
        <v>0</v>
      </c>
      <c r="S41" s="705">
        <f>IF('1. General Input'!$D$10=0,0,IF('1. General Input'!$D$10=8,0,IF(B41&gt;$S$9-1,IF(B41&lt;$T$9,D41,0),0)))</f>
        <v>0</v>
      </c>
      <c r="T41" s="705">
        <f>IF('1. General Input'!$D$10=0,0,IF('1. General Input'!$D$10=8,0,IF(B41&gt;$T$9-1,IF(B41&lt;$U$9,D41,0),0)))</f>
        <v>0</v>
      </c>
      <c r="U41" s="705">
        <f>IF('1. General Input'!$D$10=0,0,IF('1. General Input'!$D$10=8,0,IF(B41&gt;$U$9-1,IF(B41&lt;$V$9,D41,0),0)))</f>
        <v>0</v>
      </c>
      <c r="V41" s="705">
        <f>IF('1. General Input'!$D$10=0,0,IF('1. General Input'!$D$10=8,0,IF(B41&gt;$V$9-1,IF(B41&lt;$W$9,D41,0),0)))</f>
        <v>0</v>
      </c>
      <c r="W41" s="705">
        <f>IF('1. General Input'!$D$10=0,0,IF('1. General Input'!$D$10=8,0,IF(B41&gt;$W$9-1,IF(B41&lt;$X$9,D41,0),0)))</f>
        <v>0</v>
      </c>
      <c r="X41" s="705">
        <f>IF('1. General Input'!$D$10=0,0,IF('1. General Input'!$D$10=8,0,IF(B41&gt;$X$9-1,IF(B41&lt;$Y$9,D41,0),0)))</f>
        <v>0</v>
      </c>
      <c r="Y41" s="705">
        <f>IF('1. General Input'!$D$10=0,0,IF('1. General Input'!$D$10=8,0,IF(B41&gt;$Y$9-1,IF(B41&lt;$Z$9,D41,0),0)))</f>
        <v>0</v>
      </c>
      <c r="Z41" s="705">
        <f>IF('1. General Input'!$D$10=0,0,IF('1. General Input'!$D$10=8,0,IF(B41&gt;$Z$9-1,IF(B41&lt;$AA$9,D41,0),0)))</f>
        <v>0</v>
      </c>
      <c r="AA41" s="705">
        <f>IF('1. General Input'!$D$10=0,0,IF('1. General Input'!$D$10=8,0,IF(B41&gt;$AA$9-1,IF(B41&lt;$AB$9,D41,0),0)))</f>
        <v>0</v>
      </c>
      <c r="AB41" s="705">
        <f>IF('1. General Input'!$D$10=0,0,IF('1. General Input'!$D$10=8,0,IF(B41&gt;$AB$9-1,IF(B41&lt;$AC$9,D41,0),0)))</f>
        <v>0</v>
      </c>
      <c r="AC41" s="705">
        <f>IF('1. General Input'!$D$10=0,0,IF(B41&gt;$AC$9-1,D41,0))</f>
        <v>0</v>
      </c>
      <c r="AD41" s="706">
        <f t="shared" si="8"/>
        <v>0</v>
      </c>
    </row>
    <row r="42" spans="1:30" x14ac:dyDescent="0.25">
      <c r="A42" s="646"/>
      <c r="B42" s="588"/>
      <c r="C42" s="588"/>
      <c r="D42" s="655"/>
      <c r="E42" s="705">
        <f t="shared" si="0"/>
        <v>0</v>
      </c>
      <c r="F42" s="705">
        <f t="shared" si="1"/>
        <v>0</v>
      </c>
      <c r="G42" s="705">
        <f t="shared" si="2"/>
        <v>0</v>
      </c>
      <c r="H42" s="705">
        <f t="shared" si="3"/>
        <v>0</v>
      </c>
      <c r="I42" s="705">
        <f t="shared" si="4"/>
        <v>0</v>
      </c>
      <c r="J42" s="705">
        <f t="shared" si="5"/>
        <v>0</v>
      </c>
      <c r="K42" s="705">
        <f t="shared" si="6"/>
        <v>0</v>
      </c>
      <c r="L42" s="705">
        <f t="shared" si="7"/>
        <v>0</v>
      </c>
      <c r="M42" s="705">
        <f>IF('1. General Input'!$D$10=0,0,IF('1. General Input'!$D$10=8,0,IF(B42&gt;$M$9-1,IF(B42&lt;$N$9,D42,0),0)))</f>
        <v>0</v>
      </c>
      <c r="N42" s="705">
        <f>IF('1. General Input'!$D$10=0,0,IF('1. General Input'!$D$10=8,0,IF(B42&gt;$N$9-1,IF(B42&lt;$O$9,D42,0),0)))</f>
        <v>0</v>
      </c>
      <c r="O42" s="705">
        <f>IF('1. General Input'!$D$10=0,0,IF('1. General Input'!$D$10=8,0,IF(B42&gt;$O$9-1,IF(B42&lt;$P$9,D42,0),0)))</f>
        <v>0</v>
      </c>
      <c r="P42" s="705">
        <f>IF('1. General Input'!$D$10=0,0,IF('1. General Input'!$D$10=8,0,IF(B42&gt;$P$9-1,IF(B42&lt;$Q$9,D42,0),0)))</f>
        <v>0</v>
      </c>
      <c r="Q42" s="705">
        <f>IF('1. General Input'!$D$10=0,0,IF('1. General Input'!$D$10=8,0,IF(B42&gt;$Q$9-1,IF(B42&lt;$R$9,D42,0),0)))</f>
        <v>0</v>
      </c>
      <c r="R42" s="705">
        <f>IF('1. General Input'!$D$10=0,0,IF('1. General Input'!$D$10=8,0,IF(B42&gt;$R$9-1,IF(B42&lt;$S$9,D42,0),0)))</f>
        <v>0</v>
      </c>
      <c r="S42" s="705">
        <f>IF('1. General Input'!$D$10=0,0,IF('1. General Input'!$D$10=8,0,IF(B42&gt;$S$9-1,IF(B42&lt;$T$9,D42,0),0)))</f>
        <v>0</v>
      </c>
      <c r="T42" s="705">
        <f>IF('1. General Input'!$D$10=0,0,IF('1. General Input'!$D$10=8,0,IF(B42&gt;$T$9-1,IF(B42&lt;$U$9,D42,0),0)))</f>
        <v>0</v>
      </c>
      <c r="U42" s="705">
        <f>IF('1. General Input'!$D$10=0,0,IF('1. General Input'!$D$10=8,0,IF(B42&gt;$U$9-1,IF(B42&lt;$V$9,D42,0),0)))</f>
        <v>0</v>
      </c>
      <c r="V42" s="705">
        <f>IF('1. General Input'!$D$10=0,0,IF('1. General Input'!$D$10=8,0,IF(B42&gt;$V$9-1,IF(B42&lt;$W$9,D42,0),0)))</f>
        <v>0</v>
      </c>
      <c r="W42" s="705">
        <f>IF('1. General Input'!$D$10=0,0,IF('1. General Input'!$D$10=8,0,IF(B42&gt;$W$9-1,IF(B42&lt;$X$9,D42,0),0)))</f>
        <v>0</v>
      </c>
      <c r="X42" s="705">
        <f>IF('1. General Input'!$D$10=0,0,IF('1. General Input'!$D$10=8,0,IF(B42&gt;$X$9-1,IF(B42&lt;$Y$9,D42,0),0)))</f>
        <v>0</v>
      </c>
      <c r="Y42" s="705">
        <f>IF('1. General Input'!$D$10=0,0,IF('1. General Input'!$D$10=8,0,IF(B42&gt;$Y$9-1,IF(B42&lt;$Z$9,D42,0),0)))</f>
        <v>0</v>
      </c>
      <c r="Z42" s="705">
        <f>IF('1. General Input'!$D$10=0,0,IF('1. General Input'!$D$10=8,0,IF(B42&gt;$Z$9-1,IF(B42&lt;$AA$9,D42,0),0)))</f>
        <v>0</v>
      </c>
      <c r="AA42" s="705">
        <f>IF('1. General Input'!$D$10=0,0,IF('1. General Input'!$D$10=8,0,IF(B42&gt;$AA$9-1,IF(B42&lt;$AB$9,D42,0),0)))</f>
        <v>0</v>
      </c>
      <c r="AB42" s="705">
        <f>IF('1. General Input'!$D$10=0,0,IF('1. General Input'!$D$10=8,0,IF(B42&gt;$AB$9-1,IF(B42&lt;$AC$9,D42,0),0)))</f>
        <v>0</v>
      </c>
      <c r="AC42" s="705">
        <f>IF('1. General Input'!$D$10=0,0,IF(B42&gt;$AC$9-1,D42,0))</f>
        <v>0</v>
      </c>
      <c r="AD42" s="706">
        <f t="shared" si="8"/>
        <v>0</v>
      </c>
    </row>
    <row r="43" spans="1:30" x14ac:dyDescent="0.25">
      <c r="A43" s="646"/>
      <c r="B43" s="588"/>
      <c r="C43" s="588"/>
      <c r="D43" s="655"/>
      <c r="E43" s="705">
        <f t="shared" si="0"/>
        <v>0</v>
      </c>
      <c r="F43" s="705">
        <f t="shared" si="1"/>
        <v>0</v>
      </c>
      <c r="G43" s="705">
        <f t="shared" si="2"/>
        <v>0</v>
      </c>
      <c r="H43" s="705">
        <f t="shared" si="3"/>
        <v>0</v>
      </c>
      <c r="I43" s="705">
        <f t="shared" si="4"/>
        <v>0</v>
      </c>
      <c r="J43" s="705">
        <f t="shared" si="5"/>
        <v>0</v>
      </c>
      <c r="K43" s="705">
        <f t="shared" si="6"/>
        <v>0</v>
      </c>
      <c r="L43" s="705">
        <f t="shared" si="7"/>
        <v>0</v>
      </c>
      <c r="M43" s="705">
        <f>IF('1. General Input'!$D$10=0,0,IF('1. General Input'!$D$10=8,0,IF(B43&gt;$M$9-1,IF(B43&lt;$N$9,D43,0),0)))</f>
        <v>0</v>
      </c>
      <c r="N43" s="705">
        <f>IF('1. General Input'!$D$10=0,0,IF('1. General Input'!$D$10=8,0,IF(B43&gt;$N$9-1,IF(B43&lt;$O$9,D43,0),0)))</f>
        <v>0</v>
      </c>
      <c r="O43" s="705">
        <f>IF('1. General Input'!$D$10=0,0,IF('1. General Input'!$D$10=8,0,IF(B43&gt;$O$9-1,IF(B43&lt;$P$9,D43,0),0)))</f>
        <v>0</v>
      </c>
      <c r="P43" s="705">
        <f>IF('1. General Input'!$D$10=0,0,IF('1. General Input'!$D$10=8,0,IF(B43&gt;$P$9-1,IF(B43&lt;$Q$9,D43,0),0)))</f>
        <v>0</v>
      </c>
      <c r="Q43" s="705">
        <f>IF('1. General Input'!$D$10=0,0,IF('1. General Input'!$D$10=8,0,IF(B43&gt;$Q$9-1,IF(B43&lt;$R$9,D43,0),0)))</f>
        <v>0</v>
      </c>
      <c r="R43" s="705">
        <f>IF('1. General Input'!$D$10=0,0,IF('1. General Input'!$D$10=8,0,IF(B43&gt;$R$9-1,IF(B43&lt;$S$9,D43,0),0)))</f>
        <v>0</v>
      </c>
      <c r="S43" s="705">
        <f>IF('1. General Input'!$D$10=0,0,IF('1. General Input'!$D$10=8,0,IF(B43&gt;$S$9-1,IF(B43&lt;$T$9,D43,0),0)))</f>
        <v>0</v>
      </c>
      <c r="T43" s="705">
        <f>IF('1. General Input'!$D$10=0,0,IF('1. General Input'!$D$10=8,0,IF(B43&gt;$T$9-1,IF(B43&lt;$U$9,D43,0),0)))</f>
        <v>0</v>
      </c>
      <c r="U43" s="705">
        <f>IF('1. General Input'!$D$10=0,0,IF('1. General Input'!$D$10=8,0,IF(B43&gt;$U$9-1,IF(B43&lt;$V$9,D43,0),0)))</f>
        <v>0</v>
      </c>
      <c r="V43" s="705">
        <f>IF('1. General Input'!$D$10=0,0,IF('1. General Input'!$D$10=8,0,IF(B43&gt;$V$9-1,IF(B43&lt;$W$9,D43,0),0)))</f>
        <v>0</v>
      </c>
      <c r="W43" s="705">
        <f>IF('1. General Input'!$D$10=0,0,IF('1. General Input'!$D$10=8,0,IF(B43&gt;$W$9-1,IF(B43&lt;$X$9,D43,0),0)))</f>
        <v>0</v>
      </c>
      <c r="X43" s="705">
        <f>IF('1. General Input'!$D$10=0,0,IF('1. General Input'!$D$10=8,0,IF(B43&gt;$X$9-1,IF(B43&lt;$Y$9,D43,0),0)))</f>
        <v>0</v>
      </c>
      <c r="Y43" s="705">
        <f>IF('1. General Input'!$D$10=0,0,IF('1. General Input'!$D$10=8,0,IF(B43&gt;$Y$9-1,IF(B43&lt;$Z$9,D43,0),0)))</f>
        <v>0</v>
      </c>
      <c r="Z43" s="705">
        <f>IF('1. General Input'!$D$10=0,0,IF('1. General Input'!$D$10=8,0,IF(B43&gt;$Z$9-1,IF(B43&lt;$AA$9,D43,0),0)))</f>
        <v>0</v>
      </c>
      <c r="AA43" s="705">
        <f>IF('1. General Input'!$D$10=0,0,IF('1. General Input'!$D$10=8,0,IF(B43&gt;$AA$9-1,IF(B43&lt;$AB$9,D43,0),0)))</f>
        <v>0</v>
      </c>
      <c r="AB43" s="705">
        <f>IF('1. General Input'!$D$10=0,0,IF('1. General Input'!$D$10=8,0,IF(B43&gt;$AB$9-1,IF(B43&lt;$AC$9,D43,0),0)))</f>
        <v>0</v>
      </c>
      <c r="AC43" s="705">
        <f>IF('1. General Input'!$D$10=0,0,IF(B43&gt;$AC$9-1,D43,0))</f>
        <v>0</v>
      </c>
      <c r="AD43" s="706">
        <f t="shared" si="8"/>
        <v>0</v>
      </c>
    </row>
    <row r="44" spans="1:30" x14ac:dyDescent="0.25">
      <c r="A44" s="646"/>
      <c r="B44" s="588"/>
      <c r="C44" s="588"/>
      <c r="D44" s="655"/>
      <c r="E44" s="705">
        <f t="shared" si="0"/>
        <v>0</v>
      </c>
      <c r="F44" s="705">
        <f t="shared" si="1"/>
        <v>0</v>
      </c>
      <c r="G44" s="705">
        <f t="shared" si="2"/>
        <v>0</v>
      </c>
      <c r="H44" s="705">
        <f t="shared" si="3"/>
        <v>0</v>
      </c>
      <c r="I44" s="705">
        <f t="shared" si="4"/>
        <v>0</v>
      </c>
      <c r="J44" s="705">
        <f t="shared" si="5"/>
        <v>0</v>
      </c>
      <c r="K44" s="705">
        <f t="shared" si="6"/>
        <v>0</v>
      </c>
      <c r="L44" s="705">
        <f t="shared" si="7"/>
        <v>0</v>
      </c>
      <c r="M44" s="705">
        <f>IF('1. General Input'!$D$10=0,0,IF('1. General Input'!$D$10=8,0,IF(B44&gt;$M$9-1,IF(B44&lt;$N$9,D44,0),0)))</f>
        <v>0</v>
      </c>
      <c r="N44" s="705">
        <f>IF('1. General Input'!$D$10=0,0,IF('1. General Input'!$D$10=8,0,IF(B44&gt;$N$9-1,IF(B44&lt;$O$9,D44,0),0)))</f>
        <v>0</v>
      </c>
      <c r="O44" s="705">
        <f>IF('1. General Input'!$D$10=0,0,IF('1. General Input'!$D$10=8,0,IF(B44&gt;$O$9-1,IF(B44&lt;$P$9,D44,0),0)))</f>
        <v>0</v>
      </c>
      <c r="P44" s="705">
        <f>IF('1. General Input'!$D$10=0,0,IF('1. General Input'!$D$10=8,0,IF(B44&gt;$P$9-1,IF(B44&lt;$Q$9,D44,0),0)))</f>
        <v>0</v>
      </c>
      <c r="Q44" s="705">
        <f>IF('1. General Input'!$D$10=0,0,IF('1. General Input'!$D$10=8,0,IF(B44&gt;$Q$9-1,IF(B44&lt;$R$9,D44,0),0)))</f>
        <v>0</v>
      </c>
      <c r="R44" s="705">
        <f>IF('1. General Input'!$D$10=0,0,IF('1. General Input'!$D$10=8,0,IF(B44&gt;$R$9-1,IF(B44&lt;$S$9,D44,0),0)))</f>
        <v>0</v>
      </c>
      <c r="S44" s="705">
        <f>IF('1. General Input'!$D$10=0,0,IF('1. General Input'!$D$10=8,0,IF(B44&gt;$S$9-1,IF(B44&lt;$T$9,D44,0),0)))</f>
        <v>0</v>
      </c>
      <c r="T44" s="705">
        <f>IF('1. General Input'!$D$10=0,0,IF('1. General Input'!$D$10=8,0,IF(B44&gt;$T$9-1,IF(B44&lt;$U$9,D44,0),0)))</f>
        <v>0</v>
      </c>
      <c r="U44" s="705">
        <f>IF('1. General Input'!$D$10=0,0,IF('1. General Input'!$D$10=8,0,IF(B44&gt;$U$9-1,IF(B44&lt;$V$9,D44,0),0)))</f>
        <v>0</v>
      </c>
      <c r="V44" s="705">
        <f>IF('1. General Input'!$D$10=0,0,IF('1. General Input'!$D$10=8,0,IF(B44&gt;$V$9-1,IF(B44&lt;$W$9,D44,0),0)))</f>
        <v>0</v>
      </c>
      <c r="W44" s="705">
        <f>IF('1. General Input'!$D$10=0,0,IF('1. General Input'!$D$10=8,0,IF(B44&gt;$W$9-1,IF(B44&lt;$X$9,D44,0),0)))</f>
        <v>0</v>
      </c>
      <c r="X44" s="705">
        <f>IF('1. General Input'!$D$10=0,0,IF('1. General Input'!$D$10=8,0,IF(B44&gt;$X$9-1,IF(B44&lt;$Y$9,D44,0),0)))</f>
        <v>0</v>
      </c>
      <c r="Y44" s="705">
        <f>IF('1. General Input'!$D$10=0,0,IF('1. General Input'!$D$10=8,0,IF(B44&gt;$Y$9-1,IF(B44&lt;$Z$9,D44,0),0)))</f>
        <v>0</v>
      </c>
      <c r="Z44" s="705">
        <f>IF('1. General Input'!$D$10=0,0,IF('1. General Input'!$D$10=8,0,IF(B44&gt;$Z$9-1,IF(B44&lt;$AA$9,D44,0),0)))</f>
        <v>0</v>
      </c>
      <c r="AA44" s="705">
        <f>IF('1. General Input'!$D$10=0,0,IF('1. General Input'!$D$10=8,0,IF(B44&gt;$AA$9-1,IF(B44&lt;$AB$9,D44,0),0)))</f>
        <v>0</v>
      </c>
      <c r="AB44" s="705">
        <f>IF('1. General Input'!$D$10=0,0,IF('1. General Input'!$D$10=8,0,IF(B44&gt;$AB$9-1,IF(B44&lt;$AC$9,D44,0),0)))</f>
        <v>0</v>
      </c>
      <c r="AC44" s="705">
        <f>IF('1. General Input'!$D$10=0,0,IF(B44&gt;$AC$9-1,D44,0))</f>
        <v>0</v>
      </c>
      <c r="AD44" s="706">
        <f t="shared" si="8"/>
        <v>0</v>
      </c>
    </row>
    <row r="45" spans="1:30" x14ac:dyDescent="0.25">
      <c r="A45" s="646"/>
      <c r="B45" s="588"/>
      <c r="C45" s="588"/>
      <c r="D45" s="655"/>
      <c r="E45" s="705">
        <f t="shared" si="0"/>
        <v>0</v>
      </c>
      <c r="F45" s="705">
        <f t="shared" si="1"/>
        <v>0</v>
      </c>
      <c r="G45" s="705">
        <f t="shared" si="2"/>
        <v>0</v>
      </c>
      <c r="H45" s="705">
        <f t="shared" si="3"/>
        <v>0</v>
      </c>
      <c r="I45" s="705">
        <f t="shared" si="4"/>
        <v>0</v>
      </c>
      <c r="J45" s="705">
        <f t="shared" si="5"/>
        <v>0</v>
      </c>
      <c r="K45" s="705">
        <f t="shared" si="6"/>
        <v>0</v>
      </c>
      <c r="L45" s="705">
        <f t="shared" si="7"/>
        <v>0</v>
      </c>
      <c r="M45" s="705">
        <f>IF('1. General Input'!$D$10=0,0,IF('1. General Input'!$D$10=8,0,IF(B45&gt;$M$9-1,IF(B45&lt;$N$9,D45,0),0)))</f>
        <v>0</v>
      </c>
      <c r="N45" s="705">
        <f>IF('1. General Input'!$D$10=0,0,IF('1. General Input'!$D$10=8,0,IF(B45&gt;$N$9-1,IF(B45&lt;$O$9,D45,0),0)))</f>
        <v>0</v>
      </c>
      <c r="O45" s="705">
        <f>IF('1. General Input'!$D$10=0,0,IF('1. General Input'!$D$10=8,0,IF(B45&gt;$O$9-1,IF(B45&lt;$P$9,D45,0),0)))</f>
        <v>0</v>
      </c>
      <c r="P45" s="705">
        <f>IF('1. General Input'!$D$10=0,0,IF('1. General Input'!$D$10=8,0,IF(B45&gt;$P$9-1,IF(B45&lt;$Q$9,D45,0),0)))</f>
        <v>0</v>
      </c>
      <c r="Q45" s="705">
        <f>IF('1. General Input'!$D$10=0,0,IF('1. General Input'!$D$10=8,0,IF(B45&gt;$Q$9-1,IF(B45&lt;$R$9,D45,0),0)))</f>
        <v>0</v>
      </c>
      <c r="R45" s="705">
        <f>IF('1. General Input'!$D$10=0,0,IF('1. General Input'!$D$10=8,0,IF(B45&gt;$R$9-1,IF(B45&lt;$S$9,D45,0),0)))</f>
        <v>0</v>
      </c>
      <c r="S45" s="705">
        <f>IF('1. General Input'!$D$10=0,0,IF('1. General Input'!$D$10=8,0,IF(B45&gt;$S$9-1,IF(B45&lt;$T$9,D45,0),0)))</f>
        <v>0</v>
      </c>
      <c r="T45" s="705">
        <f>IF('1. General Input'!$D$10=0,0,IF('1. General Input'!$D$10=8,0,IF(B45&gt;$T$9-1,IF(B45&lt;$U$9,D45,0),0)))</f>
        <v>0</v>
      </c>
      <c r="U45" s="705">
        <f>IF('1. General Input'!$D$10=0,0,IF('1. General Input'!$D$10=8,0,IF(B45&gt;$U$9-1,IF(B45&lt;$V$9,D45,0),0)))</f>
        <v>0</v>
      </c>
      <c r="V45" s="705">
        <f>IF('1. General Input'!$D$10=0,0,IF('1. General Input'!$D$10=8,0,IF(B45&gt;$V$9-1,IF(B45&lt;$W$9,D45,0),0)))</f>
        <v>0</v>
      </c>
      <c r="W45" s="705">
        <f>IF('1. General Input'!$D$10=0,0,IF('1. General Input'!$D$10=8,0,IF(B45&gt;$W$9-1,IF(B45&lt;$X$9,D45,0),0)))</f>
        <v>0</v>
      </c>
      <c r="X45" s="705">
        <f>IF('1. General Input'!$D$10=0,0,IF('1. General Input'!$D$10=8,0,IF(B45&gt;$X$9-1,IF(B45&lt;$Y$9,D45,0),0)))</f>
        <v>0</v>
      </c>
      <c r="Y45" s="705">
        <f>IF('1. General Input'!$D$10=0,0,IF('1. General Input'!$D$10=8,0,IF(B45&gt;$Y$9-1,IF(B45&lt;$Z$9,D45,0),0)))</f>
        <v>0</v>
      </c>
      <c r="Z45" s="705">
        <f>IF('1. General Input'!$D$10=0,0,IF('1. General Input'!$D$10=8,0,IF(B45&gt;$Z$9-1,IF(B45&lt;$AA$9,D45,0),0)))</f>
        <v>0</v>
      </c>
      <c r="AA45" s="705">
        <f>IF('1. General Input'!$D$10=0,0,IF('1. General Input'!$D$10=8,0,IF(B45&gt;$AA$9-1,IF(B45&lt;$AB$9,D45,0),0)))</f>
        <v>0</v>
      </c>
      <c r="AB45" s="705">
        <f>IF('1. General Input'!$D$10=0,0,IF('1. General Input'!$D$10=8,0,IF(B45&gt;$AB$9-1,IF(B45&lt;$AC$9,D45,0),0)))</f>
        <v>0</v>
      </c>
      <c r="AC45" s="705">
        <f>IF('1. General Input'!$D$10=0,0,IF(B45&gt;$AC$9-1,D45,0))</f>
        <v>0</v>
      </c>
      <c r="AD45" s="706">
        <f t="shared" si="8"/>
        <v>0</v>
      </c>
    </row>
    <row r="46" spans="1:30" x14ac:dyDescent="0.25">
      <c r="A46" s="646"/>
      <c r="B46" s="588"/>
      <c r="C46" s="588"/>
      <c r="D46" s="655"/>
      <c r="E46" s="705">
        <f t="shared" si="0"/>
        <v>0</v>
      </c>
      <c r="F46" s="705">
        <f t="shared" si="1"/>
        <v>0</v>
      </c>
      <c r="G46" s="705">
        <f t="shared" si="2"/>
        <v>0</v>
      </c>
      <c r="H46" s="705">
        <f t="shared" si="3"/>
        <v>0</v>
      </c>
      <c r="I46" s="705">
        <f t="shared" si="4"/>
        <v>0</v>
      </c>
      <c r="J46" s="705">
        <f t="shared" si="5"/>
        <v>0</v>
      </c>
      <c r="K46" s="705">
        <f t="shared" si="6"/>
        <v>0</v>
      </c>
      <c r="L46" s="705">
        <f t="shared" si="7"/>
        <v>0</v>
      </c>
      <c r="M46" s="705">
        <f>IF('1. General Input'!$D$10=0,0,IF('1. General Input'!$D$10=8,0,IF(B46&gt;$M$9-1,IF(B46&lt;$N$9,D46,0),0)))</f>
        <v>0</v>
      </c>
      <c r="N46" s="705">
        <f>IF('1. General Input'!$D$10=0,0,IF('1. General Input'!$D$10=8,0,IF(B46&gt;$N$9-1,IF(B46&lt;$O$9,D46,0),0)))</f>
        <v>0</v>
      </c>
      <c r="O46" s="705">
        <f>IF('1. General Input'!$D$10=0,0,IF('1. General Input'!$D$10=8,0,IF(B46&gt;$O$9-1,IF(B46&lt;$P$9,D46,0),0)))</f>
        <v>0</v>
      </c>
      <c r="P46" s="705">
        <f>IF('1. General Input'!$D$10=0,0,IF('1. General Input'!$D$10=8,0,IF(B46&gt;$P$9-1,IF(B46&lt;$Q$9,D46,0),0)))</f>
        <v>0</v>
      </c>
      <c r="Q46" s="705">
        <f>IF('1. General Input'!$D$10=0,0,IF('1. General Input'!$D$10=8,0,IF(B46&gt;$Q$9-1,IF(B46&lt;$R$9,D46,0),0)))</f>
        <v>0</v>
      </c>
      <c r="R46" s="705">
        <f>IF('1. General Input'!$D$10=0,0,IF('1. General Input'!$D$10=8,0,IF(B46&gt;$R$9-1,IF(B46&lt;$S$9,D46,0),0)))</f>
        <v>0</v>
      </c>
      <c r="S46" s="705">
        <f>IF('1. General Input'!$D$10=0,0,IF('1. General Input'!$D$10=8,0,IF(B46&gt;$S$9-1,IF(B46&lt;$T$9,D46,0),0)))</f>
        <v>0</v>
      </c>
      <c r="T46" s="705">
        <f>IF('1. General Input'!$D$10=0,0,IF('1. General Input'!$D$10=8,0,IF(B46&gt;$T$9-1,IF(B46&lt;$U$9,D46,0),0)))</f>
        <v>0</v>
      </c>
      <c r="U46" s="705">
        <f>IF('1. General Input'!$D$10=0,0,IF('1. General Input'!$D$10=8,0,IF(B46&gt;$U$9-1,IF(B46&lt;$V$9,D46,0),0)))</f>
        <v>0</v>
      </c>
      <c r="V46" s="705">
        <f>IF('1. General Input'!$D$10=0,0,IF('1. General Input'!$D$10=8,0,IF(B46&gt;$V$9-1,IF(B46&lt;$W$9,D46,0),0)))</f>
        <v>0</v>
      </c>
      <c r="W46" s="705">
        <f>IF('1. General Input'!$D$10=0,0,IF('1. General Input'!$D$10=8,0,IF(B46&gt;$W$9-1,IF(B46&lt;$X$9,D46,0),0)))</f>
        <v>0</v>
      </c>
      <c r="X46" s="705">
        <f>IF('1. General Input'!$D$10=0,0,IF('1. General Input'!$D$10=8,0,IF(B46&gt;$X$9-1,IF(B46&lt;$Y$9,D46,0),0)))</f>
        <v>0</v>
      </c>
      <c r="Y46" s="705">
        <f>IF('1. General Input'!$D$10=0,0,IF('1. General Input'!$D$10=8,0,IF(B46&gt;$Y$9-1,IF(B46&lt;$Z$9,D46,0),0)))</f>
        <v>0</v>
      </c>
      <c r="Z46" s="705">
        <f>IF('1. General Input'!$D$10=0,0,IF('1. General Input'!$D$10=8,0,IF(B46&gt;$Z$9-1,IF(B46&lt;$AA$9,D46,0),0)))</f>
        <v>0</v>
      </c>
      <c r="AA46" s="705">
        <f>IF('1. General Input'!$D$10=0,0,IF('1. General Input'!$D$10=8,0,IF(B46&gt;$AA$9-1,IF(B46&lt;$AB$9,D46,0),0)))</f>
        <v>0</v>
      </c>
      <c r="AB46" s="705">
        <f>IF('1. General Input'!$D$10=0,0,IF('1. General Input'!$D$10=8,0,IF(B46&gt;$AB$9-1,IF(B46&lt;$AC$9,D46,0),0)))</f>
        <v>0</v>
      </c>
      <c r="AC46" s="705">
        <f>IF('1. General Input'!$D$10=0,0,IF(B46&gt;$AC$9-1,D46,0))</f>
        <v>0</v>
      </c>
      <c r="AD46" s="706">
        <f t="shared" si="8"/>
        <v>0</v>
      </c>
    </row>
    <row r="47" spans="1:30" x14ac:dyDescent="0.25">
      <c r="A47" s="646"/>
      <c r="B47" s="588"/>
      <c r="C47" s="588"/>
      <c r="D47" s="655"/>
      <c r="E47" s="705">
        <f t="shared" si="0"/>
        <v>0</v>
      </c>
      <c r="F47" s="705">
        <f t="shared" si="1"/>
        <v>0</v>
      </c>
      <c r="G47" s="705">
        <f t="shared" si="2"/>
        <v>0</v>
      </c>
      <c r="H47" s="705">
        <f t="shared" si="3"/>
        <v>0</v>
      </c>
      <c r="I47" s="705">
        <f t="shared" si="4"/>
        <v>0</v>
      </c>
      <c r="J47" s="705">
        <f t="shared" si="5"/>
        <v>0</v>
      </c>
      <c r="K47" s="705">
        <f t="shared" si="6"/>
        <v>0</v>
      </c>
      <c r="L47" s="705">
        <f t="shared" si="7"/>
        <v>0</v>
      </c>
      <c r="M47" s="705">
        <f>IF('1. General Input'!$D$10=0,0,IF('1. General Input'!$D$10=8,0,IF(B47&gt;$M$9-1,IF(B47&lt;$N$9,D47,0),0)))</f>
        <v>0</v>
      </c>
      <c r="N47" s="705">
        <f>IF('1. General Input'!$D$10=0,0,IF('1. General Input'!$D$10=8,0,IF(B47&gt;$N$9-1,IF(B47&lt;$O$9,D47,0),0)))</f>
        <v>0</v>
      </c>
      <c r="O47" s="705">
        <f>IF('1. General Input'!$D$10=0,0,IF('1. General Input'!$D$10=8,0,IF(B47&gt;$O$9-1,IF(B47&lt;$P$9,D47,0),0)))</f>
        <v>0</v>
      </c>
      <c r="P47" s="705">
        <f>IF('1. General Input'!$D$10=0,0,IF('1. General Input'!$D$10=8,0,IF(B47&gt;$P$9-1,IF(B47&lt;$Q$9,D47,0),0)))</f>
        <v>0</v>
      </c>
      <c r="Q47" s="705">
        <f>IF('1. General Input'!$D$10=0,0,IF('1. General Input'!$D$10=8,0,IF(B47&gt;$Q$9-1,IF(B47&lt;$R$9,D47,0),0)))</f>
        <v>0</v>
      </c>
      <c r="R47" s="705">
        <f>IF('1. General Input'!$D$10=0,0,IF('1. General Input'!$D$10=8,0,IF(B47&gt;$R$9-1,IF(B47&lt;$S$9,D47,0),0)))</f>
        <v>0</v>
      </c>
      <c r="S47" s="705">
        <f>IF('1. General Input'!$D$10=0,0,IF('1. General Input'!$D$10=8,0,IF(B47&gt;$S$9-1,IF(B47&lt;$T$9,D47,0),0)))</f>
        <v>0</v>
      </c>
      <c r="T47" s="705">
        <f>IF('1. General Input'!$D$10=0,0,IF('1. General Input'!$D$10=8,0,IF(B47&gt;$T$9-1,IF(B47&lt;$U$9,D47,0),0)))</f>
        <v>0</v>
      </c>
      <c r="U47" s="705">
        <f>IF('1. General Input'!$D$10=0,0,IF('1. General Input'!$D$10=8,0,IF(B47&gt;$U$9-1,IF(B47&lt;$V$9,D47,0),0)))</f>
        <v>0</v>
      </c>
      <c r="V47" s="705">
        <f>IF('1. General Input'!$D$10=0,0,IF('1. General Input'!$D$10=8,0,IF(B47&gt;$V$9-1,IF(B47&lt;$W$9,D47,0),0)))</f>
        <v>0</v>
      </c>
      <c r="W47" s="705">
        <f>IF('1. General Input'!$D$10=0,0,IF('1. General Input'!$D$10=8,0,IF(B47&gt;$W$9-1,IF(B47&lt;$X$9,D47,0),0)))</f>
        <v>0</v>
      </c>
      <c r="X47" s="705">
        <f>IF('1. General Input'!$D$10=0,0,IF('1. General Input'!$D$10=8,0,IF(B47&gt;$X$9-1,IF(B47&lt;$Y$9,D47,0),0)))</f>
        <v>0</v>
      </c>
      <c r="Y47" s="705">
        <f>IF('1. General Input'!$D$10=0,0,IF('1. General Input'!$D$10=8,0,IF(B47&gt;$Y$9-1,IF(B47&lt;$Z$9,D47,0),0)))</f>
        <v>0</v>
      </c>
      <c r="Z47" s="705">
        <f>IF('1. General Input'!$D$10=0,0,IF('1. General Input'!$D$10=8,0,IF(B47&gt;$Z$9-1,IF(B47&lt;$AA$9,D47,0),0)))</f>
        <v>0</v>
      </c>
      <c r="AA47" s="705">
        <f>IF('1. General Input'!$D$10=0,0,IF('1. General Input'!$D$10=8,0,IF(B47&gt;$AA$9-1,IF(B47&lt;$AB$9,D47,0),0)))</f>
        <v>0</v>
      </c>
      <c r="AB47" s="705">
        <f>IF('1. General Input'!$D$10=0,0,IF('1. General Input'!$D$10=8,0,IF(B47&gt;$AB$9-1,IF(B47&lt;$AC$9,D47,0),0)))</f>
        <v>0</v>
      </c>
      <c r="AC47" s="705">
        <f>IF('1. General Input'!$D$10=0,0,IF(B47&gt;$AC$9-1,D47,0))</f>
        <v>0</v>
      </c>
      <c r="AD47" s="706">
        <f t="shared" si="8"/>
        <v>0</v>
      </c>
    </row>
    <row r="48" spans="1:30" x14ac:dyDescent="0.25">
      <c r="A48" s="646"/>
      <c r="B48" s="588"/>
      <c r="C48" s="588"/>
      <c r="D48" s="655"/>
      <c r="E48" s="705">
        <f t="shared" si="0"/>
        <v>0</v>
      </c>
      <c r="F48" s="705">
        <f t="shared" si="1"/>
        <v>0</v>
      </c>
      <c r="G48" s="705">
        <f t="shared" si="2"/>
        <v>0</v>
      </c>
      <c r="H48" s="705">
        <f t="shared" si="3"/>
        <v>0</v>
      </c>
      <c r="I48" s="705">
        <f t="shared" si="4"/>
        <v>0</v>
      </c>
      <c r="J48" s="705">
        <f t="shared" si="5"/>
        <v>0</v>
      </c>
      <c r="K48" s="705">
        <f t="shared" si="6"/>
        <v>0</v>
      </c>
      <c r="L48" s="705">
        <f t="shared" si="7"/>
        <v>0</v>
      </c>
      <c r="M48" s="705">
        <f>IF('1. General Input'!$D$10=0,0,IF('1. General Input'!$D$10=8,0,IF(B48&gt;$M$9-1,IF(B48&lt;$N$9,D48,0),0)))</f>
        <v>0</v>
      </c>
      <c r="N48" s="705">
        <f>IF('1. General Input'!$D$10=0,0,IF('1. General Input'!$D$10=8,0,IF(B48&gt;$N$9-1,IF(B48&lt;$O$9,D48,0),0)))</f>
        <v>0</v>
      </c>
      <c r="O48" s="705">
        <f>IF('1. General Input'!$D$10=0,0,IF('1. General Input'!$D$10=8,0,IF(B48&gt;$O$9-1,IF(B48&lt;$P$9,D48,0),0)))</f>
        <v>0</v>
      </c>
      <c r="P48" s="705">
        <f>IF('1. General Input'!$D$10=0,0,IF('1. General Input'!$D$10=8,0,IF(B48&gt;$P$9-1,IF(B48&lt;$Q$9,D48,0),0)))</f>
        <v>0</v>
      </c>
      <c r="Q48" s="705">
        <f>IF('1. General Input'!$D$10=0,0,IF('1. General Input'!$D$10=8,0,IF(B48&gt;$Q$9-1,IF(B48&lt;$R$9,D48,0),0)))</f>
        <v>0</v>
      </c>
      <c r="R48" s="705">
        <f>IF('1. General Input'!$D$10=0,0,IF('1. General Input'!$D$10=8,0,IF(B48&gt;$R$9-1,IF(B48&lt;$S$9,D48,0),0)))</f>
        <v>0</v>
      </c>
      <c r="S48" s="705">
        <f>IF('1. General Input'!$D$10=0,0,IF('1. General Input'!$D$10=8,0,IF(B48&gt;$S$9-1,IF(B48&lt;$T$9,D48,0),0)))</f>
        <v>0</v>
      </c>
      <c r="T48" s="705">
        <f>IF('1. General Input'!$D$10=0,0,IF('1. General Input'!$D$10=8,0,IF(B48&gt;$T$9-1,IF(B48&lt;$U$9,D48,0),0)))</f>
        <v>0</v>
      </c>
      <c r="U48" s="705">
        <f>IF('1. General Input'!$D$10=0,0,IF('1. General Input'!$D$10=8,0,IF(B48&gt;$U$9-1,IF(B48&lt;$V$9,D48,0),0)))</f>
        <v>0</v>
      </c>
      <c r="V48" s="705">
        <f>IF('1. General Input'!$D$10=0,0,IF('1. General Input'!$D$10=8,0,IF(B48&gt;$V$9-1,IF(B48&lt;$W$9,D48,0),0)))</f>
        <v>0</v>
      </c>
      <c r="W48" s="705">
        <f>IF('1. General Input'!$D$10=0,0,IF('1. General Input'!$D$10=8,0,IF(B48&gt;$W$9-1,IF(B48&lt;$X$9,D48,0),0)))</f>
        <v>0</v>
      </c>
      <c r="X48" s="705">
        <f>IF('1. General Input'!$D$10=0,0,IF('1. General Input'!$D$10=8,0,IF(B48&gt;$X$9-1,IF(B48&lt;$Y$9,D48,0),0)))</f>
        <v>0</v>
      </c>
      <c r="Y48" s="705">
        <f>IF('1. General Input'!$D$10=0,0,IF('1. General Input'!$D$10=8,0,IF(B48&gt;$Y$9-1,IF(B48&lt;$Z$9,D48,0),0)))</f>
        <v>0</v>
      </c>
      <c r="Z48" s="705">
        <f>IF('1. General Input'!$D$10=0,0,IF('1. General Input'!$D$10=8,0,IF(B48&gt;$Z$9-1,IF(B48&lt;$AA$9,D48,0),0)))</f>
        <v>0</v>
      </c>
      <c r="AA48" s="705">
        <f>IF('1. General Input'!$D$10=0,0,IF('1. General Input'!$D$10=8,0,IF(B48&gt;$AA$9-1,IF(B48&lt;$AB$9,D48,0),0)))</f>
        <v>0</v>
      </c>
      <c r="AB48" s="705">
        <f>IF('1. General Input'!$D$10=0,0,IF('1. General Input'!$D$10=8,0,IF(B48&gt;$AB$9-1,IF(B48&lt;$AC$9,D48,0),0)))</f>
        <v>0</v>
      </c>
      <c r="AC48" s="705">
        <f>IF('1. General Input'!$D$10=0,0,IF(B48&gt;$AC$9-1,D48,0))</f>
        <v>0</v>
      </c>
      <c r="AD48" s="706">
        <f t="shared" si="8"/>
        <v>0</v>
      </c>
    </row>
    <row r="49" spans="1:30" x14ac:dyDescent="0.25">
      <c r="A49" s="646"/>
      <c r="B49" s="588"/>
      <c r="C49" s="588"/>
      <c r="D49" s="655"/>
      <c r="E49" s="705">
        <f t="shared" si="0"/>
        <v>0</v>
      </c>
      <c r="F49" s="705">
        <f t="shared" si="1"/>
        <v>0</v>
      </c>
      <c r="G49" s="705">
        <f t="shared" si="2"/>
        <v>0</v>
      </c>
      <c r="H49" s="705">
        <f t="shared" si="3"/>
        <v>0</v>
      </c>
      <c r="I49" s="705">
        <f t="shared" si="4"/>
        <v>0</v>
      </c>
      <c r="J49" s="705">
        <f t="shared" si="5"/>
        <v>0</v>
      </c>
      <c r="K49" s="705">
        <f t="shared" si="6"/>
        <v>0</v>
      </c>
      <c r="L49" s="705">
        <f t="shared" si="7"/>
        <v>0</v>
      </c>
      <c r="M49" s="705">
        <f>IF('1. General Input'!$D$10=0,0,IF('1. General Input'!$D$10=8,0,IF(B49&gt;$M$9-1,IF(B49&lt;$N$9,D49,0),0)))</f>
        <v>0</v>
      </c>
      <c r="N49" s="705">
        <f>IF('1. General Input'!$D$10=0,0,IF('1. General Input'!$D$10=8,0,IF(B49&gt;$N$9-1,IF(B49&lt;$O$9,D49,0),0)))</f>
        <v>0</v>
      </c>
      <c r="O49" s="705">
        <f>IF('1. General Input'!$D$10=0,0,IF('1. General Input'!$D$10=8,0,IF(B49&gt;$O$9-1,IF(B49&lt;$P$9,D49,0),0)))</f>
        <v>0</v>
      </c>
      <c r="P49" s="705">
        <f>IF('1. General Input'!$D$10=0,0,IF('1. General Input'!$D$10=8,0,IF(B49&gt;$P$9-1,IF(B49&lt;$Q$9,D49,0),0)))</f>
        <v>0</v>
      </c>
      <c r="Q49" s="705">
        <f>IF('1. General Input'!$D$10=0,0,IF('1. General Input'!$D$10=8,0,IF(B49&gt;$Q$9-1,IF(B49&lt;$R$9,D49,0),0)))</f>
        <v>0</v>
      </c>
      <c r="R49" s="705">
        <f>IF('1. General Input'!$D$10=0,0,IF('1. General Input'!$D$10=8,0,IF(B49&gt;$R$9-1,IF(B49&lt;$S$9,D49,0),0)))</f>
        <v>0</v>
      </c>
      <c r="S49" s="705">
        <f>IF('1. General Input'!$D$10=0,0,IF('1. General Input'!$D$10=8,0,IF(B49&gt;$S$9-1,IF(B49&lt;$T$9,D49,0),0)))</f>
        <v>0</v>
      </c>
      <c r="T49" s="705">
        <f>IF('1. General Input'!$D$10=0,0,IF('1. General Input'!$D$10=8,0,IF(B49&gt;$T$9-1,IF(B49&lt;$U$9,D49,0),0)))</f>
        <v>0</v>
      </c>
      <c r="U49" s="705">
        <f>IF('1. General Input'!$D$10=0,0,IF('1. General Input'!$D$10=8,0,IF(B49&gt;$U$9-1,IF(B49&lt;$V$9,D49,0),0)))</f>
        <v>0</v>
      </c>
      <c r="V49" s="705">
        <f>IF('1. General Input'!$D$10=0,0,IF('1. General Input'!$D$10=8,0,IF(B49&gt;$V$9-1,IF(B49&lt;$W$9,D49,0),0)))</f>
        <v>0</v>
      </c>
      <c r="W49" s="705">
        <f>IF('1. General Input'!$D$10=0,0,IF('1. General Input'!$D$10=8,0,IF(B49&gt;$W$9-1,IF(B49&lt;$X$9,D49,0),0)))</f>
        <v>0</v>
      </c>
      <c r="X49" s="705">
        <f>IF('1. General Input'!$D$10=0,0,IF('1. General Input'!$D$10=8,0,IF(B49&gt;$X$9-1,IF(B49&lt;$Y$9,D49,0),0)))</f>
        <v>0</v>
      </c>
      <c r="Y49" s="705">
        <f>IF('1. General Input'!$D$10=0,0,IF('1. General Input'!$D$10=8,0,IF(B49&gt;$Y$9-1,IF(B49&lt;$Z$9,D49,0),0)))</f>
        <v>0</v>
      </c>
      <c r="Z49" s="705">
        <f>IF('1. General Input'!$D$10=0,0,IF('1. General Input'!$D$10=8,0,IF(B49&gt;$Z$9-1,IF(B49&lt;$AA$9,D49,0),0)))</f>
        <v>0</v>
      </c>
      <c r="AA49" s="705">
        <f>IF('1. General Input'!$D$10=0,0,IF('1. General Input'!$D$10=8,0,IF(B49&gt;$AA$9-1,IF(B49&lt;$AB$9,D49,0),0)))</f>
        <v>0</v>
      </c>
      <c r="AB49" s="705">
        <f>IF('1. General Input'!$D$10=0,0,IF('1. General Input'!$D$10=8,0,IF(B49&gt;$AB$9-1,IF(B49&lt;$AC$9,D49,0),0)))</f>
        <v>0</v>
      </c>
      <c r="AC49" s="705">
        <f>IF('1. General Input'!$D$10=0,0,IF(B49&gt;$AC$9-1,D49,0))</f>
        <v>0</v>
      </c>
      <c r="AD49" s="706">
        <f t="shared" si="8"/>
        <v>0</v>
      </c>
    </row>
    <row r="50" spans="1:30" x14ac:dyDescent="0.25">
      <c r="A50" s="646"/>
      <c r="B50" s="588"/>
      <c r="C50" s="588"/>
      <c r="D50" s="655"/>
      <c r="E50" s="705">
        <f t="shared" si="0"/>
        <v>0</v>
      </c>
      <c r="F50" s="705">
        <f t="shared" si="1"/>
        <v>0</v>
      </c>
      <c r="G50" s="705">
        <f t="shared" si="2"/>
        <v>0</v>
      </c>
      <c r="H50" s="705">
        <f t="shared" si="3"/>
        <v>0</v>
      </c>
      <c r="I50" s="705">
        <f t="shared" si="4"/>
        <v>0</v>
      </c>
      <c r="J50" s="705">
        <f t="shared" si="5"/>
        <v>0</v>
      </c>
      <c r="K50" s="705">
        <f t="shared" si="6"/>
        <v>0</v>
      </c>
      <c r="L50" s="705">
        <f t="shared" si="7"/>
        <v>0</v>
      </c>
      <c r="M50" s="705">
        <f>IF('1. General Input'!$D$10=0,0,IF('1. General Input'!$D$10=8,0,IF(B50&gt;$M$9-1,IF(B50&lt;$N$9,D50,0),0)))</f>
        <v>0</v>
      </c>
      <c r="N50" s="705">
        <f>IF('1. General Input'!$D$10=0,0,IF('1. General Input'!$D$10=8,0,IF(B50&gt;$N$9-1,IF(B50&lt;$O$9,D50,0),0)))</f>
        <v>0</v>
      </c>
      <c r="O50" s="705">
        <f>IF('1. General Input'!$D$10=0,0,IF('1. General Input'!$D$10=8,0,IF(B50&gt;$O$9-1,IF(B50&lt;$P$9,D50,0),0)))</f>
        <v>0</v>
      </c>
      <c r="P50" s="705">
        <f>IF('1. General Input'!$D$10=0,0,IF('1. General Input'!$D$10=8,0,IF(B50&gt;$P$9-1,IF(B50&lt;$Q$9,D50,0),0)))</f>
        <v>0</v>
      </c>
      <c r="Q50" s="705">
        <f>IF('1. General Input'!$D$10=0,0,IF('1. General Input'!$D$10=8,0,IF(B50&gt;$Q$9-1,IF(B50&lt;$R$9,D50,0),0)))</f>
        <v>0</v>
      </c>
      <c r="R50" s="705">
        <f>IF('1. General Input'!$D$10=0,0,IF('1. General Input'!$D$10=8,0,IF(B50&gt;$R$9-1,IF(B50&lt;$S$9,D50,0),0)))</f>
        <v>0</v>
      </c>
      <c r="S50" s="705">
        <f>IF('1. General Input'!$D$10=0,0,IF('1. General Input'!$D$10=8,0,IF(B50&gt;$S$9-1,IF(B50&lt;$T$9,D50,0),0)))</f>
        <v>0</v>
      </c>
      <c r="T50" s="705">
        <f>IF('1. General Input'!$D$10=0,0,IF('1. General Input'!$D$10=8,0,IF(B50&gt;$T$9-1,IF(B50&lt;$U$9,D50,0),0)))</f>
        <v>0</v>
      </c>
      <c r="U50" s="705">
        <f>IF('1. General Input'!$D$10=0,0,IF('1. General Input'!$D$10=8,0,IF(B50&gt;$U$9-1,IF(B50&lt;$V$9,D50,0),0)))</f>
        <v>0</v>
      </c>
      <c r="V50" s="705">
        <f>IF('1. General Input'!$D$10=0,0,IF('1. General Input'!$D$10=8,0,IF(B50&gt;$V$9-1,IF(B50&lt;$W$9,D50,0),0)))</f>
        <v>0</v>
      </c>
      <c r="W50" s="705">
        <f>IF('1. General Input'!$D$10=0,0,IF('1. General Input'!$D$10=8,0,IF(B50&gt;$W$9-1,IF(B50&lt;$X$9,D50,0),0)))</f>
        <v>0</v>
      </c>
      <c r="X50" s="705">
        <f>IF('1. General Input'!$D$10=0,0,IF('1. General Input'!$D$10=8,0,IF(B50&gt;$X$9-1,IF(B50&lt;$Y$9,D50,0),0)))</f>
        <v>0</v>
      </c>
      <c r="Y50" s="705">
        <f>IF('1. General Input'!$D$10=0,0,IF('1. General Input'!$D$10=8,0,IF(B50&gt;$Y$9-1,IF(B50&lt;$Z$9,D50,0),0)))</f>
        <v>0</v>
      </c>
      <c r="Z50" s="705">
        <f>IF('1. General Input'!$D$10=0,0,IF('1. General Input'!$D$10=8,0,IF(B50&gt;$Z$9-1,IF(B50&lt;$AA$9,D50,0),0)))</f>
        <v>0</v>
      </c>
      <c r="AA50" s="705">
        <f>IF('1. General Input'!$D$10=0,0,IF('1. General Input'!$D$10=8,0,IF(B50&gt;$AA$9-1,IF(B50&lt;$AB$9,D50,0),0)))</f>
        <v>0</v>
      </c>
      <c r="AB50" s="705">
        <f>IF('1. General Input'!$D$10=0,0,IF('1. General Input'!$D$10=8,0,IF(B50&gt;$AB$9-1,IF(B50&lt;$AC$9,D50,0),0)))</f>
        <v>0</v>
      </c>
      <c r="AC50" s="705">
        <f>IF('1. General Input'!$D$10=0,0,IF(B50&gt;$AC$9-1,D50,0))</f>
        <v>0</v>
      </c>
      <c r="AD50" s="706">
        <f t="shared" si="8"/>
        <v>0</v>
      </c>
    </row>
    <row r="51" spans="1:30" x14ac:dyDescent="0.25">
      <c r="A51" s="646"/>
      <c r="B51" s="588"/>
      <c r="C51" s="588"/>
      <c r="D51" s="655"/>
      <c r="E51" s="705">
        <f t="shared" si="0"/>
        <v>0</v>
      </c>
      <c r="F51" s="705">
        <f t="shared" si="1"/>
        <v>0</v>
      </c>
      <c r="G51" s="705">
        <f t="shared" si="2"/>
        <v>0</v>
      </c>
      <c r="H51" s="705">
        <f t="shared" si="3"/>
        <v>0</v>
      </c>
      <c r="I51" s="705">
        <f t="shared" si="4"/>
        <v>0</v>
      </c>
      <c r="J51" s="705">
        <f t="shared" si="5"/>
        <v>0</v>
      </c>
      <c r="K51" s="705">
        <f t="shared" si="6"/>
        <v>0</v>
      </c>
      <c r="L51" s="705">
        <f t="shared" si="7"/>
        <v>0</v>
      </c>
      <c r="M51" s="705">
        <f>IF('1. General Input'!$D$10=0,0,IF('1. General Input'!$D$10=8,0,IF(B51&gt;$M$9-1,IF(B51&lt;$N$9,D51,0),0)))</f>
        <v>0</v>
      </c>
      <c r="N51" s="705">
        <f>IF('1. General Input'!$D$10=0,0,IF('1. General Input'!$D$10=8,0,IF(B51&gt;$N$9-1,IF(B51&lt;$O$9,D51,0),0)))</f>
        <v>0</v>
      </c>
      <c r="O51" s="705">
        <f>IF('1. General Input'!$D$10=0,0,IF('1. General Input'!$D$10=8,0,IF(B51&gt;$O$9-1,IF(B51&lt;$P$9,D51,0),0)))</f>
        <v>0</v>
      </c>
      <c r="P51" s="705">
        <f>IF('1. General Input'!$D$10=0,0,IF('1. General Input'!$D$10=8,0,IF(B51&gt;$P$9-1,IF(B51&lt;$Q$9,D51,0),0)))</f>
        <v>0</v>
      </c>
      <c r="Q51" s="705">
        <f>IF('1. General Input'!$D$10=0,0,IF('1. General Input'!$D$10=8,0,IF(B51&gt;$Q$9-1,IF(B51&lt;$R$9,D51,0),0)))</f>
        <v>0</v>
      </c>
      <c r="R51" s="705">
        <f>IF('1. General Input'!$D$10=0,0,IF('1. General Input'!$D$10=8,0,IF(B51&gt;$R$9-1,IF(B51&lt;$S$9,D51,0),0)))</f>
        <v>0</v>
      </c>
      <c r="S51" s="705">
        <f>IF('1. General Input'!$D$10=0,0,IF('1. General Input'!$D$10=8,0,IF(B51&gt;$S$9-1,IF(B51&lt;$T$9,D51,0),0)))</f>
        <v>0</v>
      </c>
      <c r="T51" s="705">
        <f>IF('1. General Input'!$D$10=0,0,IF('1. General Input'!$D$10=8,0,IF(B51&gt;$T$9-1,IF(B51&lt;$U$9,D51,0),0)))</f>
        <v>0</v>
      </c>
      <c r="U51" s="705">
        <f>IF('1. General Input'!$D$10=0,0,IF('1. General Input'!$D$10=8,0,IF(B51&gt;$U$9-1,IF(B51&lt;$V$9,D51,0),0)))</f>
        <v>0</v>
      </c>
      <c r="V51" s="705">
        <f>IF('1. General Input'!$D$10=0,0,IF('1. General Input'!$D$10=8,0,IF(B51&gt;$V$9-1,IF(B51&lt;$W$9,D51,0),0)))</f>
        <v>0</v>
      </c>
      <c r="W51" s="705">
        <f>IF('1. General Input'!$D$10=0,0,IF('1. General Input'!$D$10=8,0,IF(B51&gt;$W$9-1,IF(B51&lt;$X$9,D51,0),0)))</f>
        <v>0</v>
      </c>
      <c r="X51" s="705">
        <f>IF('1. General Input'!$D$10=0,0,IF('1. General Input'!$D$10=8,0,IF(B51&gt;$X$9-1,IF(B51&lt;$Y$9,D51,0),0)))</f>
        <v>0</v>
      </c>
      <c r="Y51" s="705">
        <f>IF('1. General Input'!$D$10=0,0,IF('1. General Input'!$D$10=8,0,IF(B51&gt;$Y$9-1,IF(B51&lt;$Z$9,D51,0),0)))</f>
        <v>0</v>
      </c>
      <c r="Z51" s="705">
        <f>IF('1. General Input'!$D$10=0,0,IF('1. General Input'!$D$10=8,0,IF(B51&gt;$Z$9-1,IF(B51&lt;$AA$9,D51,0),0)))</f>
        <v>0</v>
      </c>
      <c r="AA51" s="705">
        <f>IF('1. General Input'!$D$10=0,0,IF('1. General Input'!$D$10=8,0,IF(B51&gt;$AA$9-1,IF(B51&lt;$AB$9,D51,0),0)))</f>
        <v>0</v>
      </c>
      <c r="AB51" s="705">
        <f>IF('1. General Input'!$D$10=0,0,IF('1. General Input'!$D$10=8,0,IF(B51&gt;$AB$9-1,IF(B51&lt;$AC$9,D51,0),0)))</f>
        <v>0</v>
      </c>
      <c r="AC51" s="705">
        <f>IF('1. General Input'!$D$10=0,0,IF(B51&gt;$AC$9-1,D51,0))</f>
        <v>0</v>
      </c>
      <c r="AD51" s="706">
        <f t="shared" si="8"/>
        <v>0</v>
      </c>
    </row>
    <row r="52" spans="1:30" x14ac:dyDescent="0.25">
      <c r="A52" s="646"/>
      <c r="B52" s="588"/>
      <c r="C52" s="588"/>
      <c r="D52" s="655"/>
      <c r="E52" s="705">
        <f t="shared" si="0"/>
        <v>0</v>
      </c>
      <c r="F52" s="705">
        <f t="shared" si="1"/>
        <v>0</v>
      </c>
      <c r="G52" s="705">
        <f t="shared" si="2"/>
        <v>0</v>
      </c>
      <c r="H52" s="705">
        <f t="shared" si="3"/>
        <v>0</v>
      </c>
      <c r="I52" s="705">
        <f t="shared" si="4"/>
        <v>0</v>
      </c>
      <c r="J52" s="705">
        <f t="shared" si="5"/>
        <v>0</v>
      </c>
      <c r="K52" s="705">
        <f t="shared" si="6"/>
        <v>0</v>
      </c>
      <c r="L52" s="705">
        <f t="shared" si="7"/>
        <v>0</v>
      </c>
      <c r="M52" s="705">
        <f>IF('1. General Input'!$D$10=0,0,IF('1. General Input'!$D$10=8,0,IF(B52&gt;$M$9-1,IF(B52&lt;$N$9,D52,0),0)))</f>
        <v>0</v>
      </c>
      <c r="N52" s="705">
        <f>IF('1. General Input'!$D$10=0,0,IF('1. General Input'!$D$10=8,0,IF(B52&gt;$N$9-1,IF(B52&lt;$O$9,D52,0),0)))</f>
        <v>0</v>
      </c>
      <c r="O52" s="705">
        <f>IF('1. General Input'!$D$10=0,0,IF('1. General Input'!$D$10=8,0,IF(B52&gt;$O$9-1,IF(B52&lt;$P$9,D52,0),0)))</f>
        <v>0</v>
      </c>
      <c r="P52" s="705">
        <f>IF('1. General Input'!$D$10=0,0,IF('1. General Input'!$D$10=8,0,IF(B52&gt;$P$9-1,IF(B52&lt;$Q$9,D52,0),0)))</f>
        <v>0</v>
      </c>
      <c r="Q52" s="705">
        <f>IF('1. General Input'!$D$10=0,0,IF('1. General Input'!$D$10=8,0,IF(B52&gt;$Q$9-1,IF(B52&lt;$R$9,D52,0),0)))</f>
        <v>0</v>
      </c>
      <c r="R52" s="705">
        <f>IF('1. General Input'!$D$10=0,0,IF('1. General Input'!$D$10=8,0,IF(B52&gt;$R$9-1,IF(B52&lt;$S$9,D52,0),0)))</f>
        <v>0</v>
      </c>
      <c r="S52" s="705">
        <f>IF('1. General Input'!$D$10=0,0,IF('1. General Input'!$D$10=8,0,IF(B52&gt;$S$9-1,IF(B52&lt;$T$9,D52,0),0)))</f>
        <v>0</v>
      </c>
      <c r="T52" s="705">
        <f>IF('1. General Input'!$D$10=0,0,IF('1. General Input'!$D$10=8,0,IF(B52&gt;$T$9-1,IF(B52&lt;$U$9,D52,0),0)))</f>
        <v>0</v>
      </c>
      <c r="U52" s="705">
        <f>IF('1. General Input'!$D$10=0,0,IF('1. General Input'!$D$10=8,0,IF(B52&gt;$U$9-1,IF(B52&lt;$V$9,D52,0),0)))</f>
        <v>0</v>
      </c>
      <c r="V52" s="705">
        <f>IF('1. General Input'!$D$10=0,0,IF('1. General Input'!$D$10=8,0,IF(B52&gt;$V$9-1,IF(B52&lt;$W$9,D52,0),0)))</f>
        <v>0</v>
      </c>
      <c r="W52" s="705">
        <f>IF('1. General Input'!$D$10=0,0,IF('1. General Input'!$D$10=8,0,IF(B52&gt;$W$9-1,IF(B52&lt;$X$9,D52,0),0)))</f>
        <v>0</v>
      </c>
      <c r="X52" s="705">
        <f>IF('1. General Input'!$D$10=0,0,IF('1. General Input'!$D$10=8,0,IF(B52&gt;$X$9-1,IF(B52&lt;$Y$9,D52,0),0)))</f>
        <v>0</v>
      </c>
      <c r="Y52" s="705">
        <f>IF('1. General Input'!$D$10=0,0,IF('1. General Input'!$D$10=8,0,IF(B52&gt;$Y$9-1,IF(B52&lt;$Z$9,D52,0),0)))</f>
        <v>0</v>
      </c>
      <c r="Z52" s="705">
        <f>IF('1. General Input'!$D$10=0,0,IF('1. General Input'!$D$10=8,0,IF(B52&gt;$Z$9-1,IF(B52&lt;$AA$9,D52,0),0)))</f>
        <v>0</v>
      </c>
      <c r="AA52" s="705">
        <f>IF('1. General Input'!$D$10=0,0,IF('1. General Input'!$D$10=8,0,IF(B52&gt;$AA$9-1,IF(B52&lt;$AB$9,D52,0),0)))</f>
        <v>0</v>
      </c>
      <c r="AB52" s="705">
        <f>IF('1. General Input'!$D$10=0,0,IF('1. General Input'!$D$10=8,0,IF(B52&gt;$AB$9-1,IF(B52&lt;$AC$9,D52,0),0)))</f>
        <v>0</v>
      </c>
      <c r="AC52" s="705">
        <f>IF('1. General Input'!$D$10=0,0,IF(B52&gt;$AC$9-1,D52,0))</f>
        <v>0</v>
      </c>
      <c r="AD52" s="706">
        <f t="shared" si="8"/>
        <v>0</v>
      </c>
    </row>
    <row r="53" spans="1:30" x14ac:dyDescent="0.25">
      <c r="A53" s="646"/>
      <c r="B53" s="588"/>
      <c r="C53" s="588"/>
      <c r="D53" s="655"/>
      <c r="E53" s="705">
        <f t="shared" si="0"/>
        <v>0</v>
      </c>
      <c r="F53" s="705">
        <f t="shared" si="1"/>
        <v>0</v>
      </c>
      <c r="G53" s="705">
        <f t="shared" si="2"/>
        <v>0</v>
      </c>
      <c r="H53" s="705">
        <f t="shared" si="3"/>
        <v>0</v>
      </c>
      <c r="I53" s="705">
        <f t="shared" si="4"/>
        <v>0</v>
      </c>
      <c r="J53" s="705">
        <f t="shared" si="5"/>
        <v>0</v>
      </c>
      <c r="K53" s="705">
        <f t="shared" si="6"/>
        <v>0</v>
      </c>
      <c r="L53" s="705">
        <f t="shared" si="7"/>
        <v>0</v>
      </c>
      <c r="M53" s="705">
        <f>IF('1. General Input'!$D$10=0,0,IF('1. General Input'!$D$10=8,0,IF(B53&gt;$M$9-1,IF(B53&lt;$N$9,D53,0),0)))</f>
        <v>0</v>
      </c>
      <c r="N53" s="705">
        <f>IF('1. General Input'!$D$10=0,0,IF('1. General Input'!$D$10=8,0,IF(B53&gt;$N$9-1,IF(B53&lt;$O$9,D53,0),0)))</f>
        <v>0</v>
      </c>
      <c r="O53" s="705">
        <f>IF('1. General Input'!$D$10=0,0,IF('1. General Input'!$D$10=8,0,IF(B53&gt;$O$9-1,IF(B53&lt;$P$9,D53,0),0)))</f>
        <v>0</v>
      </c>
      <c r="P53" s="705">
        <f>IF('1. General Input'!$D$10=0,0,IF('1. General Input'!$D$10=8,0,IF(B53&gt;$P$9-1,IF(B53&lt;$Q$9,D53,0),0)))</f>
        <v>0</v>
      </c>
      <c r="Q53" s="705">
        <f>IF('1. General Input'!$D$10=0,0,IF('1. General Input'!$D$10=8,0,IF(B53&gt;$Q$9-1,IF(B53&lt;$R$9,D53,0),0)))</f>
        <v>0</v>
      </c>
      <c r="R53" s="705">
        <f>IF('1. General Input'!$D$10=0,0,IF('1. General Input'!$D$10=8,0,IF(B53&gt;$R$9-1,IF(B53&lt;$S$9,D53,0),0)))</f>
        <v>0</v>
      </c>
      <c r="S53" s="705">
        <f>IF('1. General Input'!$D$10=0,0,IF('1. General Input'!$D$10=8,0,IF(B53&gt;$S$9-1,IF(B53&lt;$T$9,D53,0),0)))</f>
        <v>0</v>
      </c>
      <c r="T53" s="705">
        <f>IF('1. General Input'!$D$10=0,0,IF('1. General Input'!$D$10=8,0,IF(B53&gt;$T$9-1,IF(B53&lt;$U$9,D53,0),0)))</f>
        <v>0</v>
      </c>
      <c r="U53" s="705">
        <f>IF('1. General Input'!$D$10=0,0,IF('1. General Input'!$D$10=8,0,IF(B53&gt;$U$9-1,IF(B53&lt;$V$9,D53,0),0)))</f>
        <v>0</v>
      </c>
      <c r="V53" s="705">
        <f>IF('1. General Input'!$D$10=0,0,IF('1. General Input'!$D$10=8,0,IF(B53&gt;$V$9-1,IF(B53&lt;$W$9,D53,0),0)))</f>
        <v>0</v>
      </c>
      <c r="W53" s="705">
        <f>IF('1. General Input'!$D$10=0,0,IF('1. General Input'!$D$10=8,0,IF(B53&gt;$W$9-1,IF(B53&lt;$X$9,D53,0),0)))</f>
        <v>0</v>
      </c>
      <c r="X53" s="705">
        <f>IF('1. General Input'!$D$10=0,0,IF('1. General Input'!$D$10=8,0,IF(B53&gt;$X$9-1,IF(B53&lt;$Y$9,D53,0),0)))</f>
        <v>0</v>
      </c>
      <c r="Y53" s="705">
        <f>IF('1. General Input'!$D$10=0,0,IF('1. General Input'!$D$10=8,0,IF(B53&gt;$Y$9-1,IF(B53&lt;$Z$9,D53,0),0)))</f>
        <v>0</v>
      </c>
      <c r="Z53" s="705">
        <f>IF('1. General Input'!$D$10=0,0,IF('1. General Input'!$D$10=8,0,IF(B53&gt;$Z$9-1,IF(B53&lt;$AA$9,D53,0),0)))</f>
        <v>0</v>
      </c>
      <c r="AA53" s="705">
        <f>IF('1. General Input'!$D$10=0,0,IF('1. General Input'!$D$10=8,0,IF(B53&gt;$AA$9-1,IF(B53&lt;$AB$9,D53,0),0)))</f>
        <v>0</v>
      </c>
      <c r="AB53" s="705">
        <f>IF('1. General Input'!$D$10=0,0,IF('1. General Input'!$D$10=8,0,IF(B53&gt;$AB$9-1,IF(B53&lt;$AC$9,D53,0),0)))</f>
        <v>0</v>
      </c>
      <c r="AC53" s="705">
        <f>IF('1. General Input'!$D$10=0,0,IF(B53&gt;$AC$9-1,D53,0))</f>
        <v>0</v>
      </c>
      <c r="AD53" s="706">
        <f t="shared" si="8"/>
        <v>0</v>
      </c>
    </row>
    <row r="54" spans="1:30" x14ac:dyDescent="0.25">
      <c r="A54" s="646"/>
      <c r="B54" s="588"/>
      <c r="C54" s="588"/>
      <c r="D54" s="655"/>
      <c r="E54" s="705">
        <f t="shared" si="0"/>
        <v>0</v>
      </c>
      <c r="F54" s="705">
        <f t="shared" si="1"/>
        <v>0</v>
      </c>
      <c r="G54" s="705">
        <f t="shared" si="2"/>
        <v>0</v>
      </c>
      <c r="H54" s="705">
        <f t="shared" si="3"/>
        <v>0</v>
      </c>
      <c r="I54" s="705">
        <f t="shared" si="4"/>
        <v>0</v>
      </c>
      <c r="J54" s="705">
        <f t="shared" si="5"/>
        <v>0</v>
      </c>
      <c r="K54" s="705">
        <f t="shared" si="6"/>
        <v>0</v>
      </c>
      <c r="L54" s="705">
        <f t="shared" si="7"/>
        <v>0</v>
      </c>
      <c r="M54" s="705">
        <f>IF('1. General Input'!$D$10=0,0,IF('1. General Input'!$D$10=8,0,IF(B54&gt;$M$9-1,IF(B54&lt;$N$9,D54,0),0)))</f>
        <v>0</v>
      </c>
      <c r="N54" s="705">
        <f>IF('1. General Input'!$D$10=0,0,IF('1. General Input'!$D$10=8,0,IF(B54&gt;$N$9-1,IF(B54&lt;$O$9,D54,0),0)))</f>
        <v>0</v>
      </c>
      <c r="O54" s="705">
        <f>IF('1. General Input'!$D$10=0,0,IF('1. General Input'!$D$10=8,0,IF(B54&gt;$O$9-1,IF(B54&lt;$P$9,D54,0),0)))</f>
        <v>0</v>
      </c>
      <c r="P54" s="705">
        <f>IF('1. General Input'!$D$10=0,0,IF('1. General Input'!$D$10=8,0,IF(B54&gt;$P$9-1,IF(B54&lt;$Q$9,D54,0),0)))</f>
        <v>0</v>
      </c>
      <c r="Q54" s="705">
        <f>IF('1. General Input'!$D$10=0,0,IF('1. General Input'!$D$10=8,0,IF(B54&gt;$Q$9-1,IF(B54&lt;$R$9,D54,0),0)))</f>
        <v>0</v>
      </c>
      <c r="R54" s="705">
        <f>IF('1. General Input'!$D$10=0,0,IF('1. General Input'!$D$10=8,0,IF(B54&gt;$R$9-1,IF(B54&lt;$S$9,D54,0),0)))</f>
        <v>0</v>
      </c>
      <c r="S54" s="705">
        <f>IF('1. General Input'!$D$10=0,0,IF('1. General Input'!$D$10=8,0,IF(B54&gt;$S$9-1,IF(B54&lt;$T$9,D54,0),0)))</f>
        <v>0</v>
      </c>
      <c r="T54" s="705">
        <f>IF('1. General Input'!$D$10=0,0,IF('1. General Input'!$D$10=8,0,IF(B54&gt;$T$9-1,IF(B54&lt;$U$9,D54,0),0)))</f>
        <v>0</v>
      </c>
      <c r="U54" s="705">
        <f>IF('1. General Input'!$D$10=0,0,IF('1. General Input'!$D$10=8,0,IF(B54&gt;$U$9-1,IF(B54&lt;$V$9,D54,0),0)))</f>
        <v>0</v>
      </c>
      <c r="V54" s="705">
        <f>IF('1. General Input'!$D$10=0,0,IF('1. General Input'!$D$10=8,0,IF(B54&gt;$V$9-1,IF(B54&lt;$W$9,D54,0),0)))</f>
        <v>0</v>
      </c>
      <c r="W54" s="705">
        <f>IF('1. General Input'!$D$10=0,0,IF('1. General Input'!$D$10=8,0,IF(B54&gt;$W$9-1,IF(B54&lt;$X$9,D54,0),0)))</f>
        <v>0</v>
      </c>
      <c r="X54" s="705">
        <f>IF('1. General Input'!$D$10=0,0,IF('1. General Input'!$D$10=8,0,IF(B54&gt;$X$9-1,IF(B54&lt;$Y$9,D54,0),0)))</f>
        <v>0</v>
      </c>
      <c r="Y54" s="705">
        <f>IF('1. General Input'!$D$10=0,0,IF('1. General Input'!$D$10=8,0,IF(B54&gt;$Y$9-1,IF(B54&lt;$Z$9,D54,0),0)))</f>
        <v>0</v>
      </c>
      <c r="Z54" s="705">
        <f>IF('1. General Input'!$D$10=0,0,IF('1. General Input'!$D$10=8,0,IF(B54&gt;$Z$9-1,IF(B54&lt;$AA$9,D54,0),0)))</f>
        <v>0</v>
      </c>
      <c r="AA54" s="705">
        <f>IF('1. General Input'!$D$10=0,0,IF('1. General Input'!$D$10=8,0,IF(B54&gt;$AA$9-1,IF(B54&lt;$AB$9,D54,0),0)))</f>
        <v>0</v>
      </c>
      <c r="AB54" s="705">
        <f>IF('1. General Input'!$D$10=0,0,IF('1. General Input'!$D$10=8,0,IF(B54&gt;$AB$9-1,IF(B54&lt;$AC$9,D54,0),0)))</f>
        <v>0</v>
      </c>
      <c r="AC54" s="705">
        <f>IF('1. General Input'!$D$10=0,0,IF(B54&gt;$AC$9-1,D54,0))</f>
        <v>0</v>
      </c>
      <c r="AD54" s="706">
        <f t="shared" si="8"/>
        <v>0</v>
      </c>
    </row>
    <row r="55" spans="1:30" x14ac:dyDescent="0.25">
      <c r="A55" s="646"/>
      <c r="B55" s="588"/>
      <c r="C55" s="588"/>
      <c r="D55" s="655"/>
      <c r="E55" s="705">
        <f t="shared" si="0"/>
        <v>0</v>
      </c>
      <c r="F55" s="705">
        <f t="shared" si="1"/>
        <v>0</v>
      </c>
      <c r="G55" s="705">
        <f t="shared" si="2"/>
        <v>0</v>
      </c>
      <c r="H55" s="705">
        <f t="shared" si="3"/>
        <v>0</v>
      </c>
      <c r="I55" s="705">
        <f t="shared" si="4"/>
        <v>0</v>
      </c>
      <c r="J55" s="705">
        <f t="shared" si="5"/>
        <v>0</v>
      </c>
      <c r="K55" s="705">
        <f t="shared" si="6"/>
        <v>0</v>
      </c>
      <c r="L55" s="705">
        <f t="shared" si="7"/>
        <v>0</v>
      </c>
      <c r="M55" s="705">
        <f>IF('1. General Input'!$D$10=0,0,IF('1. General Input'!$D$10=8,0,IF(B55&gt;$M$9-1,IF(B55&lt;$N$9,D55,0),0)))</f>
        <v>0</v>
      </c>
      <c r="N55" s="705">
        <f>IF('1. General Input'!$D$10=0,0,IF('1. General Input'!$D$10=8,0,IF(B55&gt;$N$9-1,IF(B55&lt;$O$9,D55,0),0)))</f>
        <v>0</v>
      </c>
      <c r="O55" s="705">
        <f>IF('1. General Input'!$D$10=0,0,IF('1. General Input'!$D$10=8,0,IF(B55&gt;$O$9-1,IF(B55&lt;$P$9,D55,0),0)))</f>
        <v>0</v>
      </c>
      <c r="P55" s="705">
        <f>IF('1. General Input'!$D$10=0,0,IF('1. General Input'!$D$10=8,0,IF(B55&gt;$P$9-1,IF(B55&lt;$Q$9,D55,0),0)))</f>
        <v>0</v>
      </c>
      <c r="Q55" s="705">
        <f>IF('1. General Input'!$D$10=0,0,IF('1. General Input'!$D$10=8,0,IF(B55&gt;$Q$9-1,IF(B55&lt;$R$9,D55,0),0)))</f>
        <v>0</v>
      </c>
      <c r="R55" s="705">
        <f>IF('1. General Input'!$D$10=0,0,IF('1. General Input'!$D$10=8,0,IF(B55&gt;$R$9-1,IF(B55&lt;$S$9,D55,0),0)))</f>
        <v>0</v>
      </c>
      <c r="S55" s="705">
        <f>IF('1. General Input'!$D$10=0,0,IF('1. General Input'!$D$10=8,0,IF(B55&gt;$S$9-1,IF(B55&lt;$T$9,D55,0),0)))</f>
        <v>0</v>
      </c>
      <c r="T55" s="705">
        <f>IF('1. General Input'!$D$10=0,0,IF('1. General Input'!$D$10=8,0,IF(B55&gt;$T$9-1,IF(B55&lt;$U$9,D55,0),0)))</f>
        <v>0</v>
      </c>
      <c r="U55" s="705">
        <f>IF('1. General Input'!$D$10=0,0,IF('1. General Input'!$D$10=8,0,IF(B55&gt;$U$9-1,IF(B55&lt;$V$9,D55,0),0)))</f>
        <v>0</v>
      </c>
      <c r="V55" s="705">
        <f>IF('1. General Input'!$D$10=0,0,IF('1. General Input'!$D$10=8,0,IF(B55&gt;$V$9-1,IF(B55&lt;$W$9,D55,0),0)))</f>
        <v>0</v>
      </c>
      <c r="W55" s="705">
        <f>IF('1. General Input'!$D$10=0,0,IF('1. General Input'!$D$10=8,0,IF(B55&gt;$W$9-1,IF(B55&lt;$X$9,D55,0),0)))</f>
        <v>0</v>
      </c>
      <c r="X55" s="705">
        <f>IF('1. General Input'!$D$10=0,0,IF('1. General Input'!$D$10=8,0,IF(B55&gt;$X$9-1,IF(B55&lt;$Y$9,D55,0),0)))</f>
        <v>0</v>
      </c>
      <c r="Y55" s="705">
        <f>IF('1. General Input'!$D$10=0,0,IF('1. General Input'!$D$10=8,0,IF(B55&gt;$Y$9-1,IF(B55&lt;$Z$9,D55,0),0)))</f>
        <v>0</v>
      </c>
      <c r="Z55" s="705">
        <f>IF('1. General Input'!$D$10=0,0,IF('1. General Input'!$D$10=8,0,IF(B55&gt;$Z$9-1,IF(B55&lt;$AA$9,D55,0),0)))</f>
        <v>0</v>
      </c>
      <c r="AA55" s="705">
        <f>IF('1. General Input'!$D$10=0,0,IF('1. General Input'!$D$10=8,0,IF(B55&gt;$AA$9-1,IF(B55&lt;$AB$9,D55,0),0)))</f>
        <v>0</v>
      </c>
      <c r="AB55" s="705">
        <f>IF('1. General Input'!$D$10=0,0,IF('1. General Input'!$D$10=8,0,IF(B55&gt;$AB$9-1,IF(B55&lt;$AC$9,D55,0),0)))</f>
        <v>0</v>
      </c>
      <c r="AC55" s="705">
        <f>IF('1. General Input'!$D$10=0,0,IF(B55&gt;$AC$9-1,D55,0))</f>
        <v>0</v>
      </c>
      <c r="AD55" s="706">
        <f t="shared" si="8"/>
        <v>0</v>
      </c>
    </row>
    <row r="56" spans="1:30" x14ac:dyDescent="0.25">
      <c r="A56" s="646"/>
      <c r="B56" s="588"/>
      <c r="C56" s="588"/>
      <c r="D56" s="655"/>
      <c r="E56" s="705">
        <f t="shared" si="0"/>
        <v>0</v>
      </c>
      <c r="F56" s="705">
        <f t="shared" si="1"/>
        <v>0</v>
      </c>
      <c r="G56" s="705">
        <f t="shared" si="2"/>
        <v>0</v>
      </c>
      <c r="H56" s="705">
        <f t="shared" si="3"/>
        <v>0</v>
      </c>
      <c r="I56" s="705">
        <f t="shared" si="4"/>
        <v>0</v>
      </c>
      <c r="J56" s="705">
        <f t="shared" si="5"/>
        <v>0</v>
      </c>
      <c r="K56" s="705">
        <f t="shared" si="6"/>
        <v>0</v>
      </c>
      <c r="L56" s="705">
        <f t="shared" si="7"/>
        <v>0</v>
      </c>
      <c r="M56" s="705">
        <f>IF('1. General Input'!$D$10=0,0,IF('1. General Input'!$D$10=8,0,IF(B56&gt;$M$9-1,IF(B56&lt;$N$9,D56,0),0)))</f>
        <v>0</v>
      </c>
      <c r="N56" s="705">
        <f>IF('1. General Input'!$D$10=0,0,IF('1. General Input'!$D$10=8,0,IF(B56&gt;$N$9-1,IF(B56&lt;$O$9,D56,0),0)))</f>
        <v>0</v>
      </c>
      <c r="O56" s="705">
        <f>IF('1. General Input'!$D$10=0,0,IF('1. General Input'!$D$10=8,0,IF(B56&gt;$O$9-1,IF(B56&lt;$P$9,D56,0),0)))</f>
        <v>0</v>
      </c>
      <c r="P56" s="705">
        <f>IF('1. General Input'!$D$10=0,0,IF('1. General Input'!$D$10=8,0,IF(B56&gt;$P$9-1,IF(B56&lt;$Q$9,D56,0),0)))</f>
        <v>0</v>
      </c>
      <c r="Q56" s="705">
        <f>IF('1. General Input'!$D$10=0,0,IF('1. General Input'!$D$10=8,0,IF(B56&gt;$Q$9-1,IF(B56&lt;$R$9,D56,0),0)))</f>
        <v>0</v>
      </c>
      <c r="R56" s="705">
        <f>IF('1. General Input'!$D$10=0,0,IF('1. General Input'!$D$10=8,0,IF(B56&gt;$R$9-1,IF(B56&lt;$S$9,D56,0),0)))</f>
        <v>0</v>
      </c>
      <c r="S56" s="705">
        <f>IF('1. General Input'!$D$10=0,0,IF('1. General Input'!$D$10=8,0,IF(B56&gt;$S$9-1,IF(B56&lt;$T$9,D56,0),0)))</f>
        <v>0</v>
      </c>
      <c r="T56" s="705">
        <f>IF('1. General Input'!$D$10=0,0,IF('1. General Input'!$D$10=8,0,IF(B56&gt;$T$9-1,IF(B56&lt;$U$9,D56,0),0)))</f>
        <v>0</v>
      </c>
      <c r="U56" s="705">
        <f>IF('1. General Input'!$D$10=0,0,IF('1. General Input'!$D$10=8,0,IF(B56&gt;$U$9-1,IF(B56&lt;$V$9,D56,0),0)))</f>
        <v>0</v>
      </c>
      <c r="V56" s="705">
        <f>IF('1. General Input'!$D$10=0,0,IF('1. General Input'!$D$10=8,0,IF(B56&gt;$V$9-1,IF(B56&lt;$W$9,D56,0),0)))</f>
        <v>0</v>
      </c>
      <c r="W56" s="705">
        <f>IF('1. General Input'!$D$10=0,0,IF('1. General Input'!$D$10=8,0,IF(B56&gt;$W$9-1,IF(B56&lt;$X$9,D56,0),0)))</f>
        <v>0</v>
      </c>
      <c r="X56" s="705">
        <f>IF('1. General Input'!$D$10=0,0,IF('1. General Input'!$D$10=8,0,IF(B56&gt;$X$9-1,IF(B56&lt;$Y$9,D56,0),0)))</f>
        <v>0</v>
      </c>
      <c r="Y56" s="705">
        <f>IF('1. General Input'!$D$10=0,0,IF('1. General Input'!$D$10=8,0,IF(B56&gt;$Y$9-1,IF(B56&lt;$Z$9,D56,0),0)))</f>
        <v>0</v>
      </c>
      <c r="Z56" s="705">
        <f>IF('1. General Input'!$D$10=0,0,IF('1. General Input'!$D$10=8,0,IF(B56&gt;$Z$9-1,IF(B56&lt;$AA$9,D56,0),0)))</f>
        <v>0</v>
      </c>
      <c r="AA56" s="705">
        <f>IF('1. General Input'!$D$10=0,0,IF('1. General Input'!$D$10=8,0,IF(B56&gt;$AA$9-1,IF(B56&lt;$AB$9,D56,0),0)))</f>
        <v>0</v>
      </c>
      <c r="AB56" s="705">
        <f>IF('1. General Input'!$D$10=0,0,IF('1. General Input'!$D$10=8,0,IF(B56&gt;$AB$9-1,IF(B56&lt;$AC$9,D56,0),0)))</f>
        <v>0</v>
      </c>
      <c r="AC56" s="705">
        <f>IF('1. General Input'!$D$10=0,0,IF(B56&gt;$AC$9-1,D56,0))</f>
        <v>0</v>
      </c>
      <c r="AD56" s="706">
        <f t="shared" si="8"/>
        <v>0</v>
      </c>
    </row>
    <row r="57" spans="1:30" x14ac:dyDescent="0.25">
      <c r="A57" s="646"/>
      <c r="B57" s="588"/>
      <c r="C57" s="588"/>
      <c r="D57" s="655"/>
      <c r="E57" s="705">
        <f t="shared" si="0"/>
        <v>0</v>
      </c>
      <c r="F57" s="705">
        <f t="shared" si="1"/>
        <v>0</v>
      </c>
      <c r="G57" s="705">
        <f t="shared" si="2"/>
        <v>0</v>
      </c>
      <c r="H57" s="705">
        <f t="shared" si="3"/>
        <v>0</v>
      </c>
      <c r="I57" s="705">
        <f t="shared" si="4"/>
        <v>0</v>
      </c>
      <c r="J57" s="705">
        <f t="shared" si="5"/>
        <v>0</v>
      </c>
      <c r="K57" s="705">
        <f t="shared" si="6"/>
        <v>0</v>
      </c>
      <c r="L57" s="705">
        <f t="shared" si="7"/>
        <v>0</v>
      </c>
      <c r="M57" s="705">
        <f>IF('1. General Input'!$D$10=0,0,IF('1. General Input'!$D$10=8,0,IF(B57&gt;$M$9-1,IF(B57&lt;$N$9,D57,0),0)))</f>
        <v>0</v>
      </c>
      <c r="N57" s="705">
        <f>IF('1. General Input'!$D$10=0,0,IF('1. General Input'!$D$10=8,0,IF(B57&gt;$N$9-1,IF(B57&lt;$O$9,D57,0),0)))</f>
        <v>0</v>
      </c>
      <c r="O57" s="705">
        <f>IF('1. General Input'!$D$10=0,0,IF('1. General Input'!$D$10=8,0,IF(B57&gt;$O$9-1,IF(B57&lt;$P$9,D57,0),0)))</f>
        <v>0</v>
      </c>
      <c r="P57" s="705">
        <f>IF('1. General Input'!$D$10=0,0,IF('1. General Input'!$D$10=8,0,IF(B57&gt;$P$9-1,IF(B57&lt;$Q$9,D57,0),0)))</f>
        <v>0</v>
      </c>
      <c r="Q57" s="705">
        <f>IF('1. General Input'!$D$10=0,0,IF('1. General Input'!$D$10=8,0,IF(B57&gt;$Q$9-1,IF(B57&lt;$R$9,D57,0),0)))</f>
        <v>0</v>
      </c>
      <c r="R57" s="705">
        <f>IF('1. General Input'!$D$10=0,0,IF('1. General Input'!$D$10=8,0,IF(B57&gt;$R$9-1,IF(B57&lt;$S$9,D57,0),0)))</f>
        <v>0</v>
      </c>
      <c r="S57" s="705">
        <f>IF('1. General Input'!$D$10=0,0,IF('1. General Input'!$D$10=8,0,IF(B57&gt;$S$9-1,IF(B57&lt;$T$9,D57,0),0)))</f>
        <v>0</v>
      </c>
      <c r="T57" s="705">
        <f>IF('1. General Input'!$D$10=0,0,IF('1. General Input'!$D$10=8,0,IF(B57&gt;$T$9-1,IF(B57&lt;$U$9,D57,0),0)))</f>
        <v>0</v>
      </c>
      <c r="U57" s="705">
        <f>IF('1. General Input'!$D$10=0,0,IF('1. General Input'!$D$10=8,0,IF(B57&gt;$U$9-1,IF(B57&lt;$V$9,D57,0),0)))</f>
        <v>0</v>
      </c>
      <c r="V57" s="705">
        <f>IF('1. General Input'!$D$10=0,0,IF('1. General Input'!$D$10=8,0,IF(B57&gt;$V$9-1,IF(B57&lt;$W$9,D57,0),0)))</f>
        <v>0</v>
      </c>
      <c r="W57" s="705">
        <f>IF('1. General Input'!$D$10=0,0,IF('1. General Input'!$D$10=8,0,IF(B57&gt;$W$9-1,IF(B57&lt;$X$9,D57,0),0)))</f>
        <v>0</v>
      </c>
      <c r="X57" s="705">
        <f>IF('1. General Input'!$D$10=0,0,IF('1. General Input'!$D$10=8,0,IF(B57&gt;$X$9-1,IF(B57&lt;$Y$9,D57,0),0)))</f>
        <v>0</v>
      </c>
      <c r="Y57" s="705">
        <f>IF('1. General Input'!$D$10=0,0,IF('1. General Input'!$D$10=8,0,IF(B57&gt;$Y$9-1,IF(B57&lt;$Z$9,D57,0),0)))</f>
        <v>0</v>
      </c>
      <c r="Z57" s="705">
        <f>IF('1. General Input'!$D$10=0,0,IF('1. General Input'!$D$10=8,0,IF(B57&gt;$Z$9-1,IF(B57&lt;$AA$9,D57,0),0)))</f>
        <v>0</v>
      </c>
      <c r="AA57" s="705">
        <f>IF('1. General Input'!$D$10=0,0,IF('1. General Input'!$D$10=8,0,IF(B57&gt;$AA$9-1,IF(B57&lt;$AB$9,D57,0),0)))</f>
        <v>0</v>
      </c>
      <c r="AB57" s="705">
        <f>IF('1. General Input'!$D$10=0,0,IF('1. General Input'!$D$10=8,0,IF(B57&gt;$AB$9-1,IF(B57&lt;$AC$9,D57,0),0)))</f>
        <v>0</v>
      </c>
      <c r="AC57" s="705">
        <f>IF('1. General Input'!$D$10=0,0,IF(B57&gt;$AC$9-1,D57,0))</f>
        <v>0</v>
      </c>
      <c r="AD57" s="706">
        <f t="shared" si="8"/>
        <v>0</v>
      </c>
    </row>
    <row r="58" spans="1:30" x14ac:dyDescent="0.25">
      <c r="A58" s="646"/>
      <c r="B58" s="588"/>
      <c r="C58" s="588"/>
      <c r="D58" s="655"/>
      <c r="E58" s="705">
        <f t="shared" si="0"/>
        <v>0</v>
      </c>
      <c r="F58" s="705">
        <f t="shared" si="1"/>
        <v>0</v>
      </c>
      <c r="G58" s="705">
        <f t="shared" si="2"/>
        <v>0</v>
      </c>
      <c r="H58" s="705">
        <f t="shared" si="3"/>
        <v>0</v>
      </c>
      <c r="I58" s="705">
        <f t="shared" si="4"/>
        <v>0</v>
      </c>
      <c r="J58" s="705">
        <f t="shared" si="5"/>
        <v>0</v>
      </c>
      <c r="K58" s="705">
        <f t="shared" si="6"/>
        <v>0</v>
      </c>
      <c r="L58" s="705">
        <f t="shared" si="7"/>
        <v>0</v>
      </c>
      <c r="M58" s="705">
        <f>IF('1. General Input'!$D$10=0,0,IF('1. General Input'!$D$10=8,0,IF(B58&gt;$M$9-1,IF(B58&lt;$N$9,D58,0),0)))</f>
        <v>0</v>
      </c>
      <c r="N58" s="705">
        <f>IF('1. General Input'!$D$10=0,0,IF('1. General Input'!$D$10=8,0,IF(B58&gt;$N$9-1,IF(B58&lt;$O$9,D58,0),0)))</f>
        <v>0</v>
      </c>
      <c r="O58" s="705">
        <f>IF('1. General Input'!$D$10=0,0,IF('1. General Input'!$D$10=8,0,IF(B58&gt;$O$9-1,IF(B58&lt;$P$9,D58,0),0)))</f>
        <v>0</v>
      </c>
      <c r="P58" s="705">
        <f>IF('1. General Input'!$D$10=0,0,IF('1. General Input'!$D$10=8,0,IF(B58&gt;$P$9-1,IF(B58&lt;$Q$9,D58,0),0)))</f>
        <v>0</v>
      </c>
      <c r="Q58" s="705">
        <f>IF('1. General Input'!$D$10=0,0,IF('1. General Input'!$D$10=8,0,IF(B58&gt;$Q$9-1,IF(B58&lt;$R$9,D58,0),0)))</f>
        <v>0</v>
      </c>
      <c r="R58" s="705">
        <f>IF('1. General Input'!$D$10=0,0,IF('1. General Input'!$D$10=8,0,IF(B58&gt;$R$9-1,IF(B58&lt;$S$9,D58,0),0)))</f>
        <v>0</v>
      </c>
      <c r="S58" s="705">
        <f>IF('1. General Input'!$D$10=0,0,IF('1. General Input'!$D$10=8,0,IF(B58&gt;$S$9-1,IF(B58&lt;$T$9,D58,0),0)))</f>
        <v>0</v>
      </c>
      <c r="T58" s="705">
        <f>IF('1. General Input'!$D$10=0,0,IF('1. General Input'!$D$10=8,0,IF(B58&gt;$T$9-1,IF(B58&lt;$U$9,D58,0),0)))</f>
        <v>0</v>
      </c>
      <c r="U58" s="705">
        <f>IF('1. General Input'!$D$10=0,0,IF('1. General Input'!$D$10=8,0,IF(B58&gt;$U$9-1,IF(B58&lt;$V$9,D58,0),0)))</f>
        <v>0</v>
      </c>
      <c r="V58" s="705">
        <f>IF('1. General Input'!$D$10=0,0,IF('1. General Input'!$D$10=8,0,IF(B58&gt;$V$9-1,IF(B58&lt;$W$9,D58,0),0)))</f>
        <v>0</v>
      </c>
      <c r="W58" s="705">
        <f>IF('1. General Input'!$D$10=0,0,IF('1. General Input'!$D$10=8,0,IF(B58&gt;$W$9-1,IF(B58&lt;$X$9,D58,0),0)))</f>
        <v>0</v>
      </c>
      <c r="X58" s="705">
        <f>IF('1. General Input'!$D$10=0,0,IF('1. General Input'!$D$10=8,0,IF(B58&gt;$X$9-1,IF(B58&lt;$Y$9,D58,0),0)))</f>
        <v>0</v>
      </c>
      <c r="Y58" s="705">
        <f>IF('1. General Input'!$D$10=0,0,IF('1. General Input'!$D$10=8,0,IF(B58&gt;$Y$9-1,IF(B58&lt;$Z$9,D58,0),0)))</f>
        <v>0</v>
      </c>
      <c r="Z58" s="705">
        <f>IF('1. General Input'!$D$10=0,0,IF('1. General Input'!$D$10=8,0,IF(B58&gt;$Z$9-1,IF(B58&lt;$AA$9,D58,0),0)))</f>
        <v>0</v>
      </c>
      <c r="AA58" s="705">
        <f>IF('1. General Input'!$D$10=0,0,IF('1. General Input'!$D$10=8,0,IF(B58&gt;$AA$9-1,IF(B58&lt;$AB$9,D58,0),0)))</f>
        <v>0</v>
      </c>
      <c r="AB58" s="705">
        <f>IF('1. General Input'!$D$10=0,0,IF('1. General Input'!$D$10=8,0,IF(B58&gt;$AB$9-1,IF(B58&lt;$AC$9,D58,0),0)))</f>
        <v>0</v>
      </c>
      <c r="AC58" s="705">
        <f>IF('1. General Input'!$D$10=0,0,IF(B58&gt;$AC$9-1,D58,0))</f>
        <v>0</v>
      </c>
      <c r="AD58" s="706">
        <f t="shared" si="8"/>
        <v>0</v>
      </c>
    </row>
    <row r="59" spans="1:30" x14ac:dyDescent="0.25">
      <c r="A59" s="646"/>
      <c r="B59" s="588"/>
      <c r="C59" s="588"/>
      <c r="D59" s="655"/>
      <c r="E59" s="705">
        <f t="shared" si="0"/>
        <v>0</v>
      </c>
      <c r="F59" s="705">
        <f t="shared" si="1"/>
        <v>0</v>
      </c>
      <c r="G59" s="705">
        <f t="shared" si="2"/>
        <v>0</v>
      </c>
      <c r="H59" s="705">
        <f t="shared" si="3"/>
        <v>0</v>
      </c>
      <c r="I59" s="705">
        <f t="shared" si="4"/>
        <v>0</v>
      </c>
      <c r="J59" s="705">
        <f t="shared" si="5"/>
        <v>0</v>
      </c>
      <c r="K59" s="705">
        <f t="shared" si="6"/>
        <v>0</v>
      </c>
      <c r="L59" s="705">
        <f t="shared" si="7"/>
        <v>0</v>
      </c>
      <c r="M59" s="705">
        <f>IF('1. General Input'!$D$10=0,0,IF('1. General Input'!$D$10=8,0,IF(B59&gt;$M$9-1,IF(B59&lt;$N$9,D59,0),0)))</f>
        <v>0</v>
      </c>
      <c r="N59" s="705">
        <f>IF('1. General Input'!$D$10=0,0,IF('1. General Input'!$D$10=8,0,IF(B59&gt;$N$9-1,IF(B59&lt;$O$9,D59,0),0)))</f>
        <v>0</v>
      </c>
      <c r="O59" s="705">
        <f>IF('1. General Input'!$D$10=0,0,IF('1. General Input'!$D$10=8,0,IF(B59&gt;$O$9-1,IF(B59&lt;$P$9,D59,0),0)))</f>
        <v>0</v>
      </c>
      <c r="P59" s="705">
        <f>IF('1. General Input'!$D$10=0,0,IF('1. General Input'!$D$10=8,0,IF(B59&gt;$P$9-1,IF(B59&lt;$Q$9,D59,0),0)))</f>
        <v>0</v>
      </c>
      <c r="Q59" s="705">
        <f>IF('1. General Input'!$D$10=0,0,IF('1. General Input'!$D$10=8,0,IF(B59&gt;$Q$9-1,IF(B59&lt;$R$9,D59,0),0)))</f>
        <v>0</v>
      </c>
      <c r="R59" s="705">
        <f>IF('1. General Input'!$D$10=0,0,IF('1. General Input'!$D$10=8,0,IF(B59&gt;$R$9-1,IF(B59&lt;$S$9,D59,0),0)))</f>
        <v>0</v>
      </c>
      <c r="S59" s="705">
        <f>IF('1. General Input'!$D$10=0,0,IF('1. General Input'!$D$10=8,0,IF(B59&gt;$S$9-1,IF(B59&lt;$T$9,D59,0),0)))</f>
        <v>0</v>
      </c>
      <c r="T59" s="705">
        <f>IF('1. General Input'!$D$10=0,0,IF('1. General Input'!$D$10=8,0,IF(B59&gt;$T$9-1,IF(B59&lt;$U$9,D59,0),0)))</f>
        <v>0</v>
      </c>
      <c r="U59" s="705">
        <f>IF('1. General Input'!$D$10=0,0,IF('1. General Input'!$D$10=8,0,IF(B59&gt;$U$9-1,IF(B59&lt;$V$9,D59,0),0)))</f>
        <v>0</v>
      </c>
      <c r="V59" s="705">
        <f>IF('1. General Input'!$D$10=0,0,IF('1. General Input'!$D$10=8,0,IF(B59&gt;$V$9-1,IF(B59&lt;$W$9,D59,0),0)))</f>
        <v>0</v>
      </c>
      <c r="W59" s="705">
        <f>IF('1. General Input'!$D$10=0,0,IF('1. General Input'!$D$10=8,0,IF(B59&gt;$W$9-1,IF(B59&lt;$X$9,D59,0),0)))</f>
        <v>0</v>
      </c>
      <c r="X59" s="705">
        <f>IF('1. General Input'!$D$10=0,0,IF('1. General Input'!$D$10=8,0,IF(B59&gt;$X$9-1,IF(B59&lt;$Y$9,D59,0),0)))</f>
        <v>0</v>
      </c>
      <c r="Y59" s="705">
        <f>IF('1. General Input'!$D$10=0,0,IF('1. General Input'!$D$10=8,0,IF(B59&gt;$Y$9-1,IF(B59&lt;$Z$9,D59,0),0)))</f>
        <v>0</v>
      </c>
      <c r="Z59" s="705">
        <f>IF('1. General Input'!$D$10=0,0,IF('1. General Input'!$D$10=8,0,IF(B59&gt;$Z$9-1,IF(B59&lt;$AA$9,D59,0),0)))</f>
        <v>0</v>
      </c>
      <c r="AA59" s="705">
        <f>IF('1. General Input'!$D$10=0,0,IF('1. General Input'!$D$10=8,0,IF(B59&gt;$AA$9-1,IF(B59&lt;$AB$9,D59,0),0)))</f>
        <v>0</v>
      </c>
      <c r="AB59" s="705">
        <f>IF('1. General Input'!$D$10=0,0,IF('1. General Input'!$D$10=8,0,IF(B59&gt;$AB$9-1,IF(B59&lt;$AC$9,D59,0),0)))</f>
        <v>0</v>
      </c>
      <c r="AC59" s="705">
        <f>IF('1. General Input'!$D$10=0,0,IF(B59&gt;$AC$9-1,D59,0))</f>
        <v>0</v>
      </c>
      <c r="AD59" s="706">
        <f t="shared" si="8"/>
        <v>0</v>
      </c>
    </row>
    <row r="60" spans="1:30" x14ac:dyDescent="0.25">
      <c r="A60" s="646"/>
      <c r="B60" s="588"/>
      <c r="C60" s="588"/>
      <c r="D60" s="655"/>
      <c r="E60" s="705">
        <f t="shared" si="0"/>
        <v>0</v>
      </c>
      <c r="F60" s="705">
        <f t="shared" si="1"/>
        <v>0</v>
      </c>
      <c r="G60" s="705">
        <f t="shared" si="2"/>
        <v>0</v>
      </c>
      <c r="H60" s="705">
        <f t="shared" si="3"/>
        <v>0</v>
      </c>
      <c r="I60" s="705">
        <f t="shared" si="4"/>
        <v>0</v>
      </c>
      <c r="J60" s="705">
        <f t="shared" si="5"/>
        <v>0</v>
      </c>
      <c r="K60" s="705">
        <f t="shared" si="6"/>
        <v>0</v>
      </c>
      <c r="L60" s="705">
        <f t="shared" si="7"/>
        <v>0</v>
      </c>
      <c r="M60" s="705">
        <f>IF('1. General Input'!$D$10=0,0,IF('1. General Input'!$D$10=8,0,IF(B60&gt;$M$9-1,IF(B60&lt;$N$9,D60,0),0)))</f>
        <v>0</v>
      </c>
      <c r="N60" s="705">
        <f>IF('1. General Input'!$D$10=0,0,IF('1. General Input'!$D$10=8,0,IF(B60&gt;$N$9-1,IF(B60&lt;$O$9,D60,0),0)))</f>
        <v>0</v>
      </c>
      <c r="O60" s="705">
        <f>IF('1. General Input'!$D$10=0,0,IF('1. General Input'!$D$10=8,0,IF(B60&gt;$O$9-1,IF(B60&lt;$P$9,D60,0),0)))</f>
        <v>0</v>
      </c>
      <c r="P60" s="705">
        <f>IF('1. General Input'!$D$10=0,0,IF('1. General Input'!$D$10=8,0,IF(B60&gt;$P$9-1,IF(B60&lt;$Q$9,D60,0),0)))</f>
        <v>0</v>
      </c>
      <c r="Q60" s="705">
        <f>IF('1. General Input'!$D$10=0,0,IF('1. General Input'!$D$10=8,0,IF(B60&gt;$Q$9-1,IF(B60&lt;$R$9,D60,0),0)))</f>
        <v>0</v>
      </c>
      <c r="R60" s="705">
        <f>IF('1. General Input'!$D$10=0,0,IF('1. General Input'!$D$10=8,0,IF(B60&gt;$R$9-1,IF(B60&lt;$S$9,D60,0),0)))</f>
        <v>0</v>
      </c>
      <c r="S60" s="705">
        <f>IF('1. General Input'!$D$10=0,0,IF('1. General Input'!$D$10=8,0,IF(B60&gt;$S$9-1,IF(B60&lt;$T$9,D60,0),0)))</f>
        <v>0</v>
      </c>
      <c r="T60" s="705">
        <f>IF('1. General Input'!$D$10=0,0,IF('1. General Input'!$D$10=8,0,IF(B60&gt;$T$9-1,IF(B60&lt;$U$9,D60,0),0)))</f>
        <v>0</v>
      </c>
      <c r="U60" s="705">
        <f>IF('1. General Input'!$D$10=0,0,IF('1. General Input'!$D$10=8,0,IF(B60&gt;$U$9-1,IF(B60&lt;$V$9,D60,0),0)))</f>
        <v>0</v>
      </c>
      <c r="V60" s="705">
        <f>IF('1. General Input'!$D$10=0,0,IF('1. General Input'!$D$10=8,0,IF(B60&gt;$V$9-1,IF(B60&lt;$W$9,D60,0),0)))</f>
        <v>0</v>
      </c>
      <c r="W60" s="705">
        <f>IF('1. General Input'!$D$10=0,0,IF('1. General Input'!$D$10=8,0,IF(B60&gt;$W$9-1,IF(B60&lt;$X$9,D60,0),0)))</f>
        <v>0</v>
      </c>
      <c r="X60" s="705">
        <f>IF('1. General Input'!$D$10=0,0,IF('1. General Input'!$D$10=8,0,IF(B60&gt;$X$9-1,IF(B60&lt;$Y$9,D60,0),0)))</f>
        <v>0</v>
      </c>
      <c r="Y60" s="705">
        <f>IF('1. General Input'!$D$10=0,0,IF('1. General Input'!$D$10=8,0,IF(B60&gt;$Y$9-1,IF(B60&lt;$Z$9,D60,0),0)))</f>
        <v>0</v>
      </c>
      <c r="Z60" s="705">
        <f>IF('1. General Input'!$D$10=0,0,IF('1. General Input'!$D$10=8,0,IF(B60&gt;$Z$9-1,IF(B60&lt;$AA$9,D60,0),0)))</f>
        <v>0</v>
      </c>
      <c r="AA60" s="705">
        <f>IF('1. General Input'!$D$10=0,0,IF('1. General Input'!$D$10=8,0,IF(B60&gt;$AA$9-1,IF(B60&lt;$AB$9,D60,0),0)))</f>
        <v>0</v>
      </c>
      <c r="AB60" s="705">
        <f>IF('1. General Input'!$D$10=0,0,IF('1. General Input'!$D$10=8,0,IF(B60&gt;$AB$9-1,IF(B60&lt;$AC$9,D60,0),0)))</f>
        <v>0</v>
      </c>
      <c r="AC60" s="705">
        <f>IF('1. General Input'!$D$10=0,0,IF(B60&gt;$AC$9-1,D60,0))</f>
        <v>0</v>
      </c>
      <c r="AD60" s="706">
        <f t="shared" si="8"/>
        <v>0</v>
      </c>
    </row>
    <row r="61" spans="1:30" x14ac:dyDescent="0.25">
      <c r="A61" s="646"/>
      <c r="B61" s="588"/>
      <c r="C61" s="588"/>
      <c r="D61" s="655"/>
      <c r="E61" s="705">
        <f t="shared" si="0"/>
        <v>0</v>
      </c>
      <c r="F61" s="705">
        <f t="shared" si="1"/>
        <v>0</v>
      </c>
      <c r="G61" s="705">
        <f t="shared" si="2"/>
        <v>0</v>
      </c>
      <c r="H61" s="705">
        <f t="shared" si="3"/>
        <v>0</v>
      </c>
      <c r="I61" s="705">
        <f t="shared" si="4"/>
        <v>0</v>
      </c>
      <c r="J61" s="705">
        <f t="shared" si="5"/>
        <v>0</v>
      </c>
      <c r="K61" s="705">
        <f t="shared" si="6"/>
        <v>0</v>
      </c>
      <c r="L61" s="705">
        <f t="shared" si="7"/>
        <v>0</v>
      </c>
      <c r="M61" s="705">
        <f>IF('1. General Input'!$D$10=0,0,IF('1. General Input'!$D$10=8,0,IF(B61&gt;$M$9-1,IF(B61&lt;$N$9,D61,0),0)))</f>
        <v>0</v>
      </c>
      <c r="N61" s="705">
        <f>IF('1. General Input'!$D$10=0,0,IF('1. General Input'!$D$10=8,0,IF(B61&gt;$N$9-1,IF(B61&lt;$O$9,D61,0),0)))</f>
        <v>0</v>
      </c>
      <c r="O61" s="705">
        <f>IF('1. General Input'!$D$10=0,0,IF('1. General Input'!$D$10=8,0,IF(B61&gt;$O$9-1,IF(B61&lt;$P$9,D61,0),0)))</f>
        <v>0</v>
      </c>
      <c r="P61" s="705">
        <f>IF('1. General Input'!$D$10=0,0,IF('1. General Input'!$D$10=8,0,IF(B61&gt;$P$9-1,IF(B61&lt;$Q$9,D61,0),0)))</f>
        <v>0</v>
      </c>
      <c r="Q61" s="705">
        <f>IF('1. General Input'!$D$10=0,0,IF('1. General Input'!$D$10=8,0,IF(B61&gt;$Q$9-1,IF(B61&lt;$R$9,D61,0),0)))</f>
        <v>0</v>
      </c>
      <c r="R61" s="705">
        <f>IF('1. General Input'!$D$10=0,0,IF('1. General Input'!$D$10=8,0,IF(B61&gt;$R$9-1,IF(B61&lt;$S$9,D61,0),0)))</f>
        <v>0</v>
      </c>
      <c r="S61" s="705">
        <f>IF('1. General Input'!$D$10=0,0,IF('1. General Input'!$D$10=8,0,IF(B61&gt;$S$9-1,IF(B61&lt;$T$9,D61,0),0)))</f>
        <v>0</v>
      </c>
      <c r="T61" s="705">
        <f>IF('1. General Input'!$D$10=0,0,IF('1. General Input'!$D$10=8,0,IF(B61&gt;$T$9-1,IF(B61&lt;$U$9,D61,0),0)))</f>
        <v>0</v>
      </c>
      <c r="U61" s="705">
        <f>IF('1. General Input'!$D$10=0,0,IF('1. General Input'!$D$10=8,0,IF(B61&gt;$U$9-1,IF(B61&lt;$V$9,D61,0),0)))</f>
        <v>0</v>
      </c>
      <c r="V61" s="705">
        <f>IF('1. General Input'!$D$10=0,0,IF('1. General Input'!$D$10=8,0,IF(B61&gt;$V$9-1,IF(B61&lt;$W$9,D61,0),0)))</f>
        <v>0</v>
      </c>
      <c r="W61" s="705">
        <f>IF('1. General Input'!$D$10=0,0,IF('1. General Input'!$D$10=8,0,IF(B61&gt;$W$9-1,IF(B61&lt;$X$9,D61,0),0)))</f>
        <v>0</v>
      </c>
      <c r="X61" s="705">
        <f>IF('1. General Input'!$D$10=0,0,IF('1. General Input'!$D$10=8,0,IF(B61&gt;$X$9-1,IF(B61&lt;$Y$9,D61,0),0)))</f>
        <v>0</v>
      </c>
      <c r="Y61" s="705">
        <f>IF('1. General Input'!$D$10=0,0,IF('1. General Input'!$D$10=8,0,IF(B61&gt;$Y$9-1,IF(B61&lt;$Z$9,D61,0),0)))</f>
        <v>0</v>
      </c>
      <c r="Z61" s="705">
        <f>IF('1. General Input'!$D$10=0,0,IF('1. General Input'!$D$10=8,0,IF(B61&gt;$Z$9-1,IF(B61&lt;$AA$9,D61,0),0)))</f>
        <v>0</v>
      </c>
      <c r="AA61" s="705">
        <f>IF('1. General Input'!$D$10=0,0,IF('1. General Input'!$D$10=8,0,IF(B61&gt;$AA$9-1,IF(B61&lt;$AB$9,D61,0),0)))</f>
        <v>0</v>
      </c>
      <c r="AB61" s="705">
        <f>IF('1. General Input'!$D$10=0,0,IF('1. General Input'!$D$10=8,0,IF(B61&gt;$AB$9-1,IF(B61&lt;$AC$9,D61,0),0)))</f>
        <v>0</v>
      </c>
      <c r="AC61" s="705">
        <f>IF('1. General Input'!$D$10=0,0,IF(B61&gt;$AC$9-1,D61,0))</f>
        <v>0</v>
      </c>
      <c r="AD61" s="706">
        <f t="shared" si="8"/>
        <v>0</v>
      </c>
    </row>
    <row r="62" spans="1:30" x14ac:dyDescent="0.25">
      <c r="A62" s="646"/>
      <c r="B62" s="588"/>
      <c r="C62" s="588"/>
      <c r="D62" s="655"/>
      <c r="E62" s="705">
        <f t="shared" si="0"/>
        <v>0</v>
      </c>
      <c r="F62" s="705">
        <f t="shared" si="1"/>
        <v>0</v>
      </c>
      <c r="G62" s="705">
        <f t="shared" si="2"/>
        <v>0</v>
      </c>
      <c r="H62" s="705">
        <f t="shared" si="3"/>
        <v>0</v>
      </c>
      <c r="I62" s="705">
        <f t="shared" si="4"/>
        <v>0</v>
      </c>
      <c r="J62" s="705">
        <f t="shared" si="5"/>
        <v>0</v>
      </c>
      <c r="K62" s="705">
        <f t="shared" si="6"/>
        <v>0</v>
      </c>
      <c r="L62" s="705">
        <f t="shared" si="7"/>
        <v>0</v>
      </c>
      <c r="M62" s="705">
        <f>IF('1. General Input'!$D$10=0,0,IF('1. General Input'!$D$10=8,0,IF(B62&gt;$M$9-1,IF(B62&lt;$N$9,D62,0),0)))</f>
        <v>0</v>
      </c>
      <c r="N62" s="705">
        <f>IF('1. General Input'!$D$10=0,0,IF('1. General Input'!$D$10=8,0,IF(B62&gt;$N$9-1,IF(B62&lt;$O$9,D62,0),0)))</f>
        <v>0</v>
      </c>
      <c r="O62" s="705">
        <f>IF('1. General Input'!$D$10=0,0,IF('1. General Input'!$D$10=8,0,IF(B62&gt;$O$9-1,IF(B62&lt;$P$9,D62,0),0)))</f>
        <v>0</v>
      </c>
      <c r="P62" s="705">
        <f>IF('1. General Input'!$D$10=0,0,IF('1. General Input'!$D$10=8,0,IF(B62&gt;$P$9-1,IF(B62&lt;$Q$9,D62,0),0)))</f>
        <v>0</v>
      </c>
      <c r="Q62" s="705">
        <f>IF('1. General Input'!$D$10=0,0,IF('1. General Input'!$D$10=8,0,IF(B62&gt;$Q$9-1,IF(B62&lt;$R$9,D62,0),0)))</f>
        <v>0</v>
      </c>
      <c r="R62" s="705">
        <f>IF('1. General Input'!$D$10=0,0,IF('1. General Input'!$D$10=8,0,IF(B62&gt;$R$9-1,IF(B62&lt;$S$9,D62,0),0)))</f>
        <v>0</v>
      </c>
      <c r="S62" s="705">
        <f>IF('1. General Input'!$D$10=0,0,IF('1. General Input'!$D$10=8,0,IF(B62&gt;$S$9-1,IF(B62&lt;$T$9,D62,0),0)))</f>
        <v>0</v>
      </c>
      <c r="T62" s="705">
        <f>IF('1. General Input'!$D$10=0,0,IF('1. General Input'!$D$10=8,0,IF(B62&gt;$T$9-1,IF(B62&lt;$U$9,D62,0),0)))</f>
        <v>0</v>
      </c>
      <c r="U62" s="705">
        <f>IF('1. General Input'!$D$10=0,0,IF('1. General Input'!$D$10=8,0,IF(B62&gt;$U$9-1,IF(B62&lt;$V$9,D62,0),0)))</f>
        <v>0</v>
      </c>
      <c r="V62" s="705">
        <f>IF('1. General Input'!$D$10=0,0,IF('1. General Input'!$D$10=8,0,IF(B62&gt;$V$9-1,IF(B62&lt;$W$9,D62,0),0)))</f>
        <v>0</v>
      </c>
      <c r="W62" s="705">
        <f>IF('1. General Input'!$D$10=0,0,IF('1. General Input'!$D$10=8,0,IF(B62&gt;$W$9-1,IF(B62&lt;$X$9,D62,0),0)))</f>
        <v>0</v>
      </c>
      <c r="X62" s="705">
        <f>IF('1. General Input'!$D$10=0,0,IF('1. General Input'!$D$10=8,0,IF(B62&gt;$X$9-1,IF(B62&lt;$Y$9,D62,0),0)))</f>
        <v>0</v>
      </c>
      <c r="Y62" s="705">
        <f>IF('1. General Input'!$D$10=0,0,IF('1. General Input'!$D$10=8,0,IF(B62&gt;$Y$9-1,IF(B62&lt;$Z$9,D62,0),0)))</f>
        <v>0</v>
      </c>
      <c r="Z62" s="705">
        <f>IF('1. General Input'!$D$10=0,0,IF('1. General Input'!$D$10=8,0,IF(B62&gt;$Z$9-1,IF(B62&lt;$AA$9,D62,0),0)))</f>
        <v>0</v>
      </c>
      <c r="AA62" s="705">
        <f>IF('1. General Input'!$D$10=0,0,IF('1. General Input'!$D$10=8,0,IF(B62&gt;$AA$9-1,IF(B62&lt;$AB$9,D62,0),0)))</f>
        <v>0</v>
      </c>
      <c r="AB62" s="705">
        <f>IF('1. General Input'!$D$10=0,0,IF('1. General Input'!$D$10=8,0,IF(B62&gt;$AB$9-1,IF(B62&lt;$AC$9,D62,0),0)))</f>
        <v>0</v>
      </c>
      <c r="AC62" s="705">
        <f>IF('1. General Input'!$D$10=0,0,IF(B62&gt;$AC$9-1,D62,0))</f>
        <v>0</v>
      </c>
      <c r="AD62" s="706">
        <f t="shared" si="8"/>
        <v>0</v>
      </c>
    </row>
    <row r="63" spans="1:30" x14ac:dyDescent="0.25">
      <c r="A63" s="646"/>
      <c r="B63" s="588"/>
      <c r="C63" s="588"/>
      <c r="D63" s="655"/>
      <c r="E63" s="705">
        <f t="shared" si="0"/>
        <v>0</v>
      </c>
      <c r="F63" s="705">
        <f t="shared" si="1"/>
        <v>0</v>
      </c>
      <c r="G63" s="705">
        <f t="shared" si="2"/>
        <v>0</v>
      </c>
      <c r="H63" s="705">
        <f t="shared" si="3"/>
        <v>0</v>
      </c>
      <c r="I63" s="705">
        <f t="shared" si="4"/>
        <v>0</v>
      </c>
      <c r="J63" s="705">
        <f t="shared" si="5"/>
        <v>0</v>
      </c>
      <c r="K63" s="705">
        <f t="shared" si="6"/>
        <v>0</v>
      </c>
      <c r="L63" s="705">
        <f t="shared" si="7"/>
        <v>0</v>
      </c>
      <c r="M63" s="705">
        <f>IF('1. General Input'!$D$10=0,0,IF('1. General Input'!$D$10=8,0,IF(B63&gt;$M$9-1,IF(B63&lt;$N$9,D63,0),0)))</f>
        <v>0</v>
      </c>
      <c r="N63" s="705">
        <f>IF('1. General Input'!$D$10=0,0,IF('1. General Input'!$D$10=8,0,IF(B63&gt;$N$9-1,IF(B63&lt;$O$9,D63,0),0)))</f>
        <v>0</v>
      </c>
      <c r="O63" s="705">
        <f>IF('1. General Input'!$D$10=0,0,IF('1. General Input'!$D$10=8,0,IF(B63&gt;$O$9-1,IF(B63&lt;$P$9,D63,0),0)))</f>
        <v>0</v>
      </c>
      <c r="P63" s="705">
        <f>IF('1. General Input'!$D$10=0,0,IF('1. General Input'!$D$10=8,0,IF(B63&gt;$P$9-1,IF(B63&lt;$Q$9,D63,0),0)))</f>
        <v>0</v>
      </c>
      <c r="Q63" s="705">
        <f>IF('1. General Input'!$D$10=0,0,IF('1. General Input'!$D$10=8,0,IF(B63&gt;$Q$9-1,IF(B63&lt;$R$9,D63,0),0)))</f>
        <v>0</v>
      </c>
      <c r="R63" s="705">
        <f>IF('1. General Input'!$D$10=0,0,IF('1. General Input'!$D$10=8,0,IF(B63&gt;$R$9-1,IF(B63&lt;$S$9,D63,0),0)))</f>
        <v>0</v>
      </c>
      <c r="S63" s="705">
        <f>IF('1. General Input'!$D$10=0,0,IF('1. General Input'!$D$10=8,0,IF(B63&gt;$S$9-1,IF(B63&lt;$T$9,D63,0),0)))</f>
        <v>0</v>
      </c>
      <c r="T63" s="705">
        <f>IF('1. General Input'!$D$10=0,0,IF('1. General Input'!$D$10=8,0,IF(B63&gt;$T$9-1,IF(B63&lt;$U$9,D63,0),0)))</f>
        <v>0</v>
      </c>
      <c r="U63" s="705">
        <f>IF('1. General Input'!$D$10=0,0,IF('1. General Input'!$D$10=8,0,IF(B63&gt;$U$9-1,IF(B63&lt;$V$9,D63,0),0)))</f>
        <v>0</v>
      </c>
      <c r="V63" s="705">
        <f>IF('1. General Input'!$D$10=0,0,IF('1. General Input'!$D$10=8,0,IF(B63&gt;$V$9-1,IF(B63&lt;$W$9,D63,0),0)))</f>
        <v>0</v>
      </c>
      <c r="W63" s="705">
        <f>IF('1. General Input'!$D$10=0,0,IF('1. General Input'!$D$10=8,0,IF(B63&gt;$W$9-1,IF(B63&lt;$X$9,D63,0),0)))</f>
        <v>0</v>
      </c>
      <c r="X63" s="705">
        <f>IF('1. General Input'!$D$10=0,0,IF('1. General Input'!$D$10=8,0,IF(B63&gt;$X$9-1,IF(B63&lt;$Y$9,D63,0),0)))</f>
        <v>0</v>
      </c>
      <c r="Y63" s="705">
        <f>IF('1. General Input'!$D$10=0,0,IF('1. General Input'!$D$10=8,0,IF(B63&gt;$Y$9-1,IF(B63&lt;$Z$9,D63,0),0)))</f>
        <v>0</v>
      </c>
      <c r="Z63" s="705">
        <f>IF('1. General Input'!$D$10=0,0,IF('1. General Input'!$D$10=8,0,IF(B63&gt;$Z$9-1,IF(B63&lt;$AA$9,D63,0),0)))</f>
        <v>0</v>
      </c>
      <c r="AA63" s="705">
        <f>IF('1. General Input'!$D$10=0,0,IF('1. General Input'!$D$10=8,0,IF(B63&gt;$AA$9-1,IF(B63&lt;$AB$9,D63,0),0)))</f>
        <v>0</v>
      </c>
      <c r="AB63" s="705">
        <f>IF('1. General Input'!$D$10=0,0,IF('1. General Input'!$D$10=8,0,IF(B63&gt;$AB$9-1,IF(B63&lt;$AC$9,D63,0),0)))</f>
        <v>0</v>
      </c>
      <c r="AC63" s="705">
        <f>IF('1. General Input'!$D$10=0,0,IF(B63&gt;$AC$9-1,D63,0))</f>
        <v>0</v>
      </c>
      <c r="AD63" s="706">
        <f t="shared" si="8"/>
        <v>0</v>
      </c>
    </row>
    <row r="64" spans="1:30" x14ac:dyDescent="0.25">
      <c r="A64" s="646"/>
      <c r="B64" s="588"/>
      <c r="C64" s="588"/>
      <c r="D64" s="655"/>
      <c r="E64" s="705">
        <f t="shared" si="0"/>
        <v>0</v>
      </c>
      <c r="F64" s="705">
        <f t="shared" si="1"/>
        <v>0</v>
      </c>
      <c r="G64" s="705">
        <f t="shared" si="2"/>
        <v>0</v>
      </c>
      <c r="H64" s="705">
        <f t="shared" si="3"/>
        <v>0</v>
      </c>
      <c r="I64" s="705">
        <f t="shared" si="4"/>
        <v>0</v>
      </c>
      <c r="J64" s="705">
        <f t="shared" si="5"/>
        <v>0</v>
      </c>
      <c r="K64" s="705">
        <f t="shared" si="6"/>
        <v>0</v>
      </c>
      <c r="L64" s="705">
        <f t="shared" si="7"/>
        <v>0</v>
      </c>
      <c r="M64" s="705">
        <f>IF('1. General Input'!$D$10=0,0,IF('1. General Input'!$D$10=8,0,IF(B64&gt;$M$9-1,IF(B64&lt;$N$9,D64,0),0)))</f>
        <v>0</v>
      </c>
      <c r="N64" s="705">
        <f>IF('1. General Input'!$D$10=0,0,IF('1. General Input'!$D$10=8,0,IF(B64&gt;$N$9-1,IF(B64&lt;$O$9,D64,0),0)))</f>
        <v>0</v>
      </c>
      <c r="O64" s="705">
        <f>IF('1. General Input'!$D$10=0,0,IF('1. General Input'!$D$10=8,0,IF(B64&gt;$O$9-1,IF(B64&lt;$P$9,D64,0),0)))</f>
        <v>0</v>
      </c>
      <c r="P64" s="705">
        <f>IF('1. General Input'!$D$10=0,0,IF('1. General Input'!$D$10=8,0,IF(B64&gt;$P$9-1,IF(B64&lt;$Q$9,D64,0),0)))</f>
        <v>0</v>
      </c>
      <c r="Q64" s="705">
        <f>IF('1. General Input'!$D$10=0,0,IF('1. General Input'!$D$10=8,0,IF(B64&gt;$Q$9-1,IF(B64&lt;$R$9,D64,0),0)))</f>
        <v>0</v>
      </c>
      <c r="R64" s="705">
        <f>IF('1. General Input'!$D$10=0,0,IF('1. General Input'!$D$10=8,0,IF(B64&gt;$R$9-1,IF(B64&lt;$S$9,D64,0),0)))</f>
        <v>0</v>
      </c>
      <c r="S64" s="705">
        <f>IF('1. General Input'!$D$10=0,0,IF('1. General Input'!$D$10=8,0,IF(B64&gt;$S$9-1,IF(B64&lt;$T$9,D64,0),0)))</f>
        <v>0</v>
      </c>
      <c r="T64" s="705">
        <f>IF('1. General Input'!$D$10=0,0,IF('1. General Input'!$D$10=8,0,IF(B64&gt;$T$9-1,IF(B64&lt;$U$9,D64,0),0)))</f>
        <v>0</v>
      </c>
      <c r="U64" s="705">
        <f>IF('1. General Input'!$D$10=0,0,IF('1. General Input'!$D$10=8,0,IF(B64&gt;$U$9-1,IF(B64&lt;$V$9,D64,0),0)))</f>
        <v>0</v>
      </c>
      <c r="V64" s="705">
        <f>IF('1. General Input'!$D$10=0,0,IF('1. General Input'!$D$10=8,0,IF(B64&gt;$V$9-1,IF(B64&lt;$W$9,D64,0),0)))</f>
        <v>0</v>
      </c>
      <c r="W64" s="705">
        <f>IF('1. General Input'!$D$10=0,0,IF('1. General Input'!$D$10=8,0,IF(B64&gt;$W$9-1,IF(B64&lt;$X$9,D64,0),0)))</f>
        <v>0</v>
      </c>
      <c r="X64" s="705">
        <f>IF('1. General Input'!$D$10=0,0,IF('1. General Input'!$D$10=8,0,IF(B64&gt;$X$9-1,IF(B64&lt;$Y$9,D64,0),0)))</f>
        <v>0</v>
      </c>
      <c r="Y64" s="705">
        <f>IF('1. General Input'!$D$10=0,0,IF('1. General Input'!$D$10=8,0,IF(B64&gt;$Y$9-1,IF(B64&lt;$Z$9,D64,0),0)))</f>
        <v>0</v>
      </c>
      <c r="Z64" s="705">
        <f>IF('1. General Input'!$D$10=0,0,IF('1. General Input'!$D$10=8,0,IF(B64&gt;$Z$9-1,IF(B64&lt;$AA$9,D64,0),0)))</f>
        <v>0</v>
      </c>
      <c r="AA64" s="705">
        <f>IF('1. General Input'!$D$10=0,0,IF('1. General Input'!$D$10=8,0,IF(B64&gt;$AA$9-1,IF(B64&lt;$AB$9,D64,0),0)))</f>
        <v>0</v>
      </c>
      <c r="AB64" s="705">
        <f>IF('1. General Input'!$D$10=0,0,IF('1. General Input'!$D$10=8,0,IF(B64&gt;$AB$9-1,IF(B64&lt;$AC$9,D64,0),0)))</f>
        <v>0</v>
      </c>
      <c r="AC64" s="705">
        <f>IF('1. General Input'!$D$10=0,0,IF(B64&gt;$AC$9-1,D64,0))</f>
        <v>0</v>
      </c>
      <c r="AD64" s="706">
        <f t="shared" si="8"/>
        <v>0</v>
      </c>
    </row>
    <row r="65" spans="1:30" x14ac:dyDescent="0.25">
      <c r="A65" s="646"/>
      <c r="B65" s="588"/>
      <c r="C65" s="588"/>
      <c r="D65" s="655"/>
      <c r="E65" s="705">
        <f t="shared" si="0"/>
        <v>0</v>
      </c>
      <c r="F65" s="705">
        <f t="shared" si="1"/>
        <v>0</v>
      </c>
      <c r="G65" s="705">
        <f t="shared" si="2"/>
        <v>0</v>
      </c>
      <c r="H65" s="705">
        <f t="shared" si="3"/>
        <v>0</v>
      </c>
      <c r="I65" s="705">
        <f t="shared" si="4"/>
        <v>0</v>
      </c>
      <c r="J65" s="705">
        <f t="shared" si="5"/>
        <v>0</v>
      </c>
      <c r="K65" s="705">
        <f t="shared" si="6"/>
        <v>0</v>
      </c>
      <c r="L65" s="705">
        <f t="shared" si="7"/>
        <v>0</v>
      </c>
      <c r="M65" s="705">
        <f>IF('1. General Input'!$D$10=0,0,IF('1. General Input'!$D$10=8,0,IF(B65&gt;$M$9-1,IF(B65&lt;$N$9,D65,0),0)))</f>
        <v>0</v>
      </c>
      <c r="N65" s="705">
        <f>IF('1. General Input'!$D$10=0,0,IF('1. General Input'!$D$10=8,0,IF(B65&gt;$N$9-1,IF(B65&lt;$O$9,D65,0),0)))</f>
        <v>0</v>
      </c>
      <c r="O65" s="705">
        <f>IF('1. General Input'!$D$10=0,0,IF('1. General Input'!$D$10=8,0,IF(B65&gt;$O$9-1,IF(B65&lt;$P$9,D65,0),0)))</f>
        <v>0</v>
      </c>
      <c r="P65" s="705">
        <f>IF('1. General Input'!$D$10=0,0,IF('1. General Input'!$D$10=8,0,IF(B65&gt;$P$9-1,IF(B65&lt;$Q$9,D65,0),0)))</f>
        <v>0</v>
      </c>
      <c r="Q65" s="705">
        <f>IF('1. General Input'!$D$10=0,0,IF('1. General Input'!$D$10=8,0,IF(B65&gt;$Q$9-1,IF(B65&lt;$R$9,D65,0),0)))</f>
        <v>0</v>
      </c>
      <c r="R65" s="705">
        <f>IF('1. General Input'!$D$10=0,0,IF('1. General Input'!$D$10=8,0,IF(B65&gt;$R$9-1,IF(B65&lt;$S$9,D65,0),0)))</f>
        <v>0</v>
      </c>
      <c r="S65" s="705">
        <f>IF('1. General Input'!$D$10=0,0,IF('1. General Input'!$D$10=8,0,IF(B65&gt;$S$9-1,IF(B65&lt;$T$9,D65,0),0)))</f>
        <v>0</v>
      </c>
      <c r="T65" s="705">
        <f>IF('1. General Input'!$D$10=0,0,IF('1. General Input'!$D$10=8,0,IF(B65&gt;$T$9-1,IF(B65&lt;$U$9,D65,0),0)))</f>
        <v>0</v>
      </c>
      <c r="U65" s="705">
        <f>IF('1. General Input'!$D$10=0,0,IF('1. General Input'!$D$10=8,0,IF(B65&gt;$U$9-1,IF(B65&lt;$V$9,D65,0),0)))</f>
        <v>0</v>
      </c>
      <c r="V65" s="705">
        <f>IF('1. General Input'!$D$10=0,0,IF('1. General Input'!$D$10=8,0,IF(B65&gt;$V$9-1,IF(B65&lt;$W$9,D65,0),0)))</f>
        <v>0</v>
      </c>
      <c r="W65" s="705">
        <f>IF('1. General Input'!$D$10=0,0,IF('1. General Input'!$D$10=8,0,IF(B65&gt;$W$9-1,IF(B65&lt;$X$9,D65,0),0)))</f>
        <v>0</v>
      </c>
      <c r="X65" s="705">
        <f>IF('1. General Input'!$D$10=0,0,IF('1. General Input'!$D$10=8,0,IF(B65&gt;$X$9-1,IF(B65&lt;$Y$9,D65,0),0)))</f>
        <v>0</v>
      </c>
      <c r="Y65" s="705">
        <f>IF('1. General Input'!$D$10=0,0,IF('1. General Input'!$D$10=8,0,IF(B65&gt;$Y$9-1,IF(B65&lt;$Z$9,D65,0),0)))</f>
        <v>0</v>
      </c>
      <c r="Z65" s="705">
        <f>IF('1. General Input'!$D$10=0,0,IF('1. General Input'!$D$10=8,0,IF(B65&gt;$Z$9-1,IF(B65&lt;$AA$9,D65,0),0)))</f>
        <v>0</v>
      </c>
      <c r="AA65" s="705">
        <f>IF('1. General Input'!$D$10=0,0,IF('1. General Input'!$D$10=8,0,IF(B65&gt;$AA$9-1,IF(B65&lt;$AB$9,D65,0),0)))</f>
        <v>0</v>
      </c>
      <c r="AB65" s="705">
        <f>IF('1. General Input'!$D$10=0,0,IF('1. General Input'!$D$10=8,0,IF(B65&gt;$AB$9-1,IF(B65&lt;$AC$9,D65,0),0)))</f>
        <v>0</v>
      </c>
      <c r="AC65" s="705">
        <f>IF('1. General Input'!$D$10=0,0,IF(B65&gt;$AC$9-1,D65,0))</f>
        <v>0</v>
      </c>
      <c r="AD65" s="706">
        <f t="shared" si="8"/>
        <v>0</v>
      </c>
    </row>
    <row r="66" spans="1:30" x14ac:dyDescent="0.25">
      <c r="A66" s="646"/>
      <c r="B66" s="588"/>
      <c r="C66" s="588"/>
      <c r="D66" s="655"/>
      <c r="E66" s="705">
        <f t="shared" si="0"/>
        <v>0</v>
      </c>
      <c r="F66" s="705">
        <f t="shared" si="1"/>
        <v>0</v>
      </c>
      <c r="G66" s="705">
        <f t="shared" si="2"/>
        <v>0</v>
      </c>
      <c r="H66" s="705">
        <f t="shared" si="3"/>
        <v>0</v>
      </c>
      <c r="I66" s="705">
        <f t="shared" si="4"/>
        <v>0</v>
      </c>
      <c r="J66" s="705">
        <f t="shared" si="5"/>
        <v>0</v>
      </c>
      <c r="K66" s="705">
        <f t="shared" si="6"/>
        <v>0</v>
      </c>
      <c r="L66" s="705">
        <f t="shared" si="7"/>
        <v>0</v>
      </c>
      <c r="M66" s="705">
        <f>IF('1. General Input'!$D$10=0,0,IF('1. General Input'!$D$10=8,0,IF(B66&gt;$M$9-1,IF(B66&lt;$N$9,D66,0),0)))</f>
        <v>0</v>
      </c>
      <c r="N66" s="705">
        <f>IF('1. General Input'!$D$10=0,0,IF('1. General Input'!$D$10=8,0,IF(B66&gt;$N$9-1,IF(B66&lt;$O$9,D66,0),0)))</f>
        <v>0</v>
      </c>
      <c r="O66" s="705">
        <f>IF('1. General Input'!$D$10=0,0,IF('1. General Input'!$D$10=8,0,IF(B66&gt;$O$9-1,IF(B66&lt;$P$9,D66,0),0)))</f>
        <v>0</v>
      </c>
      <c r="P66" s="705">
        <f>IF('1. General Input'!$D$10=0,0,IF('1. General Input'!$D$10=8,0,IF(B66&gt;$P$9-1,IF(B66&lt;$Q$9,D66,0),0)))</f>
        <v>0</v>
      </c>
      <c r="Q66" s="705">
        <f>IF('1. General Input'!$D$10=0,0,IF('1. General Input'!$D$10=8,0,IF(B66&gt;$Q$9-1,IF(B66&lt;$R$9,D66,0),0)))</f>
        <v>0</v>
      </c>
      <c r="R66" s="705">
        <f>IF('1. General Input'!$D$10=0,0,IF('1. General Input'!$D$10=8,0,IF(B66&gt;$R$9-1,IF(B66&lt;$S$9,D66,0),0)))</f>
        <v>0</v>
      </c>
      <c r="S66" s="705">
        <f>IF('1. General Input'!$D$10=0,0,IF('1. General Input'!$D$10=8,0,IF(B66&gt;$S$9-1,IF(B66&lt;$T$9,D66,0),0)))</f>
        <v>0</v>
      </c>
      <c r="T66" s="705">
        <f>IF('1. General Input'!$D$10=0,0,IF('1. General Input'!$D$10=8,0,IF(B66&gt;$T$9-1,IF(B66&lt;$U$9,D66,0),0)))</f>
        <v>0</v>
      </c>
      <c r="U66" s="705">
        <f>IF('1. General Input'!$D$10=0,0,IF('1. General Input'!$D$10=8,0,IF(B66&gt;$U$9-1,IF(B66&lt;$V$9,D66,0),0)))</f>
        <v>0</v>
      </c>
      <c r="V66" s="705">
        <f>IF('1. General Input'!$D$10=0,0,IF('1. General Input'!$D$10=8,0,IF(B66&gt;$V$9-1,IF(B66&lt;$W$9,D66,0),0)))</f>
        <v>0</v>
      </c>
      <c r="W66" s="705">
        <f>IF('1. General Input'!$D$10=0,0,IF('1. General Input'!$D$10=8,0,IF(B66&gt;$W$9-1,IF(B66&lt;$X$9,D66,0),0)))</f>
        <v>0</v>
      </c>
      <c r="X66" s="705">
        <f>IF('1. General Input'!$D$10=0,0,IF('1. General Input'!$D$10=8,0,IF(B66&gt;$X$9-1,IF(B66&lt;$Y$9,D66,0),0)))</f>
        <v>0</v>
      </c>
      <c r="Y66" s="705">
        <f>IF('1. General Input'!$D$10=0,0,IF('1. General Input'!$D$10=8,0,IF(B66&gt;$Y$9-1,IF(B66&lt;$Z$9,D66,0),0)))</f>
        <v>0</v>
      </c>
      <c r="Z66" s="705">
        <f>IF('1. General Input'!$D$10=0,0,IF('1. General Input'!$D$10=8,0,IF(B66&gt;$Z$9-1,IF(B66&lt;$AA$9,D66,0),0)))</f>
        <v>0</v>
      </c>
      <c r="AA66" s="705">
        <f>IF('1. General Input'!$D$10=0,0,IF('1. General Input'!$D$10=8,0,IF(B66&gt;$AA$9-1,IF(B66&lt;$AB$9,D66,0),0)))</f>
        <v>0</v>
      </c>
      <c r="AB66" s="705">
        <f>IF('1. General Input'!$D$10=0,0,IF('1. General Input'!$D$10=8,0,IF(B66&gt;$AB$9-1,IF(B66&lt;$AC$9,D66,0),0)))</f>
        <v>0</v>
      </c>
      <c r="AC66" s="705">
        <f>IF('1. General Input'!$D$10=0,0,IF(B66&gt;$AC$9-1,D66,0))</f>
        <v>0</v>
      </c>
      <c r="AD66" s="706">
        <f t="shared" si="8"/>
        <v>0</v>
      </c>
    </row>
    <row r="67" spans="1:30" x14ac:dyDescent="0.25">
      <c r="A67" s="646"/>
      <c r="B67" s="588"/>
      <c r="C67" s="588"/>
      <c r="D67" s="655"/>
      <c r="E67" s="705">
        <f t="shared" si="0"/>
        <v>0</v>
      </c>
      <c r="F67" s="705">
        <f t="shared" si="1"/>
        <v>0</v>
      </c>
      <c r="G67" s="705">
        <f t="shared" si="2"/>
        <v>0</v>
      </c>
      <c r="H67" s="705">
        <f t="shared" si="3"/>
        <v>0</v>
      </c>
      <c r="I67" s="705">
        <f t="shared" si="4"/>
        <v>0</v>
      </c>
      <c r="J67" s="705">
        <f t="shared" si="5"/>
        <v>0</v>
      </c>
      <c r="K67" s="705">
        <f t="shared" si="6"/>
        <v>0</v>
      </c>
      <c r="L67" s="705">
        <f t="shared" si="7"/>
        <v>0</v>
      </c>
      <c r="M67" s="705">
        <f>IF('1. General Input'!$D$10=0,0,IF('1. General Input'!$D$10=8,0,IF(B67&gt;$M$9-1,IF(B67&lt;$N$9,D67,0),0)))</f>
        <v>0</v>
      </c>
      <c r="N67" s="705">
        <f>IF('1. General Input'!$D$10=0,0,IF('1. General Input'!$D$10=8,0,IF(B67&gt;$N$9-1,IF(B67&lt;$O$9,D67,0),0)))</f>
        <v>0</v>
      </c>
      <c r="O67" s="705">
        <f>IF('1. General Input'!$D$10=0,0,IF('1. General Input'!$D$10=8,0,IF(B67&gt;$O$9-1,IF(B67&lt;$P$9,D67,0),0)))</f>
        <v>0</v>
      </c>
      <c r="P67" s="705">
        <f>IF('1. General Input'!$D$10=0,0,IF('1. General Input'!$D$10=8,0,IF(B67&gt;$P$9-1,IF(B67&lt;$Q$9,D67,0),0)))</f>
        <v>0</v>
      </c>
      <c r="Q67" s="705">
        <f>IF('1. General Input'!$D$10=0,0,IF('1. General Input'!$D$10=8,0,IF(B67&gt;$Q$9-1,IF(B67&lt;$R$9,D67,0),0)))</f>
        <v>0</v>
      </c>
      <c r="R67" s="705">
        <f>IF('1. General Input'!$D$10=0,0,IF('1. General Input'!$D$10=8,0,IF(B67&gt;$R$9-1,IF(B67&lt;$S$9,D67,0),0)))</f>
        <v>0</v>
      </c>
      <c r="S67" s="705">
        <f>IF('1. General Input'!$D$10=0,0,IF('1. General Input'!$D$10=8,0,IF(B67&gt;$S$9-1,IF(B67&lt;$T$9,D67,0),0)))</f>
        <v>0</v>
      </c>
      <c r="T67" s="705">
        <f>IF('1. General Input'!$D$10=0,0,IF('1. General Input'!$D$10=8,0,IF(B67&gt;$T$9-1,IF(B67&lt;$U$9,D67,0),0)))</f>
        <v>0</v>
      </c>
      <c r="U67" s="705">
        <f>IF('1. General Input'!$D$10=0,0,IF('1. General Input'!$D$10=8,0,IF(B67&gt;$U$9-1,IF(B67&lt;$V$9,D67,0),0)))</f>
        <v>0</v>
      </c>
      <c r="V67" s="705">
        <f>IF('1. General Input'!$D$10=0,0,IF('1. General Input'!$D$10=8,0,IF(B67&gt;$V$9-1,IF(B67&lt;$W$9,D67,0),0)))</f>
        <v>0</v>
      </c>
      <c r="W67" s="705">
        <f>IF('1. General Input'!$D$10=0,0,IF('1. General Input'!$D$10=8,0,IF(B67&gt;$W$9-1,IF(B67&lt;$X$9,D67,0),0)))</f>
        <v>0</v>
      </c>
      <c r="X67" s="705">
        <f>IF('1. General Input'!$D$10=0,0,IF('1. General Input'!$D$10=8,0,IF(B67&gt;$X$9-1,IF(B67&lt;$Y$9,D67,0),0)))</f>
        <v>0</v>
      </c>
      <c r="Y67" s="705">
        <f>IF('1. General Input'!$D$10=0,0,IF('1. General Input'!$D$10=8,0,IF(B67&gt;$Y$9-1,IF(B67&lt;$Z$9,D67,0),0)))</f>
        <v>0</v>
      </c>
      <c r="Z67" s="705">
        <f>IF('1. General Input'!$D$10=0,0,IF('1. General Input'!$D$10=8,0,IF(B67&gt;$Z$9-1,IF(B67&lt;$AA$9,D67,0),0)))</f>
        <v>0</v>
      </c>
      <c r="AA67" s="705">
        <f>IF('1. General Input'!$D$10=0,0,IF('1. General Input'!$D$10=8,0,IF(B67&gt;$AA$9-1,IF(B67&lt;$AB$9,D67,0),0)))</f>
        <v>0</v>
      </c>
      <c r="AB67" s="705">
        <f>IF('1. General Input'!$D$10=0,0,IF('1. General Input'!$D$10=8,0,IF(B67&gt;$AB$9-1,IF(B67&lt;$AC$9,D67,0),0)))</f>
        <v>0</v>
      </c>
      <c r="AC67" s="705">
        <f>IF('1. General Input'!$D$10=0,0,IF(B67&gt;$AC$9-1,D67,0))</f>
        <v>0</v>
      </c>
      <c r="AD67" s="706">
        <f t="shared" si="8"/>
        <v>0</v>
      </c>
    </row>
    <row r="68" spans="1:30" x14ac:dyDescent="0.25">
      <c r="A68" s="646"/>
      <c r="B68" s="588"/>
      <c r="C68" s="588"/>
      <c r="D68" s="655"/>
      <c r="E68" s="705">
        <f t="shared" si="0"/>
        <v>0</v>
      </c>
      <c r="F68" s="705">
        <f t="shared" si="1"/>
        <v>0</v>
      </c>
      <c r="G68" s="705">
        <f t="shared" si="2"/>
        <v>0</v>
      </c>
      <c r="H68" s="705">
        <f t="shared" si="3"/>
        <v>0</v>
      </c>
      <c r="I68" s="705">
        <f t="shared" si="4"/>
        <v>0</v>
      </c>
      <c r="J68" s="705">
        <f t="shared" si="5"/>
        <v>0</v>
      </c>
      <c r="K68" s="705">
        <f t="shared" si="6"/>
        <v>0</v>
      </c>
      <c r="L68" s="705">
        <f t="shared" si="7"/>
        <v>0</v>
      </c>
      <c r="M68" s="705">
        <f>IF('1. General Input'!$D$10=0,0,IF('1. General Input'!$D$10=8,0,IF(B68&gt;$M$9-1,IF(B68&lt;$N$9,D68,0),0)))</f>
        <v>0</v>
      </c>
      <c r="N68" s="705">
        <f>IF('1. General Input'!$D$10=0,0,IF('1. General Input'!$D$10=8,0,IF(B68&gt;$N$9-1,IF(B68&lt;$O$9,D68,0),0)))</f>
        <v>0</v>
      </c>
      <c r="O68" s="705">
        <f>IF('1. General Input'!$D$10=0,0,IF('1. General Input'!$D$10=8,0,IF(B68&gt;$O$9-1,IF(B68&lt;$P$9,D68,0),0)))</f>
        <v>0</v>
      </c>
      <c r="P68" s="705">
        <f>IF('1. General Input'!$D$10=0,0,IF('1. General Input'!$D$10=8,0,IF(B68&gt;$P$9-1,IF(B68&lt;$Q$9,D68,0),0)))</f>
        <v>0</v>
      </c>
      <c r="Q68" s="705">
        <f>IF('1. General Input'!$D$10=0,0,IF('1. General Input'!$D$10=8,0,IF(B68&gt;$Q$9-1,IF(B68&lt;$R$9,D68,0),0)))</f>
        <v>0</v>
      </c>
      <c r="R68" s="705">
        <f>IF('1. General Input'!$D$10=0,0,IF('1. General Input'!$D$10=8,0,IF(B68&gt;$R$9-1,IF(B68&lt;$S$9,D68,0),0)))</f>
        <v>0</v>
      </c>
      <c r="S68" s="705">
        <f>IF('1. General Input'!$D$10=0,0,IF('1. General Input'!$D$10=8,0,IF(B68&gt;$S$9-1,IF(B68&lt;$T$9,D68,0),0)))</f>
        <v>0</v>
      </c>
      <c r="T68" s="705">
        <f>IF('1. General Input'!$D$10=0,0,IF('1. General Input'!$D$10=8,0,IF(B68&gt;$T$9-1,IF(B68&lt;$U$9,D68,0),0)))</f>
        <v>0</v>
      </c>
      <c r="U68" s="705">
        <f>IF('1. General Input'!$D$10=0,0,IF('1. General Input'!$D$10=8,0,IF(B68&gt;$U$9-1,IF(B68&lt;$V$9,D68,0),0)))</f>
        <v>0</v>
      </c>
      <c r="V68" s="705">
        <f>IF('1. General Input'!$D$10=0,0,IF('1. General Input'!$D$10=8,0,IF(B68&gt;$V$9-1,IF(B68&lt;$W$9,D68,0),0)))</f>
        <v>0</v>
      </c>
      <c r="W68" s="705">
        <f>IF('1. General Input'!$D$10=0,0,IF('1. General Input'!$D$10=8,0,IF(B68&gt;$W$9-1,IF(B68&lt;$X$9,D68,0),0)))</f>
        <v>0</v>
      </c>
      <c r="X68" s="705">
        <f>IF('1. General Input'!$D$10=0,0,IF('1. General Input'!$D$10=8,0,IF(B68&gt;$X$9-1,IF(B68&lt;$Y$9,D68,0),0)))</f>
        <v>0</v>
      </c>
      <c r="Y68" s="705">
        <f>IF('1. General Input'!$D$10=0,0,IF('1. General Input'!$D$10=8,0,IF(B68&gt;$Y$9-1,IF(B68&lt;$Z$9,D68,0),0)))</f>
        <v>0</v>
      </c>
      <c r="Z68" s="705">
        <f>IF('1. General Input'!$D$10=0,0,IF('1. General Input'!$D$10=8,0,IF(B68&gt;$Z$9-1,IF(B68&lt;$AA$9,D68,0),0)))</f>
        <v>0</v>
      </c>
      <c r="AA68" s="705">
        <f>IF('1. General Input'!$D$10=0,0,IF('1. General Input'!$D$10=8,0,IF(B68&gt;$AA$9-1,IF(B68&lt;$AB$9,D68,0),0)))</f>
        <v>0</v>
      </c>
      <c r="AB68" s="705">
        <f>IF('1. General Input'!$D$10=0,0,IF('1. General Input'!$D$10=8,0,IF(B68&gt;$AB$9-1,IF(B68&lt;$AC$9,D68,0),0)))</f>
        <v>0</v>
      </c>
      <c r="AC68" s="705">
        <f>IF('1. General Input'!$D$10=0,0,IF(B68&gt;$AC$9-1,D68,0))</f>
        <v>0</v>
      </c>
      <c r="AD68" s="706">
        <f t="shared" si="8"/>
        <v>0</v>
      </c>
    </row>
    <row r="69" spans="1:30" x14ac:dyDescent="0.25">
      <c r="A69" s="646"/>
      <c r="B69" s="588"/>
      <c r="C69" s="588"/>
      <c r="D69" s="655"/>
      <c r="E69" s="705">
        <f t="shared" si="0"/>
        <v>0</v>
      </c>
      <c r="F69" s="705">
        <f t="shared" si="1"/>
        <v>0</v>
      </c>
      <c r="G69" s="705">
        <f t="shared" si="2"/>
        <v>0</v>
      </c>
      <c r="H69" s="705">
        <f t="shared" si="3"/>
        <v>0</v>
      </c>
      <c r="I69" s="705">
        <f t="shared" si="4"/>
        <v>0</v>
      </c>
      <c r="J69" s="705">
        <f t="shared" si="5"/>
        <v>0</v>
      </c>
      <c r="K69" s="705">
        <f t="shared" si="6"/>
        <v>0</v>
      </c>
      <c r="L69" s="705">
        <f t="shared" si="7"/>
        <v>0</v>
      </c>
      <c r="M69" s="705">
        <f>IF('1. General Input'!$D$10=0,0,IF('1. General Input'!$D$10=8,0,IF(B69&gt;$M$9-1,IF(B69&lt;$N$9,D69,0),0)))</f>
        <v>0</v>
      </c>
      <c r="N69" s="705">
        <f>IF('1. General Input'!$D$10=0,0,IF('1. General Input'!$D$10=8,0,IF(B69&gt;$N$9-1,IF(B69&lt;$O$9,D69,0),0)))</f>
        <v>0</v>
      </c>
      <c r="O69" s="705">
        <f>IF('1. General Input'!$D$10=0,0,IF('1. General Input'!$D$10=8,0,IF(B69&gt;$O$9-1,IF(B69&lt;$P$9,D69,0),0)))</f>
        <v>0</v>
      </c>
      <c r="P69" s="705">
        <f>IF('1. General Input'!$D$10=0,0,IF('1. General Input'!$D$10=8,0,IF(B69&gt;$P$9-1,IF(B69&lt;$Q$9,D69,0),0)))</f>
        <v>0</v>
      </c>
      <c r="Q69" s="705">
        <f>IF('1. General Input'!$D$10=0,0,IF('1. General Input'!$D$10=8,0,IF(B69&gt;$Q$9-1,IF(B69&lt;$R$9,D69,0),0)))</f>
        <v>0</v>
      </c>
      <c r="R69" s="705">
        <f>IF('1. General Input'!$D$10=0,0,IF('1. General Input'!$D$10=8,0,IF(B69&gt;$R$9-1,IF(B69&lt;$S$9,D69,0),0)))</f>
        <v>0</v>
      </c>
      <c r="S69" s="705">
        <f>IF('1. General Input'!$D$10=0,0,IF('1. General Input'!$D$10=8,0,IF(B69&gt;$S$9-1,IF(B69&lt;$T$9,D69,0),0)))</f>
        <v>0</v>
      </c>
      <c r="T69" s="705">
        <f>IF('1. General Input'!$D$10=0,0,IF('1. General Input'!$D$10=8,0,IF(B69&gt;$T$9-1,IF(B69&lt;$U$9,D69,0),0)))</f>
        <v>0</v>
      </c>
      <c r="U69" s="705">
        <f>IF('1. General Input'!$D$10=0,0,IF('1. General Input'!$D$10=8,0,IF(B69&gt;$U$9-1,IF(B69&lt;$V$9,D69,0),0)))</f>
        <v>0</v>
      </c>
      <c r="V69" s="705">
        <f>IF('1. General Input'!$D$10=0,0,IF('1. General Input'!$D$10=8,0,IF(B69&gt;$V$9-1,IF(B69&lt;$W$9,D69,0),0)))</f>
        <v>0</v>
      </c>
      <c r="W69" s="705">
        <f>IF('1. General Input'!$D$10=0,0,IF('1. General Input'!$D$10=8,0,IF(B69&gt;$W$9-1,IF(B69&lt;$X$9,D69,0),0)))</f>
        <v>0</v>
      </c>
      <c r="X69" s="705">
        <f>IF('1. General Input'!$D$10=0,0,IF('1. General Input'!$D$10=8,0,IF(B69&gt;$X$9-1,IF(B69&lt;$Y$9,D69,0),0)))</f>
        <v>0</v>
      </c>
      <c r="Y69" s="705">
        <f>IF('1. General Input'!$D$10=0,0,IF('1. General Input'!$D$10=8,0,IF(B69&gt;$Y$9-1,IF(B69&lt;$Z$9,D69,0),0)))</f>
        <v>0</v>
      </c>
      <c r="Z69" s="705">
        <f>IF('1. General Input'!$D$10=0,0,IF('1. General Input'!$D$10=8,0,IF(B69&gt;$Z$9-1,IF(B69&lt;$AA$9,D69,0),0)))</f>
        <v>0</v>
      </c>
      <c r="AA69" s="705">
        <f>IF('1. General Input'!$D$10=0,0,IF('1. General Input'!$D$10=8,0,IF(B69&gt;$AA$9-1,IF(B69&lt;$AB$9,D69,0),0)))</f>
        <v>0</v>
      </c>
      <c r="AB69" s="705">
        <f>IF('1. General Input'!$D$10=0,0,IF('1. General Input'!$D$10=8,0,IF(B69&gt;$AB$9-1,IF(B69&lt;$AC$9,D69,0),0)))</f>
        <v>0</v>
      </c>
      <c r="AC69" s="705">
        <f>IF('1. General Input'!$D$10=0,0,IF(B69&gt;$AC$9-1,D69,0))</f>
        <v>0</v>
      </c>
      <c r="AD69" s="706">
        <f t="shared" si="8"/>
        <v>0</v>
      </c>
    </row>
    <row r="70" spans="1:30" x14ac:dyDescent="0.25">
      <c r="A70" s="646"/>
      <c r="B70" s="588"/>
      <c r="C70" s="588"/>
      <c r="D70" s="655"/>
      <c r="E70" s="705">
        <f t="shared" si="0"/>
        <v>0</v>
      </c>
      <c r="F70" s="705">
        <f t="shared" si="1"/>
        <v>0</v>
      </c>
      <c r="G70" s="705">
        <f t="shared" si="2"/>
        <v>0</v>
      </c>
      <c r="H70" s="705">
        <f t="shared" si="3"/>
        <v>0</v>
      </c>
      <c r="I70" s="705">
        <f t="shared" si="4"/>
        <v>0</v>
      </c>
      <c r="J70" s="705">
        <f t="shared" si="5"/>
        <v>0</v>
      </c>
      <c r="K70" s="705">
        <f t="shared" si="6"/>
        <v>0</v>
      </c>
      <c r="L70" s="705">
        <f t="shared" si="7"/>
        <v>0</v>
      </c>
      <c r="M70" s="705">
        <f>IF('1. General Input'!$D$10=0,0,IF('1. General Input'!$D$10=8,0,IF(B70&gt;$M$9-1,IF(B70&lt;$N$9,D70,0),0)))</f>
        <v>0</v>
      </c>
      <c r="N70" s="705">
        <f>IF('1. General Input'!$D$10=0,0,IF('1. General Input'!$D$10=8,0,IF(B70&gt;$N$9-1,IF(B70&lt;$O$9,D70,0),0)))</f>
        <v>0</v>
      </c>
      <c r="O70" s="705">
        <f>IF('1. General Input'!$D$10=0,0,IF('1. General Input'!$D$10=8,0,IF(B70&gt;$O$9-1,IF(B70&lt;$P$9,D70,0),0)))</f>
        <v>0</v>
      </c>
      <c r="P70" s="705">
        <f>IF('1. General Input'!$D$10=0,0,IF('1. General Input'!$D$10=8,0,IF(B70&gt;$P$9-1,IF(B70&lt;$Q$9,D70,0),0)))</f>
        <v>0</v>
      </c>
      <c r="Q70" s="705">
        <f>IF('1. General Input'!$D$10=0,0,IF('1. General Input'!$D$10=8,0,IF(B70&gt;$Q$9-1,IF(B70&lt;$R$9,D70,0),0)))</f>
        <v>0</v>
      </c>
      <c r="R70" s="705">
        <f>IF('1. General Input'!$D$10=0,0,IF('1. General Input'!$D$10=8,0,IF(B70&gt;$R$9-1,IF(B70&lt;$S$9,D70,0),0)))</f>
        <v>0</v>
      </c>
      <c r="S70" s="705">
        <f>IF('1. General Input'!$D$10=0,0,IF('1. General Input'!$D$10=8,0,IF(B70&gt;$S$9-1,IF(B70&lt;$T$9,D70,0),0)))</f>
        <v>0</v>
      </c>
      <c r="T70" s="705">
        <f>IF('1. General Input'!$D$10=0,0,IF('1. General Input'!$D$10=8,0,IF(B70&gt;$T$9-1,IF(B70&lt;$U$9,D70,0),0)))</f>
        <v>0</v>
      </c>
      <c r="U70" s="705">
        <f>IF('1. General Input'!$D$10=0,0,IF('1. General Input'!$D$10=8,0,IF(B70&gt;$U$9-1,IF(B70&lt;$V$9,D70,0),0)))</f>
        <v>0</v>
      </c>
      <c r="V70" s="705">
        <f>IF('1. General Input'!$D$10=0,0,IF('1. General Input'!$D$10=8,0,IF(B70&gt;$V$9-1,IF(B70&lt;$W$9,D70,0),0)))</f>
        <v>0</v>
      </c>
      <c r="W70" s="705">
        <f>IF('1. General Input'!$D$10=0,0,IF('1. General Input'!$D$10=8,0,IF(B70&gt;$W$9-1,IF(B70&lt;$X$9,D70,0),0)))</f>
        <v>0</v>
      </c>
      <c r="X70" s="705">
        <f>IF('1. General Input'!$D$10=0,0,IF('1. General Input'!$D$10=8,0,IF(B70&gt;$X$9-1,IF(B70&lt;$Y$9,D70,0),0)))</f>
        <v>0</v>
      </c>
      <c r="Y70" s="705">
        <f>IF('1. General Input'!$D$10=0,0,IF('1. General Input'!$D$10=8,0,IF(B70&gt;$Y$9-1,IF(B70&lt;$Z$9,D70,0),0)))</f>
        <v>0</v>
      </c>
      <c r="Z70" s="705">
        <f>IF('1. General Input'!$D$10=0,0,IF('1. General Input'!$D$10=8,0,IF(B70&gt;$Z$9-1,IF(B70&lt;$AA$9,D70,0),0)))</f>
        <v>0</v>
      </c>
      <c r="AA70" s="705">
        <f>IF('1. General Input'!$D$10=0,0,IF('1. General Input'!$D$10=8,0,IF(B70&gt;$AA$9-1,IF(B70&lt;$AB$9,D70,0),0)))</f>
        <v>0</v>
      </c>
      <c r="AB70" s="705">
        <f>IF('1. General Input'!$D$10=0,0,IF('1. General Input'!$D$10=8,0,IF(B70&gt;$AB$9-1,IF(B70&lt;$AC$9,D70,0),0)))</f>
        <v>0</v>
      </c>
      <c r="AC70" s="705">
        <f>IF('1. General Input'!$D$10=0,0,IF(B70&gt;$AC$9-1,D70,0))</f>
        <v>0</v>
      </c>
      <c r="AD70" s="706">
        <f t="shared" si="8"/>
        <v>0</v>
      </c>
    </row>
    <row r="71" spans="1:30" x14ac:dyDescent="0.25">
      <c r="A71" s="646"/>
      <c r="B71" s="588"/>
      <c r="C71" s="588"/>
      <c r="D71" s="655"/>
      <c r="E71" s="705">
        <f t="shared" si="0"/>
        <v>0</v>
      </c>
      <c r="F71" s="705">
        <f t="shared" si="1"/>
        <v>0</v>
      </c>
      <c r="G71" s="705">
        <f t="shared" si="2"/>
        <v>0</v>
      </c>
      <c r="H71" s="705">
        <f t="shared" si="3"/>
        <v>0</v>
      </c>
      <c r="I71" s="705">
        <f t="shared" si="4"/>
        <v>0</v>
      </c>
      <c r="J71" s="705">
        <f t="shared" si="5"/>
        <v>0</v>
      </c>
      <c r="K71" s="705">
        <f t="shared" si="6"/>
        <v>0</v>
      </c>
      <c r="L71" s="705">
        <f t="shared" si="7"/>
        <v>0</v>
      </c>
      <c r="M71" s="705">
        <f>IF('1. General Input'!$D$10=0,0,IF('1. General Input'!$D$10=8,0,IF(B71&gt;$M$9-1,IF(B71&lt;$N$9,D71,0),0)))</f>
        <v>0</v>
      </c>
      <c r="N71" s="705">
        <f>IF('1. General Input'!$D$10=0,0,IF('1. General Input'!$D$10=8,0,IF(B71&gt;$N$9-1,IF(B71&lt;$O$9,D71,0),0)))</f>
        <v>0</v>
      </c>
      <c r="O71" s="705">
        <f>IF('1. General Input'!$D$10=0,0,IF('1. General Input'!$D$10=8,0,IF(B71&gt;$O$9-1,IF(B71&lt;$P$9,D71,0),0)))</f>
        <v>0</v>
      </c>
      <c r="P71" s="705">
        <f>IF('1. General Input'!$D$10=0,0,IF('1. General Input'!$D$10=8,0,IF(B71&gt;$P$9-1,IF(B71&lt;$Q$9,D71,0),0)))</f>
        <v>0</v>
      </c>
      <c r="Q71" s="705">
        <f>IF('1. General Input'!$D$10=0,0,IF('1. General Input'!$D$10=8,0,IF(B71&gt;$Q$9-1,IF(B71&lt;$R$9,D71,0),0)))</f>
        <v>0</v>
      </c>
      <c r="R71" s="705">
        <f>IF('1. General Input'!$D$10=0,0,IF('1. General Input'!$D$10=8,0,IF(B71&gt;$R$9-1,IF(B71&lt;$S$9,D71,0),0)))</f>
        <v>0</v>
      </c>
      <c r="S71" s="705">
        <f>IF('1. General Input'!$D$10=0,0,IF('1. General Input'!$D$10=8,0,IF(B71&gt;$S$9-1,IF(B71&lt;$T$9,D71,0),0)))</f>
        <v>0</v>
      </c>
      <c r="T71" s="705">
        <f>IF('1. General Input'!$D$10=0,0,IF('1. General Input'!$D$10=8,0,IF(B71&gt;$T$9-1,IF(B71&lt;$U$9,D71,0),0)))</f>
        <v>0</v>
      </c>
      <c r="U71" s="705">
        <f>IF('1. General Input'!$D$10=0,0,IF('1. General Input'!$D$10=8,0,IF(B71&gt;$U$9-1,IF(B71&lt;$V$9,D71,0),0)))</f>
        <v>0</v>
      </c>
      <c r="V71" s="705">
        <f>IF('1. General Input'!$D$10=0,0,IF('1. General Input'!$D$10=8,0,IF(B71&gt;$V$9-1,IF(B71&lt;$W$9,D71,0),0)))</f>
        <v>0</v>
      </c>
      <c r="W71" s="705">
        <f>IF('1. General Input'!$D$10=0,0,IF('1. General Input'!$D$10=8,0,IF(B71&gt;$W$9-1,IF(B71&lt;$X$9,D71,0),0)))</f>
        <v>0</v>
      </c>
      <c r="X71" s="705">
        <f>IF('1. General Input'!$D$10=0,0,IF('1. General Input'!$D$10=8,0,IF(B71&gt;$X$9-1,IF(B71&lt;$Y$9,D71,0),0)))</f>
        <v>0</v>
      </c>
      <c r="Y71" s="705">
        <f>IF('1. General Input'!$D$10=0,0,IF('1. General Input'!$D$10=8,0,IF(B71&gt;$Y$9-1,IF(B71&lt;$Z$9,D71,0),0)))</f>
        <v>0</v>
      </c>
      <c r="Z71" s="705">
        <f>IF('1. General Input'!$D$10=0,0,IF('1. General Input'!$D$10=8,0,IF(B71&gt;$Z$9-1,IF(B71&lt;$AA$9,D71,0),0)))</f>
        <v>0</v>
      </c>
      <c r="AA71" s="705">
        <f>IF('1. General Input'!$D$10=0,0,IF('1. General Input'!$D$10=8,0,IF(B71&gt;$AA$9-1,IF(B71&lt;$AB$9,D71,0),0)))</f>
        <v>0</v>
      </c>
      <c r="AB71" s="705">
        <f>IF('1. General Input'!$D$10=0,0,IF('1. General Input'!$D$10=8,0,IF(B71&gt;$AB$9-1,IF(B71&lt;$AC$9,D71,0),0)))</f>
        <v>0</v>
      </c>
      <c r="AC71" s="705">
        <f>IF('1. General Input'!$D$10=0,0,IF(B71&gt;$AC$9-1,D71,0))</f>
        <v>0</v>
      </c>
      <c r="AD71" s="706">
        <f t="shared" si="8"/>
        <v>0</v>
      </c>
    </row>
    <row r="72" spans="1:30" x14ac:dyDescent="0.25">
      <c r="A72" s="646"/>
      <c r="B72" s="588"/>
      <c r="C72" s="588"/>
      <c r="D72" s="655"/>
      <c r="E72" s="705">
        <f t="shared" si="0"/>
        <v>0</v>
      </c>
      <c r="F72" s="705">
        <f t="shared" si="1"/>
        <v>0</v>
      </c>
      <c r="G72" s="705">
        <f t="shared" si="2"/>
        <v>0</v>
      </c>
      <c r="H72" s="705">
        <f t="shared" si="3"/>
        <v>0</v>
      </c>
      <c r="I72" s="705">
        <f t="shared" si="4"/>
        <v>0</v>
      </c>
      <c r="J72" s="705">
        <f t="shared" si="5"/>
        <v>0</v>
      </c>
      <c r="K72" s="705">
        <f t="shared" si="6"/>
        <v>0</v>
      </c>
      <c r="L72" s="705">
        <f t="shared" si="7"/>
        <v>0</v>
      </c>
      <c r="M72" s="705">
        <f>IF('1. General Input'!$D$10=0,0,IF('1. General Input'!$D$10=8,0,IF(B72&gt;$M$9-1,IF(B72&lt;$N$9,D72,0),0)))</f>
        <v>0</v>
      </c>
      <c r="N72" s="705">
        <f>IF('1. General Input'!$D$10=0,0,IF('1. General Input'!$D$10=8,0,IF(B72&gt;$N$9-1,IF(B72&lt;$O$9,D72,0),0)))</f>
        <v>0</v>
      </c>
      <c r="O72" s="705">
        <f>IF('1. General Input'!$D$10=0,0,IF('1. General Input'!$D$10=8,0,IF(B72&gt;$O$9-1,IF(B72&lt;$P$9,D72,0),0)))</f>
        <v>0</v>
      </c>
      <c r="P72" s="705">
        <f>IF('1. General Input'!$D$10=0,0,IF('1. General Input'!$D$10=8,0,IF(B72&gt;$P$9-1,IF(B72&lt;$Q$9,D72,0),0)))</f>
        <v>0</v>
      </c>
      <c r="Q72" s="705">
        <f>IF('1. General Input'!$D$10=0,0,IF('1. General Input'!$D$10=8,0,IF(B72&gt;$Q$9-1,IF(B72&lt;$R$9,D72,0),0)))</f>
        <v>0</v>
      </c>
      <c r="R72" s="705">
        <f>IF('1. General Input'!$D$10=0,0,IF('1. General Input'!$D$10=8,0,IF(B72&gt;$R$9-1,IF(B72&lt;$S$9,D72,0),0)))</f>
        <v>0</v>
      </c>
      <c r="S72" s="705">
        <f>IF('1. General Input'!$D$10=0,0,IF('1. General Input'!$D$10=8,0,IF(B72&gt;$S$9-1,IF(B72&lt;$T$9,D72,0),0)))</f>
        <v>0</v>
      </c>
      <c r="T72" s="705">
        <f>IF('1. General Input'!$D$10=0,0,IF('1. General Input'!$D$10=8,0,IF(B72&gt;$T$9-1,IF(B72&lt;$U$9,D72,0),0)))</f>
        <v>0</v>
      </c>
      <c r="U72" s="705">
        <f>IF('1. General Input'!$D$10=0,0,IF('1. General Input'!$D$10=8,0,IF(B72&gt;$U$9-1,IF(B72&lt;$V$9,D72,0),0)))</f>
        <v>0</v>
      </c>
      <c r="V72" s="705">
        <f>IF('1. General Input'!$D$10=0,0,IF('1. General Input'!$D$10=8,0,IF(B72&gt;$V$9-1,IF(B72&lt;$W$9,D72,0),0)))</f>
        <v>0</v>
      </c>
      <c r="W72" s="705">
        <f>IF('1. General Input'!$D$10=0,0,IF('1. General Input'!$D$10=8,0,IF(B72&gt;$W$9-1,IF(B72&lt;$X$9,D72,0),0)))</f>
        <v>0</v>
      </c>
      <c r="X72" s="705">
        <f>IF('1. General Input'!$D$10=0,0,IF('1. General Input'!$D$10=8,0,IF(B72&gt;$X$9-1,IF(B72&lt;$Y$9,D72,0),0)))</f>
        <v>0</v>
      </c>
      <c r="Y72" s="705">
        <f>IF('1. General Input'!$D$10=0,0,IF('1. General Input'!$D$10=8,0,IF(B72&gt;$Y$9-1,IF(B72&lt;$Z$9,D72,0),0)))</f>
        <v>0</v>
      </c>
      <c r="Z72" s="705">
        <f>IF('1. General Input'!$D$10=0,0,IF('1. General Input'!$D$10=8,0,IF(B72&gt;$Z$9-1,IF(B72&lt;$AA$9,D72,0),0)))</f>
        <v>0</v>
      </c>
      <c r="AA72" s="705">
        <f>IF('1. General Input'!$D$10=0,0,IF('1. General Input'!$D$10=8,0,IF(B72&gt;$AA$9-1,IF(B72&lt;$AB$9,D72,0),0)))</f>
        <v>0</v>
      </c>
      <c r="AB72" s="705">
        <f>IF('1. General Input'!$D$10=0,0,IF('1. General Input'!$D$10=8,0,IF(B72&gt;$AB$9-1,IF(B72&lt;$AC$9,D72,0),0)))</f>
        <v>0</v>
      </c>
      <c r="AC72" s="705">
        <f>IF('1. General Input'!$D$10=0,0,IF(B72&gt;$AC$9-1,D72,0))</f>
        <v>0</v>
      </c>
      <c r="AD72" s="706">
        <f t="shared" si="8"/>
        <v>0</v>
      </c>
    </row>
    <row r="73" spans="1:30" x14ac:dyDescent="0.25">
      <c r="A73" s="646"/>
      <c r="B73" s="588"/>
      <c r="C73" s="588"/>
      <c r="D73" s="655"/>
      <c r="E73" s="705">
        <f t="shared" si="0"/>
        <v>0</v>
      </c>
      <c r="F73" s="705">
        <f t="shared" si="1"/>
        <v>0</v>
      </c>
      <c r="G73" s="705">
        <f t="shared" si="2"/>
        <v>0</v>
      </c>
      <c r="H73" s="705">
        <f t="shared" si="3"/>
        <v>0</v>
      </c>
      <c r="I73" s="705">
        <f t="shared" si="4"/>
        <v>0</v>
      </c>
      <c r="J73" s="705">
        <f t="shared" si="5"/>
        <v>0</v>
      </c>
      <c r="K73" s="705">
        <f t="shared" si="6"/>
        <v>0</v>
      </c>
      <c r="L73" s="705">
        <f t="shared" si="7"/>
        <v>0</v>
      </c>
      <c r="M73" s="705">
        <f>IF('1. General Input'!$D$10=0,0,IF('1. General Input'!$D$10=8,0,IF(B73&gt;$M$9-1,IF(B73&lt;$N$9,D73,0),0)))</f>
        <v>0</v>
      </c>
      <c r="N73" s="705">
        <f>IF('1. General Input'!$D$10=0,0,IF('1. General Input'!$D$10=8,0,IF(B73&gt;$N$9-1,IF(B73&lt;$O$9,D73,0),0)))</f>
        <v>0</v>
      </c>
      <c r="O73" s="705">
        <f>IF('1. General Input'!$D$10=0,0,IF('1. General Input'!$D$10=8,0,IF(B73&gt;$O$9-1,IF(B73&lt;$P$9,D73,0),0)))</f>
        <v>0</v>
      </c>
      <c r="P73" s="705">
        <f>IF('1. General Input'!$D$10=0,0,IF('1. General Input'!$D$10=8,0,IF(B73&gt;$P$9-1,IF(B73&lt;$Q$9,D73,0),0)))</f>
        <v>0</v>
      </c>
      <c r="Q73" s="705">
        <f>IF('1. General Input'!$D$10=0,0,IF('1. General Input'!$D$10=8,0,IF(B73&gt;$Q$9-1,IF(B73&lt;$R$9,D73,0),0)))</f>
        <v>0</v>
      </c>
      <c r="R73" s="705">
        <f>IF('1. General Input'!$D$10=0,0,IF('1. General Input'!$D$10=8,0,IF(B73&gt;$R$9-1,IF(B73&lt;$S$9,D73,0),0)))</f>
        <v>0</v>
      </c>
      <c r="S73" s="705">
        <f>IF('1. General Input'!$D$10=0,0,IF('1. General Input'!$D$10=8,0,IF(B73&gt;$S$9-1,IF(B73&lt;$T$9,D73,0),0)))</f>
        <v>0</v>
      </c>
      <c r="T73" s="705">
        <f>IF('1. General Input'!$D$10=0,0,IF('1. General Input'!$D$10=8,0,IF(B73&gt;$T$9-1,IF(B73&lt;$U$9,D73,0),0)))</f>
        <v>0</v>
      </c>
      <c r="U73" s="705">
        <f>IF('1. General Input'!$D$10=0,0,IF('1. General Input'!$D$10=8,0,IF(B73&gt;$U$9-1,IF(B73&lt;$V$9,D73,0),0)))</f>
        <v>0</v>
      </c>
      <c r="V73" s="705">
        <f>IF('1. General Input'!$D$10=0,0,IF('1. General Input'!$D$10=8,0,IF(B73&gt;$V$9-1,IF(B73&lt;$W$9,D73,0),0)))</f>
        <v>0</v>
      </c>
      <c r="W73" s="705">
        <f>IF('1. General Input'!$D$10=0,0,IF('1. General Input'!$D$10=8,0,IF(B73&gt;$W$9-1,IF(B73&lt;$X$9,D73,0),0)))</f>
        <v>0</v>
      </c>
      <c r="X73" s="705">
        <f>IF('1. General Input'!$D$10=0,0,IF('1. General Input'!$D$10=8,0,IF(B73&gt;$X$9-1,IF(B73&lt;$Y$9,D73,0),0)))</f>
        <v>0</v>
      </c>
      <c r="Y73" s="705">
        <f>IF('1. General Input'!$D$10=0,0,IF('1. General Input'!$D$10=8,0,IF(B73&gt;$Y$9-1,IF(B73&lt;$Z$9,D73,0),0)))</f>
        <v>0</v>
      </c>
      <c r="Z73" s="705">
        <f>IF('1. General Input'!$D$10=0,0,IF('1. General Input'!$D$10=8,0,IF(B73&gt;$Z$9-1,IF(B73&lt;$AA$9,D73,0),0)))</f>
        <v>0</v>
      </c>
      <c r="AA73" s="705">
        <f>IF('1. General Input'!$D$10=0,0,IF('1. General Input'!$D$10=8,0,IF(B73&gt;$AA$9-1,IF(B73&lt;$AB$9,D73,0),0)))</f>
        <v>0</v>
      </c>
      <c r="AB73" s="705">
        <f>IF('1. General Input'!$D$10=0,0,IF('1. General Input'!$D$10=8,0,IF(B73&gt;$AB$9-1,IF(B73&lt;$AC$9,D73,0),0)))</f>
        <v>0</v>
      </c>
      <c r="AC73" s="705">
        <f>IF('1. General Input'!$D$10=0,0,IF(B73&gt;$AC$9-1,D73,0))</f>
        <v>0</v>
      </c>
      <c r="AD73" s="706">
        <f t="shared" si="8"/>
        <v>0</v>
      </c>
    </row>
    <row r="74" spans="1:30" x14ac:dyDescent="0.25">
      <c r="A74" s="646"/>
      <c r="B74" s="588"/>
      <c r="C74" s="588"/>
      <c r="D74" s="655"/>
      <c r="E74" s="705">
        <f t="shared" si="0"/>
        <v>0</v>
      </c>
      <c r="F74" s="705">
        <f t="shared" si="1"/>
        <v>0</v>
      </c>
      <c r="G74" s="705">
        <f t="shared" si="2"/>
        <v>0</v>
      </c>
      <c r="H74" s="705">
        <f t="shared" si="3"/>
        <v>0</v>
      </c>
      <c r="I74" s="705">
        <f t="shared" si="4"/>
        <v>0</v>
      </c>
      <c r="J74" s="705">
        <f t="shared" si="5"/>
        <v>0</v>
      </c>
      <c r="K74" s="705">
        <f t="shared" si="6"/>
        <v>0</v>
      </c>
      <c r="L74" s="705">
        <f t="shared" si="7"/>
        <v>0</v>
      </c>
      <c r="M74" s="705">
        <f>IF('1. General Input'!$D$10=0,0,IF('1. General Input'!$D$10=8,0,IF(B74&gt;$M$9-1,IF(B74&lt;$N$9,D74,0),0)))</f>
        <v>0</v>
      </c>
      <c r="N74" s="705">
        <f>IF('1. General Input'!$D$10=0,0,IF('1. General Input'!$D$10=8,0,IF(B74&gt;$N$9-1,IF(B74&lt;$O$9,D74,0),0)))</f>
        <v>0</v>
      </c>
      <c r="O74" s="705">
        <f>IF('1. General Input'!$D$10=0,0,IF('1. General Input'!$D$10=8,0,IF(B74&gt;$O$9-1,IF(B74&lt;$P$9,D74,0),0)))</f>
        <v>0</v>
      </c>
      <c r="P74" s="705">
        <f>IF('1. General Input'!$D$10=0,0,IF('1. General Input'!$D$10=8,0,IF(B74&gt;$P$9-1,IF(B74&lt;$Q$9,D74,0),0)))</f>
        <v>0</v>
      </c>
      <c r="Q74" s="705">
        <f>IF('1. General Input'!$D$10=0,0,IF('1. General Input'!$D$10=8,0,IF(B74&gt;$Q$9-1,IF(B74&lt;$R$9,D74,0),0)))</f>
        <v>0</v>
      </c>
      <c r="R74" s="705">
        <f>IF('1. General Input'!$D$10=0,0,IF('1. General Input'!$D$10=8,0,IF(B74&gt;$R$9-1,IF(B74&lt;$S$9,D74,0),0)))</f>
        <v>0</v>
      </c>
      <c r="S74" s="705">
        <f>IF('1. General Input'!$D$10=0,0,IF('1. General Input'!$D$10=8,0,IF(B74&gt;$S$9-1,IF(B74&lt;$T$9,D74,0),0)))</f>
        <v>0</v>
      </c>
      <c r="T74" s="705">
        <f>IF('1. General Input'!$D$10=0,0,IF('1. General Input'!$D$10=8,0,IF(B74&gt;$T$9-1,IF(B74&lt;$U$9,D74,0),0)))</f>
        <v>0</v>
      </c>
      <c r="U74" s="705">
        <f>IF('1. General Input'!$D$10=0,0,IF('1. General Input'!$D$10=8,0,IF(B74&gt;$U$9-1,IF(B74&lt;$V$9,D74,0),0)))</f>
        <v>0</v>
      </c>
      <c r="V74" s="705">
        <f>IF('1. General Input'!$D$10=0,0,IF('1. General Input'!$D$10=8,0,IF(B74&gt;$V$9-1,IF(B74&lt;$W$9,D74,0),0)))</f>
        <v>0</v>
      </c>
      <c r="W74" s="705">
        <f>IF('1. General Input'!$D$10=0,0,IF('1. General Input'!$D$10=8,0,IF(B74&gt;$W$9-1,IF(B74&lt;$X$9,D74,0),0)))</f>
        <v>0</v>
      </c>
      <c r="X74" s="705">
        <f>IF('1. General Input'!$D$10=0,0,IF('1. General Input'!$D$10=8,0,IF(B74&gt;$X$9-1,IF(B74&lt;$Y$9,D74,0),0)))</f>
        <v>0</v>
      </c>
      <c r="Y74" s="705">
        <f>IF('1. General Input'!$D$10=0,0,IF('1. General Input'!$D$10=8,0,IF(B74&gt;$Y$9-1,IF(B74&lt;$Z$9,D74,0),0)))</f>
        <v>0</v>
      </c>
      <c r="Z74" s="705">
        <f>IF('1. General Input'!$D$10=0,0,IF('1. General Input'!$D$10=8,0,IF(B74&gt;$Z$9-1,IF(B74&lt;$AA$9,D74,0),0)))</f>
        <v>0</v>
      </c>
      <c r="AA74" s="705">
        <f>IF('1. General Input'!$D$10=0,0,IF('1. General Input'!$D$10=8,0,IF(B74&gt;$AA$9-1,IF(B74&lt;$AB$9,D74,0),0)))</f>
        <v>0</v>
      </c>
      <c r="AB74" s="705">
        <f>IF('1. General Input'!$D$10=0,0,IF('1. General Input'!$D$10=8,0,IF(B74&gt;$AB$9-1,IF(B74&lt;$AC$9,D74,0),0)))</f>
        <v>0</v>
      </c>
      <c r="AC74" s="705">
        <f>IF('1. General Input'!$D$10=0,0,IF(B74&gt;$AC$9-1,D74,0))</f>
        <v>0</v>
      </c>
      <c r="AD74" s="706">
        <f t="shared" si="8"/>
        <v>0</v>
      </c>
    </row>
    <row r="75" spans="1:30" x14ac:dyDescent="0.25">
      <c r="A75" s="646"/>
      <c r="B75" s="588"/>
      <c r="C75" s="588"/>
      <c r="D75" s="655"/>
      <c r="E75" s="705">
        <f t="shared" si="0"/>
        <v>0</v>
      </c>
      <c r="F75" s="705">
        <f t="shared" si="1"/>
        <v>0</v>
      </c>
      <c r="G75" s="705">
        <f t="shared" si="2"/>
        <v>0</v>
      </c>
      <c r="H75" s="705">
        <f t="shared" si="3"/>
        <v>0</v>
      </c>
      <c r="I75" s="705">
        <f t="shared" si="4"/>
        <v>0</v>
      </c>
      <c r="J75" s="705">
        <f t="shared" si="5"/>
        <v>0</v>
      </c>
      <c r="K75" s="705">
        <f t="shared" si="6"/>
        <v>0</v>
      </c>
      <c r="L75" s="705">
        <f t="shared" si="7"/>
        <v>0</v>
      </c>
      <c r="M75" s="705">
        <f>IF('1. General Input'!$D$10=0,0,IF('1. General Input'!$D$10=8,0,IF(B75&gt;$M$9-1,IF(B75&lt;$N$9,D75,0),0)))</f>
        <v>0</v>
      </c>
      <c r="N75" s="705">
        <f>IF('1. General Input'!$D$10=0,0,IF('1. General Input'!$D$10=8,0,IF(B75&gt;$N$9-1,IF(B75&lt;$O$9,D75,0),0)))</f>
        <v>0</v>
      </c>
      <c r="O75" s="705">
        <f>IF('1. General Input'!$D$10=0,0,IF('1. General Input'!$D$10=8,0,IF(B75&gt;$O$9-1,IF(B75&lt;$P$9,D75,0),0)))</f>
        <v>0</v>
      </c>
      <c r="P75" s="705">
        <f>IF('1. General Input'!$D$10=0,0,IF('1. General Input'!$D$10=8,0,IF(B75&gt;$P$9-1,IF(B75&lt;$Q$9,D75,0),0)))</f>
        <v>0</v>
      </c>
      <c r="Q75" s="705">
        <f>IF('1. General Input'!$D$10=0,0,IF('1. General Input'!$D$10=8,0,IF(B75&gt;$Q$9-1,IF(B75&lt;$R$9,D75,0),0)))</f>
        <v>0</v>
      </c>
      <c r="R75" s="705">
        <f>IF('1. General Input'!$D$10=0,0,IF('1. General Input'!$D$10=8,0,IF(B75&gt;$R$9-1,IF(B75&lt;$S$9,D75,0),0)))</f>
        <v>0</v>
      </c>
      <c r="S75" s="705">
        <f>IF('1. General Input'!$D$10=0,0,IF('1. General Input'!$D$10=8,0,IF(B75&gt;$S$9-1,IF(B75&lt;$T$9,D75,0),0)))</f>
        <v>0</v>
      </c>
      <c r="T75" s="705">
        <f>IF('1. General Input'!$D$10=0,0,IF('1. General Input'!$D$10=8,0,IF(B75&gt;$T$9-1,IF(B75&lt;$U$9,D75,0),0)))</f>
        <v>0</v>
      </c>
      <c r="U75" s="705">
        <f>IF('1. General Input'!$D$10=0,0,IF('1. General Input'!$D$10=8,0,IF(B75&gt;$U$9-1,IF(B75&lt;$V$9,D75,0),0)))</f>
        <v>0</v>
      </c>
      <c r="V75" s="705">
        <f>IF('1. General Input'!$D$10=0,0,IF('1. General Input'!$D$10=8,0,IF(B75&gt;$V$9-1,IF(B75&lt;$W$9,D75,0),0)))</f>
        <v>0</v>
      </c>
      <c r="W75" s="705">
        <f>IF('1. General Input'!$D$10=0,0,IF('1. General Input'!$D$10=8,0,IF(B75&gt;$W$9-1,IF(B75&lt;$X$9,D75,0),0)))</f>
        <v>0</v>
      </c>
      <c r="X75" s="705">
        <f>IF('1. General Input'!$D$10=0,0,IF('1. General Input'!$D$10=8,0,IF(B75&gt;$X$9-1,IF(B75&lt;$Y$9,D75,0),0)))</f>
        <v>0</v>
      </c>
      <c r="Y75" s="705">
        <f>IF('1. General Input'!$D$10=0,0,IF('1. General Input'!$D$10=8,0,IF(B75&gt;$Y$9-1,IF(B75&lt;$Z$9,D75,0),0)))</f>
        <v>0</v>
      </c>
      <c r="Z75" s="705">
        <f>IF('1. General Input'!$D$10=0,0,IF('1. General Input'!$D$10=8,0,IF(B75&gt;$Z$9-1,IF(B75&lt;$AA$9,D75,0),0)))</f>
        <v>0</v>
      </c>
      <c r="AA75" s="705">
        <f>IF('1. General Input'!$D$10=0,0,IF('1. General Input'!$D$10=8,0,IF(B75&gt;$AA$9-1,IF(B75&lt;$AB$9,D75,0),0)))</f>
        <v>0</v>
      </c>
      <c r="AB75" s="705">
        <f>IF('1. General Input'!$D$10=0,0,IF('1. General Input'!$D$10=8,0,IF(B75&gt;$AB$9-1,IF(B75&lt;$AC$9,D75,0),0)))</f>
        <v>0</v>
      </c>
      <c r="AC75" s="705">
        <f>IF('1. General Input'!$D$10=0,0,IF(B75&gt;$AC$9-1,D75,0))</f>
        <v>0</v>
      </c>
      <c r="AD75" s="706">
        <f t="shared" si="8"/>
        <v>0</v>
      </c>
    </row>
    <row r="76" spans="1:30" x14ac:dyDescent="0.25">
      <c r="A76" s="646"/>
      <c r="B76" s="588"/>
      <c r="C76" s="588"/>
      <c r="D76" s="655"/>
      <c r="E76" s="705">
        <f t="shared" si="0"/>
        <v>0</v>
      </c>
      <c r="F76" s="705">
        <f t="shared" si="1"/>
        <v>0</v>
      </c>
      <c r="G76" s="705">
        <f t="shared" si="2"/>
        <v>0</v>
      </c>
      <c r="H76" s="705">
        <f t="shared" si="3"/>
        <v>0</v>
      </c>
      <c r="I76" s="705">
        <f t="shared" si="4"/>
        <v>0</v>
      </c>
      <c r="J76" s="705">
        <f t="shared" si="5"/>
        <v>0</v>
      </c>
      <c r="K76" s="705">
        <f t="shared" si="6"/>
        <v>0</v>
      </c>
      <c r="L76" s="705">
        <f t="shared" si="7"/>
        <v>0</v>
      </c>
      <c r="M76" s="705">
        <f>IF('1. General Input'!$D$10=0,0,IF('1. General Input'!$D$10=8,0,IF(B76&gt;$M$9-1,IF(B76&lt;$N$9,D76,0),0)))</f>
        <v>0</v>
      </c>
      <c r="N76" s="705">
        <f>IF('1. General Input'!$D$10=0,0,IF('1. General Input'!$D$10=8,0,IF(B76&gt;$N$9-1,IF(B76&lt;$O$9,D76,0),0)))</f>
        <v>0</v>
      </c>
      <c r="O76" s="705">
        <f>IF('1. General Input'!$D$10=0,0,IF('1. General Input'!$D$10=8,0,IF(B76&gt;$O$9-1,IF(B76&lt;$P$9,D76,0),0)))</f>
        <v>0</v>
      </c>
      <c r="P76" s="705">
        <f>IF('1. General Input'!$D$10=0,0,IF('1. General Input'!$D$10=8,0,IF(B76&gt;$P$9-1,IF(B76&lt;$Q$9,D76,0),0)))</f>
        <v>0</v>
      </c>
      <c r="Q76" s="705">
        <f>IF('1. General Input'!$D$10=0,0,IF('1. General Input'!$D$10=8,0,IF(B76&gt;$Q$9-1,IF(B76&lt;$R$9,D76,0),0)))</f>
        <v>0</v>
      </c>
      <c r="R76" s="705">
        <f>IF('1. General Input'!$D$10=0,0,IF('1. General Input'!$D$10=8,0,IF(B76&gt;$R$9-1,IF(B76&lt;$S$9,D76,0),0)))</f>
        <v>0</v>
      </c>
      <c r="S76" s="705">
        <f>IF('1. General Input'!$D$10=0,0,IF('1. General Input'!$D$10=8,0,IF(B76&gt;$S$9-1,IF(B76&lt;$T$9,D76,0),0)))</f>
        <v>0</v>
      </c>
      <c r="T76" s="705">
        <f>IF('1. General Input'!$D$10=0,0,IF('1. General Input'!$D$10=8,0,IF(B76&gt;$T$9-1,IF(B76&lt;$U$9,D76,0),0)))</f>
        <v>0</v>
      </c>
      <c r="U76" s="705">
        <f>IF('1. General Input'!$D$10=0,0,IF('1. General Input'!$D$10=8,0,IF(B76&gt;$U$9-1,IF(B76&lt;$V$9,D76,0),0)))</f>
        <v>0</v>
      </c>
      <c r="V76" s="705">
        <f>IF('1. General Input'!$D$10=0,0,IF('1. General Input'!$D$10=8,0,IF(B76&gt;$V$9-1,IF(B76&lt;$W$9,D76,0),0)))</f>
        <v>0</v>
      </c>
      <c r="W76" s="705">
        <f>IF('1. General Input'!$D$10=0,0,IF('1. General Input'!$D$10=8,0,IF(B76&gt;$W$9-1,IF(B76&lt;$X$9,D76,0),0)))</f>
        <v>0</v>
      </c>
      <c r="X76" s="705">
        <f>IF('1. General Input'!$D$10=0,0,IF('1. General Input'!$D$10=8,0,IF(B76&gt;$X$9-1,IF(B76&lt;$Y$9,D76,0),0)))</f>
        <v>0</v>
      </c>
      <c r="Y76" s="705">
        <f>IF('1. General Input'!$D$10=0,0,IF('1. General Input'!$D$10=8,0,IF(B76&gt;$Y$9-1,IF(B76&lt;$Z$9,D76,0),0)))</f>
        <v>0</v>
      </c>
      <c r="Z76" s="705">
        <f>IF('1. General Input'!$D$10=0,0,IF('1. General Input'!$D$10=8,0,IF(B76&gt;$Z$9-1,IF(B76&lt;$AA$9,D76,0),0)))</f>
        <v>0</v>
      </c>
      <c r="AA76" s="705">
        <f>IF('1. General Input'!$D$10=0,0,IF('1. General Input'!$D$10=8,0,IF(B76&gt;$AA$9-1,IF(B76&lt;$AB$9,D76,0),0)))</f>
        <v>0</v>
      </c>
      <c r="AB76" s="705">
        <f>IF('1. General Input'!$D$10=0,0,IF('1. General Input'!$D$10=8,0,IF(B76&gt;$AB$9-1,IF(B76&lt;$AC$9,D76,0),0)))</f>
        <v>0</v>
      </c>
      <c r="AC76" s="705">
        <f>IF('1. General Input'!$D$10=0,0,IF(B76&gt;$AC$9-1,D76,0))</f>
        <v>0</v>
      </c>
      <c r="AD76" s="706">
        <f t="shared" si="8"/>
        <v>0</v>
      </c>
    </row>
    <row r="77" spans="1:30" x14ac:dyDescent="0.25">
      <c r="A77" s="646"/>
      <c r="B77" s="588"/>
      <c r="C77" s="588"/>
      <c r="D77" s="655"/>
      <c r="E77" s="705">
        <f t="shared" si="0"/>
        <v>0</v>
      </c>
      <c r="F77" s="705">
        <f t="shared" si="1"/>
        <v>0</v>
      </c>
      <c r="G77" s="705">
        <f t="shared" si="2"/>
        <v>0</v>
      </c>
      <c r="H77" s="705">
        <f t="shared" si="3"/>
        <v>0</v>
      </c>
      <c r="I77" s="705">
        <f t="shared" si="4"/>
        <v>0</v>
      </c>
      <c r="J77" s="705">
        <f t="shared" si="5"/>
        <v>0</v>
      </c>
      <c r="K77" s="705">
        <f t="shared" si="6"/>
        <v>0</v>
      </c>
      <c r="L77" s="705">
        <f t="shared" si="7"/>
        <v>0</v>
      </c>
      <c r="M77" s="705">
        <f>IF('1. General Input'!$D$10=0,0,IF('1. General Input'!$D$10=8,0,IF(B77&gt;$M$9-1,IF(B77&lt;$N$9,D77,0),0)))</f>
        <v>0</v>
      </c>
      <c r="N77" s="705">
        <f>IF('1. General Input'!$D$10=0,0,IF('1. General Input'!$D$10=8,0,IF(B77&gt;$N$9-1,IF(B77&lt;$O$9,D77,0),0)))</f>
        <v>0</v>
      </c>
      <c r="O77" s="705">
        <f>IF('1. General Input'!$D$10=0,0,IF('1. General Input'!$D$10=8,0,IF(B77&gt;$O$9-1,IF(B77&lt;$P$9,D77,0),0)))</f>
        <v>0</v>
      </c>
      <c r="P77" s="705">
        <f>IF('1. General Input'!$D$10=0,0,IF('1. General Input'!$D$10=8,0,IF(B77&gt;$P$9-1,IF(B77&lt;$Q$9,D77,0),0)))</f>
        <v>0</v>
      </c>
      <c r="Q77" s="705">
        <f>IF('1. General Input'!$D$10=0,0,IF('1. General Input'!$D$10=8,0,IF(B77&gt;$Q$9-1,IF(B77&lt;$R$9,D77,0),0)))</f>
        <v>0</v>
      </c>
      <c r="R77" s="705">
        <f>IF('1. General Input'!$D$10=0,0,IF('1. General Input'!$D$10=8,0,IF(B77&gt;$R$9-1,IF(B77&lt;$S$9,D77,0),0)))</f>
        <v>0</v>
      </c>
      <c r="S77" s="705">
        <f>IF('1. General Input'!$D$10=0,0,IF('1. General Input'!$D$10=8,0,IF(B77&gt;$S$9-1,IF(B77&lt;$T$9,D77,0),0)))</f>
        <v>0</v>
      </c>
      <c r="T77" s="705">
        <f>IF('1. General Input'!$D$10=0,0,IF('1. General Input'!$D$10=8,0,IF(B77&gt;$T$9-1,IF(B77&lt;$U$9,D77,0),0)))</f>
        <v>0</v>
      </c>
      <c r="U77" s="705">
        <f>IF('1. General Input'!$D$10=0,0,IF('1. General Input'!$D$10=8,0,IF(B77&gt;$U$9-1,IF(B77&lt;$V$9,D77,0),0)))</f>
        <v>0</v>
      </c>
      <c r="V77" s="705">
        <f>IF('1. General Input'!$D$10=0,0,IF('1. General Input'!$D$10=8,0,IF(B77&gt;$V$9-1,IF(B77&lt;$W$9,D77,0),0)))</f>
        <v>0</v>
      </c>
      <c r="W77" s="705">
        <f>IF('1. General Input'!$D$10=0,0,IF('1. General Input'!$D$10=8,0,IF(B77&gt;$W$9-1,IF(B77&lt;$X$9,D77,0),0)))</f>
        <v>0</v>
      </c>
      <c r="X77" s="705">
        <f>IF('1. General Input'!$D$10=0,0,IF('1. General Input'!$D$10=8,0,IF(B77&gt;$X$9-1,IF(B77&lt;$Y$9,D77,0),0)))</f>
        <v>0</v>
      </c>
      <c r="Y77" s="705">
        <f>IF('1. General Input'!$D$10=0,0,IF('1. General Input'!$D$10=8,0,IF(B77&gt;$Y$9-1,IF(B77&lt;$Z$9,D77,0),0)))</f>
        <v>0</v>
      </c>
      <c r="Z77" s="705">
        <f>IF('1. General Input'!$D$10=0,0,IF('1. General Input'!$D$10=8,0,IF(B77&gt;$Z$9-1,IF(B77&lt;$AA$9,D77,0),0)))</f>
        <v>0</v>
      </c>
      <c r="AA77" s="705">
        <f>IF('1. General Input'!$D$10=0,0,IF('1. General Input'!$D$10=8,0,IF(B77&gt;$AA$9-1,IF(B77&lt;$AB$9,D77,0),0)))</f>
        <v>0</v>
      </c>
      <c r="AB77" s="705">
        <f>IF('1. General Input'!$D$10=0,0,IF('1. General Input'!$D$10=8,0,IF(B77&gt;$AB$9-1,IF(B77&lt;$AC$9,D77,0),0)))</f>
        <v>0</v>
      </c>
      <c r="AC77" s="705">
        <f>IF('1. General Input'!$D$10=0,0,IF(B77&gt;$AC$9-1,D77,0))</f>
        <v>0</v>
      </c>
      <c r="AD77" s="706">
        <f t="shared" si="8"/>
        <v>0</v>
      </c>
    </row>
    <row r="78" spans="1:30" x14ac:dyDescent="0.25">
      <c r="A78" s="646"/>
      <c r="B78" s="588"/>
      <c r="C78" s="588"/>
      <c r="D78" s="655"/>
      <c r="E78" s="705">
        <f t="shared" ref="E78:E112" si="9">IF(B78&gt;$E$9-1,IF(B78&lt;$F$9,D78,0),0)</f>
        <v>0</v>
      </c>
      <c r="F78" s="705">
        <f t="shared" ref="F78:F112" si="10">IF(B78&gt;$F$9-1,IF(B78&lt;$G$9,D78,0),0)</f>
        <v>0</v>
      </c>
      <c r="G78" s="705">
        <f t="shared" ref="G78:G112" si="11">IF(B78&gt;$G$9-1,IF(B78&lt;$H$9,D78,0),0)</f>
        <v>0</v>
      </c>
      <c r="H78" s="705">
        <f t="shared" ref="H78:H112" si="12">IF(B78&gt;$H$9-1,IF(B78&lt;$I$9,D78,0),0)</f>
        <v>0</v>
      </c>
      <c r="I78" s="705">
        <f t="shared" ref="I78:I112" si="13">IF(B78&gt;$I$9-1,IF(B78&lt;$J$9,D78,0),0)</f>
        <v>0</v>
      </c>
      <c r="J78" s="705">
        <f t="shared" ref="J78:J112" si="14">IF(B78&gt;$J$9-1,IF(B78&lt;$K$9,D78,0),0)</f>
        <v>0</v>
      </c>
      <c r="K78" s="705">
        <f t="shared" ref="K78:K112" si="15">IF(B78&gt;$K$9-1,IF(B78&lt;$L$9,D78,0),0)</f>
        <v>0</v>
      </c>
      <c r="L78" s="705">
        <f t="shared" ref="L78:L112" si="16">IF(B78&gt;$L$9-1,IF(B78&lt;$L$10+1,D78,0),0)</f>
        <v>0</v>
      </c>
      <c r="M78" s="705">
        <f>IF('1. General Input'!$D$10=0,0,IF('1. General Input'!$D$10=8,0,IF(B78&gt;$M$9-1,IF(B78&lt;$N$9,D78,0),0)))</f>
        <v>0</v>
      </c>
      <c r="N78" s="705">
        <f>IF('1. General Input'!$D$10=0,0,IF('1. General Input'!$D$10=8,0,IF(B78&gt;$N$9-1,IF(B78&lt;$O$9,D78,0),0)))</f>
        <v>0</v>
      </c>
      <c r="O78" s="705">
        <f>IF('1. General Input'!$D$10=0,0,IF('1. General Input'!$D$10=8,0,IF(B78&gt;$O$9-1,IF(B78&lt;$P$9,D78,0),0)))</f>
        <v>0</v>
      </c>
      <c r="P78" s="705">
        <f>IF('1. General Input'!$D$10=0,0,IF('1. General Input'!$D$10=8,0,IF(B78&gt;$P$9-1,IF(B78&lt;$Q$9,D78,0),0)))</f>
        <v>0</v>
      </c>
      <c r="Q78" s="705">
        <f>IF('1. General Input'!$D$10=0,0,IF('1. General Input'!$D$10=8,0,IF(B78&gt;$Q$9-1,IF(B78&lt;$R$9,D78,0),0)))</f>
        <v>0</v>
      </c>
      <c r="R78" s="705">
        <f>IF('1. General Input'!$D$10=0,0,IF('1. General Input'!$D$10=8,0,IF(B78&gt;$R$9-1,IF(B78&lt;$S$9,D78,0),0)))</f>
        <v>0</v>
      </c>
      <c r="S78" s="705">
        <f>IF('1. General Input'!$D$10=0,0,IF('1. General Input'!$D$10=8,0,IF(B78&gt;$S$9-1,IF(B78&lt;$T$9,D78,0),0)))</f>
        <v>0</v>
      </c>
      <c r="T78" s="705">
        <f>IF('1. General Input'!$D$10=0,0,IF('1. General Input'!$D$10=8,0,IF(B78&gt;$T$9-1,IF(B78&lt;$U$9,D78,0),0)))</f>
        <v>0</v>
      </c>
      <c r="U78" s="705">
        <f>IF('1. General Input'!$D$10=0,0,IF('1. General Input'!$D$10=8,0,IF(B78&gt;$U$9-1,IF(B78&lt;$V$9,D78,0),0)))</f>
        <v>0</v>
      </c>
      <c r="V78" s="705">
        <f>IF('1. General Input'!$D$10=0,0,IF('1. General Input'!$D$10=8,0,IF(B78&gt;$V$9-1,IF(B78&lt;$W$9,D78,0),0)))</f>
        <v>0</v>
      </c>
      <c r="W78" s="705">
        <f>IF('1. General Input'!$D$10=0,0,IF('1. General Input'!$D$10=8,0,IF(B78&gt;$W$9-1,IF(B78&lt;$X$9,D78,0),0)))</f>
        <v>0</v>
      </c>
      <c r="X78" s="705">
        <f>IF('1. General Input'!$D$10=0,0,IF('1. General Input'!$D$10=8,0,IF(B78&gt;$X$9-1,IF(B78&lt;$Y$9,D78,0),0)))</f>
        <v>0</v>
      </c>
      <c r="Y78" s="705">
        <f>IF('1. General Input'!$D$10=0,0,IF('1. General Input'!$D$10=8,0,IF(B78&gt;$Y$9-1,IF(B78&lt;$Z$9,D78,0),0)))</f>
        <v>0</v>
      </c>
      <c r="Z78" s="705">
        <f>IF('1. General Input'!$D$10=0,0,IF('1. General Input'!$D$10=8,0,IF(B78&gt;$Z$9-1,IF(B78&lt;$AA$9,D78,0),0)))</f>
        <v>0</v>
      </c>
      <c r="AA78" s="705">
        <f>IF('1. General Input'!$D$10=0,0,IF('1. General Input'!$D$10=8,0,IF(B78&gt;$AA$9-1,IF(B78&lt;$AB$9,D78,0),0)))</f>
        <v>0</v>
      </c>
      <c r="AB78" s="705">
        <f>IF('1. General Input'!$D$10=0,0,IF('1. General Input'!$D$10=8,0,IF(B78&gt;$AB$9-1,IF(B78&lt;$AC$9,D78,0),0)))</f>
        <v>0</v>
      </c>
      <c r="AC78" s="705">
        <f>IF('1. General Input'!$D$10=0,0,IF(B78&gt;$AC$9-1,D78,0))</f>
        <v>0</v>
      </c>
      <c r="AD78" s="706">
        <f t="shared" ref="AD78:AD112" si="17">IF(SUM(D78:AC78)&lt;0,0,SUM(E78:AC78))</f>
        <v>0</v>
      </c>
    </row>
    <row r="79" spans="1:30" x14ac:dyDescent="0.25">
      <c r="A79" s="646"/>
      <c r="B79" s="588"/>
      <c r="C79" s="588"/>
      <c r="D79" s="655"/>
      <c r="E79" s="705">
        <f t="shared" si="9"/>
        <v>0</v>
      </c>
      <c r="F79" s="705">
        <f t="shared" si="10"/>
        <v>0</v>
      </c>
      <c r="G79" s="705">
        <f t="shared" si="11"/>
        <v>0</v>
      </c>
      <c r="H79" s="705">
        <f t="shared" si="12"/>
        <v>0</v>
      </c>
      <c r="I79" s="705">
        <f t="shared" si="13"/>
        <v>0</v>
      </c>
      <c r="J79" s="705">
        <f t="shared" si="14"/>
        <v>0</v>
      </c>
      <c r="K79" s="705">
        <f t="shared" si="15"/>
        <v>0</v>
      </c>
      <c r="L79" s="705">
        <f t="shared" si="16"/>
        <v>0</v>
      </c>
      <c r="M79" s="705">
        <f>IF('1. General Input'!$D$10=0,0,IF('1. General Input'!$D$10=8,0,IF(B79&gt;$M$9-1,IF(B79&lt;$N$9,D79,0),0)))</f>
        <v>0</v>
      </c>
      <c r="N79" s="705">
        <f>IF('1. General Input'!$D$10=0,0,IF('1. General Input'!$D$10=8,0,IF(B79&gt;$N$9-1,IF(B79&lt;$O$9,D79,0),0)))</f>
        <v>0</v>
      </c>
      <c r="O79" s="705">
        <f>IF('1. General Input'!$D$10=0,0,IF('1. General Input'!$D$10=8,0,IF(B79&gt;$O$9-1,IF(B79&lt;$P$9,D79,0),0)))</f>
        <v>0</v>
      </c>
      <c r="P79" s="705">
        <f>IF('1. General Input'!$D$10=0,0,IF('1. General Input'!$D$10=8,0,IF(B79&gt;$P$9-1,IF(B79&lt;$Q$9,D79,0),0)))</f>
        <v>0</v>
      </c>
      <c r="Q79" s="705">
        <f>IF('1. General Input'!$D$10=0,0,IF('1. General Input'!$D$10=8,0,IF(B79&gt;$Q$9-1,IF(B79&lt;$R$9,D79,0),0)))</f>
        <v>0</v>
      </c>
      <c r="R79" s="705">
        <f>IF('1. General Input'!$D$10=0,0,IF('1. General Input'!$D$10=8,0,IF(B79&gt;$R$9-1,IF(B79&lt;$S$9,D79,0),0)))</f>
        <v>0</v>
      </c>
      <c r="S79" s="705">
        <f>IF('1. General Input'!$D$10=0,0,IF('1. General Input'!$D$10=8,0,IF(B79&gt;$S$9-1,IF(B79&lt;$T$9,D79,0),0)))</f>
        <v>0</v>
      </c>
      <c r="T79" s="705">
        <f>IF('1. General Input'!$D$10=0,0,IF('1. General Input'!$D$10=8,0,IF(B79&gt;$T$9-1,IF(B79&lt;$U$9,D79,0),0)))</f>
        <v>0</v>
      </c>
      <c r="U79" s="705">
        <f>IF('1. General Input'!$D$10=0,0,IF('1. General Input'!$D$10=8,0,IF(B79&gt;$U$9-1,IF(B79&lt;$V$9,D79,0),0)))</f>
        <v>0</v>
      </c>
      <c r="V79" s="705">
        <f>IF('1. General Input'!$D$10=0,0,IF('1. General Input'!$D$10=8,0,IF(B79&gt;$V$9-1,IF(B79&lt;$W$9,D79,0),0)))</f>
        <v>0</v>
      </c>
      <c r="W79" s="705">
        <f>IF('1. General Input'!$D$10=0,0,IF('1. General Input'!$D$10=8,0,IF(B79&gt;$W$9-1,IF(B79&lt;$X$9,D79,0),0)))</f>
        <v>0</v>
      </c>
      <c r="X79" s="705">
        <f>IF('1. General Input'!$D$10=0,0,IF('1. General Input'!$D$10=8,0,IF(B79&gt;$X$9-1,IF(B79&lt;$Y$9,D79,0),0)))</f>
        <v>0</v>
      </c>
      <c r="Y79" s="705">
        <f>IF('1. General Input'!$D$10=0,0,IF('1. General Input'!$D$10=8,0,IF(B79&gt;$Y$9-1,IF(B79&lt;$Z$9,D79,0),0)))</f>
        <v>0</v>
      </c>
      <c r="Z79" s="705">
        <f>IF('1. General Input'!$D$10=0,0,IF('1. General Input'!$D$10=8,0,IF(B79&gt;$Z$9-1,IF(B79&lt;$AA$9,D79,0),0)))</f>
        <v>0</v>
      </c>
      <c r="AA79" s="705">
        <f>IF('1. General Input'!$D$10=0,0,IF('1. General Input'!$D$10=8,0,IF(B79&gt;$AA$9-1,IF(B79&lt;$AB$9,D79,0),0)))</f>
        <v>0</v>
      </c>
      <c r="AB79" s="705">
        <f>IF('1. General Input'!$D$10=0,0,IF('1. General Input'!$D$10=8,0,IF(B79&gt;$AB$9-1,IF(B79&lt;$AC$9,D79,0),0)))</f>
        <v>0</v>
      </c>
      <c r="AC79" s="705">
        <f>IF('1. General Input'!$D$10=0,0,IF(B79&gt;$AC$9-1,D79,0))</f>
        <v>0</v>
      </c>
      <c r="AD79" s="706">
        <f t="shared" si="17"/>
        <v>0</v>
      </c>
    </row>
    <row r="80" spans="1:30" x14ac:dyDescent="0.25">
      <c r="A80" s="646"/>
      <c r="B80" s="588"/>
      <c r="C80" s="588"/>
      <c r="D80" s="655"/>
      <c r="E80" s="705">
        <f t="shared" si="9"/>
        <v>0</v>
      </c>
      <c r="F80" s="705">
        <f t="shared" si="10"/>
        <v>0</v>
      </c>
      <c r="G80" s="705">
        <f t="shared" si="11"/>
        <v>0</v>
      </c>
      <c r="H80" s="705">
        <f t="shared" si="12"/>
        <v>0</v>
      </c>
      <c r="I80" s="705">
        <f t="shared" si="13"/>
        <v>0</v>
      </c>
      <c r="J80" s="705">
        <f t="shared" si="14"/>
        <v>0</v>
      </c>
      <c r="K80" s="705">
        <f t="shared" si="15"/>
        <v>0</v>
      </c>
      <c r="L80" s="705">
        <f t="shared" si="16"/>
        <v>0</v>
      </c>
      <c r="M80" s="705">
        <f>IF('1. General Input'!$D$10=0,0,IF('1. General Input'!$D$10=8,0,IF(B80&gt;$M$9-1,IF(B80&lt;$N$9,D80,0),0)))</f>
        <v>0</v>
      </c>
      <c r="N80" s="705">
        <f>IF('1. General Input'!$D$10=0,0,IF('1. General Input'!$D$10=8,0,IF(B80&gt;$N$9-1,IF(B80&lt;$O$9,D80,0),0)))</f>
        <v>0</v>
      </c>
      <c r="O80" s="705">
        <f>IF('1. General Input'!$D$10=0,0,IF('1. General Input'!$D$10=8,0,IF(B80&gt;$O$9-1,IF(B80&lt;$P$9,D80,0),0)))</f>
        <v>0</v>
      </c>
      <c r="P80" s="705">
        <f>IF('1. General Input'!$D$10=0,0,IF('1. General Input'!$D$10=8,0,IF(B80&gt;$P$9-1,IF(B80&lt;$Q$9,D80,0),0)))</f>
        <v>0</v>
      </c>
      <c r="Q80" s="705">
        <f>IF('1. General Input'!$D$10=0,0,IF('1. General Input'!$D$10=8,0,IF(B80&gt;$Q$9-1,IF(B80&lt;$R$9,D80,0),0)))</f>
        <v>0</v>
      </c>
      <c r="R80" s="705">
        <f>IF('1. General Input'!$D$10=0,0,IF('1. General Input'!$D$10=8,0,IF(B80&gt;$R$9-1,IF(B80&lt;$S$9,D80,0),0)))</f>
        <v>0</v>
      </c>
      <c r="S80" s="705">
        <f>IF('1. General Input'!$D$10=0,0,IF('1. General Input'!$D$10=8,0,IF(B80&gt;$S$9-1,IF(B80&lt;$T$9,D80,0),0)))</f>
        <v>0</v>
      </c>
      <c r="T80" s="705">
        <f>IF('1. General Input'!$D$10=0,0,IF('1. General Input'!$D$10=8,0,IF(B80&gt;$T$9-1,IF(B80&lt;$U$9,D80,0),0)))</f>
        <v>0</v>
      </c>
      <c r="U80" s="705">
        <f>IF('1. General Input'!$D$10=0,0,IF('1. General Input'!$D$10=8,0,IF(B80&gt;$U$9-1,IF(B80&lt;$V$9,D80,0),0)))</f>
        <v>0</v>
      </c>
      <c r="V80" s="705">
        <f>IF('1. General Input'!$D$10=0,0,IF('1. General Input'!$D$10=8,0,IF(B80&gt;$V$9-1,IF(B80&lt;$W$9,D80,0),0)))</f>
        <v>0</v>
      </c>
      <c r="W80" s="705">
        <f>IF('1. General Input'!$D$10=0,0,IF('1. General Input'!$D$10=8,0,IF(B80&gt;$W$9-1,IF(B80&lt;$X$9,D80,0),0)))</f>
        <v>0</v>
      </c>
      <c r="X80" s="705">
        <f>IF('1. General Input'!$D$10=0,0,IF('1. General Input'!$D$10=8,0,IF(B80&gt;$X$9-1,IF(B80&lt;$Y$9,D80,0),0)))</f>
        <v>0</v>
      </c>
      <c r="Y80" s="705">
        <f>IF('1. General Input'!$D$10=0,0,IF('1. General Input'!$D$10=8,0,IF(B80&gt;$Y$9-1,IF(B80&lt;$Z$9,D80,0),0)))</f>
        <v>0</v>
      </c>
      <c r="Z80" s="705">
        <f>IF('1. General Input'!$D$10=0,0,IF('1. General Input'!$D$10=8,0,IF(B80&gt;$Z$9-1,IF(B80&lt;$AA$9,D80,0),0)))</f>
        <v>0</v>
      </c>
      <c r="AA80" s="705">
        <f>IF('1. General Input'!$D$10=0,0,IF('1. General Input'!$D$10=8,0,IF(B80&gt;$AA$9-1,IF(B80&lt;$AB$9,D80,0),0)))</f>
        <v>0</v>
      </c>
      <c r="AB80" s="705">
        <f>IF('1. General Input'!$D$10=0,0,IF('1. General Input'!$D$10=8,0,IF(B80&gt;$AB$9-1,IF(B80&lt;$AC$9,D80,0),0)))</f>
        <v>0</v>
      </c>
      <c r="AC80" s="705">
        <f>IF('1. General Input'!$D$10=0,0,IF(B80&gt;$AC$9-1,D80,0))</f>
        <v>0</v>
      </c>
      <c r="AD80" s="706">
        <f t="shared" si="17"/>
        <v>0</v>
      </c>
    </row>
    <row r="81" spans="1:30" x14ac:dyDescent="0.25">
      <c r="A81" s="646"/>
      <c r="B81" s="588"/>
      <c r="C81" s="588"/>
      <c r="D81" s="655"/>
      <c r="E81" s="705">
        <f t="shared" si="9"/>
        <v>0</v>
      </c>
      <c r="F81" s="705">
        <f t="shared" si="10"/>
        <v>0</v>
      </c>
      <c r="G81" s="705">
        <f t="shared" si="11"/>
        <v>0</v>
      </c>
      <c r="H81" s="705">
        <f t="shared" si="12"/>
        <v>0</v>
      </c>
      <c r="I81" s="705">
        <f t="shared" si="13"/>
        <v>0</v>
      </c>
      <c r="J81" s="705">
        <f t="shared" si="14"/>
        <v>0</v>
      </c>
      <c r="K81" s="705">
        <f t="shared" si="15"/>
        <v>0</v>
      </c>
      <c r="L81" s="705">
        <f t="shared" si="16"/>
        <v>0</v>
      </c>
      <c r="M81" s="705">
        <f>IF('1. General Input'!$D$10=0,0,IF('1. General Input'!$D$10=8,0,IF(B81&gt;$M$9-1,IF(B81&lt;$N$9,D81,0),0)))</f>
        <v>0</v>
      </c>
      <c r="N81" s="705">
        <f>IF('1. General Input'!$D$10=0,0,IF('1. General Input'!$D$10=8,0,IF(B81&gt;$N$9-1,IF(B81&lt;$O$9,D81,0),0)))</f>
        <v>0</v>
      </c>
      <c r="O81" s="705">
        <f>IF('1. General Input'!$D$10=0,0,IF('1. General Input'!$D$10=8,0,IF(B81&gt;$O$9-1,IF(B81&lt;$P$9,D81,0),0)))</f>
        <v>0</v>
      </c>
      <c r="P81" s="705">
        <f>IF('1. General Input'!$D$10=0,0,IF('1. General Input'!$D$10=8,0,IF(B81&gt;$P$9-1,IF(B81&lt;$Q$9,D81,0),0)))</f>
        <v>0</v>
      </c>
      <c r="Q81" s="705">
        <f>IF('1. General Input'!$D$10=0,0,IF('1. General Input'!$D$10=8,0,IF(B81&gt;$Q$9-1,IF(B81&lt;$R$9,D81,0),0)))</f>
        <v>0</v>
      </c>
      <c r="R81" s="705">
        <f>IF('1. General Input'!$D$10=0,0,IF('1. General Input'!$D$10=8,0,IF(B81&gt;$R$9-1,IF(B81&lt;$S$9,D81,0),0)))</f>
        <v>0</v>
      </c>
      <c r="S81" s="705">
        <f>IF('1. General Input'!$D$10=0,0,IF('1. General Input'!$D$10=8,0,IF(B81&gt;$S$9-1,IF(B81&lt;$T$9,D81,0),0)))</f>
        <v>0</v>
      </c>
      <c r="T81" s="705">
        <f>IF('1. General Input'!$D$10=0,0,IF('1. General Input'!$D$10=8,0,IF(B81&gt;$T$9-1,IF(B81&lt;$U$9,D81,0),0)))</f>
        <v>0</v>
      </c>
      <c r="U81" s="705">
        <f>IF('1. General Input'!$D$10=0,0,IF('1. General Input'!$D$10=8,0,IF(B81&gt;$U$9-1,IF(B81&lt;$V$9,D81,0),0)))</f>
        <v>0</v>
      </c>
      <c r="V81" s="705">
        <f>IF('1. General Input'!$D$10=0,0,IF('1. General Input'!$D$10=8,0,IF(B81&gt;$V$9-1,IF(B81&lt;$W$9,D81,0),0)))</f>
        <v>0</v>
      </c>
      <c r="W81" s="705">
        <f>IF('1. General Input'!$D$10=0,0,IF('1. General Input'!$D$10=8,0,IF(B81&gt;$W$9-1,IF(B81&lt;$X$9,D81,0),0)))</f>
        <v>0</v>
      </c>
      <c r="X81" s="705">
        <f>IF('1. General Input'!$D$10=0,0,IF('1. General Input'!$D$10=8,0,IF(B81&gt;$X$9-1,IF(B81&lt;$Y$9,D81,0),0)))</f>
        <v>0</v>
      </c>
      <c r="Y81" s="705">
        <f>IF('1. General Input'!$D$10=0,0,IF('1. General Input'!$D$10=8,0,IF(B81&gt;$Y$9-1,IF(B81&lt;$Z$9,D81,0),0)))</f>
        <v>0</v>
      </c>
      <c r="Z81" s="705">
        <f>IF('1. General Input'!$D$10=0,0,IF('1. General Input'!$D$10=8,0,IF(B81&gt;$Z$9-1,IF(B81&lt;$AA$9,D81,0),0)))</f>
        <v>0</v>
      </c>
      <c r="AA81" s="705">
        <f>IF('1. General Input'!$D$10=0,0,IF('1. General Input'!$D$10=8,0,IF(B81&gt;$AA$9-1,IF(B81&lt;$AB$9,D81,0),0)))</f>
        <v>0</v>
      </c>
      <c r="AB81" s="705">
        <f>IF('1. General Input'!$D$10=0,0,IF('1. General Input'!$D$10=8,0,IF(B81&gt;$AB$9-1,IF(B81&lt;$AC$9,D81,0),0)))</f>
        <v>0</v>
      </c>
      <c r="AC81" s="705">
        <f>IF('1. General Input'!$D$10=0,0,IF(B81&gt;$AC$9-1,D81,0))</f>
        <v>0</v>
      </c>
      <c r="AD81" s="706">
        <f t="shared" si="17"/>
        <v>0</v>
      </c>
    </row>
    <row r="82" spans="1:30" x14ac:dyDescent="0.25">
      <c r="A82" s="646"/>
      <c r="B82" s="588"/>
      <c r="C82" s="588"/>
      <c r="D82" s="655"/>
      <c r="E82" s="705">
        <f t="shared" si="9"/>
        <v>0</v>
      </c>
      <c r="F82" s="705">
        <f t="shared" si="10"/>
        <v>0</v>
      </c>
      <c r="G82" s="705">
        <f t="shared" si="11"/>
        <v>0</v>
      </c>
      <c r="H82" s="705">
        <f t="shared" si="12"/>
        <v>0</v>
      </c>
      <c r="I82" s="705">
        <f t="shared" si="13"/>
        <v>0</v>
      </c>
      <c r="J82" s="705">
        <f t="shared" si="14"/>
        <v>0</v>
      </c>
      <c r="K82" s="705">
        <f t="shared" si="15"/>
        <v>0</v>
      </c>
      <c r="L82" s="705">
        <f t="shared" si="16"/>
        <v>0</v>
      </c>
      <c r="M82" s="705">
        <f>IF('1. General Input'!$D$10=0,0,IF('1. General Input'!$D$10=8,0,IF(B82&gt;$M$9-1,IF(B82&lt;$N$9,D82,0),0)))</f>
        <v>0</v>
      </c>
      <c r="N82" s="705">
        <f>IF('1. General Input'!$D$10=0,0,IF('1. General Input'!$D$10=8,0,IF(B82&gt;$N$9-1,IF(B82&lt;$O$9,D82,0),0)))</f>
        <v>0</v>
      </c>
      <c r="O82" s="705">
        <f>IF('1. General Input'!$D$10=0,0,IF('1. General Input'!$D$10=8,0,IF(B82&gt;$O$9-1,IF(B82&lt;$P$9,D82,0),0)))</f>
        <v>0</v>
      </c>
      <c r="P82" s="705">
        <f>IF('1. General Input'!$D$10=0,0,IF('1. General Input'!$D$10=8,0,IF(B82&gt;$P$9-1,IF(B82&lt;$Q$9,D82,0),0)))</f>
        <v>0</v>
      </c>
      <c r="Q82" s="705">
        <f>IF('1. General Input'!$D$10=0,0,IF('1. General Input'!$D$10=8,0,IF(B82&gt;$Q$9-1,IF(B82&lt;$R$9,D82,0),0)))</f>
        <v>0</v>
      </c>
      <c r="R82" s="705">
        <f>IF('1. General Input'!$D$10=0,0,IF('1. General Input'!$D$10=8,0,IF(B82&gt;$R$9-1,IF(B82&lt;$S$9,D82,0),0)))</f>
        <v>0</v>
      </c>
      <c r="S82" s="705">
        <f>IF('1. General Input'!$D$10=0,0,IF('1. General Input'!$D$10=8,0,IF(B82&gt;$S$9-1,IF(B82&lt;$T$9,D82,0),0)))</f>
        <v>0</v>
      </c>
      <c r="T82" s="705">
        <f>IF('1. General Input'!$D$10=0,0,IF('1. General Input'!$D$10=8,0,IF(B82&gt;$T$9-1,IF(B82&lt;$U$9,D82,0),0)))</f>
        <v>0</v>
      </c>
      <c r="U82" s="705">
        <f>IF('1. General Input'!$D$10=0,0,IF('1. General Input'!$D$10=8,0,IF(B82&gt;$U$9-1,IF(B82&lt;$V$9,D82,0),0)))</f>
        <v>0</v>
      </c>
      <c r="V82" s="705">
        <f>IF('1. General Input'!$D$10=0,0,IF('1. General Input'!$D$10=8,0,IF(B82&gt;$V$9-1,IF(B82&lt;$W$9,D82,0),0)))</f>
        <v>0</v>
      </c>
      <c r="W82" s="705">
        <f>IF('1. General Input'!$D$10=0,0,IF('1. General Input'!$D$10=8,0,IF(B82&gt;$W$9-1,IF(B82&lt;$X$9,D82,0),0)))</f>
        <v>0</v>
      </c>
      <c r="X82" s="705">
        <f>IF('1. General Input'!$D$10=0,0,IF('1. General Input'!$D$10=8,0,IF(B82&gt;$X$9-1,IF(B82&lt;$Y$9,D82,0),0)))</f>
        <v>0</v>
      </c>
      <c r="Y82" s="705">
        <f>IF('1. General Input'!$D$10=0,0,IF('1. General Input'!$D$10=8,0,IF(B82&gt;$Y$9-1,IF(B82&lt;$Z$9,D82,0),0)))</f>
        <v>0</v>
      </c>
      <c r="Z82" s="705">
        <f>IF('1. General Input'!$D$10=0,0,IF('1. General Input'!$D$10=8,0,IF(B82&gt;$Z$9-1,IF(B82&lt;$AA$9,D82,0),0)))</f>
        <v>0</v>
      </c>
      <c r="AA82" s="705">
        <f>IF('1. General Input'!$D$10=0,0,IF('1. General Input'!$D$10=8,0,IF(B82&gt;$AA$9-1,IF(B82&lt;$AB$9,D82,0),0)))</f>
        <v>0</v>
      </c>
      <c r="AB82" s="705">
        <f>IF('1. General Input'!$D$10=0,0,IF('1. General Input'!$D$10=8,0,IF(B82&gt;$AB$9-1,IF(B82&lt;$AC$9,D82,0),0)))</f>
        <v>0</v>
      </c>
      <c r="AC82" s="705">
        <f>IF('1. General Input'!$D$10=0,0,IF(B82&gt;$AC$9-1,D82,0))</f>
        <v>0</v>
      </c>
      <c r="AD82" s="706">
        <f t="shared" si="17"/>
        <v>0</v>
      </c>
    </row>
    <row r="83" spans="1:30" x14ac:dyDescent="0.25">
      <c r="A83" s="646"/>
      <c r="B83" s="588"/>
      <c r="C83" s="588"/>
      <c r="D83" s="655"/>
      <c r="E83" s="705">
        <f t="shared" si="9"/>
        <v>0</v>
      </c>
      <c r="F83" s="705">
        <f t="shared" si="10"/>
        <v>0</v>
      </c>
      <c r="G83" s="705">
        <f t="shared" si="11"/>
        <v>0</v>
      </c>
      <c r="H83" s="705">
        <f t="shared" si="12"/>
        <v>0</v>
      </c>
      <c r="I83" s="705">
        <f t="shared" si="13"/>
        <v>0</v>
      </c>
      <c r="J83" s="705">
        <f t="shared" si="14"/>
        <v>0</v>
      </c>
      <c r="K83" s="705">
        <f t="shared" si="15"/>
        <v>0</v>
      </c>
      <c r="L83" s="705">
        <f t="shared" si="16"/>
        <v>0</v>
      </c>
      <c r="M83" s="705">
        <f>IF('1. General Input'!$D$10=0,0,IF('1. General Input'!$D$10=8,0,IF(B83&gt;$M$9-1,IF(B83&lt;$N$9,D83,0),0)))</f>
        <v>0</v>
      </c>
      <c r="N83" s="705">
        <f>IF('1. General Input'!$D$10=0,0,IF('1. General Input'!$D$10=8,0,IF(B83&gt;$N$9-1,IF(B83&lt;$O$9,D83,0),0)))</f>
        <v>0</v>
      </c>
      <c r="O83" s="705">
        <f>IF('1. General Input'!$D$10=0,0,IF('1. General Input'!$D$10=8,0,IF(B83&gt;$O$9-1,IF(B83&lt;$P$9,D83,0),0)))</f>
        <v>0</v>
      </c>
      <c r="P83" s="705">
        <f>IF('1. General Input'!$D$10=0,0,IF('1. General Input'!$D$10=8,0,IF(B83&gt;$P$9-1,IF(B83&lt;$Q$9,D83,0),0)))</f>
        <v>0</v>
      </c>
      <c r="Q83" s="705">
        <f>IF('1. General Input'!$D$10=0,0,IF('1. General Input'!$D$10=8,0,IF(B83&gt;$Q$9-1,IF(B83&lt;$R$9,D83,0),0)))</f>
        <v>0</v>
      </c>
      <c r="R83" s="705">
        <f>IF('1. General Input'!$D$10=0,0,IF('1. General Input'!$D$10=8,0,IF(B83&gt;$R$9-1,IF(B83&lt;$S$9,D83,0),0)))</f>
        <v>0</v>
      </c>
      <c r="S83" s="705">
        <f>IF('1. General Input'!$D$10=0,0,IF('1. General Input'!$D$10=8,0,IF(B83&gt;$S$9-1,IF(B83&lt;$T$9,D83,0),0)))</f>
        <v>0</v>
      </c>
      <c r="T83" s="705">
        <f>IF('1. General Input'!$D$10=0,0,IF('1. General Input'!$D$10=8,0,IF(B83&gt;$T$9-1,IF(B83&lt;$U$9,D83,0),0)))</f>
        <v>0</v>
      </c>
      <c r="U83" s="705">
        <f>IF('1. General Input'!$D$10=0,0,IF('1. General Input'!$D$10=8,0,IF(B83&gt;$U$9-1,IF(B83&lt;$V$9,D83,0),0)))</f>
        <v>0</v>
      </c>
      <c r="V83" s="705">
        <f>IF('1. General Input'!$D$10=0,0,IF('1. General Input'!$D$10=8,0,IF(B83&gt;$V$9-1,IF(B83&lt;$W$9,D83,0),0)))</f>
        <v>0</v>
      </c>
      <c r="W83" s="705">
        <f>IF('1. General Input'!$D$10=0,0,IF('1. General Input'!$D$10=8,0,IF(B83&gt;$W$9-1,IF(B83&lt;$X$9,D83,0),0)))</f>
        <v>0</v>
      </c>
      <c r="X83" s="705">
        <f>IF('1. General Input'!$D$10=0,0,IF('1. General Input'!$D$10=8,0,IF(B83&gt;$X$9-1,IF(B83&lt;$Y$9,D83,0),0)))</f>
        <v>0</v>
      </c>
      <c r="Y83" s="705">
        <f>IF('1. General Input'!$D$10=0,0,IF('1. General Input'!$D$10=8,0,IF(B83&gt;$Y$9-1,IF(B83&lt;$Z$9,D83,0),0)))</f>
        <v>0</v>
      </c>
      <c r="Z83" s="705">
        <f>IF('1. General Input'!$D$10=0,0,IF('1. General Input'!$D$10=8,0,IF(B83&gt;$Z$9-1,IF(B83&lt;$AA$9,D83,0),0)))</f>
        <v>0</v>
      </c>
      <c r="AA83" s="705">
        <f>IF('1. General Input'!$D$10=0,0,IF('1. General Input'!$D$10=8,0,IF(B83&gt;$AA$9-1,IF(B83&lt;$AB$9,D83,0),0)))</f>
        <v>0</v>
      </c>
      <c r="AB83" s="705">
        <f>IF('1. General Input'!$D$10=0,0,IF('1. General Input'!$D$10=8,0,IF(B83&gt;$AB$9-1,IF(B83&lt;$AC$9,D83,0),0)))</f>
        <v>0</v>
      </c>
      <c r="AC83" s="705">
        <f>IF('1. General Input'!$D$10=0,0,IF(B83&gt;$AC$9-1,D83,0))</f>
        <v>0</v>
      </c>
      <c r="AD83" s="706">
        <f t="shared" si="17"/>
        <v>0</v>
      </c>
    </row>
    <row r="84" spans="1:30" x14ac:dyDescent="0.25">
      <c r="A84" s="646"/>
      <c r="B84" s="588"/>
      <c r="C84" s="588"/>
      <c r="D84" s="655"/>
      <c r="E84" s="705">
        <f t="shared" si="9"/>
        <v>0</v>
      </c>
      <c r="F84" s="705">
        <f t="shared" si="10"/>
        <v>0</v>
      </c>
      <c r="G84" s="705">
        <f t="shared" si="11"/>
        <v>0</v>
      </c>
      <c r="H84" s="705">
        <f t="shared" si="12"/>
        <v>0</v>
      </c>
      <c r="I84" s="705">
        <f t="shared" si="13"/>
        <v>0</v>
      </c>
      <c r="J84" s="705">
        <f t="shared" si="14"/>
        <v>0</v>
      </c>
      <c r="K84" s="705">
        <f t="shared" si="15"/>
        <v>0</v>
      </c>
      <c r="L84" s="705">
        <f t="shared" si="16"/>
        <v>0</v>
      </c>
      <c r="M84" s="705">
        <f>IF('1. General Input'!$D$10=0,0,IF('1. General Input'!$D$10=8,0,IF(B84&gt;$M$9-1,IF(B84&lt;$N$9,D84,0),0)))</f>
        <v>0</v>
      </c>
      <c r="N84" s="705">
        <f>IF('1. General Input'!$D$10=0,0,IF('1. General Input'!$D$10=8,0,IF(B84&gt;$N$9-1,IF(B84&lt;$O$9,D84,0),0)))</f>
        <v>0</v>
      </c>
      <c r="O84" s="705">
        <f>IF('1. General Input'!$D$10=0,0,IF('1. General Input'!$D$10=8,0,IF(B84&gt;$O$9-1,IF(B84&lt;$P$9,D84,0),0)))</f>
        <v>0</v>
      </c>
      <c r="P84" s="705">
        <f>IF('1. General Input'!$D$10=0,0,IF('1. General Input'!$D$10=8,0,IF(B84&gt;$P$9-1,IF(B84&lt;$Q$9,D84,0),0)))</f>
        <v>0</v>
      </c>
      <c r="Q84" s="705">
        <f>IF('1. General Input'!$D$10=0,0,IF('1. General Input'!$D$10=8,0,IF(B84&gt;$Q$9-1,IF(B84&lt;$R$9,D84,0),0)))</f>
        <v>0</v>
      </c>
      <c r="R84" s="705">
        <f>IF('1. General Input'!$D$10=0,0,IF('1. General Input'!$D$10=8,0,IF(B84&gt;$R$9-1,IF(B84&lt;$S$9,D84,0),0)))</f>
        <v>0</v>
      </c>
      <c r="S84" s="705">
        <f>IF('1. General Input'!$D$10=0,0,IF('1. General Input'!$D$10=8,0,IF(B84&gt;$S$9-1,IF(B84&lt;$T$9,D84,0),0)))</f>
        <v>0</v>
      </c>
      <c r="T84" s="705">
        <f>IF('1. General Input'!$D$10=0,0,IF('1. General Input'!$D$10=8,0,IF(B84&gt;$T$9-1,IF(B84&lt;$U$9,D84,0),0)))</f>
        <v>0</v>
      </c>
      <c r="U84" s="705">
        <f>IF('1. General Input'!$D$10=0,0,IF('1. General Input'!$D$10=8,0,IF(B84&gt;$U$9-1,IF(B84&lt;$V$9,D84,0),0)))</f>
        <v>0</v>
      </c>
      <c r="V84" s="705">
        <f>IF('1. General Input'!$D$10=0,0,IF('1. General Input'!$D$10=8,0,IF(B84&gt;$V$9-1,IF(B84&lt;$W$9,D84,0),0)))</f>
        <v>0</v>
      </c>
      <c r="W84" s="705">
        <f>IF('1. General Input'!$D$10=0,0,IF('1. General Input'!$D$10=8,0,IF(B84&gt;$W$9-1,IF(B84&lt;$X$9,D84,0),0)))</f>
        <v>0</v>
      </c>
      <c r="X84" s="705">
        <f>IF('1. General Input'!$D$10=0,0,IF('1. General Input'!$D$10=8,0,IF(B84&gt;$X$9-1,IF(B84&lt;$Y$9,D84,0),0)))</f>
        <v>0</v>
      </c>
      <c r="Y84" s="705">
        <f>IF('1. General Input'!$D$10=0,0,IF('1. General Input'!$D$10=8,0,IF(B84&gt;$Y$9-1,IF(B84&lt;$Z$9,D84,0),0)))</f>
        <v>0</v>
      </c>
      <c r="Z84" s="705">
        <f>IF('1. General Input'!$D$10=0,0,IF('1. General Input'!$D$10=8,0,IF(B84&gt;$Z$9-1,IF(B84&lt;$AA$9,D84,0),0)))</f>
        <v>0</v>
      </c>
      <c r="AA84" s="705">
        <f>IF('1. General Input'!$D$10=0,0,IF('1. General Input'!$D$10=8,0,IF(B84&gt;$AA$9-1,IF(B84&lt;$AB$9,D84,0),0)))</f>
        <v>0</v>
      </c>
      <c r="AB84" s="705">
        <f>IF('1. General Input'!$D$10=0,0,IF('1. General Input'!$D$10=8,0,IF(B84&gt;$AB$9-1,IF(B84&lt;$AC$9,D84,0),0)))</f>
        <v>0</v>
      </c>
      <c r="AC84" s="705">
        <f>IF('1. General Input'!$D$10=0,0,IF(B84&gt;$AC$9-1,D84,0))</f>
        <v>0</v>
      </c>
      <c r="AD84" s="706">
        <f t="shared" si="17"/>
        <v>0</v>
      </c>
    </row>
    <row r="85" spans="1:30" x14ac:dyDescent="0.25">
      <c r="A85" s="646"/>
      <c r="B85" s="588"/>
      <c r="C85" s="588"/>
      <c r="D85" s="655"/>
      <c r="E85" s="705">
        <f t="shared" si="9"/>
        <v>0</v>
      </c>
      <c r="F85" s="705">
        <f t="shared" si="10"/>
        <v>0</v>
      </c>
      <c r="G85" s="705">
        <f t="shared" si="11"/>
        <v>0</v>
      </c>
      <c r="H85" s="705">
        <f t="shared" si="12"/>
        <v>0</v>
      </c>
      <c r="I85" s="705">
        <f t="shared" si="13"/>
        <v>0</v>
      </c>
      <c r="J85" s="705">
        <f t="shared" si="14"/>
        <v>0</v>
      </c>
      <c r="K85" s="705">
        <f t="shared" si="15"/>
        <v>0</v>
      </c>
      <c r="L85" s="705">
        <f t="shared" si="16"/>
        <v>0</v>
      </c>
      <c r="M85" s="705">
        <f>IF('1. General Input'!$D$10=0,0,IF('1. General Input'!$D$10=8,0,IF(B85&gt;$M$9-1,IF(B85&lt;$N$9,D85,0),0)))</f>
        <v>0</v>
      </c>
      <c r="N85" s="705">
        <f>IF('1. General Input'!$D$10=0,0,IF('1. General Input'!$D$10=8,0,IF(B85&gt;$N$9-1,IF(B85&lt;$O$9,D85,0),0)))</f>
        <v>0</v>
      </c>
      <c r="O85" s="705">
        <f>IF('1. General Input'!$D$10=0,0,IF('1. General Input'!$D$10=8,0,IF(B85&gt;$O$9-1,IF(B85&lt;$P$9,D85,0),0)))</f>
        <v>0</v>
      </c>
      <c r="P85" s="705">
        <f>IF('1. General Input'!$D$10=0,0,IF('1. General Input'!$D$10=8,0,IF(B85&gt;$P$9-1,IF(B85&lt;$Q$9,D85,0),0)))</f>
        <v>0</v>
      </c>
      <c r="Q85" s="705">
        <f>IF('1. General Input'!$D$10=0,0,IF('1. General Input'!$D$10=8,0,IF(B85&gt;$Q$9-1,IF(B85&lt;$R$9,D85,0),0)))</f>
        <v>0</v>
      </c>
      <c r="R85" s="705">
        <f>IF('1. General Input'!$D$10=0,0,IF('1. General Input'!$D$10=8,0,IF(B85&gt;$R$9-1,IF(B85&lt;$S$9,D85,0),0)))</f>
        <v>0</v>
      </c>
      <c r="S85" s="705">
        <f>IF('1. General Input'!$D$10=0,0,IF('1. General Input'!$D$10=8,0,IF(B85&gt;$S$9-1,IF(B85&lt;$T$9,D85,0),0)))</f>
        <v>0</v>
      </c>
      <c r="T85" s="705">
        <f>IF('1. General Input'!$D$10=0,0,IF('1. General Input'!$D$10=8,0,IF(B85&gt;$T$9-1,IF(B85&lt;$U$9,D85,0),0)))</f>
        <v>0</v>
      </c>
      <c r="U85" s="705">
        <f>IF('1. General Input'!$D$10=0,0,IF('1. General Input'!$D$10=8,0,IF(B85&gt;$U$9-1,IF(B85&lt;$V$9,D85,0),0)))</f>
        <v>0</v>
      </c>
      <c r="V85" s="705">
        <f>IF('1. General Input'!$D$10=0,0,IF('1. General Input'!$D$10=8,0,IF(B85&gt;$V$9-1,IF(B85&lt;$W$9,D85,0),0)))</f>
        <v>0</v>
      </c>
      <c r="W85" s="705">
        <f>IF('1. General Input'!$D$10=0,0,IF('1. General Input'!$D$10=8,0,IF(B85&gt;$W$9-1,IF(B85&lt;$X$9,D85,0),0)))</f>
        <v>0</v>
      </c>
      <c r="X85" s="705">
        <f>IF('1. General Input'!$D$10=0,0,IF('1. General Input'!$D$10=8,0,IF(B85&gt;$X$9-1,IF(B85&lt;$Y$9,D85,0),0)))</f>
        <v>0</v>
      </c>
      <c r="Y85" s="705">
        <f>IF('1. General Input'!$D$10=0,0,IF('1. General Input'!$D$10=8,0,IF(B85&gt;$Y$9-1,IF(B85&lt;$Z$9,D85,0),0)))</f>
        <v>0</v>
      </c>
      <c r="Z85" s="705">
        <f>IF('1. General Input'!$D$10=0,0,IF('1. General Input'!$D$10=8,0,IF(B85&gt;$Z$9-1,IF(B85&lt;$AA$9,D85,0),0)))</f>
        <v>0</v>
      </c>
      <c r="AA85" s="705">
        <f>IF('1. General Input'!$D$10=0,0,IF('1. General Input'!$D$10=8,0,IF(B85&gt;$AA$9-1,IF(B85&lt;$AB$9,D85,0),0)))</f>
        <v>0</v>
      </c>
      <c r="AB85" s="705">
        <f>IF('1. General Input'!$D$10=0,0,IF('1. General Input'!$D$10=8,0,IF(B85&gt;$AB$9-1,IF(B85&lt;$AC$9,D85,0),0)))</f>
        <v>0</v>
      </c>
      <c r="AC85" s="705">
        <f>IF('1. General Input'!$D$10=0,0,IF(B85&gt;$AC$9-1,D85,0))</f>
        <v>0</v>
      </c>
      <c r="AD85" s="706">
        <f t="shared" si="17"/>
        <v>0</v>
      </c>
    </row>
    <row r="86" spans="1:30" x14ac:dyDescent="0.25">
      <c r="A86" s="646"/>
      <c r="B86" s="588"/>
      <c r="C86" s="588"/>
      <c r="D86" s="655"/>
      <c r="E86" s="705">
        <f t="shared" si="9"/>
        <v>0</v>
      </c>
      <c r="F86" s="705">
        <f t="shared" si="10"/>
        <v>0</v>
      </c>
      <c r="G86" s="705">
        <f t="shared" si="11"/>
        <v>0</v>
      </c>
      <c r="H86" s="705">
        <f t="shared" si="12"/>
        <v>0</v>
      </c>
      <c r="I86" s="705">
        <f t="shared" si="13"/>
        <v>0</v>
      </c>
      <c r="J86" s="705">
        <f t="shared" si="14"/>
        <v>0</v>
      </c>
      <c r="K86" s="705">
        <f t="shared" si="15"/>
        <v>0</v>
      </c>
      <c r="L86" s="705">
        <f t="shared" si="16"/>
        <v>0</v>
      </c>
      <c r="M86" s="705">
        <f>IF('1. General Input'!$D$10=0,0,IF('1. General Input'!$D$10=8,0,IF(B86&gt;$M$9-1,IF(B86&lt;$N$9,D86,0),0)))</f>
        <v>0</v>
      </c>
      <c r="N86" s="705">
        <f>IF('1. General Input'!$D$10=0,0,IF('1. General Input'!$D$10=8,0,IF(B86&gt;$N$9-1,IF(B86&lt;$O$9,D86,0),0)))</f>
        <v>0</v>
      </c>
      <c r="O86" s="705">
        <f>IF('1. General Input'!$D$10=0,0,IF('1. General Input'!$D$10=8,0,IF(B86&gt;$O$9-1,IF(B86&lt;$P$9,D86,0),0)))</f>
        <v>0</v>
      </c>
      <c r="P86" s="705">
        <f>IF('1. General Input'!$D$10=0,0,IF('1. General Input'!$D$10=8,0,IF(B86&gt;$P$9-1,IF(B86&lt;$Q$9,D86,0),0)))</f>
        <v>0</v>
      </c>
      <c r="Q86" s="705">
        <f>IF('1. General Input'!$D$10=0,0,IF('1. General Input'!$D$10=8,0,IF(B86&gt;$Q$9-1,IF(B86&lt;$R$9,D86,0),0)))</f>
        <v>0</v>
      </c>
      <c r="R86" s="705">
        <f>IF('1. General Input'!$D$10=0,0,IF('1. General Input'!$D$10=8,0,IF(B86&gt;$R$9-1,IF(B86&lt;$S$9,D86,0),0)))</f>
        <v>0</v>
      </c>
      <c r="S86" s="705">
        <f>IF('1. General Input'!$D$10=0,0,IF('1. General Input'!$D$10=8,0,IF(B86&gt;$S$9-1,IF(B86&lt;$T$9,D86,0),0)))</f>
        <v>0</v>
      </c>
      <c r="T86" s="705">
        <f>IF('1. General Input'!$D$10=0,0,IF('1. General Input'!$D$10=8,0,IF(B86&gt;$T$9-1,IF(B86&lt;$U$9,D86,0),0)))</f>
        <v>0</v>
      </c>
      <c r="U86" s="705">
        <f>IF('1. General Input'!$D$10=0,0,IF('1. General Input'!$D$10=8,0,IF(B86&gt;$U$9-1,IF(B86&lt;$V$9,D86,0),0)))</f>
        <v>0</v>
      </c>
      <c r="V86" s="705">
        <f>IF('1. General Input'!$D$10=0,0,IF('1. General Input'!$D$10=8,0,IF(B86&gt;$V$9-1,IF(B86&lt;$W$9,D86,0),0)))</f>
        <v>0</v>
      </c>
      <c r="W86" s="705">
        <f>IF('1. General Input'!$D$10=0,0,IF('1. General Input'!$D$10=8,0,IF(B86&gt;$W$9-1,IF(B86&lt;$X$9,D86,0),0)))</f>
        <v>0</v>
      </c>
      <c r="X86" s="705">
        <f>IF('1. General Input'!$D$10=0,0,IF('1. General Input'!$D$10=8,0,IF(B86&gt;$X$9-1,IF(B86&lt;$Y$9,D86,0),0)))</f>
        <v>0</v>
      </c>
      <c r="Y86" s="705">
        <f>IF('1. General Input'!$D$10=0,0,IF('1. General Input'!$D$10=8,0,IF(B86&gt;$Y$9-1,IF(B86&lt;$Z$9,D86,0),0)))</f>
        <v>0</v>
      </c>
      <c r="Z86" s="705">
        <f>IF('1. General Input'!$D$10=0,0,IF('1. General Input'!$D$10=8,0,IF(B86&gt;$Z$9-1,IF(B86&lt;$AA$9,D86,0),0)))</f>
        <v>0</v>
      </c>
      <c r="AA86" s="705">
        <f>IF('1. General Input'!$D$10=0,0,IF('1. General Input'!$D$10=8,0,IF(B86&gt;$AA$9-1,IF(B86&lt;$AB$9,D86,0),0)))</f>
        <v>0</v>
      </c>
      <c r="AB86" s="705">
        <f>IF('1. General Input'!$D$10=0,0,IF('1. General Input'!$D$10=8,0,IF(B86&gt;$AB$9-1,IF(B86&lt;$AC$9,D86,0),0)))</f>
        <v>0</v>
      </c>
      <c r="AC86" s="705">
        <f>IF('1. General Input'!$D$10=0,0,IF(B86&gt;$AC$9-1,D86,0))</f>
        <v>0</v>
      </c>
      <c r="AD86" s="706">
        <f t="shared" si="17"/>
        <v>0</v>
      </c>
    </row>
    <row r="87" spans="1:30" x14ac:dyDescent="0.25">
      <c r="A87" s="646"/>
      <c r="B87" s="588"/>
      <c r="C87" s="588"/>
      <c r="D87" s="655"/>
      <c r="E87" s="705">
        <f t="shared" si="9"/>
        <v>0</v>
      </c>
      <c r="F87" s="705">
        <f t="shared" si="10"/>
        <v>0</v>
      </c>
      <c r="G87" s="705">
        <f t="shared" si="11"/>
        <v>0</v>
      </c>
      <c r="H87" s="705">
        <f t="shared" si="12"/>
        <v>0</v>
      </c>
      <c r="I87" s="705">
        <f t="shared" si="13"/>
        <v>0</v>
      </c>
      <c r="J87" s="705">
        <f t="shared" si="14"/>
        <v>0</v>
      </c>
      <c r="K87" s="705">
        <f t="shared" si="15"/>
        <v>0</v>
      </c>
      <c r="L87" s="705">
        <f t="shared" si="16"/>
        <v>0</v>
      </c>
      <c r="M87" s="705">
        <f>IF('1. General Input'!$D$10=0,0,IF('1. General Input'!$D$10=8,0,IF(B87&gt;$M$9-1,IF(B87&lt;$N$9,D87,0),0)))</f>
        <v>0</v>
      </c>
      <c r="N87" s="705">
        <f>IF('1. General Input'!$D$10=0,0,IF('1. General Input'!$D$10=8,0,IF(B87&gt;$N$9-1,IF(B87&lt;$O$9,D87,0),0)))</f>
        <v>0</v>
      </c>
      <c r="O87" s="705">
        <f>IF('1. General Input'!$D$10=0,0,IF('1. General Input'!$D$10=8,0,IF(B87&gt;$O$9-1,IF(B87&lt;$P$9,D87,0),0)))</f>
        <v>0</v>
      </c>
      <c r="P87" s="705">
        <f>IF('1. General Input'!$D$10=0,0,IF('1. General Input'!$D$10=8,0,IF(B87&gt;$P$9-1,IF(B87&lt;$Q$9,D87,0),0)))</f>
        <v>0</v>
      </c>
      <c r="Q87" s="705">
        <f>IF('1. General Input'!$D$10=0,0,IF('1. General Input'!$D$10=8,0,IF(B87&gt;$Q$9-1,IF(B87&lt;$R$9,D87,0),0)))</f>
        <v>0</v>
      </c>
      <c r="R87" s="705">
        <f>IF('1. General Input'!$D$10=0,0,IF('1. General Input'!$D$10=8,0,IF(B87&gt;$R$9-1,IF(B87&lt;$S$9,D87,0),0)))</f>
        <v>0</v>
      </c>
      <c r="S87" s="705">
        <f>IF('1. General Input'!$D$10=0,0,IF('1. General Input'!$D$10=8,0,IF(B87&gt;$S$9-1,IF(B87&lt;$T$9,D87,0),0)))</f>
        <v>0</v>
      </c>
      <c r="T87" s="705">
        <f>IF('1. General Input'!$D$10=0,0,IF('1. General Input'!$D$10=8,0,IF(B87&gt;$T$9-1,IF(B87&lt;$U$9,D87,0),0)))</f>
        <v>0</v>
      </c>
      <c r="U87" s="705">
        <f>IF('1. General Input'!$D$10=0,0,IF('1. General Input'!$D$10=8,0,IF(B87&gt;$U$9-1,IF(B87&lt;$V$9,D87,0),0)))</f>
        <v>0</v>
      </c>
      <c r="V87" s="705">
        <f>IF('1. General Input'!$D$10=0,0,IF('1. General Input'!$D$10=8,0,IF(B87&gt;$V$9-1,IF(B87&lt;$W$9,D87,0),0)))</f>
        <v>0</v>
      </c>
      <c r="W87" s="705">
        <f>IF('1. General Input'!$D$10=0,0,IF('1. General Input'!$D$10=8,0,IF(B87&gt;$W$9-1,IF(B87&lt;$X$9,D87,0),0)))</f>
        <v>0</v>
      </c>
      <c r="X87" s="705">
        <f>IF('1. General Input'!$D$10=0,0,IF('1. General Input'!$D$10=8,0,IF(B87&gt;$X$9-1,IF(B87&lt;$Y$9,D87,0),0)))</f>
        <v>0</v>
      </c>
      <c r="Y87" s="705">
        <f>IF('1. General Input'!$D$10=0,0,IF('1. General Input'!$D$10=8,0,IF(B87&gt;$Y$9-1,IF(B87&lt;$Z$9,D87,0),0)))</f>
        <v>0</v>
      </c>
      <c r="Z87" s="705">
        <f>IF('1. General Input'!$D$10=0,0,IF('1. General Input'!$D$10=8,0,IF(B87&gt;$Z$9-1,IF(B87&lt;$AA$9,D87,0),0)))</f>
        <v>0</v>
      </c>
      <c r="AA87" s="705">
        <f>IF('1. General Input'!$D$10=0,0,IF('1. General Input'!$D$10=8,0,IF(B87&gt;$AA$9-1,IF(B87&lt;$AB$9,D87,0),0)))</f>
        <v>0</v>
      </c>
      <c r="AB87" s="705">
        <f>IF('1. General Input'!$D$10=0,0,IF('1. General Input'!$D$10=8,0,IF(B87&gt;$AB$9-1,IF(B87&lt;$AC$9,D87,0),0)))</f>
        <v>0</v>
      </c>
      <c r="AC87" s="705">
        <f>IF('1. General Input'!$D$10=0,0,IF(B87&gt;$AC$9-1,D87,0))</f>
        <v>0</v>
      </c>
      <c r="AD87" s="706">
        <f t="shared" si="17"/>
        <v>0</v>
      </c>
    </row>
    <row r="88" spans="1:30" x14ac:dyDescent="0.25">
      <c r="A88" s="646"/>
      <c r="B88" s="588"/>
      <c r="C88" s="588"/>
      <c r="D88" s="655"/>
      <c r="E88" s="705">
        <f t="shared" si="9"/>
        <v>0</v>
      </c>
      <c r="F88" s="705">
        <f t="shared" si="10"/>
        <v>0</v>
      </c>
      <c r="G88" s="705">
        <f t="shared" si="11"/>
        <v>0</v>
      </c>
      <c r="H88" s="705">
        <f t="shared" si="12"/>
        <v>0</v>
      </c>
      <c r="I88" s="705">
        <f t="shared" si="13"/>
        <v>0</v>
      </c>
      <c r="J88" s="705">
        <f t="shared" si="14"/>
        <v>0</v>
      </c>
      <c r="K88" s="705">
        <f t="shared" si="15"/>
        <v>0</v>
      </c>
      <c r="L88" s="705">
        <f t="shared" si="16"/>
        <v>0</v>
      </c>
      <c r="M88" s="705">
        <f>IF('1. General Input'!$D$10=0,0,IF('1. General Input'!$D$10=8,0,IF(B88&gt;$M$9-1,IF(B88&lt;$N$9,D88,0),0)))</f>
        <v>0</v>
      </c>
      <c r="N88" s="705">
        <f>IF('1. General Input'!$D$10=0,0,IF('1. General Input'!$D$10=8,0,IF(B88&gt;$N$9-1,IF(B88&lt;$O$9,D88,0),0)))</f>
        <v>0</v>
      </c>
      <c r="O88" s="705">
        <f>IF('1. General Input'!$D$10=0,0,IF('1. General Input'!$D$10=8,0,IF(B88&gt;$O$9-1,IF(B88&lt;$P$9,D88,0),0)))</f>
        <v>0</v>
      </c>
      <c r="P88" s="705">
        <f>IF('1. General Input'!$D$10=0,0,IF('1. General Input'!$D$10=8,0,IF(B88&gt;$P$9-1,IF(B88&lt;$Q$9,D88,0),0)))</f>
        <v>0</v>
      </c>
      <c r="Q88" s="705">
        <f>IF('1. General Input'!$D$10=0,0,IF('1. General Input'!$D$10=8,0,IF(B88&gt;$Q$9-1,IF(B88&lt;$R$9,D88,0),0)))</f>
        <v>0</v>
      </c>
      <c r="R88" s="705">
        <f>IF('1. General Input'!$D$10=0,0,IF('1. General Input'!$D$10=8,0,IF(B88&gt;$R$9-1,IF(B88&lt;$S$9,D88,0),0)))</f>
        <v>0</v>
      </c>
      <c r="S88" s="705">
        <f>IF('1. General Input'!$D$10=0,0,IF('1. General Input'!$D$10=8,0,IF(B88&gt;$S$9-1,IF(B88&lt;$T$9,D88,0),0)))</f>
        <v>0</v>
      </c>
      <c r="T88" s="705">
        <f>IF('1. General Input'!$D$10=0,0,IF('1. General Input'!$D$10=8,0,IF(B88&gt;$T$9-1,IF(B88&lt;$U$9,D88,0),0)))</f>
        <v>0</v>
      </c>
      <c r="U88" s="705">
        <f>IF('1. General Input'!$D$10=0,0,IF('1. General Input'!$D$10=8,0,IF(B88&gt;$U$9-1,IF(B88&lt;$V$9,D88,0),0)))</f>
        <v>0</v>
      </c>
      <c r="V88" s="705">
        <f>IF('1. General Input'!$D$10=0,0,IF('1. General Input'!$D$10=8,0,IF(B88&gt;$V$9-1,IF(B88&lt;$W$9,D88,0),0)))</f>
        <v>0</v>
      </c>
      <c r="W88" s="705">
        <f>IF('1. General Input'!$D$10=0,0,IF('1. General Input'!$D$10=8,0,IF(B88&gt;$W$9-1,IF(B88&lt;$X$9,D88,0),0)))</f>
        <v>0</v>
      </c>
      <c r="X88" s="705">
        <f>IF('1. General Input'!$D$10=0,0,IF('1. General Input'!$D$10=8,0,IF(B88&gt;$X$9-1,IF(B88&lt;$Y$9,D88,0),0)))</f>
        <v>0</v>
      </c>
      <c r="Y88" s="705">
        <f>IF('1. General Input'!$D$10=0,0,IF('1. General Input'!$D$10=8,0,IF(B88&gt;$Y$9-1,IF(B88&lt;$Z$9,D88,0),0)))</f>
        <v>0</v>
      </c>
      <c r="Z88" s="705">
        <f>IF('1. General Input'!$D$10=0,0,IF('1. General Input'!$D$10=8,0,IF(B88&gt;$Z$9-1,IF(B88&lt;$AA$9,D88,0),0)))</f>
        <v>0</v>
      </c>
      <c r="AA88" s="705">
        <f>IF('1. General Input'!$D$10=0,0,IF('1. General Input'!$D$10=8,0,IF(B88&gt;$AA$9-1,IF(B88&lt;$AB$9,D88,0),0)))</f>
        <v>0</v>
      </c>
      <c r="AB88" s="705">
        <f>IF('1. General Input'!$D$10=0,0,IF('1. General Input'!$D$10=8,0,IF(B88&gt;$AB$9-1,IF(B88&lt;$AC$9,D88,0),0)))</f>
        <v>0</v>
      </c>
      <c r="AC88" s="705">
        <f>IF('1. General Input'!$D$10=0,0,IF(B88&gt;$AC$9-1,D88,0))</f>
        <v>0</v>
      </c>
      <c r="AD88" s="706">
        <f t="shared" si="17"/>
        <v>0</v>
      </c>
    </row>
    <row r="89" spans="1:30" x14ac:dyDescent="0.25">
      <c r="A89" s="646"/>
      <c r="B89" s="588"/>
      <c r="C89" s="588"/>
      <c r="D89" s="655"/>
      <c r="E89" s="705">
        <f t="shared" si="9"/>
        <v>0</v>
      </c>
      <c r="F89" s="705">
        <f t="shared" si="10"/>
        <v>0</v>
      </c>
      <c r="G89" s="705">
        <f t="shared" si="11"/>
        <v>0</v>
      </c>
      <c r="H89" s="705">
        <f t="shared" si="12"/>
        <v>0</v>
      </c>
      <c r="I89" s="705">
        <f t="shared" si="13"/>
        <v>0</v>
      </c>
      <c r="J89" s="705">
        <f t="shared" si="14"/>
        <v>0</v>
      </c>
      <c r="K89" s="705">
        <f t="shared" si="15"/>
        <v>0</v>
      </c>
      <c r="L89" s="705">
        <f t="shared" si="16"/>
        <v>0</v>
      </c>
      <c r="M89" s="705">
        <f>IF('1. General Input'!$D$10=0,0,IF('1. General Input'!$D$10=8,0,IF(B89&gt;$M$9-1,IF(B89&lt;$N$9,D89,0),0)))</f>
        <v>0</v>
      </c>
      <c r="N89" s="705">
        <f>IF('1. General Input'!$D$10=0,0,IF('1. General Input'!$D$10=8,0,IF(B89&gt;$N$9-1,IF(B89&lt;$O$9,D89,0),0)))</f>
        <v>0</v>
      </c>
      <c r="O89" s="705">
        <f>IF('1. General Input'!$D$10=0,0,IF('1. General Input'!$D$10=8,0,IF(B89&gt;$O$9-1,IF(B89&lt;$P$9,D89,0),0)))</f>
        <v>0</v>
      </c>
      <c r="P89" s="705">
        <f>IF('1. General Input'!$D$10=0,0,IF('1. General Input'!$D$10=8,0,IF(B89&gt;$P$9-1,IF(B89&lt;$Q$9,D89,0),0)))</f>
        <v>0</v>
      </c>
      <c r="Q89" s="705">
        <f>IF('1. General Input'!$D$10=0,0,IF('1. General Input'!$D$10=8,0,IF(B89&gt;$Q$9-1,IF(B89&lt;$R$9,D89,0),0)))</f>
        <v>0</v>
      </c>
      <c r="R89" s="705">
        <f>IF('1. General Input'!$D$10=0,0,IF('1. General Input'!$D$10=8,0,IF(B89&gt;$R$9-1,IF(B89&lt;$S$9,D89,0),0)))</f>
        <v>0</v>
      </c>
      <c r="S89" s="705">
        <f>IF('1. General Input'!$D$10=0,0,IF('1. General Input'!$D$10=8,0,IF(B89&gt;$S$9-1,IF(B89&lt;$T$9,D89,0),0)))</f>
        <v>0</v>
      </c>
      <c r="T89" s="705">
        <f>IF('1. General Input'!$D$10=0,0,IF('1. General Input'!$D$10=8,0,IF(B89&gt;$T$9-1,IF(B89&lt;$U$9,D89,0),0)))</f>
        <v>0</v>
      </c>
      <c r="U89" s="705">
        <f>IF('1. General Input'!$D$10=0,0,IF('1. General Input'!$D$10=8,0,IF(B89&gt;$U$9-1,IF(B89&lt;$V$9,D89,0),0)))</f>
        <v>0</v>
      </c>
      <c r="V89" s="705">
        <f>IF('1. General Input'!$D$10=0,0,IF('1. General Input'!$D$10=8,0,IF(B89&gt;$V$9-1,IF(B89&lt;$W$9,D89,0),0)))</f>
        <v>0</v>
      </c>
      <c r="W89" s="705">
        <f>IF('1. General Input'!$D$10=0,0,IF('1. General Input'!$D$10=8,0,IF(B89&gt;$W$9-1,IF(B89&lt;$X$9,D89,0),0)))</f>
        <v>0</v>
      </c>
      <c r="X89" s="705">
        <f>IF('1. General Input'!$D$10=0,0,IF('1. General Input'!$D$10=8,0,IF(B89&gt;$X$9-1,IF(B89&lt;$Y$9,D89,0),0)))</f>
        <v>0</v>
      </c>
      <c r="Y89" s="705">
        <f>IF('1. General Input'!$D$10=0,0,IF('1. General Input'!$D$10=8,0,IF(B89&gt;$Y$9-1,IF(B89&lt;$Z$9,D89,0),0)))</f>
        <v>0</v>
      </c>
      <c r="Z89" s="705">
        <f>IF('1. General Input'!$D$10=0,0,IF('1. General Input'!$D$10=8,0,IF(B89&gt;$Z$9-1,IF(B89&lt;$AA$9,D89,0),0)))</f>
        <v>0</v>
      </c>
      <c r="AA89" s="705">
        <f>IF('1. General Input'!$D$10=0,0,IF('1. General Input'!$D$10=8,0,IF(B89&gt;$AA$9-1,IF(B89&lt;$AB$9,D89,0),0)))</f>
        <v>0</v>
      </c>
      <c r="AB89" s="705">
        <f>IF('1. General Input'!$D$10=0,0,IF('1. General Input'!$D$10=8,0,IF(B89&gt;$AB$9-1,IF(B89&lt;$AC$9,D89,0),0)))</f>
        <v>0</v>
      </c>
      <c r="AC89" s="705">
        <f>IF('1. General Input'!$D$10=0,0,IF(B89&gt;$AC$9-1,D89,0))</f>
        <v>0</v>
      </c>
      <c r="AD89" s="706">
        <f t="shared" si="17"/>
        <v>0</v>
      </c>
    </row>
    <row r="90" spans="1:30" x14ac:dyDescent="0.25">
      <c r="A90" s="646"/>
      <c r="B90" s="588"/>
      <c r="C90" s="588"/>
      <c r="D90" s="655"/>
      <c r="E90" s="705">
        <f t="shared" si="9"/>
        <v>0</v>
      </c>
      <c r="F90" s="705">
        <f t="shared" si="10"/>
        <v>0</v>
      </c>
      <c r="G90" s="705">
        <f t="shared" si="11"/>
        <v>0</v>
      </c>
      <c r="H90" s="705">
        <f t="shared" si="12"/>
        <v>0</v>
      </c>
      <c r="I90" s="705">
        <f t="shared" si="13"/>
        <v>0</v>
      </c>
      <c r="J90" s="705">
        <f t="shared" si="14"/>
        <v>0</v>
      </c>
      <c r="K90" s="705">
        <f t="shared" si="15"/>
        <v>0</v>
      </c>
      <c r="L90" s="705">
        <f t="shared" si="16"/>
        <v>0</v>
      </c>
      <c r="M90" s="705">
        <f>IF('1. General Input'!$D$10=0,0,IF('1. General Input'!$D$10=8,0,IF(B90&gt;$M$9-1,IF(B90&lt;$N$9,D90,0),0)))</f>
        <v>0</v>
      </c>
      <c r="N90" s="705">
        <f>IF('1. General Input'!$D$10=0,0,IF('1. General Input'!$D$10=8,0,IF(B90&gt;$N$9-1,IF(B90&lt;$O$9,D90,0),0)))</f>
        <v>0</v>
      </c>
      <c r="O90" s="705">
        <f>IF('1. General Input'!$D$10=0,0,IF('1. General Input'!$D$10=8,0,IF(B90&gt;$O$9-1,IF(B90&lt;$P$9,D90,0),0)))</f>
        <v>0</v>
      </c>
      <c r="P90" s="705">
        <f>IF('1. General Input'!$D$10=0,0,IF('1. General Input'!$D$10=8,0,IF(B90&gt;$P$9-1,IF(B90&lt;$Q$9,D90,0),0)))</f>
        <v>0</v>
      </c>
      <c r="Q90" s="705">
        <f>IF('1. General Input'!$D$10=0,0,IF('1. General Input'!$D$10=8,0,IF(B90&gt;$Q$9-1,IF(B90&lt;$R$9,D90,0),0)))</f>
        <v>0</v>
      </c>
      <c r="R90" s="705">
        <f>IF('1. General Input'!$D$10=0,0,IF('1. General Input'!$D$10=8,0,IF(B90&gt;$R$9-1,IF(B90&lt;$S$9,D90,0),0)))</f>
        <v>0</v>
      </c>
      <c r="S90" s="705">
        <f>IF('1. General Input'!$D$10=0,0,IF('1. General Input'!$D$10=8,0,IF(B90&gt;$S$9-1,IF(B90&lt;$T$9,D90,0),0)))</f>
        <v>0</v>
      </c>
      <c r="T90" s="705">
        <f>IF('1. General Input'!$D$10=0,0,IF('1. General Input'!$D$10=8,0,IF(B90&gt;$T$9-1,IF(B90&lt;$U$9,D90,0),0)))</f>
        <v>0</v>
      </c>
      <c r="U90" s="705">
        <f>IF('1. General Input'!$D$10=0,0,IF('1. General Input'!$D$10=8,0,IF(B90&gt;$U$9-1,IF(B90&lt;$V$9,D90,0),0)))</f>
        <v>0</v>
      </c>
      <c r="V90" s="705">
        <f>IF('1. General Input'!$D$10=0,0,IF('1. General Input'!$D$10=8,0,IF(B90&gt;$V$9-1,IF(B90&lt;$W$9,D90,0),0)))</f>
        <v>0</v>
      </c>
      <c r="W90" s="705">
        <f>IF('1. General Input'!$D$10=0,0,IF('1. General Input'!$D$10=8,0,IF(B90&gt;$W$9-1,IF(B90&lt;$X$9,D90,0),0)))</f>
        <v>0</v>
      </c>
      <c r="X90" s="705">
        <f>IF('1. General Input'!$D$10=0,0,IF('1. General Input'!$D$10=8,0,IF(B90&gt;$X$9-1,IF(B90&lt;$Y$9,D90,0),0)))</f>
        <v>0</v>
      </c>
      <c r="Y90" s="705">
        <f>IF('1. General Input'!$D$10=0,0,IF('1. General Input'!$D$10=8,0,IF(B90&gt;$Y$9-1,IF(B90&lt;$Z$9,D90,0),0)))</f>
        <v>0</v>
      </c>
      <c r="Z90" s="705">
        <f>IF('1. General Input'!$D$10=0,0,IF('1. General Input'!$D$10=8,0,IF(B90&gt;$Z$9-1,IF(B90&lt;$AA$9,D90,0),0)))</f>
        <v>0</v>
      </c>
      <c r="AA90" s="705">
        <f>IF('1. General Input'!$D$10=0,0,IF('1. General Input'!$D$10=8,0,IF(B90&gt;$AA$9-1,IF(B90&lt;$AB$9,D90,0),0)))</f>
        <v>0</v>
      </c>
      <c r="AB90" s="705">
        <f>IF('1. General Input'!$D$10=0,0,IF('1. General Input'!$D$10=8,0,IF(B90&gt;$AB$9-1,IF(B90&lt;$AC$9,D90,0),0)))</f>
        <v>0</v>
      </c>
      <c r="AC90" s="705">
        <f>IF('1. General Input'!$D$10=0,0,IF(B90&gt;$AC$9-1,D90,0))</f>
        <v>0</v>
      </c>
      <c r="AD90" s="706">
        <f t="shared" si="17"/>
        <v>0</v>
      </c>
    </row>
    <row r="91" spans="1:30" x14ac:dyDescent="0.25">
      <c r="A91" s="646"/>
      <c r="B91" s="588"/>
      <c r="C91" s="588"/>
      <c r="D91" s="655"/>
      <c r="E91" s="705">
        <f t="shared" si="9"/>
        <v>0</v>
      </c>
      <c r="F91" s="705">
        <f t="shared" si="10"/>
        <v>0</v>
      </c>
      <c r="G91" s="705">
        <f t="shared" si="11"/>
        <v>0</v>
      </c>
      <c r="H91" s="705">
        <f t="shared" si="12"/>
        <v>0</v>
      </c>
      <c r="I91" s="705">
        <f t="shared" si="13"/>
        <v>0</v>
      </c>
      <c r="J91" s="705">
        <f t="shared" si="14"/>
        <v>0</v>
      </c>
      <c r="K91" s="705">
        <f t="shared" si="15"/>
        <v>0</v>
      </c>
      <c r="L91" s="705">
        <f t="shared" si="16"/>
        <v>0</v>
      </c>
      <c r="M91" s="705">
        <f>IF('1. General Input'!$D$10=0,0,IF('1. General Input'!$D$10=8,0,IF(B91&gt;$M$9-1,IF(B91&lt;$N$9,D91,0),0)))</f>
        <v>0</v>
      </c>
      <c r="N91" s="705">
        <f>IF('1. General Input'!$D$10=0,0,IF('1. General Input'!$D$10=8,0,IF(B91&gt;$N$9-1,IF(B91&lt;$O$9,D91,0),0)))</f>
        <v>0</v>
      </c>
      <c r="O91" s="705">
        <f>IF('1. General Input'!$D$10=0,0,IF('1. General Input'!$D$10=8,0,IF(B91&gt;$O$9-1,IF(B91&lt;$P$9,D91,0),0)))</f>
        <v>0</v>
      </c>
      <c r="P91" s="705">
        <f>IF('1. General Input'!$D$10=0,0,IF('1. General Input'!$D$10=8,0,IF(B91&gt;$P$9-1,IF(B91&lt;$Q$9,D91,0),0)))</f>
        <v>0</v>
      </c>
      <c r="Q91" s="705">
        <f>IF('1. General Input'!$D$10=0,0,IF('1. General Input'!$D$10=8,0,IF(B91&gt;$Q$9-1,IF(B91&lt;$R$9,D91,0),0)))</f>
        <v>0</v>
      </c>
      <c r="R91" s="705">
        <f>IF('1. General Input'!$D$10=0,0,IF('1. General Input'!$D$10=8,0,IF(B91&gt;$R$9-1,IF(B91&lt;$S$9,D91,0),0)))</f>
        <v>0</v>
      </c>
      <c r="S91" s="705">
        <f>IF('1. General Input'!$D$10=0,0,IF('1. General Input'!$D$10=8,0,IF(B91&gt;$S$9-1,IF(B91&lt;$T$9,D91,0),0)))</f>
        <v>0</v>
      </c>
      <c r="T91" s="705">
        <f>IF('1. General Input'!$D$10=0,0,IF('1. General Input'!$D$10=8,0,IF(B91&gt;$T$9-1,IF(B91&lt;$U$9,D91,0),0)))</f>
        <v>0</v>
      </c>
      <c r="U91" s="705">
        <f>IF('1. General Input'!$D$10=0,0,IF('1. General Input'!$D$10=8,0,IF(B91&gt;$U$9-1,IF(B91&lt;$V$9,D91,0),0)))</f>
        <v>0</v>
      </c>
      <c r="V91" s="705">
        <f>IF('1. General Input'!$D$10=0,0,IF('1. General Input'!$D$10=8,0,IF(B91&gt;$V$9-1,IF(B91&lt;$W$9,D91,0),0)))</f>
        <v>0</v>
      </c>
      <c r="W91" s="705">
        <f>IF('1. General Input'!$D$10=0,0,IF('1. General Input'!$D$10=8,0,IF(B91&gt;$W$9-1,IF(B91&lt;$X$9,D91,0),0)))</f>
        <v>0</v>
      </c>
      <c r="X91" s="705">
        <f>IF('1. General Input'!$D$10=0,0,IF('1. General Input'!$D$10=8,0,IF(B91&gt;$X$9-1,IF(B91&lt;$Y$9,D91,0),0)))</f>
        <v>0</v>
      </c>
      <c r="Y91" s="705">
        <f>IF('1. General Input'!$D$10=0,0,IF('1. General Input'!$D$10=8,0,IF(B91&gt;$Y$9-1,IF(B91&lt;$Z$9,D91,0),0)))</f>
        <v>0</v>
      </c>
      <c r="Z91" s="705">
        <f>IF('1. General Input'!$D$10=0,0,IF('1. General Input'!$D$10=8,0,IF(B91&gt;$Z$9-1,IF(B91&lt;$AA$9,D91,0),0)))</f>
        <v>0</v>
      </c>
      <c r="AA91" s="705">
        <f>IF('1. General Input'!$D$10=0,0,IF('1. General Input'!$D$10=8,0,IF(B91&gt;$AA$9-1,IF(B91&lt;$AB$9,D91,0),0)))</f>
        <v>0</v>
      </c>
      <c r="AB91" s="705">
        <f>IF('1. General Input'!$D$10=0,0,IF('1. General Input'!$D$10=8,0,IF(B91&gt;$AB$9-1,IF(B91&lt;$AC$9,D91,0),0)))</f>
        <v>0</v>
      </c>
      <c r="AC91" s="705">
        <f>IF('1. General Input'!$D$10=0,0,IF(B91&gt;$AC$9-1,D91,0))</f>
        <v>0</v>
      </c>
      <c r="AD91" s="706">
        <f t="shared" si="17"/>
        <v>0</v>
      </c>
    </row>
    <row r="92" spans="1:30" x14ac:dyDescent="0.25">
      <c r="A92" s="646"/>
      <c r="B92" s="588"/>
      <c r="C92" s="588"/>
      <c r="D92" s="655"/>
      <c r="E92" s="705">
        <f t="shared" si="9"/>
        <v>0</v>
      </c>
      <c r="F92" s="705">
        <f t="shared" si="10"/>
        <v>0</v>
      </c>
      <c r="G92" s="705">
        <f t="shared" si="11"/>
        <v>0</v>
      </c>
      <c r="H92" s="705">
        <f t="shared" si="12"/>
        <v>0</v>
      </c>
      <c r="I92" s="705">
        <f t="shared" si="13"/>
        <v>0</v>
      </c>
      <c r="J92" s="705">
        <f t="shared" si="14"/>
        <v>0</v>
      </c>
      <c r="K92" s="705">
        <f t="shared" si="15"/>
        <v>0</v>
      </c>
      <c r="L92" s="705">
        <f t="shared" si="16"/>
        <v>0</v>
      </c>
      <c r="M92" s="705">
        <f>IF('1. General Input'!$D$10=0,0,IF('1. General Input'!$D$10=8,0,IF(B92&gt;$M$9-1,IF(B92&lt;$N$9,D92,0),0)))</f>
        <v>0</v>
      </c>
      <c r="N92" s="705">
        <f>IF('1. General Input'!$D$10=0,0,IF('1. General Input'!$D$10=8,0,IF(B92&gt;$N$9-1,IF(B92&lt;$O$9,D92,0),0)))</f>
        <v>0</v>
      </c>
      <c r="O92" s="705">
        <f>IF('1. General Input'!$D$10=0,0,IF('1. General Input'!$D$10=8,0,IF(B92&gt;$O$9-1,IF(B92&lt;$P$9,D92,0),0)))</f>
        <v>0</v>
      </c>
      <c r="P92" s="705">
        <f>IF('1. General Input'!$D$10=0,0,IF('1. General Input'!$D$10=8,0,IF(B92&gt;$P$9-1,IF(B92&lt;$Q$9,D92,0),0)))</f>
        <v>0</v>
      </c>
      <c r="Q92" s="705">
        <f>IF('1. General Input'!$D$10=0,0,IF('1. General Input'!$D$10=8,0,IF(B92&gt;$Q$9-1,IF(B92&lt;$R$9,D92,0),0)))</f>
        <v>0</v>
      </c>
      <c r="R92" s="705">
        <f>IF('1. General Input'!$D$10=0,0,IF('1. General Input'!$D$10=8,0,IF(B92&gt;$R$9-1,IF(B92&lt;$S$9,D92,0),0)))</f>
        <v>0</v>
      </c>
      <c r="S92" s="705">
        <f>IF('1. General Input'!$D$10=0,0,IF('1. General Input'!$D$10=8,0,IF(B92&gt;$S$9-1,IF(B92&lt;$T$9,D92,0),0)))</f>
        <v>0</v>
      </c>
      <c r="T92" s="705">
        <f>IF('1. General Input'!$D$10=0,0,IF('1. General Input'!$D$10=8,0,IF(B92&gt;$T$9-1,IF(B92&lt;$U$9,D92,0),0)))</f>
        <v>0</v>
      </c>
      <c r="U92" s="705">
        <f>IF('1. General Input'!$D$10=0,0,IF('1. General Input'!$D$10=8,0,IF(B92&gt;$U$9-1,IF(B92&lt;$V$9,D92,0),0)))</f>
        <v>0</v>
      </c>
      <c r="V92" s="705">
        <f>IF('1. General Input'!$D$10=0,0,IF('1. General Input'!$D$10=8,0,IF(B92&gt;$V$9-1,IF(B92&lt;$W$9,D92,0),0)))</f>
        <v>0</v>
      </c>
      <c r="W92" s="705">
        <f>IF('1. General Input'!$D$10=0,0,IF('1. General Input'!$D$10=8,0,IF(B92&gt;$W$9-1,IF(B92&lt;$X$9,D92,0),0)))</f>
        <v>0</v>
      </c>
      <c r="X92" s="705">
        <f>IF('1. General Input'!$D$10=0,0,IF('1. General Input'!$D$10=8,0,IF(B92&gt;$X$9-1,IF(B92&lt;$Y$9,D92,0),0)))</f>
        <v>0</v>
      </c>
      <c r="Y92" s="705">
        <f>IF('1. General Input'!$D$10=0,0,IF('1. General Input'!$D$10=8,0,IF(B92&gt;$Y$9-1,IF(B92&lt;$Z$9,D92,0),0)))</f>
        <v>0</v>
      </c>
      <c r="Z92" s="705">
        <f>IF('1. General Input'!$D$10=0,0,IF('1. General Input'!$D$10=8,0,IF(B92&gt;$Z$9-1,IF(B92&lt;$AA$9,D92,0),0)))</f>
        <v>0</v>
      </c>
      <c r="AA92" s="705">
        <f>IF('1. General Input'!$D$10=0,0,IF('1. General Input'!$D$10=8,0,IF(B92&gt;$AA$9-1,IF(B92&lt;$AB$9,D92,0),0)))</f>
        <v>0</v>
      </c>
      <c r="AB92" s="705">
        <f>IF('1. General Input'!$D$10=0,0,IF('1. General Input'!$D$10=8,0,IF(B92&gt;$AB$9-1,IF(B92&lt;$AC$9,D92,0),0)))</f>
        <v>0</v>
      </c>
      <c r="AC92" s="705">
        <f>IF('1. General Input'!$D$10=0,0,IF(B92&gt;$AC$9-1,D92,0))</f>
        <v>0</v>
      </c>
      <c r="AD92" s="706">
        <f t="shared" si="17"/>
        <v>0</v>
      </c>
    </row>
    <row r="93" spans="1:30" x14ac:dyDescent="0.25">
      <c r="A93" s="646"/>
      <c r="B93" s="588"/>
      <c r="C93" s="588"/>
      <c r="D93" s="655"/>
      <c r="E93" s="705">
        <f t="shared" si="9"/>
        <v>0</v>
      </c>
      <c r="F93" s="705">
        <f t="shared" si="10"/>
        <v>0</v>
      </c>
      <c r="G93" s="705">
        <f t="shared" si="11"/>
        <v>0</v>
      </c>
      <c r="H93" s="705">
        <f t="shared" si="12"/>
        <v>0</v>
      </c>
      <c r="I93" s="705">
        <f t="shared" si="13"/>
        <v>0</v>
      </c>
      <c r="J93" s="705">
        <f t="shared" si="14"/>
        <v>0</v>
      </c>
      <c r="K93" s="705">
        <f t="shared" si="15"/>
        <v>0</v>
      </c>
      <c r="L93" s="705">
        <f t="shared" si="16"/>
        <v>0</v>
      </c>
      <c r="M93" s="705">
        <f>IF('1. General Input'!$D$10=0,0,IF('1. General Input'!$D$10=8,0,IF(B93&gt;$M$9-1,IF(B93&lt;$N$9,D93,0),0)))</f>
        <v>0</v>
      </c>
      <c r="N93" s="705">
        <f>IF('1. General Input'!$D$10=0,0,IF('1. General Input'!$D$10=8,0,IF(B93&gt;$N$9-1,IF(B93&lt;$O$9,D93,0),0)))</f>
        <v>0</v>
      </c>
      <c r="O93" s="705">
        <f>IF('1. General Input'!$D$10=0,0,IF('1. General Input'!$D$10=8,0,IF(B93&gt;$O$9-1,IF(B93&lt;$P$9,D93,0),0)))</f>
        <v>0</v>
      </c>
      <c r="P93" s="705">
        <f>IF('1. General Input'!$D$10=0,0,IF('1. General Input'!$D$10=8,0,IF(B93&gt;$P$9-1,IF(B93&lt;$Q$9,D93,0),0)))</f>
        <v>0</v>
      </c>
      <c r="Q93" s="705">
        <f>IF('1. General Input'!$D$10=0,0,IF('1. General Input'!$D$10=8,0,IF(B93&gt;$Q$9-1,IF(B93&lt;$R$9,D93,0),0)))</f>
        <v>0</v>
      </c>
      <c r="R93" s="705">
        <f>IF('1. General Input'!$D$10=0,0,IF('1. General Input'!$D$10=8,0,IF(B93&gt;$R$9-1,IF(B93&lt;$S$9,D93,0),0)))</f>
        <v>0</v>
      </c>
      <c r="S93" s="705">
        <f>IF('1. General Input'!$D$10=0,0,IF('1. General Input'!$D$10=8,0,IF(B93&gt;$S$9-1,IF(B93&lt;$T$9,D93,0),0)))</f>
        <v>0</v>
      </c>
      <c r="T93" s="705">
        <f>IF('1. General Input'!$D$10=0,0,IF('1. General Input'!$D$10=8,0,IF(B93&gt;$T$9-1,IF(B93&lt;$U$9,D93,0),0)))</f>
        <v>0</v>
      </c>
      <c r="U93" s="705">
        <f>IF('1. General Input'!$D$10=0,0,IF('1. General Input'!$D$10=8,0,IF(B93&gt;$U$9-1,IF(B93&lt;$V$9,D93,0),0)))</f>
        <v>0</v>
      </c>
      <c r="V93" s="705">
        <f>IF('1. General Input'!$D$10=0,0,IF('1. General Input'!$D$10=8,0,IF(B93&gt;$V$9-1,IF(B93&lt;$W$9,D93,0),0)))</f>
        <v>0</v>
      </c>
      <c r="W93" s="705">
        <f>IF('1. General Input'!$D$10=0,0,IF('1. General Input'!$D$10=8,0,IF(B93&gt;$W$9-1,IF(B93&lt;$X$9,D93,0),0)))</f>
        <v>0</v>
      </c>
      <c r="X93" s="705">
        <f>IF('1. General Input'!$D$10=0,0,IF('1. General Input'!$D$10=8,0,IF(B93&gt;$X$9-1,IF(B93&lt;$Y$9,D93,0),0)))</f>
        <v>0</v>
      </c>
      <c r="Y93" s="705">
        <f>IF('1. General Input'!$D$10=0,0,IF('1. General Input'!$D$10=8,0,IF(B93&gt;$Y$9-1,IF(B93&lt;$Z$9,D93,0),0)))</f>
        <v>0</v>
      </c>
      <c r="Z93" s="705">
        <f>IF('1. General Input'!$D$10=0,0,IF('1. General Input'!$D$10=8,0,IF(B93&gt;$Z$9-1,IF(B93&lt;$AA$9,D93,0),0)))</f>
        <v>0</v>
      </c>
      <c r="AA93" s="705">
        <f>IF('1. General Input'!$D$10=0,0,IF('1. General Input'!$D$10=8,0,IF(B93&gt;$AA$9-1,IF(B93&lt;$AB$9,D93,0),0)))</f>
        <v>0</v>
      </c>
      <c r="AB93" s="705">
        <f>IF('1. General Input'!$D$10=0,0,IF('1. General Input'!$D$10=8,0,IF(B93&gt;$AB$9-1,IF(B93&lt;$AC$9,D93,0),0)))</f>
        <v>0</v>
      </c>
      <c r="AC93" s="705">
        <f>IF('1. General Input'!$D$10=0,0,IF(B93&gt;$AC$9-1,D93,0))</f>
        <v>0</v>
      </c>
      <c r="AD93" s="706">
        <f t="shared" si="17"/>
        <v>0</v>
      </c>
    </row>
    <row r="94" spans="1:30" x14ac:dyDescent="0.25">
      <c r="A94" s="646"/>
      <c r="B94" s="588"/>
      <c r="C94" s="588"/>
      <c r="D94" s="655"/>
      <c r="E94" s="705">
        <f t="shared" si="9"/>
        <v>0</v>
      </c>
      <c r="F94" s="705">
        <f t="shared" si="10"/>
        <v>0</v>
      </c>
      <c r="G94" s="705">
        <f t="shared" si="11"/>
        <v>0</v>
      </c>
      <c r="H94" s="705">
        <f t="shared" si="12"/>
        <v>0</v>
      </c>
      <c r="I94" s="705">
        <f t="shared" si="13"/>
        <v>0</v>
      </c>
      <c r="J94" s="705">
        <f t="shared" si="14"/>
        <v>0</v>
      </c>
      <c r="K94" s="705">
        <f t="shared" si="15"/>
        <v>0</v>
      </c>
      <c r="L94" s="705">
        <f t="shared" si="16"/>
        <v>0</v>
      </c>
      <c r="M94" s="705">
        <f>IF('1. General Input'!$D$10=0,0,IF('1. General Input'!$D$10=8,0,IF(B94&gt;$M$9-1,IF(B94&lt;$N$9,D94,0),0)))</f>
        <v>0</v>
      </c>
      <c r="N94" s="705">
        <f>IF('1. General Input'!$D$10=0,0,IF('1. General Input'!$D$10=8,0,IF(B94&gt;$N$9-1,IF(B94&lt;$O$9,D94,0),0)))</f>
        <v>0</v>
      </c>
      <c r="O94" s="705">
        <f>IF('1. General Input'!$D$10=0,0,IF('1. General Input'!$D$10=8,0,IF(B94&gt;$O$9-1,IF(B94&lt;$P$9,D94,0),0)))</f>
        <v>0</v>
      </c>
      <c r="P94" s="705">
        <f>IF('1. General Input'!$D$10=0,0,IF('1. General Input'!$D$10=8,0,IF(B94&gt;$P$9-1,IF(B94&lt;$Q$9,D94,0),0)))</f>
        <v>0</v>
      </c>
      <c r="Q94" s="705">
        <f>IF('1. General Input'!$D$10=0,0,IF('1. General Input'!$D$10=8,0,IF(B94&gt;$Q$9-1,IF(B94&lt;$R$9,D94,0),0)))</f>
        <v>0</v>
      </c>
      <c r="R94" s="705">
        <f>IF('1. General Input'!$D$10=0,0,IF('1. General Input'!$D$10=8,0,IF(B94&gt;$R$9-1,IF(B94&lt;$S$9,D94,0),0)))</f>
        <v>0</v>
      </c>
      <c r="S94" s="705">
        <f>IF('1. General Input'!$D$10=0,0,IF('1. General Input'!$D$10=8,0,IF(B94&gt;$S$9-1,IF(B94&lt;$T$9,D94,0),0)))</f>
        <v>0</v>
      </c>
      <c r="T94" s="705">
        <f>IF('1. General Input'!$D$10=0,0,IF('1. General Input'!$D$10=8,0,IF(B94&gt;$T$9-1,IF(B94&lt;$U$9,D94,0),0)))</f>
        <v>0</v>
      </c>
      <c r="U94" s="705">
        <f>IF('1. General Input'!$D$10=0,0,IF('1. General Input'!$D$10=8,0,IF(B94&gt;$U$9-1,IF(B94&lt;$V$9,D94,0),0)))</f>
        <v>0</v>
      </c>
      <c r="V94" s="705">
        <f>IF('1. General Input'!$D$10=0,0,IF('1. General Input'!$D$10=8,0,IF(B94&gt;$V$9-1,IF(B94&lt;$W$9,D94,0),0)))</f>
        <v>0</v>
      </c>
      <c r="W94" s="705">
        <f>IF('1. General Input'!$D$10=0,0,IF('1. General Input'!$D$10=8,0,IF(B94&gt;$W$9-1,IF(B94&lt;$X$9,D94,0),0)))</f>
        <v>0</v>
      </c>
      <c r="X94" s="705">
        <f>IF('1. General Input'!$D$10=0,0,IF('1. General Input'!$D$10=8,0,IF(B94&gt;$X$9-1,IF(B94&lt;$Y$9,D94,0),0)))</f>
        <v>0</v>
      </c>
      <c r="Y94" s="705">
        <f>IF('1. General Input'!$D$10=0,0,IF('1. General Input'!$D$10=8,0,IF(B94&gt;$Y$9-1,IF(B94&lt;$Z$9,D94,0),0)))</f>
        <v>0</v>
      </c>
      <c r="Z94" s="705">
        <f>IF('1. General Input'!$D$10=0,0,IF('1. General Input'!$D$10=8,0,IF(B94&gt;$Z$9-1,IF(B94&lt;$AA$9,D94,0),0)))</f>
        <v>0</v>
      </c>
      <c r="AA94" s="705">
        <f>IF('1. General Input'!$D$10=0,0,IF('1. General Input'!$D$10=8,0,IF(B94&gt;$AA$9-1,IF(B94&lt;$AB$9,D94,0),0)))</f>
        <v>0</v>
      </c>
      <c r="AB94" s="705">
        <f>IF('1. General Input'!$D$10=0,0,IF('1. General Input'!$D$10=8,0,IF(B94&gt;$AB$9-1,IF(B94&lt;$AC$9,D94,0),0)))</f>
        <v>0</v>
      </c>
      <c r="AC94" s="705">
        <f>IF('1. General Input'!$D$10=0,0,IF(B94&gt;$AC$9-1,D94,0))</f>
        <v>0</v>
      </c>
      <c r="AD94" s="706">
        <f t="shared" si="17"/>
        <v>0</v>
      </c>
    </row>
    <row r="95" spans="1:30" x14ac:dyDescent="0.25">
      <c r="A95" s="646"/>
      <c r="B95" s="588"/>
      <c r="C95" s="588"/>
      <c r="D95" s="655"/>
      <c r="E95" s="705">
        <f t="shared" si="9"/>
        <v>0</v>
      </c>
      <c r="F95" s="705">
        <f t="shared" si="10"/>
        <v>0</v>
      </c>
      <c r="G95" s="705">
        <f t="shared" si="11"/>
        <v>0</v>
      </c>
      <c r="H95" s="705">
        <f t="shared" si="12"/>
        <v>0</v>
      </c>
      <c r="I95" s="705">
        <f t="shared" si="13"/>
        <v>0</v>
      </c>
      <c r="J95" s="705">
        <f t="shared" si="14"/>
        <v>0</v>
      </c>
      <c r="K95" s="705">
        <f t="shared" si="15"/>
        <v>0</v>
      </c>
      <c r="L95" s="705">
        <f t="shared" si="16"/>
        <v>0</v>
      </c>
      <c r="M95" s="705">
        <f>IF('1. General Input'!$D$10=0,0,IF('1. General Input'!$D$10=8,0,IF(B95&gt;$M$9-1,IF(B95&lt;$N$9,D95,0),0)))</f>
        <v>0</v>
      </c>
      <c r="N95" s="705">
        <f>IF('1. General Input'!$D$10=0,0,IF('1. General Input'!$D$10=8,0,IF(B95&gt;$N$9-1,IF(B95&lt;$O$9,D95,0),0)))</f>
        <v>0</v>
      </c>
      <c r="O95" s="705">
        <f>IF('1. General Input'!$D$10=0,0,IF('1. General Input'!$D$10=8,0,IF(B95&gt;$O$9-1,IF(B95&lt;$P$9,D95,0),0)))</f>
        <v>0</v>
      </c>
      <c r="P95" s="705">
        <f>IF('1. General Input'!$D$10=0,0,IF('1. General Input'!$D$10=8,0,IF(B95&gt;$P$9-1,IF(B95&lt;$Q$9,D95,0),0)))</f>
        <v>0</v>
      </c>
      <c r="Q95" s="705">
        <f>IF('1. General Input'!$D$10=0,0,IF('1. General Input'!$D$10=8,0,IF(B95&gt;$Q$9-1,IF(B95&lt;$R$9,D95,0),0)))</f>
        <v>0</v>
      </c>
      <c r="R95" s="705">
        <f>IF('1. General Input'!$D$10=0,0,IF('1. General Input'!$D$10=8,0,IF(B95&gt;$R$9-1,IF(B95&lt;$S$9,D95,0),0)))</f>
        <v>0</v>
      </c>
      <c r="S95" s="705">
        <f>IF('1. General Input'!$D$10=0,0,IF('1. General Input'!$D$10=8,0,IF(B95&gt;$S$9-1,IF(B95&lt;$T$9,D95,0),0)))</f>
        <v>0</v>
      </c>
      <c r="T95" s="705">
        <f>IF('1. General Input'!$D$10=0,0,IF('1. General Input'!$D$10=8,0,IF(B95&gt;$T$9-1,IF(B95&lt;$U$9,D95,0),0)))</f>
        <v>0</v>
      </c>
      <c r="U95" s="705">
        <f>IF('1. General Input'!$D$10=0,0,IF('1. General Input'!$D$10=8,0,IF(B95&gt;$U$9-1,IF(B95&lt;$V$9,D95,0),0)))</f>
        <v>0</v>
      </c>
      <c r="V95" s="705">
        <f>IF('1. General Input'!$D$10=0,0,IF('1. General Input'!$D$10=8,0,IF(B95&gt;$V$9-1,IF(B95&lt;$W$9,D95,0),0)))</f>
        <v>0</v>
      </c>
      <c r="W95" s="705">
        <f>IF('1. General Input'!$D$10=0,0,IF('1. General Input'!$D$10=8,0,IF(B95&gt;$W$9-1,IF(B95&lt;$X$9,D95,0),0)))</f>
        <v>0</v>
      </c>
      <c r="X95" s="705">
        <f>IF('1. General Input'!$D$10=0,0,IF('1. General Input'!$D$10=8,0,IF(B95&gt;$X$9-1,IF(B95&lt;$Y$9,D95,0),0)))</f>
        <v>0</v>
      </c>
      <c r="Y95" s="705">
        <f>IF('1. General Input'!$D$10=0,0,IF('1. General Input'!$D$10=8,0,IF(B95&gt;$Y$9-1,IF(B95&lt;$Z$9,D95,0),0)))</f>
        <v>0</v>
      </c>
      <c r="Z95" s="705">
        <f>IF('1. General Input'!$D$10=0,0,IF('1. General Input'!$D$10=8,0,IF(B95&gt;$Z$9-1,IF(B95&lt;$AA$9,D95,0),0)))</f>
        <v>0</v>
      </c>
      <c r="AA95" s="705">
        <f>IF('1. General Input'!$D$10=0,0,IF('1. General Input'!$D$10=8,0,IF(B95&gt;$AA$9-1,IF(B95&lt;$AB$9,D95,0),0)))</f>
        <v>0</v>
      </c>
      <c r="AB95" s="705">
        <f>IF('1. General Input'!$D$10=0,0,IF('1. General Input'!$D$10=8,0,IF(B95&gt;$AB$9-1,IF(B95&lt;$AC$9,D95,0),0)))</f>
        <v>0</v>
      </c>
      <c r="AC95" s="705">
        <f>IF('1. General Input'!$D$10=0,0,IF(B95&gt;$AC$9-1,D95,0))</f>
        <v>0</v>
      </c>
      <c r="AD95" s="706">
        <f t="shared" si="17"/>
        <v>0</v>
      </c>
    </row>
    <row r="96" spans="1:30" x14ac:dyDescent="0.25">
      <c r="A96" s="646"/>
      <c r="B96" s="588"/>
      <c r="C96" s="588"/>
      <c r="D96" s="655"/>
      <c r="E96" s="705">
        <f t="shared" si="9"/>
        <v>0</v>
      </c>
      <c r="F96" s="705">
        <f t="shared" si="10"/>
        <v>0</v>
      </c>
      <c r="G96" s="705">
        <f t="shared" si="11"/>
        <v>0</v>
      </c>
      <c r="H96" s="705">
        <f t="shared" si="12"/>
        <v>0</v>
      </c>
      <c r="I96" s="705">
        <f t="shared" si="13"/>
        <v>0</v>
      </c>
      <c r="J96" s="705">
        <f t="shared" si="14"/>
        <v>0</v>
      </c>
      <c r="K96" s="705">
        <f t="shared" si="15"/>
        <v>0</v>
      </c>
      <c r="L96" s="705">
        <f t="shared" si="16"/>
        <v>0</v>
      </c>
      <c r="M96" s="705">
        <f>IF('1. General Input'!$D$10=0,0,IF('1. General Input'!$D$10=8,0,IF(B96&gt;$M$9-1,IF(B96&lt;$N$9,D96,0),0)))</f>
        <v>0</v>
      </c>
      <c r="N96" s="705">
        <f>IF('1. General Input'!$D$10=0,0,IF('1. General Input'!$D$10=8,0,IF(B96&gt;$N$9-1,IF(B96&lt;$O$9,D96,0),0)))</f>
        <v>0</v>
      </c>
      <c r="O96" s="705">
        <f>IF('1. General Input'!$D$10=0,0,IF('1. General Input'!$D$10=8,0,IF(B96&gt;$O$9-1,IF(B96&lt;$P$9,D96,0),0)))</f>
        <v>0</v>
      </c>
      <c r="P96" s="705">
        <f>IF('1. General Input'!$D$10=0,0,IF('1. General Input'!$D$10=8,0,IF(B96&gt;$P$9-1,IF(B96&lt;$Q$9,D96,0),0)))</f>
        <v>0</v>
      </c>
      <c r="Q96" s="705">
        <f>IF('1. General Input'!$D$10=0,0,IF('1. General Input'!$D$10=8,0,IF(B96&gt;$Q$9-1,IF(B96&lt;$R$9,D96,0),0)))</f>
        <v>0</v>
      </c>
      <c r="R96" s="705">
        <f>IF('1. General Input'!$D$10=0,0,IF('1. General Input'!$D$10=8,0,IF(B96&gt;$R$9-1,IF(B96&lt;$S$9,D96,0),0)))</f>
        <v>0</v>
      </c>
      <c r="S96" s="705">
        <f>IF('1. General Input'!$D$10=0,0,IF('1. General Input'!$D$10=8,0,IF(B96&gt;$S$9-1,IF(B96&lt;$T$9,D96,0),0)))</f>
        <v>0</v>
      </c>
      <c r="T96" s="705">
        <f>IF('1. General Input'!$D$10=0,0,IF('1. General Input'!$D$10=8,0,IF(B96&gt;$T$9-1,IF(B96&lt;$U$9,D96,0),0)))</f>
        <v>0</v>
      </c>
      <c r="U96" s="705">
        <f>IF('1. General Input'!$D$10=0,0,IF('1. General Input'!$D$10=8,0,IF(B96&gt;$U$9-1,IF(B96&lt;$V$9,D96,0),0)))</f>
        <v>0</v>
      </c>
      <c r="V96" s="705">
        <f>IF('1. General Input'!$D$10=0,0,IF('1. General Input'!$D$10=8,0,IF(B96&gt;$V$9-1,IF(B96&lt;$W$9,D96,0),0)))</f>
        <v>0</v>
      </c>
      <c r="W96" s="705">
        <f>IF('1. General Input'!$D$10=0,0,IF('1. General Input'!$D$10=8,0,IF(B96&gt;$W$9-1,IF(B96&lt;$X$9,D96,0),0)))</f>
        <v>0</v>
      </c>
      <c r="X96" s="705">
        <f>IF('1. General Input'!$D$10=0,0,IF('1. General Input'!$D$10=8,0,IF(B96&gt;$X$9-1,IF(B96&lt;$Y$9,D96,0),0)))</f>
        <v>0</v>
      </c>
      <c r="Y96" s="705">
        <f>IF('1. General Input'!$D$10=0,0,IF('1. General Input'!$D$10=8,0,IF(B96&gt;$Y$9-1,IF(B96&lt;$Z$9,D96,0),0)))</f>
        <v>0</v>
      </c>
      <c r="Z96" s="705">
        <f>IF('1. General Input'!$D$10=0,0,IF('1. General Input'!$D$10=8,0,IF(B96&gt;$Z$9-1,IF(B96&lt;$AA$9,D96,0),0)))</f>
        <v>0</v>
      </c>
      <c r="AA96" s="705">
        <f>IF('1. General Input'!$D$10=0,0,IF('1. General Input'!$D$10=8,0,IF(B96&gt;$AA$9-1,IF(B96&lt;$AB$9,D96,0),0)))</f>
        <v>0</v>
      </c>
      <c r="AB96" s="705">
        <f>IF('1. General Input'!$D$10=0,0,IF('1. General Input'!$D$10=8,0,IF(B96&gt;$AB$9-1,IF(B96&lt;$AC$9,D96,0),0)))</f>
        <v>0</v>
      </c>
      <c r="AC96" s="705">
        <f>IF('1. General Input'!$D$10=0,0,IF(B96&gt;$AC$9-1,D96,0))</f>
        <v>0</v>
      </c>
      <c r="AD96" s="706">
        <f t="shared" si="17"/>
        <v>0</v>
      </c>
    </row>
    <row r="97" spans="1:30" x14ac:dyDescent="0.25">
      <c r="A97" s="646"/>
      <c r="B97" s="588"/>
      <c r="C97" s="588"/>
      <c r="D97" s="655"/>
      <c r="E97" s="705">
        <f t="shared" si="9"/>
        <v>0</v>
      </c>
      <c r="F97" s="705">
        <f t="shared" si="10"/>
        <v>0</v>
      </c>
      <c r="G97" s="705">
        <f t="shared" si="11"/>
        <v>0</v>
      </c>
      <c r="H97" s="705">
        <f t="shared" si="12"/>
        <v>0</v>
      </c>
      <c r="I97" s="705">
        <f t="shared" si="13"/>
        <v>0</v>
      </c>
      <c r="J97" s="705">
        <f t="shared" si="14"/>
        <v>0</v>
      </c>
      <c r="K97" s="705">
        <f t="shared" si="15"/>
        <v>0</v>
      </c>
      <c r="L97" s="705">
        <f t="shared" si="16"/>
        <v>0</v>
      </c>
      <c r="M97" s="705">
        <f>IF('1. General Input'!$D$10=0,0,IF('1. General Input'!$D$10=8,0,IF(B97&gt;$M$9-1,IF(B97&lt;$N$9,D97,0),0)))</f>
        <v>0</v>
      </c>
      <c r="N97" s="705">
        <f>IF('1. General Input'!$D$10=0,0,IF('1. General Input'!$D$10=8,0,IF(B97&gt;$N$9-1,IF(B97&lt;$O$9,D97,0),0)))</f>
        <v>0</v>
      </c>
      <c r="O97" s="705">
        <f>IF('1. General Input'!$D$10=0,0,IF('1. General Input'!$D$10=8,0,IF(B97&gt;$O$9-1,IF(B97&lt;$P$9,D97,0),0)))</f>
        <v>0</v>
      </c>
      <c r="P97" s="705">
        <f>IF('1. General Input'!$D$10=0,0,IF('1. General Input'!$D$10=8,0,IF(B97&gt;$P$9-1,IF(B97&lt;$Q$9,D97,0),0)))</f>
        <v>0</v>
      </c>
      <c r="Q97" s="705">
        <f>IF('1. General Input'!$D$10=0,0,IF('1. General Input'!$D$10=8,0,IF(B97&gt;$Q$9-1,IF(B97&lt;$R$9,D97,0),0)))</f>
        <v>0</v>
      </c>
      <c r="R97" s="705">
        <f>IF('1. General Input'!$D$10=0,0,IF('1. General Input'!$D$10=8,0,IF(B97&gt;$R$9-1,IF(B97&lt;$S$9,D97,0),0)))</f>
        <v>0</v>
      </c>
      <c r="S97" s="705">
        <f>IF('1. General Input'!$D$10=0,0,IF('1. General Input'!$D$10=8,0,IF(B97&gt;$S$9-1,IF(B97&lt;$T$9,D97,0),0)))</f>
        <v>0</v>
      </c>
      <c r="T97" s="705">
        <f>IF('1. General Input'!$D$10=0,0,IF('1. General Input'!$D$10=8,0,IF(B97&gt;$T$9-1,IF(B97&lt;$U$9,D97,0),0)))</f>
        <v>0</v>
      </c>
      <c r="U97" s="705">
        <f>IF('1. General Input'!$D$10=0,0,IF('1. General Input'!$D$10=8,0,IF(B97&gt;$U$9-1,IF(B97&lt;$V$9,D97,0),0)))</f>
        <v>0</v>
      </c>
      <c r="V97" s="705">
        <f>IF('1. General Input'!$D$10=0,0,IF('1. General Input'!$D$10=8,0,IF(B97&gt;$V$9-1,IF(B97&lt;$W$9,D97,0),0)))</f>
        <v>0</v>
      </c>
      <c r="W97" s="705">
        <f>IF('1. General Input'!$D$10=0,0,IF('1. General Input'!$D$10=8,0,IF(B97&gt;$W$9-1,IF(B97&lt;$X$9,D97,0),0)))</f>
        <v>0</v>
      </c>
      <c r="X97" s="705">
        <f>IF('1. General Input'!$D$10=0,0,IF('1. General Input'!$D$10=8,0,IF(B97&gt;$X$9-1,IF(B97&lt;$Y$9,D97,0),0)))</f>
        <v>0</v>
      </c>
      <c r="Y97" s="705">
        <f>IF('1. General Input'!$D$10=0,0,IF('1. General Input'!$D$10=8,0,IF(B97&gt;$Y$9-1,IF(B97&lt;$Z$9,D97,0),0)))</f>
        <v>0</v>
      </c>
      <c r="Z97" s="705">
        <f>IF('1. General Input'!$D$10=0,0,IF('1. General Input'!$D$10=8,0,IF(B97&gt;$Z$9-1,IF(B97&lt;$AA$9,D97,0),0)))</f>
        <v>0</v>
      </c>
      <c r="AA97" s="705">
        <f>IF('1. General Input'!$D$10=0,0,IF('1. General Input'!$D$10=8,0,IF(B97&gt;$AA$9-1,IF(B97&lt;$AB$9,D97,0),0)))</f>
        <v>0</v>
      </c>
      <c r="AB97" s="705">
        <f>IF('1. General Input'!$D$10=0,0,IF('1. General Input'!$D$10=8,0,IF(B97&gt;$AB$9-1,IF(B97&lt;$AC$9,D97,0),0)))</f>
        <v>0</v>
      </c>
      <c r="AC97" s="705">
        <f>IF('1. General Input'!$D$10=0,0,IF(B97&gt;$AC$9-1,D97,0))</f>
        <v>0</v>
      </c>
      <c r="AD97" s="706">
        <f t="shared" si="17"/>
        <v>0</v>
      </c>
    </row>
    <row r="98" spans="1:30" x14ac:dyDescent="0.25">
      <c r="A98" s="646"/>
      <c r="B98" s="588"/>
      <c r="C98" s="588"/>
      <c r="D98" s="655"/>
      <c r="E98" s="705">
        <f t="shared" si="9"/>
        <v>0</v>
      </c>
      <c r="F98" s="705">
        <f t="shared" si="10"/>
        <v>0</v>
      </c>
      <c r="G98" s="705">
        <f t="shared" si="11"/>
        <v>0</v>
      </c>
      <c r="H98" s="705">
        <f t="shared" si="12"/>
        <v>0</v>
      </c>
      <c r="I98" s="705">
        <f t="shared" si="13"/>
        <v>0</v>
      </c>
      <c r="J98" s="705">
        <f t="shared" si="14"/>
        <v>0</v>
      </c>
      <c r="K98" s="705">
        <f t="shared" si="15"/>
        <v>0</v>
      </c>
      <c r="L98" s="705">
        <f t="shared" si="16"/>
        <v>0</v>
      </c>
      <c r="M98" s="705">
        <f>IF('1. General Input'!$D$10=0,0,IF('1. General Input'!$D$10=8,0,IF(B98&gt;$M$9-1,IF(B98&lt;$N$9,D98,0),0)))</f>
        <v>0</v>
      </c>
      <c r="N98" s="705">
        <f>IF('1. General Input'!$D$10=0,0,IF('1. General Input'!$D$10=8,0,IF(B98&gt;$N$9-1,IF(B98&lt;$O$9,D98,0),0)))</f>
        <v>0</v>
      </c>
      <c r="O98" s="705">
        <f>IF('1. General Input'!$D$10=0,0,IF('1. General Input'!$D$10=8,0,IF(B98&gt;$O$9-1,IF(B98&lt;$P$9,D98,0),0)))</f>
        <v>0</v>
      </c>
      <c r="P98" s="705">
        <f>IF('1. General Input'!$D$10=0,0,IF('1. General Input'!$D$10=8,0,IF(B98&gt;$P$9-1,IF(B98&lt;$Q$9,D98,0),0)))</f>
        <v>0</v>
      </c>
      <c r="Q98" s="705">
        <f>IF('1. General Input'!$D$10=0,0,IF('1. General Input'!$D$10=8,0,IF(B98&gt;$Q$9-1,IF(B98&lt;$R$9,D98,0),0)))</f>
        <v>0</v>
      </c>
      <c r="R98" s="705">
        <f>IF('1. General Input'!$D$10=0,0,IF('1. General Input'!$D$10=8,0,IF(B98&gt;$R$9-1,IF(B98&lt;$S$9,D98,0),0)))</f>
        <v>0</v>
      </c>
      <c r="S98" s="705">
        <f>IF('1. General Input'!$D$10=0,0,IF('1. General Input'!$D$10=8,0,IF(B98&gt;$S$9-1,IF(B98&lt;$T$9,D98,0),0)))</f>
        <v>0</v>
      </c>
      <c r="T98" s="705">
        <f>IF('1. General Input'!$D$10=0,0,IF('1. General Input'!$D$10=8,0,IF(B98&gt;$T$9-1,IF(B98&lt;$U$9,D98,0),0)))</f>
        <v>0</v>
      </c>
      <c r="U98" s="705">
        <f>IF('1. General Input'!$D$10=0,0,IF('1. General Input'!$D$10=8,0,IF(B98&gt;$U$9-1,IF(B98&lt;$V$9,D98,0),0)))</f>
        <v>0</v>
      </c>
      <c r="V98" s="705">
        <f>IF('1. General Input'!$D$10=0,0,IF('1. General Input'!$D$10=8,0,IF(B98&gt;$V$9-1,IF(B98&lt;$W$9,D98,0),0)))</f>
        <v>0</v>
      </c>
      <c r="W98" s="705">
        <f>IF('1. General Input'!$D$10=0,0,IF('1. General Input'!$D$10=8,0,IF(B98&gt;$W$9-1,IF(B98&lt;$X$9,D98,0),0)))</f>
        <v>0</v>
      </c>
      <c r="X98" s="705">
        <f>IF('1. General Input'!$D$10=0,0,IF('1. General Input'!$D$10=8,0,IF(B98&gt;$X$9-1,IF(B98&lt;$Y$9,D98,0),0)))</f>
        <v>0</v>
      </c>
      <c r="Y98" s="705">
        <f>IF('1. General Input'!$D$10=0,0,IF('1. General Input'!$D$10=8,0,IF(B98&gt;$Y$9-1,IF(B98&lt;$Z$9,D98,0),0)))</f>
        <v>0</v>
      </c>
      <c r="Z98" s="705">
        <f>IF('1. General Input'!$D$10=0,0,IF('1. General Input'!$D$10=8,0,IF(B98&gt;$Z$9-1,IF(B98&lt;$AA$9,D98,0),0)))</f>
        <v>0</v>
      </c>
      <c r="AA98" s="705">
        <f>IF('1. General Input'!$D$10=0,0,IF('1. General Input'!$D$10=8,0,IF(B98&gt;$AA$9-1,IF(B98&lt;$AB$9,D98,0),0)))</f>
        <v>0</v>
      </c>
      <c r="AB98" s="705">
        <f>IF('1. General Input'!$D$10=0,0,IF('1. General Input'!$D$10=8,0,IF(B98&gt;$AB$9-1,IF(B98&lt;$AC$9,D98,0),0)))</f>
        <v>0</v>
      </c>
      <c r="AC98" s="705">
        <f>IF('1. General Input'!$D$10=0,0,IF(B98&gt;$AC$9-1,D98,0))</f>
        <v>0</v>
      </c>
      <c r="AD98" s="706">
        <f t="shared" si="17"/>
        <v>0</v>
      </c>
    </row>
    <row r="99" spans="1:30" x14ac:dyDescent="0.25">
      <c r="A99" s="646"/>
      <c r="B99" s="588"/>
      <c r="C99" s="588"/>
      <c r="D99" s="655"/>
      <c r="E99" s="705">
        <f t="shared" si="9"/>
        <v>0</v>
      </c>
      <c r="F99" s="705">
        <f t="shared" si="10"/>
        <v>0</v>
      </c>
      <c r="G99" s="705">
        <f t="shared" si="11"/>
        <v>0</v>
      </c>
      <c r="H99" s="705">
        <f t="shared" si="12"/>
        <v>0</v>
      </c>
      <c r="I99" s="705">
        <f t="shared" si="13"/>
        <v>0</v>
      </c>
      <c r="J99" s="705">
        <f t="shared" si="14"/>
        <v>0</v>
      </c>
      <c r="K99" s="705">
        <f t="shared" si="15"/>
        <v>0</v>
      </c>
      <c r="L99" s="705">
        <f t="shared" si="16"/>
        <v>0</v>
      </c>
      <c r="M99" s="705">
        <f>IF('1. General Input'!$D$10=0,0,IF('1. General Input'!$D$10=8,0,IF(B99&gt;$M$9-1,IF(B99&lt;$N$9,D99,0),0)))</f>
        <v>0</v>
      </c>
      <c r="N99" s="705">
        <f>IF('1. General Input'!$D$10=0,0,IF('1. General Input'!$D$10=8,0,IF(B99&gt;$N$9-1,IF(B99&lt;$O$9,D99,0),0)))</f>
        <v>0</v>
      </c>
      <c r="O99" s="705">
        <f>IF('1. General Input'!$D$10=0,0,IF('1. General Input'!$D$10=8,0,IF(B99&gt;$O$9-1,IF(B99&lt;$P$9,D99,0),0)))</f>
        <v>0</v>
      </c>
      <c r="P99" s="705">
        <f>IF('1. General Input'!$D$10=0,0,IF('1. General Input'!$D$10=8,0,IF(B99&gt;$P$9-1,IF(B99&lt;$Q$9,D99,0),0)))</f>
        <v>0</v>
      </c>
      <c r="Q99" s="705">
        <f>IF('1. General Input'!$D$10=0,0,IF('1. General Input'!$D$10=8,0,IF(B99&gt;$Q$9-1,IF(B99&lt;$R$9,D99,0),0)))</f>
        <v>0</v>
      </c>
      <c r="R99" s="705">
        <f>IF('1. General Input'!$D$10=0,0,IF('1. General Input'!$D$10=8,0,IF(B99&gt;$R$9-1,IF(B99&lt;$S$9,D99,0),0)))</f>
        <v>0</v>
      </c>
      <c r="S99" s="705">
        <f>IF('1. General Input'!$D$10=0,0,IF('1. General Input'!$D$10=8,0,IF(B99&gt;$S$9-1,IF(B99&lt;$T$9,D99,0),0)))</f>
        <v>0</v>
      </c>
      <c r="T99" s="705">
        <f>IF('1. General Input'!$D$10=0,0,IF('1. General Input'!$D$10=8,0,IF(B99&gt;$T$9-1,IF(B99&lt;$U$9,D99,0),0)))</f>
        <v>0</v>
      </c>
      <c r="U99" s="705">
        <f>IF('1. General Input'!$D$10=0,0,IF('1. General Input'!$D$10=8,0,IF(B99&gt;$U$9-1,IF(B99&lt;$V$9,D99,0),0)))</f>
        <v>0</v>
      </c>
      <c r="V99" s="705">
        <f>IF('1. General Input'!$D$10=0,0,IF('1. General Input'!$D$10=8,0,IF(B99&gt;$V$9-1,IF(B99&lt;$W$9,D99,0),0)))</f>
        <v>0</v>
      </c>
      <c r="W99" s="705">
        <f>IF('1. General Input'!$D$10=0,0,IF('1. General Input'!$D$10=8,0,IF(B99&gt;$W$9-1,IF(B99&lt;$X$9,D99,0),0)))</f>
        <v>0</v>
      </c>
      <c r="X99" s="705">
        <f>IF('1. General Input'!$D$10=0,0,IF('1. General Input'!$D$10=8,0,IF(B99&gt;$X$9-1,IF(B99&lt;$Y$9,D99,0),0)))</f>
        <v>0</v>
      </c>
      <c r="Y99" s="705">
        <f>IF('1. General Input'!$D$10=0,0,IF('1. General Input'!$D$10=8,0,IF(B99&gt;$Y$9-1,IF(B99&lt;$Z$9,D99,0),0)))</f>
        <v>0</v>
      </c>
      <c r="Z99" s="705">
        <f>IF('1. General Input'!$D$10=0,0,IF('1. General Input'!$D$10=8,0,IF(B99&gt;$Z$9-1,IF(B99&lt;$AA$9,D99,0),0)))</f>
        <v>0</v>
      </c>
      <c r="AA99" s="705">
        <f>IF('1. General Input'!$D$10=0,0,IF('1. General Input'!$D$10=8,0,IF(B99&gt;$AA$9-1,IF(B99&lt;$AB$9,D99,0),0)))</f>
        <v>0</v>
      </c>
      <c r="AB99" s="705">
        <f>IF('1. General Input'!$D$10=0,0,IF('1. General Input'!$D$10=8,0,IF(B99&gt;$AB$9-1,IF(B99&lt;$AC$9,D99,0),0)))</f>
        <v>0</v>
      </c>
      <c r="AC99" s="705">
        <f>IF('1. General Input'!$D$10=0,0,IF(B99&gt;$AC$9-1,D99,0))</f>
        <v>0</v>
      </c>
      <c r="AD99" s="706">
        <f t="shared" si="17"/>
        <v>0</v>
      </c>
    </row>
    <row r="100" spans="1:30" x14ac:dyDescent="0.25">
      <c r="A100" s="646"/>
      <c r="B100" s="588"/>
      <c r="C100" s="588"/>
      <c r="D100" s="655"/>
      <c r="E100" s="705">
        <f t="shared" si="9"/>
        <v>0</v>
      </c>
      <c r="F100" s="705">
        <f t="shared" si="10"/>
        <v>0</v>
      </c>
      <c r="G100" s="705">
        <f t="shared" si="11"/>
        <v>0</v>
      </c>
      <c r="H100" s="705">
        <f t="shared" si="12"/>
        <v>0</v>
      </c>
      <c r="I100" s="705">
        <f t="shared" si="13"/>
        <v>0</v>
      </c>
      <c r="J100" s="705">
        <f t="shared" si="14"/>
        <v>0</v>
      </c>
      <c r="K100" s="705">
        <f t="shared" si="15"/>
        <v>0</v>
      </c>
      <c r="L100" s="705">
        <f t="shared" si="16"/>
        <v>0</v>
      </c>
      <c r="M100" s="705">
        <f>IF('1. General Input'!$D$10=0,0,IF('1. General Input'!$D$10=8,0,IF(B100&gt;$M$9-1,IF(B100&lt;$N$9,D100,0),0)))</f>
        <v>0</v>
      </c>
      <c r="N100" s="705">
        <f>IF('1. General Input'!$D$10=0,0,IF('1. General Input'!$D$10=8,0,IF(B100&gt;$N$9-1,IF(B100&lt;$O$9,D100,0),0)))</f>
        <v>0</v>
      </c>
      <c r="O100" s="705">
        <f>IF('1. General Input'!$D$10=0,0,IF('1. General Input'!$D$10=8,0,IF(B100&gt;$O$9-1,IF(B100&lt;$P$9,D100,0),0)))</f>
        <v>0</v>
      </c>
      <c r="P100" s="705">
        <f>IF('1. General Input'!$D$10=0,0,IF('1. General Input'!$D$10=8,0,IF(B100&gt;$P$9-1,IF(B100&lt;$Q$9,D100,0),0)))</f>
        <v>0</v>
      </c>
      <c r="Q100" s="705">
        <f>IF('1. General Input'!$D$10=0,0,IF('1. General Input'!$D$10=8,0,IF(B100&gt;$Q$9-1,IF(B100&lt;$R$9,D100,0),0)))</f>
        <v>0</v>
      </c>
      <c r="R100" s="705">
        <f>IF('1. General Input'!$D$10=0,0,IF('1. General Input'!$D$10=8,0,IF(B100&gt;$R$9-1,IF(B100&lt;$S$9,D100,0),0)))</f>
        <v>0</v>
      </c>
      <c r="S100" s="705">
        <f>IF('1. General Input'!$D$10=0,0,IF('1. General Input'!$D$10=8,0,IF(B100&gt;$S$9-1,IF(B100&lt;$T$9,D100,0),0)))</f>
        <v>0</v>
      </c>
      <c r="T100" s="705">
        <f>IF('1. General Input'!$D$10=0,0,IF('1. General Input'!$D$10=8,0,IF(B100&gt;$T$9-1,IF(B100&lt;$U$9,D100,0),0)))</f>
        <v>0</v>
      </c>
      <c r="U100" s="705">
        <f>IF('1. General Input'!$D$10=0,0,IF('1. General Input'!$D$10=8,0,IF(B100&gt;$U$9-1,IF(B100&lt;$V$9,D100,0),0)))</f>
        <v>0</v>
      </c>
      <c r="V100" s="705">
        <f>IF('1. General Input'!$D$10=0,0,IF('1. General Input'!$D$10=8,0,IF(B100&gt;$V$9-1,IF(B100&lt;$W$9,D100,0),0)))</f>
        <v>0</v>
      </c>
      <c r="W100" s="705">
        <f>IF('1. General Input'!$D$10=0,0,IF('1. General Input'!$D$10=8,0,IF(B100&gt;$W$9-1,IF(B100&lt;$X$9,D100,0),0)))</f>
        <v>0</v>
      </c>
      <c r="X100" s="705">
        <f>IF('1. General Input'!$D$10=0,0,IF('1. General Input'!$D$10=8,0,IF(B100&gt;$X$9-1,IF(B100&lt;$Y$9,D100,0),0)))</f>
        <v>0</v>
      </c>
      <c r="Y100" s="705">
        <f>IF('1. General Input'!$D$10=0,0,IF('1. General Input'!$D$10=8,0,IF(B100&gt;$Y$9-1,IF(B100&lt;$Z$9,D100,0),0)))</f>
        <v>0</v>
      </c>
      <c r="Z100" s="705">
        <f>IF('1. General Input'!$D$10=0,0,IF('1. General Input'!$D$10=8,0,IF(B100&gt;$Z$9-1,IF(B100&lt;$AA$9,D100,0),0)))</f>
        <v>0</v>
      </c>
      <c r="AA100" s="705">
        <f>IF('1. General Input'!$D$10=0,0,IF('1. General Input'!$D$10=8,0,IF(B100&gt;$AA$9-1,IF(B100&lt;$AB$9,D100,0),0)))</f>
        <v>0</v>
      </c>
      <c r="AB100" s="705">
        <f>IF('1. General Input'!$D$10=0,0,IF('1. General Input'!$D$10=8,0,IF(B100&gt;$AB$9-1,IF(B100&lt;$AC$9,D100,0),0)))</f>
        <v>0</v>
      </c>
      <c r="AC100" s="705">
        <f>IF('1. General Input'!$D$10=0,0,IF(B100&gt;$AC$9-1,D100,0))</f>
        <v>0</v>
      </c>
      <c r="AD100" s="706">
        <f t="shared" si="17"/>
        <v>0</v>
      </c>
    </row>
    <row r="101" spans="1:30" x14ac:dyDescent="0.25">
      <c r="A101" s="646"/>
      <c r="B101" s="588"/>
      <c r="C101" s="588"/>
      <c r="D101" s="655"/>
      <c r="E101" s="705">
        <f t="shared" si="9"/>
        <v>0</v>
      </c>
      <c r="F101" s="705">
        <f t="shared" si="10"/>
        <v>0</v>
      </c>
      <c r="G101" s="705">
        <f t="shared" si="11"/>
        <v>0</v>
      </c>
      <c r="H101" s="705">
        <f t="shared" si="12"/>
        <v>0</v>
      </c>
      <c r="I101" s="705">
        <f t="shared" si="13"/>
        <v>0</v>
      </c>
      <c r="J101" s="705">
        <f t="shared" si="14"/>
        <v>0</v>
      </c>
      <c r="K101" s="705">
        <f t="shared" si="15"/>
        <v>0</v>
      </c>
      <c r="L101" s="705">
        <f t="shared" si="16"/>
        <v>0</v>
      </c>
      <c r="M101" s="705">
        <f>IF('1. General Input'!$D$10=0,0,IF('1. General Input'!$D$10=8,0,IF(B101&gt;$M$9-1,IF(B101&lt;$N$9,D101,0),0)))</f>
        <v>0</v>
      </c>
      <c r="N101" s="705">
        <f>IF('1. General Input'!$D$10=0,0,IF('1. General Input'!$D$10=8,0,IF(B101&gt;$N$9-1,IF(B101&lt;$O$9,D101,0),0)))</f>
        <v>0</v>
      </c>
      <c r="O101" s="705">
        <f>IF('1. General Input'!$D$10=0,0,IF('1. General Input'!$D$10=8,0,IF(B101&gt;$O$9-1,IF(B101&lt;$P$9,D101,0),0)))</f>
        <v>0</v>
      </c>
      <c r="P101" s="705">
        <f>IF('1. General Input'!$D$10=0,0,IF('1. General Input'!$D$10=8,0,IF(B101&gt;$P$9-1,IF(B101&lt;$Q$9,D101,0),0)))</f>
        <v>0</v>
      </c>
      <c r="Q101" s="705">
        <f>IF('1. General Input'!$D$10=0,0,IF('1. General Input'!$D$10=8,0,IF(B101&gt;$Q$9-1,IF(B101&lt;$R$9,D101,0),0)))</f>
        <v>0</v>
      </c>
      <c r="R101" s="705">
        <f>IF('1. General Input'!$D$10=0,0,IF('1. General Input'!$D$10=8,0,IF(B101&gt;$R$9-1,IF(B101&lt;$S$9,D101,0),0)))</f>
        <v>0</v>
      </c>
      <c r="S101" s="705">
        <f>IF('1. General Input'!$D$10=0,0,IF('1. General Input'!$D$10=8,0,IF(B101&gt;$S$9-1,IF(B101&lt;$T$9,D101,0),0)))</f>
        <v>0</v>
      </c>
      <c r="T101" s="705">
        <f>IF('1. General Input'!$D$10=0,0,IF('1. General Input'!$D$10=8,0,IF(B101&gt;$T$9-1,IF(B101&lt;$U$9,D101,0),0)))</f>
        <v>0</v>
      </c>
      <c r="U101" s="705">
        <f>IF('1. General Input'!$D$10=0,0,IF('1. General Input'!$D$10=8,0,IF(B101&gt;$U$9-1,IF(B101&lt;$V$9,D101,0),0)))</f>
        <v>0</v>
      </c>
      <c r="V101" s="705">
        <f>IF('1. General Input'!$D$10=0,0,IF('1. General Input'!$D$10=8,0,IF(B101&gt;$V$9-1,IF(B101&lt;$W$9,D101,0),0)))</f>
        <v>0</v>
      </c>
      <c r="W101" s="705">
        <f>IF('1. General Input'!$D$10=0,0,IF('1. General Input'!$D$10=8,0,IF(B101&gt;$W$9-1,IF(B101&lt;$X$9,D101,0),0)))</f>
        <v>0</v>
      </c>
      <c r="X101" s="705">
        <f>IF('1. General Input'!$D$10=0,0,IF('1. General Input'!$D$10=8,0,IF(B101&gt;$X$9-1,IF(B101&lt;$Y$9,D101,0),0)))</f>
        <v>0</v>
      </c>
      <c r="Y101" s="705">
        <f>IF('1. General Input'!$D$10=0,0,IF('1. General Input'!$D$10=8,0,IF(B101&gt;$Y$9-1,IF(B101&lt;$Z$9,D101,0),0)))</f>
        <v>0</v>
      </c>
      <c r="Z101" s="705">
        <f>IF('1. General Input'!$D$10=0,0,IF('1. General Input'!$D$10=8,0,IF(B101&gt;$Z$9-1,IF(B101&lt;$AA$9,D101,0),0)))</f>
        <v>0</v>
      </c>
      <c r="AA101" s="705">
        <f>IF('1. General Input'!$D$10=0,0,IF('1. General Input'!$D$10=8,0,IF(B101&gt;$AA$9-1,IF(B101&lt;$AB$9,D101,0),0)))</f>
        <v>0</v>
      </c>
      <c r="AB101" s="705">
        <f>IF('1. General Input'!$D$10=0,0,IF('1. General Input'!$D$10=8,0,IF(B101&gt;$AB$9-1,IF(B101&lt;$AC$9,D101,0),0)))</f>
        <v>0</v>
      </c>
      <c r="AC101" s="705">
        <f>IF('1. General Input'!$D$10=0,0,IF(B101&gt;$AC$9-1,D101,0))</f>
        <v>0</v>
      </c>
      <c r="AD101" s="706">
        <f t="shared" si="17"/>
        <v>0</v>
      </c>
    </row>
    <row r="102" spans="1:30" x14ac:dyDescent="0.25">
      <c r="A102" s="646"/>
      <c r="B102" s="588"/>
      <c r="C102" s="588"/>
      <c r="D102" s="655"/>
      <c r="E102" s="705">
        <f t="shared" si="9"/>
        <v>0</v>
      </c>
      <c r="F102" s="705">
        <f t="shared" si="10"/>
        <v>0</v>
      </c>
      <c r="G102" s="705">
        <f t="shared" si="11"/>
        <v>0</v>
      </c>
      <c r="H102" s="705">
        <f t="shared" si="12"/>
        <v>0</v>
      </c>
      <c r="I102" s="705">
        <f t="shared" si="13"/>
        <v>0</v>
      </c>
      <c r="J102" s="705">
        <f t="shared" si="14"/>
        <v>0</v>
      </c>
      <c r="K102" s="705">
        <f t="shared" si="15"/>
        <v>0</v>
      </c>
      <c r="L102" s="705">
        <f t="shared" si="16"/>
        <v>0</v>
      </c>
      <c r="M102" s="705">
        <f>IF('1. General Input'!$D$10=0,0,IF('1. General Input'!$D$10=8,0,IF(B102&gt;$M$9-1,IF(B102&lt;$N$9,D102,0),0)))</f>
        <v>0</v>
      </c>
      <c r="N102" s="705">
        <f>IF('1. General Input'!$D$10=0,0,IF('1. General Input'!$D$10=8,0,IF(B102&gt;$N$9-1,IF(B102&lt;$O$9,D102,0),0)))</f>
        <v>0</v>
      </c>
      <c r="O102" s="705">
        <f>IF('1. General Input'!$D$10=0,0,IF('1. General Input'!$D$10=8,0,IF(B102&gt;$O$9-1,IF(B102&lt;$P$9,D102,0),0)))</f>
        <v>0</v>
      </c>
      <c r="P102" s="705">
        <f>IF('1. General Input'!$D$10=0,0,IF('1. General Input'!$D$10=8,0,IF(B102&gt;$P$9-1,IF(B102&lt;$Q$9,D102,0),0)))</f>
        <v>0</v>
      </c>
      <c r="Q102" s="705">
        <f>IF('1. General Input'!$D$10=0,0,IF('1. General Input'!$D$10=8,0,IF(B102&gt;$Q$9-1,IF(B102&lt;$R$9,D102,0),0)))</f>
        <v>0</v>
      </c>
      <c r="R102" s="705">
        <f>IF('1. General Input'!$D$10=0,0,IF('1. General Input'!$D$10=8,0,IF(B102&gt;$R$9-1,IF(B102&lt;$S$9,D102,0),0)))</f>
        <v>0</v>
      </c>
      <c r="S102" s="705">
        <f>IF('1. General Input'!$D$10=0,0,IF('1. General Input'!$D$10=8,0,IF(B102&gt;$S$9-1,IF(B102&lt;$T$9,D102,0),0)))</f>
        <v>0</v>
      </c>
      <c r="T102" s="705">
        <f>IF('1. General Input'!$D$10=0,0,IF('1. General Input'!$D$10=8,0,IF(B102&gt;$T$9-1,IF(B102&lt;$U$9,D102,0),0)))</f>
        <v>0</v>
      </c>
      <c r="U102" s="705">
        <f>IF('1. General Input'!$D$10=0,0,IF('1. General Input'!$D$10=8,0,IF(B102&gt;$U$9-1,IF(B102&lt;$V$9,D102,0),0)))</f>
        <v>0</v>
      </c>
      <c r="V102" s="705">
        <f>IF('1. General Input'!$D$10=0,0,IF('1. General Input'!$D$10=8,0,IF(B102&gt;$V$9-1,IF(B102&lt;$W$9,D102,0),0)))</f>
        <v>0</v>
      </c>
      <c r="W102" s="705">
        <f>IF('1. General Input'!$D$10=0,0,IF('1. General Input'!$D$10=8,0,IF(B102&gt;$W$9-1,IF(B102&lt;$X$9,D102,0),0)))</f>
        <v>0</v>
      </c>
      <c r="X102" s="705">
        <f>IF('1. General Input'!$D$10=0,0,IF('1. General Input'!$D$10=8,0,IF(B102&gt;$X$9-1,IF(B102&lt;$Y$9,D102,0),0)))</f>
        <v>0</v>
      </c>
      <c r="Y102" s="705">
        <f>IF('1. General Input'!$D$10=0,0,IF('1. General Input'!$D$10=8,0,IF(B102&gt;$Y$9-1,IF(B102&lt;$Z$9,D102,0),0)))</f>
        <v>0</v>
      </c>
      <c r="Z102" s="705">
        <f>IF('1. General Input'!$D$10=0,0,IF('1. General Input'!$D$10=8,0,IF(B102&gt;$Z$9-1,IF(B102&lt;$AA$9,D102,0),0)))</f>
        <v>0</v>
      </c>
      <c r="AA102" s="705">
        <f>IF('1. General Input'!$D$10=0,0,IF('1. General Input'!$D$10=8,0,IF(B102&gt;$AA$9-1,IF(B102&lt;$AB$9,D102,0),0)))</f>
        <v>0</v>
      </c>
      <c r="AB102" s="705">
        <f>IF('1. General Input'!$D$10=0,0,IF('1. General Input'!$D$10=8,0,IF(B102&gt;$AB$9-1,IF(B102&lt;$AC$9,D102,0),0)))</f>
        <v>0</v>
      </c>
      <c r="AC102" s="705">
        <f>IF('1. General Input'!$D$10=0,0,IF(B102&gt;$AC$9-1,D102,0))</f>
        <v>0</v>
      </c>
      <c r="AD102" s="706">
        <f t="shared" si="17"/>
        <v>0</v>
      </c>
    </row>
    <row r="103" spans="1:30" x14ac:dyDescent="0.25">
      <c r="A103" s="646"/>
      <c r="B103" s="588"/>
      <c r="C103" s="588"/>
      <c r="D103" s="655"/>
      <c r="E103" s="705">
        <f t="shared" si="9"/>
        <v>0</v>
      </c>
      <c r="F103" s="705">
        <f t="shared" si="10"/>
        <v>0</v>
      </c>
      <c r="G103" s="705">
        <f t="shared" si="11"/>
        <v>0</v>
      </c>
      <c r="H103" s="705">
        <f t="shared" si="12"/>
        <v>0</v>
      </c>
      <c r="I103" s="705">
        <f t="shared" si="13"/>
        <v>0</v>
      </c>
      <c r="J103" s="705">
        <f t="shared" si="14"/>
        <v>0</v>
      </c>
      <c r="K103" s="705">
        <f t="shared" si="15"/>
        <v>0</v>
      </c>
      <c r="L103" s="705">
        <f t="shared" si="16"/>
        <v>0</v>
      </c>
      <c r="M103" s="705">
        <f>IF('1. General Input'!$D$10=0,0,IF('1. General Input'!$D$10=8,0,IF(B103&gt;$M$9-1,IF(B103&lt;$N$9,D103,0),0)))</f>
        <v>0</v>
      </c>
      <c r="N103" s="705">
        <f>IF('1. General Input'!$D$10=0,0,IF('1. General Input'!$D$10=8,0,IF(B103&gt;$N$9-1,IF(B103&lt;$O$9,D103,0),0)))</f>
        <v>0</v>
      </c>
      <c r="O103" s="705">
        <f>IF('1. General Input'!$D$10=0,0,IF('1. General Input'!$D$10=8,0,IF(B103&gt;$O$9-1,IF(B103&lt;$P$9,D103,0),0)))</f>
        <v>0</v>
      </c>
      <c r="P103" s="705">
        <f>IF('1. General Input'!$D$10=0,0,IF('1. General Input'!$D$10=8,0,IF(B103&gt;$P$9-1,IF(B103&lt;$Q$9,D103,0),0)))</f>
        <v>0</v>
      </c>
      <c r="Q103" s="705">
        <f>IF('1. General Input'!$D$10=0,0,IF('1. General Input'!$D$10=8,0,IF(B103&gt;$Q$9-1,IF(B103&lt;$R$9,D103,0),0)))</f>
        <v>0</v>
      </c>
      <c r="R103" s="705">
        <f>IF('1. General Input'!$D$10=0,0,IF('1. General Input'!$D$10=8,0,IF(B103&gt;$R$9-1,IF(B103&lt;$S$9,D103,0),0)))</f>
        <v>0</v>
      </c>
      <c r="S103" s="705">
        <f>IF('1. General Input'!$D$10=0,0,IF('1. General Input'!$D$10=8,0,IF(B103&gt;$S$9-1,IF(B103&lt;$T$9,D103,0),0)))</f>
        <v>0</v>
      </c>
      <c r="T103" s="705">
        <f>IF('1. General Input'!$D$10=0,0,IF('1. General Input'!$D$10=8,0,IF(B103&gt;$T$9-1,IF(B103&lt;$U$9,D103,0),0)))</f>
        <v>0</v>
      </c>
      <c r="U103" s="705">
        <f>IF('1. General Input'!$D$10=0,0,IF('1. General Input'!$D$10=8,0,IF(B103&gt;$U$9-1,IF(B103&lt;$V$9,D103,0),0)))</f>
        <v>0</v>
      </c>
      <c r="V103" s="705">
        <f>IF('1. General Input'!$D$10=0,0,IF('1. General Input'!$D$10=8,0,IF(B103&gt;$V$9-1,IF(B103&lt;$W$9,D103,0),0)))</f>
        <v>0</v>
      </c>
      <c r="W103" s="705">
        <f>IF('1. General Input'!$D$10=0,0,IF('1. General Input'!$D$10=8,0,IF(B103&gt;$W$9-1,IF(B103&lt;$X$9,D103,0),0)))</f>
        <v>0</v>
      </c>
      <c r="X103" s="705">
        <f>IF('1. General Input'!$D$10=0,0,IF('1. General Input'!$D$10=8,0,IF(B103&gt;$X$9-1,IF(B103&lt;$Y$9,D103,0),0)))</f>
        <v>0</v>
      </c>
      <c r="Y103" s="705">
        <f>IF('1. General Input'!$D$10=0,0,IF('1. General Input'!$D$10=8,0,IF(B103&gt;$Y$9-1,IF(B103&lt;$Z$9,D103,0),0)))</f>
        <v>0</v>
      </c>
      <c r="Z103" s="705">
        <f>IF('1. General Input'!$D$10=0,0,IF('1. General Input'!$D$10=8,0,IF(B103&gt;$Z$9-1,IF(B103&lt;$AA$9,D103,0),0)))</f>
        <v>0</v>
      </c>
      <c r="AA103" s="705">
        <f>IF('1. General Input'!$D$10=0,0,IF('1. General Input'!$D$10=8,0,IF(B103&gt;$AA$9-1,IF(B103&lt;$AB$9,D103,0),0)))</f>
        <v>0</v>
      </c>
      <c r="AB103" s="705">
        <f>IF('1. General Input'!$D$10=0,0,IF('1. General Input'!$D$10=8,0,IF(B103&gt;$AB$9-1,IF(B103&lt;$AC$9,D103,0),0)))</f>
        <v>0</v>
      </c>
      <c r="AC103" s="705">
        <f>IF('1. General Input'!$D$10=0,0,IF(B103&gt;$AC$9-1,D103,0))</f>
        <v>0</v>
      </c>
      <c r="AD103" s="706">
        <f t="shared" si="17"/>
        <v>0</v>
      </c>
    </row>
    <row r="104" spans="1:30" x14ac:dyDescent="0.25">
      <c r="A104" s="646"/>
      <c r="B104" s="588"/>
      <c r="C104" s="588"/>
      <c r="D104" s="655"/>
      <c r="E104" s="705">
        <f t="shared" si="9"/>
        <v>0</v>
      </c>
      <c r="F104" s="705">
        <f t="shared" si="10"/>
        <v>0</v>
      </c>
      <c r="G104" s="705">
        <f t="shared" si="11"/>
        <v>0</v>
      </c>
      <c r="H104" s="705">
        <f t="shared" si="12"/>
        <v>0</v>
      </c>
      <c r="I104" s="705">
        <f t="shared" si="13"/>
        <v>0</v>
      </c>
      <c r="J104" s="705">
        <f t="shared" si="14"/>
        <v>0</v>
      </c>
      <c r="K104" s="705">
        <f t="shared" si="15"/>
        <v>0</v>
      </c>
      <c r="L104" s="705">
        <f t="shared" si="16"/>
        <v>0</v>
      </c>
      <c r="M104" s="705">
        <f>IF('1. General Input'!$D$10=0,0,IF('1. General Input'!$D$10=8,0,IF(B104&gt;$M$9-1,IF(B104&lt;$N$9,D104,0),0)))</f>
        <v>0</v>
      </c>
      <c r="N104" s="705">
        <f>IF('1. General Input'!$D$10=0,0,IF('1. General Input'!$D$10=8,0,IF(B104&gt;$N$9-1,IF(B104&lt;$O$9,D104,0),0)))</f>
        <v>0</v>
      </c>
      <c r="O104" s="705">
        <f>IF('1. General Input'!$D$10=0,0,IF('1. General Input'!$D$10=8,0,IF(B104&gt;$O$9-1,IF(B104&lt;$P$9,D104,0),0)))</f>
        <v>0</v>
      </c>
      <c r="P104" s="705">
        <f>IF('1. General Input'!$D$10=0,0,IF('1. General Input'!$D$10=8,0,IF(B104&gt;$P$9-1,IF(B104&lt;$Q$9,D104,0),0)))</f>
        <v>0</v>
      </c>
      <c r="Q104" s="705">
        <f>IF('1. General Input'!$D$10=0,0,IF('1. General Input'!$D$10=8,0,IF(B104&gt;$Q$9-1,IF(B104&lt;$R$9,D104,0),0)))</f>
        <v>0</v>
      </c>
      <c r="R104" s="705">
        <f>IF('1. General Input'!$D$10=0,0,IF('1. General Input'!$D$10=8,0,IF(B104&gt;$R$9-1,IF(B104&lt;$S$9,D104,0),0)))</f>
        <v>0</v>
      </c>
      <c r="S104" s="705">
        <f>IF('1. General Input'!$D$10=0,0,IF('1. General Input'!$D$10=8,0,IF(B104&gt;$S$9-1,IF(B104&lt;$T$9,D104,0),0)))</f>
        <v>0</v>
      </c>
      <c r="T104" s="705">
        <f>IF('1. General Input'!$D$10=0,0,IF('1. General Input'!$D$10=8,0,IF(B104&gt;$T$9-1,IF(B104&lt;$U$9,D104,0),0)))</f>
        <v>0</v>
      </c>
      <c r="U104" s="705">
        <f>IF('1. General Input'!$D$10=0,0,IF('1. General Input'!$D$10=8,0,IF(B104&gt;$U$9-1,IF(B104&lt;$V$9,D104,0),0)))</f>
        <v>0</v>
      </c>
      <c r="V104" s="705">
        <f>IF('1. General Input'!$D$10=0,0,IF('1. General Input'!$D$10=8,0,IF(B104&gt;$V$9-1,IF(B104&lt;$W$9,D104,0),0)))</f>
        <v>0</v>
      </c>
      <c r="W104" s="705">
        <f>IF('1. General Input'!$D$10=0,0,IF('1. General Input'!$D$10=8,0,IF(B104&gt;$W$9-1,IF(B104&lt;$X$9,D104,0),0)))</f>
        <v>0</v>
      </c>
      <c r="X104" s="705">
        <f>IF('1. General Input'!$D$10=0,0,IF('1. General Input'!$D$10=8,0,IF(B104&gt;$X$9-1,IF(B104&lt;$Y$9,D104,0),0)))</f>
        <v>0</v>
      </c>
      <c r="Y104" s="705">
        <f>IF('1. General Input'!$D$10=0,0,IF('1. General Input'!$D$10=8,0,IF(B104&gt;$Y$9-1,IF(B104&lt;$Z$9,D104,0),0)))</f>
        <v>0</v>
      </c>
      <c r="Z104" s="705">
        <f>IF('1. General Input'!$D$10=0,0,IF('1. General Input'!$D$10=8,0,IF(B104&gt;$Z$9-1,IF(B104&lt;$AA$9,D104,0),0)))</f>
        <v>0</v>
      </c>
      <c r="AA104" s="705">
        <f>IF('1. General Input'!$D$10=0,0,IF('1. General Input'!$D$10=8,0,IF(B104&gt;$AA$9-1,IF(B104&lt;$AB$9,D104,0),0)))</f>
        <v>0</v>
      </c>
      <c r="AB104" s="705">
        <f>IF('1. General Input'!$D$10=0,0,IF('1. General Input'!$D$10=8,0,IF(B104&gt;$AB$9-1,IF(B104&lt;$AC$9,D104,0),0)))</f>
        <v>0</v>
      </c>
      <c r="AC104" s="705">
        <f>IF('1. General Input'!$D$10=0,0,IF(B104&gt;$AC$9-1,D104,0))</f>
        <v>0</v>
      </c>
      <c r="AD104" s="706">
        <f t="shared" si="17"/>
        <v>0</v>
      </c>
    </row>
    <row r="105" spans="1:30" x14ac:dyDescent="0.25">
      <c r="A105" s="646"/>
      <c r="B105" s="588"/>
      <c r="C105" s="588"/>
      <c r="D105" s="655"/>
      <c r="E105" s="705">
        <f t="shared" si="9"/>
        <v>0</v>
      </c>
      <c r="F105" s="705">
        <f t="shared" si="10"/>
        <v>0</v>
      </c>
      <c r="G105" s="705">
        <f t="shared" si="11"/>
        <v>0</v>
      </c>
      <c r="H105" s="705">
        <f t="shared" si="12"/>
        <v>0</v>
      </c>
      <c r="I105" s="705">
        <f t="shared" si="13"/>
        <v>0</v>
      </c>
      <c r="J105" s="705">
        <f t="shared" si="14"/>
        <v>0</v>
      </c>
      <c r="K105" s="705">
        <f t="shared" si="15"/>
        <v>0</v>
      </c>
      <c r="L105" s="705">
        <f t="shared" si="16"/>
        <v>0</v>
      </c>
      <c r="M105" s="705">
        <f>IF('1. General Input'!$D$10=0,0,IF('1. General Input'!$D$10=8,0,IF(B105&gt;$M$9-1,IF(B105&lt;$N$9,D105,0),0)))</f>
        <v>0</v>
      </c>
      <c r="N105" s="705">
        <f>IF('1. General Input'!$D$10=0,0,IF('1. General Input'!$D$10=8,0,IF(B105&gt;$N$9-1,IF(B105&lt;$O$9,D105,0),0)))</f>
        <v>0</v>
      </c>
      <c r="O105" s="705">
        <f>IF('1. General Input'!$D$10=0,0,IF('1. General Input'!$D$10=8,0,IF(B105&gt;$O$9-1,IF(B105&lt;$P$9,D105,0),0)))</f>
        <v>0</v>
      </c>
      <c r="P105" s="705">
        <f>IF('1. General Input'!$D$10=0,0,IF('1. General Input'!$D$10=8,0,IF(B105&gt;$P$9-1,IF(B105&lt;$Q$9,D105,0),0)))</f>
        <v>0</v>
      </c>
      <c r="Q105" s="705">
        <f>IF('1. General Input'!$D$10=0,0,IF('1. General Input'!$D$10=8,0,IF(B105&gt;$Q$9-1,IF(B105&lt;$R$9,D105,0),0)))</f>
        <v>0</v>
      </c>
      <c r="R105" s="705">
        <f>IF('1. General Input'!$D$10=0,0,IF('1. General Input'!$D$10=8,0,IF(B105&gt;$R$9-1,IF(B105&lt;$S$9,D105,0),0)))</f>
        <v>0</v>
      </c>
      <c r="S105" s="705">
        <f>IF('1. General Input'!$D$10=0,0,IF('1. General Input'!$D$10=8,0,IF(B105&gt;$S$9-1,IF(B105&lt;$T$9,D105,0),0)))</f>
        <v>0</v>
      </c>
      <c r="T105" s="705">
        <f>IF('1. General Input'!$D$10=0,0,IF('1. General Input'!$D$10=8,0,IF(B105&gt;$T$9-1,IF(B105&lt;$U$9,D105,0),0)))</f>
        <v>0</v>
      </c>
      <c r="U105" s="705">
        <f>IF('1. General Input'!$D$10=0,0,IF('1. General Input'!$D$10=8,0,IF(B105&gt;$U$9-1,IF(B105&lt;$V$9,D105,0),0)))</f>
        <v>0</v>
      </c>
      <c r="V105" s="705">
        <f>IF('1. General Input'!$D$10=0,0,IF('1. General Input'!$D$10=8,0,IF(B105&gt;$V$9-1,IF(B105&lt;$W$9,D105,0),0)))</f>
        <v>0</v>
      </c>
      <c r="W105" s="705">
        <f>IF('1. General Input'!$D$10=0,0,IF('1. General Input'!$D$10=8,0,IF(B105&gt;$W$9-1,IF(B105&lt;$X$9,D105,0),0)))</f>
        <v>0</v>
      </c>
      <c r="X105" s="705">
        <f>IF('1. General Input'!$D$10=0,0,IF('1. General Input'!$D$10=8,0,IF(B105&gt;$X$9-1,IF(B105&lt;$Y$9,D105,0),0)))</f>
        <v>0</v>
      </c>
      <c r="Y105" s="705">
        <f>IF('1. General Input'!$D$10=0,0,IF('1. General Input'!$D$10=8,0,IF(B105&gt;$Y$9-1,IF(B105&lt;$Z$9,D105,0),0)))</f>
        <v>0</v>
      </c>
      <c r="Z105" s="705">
        <f>IF('1. General Input'!$D$10=0,0,IF('1. General Input'!$D$10=8,0,IF(B105&gt;$Z$9-1,IF(B105&lt;$AA$9,D105,0),0)))</f>
        <v>0</v>
      </c>
      <c r="AA105" s="705">
        <f>IF('1. General Input'!$D$10=0,0,IF('1. General Input'!$D$10=8,0,IF(B105&gt;$AA$9-1,IF(B105&lt;$AB$9,D105,0),0)))</f>
        <v>0</v>
      </c>
      <c r="AB105" s="705">
        <f>IF('1. General Input'!$D$10=0,0,IF('1. General Input'!$D$10=8,0,IF(B105&gt;$AB$9-1,IF(B105&lt;$AC$9,D105,0),0)))</f>
        <v>0</v>
      </c>
      <c r="AC105" s="705">
        <f>IF('1. General Input'!$D$10=0,0,IF(B105&gt;$AC$9-1,D105,0))</f>
        <v>0</v>
      </c>
      <c r="AD105" s="706">
        <f t="shared" si="17"/>
        <v>0</v>
      </c>
    </row>
    <row r="106" spans="1:30" x14ac:dyDescent="0.25">
      <c r="A106" s="646"/>
      <c r="B106" s="588"/>
      <c r="C106" s="588"/>
      <c r="D106" s="655"/>
      <c r="E106" s="705">
        <f t="shared" si="9"/>
        <v>0</v>
      </c>
      <c r="F106" s="705">
        <f t="shared" si="10"/>
        <v>0</v>
      </c>
      <c r="G106" s="705">
        <f t="shared" si="11"/>
        <v>0</v>
      </c>
      <c r="H106" s="705">
        <f t="shared" si="12"/>
        <v>0</v>
      </c>
      <c r="I106" s="705">
        <f t="shared" si="13"/>
        <v>0</v>
      </c>
      <c r="J106" s="705">
        <f t="shared" si="14"/>
        <v>0</v>
      </c>
      <c r="K106" s="705">
        <f t="shared" si="15"/>
        <v>0</v>
      </c>
      <c r="L106" s="705">
        <f t="shared" si="16"/>
        <v>0</v>
      </c>
      <c r="M106" s="705">
        <f>IF('1. General Input'!$D$10=0,0,IF('1. General Input'!$D$10=8,0,IF(B106&gt;$M$9-1,IF(B106&lt;$N$9,D106,0),0)))</f>
        <v>0</v>
      </c>
      <c r="N106" s="705">
        <f>IF('1. General Input'!$D$10=0,0,IF('1. General Input'!$D$10=8,0,IF(B106&gt;$N$9-1,IF(B106&lt;$O$9,D106,0),0)))</f>
        <v>0</v>
      </c>
      <c r="O106" s="705">
        <f>IF('1. General Input'!$D$10=0,0,IF('1. General Input'!$D$10=8,0,IF(B106&gt;$O$9-1,IF(B106&lt;$P$9,D106,0),0)))</f>
        <v>0</v>
      </c>
      <c r="P106" s="705">
        <f>IF('1. General Input'!$D$10=0,0,IF('1. General Input'!$D$10=8,0,IF(B106&gt;$P$9-1,IF(B106&lt;$Q$9,D106,0),0)))</f>
        <v>0</v>
      </c>
      <c r="Q106" s="705">
        <f>IF('1. General Input'!$D$10=0,0,IF('1. General Input'!$D$10=8,0,IF(B106&gt;$Q$9-1,IF(B106&lt;$R$9,D106,0),0)))</f>
        <v>0</v>
      </c>
      <c r="R106" s="705">
        <f>IF('1. General Input'!$D$10=0,0,IF('1. General Input'!$D$10=8,0,IF(B106&gt;$R$9-1,IF(B106&lt;$S$9,D106,0),0)))</f>
        <v>0</v>
      </c>
      <c r="S106" s="705">
        <f>IF('1. General Input'!$D$10=0,0,IF('1. General Input'!$D$10=8,0,IF(B106&gt;$S$9-1,IF(B106&lt;$T$9,D106,0),0)))</f>
        <v>0</v>
      </c>
      <c r="T106" s="705">
        <f>IF('1. General Input'!$D$10=0,0,IF('1. General Input'!$D$10=8,0,IF(B106&gt;$T$9-1,IF(B106&lt;$U$9,D106,0),0)))</f>
        <v>0</v>
      </c>
      <c r="U106" s="705">
        <f>IF('1. General Input'!$D$10=0,0,IF('1. General Input'!$D$10=8,0,IF(B106&gt;$U$9-1,IF(B106&lt;$V$9,D106,0),0)))</f>
        <v>0</v>
      </c>
      <c r="V106" s="705">
        <f>IF('1. General Input'!$D$10=0,0,IF('1. General Input'!$D$10=8,0,IF(B106&gt;$V$9-1,IF(B106&lt;$W$9,D106,0),0)))</f>
        <v>0</v>
      </c>
      <c r="W106" s="705">
        <f>IF('1. General Input'!$D$10=0,0,IF('1. General Input'!$D$10=8,0,IF(B106&gt;$W$9-1,IF(B106&lt;$X$9,D106,0),0)))</f>
        <v>0</v>
      </c>
      <c r="X106" s="705">
        <f>IF('1. General Input'!$D$10=0,0,IF('1. General Input'!$D$10=8,0,IF(B106&gt;$X$9-1,IF(B106&lt;$Y$9,D106,0),0)))</f>
        <v>0</v>
      </c>
      <c r="Y106" s="705">
        <f>IF('1. General Input'!$D$10=0,0,IF('1. General Input'!$D$10=8,0,IF(B106&gt;$Y$9-1,IF(B106&lt;$Z$9,D106,0),0)))</f>
        <v>0</v>
      </c>
      <c r="Z106" s="705">
        <f>IF('1. General Input'!$D$10=0,0,IF('1. General Input'!$D$10=8,0,IF(B106&gt;$Z$9-1,IF(B106&lt;$AA$9,D106,0),0)))</f>
        <v>0</v>
      </c>
      <c r="AA106" s="705">
        <f>IF('1. General Input'!$D$10=0,0,IF('1. General Input'!$D$10=8,0,IF(B106&gt;$AA$9-1,IF(B106&lt;$AB$9,D106,0),0)))</f>
        <v>0</v>
      </c>
      <c r="AB106" s="705">
        <f>IF('1. General Input'!$D$10=0,0,IF('1. General Input'!$D$10=8,0,IF(B106&gt;$AB$9-1,IF(B106&lt;$AC$9,D106,0),0)))</f>
        <v>0</v>
      </c>
      <c r="AC106" s="705">
        <f>IF('1. General Input'!$D$10=0,0,IF(B106&gt;$AC$9-1,D106,0))</f>
        <v>0</v>
      </c>
      <c r="AD106" s="706">
        <f t="shared" si="17"/>
        <v>0</v>
      </c>
    </row>
    <row r="107" spans="1:30" x14ac:dyDescent="0.25">
      <c r="A107" s="646"/>
      <c r="B107" s="588"/>
      <c r="C107" s="588"/>
      <c r="D107" s="655"/>
      <c r="E107" s="705">
        <f t="shared" si="9"/>
        <v>0</v>
      </c>
      <c r="F107" s="705">
        <f t="shared" si="10"/>
        <v>0</v>
      </c>
      <c r="G107" s="705">
        <f t="shared" si="11"/>
        <v>0</v>
      </c>
      <c r="H107" s="705">
        <f t="shared" si="12"/>
        <v>0</v>
      </c>
      <c r="I107" s="705">
        <f t="shared" si="13"/>
        <v>0</v>
      </c>
      <c r="J107" s="705">
        <f t="shared" si="14"/>
        <v>0</v>
      </c>
      <c r="K107" s="705">
        <f t="shared" si="15"/>
        <v>0</v>
      </c>
      <c r="L107" s="705">
        <f t="shared" si="16"/>
        <v>0</v>
      </c>
      <c r="M107" s="705">
        <f>IF('1. General Input'!$D$10=0,0,IF('1. General Input'!$D$10=8,0,IF(B107&gt;$M$9-1,IF(B107&lt;$N$9,D107,0),0)))</f>
        <v>0</v>
      </c>
      <c r="N107" s="705">
        <f>IF('1. General Input'!$D$10=0,0,IF('1. General Input'!$D$10=8,0,IF(B107&gt;$N$9-1,IF(B107&lt;$O$9,D107,0),0)))</f>
        <v>0</v>
      </c>
      <c r="O107" s="705">
        <f>IF('1. General Input'!$D$10=0,0,IF('1. General Input'!$D$10=8,0,IF(B107&gt;$O$9-1,IF(B107&lt;$P$9,D107,0),0)))</f>
        <v>0</v>
      </c>
      <c r="P107" s="705">
        <f>IF('1. General Input'!$D$10=0,0,IF('1. General Input'!$D$10=8,0,IF(B107&gt;$P$9-1,IF(B107&lt;$Q$9,D107,0),0)))</f>
        <v>0</v>
      </c>
      <c r="Q107" s="705">
        <f>IF('1. General Input'!$D$10=0,0,IF('1. General Input'!$D$10=8,0,IF(B107&gt;$Q$9-1,IF(B107&lt;$R$9,D107,0),0)))</f>
        <v>0</v>
      </c>
      <c r="R107" s="705">
        <f>IF('1. General Input'!$D$10=0,0,IF('1. General Input'!$D$10=8,0,IF(B107&gt;$R$9-1,IF(B107&lt;$S$9,D107,0),0)))</f>
        <v>0</v>
      </c>
      <c r="S107" s="705">
        <f>IF('1. General Input'!$D$10=0,0,IF('1. General Input'!$D$10=8,0,IF(B107&gt;$S$9-1,IF(B107&lt;$T$9,D107,0),0)))</f>
        <v>0</v>
      </c>
      <c r="T107" s="705">
        <f>IF('1. General Input'!$D$10=0,0,IF('1. General Input'!$D$10=8,0,IF(B107&gt;$T$9-1,IF(B107&lt;$U$9,D107,0),0)))</f>
        <v>0</v>
      </c>
      <c r="U107" s="705">
        <f>IF('1. General Input'!$D$10=0,0,IF('1. General Input'!$D$10=8,0,IF(B107&gt;$U$9-1,IF(B107&lt;$V$9,D107,0),0)))</f>
        <v>0</v>
      </c>
      <c r="V107" s="705">
        <f>IF('1. General Input'!$D$10=0,0,IF('1. General Input'!$D$10=8,0,IF(B107&gt;$V$9-1,IF(B107&lt;$W$9,D107,0),0)))</f>
        <v>0</v>
      </c>
      <c r="W107" s="705">
        <f>IF('1. General Input'!$D$10=0,0,IF('1. General Input'!$D$10=8,0,IF(B107&gt;$W$9-1,IF(B107&lt;$X$9,D107,0),0)))</f>
        <v>0</v>
      </c>
      <c r="X107" s="705">
        <f>IF('1. General Input'!$D$10=0,0,IF('1. General Input'!$D$10=8,0,IF(B107&gt;$X$9-1,IF(B107&lt;$Y$9,D107,0),0)))</f>
        <v>0</v>
      </c>
      <c r="Y107" s="705">
        <f>IF('1. General Input'!$D$10=0,0,IF('1. General Input'!$D$10=8,0,IF(B107&gt;$Y$9-1,IF(B107&lt;$Z$9,D107,0),0)))</f>
        <v>0</v>
      </c>
      <c r="Z107" s="705">
        <f>IF('1. General Input'!$D$10=0,0,IF('1. General Input'!$D$10=8,0,IF(B107&gt;$Z$9-1,IF(B107&lt;$AA$9,D107,0),0)))</f>
        <v>0</v>
      </c>
      <c r="AA107" s="705">
        <f>IF('1. General Input'!$D$10=0,0,IF('1. General Input'!$D$10=8,0,IF(B107&gt;$AA$9-1,IF(B107&lt;$AB$9,D107,0),0)))</f>
        <v>0</v>
      </c>
      <c r="AB107" s="705">
        <f>IF('1. General Input'!$D$10=0,0,IF('1. General Input'!$D$10=8,0,IF(B107&gt;$AB$9-1,IF(B107&lt;$AC$9,D107,0),0)))</f>
        <v>0</v>
      </c>
      <c r="AC107" s="705">
        <f>IF('1. General Input'!$D$10=0,0,IF(B107&gt;$AC$9-1,D107,0))</f>
        <v>0</v>
      </c>
      <c r="AD107" s="706">
        <f t="shared" si="17"/>
        <v>0</v>
      </c>
    </row>
    <row r="108" spans="1:30" x14ac:dyDescent="0.25">
      <c r="A108" s="646"/>
      <c r="B108" s="588"/>
      <c r="C108" s="588"/>
      <c r="D108" s="655"/>
      <c r="E108" s="705">
        <f t="shared" si="9"/>
        <v>0</v>
      </c>
      <c r="F108" s="705">
        <f t="shared" si="10"/>
        <v>0</v>
      </c>
      <c r="G108" s="705">
        <f t="shared" si="11"/>
        <v>0</v>
      </c>
      <c r="H108" s="705">
        <f t="shared" si="12"/>
        <v>0</v>
      </c>
      <c r="I108" s="705">
        <f t="shared" si="13"/>
        <v>0</v>
      </c>
      <c r="J108" s="705">
        <f t="shared" si="14"/>
        <v>0</v>
      </c>
      <c r="K108" s="705">
        <f t="shared" si="15"/>
        <v>0</v>
      </c>
      <c r="L108" s="705">
        <f t="shared" si="16"/>
        <v>0</v>
      </c>
      <c r="M108" s="705">
        <f>IF('1. General Input'!$D$10=0,0,IF('1. General Input'!$D$10=8,0,IF(B108&gt;$M$9-1,IF(B108&lt;$N$9,D108,0),0)))</f>
        <v>0</v>
      </c>
      <c r="N108" s="705">
        <f>IF('1. General Input'!$D$10=0,0,IF('1. General Input'!$D$10=8,0,IF(B108&gt;$N$9-1,IF(B108&lt;$O$9,D108,0),0)))</f>
        <v>0</v>
      </c>
      <c r="O108" s="705">
        <f>IF('1. General Input'!$D$10=0,0,IF('1. General Input'!$D$10=8,0,IF(B108&gt;$O$9-1,IF(B108&lt;$P$9,D108,0),0)))</f>
        <v>0</v>
      </c>
      <c r="P108" s="705">
        <f>IF('1. General Input'!$D$10=0,0,IF('1. General Input'!$D$10=8,0,IF(B108&gt;$P$9-1,IF(B108&lt;$Q$9,D108,0),0)))</f>
        <v>0</v>
      </c>
      <c r="Q108" s="705">
        <f>IF('1. General Input'!$D$10=0,0,IF('1. General Input'!$D$10=8,0,IF(B108&gt;$Q$9-1,IF(B108&lt;$R$9,D108,0),0)))</f>
        <v>0</v>
      </c>
      <c r="R108" s="705">
        <f>IF('1. General Input'!$D$10=0,0,IF('1. General Input'!$D$10=8,0,IF(B108&gt;$R$9-1,IF(B108&lt;$S$9,D108,0),0)))</f>
        <v>0</v>
      </c>
      <c r="S108" s="705">
        <f>IF('1. General Input'!$D$10=0,0,IF('1. General Input'!$D$10=8,0,IF(B108&gt;$S$9-1,IF(B108&lt;$T$9,D108,0),0)))</f>
        <v>0</v>
      </c>
      <c r="T108" s="705">
        <f>IF('1. General Input'!$D$10=0,0,IF('1. General Input'!$D$10=8,0,IF(B108&gt;$T$9-1,IF(B108&lt;$U$9,D108,0),0)))</f>
        <v>0</v>
      </c>
      <c r="U108" s="705">
        <f>IF('1. General Input'!$D$10=0,0,IF('1. General Input'!$D$10=8,0,IF(B108&gt;$U$9-1,IF(B108&lt;$V$9,D108,0),0)))</f>
        <v>0</v>
      </c>
      <c r="V108" s="705">
        <f>IF('1. General Input'!$D$10=0,0,IF('1. General Input'!$D$10=8,0,IF(B108&gt;$V$9-1,IF(B108&lt;$W$9,D108,0),0)))</f>
        <v>0</v>
      </c>
      <c r="W108" s="705">
        <f>IF('1. General Input'!$D$10=0,0,IF('1. General Input'!$D$10=8,0,IF(B108&gt;$W$9-1,IF(B108&lt;$X$9,D108,0),0)))</f>
        <v>0</v>
      </c>
      <c r="X108" s="705">
        <f>IF('1. General Input'!$D$10=0,0,IF('1. General Input'!$D$10=8,0,IF(B108&gt;$X$9-1,IF(B108&lt;$Y$9,D108,0),0)))</f>
        <v>0</v>
      </c>
      <c r="Y108" s="705">
        <f>IF('1. General Input'!$D$10=0,0,IF('1. General Input'!$D$10=8,0,IF(B108&gt;$Y$9-1,IF(B108&lt;$Z$9,D108,0),0)))</f>
        <v>0</v>
      </c>
      <c r="Z108" s="705">
        <f>IF('1. General Input'!$D$10=0,0,IF('1. General Input'!$D$10=8,0,IF(B108&gt;$Z$9-1,IF(B108&lt;$AA$9,D108,0),0)))</f>
        <v>0</v>
      </c>
      <c r="AA108" s="705">
        <f>IF('1. General Input'!$D$10=0,0,IF('1. General Input'!$D$10=8,0,IF(B108&gt;$AA$9-1,IF(B108&lt;$AB$9,D108,0),0)))</f>
        <v>0</v>
      </c>
      <c r="AB108" s="705">
        <f>IF('1. General Input'!$D$10=0,0,IF('1. General Input'!$D$10=8,0,IF(B108&gt;$AB$9-1,IF(B108&lt;$AC$9,D108,0),0)))</f>
        <v>0</v>
      </c>
      <c r="AC108" s="705">
        <f>IF('1. General Input'!$D$10=0,0,IF(B108&gt;$AC$9-1,D108,0))</f>
        <v>0</v>
      </c>
      <c r="AD108" s="706">
        <f t="shared" si="17"/>
        <v>0</v>
      </c>
    </row>
    <row r="109" spans="1:30" x14ac:dyDescent="0.25">
      <c r="A109" s="646"/>
      <c r="B109" s="588"/>
      <c r="C109" s="588"/>
      <c r="D109" s="655"/>
      <c r="E109" s="705">
        <f t="shared" si="9"/>
        <v>0</v>
      </c>
      <c r="F109" s="705">
        <f t="shared" si="10"/>
        <v>0</v>
      </c>
      <c r="G109" s="705">
        <f t="shared" si="11"/>
        <v>0</v>
      </c>
      <c r="H109" s="705">
        <f t="shared" si="12"/>
        <v>0</v>
      </c>
      <c r="I109" s="705">
        <f t="shared" si="13"/>
        <v>0</v>
      </c>
      <c r="J109" s="705">
        <f t="shared" si="14"/>
        <v>0</v>
      </c>
      <c r="K109" s="705">
        <f t="shared" si="15"/>
        <v>0</v>
      </c>
      <c r="L109" s="705">
        <f t="shared" si="16"/>
        <v>0</v>
      </c>
      <c r="M109" s="705">
        <f>IF('1. General Input'!$D$10=0,0,IF('1. General Input'!$D$10=8,0,IF(B109&gt;$M$9-1,IF(B109&lt;$N$9,D109,0),0)))</f>
        <v>0</v>
      </c>
      <c r="N109" s="705">
        <f>IF('1. General Input'!$D$10=0,0,IF('1. General Input'!$D$10=8,0,IF(B109&gt;$N$9-1,IF(B109&lt;$O$9,D109,0),0)))</f>
        <v>0</v>
      </c>
      <c r="O109" s="705">
        <f>IF('1. General Input'!$D$10=0,0,IF('1. General Input'!$D$10=8,0,IF(B109&gt;$O$9-1,IF(B109&lt;$P$9,D109,0),0)))</f>
        <v>0</v>
      </c>
      <c r="P109" s="705">
        <f>IF('1. General Input'!$D$10=0,0,IF('1. General Input'!$D$10=8,0,IF(B109&gt;$P$9-1,IF(B109&lt;$Q$9,D109,0),0)))</f>
        <v>0</v>
      </c>
      <c r="Q109" s="705">
        <f>IF('1. General Input'!$D$10=0,0,IF('1. General Input'!$D$10=8,0,IF(B109&gt;$Q$9-1,IF(B109&lt;$R$9,D109,0),0)))</f>
        <v>0</v>
      </c>
      <c r="R109" s="705">
        <f>IF('1. General Input'!$D$10=0,0,IF('1. General Input'!$D$10=8,0,IF(B109&gt;$R$9-1,IF(B109&lt;$S$9,D109,0),0)))</f>
        <v>0</v>
      </c>
      <c r="S109" s="705">
        <f>IF('1. General Input'!$D$10=0,0,IF('1. General Input'!$D$10=8,0,IF(B109&gt;$S$9-1,IF(B109&lt;$T$9,D109,0),0)))</f>
        <v>0</v>
      </c>
      <c r="T109" s="705">
        <f>IF('1. General Input'!$D$10=0,0,IF('1. General Input'!$D$10=8,0,IF(B109&gt;$T$9-1,IF(B109&lt;$U$9,D109,0),0)))</f>
        <v>0</v>
      </c>
      <c r="U109" s="705">
        <f>IF('1. General Input'!$D$10=0,0,IF('1. General Input'!$D$10=8,0,IF(B109&gt;$U$9-1,IF(B109&lt;$V$9,D109,0),0)))</f>
        <v>0</v>
      </c>
      <c r="V109" s="705">
        <f>IF('1. General Input'!$D$10=0,0,IF('1. General Input'!$D$10=8,0,IF(B109&gt;$V$9-1,IF(B109&lt;$W$9,D109,0),0)))</f>
        <v>0</v>
      </c>
      <c r="W109" s="705">
        <f>IF('1. General Input'!$D$10=0,0,IF('1. General Input'!$D$10=8,0,IF(B109&gt;$W$9-1,IF(B109&lt;$X$9,D109,0),0)))</f>
        <v>0</v>
      </c>
      <c r="X109" s="705">
        <f>IF('1. General Input'!$D$10=0,0,IF('1. General Input'!$D$10=8,0,IF(B109&gt;$X$9-1,IF(B109&lt;$Y$9,D109,0),0)))</f>
        <v>0</v>
      </c>
      <c r="Y109" s="705">
        <f>IF('1. General Input'!$D$10=0,0,IF('1. General Input'!$D$10=8,0,IF(B109&gt;$Y$9-1,IF(B109&lt;$Z$9,D109,0),0)))</f>
        <v>0</v>
      </c>
      <c r="Z109" s="705">
        <f>IF('1. General Input'!$D$10=0,0,IF('1. General Input'!$D$10=8,0,IF(B109&gt;$Z$9-1,IF(B109&lt;$AA$9,D109,0),0)))</f>
        <v>0</v>
      </c>
      <c r="AA109" s="705">
        <f>IF('1. General Input'!$D$10=0,0,IF('1. General Input'!$D$10=8,0,IF(B109&gt;$AA$9-1,IF(B109&lt;$AB$9,D109,0),0)))</f>
        <v>0</v>
      </c>
      <c r="AB109" s="705">
        <f>IF('1. General Input'!$D$10=0,0,IF('1. General Input'!$D$10=8,0,IF(B109&gt;$AB$9-1,IF(B109&lt;$AC$9,D109,0),0)))</f>
        <v>0</v>
      </c>
      <c r="AC109" s="705">
        <f>IF('1. General Input'!$D$10=0,0,IF(B109&gt;$AC$9-1,D109,0))</f>
        <v>0</v>
      </c>
      <c r="AD109" s="706">
        <f t="shared" si="17"/>
        <v>0</v>
      </c>
    </row>
    <row r="110" spans="1:30" x14ac:dyDescent="0.25">
      <c r="A110" s="646"/>
      <c r="B110" s="588"/>
      <c r="C110" s="588"/>
      <c r="D110" s="655"/>
      <c r="E110" s="705">
        <f t="shared" si="9"/>
        <v>0</v>
      </c>
      <c r="F110" s="705">
        <f t="shared" si="10"/>
        <v>0</v>
      </c>
      <c r="G110" s="705">
        <f t="shared" si="11"/>
        <v>0</v>
      </c>
      <c r="H110" s="705">
        <f t="shared" si="12"/>
        <v>0</v>
      </c>
      <c r="I110" s="705">
        <f t="shared" si="13"/>
        <v>0</v>
      </c>
      <c r="J110" s="705">
        <f t="shared" si="14"/>
        <v>0</v>
      </c>
      <c r="K110" s="705">
        <f t="shared" si="15"/>
        <v>0</v>
      </c>
      <c r="L110" s="705">
        <f t="shared" si="16"/>
        <v>0</v>
      </c>
      <c r="M110" s="705">
        <f>IF('1. General Input'!$D$10=0,0,IF('1. General Input'!$D$10=8,0,IF(B110&gt;$M$9-1,IF(B110&lt;$N$9,D110,0),0)))</f>
        <v>0</v>
      </c>
      <c r="N110" s="705">
        <f>IF('1. General Input'!$D$10=0,0,IF('1. General Input'!$D$10=8,0,IF(B110&gt;$N$9-1,IF(B110&lt;$O$9,D110,0),0)))</f>
        <v>0</v>
      </c>
      <c r="O110" s="705">
        <f>IF('1. General Input'!$D$10=0,0,IF('1. General Input'!$D$10=8,0,IF(B110&gt;$O$9-1,IF(B110&lt;$P$9,D110,0),0)))</f>
        <v>0</v>
      </c>
      <c r="P110" s="705">
        <f>IF('1. General Input'!$D$10=0,0,IF('1. General Input'!$D$10=8,0,IF(B110&gt;$P$9-1,IF(B110&lt;$Q$9,D110,0),0)))</f>
        <v>0</v>
      </c>
      <c r="Q110" s="705">
        <f>IF('1. General Input'!$D$10=0,0,IF('1. General Input'!$D$10=8,0,IF(B110&gt;$Q$9-1,IF(B110&lt;$R$9,D110,0),0)))</f>
        <v>0</v>
      </c>
      <c r="R110" s="705">
        <f>IF('1. General Input'!$D$10=0,0,IF('1. General Input'!$D$10=8,0,IF(B110&gt;$R$9-1,IF(B110&lt;$S$9,D110,0),0)))</f>
        <v>0</v>
      </c>
      <c r="S110" s="705">
        <f>IF('1. General Input'!$D$10=0,0,IF('1. General Input'!$D$10=8,0,IF(B110&gt;$S$9-1,IF(B110&lt;$T$9,D110,0),0)))</f>
        <v>0</v>
      </c>
      <c r="T110" s="705">
        <f>IF('1. General Input'!$D$10=0,0,IF('1. General Input'!$D$10=8,0,IF(B110&gt;$T$9-1,IF(B110&lt;$U$9,D110,0),0)))</f>
        <v>0</v>
      </c>
      <c r="U110" s="705">
        <f>IF('1. General Input'!$D$10=0,0,IF('1. General Input'!$D$10=8,0,IF(B110&gt;$U$9-1,IF(B110&lt;$V$9,D110,0),0)))</f>
        <v>0</v>
      </c>
      <c r="V110" s="705">
        <f>IF('1. General Input'!$D$10=0,0,IF('1. General Input'!$D$10=8,0,IF(B110&gt;$V$9-1,IF(B110&lt;$W$9,D110,0),0)))</f>
        <v>0</v>
      </c>
      <c r="W110" s="705">
        <f>IF('1. General Input'!$D$10=0,0,IF('1. General Input'!$D$10=8,0,IF(B110&gt;$W$9-1,IF(B110&lt;$X$9,D110,0),0)))</f>
        <v>0</v>
      </c>
      <c r="X110" s="705">
        <f>IF('1. General Input'!$D$10=0,0,IF('1. General Input'!$D$10=8,0,IF(B110&gt;$X$9-1,IF(B110&lt;$Y$9,D110,0),0)))</f>
        <v>0</v>
      </c>
      <c r="Y110" s="705">
        <f>IF('1. General Input'!$D$10=0,0,IF('1. General Input'!$D$10=8,0,IF(B110&gt;$Y$9-1,IF(B110&lt;$Z$9,D110,0),0)))</f>
        <v>0</v>
      </c>
      <c r="Z110" s="705">
        <f>IF('1. General Input'!$D$10=0,0,IF('1. General Input'!$D$10=8,0,IF(B110&gt;$Z$9-1,IF(B110&lt;$AA$9,D110,0),0)))</f>
        <v>0</v>
      </c>
      <c r="AA110" s="705">
        <f>IF('1. General Input'!$D$10=0,0,IF('1. General Input'!$D$10=8,0,IF(B110&gt;$AA$9-1,IF(B110&lt;$AB$9,D110,0),0)))</f>
        <v>0</v>
      </c>
      <c r="AB110" s="705">
        <f>IF('1. General Input'!$D$10=0,0,IF('1. General Input'!$D$10=8,0,IF(B110&gt;$AB$9-1,IF(B110&lt;$AC$9,D110,0),0)))</f>
        <v>0</v>
      </c>
      <c r="AC110" s="705">
        <f>IF('1. General Input'!$D$10=0,0,IF(B110&gt;$AC$9-1,D110,0))</f>
        <v>0</v>
      </c>
      <c r="AD110" s="706">
        <f t="shared" si="17"/>
        <v>0</v>
      </c>
    </row>
    <row r="111" spans="1:30" x14ac:dyDescent="0.25">
      <c r="A111" s="646"/>
      <c r="B111" s="588"/>
      <c r="C111" s="588"/>
      <c r="D111" s="655"/>
      <c r="E111" s="705">
        <f t="shared" si="9"/>
        <v>0</v>
      </c>
      <c r="F111" s="705">
        <f t="shared" si="10"/>
        <v>0</v>
      </c>
      <c r="G111" s="705">
        <f t="shared" si="11"/>
        <v>0</v>
      </c>
      <c r="H111" s="705">
        <f t="shared" si="12"/>
        <v>0</v>
      </c>
      <c r="I111" s="705">
        <f t="shared" si="13"/>
        <v>0</v>
      </c>
      <c r="J111" s="705">
        <f t="shared" si="14"/>
        <v>0</v>
      </c>
      <c r="K111" s="705">
        <f t="shared" si="15"/>
        <v>0</v>
      </c>
      <c r="L111" s="705">
        <f t="shared" si="16"/>
        <v>0</v>
      </c>
      <c r="M111" s="705">
        <f>IF('1. General Input'!$D$10=0,0,IF('1. General Input'!$D$10=8,0,IF(B111&gt;$M$9-1,IF(B111&lt;$N$9,D111,0),0)))</f>
        <v>0</v>
      </c>
      <c r="N111" s="705">
        <f>IF('1. General Input'!$D$10=0,0,IF('1. General Input'!$D$10=8,0,IF(B111&gt;$N$9-1,IF(B111&lt;$O$9,D111,0),0)))</f>
        <v>0</v>
      </c>
      <c r="O111" s="705">
        <f>IF('1. General Input'!$D$10=0,0,IF('1. General Input'!$D$10=8,0,IF(B111&gt;$O$9-1,IF(B111&lt;$P$9,D111,0),0)))</f>
        <v>0</v>
      </c>
      <c r="P111" s="705">
        <f>IF('1. General Input'!$D$10=0,0,IF('1. General Input'!$D$10=8,0,IF(B111&gt;$P$9-1,IF(B111&lt;$Q$9,D111,0),0)))</f>
        <v>0</v>
      </c>
      <c r="Q111" s="705">
        <f>IF('1. General Input'!$D$10=0,0,IF('1. General Input'!$D$10=8,0,IF(B111&gt;$Q$9-1,IF(B111&lt;$R$9,D111,0),0)))</f>
        <v>0</v>
      </c>
      <c r="R111" s="705">
        <f>IF('1. General Input'!$D$10=0,0,IF('1. General Input'!$D$10=8,0,IF(B111&gt;$R$9-1,IF(B111&lt;$S$9,D111,0),0)))</f>
        <v>0</v>
      </c>
      <c r="S111" s="705">
        <f>IF('1. General Input'!$D$10=0,0,IF('1. General Input'!$D$10=8,0,IF(B111&gt;$S$9-1,IF(B111&lt;$T$9,D111,0),0)))</f>
        <v>0</v>
      </c>
      <c r="T111" s="705">
        <f>IF('1. General Input'!$D$10=0,0,IF('1. General Input'!$D$10=8,0,IF(B111&gt;$T$9-1,IF(B111&lt;$U$9,D111,0),0)))</f>
        <v>0</v>
      </c>
      <c r="U111" s="705">
        <f>IF('1. General Input'!$D$10=0,0,IF('1. General Input'!$D$10=8,0,IF(B111&gt;$U$9-1,IF(B111&lt;$V$9,D111,0),0)))</f>
        <v>0</v>
      </c>
      <c r="V111" s="705">
        <f>IF('1. General Input'!$D$10=0,0,IF('1. General Input'!$D$10=8,0,IF(B111&gt;$V$9-1,IF(B111&lt;$W$9,D111,0),0)))</f>
        <v>0</v>
      </c>
      <c r="W111" s="705">
        <f>IF('1. General Input'!$D$10=0,0,IF('1. General Input'!$D$10=8,0,IF(B111&gt;$W$9-1,IF(B111&lt;$X$9,D111,0),0)))</f>
        <v>0</v>
      </c>
      <c r="X111" s="705">
        <f>IF('1. General Input'!$D$10=0,0,IF('1. General Input'!$D$10=8,0,IF(B111&gt;$X$9-1,IF(B111&lt;$Y$9,D111,0),0)))</f>
        <v>0</v>
      </c>
      <c r="Y111" s="705">
        <f>IF('1. General Input'!$D$10=0,0,IF('1. General Input'!$D$10=8,0,IF(B111&gt;$Y$9-1,IF(B111&lt;$Z$9,D111,0),0)))</f>
        <v>0</v>
      </c>
      <c r="Z111" s="705">
        <f>IF('1. General Input'!$D$10=0,0,IF('1. General Input'!$D$10=8,0,IF(B111&gt;$Z$9-1,IF(B111&lt;$AA$9,D111,0),0)))</f>
        <v>0</v>
      </c>
      <c r="AA111" s="705">
        <f>IF('1. General Input'!$D$10=0,0,IF('1. General Input'!$D$10=8,0,IF(B111&gt;$AA$9-1,IF(B111&lt;$AB$9,D111,0),0)))</f>
        <v>0</v>
      </c>
      <c r="AB111" s="705">
        <f>IF('1. General Input'!$D$10=0,0,IF('1. General Input'!$D$10=8,0,IF(B111&gt;$AB$9-1,IF(B111&lt;$AC$9,D111,0),0)))</f>
        <v>0</v>
      </c>
      <c r="AC111" s="705">
        <f>IF('1. General Input'!$D$10=0,0,IF(B111&gt;$AC$9-1,D111,0))</f>
        <v>0</v>
      </c>
      <c r="AD111" s="706">
        <f t="shared" si="17"/>
        <v>0</v>
      </c>
    </row>
    <row r="112" spans="1:30" ht="15.75" thickBot="1" x14ac:dyDescent="0.3">
      <c r="A112" s="646"/>
      <c r="B112" s="588"/>
      <c r="C112" s="588"/>
      <c r="D112" s="655"/>
      <c r="E112" s="705">
        <f t="shared" si="9"/>
        <v>0</v>
      </c>
      <c r="F112" s="705">
        <f t="shared" si="10"/>
        <v>0</v>
      </c>
      <c r="G112" s="705">
        <f t="shared" si="11"/>
        <v>0</v>
      </c>
      <c r="H112" s="705">
        <f t="shared" si="12"/>
        <v>0</v>
      </c>
      <c r="I112" s="705">
        <f t="shared" si="13"/>
        <v>0</v>
      </c>
      <c r="J112" s="705">
        <f t="shared" si="14"/>
        <v>0</v>
      </c>
      <c r="K112" s="705">
        <f t="shared" si="15"/>
        <v>0</v>
      </c>
      <c r="L112" s="705">
        <f t="shared" si="16"/>
        <v>0</v>
      </c>
      <c r="M112" s="705">
        <f>IF('1. General Input'!$D$10=0,0,IF('1. General Input'!$D$10=8,0,IF(B112&gt;$M$9-1,IF(B112&lt;$N$9,D112,0),0)))</f>
        <v>0</v>
      </c>
      <c r="N112" s="705">
        <f>IF('1. General Input'!$D$10=0,0,IF('1. General Input'!$D$10=8,0,IF(B112&gt;$N$9-1,IF(B112&lt;$O$9,D112,0),0)))</f>
        <v>0</v>
      </c>
      <c r="O112" s="705">
        <f>IF('1. General Input'!$D$10=0,0,IF('1. General Input'!$D$10=8,0,IF(B112&gt;$O$9-1,IF(B112&lt;$P$9,D112,0),0)))</f>
        <v>0</v>
      </c>
      <c r="P112" s="705">
        <f>IF('1. General Input'!$D$10=0,0,IF('1. General Input'!$D$10=8,0,IF(B112&gt;$P$9-1,IF(B112&lt;$Q$9,D112,0),0)))</f>
        <v>0</v>
      </c>
      <c r="Q112" s="705">
        <f>IF('1. General Input'!$D$10=0,0,IF('1. General Input'!$D$10=8,0,IF(B112&gt;$Q$9-1,IF(B112&lt;$R$9,D112,0),0)))</f>
        <v>0</v>
      </c>
      <c r="R112" s="705">
        <f>IF('1. General Input'!$D$10=0,0,IF('1. General Input'!$D$10=8,0,IF(B112&gt;$R$9-1,IF(B112&lt;$S$9,D112,0),0)))</f>
        <v>0</v>
      </c>
      <c r="S112" s="705">
        <f>IF('1. General Input'!$D$10=0,0,IF('1. General Input'!$D$10=8,0,IF(B112&gt;$S$9-1,IF(B112&lt;$T$9,D112,0),0)))</f>
        <v>0</v>
      </c>
      <c r="T112" s="705">
        <f>IF('1. General Input'!$D$10=0,0,IF('1. General Input'!$D$10=8,0,IF(B112&gt;$T$9-1,IF(B112&lt;$U$9,D112,0),0)))</f>
        <v>0</v>
      </c>
      <c r="U112" s="705">
        <f>IF('1. General Input'!$D$10=0,0,IF('1. General Input'!$D$10=8,0,IF(B112&gt;$U$9-1,IF(B112&lt;$V$9,D112,0),0)))</f>
        <v>0</v>
      </c>
      <c r="V112" s="705">
        <f>IF('1. General Input'!$D$10=0,0,IF('1. General Input'!$D$10=8,0,IF(B112&gt;$V$9-1,IF(B112&lt;$W$9,D112,0),0)))</f>
        <v>0</v>
      </c>
      <c r="W112" s="705">
        <f>IF('1. General Input'!$D$10=0,0,IF('1. General Input'!$D$10=8,0,IF(B112&gt;$W$9-1,IF(B112&lt;$X$9,D112,0),0)))</f>
        <v>0</v>
      </c>
      <c r="X112" s="705">
        <f>IF('1. General Input'!$D$10=0,0,IF('1. General Input'!$D$10=8,0,IF(B112&gt;$X$9-1,IF(B112&lt;$Y$9,D112,0),0)))</f>
        <v>0</v>
      </c>
      <c r="Y112" s="705">
        <f>IF('1. General Input'!$D$10=0,0,IF('1. General Input'!$D$10=8,0,IF(B112&gt;$Y$9-1,IF(B112&lt;$Z$9,D112,0),0)))</f>
        <v>0</v>
      </c>
      <c r="Z112" s="705">
        <f>IF('1. General Input'!$D$10=0,0,IF('1. General Input'!$D$10=8,0,IF(B112&gt;$Z$9-1,IF(B112&lt;$AA$9,D112,0),0)))</f>
        <v>0</v>
      </c>
      <c r="AA112" s="705">
        <f>IF('1. General Input'!$D$10=0,0,IF('1. General Input'!$D$10=8,0,IF(B112&gt;$AA$9-1,IF(B112&lt;$AB$9,D112,0),0)))</f>
        <v>0</v>
      </c>
      <c r="AB112" s="705">
        <f>IF('1. General Input'!$D$10=0,0,IF('1. General Input'!$D$10=8,0,IF(B112&gt;$AB$9-1,IF(B112&lt;$AC$9,D112,0),0)))</f>
        <v>0</v>
      </c>
      <c r="AC112" s="705">
        <f>IF('1. General Input'!$D$10=0,0,IF(B112&gt;$AC$9-1,D112,0))</f>
        <v>0</v>
      </c>
      <c r="AD112" s="706">
        <f t="shared" si="17"/>
        <v>0</v>
      </c>
    </row>
    <row r="113" spans="5:30" ht="15.75" thickBot="1" x14ac:dyDescent="0.3">
      <c r="E113" s="694">
        <f>SUM(E12:E112)</f>
        <v>0</v>
      </c>
      <c r="F113" s="694">
        <f t="shared" ref="F113:L113" si="18">SUM(F12:F112)</f>
        <v>0</v>
      </c>
      <c r="G113" s="694">
        <f t="shared" si="18"/>
        <v>0</v>
      </c>
      <c r="H113" s="694">
        <f t="shared" si="18"/>
        <v>0</v>
      </c>
      <c r="I113" s="694">
        <f t="shared" si="18"/>
        <v>0</v>
      </c>
      <c r="J113" s="694">
        <f t="shared" si="18"/>
        <v>0</v>
      </c>
      <c r="K113" s="694">
        <f t="shared" si="18"/>
        <v>0</v>
      </c>
      <c r="L113" s="694">
        <f t="shared" si="18"/>
        <v>0</v>
      </c>
      <c r="M113" s="724">
        <f t="shared" ref="M113:AD113" si="19">SUM(M12:M112)</f>
        <v>0</v>
      </c>
      <c r="N113" s="724">
        <f t="shared" si="19"/>
        <v>0</v>
      </c>
      <c r="O113" s="724">
        <f t="shared" si="19"/>
        <v>0</v>
      </c>
      <c r="P113" s="724">
        <f t="shared" si="19"/>
        <v>0</v>
      </c>
      <c r="Q113" s="724">
        <f t="shared" si="19"/>
        <v>0</v>
      </c>
      <c r="R113" s="724">
        <f t="shared" si="19"/>
        <v>0</v>
      </c>
      <c r="S113" s="724">
        <f t="shared" si="19"/>
        <v>0</v>
      </c>
      <c r="T113" s="724">
        <f t="shared" si="19"/>
        <v>0</v>
      </c>
      <c r="U113" s="724">
        <f t="shared" si="19"/>
        <v>0</v>
      </c>
      <c r="V113" s="724">
        <f t="shared" si="19"/>
        <v>0</v>
      </c>
      <c r="W113" s="724">
        <f t="shared" si="19"/>
        <v>0</v>
      </c>
      <c r="X113" s="724">
        <f t="shared" si="19"/>
        <v>0</v>
      </c>
      <c r="Y113" s="724">
        <f t="shared" si="19"/>
        <v>0</v>
      </c>
      <c r="Z113" s="724">
        <f t="shared" si="19"/>
        <v>0</v>
      </c>
      <c r="AA113" s="724">
        <f t="shared" si="19"/>
        <v>0</v>
      </c>
      <c r="AB113" s="724">
        <f t="shared" si="19"/>
        <v>0</v>
      </c>
      <c r="AC113" s="734">
        <f t="shared" si="19"/>
        <v>0</v>
      </c>
      <c r="AD113" s="719">
        <f t="shared" si="19"/>
        <v>0</v>
      </c>
    </row>
    <row r="114" spans="5:30" ht="15.75" thickTop="1" x14ac:dyDescent="0.25">
      <c r="AD114" s="735" t="s">
        <v>317</v>
      </c>
    </row>
  </sheetData>
  <sheetProtection algorithmName="SHA-512" hashValue="9LYXqQg8RR9KYg7TOllWyWTXWma6P1c6PHRpyog2iPHKulArdA8OoGj7FJs728Wa+XkwDWgXKsGJ94c5F+cvSA==" saltValue="qAIq8aZe/pAXaysHZGx9YQ==" spinCount="100000" sheet="1" selectLockedCells="1"/>
  <protectedRanges>
    <protectedRange sqref="E11:L11 AD11" name="Range1_1"/>
    <protectedRange sqref="E9:L10 AC10" name="Range1_2_1"/>
    <protectedRange sqref="M9:AB9" name="Range1_5_1_1"/>
    <protectedRange sqref="M11:AB11" name="Range1_5"/>
    <protectedRange sqref="AC11" name="Range1_1_1"/>
    <protectedRange sqref="AC9" name="Range1_2"/>
  </protectedRanges>
  <mergeCells count="4">
    <mergeCell ref="A1:H1"/>
    <mergeCell ref="A2:H2"/>
    <mergeCell ref="A4:H4"/>
    <mergeCell ref="A7:D7"/>
  </mergeCells>
  <pageMargins left="0.7" right="0.7" top="0.75" bottom="0.75" header="0.3" footer="0.3"/>
  <pageSetup scale="65" fitToWidth="3" fitToHeight="3" pageOrder="overThenDown" orientation="landscape"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41"/>
  <sheetViews>
    <sheetView workbookViewId="0">
      <selection activeCell="R4" sqref="R4"/>
    </sheetView>
  </sheetViews>
  <sheetFormatPr defaultColWidth="13.85546875" defaultRowHeight="15" x14ac:dyDescent="0.25"/>
  <cols>
    <col min="1" max="1" width="5.28515625" style="142" customWidth="1"/>
    <col min="2" max="2" width="25.28515625" style="142" customWidth="1"/>
    <col min="3" max="3" width="0" style="142" hidden="1" customWidth="1"/>
    <col min="4" max="4" width="19.42578125" style="142" customWidth="1"/>
    <col min="5" max="5" width="17.5703125" style="142" customWidth="1"/>
    <col min="6" max="6" width="16.140625" style="142" customWidth="1"/>
    <col min="7" max="7" width="19.5703125" style="142" customWidth="1"/>
    <col min="8" max="8" width="20.28515625" style="198" customWidth="1"/>
    <col min="9" max="9" width="19.28515625" style="142" customWidth="1"/>
    <col min="10" max="10" width="19.42578125" style="142" customWidth="1"/>
    <col min="11" max="11" width="17.7109375" style="198" customWidth="1"/>
    <col min="12" max="12" width="18" style="142" customWidth="1"/>
    <col min="13" max="16384" width="13.85546875" style="142"/>
  </cols>
  <sheetData>
    <row r="1" spans="1:12" x14ac:dyDescent="0.25">
      <c r="A1" s="794" t="s">
        <v>323</v>
      </c>
      <c r="B1" s="794"/>
      <c r="C1" s="794"/>
      <c r="D1" s="794"/>
      <c r="E1" s="794"/>
      <c r="F1" s="794"/>
      <c r="G1" s="560"/>
    </row>
    <row r="2" spans="1:12" x14ac:dyDescent="0.25">
      <c r="A2" s="794" t="s">
        <v>324</v>
      </c>
      <c r="B2" s="794"/>
      <c r="C2" s="794"/>
      <c r="D2" s="794"/>
      <c r="E2" s="794"/>
      <c r="F2" s="794"/>
      <c r="G2" s="560"/>
    </row>
    <row r="3" spans="1:12" x14ac:dyDescent="0.25">
      <c r="A3" s="560"/>
      <c r="B3" s="560"/>
      <c r="C3" s="560"/>
      <c r="D3" s="737" t="s">
        <v>731</v>
      </c>
      <c r="E3" s="560"/>
      <c r="F3" s="560"/>
      <c r="G3" s="560"/>
    </row>
    <row r="4" spans="1:12" x14ac:dyDescent="0.25">
      <c r="A4" s="794" t="s">
        <v>283</v>
      </c>
      <c r="B4" s="794"/>
      <c r="C4" s="794"/>
      <c r="D4" s="794"/>
      <c r="E4" s="794"/>
      <c r="F4" s="794"/>
      <c r="G4" s="560"/>
      <c r="H4" s="547"/>
      <c r="I4" s="169"/>
    </row>
    <row r="5" spans="1:12" x14ac:dyDescent="0.25">
      <c r="A5" s="560"/>
      <c r="D5" s="560"/>
      <c r="E5" s="560"/>
      <c r="F5" s="560"/>
      <c r="G5" s="560"/>
      <c r="H5" s="561"/>
      <c r="I5" s="560"/>
    </row>
    <row r="6" spans="1:12" x14ac:dyDescent="0.25">
      <c r="A6" s="165" t="s">
        <v>385</v>
      </c>
      <c r="D6" s="560"/>
      <c r="E6" s="560"/>
      <c r="F6" s="560"/>
      <c r="G6" s="560"/>
      <c r="H6" s="561"/>
      <c r="I6" s="560"/>
    </row>
    <row r="7" spans="1:12" x14ac:dyDescent="0.25">
      <c r="A7" s="165" t="s">
        <v>511</v>
      </c>
      <c r="D7" s="560"/>
      <c r="E7" s="560"/>
      <c r="F7" s="560"/>
      <c r="G7" s="560"/>
      <c r="H7" s="561"/>
      <c r="I7" s="560"/>
    </row>
    <row r="8" spans="1:12" ht="15.75" thickBot="1" x14ac:dyDescent="0.3">
      <c r="A8" s="155" t="s">
        <v>512</v>
      </c>
      <c r="B8" s="155"/>
      <c r="C8" s="155"/>
      <c r="D8" s="155"/>
      <c r="E8" s="155"/>
      <c r="F8" s="736">
        <f>IF('1. General Input'!D29="yes",L17,IF('1. General Input'!D30="yes",L17,L33))</f>
        <v>0</v>
      </c>
      <c r="G8" s="155"/>
      <c r="H8" s="738"/>
      <c r="I8" s="155"/>
      <c r="J8" s="155"/>
      <c r="K8" s="738"/>
      <c r="L8" s="155"/>
    </row>
    <row r="9" spans="1:12" x14ac:dyDescent="0.25">
      <c r="A9" s="165"/>
      <c r="B9" s="165"/>
      <c r="C9" s="165"/>
      <c r="D9" s="165"/>
      <c r="E9" s="165"/>
      <c r="F9" s="739"/>
      <c r="G9" s="165"/>
      <c r="H9" s="204"/>
      <c r="I9" s="165"/>
      <c r="J9" s="165"/>
      <c r="K9" s="204"/>
      <c r="L9" s="165"/>
    </row>
    <row r="10" spans="1:12" x14ac:dyDescent="0.25">
      <c r="A10" s="165" t="s">
        <v>555</v>
      </c>
      <c r="B10" s="165"/>
      <c r="C10" s="165"/>
      <c r="D10" s="165"/>
      <c r="E10" s="165"/>
      <c r="F10" s="739"/>
      <c r="G10" s="165"/>
      <c r="H10" s="204"/>
      <c r="I10" s="165"/>
      <c r="J10" s="165"/>
      <c r="K10" s="204"/>
      <c r="L10" s="165"/>
    </row>
    <row r="11" spans="1:12" ht="75" x14ac:dyDescent="0.25">
      <c r="A11" s="740"/>
      <c r="B11" s="740" t="str">
        <f>+'2. SE Owner &amp; Partner Comp'!B9</f>
        <v>Owner Name
(Last name, first name)</v>
      </c>
      <c r="C11" s="740" t="str">
        <f>+'2. SE Owner &amp; Partner Comp'!C9</f>
        <v>Employer Identifier (last 4 of SS)</v>
      </c>
      <c r="D11" s="740" t="str">
        <f>+'2. SE Owner &amp; Partner Comp'!E9</f>
        <v xml:space="preserve">2019 Owner Compensation Replacement - 
(See 1 Below) </v>
      </c>
      <c r="E11" s="740" t="str">
        <f>+'2. SE Owner &amp; Partner Comp'!F9</f>
        <v>General Partner Section 179 Deduction
(See 2 and 3 Below)</v>
      </c>
      <c r="F11" s="740" t="str">
        <f>+'2. SE Owner &amp; Partner Comp'!G9</f>
        <v xml:space="preserve">General Partner Unreimbursed Partnership Expenses
(See 3 Below) </v>
      </c>
      <c r="G11" s="740" t="str">
        <f>+'2. SE Owner &amp; Partner Comp'!H9</f>
        <v xml:space="preserve">General Partner Depletion From Oil and Gas Properties
(See 3 Below) </v>
      </c>
      <c r="H11" s="740" t="str">
        <f>+'2. SE Owner &amp; Partner Comp'!I9</f>
        <v>2019 Net Self-Employed Income</v>
      </c>
      <c r="I11" s="740" t="str">
        <f>+'2. SE Owner &amp; Partner Comp'!J9</f>
        <v>Forgivable 2019 Owner Compensation (General Partner multiplied by .9235)</v>
      </c>
      <c r="J11" s="740" t="str">
        <f>+'2. SE Owner &amp; Partner Comp'!K9</f>
        <v>Covered Period in Weeks</v>
      </c>
      <c r="K11" s="740" t="str">
        <f>+'2. SE Owner &amp; Partner Comp'!L9</f>
        <v>2019 Covered Period Equivalent Compensation</v>
      </c>
      <c r="L11" s="740" t="str">
        <f>+'2. SE Owner &amp; Partner Comp'!M9</f>
        <v>2019 Covered Period Equivalent Compensation (maximum of $15,385/20,833)</v>
      </c>
    </row>
    <row r="12" spans="1:12" x14ac:dyDescent="0.25">
      <c r="A12" s="165">
        <v>1</v>
      </c>
      <c r="B12" s="740" t="str">
        <f>IF('2. SE Owner &amp; Partner Comp'!B10=0," ",'2. SE Owner &amp; Partner Comp'!B10)</f>
        <v xml:space="preserve"> </v>
      </c>
      <c r="C12" s="740" t="str">
        <f>IF('2. SE Owner &amp; Partner Comp'!C10=0," ",'2. SE Owner &amp; Partner Comp'!C10)</f>
        <v xml:space="preserve"> </v>
      </c>
      <c r="D12" s="739">
        <f>+'2. SE Owner &amp; Partner Comp'!E10</f>
        <v>0</v>
      </c>
      <c r="E12" s="739">
        <f>+'2. SE Owner &amp; Partner Comp'!F10</f>
        <v>0</v>
      </c>
      <c r="F12" s="739">
        <f>+'2. SE Owner &amp; Partner Comp'!G10</f>
        <v>0</v>
      </c>
      <c r="G12" s="739">
        <f>+'2. SE Owner &amp; Partner Comp'!H10</f>
        <v>0</v>
      </c>
      <c r="H12" s="741">
        <f>SUM(D12:G12)</f>
        <v>0</v>
      </c>
      <c r="I12" s="739">
        <f>+'2. SE Owner &amp; Partner Comp'!J10</f>
        <v>0</v>
      </c>
      <c r="J12" s="739">
        <f>+'2. SE Owner &amp; Partner Comp'!K10</f>
        <v>0</v>
      </c>
      <c r="K12" s="739">
        <f>IF('1. General Input'!$D$10=0,0,+'2. SE Owner &amp; Partner Comp'!L10)</f>
        <v>0</v>
      </c>
      <c r="L12" s="739">
        <f>IF('1. General Input'!$D$10=0,0,+'2. SE Owner &amp; Partner Comp'!M10)</f>
        <v>0</v>
      </c>
    </row>
    <row r="13" spans="1:12" x14ac:dyDescent="0.25">
      <c r="A13" s="165">
        <v>2</v>
      </c>
      <c r="B13" s="742" t="str">
        <f>IF('2. SE Owner &amp; Partner Comp'!B11=0," ",'2. SE Owner &amp; Partner Comp'!B11)</f>
        <v xml:space="preserve"> </v>
      </c>
      <c r="C13" s="742" t="str">
        <f>IF('2. SE Owner &amp; Partner Comp'!C11=0," ",'2. SE Owner &amp; Partner Comp'!C11)</f>
        <v xml:space="preserve"> </v>
      </c>
      <c r="D13" s="743">
        <f>+'2. SE Owner &amp; Partner Comp'!E11</f>
        <v>0</v>
      </c>
      <c r="E13" s="743">
        <f>+'2. SE Owner &amp; Partner Comp'!F11</f>
        <v>0</v>
      </c>
      <c r="F13" s="743">
        <f>+'2. SE Owner &amp; Partner Comp'!G11</f>
        <v>0</v>
      </c>
      <c r="G13" s="743">
        <f>+'2. SE Owner &amp; Partner Comp'!H11</f>
        <v>0</v>
      </c>
      <c r="H13" s="744">
        <f t="shared" ref="H13:H16" si="0">SUM(D13:G13)</f>
        <v>0</v>
      </c>
      <c r="I13" s="743">
        <f>+'2. SE Owner &amp; Partner Comp'!J11</f>
        <v>0</v>
      </c>
      <c r="J13" s="743">
        <f>+'2. SE Owner &amp; Partner Comp'!K11</f>
        <v>0</v>
      </c>
      <c r="K13" s="743">
        <f>IF('1. General Input'!$D$10=0,0,+'2. SE Owner &amp; Partner Comp'!L11)</f>
        <v>0</v>
      </c>
      <c r="L13" s="743">
        <f>IF('1. General Input'!$D$10=0,0,+'2. SE Owner &amp; Partner Comp'!M11)</f>
        <v>0</v>
      </c>
    </row>
    <row r="14" spans="1:12" x14ac:dyDescent="0.25">
      <c r="A14" s="165">
        <v>3</v>
      </c>
      <c r="B14" s="742" t="str">
        <f>IF('2. SE Owner &amp; Partner Comp'!B12=0," ",'2. SE Owner &amp; Partner Comp'!B12)</f>
        <v xml:space="preserve"> </v>
      </c>
      <c r="C14" s="742" t="str">
        <f>IF('2. SE Owner &amp; Partner Comp'!C12=0," ",'2. SE Owner &amp; Partner Comp'!C12)</f>
        <v xml:space="preserve"> </v>
      </c>
      <c r="D14" s="743">
        <f>+'2. SE Owner &amp; Partner Comp'!E12</f>
        <v>0</v>
      </c>
      <c r="E14" s="743">
        <f>+'2. SE Owner &amp; Partner Comp'!F12</f>
        <v>0</v>
      </c>
      <c r="F14" s="743">
        <f>+'2. SE Owner &amp; Partner Comp'!G12</f>
        <v>0</v>
      </c>
      <c r="G14" s="743">
        <f>+'2. SE Owner &amp; Partner Comp'!H12</f>
        <v>0</v>
      </c>
      <c r="H14" s="744">
        <f t="shared" si="0"/>
        <v>0</v>
      </c>
      <c r="I14" s="743">
        <f>+'2. SE Owner &amp; Partner Comp'!J12</f>
        <v>0</v>
      </c>
      <c r="J14" s="743">
        <f>+'2. SE Owner &amp; Partner Comp'!K12</f>
        <v>0</v>
      </c>
      <c r="K14" s="743">
        <f>IF('1. General Input'!$D$10=0,0,+'2. SE Owner &amp; Partner Comp'!L12)</f>
        <v>0</v>
      </c>
      <c r="L14" s="743">
        <f>IF('1. General Input'!$D$10=0,0,+'2. SE Owner &amp; Partner Comp'!M12)</f>
        <v>0</v>
      </c>
    </row>
    <row r="15" spans="1:12" x14ac:dyDescent="0.25">
      <c r="A15" s="165">
        <v>4</v>
      </c>
      <c r="B15" s="742" t="str">
        <f>IF('2. SE Owner &amp; Partner Comp'!B13=0," ",'2. SE Owner &amp; Partner Comp'!B13)</f>
        <v xml:space="preserve"> </v>
      </c>
      <c r="C15" s="742" t="str">
        <f>IF('2. SE Owner &amp; Partner Comp'!C13=0," ",'2. SE Owner &amp; Partner Comp'!C13)</f>
        <v xml:space="preserve"> </v>
      </c>
      <c r="D15" s="743">
        <f>+'2. SE Owner &amp; Partner Comp'!E13</f>
        <v>0</v>
      </c>
      <c r="E15" s="743">
        <f>+'2. SE Owner &amp; Partner Comp'!F13</f>
        <v>0</v>
      </c>
      <c r="F15" s="743">
        <f>+'2. SE Owner &amp; Partner Comp'!G13</f>
        <v>0</v>
      </c>
      <c r="G15" s="743">
        <f>+'2. SE Owner &amp; Partner Comp'!H13</f>
        <v>0</v>
      </c>
      <c r="H15" s="744">
        <f t="shared" si="0"/>
        <v>0</v>
      </c>
      <c r="I15" s="743">
        <f>+'2. SE Owner &amp; Partner Comp'!J13</f>
        <v>0</v>
      </c>
      <c r="J15" s="743">
        <f>+'2. SE Owner &amp; Partner Comp'!K13</f>
        <v>0</v>
      </c>
      <c r="K15" s="743">
        <f>IF('1. General Input'!$D$10=0,0,+'2. SE Owner &amp; Partner Comp'!L13)</f>
        <v>0</v>
      </c>
      <c r="L15" s="743">
        <f>IF('1. General Input'!$D$10=0,0,+'2. SE Owner &amp; Partner Comp'!M13)</f>
        <v>0</v>
      </c>
    </row>
    <row r="16" spans="1:12" x14ac:dyDescent="0.25">
      <c r="A16" s="165">
        <v>5</v>
      </c>
      <c r="B16" s="742" t="str">
        <f>IF('2. SE Owner &amp; Partner Comp'!B14=0," ",'2. SE Owner &amp; Partner Comp'!B14)</f>
        <v xml:space="preserve"> </v>
      </c>
      <c r="C16" s="742" t="str">
        <f>IF('2. SE Owner &amp; Partner Comp'!C14=0," ",'2. SE Owner &amp; Partner Comp'!C14)</f>
        <v xml:space="preserve"> </v>
      </c>
      <c r="D16" s="743">
        <f>+'2. SE Owner &amp; Partner Comp'!E14</f>
        <v>0</v>
      </c>
      <c r="E16" s="743">
        <f>+'2. SE Owner &amp; Partner Comp'!F14</f>
        <v>0</v>
      </c>
      <c r="F16" s="743">
        <f>+'2. SE Owner &amp; Partner Comp'!G14</f>
        <v>0</v>
      </c>
      <c r="G16" s="743">
        <f>+'2. SE Owner &amp; Partner Comp'!H14</f>
        <v>0</v>
      </c>
      <c r="H16" s="744">
        <f t="shared" si="0"/>
        <v>0</v>
      </c>
      <c r="I16" s="743">
        <f>+'2. SE Owner &amp; Partner Comp'!J14</f>
        <v>0</v>
      </c>
      <c r="J16" s="743">
        <f>+'2. SE Owner &amp; Partner Comp'!K14</f>
        <v>0</v>
      </c>
      <c r="K16" s="743">
        <f>IF('1. General Input'!$D$10=0,0,+'2. SE Owner &amp; Partner Comp'!L14)</f>
        <v>0</v>
      </c>
      <c r="L16" s="743">
        <f>IF('1. General Input'!$D$10=0,0,+'2. SE Owner &amp; Partner Comp'!M14)</f>
        <v>0</v>
      </c>
    </row>
    <row r="17" spans="1:12" x14ac:dyDescent="0.25">
      <c r="A17" s="165" t="s">
        <v>532</v>
      </c>
      <c r="B17" s="165"/>
      <c r="C17" s="165"/>
      <c r="D17" s="745"/>
      <c r="E17" s="745"/>
      <c r="F17" s="745"/>
      <c r="G17" s="745"/>
      <c r="H17" s="745"/>
      <c r="I17" s="745"/>
      <c r="J17" s="745"/>
      <c r="K17" s="745"/>
      <c r="L17" s="745">
        <f>SUM(L12:L16)</f>
        <v>0</v>
      </c>
    </row>
    <row r="18" spans="1:12" x14ac:dyDescent="0.25">
      <c r="A18" s="165"/>
      <c r="B18" s="165"/>
      <c r="C18" s="165"/>
      <c r="D18" s="739"/>
      <c r="E18" s="739"/>
      <c r="F18" s="739"/>
      <c r="G18" s="739"/>
      <c r="H18" s="739"/>
      <c r="I18" s="739"/>
      <c r="J18" s="739"/>
      <c r="K18" s="739"/>
      <c r="L18" s="739"/>
    </row>
    <row r="19" spans="1:12" x14ac:dyDescent="0.25">
      <c r="A19" s="165"/>
      <c r="B19" s="165"/>
      <c r="C19" s="165"/>
      <c r="D19" s="739"/>
      <c r="E19" s="739"/>
      <c r="F19" s="739"/>
      <c r="G19" s="739"/>
      <c r="H19" s="739"/>
      <c r="I19" s="739"/>
      <c r="J19" s="739"/>
      <c r="K19" s="739"/>
      <c r="L19" s="739"/>
    </row>
    <row r="20" spans="1:12" x14ac:dyDescent="0.25">
      <c r="A20" s="165" t="s">
        <v>713</v>
      </c>
      <c r="B20" s="165"/>
      <c r="C20" s="165"/>
      <c r="D20" s="165"/>
      <c r="E20" s="165"/>
      <c r="F20" s="739"/>
      <c r="G20" s="165"/>
      <c r="H20" s="204"/>
      <c r="I20" s="165"/>
      <c r="J20" s="165"/>
      <c r="K20" s="204"/>
      <c r="L20" s="165"/>
    </row>
    <row r="21" spans="1:12" s="749" customFormat="1" ht="90" x14ac:dyDescent="0.25">
      <c r="A21" s="746"/>
      <c r="B21" s="740" t="s">
        <v>322</v>
      </c>
      <c r="C21" s="740" t="s">
        <v>120</v>
      </c>
      <c r="D21" s="747" t="s">
        <v>383</v>
      </c>
      <c r="E21" s="747"/>
      <c r="F21" s="747"/>
      <c r="G21" s="747"/>
      <c r="H21" s="748"/>
      <c r="I21" s="749" t="s">
        <v>709</v>
      </c>
      <c r="J21" s="749" t="s">
        <v>710</v>
      </c>
      <c r="K21" s="750" t="s">
        <v>711</v>
      </c>
      <c r="L21" s="749" t="s">
        <v>712</v>
      </c>
    </row>
    <row r="22" spans="1:12" x14ac:dyDescent="0.25">
      <c r="A22" s="751">
        <v>1</v>
      </c>
      <c r="B22" s="569" t="str">
        <f>IF(+'3. Owner-Emp 2020 Comp Wages'!B12=0," ",+'3. Owner-Emp 2020 Comp Wages'!B12)</f>
        <v xml:space="preserve"> </v>
      </c>
      <c r="C22" s="569" t="str">
        <f>IF(+'3. Owner-Emp 2020 Comp Wages'!C12=0," ",+'3. Owner-Emp 2020 Comp Wages'!C12)</f>
        <v xml:space="preserve"> </v>
      </c>
      <c r="D22" s="752">
        <f>+'3. Owner-Emp 2020 Comp Wages'!AD12</f>
        <v>0</v>
      </c>
      <c r="E22" s="752"/>
      <c r="F22" s="752"/>
      <c r="G22" s="753"/>
      <c r="H22" s="753"/>
      <c r="I22" s="754">
        <f>SUM(D22:H22)</f>
        <v>0</v>
      </c>
      <c r="J22" s="754">
        <f>IF('1. General Input'!$D$10=8,IF(I22&lt;15385,I22,15385),IF('Rpt 7. Owner Comp Sch A Line 9'!I22&lt;20833,'Rpt 7. Owner Comp Sch A Line 9'!I22,20833))</f>
        <v>0</v>
      </c>
      <c r="K22" s="752">
        <f>+'4. Owner-Emp 2019 Comp'!H10</f>
        <v>0</v>
      </c>
      <c r="L22" s="754">
        <f>IF(J22&lt;K22,J22,K22)</f>
        <v>0</v>
      </c>
    </row>
    <row r="23" spans="1:12" x14ac:dyDescent="0.25">
      <c r="A23" s="751">
        <f>+A22+1</f>
        <v>2</v>
      </c>
      <c r="B23" s="569" t="str">
        <f>IF(+'3. Owner-Emp 2020 Comp Wages'!B13=0," ",+'3. Owner-Emp 2020 Comp Wages'!B13)</f>
        <v xml:space="preserve"> </v>
      </c>
      <c r="C23" s="569" t="str">
        <f>IF(+'3. Owner-Emp 2020 Comp Wages'!C13=0," ",+'3. Owner-Emp 2020 Comp Wages'!C13)</f>
        <v xml:space="preserve"> </v>
      </c>
      <c r="D23" s="755">
        <f>+'3. Owner-Emp 2020 Comp Wages'!AD13</f>
        <v>0</v>
      </c>
      <c r="E23" s="755"/>
      <c r="F23" s="755"/>
      <c r="G23" s="756"/>
      <c r="H23" s="756"/>
      <c r="I23" s="757">
        <f>SUM(D23:H23)</f>
        <v>0</v>
      </c>
      <c r="J23" s="757">
        <f>IF('1. General Input'!$D$10=8,IF(I23&lt;15385,I23,15385),IF('Rpt 7. Owner Comp Sch A Line 9'!I23&lt;20833,'Rpt 7. Owner Comp Sch A Line 9'!I23,20833))</f>
        <v>0</v>
      </c>
      <c r="K23" s="755">
        <f>+'4. Owner-Emp 2019 Comp'!H11</f>
        <v>0</v>
      </c>
      <c r="L23" s="757">
        <f t="shared" ref="L23:L31" si="1">IF(J23&lt;K23,J23,K23)</f>
        <v>0</v>
      </c>
    </row>
    <row r="24" spans="1:12" x14ac:dyDescent="0.25">
      <c r="A24" s="751">
        <f t="shared" ref="A24:A31" si="2">+A23+1</f>
        <v>3</v>
      </c>
      <c r="B24" s="569" t="str">
        <f>IF(+'3. Owner-Emp 2020 Comp Wages'!B14=0," ",+'3. Owner-Emp 2020 Comp Wages'!B14)</f>
        <v xml:space="preserve"> </v>
      </c>
      <c r="C24" s="569" t="str">
        <f>IF(+'3. Owner-Emp 2020 Comp Wages'!C14=0," ",+'3. Owner-Emp 2020 Comp Wages'!C14)</f>
        <v xml:space="preserve"> </v>
      </c>
      <c r="D24" s="755">
        <f>+'3. Owner-Emp 2020 Comp Wages'!AD14</f>
        <v>0</v>
      </c>
      <c r="E24" s="755"/>
      <c r="F24" s="755"/>
      <c r="G24" s="756"/>
      <c r="H24" s="756"/>
      <c r="I24" s="757">
        <f t="shared" ref="I24:I31" si="3">SUM(D24:H24)</f>
        <v>0</v>
      </c>
      <c r="J24" s="757">
        <f>IF('1. General Input'!$D$10=8,IF(I24&lt;15385,I24,15385),IF('Rpt 7. Owner Comp Sch A Line 9'!I24&lt;20833,'Rpt 7. Owner Comp Sch A Line 9'!I24,20833))</f>
        <v>0</v>
      </c>
      <c r="K24" s="755">
        <f>+'4. Owner-Emp 2019 Comp'!H12</f>
        <v>0</v>
      </c>
      <c r="L24" s="757">
        <f t="shared" si="1"/>
        <v>0</v>
      </c>
    </row>
    <row r="25" spans="1:12" x14ac:dyDescent="0.25">
      <c r="A25" s="751">
        <f t="shared" si="2"/>
        <v>4</v>
      </c>
      <c r="B25" s="569" t="str">
        <f>IF(+'3. Owner-Emp 2020 Comp Wages'!B15=0," ",+'3. Owner-Emp 2020 Comp Wages'!B15)</f>
        <v xml:space="preserve"> </v>
      </c>
      <c r="C25" s="569" t="str">
        <f>IF(+'3. Owner-Emp 2020 Comp Wages'!C15=0," ",+'3. Owner-Emp 2020 Comp Wages'!C15)</f>
        <v xml:space="preserve"> </v>
      </c>
      <c r="D25" s="755">
        <f>+'3. Owner-Emp 2020 Comp Wages'!AD15</f>
        <v>0</v>
      </c>
      <c r="E25" s="755"/>
      <c r="F25" s="755"/>
      <c r="G25" s="756"/>
      <c r="H25" s="756"/>
      <c r="I25" s="757">
        <f t="shared" si="3"/>
        <v>0</v>
      </c>
      <c r="J25" s="757">
        <f>IF('1. General Input'!$D$10=8,IF(I25&lt;15385,I25,15385),IF('Rpt 7. Owner Comp Sch A Line 9'!I25&lt;20833,'Rpt 7. Owner Comp Sch A Line 9'!I25,20833))</f>
        <v>0</v>
      </c>
      <c r="K25" s="755">
        <f>+'4. Owner-Emp 2019 Comp'!H13</f>
        <v>0</v>
      </c>
      <c r="L25" s="757">
        <f t="shared" si="1"/>
        <v>0</v>
      </c>
    </row>
    <row r="26" spans="1:12" x14ac:dyDescent="0.25">
      <c r="A26" s="751">
        <f t="shared" si="2"/>
        <v>5</v>
      </c>
      <c r="B26" s="569" t="str">
        <f>IF(+'3. Owner-Emp 2020 Comp Wages'!B16=0," ",+'3. Owner-Emp 2020 Comp Wages'!B16)</f>
        <v xml:space="preserve"> </v>
      </c>
      <c r="C26" s="569" t="str">
        <f>IF(+'3. Owner-Emp 2020 Comp Wages'!C16=0," ",+'3. Owner-Emp 2020 Comp Wages'!C16)</f>
        <v xml:space="preserve"> </v>
      </c>
      <c r="D26" s="755">
        <f>+'3. Owner-Emp 2020 Comp Wages'!AD16</f>
        <v>0</v>
      </c>
      <c r="E26" s="755"/>
      <c r="F26" s="755"/>
      <c r="G26" s="756"/>
      <c r="H26" s="756"/>
      <c r="I26" s="757">
        <f t="shared" si="3"/>
        <v>0</v>
      </c>
      <c r="J26" s="757">
        <f>IF('1. General Input'!$D$10=8,IF(I26&lt;15385,I26,15385),IF('Rpt 7. Owner Comp Sch A Line 9'!I26&lt;20833,'Rpt 7. Owner Comp Sch A Line 9'!I26,20833))</f>
        <v>0</v>
      </c>
      <c r="K26" s="755">
        <f>+'4. Owner-Emp 2019 Comp'!H14</f>
        <v>0</v>
      </c>
      <c r="L26" s="757">
        <f t="shared" si="1"/>
        <v>0</v>
      </c>
    </row>
    <row r="27" spans="1:12" x14ac:dyDescent="0.25">
      <c r="A27" s="751">
        <f t="shared" si="2"/>
        <v>6</v>
      </c>
      <c r="B27" s="569" t="str">
        <f>IF(+'3. Owner-Emp 2020 Comp Wages'!B17=0," ",+'3. Owner-Emp 2020 Comp Wages'!B17)</f>
        <v xml:space="preserve"> </v>
      </c>
      <c r="C27" s="569" t="str">
        <f>IF(+'3. Owner-Emp 2020 Comp Wages'!C17=0," ",+'3. Owner-Emp 2020 Comp Wages'!C17)</f>
        <v xml:space="preserve"> </v>
      </c>
      <c r="D27" s="755">
        <f>+'3. Owner-Emp 2020 Comp Wages'!AD17</f>
        <v>0</v>
      </c>
      <c r="E27" s="755"/>
      <c r="F27" s="755"/>
      <c r="G27" s="756"/>
      <c r="H27" s="756"/>
      <c r="I27" s="757">
        <f t="shared" si="3"/>
        <v>0</v>
      </c>
      <c r="J27" s="757">
        <f>IF('1. General Input'!$D$10=8,IF(I27&lt;15385,I27,15385),IF('Rpt 7. Owner Comp Sch A Line 9'!I27&lt;20833,'Rpt 7. Owner Comp Sch A Line 9'!I27,20833))</f>
        <v>0</v>
      </c>
      <c r="K27" s="755">
        <f>+'4. Owner-Emp 2019 Comp'!H15</f>
        <v>0</v>
      </c>
      <c r="L27" s="757">
        <f t="shared" si="1"/>
        <v>0</v>
      </c>
    </row>
    <row r="28" spans="1:12" x14ac:dyDescent="0.25">
      <c r="A28" s="751">
        <f t="shared" si="2"/>
        <v>7</v>
      </c>
      <c r="B28" s="569" t="str">
        <f>IF(+'3. Owner-Emp 2020 Comp Wages'!B18=0," ",+'3. Owner-Emp 2020 Comp Wages'!B18)</f>
        <v xml:space="preserve"> </v>
      </c>
      <c r="C28" s="569" t="str">
        <f>IF(+'3. Owner-Emp 2020 Comp Wages'!C18=0," ",+'3. Owner-Emp 2020 Comp Wages'!C18)</f>
        <v xml:space="preserve"> </v>
      </c>
      <c r="D28" s="755">
        <f>+'3. Owner-Emp 2020 Comp Wages'!AD18</f>
        <v>0</v>
      </c>
      <c r="E28" s="755"/>
      <c r="F28" s="755"/>
      <c r="G28" s="756"/>
      <c r="H28" s="756"/>
      <c r="I28" s="757">
        <f t="shared" si="3"/>
        <v>0</v>
      </c>
      <c r="J28" s="757">
        <f>IF('1. General Input'!$D$10=8,IF(I28&lt;15385,I28,15385),IF('Rpt 7. Owner Comp Sch A Line 9'!I28&lt;20833,'Rpt 7. Owner Comp Sch A Line 9'!I28,20833))</f>
        <v>0</v>
      </c>
      <c r="K28" s="755">
        <f>+'4. Owner-Emp 2019 Comp'!H16</f>
        <v>0</v>
      </c>
      <c r="L28" s="757">
        <f t="shared" si="1"/>
        <v>0</v>
      </c>
    </row>
    <row r="29" spans="1:12" x14ac:dyDescent="0.25">
      <c r="A29" s="751">
        <f t="shared" si="2"/>
        <v>8</v>
      </c>
      <c r="B29" s="569" t="str">
        <f>IF(+'3. Owner-Emp 2020 Comp Wages'!B19=0," ",+'3. Owner-Emp 2020 Comp Wages'!B19)</f>
        <v xml:space="preserve"> </v>
      </c>
      <c r="C29" s="569" t="str">
        <f>IF(+'3. Owner-Emp 2020 Comp Wages'!C19=0," ",+'3. Owner-Emp 2020 Comp Wages'!C19)</f>
        <v xml:space="preserve"> </v>
      </c>
      <c r="D29" s="755">
        <f>+'3. Owner-Emp 2020 Comp Wages'!AD19</f>
        <v>0</v>
      </c>
      <c r="E29" s="755"/>
      <c r="F29" s="755"/>
      <c r="G29" s="756"/>
      <c r="H29" s="756"/>
      <c r="I29" s="757">
        <f t="shared" si="3"/>
        <v>0</v>
      </c>
      <c r="J29" s="757">
        <f>IF('1. General Input'!$D$10=8,IF(I29&lt;15385,I29,15385),IF('Rpt 7. Owner Comp Sch A Line 9'!I29&lt;20833,'Rpt 7. Owner Comp Sch A Line 9'!I29,20833))</f>
        <v>0</v>
      </c>
      <c r="K29" s="755">
        <f>+'4. Owner-Emp 2019 Comp'!H17</f>
        <v>0</v>
      </c>
      <c r="L29" s="757">
        <f t="shared" si="1"/>
        <v>0</v>
      </c>
    </row>
    <row r="30" spans="1:12" x14ac:dyDescent="0.25">
      <c r="A30" s="751">
        <f t="shared" si="2"/>
        <v>9</v>
      </c>
      <c r="B30" s="569" t="str">
        <f>IF(+'3. Owner-Emp 2020 Comp Wages'!B20=0," ",+'3. Owner-Emp 2020 Comp Wages'!B20)</f>
        <v xml:space="preserve"> </v>
      </c>
      <c r="C30" s="569" t="str">
        <f>IF(+'3. Owner-Emp 2020 Comp Wages'!C20=0," ",+'3. Owner-Emp 2020 Comp Wages'!C20)</f>
        <v xml:space="preserve"> </v>
      </c>
      <c r="D30" s="755">
        <f>+'3. Owner-Emp 2020 Comp Wages'!AD20</f>
        <v>0</v>
      </c>
      <c r="E30" s="755"/>
      <c r="F30" s="755"/>
      <c r="G30" s="756"/>
      <c r="H30" s="756"/>
      <c r="I30" s="757">
        <f t="shared" si="3"/>
        <v>0</v>
      </c>
      <c r="J30" s="757">
        <f>IF('1. General Input'!$D$10=8,IF(I30&lt;15385,I30,15385),IF('Rpt 7. Owner Comp Sch A Line 9'!I30&lt;20833,'Rpt 7. Owner Comp Sch A Line 9'!I30,20833))</f>
        <v>0</v>
      </c>
      <c r="K30" s="755">
        <f>+'4. Owner-Emp 2019 Comp'!H18</f>
        <v>0</v>
      </c>
      <c r="L30" s="757">
        <f t="shared" si="1"/>
        <v>0</v>
      </c>
    </row>
    <row r="31" spans="1:12" x14ac:dyDescent="0.25">
      <c r="A31" s="751">
        <f t="shared" si="2"/>
        <v>10</v>
      </c>
      <c r="B31" s="569" t="str">
        <f>IF(+'3. Owner-Emp 2020 Comp Wages'!B21=0," ",+'3. Owner-Emp 2020 Comp Wages'!B21)</f>
        <v xml:space="preserve"> </v>
      </c>
      <c r="C31" s="569" t="str">
        <f>IF(+'3. Owner-Emp 2020 Comp Wages'!C21=0," ",+'3. Owner-Emp 2020 Comp Wages'!C21)</f>
        <v xml:space="preserve"> </v>
      </c>
      <c r="D31" s="755">
        <f>+'3. Owner-Emp 2020 Comp Wages'!AD21</f>
        <v>0</v>
      </c>
      <c r="E31" s="755"/>
      <c r="F31" s="755"/>
      <c r="G31" s="756"/>
      <c r="H31" s="756"/>
      <c r="I31" s="757">
        <f t="shared" si="3"/>
        <v>0</v>
      </c>
      <c r="J31" s="757">
        <f>IF('1. General Input'!$D$10=8,IF(I31&lt;15385,I31,15385),IF('Rpt 7. Owner Comp Sch A Line 9'!I31&lt;20833,'Rpt 7. Owner Comp Sch A Line 9'!I31,20833))</f>
        <v>0</v>
      </c>
      <c r="K31" s="755">
        <f>+'4. Owner-Emp 2019 Comp'!H19</f>
        <v>0</v>
      </c>
      <c r="L31" s="757">
        <f t="shared" si="1"/>
        <v>0</v>
      </c>
    </row>
    <row r="32" spans="1:12" ht="15.75" thickBot="1" x14ac:dyDescent="0.3">
      <c r="A32" s="142" t="s">
        <v>532</v>
      </c>
      <c r="B32" s="204"/>
      <c r="C32" s="758"/>
      <c r="D32" s="741"/>
      <c r="E32" s="741"/>
      <c r="F32" s="741"/>
      <c r="G32" s="744"/>
      <c r="H32" s="744"/>
      <c r="I32" s="741"/>
      <c r="J32" s="744"/>
      <c r="K32" s="741"/>
      <c r="L32" s="759">
        <f>SUM(L22:L31)</f>
        <v>0</v>
      </c>
    </row>
    <row r="33" spans="1:12" ht="15.75" thickBot="1" x14ac:dyDescent="0.3">
      <c r="A33" s="142" t="s">
        <v>26</v>
      </c>
      <c r="D33" s="739"/>
      <c r="E33" s="739"/>
      <c r="F33" s="739"/>
      <c r="G33" s="739"/>
      <c r="H33" s="741"/>
      <c r="I33" s="739"/>
      <c r="K33" s="741"/>
      <c r="L33" s="760">
        <f>+L32+L17</f>
        <v>0</v>
      </c>
    </row>
    <row r="34" spans="1:12" x14ac:dyDescent="0.25">
      <c r="D34" s="576"/>
      <c r="E34" s="576"/>
      <c r="F34" s="576"/>
      <c r="G34" s="576"/>
      <c r="H34" s="761"/>
      <c r="I34" s="762"/>
      <c r="J34" s="763"/>
      <c r="K34" s="764"/>
      <c r="L34" s="764" t="s">
        <v>386</v>
      </c>
    </row>
    <row r="35" spans="1:12" x14ac:dyDescent="0.25">
      <c r="B35" s="198"/>
      <c r="C35" s="198"/>
      <c r="D35" s="576"/>
      <c r="E35" s="576"/>
      <c r="F35" s="576"/>
      <c r="G35" s="576"/>
      <c r="H35" s="761"/>
      <c r="I35" s="576"/>
      <c r="J35" s="763"/>
      <c r="K35" s="765"/>
    </row>
    <row r="36" spans="1:12" x14ac:dyDescent="0.25">
      <c r="J36" s="763"/>
      <c r="K36" s="765"/>
    </row>
    <row r="37" spans="1:12" x14ac:dyDescent="0.25">
      <c r="J37" s="763"/>
      <c r="K37" s="765"/>
    </row>
    <row r="38" spans="1:12" x14ac:dyDescent="0.25">
      <c r="J38" s="763"/>
      <c r="K38" s="765"/>
    </row>
    <row r="39" spans="1:12" x14ac:dyDescent="0.25">
      <c r="J39" s="763"/>
      <c r="K39" s="765"/>
    </row>
    <row r="40" spans="1:12" x14ac:dyDescent="0.25">
      <c r="J40" s="763"/>
      <c r="K40" s="765"/>
    </row>
    <row r="41" spans="1:12" x14ac:dyDescent="0.25">
      <c r="J41" s="763"/>
      <c r="K41" s="765"/>
    </row>
  </sheetData>
  <sheetProtection algorithmName="SHA-512" hashValue="hi9UMVEiFNsTGs/CAiPeAtsWPeIPRs9LiAwXpCEJsH9ZXG6d9Jnhj8hFWdmalxFkoIn/DxpJ4AI70UoNVHS5NA==" saltValue="RIOehLy8qM1j7YCkD1WkcA==" spinCount="100000" sheet="1" objects="1" scenarios="1" selectLockedCells="1"/>
  <protectedRanges>
    <protectedRange sqref="D21:H21" name="Range1"/>
  </protectedRanges>
  <mergeCells count="3">
    <mergeCell ref="A1:F1"/>
    <mergeCell ref="A2:F2"/>
    <mergeCell ref="A4:F4"/>
  </mergeCells>
  <pageMargins left="0.7" right="0.7" top="0.75" bottom="0.75" header="0.3" footer="0.3"/>
  <pageSetup scale="61" fitToHeight="0" pageOrder="overThenDown" orientation="landscape"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67"/>
  <sheetViews>
    <sheetView zoomScaleNormal="100" workbookViewId="0">
      <selection activeCell="R4" sqref="R4"/>
    </sheetView>
  </sheetViews>
  <sheetFormatPr defaultColWidth="9.140625" defaultRowHeight="15" x14ac:dyDescent="0.25"/>
  <cols>
    <col min="1" max="1" width="3.85546875" style="142" customWidth="1"/>
    <col min="2" max="2" width="8.42578125" style="142" customWidth="1"/>
    <col min="3" max="3" width="4.42578125" style="142" customWidth="1"/>
    <col min="4" max="4" width="3.85546875" style="142" customWidth="1"/>
    <col min="5" max="5" width="4.42578125" style="142" customWidth="1"/>
    <col min="6" max="6" width="11.28515625" style="142" customWidth="1"/>
    <col min="7" max="7" width="9.140625" style="142"/>
    <col min="8" max="8" width="5.85546875" style="142" customWidth="1"/>
    <col min="9" max="9" width="3.85546875" style="142" customWidth="1"/>
    <col min="10" max="10" width="9.140625" style="142"/>
    <col min="11" max="11" width="6" style="142" customWidth="1"/>
    <col min="12" max="12" width="3.85546875" style="142" customWidth="1"/>
    <col min="13" max="13" width="9.140625" style="142"/>
    <col min="14" max="14" width="3" style="142" customWidth="1"/>
    <col min="15" max="15" width="3.85546875" style="142" customWidth="1"/>
    <col min="16" max="16" width="7.42578125" style="142" customWidth="1"/>
    <col min="17" max="17" width="16.42578125" style="142" customWidth="1"/>
    <col min="18" max="18" width="20.140625" style="142" customWidth="1"/>
    <col min="19" max="19" width="12.42578125" style="142" bestFit="1" customWidth="1"/>
    <col min="20" max="20" width="4.85546875" style="142" customWidth="1"/>
    <col min="21" max="21" width="17.140625" style="142" customWidth="1"/>
    <col min="22" max="22" width="44.42578125" style="142" customWidth="1"/>
    <col min="23" max="23" width="29" style="142" customWidth="1"/>
    <col min="24" max="24" width="11.42578125" style="142" bestFit="1" customWidth="1"/>
    <col min="25" max="26" width="12.42578125" style="142" bestFit="1" customWidth="1"/>
    <col min="27" max="16384" width="9.140625" style="142"/>
  </cols>
  <sheetData>
    <row r="1" spans="1:26" x14ac:dyDescent="0.25">
      <c r="A1" s="794" t="s">
        <v>323</v>
      </c>
      <c r="B1" s="794"/>
      <c r="C1" s="794"/>
      <c r="D1" s="794"/>
      <c r="E1" s="794"/>
      <c r="F1" s="794"/>
      <c r="G1" s="794"/>
      <c r="H1" s="794"/>
      <c r="I1" s="794"/>
      <c r="J1" s="794"/>
      <c r="K1" s="794"/>
      <c r="L1" s="794"/>
      <c r="M1" s="794"/>
      <c r="N1" s="794"/>
      <c r="O1" s="794"/>
      <c r="P1" s="794"/>
      <c r="Q1" s="794"/>
    </row>
    <row r="2" spans="1:26" x14ac:dyDescent="0.25">
      <c r="A2" s="794" t="s">
        <v>507</v>
      </c>
      <c r="B2" s="794"/>
      <c r="C2" s="794"/>
      <c r="D2" s="794"/>
      <c r="E2" s="794"/>
      <c r="F2" s="794"/>
      <c r="G2" s="794"/>
      <c r="H2" s="794"/>
      <c r="I2" s="794"/>
      <c r="J2" s="794"/>
      <c r="K2" s="794"/>
      <c r="L2" s="794"/>
      <c r="M2" s="794"/>
      <c r="N2" s="794"/>
      <c r="O2" s="794"/>
      <c r="P2" s="794"/>
      <c r="Q2" s="794"/>
    </row>
    <row r="3" spans="1:26" ht="22.5" customHeight="1" x14ac:dyDescent="0.35">
      <c r="A3" s="798" t="str">
        <f>IF('1. General Input'!D10=0," ",IF('1. General Input'!D23=0," ",IF('1. General Input'!D29=0," ",IF('1. General Input'!D29="Yes"," ",IF('1. General Input'!D30="yes"," ",IF('1. General Input'!D23="no"," ",IF('1. General Input'!D40=0," ",IF('1. General Input'!D40="Yes",IF('8. Wage Rate Penalty'!H15=0," ","Borrower not eligible to use Forgiveness Form 3508EZ"),IF('8. Wage Rate Penalty'!H15=0,IF('9. FTE Exemption'!E16="No"," ",IF('9. FTE Exemption'!E16="Missing response to question to entry above"," ",IF('9. FTE Exemption'!E16="employee or hour information is missing"," ","Borrower not eligible to use Forgiveness Form 3508EZ"))),"Borrower not eligible to use Forgiveness Form 3508EZ")))))))))</f>
        <v xml:space="preserve"> </v>
      </c>
      <c r="B3" s="798"/>
      <c r="C3" s="798"/>
      <c r="D3" s="798"/>
      <c r="E3" s="798"/>
      <c r="F3" s="798"/>
      <c r="G3" s="798"/>
      <c r="H3" s="798"/>
      <c r="I3" s="798"/>
      <c r="J3" s="798"/>
      <c r="K3" s="798"/>
      <c r="L3" s="798"/>
      <c r="M3" s="798"/>
      <c r="N3" s="798"/>
      <c r="O3" s="798"/>
      <c r="P3" s="798"/>
      <c r="Q3" s="798"/>
    </row>
    <row r="4" spans="1:26" x14ac:dyDescent="0.25">
      <c r="A4" s="198"/>
      <c r="B4" s="198"/>
      <c r="C4" s="198"/>
      <c r="D4" s="198"/>
      <c r="E4" s="198"/>
      <c r="F4" s="198"/>
      <c r="G4" s="198"/>
      <c r="H4" s="198"/>
      <c r="I4" s="198"/>
      <c r="J4" s="198"/>
      <c r="K4" s="198"/>
      <c r="L4" s="198"/>
      <c r="M4" s="198"/>
      <c r="N4" s="198"/>
      <c r="O4" s="198"/>
      <c r="P4" s="198"/>
      <c r="Q4" s="198"/>
      <c r="R4" s="562"/>
    </row>
    <row r="5" spans="1:26" x14ac:dyDescent="0.25">
      <c r="A5" s="795" t="s">
        <v>224</v>
      </c>
      <c r="B5" s="795"/>
      <c r="C5" s="795"/>
      <c r="D5" s="795"/>
      <c r="E5" s="795"/>
      <c r="F5" s="795"/>
      <c r="G5" s="795"/>
      <c r="H5" s="795" t="s">
        <v>225</v>
      </c>
      <c r="I5" s="795"/>
      <c r="J5" s="795"/>
      <c r="K5" s="795"/>
      <c r="L5" s="795"/>
      <c r="M5" s="795"/>
      <c r="N5" s="795"/>
      <c r="O5" s="795"/>
      <c r="P5" s="795"/>
      <c r="Q5" s="795"/>
    </row>
    <row r="6" spans="1:26" x14ac:dyDescent="0.25">
      <c r="A6" s="796">
        <f>+'1. General Input'!D12</f>
        <v>0</v>
      </c>
      <c r="B6" s="796"/>
      <c r="C6" s="796"/>
      <c r="D6" s="796"/>
      <c r="E6" s="796"/>
      <c r="F6" s="796"/>
      <c r="G6" s="796"/>
      <c r="H6" s="796">
        <f>+'1. General Input'!D13</f>
        <v>0</v>
      </c>
      <c r="I6" s="796"/>
      <c r="J6" s="796"/>
      <c r="K6" s="796"/>
      <c r="L6" s="797"/>
      <c r="M6" s="796"/>
      <c r="N6" s="796"/>
      <c r="O6" s="796"/>
      <c r="P6" s="796"/>
      <c r="Q6" s="796"/>
    </row>
    <row r="7" spans="1:26" x14ac:dyDescent="0.25">
      <c r="A7" s="795" t="s">
        <v>226</v>
      </c>
      <c r="B7" s="795"/>
      <c r="C7" s="795"/>
      <c r="D7" s="795"/>
      <c r="E7" s="795"/>
      <c r="F7" s="795"/>
      <c r="G7" s="795"/>
      <c r="H7" s="795" t="s">
        <v>227</v>
      </c>
      <c r="I7" s="795"/>
      <c r="J7" s="795"/>
      <c r="K7" s="799"/>
      <c r="L7" s="563"/>
      <c r="M7" s="800" t="s">
        <v>228</v>
      </c>
      <c r="N7" s="795"/>
      <c r="O7" s="795"/>
      <c r="P7" s="795"/>
      <c r="Q7" s="795"/>
    </row>
    <row r="8" spans="1:26" ht="21" customHeight="1" x14ac:dyDescent="0.25">
      <c r="A8" s="807">
        <f>+'1. General Input'!D14</f>
        <v>0</v>
      </c>
      <c r="B8" s="808"/>
      <c r="C8" s="808"/>
      <c r="D8" s="808"/>
      <c r="E8" s="808"/>
      <c r="F8" s="808"/>
      <c r="G8" s="809"/>
      <c r="H8" s="801">
        <f>+'1. General Input'!D15</f>
        <v>0</v>
      </c>
      <c r="I8" s="801"/>
      <c r="J8" s="801"/>
      <c r="K8" s="802"/>
      <c r="L8" s="564"/>
      <c r="M8" s="803">
        <f>+'1. General Input'!D16</f>
        <v>0</v>
      </c>
      <c r="N8" s="801"/>
      <c r="O8" s="801"/>
      <c r="P8" s="801"/>
      <c r="Q8" s="801"/>
      <c r="S8" s="198"/>
    </row>
    <row r="9" spans="1:26" x14ac:dyDescent="0.25">
      <c r="A9" s="810"/>
      <c r="B9" s="811"/>
      <c r="C9" s="811"/>
      <c r="D9" s="811"/>
      <c r="E9" s="811"/>
      <c r="F9" s="811"/>
      <c r="G9" s="812"/>
      <c r="H9" s="795" t="s">
        <v>229</v>
      </c>
      <c r="I9" s="795"/>
      <c r="J9" s="795"/>
      <c r="K9" s="799"/>
      <c r="L9" s="563"/>
      <c r="M9" s="800" t="s">
        <v>230</v>
      </c>
      <c r="N9" s="795"/>
      <c r="O9" s="795"/>
      <c r="P9" s="795"/>
      <c r="Q9" s="795"/>
    </row>
    <row r="10" spans="1:26" x14ac:dyDescent="0.25">
      <c r="A10" s="804"/>
      <c r="B10" s="805"/>
      <c r="C10" s="805"/>
      <c r="D10" s="805"/>
      <c r="E10" s="805"/>
      <c r="F10" s="805"/>
      <c r="G10" s="806"/>
      <c r="H10" s="801">
        <f>+'1. General Input'!D17</f>
        <v>0</v>
      </c>
      <c r="I10" s="801"/>
      <c r="J10" s="801"/>
      <c r="K10" s="802"/>
      <c r="L10" s="564"/>
      <c r="M10" s="803">
        <f>+'1. General Input'!D18</f>
        <v>0</v>
      </c>
      <c r="N10" s="801"/>
      <c r="O10" s="801"/>
      <c r="P10" s="801"/>
      <c r="Q10" s="801"/>
    </row>
    <row r="11" spans="1:26" x14ac:dyDescent="0.25">
      <c r="A11" s="198"/>
      <c r="B11" s="198"/>
      <c r="C11" s="198"/>
      <c r="D11" s="198"/>
      <c r="E11" s="198"/>
      <c r="F11" s="198"/>
      <c r="G11" s="198"/>
      <c r="H11" s="198"/>
      <c r="I11" s="198"/>
      <c r="J11" s="198"/>
      <c r="K11" s="198"/>
      <c r="L11" s="198"/>
      <c r="M11" s="198"/>
      <c r="N11" s="198"/>
      <c r="O11" s="198"/>
      <c r="P11" s="198"/>
      <c r="Q11" s="198"/>
    </row>
    <row r="12" spans="1:26" hidden="1" x14ac:dyDescent="0.25">
      <c r="A12" s="198" t="s">
        <v>232</v>
      </c>
      <c r="B12" s="198"/>
      <c r="C12" s="198"/>
      <c r="D12" s="198"/>
      <c r="E12" s="198"/>
      <c r="F12" s="813">
        <f>+'1. General Input'!D19</f>
        <v>0</v>
      </c>
      <c r="G12" s="813"/>
      <c r="H12" s="198"/>
      <c r="I12" s="198" t="s">
        <v>231</v>
      </c>
      <c r="J12" s="198"/>
      <c r="K12" s="198"/>
      <c r="L12" s="198"/>
      <c r="M12" s="198"/>
      <c r="N12" s="198"/>
      <c r="O12" s="198"/>
      <c r="P12" s="813">
        <f>+'1. General Input'!D20</f>
        <v>0</v>
      </c>
      <c r="Q12" s="813"/>
      <c r="R12" s="142" t="s">
        <v>599</v>
      </c>
    </row>
    <row r="13" spans="1:26" hidden="1" x14ac:dyDescent="0.25">
      <c r="A13" s="198"/>
      <c r="B13" s="198"/>
      <c r="C13" s="198"/>
      <c r="D13" s="198"/>
      <c r="E13" s="198"/>
      <c r="F13" s="565"/>
      <c r="G13" s="565"/>
      <c r="H13" s="198"/>
      <c r="I13" s="198"/>
      <c r="J13" s="198"/>
      <c r="K13" s="198"/>
      <c r="L13" s="198"/>
      <c r="M13" s="198"/>
      <c r="N13" s="198"/>
      <c r="O13" s="198"/>
      <c r="P13" s="565"/>
      <c r="Q13" s="565"/>
    </row>
    <row r="14" spans="1:26" x14ac:dyDescent="0.25">
      <c r="A14" s="198" t="s">
        <v>234</v>
      </c>
      <c r="B14" s="198"/>
      <c r="C14" s="198"/>
      <c r="D14" s="198"/>
      <c r="E14" s="198"/>
      <c r="F14" s="814">
        <f>+'1. General Input'!D21</f>
        <v>0</v>
      </c>
      <c r="G14" s="814"/>
      <c r="H14" s="198"/>
      <c r="I14" s="198" t="s">
        <v>263</v>
      </c>
      <c r="J14" s="198"/>
      <c r="K14" s="198"/>
      <c r="L14" s="198"/>
      <c r="M14" s="198"/>
      <c r="N14" s="815" t="str">
        <f>IF(+'1. General Input'!D22=0,"Enter date on Input Sheet",'1. General Input'!D22)</f>
        <v>Enter date on Input Sheet</v>
      </c>
      <c r="O14" s="815"/>
      <c r="P14" s="815"/>
      <c r="Q14" s="815"/>
      <c r="S14" s="566"/>
      <c r="X14" s="566"/>
      <c r="Y14" s="566"/>
      <c r="Z14" s="566"/>
    </row>
    <row r="15" spans="1:26" x14ac:dyDescent="0.25">
      <c r="A15" s="198"/>
      <c r="B15" s="198"/>
      <c r="C15" s="198"/>
      <c r="D15" s="198"/>
      <c r="E15" s="198"/>
      <c r="F15" s="198"/>
      <c r="G15" s="198"/>
      <c r="H15" s="198"/>
      <c r="I15" s="198"/>
      <c r="J15" s="198"/>
      <c r="K15" s="198"/>
      <c r="L15" s="198"/>
      <c r="M15" s="198"/>
      <c r="N15" s="198"/>
      <c r="O15" s="198"/>
      <c r="P15" s="561"/>
      <c r="Q15" s="198"/>
      <c r="S15" s="566"/>
      <c r="X15" s="566"/>
      <c r="Y15" s="566"/>
      <c r="Z15" s="566"/>
    </row>
    <row r="16" spans="1:26" x14ac:dyDescent="0.25">
      <c r="A16" s="198" t="s">
        <v>233</v>
      </c>
      <c r="B16" s="198"/>
      <c r="C16" s="198"/>
      <c r="D16" s="198"/>
      <c r="E16" s="198"/>
      <c r="F16" s="198"/>
      <c r="G16" s="567">
        <f>+'1. General Input'!D24</f>
        <v>0</v>
      </c>
      <c r="I16" s="198" t="s">
        <v>293</v>
      </c>
      <c r="J16" s="198"/>
      <c r="K16" s="198"/>
      <c r="L16" s="198"/>
      <c r="M16" s="198"/>
      <c r="N16" s="198"/>
      <c r="O16" s="198"/>
      <c r="P16" s="198"/>
      <c r="Q16" s="568">
        <f>+'1. General Input'!D25</f>
        <v>0</v>
      </c>
    </row>
    <row r="17" spans="1:17" x14ac:dyDescent="0.25">
      <c r="A17" s="198"/>
      <c r="B17" s="198"/>
      <c r="C17" s="198"/>
      <c r="D17" s="198"/>
      <c r="E17" s="198"/>
      <c r="F17" s="198"/>
      <c r="G17" s="198"/>
      <c r="H17" s="198"/>
      <c r="I17" s="198"/>
      <c r="J17" s="198"/>
      <c r="K17" s="198"/>
      <c r="L17" s="198"/>
      <c r="M17" s="198"/>
      <c r="N17" s="198"/>
      <c r="O17" s="198"/>
      <c r="P17" s="198"/>
      <c r="Q17" s="198"/>
    </row>
    <row r="18" spans="1:17" x14ac:dyDescent="0.25">
      <c r="A18" s="198" t="s">
        <v>235</v>
      </c>
      <c r="B18" s="198"/>
      <c r="C18" s="198"/>
      <c r="D18" s="198"/>
      <c r="E18" s="198"/>
      <c r="F18" s="814">
        <f>+'1. General Input'!D26</f>
        <v>0</v>
      </c>
      <c r="G18" s="813"/>
      <c r="H18" s="198"/>
      <c r="I18" s="198" t="s">
        <v>242</v>
      </c>
      <c r="J18" s="198"/>
      <c r="K18" s="198"/>
      <c r="L18" s="198"/>
      <c r="M18" s="198"/>
      <c r="N18" s="198"/>
      <c r="O18" s="198"/>
      <c r="P18" s="813">
        <f>+'1. General Input'!D27</f>
        <v>0</v>
      </c>
      <c r="Q18" s="813"/>
    </row>
    <row r="19" spans="1:17" x14ac:dyDescent="0.25">
      <c r="A19" s="198"/>
      <c r="B19" s="198"/>
      <c r="C19" s="198"/>
      <c r="D19" s="198"/>
      <c r="E19" s="198"/>
      <c r="F19" s="198"/>
      <c r="G19" s="198"/>
      <c r="H19" s="198"/>
      <c r="I19" s="198"/>
      <c r="J19" s="198"/>
      <c r="K19" s="198"/>
      <c r="L19" s="198"/>
      <c r="M19" s="198"/>
      <c r="N19" s="198"/>
      <c r="O19" s="198"/>
      <c r="P19" s="198"/>
      <c r="Q19" s="198"/>
    </row>
    <row r="20" spans="1:17" x14ac:dyDescent="0.25">
      <c r="A20" s="198" t="s">
        <v>236</v>
      </c>
      <c r="B20" s="198"/>
      <c r="C20" s="198"/>
      <c r="D20" s="198"/>
      <c r="E20" s="198"/>
      <c r="F20" s="198"/>
      <c r="G20" s="198"/>
      <c r="H20" s="198"/>
      <c r="I20" s="198"/>
      <c r="J20" s="198"/>
      <c r="K20" s="198"/>
      <c r="L20" s="198"/>
      <c r="M20" s="198"/>
      <c r="N20" s="198"/>
      <c r="O20" s="198"/>
      <c r="P20" s="198"/>
      <c r="Q20" s="198"/>
    </row>
    <row r="21" spans="1:17" x14ac:dyDescent="0.25">
      <c r="A21" s="198"/>
      <c r="B21" s="198"/>
      <c r="C21" s="198"/>
      <c r="D21" s="198"/>
      <c r="E21" s="198"/>
      <c r="F21" s="198"/>
      <c r="G21" s="198"/>
      <c r="H21" s="198"/>
      <c r="I21" s="198"/>
      <c r="J21" s="198"/>
      <c r="K21" s="198"/>
      <c r="L21" s="198"/>
      <c r="M21" s="198"/>
      <c r="N21" s="198"/>
      <c r="O21" s="198"/>
      <c r="P21" s="198"/>
      <c r="Q21" s="198"/>
    </row>
    <row r="22" spans="1:17" x14ac:dyDescent="0.25">
      <c r="A22" s="569" t="str">
        <f>IF('1. General Input'!D33="X","X"," ")</f>
        <v xml:space="preserve"> </v>
      </c>
      <c r="B22" s="198" t="s">
        <v>237</v>
      </c>
      <c r="C22" s="198"/>
      <c r="D22" s="569" t="str">
        <f>IF('1. General Input'!D34="X","X"," ")</f>
        <v xml:space="preserve"> </v>
      </c>
      <c r="E22" s="198" t="s">
        <v>238</v>
      </c>
      <c r="F22" s="198"/>
      <c r="G22" s="198"/>
      <c r="H22" s="198"/>
      <c r="I22" s="569" t="str">
        <f>IF('1. General Input'!D35="X","X"," ")</f>
        <v xml:space="preserve"> </v>
      </c>
      <c r="J22" s="198" t="s">
        <v>239</v>
      </c>
      <c r="K22" s="198"/>
      <c r="L22" s="569" t="str">
        <f>IF('1. General Input'!D36="X","X"," ")</f>
        <v xml:space="preserve"> </v>
      </c>
      <c r="M22" s="198" t="s">
        <v>240</v>
      </c>
      <c r="N22" s="198"/>
      <c r="O22" s="569" t="str">
        <f>IF('1. General Input'!D29="yes","X",IF('1. General Input'!D30="yes","X",IF('1. General Input'!D37="X","X"," ")))</f>
        <v xml:space="preserve"> </v>
      </c>
      <c r="P22" s="198" t="s">
        <v>241</v>
      </c>
      <c r="Q22" s="570" t="str">
        <f>IF('1. General Input'!D29="yes","N/A",IF('1. General Input'!D30="yes","N/A"," "))</f>
        <v xml:space="preserve"> </v>
      </c>
    </row>
    <row r="23" spans="1:17" ht="15" customHeight="1" x14ac:dyDescent="0.25">
      <c r="A23" s="198"/>
      <c r="B23" s="198"/>
      <c r="C23" s="198"/>
      <c r="D23" s="198"/>
      <c r="E23" s="198"/>
      <c r="F23" s="198"/>
      <c r="G23" s="198"/>
      <c r="H23" s="198"/>
      <c r="I23" s="198"/>
      <c r="J23" s="198"/>
      <c r="K23" s="198"/>
      <c r="L23" s="198"/>
      <c r="M23" s="198"/>
      <c r="N23" s="198"/>
      <c r="O23" s="198"/>
      <c r="P23" s="198"/>
      <c r="Q23" s="198"/>
    </row>
    <row r="24" spans="1:17" x14ac:dyDescent="0.25">
      <c r="A24" s="198" t="s">
        <v>243</v>
      </c>
      <c r="B24" s="198"/>
      <c r="C24" s="198"/>
      <c r="D24" s="815" t="str">
        <f>+N14</f>
        <v>Enter date on Input Sheet</v>
      </c>
      <c r="E24" s="813"/>
      <c r="F24" s="813"/>
      <c r="G24" s="813"/>
      <c r="H24" s="198" t="s">
        <v>244</v>
      </c>
      <c r="I24" s="815" t="str">
        <f>IF('1. General Input'!D10=0,"Enter Covered Period Weeks",IF('1. General Input'!D22=0,"Enter date on input sheet",IF('1. General Input'!D10=8,+D24+55,D24+167)))</f>
        <v>Enter Covered Period Weeks</v>
      </c>
      <c r="J24" s="813"/>
      <c r="K24" s="813"/>
      <c r="L24" s="813"/>
      <c r="M24" s="813"/>
      <c r="N24" s="813"/>
      <c r="O24" s="813"/>
      <c r="P24" s="198"/>
      <c r="Q24" s="198"/>
    </row>
    <row r="25" spans="1:17" x14ac:dyDescent="0.25">
      <c r="A25" s="198"/>
      <c r="B25" s="198"/>
      <c r="C25" s="198"/>
      <c r="D25" s="198"/>
      <c r="E25" s="198"/>
      <c r="F25" s="198"/>
      <c r="G25" s="198"/>
      <c r="H25" s="198"/>
      <c r="I25" s="198"/>
      <c r="J25" s="198"/>
      <c r="K25" s="198"/>
      <c r="L25" s="198"/>
      <c r="M25" s="198"/>
      <c r="N25" s="198"/>
      <c r="O25" s="198"/>
      <c r="P25" s="198"/>
      <c r="Q25" s="198"/>
    </row>
    <row r="26" spans="1:17" x14ac:dyDescent="0.25">
      <c r="A26" s="198" t="s">
        <v>245</v>
      </c>
      <c r="B26" s="198"/>
      <c r="C26" s="198"/>
      <c r="D26" s="198"/>
      <c r="E26" s="198"/>
      <c r="F26" s="198"/>
      <c r="G26" s="198"/>
      <c r="H26" s="815" t="str">
        <f>IF('1. General Input'!D38="Yes",+'1. General Input'!D39,"N/A")</f>
        <v>N/A</v>
      </c>
      <c r="I26" s="815"/>
      <c r="J26" s="815"/>
      <c r="K26" s="815"/>
      <c r="L26" s="198" t="s">
        <v>244</v>
      </c>
      <c r="M26" s="815" t="str">
        <f>IF('1. General Input'!D38="Yes",IF('1. General Input'!D10=8,+H26+55,'Rpt 1. Loan Forgiveness App EZ'!H26+167),"N/A")</f>
        <v>N/A</v>
      </c>
      <c r="N26" s="815"/>
      <c r="O26" s="815"/>
      <c r="P26" s="815"/>
      <c r="Q26" s="815"/>
    </row>
    <row r="27" spans="1:17" x14ac:dyDescent="0.25">
      <c r="A27" s="198"/>
      <c r="B27" s="198"/>
      <c r="C27" s="198"/>
      <c r="D27" s="198"/>
      <c r="E27" s="198"/>
      <c r="F27" s="198"/>
      <c r="G27" s="198"/>
      <c r="H27" s="198"/>
      <c r="I27" s="198"/>
      <c r="J27" s="198"/>
      <c r="K27" s="198"/>
      <c r="L27" s="198"/>
      <c r="M27" s="198"/>
      <c r="N27" s="198"/>
      <c r="O27" s="198"/>
      <c r="P27" s="198"/>
      <c r="Q27" s="198"/>
    </row>
    <row r="28" spans="1:17" x14ac:dyDescent="0.25">
      <c r="A28" s="198" t="s">
        <v>246</v>
      </c>
      <c r="B28" s="198"/>
      <c r="C28" s="198"/>
      <c r="D28" s="198"/>
      <c r="E28" s="198"/>
      <c r="F28" s="198"/>
      <c r="G28" s="198"/>
      <c r="H28" s="198"/>
      <c r="I28" s="198"/>
      <c r="J28" s="198"/>
      <c r="K28" s="198"/>
      <c r="L28" s="198"/>
      <c r="M28" s="198"/>
      <c r="N28" s="198"/>
      <c r="O28" s="198"/>
      <c r="P28" s="198"/>
      <c r="Q28" s="569">
        <f>+'1. General Input'!D28</f>
        <v>0</v>
      </c>
    </row>
    <row r="29" spans="1:17" x14ac:dyDescent="0.25">
      <c r="A29" s="198"/>
      <c r="B29" s="198"/>
      <c r="C29" s="198"/>
      <c r="D29" s="198"/>
      <c r="E29" s="198"/>
      <c r="F29" s="198"/>
      <c r="G29" s="198"/>
      <c r="H29" s="198"/>
      <c r="I29" s="198"/>
      <c r="J29" s="198"/>
      <c r="K29" s="198"/>
      <c r="L29" s="198"/>
      <c r="M29" s="198"/>
      <c r="N29" s="198"/>
      <c r="O29" s="198"/>
      <c r="P29" s="198"/>
      <c r="Q29" s="198"/>
    </row>
    <row r="30" spans="1:17" x14ac:dyDescent="0.25">
      <c r="A30" s="142" t="s">
        <v>261</v>
      </c>
    </row>
    <row r="32" spans="1:17" x14ac:dyDescent="0.25">
      <c r="A32" s="571" t="s">
        <v>247</v>
      </c>
    </row>
    <row r="33" spans="1:17" x14ac:dyDescent="0.25">
      <c r="A33" s="142" t="s">
        <v>143</v>
      </c>
      <c r="C33" s="142" t="s">
        <v>763</v>
      </c>
      <c r="Q33" s="572">
        <f>IF('Rpt 3. Schedule A'!K34&lt;0,0,ROUND(+'Rpt 3. Schedule A'!K34,0))</f>
        <v>0</v>
      </c>
    </row>
    <row r="34" spans="1:17" x14ac:dyDescent="0.25">
      <c r="P34" s="573"/>
      <c r="Q34" s="573"/>
    </row>
    <row r="35" spans="1:17" x14ac:dyDescent="0.25">
      <c r="A35" s="142" t="s">
        <v>150</v>
      </c>
      <c r="C35" s="142" t="s">
        <v>249</v>
      </c>
      <c r="Q35" s="572">
        <f>ROUND(IF('19. Mortgage Interest'!G8&lt;0,0,+'19. Mortgage Interest'!G8),0)</f>
        <v>0</v>
      </c>
    </row>
    <row r="36" spans="1:17" x14ac:dyDescent="0.25">
      <c r="P36" s="574"/>
      <c r="Q36" s="574"/>
    </row>
    <row r="37" spans="1:17" x14ac:dyDescent="0.25">
      <c r="A37" s="142" t="s">
        <v>151</v>
      </c>
      <c r="C37" s="142" t="s">
        <v>250</v>
      </c>
      <c r="Q37" s="572">
        <f>ROUND(IF('20. Rent Lease'!G8&lt;0,0,+'20. Rent Lease'!G8),0)</f>
        <v>0</v>
      </c>
    </row>
    <row r="38" spans="1:17" x14ac:dyDescent="0.25">
      <c r="P38" s="574"/>
      <c r="Q38" s="574"/>
    </row>
    <row r="39" spans="1:17" x14ac:dyDescent="0.25">
      <c r="A39" s="142" t="s">
        <v>152</v>
      </c>
      <c r="C39" s="142" t="s">
        <v>251</v>
      </c>
      <c r="Q39" s="572">
        <f>ROUND(IF('21. Utilities'!G8&lt;0,0,+'21. Utilities'!G8),0)</f>
        <v>0</v>
      </c>
    </row>
    <row r="40" spans="1:17" x14ac:dyDescent="0.25">
      <c r="P40" s="575"/>
      <c r="Q40" s="575"/>
    </row>
    <row r="41" spans="1:17" x14ac:dyDescent="0.25">
      <c r="A41" s="571" t="s">
        <v>256</v>
      </c>
      <c r="P41" s="575"/>
      <c r="Q41" s="575"/>
    </row>
    <row r="42" spans="1:17" x14ac:dyDescent="0.25">
      <c r="A42" s="142" t="s">
        <v>155</v>
      </c>
      <c r="C42" s="142" t="s">
        <v>253</v>
      </c>
      <c r="Q42" s="572">
        <f>+Q33+Q35+Q37+Q39</f>
        <v>0</v>
      </c>
    </row>
    <row r="43" spans="1:17" x14ac:dyDescent="0.25">
      <c r="Q43" s="576"/>
    </row>
    <row r="44" spans="1:17" x14ac:dyDescent="0.25">
      <c r="A44" s="142" t="s">
        <v>158</v>
      </c>
      <c r="C44" s="142" t="s">
        <v>234</v>
      </c>
      <c r="Q44" s="572">
        <f>+F14</f>
        <v>0</v>
      </c>
    </row>
    <row r="45" spans="1:17" x14ac:dyDescent="0.25">
      <c r="P45" s="575"/>
      <c r="Q45" s="575"/>
    </row>
    <row r="46" spans="1:17" x14ac:dyDescent="0.25">
      <c r="A46" s="142" t="s">
        <v>169</v>
      </c>
      <c r="C46" s="142" t="s">
        <v>420</v>
      </c>
      <c r="Q46" s="572">
        <f>+Q33/0.6</f>
        <v>0</v>
      </c>
    </row>
    <row r="47" spans="1:17" x14ac:dyDescent="0.25">
      <c r="P47" s="575"/>
      <c r="Q47" s="575"/>
    </row>
    <row r="48" spans="1:17" x14ac:dyDescent="0.25">
      <c r="A48" s="571" t="s">
        <v>258</v>
      </c>
      <c r="Q48" s="576"/>
    </row>
    <row r="49" spans="1:22" ht="32.25" customHeight="1" x14ac:dyDescent="0.25">
      <c r="A49" s="142" t="s">
        <v>174</v>
      </c>
      <c r="C49" s="142" t="s">
        <v>506</v>
      </c>
      <c r="Q49" s="577">
        <f>IF(A3="Borrower not eligible to use Forgiveness Form 3508EZ","Borrower not eligible to use Forgiveness Form 3508EZ",IF('9. FTE Exemption'!E16="employee or hour information is missing","Need to complete tab 9 FTE Exemption",IF(Q42&lt;Q44,IF(Q42&lt;Q46,Q42,IF(Q44&lt;Q46,Q44,Q46)),IF(Q44&lt;Q46,Q44,IF(Q42&gt;Q46,Q46,0)))))</f>
        <v>0</v>
      </c>
      <c r="S49" s="578"/>
      <c r="T49" s="578"/>
    </row>
    <row r="50" spans="1:22" x14ac:dyDescent="0.25">
      <c r="Q50" s="576"/>
    </row>
    <row r="52" spans="1:22" x14ac:dyDescent="0.25">
      <c r="C52" s="579" t="s">
        <v>732</v>
      </c>
      <c r="Q52" s="580">
        <f>IF(A3="Borrower not eligible to use Forgiveness Form 3508EZ","Borrower not eligible to use Forgiveness Form 3508EZ",IF('9. FTE Exemption'!E16="employee or hour information is missing","Need to complete tab 9 FTE Exemption",+Q44-Q49))</f>
        <v>0</v>
      </c>
      <c r="S52" s="198"/>
      <c r="T52" s="198"/>
      <c r="U52" s="198"/>
      <c r="V52" s="198"/>
    </row>
    <row r="53" spans="1:22" x14ac:dyDescent="0.25">
      <c r="B53" s="581"/>
      <c r="C53" s="581"/>
      <c r="D53" s="581"/>
      <c r="E53" s="581"/>
      <c r="F53" s="581"/>
      <c r="G53" s="581"/>
      <c r="H53" s="581"/>
      <c r="I53" s="581"/>
      <c r="J53" s="581"/>
      <c r="K53" s="581"/>
      <c r="L53" s="581"/>
      <c r="M53" s="581"/>
      <c r="N53" s="581"/>
      <c r="O53" s="581"/>
      <c r="P53" s="581"/>
      <c r="Q53" s="582" t="str">
        <f>IF('1. General Input'!D10=8,IF(A3="Borrower not eligible to use Forgiveness Form 3508EZ"," ",IF(Q52&gt;0,"Borrower can maximize forgiveness amount by choosing 24 weeks in Tab 1. General Input."," "))," ")</f>
        <v xml:space="preserve"> </v>
      </c>
    </row>
    <row r="55" spans="1:22" s="98" customFormat="1" x14ac:dyDescent="0.25">
      <c r="A55" s="794" t="s">
        <v>747</v>
      </c>
      <c r="B55" s="794"/>
      <c r="C55" s="794"/>
      <c r="D55" s="794"/>
      <c r="E55" s="794"/>
      <c r="F55" s="794"/>
      <c r="G55" s="794"/>
      <c r="H55" s="794"/>
      <c r="I55" s="794"/>
      <c r="J55" s="794"/>
      <c r="K55" s="794"/>
      <c r="L55" s="794"/>
      <c r="M55" s="794"/>
      <c r="N55" s="794"/>
      <c r="O55" s="794"/>
      <c r="P55" s="794"/>
      <c r="Q55" s="794"/>
    </row>
    <row r="56" spans="1:22" s="98" customFormat="1" x14ac:dyDescent="0.25"/>
    <row r="57" spans="1:22" s="98" customFormat="1" x14ac:dyDescent="0.25">
      <c r="B57" s="98" t="s">
        <v>746</v>
      </c>
    </row>
    <row r="58" spans="1:22" s="98" customFormat="1" ht="15.75" thickBot="1" x14ac:dyDescent="0.3"/>
    <row r="59" spans="1:22" s="98" customFormat="1" ht="66" customHeight="1" thickBot="1" x14ac:dyDescent="0.3">
      <c r="B59" s="769" t="str">
        <f>IF('1. General Input'!D23="no",IF('1. General Input'!D29="yes","X",IF( '1. General Input'!D30="yes","X","X"))," ")</f>
        <v xml:space="preserve"> </v>
      </c>
      <c r="C59" s="817" t="s">
        <v>745</v>
      </c>
      <c r="D59" s="816"/>
      <c r="E59" s="816"/>
      <c r="F59" s="816"/>
      <c r="G59" s="816"/>
      <c r="H59" s="816"/>
      <c r="I59" s="816"/>
      <c r="J59" s="816"/>
      <c r="K59" s="816"/>
      <c r="L59" s="816"/>
      <c r="M59" s="816"/>
      <c r="N59" s="816"/>
      <c r="O59" s="816"/>
      <c r="P59" s="816"/>
      <c r="Q59" s="816"/>
    </row>
    <row r="60" spans="1:22" s="98" customFormat="1" x14ac:dyDescent="0.25">
      <c r="C60" s="768" t="s">
        <v>743</v>
      </c>
    </row>
    <row r="61" spans="1:22" s="98" customFormat="1" ht="90" customHeight="1" thickBot="1" x14ac:dyDescent="0.3">
      <c r="C61" s="816" t="s">
        <v>749</v>
      </c>
      <c r="D61" s="816"/>
      <c r="E61" s="816"/>
      <c r="F61" s="816"/>
      <c r="G61" s="816"/>
      <c r="H61" s="816"/>
      <c r="I61" s="816"/>
      <c r="J61" s="816"/>
      <c r="K61" s="816"/>
      <c r="L61" s="816"/>
      <c r="M61" s="816"/>
      <c r="N61" s="816"/>
      <c r="O61" s="816"/>
      <c r="P61" s="816"/>
      <c r="Q61" s="816"/>
    </row>
    <row r="62" spans="1:22" s="98" customFormat="1" ht="44.1" customHeight="1" thickBot="1" x14ac:dyDescent="0.3">
      <c r="B62" s="767"/>
      <c r="C62" s="766" t="s">
        <v>742</v>
      </c>
    </row>
    <row r="63" spans="1:22" s="98" customFormat="1" ht="90.75" customHeight="1" x14ac:dyDescent="0.25">
      <c r="C63" s="816" t="s">
        <v>744</v>
      </c>
      <c r="D63" s="816"/>
      <c r="E63" s="816"/>
      <c r="F63" s="816"/>
      <c r="G63" s="816"/>
      <c r="H63" s="816"/>
      <c r="I63" s="816"/>
      <c r="J63" s="816"/>
      <c r="K63" s="816"/>
      <c r="L63" s="816"/>
      <c r="M63" s="816"/>
      <c r="N63" s="816"/>
      <c r="O63" s="816"/>
      <c r="P63" s="816"/>
      <c r="Q63" s="816"/>
    </row>
    <row r="64" spans="1:22" s="98" customFormat="1" x14ac:dyDescent="0.25">
      <c r="C64" s="768" t="s">
        <v>743</v>
      </c>
    </row>
    <row r="65" spans="2:17" s="98" customFormat="1" ht="90.75" customHeight="1" thickBot="1" x14ac:dyDescent="0.3">
      <c r="C65" s="816" t="s">
        <v>749</v>
      </c>
      <c r="D65" s="816"/>
      <c r="E65" s="816"/>
      <c r="F65" s="816"/>
      <c r="G65" s="816"/>
      <c r="H65" s="816"/>
      <c r="I65" s="816"/>
      <c r="J65" s="816"/>
      <c r="K65" s="816"/>
      <c r="L65" s="816"/>
      <c r="M65" s="816"/>
      <c r="N65" s="816"/>
      <c r="O65" s="816"/>
      <c r="P65" s="816"/>
      <c r="Q65" s="816"/>
    </row>
    <row r="66" spans="2:17" s="98" customFormat="1" ht="43.35" customHeight="1" thickBot="1" x14ac:dyDescent="0.3">
      <c r="B66" s="767"/>
      <c r="C66" s="766" t="s">
        <v>742</v>
      </c>
    </row>
    <row r="67" spans="2:17" s="98" customFormat="1" ht="96.75" customHeight="1" x14ac:dyDescent="0.25">
      <c r="C67" s="816" t="s">
        <v>748</v>
      </c>
      <c r="D67" s="816"/>
      <c r="E67" s="816"/>
      <c r="F67" s="816"/>
      <c r="G67" s="816"/>
      <c r="H67" s="816"/>
      <c r="I67" s="816"/>
      <c r="J67" s="816"/>
      <c r="K67" s="816"/>
      <c r="L67" s="816"/>
      <c r="M67" s="816"/>
      <c r="N67" s="816"/>
      <c r="O67" s="816"/>
      <c r="P67" s="816"/>
      <c r="Q67" s="816"/>
    </row>
  </sheetData>
  <sheetProtection algorithmName="SHA-512" hashValue="tfEOUMqDu6lYYi9nw+9IGSUjeMymm0mwEH0OJyjL9dJ900cE50jGuBrkqoR6lHCBCoAmYvE0wn8T+ZDR3KiXjQ==" saltValue="ynCfY/5HQZ2XoDx58W1+Eg==" spinCount="100000" sheet="1" selectLockedCells="1"/>
  <mergeCells count="34">
    <mergeCell ref="C67:Q67"/>
    <mergeCell ref="A55:Q55"/>
    <mergeCell ref="C59:Q59"/>
    <mergeCell ref="C61:Q61"/>
    <mergeCell ref="C63:Q63"/>
    <mergeCell ref="C65:Q65"/>
    <mergeCell ref="D24:G24"/>
    <mergeCell ref="I24:O24"/>
    <mergeCell ref="H26:K26"/>
    <mergeCell ref="M26:Q26"/>
    <mergeCell ref="N14:Q14"/>
    <mergeCell ref="F12:G12"/>
    <mergeCell ref="P12:Q12"/>
    <mergeCell ref="F14:G14"/>
    <mergeCell ref="F18:G18"/>
    <mergeCell ref="P18:Q18"/>
    <mergeCell ref="H9:K9"/>
    <mergeCell ref="M9:Q9"/>
    <mergeCell ref="A10:G10"/>
    <mergeCell ref="H10:K10"/>
    <mergeCell ref="M10:Q10"/>
    <mergeCell ref="A8:G9"/>
    <mergeCell ref="A7:G7"/>
    <mergeCell ref="H7:K7"/>
    <mergeCell ref="M7:Q7"/>
    <mergeCell ref="H8:K8"/>
    <mergeCell ref="M8:Q8"/>
    <mergeCell ref="A1:Q1"/>
    <mergeCell ref="A2:Q2"/>
    <mergeCell ref="A5:G5"/>
    <mergeCell ref="H5:Q5"/>
    <mergeCell ref="A6:G6"/>
    <mergeCell ref="H6:Q6"/>
    <mergeCell ref="A3:Q3"/>
  </mergeCells>
  <pageMargins left="0.7" right="0.7" top="0.75" bottom="0.75" header="0.3" footer="0.3"/>
  <pageSetup scale="79" fitToHeight="2" orientation="portrait" r:id="rId1"/>
  <rowBreaks count="1" manualBreakCount="1">
    <brk id="54"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16"/>
  <sheetViews>
    <sheetView topLeftCell="A3" workbookViewId="0">
      <selection activeCell="A14" sqref="A14"/>
    </sheetView>
  </sheetViews>
  <sheetFormatPr defaultColWidth="8.85546875" defaultRowHeight="15" x14ac:dyDescent="0.25"/>
  <cols>
    <col min="1" max="1" width="34.28515625" style="244" customWidth="1"/>
    <col min="2" max="2" width="13.7109375" style="244" customWidth="1"/>
    <col min="3" max="3" width="23.28515625" style="244" customWidth="1"/>
    <col min="4" max="4" width="22" style="244" customWidth="1"/>
    <col min="5" max="5" width="14.85546875" style="244" customWidth="1"/>
    <col min="6" max="6" width="27.42578125" style="244" customWidth="1"/>
    <col min="7" max="7" width="14.85546875" style="244" customWidth="1"/>
    <col min="8" max="29" width="11.140625" style="244" bestFit="1" customWidth="1"/>
    <col min="30" max="31" width="11.28515625" style="244" bestFit="1" customWidth="1"/>
    <col min="32" max="32" width="20.42578125" style="244" customWidth="1"/>
    <col min="33" max="33" width="19" style="244" customWidth="1"/>
    <col min="34" max="16384" width="8.85546875" style="244"/>
  </cols>
  <sheetData>
    <row r="1" spans="1:33" hidden="1" x14ac:dyDescent="0.25">
      <c r="A1" s="834" t="s">
        <v>323</v>
      </c>
      <c r="B1" s="834"/>
      <c r="C1" s="834"/>
      <c r="D1" s="834"/>
      <c r="E1" s="834"/>
      <c r="F1" s="834"/>
      <c r="G1" s="278"/>
      <c r="H1" s="278"/>
      <c r="I1" s="278"/>
      <c r="J1" s="278"/>
    </row>
    <row r="2" spans="1:33" hidden="1" x14ac:dyDescent="0.25">
      <c r="A2" s="834" t="s">
        <v>324</v>
      </c>
      <c r="B2" s="834"/>
      <c r="C2" s="834"/>
      <c r="D2" s="834"/>
      <c r="E2" s="834"/>
      <c r="F2" s="834"/>
      <c r="G2" s="278"/>
      <c r="H2" s="278"/>
      <c r="I2" s="278"/>
      <c r="J2" s="278"/>
    </row>
    <row r="3" spans="1:33" s="490" customFormat="1" ht="24" customHeight="1" x14ac:dyDescent="0.25">
      <c r="A3" s="488" t="s">
        <v>635</v>
      </c>
      <c r="B3" s="489"/>
      <c r="C3" s="489"/>
      <c r="D3" s="489"/>
      <c r="E3" s="489"/>
      <c r="F3" s="489"/>
      <c r="G3" s="489"/>
      <c r="H3" s="489"/>
      <c r="I3" s="489"/>
      <c r="J3" s="489"/>
    </row>
    <row r="4" spans="1:33" hidden="1" x14ac:dyDescent="0.25">
      <c r="A4" s="834" t="s">
        <v>279</v>
      </c>
      <c r="B4" s="834"/>
      <c r="C4" s="834"/>
      <c r="D4" s="834"/>
      <c r="E4" s="834"/>
      <c r="F4" s="834"/>
      <c r="G4" s="278"/>
      <c r="H4" s="279"/>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row>
    <row r="5" spans="1:33" s="241" customFormat="1" ht="42" customHeight="1" x14ac:dyDescent="0.25">
      <c r="A5" s="865" t="str">
        <f>IF('1. General Input'!D29="yes","Do not complete this Schedule, Borrower is a sole proprietor with no employees",IF('1. General Input'!D30="yes","Do not complete this schedule, Borrower is general partner with no employees",IF('1. General Input'!D23="no","Do not complete this schedule, Borrower has no non-owner employees",IF('1. General Input'!D40="yes",IF('8.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process.")),IF('9. FTE Exemption'!E16="no",IF('8.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process.")),IF('15. Chosen Referenced Period'!G10="Chosen period(s) hours missing"," ",IF('Rpt 1A. Loan Forgiveness App'!Q57&lt;'1. General Input'!D21," ","100% loan forgiveness achieved and Verifier completed.  Borrower is eligible to use Forgiveness Form 3508.  Go to OnPoint SBA Portal and complete application process.")))))))</f>
        <v xml:space="preserve"> </v>
      </c>
      <c r="B5" s="865"/>
      <c r="C5" s="865"/>
      <c r="D5" s="865"/>
      <c r="E5" s="865"/>
      <c r="F5" s="865"/>
      <c r="G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row>
    <row r="6" spans="1:33" s="241" customFormat="1" ht="6" customHeight="1" x14ac:dyDescent="0.25">
      <c r="B6" s="239"/>
      <c r="C6" s="239"/>
      <c r="D6" s="239"/>
    </row>
    <row r="7" spans="1:33" s="241" customFormat="1" ht="20.25" customHeight="1" x14ac:dyDescent="0.25">
      <c r="A7" s="258" t="s">
        <v>422</v>
      </c>
      <c r="B7" s="292"/>
      <c r="C7" s="292"/>
      <c r="D7" s="239"/>
      <c r="E7" s="239"/>
      <c r="F7" s="239"/>
      <c r="G7" s="239"/>
      <c r="H7" s="238"/>
      <c r="I7" s="239"/>
      <c r="J7" s="239"/>
      <c r="K7" s="239"/>
      <c r="L7" s="239"/>
      <c r="M7" s="239"/>
      <c r="N7" s="239"/>
    </row>
    <row r="8" spans="1:33" s="241" customFormat="1" ht="20.25" customHeight="1" x14ac:dyDescent="0.25">
      <c r="A8" s="257" t="s">
        <v>730</v>
      </c>
      <c r="B8" s="250"/>
      <c r="C8" s="250"/>
      <c r="D8" s="239"/>
      <c r="E8" s="239"/>
      <c r="F8" s="239"/>
      <c r="G8" s="239"/>
      <c r="H8" s="238"/>
      <c r="I8" s="239"/>
      <c r="J8" s="239"/>
      <c r="K8" s="239"/>
      <c r="L8" s="239"/>
      <c r="M8" s="239"/>
      <c r="N8" s="239"/>
    </row>
    <row r="9" spans="1:33" s="241" customFormat="1" ht="36.75" customHeight="1" x14ac:dyDescent="0.25">
      <c r="A9" s="887" t="s">
        <v>508</v>
      </c>
      <c r="B9" s="887"/>
      <c r="C9" s="887"/>
      <c r="D9" s="887"/>
      <c r="E9" s="887"/>
      <c r="F9" s="239"/>
      <c r="G9" s="239"/>
      <c r="H9" s="238"/>
      <c r="I9" s="239"/>
      <c r="J9" s="239"/>
      <c r="K9" s="239"/>
      <c r="L9" s="239"/>
      <c r="M9" s="239"/>
      <c r="N9" s="239"/>
    </row>
    <row r="10" spans="1:33" ht="20.25" customHeight="1" thickBot="1" x14ac:dyDescent="0.3">
      <c r="A10" s="248" t="s">
        <v>429</v>
      </c>
      <c r="B10" s="237"/>
      <c r="C10" s="237"/>
      <c r="D10" s="237"/>
      <c r="E10" s="237"/>
      <c r="F10" s="237"/>
      <c r="G10" s="260">
        <f>+AG115</f>
        <v>0</v>
      </c>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s="282" customFormat="1" x14ac:dyDescent="0.25">
      <c r="A11" s="281" t="s">
        <v>445</v>
      </c>
      <c r="B11" s="301"/>
      <c r="H11" s="284">
        <f>'10. Type 1 Emp Cov. Period Comp'!E18</f>
        <v>0</v>
      </c>
      <c r="I11" s="284">
        <f>+H11+7</f>
        <v>7</v>
      </c>
      <c r="J11" s="284">
        <f t="shared" ref="J11:O11" si="0">+I11+7</f>
        <v>14</v>
      </c>
      <c r="K11" s="284">
        <f t="shared" si="0"/>
        <v>21</v>
      </c>
      <c r="L11" s="284">
        <f t="shared" si="0"/>
        <v>28</v>
      </c>
      <c r="M11" s="284">
        <f t="shared" si="0"/>
        <v>35</v>
      </c>
      <c r="N11" s="284">
        <f t="shared" si="0"/>
        <v>42</v>
      </c>
      <c r="O11" s="284">
        <f t="shared" si="0"/>
        <v>49</v>
      </c>
      <c r="P11" s="284" t="str">
        <f>IF('1. General Input'!$D$10&gt;8,+O11+7," ")</f>
        <v xml:space="preserve"> </v>
      </c>
      <c r="Q11" s="284" t="str">
        <f>IF('1. General Input'!$D$10&gt;8,+P11+7," ")</f>
        <v xml:space="preserve"> </v>
      </c>
      <c r="R11" s="284" t="str">
        <f>IF('1. General Input'!$D$10&gt;8,+Q11+7," ")</f>
        <v xml:space="preserve"> </v>
      </c>
      <c r="S11" s="284" t="str">
        <f>IF('1. General Input'!$D$10&gt;8,+R11+7," ")</f>
        <v xml:space="preserve"> </v>
      </c>
      <c r="T11" s="284" t="str">
        <f>IF('1. General Input'!$D$10&gt;8,+S11+7," ")</f>
        <v xml:space="preserve"> </v>
      </c>
      <c r="U11" s="284" t="str">
        <f>IF('1. General Input'!$D$10&gt;8,+T11+7," ")</f>
        <v xml:space="preserve"> </v>
      </c>
      <c r="V11" s="284" t="str">
        <f>IF('1. General Input'!$D$10&gt;8,+U11+7," ")</f>
        <v xml:space="preserve"> </v>
      </c>
      <c r="W11" s="284" t="str">
        <f>IF('1. General Input'!$D$10&gt;8,+V11+7," ")</f>
        <v xml:space="preserve"> </v>
      </c>
      <c r="X11" s="284" t="str">
        <f>IF('1. General Input'!$D$10&gt;8,+W11+7," ")</f>
        <v xml:space="preserve"> </v>
      </c>
      <c r="Y11" s="284" t="str">
        <f>IF('1. General Input'!$D$10&gt;8,+X11+7," ")</f>
        <v xml:space="preserve"> </v>
      </c>
      <c r="Z11" s="284" t="str">
        <f>IF('1. General Input'!$D$10&gt;8,+Y11+7," ")</f>
        <v xml:space="preserve"> </v>
      </c>
      <c r="AA11" s="284" t="str">
        <f>IF('1. General Input'!$D$10&gt;8,+Z11+7," ")</f>
        <v xml:space="preserve"> </v>
      </c>
      <c r="AB11" s="284" t="str">
        <f>IF('1. General Input'!$D$10&gt;8,+AA11+7," ")</f>
        <v xml:space="preserve"> </v>
      </c>
      <c r="AC11" s="284" t="str">
        <f>IF('1. General Input'!$D$10&gt;8,+AB11+7," ")</f>
        <v xml:space="preserve"> </v>
      </c>
      <c r="AD11" s="284" t="str">
        <f>IF('1. General Input'!$D$10&gt;8,+AC11+7," ")</f>
        <v xml:space="preserve"> </v>
      </c>
      <c r="AE11" s="284" t="str">
        <f>IF('1. General Input'!$D$10&gt;8,+AD11+7," ")</f>
        <v xml:space="preserve"> </v>
      </c>
      <c r="AF11" s="284" t="e">
        <f>IF('1. General Input'!$D$10=8,O12+1,AE12+1)</f>
        <v>#VALUE!</v>
      </c>
    </row>
    <row r="12" spans="1:33" s="282" customFormat="1" x14ac:dyDescent="0.25">
      <c r="A12" s="285" t="s">
        <v>446</v>
      </c>
      <c r="B12" s="286"/>
      <c r="C12" s="286"/>
      <c r="D12" s="286"/>
      <c r="E12" s="286"/>
      <c r="F12" s="286"/>
      <c r="G12" s="286"/>
      <c r="H12" s="288">
        <f>+H11+6</f>
        <v>6</v>
      </c>
      <c r="I12" s="288">
        <f>+I11+6</f>
        <v>13</v>
      </c>
      <c r="J12" s="288">
        <f t="shared" ref="J12:O12" si="1">+J11+6</f>
        <v>20</v>
      </c>
      <c r="K12" s="288">
        <f t="shared" si="1"/>
        <v>27</v>
      </c>
      <c r="L12" s="288">
        <f t="shared" si="1"/>
        <v>34</v>
      </c>
      <c r="M12" s="288">
        <f t="shared" si="1"/>
        <v>41</v>
      </c>
      <c r="N12" s="288">
        <f t="shared" si="1"/>
        <v>48</v>
      </c>
      <c r="O12" s="288">
        <f t="shared" si="1"/>
        <v>55</v>
      </c>
      <c r="P12" s="287" t="str">
        <f>IF('1. General Input'!$D$10&gt;8,+P11+6," ")</f>
        <v xml:space="preserve"> </v>
      </c>
      <c r="Q12" s="287" t="str">
        <f>IF('1. General Input'!$D$10&gt;8,+Q11+6," ")</f>
        <v xml:space="preserve"> </v>
      </c>
      <c r="R12" s="287" t="str">
        <f>IF('1. General Input'!$D$10&gt;8,+R11+6," ")</f>
        <v xml:space="preserve"> </v>
      </c>
      <c r="S12" s="287" t="str">
        <f>IF('1. General Input'!$D$10&gt;8,+S11+6," ")</f>
        <v xml:space="preserve"> </v>
      </c>
      <c r="T12" s="287" t="str">
        <f>IF('1. General Input'!$D$10&gt;8,+T11+6," ")</f>
        <v xml:space="preserve"> </v>
      </c>
      <c r="U12" s="287" t="str">
        <f>IF('1. General Input'!$D$10&gt;8,+U11+6," ")</f>
        <v xml:space="preserve"> </v>
      </c>
      <c r="V12" s="287" t="str">
        <f>IF('1. General Input'!$D$10&gt;8,+V11+6," ")</f>
        <v xml:space="preserve"> </v>
      </c>
      <c r="W12" s="287" t="str">
        <f>IF('1. General Input'!$D$10&gt;8,+W11+6," ")</f>
        <v xml:space="preserve"> </v>
      </c>
      <c r="X12" s="287" t="str">
        <f>IF('1. General Input'!$D$10&gt;8,+X11+6," ")</f>
        <v xml:space="preserve"> </v>
      </c>
      <c r="Y12" s="287" t="str">
        <f>IF('1. General Input'!$D$10&gt;8,+Y11+6," ")</f>
        <v xml:space="preserve"> </v>
      </c>
      <c r="Z12" s="287" t="str">
        <f>IF('1. General Input'!$D$10&gt;8,+Z11+6," ")</f>
        <v xml:space="preserve"> </v>
      </c>
      <c r="AA12" s="287" t="str">
        <f>IF('1. General Input'!$D$10&gt;8,+AA11+6," ")</f>
        <v xml:space="preserve"> </v>
      </c>
      <c r="AB12" s="287" t="str">
        <f>IF('1. General Input'!$D$10&gt;8,+AB11+6," ")</f>
        <v xml:space="preserve"> </v>
      </c>
      <c r="AC12" s="287" t="str">
        <f>IF('1. General Input'!$D$10&gt;8,+AC11+6," ")</f>
        <v xml:space="preserve"> </v>
      </c>
      <c r="AD12" s="287" t="str">
        <f>IF('1. General Input'!$D$10&gt;8,+AD11+6," ")</f>
        <v xml:space="preserve"> </v>
      </c>
      <c r="AE12" s="287" t="str">
        <f>IF('1. General Input'!$D$10&gt;8,+AE11+6," ")</f>
        <v xml:space="preserve"> </v>
      </c>
      <c r="AF12" s="287"/>
      <c r="AG12" s="286"/>
    </row>
    <row r="13" spans="1:33" s="262" customFormat="1" ht="105" x14ac:dyDescent="0.25">
      <c r="A13" s="347" t="s">
        <v>159</v>
      </c>
      <c r="B13" s="347" t="s">
        <v>452</v>
      </c>
      <c r="C13" s="347" t="s">
        <v>453</v>
      </c>
      <c r="D13" s="434" t="s">
        <v>703</v>
      </c>
      <c r="E13" s="347" t="s">
        <v>702</v>
      </c>
      <c r="F13" s="434" t="s">
        <v>719</v>
      </c>
      <c r="G13" s="347" t="s">
        <v>172</v>
      </c>
      <c r="H13" s="378" t="s">
        <v>160</v>
      </c>
      <c r="I13" s="378" t="s">
        <v>161</v>
      </c>
      <c r="J13" s="378" t="s">
        <v>162</v>
      </c>
      <c r="K13" s="378" t="s">
        <v>163</v>
      </c>
      <c r="L13" s="378" t="s">
        <v>164</v>
      </c>
      <c r="M13" s="378" t="s">
        <v>165</v>
      </c>
      <c r="N13" s="378" t="s">
        <v>166</v>
      </c>
      <c r="O13" s="378" t="s">
        <v>167</v>
      </c>
      <c r="P13" s="263" t="str">
        <f>IF('1. General Input'!$D$10&gt;8,"Paid in Week 9"," ")</f>
        <v xml:space="preserve"> </v>
      </c>
      <c r="Q13" s="263" t="str">
        <f>IF('1. General Input'!$D$10&gt;8,"Paid in Week 10"," ")</f>
        <v xml:space="preserve"> </v>
      </c>
      <c r="R13" s="263" t="str">
        <f>IF('1. General Input'!$D$10&gt;8,"Paid in Week 11"," ")</f>
        <v xml:space="preserve"> </v>
      </c>
      <c r="S13" s="263" t="str">
        <f>IF('1. General Input'!$D$10&gt;8,"Paid in Week 12"," ")</f>
        <v xml:space="preserve"> </v>
      </c>
      <c r="T13" s="263" t="str">
        <f>IF('1. General Input'!$D$10&gt;8,"Paid in Week 13"," ")</f>
        <v xml:space="preserve"> </v>
      </c>
      <c r="U13" s="263" t="str">
        <f>IF('1. General Input'!$D$10&gt;8,"Paid in Week 14"," ")</f>
        <v xml:space="preserve"> </v>
      </c>
      <c r="V13" s="263" t="str">
        <f>IF('1. General Input'!$D$10&gt;8,"Paid in Week 15"," ")</f>
        <v xml:space="preserve"> </v>
      </c>
      <c r="W13" s="263" t="str">
        <f>IF('1. General Input'!$D$10&gt;8,"Paid in Week 16"," ")</f>
        <v xml:space="preserve"> </v>
      </c>
      <c r="X13" s="263" t="str">
        <f>IF('1. General Input'!$D$10&gt;8,"Paid in Week 17"," ")</f>
        <v xml:space="preserve"> </v>
      </c>
      <c r="Y13" s="263" t="str">
        <f>IF('1. General Input'!$D$10&gt;8,"Paid in Week 18"," ")</f>
        <v xml:space="preserve"> </v>
      </c>
      <c r="Z13" s="263" t="str">
        <f>IF('1. General Input'!$D$10&gt;8,"Paid in Week 19"," ")</f>
        <v xml:space="preserve"> </v>
      </c>
      <c r="AA13" s="263" t="str">
        <f>IF('1. General Input'!$D$10&gt;8,"Paid in Week 20"," ")</f>
        <v xml:space="preserve"> </v>
      </c>
      <c r="AB13" s="263" t="str">
        <f>IF('1. General Input'!$D$10&gt;8,"Paid in Week 21"," ")</f>
        <v xml:space="preserve"> </v>
      </c>
      <c r="AC13" s="263" t="str">
        <f>IF('1. General Input'!$D$10&gt;8,"Paid in Week 22"," ")</f>
        <v xml:space="preserve"> </v>
      </c>
      <c r="AD13" s="263" t="str">
        <f>IF('1. General Input'!$D$10&gt;8,"Paid in Week 23"," ")</f>
        <v xml:space="preserve"> </v>
      </c>
      <c r="AE13" s="263" t="str">
        <f>IF('1. General Input'!$D$10&gt;8,"Paid in Week 24"," ")</f>
        <v xml:space="preserve"> </v>
      </c>
      <c r="AF13" s="263" t="s">
        <v>404</v>
      </c>
      <c r="AG13" s="378" t="s">
        <v>168</v>
      </c>
    </row>
    <row r="14" spans="1:33" x14ac:dyDescent="0.25">
      <c r="A14" s="501"/>
      <c r="B14" s="539"/>
      <c r="C14" s="502"/>
      <c r="D14" s="512"/>
      <c r="E14" s="512"/>
      <c r="F14" s="512"/>
      <c r="G14" s="295">
        <f>+D14-E14-F14</f>
        <v>0</v>
      </c>
      <c r="H14" s="295">
        <f>IF(B14&gt;$H$11-1,IF(B14&lt;$I$11,G14,0),0)</f>
        <v>0</v>
      </c>
      <c r="I14" s="295">
        <f>IF(B14&gt;$I$11-1,IF(B14&lt;$J$11,G14,0),0)</f>
        <v>0</v>
      </c>
      <c r="J14" s="295">
        <f>IF(B14&gt;$J$11-1,IF(B14&lt;$K$11,G14,0),0)</f>
        <v>0</v>
      </c>
      <c r="K14" s="295">
        <f>IF(B14&gt;$K$11-1,IF(B14&lt;$L$11,G14,0),0)</f>
        <v>0</v>
      </c>
      <c r="L14" s="295">
        <f>IF(B14&gt;$L$11-1,IF(B14&lt;$M$11,G14,0),0)</f>
        <v>0</v>
      </c>
      <c r="M14" s="295">
        <f>IF(B14&gt;$M$11-1,IF(B14&lt;$N$11,G14,0),0)</f>
        <v>0</v>
      </c>
      <c r="N14" s="295">
        <f>IF(B14&gt;$N$11-1,IF(B14&lt;$O$11,G14,0),0)</f>
        <v>0</v>
      </c>
      <c r="O14" s="296">
        <f t="shared" ref="O14:O24" si="2">IF(B14&gt;$O$11-1,IF(B14&lt;$O$12+1,G14,0),0)</f>
        <v>0</v>
      </c>
      <c r="P14" s="295">
        <f>IF('1. General Input'!$D$10=0,0,IF('1. General Input'!$D$10=8,0,IF(B14&gt;$P$11-1,IF(B14&lt;$Q$11,G14,0),0)))</f>
        <v>0</v>
      </c>
      <c r="Q14" s="295">
        <f>IF('1. General Input'!$D$10=0,0,IF('1. General Input'!$D$10=8,0,IF(B14&gt;$Q$11-1,IF(B14&lt;$R$11,G14,0),0)))</f>
        <v>0</v>
      </c>
      <c r="R14" s="295">
        <f>IF('1. General Input'!$D$10=0,0,IF('1. General Input'!$D$10=8,0,IF(B14&gt;$R$11-1,IF(B14&lt;$S$11,G14,0),0)))</f>
        <v>0</v>
      </c>
      <c r="S14" s="295">
        <f>IF('1. General Input'!$D$10=0,0,IF('1. General Input'!$D$10=8,0,IF(B14&gt;$S$11-1,IF(B14&lt;$T$11,G14,0),0)))</f>
        <v>0</v>
      </c>
      <c r="T14" s="295">
        <f>IF('1. General Input'!$D$10=0,0,IF('1. General Input'!$D$10=8,0,IF(B14&gt;$T$11-1,IF(B14&lt;$U$11,G14,0),0)))</f>
        <v>0</v>
      </c>
      <c r="U14" s="295">
        <f>IF('1. General Input'!$D$10=0,0,IF('1. General Input'!$D$10=8,0,IF(B14&gt;$U$11-1,IF(B14&lt;$V$11,G14,0),0)))</f>
        <v>0</v>
      </c>
      <c r="V14" s="295">
        <f>IF('1. General Input'!$D$10=0,0,IF('1. General Input'!$D$10=8,0,IF(B14&gt;$V$11-1,IF(B14&lt;$W$11,G14,0),0)))</f>
        <v>0</v>
      </c>
      <c r="W14" s="295">
        <f>IF('1. General Input'!$D$10=0,0,IF('1. General Input'!$D$10=8,0,IF(B14&gt;$W$11-1,IF(B14&lt;$X$11,G14,0),0)))</f>
        <v>0</v>
      </c>
      <c r="X14" s="295">
        <f>IF('1. General Input'!$D$10=0,0,IF('1. General Input'!$D$10=8,0,IF(B14&gt;$X$11-1,IF(B14&lt;$Y$11,G14,0),0)))</f>
        <v>0</v>
      </c>
      <c r="Y14" s="295">
        <f>IF('1. General Input'!$D$10=0,0,IF('1. General Input'!$D$10=8,0,IF(B14&gt;$Y$11-1,IF(B14&lt;$Z$11,G14,0),0)))</f>
        <v>0</v>
      </c>
      <c r="Z14" s="295">
        <f>IF('1. General Input'!$D$10=0,0,IF('1. General Input'!$D$10=8,0,IF(B14&gt;$Z$11-1,IF(B14&lt;$AA$11,G14,0),0)))</f>
        <v>0</v>
      </c>
      <c r="AA14" s="295">
        <f>IF('1. General Input'!$D$10=0,0,IF('1. General Input'!$D$10=8,0,IF(B14&gt;$AA$11-1,IF(B14&lt;$AB$11,G14,0),0)))</f>
        <v>0</v>
      </c>
      <c r="AB14" s="295">
        <f>IF('1. General Input'!$D$10=0,0,IF('1. General Input'!$D$10=8,0,IF(B14&gt;$AB$11-1,IF(B14&lt;$AC$11,G14,0),0)))</f>
        <v>0</v>
      </c>
      <c r="AC14" s="295">
        <f>IF('1. General Input'!$D$10=0,0,IF('1. General Input'!$D$10=8,0,IF(B14&gt;$AC$11-1,IF(B14&lt;$AD$11,G14,0),0)))</f>
        <v>0</v>
      </c>
      <c r="AD14" s="295">
        <f>IF('1. General Input'!$D$10=0,0,IF('1. General Input'!$D$10=8,0,IF(B14&gt;$AD$11-1,IF(B14&lt;$AE$11,G14,0),0)))</f>
        <v>0</v>
      </c>
      <c r="AE14" s="295">
        <f>IF('1. General Input'!$D$10=0,0,IF('1. General Input'!$D$10=8,0,IF(B14&gt;$AE$11-1,IF(B14&lt;$AF$11,G14,0),0)))</f>
        <v>0</v>
      </c>
      <c r="AF14" s="295">
        <f>IF('1. General Input'!$D$10=0,0,IF(B14&gt;$AF$11-1,G14,0))</f>
        <v>0</v>
      </c>
      <c r="AG14" s="267">
        <f>SUM(H14:AF14)</f>
        <v>0</v>
      </c>
    </row>
    <row r="15" spans="1:33" x14ac:dyDescent="0.25">
      <c r="A15" s="501"/>
      <c r="B15" s="539"/>
      <c r="C15" s="539"/>
      <c r="D15" s="505"/>
      <c r="E15" s="505"/>
      <c r="F15" s="505"/>
      <c r="G15" s="296">
        <f>+D15-E15-F15</f>
        <v>0</v>
      </c>
      <c r="H15" s="296">
        <f>IF(B15&gt;$H$11-1,IF(B15&lt;$I$11,G15,0),0)</f>
        <v>0</v>
      </c>
      <c r="I15" s="296">
        <f>IF(B15&gt;$I$11-1,IF(B15&lt;$J$11,G15,0),0)</f>
        <v>0</v>
      </c>
      <c r="J15" s="296">
        <f>IF(B15&gt;$J$11-1,IF(B15&lt;$K$11,G15,0),0)</f>
        <v>0</v>
      </c>
      <c r="K15" s="296">
        <f>IF(B15&gt;$K$11-1,IF(B15&lt;$L$11,G15,0),0)</f>
        <v>0</v>
      </c>
      <c r="L15" s="296">
        <f>IF(B15&gt;$L$11-1,IF(B15&lt;$M$11,G15,0),0)</f>
        <v>0</v>
      </c>
      <c r="M15" s="296">
        <f>IF(B15&gt;$M$11-1,IF(B15&lt;$N$11,G15,0),0)</f>
        <v>0</v>
      </c>
      <c r="N15" s="296">
        <f>IF(B15&gt;$N$11-1,IF(B15&lt;$O$11,G15,0),0)</f>
        <v>0</v>
      </c>
      <c r="O15" s="296">
        <f t="shared" si="2"/>
        <v>0</v>
      </c>
      <c r="P15" s="296">
        <f>IF('1. General Input'!$D$10=0,0,IF('1. General Input'!$D$10=8,0,IF(B15&gt;$P$11-1,IF(B15&lt;$Q$11,G15,0),0)))</f>
        <v>0</v>
      </c>
      <c r="Q15" s="296">
        <f>IF('1. General Input'!$D$10=0,0,IF('1. General Input'!$D$10=8,0,IF(B15&gt;$Q$11-1,IF(B15&lt;$R$11,G15,0),0)))</f>
        <v>0</v>
      </c>
      <c r="R15" s="296">
        <f>IF('1. General Input'!$D$10=0,0,IF('1. General Input'!$D$10=8,0,IF(B15&gt;$R$11-1,IF(B15&lt;$S$11,G15,0),0)))</f>
        <v>0</v>
      </c>
      <c r="S15" s="296">
        <f>IF('1. General Input'!$D$10=0,0,IF('1. General Input'!$D$10=8,0,IF(B15&gt;$S$11-1,IF(B15&lt;$T$11,G15,0),0)))</f>
        <v>0</v>
      </c>
      <c r="T15" s="296">
        <f>IF('1. General Input'!$D$10=0,0,IF('1. General Input'!$D$10=8,0,IF(B15&gt;$T$11-1,IF(B15&lt;$U$11,G15,0),0)))</f>
        <v>0</v>
      </c>
      <c r="U15" s="296">
        <f>IF('1. General Input'!$D$10=0,0,IF('1. General Input'!$D$10=8,0,IF(B15&gt;$U$11-1,IF(B15&lt;$V$11,G15,0),0)))</f>
        <v>0</v>
      </c>
      <c r="V15" s="296">
        <f>IF('1. General Input'!$D$10=0,0,IF('1. General Input'!$D$10=8,0,IF(B15&gt;$V$11-1,IF(B15&lt;$W$11,G15,0),0)))</f>
        <v>0</v>
      </c>
      <c r="W15" s="296">
        <f>IF('1. General Input'!$D$10=0,0,IF('1. General Input'!$D$10=8,0,IF(B15&gt;$W$11-1,IF(B15&lt;$X$11,G15,0),0)))</f>
        <v>0</v>
      </c>
      <c r="X15" s="296">
        <f>IF('1. General Input'!$D$10=0,0,IF('1. General Input'!$D$10=8,0,IF(B15&gt;$X$11-1,IF(B15&lt;$Y$11,G15,0),0)))</f>
        <v>0</v>
      </c>
      <c r="Y15" s="296">
        <f>IF('1. General Input'!$D$10=0,0,IF('1. General Input'!$D$10=8,0,IF(B15&gt;$Y$11-1,IF(B15&lt;$Z$11,G15,0),0)))</f>
        <v>0</v>
      </c>
      <c r="Z15" s="296">
        <f>IF('1. General Input'!$D$10=0,0,IF('1. General Input'!$D$10=8,0,IF(B15&gt;$Z$11-1,IF(B15&lt;$AA$11,G15,0),0)))</f>
        <v>0</v>
      </c>
      <c r="AA15" s="296">
        <f>IF('1. General Input'!$D$10=0,0,IF('1. General Input'!$D$10=8,0,IF(B15&gt;$AA$11-1,IF(B15&lt;$AB$11,G15,0),0)))</f>
        <v>0</v>
      </c>
      <c r="AB15" s="296">
        <f>IF('1. General Input'!$D$10=0,0,IF('1. General Input'!$D$10=8,0,IF(B15&gt;$AB$11-1,IF(B15&lt;$AC$11,G15,0),0)))</f>
        <v>0</v>
      </c>
      <c r="AC15" s="296">
        <f>IF('1. General Input'!$D$10=0,0,IF('1. General Input'!$D$10=8,0,IF(B15&gt;$AC$11-1,IF(B15&lt;$AD$11,G15,0),0)))</f>
        <v>0</v>
      </c>
      <c r="AD15" s="296">
        <f>IF('1. General Input'!$D$10=0,0,IF('1. General Input'!$D$10=8,0,IF(B15&gt;$AD$11-1,IF(B15&lt;$AE$11,G15,0),0)))</f>
        <v>0</v>
      </c>
      <c r="AE15" s="296">
        <f>IF('1. General Input'!$D$10=0,0,IF('1. General Input'!$D$10=8,0,IF(B15&gt;$AE$11-1,IF(B15&lt;$AF$11,G15,0),0)))</f>
        <v>0</v>
      </c>
      <c r="AF15" s="296">
        <f>IF('1. General Input'!$D$10=0,0,IF(B15&gt;$AF$11-1,G15,0))</f>
        <v>0</v>
      </c>
      <c r="AG15" s="270">
        <f>SUM(H15:AF15)</f>
        <v>0</v>
      </c>
    </row>
    <row r="16" spans="1:33" x14ac:dyDescent="0.25">
      <c r="A16" s="501"/>
      <c r="B16" s="539"/>
      <c r="C16" s="539"/>
      <c r="D16" s="505"/>
      <c r="E16" s="505"/>
      <c r="F16" s="505"/>
      <c r="G16" s="296">
        <f t="shared" ref="G16:G79" si="3">+D16-E16-F16</f>
        <v>0</v>
      </c>
      <c r="H16" s="296">
        <f t="shared" ref="H16:H79" si="4">IF(B16&gt;$H$11-1,IF(B16&lt;$I$11,G16,0),0)</f>
        <v>0</v>
      </c>
      <c r="I16" s="296">
        <f t="shared" ref="I16:I79" si="5">IF(B16&gt;$I$11-1,IF(B16&lt;$J$11,G16,0),0)</f>
        <v>0</v>
      </c>
      <c r="J16" s="296">
        <f t="shared" ref="J16:J79" si="6">IF(B16&gt;$J$11-1,IF(B16&lt;$K$11,G16,0),0)</f>
        <v>0</v>
      </c>
      <c r="K16" s="296">
        <f t="shared" ref="K16:K79" si="7">IF(B16&gt;$K$11-1,IF(B16&lt;$L$11,G16,0),0)</f>
        <v>0</v>
      </c>
      <c r="L16" s="296">
        <f t="shared" ref="L16:L79" si="8">IF(B16&gt;$L$11-1,IF(B16&lt;$M$11,G16,0),0)</f>
        <v>0</v>
      </c>
      <c r="M16" s="296">
        <f t="shared" ref="M16:M79" si="9">IF(B16&gt;$M$11-1,IF(B16&lt;$N$11,G16,0),0)</f>
        <v>0</v>
      </c>
      <c r="N16" s="296">
        <f t="shared" ref="N16:N79" si="10">IF(B16&gt;$N$11-1,IF(B16&lt;$O$11,G16,0),0)</f>
        <v>0</v>
      </c>
      <c r="O16" s="296">
        <f t="shared" si="2"/>
        <v>0</v>
      </c>
      <c r="P16" s="296">
        <f>IF('1. General Input'!$D$10=0,0,IF('1. General Input'!$D$10=8,0,IF(B16&gt;$P$11-1,IF(B16&lt;$Q$11,G16,0),0)))</f>
        <v>0</v>
      </c>
      <c r="Q16" s="296">
        <f>IF('1. General Input'!$D$10=0,0,IF('1. General Input'!$D$10=8,0,IF(B16&gt;$Q$11-1,IF(B16&lt;$R$11,G16,0),0)))</f>
        <v>0</v>
      </c>
      <c r="R16" s="296">
        <f>IF('1. General Input'!$D$10=0,0,IF('1. General Input'!$D$10=8,0,IF(B16&gt;$R$11-1,IF(B16&lt;$S$11,G16,0),0)))</f>
        <v>0</v>
      </c>
      <c r="S16" s="296">
        <f>IF('1. General Input'!$D$10=0,0,IF('1. General Input'!$D$10=8,0,IF(B16&gt;$S$11-1,IF(B16&lt;$T$11,G16,0),0)))</f>
        <v>0</v>
      </c>
      <c r="T16" s="296">
        <f>IF('1. General Input'!$D$10=0,0,IF('1. General Input'!$D$10=8,0,IF(B16&gt;$T$11-1,IF(B16&lt;$U$11,G16,0),0)))</f>
        <v>0</v>
      </c>
      <c r="U16" s="296">
        <f>IF('1. General Input'!$D$10=0,0,IF('1. General Input'!$D$10=8,0,IF(B16&gt;$U$11-1,IF(B16&lt;$V$11,G16,0),0)))</f>
        <v>0</v>
      </c>
      <c r="V16" s="296">
        <f>IF('1. General Input'!$D$10=0,0,IF('1. General Input'!$D$10=8,0,IF(B16&gt;$V$11-1,IF(B16&lt;$W$11,G16,0),0)))</f>
        <v>0</v>
      </c>
      <c r="W16" s="296">
        <f>IF('1. General Input'!$D$10=0,0,IF('1. General Input'!$D$10=8,0,IF(B16&gt;$W$11-1,IF(B16&lt;$X$11,G16,0),0)))</f>
        <v>0</v>
      </c>
      <c r="X16" s="296">
        <f>IF('1. General Input'!$D$10=0,0,IF('1. General Input'!$D$10=8,0,IF(B16&gt;$X$11-1,IF(B16&lt;$Y$11,G16,0),0)))</f>
        <v>0</v>
      </c>
      <c r="Y16" s="296">
        <f>IF('1. General Input'!$D$10=0,0,IF('1. General Input'!$D$10=8,0,IF(B16&gt;$Y$11-1,IF(B16&lt;$Z$11,G16,0),0)))</f>
        <v>0</v>
      </c>
      <c r="Z16" s="296">
        <f>IF('1. General Input'!$D$10=0,0,IF('1. General Input'!$D$10=8,0,IF(B16&gt;$Z$11-1,IF(B16&lt;$AA$11,G16,0),0)))</f>
        <v>0</v>
      </c>
      <c r="AA16" s="296">
        <f>IF('1. General Input'!$D$10=0,0,IF('1. General Input'!$D$10=8,0,IF(B16&gt;$AA$11-1,IF(B16&lt;$AB$11,G16,0),0)))</f>
        <v>0</v>
      </c>
      <c r="AB16" s="296">
        <f>IF('1. General Input'!$D$10=0,0,IF('1. General Input'!$D$10=8,0,IF(B16&gt;$AB$11-1,IF(B16&lt;$AC$11,G16,0),0)))</f>
        <v>0</v>
      </c>
      <c r="AC16" s="296">
        <f>IF('1. General Input'!$D$10=0,0,IF('1. General Input'!$D$10=8,0,IF(B16&gt;$AC$11-1,IF(B16&lt;$AD$11,G16,0),0)))</f>
        <v>0</v>
      </c>
      <c r="AD16" s="296">
        <f>IF('1. General Input'!$D$10=0,0,IF('1. General Input'!$D$10=8,0,IF(B16&gt;$AD$11-1,IF(B16&lt;$AE$11,G16,0),0)))</f>
        <v>0</v>
      </c>
      <c r="AE16" s="296">
        <f>IF('1. General Input'!$D$10=0,0,IF('1. General Input'!$D$10=8,0,IF(B16&gt;$AE$11-1,IF(B16&lt;$AF$11,G16,0),0)))</f>
        <v>0</v>
      </c>
      <c r="AF16" s="296">
        <f>IF('1. General Input'!$D$10=0,0,IF(B16&gt;$AF$11-1,G16,0))</f>
        <v>0</v>
      </c>
      <c r="AG16" s="270">
        <f t="shared" ref="AG16:AG79" si="11">SUM(H16:AF16)</f>
        <v>0</v>
      </c>
    </row>
    <row r="17" spans="1:33" x14ac:dyDescent="0.25">
      <c r="A17" s="501"/>
      <c r="B17" s="539"/>
      <c r="C17" s="539"/>
      <c r="D17" s="505"/>
      <c r="E17" s="505"/>
      <c r="F17" s="505"/>
      <c r="G17" s="296">
        <f t="shared" si="3"/>
        <v>0</v>
      </c>
      <c r="H17" s="296">
        <f t="shared" si="4"/>
        <v>0</v>
      </c>
      <c r="I17" s="296">
        <f t="shared" si="5"/>
        <v>0</v>
      </c>
      <c r="J17" s="296">
        <f t="shared" si="6"/>
        <v>0</v>
      </c>
      <c r="K17" s="296">
        <f t="shared" si="7"/>
        <v>0</v>
      </c>
      <c r="L17" s="296">
        <f t="shared" si="8"/>
        <v>0</v>
      </c>
      <c r="M17" s="296">
        <f t="shared" si="9"/>
        <v>0</v>
      </c>
      <c r="N17" s="296">
        <f t="shared" si="10"/>
        <v>0</v>
      </c>
      <c r="O17" s="296">
        <f t="shared" si="2"/>
        <v>0</v>
      </c>
      <c r="P17" s="296">
        <f>IF('1. General Input'!$D$10=0,0,IF('1. General Input'!$D$10=8,0,IF(B17&gt;$P$11-1,IF(B17&lt;$Q$11,G17,0),0)))</f>
        <v>0</v>
      </c>
      <c r="Q17" s="296">
        <f>IF('1. General Input'!$D$10=0,0,IF('1. General Input'!$D$10=8,0,IF(B17&gt;$Q$11-1,IF(B17&lt;$R$11,G17,0),0)))</f>
        <v>0</v>
      </c>
      <c r="R17" s="296">
        <f>IF('1. General Input'!$D$10=0,0,IF('1. General Input'!$D$10=8,0,IF(B17&gt;$R$11-1,IF(B17&lt;$S$11,G17,0),0)))</f>
        <v>0</v>
      </c>
      <c r="S17" s="296">
        <f>IF('1. General Input'!$D$10=0,0,IF('1. General Input'!$D$10=8,0,IF(B17&gt;$S$11-1,IF(B17&lt;$T$11,G17,0),0)))</f>
        <v>0</v>
      </c>
      <c r="T17" s="296">
        <f>IF('1. General Input'!$D$10=0,0,IF('1. General Input'!$D$10=8,0,IF(B17&gt;$T$11-1,IF(B17&lt;$U$11,G17,0),0)))</f>
        <v>0</v>
      </c>
      <c r="U17" s="296">
        <f>IF('1. General Input'!$D$10=0,0,IF('1. General Input'!$D$10=8,0,IF(B17&gt;$U$11-1,IF(B17&lt;$V$11,G17,0),0)))</f>
        <v>0</v>
      </c>
      <c r="V17" s="296">
        <f>IF('1. General Input'!$D$10=0,0,IF('1. General Input'!$D$10=8,0,IF(B17&gt;$V$11-1,IF(B17&lt;$W$11,G17,0),0)))</f>
        <v>0</v>
      </c>
      <c r="W17" s="296">
        <f>IF('1. General Input'!$D$10=0,0,IF('1. General Input'!$D$10=8,0,IF(B17&gt;$W$11-1,IF(B17&lt;$X$11,G17,0),0)))</f>
        <v>0</v>
      </c>
      <c r="X17" s="296">
        <f>IF('1. General Input'!$D$10=0,0,IF('1. General Input'!$D$10=8,0,IF(B17&gt;$X$11-1,IF(B17&lt;$Y$11,G17,0),0)))</f>
        <v>0</v>
      </c>
      <c r="Y17" s="296">
        <f>IF('1. General Input'!$D$10=0,0,IF('1. General Input'!$D$10=8,0,IF(B17&gt;$Y$11-1,IF(B17&lt;$Z$11,G17,0),0)))</f>
        <v>0</v>
      </c>
      <c r="Z17" s="296">
        <f>IF('1. General Input'!$D$10=0,0,IF('1. General Input'!$D$10=8,0,IF(B17&gt;$Z$11-1,IF(B17&lt;$AA$11,G17,0),0)))</f>
        <v>0</v>
      </c>
      <c r="AA17" s="296">
        <f>IF('1. General Input'!$D$10=0,0,IF('1. General Input'!$D$10=8,0,IF(B17&gt;$AA$11-1,IF(B17&lt;$AB$11,G17,0),0)))</f>
        <v>0</v>
      </c>
      <c r="AB17" s="296">
        <f>IF('1. General Input'!$D$10=0,0,IF('1. General Input'!$D$10=8,0,IF(B17&gt;$AB$11-1,IF(B17&lt;$AC$11,G17,0),0)))</f>
        <v>0</v>
      </c>
      <c r="AC17" s="296">
        <f>IF('1. General Input'!$D$10=0,0,IF('1. General Input'!$D$10=8,0,IF(B17&gt;$AC$11-1,IF(B17&lt;$AD$11,G17,0),0)))</f>
        <v>0</v>
      </c>
      <c r="AD17" s="296">
        <f>IF('1. General Input'!$D$10=0,0,IF('1. General Input'!$D$10=8,0,IF(B17&gt;$AD$11-1,IF(B17&lt;$AE$11,G17,0),0)))</f>
        <v>0</v>
      </c>
      <c r="AE17" s="296">
        <f>IF('1. General Input'!$D$10=0,0,IF('1. General Input'!$D$10=8,0,IF(B17&gt;$AE$11-1,IF(B17&lt;$AF$11,G17,0),0)))</f>
        <v>0</v>
      </c>
      <c r="AF17" s="296">
        <f>IF('1. General Input'!$D$10=0,0,IF(B17&gt;$AF$11-1,G17,0))</f>
        <v>0</v>
      </c>
      <c r="AG17" s="270">
        <f t="shared" si="11"/>
        <v>0</v>
      </c>
    </row>
    <row r="18" spans="1:33" x14ac:dyDescent="0.25">
      <c r="A18" s="501"/>
      <c r="B18" s="539"/>
      <c r="C18" s="539"/>
      <c r="D18" s="505"/>
      <c r="E18" s="505"/>
      <c r="F18" s="505"/>
      <c r="G18" s="296">
        <f t="shared" si="3"/>
        <v>0</v>
      </c>
      <c r="H18" s="296">
        <f t="shared" si="4"/>
        <v>0</v>
      </c>
      <c r="I18" s="296">
        <f t="shared" si="5"/>
        <v>0</v>
      </c>
      <c r="J18" s="296">
        <f t="shared" si="6"/>
        <v>0</v>
      </c>
      <c r="K18" s="296">
        <f t="shared" si="7"/>
        <v>0</v>
      </c>
      <c r="L18" s="296">
        <f t="shared" si="8"/>
        <v>0</v>
      </c>
      <c r="M18" s="296">
        <f t="shared" si="9"/>
        <v>0</v>
      </c>
      <c r="N18" s="296">
        <f t="shared" si="10"/>
        <v>0</v>
      </c>
      <c r="O18" s="296">
        <f t="shared" si="2"/>
        <v>0</v>
      </c>
      <c r="P18" s="296">
        <f>IF('1. General Input'!$D$10=0,0,IF('1. General Input'!$D$10=8,0,IF(B18&gt;$P$11-1,IF(B18&lt;$Q$11,G18,0),0)))</f>
        <v>0</v>
      </c>
      <c r="Q18" s="296">
        <f>IF('1. General Input'!$D$10=0,0,IF('1. General Input'!$D$10=8,0,IF(B18&gt;$Q$11-1,IF(B18&lt;$R$11,G18,0),0)))</f>
        <v>0</v>
      </c>
      <c r="R18" s="296">
        <f>IF('1. General Input'!$D$10=0,0,IF('1. General Input'!$D$10=8,0,IF(B18&gt;$R$11-1,IF(B18&lt;$S$11,G18,0),0)))</f>
        <v>0</v>
      </c>
      <c r="S18" s="296">
        <f>IF('1. General Input'!$D$10=0,0,IF('1. General Input'!$D$10=8,0,IF(B18&gt;$S$11-1,IF(B18&lt;$T$11,G18,0),0)))</f>
        <v>0</v>
      </c>
      <c r="T18" s="296">
        <f>IF('1. General Input'!$D$10=0,0,IF('1. General Input'!$D$10=8,0,IF(B18&gt;$T$11-1,IF(B18&lt;$U$11,G18,0),0)))</f>
        <v>0</v>
      </c>
      <c r="U18" s="296">
        <f>IF('1. General Input'!$D$10=0,0,IF('1. General Input'!$D$10=8,0,IF(B18&gt;$U$11-1,IF(B18&lt;$V$11,G18,0),0)))</f>
        <v>0</v>
      </c>
      <c r="V18" s="296">
        <f>IF('1. General Input'!$D$10=0,0,IF('1. General Input'!$D$10=8,0,IF(B18&gt;$V$11-1,IF(B18&lt;$W$11,G18,0),0)))</f>
        <v>0</v>
      </c>
      <c r="W18" s="296">
        <f>IF('1. General Input'!$D$10=0,0,IF('1. General Input'!$D$10=8,0,IF(B18&gt;$W$11-1,IF(B18&lt;$X$11,G18,0),0)))</f>
        <v>0</v>
      </c>
      <c r="X18" s="296">
        <f>IF('1. General Input'!$D$10=0,0,IF('1. General Input'!$D$10=8,0,IF(B18&gt;$X$11-1,IF(B18&lt;$Y$11,G18,0),0)))</f>
        <v>0</v>
      </c>
      <c r="Y18" s="296">
        <f>IF('1. General Input'!$D$10=0,0,IF('1. General Input'!$D$10=8,0,IF(B18&gt;$Y$11-1,IF(B18&lt;$Z$11,G18,0),0)))</f>
        <v>0</v>
      </c>
      <c r="Z18" s="296">
        <f>IF('1. General Input'!$D$10=0,0,IF('1. General Input'!$D$10=8,0,IF(B18&gt;$Z$11-1,IF(B18&lt;$AA$11,G18,0),0)))</f>
        <v>0</v>
      </c>
      <c r="AA18" s="296">
        <f>IF('1. General Input'!$D$10=0,0,IF('1. General Input'!$D$10=8,0,IF(B18&gt;$AA$11-1,IF(B18&lt;$AB$11,G18,0),0)))</f>
        <v>0</v>
      </c>
      <c r="AB18" s="296">
        <f>IF('1. General Input'!$D$10=0,0,IF('1. General Input'!$D$10=8,0,IF(B18&gt;$AB$11-1,IF(B18&lt;$AC$11,G18,0),0)))</f>
        <v>0</v>
      </c>
      <c r="AC18" s="296">
        <f>IF('1. General Input'!$D$10=0,0,IF('1. General Input'!$D$10=8,0,IF(B18&gt;$AC$11-1,IF(B18&lt;$AD$11,G18,0),0)))</f>
        <v>0</v>
      </c>
      <c r="AD18" s="296">
        <f>IF('1. General Input'!$D$10=0,0,IF('1. General Input'!$D$10=8,0,IF(B18&gt;$AD$11-1,IF(B18&lt;$AE$11,G18,0),0)))</f>
        <v>0</v>
      </c>
      <c r="AE18" s="296">
        <f>IF('1. General Input'!$D$10=0,0,IF('1. General Input'!$D$10=8,0,IF(B18&gt;$AE$11-1,IF(B18&lt;$AF$11,G18,0),0)))</f>
        <v>0</v>
      </c>
      <c r="AF18" s="296">
        <f>IF('1. General Input'!$D$10=0,0,IF(B18&gt;$AF$11-1,G18,0))</f>
        <v>0</v>
      </c>
      <c r="AG18" s="270">
        <f t="shared" si="11"/>
        <v>0</v>
      </c>
    </row>
    <row r="19" spans="1:33" x14ac:dyDescent="0.25">
      <c r="A19" s="501"/>
      <c r="B19" s="539"/>
      <c r="C19" s="539"/>
      <c r="D19" s="505"/>
      <c r="E19" s="505"/>
      <c r="F19" s="505"/>
      <c r="G19" s="296">
        <f t="shared" si="3"/>
        <v>0</v>
      </c>
      <c r="H19" s="296">
        <f t="shared" si="4"/>
        <v>0</v>
      </c>
      <c r="I19" s="296">
        <f t="shared" si="5"/>
        <v>0</v>
      </c>
      <c r="J19" s="296">
        <f t="shared" si="6"/>
        <v>0</v>
      </c>
      <c r="K19" s="296">
        <f t="shared" si="7"/>
        <v>0</v>
      </c>
      <c r="L19" s="296">
        <f t="shared" si="8"/>
        <v>0</v>
      </c>
      <c r="M19" s="296">
        <f t="shared" si="9"/>
        <v>0</v>
      </c>
      <c r="N19" s="296">
        <f t="shared" si="10"/>
        <v>0</v>
      </c>
      <c r="O19" s="296">
        <f t="shared" si="2"/>
        <v>0</v>
      </c>
      <c r="P19" s="296">
        <f>IF('1. General Input'!$D$10=0,0,IF('1. General Input'!$D$10=8,0,IF(B19&gt;$P$11-1,IF(B19&lt;$Q$11,G19,0),0)))</f>
        <v>0</v>
      </c>
      <c r="Q19" s="296">
        <f>IF('1. General Input'!$D$10=0,0,IF('1. General Input'!$D$10=8,0,IF(B19&gt;$Q$11-1,IF(B19&lt;$R$11,G19,0),0)))</f>
        <v>0</v>
      </c>
      <c r="R19" s="296">
        <f>IF('1. General Input'!$D$10=0,0,IF('1. General Input'!$D$10=8,0,IF(B19&gt;$R$11-1,IF(B19&lt;$S$11,G19,0),0)))</f>
        <v>0</v>
      </c>
      <c r="S19" s="296">
        <f>IF('1. General Input'!$D$10=0,0,IF('1. General Input'!$D$10=8,0,IF(B19&gt;$S$11-1,IF(B19&lt;$T$11,G19,0),0)))</f>
        <v>0</v>
      </c>
      <c r="T19" s="296">
        <f>IF('1. General Input'!$D$10=0,0,IF('1. General Input'!$D$10=8,0,IF(B19&gt;$T$11-1,IF(B19&lt;$U$11,G19,0),0)))</f>
        <v>0</v>
      </c>
      <c r="U19" s="296">
        <f>IF('1. General Input'!$D$10=0,0,IF('1. General Input'!$D$10=8,0,IF(B19&gt;$U$11-1,IF(B19&lt;$V$11,G19,0),0)))</f>
        <v>0</v>
      </c>
      <c r="V19" s="296">
        <f>IF('1. General Input'!$D$10=0,0,IF('1. General Input'!$D$10=8,0,IF(B19&gt;$V$11-1,IF(B19&lt;$W$11,G19,0),0)))</f>
        <v>0</v>
      </c>
      <c r="W19" s="296">
        <f>IF('1. General Input'!$D$10=0,0,IF('1. General Input'!$D$10=8,0,IF(B19&gt;$W$11-1,IF(B19&lt;$X$11,G19,0),0)))</f>
        <v>0</v>
      </c>
      <c r="X19" s="296">
        <f>IF('1. General Input'!$D$10=0,0,IF('1. General Input'!$D$10=8,0,IF(B19&gt;$X$11-1,IF(B19&lt;$Y$11,G19,0),0)))</f>
        <v>0</v>
      </c>
      <c r="Y19" s="296">
        <f>IF('1. General Input'!$D$10=0,0,IF('1. General Input'!$D$10=8,0,IF(B19&gt;$Y$11-1,IF(B19&lt;$Z$11,G19,0),0)))</f>
        <v>0</v>
      </c>
      <c r="Z19" s="296">
        <f>IF('1. General Input'!$D$10=0,0,IF('1. General Input'!$D$10=8,0,IF(B19&gt;$Z$11-1,IF(B19&lt;$AA$11,G19,0),0)))</f>
        <v>0</v>
      </c>
      <c r="AA19" s="296">
        <f>IF('1. General Input'!$D$10=0,0,IF('1. General Input'!$D$10=8,0,IF(B19&gt;$AA$11-1,IF(B19&lt;$AB$11,G19,0),0)))</f>
        <v>0</v>
      </c>
      <c r="AB19" s="296">
        <f>IF('1. General Input'!$D$10=0,0,IF('1. General Input'!$D$10=8,0,IF(B19&gt;$AB$11-1,IF(B19&lt;$AC$11,G19,0),0)))</f>
        <v>0</v>
      </c>
      <c r="AC19" s="296">
        <f>IF('1. General Input'!$D$10=0,0,IF('1. General Input'!$D$10=8,0,IF(B19&gt;$AC$11-1,IF(B19&lt;$AD$11,G19,0),0)))</f>
        <v>0</v>
      </c>
      <c r="AD19" s="296">
        <f>IF('1. General Input'!$D$10=0,0,IF('1. General Input'!$D$10=8,0,IF(B19&gt;$AD$11-1,IF(B19&lt;$AE$11,G19,0),0)))</f>
        <v>0</v>
      </c>
      <c r="AE19" s="296">
        <f>IF('1. General Input'!$D$10=0,0,IF('1. General Input'!$D$10=8,0,IF(B19&gt;$AE$11-1,IF(B19&lt;$AF$11,G19,0),0)))</f>
        <v>0</v>
      </c>
      <c r="AF19" s="296">
        <f>IF('1. General Input'!$D$10=0,0,IF(B19&gt;$AF$11-1,G19,0))</f>
        <v>0</v>
      </c>
      <c r="AG19" s="270">
        <f t="shared" si="11"/>
        <v>0</v>
      </c>
    </row>
    <row r="20" spans="1:33" x14ac:dyDescent="0.25">
      <c r="A20" s="501"/>
      <c r="B20" s="539"/>
      <c r="C20" s="539"/>
      <c r="D20" s="505"/>
      <c r="E20" s="505"/>
      <c r="F20" s="505"/>
      <c r="G20" s="296">
        <f t="shared" si="3"/>
        <v>0</v>
      </c>
      <c r="H20" s="296">
        <f t="shared" si="4"/>
        <v>0</v>
      </c>
      <c r="I20" s="296">
        <f t="shared" si="5"/>
        <v>0</v>
      </c>
      <c r="J20" s="296">
        <f t="shared" si="6"/>
        <v>0</v>
      </c>
      <c r="K20" s="296">
        <f t="shared" si="7"/>
        <v>0</v>
      </c>
      <c r="L20" s="296">
        <f t="shared" si="8"/>
        <v>0</v>
      </c>
      <c r="M20" s="296">
        <f t="shared" si="9"/>
        <v>0</v>
      </c>
      <c r="N20" s="296">
        <f t="shared" si="10"/>
        <v>0</v>
      </c>
      <c r="O20" s="296">
        <f t="shared" si="2"/>
        <v>0</v>
      </c>
      <c r="P20" s="296">
        <f>IF('1. General Input'!$D$10=0,0,IF('1. General Input'!$D$10=8,0,IF(B20&gt;$P$11-1,IF(B20&lt;$Q$11,G20,0),0)))</f>
        <v>0</v>
      </c>
      <c r="Q20" s="296">
        <f>IF('1. General Input'!$D$10=0,0,IF('1. General Input'!$D$10=8,0,IF(B20&gt;$Q$11-1,IF(B20&lt;$R$11,G20,0),0)))</f>
        <v>0</v>
      </c>
      <c r="R20" s="296">
        <f>IF('1. General Input'!$D$10=0,0,IF('1. General Input'!$D$10=8,0,IF(B20&gt;$R$11-1,IF(B20&lt;$S$11,G20,0),0)))</f>
        <v>0</v>
      </c>
      <c r="S20" s="296">
        <f>IF('1. General Input'!$D$10=0,0,IF('1. General Input'!$D$10=8,0,IF(B20&gt;$S$11-1,IF(B20&lt;$T$11,G20,0),0)))</f>
        <v>0</v>
      </c>
      <c r="T20" s="296">
        <f>IF('1. General Input'!$D$10=0,0,IF('1. General Input'!$D$10=8,0,IF(B20&gt;$T$11-1,IF(B20&lt;$U$11,G20,0),0)))</f>
        <v>0</v>
      </c>
      <c r="U20" s="296">
        <f>IF('1. General Input'!$D$10=0,0,IF('1. General Input'!$D$10=8,0,IF(B20&gt;$U$11-1,IF(B20&lt;$V$11,G20,0),0)))</f>
        <v>0</v>
      </c>
      <c r="V20" s="296">
        <f>IF('1. General Input'!$D$10=0,0,IF('1. General Input'!$D$10=8,0,IF(B20&gt;$V$11-1,IF(B20&lt;$W$11,G20,0),0)))</f>
        <v>0</v>
      </c>
      <c r="W20" s="296">
        <f>IF('1. General Input'!$D$10=0,0,IF('1. General Input'!$D$10=8,0,IF(B20&gt;$W$11-1,IF(B20&lt;$X$11,G20,0),0)))</f>
        <v>0</v>
      </c>
      <c r="X20" s="296">
        <f>IF('1. General Input'!$D$10=0,0,IF('1. General Input'!$D$10=8,0,IF(B20&gt;$X$11-1,IF(B20&lt;$Y$11,G20,0),0)))</f>
        <v>0</v>
      </c>
      <c r="Y20" s="296">
        <f>IF('1. General Input'!$D$10=0,0,IF('1. General Input'!$D$10=8,0,IF(B20&gt;$Y$11-1,IF(B20&lt;$Z$11,G20,0),0)))</f>
        <v>0</v>
      </c>
      <c r="Z20" s="296">
        <f>IF('1. General Input'!$D$10=0,0,IF('1. General Input'!$D$10=8,0,IF(B20&gt;$Z$11-1,IF(B20&lt;$AA$11,G20,0),0)))</f>
        <v>0</v>
      </c>
      <c r="AA20" s="296">
        <f>IF('1. General Input'!$D$10=0,0,IF('1. General Input'!$D$10=8,0,IF(B20&gt;$AA$11-1,IF(B20&lt;$AB$11,G20,0),0)))</f>
        <v>0</v>
      </c>
      <c r="AB20" s="296">
        <f>IF('1. General Input'!$D$10=0,0,IF('1. General Input'!$D$10=8,0,IF(B20&gt;$AB$11-1,IF(B20&lt;$AC$11,G20,0),0)))</f>
        <v>0</v>
      </c>
      <c r="AC20" s="296">
        <f>IF('1. General Input'!$D$10=0,0,IF('1. General Input'!$D$10=8,0,IF(B20&gt;$AC$11-1,IF(B20&lt;$AD$11,G20,0),0)))</f>
        <v>0</v>
      </c>
      <c r="AD20" s="296">
        <f>IF('1. General Input'!$D$10=0,0,IF('1. General Input'!$D$10=8,0,IF(B20&gt;$AD$11-1,IF(B20&lt;$AE$11,G20,0),0)))</f>
        <v>0</v>
      </c>
      <c r="AE20" s="296">
        <f>IF('1. General Input'!$D$10=0,0,IF('1. General Input'!$D$10=8,0,IF(B20&gt;$AE$11-1,IF(B20&lt;$AF$11,G20,0),0)))</f>
        <v>0</v>
      </c>
      <c r="AF20" s="296">
        <f>IF('1. General Input'!$D$10=0,0,IF(B20&gt;$AF$11-1,G20,0))</f>
        <v>0</v>
      </c>
      <c r="AG20" s="270">
        <f t="shared" si="11"/>
        <v>0</v>
      </c>
    </row>
    <row r="21" spans="1:33" x14ac:dyDescent="0.25">
      <c r="A21" s="501"/>
      <c r="B21" s="539"/>
      <c r="C21" s="539"/>
      <c r="D21" s="505"/>
      <c r="E21" s="505"/>
      <c r="F21" s="505"/>
      <c r="G21" s="296">
        <f t="shared" si="3"/>
        <v>0</v>
      </c>
      <c r="H21" s="296">
        <f t="shared" si="4"/>
        <v>0</v>
      </c>
      <c r="I21" s="296">
        <f t="shared" si="5"/>
        <v>0</v>
      </c>
      <c r="J21" s="296">
        <f t="shared" si="6"/>
        <v>0</v>
      </c>
      <c r="K21" s="296">
        <f t="shared" si="7"/>
        <v>0</v>
      </c>
      <c r="L21" s="296">
        <f t="shared" si="8"/>
        <v>0</v>
      </c>
      <c r="M21" s="296">
        <f t="shared" si="9"/>
        <v>0</v>
      </c>
      <c r="N21" s="296">
        <f t="shared" si="10"/>
        <v>0</v>
      </c>
      <c r="O21" s="296">
        <f t="shared" si="2"/>
        <v>0</v>
      </c>
      <c r="P21" s="296">
        <f>IF('1. General Input'!$D$10=0,0,IF('1. General Input'!$D$10=8,0,IF(B21&gt;$P$11-1,IF(B21&lt;$Q$11,G21,0),0)))</f>
        <v>0</v>
      </c>
      <c r="Q21" s="296">
        <f>IF('1. General Input'!$D$10=0,0,IF('1. General Input'!$D$10=8,0,IF(B21&gt;$Q$11-1,IF(B21&lt;$R$11,G21,0),0)))</f>
        <v>0</v>
      </c>
      <c r="R21" s="296">
        <f>IF('1. General Input'!$D$10=0,0,IF('1. General Input'!$D$10=8,0,IF(B21&gt;$R$11-1,IF(B21&lt;$S$11,G21,0),0)))</f>
        <v>0</v>
      </c>
      <c r="S21" s="296">
        <f>IF('1. General Input'!$D$10=0,0,IF('1. General Input'!$D$10=8,0,IF(B21&gt;$S$11-1,IF(B21&lt;$T$11,G21,0),0)))</f>
        <v>0</v>
      </c>
      <c r="T21" s="296">
        <f>IF('1. General Input'!$D$10=0,0,IF('1. General Input'!$D$10=8,0,IF(B21&gt;$T$11-1,IF(B21&lt;$U$11,G21,0),0)))</f>
        <v>0</v>
      </c>
      <c r="U21" s="296">
        <f>IF('1. General Input'!$D$10=0,0,IF('1. General Input'!$D$10=8,0,IF(B21&gt;$U$11-1,IF(B21&lt;$V$11,G21,0),0)))</f>
        <v>0</v>
      </c>
      <c r="V21" s="296">
        <f>IF('1. General Input'!$D$10=0,0,IF('1. General Input'!$D$10=8,0,IF(B21&gt;$V$11-1,IF(B21&lt;$W$11,G21,0),0)))</f>
        <v>0</v>
      </c>
      <c r="W21" s="296">
        <f>IF('1. General Input'!$D$10=0,0,IF('1. General Input'!$D$10=8,0,IF(B21&gt;$W$11-1,IF(B21&lt;$X$11,G21,0),0)))</f>
        <v>0</v>
      </c>
      <c r="X21" s="296">
        <f>IF('1. General Input'!$D$10=0,0,IF('1. General Input'!$D$10=8,0,IF(B21&gt;$X$11-1,IF(B21&lt;$Y$11,G21,0),0)))</f>
        <v>0</v>
      </c>
      <c r="Y21" s="296">
        <f>IF('1. General Input'!$D$10=0,0,IF('1. General Input'!$D$10=8,0,IF(B21&gt;$Y$11-1,IF(B21&lt;$Z$11,G21,0),0)))</f>
        <v>0</v>
      </c>
      <c r="Z21" s="296">
        <f>IF('1. General Input'!$D$10=0,0,IF('1. General Input'!$D$10=8,0,IF(B21&gt;$Z$11-1,IF(B21&lt;$AA$11,G21,0),0)))</f>
        <v>0</v>
      </c>
      <c r="AA21" s="296">
        <f>IF('1. General Input'!$D$10=0,0,IF('1. General Input'!$D$10=8,0,IF(B21&gt;$AA$11-1,IF(B21&lt;$AB$11,G21,0),0)))</f>
        <v>0</v>
      </c>
      <c r="AB21" s="296">
        <f>IF('1. General Input'!$D$10=0,0,IF('1. General Input'!$D$10=8,0,IF(B21&gt;$AB$11-1,IF(B21&lt;$AC$11,G21,0),0)))</f>
        <v>0</v>
      </c>
      <c r="AC21" s="296">
        <f>IF('1. General Input'!$D$10=0,0,IF('1. General Input'!$D$10=8,0,IF(B21&gt;$AC$11-1,IF(B21&lt;$AD$11,G21,0),0)))</f>
        <v>0</v>
      </c>
      <c r="AD21" s="296">
        <f>IF('1. General Input'!$D$10=0,0,IF('1. General Input'!$D$10=8,0,IF(B21&gt;$AD$11-1,IF(B21&lt;$AE$11,G21,0),0)))</f>
        <v>0</v>
      </c>
      <c r="AE21" s="296">
        <f>IF('1. General Input'!$D$10=0,0,IF('1. General Input'!$D$10=8,0,IF(B21&gt;$AE$11-1,IF(B21&lt;$AF$11,G21,0),0)))</f>
        <v>0</v>
      </c>
      <c r="AF21" s="296">
        <f>IF('1. General Input'!$D$10=0,0,IF(B21&gt;$AF$11-1,G21,0))</f>
        <v>0</v>
      </c>
      <c r="AG21" s="270">
        <f t="shared" si="11"/>
        <v>0</v>
      </c>
    </row>
    <row r="22" spans="1:33" x14ac:dyDescent="0.25">
      <c r="A22" s="501"/>
      <c r="B22" s="539"/>
      <c r="C22" s="539"/>
      <c r="D22" s="505"/>
      <c r="E22" s="505"/>
      <c r="F22" s="505"/>
      <c r="G22" s="296">
        <f t="shared" si="3"/>
        <v>0</v>
      </c>
      <c r="H22" s="296">
        <f t="shared" si="4"/>
        <v>0</v>
      </c>
      <c r="I22" s="296">
        <f t="shared" si="5"/>
        <v>0</v>
      </c>
      <c r="J22" s="296">
        <f t="shared" si="6"/>
        <v>0</v>
      </c>
      <c r="K22" s="296">
        <f t="shared" si="7"/>
        <v>0</v>
      </c>
      <c r="L22" s="296">
        <f t="shared" si="8"/>
        <v>0</v>
      </c>
      <c r="M22" s="296">
        <f t="shared" si="9"/>
        <v>0</v>
      </c>
      <c r="N22" s="296">
        <f t="shared" si="10"/>
        <v>0</v>
      </c>
      <c r="O22" s="296">
        <f t="shared" si="2"/>
        <v>0</v>
      </c>
      <c r="P22" s="296">
        <f>IF('1. General Input'!$D$10=0,0,IF('1. General Input'!$D$10=8,0,IF(B22&gt;$P$11-1,IF(B22&lt;$Q$11,G22,0),0)))</f>
        <v>0</v>
      </c>
      <c r="Q22" s="296">
        <f>IF('1. General Input'!$D$10=0,0,IF('1. General Input'!$D$10=8,0,IF(B22&gt;$Q$11-1,IF(B22&lt;$R$11,G22,0),0)))</f>
        <v>0</v>
      </c>
      <c r="R22" s="296">
        <f>IF('1. General Input'!$D$10=0,0,IF('1. General Input'!$D$10=8,0,IF(B22&gt;$R$11-1,IF(B22&lt;$S$11,G22,0),0)))</f>
        <v>0</v>
      </c>
      <c r="S22" s="296">
        <f>IF('1. General Input'!$D$10=0,0,IF('1. General Input'!$D$10=8,0,IF(B22&gt;$S$11-1,IF(B22&lt;$T$11,G22,0),0)))</f>
        <v>0</v>
      </c>
      <c r="T22" s="296">
        <f>IF('1. General Input'!$D$10=0,0,IF('1. General Input'!$D$10=8,0,IF(B22&gt;$T$11-1,IF(B22&lt;$U$11,G22,0),0)))</f>
        <v>0</v>
      </c>
      <c r="U22" s="296">
        <f>IF('1. General Input'!$D$10=0,0,IF('1. General Input'!$D$10=8,0,IF(B22&gt;$U$11-1,IF(B22&lt;$V$11,G22,0),0)))</f>
        <v>0</v>
      </c>
      <c r="V22" s="296">
        <f>IF('1. General Input'!$D$10=0,0,IF('1. General Input'!$D$10=8,0,IF(B22&gt;$V$11-1,IF(B22&lt;$W$11,G22,0),0)))</f>
        <v>0</v>
      </c>
      <c r="W22" s="296">
        <f>IF('1. General Input'!$D$10=0,0,IF('1. General Input'!$D$10=8,0,IF(B22&gt;$W$11-1,IF(B22&lt;$X$11,G22,0),0)))</f>
        <v>0</v>
      </c>
      <c r="X22" s="296">
        <f>IF('1. General Input'!$D$10=0,0,IF('1. General Input'!$D$10=8,0,IF(B22&gt;$X$11-1,IF(B22&lt;$Y$11,G22,0),0)))</f>
        <v>0</v>
      </c>
      <c r="Y22" s="296">
        <f>IF('1. General Input'!$D$10=0,0,IF('1. General Input'!$D$10=8,0,IF(B22&gt;$Y$11-1,IF(B22&lt;$Z$11,G22,0),0)))</f>
        <v>0</v>
      </c>
      <c r="Z22" s="296">
        <f>IF('1. General Input'!$D$10=0,0,IF('1. General Input'!$D$10=8,0,IF(B22&gt;$Z$11-1,IF(B22&lt;$AA$11,G22,0),0)))</f>
        <v>0</v>
      </c>
      <c r="AA22" s="296">
        <f>IF('1. General Input'!$D$10=0,0,IF('1. General Input'!$D$10=8,0,IF(B22&gt;$AA$11-1,IF(B22&lt;$AB$11,G22,0),0)))</f>
        <v>0</v>
      </c>
      <c r="AB22" s="296">
        <f>IF('1. General Input'!$D$10=0,0,IF('1. General Input'!$D$10=8,0,IF(B22&gt;$AB$11-1,IF(B22&lt;$AC$11,G22,0),0)))</f>
        <v>0</v>
      </c>
      <c r="AC22" s="296">
        <f>IF('1. General Input'!$D$10=0,0,IF('1. General Input'!$D$10=8,0,IF(B22&gt;$AC$11-1,IF(B22&lt;$AD$11,G22,0),0)))</f>
        <v>0</v>
      </c>
      <c r="AD22" s="296">
        <f>IF('1. General Input'!$D$10=0,0,IF('1. General Input'!$D$10=8,0,IF(B22&gt;$AD$11-1,IF(B22&lt;$AE$11,G22,0),0)))</f>
        <v>0</v>
      </c>
      <c r="AE22" s="296">
        <f>IF('1. General Input'!$D$10=0,0,IF('1. General Input'!$D$10=8,0,IF(B22&gt;$AE$11-1,IF(B22&lt;$AF$11,G22,0),0)))</f>
        <v>0</v>
      </c>
      <c r="AF22" s="296">
        <f>IF('1. General Input'!$D$10=0,0,IF(B22&gt;$AF$11-1,G22,0))</f>
        <v>0</v>
      </c>
      <c r="AG22" s="270">
        <f t="shared" si="11"/>
        <v>0</v>
      </c>
    </row>
    <row r="23" spans="1:33" x14ac:dyDescent="0.25">
      <c r="A23" s="501"/>
      <c r="B23" s="539"/>
      <c r="C23" s="539"/>
      <c r="D23" s="505"/>
      <c r="E23" s="505"/>
      <c r="F23" s="505"/>
      <c r="G23" s="296">
        <f t="shared" si="3"/>
        <v>0</v>
      </c>
      <c r="H23" s="296">
        <f t="shared" si="4"/>
        <v>0</v>
      </c>
      <c r="I23" s="296">
        <f t="shared" si="5"/>
        <v>0</v>
      </c>
      <c r="J23" s="296">
        <f t="shared" si="6"/>
        <v>0</v>
      </c>
      <c r="K23" s="296">
        <f t="shared" si="7"/>
        <v>0</v>
      </c>
      <c r="L23" s="296">
        <f t="shared" si="8"/>
        <v>0</v>
      </c>
      <c r="M23" s="296">
        <f t="shared" si="9"/>
        <v>0</v>
      </c>
      <c r="N23" s="296">
        <f t="shared" si="10"/>
        <v>0</v>
      </c>
      <c r="O23" s="296">
        <f t="shared" si="2"/>
        <v>0</v>
      </c>
      <c r="P23" s="296">
        <f>IF('1. General Input'!$D$10=0,0,IF('1. General Input'!$D$10=8,0,IF(B23&gt;$P$11-1,IF(B23&lt;$Q$11,G23,0),0)))</f>
        <v>0</v>
      </c>
      <c r="Q23" s="296">
        <f>IF('1. General Input'!$D$10=0,0,IF('1. General Input'!$D$10=8,0,IF(B23&gt;$Q$11-1,IF(B23&lt;$R$11,G23,0),0)))</f>
        <v>0</v>
      </c>
      <c r="R23" s="296">
        <f>IF('1. General Input'!$D$10=0,0,IF('1. General Input'!$D$10=8,0,IF(B23&gt;$R$11-1,IF(B23&lt;$S$11,G23,0),0)))</f>
        <v>0</v>
      </c>
      <c r="S23" s="296">
        <f>IF('1. General Input'!$D$10=0,0,IF('1. General Input'!$D$10=8,0,IF(B23&gt;$S$11-1,IF(B23&lt;$T$11,G23,0),0)))</f>
        <v>0</v>
      </c>
      <c r="T23" s="296">
        <f>IF('1. General Input'!$D$10=0,0,IF('1. General Input'!$D$10=8,0,IF(B23&gt;$T$11-1,IF(B23&lt;$U$11,G23,0),0)))</f>
        <v>0</v>
      </c>
      <c r="U23" s="296">
        <f>IF('1. General Input'!$D$10=0,0,IF('1. General Input'!$D$10=8,0,IF(B23&gt;$U$11-1,IF(B23&lt;$V$11,G23,0),0)))</f>
        <v>0</v>
      </c>
      <c r="V23" s="296">
        <f>IF('1. General Input'!$D$10=0,0,IF('1. General Input'!$D$10=8,0,IF(B23&gt;$V$11-1,IF(B23&lt;$W$11,G23,0),0)))</f>
        <v>0</v>
      </c>
      <c r="W23" s="296">
        <f>IF('1. General Input'!$D$10=0,0,IF('1. General Input'!$D$10=8,0,IF(B23&gt;$W$11-1,IF(B23&lt;$X$11,G23,0),0)))</f>
        <v>0</v>
      </c>
      <c r="X23" s="296">
        <f>IF('1. General Input'!$D$10=0,0,IF('1. General Input'!$D$10=8,0,IF(B23&gt;$X$11-1,IF(B23&lt;$Y$11,G23,0),0)))</f>
        <v>0</v>
      </c>
      <c r="Y23" s="296">
        <f>IF('1. General Input'!$D$10=0,0,IF('1. General Input'!$D$10=8,0,IF(B23&gt;$Y$11-1,IF(B23&lt;$Z$11,G23,0),0)))</f>
        <v>0</v>
      </c>
      <c r="Z23" s="296">
        <f>IF('1. General Input'!$D$10=0,0,IF('1. General Input'!$D$10=8,0,IF(B23&gt;$Z$11-1,IF(B23&lt;$AA$11,G23,0),0)))</f>
        <v>0</v>
      </c>
      <c r="AA23" s="296">
        <f>IF('1. General Input'!$D$10=0,0,IF('1. General Input'!$D$10=8,0,IF(B23&gt;$AA$11-1,IF(B23&lt;$AB$11,G23,0),0)))</f>
        <v>0</v>
      </c>
      <c r="AB23" s="296">
        <f>IF('1. General Input'!$D$10=0,0,IF('1. General Input'!$D$10=8,0,IF(B23&gt;$AB$11-1,IF(B23&lt;$AC$11,G23,0),0)))</f>
        <v>0</v>
      </c>
      <c r="AC23" s="296">
        <f>IF('1. General Input'!$D$10=0,0,IF('1. General Input'!$D$10=8,0,IF(B23&gt;$AC$11-1,IF(B23&lt;$AD$11,G23,0),0)))</f>
        <v>0</v>
      </c>
      <c r="AD23" s="296">
        <f>IF('1. General Input'!$D$10=0,0,IF('1. General Input'!$D$10=8,0,IF(B23&gt;$AD$11-1,IF(B23&lt;$AE$11,G23,0),0)))</f>
        <v>0</v>
      </c>
      <c r="AE23" s="296">
        <f>IF('1. General Input'!$D$10=0,0,IF('1. General Input'!$D$10=8,0,IF(B23&gt;$AE$11-1,IF(B23&lt;$AF$11,G23,0),0)))</f>
        <v>0</v>
      </c>
      <c r="AF23" s="296">
        <f>IF('1. General Input'!$D$10=0,0,IF(B23&gt;$AF$11-1,G23,0))</f>
        <v>0</v>
      </c>
      <c r="AG23" s="270">
        <f t="shared" si="11"/>
        <v>0</v>
      </c>
    </row>
    <row r="24" spans="1:33" x14ac:dyDescent="0.25">
      <c r="A24" s="501"/>
      <c r="B24" s="539"/>
      <c r="C24" s="539"/>
      <c r="D24" s="505"/>
      <c r="E24" s="505"/>
      <c r="F24" s="505"/>
      <c r="G24" s="296">
        <f t="shared" si="3"/>
        <v>0</v>
      </c>
      <c r="H24" s="296">
        <f t="shared" si="4"/>
        <v>0</v>
      </c>
      <c r="I24" s="296">
        <f t="shared" si="5"/>
        <v>0</v>
      </c>
      <c r="J24" s="296">
        <f t="shared" si="6"/>
        <v>0</v>
      </c>
      <c r="K24" s="296">
        <f t="shared" si="7"/>
        <v>0</v>
      </c>
      <c r="L24" s="296">
        <f t="shared" si="8"/>
        <v>0</v>
      </c>
      <c r="M24" s="296">
        <f t="shared" si="9"/>
        <v>0</v>
      </c>
      <c r="N24" s="296">
        <f t="shared" si="10"/>
        <v>0</v>
      </c>
      <c r="O24" s="296">
        <f t="shared" si="2"/>
        <v>0</v>
      </c>
      <c r="P24" s="296">
        <f>IF('1. General Input'!$D$10=0,0,IF('1. General Input'!$D$10=8,0,IF(B24&gt;$P$11-1,IF(B24&lt;$Q$11,G24,0),0)))</f>
        <v>0</v>
      </c>
      <c r="Q24" s="296">
        <f>IF('1. General Input'!$D$10=0,0,IF('1. General Input'!$D$10=8,0,IF(B24&gt;$Q$11-1,IF(B24&lt;$R$11,G24,0),0)))</f>
        <v>0</v>
      </c>
      <c r="R24" s="296">
        <f>IF('1. General Input'!$D$10=0,0,IF('1. General Input'!$D$10=8,0,IF(B24&gt;$R$11-1,IF(B24&lt;$S$11,G24,0),0)))</f>
        <v>0</v>
      </c>
      <c r="S24" s="296">
        <f>IF('1. General Input'!$D$10=0,0,IF('1. General Input'!$D$10=8,0,IF(B24&gt;$S$11-1,IF(B24&lt;$T$11,G24,0),0)))</f>
        <v>0</v>
      </c>
      <c r="T24" s="296">
        <f>IF('1. General Input'!$D$10=0,0,IF('1. General Input'!$D$10=8,0,IF(B24&gt;$T$11-1,IF(B24&lt;$U$11,G24,0),0)))</f>
        <v>0</v>
      </c>
      <c r="U24" s="296">
        <f>IF('1. General Input'!$D$10=0,0,IF('1. General Input'!$D$10=8,0,IF(B24&gt;$U$11-1,IF(B24&lt;$V$11,G24,0),0)))</f>
        <v>0</v>
      </c>
      <c r="V24" s="296">
        <f>IF('1. General Input'!$D$10=0,0,IF('1. General Input'!$D$10=8,0,IF(B24&gt;$V$11-1,IF(B24&lt;$W$11,G24,0),0)))</f>
        <v>0</v>
      </c>
      <c r="W24" s="296">
        <f>IF('1. General Input'!$D$10=0,0,IF('1. General Input'!$D$10=8,0,IF(B24&gt;$W$11-1,IF(B24&lt;$X$11,G24,0),0)))</f>
        <v>0</v>
      </c>
      <c r="X24" s="296">
        <f>IF('1. General Input'!$D$10=0,0,IF('1. General Input'!$D$10=8,0,IF(B24&gt;$X$11-1,IF(B24&lt;$Y$11,G24,0),0)))</f>
        <v>0</v>
      </c>
      <c r="Y24" s="296">
        <f>IF('1. General Input'!$D$10=0,0,IF('1. General Input'!$D$10=8,0,IF(B24&gt;$Y$11-1,IF(B24&lt;$Z$11,G24,0),0)))</f>
        <v>0</v>
      </c>
      <c r="Z24" s="296">
        <f>IF('1. General Input'!$D$10=0,0,IF('1. General Input'!$D$10=8,0,IF(B24&gt;$Z$11-1,IF(B24&lt;$AA$11,G24,0),0)))</f>
        <v>0</v>
      </c>
      <c r="AA24" s="296">
        <f>IF('1. General Input'!$D$10=0,0,IF('1. General Input'!$D$10=8,0,IF(B24&gt;$AA$11-1,IF(B24&lt;$AB$11,G24,0),0)))</f>
        <v>0</v>
      </c>
      <c r="AB24" s="296">
        <f>IF('1. General Input'!$D$10=0,0,IF('1. General Input'!$D$10=8,0,IF(B24&gt;$AB$11-1,IF(B24&lt;$AC$11,G24,0),0)))</f>
        <v>0</v>
      </c>
      <c r="AC24" s="296">
        <f>IF('1. General Input'!$D$10=0,0,IF('1. General Input'!$D$10=8,0,IF(B24&gt;$AC$11-1,IF(B24&lt;$AD$11,G24,0),0)))</f>
        <v>0</v>
      </c>
      <c r="AD24" s="296">
        <f>IF('1. General Input'!$D$10=0,0,IF('1. General Input'!$D$10=8,0,IF(B24&gt;$AD$11-1,IF(B24&lt;$AE$11,G24,0),0)))</f>
        <v>0</v>
      </c>
      <c r="AE24" s="296">
        <f>IF('1. General Input'!$D$10=0,0,IF('1. General Input'!$D$10=8,0,IF(B24&gt;$AE$11-1,IF(B24&lt;$AF$11,G24,0),0)))</f>
        <v>0</v>
      </c>
      <c r="AF24" s="296">
        <f>IF('1. General Input'!$D$10=0,0,IF(B24&gt;$AF$11-1,G24,0))</f>
        <v>0</v>
      </c>
      <c r="AG24" s="270">
        <f t="shared" si="11"/>
        <v>0</v>
      </c>
    </row>
    <row r="25" spans="1:33" x14ac:dyDescent="0.25">
      <c r="A25" s="501"/>
      <c r="B25" s="539"/>
      <c r="C25" s="539"/>
      <c r="D25" s="505"/>
      <c r="E25" s="505"/>
      <c r="F25" s="505"/>
      <c r="G25" s="296">
        <f t="shared" si="3"/>
        <v>0</v>
      </c>
      <c r="H25" s="296">
        <f t="shared" si="4"/>
        <v>0</v>
      </c>
      <c r="I25" s="296">
        <f t="shared" si="5"/>
        <v>0</v>
      </c>
      <c r="J25" s="296">
        <f t="shared" si="6"/>
        <v>0</v>
      </c>
      <c r="K25" s="296">
        <f t="shared" si="7"/>
        <v>0</v>
      </c>
      <c r="L25" s="296">
        <f t="shared" si="8"/>
        <v>0</v>
      </c>
      <c r="M25" s="296">
        <f t="shared" si="9"/>
        <v>0</v>
      </c>
      <c r="N25" s="296">
        <f t="shared" si="10"/>
        <v>0</v>
      </c>
      <c r="O25" s="296">
        <f>IF(B25&gt;$O$11-1,IF(B25&lt;$O$12+1,G25,0),0)</f>
        <v>0</v>
      </c>
      <c r="P25" s="296">
        <f>IF('1. General Input'!$D$10=0,0,IF('1. General Input'!$D$10=8,0,IF(B25&gt;$P$11-1,IF(B25&lt;$Q$11,G25,0),0)))</f>
        <v>0</v>
      </c>
      <c r="Q25" s="296">
        <f>IF('1. General Input'!$D$10=0,0,IF('1. General Input'!$D$10=8,0,IF(B25&gt;$Q$11-1,IF(B25&lt;$R$11,G25,0),0)))</f>
        <v>0</v>
      </c>
      <c r="R25" s="296">
        <f>IF('1. General Input'!$D$10=0,0,IF('1. General Input'!$D$10=8,0,IF(B25&gt;$R$11-1,IF(B25&lt;$S$11,G25,0),0)))</f>
        <v>0</v>
      </c>
      <c r="S25" s="296">
        <f>IF('1. General Input'!$D$10=0,0,IF('1. General Input'!$D$10=8,0,IF(B25&gt;$S$11-1,IF(B25&lt;$T$11,G25,0),0)))</f>
        <v>0</v>
      </c>
      <c r="T25" s="296">
        <f>IF('1. General Input'!$D$10=0,0,IF('1. General Input'!$D$10=8,0,IF(B25&gt;$T$11-1,IF(B25&lt;$U$11,G25,0),0)))</f>
        <v>0</v>
      </c>
      <c r="U25" s="296">
        <f>IF('1. General Input'!$D$10=0,0,IF('1. General Input'!$D$10=8,0,IF(B25&gt;$U$11-1,IF(B25&lt;$V$11,G25,0),0)))</f>
        <v>0</v>
      </c>
      <c r="V25" s="296">
        <f>IF('1. General Input'!$D$10=0,0,IF('1. General Input'!$D$10=8,0,IF(B25&gt;$V$11-1,IF(B25&lt;$W$11,G25,0),0)))</f>
        <v>0</v>
      </c>
      <c r="W25" s="296">
        <f>IF('1. General Input'!$D$10=0,0,IF('1. General Input'!$D$10=8,0,IF(B25&gt;$W$11-1,IF(B25&lt;$X$11,G25,0),0)))</f>
        <v>0</v>
      </c>
      <c r="X25" s="296">
        <f>IF('1. General Input'!$D$10=0,0,IF('1. General Input'!$D$10=8,0,IF(B25&gt;$X$11-1,IF(B25&lt;$Y$11,G25,0),0)))</f>
        <v>0</v>
      </c>
      <c r="Y25" s="296">
        <f>IF('1. General Input'!$D$10=0,0,IF('1. General Input'!$D$10=8,0,IF(B25&gt;$Y$11-1,IF(B25&lt;$Z$11,G25,0),0)))</f>
        <v>0</v>
      </c>
      <c r="Z25" s="296">
        <f>IF('1. General Input'!$D$10=0,0,IF('1. General Input'!$D$10=8,0,IF(B25&gt;$Z$11-1,IF(B25&lt;$AA$11,G25,0),0)))</f>
        <v>0</v>
      </c>
      <c r="AA25" s="296">
        <f>IF('1. General Input'!$D$10=0,0,IF('1. General Input'!$D$10=8,0,IF(B25&gt;$AA$11-1,IF(B25&lt;$AB$11,G25,0),0)))</f>
        <v>0</v>
      </c>
      <c r="AB25" s="296">
        <f>IF('1. General Input'!$D$10=0,0,IF('1. General Input'!$D$10=8,0,IF(B25&gt;$AB$11-1,IF(B25&lt;$AC$11,G25,0),0)))</f>
        <v>0</v>
      </c>
      <c r="AC25" s="296">
        <f>IF('1. General Input'!$D$10=0,0,IF('1. General Input'!$D$10=8,0,IF(B25&gt;$AC$11-1,IF(B25&lt;$AD$11,G25,0),0)))</f>
        <v>0</v>
      </c>
      <c r="AD25" s="296">
        <f>IF('1. General Input'!$D$10=0,0,IF('1. General Input'!$D$10=8,0,IF(B25&gt;$AD$11-1,IF(B25&lt;$AE$11,G25,0),0)))</f>
        <v>0</v>
      </c>
      <c r="AE25" s="296">
        <f>IF('1. General Input'!$D$10=0,0,IF('1. General Input'!$D$10=8,0,IF(B25&gt;$AE$11-1,IF(B25&lt;$AF$11,G25,0),0)))</f>
        <v>0</v>
      </c>
      <c r="AF25" s="296">
        <f>IF('1. General Input'!$D$10=0,0,IF(B25&gt;$AF$11-1,G25,0))</f>
        <v>0</v>
      </c>
      <c r="AG25" s="270">
        <f t="shared" si="11"/>
        <v>0</v>
      </c>
    </row>
    <row r="26" spans="1:33" x14ac:dyDescent="0.25">
      <c r="A26" s="501"/>
      <c r="B26" s="539"/>
      <c r="C26" s="539"/>
      <c r="D26" s="505"/>
      <c r="E26" s="505"/>
      <c r="F26" s="505"/>
      <c r="G26" s="296">
        <f t="shared" si="3"/>
        <v>0</v>
      </c>
      <c r="H26" s="296">
        <f t="shared" si="4"/>
        <v>0</v>
      </c>
      <c r="I26" s="296">
        <f t="shared" si="5"/>
        <v>0</v>
      </c>
      <c r="J26" s="296">
        <f t="shared" si="6"/>
        <v>0</v>
      </c>
      <c r="K26" s="296">
        <f t="shared" si="7"/>
        <v>0</v>
      </c>
      <c r="L26" s="296">
        <f t="shared" si="8"/>
        <v>0</v>
      </c>
      <c r="M26" s="296">
        <f t="shared" si="9"/>
        <v>0</v>
      </c>
      <c r="N26" s="296">
        <f t="shared" si="10"/>
        <v>0</v>
      </c>
      <c r="O26" s="296">
        <f t="shared" ref="O26:O89" si="12">IF(B26&gt;$O$11-1,IF(B26&lt;$O$12+1,G26,0),0)</f>
        <v>0</v>
      </c>
      <c r="P26" s="296">
        <f>IF('1. General Input'!$D$10=0,0,IF('1. General Input'!$D$10=8,0,IF(B26&gt;$P$11-1,IF(B26&lt;$Q$11,G26,0),0)))</f>
        <v>0</v>
      </c>
      <c r="Q26" s="296">
        <f>IF('1. General Input'!$D$10=0,0,IF('1. General Input'!$D$10=8,0,IF(B26&gt;$Q$11-1,IF(B26&lt;$R$11,G26,0),0)))</f>
        <v>0</v>
      </c>
      <c r="R26" s="296">
        <f>IF('1. General Input'!$D$10=0,0,IF('1. General Input'!$D$10=8,0,IF(B26&gt;$R$11-1,IF(B26&lt;$S$11,G26,0),0)))</f>
        <v>0</v>
      </c>
      <c r="S26" s="296">
        <f>IF('1. General Input'!$D$10=0,0,IF('1. General Input'!$D$10=8,0,IF(B26&gt;$S$11-1,IF(B26&lt;$T$11,G26,0),0)))</f>
        <v>0</v>
      </c>
      <c r="T26" s="296">
        <f>IF('1. General Input'!$D$10=0,0,IF('1. General Input'!$D$10=8,0,IF(B26&gt;$T$11-1,IF(B26&lt;$U$11,G26,0),0)))</f>
        <v>0</v>
      </c>
      <c r="U26" s="296">
        <f>IF('1. General Input'!$D$10=0,0,IF('1. General Input'!$D$10=8,0,IF(B26&gt;$U$11-1,IF(B26&lt;$V$11,G26,0),0)))</f>
        <v>0</v>
      </c>
      <c r="V26" s="296">
        <f>IF('1. General Input'!$D$10=0,0,IF('1. General Input'!$D$10=8,0,IF(B26&gt;$V$11-1,IF(B26&lt;$W$11,G26,0),0)))</f>
        <v>0</v>
      </c>
      <c r="W26" s="296">
        <f>IF('1. General Input'!$D$10=0,0,IF('1. General Input'!$D$10=8,0,IF(B26&gt;$W$11-1,IF(B26&lt;$X$11,G26,0),0)))</f>
        <v>0</v>
      </c>
      <c r="X26" s="296">
        <f>IF('1. General Input'!$D$10=0,0,IF('1. General Input'!$D$10=8,0,IF(B26&gt;$X$11-1,IF(B26&lt;$Y$11,G26,0),0)))</f>
        <v>0</v>
      </c>
      <c r="Y26" s="296">
        <f>IF('1. General Input'!$D$10=0,0,IF('1. General Input'!$D$10=8,0,IF(B26&gt;$Y$11-1,IF(B26&lt;$Z$11,G26,0),0)))</f>
        <v>0</v>
      </c>
      <c r="Z26" s="296">
        <f>IF('1. General Input'!$D$10=0,0,IF('1. General Input'!$D$10=8,0,IF(B26&gt;$Z$11-1,IF(B26&lt;$AA$11,G26,0),0)))</f>
        <v>0</v>
      </c>
      <c r="AA26" s="296">
        <f>IF('1. General Input'!$D$10=0,0,IF('1. General Input'!$D$10=8,0,IF(B26&gt;$AA$11-1,IF(B26&lt;$AB$11,G26,0),0)))</f>
        <v>0</v>
      </c>
      <c r="AB26" s="296">
        <f>IF('1. General Input'!$D$10=0,0,IF('1. General Input'!$D$10=8,0,IF(B26&gt;$AB$11-1,IF(B26&lt;$AC$11,G26,0),0)))</f>
        <v>0</v>
      </c>
      <c r="AC26" s="296">
        <f>IF('1. General Input'!$D$10=0,0,IF('1. General Input'!$D$10=8,0,IF(B26&gt;$AC$11-1,IF(B26&lt;$AD$11,G26,0),0)))</f>
        <v>0</v>
      </c>
      <c r="AD26" s="296">
        <f>IF('1. General Input'!$D$10=0,0,IF('1. General Input'!$D$10=8,0,IF(B26&gt;$AD$11-1,IF(B26&lt;$AE$11,G26,0),0)))</f>
        <v>0</v>
      </c>
      <c r="AE26" s="296">
        <f>IF('1. General Input'!$D$10=0,0,IF('1. General Input'!$D$10=8,0,IF(B26&gt;$AE$11-1,IF(B26&lt;$AF$11,G26,0),0)))</f>
        <v>0</v>
      </c>
      <c r="AF26" s="296">
        <f>IF('1. General Input'!$D$10=0,0,IF(B26&gt;$AF$11-1,G26,0))</f>
        <v>0</v>
      </c>
      <c r="AG26" s="270">
        <f t="shared" si="11"/>
        <v>0</v>
      </c>
    </row>
    <row r="27" spans="1:33" x14ac:dyDescent="0.25">
      <c r="A27" s="501"/>
      <c r="B27" s="539"/>
      <c r="C27" s="539"/>
      <c r="D27" s="505"/>
      <c r="E27" s="505"/>
      <c r="F27" s="505"/>
      <c r="G27" s="296">
        <f t="shared" si="3"/>
        <v>0</v>
      </c>
      <c r="H27" s="296">
        <f t="shared" si="4"/>
        <v>0</v>
      </c>
      <c r="I27" s="296">
        <f t="shared" si="5"/>
        <v>0</v>
      </c>
      <c r="J27" s="296">
        <f t="shared" si="6"/>
        <v>0</v>
      </c>
      <c r="K27" s="296">
        <f t="shared" si="7"/>
        <v>0</v>
      </c>
      <c r="L27" s="296">
        <f t="shared" si="8"/>
        <v>0</v>
      </c>
      <c r="M27" s="296">
        <f t="shared" si="9"/>
        <v>0</v>
      </c>
      <c r="N27" s="296">
        <f t="shared" si="10"/>
        <v>0</v>
      </c>
      <c r="O27" s="296">
        <f t="shared" si="12"/>
        <v>0</v>
      </c>
      <c r="P27" s="296">
        <f>IF('1. General Input'!$D$10=0,0,IF('1. General Input'!$D$10=8,0,IF(B27&gt;$P$11-1,IF(B27&lt;$Q$11,G27,0),0)))</f>
        <v>0</v>
      </c>
      <c r="Q27" s="296">
        <f>IF('1. General Input'!$D$10=0,0,IF('1. General Input'!$D$10=8,0,IF(B27&gt;$Q$11-1,IF(B27&lt;$R$11,G27,0),0)))</f>
        <v>0</v>
      </c>
      <c r="R27" s="296">
        <f>IF('1. General Input'!$D$10=0,0,IF('1. General Input'!$D$10=8,0,IF(B27&gt;$R$11-1,IF(B27&lt;$S$11,G27,0),0)))</f>
        <v>0</v>
      </c>
      <c r="S27" s="296">
        <f>IF('1. General Input'!$D$10=0,0,IF('1. General Input'!$D$10=8,0,IF(B27&gt;$S$11-1,IF(B27&lt;$T$11,G27,0),0)))</f>
        <v>0</v>
      </c>
      <c r="T27" s="296">
        <f>IF('1. General Input'!$D$10=0,0,IF('1. General Input'!$D$10=8,0,IF(B27&gt;$T$11-1,IF(B27&lt;$U$11,G27,0),0)))</f>
        <v>0</v>
      </c>
      <c r="U27" s="296">
        <f>IF('1. General Input'!$D$10=0,0,IF('1. General Input'!$D$10=8,0,IF(B27&gt;$U$11-1,IF(B27&lt;$V$11,G27,0),0)))</f>
        <v>0</v>
      </c>
      <c r="V27" s="296">
        <f>IF('1. General Input'!$D$10=0,0,IF('1. General Input'!$D$10=8,0,IF(B27&gt;$V$11-1,IF(B27&lt;$W$11,G27,0),0)))</f>
        <v>0</v>
      </c>
      <c r="W27" s="296">
        <f>IF('1. General Input'!$D$10=0,0,IF('1. General Input'!$D$10=8,0,IF(B27&gt;$W$11-1,IF(B27&lt;$X$11,G27,0),0)))</f>
        <v>0</v>
      </c>
      <c r="X27" s="296">
        <f>IF('1. General Input'!$D$10=0,0,IF('1. General Input'!$D$10=8,0,IF(B27&gt;$X$11-1,IF(B27&lt;$Y$11,G27,0),0)))</f>
        <v>0</v>
      </c>
      <c r="Y27" s="296">
        <f>IF('1. General Input'!$D$10=0,0,IF('1. General Input'!$D$10=8,0,IF(B27&gt;$Y$11-1,IF(B27&lt;$Z$11,G27,0),0)))</f>
        <v>0</v>
      </c>
      <c r="Z27" s="296">
        <f>IF('1. General Input'!$D$10=0,0,IF('1. General Input'!$D$10=8,0,IF(B27&gt;$Z$11-1,IF(B27&lt;$AA$11,G27,0),0)))</f>
        <v>0</v>
      </c>
      <c r="AA27" s="296">
        <f>IF('1. General Input'!$D$10=0,0,IF('1. General Input'!$D$10=8,0,IF(B27&gt;$AA$11-1,IF(B27&lt;$AB$11,G27,0),0)))</f>
        <v>0</v>
      </c>
      <c r="AB27" s="296">
        <f>IF('1. General Input'!$D$10=0,0,IF('1. General Input'!$D$10=8,0,IF(B27&gt;$AB$11-1,IF(B27&lt;$AC$11,G27,0),0)))</f>
        <v>0</v>
      </c>
      <c r="AC27" s="296">
        <f>IF('1. General Input'!$D$10=0,0,IF('1. General Input'!$D$10=8,0,IF(B27&gt;$AC$11-1,IF(B27&lt;$AD$11,G27,0),0)))</f>
        <v>0</v>
      </c>
      <c r="AD27" s="296">
        <f>IF('1. General Input'!$D$10=0,0,IF('1. General Input'!$D$10=8,0,IF(B27&gt;$AD$11-1,IF(B27&lt;$AE$11,G27,0),0)))</f>
        <v>0</v>
      </c>
      <c r="AE27" s="296">
        <f>IF('1. General Input'!$D$10=0,0,IF('1. General Input'!$D$10=8,0,IF(B27&gt;$AE$11-1,IF(B27&lt;$AF$11,G27,0),0)))</f>
        <v>0</v>
      </c>
      <c r="AF27" s="296">
        <f>IF('1. General Input'!$D$10=0,0,IF(B27&gt;$AF$11-1,G27,0))</f>
        <v>0</v>
      </c>
      <c r="AG27" s="270">
        <f t="shared" si="11"/>
        <v>0</v>
      </c>
    </row>
    <row r="28" spans="1:33" x14ac:dyDescent="0.25">
      <c r="A28" s="501"/>
      <c r="B28" s="539"/>
      <c r="C28" s="539"/>
      <c r="D28" s="505"/>
      <c r="E28" s="505"/>
      <c r="F28" s="505"/>
      <c r="G28" s="296">
        <f t="shared" si="3"/>
        <v>0</v>
      </c>
      <c r="H28" s="296">
        <f t="shared" si="4"/>
        <v>0</v>
      </c>
      <c r="I28" s="296">
        <f t="shared" si="5"/>
        <v>0</v>
      </c>
      <c r="J28" s="296">
        <f t="shared" si="6"/>
        <v>0</v>
      </c>
      <c r="K28" s="296">
        <f t="shared" si="7"/>
        <v>0</v>
      </c>
      <c r="L28" s="296">
        <f t="shared" si="8"/>
        <v>0</v>
      </c>
      <c r="M28" s="296">
        <f t="shared" si="9"/>
        <v>0</v>
      </c>
      <c r="N28" s="296">
        <f t="shared" si="10"/>
        <v>0</v>
      </c>
      <c r="O28" s="296">
        <f t="shared" si="12"/>
        <v>0</v>
      </c>
      <c r="P28" s="296">
        <f>IF('1. General Input'!$D$10=0,0,IF('1. General Input'!$D$10=8,0,IF(B28&gt;$P$11-1,IF(B28&lt;$Q$11,G28,0),0)))</f>
        <v>0</v>
      </c>
      <c r="Q28" s="296">
        <f>IF('1. General Input'!$D$10=0,0,IF('1. General Input'!$D$10=8,0,IF(B28&gt;$Q$11-1,IF(B28&lt;$R$11,G28,0),0)))</f>
        <v>0</v>
      </c>
      <c r="R28" s="296">
        <f>IF('1. General Input'!$D$10=0,0,IF('1. General Input'!$D$10=8,0,IF(B28&gt;$R$11-1,IF(B28&lt;$S$11,G28,0),0)))</f>
        <v>0</v>
      </c>
      <c r="S28" s="296">
        <f>IF('1. General Input'!$D$10=0,0,IF('1. General Input'!$D$10=8,0,IF(B28&gt;$S$11-1,IF(B28&lt;$T$11,G28,0),0)))</f>
        <v>0</v>
      </c>
      <c r="T28" s="296">
        <f>IF('1. General Input'!$D$10=0,0,IF('1. General Input'!$D$10=8,0,IF(B28&gt;$T$11-1,IF(B28&lt;$U$11,G28,0),0)))</f>
        <v>0</v>
      </c>
      <c r="U28" s="296">
        <f>IF('1. General Input'!$D$10=0,0,IF('1. General Input'!$D$10=8,0,IF(B28&gt;$U$11-1,IF(B28&lt;$V$11,G28,0),0)))</f>
        <v>0</v>
      </c>
      <c r="V28" s="296">
        <f>IF('1. General Input'!$D$10=0,0,IF('1. General Input'!$D$10=8,0,IF(B28&gt;$V$11-1,IF(B28&lt;$W$11,G28,0),0)))</f>
        <v>0</v>
      </c>
      <c r="W28" s="296">
        <f>IF('1. General Input'!$D$10=0,0,IF('1. General Input'!$D$10=8,0,IF(B28&gt;$W$11-1,IF(B28&lt;$X$11,G28,0),0)))</f>
        <v>0</v>
      </c>
      <c r="X28" s="296">
        <f>IF('1. General Input'!$D$10=0,0,IF('1. General Input'!$D$10=8,0,IF(B28&gt;$X$11-1,IF(B28&lt;$Y$11,G28,0),0)))</f>
        <v>0</v>
      </c>
      <c r="Y28" s="296">
        <f>IF('1. General Input'!$D$10=0,0,IF('1. General Input'!$D$10=8,0,IF(B28&gt;$Y$11-1,IF(B28&lt;$Z$11,G28,0),0)))</f>
        <v>0</v>
      </c>
      <c r="Z28" s="296">
        <f>IF('1. General Input'!$D$10=0,0,IF('1. General Input'!$D$10=8,0,IF(B28&gt;$Z$11-1,IF(B28&lt;$AA$11,G28,0),0)))</f>
        <v>0</v>
      </c>
      <c r="AA28" s="296">
        <f>IF('1. General Input'!$D$10=0,0,IF('1. General Input'!$D$10=8,0,IF(B28&gt;$AA$11-1,IF(B28&lt;$AB$11,G28,0),0)))</f>
        <v>0</v>
      </c>
      <c r="AB28" s="296">
        <f>IF('1. General Input'!$D$10=0,0,IF('1. General Input'!$D$10=8,0,IF(B28&gt;$AB$11-1,IF(B28&lt;$AC$11,G28,0),0)))</f>
        <v>0</v>
      </c>
      <c r="AC28" s="296">
        <f>IF('1. General Input'!$D$10=0,0,IF('1. General Input'!$D$10=8,0,IF(B28&gt;$AC$11-1,IF(B28&lt;$AD$11,G28,0),0)))</f>
        <v>0</v>
      </c>
      <c r="AD28" s="296">
        <f>IF('1. General Input'!$D$10=0,0,IF('1. General Input'!$D$10=8,0,IF(B28&gt;$AD$11-1,IF(B28&lt;$AE$11,G28,0),0)))</f>
        <v>0</v>
      </c>
      <c r="AE28" s="296">
        <f>IF('1. General Input'!$D$10=0,0,IF('1. General Input'!$D$10=8,0,IF(B28&gt;$AE$11-1,IF(B28&lt;$AF$11,G28,0),0)))</f>
        <v>0</v>
      </c>
      <c r="AF28" s="296">
        <f>IF('1. General Input'!$D$10=0,0,IF(B28&gt;$AF$11-1,G28,0))</f>
        <v>0</v>
      </c>
      <c r="AG28" s="270">
        <f t="shared" si="11"/>
        <v>0</v>
      </c>
    </row>
    <row r="29" spans="1:33" x14ac:dyDescent="0.25">
      <c r="A29" s="501"/>
      <c r="B29" s="539"/>
      <c r="C29" s="539"/>
      <c r="D29" s="505"/>
      <c r="E29" s="505"/>
      <c r="F29" s="505"/>
      <c r="G29" s="296">
        <f t="shared" si="3"/>
        <v>0</v>
      </c>
      <c r="H29" s="296">
        <f t="shared" si="4"/>
        <v>0</v>
      </c>
      <c r="I29" s="296">
        <f t="shared" si="5"/>
        <v>0</v>
      </c>
      <c r="J29" s="296">
        <f t="shared" si="6"/>
        <v>0</v>
      </c>
      <c r="K29" s="296">
        <f t="shared" si="7"/>
        <v>0</v>
      </c>
      <c r="L29" s="296">
        <f t="shared" si="8"/>
        <v>0</v>
      </c>
      <c r="M29" s="296">
        <f t="shared" si="9"/>
        <v>0</v>
      </c>
      <c r="N29" s="296">
        <f t="shared" si="10"/>
        <v>0</v>
      </c>
      <c r="O29" s="296">
        <f t="shared" si="12"/>
        <v>0</v>
      </c>
      <c r="P29" s="296">
        <f>IF('1. General Input'!$D$10=0,0,IF('1. General Input'!$D$10=8,0,IF(B29&gt;$P$11-1,IF(B29&lt;$Q$11,G29,0),0)))</f>
        <v>0</v>
      </c>
      <c r="Q29" s="296">
        <f>IF('1. General Input'!$D$10=0,0,IF('1. General Input'!$D$10=8,0,IF(B29&gt;$Q$11-1,IF(B29&lt;$R$11,G29,0),0)))</f>
        <v>0</v>
      </c>
      <c r="R29" s="296">
        <f>IF('1. General Input'!$D$10=0,0,IF('1. General Input'!$D$10=8,0,IF(B29&gt;$R$11-1,IF(B29&lt;$S$11,G29,0),0)))</f>
        <v>0</v>
      </c>
      <c r="S29" s="296">
        <f>IF('1. General Input'!$D$10=0,0,IF('1. General Input'!$D$10=8,0,IF(B29&gt;$S$11-1,IF(B29&lt;$T$11,G29,0),0)))</f>
        <v>0</v>
      </c>
      <c r="T29" s="296">
        <f>IF('1. General Input'!$D$10=0,0,IF('1. General Input'!$D$10=8,0,IF(B29&gt;$T$11-1,IF(B29&lt;$U$11,G29,0),0)))</f>
        <v>0</v>
      </c>
      <c r="U29" s="296">
        <f>IF('1. General Input'!$D$10=0,0,IF('1. General Input'!$D$10=8,0,IF(B29&gt;$U$11-1,IF(B29&lt;$V$11,G29,0),0)))</f>
        <v>0</v>
      </c>
      <c r="V29" s="296">
        <f>IF('1. General Input'!$D$10=0,0,IF('1. General Input'!$D$10=8,0,IF(B29&gt;$V$11-1,IF(B29&lt;$W$11,G29,0),0)))</f>
        <v>0</v>
      </c>
      <c r="W29" s="296">
        <f>IF('1. General Input'!$D$10=0,0,IF('1. General Input'!$D$10=8,0,IF(B29&gt;$W$11-1,IF(B29&lt;$X$11,G29,0),0)))</f>
        <v>0</v>
      </c>
      <c r="X29" s="296">
        <f>IF('1. General Input'!$D$10=0,0,IF('1. General Input'!$D$10=8,0,IF(B29&gt;$X$11-1,IF(B29&lt;$Y$11,G29,0),0)))</f>
        <v>0</v>
      </c>
      <c r="Y29" s="296">
        <f>IF('1. General Input'!$D$10=0,0,IF('1. General Input'!$D$10=8,0,IF(B29&gt;$Y$11-1,IF(B29&lt;$Z$11,G29,0),0)))</f>
        <v>0</v>
      </c>
      <c r="Z29" s="296">
        <f>IF('1. General Input'!$D$10=0,0,IF('1. General Input'!$D$10=8,0,IF(B29&gt;$Z$11-1,IF(B29&lt;$AA$11,G29,0),0)))</f>
        <v>0</v>
      </c>
      <c r="AA29" s="296">
        <f>IF('1. General Input'!$D$10=0,0,IF('1. General Input'!$D$10=8,0,IF(B29&gt;$AA$11-1,IF(B29&lt;$AB$11,G29,0),0)))</f>
        <v>0</v>
      </c>
      <c r="AB29" s="296">
        <f>IF('1. General Input'!$D$10=0,0,IF('1. General Input'!$D$10=8,0,IF(B29&gt;$AB$11-1,IF(B29&lt;$AC$11,G29,0),0)))</f>
        <v>0</v>
      </c>
      <c r="AC29" s="296">
        <f>IF('1. General Input'!$D$10=0,0,IF('1. General Input'!$D$10=8,0,IF(B29&gt;$AC$11-1,IF(B29&lt;$AD$11,G29,0),0)))</f>
        <v>0</v>
      </c>
      <c r="AD29" s="296">
        <f>IF('1. General Input'!$D$10=0,0,IF('1. General Input'!$D$10=8,0,IF(B29&gt;$AD$11-1,IF(B29&lt;$AE$11,G29,0),0)))</f>
        <v>0</v>
      </c>
      <c r="AE29" s="296">
        <f>IF('1. General Input'!$D$10=0,0,IF('1. General Input'!$D$10=8,0,IF(B29&gt;$AE$11-1,IF(B29&lt;$AF$11,G29,0),0)))</f>
        <v>0</v>
      </c>
      <c r="AF29" s="296">
        <f>IF('1. General Input'!$D$10=0,0,IF(B29&gt;$AF$11-1,G29,0))</f>
        <v>0</v>
      </c>
      <c r="AG29" s="270">
        <f t="shared" si="11"/>
        <v>0</v>
      </c>
    </row>
    <row r="30" spans="1:33" x14ac:dyDescent="0.25">
      <c r="A30" s="501"/>
      <c r="B30" s="539"/>
      <c r="C30" s="539"/>
      <c r="D30" s="505"/>
      <c r="E30" s="505"/>
      <c r="F30" s="505"/>
      <c r="G30" s="296">
        <f t="shared" si="3"/>
        <v>0</v>
      </c>
      <c r="H30" s="296">
        <f t="shared" si="4"/>
        <v>0</v>
      </c>
      <c r="I30" s="296">
        <f t="shared" si="5"/>
        <v>0</v>
      </c>
      <c r="J30" s="296">
        <f t="shared" si="6"/>
        <v>0</v>
      </c>
      <c r="K30" s="296">
        <f t="shared" si="7"/>
        <v>0</v>
      </c>
      <c r="L30" s="296">
        <f t="shared" si="8"/>
        <v>0</v>
      </c>
      <c r="M30" s="296">
        <f t="shared" si="9"/>
        <v>0</v>
      </c>
      <c r="N30" s="296">
        <f t="shared" si="10"/>
        <v>0</v>
      </c>
      <c r="O30" s="296">
        <f t="shared" si="12"/>
        <v>0</v>
      </c>
      <c r="P30" s="296">
        <f>IF('1. General Input'!$D$10=0,0,IF('1. General Input'!$D$10=8,0,IF(B30&gt;$P$11-1,IF(B30&lt;$Q$11,G30,0),0)))</f>
        <v>0</v>
      </c>
      <c r="Q30" s="296">
        <f>IF('1. General Input'!$D$10=0,0,IF('1. General Input'!$D$10=8,0,IF(B30&gt;$Q$11-1,IF(B30&lt;$R$11,G30,0),0)))</f>
        <v>0</v>
      </c>
      <c r="R30" s="296">
        <f>IF('1. General Input'!$D$10=0,0,IF('1. General Input'!$D$10=8,0,IF(B30&gt;$R$11-1,IF(B30&lt;$S$11,G30,0),0)))</f>
        <v>0</v>
      </c>
      <c r="S30" s="296">
        <f>IF('1. General Input'!$D$10=0,0,IF('1. General Input'!$D$10=8,0,IF(B30&gt;$S$11-1,IF(B30&lt;$T$11,G30,0),0)))</f>
        <v>0</v>
      </c>
      <c r="T30" s="296">
        <f>IF('1. General Input'!$D$10=0,0,IF('1. General Input'!$D$10=8,0,IF(B30&gt;$T$11-1,IF(B30&lt;$U$11,G30,0),0)))</f>
        <v>0</v>
      </c>
      <c r="U30" s="296">
        <f>IF('1. General Input'!$D$10=0,0,IF('1. General Input'!$D$10=8,0,IF(B30&gt;$U$11-1,IF(B30&lt;$V$11,G30,0),0)))</f>
        <v>0</v>
      </c>
      <c r="V30" s="296">
        <f>IF('1. General Input'!$D$10=0,0,IF('1. General Input'!$D$10=8,0,IF(B30&gt;$V$11-1,IF(B30&lt;$W$11,G30,0),0)))</f>
        <v>0</v>
      </c>
      <c r="W30" s="296">
        <f>IF('1. General Input'!$D$10=0,0,IF('1. General Input'!$D$10=8,0,IF(B30&gt;$W$11-1,IF(B30&lt;$X$11,G30,0),0)))</f>
        <v>0</v>
      </c>
      <c r="X30" s="296">
        <f>IF('1. General Input'!$D$10=0,0,IF('1. General Input'!$D$10=8,0,IF(B30&gt;$X$11-1,IF(B30&lt;$Y$11,G30,0),0)))</f>
        <v>0</v>
      </c>
      <c r="Y30" s="296">
        <f>IF('1. General Input'!$D$10=0,0,IF('1. General Input'!$D$10=8,0,IF(B30&gt;$Y$11-1,IF(B30&lt;$Z$11,G30,0),0)))</f>
        <v>0</v>
      </c>
      <c r="Z30" s="296">
        <f>IF('1. General Input'!$D$10=0,0,IF('1. General Input'!$D$10=8,0,IF(B30&gt;$Z$11-1,IF(B30&lt;$AA$11,G30,0),0)))</f>
        <v>0</v>
      </c>
      <c r="AA30" s="296">
        <f>IF('1. General Input'!$D$10=0,0,IF('1. General Input'!$D$10=8,0,IF(B30&gt;$AA$11-1,IF(B30&lt;$AB$11,G30,0),0)))</f>
        <v>0</v>
      </c>
      <c r="AB30" s="296">
        <f>IF('1. General Input'!$D$10=0,0,IF('1. General Input'!$D$10=8,0,IF(B30&gt;$AB$11-1,IF(B30&lt;$AC$11,G30,0),0)))</f>
        <v>0</v>
      </c>
      <c r="AC30" s="296">
        <f>IF('1. General Input'!$D$10=0,0,IF('1. General Input'!$D$10=8,0,IF(B30&gt;$AC$11-1,IF(B30&lt;$AD$11,G30,0),0)))</f>
        <v>0</v>
      </c>
      <c r="AD30" s="296">
        <f>IF('1. General Input'!$D$10=0,0,IF('1. General Input'!$D$10=8,0,IF(B30&gt;$AD$11-1,IF(B30&lt;$AE$11,G30,0),0)))</f>
        <v>0</v>
      </c>
      <c r="AE30" s="296">
        <f>IF('1. General Input'!$D$10=0,0,IF('1. General Input'!$D$10=8,0,IF(B30&gt;$AE$11-1,IF(B30&lt;$AF$11,G30,0),0)))</f>
        <v>0</v>
      </c>
      <c r="AF30" s="296">
        <f>IF('1. General Input'!$D$10=0,0,IF(B30&gt;$AF$11-1,G30,0))</f>
        <v>0</v>
      </c>
      <c r="AG30" s="270">
        <f t="shared" si="11"/>
        <v>0</v>
      </c>
    </row>
    <row r="31" spans="1:33" x14ac:dyDescent="0.25">
      <c r="A31" s="501"/>
      <c r="B31" s="539"/>
      <c r="C31" s="539"/>
      <c r="D31" s="505"/>
      <c r="E31" s="505"/>
      <c r="F31" s="505"/>
      <c r="G31" s="296">
        <f t="shared" si="3"/>
        <v>0</v>
      </c>
      <c r="H31" s="296">
        <f t="shared" si="4"/>
        <v>0</v>
      </c>
      <c r="I31" s="296">
        <f t="shared" si="5"/>
        <v>0</v>
      </c>
      <c r="J31" s="296">
        <f t="shared" si="6"/>
        <v>0</v>
      </c>
      <c r="K31" s="296">
        <f t="shared" si="7"/>
        <v>0</v>
      </c>
      <c r="L31" s="296">
        <f t="shared" si="8"/>
        <v>0</v>
      </c>
      <c r="M31" s="296">
        <f t="shared" si="9"/>
        <v>0</v>
      </c>
      <c r="N31" s="296">
        <f t="shared" si="10"/>
        <v>0</v>
      </c>
      <c r="O31" s="296">
        <f t="shared" si="12"/>
        <v>0</v>
      </c>
      <c r="P31" s="296">
        <f>IF('1. General Input'!$D$10=0,0,IF('1. General Input'!$D$10=8,0,IF(B31&gt;$P$11-1,IF(B31&lt;$Q$11,G31,0),0)))</f>
        <v>0</v>
      </c>
      <c r="Q31" s="296">
        <f>IF('1. General Input'!$D$10=0,0,IF('1. General Input'!$D$10=8,0,IF(B31&gt;$Q$11-1,IF(B31&lt;$R$11,G31,0),0)))</f>
        <v>0</v>
      </c>
      <c r="R31" s="296">
        <f>IF('1. General Input'!$D$10=0,0,IF('1. General Input'!$D$10=8,0,IF(B31&gt;$R$11-1,IF(B31&lt;$S$11,G31,0),0)))</f>
        <v>0</v>
      </c>
      <c r="S31" s="296">
        <f>IF('1. General Input'!$D$10=0,0,IF('1. General Input'!$D$10=8,0,IF(B31&gt;$S$11-1,IF(B31&lt;$T$11,G31,0),0)))</f>
        <v>0</v>
      </c>
      <c r="T31" s="296">
        <f>IF('1. General Input'!$D$10=0,0,IF('1. General Input'!$D$10=8,0,IF(B31&gt;$T$11-1,IF(B31&lt;$U$11,G31,0),0)))</f>
        <v>0</v>
      </c>
      <c r="U31" s="296">
        <f>IF('1. General Input'!$D$10=0,0,IF('1. General Input'!$D$10=8,0,IF(B31&gt;$U$11-1,IF(B31&lt;$V$11,G31,0),0)))</f>
        <v>0</v>
      </c>
      <c r="V31" s="296">
        <f>IF('1. General Input'!$D$10=0,0,IF('1. General Input'!$D$10=8,0,IF(B31&gt;$V$11-1,IF(B31&lt;$W$11,G31,0),0)))</f>
        <v>0</v>
      </c>
      <c r="W31" s="296">
        <f>IF('1. General Input'!$D$10=0,0,IF('1. General Input'!$D$10=8,0,IF(B31&gt;$W$11-1,IF(B31&lt;$X$11,G31,0),0)))</f>
        <v>0</v>
      </c>
      <c r="X31" s="296">
        <f>IF('1. General Input'!$D$10=0,0,IF('1. General Input'!$D$10=8,0,IF(B31&gt;$X$11-1,IF(B31&lt;$Y$11,G31,0),0)))</f>
        <v>0</v>
      </c>
      <c r="Y31" s="296">
        <f>IF('1. General Input'!$D$10=0,0,IF('1. General Input'!$D$10=8,0,IF(B31&gt;$Y$11-1,IF(B31&lt;$Z$11,G31,0),0)))</f>
        <v>0</v>
      </c>
      <c r="Z31" s="296">
        <f>IF('1. General Input'!$D$10=0,0,IF('1. General Input'!$D$10=8,0,IF(B31&gt;$Z$11-1,IF(B31&lt;$AA$11,G31,0),0)))</f>
        <v>0</v>
      </c>
      <c r="AA31" s="296">
        <f>IF('1. General Input'!$D$10=0,0,IF('1. General Input'!$D$10=8,0,IF(B31&gt;$AA$11-1,IF(B31&lt;$AB$11,G31,0),0)))</f>
        <v>0</v>
      </c>
      <c r="AB31" s="296">
        <f>IF('1. General Input'!$D$10=0,0,IF('1. General Input'!$D$10=8,0,IF(B31&gt;$AB$11-1,IF(B31&lt;$AC$11,G31,0),0)))</f>
        <v>0</v>
      </c>
      <c r="AC31" s="296">
        <f>IF('1. General Input'!$D$10=0,0,IF('1. General Input'!$D$10=8,0,IF(B31&gt;$AC$11-1,IF(B31&lt;$AD$11,G31,0),0)))</f>
        <v>0</v>
      </c>
      <c r="AD31" s="296">
        <f>IF('1. General Input'!$D$10=0,0,IF('1. General Input'!$D$10=8,0,IF(B31&gt;$AD$11-1,IF(B31&lt;$AE$11,G31,0),0)))</f>
        <v>0</v>
      </c>
      <c r="AE31" s="296">
        <f>IF('1. General Input'!$D$10=0,0,IF('1. General Input'!$D$10=8,0,IF(B31&gt;$AE$11-1,IF(B31&lt;$AF$11,G31,0),0)))</f>
        <v>0</v>
      </c>
      <c r="AF31" s="296">
        <f>IF('1. General Input'!$D$10=0,0,IF(B31&gt;$AF$11-1,G31,0))</f>
        <v>0</v>
      </c>
      <c r="AG31" s="270">
        <f t="shared" si="11"/>
        <v>0</v>
      </c>
    </row>
    <row r="32" spans="1:33" x14ac:dyDescent="0.25">
      <c r="A32" s="501"/>
      <c r="B32" s="539"/>
      <c r="C32" s="539"/>
      <c r="D32" s="505"/>
      <c r="E32" s="505"/>
      <c r="F32" s="505"/>
      <c r="G32" s="296">
        <f t="shared" si="3"/>
        <v>0</v>
      </c>
      <c r="H32" s="296">
        <f t="shared" si="4"/>
        <v>0</v>
      </c>
      <c r="I32" s="296">
        <f t="shared" si="5"/>
        <v>0</v>
      </c>
      <c r="J32" s="296">
        <f t="shared" si="6"/>
        <v>0</v>
      </c>
      <c r="K32" s="296">
        <f t="shared" si="7"/>
        <v>0</v>
      </c>
      <c r="L32" s="296">
        <f t="shared" si="8"/>
        <v>0</v>
      </c>
      <c r="M32" s="296">
        <f t="shared" si="9"/>
        <v>0</v>
      </c>
      <c r="N32" s="296">
        <f t="shared" si="10"/>
        <v>0</v>
      </c>
      <c r="O32" s="296">
        <f t="shared" si="12"/>
        <v>0</v>
      </c>
      <c r="P32" s="296">
        <f>IF('1. General Input'!$D$10=0,0,IF('1. General Input'!$D$10=8,0,IF(B32&gt;$P$11-1,IF(B32&lt;$Q$11,G32,0),0)))</f>
        <v>0</v>
      </c>
      <c r="Q32" s="296">
        <f>IF('1. General Input'!$D$10=0,0,IF('1. General Input'!$D$10=8,0,IF(B32&gt;$Q$11-1,IF(B32&lt;$R$11,G32,0),0)))</f>
        <v>0</v>
      </c>
      <c r="R32" s="296">
        <f>IF('1. General Input'!$D$10=0,0,IF('1. General Input'!$D$10=8,0,IF(B32&gt;$R$11-1,IF(B32&lt;$S$11,G32,0),0)))</f>
        <v>0</v>
      </c>
      <c r="S32" s="296">
        <f>IF('1. General Input'!$D$10=0,0,IF('1. General Input'!$D$10=8,0,IF(B32&gt;$S$11-1,IF(B32&lt;$T$11,G32,0),0)))</f>
        <v>0</v>
      </c>
      <c r="T32" s="296">
        <f>IF('1. General Input'!$D$10=0,0,IF('1. General Input'!$D$10=8,0,IF(B32&gt;$T$11-1,IF(B32&lt;$U$11,G32,0),0)))</f>
        <v>0</v>
      </c>
      <c r="U32" s="296">
        <f>IF('1. General Input'!$D$10=0,0,IF('1. General Input'!$D$10=8,0,IF(B32&gt;$U$11-1,IF(B32&lt;$V$11,G32,0),0)))</f>
        <v>0</v>
      </c>
      <c r="V32" s="296">
        <f>IF('1. General Input'!$D$10=0,0,IF('1. General Input'!$D$10=8,0,IF(B32&gt;$V$11-1,IF(B32&lt;$W$11,G32,0),0)))</f>
        <v>0</v>
      </c>
      <c r="W32" s="296">
        <f>IF('1. General Input'!$D$10=0,0,IF('1. General Input'!$D$10=8,0,IF(B32&gt;$W$11-1,IF(B32&lt;$X$11,G32,0),0)))</f>
        <v>0</v>
      </c>
      <c r="X32" s="296">
        <f>IF('1. General Input'!$D$10=0,0,IF('1. General Input'!$D$10=8,0,IF(B32&gt;$X$11-1,IF(B32&lt;$Y$11,G32,0),0)))</f>
        <v>0</v>
      </c>
      <c r="Y32" s="296">
        <f>IF('1. General Input'!$D$10=0,0,IF('1. General Input'!$D$10=8,0,IF(B32&gt;$Y$11-1,IF(B32&lt;$Z$11,G32,0),0)))</f>
        <v>0</v>
      </c>
      <c r="Z32" s="296">
        <f>IF('1. General Input'!$D$10=0,0,IF('1. General Input'!$D$10=8,0,IF(B32&gt;$Z$11-1,IF(B32&lt;$AA$11,G32,0),0)))</f>
        <v>0</v>
      </c>
      <c r="AA32" s="296">
        <f>IF('1. General Input'!$D$10=0,0,IF('1. General Input'!$D$10=8,0,IF(B32&gt;$AA$11-1,IF(B32&lt;$AB$11,G32,0),0)))</f>
        <v>0</v>
      </c>
      <c r="AB32" s="296">
        <f>IF('1. General Input'!$D$10=0,0,IF('1. General Input'!$D$10=8,0,IF(B32&gt;$AB$11-1,IF(B32&lt;$AC$11,G32,0),0)))</f>
        <v>0</v>
      </c>
      <c r="AC32" s="296">
        <f>IF('1. General Input'!$D$10=0,0,IF('1. General Input'!$D$10=8,0,IF(B32&gt;$AC$11-1,IF(B32&lt;$AD$11,G32,0),0)))</f>
        <v>0</v>
      </c>
      <c r="AD32" s="296">
        <f>IF('1. General Input'!$D$10=0,0,IF('1. General Input'!$D$10=8,0,IF(B32&gt;$AD$11-1,IF(B32&lt;$AE$11,G32,0),0)))</f>
        <v>0</v>
      </c>
      <c r="AE32" s="296">
        <f>IF('1. General Input'!$D$10=0,0,IF('1. General Input'!$D$10=8,0,IF(B32&gt;$AE$11-1,IF(B32&lt;$AF$11,G32,0),0)))</f>
        <v>0</v>
      </c>
      <c r="AF32" s="296">
        <f>IF('1. General Input'!$D$10=0,0,IF(B32&gt;$AF$11-1,G32,0))</f>
        <v>0</v>
      </c>
      <c r="AG32" s="270">
        <f t="shared" si="11"/>
        <v>0</v>
      </c>
    </row>
    <row r="33" spans="1:33" x14ac:dyDescent="0.25">
      <c r="A33" s="501"/>
      <c r="B33" s="539"/>
      <c r="C33" s="539"/>
      <c r="D33" s="505"/>
      <c r="E33" s="505"/>
      <c r="F33" s="505"/>
      <c r="G33" s="296">
        <f t="shared" si="3"/>
        <v>0</v>
      </c>
      <c r="H33" s="296">
        <f t="shared" si="4"/>
        <v>0</v>
      </c>
      <c r="I33" s="296">
        <f t="shared" si="5"/>
        <v>0</v>
      </c>
      <c r="J33" s="296">
        <f t="shared" si="6"/>
        <v>0</v>
      </c>
      <c r="K33" s="296">
        <f t="shared" si="7"/>
        <v>0</v>
      </c>
      <c r="L33" s="296">
        <f t="shared" si="8"/>
        <v>0</v>
      </c>
      <c r="M33" s="296">
        <f t="shared" si="9"/>
        <v>0</v>
      </c>
      <c r="N33" s="296">
        <f t="shared" si="10"/>
        <v>0</v>
      </c>
      <c r="O33" s="296">
        <f t="shared" si="12"/>
        <v>0</v>
      </c>
      <c r="P33" s="296">
        <f>IF('1. General Input'!$D$10=0,0,IF('1. General Input'!$D$10=8,0,IF(B33&gt;$P$11-1,IF(B33&lt;$Q$11,G33,0),0)))</f>
        <v>0</v>
      </c>
      <c r="Q33" s="296">
        <f>IF('1. General Input'!$D$10=0,0,IF('1. General Input'!$D$10=8,0,IF(B33&gt;$Q$11-1,IF(B33&lt;$R$11,G33,0),0)))</f>
        <v>0</v>
      </c>
      <c r="R33" s="296">
        <f>IF('1. General Input'!$D$10=0,0,IF('1. General Input'!$D$10=8,0,IF(B33&gt;$R$11-1,IF(B33&lt;$S$11,G33,0),0)))</f>
        <v>0</v>
      </c>
      <c r="S33" s="296">
        <f>IF('1. General Input'!$D$10=0,0,IF('1. General Input'!$D$10=8,0,IF(B33&gt;$S$11-1,IF(B33&lt;$T$11,G33,0),0)))</f>
        <v>0</v>
      </c>
      <c r="T33" s="296">
        <f>IF('1. General Input'!$D$10=0,0,IF('1. General Input'!$D$10=8,0,IF(B33&gt;$T$11-1,IF(B33&lt;$U$11,G33,0),0)))</f>
        <v>0</v>
      </c>
      <c r="U33" s="296">
        <f>IF('1. General Input'!$D$10=0,0,IF('1. General Input'!$D$10=8,0,IF(B33&gt;$U$11-1,IF(B33&lt;$V$11,G33,0),0)))</f>
        <v>0</v>
      </c>
      <c r="V33" s="296">
        <f>IF('1. General Input'!$D$10=0,0,IF('1. General Input'!$D$10=8,0,IF(B33&gt;$V$11-1,IF(B33&lt;$W$11,G33,0),0)))</f>
        <v>0</v>
      </c>
      <c r="W33" s="296">
        <f>IF('1. General Input'!$D$10=0,0,IF('1. General Input'!$D$10=8,0,IF(B33&gt;$W$11-1,IF(B33&lt;$X$11,G33,0),0)))</f>
        <v>0</v>
      </c>
      <c r="X33" s="296">
        <f>IF('1. General Input'!$D$10=0,0,IF('1. General Input'!$D$10=8,0,IF(B33&gt;$X$11-1,IF(B33&lt;$Y$11,G33,0),0)))</f>
        <v>0</v>
      </c>
      <c r="Y33" s="296">
        <f>IF('1. General Input'!$D$10=0,0,IF('1. General Input'!$D$10=8,0,IF(B33&gt;$Y$11-1,IF(B33&lt;$Z$11,G33,0),0)))</f>
        <v>0</v>
      </c>
      <c r="Z33" s="296">
        <f>IF('1. General Input'!$D$10=0,0,IF('1. General Input'!$D$10=8,0,IF(B33&gt;$Z$11-1,IF(B33&lt;$AA$11,G33,0),0)))</f>
        <v>0</v>
      </c>
      <c r="AA33" s="296">
        <f>IF('1. General Input'!$D$10=0,0,IF('1. General Input'!$D$10=8,0,IF(B33&gt;$AA$11-1,IF(B33&lt;$AB$11,G33,0),0)))</f>
        <v>0</v>
      </c>
      <c r="AB33" s="296">
        <f>IF('1. General Input'!$D$10=0,0,IF('1. General Input'!$D$10=8,0,IF(B33&gt;$AB$11-1,IF(B33&lt;$AC$11,G33,0),0)))</f>
        <v>0</v>
      </c>
      <c r="AC33" s="296">
        <f>IF('1. General Input'!$D$10=0,0,IF('1. General Input'!$D$10=8,0,IF(B33&gt;$AC$11-1,IF(B33&lt;$AD$11,G33,0),0)))</f>
        <v>0</v>
      </c>
      <c r="AD33" s="296">
        <f>IF('1. General Input'!$D$10=0,0,IF('1. General Input'!$D$10=8,0,IF(B33&gt;$AD$11-1,IF(B33&lt;$AE$11,G33,0),0)))</f>
        <v>0</v>
      </c>
      <c r="AE33" s="296">
        <f>IF('1. General Input'!$D$10=0,0,IF('1. General Input'!$D$10=8,0,IF(B33&gt;$AE$11-1,IF(B33&lt;$AF$11,G33,0),0)))</f>
        <v>0</v>
      </c>
      <c r="AF33" s="296">
        <f>IF('1. General Input'!$D$10=0,0,IF(B33&gt;$AF$11-1,G33,0))</f>
        <v>0</v>
      </c>
      <c r="AG33" s="270">
        <f t="shared" si="11"/>
        <v>0</v>
      </c>
    </row>
    <row r="34" spans="1:33" x14ac:dyDescent="0.25">
      <c r="A34" s="501"/>
      <c r="B34" s="539"/>
      <c r="C34" s="539"/>
      <c r="D34" s="505"/>
      <c r="E34" s="505"/>
      <c r="F34" s="505"/>
      <c r="G34" s="296">
        <f t="shared" si="3"/>
        <v>0</v>
      </c>
      <c r="H34" s="296">
        <f t="shared" si="4"/>
        <v>0</v>
      </c>
      <c r="I34" s="296">
        <f t="shared" si="5"/>
        <v>0</v>
      </c>
      <c r="J34" s="296">
        <f t="shared" si="6"/>
        <v>0</v>
      </c>
      <c r="K34" s="296">
        <f t="shared" si="7"/>
        <v>0</v>
      </c>
      <c r="L34" s="296">
        <f t="shared" si="8"/>
        <v>0</v>
      </c>
      <c r="M34" s="296">
        <f t="shared" si="9"/>
        <v>0</v>
      </c>
      <c r="N34" s="296">
        <f t="shared" si="10"/>
        <v>0</v>
      </c>
      <c r="O34" s="296">
        <f t="shared" si="12"/>
        <v>0</v>
      </c>
      <c r="P34" s="296">
        <f>IF('1. General Input'!$D$10=0,0,IF('1. General Input'!$D$10=8,0,IF(B34&gt;$P$11-1,IF(B34&lt;$Q$11,G34,0),0)))</f>
        <v>0</v>
      </c>
      <c r="Q34" s="296">
        <f>IF('1. General Input'!$D$10=0,0,IF('1. General Input'!$D$10=8,0,IF(B34&gt;$Q$11-1,IF(B34&lt;$R$11,G34,0),0)))</f>
        <v>0</v>
      </c>
      <c r="R34" s="296">
        <f>IF('1. General Input'!$D$10=0,0,IF('1. General Input'!$D$10=8,0,IF(B34&gt;$R$11-1,IF(B34&lt;$S$11,G34,0),0)))</f>
        <v>0</v>
      </c>
      <c r="S34" s="296">
        <f>IF('1. General Input'!$D$10=0,0,IF('1. General Input'!$D$10=8,0,IF(B34&gt;$S$11-1,IF(B34&lt;$T$11,G34,0),0)))</f>
        <v>0</v>
      </c>
      <c r="T34" s="296">
        <f>IF('1. General Input'!$D$10=0,0,IF('1. General Input'!$D$10=8,0,IF(B34&gt;$T$11-1,IF(B34&lt;$U$11,G34,0),0)))</f>
        <v>0</v>
      </c>
      <c r="U34" s="296">
        <f>IF('1. General Input'!$D$10=0,0,IF('1. General Input'!$D$10=8,0,IF(B34&gt;$U$11-1,IF(B34&lt;$V$11,G34,0),0)))</f>
        <v>0</v>
      </c>
      <c r="V34" s="296">
        <f>IF('1. General Input'!$D$10=0,0,IF('1. General Input'!$D$10=8,0,IF(B34&gt;$V$11-1,IF(B34&lt;$W$11,G34,0),0)))</f>
        <v>0</v>
      </c>
      <c r="W34" s="296">
        <f>IF('1. General Input'!$D$10=0,0,IF('1. General Input'!$D$10=8,0,IF(B34&gt;$W$11-1,IF(B34&lt;$X$11,G34,0),0)))</f>
        <v>0</v>
      </c>
      <c r="X34" s="296">
        <f>IF('1. General Input'!$D$10=0,0,IF('1. General Input'!$D$10=8,0,IF(B34&gt;$X$11-1,IF(B34&lt;$Y$11,G34,0),0)))</f>
        <v>0</v>
      </c>
      <c r="Y34" s="296">
        <f>IF('1. General Input'!$D$10=0,0,IF('1. General Input'!$D$10=8,0,IF(B34&gt;$Y$11-1,IF(B34&lt;$Z$11,G34,0),0)))</f>
        <v>0</v>
      </c>
      <c r="Z34" s="296">
        <f>IF('1. General Input'!$D$10=0,0,IF('1. General Input'!$D$10=8,0,IF(B34&gt;$Z$11-1,IF(B34&lt;$AA$11,G34,0),0)))</f>
        <v>0</v>
      </c>
      <c r="AA34" s="296">
        <f>IF('1. General Input'!$D$10=0,0,IF('1. General Input'!$D$10=8,0,IF(B34&gt;$AA$11-1,IF(B34&lt;$AB$11,G34,0),0)))</f>
        <v>0</v>
      </c>
      <c r="AB34" s="296">
        <f>IF('1. General Input'!$D$10=0,0,IF('1. General Input'!$D$10=8,0,IF(B34&gt;$AB$11-1,IF(B34&lt;$AC$11,G34,0),0)))</f>
        <v>0</v>
      </c>
      <c r="AC34" s="296">
        <f>IF('1. General Input'!$D$10=0,0,IF('1. General Input'!$D$10=8,0,IF(B34&gt;$AC$11-1,IF(B34&lt;$AD$11,G34,0),0)))</f>
        <v>0</v>
      </c>
      <c r="AD34" s="296">
        <f>IF('1. General Input'!$D$10=0,0,IF('1. General Input'!$D$10=8,0,IF(B34&gt;$AD$11-1,IF(B34&lt;$AE$11,G34,0),0)))</f>
        <v>0</v>
      </c>
      <c r="AE34" s="296">
        <f>IF('1. General Input'!$D$10=0,0,IF('1. General Input'!$D$10=8,0,IF(B34&gt;$AE$11-1,IF(B34&lt;$AF$11,G34,0),0)))</f>
        <v>0</v>
      </c>
      <c r="AF34" s="296">
        <f>IF('1. General Input'!$D$10=0,0,IF(B34&gt;$AF$11-1,G34,0))</f>
        <v>0</v>
      </c>
      <c r="AG34" s="270">
        <f t="shared" si="11"/>
        <v>0</v>
      </c>
    </row>
    <row r="35" spans="1:33" x14ac:dyDescent="0.25">
      <c r="A35" s="501"/>
      <c r="B35" s="539"/>
      <c r="C35" s="502"/>
      <c r="D35" s="505"/>
      <c r="E35" s="505"/>
      <c r="F35" s="505"/>
      <c r="G35" s="296">
        <f t="shared" si="3"/>
        <v>0</v>
      </c>
      <c r="H35" s="296">
        <f t="shared" si="4"/>
        <v>0</v>
      </c>
      <c r="I35" s="296">
        <f t="shared" si="5"/>
        <v>0</v>
      </c>
      <c r="J35" s="296">
        <f t="shared" si="6"/>
        <v>0</v>
      </c>
      <c r="K35" s="296">
        <f t="shared" si="7"/>
        <v>0</v>
      </c>
      <c r="L35" s="296">
        <f t="shared" si="8"/>
        <v>0</v>
      </c>
      <c r="M35" s="296">
        <f t="shared" si="9"/>
        <v>0</v>
      </c>
      <c r="N35" s="296">
        <f t="shared" si="10"/>
        <v>0</v>
      </c>
      <c r="O35" s="296">
        <f t="shared" si="12"/>
        <v>0</v>
      </c>
      <c r="P35" s="296">
        <f>IF('1. General Input'!$D$10=0,0,IF('1. General Input'!$D$10=8,0,IF(B35&gt;$P$11-1,IF(B35&lt;$Q$11,G35,0),0)))</f>
        <v>0</v>
      </c>
      <c r="Q35" s="296">
        <f>IF('1. General Input'!$D$10=0,0,IF('1. General Input'!$D$10=8,0,IF(B35&gt;$Q$11-1,IF(B35&lt;$R$11,G35,0),0)))</f>
        <v>0</v>
      </c>
      <c r="R35" s="296">
        <f>IF('1. General Input'!$D$10=0,0,IF('1. General Input'!$D$10=8,0,IF(B35&gt;$R$11-1,IF(B35&lt;$S$11,G35,0),0)))</f>
        <v>0</v>
      </c>
      <c r="S35" s="296">
        <f>IF('1. General Input'!$D$10=0,0,IF('1. General Input'!$D$10=8,0,IF(B35&gt;$S$11-1,IF(B35&lt;$T$11,G35,0),0)))</f>
        <v>0</v>
      </c>
      <c r="T35" s="296">
        <f>IF('1. General Input'!$D$10=0,0,IF('1. General Input'!$D$10=8,0,IF(B35&gt;$T$11-1,IF(B35&lt;$U$11,G35,0),0)))</f>
        <v>0</v>
      </c>
      <c r="U35" s="296">
        <f>IF('1. General Input'!$D$10=0,0,IF('1. General Input'!$D$10=8,0,IF(B35&gt;$U$11-1,IF(B35&lt;$V$11,G35,0),0)))</f>
        <v>0</v>
      </c>
      <c r="V35" s="296">
        <f>IF('1. General Input'!$D$10=0,0,IF('1. General Input'!$D$10=8,0,IF(B35&gt;$V$11-1,IF(B35&lt;$W$11,G35,0),0)))</f>
        <v>0</v>
      </c>
      <c r="W35" s="296">
        <f>IF('1. General Input'!$D$10=0,0,IF('1. General Input'!$D$10=8,0,IF(B35&gt;$W$11-1,IF(B35&lt;$X$11,G35,0),0)))</f>
        <v>0</v>
      </c>
      <c r="X35" s="296">
        <f>IF('1. General Input'!$D$10=0,0,IF('1. General Input'!$D$10=8,0,IF(B35&gt;$X$11-1,IF(B35&lt;$Y$11,G35,0),0)))</f>
        <v>0</v>
      </c>
      <c r="Y35" s="296">
        <f>IF('1. General Input'!$D$10=0,0,IF('1. General Input'!$D$10=8,0,IF(B35&gt;$Y$11-1,IF(B35&lt;$Z$11,G35,0),0)))</f>
        <v>0</v>
      </c>
      <c r="Z35" s="296">
        <f>IF('1. General Input'!$D$10=0,0,IF('1. General Input'!$D$10=8,0,IF(B35&gt;$Z$11-1,IF(B35&lt;$AA$11,G35,0),0)))</f>
        <v>0</v>
      </c>
      <c r="AA35" s="296">
        <f>IF('1. General Input'!$D$10=0,0,IF('1. General Input'!$D$10=8,0,IF(B35&gt;$AA$11-1,IF(B35&lt;$AB$11,G35,0),0)))</f>
        <v>0</v>
      </c>
      <c r="AB35" s="296">
        <f>IF('1. General Input'!$D$10=0,0,IF('1. General Input'!$D$10=8,0,IF(B35&gt;$AB$11-1,IF(B35&lt;$AC$11,G35,0),0)))</f>
        <v>0</v>
      </c>
      <c r="AC35" s="296">
        <f>IF('1. General Input'!$D$10=0,0,IF('1. General Input'!$D$10=8,0,IF(B35&gt;$AC$11-1,IF(B35&lt;$AD$11,G35,0),0)))</f>
        <v>0</v>
      </c>
      <c r="AD35" s="296">
        <f>IF('1. General Input'!$D$10=0,0,IF('1. General Input'!$D$10=8,0,IF(B35&gt;$AD$11-1,IF(B35&lt;$AE$11,G35,0),0)))</f>
        <v>0</v>
      </c>
      <c r="AE35" s="296">
        <f>IF('1. General Input'!$D$10=0,0,IF('1. General Input'!$D$10=8,0,IF(B35&gt;$AE$11-1,IF(B35&lt;$AF$11,G35,0),0)))</f>
        <v>0</v>
      </c>
      <c r="AF35" s="296">
        <f>IF('1. General Input'!$D$10=0,0,IF(B35&gt;$AF$11-1,G35,0))</f>
        <v>0</v>
      </c>
      <c r="AG35" s="270">
        <f t="shared" si="11"/>
        <v>0</v>
      </c>
    </row>
    <row r="36" spans="1:33" x14ac:dyDescent="0.25">
      <c r="A36" s="501"/>
      <c r="B36" s="539"/>
      <c r="C36" s="502"/>
      <c r="D36" s="505"/>
      <c r="E36" s="505"/>
      <c r="F36" s="505"/>
      <c r="G36" s="296">
        <f t="shared" si="3"/>
        <v>0</v>
      </c>
      <c r="H36" s="296">
        <f t="shared" si="4"/>
        <v>0</v>
      </c>
      <c r="I36" s="296">
        <f t="shared" si="5"/>
        <v>0</v>
      </c>
      <c r="J36" s="296">
        <f t="shared" si="6"/>
        <v>0</v>
      </c>
      <c r="K36" s="296">
        <f t="shared" si="7"/>
        <v>0</v>
      </c>
      <c r="L36" s="296">
        <f t="shared" si="8"/>
        <v>0</v>
      </c>
      <c r="M36" s="296">
        <f t="shared" si="9"/>
        <v>0</v>
      </c>
      <c r="N36" s="296">
        <f t="shared" si="10"/>
        <v>0</v>
      </c>
      <c r="O36" s="296">
        <f t="shared" si="12"/>
        <v>0</v>
      </c>
      <c r="P36" s="296">
        <f>IF('1. General Input'!$D$10=0,0,IF('1. General Input'!$D$10=8,0,IF(B36&gt;$P$11-1,IF(B36&lt;$Q$11,G36,0),0)))</f>
        <v>0</v>
      </c>
      <c r="Q36" s="296">
        <f>IF('1. General Input'!$D$10=0,0,IF('1. General Input'!$D$10=8,0,IF(B36&gt;$Q$11-1,IF(B36&lt;$R$11,G36,0),0)))</f>
        <v>0</v>
      </c>
      <c r="R36" s="296">
        <f>IF('1. General Input'!$D$10=0,0,IF('1. General Input'!$D$10=8,0,IF(B36&gt;$R$11-1,IF(B36&lt;$S$11,G36,0),0)))</f>
        <v>0</v>
      </c>
      <c r="S36" s="296">
        <f>IF('1. General Input'!$D$10=0,0,IF('1. General Input'!$D$10=8,0,IF(B36&gt;$S$11-1,IF(B36&lt;$T$11,G36,0),0)))</f>
        <v>0</v>
      </c>
      <c r="T36" s="296">
        <f>IF('1. General Input'!$D$10=0,0,IF('1. General Input'!$D$10=8,0,IF(B36&gt;$T$11-1,IF(B36&lt;$U$11,G36,0),0)))</f>
        <v>0</v>
      </c>
      <c r="U36" s="296">
        <f>IF('1. General Input'!$D$10=0,0,IF('1. General Input'!$D$10=8,0,IF(B36&gt;$U$11-1,IF(B36&lt;$V$11,G36,0),0)))</f>
        <v>0</v>
      </c>
      <c r="V36" s="296">
        <f>IF('1. General Input'!$D$10=0,0,IF('1. General Input'!$D$10=8,0,IF(B36&gt;$V$11-1,IF(B36&lt;$W$11,G36,0),0)))</f>
        <v>0</v>
      </c>
      <c r="W36" s="296">
        <f>IF('1. General Input'!$D$10=0,0,IF('1. General Input'!$D$10=8,0,IF(B36&gt;$W$11-1,IF(B36&lt;$X$11,G36,0),0)))</f>
        <v>0</v>
      </c>
      <c r="X36" s="296">
        <f>IF('1. General Input'!$D$10=0,0,IF('1. General Input'!$D$10=8,0,IF(B36&gt;$X$11-1,IF(B36&lt;$Y$11,G36,0),0)))</f>
        <v>0</v>
      </c>
      <c r="Y36" s="296">
        <f>IF('1. General Input'!$D$10=0,0,IF('1. General Input'!$D$10=8,0,IF(B36&gt;$Y$11-1,IF(B36&lt;$Z$11,G36,0),0)))</f>
        <v>0</v>
      </c>
      <c r="Z36" s="296">
        <f>IF('1. General Input'!$D$10=0,0,IF('1. General Input'!$D$10=8,0,IF(B36&gt;$Z$11-1,IF(B36&lt;$AA$11,G36,0),0)))</f>
        <v>0</v>
      </c>
      <c r="AA36" s="296">
        <f>IF('1. General Input'!$D$10=0,0,IF('1. General Input'!$D$10=8,0,IF(B36&gt;$AA$11-1,IF(B36&lt;$AB$11,G36,0),0)))</f>
        <v>0</v>
      </c>
      <c r="AB36" s="296">
        <f>IF('1. General Input'!$D$10=0,0,IF('1. General Input'!$D$10=8,0,IF(B36&gt;$AB$11-1,IF(B36&lt;$AC$11,G36,0),0)))</f>
        <v>0</v>
      </c>
      <c r="AC36" s="296">
        <f>IF('1. General Input'!$D$10=0,0,IF('1. General Input'!$D$10=8,0,IF(B36&gt;$AC$11-1,IF(B36&lt;$AD$11,G36,0),0)))</f>
        <v>0</v>
      </c>
      <c r="AD36" s="296">
        <f>IF('1. General Input'!$D$10=0,0,IF('1. General Input'!$D$10=8,0,IF(B36&gt;$AD$11-1,IF(B36&lt;$AE$11,G36,0),0)))</f>
        <v>0</v>
      </c>
      <c r="AE36" s="296">
        <f>IF('1. General Input'!$D$10=0,0,IF('1. General Input'!$D$10=8,0,IF(B36&gt;$AE$11-1,IF(B36&lt;$AF$11,G36,0),0)))</f>
        <v>0</v>
      </c>
      <c r="AF36" s="296">
        <f>IF('1. General Input'!$D$10=0,0,IF(B36&gt;$AF$11-1,G36,0))</f>
        <v>0</v>
      </c>
      <c r="AG36" s="270">
        <f t="shared" si="11"/>
        <v>0</v>
      </c>
    </row>
    <row r="37" spans="1:33" x14ac:dyDescent="0.25">
      <c r="A37" s="501"/>
      <c r="B37" s="539"/>
      <c r="C37" s="502"/>
      <c r="D37" s="505"/>
      <c r="E37" s="505"/>
      <c r="F37" s="505"/>
      <c r="G37" s="296">
        <f t="shared" si="3"/>
        <v>0</v>
      </c>
      <c r="H37" s="296">
        <f t="shared" si="4"/>
        <v>0</v>
      </c>
      <c r="I37" s="296">
        <f t="shared" si="5"/>
        <v>0</v>
      </c>
      <c r="J37" s="296">
        <f t="shared" si="6"/>
        <v>0</v>
      </c>
      <c r="K37" s="296">
        <f t="shared" si="7"/>
        <v>0</v>
      </c>
      <c r="L37" s="296">
        <f t="shared" si="8"/>
        <v>0</v>
      </c>
      <c r="M37" s="296">
        <f t="shared" si="9"/>
        <v>0</v>
      </c>
      <c r="N37" s="296">
        <f t="shared" si="10"/>
        <v>0</v>
      </c>
      <c r="O37" s="296">
        <f t="shared" si="12"/>
        <v>0</v>
      </c>
      <c r="P37" s="296">
        <f>IF('1. General Input'!$D$10=0,0,IF('1. General Input'!$D$10=8,0,IF(B37&gt;$P$11-1,IF(B37&lt;$Q$11,G37,0),0)))</f>
        <v>0</v>
      </c>
      <c r="Q37" s="296">
        <f>IF('1. General Input'!$D$10=0,0,IF('1. General Input'!$D$10=8,0,IF(B37&gt;$Q$11-1,IF(B37&lt;$R$11,G37,0),0)))</f>
        <v>0</v>
      </c>
      <c r="R37" s="296">
        <f>IF('1. General Input'!$D$10=0,0,IF('1. General Input'!$D$10=8,0,IF(B37&gt;$R$11-1,IF(B37&lt;$S$11,G37,0),0)))</f>
        <v>0</v>
      </c>
      <c r="S37" s="296">
        <f>IF('1. General Input'!$D$10=0,0,IF('1. General Input'!$D$10=8,0,IF(B37&gt;$S$11-1,IF(B37&lt;$T$11,G37,0),0)))</f>
        <v>0</v>
      </c>
      <c r="T37" s="296">
        <f>IF('1. General Input'!$D$10=0,0,IF('1. General Input'!$D$10=8,0,IF(B37&gt;$T$11-1,IF(B37&lt;$U$11,G37,0),0)))</f>
        <v>0</v>
      </c>
      <c r="U37" s="296">
        <f>IF('1. General Input'!$D$10=0,0,IF('1. General Input'!$D$10=8,0,IF(B37&gt;$U$11-1,IF(B37&lt;$V$11,G37,0),0)))</f>
        <v>0</v>
      </c>
      <c r="V37" s="296">
        <f>IF('1. General Input'!$D$10=0,0,IF('1. General Input'!$D$10=8,0,IF(B37&gt;$V$11-1,IF(B37&lt;$W$11,G37,0),0)))</f>
        <v>0</v>
      </c>
      <c r="W37" s="296">
        <f>IF('1. General Input'!$D$10=0,0,IF('1. General Input'!$D$10=8,0,IF(B37&gt;$W$11-1,IF(B37&lt;$X$11,G37,0),0)))</f>
        <v>0</v>
      </c>
      <c r="X37" s="296">
        <f>IF('1. General Input'!$D$10=0,0,IF('1. General Input'!$D$10=8,0,IF(B37&gt;$X$11-1,IF(B37&lt;$Y$11,G37,0),0)))</f>
        <v>0</v>
      </c>
      <c r="Y37" s="296">
        <f>IF('1. General Input'!$D$10=0,0,IF('1. General Input'!$D$10=8,0,IF(B37&gt;$Y$11-1,IF(B37&lt;$Z$11,G37,0),0)))</f>
        <v>0</v>
      </c>
      <c r="Z37" s="296">
        <f>IF('1. General Input'!$D$10=0,0,IF('1. General Input'!$D$10=8,0,IF(B37&gt;$Z$11-1,IF(B37&lt;$AA$11,G37,0),0)))</f>
        <v>0</v>
      </c>
      <c r="AA37" s="296">
        <f>IF('1. General Input'!$D$10=0,0,IF('1. General Input'!$D$10=8,0,IF(B37&gt;$AA$11-1,IF(B37&lt;$AB$11,G37,0),0)))</f>
        <v>0</v>
      </c>
      <c r="AB37" s="296">
        <f>IF('1. General Input'!$D$10=0,0,IF('1. General Input'!$D$10=8,0,IF(B37&gt;$AB$11-1,IF(B37&lt;$AC$11,G37,0),0)))</f>
        <v>0</v>
      </c>
      <c r="AC37" s="296">
        <f>IF('1. General Input'!$D$10=0,0,IF('1. General Input'!$D$10=8,0,IF(B37&gt;$AC$11-1,IF(B37&lt;$AD$11,G37,0),0)))</f>
        <v>0</v>
      </c>
      <c r="AD37" s="296">
        <f>IF('1. General Input'!$D$10=0,0,IF('1. General Input'!$D$10=8,0,IF(B37&gt;$AD$11-1,IF(B37&lt;$AE$11,G37,0),0)))</f>
        <v>0</v>
      </c>
      <c r="AE37" s="296">
        <f>IF('1. General Input'!$D$10=0,0,IF('1. General Input'!$D$10=8,0,IF(B37&gt;$AE$11-1,IF(B37&lt;$AF$11,G37,0),0)))</f>
        <v>0</v>
      </c>
      <c r="AF37" s="296">
        <f>IF('1. General Input'!$D$10=0,0,IF(B37&gt;$AF$11-1,G37,0))</f>
        <v>0</v>
      </c>
      <c r="AG37" s="270">
        <f t="shared" si="11"/>
        <v>0</v>
      </c>
    </row>
    <row r="38" spans="1:33" x14ac:dyDescent="0.25">
      <c r="A38" s="501"/>
      <c r="B38" s="539"/>
      <c r="C38" s="502"/>
      <c r="D38" s="505"/>
      <c r="E38" s="505"/>
      <c r="F38" s="505"/>
      <c r="G38" s="296">
        <f t="shared" si="3"/>
        <v>0</v>
      </c>
      <c r="H38" s="296">
        <f t="shared" si="4"/>
        <v>0</v>
      </c>
      <c r="I38" s="296">
        <f t="shared" si="5"/>
        <v>0</v>
      </c>
      <c r="J38" s="296">
        <f t="shared" si="6"/>
        <v>0</v>
      </c>
      <c r="K38" s="296">
        <f t="shared" si="7"/>
        <v>0</v>
      </c>
      <c r="L38" s="296">
        <f t="shared" si="8"/>
        <v>0</v>
      </c>
      <c r="M38" s="296">
        <f t="shared" si="9"/>
        <v>0</v>
      </c>
      <c r="N38" s="296">
        <f t="shared" si="10"/>
        <v>0</v>
      </c>
      <c r="O38" s="296">
        <f t="shared" si="12"/>
        <v>0</v>
      </c>
      <c r="P38" s="296">
        <f>IF('1. General Input'!$D$10=0,0,IF('1. General Input'!$D$10=8,0,IF(B38&gt;$P$11-1,IF(B38&lt;$Q$11,G38,0),0)))</f>
        <v>0</v>
      </c>
      <c r="Q38" s="296">
        <f>IF('1. General Input'!$D$10=0,0,IF('1. General Input'!$D$10=8,0,IF(B38&gt;$Q$11-1,IF(B38&lt;$R$11,G38,0),0)))</f>
        <v>0</v>
      </c>
      <c r="R38" s="296">
        <f>IF('1. General Input'!$D$10=0,0,IF('1. General Input'!$D$10=8,0,IF(B38&gt;$R$11-1,IF(B38&lt;$S$11,G38,0),0)))</f>
        <v>0</v>
      </c>
      <c r="S38" s="296">
        <f>IF('1. General Input'!$D$10=0,0,IF('1. General Input'!$D$10=8,0,IF(B38&gt;$S$11-1,IF(B38&lt;$T$11,G38,0),0)))</f>
        <v>0</v>
      </c>
      <c r="T38" s="296">
        <f>IF('1. General Input'!$D$10=0,0,IF('1. General Input'!$D$10=8,0,IF(B38&gt;$T$11-1,IF(B38&lt;$U$11,G38,0),0)))</f>
        <v>0</v>
      </c>
      <c r="U38" s="296">
        <f>IF('1. General Input'!$D$10=0,0,IF('1. General Input'!$D$10=8,0,IF(B38&gt;$U$11-1,IF(B38&lt;$V$11,G38,0),0)))</f>
        <v>0</v>
      </c>
      <c r="V38" s="296">
        <f>IF('1. General Input'!$D$10=0,0,IF('1. General Input'!$D$10=8,0,IF(B38&gt;$V$11-1,IF(B38&lt;$W$11,G38,0),0)))</f>
        <v>0</v>
      </c>
      <c r="W38" s="296">
        <f>IF('1. General Input'!$D$10=0,0,IF('1. General Input'!$D$10=8,0,IF(B38&gt;$W$11-1,IF(B38&lt;$X$11,G38,0),0)))</f>
        <v>0</v>
      </c>
      <c r="X38" s="296">
        <f>IF('1. General Input'!$D$10=0,0,IF('1. General Input'!$D$10=8,0,IF(B38&gt;$X$11-1,IF(B38&lt;$Y$11,G38,0),0)))</f>
        <v>0</v>
      </c>
      <c r="Y38" s="296">
        <f>IF('1. General Input'!$D$10=0,0,IF('1. General Input'!$D$10=8,0,IF(B38&gt;$Y$11-1,IF(B38&lt;$Z$11,G38,0),0)))</f>
        <v>0</v>
      </c>
      <c r="Z38" s="296">
        <f>IF('1. General Input'!$D$10=0,0,IF('1. General Input'!$D$10=8,0,IF(B38&gt;$Z$11-1,IF(B38&lt;$AA$11,G38,0),0)))</f>
        <v>0</v>
      </c>
      <c r="AA38" s="296">
        <f>IF('1. General Input'!$D$10=0,0,IF('1. General Input'!$D$10=8,0,IF(B38&gt;$AA$11-1,IF(B38&lt;$AB$11,G38,0),0)))</f>
        <v>0</v>
      </c>
      <c r="AB38" s="296">
        <f>IF('1. General Input'!$D$10=0,0,IF('1. General Input'!$D$10=8,0,IF(B38&gt;$AB$11-1,IF(B38&lt;$AC$11,G38,0),0)))</f>
        <v>0</v>
      </c>
      <c r="AC38" s="296">
        <f>IF('1. General Input'!$D$10=0,0,IF('1. General Input'!$D$10=8,0,IF(B38&gt;$AC$11-1,IF(B38&lt;$AD$11,G38,0),0)))</f>
        <v>0</v>
      </c>
      <c r="AD38" s="296">
        <f>IF('1. General Input'!$D$10=0,0,IF('1. General Input'!$D$10=8,0,IF(B38&gt;$AD$11-1,IF(B38&lt;$AE$11,G38,0),0)))</f>
        <v>0</v>
      </c>
      <c r="AE38" s="296">
        <f>IF('1. General Input'!$D$10=0,0,IF('1. General Input'!$D$10=8,0,IF(B38&gt;$AE$11-1,IF(B38&lt;$AF$11,G38,0),0)))</f>
        <v>0</v>
      </c>
      <c r="AF38" s="296">
        <f>IF('1. General Input'!$D$10=0,0,IF(B38&gt;$AF$11-1,G38,0))</f>
        <v>0</v>
      </c>
      <c r="AG38" s="270">
        <f t="shared" si="11"/>
        <v>0</v>
      </c>
    </row>
    <row r="39" spans="1:33" x14ac:dyDescent="0.25">
      <c r="A39" s="501"/>
      <c r="B39" s="539"/>
      <c r="C39" s="502"/>
      <c r="D39" s="505"/>
      <c r="E39" s="505"/>
      <c r="F39" s="505"/>
      <c r="G39" s="296">
        <f t="shared" si="3"/>
        <v>0</v>
      </c>
      <c r="H39" s="296">
        <f t="shared" si="4"/>
        <v>0</v>
      </c>
      <c r="I39" s="296">
        <f t="shared" si="5"/>
        <v>0</v>
      </c>
      <c r="J39" s="296">
        <f t="shared" si="6"/>
        <v>0</v>
      </c>
      <c r="K39" s="296">
        <f t="shared" si="7"/>
        <v>0</v>
      </c>
      <c r="L39" s="296">
        <f t="shared" si="8"/>
        <v>0</v>
      </c>
      <c r="M39" s="296">
        <f t="shared" si="9"/>
        <v>0</v>
      </c>
      <c r="N39" s="296">
        <f t="shared" si="10"/>
        <v>0</v>
      </c>
      <c r="O39" s="296">
        <f t="shared" si="12"/>
        <v>0</v>
      </c>
      <c r="P39" s="296">
        <f>IF('1. General Input'!$D$10=0,0,IF('1. General Input'!$D$10=8,0,IF(B39&gt;$P$11-1,IF(B39&lt;$Q$11,G39,0),0)))</f>
        <v>0</v>
      </c>
      <c r="Q39" s="296">
        <f>IF('1. General Input'!$D$10=0,0,IF('1. General Input'!$D$10=8,0,IF(B39&gt;$Q$11-1,IF(B39&lt;$R$11,G39,0),0)))</f>
        <v>0</v>
      </c>
      <c r="R39" s="296">
        <f>IF('1. General Input'!$D$10=0,0,IF('1. General Input'!$D$10=8,0,IF(B39&gt;$R$11-1,IF(B39&lt;$S$11,G39,0),0)))</f>
        <v>0</v>
      </c>
      <c r="S39" s="296">
        <f>IF('1. General Input'!$D$10=0,0,IF('1. General Input'!$D$10=8,0,IF(B39&gt;$S$11-1,IF(B39&lt;$T$11,G39,0),0)))</f>
        <v>0</v>
      </c>
      <c r="T39" s="296">
        <f>IF('1. General Input'!$D$10=0,0,IF('1. General Input'!$D$10=8,0,IF(B39&gt;$T$11-1,IF(B39&lt;$U$11,G39,0),0)))</f>
        <v>0</v>
      </c>
      <c r="U39" s="296">
        <f>IF('1. General Input'!$D$10=0,0,IF('1. General Input'!$D$10=8,0,IF(B39&gt;$U$11-1,IF(B39&lt;$V$11,G39,0),0)))</f>
        <v>0</v>
      </c>
      <c r="V39" s="296">
        <f>IF('1. General Input'!$D$10=0,0,IF('1. General Input'!$D$10=8,0,IF(B39&gt;$V$11-1,IF(B39&lt;$W$11,G39,0),0)))</f>
        <v>0</v>
      </c>
      <c r="W39" s="296">
        <f>IF('1. General Input'!$D$10=0,0,IF('1. General Input'!$D$10=8,0,IF(B39&gt;$W$11-1,IF(B39&lt;$X$11,G39,0),0)))</f>
        <v>0</v>
      </c>
      <c r="X39" s="296">
        <f>IF('1. General Input'!$D$10=0,0,IF('1. General Input'!$D$10=8,0,IF(B39&gt;$X$11-1,IF(B39&lt;$Y$11,G39,0),0)))</f>
        <v>0</v>
      </c>
      <c r="Y39" s="296">
        <f>IF('1. General Input'!$D$10=0,0,IF('1. General Input'!$D$10=8,0,IF(B39&gt;$Y$11-1,IF(B39&lt;$Z$11,G39,0),0)))</f>
        <v>0</v>
      </c>
      <c r="Z39" s="296">
        <f>IF('1. General Input'!$D$10=0,0,IF('1. General Input'!$D$10=8,0,IF(B39&gt;$Z$11-1,IF(B39&lt;$AA$11,G39,0),0)))</f>
        <v>0</v>
      </c>
      <c r="AA39" s="296">
        <f>IF('1. General Input'!$D$10=0,0,IF('1. General Input'!$D$10=8,0,IF(B39&gt;$AA$11-1,IF(B39&lt;$AB$11,G39,0),0)))</f>
        <v>0</v>
      </c>
      <c r="AB39" s="296">
        <f>IF('1. General Input'!$D$10=0,0,IF('1. General Input'!$D$10=8,0,IF(B39&gt;$AB$11-1,IF(B39&lt;$AC$11,G39,0),0)))</f>
        <v>0</v>
      </c>
      <c r="AC39" s="296">
        <f>IF('1. General Input'!$D$10=0,0,IF('1. General Input'!$D$10=8,0,IF(B39&gt;$AC$11-1,IF(B39&lt;$AD$11,G39,0),0)))</f>
        <v>0</v>
      </c>
      <c r="AD39" s="296">
        <f>IF('1. General Input'!$D$10=0,0,IF('1. General Input'!$D$10=8,0,IF(B39&gt;$AD$11-1,IF(B39&lt;$AE$11,G39,0),0)))</f>
        <v>0</v>
      </c>
      <c r="AE39" s="296">
        <f>IF('1. General Input'!$D$10=0,0,IF('1. General Input'!$D$10=8,0,IF(B39&gt;$AE$11-1,IF(B39&lt;$AF$11,G39,0),0)))</f>
        <v>0</v>
      </c>
      <c r="AF39" s="296">
        <f>IF('1. General Input'!$D$10=0,0,IF(B39&gt;$AF$11-1,G39,0))</f>
        <v>0</v>
      </c>
      <c r="AG39" s="270">
        <f t="shared" si="11"/>
        <v>0</v>
      </c>
    </row>
    <row r="40" spans="1:33" x14ac:dyDescent="0.25">
      <c r="A40" s="501"/>
      <c r="B40" s="539"/>
      <c r="C40" s="502"/>
      <c r="D40" s="505"/>
      <c r="E40" s="505"/>
      <c r="F40" s="505"/>
      <c r="G40" s="296">
        <f t="shared" si="3"/>
        <v>0</v>
      </c>
      <c r="H40" s="296">
        <f t="shared" si="4"/>
        <v>0</v>
      </c>
      <c r="I40" s="296">
        <f t="shared" si="5"/>
        <v>0</v>
      </c>
      <c r="J40" s="296">
        <f t="shared" si="6"/>
        <v>0</v>
      </c>
      <c r="K40" s="296">
        <f t="shared" si="7"/>
        <v>0</v>
      </c>
      <c r="L40" s="296">
        <f t="shared" si="8"/>
        <v>0</v>
      </c>
      <c r="M40" s="296">
        <f t="shared" si="9"/>
        <v>0</v>
      </c>
      <c r="N40" s="296">
        <f t="shared" si="10"/>
        <v>0</v>
      </c>
      <c r="O40" s="296">
        <f t="shared" si="12"/>
        <v>0</v>
      </c>
      <c r="P40" s="296">
        <f>IF('1. General Input'!$D$10=0,0,IF('1. General Input'!$D$10=8,0,IF(B40&gt;$P$11-1,IF(B40&lt;$Q$11,G40,0),0)))</f>
        <v>0</v>
      </c>
      <c r="Q40" s="296">
        <f>IF('1. General Input'!$D$10=0,0,IF('1. General Input'!$D$10=8,0,IF(B40&gt;$Q$11-1,IF(B40&lt;$R$11,G40,0),0)))</f>
        <v>0</v>
      </c>
      <c r="R40" s="296">
        <f>IF('1. General Input'!$D$10=0,0,IF('1. General Input'!$D$10=8,0,IF(B40&gt;$R$11-1,IF(B40&lt;$S$11,G40,0),0)))</f>
        <v>0</v>
      </c>
      <c r="S40" s="296">
        <f>IF('1. General Input'!$D$10=0,0,IF('1. General Input'!$D$10=8,0,IF(B40&gt;$S$11-1,IF(B40&lt;$T$11,G40,0),0)))</f>
        <v>0</v>
      </c>
      <c r="T40" s="296">
        <f>IF('1. General Input'!$D$10=0,0,IF('1. General Input'!$D$10=8,0,IF(B40&gt;$T$11-1,IF(B40&lt;$U$11,G40,0),0)))</f>
        <v>0</v>
      </c>
      <c r="U40" s="296">
        <f>IF('1. General Input'!$D$10=0,0,IF('1. General Input'!$D$10=8,0,IF(B40&gt;$U$11-1,IF(B40&lt;$V$11,G40,0),0)))</f>
        <v>0</v>
      </c>
      <c r="V40" s="296">
        <f>IF('1. General Input'!$D$10=0,0,IF('1. General Input'!$D$10=8,0,IF(B40&gt;$V$11-1,IF(B40&lt;$W$11,G40,0),0)))</f>
        <v>0</v>
      </c>
      <c r="W40" s="296">
        <f>IF('1. General Input'!$D$10=0,0,IF('1. General Input'!$D$10=8,0,IF(B40&gt;$W$11-1,IF(B40&lt;$X$11,G40,0),0)))</f>
        <v>0</v>
      </c>
      <c r="X40" s="296">
        <f>IF('1. General Input'!$D$10=0,0,IF('1. General Input'!$D$10=8,0,IF(B40&gt;$X$11-1,IF(B40&lt;$Y$11,G40,0),0)))</f>
        <v>0</v>
      </c>
      <c r="Y40" s="296">
        <f>IF('1. General Input'!$D$10=0,0,IF('1. General Input'!$D$10=8,0,IF(B40&gt;$Y$11-1,IF(B40&lt;$Z$11,G40,0),0)))</f>
        <v>0</v>
      </c>
      <c r="Z40" s="296">
        <f>IF('1. General Input'!$D$10=0,0,IF('1. General Input'!$D$10=8,0,IF(B40&gt;$Z$11-1,IF(B40&lt;$AA$11,G40,0),0)))</f>
        <v>0</v>
      </c>
      <c r="AA40" s="296">
        <f>IF('1. General Input'!$D$10=0,0,IF('1. General Input'!$D$10=8,0,IF(B40&gt;$AA$11-1,IF(B40&lt;$AB$11,G40,0),0)))</f>
        <v>0</v>
      </c>
      <c r="AB40" s="296">
        <f>IF('1. General Input'!$D$10=0,0,IF('1. General Input'!$D$10=8,0,IF(B40&gt;$AB$11-1,IF(B40&lt;$AC$11,G40,0),0)))</f>
        <v>0</v>
      </c>
      <c r="AC40" s="296">
        <f>IF('1. General Input'!$D$10=0,0,IF('1. General Input'!$D$10=8,0,IF(B40&gt;$AC$11-1,IF(B40&lt;$AD$11,G40,0),0)))</f>
        <v>0</v>
      </c>
      <c r="AD40" s="296">
        <f>IF('1. General Input'!$D$10=0,0,IF('1. General Input'!$D$10=8,0,IF(B40&gt;$AD$11-1,IF(B40&lt;$AE$11,G40,0),0)))</f>
        <v>0</v>
      </c>
      <c r="AE40" s="296">
        <f>IF('1. General Input'!$D$10=0,0,IF('1. General Input'!$D$10=8,0,IF(B40&gt;$AE$11-1,IF(B40&lt;$AF$11,G40,0),0)))</f>
        <v>0</v>
      </c>
      <c r="AF40" s="296">
        <f>IF('1. General Input'!$D$10=0,0,IF(B40&gt;$AF$11-1,G40,0))</f>
        <v>0</v>
      </c>
      <c r="AG40" s="270">
        <f t="shared" si="11"/>
        <v>0</v>
      </c>
    </row>
    <row r="41" spans="1:33" x14ac:dyDescent="0.25">
      <c r="A41" s="501"/>
      <c r="B41" s="539"/>
      <c r="C41" s="502"/>
      <c r="D41" s="505"/>
      <c r="E41" s="505"/>
      <c r="F41" s="505"/>
      <c r="G41" s="296">
        <f t="shared" si="3"/>
        <v>0</v>
      </c>
      <c r="H41" s="296">
        <f t="shared" si="4"/>
        <v>0</v>
      </c>
      <c r="I41" s="296">
        <f t="shared" si="5"/>
        <v>0</v>
      </c>
      <c r="J41" s="296">
        <f t="shared" si="6"/>
        <v>0</v>
      </c>
      <c r="K41" s="296">
        <f t="shared" si="7"/>
        <v>0</v>
      </c>
      <c r="L41" s="296">
        <f t="shared" si="8"/>
        <v>0</v>
      </c>
      <c r="M41" s="296">
        <f t="shared" si="9"/>
        <v>0</v>
      </c>
      <c r="N41" s="296">
        <f t="shared" si="10"/>
        <v>0</v>
      </c>
      <c r="O41" s="296">
        <f t="shared" si="12"/>
        <v>0</v>
      </c>
      <c r="P41" s="296">
        <f>IF('1. General Input'!$D$10=0,0,IF('1. General Input'!$D$10=8,0,IF(B41&gt;$P$11-1,IF(B41&lt;$Q$11,G41,0),0)))</f>
        <v>0</v>
      </c>
      <c r="Q41" s="296">
        <f>IF('1. General Input'!$D$10=0,0,IF('1. General Input'!$D$10=8,0,IF(B41&gt;$Q$11-1,IF(B41&lt;$R$11,G41,0),0)))</f>
        <v>0</v>
      </c>
      <c r="R41" s="296">
        <f>IF('1. General Input'!$D$10=0,0,IF('1. General Input'!$D$10=8,0,IF(B41&gt;$R$11-1,IF(B41&lt;$S$11,G41,0),0)))</f>
        <v>0</v>
      </c>
      <c r="S41" s="296">
        <f>IF('1. General Input'!$D$10=0,0,IF('1. General Input'!$D$10=8,0,IF(B41&gt;$S$11-1,IF(B41&lt;$T$11,G41,0),0)))</f>
        <v>0</v>
      </c>
      <c r="T41" s="296">
        <f>IF('1. General Input'!$D$10=0,0,IF('1. General Input'!$D$10=8,0,IF(B41&gt;$T$11-1,IF(B41&lt;$U$11,G41,0),0)))</f>
        <v>0</v>
      </c>
      <c r="U41" s="296">
        <f>IF('1. General Input'!$D$10=0,0,IF('1. General Input'!$D$10=8,0,IF(B41&gt;$U$11-1,IF(B41&lt;$V$11,G41,0),0)))</f>
        <v>0</v>
      </c>
      <c r="V41" s="296">
        <f>IF('1. General Input'!$D$10=0,0,IF('1. General Input'!$D$10=8,0,IF(B41&gt;$V$11-1,IF(B41&lt;$W$11,G41,0),0)))</f>
        <v>0</v>
      </c>
      <c r="W41" s="296">
        <f>IF('1. General Input'!$D$10=0,0,IF('1. General Input'!$D$10=8,0,IF(B41&gt;$W$11-1,IF(B41&lt;$X$11,G41,0),0)))</f>
        <v>0</v>
      </c>
      <c r="X41" s="296">
        <f>IF('1. General Input'!$D$10=0,0,IF('1. General Input'!$D$10=8,0,IF(B41&gt;$X$11-1,IF(B41&lt;$Y$11,G41,0),0)))</f>
        <v>0</v>
      </c>
      <c r="Y41" s="296">
        <f>IF('1. General Input'!$D$10=0,0,IF('1. General Input'!$D$10=8,0,IF(B41&gt;$Y$11-1,IF(B41&lt;$Z$11,G41,0),0)))</f>
        <v>0</v>
      </c>
      <c r="Z41" s="296">
        <f>IF('1. General Input'!$D$10=0,0,IF('1. General Input'!$D$10=8,0,IF(B41&gt;$Z$11-1,IF(B41&lt;$AA$11,G41,0),0)))</f>
        <v>0</v>
      </c>
      <c r="AA41" s="296">
        <f>IF('1. General Input'!$D$10=0,0,IF('1. General Input'!$D$10=8,0,IF(B41&gt;$AA$11-1,IF(B41&lt;$AB$11,G41,0),0)))</f>
        <v>0</v>
      </c>
      <c r="AB41" s="296">
        <f>IF('1. General Input'!$D$10=0,0,IF('1. General Input'!$D$10=8,0,IF(B41&gt;$AB$11-1,IF(B41&lt;$AC$11,G41,0),0)))</f>
        <v>0</v>
      </c>
      <c r="AC41" s="296">
        <f>IF('1. General Input'!$D$10=0,0,IF('1. General Input'!$D$10=8,0,IF(B41&gt;$AC$11-1,IF(B41&lt;$AD$11,G41,0),0)))</f>
        <v>0</v>
      </c>
      <c r="AD41" s="296">
        <f>IF('1. General Input'!$D$10=0,0,IF('1. General Input'!$D$10=8,0,IF(B41&gt;$AD$11-1,IF(B41&lt;$AE$11,G41,0),0)))</f>
        <v>0</v>
      </c>
      <c r="AE41" s="296">
        <f>IF('1. General Input'!$D$10=0,0,IF('1. General Input'!$D$10=8,0,IF(B41&gt;$AE$11-1,IF(B41&lt;$AF$11,G41,0),0)))</f>
        <v>0</v>
      </c>
      <c r="AF41" s="296">
        <f>IF('1. General Input'!$D$10=0,0,IF(B41&gt;$AF$11-1,G41,0))</f>
        <v>0</v>
      </c>
      <c r="AG41" s="270">
        <f t="shared" si="11"/>
        <v>0</v>
      </c>
    </row>
    <row r="42" spans="1:33" x14ac:dyDescent="0.25">
      <c r="A42" s="501"/>
      <c r="B42" s="539"/>
      <c r="C42" s="502"/>
      <c r="D42" s="505"/>
      <c r="E42" s="505"/>
      <c r="F42" s="505"/>
      <c r="G42" s="296">
        <f t="shared" si="3"/>
        <v>0</v>
      </c>
      <c r="H42" s="296">
        <f t="shared" si="4"/>
        <v>0</v>
      </c>
      <c r="I42" s="296">
        <f t="shared" si="5"/>
        <v>0</v>
      </c>
      <c r="J42" s="296">
        <f t="shared" si="6"/>
        <v>0</v>
      </c>
      <c r="K42" s="296">
        <f t="shared" si="7"/>
        <v>0</v>
      </c>
      <c r="L42" s="296">
        <f t="shared" si="8"/>
        <v>0</v>
      </c>
      <c r="M42" s="296">
        <f t="shared" si="9"/>
        <v>0</v>
      </c>
      <c r="N42" s="296">
        <f t="shared" si="10"/>
        <v>0</v>
      </c>
      <c r="O42" s="296">
        <f t="shared" si="12"/>
        <v>0</v>
      </c>
      <c r="P42" s="296">
        <f>IF('1. General Input'!$D$10=0,0,IF('1. General Input'!$D$10=8,0,IF(B42&gt;$P$11-1,IF(B42&lt;$Q$11,G42,0),0)))</f>
        <v>0</v>
      </c>
      <c r="Q42" s="296">
        <f>IF('1. General Input'!$D$10=0,0,IF('1. General Input'!$D$10=8,0,IF(B42&gt;$Q$11-1,IF(B42&lt;$R$11,G42,0),0)))</f>
        <v>0</v>
      </c>
      <c r="R42" s="296">
        <f>IF('1. General Input'!$D$10=0,0,IF('1. General Input'!$D$10=8,0,IF(B42&gt;$R$11-1,IF(B42&lt;$S$11,G42,0),0)))</f>
        <v>0</v>
      </c>
      <c r="S42" s="296">
        <f>IF('1. General Input'!$D$10=0,0,IF('1. General Input'!$D$10=8,0,IF(B42&gt;$S$11-1,IF(B42&lt;$T$11,G42,0),0)))</f>
        <v>0</v>
      </c>
      <c r="T42" s="296">
        <f>IF('1. General Input'!$D$10=0,0,IF('1. General Input'!$D$10=8,0,IF(B42&gt;$T$11-1,IF(B42&lt;$U$11,G42,0),0)))</f>
        <v>0</v>
      </c>
      <c r="U42" s="296">
        <f>IF('1. General Input'!$D$10=0,0,IF('1. General Input'!$D$10=8,0,IF(B42&gt;$U$11-1,IF(B42&lt;$V$11,G42,0),0)))</f>
        <v>0</v>
      </c>
      <c r="V42" s="296">
        <f>IF('1. General Input'!$D$10=0,0,IF('1. General Input'!$D$10=8,0,IF(B42&gt;$V$11-1,IF(B42&lt;$W$11,G42,0),0)))</f>
        <v>0</v>
      </c>
      <c r="W42" s="296">
        <f>IF('1. General Input'!$D$10=0,0,IF('1. General Input'!$D$10=8,0,IF(B42&gt;$W$11-1,IF(B42&lt;$X$11,G42,0),0)))</f>
        <v>0</v>
      </c>
      <c r="X42" s="296">
        <f>IF('1. General Input'!$D$10=0,0,IF('1. General Input'!$D$10=8,0,IF(B42&gt;$X$11-1,IF(B42&lt;$Y$11,G42,0),0)))</f>
        <v>0</v>
      </c>
      <c r="Y42" s="296">
        <f>IF('1. General Input'!$D$10=0,0,IF('1. General Input'!$D$10=8,0,IF(B42&gt;$Y$11-1,IF(B42&lt;$Z$11,G42,0),0)))</f>
        <v>0</v>
      </c>
      <c r="Z42" s="296">
        <f>IF('1. General Input'!$D$10=0,0,IF('1. General Input'!$D$10=8,0,IF(B42&gt;$Z$11-1,IF(B42&lt;$AA$11,G42,0),0)))</f>
        <v>0</v>
      </c>
      <c r="AA42" s="296">
        <f>IF('1. General Input'!$D$10=0,0,IF('1. General Input'!$D$10=8,0,IF(B42&gt;$AA$11-1,IF(B42&lt;$AB$11,G42,0),0)))</f>
        <v>0</v>
      </c>
      <c r="AB42" s="296">
        <f>IF('1. General Input'!$D$10=0,0,IF('1. General Input'!$D$10=8,0,IF(B42&gt;$AB$11-1,IF(B42&lt;$AC$11,G42,0),0)))</f>
        <v>0</v>
      </c>
      <c r="AC42" s="296">
        <f>IF('1. General Input'!$D$10=0,0,IF('1. General Input'!$D$10=8,0,IF(B42&gt;$AC$11-1,IF(B42&lt;$AD$11,G42,0),0)))</f>
        <v>0</v>
      </c>
      <c r="AD42" s="296">
        <f>IF('1. General Input'!$D$10=0,0,IF('1. General Input'!$D$10=8,0,IF(B42&gt;$AD$11-1,IF(B42&lt;$AE$11,G42,0),0)))</f>
        <v>0</v>
      </c>
      <c r="AE42" s="296">
        <f>IF('1. General Input'!$D$10=0,0,IF('1. General Input'!$D$10=8,0,IF(B42&gt;$AE$11-1,IF(B42&lt;$AF$11,G42,0),0)))</f>
        <v>0</v>
      </c>
      <c r="AF42" s="296">
        <f>IF('1. General Input'!$D$10=0,0,IF(B42&gt;$AF$11-1,G42,0))</f>
        <v>0</v>
      </c>
      <c r="AG42" s="270">
        <f t="shared" si="11"/>
        <v>0</v>
      </c>
    </row>
    <row r="43" spans="1:33" x14ac:dyDescent="0.25">
      <c r="A43" s="501"/>
      <c r="B43" s="539"/>
      <c r="C43" s="502"/>
      <c r="D43" s="505"/>
      <c r="E43" s="505"/>
      <c r="F43" s="505"/>
      <c r="G43" s="296">
        <f t="shared" si="3"/>
        <v>0</v>
      </c>
      <c r="H43" s="296">
        <f t="shared" si="4"/>
        <v>0</v>
      </c>
      <c r="I43" s="296">
        <f t="shared" si="5"/>
        <v>0</v>
      </c>
      <c r="J43" s="296">
        <f t="shared" si="6"/>
        <v>0</v>
      </c>
      <c r="K43" s="296">
        <f t="shared" si="7"/>
        <v>0</v>
      </c>
      <c r="L43" s="296">
        <f t="shared" si="8"/>
        <v>0</v>
      </c>
      <c r="M43" s="296">
        <f t="shared" si="9"/>
        <v>0</v>
      </c>
      <c r="N43" s="296">
        <f t="shared" si="10"/>
        <v>0</v>
      </c>
      <c r="O43" s="296">
        <f t="shared" si="12"/>
        <v>0</v>
      </c>
      <c r="P43" s="296">
        <f>IF('1. General Input'!$D$10=0,0,IF('1. General Input'!$D$10=8,0,IF(B43&gt;$P$11-1,IF(B43&lt;$Q$11,G43,0),0)))</f>
        <v>0</v>
      </c>
      <c r="Q43" s="296">
        <f>IF('1. General Input'!$D$10=0,0,IF('1. General Input'!$D$10=8,0,IF(B43&gt;$Q$11-1,IF(B43&lt;$R$11,G43,0),0)))</f>
        <v>0</v>
      </c>
      <c r="R43" s="296">
        <f>IF('1. General Input'!$D$10=0,0,IF('1. General Input'!$D$10=8,0,IF(B43&gt;$R$11-1,IF(B43&lt;$S$11,G43,0),0)))</f>
        <v>0</v>
      </c>
      <c r="S43" s="296">
        <f>IF('1. General Input'!$D$10=0,0,IF('1. General Input'!$D$10=8,0,IF(B43&gt;$S$11-1,IF(B43&lt;$T$11,G43,0),0)))</f>
        <v>0</v>
      </c>
      <c r="T43" s="296">
        <f>IF('1. General Input'!$D$10=0,0,IF('1. General Input'!$D$10=8,0,IF(B43&gt;$T$11-1,IF(B43&lt;$U$11,G43,0),0)))</f>
        <v>0</v>
      </c>
      <c r="U43" s="296">
        <f>IF('1. General Input'!$D$10=0,0,IF('1. General Input'!$D$10=8,0,IF(B43&gt;$U$11-1,IF(B43&lt;$V$11,G43,0),0)))</f>
        <v>0</v>
      </c>
      <c r="V43" s="296">
        <f>IF('1. General Input'!$D$10=0,0,IF('1. General Input'!$D$10=8,0,IF(B43&gt;$V$11-1,IF(B43&lt;$W$11,G43,0),0)))</f>
        <v>0</v>
      </c>
      <c r="W43" s="296">
        <f>IF('1. General Input'!$D$10=0,0,IF('1. General Input'!$D$10=8,0,IF(B43&gt;$W$11-1,IF(B43&lt;$X$11,G43,0),0)))</f>
        <v>0</v>
      </c>
      <c r="X43" s="296">
        <f>IF('1. General Input'!$D$10=0,0,IF('1. General Input'!$D$10=8,0,IF(B43&gt;$X$11-1,IF(B43&lt;$Y$11,G43,0),0)))</f>
        <v>0</v>
      </c>
      <c r="Y43" s="296">
        <f>IF('1. General Input'!$D$10=0,0,IF('1. General Input'!$D$10=8,0,IF(B43&gt;$Y$11-1,IF(B43&lt;$Z$11,G43,0),0)))</f>
        <v>0</v>
      </c>
      <c r="Z43" s="296">
        <f>IF('1. General Input'!$D$10=0,0,IF('1. General Input'!$D$10=8,0,IF(B43&gt;$Z$11-1,IF(B43&lt;$AA$11,G43,0),0)))</f>
        <v>0</v>
      </c>
      <c r="AA43" s="296">
        <f>IF('1. General Input'!$D$10=0,0,IF('1. General Input'!$D$10=8,0,IF(B43&gt;$AA$11-1,IF(B43&lt;$AB$11,G43,0),0)))</f>
        <v>0</v>
      </c>
      <c r="AB43" s="296">
        <f>IF('1. General Input'!$D$10=0,0,IF('1. General Input'!$D$10=8,0,IF(B43&gt;$AB$11-1,IF(B43&lt;$AC$11,G43,0),0)))</f>
        <v>0</v>
      </c>
      <c r="AC43" s="296">
        <f>IF('1. General Input'!$D$10=0,0,IF('1. General Input'!$D$10=8,0,IF(B43&gt;$AC$11-1,IF(B43&lt;$AD$11,G43,0),0)))</f>
        <v>0</v>
      </c>
      <c r="AD43" s="296">
        <f>IF('1. General Input'!$D$10=0,0,IF('1. General Input'!$D$10=8,0,IF(B43&gt;$AD$11-1,IF(B43&lt;$AE$11,G43,0),0)))</f>
        <v>0</v>
      </c>
      <c r="AE43" s="296">
        <f>IF('1. General Input'!$D$10=0,0,IF('1. General Input'!$D$10=8,0,IF(B43&gt;$AE$11-1,IF(B43&lt;$AF$11,G43,0),0)))</f>
        <v>0</v>
      </c>
      <c r="AF43" s="296">
        <f>IF('1. General Input'!$D$10=0,0,IF(B43&gt;$AF$11-1,G43,0))</f>
        <v>0</v>
      </c>
      <c r="AG43" s="270">
        <f t="shared" si="11"/>
        <v>0</v>
      </c>
    </row>
    <row r="44" spans="1:33" x14ac:dyDescent="0.25">
      <c r="A44" s="501"/>
      <c r="B44" s="539"/>
      <c r="C44" s="502"/>
      <c r="D44" s="505"/>
      <c r="E44" s="505"/>
      <c r="F44" s="505"/>
      <c r="G44" s="296">
        <f t="shared" si="3"/>
        <v>0</v>
      </c>
      <c r="H44" s="296">
        <f t="shared" si="4"/>
        <v>0</v>
      </c>
      <c r="I44" s="296">
        <f t="shared" si="5"/>
        <v>0</v>
      </c>
      <c r="J44" s="296">
        <f t="shared" si="6"/>
        <v>0</v>
      </c>
      <c r="K44" s="296">
        <f t="shared" si="7"/>
        <v>0</v>
      </c>
      <c r="L44" s="296">
        <f t="shared" si="8"/>
        <v>0</v>
      </c>
      <c r="M44" s="296">
        <f t="shared" si="9"/>
        <v>0</v>
      </c>
      <c r="N44" s="296">
        <f t="shared" si="10"/>
        <v>0</v>
      </c>
      <c r="O44" s="296">
        <f t="shared" si="12"/>
        <v>0</v>
      </c>
      <c r="P44" s="296">
        <f>IF('1. General Input'!$D$10=0,0,IF('1. General Input'!$D$10=8,0,IF(B44&gt;$P$11-1,IF(B44&lt;$Q$11,G44,0),0)))</f>
        <v>0</v>
      </c>
      <c r="Q44" s="296">
        <f>IF('1. General Input'!$D$10=0,0,IF('1. General Input'!$D$10=8,0,IF(B44&gt;$Q$11-1,IF(B44&lt;$R$11,G44,0),0)))</f>
        <v>0</v>
      </c>
      <c r="R44" s="296">
        <f>IF('1. General Input'!$D$10=0,0,IF('1. General Input'!$D$10=8,0,IF(B44&gt;$R$11-1,IF(B44&lt;$S$11,G44,0),0)))</f>
        <v>0</v>
      </c>
      <c r="S44" s="296">
        <f>IF('1. General Input'!$D$10=0,0,IF('1. General Input'!$D$10=8,0,IF(B44&gt;$S$11-1,IF(B44&lt;$T$11,G44,0),0)))</f>
        <v>0</v>
      </c>
      <c r="T44" s="296">
        <f>IF('1. General Input'!$D$10=0,0,IF('1. General Input'!$D$10=8,0,IF(B44&gt;$T$11-1,IF(B44&lt;$U$11,G44,0),0)))</f>
        <v>0</v>
      </c>
      <c r="U44" s="296">
        <f>IF('1. General Input'!$D$10=0,0,IF('1. General Input'!$D$10=8,0,IF(B44&gt;$U$11-1,IF(B44&lt;$V$11,G44,0),0)))</f>
        <v>0</v>
      </c>
      <c r="V44" s="296">
        <f>IF('1. General Input'!$D$10=0,0,IF('1. General Input'!$D$10=8,0,IF(B44&gt;$V$11-1,IF(B44&lt;$W$11,G44,0),0)))</f>
        <v>0</v>
      </c>
      <c r="W44" s="296">
        <f>IF('1. General Input'!$D$10=0,0,IF('1. General Input'!$D$10=8,0,IF(B44&gt;$W$11-1,IF(B44&lt;$X$11,G44,0),0)))</f>
        <v>0</v>
      </c>
      <c r="X44" s="296">
        <f>IF('1. General Input'!$D$10=0,0,IF('1. General Input'!$D$10=8,0,IF(B44&gt;$X$11-1,IF(B44&lt;$Y$11,G44,0),0)))</f>
        <v>0</v>
      </c>
      <c r="Y44" s="296">
        <f>IF('1. General Input'!$D$10=0,0,IF('1. General Input'!$D$10=8,0,IF(B44&gt;$Y$11-1,IF(B44&lt;$Z$11,G44,0),0)))</f>
        <v>0</v>
      </c>
      <c r="Z44" s="296">
        <f>IF('1. General Input'!$D$10=0,0,IF('1. General Input'!$D$10=8,0,IF(B44&gt;$Z$11-1,IF(B44&lt;$AA$11,G44,0),0)))</f>
        <v>0</v>
      </c>
      <c r="AA44" s="296">
        <f>IF('1. General Input'!$D$10=0,0,IF('1. General Input'!$D$10=8,0,IF(B44&gt;$AA$11-1,IF(B44&lt;$AB$11,G44,0),0)))</f>
        <v>0</v>
      </c>
      <c r="AB44" s="296">
        <f>IF('1. General Input'!$D$10=0,0,IF('1. General Input'!$D$10=8,0,IF(B44&gt;$AB$11-1,IF(B44&lt;$AC$11,G44,0),0)))</f>
        <v>0</v>
      </c>
      <c r="AC44" s="296">
        <f>IF('1. General Input'!$D$10=0,0,IF('1. General Input'!$D$10=8,0,IF(B44&gt;$AC$11-1,IF(B44&lt;$AD$11,G44,0),0)))</f>
        <v>0</v>
      </c>
      <c r="AD44" s="296">
        <f>IF('1. General Input'!$D$10=0,0,IF('1. General Input'!$D$10=8,0,IF(B44&gt;$AD$11-1,IF(B44&lt;$AE$11,G44,0),0)))</f>
        <v>0</v>
      </c>
      <c r="AE44" s="296">
        <f>IF('1. General Input'!$D$10=0,0,IF('1. General Input'!$D$10=8,0,IF(B44&gt;$AE$11-1,IF(B44&lt;$AF$11,G44,0),0)))</f>
        <v>0</v>
      </c>
      <c r="AF44" s="296">
        <f>IF('1. General Input'!$D$10=0,0,IF(B44&gt;$AF$11-1,G44,0))</f>
        <v>0</v>
      </c>
      <c r="AG44" s="270">
        <f t="shared" si="11"/>
        <v>0</v>
      </c>
    </row>
    <row r="45" spans="1:33" x14ac:dyDescent="0.25">
      <c r="A45" s="501"/>
      <c r="B45" s="539"/>
      <c r="C45" s="502"/>
      <c r="D45" s="505"/>
      <c r="E45" s="505"/>
      <c r="F45" s="505"/>
      <c r="G45" s="296">
        <f t="shared" si="3"/>
        <v>0</v>
      </c>
      <c r="H45" s="296">
        <f t="shared" si="4"/>
        <v>0</v>
      </c>
      <c r="I45" s="296">
        <f t="shared" si="5"/>
        <v>0</v>
      </c>
      <c r="J45" s="296">
        <f t="shared" si="6"/>
        <v>0</v>
      </c>
      <c r="K45" s="296">
        <f t="shared" si="7"/>
        <v>0</v>
      </c>
      <c r="L45" s="296">
        <f t="shared" si="8"/>
        <v>0</v>
      </c>
      <c r="M45" s="296">
        <f t="shared" si="9"/>
        <v>0</v>
      </c>
      <c r="N45" s="296">
        <f t="shared" si="10"/>
        <v>0</v>
      </c>
      <c r="O45" s="296">
        <f t="shared" si="12"/>
        <v>0</v>
      </c>
      <c r="P45" s="296">
        <f>IF('1. General Input'!$D$10=0,0,IF('1. General Input'!$D$10=8,0,IF(B45&gt;$P$11-1,IF(B45&lt;$Q$11,G45,0),0)))</f>
        <v>0</v>
      </c>
      <c r="Q45" s="296">
        <f>IF('1. General Input'!$D$10=0,0,IF('1. General Input'!$D$10=8,0,IF(B45&gt;$Q$11-1,IF(B45&lt;$R$11,G45,0),0)))</f>
        <v>0</v>
      </c>
      <c r="R45" s="296">
        <f>IF('1. General Input'!$D$10=0,0,IF('1. General Input'!$D$10=8,0,IF(B45&gt;$R$11-1,IF(B45&lt;$S$11,G45,0),0)))</f>
        <v>0</v>
      </c>
      <c r="S45" s="296">
        <f>IF('1. General Input'!$D$10=0,0,IF('1. General Input'!$D$10=8,0,IF(B45&gt;$S$11-1,IF(B45&lt;$T$11,G45,0),0)))</f>
        <v>0</v>
      </c>
      <c r="T45" s="296">
        <f>IF('1. General Input'!$D$10=0,0,IF('1. General Input'!$D$10=8,0,IF(B45&gt;$T$11-1,IF(B45&lt;$U$11,G45,0),0)))</f>
        <v>0</v>
      </c>
      <c r="U45" s="296">
        <f>IF('1. General Input'!$D$10=0,0,IF('1. General Input'!$D$10=8,0,IF(B45&gt;$U$11-1,IF(B45&lt;$V$11,G45,0),0)))</f>
        <v>0</v>
      </c>
      <c r="V45" s="296">
        <f>IF('1. General Input'!$D$10=0,0,IF('1. General Input'!$D$10=8,0,IF(B45&gt;$V$11-1,IF(B45&lt;$W$11,G45,0),0)))</f>
        <v>0</v>
      </c>
      <c r="W45" s="296">
        <f>IF('1. General Input'!$D$10=0,0,IF('1. General Input'!$D$10=8,0,IF(B45&gt;$W$11-1,IF(B45&lt;$X$11,G45,0),0)))</f>
        <v>0</v>
      </c>
      <c r="X45" s="296">
        <f>IF('1. General Input'!$D$10=0,0,IF('1. General Input'!$D$10=8,0,IF(B45&gt;$X$11-1,IF(B45&lt;$Y$11,G45,0),0)))</f>
        <v>0</v>
      </c>
      <c r="Y45" s="296">
        <f>IF('1. General Input'!$D$10=0,0,IF('1. General Input'!$D$10=8,0,IF(B45&gt;$Y$11-1,IF(B45&lt;$Z$11,G45,0),0)))</f>
        <v>0</v>
      </c>
      <c r="Z45" s="296">
        <f>IF('1. General Input'!$D$10=0,0,IF('1. General Input'!$D$10=8,0,IF(B45&gt;$Z$11-1,IF(B45&lt;$AA$11,G45,0),0)))</f>
        <v>0</v>
      </c>
      <c r="AA45" s="296">
        <f>IF('1. General Input'!$D$10=0,0,IF('1. General Input'!$D$10=8,0,IF(B45&gt;$AA$11-1,IF(B45&lt;$AB$11,G45,0),0)))</f>
        <v>0</v>
      </c>
      <c r="AB45" s="296">
        <f>IF('1. General Input'!$D$10=0,0,IF('1. General Input'!$D$10=8,0,IF(B45&gt;$AB$11-1,IF(B45&lt;$AC$11,G45,0),0)))</f>
        <v>0</v>
      </c>
      <c r="AC45" s="296">
        <f>IF('1. General Input'!$D$10=0,0,IF('1. General Input'!$D$10=8,0,IF(B45&gt;$AC$11-1,IF(B45&lt;$AD$11,G45,0),0)))</f>
        <v>0</v>
      </c>
      <c r="AD45" s="296">
        <f>IF('1. General Input'!$D$10=0,0,IF('1. General Input'!$D$10=8,0,IF(B45&gt;$AD$11-1,IF(B45&lt;$AE$11,G45,0),0)))</f>
        <v>0</v>
      </c>
      <c r="AE45" s="296">
        <f>IF('1. General Input'!$D$10=0,0,IF('1. General Input'!$D$10=8,0,IF(B45&gt;$AE$11-1,IF(B45&lt;$AF$11,G45,0),0)))</f>
        <v>0</v>
      </c>
      <c r="AF45" s="296">
        <f>IF('1. General Input'!$D$10=0,0,IF(B45&gt;$AF$11-1,G45,0))</f>
        <v>0</v>
      </c>
      <c r="AG45" s="270">
        <f t="shared" si="11"/>
        <v>0</v>
      </c>
    </row>
    <row r="46" spans="1:33" x14ac:dyDescent="0.25">
      <c r="A46" s="501"/>
      <c r="B46" s="539"/>
      <c r="C46" s="502"/>
      <c r="D46" s="505"/>
      <c r="E46" s="505"/>
      <c r="F46" s="505"/>
      <c r="G46" s="296">
        <f t="shared" si="3"/>
        <v>0</v>
      </c>
      <c r="H46" s="296">
        <f t="shared" si="4"/>
        <v>0</v>
      </c>
      <c r="I46" s="296">
        <f t="shared" si="5"/>
        <v>0</v>
      </c>
      <c r="J46" s="296">
        <f t="shared" si="6"/>
        <v>0</v>
      </c>
      <c r="K46" s="296">
        <f t="shared" si="7"/>
        <v>0</v>
      </c>
      <c r="L46" s="296">
        <f t="shared" si="8"/>
        <v>0</v>
      </c>
      <c r="M46" s="296">
        <f t="shared" si="9"/>
        <v>0</v>
      </c>
      <c r="N46" s="296">
        <f t="shared" si="10"/>
        <v>0</v>
      </c>
      <c r="O46" s="296">
        <f t="shared" si="12"/>
        <v>0</v>
      </c>
      <c r="P46" s="296">
        <f>IF('1. General Input'!$D$10=0,0,IF('1. General Input'!$D$10=8,0,IF(B46&gt;$P$11-1,IF(B46&lt;$Q$11,G46,0),0)))</f>
        <v>0</v>
      </c>
      <c r="Q46" s="296">
        <f>IF('1. General Input'!$D$10=0,0,IF('1. General Input'!$D$10=8,0,IF(B46&gt;$Q$11-1,IF(B46&lt;$R$11,G46,0),0)))</f>
        <v>0</v>
      </c>
      <c r="R46" s="296">
        <f>IF('1. General Input'!$D$10=0,0,IF('1. General Input'!$D$10=8,0,IF(B46&gt;$R$11-1,IF(B46&lt;$S$11,G46,0),0)))</f>
        <v>0</v>
      </c>
      <c r="S46" s="296">
        <f>IF('1. General Input'!$D$10=0,0,IF('1. General Input'!$D$10=8,0,IF(B46&gt;$S$11-1,IF(B46&lt;$T$11,G46,0),0)))</f>
        <v>0</v>
      </c>
      <c r="T46" s="296">
        <f>IF('1. General Input'!$D$10=0,0,IF('1. General Input'!$D$10=8,0,IF(B46&gt;$T$11-1,IF(B46&lt;$U$11,G46,0),0)))</f>
        <v>0</v>
      </c>
      <c r="U46" s="296">
        <f>IF('1. General Input'!$D$10=0,0,IF('1. General Input'!$D$10=8,0,IF(B46&gt;$U$11-1,IF(B46&lt;$V$11,G46,0),0)))</f>
        <v>0</v>
      </c>
      <c r="V46" s="296">
        <f>IF('1. General Input'!$D$10=0,0,IF('1. General Input'!$D$10=8,0,IF(B46&gt;$V$11-1,IF(B46&lt;$W$11,G46,0),0)))</f>
        <v>0</v>
      </c>
      <c r="W46" s="296">
        <f>IF('1. General Input'!$D$10=0,0,IF('1. General Input'!$D$10=8,0,IF(B46&gt;$W$11-1,IF(B46&lt;$X$11,G46,0),0)))</f>
        <v>0</v>
      </c>
      <c r="X46" s="296">
        <f>IF('1. General Input'!$D$10=0,0,IF('1. General Input'!$D$10=8,0,IF(B46&gt;$X$11-1,IF(B46&lt;$Y$11,G46,0),0)))</f>
        <v>0</v>
      </c>
      <c r="Y46" s="296">
        <f>IF('1. General Input'!$D$10=0,0,IF('1. General Input'!$D$10=8,0,IF(B46&gt;$Y$11-1,IF(B46&lt;$Z$11,G46,0),0)))</f>
        <v>0</v>
      </c>
      <c r="Z46" s="296">
        <f>IF('1. General Input'!$D$10=0,0,IF('1. General Input'!$D$10=8,0,IF(B46&gt;$Z$11-1,IF(B46&lt;$AA$11,G46,0),0)))</f>
        <v>0</v>
      </c>
      <c r="AA46" s="296">
        <f>IF('1. General Input'!$D$10=0,0,IF('1. General Input'!$D$10=8,0,IF(B46&gt;$AA$11-1,IF(B46&lt;$AB$11,G46,0),0)))</f>
        <v>0</v>
      </c>
      <c r="AB46" s="296">
        <f>IF('1. General Input'!$D$10=0,0,IF('1. General Input'!$D$10=8,0,IF(B46&gt;$AB$11-1,IF(B46&lt;$AC$11,G46,0),0)))</f>
        <v>0</v>
      </c>
      <c r="AC46" s="296">
        <f>IF('1. General Input'!$D$10=0,0,IF('1. General Input'!$D$10=8,0,IF(B46&gt;$AC$11-1,IF(B46&lt;$AD$11,G46,0),0)))</f>
        <v>0</v>
      </c>
      <c r="AD46" s="296">
        <f>IF('1. General Input'!$D$10=0,0,IF('1. General Input'!$D$10=8,0,IF(B46&gt;$AD$11-1,IF(B46&lt;$AE$11,G46,0),0)))</f>
        <v>0</v>
      </c>
      <c r="AE46" s="296">
        <f>IF('1. General Input'!$D$10=0,0,IF('1. General Input'!$D$10=8,0,IF(B46&gt;$AE$11-1,IF(B46&lt;$AF$11,G46,0),0)))</f>
        <v>0</v>
      </c>
      <c r="AF46" s="296">
        <f>IF('1. General Input'!$D$10=0,0,IF(B46&gt;$AF$11-1,G46,0))</f>
        <v>0</v>
      </c>
      <c r="AG46" s="270">
        <f t="shared" si="11"/>
        <v>0</v>
      </c>
    </row>
    <row r="47" spans="1:33" x14ac:dyDescent="0.25">
      <c r="A47" s="501"/>
      <c r="B47" s="539"/>
      <c r="C47" s="502"/>
      <c r="D47" s="505"/>
      <c r="E47" s="505"/>
      <c r="F47" s="505"/>
      <c r="G47" s="296">
        <f t="shared" si="3"/>
        <v>0</v>
      </c>
      <c r="H47" s="296">
        <f t="shared" si="4"/>
        <v>0</v>
      </c>
      <c r="I47" s="296">
        <f t="shared" si="5"/>
        <v>0</v>
      </c>
      <c r="J47" s="296">
        <f t="shared" si="6"/>
        <v>0</v>
      </c>
      <c r="K47" s="296">
        <f t="shared" si="7"/>
        <v>0</v>
      </c>
      <c r="L47" s="296">
        <f t="shared" si="8"/>
        <v>0</v>
      </c>
      <c r="M47" s="296">
        <f t="shared" si="9"/>
        <v>0</v>
      </c>
      <c r="N47" s="296">
        <f t="shared" si="10"/>
        <v>0</v>
      </c>
      <c r="O47" s="296">
        <f t="shared" si="12"/>
        <v>0</v>
      </c>
      <c r="P47" s="296">
        <f>IF('1. General Input'!$D$10=0,0,IF('1. General Input'!$D$10=8,0,IF(B47&gt;$P$11-1,IF(B47&lt;$Q$11,G47,0),0)))</f>
        <v>0</v>
      </c>
      <c r="Q47" s="296">
        <f>IF('1. General Input'!$D$10=0,0,IF('1. General Input'!$D$10=8,0,IF(B47&gt;$Q$11-1,IF(B47&lt;$R$11,G47,0),0)))</f>
        <v>0</v>
      </c>
      <c r="R47" s="296">
        <f>IF('1. General Input'!$D$10=0,0,IF('1. General Input'!$D$10=8,0,IF(B47&gt;$R$11-1,IF(B47&lt;$S$11,G47,0),0)))</f>
        <v>0</v>
      </c>
      <c r="S47" s="296">
        <f>IF('1. General Input'!$D$10=0,0,IF('1. General Input'!$D$10=8,0,IF(B47&gt;$S$11-1,IF(B47&lt;$T$11,G47,0),0)))</f>
        <v>0</v>
      </c>
      <c r="T47" s="296">
        <f>IF('1. General Input'!$D$10=0,0,IF('1. General Input'!$D$10=8,0,IF(B47&gt;$T$11-1,IF(B47&lt;$U$11,G47,0),0)))</f>
        <v>0</v>
      </c>
      <c r="U47" s="296">
        <f>IF('1. General Input'!$D$10=0,0,IF('1. General Input'!$D$10=8,0,IF(B47&gt;$U$11-1,IF(B47&lt;$V$11,G47,0),0)))</f>
        <v>0</v>
      </c>
      <c r="V47" s="296">
        <f>IF('1. General Input'!$D$10=0,0,IF('1. General Input'!$D$10=8,0,IF(B47&gt;$V$11-1,IF(B47&lt;$W$11,G47,0),0)))</f>
        <v>0</v>
      </c>
      <c r="W47" s="296">
        <f>IF('1. General Input'!$D$10=0,0,IF('1. General Input'!$D$10=8,0,IF(B47&gt;$W$11-1,IF(B47&lt;$X$11,G47,0),0)))</f>
        <v>0</v>
      </c>
      <c r="X47" s="296">
        <f>IF('1. General Input'!$D$10=0,0,IF('1. General Input'!$D$10=8,0,IF(B47&gt;$X$11-1,IF(B47&lt;$Y$11,G47,0),0)))</f>
        <v>0</v>
      </c>
      <c r="Y47" s="296">
        <f>IF('1. General Input'!$D$10=0,0,IF('1. General Input'!$D$10=8,0,IF(B47&gt;$Y$11-1,IF(B47&lt;$Z$11,G47,0),0)))</f>
        <v>0</v>
      </c>
      <c r="Z47" s="296">
        <f>IF('1. General Input'!$D$10=0,0,IF('1. General Input'!$D$10=8,0,IF(B47&gt;$Z$11-1,IF(B47&lt;$AA$11,G47,0),0)))</f>
        <v>0</v>
      </c>
      <c r="AA47" s="296">
        <f>IF('1. General Input'!$D$10=0,0,IF('1. General Input'!$D$10=8,0,IF(B47&gt;$AA$11-1,IF(B47&lt;$AB$11,G47,0),0)))</f>
        <v>0</v>
      </c>
      <c r="AB47" s="296">
        <f>IF('1. General Input'!$D$10=0,0,IF('1. General Input'!$D$10=8,0,IF(B47&gt;$AB$11-1,IF(B47&lt;$AC$11,G47,0),0)))</f>
        <v>0</v>
      </c>
      <c r="AC47" s="296">
        <f>IF('1. General Input'!$D$10=0,0,IF('1. General Input'!$D$10=8,0,IF(B47&gt;$AC$11-1,IF(B47&lt;$AD$11,G47,0),0)))</f>
        <v>0</v>
      </c>
      <c r="AD47" s="296">
        <f>IF('1. General Input'!$D$10=0,0,IF('1. General Input'!$D$10=8,0,IF(B47&gt;$AD$11-1,IF(B47&lt;$AE$11,G47,0),0)))</f>
        <v>0</v>
      </c>
      <c r="AE47" s="296">
        <f>IF('1. General Input'!$D$10=0,0,IF('1. General Input'!$D$10=8,0,IF(B47&gt;$AE$11-1,IF(B47&lt;$AF$11,G47,0),0)))</f>
        <v>0</v>
      </c>
      <c r="AF47" s="296">
        <f>IF('1. General Input'!$D$10=0,0,IF(B47&gt;$AF$11-1,G47,0))</f>
        <v>0</v>
      </c>
      <c r="AG47" s="270">
        <f t="shared" si="11"/>
        <v>0</v>
      </c>
    </row>
    <row r="48" spans="1:33" x14ac:dyDescent="0.25">
      <c r="A48" s="501"/>
      <c r="B48" s="539"/>
      <c r="C48" s="502"/>
      <c r="D48" s="505"/>
      <c r="E48" s="505"/>
      <c r="F48" s="505"/>
      <c r="G48" s="296">
        <f t="shared" si="3"/>
        <v>0</v>
      </c>
      <c r="H48" s="296">
        <f t="shared" si="4"/>
        <v>0</v>
      </c>
      <c r="I48" s="296">
        <f t="shared" si="5"/>
        <v>0</v>
      </c>
      <c r="J48" s="296">
        <f t="shared" si="6"/>
        <v>0</v>
      </c>
      <c r="K48" s="296">
        <f t="shared" si="7"/>
        <v>0</v>
      </c>
      <c r="L48" s="296">
        <f t="shared" si="8"/>
        <v>0</v>
      </c>
      <c r="M48" s="296">
        <f t="shared" si="9"/>
        <v>0</v>
      </c>
      <c r="N48" s="296">
        <f t="shared" si="10"/>
        <v>0</v>
      </c>
      <c r="O48" s="296">
        <f t="shared" si="12"/>
        <v>0</v>
      </c>
      <c r="P48" s="296">
        <f>IF('1. General Input'!$D$10=0,0,IF('1. General Input'!$D$10=8,0,IF(B48&gt;$P$11-1,IF(B48&lt;$Q$11,G48,0),0)))</f>
        <v>0</v>
      </c>
      <c r="Q48" s="296">
        <f>IF('1. General Input'!$D$10=0,0,IF('1. General Input'!$D$10=8,0,IF(B48&gt;$Q$11-1,IF(B48&lt;$R$11,G48,0),0)))</f>
        <v>0</v>
      </c>
      <c r="R48" s="296">
        <f>IF('1. General Input'!$D$10=0,0,IF('1. General Input'!$D$10=8,0,IF(B48&gt;$R$11-1,IF(B48&lt;$S$11,G48,0),0)))</f>
        <v>0</v>
      </c>
      <c r="S48" s="296">
        <f>IF('1. General Input'!$D$10=0,0,IF('1. General Input'!$D$10=8,0,IF(B48&gt;$S$11-1,IF(B48&lt;$T$11,G48,0),0)))</f>
        <v>0</v>
      </c>
      <c r="T48" s="296">
        <f>IF('1. General Input'!$D$10=0,0,IF('1. General Input'!$D$10=8,0,IF(B48&gt;$T$11-1,IF(B48&lt;$U$11,G48,0),0)))</f>
        <v>0</v>
      </c>
      <c r="U48" s="296">
        <f>IF('1. General Input'!$D$10=0,0,IF('1. General Input'!$D$10=8,0,IF(B48&gt;$U$11-1,IF(B48&lt;$V$11,G48,0),0)))</f>
        <v>0</v>
      </c>
      <c r="V48" s="296">
        <f>IF('1. General Input'!$D$10=0,0,IF('1. General Input'!$D$10=8,0,IF(B48&gt;$V$11-1,IF(B48&lt;$W$11,G48,0),0)))</f>
        <v>0</v>
      </c>
      <c r="W48" s="296">
        <f>IF('1. General Input'!$D$10=0,0,IF('1. General Input'!$D$10=8,0,IF(B48&gt;$W$11-1,IF(B48&lt;$X$11,G48,0),0)))</f>
        <v>0</v>
      </c>
      <c r="X48" s="296">
        <f>IF('1. General Input'!$D$10=0,0,IF('1. General Input'!$D$10=8,0,IF(B48&gt;$X$11-1,IF(B48&lt;$Y$11,G48,0),0)))</f>
        <v>0</v>
      </c>
      <c r="Y48" s="296">
        <f>IF('1. General Input'!$D$10=0,0,IF('1. General Input'!$D$10=8,0,IF(B48&gt;$Y$11-1,IF(B48&lt;$Z$11,G48,0),0)))</f>
        <v>0</v>
      </c>
      <c r="Z48" s="296">
        <f>IF('1. General Input'!$D$10=0,0,IF('1. General Input'!$D$10=8,0,IF(B48&gt;$Z$11-1,IF(B48&lt;$AA$11,G48,0),0)))</f>
        <v>0</v>
      </c>
      <c r="AA48" s="296">
        <f>IF('1. General Input'!$D$10=0,0,IF('1. General Input'!$D$10=8,0,IF(B48&gt;$AA$11-1,IF(B48&lt;$AB$11,G48,0),0)))</f>
        <v>0</v>
      </c>
      <c r="AB48" s="296">
        <f>IF('1. General Input'!$D$10=0,0,IF('1. General Input'!$D$10=8,0,IF(B48&gt;$AB$11-1,IF(B48&lt;$AC$11,G48,0),0)))</f>
        <v>0</v>
      </c>
      <c r="AC48" s="296">
        <f>IF('1. General Input'!$D$10=0,0,IF('1. General Input'!$D$10=8,0,IF(B48&gt;$AC$11-1,IF(B48&lt;$AD$11,G48,0),0)))</f>
        <v>0</v>
      </c>
      <c r="AD48" s="296">
        <f>IF('1. General Input'!$D$10=0,0,IF('1. General Input'!$D$10=8,0,IF(B48&gt;$AD$11-1,IF(B48&lt;$AE$11,G48,0),0)))</f>
        <v>0</v>
      </c>
      <c r="AE48" s="296">
        <f>IF('1. General Input'!$D$10=0,0,IF('1. General Input'!$D$10=8,0,IF(B48&gt;$AE$11-1,IF(B48&lt;$AF$11,G48,0),0)))</f>
        <v>0</v>
      </c>
      <c r="AF48" s="296">
        <f>IF('1. General Input'!$D$10=0,0,IF(B48&gt;$AF$11-1,G48,0))</f>
        <v>0</v>
      </c>
      <c r="AG48" s="270">
        <f t="shared" si="11"/>
        <v>0</v>
      </c>
    </row>
    <row r="49" spans="1:33" x14ac:dyDescent="0.25">
      <c r="A49" s="501"/>
      <c r="B49" s="539"/>
      <c r="C49" s="502"/>
      <c r="D49" s="505"/>
      <c r="E49" s="505"/>
      <c r="F49" s="505"/>
      <c r="G49" s="296">
        <f t="shared" si="3"/>
        <v>0</v>
      </c>
      <c r="H49" s="296">
        <f t="shared" si="4"/>
        <v>0</v>
      </c>
      <c r="I49" s="296">
        <f t="shared" si="5"/>
        <v>0</v>
      </c>
      <c r="J49" s="296">
        <f t="shared" si="6"/>
        <v>0</v>
      </c>
      <c r="K49" s="296">
        <f t="shared" si="7"/>
        <v>0</v>
      </c>
      <c r="L49" s="296">
        <f t="shared" si="8"/>
        <v>0</v>
      </c>
      <c r="M49" s="296">
        <f t="shared" si="9"/>
        <v>0</v>
      </c>
      <c r="N49" s="296">
        <f t="shared" si="10"/>
        <v>0</v>
      </c>
      <c r="O49" s="296">
        <f t="shared" si="12"/>
        <v>0</v>
      </c>
      <c r="P49" s="296">
        <f>IF('1. General Input'!$D$10=0,0,IF('1. General Input'!$D$10=8,0,IF(B49&gt;$P$11-1,IF(B49&lt;$Q$11,G49,0),0)))</f>
        <v>0</v>
      </c>
      <c r="Q49" s="296">
        <f>IF('1. General Input'!$D$10=0,0,IF('1. General Input'!$D$10=8,0,IF(B49&gt;$Q$11-1,IF(B49&lt;$R$11,G49,0),0)))</f>
        <v>0</v>
      </c>
      <c r="R49" s="296">
        <f>IF('1. General Input'!$D$10=0,0,IF('1. General Input'!$D$10=8,0,IF(B49&gt;$R$11-1,IF(B49&lt;$S$11,G49,0),0)))</f>
        <v>0</v>
      </c>
      <c r="S49" s="296">
        <f>IF('1. General Input'!$D$10=0,0,IF('1. General Input'!$D$10=8,0,IF(B49&gt;$S$11-1,IF(B49&lt;$T$11,G49,0),0)))</f>
        <v>0</v>
      </c>
      <c r="T49" s="296">
        <f>IF('1. General Input'!$D$10=0,0,IF('1. General Input'!$D$10=8,0,IF(B49&gt;$T$11-1,IF(B49&lt;$U$11,G49,0),0)))</f>
        <v>0</v>
      </c>
      <c r="U49" s="296">
        <f>IF('1. General Input'!$D$10=0,0,IF('1. General Input'!$D$10=8,0,IF(B49&gt;$U$11-1,IF(B49&lt;$V$11,G49,0),0)))</f>
        <v>0</v>
      </c>
      <c r="V49" s="296">
        <f>IF('1. General Input'!$D$10=0,0,IF('1. General Input'!$D$10=8,0,IF(B49&gt;$V$11-1,IF(B49&lt;$W$11,G49,0),0)))</f>
        <v>0</v>
      </c>
      <c r="W49" s="296">
        <f>IF('1. General Input'!$D$10=0,0,IF('1. General Input'!$D$10=8,0,IF(B49&gt;$W$11-1,IF(B49&lt;$X$11,G49,0),0)))</f>
        <v>0</v>
      </c>
      <c r="X49" s="296">
        <f>IF('1. General Input'!$D$10=0,0,IF('1. General Input'!$D$10=8,0,IF(B49&gt;$X$11-1,IF(B49&lt;$Y$11,G49,0),0)))</f>
        <v>0</v>
      </c>
      <c r="Y49" s="296">
        <f>IF('1. General Input'!$D$10=0,0,IF('1. General Input'!$D$10=8,0,IF(B49&gt;$Y$11-1,IF(B49&lt;$Z$11,G49,0),0)))</f>
        <v>0</v>
      </c>
      <c r="Z49" s="296">
        <f>IF('1. General Input'!$D$10=0,0,IF('1. General Input'!$D$10=8,0,IF(B49&gt;$Z$11-1,IF(B49&lt;$AA$11,G49,0),0)))</f>
        <v>0</v>
      </c>
      <c r="AA49" s="296">
        <f>IF('1. General Input'!$D$10=0,0,IF('1. General Input'!$D$10=8,0,IF(B49&gt;$AA$11-1,IF(B49&lt;$AB$11,G49,0),0)))</f>
        <v>0</v>
      </c>
      <c r="AB49" s="296">
        <f>IF('1. General Input'!$D$10=0,0,IF('1. General Input'!$D$10=8,0,IF(B49&gt;$AB$11-1,IF(B49&lt;$AC$11,G49,0),0)))</f>
        <v>0</v>
      </c>
      <c r="AC49" s="296">
        <f>IF('1. General Input'!$D$10=0,0,IF('1. General Input'!$D$10=8,0,IF(B49&gt;$AC$11-1,IF(B49&lt;$AD$11,G49,0),0)))</f>
        <v>0</v>
      </c>
      <c r="AD49" s="296">
        <f>IF('1. General Input'!$D$10=0,0,IF('1. General Input'!$D$10=8,0,IF(B49&gt;$AD$11-1,IF(B49&lt;$AE$11,G49,0),0)))</f>
        <v>0</v>
      </c>
      <c r="AE49" s="296">
        <f>IF('1. General Input'!$D$10=0,0,IF('1. General Input'!$D$10=8,0,IF(B49&gt;$AE$11-1,IF(B49&lt;$AF$11,G49,0),0)))</f>
        <v>0</v>
      </c>
      <c r="AF49" s="296">
        <f>IF('1. General Input'!$D$10=0,0,IF(B49&gt;$AF$11-1,G49,0))</f>
        <v>0</v>
      </c>
      <c r="AG49" s="270">
        <f t="shared" si="11"/>
        <v>0</v>
      </c>
    </row>
    <row r="50" spans="1:33" x14ac:dyDescent="0.25">
      <c r="A50" s="501"/>
      <c r="B50" s="539"/>
      <c r="C50" s="502"/>
      <c r="D50" s="505"/>
      <c r="E50" s="505"/>
      <c r="F50" s="505"/>
      <c r="G50" s="296">
        <f t="shared" si="3"/>
        <v>0</v>
      </c>
      <c r="H50" s="296">
        <f t="shared" si="4"/>
        <v>0</v>
      </c>
      <c r="I50" s="296">
        <f t="shared" si="5"/>
        <v>0</v>
      </c>
      <c r="J50" s="296">
        <f t="shared" si="6"/>
        <v>0</v>
      </c>
      <c r="K50" s="296">
        <f t="shared" si="7"/>
        <v>0</v>
      </c>
      <c r="L50" s="296">
        <f t="shared" si="8"/>
        <v>0</v>
      </c>
      <c r="M50" s="296">
        <f t="shared" si="9"/>
        <v>0</v>
      </c>
      <c r="N50" s="296">
        <f t="shared" si="10"/>
        <v>0</v>
      </c>
      <c r="O50" s="296">
        <f t="shared" si="12"/>
        <v>0</v>
      </c>
      <c r="P50" s="296">
        <f>IF('1. General Input'!$D$10=0,0,IF('1. General Input'!$D$10=8,0,IF(B50&gt;$P$11-1,IF(B50&lt;$Q$11,G50,0),0)))</f>
        <v>0</v>
      </c>
      <c r="Q50" s="296">
        <f>IF('1. General Input'!$D$10=0,0,IF('1. General Input'!$D$10=8,0,IF(B50&gt;$Q$11-1,IF(B50&lt;$R$11,G50,0),0)))</f>
        <v>0</v>
      </c>
      <c r="R50" s="296">
        <f>IF('1. General Input'!$D$10=0,0,IF('1. General Input'!$D$10=8,0,IF(B50&gt;$R$11-1,IF(B50&lt;$S$11,G50,0),0)))</f>
        <v>0</v>
      </c>
      <c r="S50" s="296">
        <f>IF('1. General Input'!$D$10=0,0,IF('1. General Input'!$D$10=8,0,IF(B50&gt;$S$11-1,IF(B50&lt;$T$11,G50,0),0)))</f>
        <v>0</v>
      </c>
      <c r="T50" s="296">
        <f>IF('1. General Input'!$D$10=0,0,IF('1. General Input'!$D$10=8,0,IF(B50&gt;$T$11-1,IF(B50&lt;$U$11,G50,0),0)))</f>
        <v>0</v>
      </c>
      <c r="U50" s="296">
        <f>IF('1. General Input'!$D$10=0,0,IF('1. General Input'!$D$10=8,0,IF(B50&gt;$U$11-1,IF(B50&lt;$V$11,G50,0),0)))</f>
        <v>0</v>
      </c>
      <c r="V50" s="296">
        <f>IF('1. General Input'!$D$10=0,0,IF('1. General Input'!$D$10=8,0,IF(B50&gt;$V$11-1,IF(B50&lt;$W$11,G50,0),0)))</f>
        <v>0</v>
      </c>
      <c r="W50" s="296">
        <f>IF('1. General Input'!$D$10=0,0,IF('1. General Input'!$D$10=8,0,IF(B50&gt;$W$11-1,IF(B50&lt;$X$11,G50,0),0)))</f>
        <v>0</v>
      </c>
      <c r="X50" s="296">
        <f>IF('1. General Input'!$D$10=0,0,IF('1. General Input'!$D$10=8,0,IF(B50&gt;$X$11-1,IF(B50&lt;$Y$11,G50,0),0)))</f>
        <v>0</v>
      </c>
      <c r="Y50" s="296">
        <f>IF('1. General Input'!$D$10=0,0,IF('1. General Input'!$D$10=8,0,IF(B50&gt;$Y$11-1,IF(B50&lt;$Z$11,G50,0),0)))</f>
        <v>0</v>
      </c>
      <c r="Z50" s="296">
        <f>IF('1. General Input'!$D$10=0,0,IF('1. General Input'!$D$10=8,0,IF(B50&gt;$Z$11-1,IF(B50&lt;$AA$11,G50,0),0)))</f>
        <v>0</v>
      </c>
      <c r="AA50" s="296">
        <f>IF('1. General Input'!$D$10=0,0,IF('1. General Input'!$D$10=8,0,IF(B50&gt;$AA$11-1,IF(B50&lt;$AB$11,G50,0),0)))</f>
        <v>0</v>
      </c>
      <c r="AB50" s="296">
        <f>IF('1. General Input'!$D$10=0,0,IF('1. General Input'!$D$10=8,0,IF(B50&gt;$AB$11-1,IF(B50&lt;$AC$11,G50,0),0)))</f>
        <v>0</v>
      </c>
      <c r="AC50" s="296">
        <f>IF('1. General Input'!$D$10=0,0,IF('1. General Input'!$D$10=8,0,IF(B50&gt;$AC$11-1,IF(B50&lt;$AD$11,G50,0),0)))</f>
        <v>0</v>
      </c>
      <c r="AD50" s="296">
        <f>IF('1. General Input'!$D$10=0,0,IF('1. General Input'!$D$10=8,0,IF(B50&gt;$AD$11-1,IF(B50&lt;$AE$11,G50,0),0)))</f>
        <v>0</v>
      </c>
      <c r="AE50" s="296">
        <f>IF('1. General Input'!$D$10=0,0,IF('1. General Input'!$D$10=8,0,IF(B50&gt;$AE$11-1,IF(B50&lt;$AF$11,G50,0),0)))</f>
        <v>0</v>
      </c>
      <c r="AF50" s="296">
        <f>IF('1. General Input'!$D$10=0,0,IF(B50&gt;$AF$11-1,G50,0))</f>
        <v>0</v>
      </c>
      <c r="AG50" s="270">
        <f t="shared" si="11"/>
        <v>0</v>
      </c>
    </row>
    <row r="51" spans="1:33" x14ac:dyDescent="0.25">
      <c r="A51" s="501"/>
      <c r="B51" s="539"/>
      <c r="C51" s="502"/>
      <c r="D51" s="505"/>
      <c r="E51" s="505"/>
      <c r="F51" s="505"/>
      <c r="G51" s="296">
        <f t="shared" si="3"/>
        <v>0</v>
      </c>
      <c r="H51" s="296">
        <f t="shared" si="4"/>
        <v>0</v>
      </c>
      <c r="I51" s="296">
        <f t="shared" si="5"/>
        <v>0</v>
      </c>
      <c r="J51" s="296">
        <f t="shared" si="6"/>
        <v>0</v>
      </c>
      <c r="K51" s="296">
        <f t="shared" si="7"/>
        <v>0</v>
      </c>
      <c r="L51" s="296">
        <f t="shared" si="8"/>
        <v>0</v>
      </c>
      <c r="M51" s="296">
        <f t="shared" si="9"/>
        <v>0</v>
      </c>
      <c r="N51" s="296">
        <f t="shared" si="10"/>
        <v>0</v>
      </c>
      <c r="O51" s="296">
        <f t="shared" si="12"/>
        <v>0</v>
      </c>
      <c r="P51" s="296">
        <f>IF('1. General Input'!$D$10=0,0,IF('1. General Input'!$D$10=8,0,IF(B51&gt;$P$11-1,IF(B51&lt;$Q$11,G51,0),0)))</f>
        <v>0</v>
      </c>
      <c r="Q51" s="296">
        <f>IF('1. General Input'!$D$10=0,0,IF('1. General Input'!$D$10=8,0,IF(B51&gt;$Q$11-1,IF(B51&lt;$R$11,G51,0),0)))</f>
        <v>0</v>
      </c>
      <c r="R51" s="296">
        <f>IF('1. General Input'!$D$10=0,0,IF('1. General Input'!$D$10=8,0,IF(B51&gt;$R$11-1,IF(B51&lt;$S$11,G51,0),0)))</f>
        <v>0</v>
      </c>
      <c r="S51" s="296">
        <f>IF('1. General Input'!$D$10=0,0,IF('1. General Input'!$D$10=8,0,IF(B51&gt;$S$11-1,IF(B51&lt;$T$11,G51,0),0)))</f>
        <v>0</v>
      </c>
      <c r="T51" s="296">
        <f>IF('1. General Input'!$D$10=0,0,IF('1. General Input'!$D$10=8,0,IF(B51&gt;$T$11-1,IF(B51&lt;$U$11,G51,0),0)))</f>
        <v>0</v>
      </c>
      <c r="U51" s="296">
        <f>IF('1. General Input'!$D$10=0,0,IF('1. General Input'!$D$10=8,0,IF(B51&gt;$U$11-1,IF(B51&lt;$V$11,G51,0),0)))</f>
        <v>0</v>
      </c>
      <c r="V51" s="296">
        <f>IF('1. General Input'!$D$10=0,0,IF('1. General Input'!$D$10=8,0,IF(B51&gt;$V$11-1,IF(B51&lt;$W$11,G51,0),0)))</f>
        <v>0</v>
      </c>
      <c r="W51" s="296">
        <f>IF('1. General Input'!$D$10=0,0,IF('1. General Input'!$D$10=8,0,IF(B51&gt;$W$11-1,IF(B51&lt;$X$11,G51,0),0)))</f>
        <v>0</v>
      </c>
      <c r="X51" s="296">
        <f>IF('1. General Input'!$D$10=0,0,IF('1. General Input'!$D$10=8,0,IF(B51&gt;$X$11-1,IF(B51&lt;$Y$11,G51,0),0)))</f>
        <v>0</v>
      </c>
      <c r="Y51" s="296">
        <f>IF('1. General Input'!$D$10=0,0,IF('1. General Input'!$D$10=8,0,IF(B51&gt;$Y$11-1,IF(B51&lt;$Z$11,G51,0),0)))</f>
        <v>0</v>
      </c>
      <c r="Z51" s="296">
        <f>IF('1. General Input'!$D$10=0,0,IF('1. General Input'!$D$10=8,0,IF(B51&gt;$Z$11-1,IF(B51&lt;$AA$11,G51,0),0)))</f>
        <v>0</v>
      </c>
      <c r="AA51" s="296">
        <f>IF('1. General Input'!$D$10=0,0,IF('1. General Input'!$D$10=8,0,IF(B51&gt;$AA$11-1,IF(B51&lt;$AB$11,G51,0),0)))</f>
        <v>0</v>
      </c>
      <c r="AB51" s="296">
        <f>IF('1. General Input'!$D$10=0,0,IF('1. General Input'!$D$10=8,0,IF(B51&gt;$AB$11-1,IF(B51&lt;$AC$11,G51,0),0)))</f>
        <v>0</v>
      </c>
      <c r="AC51" s="296">
        <f>IF('1. General Input'!$D$10=0,0,IF('1. General Input'!$D$10=8,0,IF(B51&gt;$AC$11-1,IF(B51&lt;$AD$11,G51,0),0)))</f>
        <v>0</v>
      </c>
      <c r="AD51" s="296">
        <f>IF('1. General Input'!$D$10=0,0,IF('1. General Input'!$D$10=8,0,IF(B51&gt;$AD$11-1,IF(B51&lt;$AE$11,G51,0),0)))</f>
        <v>0</v>
      </c>
      <c r="AE51" s="296">
        <f>IF('1. General Input'!$D$10=0,0,IF('1. General Input'!$D$10=8,0,IF(B51&gt;$AE$11-1,IF(B51&lt;$AF$11,G51,0),0)))</f>
        <v>0</v>
      </c>
      <c r="AF51" s="296">
        <f>IF('1. General Input'!$D$10=0,0,IF(B51&gt;$AF$11-1,G51,0))</f>
        <v>0</v>
      </c>
      <c r="AG51" s="270">
        <f t="shared" si="11"/>
        <v>0</v>
      </c>
    </row>
    <row r="52" spans="1:33" x14ac:dyDescent="0.25">
      <c r="A52" s="501"/>
      <c r="B52" s="539"/>
      <c r="C52" s="502"/>
      <c r="D52" s="505"/>
      <c r="E52" s="505"/>
      <c r="F52" s="505"/>
      <c r="G52" s="296">
        <f t="shared" si="3"/>
        <v>0</v>
      </c>
      <c r="H52" s="296">
        <f t="shared" si="4"/>
        <v>0</v>
      </c>
      <c r="I52" s="296">
        <f t="shared" si="5"/>
        <v>0</v>
      </c>
      <c r="J52" s="296">
        <f t="shared" si="6"/>
        <v>0</v>
      </c>
      <c r="K52" s="296">
        <f t="shared" si="7"/>
        <v>0</v>
      </c>
      <c r="L52" s="296">
        <f t="shared" si="8"/>
        <v>0</v>
      </c>
      <c r="M52" s="296">
        <f t="shared" si="9"/>
        <v>0</v>
      </c>
      <c r="N52" s="296">
        <f t="shared" si="10"/>
        <v>0</v>
      </c>
      <c r="O52" s="296">
        <f t="shared" si="12"/>
        <v>0</v>
      </c>
      <c r="P52" s="296">
        <f>IF('1. General Input'!$D$10=0,0,IF('1. General Input'!$D$10=8,0,IF(B52&gt;$P$11-1,IF(B52&lt;$Q$11,G52,0),0)))</f>
        <v>0</v>
      </c>
      <c r="Q52" s="296">
        <f>IF('1. General Input'!$D$10=0,0,IF('1. General Input'!$D$10=8,0,IF(B52&gt;$Q$11-1,IF(B52&lt;$R$11,G52,0),0)))</f>
        <v>0</v>
      </c>
      <c r="R52" s="296">
        <f>IF('1. General Input'!$D$10=0,0,IF('1. General Input'!$D$10=8,0,IF(B52&gt;$R$11-1,IF(B52&lt;$S$11,G52,0),0)))</f>
        <v>0</v>
      </c>
      <c r="S52" s="296">
        <f>IF('1. General Input'!$D$10=0,0,IF('1. General Input'!$D$10=8,0,IF(B52&gt;$S$11-1,IF(B52&lt;$T$11,G52,0),0)))</f>
        <v>0</v>
      </c>
      <c r="T52" s="296">
        <f>IF('1. General Input'!$D$10=0,0,IF('1. General Input'!$D$10=8,0,IF(B52&gt;$T$11-1,IF(B52&lt;$U$11,G52,0),0)))</f>
        <v>0</v>
      </c>
      <c r="U52" s="296">
        <f>IF('1. General Input'!$D$10=0,0,IF('1. General Input'!$D$10=8,0,IF(B52&gt;$U$11-1,IF(B52&lt;$V$11,G52,0),0)))</f>
        <v>0</v>
      </c>
      <c r="V52" s="296">
        <f>IF('1. General Input'!$D$10=0,0,IF('1. General Input'!$D$10=8,0,IF(B52&gt;$V$11-1,IF(B52&lt;$W$11,G52,0),0)))</f>
        <v>0</v>
      </c>
      <c r="W52" s="296">
        <f>IF('1. General Input'!$D$10=0,0,IF('1. General Input'!$D$10=8,0,IF(B52&gt;$W$11-1,IF(B52&lt;$X$11,G52,0),0)))</f>
        <v>0</v>
      </c>
      <c r="X52" s="296">
        <f>IF('1. General Input'!$D$10=0,0,IF('1. General Input'!$D$10=8,0,IF(B52&gt;$X$11-1,IF(B52&lt;$Y$11,G52,0),0)))</f>
        <v>0</v>
      </c>
      <c r="Y52" s="296">
        <f>IF('1. General Input'!$D$10=0,0,IF('1. General Input'!$D$10=8,0,IF(B52&gt;$Y$11-1,IF(B52&lt;$Z$11,G52,0),0)))</f>
        <v>0</v>
      </c>
      <c r="Z52" s="296">
        <f>IF('1. General Input'!$D$10=0,0,IF('1. General Input'!$D$10=8,0,IF(B52&gt;$Z$11-1,IF(B52&lt;$AA$11,G52,0),0)))</f>
        <v>0</v>
      </c>
      <c r="AA52" s="296">
        <f>IF('1. General Input'!$D$10=0,0,IF('1. General Input'!$D$10=8,0,IF(B52&gt;$AA$11-1,IF(B52&lt;$AB$11,G52,0),0)))</f>
        <v>0</v>
      </c>
      <c r="AB52" s="296">
        <f>IF('1. General Input'!$D$10=0,0,IF('1. General Input'!$D$10=8,0,IF(B52&gt;$AB$11-1,IF(B52&lt;$AC$11,G52,0),0)))</f>
        <v>0</v>
      </c>
      <c r="AC52" s="296">
        <f>IF('1. General Input'!$D$10=0,0,IF('1. General Input'!$D$10=8,0,IF(B52&gt;$AC$11-1,IF(B52&lt;$AD$11,G52,0),0)))</f>
        <v>0</v>
      </c>
      <c r="AD52" s="296">
        <f>IF('1. General Input'!$D$10=0,0,IF('1. General Input'!$D$10=8,0,IF(B52&gt;$AD$11-1,IF(B52&lt;$AE$11,G52,0),0)))</f>
        <v>0</v>
      </c>
      <c r="AE52" s="296">
        <f>IF('1. General Input'!$D$10=0,0,IF('1. General Input'!$D$10=8,0,IF(B52&gt;$AE$11-1,IF(B52&lt;$AF$11,G52,0),0)))</f>
        <v>0</v>
      </c>
      <c r="AF52" s="296">
        <f>IF('1. General Input'!$D$10=0,0,IF(B52&gt;$AF$11-1,G52,0))</f>
        <v>0</v>
      </c>
      <c r="AG52" s="270">
        <f t="shared" si="11"/>
        <v>0</v>
      </c>
    </row>
    <row r="53" spans="1:33" x14ac:dyDescent="0.25">
      <c r="A53" s="501"/>
      <c r="B53" s="539"/>
      <c r="C53" s="502"/>
      <c r="D53" s="505"/>
      <c r="E53" s="505"/>
      <c r="F53" s="505"/>
      <c r="G53" s="296">
        <f t="shared" si="3"/>
        <v>0</v>
      </c>
      <c r="H53" s="296">
        <f t="shared" si="4"/>
        <v>0</v>
      </c>
      <c r="I53" s="296">
        <f t="shared" si="5"/>
        <v>0</v>
      </c>
      <c r="J53" s="296">
        <f t="shared" si="6"/>
        <v>0</v>
      </c>
      <c r="K53" s="296">
        <f t="shared" si="7"/>
        <v>0</v>
      </c>
      <c r="L53" s="296">
        <f t="shared" si="8"/>
        <v>0</v>
      </c>
      <c r="M53" s="296">
        <f t="shared" si="9"/>
        <v>0</v>
      </c>
      <c r="N53" s="296">
        <f t="shared" si="10"/>
        <v>0</v>
      </c>
      <c r="O53" s="296">
        <f t="shared" si="12"/>
        <v>0</v>
      </c>
      <c r="P53" s="296">
        <f>IF('1. General Input'!$D$10=0,0,IF('1. General Input'!$D$10=8,0,IF(B53&gt;$P$11-1,IF(B53&lt;$Q$11,G53,0),0)))</f>
        <v>0</v>
      </c>
      <c r="Q53" s="296">
        <f>IF('1. General Input'!$D$10=0,0,IF('1. General Input'!$D$10=8,0,IF(B53&gt;$Q$11-1,IF(B53&lt;$R$11,G53,0),0)))</f>
        <v>0</v>
      </c>
      <c r="R53" s="296">
        <f>IF('1. General Input'!$D$10=0,0,IF('1. General Input'!$D$10=8,0,IF(B53&gt;$R$11-1,IF(B53&lt;$S$11,G53,0),0)))</f>
        <v>0</v>
      </c>
      <c r="S53" s="296">
        <f>IF('1. General Input'!$D$10=0,0,IF('1. General Input'!$D$10=8,0,IF(B53&gt;$S$11-1,IF(B53&lt;$T$11,G53,0),0)))</f>
        <v>0</v>
      </c>
      <c r="T53" s="296">
        <f>IF('1. General Input'!$D$10=0,0,IF('1. General Input'!$D$10=8,0,IF(B53&gt;$T$11-1,IF(B53&lt;$U$11,G53,0),0)))</f>
        <v>0</v>
      </c>
      <c r="U53" s="296">
        <f>IF('1. General Input'!$D$10=0,0,IF('1. General Input'!$D$10=8,0,IF(B53&gt;$U$11-1,IF(B53&lt;$V$11,G53,0),0)))</f>
        <v>0</v>
      </c>
      <c r="V53" s="296">
        <f>IF('1. General Input'!$D$10=0,0,IF('1. General Input'!$D$10=8,0,IF(B53&gt;$V$11-1,IF(B53&lt;$W$11,G53,0),0)))</f>
        <v>0</v>
      </c>
      <c r="W53" s="296">
        <f>IF('1. General Input'!$D$10=0,0,IF('1. General Input'!$D$10=8,0,IF(B53&gt;$W$11-1,IF(B53&lt;$X$11,G53,0),0)))</f>
        <v>0</v>
      </c>
      <c r="X53" s="296">
        <f>IF('1. General Input'!$D$10=0,0,IF('1. General Input'!$D$10=8,0,IF(B53&gt;$X$11-1,IF(B53&lt;$Y$11,G53,0),0)))</f>
        <v>0</v>
      </c>
      <c r="Y53" s="296">
        <f>IF('1. General Input'!$D$10=0,0,IF('1. General Input'!$D$10=8,0,IF(B53&gt;$Y$11-1,IF(B53&lt;$Z$11,G53,0),0)))</f>
        <v>0</v>
      </c>
      <c r="Z53" s="296">
        <f>IF('1. General Input'!$D$10=0,0,IF('1. General Input'!$D$10=8,0,IF(B53&gt;$Z$11-1,IF(B53&lt;$AA$11,G53,0),0)))</f>
        <v>0</v>
      </c>
      <c r="AA53" s="296">
        <f>IF('1. General Input'!$D$10=0,0,IF('1. General Input'!$D$10=8,0,IF(B53&gt;$AA$11-1,IF(B53&lt;$AB$11,G53,0),0)))</f>
        <v>0</v>
      </c>
      <c r="AB53" s="296">
        <f>IF('1. General Input'!$D$10=0,0,IF('1. General Input'!$D$10=8,0,IF(B53&gt;$AB$11-1,IF(B53&lt;$AC$11,G53,0),0)))</f>
        <v>0</v>
      </c>
      <c r="AC53" s="296">
        <f>IF('1. General Input'!$D$10=0,0,IF('1. General Input'!$D$10=8,0,IF(B53&gt;$AC$11-1,IF(B53&lt;$AD$11,G53,0),0)))</f>
        <v>0</v>
      </c>
      <c r="AD53" s="296">
        <f>IF('1. General Input'!$D$10=0,0,IF('1. General Input'!$D$10=8,0,IF(B53&gt;$AD$11-1,IF(B53&lt;$AE$11,G53,0),0)))</f>
        <v>0</v>
      </c>
      <c r="AE53" s="296">
        <f>IF('1. General Input'!$D$10=0,0,IF('1. General Input'!$D$10=8,0,IF(B53&gt;$AE$11-1,IF(B53&lt;$AF$11,G53,0),0)))</f>
        <v>0</v>
      </c>
      <c r="AF53" s="296">
        <f>IF('1. General Input'!$D$10=0,0,IF(B53&gt;$AF$11-1,G53,0))</f>
        <v>0</v>
      </c>
      <c r="AG53" s="270">
        <f t="shared" si="11"/>
        <v>0</v>
      </c>
    </row>
    <row r="54" spans="1:33" x14ac:dyDescent="0.25">
      <c r="A54" s="501"/>
      <c r="B54" s="539"/>
      <c r="C54" s="502"/>
      <c r="D54" s="505"/>
      <c r="E54" s="505"/>
      <c r="F54" s="505"/>
      <c r="G54" s="296">
        <f t="shared" si="3"/>
        <v>0</v>
      </c>
      <c r="H54" s="296">
        <f t="shared" si="4"/>
        <v>0</v>
      </c>
      <c r="I54" s="296">
        <f t="shared" si="5"/>
        <v>0</v>
      </c>
      <c r="J54" s="296">
        <f t="shared" si="6"/>
        <v>0</v>
      </c>
      <c r="K54" s="296">
        <f t="shared" si="7"/>
        <v>0</v>
      </c>
      <c r="L54" s="296">
        <f t="shared" si="8"/>
        <v>0</v>
      </c>
      <c r="M54" s="296">
        <f t="shared" si="9"/>
        <v>0</v>
      </c>
      <c r="N54" s="296">
        <f t="shared" si="10"/>
        <v>0</v>
      </c>
      <c r="O54" s="296">
        <f t="shared" si="12"/>
        <v>0</v>
      </c>
      <c r="P54" s="296">
        <f>IF('1. General Input'!$D$10=0,0,IF('1. General Input'!$D$10=8,0,IF(B54&gt;$P$11-1,IF(B54&lt;$Q$11,G54,0),0)))</f>
        <v>0</v>
      </c>
      <c r="Q54" s="296">
        <f>IF('1. General Input'!$D$10=0,0,IF('1. General Input'!$D$10=8,0,IF(B54&gt;$Q$11-1,IF(B54&lt;$R$11,G54,0),0)))</f>
        <v>0</v>
      </c>
      <c r="R54" s="296">
        <f>IF('1. General Input'!$D$10=0,0,IF('1. General Input'!$D$10=8,0,IF(B54&gt;$R$11-1,IF(B54&lt;$S$11,G54,0),0)))</f>
        <v>0</v>
      </c>
      <c r="S54" s="296">
        <f>IF('1. General Input'!$D$10=0,0,IF('1. General Input'!$D$10=8,0,IF(B54&gt;$S$11-1,IF(B54&lt;$T$11,G54,0),0)))</f>
        <v>0</v>
      </c>
      <c r="T54" s="296">
        <f>IF('1. General Input'!$D$10=0,0,IF('1. General Input'!$D$10=8,0,IF(B54&gt;$T$11-1,IF(B54&lt;$U$11,G54,0),0)))</f>
        <v>0</v>
      </c>
      <c r="U54" s="296">
        <f>IF('1. General Input'!$D$10=0,0,IF('1. General Input'!$D$10=8,0,IF(B54&gt;$U$11-1,IF(B54&lt;$V$11,G54,0),0)))</f>
        <v>0</v>
      </c>
      <c r="V54" s="296">
        <f>IF('1. General Input'!$D$10=0,0,IF('1. General Input'!$D$10=8,0,IF(B54&gt;$V$11-1,IF(B54&lt;$W$11,G54,0),0)))</f>
        <v>0</v>
      </c>
      <c r="W54" s="296">
        <f>IF('1. General Input'!$D$10=0,0,IF('1. General Input'!$D$10=8,0,IF(B54&gt;$W$11-1,IF(B54&lt;$X$11,G54,0),0)))</f>
        <v>0</v>
      </c>
      <c r="X54" s="296">
        <f>IF('1. General Input'!$D$10=0,0,IF('1. General Input'!$D$10=8,0,IF(B54&gt;$X$11-1,IF(B54&lt;$Y$11,G54,0),0)))</f>
        <v>0</v>
      </c>
      <c r="Y54" s="296">
        <f>IF('1. General Input'!$D$10=0,0,IF('1. General Input'!$D$10=8,0,IF(B54&gt;$Y$11-1,IF(B54&lt;$Z$11,G54,0),0)))</f>
        <v>0</v>
      </c>
      <c r="Z54" s="296">
        <f>IF('1. General Input'!$D$10=0,0,IF('1. General Input'!$D$10=8,0,IF(B54&gt;$Z$11-1,IF(B54&lt;$AA$11,G54,0),0)))</f>
        <v>0</v>
      </c>
      <c r="AA54" s="296">
        <f>IF('1. General Input'!$D$10=0,0,IF('1. General Input'!$D$10=8,0,IF(B54&gt;$AA$11-1,IF(B54&lt;$AB$11,G54,0),0)))</f>
        <v>0</v>
      </c>
      <c r="AB54" s="296">
        <f>IF('1. General Input'!$D$10=0,0,IF('1. General Input'!$D$10=8,0,IF(B54&gt;$AB$11-1,IF(B54&lt;$AC$11,G54,0),0)))</f>
        <v>0</v>
      </c>
      <c r="AC54" s="296">
        <f>IF('1. General Input'!$D$10=0,0,IF('1. General Input'!$D$10=8,0,IF(B54&gt;$AC$11-1,IF(B54&lt;$AD$11,G54,0),0)))</f>
        <v>0</v>
      </c>
      <c r="AD54" s="296">
        <f>IF('1. General Input'!$D$10=0,0,IF('1. General Input'!$D$10=8,0,IF(B54&gt;$AD$11-1,IF(B54&lt;$AE$11,G54,0),0)))</f>
        <v>0</v>
      </c>
      <c r="AE54" s="296">
        <f>IF('1. General Input'!$D$10=0,0,IF('1. General Input'!$D$10=8,0,IF(B54&gt;$AE$11-1,IF(B54&lt;$AF$11,G54,0),0)))</f>
        <v>0</v>
      </c>
      <c r="AF54" s="296">
        <f>IF('1. General Input'!$D$10=0,0,IF(B54&gt;$AF$11-1,G54,0))</f>
        <v>0</v>
      </c>
      <c r="AG54" s="270">
        <f t="shared" si="11"/>
        <v>0</v>
      </c>
    </row>
    <row r="55" spans="1:33" x14ac:dyDescent="0.25">
      <c r="A55" s="501"/>
      <c r="B55" s="539"/>
      <c r="C55" s="502"/>
      <c r="D55" s="505"/>
      <c r="E55" s="505"/>
      <c r="F55" s="505"/>
      <c r="G55" s="296">
        <f t="shared" si="3"/>
        <v>0</v>
      </c>
      <c r="H55" s="296">
        <f t="shared" si="4"/>
        <v>0</v>
      </c>
      <c r="I55" s="296">
        <f t="shared" si="5"/>
        <v>0</v>
      </c>
      <c r="J55" s="296">
        <f t="shared" si="6"/>
        <v>0</v>
      </c>
      <c r="K55" s="296">
        <f t="shared" si="7"/>
        <v>0</v>
      </c>
      <c r="L55" s="296">
        <f t="shared" si="8"/>
        <v>0</v>
      </c>
      <c r="M55" s="296">
        <f t="shared" si="9"/>
        <v>0</v>
      </c>
      <c r="N55" s="296">
        <f t="shared" si="10"/>
        <v>0</v>
      </c>
      <c r="O55" s="296">
        <f t="shared" si="12"/>
        <v>0</v>
      </c>
      <c r="P55" s="296">
        <f>IF('1. General Input'!$D$10=0,0,IF('1. General Input'!$D$10=8,0,IF(B55&gt;$P$11-1,IF(B55&lt;$Q$11,G55,0),0)))</f>
        <v>0</v>
      </c>
      <c r="Q55" s="296">
        <f>IF('1. General Input'!$D$10=0,0,IF('1. General Input'!$D$10=8,0,IF(B55&gt;$Q$11-1,IF(B55&lt;$R$11,G55,0),0)))</f>
        <v>0</v>
      </c>
      <c r="R55" s="296">
        <f>IF('1. General Input'!$D$10=0,0,IF('1. General Input'!$D$10=8,0,IF(B55&gt;$R$11-1,IF(B55&lt;$S$11,G55,0),0)))</f>
        <v>0</v>
      </c>
      <c r="S55" s="296">
        <f>IF('1. General Input'!$D$10=0,0,IF('1. General Input'!$D$10=8,0,IF(B55&gt;$S$11-1,IF(B55&lt;$T$11,G55,0),0)))</f>
        <v>0</v>
      </c>
      <c r="T55" s="296">
        <f>IF('1. General Input'!$D$10=0,0,IF('1. General Input'!$D$10=8,0,IF(B55&gt;$T$11-1,IF(B55&lt;$U$11,G55,0),0)))</f>
        <v>0</v>
      </c>
      <c r="U55" s="296">
        <f>IF('1. General Input'!$D$10=0,0,IF('1. General Input'!$D$10=8,0,IF(B55&gt;$U$11-1,IF(B55&lt;$V$11,G55,0),0)))</f>
        <v>0</v>
      </c>
      <c r="V55" s="296">
        <f>IF('1. General Input'!$D$10=0,0,IF('1. General Input'!$D$10=8,0,IF(B55&gt;$V$11-1,IF(B55&lt;$W$11,G55,0),0)))</f>
        <v>0</v>
      </c>
      <c r="W55" s="296">
        <f>IF('1. General Input'!$D$10=0,0,IF('1. General Input'!$D$10=8,0,IF(B55&gt;$W$11-1,IF(B55&lt;$X$11,G55,0),0)))</f>
        <v>0</v>
      </c>
      <c r="X55" s="296">
        <f>IF('1. General Input'!$D$10=0,0,IF('1. General Input'!$D$10=8,0,IF(B55&gt;$X$11-1,IF(B55&lt;$Y$11,G55,0),0)))</f>
        <v>0</v>
      </c>
      <c r="Y55" s="296">
        <f>IF('1. General Input'!$D$10=0,0,IF('1. General Input'!$D$10=8,0,IF(B55&gt;$Y$11-1,IF(B55&lt;$Z$11,G55,0),0)))</f>
        <v>0</v>
      </c>
      <c r="Z55" s="296">
        <f>IF('1. General Input'!$D$10=0,0,IF('1. General Input'!$D$10=8,0,IF(B55&gt;$Z$11-1,IF(B55&lt;$AA$11,G55,0),0)))</f>
        <v>0</v>
      </c>
      <c r="AA55" s="296">
        <f>IF('1. General Input'!$D$10=0,0,IF('1. General Input'!$D$10=8,0,IF(B55&gt;$AA$11-1,IF(B55&lt;$AB$11,G55,0),0)))</f>
        <v>0</v>
      </c>
      <c r="AB55" s="296">
        <f>IF('1. General Input'!$D$10=0,0,IF('1. General Input'!$D$10=8,0,IF(B55&gt;$AB$11-1,IF(B55&lt;$AC$11,G55,0),0)))</f>
        <v>0</v>
      </c>
      <c r="AC55" s="296">
        <f>IF('1. General Input'!$D$10=0,0,IF('1. General Input'!$D$10=8,0,IF(B55&gt;$AC$11-1,IF(B55&lt;$AD$11,G55,0),0)))</f>
        <v>0</v>
      </c>
      <c r="AD55" s="296">
        <f>IF('1. General Input'!$D$10=0,0,IF('1. General Input'!$D$10=8,0,IF(B55&gt;$AD$11-1,IF(B55&lt;$AE$11,G55,0),0)))</f>
        <v>0</v>
      </c>
      <c r="AE55" s="296">
        <f>IF('1. General Input'!$D$10=0,0,IF('1. General Input'!$D$10=8,0,IF(B55&gt;$AE$11-1,IF(B55&lt;$AF$11,G55,0),0)))</f>
        <v>0</v>
      </c>
      <c r="AF55" s="296">
        <f>IF('1. General Input'!$D$10=0,0,IF(B55&gt;$AF$11-1,G55,0))</f>
        <v>0</v>
      </c>
      <c r="AG55" s="270">
        <f t="shared" si="11"/>
        <v>0</v>
      </c>
    </row>
    <row r="56" spans="1:33" x14ac:dyDescent="0.25">
      <c r="A56" s="501"/>
      <c r="B56" s="539"/>
      <c r="C56" s="502"/>
      <c r="D56" s="505"/>
      <c r="E56" s="505"/>
      <c r="F56" s="505"/>
      <c r="G56" s="296">
        <f t="shared" si="3"/>
        <v>0</v>
      </c>
      <c r="H56" s="296">
        <f t="shared" si="4"/>
        <v>0</v>
      </c>
      <c r="I56" s="296">
        <f t="shared" si="5"/>
        <v>0</v>
      </c>
      <c r="J56" s="296">
        <f t="shared" si="6"/>
        <v>0</v>
      </c>
      <c r="K56" s="296">
        <f t="shared" si="7"/>
        <v>0</v>
      </c>
      <c r="L56" s="296">
        <f t="shared" si="8"/>
        <v>0</v>
      </c>
      <c r="M56" s="296">
        <f t="shared" si="9"/>
        <v>0</v>
      </c>
      <c r="N56" s="296">
        <f t="shared" si="10"/>
        <v>0</v>
      </c>
      <c r="O56" s="296">
        <f t="shared" si="12"/>
        <v>0</v>
      </c>
      <c r="P56" s="296">
        <f>IF('1. General Input'!$D$10=0,0,IF('1. General Input'!$D$10=8,0,IF(B56&gt;$P$11-1,IF(B56&lt;$Q$11,G56,0),0)))</f>
        <v>0</v>
      </c>
      <c r="Q56" s="296">
        <f>IF('1. General Input'!$D$10=0,0,IF('1. General Input'!$D$10=8,0,IF(B56&gt;$Q$11-1,IF(B56&lt;$R$11,G56,0),0)))</f>
        <v>0</v>
      </c>
      <c r="R56" s="296">
        <f>IF('1. General Input'!$D$10=0,0,IF('1. General Input'!$D$10=8,0,IF(B56&gt;$R$11-1,IF(B56&lt;$S$11,G56,0),0)))</f>
        <v>0</v>
      </c>
      <c r="S56" s="296">
        <f>IF('1. General Input'!$D$10=0,0,IF('1. General Input'!$D$10=8,0,IF(B56&gt;$S$11-1,IF(B56&lt;$T$11,G56,0),0)))</f>
        <v>0</v>
      </c>
      <c r="T56" s="296">
        <f>IF('1. General Input'!$D$10=0,0,IF('1. General Input'!$D$10=8,0,IF(B56&gt;$T$11-1,IF(B56&lt;$U$11,G56,0),0)))</f>
        <v>0</v>
      </c>
      <c r="U56" s="296">
        <f>IF('1. General Input'!$D$10=0,0,IF('1. General Input'!$D$10=8,0,IF(B56&gt;$U$11-1,IF(B56&lt;$V$11,G56,0),0)))</f>
        <v>0</v>
      </c>
      <c r="V56" s="296">
        <f>IF('1. General Input'!$D$10=0,0,IF('1. General Input'!$D$10=8,0,IF(B56&gt;$V$11-1,IF(B56&lt;$W$11,G56,0),0)))</f>
        <v>0</v>
      </c>
      <c r="W56" s="296">
        <f>IF('1. General Input'!$D$10=0,0,IF('1. General Input'!$D$10=8,0,IF(B56&gt;$W$11-1,IF(B56&lt;$X$11,G56,0),0)))</f>
        <v>0</v>
      </c>
      <c r="X56" s="296">
        <f>IF('1. General Input'!$D$10=0,0,IF('1. General Input'!$D$10=8,0,IF(B56&gt;$X$11-1,IF(B56&lt;$Y$11,G56,0),0)))</f>
        <v>0</v>
      </c>
      <c r="Y56" s="296">
        <f>IF('1. General Input'!$D$10=0,0,IF('1. General Input'!$D$10=8,0,IF(B56&gt;$Y$11-1,IF(B56&lt;$Z$11,G56,0),0)))</f>
        <v>0</v>
      </c>
      <c r="Z56" s="296">
        <f>IF('1. General Input'!$D$10=0,0,IF('1. General Input'!$D$10=8,0,IF(B56&gt;$Z$11-1,IF(B56&lt;$AA$11,G56,0),0)))</f>
        <v>0</v>
      </c>
      <c r="AA56" s="296">
        <f>IF('1. General Input'!$D$10=0,0,IF('1. General Input'!$D$10=8,0,IF(B56&gt;$AA$11-1,IF(B56&lt;$AB$11,G56,0),0)))</f>
        <v>0</v>
      </c>
      <c r="AB56" s="296">
        <f>IF('1. General Input'!$D$10=0,0,IF('1. General Input'!$D$10=8,0,IF(B56&gt;$AB$11-1,IF(B56&lt;$AC$11,G56,0),0)))</f>
        <v>0</v>
      </c>
      <c r="AC56" s="296">
        <f>IF('1. General Input'!$D$10=0,0,IF('1. General Input'!$D$10=8,0,IF(B56&gt;$AC$11-1,IF(B56&lt;$AD$11,G56,0),0)))</f>
        <v>0</v>
      </c>
      <c r="AD56" s="296">
        <f>IF('1. General Input'!$D$10=0,0,IF('1. General Input'!$D$10=8,0,IF(B56&gt;$AD$11-1,IF(B56&lt;$AE$11,G56,0),0)))</f>
        <v>0</v>
      </c>
      <c r="AE56" s="296">
        <f>IF('1. General Input'!$D$10=0,0,IF('1. General Input'!$D$10=8,0,IF(B56&gt;$AE$11-1,IF(B56&lt;$AF$11,G56,0),0)))</f>
        <v>0</v>
      </c>
      <c r="AF56" s="296">
        <f>IF('1. General Input'!$D$10=0,0,IF(B56&gt;$AF$11-1,G56,0))</f>
        <v>0</v>
      </c>
      <c r="AG56" s="270">
        <f t="shared" si="11"/>
        <v>0</v>
      </c>
    </row>
    <row r="57" spans="1:33" x14ac:dyDescent="0.25">
      <c r="A57" s="501"/>
      <c r="B57" s="539"/>
      <c r="C57" s="502"/>
      <c r="D57" s="505"/>
      <c r="E57" s="505"/>
      <c r="F57" s="505"/>
      <c r="G57" s="296">
        <f t="shared" si="3"/>
        <v>0</v>
      </c>
      <c r="H57" s="296">
        <f t="shared" si="4"/>
        <v>0</v>
      </c>
      <c r="I57" s="296">
        <f t="shared" si="5"/>
        <v>0</v>
      </c>
      <c r="J57" s="296">
        <f t="shared" si="6"/>
        <v>0</v>
      </c>
      <c r="K57" s="296">
        <f t="shared" si="7"/>
        <v>0</v>
      </c>
      <c r="L57" s="296">
        <f t="shared" si="8"/>
        <v>0</v>
      </c>
      <c r="M57" s="296">
        <f t="shared" si="9"/>
        <v>0</v>
      </c>
      <c r="N57" s="296">
        <f t="shared" si="10"/>
        <v>0</v>
      </c>
      <c r="O57" s="296">
        <f t="shared" si="12"/>
        <v>0</v>
      </c>
      <c r="P57" s="296">
        <f>IF('1. General Input'!$D$10=0,0,IF('1. General Input'!$D$10=8,0,IF(B57&gt;$P$11-1,IF(B57&lt;$Q$11,G57,0),0)))</f>
        <v>0</v>
      </c>
      <c r="Q57" s="296">
        <f>IF('1. General Input'!$D$10=0,0,IF('1. General Input'!$D$10=8,0,IF(B57&gt;$Q$11-1,IF(B57&lt;$R$11,G57,0),0)))</f>
        <v>0</v>
      </c>
      <c r="R57" s="296">
        <f>IF('1. General Input'!$D$10=0,0,IF('1. General Input'!$D$10=8,0,IF(B57&gt;$R$11-1,IF(B57&lt;$S$11,G57,0),0)))</f>
        <v>0</v>
      </c>
      <c r="S57" s="296">
        <f>IF('1. General Input'!$D$10=0,0,IF('1. General Input'!$D$10=8,0,IF(B57&gt;$S$11-1,IF(B57&lt;$T$11,G57,0),0)))</f>
        <v>0</v>
      </c>
      <c r="T57" s="296">
        <f>IF('1. General Input'!$D$10=0,0,IF('1. General Input'!$D$10=8,0,IF(B57&gt;$T$11-1,IF(B57&lt;$U$11,G57,0),0)))</f>
        <v>0</v>
      </c>
      <c r="U57" s="296">
        <f>IF('1. General Input'!$D$10=0,0,IF('1. General Input'!$D$10=8,0,IF(B57&gt;$U$11-1,IF(B57&lt;$V$11,G57,0),0)))</f>
        <v>0</v>
      </c>
      <c r="V57" s="296">
        <f>IF('1. General Input'!$D$10=0,0,IF('1. General Input'!$D$10=8,0,IF(B57&gt;$V$11-1,IF(B57&lt;$W$11,G57,0),0)))</f>
        <v>0</v>
      </c>
      <c r="W57" s="296">
        <f>IF('1. General Input'!$D$10=0,0,IF('1. General Input'!$D$10=8,0,IF(B57&gt;$W$11-1,IF(B57&lt;$X$11,G57,0),0)))</f>
        <v>0</v>
      </c>
      <c r="X57" s="296">
        <f>IF('1. General Input'!$D$10=0,0,IF('1. General Input'!$D$10=8,0,IF(B57&gt;$X$11-1,IF(B57&lt;$Y$11,G57,0),0)))</f>
        <v>0</v>
      </c>
      <c r="Y57" s="296">
        <f>IF('1. General Input'!$D$10=0,0,IF('1. General Input'!$D$10=8,0,IF(B57&gt;$Y$11-1,IF(B57&lt;$Z$11,G57,0),0)))</f>
        <v>0</v>
      </c>
      <c r="Z57" s="296">
        <f>IF('1. General Input'!$D$10=0,0,IF('1. General Input'!$D$10=8,0,IF(B57&gt;$Z$11-1,IF(B57&lt;$AA$11,G57,0),0)))</f>
        <v>0</v>
      </c>
      <c r="AA57" s="296">
        <f>IF('1. General Input'!$D$10=0,0,IF('1. General Input'!$D$10=8,0,IF(B57&gt;$AA$11-1,IF(B57&lt;$AB$11,G57,0),0)))</f>
        <v>0</v>
      </c>
      <c r="AB57" s="296">
        <f>IF('1. General Input'!$D$10=0,0,IF('1. General Input'!$D$10=8,0,IF(B57&gt;$AB$11-1,IF(B57&lt;$AC$11,G57,0),0)))</f>
        <v>0</v>
      </c>
      <c r="AC57" s="296">
        <f>IF('1. General Input'!$D$10=0,0,IF('1. General Input'!$D$10=8,0,IF(B57&gt;$AC$11-1,IF(B57&lt;$AD$11,G57,0),0)))</f>
        <v>0</v>
      </c>
      <c r="AD57" s="296">
        <f>IF('1. General Input'!$D$10=0,0,IF('1. General Input'!$D$10=8,0,IF(B57&gt;$AD$11-1,IF(B57&lt;$AE$11,G57,0),0)))</f>
        <v>0</v>
      </c>
      <c r="AE57" s="296">
        <f>IF('1. General Input'!$D$10=0,0,IF('1. General Input'!$D$10=8,0,IF(B57&gt;$AE$11-1,IF(B57&lt;$AF$11,G57,0),0)))</f>
        <v>0</v>
      </c>
      <c r="AF57" s="296">
        <f>IF('1. General Input'!$D$10=0,0,IF(B57&gt;$AF$11-1,G57,0))</f>
        <v>0</v>
      </c>
      <c r="AG57" s="270">
        <f t="shared" si="11"/>
        <v>0</v>
      </c>
    </row>
    <row r="58" spans="1:33" x14ac:dyDescent="0.25">
      <c r="A58" s="501"/>
      <c r="B58" s="539"/>
      <c r="C58" s="502"/>
      <c r="D58" s="505"/>
      <c r="E58" s="505"/>
      <c r="F58" s="505"/>
      <c r="G58" s="296">
        <f t="shared" si="3"/>
        <v>0</v>
      </c>
      <c r="H58" s="296">
        <f t="shared" si="4"/>
        <v>0</v>
      </c>
      <c r="I58" s="296">
        <f t="shared" si="5"/>
        <v>0</v>
      </c>
      <c r="J58" s="296">
        <f t="shared" si="6"/>
        <v>0</v>
      </c>
      <c r="K58" s="296">
        <f t="shared" si="7"/>
        <v>0</v>
      </c>
      <c r="L58" s="296">
        <f t="shared" si="8"/>
        <v>0</v>
      </c>
      <c r="M58" s="296">
        <f t="shared" si="9"/>
        <v>0</v>
      </c>
      <c r="N58" s="296">
        <f t="shared" si="10"/>
        <v>0</v>
      </c>
      <c r="O58" s="296">
        <f t="shared" si="12"/>
        <v>0</v>
      </c>
      <c r="P58" s="296">
        <f>IF('1. General Input'!$D$10=0,0,IF('1. General Input'!$D$10=8,0,IF(B58&gt;$P$11-1,IF(B58&lt;$Q$11,G58,0),0)))</f>
        <v>0</v>
      </c>
      <c r="Q58" s="296">
        <f>IF('1. General Input'!$D$10=0,0,IF('1. General Input'!$D$10=8,0,IF(B58&gt;$Q$11-1,IF(B58&lt;$R$11,G58,0),0)))</f>
        <v>0</v>
      </c>
      <c r="R58" s="296">
        <f>IF('1. General Input'!$D$10=0,0,IF('1. General Input'!$D$10=8,0,IF(B58&gt;$R$11-1,IF(B58&lt;$S$11,G58,0),0)))</f>
        <v>0</v>
      </c>
      <c r="S58" s="296">
        <f>IF('1. General Input'!$D$10=0,0,IF('1. General Input'!$D$10=8,0,IF(B58&gt;$S$11-1,IF(B58&lt;$T$11,G58,0),0)))</f>
        <v>0</v>
      </c>
      <c r="T58" s="296">
        <f>IF('1. General Input'!$D$10=0,0,IF('1. General Input'!$D$10=8,0,IF(B58&gt;$T$11-1,IF(B58&lt;$U$11,G58,0),0)))</f>
        <v>0</v>
      </c>
      <c r="U58" s="296">
        <f>IF('1. General Input'!$D$10=0,0,IF('1. General Input'!$D$10=8,0,IF(B58&gt;$U$11-1,IF(B58&lt;$V$11,G58,0),0)))</f>
        <v>0</v>
      </c>
      <c r="V58" s="296">
        <f>IF('1. General Input'!$D$10=0,0,IF('1. General Input'!$D$10=8,0,IF(B58&gt;$V$11-1,IF(B58&lt;$W$11,G58,0),0)))</f>
        <v>0</v>
      </c>
      <c r="W58" s="296">
        <f>IF('1. General Input'!$D$10=0,0,IF('1. General Input'!$D$10=8,0,IF(B58&gt;$W$11-1,IF(B58&lt;$X$11,G58,0),0)))</f>
        <v>0</v>
      </c>
      <c r="X58" s="296">
        <f>IF('1. General Input'!$D$10=0,0,IF('1. General Input'!$D$10=8,0,IF(B58&gt;$X$11-1,IF(B58&lt;$Y$11,G58,0),0)))</f>
        <v>0</v>
      </c>
      <c r="Y58" s="296">
        <f>IF('1. General Input'!$D$10=0,0,IF('1. General Input'!$D$10=8,0,IF(B58&gt;$Y$11-1,IF(B58&lt;$Z$11,G58,0),0)))</f>
        <v>0</v>
      </c>
      <c r="Z58" s="296">
        <f>IF('1. General Input'!$D$10=0,0,IF('1. General Input'!$D$10=8,0,IF(B58&gt;$Z$11-1,IF(B58&lt;$AA$11,G58,0),0)))</f>
        <v>0</v>
      </c>
      <c r="AA58" s="296">
        <f>IF('1. General Input'!$D$10=0,0,IF('1. General Input'!$D$10=8,0,IF(B58&gt;$AA$11-1,IF(B58&lt;$AB$11,G58,0),0)))</f>
        <v>0</v>
      </c>
      <c r="AB58" s="296">
        <f>IF('1. General Input'!$D$10=0,0,IF('1. General Input'!$D$10=8,0,IF(B58&gt;$AB$11-1,IF(B58&lt;$AC$11,G58,0),0)))</f>
        <v>0</v>
      </c>
      <c r="AC58" s="296">
        <f>IF('1. General Input'!$D$10=0,0,IF('1. General Input'!$D$10=8,0,IF(B58&gt;$AC$11-1,IF(B58&lt;$AD$11,G58,0),0)))</f>
        <v>0</v>
      </c>
      <c r="AD58" s="296">
        <f>IF('1. General Input'!$D$10=0,0,IF('1. General Input'!$D$10=8,0,IF(B58&gt;$AD$11-1,IF(B58&lt;$AE$11,G58,0),0)))</f>
        <v>0</v>
      </c>
      <c r="AE58" s="296">
        <f>IF('1. General Input'!$D$10=0,0,IF('1. General Input'!$D$10=8,0,IF(B58&gt;$AE$11-1,IF(B58&lt;$AF$11,G58,0),0)))</f>
        <v>0</v>
      </c>
      <c r="AF58" s="296">
        <f>IF('1. General Input'!$D$10=0,0,IF(B58&gt;$AF$11-1,G58,0))</f>
        <v>0</v>
      </c>
      <c r="AG58" s="270">
        <f t="shared" si="11"/>
        <v>0</v>
      </c>
    </row>
    <row r="59" spans="1:33" x14ac:dyDescent="0.25">
      <c r="A59" s="501"/>
      <c r="B59" s="539"/>
      <c r="C59" s="502"/>
      <c r="D59" s="505"/>
      <c r="E59" s="505"/>
      <c r="F59" s="505"/>
      <c r="G59" s="296">
        <f t="shared" si="3"/>
        <v>0</v>
      </c>
      <c r="H59" s="296">
        <f t="shared" si="4"/>
        <v>0</v>
      </c>
      <c r="I59" s="296">
        <f t="shared" si="5"/>
        <v>0</v>
      </c>
      <c r="J59" s="296">
        <f t="shared" si="6"/>
        <v>0</v>
      </c>
      <c r="K59" s="296">
        <f t="shared" si="7"/>
        <v>0</v>
      </c>
      <c r="L59" s="296">
        <f t="shared" si="8"/>
        <v>0</v>
      </c>
      <c r="M59" s="296">
        <f t="shared" si="9"/>
        <v>0</v>
      </c>
      <c r="N59" s="296">
        <f t="shared" si="10"/>
        <v>0</v>
      </c>
      <c r="O59" s="296">
        <f t="shared" si="12"/>
        <v>0</v>
      </c>
      <c r="P59" s="296">
        <f>IF('1. General Input'!$D$10=0,0,IF('1. General Input'!$D$10=8,0,IF(B59&gt;$P$11-1,IF(B59&lt;$Q$11,G59,0),0)))</f>
        <v>0</v>
      </c>
      <c r="Q59" s="296">
        <f>IF('1. General Input'!$D$10=0,0,IF('1. General Input'!$D$10=8,0,IF(B59&gt;$Q$11-1,IF(B59&lt;$R$11,G59,0),0)))</f>
        <v>0</v>
      </c>
      <c r="R59" s="296">
        <f>IF('1. General Input'!$D$10=0,0,IF('1. General Input'!$D$10=8,0,IF(B59&gt;$R$11-1,IF(B59&lt;$S$11,G59,0),0)))</f>
        <v>0</v>
      </c>
      <c r="S59" s="296">
        <f>IF('1. General Input'!$D$10=0,0,IF('1. General Input'!$D$10=8,0,IF(B59&gt;$S$11-1,IF(B59&lt;$T$11,G59,0),0)))</f>
        <v>0</v>
      </c>
      <c r="T59" s="296">
        <f>IF('1. General Input'!$D$10=0,0,IF('1. General Input'!$D$10=8,0,IF(B59&gt;$T$11-1,IF(B59&lt;$U$11,G59,0),0)))</f>
        <v>0</v>
      </c>
      <c r="U59" s="296">
        <f>IF('1. General Input'!$D$10=0,0,IF('1. General Input'!$D$10=8,0,IF(B59&gt;$U$11-1,IF(B59&lt;$V$11,G59,0),0)))</f>
        <v>0</v>
      </c>
      <c r="V59" s="296">
        <f>IF('1. General Input'!$D$10=0,0,IF('1. General Input'!$D$10=8,0,IF(B59&gt;$V$11-1,IF(B59&lt;$W$11,G59,0),0)))</f>
        <v>0</v>
      </c>
      <c r="W59" s="296">
        <f>IF('1. General Input'!$D$10=0,0,IF('1. General Input'!$D$10=8,0,IF(B59&gt;$W$11-1,IF(B59&lt;$X$11,G59,0),0)))</f>
        <v>0</v>
      </c>
      <c r="X59" s="296">
        <f>IF('1. General Input'!$D$10=0,0,IF('1. General Input'!$D$10=8,0,IF(B59&gt;$X$11-1,IF(B59&lt;$Y$11,G59,0),0)))</f>
        <v>0</v>
      </c>
      <c r="Y59" s="296">
        <f>IF('1. General Input'!$D$10=0,0,IF('1. General Input'!$D$10=8,0,IF(B59&gt;$Y$11-1,IF(B59&lt;$Z$11,G59,0),0)))</f>
        <v>0</v>
      </c>
      <c r="Z59" s="296">
        <f>IF('1. General Input'!$D$10=0,0,IF('1. General Input'!$D$10=8,0,IF(B59&gt;$Z$11-1,IF(B59&lt;$AA$11,G59,0),0)))</f>
        <v>0</v>
      </c>
      <c r="AA59" s="296">
        <f>IF('1. General Input'!$D$10=0,0,IF('1. General Input'!$D$10=8,0,IF(B59&gt;$AA$11-1,IF(B59&lt;$AB$11,G59,0),0)))</f>
        <v>0</v>
      </c>
      <c r="AB59" s="296">
        <f>IF('1. General Input'!$D$10=0,0,IF('1. General Input'!$D$10=8,0,IF(B59&gt;$AB$11-1,IF(B59&lt;$AC$11,G59,0),0)))</f>
        <v>0</v>
      </c>
      <c r="AC59" s="296">
        <f>IF('1. General Input'!$D$10=0,0,IF('1. General Input'!$D$10=8,0,IF(B59&gt;$AC$11-1,IF(B59&lt;$AD$11,G59,0),0)))</f>
        <v>0</v>
      </c>
      <c r="AD59" s="296">
        <f>IF('1. General Input'!$D$10=0,0,IF('1. General Input'!$D$10=8,0,IF(B59&gt;$AD$11-1,IF(B59&lt;$AE$11,G59,0),0)))</f>
        <v>0</v>
      </c>
      <c r="AE59" s="296">
        <f>IF('1. General Input'!$D$10=0,0,IF('1. General Input'!$D$10=8,0,IF(B59&gt;$AE$11-1,IF(B59&lt;$AF$11,G59,0),0)))</f>
        <v>0</v>
      </c>
      <c r="AF59" s="296">
        <f>IF('1. General Input'!$D$10=0,0,IF(B59&gt;$AF$11-1,G59,0))</f>
        <v>0</v>
      </c>
      <c r="AG59" s="270">
        <f t="shared" si="11"/>
        <v>0</v>
      </c>
    </row>
    <row r="60" spans="1:33" x14ac:dyDescent="0.25">
      <c r="A60" s="501"/>
      <c r="B60" s="539"/>
      <c r="C60" s="502"/>
      <c r="D60" s="505"/>
      <c r="E60" s="505"/>
      <c r="F60" s="505"/>
      <c r="G60" s="296">
        <f t="shared" si="3"/>
        <v>0</v>
      </c>
      <c r="H60" s="296">
        <f t="shared" si="4"/>
        <v>0</v>
      </c>
      <c r="I60" s="296">
        <f t="shared" si="5"/>
        <v>0</v>
      </c>
      <c r="J60" s="296">
        <f t="shared" si="6"/>
        <v>0</v>
      </c>
      <c r="K60" s="296">
        <f t="shared" si="7"/>
        <v>0</v>
      </c>
      <c r="L60" s="296">
        <f t="shared" si="8"/>
        <v>0</v>
      </c>
      <c r="M60" s="296">
        <f t="shared" si="9"/>
        <v>0</v>
      </c>
      <c r="N60" s="296">
        <f t="shared" si="10"/>
        <v>0</v>
      </c>
      <c r="O60" s="296">
        <f t="shared" si="12"/>
        <v>0</v>
      </c>
      <c r="P60" s="296">
        <f>IF('1. General Input'!$D$10=0,0,IF('1. General Input'!$D$10=8,0,IF(B60&gt;$P$11-1,IF(B60&lt;$Q$11,G60,0),0)))</f>
        <v>0</v>
      </c>
      <c r="Q60" s="296">
        <f>IF('1. General Input'!$D$10=0,0,IF('1. General Input'!$D$10=8,0,IF(B60&gt;$Q$11-1,IF(B60&lt;$R$11,G60,0),0)))</f>
        <v>0</v>
      </c>
      <c r="R60" s="296">
        <f>IF('1. General Input'!$D$10=0,0,IF('1. General Input'!$D$10=8,0,IF(B60&gt;$R$11-1,IF(B60&lt;$S$11,G60,0),0)))</f>
        <v>0</v>
      </c>
      <c r="S60" s="296">
        <f>IF('1. General Input'!$D$10=0,0,IF('1. General Input'!$D$10=8,0,IF(B60&gt;$S$11-1,IF(B60&lt;$T$11,G60,0),0)))</f>
        <v>0</v>
      </c>
      <c r="T60" s="296">
        <f>IF('1. General Input'!$D$10=0,0,IF('1. General Input'!$D$10=8,0,IF(B60&gt;$T$11-1,IF(B60&lt;$U$11,G60,0),0)))</f>
        <v>0</v>
      </c>
      <c r="U60" s="296">
        <f>IF('1. General Input'!$D$10=0,0,IF('1. General Input'!$D$10=8,0,IF(B60&gt;$U$11-1,IF(B60&lt;$V$11,G60,0),0)))</f>
        <v>0</v>
      </c>
      <c r="V60" s="296">
        <f>IF('1. General Input'!$D$10=0,0,IF('1. General Input'!$D$10=8,0,IF(B60&gt;$V$11-1,IF(B60&lt;$W$11,G60,0),0)))</f>
        <v>0</v>
      </c>
      <c r="W60" s="296">
        <f>IF('1. General Input'!$D$10=0,0,IF('1. General Input'!$D$10=8,0,IF(B60&gt;$W$11-1,IF(B60&lt;$X$11,G60,0),0)))</f>
        <v>0</v>
      </c>
      <c r="X60" s="296">
        <f>IF('1. General Input'!$D$10=0,0,IF('1. General Input'!$D$10=8,0,IF(B60&gt;$X$11-1,IF(B60&lt;$Y$11,G60,0),0)))</f>
        <v>0</v>
      </c>
      <c r="Y60" s="296">
        <f>IF('1. General Input'!$D$10=0,0,IF('1. General Input'!$D$10=8,0,IF(B60&gt;$Y$11-1,IF(B60&lt;$Z$11,G60,0),0)))</f>
        <v>0</v>
      </c>
      <c r="Z60" s="296">
        <f>IF('1. General Input'!$D$10=0,0,IF('1. General Input'!$D$10=8,0,IF(B60&gt;$Z$11-1,IF(B60&lt;$AA$11,G60,0),0)))</f>
        <v>0</v>
      </c>
      <c r="AA60" s="296">
        <f>IF('1. General Input'!$D$10=0,0,IF('1. General Input'!$D$10=8,0,IF(B60&gt;$AA$11-1,IF(B60&lt;$AB$11,G60,0),0)))</f>
        <v>0</v>
      </c>
      <c r="AB60" s="296">
        <f>IF('1. General Input'!$D$10=0,0,IF('1. General Input'!$D$10=8,0,IF(B60&gt;$AB$11-1,IF(B60&lt;$AC$11,G60,0),0)))</f>
        <v>0</v>
      </c>
      <c r="AC60" s="296">
        <f>IF('1. General Input'!$D$10=0,0,IF('1. General Input'!$D$10=8,0,IF(B60&gt;$AC$11-1,IF(B60&lt;$AD$11,G60,0),0)))</f>
        <v>0</v>
      </c>
      <c r="AD60" s="296">
        <f>IF('1. General Input'!$D$10=0,0,IF('1. General Input'!$D$10=8,0,IF(B60&gt;$AD$11-1,IF(B60&lt;$AE$11,G60,0),0)))</f>
        <v>0</v>
      </c>
      <c r="AE60" s="296">
        <f>IF('1. General Input'!$D$10=0,0,IF('1. General Input'!$D$10=8,0,IF(B60&gt;$AE$11-1,IF(B60&lt;$AF$11,G60,0),0)))</f>
        <v>0</v>
      </c>
      <c r="AF60" s="296">
        <f>IF('1. General Input'!$D$10=0,0,IF(B60&gt;$AF$11-1,G60,0))</f>
        <v>0</v>
      </c>
      <c r="AG60" s="270">
        <f t="shared" si="11"/>
        <v>0</v>
      </c>
    </row>
    <row r="61" spans="1:33" x14ac:dyDescent="0.25">
      <c r="A61" s="501"/>
      <c r="B61" s="539"/>
      <c r="C61" s="502"/>
      <c r="D61" s="505"/>
      <c r="E61" s="505"/>
      <c r="F61" s="505"/>
      <c r="G61" s="296">
        <f t="shared" si="3"/>
        <v>0</v>
      </c>
      <c r="H61" s="296">
        <f t="shared" si="4"/>
        <v>0</v>
      </c>
      <c r="I61" s="296">
        <f t="shared" si="5"/>
        <v>0</v>
      </c>
      <c r="J61" s="296">
        <f t="shared" si="6"/>
        <v>0</v>
      </c>
      <c r="K61" s="296">
        <f t="shared" si="7"/>
        <v>0</v>
      </c>
      <c r="L61" s="296">
        <f t="shared" si="8"/>
        <v>0</v>
      </c>
      <c r="M61" s="296">
        <f t="shared" si="9"/>
        <v>0</v>
      </c>
      <c r="N61" s="296">
        <f t="shared" si="10"/>
        <v>0</v>
      </c>
      <c r="O61" s="296">
        <f t="shared" si="12"/>
        <v>0</v>
      </c>
      <c r="P61" s="296">
        <f>IF('1. General Input'!$D$10=0,0,IF('1. General Input'!$D$10=8,0,IF(B61&gt;$P$11-1,IF(B61&lt;$Q$11,G61,0),0)))</f>
        <v>0</v>
      </c>
      <c r="Q61" s="296">
        <f>IF('1. General Input'!$D$10=0,0,IF('1. General Input'!$D$10=8,0,IF(B61&gt;$Q$11-1,IF(B61&lt;$R$11,G61,0),0)))</f>
        <v>0</v>
      </c>
      <c r="R61" s="296">
        <f>IF('1. General Input'!$D$10=0,0,IF('1. General Input'!$D$10=8,0,IF(B61&gt;$R$11-1,IF(B61&lt;$S$11,G61,0),0)))</f>
        <v>0</v>
      </c>
      <c r="S61" s="296">
        <f>IF('1. General Input'!$D$10=0,0,IF('1. General Input'!$D$10=8,0,IF(B61&gt;$S$11-1,IF(B61&lt;$T$11,G61,0),0)))</f>
        <v>0</v>
      </c>
      <c r="T61" s="296">
        <f>IF('1. General Input'!$D$10=0,0,IF('1. General Input'!$D$10=8,0,IF(B61&gt;$T$11-1,IF(B61&lt;$U$11,G61,0),0)))</f>
        <v>0</v>
      </c>
      <c r="U61" s="296">
        <f>IF('1. General Input'!$D$10=0,0,IF('1. General Input'!$D$10=8,0,IF(B61&gt;$U$11-1,IF(B61&lt;$V$11,G61,0),0)))</f>
        <v>0</v>
      </c>
      <c r="V61" s="296">
        <f>IF('1. General Input'!$D$10=0,0,IF('1. General Input'!$D$10=8,0,IF(B61&gt;$V$11-1,IF(B61&lt;$W$11,G61,0),0)))</f>
        <v>0</v>
      </c>
      <c r="W61" s="296">
        <f>IF('1. General Input'!$D$10=0,0,IF('1. General Input'!$D$10=8,0,IF(B61&gt;$W$11-1,IF(B61&lt;$X$11,G61,0),0)))</f>
        <v>0</v>
      </c>
      <c r="X61" s="296">
        <f>IF('1. General Input'!$D$10=0,0,IF('1. General Input'!$D$10=8,0,IF(B61&gt;$X$11-1,IF(B61&lt;$Y$11,G61,0),0)))</f>
        <v>0</v>
      </c>
      <c r="Y61" s="296">
        <f>IF('1. General Input'!$D$10=0,0,IF('1. General Input'!$D$10=8,0,IF(B61&gt;$Y$11-1,IF(B61&lt;$Z$11,G61,0),0)))</f>
        <v>0</v>
      </c>
      <c r="Z61" s="296">
        <f>IF('1. General Input'!$D$10=0,0,IF('1. General Input'!$D$10=8,0,IF(B61&gt;$Z$11-1,IF(B61&lt;$AA$11,G61,0),0)))</f>
        <v>0</v>
      </c>
      <c r="AA61" s="296">
        <f>IF('1. General Input'!$D$10=0,0,IF('1. General Input'!$D$10=8,0,IF(B61&gt;$AA$11-1,IF(B61&lt;$AB$11,G61,0),0)))</f>
        <v>0</v>
      </c>
      <c r="AB61" s="296">
        <f>IF('1. General Input'!$D$10=0,0,IF('1. General Input'!$D$10=8,0,IF(B61&gt;$AB$11-1,IF(B61&lt;$AC$11,G61,0),0)))</f>
        <v>0</v>
      </c>
      <c r="AC61" s="296">
        <f>IF('1. General Input'!$D$10=0,0,IF('1. General Input'!$D$10=8,0,IF(B61&gt;$AC$11-1,IF(B61&lt;$AD$11,G61,0),0)))</f>
        <v>0</v>
      </c>
      <c r="AD61" s="296">
        <f>IF('1. General Input'!$D$10=0,0,IF('1. General Input'!$D$10=8,0,IF(B61&gt;$AD$11-1,IF(B61&lt;$AE$11,G61,0),0)))</f>
        <v>0</v>
      </c>
      <c r="AE61" s="296">
        <f>IF('1. General Input'!$D$10=0,0,IF('1. General Input'!$D$10=8,0,IF(B61&gt;$AE$11-1,IF(B61&lt;$AF$11,G61,0),0)))</f>
        <v>0</v>
      </c>
      <c r="AF61" s="296">
        <f>IF('1. General Input'!$D$10=0,0,IF(B61&gt;$AF$11-1,G61,0))</f>
        <v>0</v>
      </c>
      <c r="AG61" s="270">
        <f t="shared" si="11"/>
        <v>0</v>
      </c>
    </row>
    <row r="62" spans="1:33" x14ac:dyDescent="0.25">
      <c r="A62" s="501"/>
      <c r="B62" s="539"/>
      <c r="C62" s="502"/>
      <c r="D62" s="505"/>
      <c r="E62" s="505"/>
      <c r="F62" s="505"/>
      <c r="G62" s="296">
        <f t="shared" si="3"/>
        <v>0</v>
      </c>
      <c r="H62" s="296">
        <f t="shared" si="4"/>
        <v>0</v>
      </c>
      <c r="I62" s="296">
        <f t="shared" si="5"/>
        <v>0</v>
      </c>
      <c r="J62" s="296">
        <f t="shared" si="6"/>
        <v>0</v>
      </c>
      <c r="K62" s="296">
        <f t="shared" si="7"/>
        <v>0</v>
      </c>
      <c r="L62" s="296">
        <f t="shared" si="8"/>
        <v>0</v>
      </c>
      <c r="M62" s="296">
        <f t="shared" si="9"/>
        <v>0</v>
      </c>
      <c r="N62" s="296">
        <f t="shared" si="10"/>
        <v>0</v>
      </c>
      <c r="O62" s="296">
        <f t="shared" si="12"/>
        <v>0</v>
      </c>
      <c r="P62" s="296">
        <f>IF('1. General Input'!$D$10=0,0,IF('1. General Input'!$D$10=8,0,IF(B62&gt;$P$11-1,IF(B62&lt;$Q$11,G62,0),0)))</f>
        <v>0</v>
      </c>
      <c r="Q62" s="296">
        <f>IF('1. General Input'!$D$10=0,0,IF('1. General Input'!$D$10=8,0,IF(B62&gt;$Q$11-1,IF(B62&lt;$R$11,G62,0),0)))</f>
        <v>0</v>
      </c>
      <c r="R62" s="296">
        <f>IF('1. General Input'!$D$10=0,0,IF('1. General Input'!$D$10=8,0,IF(B62&gt;$R$11-1,IF(B62&lt;$S$11,G62,0),0)))</f>
        <v>0</v>
      </c>
      <c r="S62" s="296">
        <f>IF('1. General Input'!$D$10=0,0,IF('1. General Input'!$D$10=8,0,IF(B62&gt;$S$11-1,IF(B62&lt;$T$11,G62,0),0)))</f>
        <v>0</v>
      </c>
      <c r="T62" s="296">
        <f>IF('1. General Input'!$D$10=0,0,IF('1. General Input'!$D$10=8,0,IF(B62&gt;$T$11-1,IF(B62&lt;$U$11,G62,0),0)))</f>
        <v>0</v>
      </c>
      <c r="U62" s="296">
        <f>IF('1. General Input'!$D$10=0,0,IF('1. General Input'!$D$10=8,0,IF(B62&gt;$U$11-1,IF(B62&lt;$V$11,G62,0),0)))</f>
        <v>0</v>
      </c>
      <c r="V62" s="296">
        <f>IF('1. General Input'!$D$10=0,0,IF('1. General Input'!$D$10=8,0,IF(B62&gt;$V$11-1,IF(B62&lt;$W$11,G62,0),0)))</f>
        <v>0</v>
      </c>
      <c r="W62" s="296">
        <f>IF('1. General Input'!$D$10=0,0,IF('1. General Input'!$D$10=8,0,IF(B62&gt;$W$11-1,IF(B62&lt;$X$11,G62,0),0)))</f>
        <v>0</v>
      </c>
      <c r="X62" s="296">
        <f>IF('1. General Input'!$D$10=0,0,IF('1. General Input'!$D$10=8,0,IF(B62&gt;$X$11-1,IF(B62&lt;$Y$11,G62,0),0)))</f>
        <v>0</v>
      </c>
      <c r="Y62" s="296">
        <f>IF('1. General Input'!$D$10=0,0,IF('1. General Input'!$D$10=8,0,IF(B62&gt;$Y$11-1,IF(B62&lt;$Z$11,G62,0),0)))</f>
        <v>0</v>
      </c>
      <c r="Z62" s="296">
        <f>IF('1. General Input'!$D$10=0,0,IF('1. General Input'!$D$10=8,0,IF(B62&gt;$Z$11-1,IF(B62&lt;$AA$11,G62,0),0)))</f>
        <v>0</v>
      </c>
      <c r="AA62" s="296">
        <f>IF('1. General Input'!$D$10=0,0,IF('1. General Input'!$D$10=8,0,IF(B62&gt;$AA$11-1,IF(B62&lt;$AB$11,G62,0),0)))</f>
        <v>0</v>
      </c>
      <c r="AB62" s="296">
        <f>IF('1. General Input'!$D$10=0,0,IF('1. General Input'!$D$10=8,0,IF(B62&gt;$AB$11-1,IF(B62&lt;$AC$11,G62,0),0)))</f>
        <v>0</v>
      </c>
      <c r="AC62" s="296">
        <f>IF('1. General Input'!$D$10=0,0,IF('1. General Input'!$D$10=8,0,IF(B62&gt;$AC$11-1,IF(B62&lt;$AD$11,G62,0),0)))</f>
        <v>0</v>
      </c>
      <c r="AD62" s="296">
        <f>IF('1. General Input'!$D$10=0,0,IF('1. General Input'!$D$10=8,0,IF(B62&gt;$AD$11-1,IF(B62&lt;$AE$11,G62,0),0)))</f>
        <v>0</v>
      </c>
      <c r="AE62" s="296">
        <f>IF('1. General Input'!$D$10=0,0,IF('1. General Input'!$D$10=8,0,IF(B62&gt;$AE$11-1,IF(B62&lt;$AF$11,G62,0),0)))</f>
        <v>0</v>
      </c>
      <c r="AF62" s="296">
        <f>IF('1. General Input'!$D$10=0,0,IF(B62&gt;$AF$11-1,G62,0))</f>
        <v>0</v>
      </c>
      <c r="AG62" s="270">
        <f t="shared" si="11"/>
        <v>0</v>
      </c>
    </row>
    <row r="63" spans="1:33" x14ac:dyDescent="0.25">
      <c r="A63" s="501"/>
      <c r="B63" s="539"/>
      <c r="C63" s="502"/>
      <c r="D63" s="505"/>
      <c r="E63" s="505"/>
      <c r="F63" s="505"/>
      <c r="G63" s="296">
        <f t="shared" si="3"/>
        <v>0</v>
      </c>
      <c r="H63" s="296">
        <f t="shared" si="4"/>
        <v>0</v>
      </c>
      <c r="I63" s="296">
        <f t="shared" si="5"/>
        <v>0</v>
      </c>
      <c r="J63" s="296">
        <f t="shared" si="6"/>
        <v>0</v>
      </c>
      <c r="K63" s="296">
        <f t="shared" si="7"/>
        <v>0</v>
      </c>
      <c r="L63" s="296">
        <f t="shared" si="8"/>
        <v>0</v>
      </c>
      <c r="M63" s="296">
        <f t="shared" si="9"/>
        <v>0</v>
      </c>
      <c r="N63" s="296">
        <f t="shared" si="10"/>
        <v>0</v>
      </c>
      <c r="O63" s="296">
        <f t="shared" si="12"/>
        <v>0</v>
      </c>
      <c r="P63" s="296">
        <f>IF('1. General Input'!$D$10=0,0,IF('1. General Input'!$D$10=8,0,IF(B63&gt;$P$11-1,IF(B63&lt;$Q$11,G63,0),0)))</f>
        <v>0</v>
      </c>
      <c r="Q63" s="296">
        <f>IF('1. General Input'!$D$10=0,0,IF('1. General Input'!$D$10=8,0,IF(B63&gt;$Q$11-1,IF(B63&lt;$R$11,G63,0),0)))</f>
        <v>0</v>
      </c>
      <c r="R63" s="296">
        <f>IF('1. General Input'!$D$10=0,0,IF('1. General Input'!$D$10=8,0,IF(B63&gt;$R$11-1,IF(B63&lt;$S$11,G63,0),0)))</f>
        <v>0</v>
      </c>
      <c r="S63" s="296">
        <f>IF('1. General Input'!$D$10=0,0,IF('1. General Input'!$D$10=8,0,IF(B63&gt;$S$11-1,IF(B63&lt;$T$11,G63,0),0)))</f>
        <v>0</v>
      </c>
      <c r="T63" s="296">
        <f>IF('1. General Input'!$D$10=0,0,IF('1. General Input'!$D$10=8,0,IF(B63&gt;$T$11-1,IF(B63&lt;$U$11,G63,0),0)))</f>
        <v>0</v>
      </c>
      <c r="U63" s="296">
        <f>IF('1. General Input'!$D$10=0,0,IF('1. General Input'!$D$10=8,0,IF(B63&gt;$U$11-1,IF(B63&lt;$V$11,G63,0),0)))</f>
        <v>0</v>
      </c>
      <c r="V63" s="296">
        <f>IF('1. General Input'!$D$10=0,0,IF('1. General Input'!$D$10=8,0,IF(B63&gt;$V$11-1,IF(B63&lt;$W$11,G63,0),0)))</f>
        <v>0</v>
      </c>
      <c r="W63" s="296">
        <f>IF('1. General Input'!$D$10=0,0,IF('1. General Input'!$D$10=8,0,IF(B63&gt;$W$11-1,IF(B63&lt;$X$11,G63,0),0)))</f>
        <v>0</v>
      </c>
      <c r="X63" s="296">
        <f>IF('1. General Input'!$D$10=0,0,IF('1. General Input'!$D$10=8,0,IF(B63&gt;$X$11-1,IF(B63&lt;$Y$11,G63,0),0)))</f>
        <v>0</v>
      </c>
      <c r="Y63" s="296">
        <f>IF('1. General Input'!$D$10=0,0,IF('1. General Input'!$D$10=8,0,IF(B63&gt;$Y$11-1,IF(B63&lt;$Z$11,G63,0),0)))</f>
        <v>0</v>
      </c>
      <c r="Z63" s="296">
        <f>IF('1. General Input'!$D$10=0,0,IF('1. General Input'!$D$10=8,0,IF(B63&gt;$Z$11-1,IF(B63&lt;$AA$11,G63,0),0)))</f>
        <v>0</v>
      </c>
      <c r="AA63" s="296">
        <f>IF('1. General Input'!$D$10=0,0,IF('1. General Input'!$D$10=8,0,IF(B63&gt;$AA$11-1,IF(B63&lt;$AB$11,G63,0),0)))</f>
        <v>0</v>
      </c>
      <c r="AB63" s="296">
        <f>IF('1. General Input'!$D$10=0,0,IF('1. General Input'!$D$10=8,0,IF(B63&gt;$AB$11-1,IF(B63&lt;$AC$11,G63,0),0)))</f>
        <v>0</v>
      </c>
      <c r="AC63" s="296">
        <f>IF('1. General Input'!$D$10=0,0,IF('1. General Input'!$D$10=8,0,IF(B63&gt;$AC$11-1,IF(B63&lt;$AD$11,G63,0),0)))</f>
        <v>0</v>
      </c>
      <c r="AD63" s="296">
        <f>IF('1. General Input'!$D$10=0,0,IF('1. General Input'!$D$10=8,0,IF(B63&gt;$AD$11-1,IF(B63&lt;$AE$11,G63,0),0)))</f>
        <v>0</v>
      </c>
      <c r="AE63" s="296">
        <f>IF('1. General Input'!$D$10=0,0,IF('1. General Input'!$D$10=8,0,IF(B63&gt;$AE$11-1,IF(B63&lt;$AF$11,G63,0),0)))</f>
        <v>0</v>
      </c>
      <c r="AF63" s="296">
        <f>IF('1. General Input'!$D$10=0,0,IF(B63&gt;$AF$11-1,G63,0))</f>
        <v>0</v>
      </c>
      <c r="AG63" s="270">
        <f t="shared" si="11"/>
        <v>0</v>
      </c>
    </row>
    <row r="64" spans="1:33" x14ac:dyDescent="0.25">
      <c r="A64" s="501"/>
      <c r="B64" s="539"/>
      <c r="C64" s="502"/>
      <c r="D64" s="505"/>
      <c r="E64" s="505"/>
      <c r="F64" s="505"/>
      <c r="G64" s="296">
        <f t="shared" si="3"/>
        <v>0</v>
      </c>
      <c r="H64" s="296">
        <f t="shared" si="4"/>
        <v>0</v>
      </c>
      <c r="I64" s="296">
        <f t="shared" si="5"/>
        <v>0</v>
      </c>
      <c r="J64" s="296">
        <f t="shared" si="6"/>
        <v>0</v>
      </c>
      <c r="K64" s="296">
        <f t="shared" si="7"/>
        <v>0</v>
      </c>
      <c r="L64" s="296">
        <f t="shared" si="8"/>
        <v>0</v>
      </c>
      <c r="M64" s="296">
        <f t="shared" si="9"/>
        <v>0</v>
      </c>
      <c r="N64" s="296">
        <f t="shared" si="10"/>
        <v>0</v>
      </c>
      <c r="O64" s="296">
        <f t="shared" si="12"/>
        <v>0</v>
      </c>
      <c r="P64" s="296">
        <f>IF('1. General Input'!$D$10=0,0,IF('1. General Input'!$D$10=8,0,IF(B64&gt;$P$11-1,IF(B64&lt;$Q$11,G64,0),0)))</f>
        <v>0</v>
      </c>
      <c r="Q64" s="296">
        <f>IF('1. General Input'!$D$10=0,0,IF('1. General Input'!$D$10=8,0,IF(B64&gt;$Q$11-1,IF(B64&lt;$R$11,G64,0),0)))</f>
        <v>0</v>
      </c>
      <c r="R64" s="296">
        <f>IF('1. General Input'!$D$10=0,0,IF('1. General Input'!$D$10=8,0,IF(B64&gt;$R$11-1,IF(B64&lt;$S$11,G64,0),0)))</f>
        <v>0</v>
      </c>
      <c r="S64" s="296">
        <f>IF('1. General Input'!$D$10=0,0,IF('1. General Input'!$D$10=8,0,IF(B64&gt;$S$11-1,IF(B64&lt;$T$11,G64,0),0)))</f>
        <v>0</v>
      </c>
      <c r="T64" s="296">
        <f>IF('1. General Input'!$D$10=0,0,IF('1. General Input'!$D$10=8,0,IF(B64&gt;$T$11-1,IF(B64&lt;$U$11,G64,0),0)))</f>
        <v>0</v>
      </c>
      <c r="U64" s="296">
        <f>IF('1. General Input'!$D$10=0,0,IF('1. General Input'!$D$10=8,0,IF(B64&gt;$U$11-1,IF(B64&lt;$V$11,G64,0),0)))</f>
        <v>0</v>
      </c>
      <c r="V64" s="296">
        <f>IF('1. General Input'!$D$10=0,0,IF('1. General Input'!$D$10=8,0,IF(B64&gt;$V$11-1,IF(B64&lt;$W$11,G64,0),0)))</f>
        <v>0</v>
      </c>
      <c r="W64" s="296">
        <f>IF('1. General Input'!$D$10=0,0,IF('1. General Input'!$D$10=8,0,IF(B64&gt;$W$11-1,IF(B64&lt;$X$11,G64,0),0)))</f>
        <v>0</v>
      </c>
      <c r="X64" s="296">
        <f>IF('1. General Input'!$D$10=0,0,IF('1. General Input'!$D$10=8,0,IF(B64&gt;$X$11-1,IF(B64&lt;$Y$11,G64,0),0)))</f>
        <v>0</v>
      </c>
      <c r="Y64" s="296">
        <f>IF('1. General Input'!$D$10=0,0,IF('1. General Input'!$D$10=8,0,IF(B64&gt;$Y$11-1,IF(B64&lt;$Z$11,G64,0),0)))</f>
        <v>0</v>
      </c>
      <c r="Z64" s="296">
        <f>IF('1. General Input'!$D$10=0,0,IF('1. General Input'!$D$10=8,0,IF(B64&gt;$Z$11-1,IF(B64&lt;$AA$11,G64,0),0)))</f>
        <v>0</v>
      </c>
      <c r="AA64" s="296">
        <f>IF('1. General Input'!$D$10=0,0,IF('1. General Input'!$D$10=8,0,IF(B64&gt;$AA$11-1,IF(B64&lt;$AB$11,G64,0),0)))</f>
        <v>0</v>
      </c>
      <c r="AB64" s="296">
        <f>IF('1. General Input'!$D$10=0,0,IF('1. General Input'!$D$10=8,0,IF(B64&gt;$AB$11-1,IF(B64&lt;$AC$11,G64,0),0)))</f>
        <v>0</v>
      </c>
      <c r="AC64" s="296">
        <f>IF('1. General Input'!$D$10=0,0,IF('1. General Input'!$D$10=8,0,IF(B64&gt;$AC$11-1,IF(B64&lt;$AD$11,G64,0),0)))</f>
        <v>0</v>
      </c>
      <c r="AD64" s="296">
        <f>IF('1. General Input'!$D$10=0,0,IF('1. General Input'!$D$10=8,0,IF(B64&gt;$AD$11-1,IF(B64&lt;$AE$11,G64,0),0)))</f>
        <v>0</v>
      </c>
      <c r="AE64" s="296">
        <f>IF('1. General Input'!$D$10=0,0,IF('1. General Input'!$D$10=8,0,IF(B64&gt;$AE$11-1,IF(B64&lt;$AF$11,G64,0),0)))</f>
        <v>0</v>
      </c>
      <c r="AF64" s="296">
        <f>IF('1. General Input'!$D$10=0,0,IF(B64&gt;$AF$11-1,G64,0))</f>
        <v>0</v>
      </c>
      <c r="AG64" s="270">
        <f t="shared" si="11"/>
        <v>0</v>
      </c>
    </row>
    <row r="65" spans="1:33" x14ac:dyDescent="0.25">
      <c r="A65" s="501"/>
      <c r="B65" s="539"/>
      <c r="C65" s="502"/>
      <c r="D65" s="505"/>
      <c r="E65" s="505"/>
      <c r="F65" s="505"/>
      <c r="G65" s="296">
        <f t="shared" si="3"/>
        <v>0</v>
      </c>
      <c r="H65" s="296">
        <f t="shared" si="4"/>
        <v>0</v>
      </c>
      <c r="I65" s="296">
        <f t="shared" si="5"/>
        <v>0</v>
      </c>
      <c r="J65" s="296">
        <f t="shared" si="6"/>
        <v>0</v>
      </c>
      <c r="K65" s="296">
        <f t="shared" si="7"/>
        <v>0</v>
      </c>
      <c r="L65" s="296">
        <f t="shared" si="8"/>
        <v>0</v>
      </c>
      <c r="M65" s="296">
        <f t="shared" si="9"/>
        <v>0</v>
      </c>
      <c r="N65" s="296">
        <f t="shared" si="10"/>
        <v>0</v>
      </c>
      <c r="O65" s="296">
        <f t="shared" si="12"/>
        <v>0</v>
      </c>
      <c r="P65" s="296">
        <f>IF('1. General Input'!$D$10=0,0,IF('1. General Input'!$D$10=8,0,IF(B65&gt;$P$11-1,IF(B65&lt;$Q$11,G65,0),0)))</f>
        <v>0</v>
      </c>
      <c r="Q65" s="296">
        <f>IF('1. General Input'!$D$10=0,0,IF('1. General Input'!$D$10=8,0,IF(B65&gt;$Q$11-1,IF(B65&lt;$R$11,G65,0),0)))</f>
        <v>0</v>
      </c>
      <c r="R65" s="296">
        <f>IF('1. General Input'!$D$10=0,0,IF('1. General Input'!$D$10=8,0,IF(B65&gt;$R$11-1,IF(B65&lt;$S$11,G65,0),0)))</f>
        <v>0</v>
      </c>
      <c r="S65" s="296">
        <f>IF('1. General Input'!$D$10=0,0,IF('1. General Input'!$D$10=8,0,IF(B65&gt;$S$11-1,IF(B65&lt;$T$11,G65,0),0)))</f>
        <v>0</v>
      </c>
      <c r="T65" s="296">
        <f>IF('1. General Input'!$D$10=0,0,IF('1. General Input'!$D$10=8,0,IF(B65&gt;$T$11-1,IF(B65&lt;$U$11,G65,0),0)))</f>
        <v>0</v>
      </c>
      <c r="U65" s="296">
        <f>IF('1. General Input'!$D$10=0,0,IF('1. General Input'!$D$10=8,0,IF(B65&gt;$U$11-1,IF(B65&lt;$V$11,G65,0),0)))</f>
        <v>0</v>
      </c>
      <c r="V65" s="296">
        <f>IF('1. General Input'!$D$10=0,0,IF('1. General Input'!$D$10=8,0,IF(B65&gt;$V$11-1,IF(B65&lt;$W$11,G65,0),0)))</f>
        <v>0</v>
      </c>
      <c r="W65" s="296">
        <f>IF('1. General Input'!$D$10=0,0,IF('1. General Input'!$D$10=8,0,IF(B65&gt;$W$11-1,IF(B65&lt;$X$11,G65,0),0)))</f>
        <v>0</v>
      </c>
      <c r="X65" s="296">
        <f>IF('1. General Input'!$D$10=0,0,IF('1. General Input'!$D$10=8,0,IF(B65&gt;$X$11-1,IF(B65&lt;$Y$11,G65,0),0)))</f>
        <v>0</v>
      </c>
      <c r="Y65" s="296">
        <f>IF('1. General Input'!$D$10=0,0,IF('1. General Input'!$D$10=8,0,IF(B65&gt;$Y$11-1,IF(B65&lt;$Z$11,G65,0),0)))</f>
        <v>0</v>
      </c>
      <c r="Z65" s="296">
        <f>IF('1. General Input'!$D$10=0,0,IF('1. General Input'!$D$10=8,0,IF(B65&gt;$Z$11-1,IF(B65&lt;$AA$11,G65,0),0)))</f>
        <v>0</v>
      </c>
      <c r="AA65" s="296">
        <f>IF('1. General Input'!$D$10=0,0,IF('1. General Input'!$D$10=8,0,IF(B65&gt;$AA$11-1,IF(B65&lt;$AB$11,G65,0),0)))</f>
        <v>0</v>
      </c>
      <c r="AB65" s="296">
        <f>IF('1. General Input'!$D$10=0,0,IF('1. General Input'!$D$10=8,0,IF(B65&gt;$AB$11-1,IF(B65&lt;$AC$11,G65,0),0)))</f>
        <v>0</v>
      </c>
      <c r="AC65" s="296">
        <f>IF('1. General Input'!$D$10=0,0,IF('1. General Input'!$D$10=8,0,IF(B65&gt;$AC$11-1,IF(B65&lt;$AD$11,G65,0),0)))</f>
        <v>0</v>
      </c>
      <c r="AD65" s="296">
        <f>IF('1. General Input'!$D$10=0,0,IF('1. General Input'!$D$10=8,0,IF(B65&gt;$AD$11-1,IF(B65&lt;$AE$11,G65,0),0)))</f>
        <v>0</v>
      </c>
      <c r="AE65" s="296">
        <f>IF('1. General Input'!$D$10=0,0,IF('1. General Input'!$D$10=8,0,IF(B65&gt;$AE$11-1,IF(B65&lt;$AF$11,G65,0),0)))</f>
        <v>0</v>
      </c>
      <c r="AF65" s="296">
        <f>IF('1. General Input'!$D$10=0,0,IF(B65&gt;$AF$11-1,G65,0))</f>
        <v>0</v>
      </c>
      <c r="AG65" s="270">
        <f t="shared" si="11"/>
        <v>0</v>
      </c>
    </row>
    <row r="66" spans="1:33" x14ac:dyDescent="0.25">
      <c r="A66" s="501"/>
      <c r="B66" s="539"/>
      <c r="C66" s="502"/>
      <c r="D66" s="505"/>
      <c r="E66" s="505"/>
      <c r="F66" s="505"/>
      <c r="G66" s="296">
        <f t="shared" si="3"/>
        <v>0</v>
      </c>
      <c r="H66" s="296">
        <f t="shared" si="4"/>
        <v>0</v>
      </c>
      <c r="I66" s="296">
        <f t="shared" si="5"/>
        <v>0</v>
      </c>
      <c r="J66" s="296">
        <f t="shared" si="6"/>
        <v>0</v>
      </c>
      <c r="K66" s="296">
        <f t="shared" si="7"/>
        <v>0</v>
      </c>
      <c r="L66" s="296">
        <f t="shared" si="8"/>
        <v>0</v>
      </c>
      <c r="M66" s="296">
        <f t="shared" si="9"/>
        <v>0</v>
      </c>
      <c r="N66" s="296">
        <f t="shared" si="10"/>
        <v>0</v>
      </c>
      <c r="O66" s="296">
        <f t="shared" si="12"/>
        <v>0</v>
      </c>
      <c r="P66" s="296">
        <f>IF('1. General Input'!$D$10=0,0,IF('1. General Input'!$D$10=8,0,IF(B66&gt;$P$11-1,IF(B66&lt;$Q$11,G66,0),0)))</f>
        <v>0</v>
      </c>
      <c r="Q66" s="296">
        <f>IF('1. General Input'!$D$10=0,0,IF('1. General Input'!$D$10=8,0,IF(B66&gt;$Q$11-1,IF(B66&lt;$R$11,G66,0),0)))</f>
        <v>0</v>
      </c>
      <c r="R66" s="296">
        <f>IF('1. General Input'!$D$10=0,0,IF('1. General Input'!$D$10=8,0,IF(B66&gt;$R$11-1,IF(B66&lt;$S$11,G66,0),0)))</f>
        <v>0</v>
      </c>
      <c r="S66" s="296">
        <f>IF('1. General Input'!$D$10=0,0,IF('1. General Input'!$D$10=8,0,IF(B66&gt;$S$11-1,IF(B66&lt;$T$11,G66,0),0)))</f>
        <v>0</v>
      </c>
      <c r="T66" s="296">
        <f>IF('1. General Input'!$D$10=0,0,IF('1. General Input'!$D$10=8,0,IF(B66&gt;$T$11-1,IF(B66&lt;$U$11,G66,0),0)))</f>
        <v>0</v>
      </c>
      <c r="U66" s="296">
        <f>IF('1. General Input'!$D$10=0,0,IF('1. General Input'!$D$10=8,0,IF(B66&gt;$U$11-1,IF(B66&lt;$V$11,G66,0),0)))</f>
        <v>0</v>
      </c>
      <c r="V66" s="296">
        <f>IF('1. General Input'!$D$10=0,0,IF('1. General Input'!$D$10=8,0,IF(B66&gt;$V$11-1,IF(B66&lt;$W$11,G66,0),0)))</f>
        <v>0</v>
      </c>
      <c r="W66" s="296">
        <f>IF('1. General Input'!$D$10=0,0,IF('1. General Input'!$D$10=8,0,IF(B66&gt;$W$11-1,IF(B66&lt;$X$11,G66,0),0)))</f>
        <v>0</v>
      </c>
      <c r="X66" s="296">
        <f>IF('1. General Input'!$D$10=0,0,IF('1. General Input'!$D$10=8,0,IF(B66&gt;$X$11-1,IF(B66&lt;$Y$11,G66,0),0)))</f>
        <v>0</v>
      </c>
      <c r="Y66" s="296">
        <f>IF('1. General Input'!$D$10=0,0,IF('1. General Input'!$D$10=8,0,IF(B66&gt;$Y$11-1,IF(B66&lt;$Z$11,G66,0),0)))</f>
        <v>0</v>
      </c>
      <c r="Z66" s="296">
        <f>IF('1. General Input'!$D$10=0,0,IF('1. General Input'!$D$10=8,0,IF(B66&gt;$Z$11-1,IF(B66&lt;$AA$11,G66,0),0)))</f>
        <v>0</v>
      </c>
      <c r="AA66" s="296">
        <f>IF('1. General Input'!$D$10=0,0,IF('1. General Input'!$D$10=8,0,IF(B66&gt;$AA$11-1,IF(B66&lt;$AB$11,G66,0),0)))</f>
        <v>0</v>
      </c>
      <c r="AB66" s="296">
        <f>IF('1. General Input'!$D$10=0,0,IF('1. General Input'!$D$10=8,0,IF(B66&gt;$AB$11-1,IF(B66&lt;$AC$11,G66,0),0)))</f>
        <v>0</v>
      </c>
      <c r="AC66" s="296">
        <f>IF('1. General Input'!$D$10=0,0,IF('1. General Input'!$D$10=8,0,IF(B66&gt;$AC$11-1,IF(B66&lt;$AD$11,G66,0),0)))</f>
        <v>0</v>
      </c>
      <c r="AD66" s="296">
        <f>IF('1. General Input'!$D$10=0,0,IF('1. General Input'!$D$10=8,0,IF(B66&gt;$AD$11-1,IF(B66&lt;$AE$11,G66,0),0)))</f>
        <v>0</v>
      </c>
      <c r="AE66" s="296">
        <f>IF('1. General Input'!$D$10=0,0,IF('1. General Input'!$D$10=8,0,IF(B66&gt;$AE$11-1,IF(B66&lt;$AF$11,G66,0),0)))</f>
        <v>0</v>
      </c>
      <c r="AF66" s="296">
        <f>IF('1. General Input'!$D$10=0,0,IF(B66&gt;$AF$11-1,G66,0))</f>
        <v>0</v>
      </c>
      <c r="AG66" s="270">
        <f t="shared" si="11"/>
        <v>0</v>
      </c>
    </row>
    <row r="67" spans="1:33" x14ac:dyDescent="0.25">
      <c r="A67" s="501"/>
      <c r="B67" s="539"/>
      <c r="C67" s="502"/>
      <c r="D67" s="505"/>
      <c r="E67" s="505"/>
      <c r="F67" s="505"/>
      <c r="G67" s="296">
        <f t="shared" si="3"/>
        <v>0</v>
      </c>
      <c r="H67" s="296">
        <f t="shared" si="4"/>
        <v>0</v>
      </c>
      <c r="I67" s="296">
        <f t="shared" si="5"/>
        <v>0</v>
      </c>
      <c r="J67" s="296">
        <f t="shared" si="6"/>
        <v>0</v>
      </c>
      <c r="K67" s="296">
        <f t="shared" si="7"/>
        <v>0</v>
      </c>
      <c r="L67" s="296">
        <f t="shared" si="8"/>
        <v>0</v>
      </c>
      <c r="M67" s="296">
        <f t="shared" si="9"/>
        <v>0</v>
      </c>
      <c r="N67" s="296">
        <f t="shared" si="10"/>
        <v>0</v>
      </c>
      <c r="O67" s="296">
        <f t="shared" si="12"/>
        <v>0</v>
      </c>
      <c r="P67" s="296">
        <f>IF('1. General Input'!$D$10=0,0,IF('1. General Input'!$D$10=8,0,IF(B67&gt;$P$11-1,IF(B67&lt;$Q$11,G67,0),0)))</f>
        <v>0</v>
      </c>
      <c r="Q67" s="296">
        <f>IF('1. General Input'!$D$10=0,0,IF('1. General Input'!$D$10=8,0,IF(B67&gt;$Q$11-1,IF(B67&lt;$R$11,G67,0),0)))</f>
        <v>0</v>
      </c>
      <c r="R67" s="296">
        <f>IF('1. General Input'!$D$10=0,0,IF('1. General Input'!$D$10=8,0,IF(B67&gt;$R$11-1,IF(B67&lt;$S$11,G67,0),0)))</f>
        <v>0</v>
      </c>
      <c r="S67" s="296">
        <f>IF('1. General Input'!$D$10=0,0,IF('1. General Input'!$D$10=8,0,IF(B67&gt;$S$11-1,IF(B67&lt;$T$11,G67,0),0)))</f>
        <v>0</v>
      </c>
      <c r="T67" s="296">
        <f>IF('1. General Input'!$D$10=0,0,IF('1. General Input'!$D$10=8,0,IF(B67&gt;$T$11-1,IF(B67&lt;$U$11,G67,0),0)))</f>
        <v>0</v>
      </c>
      <c r="U67" s="296">
        <f>IF('1. General Input'!$D$10=0,0,IF('1. General Input'!$D$10=8,0,IF(B67&gt;$U$11-1,IF(B67&lt;$V$11,G67,0),0)))</f>
        <v>0</v>
      </c>
      <c r="V67" s="296">
        <f>IF('1. General Input'!$D$10=0,0,IF('1. General Input'!$D$10=8,0,IF(B67&gt;$V$11-1,IF(B67&lt;$W$11,G67,0),0)))</f>
        <v>0</v>
      </c>
      <c r="W67" s="296">
        <f>IF('1. General Input'!$D$10=0,0,IF('1. General Input'!$D$10=8,0,IF(B67&gt;$W$11-1,IF(B67&lt;$X$11,G67,0),0)))</f>
        <v>0</v>
      </c>
      <c r="X67" s="296">
        <f>IF('1. General Input'!$D$10=0,0,IF('1. General Input'!$D$10=8,0,IF(B67&gt;$X$11-1,IF(B67&lt;$Y$11,G67,0),0)))</f>
        <v>0</v>
      </c>
      <c r="Y67" s="296">
        <f>IF('1. General Input'!$D$10=0,0,IF('1. General Input'!$D$10=8,0,IF(B67&gt;$Y$11-1,IF(B67&lt;$Z$11,G67,0),0)))</f>
        <v>0</v>
      </c>
      <c r="Z67" s="296">
        <f>IF('1. General Input'!$D$10=0,0,IF('1. General Input'!$D$10=8,0,IF(B67&gt;$Z$11-1,IF(B67&lt;$AA$11,G67,0),0)))</f>
        <v>0</v>
      </c>
      <c r="AA67" s="296">
        <f>IF('1. General Input'!$D$10=0,0,IF('1. General Input'!$D$10=8,0,IF(B67&gt;$AA$11-1,IF(B67&lt;$AB$11,G67,0),0)))</f>
        <v>0</v>
      </c>
      <c r="AB67" s="296">
        <f>IF('1. General Input'!$D$10=0,0,IF('1. General Input'!$D$10=8,0,IF(B67&gt;$AB$11-1,IF(B67&lt;$AC$11,G67,0),0)))</f>
        <v>0</v>
      </c>
      <c r="AC67" s="296">
        <f>IF('1. General Input'!$D$10=0,0,IF('1. General Input'!$D$10=8,0,IF(B67&gt;$AC$11-1,IF(B67&lt;$AD$11,G67,0),0)))</f>
        <v>0</v>
      </c>
      <c r="AD67" s="296">
        <f>IF('1. General Input'!$D$10=0,0,IF('1. General Input'!$D$10=8,0,IF(B67&gt;$AD$11-1,IF(B67&lt;$AE$11,G67,0),0)))</f>
        <v>0</v>
      </c>
      <c r="AE67" s="296">
        <f>IF('1. General Input'!$D$10=0,0,IF('1. General Input'!$D$10=8,0,IF(B67&gt;$AE$11-1,IF(B67&lt;$AF$11,G67,0),0)))</f>
        <v>0</v>
      </c>
      <c r="AF67" s="296">
        <f>IF('1. General Input'!$D$10=0,0,IF(B67&gt;$AF$11-1,G67,0))</f>
        <v>0</v>
      </c>
      <c r="AG67" s="270">
        <f t="shared" si="11"/>
        <v>0</v>
      </c>
    </row>
    <row r="68" spans="1:33" x14ac:dyDescent="0.25">
      <c r="A68" s="501"/>
      <c r="B68" s="539"/>
      <c r="C68" s="502"/>
      <c r="D68" s="505"/>
      <c r="E68" s="505"/>
      <c r="F68" s="505"/>
      <c r="G68" s="296">
        <f t="shared" si="3"/>
        <v>0</v>
      </c>
      <c r="H68" s="296">
        <f t="shared" si="4"/>
        <v>0</v>
      </c>
      <c r="I68" s="296">
        <f t="shared" si="5"/>
        <v>0</v>
      </c>
      <c r="J68" s="296">
        <f t="shared" si="6"/>
        <v>0</v>
      </c>
      <c r="K68" s="296">
        <f t="shared" si="7"/>
        <v>0</v>
      </c>
      <c r="L68" s="296">
        <f t="shared" si="8"/>
        <v>0</v>
      </c>
      <c r="M68" s="296">
        <f t="shared" si="9"/>
        <v>0</v>
      </c>
      <c r="N68" s="296">
        <f t="shared" si="10"/>
        <v>0</v>
      </c>
      <c r="O68" s="296">
        <f t="shared" si="12"/>
        <v>0</v>
      </c>
      <c r="P68" s="296">
        <f>IF('1. General Input'!$D$10=0,0,IF('1. General Input'!$D$10=8,0,IF(B68&gt;$P$11-1,IF(B68&lt;$Q$11,G68,0),0)))</f>
        <v>0</v>
      </c>
      <c r="Q68" s="296">
        <f>IF('1. General Input'!$D$10=0,0,IF('1. General Input'!$D$10=8,0,IF(B68&gt;$Q$11-1,IF(B68&lt;$R$11,G68,0),0)))</f>
        <v>0</v>
      </c>
      <c r="R68" s="296">
        <f>IF('1. General Input'!$D$10=0,0,IF('1. General Input'!$D$10=8,0,IF(B68&gt;$R$11-1,IF(B68&lt;$S$11,G68,0),0)))</f>
        <v>0</v>
      </c>
      <c r="S68" s="296">
        <f>IF('1. General Input'!$D$10=0,0,IF('1. General Input'!$D$10=8,0,IF(B68&gt;$S$11-1,IF(B68&lt;$T$11,G68,0),0)))</f>
        <v>0</v>
      </c>
      <c r="T68" s="296">
        <f>IF('1. General Input'!$D$10=0,0,IF('1. General Input'!$D$10=8,0,IF(B68&gt;$T$11-1,IF(B68&lt;$U$11,G68,0),0)))</f>
        <v>0</v>
      </c>
      <c r="U68" s="296">
        <f>IF('1. General Input'!$D$10=0,0,IF('1. General Input'!$D$10=8,0,IF(B68&gt;$U$11-1,IF(B68&lt;$V$11,G68,0),0)))</f>
        <v>0</v>
      </c>
      <c r="V68" s="296">
        <f>IF('1. General Input'!$D$10=0,0,IF('1. General Input'!$D$10=8,0,IF(B68&gt;$V$11-1,IF(B68&lt;$W$11,G68,0),0)))</f>
        <v>0</v>
      </c>
      <c r="W68" s="296">
        <f>IF('1. General Input'!$D$10=0,0,IF('1. General Input'!$D$10=8,0,IF(B68&gt;$W$11-1,IF(B68&lt;$X$11,G68,0),0)))</f>
        <v>0</v>
      </c>
      <c r="X68" s="296">
        <f>IF('1. General Input'!$D$10=0,0,IF('1. General Input'!$D$10=8,0,IF(B68&gt;$X$11-1,IF(B68&lt;$Y$11,G68,0),0)))</f>
        <v>0</v>
      </c>
      <c r="Y68" s="296">
        <f>IF('1. General Input'!$D$10=0,0,IF('1. General Input'!$D$10=8,0,IF(B68&gt;$Y$11-1,IF(B68&lt;$Z$11,G68,0),0)))</f>
        <v>0</v>
      </c>
      <c r="Z68" s="296">
        <f>IF('1. General Input'!$D$10=0,0,IF('1. General Input'!$D$10=8,0,IF(B68&gt;$Z$11-1,IF(B68&lt;$AA$11,G68,0),0)))</f>
        <v>0</v>
      </c>
      <c r="AA68" s="296">
        <f>IF('1. General Input'!$D$10=0,0,IF('1. General Input'!$D$10=8,0,IF(B68&gt;$AA$11-1,IF(B68&lt;$AB$11,G68,0),0)))</f>
        <v>0</v>
      </c>
      <c r="AB68" s="296">
        <f>IF('1. General Input'!$D$10=0,0,IF('1. General Input'!$D$10=8,0,IF(B68&gt;$AB$11-1,IF(B68&lt;$AC$11,G68,0),0)))</f>
        <v>0</v>
      </c>
      <c r="AC68" s="296">
        <f>IF('1. General Input'!$D$10=0,0,IF('1. General Input'!$D$10=8,0,IF(B68&gt;$AC$11-1,IF(B68&lt;$AD$11,G68,0),0)))</f>
        <v>0</v>
      </c>
      <c r="AD68" s="296">
        <f>IF('1. General Input'!$D$10=0,0,IF('1. General Input'!$D$10=8,0,IF(B68&gt;$AD$11-1,IF(B68&lt;$AE$11,G68,0),0)))</f>
        <v>0</v>
      </c>
      <c r="AE68" s="296">
        <f>IF('1. General Input'!$D$10=0,0,IF('1. General Input'!$D$10=8,0,IF(B68&gt;$AE$11-1,IF(B68&lt;$AF$11,G68,0),0)))</f>
        <v>0</v>
      </c>
      <c r="AF68" s="296">
        <f>IF('1. General Input'!$D$10=0,0,IF(B68&gt;$AF$11-1,G68,0))</f>
        <v>0</v>
      </c>
      <c r="AG68" s="270">
        <f t="shared" si="11"/>
        <v>0</v>
      </c>
    </row>
    <row r="69" spans="1:33" x14ac:dyDescent="0.25">
      <c r="A69" s="501"/>
      <c r="B69" s="539"/>
      <c r="C69" s="502"/>
      <c r="D69" s="505"/>
      <c r="E69" s="505"/>
      <c r="F69" s="505"/>
      <c r="G69" s="296">
        <f t="shared" si="3"/>
        <v>0</v>
      </c>
      <c r="H69" s="296">
        <f t="shared" si="4"/>
        <v>0</v>
      </c>
      <c r="I69" s="296">
        <f t="shared" si="5"/>
        <v>0</v>
      </c>
      <c r="J69" s="296">
        <f t="shared" si="6"/>
        <v>0</v>
      </c>
      <c r="K69" s="296">
        <f t="shared" si="7"/>
        <v>0</v>
      </c>
      <c r="L69" s="296">
        <f t="shared" si="8"/>
        <v>0</v>
      </c>
      <c r="M69" s="296">
        <f t="shared" si="9"/>
        <v>0</v>
      </c>
      <c r="N69" s="296">
        <f t="shared" si="10"/>
        <v>0</v>
      </c>
      <c r="O69" s="296">
        <f t="shared" si="12"/>
        <v>0</v>
      </c>
      <c r="P69" s="296">
        <f>IF('1. General Input'!$D$10=0,0,IF('1. General Input'!$D$10=8,0,IF(B69&gt;$P$11-1,IF(B69&lt;$Q$11,G69,0),0)))</f>
        <v>0</v>
      </c>
      <c r="Q69" s="296">
        <f>IF('1. General Input'!$D$10=0,0,IF('1. General Input'!$D$10=8,0,IF(B69&gt;$Q$11-1,IF(B69&lt;$R$11,G69,0),0)))</f>
        <v>0</v>
      </c>
      <c r="R69" s="296">
        <f>IF('1. General Input'!$D$10=0,0,IF('1. General Input'!$D$10=8,0,IF(B69&gt;$R$11-1,IF(B69&lt;$S$11,G69,0),0)))</f>
        <v>0</v>
      </c>
      <c r="S69" s="296">
        <f>IF('1. General Input'!$D$10=0,0,IF('1. General Input'!$D$10=8,0,IF(B69&gt;$S$11-1,IF(B69&lt;$T$11,G69,0),0)))</f>
        <v>0</v>
      </c>
      <c r="T69" s="296">
        <f>IF('1. General Input'!$D$10=0,0,IF('1. General Input'!$D$10=8,0,IF(B69&gt;$T$11-1,IF(B69&lt;$U$11,G69,0),0)))</f>
        <v>0</v>
      </c>
      <c r="U69" s="296">
        <f>IF('1. General Input'!$D$10=0,0,IF('1. General Input'!$D$10=8,0,IF(B69&gt;$U$11-1,IF(B69&lt;$V$11,G69,0),0)))</f>
        <v>0</v>
      </c>
      <c r="V69" s="296">
        <f>IF('1. General Input'!$D$10=0,0,IF('1. General Input'!$D$10=8,0,IF(B69&gt;$V$11-1,IF(B69&lt;$W$11,G69,0),0)))</f>
        <v>0</v>
      </c>
      <c r="W69" s="296">
        <f>IF('1. General Input'!$D$10=0,0,IF('1. General Input'!$D$10=8,0,IF(B69&gt;$W$11-1,IF(B69&lt;$X$11,G69,0),0)))</f>
        <v>0</v>
      </c>
      <c r="X69" s="296">
        <f>IF('1. General Input'!$D$10=0,0,IF('1. General Input'!$D$10=8,0,IF(B69&gt;$X$11-1,IF(B69&lt;$Y$11,G69,0),0)))</f>
        <v>0</v>
      </c>
      <c r="Y69" s="296">
        <f>IF('1. General Input'!$D$10=0,0,IF('1. General Input'!$D$10=8,0,IF(B69&gt;$Y$11-1,IF(B69&lt;$Z$11,G69,0),0)))</f>
        <v>0</v>
      </c>
      <c r="Z69" s="296">
        <f>IF('1. General Input'!$D$10=0,0,IF('1. General Input'!$D$10=8,0,IF(B69&gt;$Z$11-1,IF(B69&lt;$AA$11,G69,0),0)))</f>
        <v>0</v>
      </c>
      <c r="AA69" s="296">
        <f>IF('1. General Input'!$D$10=0,0,IF('1. General Input'!$D$10=8,0,IF(B69&gt;$AA$11-1,IF(B69&lt;$AB$11,G69,0),0)))</f>
        <v>0</v>
      </c>
      <c r="AB69" s="296">
        <f>IF('1. General Input'!$D$10=0,0,IF('1. General Input'!$D$10=8,0,IF(B69&gt;$AB$11-1,IF(B69&lt;$AC$11,G69,0),0)))</f>
        <v>0</v>
      </c>
      <c r="AC69" s="296">
        <f>IF('1. General Input'!$D$10=0,0,IF('1. General Input'!$D$10=8,0,IF(B69&gt;$AC$11-1,IF(B69&lt;$AD$11,G69,0),0)))</f>
        <v>0</v>
      </c>
      <c r="AD69" s="296">
        <f>IF('1. General Input'!$D$10=0,0,IF('1. General Input'!$D$10=8,0,IF(B69&gt;$AD$11-1,IF(B69&lt;$AE$11,G69,0),0)))</f>
        <v>0</v>
      </c>
      <c r="AE69" s="296">
        <f>IF('1. General Input'!$D$10=0,0,IF('1. General Input'!$D$10=8,0,IF(B69&gt;$AE$11-1,IF(B69&lt;$AF$11,G69,0),0)))</f>
        <v>0</v>
      </c>
      <c r="AF69" s="296">
        <f>IF('1. General Input'!$D$10=0,0,IF(B69&gt;$AF$11-1,G69,0))</f>
        <v>0</v>
      </c>
      <c r="AG69" s="270">
        <f t="shared" si="11"/>
        <v>0</v>
      </c>
    </row>
    <row r="70" spans="1:33" x14ac:dyDescent="0.25">
      <c r="A70" s="501"/>
      <c r="B70" s="539"/>
      <c r="C70" s="502"/>
      <c r="D70" s="505"/>
      <c r="E70" s="505"/>
      <c r="F70" s="505"/>
      <c r="G70" s="296">
        <f t="shared" si="3"/>
        <v>0</v>
      </c>
      <c r="H70" s="296">
        <f t="shared" si="4"/>
        <v>0</v>
      </c>
      <c r="I70" s="296">
        <f t="shared" si="5"/>
        <v>0</v>
      </c>
      <c r="J70" s="296">
        <f t="shared" si="6"/>
        <v>0</v>
      </c>
      <c r="K70" s="296">
        <f t="shared" si="7"/>
        <v>0</v>
      </c>
      <c r="L70" s="296">
        <f t="shared" si="8"/>
        <v>0</v>
      </c>
      <c r="M70" s="296">
        <f t="shared" si="9"/>
        <v>0</v>
      </c>
      <c r="N70" s="296">
        <f t="shared" si="10"/>
        <v>0</v>
      </c>
      <c r="O70" s="296">
        <f t="shared" si="12"/>
        <v>0</v>
      </c>
      <c r="P70" s="296">
        <f>IF('1. General Input'!$D$10=0,0,IF('1. General Input'!$D$10=8,0,IF(B70&gt;$P$11-1,IF(B70&lt;$Q$11,G70,0),0)))</f>
        <v>0</v>
      </c>
      <c r="Q70" s="296">
        <f>IF('1. General Input'!$D$10=0,0,IF('1. General Input'!$D$10=8,0,IF(B70&gt;$Q$11-1,IF(B70&lt;$R$11,G70,0),0)))</f>
        <v>0</v>
      </c>
      <c r="R70" s="296">
        <f>IF('1. General Input'!$D$10=0,0,IF('1. General Input'!$D$10=8,0,IF(B70&gt;$R$11-1,IF(B70&lt;$S$11,G70,0),0)))</f>
        <v>0</v>
      </c>
      <c r="S70" s="296">
        <f>IF('1. General Input'!$D$10=0,0,IF('1. General Input'!$D$10=8,0,IF(B70&gt;$S$11-1,IF(B70&lt;$T$11,G70,0),0)))</f>
        <v>0</v>
      </c>
      <c r="T70" s="296">
        <f>IF('1. General Input'!$D$10=0,0,IF('1. General Input'!$D$10=8,0,IF(B70&gt;$T$11-1,IF(B70&lt;$U$11,G70,0),0)))</f>
        <v>0</v>
      </c>
      <c r="U70" s="296">
        <f>IF('1. General Input'!$D$10=0,0,IF('1. General Input'!$D$10=8,0,IF(B70&gt;$U$11-1,IF(B70&lt;$V$11,G70,0),0)))</f>
        <v>0</v>
      </c>
      <c r="V70" s="296">
        <f>IF('1. General Input'!$D$10=0,0,IF('1. General Input'!$D$10=8,0,IF(B70&gt;$V$11-1,IF(B70&lt;$W$11,G70,0),0)))</f>
        <v>0</v>
      </c>
      <c r="W70" s="296">
        <f>IF('1. General Input'!$D$10=0,0,IF('1. General Input'!$D$10=8,0,IF(B70&gt;$W$11-1,IF(B70&lt;$X$11,G70,0),0)))</f>
        <v>0</v>
      </c>
      <c r="X70" s="296">
        <f>IF('1. General Input'!$D$10=0,0,IF('1. General Input'!$D$10=8,0,IF(B70&gt;$X$11-1,IF(B70&lt;$Y$11,G70,0),0)))</f>
        <v>0</v>
      </c>
      <c r="Y70" s="296">
        <f>IF('1. General Input'!$D$10=0,0,IF('1. General Input'!$D$10=8,0,IF(B70&gt;$Y$11-1,IF(B70&lt;$Z$11,G70,0),0)))</f>
        <v>0</v>
      </c>
      <c r="Z70" s="296">
        <f>IF('1. General Input'!$D$10=0,0,IF('1. General Input'!$D$10=8,0,IF(B70&gt;$Z$11-1,IF(B70&lt;$AA$11,G70,0),0)))</f>
        <v>0</v>
      </c>
      <c r="AA70" s="296">
        <f>IF('1. General Input'!$D$10=0,0,IF('1. General Input'!$D$10=8,0,IF(B70&gt;$AA$11-1,IF(B70&lt;$AB$11,G70,0),0)))</f>
        <v>0</v>
      </c>
      <c r="AB70" s="296">
        <f>IF('1. General Input'!$D$10=0,0,IF('1. General Input'!$D$10=8,0,IF(B70&gt;$AB$11-1,IF(B70&lt;$AC$11,G70,0),0)))</f>
        <v>0</v>
      </c>
      <c r="AC70" s="296">
        <f>IF('1. General Input'!$D$10=0,0,IF('1. General Input'!$D$10=8,0,IF(B70&gt;$AC$11-1,IF(B70&lt;$AD$11,G70,0),0)))</f>
        <v>0</v>
      </c>
      <c r="AD70" s="296">
        <f>IF('1. General Input'!$D$10=0,0,IF('1. General Input'!$D$10=8,0,IF(B70&gt;$AD$11-1,IF(B70&lt;$AE$11,G70,0),0)))</f>
        <v>0</v>
      </c>
      <c r="AE70" s="296">
        <f>IF('1. General Input'!$D$10=0,0,IF('1. General Input'!$D$10=8,0,IF(B70&gt;$AE$11-1,IF(B70&lt;$AF$11,G70,0),0)))</f>
        <v>0</v>
      </c>
      <c r="AF70" s="296">
        <f>IF('1. General Input'!$D$10=0,0,IF(B70&gt;$AF$11-1,G70,0))</f>
        <v>0</v>
      </c>
      <c r="AG70" s="270">
        <f t="shared" si="11"/>
        <v>0</v>
      </c>
    </row>
    <row r="71" spans="1:33" x14ac:dyDescent="0.25">
      <c r="A71" s="501"/>
      <c r="B71" s="539"/>
      <c r="C71" s="502"/>
      <c r="D71" s="505"/>
      <c r="E71" s="505"/>
      <c r="F71" s="505"/>
      <c r="G71" s="296">
        <f t="shared" si="3"/>
        <v>0</v>
      </c>
      <c r="H71" s="296">
        <f t="shared" si="4"/>
        <v>0</v>
      </c>
      <c r="I71" s="296">
        <f t="shared" si="5"/>
        <v>0</v>
      </c>
      <c r="J71" s="296">
        <f t="shared" si="6"/>
        <v>0</v>
      </c>
      <c r="K71" s="296">
        <f t="shared" si="7"/>
        <v>0</v>
      </c>
      <c r="L71" s="296">
        <f t="shared" si="8"/>
        <v>0</v>
      </c>
      <c r="M71" s="296">
        <f t="shared" si="9"/>
        <v>0</v>
      </c>
      <c r="N71" s="296">
        <f t="shared" si="10"/>
        <v>0</v>
      </c>
      <c r="O71" s="296">
        <f t="shared" si="12"/>
        <v>0</v>
      </c>
      <c r="P71" s="296">
        <f>IF('1. General Input'!$D$10=0,0,IF('1. General Input'!$D$10=8,0,IF(B71&gt;$P$11-1,IF(B71&lt;$Q$11,G71,0),0)))</f>
        <v>0</v>
      </c>
      <c r="Q71" s="296">
        <f>IF('1. General Input'!$D$10=0,0,IF('1. General Input'!$D$10=8,0,IF(B71&gt;$Q$11-1,IF(B71&lt;$R$11,G71,0),0)))</f>
        <v>0</v>
      </c>
      <c r="R71" s="296">
        <f>IF('1. General Input'!$D$10=0,0,IF('1. General Input'!$D$10=8,0,IF(B71&gt;$R$11-1,IF(B71&lt;$S$11,G71,0),0)))</f>
        <v>0</v>
      </c>
      <c r="S71" s="296">
        <f>IF('1. General Input'!$D$10=0,0,IF('1. General Input'!$D$10=8,0,IF(B71&gt;$S$11-1,IF(B71&lt;$T$11,G71,0),0)))</f>
        <v>0</v>
      </c>
      <c r="T71" s="296">
        <f>IF('1. General Input'!$D$10=0,0,IF('1. General Input'!$D$10=8,0,IF(B71&gt;$T$11-1,IF(B71&lt;$U$11,G71,0),0)))</f>
        <v>0</v>
      </c>
      <c r="U71" s="296">
        <f>IF('1. General Input'!$D$10=0,0,IF('1. General Input'!$D$10=8,0,IF(B71&gt;$U$11-1,IF(B71&lt;$V$11,G71,0),0)))</f>
        <v>0</v>
      </c>
      <c r="V71" s="296">
        <f>IF('1. General Input'!$D$10=0,0,IF('1. General Input'!$D$10=8,0,IF(B71&gt;$V$11-1,IF(B71&lt;$W$11,G71,0),0)))</f>
        <v>0</v>
      </c>
      <c r="W71" s="296">
        <f>IF('1. General Input'!$D$10=0,0,IF('1. General Input'!$D$10=8,0,IF(B71&gt;$W$11-1,IF(B71&lt;$X$11,G71,0),0)))</f>
        <v>0</v>
      </c>
      <c r="X71" s="296">
        <f>IF('1. General Input'!$D$10=0,0,IF('1. General Input'!$D$10=8,0,IF(B71&gt;$X$11-1,IF(B71&lt;$Y$11,G71,0),0)))</f>
        <v>0</v>
      </c>
      <c r="Y71" s="296">
        <f>IF('1. General Input'!$D$10=0,0,IF('1. General Input'!$D$10=8,0,IF(B71&gt;$Y$11-1,IF(B71&lt;$Z$11,G71,0),0)))</f>
        <v>0</v>
      </c>
      <c r="Z71" s="296">
        <f>IF('1. General Input'!$D$10=0,0,IF('1. General Input'!$D$10=8,0,IF(B71&gt;$Z$11-1,IF(B71&lt;$AA$11,G71,0),0)))</f>
        <v>0</v>
      </c>
      <c r="AA71" s="296">
        <f>IF('1. General Input'!$D$10=0,0,IF('1. General Input'!$D$10=8,0,IF(B71&gt;$AA$11-1,IF(B71&lt;$AB$11,G71,0),0)))</f>
        <v>0</v>
      </c>
      <c r="AB71" s="296">
        <f>IF('1. General Input'!$D$10=0,0,IF('1. General Input'!$D$10=8,0,IF(B71&gt;$AB$11-1,IF(B71&lt;$AC$11,G71,0),0)))</f>
        <v>0</v>
      </c>
      <c r="AC71" s="296">
        <f>IF('1. General Input'!$D$10=0,0,IF('1. General Input'!$D$10=8,0,IF(B71&gt;$AC$11-1,IF(B71&lt;$AD$11,G71,0),0)))</f>
        <v>0</v>
      </c>
      <c r="AD71" s="296">
        <f>IF('1. General Input'!$D$10=0,0,IF('1. General Input'!$D$10=8,0,IF(B71&gt;$AD$11-1,IF(B71&lt;$AE$11,G71,0),0)))</f>
        <v>0</v>
      </c>
      <c r="AE71" s="296">
        <f>IF('1. General Input'!$D$10=0,0,IF('1. General Input'!$D$10=8,0,IF(B71&gt;$AE$11-1,IF(B71&lt;$AF$11,G71,0),0)))</f>
        <v>0</v>
      </c>
      <c r="AF71" s="296">
        <f>IF('1. General Input'!$D$10=0,0,IF(B71&gt;$AF$11-1,G71,0))</f>
        <v>0</v>
      </c>
      <c r="AG71" s="270">
        <f t="shared" si="11"/>
        <v>0</v>
      </c>
    </row>
    <row r="72" spans="1:33" x14ac:dyDescent="0.25">
      <c r="A72" s="501"/>
      <c r="B72" s="539"/>
      <c r="C72" s="502"/>
      <c r="D72" s="505"/>
      <c r="E72" s="505"/>
      <c r="F72" s="505"/>
      <c r="G72" s="296">
        <f t="shared" si="3"/>
        <v>0</v>
      </c>
      <c r="H72" s="296">
        <f t="shared" si="4"/>
        <v>0</v>
      </c>
      <c r="I72" s="296">
        <f t="shared" si="5"/>
        <v>0</v>
      </c>
      <c r="J72" s="296">
        <f t="shared" si="6"/>
        <v>0</v>
      </c>
      <c r="K72" s="296">
        <f t="shared" si="7"/>
        <v>0</v>
      </c>
      <c r="L72" s="296">
        <f t="shared" si="8"/>
        <v>0</v>
      </c>
      <c r="M72" s="296">
        <f t="shared" si="9"/>
        <v>0</v>
      </c>
      <c r="N72" s="296">
        <f t="shared" si="10"/>
        <v>0</v>
      </c>
      <c r="O72" s="296">
        <f t="shared" si="12"/>
        <v>0</v>
      </c>
      <c r="P72" s="296">
        <f>IF('1. General Input'!$D$10=0,0,IF('1. General Input'!$D$10=8,0,IF(B72&gt;$P$11-1,IF(B72&lt;$Q$11,G72,0),0)))</f>
        <v>0</v>
      </c>
      <c r="Q72" s="296">
        <f>IF('1. General Input'!$D$10=0,0,IF('1. General Input'!$D$10=8,0,IF(B72&gt;$Q$11-1,IF(B72&lt;$R$11,G72,0),0)))</f>
        <v>0</v>
      </c>
      <c r="R72" s="296">
        <f>IF('1. General Input'!$D$10=0,0,IF('1. General Input'!$D$10=8,0,IF(B72&gt;$R$11-1,IF(B72&lt;$S$11,G72,0),0)))</f>
        <v>0</v>
      </c>
      <c r="S72" s="296">
        <f>IF('1. General Input'!$D$10=0,0,IF('1. General Input'!$D$10=8,0,IF(B72&gt;$S$11-1,IF(B72&lt;$T$11,G72,0),0)))</f>
        <v>0</v>
      </c>
      <c r="T72" s="296">
        <f>IF('1. General Input'!$D$10=0,0,IF('1. General Input'!$D$10=8,0,IF(B72&gt;$T$11-1,IF(B72&lt;$U$11,G72,0),0)))</f>
        <v>0</v>
      </c>
      <c r="U72" s="296">
        <f>IF('1. General Input'!$D$10=0,0,IF('1. General Input'!$D$10=8,0,IF(B72&gt;$U$11-1,IF(B72&lt;$V$11,G72,0),0)))</f>
        <v>0</v>
      </c>
      <c r="V72" s="296">
        <f>IF('1. General Input'!$D$10=0,0,IF('1. General Input'!$D$10=8,0,IF(B72&gt;$V$11-1,IF(B72&lt;$W$11,G72,0),0)))</f>
        <v>0</v>
      </c>
      <c r="W72" s="296">
        <f>IF('1. General Input'!$D$10=0,0,IF('1. General Input'!$D$10=8,0,IF(B72&gt;$W$11-1,IF(B72&lt;$X$11,G72,0),0)))</f>
        <v>0</v>
      </c>
      <c r="X72" s="296">
        <f>IF('1. General Input'!$D$10=0,0,IF('1. General Input'!$D$10=8,0,IF(B72&gt;$X$11-1,IF(B72&lt;$Y$11,G72,0),0)))</f>
        <v>0</v>
      </c>
      <c r="Y72" s="296">
        <f>IF('1. General Input'!$D$10=0,0,IF('1. General Input'!$D$10=8,0,IF(B72&gt;$Y$11-1,IF(B72&lt;$Z$11,G72,0),0)))</f>
        <v>0</v>
      </c>
      <c r="Z72" s="296">
        <f>IF('1. General Input'!$D$10=0,0,IF('1. General Input'!$D$10=8,0,IF(B72&gt;$Z$11-1,IF(B72&lt;$AA$11,G72,0),0)))</f>
        <v>0</v>
      </c>
      <c r="AA72" s="296">
        <f>IF('1. General Input'!$D$10=0,0,IF('1. General Input'!$D$10=8,0,IF(B72&gt;$AA$11-1,IF(B72&lt;$AB$11,G72,0),0)))</f>
        <v>0</v>
      </c>
      <c r="AB72" s="296">
        <f>IF('1. General Input'!$D$10=0,0,IF('1. General Input'!$D$10=8,0,IF(B72&gt;$AB$11-1,IF(B72&lt;$AC$11,G72,0),0)))</f>
        <v>0</v>
      </c>
      <c r="AC72" s="296">
        <f>IF('1. General Input'!$D$10=0,0,IF('1. General Input'!$D$10=8,0,IF(B72&gt;$AC$11-1,IF(B72&lt;$AD$11,G72,0),0)))</f>
        <v>0</v>
      </c>
      <c r="AD72" s="296">
        <f>IF('1. General Input'!$D$10=0,0,IF('1. General Input'!$D$10=8,0,IF(B72&gt;$AD$11-1,IF(B72&lt;$AE$11,G72,0),0)))</f>
        <v>0</v>
      </c>
      <c r="AE72" s="296">
        <f>IF('1. General Input'!$D$10=0,0,IF('1. General Input'!$D$10=8,0,IF(B72&gt;$AE$11-1,IF(B72&lt;$AF$11,G72,0),0)))</f>
        <v>0</v>
      </c>
      <c r="AF72" s="296">
        <f>IF('1. General Input'!$D$10=0,0,IF(B72&gt;$AF$11-1,G72,0))</f>
        <v>0</v>
      </c>
      <c r="AG72" s="270">
        <f t="shared" si="11"/>
        <v>0</v>
      </c>
    </row>
    <row r="73" spans="1:33" x14ac:dyDescent="0.25">
      <c r="A73" s="501"/>
      <c r="B73" s="539"/>
      <c r="C73" s="502"/>
      <c r="D73" s="505"/>
      <c r="E73" s="505"/>
      <c r="F73" s="505"/>
      <c r="G73" s="296">
        <f t="shared" si="3"/>
        <v>0</v>
      </c>
      <c r="H73" s="296">
        <f t="shared" si="4"/>
        <v>0</v>
      </c>
      <c r="I73" s="296">
        <f t="shared" si="5"/>
        <v>0</v>
      </c>
      <c r="J73" s="296">
        <f t="shared" si="6"/>
        <v>0</v>
      </c>
      <c r="K73" s="296">
        <f t="shared" si="7"/>
        <v>0</v>
      </c>
      <c r="L73" s="296">
        <f t="shared" si="8"/>
        <v>0</v>
      </c>
      <c r="M73" s="296">
        <f t="shared" si="9"/>
        <v>0</v>
      </c>
      <c r="N73" s="296">
        <f t="shared" si="10"/>
        <v>0</v>
      </c>
      <c r="O73" s="296">
        <f t="shared" si="12"/>
        <v>0</v>
      </c>
      <c r="P73" s="296">
        <f>IF('1. General Input'!$D$10=0,0,IF('1. General Input'!$D$10=8,0,IF(B73&gt;$P$11-1,IF(B73&lt;$Q$11,G73,0),0)))</f>
        <v>0</v>
      </c>
      <c r="Q73" s="296">
        <f>IF('1. General Input'!$D$10=0,0,IF('1. General Input'!$D$10=8,0,IF(B73&gt;$Q$11-1,IF(B73&lt;$R$11,G73,0),0)))</f>
        <v>0</v>
      </c>
      <c r="R73" s="296">
        <f>IF('1. General Input'!$D$10=0,0,IF('1. General Input'!$D$10=8,0,IF(B73&gt;$R$11-1,IF(B73&lt;$S$11,G73,0),0)))</f>
        <v>0</v>
      </c>
      <c r="S73" s="296">
        <f>IF('1. General Input'!$D$10=0,0,IF('1. General Input'!$D$10=8,0,IF(B73&gt;$S$11-1,IF(B73&lt;$T$11,G73,0),0)))</f>
        <v>0</v>
      </c>
      <c r="T73" s="296">
        <f>IF('1. General Input'!$D$10=0,0,IF('1. General Input'!$D$10=8,0,IF(B73&gt;$T$11-1,IF(B73&lt;$U$11,G73,0),0)))</f>
        <v>0</v>
      </c>
      <c r="U73" s="296">
        <f>IF('1. General Input'!$D$10=0,0,IF('1. General Input'!$D$10=8,0,IF(B73&gt;$U$11-1,IF(B73&lt;$V$11,G73,0),0)))</f>
        <v>0</v>
      </c>
      <c r="V73" s="296">
        <f>IF('1. General Input'!$D$10=0,0,IF('1. General Input'!$D$10=8,0,IF(B73&gt;$V$11-1,IF(B73&lt;$W$11,G73,0),0)))</f>
        <v>0</v>
      </c>
      <c r="W73" s="296">
        <f>IF('1. General Input'!$D$10=0,0,IF('1. General Input'!$D$10=8,0,IF(B73&gt;$W$11-1,IF(B73&lt;$X$11,G73,0),0)))</f>
        <v>0</v>
      </c>
      <c r="X73" s="296">
        <f>IF('1. General Input'!$D$10=0,0,IF('1. General Input'!$D$10=8,0,IF(B73&gt;$X$11-1,IF(B73&lt;$Y$11,G73,0),0)))</f>
        <v>0</v>
      </c>
      <c r="Y73" s="296">
        <f>IF('1. General Input'!$D$10=0,0,IF('1. General Input'!$D$10=8,0,IF(B73&gt;$Y$11-1,IF(B73&lt;$Z$11,G73,0),0)))</f>
        <v>0</v>
      </c>
      <c r="Z73" s="296">
        <f>IF('1. General Input'!$D$10=0,0,IF('1. General Input'!$D$10=8,0,IF(B73&gt;$Z$11-1,IF(B73&lt;$AA$11,G73,0),0)))</f>
        <v>0</v>
      </c>
      <c r="AA73" s="296">
        <f>IF('1. General Input'!$D$10=0,0,IF('1. General Input'!$D$10=8,0,IF(B73&gt;$AA$11-1,IF(B73&lt;$AB$11,G73,0),0)))</f>
        <v>0</v>
      </c>
      <c r="AB73" s="296">
        <f>IF('1. General Input'!$D$10=0,0,IF('1. General Input'!$D$10=8,0,IF(B73&gt;$AB$11-1,IF(B73&lt;$AC$11,G73,0),0)))</f>
        <v>0</v>
      </c>
      <c r="AC73" s="296">
        <f>IF('1. General Input'!$D$10=0,0,IF('1. General Input'!$D$10=8,0,IF(B73&gt;$AC$11-1,IF(B73&lt;$AD$11,G73,0),0)))</f>
        <v>0</v>
      </c>
      <c r="AD73" s="296">
        <f>IF('1. General Input'!$D$10=0,0,IF('1. General Input'!$D$10=8,0,IF(B73&gt;$AD$11-1,IF(B73&lt;$AE$11,G73,0),0)))</f>
        <v>0</v>
      </c>
      <c r="AE73" s="296">
        <f>IF('1. General Input'!$D$10=0,0,IF('1. General Input'!$D$10=8,0,IF(B73&gt;$AE$11-1,IF(B73&lt;$AF$11,G73,0),0)))</f>
        <v>0</v>
      </c>
      <c r="AF73" s="296">
        <f>IF('1. General Input'!$D$10=0,0,IF(B73&gt;$AF$11-1,G73,0))</f>
        <v>0</v>
      </c>
      <c r="AG73" s="270">
        <f t="shared" si="11"/>
        <v>0</v>
      </c>
    </row>
    <row r="74" spans="1:33" x14ac:dyDescent="0.25">
      <c r="A74" s="501"/>
      <c r="B74" s="539"/>
      <c r="C74" s="502"/>
      <c r="D74" s="505"/>
      <c r="E74" s="505"/>
      <c r="F74" s="505"/>
      <c r="G74" s="296">
        <f t="shared" si="3"/>
        <v>0</v>
      </c>
      <c r="H74" s="296">
        <f t="shared" si="4"/>
        <v>0</v>
      </c>
      <c r="I74" s="296">
        <f t="shared" si="5"/>
        <v>0</v>
      </c>
      <c r="J74" s="296">
        <f t="shared" si="6"/>
        <v>0</v>
      </c>
      <c r="K74" s="296">
        <f t="shared" si="7"/>
        <v>0</v>
      </c>
      <c r="L74" s="296">
        <f t="shared" si="8"/>
        <v>0</v>
      </c>
      <c r="M74" s="296">
        <f t="shared" si="9"/>
        <v>0</v>
      </c>
      <c r="N74" s="296">
        <f t="shared" si="10"/>
        <v>0</v>
      </c>
      <c r="O74" s="296">
        <f t="shared" si="12"/>
        <v>0</v>
      </c>
      <c r="P74" s="296">
        <f>IF('1. General Input'!$D$10=0,0,IF('1. General Input'!$D$10=8,0,IF(B74&gt;$P$11-1,IF(B74&lt;$Q$11,G74,0),0)))</f>
        <v>0</v>
      </c>
      <c r="Q74" s="296">
        <f>IF('1. General Input'!$D$10=0,0,IF('1. General Input'!$D$10=8,0,IF(B74&gt;$Q$11-1,IF(B74&lt;$R$11,G74,0),0)))</f>
        <v>0</v>
      </c>
      <c r="R74" s="296">
        <f>IF('1. General Input'!$D$10=0,0,IF('1. General Input'!$D$10=8,0,IF(B74&gt;$R$11-1,IF(B74&lt;$S$11,G74,0),0)))</f>
        <v>0</v>
      </c>
      <c r="S74" s="296">
        <f>IF('1. General Input'!$D$10=0,0,IF('1. General Input'!$D$10=8,0,IF(B74&gt;$S$11-1,IF(B74&lt;$T$11,G74,0),0)))</f>
        <v>0</v>
      </c>
      <c r="T74" s="296">
        <f>IF('1. General Input'!$D$10=0,0,IF('1. General Input'!$D$10=8,0,IF(B74&gt;$T$11-1,IF(B74&lt;$U$11,G74,0),0)))</f>
        <v>0</v>
      </c>
      <c r="U74" s="296">
        <f>IF('1. General Input'!$D$10=0,0,IF('1. General Input'!$D$10=8,0,IF(B74&gt;$U$11-1,IF(B74&lt;$V$11,G74,0),0)))</f>
        <v>0</v>
      </c>
      <c r="V74" s="296">
        <f>IF('1. General Input'!$D$10=0,0,IF('1. General Input'!$D$10=8,0,IF(B74&gt;$V$11-1,IF(B74&lt;$W$11,G74,0),0)))</f>
        <v>0</v>
      </c>
      <c r="W74" s="296">
        <f>IF('1. General Input'!$D$10=0,0,IF('1. General Input'!$D$10=8,0,IF(B74&gt;$W$11-1,IF(B74&lt;$X$11,G74,0),0)))</f>
        <v>0</v>
      </c>
      <c r="X74" s="296">
        <f>IF('1. General Input'!$D$10=0,0,IF('1. General Input'!$D$10=8,0,IF(B74&gt;$X$11-1,IF(B74&lt;$Y$11,G74,0),0)))</f>
        <v>0</v>
      </c>
      <c r="Y74" s="296">
        <f>IF('1. General Input'!$D$10=0,0,IF('1. General Input'!$D$10=8,0,IF(B74&gt;$Y$11-1,IF(B74&lt;$Z$11,G74,0),0)))</f>
        <v>0</v>
      </c>
      <c r="Z74" s="296">
        <f>IF('1. General Input'!$D$10=0,0,IF('1. General Input'!$D$10=8,0,IF(B74&gt;$Z$11-1,IF(B74&lt;$AA$11,G74,0),0)))</f>
        <v>0</v>
      </c>
      <c r="AA74" s="296">
        <f>IF('1. General Input'!$D$10=0,0,IF('1. General Input'!$D$10=8,0,IF(B74&gt;$AA$11-1,IF(B74&lt;$AB$11,G74,0),0)))</f>
        <v>0</v>
      </c>
      <c r="AB74" s="296">
        <f>IF('1. General Input'!$D$10=0,0,IF('1. General Input'!$D$10=8,0,IF(B74&gt;$AB$11-1,IF(B74&lt;$AC$11,G74,0),0)))</f>
        <v>0</v>
      </c>
      <c r="AC74" s="296">
        <f>IF('1. General Input'!$D$10=0,0,IF('1. General Input'!$D$10=8,0,IF(B74&gt;$AC$11-1,IF(B74&lt;$AD$11,G74,0),0)))</f>
        <v>0</v>
      </c>
      <c r="AD74" s="296">
        <f>IF('1. General Input'!$D$10=0,0,IF('1. General Input'!$D$10=8,0,IF(B74&gt;$AD$11-1,IF(B74&lt;$AE$11,G74,0),0)))</f>
        <v>0</v>
      </c>
      <c r="AE74" s="296">
        <f>IF('1. General Input'!$D$10=0,0,IF('1. General Input'!$D$10=8,0,IF(B74&gt;$AE$11-1,IF(B74&lt;$AF$11,G74,0),0)))</f>
        <v>0</v>
      </c>
      <c r="AF74" s="296">
        <f>IF('1. General Input'!$D$10=0,0,IF(B74&gt;$AF$11-1,G74,0))</f>
        <v>0</v>
      </c>
      <c r="AG74" s="270">
        <f t="shared" si="11"/>
        <v>0</v>
      </c>
    </row>
    <row r="75" spans="1:33" x14ac:dyDescent="0.25">
      <c r="A75" s="501"/>
      <c r="B75" s="539"/>
      <c r="C75" s="502"/>
      <c r="D75" s="505"/>
      <c r="E75" s="505"/>
      <c r="F75" s="505"/>
      <c r="G75" s="296">
        <f t="shared" si="3"/>
        <v>0</v>
      </c>
      <c r="H75" s="296">
        <f t="shared" si="4"/>
        <v>0</v>
      </c>
      <c r="I75" s="296">
        <f t="shared" si="5"/>
        <v>0</v>
      </c>
      <c r="J75" s="296">
        <f t="shared" si="6"/>
        <v>0</v>
      </c>
      <c r="K75" s="296">
        <f t="shared" si="7"/>
        <v>0</v>
      </c>
      <c r="L75" s="296">
        <f t="shared" si="8"/>
        <v>0</v>
      </c>
      <c r="M75" s="296">
        <f t="shared" si="9"/>
        <v>0</v>
      </c>
      <c r="N75" s="296">
        <f t="shared" si="10"/>
        <v>0</v>
      </c>
      <c r="O75" s="296">
        <f t="shared" si="12"/>
        <v>0</v>
      </c>
      <c r="P75" s="296">
        <f>IF('1. General Input'!$D$10=0,0,IF('1. General Input'!$D$10=8,0,IF(B75&gt;$P$11-1,IF(B75&lt;$Q$11,G75,0),0)))</f>
        <v>0</v>
      </c>
      <c r="Q75" s="296">
        <f>IF('1. General Input'!$D$10=0,0,IF('1. General Input'!$D$10=8,0,IF(B75&gt;$Q$11-1,IF(B75&lt;$R$11,G75,0),0)))</f>
        <v>0</v>
      </c>
      <c r="R75" s="296">
        <f>IF('1. General Input'!$D$10=0,0,IF('1. General Input'!$D$10=8,0,IF(B75&gt;$R$11-1,IF(B75&lt;$S$11,G75,0),0)))</f>
        <v>0</v>
      </c>
      <c r="S75" s="296">
        <f>IF('1. General Input'!$D$10=0,0,IF('1. General Input'!$D$10=8,0,IF(B75&gt;$S$11-1,IF(B75&lt;$T$11,G75,0),0)))</f>
        <v>0</v>
      </c>
      <c r="T75" s="296">
        <f>IF('1. General Input'!$D$10=0,0,IF('1. General Input'!$D$10=8,0,IF(B75&gt;$T$11-1,IF(B75&lt;$U$11,G75,0),0)))</f>
        <v>0</v>
      </c>
      <c r="U75" s="296">
        <f>IF('1. General Input'!$D$10=0,0,IF('1. General Input'!$D$10=8,0,IF(B75&gt;$U$11-1,IF(B75&lt;$V$11,G75,0),0)))</f>
        <v>0</v>
      </c>
      <c r="V75" s="296">
        <f>IF('1. General Input'!$D$10=0,0,IF('1. General Input'!$D$10=8,0,IF(B75&gt;$V$11-1,IF(B75&lt;$W$11,G75,0),0)))</f>
        <v>0</v>
      </c>
      <c r="W75" s="296">
        <f>IF('1. General Input'!$D$10=0,0,IF('1. General Input'!$D$10=8,0,IF(B75&gt;$W$11-1,IF(B75&lt;$X$11,G75,0),0)))</f>
        <v>0</v>
      </c>
      <c r="X75" s="296">
        <f>IF('1. General Input'!$D$10=0,0,IF('1. General Input'!$D$10=8,0,IF(B75&gt;$X$11-1,IF(B75&lt;$Y$11,G75,0),0)))</f>
        <v>0</v>
      </c>
      <c r="Y75" s="296">
        <f>IF('1. General Input'!$D$10=0,0,IF('1. General Input'!$D$10=8,0,IF(B75&gt;$Y$11-1,IF(B75&lt;$Z$11,G75,0),0)))</f>
        <v>0</v>
      </c>
      <c r="Z75" s="296">
        <f>IF('1. General Input'!$D$10=0,0,IF('1. General Input'!$D$10=8,0,IF(B75&gt;$Z$11-1,IF(B75&lt;$AA$11,G75,0),0)))</f>
        <v>0</v>
      </c>
      <c r="AA75" s="296">
        <f>IF('1. General Input'!$D$10=0,0,IF('1. General Input'!$D$10=8,0,IF(B75&gt;$AA$11-1,IF(B75&lt;$AB$11,G75,0),0)))</f>
        <v>0</v>
      </c>
      <c r="AB75" s="296">
        <f>IF('1. General Input'!$D$10=0,0,IF('1. General Input'!$D$10=8,0,IF(B75&gt;$AB$11-1,IF(B75&lt;$AC$11,G75,0),0)))</f>
        <v>0</v>
      </c>
      <c r="AC75" s="296">
        <f>IF('1. General Input'!$D$10=0,0,IF('1. General Input'!$D$10=8,0,IF(B75&gt;$AC$11-1,IF(B75&lt;$AD$11,G75,0),0)))</f>
        <v>0</v>
      </c>
      <c r="AD75" s="296">
        <f>IF('1. General Input'!$D$10=0,0,IF('1. General Input'!$D$10=8,0,IF(B75&gt;$AD$11-1,IF(B75&lt;$AE$11,G75,0),0)))</f>
        <v>0</v>
      </c>
      <c r="AE75" s="296">
        <f>IF('1. General Input'!$D$10=0,0,IF('1. General Input'!$D$10=8,0,IF(B75&gt;$AE$11-1,IF(B75&lt;$AF$11,G75,0),0)))</f>
        <v>0</v>
      </c>
      <c r="AF75" s="296">
        <f>IF('1. General Input'!$D$10=0,0,IF(B75&gt;$AF$11-1,G75,0))</f>
        <v>0</v>
      </c>
      <c r="AG75" s="270">
        <f t="shared" si="11"/>
        <v>0</v>
      </c>
    </row>
    <row r="76" spans="1:33" x14ac:dyDescent="0.25">
      <c r="A76" s="501"/>
      <c r="B76" s="539"/>
      <c r="C76" s="502"/>
      <c r="D76" s="505"/>
      <c r="E76" s="505"/>
      <c r="F76" s="505"/>
      <c r="G76" s="296">
        <f t="shared" si="3"/>
        <v>0</v>
      </c>
      <c r="H76" s="296">
        <f t="shared" si="4"/>
        <v>0</v>
      </c>
      <c r="I76" s="296">
        <f t="shared" si="5"/>
        <v>0</v>
      </c>
      <c r="J76" s="296">
        <f t="shared" si="6"/>
        <v>0</v>
      </c>
      <c r="K76" s="296">
        <f t="shared" si="7"/>
        <v>0</v>
      </c>
      <c r="L76" s="296">
        <f t="shared" si="8"/>
        <v>0</v>
      </c>
      <c r="M76" s="296">
        <f t="shared" si="9"/>
        <v>0</v>
      </c>
      <c r="N76" s="296">
        <f t="shared" si="10"/>
        <v>0</v>
      </c>
      <c r="O76" s="296">
        <f t="shared" si="12"/>
        <v>0</v>
      </c>
      <c r="P76" s="296">
        <f>IF('1. General Input'!$D$10=0,0,IF('1. General Input'!$D$10=8,0,IF(B76&gt;$P$11-1,IF(B76&lt;$Q$11,G76,0),0)))</f>
        <v>0</v>
      </c>
      <c r="Q76" s="296">
        <f>IF('1. General Input'!$D$10=0,0,IF('1. General Input'!$D$10=8,0,IF(B76&gt;$Q$11-1,IF(B76&lt;$R$11,G76,0),0)))</f>
        <v>0</v>
      </c>
      <c r="R76" s="296">
        <f>IF('1. General Input'!$D$10=0,0,IF('1. General Input'!$D$10=8,0,IF(B76&gt;$R$11-1,IF(B76&lt;$S$11,G76,0),0)))</f>
        <v>0</v>
      </c>
      <c r="S76" s="296">
        <f>IF('1. General Input'!$D$10=0,0,IF('1. General Input'!$D$10=8,0,IF(B76&gt;$S$11-1,IF(B76&lt;$T$11,G76,0),0)))</f>
        <v>0</v>
      </c>
      <c r="T76" s="296">
        <f>IF('1. General Input'!$D$10=0,0,IF('1. General Input'!$D$10=8,0,IF(B76&gt;$T$11-1,IF(B76&lt;$U$11,G76,0),0)))</f>
        <v>0</v>
      </c>
      <c r="U76" s="296">
        <f>IF('1. General Input'!$D$10=0,0,IF('1. General Input'!$D$10=8,0,IF(B76&gt;$U$11-1,IF(B76&lt;$V$11,G76,0),0)))</f>
        <v>0</v>
      </c>
      <c r="V76" s="296">
        <f>IF('1. General Input'!$D$10=0,0,IF('1. General Input'!$D$10=8,0,IF(B76&gt;$V$11-1,IF(B76&lt;$W$11,G76,0),0)))</f>
        <v>0</v>
      </c>
      <c r="W76" s="296">
        <f>IF('1. General Input'!$D$10=0,0,IF('1. General Input'!$D$10=8,0,IF(B76&gt;$W$11-1,IF(B76&lt;$X$11,G76,0),0)))</f>
        <v>0</v>
      </c>
      <c r="X76" s="296">
        <f>IF('1. General Input'!$D$10=0,0,IF('1. General Input'!$D$10=8,0,IF(B76&gt;$X$11-1,IF(B76&lt;$Y$11,G76,0),0)))</f>
        <v>0</v>
      </c>
      <c r="Y76" s="296">
        <f>IF('1. General Input'!$D$10=0,0,IF('1. General Input'!$D$10=8,0,IF(B76&gt;$Y$11-1,IF(B76&lt;$Z$11,G76,0),0)))</f>
        <v>0</v>
      </c>
      <c r="Z76" s="296">
        <f>IF('1. General Input'!$D$10=0,0,IF('1. General Input'!$D$10=8,0,IF(B76&gt;$Z$11-1,IF(B76&lt;$AA$11,G76,0),0)))</f>
        <v>0</v>
      </c>
      <c r="AA76" s="296">
        <f>IF('1. General Input'!$D$10=0,0,IF('1. General Input'!$D$10=8,0,IF(B76&gt;$AA$11-1,IF(B76&lt;$AB$11,G76,0),0)))</f>
        <v>0</v>
      </c>
      <c r="AB76" s="296">
        <f>IF('1. General Input'!$D$10=0,0,IF('1. General Input'!$D$10=8,0,IF(B76&gt;$AB$11-1,IF(B76&lt;$AC$11,G76,0),0)))</f>
        <v>0</v>
      </c>
      <c r="AC76" s="296">
        <f>IF('1. General Input'!$D$10=0,0,IF('1. General Input'!$D$10=8,0,IF(B76&gt;$AC$11-1,IF(B76&lt;$AD$11,G76,0),0)))</f>
        <v>0</v>
      </c>
      <c r="AD76" s="296">
        <f>IF('1. General Input'!$D$10=0,0,IF('1. General Input'!$D$10=8,0,IF(B76&gt;$AD$11-1,IF(B76&lt;$AE$11,G76,0),0)))</f>
        <v>0</v>
      </c>
      <c r="AE76" s="296">
        <f>IF('1. General Input'!$D$10=0,0,IF('1. General Input'!$D$10=8,0,IF(B76&gt;$AE$11-1,IF(B76&lt;$AF$11,G76,0),0)))</f>
        <v>0</v>
      </c>
      <c r="AF76" s="296">
        <f>IF('1. General Input'!$D$10=0,0,IF(B76&gt;$AF$11-1,G76,0))</f>
        <v>0</v>
      </c>
      <c r="AG76" s="270">
        <f t="shared" si="11"/>
        <v>0</v>
      </c>
    </row>
    <row r="77" spans="1:33" x14ac:dyDescent="0.25">
      <c r="A77" s="501"/>
      <c r="B77" s="539"/>
      <c r="C77" s="502"/>
      <c r="D77" s="505"/>
      <c r="E77" s="505"/>
      <c r="F77" s="505"/>
      <c r="G77" s="296">
        <f t="shared" si="3"/>
        <v>0</v>
      </c>
      <c r="H77" s="296">
        <f t="shared" si="4"/>
        <v>0</v>
      </c>
      <c r="I77" s="296">
        <f t="shared" si="5"/>
        <v>0</v>
      </c>
      <c r="J77" s="296">
        <f t="shared" si="6"/>
        <v>0</v>
      </c>
      <c r="K77" s="296">
        <f t="shared" si="7"/>
        <v>0</v>
      </c>
      <c r="L77" s="296">
        <f t="shared" si="8"/>
        <v>0</v>
      </c>
      <c r="M77" s="296">
        <f t="shared" si="9"/>
        <v>0</v>
      </c>
      <c r="N77" s="296">
        <f t="shared" si="10"/>
        <v>0</v>
      </c>
      <c r="O77" s="296">
        <f t="shared" si="12"/>
        <v>0</v>
      </c>
      <c r="P77" s="296">
        <f>IF('1. General Input'!$D$10=0,0,IF('1. General Input'!$D$10=8,0,IF(B77&gt;$P$11-1,IF(B77&lt;$Q$11,G77,0),0)))</f>
        <v>0</v>
      </c>
      <c r="Q77" s="296">
        <f>IF('1. General Input'!$D$10=0,0,IF('1. General Input'!$D$10=8,0,IF(B77&gt;$Q$11-1,IF(B77&lt;$R$11,G77,0),0)))</f>
        <v>0</v>
      </c>
      <c r="R77" s="296">
        <f>IF('1. General Input'!$D$10=0,0,IF('1. General Input'!$D$10=8,0,IF(B77&gt;$R$11-1,IF(B77&lt;$S$11,G77,0),0)))</f>
        <v>0</v>
      </c>
      <c r="S77" s="296">
        <f>IF('1. General Input'!$D$10=0,0,IF('1. General Input'!$D$10=8,0,IF(B77&gt;$S$11-1,IF(B77&lt;$T$11,G77,0),0)))</f>
        <v>0</v>
      </c>
      <c r="T77" s="296">
        <f>IF('1. General Input'!$D$10=0,0,IF('1. General Input'!$D$10=8,0,IF(B77&gt;$T$11-1,IF(B77&lt;$U$11,G77,0),0)))</f>
        <v>0</v>
      </c>
      <c r="U77" s="296">
        <f>IF('1. General Input'!$D$10=0,0,IF('1. General Input'!$D$10=8,0,IF(B77&gt;$U$11-1,IF(B77&lt;$V$11,G77,0),0)))</f>
        <v>0</v>
      </c>
      <c r="V77" s="296">
        <f>IF('1. General Input'!$D$10=0,0,IF('1. General Input'!$D$10=8,0,IF(B77&gt;$V$11-1,IF(B77&lt;$W$11,G77,0),0)))</f>
        <v>0</v>
      </c>
      <c r="W77" s="296">
        <f>IF('1. General Input'!$D$10=0,0,IF('1. General Input'!$D$10=8,0,IF(B77&gt;$W$11-1,IF(B77&lt;$X$11,G77,0),0)))</f>
        <v>0</v>
      </c>
      <c r="X77" s="296">
        <f>IF('1. General Input'!$D$10=0,0,IF('1. General Input'!$D$10=8,0,IF(B77&gt;$X$11-1,IF(B77&lt;$Y$11,G77,0),0)))</f>
        <v>0</v>
      </c>
      <c r="Y77" s="296">
        <f>IF('1. General Input'!$D$10=0,0,IF('1. General Input'!$D$10=8,0,IF(B77&gt;$Y$11-1,IF(B77&lt;$Z$11,G77,0),0)))</f>
        <v>0</v>
      </c>
      <c r="Z77" s="296">
        <f>IF('1. General Input'!$D$10=0,0,IF('1. General Input'!$D$10=8,0,IF(B77&gt;$Z$11-1,IF(B77&lt;$AA$11,G77,0),0)))</f>
        <v>0</v>
      </c>
      <c r="AA77" s="296">
        <f>IF('1. General Input'!$D$10=0,0,IF('1. General Input'!$D$10=8,0,IF(B77&gt;$AA$11-1,IF(B77&lt;$AB$11,G77,0),0)))</f>
        <v>0</v>
      </c>
      <c r="AB77" s="296">
        <f>IF('1. General Input'!$D$10=0,0,IF('1. General Input'!$D$10=8,0,IF(B77&gt;$AB$11-1,IF(B77&lt;$AC$11,G77,0),0)))</f>
        <v>0</v>
      </c>
      <c r="AC77" s="296">
        <f>IF('1. General Input'!$D$10=0,0,IF('1. General Input'!$D$10=8,0,IF(B77&gt;$AC$11-1,IF(B77&lt;$AD$11,G77,0),0)))</f>
        <v>0</v>
      </c>
      <c r="AD77" s="296">
        <f>IF('1. General Input'!$D$10=0,0,IF('1. General Input'!$D$10=8,0,IF(B77&gt;$AD$11-1,IF(B77&lt;$AE$11,G77,0),0)))</f>
        <v>0</v>
      </c>
      <c r="AE77" s="296">
        <f>IF('1. General Input'!$D$10=0,0,IF('1. General Input'!$D$10=8,0,IF(B77&gt;$AE$11-1,IF(B77&lt;$AF$11,G77,0),0)))</f>
        <v>0</v>
      </c>
      <c r="AF77" s="296">
        <f>IF('1. General Input'!$D$10=0,0,IF(B77&gt;$AF$11-1,G77,0))</f>
        <v>0</v>
      </c>
      <c r="AG77" s="270">
        <f t="shared" si="11"/>
        <v>0</v>
      </c>
    </row>
    <row r="78" spans="1:33" x14ac:dyDescent="0.25">
      <c r="A78" s="501"/>
      <c r="B78" s="539"/>
      <c r="C78" s="502"/>
      <c r="D78" s="505"/>
      <c r="E78" s="505"/>
      <c r="F78" s="505"/>
      <c r="G78" s="296">
        <f t="shared" si="3"/>
        <v>0</v>
      </c>
      <c r="H78" s="296">
        <f t="shared" si="4"/>
        <v>0</v>
      </c>
      <c r="I78" s="296">
        <f t="shared" si="5"/>
        <v>0</v>
      </c>
      <c r="J78" s="296">
        <f t="shared" si="6"/>
        <v>0</v>
      </c>
      <c r="K78" s="296">
        <f t="shared" si="7"/>
        <v>0</v>
      </c>
      <c r="L78" s="296">
        <f t="shared" si="8"/>
        <v>0</v>
      </c>
      <c r="M78" s="296">
        <f t="shared" si="9"/>
        <v>0</v>
      </c>
      <c r="N78" s="296">
        <f t="shared" si="10"/>
        <v>0</v>
      </c>
      <c r="O78" s="296">
        <f t="shared" si="12"/>
        <v>0</v>
      </c>
      <c r="P78" s="296">
        <f>IF('1. General Input'!$D$10=0,0,IF('1. General Input'!$D$10=8,0,IF(B78&gt;$P$11-1,IF(B78&lt;$Q$11,G78,0),0)))</f>
        <v>0</v>
      </c>
      <c r="Q78" s="296">
        <f>IF('1. General Input'!$D$10=0,0,IF('1. General Input'!$D$10=8,0,IF(B78&gt;$Q$11-1,IF(B78&lt;$R$11,G78,0),0)))</f>
        <v>0</v>
      </c>
      <c r="R78" s="296">
        <f>IF('1. General Input'!$D$10=0,0,IF('1. General Input'!$D$10=8,0,IF(B78&gt;$R$11-1,IF(B78&lt;$S$11,G78,0),0)))</f>
        <v>0</v>
      </c>
      <c r="S78" s="296">
        <f>IF('1. General Input'!$D$10=0,0,IF('1. General Input'!$D$10=8,0,IF(B78&gt;$S$11-1,IF(B78&lt;$T$11,G78,0),0)))</f>
        <v>0</v>
      </c>
      <c r="T78" s="296">
        <f>IF('1. General Input'!$D$10=0,0,IF('1. General Input'!$D$10=8,0,IF(B78&gt;$T$11-1,IF(B78&lt;$U$11,G78,0),0)))</f>
        <v>0</v>
      </c>
      <c r="U78" s="296">
        <f>IF('1. General Input'!$D$10=0,0,IF('1. General Input'!$D$10=8,0,IF(B78&gt;$U$11-1,IF(B78&lt;$V$11,G78,0),0)))</f>
        <v>0</v>
      </c>
      <c r="V78" s="296">
        <f>IF('1. General Input'!$D$10=0,0,IF('1. General Input'!$D$10=8,0,IF(B78&gt;$V$11-1,IF(B78&lt;$W$11,G78,0),0)))</f>
        <v>0</v>
      </c>
      <c r="W78" s="296">
        <f>IF('1. General Input'!$D$10=0,0,IF('1. General Input'!$D$10=8,0,IF(B78&gt;$W$11-1,IF(B78&lt;$X$11,G78,0),0)))</f>
        <v>0</v>
      </c>
      <c r="X78" s="296">
        <f>IF('1. General Input'!$D$10=0,0,IF('1. General Input'!$D$10=8,0,IF(B78&gt;$X$11-1,IF(B78&lt;$Y$11,G78,0),0)))</f>
        <v>0</v>
      </c>
      <c r="Y78" s="296">
        <f>IF('1. General Input'!$D$10=0,0,IF('1. General Input'!$D$10=8,0,IF(B78&gt;$Y$11-1,IF(B78&lt;$Z$11,G78,0),0)))</f>
        <v>0</v>
      </c>
      <c r="Z78" s="296">
        <f>IF('1. General Input'!$D$10=0,0,IF('1. General Input'!$D$10=8,0,IF(B78&gt;$Z$11-1,IF(B78&lt;$AA$11,G78,0),0)))</f>
        <v>0</v>
      </c>
      <c r="AA78" s="296">
        <f>IF('1. General Input'!$D$10=0,0,IF('1. General Input'!$D$10=8,0,IF(B78&gt;$AA$11-1,IF(B78&lt;$AB$11,G78,0),0)))</f>
        <v>0</v>
      </c>
      <c r="AB78" s="296">
        <f>IF('1. General Input'!$D$10=0,0,IF('1. General Input'!$D$10=8,0,IF(B78&gt;$AB$11-1,IF(B78&lt;$AC$11,G78,0),0)))</f>
        <v>0</v>
      </c>
      <c r="AC78" s="296">
        <f>IF('1. General Input'!$D$10=0,0,IF('1. General Input'!$D$10=8,0,IF(B78&gt;$AC$11-1,IF(B78&lt;$AD$11,G78,0),0)))</f>
        <v>0</v>
      </c>
      <c r="AD78" s="296">
        <f>IF('1. General Input'!$D$10=0,0,IF('1. General Input'!$D$10=8,0,IF(B78&gt;$AD$11-1,IF(B78&lt;$AE$11,G78,0),0)))</f>
        <v>0</v>
      </c>
      <c r="AE78" s="296">
        <f>IF('1. General Input'!$D$10=0,0,IF('1. General Input'!$D$10=8,0,IF(B78&gt;$AE$11-1,IF(B78&lt;$AF$11,G78,0),0)))</f>
        <v>0</v>
      </c>
      <c r="AF78" s="296">
        <f>IF('1. General Input'!$D$10=0,0,IF(B78&gt;$AF$11-1,G78,0))</f>
        <v>0</v>
      </c>
      <c r="AG78" s="270">
        <f t="shared" si="11"/>
        <v>0</v>
      </c>
    </row>
    <row r="79" spans="1:33" x14ac:dyDescent="0.25">
      <c r="A79" s="501"/>
      <c r="B79" s="539"/>
      <c r="C79" s="502"/>
      <c r="D79" s="505"/>
      <c r="E79" s="505"/>
      <c r="F79" s="505"/>
      <c r="G79" s="296">
        <f t="shared" si="3"/>
        <v>0</v>
      </c>
      <c r="H79" s="296">
        <f t="shared" si="4"/>
        <v>0</v>
      </c>
      <c r="I79" s="296">
        <f t="shared" si="5"/>
        <v>0</v>
      </c>
      <c r="J79" s="296">
        <f t="shared" si="6"/>
        <v>0</v>
      </c>
      <c r="K79" s="296">
        <f t="shared" si="7"/>
        <v>0</v>
      </c>
      <c r="L79" s="296">
        <f t="shared" si="8"/>
        <v>0</v>
      </c>
      <c r="M79" s="296">
        <f t="shared" si="9"/>
        <v>0</v>
      </c>
      <c r="N79" s="296">
        <f t="shared" si="10"/>
        <v>0</v>
      </c>
      <c r="O79" s="296">
        <f t="shared" si="12"/>
        <v>0</v>
      </c>
      <c r="P79" s="296">
        <f>IF('1. General Input'!$D$10=0,0,IF('1. General Input'!$D$10=8,0,IF(B79&gt;$P$11-1,IF(B79&lt;$Q$11,G79,0),0)))</f>
        <v>0</v>
      </c>
      <c r="Q79" s="296">
        <f>IF('1. General Input'!$D$10=0,0,IF('1. General Input'!$D$10=8,0,IF(B79&gt;$Q$11-1,IF(B79&lt;$R$11,G79,0),0)))</f>
        <v>0</v>
      </c>
      <c r="R79" s="296">
        <f>IF('1. General Input'!$D$10=0,0,IF('1. General Input'!$D$10=8,0,IF(B79&gt;$R$11-1,IF(B79&lt;$S$11,G79,0),0)))</f>
        <v>0</v>
      </c>
      <c r="S79" s="296">
        <f>IF('1. General Input'!$D$10=0,0,IF('1. General Input'!$D$10=8,0,IF(B79&gt;$S$11-1,IF(B79&lt;$T$11,G79,0),0)))</f>
        <v>0</v>
      </c>
      <c r="T79" s="296">
        <f>IF('1. General Input'!$D$10=0,0,IF('1. General Input'!$D$10=8,0,IF(B79&gt;$T$11-1,IF(B79&lt;$U$11,G79,0),0)))</f>
        <v>0</v>
      </c>
      <c r="U79" s="296">
        <f>IF('1. General Input'!$D$10=0,0,IF('1. General Input'!$D$10=8,0,IF(B79&gt;$U$11-1,IF(B79&lt;$V$11,G79,0),0)))</f>
        <v>0</v>
      </c>
      <c r="V79" s="296">
        <f>IF('1. General Input'!$D$10=0,0,IF('1. General Input'!$D$10=8,0,IF(B79&gt;$V$11-1,IF(B79&lt;$W$11,G79,0),0)))</f>
        <v>0</v>
      </c>
      <c r="W79" s="296">
        <f>IF('1. General Input'!$D$10=0,0,IF('1. General Input'!$D$10=8,0,IF(B79&gt;$W$11-1,IF(B79&lt;$X$11,G79,0),0)))</f>
        <v>0</v>
      </c>
      <c r="X79" s="296">
        <f>IF('1. General Input'!$D$10=0,0,IF('1. General Input'!$D$10=8,0,IF(B79&gt;$X$11-1,IF(B79&lt;$Y$11,G79,0),0)))</f>
        <v>0</v>
      </c>
      <c r="Y79" s="296">
        <f>IF('1. General Input'!$D$10=0,0,IF('1. General Input'!$D$10=8,0,IF(B79&gt;$Y$11-1,IF(B79&lt;$Z$11,G79,0),0)))</f>
        <v>0</v>
      </c>
      <c r="Z79" s="296">
        <f>IF('1. General Input'!$D$10=0,0,IF('1. General Input'!$D$10=8,0,IF(B79&gt;$Z$11-1,IF(B79&lt;$AA$11,G79,0),0)))</f>
        <v>0</v>
      </c>
      <c r="AA79" s="296">
        <f>IF('1. General Input'!$D$10=0,0,IF('1. General Input'!$D$10=8,0,IF(B79&gt;$AA$11-1,IF(B79&lt;$AB$11,G79,0),0)))</f>
        <v>0</v>
      </c>
      <c r="AB79" s="296">
        <f>IF('1. General Input'!$D$10=0,0,IF('1. General Input'!$D$10=8,0,IF(B79&gt;$AB$11-1,IF(B79&lt;$AC$11,G79,0),0)))</f>
        <v>0</v>
      </c>
      <c r="AC79" s="296">
        <f>IF('1. General Input'!$D$10=0,0,IF('1. General Input'!$D$10=8,0,IF(B79&gt;$AC$11-1,IF(B79&lt;$AD$11,G79,0),0)))</f>
        <v>0</v>
      </c>
      <c r="AD79" s="296">
        <f>IF('1. General Input'!$D$10=0,0,IF('1. General Input'!$D$10=8,0,IF(B79&gt;$AD$11-1,IF(B79&lt;$AE$11,G79,0),0)))</f>
        <v>0</v>
      </c>
      <c r="AE79" s="296">
        <f>IF('1. General Input'!$D$10=0,0,IF('1. General Input'!$D$10=8,0,IF(B79&gt;$AE$11-1,IF(B79&lt;$AF$11,G79,0),0)))</f>
        <v>0</v>
      </c>
      <c r="AF79" s="296">
        <f>IF('1. General Input'!$D$10=0,0,IF(B79&gt;$AF$11-1,G79,0))</f>
        <v>0</v>
      </c>
      <c r="AG79" s="270">
        <f t="shared" si="11"/>
        <v>0</v>
      </c>
    </row>
    <row r="80" spans="1:33" x14ac:dyDescent="0.25">
      <c r="A80" s="501"/>
      <c r="B80" s="539"/>
      <c r="C80" s="502"/>
      <c r="D80" s="505"/>
      <c r="E80" s="505"/>
      <c r="F80" s="505"/>
      <c r="G80" s="296">
        <f t="shared" ref="G80:G90" si="13">+D80-E80-F80</f>
        <v>0</v>
      </c>
      <c r="H80" s="296">
        <f t="shared" ref="H80:H114" si="14">IF(B80&gt;$H$11-1,IF(B80&lt;$I$11,G80,0),0)</f>
        <v>0</v>
      </c>
      <c r="I80" s="296">
        <f t="shared" ref="I80:I114" si="15">IF(B80&gt;$I$11-1,IF(B80&lt;$J$11,G80,0),0)</f>
        <v>0</v>
      </c>
      <c r="J80" s="296">
        <f t="shared" ref="J80:J114" si="16">IF(B80&gt;$J$11-1,IF(B80&lt;$K$11,G80,0),0)</f>
        <v>0</v>
      </c>
      <c r="K80" s="296">
        <f t="shared" ref="K80:K114" si="17">IF(B80&gt;$K$11-1,IF(B80&lt;$L$11,G80,0),0)</f>
        <v>0</v>
      </c>
      <c r="L80" s="296">
        <f t="shared" ref="L80:L114" si="18">IF(B80&gt;$L$11-1,IF(B80&lt;$M$11,G80,0),0)</f>
        <v>0</v>
      </c>
      <c r="M80" s="296">
        <f t="shared" ref="M80:M114" si="19">IF(B80&gt;$M$11-1,IF(B80&lt;$N$11,G80,0),0)</f>
        <v>0</v>
      </c>
      <c r="N80" s="296">
        <f t="shared" ref="N80:N114" si="20">IF(B80&gt;$N$11-1,IF(B80&lt;$O$11,G80,0),0)</f>
        <v>0</v>
      </c>
      <c r="O80" s="296">
        <f t="shared" si="12"/>
        <v>0</v>
      </c>
      <c r="P80" s="296">
        <f>IF('1. General Input'!$D$10=0,0,IF('1. General Input'!$D$10=8,0,IF(B80&gt;$P$11-1,IF(B80&lt;$Q$11,G80,0),0)))</f>
        <v>0</v>
      </c>
      <c r="Q80" s="296">
        <f>IF('1. General Input'!$D$10=0,0,IF('1. General Input'!$D$10=8,0,IF(B80&gt;$Q$11-1,IF(B80&lt;$R$11,G80,0),0)))</f>
        <v>0</v>
      </c>
      <c r="R80" s="296">
        <f>IF('1. General Input'!$D$10=0,0,IF('1. General Input'!$D$10=8,0,IF(B80&gt;$R$11-1,IF(B80&lt;$S$11,G80,0),0)))</f>
        <v>0</v>
      </c>
      <c r="S80" s="296">
        <f>IF('1. General Input'!$D$10=0,0,IF('1. General Input'!$D$10=8,0,IF(B80&gt;$S$11-1,IF(B80&lt;$T$11,G80,0),0)))</f>
        <v>0</v>
      </c>
      <c r="T80" s="296">
        <f>IF('1. General Input'!$D$10=0,0,IF('1. General Input'!$D$10=8,0,IF(B80&gt;$T$11-1,IF(B80&lt;$U$11,G80,0),0)))</f>
        <v>0</v>
      </c>
      <c r="U80" s="296">
        <f>IF('1. General Input'!$D$10=0,0,IF('1. General Input'!$D$10=8,0,IF(B80&gt;$U$11-1,IF(B80&lt;$V$11,G80,0),0)))</f>
        <v>0</v>
      </c>
      <c r="V80" s="296">
        <f>IF('1. General Input'!$D$10=0,0,IF('1. General Input'!$D$10=8,0,IF(B80&gt;$V$11-1,IF(B80&lt;$W$11,G80,0),0)))</f>
        <v>0</v>
      </c>
      <c r="W80" s="296">
        <f>IF('1. General Input'!$D$10=0,0,IF('1. General Input'!$D$10=8,0,IF(B80&gt;$W$11-1,IF(B80&lt;$X$11,G80,0),0)))</f>
        <v>0</v>
      </c>
      <c r="X80" s="296">
        <f>IF('1. General Input'!$D$10=0,0,IF('1. General Input'!$D$10=8,0,IF(B80&gt;$X$11-1,IF(B80&lt;$Y$11,G80,0),0)))</f>
        <v>0</v>
      </c>
      <c r="Y80" s="296">
        <f>IF('1. General Input'!$D$10=0,0,IF('1. General Input'!$D$10=8,0,IF(B80&gt;$Y$11-1,IF(B80&lt;$Z$11,G80,0),0)))</f>
        <v>0</v>
      </c>
      <c r="Z80" s="296">
        <f>IF('1. General Input'!$D$10=0,0,IF('1. General Input'!$D$10=8,0,IF(B80&gt;$Z$11-1,IF(B80&lt;$AA$11,G80,0),0)))</f>
        <v>0</v>
      </c>
      <c r="AA80" s="296">
        <f>IF('1. General Input'!$D$10=0,0,IF('1. General Input'!$D$10=8,0,IF(B80&gt;$AA$11-1,IF(B80&lt;$AB$11,G80,0),0)))</f>
        <v>0</v>
      </c>
      <c r="AB80" s="296">
        <f>IF('1. General Input'!$D$10=0,0,IF('1. General Input'!$D$10=8,0,IF(B80&gt;$AB$11-1,IF(B80&lt;$AC$11,G80,0),0)))</f>
        <v>0</v>
      </c>
      <c r="AC80" s="296">
        <f>IF('1. General Input'!$D$10=0,0,IF('1. General Input'!$D$10=8,0,IF(B80&gt;$AC$11-1,IF(B80&lt;$AD$11,G80,0),0)))</f>
        <v>0</v>
      </c>
      <c r="AD80" s="296">
        <f>IF('1. General Input'!$D$10=0,0,IF('1. General Input'!$D$10=8,0,IF(B80&gt;$AD$11-1,IF(B80&lt;$AE$11,G80,0),0)))</f>
        <v>0</v>
      </c>
      <c r="AE80" s="296">
        <f>IF('1. General Input'!$D$10=0,0,IF('1. General Input'!$D$10=8,0,IF(B80&gt;$AE$11-1,IF(B80&lt;$AF$11,G80,0),0)))</f>
        <v>0</v>
      </c>
      <c r="AF80" s="296">
        <f>IF('1. General Input'!$D$10=0,0,IF(B80&gt;$AF$11-1,G80,0))</f>
        <v>0</v>
      </c>
      <c r="AG80" s="270">
        <f t="shared" ref="AG80:AG114" si="21">SUM(H80:AF80)</f>
        <v>0</v>
      </c>
    </row>
    <row r="81" spans="1:33" x14ac:dyDescent="0.25">
      <c r="A81" s="501"/>
      <c r="B81" s="539"/>
      <c r="C81" s="502"/>
      <c r="D81" s="505"/>
      <c r="E81" s="505"/>
      <c r="F81" s="505"/>
      <c r="G81" s="296">
        <f t="shared" si="13"/>
        <v>0</v>
      </c>
      <c r="H81" s="296">
        <f t="shared" si="14"/>
        <v>0</v>
      </c>
      <c r="I81" s="296">
        <f t="shared" si="15"/>
        <v>0</v>
      </c>
      <c r="J81" s="296">
        <f t="shared" si="16"/>
        <v>0</v>
      </c>
      <c r="K81" s="296">
        <f t="shared" si="17"/>
        <v>0</v>
      </c>
      <c r="L81" s="296">
        <f t="shared" si="18"/>
        <v>0</v>
      </c>
      <c r="M81" s="296">
        <f t="shared" si="19"/>
        <v>0</v>
      </c>
      <c r="N81" s="296">
        <f t="shared" si="20"/>
        <v>0</v>
      </c>
      <c r="O81" s="296">
        <f t="shared" si="12"/>
        <v>0</v>
      </c>
      <c r="P81" s="296">
        <f>IF('1. General Input'!$D$10=0,0,IF('1. General Input'!$D$10=8,0,IF(B81&gt;$P$11-1,IF(B81&lt;$Q$11,G81,0),0)))</f>
        <v>0</v>
      </c>
      <c r="Q81" s="296">
        <f>IF('1. General Input'!$D$10=0,0,IF('1. General Input'!$D$10=8,0,IF(B81&gt;$Q$11-1,IF(B81&lt;$R$11,G81,0),0)))</f>
        <v>0</v>
      </c>
      <c r="R81" s="296">
        <f>IF('1. General Input'!$D$10=0,0,IF('1. General Input'!$D$10=8,0,IF(B81&gt;$R$11-1,IF(B81&lt;$S$11,G81,0),0)))</f>
        <v>0</v>
      </c>
      <c r="S81" s="296">
        <f>IF('1. General Input'!$D$10=0,0,IF('1. General Input'!$D$10=8,0,IF(B81&gt;$S$11-1,IF(B81&lt;$T$11,G81,0),0)))</f>
        <v>0</v>
      </c>
      <c r="T81" s="296">
        <f>IF('1. General Input'!$D$10=0,0,IF('1. General Input'!$D$10=8,0,IF(B81&gt;$T$11-1,IF(B81&lt;$U$11,G81,0),0)))</f>
        <v>0</v>
      </c>
      <c r="U81" s="296">
        <f>IF('1. General Input'!$D$10=0,0,IF('1. General Input'!$D$10=8,0,IF(B81&gt;$U$11-1,IF(B81&lt;$V$11,G81,0),0)))</f>
        <v>0</v>
      </c>
      <c r="V81" s="296">
        <f>IF('1. General Input'!$D$10=0,0,IF('1. General Input'!$D$10=8,0,IF(B81&gt;$V$11-1,IF(B81&lt;$W$11,G81,0),0)))</f>
        <v>0</v>
      </c>
      <c r="W81" s="296">
        <f>IF('1. General Input'!$D$10=0,0,IF('1. General Input'!$D$10=8,0,IF(B81&gt;$W$11-1,IF(B81&lt;$X$11,G81,0),0)))</f>
        <v>0</v>
      </c>
      <c r="X81" s="296">
        <f>IF('1. General Input'!$D$10=0,0,IF('1. General Input'!$D$10=8,0,IF(B81&gt;$X$11-1,IF(B81&lt;$Y$11,G81,0),0)))</f>
        <v>0</v>
      </c>
      <c r="Y81" s="296">
        <f>IF('1. General Input'!$D$10=0,0,IF('1. General Input'!$D$10=8,0,IF(B81&gt;$Y$11-1,IF(B81&lt;$Z$11,G81,0),0)))</f>
        <v>0</v>
      </c>
      <c r="Z81" s="296">
        <f>IF('1. General Input'!$D$10=0,0,IF('1. General Input'!$D$10=8,0,IF(B81&gt;$Z$11-1,IF(B81&lt;$AA$11,G81,0),0)))</f>
        <v>0</v>
      </c>
      <c r="AA81" s="296">
        <f>IF('1. General Input'!$D$10=0,0,IF('1. General Input'!$D$10=8,0,IF(B81&gt;$AA$11-1,IF(B81&lt;$AB$11,G81,0),0)))</f>
        <v>0</v>
      </c>
      <c r="AB81" s="296">
        <f>IF('1. General Input'!$D$10=0,0,IF('1. General Input'!$D$10=8,0,IF(B81&gt;$AB$11-1,IF(B81&lt;$AC$11,G81,0),0)))</f>
        <v>0</v>
      </c>
      <c r="AC81" s="296">
        <f>IF('1. General Input'!$D$10=0,0,IF('1. General Input'!$D$10=8,0,IF(B81&gt;$AC$11-1,IF(B81&lt;$AD$11,G81,0),0)))</f>
        <v>0</v>
      </c>
      <c r="AD81" s="296">
        <f>IF('1. General Input'!$D$10=0,0,IF('1. General Input'!$D$10=8,0,IF(B81&gt;$AD$11-1,IF(B81&lt;$AE$11,G81,0),0)))</f>
        <v>0</v>
      </c>
      <c r="AE81" s="296">
        <f>IF('1. General Input'!$D$10=0,0,IF('1. General Input'!$D$10=8,0,IF(B81&gt;$AE$11-1,IF(B81&lt;$AF$11,G81,0),0)))</f>
        <v>0</v>
      </c>
      <c r="AF81" s="296">
        <f>IF('1. General Input'!$D$10=0,0,IF(B81&gt;$AF$11-1,G81,0))</f>
        <v>0</v>
      </c>
      <c r="AG81" s="270">
        <f t="shared" si="21"/>
        <v>0</v>
      </c>
    </row>
    <row r="82" spans="1:33" x14ac:dyDescent="0.25">
      <c r="A82" s="501"/>
      <c r="B82" s="539"/>
      <c r="C82" s="502"/>
      <c r="D82" s="505"/>
      <c r="E82" s="505"/>
      <c r="F82" s="505"/>
      <c r="G82" s="296">
        <f t="shared" si="13"/>
        <v>0</v>
      </c>
      <c r="H82" s="296">
        <f t="shared" si="14"/>
        <v>0</v>
      </c>
      <c r="I82" s="296">
        <f t="shared" si="15"/>
        <v>0</v>
      </c>
      <c r="J82" s="296">
        <f t="shared" si="16"/>
        <v>0</v>
      </c>
      <c r="K82" s="296">
        <f t="shared" si="17"/>
        <v>0</v>
      </c>
      <c r="L82" s="296">
        <f t="shared" si="18"/>
        <v>0</v>
      </c>
      <c r="M82" s="296">
        <f t="shared" si="19"/>
        <v>0</v>
      </c>
      <c r="N82" s="296">
        <f t="shared" si="20"/>
        <v>0</v>
      </c>
      <c r="O82" s="296">
        <f t="shared" si="12"/>
        <v>0</v>
      </c>
      <c r="P82" s="296">
        <f>IF('1. General Input'!$D$10=0,0,IF('1. General Input'!$D$10=8,0,IF(B82&gt;$P$11-1,IF(B82&lt;$Q$11,G82,0),0)))</f>
        <v>0</v>
      </c>
      <c r="Q82" s="296">
        <f>IF('1. General Input'!$D$10=0,0,IF('1. General Input'!$D$10=8,0,IF(B82&gt;$Q$11-1,IF(B82&lt;$R$11,G82,0),0)))</f>
        <v>0</v>
      </c>
      <c r="R82" s="296">
        <f>IF('1. General Input'!$D$10=0,0,IF('1. General Input'!$D$10=8,0,IF(B82&gt;$R$11-1,IF(B82&lt;$S$11,G82,0),0)))</f>
        <v>0</v>
      </c>
      <c r="S82" s="296">
        <f>IF('1. General Input'!$D$10=0,0,IF('1. General Input'!$D$10=8,0,IF(B82&gt;$S$11-1,IF(B82&lt;$T$11,G82,0),0)))</f>
        <v>0</v>
      </c>
      <c r="T82" s="296">
        <f>IF('1. General Input'!$D$10=0,0,IF('1. General Input'!$D$10=8,0,IF(B82&gt;$T$11-1,IF(B82&lt;$U$11,G82,0),0)))</f>
        <v>0</v>
      </c>
      <c r="U82" s="296">
        <f>IF('1. General Input'!$D$10=0,0,IF('1. General Input'!$D$10=8,0,IF(B82&gt;$U$11-1,IF(B82&lt;$V$11,G82,0),0)))</f>
        <v>0</v>
      </c>
      <c r="V82" s="296">
        <f>IF('1. General Input'!$D$10=0,0,IF('1. General Input'!$D$10=8,0,IF(B82&gt;$V$11-1,IF(B82&lt;$W$11,G82,0),0)))</f>
        <v>0</v>
      </c>
      <c r="W82" s="296">
        <f>IF('1. General Input'!$D$10=0,0,IF('1. General Input'!$D$10=8,0,IF(B82&gt;$W$11-1,IF(B82&lt;$X$11,G82,0),0)))</f>
        <v>0</v>
      </c>
      <c r="X82" s="296">
        <f>IF('1. General Input'!$D$10=0,0,IF('1. General Input'!$D$10=8,0,IF(B82&gt;$X$11-1,IF(B82&lt;$Y$11,G82,0),0)))</f>
        <v>0</v>
      </c>
      <c r="Y82" s="296">
        <f>IF('1. General Input'!$D$10=0,0,IF('1. General Input'!$D$10=8,0,IF(B82&gt;$Y$11-1,IF(B82&lt;$Z$11,G82,0),0)))</f>
        <v>0</v>
      </c>
      <c r="Z82" s="296">
        <f>IF('1. General Input'!$D$10=0,0,IF('1. General Input'!$D$10=8,0,IF(B82&gt;$Z$11-1,IF(B82&lt;$AA$11,G82,0),0)))</f>
        <v>0</v>
      </c>
      <c r="AA82" s="296">
        <f>IF('1. General Input'!$D$10=0,0,IF('1. General Input'!$D$10=8,0,IF(B82&gt;$AA$11-1,IF(B82&lt;$AB$11,G82,0),0)))</f>
        <v>0</v>
      </c>
      <c r="AB82" s="296">
        <f>IF('1. General Input'!$D$10=0,0,IF('1. General Input'!$D$10=8,0,IF(B82&gt;$AB$11-1,IF(B82&lt;$AC$11,G82,0),0)))</f>
        <v>0</v>
      </c>
      <c r="AC82" s="296">
        <f>IF('1. General Input'!$D$10=0,0,IF('1. General Input'!$D$10=8,0,IF(B82&gt;$AC$11-1,IF(B82&lt;$AD$11,G82,0),0)))</f>
        <v>0</v>
      </c>
      <c r="AD82" s="296">
        <f>IF('1. General Input'!$D$10=0,0,IF('1. General Input'!$D$10=8,0,IF(B82&gt;$AD$11-1,IF(B82&lt;$AE$11,G82,0),0)))</f>
        <v>0</v>
      </c>
      <c r="AE82" s="296">
        <f>IF('1. General Input'!$D$10=0,0,IF('1. General Input'!$D$10=8,0,IF(B82&gt;$AE$11-1,IF(B82&lt;$AF$11,G82,0),0)))</f>
        <v>0</v>
      </c>
      <c r="AF82" s="296">
        <f>IF('1. General Input'!$D$10=0,0,IF(B82&gt;$AF$11-1,G82,0))</f>
        <v>0</v>
      </c>
      <c r="AG82" s="270">
        <f t="shared" si="21"/>
        <v>0</v>
      </c>
    </row>
    <row r="83" spans="1:33" x14ac:dyDescent="0.25">
      <c r="A83" s="501"/>
      <c r="B83" s="539"/>
      <c r="C83" s="502"/>
      <c r="D83" s="505"/>
      <c r="E83" s="505"/>
      <c r="F83" s="505"/>
      <c r="G83" s="296">
        <f t="shared" si="13"/>
        <v>0</v>
      </c>
      <c r="H83" s="296">
        <f t="shared" si="14"/>
        <v>0</v>
      </c>
      <c r="I83" s="296">
        <f t="shared" si="15"/>
        <v>0</v>
      </c>
      <c r="J83" s="296">
        <f t="shared" si="16"/>
        <v>0</v>
      </c>
      <c r="K83" s="296">
        <f t="shared" si="17"/>
        <v>0</v>
      </c>
      <c r="L83" s="296">
        <f t="shared" si="18"/>
        <v>0</v>
      </c>
      <c r="M83" s="296">
        <f t="shared" si="19"/>
        <v>0</v>
      </c>
      <c r="N83" s="296">
        <f t="shared" si="20"/>
        <v>0</v>
      </c>
      <c r="O83" s="296">
        <f t="shared" si="12"/>
        <v>0</v>
      </c>
      <c r="P83" s="296">
        <f>IF('1. General Input'!$D$10=0,0,IF('1. General Input'!$D$10=8,0,IF(B83&gt;$P$11-1,IF(B83&lt;$Q$11,G83,0),0)))</f>
        <v>0</v>
      </c>
      <c r="Q83" s="296">
        <f>IF('1. General Input'!$D$10=0,0,IF('1. General Input'!$D$10=8,0,IF(B83&gt;$Q$11-1,IF(B83&lt;$R$11,G83,0),0)))</f>
        <v>0</v>
      </c>
      <c r="R83" s="296">
        <f>IF('1. General Input'!$D$10=0,0,IF('1. General Input'!$D$10=8,0,IF(B83&gt;$R$11-1,IF(B83&lt;$S$11,G83,0),0)))</f>
        <v>0</v>
      </c>
      <c r="S83" s="296">
        <f>IF('1. General Input'!$D$10=0,0,IF('1. General Input'!$D$10=8,0,IF(B83&gt;$S$11-1,IF(B83&lt;$T$11,G83,0),0)))</f>
        <v>0</v>
      </c>
      <c r="T83" s="296">
        <f>IF('1. General Input'!$D$10=0,0,IF('1. General Input'!$D$10=8,0,IF(B83&gt;$T$11-1,IF(B83&lt;$U$11,G83,0),0)))</f>
        <v>0</v>
      </c>
      <c r="U83" s="296">
        <f>IF('1. General Input'!$D$10=0,0,IF('1. General Input'!$D$10=8,0,IF(B83&gt;$U$11-1,IF(B83&lt;$V$11,G83,0),0)))</f>
        <v>0</v>
      </c>
      <c r="V83" s="296">
        <f>IF('1. General Input'!$D$10=0,0,IF('1. General Input'!$D$10=8,0,IF(B83&gt;$V$11-1,IF(B83&lt;$W$11,G83,0),0)))</f>
        <v>0</v>
      </c>
      <c r="W83" s="296">
        <f>IF('1. General Input'!$D$10=0,0,IF('1. General Input'!$D$10=8,0,IF(B83&gt;$W$11-1,IF(B83&lt;$X$11,G83,0),0)))</f>
        <v>0</v>
      </c>
      <c r="X83" s="296">
        <f>IF('1. General Input'!$D$10=0,0,IF('1. General Input'!$D$10=8,0,IF(B83&gt;$X$11-1,IF(B83&lt;$Y$11,G83,0),0)))</f>
        <v>0</v>
      </c>
      <c r="Y83" s="296">
        <f>IF('1. General Input'!$D$10=0,0,IF('1. General Input'!$D$10=8,0,IF(B83&gt;$Y$11-1,IF(B83&lt;$Z$11,G83,0),0)))</f>
        <v>0</v>
      </c>
      <c r="Z83" s="296">
        <f>IF('1. General Input'!$D$10=0,0,IF('1. General Input'!$D$10=8,0,IF(B83&gt;$Z$11-1,IF(B83&lt;$AA$11,G83,0),0)))</f>
        <v>0</v>
      </c>
      <c r="AA83" s="296">
        <f>IF('1. General Input'!$D$10=0,0,IF('1. General Input'!$D$10=8,0,IF(B83&gt;$AA$11-1,IF(B83&lt;$AB$11,G83,0),0)))</f>
        <v>0</v>
      </c>
      <c r="AB83" s="296">
        <f>IF('1. General Input'!$D$10=0,0,IF('1. General Input'!$D$10=8,0,IF(B83&gt;$AB$11-1,IF(B83&lt;$AC$11,G83,0),0)))</f>
        <v>0</v>
      </c>
      <c r="AC83" s="296">
        <f>IF('1. General Input'!$D$10=0,0,IF('1. General Input'!$D$10=8,0,IF(B83&gt;$AC$11-1,IF(B83&lt;$AD$11,G83,0),0)))</f>
        <v>0</v>
      </c>
      <c r="AD83" s="296">
        <f>IF('1. General Input'!$D$10=0,0,IF('1. General Input'!$D$10=8,0,IF(B83&gt;$AD$11-1,IF(B83&lt;$AE$11,G83,0),0)))</f>
        <v>0</v>
      </c>
      <c r="AE83" s="296">
        <f>IF('1. General Input'!$D$10=0,0,IF('1. General Input'!$D$10=8,0,IF(B83&gt;$AE$11-1,IF(B83&lt;$AF$11,G83,0),0)))</f>
        <v>0</v>
      </c>
      <c r="AF83" s="296">
        <f>IF('1. General Input'!$D$10=0,0,IF(B83&gt;$AF$11-1,G83,0))</f>
        <v>0</v>
      </c>
      <c r="AG83" s="270">
        <f t="shared" si="21"/>
        <v>0</v>
      </c>
    </row>
    <row r="84" spans="1:33" x14ac:dyDescent="0.25">
      <c r="A84" s="501"/>
      <c r="B84" s="539"/>
      <c r="C84" s="502"/>
      <c r="D84" s="505"/>
      <c r="E84" s="505"/>
      <c r="F84" s="505"/>
      <c r="G84" s="296">
        <f t="shared" si="13"/>
        <v>0</v>
      </c>
      <c r="H84" s="296">
        <f t="shared" si="14"/>
        <v>0</v>
      </c>
      <c r="I84" s="296">
        <f t="shared" si="15"/>
        <v>0</v>
      </c>
      <c r="J84" s="296">
        <f t="shared" si="16"/>
        <v>0</v>
      </c>
      <c r="K84" s="296">
        <f t="shared" si="17"/>
        <v>0</v>
      </c>
      <c r="L84" s="296">
        <f t="shared" si="18"/>
        <v>0</v>
      </c>
      <c r="M84" s="296">
        <f t="shared" si="19"/>
        <v>0</v>
      </c>
      <c r="N84" s="296">
        <f t="shared" si="20"/>
        <v>0</v>
      </c>
      <c r="O84" s="296">
        <f t="shared" si="12"/>
        <v>0</v>
      </c>
      <c r="P84" s="296">
        <f>IF('1. General Input'!$D$10=0,0,IF('1. General Input'!$D$10=8,0,IF(B84&gt;$P$11-1,IF(B84&lt;$Q$11,G84,0),0)))</f>
        <v>0</v>
      </c>
      <c r="Q84" s="296">
        <f>IF('1. General Input'!$D$10=0,0,IF('1. General Input'!$D$10=8,0,IF(B84&gt;$Q$11-1,IF(B84&lt;$R$11,G84,0),0)))</f>
        <v>0</v>
      </c>
      <c r="R84" s="296">
        <f>IF('1. General Input'!$D$10=0,0,IF('1. General Input'!$D$10=8,0,IF(B84&gt;$R$11-1,IF(B84&lt;$S$11,G84,0),0)))</f>
        <v>0</v>
      </c>
      <c r="S84" s="296">
        <f>IF('1. General Input'!$D$10=0,0,IF('1. General Input'!$D$10=8,0,IF(B84&gt;$S$11-1,IF(B84&lt;$T$11,G84,0),0)))</f>
        <v>0</v>
      </c>
      <c r="T84" s="296">
        <f>IF('1. General Input'!$D$10=0,0,IF('1. General Input'!$D$10=8,0,IF(B84&gt;$T$11-1,IF(B84&lt;$U$11,G84,0),0)))</f>
        <v>0</v>
      </c>
      <c r="U84" s="296">
        <f>IF('1. General Input'!$D$10=0,0,IF('1. General Input'!$D$10=8,0,IF(B84&gt;$U$11-1,IF(B84&lt;$V$11,G84,0),0)))</f>
        <v>0</v>
      </c>
      <c r="V84" s="296">
        <f>IF('1. General Input'!$D$10=0,0,IF('1. General Input'!$D$10=8,0,IF(B84&gt;$V$11-1,IF(B84&lt;$W$11,G84,0),0)))</f>
        <v>0</v>
      </c>
      <c r="W84" s="296">
        <f>IF('1. General Input'!$D$10=0,0,IF('1. General Input'!$D$10=8,0,IF(B84&gt;$W$11-1,IF(B84&lt;$X$11,G84,0),0)))</f>
        <v>0</v>
      </c>
      <c r="X84" s="296">
        <f>IF('1. General Input'!$D$10=0,0,IF('1. General Input'!$D$10=8,0,IF(B84&gt;$X$11-1,IF(B84&lt;$Y$11,G84,0),0)))</f>
        <v>0</v>
      </c>
      <c r="Y84" s="296">
        <f>IF('1. General Input'!$D$10=0,0,IF('1. General Input'!$D$10=8,0,IF(B84&gt;$Y$11-1,IF(B84&lt;$Z$11,G84,0),0)))</f>
        <v>0</v>
      </c>
      <c r="Z84" s="296">
        <f>IF('1. General Input'!$D$10=0,0,IF('1. General Input'!$D$10=8,0,IF(B84&gt;$Z$11-1,IF(B84&lt;$AA$11,G84,0),0)))</f>
        <v>0</v>
      </c>
      <c r="AA84" s="296">
        <f>IF('1. General Input'!$D$10=0,0,IF('1. General Input'!$D$10=8,0,IF(B84&gt;$AA$11-1,IF(B84&lt;$AB$11,G84,0),0)))</f>
        <v>0</v>
      </c>
      <c r="AB84" s="296">
        <f>IF('1. General Input'!$D$10=0,0,IF('1. General Input'!$D$10=8,0,IF(B84&gt;$AB$11-1,IF(B84&lt;$AC$11,G84,0),0)))</f>
        <v>0</v>
      </c>
      <c r="AC84" s="296">
        <f>IF('1. General Input'!$D$10=0,0,IF('1. General Input'!$D$10=8,0,IF(B84&gt;$AC$11-1,IF(B84&lt;$AD$11,G84,0),0)))</f>
        <v>0</v>
      </c>
      <c r="AD84" s="296">
        <f>IF('1. General Input'!$D$10=0,0,IF('1. General Input'!$D$10=8,0,IF(B84&gt;$AD$11-1,IF(B84&lt;$AE$11,G84,0),0)))</f>
        <v>0</v>
      </c>
      <c r="AE84" s="296">
        <f>IF('1. General Input'!$D$10=0,0,IF('1. General Input'!$D$10=8,0,IF(B84&gt;$AE$11-1,IF(B84&lt;$AF$11,G84,0),0)))</f>
        <v>0</v>
      </c>
      <c r="AF84" s="296">
        <f>IF('1. General Input'!$D$10=0,0,IF(B84&gt;$AF$11-1,G84,0))</f>
        <v>0</v>
      </c>
      <c r="AG84" s="270">
        <f t="shared" si="21"/>
        <v>0</v>
      </c>
    </row>
    <row r="85" spans="1:33" x14ac:dyDescent="0.25">
      <c r="A85" s="501"/>
      <c r="B85" s="539"/>
      <c r="C85" s="502"/>
      <c r="D85" s="505"/>
      <c r="E85" s="505"/>
      <c r="F85" s="505"/>
      <c r="G85" s="296">
        <f t="shared" si="13"/>
        <v>0</v>
      </c>
      <c r="H85" s="296">
        <f t="shared" si="14"/>
        <v>0</v>
      </c>
      <c r="I85" s="296">
        <f t="shared" si="15"/>
        <v>0</v>
      </c>
      <c r="J85" s="296">
        <f t="shared" si="16"/>
        <v>0</v>
      </c>
      <c r="K85" s="296">
        <f t="shared" si="17"/>
        <v>0</v>
      </c>
      <c r="L85" s="296">
        <f t="shared" si="18"/>
        <v>0</v>
      </c>
      <c r="M85" s="296">
        <f t="shared" si="19"/>
        <v>0</v>
      </c>
      <c r="N85" s="296">
        <f t="shared" si="20"/>
        <v>0</v>
      </c>
      <c r="O85" s="296">
        <f t="shared" si="12"/>
        <v>0</v>
      </c>
      <c r="P85" s="296">
        <f>IF('1. General Input'!$D$10=0,0,IF('1. General Input'!$D$10=8,0,IF(B85&gt;$P$11-1,IF(B85&lt;$Q$11,G85,0),0)))</f>
        <v>0</v>
      </c>
      <c r="Q85" s="296">
        <f>IF('1. General Input'!$D$10=0,0,IF('1. General Input'!$D$10=8,0,IF(B85&gt;$Q$11-1,IF(B85&lt;$R$11,G85,0),0)))</f>
        <v>0</v>
      </c>
      <c r="R85" s="296">
        <f>IF('1. General Input'!$D$10=0,0,IF('1. General Input'!$D$10=8,0,IF(B85&gt;$R$11-1,IF(B85&lt;$S$11,G85,0),0)))</f>
        <v>0</v>
      </c>
      <c r="S85" s="296">
        <f>IF('1. General Input'!$D$10=0,0,IF('1. General Input'!$D$10=8,0,IF(B85&gt;$S$11-1,IF(B85&lt;$T$11,G85,0),0)))</f>
        <v>0</v>
      </c>
      <c r="T85" s="296">
        <f>IF('1. General Input'!$D$10=0,0,IF('1. General Input'!$D$10=8,0,IF(B85&gt;$T$11-1,IF(B85&lt;$U$11,G85,0),0)))</f>
        <v>0</v>
      </c>
      <c r="U85" s="296">
        <f>IF('1. General Input'!$D$10=0,0,IF('1. General Input'!$D$10=8,0,IF(B85&gt;$U$11-1,IF(B85&lt;$V$11,G85,0),0)))</f>
        <v>0</v>
      </c>
      <c r="V85" s="296">
        <f>IF('1. General Input'!$D$10=0,0,IF('1. General Input'!$D$10=8,0,IF(B85&gt;$V$11-1,IF(B85&lt;$W$11,G85,0),0)))</f>
        <v>0</v>
      </c>
      <c r="W85" s="296">
        <f>IF('1. General Input'!$D$10=0,0,IF('1. General Input'!$D$10=8,0,IF(B85&gt;$W$11-1,IF(B85&lt;$X$11,G85,0),0)))</f>
        <v>0</v>
      </c>
      <c r="X85" s="296">
        <f>IF('1. General Input'!$D$10=0,0,IF('1. General Input'!$D$10=8,0,IF(B85&gt;$X$11-1,IF(B85&lt;$Y$11,G85,0),0)))</f>
        <v>0</v>
      </c>
      <c r="Y85" s="296">
        <f>IF('1. General Input'!$D$10=0,0,IF('1. General Input'!$D$10=8,0,IF(B85&gt;$Y$11-1,IF(B85&lt;$Z$11,G85,0),0)))</f>
        <v>0</v>
      </c>
      <c r="Z85" s="296">
        <f>IF('1. General Input'!$D$10=0,0,IF('1. General Input'!$D$10=8,0,IF(B85&gt;$Z$11-1,IF(B85&lt;$AA$11,G85,0),0)))</f>
        <v>0</v>
      </c>
      <c r="AA85" s="296">
        <f>IF('1. General Input'!$D$10=0,0,IF('1. General Input'!$D$10=8,0,IF(B85&gt;$AA$11-1,IF(B85&lt;$AB$11,G85,0),0)))</f>
        <v>0</v>
      </c>
      <c r="AB85" s="296">
        <f>IF('1. General Input'!$D$10=0,0,IF('1. General Input'!$D$10=8,0,IF(B85&gt;$AB$11-1,IF(B85&lt;$AC$11,G85,0),0)))</f>
        <v>0</v>
      </c>
      <c r="AC85" s="296">
        <f>IF('1. General Input'!$D$10=0,0,IF('1. General Input'!$D$10=8,0,IF(B85&gt;$AC$11-1,IF(B85&lt;$AD$11,G85,0),0)))</f>
        <v>0</v>
      </c>
      <c r="AD85" s="296">
        <f>IF('1. General Input'!$D$10=0,0,IF('1. General Input'!$D$10=8,0,IF(B85&gt;$AD$11-1,IF(B85&lt;$AE$11,G85,0),0)))</f>
        <v>0</v>
      </c>
      <c r="AE85" s="296">
        <f>IF('1. General Input'!$D$10=0,0,IF('1. General Input'!$D$10=8,0,IF(B85&gt;$AE$11-1,IF(B85&lt;$AF$11,G85,0),0)))</f>
        <v>0</v>
      </c>
      <c r="AF85" s="296">
        <f>IF('1. General Input'!$D$10=0,0,IF(B85&gt;$AF$11-1,G85,0))</f>
        <v>0</v>
      </c>
      <c r="AG85" s="270">
        <f t="shared" si="21"/>
        <v>0</v>
      </c>
    </row>
    <row r="86" spans="1:33" x14ac:dyDescent="0.25">
      <c r="A86" s="501"/>
      <c r="B86" s="539"/>
      <c r="C86" s="502"/>
      <c r="D86" s="505"/>
      <c r="E86" s="505"/>
      <c r="F86" s="505"/>
      <c r="G86" s="296">
        <f t="shared" si="13"/>
        <v>0</v>
      </c>
      <c r="H86" s="296">
        <f t="shared" si="14"/>
        <v>0</v>
      </c>
      <c r="I86" s="296">
        <f t="shared" si="15"/>
        <v>0</v>
      </c>
      <c r="J86" s="296">
        <f t="shared" si="16"/>
        <v>0</v>
      </c>
      <c r="K86" s="296">
        <f t="shared" si="17"/>
        <v>0</v>
      </c>
      <c r="L86" s="296">
        <f t="shared" si="18"/>
        <v>0</v>
      </c>
      <c r="M86" s="296">
        <f t="shared" si="19"/>
        <v>0</v>
      </c>
      <c r="N86" s="296">
        <f t="shared" si="20"/>
        <v>0</v>
      </c>
      <c r="O86" s="296">
        <f t="shared" si="12"/>
        <v>0</v>
      </c>
      <c r="P86" s="296">
        <f>IF('1. General Input'!$D$10=0,0,IF('1. General Input'!$D$10=8,0,IF(B86&gt;$P$11-1,IF(B86&lt;$Q$11,G86,0),0)))</f>
        <v>0</v>
      </c>
      <c r="Q86" s="296">
        <f>IF('1. General Input'!$D$10=0,0,IF('1. General Input'!$D$10=8,0,IF(B86&gt;$Q$11-1,IF(B86&lt;$R$11,G86,0),0)))</f>
        <v>0</v>
      </c>
      <c r="R86" s="296">
        <f>IF('1. General Input'!$D$10=0,0,IF('1. General Input'!$D$10=8,0,IF(B86&gt;$R$11-1,IF(B86&lt;$S$11,G86,0),0)))</f>
        <v>0</v>
      </c>
      <c r="S86" s="296">
        <f>IF('1. General Input'!$D$10=0,0,IF('1. General Input'!$D$10=8,0,IF(B86&gt;$S$11-1,IF(B86&lt;$T$11,G86,0),0)))</f>
        <v>0</v>
      </c>
      <c r="T86" s="296">
        <f>IF('1. General Input'!$D$10=0,0,IF('1. General Input'!$D$10=8,0,IF(B86&gt;$T$11-1,IF(B86&lt;$U$11,G86,0),0)))</f>
        <v>0</v>
      </c>
      <c r="U86" s="296">
        <f>IF('1. General Input'!$D$10=0,0,IF('1. General Input'!$D$10=8,0,IF(B86&gt;$U$11-1,IF(B86&lt;$V$11,G86,0),0)))</f>
        <v>0</v>
      </c>
      <c r="V86" s="296">
        <f>IF('1. General Input'!$D$10=0,0,IF('1. General Input'!$D$10=8,0,IF(B86&gt;$V$11-1,IF(B86&lt;$W$11,G86,0),0)))</f>
        <v>0</v>
      </c>
      <c r="W86" s="296">
        <f>IF('1. General Input'!$D$10=0,0,IF('1. General Input'!$D$10=8,0,IF(B86&gt;$W$11-1,IF(B86&lt;$X$11,G86,0),0)))</f>
        <v>0</v>
      </c>
      <c r="X86" s="296">
        <f>IF('1. General Input'!$D$10=0,0,IF('1. General Input'!$D$10=8,0,IF(B86&gt;$X$11-1,IF(B86&lt;$Y$11,G86,0),0)))</f>
        <v>0</v>
      </c>
      <c r="Y86" s="296">
        <f>IF('1. General Input'!$D$10=0,0,IF('1. General Input'!$D$10=8,0,IF(B86&gt;$Y$11-1,IF(B86&lt;$Z$11,G86,0),0)))</f>
        <v>0</v>
      </c>
      <c r="Z86" s="296">
        <f>IF('1. General Input'!$D$10=0,0,IF('1. General Input'!$D$10=8,0,IF(B86&gt;$Z$11-1,IF(B86&lt;$AA$11,G86,0),0)))</f>
        <v>0</v>
      </c>
      <c r="AA86" s="296">
        <f>IF('1. General Input'!$D$10=0,0,IF('1. General Input'!$D$10=8,0,IF(B86&gt;$AA$11-1,IF(B86&lt;$AB$11,G86,0),0)))</f>
        <v>0</v>
      </c>
      <c r="AB86" s="296">
        <f>IF('1. General Input'!$D$10=0,0,IF('1. General Input'!$D$10=8,0,IF(B86&gt;$AB$11-1,IF(B86&lt;$AC$11,G86,0),0)))</f>
        <v>0</v>
      </c>
      <c r="AC86" s="296">
        <f>IF('1. General Input'!$D$10=0,0,IF('1. General Input'!$D$10=8,0,IF(B86&gt;$AC$11-1,IF(B86&lt;$AD$11,G86,0),0)))</f>
        <v>0</v>
      </c>
      <c r="AD86" s="296">
        <f>IF('1. General Input'!$D$10=0,0,IF('1. General Input'!$D$10=8,0,IF(B86&gt;$AD$11-1,IF(B86&lt;$AE$11,G86,0),0)))</f>
        <v>0</v>
      </c>
      <c r="AE86" s="296">
        <f>IF('1. General Input'!$D$10=0,0,IF('1. General Input'!$D$10=8,0,IF(B86&gt;$AE$11-1,IF(B86&lt;$AF$11,G86,0),0)))</f>
        <v>0</v>
      </c>
      <c r="AF86" s="296">
        <f>IF('1. General Input'!$D$10=0,0,IF(B86&gt;$AF$11-1,G86,0))</f>
        <v>0</v>
      </c>
      <c r="AG86" s="270">
        <f t="shared" si="21"/>
        <v>0</v>
      </c>
    </row>
    <row r="87" spans="1:33" x14ac:dyDescent="0.25">
      <c r="A87" s="501"/>
      <c r="B87" s="539"/>
      <c r="C87" s="502"/>
      <c r="D87" s="505"/>
      <c r="E87" s="505"/>
      <c r="F87" s="505"/>
      <c r="G87" s="296">
        <f t="shared" si="13"/>
        <v>0</v>
      </c>
      <c r="H87" s="296">
        <f t="shared" si="14"/>
        <v>0</v>
      </c>
      <c r="I87" s="296">
        <f t="shared" si="15"/>
        <v>0</v>
      </c>
      <c r="J87" s="296">
        <f t="shared" si="16"/>
        <v>0</v>
      </c>
      <c r="K87" s="296">
        <f t="shared" si="17"/>
        <v>0</v>
      </c>
      <c r="L87" s="296">
        <f t="shared" si="18"/>
        <v>0</v>
      </c>
      <c r="M87" s="296">
        <f t="shared" si="19"/>
        <v>0</v>
      </c>
      <c r="N87" s="296">
        <f t="shared" si="20"/>
        <v>0</v>
      </c>
      <c r="O87" s="296">
        <f t="shared" si="12"/>
        <v>0</v>
      </c>
      <c r="P87" s="296">
        <f>IF('1. General Input'!$D$10=0,0,IF('1. General Input'!$D$10=8,0,IF(B87&gt;$P$11-1,IF(B87&lt;$Q$11,G87,0),0)))</f>
        <v>0</v>
      </c>
      <c r="Q87" s="296">
        <f>IF('1. General Input'!$D$10=0,0,IF('1. General Input'!$D$10=8,0,IF(B87&gt;$Q$11-1,IF(B87&lt;$R$11,G87,0),0)))</f>
        <v>0</v>
      </c>
      <c r="R87" s="296">
        <f>IF('1. General Input'!$D$10=0,0,IF('1. General Input'!$D$10=8,0,IF(B87&gt;$R$11-1,IF(B87&lt;$S$11,G87,0),0)))</f>
        <v>0</v>
      </c>
      <c r="S87" s="296">
        <f>IF('1. General Input'!$D$10=0,0,IF('1. General Input'!$D$10=8,0,IF(B87&gt;$S$11-1,IF(B87&lt;$T$11,G87,0),0)))</f>
        <v>0</v>
      </c>
      <c r="T87" s="296">
        <f>IF('1. General Input'!$D$10=0,0,IF('1. General Input'!$D$10=8,0,IF(B87&gt;$T$11-1,IF(B87&lt;$U$11,G87,0),0)))</f>
        <v>0</v>
      </c>
      <c r="U87" s="296">
        <f>IF('1. General Input'!$D$10=0,0,IF('1. General Input'!$D$10=8,0,IF(B87&gt;$U$11-1,IF(B87&lt;$V$11,G87,0),0)))</f>
        <v>0</v>
      </c>
      <c r="V87" s="296">
        <f>IF('1. General Input'!$D$10=0,0,IF('1. General Input'!$D$10=8,0,IF(B87&gt;$V$11-1,IF(B87&lt;$W$11,G87,0),0)))</f>
        <v>0</v>
      </c>
      <c r="W87" s="296">
        <f>IF('1. General Input'!$D$10=0,0,IF('1. General Input'!$D$10=8,0,IF(B87&gt;$W$11-1,IF(B87&lt;$X$11,G87,0),0)))</f>
        <v>0</v>
      </c>
      <c r="X87" s="296">
        <f>IF('1. General Input'!$D$10=0,0,IF('1. General Input'!$D$10=8,0,IF(B87&gt;$X$11-1,IF(B87&lt;$Y$11,G87,0),0)))</f>
        <v>0</v>
      </c>
      <c r="Y87" s="296">
        <f>IF('1. General Input'!$D$10=0,0,IF('1. General Input'!$D$10=8,0,IF(B87&gt;$Y$11-1,IF(B87&lt;$Z$11,G87,0),0)))</f>
        <v>0</v>
      </c>
      <c r="Z87" s="296">
        <f>IF('1. General Input'!$D$10=0,0,IF('1. General Input'!$D$10=8,0,IF(B87&gt;$Z$11-1,IF(B87&lt;$AA$11,G87,0),0)))</f>
        <v>0</v>
      </c>
      <c r="AA87" s="296">
        <f>IF('1. General Input'!$D$10=0,0,IF('1. General Input'!$D$10=8,0,IF(B87&gt;$AA$11-1,IF(B87&lt;$AB$11,G87,0),0)))</f>
        <v>0</v>
      </c>
      <c r="AB87" s="296">
        <f>IF('1. General Input'!$D$10=0,0,IF('1. General Input'!$D$10=8,0,IF(B87&gt;$AB$11-1,IF(B87&lt;$AC$11,G87,0),0)))</f>
        <v>0</v>
      </c>
      <c r="AC87" s="296">
        <f>IF('1. General Input'!$D$10=0,0,IF('1. General Input'!$D$10=8,0,IF(B87&gt;$AC$11-1,IF(B87&lt;$AD$11,G87,0),0)))</f>
        <v>0</v>
      </c>
      <c r="AD87" s="296">
        <f>IF('1. General Input'!$D$10=0,0,IF('1. General Input'!$D$10=8,0,IF(B87&gt;$AD$11-1,IF(B87&lt;$AE$11,G87,0),0)))</f>
        <v>0</v>
      </c>
      <c r="AE87" s="296">
        <f>IF('1. General Input'!$D$10=0,0,IF('1. General Input'!$D$10=8,0,IF(B87&gt;$AE$11-1,IF(B87&lt;$AF$11,G87,0),0)))</f>
        <v>0</v>
      </c>
      <c r="AF87" s="296">
        <f>IF('1. General Input'!$D$10=0,0,IF(B87&gt;$AF$11-1,G87,0))</f>
        <v>0</v>
      </c>
      <c r="AG87" s="270">
        <f t="shared" si="21"/>
        <v>0</v>
      </c>
    </row>
    <row r="88" spans="1:33" x14ac:dyDescent="0.25">
      <c r="A88" s="501"/>
      <c r="B88" s="539"/>
      <c r="C88" s="502"/>
      <c r="D88" s="505"/>
      <c r="E88" s="505"/>
      <c r="F88" s="505"/>
      <c r="G88" s="296">
        <f t="shared" si="13"/>
        <v>0</v>
      </c>
      <c r="H88" s="296">
        <f t="shared" si="14"/>
        <v>0</v>
      </c>
      <c r="I88" s="296">
        <f t="shared" si="15"/>
        <v>0</v>
      </c>
      <c r="J88" s="296">
        <f t="shared" si="16"/>
        <v>0</v>
      </c>
      <c r="K88" s="296">
        <f t="shared" si="17"/>
        <v>0</v>
      </c>
      <c r="L88" s="296">
        <f t="shared" si="18"/>
        <v>0</v>
      </c>
      <c r="M88" s="296">
        <f t="shared" si="19"/>
        <v>0</v>
      </c>
      <c r="N88" s="296">
        <f t="shared" si="20"/>
        <v>0</v>
      </c>
      <c r="O88" s="296">
        <f t="shared" si="12"/>
        <v>0</v>
      </c>
      <c r="P88" s="296">
        <f>IF('1. General Input'!$D$10=0,0,IF('1. General Input'!$D$10=8,0,IF(B88&gt;$P$11-1,IF(B88&lt;$Q$11,G88,0),0)))</f>
        <v>0</v>
      </c>
      <c r="Q88" s="296">
        <f>IF('1. General Input'!$D$10=0,0,IF('1. General Input'!$D$10=8,0,IF(B88&gt;$Q$11-1,IF(B88&lt;$R$11,G88,0),0)))</f>
        <v>0</v>
      </c>
      <c r="R88" s="296">
        <f>IF('1. General Input'!$D$10=0,0,IF('1. General Input'!$D$10=8,0,IF(B88&gt;$R$11-1,IF(B88&lt;$S$11,G88,0),0)))</f>
        <v>0</v>
      </c>
      <c r="S88" s="296">
        <f>IF('1. General Input'!$D$10=0,0,IF('1. General Input'!$D$10=8,0,IF(B88&gt;$S$11-1,IF(B88&lt;$T$11,G88,0),0)))</f>
        <v>0</v>
      </c>
      <c r="T88" s="296">
        <f>IF('1. General Input'!$D$10=0,0,IF('1. General Input'!$D$10=8,0,IF(B88&gt;$T$11-1,IF(B88&lt;$U$11,G88,0),0)))</f>
        <v>0</v>
      </c>
      <c r="U88" s="296">
        <f>IF('1. General Input'!$D$10=0,0,IF('1. General Input'!$D$10=8,0,IF(B88&gt;$U$11-1,IF(B88&lt;$V$11,G88,0),0)))</f>
        <v>0</v>
      </c>
      <c r="V88" s="296">
        <f>IF('1. General Input'!$D$10=0,0,IF('1. General Input'!$D$10=8,0,IF(B88&gt;$V$11-1,IF(B88&lt;$W$11,G88,0),0)))</f>
        <v>0</v>
      </c>
      <c r="W88" s="296">
        <f>IF('1. General Input'!$D$10=0,0,IF('1. General Input'!$D$10=8,0,IF(B88&gt;$W$11-1,IF(B88&lt;$X$11,G88,0),0)))</f>
        <v>0</v>
      </c>
      <c r="X88" s="296">
        <f>IF('1. General Input'!$D$10=0,0,IF('1. General Input'!$D$10=8,0,IF(B88&gt;$X$11-1,IF(B88&lt;$Y$11,G88,0),0)))</f>
        <v>0</v>
      </c>
      <c r="Y88" s="296">
        <f>IF('1. General Input'!$D$10=0,0,IF('1. General Input'!$D$10=8,0,IF(B88&gt;$Y$11-1,IF(B88&lt;$Z$11,G88,0),0)))</f>
        <v>0</v>
      </c>
      <c r="Z88" s="296">
        <f>IF('1. General Input'!$D$10=0,0,IF('1. General Input'!$D$10=8,0,IF(B88&gt;$Z$11-1,IF(B88&lt;$AA$11,G88,0),0)))</f>
        <v>0</v>
      </c>
      <c r="AA88" s="296">
        <f>IF('1. General Input'!$D$10=0,0,IF('1. General Input'!$D$10=8,0,IF(B88&gt;$AA$11-1,IF(B88&lt;$AB$11,G88,0),0)))</f>
        <v>0</v>
      </c>
      <c r="AB88" s="296">
        <f>IF('1. General Input'!$D$10=0,0,IF('1. General Input'!$D$10=8,0,IF(B88&gt;$AB$11-1,IF(B88&lt;$AC$11,G88,0),0)))</f>
        <v>0</v>
      </c>
      <c r="AC88" s="296">
        <f>IF('1. General Input'!$D$10=0,0,IF('1. General Input'!$D$10=8,0,IF(B88&gt;$AC$11-1,IF(B88&lt;$AD$11,G88,0),0)))</f>
        <v>0</v>
      </c>
      <c r="AD88" s="296">
        <f>IF('1. General Input'!$D$10=0,0,IF('1. General Input'!$D$10=8,0,IF(B88&gt;$AD$11-1,IF(B88&lt;$AE$11,G88,0),0)))</f>
        <v>0</v>
      </c>
      <c r="AE88" s="296">
        <f>IF('1. General Input'!$D$10=0,0,IF('1. General Input'!$D$10=8,0,IF(B88&gt;$AE$11-1,IF(B88&lt;$AF$11,G88,0),0)))</f>
        <v>0</v>
      </c>
      <c r="AF88" s="296">
        <f>IF('1. General Input'!$D$10=0,0,IF(B88&gt;$AF$11-1,G88,0))</f>
        <v>0</v>
      </c>
      <c r="AG88" s="270">
        <f t="shared" si="21"/>
        <v>0</v>
      </c>
    </row>
    <row r="89" spans="1:33" x14ac:dyDescent="0.25">
      <c r="A89" s="501"/>
      <c r="B89" s="539"/>
      <c r="C89" s="502"/>
      <c r="D89" s="505"/>
      <c r="E89" s="505"/>
      <c r="F89" s="505"/>
      <c r="G89" s="296">
        <f t="shared" si="13"/>
        <v>0</v>
      </c>
      <c r="H89" s="296">
        <f t="shared" si="14"/>
        <v>0</v>
      </c>
      <c r="I89" s="296">
        <f t="shared" si="15"/>
        <v>0</v>
      </c>
      <c r="J89" s="296">
        <f t="shared" si="16"/>
        <v>0</v>
      </c>
      <c r="K89" s="296">
        <f t="shared" si="17"/>
        <v>0</v>
      </c>
      <c r="L89" s="296">
        <f t="shared" si="18"/>
        <v>0</v>
      </c>
      <c r="M89" s="296">
        <f t="shared" si="19"/>
        <v>0</v>
      </c>
      <c r="N89" s="296">
        <f t="shared" si="20"/>
        <v>0</v>
      </c>
      <c r="O89" s="296">
        <f t="shared" si="12"/>
        <v>0</v>
      </c>
      <c r="P89" s="296">
        <f>IF('1. General Input'!$D$10=0,0,IF('1. General Input'!$D$10=8,0,IF(B89&gt;$P$11-1,IF(B89&lt;$Q$11,G89,0),0)))</f>
        <v>0</v>
      </c>
      <c r="Q89" s="296">
        <f>IF('1. General Input'!$D$10=0,0,IF('1. General Input'!$D$10=8,0,IF(B89&gt;$Q$11-1,IF(B89&lt;$R$11,G89,0),0)))</f>
        <v>0</v>
      </c>
      <c r="R89" s="296">
        <f>IF('1. General Input'!$D$10=0,0,IF('1. General Input'!$D$10=8,0,IF(B89&gt;$R$11-1,IF(B89&lt;$S$11,G89,0),0)))</f>
        <v>0</v>
      </c>
      <c r="S89" s="296">
        <f>IF('1. General Input'!$D$10=0,0,IF('1. General Input'!$D$10=8,0,IF(B89&gt;$S$11-1,IF(B89&lt;$T$11,G89,0),0)))</f>
        <v>0</v>
      </c>
      <c r="T89" s="296">
        <f>IF('1. General Input'!$D$10=0,0,IF('1. General Input'!$D$10=8,0,IF(B89&gt;$T$11-1,IF(B89&lt;$U$11,G89,0),0)))</f>
        <v>0</v>
      </c>
      <c r="U89" s="296">
        <f>IF('1. General Input'!$D$10=0,0,IF('1. General Input'!$D$10=8,0,IF(B89&gt;$U$11-1,IF(B89&lt;$V$11,G89,0),0)))</f>
        <v>0</v>
      </c>
      <c r="V89" s="296">
        <f>IF('1. General Input'!$D$10=0,0,IF('1. General Input'!$D$10=8,0,IF(B89&gt;$V$11-1,IF(B89&lt;$W$11,G89,0),0)))</f>
        <v>0</v>
      </c>
      <c r="W89" s="296">
        <f>IF('1. General Input'!$D$10=0,0,IF('1. General Input'!$D$10=8,0,IF(B89&gt;$W$11-1,IF(B89&lt;$X$11,G89,0),0)))</f>
        <v>0</v>
      </c>
      <c r="X89" s="296">
        <f>IF('1. General Input'!$D$10=0,0,IF('1. General Input'!$D$10=8,0,IF(B89&gt;$X$11-1,IF(B89&lt;$Y$11,G89,0),0)))</f>
        <v>0</v>
      </c>
      <c r="Y89" s="296">
        <f>IF('1. General Input'!$D$10=0,0,IF('1. General Input'!$D$10=8,0,IF(B89&gt;$Y$11-1,IF(B89&lt;$Z$11,G89,0),0)))</f>
        <v>0</v>
      </c>
      <c r="Z89" s="296">
        <f>IF('1. General Input'!$D$10=0,0,IF('1. General Input'!$D$10=8,0,IF(B89&gt;$Z$11-1,IF(B89&lt;$AA$11,G89,0),0)))</f>
        <v>0</v>
      </c>
      <c r="AA89" s="296">
        <f>IF('1. General Input'!$D$10=0,0,IF('1. General Input'!$D$10=8,0,IF(B89&gt;$AA$11-1,IF(B89&lt;$AB$11,G89,0),0)))</f>
        <v>0</v>
      </c>
      <c r="AB89" s="296">
        <f>IF('1. General Input'!$D$10=0,0,IF('1. General Input'!$D$10=8,0,IF(B89&gt;$AB$11-1,IF(B89&lt;$AC$11,G89,0),0)))</f>
        <v>0</v>
      </c>
      <c r="AC89" s="296">
        <f>IF('1. General Input'!$D$10=0,0,IF('1. General Input'!$D$10=8,0,IF(B89&gt;$AC$11-1,IF(B89&lt;$AD$11,G89,0),0)))</f>
        <v>0</v>
      </c>
      <c r="AD89" s="296">
        <f>IF('1. General Input'!$D$10=0,0,IF('1. General Input'!$D$10=8,0,IF(B89&gt;$AD$11-1,IF(B89&lt;$AE$11,G89,0),0)))</f>
        <v>0</v>
      </c>
      <c r="AE89" s="296">
        <f>IF('1. General Input'!$D$10=0,0,IF('1. General Input'!$D$10=8,0,IF(B89&gt;$AE$11-1,IF(B89&lt;$AF$11,G89,0),0)))</f>
        <v>0</v>
      </c>
      <c r="AF89" s="296">
        <f>IF('1. General Input'!$D$10=0,0,IF(B89&gt;$AF$11-1,G89,0))</f>
        <v>0</v>
      </c>
      <c r="AG89" s="270">
        <f t="shared" si="21"/>
        <v>0</v>
      </c>
    </row>
    <row r="90" spans="1:33" x14ac:dyDescent="0.25">
      <c r="A90" s="501"/>
      <c r="B90" s="539"/>
      <c r="C90" s="502"/>
      <c r="D90" s="505"/>
      <c r="E90" s="505"/>
      <c r="F90" s="505"/>
      <c r="G90" s="296">
        <f t="shared" si="13"/>
        <v>0</v>
      </c>
      <c r="H90" s="296">
        <f t="shared" si="14"/>
        <v>0</v>
      </c>
      <c r="I90" s="296">
        <f t="shared" si="15"/>
        <v>0</v>
      </c>
      <c r="J90" s="296">
        <f t="shared" si="16"/>
        <v>0</v>
      </c>
      <c r="K90" s="296">
        <f t="shared" si="17"/>
        <v>0</v>
      </c>
      <c r="L90" s="296">
        <f t="shared" si="18"/>
        <v>0</v>
      </c>
      <c r="M90" s="296">
        <f t="shared" si="19"/>
        <v>0</v>
      </c>
      <c r="N90" s="296">
        <f t="shared" si="20"/>
        <v>0</v>
      </c>
      <c r="O90" s="296">
        <f t="shared" ref="O90:O114" si="22">IF(B90&gt;$O$11-1,IF(B90&lt;$O$12+1,G90,0),0)</f>
        <v>0</v>
      </c>
      <c r="P90" s="296">
        <f>IF('1. General Input'!$D$10=0,0,IF('1. General Input'!$D$10=8,0,IF(B90&gt;$P$11-1,IF(B90&lt;$Q$11,G90,0),0)))</f>
        <v>0</v>
      </c>
      <c r="Q90" s="296">
        <f>IF('1. General Input'!$D$10=0,0,IF('1. General Input'!$D$10=8,0,IF(B90&gt;$Q$11-1,IF(B90&lt;$R$11,G90,0),0)))</f>
        <v>0</v>
      </c>
      <c r="R90" s="296">
        <f>IF('1. General Input'!$D$10=0,0,IF('1. General Input'!$D$10=8,0,IF(B90&gt;$R$11-1,IF(B90&lt;$S$11,G90,0),0)))</f>
        <v>0</v>
      </c>
      <c r="S90" s="296">
        <f>IF('1. General Input'!$D$10=0,0,IF('1. General Input'!$D$10=8,0,IF(B90&gt;$S$11-1,IF(B90&lt;$T$11,G90,0),0)))</f>
        <v>0</v>
      </c>
      <c r="T90" s="296">
        <f>IF('1. General Input'!$D$10=0,0,IF('1. General Input'!$D$10=8,0,IF(B90&gt;$T$11-1,IF(B90&lt;$U$11,G90,0),0)))</f>
        <v>0</v>
      </c>
      <c r="U90" s="296">
        <f>IF('1. General Input'!$D$10=0,0,IF('1. General Input'!$D$10=8,0,IF(B90&gt;$U$11-1,IF(B90&lt;$V$11,G90,0),0)))</f>
        <v>0</v>
      </c>
      <c r="V90" s="296">
        <f>IF('1. General Input'!$D$10=0,0,IF('1. General Input'!$D$10=8,0,IF(B90&gt;$V$11-1,IF(B90&lt;$W$11,G90,0),0)))</f>
        <v>0</v>
      </c>
      <c r="W90" s="296">
        <f>IF('1. General Input'!$D$10=0,0,IF('1. General Input'!$D$10=8,0,IF(B90&gt;$W$11-1,IF(B90&lt;$X$11,G90,0),0)))</f>
        <v>0</v>
      </c>
      <c r="X90" s="296">
        <f>IF('1. General Input'!$D$10=0,0,IF('1. General Input'!$D$10=8,0,IF(B90&gt;$X$11-1,IF(B90&lt;$Y$11,G90,0),0)))</f>
        <v>0</v>
      </c>
      <c r="Y90" s="296">
        <f>IF('1. General Input'!$D$10=0,0,IF('1. General Input'!$D$10=8,0,IF(B90&gt;$Y$11-1,IF(B90&lt;$Z$11,G90,0),0)))</f>
        <v>0</v>
      </c>
      <c r="Z90" s="296">
        <f>IF('1. General Input'!$D$10=0,0,IF('1. General Input'!$D$10=8,0,IF(B90&gt;$Z$11-1,IF(B90&lt;$AA$11,G90,0),0)))</f>
        <v>0</v>
      </c>
      <c r="AA90" s="296">
        <f>IF('1. General Input'!$D$10=0,0,IF('1. General Input'!$D$10=8,0,IF(B90&gt;$AA$11-1,IF(B90&lt;$AB$11,G90,0),0)))</f>
        <v>0</v>
      </c>
      <c r="AB90" s="296">
        <f>IF('1. General Input'!$D$10=0,0,IF('1. General Input'!$D$10=8,0,IF(B90&gt;$AB$11-1,IF(B90&lt;$AC$11,G90,0),0)))</f>
        <v>0</v>
      </c>
      <c r="AC90" s="296">
        <f>IF('1. General Input'!$D$10=0,0,IF('1. General Input'!$D$10=8,0,IF(B90&gt;$AC$11-1,IF(B90&lt;$AD$11,G90,0),0)))</f>
        <v>0</v>
      </c>
      <c r="AD90" s="296">
        <f>IF('1. General Input'!$D$10=0,0,IF('1. General Input'!$D$10=8,0,IF(B90&gt;$AD$11-1,IF(B90&lt;$AE$11,G90,0),0)))</f>
        <v>0</v>
      </c>
      <c r="AE90" s="296">
        <f>IF('1. General Input'!$D$10=0,0,IF('1. General Input'!$D$10=8,0,IF(B90&gt;$AE$11-1,IF(B90&lt;$AF$11,G90,0),0)))</f>
        <v>0</v>
      </c>
      <c r="AF90" s="296">
        <f>IF('1. General Input'!$D$10=0,0,IF(B90&gt;$AF$11-1,G90,0))</f>
        <v>0</v>
      </c>
      <c r="AG90" s="270">
        <f t="shared" si="21"/>
        <v>0</v>
      </c>
    </row>
    <row r="91" spans="1:33" x14ac:dyDescent="0.25">
      <c r="A91" s="501"/>
      <c r="B91" s="539"/>
      <c r="C91" s="502"/>
      <c r="D91" s="505"/>
      <c r="E91" s="505"/>
      <c r="F91" s="505"/>
      <c r="G91" s="296">
        <f t="shared" ref="G91:G102" si="23">+D91-E91-F91</f>
        <v>0</v>
      </c>
      <c r="H91" s="296">
        <f t="shared" si="14"/>
        <v>0</v>
      </c>
      <c r="I91" s="296">
        <f t="shared" si="15"/>
        <v>0</v>
      </c>
      <c r="J91" s="296">
        <f t="shared" si="16"/>
        <v>0</v>
      </c>
      <c r="K91" s="296">
        <f t="shared" si="17"/>
        <v>0</v>
      </c>
      <c r="L91" s="296">
        <f t="shared" si="18"/>
        <v>0</v>
      </c>
      <c r="M91" s="296">
        <f t="shared" si="19"/>
        <v>0</v>
      </c>
      <c r="N91" s="296">
        <f t="shared" si="20"/>
        <v>0</v>
      </c>
      <c r="O91" s="296">
        <f t="shared" si="22"/>
        <v>0</v>
      </c>
      <c r="P91" s="296">
        <f>IF('1. General Input'!$D$10=0,0,IF('1. General Input'!$D$10=8,0,IF(B91&gt;$P$11-1,IF(B91&lt;$Q$11,G91,0),0)))</f>
        <v>0</v>
      </c>
      <c r="Q91" s="296">
        <f>IF('1. General Input'!$D$10=0,0,IF('1. General Input'!$D$10=8,0,IF(B91&gt;$Q$11-1,IF(B91&lt;$R$11,G91,0),0)))</f>
        <v>0</v>
      </c>
      <c r="R91" s="296">
        <f>IF('1. General Input'!$D$10=0,0,IF('1. General Input'!$D$10=8,0,IF(B91&gt;$R$11-1,IF(B91&lt;$S$11,G91,0),0)))</f>
        <v>0</v>
      </c>
      <c r="S91" s="296">
        <f>IF('1. General Input'!$D$10=0,0,IF('1. General Input'!$D$10=8,0,IF(B91&gt;$S$11-1,IF(B91&lt;$T$11,G91,0),0)))</f>
        <v>0</v>
      </c>
      <c r="T91" s="296">
        <f>IF('1. General Input'!$D$10=0,0,IF('1. General Input'!$D$10=8,0,IF(B91&gt;$T$11-1,IF(B91&lt;$U$11,G91,0),0)))</f>
        <v>0</v>
      </c>
      <c r="U91" s="296">
        <f>IF('1. General Input'!$D$10=0,0,IF('1. General Input'!$D$10=8,0,IF(B91&gt;$U$11-1,IF(B91&lt;$V$11,G91,0),0)))</f>
        <v>0</v>
      </c>
      <c r="V91" s="296">
        <f>IF('1. General Input'!$D$10=0,0,IF('1. General Input'!$D$10=8,0,IF(B91&gt;$V$11-1,IF(B91&lt;$W$11,G91,0),0)))</f>
        <v>0</v>
      </c>
      <c r="W91" s="296">
        <f>IF('1. General Input'!$D$10=0,0,IF('1. General Input'!$D$10=8,0,IF(B91&gt;$W$11-1,IF(B91&lt;$X$11,G91,0),0)))</f>
        <v>0</v>
      </c>
      <c r="X91" s="296">
        <f>IF('1. General Input'!$D$10=0,0,IF('1. General Input'!$D$10=8,0,IF(B91&gt;$X$11-1,IF(B91&lt;$Y$11,G91,0),0)))</f>
        <v>0</v>
      </c>
      <c r="Y91" s="296">
        <f>IF('1. General Input'!$D$10=0,0,IF('1. General Input'!$D$10=8,0,IF(B91&gt;$Y$11-1,IF(B91&lt;$Z$11,G91,0),0)))</f>
        <v>0</v>
      </c>
      <c r="Z91" s="296">
        <f>IF('1. General Input'!$D$10=0,0,IF('1. General Input'!$D$10=8,0,IF(B91&gt;$Z$11-1,IF(B91&lt;$AA$11,G91,0),0)))</f>
        <v>0</v>
      </c>
      <c r="AA91" s="296">
        <f>IF('1. General Input'!$D$10=0,0,IF('1. General Input'!$D$10=8,0,IF(B91&gt;$AA$11-1,IF(B91&lt;$AB$11,G91,0),0)))</f>
        <v>0</v>
      </c>
      <c r="AB91" s="296">
        <f>IF('1. General Input'!$D$10=0,0,IF('1. General Input'!$D$10=8,0,IF(B91&gt;$AB$11-1,IF(B91&lt;$AC$11,G91,0),0)))</f>
        <v>0</v>
      </c>
      <c r="AC91" s="296">
        <f>IF('1. General Input'!$D$10=0,0,IF('1. General Input'!$D$10=8,0,IF(B91&gt;$AC$11-1,IF(B91&lt;$AD$11,G91,0),0)))</f>
        <v>0</v>
      </c>
      <c r="AD91" s="296">
        <f>IF('1. General Input'!$D$10=0,0,IF('1. General Input'!$D$10=8,0,IF(B91&gt;$AD$11-1,IF(B91&lt;$AE$11,G91,0),0)))</f>
        <v>0</v>
      </c>
      <c r="AE91" s="296">
        <f>IF('1. General Input'!$D$10=0,0,IF('1. General Input'!$D$10=8,0,IF(B91&gt;$AE$11-1,IF(B91&lt;$AF$11,G91,0),0)))</f>
        <v>0</v>
      </c>
      <c r="AF91" s="296">
        <f>IF('1. General Input'!$D$10=0,0,IF(B91&gt;$AF$11-1,G91,0))</f>
        <v>0</v>
      </c>
      <c r="AG91" s="270">
        <f t="shared" si="21"/>
        <v>0</v>
      </c>
    </row>
    <row r="92" spans="1:33" x14ac:dyDescent="0.25">
      <c r="A92" s="501"/>
      <c r="B92" s="539"/>
      <c r="C92" s="502"/>
      <c r="D92" s="505"/>
      <c r="E92" s="505"/>
      <c r="F92" s="505"/>
      <c r="G92" s="296">
        <f t="shared" si="23"/>
        <v>0</v>
      </c>
      <c r="H92" s="296">
        <f t="shared" si="14"/>
        <v>0</v>
      </c>
      <c r="I92" s="296">
        <f t="shared" si="15"/>
        <v>0</v>
      </c>
      <c r="J92" s="296">
        <f t="shared" si="16"/>
        <v>0</v>
      </c>
      <c r="K92" s="296">
        <f t="shared" si="17"/>
        <v>0</v>
      </c>
      <c r="L92" s="296">
        <f t="shared" si="18"/>
        <v>0</v>
      </c>
      <c r="M92" s="296">
        <f t="shared" si="19"/>
        <v>0</v>
      </c>
      <c r="N92" s="296">
        <f t="shared" si="20"/>
        <v>0</v>
      </c>
      <c r="O92" s="296">
        <f t="shared" si="22"/>
        <v>0</v>
      </c>
      <c r="P92" s="296">
        <f>IF('1. General Input'!$D$10=0,0,IF('1. General Input'!$D$10=8,0,IF(B92&gt;$P$11-1,IF(B92&lt;$Q$11,G92,0),0)))</f>
        <v>0</v>
      </c>
      <c r="Q92" s="296">
        <f>IF('1. General Input'!$D$10=0,0,IF('1. General Input'!$D$10=8,0,IF(B92&gt;$Q$11-1,IF(B92&lt;$R$11,G92,0),0)))</f>
        <v>0</v>
      </c>
      <c r="R92" s="296">
        <f>IF('1. General Input'!$D$10=0,0,IF('1. General Input'!$D$10=8,0,IF(B92&gt;$R$11-1,IF(B92&lt;$S$11,G92,0),0)))</f>
        <v>0</v>
      </c>
      <c r="S92" s="296">
        <f>IF('1. General Input'!$D$10=0,0,IF('1. General Input'!$D$10=8,0,IF(B92&gt;$S$11-1,IF(B92&lt;$T$11,G92,0),0)))</f>
        <v>0</v>
      </c>
      <c r="T92" s="296">
        <f>IF('1. General Input'!$D$10=0,0,IF('1. General Input'!$D$10=8,0,IF(B92&gt;$T$11-1,IF(B92&lt;$U$11,G92,0),0)))</f>
        <v>0</v>
      </c>
      <c r="U92" s="296">
        <f>IF('1. General Input'!$D$10=0,0,IF('1. General Input'!$D$10=8,0,IF(B92&gt;$U$11-1,IF(B92&lt;$V$11,G92,0),0)))</f>
        <v>0</v>
      </c>
      <c r="V92" s="296">
        <f>IF('1. General Input'!$D$10=0,0,IF('1. General Input'!$D$10=8,0,IF(B92&gt;$V$11-1,IF(B92&lt;$W$11,G92,0),0)))</f>
        <v>0</v>
      </c>
      <c r="W92" s="296">
        <f>IF('1. General Input'!$D$10=0,0,IF('1. General Input'!$D$10=8,0,IF(B92&gt;$W$11-1,IF(B92&lt;$X$11,G92,0),0)))</f>
        <v>0</v>
      </c>
      <c r="X92" s="296">
        <f>IF('1. General Input'!$D$10=0,0,IF('1. General Input'!$D$10=8,0,IF(B92&gt;$X$11-1,IF(B92&lt;$Y$11,G92,0),0)))</f>
        <v>0</v>
      </c>
      <c r="Y92" s="296">
        <f>IF('1. General Input'!$D$10=0,0,IF('1. General Input'!$D$10=8,0,IF(B92&gt;$Y$11-1,IF(B92&lt;$Z$11,G92,0),0)))</f>
        <v>0</v>
      </c>
      <c r="Z92" s="296">
        <f>IF('1. General Input'!$D$10=0,0,IF('1. General Input'!$D$10=8,0,IF(B92&gt;$Z$11-1,IF(B92&lt;$AA$11,G92,0),0)))</f>
        <v>0</v>
      </c>
      <c r="AA92" s="296">
        <f>IF('1. General Input'!$D$10=0,0,IF('1. General Input'!$D$10=8,0,IF(B92&gt;$AA$11-1,IF(B92&lt;$AB$11,G92,0),0)))</f>
        <v>0</v>
      </c>
      <c r="AB92" s="296">
        <f>IF('1. General Input'!$D$10=0,0,IF('1. General Input'!$D$10=8,0,IF(B92&gt;$AB$11-1,IF(B92&lt;$AC$11,G92,0),0)))</f>
        <v>0</v>
      </c>
      <c r="AC92" s="296">
        <f>IF('1. General Input'!$D$10=0,0,IF('1. General Input'!$D$10=8,0,IF(B92&gt;$AC$11-1,IF(B92&lt;$AD$11,G92,0),0)))</f>
        <v>0</v>
      </c>
      <c r="AD92" s="296">
        <f>IF('1. General Input'!$D$10=0,0,IF('1. General Input'!$D$10=8,0,IF(B92&gt;$AD$11-1,IF(B92&lt;$AE$11,G92,0),0)))</f>
        <v>0</v>
      </c>
      <c r="AE92" s="296">
        <f>IF('1. General Input'!$D$10=0,0,IF('1. General Input'!$D$10=8,0,IF(B92&gt;$AE$11-1,IF(B92&lt;$AF$11,G92,0),0)))</f>
        <v>0</v>
      </c>
      <c r="AF92" s="296">
        <f>IF('1. General Input'!$D$10=0,0,IF(B92&gt;$AF$11-1,G92,0))</f>
        <v>0</v>
      </c>
      <c r="AG92" s="270">
        <f t="shared" si="21"/>
        <v>0</v>
      </c>
    </row>
    <row r="93" spans="1:33" x14ac:dyDescent="0.25">
      <c r="A93" s="501"/>
      <c r="B93" s="539"/>
      <c r="C93" s="502"/>
      <c r="D93" s="505"/>
      <c r="E93" s="505"/>
      <c r="F93" s="505"/>
      <c r="G93" s="296">
        <f t="shared" si="23"/>
        <v>0</v>
      </c>
      <c r="H93" s="296">
        <f t="shared" si="14"/>
        <v>0</v>
      </c>
      <c r="I93" s="296">
        <f t="shared" si="15"/>
        <v>0</v>
      </c>
      <c r="J93" s="296">
        <f t="shared" si="16"/>
        <v>0</v>
      </c>
      <c r="K93" s="296">
        <f t="shared" si="17"/>
        <v>0</v>
      </c>
      <c r="L93" s="296">
        <f t="shared" si="18"/>
        <v>0</v>
      </c>
      <c r="M93" s="296">
        <f t="shared" si="19"/>
        <v>0</v>
      </c>
      <c r="N93" s="296">
        <f t="shared" si="20"/>
        <v>0</v>
      </c>
      <c r="O93" s="296">
        <f t="shared" si="22"/>
        <v>0</v>
      </c>
      <c r="P93" s="296">
        <f>IF('1. General Input'!$D$10=0,0,IF('1. General Input'!$D$10=8,0,IF(B93&gt;$P$11-1,IF(B93&lt;$Q$11,G93,0),0)))</f>
        <v>0</v>
      </c>
      <c r="Q93" s="296">
        <f>IF('1. General Input'!$D$10=0,0,IF('1. General Input'!$D$10=8,0,IF(B93&gt;$Q$11-1,IF(B93&lt;$R$11,G93,0),0)))</f>
        <v>0</v>
      </c>
      <c r="R93" s="296">
        <f>IF('1. General Input'!$D$10=0,0,IF('1. General Input'!$D$10=8,0,IF(B93&gt;$R$11-1,IF(B93&lt;$S$11,G93,0),0)))</f>
        <v>0</v>
      </c>
      <c r="S93" s="296">
        <f>IF('1. General Input'!$D$10=0,0,IF('1. General Input'!$D$10=8,0,IF(B93&gt;$S$11-1,IF(B93&lt;$T$11,G93,0),0)))</f>
        <v>0</v>
      </c>
      <c r="T93" s="296">
        <f>IF('1. General Input'!$D$10=0,0,IF('1. General Input'!$D$10=8,0,IF(B93&gt;$T$11-1,IF(B93&lt;$U$11,G93,0),0)))</f>
        <v>0</v>
      </c>
      <c r="U93" s="296">
        <f>IF('1. General Input'!$D$10=0,0,IF('1. General Input'!$D$10=8,0,IF(B93&gt;$U$11-1,IF(B93&lt;$V$11,G93,0),0)))</f>
        <v>0</v>
      </c>
      <c r="V93" s="296">
        <f>IF('1. General Input'!$D$10=0,0,IF('1. General Input'!$D$10=8,0,IF(B93&gt;$V$11-1,IF(B93&lt;$W$11,G93,0),0)))</f>
        <v>0</v>
      </c>
      <c r="W93" s="296">
        <f>IF('1. General Input'!$D$10=0,0,IF('1. General Input'!$D$10=8,0,IF(B93&gt;$W$11-1,IF(B93&lt;$X$11,G93,0),0)))</f>
        <v>0</v>
      </c>
      <c r="X93" s="296">
        <f>IF('1. General Input'!$D$10=0,0,IF('1. General Input'!$D$10=8,0,IF(B93&gt;$X$11-1,IF(B93&lt;$Y$11,G93,0),0)))</f>
        <v>0</v>
      </c>
      <c r="Y93" s="296">
        <f>IF('1. General Input'!$D$10=0,0,IF('1. General Input'!$D$10=8,0,IF(B93&gt;$Y$11-1,IF(B93&lt;$Z$11,G93,0),0)))</f>
        <v>0</v>
      </c>
      <c r="Z93" s="296">
        <f>IF('1. General Input'!$D$10=0,0,IF('1. General Input'!$D$10=8,0,IF(B93&gt;$Z$11-1,IF(B93&lt;$AA$11,G93,0),0)))</f>
        <v>0</v>
      </c>
      <c r="AA93" s="296">
        <f>IF('1. General Input'!$D$10=0,0,IF('1. General Input'!$D$10=8,0,IF(B93&gt;$AA$11-1,IF(B93&lt;$AB$11,G93,0),0)))</f>
        <v>0</v>
      </c>
      <c r="AB93" s="296">
        <f>IF('1. General Input'!$D$10=0,0,IF('1. General Input'!$D$10=8,0,IF(B93&gt;$AB$11-1,IF(B93&lt;$AC$11,G93,0),0)))</f>
        <v>0</v>
      </c>
      <c r="AC93" s="296">
        <f>IF('1. General Input'!$D$10=0,0,IF('1. General Input'!$D$10=8,0,IF(B93&gt;$AC$11-1,IF(B93&lt;$AD$11,G93,0),0)))</f>
        <v>0</v>
      </c>
      <c r="AD93" s="296">
        <f>IF('1. General Input'!$D$10=0,0,IF('1. General Input'!$D$10=8,0,IF(B93&gt;$AD$11-1,IF(B93&lt;$AE$11,G93,0),0)))</f>
        <v>0</v>
      </c>
      <c r="AE93" s="296">
        <f>IF('1. General Input'!$D$10=0,0,IF('1. General Input'!$D$10=8,0,IF(B93&gt;$AE$11-1,IF(B93&lt;$AF$11,G93,0),0)))</f>
        <v>0</v>
      </c>
      <c r="AF93" s="296">
        <f>IF('1. General Input'!$D$10=0,0,IF(B93&gt;$AF$11-1,G93,0))</f>
        <v>0</v>
      </c>
      <c r="AG93" s="270">
        <f t="shared" si="21"/>
        <v>0</v>
      </c>
    </row>
    <row r="94" spans="1:33" x14ac:dyDescent="0.25">
      <c r="A94" s="501"/>
      <c r="B94" s="539"/>
      <c r="C94" s="502"/>
      <c r="D94" s="505"/>
      <c r="E94" s="505"/>
      <c r="F94" s="505"/>
      <c r="G94" s="296">
        <f t="shared" si="23"/>
        <v>0</v>
      </c>
      <c r="H94" s="296">
        <f t="shared" si="14"/>
        <v>0</v>
      </c>
      <c r="I94" s="296">
        <f t="shared" si="15"/>
        <v>0</v>
      </c>
      <c r="J94" s="296">
        <f t="shared" si="16"/>
        <v>0</v>
      </c>
      <c r="K94" s="296">
        <f t="shared" si="17"/>
        <v>0</v>
      </c>
      <c r="L94" s="296">
        <f t="shared" si="18"/>
        <v>0</v>
      </c>
      <c r="M94" s="296">
        <f t="shared" si="19"/>
        <v>0</v>
      </c>
      <c r="N94" s="296">
        <f t="shared" si="20"/>
        <v>0</v>
      </c>
      <c r="O94" s="296">
        <f t="shared" si="22"/>
        <v>0</v>
      </c>
      <c r="P94" s="296">
        <f>IF('1. General Input'!$D$10=0,0,IF('1. General Input'!$D$10=8,0,IF(B94&gt;$P$11-1,IF(B94&lt;$Q$11,G94,0),0)))</f>
        <v>0</v>
      </c>
      <c r="Q94" s="296">
        <f>IF('1. General Input'!$D$10=0,0,IF('1. General Input'!$D$10=8,0,IF(B94&gt;$Q$11-1,IF(B94&lt;$R$11,G94,0),0)))</f>
        <v>0</v>
      </c>
      <c r="R94" s="296">
        <f>IF('1. General Input'!$D$10=0,0,IF('1. General Input'!$D$10=8,0,IF(B94&gt;$R$11-1,IF(B94&lt;$S$11,G94,0),0)))</f>
        <v>0</v>
      </c>
      <c r="S94" s="296">
        <f>IF('1. General Input'!$D$10=0,0,IF('1. General Input'!$D$10=8,0,IF(B94&gt;$S$11-1,IF(B94&lt;$T$11,G94,0),0)))</f>
        <v>0</v>
      </c>
      <c r="T94" s="296">
        <f>IF('1. General Input'!$D$10=0,0,IF('1. General Input'!$D$10=8,0,IF(B94&gt;$T$11-1,IF(B94&lt;$U$11,G94,0),0)))</f>
        <v>0</v>
      </c>
      <c r="U94" s="296">
        <f>IF('1. General Input'!$D$10=0,0,IF('1. General Input'!$D$10=8,0,IF(B94&gt;$U$11-1,IF(B94&lt;$V$11,G94,0),0)))</f>
        <v>0</v>
      </c>
      <c r="V94" s="296">
        <f>IF('1. General Input'!$D$10=0,0,IF('1. General Input'!$D$10=8,0,IF(B94&gt;$V$11-1,IF(B94&lt;$W$11,G94,0),0)))</f>
        <v>0</v>
      </c>
      <c r="W94" s="296">
        <f>IF('1. General Input'!$D$10=0,0,IF('1. General Input'!$D$10=8,0,IF(B94&gt;$W$11-1,IF(B94&lt;$X$11,G94,0),0)))</f>
        <v>0</v>
      </c>
      <c r="X94" s="296">
        <f>IF('1. General Input'!$D$10=0,0,IF('1. General Input'!$D$10=8,0,IF(B94&gt;$X$11-1,IF(B94&lt;$Y$11,G94,0),0)))</f>
        <v>0</v>
      </c>
      <c r="Y94" s="296">
        <f>IF('1. General Input'!$D$10=0,0,IF('1. General Input'!$D$10=8,0,IF(B94&gt;$Y$11-1,IF(B94&lt;$Z$11,G94,0),0)))</f>
        <v>0</v>
      </c>
      <c r="Z94" s="296">
        <f>IF('1. General Input'!$D$10=0,0,IF('1. General Input'!$D$10=8,0,IF(B94&gt;$Z$11-1,IF(B94&lt;$AA$11,G94,0),0)))</f>
        <v>0</v>
      </c>
      <c r="AA94" s="296">
        <f>IF('1. General Input'!$D$10=0,0,IF('1. General Input'!$D$10=8,0,IF(B94&gt;$AA$11-1,IF(B94&lt;$AB$11,G94,0),0)))</f>
        <v>0</v>
      </c>
      <c r="AB94" s="296">
        <f>IF('1. General Input'!$D$10=0,0,IF('1. General Input'!$D$10=8,0,IF(B94&gt;$AB$11-1,IF(B94&lt;$AC$11,G94,0),0)))</f>
        <v>0</v>
      </c>
      <c r="AC94" s="296">
        <f>IF('1. General Input'!$D$10=0,0,IF('1. General Input'!$D$10=8,0,IF(B94&gt;$AC$11-1,IF(B94&lt;$AD$11,G94,0),0)))</f>
        <v>0</v>
      </c>
      <c r="AD94" s="296">
        <f>IF('1. General Input'!$D$10=0,0,IF('1. General Input'!$D$10=8,0,IF(B94&gt;$AD$11-1,IF(B94&lt;$AE$11,G94,0),0)))</f>
        <v>0</v>
      </c>
      <c r="AE94" s="296">
        <f>IF('1. General Input'!$D$10=0,0,IF('1. General Input'!$D$10=8,0,IF(B94&gt;$AE$11-1,IF(B94&lt;$AF$11,G94,0),0)))</f>
        <v>0</v>
      </c>
      <c r="AF94" s="296">
        <f>IF('1. General Input'!$D$10=0,0,IF(B94&gt;$AF$11-1,G94,0))</f>
        <v>0</v>
      </c>
      <c r="AG94" s="270">
        <f t="shared" si="21"/>
        <v>0</v>
      </c>
    </row>
    <row r="95" spans="1:33" x14ac:dyDescent="0.25">
      <c r="A95" s="501"/>
      <c r="B95" s="539"/>
      <c r="C95" s="502"/>
      <c r="D95" s="505"/>
      <c r="E95" s="505"/>
      <c r="F95" s="505"/>
      <c r="G95" s="296">
        <f t="shared" si="23"/>
        <v>0</v>
      </c>
      <c r="H95" s="296">
        <f t="shared" si="14"/>
        <v>0</v>
      </c>
      <c r="I95" s="296">
        <f t="shared" si="15"/>
        <v>0</v>
      </c>
      <c r="J95" s="296">
        <f t="shared" si="16"/>
        <v>0</v>
      </c>
      <c r="K95" s="296">
        <f t="shared" si="17"/>
        <v>0</v>
      </c>
      <c r="L95" s="296">
        <f t="shared" si="18"/>
        <v>0</v>
      </c>
      <c r="M95" s="296">
        <f t="shared" si="19"/>
        <v>0</v>
      </c>
      <c r="N95" s="296">
        <f t="shared" si="20"/>
        <v>0</v>
      </c>
      <c r="O95" s="296">
        <f t="shared" si="22"/>
        <v>0</v>
      </c>
      <c r="P95" s="296">
        <f>IF('1. General Input'!$D$10=0,0,IF('1. General Input'!$D$10=8,0,IF(B95&gt;$P$11-1,IF(B95&lt;$Q$11,G95,0),0)))</f>
        <v>0</v>
      </c>
      <c r="Q95" s="296">
        <f>IF('1. General Input'!$D$10=0,0,IF('1. General Input'!$D$10=8,0,IF(B95&gt;$Q$11-1,IF(B95&lt;$R$11,G95,0),0)))</f>
        <v>0</v>
      </c>
      <c r="R95" s="296">
        <f>IF('1. General Input'!$D$10=0,0,IF('1. General Input'!$D$10=8,0,IF(B95&gt;$R$11-1,IF(B95&lt;$S$11,G95,0),0)))</f>
        <v>0</v>
      </c>
      <c r="S95" s="296">
        <f>IF('1. General Input'!$D$10=0,0,IF('1. General Input'!$D$10=8,0,IF(B95&gt;$S$11-1,IF(B95&lt;$T$11,G95,0),0)))</f>
        <v>0</v>
      </c>
      <c r="T95" s="296">
        <f>IF('1. General Input'!$D$10=0,0,IF('1. General Input'!$D$10=8,0,IF(B95&gt;$T$11-1,IF(B95&lt;$U$11,G95,0),0)))</f>
        <v>0</v>
      </c>
      <c r="U95" s="296">
        <f>IF('1. General Input'!$D$10=0,0,IF('1. General Input'!$D$10=8,0,IF(B95&gt;$U$11-1,IF(B95&lt;$V$11,G95,0),0)))</f>
        <v>0</v>
      </c>
      <c r="V95" s="296">
        <f>IF('1. General Input'!$D$10=0,0,IF('1. General Input'!$D$10=8,0,IF(B95&gt;$V$11-1,IF(B95&lt;$W$11,G95,0),0)))</f>
        <v>0</v>
      </c>
      <c r="W95" s="296">
        <f>IF('1. General Input'!$D$10=0,0,IF('1. General Input'!$D$10=8,0,IF(B95&gt;$W$11-1,IF(B95&lt;$X$11,G95,0),0)))</f>
        <v>0</v>
      </c>
      <c r="X95" s="296">
        <f>IF('1. General Input'!$D$10=0,0,IF('1. General Input'!$D$10=8,0,IF(B95&gt;$X$11-1,IF(B95&lt;$Y$11,G95,0),0)))</f>
        <v>0</v>
      </c>
      <c r="Y95" s="296">
        <f>IF('1. General Input'!$D$10=0,0,IF('1. General Input'!$D$10=8,0,IF(B95&gt;$Y$11-1,IF(B95&lt;$Z$11,G95,0),0)))</f>
        <v>0</v>
      </c>
      <c r="Z95" s="296">
        <f>IF('1. General Input'!$D$10=0,0,IF('1. General Input'!$D$10=8,0,IF(B95&gt;$Z$11-1,IF(B95&lt;$AA$11,G95,0),0)))</f>
        <v>0</v>
      </c>
      <c r="AA95" s="296">
        <f>IF('1. General Input'!$D$10=0,0,IF('1. General Input'!$D$10=8,0,IF(B95&gt;$AA$11-1,IF(B95&lt;$AB$11,G95,0),0)))</f>
        <v>0</v>
      </c>
      <c r="AB95" s="296">
        <f>IF('1. General Input'!$D$10=0,0,IF('1. General Input'!$D$10=8,0,IF(B95&gt;$AB$11-1,IF(B95&lt;$AC$11,G95,0),0)))</f>
        <v>0</v>
      </c>
      <c r="AC95" s="296">
        <f>IF('1. General Input'!$D$10=0,0,IF('1. General Input'!$D$10=8,0,IF(B95&gt;$AC$11-1,IF(B95&lt;$AD$11,G95,0),0)))</f>
        <v>0</v>
      </c>
      <c r="AD95" s="296">
        <f>IF('1. General Input'!$D$10=0,0,IF('1. General Input'!$D$10=8,0,IF(B95&gt;$AD$11-1,IF(B95&lt;$AE$11,G95,0),0)))</f>
        <v>0</v>
      </c>
      <c r="AE95" s="296">
        <f>IF('1. General Input'!$D$10=0,0,IF('1. General Input'!$D$10=8,0,IF(B95&gt;$AE$11-1,IF(B95&lt;$AF$11,G95,0),0)))</f>
        <v>0</v>
      </c>
      <c r="AF95" s="296">
        <f>IF('1. General Input'!$D$10=0,0,IF(B95&gt;$AF$11-1,G95,0))</f>
        <v>0</v>
      </c>
      <c r="AG95" s="270">
        <f t="shared" si="21"/>
        <v>0</v>
      </c>
    </row>
    <row r="96" spans="1:33" x14ac:dyDescent="0.25">
      <c r="A96" s="501"/>
      <c r="B96" s="539"/>
      <c r="C96" s="502"/>
      <c r="D96" s="505"/>
      <c r="E96" s="505"/>
      <c r="F96" s="505"/>
      <c r="G96" s="296">
        <f t="shared" si="23"/>
        <v>0</v>
      </c>
      <c r="H96" s="296">
        <f t="shared" si="14"/>
        <v>0</v>
      </c>
      <c r="I96" s="296">
        <f t="shared" si="15"/>
        <v>0</v>
      </c>
      <c r="J96" s="296">
        <f t="shared" si="16"/>
        <v>0</v>
      </c>
      <c r="K96" s="296">
        <f t="shared" si="17"/>
        <v>0</v>
      </c>
      <c r="L96" s="296">
        <f t="shared" si="18"/>
        <v>0</v>
      </c>
      <c r="M96" s="296">
        <f t="shared" si="19"/>
        <v>0</v>
      </c>
      <c r="N96" s="296">
        <f t="shared" si="20"/>
        <v>0</v>
      </c>
      <c r="O96" s="296">
        <f t="shared" si="22"/>
        <v>0</v>
      </c>
      <c r="P96" s="296">
        <f>IF('1. General Input'!$D$10=0,0,IF('1. General Input'!$D$10=8,0,IF(B96&gt;$P$11-1,IF(B96&lt;$Q$11,G96,0),0)))</f>
        <v>0</v>
      </c>
      <c r="Q96" s="296">
        <f>IF('1. General Input'!$D$10=0,0,IF('1. General Input'!$D$10=8,0,IF(B96&gt;$Q$11-1,IF(B96&lt;$R$11,G96,0),0)))</f>
        <v>0</v>
      </c>
      <c r="R96" s="296">
        <f>IF('1. General Input'!$D$10=0,0,IF('1. General Input'!$D$10=8,0,IF(B96&gt;$R$11-1,IF(B96&lt;$S$11,G96,0),0)))</f>
        <v>0</v>
      </c>
      <c r="S96" s="296">
        <f>IF('1. General Input'!$D$10=0,0,IF('1. General Input'!$D$10=8,0,IF(B96&gt;$S$11-1,IF(B96&lt;$T$11,G96,0),0)))</f>
        <v>0</v>
      </c>
      <c r="T96" s="296">
        <f>IF('1. General Input'!$D$10=0,0,IF('1. General Input'!$D$10=8,0,IF(B96&gt;$T$11-1,IF(B96&lt;$U$11,G96,0),0)))</f>
        <v>0</v>
      </c>
      <c r="U96" s="296">
        <f>IF('1. General Input'!$D$10=0,0,IF('1. General Input'!$D$10=8,0,IF(B96&gt;$U$11-1,IF(B96&lt;$V$11,G96,0),0)))</f>
        <v>0</v>
      </c>
      <c r="V96" s="296">
        <f>IF('1. General Input'!$D$10=0,0,IF('1. General Input'!$D$10=8,0,IF(B96&gt;$V$11-1,IF(B96&lt;$W$11,G96,0),0)))</f>
        <v>0</v>
      </c>
      <c r="W96" s="296">
        <f>IF('1. General Input'!$D$10=0,0,IF('1. General Input'!$D$10=8,0,IF(B96&gt;$W$11-1,IF(B96&lt;$X$11,G96,0),0)))</f>
        <v>0</v>
      </c>
      <c r="X96" s="296">
        <f>IF('1. General Input'!$D$10=0,0,IF('1. General Input'!$D$10=8,0,IF(B96&gt;$X$11-1,IF(B96&lt;$Y$11,G96,0),0)))</f>
        <v>0</v>
      </c>
      <c r="Y96" s="296">
        <f>IF('1. General Input'!$D$10=0,0,IF('1. General Input'!$D$10=8,0,IF(B96&gt;$Y$11-1,IF(B96&lt;$Z$11,G96,0),0)))</f>
        <v>0</v>
      </c>
      <c r="Z96" s="296">
        <f>IF('1. General Input'!$D$10=0,0,IF('1. General Input'!$D$10=8,0,IF(B96&gt;$Z$11-1,IF(B96&lt;$AA$11,G96,0),0)))</f>
        <v>0</v>
      </c>
      <c r="AA96" s="296">
        <f>IF('1. General Input'!$D$10=0,0,IF('1. General Input'!$D$10=8,0,IF(B96&gt;$AA$11-1,IF(B96&lt;$AB$11,G96,0),0)))</f>
        <v>0</v>
      </c>
      <c r="AB96" s="296">
        <f>IF('1. General Input'!$D$10=0,0,IF('1. General Input'!$D$10=8,0,IF(B96&gt;$AB$11-1,IF(B96&lt;$AC$11,G96,0),0)))</f>
        <v>0</v>
      </c>
      <c r="AC96" s="296">
        <f>IF('1. General Input'!$D$10=0,0,IF('1. General Input'!$D$10=8,0,IF(B96&gt;$AC$11-1,IF(B96&lt;$AD$11,G96,0),0)))</f>
        <v>0</v>
      </c>
      <c r="AD96" s="296">
        <f>IF('1. General Input'!$D$10=0,0,IF('1. General Input'!$D$10=8,0,IF(B96&gt;$AD$11-1,IF(B96&lt;$AE$11,G96,0),0)))</f>
        <v>0</v>
      </c>
      <c r="AE96" s="296">
        <f>IF('1. General Input'!$D$10=0,0,IF('1. General Input'!$D$10=8,0,IF(B96&gt;$AE$11-1,IF(B96&lt;$AF$11,G96,0),0)))</f>
        <v>0</v>
      </c>
      <c r="AF96" s="296">
        <f>IF('1. General Input'!$D$10=0,0,IF(B96&gt;$AF$11-1,G96,0))</f>
        <v>0</v>
      </c>
      <c r="AG96" s="270">
        <f t="shared" si="21"/>
        <v>0</v>
      </c>
    </row>
    <row r="97" spans="1:33" x14ac:dyDescent="0.25">
      <c r="A97" s="501"/>
      <c r="B97" s="539"/>
      <c r="C97" s="502"/>
      <c r="D97" s="505"/>
      <c r="E97" s="505"/>
      <c r="F97" s="505"/>
      <c r="G97" s="296">
        <f t="shared" si="23"/>
        <v>0</v>
      </c>
      <c r="H97" s="296">
        <f t="shared" si="14"/>
        <v>0</v>
      </c>
      <c r="I97" s="296">
        <f t="shared" si="15"/>
        <v>0</v>
      </c>
      <c r="J97" s="296">
        <f t="shared" si="16"/>
        <v>0</v>
      </c>
      <c r="K97" s="296">
        <f t="shared" si="17"/>
        <v>0</v>
      </c>
      <c r="L97" s="296">
        <f t="shared" si="18"/>
        <v>0</v>
      </c>
      <c r="M97" s="296">
        <f t="shared" si="19"/>
        <v>0</v>
      </c>
      <c r="N97" s="296">
        <f t="shared" si="20"/>
        <v>0</v>
      </c>
      <c r="O97" s="296">
        <f t="shared" si="22"/>
        <v>0</v>
      </c>
      <c r="P97" s="296">
        <f>IF('1. General Input'!$D$10=0,0,IF('1. General Input'!$D$10=8,0,IF(B97&gt;$P$11-1,IF(B97&lt;$Q$11,G97,0),0)))</f>
        <v>0</v>
      </c>
      <c r="Q97" s="296">
        <f>IF('1. General Input'!$D$10=0,0,IF('1. General Input'!$D$10=8,0,IF(B97&gt;$Q$11-1,IF(B97&lt;$R$11,G97,0),0)))</f>
        <v>0</v>
      </c>
      <c r="R97" s="296">
        <f>IF('1. General Input'!$D$10=0,0,IF('1. General Input'!$D$10=8,0,IF(B97&gt;$R$11-1,IF(B97&lt;$S$11,G97,0),0)))</f>
        <v>0</v>
      </c>
      <c r="S97" s="296">
        <f>IF('1. General Input'!$D$10=0,0,IF('1. General Input'!$D$10=8,0,IF(B97&gt;$S$11-1,IF(B97&lt;$T$11,G97,0),0)))</f>
        <v>0</v>
      </c>
      <c r="T97" s="296">
        <f>IF('1. General Input'!$D$10=0,0,IF('1. General Input'!$D$10=8,0,IF(B97&gt;$T$11-1,IF(B97&lt;$U$11,G97,0),0)))</f>
        <v>0</v>
      </c>
      <c r="U97" s="296">
        <f>IF('1. General Input'!$D$10=0,0,IF('1. General Input'!$D$10=8,0,IF(B97&gt;$U$11-1,IF(B97&lt;$V$11,G97,0),0)))</f>
        <v>0</v>
      </c>
      <c r="V97" s="296">
        <f>IF('1. General Input'!$D$10=0,0,IF('1. General Input'!$D$10=8,0,IF(B97&gt;$V$11-1,IF(B97&lt;$W$11,G97,0),0)))</f>
        <v>0</v>
      </c>
      <c r="W97" s="296">
        <f>IF('1. General Input'!$D$10=0,0,IF('1. General Input'!$D$10=8,0,IF(B97&gt;$W$11-1,IF(B97&lt;$X$11,G97,0),0)))</f>
        <v>0</v>
      </c>
      <c r="X97" s="296">
        <f>IF('1. General Input'!$D$10=0,0,IF('1. General Input'!$D$10=8,0,IF(B97&gt;$X$11-1,IF(B97&lt;$Y$11,G97,0),0)))</f>
        <v>0</v>
      </c>
      <c r="Y97" s="296">
        <f>IF('1. General Input'!$D$10=0,0,IF('1. General Input'!$D$10=8,0,IF(B97&gt;$Y$11-1,IF(B97&lt;$Z$11,G97,0),0)))</f>
        <v>0</v>
      </c>
      <c r="Z97" s="296">
        <f>IF('1. General Input'!$D$10=0,0,IF('1. General Input'!$D$10=8,0,IF(B97&gt;$Z$11-1,IF(B97&lt;$AA$11,G97,0),0)))</f>
        <v>0</v>
      </c>
      <c r="AA97" s="296">
        <f>IF('1. General Input'!$D$10=0,0,IF('1. General Input'!$D$10=8,0,IF(B97&gt;$AA$11-1,IF(B97&lt;$AB$11,G97,0),0)))</f>
        <v>0</v>
      </c>
      <c r="AB97" s="296">
        <f>IF('1. General Input'!$D$10=0,0,IF('1. General Input'!$D$10=8,0,IF(B97&gt;$AB$11-1,IF(B97&lt;$AC$11,G97,0),0)))</f>
        <v>0</v>
      </c>
      <c r="AC97" s="296">
        <f>IF('1. General Input'!$D$10=0,0,IF('1. General Input'!$D$10=8,0,IF(B97&gt;$AC$11-1,IF(B97&lt;$AD$11,G97,0),0)))</f>
        <v>0</v>
      </c>
      <c r="AD97" s="296">
        <f>IF('1. General Input'!$D$10=0,0,IF('1. General Input'!$D$10=8,0,IF(B97&gt;$AD$11-1,IF(B97&lt;$AE$11,G97,0),0)))</f>
        <v>0</v>
      </c>
      <c r="AE97" s="296">
        <f>IF('1. General Input'!$D$10=0,0,IF('1. General Input'!$D$10=8,0,IF(B97&gt;$AE$11-1,IF(B97&lt;$AF$11,G97,0),0)))</f>
        <v>0</v>
      </c>
      <c r="AF97" s="296">
        <f>IF('1. General Input'!$D$10=0,0,IF(B97&gt;$AF$11-1,G97,0))</f>
        <v>0</v>
      </c>
      <c r="AG97" s="270">
        <f t="shared" si="21"/>
        <v>0</v>
      </c>
    </row>
    <row r="98" spans="1:33" x14ac:dyDescent="0.25">
      <c r="A98" s="501"/>
      <c r="B98" s="539"/>
      <c r="C98" s="502"/>
      <c r="D98" s="505"/>
      <c r="E98" s="505"/>
      <c r="F98" s="505"/>
      <c r="G98" s="296">
        <f t="shared" si="23"/>
        <v>0</v>
      </c>
      <c r="H98" s="296">
        <f t="shared" si="14"/>
        <v>0</v>
      </c>
      <c r="I98" s="296">
        <f t="shared" si="15"/>
        <v>0</v>
      </c>
      <c r="J98" s="296">
        <f t="shared" si="16"/>
        <v>0</v>
      </c>
      <c r="K98" s="296">
        <f t="shared" si="17"/>
        <v>0</v>
      </c>
      <c r="L98" s="296">
        <f t="shared" si="18"/>
        <v>0</v>
      </c>
      <c r="M98" s="296">
        <f t="shared" si="19"/>
        <v>0</v>
      </c>
      <c r="N98" s="296">
        <f t="shared" si="20"/>
        <v>0</v>
      </c>
      <c r="O98" s="296">
        <f t="shared" si="22"/>
        <v>0</v>
      </c>
      <c r="P98" s="296">
        <f>IF('1. General Input'!$D$10=0,0,IF('1. General Input'!$D$10=8,0,IF(B98&gt;$P$11-1,IF(B98&lt;$Q$11,G98,0),0)))</f>
        <v>0</v>
      </c>
      <c r="Q98" s="296">
        <f>IF('1. General Input'!$D$10=0,0,IF('1. General Input'!$D$10=8,0,IF(B98&gt;$Q$11-1,IF(B98&lt;$R$11,G98,0),0)))</f>
        <v>0</v>
      </c>
      <c r="R98" s="296">
        <f>IF('1. General Input'!$D$10=0,0,IF('1. General Input'!$D$10=8,0,IF(B98&gt;$R$11-1,IF(B98&lt;$S$11,G98,0),0)))</f>
        <v>0</v>
      </c>
      <c r="S98" s="296">
        <f>IF('1. General Input'!$D$10=0,0,IF('1. General Input'!$D$10=8,0,IF(B98&gt;$S$11-1,IF(B98&lt;$T$11,G98,0),0)))</f>
        <v>0</v>
      </c>
      <c r="T98" s="296">
        <f>IF('1. General Input'!$D$10=0,0,IF('1. General Input'!$D$10=8,0,IF(B98&gt;$T$11-1,IF(B98&lt;$U$11,G98,0),0)))</f>
        <v>0</v>
      </c>
      <c r="U98" s="296">
        <f>IF('1. General Input'!$D$10=0,0,IF('1. General Input'!$D$10=8,0,IF(B98&gt;$U$11-1,IF(B98&lt;$V$11,G98,0),0)))</f>
        <v>0</v>
      </c>
      <c r="V98" s="296">
        <f>IF('1. General Input'!$D$10=0,0,IF('1. General Input'!$D$10=8,0,IF(B98&gt;$V$11-1,IF(B98&lt;$W$11,G98,0),0)))</f>
        <v>0</v>
      </c>
      <c r="W98" s="296">
        <f>IF('1. General Input'!$D$10=0,0,IF('1. General Input'!$D$10=8,0,IF(B98&gt;$W$11-1,IF(B98&lt;$X$11,G98,0),0)))</f>
        <v>0</v>
      </c>
      <c r="X98" s="296">
        <f>IF('1. General Input'!$D$10=0,0,IF('1. General Input'!$D$10=8,0,IF(B98&gt;$X$11-1,IF(B98&lt;$Y$11,G98,0),0)))</f>
        <v>0</v>
      </c>
      <c r="Y98" s="296">
        <f>IF('1. General Input'!$D$10=0,0,IF('1. General Input'!$D$10=8,0,IF(B98&gt;$Y$11-1,IF(B98&lt;$Z$11,G98,0),0)))</f>
        <v>0</v>
      </c>
      <c r="Z98" s="296">
        <f>IF('1. General Input'!$D$10=0,0,IF('1. General Input'!$D$10=8,0,IF(B98&gt;$Z$11-1,IF(B98&lt;$AA$11,G98,0),0)))</f>
        <v>0</v>
      </c>
      <c r="AA98" s="296">
        <f>IF('1. General Input'!$D$10=0,0,IF('1. General Input'!$D$10=8,0,IF(B98&gt;$AA$11-1,IF(B98&lt;$AB$11,G98,0),0)))</f>
        <v>0</v>
      </c>
      <c r="AB98" s="296">
        <f>IF('1. General Input'!$D$10=0,0,IF('1. General Input'!$D$10=8,0,IF(B98&gt;$AB$11-1,IF(B98&lt;$AC$11,G98,0),0)))</f>
        <v>0</v>
      </c>
      <c r="AC98" s="296">
        <f>IF('1. General Input'!$D$10=0,0,IF('1. General Input'!$D$10=8,0,IF(B98&gt;$AC$11-1,IF(B98&lt;$AD$11,G98,0),0)))</f>
        <v>0</v>
      </c>
      <c r="AD98" s="296">
        <f>IF('1. General Input'!$D$10=0,0,IF('1. General Input'!$D$10=8,0,IF(B98&gt;$AD$11-1,IF(B98&lt;$AE$11,G98,0),0)))</f>
        <v>0</v>
      </c>
      <c r="AE98" s="296">
        <f>IF('1. General Input'!$D$10=0,0,IF('1. General Input'!$D$10=8,0,IF(B98&gt;$AE$11-1,IF(B98&lt;$AF$11,G98,0),0)))</f>
        <v>0</v>
      </c>
      <c r="AF98" s="296">
        <f>IF('1. General Input'!$D$10=0,0,IF(B98&gt;$AF$11-1,G98,0))</f>
        <v>0</v>
      </c>
      <c r="AG98" s="270">
        <f t="shared" si="21"/>
        <v>0</v>
      </c>
    </row>
    <row r="99" spans="1:33" x14ac:dyDescent="0.25">
      <c r="A99" s="501"/>
      <c r="B99" s="539"/>
      <c r="C99" s="502"/>
      <c r="D99" s="505"/>
      <c r="E99" s="505"/>
      <c r="F99" s="505"/>
      <c r="G99" s="296">
        <f t="shared" si="23"/>
        <v>0</v>
      </c>
      <c r="H99" s="296">
        <f t="shared" si="14"/>
        <v>0</v>
      </c>
      <c r="I99" s="296">
        <f t="shared" si="15"/>
        <v>0</v>
      </c>
      <c r="J99" s="296">
        <f t="shared" si="16"/>
        <v>0</v>
      </c>
      <c r="K99" s="296">
        <f t="shared" si="17"/>
        <v>0</v>
      </c>
      <c r="L99" s="296">
        <f t="shared" si="18"/>
        <v>0</v>
      </c>
      <c r="M99" s="296">
        <f t="shared" si="19"/>
        <v>0</v>
      </c>
      <c r="N99" s="296">
        <f t="shared" si="20"/>
        <v>0</v>
      </c>
      <c r="O99" s="296">
        <f t="shared" si="22"/>
        <v>0</v>
      </c>
      <c r="P99" s="296">
        <f>IF('1. General Input'!$D$10=0,0,IF('1. General Input'!$D$10=8,0,IF(B99&gt;$P$11-1,IF(B99&lt;$Q$11,G99,0),0)))</f>
        <v>0</v>
      </c>
      <c r="Q99" s="296">
        <f>IF('1. General Input'!$D$10=0,0,IF('1. General Input'!$D$10=8,0,IF(B99&gt;$Q$11-1,IF(B99&lt;$R$11,G99,0),0)))</f>
        <v>0</v>
      </c>
      <c r="R99" s="296">
        <f>IF('1. General Input'!$D$10=0,0,IF('1. General Input'!$D$10=8,0,IF(B99&gt;$R$11-1,IF(B99&lt;$S$11,G99,0),0)))</f>
        <v>0</v>
      </c>
      <c r="S99" s="296">
        <f>IF('1. General Input'!$D$10=0,0,IF('1. General Input'!$D$10=8,0,IF(B99&gt;$S$11-1,IF(B99&lt;$T$11,G99,0),0)))</f>
        <v>0</v>
      </c>
      <c r="T99" s="296">
        <f>IF('1. General Input'!$D$10=0,0,IF('1. General Input'!$D$10=8,0,IF(B99&gt;$T$11-1,IF(B99&lt;$U$11,G99,0),0)))</f>
        <v>0</v>
      </c>
      <c r="U99" s="296">
        <f>IF('1. General Input'!$D$10=0,0,IF('1. General Input'!$D$10=8,0,IF(B99&gt;$U$11-1,IF(B99&lt;$V$11,G99,0),0)))</f>
        <v>0</v>
      </c>
      <c r="V99" s="296">
        <f>IF('1. General Input'!$D$10=0,0,IF('1. General Input'!$D$10=8,0,IF(B99&gt;$V$11-1,IF(B99&lt;$W$11,G99,0),0)))</f>
        <v>0</v>
      </c>
      <c r="W99" s="296">
        <f>IF('1. General Input'!$D$10=0,0,IF('1. General Input'!$D$10=8,0,IF(B99&gt;$W$11-1,IF(B99&lt;$X$11,G99,0),0)))</f>
        <v>0</v>
      </c>
      <c r="X99" s="296">
        <f>IF('1. General Input'!$D$10=0,0,IF('1. General Input'!$D$10=8,0,IF(B99&gt;$X$11-1,IF(B99&lt;$Y$11,G99,0),0)))</f>
        <v>0</v>
      </c>
      <c r="Y99" s="296">
        <f>IF('1. General Input'!$D$10=0,0,IF('1. General Input'!$D$10=8,0,IF(B99&gt;$Y$11-1,IF(B99&lt;$Z$11,G99,0),0)))</f>
        <v>0</v>
      </c>
      <c r="Z99" s="296">
        <f>IF('1. General Input'!$D$10=0,0,IF('1. General Input'!$D$10=8,0,IF(B99&gt;$Z$11-1,IF(B99&lt;$AA$11,G99,0),0)))</f>
        <v>0</v>
      </c>
      <c r="AA99" s="296">
        <f>IF('1. General Input'!$D$10=0,0,IF('1. General Input'!$D$10=8,0,IF(B99&gt;$AA$11-1,IF(B99&lt;$AB$11,G99,0),0)))</f>
        <v>0</v>
      </c>
      <c r="AB99" s="296">
        <f>IF('1. General Input'!$D$10=0,0,IF('1. General Input'!$D$10=8,0,IF(B99&gt;$AB$11-1,IF(B99&lt;$AC$11,G99,0),0)))</f>
        <v>0</v>
      </c>
      <c r="AC99" s="296">
        <f>IF('1. General Input'!$D$10=0,0,IF('1. General Input'!$D$10=8,0,IF(B99&gt;$AC$11-1,IF(B99&lt;$AD$11,G99,0),0)))</f>
        <v>0</v>
      </c>
      <c r="AD99" s="296">
        <f>IF('1. General Input'!$D$10=0,0,IF('1. General Input'!$D$10=8,0,IF(B99&gt;$AD$11-1,IF(B99&lt;$AE$11,G99,0),0)))</f>
        <v>0</v>
      </c>
      <c r="AE99" s="296">
        <f>IF('1. General Input'!$D$10=0,0,IF('1. General Input'!$D$10=8,0,IF(B99&gt;$AE$11-1,IF(B99&lt;$AF$11,G99,0),0)))</f>
        <v>0</v>
      </c>
      <c r="AF99" s="296">
        <f>IF('1. General Input'!$D$10=0,0,IF(B99&gt;$AF$11-1,G99,0))</f>
        <v>0</v>
      </c>
      <c r="AG99" s="270">
        <f t="shared" si="21"/>
        <v>0</v>
      </c>
    </row>
    <row r="100" spans="1:33" x14ac:dyDescent="0.25">
      <c r="A100" s="501"/>
      <c r="B100" s="539"/>
      <c r="C100" s="502"/>
      <c r="D100" s="505"/>
      <c r="E100" s="505"/>
      <c r="F100" s="505"/>
      <c r="G100" s="296">
        <f t="shared" si="23"/>
        <v>0</v>
      </c>
      <c r="H100" s="296">
        <f t="shared" si="14"/>
        <v>0</v>
      </c>
      <c r="I100" s="296">
        <f t="shared" si="15"/>
        <v>0</v>
      </c>
      <c r="J100" s="296">
        <f t="shared" si="16"/>
        <v>0</v>
      </c>
      <c r="K100" s="296">
        <f t="shared" si="17"/>
        <v>0</v>
      </c>
      <c r="L100" s="296">
        <f t="shared" si="18"/>
        <v>0</v>
      </c>
      <c r="M100" s="296">
        <f t="shared" si="19"/>
        <v>0</v>
      </c>
      <c r="N100" s="296">
        <f t="shared" si="20"/>
        <v>0</v>
      </c>
      <c r="O100" s="296">
        <f t="shared" si="22"/>
        <v>0</v>
      </c>
      <c r="P100" s="296">
        <f>IF('1. General Input'!$D$10=0,0,IF('1. General Input'!$D$10=8,0,IF(B100&gt;$P$11-1,IF(B100&lt;$Q$11,G100,0),0)))</f>
        <v>0</v>
      </c>
      <c r="Q100" s="296">
        <f>IF('1. General Input'!$D$10=0,0,IF('1. General Input'!$D$10=8,0,IF(B100&gt;$Q$11-1,IF(B100&lt;$R$11,G100,0),0)))</f>
        <v>0</v>
      </c>
      <c r="R100" s="296">
        <f>IF('1. General Input'!$D$10=0,0,IF('1. General Input'!$D$10=8,0,IF(B100&gt;$R$11-1,IF(B100&lt;$S$11,G100,0),0)))</f>
        <v>0</v>
      </c>
      <c r="S100" s="296">
        <f>IF('1. General Input'!$D$10=0,0,IF('1. General Input'!$D$10=8,0,IF(B100&gt;$S$11-1,IF(B100&lt;$T$11,G100,0),0)))</f>
        <v>0</v>
      </c>
      <c r="T100" s="296">
        <f>IF('1. General Input'!$D$10=0,0,IF('1. General Input'!$D$10=8,0,IF(B100&gt;$T$11-1,IF(B100&lt;$U$11,G100,0),0)))</f>
        <v>0</v>
      </c>
      <c r="U100" s="296">
        <f>IF('1. General Input'!$D$10=0,0,IF('1. General Input'!$D$10=8,0,IF(B100&gt;$U$11-1,IF(B100&lt;$V$11,G100,0),0)))</f>
        <v>0</v>
      </c>
      <c r="V100" s="296">
        <f>IF('1. General Input'!$D$10=0,0,IF('1. General Input'!$D$10=8,0,IF(B100&gt;$V$11-1,IF(B100&lt;$W$11,G100,0),0)))</f>
        <v>0</v>
      </c>
      <c r="W100" s="296">
        <f>IF('1. General Input'!$D$10=0,0,IF('1. General Input'!$D$10=8,0,IF(B100&gt;$W$11-1,IF(B100&lt;$X$11,G100,0),0)))</f>
        <v>0</v>
      </c>
      <c r="X100" s="296">
        <f>IF('1. General Input'!$D$10=0,0,IF('1. General Input'!$D$10=8,0,IF(B100&gt;$X$11-1,IF(B100&lt;$Y$11,G100,0),0)))</f>
        <v>0</v>
      </c>
      <c r="Y100" s="296">
        <f>IF('1. General Input'!$D$10=0,0,IF('1. General Input'!$D$10=8,0,IF(B100&gt;$Y$11-1,IF(B100&lt;$Z$11,G100,0),0)))</f>
        <v>0</v>
      </c>
      <c r="Z100" s="296">
        <f>IF('1. General Input'!$D$10=0,0,IF('1. General Input'!$D$10=8,0,IF(B100&gt;$Z$11-1,IF(B100&lt;$AA$11,G100,0),0)))</f>
        <v>0</v>
      </c>
      <c r="AA100" s="296">
        <f>IF('1. General Input'!$D$10=0,0,IF('1. General Input'!$D$10=8,0,IF(B100&gt;$AA$11-1,IF(B100&lt;$AB$11,G100,0),0)))</f>
        <v>0</v>
      </c>
      <c r="AB100" s="296">
        <f>IF('1. General Input'!$D$10=0,0,IF('1. General Input'!$D$10=8,0,IF(B100&gt;$AB$11-1,IF(B100&lt;$AC$11,G100,0),0)))</f>
        <v>0</v>
      </c>
      <c r="AC100" s="296">
        <f>IF('1. General Input'!$D$10=0,0,IF('1. General Input'!$D$10=8,0,IF(B100&gt;$AC$11-1,IF(B100&lt;$AD$11,G100,0),0)))</f>
        <v>0</v>
      </c>
      <c r="AD100" s="296">
        <f>IF('1. General Input'!$D$10=0,0,IF('1. General Input'!$D$10=8,0,IF(B100&gt;$AD$11-1,IF(B100&lt;$AE$11,G100,0),0)))</f>
        <v>0</v>
      </c>
      <c r="AE100" s="296">
        <f>IF('1. General Input'!$D$10=0,0,IF('1. General Input'!$D$10=8,0,IF(B100&gt;$AE$11-1,IF(B100&lt;$AF$11,G100,0),0)))</f>
        <v>0</v>
      </c>
      <c r="AF100" s="296">
        <f>IF('1. General Input'!$D$10=0,0,IF(B100&gt;$AF$11-1,G100,0))</f>
        <v>0</v>
      </c>
      <c r="AG100" s="270">
        <f t="shared" si="21"/>
        <v>0</v>
      </c>
    </row>
    <row r="101" spans="1:33" x14ac:dyDescent="0.25">
      <c r="A101" s="501"/>
      <c r="B101" s="539"/>
      <c r="C101" s="502"/>
      <c r="D101" s="505"/>
      <c r="E101" s="505"/>
      <c r="F101" s="505"/>
      <c r="G101" s="296">
        <f t="shared" si="23"/>
        <v>0</v>
      </c>
      <c r="H101" s="296">
        <f t="shared" si="14"/>
        <v>0</v>
      </c>
      <c r="I101" s="296">
        <f t="shared" si="15"/>
        <v>0</v>
      </c>
      <c r="J101" s="296">
        <f t="shared" si="16"/>
        <v>0</v>
      </c>
      <c r="K101" s="296">
        <f t="shared" si="17"/>
        <v>0</v>
      </c>
      <c r="L101" s="296">
        <f t="shared" si="18"/>
        <v>0</v>
      </c>
      <c r="M101" s="296">
        <f t="shared" si="19"/>
        <v>0</v>
      </c>
      <c r="N101" s="296">
        <f t="shared" si="20"/>
        <v>0</v>
      </c>
      <c r="O101" s="296">
        <f t="shared" si="22"/>
        <v>0</v>
      </c>
      <c r="P101" s="296">
        <f>IF('1. General Input'!$D$10=0,0,IF('1. General Input'!$D$10=8,0,IF(B101&gt;$P$11-1,IF(B101&lt;$Q$11,G101,0),0)))</f>
        <v>0</v>
      </c>
      <c r="Q101" s="296">
        <f>IF('1. General Input'!$D$10=0,0,IF('1. General Input'!$D$10=8,0,IF(B101&gt;$Q$11-1,IF(B101&lt;$R$11,G101,0),0)))</f>
        <v>0</v>
      </c>
      <c r="R101" s="296">
        <f>IF('1. General Input'!$D$10=0,0,IF('1. General Input'!$D$10=8,0,IF(B101&gt;$R$11-1,IF(B101&lt;$S$11,G101,0),0)))</f>
        <v>0</v>
      </c>
      <c r="S101" s="296">
        <f>IF('1. General Input'!$D$10=0,0,IF('1. General Input'!$D$10=8,0,IF(B101&gt;$S$11-1,IF(B101&lt;$T$11,G101,0),0)))</f>
        <v>0</v>
      </c>
      <c r="T101" s="296">
        <f>IF('1. General Input'!$D$10=0,0,IF('1. General Input'!$D$10=8,0,IF(B101&gt;$T$11-1,IF(B101&lt;$U$11,G101,0),0)))</f>
        <v>0</v>
      </c>
      <c r="U101" s="296">
        <f>IF('1. General Input'!$D$10=0,0,IF('1. General Input'!$D$10=8,0,IF(B101&gt;$U$11-1,IF(B101&lt;$V$11,G101,0),0)))</f>
        <v>0</v>
      </c>
      <c r="V101" s="296">
        <f>IF('1. General Input'!$D$10=0,0,IF('1. General Input'!$D$10=8,0,IF(B101&gt;$V$11-1,IF(B101&lt;$W$11,G101,0),0)))</f>
        <v>0</v>
      </c>
      <c r="W101" s="296">
        <f>IF('1. General Input'!$D$10=0,0,IF('1. General Input'!$D$10=8,0,IF(B101&gt;$W$11-1,IF(B101&lt;$X$11,G101,0),0)))</f>
        <v>0</v>
      </c>
      <c r="X101" s="296">
        <f>IF('1. General Input'!$D$10=0,0,IF('1. General Input'!$D$10=8,0,IF(B101&gt;$X$11-1,IF(B101&lt;$Y$11,G101,0),0)))</f>
        <v>0</v>
      </c>
      <c r="Y101" s="296">
        <f>IF('1. General Input'!$D$10=0,0,IF('1. General Input'!$D$10=8,0,IF(B101&gt;$Y$11-1,IF(B101&lt;$Z$11,G101,0),0)))</f>
        <v>0</v>
      </c>
      <c r="Z101" s="296">
        <f>IF('1. General Input'!$D$10=0,0,IF('1. General Input'!$D$10=8,0,IF(B101&gt;$Z$11-1,IF(B101&lt;$AA$11,G101,0),0)))</f>
        <v>0</v>
      </c>
      <c r="AA101" s="296">
        <f>IF('1. General Input'!$D$10=0,0,IF('1. General Input'!$D$10=8,0,IF(B101&gt;$AA$11-1,IF(B101&lt;$AB$11,G101,0),0)))</f>
        <v>0</v>
      </c>
      <c r="AB101" s="296">
        <f>IF('1. General Input'!$D$10=0,0,IF('1. General Input'!$D$10=8,0,IF(B101&gt;$AB$11-1,IF(B101&lt;$AC$11,G101,0),0)))</f>
        <v>0</v>
      </c>
      <c r="AC101" s="296">
        <f>IF('1. General Input'!$D$10=0,0,IF('1. General Input'!$D$10=8,0,IF(B101&gt;$AC$11-1,IF(B101&lt;$AD$11,G101,0),0)))</f>
        <v>0</v>
      </c>
      <c r="AD101" s="296">
        <f>IF('1. General Input'!$D$10=0,0,IF('1. General Input'!$D$10=8,0,IF(B101&gt;$AD$11-1,IF(B101&lt;$AE$11,G101,0),0)))</f>
        <v>0</v>
      </c>
      <c r="AE101" s="296">
        <f>IF('1. General Input'!$D$10=0,0,IF('1. General Input'!$D$10=8,0,IF(B101&gt;$AE$11-1,IF(B101&lt;$AF$11,G101,0),0)))</f>
        <v>0</v>
      </c>
      <c r="AF101" s="296">
        <f>IF('1. General Input'!$D$10=0,0,IF(B101&gt;$AF$11-1,G101,0))</f>
        <v>0</v>
      </c>
      <c r="AG101" s="270">
        <f t="shared" si="21"/>
        <v>0</v>
      </c>
    </row>
    <row r="102" spans="1:33" x14ac:dyDescent="0.25">
      <c r="A102" s="501"/>
      <c r="B102" s="539"/>
      <c r="C102" s="502"/>
      <c r="D102" s="505"/>
      <c r="E102" s="505"/>
      <c r="F102" s="505"/>
      <c r="G102" s="296">
        <f t="shared" si="23"/>
        <v>0</v>
      </c>
      <c r="H102" s="296">
        <f t="shared" si="14"/>
        <v>0</v>
      </c>
      <c r="I102" s="296">
        <f t="shared" si="15"/>
        <v>0</v>
      </c>
      <c r="J102" s="296">
        <f t="shared" si="16"/>
        <v>0</v>
      </c>
      <c r="K102" s="296">
        <f t="shared" si="17"/>
        <v>0</v>
      </c>
      <c r="L102" s="296">
        <f t="shared" si="18"/>
        <v>0</v>
      </c>
      <c r="M102" s="296">
        <f t="shared" si="19"/>
        <v>0</v>
      </c>
      <c r="N102" s="296">
        <f t="shared" si="20"/>
        <v>0</v>
      </c>
      <c r="O102" s="296">
        <f t="shared" si="22"/>
        <v>0</v>
      </c>
      <c r="P102" s="296">
        <f>IF('1. General Input'!$D$10=0,0,IF('1. General Input'!$D$10=8,0,IF(B102&gt;$P$11-1,IF(B102&lt;$Q$11,G102,0),0)))</f>
        <v>0</v>
      </c>
      <c r="Q102" s="296">
        <f>IF('1. General Input'!$D$10=0,0,IF('1. General Input'!$D$10=8,0,IF(B102&gt;$Q$11-1,IF(B102&lt;$R$11,G102,0),0)))</f>
        <v>0</v>
      </c>
      <c r="R102" s="296">
        <f>IF('1. General Input'!$D$10=0,0,IF('1. General Input'!$D$10=8,0,IF(B102&gt;$R$11-1,IF(B102&lt;$S$11,G102,0),0)))</f>
        <v>0</v>
      </c>
      <c r="S102" s="296">
        <f>IF('1. General Input'!$D$10=0,0,IF('1. General Input'!$D$10=8,0,IF(B102&gt;$S$11-1,IF(B102&lt;$T$11,G102,0),0)))</f>
        <v>0</v>
      </c>
      <c r="T102" s="296">
        <f>IF('1. General Input'!$D$10=0,0,IF('1. General Input'!$D$10=8,0,IF(B102&gt;$T$11-1,IF(B102&lt;$U$11,G102,0),0)))</f>
        <v>0</v>
      </c>
      <c r="U102" s="296">
        <f>IF('1. General Input'!$D$10=0,0,IF('1. General Input'!$D$10=8,0,IF(B102&gt;$U$11-1,IF(B102&lt;$V$11,G102,0),0)))</f>
        <v>0</v>
      </c>
      <c r="V102" s="296">
        <f>IF('1. General Input'!$D$10=0,0,IF('1. General Input'!$D$10=8,0,IF(B102&gt;$V$11-1,IF(B102&lt;$W$11,G102,0),0)))</f>
        <v>0</v>
      </c>
      <c r="W102" s="296">
        <f>IF('1. General Input'!$D$10=0,0,IF('1. General Input'!$D$10=8,0,IF(B102&gt;$W$11-1,IF(B102&lt;$X$11,G102,0),0)))</f>
        <v>0</v>
      </c>
      <c r="X102" s="296">
        <f>IF('1. General Input'!$D$10=0,0,IF('1. General Input'!$D$10=8,0,IF(B102&gt;$X$11-1,IF(B102&lt;$Y$11,G102,0),0)))</f>
        <v>0</v>
      </c>
      <c r="Y102" s="296">
        <f>IF('1. General Input'!$D$10=0,0,IF('1. General Input'!$D$10=8,0,IF(B102&gt;$Y$11-1,IF(B102&lt;$Z$11,G102,0),0)))</f>
        <v>0</v>
      </c>
      <c r="Z102" s="296">
        <f>IF('1. General Input'!$D$10=0,0,IF('1. General Input'!$D$10=8,0,IF(B102&gt;$Z$11-1,IF(B102&lt;$AA$11,G102,0),0)))</f>
        <v>0</v>
      </c>
      <c r="AA102" s="296">
        <f>IF('1. General Input'!$D$10=0,0,IF('1. General Input'!$D$10=8,0,IF(B102&gt;$AA$11-1,IF(B102&lt;$AB$11,G102,0),0)))</f>
        <v>0</v>
      </c>
      <c r="AB102" s="296">
        <f>IF('1. General Input'!$D$10=0,0,IF('1. General Input'!$D$10=8,0,IF(B102&gt;$AB$11-1,IF(B102&lt;$AC$11,G102,0),0)))</f>
        <v>0</v>
      </c>
      <c r="AC102" s="296">
        <f>IF('1. General Input'!$D$10=0,0,IF('1. General Input'!$D$10=8,0,IF(B102&gt;$AC$11-1,IF(B102&lt;$AD$11,G102,0),0)))</f>
        <v>0</v>
      </c>
      <c r="AD102" s="296">
        <f>IF('1. General Input'!$D$10=0,0,IF('1. General Input'!$D$10=8,0,IF(B102&gt;$AD$11-1,IF(B102&lt;$AE$11,G102,0),0)))</f>
        <v>0</v>
      </c>
      <c r="AE102" s="296">
        <f>IF('1. General Input'!$D$10=0,0,IF('1. General Input'!$D$10=8,0,IF(B102&gt;$AE$11-1,IF(B102&lt;$AF$11,G102,0),0)))</f>
        <v>0</v>
      </c>
      <c r="AF102" s="296">
        <f>IF('1. General Input'!$D$10=0,0,IF(B102&gt;$AF$11-1,G102,0))</f>
        <v>0</v>
      </c>
      <c r="AG102" s="270">
        <f t="shared" si="21"/>
        <v>0</v>
      </c>
    </row>
    <row r="103" spans="1:33" x14ac:dyDescent="0.25">
      <c r="A103" s="501"/>
      <c r="B103" s="539"/>
      <c r="C103" s="502"/>
      <c r="D103" s="505"/>
      <c r="E103" s="505"/>
      <c r="F103" s="505"/>
      <c r="G103" s="296">
        <f t="shared" ref="G103:G114" si="24">+D103-E103-F103</f>
        <v>0</v>
      </c>
      <c r="H103" s="296">
        <f t="shared" si="14"/>
        <v>0</v>
      </c>
      <c r="I103" s="296">
        <f t="shared" si="15"/>
        <v>0</v>
      </c>
      <c r="J103" s="296">
        <f t="shared" si="16"/>
        <v>0</v>
      </c>
      <c r="K103" s="296">
        <f t="shared" si="17"/>
        <v>0</v>
      </c>
      <c r="L103" s="296">
        <f t="shared" si="18"/>
        <v>0</v>
      </c>
      <c r="M103" s="296">
        <f t="shared" si="19"/>
        <v>0</v>
      </c>
      <c r="N103" s="296">
        <f t="shared" si="20"/>
        <v>0</v>
      </c>
      <c r="O103" s="296">
        <f t="shared" si="22"/>
        <v>0</v>
      </c>
      <c r="P103" s="296">
        <f>IF('1. General Input'!$D$10=0,0,IF('1. General Input'!$D$10=8,0,IF(B103&gt;$P$11-1,IF(B103&lt;$Q$11,G103,0),0)))</f>
        <v>0</v>
      </c>
      <c r="Q103" s="296">
        <f>IF('1. General Input'!$D$10=0,0,IF('1. General Input'!$D$10=8,0,IF(B103&gt;$Q$11-1,IF(B103&lt;$R$11,G103,0),0)))</f>
        <v>0</v>
      </c>
      <c r="R103" s="296">
        <f>IF('1. General Input'!$D$10=0,0,IF('1. General Input'!$D$10=8,0,IF(B103&gt;$R$11-1,IF(B103&lt;$S$11,G103,0),0)))</f>
        <v>0</v>
      </c>
      <c r="S103" s="296">
        <f>IF('1. General Input'!$D$10=0,0,IF('1. General Input'!$D$10=8,0,IF(B103&gt;$S$11-1,IF(B103&lt;$T$11,G103,0),0)))</f>
        <v>0</v>
      </c>
      <c r="T103" s="296">
        <f>IF('1. General Input'!$D$10=0,0,IF('1. General Input'!$D$10=8,0,IF(B103&gt;$T$11-1,IF(B103&lt;$U$11,G103,0),0)))</f>
        <v>0</v>
      </c>
      <c r="U103" s="296">
        <f>IF('1. General Input'!$D$10=0,0,IF('1. General Input'!$D$10=8,0,IF(B103&gt;$U$11-1,IF(B103&lt;$V$11,G103,0),0)))</f>
        <v>0</v>
      </c>
      <c r="V103" s="296">
        <f>IF('1. General Input'!$D$10=0,0,IF('1. General Input'!$D$10=8,0,IF(B103&gt;$V$11-1,IF(B103&lt;$W$11,G103,0),0)))</f>
        <v>0</v>
      </c>
      <c r="W103" s="296">
        <f>IF('1. General Input'!$D$10=0,0,IF('1. General Input'!$D$10=8,0,IF(B103&gt;$W$11-1,IF(B103&lt;$X$11,G103,0),0)))</f>
        <v>0</v>
      </c>
      <c r="X103" s="296">
        <f>IF('1. General Input'!$D$10=0,0,IF('1. General Input'!$D$10=8,0,IF(B103&gt;$X$11-1,IF(B103&lt;$Y$11,G103,0),0)))</f>
        <v>0</v>
      </c>
      <c r="Y103" s="296">
        <f>IF('1. General Input'!$D$10=0,0,IF('1. General Input'!$D$10=8,0,IF(B103&gt;$Y$11-1,IF(B103&lt;$Z$11,G103,0),0)))</f>
        <v>0</v>
      </c>
      <c r="Z103" s="296">
        <f>IF('1. General Input'!$D$10=0,0,IF('1. General Input'!$D$10=8,0,IF(B103&gt;$Z$11-1,IF(B103&lt;$AA$11,G103,0),0)))</f>
        <v>0</v>
      </c>
      <c r="AA103" s="296">
        <f>IF('1. General Input'!$D$10=0,0,IF('1. General Input'!$D$10=8,0,IF(B103&gt;$AA$11-1,IF(B103&lt;$AB$11,G103,0),0)))</f>
        <v>0</v>
      </c>
      <c r="AB103" s="296">
        <f>IF('1. General Input'!$D$10=0,0,IF('1. General Input'!$D$10=8,0,IF(B103&gt;$AB$11-1,IF(B103&lt;$AC$11,G103,0),0)))</f>
        <v>0</v>
      </c>
      <c r="AC103" s="296">
        <f>IF('1. General Input'!$D$10=0,0,IF('1. General Input'!$D$10=8,0,IF(B103&gt;$AC$11-1,IF(B103&lt;$AD$11,G103,0),0)))</f>
        <v>0</v>
      </c>
      <c r="AD103" s="296">
        <f>IF('1. General Input'!$D$10=0,0,IF('1. General Input'!$D$10=8,0,IF(B103&gt;$AD$11-1,IF(B103&lt;$AE$11,G103,0),0)))</f>
        <v>0</v>
      </c>
      <c r="AE103" s="296">
        <f>IF('1. General Input'!$D$10=0,0,IF('1. General Input'!$D$10=8,0,IF(B103&gt;$AE$11-1,IF(B103&lt;$AF$11,G103,0),0)))</f>
        <v>0</v>
      </c>
      <c r="AF103" s="296">
        <f>IF('1. General Input'!$D$10=0,0,IF(B103&gt;$AF$11-1,G103,0))</f>
        <v>0</v>
      </c>
      <c r="AG103" s="270">
        <f t="shared" si="21"/>
        <v>0</v>
      </c>
    </row>
    <row r="104" spans="1:33" x14ac:dyDescent="0.25">
      <c r="A104" s="501"/>
      <c r="B104" s="539"/>
      <c r="C104" s="502"/>
      <c r="D104" s="505"/>
      <c r="E104" s="505"/>
      <c r="F104" s="505"/>
      <c r="G104" s="296">
        <f t="shared" si="24"/>
        <v>0</v>
      </c>
      <c r="H104" s="296">
        <f t="shared" si="14"/>
        <v>0</v>
      </c>
      <c r="I104" s="296">
        <f t="shared" si="15"/>
        <v>0</v>
      </c>
      <c r="J104" s="296">
        <f t="shared" si="16"/>
        <v>0</v>
      </c>
      <c r="K104" s="296">
        <f t="shared" si="17"/>
        <v>0</v>
      </c>
      <c r="L104" s="296">
        <f t="shared" si="18"/>
        <v>0</v>
      </c>
      <c r="M104" s="296">
        <f t="shared" si="19"/>
        <v>0</v>
      </c>
      <c r="N104" s="296">
        <f t="shared" si="20"/>
        <v>0</v>
      </c>
      <c r="O104" s="296">
        <f t="shared" si="22"/>
        <v>0</v>
      </c>
      <c r="P104" s="296">
        <f>IF('1. General Input'!$D$10=0,0,IF('1. General Input'!$D$10=8,0,IF(B104&gt;$P$11-1,IF(B104&lt;$Q$11,G104,0),0)))</f>
        <v>0</v>
      </c>
      <c r="Q104" s="296">
        <f>IF('1. General Input'!$D$10=0,0,IF('1. General Input'!$D$10=8,0,IF(B104&gt;$Q$11-1,IF(B104&lt;$R$11,G104,0),0)))</f>
        <v>0</v>
      </c>
      <c r="R104" s="296">
        <f>IF('1. General Input'!$D$10=0,0,IF('1. General Input'!$D$10=8,0,IF(B104&gt;$R$11-1,IF(B104&lt;$S$11,G104,0),0)))</f>
        <v>0</v>
      </c>
      <c r="S104" s="296">
        <f>IF('1. General Input'!$D$10=0,0,IF('1. General Input'!$D$10=8,0,IF(B104&gt;$S$11-1,IF(B104&lt;$T$11,G104,0),0)))</f>
        <v>0</v>
      </c>
      <c r="T104" s="296">
        <f>IF('1. General Input'!$D$10=0,0,IF('1. General Input'!$D$10=8,0,IF(B104&gt;$T$11-1,IF(B104&lt;$U$11,G104,0),0)))</f>
        <v>0</v>
      </c>
      <c r="U104" s="296">
        <f>IF('1. General Input'!$D$10=0,0,IF('1. General Input'!$D$10=8,0,IF(B104&gt;$U$11-1,IF(B104&lt;$V$11,G104,0),0)))</f>
        <v>0</v>
      </c>
      <c r="V104" s="296">
        <f>IF('1. General Input'!$D$10=0,0,IF('1. General Input'!$D$10=8,0,IF(B104&gt;$V$11-1,IF(B104&lt;$W$11,G104,0),0)))</f>
        <v>0</v>
      </c>
      <c r="W104" s="296">
        <f>IF('1. General Input'!$D$10=0,0,IF('1. General Input'!$D$10=8,0,IF(B104&gt;$W$11-1,IF(B104&lt;$X$11,G104,0),0)))</f>
        <v>0</v>
      </c>
      <c r="X104" s="296">
        <f>IF('1. General Input'!$D$10=0,0,IF('1. General Input'!$D$10=8,0,IF(B104&gt;$X$11-1,IF(B104&lt;$Y$11,G104,0),0)))</f>
        <v>0</v>
      </c>
      <c r="Y104" s="296">
        <f>IF('1. General Input'!$D$10=0,0,IF('1. General Input'!$D$10=8,0,IF(B104&gt;$Y$11-1,IF(B104&lt;$Z$11,G104,0),0)))</f>
        <v>0</v>
      </c>
      <c r="Z104" s="296">
        <f>IF('1. General Input'!$D$10=0,0,IF('1. General Input'!$D$10=8,0,IF(B104&gt;$Z$11-1,IF(B104&lt;$AA$11,G104,0),0)))</f>
        <v>0</v>
      </c>
      <c r="AA104" s="296">
        <f>IF('1. General Input'!$D$10=0,0,IF('1. General Input'!$D$10=8,0,IF(B104&gt;$AA$11-1,IF(B104&lt;$AB$11,G104,0),0)))</f>
        <v>0</v>
      </c>
      <c r="AB104" s="296">
        <f>IF('1. General Input'!$D$10=0,0,IF('1. General Input'!$D$10=8,0,IF(B104&gt;$AB$11-1,IF(B104&lt;$AC$11,G104,0),0)))</f>
        <v>0</v>
      </c>
      <c r="AC104" s="296">
        <f>IF('1. General Input'!$D$10=0,0,IF('1. General Input'!$D$10=8,0,IF(B104&gt;$AC$11-1,IF(B104&lt;$AD$11,G104,0),0)))</f>
        <v>0</v>
      </c>
      <c r="AD104" s="296">
        <f>IF('1. General Input'!$D$10=0,0,IF('1. General Input'!$D$10=8,0,IF(B104&gt;$AD$11-1,IF(B104&lt;$AE$11,G104,0),0)))</f>
        <v>0</v>
      </c>
      <c r="AE104" s="296">
        <f>IF('1. General Input'!$D$10=0,0,IF('1. General Input'!$D$10=8,0,IF(B104&gt;$AE$11-1,IF(B104&lt;$AF$11,G104,0),0)))</f>
        <v>0</v>
      </c>
      <c r="AF104" s="296">
        <f>IF('1. General Input'!$D$10=0,0,IF(B104&gt;$AF$11-1,G104,0))</f>
        <v>0</v>
      </c>
      <c r="AG104" s="270">
        <f t="shared" si="21"/>
        <v>0</v>
      </c>
    </row>
    <row r="105" spans="1:33" x14ac:dyDescent="0.25">
      <c r="A105" s="501"/>
      <c r="B105" s="539"/>
      <c r="C105" s="502"/>
      <c r="D105" s="505"/>
      <c r="E105" s="505"/>
      <c r="F105" s="505"/>
      <c r="G105" s="296">
        <f t="shared" si="24"/>
        <v>0</v>
      </c>
      <c r="H105" s="296">
        <f t="shared" si="14"/>
        <v>0</v>
      </c>
      <c r="I105" s="296">
        <f t="shared" si="15"/>
        <v>0</v>
      </c>
      <c r="J105" s="296">
        <f t="shared" si="16"/>
        <v>0</v>
      </c>
      <c r="K105" s="296">
        <f t="shared" si="17"/>
        <v>0</v>
      </c>
      <c r="L105" s="296">
        <f t="shared" si="18"/>
        <v>0</v>
      </c>
      <c r="M105" s="296">
        <f t="shared" si="19"/>
        <v>0</v>
      </c>
      <c r="N105" s="296">
        <f t="shared" si="20"/>
        <v>0</v>
      </c>
      <c r="O105" s="296">
        <f t="shared" si="22"/>
        <v>0</v>
      </c>
      <c r="P105" s="296">
        <f>IF('1. General Input'!$D$10=0,0,IF('1. General Input'!$D$10=8,0,IF(B105&gt;$P$11-1,IF(B105&lt;$Q$11,G105,0),0)))</f>
        <v>0</v>
      </c>
      <c r="Q105" s="296">
        <f>IF('1. General Input'!$D$10=0,0,IF('1. General Input'!$D$10=8,0,IF(B105&gt;$Q$11-1,IF(B105&lt;$R$11,G105,0),0)))</f>
        <v>0</v>
      </c>
      <c r="R105" s="296">
        <f>IF('1. General Input'!$D$10=0,0,IF('1. General Input'!$D$10=8,0,IF(B105&gt;$R$11-1,IF(B105&lt;$S$11,G105,0),0)))</f>
        <v>0</v>
      </c>
      <c r="S105" s="296">
        <f>IF('1. General Input'!$D$10=0,0,IF('1. General Input'!$D$10=8,0,IF(B105&gt;$S$11-1,IF(B105&lt;$T$11,G105,0),0)))</f>
        <v>0</v>
      </c>
      <c r="T105" s="296">
        <f>IF('1. General Input'!$D$10=0,0,IF('1. General Input'!$D$10=8,0,IF(B105&gt;$T$11-1,IF(B105&lt;$U$11,G105,0),0)))</f>
        <v>0</v>
      </c>
      <c r="U105" s="296">
        <f>IF('1. General Input'!$D$10=0,0,IF('1. General Input'!$D$10=8,0,IF(B105&gt;$U$11-1,IF(B105&lt;$V$11,G105,0),0)))</f>
        <v>0</v>
      </c>
      <c r="V105" s="296">
        <f>IF('1. General Input'!$D$10=0,0,IF('1. General Input'!$D$10=8,0,IF(B105&gt;$V$11-1,IF(B105&lt;$W$11,G105,0),0)))</f>
        <v>0</v>
      </c>
      <c r="W105" s="296">
        <f>IF('1. General Input'!$D$10=0,0,IF('1. General Input'!$D$10=8,0,IF(B105&gt;$W$11-1,IF(B105&lt;$X$11,G105,0),0)))</f>
        <v>0</v>
      </c>
      <c r="X105" s="296">
        <f>IF('1. General Input'!$D$10=0,0,IF('1. General Input'!$D$10=8,0,IF(B105&gt;$X$11-1,IF(B105&lt;$Y$11,G105,0),0)))</f>
        <v>0</v>
      </c>
      <c r="Y105" s="296">
        <f>IF('1. General Input'!$D$10=0,0,IF('1. General Input'!$D$10=8,0,IF(B105&gt;$Y$11-1,IF(B105&lt;$Z$11,G105,0),0)))</f>
        <v>0</v>
      </c>
      <c r="Z105" s="296">
        <f>IF('1. General Input'!$D$10=0,0,IF('1. General Input'!$D$10=8,0,IF(B105&gt;$Z$11-1,IF(B105&lt;$AA$11,G105,0),0)))</f>
        <v>0</v>
      </c>
      <c r="AA105" s="296">
        <f>IF('1. General Input'!$D$10=0,0,IF('1. General Input'!$D$10=8,0,IF(B105&gt;$AA$11-1,IF(B105&lt;$AB$11,G105,0),0)))</f>
        <v>0</v>
      </c>
      <c r="AB105" s="296">
        <f>IF('1. General Input'!$D$10=0,0,IF('1. General Input'!$D$10=8,0,IF(B105&gt;$AB$11-1,IF(B105&lt;$AC$11,G105,0),0)))</f>
        <v>0</v>
      </c>
      <c r="AC105" s="296">
        <f>IF('1. General Input'!$D$10=0,0,IF('1. General Input'!$D$10=8,0,IF(B105&gt;$AC$11-1,IF(B105&lt;$AD$11,G105,0),0)))</f>
        <v>0</v>
      </c>
      <c r="AD105" s="296">
        <f>IF('1. General Input'!$D$10=0,0,IF('1. General Input'!$D$10=8,0,IF(B105&gt;$AD$11-1,IF(B105&lt;$AE$11,G105,0),0)))</f>
        <v>0</v>
      </c>
      <c r="AE105" s="296">
        <f>IF('1. General Input'!$D$10=0,0,IF('1. General Input'!$D$10=8,0,IF(B105&gt;$AE$11-1,IF(B105&lt;$AF$11,G105,0),0)))</f>
        <v>0</v>
      </c>
      <c r="AF105" s="296">
        <f>IF('1. General Input'!$D$10=0,0,IF(B105&gt;$AF$11-1,G105,0))</f>
        <v>0</v>
      </c>
      <c r="AG105" s="270">
        <f t="shared" si="21"/>
        <v>0</v>
      </c>
    </row>
    <row r="106" spans="1:33" x14ac:dyDescent="0.25">
      <c r="A106" s="501"/>
      <c r="B106" s="539"/>
      <c r="C106" s="502"/>
      <c r="D106" s="505"/>
      <c r="E106" s="505"/>
      <c r="F106" s="505"/>
      <c r="G106" s="296">
        <f t="shared" si="24"/>
        <v>0</v>
      </c>
      <c r="H106" s="296">
        <f t="shared" si="14"/>
        <v>0</v>
      </c>
      <c r="I106" s="296">
        <f t="shared" si="15"/>
        <v>0</v>
      </c>
      <c r="J106" s="296">
        <f t="shared" si="16"/>
        <v>0</v>
      </c>
      <c r="K106" s="296">
        <f t="shared" si="17"/>
        <v>0</v>
      </c>
      <c r="L106" s="296">
        <f t="shared" si="18"/>
        <v>0</v>
      </c>
      <c r="M106" s="296">
        <f t="shared" si="19"/>
        <v>0</v>
      </c>
      <c r="N106" s="296">
        <f t="shared" si="20"/>
        <v>0</v>
      </c>
      <c r="O106" s="296">
        <f t="shared" si="22"/>
        <v>0</v>
      </c>
      <c r="P106" s="296">
        <f>IF('1. General Input'!$D$10=0,0,IF('1. General Input'!$D$10=8,0,IF(B106&gt;$P$11-1,IF(B106&lt;$Q$11,G106,0),0)))</f>
        <v>0</v>
      </c>
      <c r="Q106" s="296">
        <f>IF('1. General Input'!$D$10=0,0,IF('1. General Input'!$D$10=8,0,IF(B106&gt;$Q$11-1,IF(B106&lt;$R$11,G106,0),0)))</f>
        <v>0</v>
      </c>
      <c r="R106" s="296">
        <f>IF('1. General Input'!$D$10=0,0,IF('1. General Input'!$D$10=8,0,IF(B106&gt;$R$11-1,IF(B106&lt;$S$11,G106,0),0)))</f>
        <v>0</v>
      </c>
      <c r="S106" s="296">
        <f>IF('1. General Input'!$D$10=0,0,IF('1. General Input'!$D$10=8,0,IF(B106&gt;$S$11-1,IF(B106&lt;$T$11,G106,0),0)))</f>
        <v>0</v>
      </c>
      <c r="T106" s="296">
        <f>IF('1. General Input'!$D$10=0,0,IF('1. General Input'!$D$10=8,0,IF(B106&gt;$T$11-1,IF(B106&lt;$U$11,G106,0),0)))</f>
        <v>0</v>
      </c>
      <c r="U106" s="296">
        <f>IF('1. General Input'!$D$10=0,0,IF('1. General Input'!$D$10=8,0,IF(B106&gt;$U$11-1,IF(B106&lt;$V$11,G106,0),0)))</f>
        <v>0</v>
      </c>
      <c r="V106" s="296">
        <f>IF('1. General Input'!$D$10=0,0,IF('1. General Input'!$D$10=8,0,IF(B106&gt;$V$11-1,IF(B106&lt;$W$11,G106,0),0)))</f>
        <v>0</v>
      </c>
      <c r="W106" s="296">
        <f>IF('1. General Input'!$D$10=0,0,IF('1. General Input'!$D$10=8,0,IF(B106&gt;$W$11-1,IF(B106&lt;$X$11,G106,0),0)))</f>
        <v>0</v>
      </c>
      <c r="X106" s="296">
        <f>IF('1. General Input'!$D$10=0,0,IF('1. General Input'!$D$10=8,0,IF(B106&gt;$X$11-1,IF(B106&lt;$Y$11,G106,0),0)))</f>
        <v>0</v>
      </c>
      <c r="Y106" s="296">
        <f>IF('1. General Input'!$D$10=0,0,IF('1. General Input'!$D$10=8,0,IF(B106&gt;$Y$11-1,IF(B106&lt;$Z$11,G106,0),0)))</f>
        <v>0</v>
      </c>
      <c r="Z106" s="296">
        <f>IF('1. General Input'!$D$10=0,0,IF('1. General Input'!$D$10=8,0,IF(B106&gt;$Z$11-1,IF(B106&lt;$AA$11,G106,0),0)))</f>
        <v>0</v>
      </c>
      <c r="AA106" s="296">
        <f>IF('1. General Input'!$D$10=0,0,IF('1. General Input'!$D$10=8,0,IF(B106&gt;$AA$11-1,IF(B106&lt;$AB$11,G106,0),0)))</f>
        <v>0</v>
      </c>
      <c r="AB106" s="296">
        <f>IF('1. General Input'!$D$10=0,0,IF('1. General Input'!$D$10=8,0,IF(B106&gt;$AB$11-1,IF(B106&lt;$AC$11,G106,0),0)))</f>
        <v>0</v>
      </c>
      <c r="AC106" s="296">
        <f>IF('1. General Input'!$D$10=0,0,IF('1. General Input'!$D$10=8,0,IF(B106&gt;$AC$11-1,IF(B106&lt;$AD$11,G106,0),0)))</f>
        <v>0</v>
      </c>
      <c r="AD106" s="296">
        <f>IF('1. General Input'!$D$10=0,0,IF('1. General Input'!$D$10=8,0,IF(B106&gt;$AD$11-1,IF(B106&lt;$AE$11,G106,0),0)))</f>
        <v>0</v>
      </c>
      <c r="AE106" s="296">
        <f>IF('1. General Input'!$D$10=0,0,IF('1. General Input'!$D$10=8,0,IF(B106&gt;$AE$11-1,IF(B106&lt;$AF$11,G106,0),0)))</f>
        <v>0</v>
      </c>
      <c r="AF106" s="296">
        <f>IF('1. General Input'!$D$10=0,0,IF(B106&gt;$AF$11-1,G106,0))</f>
        <v>0</v>
      </c>
      <c r="AG106" s="270">
        <f t="shared" si="21"/>
        <v>0</v>
      </c>
    </row>
    <row r="107" spans="1:33" x14ac:dyDescent="0.25">
      <c r="A107" s="501"/>
      <c r="B107" s="539"/>
      <c r="C107" s="502"/>
      <c r="D107" s="505"/>
      <c r="E107" s="505"/>
      <c r="F107" s="505"/>
      <c r="G107" s="296">
        <f t="shared" si="24"/>
        <v>0</v>
      </c>
      <c r="H107" s="296">
        <f t="shared" si="14"/>
        <v>0</v>
      </c>
      <c r="I107" s="296">
        <f t="shared" si="15"/>
        <v>0</v>
      </c>
      <c r="J107" s="296">
        <f t="shared" si="16"/>
        <v>0</v>
      </c>
      <c r="K107" s="296">
        <f t="shared" si="17"/>
        <v>0</v>
      </c>
      <c r="L107" s="296">
        <f t="shared" si="18"/>
        <v>0</v>
      </c>
      <c r="M107" s="296">
        <f t="shared" si="19"/>
        <v>0</v>
      </c>
      <c r="N107" s="296">
        <f t="shared" si="20"/>
        <v>0</v>
      </c>
      <c r="O107" s="296">
        <f t="shared" si="22"/>
        <v>0</v>
      </c>
      <c r="P107" s="296">
        <f>IF('1. General Input'!$D$10=0,0,IF('1. General Input'!$D$10=8,0,IF(B107&gt;$P$11-1,IF(B107&lt;$Q$11,G107,0),0)))</f>
        <v>0</v>
      </c>
      <c r="Q107" s="296">
        <f>IF('1. General Input'!$D$10=0,0,IF('1. General Input'!$D$10=8,0,IF(B107&gt;$Q$11-1,IF(B107&lt;$R$11,G107,0),0)))</f>
        <v>0</v>
      </c>
      <c r="R107" s="296">
        <f>IF('1. General Input'!$D$10=0,0,IF('1. General Input'!$D$10=8,0,IF(B107&gt;$R$11-1,IF(B107&lt;$S$11,G107,0),0)))</f>
        <v>0</v>
      </c>
      <c r="S107" s="296">
        <f>IF('1. General Input'!$D$10=0,0,IF('1. General Input'!$D$10=8,0,IF(B107&gt;$S$11-1,IF(B107&lt;$T$11,G107,0),0)))</f>
        <v>0</v>
      </c>
      <c r="T107" s="296">
        <f>IF('1. General Input'!$D$10=0,0,IF('1. General Input'!$D$10=8,0,IF(B107&gt;$T$11-1,IF(B107&lt;$U$11,G107,0),0)))</f>
        <v>0</v>
      </c>
      <c r="U107" s="296">
        <f>IF('1. General Input'!$D$10=0,0,IF('1. General Input'!$D$10=8,0,IF(B107&gt;$U$11-1,IF(B107&lt;$V$11,G107,0),0)))</f>
        <v>0</v>
      </c>
      <c r="V107" s="296">
        <f>IF('1. General Input'!$D$10=0,0,IF('1. General Input'!$D$10=8,0,IF(B107&gt;$V$11-1,IF(B107&lt;$W$11,G107,0),0)))</f>
        <v>0</v>
      </c>
      <c r="W107" s="296">
        <f>IF('1. General Input'!$D$10=0,0,IF('1. General Input'!$D$10=8,0,IF(B107&gt;$W$11-1,IF(B107&lt;$X$11,G107,0),0)))</f>
        <v>0</v>
      </c>
      <c r="X107" s="296">
        <f>IF('1. General Input'!$D$10=0,0,IF('1. General Input'!$D$10=8,0,IF(B107&gt;$X$11-1,IF(B107&lt;$Y$11,G107,0),0)))</f>
        <v>0</v>
      </c>
      <c r="Y107" s="296">
        <f>IF('1. General Input'!$D$10=0,0,IF('1. General Input'!$D$10=8,0,IF(B107&gt;$Y$11-1,IF(B107&lt;$Z$11,G107,0),0)))</f>
        <v>0</v>
      </c>
      <c r="Z107" s="296">
        <f>IF('1. General Input'!$D$10=0,0,IF('1. General Input'!$D$10=8,0,IF(B107&gt;$Z$11-1,IF(B107&lt;$AA$11,G107,0),0)))</f>
        <v>0</v>
      </c>
      <c r="AA107" s="296">
        <f>IF('1. General Input'!$D$10=0,0,IF('1. General Input'!$D$10=8,0,IF(B107&gt;$AA$11-1,IF(B107&lt;$AB$11,G107,0),0)))</f>
        <v>0</v>
      </c>
      <c r="AB107" s="296">
        <f>IF('1. General Input'!$D$10=0,0,IF('1. General Input'!$D$10=8,0,IF(B107&gt;$AB$11-1,IF(B107&lt;$AC$11,G107,0),0)))</f>
        <v>0</v>
      </c>
      <c r="AC107" s="296">
        <f>IF('1. General Input'!$D$10=0,0,IF('1. General Input'!$D$10=8,0,IF(B107&gt;$AC$11-1,IF(B107&lt;$AD$11,G107,0),0)))</f>
        <v>0</v>
      </c>
      <c r="AD107" s="296">
        <f>IF('1. General Input'!$D$10=0,0,IF('1. General Input'!$D$10=8,0,IF(B107&gt;$AD$11-1,IF(B107&lt;$AE$11,G107,0),0)))</f>
        <v>0</v>
      </c>
      <c r="AE107" s="296">
        <f>IF('1. General Input'!$D$10=0,0,IF('1. General Input'!$D$10=8,0,IF(B107&gt;$AE$11-1,IF(B107&lt;$AF$11,G107,0),0)))</f>
        <v>0</v>
      </c>
      <c r="AF107" s="296">
        <f>IF('1. General Input'!$D$10=0,0,IF(B107&gt;$AF$11-1,G107,0))</f>
        <v>0</v>
      </c>
      <c r="AG107" s="270">
        <f t="shared" si="21"/>
        <v>0</v>
      </c>
    </row>
    <row r="108" spans="1:33" x14ac:dyDescent="0.25">
      <c r="A108" s="501"/>
      <c r="B108" s="539"/>
      <c r="C108" s="502"/>
      <c r="D108" s="505"/>
      <c r="E108" s="505"/>
      <c r="F108" s="505"/>
      <c r="G108" s="296">
        <f t="shared" si="24"/>
        <v>0</v>
      </c>
      <c r="H108" s="296">
        <f t="shared" si="14"/>
        <v>0</v>
      </c>
      <c r="I108" s="296">
        <f t="shared" si="15"/>
        <v>0</v>
      </c>
      <c r="J108" s="296">
        <f t="shared" si="16"/>
        <v>0</v>
      </c>
      <c r="K108" s="296">
        <f t="shared" si="17"/>
        <v>0</v>
      </c>
      <c r="L108" s="296">
        <f t="shared" si="18"/>
        <v>0</v>
      </c>
      <c r="M108" s="296">
        <f t="shared" si="19"/>
        <v>0</v>
      </c>
      <c r="N108" s="296">
        <f t="shared" si="20"/>
        <v>0</v>
      </c>
      <c r="O108" s="296">
        <f t="shared" si="22"/>
        <v>0</v>
      </c>
      <c r="P108" s="296">
        <f>IF('1. General Input'!$D$10=0,0,IF('1. General Input'!$D$10=8,0,IF(B108&gt;$P$11-1,IF(B108&lt;$Q$11,G108,0),0)))</f>
        <v>0</v>
      </c>
      <c r="Q108" s="296">
        <f>IF('1. General Input'!$D$10=0,0,IF('1. General Input'!$D$10=8,0,IF(B108&gt;$Q$11-1,IF(B108&lt;$R$11,G108,0),0)))</f>
        <v>0</v>
      </c>
      <c r="R108" s="296">
        <f>IF('1. General Input'!$D$10=0,0,IF('1. General Input'!$D$10=8,0,IF(B108&gt;$R$11-1,IF(B108&lt;$S$11,G108,0),0)))</f>
        <v>0</v>
      </c>
      <c r="S108" s="296">
        <f>IF('1. General Input'!$D$10=0,0,IF('1. General Input'!$D$10=8,0,IF(B108&gt;$S$11-1,IF(B108&lt;$T$11,G108,0),0)))</f>
        <v>0</v>
      </c>
      <c r="T108" s="296">
        <f>IF('1. General Input'!$D$10=0,0,IF('1. General Input'!$D$10=8,0,IF(B108&gt;$T$11-1,IF(B108&lt;$U$11,G108,0),0)))</f>
        <v>0</v>
      </c>
      <c r="U108" s="296">
        <f>IF('1. General Input'!$D$10=0,0,IF('1. General Input'!$D$10=8,0,IF(B108&gt;$U$11-1,IF(B108&lt;$V$11,G108,0),0)))</f>
        <v>0</v>
      </c>
      <c r="V108" s="296">
        <f>IF('1. General Input'!$D$10=0,0,IF('1. General Input'!$D$10=8,0,IF(B108&gt;$V$11-1,IF(B108&lt;$W$11,G108,0),0)))</f>
        <v>0</v>
      </c>
      <c r="W108" s="296">
        <f>IF('1. General Input'!$D$10=0,0,IF('1. General Input'!$D$10=8,0,IF(B108&gt;$W$11-1,IF(B108&lt;$X$11,G108,0),0)))</f>
        <v>0</v>
      </c>
      <c r="X108" s="296">
        <f>IF('1. General Input'!$D$10=0,0,IF('1. General Input'!$D$10=8,0,IF(B108&gt;$X$11-1,IF(B108&lt;$Y$11,G108,0),0)))</f>
        <v>0</v>
      </c>
      <c r="Y108" s="296">
        <f>IF('1. General Input'!$D$10=0,0,IF('1. General Input'!$D$10=8,0,IF(B108&gt;$Y$11-1,IF(B108&lt;$Z$11,G108,0),0)))</f>
        <v>0</v>
      </c>
      <c r="Z108" s="296">
        <f>IF('1. General Input'!$D$10=0,0,IF('1. General Input'!$D$10=8,0,IF(B108&gt;$Z$11-1,IF(B108&lt;$AA$11,G108,0),0)))</f>
        <v>0</v>
      </c>
      <c r="AA108" s="296">
        <f>IF('1. General Input'!$D$10=0,0,IF('1. General Input'!$D$10=8,0,IF(B108&gt;$AA$11-1,IF(B108&lt;$AB$11,G108,0),0)))</f>
        <v>0</v>
      </c>
      <c r="AB108" s="296">
        <f>IF('1. General Input'!$D$10=0,0,IF('1. General Input'!$D$10=8,0,IF(B108&gt;$AB$11-1,IF(B108&lt;$AC$11,G108,0),0)))</f>
        <v>0</v>
      </c>
      <c r="AC108" s="296">
        <f>IF('1. General Input'!$D$10=0,0,IF('1. General Input'!$D$10=8,0,IF(B108&gt;$AC$11-1,IF(B108&lt;$AD$11,G108,0),0)))</f>
        <v>0</v>
      </c>
      <c r="AD108" s="296">
        <f>IF('1. General Input'!$D$10=0,0,IF('1. General Input'!$D$10=8,0,IF(B108&gt;$AD$11-1,IF(B108&lt;$AE$11,G108,0),0)))</f>
        <v>0</v>
      </c>
      <c r="AE108" s="296">
        <f>IF('1. General Input'!$D$10=0,0,IF('1. General Input'!$D$10=8,0,IF(B108&gt;$AE$11-1,IF(B108&lt;$AF$11,G108,0),0)))</f>
        <v>0</v>
      </c>
      <c r="AF108" s="296">
        <f>IF('1. General Input'!$D$10=0,0,IF(B108&gt;$AF$11-1,G108,0))</f>
        <v>0</v>
      </c>
      <c r="AG108" s="270">
        <f t="shared" si="21"/>
        <v>0</v>
      </c>
    </row>
    <row r="109" spans="1:33" x14ac:dyDescent="0.25">
      <c r="A109" s="501"/>
      <c r="B109" s="539"/>
      <c r="C109" s="502"/>
      <c r="D109" s="505"/>
      <c r="E109" s="505"/>
      <c r="F109" s="505"/>
      <c r="G109" s="296">
        <f t="shared" si="24"/>
        <v>0</v>
      </c>
      <c r="H109" s="296">
        <f t="shared" si="14"/>
        <v>0</v>
      </c>
      <c r="I109" s="296">
        <f t="shared" si="15"/>
        <v>0</v>
      </c>
      <c r="J109" s="296">
        <f t="shared" si="16"/>
        <v>0</v>
      </c>
      <c r="K109" s="296">
        <f t="shared" si="17"/>
        <v>0</v>
      </c>
      <c r="L109" s="296">
        <f t="shared" si="18"/>
        <v>0</v>
      </c>
      <c r="M109" s="296">
        <f t="shared" si="19"/>
        <v>0</v>
      </c>
      <c r="N109" s="296">
        <f t="shared" si="20"/>
        <v>0</v>
      </c>
      <c r="O109" s="296">
        <f t="shared" si="22"/>
        <v>0</v>
      </c>
      <c r="P109" s="296">
        <f>IF('1. General Input'!$D$10=0,0,IF('1. General Input'!$D$10=8,0,IF(B109&gt;$P$11-1,IF(B109&lt;$Q$11,G109,0),0)))</f>
        <v>0</v>
      </c>
      <c r="Q109" s="296">
        <f>IF('1. General Input'!$D$10=0,0,IF('1. General Input'!$D$10=8,0,IF(B109&gt;$Q$11-1,IF(B109&lt;$R$11,G109,0),0)))</f>
        <v>0</v>
      </c>
      <c r="R109" s="296">
        <f>IF('1. General Input'!$D$10=0,0,IF('1. General Input'!$D$10=8,0,IF(B109&gt;$R$11-1,IF(B109&lt;$S$11,G109,0),0)))</f>
        <v>0</v>
      </c>
      <c r="S109" s="296">
        <f>IF('1. General Input'!$D$10=0,0,IF('1. General Input'!$D$10=8,0,IF(B109&gt;$S$11-1,IF(B109&lt;$T$11,G109,0),0)))</f>
        <v>0</v>
      </c>
      <c r="T109" s="296">
        <f>IF('1. General Input'!$D$10=0,0,IF('1. General Input'!$D$10=8,0,IF(B109&gt;$T$11-1,IF(B109&lt;$U$11,G109,0),0)))</f>
        <v>0</v>
      </c>
      <c r="U109" s="296">
        <f>IF('1. General Input'!$D$10=0,0,IF('1. General Input'!$D$10=8,0,IF(B109&gt;$U$11-1,IF(B109&lt;$V$11,G109,0),0)))</f>
        <v>0</v>
      </c>
      <c r="V109" s="296">
        <f>IF('1. General Input'!$D$10=0,0,IF('1. General Input'!$D$10=8,0,IF(B109&gt;$V$11-1,IF(B109&lt;$W$11,G109,0),0)))</f>
        <v>0</v>
      </c>
      <c r="W109" s="296">
        <f>IF('1. General Input'!$D$10=0,0,IF('1. General Input'!$D$10=8,0,IF(B109&gt;$W$11-1,IF(B109&lt;$X$11,G109,0),0)))</f>
        <v>0</v>
      </c>
      <c r="X109" s="296">
        <f>IF('1. General Input'!$D$10=0,0,IF('1. General Input'!$D$10=8,0,IF(B109&gt;$X$11-1,IF(B109&lt;$Y$11,G109,0),0)))</f>
        <v>0</v>
      </c>
      <c r="Y109" s="296">
        <f>IF('1. General Input'!$D$10=0,0,IF('1. General Input'!$D$10=8,0,IF(B109&gt;$Y$11-1,IF(B109&lt;$Z$11,G109,0),0)))</f>
        <v>0</v>
      </c>
      <c r="Z109" s="296">
        <f>IF('1. General Input'!$D$10=0,0,IF('1. General Input'!$D$10=8,0,IF(B109&gt;$Z$11-1,IF(B109&lt;$AA$11,G109,0),0)))</f>
        <v>0</v>
      </c>
      <c r="AA109" s="296">
        <f>IF('1. General Input'!$D$10=0,0,IF('1. General Input'!$D$10=8,0,IF(B109&gt;$AA$11-1,IF(B109&lt;$AB$11,G109,0),0)))</f>
        <v>0</v>
      </c>
      <c r="AB109" s="296">
        <f>IF('1. General Input'!$D$10=0,0,IF('1. General Input'!$D$10=8,0,IF(B109&gt;$AB$11-1,IF(B109&lt;$AC$11,G109,0),0)))</f>
        <v>0</v>
      </c>
      <c r="AC109" s="296">
        <f>IF('1. General Input'!$D$10=0,0,IF('1. General Input'!$D$10=8,0,IF(B109&gt;$AC$11-1,IF(B109&lt;$AD$11,G109,0),0)))</f>
        <v>0</v>
      </c>
      <c r="AD109" s="296">
        <f>IF('1. General Input'!$D$10=0,0,IF('1. General Input'!$D$10=8,0,IF(B109&gt;$AD$11-1,IF(B109&lt;$AE$11,G109,0),0)))</f>
        <v>0</v>
      </c>
      <c r="AE109" s="296">
        <f>IF('1. General Input'!$D$10=0,0,IF('1. General Input'!$D$10=8,0,IF(B109&gt;$AE$11-1,IF(B109&lt;$AF$11,G109,0),0)))</f>
        <v>0</v>
      </c>
      <c r="AF109" s="296">
        <f>IF('1. General Input'!$D$10=0,0,IF(B109&gt;$AF$11-1,G109,0))</f>
        <v>0</v>
      </c>
      <c r="AG109" s="270">
        <f t="shared" si="21"/>
        <v>0</v>
      </c>
    </row>
    <row r="110" spans="1:33" x14ac:dyDescent="0.25">
      <c r="A110" s="501"/>
      <c r="B110" s="539"/>
      <c r="C110" s="502"/>
      <c r="D110" s="505"/>
      <c r="E110" s="505"/>
      <c r="F110" s="505"/>
      <c r="G110" s="296">
        <f t="shared" si="24"/>
        <v>0</v>
      </c>
      <c r="H110" s="296">
        <f t="shared" si="14"/>
        <v>0</v>
      </c>
      <c r="I110" s="296">
        <f t="shared" si="15"/>
        <v>0</v>
      </c>
      <c r="J110" s="296">
        <f t="shared" si="16"/>
        <v>0</v>
      </c>
      <c r="K110" s="296">
        <f t="shared" si="17"/>
        <v>0</v>
      </c>
      <c r="L110" s="296">
        <f t="shared" si="18"/>
        <v>0</v>
      </c>
      <c r="M110" s="296">
        <f t="shared" si="19"/>
        <v>0</v>
      </c>
      <c r="N110" s="296">
        <f t="shared" si="20"/>
        <v>0</v>
      </c>
      <c r="O110" s="296">
        <f t="shared" si="22"/>
        <v>0</v>
      </c>
      <c r="P110" s="296">
        <f>IF('1. General Input'!$D$10=0,0,IF('1. General Input'!$D$10=8,0,IF(B110&gt;$P$11-1,IF(B110&lt;$Q$11,G110,0),0)))</f>
        <v>0</v>
      </c>
      <c r="Q110" s="296">
        <f>IF('1. General Input'!$D$10=0,0,IF('1. General Input'!$D$10=8,0,IF(B110&gt;$Q$11-1,IF(B110&lt;$R$11,G110,0),0)))</f>
        <v>0</v>
      </c>
      <c r="R110" s="296">
        <f>IF('1. General Input'!$D$10=0,0,IF('1. General Input'!$D$10=8,0,IF(B110&gt;$R$11-1,IF(B110&lt;$S$11,G110,0),0)))</f>
        <v>0</v>
      </c>
      <c r="S110" s="296">
        <f>IF('1. General Input'!$D$10=0,0,IF('1. General Input'!$D$10=8,0,IF(B110&gt;$S$11-1,IF(B110&lt;$T$11,G110,0),0)))</f>
        <v>0</v>
      </c>
      <c r="T110" s="296">
        <f>IF('1. General Input'!$D$10=0,0,IF('1. General Input'!$D$10=8,0,IF(B110&gt;$T$11-1,IF(B110&lt;$U$11,G110,0),0)))</f>
        <v>0</v>
      </c>
      <c r="U110" s="296">
        <f>IF('1. General Input'!$D$10=0,0,IF('1. General Input'!$D$10=8,0,IF(B110&gt;$U$11-1,IF(B110&lt;$V$11,G110,0),0)))</f>
        <v>0</v>
      </c>
      <c r="V110" s="296">
        <f>IF('1. General Input'!$D$10=0,0,IF('1. General Input'!$D$10=8,0,IF(B110&gt;$V$11-1,IF(B110&lt;$W$11,G110,0),0)))</f>
        <v>0</v>
      </c>
      <c r="W110" s="296">
        <f>IF('1. General Input'!$D$10=0,0,IF('1. General Input'!$D$10=8,0,IF(B110&gt;$W$11-1,IF(B110&lt;$X$11,G110,0),0)))</f>
        <v>0</v>
      </c>
      <c r="X110" s="296">
        <f>IF('1. General Input'!$D$10=0,0,IF('1. General Input'!$D$10=8,0,IF(B110&gt;$X$11-1,IF(B110&lt;$Y$11,G110,0),0)))</f>
        <v>0</v>
      </c>
      <c r="Y110" s="296">
        <f>IF('1. General Input'!$D$10=0,0,IF('1. General Input'!$D$10=8,0,IF(B110&gt;$Y$11-1,IF(B110&lt;$Z$11,G110,0),0)))</f>
        <v>0</v>
      </c>
      <c r="Z110" s="296">
        <f>IF('1. General Input'!$D$10=0,0,IF('1. General Input'!$D$10=8,0,IF(B110&gt;$Z$11-1,IF(B110&lt;$AA$11,G110,0),0)))</f>
        <v>0</v>
      </c>
      <c r="AA110" s="296">
        <f>IF('1. General Input'!$D$10=0,0,IF('1. General Input'!$D$10=8,0,IF(B110&gt;$AA$11-1,IF(B110&lt;$AB$11,G110,0),0)))</f>
        <v>0</v>
      </c>
      <c r="AB110" s="296">
        <f>IF('1. General Input'!$D$10=0,0,IF('1. General Input'!$D$10=8,0,IF(B110&gt;$AB$11-1,IF(B110&lt;$AC$11,G110,0),0)))</f>
        <v>0</v>
      </c>
      <c r="AC110" s="296">
        <f>IF('1. General Input'!$D$10=0,0,IF('1. General Input'!$D$10=8,0,IF(B110&gt;$AC$11-1,IF(B110&lt;$AD$11,G110,0),0)))</f>
        <v>0</v>
      </c>
      <c r="AD110" s="296">
        <f>IF('1. General Input'!$D$10=0,0,IF('1. General Input'!$D$10=8,0,IF(B110&gt;$AD$11-1,IF(B110&lt;$AE$11,G110,0),0)))</f>
        <v>0</v>
      </c>
      <c r="AE110" s="296">
        <f>IF('1. General Input'!$D$10=0,0,IF('1. General Input'!$D$10=8,0,IF(B110&gt;$AE$11-1,IF(B110&lt;$AF$11,G110,0),0)))</f>
        <v>0</v>
      </c>
      <c r="AF110" s="296">
        <f>IF('1. General Input'!$D$10=0,0,IF(B110&gt;$AF$11-1,G110,0))</f>
        <v>0</v>
      </c>
      <c r="AG110" s="270">
        <f t="shared" si="21"/>
        <v>0</v>
      </c>
    </row>
    <row r="111" spans="1:33" x14ac:dyDescent="0.25">
      <c r="A111" s="501"/>
      <c r="B111" s="539"/>
      <c r="C111" s="502"/>
      <c r="D111" s="505"/>
      <c r="E111" s="505"/>
      <c r="F111" s="505"/>
      <c r="G111" s="296">
        <f t="shared" si="24"/>
        <v>0</v>
      </c>
      <c r="H111" s="296">
        <f t="shared" si="14"/>
        <v>0</v>
      </c>
      <c r="I111" s="296">
        <f t="shared" si="15"/>
        <v>0</v>
      </c>
      <c r="J111" s="296">
        <f t="shared" si="16"/>
        <v>0</v>
      </c>
      <c r="K111" s="296">
        <f t="shared" si="17"/>
        <v>0</v>
      </c>
      <c r="L111" s="296">
        <f t="shared" si="18"/>
        <v>0</v>
      </c>
      <c r="M111" s="296">
        <f t="shared" si="19"/>
        <v>0</v>
      </c>
      <c r="N111" s="296">
        <f t="shared" si="20"/>
        <v>0</v>
      </c>
      <c r="O111" s="296">
        <f t="shared" si="22"/>
        <v>0</v>
      </c>
      <c r="P111" s="296">
        <f>IF('1. General Input'!$D$10=0,0,IF('1. General Input'!$D$10=8,0,IF(B111&gt;$P$11-1,IF(B111&lt;$Q$11,G111,0),0)))</f>
        <v>0</v>
      </c>
      <c r="Q111" s="296">
        <f>IF('1. General Input'!$D$10=0,0,IF('1. General Input'!$D$10=8,0,IF(B111&gt;$Q$11-1,IF(B111&lt;$R$11,G111,0),0)))</f>
        <v>0</v>
      </c>
      <c r="R111" s="296">
        <f>IF('1. General Input'!$D$10=0,0,IF('1. General Input'!$D$10=8,0,IF(B111&gt;$R$11-1,IF(B111&lt;$S$11,G111,0),0)))</f>
        <v>0</v>
      </c>
      <c r="S111" s="296">
        <f>IF('1. General Input'!$D$10=0,0,IF('1. General Input'!$D$10=8,0,IF(B111&gt;$S$11-1,IF(B111&lt;$T$11,G111,0),0)))</f>
        <v>0</v>
      </c>
      <c r="T111" s="296">
        <f>IF('1. General Input'!$D$10=0,0,IF('1. General Input'!$D$10=8,0,IF(B111&gt;$T$11-1,IF(B111&lt;$U$11,G111,0),0)))</f>
        <v>0</v>
      </c>
      <c r="U111" s="296">
        <f>IF('1. General Input'!$D$10=0,0,IF('1. General Input'!$D$10=8,0,IF(B111&gt;$U$11-1,IF(B111&lt;$V$11,G111,0),0)))</f>
        <v>0</v>
      </c>
      <c r="V111" s="296">
        <f>IF('1. General Input'!$D$10=0,0,IF('1. General Input'!$D$10=8,0,IF(B111&gt;$V$11-1,IF(B111&lt;$W$11,G111,0),0)))</f>
        <v>0</v>
      </c>
      <c r="W111" s="296">
        <f>IF('1. General Input'!$D$10=0,0,IF('1. General Input'!$D$10=8,0,IF(B111&gt;$W$11-1,IF(B111&lt;$X$11,G111,0),0)))</f>
        <v>0</v>
      </c>
      <c r="X111" s="296">
        <f>IF('1. General Input'!$D$10=0,0,IF('1. General Input'!$D$10=8,0,IF(B111&gt;$X$11-1,IF(B111&lt;$Y$11,G111,0),0)))</f>
        <v>0</v>
      </c>
      <c r="Y111" s="296">
        <f>IF('1. General Input'!$D$10=0,0,IF('1. General Input'!$D$10=8,0,IF(B111&gt;$Y$11-1,IF(B111&lt;$Z$11,G111,0),0)))</f>
        <v>0</v>
      </c>
      <c r="Z111" s="296">
        <f>IF('1. General Input'!$D$10=0,0,IF('1. General Input'!$D$10=8,0,IF(B111&gt;$Z$11-1,IF(B111&lt;$AA$11,G111,0),0)))</f>
        <v>0</v>
      </c>
      <c r="AA111" s="296">
        <f>IF('1. General Input'!$D$10=0,0,IF('1. General Input'!$D$10=8,0,IF(B111&gt;$AA$11-1,IF(B111&lt;$AB$11,G111,0),0)))</f>
        <v>0</v>
      </c>
      <c r="AB111" s="296">
        <f>IF('1. General Input'!$D$10=0,0,IF('1. General Input'!$D$10=8,0,IF(B111&gt;$AB$11-1,IF(B111&lt;$AC$11,G111,0),0)))</f>
        <v>0</v>
      </c>
      <c r="AC111" s="296">
        <f>IF('1. General Input'!$D$10=0,0,IF('1. General Input'!$D$10=8,0,IF(B111&gt;$AC$11-1,IF(B111&lt;$AD$11,G111,0),0)))</f>
        <v>0</v>
      </c>
      <c r="AD111" s="296">
        <f>IF('1. General Input'!$D$10=0,0,IF('1. General Input'!$D$10=8,0,IF(B111&gt;$AD$11-1,IF(B111&lt;$AE$11,G111,0),0)))</f>
        <v>0</v>
      </c>
      <c r="AE111" s="296">
        <f>IF('1. General Input'!$D$10=0,0,IF('1. General Input'!$D$10=8,0,IF(B111&gt;$AE$11-1,IF(B111&lt;$AF$11,G111,0),0)))</f>
        <v>0</v>
      </c>
      <c r="AF111" s="296">
        <f>IF('1. General Input'!$D$10=0,0,IF(B111&gt;$AF$11-1,G111,0))</f>
        <v>0</v>
      </c>
      <c r="AG111" s="270">
        <f t="shared" si="21"/>
        <v>0</v>
      </c>
    </row>
    <row r="112" spans="1:33" x14ac:dyDescent="0.25">
      <c r="A112" s="501"/>
      <c r="B112" s="539"/>
      <c r="C112" s="502"/>
      <c r="D112" s="505"/>
      <c r="E112" s="505"/>
      <c r="F112" s="505"/>
      <c r="G112" s="296">
        <f t="shared" si="24"/>
        <v>0</v>
      </c>
      <c r="H112" s="296">
        <f t="shared" si="14"/>
        <v>0</v>
      </c>
      <c r="I112" s="296">
        <f t="shared" si="15"/>
        <v>0</v>
      </c>
      <c r="J112" s="296">
        <f t="shared" si="16"/>
        <v>0</v>
      </c>
      <c r="K112" s="296">
        <f t="shared" si="17"/>
        <v>0</v>
      </c>
      <c r="L112" s="296">
        <f t="shared" si="18"/>
        <v>0</v>
      </c>
      <c r="M112" s="296">
        <f t="shared" si="19"/>
        <v>0</v>
      </c>
      <c r="N112" s="296">
        <f t="shared" si="20"/>
        <v>0</v>
      </c>
      <c r="O112" s="296">
        <f t="shared" si="22"/>
        <v>0</v>
      </c>
      <c r="P112" s="296">
        <f>IF('1. General Input'!$D$10=0,0,IF('1. General Input'!$D$10=8,0,IF(B112&gt;$P$11-1,IF(B112&lt;$Q$11,G112,0),0)))</f>
        <v>0</v>
      </c>
      <c r="Q112" s="296">
        <f>IF('1. General Input'!$D$10=0,0,IF('1. General Input'!$D$10=8,0,IF(B112&gt;$Q$11-1,IF(B112&lt;$R$11,G112,0),0)))</f>
        <v>0</v>
      </c>
      <c r="R112" s="296">
        <f>IF('1. General Input'!$D$10=0,0,IF('1. General Input'!$D$10=8,0,IF(B112&gt;$R$11-1,IF(B112&lt;$S$11,G112,0),0)))</f>
        <v>0</v>
      </c>
      <c r="S112" s="296">
        <f>IF('1. General Input'!$D$10=0,0,IF('1. General Input'!$D$10=8,0,IF(B112&gt;$S$11-1,IF(B112&lt;$T$11,G112,0),0)))</f>
        <v>0</v>
      </c>
      <c r="T112" s="296">
        <f>IF('1. General Input'!$D$10=0,0,IF('1. General Input'!$D$10=8,0,IF(B112&gt;$T$11-1,IF(B112&lt;$U$11,G112,0),0)))</f>
        <v>0</v>
      </c>
      <c r="U112" s="296">
        <f>IF('1. General Input'!$D$10=0,0,IF('1. General Input'!$D$10=8,0,IF(B112&gt;$U$11-1,IF(B112&lt;$V$11,G112,0),0)))</f>
        <v>0</v>
      </c>
      <c r="V112" s="296">
        <f>IF('1. General Input'!$D$10=0,0,IF('1. General Input'!$D$10=8,0,IF(B112&gt;$V$11-1,IF(B112&lt;$W$11,G112,0),0)))</f>
        <v>0</v>
      </c>
      <c r="W112" s="296">
        <f>IF('1. General Input'!$D$10=0,0,IF('1. General Input'!$D$10=8,0,IF(B112&gt;$W$11-1,IF(B112&lt;$X$11,G112,0),0)))</f>
        <v>0</v>
      </c>
      <c r="X112" s="296">
        <f>IF('1. General Input'!$D$10=0,0,IF('1. General Input'!$D$10=8,0,IF(B112&gt;$X$11-1,IF(B112&lt;$Y$11,G112,0),0)))</f>
        <v>0</v>
      </c>
      <c r="Y112" s="296">
        <f>IF('1. General Input'!$D$10=0,0,IF('1. General Input'!$D$10=8,0,IF(B112&gt;$Y$11-1,IF(B112&lt;$Z$11,G112,0),0)))</f>
        <v>0</v>
      </c>
      <c r="Z112" s="296">
        <f>IF('1. General Input'!$D$10=0,0,IF('1. General Input'!$D$10=8,0,IF(B112&gt;$Z$11-1,IF(B112&lt;$AA$11,G112,0),0)))</f>
        <v>0</v>
      </c>
      <c r="AA112" s="296">
        <f>IF('1. General Input'!$D$10=0,0,IF('1. General Input'!$D$10=8,0,IF(B112&gt;$AA$11-1,IF(B112&lt;$AB$11,G112,0),0)))</f>
        <v>0</v>
      </c>
      <c r="AB112" s="296">
        <f>IF('1. General Input'!$D$10=0,0,IF('1. General Input'!$D$10=8,0,IF(B112&gt;$AB$11-1,IF(B112&lt;$AC$11,G112,0),0)))</f>
        <v>0</v>
      </c>
      <c r="AC112" s="296">
        <f>IF('1. General Input'!$D$10=0,0,IF('1. General Input'!$D$10=8,0,IF(B112&gt;$AC$11-1,IF(B112&lt;$AD$11,G112,0),0)))</f>
        <v>0</v>
      </c>
      <c r="AD112" s="296">
        <f>IF('1. General Input'!$D$10=0,0,IF('1. General Input'!$D$10=8,0,IF(B112&gt;$AD$11-1,IF(B112&lt;$AE$11,G112,0),0)))</f>
        <v>0</v>
      </c>
      <c r="AE112" s="296">
        <f>IF('1. General Input'!$D$10=0,0,IF('1. General Input'!$D$10=8,0,IF(B112&gt;$AE$11-1,IF(B112&lt;$AF$11,G112,0),0)))</f>
        <v>0</v>
      </c>
      <c r="AF112" s="296">
        <f>IF('1. General Input'!$D$10=0,0,IF(B112&gt;$AF$11-1,G112,0))</f>
        <v>0</v>
      </c>
      <c r="AG112" s="270">
        <f t="shared" si="21"/>
        <v>0</v>
      </c>
    </row>
    <row r="113" spans="1:33" x14ac:dyDescent="0.25">
      <c r="A113" s="501"/>
      <c r="B113" s="539"/>
      <c r="C113" s="502"/>
      <c r="D113" s="505"/>
      <c r="E113" s="505"/>
      <c r="F113" s="505"/>
      <c r="G113" s="296">
        <f t="shared" si="24"/>
        <v>0</v>
      </c>
      <c r="H113" s="296">
        <f t="shared" si="14"/>
        <v>0</v>
      </c>
      <c r="I113" s="296">
        <f t="shared" si="15"/>
        <v>0</v>
      </c>
      <c r="J113" s="296">
        <f t="shared" si="16"/>
        <v>0</v>
      </c>
      <c r="K113" s="296">
        <f t="shared" si="17"/>
        <v>0</v>
      </c>
      <c r="L113" s="296">
        <f t="shared" si="18"/>
        <v>0</v>
      </c>
      <c r="M113" s="296">
        <f t="shared" si="19"/>
        <v>0</v>
      </c>
      <c r="N113" s="296">
        <f t="shared" si="20"/>
        <v>0</v>
      </c>
      <c r="O113" s="296">
        <f t="shared" si="22"/>
        <v>0</v>
      </c>
      <c r="P113" s="296">
        <f>IF('1. General Input'!$D$10=0,0,IF('1. General Input'!$D$10=8,0,IF(B113&gt;$P$11-1,IF(B113&lt;$Q$11,G113,0),0)))</f>
        <v>0</v>
      </c>
      <c r="Q113" s="296">
        <f>IF('1. General Input'!$D$10=0,0,IF('1. General Input'!$D$10=8,0,IF(B113&gt;$Q$11-1,IF(B113&lt;$R$11,G113,0),0)))</f>
        <v>0</v>
      </c>
      <c r="R113" s="296">
        <f>IF('1. General Input'!$D$10=0,0,IF('1. General Input'!$D$10=8,0,IF(B113&gt;$R$11-1,IF(B113&lt;$S$11,G113,0),0)))</f>
        <v>0</v>
      </c>
      <c r="S113" s="296">
        <f>IF('1. General Input'!$D$10=0,0,IF('1. General Input'!$D$10=8,0,IF(B113&gt;$S$11-1,IF(B113&lt;$T$11,G113,0),0)))</f>
        <v>0</v>
      </c>
      <c r="T113" s="296">
        <f>IF('1. General Input'!$D$10=0,0,IF('1. General Input'!$D$10=8,0,IF(B113&gt;$T$11-1,IF(B113&lt;$U$11,G113,0),0)))</f>
        <v>0</v>
      </c>
      <c r="U113" s="296">
        <f>IF('1. General Input'!$D$10=0,0,IF('1. General Input'!$D$10=8,0,IF(B113&gt;$U$11-1,IF(B113&lt;$V$11,G113,0),0)))</f>
        <v>0</v>
      </c>
      <c r="V113" s="296">
        <f>IF('1. General Input'!$D$10=0,0,IF('1. General Input'!$D$10=8,0,IF(B113&gt;$V$11-1,IF(B113&lt;$W$11,G113,0),0)))</f>
        <v>0</v>
      </c>
      <c r="W113" s="296">
        <f>IF('1. General Input'!$D$10=0,0,IF('1. General Input'!$D$10=8,0,IF(B113&gt;$W$11-1,IF(B113&lt;$X$11,G113,0),0)))</f>
        <v>0</v>
      </c>
      <c r="X113" s="296">
        <f>IF('1. General Input'!$D$10=0,0,IF('1. General Input'!$D$10=8,0,IF(B113&gt;$X$11-1,IF(B113&lt;$Y$11,G113,0),0)))</f>
        <v>0</v>
      </c>
      <c r="Y113" s="296">
        <f>IF('1. General Input'!$D$10=0,0,IF('1. General Input'!$D$10=8,0,IF(B113&gt;$Y$11-1,IF(B113&lt;$Z$11,G113,0),0)))</f>
        <v>0</v>
      </c>
      <c r="Z113" s="296">
        <f>IF('1. General Input'!$D$10=0,0,IF('1. General Input'!$D$10=8,0,IF(B113&gt;$Z$11-1,IF(B113&lt;$AA$11,G113,0),0)))</f>
        <v>0</v>
      </c>
      <c r="AA113" s="296">
        <f>IF('1. General Input'!$D$10=0,0,IF('1. General Input'!$D$10=8,0,IF(B113&gt;$AA$11-1,IF(B113&lt;$AB$11,G113,0),0)))</f>
        <v>0</v>
      </c>
      <c r="AB113" s="296">
        <f>IF('1. General Input'!$D$10=0,0,IF('1. General Input'!$D$10=8,0,IF(B113&gt;$AB$11-1,IF(B113&lt;$AC$11,G113,0),0)))</f>
        <v>0</v>
      </c>
      <c r="AC113" s="296">
        <f>IF('1. General Input'!$D$10=0,0,IF('1. General Input'!$D$10=8,0,IF(B113&gt;$AC$11-1,IF(B113&lt;$AD$11,G113,0),0)))</f>
        <v>0</v>
      </c>
      <c r="AD113" s="296">
        <f>IF('1. General Input'!$D$10=0,0,IF('1. General Input'!$D$10=8,0,IF(B113&gt;$AD$11-1,IF(B113&lt;$AE$11,G113,0),0)))</f>
        <v>0</v>
      </c>
      <c r="AE113" s="296">
        <f>IF('1. General Input'!$D$10=0,0,IF('1. General Input'!$D$10=8,0,IF(B113&gt;$AE$11-1,IF(B113&lt;$AF$11,G113,0),0)))</f>
        <v>0</v>
      </c>
      <c r="AF113" s="296">
        <f>IF('1. General Input'!$D$10=0,0,IF(B113&gt;$AF$11-1,G113,0))</f>
        <v>0</v>
      </c>
      <c r="AG113" s="270">
        <f t="shared" si="21"/>
        <v>0</v>
      </c>
    </row>
    <row r="114" spans="1:33" ht="15.75" thickBot="1" x14ac:dyDescent="0.3">
      <c r="A114" s="501"/>
      <c r="B114" s="539"/>
      <c r="C114" s="502"/>
      <c r="D114" s="505"/>
      <c r="E114" s="505"/>
      <c r="F114" s="505"/>
      <c r="G114" s="296">
        <f t="shared" si="24"/>
        <v>0</v>
      </c>
      <c r="H114" s="296">
        <f t="shared" si="14"/>
        <v>0</v>
      </c>
      <c r="I114" s="296">
        <f t="shared" si="15"/>
        <v>0</v>
      </c>
      <c r="J114" s="296">
        <f t="shared" si="16"/>
        <v>0</v>
      </c>
      <c r="K114" s="296">
        <f t="shared" si="17"/>
        <v>0</v>
      </c>
      <c r="L114" s="296">
        <f t="shared" si="18"/>
        <v>0</v>
      </c>
      <c r="M114" s="296">
        <f t="shared" si="19"/>
        <v>0</v>
      </c>
      <c r="N114" s="296">
        <f t="shared" si="20"/>
        <v>0</v>
      </c>
      <c r="O114" s="296">
        <f t="shared" si="22"/>
        <v>0</v>
      </c>
      <c r="P114" s="296">
        <f>IF('1. General Input'!$D$10=0,0,IF('1. General Input'!$D$10=8,0,IF(B114&gt;$P$11-1,IF(B114&lt;$Q$11,G114,0),0)))</f>
        <v>0</v>
      </c>
      <c r="Q114" s="296">
        <f>IF('1. General Input'!$D$10=0,0,IF('1. General Input'!$D$10=8,0,IF(B114&gt;$Q$11-1,IF(B114&lt;$R$11,G114,0),0)))</f>
        <v>0</v>
      </c>
      <c r="R114" s="296">
        <f>IF('1. General Input'!$D$10=0,0,IF('1. General Input'!$D$10=8,0,IF(B114&gt;$R$11-1,IF(B114&lt;$S$11,G114,0),0)))</f>
        <v>0</v>
      </c>
      <c r="S114" s="296">
        <f>IF('1. General Input'!$D$10=0,0,IF('1. General Input'!$D$10=8,0,IF(B114&gt;$S$11-1,IF(B114&lt;$T$11,G114,0),0)))</f>
        <v>0</v>
      </c>
      <c r="T114" s="296">
        <f>IF('1. General Input'!$D$10=0,0,IF('1. General Input'!$D$10=8,0,IF(B114&gt;$T$11-1,IF(B114&lt;$U$11,G114,0),0)))</f>
        <v>0</v>
      </c>
      <c r="U114" s="296">
        <f>IF('1. General Input'!$D$10=0,0,IF('1. General Input'!$D$10=8,0,IF(B114&gt;$U$11-1,IF(B114&lt;$V$11,G114,0),0)))</f>
        <v>0</v>
      </c>
      <c r="V114" s="296">
        <f>IF('1. General Input'!$D$10=0,0,IF('1. General Input'!$D$10=8,0,IF(B114&gt;$V$11-1,IF(B114&lt;$W$11,G114,0),0)))</f>
        <v>0</v>
      </c>
      <c r="W114" s="296">
        <f>IF('1. General Input'!$D$10=0,0,IF('1. General Input'!$D$10=8,0,IF(B114&gt;$W$11-1,IF(B114&lt;$X$11,G114,0),0)))</f>
        <v>0</v>
      </c>
      <c r="X114" s="296">
        <f>IF('1. General Input'!$D$10=0,0,IF('1. General Input'!$D$10=8,0,IF(B114&gt;$X$11-1,IF(B114&lt;$Y$11,G114,0),0)))</f>
        <v>0</v>
      </c>
      <c r="Y114" s="296">
        <f>IF('1. General Input'!$D$10=0,0,IF('1. General Input'!$D$10=8,0,IF(B114&gt;$Y$11-1,IF(B114&lt;$Z$11,G114,0),0)))</f>
        <v>0</v>
      </c>
      <c r="Z114" s="296">
        <f>IF('1. General Input'!$D$10=0,0,IF('1. General Input'!$D$10=8,0,IF(B114&gt;$Z$11-1,IF(B114&lt;$AA$11,G114,0),0)))</f>
        <v>0</v>
      </c>
      <c r="AA114" s="296">
        <f>IF('1. General Input'!$D$10=0,0,IF('1. General Input'!$D$10=8,0,IF(B114&gt;$AA$11-1,IF(B114&lt;$AB$11,G114,0),0)))</f>
        <v>0</v>
      </c>
      <c r="AB114" s="296">
        <f>IF('1. General Input'!$D$10=0,0,IF('1. General Input'!$D$10=8,0,IF(B114&gt;$AB$11-1,IF(B114&lt;$AC$11,G114,0),0)))</f>
        <v>0</v>
      </c>
      <c r="AC114" s="296">
        <f>IF('1. General Input'!$D$10=0,0,IF('1. General Input'!$D$10=8,0,IF(B114&gt;$AC$11-1,IF(B114&lt;$AD$11,G114,0),0)))</f>
        <v>0</v>
      </c>
      <c r="AD114" s="296">
        <f>IF('1. General Input'!$D$10=0,0,IF('1. General Input'!$D$10=8,0,IF(B114&gt;$AD$11-1,IF(B114&lt;$AE$11,G114,0),0)))</f>
        <v>0</v>
      </c>
      <c r="AE114" s="296">
        <f>IF('1. General Input'!$D$10=0,0,IF('1. General Input'!$D$10=8,0,IF(B114&gt;$AE$11-1,IF(B114&lt;$AF$11,G114,0),0)))</f>
        <v>0</v>
      </c>
      <c r="AF114" s="296">
        <f>IF('1. General Input'!$D$10=0,0,IF(B114&gt;$AF$11-1,G114,0))</f>
        <v>0</v>
      </c>
      <c r="AG114" s="270">
        <f t="shared" si="21"/>
        <v>0</v>
      </c>
    </row>
    <row r="115" spans="1:33" ht="15.75" thickBot="1" x14ac:dyDescent="0.3">
      <c r="A115" s="244" t="s">
        <v>26</v>
      </c>
      <c r="D115" s="290">
        <f>SUM(D14:D114)</f>
        <v>0</v>
      </c>
      <c r="E115" s="290">
        <f t="shared" ref="E115:AD115" si="25">SUM(E14:E114)</f>
        <v>0</v>
      </c>
      <c r="F115" s="290">
        <f t="shared" si="25"/>
        <v>0</v>
      </c>
      <c r="G115" s="290">
        <f>SUM(G14:G114)</f>
        <v>0</v>
      </c>
      <c r="H115" s="290">
        <f t="shared" si="25"/>
        <v>0</v>
      </c>
      <c r="I115" s="290">
        <f t="shared" si="25"/>
        <v>0</v>
      </c>
      <c r="J115" s="290">
        <f t="shared" si="25"/>
        <v>0</v>
      </c>
      <c r="K115" s="290">
        <f t="shared" si="25"/>
        <v>0</v>
      </c>
      <c r="L115" s="290">
        <f t="shared" si="25"/>
        <v>0</v>
      </c>
      <c r="M115" s="290">
        <f t="shared" si="25"/>
        <v>0</v>
      </c>
      <c r="N115" s="290">
        <f t="shared" si="25"/>
        <v>0</v>
      </c>
      <c r="O115" s="290">
        <f t="shared" si="25"/>
        <v>0</v>
      </c>
      <c r="P115" s="290">
        <f t="shared" si="25"/>
        <v>0</v>
      </c>
      <c r="Q115" s="290">
        <f t="shared" si="25"/>
        <v>0</v>
      </c>
      <c r="R115" s="290">
        <f t="shared" si="25"/>
        <v>0</v>
      </c>
      <c r="S115" s="290">
        <f t="shared" si="25"/>
        <v>0</v>
      </c>
      <c r="T115" s="290">
        <f t="shared" si="25"/>
        <v>0</v>
      </c>
      <c r="U115" s="290">
        <f t="shared" si="25"/>
        <v>0</v>
      </c>
      <c r="V115" s="290">
        <f t="shared" si="25"/>
        <v>0</v>
      </c>
      <c r="W115" s="290">
        <f t="shared" si="25"/>
        <v>0</v>
      </c>
      <c r="X115" s="290">
        <f t="shared" si="25"/>
        <v>0</v>
      </c>
      <c r="Y115" s="290">
        <f t="shared" si="25"/>
        <v>0</v>
      </c>
      <c r="Z115" s="290">
        <f t="shared" si="25"/>
        <v>0</v>
      </c>
      <c r="AA115" s="290">
        <f t="shared" si="25"/>
        <v>0</v>
      </c>
      <c r="AB115" s="290">
        <f t="shared" si="25"/>
        <v>0</v>
      </c>
      <c r="AC115" s="290">
        <f t="shared" si="25"/>
        <v>0</v>
      </c>
      <c r="AD115" s="290">
        <f t="shared" si="25"/>
        <v>0</v>
      </c>
      <c r="AE115" s="290">
        <f>SUM(AE14:AE114)</f>
        <v>0</v>
      </c>
      <c r="AF115" s="272"/>
      <c r="AG115" s="300">
        <f>SUM(AG14:AG114)</f>
        <v>0</v>
      </c>
    </row>
    <row r="116" spans="1:33" ht="15.75" thickTop="1" x14ac:dyDescent="0.25">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5" t="s">
        <v>304</v>
      </c>
    </row>
  </sheetData>
  <sheetProtection algorithmName="SHA-512" hashValue="P7+GUJUweqq9rDAXFWRTrRR/pGRcMUycJI6EdfAw1S0EElcUniDuByCBoP5iRTZHdu7n/lADM3v4UjoDc61Nwg==" saltValue="ygiuj1zTu8M7tIxaF+nyjw==" spinCount="100000" sheet="1" objects="1" scenarios="1" selectLockedCells="1"/>
  <protectedRanges>
    <protectedRange sqref="H13:O13 AG13" name="Range1_1"/>
    <protectedRange sqref="H11:O12" name="Range1_2"/>
    <protectedRange sqref="P11:AE11 P13:AE13" name="Range1_5"/>
    <protectedRange sqref="AF13" name="Range1"/>
    <protectedRange sqref="AF11" name="Range1_2_1"/>
  </protectedRanges>
  <mergeCells count="5">
    <mergeCell ref="A4:F4"/>
    <mergeCell ref="A1:F1"/>
    <mergeCell ref="A2:F2"/>
    <mergeCell ref="A9:E9"/>
    <mergeCell ref="A5:F5"/>
  </mergeCells>
  <phoneticPr fontId="13" type="noConversion"/>
  <pageMargins left="0.7" right="0.7" top="0.75" bottom="0.75" header="0.3" footer="0.3"/>
  <pageSetup scale="64" fitToWidth="3" fitToHeight="34" pageOrder="overThenDown"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16"/>
  <sheetViews>
    <sheetView topLeftCell="A3" workbookViewId="0">
      <selection activeCell="A14" sqref="A14"/>
    </sheetView>
  </sheetViews>
  <sheetFormatPr defaultColWidth="8.85546875" defaultRowHeight="15" x14ac:dyDescent="0.25"/>
  <cols>
    <col min="1" max="1" width="34.28515625" style="244" customWidth="1"/>
    <col min="2" max="2" width="13.85546875" style="244" customWidth="1"/>
    <col min="3" max="3" width="21.42578125" style="244" customWidth="1"/>
    <col min="4" max="4" width="22.85546875" style="244" customWidth="1"/>
    <col min="5" max="5" width="14.85546875" style="244" customWidth="1"/>
    <col min="6" max="6" width="25" style="244" customWidth="1"/>
    <col min="7" max="7" width="14.85546875" style="244" customWidth="1"/>
    <col min="8" max="8" width="11.140625" style="244" customWidth="1"/>
    <col min="9" max="11" width="10.28515625" style="244" bestFit="1" customWidth="1"/>
    <col min="12" max="12" width="9.85546875" style="244" bestFit="1" customWidth="1"/>
    <col min="13" max="24" width="10.28515625" style="244" bestFit="1" customWidth="1"/>
    <col min="25" max="25" width="9.28515625" style="244" bestFit="1" customWidth="1"/>
    <col min="26" max="29" width="10.28515625" style="244" bestFit="1" customWidth="1"/>
    <col min="30" max="31" width="11.28515625" style="244" bestFit="1" customWidth="1"/>
    <col min="32" max="32" width="19" style="244" customWidth="1"/>
    <col min="33" max="33" width="14.42578125" style="244" customWidth="1"/>
    <col min="34" max="16384" width="8.85546875" style="244"/>
  </cols>
  <sheetData>
    <row r="1" spans="1:33" hidden="1" x14ac:dyDescent="0.25">
      <c r="A1" s="834" t="s">
        <v>323</v>
      </c>
      <c r="B1" s="834"/>
      <c r="C1" s="834"/>
      <c r="D1" s="834"/>
      <c r="E1" s="834"/>
      <c r="F1" s="834"/>
      <c r="G1" s="278"/>
      <c r="H1" s="278"/>
      <c r="I1" s="278"/>
      <c r="J1" s="278"/>
    </row>
    <row r="2" spans="1:33" hidden="1" x14ac:dyDescent="0.25">
      <c r="A2" s="834" t="s">
        <v>324</v>
      </c>
      <c r="B2" s="834"/>
      <c r="C2" s="834"/>
      <c r="D2" s="834"/>
      <c r="E2" s="834"/>
      <c r="F2" s="834"/>
      <c r="G2" s="278"/>
      <c r="H2" s="278"/>
      <c r="I2" s="278"/>
      <c r="J2" s="278"/>
    </row>
    <row r="3" spans="1:33" ht="23.25" customHeight="1" x14ac:dyDescent="0.25">
      <c r="A3" s="488" t="s">
        <v>636</v>
      </c>
      <c r="B3" s="243"/>
      <c r="C3" s="243"/>
      <c r="D3" s="243"/>
      <c r="E3" s="243"/>
      <c r="F3" s="243"/>
      <c r="G3" s="243"/>
      <c r="H3" s="243"/>
      <c r="I3" s="243"/>
      <c r="J3" s="243"/>
    </row>
    <row r="4" spans="1:33" hidden="1" x14ac:dyDescent="0.25">
      <c r="A4" s="834" t="s">
        <v>280</v>
      </c>
      <c r="B4" s="834"/>
      <c r="C4" s="834"/>
      <c r="D4" s="834"/>
      <c r="E4" s="834"/>
      <c r="F4" s="834"/>
      <c r="G4" s="278"/>
      <c r="H4" s="279"/>
      <c r="I4" s="278"/>
      <c r="J4" s="278"/>
      <c r="K4" s="278"/>
      <c r="L4" s="278"/>
      <c r="M4" s="278"/>
      <c r="N4" s="278"/>
      <c r="O4" s="278"/>
      <c r="P4" s="243"/>
      <c r="Q4" s="243"/>
      <c r="R4" s="243"/>
      <c r="S4" s="243"/>
      <c r="T4" s="243"/>
      <c r="U4" s="243"/>
      <c r="V4" s="243"/>
      <c r="W4" s="243"/>
      <c r="X4" s="243"/>
      <c r="Y4" s="243"/>
      <c r="Z4" s="243"/>
      <c r="AA4" s="243"/>
      <c r="AB4" s="243"/>
      <c r="AC4" s="243"/>
      <c r="AD4" s="243"/>
      <c r="AE4" s="243"/>
      <c r="AF4" s="243"/>
    </row>
    <row r="5" spans="1:33" s="241" customFormat="1" ht="45" customHeight="1" x14ac:dyDescent="0.25">
      <c r="A5" s="865" t="str">
        <f>IF('1. General Input'!D29="yes","Do not complete this Schedule, Borrower is a sole proprietor with no employees",IF('1. General Input'!D30="yes","Do not complete this schedule, Borrower is general partner with no employees",IF('1. General Input'!D23="no","Do not complete this schedule, Borrower has no non-owner employees",IF('1. General Input'!D40="yes",IF('8.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process.")),IF('9. FTE Exemption'!E16="no",IF('8.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process.")),IF('15. Chosen Referenced Period'!G10="Chosen period(s) hours missing"," ",IF('Rpt 1A. Loan Forgiveness App'!Q57&lt;'1. General Input'!D21," ","100% loan forgiveness achieved and Verifier completed.  Borrower is eligible to use Forgiveness Form 3508.  Go to OnPoint SBA Portal and complete application process.")))))))</f>
        <v xml:space="preserve"> </v>
      </c>
      <c r="B5" s="865"/>
      <c r="C5" s="865"/>
      <c r="D5" s="865"/>
      <c r="E5" s="865"/>
      <c r="F5" s="865"/>
      <c r="G5" s="242"/>
      <c r="I5" s="242"/>
      <c r="J5" s="242"/>
      <c r="K5" s="242"/>
      <c r="L5" s="242"/>
      <c r="M5" s="242"/>
      <c r="N5" s="242"/>
      <c r="O5" s="242"/>
      <c r="P5" s="239"/>
      <c r="Q5" s="239"/>
      <c r="R5" s="239"/>
      <c r="S5" s="239"/>
      <c r="T5" s="239"/>
      <c r="U5" s="239"/>
      <c r="V5" s="239"/>
      <c r="W5" s="239"/>
      <c r="X5" s="239"/>
      <c r="Y5" s="239"/>
      <c r="Z5" s="239"/>
      <c r="AA5" s="239"/>
      <c r="AB5" s="239"/>
      <c r="AC5" s="239"/>
      <c r="AD5" s="239"/>
      <c r="AE5" s="239"/>
      <c r="AF5" s="239"/>
    </row>
    <row r="6" spans="1:33" s="241" customFormat="1" ht="6" customHeight="1" x14ac:dyDescent="0.25">
      <c r="B6" s="239"/>
      <c r="C6" s="239"/>
      <c r="D6" s="239"/>
    </row>
    <row r="7" spans="1:33" s="241" customFormat="1" ht="20.25" customHeight="1" x14ac:dyDescent="0.25">
      <c r="A7" s="258" t="s">
        <v>422</v>
      </c>
      <c r="B7" s="292"/>
      <c r="C7" s="292"/>
      <c r="D7" s="239"/>
      <c r="E7" s="239"/>
      <c r="F7" s="239"/>
      <c r="G7" s="239"/>
      <c r="H7" s="238"/>
      <c r="I7" s="239"/>
      <c r="J7" s="239"/>
      <c r="K7" s="239"/>
      <c r="L7" s="239"/>
      <c r="M7" s="239"/>
      <c r="N7" s="239"/>
    </row>
    <row r="8" spans="1:33" s="241" customFormat="1" ht="20.25" customHeight="1" x14ac:dyDescent="0.25">
      <c r="A8" s="257" t="s">
        <v>717</v>
      </c>
      <c r="B8" s="239"/>
      <c r="C8" s="239"/>
      <c r="D8" s="239"/>
      <c r="E8" s="239"/>
      <c r="F8" s="239"/>
      <c r="G8" s="239"/>
      <c r="H8" s="238"/>
      <c r="I8" s="239"/>
      <c r="J8" s="239"/>
      <c r="K8" s="239"/>
      <c r="L8" s="239"/>
      <c r="M8" s="239"/>
      <c r="N8" s="239"/>
    </row>
    <row r="9" spans="1:33" s="241" customFormat="1" ht="36.75" customHeight="1" x14ac:dyDescent="0.25">
      <c r="A9" s="887" t="s">
        <v>509</v>
      </c>
      <c r="B9" s="887"/>
      <c r="C9" s="887"/>
      <c r="D9" s="887"/>
      <c r="E9" s="887"/>
      <c r="F9" s="239"/>
      <c r="G9" s="239"/>
      <c r="H9" s="238"/>
      <c r="I9" s="239"/>
      <c r="J9" s="239"/>
      <c r="K9" s="239"/>
      <c r="L9" s="239"/>
      <c r="M9" s="239"/>
      <c r="N9" s="239"/>
    </row>
    <row r="10" spans="1:33" ht="20.25" customHeight="1" thickBot="1" x14ac:dyDescent="0.3">
      <c r="A10" s="248" t="s">
        <v>405</v>
      </c>
      <c r="B10" s="237"/>
      <c r="C10" s="237"/>
      <c r="D10" s="237"/>
      <c r="E10" s="237"/>
      <c r="F10" s="237"/>
      <c r="G10" s="435">
        <f>AG115</f>
        <v>0</v>
      </c>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s="282" customFormat="1" x14ac:dyDescent="0.25">
      <c r="A11" s="281" t="s">
        <v>445</v>
      </c>
      <c r="B11" s="301"/>
      <c r="H11" s="284">
        <f>'10. Type 1 Emp Cov. Period Comp'!E18</f>
        <v>0</v>
      </c>
      <c r="I11" s="284">
        <f>+H11+7</f>
        <v>7</v>
      </c>
      <c r="J11" s="284">
        <f t="shared" ref="J11:O11" si="0">+I11+7</f>
        <v>14</v>
      </c>
      <c r="K11" s="284">
        <f t="shared" si="0"/>
        <v>21</v>
      </c>
      <c r="L11" s="284">
        <f t="shared" si="0"/>
        <v>28</v>
      </c>
      <c r="M11" s="284">
        <f t="shared" si="0"/>
        <v>35</v>
      </c>
      <c r="N11" s="284">
        <f t="shared" si="0"/>
        <v>42</v>
      </c>
      <c r="O11" s="284">
        <f t="shared" si="0"/>
        <v>49</v>
      </c>
      <c r="P11" s="284" t="str">
        <f>IF('1. General Input'!$D$10&gt;8,+O11+7," ")</f>
        <v xml:space="preserve"> </v>
      </c>
      <c r="Q11" s="284" t="str">
        <f>IF('1. General Input'!$D$10&gt;8,+P11+7," ")</f>
        <v xml:space="preserve"> </v>
      </c>
      <c r="R11" s="284" t="str">
        <f>IF('1. General Input'!$D$10&gt;8,+Q11+7," ")</f>
        <v xml:space="preserve"> </v>
      </c>
      <c r="S11" s="284" t="str">
        <f>IF('1. General Input'!$D$10&gt;8,+R11+7," ")</f>
        <v xml:space="preserve"> </v>
      </c>
      <c r="T11" s="284" t="str">
        <f>IF('1. General Input'!$D$10&gt;8,+S11+7," ")</f>
        <v xml:space="preserve"> </v>
      </c>
      <c r="U11" s="284" t="str">
        <f>IF('1. General Input'!$D$10&gt;8,+T11+7," ")</f>
        <v xml:space="preserve"> </v>
      </c>
      <c r="V11" s="284" t="str">
        <f>IF('1. General Input'!$D$10&gt;8,+U11+7," ")</f>
        <v xml:space="preserve"> </v>
      </c>
      <c r="W11" s="284" t="str">
        <f>IF('1. General Input'!$D$10&gt;8,+V11+7," ")</f>
        <v xml:space="preserve"> </v>
      </c>
      <c r="X11" s="284" t="str">
        <f>IF('1. General Input'!$D$10&gt;8,+W11+7," ")</f>
        <v xml:space="preserve"> </v>
      </c>
      <c r="Y11" s="284" t="str">
        <f>IF('1. General Input'!$D$10&gt;8,+X11+7," ")</f>
        <v xml:space="preserve"> </v>
      </c>
      <c r="Z11" s="284" t="str">
        <f>IF('1. General Input'!$D$10&gt;8,+Y11+7," ")</f>
        <v xml:space="preserve"> </v>
      </c>
      <c r="AA11" s="284" t="str">
        <f>IF('1. General Input'!$D$10&gt;8,+Z11+7," ")</f>
        <v xml:space="preserve"> </v>
      </c>
      <c r="AB11" s="284" t="str">
        <f>IF('1. General Input'!$D$10&gt;8,+AA11+7," ")</f>
        <v xml:space="preserve"> </v>
      </c>
      <c r="AC11" s="284" t="str">
        <f>IF('1. General Input'!$D$10&gt;8,+AB11+7," ")</f>
        <v xml:space="preserve"> </v>
      </c>
      <c r="AD11" s="284" t="str">
        <f>IF('1. General Input'!$D$10&gt;8,+AC11+7," ")</f>
        <v xml:space="preserve"> </v>
      </c>
      <c r="AE11" s="284" t="str">
        <f>IF('1. General Input'!$D$10&gt;8,+AD11+7," ")</f>
        <v xml:space="preserve"> </v>
      </c>
      <c r="AF11" s="284" t="e">
        <f>IF('1. General Input'!$D$10=8,'23. Retirement Contributions'!O12+1,AE12+1)</f>
        <v>#VALUE!</v>
      </c>
    </row>
    <row r="12" spans="1:33" s="282" customFormat="1" x14ac:dyDescent="0.25">
      <c r="A12" s="285" t="s">
        <v>446</v>
      </c>
      <c r="B12" s="286"/>
      <c r="C12" s="286"/>
      <c r="D12" s="286"/>
      <c r="E12" s="286"/>
      <c r="F12" s="286"/>
      <c r="G12" s="286"/>
      <c r="H12" s="288">
        <f>+H11+6</f>
        <v>6</v>
      </c>
      <c r="I12" s="288">
        <f>+I11+6</f>
        <v>13</v>
      </c>
      <c r="J12" s="288">
        <f t="shared" ref="J12:O12" si="1">+J11+6</f>
        <v>20</v>
      </c>
      <c r="K12" s="288">
        <f t="shared" si="1"/>
        <v>27</v>
      </c>
      <c r="L12" s="288">
        <f t="shared" si="1"/>
        <v>34</v>
      </c>
      <c r="M12" s="288">
        <f t="shared" si="1"/>
        <v>41</v>
      </c>
      <c r="N12" s="288">
        <f t="shared" si="1"/>
        <v>48</v>
      </c>
      <c r="O12" s="288">
        <f t="shared" si="1"/>
        <v>55</v>
      </c>
      <c r="P12" s="287" t="str">
        <f>IF('1. General Input'!$D$10&gt;8,+P11+6," ")</f>
        <v xml:space="preserve"> </v>
      </c>
      <c r="Q12" s="287" t="str">
        <f>IF('1. General Input'!$D$10&gt;8,+Q11+6," ")</f>
        <v xml:space="preserve"> </v>
      </c>
      <c r="R12" s="287" t="str">
        <f>IF('1. General Input'!$D$10&gt;8,+R11+6," ")</f>
        <v xml:space="preserve"> </v>
      </c>
      <c r="S12" s="287" t="str">
        <f>IF('1. General Input'!$D$10&gt;8,+S11+6," ")</f>
        <v xml:space="preserve"> </v>
      </c>
      <c r="T12" s="287" t="str">
        <f>IF('1. General Input'!$D$10&gt;8,+T11+6," ")</f>
        <v xml:space="preserve"> </v>
      </c>
      <c r="U12" s="287" t="str">
        <f>IF('1. General Input'!$D$10&gt;8,+U11+6," ")</f>
        <v xml:space="preserve"> </v>
      </c>
      <c r="V12" s="287" t="str">
        <f>IF('1. General Input'!$D$10&gt;8,+V11+6," ")</f>
        <v xml:space="preserve"> </v>
      </c>
      <c r="W12" s="287" t="str">
        <f>IF('1. General Input'!$D$10&gt;8,+W11+6," ")</f>
        <v xml:space="preserve"> </v>
      </c>
      <c r="X12" s="287" t="str">
        <f>IF('1. General Input'!$D$10&gt;8,+X11+6," ")</f>
        <v xml:space="preserve"> </v>
      </c>
      <c r="Y12" s="287" t="str">
        <f>IF('1. General Input'!$D$10&gt;8,+Y11+6," ")</f>
        <v xml:space="preserve"> </v>
      </c>
      <c r="Z12" s="287" t="str">
        <f>IF('1. General Input'!$D$10&gt;8,+Z11+6," ")</f>
        <v xml:space="preserve"> </v>
      </c>
      <c r="AA12" s="287" t="str">
        <f>IF('1. General Input'!$D$10&gt;8,+AA11+6," ")</f>
        <v xml:space="preserve"> </v>
      </c>
      <c r="AB12" s="287" t="str">
        <f>IF('1. General Input'!$D$10&gt;8,+AB11+6," ")</f>
        <v xml:space="preserve"> </v>
      </c>
      <c r="AC12" s="287" t="str">
        <f>IF('1. General Input'!$D$10&gt;8,+AC11+6," ")</f>
        <v xml:space="preserve"> </v>
      </c>
      <c r="AD12" s="287" t="str">
        <f>IF('1. General Input'!$D$10&gt;8,+AD11+6," ")</f>
        <v xml:space="preserve"> </v>
      </c>
      <c r="AE12" s="287" t="str">
        <f>IF('1. General Input'!$D$10&gt;8,+AE11+6," ")</f>
        <v xml:space="preserve"> </v>
      </c>
      <c r="AF12" s="288"/>
      <c r="AG12" s="286"/>
    </row>
    <row r="13" spans="1:33" s="262" customFormat="1" ht="120" x14ac:dyDescent="0.25">
      <c r="A13" s="347" t="s">
        <v>159</v>
      </c>
      <c r="B13" s="347" t="s">
        <v>452</v>
      </c>
      <c r="C13" s="347" t="s">
        <v>453</v>
      </c>
      <c r="D13" s="434" t="s">
        <v>624</v>
      </c>
      <c r="E13" s="347" t="s">
        <v>704</v>
      </c>
      <c r="F13" s="434" t="s">
        <v>720</v>
      </c>
      <c r="G13" s="347" t="s">
        <v>173</v>
      </c>
      <c r="H13" s="378" t="s">
        <v>160</v>
      </c>
      <c r="I13" s="378" t="s">
        <v>161</v>
      </c>
      <c r="J13" s="378" t="s">
        <v>162</v>
      </c>
      <c r="K13" s="378" t="s">
        <v>163</v>
      </c>
      <c r="L13" s="378" t="s">
        <v>164</v>
      </c>
      <c r="M13" s="378" t="s">
        <v>165</v>
      </c>
      <c r="N13" s="378" t="s">
        <v>166</v>
      </c>
      <c r="O13" s="378" t="s">
        <v>167</v>
      </c>
      <c r="P13" s="263" t="str">
        <f>IF('1. General Input'!$D$10&gt;8,"Paid in Week 9"," ")</f>
        <v xml:space="preserve"> </v>
      </c>
      <c r="Q13" s="263" t="str">
        <f>IF('1. General Input'!$D$10&gt;8,"Paid in Week 10"," ")</f>
        <v xml:space="preserve"> </v>
      </c>
      <c r="R13" s="263" t="str">
        <f>IF('1. General Input'!$D$10&gt;8,"Paid in Week 11"," ")</f>
        <v xml:space="preserve"> </v>
      </c>
      <c r="S13" s="263" t="str">
        <f>IF('1. General Input'!$D$10&gt;8,"Paid in Week 12"," ")</f>
        <v xml:space="preserve"> </v>
      </c>
      <c r="T13" s="263" t="str">
        <f>IF('1. General Input'!$D$10&gt;8,"Paid in Week 13"," ")</f>
        <v xml:space="preserve"> </v>
      </c>
      <c r="U13" s="263" t="str">
        <f>IF('1. General Input'!$D$10&gt;8,"Paid in Week 14"," ")</f>
        <v xml:space="preserve"> </v>
      </c>
      <c r="V13" s="263" t="str">
        <f>IF('1. General Input'!$D$10&gt;8,"Paid in Week 15"," ")</f>
        <v xml:space="preserve"> </v>
      </c>
      <c r="W13" s="263" t="str">
        <f>IF('1. General Input'!$D$10&gt;8,"Paid in Week 16"," ")</f>
        <v xml:space="preserve"> </v>
      </c>
      <c r="X13" s="263" t="str">
        <f>IF('1. General Input'!$D$10&gt;8,"Paid in Week 17"," ")</f>
        <v xml:space="preserve"> </v>
      </c>
      <c r="Y13" s="263" t="str">
        <f>IF('1. General Input'!$D$10&gt;8,"Paid in Week 18"," ")</f>
        <v xml:space="preserve"> </v>
      </c>
      <c r="Z13" s="263" t="str">
        <f>IF('1. General Input'!$D$10&gt;8,"Paid in Week 19"," ")</f>
        <v xml:space="preserve"> </v>
      </c>
      <c r="AA13" s="263" t="str">
        <f>IF('1. General Input'!$D$10&gt;8,"Paid in Week 20"," ")</f>
        <v xml:space="preserve"> </v>
      </c>
      <c r="AB13" s="263" t="str">
        <f>IF('1. General Input'!$D$10&gt;8,"Paid in Week 21"," ")</f>
        <v xml:space="preserve"> </v>
      </c>
      <c r="AC13" s="263" t="str">
        <f>IF('1. General Input'!$D$10&gt;8,"Paid in Week 22"," ")</f>
        <v xml:space="preserve"> </v>
      </c>
      <c r="AD13" s="263" t="str">
        <f>IF('1. General Input'!$D$10&gt;8,"Paid in Week 23"," ")</f>
        <v xml:space="preserve"> </v>
      </c>
      <c r="AE13" s="263" t="str">
        <f>IF('1. General Input'!$D$10&gt;8,"Paid in Week 24"," ")</f>
        <v xml:space="preserve"> </v>
      </c>
      <c r="AF13" s="263" t="s">
        <v>404</v>
      </c>
      <c r="AG13" s="378" t="s">
        <v>168</v>
      </c>
    </row>
    <row r="14" spans="1:33" x14ac:dyDescent="0.25">
      <c r="A14" s="501"/>
      <c r="B14" s="539"/>
      <c r="C14" s="502"/>
      <c r="D14" s="512"/>
      <c r="E14" s="512"/>
      <c r="F14" s="512"/>
      <c r="G14" s="295">
        <f>+D14-E14-F14</f>
        <v>0</v>
      </c>
      <c r="H14" s="295">
        <f>IF(B14&gt;$H$11-1,IF(B14&lt;$I$11,G14,0),0)</f>
        <v>0</v>
      </c>
      <c r="I14" s="295">
        <f>IF(B14&gt;$I$11-1,IF(B14&lt;$J$11,G14,0),0)</f>
        <v>0</v>
      </c>
      <c r="J14" s="295">
        <f>IF(B14&gt;$J$11-1,IF(B14&lt;$K$11,G14,0),0)</f>
        <v>0</v>
      </c>
      <c r="K14" s="295">
        <f>IF(B14&gt;$K$11-1,IF(B14&lt;$L$11,G14,0),0)</f>
        <v>0</v>
      </c>
      <c r="L14" s="295">
        <f>IF(B14&gt;$L$11-1,IF(B14&lt;$M$11,G14,0),0)</f>
        <v>0</v>
      </c>
      <c r="M14" s="295">
        <f>IF(B14&gt;$M$11-1,IF(B14&lt;$N$11,G14,0),0)</f>
        <v>0</v>
      </c>
      <c r="N14" s="295">
        <f>IF(B14&gt;$N$11-1,IF(B14&lt;$O$11,G14,0),0)</f>
        <v>0</v>
      </c>
      <c r="O14" s="296">
        <f t="shared" ref="O14:O24" si="2">IF(B14&gt;$O$11-1,IF(B14&lt;$O$12+1,G14,0),0)</f>
        <v>0</v>
      </c>
      <c r="P14" s="295">
        <f>IF('1. General Input'!$D$10=0,0,IF('1. General Input'!$D$10=8,0,IF(B14&gt;$P$11-1,IF(B14&lt;$Q$11,G14,0),0)))</f>
        <v>0</v>
      </c>
      <c r="Q14" s="295">
        <f>IF('1. General Input'!$D$10=0,0,IF('1. General Input'!$D$10=8,0,IF(B14&gt;$Q$11-1,IF(B14&lt;$R$11,G14,0),0)))</f>
        <v>0</v>
      </c>
      <c r="R14" s="295">
        <f>IF('1. General Input'!$D$10=0,0,IF('1. General Input'!$D$10=8,0,IF(B14&gt;$R$11-1,IF(B14&lt;$S$11,G14,0),0)))</f>
        <v>0</v>
      </c>
      <c r="S14" s="295">
        <f>IF('1. General Input'!$D$10=0,0,IF('1. General Input'!$D$10=8,0,IF(B14&gt;$S$11-1,IF(B14&lt;$T$11,G14,0),0)))</f>
        <v>0</v>
      </c>
      <c r="T14" s="295">
        <f>IF('1. General Input'!$D$10=0,0,IF('1. General Input'!$D$10=8,0,IF(B14&gt;$T$11-1,IF(B14&lt;$U$11,G14,0),0)))</f>
        <v>0</v>
      </c>
      <c r="U14" s="295">
        <f>IF('1. General Input'!$D$10=0,0,IF('1. General Input'!$D$10=8,0,IF(B14&gt;$U$11-1,IF(B14&lt;$V$11,G14,0),0)))</f>
        <v>0</v>
      </c>
      <c r="V14" s="295">
        <f>IF('1. General Input'!$D$10=0,0,IF('1. General Input'!$D$10=8,0,IF(B14&gt;$V$11-1,IF(B14&lt;$W$11,G14,0),0)))</f>
        <v>0</v>
      </c>
      <c r="W14" s="295">
        <f>IF('1. General Input'!$D$10=0,0,IF('1. General Input'!$D$10=8,0,IF(B14&gt;$W$11-1,IF(B14&lt;$X$11,G14,0),0)))</f>
        <v>0</v>
      </c>
      <c r="X14" s="295">
        <f>IF('1. General Input'!$D$10=0,0,IF('1. General Input'!$D$10=8,0,IF(B14&gt;$X$11-1,IF(B14&lt;$Y$11,G14,0),0)))</f>
        <v>0</v>
      </c>
      <c r="Y14" s="295">
        <f>IF('1. General Input'!$D$10=0,0,IF('1. General Input'!$D$10=8,0,IF(B14&gt;$Y$11-1,IF(B14&lt;$Z$11,G14,0),0)))</f>
        <v>0</v>
      </c>
      <c r="Z14" s="295">
        <f>IF('1. General Input'!$D$10=0,0,IF('1. General Input'!$D$10=8,0,IF(B14&gt;$Z$11-1,IF(B14&lt;$AA$11,G14,0),0)))</f>
        <v>0</v>
      </c>
      <c r="AA14" s="295">
        <f>IF('1. General Input'!$D$10=0,0,IF('1. General Input'!$D$10=8,0,IF(B14&gt;$AA$11-1,IF(B14&lt;$AB$11,G14,0),0)))</f>
        <v>0</v>
      </c>
      <c r="AB14" s="295">
        <f>IF('1. General Input'!$D$10=0,0,IF('1. General Input'!$D$10=8,0,IF(B14&gt;$AB$11-1,IF(B14&lt;$AC$11,G14,0),0)))</f>
        <v>0</v>
      </c>
      <c r="AC14" s="295">
        <f>IF('1. General Input'!$D$10=0,0,IF('1. General Input'!$D$10=8,0,IF(B14&gt;$AC$11-1,IF(B14&lt;$AD$11,G14,0),0)))</f>
        <v>0</v>
      </c>
      <c r="AD14" s="295">
        <f>IF('1. General Input'!$D$10=0,0,IF('1. General Input'!$D$10=8,0,IF(B14&gt;$AD$11-1,IF(B14&lt;$AE$11,G14,0),0)))</f>
        <v>0</v>
      </c>
      <c r="AE14" s="295">
        <f>IF('1. General Input'!$D$10=0,0,IF('1. General Input'!$D$10=8,0,IF(B14&gt;$AE$11-1,IF(B14&lt;$AF$11,G14,0),0)))</f>
        <v>0</v>
      </c>
      <c r="AF14" s="295">
        <f>IF('1. General Input'!$D$10=0,0,IF(B14&gt;$AF$11-1,G14,0))</f>
        <v>0</v>
      </c>
      <c r="AG14" s="267">
        <f>SUM(H14:AF14)</f>
        <v>0</v>
      </c>
    </row>
    <row r="15" spans="1:33" x14ac:dyDescent="0.25">
      <c r="A15" s="501"/>
      <c r="B15" s="539"/>
      <c r="C15" s="539"/>
      <c r="D15" s="505"/>
      <c r="E15" s="505"/>
      <c r="F15" s="505"/>
      <c r="G15" s="296">
        <f t="shared" ref="G15:G38" si="3">+D15-E15-F15</f>
        <v>0</v>
      </c>
      <c r="H15" s="296">
        <f>IF(B15&gt;$H$11-1,IF(B15&lt;$I$11,G15,0),0)</f>
        <v>0</v>
      </c>
      <c r="I15" s="296">
        <f>IF(B15&gt;$I$11-1,IF(B15&lt;$J$11,G15,0),0)</f>
        <v>0</v>
      </c>
      <c r="J15" s="296">
        <f>IF(B15&gt;$J$11-1,IF(B15&lt;$K$11,G15,0),0)</f>
        <v>0</v>
      </c>
      <c r="K15" s="296">
        <f>IF(B15&gt;$K$11-1,IF(B15&lt;$L$11,G15,0),0)</f>
        <v>0</v>
      </c>
      <c r="L15" s="296">
        <f>IF(B15&gt;$L$11-1,IF(B15&lt;$M$11,G15,0),0)</f>
        <v>0</v>
      </c>
      <c r="M15" s="296">
        <f>IF(B15&gt;$M$11-1,IF(B15&lt;$N$11,G15,0),0)</f>
        <v>0</v>
      </c>
      <c r="N15" s="296">
        <f>IF(B15&gt;$N$11-1,IF(B15&lt;$O$11,G15,0),0)</f>
        <v>0</v>
      </c>
      <c r="O15" s="296">
        <f t="shared" si="2"/>
        <v>0</v>
      </c>
      <c r="P15" s="296">
        <f>IF('1. General Input'!$D$10=0,0,IF('1. General Input'!$D$10=8,0,IF(B15&gt;$P$11-1,IF(B15&lt;$Q$11,G15,0),0)))</f>
        <v>0</v>
      </c>
      <c r="Q15" s="296">
        <f>IF('1. General Input'!$D$10=0,0,IF('1. General Input'!$D$10=8,0,IF(B15&gt;$Q$11-1,IF(B15&lt;$R$11,G15,0),0)))</f>
        <v>0</v>
      </c>
      <c r="R15" s="296">
        <f>IF('1. General Input'!$D$10=0,0,IF('1. General Input'!$D$10=8,0,IF(B15&gt;$R$11-1,IF(B15&lt;$S$11,G15,0),0)))</f>
        <v>0</v>
      </c>
      <c r="S15" s="296">
        <f>IF('1. General Input'!$D$10=0,0,IF('1. General Input'!$D$10=8,0,IF(B15&gt;$S$11-1,IF(B15&lt;$T$11,G15,0),0)))</f>
        <v>0</v>
      </c>
      <c r="T15" s="296">
        <f>IF('1. General Input'!$D$10=0,0,IF('1. General Input'!$D$10=8,0,IF(B15&gt;$T$11-1,IF(B15&lt;$U$11,G15,0),0)))</f>
        <v>0</v>
      </c>
      <c r="U15" s="296">
        <f>IF('1. General Input'!$D$10=0,0,IF('1. General Input'!$D$10=8,0,IF(B15&gt;$U$11-1,IF(B15&lt;$V$11,G15,0),0)))</f>
        <v>0</v>
      </c>
      <c r="V15" s="296">
        <f>IF('1. General Input'!$D$10=0,0,IF('1. General Input'!$D$10=8,0,IF(B15&gt;$V$11-1,IF(B15&lt;$W$11,G15,0),0)))</f>
        <v>0</v>
      </c>
      <c r="W15" s="296">
        <f>IF('1. General Input'!$D$10=0,0,IF('1. General Input'!$D$10=8,0,IF(B15&gt;$W$11-1,IF(B15&lt;$X$11,G15,0),0)))</f>
        <v>0</v>
      </c>
      <c r="X15" s="296">
        <f>IF('1. General Input'!$D$10=0,0,IF('1. General Input'!$D$10=8,0,IF(B15&gt;$X$11-1,IF(B15&lt;$Y$11,G15,0),0)))</f>
        <v>0</v>
      </c>
      <c r="Y15" s="296">
        <f>IF('1. General Input'!$D$10=0,0,IF('1. General Input'!$D$10=8,0,IF(B15&gt;$Y$11-1,IF(B15&lt;$Z$11,G15,0),0)))</f>
        <v>0</v>
      </c>
      <c r="Z15" s="296">
        <f>IF('1. General Input'!$D$10=0,0,IF('1. General Input'!$D$10=8,0,IF(B15&gt;$Z$11-1,IF(B15&lt;$AA$11,G15,0),0)))</f>
        <v>0</v>
      </c>
      <c r="AA15" s="296">
        <f>IF('1. General Input'!$D$10=0,0,IF('1. General Input'!$D$10=8,0,IF(B15&gt;$AA$11-1,IF(B15&lt;$AB$11,G15,0),0)))</f>
        <v>0</v>
      </c>
      <c r="AB15" s="296">
        <f>IF('1. General Input'!$D$10=0,0,IF('1. General Input'!$D$10=8,0,IF(B15&gt;$AB$11-1,IF(B15&lt;$AC$11,G15,0),0)))</f>
        <v>0</v>
      </c>
      <c r="AC15" s="296">
        <f>IF('1. General Input'!$D$10=0,0,IF('1. General Input'!$D$10=8,0,IF(B15&gt;$AC$11-1,IF(B15&lt;$AD$11,G15,0),0)))</f>
        <v>0</v>
      </c>
      <c r="AD15" s="296">
        <f>IF('1. General Input'!$D$10=0,0,IF('1. General Input'!$D$10=8,0,IF(B15&gt;$AD$11-1,IF(B15&lt;$AE$11,G15,0),0)))</f>
        <v>0</v>
      </c>
      <c r="AE15" s="296">
        <f>IF('1. General Input'!$D$10=0,0,IF('1. General Input'!$D$10=8,0,IF(B15&gt;$AE$11-1,IF(B15&lt;$AF$11,G15,0),0)))</f>
        <v>0</v>
      </c>
      <c r="AF15" s="296">
        <f>IF('1. General Input'!$D$10=0,0,IF(B15&gt;$AF$11-1,G15,0))</f>
        <v>0</v>
      </c>
      <c r="AG15" s="270">
        <f>SUM(H15:AF15)</f>
        <v>0</v>
      </c>
    </row>
    <row r="16" spans="1:33" x14ac:dyDescent="0.25">
      <c r="A16" s="501"/>
      <c r="B16" s="539"/>
      <c r="C16" s="539"/>
      <c r="D16" s="505"/>
      <c r="E16" s="505"/>
      <c r="F16" s="505"/>
      <c r="G16" s="296">
        <f t="shared" si="3"/>
        <v>0</v>
      </c>
      <c r="H16" s="296">
        <f t="shared" ref="H16:H79" si="4">IF(B16&gt;$H$11-1,IF(B16&lt;$I$11,G16,0),0)</f>
        <v>0</v>
      </c>
      <c r="I16" s="296">
        <f t="shared" ref="I16:I79" si="5">IF(B16&gt;$I$11-1,IF(B16&lt;$J$11,G16,0),0)</f>
        <v>0</v>
      </c>
      <c r="J16" s="296">
        <f t="shared" ref="J16:J79" si="6">IF(B16&gt;$J$11-1,IF(B16&lt;$K$11,G16,0),0)</f>
        <v>0</v>
      </c>
      <c r="K16" s="296">
        <f t="shared" ref="K16:K79" si="7">IF(B16&gt;$K$11-1,IF(B16&lt;$L$11,G16,0),0)</f>
        <v>0</v>
      </c>
      <c r="L16" s="296">
        <f t="shared" ref="L16:L79" si="8">IF(B16&gt;$L$11-1,IF(B16&lt;$M$11,G16,0),0)</f>
        <v>0</v>
      </c>
      <c r="M16" s="296">
        <f t="shared" ref="M16:M79" si="9">IF(B16&gt;$M$11-1,IF(B16&lt;$N$11,G16,0),0)</f>
        <v>0</v>
      </c>
      <c r="N16" s="296">
        <f t="shared" ref="N16:N79" si="10">IF(B16&gt;$N$11-1,IF(B16&lt;$O$11,G16,0),0)</f>
        <v>0</v>
      </c>
      <c r="O16" s="296">
        <f t="shared" si="2"/>
        <v>0</v>
      </c>
      <c r="P16" s="296">
        <f>IF('1. General Input'!$D$10=0,0,IF('1. General Input'!$D$10=8,0,IF(B16&gt;$P$11-1,IF(B16&lt;$Q$11,G16,0),0)))</f>
        <v>0</v>
      </c>
      <c r="Q16" s="296">
        <f>IF('1. General Input'!$D$10=0,0,IF('1. General Input'!$D$10=8,0,IF(B16&gt;$Q$11-1,IF(B16&lt;$R$11,G16,0),0)))</f>
        <v>0</v>
      </c>
      <c r="R16" s="296">
        <f>IF('1. General Input'!$D$10=0,0,IF('1. General Input'!$D$10=8,0,IF(B16&gt;$R$11-1,IF(B16&lt;$S$11,G16,0),0)))</f>
        <v>0</v>
      </c>
      <c r="S16" s="296">
        <f>IF('1. General Input'!$D$10=0,0,IF('1. General Input'!$D$10=8,0,IF(B16&gt;$S$11-1,IF(B16&lt;$T$11,G16,0),0)))</f>
        <v>0</v>
      </c>
      <c r="T16" s="296">
        <f>IF('1. General Input'!$D$10=0,0,IF('1. General Input'!$D$10=8,0,IF(B16&gt;$T$11-1,IF(B16&lt;$U$11,G16,0),0)))</f>
        <v>0</v>
      </c>
      <c r="U16" s="296">
        <f>IF('1. General Input'!$D$10=0,0,IF('1. General Input'!$D$10=8,0,IF(B16&gt;$U$11-1,IF(B16&lt;$V$11,G16,0),0)))</f>
        <v>0</v>
      </c>
      <c r="V16" s="296">
        <f>IF('1. General Input'!$D$10=0,0,IF('1. General Input'!$D$10=8,0,IF(B16&gt;$V$11-1,IF(B16&lt;$W$11,G16,0),0)))</f>
        <v>0</v>
      </c>
      <c r="W16" s="296">
        <f>IF('1. General Input'!$D$10=0,0,IF('1. General Input'!$D$10=8,0,IF(B16&gt;$W$11-1,IF(B16&lt;$X$11,G16,0),0)))</f>
        <v>0</v>
      </c>
      <c r="X16" s="296">
        <f>IF('1. General Input'!$D$10=0,0,IF('1. General Input'!$D$10=8,0,IF(B16&gt;$X$11-1,IF(B16&lt;$Y$11,G16,0),0)))</f>
        <v>0</v>
      </c>
      <c r="Y16" s="296">
        <f>IF('1. General Input'!$D$10=0,0,IF('1. General Input'!$D$10=8,0,IF(B16&gt;$Y$11-1,IF(B16&lt;$Z$11,G16,0),0)))</f>
        <v>0</v>
      </c>
      <c r="Z16" s="296">
        <f>IF('1. General Input'!$D$10=0,0,IF('1. General Input'!$D$10=8,0,IF(B16&gt;$Z$11-1,IF(B16&lt;$AA$11,G16,0),0)))</f>
        <v>0</v>
      </c>
      <c r="AA16" s="296">
        <f>IF('1. General Input'!$D$10=0,0,IF('1. General Input'!$D$10=8,0,IF(B16&gt;$AA$11-1,IF(B16&lt;$AB$11,G16,0),0)))</f>
        <v>0</v>
      </c>
      <c r="AB16" s="296">
        <f>IF('1. General Input'!$D$10=0,0,IF('1. General Input'!$D$10=8,0,IF(B16&gt;$AB$11-1,IF(B16&lt;$AC$11,G16,0),0)))</f>
        <v>0</v>
      </c>
      <c r="AC16" s="296">
        <f>IF('1. General Input'!$D$10=0,0,IF('1. General Input'!$D$10=8,0,IF(B16&gt;$AC$11-1,IF(B16&lt;$AD$11,G16,0),0)))</f>
        <v>0</v>
      </c>
      <c r="AD16" s="296">
        <f>IF('1. General Input'!$D$10=0,0,IF('1. General Input'!$D$10=8,0,IF(B16&gt;$AD$11-1,IF(B16&lt;$AE$11,G16,0),0)))</f>
        <v>0</v>
      </c>
      <c r="AE16" s="296">
        <f>IF('1. General Input'!$D$10=0,0,IF('1. General Input'!$D$10=8,0,IF(B16&gt;$AE$11-1,IF(B16&lt;$AF$11,G16,0),0)))</f>
        <v>0</v>
      </c>
      <c r="AF16" s="296">
        <f>IF('1. General Input'!$D$10=0,0,IF(B16&gt;$AF$11-1,G16,0))</f>
        <v>0</v>
      </c>
      <c r="AG16" s="270">
        <f t="shared" ref="AG16:AG38" si="11">SUM(H16:AF16)</f>
        <v>0</v>
      </c>
    </row>
    <row r="17" spans="1:33" x14ac:dyDescent="0.25">
      <c r="A17" s="501"/>
      <c r="B17" s="539"/>
      <c r="C17" s="539"/>
      <c r="D17" s="505"/>
      <c r="E17" s="505"/>
      <c r="F17" s="505"/>
      <c r="G17" s="296">
        <f t="shared" si="3"/>
        <v>0</v>
      </c>
      <c r="H17" s="296">
        <f t="shared" si="4"/>
        <v>0</v>
      </c>
      <c r="I17" s="296">
        <f t="shared" si="5"/>
        <v>0</v>
      </c>
      <c r="J17" s="296">
        <f t="shared" si="6"/>
        <v>0</v>
      </c>
      <c r="K17" s="296">
        <f t="shared" si="7"/>
        <v>0</v>
      </c>
      <c r="L17" s="296">
        <f t="shared" si="8"/>
        <v>0</v>
      </c>
      <c r="M17" s="296">
        <f t="shared" si="9"/>
        <v>0</v>
      </c>
      <c r="N17" s="296">
        <f t="shared" si="10"/>
        <v>0</v>
      </c>
      <c r="O17" s="296">
        <f t="shared" si="2"/>
        <v>0</v>
      </c>
      <c r="P17" s="296">
        <f>IF('1. General Input'!$D$10=0,0,IF('1. General Input'!$D$10=8,0,IF(B17&gt;$P$11-1,IF(B17&lt;$Q$11,G17,0),0)))</f>
        <v>0</v>
      </c>
      <c r="Q17" s="296">
        <f>IF('1. General Input'!$D$10=0,0,IF('1. General Input'!$D$10=8,0,IF(B17&gt;$Q$11-1,IF(B17&lt;$R$11,G17,0),0)))</f>
        <v>0</v>
      </c>
      <c r="R17" s="296">
        <f>IF('1. General Input'!$D$10=0,0,IF('1. General Input'!$D$10=8,0,IF(B17&gt;$R$11-1,IF(B17&lt;$S$11,G17,0),0)))</f>
        <v>0</v>
      </c>
      <c r="S17" s="296">
        <f>IF('1. General Input'!$D$10=0,0,IF('1. General Input'!$D$10=8,0,IF(B17&gt;$S$11-1,IF(B17&lt;$T$11,G17,0),0)))</f>
        <v>0</v>
      </c>
      <c r="T17" s="296">
        <f>IF('1. General Input'!$D$10=0,0,IF('1. General Input'!$D$10=8,0,IF(B17&gt;$T$11-1,IF(B17&lt;$U$11,G17,0),0)))</f>
        <v>0</v>
      </c>
      <c r="U17" s="296">
        <f>IF('1. General Input'!$D$10=0,0,IF('1. General Input'!$D$10=8,0,IF(B17&gt;$U$11-1,IF(B17&lt;$V$11,G17,0),0)))</f>
        <v>0</v>
      </c>
      <c r="V17" s="296">
        <f>IF('1. General Input'!$D$10=0,0,IF('1. General Input'!$D$10=8,0,IF(B17&gt;$V$11-1,IF(B17&lt;$W$11,G17,0),0)))</f>
        <v>0</v>
      </c>
      <c r="W17" s="296">
        <f>IF('1. General Input'!$D$10=0,0,IF('1. General Input'!$D$10=8,0,IF(B17&gt;$W$11-1,IF(B17&lt;$X$11,G17,0),0)))</f>
        <v>0</v>
      </c>
      <c r="X17" s="296">
        <f>IF('1. General Input'!$D$10=0,0,IF('1. General Input'!$D$10=8,0,IF(B17&gt;$X$11-1,IF(B17&lt;$Y$11,G17,0),0)))</f>
        <v>0</v>
      </c>
      <c r="Y17" s="296">
        <f>IF('1. General Input'!$D$10=0,0,IF('1. General Input'!$D$10=8,0,IF(B17&gt;$Y$11-1,IF(B17&lt;$Z$11,G17,0),0)))</f>
        <v>0</v>
      </c>
      <c r="Z17" s="296">
        <f>IF('1. General Input'!$D$10=0,0,IF('1. General Input'!$D$10=8,0,IF(B17&gt;$Z$11-1,IF(B17&lt;$AA$11,G17,0),0)))</f>
        <v>0</v>
      </c>
      <c r="AA17" s="296">
        <f>IF('1. General Input'!$D$10=0,0,IF('1. General Input'!$D$10=8,0,IF(B17&gt;$AA$11-1,IF(B17&lt;$AB$11,G17,0),0)))</f>
        <v>0</v>
      </c>
      <c r="AB17" s="296">
        <f>IF('1. General Input'!$D$10=0,0,IF('1. General Input'!$D$10=8,0,IF(B17&gt;$AB$11-1,IF(B17&lt;$AC$11,G17,0),0)))</f>
        <v>0</v>
      </c>
      <c r="AC17" s="296">
        <f>IF('1. General Input'!$D$10=0,0,IF('1. General Input'!$D$10=8,0,IF(B17&gt;$AC$11-1,IF(B17&lt;$AD$11,G17,0),0)))</f>
        <v>0</v>
      </c>
      <c r="AD17" s="296">
        <f>IF('1. General Input'!$D$10=0,0,IF('1. General Input'!$D$10=8,0,IF(B17&gt;$AD$11-1,IF(B17&lt;$AE$11,G17,0),0)))</f>
        <v>0</v>
      </c>
      <c r="AE17" s="296">
        <f>IF('1. General Input'!$D$10=0,0,IF('1. General Input'!$D$10=8,0,IF(B17&gt;$AE$11-1,IF(B17&lt;$AF$11,G17,0),0)))</f>
        <v>0</v>
      </c>
      <c r="AF17" s="296">
        <f>IF('1. General Input'!$D$10=0,0,IF(B17&gt;$AF$11-1,G17,0))</f>
        <v>0</v>
      </c>
      <c r="AG17" s="270">
        <f t="shared" si="11"/>
        <v>0</v>
      </c>
    </row>
    <row r="18" spans="1:33" x14ac:dyDescent="0.25">
      <c r="A18" s="501"/>
      <c r="B18" s="539"/>
      <c r="C18" s="539"/>
      <c r="D18" s="505"/>
      <c r="E18" s="505"/>
      <c r="F18" s="505"/>
      <c r="G18" s="296">
        <f t="shared" si="3"/>
        <v>0</v>
      </c>
      <c r="H18" s="296">
        <f t="shared" si="4"/>
        <v>0</v>
      </c>
      <c r="I18" s="296">
        <f t="shared" si="5"/>
        <v>0</v>
      </c>
      <c r="J18" s="296">
        <f t="shared" si="6"/>
        <v>0</v>
      </c>
      <c r="K18" s="296">
        <f t="shared" si="7"/>
        <v>0</v>
      </c>
      <c r="L18" s="296">
        <f t="shared" si="8"/>
        <v>0</v>
      </c>
      <c r="M18" s="296">
        <f t="shared" si="9"/>
        <v>0</v>
      </c>
      <c r="N18" s="296">
        <f t="shared" si="10"/>
        <v>0</v>
      </c>
      <c r="O18" s="296">
        <f t="shared" si="2"/>
        <v>0</v>
      </c>
      <c r="P18" s="296">
        <f>IF('1. General Input'!$D$10=0,0,IF('1. General Input'!$D$10=8,0,IF(B18&gt;$P$11-1,IF(B18&lt;$Q$11,G18,0),0)))</f>
        <v>0</v>
      </c>
      <c r="Q18" s="296">
        <f>IF('1. General Input'!$D$10=0,0,IF('1. General Input'!$D$10=8,0,IF(B18&gt;$Q$11-1,IF(B18&lt;$R$11,G18,0),0)))</f>
        <v>0</v>
      </c>
      <c r="R18" s="296">
        <f>IF('1. General Input'!$D$10=0,0,IF('1. General Input'!$D$10=8,0,IF(B18&gt;$R$11-1,IF(B18&lt;$S$11,G18,0),0)))</f>
        <v>0</v>
      </c>
      <c r="S18" s="296">
        <f>IF('1. General Input'!$D$10=0,0,IF('1. General Input'!$D$10=8,0,IF(B18&gt;$S$11-1,IF(B18&lt;$T$11,G18,0),0)))</f>
        <v>0</v>
      </c>
      <c r="T18" s="296">
        <f>IF('1. General Input'!$D$10=0,0,IF('1. General Input'!$D$10=8,0,IF(B18&gt;$T$11-1,IF(B18&lt;$U$11,G18,0),0)))</f>
        <v>0</v>
      </c>
      <c r="U18" s="296">
        <f>IF('1. General Input'!$D$10=0,0,IF('1. General Input'!$D$10=8,0,IF(B18&gt;$U$11-1,IF(B18&lt;$V$11,G18,0),0)))</f>
        <v>0</v>
      </c>
      <c r="V18" s="296">
        <f>IF('1. General Input'!$D$10=0,0,IF('1. General Input'!$D$10=8,0,IF(B18&gt;$V$11-1,IF(B18&lt;$W$11,G18,0),0)))</f>
        <v>0</v>
      </c>
      <c r="W18" s="296">
        <f>IF('1. General Input'!$D$10=0,0,IF('1. General Input'!$D$10=8,0,IF(B18&gt;$W$11-1,IF(B18&lt;$X$11,G18,0),0)))</f>
        <v>0</v>
      </c>
      <c r="X18" s="296">
        <f>IF('1. General Input'!$D$10=0,0,IF('1. General Input'!$D$10=8,0,IF(B18&gt;$X$11-1,IF(B18&lt;$Y$11,G18,0),0)))</f>
        <v>0</v>
      </c>
      <c r="Y18" s="296">
        <f>IF('1. General Input'!$D$10=0,0,IF('1. General Input'!$D$10=8,0,IF(B18&gt;$Y$11-1,IF(B18&lt;$Z$11,G18,0),0)))</f>
        <v>0</v>
      </c>
      <c r="Z18" s="296">
        <f>IF('1. General Input'!$D$10=0,0,IF('1. General Input'!$D$10=8,0,IF(B18&gt;$Z$11-1,IF(B18&lt;$AA$11,G18,0),0)))</f>
        <v>0</v>
      </c>
      <c r="AA18" s="296">
        <f>IF('1. General Input'!$D$10=0,0,IF('1. General Input'!$D$10=8,0,IF(B18&gt;$AA$11-1,IF(B18&lt;$AB$11,G18,0),0)))</f>
        <v>0</v>
      </c>
      <c r="AB18" s="296">
        <f>IF('1. General Input'!$D$10=0,0,IF('1. General Input'!$D$10=8,0,IF(B18&gt;$AB$11-1,IF(B18&lt;$AC$11,G18,0),0)))</f>
        <v>0</v>
      </c>
      <c r="AC18" s="296">
        <f>IF('1. General Input'!$D$10=0,0,IF('1. General Input'!$D$10=8,0,IF(B18&gt;$AC$11-1,IF(B18&lt;$AD$11,G18,0),0)))</f>
        <v>0</v>
      </c>
      <c r="AD18" s="296">
        <f>IF('1. General Input'!$D$10=0,0,IF('1. General Input'!$D$10=8,0,IF(B18&gt;$AD$11-1,IF(B18&lt;$AE$11,G18,0),0)))</f>
        <v>0</v>
      </c>
      <c r="AE18" s="296">
        <f>IF('1. General Input'!$D$10=0,0,IF('1. General Input'!$D$10=8,0,IF(B18&gt;$AE$11-1,IF(B18&lt;$AF$11,G18,0),0)))</f>
        <v>0</v>
      </c>
      <c r="AF18" s="296">
        <f>IF('1. General Input'!$D$10=0,0,IF(B18&gt;$AF$11-1,G18,0))</f>
        <v>0</v>
      </c>
      <c r="AG18" s="270">
        <f t="shared" si="11"/>
        <v>0</v>
      </c>
    </row>
    <row r="19" spans="1:33" x14ac:dyDescent="0.25">
      <c r="A19" s="501"/>
      <c r="B19" s="539"/>
      <c r="C19" s="539"/>
      <c r="D19" s="505"/>
      <c r="E19" s="505"/>
      <c r="F19" s="505"/>
      <c r="G19" s="296">
        <f t="shared" si="3"/>
        <v>0</v>
      </c>
      <c r="H19" s="296">
        <f t="shared" si="4"/>
        <v>0</v>
      </c>
      <c r="I19" s="296">
        <f t="shared" si="5"/>
        <v>0</v>
      </c>
      <c r="J19" s="296">
        <f t="shared" si="6"/>
        <v>0</v>
      </c>
      <c r="K19" s="296">
        <f t="shared" si="7"/>
        <v>0</v>
      </c>
      <c r="L19" s="296">
        <f t="shared" si="8"/>
        <v>0</v>
      </c>
      <c r="M19" s="296">
        <f t="shared" si="9"/>
        <v>0</v>
      </c>
      <c r="N19" s="296">
        <f t="shared" si="10"/>
        <v>0</v>
      </c>
      <c r="O19" s="296">
        <f t="shared" si="2"/>
        <v>0</v>
      </c>
      <c r="P19" s="296">
        <f>IF('1. General Input'!$D$10=0,0,IF('1. General Input'!$D$10=8,0,IF(B19&gt;$P$11-1,IF(B19&lt;$Q$11,G19,0),0)))</f>
        <v>0</v>
      </c>
      <c r="Q19" s="296">
        <f>IF('1. General Input'!$D$10=0,0,IF('1. General Input'!$D$10=8,0,IF(B19&gt;$Q$11-1,IF(B19&lt;$R$11,G19,0),0)))</f>
        <v>0</v>
      </c>
      <c r="R19" s="296">
        <f>IF('1. General Input'!$D$10=0,0,IF('1. General Input'!$D$10=8,0,IF(B19&gt;$R$11-1,IF(B19&lt;$S$11,G19,0),0)))</f>
        <v>0</v>
      </c>
      <c r="S19" s="296">
        <f>IF('1. General Input'!$D$10=0,0,IF('1. General Input'!$D$10=8,0,IF(B19&gt;$S$11-1,IF(B19&lt;$T$11,G19,0),0)))</f>
        <v>0</v>
      </c>
      <c r="T19" s="296">
        <f>IF('1. General Input'!$D$10=0,0,IF('1. General Input'!$D$10=8,0,IF(B19&gt;$T$11-1,IF(B19&lt;$U$11,G19,0),0)))</f>
        <v>0</v>
      </c>
      <c r="U19" s="296">
        <f>IF('1. General Input'!$D$10=0,0,IF('1. General Input'!$D$10=8,0,IF(B19&gt;$U$11-1,IF(B19&lt;$V$11,G19,0),0)))</f>
        <v>0</v>
      </c>
      <c r="V19" s="296">
        <f>IF('1. General Input'!$D$10=0,0,IF('1. General Input'!$D$10=8,0,IF(B19&gt;$V$11-1,IF(B19&lt;$W$11,G19,0),0)))</f>
        <v>0</v>
      </c>
      <c r="W19" s="296">
        <f>IF('1. General Input'!$D$10=0,0,IF('1. General Input'!$D$10=8,0,IF(B19&gt;$W$11-1,IF(B19&lt;$X$11,G19,0),0)))</f>
        <v>0</v>
      </c>
      <c r="X19" s="296">
        <f>IF('1. General Input'!$D$10=0,0,IF('1. General Input'!$D$10=8,0,IF(B19&gt;$X$11-1,IF(B19&lt;$Y$11,G19,0),0)))</f>
        <v>0</v>
      </c>
      <c r="Y19" s="296">
        <f>IF('1. General Input'!$D$10=0,0,IF('1. General Input'!$D$10=8,0,IF(B19&gt;$Y$11-1,IF(B19&lt;$Z$11,G19,0),0)))</f>
        <v>0</v>
      </c>
      <c r="Z19" s="296">
        <f>IF('1. General Input'!$D$10=0,0,IF('1. General Input'!$D$10=8,0,IF(B19&gt;$Z$11-1,IF(B19&lt;$AA$11,G19,0),0)))</f>
        <v>0</v>
      </c>
      <c r="AA19" s="296">
        <f>IF('1. General Input'!$D$10=0,0,IF('1. General Input'!$D$10=8,0,IF(B19&gt;$AA$11-1,IF(B19&lt;$AB$11,G19,0),0)))</f>
        <v>0</v>
      </c>
      <c r="AB19" s="296">
        <f>IF('1. General Input'!$D$10=0,0,IF('1. General Input'!$D$10=8,0,IF(B19&gt;$AB$11-1,IF(B19&lt;$AC$11,G19,0),0)))</f>
        <v>0</v>
      </c>
      <c r="AC19" s="296">
        <f>IF('1. General Input'!$D$10=0,0,IF('1. General Input'!$D$10=8,0,IF(B19&gt;$AC$11-1,IF(B19&lt;$AD$11,G19,0),0)))</f>
        <v>0</v>
      </c>
      <c r="AD19" s="296">
        <f>IF('1. General Input'!$D$10=0,0,IF('1. General Input'!$D$10=8,0,IF(B19&gt;$AD$11-1,IF(B19&lt;$AE$11,G19,0),0)))</f>
        <v>0</v>
      </c>
      <c r="AE19" s="296">
        <f>IF('1. General Input'!$D$10=0,0,IF('1. General Input'!$D$10=8,0,IF(B19&gt;$AE$11-1,IF(B19&lt;$AF$11,G19,0),0)))</f>
        <v>0</v>
      </c>
      <c r="AF19" s="296">
        <f>IF('1. General Input'!$D$10=0,0,IF(B19&gt;$AF$11-1,G19,0))</f>
        <v>0</v>
      </c>
      <c r="AG19" s="270">
        <f t="shared" si="11"/>
        <v>0</v>
      </c>
    </row>
    <row r="20" spans="1:33" x14ac:dyDescent="0.25">
      <c r="A20" s="501"/>
      <c r="B20" s="539"/>
      <c r="C20" s="539"/>
      <c r="D20" s="505"/>
      <c r="E20" s="505"/>
      <c r="F20" s="505"/>
      <c r="G20" s="296">
        <f t="shared" si="3"/>
        <v>0</v>
      </c>
      <c r="H20" s="296">
        <f t="shared" si="4"/>
        <v>0</v>
      </c>
      <c r="I20" s="296">
        <f t="shared" si="5"/>
        <v>0</v>
      </c>
      <c r="J20" s="296">
        <f t="shared" si="6"/>
        <v>0</v>
      </c>
      <c r="K20" s="296">
        <f t="shared" si="7"/>
        <v>0</v>
      </c>
      <c r="L20" s="296">
        <f t="shared" si="8"/>
        <v>0</v>
      </c>
      <c r="M20" s="296">
        <f t="shared" si="9"/>
        <v>0</v>
      </c>
      <c r="N20" s="296">
        <f t="shared" si="10"/>
        <v>0</v>
      </c>
      <c r="O20" s="296">
        <f t="shared" si="2"/>
        <v>0</v>
      </c>
      <c r="P20" s="296">
        <f>IF('1. General Input'!$D$10=0,0,IF('1. General Input'!$D$10=8,0,IF(B20&gt;$P$11-1,IF(B20&lt;$Q$11,G20,0),0)))</f>
        <v>0</v>
      </c>
      <c r="Q20" s="296">
        <f>IF('1. General Input'!$D$10=0,0,IF('1. General Input'!$D$10=8,0,IF(B20&gt;$Q$11-1,IF(B20&lt;$R$11,G20,0),0)))</f>
        <v>0</v>
      </c>
      <c r="R20" s="296">
        <f>IF('1. General Input'!$D$10=0,0,IF('1. General Input'!$D$10=8,0,IF(B20&gt;$R$11-1,IF(B20&lt;$S$11,G20,0),0)))</f>
        <v>0</v>
      </c>
      <c r="S20" s="296">
        <f>IF('1. General Input'!$D$10=0,0,IF('1. General Input'!$D$10=8,0,IF(B20&gt;$S$11-1,IF(B20&lt;$T$11,G20,0),0)))</f>
        <v>0</v>
      </c>
      <c r="T20" s="296">
        <f>IF('1. General Input'!$D$10=0,0,IF('1. General Input'!$D$10=8,0,IF(B20&gt;$T$11-1,IF(B20&lt;$U$11,G20,0),0)))</f>
        <v>0</v>
      </c>
      <c r="U20" s="296">
        <f>IF('1. General Input'!$D$10=0,0,IF('1. General Input'!$D$10=8,0,IF(B20&gt;$U$11-1,IF(B20&lt;$V$11,G20,0),0)))</f>
        <v>0</v>
      </c>
      <c r="V20" s="296">
        <f>IF('1. General Input'!$D$10=0,0,IF('1. General Input'!$D$10=8,0,IF(B20&gt;$V$11-1,IF(B20&lt;$W$11,G20,0),0)))</f>
        <v>0</v>
      </c>
      <c r="W20" s="296">
        <f>IF('1. General Input'!$D$10=0,0,IF('1. General Input'!$D$10=8,0,IF(B20&gt;$W$11-1,IF(B20&lt;$X$11,G20,0),0)))</f>
        <v>0</v>
      </c>
      <c r="X20" s="296">
        <f>IF('1. General Input'!$D$10=0,0,IF('1. General Input'!$D$10=8,0,IF(B20&gt;$X$11-1,IF(B20&lt;$Y$11,G20,0),0)))</f>
        <v>0</v>
      </c>
      <c r="Y20" s="296">
        <f>IF('1. General Input'!$D$10=0,0,IF('1. General Input'!$D$10=8,0,IF(B20&gt;$Y$11-1,IF(B20&lt;$Z$11,G20,0),0)))</f>
        <v>0</v>
      </c>
      <c r="Z20" s="296">
        <f>IF('1. General Input'!$D$10=0,0,IF('1. General Input'!$D$10=8,0,IF(B20&gt;$Z$11-1,IF(B20&lt;$AA$11,G20,0),0)))</f>
        <v>0</v>
      </c>
      <c r="AA20" s="296">
        <f>IF('1. General Input'!$D$10=0,0,IF('1. General Input'!$D$10=8,0,IF(B20&gt;$AA$11-1,IF(B20&lt;$AB$11,G20,0),0)))</f>
        <v>0</v>
      </c>
      <c r="AB20" s="296">
        <f>IF('1. General Input'!$D$10=0,0,IF('1. General Input'!$D$10=8,0,IF(B20&gt;$AB$11-1,IF(B20&lt;$AC$11,G20,0),0)))</f>
        <v>0</v>
      </c>
      <c r="AC20" s="296">
        <f>IF('1. General Input'!$D$10=0,0,IF('1. General Input'!$D$10=8,0,IF(B20&gt;$AC$11-1,IF(B20&lt;$AD$11,G20,0),0)))</f>
        <v>0</v>
      </c>
      <c r="AD20" s="296">
        <f>IF('1. General Input'!$D$10=0,0,IF('1. General Input'!$D$10=8,0,IF(B20&gt;$AD$11-1,IF(B20&lt;$AE$11,G20,0),0)))</f>
        <v>0</v>
      </c>
      <c r="AE20" s="296">
        <f>IF('1. General Input'!$D$10=0,0,IF('1. General Input'!$D$10=8,0,IF(B20&gt;$AE$11-1,IF(B20&lt;$AF$11,G20,0),0)))</f>
        <v>0</v>
      </c>
      <c r="AF20" s="296">
        <f>IF('1. General Input'!$D$10=0,0,IF(B20&gt;$AF$11-1,G20,0))</f>
        <v>0</v>
      </c>
      <c r="AG20" s="270">
        <f t="shared" si="11"/>
        <v>0</v>
      </c>
    </row>
    <row r="21" spans="1:33" x14ac:dyDescent="0.25">
      <c r="A21" s="501"/>
      <c r="B21" s="539"/>
      <c r="C21" s="539"/>
      <c r="D21" s="505"/>
      <c r="E21" s="505"/>
      <c r="F21" s="505"/>
      <c r="G21" s="296">
        <f t="shared" si="3"/>
        <v>0</v>
      </c>
      <c r="H21" s="296">
        <f t="shared" si="4"/>
        <v>0</v>
      </c>
      <c r="I21" s="296">
        <f t="shared" si="5"/>
        <v>0</v>
      </c>
      <c r="J21" s="296">
        <f t="shared" si="6"/>
        <v>0</v>
      </c>
      <c r="K21" s="296">
        <f t="shared" si="7"/>
        <v>0</v>
      </c>
      <c r="L21" s="296">
        <f t="shared" si="8"/>
        <v>0</v>
      </c>
      <c r="M21" s="296">
        <f t="shared" si="9"/>
        <v>0</v>
      </c>
      <c r="N21" s="296">
        <f t="shared" si="10"/>
        <v>0</v>
      </c>
      <c r="O21" s="296">
        <f t="shared" si="2"/>
        <v>0</v>
      </c>
      <c r="P21" s="296">
        <f>IF('1. General Input'!$D$10=0,0,IF('1. General Input'!$D$10=8,0,IF(B21&gt;$P$11-1,IF(B21&lt;$Q$11,G21,0),0)))</f>
        <v>0</v>
      </c>
      <c r="Q21" s="296">
        <f>IF('1. General Input'!$D$10=0,0,IF('1. General Input'!$D$10=8,0,IF(B21&gt;$Q$11-1,IF(B21&lt;$R$11,G21,0),0)))</f>
        <v>0</v>
      </c>
      <c r="R21" s="296">
        <f>IF('1. General Input'!$D$10=0,0,IF('1. General Input'!$D$10=8,0,IF(B21&gt;$R$11-1,IF(B21&lt;$S$11,G21,0),0)))</f>
        <v>0</v>
      </c>
      <c r="S21" s="296">
        <f>IF('1. General Input'!$D$10=0,0,IF('1. General Input'!$D$10=8,0,IF(B21&gt;$S$11-1,IF(B21&lt;$T$11,G21,0),0)))</f>
        <v>0</v>
      </c>
      <c r="T21" s="296">
        <f>IF('1. General Input'!$D$10=0,0,IF('1. General Input'!$D$10=8,0,IF(B21&gt;$T$11-1,IF(B21&lt;$U$11,G21,0),0)))</f>
        <v>0</v>
      </c>
      <c r="U21" s="296">
        <f>IF('1. General Input'!$D$10=0,0,IF('1. General Input'!$D$10=8,0,IF(B21&gt;$U$11-1,IF(B21&lt;$V$11,G21,0),0)))</f>
        <v>0</v>
      </c>
      <c r="V21" s="296">
        <f>IF('1. General Input'!$D$10=0,0,IF('1. General Input'!$D$10=8,0,IF(B21&gt;$V$11-1,IF(B21&lt;$W$11,G21,0),0)))</f>
        <v>0</v>
      </c>
      <c r="W21" s="296">
        <f>IF('1. General Input'!$D$10=0,0,IF('1. General Input'!$D$10=8,0,IF(B21&gt;$W$11-1,IF(B21&lt;$X$11,G21,0),0)))</f>
        <v>0</v>
      </c>
      <c r="X21" s="296">
        <f>IF('1. General Input'!$D$10=0,0,IF('1. General Input'!$D$10=8,0,IF(B21&gt;$X$11-1,IF(B21&lt;$Y$11,G21,0),0)))</f>
        <v>0</v>
      </c>
      <c r="Y21" s="296">
        <f>IF('1. General Input'!$D$10=0,0,IF('1. General Input'!$D$10=8,0,IF(B21&gt;$Y$11-1,IF(B21&lt;$Z$11,G21,0),0)))</f>
        <v>0</v>
      </c>
      <c r="Z21" s="296">
        <f>IF('1. General Input'!$D$10=0,0,IF('1. General Input'!$D$10=8,0,IF(B21&gt;$Z$11-1,IF(B21&lt;$AA$11,G21,0),0)))</f>
        <v>0</v>
      </c>
      <c r="AA21" s="296">
        <f>IF('1. General Input'!$D$10=0,0,IF('1. General Input'!$D$10=8,0,IF(B21&gt;$AA$11-1,IF(B21&lt;$AB$11,G21,0),0)))</f>
        <v>0</v>
      </c>
      <c r="AB21" s="296">
        <f>IF('1. General Input'!$D$10=0,0,IF('1. General Input'!$D$10=8,0,IF(B21&gt;$AB$11-1,IF(B21&lt;$AC$11,G21,0),0)))</f>
        <v>0</v>
      </c>
      <c r="AC21" s="296">
        <f>IF('1. General Input'!$D$10=0,0,IF('1. General Input'!$D$10=8,0,IF(B21&gt;$AC$11-1,IF(B21&lt;$AD$11,G21,0),0)))</f>
        <v>0</v>
      </c>
      <c r="AD21" s="296">
        <f>IF('1. General Input'!$D$10=0,0,IF('1. General Input'!$D$10=8,0,IF(B21&gt;$AD$11-1,IF(B21&lt;$AE$11,G21,0),0)))</f>
        <v>0</v>
      </c>
      <c r="AE21" s="296">
        <f>IF('1. General Input'!$D$10=0,0,IF('1. General Input'!$D$10=8,0,IF(B21&gt;$AE$11-1,IF(B21&lt;$AF$11,G21,0),0)))</f>
        <v>0</v>
      </c>
      <c r="AF21" s="296">
        <f>IF('1. General Input'!$D$10=0,0,IF(B21&gt;$AF$11-1,G21,0))</f>
        <v>0</v>
      </c>
      <c r="AG21" s="270">
        <f t="shared" si="11"/>
        <v>0</v>
      </c>
    </row>
    <row r="22" spans="1:33" x14ac:dyDescent="0.25">
      <c r="A22" s="501"/>
      <c r="B22" s="539"/>
      <c r="C22" s="539"/>
      <c r="D22" s="505"/>
      <c r="E22" s="505"/>
      <c r="F22" s="505"/>
      <c r="G22" s="296">
        <f t="shared" si="3"/>
        <v>0</v>
      </c>
      <c r="H22" s="296">
        <f t="shared" si="4"/>
        <v>0</v>
      </c>
      <c r="I22" s="296">
        <f t="shared" si="5"/>
        <v>0</v>
      </c>
      <c r="J22" s="296">
        <f t="shared" si="6"/>
        <v>0</v>
      </c>
      <c r="K22" s="296">
        <f t="shared" si="7"/>
        <v>0</v>
      </c>
      <c r="L22" s="296">
        <f t="shared" si="8"/>
        <v>0</v>
      </c>
      <c r="M22" s="296">
        <f t="shared" si="9"/>
        <v>0</v>
      </c>
      <c r="N22" s="296">
        <f t="shared" si="10"/>
        <v>0</v>
      </c>
      <c r="O22" s="296">
        <f t="shared" si="2"/>
        <v>0</v>
      </c>
      <c r="P22" s="296">
        <f>IF('1. General Input'!$D$10=0,0,IF('1. General Input'!$D$10=8,0,IF(B22&gt;$P$11-1,IF(B22&lt;$Q$11,G22,0),0)))</f>
        <v>0</v>
      </c>
      <c r="Q22" s="296">
        <f>IF('1. General Input'!$D$10=0,0,IF('1. General Input'!$D$10=8,0,IF(B22&gt;$Q$11-1,IF(B22&lt;$R$11,G22,0),0)))</f>
        <v>0</v>
      </c>
      <c r="R22" s="296">
        <f>IF('1. General Input'!$D$10=0,0,IF('1. General Input'!$D$10=8,0,IF(B22&gt;$R$11-1,IF(B22&lt;$S$11,G22,0),0)))</f>
        <v>0</v>
      </c>
      <c r="S22" s="296">
        <f>IF('1. General Input'!$D$10=0,0,IF('1. General Input'!$D$10=8,0,IF(B22&gt;$S$11-1,IF(B22&lt;$T$11,G22,0),0)))</f>
        <v>0</v>
      </c>
      <c r="T22" s="296">
        <f>IF('1. General Input'!$D$10=0,0,IF('1. General Input'!$D$10=8,0,IF(B22&gt;$T$11-1,IF(B22&lt;$U$11,G22,0),0)))</f>
        <v>0</v>
      </c>
      <c r="U22" s="296">
        <f>IF('1. General Input'!$D$10=0,0,IF('1. General Input'!$D$10=8,0,IF(B22&gt;$U$11-1,IF(B22&lt;$V$11,G22,0),0)))</f>
        <v>0</v>
      </c>
      <c r="V22" s="296">
        <f>IF('1. General Input'!$D$10=0,0,IF('1. General Input'!$D$10=8,0,IF(B22&gt;$V$11-1,IF(B22&lt;$W$11,G22,0),0)))</f>
        <v>0</v>
      </c>
      <c r="W22" s="296">
        <f>IF('1. General Input'!$D$10=0,0,IF('1. General Input'!$D$10=8,0,IF(B22&gt;$W$11-1,IF(B22&lt;$X$11,G22,0),0)))</f>
        <v>0</v>
      </c>
      <c r="X22" s="296">
        <f>IF('1. General Input'!$D$10=0,0,IF('1. General Input'!$D$10=8,0,IF(B22&gt;$X$11-1,IF(B22&lt;$Y$11,G22,0),0)))</f>
        <v>0</v>
      </c>
      <c r="Y22" s="296">
        <f>IF('1. General Input'!$D$10=0,0,IF('1. General Input'!$D$10=8,0,IF(B22&gt;$Y$11-1,IF(B22&lt;$Z$11,G22,0),0)))</f>
        <v>0</v>
      </c>
      <c r="Z22" s="296">
        <f>IF('1. General Input'!$D$10=0,0,IF('1. General Input'!$D$10=8,0,IF(B22&gt;$Z$11-1,IF(B22&lt;$AA$11,G22,0),0)))</f>
        <v>0</v>
      </c>
      <c r="AA22" s="296">
        <f>IF('1. General Input'!$D$10=0,0,IF('1. General Input'!$D$10=8,0,IF(B22&gt;$AA$11-1,IF(B22&lt;$AB$11,G22,0),0)))</f>
        <v>0</v>
      </c>
      <c r="AB22" s="296">
        <f>IF('1. General Input'!$D$10=0,0,IF('1. General Input'!$D$10=8,0,IF(B22&gt;$AB$11-1,IF(B22&lt;$AC$11,G22,0),0)))</f>
        <v>0</v>
      </c>
      <c r="AC22" s="296">
        <f>IF('1. General Input'!$D$10=0,0,IF('1. General Input'!$D$10=8,0,IF(B22&gt;$AC$11-1,IF(B22&lt;$AD$11,G22,0),0)))</f>
        <v>0</v>
      </c>
      <c r="AD22" s="296">
        <f>IF('1. General Input'!$D$10=0,0,IF('1. General Input'!$D$10=8,0,IF(B22&gt;$AD$11-1,IF(B22&lt;$AE$11,G22,0),0)))</f>
        <v>0</v>
      </c>
      <c r="AE22" s="296">
        <f>IF('1. General Input'!$D$10=0,0,IF('1. General Input'!$D$10=8,0,IF(B22&gt;$AE$11-1,IF(B22&lt;$AF$11,G22,0),0)))</f>
        <v>0</v>
      </c>
      <c r="AF22" s="296">
        <f>IF('1. General Input'!$D$10=0,0,IF(B22&gt;$AF$11-1,G22,0))</f>
        <v>0</v>
      </c>
      <c r="AG22" s="270">
        <f t="shared" si="11"/>
        <v>0</v>
      </c>
    </row>
    <row r="23" spans="1:33" x14ac:dyDescent="0.25">
      <c r="A23" s="501"/>
      <c r="B23" s="539"/>
      <c r="C23" s="539"/>
      <c r="D23" s="505"/>
      <c r="E23" s="505"/>
      <c r="F23" s="505"/>
      <c r="G23" s="296">
        <f t="shared" si="3"/>
        <v>0</v>
      </c>
      <c r="H23" s="296">
        <f t="shared" si="4"/>
        <v>0</v>
      </c>
      <c r="I23" s="296">
        <f t="shared" si="5"/>
        <v>0</v>
      </c>
      <c r="J23" s="296">
        <f t="shared" si="6"/>
        <v>0</v>
      </c>
      <c r="K23" s="296">
        <f t="shared" si="7"/>
        <v>0</v>
      </c>
      <c r="L23" s="296">
        <f t="shared" si="8"/>
        <v>0</v>
      </c>
      <c r="M23" s="296">
        <f t="shared" si="9"/>
        <v>0</v>
      </c>
      <c r="N23" s="296">
        <f t="shared" si="10"/>
        <v>0</v>
      </c>
      <c r="O23" s="296">
        <f t="shared" si="2"/>
        <v>0</v>
      </c>
      <c r="P23" s="296">
        <f>IF('1. General Input'!$D$10=0,0,IF('1. General Input'!$D$10=8,0,IF(B23&gt;$P$11-1,IF(B23&lt;$Q$11,G23,0),0)))</f>
        <v>0</v>
      </c>
      <c r="Q23" s="296">
        <f>IF('1. General Input'!$D$10=0,0,IF('1. General Input'!$D$10=8,0,IF(B23&gt;$Q$11-1,IF(B23&lt;$R$11,G23,0),0)))</f>
        <v>0</v>
      </c>
      <c r="R23" s="296">
        <f>IF('1. General Input'!$D$10=0,0,IF('1. General Input'!$D$10=8,0,IF(B23&gt;$R$11-1,IF(B23&lt;$S$11,G23,0),0)))</f>
        <v>0</v>
      </c>
      <c r="S23" s="296">
        <f>IF('1. General Input'!$D$10=0,0,IF('1. General Input'!$D$10=8,0,IF(B23&gt;$S$11-1,IF(B23&lt;$T$11,G23,0),0)))</f>
        <v>0</v>
      </c>
      <c r="T23" s="296">
        <f>IF('1. General Input'!$D$10=0,0,IF('1. General Input'!$D$10=8,0,IF(B23&gt;$T$11-1,IF(B23&lt;$U$11,G23,0),0)))</f>
        <v>0</v>
      </c>
      <c r="U23" s="296">
        <f>IF('1. General Input'!$D$10=0,0,IF('1. General Input'!$D$10=8,0,IF(B23&gt;$U$11-1,IF(B23&lt;$V$11,G23,0),0)))</f>
        <v>0</v>
      </c>
      <c r="V23" s="296">
        <f>IF('1. General Input'!$D$10=0,0,IF('1. General Input'!$D$10=8,0,IF(B23&gt;$V$11-1,IF(B23&lt;$W$11,G23,0),0)))</f>
        <v>0</v>
      </c>
      <c r="W23" s="296">
        <f>IF('1. General Input'!$D$10=0,0,IF('1. General Input'!$D$10=8,0,IF(B23&gt;$W$11-1,IF(B23&lt;$X$11,G23,0),0)))</f>
        <v>0</v>
      </c>
      <c r="X23" s="296">
        <f>IF('1. General Input'!$D$10=0,0,IF('1. General Input'!$D$10=8,0,IF(B23&gt;$X$11-1,IF(B23&lt;$Y$11,G23,0),0)))</f>
        <v>0</v>
      </c>
      <c r="Y23" s="296">
        <f>IF('1. General Input'!$D$10=0,0,IF('1. General Input'!$D$10=8,0,IF(B23&gt;$Y$11-1,IF(B23&lt;$Z$11,G23,0),0)))</f>
        <v>0</v>
      </c>
      <c r="Z23" s="296">
        <f>IF('1. General Input'!$D$10=0,0,IF('1. General Input'!$D$10=8,0,IF(B23&gt;$Z$11-1,IF(B23&lt;$AA$11,G23,0),0)))</f>
        <v>0</v>
      </c>
      <c r="AA23" s="296">
        <f>IF('1. General Input'!$D$10=0,0,IF('1. General Input'!$D$10=8,0,IF(B23&gt;$AA$11-1,IF(B23&lt;$AB$11,G23,0),0)))</f>
        <v>0</v>
      </c>
      <c r="AB23" s="296">
        <f>IF('1. General Input'!$D$10=0,0,IF('1. General Input'!$D$10=8,0,IF(B23&gt;$AB$11-1,IF(B23&lt;$AC$11,G23,0),0)))</f>
        <v>0</v>
      </c>
      <c r="AC23" s="296">
        <f>IF('1. General Input'!$D$10=0,0,IF('1. General Input'!$D$10=8,0,IF(B23&gt;$AC$11-1,IF(B23&lt;$AD$11,G23,0),0)))</f>
        <v>0</v>
      </c>
      <c r="AD23" s="296">
        <f>IF('1. General Input'!$D$10=0,0,IF('1. General Input'!$D$10=8,0,IF(B23&gt;$AD$11-1,IF(B23&lt;$AE$11,G23,0),0)))</f>
        <v>0</v>
      </c>
      <c r="AE23" s="296">
        <f>IF('1. General Input'!$D$10=0,0,IF('1. General Input'!$D$10=8,0,IF(B23&gt;$AE$11-1,IF(B23&lt;$AF$11,G23,0),0)))</f>
        <v>0</v>
      </c>
      <c r="AF23" s="296">
        <f>IF('1. General Input'!$D$10=0,0,IF(B23&gt;$AF$11-1,G23,0))</f>
        <v>0</v>
      </c>
      <c r="AG23" s="270">
        <f t="shared" si="11"/>
        <v>0</v>
      </c>
    </row>
    <row r="24" spans="1:33" x14ac:dyDescent="0.25">
      <c r="A24" s="501"/>
      <c r="B24" s="539"/>
      <c r="C24" s="539"/>
      <c r="D24" s="505"/>
      <c r="E24" s="505"/>
      <c r="F24" s="505"/>
      <c r="G24" s="296">
        <f t="shared" si="3"/>
        <v>0</v>
      </c>
      <c r="H24" s="296">
        <f t="shared" si="4"/>
        <v>0</v>
      </c>
      <c r="I24" s="296">
        <f t="shared" si="5"/>
        <v>0</v>
      </c>
      <c r="J24" s="296">
        <f t="shared" si="6"/>
        <v>0</v>
      </c>
      <c r="K24" s="296">
        <f t="shared" si="7"/>
        <v>0</v>
      </c>
      <c r="L24" s="296">
        <f t="shared" si="8"/>
        <v>0</v>
      </c>
      <c r="M24" s="296">
        <f t="shared" si="9"/>
        <v>0</v>
      </c>
      <c r="N24" s="296">
        <f t="shared" si="10"/>
        <v>0</v>
      </c>
      <c r="O24" s="296">
        <f t="shared" si="2"/>
        <v>0</v>
      </c>
      <c r="P24" s="296">
        <f>IF('1. General Input'!$D$10=0,0,IF('1. General Input'!$D$10=8,0,IF(B24&gt;$P$11-1,IF(B24&lt;$Q$11,G24,0),0)))</f>
        <v>0</v>
      </c>
      <c r="Q24" s="296">
        <f>IF('1. General Input'!$D$10=0,0,IF('1. General Input'!$D$10=8,0,IF(B24&gt;$Q$11-1,IF(B24&lt;$R$11,G24,0),0)))</f>
        <v>0</v>
      </c>
      <c r="R24" s="296">
        <f>IF('1. General Input'!$D$10=0,0,IF('1. General Input'!$D$10=8,0,IF(B24&gt;$R$11-1,IF(B24&lt;$S$11,G24,0),0)))</f>
        <v>0</v>
      </c>
      <c r="S24" s="296">
        <f>IF('1. General Input'!$D$10=0,0,IF('1. General Input'!$D$10=8,0,IF(B24&gt;$S$11-1,IF(B24&lt;$T$11,G24,0),0)))</f>
        <v>0</v>
      </c>
      <c r="T24" s="296">
        <f>IF('1. General Input'!$D$10=0,0,IF('1. General Input'!$D$10=8,0,IF(B24&gt;$T$11-1,IF(B24&lt;$U$11,G24,0),0)))</f>
        <v>0</v>
      </c>
      <c r="U24" s="296">
        <f>IF('1. General Input'!$D$10=0,0,IF('1. General Input'!$D$10=8,0,IF(B24&gt;$U$11-1,IF(B24&lt;$V$11,G24,0),0)))</f>
        <v>0</v>
      </c>
      <c r="V24" s="296">
        <f>IF('1. General Input'!$D$10=0,0,IF('1. General Input'!$D$10=8,0,IF(B24&gt;$V$11-1,IF(B24&lt;$W$11,G24,0),0)))</f>
        <v>0</v>
      </c>
      <c r="W24" s="296">
        <f>IF('1. General Input'!$D$10=0,0,IF('1. General Input'!$D$10=8,0,IF(B24&gt;$W$11-1,IF(B24&lt;$X$11,G24,0),0)))</f>
        <v>0</v>
      </c>
      <c r="X24" s="296">
        <f>IF('1. General Input'!$D$10=0,0,IF('1. General Input'!$D$10=8,0,IF(B24&gt;$X$11-1,IF(B24&lt;$Y$11,G24,0),0)))</f>
        <v>0</v>
      </c>
      <c r="Y24" s="296">
        <f>IF('1. General Input'!$D$10=0,0,IF('1. General Input'!$D$10=8,0,IF(B24&gt;$Y$11-1,IF(B24&lt;$Z$11,G24,0),0)))</f>
        <v>0</v>
      </c>
      <c r="Z24" s="296">
        <f>IF('1. General Input'!$D$10=0,0,IF('1. General Input'!$D$10=8,0,IF(B24&gt;$Z$11-1,IF(B24&lt;$AA$11,G24,0),0)))</f>
        <v>0</v>
      </c>
      <c r="AA24" s="296">
        <f>IF('1. General Input'!$D$10=0,0,IF('1. General Input'!$D$10=8,0,IF(B24&gt;$AA$11-1,IF(B24&lt;$AB$11,G24,0),0)))</f>
        <v>0</v>
      </c>
      <c r="AB24" s="296">
        <f>IF('1. General Input'!$D$10=0,0,IF('1. General Input'!$D$10=8,0,IF(B24&gt;$AB$11-1,IF(B24&lt;$AC$11,G24,0),0)))</f>
        <v>0</v>
      </c>
      <c r="AC24" s="296">
        <f>IF('1. General Input'!$D$10=0,0,IF('1. General Input'!$D$10=8,0,IF(B24&gt;$AC$11-1,IF(B24&lt;$AD$11,G24,0),0)))</f>
        <v>0</v>
      </c>
      <c r="AD24" s="296">
        <f>IF('1. General Input'!$D$10=0,0,IF('1. General Input'!$D$10=8,0,IF(B24&gt;$AD$11-1,IF(B24&lt;$AE$11,G24,0),0)))</f>
        <v>0</v>
      </c>
      <c r="AE24" s="296">
        <f>IF('1. General Input'!$D$10=0,0,IF('1. General Input'!$D$10=8,0,IF(B24&gt;$AE$11-1,IF(B24&lt;$AF$11,G24,0),0)))</f>
        <v>0</v>
      </c>
      <c r="AF24" s="296">
        <f>IF('1. General Input'!$D$10=0,0,IF(B24&gt;$AF$11-1,G24,0))</f>
        <v>0</v>
      </c>
      <c r="AG24" s="270">
        <f t="shared" si="11"/>
        <v>0</v>
      </c>
    </row>
    <row r="25" spans="1:33" x14ac:dyDescent="0.25">
      <c r="A25" s="501"/>
      <c r="B25" s="539"/>
      <c r="C25" s="539"/>
      <c r="D25" s="505"/>
      <c r="E25" s="505"/>
      <c r="F25" s="505"/>
      <c r="G25" s="296">
        <f t="shared" si="3"/>
        <v>0</v>
      </c>
      <c r="H25" s="296">
        <f t="shared" si="4"/>
        <v>0</v>
      </c>
      <c r="I25" s="296">
        <f t="shared" si="5"/>
        <v>0</v>
      </c>
      <c r="J25" s="296">
        <f t="shared" si="6"/>
        <v>0</v>
      </c>
      <c r="K25" s="296">
        <f t="shared" si="7"/>
        <v>0</v>
      </c>
      <c r="L25" s="296">
        <f t="shared" si="8"/>
        <v>0</v>
      </c>
      <c r="M25" s="296">
        <f t="shared" si="9"/>
        <v>0</v>
      </c>
      <c r="N25" s="296">
        <f t="shared" si="10"/>
        <v>0</v>
      </c>
      <c r="O25" s="296">
        <f>IF(B25&gt;$O$11-1,IF(B25&lt;$O$12+1,G25,0),0)</f>
        <v>0</v>
      </c>
      <c r="P25" s="296">
        <f>IF('1. General Input'!$D$10=0,0,IF('1. General Input'!$D$10=8,0,IF(B25&gt;$P$11-1,IF(B25&lt;$Q$11,G25,0),0)))</f>
        <v>0</v>
      </c>
      <c r="Q25" s="296">
        <f>IF('1. General Input'!$D$10=0,0,IF('1. General Input'!$D$10=8,0,IF(B25&gt;$Q$11-1,IF(B25&lt;$R$11,G25,0),0)))</f>
        <v>0</v>
      </c>
      <c r="R25" s="296">
        <f>IF('1. General Input'!$D$10=0,0,IF('1. General Input'!$D$10=8,0,IF(B25&gt;$R$11-1,IF(B25&lt;$S$11,G25,0),0)))</f>
        <v>0</v>
      </c>
      <c r="S25" s="296">
        <f>IF('1. General Input'!$D$10=0,0,IF('1. General Input'!$D$10=8,0,IF(B25&gt;$S$11-1,IF(B25&lt;$T$11,G25,0),0)))</f>
        <v>0</v>
      </c>
      <c r="T25" s="296">
        <f>IF('1. General Input'!$D$10=0,0,IF('1. General Input'!$D$10=8,0,IF(B25&gt;$T$11-1,IF(B25&lt;$U$11,G25,0),0)))</f>
        <v>0</v>
      </c>
      <c r="U25" s="296">
        <f>IF('1. General Input'!$D$10=0,0,IF('1. General Input'!$D$10=8,0,IF(B25&gt;$U$11-1,IF(B25&lt;$V$11,G25,0),0)))</f>
        <v>0</v>
      </c>
      <c r="V25" s="296">
        <f>IF('1. General Input'!$D$10=0,0,IF('1. General Input'!$D$10=8,0,IF(B25&gt;$V$11-1,IF(B25&lt;$W$11,G25,0),0)))</f>
        <v>0</v>
      </c>
      <c r="W25" s="296">
        <f>IF('1. General Input'!$D$10=0,0,IF('1. General Input'!$D$10=8,0,IF(B25&gt;$W$11-1,IF(B25&lt;$X$11,G25,0),0)))</f>
        <v>0</v>
      </c>
      <c r="X25" s="296">
        <f>IF('1. General Input'!$D$10=0,0,IF('1. General Input'!$D$10=8,0,IF(B25&gt;$X$11-1,IF(B25&lt;$Y$11,G25,0),0)))</f>
        <v>0</v>
      </c>
      <c r="Y25" s="296">
        <f>IF('1. General Input'!$D$10=0,0,IF('1. General Input'!$D$10=8,0,IF(B25&gt;$Y$11-1,IF(B25&lt;$Z$11,G25,0),0)))</f>
        <v>0</v>
      </c>
      <c r="Z25" s="296">
        <f>IF('1. General Input'!$D$10=0,0,IF('1. General Input'!$D$10=8,0,IF(B25&gt;$Z$11-1,IF(B25&lt;$AA$11,G25,0),0)))</f>
        <v>0</v>
      </c>
      <c r="AA25" s="296">
        <f>IF('1. General Input'!$D$10=0,0,IF('1. General Input'!$D$10=8,0,IF(B25&gt;$AA$11-1,IF(B25&lt;$AB$11,G25,0),0)))</f>
        <v>0</v>
      </c>
      <c r="AB25" s="296">
        <f>IF('1. General Input'!$D$10=0,0,IF('1. General Input'!$D$10=8,0,IF(B25&gt;$AB$11-1,IF(B25&lt;$AC$11,G25,0),0)))</f>
        <v>0</v>
      </c>
      <c r="AC25" s="296">
        <f>IF('1. General Input'!$D$10=0,0,IF('1. General Input'!$D$10=8,0,IF(B25&gt;$AC$11-1,IF(B25&lt;$AD$11,G25,0),0)))</f>
        <v>0</v>
      </c>
      <c r="AD25" s="296">
        <f>IF('1. General Input'!$D$10=0,0,IF('1. General Input'!$D$10=8,0,IF(B25&gt;$AD$11-1,IF(B25&lt;$AE$11,G25,0),0)))</f>
        <v>0</v>
      </c>
      <c r="AE25" s="296">
        <f>IF('1. General Input'!$D$10=0,0,IF('1. General Input'!$D$10=8,0,IF(B25&gt;$AE$11-1,IF(B25&lt;$AF$11,G25,0),0)))</f>
        <v>0</v>
      </c>
      <c r="AF25" s="296">
        <f>IF('1. General Input'!$D$10=0,0,IF(B25&gt;$AF$11-1,G25,0))</f>
        <v>0</v>
      </c>
      <c r="AG25" s="270">
        <f t="shared" si="11"/>
        <v>0</v>
      </c>
    </row>
    <row r="26" spans="1:33" x14ac:dyDescent="0.25">
      <c r="A26" s="501"/>
      <c r="B26" s="539"/>
      <c r="C26" s="539"/>
      <c r="D26" s="505"/>
      <c r="E26" s="505"/>
      <c r="F26" s="505"/>
      <c r="G26" s="296">
        <f t="shared" si="3"/>
        <v>0</v>
      </c>
      <c r="H26" s="296">
        <f t="shared" si="4"/>
        <v>0</v>
      </c>
      <c r="I26" s="296">
        <f t="shared" si="5"/>
        <v>0</v>
      </c>
      <c r="J26" s="296">
        <f t="shared" si="6"/>
        <v>0</v>
      </c>
      <c r="K26" s="296">
        <f t="shared" si="7"/>
        <v>0</v>
      </c>
      <c r="L26" s="296">
        <f t="shared" si="8"/>
        <v>0</v>
      </c>
      <c r="M26" s="296">
        <f t="shared" si="9"/>
        <v>0</v>
      </c>
      <c r="N26" s="296">
        <f t="shared" si="10"/>
        <v>0</v>
      </c>
      <c r="O26" s="296">
        <f t="shared" ref="O26:O89" si="12">IF(B26&gt;$O$11-1,IF(B26&lt;$O$12+1,G26,0),0)</f>
        <v>0</v>
      </c>
      <c r="P26" s="296">
        <f>IF('1. General Input'!$D$10=0,0,IF('1. General Input'!$D$10=8,0,IF(B26&gt;$P$11-1,IF(B26&lt;$Q$11,G26,0),0)))</f>
        <v>0</v>
      </c>
      <c r="Q26" s="296">
        <f>IF('1. General Input'!$D$10=0,0,IF('1. General Input'!$D$10=8,0,IF(B26&gt;$Q$11-1,IF(B26&lt;$R$11,G26,0),0)))</f>
        <v>0</v>
      </c>
      <c r="R26" s="296">
        <f>IF('1. General Input'!$D$10=0,0,IF('1. General Input'!$D$10=8,0,IF(B26&gt;$R$11-1,IF(B26&lt;$S$11,G26,0),0)))</f>
        <v>0</v>
      </c>
      <c r="S26" s="296">
        <f>IF('1. General Input'!$D$10=0,0,IF('1. General Input'!$D$10=8,0,IF(B26&gt;$S$11-1,IF(B26&lt;$T$11,G26,0),0)))</f>
        <v>0</v>
      </c>
      <c r="T26" s="296">
        <f>IF('1. General Input'!$D$10=0,0,IF('1. General Input'!$D$10=8,0,IF(B26&gt;$T$11-1,IF(B26&lt;$U$11,G26,0),0)))</f>
        <v>0</v>
      </c>
      <c r="U26" s="296">
        <f>IF('1. General Input'!$D$10=0,0,IF('1. General Input'!$D$10=8,0,IF(B26&gt;$U$11-1,IF(B26&lt;$V$11,G26,0),0)))</f>
        <v>0</v>
      </c>
      <c r="V26" s="296">
        <f>IF('1. General Input'!$D$10=0,0,IF('1. General Input'!$D$10=8,0,IF(B26&gt;$V$11-1,IF(B26&lt;$W$11,G26,0),0)))</f>
        <v>0</v>
      </c>
      <c r="W26" s="296">
        <f>IF('1. General Input'!$D$10=0,0,IF('1. General Input'!$D$10=8,0,IF(B26&gt;$W$11-1,IF(B26&lt;$X$11,G26,0),0)))</f>
        <v>0</v>
      </c>
      <c r="X26" s="296">
        <f>IF('1. General Input'!$D$10=0,0,IF('1. General Input'!$D$10=8,0,IF(B26&gt;$X$11-1,IF(B26&lt;$Y$11,G26,0),0)))</f>
        <v>0</v>
      </c>
      <c r="Y26" s="296">
        <f>IF('1. General Input'!$D$10=0,0,IF('1. General Input'!$D$10=8,0,IF(B26&gt;$Y$11-1,IF(B26&lt;$Z$11,G26,0),0)))</f>
        <v>0</v>
      </c>
      <c r="Z26" s="296">
        <f>IF('1. General Input'!$D$10=0,0,IF('1. General Input'!$D$10=8,0,IF(B26&gt;$Z$11-1,IF(B26&lt;$AA$11,G26,0),0)))</f>
        <v>0</v>
      </c>
      <c r="AA26" s="296">
        <f>IF('1. General Input'!$D$10=0,0,IF('1. General Input'!$D$10=8,0,IF(B26&gt;$AA$11-1,IF(B26&lt;$AB$11,G26,0),0)))</f>
        <v>0</v>
      </c>
      <c r="AB26" s="296">
        <f>IF('1. General Input'!$D$10=0,0,IF('1. General Input'!$D$10=8,0,IF(B26&gt;$AB$11-1,IF(B26&lt;$AC$11,G26,0),0)))</f>
        <v>0</v>
      </c>
      <c r="AC26" s="296">
        <f>IF('1. General Input'!$D$10=0,0,IF('1. General Input'!$D$10=8,0,IF(B26&gt;$AC$11-1,IF(B26&lt;$AD$11,G26,0),0)))</f>
        <v>0</v>
      </c>
      <c r="AD26" s="296">
        <f>IF('1. General Input'!$D$10=0,0,IF('1. General Input'!$D$10=8,0,IF(B26&gt;$AD$11-1,IF(B26&lt;$AE$11,G26,0),0)))</f>
        <v>0</v>
      </c>
      <c r="AE26" s="296">
        <f>IF('1. General Input'!$D$10=0,0,IF('1. General Input'!$D$10=8,0,IF(B26&gt;$AE$11-1,IF(B26&lt;$AF$11,G26,0),0)))</f>
        <v>0</v>
      </c>
      <c r="AF26" s="296">
        <f>IF('1. General Input'!$D$10=0,0,IF(B26&gt;$AF$11-1,G26,0))</f>
        <v>0</v>
      </c>
      <c r="AG26" s="270">
        <f t="shared" si="11"/>
        <v>0</v>
      </c>
    </row>
    <row r="27" spans="1:33" x14ac:dyDescent="0.25">
      <c r="A27" s="501"/>
      <c r="B27" s="539"/>
      <c r="C27" s="539"/>
      <c r="D27" s="505"/>
      <c r="E27" s="505"/>
      <c r="F27" s="505"/>
      <c r="G27" s="296">
        <f t="shared" si="3"/>
        <v>0</v>
      </c>
      <c r="H27" s="296">
        <f t="shared" si="4"/>
        <v>0</v>
      </c>
      <c r="I27" s="296">
        <f t="shared" si="5"/>
        <v>0</v>
      </c>
      <c r="J27" s="296">
        <f t="shared" si="6"/>
        <v>0</v>
      </c>
      <c r="K27" s="296">
        <f t="shared" si="7"/>
        <v>0</v>
      </c>
      <c r="L27" s="296">
        <f t="shared" si="8"/>
        <v>0</v>
      </c>
      <c r="M27" s="296">
        <f t="shared" si="9"/>
        <v>0</v>
      </c>
      <c r="N27" s="296">
        <f t="shared" si="10"/>
        <v>0</v>
      </c>
      <c r="O27" s="296">
        <f t="shared" si="12"/>
        <v>0</v>
      </c>
      <c r="P27" s="296">
        <f>IF('1. General Input'!$D$10=0,0,IF('1. General Input'!$D$10=8,0,IF(B27&gt;$P$11-1,IF(B27&lt;$Q$11,G27,0),0)))</f>
        <v>0</v>
      </c>
      <c r="Q27" s="296">
        <f>IF('1. General Input'!$D$10=0,0,IF('1. General Input'!$D$10=8,0,IF(B27&gt;$Q$11-1,IF(B27&lt;$R$11,G27,0),0)))</f>
        <v>0</v>
      </c>
      <c r="R27" s="296">
        <f>IF('1. General Input'!$D$10=0,0,IF('1. General Input'!$D$10=8,0,IF(B27&gt;$R$11-1,IF(B27&lt;$S$11,G27,0),0)))</f>
        <v>0</v>
      </c>
      <c r="S27" s="296">
        <f>IF('1. General Input'!$D$10=0,0,IF('1. General Input'!$D$10=8,0,IF(B27&gt;$S$11-1,IF(B27&lt;$T$11,G27,0),0)))</f>
        <v>0</v>
      </c>
      <c r="T27" s="296">
        <f>IF('1. General Input'!$D$10=0,0,IF('1. General Input'!$D$10=8,0,IF(B27&gt;$T$11-1,IF(B27&lt;$U$11,G27,0),0)))</f>
        <v>0</v>
      </c>
      <c r="U27" s="296">
        <f>IF('1. General Input'!$D$10=0,0,IF('1. General Input'!$D$10=8,0,IF(B27&gt;$U$11-1,IF(B27&lt;$V$11,G27,0),0)))</f>
        <v>0</v>
      </c>
      <c r="V27" s="296">
        <f>IF('1. General Input'!$D$10=0,0,IF('1. General Input'!$D$10=8,0,IF(B27&gt;$V$11-1,IF(B27&lt;$W$11,G27,0),0)))</f>
        <v>0</v>
      </c>
      <c r="W27" s="296">
        <f>IF('1. General Input'!$D$10=0,0,IF('1. General Input'!$D$10=8,0,IF(B27&gt;$W$11-1,IF(B27&lt;$X$11,G27,0),0)))</f>
        <v>0</v>
      </c>
      <c r="X27" s="296">
        <f>IF('1. General Input'!$D$10=0,0,IF('1. General Input'!$D$10=8,0,IF(B27&gt;$X$11-1,IF(B27&lt;$Y$11,G27,0),0)))</f>
        <v>0</v>
      </c>
      <c r="Y27" s="296">
        <f>IF('1. General Input'!$D$10=0,0,IF('1. General Input'!$D$10=8,0,IF(B27&gt;$Y$11-1,IF(B27&lt;$Z$11,G27,0),0)))</f>
        <v>0</v>
      </c>
      <c r="Z27" s="296">
        <f>IF('1. General Input'!$D$10=0,0,IF('1. General Input'!$D$10=8,0,IF(B27&gt;$Z$11-1,IF(B27&lt;$AA$11,G27,0),0)))</f>
        <v>0</v>
      </c>
      <c r="AA27" s="296">
        <f>IF('1. General Input'!$D$10=0,0,IF('1. General Input'!$D$10=8,0,IF(B27&gt;$AA$11-1,IF(B27&lt;$AB$11,G27,0),0)))</f>
        <v>0</v>
      </c>
      <c r="AB27" s="296">
        <f>IF('1. General Input'!$D$10=0,0,IF('1. General Input'!$D$10=8,0,IF(B27&gt;$AB$11-1,IF(B27&lt;$AC$11,G27,0),0)))</f>
        <v>0</v>
      </c>
      <c r="AC27" s="296">
        <f>IF('1. General Input'!$D$10=0,0,IF('1. General Input'!$D$10=8,0,IF(B27&gt;$AC$11-1,IF(B27&lt;$AD$11,G27,0),0)))</f>
        <v>0</v>
      </c>
      <c r="AD27" s="296">
        <f>IF('1. General Input'!$D$10=0,0,IF('1. General Input'!$D$10=8,0,IF(B27&gt;$AD$11-1,IF(B27&lt;$AE$11,G27,0),0)))</f>
        <v>0</v>
      </c>
      <c r="AE27" s="296">
        <f>IF('1. General Input'!$D$10=0,0,IF('1. General Input'!$D$10=8,0,IF(B27&gt;$AE$11-1,IF(B27&lt;$AF$11,G27,0),0)))</f>
        <v>0</v>
      </c>
      <c r="AF27" s="296">
        <f>IF('1. General Input'!$D$10=0,0,IF(B27&gt;$AF$11-1,G27,0))</f>
        <v>0</v>
      </c>
      <c r="AG27" s="270">
        <f t="shared" si="11"/>
        <v>0</v>
      </c>
    </row>
    <row r="28" spans="1:33" x14ac:dyDescent="0.25">
      <c r="A28" s="501"/>
      <c r="B28" s="539"/>
      <c r="C28" s="539"/>
      <c r="D28" s="505"/>
      <c r="E28" s="505"/>
      <c r="F28" s="505"/>
      <c r="G28" s="296">
        <f t="shared" si="3"/>
        <v>0</v>
      </c>
      <c r="H28" s="296">
        <f t="shared" si="4"/>
        <v>0</v>
      </c>
      <c r="I28" s="296">
        <f t="shared" si="5"/>
        <v>0</v>
      </c>
      <c r="J28" s="296">
        <f t="shared" si="6"/>
        <v>0</v>
      </c>
      <c r="K28" s="296">
        <f t="shared" si="7"/>
        <v>0</v>
      </c>
      <c r="L28" s="296">
        <f t="shared" si="8"/>
        <v>0</v>
      </c>
      <c r="M28" s="296">
        <f t="shared" si="9"/>
        <v>0</v>
      </c>
      <c r="N28" s="296">
        <f t="shared" si="10"/>
        <v>0</v>
      </c>
      <c r="O28" s="296">
        <f t="shared" si="12"/>
        <v>0</v>
      </c>
      <c r="P28" s="296">
        <f>IF('1. General Input'!$D$10=0,0,IF('1. General Input'!$D$10=8,0,IF(B28&gt;$P$11-1,IF(B28&lt;$Q$11,G28,0),0)))</f>
        <v>0</v>
      </c>
      <c r="Q28" s="296">
        <f>IF('1. General Input'!$D$10=0,0,IF('1. General Input'!$D$10=8,0,IF(B28&gt;$Q$11-1,IF(B28&lt;$R$11,G28,0),0)))</f>
        <v>0</v>
      </c>
      <c r="R28" s="296">
        <f>IF('1. General Input'!$D$10=0,0,IF('1. General Input'!$D$10=8,0,IF(B28&gt;$R$11-1,IF(B28&lt;$S$11,G28,0),0)))</f>
        <v>0</v>
      </c>
      <c r="S28" s="296">
        <f>IF('1. General Input'!$D$10=0,0,IF('1. General Input'!$D$10=8,0,IF(B28&gt;$S$11-1,IF(B28&lt;$T$11,G28,0),0)))</f>
        <v>0</v>
      </c>
      <c r="T28" s="296">
        <f>IF('1. General Input'!$D$10=0,0,IF('1. General Input'!$D$10=8,0,IF(B28&gt;$T$11-1,IF(B28&lt;$U$11,G28,0),0)))</f>
        <v>0</v>
      </c>
      <c r="U28" s="296">
        <f>IF('1. General Input'!$D$10=0,0,IF('1. General Input'!$D$10=8,0,IF(B28&gt;$U$11-1,IF(B28&lt;$V$11,G28,0),0)))</f>
        <v>0</v>
      </c>
      <c r="V28" s="296">
        <f>IF('1. General Input'!$D$10=0,0,IF('1. General Input'!$D$10=8,0,IF(B28&gt;$V$11-1,IF(B28&lt;$W$11,G28,0),0)))</f>
        <v>0</v>
      </c>
      <c r="W28" s="296">
        <f>IF('1. General Input'!$D$10=0,0,IF('1. General Input'!$D$10=8,0,IF(B28&gt;$W$11-1,IF(B28&lt;$X$11,G28,0),0)))</f>
        <v>0</v>
      </c>
      <c r="X28" s="296">
        <f>IF('1. General Input'!$D$10=0,0,IF('1. General Input'!$D$10=8,0,IF(B28&gt;$X$11-1,IF(B28&lt;$Y$11,G28,0),0)))</f>
        <v>0</v>
      </c>
      <c r="Y28" s="296">
        <f>IF('1. General Input'!$D$10=0,0,IF('1. General Input'!$D$10=8,0,IF(B28&gt;$Y$11-1,IF(B28&lt;$Z$11,G28,0),0)))</f>
        <v>0</v>
      </c>
      <c r="Z28" s="296">
        <f>IF('1. General Input'!$D$10=0,0,IF('1. General Input'!$D$10=8,0,IF(B28&gt;$Z$11-1,IF(B28&lt;$AA$11,G28,0),0)))</f>
        <v>0</v>
      </c>
      <c r="AA28" s="296">
        <f>IF('1. General Input'!$D$10=0,0,IF('1. General Input'!$D$10=8,0,IF(B28&gt;$AA$11-1,IF(B28&lt;$AB$11,G28,0),0)))</f>
        <v>0</v>
      </c>
      <c r="AB28" s="296">
        <f>IF('1. General Input'!$D$10=0,0,IF('1. General Input'!$D$10=8,0,IF(B28&gt;$AB$11-1,IF(B28&lt;$AC$11,G28,0),0)))</f>
        <v>0</v>
      </c>
      <c r="AC28" s="296">
        <f>IF('1. General Input'!$D$10=0,0,IF('1. General Input'!$D$10=8,0,IF(B28&gt;$AC$11-1,IF(B28&lt;$AD$11,G28,0),0)))</f>
        <v>0</v>
      </c>
      <c r="AD28" s="296">
        <f>IF('1. General Input'!$D$10=0,0,IF('1. General Input'!$D$10=8,0,IF(B28&gt;$AD$11-1,IF(B28&lt;$AE$11,G28,0),0)))</f>
        <v>0</v>
      </c>
      <c r="AE28" s="296">
        <f>IF('1. General Input'!$D$10=0,0,IF('1. General Input'!$D$10=8,0,IF(B28&gt;$AE$11-1,IF(B28&lt;$AF$11,G28,0),0)))</f>
        <v>0</v>
      </c>
      <c r="AF28" s="296">
        <f>IF('1. General Input'!$D$10=0,0,IF(B28&gt;$AF$11-1,G28,0))</f>
        <v>0</v>
      </c>
      <c r="AG28" s="270">
        <f t="shared" si="11"/>
        <v>0</v>
      </c>
    </row>
    <row r="29" spans="1:33" x14ac:dyDescent="0.25">
      <c r="A29" s="501"/>
      <c r="B29" s="539"/>
      <c r="C29" s="539"/>
      <c r="D29" s="505"/>
      <c r="E29" s="505"/>
      <c r="F29" s="505"/>
      <c r="G29" s="296">
        <f t="shared" si="3"/>
        <v>0</v>
      </c>
      <c r="H29" s="296">
        <f t="shared" si="4"/>
        <v>0</v>
      </c>
      <c r="I29" s="296">
        <f t="shared" si="5"/>
        <v>0</v>
      </c>
      <c r="J29" s="296">
        <f t="shared" si="6"/>
        <v>0</v>
      </c>
      <c r="K29" s="296">
        <f t="shared" si="7"/>
        <v>0</v>
      </c>
      <c r="L29" s="296">
        <f t="shared" si="8"/>
        <v>0</v>
      </c>
      <c r="M29" s="296">
        <f t="shared" si="9"/>
        <v>0</v>
      </c>
      <c r="N29" s="296">
        <f t="shared" si="10"/>
        <v>0</v>
      </c>
      <c r="O29" s="296">
        <f t="shared" si="12"/>
        <v>0</v>
      </c>
      <c r="P29" s="296">
        <f>IF('1. General Input'!$D$10=0,0,IF('1. General Input'!$D$10=8,0,IF(B29&gt;$P$11-1,IF(B29&lt;$Q$11,G29,0),0)))</f>
        <v>0</v>
      </c>
      <c r="Q29" s="296">
        <f>IF('1. General Input'!$D$10=0,0,IF('1. General Input'!$D$10=8,0,IF(B29&gt;$Q$11-1,IF(B29&lt;$R$11,G29,0),0)))</f>
        <v>0</v>
      </c>
      <c r="R29" s="296">
        <f>IF('1. General Input'!$D$10=0,0,IF('1. General Input'!$D$10=8,0,IF(B29&gt;$R$11-1,IF(B29&lt;$S$11,G29,0),0)))</f>
        <v>0</v>
      </c>
      <c r="S29" s="296">
        <f>IF('1. General Input'!$D$10=0,0,IF('1. General Input'!$D$10=8,0,IF(B29&gt;$S$11-1,IF(B29&lt;$T$11,G29,0),0)))</f>
        <v>0</v>
      </c>
      <c r="T29" s="296">
        <f>IF('1. General Input'!$D$10=0,0,IF('1. General Input'!$D$10=8,0,IF(B29&gt;$T$11-1,IF(B29&lt;$U$11,G29,0),0)))</f>
        <v>0</v>
      </c>
      <c r="U29" s="296">
        <f>IF('1. General Input'!$D$10=0,0,IF('1. General Input'!$D$10=8,0,IF(B29&gt;$U$11-1,IF(B29&lt;$V$11,G29,0),0)))</f>
        <v>0</v>
      </c>
      <c r="V29" s="296">
        <f>IF('1. General Input'!$D$10=0,0,IF('1. General Input'!$D$10=8,0,IF(B29&gt;$V$11-1,IF(B29&lt;$W$11,G29,0),0)))</f>
        <v>0</v>
      </c>
      <c r="W29" s="296">
        <f>IF('1. General Input'!$D$10=0,0,IF('1. General Input'!$D$10=8,0,IF(B29&gt;$W$11-1,IF(B29&lt;$X$11,G29,0),0)))</f>
        <v>0</v>
      </c>
      <c r="X29" s="296">
        <f>IF('1. General Input'!$D$10=0,0,IF('1. General Input'!$D$10=8,0,IF(B29&gt;$X$11-1,IF(B29&lt;$Y$11,G29,0),0)))</f>
        <v>0</v>
      </c>
      <c r="Y29" s="296">
        <f>IF('1. General Input'!$D$10=0,0,IF('1. General Input'!$D$10=8,0,IF(B29&gt;$Y$11-1,IF(B29&lt;$Z$11,G29,0),0)))</f>
        <v>0</v>
      </c>
      <c r="Z29" s="296">
        <f>IF('1. General Input'!$D$10=0,0,IF('1. General Input'!$D$10=8,0,IF(B29&gt;$Z$11-1,IF(B29&lt;$AA$11,G29,0),0)))</f>
        <v>0</v>
      </c>
      <c r="AA29" s="296">
        <f>IF('1. General Input'!$D$10=0,0,IF('1. General Input'!$D$10=8,0,IF(B29&gt;$AA$11-1,IF(B29&lt;$AB$11,G29,0),0)))</f>
        <v>0</v>
      </c>
      <c r="AB29" s="296">
        <f>IF('1. General Input'!$D$10=0,0,IF('1. General Input'!$D$10=8,0,IF(B29&gt;$AB$11-1,IF(B29&lt;$AC$11,G29,0),0)))</f>
        <v>0</v>
      </c>
      <c r="AC29" s="296">
        <f>IF('1. General Input'!$D$10=0,0,IF('1. General Input'!$D$10=8,0,IF(B29&gt;$AC$11-1,IF(B29&lt;$AD$11,G29,0),0)))</f>
        <v>0</v>
      </c>
      <c r="AD29" s="296">
        <f>IF('1. General Input'!$D$10=0,0,IF('1. General Input'!$D$10=8,0,IF(B29&gt;$AD$11-1,IF(B29&lt;$AE$11,G29,0),0)))</f>
        <v>0</v>
      </c>
      <c r="AE29" s="296">
        <f>IF('1. General Input'!$D$10=0,0,IF('1. General Input'!$D$10=8,0,IF(B29&gt;$AE$11-1,IF(B29&lt;$AF$11,G29,0),0)))</f>
        <v>0</v>
      </c>
      <c r="AF29" s="296">
        <f>IF('1. General Input'!$D$10=0,0,IF(B29&gt;$AF$11-1,G29,0))</f>
        <v>0</v>
      </c>
      <c r="AG29" s="270">
        <f t="shared" si="11"/>
        <v>0</v>
      </c>
    </row>
    <row r="30" spans="1:33" x14ac:dyDescent="0.25">
      <c r="A30" s="501"/>
      <c r="B30" s="539"/>
      <c r="C30" s="539"/>
      <c r="D30" s="505"/>
      <c r="E30" s="505"/>
      <c r="F30" s="505"/>
      <c r="G30" s="296">
        <f t="shared" si="3"/>
        <v>0</v>
      </c>
      <c r="H30" s="296">
        <f t="shared" si="4"/>
        <v>0</v>
      </c>
      <c r="I30" s="296">
        <f t="shared" si="5"/>
        <v>0</v>
      </c>
      <c r="J30" s="296">
        <f t="shared" si="6"/>
        <v>0</v>
      </c>
      <c r="K30" s="296">
        <f t="shared" si="7"/>
        <v>0</v>
      </c>
      <c r="L30" s="296">
        <f t="shared" si="8"/>
        <v>0</v>
      </c>
      <c r="M30" s="296">
        <f t="shared" si="9"/>
        <v>0</v>
      </c>
      <c r="N30" s="296">
        <f t="shared" si="10"/>
        <v>0</v>
      </c>
      <c r="O30" s="296">
        <f t="shared" si="12"/>
        <v>0</v>
      </c>
      <c r="P30" s="296">
        <f>IF('1. General Input'!$D$10=0,0,IF('1. General Input'!$D$10=8,0,IF(B30&gt;$P$11-1,IF(B30&lt;$Q$11,G30,0),0)))</f>
        <v>0</v>
      </c>
      <c r="Q30" s="296">
        <f>IF('1. General Input'!$D$10=0,0,IF('1. General Input'!$D$10=8,0,IF(B30&gt;$Q$11-1,IF(B30&lt;$R$11,G30,0),0)))</f>
        <v>0</v>
      </c>
      <c r="R30" s="296">
        <f>IF('1. General Input'!$D$10=0,0,IF('1. General Input'!$D$10=8,0,IF(B30&gt;$R$11-1,IF(B30&lt;$S$11,G30,0),0)))</f>
        <v>0</v>
      </c>
      <c r="S30" s="296">
        <f>IF('1. General Input'!$D$10=0,0,IF('1. General Input'!$D$10=8,0,IF(B30&gt;$S$11-1,IF(B30&lt;$T$11,G30,0),0)))</f>
        <v>0</v>
      </c>
      <c r="T30" s="296">
        <f>IF('1. General Input'!$D$10=0,0,IF('1. General Input'!$D$10=8,0,IF(B30&gt;$T$11-1,IF(B30&lt;$U$11,G30,0),0)))</f>
        <v>0</v>
      </c>
      <c r="U30" s="296">
        <f>IF('1. General Input'!$D$10=0,0,IF('1. General Input'!$D$10=8,0,IF(B30&gt;$U$11-1,IF(B30&lt;$V$11,G30,0),0)))</f>
        <v>0</v>
      </c>
      <c r="V30" s="296">
        <f>IF('1. General Input'!$D$10=0,0,IF('1. General Input'!$D$10=8,0,IF(B30&gt;$V$11-1,IF(B30&lt;$W$11,G30,0),0)))</f>
        <v>0</v>
      </c>
      <c r="W30" s="296">
        <f>IF('1. General Input'!$D$10=0,0,IF('1. General Input'!$D$10=8,0,IF(B30&gt;$W$11-1,IF(B30&lt;$X$11,G30,0),0)))</f>
        <v>0</v>
      </c>
      <c r="X30" s="296">
        <f>IF('1. General Input'!$D$10=0,0,IF('1. General Input'!$D$10=8,0,IF(B30&gt;$X$11-1,IF(B30&lt;$Y$11,G30,0),0)))</f>
        <v>0</v>
      </c>
      <c r="Y30" s="296">
        <f>IF('1. General Input'!$D$10=0,0,IF('1. General Input'!$D$10=8,0,IF(B30&gt;$Y$11-1,IF(B30&lt;$Z$11,G30,0),0)))</f>
        <v>0</v>
      </c>
      <c r="Z30" s="296">
        <f>IF('1. General Input'!$D$10=0,0,IF('1. General Input'!$D$10=8,0,IF(B30&gt;$Z$11-1,IF(B30&lt;$AA$11,G30,0),0)))</f>
        <v>0</v>
      </c>
      <c r="AA30" s="296">
        <f>IF('1. General Input'!$D$10=0,0,IF('1. General Input'!$D$10=8,0,IF(B30&gt;$AA$11-1,IF(B30&lt;$AB$11,G30,0),0)))</f>
        <v>0</v>
      </c>
      <c r="AB30" s="296">
        <f>IF('1. General Input'!$D$10=0,0,IF('1. General Input'!$D$10=8,0,IF(B30&gt;$AB$11-1,IF(B30&lt;$AC$11,G30,0),0)))</f>
        <v>0</v>
      </c>
      <c r="AC30" s="296">
        <f>IF('1. General Input'!$D$10=0,0,IF('1. General Input'!$D$10=8,0,IF(B30&gt;$AC$11-1,IF(B30&lt;$AD$11,G30,0),0)))</f>
        <v>0</v>
      </c>
      <c r="AD30" s="296">
        <f>IF('1. General Input'!$D$10=0,0,IF('1. General Input'!$D$10=8,0,IF(B30&gt;$AD$11-1,IF(B30&lt;$AE$11,G30,0),0)))</f>
        <v>0</v>
      </c>
      <c r="AE30" s="296">
        <f>IF('1. General Input'!$D$10=0,0,IF('1. General Input'!$D$10=8,0,IF(B30&gt;$AE$11-1,IF(B30&lt;$AF$11,G30,0),0)))</f>
        <v>0</v>
      </c>
      <c r="AF30" s="296">
        <f>IF('1. General Input'!$D$10=0,0,IF(B30&gt;$AF$11-1,G30,0))</f>
        <v>0</v>
      </c>
      <c r="AG30" s="270">
        <f t="shared" si="11"/>
        <v>0</v>
      </c>
    </row>
    <row r="31" spans="1:33" x14ac:dyDescent="0.25">
      <c r="A31" s="501"/>
      <c r="B31" s="539"/>
      <c r="C31" s="539"/>
      <c r="D31" s="505"/>
      <c r="E31" s="505"/>
      <c r="F31" s="505"/>
      <c r="G31" s="296">
        <f t="shared" si="3"/>
        <v>0</v>
      </c>
      <c r="H31" s="296">
        <f t="shared" si="4"/>
        <v>0</v>
      </c>
      <c r="I31" s="296">
        <f t="shared" si="5"/>
        <v>0</v>
      </c>
      <c r="J31" s="296">
        <f t="shared" si="6"/>
        <v>0</v>
      </c>
      <c r="K31" s="296">
        <f t="shared" si="7"/>
        <v>0</v>
      </c>
      <c r="L31" s="296">
        <f t="shared" si="8"/>
        <v>0</v>
      </c>
      <c r="M31" s="296">
        <f t="shared" si="9"/>
        <v>0</v>
      </c>
      <c r="N31" s="296">
        <f t="shared" si="10"/>
        <v>0</v>
      </c>
      <c r="O31" s="296">
        <f t="shared" si="12"/>
        <v>0</v>
      </c>
      <c r="P31" s="296">
        <f>IF('1. General Input'!$D$10=0,0,IF('1. General Input'!$D$10=8,0,IF(B31&gt;$P$11-1,IF(B31&lt;$Q$11,G31,0),0)))</f>
        <v>0</v>
      </c>
      <c r="Q31" s="296">
        <f>IF('1. General Input'!$D$10=0,0,IF('1. General Input'!$D$10=8,0,IF(B31&gt;$Q$11-1,IF(B31&lt;$R$11,G31,0),0)))</f>
        <v>0</v>
      </c>
      <c r="R31" s="296">
        <f>IF('1. General Input'!$D$10=0,0,IF('1. General Input'!$D$10=8,0,IF(B31&gt;$R$11-1,IF(B31&lt;$S$11,G31,0),0)))</f>
        <v>0</v>
      </c>
      <c r="S31" s="296">
        <f>IF('1. General Input'!$D$10=0,0,IF('1. General Input'!$D$10=8,0,IF(B31&gt;$S$11-1,IF(B31&lt;$T$11,G31,0),0)))</f>
        <v>0</v>
      </c>
      <c r="T31" s="296">
        <f>IF('1. General Input'!$D$10=0,0,IF('1. General Input'!$D$10=8,0,IF(B31&gt;$T$11-1,IF(B31&lt;$U$11,G31,0),0)))</f>
        <v>0</v>
      </c>
      <c r="U31" s="296">
        <f>IF('1. General Input'!$D$10=0,0,IF('1. General Input'!$D$10=8,0,IF(B31&gt;$U$11-1,IF(B31&lt;$V$11,G31,0),0)))</f>
        <v>0</v>
      </c>
      <c r="V31" s="296">
        <f>IF('1. General Input'!$D$10=0,0,IF('1. General Input'!$D$10=8,0,IF(B31&gt;$V$11-1,IF(B31&lt;$W$11,G31,0),0)))</f>
        <v>0</v>
      </c>
      <c r="W31" s="296">
        <f>IF('1. General Input'!$D$10=0,0,IF('1. General Input'!$D$10=8,0,IF(B31&gt;$W$11-1,IF(B31&lt;$X$11,G31,0),0)))</f>
        <v>0</v>
      </c>
      <c r="X31" s="296">
        <f>IF('1. General Input'!$D$10=0,0,IF('1. General Input'!$D$10=8,0,IF(B31&gt;$X$11-1,IF(B31&lt;$Y$11,G31,0),0)))</f>
        <v>0</v>
      </c>
      <c r="Y31" s="296">
        <f>IF('1. General Input'!$D$10=0,0,IF('1. General Input'!$D$10=8,0,IF(B31&gt;$Y$11-1,IF(B31&lt;$Z$11,G31,0),0)))</f>
        <v>0</v>
      </c>
      <c r="Z31" s="296">
        <f>IF('1. General Input'!$D$10=0,0,IF('1. General Input'!$D$10=8,0,IF(B31&gt;$Z$11-1,IF(B31&lt;$AA$11,G31,0),0)))</f>
        <v>0</v>
      </c>
      <c r="AA31" s="296">
        <f>IF('1. General Input'!$D$10=0,0,IF('1. General Input'!$D$10=8,0,IF(B31&gt;$AA$11-1,IF(B31&lt;$AB$11,G31,0),0)))</f>
        <v>0</v>
      </c>
      <c r="AB31" s="296">
        <f>IF('1. General Input'!$D$10=0,0,IF('1. General Input'!$D$10=8,0,IF(B31&gt;$AB$11-1,IF(B31&lt;$AC$11,G31,0),0)))</f>
        <v>0</v>
      </c>
      <c r="AC31" s="296">
        <f>IF('1. General Input'!$D$10=0,0,IF('1. General Input'!$D$10=8,0,IF(B31&gt;$AC$11-1,IF(B31&lt;$AD$11,G31,0),0)))</f>
        <v>0</v>
      </c>
      <c r="AD31" s="296">
        <f>IF('1. General Input'!$D$10=0,0,IF('1. General Input'!$D$10=8,0,IF(B31&gt;$AD$11-1,IF(B31&lt;$AE$11,G31,0),0)))</f>
        <v>0</v>
      </c>
      <c r="AE31" s="296">
        <f>IF('1. General Input'!$D$10=0,0,IF('1. General Input'!$D$10=8,0,IF(B31&gt;$AE$11-1,IF(B31&lt;$AF$11,G31,0),0)))</f>
        <v>0</v>
      </c>
      <c r="AF31" s="296">
        <f>IF('1. General Input'!$D$10=0,0,IF(B31&gt;$AF$11-1,G31,0))</f>
        <v>0</v>
      </c>
      <c r="AG31" s="270">
        <f t="shared" si="11"/>
        <v>0</v>
      </c>
    </row>
    <row r="32" spans="1:33" x14ac:dyDescent="0.25">
      <c r="A32" s="501"/>
      <c r="B32" s="539"/>
      <c r="C32" s="539"/>
      <c r="D32" s="505"/>
      <c r="E32" s="505"/>
      <c r="F32" s="505"/>
      <c r="G32" s="296">
        <f t="shared" si="3"/>
        <v>0</v>
      </c>
      <c r="H32" s="296">
        <f t="shared" si="4"/>
        <v>0</v>
      </c>
      <c r="I32" s="296">
        <f t="shared" si="5"/>
        <v>0</v>
      </c>
      <c r="J32" s="296">
        <f t="shared" si="6"/>
        <v>0</v>
      </c>
      <c r="K32" s="296">
        <f t="shared" si="7"/>
        <v>0</v>
      </c>
      <c r="L32" s="296">
        <f t="shared" si="8"/>
        <v>0</v>
      </c>
      <c r="M32" s="296">
        <f t="shared" si="9"/>
        <v>0</v>
      </c>
      <c r="N32" s="296">
        <f t="shared" si="10"/>
        <v>0</v>
      </c>
      <c r="O32" s="296">
        <f t="shared" si="12"/>
        <v>0</v>
      </c>
      <c r="P32" s="296">
        <f>IF('1. General Input'!$D$10=0,0,IF('1. General Input'!$D$10=8,0,IF(B32&gt;$P$11-1,IF(B32&lt;$Q$11,G32,0),0)))</f>
        <v>0</v>
      </c>
      <c r="Q32" s="296">
        <f>IF('1. General Input'!$D$10=0,0,IF('1. General Input'!$D$10=8,0,IF(B32&gt;$Q$11-1,IF(B32&lt;$R$11,G32,0),0)))</f>
        <v>0</v>
      </c>
      <c r="R32" s="296">
        <f>IF('1. General Input'!$D$10=0,0,IF('1. General Input'!$D$10=8,0,IF(B32&gt;$R$11-1,IF(B32&lt;$S$11,G32,0),0)))</f>
        <v>0</v>
      </c>
      <c r="S32" s="296">
        <f>IF('1. General Input'!$D$10=0,0,IF('1. General Input'!$D$10=8,0,IF(B32&gt;$S$11-1,IF(B32&lt;$T$11,G32,0),0)))</f>
        <v>0</v>
      </c>
      <c r="T32" s="296">
        <f>IF('1. General Input'!$D$10=0,0,IF('1. General Input'!$D$10=8,0,IF(B32&gt;$T$11-1,IF(B32&lt;$U$11,G32,0),0)))</f>
        <v>0</v>
      </c>
      <c r="U32" s="296">
        <f>IF('1. General Input'!$D$10=0,0,IF('1. General Input'!$D$10=8,0,IF(B32&gt;$U$11-1,IF(B32&lt;$V$11,G32,0),0)))</f>
        <v>0</v>
      </c>
      <c r="V32" s="296">
        <f>IF('1. General Input'!$D$10=0,0,IF('1. General Input'!$D$10=8,0,IF(B32&gt;$V$11-1,IF(B32&lt;$W$11,G32,0),0)))</f>
        <v>0</v>
      </c>
      <c r="W32" s="296">
        <f>IF('1. General Input'!$D$10=0,0,IF('1. General Input'!$D$10=8,0,IF(B32&gt;$W$11-1,IF(B32&lt;$X$11,G32,0),0)))</f>
        <v>0</v>
      </c>
      <c r="X32" s="296">
        <f>IF('1. General Input'!$D$10=0,0,IF('1. General Input'!$D$10=8,0,IF(B32&gt;$X$11-1,IF(B32&lt;$Y$11,G32,0),0)))</f>
        <v>0</v>
      </c>
      <c r="Y32" s="296">
        <f>IF('1. General Input'!$D$10=0,0,IF('1. General Input'!$D$10=8,0,IF(B32&gt;$Y$11-1,IF(B32&lt;$Z$11,G32,0),0)))</f>
        <v>0</v>
      </c>
      <c r="Z32" s="296">
        <f>IF('1. General Input'!$D$10=0,0,IF('1. General Input'!$D$10=8,0,IF(B32&gt;$Z$11-1,IF(B32&lt;$AA$11,G32,0),0)))</f>
        <v>0</v>
      </c>
      <c r="AA32" s="296">
        <f>IF('1. General Input'!$D$10=0,0,IF('1. General Input'!$D$10=8,0,IF(B32&gt;$AA$11-1,IF(B32&lt;$AB$11,G32,0),0)))</f>
        <v>0</v>
      </c>
      <c r="AB32" s="296">
        <f>IF('1. General Input'!$D$10=0,0,IF('1. General Input'!$D$10=8,0,IF(B32&gt;$AB$11-1,IF(B32&lt;$AC$11,G32,0),0)))</f>
        <v>0</v>
      </c>
      <c r="AC32" s="296">
        <f>IF('1. General Input'!$D$10=0,0,IF('1. General Input'!$D$10=8,0,IF(B32&gt;$AC$11-1,IF(B32&lt;$AD$11,G32,0),0)))</f>
        <v>0</v>
      </c>
      <c r="AD32" s="296">
        <f>IF('1. General Input'!$D$10=0,0,IF('1. General Input'!$D$10=8,0,IF(B32&gt;$AD$11-1,IF(B32&lt;$AE$11,G32,0),0)))</f>
        <v>0</v>
      </c>
      <c r="AE32" s="296">
        <f>IF('1. General Input'!$D$10=0,0,IF('1. General Input'!$D$10=8,0,IF(B32&gt;$AE$11-1,IF(B32&lt;$AF$11,G32,0),0)))</f>
        <v>0</v>
      </c>
      <c r="AF32" s="296">
        <f>IF('1. General Input'!$D$10=0,0,IF(B32&gt;$AF$11-1,G32,0))</f>
        <v>0</v>
      </c>
      <c r="AG32" s="270">
        <f t="shared" si="11"/>
        <v>0</v>
      </c>
    </row>
    <row r="33" spans="1:33" x14ac:dyDescent="0.25">
      <c r="A33" s="501"/>
      <c r="B33" s="539"/>
      <c r="C33" s="539"/>
      <c r="D33" s="505"/>
      <c r="E33" s="505"/>
      <c r="F33" s="505"/>
      <c r="G33" s="296">
        <f t="shared" si="3"/>
        <v>0</v>
      </c>
      <c r="H33" s="296">
        <f t="shared" si="4"/>
        <v>0</v>
      </c>
      <c r="I33" s="296">
        <f t="shared" si="5"/>
        <v>0</v>
      </c>
      <c r="J33" s="296">
        <f t="shared" si="6"/>
        <v>0</v>
      </c>
      <c r="K33" s="296">
        <f t="shared" si="7"/>
        <v>0</v>
      </c>
      <c r="L33" s="296">
        <f t="shared" si="8"/>
        <v>0</v>
      </c>
      <c r="M33" s="296">
        <f t="shared" si="9"/>
        <v>0</v>
      </c>
      <c r="N33" s="296">
        <f t="shared" si="10"/>
        <v>0</v>
      </c>
      <c r="O33" s="296">
        <f t="shared" si="12"/>
        <v>0</v>
      </c>
      <c r="P33" s="296">
        <f>IF('1. General Input'!$D$10=0,0,IF('1. General Input'!$D$10=8,0,IF(B33&gt;$P$11-1,IF(B33&lt;$Q$11,G33,0),0)))</f>
        <v>0</v>
      </c>
      <c r="Q33" s="296">
        <f>IF('1. General Input'!$D$10=0,0,IF('1. General Input'!$D$10=8,0,IF(B33&gt;$Q$11-1,IF(B33&lt;$R$11,G33,0),0)))</f>
        <v>0</v>
      </c>
      <c r="R33" s="296">
        <f>IF('1. General Input'!$D$10=0,0,IF('1. General Input'!$D$10=8,0,IF(B33&gt;$R$11-1,IF(B33&lt;$S$11,G33,0),0)))</f>
        <v>0</v>
      </c>
      <c r="S33" s="296">
        <f>IF('1. General Input'!$D$10=0,0,IF('1. General Input'!$D$10=8,0,IF(B33&gt;$S$11-1,IF(B33&lt;$T$11,G33,0),0)))</f>
        <v>0</v>
      </c>
      <c r="T33" s="296">
        <f>IF('1. General Input'!$D$10=0,0,IF('1. General Input'!$D$10=8,0,IF(B33&gt;$T$11-1,IF(B33&lt;$U$11,G33,0),0)))</f>
        <v>0</v>
      </c>
      <c r="U33" s="296">
        <f>IF('1. General Input'!$D$10=0,0,IF('1. General Input'!$D$10=8,0,IF(B33&gt;$U$11-1,IF(B33&lt;$V$11,G33,0),0)))</f>
        <v>0</v>
      </c>
      <c r="V33" s="296">
        <f>IF('1. General Input'!$D$10=0,0,IF('1. General Input'!$D$10=8,0,IF(B33&gt;$V$11-1,IF(B33&lt;$W$11,G33,0),0)))</f>
        <v>0</v>
      </c>
      <c r="W33" s="296">
        <f>IF('1. General Input'!$D$10=0,0,IF('1. General Input'!$D$10=8,0,IF(B33&gt;$W$11-1,IF(B33&lt;$X$11,G33,0),0)))</f>
        <v>0</v>
      </c>
      <c r="X33" s="296">
        <f>IF('1. General Input'!$D$10=0,0,IF('1. General Input'!$D$10=8,0,IF(B33&gt;$X$11-1,IF(B33&lt;$Y$11,G33,0),0)))</f>
        <v>0</v>
      </c>
      <c r="Y33" s="296">
        <f>IF('1. General Input'!$D$10=0,0,IF('1. General Input'!$D$10=8,0,IF(B33&gt;$Y$11-1,IF(B33&lt;$Z$11,G33,0),0)))</f>
        <v>0</v>
      </c>
      <c r="Z33" s="296">
        <f>IF('1. General Input'!$D$10=0,0,IF('1. General Input'!$D$10=8,0,IF(B33&gt;$Z$11-1,IF(B33&lt;$AA$11,G33,0),0)))</f>
        <v>0</v>
      </c>
      <c r="AA33" s="296">
        <f>IF('1. General Input'!$D$10=0,0,IF('1. General Input'!$D$10=8,0,IF(B33&gt;$AA$11-1,IF(B33&lt;$AB$11,G33,0),0)))</f>
        <v>0</v>
      </c>
      <c r="AB33" s="296">
        <f>IF('1. General Input'!$D$10=0,0,IF('1. General Input'!$D$10=8,0,IF(B33&gt;$AB$11-1,IF(B33&lt;$AC$11,G33,0),0)))</f>
        <v>0</v>
      </c>
      <c r="AC33" s="296">
        <f>IF('1. General Input'!$D$10=0,0,IF('1. General Input'!$D$10=8,0,IF(B33&gt;$AC$11-1,IF(B33&lt;$AD$11,G33,0),0)))</f>
        <v>0</v>
      </c>
      <c r="AD33" s="296">
        <f>IF('1. General Input'!$D$10=0,0,IF('1. General Input'!$D$10=8,0,IF(B33&gt;$AD$11-1,IF(B33&lt;$AE$11,G33,0),0)))</f>
        <v>0</v>
      </c>
      <c r="AE33" s="296">
        <f>IF('1. General Input'!$D$10=0,0,IF('1. General Input'!$D$10=8,0,IF(B33&gt;$AE$11-1,IF(B33&lt;$AF$11,G33,0),0)))</f>
        <v>0</v>
      </c>
      <c r="AF33" s="296">
        <f>IF('1. General Input'!$D$10=0,0,IF(B33&gt;$AF$11-1,G33,0))</f>
        <v>0</v>
      </c>
      <c r="AG33" s="270">
        <f t="shared" si="11"/>
        <v>0</v>
      </c>
    </row>
    <row r="34" spans="1:33" x14ac:dyDescent="0.25">
      <c r="A34" s="501"/>
      <c r="B34" s="539"/>
      <c r="C34" s="539"/>
      <c r="D34" s="505"/>
      <c r="E34" s="505"/>
      <c r="F34" s="505"/>
      <c r="G34" s="296">
        <f t="shared" si="3"/>
        <v>0</v>
      </c>
      <c r="H34" s="296">
        <f t="shared" si="4"/>
        <v>0</v>
      </c>
      <c r="I34" s="296">
        <f t="shared" si="5"/>
        <v>0</v>
      </c>
      <c r="J34" s="296">
        <f t="shared" si="6"/>
        <v>0</v>
      </c>
      <c r="K34" s="296">
        <f t="shared" si="7"/>
        <v>0</v>
      </c>
      <c r="L34" s="296">
        <f t="shared" si="8"/>
        <v>0</v>
      </c>
      <c r="M34" s="296">
        <f t="shared" si="9"/>
        <v>0</v>
      </c>
      <c r="N34" s="296">
        <f t="shared" si="10"/>
        <v>0</v>
      </c>
      <c r="O34" s="296">
        <f t="shared" si="12"/>
        <v>0</v>
      </c>
      <c r="P34" s="296">
        <f>IF('1. General Input'!$D$10=0,0,IF('1. General Input'!$D$10=8,0,IF(B34&gt;$P$11-1,IF(B34&lt;$Q$11,G34,0),0)))</f>
        <v>0</v>
      </c>
      <c r="Q34" s="296">
        <f>IF('1. General Input'!$D$10=0,0,IF('1. General Input'!$D$10=8,0,IF(B34&gt;$Q$11-1,IF(B34&lt;$R$11,G34,0),0)))</f>
        <v>0</v>
      </c>
      <c r="R34" s="296">
        <f>IF('1. General Input'!$D$10=0,0,IF('1. General Input'!$D$10=8,0,IF(B34&gt;$R$11-1,IF(B34&lt;$S$11,G34,0),0)))</f>
        <v>0</v>
      </c>
      <c r="S34" s="296">
        <f>IF('1. General Input'!$D$10=0,0,IF('1. General Input'!$D$10=8,0,IF(B34&gt;$S$11-1,IF(B34&lt;$T$11,G34,0),0)))</f>
        <v>0</v>
      </c>
      <c r="T34" s="296">
        <f>IF('1. General Input'!$D$10=0,0,IF('1. General Input'!$D$10=8,0,IF(B34&gt;$T$11-1,IF(B34&lt;$U$11,G34,0),0)))</f>
        <v>0</v>
      </c>
      <c r="U34" s="296">
        <f>IF('1. General Input'!$D$10=0,0,IF('1. General Input'!$D$10=8,0,IF(B34&gt;$U$11-1,IF(B34&lt;$V$11,G34,0),0)))</f>
        <v>0</v>
      </c>
      <c r="V34" s="296">
        <f>IF('1. General Input'!$D$10=0,0,IF('1. General Input'!$D$10=8,0,IF(B34&gt;$V$11-1,IF(B34&lt;$W$11,G34,0),0)))</f>
        <v>0</v>
      </c>
      <c r="W34" s="296">
        <f>IF('1. General Input'!$D$10=0,0,IF('1. General Input'!$D$10=8,0,IF(B34&gt;$W$11-1,IF(B34&lt;$X$11,G34,0),0)))</f>
        <v>0</v>
      </c>
      <c r="X34" s="296">
        <f>IF('1. General Input'!$D$10=0,0,IF('1. General Input'!$D$10=8,0,IF(B34&gt;$X$11-1,IF(B34&lt;$Y$11,G34,0),0)))</f>
        <v>0</v>
      </c>
      <c r="Y34" s="296">
        <f>IF('1. General Input'!$D$10=0,0,IF('1. General Input'!$D$10=8,0,IF(B34&gt;$Y$11-1,IF(B34&lt;$Z$11,G34,0),0)))</f>
        <v>0</v>
      </c>
      <c r="Z34" s="296">
        <f>IF('1. General Input'!$D$10=0,0,IF('1. General Input'!$D$10=8,0,IF(B34&gt;$Z$11-1,IF(B34&lt;$AA$11,G34,0),0)))</f>
        <v>0</v>
      </c>
      <c r="AA34" s="296">
        <f>IF('1. General Input'!$D$10=0,0,IF('1. General Input'!$D$10=8,0,IF(B34&gt;$AA$11-1,IF(B34&lt;$AB$11,G34,0),0)))</f>
        <v>0</v>
      </c>
      <c r="AB34" s="296">
        <f>IF('1. General Input'!$D$10=0,0,IF('1. General Input'!$D$10=8,0,IF(B34&gt;$AB$11-1,IF(B34&lt;$AC$11,G34,0),0)))</f>
        <v>0</v>
      </c>
      <c r="AC34" s="296">
        <f>IF('1. General Input'!$D$10=0,0,IF('1. General Input'!$D$10=8,0,IF(B34&gt;$AC$11-1,IF(B34&lt;$AD$11,G34,0),0)))</f>
        <v>0</v>
      </c>
      <c r="AD34" s="296">
        <f>IF('1. General Input'!$D$10=0,0,IF('1. General Input'!$D$10=8,0,IF(B34&gt;$AD$11-1,IF(B34&lt;$AE$11,G34,0),0)))</f>
        <v>0</v>
      </c>
      <c r="AE34" s="296">
        <f>IF('1. General Input'!$D$10=0,0,IF('1. General Input'!$D$10=8,0,IF(B34&gt;$AE$11-1,IF(B34&lt;$AF$11,G34,0),0)))</f>
        <v>0</v>
      </c>
      <c r="AF34" s="296">
        <f>IF('1. General Input'!$D$10=0,0,IF(B34&gt;$AF$11-1,G34,0))</f>
        <v>0</v>
      </c>
      <c r="AG34" s="270">
        <f t="shared" si="11"/>
        <v>0</v>
      </c>
    </row>
    <row r="35" spans="1:33" x14ac:dyDescent="0.25">
      <c r="A35" s="501"/>
      <c r="B35" s="539"/>
      <c r="C35" s="502"/>
      <c r="D35" s="505"/>
      <c r="E35" s="505"/>
      <c r="F35" s="505"/>
      <c r="G35" s="296">
        <f t="shared" si="3"/>
        <v>0</v>
      </c>
      <c r="H35" s="296">
        <f t="shared" si="4"/>
        <v>0</v>
      </c>
      <c r="I35" s="296">
        <f t="shared" si="5"/>
        <v>0</v>
      </c>
      <c r="J35" s="296">
        <f t="shared" si="6"/>
        <v>0</v>
      </c>
      <c r="K35" s="296">
        <f t="shared" si="7"/>
        <v>0</v>
      </c>
      <c r="L35" s="296">
        <f t="shared" si="8"/>
        <v>0</v>
      </c>
      <c r="M35" s="296">
        <f t="shared" si="9"/>
        <v>0</v>
      </c>
      <c r="N35" s="296">
        <f t="shared" si="10"/>
        <v>0</v>
      </c>
      <c r="O35" s="296">
        <f t="shared" si="12"/>
        <v>0</v>
      </c>
      <c r="P35" s="296">
        <f>IF('1. General Input'!$D$10=0,0,IF('1. General Input'!$D$10=8,0,IF(B35&gt;$P$11-1,IF(B35&lt;$Q$11,G35,0),0)))</f>
        <v>0</v>
      </c>
      <c r="Q35" s="296">
        <f>IF('1. General Input'!$D$10=0,0,IF('1. General Input'!$D$10=8,0,IF(B35&gt;$Q$11-1,IF(B35&lt;$R$11,G35,0),0)))</f>
        <v>0</v>
      </c>
      <c r="R35" s="296">
        <f>IF('1. General Input'!$D$10=0,0,IF('1. General Input'!$D$10=8,0,IF(B35&gt;$R$11-1,IF(B35&lt;$S$11,G35,0),0)))</f>
        <v>0</v>
      </c>
      <c r="S35" s="296">
        <f>IF('1. General Input'!$D$10=0,0,IF('1. General Input'!$D$10=8,0,IF(B35&gt;$S$11-1,IF(B35&lt;$T$11,G35,0),0)))</f>
        <v>0</v>
      </c>
      <c r="T35" s="296">
        <f>IF('1. General Input'!$D$10=0,0,IF('1. General Input'!$D$10=8,0,IF(B35&gt;$T$11-1,IF(B35&lt;$U$11,G35,0),0)))</f>
        <v>0</v>
      </c>
      <c r="U35" s="296">
        <f>IF('1. General Input'!$D$10=0,0,IF('1. General Input'!$D$10=8,0,IF(B35&gt;$U$11-1,IF(B35&lt;$V$11,G35,0),0)))</f>
        <v>0</v>
      </c>
      <c r="V35" s="296">
        <f>IF('1. General Input'!$D$10=0,0,IF('1. General Input'!$D$10=8,0,IF(B35&gt;$V$11-1,IF(B35&lt;$W$11,G35,0),0)))</f>
        <v>0</v>
      </c>
      <c r="W35" s="296">
        <f>IF('1. General Input'!$D$10=0,0,IF('1. General Input'!$D$10=8,0,IF(B35&gt;$W$11-1,IF(B35&lt;$X$11,G35,0),0)))</f>
        <v>0</v>
      </c>
      <c r="X35" s="296">
        <f>IF('1. General Input'!$D$10=0,0,IF('1. General Input'!$D$10=8,0,IF(B35&gt;$X$11-1,IF(B35&lt;$Y$11,G35,0),0)))</f>
        <v>0</v>
      </c>
      <c r="Y35" s="296">
        <f>IF('1. General Input'!$D$10=0,0,IF('1. General Input'!$D$10=8,0,IF(B35&gt;$Y$11-1,IF(B35&lt;$Z$11,G35,0),0)))</f>
        <v>0</v>
      </c>
      <c r="Z35" s="296">
        <f>IF('1. General Input'!$D$10=0,0,IF('1. General Input'!$D$10=8,0,IF(B35&gt;$Z$11-1,IF(B35&lt;$AA$11,G35,0),0)))</f>
        <v>0</v>
      </c>
      <c r="AA35" s="296">
        <f>IF('1. General Input'!$D$10=0,0,IF('1. General Input'!$D$10=8,0,IF(B35&gt;$AA$11-1,IF(B35&lt;$AB$11,G35,0),0)))</f>
        <v>0</v>
      </c>
      <c r="AB35" s="296">
        <f>IF('1. General Input'!$D$10=0,0,IF('1. General Input'!$D$10=8,0,IF(B35&gt;$AB$11-1,IF(B35&lt;$AC$11,G35,0),0)))</f>
        <v>0</v>
      </c>
      <c r="AC35" s="296">
        <f>IF('1. General Input'!$D$10=0,0,IF('1. General Input'!$D$10=8,0,IF(B35&gt;$AC$11-1,IF(B35&lt;$AD$11,G35,0),0)))</f>
        <v>0</v>
      </c>
      <c r="AD35" s="296">
        <f>IF('1. General Input'!$D$10=0,0,IF('1. General Input'!$D$10=8,0,IF(B35&gt;$AD$11-1,IF(B35&lt;$AE$11,G35,0),0)))</f>
        <v>0</v>
      </c>
      <c r="AE35" s="296">
        <f>IF('1. General Input'!$D$10=0,0,IF('1. General Input'!$D$10=8,0,IF(B35&gt;$AE$11-1,IF(B35&lt;$AF$11,G35,0),0)))</f>
        <v>0</v>
      </c>
      <c r="AF35" s="296">
        <f>IF('1. General Input'!$D$10=0,0,IF(B35&gt;$AF$11-1,G35,0))</f>
        <v>0</v>
      </c>
      <c r="AG35" s="270">
        <f t="shared" si="11"/>
        <v>0</v>
      </c>
    </row>
    <row r="36" spans="1:33" x14ac:dyDescent="0.25">
      <c r="A36" s="501"/>
      <c r="B36" s="539"/>
      <c r="C36" s="502"/>
      <c r="D36" s="505"/>
      <c r="E36" s="505"/>
      <c r="F36" s="505"/>
      <c r="G36" s="296">
        <f t="shared" si="3"/>
        <v>0</v>
      </c>
      <c r="H36" s="296">
        <f t="shared" si="4"/>
        <v>0</v>
      </c>
      <c r="I36" s="296">
        <f t="shared" si="5"/>
        <v>0</v>
      </c>
      <c r="J36" s="296">
        <f t="shared" si="6"/>
        <v>0</v>
      </c>
      <c r="K36" s="296">
        <f t="shared" si="7"/>
        <v>0</v>
      </c>
      <c r="L36" s="296">
        <f t="shared" si="8"/>
        <v>0</v>
      </c>
      <c r="M36" s="296">
        <f t="shared" si="9"/>
        <v>0</v>
      </c>
      <c r="N36" s="296">
        <f t="shared" si="10"/>
        <v>0</v>
      </c>
      <c r="O36" s="296">
        <f t="shared" si="12"/>
        <v>0</v>
      </c>
      <c r="P36" s="296">
        <f>IF('1. General Input'!$D$10=0,0,IF('1. General Input'!$D$10=8,0,IF(B36&gt;$P$11-1,IF(B36&lt;$Q$11,G36,0),0)))</f>
        <v>0</v>
      </c>
      <c r="Q36" s="296">
        <f>IF('1. General Input'!$D$10=0,0,IF('1. General Input'!$D$10=8,0,IF(B36&gt;$Q$11-1,IF(B36&lt;$R$11,G36,0),0)))</f>
        <v>0</v>
      </c>
      <c r="R36" s="296">
        <f>IF('1. General Input'!$D$10=0,0,IF('1. General Input'!$D$10=8,0,IF(B36&gt;$R$11-1,IF(B36&lt;$S$11,G36,0),0)))</f>
        <v>0</v>
      </c>
      <c r="S36" s="296">
        <f>IF('1. General Input'!$D$10=0,0,IF('1. General Input'!$D$10=8,0,IF(B36&gt;$S$11-1,IF(B36&lt;$T$11,G36,0),0)))</f>
        <v>0</v>
      </c>
      <c r="T36" s="296">
        <f>IF('1. General Input'!$D$10=0,0,IF('1. General Input'!$D$10=8,0,IF(B36&gt;$T$11-1,IF(B36&lt;$U$11,G36,0),0)))</f>
        <v>0</v>
      </c>
      <c r="U36" s="296">
        <f>IF('1. General Input'!$D$10=0,0,IF('1. General Input'!$D$10=8,0,IF(B36&gt;$U$11-1,IF(B36&lt;$V$11,G36,0),0)))</f>
        <v>0</v>
      </c>
      <c r="V36" s="296">
        <f>IF('1. General Input'!$D$10=0,0,IF('1. General Input'!$D$10=8,0,IF(B36&gt;$V$11-1,IF(B36&lt;$W$11,G36,0),0)))</f>
        <v>0</v>
      </c>
      <c r="W36" s="296">
        <f>IF('1. General Input'!$D$10=0,0,IF('1. General Input'!$D$10=8,0,IF(B36&gt;$W$11-1,IF(B36&lt;$X$11,G36,0),0)))</f>
        <v>0</v>
      </c>
      <c r="X36" s="296">
        <f>IF('1. General Input'!$D$10=0,0,IF('1. General Input'!$D$10=8,0,IF(B36&gt;$X$11-1,IF(B36&lt;$Y$11,G36,0),0)))</f>
        <v>0</v>
      </c>
      <c r="Y36" s="296">
        <f>IF('1. General Input'!$D$10=0,0,IF('1. General Input'!$D$10=8,0,IF(B36&gt;$Y$11-1,IF(B36&lt;$Z$11,G36,0),0)))</f>
        <v>0</v>
      </c>
      <c r="Z36" s="296">
        <f>IF('1. General Input'!$D$10=0,0,IF('1. General Input'!$D$10=8,0,IF(B36&gt;$Z$11-1,IF(B36&lt;$AA$11,G36,0),0)))</f>
        <v>0</v>
      </c>
      <c r="AA36" s="296">
        <f>IF('1. General Input'!$D$10=0,0,IF('1. General Input'!$D$10=8,0,IF(B36&gt;$AA$11-1,IF(B36&lt;$AB$11,G36,0),0)))</f>
        <v>0</v>
      </c>
      <c r="AB36" s="296">
        <f>IF('1. General Input'!$D$10=0,0,IF('1. General Input'!$D$10=8,0,IF(B36&gt;$AB$11-1,IF(B36&lt;$AC$11,G36,0),0)))</f>
        <v>0</v>
      </c>
      <c r="AC36" s="296">
        <f>IF('1. General Input'!$D$10=0,0,IF('1. General Input'!$D$10=8,0,IF(B36&gt;$AC$11-1,IF(B36&lt;$AD$11,G36,0),0)))</f>
        <v>0</v>
      </c>
      <c r="AD36" s="296">
        <f>IF('1. General Input'!$D$10=0,0,IF('1. General Input'!$D$10=8,0,IF(B36&gt;$AD$11-1,IF(B36&lt;$AE$11,G36,0),0)))</f>
        <v>0</v>
      </c>
      <c r="AE36" s="296">
        <f>IF('1. General Input'!$D$10=0,0,IF('1. General Input'!$D$10=8,0,IF(B36&gt;$AE$11-1,IF(B36&lt;$AF$11,G36,0),0)))</f>
        <v>0</v>
      </c>
      <c r="AF36" s="296">
        <f>IF('1. General Input'!$D$10=0,0,IF(B36&gt;$AF$11-1,G36,0))</f>
        <v>0</v>
      </c>
      <c r="AG36" s="270">
        <f t="shared" si="11"/>
        <v>0</v>
      </c>
    </row>
    <row r="37" spans="1:33" x14ac:dyDescent="0.25">
      <c r="A37" s="501"/>
      <c r="B37" s="539"/>
      <c r="C37" s="502"/>
      <c r="D37" s="505"/>
      <c r="E37" s="505"/>
      <c r="F37" s="505"/>
      <c r="G37" s="296">
        <f t="shared" si="3"/>
        <v>0</v>
      </c>
      <c r="H37" s="296">
        <f t="shared" si="4"/>
        <v>0</v>
      </c>
      <c r="I37" s="296">
        <f t="shared" si="5"/>
        <v>0</v>
      </c>
      <c r="J37" s="296">
        <f t="shared" si="6"/>
        <v>0</v>
      </c>
      <c r="K37" s="296">
        <f t="shared" si="7"/>
        <v>0</v>
      </c>
      <c r="L37" s="296">
        <f t="shared" si="8"/>
        <v>0</v>
      </c>
      <c r="M37" s="296">
        <f t="shared" si="9"/>
        <v>0</v>
      </c>
      <c r="N37" s="296">
        <f t="shared" si="10"/>
        <v>0</v>
      </c>
      <c r="O37" s="296">
        <f t="shared" si="12"/>
        <v>0</v>
      </c>
      <c r="P37" s="296">
        <f>IF('1. General Input'!$D$10=0,0,IF('1. General Input'!$D$10=8,0,IF(B37&gt;$P$11-1,IF(B37&lt;$Q$11,G37,0),0)))</f>
        <v>0</v>
      </c>
      <c r="Q37" s="296">
        <f>IF('1. General Input'!$D$10=0,0,IF('1. General Input'!$D$10=8,0,IF(B37&gt;$Q$11-1,IF(B37&lt;$R$11,G37,0),0)))</f>
        <v>0</v>
      </c>
      <c r="R37" s="296">
        <f>IF('1. General Input'!$D$10=0,0,IF('1. General Input'!$D$10=8,0,IF(B37&gt;$R$11-1,IF(B37&lt;$S$11,G37,0),0)))</f>
        <v>0</v>
      </c>
      <c r="S37" s="296">
        <f>IF('1. General Input'!$D$10=0,0,IF('1. General Input'!$D$10=8,0,IF(B37&gt;$S$11-1,IF(B37&lt;$T$11,G37,0),0)))</f>
        <v>0</v>
      </c>
      <c r="T37" s="296">
        <f>IF('1. General Input'!$D$10=0,0,IF('1. General Input'!$D$10=8,0,IF(B37&gt;$T$11-1,IF(B37&lt;$U$11,G37,0),0)))</f>
        <v>0</v>
      </c>
      <c r="U37" s="296">
        <f>IF('1. General Input'!$D$10=0,0,IF('1. General Input'!$D$10=8,0,IF(B37&gt;$U$11-1,IF(B37&lt;$V$11,G37,0),0)))</f>
        <v>0</v>
      </c>
      <c r="V37" s="296">
        <f>IF('1. General Input'!$D$10=0,0,IF('1. General Input'!$D$10=8,0,IF(B37&gt;$V$11-1,IF(B37&lt;$W$11,G37,0),0)))</f>
        <v>0</v>
      </c>
      <c r="W37" s="296">
        <f>IF('1. General Input'!$D$10=0,0,IF('1. General Input'!$D$10=8,0,IF(B37&gt;$W$11-1,IF(B37&lt;$X$11,G37,0),0)))</f>
        <v>0</v>
      </c>
      <c r="X37" s="296">
        <f>IF('1. General Input'!$D$10=0,0,IF('1. General Input'!$D$10=8,0,IF(B37&gt;$X$11-1,IF(B37&lt;$Y$11,G37,0),0)))</f>
        <v>0</v>
      </c>
      <c r="Y37" s="296">
        <f>IF('1. General Input'!$D$10=0,0,IF('1. General Input'!$D$10=8,0,IF(B37&gt;$Y$11-1,IF(B37&lt;$Z$11,G37,0),0)))</f>
        <v>0</v>
      </c>
      <c r="Z37" s="296">
        <f>IF('1. General Input'!$D$10=0,0,IF('1. General Input'!$D$10=8,0,IF(B37&gt;$Z$11-1,IF(B37&lt;$AA$11,G37,0),0)))</f>
        <v>0</v>
      </c>
      <c r="AA37" s="296">
        <f>IF('1. General Input'!$D$10=0,0,IF('1. General Input'!$D$10=8,0,IF(B37&gt;$AA$11-1,IF(B37&lt;$AB$11,G37,0),0)))</f>
        <v>0</v>
      </c>
      <c r="AB37" s="296">
        <f>IF('1. General Input'!$D$10=0,0,IF('1. General Input'!$D$10=8,0,IF(B37&gt;$AB$11-1,IF(B37&lt;$AC$11,G37,0),0)))</f>
        <v>0</v>
      </c>
      <c r="AC37" s="296">
        <f>IF('1. General Input'!$D$10=0,0,IF('1. General Input'!$D$10=8,0,IF(B37&gt;$AC$11-1,IF(B37&lt;$AD$11,G37,0),0)))</f>
        <v>0</v>
      </c>
      <c r="AD37" s="296">
        <f>IF('1. General Input'!$D$10=0,0,IF('1. General Input'!$D$10=8,0,IF(B37&gt;$AD$11-1,IF(B37&lt;$AE$11,G37,0),0)))</f>
        <v>0</v>
      </c>
      <c r="AE37" s="296">
        <f>IF('1. General Input'!$D$10=0,0,IF('1. General Input'!$D$10=8,0,IF(B37&gt;$AE$11-1,IF(B37&lt;$AF$11,G37,0),0)))</f>
        <v>0</v>
      </c>
      <c r="AF37" s="296">
        <f>IF('1. General Input'!$D$10=0,0,IF(B37&gt;$AF$11-1,G37,0))</f>
        <v>0</v>
      </c>
      <c r="AG37" s="270">
        <f t="shared" si="11"/>
        <v>0</v>
      </c>
    </row>
    <row r="38" spans="1:33" x14ac:dyDescent="0.25">
      <c r="A38" s="501"/>
      <c r="B38" s="539"/>
      <c r="C38" s="502"/>
      <c r="D38" s="505"/>
      <c r="E38" s="505"/>
      <c r="F38" s="505"/>
      <c r="G38" s="296">
        <f t="shared" si="3"/>
        <v>0</v>
      </c>
      <c r="H38" s="296">
        <f t="shared" si="4"/>
        <v>0</v>
      </c>
      <c r="I38" s="296">
        <f t="shared" si="5"/>
        <v>0</v>
      </c>
      <c r="J38" s="296">
        <f t="shared" si="6"/>
        <v>0</v>
      </c>
      <c r="K38" s="296">
        <f t="shared" si="7"/>
        <v>0</v>
      </c>
      <c r="L38" s="296">
        <f t="shared" si="8"/>
        <v>0</v>
      </c>
      <c r="M38" s="296">
        <f t="shared" si="9"/>
        <v>0</v>
      </c>
      <c r="N38" s="296">
        <f t="shared" si="10"/>
        <v>0</v>
      </c>
      <c r="O38" s="296">
        <f t="shared" si="12"/>
        <v>0</v>
      </c>
      <c r="P38" s="296">
        <f>IF('1. General Input'!$D$10=0,0,IF('1. General Input'!$D$10=8,0,IF(B38&gt;$P$11-1,IF(B38&lt;$Q$11,G38,0),0)))</f>
        <v>0</v>
      </c>
      <c r="Q38" s="296">
        <f>IF('1. General Input'!$D$10=0,0,IF('1. General Input'!$D$10=8,0,IF(B38&gt;$Q$11-1,IF(B38&lt;$R$11,G38,0),0)))</f>
        <v>0</v>
      </c>
      <c r="R38" s="296">
        <f>IF('1. General Input'!$D$10=0,0,IF('1. General Input'!$D$10=8,0,IF(B38&gt;$R$11-1,IF(B38&lt;$S$11,G38,0),0)))</f>
        <v>0</v>
      </c>
      <c r="S38" s="296">
        <f>IF('1. General Input'!$D$10=0,0,IF('1. General Input'!$D$10=8,0,IF(B38&gt;$S$11-1,IF(B38&lt;$T$11,G38,0),0)))</f>
        <v>0</v>
      </c>
      <c r="T38" s="296">
        <f>IF('1. General Input'!$D$10=0,0,IF('1. General Input'!$D$10=8,0,IF(B38&gt;$T$11-1,IF(B38&lt;$U$11,G38,0),0)))</f>
        <v>0</v>
      </c>
      <c r="U38" s="296">
        <f>IF('1. General Input'!$D$10=0,0,IF('1. General Input'!$D$10=8,0,IF(B38&gt;$U$11-1,IF(B38&lt;$V$11,G38,0),0)))</f>
        <v>0</v>
      </c>
      <c r="V38" s="296">
        <f>IF('1. General Input'!$D$10=0,0,IF('1. General Input'!$D$10=8,0,IF(B38&gt;$V$11-1,IF(B38&lt;$W$11,G38,0),0)))</f>
        <v>0</v>
      </c>
      <c r="W38" s="296">
        <f>IF('1. General Input'!$D$10=0,0,IF('1. General Input'!$D$10=8,0,IF(B38&gt;$W$11-1,IF(B38&lt;$X$11,G38,0),0)))</f>
        <v>0</v>
      </c>
      <c r="X38" s="296">
        <f>IF('1. General Input'!$D$10=0,0,IF('1. General Input'!$D$10=8,0,IF(B38&gt;$X$11-1,IF(B38&lt;$Y$11,G38,0),0)))</f>
        <v>0</v>
      </c>
      <c r="Y38" s="296">
        <f>IF('1. General Input'!$D$10=0,0,IF('1. General Input'!$D$10=8,0,IF(B38&gt;$Y$11-1,IF(B38&lt;$Z$11,G38,0),0)))</f>
        <v>0</v>
      </c>
      <c r="Z38" s="296">
        <f>IF('1. General Input'!$D$10=0,0,IF('1. General Input'!$D$10=8,0,IF(B38&gt;$Z$11-1,IF(B38&lt;$AA$11,G38,0),0)))</f>
        <v>0</v>
      </c>
      <c r="AA38" s="296">
        <f>IF('1. General Input'!$D$10=0,0,IF('1. General Input'!$D$10=8,0,IF(B38&gt;$AA$11-1,IF(B38&lt;$AB$11,G38,0),0)))</f>
        <v>0</v>
      </c>
      <c r="AB38" s="296">
        <f>IF('1. General Input'!$D$10=0,0,IF('1. General Input'!$D$10=8,0,IF(B38&gt;$AB$11-1,IF(B38&lt;$AC$11,G38,0),0)))</f>
        <v>0</v>
      </c>
      <c r="AC38" s="296">
        <f>IF('1. General Input'!$D$10=0,0,IF('1. General Input'!$D$10=8,0,IF(B38&gt;$AC$11-1,IF(B38&lt;$AD$11,G38,0),0)))</f>
        <v>0</v>
      </c>
      <c r="AD38" s="296">
        <f>IF('1. General Input'!$D$10=0,0,IF('1. General Input'!$D$10=8,0,IF(B38&gt;$AD$11-1,IF(B38&lt;$AE$11,G38,0),0)))</f>
        <v>0</v>
      </c>
      <c r="AE38" s="296">
        <f>IF('1. General Input'!$D$10=0,0,IF('1. General Input'!$D$10=8,0,IF(B38&gt;$AE$11-1,IF(B38&lt;$AF$11,G38,0),0)))</f>
        <v>0</v>
      </c>
      <c r="AF38" s="296">
        <f>IF('1. General Input'!$D$10=0,0,IF(B38&gt;$AF$11-1,G38,0))</f>
        <v>0</v>
      </c>
      <c r="AG38" s="270">
        <f t="shared" si="11"/>
        <v>0</v>
      </c>
    </row>
    <row r="39" spans="1:33" x14ac:dyDescent="0.25">
      <c r="A39" s="501"/>
      <c r="B39" s="539"/>
      <c r="C39" s="502"/>
      <c r="D39" s="505"/>
      <c r="E39" s="505"/>
      <c r="F39" s="505"/>
      <c r="G39" s="296">
        <f t="shared" ref="G39:G102" si="13">+D39-E39-F39</f>
        <v>0</v>
      </c>
      <c r="H39" s="296">
        <f t="shared" si="4"/>
        <v>0</v>
      </c>
      <c r="I39" s="296">
        <f t="shared" si="5"/>
        <v>0</v>
      </c>
      <c r="J39" s="296">
        <f t="shared" si="6"/>
        <v>0</v>
      </c>
      <c r="K39" s="296">
        <f t="shared" si="7"/>
        <v>0</v>
      </c>
      <c r="L39" s="296">
        <f t="shared" si="8"/>
        <v>0</v>
      </c>
      <c r="M39" s="296">
        <f t="shared" si="9"/>
        <v>0</v>
      </c>
      <c r="N39" s="296">
        <f t="shared" si="10"/>
        <v>0</v>
      </c>
      <c r="O39" s="296">
        <f t="shared" si="12"/>
        <v>0</v>
      </c>
      <c r="P39" s="296">
        <f>IF('1. General Input'!$D$10=0,0,IF('1. General Input'!$D$10=8,0,IF(B39&gt;$P$11-1,IF(B39&lt;$Q$11,G39,0),0)))</f>
        <v>0</v>
      </c>
      <c r="Q39" s="296">
        <f>IF('1. General Input'!$D$10=0,0,IF('1. General Input'!$D$10=8,0,IF(B39&gt;$Q$11-1,IF(B39&lt;$R$11,G39,0),0)))</f>
        <v>0</v>
      </c>
      <c r="R39" s="296">
        <f>IF('1. General Input'!$D$10=0,0,IF('1. General Input'!$D$10=8,0,IF(B39&gt;$R$11-1,IF(B39&lt;$S$11,G39,0),0)))</f>
        <v>0</v>
      </c>
      <c r="S39" s="296">
        <f>IF('1. General Input'!$D$10=0,0,IF('1. General Input'!$D$10=8,0,IF(B39&gt;$S$11-1,IF(B39&lt;$T$11,G39,0),0)))</f>
        <v>0</v>
      </c>
      <c r="T39" s="296">
        <f>IF('1. General Input'!$D$10=0,0,IF('1. General Input'!$D$10=8,0,IF(B39&gt;$T$11-1,IF(B39&lt;$U$11,G39,0),0)))</f>
        <v>0</v>
      </c>
      <c r="U39" s="296">
        <f>IF('1. General Input'!$D$10=0,0,IF('1. General Input'!$D$10=8,0,IF(B39&gt;$U$11-1,IF(B39&lt;$V$11,G39,0),0)))</f>
        <v>0</v>
      </c>
      <c r="V39" s="296">
        <f>IF('1. General Input'!$D$10=0,0,IF('1. General Input'!$D$10=8,0,IF(B39&gt;$V$11-1,IF(B39&lt;$W$11,G39,0),0)))</f>
        <v>0</v>
      </c>
      <c r="W39" s="296">
        <f>IF('1. General Input'!$D$10=0,0,IF('1. General Input'!$D$10=8,0,IF(B39&gt;$W$11-1,IF(B39&lt;$X$11,G39,0),0)))</f>
        <v>0</v>
      </c>
      <c r="X39" s="296">
        <f>IF('1. General Input'!$D$10=0,0,IF('1. General Input'!$D$10=8,0,IF(B39&gt;$X$11-1,IF(B39&lt;$Y$11,G39,0),0)))</f>
        <v>0</v>
      </c>
      <c r="Y39" s="296">
        <f>IF('1. General Input'!$D$10=0,0,IF('1. General Input'!$D$10=8,0,IF(B39&gt;$Y$11-1,IF(B39&lt;$Z$11,G39,0),0)))</f>
        <v>0</v>
      </c>
      <c r="Z39" s="296">
        <f>IF('1. General Input'!$D$10=0,0,IF('1. General Input'!$D$10=8,0,IF(B39&gt;$Z$11-1,IF(B39&lt;$AA$11,G39,0),0)))</f>
        <v>0</v>
      </c>
      <c r="AA39" s="296">
        <f>IF('1. General Input'!$D$10=0,0,IF('1. General Input'!$D$10=8,0,IF(B39&gt;$AA$11-1,IF(B39&lt;$AB$11,G39,0),0)))</f>
        <v>0</v>
      </c>
      <c r="AB39" s="296">
        <f>IF('1. General Input'!$D$10=0,0,IF('1. General Input'!$D$10=8,0,IF(B39&gt;$AB$11-1,IF(B39&lt;$AC$11,G39,0),0)))</f>
        <v>0</v>
      </c>
      <c r="AC39" s="296">
        <f>IF('1. General Input'!$D$10=0,0,IF('1. General Input'!$D$10=8,0,IF(B39&gt;$AC$11-1,IF(B39&lt;$AD$11,G39,0),0)))</f>
        <v>0</v>
      </c>
      <c r="AD39" s="296">
        <f>IF('1. General Input'!$D$10=0,0,IF('1. General Input'!$D$10=8,0,IF(B39&gt;$AD$11-1,IF(B39&lt;$AE$11,G39,0),0)))</f>
        <v>0</v>
      </c>
      <c r="AE39" s="296">
        <f>IF('1. General Input'!$D$10=0,0,IF('1. General Input'!$D$10=8,0,IF(B39&gt;$AE$11-1,IF(B39&lt;$AF$11,G39,0),0)))</f>
        <v>0</v>
      </c>
      <c r="AF39" s="296">
        <f>IF('1. General Input'!$D$10=0,0,IF(B39&gt;$AF$11-1,G39,0))</f>
        <v>0</v>
      </c>
      <c r="AG39" s="270">
        <f t="shared" ref="AG39:AG102" si="14">SUM(H39:AF39)</f>
        <v>0</v>
      </c>
    </row>
    <row r="40" spans="1:33" x14ac:dyDescent="0.25">
      <c r="A40" s="501"/>
      <c r="B40" s="539"/>
      <c r="C40" s="502"/>
      <c r="D40" s="505"/>
      <c r="E40" s="505"/>
      <c r="F40" s="505"/>
      <c r="G40" s="296">
        <f t="shared" si="13"/>
        <v>0</v>
      </c>
      <c r="H40" s="296">
        <f t="shared" si="4"/>
        <v>0</v>
      </c>
      <c r="I40" s="296">
        <f t="shared" si="5"/>
        <v>0</v>
      </c>
      <c r="J40" s="296">
        <f t="shared" si="6"/>
        <v>0</v>
      </c>
      <c r="K40" s="296">
        <f t="shared" si="7"/>
        <v>0</v>
      </c>
      <c r="L40" s="296">
        <f t="shared" si="8"/>
        <v>0</v>
      </c>
      <c r="M40" s="296">
        <f t="shared" si="9"/>
        <v>0</v>
      </c>
      <c r="N40" s="296">
        <f t="shared" si="10"/>
        <v>0</v>
      </c>
      <c r="O40" s="296">
        <f t="shared" si="12"/>
        <v>0</v>
      </c>
      <c r="P40" s="296">
        <f>IF('1. General Input'!$D$10=0,0,IF('1. General Input'!$D$10=8,0,IF(B40&gt;$P$11-1,IF(B40&lt;$Q$11,G40,0),0)))</f>
        <v>0</v>
      </c>
      <c r="Q40" s="296">
        <f>IF('1. General Input'!$D$10=0,0,IF('1. General Input'!$D$10=8,0,IF(B40&gt;$Q$11-1,IF(B40&lt;$R$11,G40,0),0)))</f>
        <v>0</v>
      </c>
      <c r="R40" s="296">
        <f>IF('1. General Input'!$D$10=0,0,IF('1. General Input'!$D$10=8,0,IF(B40&gt;$R$11-1,IF(B40&lt;$S$11,G40,0),0)))</f>
        <v>0</v>
      </c>
      <c r="S40" s="296">
        <f>IF('1. General Input'!$D$10=0,0,IF('1. General Input'!$D$10=8,0,IF(B40&gt;$S$11-1,IF(B40&lt;$T$11,G40,0),0)))</f>
        <v>0</v>
      </c>
      <c r="T40" s="296">
        <f>IF('1. General Input'!$D$10=0,0,IF('1. General Input'!$D$10=8,0,IF(B40&gt;$T$11-1,IF(B40&lt;$U$11,G40,0),0)))</f>
        <v>0</v>
      </c>
      <c r="U40" s="296">
        <f>IF('1. General Input'!$D$10=0,0,IF('1. General Input'!$D$10=8,0,IF(B40&gt;$U$11-1,IF(B40&lt;$V$11,G40,0),0)))</f>
        <v>0</v>
      </c>
      <c r="V40" s="296">
        <f>IF('1. General Input'!$D$10=0,0,IF('1. General Input'!$D$10=8,0,IF(B40&gt;$V$11-1,IF(B40&lt;$W$11,G40,0),0)))</f>
        <v>0</v>
      </c>
      <c r="W40" s="296">
        <f>IF('1. General Input'!$D$10=0,0,IF('1. General Input'!$D$10=8,0,IF(B40&gt;$W$11-1,IF(B40&lt;$X$11,G40,0),0)))</f>
        <v>0</v>
      </c>
      <c r="X40" s="296">
        <f>IF('1. General Input'!$D$10=0,0,IF('1. General Input'!$D$10=8,0,IF(B40&gt;$X$11-1,IF(B40&lt;$Y$11,G40,0),0)))</f>
        <v>0</v>
      </c>
      <c r="Y40" s="296">
        <f>IF('1. General Input'!$D$10=0,0,IF('1. General Input'!$D$10=8,0,IF(B40&gt;$Y$11-1,IF(B40&lt;$Z$11,G40,0),0)))</f>
        <v>0</v>
      </c>
      <c r="Z40" s="296">
        <f>IF('1. General Input'!$D$10=0,0,IF('1. General Input'!$D$10=8,0,IF(B40&gt;$Z$11-1,IF(B40&lt;$AA$11,G40,0),0)))</f>
        <v>0</v>
      </c>
      <c r="AA40" s="296">
        <f>IF('1. General Input'!$D$10=0,0,IF('1. General Input'!$D$10=8,0,IF(B40&gt;$AA$11-1,IF(B40&lt;$AB$11,G40,0),0)))</f>
        <v>0</v>
      </c>
      <c r="AB40" s="296">
        <f>IF('1. General Input'!$D$10=0,0,IF('1. General Input'!$D$10=8,0,IF(B40&gt;$AB$11-1,IF(B40&lt;$AC$11,G40,0),0)))</f>
        <v>0</v>
      </c>
      <c r="AC40" s="296">
        <f>IF('1. General Input'!$D$10=0,0,IF('1. General Input'!$D$10=8,0,IF(B40&gt;$AC$11-1,IF(B40&lt;$AD$11,G40,0),0)))</f>
        <v>0</v>
      </c>
      <c r="AD40" s="296">
        <f>IF('1. General Input'!$D$10=0,0,IF('1. General Input'!$D$10=8,0,IF(B40&gt;$AD$11-1,IF(B40&lt;$AE$11,G40,0),0)))</f>
        <v>0</v>
      </c>
      <c r="AE40" s="296">
        <f>IF('1. General Input'!$D$10=0,0,IF('1. General Input'!$D$10=8,0,IF(B40&gt;$AE$11-1,IF(B40&lt;$AF$11,G40,0),0)))</f>
        <v>0</v>
      </c>
      <c r="AF40" s="296">
        <f>IF('1. General Input'!$D$10=0,0,IF(B40&gt;$AF$11-1,G40,0))</f>
        <v>0</v>
      </c>
      <c r="AG40" s="270">
        <f t="shared" si="14"/>
        <v>0</v>
      </c>
    </row>
    <row r="41" spans="1:33" x14ac:dyDescent="0.25">
      <c r="A41" s="501"/>
      <c r="B41" s="539"/>
      <c r="C41" s="502"/>
      <c r="D41" s="505"/>
      <c r="E41" s="505"/>
      <c r="F41" s="505"/>
      <c r="G41" s="296">
        <f t="shared" si="13"/>
        <v>0</v>
      </c>
      <c r="H41" s="296">
        <f t="shared" si="4"/>
        <v>0</v>
      </c>
      <c r="I41" s="296">
        <f t="shared" si="5"/>
        <v>0</v>
      </c>
      <c r="J41" s="296">
        <f t="shared" si="6"/>
        <v>0</v>
      </c>
      <c r="K41" s="296">
        <f t="shared" si="7"/>
        <v>0</v>
      </c>
      <c r="L41" s="296">
        <f t="shared" si="8"/>
        <v>0</v>
      </c>
      <c r="M41" s="296">
        <f t="shared" si="9"/>
        <v>0</v>
      </c>
      <c r="N41" s="296">
        <f t="shared" si="10"/>
        <v>0</v>
      </c>
      <c r="O41" s="296">
        <f t="shared" si="12"/>
        <v>0</v>
      </c>
      <c r="P41" s="296">
        <f>IF('1. General Input'!$D$10=0,0,IF('1. General Input'!$D$10=8,0,IF(B41&gt;$P$11-1,IF(B41&lt;$Q$11,G41,0),0)))</f>
        <v>0</v>
      </c>
      <c r="Q41" s="296">
        <f>IF('1. General Input'!$D$10=0,0,IF('1. General Input'!$D$10=8,0,IF(B41&gt;$Q$11-1,IF(B41&lt;$R$11,G41,0),0)))</f>
        <v>0</v>
      </c>
      <c r="R41" s="296">
        <f>IF('1. General Input'!$D$10=0,0,IF('1. General Input'!$D$10=8,0,IF(B41&gt;$R$11-1,IF(B41&lt;$S$11,G41,0),0)))</f>
        <v>0</v>
      </c>
      <c r="S41" s="296">
        <f>IF('1. General Input'!$D$10=0,0,IF('1. General Input'!$D$10=8,0,IF(B41&gt;$S$11-1,IF(B41&lt;$T$11,G41,0),0)))</f>
        <v>0</v>
      </c>
      <c r="T41" s="296">
        <f>IF('1. General Input'!$D$10=0,0,IF('1. General Input'!$D$10=8,0,IF(B41&gt;$T$11-1,IF(B41&lt;$U$11,G41,0),0)))</f>
        <v>0</v>
      </c>
      <c r="U41" s="296">
        <f>IF('1. General Input'!$D$10=0,0,IF('1. General Input'!$D$10=8,0,IF(B41&gt;$U$11-1,IF(B41&lt;$V$11,G41,0),0)))</f>
        <v>0</v>
      </c>
      <c r="V41" s="296">
        <f>IF('1. General Input'!$D$10=0,0,IF('1. General Input'!$D$10=8,0,IF(B41&gt;$V$11-1,IF(B41&lt;$W$11,G41,0),0)))</f>
        <v>0</v>
      </c>
      <c r="W41" s="296">
        <f>IF('1. General Input'!$D$10=0,0,IF('1. General Input'!$D$10=8,0,IF(B41&gt;$W$11-1,IF(B41&lt;$X$11,G41,0),0)))</f>
        <v>0</v>
      </c>
      <c r="X41" s="296">
        <f>IF('1. General Input'!$D$10=0,0,IF('1. General Input'!$D$10=8,0,IF(B41&gt;$X$11-1,IF(B41&lt;$Y$11,G41,0),0)))</f>
        <v>0</v>
      </c>
      <c r="Y41" s="296">
        <f>IF('1. General Input'!$D$10=0,0,IF('1. General Input'!$D$10=8,0,IF(B41&gt;$Y$11-1,IF(B41&lt;$Z$11,G41,0),0)))</f>
        <v>0</v>
      </c>
      <c r="Z41" s="296">
        <f>IF('1. General Input'!$D$10=0,0,IF('1. General Input'!$D$10=8,0,IF(B41&gt;$Z$11-1,IF(B41&lt;$AA$11,G41,0),0)))</f>
        <v>0</v>
      </c>
      <c r="AA41" s="296">
        <f>IF('1. General Input'!$D$10=0,0,IF('1. General Input'!$D$10=8,0,IF(B41&gt;$AA$11-1,IF(B41&lt;$AB$11,G41,0),0)))</f>
        <v>0</v>
      </c>
      <c r="AB41" s="296">
        <f>IF('1. General Input'!$D$10=0,0,IF('1. General Input'!$D$10=8,0,IF(B41&gt;$AB$11-1,IF(B41&lt;$AC$11,G41,0),0)))</f>
        <v>0</v>
      </c>
      <c r="AC41" s="296">
        <f>IF('1. General Input'!$D$10=0,0,IF('1. General Input'!$D$10=8,0,IF(B41&gt;$AC$11-1,IF(B41&lt;$AD$11,G41,0),0)))</f>
        <v>0</v>
      </c>
      <c r="AD41" s="296">
        <f>IF('1. General Input'!$D$10=0,0,IF('1. General Input'!$D$10=8,0,IF(B41&gt;$AD$11-1,IF(B41&lt;$AE$11,G41,0),0)))</f>
        <v>0</v>
      </c>
      <c r="AE41" s="296">
        <f>IF('1. General Input'!$D$10=0,0,IF('1. General Input'!$D$10=8,0,IF(B41&gt;$AE$11-1,IF(B41&lt;$AF$11,G41,0),0)))</f>
        <v>0</v>
      </c>
      <c r="AF41" s="296">
        <f>IF('1. General Input'!$D$10=0,0,IF(B41&gt;$AF$11-1,G41,0))</f>
        <v>0</v>
      </c>
      <c r="AG41" s="270">
        <f t="shared" si="14"/>
        <v>0</v>
      </c>
    </row>
    <row r="42" spans="1:33" x14ac:dyDescent="0.25">
      <c r="A42" s="501"/>
      <c r="B42" s="539"/>
      <c r="C42" s="502"/>
      <c r="D42" s="505"/>
      <c r="E42" s="505"/>
      <c r="F42" s="505"/>
      <c r="G42" s="296">
        <f t="shared" si="13"/>
        <v>0</v>
      </c>
      <c r="H42" s="296">
        <f t="shared" si="4"/>
        <v>0</v>
      </c>
      <c r="I42" s="296">
        <f t="shared" si="5"/>
        <v>0</v>
      </c>
      <c r="J42" s="296">
        <f t="shared" si="6"/>
        <v>0</v>
      </c>
      <c r="K42" s="296">
        <f t="shared" si="7"/>
        <v>0</v>
      </c>
      <c r="L42" s="296">
        <f t="shared" si="8"/>
        <v>0</v>
      </c>
      <c r="M42" s="296">
        <f t="shared" si="9"/>
        <v>0</v>
      </c>
      <c r="N42" s="296">
        <f t="shared" si="10"/>
        <v>0</v>
      </c>
      <c r="O42" s="296">
        <f t="shared" si="12"/>
        <v>0</v>
      </c>
      <c r="P42" s="296">
        <f>IF('1. General Input'!$D$10=0,0,IF('1. General Input'!$D$10=8,0,IF(B42&gt;$P$11-1,IF(B42&lt;$Q$11,G42,0),0)))</f>
        <v>0</v>
      </c>
      <c r="Q42" s="296">
        <f>IF('1. General Input'!$D$10=0,0,IF('1. General Input'!$D$10=8,0,IF(B42&gt;$Q$11-1,IF(B42&lt;$R$11,G42,0),0)))</f>
        <v>0</v>
      </c>
      <c r="R42" s="296">
        <f>IF('1. General Input'!$D$10=0,0,IF('1. General Input'!$D$10=8,0,IF(B42&gt;$R$11-1,IF(B42&lt;$S$11,G42,0),0)))</f>
        <v>0</v>
      </c>
      <c r="S42" s="296">
        <f>IF('1. General Input'!$D$10=0,0,IF('1. General Input'!$D$10=8,0,IF(B42&gt;$S$11-1,IF(B42&lt;$T$11,G42,0),0)))</f>
        <v>0</v>
      </c>
      <c r="T42" s="296">
        <f>IF('1. General Input'!$D$10=0,0,IF('1. General Input'!$D$10=8,0,IF(B42&gt;$T$11-1,IF(B42&lt;$U$11,G42,0),0)))</f>
        <v>0</v>
      </c>
      <c r="U42" s="296">
        <f>IF('1. General Input'!$D$10=0,0,IF('1. General Input'!$D$10=8,0,IF(B42&gt;$U$11-1,IF(B42&lt;$V$11,G42,0),0)))</f>
        <v>0</v>
      </c>
      <c r="V42" s="296">
        <f>IF('1. General Input'!$D$10=0,0,IF('1. General Input'!$D$10=8,0,IF(B42&gt;$V$11-1,IF(B42&lt;$W$11,G42,0),0)))</f>
        <v>0</v>
      </c>
      <c r="W42" s="296">
        <f>IF('1. General Input'!$D$10=0,0,IF('1. General Input'!$D$10=8,0,IF(B42&gt;$W$11-1,IF(B42&lt;$X$11,G42,0),0)))</f>
        <v>0</v>
      </c>
      <c r="X42" s="296">
        <f>IF('1. General Input'!$D$10=0,0,IF('1. General Input'!$D$10=8,0,IF(B42&gt;$X$11-1,IF(B42&lt;$Y$11,G42,0),0)))</f>
        <v>0</v>
      </c>
      <c r="Y42" s="296">
        <f>IF('1. General Input'!$D$10=0,0,IF('1. General Input'!$D$10=8,0,IF(B42&gt;$Y$11-1,IF(B42&lt;$Z$11,G42,0),0)))</f>
        <v>0</v>
      </c>
      <c r="Z42" s="296">
        <f>IF('1. General Input'!$D$10=0,0,IF('1. General Input'!$D$10=8,0,IF(B42&gt;$Z$11-1,IF(B42&lt;$AA$11,G42,0),0)))</f>
        <v>0</v>
      </c>
      <c r="AA42" s="296">
        <f>IF('1. General Input'!$D$10=0,0,IF('1. General Input'!$D$10=8,0,IF(B42&gt;$AA$11-1,IF(B42&lt;$AB$11,G42,0),0)))</f>
        <v>0</v>
      </c>
      <c r="AB42" s="296">
        <f>IF('1. General Input'!$D$10=0,0,IF('1. General Input'!$D$10=8,0,IF(B42&gt;$AB$11-1,IF(B42&lt;$AC$11,G42,0),0)))</f>
        <v>0</v>
      </c>
      <c r="AC42" s="296">
        <f>IF('1. General Input'!$D$10=0,0,IF('1. General Input'!$D$10=8,0,IF(B42&gt;$AC$11-1,IF(B42&lt;$AD$11,G42,0),0)))</f>
        <v>0</v>
      </c>
      <c r="AD42" s="296">
        <f>IF('1. General Input'!$D$10=0,0,IF('1. General Input'!$D$10=8,0,IF(B42&gt;$AD$11-1,IF(B42&lt;$AE$11,G42,0),0)))</f>
        <v>0</v>
      </c>
      <c r="AE42" s="296">
        <f>IF('1. General Input'!$D$10=0,0,IF('1. General Input'!$D$10=8,0,IF(B42&gt;$AE$11-1,IF(B42&lt;$AF$11,G42,0),0)))</f>
        <v>0</v>
      </c>
      <c r="AF42" s="296">
        <f>IF('1. General Input'!$D$10=0,0,IF(B42&gt;$AF$11-1,G42,0))</f>
        <v>0</v>
      </c>
      <c r="AG42" s="270">
        <f t="shared" si="14"/>
        <v>0</v>
      </c>
    </row>
    <row r="43" spans="1:33" x14ac:dyDescent="0.25">
      <c r="A43" s="501"/>
      <c r="B43" s="539"/>
      <c r="C43" s="502"/>
      <c r="D43" s="505"/>
      <c r="E43" s="505"/>
      <c r="F43" s="505"/>
      <c r="G43" s="296">
        <f t="shared" si="13"/>
        <v>0</v>
      </c>
      <c r="H43" s="296">
        <f t="shared" si="4"/>
        <v>0</v>
      </c>
      <c r="I43" s="296">
        <f t="shared" si="5"/>
        <v>0</v>
      </c>
      <c r="J43" s="296">
        <f t="shared" si="6"/>
        <v>0</v>
      </c>
      <c r="K43" s="296">
        <f t="shared" si="7"/>
        <v>0</v>
      </c>
      <c r="L43" s="296">
        <f t="shared" si="8"/>
        <v>0</v>
      </c>
      <c r="M43" s="296">
        <f t="shared" si="9"/>
        <v>0</v>
      </c>
      <c r="N43" s="296">
        <f t="shared" si="10"/>
        <v>0</v>
      </c>
      <c r="O43" s="296">
        <f t="shared" si="12"/>
        <v>0</v>
      </c>
      <c r="P43" s="296">
        <f>IF('1. General Input'!$D$10=0,0,IF('1. General Input'!$D$10=8,0,IF(B43&gt;$P$11-1,IF(B43&lt;$Q$11,G43,0),0)))</f>
        <v>0</v>
      </c>
      <c r="Q43" s="296">
        <f>IF('1. General Input'!$D$10=0,0,IF('1. General Input'!$D$10=8,0,IF(B43&gt;$Q$11-1,IF(B43&lt;$R$11,G43,0),0)))</f>
        <v>0</v>
      </c>
      <c r="R43" s="296">
        <f>IF('1. General Input'!$D$10=0,0,IF('1. General Input'!$D$10=8,0,IF(B43&gt;$R$11-1,IF(B43&lt;$S$11,G43,0),0)))</f>
        <v>0</v>
      </c>
      <c r="S43" s="296">
        <f>IF('1. General Input'!$D$10=0,0,IF('1. General Input'!$D$10=8,0,IF(B43&gt;$S$11-1,IF(B43&lt;$T$11,G43,0),0)))</f>
        <v>0</v>
      </c>
      <c r="T43" s="296">
        <f>IF('1. General Input'!$D$10=0,0,IF('1. General Input'!$D$10=8,0,IF(B43&gt;$T$11-1,IF(B43&lt;$U$11,G43,0),0)))</f>
        <v>0</v>
      </c>
      <c r="U43" s="296">
        <f>IF('1. General Input'!$D$10=0,0,IF('1. General Input'!$D$10=8,0,IF(B43&gt;$U$11-1,IF(B43&lt;$V$11,G43,0),0)))</f>
        <v>0</v>
      </c>
      <c r="V43" s="296">
        <f>IF('1. General Input'!$D$10=0,0,IF('1. General Input'!$D$10=8,0,IF(B43&gt;$V$11-1,IF(B43&lt;$W$11,G43,0),0)))</f>
        <v>0</v>
      </c>
      <c r="W43" s="296">
        <f>IF('1. General Input'!$D$10=0,0,IF('1. General Input'!$D$10=8,0,IF(B43&gt;$W$11-1,IF(B43&lt;$X$11,G43,0),0)))</f>
        <v>0</v>
      </c>
      <c r="X43" s="296">
        <f>IF('1. General Input'!$D$10=0,0,IF('1. General Input'!$D$10=8,0,IF(B43&gt;$X$11-1,IF(B43&lt;$Y$11,G43,0),0)))</f>
        <v>0</v>
      </c>
      <c r="Y43" s="296">
        <f>IF('1. General Input'!$D$10=0,0,IF('1. General Input'!$D$10=8,0,IF(B43&gt;$Y$11-1,IF(B43&lt;$Z$11,G43,0),0)))</f>
        <v>0</v>
      </c>
      <c r="Z43" s="296">
        <f>IF('1. General Input'!$D$10=0,0,IF('1. General Input'!$D$10=8,0,IF(B43&gt;$Z$11-1,IF(B43&lt;$AA$11,G43,0),0)))</f>
        <v>0</v>
      </c>
      <c r="AA43" s="296">
        <f>IF('1. General Input'!$D$10=0,0,IF('1. General Input'!$D$10=8,0,IF(B43&gt;$AA$11-1,IF(B43&lt;$AB$11,G43,0),0)))</f>
        <v>0</v>
      </c>
      <c r="AB43" s="296">
        <f>IF('1. General Input'!$D$10=0,0,IF('1. General Input'!$D$10=8,0,IF(B43&gt;$AB$11-1,IF(B43&lt;$AC$11,G43,0),0)))</f>
        <v>0</v>
      </c>
      <c r="AC43" s="296">
        <f>IF('1. General Input'!$D$10=0,0,IF('1. General Input'!$D$10=8,0,IF(B43&gt;$AC$11-1,IF(B43&lt;$AD$11,G43,0),0)))</f>
        <v>0</v>
      </c>
      <c r="AD43" s="296">
        <f>IF('1. General Input'!$D$10=0,0,IF('1. General Input'!$D$10=8,0,IF(B43&gt;$AD$11-1,IF(B43&lt;$AE$11,G43,0),0)))</f>
        <v>0</v>
      </c>
      <c r="AE43" s="296">
        <f>IF('1. General Input'!$D$10=0,0,IF('1. General Input'!$D$10=8,0,IF(B43&gt;$AE$11-1,IF(B43&lt;$AF$11,G43,0),0)))</f>
        <v>0</v>
      </c>
      <c r="AF43" s="296">
        <f>IF('1. General Input'!$D$10=0,0,IF(B43&gt;$AF$11-1,G43,0))</f>
        <v>0</v>
      </c>
      <c r="AG43" s="270">
        <f t="shared" si="14"/>
        <v>0</v>
      </c>
    </row>
    <row r="44" spans="1:33" x14ac:dyDescent="0.25">
      <c r="A44" s="501"/>
      <c r="B44" s="539"/>
      <c r="C44" s="502"/>
      <c r="D44" s="505"/>
      <c r="E44" s="505"/>
      <c r="F44" s="505"/>
      <c r="G44" s="296">
        <f t="shared" si="13"/>
        <v>0</v>
      </c>
      <c r="H44" s="296">
        <f t="shared" si="4"/>
        <v>0</v>
      </c>
      <c r="I44" s="296">
        <f t="shared" si="5"/>
        <v>0</v>
      </c>
      <c r="J44" s="296">
        <f t="shared" si="6"/>
        <v>0</v>
      </c>
      <c r="K44" s="296">
        <f t="shared" si="7"/>
        <v>0</v>
      </c>
      <c r="L44" s="296">
        <f t="shared" si="8"/>
        <v>0</v>
      </c>
      <c r="M44" s="296">
        <f t="shared" si="9"/>
        <v>0</v>
      </c>
      <c r="N44" s="296">
        <f t="shared" si="10"/>
        <v>0</v>
      </c>
      <c r="O44" s="296">
        <f t="shared" si="12"/>
        <v>0</v>
      </c>
      <c r="P44" s="296">
        <f>IF('1. General Input'!$D$10=0,0,IF('1. General Input'!$D$10=8,0,IF(B44&gt;$P$11-1,IF(B44&lt;$Q$11,G44,0),0)))</f>
        <v>0</v>
      </c>
      <c r="Q44" s="296">
        <f>IF('1. General Input'!$D$10=0,0,IF('1. General Input'!$D$10=8,0,IF(B44&gt;$Q$11-1,IF(B44&lt;$R$11,G44,0),0)))</f>
        <v>0</v>
      </c>
      <c r="R44" s="296">
        <f>IF('1. General Input'!$D$10=0,0,IF('1. General Input'!$D$10=8,0,IF(B44&gt;$R$11-1,IF(B44&lt;$S$11,G44,0),0)))</f>
        <v>0</v>
      </c>
      <c r="S44" s="296">
        <f>IF('1. General Input'!$D$10=0,0,IF('1. General Input'!$D$10=8,0,IF(B44&gt;$S$11-1,IF(B44&lt;$T$11,G44,0),0)))</f>
        <v>0</v>
      </c>
      <c r="T44" s="296">
        <f>IF('1. General Input'!$D$10=0,0,IF('1. General Input'!$D$10=8,0,IF(B44&gt;$T$11-1,IF(B44&lt;$U$11,G44,0),0)))</f>
        <v>0</v>
      </c>
      <c r="U44" s="296">
        <f>IF('1. General Input'!$D$10=0,0,IF('1. General Input'!$D$10=8,0,IF(B44&gt;$U$11-1,IF(B44&lt;$V$11,G44,0),0)))</f>
        <v>0</v>
      </c>
      <c r="V44" s="296">
        <f>IF('1. General Input'!$D$10=0,0,IF('1. General Input'!$D$10=8,0,IF(B44&gt;$V$11-1,IF(B44&lt;$W$11,G44,0),0)))</f>
        <v>0</v>
      </c>
      <c r="W44" s="296">
        <f>IF('1. General Input'!$D$10=0,0,IF('1. General Input'!$D$10=8,0,IF(B44&gt;$W$11-1,IF(B44&lt;$X$11,G44,0),0)))</f>
        <v>0</v>
      </c>
      <c r="X44" s="296">
        <f>IF('1. General Input'!$D$10=0,0,IF('1. General Input'!$D$10=8,0,IF(B44&gt;$X$11-1,IF(B44&lt;$Y$11,G44,0),0)))</f>
        <v>0</v>
      </c>
      <c r="Y44" s="296">
        <f>IF('1. General Input'!$D$10=0,0,IF('1. General Input'!$D$10=8,0,IF(B44&gt;$Y$11-1,IF(B44&lt;$Z$11,G44,0),0)))</f>
        <v>0</v>
      </c>
      <c r="Z44" s="296">
        <f>IF('1. General Input'!$D$10=0,0,IF('1. General Input'!$D$10=8,0,IF(B44&gt;$Z$11-1,IF(B44&lt;$AA$11,G44,0),0)))</f>
        <v>0</v>
      </c>
      <c r="AA44" s="296">
        <f>IF('1. General Input'!$D$10=0,0,IF('1. General Input'!$D$10=8,0,IF(B44&gt;$AA$11-1,IF(B44&lt;$AB$11,G44,0),0)))</f>
        <v>0</v>
      </c>
      <c r="AB44" s="296">
        <f>IF('1. General Input'!$D$10=0,0,IF('1. General Input'!$D$10=8,0,IF(B44&gt;$AB$11-1,IF(B44&lt;$AC$11,G44,0),0)))</f>
        <v>0</v>
      </c>
      <c r="AC44" s="296">
        <f>IF('1. General Input'!$D$10=0,0,IF('1. General Input'!$D$10=8,0,IF(B44&gt;$AC$11-1,IF(B44&lt;$AD$11,G44,0),0)))</f>
        <v>0</v>
      </c>
      <c r="AD44" s="296">
        <f>IF('1. General Input'!$D$10=0,0,IF('1. General Input'!$D$10=8,0,IF(B44&gt;$AD$11-1,IF(B44&lt;$AE$11,G44,0),0)))</f>
        <v>0</v>
      </c>
      <c r="AE44" s="296">
        <f>IF('1. General Input'!$D$10=0,0,IF('1. General Input'!$D$10=8,0,IF(B44&gt;$AE$11-1,IF(B44&lt;$AF$11,G44,0),0)))</f>
        <v>0</v>
      </c>
      <c r="AF44" s="296">
        <f>IF('1. General Input'!$D$10=0,0,IF(B44&gt;$AF$11-1,G44,0))</f>
        <v>0</v>
      </c>
      <c r="AG44" s="270">
        <f t="shared" si="14"/>
        <v>0</v>
      </c>
    </row>
    <row r="45" spans="1:33" x14ac:dyDescent="0.25">
      <c r="A45" s="501"/>
      <c r="B45" s="539"/>
      <c r="C45" s="502"/>
      <c r="D45" s="505"/>
      <c r="E45" s="505"/>
      <c r="F45" s="505"/>
      <c r="G45" s="296">
        <f t="shared" si="13"/>
        <v>0</v>
      </c>
      <c r="H45" s="296">
        <f t="shared" si="4"/>
        <v>0</v>
      </c>
      <c r="I45" s="296">
        <f t="shared" si="5"/>
        <v>0</v>
      </c>
      <c r="J45" s="296">
        <f t="shared" si="6"/>
        <v>0</v>
      </c>
      <c r="K45" s="296">
        <f t="shared" si="7"/>
        <v>0</v>
      </c>
      <c r="L45" s="296">
        <f t="shared" si="8"/>
        <v>0</v>
      </c>
      <c r="M45" s="296">
        <f t="shared" si="9"/>
        <v>0</v>
      </c>
      <c r="N45" s="296">
        <f t="shared" si="10"/>
        <v>0</v>
      </c>
      <c r="O45" s="296">
        <f t="shared" si="12"/>
        <v>0</v>
      </c>
      <c r="P45" s="296">
        <f>IF('1. General Input'!$D$10=0,0,IF('1. General Input'!$D$10=8,0,IF(B45&gt;$P$11-1,IF(B45&lt;$Q$11,G45,0),0)))</f>
        <v>0</v>
      </c>
      <c r="Q45" s="296">
        <f>IF('1. General Input'!$D$10=0,0,IF('1. General Input'!$D$10=8,0,IF(B45&gt;$Q$11-1,IF(B45&lt;$R$11,G45,0),0)))</f>
        <v>0</v>
      </c>
      <c r="R45" s="296">
        <f>IF('1. General Input'!$D$10=0,0,IF('1. General Input'!$D$10=8,0,IF(B45&gt;$R$11-1,IF(B45&lt;$S$11,G45,0),0)))</f>
        <v>0</v>
      </c>
      <c r="S45" s="296">
        <f>IF('1. General Input'!$D$10=0,0,IF('1. General Input'!$D$10=8,0,IF(B45&gt;$S$11-1,IF(B45&lt;$T$11,G45,0),0)))</f>
        <v>0</v>
      </c>
      <c r="T45" s="296">
        <f>IF('1. General Input'!$D$10=0,0,IF('1. General Input'!$D$10=8,0,IF(B45&gt;$T$11-1,IF(B45&lt;$U$11,G45,0),0)))</f>
        <v>0</v>
      </c>
      <c r="U45" s="296">
        <f>IF('1. General Input'!$D$10=0,0,IF('1. General Input'!$D$10=8,0,IF(B45&gt;$U$11-1,IF(B45&lt;$V$11,G45,0),0)))</f>
        <v>0</v>
      </c>
      <c r="V45" s="296">
        <f>IF('1. General Input'!$D$10=0,0,IF('1. General Input'!$D$10=8,0,IF(B45&gt;$V$11-1,IF(B45&lt;$W$11,G45,0),0)))</f>
        <v>0</v>
      </c>
      <c r="W45" s="296">
        <f>IF('1. General Input'!$D$10=0,0,IF('1. General Input'!$D$10=8,0,IF(B45&gt;$W$11-1,IF(B45&lt;$X$11,G45,0),0)))</f>
        <v>0</v>
      </c>
      <c r="X45" s="296">
        <f>IF('1. General Input'!$D$10=0,0,IF('1. General Input'!$D$10=8,0,IF(B45&gt;$X$11-1,IF(B45&lt;$Y$11,G45,0),0)))</f>
        <v>0</v>
      </c>
      <c r="Y45" s="296">
        <f>IF('1. General Input'!$D$10=0,0,IF('1. General Input'!$D$10=8,0,IF(B45&gt;$Y$11-1,IF(B45&lt;$Z$11,G45,0),0)))</f>
        <v>0</v>
      </c>
      <c r="Z45" s="296">
        <f>IF('1. General Input'!$D$10=0,0,IF('1. General Input'!$D$10=8,0,IF(B45&gt;$Z$11-1,IF(B45&lt;$AA$11,G45,0),0)))</f>
        <v>0</v>
      </c>
      <c r="AA45" s="296">
        <f>IF('1. General Input'!$D$10=0,0,IF('1. General Input'!$D$10=8,0,IF(B45&gt;$AA$11-1,IF(B45&lt;$AB$11,G45,0),0)))</f>
        <v>0</v>
      </c>
      <c r="AB45" s="296">
        <f>IF('1. General Input'!$D$10=0,0,IF('1. General Input'!$D$10=8,0,IF(B45&gt;$AB$11-1,IF(B45&lt;$AC$11,G45,0),0)))</f>
        <v>0</v>
      </c>
      <c r="AC45" s="296">
        <f>IF('1. General Input'!$D$10=0,0,IF('1. General Input'!$D$10=8,0,IF(B45&gt;$AC$11-1,IF(B45&lt;$AD$11,G45,0),0)))</f>
        <v>0</v>
      </c>
      <c r="AD45" s="296">
        <f>IF('1. General Input'!$D$10=0,0,IF('1. General Input'!$D$10=8,0,IF(B45&gt;$AD$11-1,IF(B45&lt;$AE$11,G45,0),0)))</f>
        <v>0</v>
      </c>
      <c r="AE45" s="296">
        <f>IF('1. General Input'!$D$10=0,0,IF('1. General Input'!$D$10=8,0,IF(B45&gt;$AE$11-1,IF(B45&lt;$AF$11,G45,0),0)))</f>
        <v>0</v>
      </c>
      <c r="AF45" s="296">
        <f>IF('1. General Input'!$D$10=0,0,IF(B45&gt;$AF$11-1,G45,0))</f>
        <v>0</v>
      </c>
      <c r="AG45" s="270">
        <f t="shared" si="14"/>
        <v>0</v>
      </c>
    </row>
    <row r="46" spans="1:33" x14ac:dyDescent="0.25">
      <c r="A46" s="501"/>
      <c r="B46" s="539"/>
      <c r="C46" s="502"/>
      <c r="D46" s="505"/>
      <c r="E46" s="505"/>
      <c r="F46" s="505"/>
      <c r="G46" s="296">
        <f t="shared" si="13"/>
        <v>0</v>
      </c>
      <c r="H46" s="296">
        <f t="shared" si="4"/>
        <v>0</v>
      </c>
      <c r="I46" s="296">
        <f t="shared" si="5"/>
        <v>0</v>
      </c>
      <c r="J46" s="296">
        <f t="shared" si="6"/>
        <v>0</v>
      </c>
      <c r="K46" s="296">
        <f t="shared" si="7"/>
        <v>0</v>
      </c>
      <c r="L46" s="296">
        <f t="shared" si="8"/>
        <v>0</v>
      </c>
      <c r="M46" s="296">
        <f t="shared" si="9"/>
        <v>0</v>
      </c>
      <c r="N46" s="296">
        <f t="shared" si="10"/>
        <v>0</v>
      </c>
      <c r="O46" s="296">
        <f t="shared" si="12"/>
        <v>0</v>
      </c>
      <c r="P46" s="296">
        <f>IF('1. General Input'!$D$10=0,0,IF('1. General Input'!$D$10=8,0,IF(B46&gt;$P$11-1,IF(B46&lt;$Q$11,G46,0),0)))</f>
        <v>0</v>
      </c>
      <c r="Q46" s="296">
        <f>IF('1. General Input'!$D$10=0,0,IF('1. General Input'!$D$10=8,0,IF(B46&gt;$Q$11-1,IF(B46&lt;$R$11,G46,0),0)))</f>
        <v>0</v>
      </c>
      <c r="R46" s="296">
        <f>IF('1. General Input'!$D$10=0,0,IF('1. General Input'!$D$10=8,0,IF(B46&gt;$R$11-1,IF(B46&lt;$S$11,G46,0),0)))</f>
        <v>0</v>
      </c>
      <c r="S46" s="296">
        <f>IF('1. General Input'!$D$10=0,0,IF('1. General Input'!$D$10=8,0,IF(B46&gt;$S$11-1,IF(B46&lt;$T$11,G46,0),0)))</f>
        <v>0</v>
      </c>
      <c r="T46" s="296">
        <f>IF('1. General Input'!$D$10=0,0,IF('1. General Input'!$D$10=8,0,IF(B46&gt;$T$11-1,IF(B46&lt;$U$11,G46,0),0)))</f>
        <v>0</v>
      </c>
      <c r="U46" s="296">
        <f>IF('1. General Input'!$D$10=0,0,IF('1. General Input'!$D$10=8,0,IF(B46&gt;$U$11-1,IF(B46&lt;$V$11,G46,0),0)))</f>
        <v>0</v>
      </c>
      <c r="V46" s="296">
        <f>IF('1. General Input'!$D$10=0,0,IF('1. General Input'!$D$10=8,0,IF(B46&gt;$V$11-1,IF(B46&lt;$W$11,G46,0),0)))</f>
        <v>0</v>
      </c>
      <c r="W46" s="296">
        <f>IF('1. General Input'!$D$10=0,0,IF('1. General Input'!$D$10=8,0,IF(B46&gt;$W$11-1,IF(B46&lt;$X$11,G46,0),0)))</f>
        <v>0</v>
      </c>
      <c r="X46" s="296">
        <f>IF('1. General Input'!$D$10=0,0,IF('1. General Input'!$D$10=8,0,IF(B46&gt;$X$11-1,IF(B46&lt;$Y$11,G46,0),0)))</f>
        <v>0</v>
      </c>
      <c r="Y46" s="296">
        <f>IF('1. General Input'!$D$10=0,0,IF('1. General Input'!$D$10=8,0,IF(B46&gt;$Y$11-1,IF(B46&lt;$Z$11,G46,0),0)))</f>
        <v>0</v>
      </c>
      <c r="Z46" s="296">
        <f>IF('1. General Input'!$D$10=0,0,IF('1. General Input'!$D$10=8,0,IF(B46&gt;$Z$11-1,IF(B46&lt;$AA$11,G46,0),0)))</f>
        <v>0</v>
      </c>
      <c r="AA46" s="296">
        <f>IF('1. General Input'!$D$10=0,0,IF('1. General Input'!$D$10=8,0,IF(B46&gt;$AA$11-1,IF(B46&lt;$AB$11,G46,0),0)))</f>
        <v>0</v>
      </c>
      <c r="AB46" s="296">
        <f>IF('1. General Input'!$D$10=0,0,IF('1. General Input'!$D$10=8,0,IF(B46&gt;$AB$11-1,IF(B46&lt;$AC$11,G46,0),0)))</f>
        <v>0</v>
      </c>
      <c r="AC46" s="296">
        <f>IF('1. General Input'!$D$10=0,0,IF('1. General Input'!$D$10=8,0,IF(B46&gt;$AC$11-1,IF(B46&lt;$AD$11,G46,0),0)))</f>
        <v>0</v>
      </c>
      <c r="AD46" s="296">
        <f>IF('1. General Input'!$D$10=0,0,IF('1. General Input'!$D$10=8,0,IF(B46&gt;$AD$11-1,IF(B46&lt;$AE$11,G46,0),0)))</f>
        <v>0</v>
      </c>
      <c r="AE46" s="296">
        <f>IF('1. General Input'!$D$10=0,0,IF('1. General Input'!$D$10=8,0,IF(B46&gt;$AE$11-1,IF(B46&lt;$AF$11,G46,0),0)))</f>
        <v>0</v>
      </c>
      <c r="AF46" s="296">
        <f>IF('1. General Input'!$D$10=0,0,IF(B46&gt;$AF$11-1,G46,0))</f>
        <v>0</v>
      </c>
      <c r="AG46" s="270">
        <f t="shared" si="14"/>
        <v>0</v>
      </c>
    </row>
    <row r="47" spans="1:33" x14ac:dyDescent="0.25">
      <c r="A47" s="501"/>
      <c r="B47" s="539"/>
      <c r="C47" s="502"/>
      <c r="D47" s="505"/>
      <c r="E47" s="505"/>
      <c r="F47" s="505"/>
      <c r="G47" s="296">
        <f t="shared" si="13"/>
        <v>0</v>
      </c>
      <c r="H47" s="296">
        <f t="shared" si="4"/>
        <v>0</v>
      </c>
      <c r="I47" s="296">
        <f t="shared" si="5"/>
        <v>0</v>
      </c>
      <c r="J47" s="296">
        <f t="shared" si="6"/>
        <v>0</v>
      </c>
      <c r="K47" s="296">
        <f t="shared" si="7"/>
        <v>0</v>
      </c>
      <c r="L47" s="296">
        <f t="shared" si="8"/>
        <v>0</v>
      </c>
      <c r="M47" s="296">
        <f t="shared" si="9"/>
        <v>0</v>
      </c>
      <c r="N47" s="296">
        <f t="shared" si="10"/>
        <v>0</v>
      </c>
      <c r="O47" s="296">
        <f t="shared" si="12"/>
        <v>0</v>
      </c>
      <c r="P47" s="296">
        <f>IF('1. General Input'!$D$10=0,0,IF('1. General Input'!$D$10=8,0,IF(B47&gt;$P$11-1,IF(B47&lt;$Q$11,G47,0),0)))</f>
        <v>0</v>
      </c>
      <c r="Q47" s="296">
        <f>IF('1. General Input'!$D$10=0,0,IF('1. General Input'!$D$10=8,0,IF(B47&gt;$Q$11-1,IF(B47&lt;$R$11,G47,0),0)))</f>
        <v>0</v>
      </c>
      <c r="R47" s="296">
        <f>IF('1. General Input'!$D$10=0,0,IF('1. General Input'!$D$10=8,0,IF(B47&gt;$R$11-1,IF(B47&lt;$S$11,G47,0),0)))</f>
        <v>0</v>
      </c>
      <c r="S47" s="296">
        <f>IF('1. General Input'!$D$10=0,0,IF('1. General Input'!$D$10=8,0,IF(B47&gt;$S$11-1,IF(B47&lt;$T$11,G47,0),0)))</f>
        <v>0</v>
      </c>
      <c r="T47" s="296">
        <f>IF('1. General Input'!$D$10=0,0,IF('1. General Input'!$D$10=8,0,IF(B47&gt;$T$11-1,IF(B47&lt;$U$11,G47,0),0)))</f>
        <v>0</v>
      </c>
      <c r="U47" s="296">
        <f>IF('1. General Input'!$D$10=0,0,IF('1. General Input'!$D$10=8,0,IF(B47&gt;$U$11-1,IF(B47&lt;$V$11,G47,0),0)))</f>
        <v>0</v>
      </c>
      <c r="V47" s="296">
        <f>IF('1. General Input'!$D$10=0,0,IF('1. General Input'!$D$10=8,0,IF(B47&gt;$V$11-1,IF(B47&lt;$W$11,G47,0),0)))</f>
        <v>0</v>
      </c>
      <c r="W47" s="296">
        <f>IF('1. General Input'!$D$10=0,0,IF('1. General Input'!$D$10=8,0,IF(B47&gt;$W$11-1,IF(B47&lt;$X$11,G47,0),0)))</f>
        <v>0</v>
      </c>
      <c r="X47" s="296">
        <f>IF('1. General Input'!$D$10=0,0,IF('1. General Input'!$D$10=8,0,IF(B47&gt;$X$11-1,IF(B47&lt;$Y$11,G47,0),0)))</f>
        <v>0</v>
      </c>
      <c r="Y47" s="296">
        <f>IF('1. General Input'!$D$10=0,0,IF('1. General Input'!$D$10=8,0,IF(B47&gt;$Y$11-1,IF(B47&lt;$Z$11,G47,0),0)))</f>
        <v>0</v>
      </c>
      <c r="Z47" s="296">
        <f>IF('1. General Input'!$D$10=0,0,IF('1. General Input'!$D$10=8,0,IF(B47&gt;$Z$11-1,IF(B47&lt;$AA$11,G47,0),0)))</f>
        <v>0</v>
      </c>
      <c r="AA47" s="296">
        <f>IF('1. General Input'!$D$10=0,0,IF('1. General Input'!$D$10=8,0,IF(B47&gt;$AA$11-1,IF(B47&lt;$AB$11,G47,0),0)))</f>
        <v>0</v>
      </c>
      <c r="AB47" s="296">
        <f>IF('1. General Input'!$D$10=0,0,IF('1. General Input'!$D$10=8,0,IF(B47&gt;$AB$11-1,IF(B47&lt;$AC$11,G47,0),0)))</f>
        <v>0</v>
      </c>
      <c r="AC47" s="296">
        <f>IF('1. General Input'!$D$10=0,0,IF('1. General Input'!$D$10=8,0,IF(B47&gt;$AC$11-1,IF(B47&lt;$AD$11,G47,0),0)))</f>
        <v>0</v>
      </c>
      <c r="AD47" s="296">
        <f>IF('1. General Input'!$D$10=0,0,IF('1. General Input'!$D$10=8,0,IF(B47&gt;$AD$11-1,IF(B47&lt;$AE$11,G47,0),0)))</f>
        <v>0</v>
      </c>
      <c r="AE47" s="296">
        <f>IF('1. General Input'!$D$10=0,0,IF('1. General Input'!$D$10=8,0,IF(B47&gt;$AE$11-1,IF(B47&lt;$AF$11,G47,0),0)))</f>
        <v>0</v>
      </c>
      <c r="AF47" s="296">
        <f>IF('1. General Input'!$D$10=0,0,IF(B47&gt;$AF$11-1,G47,0))</f>
        <v>0</v>
      </c>
      <c r="AG47" s="270">
        <f t="shared" si="14"/>
        <v>0</v>
      </c>
    </row>
    <row r="48" spans="1:33" x14ac:dyDescent="0.25">
      <c r="A48" s="501"/>
      <c r="B48" s="539"/>
      <c r="C48" s="502"/>
      <c r="D48" s="505"/>
      <c r="E48" s="505"/>
      <c r="F48" s="505"/>
      <c r="G48" s="296">
        <f t="shared" si="13"/>
        <v>0</v>
      </c>
      <c r="H48" s="296">
        <f t="shared" si="4"/>
        <v>0</v>
      </c>
      <c r="I48" s="296">
        <f t="shared" si="5"/>
        <v>0</v>
      </c>
      <c r="J48" s="296">
        <f t="shared" si="6"/>
        <v>0</v>
      </c>
      <c r="K48" s="296">
        <f t="shared" si="7"/>
        <v>0</v>
      </c>
      <c r="L48" s="296">
        <f t="shared" si="8"/>
        <v>0</v>
      </c>
      <c r="M48" s="296">
        <f t="shared" si="9"/>
        <v>0</v>
      </c>
      <c r="N48" s="296">
        <f t="shared" si="10"/>
        <v>0</v>
      </c>
      <c r="O48" s="296">
        <f t="shared" si="12"/>
        <v>0</v>
      </c>
      <c r="P48" s="296">
        <f>IF('1. General Input'!$D$10=0,0,IF('1. General Input'!$D$10=8,0,IF(B48&gt;$P$11-1,IF(B48&lt;$Q$11,G48,0),0)))</f>
        <v>0</v>
      </c>
      <c r="Q48" s="296">
        <f>IF('1. General Input'!$D$10=0,0,IF('1. General Input'!$D$10=8,0,IF(B48&gt;$Q$11-1,IF(B48&lt;$R$11,G48,0),0)))</f>
        <v>0</v>
      </c>
      <c r="R48" s="296">
        <f>IF('1. General Input'!$D$10=0,0,IF('1. General Input'!$D$10=8,0,IF(B48&gt;$R$11-1,IF(B48&lt;$S$11,G48,0),0)))</f>
        <v>0</v>
      </c>
      <c r="S48" s="296">
        <f>IF('1. General Input'!$D$10=0,0,IF('1. General Input'!$D$10=8,0,IF(B48&gt;$S$11-1,IF(B48&lt;$T$11,G48,0),0)))</f>
        <v>0</v>
      </c>
      <c r="T48" s="296">
        <f>IF('1. General Input'!$D$10=0,0,IF('1. General Input'!$D$10=8,0,IF(B48&gt;$T$11-1,IF(B48&lt;$U$11,G48,0),0)))</f>
        <v>0</v>
      </c>
      <c r="U48" s="296">
        <f>IF('1. General Input'!$D$10=0,0,IF('1. General Input'!$D$10=8,0,IF(B48&gt;$U$11-1,IF(B48&lt;$V$11,G48,0),0)))</f>
        <v>0</v>
      </c>
      <c r="V48" s="296">
        <f>IF('1. General Input'!$D$10=0,0,IF('1. General Input'!$D$10=8,0,IF(B48&gt;$V$11-1,IF(B48&lt;$W$11,G48,0),0)))</f>
        <v>0</v>
      </c>
      <c r="W48" s="296">
        <f>IF('1. General Input'!$D$10=0,0,IF('1. General Input'!$D$10=8,0,IF(B48&gt;$W$11-1,IF(B48&lt;$X$11,G48,0),0)))</f>
        <v>0</v>
      </c>
      <c r="X48" s="296">
        <f>IF('1. General Input'!$D$10=0,0,IF('1. General Input'!$D$10=8,0,IF(B48&gt;$X$11-1,IF(B48&lt;$Y$11,G48,0),0)))</f>
        <v>0</v>
      </c>
      <c r="Y48" s="296">
        <f>IF('1. General Input'!$D$10=0,0,IF('1. General Input'!$D$10=8,0,IF(B48&gt;$Y$11-1,IF(B48&lt;$Z$11,G48,0),0)))</f>
        <v>0</v>
      </c>
      <c r="Z48" s="296">
        <f>IF('1. General Input'!$D$10=0,0,IF('1. General Input'!$D$10=8,0,IF(B48&gt;$Z$11-1,IF(B48&lt;$AA$11,G48,0),0)))</f>
        <v>0</v>
      </c>
      <c r="AA48" s="296">
        <f>IF('1. General Input'!$D$10=0,0,IF('1. General Input'!$D$10=8,0,IF(B48&gt;$AA$11-1,IF(B48&lt;$AB$11,G48,0),0)))</f>
        <v>0</v>
      </c>
      <c r="AB48" s="296">
        <f>IF('1. General Input'!$D$10=0,0,IF('1. General Input'!$D$10=8,0,IF(B48&gt;$AB$11-1,IF(B48&lt;$AC$11,G48,0),0)))</f>
        <v>0</v>
      </c>
      <c r="AC48" s="296">
        <f>IF('1. General Input'!$D$10=0,0,IF('1. General Input'!$D$10=8,0,IF(B48&gt;$AC$11-1,IF(B48&lt;$AD$11,G48,0),0)))</f>
        <v>0</v>
      </c>
      <c r="AD48" s="296">
        <f>IF('1. General Input'!$D$10=0,0,IF('1. General Input'!$D$10=8,0,IF(B48&gt;$AD$11-1,IF(B48&lt;$AE$11,G48,0),0)))</f>
        <v>0</v>
      </c>
      <c r="AE48" s="296">
        <f>IF('1. General Input'!$D$10=0,0,IF('1. General Input'!$D$10=8,0,IF(B48&gt;$AE$11-1,IF(B48&lt;$AF$11,G48,0),0)))</f>
        <v>0</v>
      </c>
      <c r="AF48" s="296">
        <f>IF('1. General Input'!$D$10=0,0,IF(B48&gt;$AF$11-1,G48,0))</f>
        <v>0</v>
      </c>
      <c r="AG48" s="270">
        <f t="shared" si="14"/>
        <v>0</v>
      </c>
    </row>
    <row r="49" spans="1:33" x14ac:dyDescent="0.25">
      <c r="A49" s="501"/>
      <c r="B49" s="539"/>
      <c r="C49" s="502"/>
      <c r="D49" s="505"/>
      <c r="E49" s="505"/>
      <c r="F49" s="505"/>
      <c r="G49" s="296">
        <f t="shared" si="13"/>
        <v>0</v>
      </c>
      <c r="H49" s="296">
        <f t="shared" si="4"/>
        <v>0</v>
      </c>
      <c r="I49" s="296">
        <f t="shared" si="5"/>
        <v>0</v>
      </c>
      <c r="J49" s="296">
        <f t="shared" si="6"/>
        <v>0</v>
      </c>
      <c r="K49" s="296">
        <f t="shared" si="7"/>
        <v>0</v>
      </c>
      <c r="L49" s="296">
        <f t="shared" si="8"/>
        <v>0</v>
      </c>
      <c r="M49" s="296">
        <f t="shared" si="9"/>
        <v>0</v>
      </c>
      <c r="N49" s="296">
        <f t="shared" si="10"/>
        <v>0</v>
      </c>
      <c r="O49" s="296">
        <f t="shared" si="12"/>
        <v>0</v>
      </c>
      <c r="P49" s="296">
        <f>IF('1. General Input'!$D$10=0,0,IF('1. General Input'!$D$10=8,0,IF(B49&gt;$P$11-1,IF(B49&lt;$Q$11,G49,0),0)))</f>
        <v>0</v>
      </c>
      <c r="Q49" s="296">
        <f>IF('1. General Input'!$D$10=0,0,IF('1. General Input'!$D$10=8,0,IF(B49&gt;$Q$11-1,IF(B49&lt;$R$11,G49,0),0)))</f>
        <v>0</v>
      </c>
      <c r="R49" s="296">
        <f>IF('1. General Input'!$D$10=0,0,IF('1. General Input'!$D$10=8,0,IF(B49&gt;$R$11-1,IF(B49&lt;$S$11,G49,0),0)))</f>
        <v>0</v>
      </c>
      <c r="S49" s="296">
        <f>IF('1. General Input'!$D$10=0,0,IF('1. General Input'!$D$10=8,0,IF(B49&gt;$S$11-1,IF(B49&lt;$T$11,G49,0),0)))</f>
        <v>0</v>
      </c>
      <c r="T49" s="296">
        <f>IF('1. General Input'!$D$10=0,0,IF('1. General Input'!$D$10=8,0,IF(B49&gt;$T$11-1,IF(B49&lt;$U$11,G49,0),0)))</f>
        <v>0</v>
      </c>
      <c r="U49" s="296">
        <f>IF('1. General Input'!$D$10=0,0,IF('1. General Input'!$D$10=8,0,IF(B49&gt;$U$11-1,IF(B49&lt;$V$11,G49,0),0)))</f>
        <v>0</v>
      </c>
      <c r="V49" s="296">
        <f>IF('1. General Input'!$D$10=0,0,IF('1. General Input'!$D$10=8,0,IF(B49&gt;$V$11-1,IF(B49&lt;$W$11,G49,0),0)))</f>
        <v>0</v>
      </c>
      <c r="W49" s="296">
        <f>IF('1. General Input'!$D$10=0,0,IF('1. General Input'!$D$10=8,0,IF(B49&gt;$W$11-1,IF(B49&lt;$X$11,G49,0),0)))</f>
        <v>0</v>
      </c>
      <c r="X49" s="296">
        <f>IF('1. General Input'!$D$10=0,0,IF('1. General Input'!$D$10=8,0,IF(B49&gt;$X$11-1,IF(B49&lt;$Y$11,G49,0),0)))</f>
        <v>0</v>
      </c>
      <c r="Y49" s="296">
        <f>IF('1. General Input'!$D$10=0,0,IF('1. General Input'!$D$10=8,0,IF(B49&gt;$Y$11-1,IF(B49&lt;$Z$11,G49,0),0)))</f>
        <v>0</v>
      </c>
      <c r="Z49" s="296">
        <f>IF('1. General Input'!$D$10=0,0,IF('1. General Input'!$D$10=8,0,IF(B49&gt;$Z$11-1,IF(B49&lt;$AA$11,G49,0),0)))</f>
        <v>0</v>
      </c>
      <c r="AA49" s="296">
        <f>IF('1. General Input'!$D$10=0,0,IF('1. General Input'!$D$10=8,0,IF(B49&gt;$AA$11-1,IF(B49&lt;$AB$11,G49,0),0)))</f>
        <v>0</v>
      </c>
      <c r="AB49" s="296">
        <f>IF('1. General Input'!$D$10=0,0,IF('1. General Input'!$D$10=8,0,IF(B49&gt;$AB$11-1,IF(B49&lt;$AC$11,G49,0),0)))</f>
        <v>0</v>
      </c>
      <c r="AC49" s="296">
        <f>IF('1. General Input'!$D$10=0,0,IF('1. General Input'!$D$10=8,0,IF(B49&gt;$AC$11-1,IF(B49&lt;$AD$11,G49,0),0)))</f>
        <v>0</v>
      </c>
      <c r="AD49" s="296">
        <f>IF('1. General Input'!$D$10=0,0,IF('1. General Input'!$D$10=8,0,IF(B49&gt;$AD$11-1,IF(B49&lt;$AE$11,G49,0),0)))</f>
        <v>0</v>
      </c>
      <c r="AE49" s="296">
        <f>IF('1. General Input'!$D$10=0,0,IF('1. General Input'!$D$10=8,0,IF(B49&gt;$AE$11-1,IF(B49&lt;$AF$11,G49,0),0)))</f>
        <v>0</v>
      </c>
      <c r="AF49" s="296">
        <f>IF('1. General Input'!$D$10=0,0,IF(B49&gt;$AF$11-1,G49,0))</f>
        <v>0</v>
      </c>
      <c r="AG49" s="270">
        <f t="shared" si="14"/>
        <v>0</v>
      </c>
    </row>
    <row r="50" spans="1:33" x14ac:dyDescent="0.25">
      <c r="A50" s="501"/>
      <c r="B50" s="539"/>
      <c r="C50" s="502"/>
      <c r="D50" s="505"/>
      <c r="E50" s="505"/>
      <c r="F50" s="505"/>
      <c r="G50" s="296">
        <f t="shared" si="13"/>
        <v>0</v>
      </c>
      <c r="H50" s="296">
        <f t="shared" si="4"/>
        <v>0</v>
      </c>
      <c r="I50" s="296">
        <f t="shared" si="5"/>
        <v>0</v>
      </c>
      <c r="J50" s="296">
        <f t="shared" si="6"/>
        <v>0</v>
      </c>
      <c r="K50" s="296">
        <f t="shared" si="7"/>
        <v>0</v>
      </c>
      <c r="L50" s="296">
        <f t="shared" si="8"/>
        <v>0</v>
      </c>
      <c r="M50" s="296">
        <f t="shared" si="9"/>
        <v>0</v>
      </c>
      <c r="N50" s="296">
        <f t="shared" si="10"/>
        <v>0</v>
      </c>
      <c r="O50" s="296">
        <f t="shared" si="12"/>
        <v>0</v>
      </c>
      <c r="P50" s="296">
        <f>IF('1. General Input'!$D$10=0,0,IF('1. General Input'!$D$10=8,0,IF(B50&gt;$P$11-1,IF(B50&lt;$Q$11,G50,0),0)))</f>
        <v>0</v>
      </c>
      <c r="Q50" s="296">
        <f>IF('1. General Input'!$D$10=0,0,IF('1. General Input'!$D$10=8,0,IF(B50&gt;$Q$11-1,IF(B50&lt;$R$11,G50,0),0)))</f>
        <v>0</v>
      </c>
      <c r="R50" s="296">
        <f>IF('1. General Input'!$D$10=0,0,IF('1. General Input'!$D$10=8,0,IF(B50&gt;$R$11-1,IF(B50&lt;$S$11,G50,0),0)))</f>
        <v>0</v>
      </c>
      <c r="S50" s="296">
        <f>IF('1. General Input'!$D$10=0,0,IF('1. General Input'!$D$10=8,0,IF(B50&gt;$S$11-1,IF(B50&lt;$T$11,G50,0),0)))</f>
        <v>0</v>
      </c>
      <c r="T50" s="296">
        <f>IF('1. General Input'!$D$10=0,0,IF('1. General Input'!$D$10=8,0,IF(B50&gt;$T$11-1,IF(B50&lt;$U$11,G50,0),0)))</f>
        <v>0</v>
      </c>
      <c r="U50" s="296">
        <f>IF('1. General Input'!$D$10=0,0,IF('1. General Input'!$D$10=8,0,IF(B50&gt;$U$11-1,IF(B50&lt;$V$11,G50,0),0)))</f>
        <v>0</v>
      </c>
      <c r="V50" s="296">
        <f>IF('1. General Input'!$D$10=0,0,IF('1. General Input'!$D$10=8,0,IF(B50&gt;$V$11-1,IF(B50&lt;$W$11,G50,0),0)))</f>
        <v>0</v>
      </c>
      <c r="W50" s="296">
        <f>IF('1. General Input'!$D$10=0,0,IF('1. General Input'!$D$10=8,0,IF(B50&gt;$W$11-1,IF(B50&lt;$X$11,G50,0),0)))</f>
        <v>0</v>
      </c>
      <c r="X50" s="296">
        <f>IF('1. General Input'!$D$10=0,0,IF('1. General Input'!$D$10=8,0,IF(B50&gt;$X$11-1,IF(B50&lt;$Y$11,G50,0),0)))</f>
        <v>0</v>
      </c>
      <c r="Y50" s="296">
        <f>IF('1. General Input'!$D$10=0,0,IF('1. General Input'!$D$10=8,0,IF(B50&gt;$Y$11-1,IF(B50&lt;$Z$11,G50,0),0)))</f>
        <v>0</v>
      </c>
      <c r="Z50" s="296">
        <f>IF('1. General Input'!$D$10=0,0,IF('1. General Input'!$D$10=8,0,IF(B50&gt;$Z$11-1,IF(B50&lt;$AA$11,G50,0),0)))</f>
        <v>0</v>
      </c>
      <c r="AA50" s="296">
        <f>IF('1. General Input'!$D$10=0,0,IF('1. General Input'!$D$10=8,0,IF(B50&gt;$AA$11-1,IF(B50&lt;$AB$11,G50,0),0)))</f>
        <v>0</v>
      </c>
      <c r="AB50" s="296">
        <f>IF('1. General Input'!$D$10=0,0,IF('1. General Input'!$D$10=8,0,IF(B50&gt;$AB$11-1,IF(B50&lt;$AC$11,G50,0),0)))</f>
        <v>0</v>
      </c>
      <c r="AC50" s="296">
        <f>IF('1. General Input'!$D$10=0,0,IF('1. General Input'!$D$10=8,0,IF(B50&gt;$AC$11-1,IF(B50&lt;$AD$11,G50,0),0)))</f>
        <v>0</v>
      </c>
      <c r="AD50" s="296">
        <f>IF('1. General Input'!$D$10=0,0,IF('1. General Input'!$D$10=8,0,IF(B50&gt;$AD$11-1,IF(B50&lt;$AE$11,G50,0),0)))</f>
        <v>0</v>
      </c>
      <c r="AE50" s="296">
        <f>IF('1. General Input'!$D$10=0,0,IF('1. General Input'!$D$10=8,0,IF(B50&gt;$AE$11-1,IF(B50&lt;$AF$11,G50,0),0)))</f>
        <v>0</v>
      </c>
      <c r="AF50" s="296">
        <f>IF('1. General Input'!$D$10=0,0,IF(B50&gt;$AF$11-1,G50,0))</f>
        <v>0</v>
      </c>
      <c r="AG50" s="270">
        <f t="shared" si="14"/>
        <v>0</v>
      </c>
    </row>
    <row r="51" spans="1:33" x14ac:dyDescent="0.25">
      <c r="A51" s="501"/>
      <c r="B51" s="539"/>
      <c r="C51" s="502"/>
      <c r="D51" s="505"/>
      <c r="E51" s="505"/>
      <c r="F51" s="505"/>
      <c r="G51" s="296">
        <f t="shared" si="13"/>
        <v>0</v>
      </c>
      <c r="H51" s="296">
        <f t="shared" si="4"/>
        <v>0</v>
      </c>
      <c r="I51" s="296">
        <f t="shared" si="5"/>
        <v>0</v>
      </c>
      <c r="J51" s="296">
        <f t="shared" si="6"/>
        <v>0</v>
      </c>
      <c r="K51" s="296">
        <f t="shared" si="7"/>
        <v>0</v>
      </c>
      <c r="L51" s="296">
        <f t="shared" si="8"/>
        <v>0</v>
      </c>
      <c r="M51" s="296">
        <f t="shared" si="9"/>
        <v>0</v>
      </c>
      <c r="N51" s="296">
        <f t="shared" si="10"/>
        <v>0</v>
      </c>
      <c r="O51" s="296">
        <f t="shared" si="12"/>
        <v>0</v>
      </c>
      <c r="P51" s="296">
        <f>IF('1. General Input'!$D$10=0,0,IF('1. General Input'!$D$10=8,0,IF(B51&gt;$P$11-1,IF(B51&lt;$Q$11,G51,0),0)))</f>
        <v>0</v>
      </c>
      <c r="Q51" s="296">
        <f>IF('1. General Input'!$D$10=0,0,IF('1. General Input'!$D$10=8,0,IF(B51&gt;$Q$11-1,IF(B51&lt;$R$11,G51,0),0)))</f>
        <v>0</v>
      </c>
      <c r="R51" s="296">
        <f>IF('1. General Input'!$D$10=0,0,IF('1. General Input'!$D$10=8,0,IF(B51&gt;$R$11-1,IF(B51&lt;$S$11,G51,0),0)))</f>
        <v>0</v>
      </c>
      <c r="S51" s="296">
        <f>IF('1. General Input'!$D$10=0,0,IF('1. General Input'!$D$10=8,0,IF(B51&gt;$S$11-1,IF(B51&lt;$T$11,G51,0),0)))</f>
        <v>0</v>
      </c>
      <c r="T51" s="296">
        <f>IF('1. General Input'!$D$10=0,0,IF('1. General Input'!$D$10=8,0,IF(B51&gt;$T$11-1,IF(B51&lt;$U$11,G51,0),0)))</f>
        <v>0</v>
      </c>
      <c r="U51" s="296">
        <f>IF('1. General Input'!$D$10=0,0,IF('1. General Input'!$D$10=8,0,IF(B51&gt;$U$11-1,IF(B51&lt;$V$11,G51,0),0)))</f>
        <v>0</v>
      </c>
      <c r="V51" s="296">
        <f>IF('1. General Input'!$D$10=0,0,IF('1. General Input'!$D$10=8,0,IF(B51&gt;$V$11-1,IF(B51&lt;$W$11,G51,0),0)))</f>
        <v>0</v>
      </c>
      <c r="W51" s="296">
        <f>IF('1. General Input'!$D$10=0,0,IF('1. General Input'!$D$10=8,0,IF(B51&gt;$W$11-1,IF(B51&lt;$X$11,G51,0),0)))</f>
        <v>0</v>
      </c>
      <c r="X51" s="296">
        <f>IF('1. General Input'!$D$10=0,0,IF('1. General Input'!$D$10=8,0,IF(B51&gt;$X$11-1,IF(B51&lt;$Y$11,G51,0),0)))</f>
        <v>0</v>
      </c>
      <c r="Y51" s="296">
        <f>IF('1. General Input'!$D$10=0,0,IF('1. General Input'!$D$10=8,0,IF(B51&gt;$Y$11-1,IF(B51&lt;$Z$11,G51,0),0)))</f>
        <v>0</v>
      </c>
      <c r="Z51" s="296">
        <f>IF('1. General Input'!$D$10=0,0,IF('1. General Input'!$D$10=8,0,IF(B51&gt;$Z$11-1,IF(B51&lt;$AA$11,G51,0),0)))</f>
        <v>0</v>
      </c>
      <c r="AA51" s="296">
        <f>IF('1. General Input'!$D$10=0,0,IF('1. General Input'!$D$10=8,0,IF(B51&gt;$AA$11-1,IF(B51&lt;$AB$11,G51,0),0)))</f>
        <v>0</v>
      </c>
      <c r="AB51" s="296">
        <f>IF('1. General Input'!$D$10=0,0,IF('1. General Input'!$D$10=8,0,IF(B51&gt;$AB$11-1,IF(B51&lt;$AC$11,G51,0),0)))</f>
        <v>0</v>
      </c>
      <c r="AC51" s="296">
        <f>IF('1. General Input'!$D$10=0,0,IF('1. General Input'!$D$10=8,0,IF(B51&gt;$AC$11-1,IF(B51&lt;$AD$11,G51,0),0)))</f>
        <v>0</v>
      </c>
      <c r="AD51" s="296">
        <f>IF('1. General Input'!$D$10=0,0,IF('1. General Input'!$D$10=8,0,IF(B51&gt;$AD$11-1,IF(B51&lt;$AE$11,G51,0),0)))</f>
        <v>0</v>
      </c>
      <c r="AE51" s="296">
        <f>IF('1. General Input'!$D$10=0,0,IF('1. General Input'!$D$10=8,0,IF(B51&gt;$AE$11-1,IF(B51&lt;$AF$11,G51,0),0)))</f>
        <v>0</v>
      </c>
      <c r="AF51" s="296">
        <f>IF('1. General Input'!$D$10=0,0,IF(B51&gt;$AF$11-1,G51,0))</f>
        <v>0</v>
      </c>
      <c r="AG51" s="270">
        <f t="shared" si="14"/>
        <v>0</v>
      </c>
    </row>
    <row r="52" spans="1:33" x14ac:dyDescent="0.25">
      <c r="A52" s="501"/>
      <c r="B52" s="539"/>
      <c r="C52" s="502"/>
      <c r="D52" s="505"/>
      <c r="E52" s="505"/>
      <c r="F52" s="505"/>
      <c r="G52" s="296">
        <f t="shared" si="13"/>
        <v>0</v>
      </c>
      <c r="H52" s="296">
        <f t="shared" si="4"/>
        <v>0</v>
      </c>
      <c r="I52" s="296">
        <f t="shared" si="5"/>
        <v>0</v>
      </c>
      <c r="J52" s="296">
        <f t="shared" si="6"/>
        <v>0</v>
      </c>
      <c r="K52" s="296">
        <f t="shared" si="7"/>
        <v>0</v>
      </c>
      <c r="L52" s="296">
        <f t="shared" si="8"/>
        <v>0</v>
      </c>
      <c r="M52" s="296">
        <f t="shared" si="9"/>
        <v>0</v>
      </c>
      <c r="N52" s="296">
        <f t="shared" si="10"/>
        <v>0</v>
      </c>
      <c r="O52" s="296">
        <f t="shared" si="12"/>
        <v>0</v>
      </c>
      <c r="P52" s="296">
        <f>IF('1. General Input'!$D$10=0,0,IF('1. General Input'!$D$10=8,0,IF(B52&gt;$P$11-1,IF(B52&lt;$Q$11,G52,0),0)))</f>
        <v>0</v>
      </c>
      <c r="Q52" s="296">
        <f>IF('1. General Input'!$D$10=0,0,IF('1. General Input'!$D$10=8,0,IF(B52&gt;$Q$11-1,IF(B52&lt;$R$11,G52,0),0)))</f>
        <v>0</v>
      </c>
      <c r="R52" s="296">
        <f>IF('1. General Input'!$D$10=0,0,IF('1. General Input'!$D$10=8,0,IF(B52&gt;$R$11-1,IF(B52&lt;$S$11,G52,0),0)))</f>
        <v>0</v>
      </c>
      <c r="S52" s="296">
        <f>IF('1. General Input'!$D$10=0,0,IF('1. General Input'!$D$10=8,0,IF(B52&gt;$S$11-1,IF(B52&lt;$T$11,G52,0),0)))</f>
        <v>0</v>
      </c>
      <c r="T52" s="296">
        <f>IF('1. General Input'!$D$10=0,0,IF('1. General Input'!$D$10=8,0,IF(B52&gt;$T$11-1,IF(B52&lt;$U$11,G52,0),0)))</f>
        <v>0</v>
      </c>
      <c r="U52" s="296">
        <f>IF('1. General Input'!$D$10=0,0,IF('1. General Input'!$D$10=8,0,IF(B52&gt;$U$11-1,IF(B52&lt;$V$11,G52,0),0)))</f>
        <v>0</v>
      </c>
      <c r="V52" s="296">
        <f>IF('1. General Input'!$D$10=0,0,IF('1. General Input'!$D$10=8,0,IF(B52&gt;$V$11-1,IF(B52&lt;$W$11,G52,0),0)))</f>
        <v>0</v>
      </c>
      <c r="W52" s="296">
        <f>IF('1. General Input'!$D$10=0,0,IF('1. General Input'!$D$10=8,0,IF(B52&gt;$W$11-1,IF(B52&lt;$X$11,G52,0),0)))</f>
        <v>0</v>
      </c>
      <c r="X52" s="296">
        <f>IF('1. General Input'!$D$10=0,0,IF('1. General Input'!$D$10=8,0,IF(B52&gt;$X$11-1,IF(B52&lt;$Y$11,G52,0),0)))</f>
        <v>0</v>
      </c>
      <c r="Y52" s="296">
        <f>IF('1. General Input'!$D$10=0,0,IF('1. General Input'!$D$10=8,0,IF(B52&gt;$Y$11-1,IF(B52&lt;$Z$11,G52,0),0)))</f>
        <v>0</v>
      </c>
      <c r="Z52" s="296">
        <f>IF('1. General Input'!$D$10=0,0,IF('1. General Input'!$D$10=8,0,IF(B52&gt;$Z$11-1,IF(B52&lt;$AA$11,G52,0),0)))</f>
        <v>0</v>
      </c>
      <c r="AA52" s="296">
        <f>IF('1. General Input'!$D$10=0,0,IF('1. General Input'!$D$10=8,0,IF(B52&gt;$AA$11-1,IF(B52&lt;$AB$11,G52,0),0)))</f>
        <v>0</v>
      </c>
      <c r="AB52" s="296">
        <f>IF('1. General Input'!$D$10=0,0,IF('1. General Input'!$D$10=8,0,IF(B52&gt;$AB$11-1,IF(B52&lt;$AC$11,G52,0),0)))</f>
        <v>0</v>
      </c>
      <c r="AC52" s="296">
        <f>IF('1. General Input'!$D$10=0,0,IF('1. General Input'!$D$10=8,0,IF(B52&gt;$AC$11-1,IF(B52&lt;$AD$11,G52,0),0)))</f>
        <v>0</v>
      </c>
      <c r="AD52" s="296">
        <f>IF('1. General Input'!$D$10=0,0,IF('1. General Input'!$D$10=8,0,IF(B52&gt;$AD$11-1,IF(B52&lt;$AE$11,G52,0),0)))</f>
        <v>0</v>
      </c>
      <c r="AE52" s="296">
        <f>IF('1. General Input'!$D$10=0,0,IF('1. General Input'!$D$10=8,0,IF(B52&gt;$AE$11-1,IF(B52&lt;$AF$11,G52,0),0)))</f>
        <v>0</v>
      </c>
      <c r="AF52" s="296">
        <f>IF('1. General Input'!$D$10=0,0,IF(B52&gt;$AF$11-1,G52,0))</f>
        <v>0</v>
      </c>
      <c r="AG52" s="270">
        <f t="shared" si="14"/>
        <v>0</v>
      </c>
    </row>
    <row r="53" spans="1:33" x14ac:dyDescent="0.25">
      <c r="A53" s="501"/>
      <c r="B53" s="539"/>
      <c r="C53" s="502"/>
      <c r="D53" s="505"/>
      <c r="E53" s="505"/>
      <c r="F53" s="505"/>
      <c r="G53" s="296">
        <f t="shared" si="13"/>
        <v>0</v>
      </c>
      <c r="H53" s="296">
        <f t="shared" si="4"/>
        <v>0</v>
      </c>
      <c r="I53" s="296">
        <f t="shared" si="5"/>
        <v>0</v>
      </c>
      <c r="J53" s="296">
        <f t="shared" si="6"/>
        <v>0</v>
      </c>
      <c r="K53" s="296">
        <f t="shared" si="7"/>
        <v>0</v>
      </c>
      <c r="L53" s="296">
        <f t="shared" si="8"/>
        <v>0</v>
      </c>
      <c r="M53" s="296">
        <f t="shared" si="9"/>
        <v>0</v>
      </c>
      <c r="N53" s="296">
        <f t="shared" si="10"/>
        <v>0</v>
      </c>
      <c r="O53" s="296">
        <f t="shared" si="12"/>
        <v>0</v>
      </c>
      <c r="P53" s="296">
        <f>IF('1. General Input'!$D$10=0,0,IF('1. General Input'!$D$10=8,0,IF(B53&gt;$P$11-1,IF(B53&lt;$Q$11,G53,0),0)))</f>
        <v>0</v>
      </c>
      <c r="Q53" s="296">
        <f>IF('1. General Input'!$D$10=0,0,IF('1. General Input'!$D$10=8,0,IF(B53&gt;$Q$11-1,IF(B53&lt;$R$11,G53,0),0)))</f>
        <v>0</v>
      </c>
      <c r="R53" s="296">
        <f>IF('1. General Input'!$D$10=0,0,IF('1. General Input'!$D$10=8,0,IF(B53&gt;$R$11-1,IF(B53&lt;$S$11,G53,0),0)))</f>
        <v>0</v>
      </c>
      <c r="S53" s="296">
        <f>IF('1. General Input'!$D$10=0,0,IF('1. General Input'!$D$10=8,0,IF(B53&gt;$S$11-1,IF(B53&lt;$T$11,G53,0),0)))</f>
        <v>0</v>
      </c>
      <c r="T53" s="296">
        <f>IF('1. General Input'!$D$10=0,0,IF('1. General Input'!$D$10=8,0,IF(B53&gt;$T$11-1,IF(B53&lt;$U$11,G53,0),0)))</f>
        <v>0</v>
      </c>
      <c r="U53" s="296">
        <f>IF('1. General Input'!$D$10=0,0,IF('1. General Input'!$D$10=8,0,IF(B53&gt;$U$11-1,IF(B53&lt;$V$11,G53,0),0)))</f>
        <v>0</v>
      </c>
      <c r="V53" s="296">
        <f>IF('1. General Input'!$D$10=0,0,IF('1. General Input'!$D$10=8,0,IF(B53&gt;$V$11-1,IF(B53&lt;$W$11,G53,0),0)))</f>
        <v>0</v>
      </c>
      <c r="W53" s="296">
        <f>IF('1. General Input'!$D$10=0,0,IF('1. General Input'!$D$10=8,0,IF(B53&gt;$W$11-1,IF(B53&lt;$X$11,G53,0),0)))</f>
        <v>0</v>
      </c>
      <c r="X53" s="296">
        <f>IF('1. General Input'!$D$10=0,0,IF('1. General Input'!$D$10=8,0,IF(B53&gt;$X$11-1,IF(B53&lt;$Y$11,G53,0),0)))</f>
        <v>0</v>
      </c>
      <c r="Y53" s="296">
        <f>IF('1. General Input'!$D$10=0,0,IF('1. General Input'!$D$10=8,0,IF(B53&gt;$Y$11-1,IF(B53&lt;$Z$11,G53,0),0)))</f>
        <v>0</v>
      </c>
      <c r="Z53" s="296">
        <f>IF('1. General Input'!$D$10=0,0,IF('1. General Input'!$D$10=8,0,IF(B53&gt;$Z$11-1,IF(B53&lt;$AA$11,G53,0),0)))</f>
        <v>0</v>
      </c>
      <c r="AA53" s="296">
        <f>IF('1. General Input'!$D$10=0,0,IF('1. General Input'!$D$10=8,0,IF(B53&gt;$AA$11-1,IF(B53&lt;$AB$11,G53,0),0)))</f>
        <v>0</v>
      </c>
      <c r="AB53" s="296">
        <f>IF('1. General Input'!$D$10=0,0,IF('1. General Input'!$D$10=8,0,IF(B53&gt;$AB$11-1,IF(B53&lt;$AC$11,G53,0),0)))</f>
        <v>0</v>
      </c>
      <c r="AC53" s="296">
        <f>IF('1. General Input'!$D$10=0,0,IF('1. General Input'!$D$10=8,0,IF(B53&gt;$AC$11-1,IF(B53&lt;$AD$11,G53,0),0)))</f>
        <v>0</v>
      </c>
      <c r="AD53" s="296">
        <f>IF('1. General Input'!$D$10=0,0,IF('1. General Input'!$D$10=8,0,IF(B53&gt;$AD$11-1,IF(B53&lt;$AE$11,G53,0),0)))</f>
        <v>0</v>
      </c>
      <c r="AE53" s="296">
        <f>IF('1. General Input'!$D$10=0,0,IF('1. General Input'!$D$10=8,0,IF(B53&gt;$AE$11-1,IF(B53&lt;$AF$11,G53,0),0)))</f>
        <v>0</v>
      </c>
      <c r="AF53" s="296">
        <f>IF('1. General Input'!$D$10=0,0,IF(B53&gt;$AF$11-1,G53,0))</f>
        <v>0</v>
      </c>
      <c r="AG53" s="270">
        <f t="shared" si="14"/>
        <v>0</v>
      </c>
    </row>
    <row r="54" spans="1:33" x14ac:dyDescent="0.25">
      <c r="A54" s="501"/>
      <c r="B54" s="539"/>
      <c r="C54" s="502"/>
      <c r="D54" s="505"/>
      <c r="E54" s="505"/>
      <c r="F54" s="505"/>
      <c r="G54" s="296">
        <f t="shared" si="13"/>
        <v>0</v>
      </c>
      <c r="H54" s="296">
        <f t="shared" si="4"/>
        <v>0</v>
      </c>
      <c r="I54" s="296">
        <f t="shared" si="5"/>
        <v>0</v>
      </c>
      <c r="J54" s="296">
        <f t="shared" si="6"/>
        <v>0</v>
      </c>
      <c r="K54" s="296">
        <f t="shared" si="7"/>
        <v>0</v>
      </c>
      <c r="L54" s="296">
        <f t="shared" si="8"/>
        <v>0</v>
      </c>
      <c r="M54" s="296">
        <f t="shared" si="9"/>
        <v>0</v>
      </c>
      <c r="N54" s="296">
        <f t="shared" si="10"/>
        <v>0</v>
      </c>
      <c r="O54" s="296">
        <f t="shared" si="12"/>
        <v>0</v>
      </c>
      <c r="P54" s="296">
        <f>IF('1. General Input'!$D$10=0,0,IF('1. General Input'!$D$10=8,0,IF(B54&gt;$P$11-1,IF(B54&lt;$Q$11,G54,0),0)))</f>
        <v>0</v>
      </c>
      <c r="Q54" s="296">
        <f>IF('1. General Input'!$D$10=0,0,IF('1. General Input'!$D$10=8,0,IF(B54&gt;$Q$11-1,IF(B54&lt;$R$11,G54,0),0)))</f>
        <v>0</v>
      </c>
      <c r="R54" s="296">
        <f>IF('1. General Input'!$D$10=0,0,IF('1. General Input'!$D$10=8,0,IF(B54&gt;$R$11-1,IF(B54&lt;$S$11,G54,0),0)))</f>
        <v>0</v>
      </c>
      <c r="S54" s="296">
        <f>IF('1. General Input'!$D$10=0,0,IF('1. General Input'!$D$10=8,0,IF(B54&gt;$S$11-1,IF(B54&lt;$T$11,G54,0),0)))</f>
        <v>0</v>
      </c>
      <c r="T54" s="296">
        <f>IF('1. General Input'!$D$10=0,0,IF('1. General Input'!$D$10=8,0,IF(B54&gt;$T$11-1,IF(B54&lt;$U$11,G54,0),0)))</f>
        <v>0</v>
      </c>
      <c r="U54" s="296">
        <f>IF('1. General Input'!$D$10=0,0,IF('1. General Input'!$D$10=8,0,IF(B54&gt;$U$11-1,IF(B54&lt;$V$11,G54,0),0)))</f>
        <v>0</v>
      </c>
      <c r="V54" s="296">
        <f>IF('1. General Input'!$D$10=0,0,IF('1. General Input'!$D$10=8,0,IF(B54&gt;$V$11-1,IF(B54&lt;$W$11,G54,0),0)))</f>
        <v>0</v>
      </c>
      <c r="W54" s="296">
        <f>IF('1. General Input'!$D$10=0,0,IF('1. General Input'!$D$10=8,0,IF(B54&gt;$W$11-1,IF(B54&lt;$X$11,G54,0),0)))</f>
        <v>0</v>
      </c>
      <c r="X54" s="296">
        <f>IF('1. General Input'!$D$10=0,0,IF('1. General Input'!$D$10=8,0,IF(B54&gt;$X$11-1,IF(B54&lt;$Y$11,G54,0),0)))</f>
        <v>0</v>
      </c>
      <c r="Y54" s="296">
        <f>IF('1. General Input'!$D$10=0,0,IF('1. General Input'!$D$10=8,0,IF(B54&gt;$Y$11-1,IF(B54&lt;$Z$11,G54,0),0)))</f>
        <v>0</v>
      </c>
      <c r="Z54" s="296">
        <f>IF('1. General Input'!$D$10=0,0,IF('1. General Input'!$D$10=8,0,IF(B54&gt;$Z$11-1,IF(B54&lt;$AA$11,G54,0),0)))</f>
        <v>0</v>
      </c>
      <c r="AA54" s="296">
        <f>IF('1. General Input'!$D$10=0,0,IF('1. General Input'!$D$10=8,0,IF(B54&gt;$AA$11-1,IF(B54&lt;$AB$11,G54,0),0)))</f>
        <v>0</v>
      </c>
      <c r="AB54" s="296">
        <f>IF('1. General Input'!$D$10=0,0,IF('1. General Input'!$D$10=8,0,IF(B54&gt;$AB$11-1,IF(B54&lt;$AC$11,G54,0),0)))</f>
        <v>0</v>
      </c>
      <c r="AC54" s="296">
        <f>IF('1. General Input'!$D$10=0,0,IF('1. General Input'!$D$10=8,0,IF(B54&gt;$AC$11-1,IF(B54&lt;$AD$11,G54,0),0)))</f>
        <v>0</v>
      </c>
      <c r="AD54" s="296">
        <f>IF('1. General Input'!$D$10=0,0,IF('1. General Input'!$D$10=8,0,IF(B54&gt;$AD$11-1,IF(B54&lt;$AE$11,G54,0),0)))</f>
        <v>0</v>
      </c>
      <c r="AE54" s="296">
        <f>IF('1. General Input'!$D$10=0,0,IF('1. General Input'!$D$10=8,0,IF(B54&gt;$AE$11-1,IF(B54&lt;$AF$11,G54,0),0)))</f>
        <v>0</v>
      </c>
      <c r="AF54" s="296">
        <f>IF('1. General Input'!$D$10=0,0,IF(B54&gt;$AF$11-1,G54,0))</f>
        <v>0</v>
      </c>
      <c r="AG54" s="270">
        <f t="shared" si="14"/>
        <v>0</v>
      </c>
    </row>
    <row r="55" spans="1:33" x14ac:dyDescent="0.25">
      <c r="A55" s="501"/>
      <c r="B55" s="539"/>
      <c r="C55" s="502"/>
      <c r="D55" s="505"/>
      <c r="E55" s="505"/>
      <c r="F55" s="505"/>
      <c r="G55" s="296">
        <f t="shared" si="13"/>
        <v>0</v>
      </c>
      <c r="H55" s="296">
        <f t="shared" si="4"/>
        <v>0</v>
      </c>
      <c r="I55" s="296">
        <f t="shared" si="5"/>
        <v>0</v>
      </c>
      <c r="J55" s="296">
        <f t="shared" si="6"/>
        <v>0</v>
      </c>
      <c r="K55" s="296">
        <f t="shared" si="7"/>
        <v>0</v>
      </c>
      <c r="L55" s="296">
        <f t="shared" si="8"/>
        <v>0</v>
      </c>
      <c r="M55" s="296">
        <f t="shared" si="9"/>
        <v>0</v>
      </c>
      <c r="N55" s="296">
        <f t="shared" si="10"/>
        <v>0</v>
      </c>
      <c r="O55" s="296">
        <f t="shared" si="12"/>
        <v>0</v>
      </c>
      <c r="P55" s="296">
        <f>IF('1. General Input'!$D$10=0,0,IF('1. General Input'!$D$10=8,0,IF(B55&gt;$P$11-1,IF(B55&lt;$Q$11,G55,0),0)))</f>
        <v>0</v>
      </c>
      <c r="Q55" s="296">
        <f>IF('1. General Input'!$D$10=0,0,IF('1. General Input'!$D$10=8,0,IF(B55&gt;$Q$11-1,IF(B55&lt;$R$11,G55,0),0)))</f>
        <v>0</v>
      </c>
      <c r="R55" s="296">
        <f>IF('1. General Input'!$D$10=0,0,IF('1. General Input'!$D$10=8,0,IF(B55&gt;$R$11-1,IF(B55&lt;$S$11,G55,0),0)))</f>
        <v>0</v>
      </c>
      <c r="S55" s="296">
        <f>IF('1. General Input'!$D$10=0,0,IF('1. General Input'!$D$10=8,0,IF(B55&gt;$S$11-1,IF(B55&lt;$T$11,G55,0),0)))</f>
        <v>0</v>
      </c>
      <c r="T55" s="296">
        <f>IF('1. General Input'!$D$10=0,0,IF('1. General Input'!$D$10=8,0,IF(B55&gt;$T$11-1,IF(B55&lt;$U$11,G55,0),0)))</f>
        <v>0</v>
      </c>
      <c r="U55" s="296">
        <f>IF('1. General Input'!$D$10=0,0,IF('1. General Input'!$D$10=8,0,IF(B55&gt;$U$11-1,IF(B55&lt;$V$11,G55,0),0)))</f>
        <v>0</v>
      </c>
      <c r="V55" s="296">
        <f>IF('1. General Input'!$D$10=0,0,IF('1. General Input'!$D$10=8,0,IF(B55&gt;$V$11-1,IF(B55&lt;$W$11,G55,0),0)))</f>
        <v>0</v>
      </c>
      <c r="W55" s="296">
        <f>IF('1. General Input'!$D$10=0,0,IF('1. General Input'!$D$10=8,0,IF(B55&gt;$W$11-1,IF(B55&lt;$X$11,G55,0),0)))</f>
        <v>0</v>
      </c>
      <c r="X55" s="296">
        <f>IF('1. General Input'!$D$10=0,0,IF('1. General Input'!$D$10=8,0,IF(B55&gt;$X$11-1,IF(B55&lt;$Y$11,G55,0),0)))</f>
        <v>0</v>
      </c>
      <c r="Y55" s="296">
        <f>IF('1. General Input'!$D$10=0,0,IF('1. General Input'!$D$10=8,0,IF(B55&gt;$Y$11-1,IF(B55&lt;$Z$11,G55,0),0)))</f>
        <v>0</v>
      </c>
      <c r="Z55" s="296">
        <f>IF('1. General Input'!$D$10=0,0,IF('1. General Input'!$D$10=8,0,IF(B55&gt;$Z$11-1,IF(B55&lt;$AA$11,G55,0),0)))</f>
        <v>0</v>
      </c>
      <c r="AA55" s="296">
        <f>IF('1. General Input'!$D$10=0,0,IF('1. General Input'!$D$10=8,0,IF(B55&gt;$AA$11-1,IF(B55&lt;$AB$11,G55,0),0)))</f>
        <v>0</v>
      </c>
      <c r="AB55" s="296">
        <f>IF('1. General Input'!$D$10=0,0,IF('1. General Input'!$D$10=8,0,IF(B55&gt;$AB$11-1,IF(B55&lt;$AC$11,G55,0),0)))</f>
        <v>0</v>
      </c>
      <c r="AC55" s="296">
        <f>IF('1. General Input'!$D$10=0,0,IF('1. General Input'!$D$10=8,0,IF(B55&gt;$AC$11-1,IF(B55&lt;$AD$11,G55,0),0)))</f>
        <v>0</v>
      </c>
      <c r="AD55" s="296">
        <f>IF('1. General Input'!$D$10=0,0,IF('1. General Input'!$D$10=8,0,IF(B55&gt;$AD$11-1,IF(B55&lt;$AE$11,G55,0),0)))</f>
        <v>0</v>
      </c>
      <c r="AE55" s="296">
        <f>IF('1. General Input'!$D$10=0,0,IF('1. General Input'!$D$10=8,0,IF(B55&gt;$AE$11-1,IF(B55&lt;$AF$11,G55,0),0)))</f>
        <v>0</v>
      </c>
      <c r="AF55" s="296">
        <f>IF('1. General Input'!$D$10=0,0,IF(B55&gt;$AF$11-1,G55,0))</f>
        <v>0</v>
      </c>
      <c r="AG55" s="270">
        <f t="shared" si="14"/>
        <v>0</v>
      </c>
    </row>
    <row r="56" spans="1:33" x14ac:dyDescent="0.25">
      <c r="A56" s="501"/>
      <c r="B56" s="539"/>
      <c r="C56" s="502"/>
      <c r="D56" s="505"/>
      <c r="E56" s="505"/>
      <c r="F56" s="505"/>
      <c r="G56" s="296">
        <f t="shared" si="13"/>
        <v>0</v>
      </c>
      <c r="H56" s="296">
        <f t="shared" si="4"/>
        <v>0</v>
      </c>
      <c r="I56" s="296">
        <f t="shared" si="5"/>
        <v>0</v>
      </c>
      <c r="J56" s="296">
        <f t="shared" si="6"/>
        <v>0</v>
      </c>
      <c r="K56" s="296">
        <f t="shared" si="7"/>
        <v>0</v>
      </c>
      <c r="L56" s="296">
        <f t="shared" si="8"/>
        <v>0</v>
      </c>
      <c r="M56" s="296">
        <f t="shared" si="9"/>
        <v>0</v>
      </c>
      <c r="N56" s="296">
        <f t="shared" si="10"/>
        <v>0</v>
      </c>
      <c r="O56" s="296">
        <f t="shared" si="12"/>
        <v>0</v>
      </c>
      <c r="P56" s="296">
        <f>IF('1. General Input'!$D$10=0,0,IF('1. General Input'!$D$10=8,0,IF(B56&gt;$P$11-1,IF(B56&lt;$Q$11,G56,0),0)))</f>
        <v>0</v>
      </c>
      <c r="Q56" s="296">
        <f>IF('1. General Input'!$D$10=0,0,IF('1. General Input'!$D$10=8,0,IF(B56&gt;$Q$11-1,IF(B56&lt;$R$11,G56,0),0)))</f>
        <v>0</v>
      </c>
      <c r="R56" s="296">
        <f>IF('1. General Input'!$D$10=0,0,IF('1. General Input'!$D$10=8,0,IF(B56&gt;$R$11-1,IF(B56&lt;$S$11,G56,0),0)))</f>
        <v>0</v>
      </c>
      <c r="S56" s="296">
        <f>IF('1. General Input'!$D$10=0,0,IF('1. General Input'!$D$10=8,0,IF(B56&gt;$S$11-1,IF(B56&lt;$T$11,G56,0),0)))</f>
        <v>0</v>
      </c>
      <c r="T56" s="296">
        <f>IF('1. General Input'!$D$10=0,0,IF('1. General Input'!$D$10=8,0,IF(B56&gt;$T$11-1,IF(B56&lt;$U$11,G56,0),0)))</f>
        <v>0</v>
      </c>
      <c r="U56" s="296">
        <f>IF('1. General Input'!$D$10=0,0,IF('1. General Input'!$D$10=8,0,IF(B56&gt;$U$11-1,IF(B56&lt;$V$11,G56,0),0)))</f>
        <v>0</v>
      </c>
      <c r="V56" s="296">
        <f>IF('1. General Input'!$D$10=0,0,IF('1. General Input'!$D$10=8,0,IF(B56&gt;$V$11-1,IF(B56&lt;$W$11,G56,0),0)))</f>
        <v>0</v>
      </c>
      <c r="W56" s="296">
        <f>IF('1. General Input'!$D$10=0,0,IF('1. General Input'!$D$10=8,0,IF(B56&gt;$W$11-1,IF(B56&lt;$X$11,G56,0),0)))</f>
        <v>0</v>
      </c>
      <c r="X56" s="296">
        <f>IF('1. General Input'!$D$10=0,0,IF('1. General Input'!$D$10=8,0,IF(B56&gt;$X$11-1,IF(B56&lt;$Y$11,G56,0),0)))</f>
        <v>0</v>
      </c>
      <c r="Y56" s="296">
        <f>IF('1. General Input'!$D$10=0,0,IF('1. General Input'!$D$10=8,0,IF(B56&gt;$Y$11-1,IF(B56&lt;$Z$11,G56,0),0)))</f>
        <v>0</v>
      </c>
      <c r="Z56" s="296">
        <f>IF('1. General Input'!$D$10=0,0,IF('1. General Input'!$D$10=8,0,IF(B56&gt;$Z$11-1,IF(B56&lt;$AA$11,G56,0),0)))</f>
        <v>0</v>
      </c>
      <c r="AA56" s="296">
        <f>IF('1. General Input'!$D$10=0,0,IF('1. General Input'!$D$10=8,0,IF(B56&gt;$AA$11-1,IF(B56&lt;$AB$11,G56,0),0)))</f>
        <v>0</v>
      </c>
      <c r="AB56" s="296">
        <f>IF('1. General Input'!$D$10=0,0,IF('1. General Input'!$D$10=8,0,IF(B56&gt;$AB$11-1,IF(B56&lt;$AC$11,G56,0),0)))</f>
        <v>0</v>
      </c>
      <c r="AC56" s="296">
        <f>IF('1. General Input'!$D$10=0,0,IF('1. General Input'!$D$10=8,0,IF(B56&gt;$AC$11-1,IF(B56&lt;$AD$11,G56,0),0)))</f>
        <v>0</v>
      </c>
      <c r="AD56" s="296">
        <f>IF('1. General Input'!$D$10=0,0,IF('1. General Input'!$D$10=8,0,IF(B56&gt;$AD$11-1,IF(B56&lt;$AE$11,G56,0),0)))</f>
        <v>0</v>
      </c>
      <c r="AE56" s="296">
        <f>IF('1. General Input'!$D$10=0,0,IF('1. General Input'!$D$10=8,0,IF(B56&gt;$AE$11-1,IF(B56&lt;$AF$11,G56,0),0)))</f>
        <v>0</v>
      </c>
      <c r="AF56" s="296">
        <f>IF('1. General Input'!$D$10=0,0,IF(B56&gt;$AF$11-1,G56,0))</f>
        <v>0</v>
      </c>
      <c r="AG56" s="270">
        <f t="shared" si="14"/>
        <v>0</v>
      </c>
    </row>
    <row r="57" spans="1:33" x14ac:dyDescent="0.25">
      <c r="A57" s="501"/>
      <c r="B57" s="539"/>
      <c r="C57" s="502"/>
      <c r="D57" s="505"/>
      <c r="E57" s="505"/>
      <c r="F57" s="505"/>
      <c r="G57" s="296">
        <f t="shared" si="13"/>
        <v>0</v>
      </c>
      <c r="H57" s="296">
        <f t="shared" si="4"/>
        <v>0</v>
      </c>
      <c r="I57" s="296">
        <f t="shared" si="5"/>
        <v>0</v>
      </c>
      <c r="J57" s="296">
        <f t="shared" si="6"/>
        <v>0</v>
      </c>
      <c r="K57" s="296">
        <f t="shared" si="7"/>
        <v>0</v>
      </c>
      <c r="L57" s="296">
        <f t="shared" si="8"/>
        <v>0</v>
      </c>
      <c r="M57" s="296">
        <f t="shared" si="9"/>
        <v>0</v>
      </c>
      <c r="N57" s="296">
        <f t="shared" si="10"/>
        <v>0</v>
      </c>
      <c r="O57" s="296">
        <f t="shared" si="12"/>
        <v>0</v>
      </c>
      <c r="P57" s="296">
        <f>IF('1. General Input'!$D$10=0,0,IF('1. General Input'!$D$10=8,0,IF(B57&gt;$P$11-1,IF(B57&lt;$Q$11,G57,0),0)))</f>
        <v>0</v>
      </c>
      <c r="Q57" s="296">
        <f>IF('1. General Input'!$D$10=0,0,IF('1. General Input'!$D$10=8,0,IF(B57&gt;$Q$11-1,IF(B57&lt;$R$11,G57,0),0)))</f>
        <v>0</v>
      </c>
      <c r="R57" s="296">
        <f>IF('1. General Input'!$D$10=0,0,IF('1. General Input'!$D$10=8,0,IF(B57&gt;$R$11-1,IF(B57&lt;$S$11,G57,0),0)))</f>
        <v>0</v>
      </c>
      <c r="S57" s="296">
        <f>IF('1. General Input'!$D$10=0,0,IF('1. General Input'!$D$10=8,0,IF(B57&gt;$S$11-1,IF(B57&lt;$T$11,G57,0),0)))</f>
        <v>0</v>
      </c>
      <c r="T57" s="296">
        <f>IF('1. General Input'!$D$10=0,0,IF('1. General Input'!$D$10=8,0,IF(B57&gt;$T$11-1,IF(B57&lt;$U$11,G57,0),0)))</f>
        <v>0</v>
      </c>
      <c r="U57" s="296">
        <f>IF('1. General Input'!$D$10=0,0,IF('1. General Input'!$D$10=8,0,IF(B57&gt;$U$11-1,IF(B57&lt;$V$11,G57,0),0)))</f>
        <v>0</v>
      </c>
      <c r="V57" s="296">
        <f>IF('1. General Input'!$D$10=0,0,IF('1. General Input'!$D$10=8,0,IF(B57&gt;$V$11-1,IF(B57&lt;$W$11,G57,0),0)))</f>
        <v>0</v>
      </c>
      <c r="W57" s="296">
        <f>IF('1. General Input'!$D$10=0,0,IF('1. General Input'!$D$10=8,0,IF(B57&gt;$W$11-1,IF(B57&lt;$X$11,G57,0),0)))</f>
        <v>0</v>
      </c>
      <c r="X57" s="296">
        <f>IF('1. General Input'!$D$10=0,0,IF('1. General Input'!$D$10=8,0,IF(B57&gt;$X$11-1,IF(B57&lt;$Y$11,G57,0),0)))</f>
        <v>0</v>
      </c>
      <c r="Y57" s="296">
        <f>IF('1. General Input'!$D$10=0,0,IF('1. General Input'!$D$10=8,0,IF(B57&gt;$Y$11-1,IF(B57&lt;$Z$11,G57,0),0)))</f>
        <v>0</v>
      </c>
      <c r="Z57" s="296">
        <f>IF('1. General Input'!$D$10=0,0,IF('1. General Input'!$D$10=8,0,IF(B57&gt;$Z$11-1,IF(B57&lt;$AA$11,G57,0),0)))</f>
        <v>0</v>
      </c>
      <c r="AA57" s="296">
        <f>IF('1. General Input'!$D$10=0,0,IF('1. General Input'!$D$10=8,0,IF(B57&gt;$AA$11-1,IF(B57&lt;$AB$11,G57,0),0)))</f>
        <v>0</v>
      </c>
      <c r="AB57" s="296">
        <f>IF('1. General Input'!$D$10=0,0,IF('1. General Input'!$D$10=8,0,IF(B57&gt;$AB$11-1,IF(B57&lt;$AC$11,G57,0),0)))</f>
        <v>0</v>
      </c>
      <c r="AC57" s="296">
        <f>IF('1. General Input'!$D$10=0,0,IF('1. General Input'!$D$10=8,0,IF(B57&gt;$AC$11-1,IF(B57&lt;$AD$11,G57,0),0)))</f>
        <v>0</v>
      </c>
      <c r="AD57" s="296">
        <f>IF('1. General Input'!$D$10=0,0,IF('1. General Input'!$D$10=8,0,IF(B57&gt;$AD$11-1,IF(B57&lt;$AE$11,G57,0),0)))</f>
        <v>0</v>
      </c>
      <c r="AE57" s="296">
        <f>IF('1. General Input'!$D$10=0,0,IF('1. General Input'!$D$10=8,0,IF(B57&gt;$AE$11-1,IF(B57&lt;$AF$11,G57,0),0)))</f>
        <v>0</v>
      </c>
      <c r="AF57" s="296">
        <f>IF('1. General Input'!$D$10=0,0,IF(B57&gt;$AF$11-1,G57,0))</f>
        <v>0</v>
      </c>
      <c r="AG57" s="270">
        <f t="shared" si="14"/>
        <v>0</v>
      </c>
    </row>
    <row r="58" spans="1:33" x14ac:dyDescent="0.25">
      <c r="A58" s="501"/>
      <c r="B58" s="539"/>
      <c r="C58" s="502"/>
      <c r="D58" s="505"/>
      <c r="E58" s="505"/>
      <c r="F58" s="505"/>
      <c r="G58" s="296">
        <f t="shared" si="13"/>
        <v>0</v>
      </c>
      <c r="H58" s="296">
        <f t="shared" si="4"/>
        <v>0</v>
      </c>
      <c r="I58" s="296">
        <f t="shared" si="5"/>
        <v>0</v>
      </c>
      <c r="J58" s="296">
        <f t="shared" si="6"/>
        <v>0</v>
      </c>
      <c r="K58" s="296">
        <f t="shared" si="7"/>
        <v>0</v>
      </c>
      <c r="L58" s="296">
        <f t="shared" si="8"/>
        <v>0</v>
      </c>
      <c r="M58" s="296">
        <f t="shared" si="9"/>
        <v>0</v>
      </c>
      <c r="N58" s="296">
        <f t="shared" si="10"/>
        <v>0</v>
      </c>
      <c r="O58" s="296">
        <f t="shared" si="12"/>
        <v>0</v>
      </c>
      <c r="P58" s="296">
        <f>IF('1. General Input'!$D$10=0,0,IF('1. General Input'!$D$10=8,0,IF(B58&gt;$P$11-1,IF(B58&lt;$Q$11,G58,0),0)))</f>
        <v>0</v>
      </c>
      <c r="Q58" s="296">
        <f>IF('1. General Input'!$D$10=0,0,IF('1. General Input'!$D$10=8,0,IF(B58&gt;$Q$11-1,IF(B58&lt;$R$11,G58,0),0)))</f>
        <v>0</v>
      </c>
      <c r="R58" s="296">
        <f>IF('1. General Input'!$D$10=0,0,IF('1. General Input'!$D$10=8,0,IF(B58&gt;$R$11-1,IF(B58&lt;$S$11,G58,0),0)))</f>
        <v>0</v>
      </c>
      <c r="S58" s="296">
        <f>IF('1. General Input'!$D$10=0,0,IF('1. General Input'!$D$10=8,0,IF(B58&gt;$S$11-1,IF(B58&lt;$T$11,G58,0),0)))</f>
        <v>0</v>
      </c>
      <c r="T58" s="296">
        <f>IF('1. General Input'!$D$10=0,0,IF('1. General Input'!$D$10=8,0,IF(B58&gt;$T$11-1,IF(B58&lt;$U$11,G58,0),0)))</f>
        <v>0</v>
      </c>
      <c r="U58" s="296">
        <f>IF('1. General Input'!$D$10=0,0,IF('1. General Input'!$D$10=8,0,IF(B58&gt;$U$11-1,IF(B58&lt;$V$11,G58,0),0)))</f>
        <v>0</v>
      </c>
      <c r="V58" s="296">
        <f>IF('1. General Input'!$D$10=0,0,IF('1. General Input'!$D$10=8,0,IF(B58&gt;$V$11-1,IF(B58&lt;$W$11,G58,0),0)))</f>
        <v>0</v>
      </c>
      <c r="W58" s="296">
        <f>IF('1. General Input'!$D$10=0,0,IF('1. General Input'!$D$10=8,0,IF(B58&gt;$W$11-1,IF(B58&lt;$X$11,G58,0),0)))</f>
        <v>0</v>
      </c>
      <c r="X58" s="296">
        <f>IF('1. General Input'!$D$10=0,0,IF('1. General Input'!$D$10=8,0,IF(B58&gt;$X$11-1,IF(B58&lt;$Y$11,G58,0),0)))</f>
        <v>0</v>
      </c>
      <c r="Y58" s="296">
        <f>IF('1. General Input'!$D$10=0,0,IF('1. General Input'!$D$10=8,0,IF(B58&gt;$Y$11-1,IF(B58&lt;$Z$11,G58,0),0)))</f>
        <v>0</v>
      </c>
      <c r="Z58" s="296">
        <f>IF('1. General Input'!$D$10=0,0,IF('1. General Input'!$D$10=8,0,IF(B58&gt;$Z$11-1,IF(B58&lt;$AA$11,G58,0),0)))</f>
        <v>0</v>
      </c>
      <c r="AA58" s="296">
        <f>IF('1. General Input'!$D$10=0,0,IF('1. General Input'!$D$10=8,0,IF(B58&gt;$AA$11-1,IF(B58&lt;$AB$11,G58,0),0)))</f>
        <v>0</v>
      </c>
      <c r="AB58" s="296">
        <f>IF('1. General Input'!$D$10=0,0,IF('1. General Input'!$D$10=8,0,IF(B58&gt;$AB$11-1,IF(B58&lt;$AC$11,G58,0),0)))</f>
        <v>0</v>
      </c>
      <c r="AC58" s="296">
        <f>IF('1. General Input'!$D$10=0,0,IF('1. General Input'!$D$10=8,0,IF(B58&gt;$AC$11-1,IF(B58&lt;$AD$11,G58,0),0)))</f>
        <v>0</v>
      </c>
      <c r="AD58" s="296">
        <f>IF('1. General Input'!$D$10=0,0,IF('1. General Input'!$D$10=8,0,IF(B58&gt;$AD$11-1,IF(B58&lt;$AE$11,G58,0),0)))</f>
        <v>0</v>
      </c>
      <c r="AE58" s="296">
        <f>IF('1. General Input'!$D$10=0,0,IF('1. General Input'!$D$10=8,0,IF(B58&gt;$AE$11-1,IF(B58&lt;$AF$11,G58,0),0)))</f>
        <v>0</v>
      </c>
      <c r="AF58" s="296">
        <f>IF('1. General Input'!$D$10=0,0,IF(B58&gt;$AF$11-1,G58,0))</f>
        <v>0</v>
      </c>
      <c r="AG58" s="270">
        <f t="shared" si="14"/>
        <v>0</v>
      </c>
    </row>
    <row r="59" spans="1:33" x14ac:dyDescent="0.25">
      <c r="A59" s="501"/>
      <c r="B59" s="539"/>
      <c r="C59" s="502"/>
      <c r="D59" s="505"/>
      <c r="E59" s="505"/>
      <c r="F59" s="505"/>
      <c r="G59" s="296">
        <f t="shared" si="13"/>
        <v>0</v>
      </c>
      <c r="H59" s="296">
        <f t="shared" si="4"/>
        <v>0</v>
      </c>
      <c r="I59" s="296">
        <f t="shared" si="5"/>
        <v>0</v>
      </c>
      <c r="J59" s="296">
        <f t="shared" si="6"/>
        <v>0</v>
      </c>
      <c r="K59" s="296">
        <f t="shared" si="7"/>
        <v>0</v>
      </c>
      <c r="L59" s="296">
        <f t="shared" si="8"/>
        <v>0</v>
      </c>
      <c r="M59" s="296">
        <f t="shared" si="9"/>
        <v>0</v>
      </c>
      <c r="N59" s="296">
        <f t="shared" si="10"/>
        <v>0</v>
      </c>
      <c r="O59" s="296">
        <f t="shared" si="12"/>
        <v>0</v>
      </c>
      <c r="P59" s="296">
        <f>IF('1. General Input'!$D$10=0,0,IF('1. General Input'!$D$10=8,0,IF(B59&gt;$P$11-1,IF(B59&lt;$Q$11,G59,0),0)))</f>
        <v>0</v>
      </c>
      <c r="Q59" s="296">
        <f>IF('1. General Input'!$D$10=0,0,IF('1. General Input'!$D$10=8,0,IF(B59&gt;$Q$11-1,IF(B59&lt;$R$11,G59,0),0)))</f>
        <v>0</v>
      </c>
      <c r="R59" s="296">
        <f>IF('1. General Input'!$D$10=0,0,IF('1. General Input'!$D$10=8,0,IF(B59&gt;$R$11-1,IF(B59&lt;$S$11,G59,0),0)))</f>
        <v>0</v>
      </c>
      <c r="S59" s="296">
        <f>IF('1. General Input'!$D$10=0,0,IF('1. General Input'!$D$10=8,0,IF(B59&gt;$S$11-1,IF(B59&lt;$T$11,G59,0),0)))</f>
        <v>0</v>
      </c>
      <c r="T59" s="296">
        <f>IF('1. General Input'!$D$10=0,0,IF('1. General Input'!$D$10=8,0,IF(B59&gt;$T$11-1,IF(B59&lt;$U$11,G59,0),0)))</f>
        <v>0</v>
      </c>
      <c r="U59" s="296">
        <f>IF('1. General Input'!$D$10=0,0,IF('1. General Input'!$D$10=8,0,IF(B59&gt;$U$11-1,IF(B59&lt;$V$11,G59,0),0)))</f>
        <v>0</v>
      </c>
      <c r="V59" s="296">
        <f>IF('1. General Input'!$D$10=0,0,IF('1. General Input'!$D$10=8,0,IF(B59&gt;$V$11-1,IF(B59&lt;$W$11,G59,0),0)))</f>
        <v>0</v>
      </c>
      <c r="W59" s="296">
        <f>IF('1. General Input'!$D$10=0,0,IF('1. General Input'!$D$10=8,0,IF(B59&gt;$W$11-1,IF(B59&lt;$X$11,G59,0),0)))</f>
        <v>0</v>
      </c>
      <c r="X59" s="296">
        <f>IF('1. General Input'!$D$10=0,0,IF('1. General Input'!$D$10=8,0,IF(B59&gt;$X$11-1,IF(B59&lt;$Y$11,G59,0),0)))</f>
        <v>0</v>
      </c>
      <c r="Y59" s="296">
        <f>IF('1. General Input'!$D$10=0,0,IF('1. General Input'!$D$10=8,0,IF(B59&gt;$Y$11-1,IF(B59&lt;$Z$11,G59,0),0)))</f>
        <v>0</v>
      </c>
      <c r="Z59" s="296">
        <f>IF('1. General Input'!$D$10=0,0,IF('1. General Input'!$D$10=8,0,IF(B59&gt;$Z$11-1,IF(B59&lt;$AA$11,G59,0),0)))</f>
        <v>0</v>
      </c>
      <c r="AA59" s="296">
        <f>IF('1. General Input'!$D$10=0,0,IF('1. General Input'!$D$10=8,0,IF(B59&gt;$AA$11-1,IF(B59&lt;$AB$11,G59,0),0)))</f>
        <v>0</v>
      </c>
      <c r="AB59" s="296">
        <f>IF('1. General Input'!$D$10=0,0,IF('1. General Input'!$D$10=8,0,IF(B59&gt;$AB$11-1,IF(B59&lt;$AC$11,G59,0),0)))</f>
        <v>0</v>
      </c>
      <c r="AC59" s="296">
        <f>IF('1. General Input'!$D$10=0,0,IF('1. General Input'!$D$10=8,0,IF(B59&gt;$AC$11-1,IF(B59&lt;$AD$11,G59,0),0)))</f>
        <v>0</v>
      </c>
      <c r="AD59" s="296">
        <f>IF('1. General Input'!$D$10=0,0,IF('1. General Input'!$D$10=8,0,IF(B59&gt;$AD$11-1,IF(B59&lt;$AE$11,G59,0),0)))</f>
        <v>0</v>
      </c>
      <c r="AE59" s="296">
        <f>IF('1. General Input'!$D$10=0,0,IF('1. General Input'!$D$10=8,0,IF(B59&gt;$AE$11-1,IF(B59&lt;$AF$11,G59,0),0)))</f>
        <v>0</v>
      </c>
      <c r="AF59" s="296">
        <f>IF('1. General Input'!$D$10=0,0,IF(B59&gt;$AF$11-1,G59,0))</f>
        <v>0</v>
      </c>
      <c r="AG59" s="270">
        <f t="shared" si="14"/>
        <v>0</v>
      </c>
    </row>
    <row r="60" spans="1:33" x14ac:dyDescent="0.25">
      <c r="A60" s="501"/>
      <c r="B60" s="539"/>
      <c r="C60" s="502"/>
      <c r="D60" s="505"/>
      <c r="E60" s="505"/>
      <c r="F60" s="505"/>
      <c r="G60" s="296">
        <f t="shared" si="13"/>
        <v>0</v>
      </c>
      <c r="H60" s="296">
        <f t="shared" si="4"/>
        <v>0</v>
      </c>
      <c r="I60" s="296">
        <f t="shared" si="5"/>
        <v>0</v>
      </c>
      <c r="J60" s="296">
        <f t="shared" si="6"/>
        <v>0</v>
      </c>
      <c r="K60" s="296">
        <f t="shared" si="7"/>
        <v>0</v>
      </c>
      <c r="L60" s="296">
        <f t="shared" si="8"/>
        <v>0</v>
      </c>
      <c r="M60" s="296">
        <f t="shared" si="9"/>
        <v>0</v>
      </c>
      <c r="N60" s="296">
        <f t="shared" si="10"/>
        <v>0</v>
      </c>
      <c r="O60" s="296">
        <f t="shared" si="12"/>
        <v>0</v>
      </c>
      <c r="P60" s="296">
        <f>IF('1. General Input'!$D$10=0,0,IF('1. General Input'!$D$10=8,0,IF(B60&gt;$P$11-1,IF(B60&lt;$Q$11,G60,0),0)))</f>
        <v>0</v>
      </c>
      <c r="Q60" s="296">
        <f>IF('1. General Input'!$D$10=0,0,IF('1. General Input'!$D$10=8,0,IF(B60&gt;$Q$11-1,IF(B60&lt;$R$11,G60,0),0)))</f>
        <v>0</v>
      </c>
      <c r="R60" s="296">
        <f>IF('1. General Input'!$D$10=0,0,IF('1. General Input'!$D$10=8,0,IF(B60&gt;$R$11-1,IF(B60&lt;$S$11,G60,0),0)))</f>
        <v>0</v>
      </c>
      <c r="S60" s="296">
        <f>IF('1. General Input'!$D$10=0,0,IF('1. General Input'!$D$10=8,0,IF(B60&gt;$S$11-1,IF(B60&lt;$T$11,G60,0),0)))</f>
        <v>0</v>
      </c>
      <c r="T60" s="296">
        <f>IF('1. General Input'!$D$10=0,0,IF('1. General Input'!$D$10=8,0,IF(B60&gt;$T$11-1,IF(B60&lt;$U$11,G60,0),0)))</f>
        <v>0</v>
      </c>
      <c r="U60" s="296">
        <f>IF('1. General Input'!$D$10=0,0,IF('1. General Input'!$D$10=8,0,IF(B60&gt;$U$11-1,IF(B60&lt;$V$11,G60,0),0)))</f>
        <v>0</v>
      </c>
      <c r="V60" s="296">
        <f>IF('1. General Input'!$D$10=0,0,IF('1. General Input'!$D$10=8,0,IF(B60&gt;$V$11-1,IF(B60&lt;$W$11,G60,0),0)))</f>
        <v>0</v>
      </c>
      <c r="W60" s="296">
        <f>IF('1. General Input'!$D$10=0,0,IF('1. General Input'!$D$10=8,0,IF(B60&gt;$W$11-1,IF(B60&lt;$X$11,G60,0),0)))</f>
        <v>0</v>
      </c>
      <c r="X60" s="296">
        <f>IF('1. General Input'!$D$10=0,0,IF('1. General Input'!$D$10=8,0,IF(B60&gt;$X$11-1,IF(B60&lt;$Y$11,G60,0),0)))</f>
        <v>0</v>
      </c>
      <c r="Y60" s="296">
        <f>IF('1. General Input'!$D$10=0,0,IF('1. General Input'!$D$10=8,0,IF(B60&gt;$Y$11-1,IF(B60&lt;$Z$11,G60,0),0)))</f>
        <v>0</v>
      </c>
      <c r="Z60" s="296">
        <f>IF('1. General Input'!$D$10=0,0,IF('1. General Input'!$D$10=8,0,IF(B60&gt;$Z$11-1,IF(B60&lt;$AA$11,G60,0),0)))</f>
        <v>0</v>
      </c>
      <c r="AA60" s="296">
        <f>IF('1. General Input'!$D$10=0,0,IF('1. General Input'!$D$10=8,0,IF(B60&gt;$AA$11-1,IF(B60&lt;$AB$11,G60,0),0)))</f>
        <v>0</v>
      </c>
      <c r="AB60" s="296">
        <f>IF('1. General Input'!$D$10=0,0,IF('1. General Input'!$D$10=8,0,IF(B60&gt;$AB$11-1,IF(B60&lt;$AC$11,G60,0),0)))</f>
        <v>0</v>
      </c>
      <c r="AC60" s="296">
        <f>IF('1. General Input'!$D$10=0,0,IF('1. General Input'!$D$10=8,0,IF(B60&gt;$AC$11-1,IF(B60&lt;$AD$11,G60,0),0)))</f>
        <v>0</v>
      </c>
      <c r="AD60" s="296">
        <f>IF('1. General Input'!$D$10=0,0,IF('1. General Input'!$D$10=8,0,IF(B60&gt;$AD$11-1,IF(B60&lt;$AE$11,G60,0),0)))</f>
        <v>0</v>
      </c>
      <c r="AE60" s="296">
        <f>IF('1. General Input'!$D$10=0,0,IF('1. General Input'!$D$10=8,0,IF(B60&gt;$AE$11-1,IF(B60&lt;$AF$11,G60,0),0)))</f>
        <v>0</v>
      </c>
      <c r="AF60" s="296">
        <f>IF('1. General Input'!$D$10=0,0,IF(B60&gt;$AF$11-1,G60,0))</f>
        <v>0</v>
      </c>
      <c r="AG60" s="270">
        <f t="shared" si="14"/>
        <v>0</v>
      </c>
    </row>
    <row r="61" spans="1:33" x14ac:dyDescent="0.25">
      <c r="A61" s="501"/>
      <c r="B61" s="539"/>
      <c r="C61" s="502"/>
      <c r="D61" s="505"/>
      <c r="E61" s="505"/>
      <c r="F61" s="505"/>
      <c r="G61" s="296">
        <f t="shared" si="13"/>
        <v>0</v>
      </c>
      <c r="H61" s="296">
        <f t="shared" si="4"/>
        <v>0</v>
      </c>
      <c r="I61" s="296">
        <f t="shared" si="5"/>
        <v>0</v>
      </c>
      <c r="J61" s="296">
        <f t="shared" si="6"/>
        <v>0</v>
      </c>
      <c r="K61" s="296">
        <f t="shared" si="7"/>
        <v>0</v>
      </c>
      <c r="L61" s="296">
        <f t="shared" si="8"/>
        <v>0</v>
      </c>
      <c r="M61" s="296">
        <f t="shared" si="9"/>
        <v>0</v>
      </c>
      <c r="N61" s="296">
        <f t="shared" si="10"/>
        <v>0</v>
      </c>
      <c r="O61" s="296">
        <f t="shared" si="12"/>
        <v>0</v>
      </c>
      <c r="P61" s="296">
        <f>IF('1. General Input'!$D$10=0,0,IF('1. General Input'!$D$10=8,0,IF(B61&gt;$P$11-1,IF(B61&lt;$Q$11,G61,0),0)))</f>
        <v>0</v>
      </c>
      <c r="Q61" s="296">
        <f>IF('1. General Input'!$D$10=0,0,IF('1. General Input'!$D$10=8,0,IF(B61&gt;$Q$11-1,IF(B61&lt;$R$11,G61,0),0)))</f>
        <v>0</v>
      </c>
      <c r="R61" s="296">
        <f>IF('1. General Input'!$D$10=0,0,IF('1. General Input'!$D$10=8,0,IF(B61&gt;$R$11-1,IF(B61&lt;$S$11,G61,0),0)))</f>
        <v>0</v>
      </c>
      <c r="S61" s="296">
        <f>IF('1. General Input'!$D$10=0,0,IF('1. General Input'!$D$10=8,0,IF(B61&gt;$S$11-1,IF(B61&lt;$T$11,G61,0),0)))</f>
        <v>0</v>
      </c>
      <c r="T61" s="296">
        <f>IF('1. General Input'!$D$10=0,0,IF('1. General Input'!$D$10=8,0,IF(B61&gt;$T$11-1,IF(B61&lt;$U$11,G61,0),0)))</f>
        <v>0</v>
      </c>
      <c r="U61" s="296">
        <f>IF('1. General Input'!$D$10=0,0,IF('1. General Input'!$D$10=8,0,IF(B61&gt;$U$11-1,IF(B61&lt;$V$11,G61,0),0)))</f>
        <v>0</v>
      </c>
      <c r="V61" s="296">
        <f>IF('1. General Input'!$D$10=0,0,IF('1. General Input'!$D$10=8,0,IF(B61&gt;$V$11-1,IF(B61&lt;$W$11,G61,0),0)))</f>
        <v>0</v>
      </c>
      <c r="W61" s="296">
        <f>IF('1. General Input'!$D$10=0,0,IF('1. General Input'!$D$10=8,0,IF(B61&gt;$W$11-1,IF(B61&lt;$X$11,G61,0),0)))</f>
        <v>0</v>
      </c>
      <c r="X61" s="296">
        <f>IF('1. General Input'!$D$10=0,0,IF('1. General Input'!$D$10=8,0,IF(B61&gt;$X$11-1,IF(B61&lt;$Y$11,G61,0),0)))</f>
        <v>0</v>
      </c>
      <c r="Y61" s="296">
        <f>IF('1. General Input'!$D$10=0,0,IF('1. General Input'!$D$10=8,0,IF(B61&gt;$Y$11-1,IF(B61&lt;$Z$11,G61,0),0)))</f>
        <v>0</v>
      </c>
      <c r="Z61" s="296">
        <f>IF('1. General Input'!$D$10=0,0,IF('1. General Input'!$D$10=8,0,IF(B61&gt;$Z$11-1,IF(B61&lt;$AA$11,G61,0),0)))</f>
        <v>0</v>
      </c>
      <c r="AA61" s="296">
        <f>IF('1. General Input'!$D$10=0,0,IF('1. General Input'!$D$10=8,0,IF(B61&gt;$AA$11-1,IF(B61&lt;$AB$11,G61,0),0)))</f>
        <v>0</v>
      </c>
      <c r="AB61" s="296">
        <f>IF('1. General Input'!$D$10=0,0,IF('1. General Input'!$D$10=8,0,IF(B61&gt;$AB$11-1,IF(B61&lt;$AC$11,G61,0),0)))</f>
        <v>0</v>
      </c>
      <c r="AC61" s="296">
        <f>IF('1. General Input'!$D$10=0,0,IF('1. General Input'!$D$10=8,0,IF(B61&gt;$AC$11-1,IF(B61&lt;$AD$11,G61,0),0)))</f>
        <v>0</v>
      </c>
      <c r="AD61" s="296">
        <f>IF('1. General Input'!$D$10=0,0,IF('1. General Input'!$D$10=8,0,IF(B61&gt;$AD$11-1,IF(B61&lt;$AE$11,G61,0),0)))</f>
        <v>0</v>
      </c>
      <c r="AE61" s="296">
        <f>IF('1. General Input'!$D$10=0,0,IF('1. General Input'!$D$10=8,0,IF(B61&gt;$AE$11-1,IF(B61&lt;$AF$11,G61,0),0)))</f>
        <v>0</v>
      </c>
      <c r="AF61" s="296">
        <f>IF('1. General Input'!$D$10=0,0,IF(B61&gt;$AF$11-1,G61,0))</f>
        <v>0</v>
      </c>
      <c r="AG61" s="270">
        <f t="shared" si="14"/>
        <v>0</v>
      </c>
    </row>
    <row r="62" spans="1:33" x14ac:dyDescent="0.25">
      <c r="A62" s="501"/>
      <c r="B62" s="539"/>
      <c r="C62" s="502"/>
      <c r="D62" s="505"/>
      <c r="E62" s="505"/>
      <c r="F62" s="505"/>
      <c r="G62" s="296">
        <f t="shared" si="13"/>
        <v>0</v>
      </c>
      <c r="H62" s="296">
        <f t="shared" si="4"/>
        <v>0</v>
      </c>
      <c r="I62" s="296">
        <f t="shared" si="5"/>
        <v>0</v>
      </c>
      <c r="J62" s="296">
        <f t="shared" si="6"/>
        <v>0</v>
      </c>
      <c r="K62" s="296">
        <f t="shared" si="7"/>
        <v>0</v>
      </c>
      <c r="L62" s="296">
        <f t="shared" si="8"/>
        <v>0</v>
      </c>
      <c r="M62" s="296">
        <f t="shared" si="9"/>
        <v>0</v>
      </c>
      <c r="N62" s="296">
        <f t="shared" si="10"/>
        <v>0</v>
      </c>
      <c r="O62" s="296">
        <f t="shared" si="12"/>
        <v>0</v>
      </c>
      <c r="P62" s="296">
        <f>IF('1. General Input'!$D$10=0,0,IF('1. General Input'!$D$10=8,0,IF(B62&gt;$P$11-1,IF(B62&lt;$Q$11,G62,0),0)))</f>
        <v>0</v>
      </c>
      <c r="Q62" s="296">
        <f>IF('1. General Input'!$D$10=0,0,IF('1. General Input'!$D$10=8,0,IF(B62&gt;$Q$11-1,IF(B62&lt;$R$11,G62,0),0)))</f>
        <v>0</v>
      </c>
      <c r="R62" s="296">
        <f>IF('1. General Input'!$D$10=0,0,IF('1. General Input'!$D$10=8,0,IF(B62&gt;$R$11-1,IF(B62&lt;$S$11,G62,0),0)))</f>
        <v>0</v>
      </c>
      <c r="S62" s="296">
        <f>IF('1. General Input'!$D$10=0,0,IF('1. General Input'!$D$10=8,0,IF(B62&gt;$S$11-1,IF(B62&lt;$T$11,G62,0),0)))</f>
        <v>0</v>
      </c>
      <c r="T62" s="296">
        <f>IF('1. General Input'!$D$10=0,0,IF('1. General Input'!$D$10=8,0,IF(B62&gt;$T$11-1,IF(B62&lt;$U$11,G62,0),0)))</f>
        <v>0</v>
      </c>
      <c r="U62" s="296">
        <f>IF('1. General Input'!$D$10=0,0,IF('1. General Input'!$D$10=8,0,IF(B62&gt;$U$11-1,IF(B62&lt;$V$11,G62,0),0)))</f>
        <v>0</v>
      </c>
      <c r="V62" s="296">
        <f>IF('1. General Input'!$D$10=0,0,IF('1. General Input'!$D$10=8,0,IF(B62&gt;$V$11-1,IF(B62&lt;$W$11,G62,0),0)))</f>
        <v>0</v>
      </c>
      <c r="W62" s="296">
        <f>IF('1. General Input'!$D$10=0,0,IF('1. General Input'!$D$10=8,0,IF(B62&gt;$W$11-1,IF(B62&lt;$X$11,G62,0),0)))</f>
        <v>0</v>
      </c>
      <c r="X62" s="296">
        <f>IF('1. General Input'!$D$10=0,0,IF('1. General Input'!$D$10=8,0,IF(B62&gt;$X$11-1,IF(B62&lt;$Y$11,G62,0),0)))</f>
        <v>0</v>
      </c>
      <c r="Y62" s="296">
        <f>IF('1. General Input'!$D$10=0,0,IF('1. General Input'!$D$10=8,0,IF(B62&gt;$Y$11-1,IF(B62&lt;$Z$11,G62,0),0)))</f>
        <v>0</v>
      </c>
      <c r="Z62" s="296">
        <f>IF('1. General Input'!$D$10=0,0,IF('1. General Input'!$D$10=8,0,IF(B62&gt;$Z$11-1,IF(B62&lt;$AA$11,G62,0),0)))</f>
        <v>0</v>
      </c>
      <c r="AA62" s="296">
        <f>IF('1. General Input'!$D$10=0,0,IF('1. General Input'!$D$10=8,0,IF(B62&gt;$AA$11-1,IF(B62&lt;$AB$11,G62,0),0)))</f>
        <v>0</v>
      </c>
      <c r="AB62" s="296">
        <f>IF('1. General Input'!$D$10=0,0,IF('1. General Input'!$D$10=8,0,IF(B62&gt;$AB$11-1,IF(B62&lt;$AC$11,G62,0),0)))</f>
        <v>0</v>
      </c>
      <c r="AC62" s="296">
        <f>IF('1. General Input'!$D$10=0,0,IF('1. General Input'!$D$10=8,0,IF(B62&gt;$AC$11-1,IF(B62&lt;$AD$11,G62,0),0)))</f>
        <v>0</v>
      </c>
      <c r="AD62" s="296">
        <f>IF('1. General Input'!$D$10=0,0,IF('1. General Input'!$D$10=8,0,IF(B62&gt;$AD$11-1,IF(B62&lt;$AE$11,G62,0),0)))</f>
        <v>0</v>
      </c>
      <c r="AE62" s="296">
        <f>IF('1. General Input'!$D$10=0,0,IF('1. General Input'!$D$10=8,0,IF(B62&gt;$AE$11-1,IF(B62&lt;$AF$11,G62,0),0)))</f>
        <v>0</v>
      </c>
      <c r="AF62" s="296">
        <f>IF('1. General Input'!$D$10=0,0,IF(B62&gt;$AF$11-1,G62,0))</f>
        <v>0</v>
      </c>
      <c r="AG62" s="270">
        <f t="shared" si="14"/>
        <v>0</v>
      </c>
    </row>
    <row r="63" spans="1:33" x14ac:dyDescent="0.25">
      <c r="A63" s="501"/>
      <c r="B63" s="539"/>
      <c r="C63" s="502"/>
      <c r="D63" s="505"/>
      <c r="E63" s="505"/>
      <c r="F63" s="505"/>
      <c r="G63" s="296">
        <f t="shared" si="13"/>
        <v>0</v>
      </c>
      <c r="H63" s="296">
        <f t="shared" si="4"/>
        <v>0</v>
      </c>
      <c r="I63" s="296">
        <f t="shared" si="5"/>
        <v>0</v>
      </c>
      <c r="J63" s="296">
        <f t="shared" si="6"/>
        <v>0</v>
      </c>
      <c r="K63" s="296">
        <f t="shared" si="7"/>
        <v>0</v>
      </c>
      <c r="L63" s="296">
        <f t="shared" si="8"/>
        <v>0</v>
      </c>
      <c r="M63" s="296">
        <f t="shared" si="9"/>
        <v>0</v>
      </c>
      <c r="N63" s="296">
        <f t="shared" si="10"/>
        <v>0</v>
      </c>
      <c r="O63" s="296">
        <f t="shared" si="12"/>
        <v>0</v>
      </c>
      <c r="P63" s="296">
        <f>IF('1. General Input'!$D$10=0,0,IF('1. General Input'!$D$10=8,0,IF(B63&gt;$P$11-1,IF(B63&lt;$Q$11,G63,0),0)))</f>
        <v>0</v>
      </c>
      <c r="Q63" s="296">
        <f>IF('1. General Input'!$D$10=0,0,IF('1. General Input'!$D$10=8,0,IF(B63&gt;$Q$11-1,IF(B63&lt;$R$11,G63,0),0)))</f>
        <v>0</v>
      </c>
      <c r="R63" s="296">
        <f>IF('1. General Input'!$D$10=0,0,IF('1. General Input'!$D$10=8,0,IF(B63&gt;$R$11-1,IF(B63&lt;$S$11,G63,0),0)))</f>
        <v>0</v>
      </c>
      <c r="S63" s="296">
        <f>IF('1. General Input'!$D$10=0,0,IF('1. General Input'!$D$10=8,0,IF(B63&gt;$S$11-1,IF(B63&lt;$T$11,G63,0),0)))</f>
        <v>0</v>
      </c>
      <c r="T63" s="296">
        <f>IF('1. General Input'!$D$10=0,0,IF('1. General Input'!$D$10=8,0,IF(B63&gt;$T$11-1,IF(B63&lt;$U$11,G63,0),0)))</f>
        <v>0</v>
      </c>
      <c r="U63" s="296">
        <f>IF('1. General Input'!$D$10=0,0,IF('1. General Input'!$D$10=8,0,IF(B63&gt;$U$11-1,IF(B63&lt;$V$11,G63,0),0)))</f>
        <v>0</v>
      </c>
      <c r="V63" s="296">
        <f>IF('1. General Input'!$D$10=0,0,IF('1. General Input'!$D$10=8,0,IF(B63&gt;$V$11-1,IF(B63&lt;$W$11,G63,0),0)))</f>
        <v>0</v>
      </c>
      <c r="W63" s="296">
        <f>IF('1. General Input'!$D$10=0,0,IF('1. General Input'!$D$10=8,0,IF(B63&gt;$W$11-1,IF(B63&lt;$X$11,G63,0),0)))</f>
        <v>0</v>
      </c>
      <c r="X63" s="296">
        <f>IF('1. General Input'!$D$10=0,0,IF('1. General Input'!$D$10=8,0,IF(B63&gt;$X$11-1,IF(B63&lt;$Y$11,G63,0),0)))</f>
        <v>0</v>
      </c>
      <c r="Y63" s="296">
        <f>IF('1. General Input'!$D$10=0,0,IF('1. General Input'!$D$10=8,0,IF(B63&gt;$Y$11-1,IF(B63&lt;$Z$11,G63,0),0)))</f>
        <v>0</v>
      </c>
      <c r="Z63" s="296">
        <f>IF('1. General Input'!$D$10=0,0,IF('1. General Input'!$D$10=8,0,IF(B63&gt;$Z$11-1,IF(B63&lt;$AA$11,G63,0),0)))</f>
        <v>0</v>
      </c>
      <c r="AA63" s="296">
        <f>IF('1. General Input'!$D$10=0,0,IF('1. General Input'!$D$10=8,0,IF(B63&gt;$AA$11-1,IF(B63&lt;$AB$11,G63,0),0)))</f>
        <v>0</v>
      </c>
      <c r="AB63" s="296">
        <f>IF('1. General Input'!$D$10=0,0,IF('1. General Input'!$D$10=8,0,IF(B63&gt;$AB$11-1,IF(B63&lt;$AC$11,G63,0),0)))</f>
        <v>0</v>
      </c>
      <c r="AC63" s="296">
        <f>IF('1. General Input'!$D$10=0,0,IF('1. General Input'!$D$10=8,0,IF(B63&gt;$AC$11-1,IF(B63&lt;$AD$11,G63,0),0)))</f>
        <v>0</v>
      </c>
      <c r="AD63" s="296">
        <f>IF('1. General Input'!$D$10=0,0,IF('1. General Input'!$D$10=8,0,IF(B63&gt;$AD$11-1,IF(B63&lt;$AE$11,G63,0),0)))</f>
        <v>0</v>
      </c>
      <c r="AE63" s="296">
        <f>IF('1. General Input'!$D$10=0,0,IF('1. General Input'!$D$10=8,0,IF(B63&gt;$AE$11-1,IF(B63&lt;$AF$11,G63,0),0)))</f>
        <v>0</v>
      </c>
      <c r="AF63" s="296">
        <f>IF('1. General Input'!$D$10=0,0,IF(B63&gt;$AF$11-1,G63,0))</f>
        <v>0</v>
      </c>
      <c r="AG63" s="270">
        <f t="shared" si="14"/>
        <v>0</v>
      </c>
    </row>
    <row r="64" spans="1:33" x14ac:dyDescent="0.25">
      <c r="A64" s="501"/>
      <c r="B64" s="539"/>
      <c r="C64" s="502"/>
      <c r="D64" s="505"/>
      <c r="E64" s="505"/>
      <c r="F64" s="505"/>
      <c r="G64" s="296">
        <f t="shared" si="13"/>
        <v>0</v>
      </c>
      <c r="H64" s="296">
        <f t="shared" si="4"/>
        <v>0</v>
      </c>
      <c r="I64" s="296">
        <f t="shared" si="5"/>
        <v>0</v>
      </c>
      <c r="J64" s="296">
        <f t="shared" si="6"/>
        <v>0</v>
      </c>
      <c r="K64" s="296">
        <f t="shared" si="7"/>
        <v>0</v>
      </c>
      <c r="L64" s="296">
        <f t="shared" si="8"/>
        <v>0</v>
      </c>
      <c r="M64" s="296">
        <f t="shared" si="9"/>
        <v>0</v>
      </c>
      <c r="N64" s="296">
        <f t="shared" si="10"/>
        <v>0</v>
      </c>
      <c r="O64" s="296">
        <f t="shared" si="12"/>
        <v>0</v>
      </c>
      <c r="P64" s="296">
        <f>IF('1. General Input'!$D$10=0,0,IF('1. General Input'!$D$10=8,0,IF(B64&gt;$P$11-1,IF(B64&lt;$Q$11,G64,0),0)))</f>
        <v>0</v>
      </c>
      <c r="Q64" s="296">
        <f>IF('1. General Input'!$D$10=0,0,IF('1. General Input'!$D$10=8,0,IF(B64&gt;$Q$11-1,IF(B64&lt;$R$11,G64,0),0)))</f>
        <v>0</v>
      </c>
      <c r="R64" s="296">
        <f>IF('1. General Input'!$D$10=0,0,IF('1. General Input'!$D$10=8,0,IF(B64&gt;$R$11-1,IF(B64&lt;$S$11,G64,0),0)))</f>
        <v>0</v>
      </c>
      <c r="S64" s="296">
        <f>IF('1. General Input'!$D$10=0,0,IF('1. General Input'!$D$10=8,0,IF(B64&gt;$S$11-1,IF(B64&lt;$T$11,G64,0),0)))</f>
        <v>0</v>
      </c>
      <c r="T64" s="296">
        <f>IF('1. General Input'!$D$10=0,0,IF('1. General Input'!$D$10=8,0,IF(B64&gt;$T$11-1,IF(B64&lt;$U$11,G64,0),0)))</f>
        <v>0</v>
      </c>
      <c r="U64" s="296">
        <f>IF('1. General Input'!$D$10=0,0,IF('1. General Input'!$D$10=8,0,IF(B64&gt;$U$11-1,IF(B64&lt;$V$11,G64,0),0)))</f>
        <v>0</v>
      </c>
      <c r="V64" s="296">
        <f>IF('1. General Input'!$D$10=0,0,IF('1. General Input'!$D$10=8,0,IF(B64&gt;$V$11-1,IF(B64&lt;$W$11,G64,0),0)))</f>
        <v>0</v>
      </c>
      <c r="W64" s="296">
        <f>IF('1. General Input'!$D$10=0,0,IF('1. General Input'!$D$10=8,0,IF(B64&gt;$W$11-1,IF(B64&lt;$X$11,G64,0),0)))</f>
        <v>0</v>
      </c>
      <c r="X64" s="296">
        <f>IF('1. General Input'!$D$10=0,0,IF('1. General Input'!$D$10=8,0,IF(B64&gt;$X$11-1,IF(B64&lt;$Y$11,G64,0),0)))</f>
        <v>0</v>
      </c>
      <c r="Y64" s="296">
        <f>IF('1. General Input'!$D$10=0,0,IF('1. General Input'!$D$10=8,0,IF(B64&gt;$Y$11-1,IF(B64&lt;$Z$11,G64,0),0)))</f>
        <v>0</v>
      </c>
      <c r="Z64" s="296">
        <f>IF('1. General Input'!$D$10=0,0,IF('1. General Input'!$D$10=8,0,IF(B64&gt;$Z$11-1,IF(B64&lt;$AA$11,G64,0),0)))</f>
        <v>0</v>
      </c>
      <c r="AA64" s="296">
        <f>IF('1. General Input'!$D$10=0,0,IF('1. General Input'!$D$10=8,0,IF(B64&gt;$AA$11-1,IF(B64&lt;$AB$11,G64,0),0)))</f>
        <v>0</v>
      </c>
      <c r="AB64" s="296">
        <f>IF('1. General Input'!$D$10=0,0,IF('1. General Input'!$D$10=8,0,IF(B64&gt;$AB$11-1,IF(B64&lt;$AC$11,G64,0),0)))</f>
        <v>0</v>
      </c>
      <c r="AC64" s="296">
        <f>IF('1. General Input'!$D$10=0,0,IF('1. General Input'!$D$10=8,0,IF(B64&gt;$AC$11-1,IF(B64&lt;$AD$11,G64,0),0)))</f>
        <v>0</v>
      </c>
      <c r="AD64" s="296">
        <f>IF('1. General Input'!$D$10=0,0,IF('1. General Input'!$D$10=8,0,IF(B64&gt;$AD$11-1,IF(B64&lt;$AE$11,G64,0),0)))</f>
        <v>0</v>
      </c>
      <c r="AE64" s="296">
        <f>IF('1. General Input'!$D$10=0,0,IF('1. General Input'!$D$10=8,0,IF(B64&gt;$AE$11-1,IF(B64&lt;$AF$11,G64,0),0)))</f>
        <v>0</v>
      </c>
      <c r="AF64" s="296">
        <f>IF('1. General Input'!$D$10=0,0,IF(B64&gt;$AF$11-1,G64,0))</f>
        <v>0</v>
      </c>
      <c r="AG64" s="270">
        <f t="shared" si="14"/>
        <v>0</v>
      </c>
    </row>
    <row r="65" spans="1:33" x14ac:dyDescent="0.25">
      <c r="A65" s="501"/>
      <c r="B65" s="539"/>
      <c r="C65" s="502"/>
      <c r="D65" s="505"/>
      <c r="E65" s="505"/>
      <c r="F65" s="505"/>
      <c r="G65" s="296">
        <f t="shared" si="13"/>
        <v>0</v>
      </c>
      <c r="H65" s="296">
        <f t="shared" si="4"/>
        <v>0</v>
      </c>
      <c r="I65" s="296">
        <f t="shared" si="5"/>
        <v>0</v>
      </c>
      <c r="J65" s="296">
        <f t="shared" si="6"/>
        <v>0</v>
      </c>
      <c r="K65" s="296">
        <f t="shared" si="7"/>
        <v>0</v>
      </c>
      <c r="L65" s="296">
        <f t="shared" si="8"/>
        <v>0</v>
      </c>
      <c r="M65" s="296">
        <f t="shared" si="9"/>
        <v>0</v>
      </c>
      <c r="N65" s="296">
        <f t="shared" si="10"/>
        <v>0</v>
      </c>
      <c r="O65" s="296">
        <f t="shared" si="12"/>
        <v>0</v>
      </c>
      <c r="P65" s="296">
        <f>IF('1. General Input'!$D$10=0,0,IF('1. General Input'!$D$10=8,0,IF(B65&gt;$P$11-1,IF(B65&lt;$Q$11,G65,0),0)))</f>
        <v>0</v>
      </c>
      <c r="Q65" s="296">
        <f>IF('1. General Input'!$D$10=0,0,IF('1. General Input'!$D$10=8,0,IF(B65&gt;$Q$11-1,IF(B65&lt;$R$11,G65,0),0)))</f>
        <v>0</v>
      </c>
      <c r="R65" s="296">
        <f>IF('1. General Input'!$D$10=0,0,IF('1. General Input'!$D$10=8,0,IF(B65&gt;$R$11-1,IF(B65&lt;$S$11,G65,0),0)))</f>
        <v>0</v>
      </c>
      <c r="S65" s="296">
        <f>IF('1. General Input'!$D$10=0,0,IF('1. General Input'!$D$10=8,0,IF(B65&gt;$S$11-1,IF(B65&lt;$T$11,G65,0),0)))</f>
        <v>0</v>
      </c>
      <c r="T65" s="296">
        <f>IF('1. General Input'!$D$10=0,0,IF('1. General Input'!$D$10=8,0,IF(B65&gt;$T$11-1,IF(B65&lt;$U$11,G65,0),0)))</f>
        <v>0</v>
      </c>
      <c r="U65" s="296">
        <f>IF('1. General Input'!$D$10=0,0,IF('1. General Input'!$D$10=8,0,IF(B65&gt;$U$11-1,IF(B65&lt;$V$11,G65,0),0)))</f>
        <v>0</v>
      </c>
      <c r="V65" s="296">
        <f>IF('1. General Input'!$D$10=0,0,IF('1. General Input'!$D$10=8,0,IF(B65&gt;$V$11-1,IF(B65&lt;$W$11,G65,0),0)))</f>
        <v>0</v>
      </c>
      <c r="W65" s="296">
        <f>IF('1. General Input'!$D$10=0,0,IF('1. General Input'!$D$10=8,0,IF(B65&gt;$W$11-1,IF(B65&lt;$X$11,G65,0),0)))</f>
        <v>0</v>
      </c>
      <c r="X65" s="296">
        <f>IF('1. General Input'!$D$10=0,0,IF('1. General Input'!$D$10=8,0,IF(B65&gt;$X$11-1,IF(B65&lt;$Y$11,G65,0),0)))</f>
        <v>0</v>
      </c>
      <c r="Y65" s="296">
        <f>IF('1. General Input'!$D$10=0,0,IF('1. General Input'!$D$10=8,0,IF(B65&gt;$Y$11-1,IF(B65&lt;$Z$11,G65,0),0)))</f>
        <v>0</v>
      </c>
      <c r="Z65" s="296">
        <f>IF('1. General Input'!$D$10=0,0,IF('1. General Input'!$D$10=8,0,IF(B65&gt;$Z$11-1,IF(B65&lt;$AA$11,G65,0),0)))</f>
        <v>0</v>
      </c>
      <c r="AA65" s="296">
        <f>IF('1. General Input'!$D$10=0,0,IF('1. General Input'!$D$10=8,0,IF(B65&gt;$AA$11-1,IF(B65&lt;$AB$11,G65,0),0)))</f>
        <v>0</v>
      </c>
      <c r="AB65" s="296">
        <f>IF('1. General Input'!$D$10=0,0,IF('1. General Input'!$D$10=8,0,IF(B65&gt;$AB$11-1,IF(B65&lt;$AC$11,G65,0),0)))</f>
        <v>0</v>
      </c>
      <c r="AC65" s="296">
        <f>IF('1. General Input'!$D$10=0,0,IF('1. General Input'!$D$10=8,0,IF(B65&gt;$AC$11-1,IF(B65&lt;$AD$11,G65,0),0)))</f>
        <v>0</v>
      </c>
      <c r="AD65" s="296">
        <f>IF('1. General Input'!$D$10=0,0,IF('1. General Input'!$D$10=8,0,IF(B65&gt;$AD$11-1,IF(B65&lt;$AE$11,G65,0),0)))</f>
        <v>0</v>
      </c>
      <c r="AE65" s="296">
        <f>IF('1. General Input'!$D$10=0,0,IF('1. General Input'!$D$10=8,0,IF(B65&gt;$AE$11-1,IF(B65&lt;$AF$11,G65,0),0)))</f>
        <v>0</v>
      </c>
      <c r="AF65" s="296">
        <f>IF('1. General Input'!$D$10=0,0,IF(B65&gt;$AF$11-1,G65,0))</f>
        <v>0</v>
      </c>
      <c r="AG65" s="270">
        <f t="shared" si="14"/>
        <v>0</v>
      </c>
    </row>
    <row r="66" spans="1:33" x14ac:dyDescent="0.25">
      <c r="A66" s="501"/>
      <c r="B66" s="539"/>
      <c r="C66" s="502"/>
      <c r="D66" s="505"/>
      <c r="E66" s="505"/>
      <c r="F66" s="505"/>
      <c r="G66" s="296">
        <f t="shared" si="13"/>
        <v>0</v>
      </c>
      <c r="H66" s="296">
        <f t="shared" si="4"/>
        <v>0</v>
      </c>
      <c r="I66" s="296">
        <f t="shared" si="5"/>
        <v>0</v>
      </c>
      <c r="J66" s="296">
        <f t="shared" si="6"/>
        <v>0</v>
      </c>
      <c r="K66" s="296">
        <f t="shared" si="7"/>
        <v>0</v>
      </c>
      <c r="L66" s="296">
        <f t="shared" si="8"/>
        <v>0</v>
      </c>
      <c r="M66" s="296">
        <f t="shared" si="9"/>
        <v>0</v>
      </c>
      <c r="N66" s="296">
        <f t="shared" si="10"/>
        <v>0</v>
      </c>
      <c r="O66" s="296">
        <f t="shared" si="12"/>
        <v>0</v>
      </c>
      <c r="P66" s="296">
        <f>IF('1. General Input'!$D$10=0,0,IF('1. General Input'!$D$10=8,0,IF(B66&gt;$P$11-1,IF(B66&lt;$Q$11,G66,0),0)))</f>
        <v>0</v>
      </c>
      <c r="Q66" s="296">
        <f>IF('1. General Input'!$D$10=0,0,IF('1. General Input'!$D$10=8,0,IF(B66&gt;$Q$11-1,IF(B66&lt;$R$11,G66,0),0)))</f>
        <v>0</v>
      </c>
      <c r="R66" s="296">
        <f>IF('1. General Input'!$D$10=0,0,IF('1. General Input'!$D$10=8,0,IF(B66&gt;$R$11-1,IF(B66&lt;$S$11,G66,0),0)))</f>
        <v>0</v>
      </c>
      <c r="S66" s="296">
        <f>IF('1. General Input'!$D$10=0,0,IF('1. General Input'!$D$10=8,0,IF(B66&gt;$S$11-1,IF(B66&lt;$T$11,G66,0),0)))</f>
        <v>0</v>
      </c>
      <c r="T66" s="296">
        <f>IF('1. General Input'!$D$10=0,0,IF('1. General Input'!$D$10=8,0,IF(B66&gt;$T$11-1,IF(B66&lt;$U$11,G66,0),0)))</f>
        <v>0</v>
      </c>
      <c r="U66" s="296">
        <f>IF('1. General Input'!$D$10=0,0,IF('1. General Input'!$D$10=8,0,IF(B66&gt;$U$11-1,IF(B66&lt;$V$11,G66,0),0)))</f>
        <v>0</v>
      </c>
      <c r="V66" s="296">
        <f>IF('1. General Input'!$D$10=0,0,IF('1. General Input'!$D$10=8,0,IF(B66&gt;$V$11-1,IF(B66&lt;$W$11,G66,0),0)))</f>
        <v>0</v>
      </c>
      <c r="W66" s="296">
        <f>IF('1. General Input'!$D$10=0,0,IF('1. General Input'!$D$10=8,0,IF(B66&gt;$W$11-1,IF(B66&lt;$X$11,G66,0),0)))</f>
        <v>0</v>
      </c>
      <c r="X66" s="296">
        <f>IF('1. General Input'!$D$10=0,0,IF('1. General Input'!$D$10=8,0,IF(B66&gt;$X$11-1,IF(B66&lt;$Y$11,G66,0),0)))</f>
        <v>0</v>
      </c>
      <c r="Y66" s="296">
        <f>IF('1. General Input'!$D$10=0,0,IF('1. General Input'!$D$10=8,0,IF(B66&gt;$Y$11-1,IF(B66&lt;$Z$11,G66,0),0)))</f>
        <v>0</v>
      </c>
      <c r="Z66" s="296">
        <f>IF('1. General Input'!$D$10=0,0,IF('1. General Input'!$D$10=8,0,IF(B66&gt;$Z$11-1,IF(B66&lt;$AA$11,G66,0),0)))</f>
        <v>0</v>
      </c>
      <c r="AA66" s="296">
        <f>IF('1. General Input'!$D$10=0,0,IF('1. General Input'!$D$10=8,0,IF(B66&gt;$AA$11-1,IF(B66&lt;$AB$11,G66,0),0)))</f>
        <v>0</v>
      </c>
      <c r="AB66" s="296">
        <f>IF('1. General Input'!$D$10=0,0,IF('1. General Input'!$D$10=8,0,IF(B66&gt;$AB$11-1,IF(B66&lt;$AC$11,G66,0),0)))</f>
        <v>0</v>
      </c>
      <c r="AC66" s="296">
        <f>IF('1. General Input'!$D$10=0,0,IF('1. General Input'!$D$10=8,0,IF(B66&gt;$AC$11-1,IF(B66&lt;$AD$11,G66,0),0)))</f>
        <v>0</v>
      </c>
      <c r="AD66" s="296">
        <f>IF('1. General Input'!$D$10=0,0,IF('1. General Input'!$D$10=8,0,IF(B66&gt;$AD$11-1,IF(B66&lt;$AE$11,G66,0),0)))</f>
        <v>0</v>
      </c>
      <c r="AE66" s="296">
        <f>IF('1. General Input'!$D$10=0,0,IF('1. General Input'!$D$10=8,0,IF(B66&gt;$AE$11-1,IF(B66&lt;$AF$11,G66,0),0)))</f>
        <v>0</v>
      </c>
      <c r="AF66" s="296">
        <f>IF('1. General Input'!$D$10=0,0,IF(B66&gt;$AF$11-1,G66,0))</f>
        <v>0</v>
      </c>
      <c r="AG66" s="270">
        <f t="shared" si="14"/>
        <v>0</v>
      </c>
    </row>
    <row r="67" spans="1:33" x14ac:dyDescent="0.25">
      <c r="A67" s="501"/>
      <c r="B67" s="539"/>
      <c r="C67" s="502"/>
      <c r="D67" s="505"/>
      <c r="E67" s="505"/>
      <c r="F67" s="505"/>
      <c r="G67" s="296">
        <f t="shared" si="13"/>
        <v>0</v>
      </c>
      <c r="H67" s="296">
        <f t="shared" si="4"/>
        <v>0</v>
      </c>
      <c r="I67" s="296">
        <f t="shared" si="5"/>
        <v>0</v>
      </c>
      <c r="J67" s="296">
        <f t="shared" si="6"/>
        <v>0</v>
      </c>
      <c r="K67" s="296">
        <f t="shared" si="7"/>
        <v>0</v>
      </c>
      <c r="L67" s="296">
        <f t="shared" si="8"/>
        <v>0</v>
      </c>
      <c r="M67" s="296">
        <f t="shared" si="9"/>
        <v>0</v>
      </c>
      <c r="N67" s="296">
        <f t="shared" si="10"/>
        <v>0</v>
      </c>
      <c r="O67" s="296">
        <f t="shared" si="12"/>
        <v>0</v>
      </c>
      <c r="P67" s="296">
        <f>IF('1. General Input'!$D$10=0,0,IF('1. General Input'!$D$10=8,0,IF(B67&gt;$P$11-1,IF(B67&lt;$Q$11,G67,0),0)))</f>
        <v>0</v>
      </c>
      <c r="Q67" s="296">
        <f>IF('1. General Input'!$D$10=0,0,IF('1. General Input'!$D$10=8,0,IF(B67&gt;$Q$11-1,IF(B67&lt;$R$11,G67,0),0)))</f>
        <v>0</v>
      </c>
      <c r="R67" s="296">
        <f>IF('1. General Input'!$D$10=0,0,IF('1. General Input'!$D$10=8,0,IF(B67&gt;$R$11-1,IF(B67&lt;$S$11,G67,0),0)))</f>
        <v>0</v>
      </c>
      <c r="S67" s="296">
        <f>IF('1. General Input'!$D$10=0,0,IF('1. General Input'!$D$10=8,0,IF(B67&gt;$S$11-1,IF(B67&lt;$T$11,G67,0),0)))</f>
        <v>0</v>
      </c>
      <c r="T67" s="296">
        <f>IF('1. General Input'!$D$10=0,0,IF('1. General Input'!$D$10=8,0,IF(B67&gt;$T$11-1,IF(B67&lt;$U$11,G67,0),0)))</f>
        <v>0</v>
      </c>
      <c r="U67" s="296">
        <f>IF('1. General Input'!$D$10=0,0,IF('1. General Input'!$D$10=8,0,IF(B67&gt;$U$11-1,IF(B67&lt;$V$11,G67,0),0)))</f>
        <v>0</v>
      </c>
      <c r="V67" s="296">
        <f>IF('1. General Input'!$D$10=0,0,IF('1. General Input'!$D$10=8,0,IF(B67&gt;$V$11-1,IF(B67&lt;$W$11,G67,0),0)))</f>
        <v>0</v>
      </c>
      <c r="W67" s="296">
        <f>IF('1. General Input'!$D$10=0,0,IF('1. General Input'!$D$10=8,0,IF(B67&gt;$W$11-1,IF(B67&lt;$X$11,G67,0),0)))</f>
        <v>0</v>
      </c>
      <c r="X67" s="296">
        <f>IF('1. General Input'!$D$10=0,0,IF('1. General Input'!$D$10=8,0,IF(B67&gt;$X$11-1,IF(B67&lt;$Y$11,G67,0),0)))</f>
        <v>0</v>
      </c>
      <c r="Y67" s="296">
        <f>IF('1. General Input'!$D$10=0,0,IF('1. General Input'!$D$10=8,0,IF(B67&gt;$Y$11-1,IF(B67&lt;$Z$11,G67,0),0)))</f>
        <v>0</v>
      </c>
      <c r="Z67" s="296">
        <f>IF('1. General Input'!$D$10=0,0,IF('1. General Input'!$D$10=8,0,IF(B67&gt;$Z$11-1,IF(B67&lt;$AA$11,G67,0),0)))</f>
        <v>0</v>
      </c>
      <c r="AA67" s="296">
        <f>IF('1. General Input'!$D$10=0,0,IF('1. General Input'!$D$10=8,0,IF(B67&gt;$AA$11-1,IF(B67&lt;$AB$11,G67,0),0)))</f>
        <v>0</v>
      </c>
      <c r="AB67" s="296">
        <f>IF('1. General Input'!$D$10=0,0,IF('1. General Input'!$D$10=8,0,IF(B67&gt;$AB$11-1,IF(B67&lt;$AC$11,G67,0),0)))</f>
        <v>0</v>
      </c>
      <c r="AC67" s="296">
        <f>IF('1. General Input'!$D$10=0,0,IF('1. General Input'!$D$10=8,0,IF(B67&gt;$AC$11-1,IF(B67&lt;$AD$11,G67,0),0)))</f>
        <v>0</v>
      </c>
      <c r="AD67" s="296">
        <f>IF('1. General Input'!$D$10=0,0,IF('1. General Input'!$D$10=8,0,IF(B67&gt;$AD$11-1,IF(B67&lt;$AE$11,G67,0),0)))</f>
        <v>0</v>
      </c>
      <c r="AE67" s="296">
        <f>IF('1. General Input'!$D$10=0,0,IF('1. General Input'!$D$10=8,0,IF(B67&gt;$AE$11-1,IF(B67&lt;$AF$11,G67,0),0)))</f>
        <v>0</v>
      </c>
      <c r="AF67" s="296">
        <f>IF('1. General Input'!$D$10=0,0,IF(B67&gt;$AF$11-1,G67,0))</f>
        <v>0</v>
      </c>
      <c r="AG67" s="270">
        <f t="shared" si="14"/>
        <v>0</v>
      </c>
    </row>
    <row r="68" spans="1:33" x14ac:dyDescent="0.25">
      <c r="A68" s="501"/>
      <c r="B68" s="539"/>
      <c r="C68" s="502"/>
      <c r="D68" s="505"/>
      <c r="E68" s="505"/>
      <c r="F68" s="505"/>
      <c r="G68" s="296">
        <f t="shared" si="13"/>
        <v>0</v>
      </c>
      <c r="H68" s="296">
        <f t="shared" si="4"/>
        <v>0</v>
      </c>
      <c r="I68" s="296">
        <f t="shared" si="5"/>
        <v>0</v>
      </c>
      <c r="J68" s="296">
        <f t="shared" si="6"/>
        <v>0</v>
      </c>
      <c r="K68" s="296">
        <f t="shared" si="7"/>
        <v>0</v>
      </c>
      <c r="L68" s="296">
        <f t="shared" si="8"/>
        <v>0</v>
      </c>
      <c r="M68" s="296">
        <f t="shared" si="9"/>
        <v>0</v>
      </c>
      <c r="N68" s="296">
        <f t="shared" si="10"/>
        <v>0</v>
      </c>
      <c r="O68" s="296">
        <f t="shared" si="12"/>
        <v>0</v>
      </c>
      <c r="P68" s="296">
        <f>IF('1. General Input'!$D$10=0,0,IF('1. General Input'!$D$10=8,0,IF(B68&gt;$P$11-1,IF(B68&lt;$Q$11,G68,0),0)))</f>
        <v>0</v>
      </c>
      <c r="Q68" s="296">
        <f>IF('1. General Input'!$D$10=0,0,IF('1. General Input'!$D$10=8,0,IF(B68&gt;$Q$11-1,IF(B68&lt;$R$11,G68,0),0)))</f>
        <v>0</v>
      </c>
      <c r="R68" s="296">
        <f>IF('1. General Input'!$D$10=0,0,IF('1. General Input'!$D$10=8,0,IF(B68&gt;$R$11-1,IF(B68&lt;$S$11,G68,0),0)))</f>
        <v>0</v>
      </c>
      <c r="S68" s="296">
        <f>IF('1. General Input'!$D$10=0,0,IF('1. General Input'!$D$10=8,0,IF(B68&gt;$S$11-1,IF(B68&lt;$T$11,G68,0),0)))</f>
        <v>0</v>
      </c>
      <c r="T68" s="296">
        <f>IF('1. General Input'!$D$10=0,0,IF('1. General Input'!$D$10=8,0,IF(B68&gt;$T$11-1,IF(B68&lt;$U$11,G68,0),0)))</f>
        <v>0</v>
      </c>
      <c r="U68" s="296">
        <f>IF('1. General Input'!$D$10=0,0,IF('1. General Input'!$D$10=8,0,IF(B68&gt;$U$11-1,IF(B68&lt;$V$11,G68,0),0)))</f>
        <v>0</v>
      </c>
      <c r="V68" s="296">
        <f>IF('1. General Input'!$D$10=0,0,IF('1. General Input'!$D$10=8,0,IF(B68&gt;$V$11-1,IF(B68&lt;$W$11,G68,0),0)))</f>
        <v>0</v>
      </c>
      <c r="W68" s="296">
        <f>IF('1. General Input'!$D$10=0,0,IF('1. General Input'!$D$10=8,0,IF(B68&gt;$W$11-1,IF(B68&lt;$X$11,G68,0),0)))</f>
        <v>0</v>
      </c>
      <c r="X68" s="296">
        <f>IF('1. General Input'!$D$10=0,0,IF('1. General Input'!$D$10=8,0,IF(B68&gt;$X$11-1,IF(B68&lt;$Y$11,G68,0),0)))</f>
        <v>0</v>
      </c>
      <c r="Y68" s="296">
        <f>IF('1. General Input'!$D$10=0,0,IF('1. General Input'!$D$10=8,0,IF(B68&gt;$Y$11-1,IF(B68&lt;$Z$11,G68,0),0)))</f>
        <v>0</v>
      </c>
      <c r="Z68" s="296">
        <f>IF('1. General Input'!$D$10=0,0,IF('1. General Input'!$D$10=8,0,IF(B68&gt;$Z$11-1,IF(B68&lt;$AA$11,G68,0),0)))</f>
        <v>0</v>
      </c>
      <c r="AA68" s="296">
        <f>IF('1. General Input'!$D$10=0,0,IF('1. General Input'!$D$10=8,0,IF(B68&gt;$AA$11-1,IF(B68&lt;$AB$11,G68,0),0)))</f>
        <v>0</v>
      </c>
      <c r="AB68" s="296">
        <f>IF('1. General Input'!$D$10=0,0,IF('1. General Input'!$D$10=8,0,IF(B68&gt;$AB$11-1,IF(B68&lt;$AC$11,G68,0),0)))</f>
        <v>0</v>
      </c>
      <c r="AC68" s="296">
        <f>IF('1. General Input'!$D$10=0,0,IF('1. General Input'!$D$10=8,0,IF(B68&gt;$AC$11-1,IF(B68&lt;$AD$11,G68,0),0)))</f>
        <v>0</v>
      </c>
      <c r="AD68" s="296">
        <f>IF('1. General Input'!$D$10=0,0,IF('1. General Input'!$D$10=8,0,IF(B68&gt;$AD$11-1,IF(B68&lt;$AE$11,G68,0),0)))</f>
        <v>0</v>
      </c>
      <c r="AE68" s="296">
        <f>IF('1. General Input'!$D$10=0,0,IF('1. General Input'!$D$10=8,0,IF(B68&gt;$AE$11-1,IF(B68&lt;$AF$11,G68,0),0)))</f>
        <v>0</v>
      </c>
      <c r="AF68" s="296">
        <f>IF('1. General Input'!$D$10=0,0,IF(B68&gt;$AF$11-1,G68,0))</f>
        <v>0</v>
      </c>
      <c r="AG68" s="270">
        <f t="shared" si="14"/>
        <v>0</v>
      </c>
    </row>
    <row r="69" spans="1:33" x14ac:dyDescent="0.25">
      <c r="A69" s="501"/>
      <c r="B69" s="539"/>
      <c r="C69" s="502"/>
      <c r="D69" s="505"/>
      <c r="E69" s="505"/>
      <c r="F69" s="505"/>
      <c r="G69" s="296">
        <f t="shared" si="13"/>
        <v>0</v>
      </c>
      <c r="H69" s="296">
        <f t="shared" si="4"/>
        <v>0</v>
      </c>
      <c r="I69" s="296">
        <f t="shared" si="5"/>
        <v>0</v>
      </c>
      <c r="J69" s="296">
        <f t="shared" si="6"/>
        <v>0</v>
      </c>
      <c r="K69" s="296">
        <f t="shared" si="7"/>
        <v>0</v>
      </c>
      <c r="L69" s="296">
        <f t="shared" si="8"/>
        <v>0</v>
      </c>
      <c r="M69" s="296">
        <f t="shared" si="9"/>
        <v>0</v>
      </c>
      <c r="N69" s="296">
        <f t="shared" si="10"/>
        <v>0</v>
      </c>
      <c r="O69" s="296">
        <f t="shared" si="12"/>
        <v>0</v>
      </c>
      <c r="P69" s="296">
        <f>IF('1. General Input'!$D$10=0,0,IF('1. General Input'!$D$10=8,0,IF(B69&gt;$P$11-1,IF(B69&lt;$Q$11,G69,0),0)))</f>
        <v>0</v>
      </c>
      <c r="Q69" s="296">
        <f>IF('1. General Input'!$D$10=0,0,IF('1. General Input'!$D$10=8,0,IF(B69&gt;$Q$11-1,IF(B69&lt;$R$11,G69,0),0)))</f>
        <v>0</v>
      </c>
      <c r="R69" s="296">
        <f>IF('1. General Input'!$D$10=0,0,IF('1. General Input'!$D$10=8,0,IF(B69&gt;$R$11-1,IF(B69&lt;$S$11,G69,0),0)))</f>
        <v>0</v>
      </c>
      <c r="S69" s="296">
        <f>IF('1. General Input'!$D$10=0,0,IF('1. General Input'!$D$10=8,0,IF(B69&gt;$S$11-1,IF(B69&lt;$T$11,G69,0),0)))</f>
        <v>0</v>
      </c>
      <c r="T69" s="296">
        <f>IF('1. General Input'!$D$10=0,0,IF('1. General Input'!$D$10=8,0,IF(B69&gt;$T$11-1,IF(B69&lt;$U$11,G69,0),0)))</f>
        <v>0</v>
      </c>
      <c r="U69" s="296">
        <f>IF('1. General Input'!$D$10=0,0,IF('1. General Input'!$D$10=8,0,IF(B69&gt;$U$11-1,IF(B69&lt;$V$11,G69,0),0)))</f>
        <v>0</v>
      </c>
      <c r="V69" s="296">
        <f>IF('1. General Input'!$D$10=0,0,IF('1. General Input'!$D$10=8,0,IF(B69&gt;$V$11-1,IF(B69&lt;$W$11,G69,0),0)))</f>
        <v>0</v>
      </c>
      <c r="W69" s="296">
        <f>IF('1. General Input'!$D$10=0,0,IF('1. General Input'!$D$10=8,0,IF(B69&gt;$W$11-1,IF(B69&lt;$X$11,G69,0),0)))</f>
        <v>0</v>
      </c>
      <c r="X69" s="296">
        <f>IF('1. General Input'!$D$10=0,0,IF('1. General Input'!$D$10=8,0,IF(B69&gt;$X$11-1,IF(B69&lt;$Y$11,G69,0),0)))</f>
        <v>0</v>
      </c>
      <c r="Y69" s="296">
        <f>IF('1. General Input'!$D$10=0,0,IF('1. General Input'!$D$10=8,0,IF(B69&gt;$Y$11-1,IF(B69&lt;$Z$11,G69,0),0)))</f>
        <v>0</v>
      </c>
      <c r="Z69" s="296">
        <f>IF('1. General Input'!$D$10=0,0,IF('1. General Input'!$D$10=8,0,IF(B69&gt;$Z$11-1,IF(B69&lt;$AA$11,G69,0),0)))</f>
        <v>0</v>
      </c>
      <c r="AA69" s="296">
        <f>IF('1. General Input'!$D$10=0,0,IF('1. General Input'!$D$10=8,0,IF(B69&gt;$AA$11-1,IF(B69&lt;$AB$11,G69,0),0)))</f>
        <v>0</v>
      </c>
      <c r="AB69" s="296">
        <f>IF('1. General Input'!$D$10=0,0,IF('1. General Input'!$D$10=8,0,IF(B69&gt;$AB$11-1,IF(B69&lt;$AC$11,G69,0),0)))</f>
        <v>0</v>
      </c>
      <c r="AC69" s="296">
        <f>IF('1. General Input'!$D$10=0,0,IF('1. General Input'!$D$10=8,0,IF(B69&gt;$AC$11-1,IF(B69&lt;$AD$11,G69,0),0)))</f>
        <v>0</v>
      </c>
      <c r="AD69" s="296">
        <f>IF('1. General Input'!$D$10=0,0,IF('1. General Input'!$D$10=8,0,IF(B69&gt;$AD$11-1,IF(B69&lt;$AE$11,G69,0),0)))</f>
        <v>0</v>
      </c>
      <c r="AE69" s="296">
        <f>IF('1. General Input'!$D$10=0,0,IF('1. General Input'!$D$10=8,0,IF(B69&gt;$AE$11-1,IF(B69&lt;$AF$11,G69,0),0)))</f>
        <v>0</v>
      </c>
      <c r="AF69" s="296">
        <f>IF('1. General Input'!$D$10=0,0,IF(B69&gt;$AF$11-1,G69,0))</f>
        <v>0</v>
      </c>
      <c r="AG69" s="270">
        <f t="shared" si="14"/>
        <v>0</v>
      </c>
    </row>
    <row r="70" spans="1:33" x14ac:dyDescent="0.25">
      <c r="A70" s="501"/>
      <c r="B70" s="539"/>
      <c r="C70" s="502"/>
      <c r="D70" s="505"/>
      <c r="E70" s="505"/>
      <c r="F70" s="505"/>
      <c r="G70" s="296">
        <f t="shared" si="13"/>
        <v>0</v>
      </c>
      <c r="H70" s="296">
        <f t="shared" si="4"/>
        <v>0</v>
      </c>
      <c r="I70" s="296">
        <f t="shared" si="5"/>
        <v>0</v>
      </c>
      <c r="J70" s="296">
        <f t="shared" si="6"/>
        <v>0</v>
      </c>
      <c r="K70" s="296">
        <f t="shared" si="7"/>
        <v>0</v>
      </c>
      <c r="L70" s="296">
        <f t="shared" si="8"/>
        <v>0</v>
      </c>
      <c r="M70" s="296">
        <f t="shared" si="9"/>
        <v>0</v>
      </c>
      <c r="N70" s="296">
        <f t="shared" si="10"/>
        <v>0</v>
      </c>
      <c r="O70" s="296">
        <f t="shared" si="12"/>
        <v>0</v>
      </c>
      <c r="P70" s="296">
        <f>IF('1. General Input'!$D$10=0,0,IF('1. General Input'!$D$10=8,0,IF(B70&gt;$P$11-1,IF(B70&lt;$Q$11,G70,0),0)))</f>
        <v>0</v>
      </c>
      <c r="Q70" s="296">
        <f>IF('1. General Input'!$D$10=0,0,IF('1. General Input'!$D$10=8,0,IF(B70&gt;$Q$11-1,IF(B70&lt;$R$11,G70,0),0)))</f>
        <v>0</v>
      </c>
      <c r="R70" s="296">
        <f>IF('1. General Input'!$D$10=0,0,IF('1. General Input'!$D$10=8,0,IF(B70&gt;$R$11-1,IF(B70&lt;$S$11,G70,0),0)))</f>
        <v>0</v>
      </c>
      <c r="S70" s="296">
        <f>IF('1. General Input'!$D$10=0,0,IF('1. General Input'!$D$10=8,0,IF(B70&gt;$S$11-1,IF(B70&lt;$T$11,G70,0),0)))</f>
        <v>0</v>
      </c>
      <c r="T70" s="296">
        <f>IF('1. General Input'!$D$10=0,0,IF('1. General Input'!$D$10=8,0,IF(B70&gt;$T$11-1,IF(B70&lt;$U$11,G70,0),0)))</f>
        <v>0</v>
      </c>
      <c r="U70" s="296">
        <f>IF('1. General Input'!$D$10=0,0,IF('1. General Input'!$D$10=8,0,IF(B70&gt;$U$11-1,IF(B70&lt;$V$11,G70,0),0)))</f>
        <v>0</v>
      </c>
      <c r="V70" s="296">
        <f>IF('1. General Input'!$D$10=0,0,IF('1. General Input'!$D$10=8,0,IF(B70&gt;$V$11-1,IF(B70&lt;$W$11,G70,0),0)))</f>
        <v>0</v>
      </c>
      <c r="W70" s="296">
        <f>IF('1. General Input'!$D$10=0,0,IF('1. General Input'!$D$10=8,0,IF(B70&gt;$W$11-1,IF(B70&lt;$X$11,G70,0),0)))</f>
        <v>0</v>
      </c>
      <c r="X70" s="296">
        <f>IF('1. General Input'!$D$10=0,0,IF('1. General Input'!$D$10=8,0,IF(B70&gt;$X$11-1,IF(B70&lt;$Y$11,G70,0),0)))</f>
        <v>0</v>
      </c>
      <c r="Y70" s="296">
        <f>IF('1. General Input'!$D$10=0,0,IF('1. General Input'!$D$10=8,0,IF(B70&gt;$Y$11-1,IF(B70&lt;$Z$11,G70,0),0)))</f>
        <v>0</v>
      </c>
      <c r="Z70" s="296">
        <f>IF('1. General Input'!$D$10=0,0,IF('1. General Input'!$D$10=8,0,IF(B70&gt;$Z$11-1,IF(B70&lt;$AA$11,G70,0),0)))</f>
        <v>0</v>
      </c>
      <c r="AA70" s="296">
        <f>IF('1. General Input'!$D$10=0,0,IF('1. General Input'!$D$10=8,0,IF(B70&gt;$AA$11-1,IF(B70&lt;$AB$11,G70,0),0)))</f>
        <v>0</v>
      </c>
      <c r="AB70" s="296">
        <f>IF('1. General Input'!$D$10=0,0,IF('1. General Input'!$D$10=8,0,IF(B70&gt;$AB$11-1,IF(B70&lt;$AC$11,G70,0),0)))</f>
        <v>0</v>
      </c>
      <c r="AC70" s="296">
        <f>IF('1. General Input'!$D$10=0,0,IF('1. General Input'!$D$10=8,0,IF(B70&gt;$AC$11-1,IF(B70&lt;$AD$11,G70,0),0)))</f>
        <v>0</v>
      </c>
      <c r="AD70" s="296">
        <f>IF('1. General Input'!$D$10=0,0,IF('1. General Input'!$D$10=8,0,IF(B70&gt;$AD$11-1,IF(B70&lt;$AE$11,G70,0),0)))</f>
        <v>0</v>
      </c>
      <c r="AE70" s="296">
        <f>IF('1. General Input'!$D$10=0,0,IF('1. General Input'!$D$10=8,0,IF(B70&gt;$AE$11-1,IF(B70&lt;$AF$11,G70,0),0)))</f>
        <v>0</v>
      </c>
      <c r="AF70" s="296">
        <f>IF('1. General Input'!$D$10=0,0,IF(B70&gt;$AF$11-1,G70,0))</f>
        <v>0</v>
      </c>
      <c r="AG70" s="270">
        <f t="shared" si="14"/>
        <v>0</v>
      </c>
    </row>
    <row r="71" spans="1:33" x14ac:dyDescent="0.25">
      <c r="A71" s="501"/>
      <c r="B71" s="539"/>
      <c r="C71" s="502"/>
      <c r="D71" s="505"/>
      <c r="E71" s="505"/>
      <c r="F71" s="505"/>
      <c r="G71" s="296">
        <f t="shared" si="13"/>
        <v>0</v>
      </c>
      <c r="H71" s="296">
        <f t="shared" si="4"/>
        <v>0</v>
      </c>
      <c r="I71" s="296">
        <f t="shared" si="5"/>
        <v>0</v>
      </c>
      <c r="J71" s="296">
        <f t="shared" si="6"/>
        <v>0</v>
      </c>
      <c r="K71" s="296">
        <f t="shared" si="7"/>
        <v>0</v>
      </c>
      <c r="L71" s="296">
        <f t="shared" si="8"/>
        <v>0</v>
      </c>
      <c r="M71" s="296">
        <f t="shared" si="9"/>
        <v>0</v>
      </c>
      <c r="N71" s="296">
        <f t="shared" si="10"/>
        <v>0</v>
      </c>
      <c r="O71" s="296">
        <f t="shared" si="12"/>
        <v>0</v>
      </c>
      <c r="P71" s="296">
        <f>IF('1. General Input'!$D$10=0,0,IF('1. General Input'!$D$10=8,0,IF(B71&gt;$P$11-1,IF(B71&lt;$Q$11,G71,0),0)))</f>
        <v>0</v>
      </c>
      <c r="Q71" s="296">
        <f>IF('1. General Input'!$D$10=0,0,IF('1. General Input'!$D$10=8,0,IF(B71&gt;$Q$11-1,IF(B71&lt;$R$11,G71,0),0)))</f>
        <v>0</v>
      </c>
      <c r="R71" s="296">
        <f>IF('1. General Input'!$D$10=0,0,IF('1. General Input'!$D$10=8,0,IF(B71&gt;$R$11-1,IF(B71&lt;$S$11,G71,0),0)))</f>
        <v>0</v>
      </c>
      <c r="S71" s="296">
        <f>IF('1. General Input'!$D$10=0,0,IF('1. General Input'!$D$10=8,0,IF(B71&gt;$S$11-1,IF(B71&lt;$T$11,G71,0),0)))</f>
        <v>0</v>
      </c>
      <c r="T71" s="296">
        <f>IF('1. General Input'!$D$10=0,0,IF('1. General Input'!$D$10=8,0,IF(B71&gt;$T$11-1,IF(B71&lt;$U$11,G71,0),0)))</f>
        <v>0</v>
      </c>
      <c r="U71" s="296">
        <f>IF('1. General Input'!$D$10=0,0,IF('1. General Input'!$D$10=8,0,IF(B71&gt;$U$11-1,IF(B71&lt;$V$11,G71,0),0)))</f>
        <v>0</v>
      </c>
      <c r="V71" s="296">
        <f>IF('1. General Input'!$D$10=0,0,IF('1. General Input'!$D$10=8,0,IF(B71&gt;$V$11-1,IF(B71&lt;$W$11,G71,0),0)))</f>
        <v>0</v>
      </c>
      <c r="W71" s="296">
        <f>IF('1. General Input'!$D$10=0,0,IF('1. General Input'!$D$10=8,0,IF(B71&gt;$W$11-1,IF(B71&lt;$X$11,G71,0),0)))</f>
        <v>0</v>
      </c>
      <c r="X71" s="296">
        <f>IF('1. General Input'!$D$10=0,0,IF('1. General Input'!$D$10=8,0,IF(B71&gt;$X$11-1,IF(B71&lt;$Y$11,G71,0),0)))</f>
        <v>0</v>
      </c>
      <c r="Y71" s="296">
        <f>IF('1. General Input'!$D$10=0,0,IF('1. General Input'!$D$10=8,0,IF(B71&gt;$Y$11-1,IF(B71&lt;$Z$11,G71,0),0)))</f>
        <v>0</v>
      </c>
      <c r="Z71" s="296">
        <f>IF('1. General Input'!$D$10=0,0,IF('1. General Input'!$D$10=8,0,IF(B71&gt;$Z$11-1,IF(B71&lt;$AA$11,G71,0),0)))</f>
        <v>0</v>
      </c>
      <c r="AA71" s="296">
        <f>IF('1. General Input'!$D$10=0,0,IF('1. General Input'!$D$10=8,0,IF(B71&gt;$AA$11-1,IF(B71&lt;$AB$11,G71,0),0)))</f>
        <v>0</v>
      </c>
      <c r="AB71" s="296">
        <f>IF('1. General Input'!$D$10=0,0,IF('1. General Input'!$D$10=8,0,IF(B71&gt;$AB$11-1,IF(B71&lt;$AC$11,G71,0),0)))</f>
        <v>0</v>
      </c>
      <c r="AC71" s="296">
        <f>IF('1. General Input'!$D$10=0,0,IF('1. General Input'!$D$10=8,0,IF(B71&gt;$AC$11-1,IF(B71&lt;$AD$11,G71,0),0)))</f>
        <v>0</v>
      </c>
      <c r="AD71" s="296">
        <f>IF('1. General Input'!$D$10=0,0,IF('1. General Input'!$D$10=8,0,IF(B71&gt;$AD$11-1,IF(B71&lt;$AE$11,G71,0),0)))</f>
        <v>0</v>
      </c>
      <c r="AE71" s="296">
        <f>IF('1. General Input'!$D$10=0,0,IF('1. General Input'!$D$10=8,0,IF(B71&gt;$AE$11-1,IF(B71&lt;$AF$11,G71,0),0)))</f>
        <v>0</v>
      </c>
      <c r="AF71" s="296">
        <f>IF('1. General Input'!$D$10=0,0,IF(B71&gt;$AF$11-1,G71,0))</f>
        <v>0</v>
      </c>
      <c r="AG71" s="270">
        <f t="shared" si="14"/>
        <v>0</v>
      </c>
    </row>
    <row r="72" spans="1:33" x14ac:dyDescent="0.25">
      <c r="A72" s="501"/>
      <c r="B72" s="539"/>
      <c r="C72" s="502"/>
      <c r="D72" s="505"/>
      <c r="E72" s="505"/>
      <c r="F72" s="505"/>
      <c r="G72" s="296">
        <f t="shared" si="13"/>
        <v>0</v>
      </c>
      <c r="H72" s="296">
        <f t="shared" si="4"/>
        <v>0</v>
      </c>
      <c r="I72" s="296">
        <f t="shared" si="5"/>
        <v>0</v>
      </c>
      <c r="J72" s="296">
        <f t="shared" si="6"/>
        <v>0</v>
      </c>
      <c r="K72" s="296">
        <f t="shared" si="7"/>
        <v>0</v>
      </c>
      <c r="L72" s="296">
        <f t="shared" si="8"/>
        <v>0</v>
      </c>
      <c r="M72" s="296">
        <f t="shared" si="9"/>
        <v>0</v>
      </c>
      <c r="N72" s="296">
        <f t="shared" si="10"/>
        <v>0</v>
      </c>
      <c r="O72" s="296">
        <f t="shared" si="12"/>
        <v>0</v>
      </c>
      <c r="P72" s="296">
        <f>IF('1. General Input'!$D$10=0,0,IF('1. General Input'!$D$10=8,0,IF(B72&gt;$P$11-1,IF(B72&lt;$Q$11,G72,0),0)))</f>
        <v>0</v>
      </c>
      <c r="Q72" s="296">
        <f>IF('1. General Input'!$D$10=0,0,IF('1. General Input'!$D$10=8,0,IF(B72&gt;$Q$11-1,IF(B72&lt;$R$11,G72,0),0)))</f>
        <v>0</v>
      </c>
      <c r="R72" s="296">
        <f>IF('1. General Input'!$D$10=0,0,IF('1. General Input'!$D$10=8,0,IF(B72&gt;$R$11-1,IF(B72&lt;$S$11,G72,0),0)))</f>
        <v>0</v>
      </c>
      <c r="S72" s="296">
        <f>IF('1. General Input'!$D$10=0,0,IF('1. General Input'!$D$10=8,0,IF(B72&gt;$S$11-1,IF(B72&lt;$T$11,G72,0),0)))</f>
        <v>0</v>
      </c>
      <c r="T72" s="296">
        <f>IF('1. General Input'!$D$10=0,0,IF('1. General Input'!$D$10=8,0,IF(B72&gt;$T$11-1,IF(B72&lt;$U$11,G72,0),0)))</f>
        <v>0</v>
      </c>
      <c r="U72" s="296">
        <f>IF('1. General Input'!$D$10=0,0,IF('1. General Input'!$D$10=8,0,IF(B72&gt;$U$11-1,IF(B72&lt;$V$11,G72,0),0)))</f>
        <v>0</v>
      </c>
      <c r="V72" s="296">
        <f>IF('1. General Input'!$D$10=0,0,IF('1. General Input'!$D$10=8,0,IF(B72&gt;$V$11-1,IF(B72&lt;$W$11,G72,0),0)))</f>
        <v>0</v>
      </c>
      <c r="W72" s="296">
        <f>IF('1. General Input'!$D$10=0,0,IF('1. General Input'!$D$10=8,0,IF(B72&gt;$W$11-1,IF(B72&lt;$X$11,G72,0),0)))</f>
        <v>0</v>
      </c>
      <c r="X72" s="296">
        <f>IF('1. General Input'!$D$10=0,0,IF('1. General Input'!$D$10=8,0,IF(B72&gt;$X$11-1,IF(B72&lt;$Y$11,G72,0),0)))</f>
        <v>0</v>
      </c>
      <c r="Y72" s="296">
        <f>IF('1. General Input'!$D$10=0,0,IF('1. General Input'!$D$10=8,0,IF(B72&gt;$Y$11-1,IF(B72&lt;$Z$11,G72,0),0)))</f>
        <v>0</v>
      </c>
      <c r="Z72" s="296">
        <f>IF('1. General Input'!$D$10=0,0,IF('1. General Input'!$D$10=8,0,IF(B72&gt;$Z$11-1,IF(B72&lt;$AA$11,G72,0),0)))</f>
        <v>0</v>
      </c>
      <c r="AA72" s="296">
        <f>IF('1. General Input'!$D$10=0,0,IF('1. General Input'!$D$10=8,0,IF(B72&gt;$AA$11-1,IF(B72&lt;$AB$11,G72,0),0)))</f>
        <v>0</v>
      </c>
      <c r="AB72" s="296">
        <f>IF('1. General Input'!$D$10=0,0,IF('1. General Input'!$D$10=8,0,IF(B72&gt;$AB$11-1,IF(B72&lt;$AC$11,G72,0),0)))</f>
        <v>0</v>
      </c>
      <c r="AC72" s="296">
        <f>IF('1. General Input'!$D$10=0,0,IF('1. General Input'!$D$10=8,0,IF(B72&gt;$AC$11-1,IF(B72&lt;$AD$11,G72,0),0)))</f>
        <v>0</v>
      </c>
      <c r="AD72" s="296">
        <f>IF('1. General Input'!$D$10=0,0,IF('1. General Input'!$D$10=8,0,IF(B72&gt;$AD$11-1,IF(B72&lt;$AE$11,G72,0),0)))</f>
        <v>0</v>
      </c>
      <c r="AE72" s="296">
        <f>IF('1. General Input'!$D$10=0,0,IF('1. General Input'!$D$10=8,0,IF(B72&gt;$AE$11-1,IF(B72&lt;$AF$11,G72,0),0)))</f>
        <v>0</v>
      </c>
      <c r="AF72" s="296">
        <f>IF('1. General Input'!$D$10=0,0,IF(B72&gt;$AF$11-1,G72,0))</f>
        <v>0</v>
      </c>
      <c r="AG72" s="270">
        <f t="shared" si="14"/>
        <v>0</v>
      </c>
    </row>
    <row r="73" spans="1:33" x14ac:dyDescent="0.25">
      <c r="A73" s="501"/>
      <c r="B73" s="539"/>
      <c r="C73" s="502"/>
      <c r="D73" s="505"/>
      <c r="E73" s="505"/>
      <c r="F73" s="505"/>
      <c r="G73" s="296">
        <f t="shared" si="13"/>
        <v>0</v>
      </c>
      <c r="H73" s="296">
        <f t="shared" si="4"/>
        <v>0</v>
      </c>
      <c r="I73" s="296">
        <f t="shared" si="5"/>
        <v>0</v>
      </c>
      <c r="J73" s="296">
        <f t="shared" si="6"/>
        <v>0</v>
      </c>
      <c r="K73" s="296">
        <f t="shared" si="7"/>
        <v>0</v>
      </c>
      <c r="L73" s="296">
        <f t="shared" si="8"/>
        <v>0</v>
      </c>
      <c r="M73" s="296">
        <f t="shared" si="9"/>
        <v>0</v>
      </c>
      <c r="N73" s="296">
        <f t="shared" si="10"/>
        <v>0</v>
      </c>
      <c r="O73" s="296">
        <f t="shared" si="12"/>
        <v>0</v>
      </c>
      <c r="P73" s="296">
        <f>IF('1. General Input'!$D$10=0,0,IF('1. General Input'!$D$10=8,0,IF(B73&gt;$P$11-1,IF(B73&lt;$Q$11,G73,0),0)))</f>
        <v>0</v>
      </c>
      <c r="Q73" s="296">
        <f>IF('1. General Input'!$D$10=0,0,IF('1. General Input'!$D$10=8,0,IF(B73&gt;$Q$11-1,IF(B73&lt;$R$11,G73,0),0)))</f>
        <v>0</v>
      </c>
      <c r="R73" s="296">
        <f>IF('1. General Input'!$D$10=0,0,IF('1. General Input'!$D$10=8,0,IF(B73&gt;$R$11-1,IF(B73&lt;$S$11,G73,0),0)))</f>
        <v>0</v>
      </c>
      <c r="S73" s="296">
        <f>IF('1. General Input'!$D$10=0,0,IF('1. General Input'!$D$10=8,0,IF(B73&gt;$S$11-1,IF(B73&lt;$T$11,G73,0),0)))</f>
        <v>0</v>
      </c>
      <c r="T73" s="296">
        <f>IF('1. General Input'!$D$10=0,0,IF('1. General Input'!$D$10=8,0,IF(B73&gt;$T$11-1,IF(B73&lt;$U$11,G73,0),0)))</f>
        <v>0</v>
      </c>
      <c r="U73" s="296">
        <f>IF('1. General Input'!$D$10=0,0,IF('1. General Input'!$D$10=8,0,IF(B73&gt;$U$11-1,IF(B73&lt;$V$11,G73,0),0)))</f>
        <v>0</v>
      </c>
      <c r="V73" s="296">
        <f>IF('1. General Input'!$D$10=0,0,IF('1. General Input'!$D$10=8,0,IF(B73&gt;$V$11-1,IF(B73&lt;$W$11,G73,0),0)))</f>
        <v>0</v>
      </c>
      <c r="W73" s="296">
        <f>IF('1. General Input'!$D$10=0,0,IF('1. General Input'!$D$10=8,0,IF(B73&gt;$W$11-1,IF(B73&lt;$X$11,G73,0),0)))</f>
        <v>0</v>
      </c>
      <c r="X73" s="296">
        <f>IF('1. General Input'!$D$10=0,0,IF('1. General Input'!$D$10=8,0,IF(B73&gt;$X$11-1,IF(B73&lt;$Y$11,G73,0),0)))</f>
        <v>0</v>
      </c>
      <c r="Y73" s="296">
        <f>IF('1. General Input'!$D$10=0,0,IF('1. General Input'!$D$10=8,0,IF(B73&gt;$Y$11-1,IF(B73&lt;$Z$11,G73,0),0)))</f>
        <v>0</v>
      </c>
      <c r="Z73" s="296">
        <f>IF('1. General Input'!$D$10=0,0,IF('1. General Input'!$D$10=8,0,IF(B73&gt;$Z$11-1,IF(B73&lt;$AA$11,G73,0),0)))</f>
        <v>0</v>
      </c>
      <c r="AA73" s="296">
        <f>IF('1. General Input'!$D$10=0,0,IF('1. General Input'!$D$10=8,0,IF(B73&gt;$AA$11-1,IF(B73&lt;$AB$11,G73,0),0)))</f>
        <v>0</v>
      </c>
      <c r="AB73" s="296">
        <f>IF('1. General Input'!$D$10=0,0,IF('1. General Input'!$D$10=8,0,IF(B73&gt;$AB$11-1,IF(B73&lt;$AC$11,G73,0),0)))</f>
        <v>0</v>
      </c>
      <c r="AC73" s="296">
        <f>IF('1. General Input'!$D$10=0,0,IF('1. General Input'!$D$10=8,0,IF(B73&gt;$AC$11-1,IF(B73&lt;$AD$11,G73,0),0)))</f>
        <v>0</v>
      </c>
      <c r="AD73" s="296">
        <f>IF('1. General Input'!$D$10=0,0,IF('1. General Input'!$D$10=8,0,IF(B73&gt;$AD$11-1,IF(B73&lt;$AE$11,G73,0),0)))</f>
        <v>0</v>
      </c>
      <c r="AE73" s="296">
        <f>IF('1. General Input'!$D$10=0,0,IF('1. General Input'!$D$10=8,0,IF(B73&gt;$AE$11-1,IF(B73&lt;$AF$11,G73,0),0)))</f>
        <v>0</v>
      </c>
      <c r="AF73" s="296">
        <f>IF('1. General Input'!$D$10=0,0,IF(B73&gt;$AF$11-1,G73,0))</f>
        <v>0</v>
      </c>
      <c r="AG73" s="270">
        <f t="shared" si="14"/>
        <v>0</v>
      </c>
    </row>
    <row r="74" spans="1:33" x14ac:dyDescent="0.25">
      <c r="A74" s="501"/>
      <c r="B74" s="539"/>
      <c r="C74" s="502"/>
      <c r="D74" s="505"/>
      <c r="E74" s="505"/>
      <c r="F74" s="505"/>
      <c r="G74" s="296">
        <f t="shared" si="13"/>
        <v>0</v>
      </c>
      <c r="H74" s="296">
        <f t="shared" si="4"/>
        <v>0</v>
      </c>
      <c r="I74" s="296">
        <f t="shared" si="5"/>
        <v>0</v>
      </c>
      <c r="J74" s="296">
        <f t="shared" si="6"/>
        <v>0</v>
      </c>
      <c r="K74" s="296">
        <f t="shared" si="7"/>
        <v>0</v>
      </c>
      <c r="L74" s="296">
        <f t="shared" si="8"/>
        <v>0</v>
      </c>
      <c r="M74" s="296">
        <f t="shared" si="9"/>
        <v>0</v>
      </c>
      <c r="N74" s="296">
        <f t="shared" si="10"/>
        <v>0</v>
      </c>
      <c r="O74" s="296">
        <f t="shared" si="12"/>
        <v>0</v>
      </c>
      <c r="P74" s="296">
        <f>IF('1. General Input'!$D$10=0,0,IF('1. General Input'!$D$10=8,0,IF(B74&gt;$P$11-1,IF(B74&lt;$Q$11,G74,0),0)))</f>
        <v>0</v>
      </c>
      <c r="Q74" s="296">
        <f>IF('1. General Input'!$D$10=0,0,IF('1. General Input'!$D$10=8,0,IF(B74&gt;$Q$11-1,IF(B74&lt;$R$11,G74,0),0)))</f>
        <v>0</v>
      </c>
      <c r="R74" s="296">
        <f>IF('1. General Input'!$D$10=0,0,IF('1. General Input'!$D$10=8,0,IF(B74&gt;$R$11-1,IF(B74&lt;$S$11,G74,0),0)))</f>
        <v>0</v>
      </c>
      <c r="S74" s="296">
        <f>IF('1. General Input'!$D$10=0,0,IF('1. General Input'!$D$10=8,0,IF(B74&gt;$S$11-1,IF(B74&lt;$T$11,G74,0),0)))</f>
        <v>0</v>
      </c>
      <c r="T74" s="296">
        <f>IF('1. General Input'!$D$10=0,0,IF('1. General Input'!$D$10=8,0,IF(B74&gt;$T$11-1,IF(B74&lt;$U$11,G74,0),0)))</f>
        <v>0</v>
      </c>
      <c r="U74" s="296">
        <f>IF('1. General Input'!$D$10=0,0,IF('1. General Input'!$D$10=8,0,IF(B74&gt;$U$11-1,IF(B74&lt;$V$11,G74,0),0)))</f>
        <v>0</v>
      </c>
      <c r="V74" s="296">
        <f>IF('1. General Input'!$D$10=0,0,IF('1. General Input'!$D$10=8,0,IF(B74&gt;$V$11-1,IF(B74&lt;$W$11,G74,0),0)))</f>
        <v>0</v>
      </c>
      <c r="W74" s="296">
        <f>IF('1. General Input'!$D$10=0,0,IF('1. General Input'!$D$10=8,0,IF(B74&gt;$W$11-1,IF(B74&lt;$X$11,G74,0),0)))</f>
        <v>0</v>
      </c>
      <c r="X74" s="296">
        <f>IF('1. General Input'!$D$10=0,0,IF('1. General Input'!$D$10=8,0,IF(B74&gt;$X$11-1,IF(B74&lt;$Y$11,G74,0),0)))</f>
        <v>0</v>
      </c>
      <c r="Y74" s="296">
        <f>IF('1. General Input'!$D$10=0,0,IF('1. General Input'!$D$10=8,0,IF(B74&gt;$Y$11-1,IF(B74&lt;$Z$11,G74,0),0)))</f>
        <v>0</v>
      </c>
      <c r="Z74" s="296">
        <f>IF('1. General Input'!$D$10=0,0,IF('1. General Input'!$D$10=8,0,IF(B74&gt;$Z$11-1,IF(B74&lt;$AA$11,G74,0),0)))</f>
        <v>0</v>
      </c>
      <c r="AA74" s="296">
        <f>IF('1. General Input'!$D$10=0,0,IF('1. General Input'!$D$10=8,0,IF(B74&gt;$AA$11-1,IF(B74&lt;$AB$11,G74,0),0)))</f>
        <v>0</v>
      </c>
      <c r="AB74" s="296">
        <f>IF('1. General Input'!$D$10=0,0,IF('1. General Input'!$D$10=8,0,IF(B74&gt;$AB$11-1,IF(B74&lt;$AC$11,G74,0),0)))</f>
        <v>0</v>
      </c>
      <c r="AC74" s="296">
        <f>IF('1. General Input'!$D$10=0,0,IF('1. General Input'!$D$10=8,0,IF(B74&gt;$AC$11-1,IF(B74&lt;$AD$11,G74,0),0)))</f>
        <v>0</v>
      </c>
      <c r="AD74" s="296">
        <f>IF('1. General Input'!$D$10=0,0,IF('1. General Input'!$D$10=8,0,IF(B74&gt;$AD$11-1,IF(B74&lt;$AE$11,G74,0),0)))</f>
        <v>0</v>
      </c>
      <c r="AE74" s="296">
        <f>IF('1. General Input'!$D$10=0,0,IF('1. General Input'!$D$10=8,0,IF(B74&gt;$AE$11-1,IF(B74&lt;$AF$11,G74,0),0)))</f>
        <v>0</v>
      </c>
      <c r="AF74" s="296">
        <f>IF('1. General Input'!$D$10=0,0,IF(B74&gt;$AF$11-1,G74,0))</f>
        <v>0</v>
      </c>
      <c r="AG74" s="270">
        <f t="shared" si="14"/>
        <v>0</v>
      </c>
    </row>
    <row r="75" spans="1:33" x14ac:dyDescent="0.25">
      <c r="A75" s="501"/>
      <c r="B75" s="539"/>
      <c r="C75" s="502"/>
      <c r="D75" s="505"/>
      <c r="E75" s="505"/>
      <c r="F75" s="505"/>
      <c r="G75" s="296">
        <f t="shared" si="13"/>
        <v>0</v>
      </c>
      <c r="H75" s="296">
        <f t="shared" si="4"/>
        <v>0</v>
      </c>
      <c r="I75" s="296">
        <f t="shared" si="5"/>
        <v>0</v>
      </c>
      <c r="J75" s="296">
        <f t="shared" si="6"/>
        <v>0</v>
      </c>
      <c r="K75" s="296">
        <f t="shared" si="7"/>
        <v>0</v>
      </c>
      <c r="L75" s="296">
        <f t="shared" si="8"/>
        <v>0</v>
      </c>
      <c r="M75" s="296">
        <f t="shared" si="9"/>
        <v>0</v>
      </c>
      <c r="N75" s="296">
        <f t="shared" si="10"/>
        <v>0</v>
      </c>
      <c r="O75" s="296">
        <f t="shared" si="12"/>
        <v>0</v>
      </c>
      <c r="P75" s="296">
        <f>IF('1. General Input'!$D$10=0,0,IF('1. General Input'!$D$10=8,0,IF(B75&gt;$P$11-1,IF(B75&lt;$Q$11,G75,0),0)))</f>
        <v>0</v>
      </c>
      <c r="Q75" s="296">
        <f>IF('1. General Input'!$D$10=0,0,IF('1. General Input'!$D$10=8,0,IF(B75&gt;$Q$11-1,IF(B75&lt;$R$11,G75,0),0)))</f>
        <v>0</v>
      </c>
      <c r="R75" s="296">
        <f>IF('1. General Input'!$D$10=0,0,IF('1. General Input'!$D$10=8,0,IF(B75&gt;$R$11-1,IF(B75&lt;$S$11,G75,0),0)))</f>
        <v>0</v>
      </c>
      <c r="S75" s="296">
        <f>IF('1. General Input'!$D$10=0,0,IF('1. General Input'!$D$10=8,0,IF(B75&gt;$S$11-1,IF(B75&lt;$T$11,G75,0),0)))</f>
        <v>0</v>
      </c>
      <c r="T75" s="296">
        <f>IF('1. General Input'!$D$10=0,0,IF('1. General Input'!$D$10=8,0,IF(B75&gt;$T$11-1,IF(B75&lt;$U$11,G75,0),0)))</f>
        <v>0</v>
      </c>
      <c r="U75" s="296">
        <f>IF('1. General Input'!$D$10=0,0,IF('1. General Input'!$D$10=8,0,IF(B75&gt;$U$11-1,IF(B75&lt;$V$11,G75,0),0)))</f>
        <v>0</v>
      </c>
      <c r="V75" s="296">
        <f>IF('1. General Input'!$D$10=0,0,IF('1. General Input'!$D$10=8,0,IF(B75&gt;$V$11-1,IF(B75&lt;$W$11,G75,0),0)))</f>
        <v>0</v>
      </c>
      <c r="W75" s="296">
        <f>IF('1. General Input'!$D$10=0,0,IF('1. General Input'!$D$10=8,0,IF(B75&gt;$W$11-1,IF(B75&lt;$X$11,G75,0),0)))</f>
        <v>0</v>
      </c>
      <c r="X75" s="296">
        <f>IF('1. General Input'!$D$10=0,0,IF('1. General Input'!$D$10=8,0,IF(B75&gt;$X$11-1,IF(B75&lt;$Y$11,G75,0),0)))</f>
        <v>0</v>
      </c>
      <c r="Y75" s="296">
        <f>IF('1. General Input'!$D$10=0,0,IF('1. General Input'!$D$10=8,0,IF(B75&gt;$Y$11-1,IF(B75&lt;$Z$11,G75,0),0)))</f>
        <v>0</v>
      </c>
      <c r="Z75" s="296">
        <f>IF('1. General Input'!$D$10=0,0,IF('1. General Input'!$D$10=8,0,IF(B75&gt;$Z$11-1,IF(B75&lt;$AA$11,G75,0),0)))</f>
        <v>0</v>
      </c>
      <c r="AA75" s="296">
        <f>IF('1. General Input'!$D$10=0,0,IF('1. General Input'!$D$10=8,0,IF(B75&gt;$AA$11-1,IF(B75&lt;$AB$11,G75,0),0)))</f>
        <v>0</v>
      </c>
      <c r="AB75" s="296">
        <f>IF('1. General Input'!$D$10=0,0,IF('1. General Input'!$D$10=8,0,IF(B75&gt;$AB$11-1,IF(B75&lt;$AC$11,G75,0),0)))</f>
        <v>0</v>
      </c>
      <c r="AC75" s="296">
        <f>IF('1. General Input'!$D$10=0,0,IF('1. General Input'!$D$10=8,0,IF(B75&gt;$AC$11-1,IF(B75&lt;$AD$11,G75,0),0)))</f>
        <v>0</v>
      </c>
      <c r="AD75" s="296">
        <f>IF('1. General Input'!$D$10=0,0,IF('1. General Input'!$D$10=8,0,IF(B75&gt;$AD$11-1,IF(B75&lt;$AE$11,G75,0),0)))</f>
        <v>0</v>
      </c>
      <c r="AE75" s="296">
        <f>IF('1. General Input'!$D$10=0,0,IF('1. General Input'!$D$10=8,0,IF(B75&gt;$AE$11-1,IF(B75&lt;$AF$11,G75,0),0)))</f>
        <v>0</v>
      </c>
      <c r="AF75" s="296">
        <f>IF('1. General Input'!$D$10=0,0,IF(B75&gt;$AF$11-1,G75,0))</f>
        <v>0</v>
      </c>
      <c r="AG75" s="270">
        <f t="shared" si="14"/>
        <v>0</v>
      </c>
    </row>
    <row r="76" spans="1:33" x14ac:dyDescent="0.25">
      <c r="A76" s="501"/>
      <c r="B76" s="539"/>
      <c r="C76" s="502"/>
      <c r="D76" s="505"/>
      <c r="E76" s="505"/>
      <c r="F76" s="505"/>
      <c r="G76" s="296">
        <f t="shared" si="13"/>
        <v>0</v>
      </c>
      <c r="H76" s="296">
        <f t="shared" si="4"/>
        <v>0</v>
      </c>
      <c r="I76" s="296">
        <f t="shared" si="5"/>
        <v>0</v>
      </c>
      <c r="J76" s="296">
        <f t="shared" si="6"/>
        <v>0</v>
      </c>
      <c r="K76" s="296">
        <f t="shared" si="7"/>
        <v>0</v>
      </c>
      <c r="L76" s="296">
        <f t="shared" si="8"/>
        <v>0</v>
      </c>
      <c r="M76" s="296">
        <f t="shared" si="9"/>
        <v>0</v>
      </c>
      <c r="N76" s="296">
        <f t="shared" si="10"/>
        <v>0</v>
      </c>
      <c r="O76" s="296">
        <f t="shared" si="12"/>
        <v>0</v>
      </c>
      <c r="P76" s="296">
        <f>IF('1. General Input'!$D$10=0,0,IF('1. General Input'!$D$10=8,0,IF(B76&gt;$P$11-1,IF(B76&lt;$Q$11,G76,0),0)))</f>
        <v>0</v>
      </c>
      <c r="Q76" s="296">
        <f>IF('1. General Input'!$D$10=0,0,IF('1. General Input'!$D$10=8,0,IF(B76&gt;$Q$11-1,IF(B76&lt;$R$11,G76,0),0)))</f>
        <v>0</v>
      </c>
      <c r="R76" s="296">
        <f>IF('1. General Input'!$D$10=0,0,IF('1. General Input'!$D$10=8,0,IF(B76&gt;$R$11-1,IF(B76&lt;$S$11,G76,0),0)))</f>
        <v>0</v>
      </c>
      <c r="S76" s="296">
        <f>IF('1. General Input'!$D$10=0,0,IF('1. General Input'!$D$10=8,0,IF(B76&gt;$S$11-1,IF(B76&lt;$T$11,G76,0),0)))</f>
        <v>0</v>
      </c>
      <c r="T76" s="296">
        <f>IF('1. General Input'!$D$10=0,0,IF('1. General Input'!$D$10=8,0,IF(B76&gt;$T$11-1,IF(B76&lt;$U$11,G76,0),0)))</f>
        <v>0</v>
      </c>
      <c r="U76" s="296">
        <f>IF('1. General Input'!$D$10=0,0,IF('1. General Input'!$D$10=8,0,IF(B76&gt;$U$11-1,IF(B76&lt;$V$11,G76,0),0)))</f>
        <v>0</v>
      </c>
      <c r="V76" s="296">
        <f>IF('1. General Input'!$D$10=0,0,IF('1. General Input'!$D$10=8,0,IF(B76&gt;$V$11-1,IF(B76&lt;$W$11,G76,0),0)))</f>
        <v>0</v>
      </c>
      <c r="W76" s="296">
        <f>IF('1. General Input'!$D$10=0,0,IF('1. General Input'!$D$10=8,0,IF(B76&gt;$W$11-1,IF(B76&lt;$X$11,G76,0),0)))</f>
        <v>0</v>
      </c>
      <c r="X76" s="296">
        <f>IF('1. General Input'!$D$10=0,0,IF('1. General Input'!$D$10=8,0,IF(B76&gt;$X$11-1,IF(B76&lt;$Y$11,G76,0),0)))</f>
        <v>0</v>
      </c>
      <c r="Y76" s="296">
        <f>IF('1. General Input'!$D$10=0,0,IF('1. General Input'!$D$10=8,0,IF(B76&gt;$Y$11-1,IF(B76&lt;$Z$11,G76,0),0)))</f>
        <v>0</v>
      </c>
      <c r="Z76" s="296">
        <f>IF('1. General Input'!$D$10=0,0,IF('1. General Input'!$D$10=8,0,IF(B76&gt;$Z$11-1,IF(B76&lt;$AA$11,G76,0),0)))</f>
        <v>0</v>
      </c>
      <c r="AA76" s="296">
        <f>IF('1. General Input'!$D$10=0,0,IF('1. General Input'!$D$10=8,0,IF(B76&gt;$AA$11-1,IF(B76&lt;$AB$11,G76,0),0)))</f>
        <v>0</v>
      </c>
      <c r="AB76" s="296">
        <f>IF('1. General Input'!$D$10=0,0,IF('1. General Input'!$D$10=8,0,IF(B76&gt;$AB$11-1,IF(B76&lt;$AC$11,G76,0),0)))</f>
        <v>0</v>
      </c>
      <c r="AC76" s="296">
        <f>IF('1. General Input'!$D$10=0,0,IF('1. General Input'!$D$10=8,0,IF(B76&gt;$AC$11-1,IF(B76&lt;$AD$11,G76,0),0)))</f>
        <v>0</v>
      </c>
      <c r="AD76" s="296">
        <f>IF('1. General Input'!$D$10=0,0,IF('1. General Input'!$D$10=8,0,IF(B76&gt;$AD$11-1,IF(B76&lt;$AE$11,G76,0),0)))</f>
        <v>0</v>
      </c>
      <c r="AE76" s="296">
        <f>IF('1. General Input'!$D$10=0,0,IF('1. General Input'!$D$10=8,0,IF(B76&gt;$AE$11-1,IF(B76&lt;$AF$11,G76,0),0)))</f>
        <v>0</v>
      </c>
      <c r="AF76" s="296">
        <f>IF('1. General Input'!$D$10=0,0,IF(B76&gt;$AF$11-1,G76,0))</f>
        <v>0</v>
      </c>
      <c r="AG76" s="270">
        <f t="shared" si="14"/>
        <v>0</v>
      </c>
    </row>
    <row r="77" spans="1:33" x14ac:dyDescent="0.25">
      <c r="A77" s="501"/>
      <c r="B77" s="539"/>
      <c r="C77" s="502"/>
      <c r="D77" s="505"/>
      <c r="E77" s="505"/>
      <c r="F77" s="505"/>
      <c r="G77" s="296">
        <f t="shared" si="13"/>
        <v>0</v>
      </c>
      <c r="H77" s="296">
        <f t="shared" si="4"/>
        <v>0</v>
      </c>
      <c r="I77" s="296">
        <f t="shared" si="5"/>
        <v>0</v>
      </c>
      <c r="J77" s="296">
        <f t="shared" si="6"/>
        <v>0</v>
      </c>
      <c r="K77" s="296">
        <f t="shared" si="7"/>
        <v>0</v>
      </c>
      <c r="L77" s="296">
        <f t="shared" si="8"/>
        <v>0</v>
      </c>
      <c r="M77" s="296">
        <f t="shared" si="9"/>
        <v>0</v>
      </c>
      <c r="N77" s="296">
        <f t="shared" si="10"/>
        <v>0</v>
      </c>
      <c r="O77" s="296">
        <f t="shared" si="12"/>
        <v>0</v>
      </c>
      <c r="P77" s="296">
        <f>IF('1. General Input'!$D$10=0,0,IF('1. General Input'!$D$10=8,0,IF(B77&gt;$P$11-1,IF(B77&lt;$Q$11,G77,0),0)))</f>
        <v>0</v>
      </c>
      <c r="Q77" s="296">
        <f>IF('1. General Input'!$D$10=0,0,IF('1. General Input'!$D$10=8,0,IF(B77&gt;$Q$11-1,IF(B77&lt;$R$11,G77,0),0)))</f>
        <v>0</v>
      </c>
      <c r="R77" s="296">
        <f>IF('1. General Input'!$D$10=0,0,IF('1. General Input'!$D$10=8,0,IF(B77&gt;$R$11-1,IF(B77&lt;$S$11,G77,0),0)))</f>
        <v>0</v>
      </c>
      <c r="S77" s="296">
        <f>IF('1. General Input'!$D$10=0,0,IF('1. General Input'!$D$10=8,0,IF(B77&gt;$S$11-1,IF(B77&lt;$T$11,G77,0),0)))</f>
        <v>0</v>
      </c>
      <c r="T77" s="296">
        <f>IF('1. General Input'!$D$10=0,0,IF('1. General Input'!$D$10=8,0,IF(B77&gt;$T$11-1,IF(B77&lt;$U$11,G77,0),0)))</f>
        <v>0</v>
      </c>
      <c r="U77" s="296">
        <f>IF('1. General Input'!$D$10=0,0,IF('1. General Input'!$D$10=8,0,IF(B77&gt;$U$11-1,IF(B77&lt;$V$11,G77,0),0)))</f>
        <v>0</v>
      </c>
      <c r="V77" s="296">
        <f>IF('1. General Input'!$D$10=0,0,IF('1. General Input'!$D$10=8,0,IF(B77&gt;$V$11-1,IF(B77&lt;$W$11,G77,0),0)))</f>
        <v>0</v>
      </c>
      <c r="W77" s="296">
        <f>IF('1. General Input'!$D$10=0,0,IF('1. General Input'!$D$10=8,0,IF(B77&gt;$W$11-1,IF(B77&lt;$X$11,G77,0),0)))</f>
        <v>0</v>
      </c>
      <c r="X77" s="296">
        <f>IF('1. General Input'!$D$10=0,0,IF('1. General Input'!$D$10=8,0,IF(B77&gt;$X$11-1,IF(B77&lt;$Y$11,G77,0),0)))</f>
        <v>0</v>
      </c>
      <c r="Y77" s="296">
        <f>IF('1. General Input'!$D$10=0,0,IF('1. General Input'!$D$10=8,0,IF(B77&gt;$Y$11-1,IF(B77&lt;$Z$11,G77,0),0)))</f>
        <v>0</v>
      </c>
      <c r="Z77" s="296">
        <f>IF('1. General Input'!$D$10=0,0,IF('1. General Input'!$D$10=8,0,IF(B77&gt;$Z$11-1,IF(B77&lt;$AA$11,G77,0),0)))</f>
        <v>0</v>
      </c>
      <c r="AA77" s="296">
        <f>IF('1. General Input'!$D$10=0,0,IF('1. General Input'!$D$10=8,0,IF(B77&gt;$AA$11-1,IF(B77&lt;$AB$11,G77,0),0)))</f>
        <v>0</v>
      </c>
      <c r="AB77" s="296">
        <f>IF('1. General Input'!$D$10=0,0,IF('1. General Input'!$D$10=8,0,IF(B77&gt;$AB$11-1,IF(B77&lt;$AC$11,G77,0),0)))</f>
        <v>0</v>
      </c>
      <c r="AC77" s="296">
        <f>IF('1. General Input'!$D$10=0,0,IF('1. General Input'!$D$10=8,0,IF(B77&gt;$AC$11-1,IF(B77&lt;$AD$11,G77,0),0)))</f>
        <v>0</v>
      </c>
      <c r="AD77" s="296">
        <f>IF('1. General Input'!$D$10=0,0,IF('1. General Input'!$D$10=8,0,IF(B77&gt;$AD$11-1,IF(B77&lt;$AE$11,G77,0),0)))</f>
        <v>0</v>
      </c>
      <c r="AE77" s="296">
        <f>IF('1. General Input'!$D$10=0,0,IF('1. General Input'!$D$10=8,0,IF(B77&gt;$AE$11-1,IF(B77&lt;$AF$11,G77,0),0)))</f>
        <v>0</v>
      </c>
      <c r="AF77" s="296">
        <f>IF('1. General Input'!$D$10=0,0,IF(B77&gt;$AF$11-1,G77,0))</f>
        <v>0</v>
      </c>
      <c r="AG77" s="270">
        <f t="shared" si="14"/>
        <v>0</v>
      </c>
    </row>
    <row r="78" spans="1:33" x14ac:dyDescent="0.25">
      <c r="A78" s="501"/>
      <c r="B78" s="539"/>
      <c r="C78" s="502"/>
      <c r="D78" s="505"/>
      <c r="E78" s="505"/>
      <c r="F78" s="505"/>
      <c r="G78" s="296">
        <f t="shared" si="13"/>
        <v>0</v>
      </c>
      <c r="H78" s="296">
        <f t="shared" si="4"/>
        <v>0</v>
      </c>
      <c r="I78" s="296">
        <f t="shared" si="5"/>
        <v>0</v>
      </c>
      <c r="J78" s="296">
        <f t="shared" si="6"/>
        <v>0</v>
      </c>
      <c r="K78" s="296">
        <f t="shared" si="7"/>
        <v>0</v>
      </c>
      <c r="L78" s="296">
        <f t="shared" si="8"/>
        <v>0</v>
      </c>
      <c r="M78" s="296">
        <f t="shared" si="9"/>
        <v>0</v>
      </c>
      <c r="N78" s="296">
        <f t="shared" si="10"/>
        <v>0</v>
      </c>
      <c r="O78" s="296">
        <f t="shared" si="12"/>
        <v>0</v>
      </c>
      <c r="P78" s="296">
        <f>IF('1. General Input'!$D$10=0,0,IF('1. General Input'!$D$10=8,0,IF(B78&gt;$P$11-1,IF(B78&lt;$Q$11,G78,0),0)))</f>
        <v>0</v>
      </c>
      <c r="Q78" s="296">
        <f>IF('1. General Input'!$D$10=0,0,IF('1. General Input'!$D$10=8,0,IF(B78&gt;$Q$11-1,IF(B78&lt;$R$11,G78,0),0)))</f>
        <v>0</v>
      </c>
      <c r="R78" s="296">
        <f>IF('1. General Input'!$D$10=0,0,IF('1. General Input'!$D$10=8,0,IF(B78&gt;$R$11-1,IF(B78&lt;$S$11,G78,0),0)))</f>
        <v>0</v>
      </c>
      <c r="S78" s="296">
        <f>IF('1. General Input'!$D$10=0,0,IF('1. General Input'!$D$10=8,0,IF(B78&gt;$S$11-1,IF(B78&lt;$T$11,G78,0),0)))</f>
        <v>0</v>
      </c>
      <c r="T78" s="296">
        <f>IF('1. General Input'!$D$10=0,0,IF('1. General Input'!$D$10=8,0,IF(B78&gt;$T$11-1,IF(B78&lt;$U$11,G78,0),0)))</f>
        <v>0</v>
      </c>
      <c r="U78" s="296">
        <f>IF('1. General Input'!$D$10=0,0,IF('1. General Input'!$D$10=8,0,IF(B78&gt;$U$11-1,IF(B78&lt;$V$11,G78,0),0)))</f>
        <v>0</v>
      </c>
      <c r="V78" s="296">
        <f>IF('1. General Input'!$D$10=0,0,IF('1. General Input'!$D$10=8,0,IF(B78&gt;$V$11-1,IF(B78&lt;$W$11,G78,0),0)))</f>
        <v>0</v>
      </c>
      <c r="W78" s="296">
        <f>IF('1. General Input'!$D$10=0,0,IF('1. General Input'!$D$10=8,0,IF(B78&gt;$W$11-1,IF(B78&lt;$X$11,G78,0),0)))</f>
        <v>0</v>
      </c>
      <c r="X78" s="296">
        <f>IF('1. General Input'!$D$10=0,0,IF('1. General Input'!$D$10=8,0,IF(B78&gt;$X$11-1,IF(B78&lt;$Y$11,G78,0),0)))</f>
        <v>0</v>
      </c>
      <c r="Y78" s="296">
        <f>IF('1. General Input'!$D$10=0,0,IF('1. General Input'!$D$10=8,0,IF(B78&gt;$Y$11-1,IF(B78&lt;$Z$11,G78,0),0)))</f>
        <v>0</v>
      </c>
      <c r="Z78" s="296">
        <f>IF('1. General Input'!$D$10=0,0,IF('1. General Input'!$D$10=8,0,IF(B78&gt;$Z$11-1,IF(B78&lt;$AA$11,G78,0),0)))</f>
        <v>0</v>
      </c>
      <c r="AA78" s="296">
        <f>IF('1. General Input'!$D$10=0,0,IF('1. General Input'!$D$10=8,0,IF(B78&gt;$AA$11-1,IF(B78&lt;$AB$11,G78,0),0)))</f>
        <v>0</v>
      </c>
      <c r="AB78" s="296">
        <f>IF('1. General Input'!$D$10=0,0,IF('1. General Input'!$D$10=8,0,IF(B78&gt;$AB$11-1,IF(B78&lt;$AC$11,G78,0),0)))</f>
        <v>0</v>
      </c>
      <c r="AC78" s="296">
        <f>IF('1. General Input'!$D$10=0,0,IF('1. General Input'!$D$10=8,0,IF(B78&gt;$AC$11-1,IF(B78&lt;$AD$11,G78,0),0)))</f>
        <v>0</v>
      </c>
      <c r="AD78" s="296">
        <f>IF('1. General Input'!$D$10=0,0,IF('1. General Input'!$D$10=8,0,IF(B78&gt;$AD$11-1,IF(B78&lt;$AE$11,G78,0),0)))</f>
        <v>0</v>
      </c>
      <c r="AE78" s="296">
        <f>IF('1. General Input'!$D$10=0,0,IF('1. General Input'!$D$10=8,0,IF(B78&gt;$AE$11-1,IF(B78&lt;$AF$11,G78,0),0)))</f>
        <v>0</v>
      </c>
      <c r="AF78" s="296">
        <f>IF('1. General Input'!$D$10=0,0,IF(B78&gt;$AF$11-1,G78,0))</f>
        <v>0</v>
      </c>
      <c r="AG78" s="270">
        <f t="shared" si="14"/>
        <v>0</v>
      </c>
    </row>
    <row r="79" spans="1:33" x14ac:dyDescent="0.25">
      <c r="A79" s="501"/>
      <c r="B79" s="539"/>
      <c r="C79" s="502"/>
      <c r="D79" s="505"/>
      <c r="E79" s="505"/>
      <c r="F79" s="505"/>
      <c r="G79" s="296">
        <f t="shared" si="13"/>
        <v>0</v>
      </c>
      <c r="H79" s="296">
        <f t="shared" si="4"/>
        <v>0</v>
      </c>
      <c r="I79" s="296">
        <f t="shared" si="5"/>
        <v>0</v>
      </c>
      <c r="J79" s="296">
        <f t="shared" si="6"/>
        <v>0</v>
      </c>
      <c r="K79" s="296">
        <f t="shared" si="7"/>
        <v>0</v>
      </c>
      <c r="L79" s="296">
        <f t="shared" si="8"/>
        <v>0</v>
      </c>
      <c r="M79" s="296">
        <f t="shared" si="9"/>
        <v>0</v>
      </c>
      <c r="N79" s="296">
        <f t="shared" si="10"/>
        <v>0</v>
      </c>
      <c r="O79" s="296">
        <f t="shared" si="12"/>
        <v>0</v>
      </c>
      <c r="P79" s="296">
        <f>IF('1. General Input'!$D$10=0,0,IF('1. General Input'!$D$10=8,0,IF(B79&gt;$P$11-1,IF(B79&lt;$Q$11,G79,0),0)))</f>
        <v>0</v>
      </c>
      <c r="Q79" s="296">
        <f>IF('1. General Input'!$D$10=0,0,IF('1. General Input'!$D$10=8,0,IF(B79&gt;$Q$11-1,IF(B79&lt;$R$11,G79,0),0)))</f>
        <v>0</v>
      </c>
      <c r="R79" s="296">
        <f>IF('1. General Input'!$D$10=0,0,IF('1. General Input'!$D$10=8,0,IF(B79&gt;$R$11-1,IF(B79&lt;$S$11,G79,0),0)))</f>
        <v>0</v>
      </c>
      <c r="S79" s="296">
        <f>IF('1. General Input'!$D$10=0,0,IF('1. General Input'!$D$10=8,0,IF(B79&gt;$S$11-1,IF(B79&lt;$T$11,G79,0),0)))</f>
        <v>0</v>
      </c>
      <c r="T79" s="296">
        <f>IF('1. General Input'!$D$10=0,0,IF('1. General Input'!$D$10=8,0,IF(B79&gt;$T$11-1,IF(B79&lt;$U$11,G79,0),0)))</f>
        <v>0</v>
      </c>
      <c r="U79" s="296">
        <f>IF('1. General Input'!$D$10=0,0,IF('1. General Input'!$D$10=8,0,IF(B79&gt;$U$11-1,IF(B79&lt;$V$11,G79,0),0)))</f>
        <v>0</v>
      </c>
      <c r="V79" s="296">
        <f>IF('1. General Input'!$D$10=0,0,IF('1. General Input'!$D$10=8,0,IF(B79&gt;$V$11-1,IF(B79&lt;$W$11,G79,0),0)))</f>
        <v>0</v>
      </c>
      <c r="W79" s="296">
        <f>IF('1. General Input'!$D$10=0,0,IF('1. General Input'!$D$10=8,0,IF(B79&gt;$W$11-1,IF(B79&lt;$X$11,G79,0),0)))</f>
        <v>0</v>
      </c>
      <c r="X79" s="296">
        <f>IF('1. General Input'!$D$10=0,0,IF('1. General Input'!$D$10=8,0,IF(B79&gt;$X$11-1,IF(B79&lt;$Y$11,G79,0),0)))</f>
        <v>0</v>
      </c>
      <c r="Y79" s="296">
        <f>IF('1. General Input'!$D$10=0,0,IF('1. General Input'!$D$10=8,0,IF(B79&gt;$Y$11-1,IF(B79&lt;$Z$11,G79,0),0)))</f>
        <v>0</v>
      </c>
      <c r="Z79" s="296">
        <f>IF('1. General Input'!$D$10=0,0,IF('1. General Input'!$D$10=8,0,IF(B79&gt;$Z$11-1,IF(B79&lt;$AA$11,G79,0),0)))</f>
        <v>0</v>
      </c>
      <c r="AA79" s="296">
        <f>IF('1. General Input'!$D$10=0,0,IF('1. General Input'!$D$10=8,0,IF(B79&gt;$AA$11-1,IF(B79&lt;$AB$11,G79,0),0)))</f>
        <v>0</v>
      </c>
      <c r="AB79" s="296">
        <f>IF('1. General Input'!$D$10=0,0,IF('1. General Input'!$D$10=8,0,IF(B79&gt;$AB$11-1,IF(B79&lt;$AC$11,G79,0),0)))</f>
        <v>0</v>
      </c>
      <c r="AC79" s="296">
        <f>IF('1. General Input'!$D$10=0,0,IF('1. General Input'!$D$10=8,0,IF(B79&gt;$AC$11-1,IF(B79&lt;$AD$11,G79,0),0)))</f>
        <v>0</v>
      </c>
      <c r="AD79" s="296">
        <f>IF('1. General Input'!$D$10=0,0,IF('1. General Input'!$D$10=8,0,IF(B79&gt;$AD$11-1,IF(B79&lt;$AE$11,G79,0),0)))</f>
        <v>0</v>
      </c>
      <c r="AE79" s="296">
        <f>IF('1. General Input'!$D$10=0,0,IF('1. General Input'!$D$10=8,0,IF(B79&gt;$AE$11-1,IF(B79&lt;$AF$11,G79,0),0)))</f>
        <v>0</v>
      </c>
      <c r="AF79" s="296">
        <f>IF('1. General Input'!$D$10=0,0,IF(B79&gt;$AF$11-1,G79,0))</f>
        <v>0</v>
      </c>
      <c r="AG79" s="270">
        <f t="shared" si="14"/>
        <v>0</v>
      </c>
    </row>
    <row r="80" spans="1:33" x14ac:dyDescent="0.25">
      <c r="A80" s="501"/>
      <c r="B80" s="539"/>
      <c r="C80" s="502"/>
      <c r="D80" s="505"/>
      <c r="E80" s="505"/>
      <c r="F80" s="505"/>
      <c r="G80" s="296">
        <f t="shared" si="13"/>
        <v>0</v>
      </c>
      <c r="H80" s="296">
        <f t="shared" ref="H80:H114" si="15">IF(B80&gt;$H$11-1,IF(B80&lt;$I$11,G80,0),0)</f>
        <v>0</v>
      </c>
      <c r="I80" s="296">
        <f t="shared" ref="I80:I114" si="16">IF(B80&gt;$I$11-1,IF(B80&lt;$J$11,G80,0),0)</f>
        <v>0</v>
      </c>
      <c r="J80" s="296">
        <f t="shared" ref="J80:J114" si="17">IF(B80&gt;$J$11-1,IF(B80&lt;$K$11,G80,0),0)</f>
        <v>0</v>
      </c>
      <c r="K80" s="296">
        <f t="shared" ref="K80:K114" si="18">IF(B80&gt;$K$11-1,IF(B80&lt;$L$11,G80,0),0)</f>
        <v>0</v>
      </c>
      <c r="L80" s="296">
        <f t="shared" ref="L80:L114" si="19">IF(B80&gt;$L$11-1,IF(B80&lt;$M$11,G80,0),0)</f>
        <v>0</v>
      </c>
      <c r="M80" s="296">
        <f t="shared" ref="M80:M114" si="20">IF(B80&gt;$M$11-1,IF(B80&lt;$N$11,G80,0),0)</f>
        <v>0</v>
      </c>
      <c r="N80" s="296">
        <f t="shared" ref="N80:N114" si="21">IF(B80&gt;$N$11-1,IF(B80&lt;$O$11,G80,0),0)</f>
        <v>0</v>
      </c>
      <c r="O80" s="296">
        <f t="shared" si="12"/>
        <v>0</v>
      </c>
      <c r="P80" s="296">
        <f>IF('1. General Input'!$D$10=0,0,IF('1. General Input'!$D$10=8,0,IF(B80&gt;$P$11-1,IF(B80&lt;$Q$11,G80,0),0)))</f>
        <v>0</v>
      </c>
      <c r="Q80" s="296">
        <f>IF('1. General Input'!$D$10=0,0,IF('1. General Input'!$D$10=8,0,IF(B80&gt;$Q$11-1,IF(B80&lt;$R$11,G80,0),0)))</f>
        <v>0</v>
      </c>
      <c r="R80" s="296">
        <f>IF('1. General Input'!$D$10=0,0,IF('1. General Input'!$D$10=8,0,IF(B80&gt;$R$11-1,IF(B80&lt;$S$11,G80,0),0)))</f>
        <v>0</v>
      </c>
      <c r="S80" s="296">
        <f>IF('1. General Input'!$D$10=0,0,IF('1. General Input'!$D$10=8,0,IF(B80&gt;$S$11-1,IF(B80&lt;$T$11,G80,0),0)))</f>
        <v>0</v>
      </c>
      <c r="T80" s="296">
        <f>IF('1. General Input'!$D$10=0,0,IF('1. General Input'!$D$10=8,0,IF(B80&gt;$T$11-1,IF(B80&lt;$U$11,G80,0),0)))</f>
        <v>0</v>
      </c>
      <c r="U80" s="296">
        <f>IF('1. General Input'!$D$10=0,0,IF('1. General Input'!$D$10=8,0,IF(B80&gt;$U$11-1,IF(B80&lt;$V$11,G80,0),0)))</f>
        <v>0</v>
      </c>
      <c r="V80" s="296">
        <f>IF('1. General Input'!$D$10=0,0,IF('1. General Input'!$D$10=8,0,IF(B80&gt;$V$11-1,IF(B80&lt;$W$11,G80,0),0)))</f>
        <v>0</v>
      </c>
      <c r="W80" s="296">
        <f>IF('1. General Input'!$D$10=0,0,IF('1. General Input'!$D$10=8,0,IF(B80&gt;$W$11-1,IF(B80&lt;$X$11,G80,0),0)))</f>
        <v>0</v>
      </c>
      <c r="X80" s="296">
        <f>IF('1. General Input'!$D$10=0,0,IF('1. General Input'!$D$10=8,0,IF(B80&gt;$X$11-1,IF(B80&lt;$Y$11,G80,0),0)))</f>
        <v>0</v>
      </c>
      <c r="Y80" s="296">
        <f>IF('1. General Input'!$D$10=0,0,IF('1. General Input'!$D$10=8,0,IF(B80&gt;$Y$11-1,IF(B80&lt;$Z$11,G80,0),0)))</f>
        <v>0</v>
      </c>
      <c r="Z80" s="296">
        <f>IF('1. General Input'!$D$10=0,0,IF('1. General Input'!$D$10=8,0,IF(B80&gt;$Z$11-1,IF(B80&lt;$AA$11,G80,0),0)))</f>
        <v>0</v>
      </c>
      <c r="AA80" s="296">
        <f>IF('1. General Input'!$D$10=0,0,IF('1. General Input'!$D$10=8,0,IF(B80&gt;$AA$11-1,IF(B80&lt;$AB$11,G80,0),0)))</f>
        <v>0</v>
      </c>
      <c r="AB80" s="296">
        <f>IF('1. General Input'!$D$10=0,0,IF('1. General Input'!$D$10=8,0,IF(B80&gt;$AB$11-1,IF(B80&lt;$AC$11,G80,0),0)))</f>
        <v>0</v>
      </c>
      <c r="AC80" s="296">
        <f>IF('1. General Input'!$D$10=0,0,IF('1. General Input'!$D$10=8,0,IF(B80&gt;$AC$11-1,IF(B80&lt;$AD$11,G80,0),0)))</f>
        <v>0</v>
      </c>
      <c r="AD80" s="296">
        <f>IF('1. General Input'!$D$10=0,0,IF('1. General Input'!$D$10=8,0,IF(B80&gt;$AD$11-1,IF(B80&lt;$AE$11,G80,0),0)))</f>
        <v>0</v>
      </c>
      <c r="AE80" s="296">
        <f>IF('1. General Input'!$D$10=0,0,IF('1. General Input'!$D$10=8,0,IF(B80&gt;$AE$11-1,IF(B80&lt;$AF$11,G80,0),0)))</f>
        <v>0</v>
      </c>
      <c r="AF80" s="296">
        <f>IF('1. General Input'!$D$10=0,0,IF(B80&gt;$AF$11-1,G80,0))</f>
        <v>0</v>
      </c>
      <c r="AG80" s="270">
        <f t="shared" si="14"/>
        <v>0</v>
      </c>
    </row>
    <row r="81" spans="1:33" x14ac:dyDescent="0.25">
      <c r="A81" s="501"/>
      <c r="B81" s="539"/>
      <c r="C81" s="502"/>
      <c r="D81" s="505"/>
      <c r="E81" s="505"/>
      <c r="F81" s="505"/>
      <c r="G81" s="296">
        <f t="shared" si="13"/>
        <v>0</v>
      </c>
      <c r="H81" s="296">
        <f t="shared" si="15"/>
        <v>0</v>
      </c>
      <c r="I81" s="296">
        <f t="shared" si="16"/>
        <v>0</v>
      </c>
      <c r="J81" s="296">
        <f t="shared" si="17"/>
        <v>0</v>
      </c>
      <c r="K81" s="296">
        <f t="shared" si="18"/>
        <v>0</v>
      </c>
      <c r="L81" s="296">
        <f t="shared" si="19"/>
        <v>0</v>
      </c>
      <c r="M81" s="296">
        <f t="shared" si="20"/>
        <v>0</v>
      </c>
      <c r="N81" s="296">
        <f t="shared" si="21"/>
        <v>0</v>
      </c>
      <c r="O81" s="296">
        <f t="shared" si="12"/>
        <v>0</v>
      </c>
      <c r="P81" s="296">
        <f>IF('1. General Input'!$D$10=0,0,IF('1. General Input'!$D$10=8,0,IF(B81&gt;$P$11-1,IF(B81&lt;$Q$11,G81,0),0)))</f>
        <v>0</v>
      </c>
      <c r="Q81" s="296">
        <f>IF('1. General Input'!$D$10=0,0,IF('1. General Input'!$D$10=8,0,IF(B81&gt;$Q$11-1,IF(B81&lt;$R$11,G81,0),0)))</f>
        <v>0</v>
      </c>
      <c r="R81" s="296">
        <f>IF('1. General Input'!$D$10=0,0,IF('1. General Input'!$D$10=8,0,IF(B81&gt;$R$11-1,IF(B81&lt;$S$11,G81,0),0)))</f>
        <v>0</v>
      </c>
      <c r="S81" s="296">
        <f>IF('1. General Input'!$D$10=0,0,IF('1. General Input'!$D$10=8,0,IF(B81&gt;$S$11-1,IF(B81&lt;$T$11,G81,0),0)))</f>
        <v>0</v>
      </c>
      <c r="T81" s="296">
        <f>IF('1. General Input'!$D$10=0,0,IF('1. General Input'!$D$10=8,0,IF(B81&gt;$T$11-1,IF(B81&lt;$U$11,G81,0),0)))</f>
        <v>0</v>
      </c>
      <c r="U81" s="296">
        <f>IF('1. General Input'!$D$10=0,0,IF('1. General Input'!$D$10=8,0,IF(B81&gt;$U$11-1,IF(B81&lt;$V$11,G81,0),0)))</f>
        <v>0</v>
      </c>
      <c r="V81" s="296">
        <f>IF('1. General Input'!$D$10=0,0,IF('1. General Input'!$D$10=8,0,IF(B81&gt;$V$11-1,IF(B81&lt;$W$11,G81,0),0)))</f>
        <v>0</v>
      </c>
      <c r="W81" s="296">
        <f>IF('1. General Input'!$D$10=0,0,IF('1. General Input'!$D$10=8,0,IF(B81&gt;$W$11-1,IF(B81&lt;$X$11,G81,0),0)))</f>
        <v>0</v>
      </c>
      <c r="X81" s="296">
        <f>IF('1. General Input'!$D$10=0,0,IF('1. General Input'!$D$10=8,0,IF(B81&gt;$X$11-1,IF(B81&lt;$Y$11,G81,0),0)))</f>
        <v>0</v>
      </c>
      <c r="Y81" s="296">
        <f>IF('1. General Input'!$D$10=0,0,IF('1. General Input'!$D$10=8,0,IF(B81&gt;$Y$11-1,IF(B81&lt;$Z$11,G81,0),0)))</f>
        <v>0</v>
      </c>
      <c r="Z81" s="296">
        <f>IF('1. General Input'!$D$10=0,0,IF('1. General Input'!$D$10=8,0,IF(B81&gt;$Z$11-1,IF(B81&lt;$AA$11,G81,0),0)))</f>
        <v>0</v>
      </c>
      <c r="AA81" s="296">
        <f>IF('1. General Input'!$D$10=0,0,IF('1. General Input'!$D$10=8,0,IF(B81&gt;$AA$11-1,IF(B81&lt;$AB$11,G81,0),0)))</f>
        <v>0</v>
      </c>
      <c r="AB81" s="296">
        <f>IF('1. General Input'!$D$10=0,0,IF('1. General Input'!$D$10=8,0,IF(B81&gt;$AB$11-1,IF(B81&lt;$AC$11,G81,0),0)))</f>
        <v>0</v>
      </c>
      <c r="AC81" s="296">
        <f>IF('1. General Input'!$D$10=0,0,IF('1. General Input'!$D$10=8,0,IF(B81&gt;$AC$11-1,IF(B81&lt;$AD$11,G81,0),0)))</f>
        <v>0</v>
      </c>
      <c r="AD81" s="296">
        <f>IF('1. General Input'!$D$10=0,0,IF('1. General Input'!$D$10=8,0,IF(B81&gt;$AD$11-1,IF(B81&lt;$AE$11,G81,0),0)))</f>
        <v>0</v>
      </c>
      <c r="AE81" s="296">
        <f>IF('1. General Input'!$D$10=0,0,IF('1. General Input'!$D$10=8,0,IF(B81&gt;$AE$11-1,IF(B81&lt;$AF$11,G81,0),0)))</f>
        <v>0</v>
      </c>
      <c r="AF81" s="296">
        <f>IF('1. General Input'!$D$10=0,0,IF(B81&gt;$AF$11-1,G81,0))</f>
        <v>0</v>
      </c>
      <c r="AG81" s="270">
        <f t="shared" si="14"/>
        <v>0</v>
      </c>
    </row>
    <row r="82" spans="1:33" x14ac:dyDescent="0.25">
      <c r="A82" s="501"/>
      <c r="B82" s="539"/>
      <c r="C82" s="502"/>
      <c r="D82" s="505"/>
      <c r="E82" s="505"/>
      <c r="F82" s="505"/>
      <c r="G82" s="296">
        <f t="shared" si="13"/>
        <v>0</v>
      </c>
      <c r="H82" s="296">
        <f t="shared" si="15"/>
        <v>0</v>
      </c>
      <c r="I82" s="296">
        <f t="shared" si="16"/>
        <v>0</v>
      </c>
      <c r="J82" s="296">
        <f t="shared" si="17"/>
        <v>0</v>
      </c>
      <c r="K82" s="296">
        <f t="shared" si="18"/>
        <v>0</v>
      </c>
      <c r="L82" s="296">
        <f t="shared" si="19"/>
        <v>0</v>
      </c>
      <c r="M82" s="296">
        <f t="shared" si="20"/>
        <v>0</v>
      </c>
      <c r="N82" s="296">
        <f t="shared" si="21"/>
        <v>0</v>
      </c>
      <c r="O82" s="296">
        <f t="shared" si="12"/>
        <v>0</v>
      </c>
      <c r="P82" s="296">
        <f>IF('1. General Input'!$D$10=0,0,IF('1. General Input'!$D$10=8,0,IF(B82&gt;$P$11-1,IF(B82&lt;$Q$11,G82,0),0)))</f>
        <v>0</v>
      </c>
      <c r="Q82" s="296">
        <f>IF('1. General Input'!$D$10=0,0,IF('1. General Input'!$D$10=8,0,IF(B82&gt;$Q$11-1,IF(B82&lt;$R$11,G82,0),0)))</f>
        <v>0</v>
      </c>
      <c r="R82" s="296">
        <f>IF('1. General Input'!$D$10=0,0,IF('1. General Input'!$D$10=8,0,IF(B82&gt;$R$11-1,IF(B82&lt;$S$11,G82,0),0)))</f>
        <v>0</v>
      </c>
      <c r="S82" s="296">
        <f>IF('1. General Input'!$D$10=0,0,IF('1. General Input'!$D$10=8,0,IF(B82&gt;$S$11-1,IF(B82&lt;$T$11,G82,0),0)))</f>
        <v>0</v>
      </c>
      <c r="T82" s="296">
        <f>IF('1. General Input'!$D$10=0,0,IF('1. General Input'!$D$10=8,0,IF(B82&gt;$T$11-1,IF(B82&lt;$U$11,G82,0),0)))</f>
        <v>0</v>
      </c>
      <c r="U82" s="296">
        <f>IF('1. General Input'!$D$10=0,0,IF('1. General Input'!$D$10=8,0,IF(B82&gt;$U$11-1,IF(B82&lt;$V$11,G82,0),0)))</f>
        <v>0</v>
      </c>
      <c r="V82" s="296">
        <f>IF('1. General Input'!$D$10=0,0,IF('1. General Input'!$D$10=8,0,IF(B82&gt;$V$11-1,IF(B82&lt;$W$11,G82,0),0)))</f>
        <v>0</v>
      </c>
      <c r="W82" s="296">
        <f>IF('1. General Input'!$D$10=0,0,IF('1. General Input'!$D$10=8,0,IF(B82&gt;$W$11-1,IF(B82&lt;$X$11,G82,0),0)))</f>
        <v>0</v>
      </c>
      <c r="X82" s="296">
        <f>IF('1. General Input'!$D$10=0,0,IF('1. General Input'!$D$10=8,0,IF(B82&gt;$X$11-1,IF(B82&lt;$Y$11,G82,0),0)))</f>
        <v>0</v>
      </c>
      <c r="Y82" s="296">
        <f>IF('1. General Input'!$D$10=0,0,IF('1. General Input'!$D$10=8,0,IF(B82&gt;$Y$11-1,IF(B82&lt;$Z$11,G82,0),0)))</f>
        <v>0</v>
      </c>
      <c r="Z82" s="296">
        <f>IF('1. General Input'!$D$10=0,0,IF('1. General Input'!$D$10=8,0,IF(B82&gt;$Z$11-1,IF(B82&lt;$AA$11,G82,0),0)))</f>
        <v>0</v>
      </c>
      <c r="AA82" s="296">
        <f>IF('1. General Input'!$D$10=0,0,IF('1. General Input'!$D$10=8,0,IF(B82&gt;$AA$11-1,IF(B82&lt;$AB$11,G82,0),0)))</f>
        <v>0</v>
      </c>
      <c r="AB82" s="296">
        <f>IF('1. General Input'!$D$10=0,0,IF('1. General Input'!$D$10=8,0,IF(B82&gt;$AB$11-1,IF(B82&lt;$AC$11,G82,0),0)))</f>
        <v>0</v>
      </c>
      <c r="AC82" s="296">
        <f>IF('1. General Input'!$D$10=0,0,IF('1. General Input'!$D$10=8,0,IF(B82&gt;$AC$11-1,IF(B82&lt;$AD$11,G82,0),0)))</f>
        <v>0</v>
      </c>
      <c r="AD82" s="296">
        <f>IF('1. General Input'!$D$10=0,0,IF('1. General Input'!$D$10=8,0,IF(B82&gt;$AD$11-1,IF(B82&lt;$AE$11,G82,0),0)))</f>
        <v>0</v>
      </c>
      <c r="AE82" s="296">
        <f>IF('1. General Input'!$D$10=0,0,IF('1. General Input'!$D$10=8,0,IF(B82&gt;$AE$11-1,IF(B82&lt;$AF$11,G82,0),0)))</f>
        <v>0</v>
      </c>
      <c r="AF82" s="296">
        <f>IF('1. General Input'!$D$10=0,0,IF(B82&gt;$AF$11-1,G82,0))</f>
        <v>0</v>
      </c>
      <c r="AG82" s="270">
        <f t="shared" si="14"/>
        <v>0</v>
      </c>
    </row>
    <row r="83" spans="1:33" x14ac:dyDescent="0.25">
      <c r="A83" s="501"/>
      <c r="B83" s="539"/>
      <c r="C83" s="502"/>
      <c r="D83" s="505"/>
      <c r="E83" s="505"/>
      <c r="F83" s="505"/>
      <c r="G83" s="296">
        <f t="shared" si="13"/>
        <v>0</v>
      </c>
      <c r="H83" s="296">
        <f t="shared" si="15"/>
        <v>0</v>
      </c>
      <c r="I83" s="296">
        <f t="shared" si="16"/>
        <v>0</v>
      </c>
      <c r="J83" s="296">
        <f t="shared" si="17"/>
        <v>0</v>
      </c>
      <c r="K83" s="296">
        <f t="shared" si="18"/>
        <v>0</v>
      </c>
      <c r="L83" s="296">
        <f t="shared" si="19"/>
        <v>0</v>
      </c>
      <c r="M83" s="296">
        <f t="shared" si="20"/>
        <v>0</v>
      </c>
      <c r="N83" s="296">
        <f t="shared" si="21"/>
        <v>0</v>
      </c>
      <c r="O83" s="296">
        <f t="shared" si="12"/>
        <v>0</v>
      </c>
      <c r="P83" s="296">
        <f>IF('1. General Input'!$D$10=0,0,IF('1. General Input'!$D$10=8,0,IF(B83&gt;$P$11-1,IF(B83&lt;$Q$11,G83,0),0)))</f>
        <v>0</v>
      </c>
      <c r="Q83" s="296">
        <f>IF('1. General Input'!$D$10=0,0,IF('1. General Input'!$D$10=8,0,IF(B83&gt;$Q$11-1,IF(B83&lt;$R$11,G83,0),0)))</f>
        <v>0</v>
      </c>
      <c r="R83" s="296">
        <f>IF('1. General Input'!$D$10=0,0,IF('1. General Input'!$D$10=8,0,IF(B83&gt;$R$11-1,IF(B83&lt;$S$11,G83,0),0)))</f>
        <v>0</v>
      </c>
      <c r="S83" s="296">
        <f>IF('1. General Input'!$D$10=0,0,IF('1. General Input'!$D$10=8,0,IF(B83&gt;$S$11-1,IF(B83&lt;$T$11,G83,0),0)))</f>
        <v>0</v>
      </c>
      <c r="T83" s="296">
        <f>IF('1. General Input'!$D$10=0,0,IF('1. General Input'!$D$10=8,0,IF(B83&gt;$T$11-1,IF(B83&lt;$U$11,G83,0),0)))</f>
        <v>0</v>
      </c>
      <c r="U83" s="296">
        <f>IF('1. General Input'!$D$10=0,0,IF('1. General Input'!$D$10=8,0,IF(B83&gt;$U$11-1,IF(B83&lt;$V$11,G83,0),0)))</f>
        <v>0</v>
      </c>
      <c r="V83" s="296">
        <f>IF('1. General Input'!$D$10=0,0,IF('1. General Input'!$D$10=8,0,IF(B83&gt;$V$11-1,IF(B83&lt;$W$11,G83,0),0)))</f>
        <v>0</v>
      </c>
      <c r="W83" s="296">
        <f>IF('1. General Input'!$D$10=0,0,IF('1. General Input'!$D$10=8,0,IF(B83&gt;$W$11-1,IF(B83&lt;$X$11,G83,0),0)))</f>
        <v>0</v>
      </c>
      <c r="X83" s="296">
        <f>IF('1. General Input'!$D$10=0,0,IF('1. General Input'!$D$10=8,0,IF(B83&gt;$X$11-1,IF(B83&lt;$Y$11,G83,0),0)))</f>
        <v>0</v>
      </c>
      <c r="Y83" s="296">
        <f>IF('1. General Input'!$D$10=0,0,IF('1. General Input'!$D$10=8,0,IF(B83&gt;$Y$11-1,IF(B83&lt;$Z$11,G83,0),0)))</f>
        <v>0</v>
      </c>
      <c r="Z83" s="296">
        <f>IF('1. General Input'!$D$10=0,0,IF('1. General Input'!$D$10=8,0,IF(B83&gt;$Z$11-1,IF(B83&lt;$AA$11,G83,0),0)))</f>
        <v>0</v>
      </c>
      <c r="AA83" s="296">
        <f>IF('1. General Input'!$D$10=0,0,IF('1. General Input'!$D$10=8,0,IF(B83&gt;$AA$11-1,IF(B83&lt;$AB$11,G83,0),0)))</f>
        <v>0</v>
      </c>
      <c r="AB83" s="296">
        <f>IF('1. General Input'!$D$10=0,0,IF('1. General Input'!$D$10=8,0,IF(B83&gt;$AB$11-1,IF(B83&lt;$AC$11,G83,0),0)))</f>
        <v>0</v>
      </c>
      <c r="AC83" s="296">
        <f>IF('1. General Input'!$D$10=0,0,IF('1. General Input'!$D$10=8,0,IF(B83&gt;$AC$11-1,IF(B83&lt;$AD$11,G83,0),0)))</f>
        <v>0</v>
      </c>
      <c r="AD83" s="296">
        <f>IF('1. General Input'!$D$10=0,0,IF('1. General Input'!$D$10=8,0,IF(B83&gt;$AD$11-1,IF(B83&lt;$AE$11,G83,0),0)))</f>
        <v>0</v>
      </c>
      <c r="AE83" s="296">
        <f>IF('1. General Input'!$D$10=0,0,IF('1. General Input'!$D$10=8,0,IF(B83&gt;$AE$11-1,IF(B83&lt;$AF$11,G83,0),0)))</f>
        <v>0</v>
      </c>
      <c r="AF83" s="296">
        <f>IF('1. General Input'!$D$10=0,0,IF(B83&gt;$AF$11-1,G83,0))</f>
        <v>0</v>
      </c>
      <c r="AG83" s="270">
        <f t="shared" si="14"/>
        <v>0</v>
      </c>
    </row>
    <row r="84" spans="1:33" x14ac:dyDescent="0.25">
      <c r="A84" s="501"/>
      <c r="B84" s="539"/>
      <c r="C84" s="502"/>
      <c r="D84" s="505"/>
      <c r="E84" s="505"/>
      <c r="F84" s="505"/>
      <c r="G84" s="296">
        <f t="shared" si="13"/>
        <v>0</v>
      </c>
      <c r="H84" s="296">
        <f t="shared" si="15"/>
        <v>0</v>
      </c>
      <c r="I84" s="296">
        <f t="shared" si="16"/>
        <v>0</v>
      </c>
      <c r="J84" s="296">
        <f t="shared" si="17"/>
        <v>0</v>
      </c>
      <c r="K84" s="296">
        <f t="shared" si="18"/>
        <v>0</v>
      </c>
      <c r="L84" s="296">
        <f t="shared" si="19"/>
        <v>0</v>
      </c>
      <c r="M84" s="296">
        <f t="shared" si="20"/>
        <v>0</v>
      </c>
      <c r="N84" s="296">
        <f t="shared" si="21"/>
        <v>0</v>
      </c>
      <c r="O84" s="296">
        <f t="shared" si="12"/>
        <v>0</v>
      </c>
      <c r="P84" s="296">
        <f>IF('1. General Input'!$D$10=0,0,IF('1. General Input'!$D$10=8,0,IF(B84&gt;$P$11-1,IF(B84&lt;$Q$11,G84,0),0)))</f>
        <v>0</v>
      </c>
      <c r="Q84" s="296">
        <f>IF('1. General Input'!$D$10=0,0,IF('1. General Input'!$D$10=8,0,IF(B84&gt;$Q$11-1,IF(B84&lt;$R$11,G84,0),0)))</f>
        <v>0</v>
      </c>
      <c r="R84" s="296">
        <f>IF('1. General Input'!$D$10=0,0,IF('1. General Input'!$D$10=8,0,IF(B84&gt;$R$11-1,IF(B84&lt;$S$11,G84,0),0)))</f>
        <v>0</v>
      </c>
      <c r="S84" s="296">
        <f>IF('1. General Input'!$D$10=0,0,IF('1. General Input'!$D$10=8,0,IF(B84&gt;$S$11-1,IF(B84&lt;$T$11,G84,0),0)))</f>
        <v>0</v>
      </c>
      <c r="T84" s="296">
        <f>IF('1. General Input'!$D$10=0,0,IF('1. General Input'!$D$10=8,0,IF(B84&gt;$T$11-1,IF(B84&lt;$U$11,G84,0),0)))</f>
        <v>0</v>
      </c>
      <c r="U84" s="296">
        <f>IF('1. General Input'!$D$10=0,0,IF('1. General Input'!$D$10=8,0,IF(B84&gt;$U$11-1,IF(B84&lt;$V$11,G84,0),0)))</f>
        <v>0</v>
      </c>
      <c r="V84" s="296">
        <f>IF('1. General Input'!$D$10=0,0,IF('1. General Input'!$D$10=8,0,IF(B84&gt;$V$11-1,IF(B84&lt;$W$11,G84,0),0)))</f>
        <v>0</v>
      </c>
      <c r="W84" s="296">
        <f>IF('1. General Input'!$D$10=0,0,IF('1. General Input'!$D$10=8,0,IF(B84&gt;$W$11-1,IF(B84&lt;$X$11,G84,0),0)))</f>
        <v>0</v>
      </c>
      <c r="X84" s="296">
        <f>IF('1. General Input'!$D$10=0,0,IF('1. General Input'!$D$10=8,0,IF(B84&gt;$X$11-1,IF(B84&lt;$Y$11,G84,0),0)))</f>
        <v>0</v>
      </c>
      <c r="Y84" s="296">
        <f>IF('1. General Input'!$D$10=0,0,IF('1. General Input'!$D$10=8,0,IF(B84&gt;$Y$11-1,IF(B84&lt;$Z$11,G84,0),0)))</f>
        <v>0</v>
      </c>
      <c r="Z84" s="296">
        <f>IF('1. General Input'!$D$10=0,0,IF('1. General Input'!$D$10=8,0,IF(B84&gt;$Z$11-1,IF(B84&lt;$AA$11,G84,0),0)))</f>
        <v>0</v>
      </c>
      <c r="AA84" s="296">
        <f>IF('1. General Input'!$D$10=0,0,IF('1. General Input'!$D$10=8,0,IF(B84&gt;$AA$11-1,IF(B84&lt;$AB$11,G84,0),0)))</f>
        <v>0</v>
      </c>
      <c r="AB84" s="296">
        <f>IF('1. General Input'!$D$10=0,0,IF('1. General Input'!$D$10=8,0,IF(B84&gt;$AB$11-1,IF(B84&lt;$AC$11,G84,0),0)))</f>
        <v>0</v>
      </c>
      <c r="AC84" s="296">
        <f>IF('1. General Input'!$D$10=0,0,IF('1. General Input'!$D$10=8,0,IF(B84&gt;$AC$11-1,IF(B84&lt;$AD$11,G84,0),0)))</f>
        <v>0</v>
      </c>
      <c r="AD84" s="296">
        <f>IF('1. General Input'!$D$10=0,0,IF('1. General Input'!$D$10=8,0,IF(B84&gt;$AD$11-1,IF(B84&lt;$AE$11,G84,0),0)))</f>
        <v>0</v>
      </c>
      <c r="AE84" s="296">
        <f>IF('1. General Input'!$D$10=0,0,IF('1. General Input'!$D$10=8,0,IF(B84&gt;$AE$11-1,IF(B84&lt;$AF$11,G84,0),0)))</f>
        <v>0</v>
      </c>
      <c r="AF84" s="296">
        <f>IF('1. General Input'!$D$10=0,0,IF(B84&gt;$AF$11-1,G84,0))</f>
        <v>0</v>
      </c>
      <c r="AG84" s="270">
        <f t="shared" si="14"/>
        <v>0</v>
      </c>
    </row>
    <row r="85" spans="1:33" x14ac:dyDescent="0.25">
      <c r="A85" s="501"/>
      <c r="B85" s="539"/>
      <c r="C85" s="502"/>
      <c r="D85" s="505"/>
      <c r="E85" s="505"/>
      <c r="F85" s="505"/>
      <c r="G85" s="296">
        <f t="shared" si="13"/>
        <v>0</v>
      </c>
      <c r="H85" s="296">
        <f t="shared" si="15"/>
        <v>0</v>
      </c>
      <c r="I85" s="296">
        <f t="shared" si="16"/>
        <v>0</v>
      </c>
      <c r="J85" s="296">
        <f t="shared" si="17"/>
        <v>0</v>
      </c>
      <c r="K85" s="296">
        <f t="shared" si="18"/>
        <v>0</v>
      </c>
      <c r="L85" s="296">
        <f t="shared" si="19"/>
        <v>0</v>
      </c>
      <c r="M85" s="296">
        <f t="shared" si="20"/>
        <v>0</v>
      </c>
      <c r="N85" s="296">
        <f t="shared" si="21"/>
        <v>0</v>
      </c>
      <c r="O85" s="296">
        <f t="shared" si="12"/>
        <v>0</v>
      </c>
      <c r="P85" s="296">
        <f>IF('1. General Input'!$D$10=0,0,IF('1. General Input'!$D$10=8,0,IF(B85&gt;$P$11-1,IF(B85&lt;$Q$11,G85,0),0)))</f>
        <v>0</v>
      </c>
      <c r="Q85" s="296">
        <f>IF('1. General Input'!$D$10=0,0,IF('1. General Input'!$D$10=8,0,IF(B85&gt;$Q$11-1,IF(B85&lt;$R$11,G85,0),0)))</f>
        <v>0</v>
      </c>
      <c r="R85" s="296">
        <f>IF('1. General Input'!$D$10=0,0,IF('1. General Input'!$D$10=8,0,IF(B85&gt;$R$11-1,IF(B85&lt;$S$11,G85,0),0)))</f>
        <v>0</v>
      </c>
      <c r="S85" s="296">
        <f>IF('1. General Input'!$D$10=0,0,IF('1. General Input'!$D$10=8,0,IF(B85&gt;$S$11-1,IF(B85&lt;$T$11,G85,0),0)))</f>
        <v>0</v>
      </c>
      <c r="T85" s="296">
        <f>IF('1. General Input'!$D$10=0,0,IF('1. General Input'!$D$10=8,0,IF(B85&gt;$T$11-1,IF(B85&lt;$U$11,G85,0),0)))</f>
        <v>0</v>
      </c>
      <c r="U85" s="296">
        <f>IF('1. General Input'!$D$10=0,0,IF('1. General Input'!$D$10=8,0,IF(B85&gt;$U$11-1,IF(B85&lt;$V$11,G85,0),0)))</f>
        <v>0</v>
      </c>
      <c r="V85" s="296">
        <f>IF('1. General Input'!$D$10=0,0,IF('1. General Input'!$D$10=8,0,IF(B85&gt;$V$11-1,IF(B85&lt;$W$11,G85,0),0)))</f>
        <v>0</v>
      </c>
      <c r="W85" s="296">
        <f>IF('1. General Input'!$D$10=0,0,IF('1. General Input'!$D$10=8,0,IF(B85&gt;$W$11-1,IF(B85&lt;$X$11,G85,0),0)))</f>
        <v>0</v>
      </c>
      <c r="X85" s="296">
        <f>IF('1. General Input'!$D$10=0,0,IF('1. General Input'!$D$10=8,0,IF(B85&gt;$X$11-1,IF(B85&lt;$Y$11,G85,0),0)))</f>
        <v>0</v>
      </c>
      <c r="Y85" s="296">
        <f>IF('1. General Input'!$D$10=0,0,IF('1. General Input'!$D$10=8,0,IF(B85&gt;$Y$11-1,IF(B85&lt;$Z$11,G85,0),0)))</f>
        <v>0</v>
      </c>
      <c r="Z85" s="296">
        <f>IF('1. General Input'!$D$10=0,0,IF('1. General Input'!$D$10=8,0,IF(B85&gt;$Z$11-1,IF(B85&lt;$AA$11,G85,0),0)))</f>
        <v>0</v>
      </c>
      <c r="AA85" s="296">
        <f>IF('1. General Input'!$D$10=0,0,IF('1. General Input'!$D$10=8,0,IF(B85&gt;$AA$11-1,IF(B85&lt;$AB$11,G85,0),0)))</f>
        <v>0</v>
      </c>
      <c r="AB85" s="296">
        <f>IF('1. General Input'!$D$10=0,0,IF('1. General Input'!$D$10=8,0,IF(B85&gt;$AB$11-1,IF(B85&lt;$AC$11,G85,0),0)))</f>
        <v>0</v>
      </c>
      <c r="AC85" s="296">
        <f>IF('1. General Input'!$D$10=0,0,IF('1. General Input'!$D$10=8,0,IF(B85&gt;$AC$11-1,IF(B85&lt;$AD$11,G85,0),0)))</f>
        <v>0</v>
      </c>
      <c r="AD85" s="296">
        <f>IF('1. General Input'!$D$10=0,0,IF('1. General Input'!$D$10=8,0,IF(B85&gt;$AD$11-1,IF(B85&lt;$AE$11,G85,0),0)))</f>
        <v>0</v>
      </c>
      <c r="AE85" s="296">
        <f>IF('1. General Input'!$D$10=0,0,IF('1. General Input'!$D$10=8,0,IF(B85&gt;$AE$11-1,IF(B85&lt;$AF$11,G85,0),0)))</f>
        <v>0</v>
      </c>
      <c r="AF85" s="296">
        <f>IF('1. General Input'!$D$10=0,0,IF(B85&gt;$AF$11-1,G85,0))</f>
        <v>0</v>
      </c>
      <c r="AG85" s="270">
        <f t="shared" si="14"/>
        <v>0</v>
      </c>
    </row>
    <row r="86" spans="1:33" x14ac:dyDescent="0.25">
      <c r="A86" s="501"/>
      <c r="B86" s="539"/>
      <c r="C86" s="502"/>
      <c r="D86" s="505"/>
      <c r="E86" s="505"/>
      <c r="F86" s="505"/>
      <c r="G86" s="296">
        <f t="shared" si="13"/>
        <v>0</v>
      </c>
      <c r="H86" s="296">
        <f t="shared" si="15"/>
        <v>0</v>
      </c>
      <c r="I86" s="296">
        <f t="shared" si="16"/>
        <v>0</v>
      </c>
      <c r="J86" s="296">
        <f t="shared" si="17"/>
        <v>0</v>
      </c>
      <c r="K86" s="296">
        <f t="shared" si="18"/>
        <v>0</v>
      </c>
      <c r="L86" s="296">
        <f t="shared" si="19"/>
        <v>0</v>
      </c>
      <c r="M86" s="296">
        <f t="shared" si="20"/>
        <v>0</v>
      </c>
      <c r="N86" s="296">
        <f t="shared" si="21"/>
        <v>0</v>
      </c>
      <c r="O86" s="296">
        <f t="shared" si="12"/>
        <v>0</v>
      </c>
      <c r="P86" s="296">
        <f>IF('1. General Input'!$D$10=0,0,IF('1. General Input'!$D$10=8,0,IF(B86&gt;$P$11-1,IF(B86&lt;$Q$11,G86,0),0)))</f>
        <v>0</v>
      </c>
      <c r="Q86" s="296">
        <f>IF('1. General Input'!$D$10=0,0,IF('1. General Input'!$D$10=8,0,IF(B86&gt;$Q$11-1,IF(B86&lt;$R$11,G86,0),0)))</f>
        <v>0</v>
      </c>
      <c r="R86" s="296">
        <f>IF('1. General Input'!$D$10=0,0,IF('1. General Input'!$D$10=8,0,IF(B86&gt;$R$11-1,IF(B86&lt;$S$11,G86,0),0)))</f>
        <v>0</v>
      </c>
      <c r="S86" s="296">
        <f>IF('1. General Input'!$D$10=0,0,IF('1. General Input'!$D$10=8,0,IF(B86&gt;$S$11-1,IF(B86&lt;$T$11,G86,0),0)))</f>
        <v>0</v>
      </c>
      <c r="T86" s="296">
        <f>IF('1. General Input'!$D$10=0,0,IF('1. General Input'!$D$10=8,0,IF(B86&gt;$T$11-1,IF(B86&lt;$U$11,G86,0),0)))</f>
        <v>0</v>
      </c>
      <c r="U86" s="296">
        <f>IF('1. General Input'!$D$10=0,0,IF('1. General Input'!$D$10=8,0,IF(B86&gt;$U$11-1,IF(B86&lt;$V$11,G86,0),0)))</f>
        <v>0</v>
      </c>
      <c r="V86" s="296">
        <f>IF('1. General Input'!$D$10=0,0,IF('1. General Input'!$D$10=8,0,IF(B86&gt;$V$11-1,IF(B86&lt;$W$11,G86,0),0)))</f>
        <v>0</v>
      </c>
      <c r="W86" s="296">
        <f>IF('1. General Input'!$D$10=0,0,IF('1. General Input'!$D$10=8,0,IF(B86&gt;$W$11-1,IF(B86&lt;$X$11,G86,0),0)))</f>
        <v>0</v>
      </c>
      <c r="X86" s="296">
        <f>IF('1. General Input'!$D$10=0,0,IF('1. General Input'!$D$10=8,0,IF(B86&gt;$X$11-1,IF(B86&lt;$Y$11,G86,0),0)))</f>
        <v>0</v>
      </c>
      <c r="Y86" s="296">
        <f>IF('1. General Input'!$D$10=0,0,IF('1. General Input'!$D$10=8,0,IF(B86&gt;$Y$11-1,IF(B86&lt;$Z$11,G86,0),0)))</f>
        <v>0</v>
      </c>
      <c r="Z86" s="296">
        <f>IF('1. General Input'!$D$10=0,0,IF('1. General Input'!$D$10=8,0,IF(B86&gt;$Z$11-1,IF(B86&lt;$AA$11,G86,0),0)))</f>
        <v>0</v>
      </c>
      <c r="AA86" s="296">
        <f>IF('1. General Input'!$D$10=0,0,IF('1. General Input'!$D$10=8,0,IF(B86&gt;$AA$11-1,IF(B86&lt;$AB$11,G86,0),0)))</f>
        <v>0</v>
      </c>
      <c r="AB86" s="296">
        <f>IF('1. General Input'!$D$10=0,0,IF('1. General Input'!$D$10=8,0,IF(B86&gt;$AB$11-1,IF(B86&lt;$AC$11,G86,0),0)))</f>
        <v>0</v>
      </c>
      <c r="AC86" s="296">
        <f>IF('1. General Input'!$D$10=0,0,IF('1. General Input'!$D$10=8,0,IF(B86&gt;$AC$11-1,IF(B86&lt;$AD$11,G86,0),0)))</f>
        <v>0</v>
      </c>
      <c r="AD86" s="296">
        <f>IF('1. General Input'!$D$10=0,0,IF('1. General Input'!$D$10=8,0,IF(B86&gt;$AD$11-1,IF(B86&lt;$AE$11,G86,0),0)))</f>
        <v>0</v>
      </c>
      <c r="AE86" s="296">
        <f>IF('1. General Input'!$D$10=0,0,IF('1. General Input'!$D$10=8,0,IF(B86&gt;$AE$11-1,IF(B86&lt;$AF$11,G86,0),0)))</f>
        <v>0</v>
      </c>
      <c r="AF86" s="296">
        <f>IF('1. General Input'!$D$10=0,0,IF(B86&gt;$AF$11-1,G86,0))</f>
        <v>0</v>
      </c>
      <c r="AG86" s="270">
        <f t="shared" si="14"/>
        <v>0</v>
      </c>
    </row>
    <row r="87" spans="1:33" x14ac:dyDescent="0.25">
      <c r="A87" s="501"/>
      <c r="B87" s="539"/>
      <c r="C87" s="502"/>
      <c r="D87" s="505"/>
      <c r="E87" s="505"/>
      <c r="F87" s="505"/>
      <c r="G87" s="296">
        <f t="shared" si="13"/>
        <v>0</v>
      </c>
      <c r="H87" s="296">
        <f t="shared" si="15"/>
        <v>0</v>
      </c>
      <c r="I87" s="296">
        <f t="shared" si="16"/>
        <v>0</v>
      </c>
      <c r="J87" s="296">
        <f t="shared" si="17"/>
        <v>0</v>
      </c>
      <c r="K87" s="296">
        <f t="shared" si="18"/>
        <v>0</v>
      </c>
      <c r="L87" s="296">
        <f t="shared" si="19"/>
        <v>0</v>
      </c>
      <c r="M87" s="296">
        <f t="shared" si="20"/>
        <v>0</v>
      </c>
      <c r="N87" s="296">
        <f t="shared" si="21"/>
        <v>0</v>
      </c>
      <c r="O87" s="296">
        <f t="shared" si="12"/>
        <v>0</v>
      </c>
      <c r="P87" s="296">
        <f>IF('1. General Input'!$D$10=0,0,IF('1. General Input'!$D$10=8,0,IF(B87&gt;$P$11-1,IF(B87&lt;$Q$11,G87,0),0)))</f>
        <v>0</v>
      </c>
      <c r="Q87" s="296">
        <f>IF('1. General Input'!$D$10=0,0,IF('1. General Input'!$D$10=8,0,IF(B87&gt;$Q$11-1,IF(B87&lt;$R$11,G87,0),0)))</f>
        <v>0</v>
      </c>
      <c r="R87" s="296">
        <f>IF('1. General Input'!$D$10=0,0,IF('1. General Input'!$D$10=8,0,IF(B87&gt;$R$11-1,IF(B87&lt;$S$11,G87,0),0)))</f>
        <v>0</v>
      </c>
      <c r="S87" s="296">
        <f>IF('1. General Input'!$D$10=0,0,IF('1. General Input'!$D$10=8,0,IF(B87&gt;$S$11-1,IF(B87&lt;$T$11,G87,0),0)))</f>
        <v>0</v>
      </c>
      <c r="T87" s="296">
        <f>IF('1. General Input'!$D$10=0,0,IF('1. General Input'!$D$10=8,0,IF(B87&gt;$T$11-1,IF(B87&lt;$U$11,G87,0),0)))</f>
        <v>0</v>
      </c>
      <c r="U87" s="296">
        <f>IF('1. General Input'!$D$10=0,0,IF('1. General Input'!$D$10=8,0,IF(B87&gt;$U$11-1,IF(B87&lt;$V$11,G87,0),0)))</f>
        <v>0</v>
      </c>
      <c r="V87" s="296">
        <f>IF('1. General Input'!$D$10=0,0,IF('1. General Input'!$D$10=8,0,IF(B87&gt;$V$11-1,IF(B87&lt;$W$11,G87,0),0)))</f>
        <v>0</v>
      </c>
      <c r="W87" s="296">
        <f>IF('1. General Input'!$D$10=0,0,IF('1. General Input'!$D$10=8,0,IF(B87&gt;$W$11-1,IF(B87&lt;$X$11,G87,0),0)))</f>
        <v>0</v>
      </c>
      <c r="X87" s="296">
        <f>IF('1. General Input'!$D$10=0,0,IF('1. General Input'!$D$10=8,0,IF(B87&gt;$X$11-1,IF(B87&lt;$Y$11,G87,0),0)))</f>
        <v>0</v>
      </c>
      <c r="Y87" s="296">
        <f>IF('1. General Input'!$D$10=0,0,IF('1. General Input'!$D$10=8,0,IF(B87&gt;$Y$11-1,IF(B87&lt;$Z$11,G87,0),0)))</f>
        <v>0</v>
      </c>
      <c r="Z87" s="296">
        <f>IF('1. General Input'!$D$10=0,0,IF('1. General Input'!$D$10=8,0,IF(B87&gt;$Z$11-1,IF(B87&lt;$AA$11,G87,0),0)))</f>
        <v>0</v>
      </c>
      <c r="AA87" s="296">
        <f>IF('1. General Input'!$D$10=0,0,IF('1. General Input'!$D$10=8,0,IF(B87&gt;$AA$11-1,IF(B87&lt;$AB$11,G87,0),0)))</f>
        <v>0</v>
      </c>
      <c r="AB87" s="296">
        <f>IF('1. General Input'!$D$10=0,0,IF('1. General Input'!$D$10=8,0,IF(B87&gt;$AB$11-1,IF(B87&lt;$AC$11,G87,0),0)))</f>
        <v>0</v>
      </c>
      <c r="AC87" s="296">
        <f>IF('1. General Input'!$D$10=0,0,IF('1. General Input'!$D$10=8,0,IF(B87&gt;$AC$11-1,IF(B87&lt;$AD$11,G87,0),0)))</f>
        <v>0</v>
      </c>
      <c r="AD87" s="296">
        <f>IF('1. General Input'!$D$10=0,0,IF('1. General Input'!$D$10=8,0,IF(B87&gt;$AD$11-1,IF(B87&lt;$AE$11,G87,0),0)))</f>
        <v>0</v>
      </c>
      <c r="AE87" s="296">
        <f>IF('1. General Input'!$D$10=0,0,IF('1. General Input'!$D$10=8,0,IF(B87&gt;$AE$11-1,IF(B87&lt;$AF$11,G87,0),0)))</f>
        <v>0</v>
      </c>
      <c r="AF87" s="296">
        <f>IF('1. General Input'!$D$10=0,0,IF(B87&gt;$AF$11-1,G87,0))</f>
        <v>0</v>
      </c>
      <c r="AG87" s="270">
        <f t="shared" si="14"/>
        <v>0</v>
      </c>
    </row>
    <row r="88" spans="1:33" x14ac:dyDescent="0.25">
      <c r="A88" s="501"/>
      <c r="B88" s="539"/>
      <c r="C88" s="502"/>
      <c r="D88" s="505"/>
      <c r="E88" s="505"/>
      <c r="F88" s="505"/>
      <c r="G88" s="296">
        <f t="shared" si="13"/>
        <v>0</v>
      </c>
      <c r="H88" s="296">
        <f t="shared" si="15"/>
        <v>0</v>
      </c>
      <c r="I88" s="296">
        <f t="shared" si="16"/>
        <v>0</v>
      </c>
      <c r="J88" s="296">
        <f t="shared" si="17"/>
        <v>0</v>
      </c>
      <c r="K88" s="296">
        <f t="shared" si="18"/>
        <v>0</v>
      </c>
      <c r="L88" s="296">
        <f t="shared" si="19"/>
        <v>0</v>
      </c>
      <c r="M88" s="296">
        <f t="shared" si="20"/>
        <v>0</v>
      </c>
      <c r="N88" s="296">
        <f t="shared" si="21"/>
        <v>0</v>
      </c>
      <c r="O88" s="296">
        <f t="shared" si="12"/>
        <v>0</v>
      </c>
      <c r="P88" s="296">
        <f>IF('1. General Input'!$D$10=0,0,IF('1. General Input'!$D$10=8,0,IF(B88&gt;$P$11-1,IF(B88&lt;$Q$11,G88,0),0)))</f>
        <v>0</v>
      </c>
      <c r="Q88" s="296">
        <f>IF('1. General Input'!$D$10=0,0,IF('1. General Input'!$D$10=8,0,IF(B88&gt;$Q$11-1,IF(B88&lt;$R$11,G88,0),0)))</f>
        <v>0</v>
      </c>
      <c r="R88" s="296">
        <f>IF('1. General Input'!$D$10=0,0,IF('1. General Input'!$D$10=8,0,IF(B88&gt;$R$11-1,IF(B88&lt;$S$11,G88,0),0)))</f>
        <v>0</v>
      </c>
      <c r="S88" s="296">
        <f>IF('1. General Input'!$D$10=0,0,IF('1. General Input'!$D$10=8,0,IF(B88&gt;$S$11-1,IF(B88&lt;$T$11,G88,0),0)))</f>
        <v>0</v>
      </c>
      <c r="T88" s="296">
        <f>IF('1. General Input'!$D$10=0,0,IF('1. General Input'!$D$10=8,0,IF(B88&gt;$T$11-1,IF(B88&lt;$U$11,G88,0),0)))</f>
        <v>0</v>
      </c>
      <c r="U88" s="296">
        <f>IF('1. General Input'!$D$10=0,0,IF('1. General Input'!$D$10=8,0,IF(B88&gt;$U$11-1,IF(B88&lt;$V$11,G88,0),0)))</f>
        <v>0</v>
      </c>
      <c r="V88" s="296">
        <f>IF('1. General Input'!$D$10=0,0,IF('1. General Input'!$D$10=8,0,IF(B88&gt;$V$11-1,IF(B88&lt;$W$11,G88,0),0)))</f>
        <v>0</v>
      </c>
      <c r="W88" s="296">
        <f>IF('1. General Input'!$D$10=0,0,IF('1. General Input'!$D$10=8,0,IF(B88&gt;$W$11-1,IF(B88&lt;$X$11,G88,0),0)))</f>
        <v>0</v>
      </c>
      <c r="X88" s="296">
        <f>IF('1. General Input'!$D$10=0,0,IF('1. General Input'!$D$10=8,0,IF(B88&gt;$X$11-1,IF(B88&lt;$Y$11,G88,0),0)))</f>
        <v>0</v>
      </c>
      <c r="Y88" s="296">
        <f>IF('1. General Input'!$D$10=0,0,IF('1. General Input'!$D$10=8,0,IF(B88&gt;$Y$11-1,IF(B88&lt;$Z$11,G88,0),0)))</f>
        <v>0</v>
      </c>
      <c r="Z88" s="296">
        <f>IF('1. General Input'!$D$10=0,0,IF('1. General Input'!$D$10=8,0,IF(B88&gt;$Z$11-1,IF(B88&lt;$AA$11,G88,0),0)))</f>
        <v>0</v>
      </c>
      <c r="AA88" s="296">
        <f>IF('1. General Input'!$D$10=0,0,IF('1. General Input'!$D$10=8,0,IF(B88&gt;$AA$11-1,IF(B88&lt;$AB$11,G88,0),0)))</f>
        <v>0</v>
      </c>
      <c r="AB88" s="296">
        <f>IF('1. General Input'!$D$10=0,0,IF('1. General Input'!$D$10=8,0,IF(B88&gt;$AB$11-1,IF(B88&lt;$AC$11,G88,0),0)))</f>
        <v>0</v>
      </c>
      <c r="AC88" s="296">
        <f>IF('1. General Input'!$D$10=0,0,IF('1. General Input'!$D$10=8,0,IF(B88&gt;$AC$11-1,IF(B88&lt;$AD$11,G88,0),0)))</f>
        <v>0</v>
      </c>
      <c r="AD88" s="296">
        <f>IF('1. General Input'!$D$10=0,0,IF('1. General Input'!$D$10=8,0,IF(B88&gt;$AD$11-1,IF(B88&lt;$AE$11,G88,0),0)))</f>
        <v>0</v>
      </c>
      <c r="AE88" s="296">
        <f>IF('1. General Input'!$D$10=0,0,IF('1. General Input'!$D$10=8,0,IF(B88&gt;$AE$11-1,IF(B88&lt;$AF$11,G88,0),0)))</f>
        <v>0</v>
      </c>
      <c r="AF88" s="296">
        <f>IF('1. General Input'!$D$10=0,0,IF(B88&gt;$AF$11-1,G88,0))</f>
        <v>0</v>
      </c>
      <c r="AG88" s="270">
        <f t="shared" si="14"/>
        <v>0</v>
      </c>
    </row>
    <row r="89" spans="1:33" x14ac:dyDescent="0.25">
      <c r="A89" s="501"/>
      <c r="B89" s="539"/>
      <c r="C89" s="502"/>
      <c r="D89" s="505"/>
      <c r="E89" s="505"/>
      <c r="F89" s="505"/>
      <c r="G89" s="296">
        <f t="shared" si="13"/>
        <v>0</v>
      </c>
      <c r="H89" s="296">
        <f t="shared" si="15"/>
        <v>0</v>
      </c>
      <c r="I89" s="296">
        <f t="shared" si="16"/>
        <v>0</v>
      </c>
      <c r="J89" s="296">
        <f t="shared" si="17"/>
        <v>0</v>
      </c>
      <c r="K89" s="296">
        <f t="shared" si="18"/>
        <v>0</v>
      </c>
      <c r="L89" s="296">
        <f t="shared" si="19"/>
        <v>0</v>
      </c>
      <c r="M89" s="296">
        <f t="shared" si="20"/>
        <v>0</v>
      </c>
      <c r="N89" s="296">
        <f t="shared" si="21"/>
        <v>0</v>
      </c>
      <c r="O89" s="296">
        <f t="shared" si="12"/>
        <v>0</v>
      </c>
      <c r="P89" s="296">
        <f>IF('1. General Input'!$D$10=0,0,IF('1. General Input'!$D$10=8,0,IF(B89&gt;$P$11-1,IF(B89&lt;$Q$11,G89,0),0)))</f>
        <v>0</v>
      </c>
      <c r="Q89" s="296">
        <f>IF('1. General Input'!$D$10=0,0,IF('1. General Input'!$D$10=8,0,IF(B89&gt;$Q$11-1,IF(B89&lt;$R$11,G89,0),0)))</f>
        <v>0</v>
      </c>
      <c r="R89" s="296">
        <f>IF('1. General Input'!$D$10=0,0,IF('1. General Input'!$D$10=8,0,IF(B89&gt;$R$11-1,IF(B89&lt;$S$11,G89,0),0)))</f>
        <v>0</v>
      </c>
      <c r="S89" s="296">
        <f>IF('1. General Input'!$D$10=0,0,IF('1. General Input'!$D$10=8,0,IF(B89&gt;$S$11-1,IF(B89&lt;$T$11,G89,0),0)))</f>
        <v>0</v>
      </c>
      <c r="T89" s="296">
        <f>IF('1. General Input'!$D$10=0,0,IF('1. General Input'!$D$10=8,0,IF(B89&gt;$T$11-1,IF(B89&lt;$U$11,G89,0),0)))</f>
        <v>0</v>
      </c>
      <c r="U89" s="296">
        <f>IF('1. General Input'!$D$10=0,0,IF('1. General Input'!$D$10=8,0,IF(B89&gt;$U$11-1,IF(B89&lt;$V$11,G89,0),0)))</f>
        <v>0</v>
      </c>
      <c r="V89" s="296">
        <f>IF('1. General Input'!$D$10=0,0,IF('1. General Input'!$D$10=8,0,IF(B89&gt;$V$11-1,IF(B89&lt;$W$11,G89,0),0)))</f>
        <v>0</v>
      </c>
      <c r="W89" s="296">
        <f>IF('1. General Input'!$D$10=0,0,IF('1. General Input'!$D$10=8,0,IF(B89&gt;$W$11-1,IF(B89&lt;$X$11,G89,0),0)))</f>
        <v>0</v>
      </c>
      <c r="X89" s="296">
        <f>IF('1. General Input'!$D$10=0,0,IF('1. General Input'!$D$10=8,0,IF(B89&gt;$X$11-1,IF(B89&lt;$Y$11,G89,0),0)))</f>
        <v>0</v>
      </c>
      <c r="Y89" s="296">
        <f>IF('1. General Input'!$D$10=0,0,IF('1. General Input'!$D$10=8,0,IF(B89&gt;$Y$11-1,IF(B89&lt;$Z$11,G89,0),0)))</f>
        <v>0</v>
      </c>
      <c r="Z89" s="296">
        <f>IF('1. General Input'!$D$10=0,0,IF('1. General Input'!$D$10=8,0,IF(B89&gt;$Z$11-1,IF(B89&lt;$AA$11,G89,0),0)))</f>
        <v>0</v>
      </c>
      <c r="AA89" s="296">
        <f>IF('1. General Input'!$D$10=0,0,IF('1. General Input'!$D$10=8,0,IF(B89&gt;$AA$11-1,IF(B89&lt;$AB$11,G89,0),0)))</f>
        <v>0</v>
      </c>
      <c r="AB89" s="296">
        <f>IF('1. General Input'!$D$10=0,0,IF('1. General Input'!$D$10=8,0,IF(B89&gt;$AB$11-1,IF(B89&lt;$AC$11,G89,0),0)))</f>
        <v>0</v>
      </c>
      <c r="AC89" s="296">
        <f>IF('1. General Input'!$D$10=0,0,IF('1. General Input'!$D$10=8,0,IF(B89&gt;$AC$11-1,IF(B89&lt;$AD$11,G89,0),0)))</f>
        <v>0</v>
      </c>
      <c r="AD89" s="296">
        <f>IF('1. General Input'!$D$10=0,0,IF('1. General Input'!$D$10=8,0,IF(B89&gt;$AD$11-1,IF(B89&lt;$AE$11,G89,0),0)))</f>
        <v>0</v>
      </c>
      <c r="AE89" s="296">
        <f>IF('1. General Input'!$D$10=0,0,IF('1. General Input'!$D$10=8,0,IF(B89&gt;$AE$11-1,IF(B89&lt;$AF$11,G89,0),0)))</f>
        <v>0</v>
      </c>
      <c r="AF89" s="296">
        <f>IF('1. General Input'!$D$10=0,0,IF(B89&gt;$AF$11-1,G89,0))</f>
        <v>0</v>
      </c>
      <c r="AG89" s="270">
        <f t="shared" si="14"/>
        <v>0</v>
      </c>
    </row>
    <row r="90" spans="1:33" x14ac:dyDescent="0.25">
      <c r="A90" s="501"/>
      <c r="B90" s="539"/>
      <c r="C90" s="502"/>
      <c r="D90" s="505"/>
      <c r="E90" s="505"/>
      <c r="F90" s="505"/>
      <c r="G90" s="296">
        <f t="shared" si="13"/>
        <v>0</v>
      </c>
      <c r="H90" s="296">
        <f t="shared" si="15"/>
        <v>0</v>
      </c>
      <c r="I90" s="296">
        <f t="shared" si="16"/>
        <v>0</v>
      </c>
      <c r="J90" s="296">
        <f t="shared" si="17"/>
        <v>0</v>
      </c>
      <c r="K90" s="296">
        <f t="shared" si="18"/>
        <v>0</v>
      </c>
      <c r="L90" s="296">
        <f t="shared" si="19"/>
        <v>0</v>
      </c>
      <c r="M90" s="296">
        <f t="shared" si="20"/>
        <v>0</v>
      </c>
      <c r="N90" s="296">
        <f t="shared" si="21"/>
        <v>0</v>
      </c>
      <c r="O90" s="296">
        <f t="shared" ref="O90:O114" si="22">IF(B90&gt;$O$11-1,IF(B90&lt;$O$12+1,G90,0),0)</f>
        <v>0</v>
      </c>
      <c r="P90" s="296">
        <f>IF('1. General Input'!$D$10=0,0,IF('1. General Input'!$D$10=8,0,IF(B90&gt;$P$11-1,IF(B90&lt;$Q$11,G90,0),0)))</f>
        <v>0</v>
      </c>
      <c r="Q90" s="296">
        <f>IF('1. General Input'!$D$10=0,0,IF('1. General Input'!$D$10=8,0,IF(B90&gt;$Q$11-1,IF(B90&lt;$R$11,G90,0),0)))</f>
        <v>0</v>
      </c>
      <c r="R90" s="296">
        <f>IF('1. General Input'!$D$10=0,0,IF('1. General Input'!$D$10=8,0,IF(B90&gt;$R$11-1,IF(B90&lt;$S$11,G90,0),0)))</f>
        <v>0</v>
      </c>
      <c r="S90" s="296">
        <f>IF('1. General Input'!$D$10=0,0,IF('1. General Input'!$D$10=8,0,IF(B90&gt;$S$11-1,IF(B90&lt;$T$11,G90,0),0)))</f>
        <v>0</v>
      </c>
      <c r="T90" s="296">
        <f>IF('1. General Input'!$D$10=0,0,IF('1. General Input'!$D$10=8,0,IF(B90&gt;$T$11-1,IF(B90&lt;$U$11,G90,0),0)))</f>
        <v>0</v>
      </c>
      <c r="U90" s="296">
        <f>IF('1. General Input'!$D$10=0,0,IF('1. General Input'!$D$10=8,0,IF(B90&gt;$U$11-1,IF(B90&lt;$V$11,G90,0),0)))</f>
        <v>0</v>
      </c>
      <c r="V90" s="296">
        <f>IF('1. General Input'!$D$10=0,0,IF('1. General Input'!$D$10=8,0,IF(B90&gt;$V$11-1,IF(B90&lt;$W$11,G90,0),0)))</f>
        <v>0</v>
      </c>
      <c r="W90" s="296">
        <f>IF('1. General Input'!$D$10=0,0,IF('1. General Input'!$D$10=8,0,IF(B90&gt;$W$11-1,IF(B90&lt;$X$11,G90,0),0)))</f>
        <v>0</v>
      </c>
      <c r="X90" s="296">
        <f>IF('1. General Input'!$D$10=0,0,IF('1. General Input'!$D$10=8,0,IF(B90&gt;$X$11-1,IF(B90&lt;$Y$11,G90,0),0)))</f>
        <v>0</v>
      </c>
      <c r="Y90" s="296">
        <f>IF('1. General Input'!$D$10=0,0,IF('1. General Input'!$D$10=8,0,IF(B90&gt;$Y$11-1,IF(B90&lt;$Z$11,G90,0),0)))</f>
        <v>0</v>
      </c>
      <c r="Z90" s="296">
        <f>IF('1. General Input'!$D$10=0,0,IF('1. General Input'!$D$10=8,0,IF(B90&gt;$Z$11-1,IF(B90&lt;$AA$11,G90,0),0)))</f>
        <v>0</v>
      </c>
      <c r="AA90" s="296">
        <f>IF('1. General Input'!$D$10=0,0,IF('1. General Input'!$D$10=8,0,IF(B90&gt;$AA$11-1,IF(B90&lt;$AB$11,G90,0),0)))</f>
        <v>0</v>
      </c>
      <c r="AB90" s="296">
        <f>IF('1. General Input'!$D$10=0,0,IF('1. General Input'!$D$10=8,0,IF(B90&gt;$AB$11-1,IF(B90&lt;$AC$11,G90,0),0)))</f>
        <v>0</v>
      </c>
      <c r="AC90" s="296">
        <f>IF('1. General Input'!$D$10=0,0,IF('1. General Input'!$D$10=8,0,IF(B90&gt;$AC$11-1,IF(B90&lt;$AD$11,G90,0),0)))</f>
        <v>0</v>
      </c>
      <c r="AD90" s="296">
        <f>IF('1. General Input'!$D$10=0,0,IF('1. General Input'!$D$10=8,0,IF(B90&gt;$AD$11-1,IF(B90&lt;$AE$11,G90,0),0)))</f>
        <v>0</v>
      </c>
      <c r="AE90" s="296">
        <f>IF('1. General Input'!$D$10=0,0,IF('1. General Input'!$D$10=8,0,IF(B90&gt;$AE$11-1,IF(B90&lt;$AF$11,G90,0),0)))</f>
        <v>0</v>
      </c>
      <c r="AF90" s="296">
        <f>IF('1. General Input'!$D$10=0,0,IF(B90&gt;$AF$11-1,G90,0))</f>
        <v>0</v>
      </c>
      <c r="AG90" s="270">
        <f t="shared" si="14"/>
        <v>0</v>
      </c>
    </row>
    <row r="91" spans="1:33" x14ac:dyDescent="0.25">
      <c r="A91" s="501"/>
      <c r="B91" s="539"/>
      <c r="C91" s="502"/>
      <c r="D91" s="505"/>
      <c r="E91" s="505"/>
      <c r="F91" s="505"/>
      <c r="G91" s="296">
        <f t="shared" si="13"/>
        <v>0</v>
      </c>
      <c r="H91" s="296">
        <f t="shared" si="15"/>
        <v>0</v>
      </c>
      <c r="I91" s="296">
        <f t="shared" si="16"/>
        <v>0</v>
      </c>
      <c r="J91" s="296">
        <f t="shared" si="17"/>
        <v>0</v>
      </c>
      <c r="K91" s="296">
        <f t="shared" si="18"/>
        <v>0</v>
      </c>
      <c r="L91" s="296">
        <f t="shared" si="19"/>
        <v>0</v>
      </c>
      <c r="M91" s="296">
        <f t="shared" si="20"/>
        <v>0</v>
      </c>
      <c r="N91" s="296">
        <f t="shared" si="21"/>
        <v>0</v>
      </c>
      <c r="O91" s="296">
        <f t="shared" si="22"/>
        <v>0</v>
      </c>
      <c r="P91" s="296">
        <f>IF('1. General Input'!$D$10=0,0,IF('1. General Input'!$D$10=8,0,IF(B91&gt;$P$11-1,IF(B91&lt;$Q$11,G91,0),0)))</f>
        <v>0</v>
      </c>
      <c r="Q91" s="296">
        <f>IF('1. General Input'!$D$10=0,0,IF('1. General Input'!$D$10=8,0,IF(B91&gt;$Q$11-1,IF(B91&lt;$R$11,G91,0),0)))</f>
        <v>0</v>
      </c>
      <c r="R91" s="296">
        <f>IF('1. General Input'!$D$10=0,0,IF('1. General Input'!$D$10=8,0,IF(B91&gt;$R$11-1,IF(B91&lt;$S$11,G91,0),0)))</f>
        <v>0</v>
      </c>
      <c r="S91" s="296">
        <f>IF('1. General Input'!$D$10=0,0,IF('1. General Input'!$D$10=8,0,IF(B91&gt;$S$11-1,IF(B91&lt;$T$11,G91,0),0)))</f>
        <v>0</v>
      </c>
      <c r="T91" s="296">
        <f>IF('1. General Input'!$D$10=0,0,IF('1. General Input'!$D$10=8,0,IF(B91&gt;$T$11-1,IF(B91&lt;$U$11,G91,0),0)))</f>
        <v>0</v>
      </c>
      <c r="U91" s="296">
        <f>IF('1. General Input'!$D$10=0,0,IF('1. General Input'!$D$10=8,0,IF(B91&gt;$U$11-1,IF(B91&lt;$V$11,G91,0),0)))</f>
        <v>0</v>
      </c>
      <c r="V91" s="296">
        <f>IF('1. General Input'!$D$10=0,0,IF('1. General Input'!$D$10=8,0,IF(B91&gt;$V$11-1,IF(B91&lt;$W$11,G91,0),0)))</f>
        <v>0</v>
      </c>
      <c r="W91" s="296">
        <f>IF('1. General Input'!$D$10=0,0,IF('1. General Input'!$D$10=8,0,IF(B91&gt;$W$11-1,IF(B91&lt;$X$11,G91,0),0)))</f>
        <v>0</v>
      </c>
      <c r="X91" s="296">
        <f>IF('1. General Input'!$D$10=0,0,IF('1. General Input'!$D$10=8,0,IF(B91&gt;$X$11-1,IF(B91&lt;$Y$11,G91,0),0)))</f>
        <v>0</v>
      </c>
      <c r="Y91" s="296">
        <f>IF('1. General Input'!$D$10=0,0,IF('1. General Input'!$D$10=8,0,IF(B91&gt;$Y$11-1,IF(B91&lt;$Z$11,G91,0),0)))</f>
        <v>0</v>
      </c>
      <c r="Z91" s="296">
        <f>IF('1. General Input'!$D$10=0,0,IF('1. General Input'!$D$10=8,0,IF(B91&gt;$Z$11-1,IF(B91&lt;$AA$11,G91,0),0)))</f>
        <v>0</v>
      </c>
      <c r="AA91" s="296">
        <f>IF('1. General Input'!$D$10=0,0,IF('1. General Input'!$D$10=8,0,IF(B91&gt;$AA$11-1,IF(B91&lt;$AB$11,G91,0),0)))</f>
        <v>0</v>
      </c>
      <c r="AB91" s="296">
        <f>IF('1. General Input'!$D$10=0,0,IF('1. General Input'!$D$10=8,0,IF(B91&gt;$AB$11-1,IF(B91&lt;$AC$11,G91,0),0)))</f>
        <v>0</v>
      </c>
      <c r="AC91" s="296">
        <f>IF('1. General Input'!$D$10=0,0,IF('1. General Input'!$D$10=8,0,IF(B91&gt;$AC$11-1,IF(B91&lt;$AD$11,G91,0),0)))</f>
        <v>0</v>
      </c>
      <c r="AD91" s="296">
        <f>IF('1. General Input'!$D$10=0,0,IF('1. General Input'!$D$10=8,0,IF(B91&gt;$AD$11-1,IF(B91&lt;$AE$11,G91,0),0)))</f>
        <v>0</v>
      </c>
      <c r="AE91" s="296">
        <f>IF('1. General Input'!$D$10=0,0,IF('1. General Input'!$D$10=8,0,IF(B91&gt;$AE$11-1,IF(B91&lt;$AF$11,G91,0),0)))</f>
        <v>0</v>
      </c>
      <c r="AF91" s="296">
        <f>IF('1. General Input'!$D$10=0,0,IF(B91&gt;$AF$11-1,G91,0))</f>
        <v>0</v>
      </c>
      <c r="AG91" s="270">
        <f t="shared" si="14"/>
        <v>0</v>
      </c>
    </row>
    <row r="92" spans="1:33" x14ac:dyDescent="0.25">
      <c r="A92" s="501"/>
      <c r="B92" s="539"/>
      <c r="C92" s="502"/>
      <c r="D92" s="505"/>
      <c r="E92" s="505"/>
      <c r="F92" s="505"/>
      <c r="G92" s="296">
        <f t="shared" si="13"/>
        <v>0</v>
      </c>
      <c r="H92" s="296">
        <f t="shared" si="15"/>
        <v>0</v>
      </c>
      <c r="I92" s="296">
        <f t="shared" si="16"/>
        <v>0</v>
      </c>
      <c r="J92" s="296">
        <f t="shared" si="17"/>
        <v>0</v>
      </c>
      <c r="K92" s="296">
        <f t="shared" si="18"/>
        <v>0</v>
      </c>
      <c r="L92" s="296">
        <f t="shared" si="19"/>
        <v>0</v>
      </c>
      <c r="M92" s="296">
        <f t="shared" si="20"/>
        <v>0</v>
      </c>
      <c r="N92" s="296">
        <f t="shared" si="21"/>
        <v>0</v>
      </c>
      <c r="O92" s="296">
        <f t="shared" si="22"/>
        <v>0</v>
      </c>
      <c r="P92" s="296">
        <f>IF('1. General Input'!$D$10=0,0,IF('1. General Input'!$D$10=8,0,IF(B92&gt;$P$11-1,IF(B92&lt;$Q$11,G92,0),0)))</f>
        <v>0</v>
      </c>
      <c r="Q92" s="296">
        <f>IF('1. General Input'!$D$10=0,0,IF('1. General Input'!$D$10=8,0,IF(B92&gt;$Q$11-1,IF(B92&lt;$R$11,G92,0),0)))</f>
        <v>0</v>
      </c>
      <c r="R92" s="296">
        <f>IF('1. General Input'!$D$10=0,0,IF('1. General Input'!$D$10=8,0,IF(B92&gt;$R$11-1,IF(B92&lt;$S$11,G92,0),0)))</f>
        <v>0</v>
      </c>
      <c r="S92" s="296">
        <f>IF('1. General Input'!$D$10=0,0,IF('1. General Input'!$D$10=8,0,IF(B92&gt;$S$11-1,IF(B92&lt;$T$11,G92,0),0)))</f>
        <v>0</v>
      </c>
      <c r="T92" s="296">
        <f>IF('1. General Input'!$D$10=0,0,IF('1. General Input'!$D$10=8,0,IF(B92&gt;$T$11-1,IF(B92&lt;$U$11,G92,0),0)))</f>
        <v>0</v>
      </c>
      <c r="U92" s="296">
        <f>IF('1. General Input'!$D$10=0,0,IF('1. General Input'!$D$10=8,0,IF(B92&gt;$U$11-1,IF(B92&lt;$V$11,G92,0),0)))</f>
        <v>0</v>
      </c>
      <c r="V92" s="296">
        <f>IF('1. General Input'!$D$10=0,0,IF('1. General Input'!$D$10=8,0,IF(B92&gt;$V$11-1,IF(B92&lt;$W$11,G92,0),0)))</f>
        <v>0</v>
      </c>
      <c r="W92" s="296">
        <f>IF('1. General Input'!$D$10=0,0,IF('1. General Input'!$D$10=8,0,IF(B92&gt;$W$11-1,IF(B92&lt;$X$11,G92,0),0)))</f>
        <v>0</v>
      </c>
      <c r="X92" s="296">
        <f>IF('1. General Input'!$D$10=0,0,IF('1. General Input'!$D$10=8,0,IF(B92&gt;$X$11-1,IF(B92&lt;$Y$11,G92,0),0)))</f>
        <v>0</v>
      </c>
      <c r="Y92" s="296">
        <f>IF('1. General Input'!$D$10=0,0,IF('1. General Input'!$D$10=8,0,IF(B92&gt;$Y$11-1,IF(B92&lt;$Z$11,G92,0),0)))</f>
        <v>0</v>
      </c>
      <c r="Z92" s="296">
        <f>IF('1. General Input'!$D$10=0,0,IF('1. General Input'!$D$10=8,0,IF(B92&gt;$Z$11-1,IF(B92&lt;$AA$11,G92,0),0)))</f>
        <v>0</v>
      </c>
      <c r="AA92" s="296">
        <f>IF('1. General Input'!$D$10=0,0,IF('1. General Input'!$D$10=8,0,IF(B92&gt;$AA$11-1,IF(B92&lt;$AB$11,G92,0),0)))</f>
        <v>0</v>
      </c>
      <c r="AB92" s="296">
        <f>IF('1. General Input'!$D$10=0,0,IF('1. General Input'!$D$10=8,0,IF(B92&gt;$AB$11-1,IF(B92&lt;$AC$11,G92,0),0)))</f>
        <v>0</v>
      </c>
      <c r="AC92" s="296">
        <f>IF('1. General Input'!$D$10=0,0,IF('1. General Input'!$D$10=8,0,IF(B92&gt;$AC$11-1,IF(B92&lt;$AD$11,G92,0),0)))</f>
        <v>0</v>
      </c>
      <c r="AD92" s="296">
        <f>IF('1. General Input'!$D$10=0,0,IF('1. General Input'!$D$10=8,0,IF(B92&gt;$AD$11-1,IF(B92&lt;$AE$11,G92,0),0)))</f>
        <v>0</v>
      </c>
      <c r="AE92" s="296">
        <f>IF('1. General Input'!$D$10=0,0,IF('1. General Input'!$D$10=8,0,IF(B92&gt;$AE$11-1,IF(B92&lt;$AF$11,G92,0),0)))</f>
        <v>0</v>
      </c>
      <c r="AF92" s="296">
        <f>IF('1. General Input'!$D$10=0,0,IF(B92&gt;$AF$11-1,G92,0))</f>
        <v>0</v>
      </c>
      <c r="AG92" s="270">
        <f t="shared" si="14"/>
        <v>0</v>
      </c>
    </row>
    <row r="93" spans="1:33" x14ac:dyDescent="0.25">
      <c r="A93" s="501"/>
      <c r="B93" s="539"/>
      <c r="C93" s="502"/>
      <c r="D93" s="505"/>
      <c r="E93" s="505"/>
      <c r="F93" s="505"/>
      <c r="G93" s="296">
        <f t="shared" si="13"/>
        <v>0</v>
      </c>
      <c r="H93" s="296">
        <f t="shared" si="15"/>
        <v>0</v>
      </c>
      <c r="I93" s="296">
        <f t="shared" si="16"/>
        <v>0</v>
      </c>
      <c r="J93" s="296">
        <f t="shared" si="17"/>
        <v>0</v>
      </c>
      <c r="K93" s="296">
        <f t="shared" si="18"/>
        <v>0</v>
      </c>
      <c r="L93" s="296">
        <f t="shared" si="19"/>
        <v>0</v>
      </c>
      <c r="M93" s="296">
        <f t="shared" si="20"/>
        <v>0</v>
      </c>
      <c r="N93" s="296">
        <f t="shared" si="21"/>
        <v>0</v>
      </c>
      <c r="O93" s="296">
        <f t="shared" si="22"/>
        <v>0</v>
      </c>
      <c r="P93" s="296">
        <f>IF('1. General Input'!$D$10=0,0,IF('1. General Input'!$D$10=8,0,IF(B93&gt;$P$11-1,IF(B93&lt;$Q$11,G93,0),0)))</f>
        <v>0</v>
      </c>
      <c r="Q93" s="296">
        <f>IF('1. General Input'!$D$10=0,0,IF('1. General Input'!$D$10=8,0,IF(B93&gt;$Q$11-1,IF(B93&lt;$R$11,G93,0),0)))</f>
        <v>0</v>
      </c>
      <c r="R93" s="296">
        <f>IF('1. General Input'!$D$10=0,0,IF('1. General Input'!$D$10=8,0,IF(B93&gt;$R$11-1,IF(B93&lt;$S$11,G93,0),0)))</f>
        <v>0</v>
      </c>
      <c r="S93" s="296">
        <f>IF('1. General Input'!$D$10=0,0,IF('1. General Input'!$D$10=8,0,IF(B93&gt;$S$11-1,IF(B93&lt;$T$11,G93,0),0)))</f>
        <v>0</v>
      </c>
      <c r="T93" s="296">
        <f>IF('1. General Input'!$D$10=0,0,IF('1. General Input'!$D$10=8,0,IF(B93&gt;$T$11-1,IF(B93&lt;$U$11,G93,0),0)))</f>
        <v>0</v>
      </c>
      <c r="U93" s="296">
        <f>IF('1. General Input'!$D$10=0,0,IF('1. General Input'!$D$10=8,0,IF(B93&gt;$U$11-1,IF(B93&lt;$V$11,G93,0),0)))</f>
        <v>0</v>
      </c>
      <c r="V93" s="296">
        <f>IF('1. General Input'!$D$10=0,0,IF('1. General Input'!$D$10=8,0,IF(B93&gt;$V$11-1,IF(B93&lt;$W$11,G93,0),0)))</f>
        <v>0</v>
      </c>
      <c r="W93" s="296">
        <f>IF('1. General Input'!$D$10=0,0,IF('1. General Input'!$D$10=8,0,IF(B93&gt;$W$11-1,IF(B93&lt;$X$11,G93,0),0)))</f>
        <v>0</v>
      </c>
      <c r="X93" s="296">
        <f>IF('1. General Input'!$D$10=0,0,IF('1. General Input'!$D$10=8,0,IF(B93&gt;$X$11-1,IF(B93&lt;$Y$11,G93,0),0)))</f>
        <v>0</v>
      </c>
      <c r="Y93" s="296">
        <f>IF('1. General Input'!$D$10=0,0,IF('1. General Input'!$D$10=8,0,IF(B93&gt;$Y$11-1,IF(B93&lt;$Z$11,G93,0),0)))</f>
        <v>0</v>
      </c>
      <c r="Z93" s="296">
        <f>IF('1. General Input'!$D$10=0,0,IF('1. General Input'!$D$10=8,0,IF(B93&gt;$Z$11-1,IF(B93&lt;$AA$11,G93,0),0)))</f>
        <v>0</v>
      </c>
      <c r="AA93" s="296">
        <f>IF('1. General Input'!$D$10=0,0,IF('1. General Input'!$D$10=8,0,IF(B93&gt;$AA$11-1,IF(B93&lt;$AB$11,G93,0),0)))</f>
        <v>0</v>
      </c>
      <c r="AB93" s="296">
        <f>IF('1. General Input'!$D$10=0,0,IF('1. General Input'!$D$10=8,0,IF(B93&gt;$AB$11-1,IF(B93&lt;$AC$11,G93,0),0)))</f>
        <v>0</v>
      </c>
      <c r="AC93" s="296">
        <f>IF('1. General Input'!$D$10=0,0,IF('1. General Input'!$D$10=8,0,IF(B93&gt;$AC$11-1,IF(B93&lt;$AD$11,G93,0),0)))</f>
        <v>0</v>
      </c>
      <c r="AD93" s="296">
        <f>IF('1. General Input'!$D$10=0,0,IF('1. General Input'!$D$10=8,0,IF(B93&gt;$AD$11-1,IF(B93&lt;$AE$11,G93,0),0)))</f>
        <v>0</v>
      </c>
      <c r="AE93" s="296">
        <f>IF('1. General Input'!$D$10=0,0,IF('1. General Input'!$D$10=8,0,IF(B93&gt;$AE$11-1,IF(B93&lt;$AF$11,G93,0),0)))</f>
        <v>0</v>
      </c>
      <c r="AF93" s="296">
        <f>IF('1. General Input'!$D$10=0,0,IF(B93&gt;$AF$11-1,G93,0))</f>
        <v>0</v>
      </c>
      <c r="AG93" s="270">
        <f t="shared" si="14"/>
        <v>0</v>
      </c>
    </row>
    <row r="94" spans="1:33" x14ac:dyDescent="0.25">
      <c r="A94" s="501"/>
      <c r="B94" s="539"/>
      <c r="C94" s="502"/>
      <c r="D94" s="505"/>
      <c r="E94" s="505"/>
      <c r="F94" s="505"/>
      <c r="G94" s="296">
        <f t="shared" si="13"/>
        <v>0</v>
      </c>
      <c r="H94" s="296">
        <f t="shared" si="15"/>
        <v>0</v>
      </c>
      <c r="I94" s="296">
        <f t="shared" si="16"/>
        <v>0</v>
      </c>
      <c r="J94" s="296">
        <f t="shared" si="17"/>
        <v>0</v>
      </c>
      <c r="K94" s="296">
        <f t="shared" si="18"/>
        <v>0</v>
      </c>
      <c r="L94" s="296">
        <f t="shared" si="19"/>
        <v>0</v>
      </c>
      <c r="M94" s="296">
        <f t="shared" si="20"/>
        <v>0</v>
      </c>
      <c r="N94" s="296">
        <f t="shared" si="21"/>
        <v>0</v>
      </c>
      <c r="O94" s="296">
        <f t="shared" si="22"/>
        <v>0</v>
      </c>
      <c r="P94" s="296">
        <f>IF('1. General Input'!$D$10=0,0,IF('1. General Input'!$D$10=8,0,IF(B94&gt;$P$11-1,IF(B94&lt;$Q$11,G94,0),0)))</f>
        <v>0</v>
      </c>
      <c r="Q94" s="296">
        <f>IF('1. General Input'!$D$10=0,0,IF('1. General Input'!$D$10=8,0,IF(B94&gt;$Q$11-1,IF(B94&lt;$R$11,G94,0),0)))</f>
        <v>0</v>
      </c>
      <c r="R94" s="296">
        <f>IF('1. General Input'!$D$10=0,0,IF('1. General Input'!$D$10=8,0,IF(B94&gt;$R$11-1,IF(B94&lt;$S$11,G94,0),0)))</f>
        <v>0</v>
      </c>
      <c r="S94" s="296">
        <f>IF('1. General Input'!$D$10=0,0,IF('1. General Input'!$D$10=8,0,IF(B94&gt;$S$11-1,IF(B94&lt;$T$11,G94,0),0)))</f>
        <v>0</v>
      </c>
      <c r="T94" s="296">
        <f>IF('1. General Input'!$D$10=0,0,IF('1. General Input'!$D$10=8,0,IF(B94&gt;$T$11-1,IF(B94&lt;$U$11,G94,0),0)))</f>
        <v>0</v>
      </c>
      <c r="U94" s="296">
        <f>IF('1. General Input'!$D$10=0,0,IF('1. General Input'!$D$10=8,0,IF(B94&gt;$U$11-1,IF(B94&lt;$V$11,G94,0),0)))</f>
        <v>0</v>
      </c>
      <c r="V94" s="296">
        <f>IF('1. General Input'!$D$10=0,0,IF('1. General Input'!$D$10=8,0,IF(B94&gt;$V$11-1,IF(B94&lt;$W$11,G94,0),0)))</f>
        <v>0</v>
      </c>
      <c r="W94" s="296">
        <f>IF('1. General Input'!$D$10=0,0,IF('1. General Input'!$D$10=8,0,IF(B94&gt;$W$11-1,IF(B94&lt;$X$11,G94,0),0)))</f>
        <v>0</v>
      </c>
      <c r="X94" s="296">
        <f>IF('1. General Input'!$D$10=0,0,IF('1. General Input'!$D$10=8,0,IF(B94&gt;$X$11-1,IF(B94&lt;$Y$11,G94,0),0)))</f>
        <v>0</v>
      </c>
      <c r="Y94" s="296">
        <f>IF('1. General Input'!$D$10=0,0,IF('1. General Input'!$D$10=8,0,IF(B94&gt;$Y$11-1,IF(B94&lt;$Z$11,G94,0),0)))</f>
        <v>0</v>
      </c>
      <c r="Z94" s="296">
        <f>IF('1. General Input'!$D$10=0,0,IF('1. General Input'!$D$10=8,0,IF(B94&gt;$Z$11-1,IF(B94&lt;$AA$11,G94,0),0)))</f>
        <v>0</v>
      </c>
      <c r="AA94" s="296">
        <f>IF('1. General Input'!$D$10=0,0,IF('1. General Input'!$D$10=8,0,IF(B94&gt;$AA$11-1,IF(B94&lt;$AB$11,G94,0),0)))</f>
        <v>0</v>
      </c>
      <c r="AB94" s="296">
        <f>IF('1. General Input'!$D$10=0,0,IF('1. General Input'!$D$10=8,0,IF(B94&gt;$AB$11-1,IF(B94&lt;$AC$11,G94,0),0)))</f>
        <v>0</v>
      </c>
      <c r="AC94" s="296">
        <f>IF('1. General Input'!$D$10=0,0,IF('1. General Input'!$D$10=8,0,IF(B94&gt;$AC$11-1,IF(B94&lt;$AD$11,G94,0),0)))</f>
        <v>0</v>
      </c>
      <c r="AD94" s="296">
        <f>IF('1. General Input'!$D$10=0,0,IF('1. General Input'!$D$10=8,0,IF(B94&gt;$AD$11-1,IF(B94&lt;$AE$11,G94,0),0)))</f>
        <v>0</v>
      </c>
      <c r="AE94" s="296">
        <f>IF('1. General Input'!$D$10=0,0,IF('1. General Input'!$D$10=8,0,IF(B94&gt;$AE$11-1,IF(B94&lt;$AF$11,G94,0),0)))</f>
        <v>0</v>
      </c>
      <c r="AF94" s="296">
        <f>IF('1. General Input'!$D$10=0,0,IF(B94&gt;$AF$11-1,G94,0))</f>
        <v>0</v>
      </c>
      <c r="AG94" s="270">
        <f t="shared" si="14"/>
        <v>0</v>
      </c>
    </row>
    <row r="95" spans="1:33" x14ac:dyDescent="0.25">
      <c r="A95" s="501"/>
      <c r="B95" s="539"/>
      <c r="C95" s="502"/>
      <c r="D95" s="505"/>
      <c r="E95" s="505"/>
      <c r="F95" s="505"/>
      <c r="G95" s="296">
        <f t="shared" si="13"/>
        <v>0</v>
      </c>
      <c r="H95" s="296">
        <f t="shared" si="15"/>
        <v>0</v>
      </c>
      <c r="I95" s="296">
        <f t="shared" si="16"/>
        <v>0</v>
      </c>
      <c r="J95" s="296">
        <f t="shared" si="17"/>
        <v>0</v>
      </c>
      <c r="K95" s="296">
        <f t="shared" si="18"/>
        <v>0</v>
      </c>
      <c r="L95" s="296">
        <f t="shared" si="19"/>
        <v>0</v>
      </c>
      <c r="M95" s="296">
        <f t="shared" si="20"/>
        <v>0</v>
      </c>
      <c r="N95" s="296">
        <f t="shared" si="21"/>
        <v>0</v>
      </c>
      <c r="O95" s="296">
        <f t="shared" si="22"/>
        <v>0</v>
      </c>
      <c r="P95" s="296">
        <f>IF('1. General Input'!$D$10=0,0,IF('1. General Input'!$D$10=8,0,IF(B95&gt;$P$11-1,IF(B95&lt;$Q$11,G95,0),0)))</f>
        <v>0</v>
      </c>
      <c r="Q95" s="296">
        <f>IF('1. General Input'!$D$10=0,0,IF('1. General Input'!$D$10=8,0,IF(B95&gt;$Q$11-1,IF(B95&lt;$R$11,G95,0),0)))</f>
        <v>0</v>
      </c>
      <c r="R95" s="296">
        <f>IF('1. General Input'!$D$10=0,0,IF('1. General Input'!$D$10=8,0,IF(B95&gt;$R$11-1,IF(B95&lt;$S$11,G95,0),0)))</f>
        <v>0</v>
      </c>
      <c r="S95" s="296">
        <f>IF('1. General Input'!$D$10=0,0,IF('1. General Input'!$D$10=8,0,IF(B95&gt;$S$11-1,IF(B95&lt;$T$11,G95,0),0)))</f>
        <v>0</v>
      </c>
      <c r="T95" s="296">
        <f>IF('1. General Input'!$D$10=0,0,IF('1. General Input'!$D$10=8,0,IF(B95&gt;$T$11-1,IF(B95&lt;$U$11,G95,0),0)))</f>
        <v>0</v>
      </c>
      <c r="U95" s="296">
        <f>IF('1. General Input'!$D$10=0,0,IF('1. General Input'!$D$10=8,0,IF(B95&gt;$U$11-1,IF(B95&lt;$V$11,G95,0),0)))</f>
        <v>0</v>
      </c>
      <c r="V95" s="296">
        <f>IF('1. General Input'!$D$10=0,0,IF('1. General Input'!$D$10=8,0,IF(B95&gt;$V$11-1,IF(B95&lt;$W$11,G95,0),0)))</f>
        <v>0</v>
      </c>
      <c r="W95" s="296">
        <f>IF('1. General Input'!$D$10=0,0,IF('1. General Input'!$D$10=8,0,IF(B95&gt;$W$11-1,IF(B95&lt;$X$11,G95,0),0)))</f>
        <v>0</v>
      </c>
      <c r="X95" s="296">
        <f>IF('1. General Input'!$D$10=0,0,IF('1. General Input'!$D$10=8,0,IF(B95&gt;$X$11-1,IF(B95&lt;$Y$11,G95,0),0)))</f>
        <v>0</v>
      </c>
      <c r="Y95" s="296">
        <f>IF('1. General Input'!$D$10=0,0,IF('1. General Input'!$D$10=8,0,IF(B95&gt;$Y$11-1,IF(B95&lt;$Z$11,G95,0),0)))</f>
        <v>0</v>
      </c>
      <c r="Z95" s="296">
        <f>IF('1. General Input'!$D$10=0,0,IF('1. General Input'!$D$10=8,0,IF(B95&gt;$Z$11-1,IF(B95&lt;$AA$11,G95,0),0)))</f>
        <v>0</v>
      </c>
      <c r="AA95" s="296">
        <f>IF('1. General Input'!$D$10=0,0,IF('1. General Input'!$D$10=8,0,IF(B95&gt;$AA$11-1,IF(B95&lt;$AB$11,G95,0),0)))</f>
        <v>0</v>
      </c>
      <c r="AB95" s="296">
        <f>IF('1. General Input'!$D$10=0,0,IF('1. General Input'!$D$10=8,0,IF(B95&gt;$AB$11-1,IF(B95&lt;$AC$11,G95,0),0)))</f>
        <v>0</v>
      </c>
      <c r="AC95" s="296">
        <f>IF('1. General Input'!$D$10=0,0,IF('1. General Input'!$D$10=8,0,IF(B95&gt;$AC$11-1,IF(B95&lt;$AD$11,G95,0),0)))</f>
        <v>0</v>
      </c>
      <c r="AD95" s="296">
        <f>IF('1. General Input'!$D$10=0,0,IF('1. General Input'!$D$10=8,0,IF(B95&gt;$AD$11-1,IF(B95&lt;$AE$11,G95,0),0)))</f>
        <v>0</v>
      </c>
      <c r="AE95" s="296">
        <f>IF('1. General Input'!$D$10=0,0,IF('1. General Input'!$D$10=8,0,IF(B95&gt;$AE$11-1,IF(B95&lt;$AF$11,G95,0),0)))</f>
        <v>0</v>
      </c>
      <c r="AF95" s="296">
        <f>IF('1. General Input'!$D$10=0,0,IF(B95&gt;$AF$11-1,G95,0))</f>
        <v>0</v>
      </c>
      <c r="AG95" s="270">
        <f t="shared" si="14"/>
        <v>0</v>
      </c>
    </row>
    <row r="96" spans="1:33" x14ac:dyDescent="0.25">
      <c r="A96" s="501"/>
      <c r="B96" s="539"/>
      <c r="C96" s="502"/>
      <c r="D96" s="505"/>
      <c r="E96" s="505"/>
      <c r="F96" s="505"/>
      <c r="G96" s="296">
        <f t="shared" si="13"/>
        <v>0</v>
      </c>
      <c r="H96" s="296">
        <f t="shared" si="15"/>
        <v>0</v>
      </c>
      <c r="I96" s="296">
        <f t="shared" si="16"/>
        <v>0</v>
      </c>
      <c r="J96" s="296">
        <f t="shared" si="17"/>
        <v>0</v>
      </c>
      <c r="K96" s="296">
        <f t="shared" si="18"/>
        <v>0</v>
      </c>
      <c r="L96" s="296">
        <f t="shared" si="19"/>
        <v>0</v>
      </c>
      <c r="M96" s="296">
        <f t="shared" si="20"/>
        <v>0</v>
      </c>
      <c r="N96" s="296">
        <f t="shared" si="21"/>
        <v>0</v>
      </c>
      <c r="O96" s="296">
        <f t="shared" si="22"/>
        <v>0</v>
      </c>
      <c r="P96" s="296">
        <f>IF('1. General Input'!$D$10=0,0,IF('1. General Input'!$D$10=8,0,IF(B96&gt;$P$11-1,IF(B96&lt;$Q$11,G96,0),0)))</f>
        <v>0</v>
      </c>
      <c r="Q96" s="296">
        <f>IF('1. General Input'!$D$10=0,0,IF('1. General Input'!$D$10=8,0,IF(B96&gt;$Q$11-1,IF(B96&lt;$R$11,G96,0),0)))</f>
        <v>0</v>
      </c>
      <c r="R96" s="296">
        <f>IF('1. General Input'!$D$10=0,0,IF('1. General Input'!$D$10=8,0,IF(B96&gt;$R$11-1,IF(B96&lt;$S$11,G96,0),0)))</f>
        <v>0</v>
      </c>
      <c r="S96" s="296">
        <f>IF('1. General Input'!$D$10=0,0,IF('1. General Input'!$D$10=8,0,IF(B96&gt;$S$11-1,IF(B96&lt;$T$11,G96,0),0)))</f>
        <v>0</v>
      </c>
      <c r="T96" s="296">
        <f>IF('1. General Input'!$D$10=0,0,IF('1. General Input'!$D$10=8,0,IF(B96&gt;$T$11-1,IF(B96&lt;$U$11,G96,0),0)))</f>
        <v>0</v>
      </c>
      <c r="U96" s="296">
        <f>IF('1. General Input'!$D$10=0,0,IF('1. General Input'!$D$10=8,0,IF(B96&gt;$U$11-1,IF(B96&lt;$V$11,G96,0),0)))</f>
        <v>0</v>
      </c>
      <c r="V96" s="296">
        <f>IF('1. General Input'!$D$10=0,0,IF('1. General Input'!$D$10=8,0,IF(B96&gt;$V$11-1,IF(B96&lt;$W$11,G96,0),0)))</f>
        <v>0</v>
      </c>
      <c r="W96" s="296">
        <f>IF('1. General Input'!$D$10=0,0,IF('1. General Input'!$D$10=8,0,IF(B96&gt;$W$11-1,IF(B96&lt;$X$11,G96,0),0)))</f>
        <v>0</v>
      </c>
      <c r="X96" s="296">
        <f>IF('1. General Input'!$D$10=0,0,IF('1. General Input'!$D$10=8,0,IF(B96&gt;$X$11-1,IF(B96&lt;$Y$11,G96,0),0)))</f>
        <v>0</v>
      </c>
      <c r="Y96" s="296">
        <f>IF('1. General Input'!$D$10=0,0,IF('1. General Input'!$D$10=8,0,IF(B96&gt;$Y$11-1,IF(B96&lt;$Z$11,G96,0),0)))</f>
        <v>0</v>
      </c>
      <c r="Z96" s="296">
        <f>IF('1. General Input'!$D$10=0,0,IF('1. General Input'!$D$10=8,0,IF(B96&gt;$Z$11-1,IF(B96&lt;$AA$11,G96,0),0)))</f>
        <v>0</v>
      </c>
      <c r="AA96" s="296">
        <f>IF('1. General Input'!$D$10=0,0,IF('1. General Input'!$D$10=8,0,IF(B96&gt;$AA$11-1,IF(B96&lt;$AB$11,G96,0),0)))</f>
        <v>0</v>
      </c>
      <c r="AB96" s="296">
        <f>IF('1. General Input'!$D$10=0,0,IF('1. General Input'!$D$10=8,0,IF(B96&gt;$AB$11-1,IF(B96&lt;$AC$11,G96,0),0)))</f>
        <v>0</v>
      </c>
      <c r="AC96" s="296">
        <f>IF('1. General Input'!$D$10=0,0,IF('1. General Input'!$D$10=8,0,IF(B96&gt;$AC$11-1,IF(B96&lt;$AD$11,G96,0),0)))</f>
        <v>0</v>
      </c>
      <c r="AD96" s="296">
        <f>IF('1. General Input'!$D$10=0,0,IF('1. General Input'!$D$10=8,0,IF(B96&gt;$AD$11-1,IF(B96&lt;$AE$11,G96,0),0)))</f>
        <v>0</v>
      </c>
      <c r="AE96" s="296">
        <f>IF('1. General Input'!$D$10=0,0,IF('1. General Input'!$D$10=8,0,IF(B96&gt;$AE$11-1,IF(B96&lt;$AF$11,G96,0),0)))</f>
        <v>0</v>
      </c>
      <c r="AF96" s="296">
        <f>IF('1. General Input'!$D$10=0,0,IF(B96&gt;$AF$11-1,G96,0))</f>
        <v>0</v>
      </c>
      <c r="AG96" s="270">
        <f t="shared" si="14"/>
        <v>0</v>
      </c>
    </row>
    <row r="97" spans="1:33" x14ac:dyDescent="0.25">
      <c r="A97" s="501"/>
      <c r="B97" s="539"/>
      <c r="C97" s="502"/>
      <c r="D97" s="505"/>
      <c r="E97" s="505"/>
      <c r="F97" s="505"/>
      <c r="G97" s="296">
        <f t="shared" si="13"/>
        <v>0</v>
      </c>
      <c r="H97" s="296">
        <f t="shared" si="15"/>
        <v>0</v>
      </c>
      <c r="I97" s="296">
        <f t="shared" si="16"/>
        <v>0</v>
      </c>
      <c r="J97" s="296">
        <f t="shared" si="17"/>
        <v>0</v>
      </c>
      <c r="K97" s="296">
        <f t="shared" si="18"/>
        <v>0</v>
      </c>
      <c r="L97" s="296">
        <f t="shared" si="19"/>
        <v>0</v>
      </c>
      <c r="M97" s="296">
        <f t="shared" si="20"/>
        <v>0</v>
      </c>
      <c r="N97" s="296">
        <f t="shared" si="21"/>
        <v>0</v>
      </c>
      <c r="O97" s="296">
        <f t="shared" si="22"/>
        <v>0</v>
      </c>
      <c r="P97" s="296">
        <f>IF('1. General Input'!$D$10=0,0,IF('1. General Input'!$D$10=8,0,IF(B97&gt;$P$11-1,IF(B97&lt;$Q$11,G97,0),0)))</f>
        <v>0</v>
      </c>
      <c r="Q97" s="296">
        <f>IF('1. General Input'!$D$10=0,0,IF('1. General Input'!$D$10=8,0,IF(B97&gt;$Q$11-1,IF(B97&lt;$R$11,G97,0),0)))</f>
        <v>0</v>
      </c>
      <c r="R97" s="296">
        <f>IF('1. General Input'!$D$10=0,0,IF('1. General Input'!$D$10=8,0,IF(B97&gt;$R$11-1,IF(B97&lt;$S$11,G97,0),0)))</f>
        <v>0</v>
      </c>
      <c r="S97" s="296">
        <f>IF('1. General Input'!$D$10=0,0,IF('1. General Input'!$D$10=8,0,IF(B97&gt;$S$11-1,IF(B97&lt;$T$11,G97,0),0)))</f>
        <v>0</v>
      </c>
      <c r="T97" s="296">
        <f>IF('1. General Input'!$D$10=0,0,IF('1. General Input'!$D$10=8,0,IF(B97&gt;$T$11-1,IF(B97&lt;$U$11,G97,0),0)))</f>
        <v>0</v>
      </c>
      <c r="U97" s="296">
        <f>IF('1. General Input'!$D$10=0,0,IF('1. General Input'!$D$10=8,0,IF(B97&gt;$U$11-1,IF(B97&lt;$V$11,G97,0),0)))</f>
        <v>0</v>
      </c>
      <c r="V97" s="296">
        <f>IF('1. General Input'!$D$10=0,0,IF('1. General Input'!$D$10=8,0,IF(B97&gt;$V$11-1,IF(B97&lt;$W$11,G97,0),0)))</f>
        <v>0</v>
      </c>
      <c r="W97" s="296">
        <f>IF('1. General Input'!$D$10=0,0,IF('1. General Input'!$D$10=8,0,IF(B97&gt;$W$11-1,IF(B97&lt;$X$11,G97,0),0)))</f>
        <v>0</v>
      </c>
      <c r="X97" s="296">
        <f>IF('1. General Input'!$D$10=0,0,IF('1. General Input'!$D$10=8,0,IF(B97&gt;$X$11-1,IF(B97&lt;$Y$11,G97,0),0)))</f>
        <v>0</v>
      </c>
      <c r="Y97" s="296">
        <f>IF('1. General Input'!$D$10=0,0,IF('1. General Input'!$D$10=8,0,IF(B97&gt;$Y$11-1,IF(B97&lt;$Z$11,G97,0),0)))</f>
        <v>0</v>
      </c>
      <c r="Z97" s="296">
        <f>IF('1. General Input'!$D$10=0,0,IF('1. General Input'!$D$10=8,0,IF(B97&gt;$Z$11-1,IF(B97&lt;$AA$11,G97,0),0)))</f>
        <v>0</v>
      </c>
      <c r="AA97" s="296">
        <f>IF('1. General Input'!$D$10=0,0,IF('1. General Input'!$D$10=8,0,IF(B97&gt;$AA$11-1,IF(B97&lt;$AB$11,G97,0),0)))</f>
        <v>0</v>
      </c>
      <c r="AB97" s="296">
        <f>IF('1. General Input'!$D$10=0,0,IF('1. General Input'!$D$10=8,0,IF(B97&gt;$AB$11-1,IF(B97&lt;$AC$11,G97,0),0)))</f>
        <v>0</v>
      </c>
      <c r="AC97" s="296">
        <f>IF('1. General Input'!$D$10=0,0,IF('1. General Input'!$D$10=8,0,IF(B97&gt;$AC$11-1,IF(B97&lt;$AD$11,G97,0),0)))</f>
        <v>0</v>
      </c>
      <c r="AD97" s="296">
        <f>IF('1. General Input'!$D$10=0,0,IF('1. General Input'!$D$10=8,0,IF(B97&gt;$AD$11-1,IF(B97&lt;$AE$11,G97,0),0)))</f>
        <v>0</v>
      </c>
      <c r="AE97" s="296">
        <f>IF('1. General Input'!$D$10=0,0,IF('1. General Input'!$D$10=8,0,IF(B97&gt;$AE$11-1,IF(B97&lt;$AF$11,G97,0),0)))</f>
        <v>0</v>
      </c>
      <c r="AF97" s="296">
        <f>IF('1. General Input'!$D$10=0,0,IF(B97&gt;$AF$11-1,G97,0))</f>
        <v>0</v>
      </c>
      <c r="AG97" s="270">
        <f t="shared" si="14"/>
        <v>0</v>
      </c>
    </row>
    <row r="98" spans="1:33" x14ac:dyDescent="0.25">
      <c r="A98" s="501"/>
      <c r="B98" s="539"/>
      <c r="C98" s="502"/>
      <c r="D98" s="505"/>
      <c r="E98" s="505"/>
      <c r="F98" s="505"/>
      <c r="G98" s="296">
        <f t="shared" si="13"/>
        <v>0</v>
      </c>
      <c r="H98" s="296">
        <f t="shared" si="15"/>
        <v>0</v>
      </c>
      <c r="I98" s="296">
        <f t="shared" si="16"/>
        <v>0</v>
      </c>
      <c r="J98" s="296">
        <f t="shared" si="17"/>
        <v>0</v>
      </c>
      <c r="K98" s="296">
        <f t="shared" si="18"/>
        <v>0</v>
      </c>
      <c r="L98" s="296">
        <f t="shared" si="19"/>
        <v>0</v>
      </c>
      <c r="M98" s="296">
        <f t="shared" si="20"/>
        <v>0</v>
      </c>
      <c r="N98" s="296">
        <f t="shared" si="21"/>
        <v>0</v>
      </c>
      <c r="O98" s="296">
        <f t="shared" si="22"/>
        <v>0</v>
      </c>
      <c r="P98" s="296">
        <f>IF('1. General Input'!$D$10=0,0,IF('1. General Input'!$D$10=8,0,IF(B98&gt;$P$11-1,IF(B98&lt;$Q$11,G98,0),0)))</f>
        <v>0</v>
      </c>
      <c r="Q98" s="296">
        <f>IF('1. General Input'!$D$10=0,0,IF('1. General Input'!$D$10=8,0,IF(B98&gt;$Q$11-1,IF(B98&lt;$R$11,G98,0),0)))</f>
        <v>0</v>
      </c>
      <c r="R98" s="296">
        <f>IF('1. General Input'!$D$10=0,0,IF('1. General Input'!$D$10=8,0,IF(B98&gt;$R$11-1,IF(B98&lt;$S$11,G98,0),0)))</f>
        <v>0</v>
      </c>
      <c r="S98" s="296">
        <f>IF('1. General Input'!$D$10=0,0,IF('1. General Input'!$D$10=8,0,IF(B98&gt;$S$11-1,IF(B98&lt;$T$11,G98,0),0)))</f>
        <v>0</v>
      </c>
      <c r="T98" s="296">
        <f>IF('1. General Input'!$D$10=0,0,IF('1. General Input'!$D$10=8,0,IF(B98&gt;$T$11-1,IF(B98&lt;$U$11,G98,0),0)))</f>
        <v>0</v>
      </c>
      <c r="U98" s="296">
        <f>IF('1. General Input'!$D$10=0,0,IF('1. General Input'!$D$10=8,0,IF(B98&gt;$U$11-1,IF(B98&lt;$V$11,G98,0),0)))</f>
        <v>0</v>
      </c>
      <c r="V98" s="296">
        <f>IF('1. General Input'!$D$10=0,0,IF('1. General Input'!$D$10=8,0,IF(B98&gt;$V$11-1,IF(B98&lt;$W$11,G98,0),0)))</f>
        <v>0</v>
      </c>
      <c r="W98" s="296">
        <f>IF('1. General Input'!$D$10=0,0,IF('1. General Input'!$D$10=8,0,IF(B98&gt;$W$11-1,IF(B98&lt;$X$11,G98,0),0)))</f>
        <v>0</v>
      </c>
      <c r="X98" s="296">
        <f>IF('1. General Input'!$D$10=0,0,IF('1. General Input'!$D$10=8,0,IF(B98&gt;$X$11-1,IF(B98&lt;$Y$11,G98,0),0)))</f>
        <v>0</v>
      </c>
      <c r="Y98" s="296">
        <f>IF('1. General Input'!$D$10=0,0,IF('1. General Input'!$D$10=8,0,IF(B98&gt;$Y$11-1,IF(B98&lt;$Z$11,G98,0),0)))</f>
        <v>0</v>
      </c>
      <c r="Z98" s="296">
        <f>IF('1. General Input'!$D$10=0,0,IF('1. General Input'!$D$10=8,0,IF(B98&gt;$Z$11-1,IF(B98&lt;$AA$11,G98,0),0)))</f>
        <v>0</v>
      </c>
      <c r="AA98" s="296">
        <f>IF('1. General Input'!$D$10=0,0,IF('1. General Input'!$D$10=8,0,IF(B98&gt;$AA$11-1,IF(B98&lt;$AB$11,G98,0),0)))</f>
        <v>0</v>
      </c>
      <c r="AB98" s="296">
        <f>IF('1. General Input'!$D$10=0,0,IF('1. General Input'!$D$10=8,0,IF(B98&gt;$AB$11-1,IF(B98&lt;$AC$11,G98,0),0)))</f>
        <v>0</v>
      </c>
      <c r="AC98" s="296">
        <f>IF('1. General Input'!$D$10=0,0,IF('1. General Input'!$D$10=8,0,IF(B98&gt;$AC$11-1,IF(B98&lt;$AD$11,G98,0),0)))</f>
        <v>0</v>
      </c>
      <c r="AD98" s="296">
        <f>IF('1. General Input'!$D$10=0,0,IF('1. General Input'!$D$10=8,0,IF(B98&gt;$AD$11-1,IF(B98&lt;$AE$11,G98,0),0)))</f>
        <v>0</v>
      </c>
      <c r="AE98" s="296">
        <f>IF('1. General Input'!$D$10=0,0,IF('1. General Input'!$D$10=8,0,IF(B98&gt;$AE$11-1,IF(B98&lt;$AF$11,G98,0),0)))</f>
        <v>0</v>
      </c>
      <c r="AF98" s="296">
        <f>IF('1. General Input'!$D$10=0,0,IF(B98&gt;$AF$11-1,G98,0))</f>
        <v>0</v>
      </c>
      <c r="AG98" s="270">
        <f t="shared" si="14"/>
        <v>0</v>
      </c>
    </row>
    <row r="99" spans="1:33" x14ac:dyDescent="0.25">
      <c r="A99" s="501"/>
      <c r="B99" s="539"/>
      <c r="C99" s="502"/>
      <c r="D99" s="505"/>
      <c r="E99" s="505"/>
      <c r="F99" s="505"/>
      <c r="G99" s="296">
        <f t="shared" si="13"/>
        <v>0</v>
      </c>
      <c r="H99" s="296">
        <f t="shared" si="15"/>
        <v>0</v>
      </c>
      <c r="I99" s="296">
        <f t="shared" si="16"/>
        <v>0</v>
      </c>
      <c r="J99" s="296">
        <f t="shared" si="17"/>
        <v>0</v>
      </c>
      <c r="K99" s="296">
        <f t="shared" si="18"/>
        <v>0</v>
      </c>
      <c r="L99" s="296">
        <f t="shared" si="19"/>
        <v>0</v>
      </c>
      <c r="M99" s="296">
        <f t="shared" si="20"/>
        <v>0</v>
      </c>
      <c r="N99" s="296">
        <f t="shared" si="21"/>
        <v>0</v>
      </c>
      <c r="O99" s="296">
        <f t="shared" si="22"/>
        <v>0</v>
      </c>
      <c r="P99" s="296">
        <f>IF('1. General Input'!$D$10=0,0,IF('1. General Input'!$D$10=8,0,IF(B99&gt;$P$11-1,IF(B99&lt;$Q$11,G99,0),0)))</f>
        <v>0</v>
      </c>
      <c r="Q99" s="296">
        <f>IF('1. General Input'!$D$10=0,0,IF('1. General Input'!$D$10=8,0,IF(B99&gt;$Q$11-1,IF(B99&lt;$R$11,G99,0),0)))</f>
        <v>0</v>
      </c>
      <c r="R99" s="296">
        <f>IF('1. General Input'!$D$10=0,0,IF('1. General Input'!$D$10=8,0,IF(B99&gt;$R$11-1,IF(B99&lt;$S$11,G99,0),0)))</f>
        <v>0</v>
      </c>
      <c r="S99" s="296">
        <f>IF('1. General Input'!$D$10=0,0,IF('1. General Input'!$D$10=8,0,IF(B99&gt;$S$11-1,IF(B99&lt;$T$11,G99,0),0)))</f>
        <v>0</v>
      </c>
      <c r="T99" s="296">
        <f>IF('1. General Input'!$D$10=0,0,IF('1. General Input'!$D$10=8,0,IF(B99&gt;$T$11-1,IF(B99&lt;$U$11,G99,0),0)))</f>
        <v>0</v>
      </c>
      <c r="U99" s="296">
        <f>IF('1. General Input'!$D$10=0,0,IF('1. General Input'!$D$10=8,0,IF(B99&gt;$U$11-1,IF(B99&lt;$V$11,G99,0),0)))</f>
        <v>0</v>
      </c>
      <c r="V99" s="296">
        <f>IF('1. General Input'!$D$10=0,0,IF('1. General Input'!$D$10=8,0,IF(B99&gt;$V$11-1,IF(B99&lt;$W$11,G99,0),0)))</f>
        <v>0</v>
      </c>
      <c r="W99" s="296">
        <f>IF('1. General Input'!$D$10=0,0,IF('1. General Input'!$D$10=8,0,IF(B99&gt;$W$11-1,IF(B99&lt;$X$11,G99,0),0)))</f>
        <v>0</v>
      </c>
      <c r="X99" s="296">
        <f>IF('1. General Input'!$D$10=0,0,IF('1. General Input'!$D$10=8,0,IF(B99&gt;$X$11-1,IF(B99&lt;$Y$11,G99,0),0)))</f>
        <v>0</v>
      </c>
      <c r="Y99" s="296">
        <f>IF('1. General Input'!$D$10=0,0,IF('1. General Input'!$D$10=8,0,IF(B99&gt;$Y$11-1,IF(B99&lt;$Z$11,G99,0),0)))</f>
        <v>0</v>
      </c>
      <c r="Z99" s="296">
        <f>IF('1. General Input'!$D$10=0,0,IF('1. General Input'!$D$10=8,0,IF(B99&gt;$Z$11-1,IF(B99&lt;$AA$11,G99,0),0)))</f>
        <v>0</v>
      </c>
      <c r="AA99" s="296">
        <f>IF('1. General Input'!$D$10=0,0,IF('1. General Input'!$D$10=8,0,IF(B99&gt;$AA$11-1,IF(B99&lt;$AB$11,G99,0),0)))</f>
        <v>0</v>
      </c>
      <c r="AB99" s="296">
        <f>IF('1. General Input'!$D$10=0,0,IF('1. General Input'!$D$10=8,0,IF(B99&gt;$AB$11-1,IF(B99&lt;$AC$11,G99,0),0)))</f>
        <v>0</v>
      </c>
      <c r="AC99" s="296">
        <f>IF('1. General Input'!$D$10=0,0,IF('1. General Input'!$D$10=8,0,IF(B99&gt;$AC$11-1,IF(B99&lt;$AD$11,G99,0),0)))</f>
        <v>0</v>
      </c>
      <c r="AD99" s="296">
        <f>IF('1. General Input'!$D$10=0,0,IF('1. General Input'!$D$10=8,0,IF(B99&gt;$AD$11-1,IF(B99&lt;$AE$11,G99,0),0)))</f>
        <v>0</v>
      </c>
      <c r="AE99" s="296">
        <f>IF('1. General Input'!$D$10=0,0,IF('1. General Input'!$D$10=8,0,IF(B99&gt;$AE$11-1,IF(B99&lt;$AF$11,G99,0),0)))</f>
        <v>0</v>
      </c>
      <c r="AF99" s="296">
        <f>IF('1. General Input'!$D$10=0,0,IF(B99&gt;$AF$11-1,G99,0))</f>
        <v>0</v>
      </c>
      <c r="AG99" s="270">
        <f t="shared" si="14"/>
        <v>0</v>
      </c>
    </row>
    <row r="100" spans="1:33" x14ac:dyDescent="0.25">
      <c r="A100" s="501"/>
      <c r="B100" s="539"/>
      <c r="C100" s="502"/>
      <c r="D100" s="505"/>
      <c r="E100" s="505"/>
      <c r="F100" s="505"/>
      <c r="G100" s="296">
        <f t="shared" si="13"/>
        <v>0</v>
      </c>
      <c r="H100" s="296">
        <f t="shared" si="15"/>
        <v>0</v>
      </c>
      <c r="I100" s="296">
        <f t="shared" si="16"/>
        <v>0</v>
      </c>
      <c r="J100" s="296">
        <f t="shared" si="17"/>
        <v>0</v>
      </c>
      <c r="K100" s="296">
        <f t="shared" si="18"/>
        <v>0</v>
      </c>
      <c r="L100" s="296">
        <f t="shared" si="19"/>
        <v>0</v>
      </c>
      <c r="M100" s="296">
        <f t="shared" si="20"/>
        <v>0</v>
      </c>
      <c r="N100" s="296">
        <f t="shared" si="21"/>
        <v>0</v>
      </c>
      <c r="O100" s="296">
        <f t="shared" si="22"/>
        <v>0</v>
      </c>
      <c r="P100" s="296">
        <f>IF('1. General Input'!$D$10=0,0,IF('1. General Input'!$D$10=8,0,IF(B100&gt;$P$11-1,IF(B100&lt;$Q$11,G100,0),0)))</f>
        <v>0</v>
      </c>
      <c r="Q100" s="296">
        <f>IF('1. General Input'!$D$10=0,0,IF('1. General Input'!$D$10=8,0,IF(B100&gt;$Q$11-1,IF(B100&lt;$R$11,G100,0),0)))</f>
        <v>0</v>
      </c>
      <c r="R100" s="296">
        <f>IF('1. General Input'!$D$10=0,0,IF('1. General Input'!$D$10=8,0,IF(B100&gt;$R$11-1,IF(B100&lt;$S$11,G100,0),0)))</f>
        <v>0</v>
      </c>
      <c r="S100" s="296">
        <f>IF('1. General Input'!$D$10=0,0,IF('1. General Input'!$D$10=8,0,IF(B100&gt;$S$11-1,IF(B100&lt;$T$11,G100,0),0)))</f>
        <v>0</v>
      </c>
      <c r="T100" s="296">
        <f>IF('1. General Input'!$D$10=0,0,IF('1. General Input'!$D$10=8,0,IF(B100&gt;$T$11-1,IF(B100&lt;$U$11,G100,0),0)))</f>
        <v>0</v>
      </c>
      <c r="U100" s="296">
        <f>IF('1. General Input'!$D$10=0,0,IF('1. General Input'!$D$10=8,0,IF(B100&gt;$U$11-1,IF(B100&lt;$V$11,G100,0),0)))</f>
        <v>0</v>
      </c>
      <c r="V100" s="296">
        <f>IF('1. General Input'!$D$10=0,0,IF('1. General Input'!$D$10=8,0,IF(B100&gt;$V$11-1,IF(B100&lt;$W$11,G100,0),0)))</f>
        <v>0</v>
      </c>
      <c r="W100" s="296">
        <f>IF('1. General Input'!$D$10=0,0,IF('1. General Input'!$D$10=8,0,IF(B100&gt;$W$11-1,IF(B100&lt;$X$11,G100,0),0)))</f>
        <v>0</v>
      </c>
      <c r="X100" s="296">
        <f>IF('1. General Input'!$D$10=0,0,IF('1. General Input'!$D$10=8,0,IF(B100&gt;$X$11-1,IF(B100&lt;$Y$11,G100,0),0)))</f>
        <v>0</v>
      </c>
      <c r="Y100" s="296">
        <f>IF('1. General Input'!$D$10=0,0,IF('1. General Input'!$D$10=8,0,IF(B100&gt;$Y$11-1,IF(B100&lt;$Z$11,G100,0),0)))</f>
        <v>0</v>
      </c>
      <c r="Z100" s="296">
        <f>IF('1. General Input'!$D$10=0,0,IF('1. General Input'!$D$10=8,0,IF(B100&gt;$Z$11-1,IF(B100&lt;$AA$11,G100,0),0)))</f>
        <v>0</v>
      </c>
      <c r="AA100" s="296">
        <f>IF('1. General Input'!$D$10=0,0,IF('1. General Input'!$D$10=8,0,IF(B100&gt;$AA$11-1,IF(B100&lt;$AB$11,G100,0),0)))</f>
        <v>0</v>
      </c>
      <c r="AB100" s="296">
        <f>IF('1. General Input'!$D$10=0,0,IF('1. General Input'!$D$10=8,0,IF(B100&gt;$AB$11-1,IF(B100&lt;$AC$11,G100,0),0)))</f>
        <v>0</v>
      </c>
      <c r="AC100" s="296">
        <f>IF('1. General Input'!$D$10=0,0,IF('1. General Input'!$D$10=8,0,IF(B100&gt;$AC$11-1,IF(B100&lt;$AD$11,G100,0),0)))</f>
        <v>0</v>
      </c>
      <c r="AD100" s="296">
        <f>IF('1. General Input'!$D$10=0,0,IF('1. General Input'!$D$10=8,0,IF(B100&gt;$AD$11-1,IF(B100&lt;$AE$11,G100,0),0)))</f>
        <v>0</v>
      </c>
      <c r="AE100" s="296">
        <f>IF('1. General Input'!$D$10=0,0,IF('1. General Input'!$D$10=8,0,IF(B100&gt;$AE$11-1,IF(B100&lt;$AF$11,G100,0),0)))</f>
        <v>0</v>
      </c>
      <c r="AF100" s="296">
        <f>IF('1. General Input'!$D$10=0,0,IF(B100&gt;$AF$11-1,G100,0))</f>
        <v>0</v>
      </c>
      <c r="AG100" s="270">
        <f t="shared" si="14"/>
        <v>0</v>
      </c>
    </row>
    <row r="101" spans="1:33" x14ac:dyDescent="0.25">
      <c r="A101" s="501"/>
      <c r="B101" s="539"/>
      <c r="C101" s="502"/>
      <c r="D101" s="505"/>
      <c r="E101" s="505"/>
      <c r="F101" s="505"/>
      <c r="G101" s="296">
        <f t="shared" si="13"/>
        <v>0</v>
      </c>
      <c r="H101" s="296">
        <f t="shared" si="15"/>
        <v>0</v>
      </c>
      <c r="I101" s="296">
        <f t="shared" si="16"/>
        <v>0</v>
      </c>
      <c r="J101" s="296">
        <f t="shared" si="17"/>
        <v>0</v>
      </c>
      <c r="K101" s="296">
        <f t="shared" si="18"/>
        <v>0</v>
      </c>
      <c r="L101" s="296">
        <f t="shared" si="19"/>
        <v>0</v>
      </c>
      <c r="M101" s="296">
        <f t="shared" si="20"/>
        <v>0</v>
      </c>
      <c r="N101" s="296">
        <f t="shared" si="21"/>
        <v>0</v>
      </c>
      <c r="O101" s="296">
        <f t="shared" si="22"/>
        <v>0</v>
      </c>
      <c r="P101" s="296">
        <f>IF('1. General Input'!$D$10=0,0,IF('1. General Input'!$D$10=8,0,IF(B101&gt;$P$11-1,IF(B101&lt;$Q$11,G101,0),0)))</f>
        <v>0</v>
      </c>
      <c r="Q101" s="296">
        <f>IF('1. General Input'!$D$10=0,0,IF('1. General Input'!$D$10=8,0,IF(B101&gt;$Q$11-1,IF(B101&lt;$R$11,G101,0),0)))</f>
        <v>0</v>
      </c>
      <c r="R101" s="296">
        <f>IF('1. General Input'!$D$10=0,0,IF('1. General Input'!$D$10=8,0,IF(B101&gt;$R$11-1,IF(B101&lt;$S$11,G101,0),0)))</f>
        <v>0</v>
      </c>
      <c r="S101" s="296">
        <f>IF('1. General Input'!$D$10=0,0,IF('1. General Input'!$D$10=8,0,IF(B101&gt;$S$11-1,IF(B101&lt;$T$11,G101,0),0)))</f>
        <v>0</v>
      </c>
      <c r="T101" s="296">
        <f>IF('1. General Input'!$D$10=0,0,IF('1. General Input'!$D$10=8,0,IF(B101&gt;$T$11-1,IF(B101&lt;$U$11,G101,0),0)))</f>
        <v>0</v>
      </c>
      <c r="U101" s="296">
        <f>IF('1. General Input'!$D$10=0,0,IF('1. General Input'!$D$10=8,0,IF(B101&gt;$U$11-1,IF(B101&lt;$V$11,G101,0),0)))</f>
        <v>0</v>
      </c>
      <c r="V101" s="296">
        <f>IF('1. General Input'!$D$10=0,0,IF('1. General Input'!$D$10=8,0,IF(B101&gt;$V$11-1,IF(B101&lt;$W$11,G101,0),0)))</f>
        <v>0</v>
      </c>
      <c r="W101" s="296">
        <f>IF('1. General Input'!$D$10=0,0,IF('1. General Input'!$D$10=8,0,IF(B101&gt;$W$11-1,IF(B101&lt;$X$11,G101,0),0)))</f>
        <v>0</v>
      </c>
      <c r="X101" s="296">
        <f>IF('1. General Input'!$D$10=0,0,IF('1. General Input'!$D$10=8,0,IF(B101&gt;$X$11-1,IF(B101&lt;$Y$11,G101,0),0)))</f>
        <v>0</v>
      </c>
      <c r="Y101" s="296">
        <f>IF('1. General Input'!$D$10=0,0,IF('1. General Input'!$D$10=8,0,IF(B101&gt;$Y$11-1,IF(B101&lt;$Z$11,G101,0),0)))</f>
        <v>0</v>
      </c>
      <c r="Z101" s="296">
        <f>IF('1. General Input'!$D$10=0,0,IF('1. General Input'!$D$10=8,0,IF(B101&gt;$Z$11-1,IF(B101&lt;$AA$11,G101,0),0)))</f>
        <v>0</v>
      </c>
      <c r="AA101" s="296">
        <f>IF('1. General Input'!$D$10=0,0,IF('1. General Input'!$D$10=8,0,IF(B101&gt;$AA$11-1,IF(B101&lt;$AB$11,G101,0),0)))</f>
        <v>0</v>
      </c>
      <c r="AB101" s="296">
        <f>IF('1. General Input'!$D$10=0,0,IF('1. General Input'!$D$10=8,0,IF(B101&gt;$AB$11-1,IF(B101&lt;$AC$11,G101,0),0)))</f>
        <v>0</v>
      </c>
      <c r="AC101" s="296">
        <f>IF('1. General Input'!$D$10=0,0,IF('1. General Input'!$D$10=8,0,IF(B101&gt;$AC$11-1,IF(B101&lt;$AD$11,G101,0),0)))</f>
        <v>0</v>
      </c>
      <c r="AD101" s="296">
        <f>IF('1. General Input'!$D$10=0,0,IF('1. General Input'!$D$10=8,0,IF(B101&gt;$AD$11-1,IF(B101&lt;$AE$11,G101,0),0)))</f>
        <v>0</v>
      </c>
      <c r="AE101" s="296">
        <f>IF('1. General Input'!$D$10=0,0,IF('1. General Input'!$D$10=8,0,IF(B101&gt;$AE$11-1,IF(B101&lt;$AF$11,G101,0),0)))</f>
        <v>0</v>
      </c>
      <c r="AF101" s="296">
        <f>IF('1. General Input'!$D$10=0,0,IF(B101&gt;$AF$11-1,G101,0))</f>
        <v>0</v>
      </c>
      <c r="AG101" s="270">
        <f t="shared" si="14"/>
        <v>0</v>
      </c>
    </row>
    <row r="102" spans="1:33" x14ac:dyDescent="0.25">
      <c r="A102" s="501"/>
      <c r="B102" s="539"/>
      <c r="C102" s="502"/>
      <c r="D102" s="505"/>
      <c r="E102" s="505"/>
      <c r="F102" s="505"/>
      <c r="G102" s="296">
        <f t="shared" si="13"/>
        <v>0</v>
      </c>
      <c r="H102" s="296">
        <f t="shared" si="15"/>
        <v>0</v>
      </c>
      <c r="I102" s="296">
        <f t="shared" si="16"/>
        <v>0</v>
      </c>
      <c r="J102" s="296">
        <f t="shared" si="17"/>
        <v>0</v>
      </c>
      <c r="K102" s="296">
        <f t="shared" si="18"/>
        <v>0</v>
      </c>
      <c r="L102" s="296">
        <f t="shared" si="19"/>
        <v>0</v>
      </c>
      <c r="M102" s="296">
        <f t="shared" si="20"/>
        <v>0</v>
      </c>
      <c r="N102" s="296">
        <f t="shared" si="21"/>
        <v>0</v>
      </c>
      <c r="O102" s="296">
        <f t="shared" si="22"/>
        <v>0</v>
      </c>
      <c r="P102" s="296">
        <f>IF('1. General Input'!$D$10=0,0,IF('1. General Input'!$D$10=8,0,IF(B102&gt;$P$11-1,IF(B102&lt;$Q$11,G102,0),0)))</f>
        <v>0</v>
      </c>
      <c r="Q102" s="296">
        <f>IF('1. General Input'!$D$10=0,0,IF('1. General Input'!$D$10=8,0,IF(B102&gt;$Q$11-1,IF(B102&lt;$R$11,G102,0),0)))</f>
        <v>0</v>
      </c>
      <c r="R102" s="296">
        <f>IF('1. General Input'!$D$10=0,0,IF('1. General Input'!$D$10=8,0,IF(B102&gt;$R$11-1,IF(B102&lt;$S$11,G102,0),0)))</f>
        <v>0</v>
      </c>
      <c r="S102" s="296">
        <f>IF('1. General Input'!$D$10=0,0,IF('1. General Input'!$D$10=8,0,IF(B102&gt;$S$11-1,IF(B102&lt;$T$11,G102,0),0)))</f>
        <v>0</v>
      </c>
      <c r="T102" s="296">
        <f>IF('1. General Input'!$D$10=0,0,IF('1. General Input'!$D$10=8,0,IF(B102&gt;$T$11-1,IF(B102&lt;$U$11,G102,0),0)))</f>
        <v>0</v>
      </c>
      <c r="U102" s="296">
        <f>IF('1. General Input'!$D$10=0,0,IF('1. General Input'!$D$10=8,0,IF(B102&gt;$U$11-1,IF(B102&lt;$V$11,G102,0),0)))</f>
        <v>0</v>
      </c>
      <c r="V102" s="296">
        <f>IF('1. General Input'!$D$10=0,0,IF('1. General Input'!$D$10=8,0,IF(B102&gt;$V$11-1,IF(B102&lt;$W$11,G102,0),0)))</f>
        <v>0</v>
      </c>
      <c r="W102" s="296">
        <f>IF('1. General Input'!$D$10=0,0,IF('1. General Input'!$D$10=8,0,IF(B102&gt;$W$11-1,IF(B102&lt;$X$11,G102,0),0)))</f>
        <v>0</v>
      </c>
      <c r="X102" s="296">
        <f>IF('1. General Input'!$D$10=0,0,IF('1. General Input'!$D$10=8,0,IF(B102&gt;$X$11-1,IF(B102&lt;$Y$11,G102,0),0)))</f>
        <v>0</v>
      </c>
      <c r="Y102" s="296">
        <f>IF('1. General Input'!$D$10=0,0,IF('1. General Input'!$D$10=8,0,IF(B102&gt;$Y$11-1,IF(B102&lt;$Z$11,G102,0),0)))</f>
        <v>0</v>
      </c>
      <c r="Z102" s="296">
        <f>IF('1. General Input'!$D$10=0,0,IF('1. General Input'!$D$10=8,0,IF(B102&gt;$Z$11-1,IF(B102&lt;$AA$11,G102,0),0)))</f>
        <v>0</v>
      </c>
      <c r="AA102" s="296">
        <f>IF('1. General Input'!$D$10=0,0,IF('1. General Input'!$D$10=8,0,IF(B102&gt;$AA$11-1,IF(B102&lt;$AB$11,G102,0),0)))</f>
        <v>0</v>
      </c>
      <c r="AB102" s="296">
        <f>IF('1. General Input'!$D$10=0,0,IF('1. General Input'!$D$10=8,0,IF(B102&gt;$AB$11-1,IF(B102&lt;$AC$11,G102,0),0)))</f>
        <v>0</v>
      </c>
      <c r="AC102" s="296">
        <f>IF('1. General Input'!$D$10=0,0,IF('1. General Input'!$D$10=8,0,IF(B102&gt;$AC$11-1,IF(B102&lt;$AD$11,G102,0),0)))</f>
        <v>0</v>
      </c>
      <c r="AD102" s="296">
        <f>IF('1. General Input'!$D$10=0,0,IF('1. General Input'!$D$10=8,0,IF(B102&gt;$AD$11-1,IF(B102&lt;$AE$11,G102,0),0)))</f>
        <v>0</v>
      </c>
      <c r="AE102" s="296">
        <f>IF('1. General Input'!$D$10=0,0,IF('1. General Input'!$D$10=8,0,IF(B102&gt;$AE$11-1,IF(B102&lt;$AF$11,G102,0),0)))</f>
        <v>0</v>
      </c>
      <c r="AF102" s="296">
        <f>IF('1. General Input'!$D$10=0,0,IF(B102&gt;$AF$11-1,G102,0))</f>
        <v>0</v>
      </c>
      <c r="AG102" s="270">
        <f t="shared" si="14"/>
        <v>0</v>
      </c>
    </row>
    <row r="103" spans="1:33" x14ac:dyDescent="0.25">
      <c r="A103" s="501"/>
      <c r="B103" s="539"/>
      <c r="C103" s="502"/>
      <c r="D103" s="505"/>
      <c r="E103" s="505"/>
      <c r="F103" s="505"/>
      <c r="G103" s="296">
        <f t="shared" ref="G103:G114" si="23">+D103-E103-F103</f>
        <v>0</v>
      </c>
      <c r="H103" s="296">
        <f t="shared" si="15"/>
        <v>0</v>
      </c>
      <c r="I103" s="296">
        <f t="shared" si="16"/>
        <v>0</v>
      </c>
      <c r="J103" s="296">
        <f t="shared" si="17"/>
        <v>0</v>
      </c>
      <c r="K103" s="296">
        <f t="shared" si="18"/>
        <v>0</v>
      </c>
      <c r="L103" s="296">
        <f t="shared" si="19"/>
        <v>0</v>
      </c>
      <c r="M103" s="296">
        <f t="shared" si="20"/>
        <v>0</v>
      </c>
      <c r="N103" s="296">
        <f t="shared" si="21"/>
        <v>0</v>
      </c>
      <c r="O103" s="296">
        <f t="shared" si="22"/>
        <v>0</v>
      </c>
      <c r="P103" s="296">
        <f>IF('1. General Input'!$D$10=0,0,IF('1. General Input'!$D$10=8,0,IF(B103&gt;$P$11-1,IF(B103&lt;$Q$11,G103,0),0)))</f>
        <v>0</v>
      </c>
      <c r="Q103" s="296">
        <f>IF('1. General Input'!$D$10=0,0,IF('1. General Input'!$D$10=8,0,IF(B103&gt;$Q$11-1,IF(B103&lt;$R$11,G103,0),0)))</f>
        <v>0</v>
      </c>
      <c r="R103" s="296">
        <f>IF('1. General Input'!$D$10=0,0,IF('1. General Input'!$D$10=8,0,IF(B103&gt;$R$11-1,IF(B103&lt;$S$11,G103,0),0)))</f>
        <v>0</v>
      </c>
      <c r="S103" s="296">
        <f>IF('1. General Input'!$D$10=0,0,IF('1. General Input'!$D$10=8,0,IF(B103&gt;$S$11-1,IF(B103&lt;$T$11,G103,0),0)))</f>
        <v>0</v>
      </c>
      <c r="T103" s="296">
        <f>IF('1. General Input'!$D$10=0,0,IF('1. General Input'!$D$10=8,0,IF(B103&gt;$T$11-1,IF(B103&lt;$U$11,G103,0),0)))</f>
        <v>0</v>
      </c>
      <c r="U103" s="296">
        <f>IF('1. General Input'!$D$10=0,0,IF('1. General Input'!$D$10=8,0,IF(B103&gt;$U$11-1,IF(B103&lt;$V$11,G103,0),0)))</f>
        <v>0</v>
      </c>
      <c r="V103" s="296">
        <f>IF('1. General Input'!$D$10=0,0,IF('1. General Input'!$D$10=8,0,IF(B103&gt;$V$11-1,IF(B103&lt;$W$11,G103,0),0)))</f>
        <v>0</v>
      </c>
      <c r="W103" s="296">
        <f>IF('1. General Input'!$D$10=0,0,IF('1. General Input'!$D$10=8,0,IF(B103&gt;$W$11-1,IF(B103&lt;$X$11,G103,0),0)))</f>
        <v>0</v>
      </c>
      <c r="X103" s="296">
        <f>IF('1. General Input'!$D$10=0,0,IF('1. General Input'!$D$10=8,0,IF(B103&gt;$X$11-1,IF(B103&lt;$Y$11,G103,0),0)))</f>
        <v>0</v>
      </c>
      <c r="Y103" s="296">
        <f>IF('1. General Input'!$D$10=0,0,IF('1. General Input'!$D$10=8,0,IF(B103&gt;$Y$11-1,IF(B103&lt;$Z$11,G103,0),0)))</f>
        <v>0</v>
      </c>
      <c r="Z103" s="296">
        <f>IF('1. General Input'!$D$10=0,0,IF('1. General Input'!$D$10=8,0,IF(B103&gt;$Z$11-1,IF(B103&lt;$AA$11,G103,0),0)))</f>
        <v>0</v>
      </c>
      <c r="AA103" s="296">
        <f>IF('1. General Input'!$D$10=0,0,IF('1. General Input'!$D$10=8,0,IF(B103&gt;$AA$11-1,IF(B103&lt;$AB$11,G103,0),0)))</f>
        <v>0</v>
      </c>
      <c r="AB103" s="296">
        <f>IF('1. General Input'!$D$10=0,0,IF('1. General Input'!$D$10=8,0,IF(B103&gt;$AB$11-1,IF(B103&lt;$AC$11,G103,0),0)))</f>
        <v>0</v>
      </c>
      <c r="AC103" s="296">
        <f>IF('1. General Input'!$D$10=0,0,IF('1. General Input'!$D$10=8,0,IF(B103&gt;$AC$11-1,IF(B103&lt;$AD$11,G103,0),0)))</f>
        <v>0</v>
      </c>
      <c r="AD103" s="296">
        <f>IF('1. General Input'!$D$10=0,0,IF('1. General Input'!$D$10=8,0,IF(B103&gt;$AD$11-1,IF(B103&lt;$AE$11,G103,0),0)))</f>
        <v>0</v>
      </c>
      <c r="AE103" s="296">
        <f>IF('1. General Input'!$D$10=0,0,IF('1. General Input'!$D$10=8,0,IF(B103&gt;$AE$11-1,IF(B103&lt;$AF$11,G103,0),0)))</f>
        <v>0</v>
      </c>
      <c r="AF103" s="296">
        <f>IF('1. General Input'!$D$10=0,0,IF(B103&gt;$AF$11-1,G103,0))</f>
        <v>0</v>
      </c>
      <c r="AG103" s="270">
        <f t="shared" ref="AG103:AG114" si="24">SUM(H103:AF103)</f>
        <v>0</v>
      </c>
    </row>
    <row r="104" spans="1:33" x14ac:dyDescent="0.25">
      <c r="A104" s="501"/>
      <c r="B104" s="539"/>
      <c r="C104" s="502"/>
      <c r="D104" s="505"/>
      <c r="E104" s="505"/>
      <c r="F104" s="505"/>
      <c r="G104" s="296">
        <f t="shared" si="23"/>
        <v>0</v>
      </c>
      <c r="H104" s="296">
        <f t="shared" si="15"/>
        <v>0</v>
      </c>
      <c r="I104" s="296">
        <f t="shared" si="16"/>
        <v>0</v>
      </c>
      <c r="J104" s="296">
        <f t="shared" si="17"/>
        <v>0</v>
      </c>
      <c r="K104" s="296">
        <f t="shared" si="18"/>
        <v>0</v>
      </c>
      <c r="L104" s="296">
        <f t="shared" si="19"/>
        <v>0</v>
      </c>
      <c r="M104" s="296">
        <f t="shared" si="20"/>
        <v>0</v>
      </c>
      <c r="N104" s="296">
        <f t="shared" si="21"/>
        <v>0</v>
      </c>
      <c r="O104" s="296">
        <f t="shared" si="22"/>
        <v>0</v>
      </c>
      <c r="P104" s="296">
        <f>IF('1. General Input'!$D$10=0,0,IF('1. General Input'!$D$10=8,0,IF(B104&gt;$P$11-1,IF(B104&lt;$Q$11,G104,0),0)))</f>
        <v>0</v>
      </c>
      <c r="Q104" s="296">
        <f>IF('1. General Input'!$D$10=0,0,IF('1. General Input'!$D$10=8,0,IF(B104&gt;$Q$11-1,IF(B104&lt;$R$11,G104,0),0)))</f>
        <v>0</v>
      </c>
      <c r="R104" s="296">
        <f>IF('1. General Input'!$D$10=0,0,IF('1. General Input'!$D$10=8,0,IF(B104&gt;$R$11-1,IF(B104&lt;$S$11,G104,0),0)))</f>
        <v>0</v>
      </c>
      <c r="S104" s="296">
        <f>IF('1. General Input'!$D$10=0,0,IF('1. General Input'!$D$10=8,0,IF(B104&gt;$S$11-1,IF(B104&lt;$T$11,G104,0),0)))</f>
        <v>0</v>
      </c>
      <c r="T104" s="296">
        <f>IF('1. General Input'!$D$10=0,0,IF('1. General Input'!$D$10=8,0,IF(B104&gt;$T$11-1,IF(B104&lt;$U$11,G104,0),0)))</f>
        <v>0</v>
      </c>
      <c r="U104" s="296">
        <f>IF('1. General Input'!$D$10=0,0,IF('1. General Input'!$D$10=8,0,IF(B104&gt;$U$11-1,IF(B104&lt;$V$11,G104,0),0)))</f>
        <v>0</v>
      </c>
      <c r="V104" s="296">
        <f>IF('1. General Input'!$D$10=0,0,IF('1. General Input'!$D$10=8,0,IF(B104&gt;$V$11-1,IF(B104&lt;$W$11,G104,0),0)))</f>
        <v>0</v>
      </c>
      <c r="W104" s="296">
        <f>IF('1. General Input'!$D$10=0,0,IF('1. General Input'!$D$10=8,0,IF(B104&gt;$W$11-1,IF(B104&lt;$X$11,G104,0),0)))</f>
        <v>0</v>
      </c>
      <c r="X104" s="296">
        <f>IF('1. General Input'!$D$10=0,0,IF('1. General Input'!$D$10=8,0,IF(B104&gt;$X$11-1,IF(B104&lt;$Y$11,G104,0),0)))</f>
        <v>0</v>
      </c>
      <c r="Y104" s="296">
        <f>IF('1. General Input'!$D$10=0,0,IF('1. General Input'!$D$10=8,0,IF(B104&gt;$Y$11-1,IF(B104&lt;$Z$11,G104,0),0)))</f>
        <v>0</v>
      </c>
      <c r="Z104" s="296">
        <f>IF('1. General Input'!$D$10=0,0,IF('1. General Input'!$D$10=8,0,IF(B104&gt;$Z$11-1,IF(B104&lt;$AA$11,G104,0),0)))</f>
        <v>0</v>
      </c>
      <c r="AA104" s="296">
        <f>IF('1. General Input'!$D$10=0,0,IF('1. General Input'!$D$10=8,0,IF(B104&gt;$AA$11-1,IF(B104&lt;$AB$11,G104,0),0)))</f>
        <v>0</v>
      </c>
      <c r="AB104" s="296">
        <f>IF('1. General Input'!$D$10=0,0,IF('1. General Input'!$D$10=8,0,IF(B104&gt;$AB$11-1,IF(B104&lt;$AC$11,G104,0),0)))</f>
        <v>0</v>
      </c>
      <c r="AC104" s="296">
        <f>IF('1. General Input'!$D$10=0,0,IF('1. General Input'!$D$10=8,0,IF(B104&gt;$AC$11-1,IF(B104&lt;$AD$11,G104,0),0)))</f>
        <v>0</v>
      </c>
      <c r="AD104" s="296">
        <f>IF('1. General Input'!$D$10=0,0,IF('1. General Input'!$D$10=8,0,IF(B104&gt;$AD$11-1,IF(B104&lt;$AE$11,G104,0),0)))</f>
        <v>0</v>
      </c>
      <c r="AE104" s="296">
        <f>IF('1. General Input'!$D$10=0,0,IF('1. General Input'!$D$10=8,0,IF(B104&gt;$AE$11-1,IF(B104&lt;$AF$11,G104,0),0)))</f>
        <v>0</v>
      </c>
      <c r="AF104" s="296">
        <f>IF('1. General Input'!$D$10=0,0,IF(B104&gt;$AF$11-1,G104,0))</f>
        <v>0</v>
      </c>
      <c r="AG104" s="270">
        <f t="shared" si="24"/>
        <v>0</v>
      </c>
    </row>
    <row r="105" spans="1:33" x14ac:dyDescent="0.25">
      <c r="A105" s="501"/>
      <c r="B105" s="539"/>
      <c r="C105" s="502"/>
      <c r="D105" s="505"/>
      <c r="E105" s="505"/>
      <c r="F105" s="505"/>
      <c r="G105" s="296">
        <f t="shared" si="23"/>
        <v>0</v>
      </c>
      <c r="H105" s="296">
        <f t="shared" si="15"/>
        <v>0</v>
      </c>
      <c r="I105" s="296">
        <f t="shared" si="16"/>
        <v>0</v>
      </c>
      <c r="J105" s="296">
        <f t="shared" si="17"/>
        <v>0</v>
      </c>
      <c r="K105" s="296">
        <f t="shared" si="18"/>
        <v>0</v>
      </c>
      <c r="L105" s="296">
        <f t="shared" si="19"/>
        <v>0</v>
      </c>
      <c r="M105" s="296">
        <f t="shared" si="20"/>
        <v>0</v>
      </c>
      <c r="N105" s="296">
        <f t="shared" si="21"/>
        <v>0</v>
      </c>
      <c r="O105" s="296">
        <f t="shared" si="22"/>
        <v>0</v>
      </c>
      <c r="P105" s="296">
        <f>IF('1. General Input'!$D$10=0,0,IF('1. General Input'!$D$10=8,0,IF(B105&gt;$P$11-1,IF(B105&lt;$Q$11,G105,0),0)))</f>
        <v>0</v>
      </c>
      <c r="Q105" s="296">
        <f>IF('1. General Input'!$D$10=0,0,IF('1. General Input'!$D$10=8,0,IF(B105&gt;$Q$11-1,IF(B105&lt;$R$11,G105,0),0)))</f>
        <v>0</v>
      </c>
      <c r="R105" s="296">
        <f>IF('1. General Input'!$D$10=0,0,IF('1. General Input'!$D$10=8,0,IF(B105&gt;$R$11-1,IF(B105&lt;$S$11,G105,0),0)))</f>
        <v>0</v>
      </c>
      <c r="S105" s="296">
        <f>IF('1. General Input'!$D$10=0,0,IF('1. General Input'!$D$10=8,0,IF(B105&gt;$S$11-1,IF(B105&lt;$T$11,G105,0),0)))</f>
        <v>0</v>
      </c>
      <c r="T105" s="296">
        <f>IF('1. General Input'!$D$10=0,0,IF('1. General Input'!$D$10=8,0,IF(B105&gt;$T$11-1,IF(B105&lt;$U$11,G105,0),0)))</f>
        <v>0</v>
      </c>
      <c r="U105" s="296">
        <f>IF('1. General Input'!$D$10=0,0,IF('1. General Input'!$D$10=8,0,IF(B105&gt;$U$11-1,IF(B105&lt;$V$11,G105,0),0)))</f>
        <v>0</v>
      </c>
      <c r="V105" s="296">
        <f>IF('1. General Input'!$D$10=0,0,IF('1. General Input'!$D$10=8,0,IF(B105&gt;$V$11-1,IF(B105&lt;$W$11,G105,0),0)))</f>
        <v>0</v>
      </c>
      <c r="W105" s="296">
        <f>IF('1. General Input'!$D$10=0,0,IF('1. General Input'!$D$10=8,0,IF(B105&gt;$W$11-1,IF(B105&lt;$X$11,G105,0),0)))</f>
        <v>0</v>
      </c>
      <c r="X105" s="296">
        <f>IF('1. General Input'!$D$10=0,0,IF('1. General Input'!$D$10=8,0,IF(B105&gt;$X$11-1,IF(B105&lt;$Y$11,G105,0),0)))</f>
        <v>0</v>
      </c>
      <c r="Y105" s="296">
        <f>IF('1. General Input'!$D$10=0,0,IF('1. General Input'!$D$10=8,0,IF(B105&gt;$Y$11-1,IF(B105&lt;$Z$11,G105,0),0)))</f>
        <v>0</v>
      </c>
      <c r="Z105" s="296">
        <f>IF('1. General Input'!$D$10=0,0,IF('1. General Input'!$D$10=8,0,IF(B105&gt;$Z$11-1,IF(B105&lt;$AA$11,G105,0),0)))</f>
        <v>0</v>
      </c>
      <c r="AA105" s="296">
        <f>IF('1. General Input'!$D$10=0,0,IF('1. General Input'!$D$10=8,0,IF(B105&gt;$AA$11-1,IF(B105&lt;$AB$11,G105,0),0)))</f>
        <v>0</v>
      </c>
      <c r="AB105" s="296">
        <f>IF('1. General Input'!$D$10=0,0,IF('1. General Input'!$D$10=8,0,IF(B105&gt;$AB$11-1,IF(B105&lt;$AC$11,G105,0),0)))</f>
        <v>0</v>
      </c>
      <c r="AC105" s="296">
        <f>IF('1. General Input'!$D$10=0,0,IF('1. General Input'!$D$10=8,0,IF(B105&gt;$AC$11-1,IF(B105&lt;$AD$11,G105,0),0)))</f>
        <v>0</v>
      </c>
      <c r="AD105" s="296">
        <f>IF('1. General Input'!$D$10=0,0,IF('1. General Input'!$D$10=8,0,IF(B105&gt;$AD$11-1,IF(B105&lt;$AE$11,G105,0),0)))</f>
        <v>0</v>
      </c>
      <c r="AE105" s="296">
        <f>IF('1. General Input'!$D$10=0,0,IF('1. General Input'!$D$10=8,0,IF(B105&gt;$AE$11-1,IF(B105&lt;$AF$11,G105,0),0)))</f>
        <v>0</v>
      </c>
      <c r="AF105" s="296">
        <f>IF('1. General Input'!$D$10=0,0,IF(B105&gt;$AF$11-1,G105,0))</f>
        <v>0</v>
      </c>
      <c r="AG105" s="270">
        <f t="shared" si="24"/>
        <v>0</v>
      </c>
    </row>
    <row r="106" spans="1:33" x14ac:dyDescent="0.25">
      <c r="A106" s="501"/>
      <c r="B106" s="539"/>
      <c r="C106" s="502"/>
      <c r="D106" s="505"/>
      <c r="E106" s="505"/>
      <c r="F106" s="505"/>
      <c r="G106" s="296">
        <f t="shared" si="23"/>
        <v>0</v>
      </c>
      <c r="H106" s="296">
        <f t="shared" si="15"/>
        <v>0</v>
      </c>
      <c r="I106" s="296">
        <f t="shared" si="16"/>
        <v>0</v>
      </c>
      <c r="J106" s="296">
        <f t="shared" si="17"/>
        <v>0</v>
      </c>
      <c r="K106" s="296">
        <f t="shared" si="18"/>
        <v>0</v>
      </c>
      <c r="L106" s="296">
        <f t="shared" si="19"/>
        <v>0</v>
      </c>
      <c r="M106" s="296">
        <f t="shared" si="20"/>
        <v>0</v>
      </c>
      <c r="N106" s="296">
        <f t="shared" si="21"/>
        <v>0</v>
      </c>
      <c r="O106" s="296">
        <f t="shared" si="22"/>
        <v>0</v>
      </c>
      <c r="P106" s="296">
        <f>IF('1. General Input'!$D$10=0,0,IF('1. General Input'!$D$10=8,0,IF(B106&gt;$P$11-1,IF(B106&lt;$Q$11,G106,0),0)))</f>
        <v>0</v>
      </c>
      <c r="Q106" s="296">
        <f>IF('1. General Input'!$D$10=0,0,IF('1. General Input'!$D$10=8,0,IF(B106&gt;$Q$11-1,IF(B106&lt;$R$11,G106,0),0)))</f>
        <v>0</v>
      </c>
      <c r="R106" s="296">
        <f>IF('1. General Input'!$D$10=0,0,IF('1. General Input'!$D$10=8,0,IF(B106&gt;$R$11-1,IF(B106&lt;$S$11,G106,0),0)))</f>
        <v>0</v>
      </c>
      <c r="S106" s="296">
        <f>IF('1. General Input'!$D$10=0,0,IF('1. General Input'!$D$10=8,0,IF(B106&gt;$S$11-1,IF(B106&lt;$T$11,G106,0),0)))</f>
        <v>0</v>
      </c>
      <c r="T106" s="296">
        <f>IF('1. General Input'!$D$10=0,0,IF('1. General Input'!$D$10=8,0,IF(B106&gt;$T$11-1,IF(B106&lt;$U$11,G106,0),0)))</f>
        <v>0</v>
      </c>
      <c r="U106" s="296">
        <f>IF('1. General Input'!$D$10=0,0,IF('1. General Input'!$D$10=8,0,IF(B106&gt;$U$11-1,IF(B106&lt;$V$11,G106,0),0)))</f>
        <v>0</v>
      </c>
      <c r="V106" s="296">
        <f>IF('1. General Input'!$D$10=0,0,IF('1. General Input'!$D$10=8,0,IF(B106&gt;$V$11-1,IF(B106&lt;$W$11,G106,0),0)))</f>
        <v>0</v>
      </c>
      <c r="W106" s="296">
        <f>IF('1. General Input'!$D$10=0,0,IF('1. General Input'!$D$10=8,0,IF(B106&gt;$W$11-1,IF(B106&lt;$X$11,G106,0),0)))</f>
        <v>0</v>
      </c>
      <c r="X106" s="296">
        <f>IF('1. General Input'!$D$10=0,0,IF('1. General Input'!$D$10=8,0,IF(B106&gt;$X$11-1,IF(B106&lt;$Y$11,G106,0),0)))</f>
        <v>0</v>
      </c>
      <c r="Y106" s="296">
        <f>IF('1. General Input'!$D$10=0,0,IF('1. General Input'!$D$10=8,0,IF(B106&gt;$Y$11-1,IF(B106&lt;$Z$11,G106,0),0)))</f>
        <v>0</v>
      </c>
      <c r="Z106" s="296">
        <f>IF('1. General Input'!$D$10=0,0,IF('1. General Input'!$D$10=8,0,IF(B106&gt;$Z$11-1,IF(B106&lt;$AA$11,G106,0),0)))</f>
        <v>0</v>
      </c>
      <c r="AA106" s="296">
        <f>IF('1. General Input'!$D$10=0,0,IF('1. General Input'!$D$10=8,0,IF(B106&gt;$AA$11-1,IF(B106&lt;$AB$11,G106,0),0)))</f>
        <v>0</v>
      </c>
      <c r="AB106" s="296">
        <f>IF('1. General Input'!$D$10=0,0,IF('1. General Input'!$D$10=8,0,IF(B106&gt;$AB$11-1,IF(B106&lt;$AC$11,G106,0),0)))</f>
        <v>0</v>
      </c>
      <c r="AC106" s="296">
        <f>IF('1. General Input'!$D$10=0,0,IF('1. General Input'!$D$10=8,0,IF(B106&gt;$AC$11-1,IF(B106&lt;$AD$11,G106,0),0)))</f>
        <v>0</v>
      </c>
      <c r="AD106" s="296">
        <f>IF('1. General Input'!$D$10=0,0,IF('1. General Input'!$D$10=8,0,IF(B106&gt;$AD$11-1,IF(B106&lt;$AE$11,G106,0),0)))</f>
        <v>0</v>
      </c>
      <c r="AE106" s="296">
        <f>IF('1. General Input'!$D$10=0,0,IF('1. General Input'!$D$10=8,0,IF(B106&gt;$AE$11-1,IF(B106&lt;$AF$11,G106,0),0)))</f>
        <v>0</v>
      </c>
      <c r="AF106" s="296">
        <f>IF('1. General Input'!$D$10=0,0,IF(B106&gt;$AF$11-1,G106,0))</f>
        <v>0</v>
      </c>
      <c r="AG106" s="270">
        <f t="shared" si="24"/>
        <v>0</v>
      </c>
    </row>
    <row r="107" spans="1:33" x14ac:dyDescent="0.25">
      <c r="A107" s="501"/>
      <c r="B107" s="539"/>
      <c r="C107" s="502"/>
      <c r="D107" s="505"/>
      <c r="E107" s="505"/>
      <c r="F107" s="505"/>
      <c r="G107" s="296">
        <f t="shared" si="23"/>
        <v>0</v>
      </c>
      <c r="H107" s="296">
        <f t="shared" si="15"/>
        <v>0</v>
      </c>
      <c r="I107" s="296">
        <f t="shared" si="16"/>
        <v>0</v>
      </c>
      <c r="J107" s="296">
        <f t="shared" si="17"/>
        <v>0</v>
      </c>
      <c r="K107" s="296">
        <f t="shared" si="18"/>
        <v>0</v>
      </c>
      <c r="L107" s="296">
        <f t="shared" si="19"/>
        <v>0</v>
      </c>
      <c r="M107" s="296">
        <f t="shared" si="20"/>
        <v>0</v>
      </c>
      <c r="N107" s="296">
        <f t="shared" si="21"/>
        <v>0</v>
      </c>
      <c r="O107" s="296">
        <f t="shared" si="22"/>
        <v>0</v>
      </c>
      <c r="P107" s="296">
        <f>IF('1. General Input'!$D$10=0,0,IF('1. General Input'!$D$10=8,0,IF(B107&gt;$P$11-1,IF(B107&lt;$Q$11,G107,0),0)))</f>
        <v>0</v>
      </c>
      <c r="Q107" s="296">
        <f>IF('1. General Input'!$D$10=0,0,IF('1. General Input'!$D$10=8,0,IF(B107&gt;$Q$11-1,IF(B107&lt;$R$11,G107,0),0)))</f>
        <v>0</v>
      </c>
      <c r="R107" s="296">
        <f>IF('1. General Input'!$D$10=0,0,IF('1. General Input'!$D$10=8,0,IF(B107&gt;$R$11-1,IF(B107&lt;$S$11,G107,0),0)))</f>
        <v>0</v>
      </c>
      <c r="S107" s="296">
        <f>IF('1. General Input'!$D$10=0,0,IF('1. General Input'!$D$10=8,0,IF(B107&gt;$S$11-1,IF(B107&lt;$T$11,G107,0),0)))</f>
        <v>0</v>
      </c>
      <c r="T107" s="296">
        <f>IF('1. General Input'!$D$10=0,0,IF('1. General Input'!$D$10=8,0,IF(B107&gt;$T$11-1,IF(B107&lt;$U$11,G107,0),0)))</f>
        <v>0</v>
      </c>
      <c r="U107" s="296">
        <f>IF('1. General Input'!$D$10=0,0,IF('1. General Input'!$D$10=8,0,IF(B107&gt;$U$11-1,IF(B107&lt;$V$11,G107,0),0)))</f>
        <v>0</v>
      </c>
      <c r="V107" s="296">
        <f>IF('1. General Input'!$D$10=0,0,IF('1. General Input'!$D$10=8,0,IF(B107&gt;$V$11-1,IF(B107&lt;$W$11,G107,0),0)))</f>
        <v>0</v>
      </c>
      <c r="W107" s="296">
        <f>IF('1. General Input'!$D$10=0,0,IF('1. General Input'!$D$10=8,0,IF(B107&gt;$W$11-1,IF(B107&lt;$X$11,G107,0),0)))</f>
        <v>0</v>
      </c>
      <c r="X107" s="296">
        <f>IF('1. General Input'!$D$10=0,0,IF('1. General Input'!$D$10=8,0,IF(B107&gt;$X$11-1,IF(B107&lt;$Y$11,G107,0),0)))</f>
        <v>0</v>
      </c>
      <c r="Y107" s="296">
        <f>IF('1. General Input'!$D$10=0,0,IF('1. General Input'!$D$10=8,0,IF(B107&gt;$Y$11-1,IF(B107&lt;$Z$11,G107,0),0)))</f>
        <v>0</v>
      </c>
      <c r="Z107" s="296">
        <f>IF('1. General Input'!$D$10=0,0,IF('1. General Input'!$D$10=8,0,IF(B107&gt;$Z$11-1,IF(B107&lt;$AA$11,G107,0),0)))</f>
        <v>0</v>
      </c>
      <c r="AA107" s="296">
        <f>IF('1. General Input'!$D$10=0,0,IF('1. General Input'!$D$10=8,0,IF(B107&gt;$AA$11-1,IF(B107&lt;$AB$11,G107,0),0)))</f>
        <v>0</v>
      </c>
      <c r="AB107" s="296">
        <f>IF('1. General Input'!$D$10=0,0,IF('1. General Input'!$D$10=8,0,IF(B107&gt;$AB$11-1,IF(B107&lt;$AC$11,G107,0),0)))</f>
        <v>0</v>
      </c>
      <c r="AC107" s="296">
        <f>IF('1. General Input'!$D$10=0,0,IF('1. General Input'!$D$10=8,0,IF(B107&gt;$AC$11-1,IF(B107&lt;$AD$11,G107,0),0)))</f>
        <v>0</v>
      </c>
      <c r="AD107" s="296">
        <f>IF('1. General Input'!$D$10=0,0,IF('1. General Input'!$D$10=8,0,IF(B107&gt;$AD$11-1,IF(B107&lt;$AE$11,G107,0),0)))</f>
        <v>0</v>
      </c>
      <c r="AE107" s="296">
        <f>IF('1. General Input'!$D$10=0,0,IF('1. General Input'!$D$10=8,0,IF(B107&gt;$AE$11-1,IF(B107&lt;$AF$11,G107,0),0)))</f>
        <v>0</v>
      </c>
      <c r="AF107" s="296">
        <f>IF('1. General Input'!$D$10=0,0,IF(B107&gt;$AF$11-1,G107,0))</f>
        <v>0</v>
      </c>
      <c r="AG107" s="270">
        <f t="shared" si="24"/>
        <v>0</v>
      </c>
    </row>
    <row r="108" spans="1:33" x14ac:dyDescent="0.25">
      <c r="A108" s="501"/>
      <c r="B108" s="539"/>
      <c r="C108" s="502"/>
      <c r="D108" s="505"/>
      <c r="E108" s="505"/>
      <c r="F108" s="505"/>
      <c r="G108" s="296">
        <f t="shared" si="23"/>
        <v>0</v>
      </c>
      <c r="H108" s="296">
        <f t="shared" si="15"/>
        <v>0</v>
      </c>
      <c r="I108" s="296">
        <f t="shared" si="16"/>
        <v>0</v>
      </c>
      <c r="J108" s="296">
        <f t="shared" si="17"/>
        <v>0</v>
      </c>
      <c r="K108" s="296">
        <f t="shared" si="18"/>
        <v>0</v>
      </c>
      <c r="L108" s="296">
        <f t="shared" si="19"/>
        <v>0</v>
      </c>
      <c r="M108" s="296">
        <f t="shared" si="20"/>
        <v>0</v>
      </c>
      <c r="N108" s="296">
        <f t="shared" si="21"/>
        <v>0</v>
      </c>
      <c r="O108" s="296">
        <f t="shared" si="22"/>
        <v>0</v>
      </c>
      <c r="P108" s="296">
        <f>IF('1. General Input'!$D$10=0,0,IF('1. General Input'!$D$10=8,0,IF(B108&gt;$P$11-1,IF(B108&lt;$Q$11,G108,0),0)))</f>
        <v>0</v>
      </c>
      <c r="Q108" s="296">
        <f>IF('1. General Input'!$D$10=0,0,IF('1. General Input'!$D$10=8,0,IF(B108&gt;$Q$11-1,IF(B108&lt;$R$11,G108,0),0)))</f>
        <v>0</v>
      </c>
      <c r="R108" s="296">
        <f>IF('1. General Input'!$D$10=0,0,IF('1. General Input'!$D$10=8,0,IF(B108&gt;$R$11-1,IF(B108&lt;$S$11,G108,0),0)))</f>
        <v>0</v>
      </c>
      <c r="S108" s="296">
        <f>IF('1. General Input'!$D$10=0,0,IF('1. General Input'!$D$10=8,0,IF(B108&gt;$S$11-1,IF(B108&lt;$T$11,G108,0),0)))</f>
        <v>0</v>
      </c>
      <c r="T108" s="296">
        <f>IF('1. General Input'!$D$10=0,0,IF('1. General Input'!$D$10=8,0,IF(B108&gt;$T$11-1,IF(B108&lt;$U$11,G108,0),0)))</f>
        <v>0</v>
      </c>
      <c r="U108" s="296">
        <f>IF('1. General Input'!$D$10=0,0,IF('1. General Input'!$D$10=8,0,IF(B108&gt;$U$11-1,IF(B108&lt;$V$11,G108,0),0)))</f>
        <v>0</v>
      </c>
      <c r="V108" s="296">
        <f>IF('1. General Input'!$D$10=0,0,IF('1. General Input'!$D$10=8,0,IF(B108&gt;$V$11-1,IF(B108&lt;$W$11,G108,0),0)))</f>
        <v>0</v>
      </c>
      <c r="W108" s="296">
        <f>IF('1. General Input'!$D$10=0,0,IF('1. General Input'!$D$10=8,0,IF(B108&gt;$W$11-1,IF(B108&lt;$X$11,G108,0),0)))</f>
        <v>0</v>
      </c>
      <c r="X108" s="296">
        <f>IF('1. General Input'!$D$10=0,0,IF('1. General Input'!$D$10=8,0,IF(B108&gt;$X$11-1,IF(B108&lt;$Y$11,G108,0),0)))</f>
        <v>0</v>
      </c>
      <c r="Y108" s="296">
        <f>IF('1. General Input'!$D$10=0,0,IF('1. General Input'!$D$10=8,0,IF(B108&gt;$Y$11-1,IF(B108&lt;$Z$11,G108,0),0)))</f>
        <v>0</v>
      </c>
      <c r="Z108" s="296">
        <f>IF('1. General Input'!$D$10=0,0,IF('1. General Input'!$D$10=8,0,IF(B108&gt;$Z$11-1,IF(B108&lt;$AA$11,G108,0),0)))</f>
        <v>0</v>
      </c>
      <c r="AA108" s="296">
        <f>IF('1. General Input'!$D$10=0,0,IF('1. General Input'!$D$10=8,0,IF(B108&gt;$AA$11-1,IF(B108&lt;$AB$11,G108,0),0)))</f>
        <v>0</v>
      </c>
      <c r="AB108" s="296">
        <f>IF('1. General Input'!$D$10=0,0,IF('1. General Input'!$D$10=8,0,IF(B108&gt;$AB$11-1,IF(B108&lt;$AC$11,G108,0),0)))</f>
        <v>0</v>
      </c>
      <c r="AC108" s="296">
        <f>IF('1. General Input'!$D$10=0,0,IF('1. General Input'!$D$10=8,0,IF(B108&gt;$AC$11-1,IF(B108&lt;$AD$11,G108,0),0)))</f>
        <v>0</v>
      </c>
      <c r="AD108" s="296">
        <f>IF('1. General Input'!$D$10=0,0,IF('1. General Input'!$D$10=8,0,IF(B108&gt;$AD$11-1,IF(B108&lt;$AE$11,G108,0),0)))</f>
        <v>0</v>
      </c>
      <c r="AE108" s="296">
        <f>IF('1. General Input'!$D$10=0,0,IF('1. General Input'!$D$10=8,0,IF(B108&gt;$AE$11-1,IF(B108&lt;$AF$11,G108,0),0)))</f>
        <v>0</v>
      </c>
      <c r="AF108" s="296">
        <f>IF('1. General Input'!$D$10=0,0,IF(B108&gt;$AF$11-1,G108,0))</f>
        <v>0</v>
      </c>
      <c r="AG108" s="270">
        <f t="shared" si="24"/>
        <v>0</v>
      </c>
    </row>
    <row r="109" spans="1:33" x14ac:dyDescent="0.25">
      <c r="A109" s="501"/>
      <c r="B109" s="539"/>
      <c r="C109" s="502"/>
      <c r="D109" s="505"/>
      <c r="E109" s="505"/>
      <c r="F109" s="505"/>
      <c r="G109" s="296">
        <f t="shared" si="23"/>
        <v>0</v>
      </c>
      <c r="H109" s="296">
        <f t="shared" si="15"/>
        <v>0</v>
      </c>
      <c r="I109" s="296">
        <f t="shared" si="16"/>
        <v>0</v>
      </c>
      <c r="J109" s="296">
        <f t="shared" si="17"/>
        <v>0</v>
      </c>
      <c r="K109" s="296">
        <f t="shared" si="18"/>
        <v>0</v>
      </c>
      <c r="L109" s="296">
        <f t="shared" si="19"/>
        <v>0</v>
      </c>
      <c r="M109" s="296">
        <f t="shared" si="20"/>
        <v>0</v>
      </c>
      <c r="N109" s="296">
        <f t="shared" si="21"/>
        <v>0</v>
      </c>
      <c r="O109" s="296">
        <f t="shared" si="22"/>
        <v>0</v>
      </c>
      <c r="P109" s="296">
        <f>IF('1. General Input'!$D$10=0,0,IF('1. General Input'!$D$10=8,0,IF(B109&gt;$P$11-1,IF(B109&lt;$Q$11,G109,0),0)))</f>
        <v>0</v>
      </c>
      <c r="Q109" s="296">
        <f>IF('1. General Input'!$D$10=0,0,IF('1. General Input'!$D$10=8,0,IF(B109&gt;$Q$11-1,IF(B109&lt;$R$11,G109,0),0)))</f>
        <v>0</v>
      </c>
      <c r="R109" s="296">
        <f>IF('1. General Input'!$D$10=0,0,IF('1. General Input'!$D$10=8,0,IF(B109&gt;$R$11-1,IF(B109&lt;$S$11,G109,0),0)))</f>
        <v>0</v>
      </c>
      <c r="S109" s="296">
        <f>IF('1. General Input'!$D$10=0,0,IF('1. General Input'!$D$10=8,0,IF(B109&gt;$S$11-1,IF(B109&lt;$T$11,G109,0),0)))</f>
        <v>0</v>
      </c>
      <c r="T109" s="296">
        <f>IF('1. General Input'!$D$10=0,0,IF('1. General Input'!$D$10=8,0,IF(B109&gt;$T$11-1,IF(B109&lt;$U$11,G109,0),0)))</f>
        <v>0</v>
      </c>
      <c r="U109" s="296">
        <f>IF('1. General Input'!$D$10=0,0,IF('1. General Input'!$D$10=8,0,IF(B109&gt;$U$11-1,IF(B109&lt;$V$11,G109,0),0)))</f>
        <v>0</v>
      </c>
      <c r="V109" s="296">
        <f>IF('1. General Input'!$D$10=0,0,IF('1. General Input'!$D$10=8,0,IF(B109&gt;$V$11-1,IF(B109&lt;$W$11,G109,0),0)))</f>
        <v>0</v>
      </c>
      <c r="W109" s="296">
        <f>IF('1. General Input'!$D$10=0,0,IF('1. General Input'!$D$10=8,0,IF(B109&gt;$W$11-1,IF(B109&lt;$X$11,G109,0),0)))</f>
        <v>0</v>
      </c>
      <c r="X109" s="296">
        <f>IF('1. General Input'!$D$10=0,0,IF('1. General Input'!$D$10=8,0,IF(B109&gt;$X$11-1,IF(B109&lt;$Y$11,G109,0),0)))</f>
        <v>0</v>
      </c>
      <c r="Y109" s="296">
        <f>IF('1. General Input'!$D$10=0,0,IF('1. General Input'!$D$10=8,0,IF(B109&gt;$Y$11-1,IF(B109&lt;$Z$11,G109,0),0)))</f>
        <v>0</v>
      </c>
      <c r="Z109" s="296">
        <f>IF('1. General Input'!$D$10=0,0,IF('1. General Input'!$D$10=8,0,IF(B109&gt;$Z$11-1,IF(B109&lt;$AA$11,G109,0),0)))</f>
        <v>0</v>
      </c>
      <c r="AA109" s="296">
        <f>IF('1. General Input'!$D$10=0,0,IF('1. General Input'!$D$10=8,0,IF(B109&gt;$AA$11-1,IF(B109&lt;$AB$11,G109,0),0)))</f>
        <v>0</v>
      </c>
      <c r="AB109" s="296">
        <f>IF('1. General Input'!$D$10=0,0,IF('1. General Input'!$D$10=8,0,IF(B109&gt;$AB$11-1,IF(B109&lt;$AC$11,G109,0),0)))</f>
        <v>0</v>
      </c>
      <c r="AC109" s="296">
        <f>IF('1. General Input'!$D$10=0,0,IF('1. General Input'!$D$10=8,0,IF(B109&gt;$AC$11-1,IF(B109&lt;$AD$11,G109,0),0)))</f>
        <v>0</v>
      </c>
      <c r="AD109" s="296">
        <f>IF('1. General Input'!$D$10=0,0,IF('1. General Input'!$D$10=8,0,IF(B109&gt;$AD$11-1,IF(B109&lt;$AE$11,G109,0),0)))</f>
        <v>0</v>
      </c>
      <c r="AE109" s="296">
        <f>IF('1. General Input'!$D$10=0,0,IF('1. General Input'!$D$10=8,0,IF(B109&gt;$AE$11-1,IF(B109&lt;$AF$11,G109,0),0)))</f>
        <v>0</v>
      </c>
      <c r="AF109" s="296">
        <f>IF('1. General Input'!$D$10=0,0,IF(B109&gt;$AF$11-1,G109,0))</f>
        <v>0</v>
      </c>
      <c r="AG109" s="270">
        <f t="shared" si="24"/>
        <v>0</v>
      </c>
    </row>
    <row r="110" spans="1:33" x14ac:dyDescent="0.25">
      <c r="A110" s="501"/>
      <c r="B110" s="539"/>
      <c r="C110" s="502"/>
      <c r="D110" s="505"/>
      <c r="E110" s="505"/>
      <c r="F110" s="505"/>
      <c r="G110" s="296">
        <f t="shared" si="23"/>
        <v>0</v>
      </c>
      <c r="H110" s="296">
        <f t="shared" si="15"/>
        <v>0</v>
      </c>
      <c r="I110" s="296">
        <f t="shared" si="16"/>
        <v>0</v>
      </c>
      <c r="J110" s="296">
        <f t="shared" si="17"/>
        <v>0</v>
      </c>
      <c r="K110" s="296">
        <f t="shared" si="18"/>
        <v>0</v>
      </c>
      <c r="L110" s="296">
        <f t="shared" si="19"/>
        <v>0</v>
      </c>
      <c r="M110" s="296">
        <f t="shared" si="20"/>
        <v>0</v>
      </c>
      <c r="N110" s="296">
        <f t="shared" si="21"/>
        <v>0</v>
      </c>
      <c r="O110" s="296">
        <f t="shared" si="22"/>
        <v>0</v>
      </c>
      <c r="P110" s="296">
        <f>IF('1. General Input'!$D$10=0,0,IF('1. General Input'!$D$10=8,0,IF(B110&gt;$P$11-1,IF(B110&lt;$Q$11,G110,0),0)))</f>
        <v>0</v>
      </c>
      <c r="Q110" s="296">
        <f>IF('1. General Input'!$D$10=0,0,IF('1. General Input'!$D$10=8,0,IF(B110&gt;$Q$11-1,IF(B110&lt;$R$11,G110,0),0)))</f>
        <v>0</v>
      </c>
      <c r="R110" s="296">
        <f>IF('1. General Input'!$D$10=0,0,IF('1. General Input'!$D$10=8,0,IF(B110&gt;$R$11-1,IF(B110&lt;$S$11,G110,0),0)))</f>
        <v>0</v>
      </c>
      <c r="S110" s="296">
        <f>IF('1. General Input'!$D$10=0,0,IF('1. General Input'!$D$10=8,0,IF(B110&gt;$S$11-1,IF(B110&lt;$T$11,G110,0),0)))</f>
        <v>0</v>
      </c>
      <c r="T110" s="296">
        <f>IF('1. General Input'!$D$10=0,0,IF('1. General Input'!$D$10=8,0,IF(B110&gt;$T$11-1,IF(B110&lt;$U$11,G110,0),0)))</f>
        <v>0</v>
      </c>
      <c r="U110" s="296">
        <f>IF('1. General Input'!$D$10=0,0,IF('1. General Input'!$D$10=8,0,IF(B110&gt;$U$11-1,IF(B110&lt;$V$11,G110,0),0)))</f>
        <v>0</v>
      </c>
      <c r="V110" s="296">
        <f>IF('1. General Input'!$D$10=0,0,IF('1. General Input'!$D$10=8,0,IF(B110&gt;$V$11-1,IF(B110&lt;$W$11,G110,0),0)))</f>
        <v>0</v>
      </c>
      <c r="W110" s="296">
        <f>IF('1. General Input'!$D$10=0,0,IF('1. General Input'!$D$10=8,0,IF(B110&gt;$W$11-1,IF(B110&lt;$X$11,G110,0),0)))</f>
        <v>0</v>
      </c>
      <c r="X110" s="296">
        <f>IF('1. General Input'!$D$10=0,0,IF('1. General Input'!$D$10=8,0,IF(B110&gt;$X$11-1,IF(B110&lt;$Y$11,G110,0),0)))</f>
        <v>0</v>
      </c>
      <c r="Y110" s="296">
        <f>IF('1. General Input'!$D$10=0,0,IF('1. General Input'!$D$10=8,0,IF(B110&gt;$Y$11-1,IF(B110&lt;$Z$11,G110,0),0)))</f>
        <v>0</v>
      </c>
      <c r="Z110" s="296">
        <f>IF('1. General Input'!$D$10=0,0,IF('1. General Input'!$D$10=8,0,IF(B110&gt;$Z$11-1,IF(B110&lt;$AA$11,G110,0),0)))</f>
        <v>0</v>
      </c>
      <c r="AA110" s="296">
        <f>IF('1. General Input'!$D$10=0,0,IF('1. General Input'!$D$10=8,0,IF(B110&gt;$AA$11-1,IF(B110&lt;$AB$11,G110,0),0)))</f>
        <v>0</v>
      </c>
      <c r="AB110" s="296">
        <f>IF('1. General Input'!$D$10=0,0,IF('1. General Input'!$D$10=8,0,IF(B110&gt;$AB$11-1,IF(B110&lt;$AC$11,G110,0),0)))</f>
        <v>0</v>
      </c>
      <c r="AC110" s="296">
        <f>IF('1. General Input'!$D$10=0,0,IF('1. General Input'!$D$10=8,0,IF(B110&gt;$AC$11-1,IF(B110&lt;$AD$11,G110,0),0)))</f>
        <v>0</v>
      </c>
      <c r="AD110" s="296">
        <f>IF('1. General Input'!$D$10=0,0,IF('1. General Input'!$D$10=8,0,IF(B110&gt;$AD$11-1,IF(B110&lt;$AE$11,G110,0),0)))</f>
        <v>0</v>
      </c>
      <c r="AE110" s="296">
        <f>IF('1. General Input'!$D$10=0,0,IF('1. General Input'!$D$10=8,0,IF(B110&gt;$AE$11-1,IF(B110&lt;$AF$11,G110,0),0)))</f>
        <v>0</v>
      </c>
      <c r="AF110" s="296">
        <f>IF('1. General Input'!$D$10=0,0,IF(B110&gt;$AF$11-1,G110,0))</f>
        <v>0</v>
      </c>
      <c r="AG110" s="270">
        <f t="shared" si="24"/>
        <v>0</v>
      </c>
    </row>
    <row r="111" spans="1:33" x14ac:dyDescent="0.25">
      <c r="A111" s="501"/>
      <c r="B111" s="539"/>
      <c r="C111" s="502"/>
      <c r="D111" s="505"/>
      <c r="E111" s="505"/>
      <c r="F111" s="505"/>
      <c r="G111" s="296">
        <f t="shared" si="23"/>
        <v>0</v>
      </c>
      <c r="H111" s="296">
        <f t="shared" si="15"/>
        <v>0</v>
      </c>
      <c r="I111" s="296">
        <f t="shared" si="16"/>
        <v>0</v>
      </c>
      <c r="J111" s="296">
        <f t="shared" si="17"/>
        <v>0</v>
      </c>
      <c r="K111" s="296">
        <f t="shared" si="18"/>
        <v>0</v>
      </c>
      <c r="L111" s="296">
        <f t="shared" si="19"/>
        <v>0</v>
      </c>
      <c r="M111" s="296">
        <f t="shared" si="20"/>
        <v>0</v>
      </c>
      <c r="N111" s="296">
        <f t="shared" si="21"/>
        <v>0</v>
      </c>
      <c r="O111" s="296">
        <f t="shared" si="22"/>
        <v>0</v>
      </c>
      <c r="P111" s="296">
        <f>IF('1. General Input'!$D$10=0,0,IF('1. General Input'!$D$10=8,0,IF(B111&gt;$P$11-1,IF(B111&lt;$Q$11,G111,0),0)))</f>
        <v>0</v>
      </c>
      <c r="Q111" s="296">
        <f>IF('1. General Input'!$D$10=0,0,IF('1. General Input'!$D$10=8,0,IF(B111&gt;$Q$11-1,IF(B111&lt;$R$11,G111,0),0)))</f>
        <v>0</v>
      </c>
      <c r="R111" s="296">
        <f>IF('1. General Input'!$D$10=0,0,IF('1. General Input'!$D$10=8,0,IF(B111&gt;$R$11-1,IF(B111&lt;$S$11,G111,0),0)))</f>
        <v>0</v>
      </c>
      <c r="S111" s="296">
        <f>IF('1. General Input'!$D$10=0,0,IF('1. General Input'!$D$10=8,0,IF(B111&gt;$S$11-1,IF(B111&lt;$T$11,G111,0),0)))</f>
        <v>0</v>
      </c>
      <c r="T111" s="296">
        <f>IF('1. General Input'!$D$10=0,0,IF('1. General Input'!$D$10=8,0,IF(B111&gt;$T$11-1,IF(B111&lt;$U$11,G111,0),0)))</f>
        <v>0</v>
      </c>
      <c r="U111" s="296">
        <f>IF('1. General Input'!$D$10=0,0,IF('1. General Input'!$D$10=8,0,IF(B111&gt;$U$11-1,IF(B111&lt;$V$11,G111,0),0)))</f>
        <v>0</v>
      </c>
      <c r="V111" s="296">
        <f>IF('1. General Input'!$D$10=0,0,IF('1. General Input'!$D$10=8,0,IF(B111&gt;$V$11-1,IF(B111&lt;$W$11,G111,0),0)))</f>
        <v>0</v>
      </c>
      <c r="W111" s="296">
        <f>IF('1. General Input'!$D$10=0,0,IF('1. General Input'!$D$10=8,0,IF(B111&gt;$W$11-1,IF(B111&lt;$X$11,G111,0),0)))</f>
        <v>0</v>
      </c>
      <c r="X111" s="296">
        <f>IF('1. General Input'!$D$10=0,0,IF('1. General Input'!$D$10=8,0,IF(B111&gt;$X$11-1,IF(B111&lt;$Y$11,G111,0),0)))</f>
        <v>0</v>
      </c>
      <c r="Y111" s="296">
        <f>IF('1. General Input'!$D$10=0,0,IF('1. General Input'!$D$10=8,0,IF(B111&gt;$Y$11-1,IF(B111&lt;$Z$11,G111,0),0)))</f>
        <v>0</v>
      </c>
      <c r="Z111" s="296">
        <f>IF('1. General Input'!$D$10=0,0,IF('1. General Input'!$D$10=8,0,IF(B111&gt;$Z$11-1,IF(B111&lt;$AA$11,G111,0),0)))</f>
        <v>0</v>
      </c>
      <c r="AA111" s="296">
        <f>IF('1. General Input'!$D$10=0,0,IF('1. General Input'!$D$10=8,0,IF(B111&gt;$AA$11-1,IF(B111&lt;$AB$11,G111,0),0)))</f>
        <v>0</v>
      </c>
      <c r="AB111" s="296">
        <f>IF('1. General Input'!$D$10=0,0,IF('1. General Input'!$D$10=8,0,IF(B111&gt;$AB$11-1,IF(B111&lt;$AC$11,G111,0),0)))</f>
        <v>0</v>
      </c>
      <c r="AC111" s="296">
        <f>IF('1. General Input'!$D$10=0,0,IF('1. General Input'!$D$10=8,0,IF(B111&gt;$AC$11-1,IF(B111&lt;$AD$11,G111,0),0)))</f>
        <v>0</v>
      </c>
      <c r="AD111" s="296">
        <f>IF('1. General Input'!$D$10=0,0,IF('1. General Input'!$D$10=8,0,IF(B111&gt;$AD$11-1,IF(B111&lt;$AE$11,G111,0),0)))</f>
        <v>0</v>
      </c>
      <c r="AE111" s="296">
        <f>IF('1. General Input'!$D$10=0,0,IF('1. General Input'!$D$10=8,0,IF(B111&gt;$AE$11-1,IF(B111&lt;$AF$11,G111,0),0)))</f>
        <v>0</v>
      </c>
      <c r="AF111" s="296">
        <f>IF('1. General Input'!$D$10=0,0,IF(B111&gt;$AF$11-1,G111,0))</f>
        <v>0</v>
      </c>
      <c r="AG111" s="270">
        <f t="shared" si="24"/>
        <v>0</v>
      </c>
    </row>
    <row r="112" spans="1:33" x14ac:dyDescent="0.25">
      <c r="A112" s="501"/>
      <c r="B112" s="539"/>
      <c r="C112" s="502"/>
      <c r="D112" s="505"/>
      <c r="E112" s="505"/>
      <c r="F112" s="505"/>
      <c r="G112" s="296">
        <f t="shared" si="23"/>
        <v>0</v>
      </c>
      <c r="H112" s="296">
        <f t="shared" si="15"/>
        <v>0</v>
      </c>
      <c r="I112" s="296">
        <f t="shared" si="16"/>
        <v>0</v>
      </c>
      <c r="J112" s="296">
        <f t="shared" si="17"/>
        <v>0</v>
      </c>
      <c r="K112" s="296">
        <f t="shared" si="18"/>
        <v>0</v>
      </c>
      <c r="L112" s="296">
        <f t="shared" si="19"/>
        <v>0</v>
      </c>
      <c r="M112" s="296">
        <f t="shared" si="20"/>
        <v>0</v>
      </c>
      <c r="N112" s="296">
        <f t="shared" si="21"/>
        <v>0</v>
      </c>
      <c r="O112" s="296">
        <f t="shared" si="22"/>
        <v>0</v>
      </c>
      <c r="P112" s="296">
        <f>IF('1. General Input'!$D$10=0,0,IF('1. General Input'!$D$10=8,0,IF(B112&gt;$P$11-1,IF(B112&lt;$Q$11,G112,0),0)))</f>
        <v>0</v>
      </c>
      <c r="Q112" s="296">
        <f>IF('1. General Input'!$D$10=0,0,IF('1. General Input'!$D$10=8,0,IF(B112&gt;$Q$11-1,IF(B112&lt;$R$11,G112,0),0)))</f>
        <v>0</v>
      </c>
      <c r="R112" s="296">
        <f>IF('1. General Input'!$D$10=0,0,IF('1. General Input'!$D$10=8,0,IF(B112&gt;$R$11-1,IF(B112&lt;$S$11,G112,0),0)))</f>
        <v>0</v>
      </c>
      <c r="S112" s="296">
        <f>IF('1. General Input'!$D$10=0,0,IF('1. General Input'!$D$10=8,0,IF(B112&gt;$S$11-1,IF(B112&lt;$T$11,G112,0),0)))</f>
        <v>0</v>
      </c>
      <c r="T112" s="296">
        <f>IF('1. General Input'!$D$10=0,0,IF('1. General Input'!$D$10=8,0,IF(B112&gt;$T$11-1,IF(B112&lt;$U$11,G112,0),0)))</f>
        <v>0</v>
      </c>
      <c r="U112" s="296">
        <f>IF('1. General Input'!$D$10=0,0,IF('1. General Input'!$D$10=8,0,IF(B112&gt;$U$11-1,IF(B112&lt;$V$11,G112,0),0)))</f>
        <v>0</v>
      </c>
      <c r="V112" s="296">
        <f>IF('1. General Input'!$D$10=0,0,IF('1. General Input'!$D$10=8,0,IF(B112&gt;$V$11-1,IF(B112&lt;$W$11,G112,0),0)))</f>
        <v>0</v>
      </c>
      <c r="W112" s="296">
        <f>IF('1. General Input'!$D$10=0,0,IF('1. General Input'!$D$10=8,0,IF(B112&gt;$W$11-1,IF(B112&lt;$X$11,G112,0),0)))</f>
        <v>0</v>
      </c>
      <c r="X112" s="296">
        <f>IF('1. General Input'!$D$10=0,0,IF('1. General Input'!$D$10=8,0,IF(B112&gt;$X$11-1,IF(B112&lt;$Y$11,G112,0),0)))</f>
        <v>0</v>
      </c>
      <c r="Y112" s="296">
        <f>IF('1. General Input'!$D$10=0,0,IF('1. General Input'!$D$10=8,0,IF(B112&gt;$Y$11-1,IF(B112&lt;$Z$11,G112,0),0)))</f>
        <v>0</v>
      </c>
      <c r="Z112" s="296">
        <f>IF('1. General Input'!$D$10=0,0,IF('1. General Input'!$D$10=8,0,IF(B112&gt;$Z$11-1,IF(B112&lt;$AA$11,G112,0),0)))</f>
        <v>0</v>
      </c>
      <c r="AA112" s="296">
        <f>IF('1. General Input'!$D$10=0,0,IF('1. General Input'!$D$10=8,0,IF(B112&gt;$AA$11-1,IF(B112&lt;$AB$11,G112,0),0)))</f>
        <v>0</v>
      </c>
      <c r="AB112" s="296">
        <f>IF('1. General Input'!$D$10=0,0,IF('1. General Input'!$D$10=8,0,IF(B112&gt;$AB$11-1,IF(B112&lt;$AC$11,G112,0),0)))</f>
        <v>0</v>
      </c>
      <c r="AC112" s="296">
        <f>IF('1. General Input'!$D$10=0,0,IF('1. General Input'!$D$10=8,0,IF(B112&gt;$AC$11-1,IF(B112&lt;$AD$11,G112,0),0)))</f>
        <v>0</v>
      </c>
      <c r="AD112" s="296">
        <f>IF('1. General Input'!$D$10=0,0,IF('1. General Input'!$D$10=8,0,IF(B112&gt;$AD$11-1,IF(B112&lt;$AE$11,G112,0),0)))</f>
        <v>0</v>
      </c>
      <c r="AE112" s="296">
        <f>IF('1. General Input'!$D$10=0,0,IF('1. General Input'!$D$10=8,0,IF(B112&gt;$AE$11-1,IF(B112&lt;$AF$11,G112,0),0)))</f>
        <v>0</v>
      </c>
      <c r="AF112" s="296">
        <f>IF('1. General Input'!$D$10=0,0,IF(B112&gt;$AF$11-1,G112,0))</f>
        <v>0</v>
      </c>
      <c r="AG112" s="270">
        <f t="shared" si="24"/>
        <v>0</v>
      </c>
    </row>
    <row r="113" spans="1:33" x14ac:dyDescent="0.25">
      <c r="A113" s="501"/>
      <c r="B113" s="539"/>
      <c r="C113" s="502"/>
      <c r="D113" s="505"/>
      <c r="E113" s="505"/>
      <c r="F113" s="505"/>
      <c r="G113" s="296">
        <f t="shared" si="23"/>
        <v>0</v>
      </c>
      <c r="H113" s="296">
        <f t="shared" si="15"/>
        <v>0</v>
      </c>
      <c r="I113" s="296">
        <f t="shared" si="16"/>
        <v>0</v>
      </c>
      <c r="J113" s="296">
        <f t="shared" si="17"/>
        <v>0</v>
      </c>
      <c r="K113" s="296">
        <f t="shared" si="18"/>
        <v>0</v>
      </c>
      <c r="L113" s="296">
        <f t="shared" si="19"/>
        <v>0</v>
      </c>
      <c r="M113" s="296">
        <f t="shared" si="20"/>
        <v>0</v>
      </c>
      <c r="N113" s="296">
        <f t="shared" si="21"/>
        <v>0</v>
      </c>
      <c r="O113" s="296">
        <f t="shared" si="22"/>
        <v>0</v>
      </c>
      <c r="P113" s="296">
        <f>IF('1. General Input'!$D$10=0,0,IF('1. General Input'!$D$10=8,0,IF(B113&gt;$P$11-1,IF(B113&lt;$Q$11,G113,0),0)))</f>
        <v>0</v>
      </c>
      <c r="Q113" s="296">
        <f>IF('1. General Input'!$D$10=0,0,IF('1. General Input'!$D$10=8,0,IF(B113&gt;$Q$11-1,IF(B113&lt;$R$11,G113,0),0)))</f>
        <v>0</v>
      </c>
      <c r="R113" s="296">
        <f>IF('1. General Input'!$D$10=0,0,IF('1. General Input'!$D$10=8,0,IF(B113&gt;$R$11-1,IF(B113&lt;$S$11,G113,0),0)))</f>
        <v>0</v>
      </c>
      <c r="S113" s="296">
        <f>IF('1. General Input'!$D$10=0,0,IF('1. General Input'!$D$10=8,0,IF(B113&gt;$S$11-1,IF(B113&lt;$T$11,G113,0),0)))</f>
        <v>0</v>
      </c>
      <c r="T113" s="296">
        <f>IF('1. General Input'!$D$10=0,0,IF('1. General Input'!$D$10=8,0,IF(B113&gt;$T$11-1,IF(B113&lt;$U$11,G113,0),0)))</f>
        <v>0</v>
      </c>
      <c r="U113" s="296">
        <f>IF('1. General Input'!$D$10=0,0,IF('1. General Input'!$D$10=8,0,IF(B113&gt;$U$11-1,IF(B113&lt;$V$11,G113,0),0)))</f>
        <v>0</v>
      </c>
      <c r="V113" s="296">
        <f>IF('1. General Input'!$D$10=0,0,IF('1. General Input'!$D$10=8,0,IF(B113&gt;$V$11-1,IF(B113&lt;$W$11,G113,0),0)))</f>
        <v>0</v>
      </c>
      <c r="W113" s="296">
        <f>IF('1. General Input'!$D$10=0,0,IF('1. General Input'!$D$10=8,0,IF(B113&gt;$W$11-1,IF(B113&lt;$X$11,G113,0),0)))</f>
        <v>0</v>
      </c>
      <c r="X113" s="296">
        <f>IF('1. General Input'!$D$10=0,0,IF('1. General Input'!$D$10=8,0,IF(B113&gt;$X$11-1,IF(B113&lt;$Y$11,G113,0),0)))</f>
        <v>0</v>
      </c>
      <c r="Y113" s="296">
        <f>IF('1. General Input'!$D$10=0,0,IF('1. General Input'!$D$10=8,0,IF(B113&gt;$Y$11-1,IF(B113&lt;$Z$11,G113,0),0)))</f>
        <v>0</v>
      </c>
      <c r="Z113" s="296">
        <f>IF('1. General Input'!$D$10=0,0,IF('1. General Input'!$D$10=8,0,IF(B113&gt;$Z$11-1,IF(B113&lt;$AA$11,G113,0),0)))</f>
        <v>0</v>
      </c>
      <c r="AA113" s="296">
        <f>IF('1. General Input'!$D$10=0,0,IF('1. General Input'!$D$10=8,0,IF(B113&gt;$AA$11-1,IF(B113&lt;$AB$11,G113,0),0)))</f>
        <v>0</v>
      </c>
      <c r="AB113" s="296">
        <f>IF('1. General Input'!$D$10=0,0,IF('1. General Input'!$D$10=8,0,IF(B113&gt;$AB$11-1,IF(B113&lt;$AC$11,G113,0),0)))</f>
        <v>0</v>
      </c>
      <c r="AC113" s="296">
        <f>IF('1. General Input'!$D$10=0,0,IF('1. General Input'!$D$10=8,0,IF(B113&gt;$AC$11-1,IF(B113&lt;$AD$11,G113,0),0)))</f>
        <v>0</v>
      </c>
      <c r="AD113" s="296">
        <f>IF('1. General Input'!$D$10=0,0,IF('1. General Input'!$D$10=8,0,IF(B113&gt;$AD$11-1,IF(B113&lt;$AE$11,G113,0),0)))</f>
        <v>0</v>
      </c>
      <c r="AE113" s="296">
        <f>IF('1. General Input'!$D$10=0,0,IF('1. General Input'!$D$10=8,0,IF(B113&gt;$AE$11-1,IF(B113&lt;$AF$11,G113,0),0)))</f>
        <v>0</v>
      </c>
      <c r="AF113" s="296">
        <f>IF('1. General Input'!$D$10=0,0,IF(B113&gt;$AF$11-1,G113,0))</f>
        <v>0</v>
      </c>
      <c r="AG113" s="270">
        <f t="shared" si="24"/>
        <v>0</v>
      </c>
    </row>
    <row r="114" spans="1:33" ht="15.75" thickBot="1" x14ac:dyDescent="0.3">
      <c r="A114" s="501"/>
      <c r="B114" s="539"/>
      <c r="C114" s="502"/>
      <c r="D114" s="505"/>
      <c r="E114" s="505"/>
      <c r="F114" s="505"/>
      <c r="G114" s="296">
        <f t="shared" si="23"/>
        <v>0</v>
      </c>
      <c r="H114" s="296">
        <f t="shared" si="15"/>
        <v>0</v>
      </c>
      <c r="I114" s="296">
        <f t="shared" si="16"/>
        <v>0</v>
      </c>
      <c r="J114" s="296">
        <f t="shared" si="17"/>
        <v>0</v>
      </c>
      <c r="K114" s="296">
        <f t="shared" si="18"/>
        <v>0</v>
      </c>
      <c r="L114" s="296">
        <f t="shared" si="19"/>
        <v>0</v>
      </c>
      <c r="M114" s="296">
        <f t="shared" si="20"/>
        <v>0</v>
      </c>
      <c r="N114" s="296">
        <f t="shared" si="21"/>
        <v>0</v>
      </c>
      <c r="O114" s="296">
        <f t="shared" si="22"/>
        <v>0</v>
      </c>
      <c r="P114" s="296">
        <f>IF('1. General Input'!$D$10=0,0,IF('1. General Input'!$D$10=8,0,IF(B114&gt;$P$11-1,IF(B114&lt;$Q$11,G114,0),0)))</f>
        <v>0</v>
      </c>
      <c r="Q114" s="296">
        <f>IF('1. General Input'!$D$10=0,0,IF('1. General Input'!$D$10=8,0,IF(B114&gt;$Q$11-1,IF(B114&lt;$R$11,G114,0),0)))</f>
        <v>0</v>
      </c>
      <c r="R114" s="296">
        <f>IF('1. General Input'!$D$10=0,0,IF('1. General Input'!$D$10=8,0,IF(B114&gt;$R$11-1,IF(B114&lt;$S$11,G114,0),0)))</f>
        <v>0</v>
      </c>
      <c r="S114" s="296">
        <f>IF('1. General Input'!$D$10=0,0,IF('1. General Input'!$D$10=8,0,IF(B114&gt;$S$11-1,IF(B114&lt;$T$11,G114,0),0)))</f>
        <v>0</v>
      </c>
      <c r="T114" s="296">
        <f>IF('1. General Input'!$D$10=0,0,IF('1. General Input'!$D$10=8,0,IF(B114&gt;$T$11-1,IF(B114&lt;$U$11,G114,0),0)))</f>
        <v>0</v>
      </c>
      <c r="U114" s="296">
        <f>IF('1. General Input'!$D$10=0,0,IF('1. General Input'!$D$10=8,0,IF(B114&gt;$U$11-1,IF(B114&lt;$V$11,G114,0),0)))</f>
        <v>0</v>
      </c>
      <c r="V114" s="296">
        <f>IF('1. General Input'!$D$10=0,0,IF('1. General Input'!$D$10=8,0,IF(B114&gt;$V$11-1,IF(B114&lt;$W$11,G114,0),0)))</f>
        <v>0</v>
      </c>
      <c r="W114" s="296">
        <f>IF('1. General Input'!$D$10=0,0,IF('1. General Input'!$D$10=8,0,IF(B114&gt;$W$11-1,IF(B114&lt;$X$11,G114,0),0)))</f>
        <v>0</v>
      </c>
      <c r="X114" s="296">
        <f>IF('1. General Input'!$D$10=0,0,IF('1. General Input'!$D$10=8,0,IF(B114&gt;$X$11-1,IF(B114&lt;$Y$11,G114,0),0)))</f>
        <v>0</v>
      </c>
      <c r="Y114" s="296">
        <f>IF('1. General Input'!$D$10=0,0,IF('1. General Input'!$D$10=8,0,IF(B114&gt;$Y$11-1,IF(B114&lt;$Z$11,G114,0),0)))</f>
        <v>0</v>
      </c>
      <c r="Z114" s="296">
        <f>IF('1. General Input'!$D$10=0,0,IF('1. General Input'!$D$10=8,0,IF(B114&gt;$Z$11-1,IF(B114&lt;$AA$11,G114,0),0)))</f>
        <v>0</v>
      </c>
      <c r="AA114" s="296">
        <f>IF('1. General Input'!$D$10=0,0,IF('1. General Input'!$D$10=8,0,IF(B114&gt;$AA$11-1,IF(B114&lt;$AB$11,G114,0),0)))</f>
        <v>0</v>
      </c>
      <c r="AB114" s="296">
        <f>IF('1. General Input'!$D$10=0,0,IF('1. General Input'!$D$10=8,0,IF(B114&gt;$AB$11-1,IF(B114&lt;$AC$11,G114,0),0)))</f>
        <v>0</v>
      </c>
      <c r="AC114" s="296">
        <f>IF('1. General Input'!$D$10=0,0,IF('1. General Input'!$D$10=8,0,IF(B114&gt;$AC$11-1,IF(B114&lt;$AD$11,G114,0),0)))</f>
        <v>0</v>
      </c>
      <c r="AD114" s="296">
        <f>IF('1. General Input'!$D$10=0,0,IF('1. General Input'!$D$10=8,0,IF(B114&gt;$AD$11-1,IF(B114&lt;$AE$11,G114,0),0)))</f>
        <v>0</v>
      </c>
      <c r="AE114" s="296">
        <f>IF('1. General Input'!$D$10=0,0,IF('1. General Input'!$D$10=8,0,IF(B114&gt;$AE$11-1,IF(B114&lt;$AF$11,G114,0),0)))</f>
        <v>0</v>
      </c>
      <c r="AF114" s="296">
        <f>IF('1. General Input'!$D$10=0,0,IF(B114&gt;$AF$11-1,G114,0))</f>
        <v>0</v>
      </c>
      <c r="AG114" s="270">
        <f t="shared" si="24"/>
        <v>0</v>
      </c>
    </row>
    <row r="115" spans="1:33" ht="15.75" thickBot="1" x14ac:dyDescent="0.3">
      <c r="A115" s="244" t="s">
        <v>26</v>
      </c>
      <c r="D115" s="290">
        <f>SUM(D14:D114)</f>
        <v>0</v>
      </c>
      <c r="E115" s="290">
        <f t="shared" ref="E115:AE115" si="25">SUM(E14:E114)</f>
        <v>0</v>
      </c>
      <c r="F115" s="290">
        <f t="shared" si="25"/>
        <v>0</v>
      </c>
      <c r="G115" s="290">
        <f t="shared" si="25"/>
        <v>0</v>
      </c>
      <c r="H115" s="290">
        <f t="shared" si="25"/>
        <v>0</v>
      </c>
      <c r="I115" s="290">
        <f t="shared" si="25"/>
        <v>0</v>
      </c>
      <c r="J115" s="290">
        <f t="shared" si="25"/>
        <v>0</v>
      </c>
      <c r="K115" s="290">
        <f t="shared" si="25"/>
        <v>0</v>
      </c>
      <c r="L115" s="290">
        <f t="shared" si="25"/>
        <v>0</v>
      </c>
      <c r="M115" s="290">
        <f t="shared" si="25"/>
        <v>0</v>
      </c>
      <c r="N115" s="290">
        <f t="shared" si="25"/>
        <v>0</v>
      </c>
      <c r="O115" s="290">
        <f t="shared" si="25"/>
        <v>0</v>
      </c>
      <c r="P115" s="290">
        <f t="shared" si="25"/>
        <v>0</v>
      </c>
      <c r="Q115" s="290">
        <f t="shared" si="25"/>
        <v>0</v>
      </c>
      <c r="R115" s="290">
        <f t="shared" si="25"/>
        <v>0</v>
      </c>
      <c r="S115" s="290">
        <f t="shared" si="25"/>
        <v>0</v>
      </c>
      <c r="T115" s="290">
        <f t="shared" si="25"/>
        <v>0</v>
      </c>
      <c r="U115" s="290">
        <f t="shared" si="25"/>
        <v>0</v>
      </c>
      <c r="V115" s="290">
        <f t="shared" si="25"/>
        <v>0</v>
      </c>
      <c r="W115" s="290">
        <f t="shared" si="25"/>
        <v>0</v>
      </c>
      <c r="X115" s="290">
        <f t="shared" si="25"/>
        <v>0</v>
      </c>
      <c r="Y115" s="290">
        <f t="shared" si="25"/>
        <v>0</v>
      </c>
      <c r="Z115" s="290">
        <f t="shared" si="25"/>
        <v>0</v>
      </c>
      <c r="AA115" s="290">
        <f t="shared" si="25"/>
        <v>0</v>
      </c>
      <c r="AB115" s="290">
        <f t="shared" si="25"/>
        <v>0</v>
      </c>
      <c r="AC115" s="290">
        <f t="shared" si="25"/>
        <v>0</v>
      </c>
      <c r="AD115" s="290">
        <f t="shared" si="25"/>
        <v>0</v>
      </c>
      <c r="AE115" s="290">
        <f t="shared" si="25"/>
        <v>0</v>
      </c>
      <c r="AF115" s="290">
        <f>SUM(AF14:AF114)</f>
        <v>0</v>
      </c>
      <c r="AG115" s="300">
        <f>SUM(AG14:AG114)</f>
        <v>0</v>
      </c>
    </row>
    <row r="116" spans="1:33" ht="15.75" thickTop="1" x14ac:dyDescent="0.25">
      <c r="AG116" s="275" t="s">
        <v>305</v>
      </c>
    </row>
  </sheetData>
  <sheetProtection algorithmName="SHA-512" hashValue="Sd/qWpsv3ZJFX82MFu4JGI/7+h/DWilSHVFp6qdEqeKyF1EJmk/Rr8s9sS3GgKe2bfdbJxjr+w5lcPW/98QHKg==" saltValue="Od6GJyy0IMimXaIcATF76g==" spinCount="100000" sheet="1" objects="1" scenarios="1" selectLockedCells="1"/>
  <protectedRanges>
    <protectedRange sqref="H13:O13 AG13" name="Range1_1"/>
    <protectedRange sqref="H11:O12 AF11:AF12" name="Range1_2"/>
    <protectedRange sqref="P11:AE11" name="Range1_5"/>
    <protectedRange sqref="P13:AE13" name="Range1_5_1"/>
    <protectedRange sqref="AF13" name="Range1"/>
  </protectedRanges>
  <mergeCells count="5">
    <mergeCell ref="A1:F1"/>
    <mergeCell ref="A2:F2"/>
    <mergeCell ref="A4:F4"/>
    <mergeCell ref="A9:E9"/>
    <mergeCell ref="A5:F5"/>
  </mergeCells>
  <pageMargins left="0.7" right="0.7" top="0.75" bottom="0.75" header="0.3" footer="0.3"/>
  <pageSetup scale="68" fitToWidth="3" fitToHeight="34" pageOrder="overThenDown"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15"/>
  <sheetViews>
    <sheetView topLeftCell="A3" workbookViewId="0">
      <selection activeCell="A13" sqref="A13"/>
    </sheetView>
  </sheetViews>
  <sheetFormatPr defaultColWidth="8.85546875" defaultRowHeight="15" x14ac:dyDescent="0.25"/>
  <cols>
    <col min="1" max="1" width="34.28515625" style="244" customWidth="1"/>
    <col min="2" max="2" width="24" style="244" customWidth="1"/>
    <col min="3" max="3" width="15.140625" style="244" customWidth="1"/>
    <col min="4" max="4" width="23.42578125" style="244" customWidth="1"/>
    <col min="5" max="5" width="21.85546875" style="244" customWidth="1"/>
    <col min="6" max="6" width="14.85546875" style="244" customWidth="1"/>
    <col min="7" max="7" width="25.28515625" style="244" customWidth="1"/>
    <col min="8" max="8" width="14.85546875" style="244" customWidth="1"/>
    <col min="9" max="30" width="11.140625" style="244" bestFit="1" customWidth="1"/>
    <col min="31" max="32" width="11.28515625" style="244" bestFit="1" customWidth="1"/>
    <col min="33" max="33" width="17.42578125" style="244" customWidth="1"/>
    <col min="34" max="34" width="12.28515625" style="244" customWidth="1"/>
    <col min="35" max="16384" width="8.85546875" style="244"/>
  </cols>
  <sheetData>
    <row r="1" spans="1:34" hidden="1" x14ac:dyDescent="0.25">
      <c r="A1" s="834" t="s">
        <v>323</v>
      </c>
      <c r="B1" s="834"/>
      <c r="C1" s="834"/>
      <c r="D1" s="834"/>
      <c r="E1" s="834"/>
      <c r="F1" s="834"/>
      <c r="G1" s="834"/>
      <c r="H1" s="834"/>
      <c r="I1" s="278"/>
      <c r="J1" s="278"/>
      <c r="K1" s="278"/>
      <c r="L1" s="278"/>
    </row>
    <row r="2" spans="1:34" hidden="1" x14ac:dyDescent="0.25">
      <c r="A2" s="834" t="s">
        <v>324</v>
      </c>
      <c r="B2" s="834"/>
      <c r="C2" s="834"/>
      <c r="D2" s="834"/>
      <c r="E2" s="834"/>
      <c r="F2" s="834"/>
      <c r="G2" s="834"/>
      <c r="H2" s="834"/>
      <c r="I2" s="278"/>
      <c r="J2" s="278"/>
      <c r="K2" s="278"/>
      <c r="L2" s="278"/>
    </row>
    <row r="3" spans="1:34" ht="24.75" customHeight="1" x14ac:dyDescent="0.25">
      <c r="A3" s="257" t="s">
        <v>637</v>
      </c>
      <c r="B3" s="243"/>
      <c r="C3" s="243"/>
      <c r="D3" s="243"/>
      <c r="E3" s="243"/>
      <c r="F3" s="243"/>
      <c r="G3" s="551"/>
      <c r="H3" s="243"/>
      <c r="I3" s="243"/>
      <c r="J3" s="243"/>
      <c r="K3" s="243"/>
      <c r="L3" s="243"/>
    </row>
    <row r="4" spans="1:34" hidden="1" x14ac:dyDescent="0.25">
      <c r="A4" s="834" t="s">
        <v>281</v>
      </c>
      <c r="B4" s="834"/>
      <c r="C4" s="834"/>
      <c r="D4" s="834"/>
      <c r="E4" s="834"/>
      <c r="F4" s="834"/>
      <c r="G4" s="834"/>
      <c r="H4" s="834"/>
      <c r="I4" s="278"/>
      <c r="J4" s="279"/>
      <c r="K4" s="278"/>
      <c r="L4" s="278"/>
      <c r="M4" s="278"/>
      <c r="N4" s="278"/>
      <c r="O4" s="278"/>
    </row>
    <row r="5" spans="1:34" s="241" customFormat="1" ht="40.5" customHeight="1" x14ac:dyDescent="0.25">
      <c r="A5" s="865" t="str">
        <f>IF('1. General Input'!D29="yes","Do not complete this Schedule, Borrower is a sole proprietor with no employees",IF('1. General Input'!D30="yes","Do not complete this schedule, Borrower is general partner with no employees",IF('1. General Input'!D23="no","Do not complete this schedule, Borrower has no non-owner employees",IF('1. General Input'!D40="yes",IF('8.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process.")),IF('9. FTE Exemption'!E16="no",IF('8. Wage Rate Penalty'!H15=0,IF('Rpt 1. Loan Forgiveness App EZ'!Q49&lt;'1. General Input'!D21," ","100% loan forgiveness achieved and Verifier completed.  Borrower is eligible to use Forgiveness Form 3508EZ.  Go to OnPoint SBA Portal and complete application process."),IF('Rpt 1A. Loan Forgiveness App'!Q57&lt;'1. General Input'!D21," ","100% loan forgiveness achieved and Verifier completed.  Borrower is eligible to use Forgiveness Form 3508.  Go to OnPoint SBA Portal and complete application process.")),IF('15. Chosen Referenced Period'!G10="Chosen period(s) hours missing"," ",IF('Rpt 1A. Loan Forgiveness App'!Q57&lt;'1. General Input'!D21," ","100% loan forgiveness achieved and Verifier completed.  Borrower is eligible to use Forgiveness Form 3508.  Go to OnPoint SBA Portal and complete application process.")))))))</f>
        <v xml:space="preserve"> </v>
      </c>
      <c r="B5" s="865"/>
      <c r="C5" s="865"/>
      <c r="D5" s="865"/>
      <c r="E5" s="865"/>
      <c r="F5" s="865"/>
      <c r="G5" s="865"/>
      <c r="H5" s="865"/>
      <c r="I5" s="492"/>
      <c r="K5" s="242"/>
      <c r="L5" s="242"/>
      <c r="M5" s="242"/>
      <c r="N5" s="242"/>
      <c r="O5" s="242"/>
    </row>
    <row r="6" spans="1:34" s="241" customFormat="1" ht="6" customHeight="1" x14ac:dyDescent="0.25">
      <c r="B6" s="257"/>
      <c r="C6" s="239"/>
      <c r="D6" s="239"/>
      <c r="E6" s="239"/>
    </row>
    <row r="7" spans="1:34" s="241" customFormat="1" ht="20.25" customHeight="1" x14ac:dyDescent="0.25">
      <c r="A7" s="258" t="s">
        <v>422</v>
      </c>
      <c r="B7" s="258"/>
      <c r="C7" s="239"/>
      <c r="D7" s="239"/>
      <c r="E7" s="239"/>
      <c r="F7" s="239"/>
      <c r="G7" s="239"/>
      <c r="H7" s="239"/>
      <c r="I7" s="239"/>
      <c r="J7" s="238"/>
      <c r="K7" s="239"/>
      <c r="L7" s="239"/>
      <c r="M7" s="239"/>
      <c r="N7" s="239"/>
      <c r="O7" s="239"/>
      <c r="P7" s="239"/>
      <c r="Q7" s="239"/>
      <c r="R7" s="239"/>
      <c r="S7" s="239"/>
      <c r="T7" s="239"/>
      <c r="U7" s="239"/>
      <c r="V7" s="239"/>
      <c r="W7" s="239"/>
      <c r="X7" s="239"/>
      <c r="Y7" s="239"/>
      <c r="Z7" s="239"/>
      <c r="AA7" s="239"/>
      <c r="AB7" s="239"/>
      <c r="AC7" s="239"/>
      <c r="AD7" s="239"/>
      <c r="AE7" s="239"/>
      <c r="AF7" s="239"/>
      <c r="AG7" s="239"/>
    </row>
    <row r="8" spans="1:34" s="241" customFormat="1" ht="20.25" customHeight="1" x14ac:dyDescent="0.25">
      <c r="A8" s="257" t="s">
        <v>718</v>
      </c>
      <c r="B8" s="280"/>
      <c r="C8" s="239"/>
      <c r="D8" s="239"/>
      <c r="E8" s="239"/>
      <c r="F8" s="239"/>
      <c r="G8" s="239"/>
      <c r="H8" s="239"/>
      <c r="I8" s="239"/>
      <c r="J8" s="238"/>
      <c r="K8" s="239"/>
      <c r="L8" s="239"/>
      <c r="M8" s="239"/>
      <c r="N8" s="239"/>
      <c r="O8" s="239"/>
      <c r="P8" s="239"/>
      <c r="Q8" s="239"/>
      <c r="R8" s="239"/>
      <c r="S8" s="239"/>
      <c r="T8" s="239"/>
      <c r="U8" s="239"/>
      <c r="V8" s="239"/>
      <c r="W8" s="239"/>
      <c r="X8" s="239"/>
      <c r="Y8" s="239"/>
      <c r="Z8" s="239"/>
      <c r="AA8" s="239"/>
      <c r="AB8" s="239"/>
      <c r="AC8" s="239"/>
      <c r="AD8" s="239"/>
      <c r="AE8" s="239"/>
      <c r="AF8" s="239"/>
      <c r="AG8" s="239"/>
    </row>
    <row r="9" spans="1:34" ht="20.25" customHeight="1" thickBot="1" x14ac:dyDescent="0.3">
      <c r="A9" s="248" t="s">
        <v>417</v>
      </c>
      <c r="B9" s="248"/>
      <c r="C9" s="237"/>
      <c r="D9" s="237"/>
      <c r="E9" s="237"/>
      <c r="F9" s="237"/>
      <c r="G9" s="237"/>
      <c r="H9" s="260">
        <f>+AH114</f>
        <v>0</v>
      </c>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row>
    <row r="10" spans="1:34" s="282" customFormat="1" x14ac:dyDescent="0.25">
      <c r="A10" s="281" t="s">
        <v>445</v>
      </c>
      <c r="B10" s="301"/>
      <c r="C10" s="301"/>
      <c r="I10" s="284">
        <f>'10. Type 1 Emp Cov. Period Comp'!E18</f>
        <v>0</v>
      </c>
      <c r="J10" s="284">
        <f>+I10+7</f>
        <v>7</v>
      </c>
      <c r="K10" s="284">
        <f t="shared" ref="K10:P10" si="0">+J10+7</f>
        <v>14</v>
      </c>
      <c r="L10" s="284">
        <f t="shared" si="0"/>
        <v>21</v>
      </c>
      <c r="M10" s="284">
        <f t="shared" si="0"/>
        <v>28</v>
      </c>
      <c r="N10" s="284">
        <f t="shared" si="0"/>
        <v>35</v>
      </c>
      <c r="O10" s="284">
        <f t="shared" si="0"/>
        <v>42</v>
      </c>
      <c r="P10" s="284">
        <f t="shared" si="0"/>
        <v>49</v>
      </c>
      <c r="Q10" s="284" t="str">
        <f>IF('1. General Input'!$D$10&gt;8,+P10+7," ")</f>
        <v xml:space="preserve"> </v>
      </c>
      <c r="R10" s="284" t="str">
        <f>IF('1. General Input'!$D$10&gt;8,+Q10+7," ")</f>
        <v xml:space="preserve"> </v>
      </c>
      <c r="S10" s="284" t="str">
        <f>IF('1. General Input'!$D$10&gt;8,+R10+7," ")</f>
        <v xml:space="preserve"> </v>
      </c>
      <c r="T10" s="284" t="str">
        <f>IF('1. General Input'!$D$10&gt;8,+S10+7," ")</f>
        <v xml:space="preserve"> </v>
      </c>
      <c r="U10" s="284" t="str">
        <f>IF('1. General Input'!$D$10&gt;8,+T10+7," ")</f>
        <v xml:space="preserve"> </v>
      </c>
      <c r="V10" s="284" t="str">
        <f>IF('1. General Input'!$D$10&gt;8,+U10+7," ")</f>
        <v xml:space="preserve"> </v>
      </c>
      <c r="W10" s="284" t="str">
        <f>IF('1. General Input'!$D$10&gt;8,+V10+7," ")</f>
        <v xml:space="preserve"> </v>
      </c>
      <c r="X10" s="284" t="str">
        <f>IF('1. General Input'!$D$10&gt;8,+W10+7," ")</f>
        <v xml:space="preserve"> </v>
      </c>
      <c r="Y10" s="284" t="str">
        <f>IF('1. General Input'!$D$10&gt;8,+X10+7," ")</f>
        <v xml:space="preserve"> </v>
      </c>
      <c r="Z10" s="284" t="str">
        <f>IF('1. General Input'!$D$10&gt;8,+Y10+7," ")</f>
        <v xml:space="preserve"> </v>
      </c>
      <c r="AA10" s="284" t="str">
        <f>IF('1. General Input'!$D$10&gt;8,+Z10+7," ")</f>
        <v xml:space="preserve"> </v>
      </c>
      <c r="AB10" s="284" t="str">
        <f>IF('1. General Input'!$D$10&gt;8,+AA10+7," ")</f>
        <v xml:space="preserve"> </v>
      </c>
      <c r="AC10" s="284" t="str">
        <f>IF('1. General Input'!$D$10&gt;8,+AB10+7," ")</f>
        <v xml:space="preserve"> </v>
      </c>
      <c r="AD10" s="284" t="str">
        <f>IF('1. General Input'!$D$10&gt;8,+AC10+7," ")</f>
        <v xml:space="preserve"> </v>
      </c>
      <c r="AE10" s="284" t="str">
        <f>IF('1. General Input'!$D$10&gt;8,+AD10+7," ")</f>
        <v xml:space="preserve"> </v>
      </c>
      <c r="AF10" s="284" t="str">
        <f>IF('1. General Input'!$D$10&gt;8,+AE10+7," ")</f>
        <v xml:space="preserve"> </v>
      </c>
      <c r="AG10" s="284" t="e">
        <f>IF('1. General Input'!$D$10=8,P11+1,AF11+1)</f>
        <v>#VALUE!</v>
      </c>
    </row>
    <row r="11" spans="1:34" s="282" customFormat="1" x14ac:dyDescent="0.25">
      <c r="A11" s="285" t="s">
        <v>446</v>
      </c>
      <c r="B11" s="286"/>
      <c r="C11" s="286"/>
      <c r="D11" s="286"/>
      <c r="E11" s="286"/>
      <c r="F11" s="286"/>
      <c r="G11" s="286"/>
      <c r="H11" s="286"/>
      <c r="I11" s="288">
        <f>+I10+6</f>
        <v>6</v>
      </c>
      <c r="J11" s="288">
        <f>+J10+6</f>
        <v>13</v>
      </c>
      <c r="K11" s="288">
        <f t="shared" ref="K11:P11" si="1">+K10+6</f>
        <v>20</v>
      </c>
      <c r="L11" s="288">
        <f t="shared" si="1"/>
        <v>27</v>
      </c>
      <c r="M11" s="288">
        <f t="shared" si="1"/>
        <v>34</v>
      </c>
      <c r="N11" s="288">
        <f t="shared" si="1"/>
        <v>41</v>
      </c>
      <c r="O11" s="288">
        <f t="shared" si="1"/>
        <v>48</v>
      </c>
      <c r="P11" s="288">
        <f t="shared" si="1"/>
        <v>55</v>
      </c>
      <c r="Q11" s="287" t="str">
        <f>IF('1. General Input'!$D$10&gt;8,+Q10+6," ")</f>
        <v xml:space="preserve"> </v>
      </c>
      <c r="R11" s="287" t="str">
        <f>IF('1. General Input'!$D$10&gt;8,+R10+6," ")</f>
        <v xml:space="preserve"> </v>
      </c>
      <c r="S11" s="287" t="str">
        <f>IF('1. General Input'!$D$10&gt;8,+S10+6," ")</f>
        <v xml:space="preserve"> </v>
      </c>
      <c r="T11" s="287" t="str">
        <f>IF('1. General Input'!$D$10&gt;8,+T10+6," ")</f>
        <v xml:space="preserve"> </v>
      </c>
      <c r="U11" s="287" t="str">
        <f>IF('1. General Input'!$D$10&gt;8,+U10+6," ")</f>
        <v xml:space="preserve"> </v>
      </c>
      <c r="V11" s="287" t="str">
        <f>IF('1. General Input'!$D$10&gt;8,+V10+6," ")</f>
        <v xml:space="preserve"> </v>
      </c>
      <c r="W11" s="287" t="str">
        <f>IF('1. General Input'!$D$10&gt;8,+W10+6," ")</f>
        <v xml:space="preserve"> </v>
      </c>
      <c r="X11" s="287" t="str">
        <f>IF('1. General Input'!$D$10&gt;8,+X10+6," ")</f>
        <v xml:space="preserve"> </v>
      </c>
      <c r="Y11" s="287" t="str">
        <f>IF('1. General Input'!$D$10&gt;8,+Y10+6," ")</f>
        <v xml:space="preserve"> </v>
      </c>
      <c r="Z11" s="287" t="str">
        <f>IF('1. General Input'!$D$10&gt;8,+Z10+6," ")</f>
        <v xml:space="preserve"> </v>
      </c>
      <c r="AA11" s="287" t="str">
        <f>IF('1. General Input'!$D$10&gt;8,+AA10+6," ")</f>
        <v xml:space="preserve"> </v>
      </c>
      <c r="AB11" s="287" t="str">
        <f>IF('1. General Input'!$D$10&gt;8,+AB10+6," ")</f>
        <v xml:space="preserve"> </v>
      </c>
      <c r="AC11" s="287" t="str">
        <f>IF('1. General Input'!$D$10&gt;8,+AC10+6," ")</f>
        <v xml:space="preserve"> </v>
      </c>
      <c r="AD11" s="287" t="str">
        <f>IF('1. General Input'!$D$10&gt;8,+AD10+6," ")</f>
        <v xml:space="preserve"> </v>
      </c>
      <c r="AE11" s="287" t="str">
        <f>IF('1. General Input'!$D$10&gt;8,+AE10+6," ")</f>
        <v xml:space="preserve"> </v>
      </c>
      <c r="AF11" s="287" t="str">
        <f>IF('1. General Input'!$D$10&gt;8,+AF10+6," ")</f>
        <v xml:space="preserve"> </v>
      </c>
      <c r="AG11" s="288"/>
      <c r="AH11" s="286"/>
    </row>
    <row r="12" spans="1:34" s="262" customFormat="1" ht="120" x14ac:dyDescent="0.25">
      <c r="A12" s="347" t="s">
        <v>159</v>
      </c>
      <c r="B12" s="347" t="s">
        <v>387</v>
      </c>
      <c r="C12" s="347" t="s">
        <v>452</v>
      </c>
      <c r="D12" s="347" t="s">
        <v>453</v>
      </c>
      <c r="E12" s="434" t="s">
        <v>624</v>
      </c>
      <c r="F12" s="347" t="s">
        <v>705</v>
      </c>
      <c r="G12" s="434" t="s">
        <v>720</v>
      </c>
      <c r="H12" s="347" t="s">
        <v>468</v>
      </c>
      <c r="I12" s="378" t="s">
        <v>160</v>
      </c>
      <c r="J12" s="378" t="s">
        <v>161</v>
      </c>
      <c r="K12" s="378" t="s">
        <v>162</v>
      </c>
      <c r="L12" s="378" t="s">
        <v>163</v>
      </c>
      <c r="M12" s="378" t="s">
        <v>164</v>
      </c>
      <c r="N12" s="378" t="s">
        <v>165</v>
      </c>
      <c r="O12" s="378" t="s">
        <v>166</v>
      </c>
      <c r="P12" s="378" t="s">
        <v>167</v>
      </c>
      <c r="Q12" s="263" t="str">
        <f>IF('1. General Input'!$D$10&gt;8,"Paid in Week 9"," ")</f>
        <v xml:space="preserve"> </v>
      </c>
      <c r="R12" s="263" t="str">
        <f>IF('1. General Input'!$D$10&gt;8,"Paid in Week 10"," ")</f>
        <v xml:space="preserve"> </v>
      </c>
      <c r="S12" s="263" t="str">
        <f>IF('1. General Input'!$D$10&gt;8,"Paid in Week 11"," ")</f>
        <v xml:space="preserve"> </v>
      </c>
      <c r="T12" s="263" t="str">
        <f>IF('1. General Input'!$D$10&gt;8,"Paid in Week 12"," ")</f>
        <v xml:space="preserve"> </v>
      </c>
      <c r="U12" s="263" t="str">
        <f>IF('1. General Input'!$D$10&gt;8,"Paid in Week 13"," ")</f>
        <v xml:space="preserve"> </v>
      </c>
      <c r="V12" s="263" t="str">
        <f>IF('1. General Input'!$D$10&gt;8,"Paid in Week 14"," ")</f>
        <v xml:space="preserve"> </v>
      </c>
      <c r="W12" s="263" t="str">
        <f>IF('1. General Input'!$D$10&gt;8,"Paid in Week 15"," ")</f>
        <v xml:space="preserve"> </v>
      </c>
      <c r="X12" s="263" t="str">
        <f>IF('1. General Input'!$D$10&gt;8,"Paid in Week 16"," ")</f>
        <v xml:space="preserve"> </v>
      </c>
      <c r="Y12" s="263" t="str">
        <f>IF('1. General Input'!$D$10&gt;8,"Paid in Week 17"," ")</f>
        <v xml:space="preserve"> </v>
      </c>
      <c r="Z12" s="263" t="str">
        <f>IF('1. General Input'!$D$10&gt;8,"Paid in Week 18"," ")</f>
        <v xml:space="preserve"> </v>
      </c>
      <c r="AA12" s="263" t="str">
        <f>IF('1. General Input'!$D$10&gt;8,"Paid in Week 19"," ")</f>
        <v xml:space="preserve"> </v>
      </c>
      <c r="AB12" s="263" t="str">
        <f>IF('1. General Input'!$D$10&gt;8,"Paid in Week 20"," ")</f>
        <v xml:space="preserve"> </v>
      </c>
      <c r="AC12" s="263" t="str">
        <f>IF('1. General Input'!$D$10&gt;8,"Paid in Week 21"," ")</f>
        <v xml:space="preserve"> </v>
      </c>
      <c r="AD12" s="263" t="str">
        <f>IF('1. General Input'!$D$10&gt;8,"Paid in Week 22"," ")</f>
        <v xml:space="preserve"> </v>
      </c>
      <c r="AE12" s="263" t="str">
        <f>IF('1. General Input'!$D$10&gt;8,"Paid in Week 23"," ")</f>
        <v xml:space="preserve"> </v>
      </c>
      <c r="AF12" s="263" t="str">
        <f>IF('1. General Input'!$D$10&gt;8,"Paid in Week 24"," ")</f>
        <v xml:space="preserve"> </v>
      </c>
      <c r="AG12" s="263" t="s">
        <v>404</v>
      </c>
      <c r="AH12" s="378" t="s">
        <v>168</v>
      </c>
    </row>
    <row r="13" spans="1:34" x14ac:dyDescent="0.25">
      <c r="A13" s="501"/>
      <c r="B13" s="501"/>
      <c r="C13" s="539"/>
      <c r="D13" s="502"/>
      <c r="E13" s="513"/>
      <c r="F13" s="512"/>
      <c r="G13" s="512"/>
      <c r="H13" s="295">
        <f>+E13-F13-G13</f>
        <v>0</v>
      </c>
      <c r="I13" s="295">
        <f>IF(C13&gt;$I$10-1,IF(C13&lt;$J$10,H13,0),0)</f>
        <v>0</v>
      </c>
      <c r="J13" s="295">
        <f>IF(C13&gt;$J$10-1,IF(C13&lt;$K$10,H13,0),0)</f>
        <v>0</v>
      </c>
      <c r="K13" s="295">
        <f>IF(C13&gt;$K$10-1,IF(C13&lt;$L$10,H13,0),0)</f>
        <v>0</v>
      </c>
      <c r="L13" s="295">
        <f>IF(C13&gt;$L$10-1,IF(C13&lt;$M$10,H13,0),0)</f>
        <v>0</v>
      </c>
      <c r="M13" s="295">
        <f>IF(C13&gt;$M$10-1,IF(C13&lt;$N$10,H13,0),0)</f>
        <v>0</v>
      </c>
      <c r="N13" s="295">
        <f>IF(C13&gt;$N$10-1,IF(C13&lt;$O$10,H13,0),0)</f>
        <v>0</v>
      </c>
      <c r="O13" s="295">
        <f>IF(C13&gt;$O$10-1,IF(C13&lt;$P$10,H13,0),0)</f>
        <v>0</v>
      </c>
      <c r="P13" s="295">
        <f>IF(C13&gt;$P$10-1,IF(C13&lt;$P$11+1,H13,0),0)</f>
        <v>0</v>
      </c>
      <c r="Q13" s="295">
        <f>IF('1. General Input'!$D$10=0,0,IF('1. General Input'!$D$10=8,0,IF(C13&gt;$Q$10-1,IF(C13&lt;$R$10,H13,0),0)))</f>
        <v>0</v>
      </c>
      <c r="R13" s="295">
        <f>IF('1. General Input'!$D$10=0,0,IF('1. General Input'!$D$10=8,0,IF(C13&gt;$R$10-1,IF(C13&lt;$S$10,H13,0),0)))</f>
        <v>0</v>
      </c>
      <c r="S13" s="295">
        <f>IF('1. General Input'!$D$10=0,0,IF('1. General Input'!$D$10=8,0,IF(C13&gt;$S$10-1,IF(C13&lt;$T$10,H13,0),0)))</f>
        <v>0</v>
      </c>
      <c r="T13" s="295">
        <f>IF('1. General Input'!$D$10=0,0,IF('1. General Input'!$D$10=8,0,IF(C13&gt;$T$10-1,IF(C13&lt;$U$10,H13,0),0)))</f>
        <v>0</v>
      </c>
      <c r="U13" s="295">
        <f>IF('1. General Input'!$D$10=0,0,IF('1. General Input'!$D$10=8,0,IF(C13&gt;$U$10-1,IF(C13&lt;$V$10,H13,0),0)))</f>
        <v>0</v>
      </c>
      <c r="V13" s="295">
        <f>IF('1. General Input'!$D$10=0,0,IF('1. General Input'!$D$10=8,0,IF(C13&gt;$V$10-1,IF(C13&lt;$W$10,H13,0),0)))</f>
        <v>0</v>
      </c>
      <c r="W13" s="295">
        <f>IF('1. General Input'!$D$10=0,0,IF('1. General Input'!$D$10=8,0,IF(C13&gt;$W$10-1,IF(C13&lt;$X$10,H13,0),0)))</f>
        <v>0</v>
      </c>
      <c r="X13" s="295">
        <f>IF('1. General Input'!$D$10=0,0,IF('1. General Input'!$D$10=8,0,IF(C13&gt;$X$10-1,IF(C13&lt;$Y$10,H13,0),0)))</f>
        <v>0</v>
      </c>
      <c r="Y13" s="295">
        <f>IF('1. General Input'!$D$10=0,0,IF('1. General Input'!$D$10=8,0,IF(C13&gt;$Y$10-1,IF(C13&lt;$Z$10,H13,0),0)))</f>
        <v>0</v>
      </c>
      <c r="Z13" s="295">
        <f>IF('1. General Input'!$D$10=0,0,IF('1. General Input'!$D$10=8,0,IF(C13&gt;$Z$10-1,IF(C13&lt;$AA$10,H13,0),0)))</f>
        <v>0</v>
      </c>
      <c r="AA13" s="295">
        <f>IF('1. General Input'!$D$10=0,0,IF('1. General Input'!$D$10=8,0,IF(C13&gt;$AA$10-1,IF(C13&lt;$AB$10,H13,0),0)))</f>
        <v>0</v>
      </c>
      <c r="AB13" s="295">
        <f>IF('1. General Input'!$D$10=0,0,IF('1. General Input'!$D$10=8,0,IF(C13&gt;$AB$10-1,IF(C13&lt;$AC$10,H13,0),0)))</f>
        <v>0</v>
      </c>
      <c r="AC13" s="295">
        <f>IF('1. General Input'!$D$10=0,0,IF('1. General Input'!$D$10=8,0,IF(C13&gt;$AC$10-1,IF(C13&lt;$AD$10,H13,0),0)))</f>
        <v>0</v>
      </c>
      <c r="AD13" s="295">
        <f>IF('1. General Input'!$D$10=0,0,IF('1. General Input'!$D$10=8,0,IF(C13&gt;$AD$10-1,IF(C13&lt;$AE$10,H13,0),0)))</f>
        <v>0</v>
      </c>
      <c r="AE13" s="295">
        <f>IF('1. General Input'!$D$10=0,0,IF('1. General Input'!$D$10=8,0,IF(C13&gt;$AE$10-1,IF(C13&lt;$AF$10,H13,0),0)))</f>
        <v>0</v>
      </c>
      <c r="AF13" s="295">
        <f>IF('1. General Input'!$D$10=0,0,IF('1. General Input'!$D$10=8,0,IF(C13&gt;$AF$10-1,IF(C13&lt;$AG$10,H13,0),0)))</f>
        <v>0</v>
      </c>
      <c r="AG13" s="295">
        <f>IF('1. General Input'!$D$10=0,0,IF(C13&gt;$AG$10-1,H13,0))</f>
        <v>0</v>
      </c>
      <c r="AH13" s="267">
        <f>SUM(I13:AG13)</f>
        <v>0</v>
      </c>
    </row>
    <row r="14" spans="1:34" x14ac:dyDescent="0.25">
      <c r="A14" s="501"/>
      <c r="B14" s="501"/>
      <c r="C14" s="539"/>
      <c r="D14" s="539"/>
      <c r="E14" s="505"/>
      <c r="F14" s="505"/>
      <c r="G14" s="505"/>
      <c r="H14" s="296">
        <f>+E14-F14-G14</f>
        <v>0</v>
      </c>
      <c r="I14" s="296">
        <f>IF(C14&gt;$I$10-1,IF(C14&lt;$J$10,H14,0),0)</f>
        <v>0</v>
      </c>
      <c r="J14" s="296">
        <f>IF(C14&gt;$J$10-1,IF(C14&lt;$K$10,H14,0),0)</f>
        <v>0</v>
      </c>
      <c r="K14" s="296">
        <f>IF(C14&gt;$K$10-1,IF(C14&lt;$L$10,H14,0),0)</f>
        <v>0</v>
      </c>
      <c r="L14" s="296">
        <f>IF(C14&gt;$L$10-1,IF(C14&lt;$M$10,H14,0),0)</f>
        <v>0</v>
      </c>
      <c r="M14" s="296">
        <f>IF(C14&gt;$M$10-1,IF(C14&lt;$N$10,H14,0),0)</f>
        <v>0</v>
      </c>
      <c r="N14" s="296">
        <f>IF(C14&gt;$N$10-1,IF(C14&lt;$O$10,H14,0),0)</f>
        <v>0</v>
      </c>
      <c r="O14" s="296">
        <f>IF(C14&gt;$O$10-1,IF(C14&lt;$P$10,H14,0),0)</f>
        <v>0</v>
      </c>
      <c r="P14" s="296">
        <f t="shared" ref="P14:P21" si="2">IF(C14&gt;$P$10-1,IF(C14&lt;$P$11+1,H14,0),0)</f>
        <v>0</v>
      </c>
      <c r="Q14" s="296">
        <f>IF('1. General Input'!$D$10=0,0,IF('1. General Input'!$D$10=8,0,IF(C14&gt;$Q$10-1,IF(C14&lt;$R$10,H14,0),0)))</f>
        <v>0</v>
      </c>
      <c r="R14" s="296">
        <f>IF('1. General Input'!$D$10=0,0,IF('1. General Input'!$D$10=8,0,IF(C14&gt;$R$10-1,IF(C14&lt;$S$10,H14,0),0)))</f>
        <v>0</v>
      </c>
      <c r="S14" s="296">
        <f>IF('1. General Input'!$D$10=0,0,IF('1. General Input'!$D$10=8,0,IF(C14&gt;$S$10-1,IF(C14&lt;$T$10,H14,0),0)))</f>
        <v>0</v>
      </c>
      <c r="T14" s="296">
        <f>IF('1. General Input'!$D$10=0,0,IF('1. General Input'!$D$10=8,0,IF(C14&gt;$T$10-1,IF(C14&lt;$U$10,H14,0),0)))</f>
        <v>0</v>
      </c>
      <c r="U14" s="296">
        <f>IF('1. General Input'!$D$10=0,0,IF('1. General Input'!$D$10=8,0,IF(C14&gt;$U$10-1,IF(C14&lt;$V$10,H14,0),0)))</f>
        <v>0</v>
      </c>
      <c r="V14" s="296">
        <f>IF('1. General Input'!$D$10=0,0,IF('1. General Input'!$D$10=8,0,IF(C14&gt;$V$10-1,IF(C14&lt;$W$10,H14,0),0)))</f>
        <v>0</v>
      </c>
      <c r="W14" s="296">
        <f>IF('1. General Input'!$D$10=0,0,IF('1. General Input'!$D$10=8,0,IF(C14&gt;$W$10-1,IF(C14&lt;$X$10,H14,0),0)))</f>
        <v>0</v>
      </c>
      <c r="X14" s="296">
        <f>IF('1. General Input'!$D$10=0,0,IF('1. General Input'!$D$10=8,0,IF(C14&gt;$X$10-1,IF(C14&lt;$Y$10,H14,0),0)))</f>
        <v>0</v>
      </c>
      <c r="Y14" s="296">
        <f>IF('1. General Input'!$D$10=0,0,IF('1. General Input'!$D$10=8,0,IF(C14&gt;$Y$10-1,IF(C14&lt;$Z$10,H14,0),0)))</f>
        <v>0</v>
      </c>
      <c r="Z14" s="296">
        <f>IF('1. General Input'!$D$10=0,0,IF('1. General Input'!$D$10=8,0,IF(C14&gt;$Z$10-1,IF(C14&lt;$AA$10,H14,0),0)))</f>
        <v>0</v>
      </c>
      <c r="AA14" s="296">
        <f>IF('1. General Input'!$D$10=0,0,IF('1. General Input'!$D$10=8,0,IF(C14&gt;$AA$10-1,IF(C14&lt;$AB$10,H14,0),0)))</f>
        <v>0</v>
      </c>
      <c r="AB14" s="296">
        <f>IF('1. General Input'!$D$10=0,0,IF('1. General Input'!$D$10=8,0,IF(C14&gt;$AB$10-1,IF(C14&lt;$AC$10,H14,0),0)))</f>
        <v>0</v>
      </c>
      <c r="AC14" s="296">
        <f>IF('1. General Input'!$D$10=0,0,IF('1. General Input'!$D$10=8,0,IF(C14&gt;$AC$10-1,IF(C14&lt;$AD$10,H14,0),0)))</f>
        <v>0</v>
      </c>
      <c r="AD14" s="296">
        <f>IF('1. General Input'!$D$10=0,0,IF('1. General Input'!$D$10=8,0,IF(C14&gt;$AD$10-1,IF(C14&lt;$AE$10,H14,0),0)))</f>
        <v>0</v>
      </c>
      <c r="AE14" s="296">
        <f>IF('1. General Input'!$D$10=0,0,IF('1. General Input'!$D$10=8,0,IF(C14&gt;$AE$10-1,IF(C14&lt;$AF$10,H14,0),0)))</f>
        <v>0</v>
      </c>
      <c r="AF14" s="296">
        <f>IF('1. General Input'!$D$10=0,0,IF('1. General Input'!$D$10=8,0,IF(C14&gt;$AF$10-1,IF(C14&lt;$AG$10,H14,0),0)))</f>
        <v>0</v>
      </c>
      <c r="AG14" s="296">
        <f>IF('1. General Input'!$D$10=0,0,IF(C14&gt;$AG$10-1,H14,0))</f>
        <v>0</v>
      </c>
      <c r="AH14" s="270">
        <f>SUM(I14:AG14)</f>
        <v>0</v>
      </c>
    </row>
    <row r="15" spans="1:34" x14ac:dyDescent="0.25">
      <c r="A15" s="501"/>
      <c r="B15" s="501"/>
      <c r="C15" s="539"/>
      <c r="D15" s="539"/>
      <c r="E15" s="505"/>
      <c r="F15" s="505"/>
      <c r="G15" s="505"/>
      <c r="H15" s="296">
        <f t="shared" ref="H15:H78" si="3">+E15-F15-G15</f>
        <v>0</v>
      </c>
      <c r="I15" s="296">
        <f t="shared" ref="I15:I78" si="4">IF(C15&gt;$I$10-1,IF(C15&lt;$J$10,H15,0),0)</f>
        <v>0</v>
      </c>
      <c r="J15" s="296">
        <f t="shared" ref="J15:J78" si="5">IF(C15&gt;$J$10-1,IF(C15&lt;$K$10,H15,0),0)</f>
        <v>0</v>
      </c>
      <c r="K15" s="296">
        <f t="shared" ref="K15:K78" si="6">IF(C15&gt;$K$10-1,IF(C15&lt;$L$10,H15,0),0)</f>
        <v>0</v>
      </c>
      <c r="L15" s="296">
        <f t="shared" ref="L15:L78" si="7">IF(C15&gt;$L$10-1,IF(C15&lt;$M$10,H15,0),0)</f>
        <v>0</v>
      </c>
      <c r="M15" s="296">
        <f t="shared" ref="M15:M78" si="8">IF(C15&gt;$M$10-1,IF(C15&lt;$N$10,H15,0),0)</f>
        <v>0</v>
      </c>
      <c r="N15" s="296">
        <f t="shared" ref="N15:N78" si="9">IF(C15&gt;$N$10-1,IF(C15&lt;$O$10,H15,0),0)</f>
        <v>0</v>
      </c>
      <c r="O15" s="296">
        <f t="shared" ref="O15:O78" si="10">IF(C15&gt;$O$10-1,IF(C15&lt;$P$10,H15,0),0)</f>
        <v>0</v>
      </c>
      <c r="P15" s="296">
        <f t="shared" si="2"/>
        <v>0</v>
      </c>
      <c r="Q15" s="296">
        <f>IF('1. General Input'!$D$10=0,0,IF('1. General Input'!$D$10=8,0,IF(C15&gt;$Q$10-1,IF(C15&lt;$R$10,H15,0),0)))</f>
        <v>0</v>
      </c>
      <c r="R15" s="296">
        <f>IF('1. General Input'!$D$10=0,0,IF('1. General Input'!$D$10=8,0,IF(C15&gt;$R$10-1,IF(C15&lt;$S$10,H15,0),0)))</f>
        <v>0</v>
      </c>
      <c r="S15" s="296">
        <f>IF('1. General Input'!$D$10=0,0,IF('1. General Input'!$D$10=8,0,IF(C15&gt;$S$10-1,IF(C15&lt;$T$10,H15,0),0)))</f>
        <v>0</v>
      </c>
      <c r="T15" s="296">
        <f>IF('1. General Input'!$D$10=0,0,IF('1. General Input'!$D$10=8,0,IF(C15&gt;$T$10-1,IF(C15&lt;$U$10,H15,0),0)))</f>
        <v>0</v>
      </c>
      <c r="U15" s="296">
        <f>IF('1. General Input'!$D$10=0,0,IF('1. General Input'!$D$10=8,0,IF(C15&gt;$U$10-1,IF(C15&lt;$V$10,H15,0),0)))</f>
        <v>0</v>
      </c>
      <c r="V15" s="296">
        <f>IF('1. General Input'!$D$10=0,0,IF('1. General Input'!$D$10=8,0,IF(C15&gt;$V$10-1,IF(C15&lt;$W$10,H15,0),0)))</f>
        <v>0</v>
      </c>
      <c r="W15" s="296">
        <f>IF('1. General Input'!$D$10=0,0,IF('1. General Input'!$D$10=8,0,IF(C15&gt;$W$10-1,IF(C15&lt;$X$10,H15,0),0)))</f>
        <v>0</v>
      </c>
      <c r="X15" s="296">
        <f>IF('1. General Input'!$D$10=0,0,IF('1. General Input'!$D$10=8,0,IF(C15&gt;$X$10-1,IF(C15&lt;$Y$10,H15,0),0)))</f>
        <v>0</v>
      </c>
      <c r="Y15" s="296">
        <f>IF('1. General Input'!$D$10=0,0,IF('1. General Input'!$D$10=8,0,IF(C15&gt;$Y$10-1,IF(C15&lt;$Z$10,H15,0),0)))</f>
        <v>0</v>
      </c>
      <c r="Z15" s="296">
        <f>IF('1. General Input'!$D$10=0,0,IF('1. General Input'!$D$10=8,0,IF(C15&gt;$Z$10-1,IF(C15&lt;$AA$10,H15,0),0)))</f>
        <v>0</v>
      </c>
      <c r="AA15" s="296">
        <f>IF('1. General Input'!$D$10=0,0,IF('1. General Input'!$D$10=8,0,IF(C15&gt;$AA$10-1,IF(C15&lt;$AB$10,H15,0),0)))</f>
        <v>0</v>
      </c>
      <c r="AB15" s="296">
        <f>IF('1. General Input'!$D$10=0,0,IF('1. General Input'!$D$10=8,0,IF(C15&gt;$AB$10-1,IF(C15&lt;$AC$10,H15,0),0)))</f>
        <v>0</v>
      </c>
      <c r="AC15" s="296">
        <f>IF('1. General Input'!$D$10=0,0,IF('1. General Input'!$D$10=8,0,IF(C15&gt;$AC$10-1,IF(C15&lt;$AD$10,H15,0),0)))</f>
        <v>0</v>
      </c>
      <c r="AD15" s="296">
        <f>IF('1. General Input'!$D$10=0,0,IF('1. General Input'!$D$10=8,0,IF(C15&gt;$AD$10-1,IF(C15&lt;$AE$10,H15,0),0)))</f>
        <v>0</v>
      </c>
      <c r="AE15" s="296">
        <f>IF('1. General Input'!$D$10=0,0,IF('1. General Input'!$D$10=8,0,IF(C15&gt;$AE$10-1,IF(C15&lt;$AF$10,H15,0),0)))</f>
        <v>0</v>
      </c>
      <c r="AF15" s="296">
        <f>IF('1. General Input'!$D$10=0,0,IF('1. General Input'!$D$10=8,0,IF(C15&gt;$AF$10-1,IF(C15&lt;$AG$10,H15,0),0)))</f>
        <v>0</v>
      </c>
      <c r="AG15" s="296">
        <f>IF('1. General Input'!$D$10=0,0,IF(C15&gt;$AG$10-1,H15,0))</f>
        <v>0</v>
      </c>
      <c r="AH15" s="270">
        <f t="shared" ref="AH15:AH37" si="11">SUM(I15:AG15)</f>
        <v>0</v>
      </c>
    </row>
    <row r="16" spans="1:34" x14ac:dyDescent="0.25">
      <c r="A16" s="501"/>
      <c r="B16" s="501"/>
      <c r="C16" s="539"/>
      <c r="D16" s="539"/>
      <c r="E16" s="505"/>
      <c r="F16" s="505"/>
      <c r="G16" s="505"/>
      <c r="H16" s="296">
        <f t="shared" si="3"/>
        <v>0</v>
      </c>
      <c r="I16" s="296">
        <f t="shared" si="4"/>
        <v>0</v>
      </c>
      <c r="J16" s="296">
        <f t="shared" si="5"/>
        <v>0</v>
      </c>
      <c r="K16" s="296">
        <f t="shared" si="6"/>
        <v>0</v>
      </c>
      <c r="L16" s="296">
        <f t="shared" si="7"/>
        <v>0</v>
      </c>
      <c r="M16" s="296">
        <f t="shared" si="8"/>
        <v>0</v>
      </c>
      <c r="N16" s="296">
        <f t="shared" si="9"/>
        <v>0</v>
      </c>
      <c r="O16" s="296">
        <f t="shared" si="10"/>
        <v>0</v>
      </c>
      <c r="P16" s="296">
        <f t="shared" si="2"/>
        <v>0</v>
      </c>
      <c r="Q16" s="296">
        <f>IF('1. General Input'!$D$10=0,0,IF('1. General Input'!$D$10=8,0,IF(C16&gt;$Q$10-1,IF(C16&lt;$R$10,H16,0),0)))</f>
        <v>0</v>
      </c>
      <c r="R16" s="296">
        <f>IF('1. General Input'!$D$10=0,0,IF('1. General Input'!$D$10=8,0,IF(C16&gt;$R$10-1,IF(C16&lt;$S$10,H16,0),0)))</f>
        <v>0</v>
      </c>
      <c r="S16" s="296">
        <f>IF('1. General Input'!$D$10=0,0,IF('1. General Input'!$D$10=8,0,IF(C16&gt;$S$10-1,IF(C16&lt;$T$10,H16,0),0)))</f>
        <v>0</v>
      </c>
      <c r="T16" s="296">
        <f>IF('1. General Input'!$D$10=0,0,IF('1. General Input'!$D$10=8,0,IF(C16&gt;$T$10-1,IF(C16&lt;$U$10,H16,0),0)))</f>
        <v>0</v>
      </c>
      <c r="U16" s="296">
        <f>IF('1. General Input'!$D$10=0,0,IF('1. General Input'!$D$10=8,0,IF(C16&gt;$U$10-1,IF(C16&lt;$V$10,H16,0),0)))</f>
        <v>0</v>
      </c>
      <c r="V16" s="296">
        <f>IF('1. General Input'!$D$10=0,0,IF('1. General Input'!$D$10=8,0,IF(C16&gt;$V$10-1,IF(C16&lt;$W$10,H16,0),0)))</f>
        <v>0</v>
      </c>
      <c r="W16" s="296">
        <f>IF('1. General Input'!$D$10=0,0,IF('1. General Input'!$D$10=8,0,IF(C16&gt;$W$10-1,IF(C16&lt;$X$10,H16,0),0)))</f>
        <v>0</v>
      </c>
      <c r="X16" s="296">
        <f>IF('1. General Input'!$D$10=0,0,IF('1. General Input'!$D$10=8,0,IF(C16&gt;$X$10-1,IF(C16&lt;$Y$10,H16,0),0)))</f>
        <v>0</v>
      </c>
      <c r="Y16" s="296">
        <f>IF('1. General Input'!$D$10=0,0,IF('1. General Input'!$D$10=8,0,IF(C16&gt;$Y$10-1,IF(C16&lt;$Z$10,H16,0),0)))</f>
        <v>0</v>
      </c>
      <c r="Z16" s="296">
        <f>IF('1. General Input'!$D$10=0,0,IF('1. General Input'!$D$10=8,0,IF(C16&gt;$Z$10-1,IF(C16&lt;$AA$10,H16,0),0)))</f>
        <v>0</v>
      </c>
      <c r="AA16" s="296">
        <f>IF('1. General Input'!$D$10=0,0,IF('1. General Input'!$D$10=8,0,IF(C16&gt;$AA$10-1,IF(C16&lt;$AB$10,H16,0),0)))</f>
        <v>0</v>
      </c>
      <c r="AB16" s="296">
        <f>IF('1. General Input'!$D$10=0,0,IF('1. General Input'!$D$10=8,0,IF(C16&gt;$AB$10-1,IF(C16&lt;$AC$10,H16,0),0)))</f>
        <v>0</v>
      </c>
      <c r="AC16" s="296">
        <f>IF('1. General Input'!$D$10=0,0,IF('1. General Input'!$D$10=8,0,IF(C16&gt;$AC$10-1,IF(C16&lt;$AD$10,H16,0),0)))</f>
        <v>0</v>
      </c>
      <c r="AD16" s="296">
        <f>IF('1. General Input'!$D$10=0,0,IF('1. General Input'!$D$10=8,0,IF(C16&gt;$AD$10-1,IF(C16&lt;$AE$10,H16,0),0)))</f>
        <v>0</v>
      </c>
      <c r="AE16" s="296">
        <f>IF('1. General Input'!$D$10=0,0,IF('1. General Input'!$D$10=8,0,IF(C16&gt;$AE$10-1,IF(C16&lt;$AF$10,H16,0),0)))</f>
        <v>0</v>
      </c>
      <c r="AF16" s="296">
        <f>IF('1. General Input'!$D$10=0,0,IF('1. General Input'!$D$10=8,0,IF(C16&gt;$AF$10-1,IF(C16&lt;$AG$10,H16,0),0)))</f>
        <v>0</v>
      </c>
      <c r="AG16" s="296">
        <f>IF('1. General Input'!$D$10=0,0,IF(C16&gt;$AG$10-1,H16,0))</f>
        <v>0</v>
      </c>
      <c r="AH16" s="270">
        <f t="shared" si="11"/>
        <v>0</v>
      </c>
    </row>
    <row r="17" spans="1:34" x14ac:dyDescent="0.25">
      <c r="A17" s="501"/>
      <c r="B17" s="501"/>
      <c r="C17" s="539"/>
      <c r="D17" s="539"/>
      <c r="E17" s="505"/>
      <c r="F17" s="505"/>
      <c r="G17" s="505"/>
      <c r="H17" s="296">
        <f t="shared" si="3"/>
        <v>0</v>
      </c>
      <c r="I17" s="296">
        <f t="shared" si="4"/>
        <v>0</v>
      </c>
      <c r="J17" s="296">
        <f t="shared" si="5"/>
        <v>0</v>
      </c>
      <c r="K17" s="296">
        <f t="shared" si="6"/>
        <v>0</v>
      </c>
      <c r="L17" s="296">
        <f t="shared" si="7"/>
        <v>0</v>
      </c>
      <c r="M17" s="296">
        <f t="shared" si="8"/>
        <v>0</v>
      </c>
      <c r="N17" s="296">
        <f t="shared" si="9"/>
        <v>0</v>
      </c>
      <c r="O17" s="296">
        <f t="shared" si="10"/>
        <v>0</v>
      </c>
      <c r="P17" s="296">
        <f t="shared" si="2"/>
        <v>0</v>
      </c>
      <c r="Q17" s="296">
        <f>IF('1. General Input'!$D$10=0,0,IF('1. General Input'!$D$10=8,0,IF(C17&gt;$Q$10-1,IF(C17&lt;$R$10,H17,0),0)))</f>
        <v>0</v>
      </c>
      <c r="R17" s="296">
        <f>IF('1. General Input'!$D$10=0,0,IF('1. General Input'!$D$10=8,0,IF(C17&gt;$R$10-1,IF(C17&lt;$S$10,H17,0),0)))</f>
        <v>0</v>
      </c>
      <c r="S17" s="296">
        <f>IF('1. General Input'!$D$10=0,0,IF('1. General Input'!$D$10=8,0,IF(C17&gt;$S$10-1,IF(C17&lt;$T$10,H17,0),0)))</f>
        <v>0</v>
      </c>
      <c r="T17" s="296">
        <f>IF('1. General Input'!$D$10=0,0,IF('1. General Input'!$D$10=8,0,IF(C17&gt;$T$10-1,IF(C17&lt;$U$10,H17,0),0)))</f>
        <v>0</v>
      </c>
      <c r="U17" s="296">
        <f>IF('1. General Input'!$D$10=0,0,IF('1. General Input'!$D$10=8,0,IF(C17&gt;$U$10-1,IF(C17&lt;$V$10,H17,0),0)))</f>
        <v>0</v>
      </c>
      <c r="V17" s="296">
        <f>IF('1. General Input'!$D$10=0,0,IF('1. General Input'!$D$10=8,0,IF(C17&gt;$V$10-1,IF(C17&lt;$W$10,H17,0),0)))</f>
        <v>0</v>
      </c>
      <c r="W17" s="296">
        <f>IF('1. General Input'!$D$10=0,0,IF('1. General Input'!$D$10=8,0,IF(C17&gt;$W$10-1,IF(C17&lt;$X$10,H17,0),0)))</f>
        <v>0</v>
      </c>
      <c r="X17" s="296">
        <f>IF('1. General Input'!$D$10=0,0,IF('1. General Input'!$D$10=8,0,IF(C17&gt;$X$10-1,IF(C17&lt;$Y$10,H17,0),0)))</f>
        <v>0</v>
      </c>
      <c r="Y17" s="296">
        <f>IF('1. General Input'!$D$10=0,0,IF('1. General Input'!$D$10=8,0,IF(C17&gt;$Y$10-1,IF(C17&lt;$Z$10,H17,0),0)))</f>
        <v>0</v>
      </c>
      <c r="Z17" s="296">
        <f>IF('1. General Input'!$D$10=0,0,IF('1. General Input'!$D$10=8,0,IF(C17&gt;$Z$10-1,IF(C17&lt;$AA$10,H17,0),0)))</f>
        <v>0</v>
      </c>
      <c r="AA17" s="296">
        <f>IF('1. General Input'!$D$10=0,0,IF('1. General Input'!$D$10=8,0,IF(C17&gt;$AA$10-1,IF(C17&lt;$AB$10,H17,0),0)))</f>
        <v>0</v>
      </c>
      <c r="AB17" s="296">
        <f>IF('1. General Input'!$D$10=0,0,IF('1. General Input'!$D$10=8,0,IF(C17&gt;$AB$10-1,IF(C17&lt;$AC$10,H17,0),0)))</f>
        <v>0</v>
      </c>
      <c r="AC17" s="296">
        <f>IF('1. General Input'!$D$10=0,0,IF('1. General Input'!$D$10=8,0,IF(C17&gt;$AC$10-1,IF(C17&lt;$AD$10,H17,0),0)))</f>
        <v>0</v>
      </c>
      <c r="AD17" s="296">
        <f>IF('1. General Input'!$D$10=0,0,IF('1. General Input'!$D$10=8,0,IF(C17&gt;$AD$10-1,IF(C17&lt;$AE$10,H17,0),0)))</f>
        <v>0</v>
      </c>
      <c r="AE17" s="296">
        <f>IF('1. General Input'!$D$10=0,0,IF('1. General Input'!$D$10=8,0,IF(C17&gt;$AE$10-1,IF(C17&lt;$AF$10,H17,0),0)))</f>
        <v>0</v>
      </c>
      <c r="AF17" s="296">
        <f>IF('1. General Input'!$D$10=0,0,IF('1. General Input'!$D$10=8,0,IF(C17&gt;$AF$10-1,IF(C17&lt;$AG$10,H17,0),0)))</f>
        <v>0</v>
      </c>
      <c r="AG17" s="296">
        <f>IF('1. General Input'!$D$10=0,0,IF(C17&gt;$AG$10-1,H17,0))</f>
        <v>0</v>
      </c>
      <c r="AH17" s="270">
        <f t="shared" si="11"/>
        <v>0</v>
      </c>
    </row>
    <row r="18" spans="1:34" x14ac:dyDescent="0.25">
      <c r="A18" s="501"/>
      <c r="B18" s="501"/>
      <c r="C18" s="539"/>
      <c r="D18" s="539"/>
      <c r="E18" s="505"/>
      <c r="F18" s="505"/>
      <c r="G18" s="505"/>
      <c r="H18" s="296">
        <f t="shared" si="3"/>
        <v>0</v>
      </c>
      <c r="I18" s="296">
        <f t="shared" si="4"/>
        <v>0</v>
      </c>
      <c r="J18" s="296">
        <f t="shared" si="5"/>
        <v>0</v>
      </c>
      <c r="K18" s="296">
        <f t="shared" si="6"/>
        <v>0</v>
      </c>
      <c r="L18" s="296">
        <f t="shared" si="7"/>
        <v>0</v>
      </c>
      <c r="M18" s="296">
        <f t="shared" si="8"/>
        <v>0</v>
      </c>
      <c r="N18" s="296">
        <f t="shared" si="9"/>
        <v>0</v>
      </c>
      <c r="O18" s="296">
        <f t="shared" si="10"/>
        <v>0</v>
      </c>
      <c r="P18" s="296">
        <f t="shared" si="2"/>
        <v>0</v>
      </c>
      <c r="Q18" s="296">
        <f>IF('1. General Input'!$D$10=0,0,IF('1. General Input'!$D$10=8,0,IF(C18&gt;$Q$10-1,IF(C18&lt;$R$10,H18,0),0)))</f>
        <v>0</v>
      </c>
      <c r="R18" s="296">
        <f>IF('1. General Input'!$D$10=0,0,IF('1. General Input'!$D$10=8,0,IF(C18&gt;$R$10-1,IF(C18&lt;$S$10,H18,0),0)))</f>
        <v>0</v>
      </c>
      <c r="S18" s="296">
        <f>IF('1. General Input'!$D$10=0,0,IF('1. General Input'!$D$10=8,0,IF(C18&gt;$S$10-1,IF(C18&lt;$T$10,H18,0),0)))</f>
        <v>0</v>
      </c>
      <c r="T18" s="296">
        <f>IF('1. General Input'!$D$10=0,0,IF('1. General Input'!$D$10=8,0,IF(C18&gt;$T$10-1,IF(C18&lt;$U$10,H18,0),0)))</f>
        <v>0</v>
      </c>
      <c r="U18" s="296">
        <f>IF('1. General Input'!$D$10=0,0,IF('1. General Input'!$D$10=8,0,IF(C18&gt;$U$10-1,IF(C18&lt;$V$10,H18,0),0)))</f>
        <v>0</v>
      </c>
      <c r="V18" s="296">
        <f>IF('1. General Input'!$D$10=0,0,IF('1. General Input'!$D$10=8,0,IF(C18&gt;$V$10-1,IF(C18&lt;$W$10,H18,0),0)))</f>
        <v>0</v>
      </c>
      <c r="W18" s="296">
        <f>IF('1. General Input'!$D$10=0,0,IF('1. General Input'!$D$10=8,0,IF(C18&gt;$W$10-1,IF(C18&lt;$X$10,H18,0),0)))</f>
        <v>0</v>
      </c>
      <c r="X18" s="296">
        <f>IF('1. General Input'!$D$10=0,0,IF('1. General Input'!$D$10=8,0,IF(C18&gt;$X$10-1,IF(C18&lt;$Y$10,H18,0),0)))</f>
        <v>0</v>
      </c>
      <c r="Y18" s="296">
        <f>IF('1. General Input'!$D$10=0,0,IF('1. General Input'!$D$10=8,0,IF(C18&gt;$Y$10-1,IF(C18&lt;$Z$10,H18,0),0)))</f>
        <v>0</v>
      </c>
      <c r="Z18" s="296">
        <f>IF('1. General Input'!$D$10=0,0,IF('1. General Input'!$D$10=8,0,IF(C18&gt;$Z$10-1,IF(C18&lt;$AA$10,H18,0),0)))</f>
        <v>0</v>
      </c>
      <c r="AA18" s="296">
        <f>IF('1. General Input'!$D$10=0,0,IF('1. General Input'!$D$10=8,0,IF(C18&gt;$AA$10-1,IF(C18&lt;$AB$10,H18,0),0)))</f>
        <v>0</v>
      </c>
      <c r="AB18" s="296">
        <f>IF('1. General Input'!$D$10=0,0,IF('1. General Input'!$D$10=8,0,IF(C18&gt;$AB$10-1,IF(C18&lt;$AC$10,H18,0),0)))</f>
        <v>0</v>
      </c>
      <c r="AC18" s="296">
        <f>IF('1. General Input'!$D$10=0,0,IF('1. General Input'!$D$10=8,0,IF(C18&gt;$AC$10-1,IF(C18&lt;$AD$10,H18,0),0)))</f>
        <v>0</v>
      </c>
      <c r="AD18" s="296">
        <f>IF('1. General Input'!$D$10=0,0,IF('1. General Input'!$D$10=8,0,IF(C18&gt;$AD$10-1,IF(C18&lt;$AE$10,H18,0),0)))</f>
        <v>0</v>
      </c>
      <c r="AE18" s="296">
        <f>IF('1. General Input'!$D$10=0,0,IF('1. General Input'!$D$10=8,0,IF(C18&gt;$AE$10-1,IF(C18&lt;$AF$10,H18,0),0)))</f>
        <v>0</v>
      </c>
      <c r="AF18" s="296">
        <f>IF('1. General Input'!$D$10=0,0,IF('1. General Input'!$D$10=8,0,IF(C18&gt;$AF$10-1,IF(C18&lt;$AG$10,H18,0),0)))</f>
        <v>0</v>
      </c>
      <c r="AG18" s="296">
        <f>IF('1. General Input'!$D$10=0,0,IF(C18&gt;$AG$10-1,H18,0))</f>
        <v>0</v>
      </c>
      <c r="AH18" s="270">
        <f t="shared" si="11"/>
        <v>0</v>
      </c>
    </row>
    <row r="19" spans="1:34" x14ac:dyDescent="0.25">
      <c r="A19" s="501"/>
      <c r="B19" s="501"/>
      <c r="C19" s="539"/>
      <c r="D19" s="539"/>
      <c r="E19" s="505"/>
      <c r="F19" s="505"/>
      <c r="G19" s="505"/>
      <c r="H19" s="296">
        <f t="shared" si="3"/>
        <v>0</v>
      </c>
      <c r="I19" s="296">
        <f t="shared" si="4"/>
        <v>0</v>
      </c>
      <c r="J19" s="296">
        <f t="shared" si="5"/>
        <v>0</v>
      </c>
      <c r="K19" s="296">
        <f t="shared" si="6"/>
        <v>0</v>
      </c>
      <c r="L19" s="296">
        <f t="shared" si="7"/>
        <v>0</v>
      </c>
      <c r="M19" s="296">
        <f t="shared" si="8"/>
        <v>0</v>
      </c>
      <c r="N19" s="296">
        <f t="shared" si="9"/>
        <v>0</v>
      </c>
      <c r="O19" s="296">
        <f t="shared" si="10"/>
        <v>0</v>
      </c>
      <c r="P19" s="296">
        <f t="shared" si="2"/>
        <v>0</v>
      </c>
      <c r="Q19" s="296">
        <f>IF('1. General Input'!$D$10=0,0,IF('1. General Input'!$D$10=8,0,IF(C19&gt;$Q$10-1,IF(C19&lt;$R$10,H19,0),0)))</f>
        <v>0</v>
      </c>
      <c r="R19" s="296">
        <f>IF('1. General Input'!$D$10=0,0,IF('1. General Input'!$D$10=8,0,IF(C19&gt;$R$10-1,IF(C19&lt;$S$10,H19,0),0)))</f>
        <v>0</v>
      </c>
      <c r="S19" s="296">
        <f>IF('1. General Input'!$D$10=0,0,IF('1. General Input'!$D$10=8,0,IF(C19&gt;$S$10-1,IF(C19&lt;$T$10,H19,0),0)))</f>
        <v>0</v>
      </c>
      <c r="T19" s="296">
        <f>IF('1. General Input'!$D$10=0,0,IF('1. General Input'!$D$10=8,0,IF(C19&gt;$T$10-1,IF(C19&lt;$U$10,H19,0),0)))</f>
        <v>0</v>
      </c>
      <c r="U19" s="296">
        <f>IF('1. General Input'!$D$10=0,0,IF('1. General Input'!$D$10=8,0,IF(C19&gt;$U$10-1,IF(C19&lt;$V$10,H19,0),0)))</f>
        <v>0</v>
      </c>
      <c r="V19" s="296">
        <f>IF('1. General Input'!$D$10=0,0,IF('1. General Input'!$D$10=8,0,IF(C19&gt;$V$10-1,IF(C19&lt;$W$10,H19,0),0)))</f>
        <v>0</v>
      </c>
      <c r="W19" s="296">
        <f>IF('1. General Input'!$D$10=0,0,IF('1. General Input'!$D$10=8,0,IF(C19&gt;$W$10-1,IF(C19&lt;$X$10,H19,0),0)))</f>
        <v>0</v>
      </c>
      <c r="X19" s="296">
        <f>IF('1. General Input'!$D$10=0,0,IF('1. General Input'!$D$10=8,0,IF(C19&gt;$X$10-1,IF(C19&lt;$Y$10,H19,0),0)))</f>
        <v>0</v>
      </c>
      <c r="Y19" s="296">
        <f>IF('1. General Input'!$D$10=0,0,IF('1. General Input'!$D$10=8,0,IF(C19&gt;$Y$10-1,IF(C19&lt;$Z$10,H19,0),0)))</f>
        <v>0</v>
      </c>
      <c r="Z19" s="296">
        <f>IF('1. General Input'!$D$10=0,0,IF('1. General Input'!$D$10=8,0,IF(C19&gt;$Z$10-1,IF(C19&lt;$AA$10,H19,0),0)))</f>
        <v>0</v>
      </c>
      <c r="AA19" s="296">
        <f>IF('1. General Input'!$D$10=0,0,IF('1. General Input'!$D$10=8,0,IF(C19&gt;$AA$10-1,IF(C19&lt;$AB$10,H19,0),0)))</f>
        <v>0</v>
      </c>
      <c r="AB19" s="296">
        <f>IF('1. General Input'!$D$10=0,0,IF('1. General Input'!$D$10=8,0,IF(C19&gt;$AB$10-1,IF(C19&lt;$AC$10,H19,0),0)))</f>
        <v>0</v>
      </c>
      <c r="AC19" s="296">
        <f>IF('1. General Input'!$D$10=0,0,IF('1. General Input'!$D$10=8,0,IF(C19&gt;$AC$10-1,IF(C19&lt;$AD$10,H19,0),0)))</f>
        <v>0</v>
      </c>
      <c r="AD19" s="296">
        <f>IF('1. General Input'!$D$10=0,0,IF('1. General Input'!$D$10=8,0,IF(C19&gt;$AD$10-1,IF(C19&lt;$AE$10,H19,0),0)))</f>
        <v>0</v>
      </c>
      <c r="AE19" s="296">
        <f>IF('1. General Input'!$D$10=0,0,IF('1. General Input'!$D$10=8,0,IF(C19&gt;$AE$10-1,IF(C19&lt;$AF$10,H19,0),0)))</f>
        <v>0</v>
      </c>
      <c r="AF19" s="296">
        <f>IF('1. General Input'!$D$10=0,0,IF('1. General Input'!$D$10=8,0,IF(C19&gt;$AF$10-1,IF(C19&lt;$AG$10,H19,0),0)))</f>
        <v>0</v>
      </c>
      <c r="AG19" s="296">
        <f>IF('1. General Input'!$D$10=0,0,IF(C19&gt;$AG$10-1,H19,0))</f>
        <v>0</v>
      </c>
      <c r="AH19" s="270">
        <f t="shared" si="11"/>
        <v>0</v>
      </c>
    </row>
    <row r="20" spans="1:34" x14ac:dyDescent="0.25">
      <c r="A20" s="501"/>
      <c r="B20" s="501"/>
      <c r="C20" s="539"/>
      <c r="D20" s="539"/>
      <c r="E20" s="505"/>
      <c r="F20" s="505"/>
      <c r="G20" s="505"/>
      <c r="H20" s="296">
        <f t="shared" si="3"/>
        <v>0</v>
      </c>
      <c r="I20" s="296">
        <f t="shared" si="4"/>
        <v>0</v>
      </c>
      <c r="J20" s="296">
        <f t="shared" si="5"/>
        <v>0</v>
      </c>
      <c r="K20" s="296">
        <f t="shared" si="6"/>
        <v>0</v>
      </c>
      <c r="L20" s="296">
        <f t="shared" si="7"/>
        <v>0</v>
      </c>
      <c r="M20" s="296">
        <f t="shared" si="8"/>
        <v>0</v>
      </c>
      <c r="N20" s="296">
        <f t="shared" si="9"/>
        <v>0</v>
      </c>
      <c r="O20" s="296">
        <f t="shared" si="10"/>
        <v>0</v>
      </c>
      <c r="P20" s="296">
        <f t="shared" si="2"/>
        <v>0</v>
      </c>
      <c r="Q20" s="296">
        <f>IF('1. General Input'!$D$10=0,0,IF('1. General Input'!$D$10=8,0,IF(C20&gt;$Q$10-1,IF(C20&lt;$R$10,H20,0),0)))</f>
        <v>0</v>
      </c>
      <c r="R20" s="296">
        <f>IF('1. General Input'!$D$10=0,0,IF('1. General Input'!$D$10=8,0,IF(C20&gt;$R$10-1,IF(C20&lt;$S$10,H20,0),0)))</f>
        <v>0</v>
      </c>
      <c r="S20" s="296">
        <f>IF('1. General Input'!$D$10=0,0,IF('1. General Input'!$D$10=8,0,IF(C20&gt;$S$10-1,IF(C20&lt;$T$10,H20,0),0)))</f>
        <v>0</v>
      </c>
      <c r="T20" s="296">
        <f>IF('1. General Input'!$D$10=0,0,IF('1. General Input'!$D$10=8,0,IF(C20&gt;$T$10-1,IF(C20&lt;$U$10,H20,0),0)))</f>
        <v>0</v>
      </c>
      <c r="U20" s="296">
        <f>IF('1. General Input'!$D$10=0,0,IF('1. General Input'!$D$10=8,0,IF(C20&gt;$U$10-1,IF(C20&lt;$V$10,H20,0),0)))</f>
        <v>0</v>
      </c>
      <c r="V20" s="296">
        <f>IF('1. General Input'!$D$10=0,0,IF('1. General Input'!$D$10=8,0,IF(C20&gt;$V$10-1,IF(C20&lt;$W$10,H20,0),0)))</f>
        <v>0</v>
      </c>
      <c r="W20" s="296">
        <f>IF('1. General Input'!$D$10=0,0,IF('1. General Input'!$D$10=8,0,IF(C20&gt;$W$10-1,IF(C20&lt;$X$10,H20,0),0)))</f>
        <v>0</v>
      </c>
      <c r="X20" s="296">
        <f>IF('1. General Input'!$D$10=0,0,IF('1. General Input'!$D$10=8,0,IF(C20&gt;$X$10-1,IF(C20&lt;$Y$10,H20,0),0)))</f>
        <v>0</v>
      </c>
      <c r="Y20" s="296">
        <f>IF('1. General Input'!$D$10=0,0,IF('1. General Input'!$D$10=8,0,IF(C20&gt;$Y$10-1,IF(C20&lt;$Z$10,H20,0),0)))</f>
        <v>0</v>
      </c>
      <c r="Z20" s="296">
        <f>IF('1. General Input'!$D$10=0,0,IF('1. General Input'!$D$10=8,0,IF(C20&gt;$Z$10-1,IF(C20&lt;$AA$10,H20,0),0)))</f>
        <v>0</v>
      </c>
      <c r="AA20" s="296">
        <f>IF('1. General Input'!$D$10=0,0,IF('1. General Input'!$D$10=8,0,IF(C20&gt;$AA$10-1,IF(C20&lt;$AB$10,H20,0),0)))</f>
        <v>0</v>
      </c>
      <c r="AB20" s="296">
        <f>IF('1. General Input'!$D$10=0,0,IF('1. General Input'!$D$10=8,0,IF(C20&gt;$AB$10-1,IF(C20&lt;$AC$10,H20,0),0)))</f>
        <v>0</v>
      </c>
      <c r="AC20" s="296">
        <f>IF('1. General Input'!$D$10=0,0,IF('1. General Input'!$D$10=8,0,IF(C20&gt;$AC$10-1,IF(C20&lt;$AD$10,H20,0),0)))</f>
        <v>0</v>
      </c>
      <c r="AD20" s="296">
        <f>IF('1. General Input'!$D$10=0,0,IF('1. General Input'!$D$10=8,0,IF(C20&gt;$AD$10-1,IF(C20&lt;$AE$10,H20,0),0)))</f>
        <v>0</v>
      </c>
      <c r="AE20" s="296">
        <f>IF('1. General Input'!$D$10=0,0,IF('1. General Input'!$D$10=8,0,IF(C20&gt;$AE$10-1,IF(C20&lt;$AF$10,H20,0),0)))</f>
        <v>0</v>
      </c>
      <c r="AF20" s="296">
        <f>IF('1. General Input'!$D$10=0,0,IF('1. General Input'!$D$10=8,0,IF(C20&gt;$AF$10-1,IF(C20&lt;$AG$10,H20,0),0)))</f>
        <v>0</v>
      </c>
      <c r="AG20" s="296">
        <f>IF('1. General Input'!$D$10=0,0,IF(C20&gt;$AG$10-1,H20,0))</f>
        <v>0</v>
      </c>
      <c r="AH20" s="270">
        <f t="shared" si="11"/>
        <v>0</v>
      </c>
    </row>
    <row r="21" spans="1:34" x14ac:dyDescent="0.25">
      <c r="A21" s="501"/>
      <c r="B21" s="501"/>
      <c r="C21" s="539"/>
      <c r="D21" s="539"/>
      <c r="E21" s="505"/>
      <c r="F21" s="505"/>
      <c r="G21" s="505"/>
      <c r="H21" s="296">
        <f t="shared" si="3"/>
        <v>0</v>
      </c>
      <c r="I21" s="296">
        <f t="shared" si="4"/>
        <v>0</v>
      </c>
      <c r="J21" s="296">
        <f t="shared" si="5"/>
        <v>0</v>
      </c>
      <c r="K21" s="296">
        <f t="shared" si="6"/>
        <v>0</v>
      </c>
      <c r="L21" s="296">
        <f t="shared" si="7"/>
        <v>0</v>
      </c>
      <c r="M21" s="296">
        <f t="shared" si="8"/>
        <v>0</v>
      </c>
      <c r="N21" s="296">
        <f t="shared" si="9"/>
        <v>0</v>
      </c>
      <c r="O21" s="296">
        <f t="shared" si="10"/>
        <v>0</v>
      </c>
      <c r="P21" s="296">
        <f t="shared" si="2"/>
        <v>0</v>
      </c>
      <c r="Q21" s="296">
        <f>IF('1. General Input'!$D$10=0,0,IF('1. General Input'!$D$10=8,0,IF(C21&gt;$Q$10-1,IF(C21&lt;$R$10,H21,0),0)))</f>
        <v>0</v>
      </c>
      <c r="R21" s="296">
        <f>IF('1. General Input'!$D$10=0,0,IF('1. General Input'!$D$10=8,0,IF(C21&gt;$R$10-1,IF(C21&lt;$S$10,H21,0),0)))</f>
        <v>0</v>
      </c>
      <c r="S21" s="296">
        <f>IF('1. General Input'!$D$10=0,0,IF('1. General Input'!$D$10=8,0,IF(C21&gt;$S$10-1,IF(C21&lt;$T$10,H21,0),0)))</f>
        <v>0</v>
      </c>
      <c r="T21" s="296">
        <f>IF('1. General Input'!$D$10=0,0,IF('1. General Input'!$D$10=8,0,IF(C21&gt;$T$10-1,IF(C21&lt;$U$10,H21,0),0)))</f>
        <v>0</v>
      </c>
      <c r="U21" s="296">
        <f>IF('1. General Input'!$D$10=0,0,IF('1. General Input'!$D$10=8,0,IF(C21&gt;$U$10-1,IF(C21&lt;$V$10,H21,0),0)))</f>
        <v>0</v>
      </c>
      <c r="V21" s="296">
        <f>IF('1. General Input'!$D$10=0,0,IF('1. General Input'!$D$10=8,0,IF(C21&gt;$V$10-1,IF(C21&lt;$W$10,H21,0),0)))</f>
        <v>0</v>
      </c>
      <c r="W21" s="296">
        <f>IF('1. General Input'!$D$10=0,0,IF('1. General Input'!$D$10=8,0,IF(C21&gt;$W$10-1,IF(C21&lt;$X$10,H21,0),0)))</f>
        <v>0</v>
      </c>
      <c r="X21" s="296">
        <f>IF('1. General Input'!$D$10=0,0,IF('1. General Input'!$D$10=8,0,IF(C21&gt;$X$10-1,IF(C21&lt;$Y$10,H21,0),0)))</f>
        <v>0</v>
      </c>
      <c r="Y21" s="296">
        <f>IF('1. General Input'!$D$10=0,0,IF('1. General Input'!$D$10=8,0,IF(C21&gt;$Y$10-1,IF(C21&lt;$Z$10,H21,0),0)))</f>
        <v>0</v>
      </c>
      <c r="Z21" s="296">
        <f>IF('1. General Input'!$D$10=0,0,IF('1. General Input'!$D$10=8,0,IF(C21&gt;$Z$10-1,IF(C21&lt;$AA$10,H21,0),0)))</f>
        <v>0</v>
      </c>
      <c r="AA21" s="296">
        <f>IF('1. General Input'!$D$10=0,0,IF('1. General Input'!$D$10=8,0,IF(C21&gt;$AA$10-1,IF(C21&lt;$AB$10,H21,0),0)))</f>
        <v>0</v>
      </c>
      <c r="AB21" s="296">
        <f>IF('1. General Input'!$D$10=0,0,IF('1. General Input'!$D$10=8,0,IF(C21&gt;$AB$10-1,IF(C21&lt;$AC$10,H21,0),0)))</f>
        <v>0</v>
      </c>
      <c r="AC21" s="296">
        <f>IF('1. General Input'!$D$10=0,0,IF('1. General Input'!$D$10=8,0,IF(C21&gt;$AC$10-1,IF(C21&lt;$AD$10,H21,0),0)))</f>
        <v>0</v>
      </c>
      <c r="AD21" s="296">
        <f>IF('1. General Input'!$D$10=0,0,IF('1. General Input'!$D$10=8,0,IF(C21&gt;$AD$10-1,IF(C21&lt;$AE$10,H21,0),0)))</f>
        <v>0</v>
      </c>
      <c r="AE21" s="296">
        <f>IF('1. General Input'!$D$10=0,0,IF('1. General Input'!$D$10=8,0,IF(C21&gt;$AE$10-1,IF(C21&lt;$AF$10,H21,0),0)))</f>
        <v>0</v>
      </c>
      <c r="AF21" s="296">
        <f>IF('1. General Input'!$D$10=0,0,IF('1. General Input'!$D$10=8,0,IF(C21&gt;$AF$10-1,IF(C21&lt;$AG$10,H21,0),0)))</f>
        <v>0</v>
      </c>
      <c r="AG21" s="296">
        <f>IF('1. General Input'!$D$10=0,0,IF(C21&gt;$AG$10-1,H21,0))</f>
        <v>0</v>
      </c>
      <c r="AH21" s="270">
        <f t="shared" si="11"/>
        <v>0</v>
      </c>
    </row>
    <row r="22" spans="1:34" x14ac:dyDescent="0.25">
      <c r="A22" s="501"/>
      <c r="B22" s="501"/>
      <c r="C22" s="539"/>
      <c r="D22" s="539"/>
      <c r="E22" s="505"/>
      <c r="F22" s="505"/>
      <c r="G22" s="505"/>
      <c r="H22" s="296">
        <f t="shared" si="3"/>
        <v>0</v>
      </c>
      <c r="I22" s="296">
        <f t="shared" si="4"/>
        <v>0</v>
      </c>
      <c r="J22" s="296">
        <f t="shared" si="5"/>
        <v>0</v>
      </c>
      <c r="K22" s="296">
        <f t="shared" si="6"/>
        <v>0</v>
      </c>
      <c r="L22" s="296">
        <f t="shared" si="7"/>
        <v>0</v>
      </c>
      <c r="M22" s="296">
        <f t="shared" si="8"/>
        <v>0</v>
      </c>
      <c r="N22" s="296">
        <f t="shared" si="9"/>
        <v>0</v>
      </c>
      <c r="O22" s="296">
        <f t="shared" si="10"/>
        <v>0</v>
      </c>
      <c r="P22" s="296">
        <f>IF(C22&gt;$P$10-1,IF(C22&lt;$P$11+1,H22,0),0)</f>
        <v>0</v>
      </c>
      <c r="Q22" s="296">
        <f>IF('1. General Input'!$D$10=0,0,IF('1. General Input'!$D$10=8,0,IF(C22&gt;$Q$10-1,IF(C22&lt;$R$10,H22,0),0)))</f>
        <v>0</v>
      </c>
      <c r="R22" s="296">
        <f>IF('1. General Input'!$D$10=0,0,IF('1. General Input'!$D$10=8,0,IF(C22&gt;$R$10-1,IF(C22&lt;$S$10,H22,0),0)))</f>
        <v>0</v>
      </c>
      <c r="S22" s="296">
        <f>IF('1. General Input'!$D$10=0,0,IF('1. General Input'!$D$10=8,0,IF(C22&gt;$S$10-1,IF(C22&lt;$T$10,H22,0),0)))</f>
        <v>0</v>
      </c>
      <c r="T22" s="296">
        <f>IF('1. General Input'!$D$10=0,0,IF('1. General Input'!$D$10=8,0,IF(C22&gt;$T$10-1,IF(C22&lt;$U$10,H22,0),0)))</f>
        <v>0</v>
      </c>
      <c r="U22" s="296">
        <f>IF('1. General Input'!$D$10=0,0,IF('1. General Input'!$D$10=8,0,IF(C22&gt;$U$10-1,IF(C22&lt;$V$10,H22,0),0)))</f>
        <v>0</v>
      </c>
      <c r="V22" s="296">
        <f>IF('1. General Input'!$D$10=0,0,IF('1. General Input'!$D$10=8,0,IF(C22&gt;$V$10-1,IF(C22&lt;$W$10,H22,0),0)))</f>
        <v>0</v>
      </c>
      <c r="W22" s="296">
        <f>IF('1. General Input'!$D$10=0,0,IF('1. General Input'!$D$10=8,0,IF(C22&gt;$W$10-1,IF(C22&lt;$X$10,H22,0),0)))</f>
        <v>0</v>
      </c>
      <c r="X22" s="296">
        <f>IF('1. General Input'!$D$10=0,0,IF('1. General Input'!$D$10=8,0,IF(C22&gt;$X$10-1,IF(C22&lt;$Y$10,H22,0),0)))</f>
        <v>0</v>
      </c>
      <c r="Y22" s="296">
        <f>IF('1. General Input'!$D$10=0,0,IF('1. General Input'!$D$10=8,0,IF(C22&gt;$Y$10-1,IF(C22&lt;$Z$10,H22,0),0)))</f>
        <v>0</v>
      </c>
      <c r="Z22" s="296">
        <f>IF('1. General Input'!$D$10=0,0,IF('1. General Input'!$D$10=8,0,IF(C22&gt;$Z$10-1,IF(C22&lt;$AA$10,H22,0),0)))</f>
        <v>0</v>
      </c>
      <c r="AA22" s="296">
        <f>IF('1. General Input'!$D$10=0,0,IF('1. General Input'!$D$10=8,0,IF(C22&gt;$AA$10-1,IF(C22&lt;$AB$10,H22,0),0)))</f>
        <v>0</v>
      </c>
      <c r="AB22" s="296">
        <f>IF('1. General Input'!$D$10=0,0,IF('1. General Input'!$D$10=8,0,IF(C22&gt;$AB$10-1,IF(C22&lt;$AC$10,H22,0),0)))</f>
        <v>0</v>
      </c>
      <c r="AC22" s="296">
        <f>IF('1. General Input'!$D$10=0,0,IF('1. General Input'!$D$10=8,0,IF(C22&gt;$AC$10-1,IF(C22&lt;$AD$10,H22,0),0)))</f>
        <v>0</v>
      </c>
      <c r="AD22" s="296">
        <f>IF('1. General Input'!$D$10=0,0,IF('1. General Input'!$D$10=8,0,IF(C22&gt;$AD$10-1,IF(C22&lt;$AE$10,H22,0),0)))</f>
        <v>0</v>
      </c>
      <c r="AE22" s="296">
        <f>IF('1. General Input'!$D$10=0,0,IF('1. General Input'!$D$10=8,0,IF(C22&gt;$AE$10-1,IF(C22&lt;$AF$10,H22,0),0)))</f>
        <v>0</v>
      </c>
      <c r="AF22" s="296">
        <f>IF('1. General Input'!$D$10=0,0,IF('1. General Input'!$D$10=8,0,IF(C22&gt;$AF$10-1,IF(C22&lt;$AG$10,H22,0),0)))</f>
        <v>0</v>
      </c>
      <c r="AG22" s="296">
        <f>IF('1. General Input'!$D$10=0,0,IF(C22&gt;$AG$10-1,H22,0))</f>
        <v>0</v>
      </c>
      <c r="AH22" s="270">
        <f t="shared" si="11"/>
        <v>0</v>
      </c>
    </row>
    <row r="23" spans="1:34" x14ac:dyDescent="0.25">
      <c r="A23" s="501"/>
      <c r="B23" s="501"/>
      <c r="C23" s="539"/>
      <c r="D23" s="539"/>
      <c r="E23" s="505"/>
      <c r="F23" s="505"/>
      <c r="G23" s="505"/>
      <c r="H23" s="296">
        <f t="shared" si="3"/>
        <v>0</v>
      </c>
      <c r="I23" s="296">
        <f t="shared" si="4"/>
        <v>0</v>
      </c>
      <c r="J23" s="296">
        <f t="shared" si="5"/>
        <v>0</v>
      </c>
      <c r="K23" s="296">
        <f t="shared" si="6"/>
        <v>0</v>
      </c>
      <c r="L23" s="296">
        <f t="shared" si="7"/>
        <v>0</v>
      </c>
      <c r="M23" s="296">
        <f t="shared" si="8"/>
        <v>0</v>
      </c>
      <c r="N23" s="296">
        <f t="shared" si="9"/>
        <v>0</v>
      </c>
      <c r="O23" s="296">
        <f t="shared" si="10"/>
        <v>0</v>
      </c>
      <c r="P23" s="296">
        <f t="shared" ref="P23:P86" si="12">IF(C23&gt;$P$10-1,IF(C23&lt;$P$11+1,H23,0),0)</f>
        <v>0</v>
      </c>
      <c r="Q23" s="296">
        <f>IF('1. General Input'!$D$10=0,0,IF('1. General Input'!$D$10=8,0,IF(C23&gt;$Q$10-1,IF(C23&lt;$R$10,H23,0),0)))</f>
        <v>0</v>
      </c>
      <c r="R23" s="296">
        <f>IF('1. General Input'!$D$10=0,0,IF('1. General Input'!$D$10=8,0,IF(C23&gt;$R$10-1,IF(C23&lt;$S$10,H23,0),0)))</f>
        <v>0</v>
      </c>
      <c r="S23" s="296">
        <f>IF('1. General Input'!$D$10=0,0,IF('1. General Input'!$D$10=8,0,IF(C23&gt;$S$10-1,IF(C23&lt;$T$10,H23,0),0)))</f>
        <v>0</v>
      </c>
      <c r="T23" s="296">
        <f>IF('1. General Input'!$D$10=0,0,IF('1. General Input'!$D$10=8,0,IF(C23&gt;$T$10-1,IF(C23&lt;$U$10,H23,0),0)))</f>
        <v>0</v>
      </c>
      <c r="U23" s="296">
        <f>IF('1. General Input'!$D$10=0,0,IF('1. General Input'!$D$10=8,0,IF(C23&gt;$U$10-1,IF(C23&lt;$V$10,H23,0),0)))</f>
        <v>0</v>
      </c>
      <c r="V23" s="296">
        <f>IF('1. General Input'!$D$10=0,0,IF('1. General Input'!$D$10=8,0,IF(C23&gt;$V$10-1,IF(C23&lt;$W$10,H23,0),0)))</f>
        <v>0</v>
      </c>
      <c r="W23" s="296">
        <f>IF('1. General Input'!$D$10=0,0,IF('1. General Input'!$D$10=8,0,IF(C23&gt;$W$10-1,IF(C23&lt;$X$10,H23,0),0)))</f>
        <v>0</v>
      </c>
      <c r="X23" s="296">
        <f>IF('1. General Input'!$D$10=0,0,IF('1. General Input'!$D$10=8,0,IF(C23&gt;$X$10-1,IF(C23&lt;$Y$10,H23,0),0)))</f>
        <v>0</v>
      </c>
      <c r="Y23" s="296">
        <f>IF('1. General Input'!$D$10=0,0,IF('1. General Input'!$D$10=8,0,IF(C23&gt;$Y$10-1,IF(C23&lt;$Z$10,H23,0),0)))</f>
        <v>0</v>
      </c>
      <c r="Z23" s="296">
        <f>IF('1. General Input'!$D$10=0,0,IF('1. General Input'!$D$10=8,0,IF(C23&gt;$Z$10-1,IF(C23&lt;$AA$10,H23,0),0)))</f>
        <v>0</v>
      </c>
      <c r="AA23" s="296">
        <f>IF('1. General Input'!$D$10=0,0,IF('1. General Input'!$D$10=8,0,IF(C23&gt;$AA$10-1,IF(C23&lt;$AB$10,H23,0),0)))</f>
        <v>0</v>
      </c>
      <c r="AB23" s="296">
        <f>IF('1. General Input'!$D$10=0,0,IF('1. General Input'!$D$10=8,0,IF(C23&gt;$AB$10-1,IF(C23&lt;$AC$10,H23,0),0)))</f>
        <v>0</v>
      </c>
      <c r="AC23" s="296">
        <f>IF('1. General Input'!$D$10=0,0,IF('1. General Input'!$D$10=8,0,IF(C23&gt;$AC$10-1,IF(C23&lt;$AD$10,H23,0),0)))</f>
        <v>0</v>
      </c>
      <c r="AD23" s="296">
        <f>IF('1. General Input'!$D$10=0,0,IF('1. General Input'!$D$10=8,0,IF(C23&gt;$AD$10-1,IF(C23&lt;$AE$10,H23,0),0)))</f>
        <v>0</v>
      </c>
      <c r="AE23" s="296">
        <f>IF('1. General Input'!$D$10=0,0,IF('1. General Input'!$D$10=8,0,IF(C23&gt;$AE$10-1,IF(C23&lt;$AF$10,H23,0),0)))</f>
        <v>0</v>
      </c>
      <c r="AF23" s="296">
        <f>IF('1. General Input'!$D$10=0,0,IF('1. General Input'!$D$10=8,0,IF(C23&gt;$AF$10-1,IF(C23&lt;$AG$10,H23,0),0)))</f>
        <v>0</v>
      </c>
      <c r="AG23" s="296">
        <f>IF('1. General Input'!$D$10=0,0,IF(C23&gt;$AG$10-1,H23,0))</f>
        <v>0</v>
      </c>
      <c r="AH23" s="270">
        <f t="shared" si="11"/>
        <v>0</v>
      </c>
    </row>
    <row r="24" spans="1:34" x14ac:dyDescent="0.25">
      <c r="A24" s="501"/>
      <c r="B24" s="501"/>
      <c r="C24" s="539"/>
      <c r="D24" s="539"/>
      <c r="E24" s="505"/>
      <c r="F24" s="505"/>
      <c r="G24" s="505"/>
      <c r="H24" s="296">
        <f t="shared" si="3"/>
        <v>0</v>
      </c>
      <c r="I24" s="296">
        <f t="shared" si="4"/>
        <v>0</v>
      </c>
      <c r="J24" s="296">
        <f t="shared" si="5"/>
        <v>0</v>
      </c>
      <c r="K24" s="296">
        <f t="shared" si="6"/>
        <v>0</v>
      </c>
      <c r="L24" s="296">
        <f t="shared" si="7"/>
        <v>0</v>
      </c>
      <c r="M24" s="296">
        <f t="shared" si="8"/>
        <v>0</v>
      </c>
      <c r="N24" s="296">
        <f t="shared" si="9"/>
        <v>0</v>
      </c>
      <c r="O24" s="296">
        <f t="shared" si="10"/>
        <v>0</v>
      </c>
      <c r="P24" s="296">
        <f t="shared" si="12"/>
        <v>0</v>
      </c>
      <c r="Q24" s="296">
        <f>IF('1. General Input'!$D$10=0,0,IF('1. General Input'!$D$10=8,0,IF(C24&gt;$Q$10-1,IF(C24&lt;$R$10,H24,0),0)))</f>
        <v>0</v>
      </c>
      <c r="R24" s="296">
        <f>IF('1. General Input'!$D$10=0,0,IF('1. General Input'!$D$10=8,0,IF(C24&gt;$R$10-1,IF(C24&lt;$S$10,H24,0),0)))</f>
        <v>0</v>
      </c>
      <c r="S24" s="296">
        <f>IF('1. General Input'!$D$10=0,0,IF('1. General Input'!$D$10=8,0,IF(C24&gt;$S$10-1,IF(C24&lt;$T$10,H24,0),0)))</f>
        <v>0</v>
      </c>
      <c r="T24" s="296">
        <f>IF('1. General Input'!$D$10=0,0,IF('1. General Input'!$D$10=8,0,IF(C24&gt;$T$10-1,IF(C24&lt;$U$10,H24,0),0)))</f>
        <v>0</v>
      </c>
      <c r="U24" s="296">
        <f>IF('1. General Input'!$D$10=0,0,IF('1. General Input'!$D$10=8,0,IF(C24&gt;$U$10-1,IF(C24&lt;$V$10,H24,0),0)))</f>
        <v>0</v>
      </c>
      <c r="V24" s="296">
        <f>IF('1. General Input'!$D$10=0,0,IF('1. General Input'!$D$10=8,0,IF(C24&gt;$V$10-1,IF(C24&lt;$W$10,H24,0),0)))</f>
        <v>0</v>
      </c>
      <c r="W24" s="296">
        <f>IF('1. General Input'!$D$10=0,0,IF('1. General Input'!$D$10=8,0,IF(C24&gt;$W$10-1,IF(C24&lt;$X$10,H24,0),0)))</f>
        <v>0</v>
      </c>
      <c r="X24" s="296">
        <f>IF('1. General Input'!$D$10=0,0,IF('1. General Input'!$D$10=8,0,IF(C24&gt;$X$10-1,IF(C24&lt;$Y$10,H24,0),0)))</f>
        <v>0</v>
      </c>
      <c r="Y24" s="296">
        <f>IF('1. General Input'!$D$10=0,0,IF('1. General Input'!$D$10=8,0,IF(C24&gt;$Y$10-1,IF(C24&lt;$Z$10,H24,0),0)))</f>
        <v>0</v>
      </c>
      <c r="Z24" s="296">
        <f>IF('1. General Input'!$D$10=0,0,IF('1. General Input'!$D$10=8,0,IF(C24&gt;$Z$10-1,IF(C24&lt;$AA$10,H24,0),0)))</f>
        <v>0</v>
      </c>
      <c r="AA24" s="296">
        <f>IF('1. General Input'!$D$10=0,0,IF('1. General Input'!$D$10=8,0,IF(C24&gt;$AA$10-1,IF(C24&lt;$AB$10,H24,0),0)))</f>
        <v>0</v>
      </c>
      <c r="AB24" s="296">
        <f>IF('1. General Input'!$D$10=0,0,IF('1. General Input'!$D$10=8,0,IF(C24&gt;$AB$10-1,IF(C24&lt;$AC$10,H24,0),0)))</f>
        <v>0</v>
      </c>
      <c r="AC24" s="296">
        <f>IF('1. General Input'!$D$10=0,0,IF('1. General Input'!$D$10=8,0,IF(C24&gt;$AC$10-1,IF(C24&lt;$AD$10,H24,0),0)))</f>
        <v>0</v>
      </c>
      <c r="AD24" s="296">
        <f>IF('1. General Input'!$D$10=0,0,IF('1. General Input'!$D$10=8,0,IF(C24&gt;$AD$10-1,IF(C24&lt;$AE$10,H24,0),0)))</f>
        <v>0</v>
      </c>
      <c r="AE24" s="296">
        <f>IF('1. General Input'!$D$10=0,0,IF('1. General Input'!$D$10=8,0,IF(C24&gt;$AE$10-1,IF(C24&lt;$AF$10,H24,0),0)))</f>
        <v>0</v>
      </c>
      <c r="AF24" s="296">
        <f>IF('1. General Input'!$D$10=0,0,IF('1. General Input'!$D$10=8,0,IF(C24&gt;$AF$10-1,IF(C24&lt;$AG$10,H24,0),0)))</f>
        <v>0</v>
      </c>
      <c r="AG24" s="296">
        <f>IF('1. General Input'!$D$10=0,0,IF(C24&gt;$AG$10-1,H24,0))</f>
        <v>0</v>
      </c>
      <c r="AH24" s="270">
        <f t="shared" si="11"/>
        <v>0</v>
      </c>
    </row>
    <row r="25" spans="1:34" x14ac:dyDescent="0.25">
      <c r="A25" s="501"/>
      <c r="B25" s="501"/>
      <c r="C25" s="539"/>
      <c r="D25" s="539"/>
      <c r="E25" s="505"/>
      <c r="F25" s="505"/>
      <c r="G25" s="505"/>
      <c r="H25" s="296">
        <f t="shared" si="3"/>
        <v>0</v>
      </c>
      <c r="I25" s="296">
        <f t="shared" si="4"/>
        <v>0</v>
      </c>
      <c r="J25" s="296">
        <f t="shared" si="5"/>
        <v>0</v>
      </c>
      <c r="K25" s="296">
        <f t="shared" si="6"/>
        <v>0</v>
      </c>
      <c r="L25" s="296">
        <f t="shared" si="7"/>
        <v>0</v>
      </c>
      <c r="M25" s="296">
        <f t="shared" si="8"/>
        <v>0</v>
      </c>
      <c r="N25" s="296">
        <f t="shared" si="9"/>
        <v>0</v>
      </c>
      <c r="O25" s="296">
        <f t="shared" si="10"/>
        <v>0</v>
      </c>
      <c r="P25" s="296">
        <f t="shared" si="12"/>
        <v>0</v>
      </c>
      <c r="Q25" s="296">
        <f>IF('1. General Input'!$D$10=0,0,IF('1. General Input'!$D$10=8,0,IF(C25&gt;$Q$10-1,IF(C25&lt;$R$10,H25,0),0)))</f>
        <v>0</v>
      </c>
      <c r="R25" s="296">
        <f>IF('1. General Input'!$D$10=0,0,IF('1. General Input'!$D$10=8,0,IF(C25&gt;$R$10-1,IF(C25&lt;$S$10,H25,0),0)))</f>
        <v>0</v>
      </c>
      <c r="S25" s="296">
        <f>IF('1. General Input'!$D$10=0,0,IF('1. General Input'!$D$10=8,0,IF(C25&gt;$S$10-1,IF(C25&lt;$T$10,H25,0),0)))</f>
        <v>0</v>
      </c>
      <c r="T25" s="296">
        <f>IF('1. General Input'!$D$10=0,0,IF('1. General Input'!$D$10=8,0,IF(C25&gt;$T$10-1,IF(C25&lt;$U$10,H25,0),0)))</f>
        <v>0</v>
      </c>
      <c r="U25" s="296">
        <f>IF('1. General Input'!$D$10=0,0,IF('1. General Input'!$D$10=8,0,IF(C25&gt;$U$10-1,IF(C25&lt;$V$10,H25,0),0)))</f>
        <v>0</v>
      </c>
      <c r="V25" s="296">
        <f>IF('1. General Input'!$D$10=0,0,IF('1. General Input'!$D$10=8,0,IF(C25&gt;$V$10-1,IF(C25&lt;$W$10,H25,0),0)))</f>
        <v>0</v>
      </c>
      <c r="W25" s="296">
        <f>IF('1. General Input'!$D$10=0,0,IF('1. General Input'!$D$10=8,0,IF(C25&gt;$W$10-1,IF(C25&lt;$X$10,H25,0),0)))</f>
        <v>0</v>
      </c>
      <c r="X25" s="296">
        <f>IF('1. General Input'!$D$10=0,0,IF('1. General Input'!$D$10=8,0,IF(C25&gt;$X$10-1,IF(C25&lt;$Y$10,H25,0),0)))</f>
        <v>0</v>
      </c>
      <c r="Y25" s="296">
        <f>IF('1. General Input'!$D$10=0,0,IF('1. General Input'!$D$10=8,0,IF(C25&gt;$Y$10-1,IF(C25&lt;$Z$10,H25,0),0)))</f>
        <v>0</v>
      </c>
      <c r="Z25" s="296">
        <f>IF('1. General Input'!$D$10=0,0,IF('1. General Input'!$D$10=8,0,IF(C25&gt;$Z$10-1,IF(C25&lt;$AA$10,H25,0),0)))</f>
        <v>0</v>
      </c>
      <c r="AA25" s="296">
        <f>IF('1. General Input'!$D$10=0,0,IF('1. General Input'!$D$10=8,0,IF(C25&gt;$AA$10-1,IF(C25&lt;$AB$10,H25,0),0)))</f>
        <v>0</v>
      </c>
      <c r="AB25" s="296">
        <f>IF('1. General Input'!$D$10=0,0,IF('1. General Input'!$D$10=8,0,IF(C25&gt;$AB$10-1,IF(C25&lt;$AC$10,H25,0),0)))</f>
        <v>0</v>
      </c>
      <c r="AC25" s="296">
        <f>IF('1. General Input'!$D$10=0,0,IF('1. General Input'!$D$10=8,0,IF(C25&gt;$AC$10-1,IF(C25&lt;$AD$10,H25,0),0)))</f>
        <v>0</v>
      </c>
      <c r="AD25" s="296">
        <f>IF('1. General Input'!$D$10=0,0,IF('1. General Input'!$D$10=8,0,IF(C25&gt;$AD$10-1,IF(C25&lt;$AE$10,H25,0),0)))</f>
        <v>0</v>
      </c>
      <c r="AE25" s="296">
        <f>IF('1. General Input'!$D$10=0,0,IF('1. General Input'!$D$10=8,0,IF(C25&gt;$AE$10-1,IF(C25&lt;$AF$10,H25,0),0)))</f>
        <v>0</v>
      </c>
      <c r="AF25" s="296">
        <f>IF('1. General Input'!$D$10=0,0,IF('1. General Input'!$D$10=8,0,IF(C25&gt;$AF$10-1,IF(C25&lt;$AG$10,H25,0),0)))</f>
        <v>0</v>
      </c>
      <c r="AG25" s="296">
        <f>IF('1. General Input'!$D$10=0,0,IF(C25&gt;$AG$10-1,H25,0))</f>
        <v>0</v>
      </c>
      <c r="AH25" s="270">
        <f t="shared" si="11"/>
        <v>0</v>
      </c>
    </row>
    <row r="26" spans="1:34" x14ac:dyDescent="0.25">
      <c r="A26" s="501"/>
      <c r="B26" s="501"/>
      <c r="C26" s="539"/>
      <c r="D26" s="539"/>
      <c r="E26" s="505"/>
      <c r="F26" s="505"/>
      <c r="G26" s="505"/>
      <c r="H26" s="296">
        <f t="shared" si="3"/>
        <v>0</v>
      </c>
      <c r="I26" s="296">
        <f t="shared" si="4"/>
        <v>0</v>
      </c>
      <c r="J26" s="296">
        <f t="shared" si="5"/>
        <v>0</v>
      </c>
      <c r="K26" s="296">
        <f t="shared" si="6"/>
        <v>0</v>
      </c>
      <c r="L26" s="296">
        <f t="shared" si="7"/>
        <v>0</v>
      </c>
      <c r="M26" s="296">
        <f t="shared" si="8"/>
        <v>0</v>
      </c>
      <c r="N26" s="296">
        <f t="shared" si="9"/>
        <v>0</v>
      </c>
      <c r="O26" s="296">
        <f t="shared" si="10"/>
        <v>0</v>
      </c>
      <c r="P26" s="296">
        <f t="shared" si="12"/>
        <v>0</v>
      </c>
      <c r="Q26" s="296">
        <f>IF('1. General Input'!$D$10=0,0,IF('1. General Input'!$D$10=8,0,IF(C26&gt;$Q$10-1,IF(C26&lt;$R$10,H26,0),0)))</f>
        <v>0</v>
      </c>
      <c r="R26" s="296">
        <f>IF('1. General Input'!$D$10=0,0,IF('1. General Input'!$D$10=8,0,IF(C26&gt;$R$10-1,IF(C26&lt;$S$10,H26,0),0)))</f>
        <v>0</v>
      </c>
      <c r="S26" s="296">
        <f>IF('1. General Input'!$D$10=0,0,IF('1. General Input'!$D$10=8,0,IF(C26&gt;$S$10-1,IF(C26&lt;$T$10,H26,0),0)))</f>
        <v>0</v>
      </c>
      <c r="T26" s="296">
        <f>IF('1. General Input'!$D$10=0,0,IF('1. General Input'!$D$10=8,0,IF(C26&gt;$T$10-1,IF(C26&lt;$U$10,H26,0),0)))</f>
        <v>0</v>
      </c>
      <c r="U26" s="296">
        <f>IF('1. General Input'!$D$10=0,0,IF('1. General Input'!$D$10=8,0,IF(C26&gt;$U$10-1,IF(C26&lt;$V$10,H26,0),0)))</f>
        <v>0</v>
      </c>
      <c r="V26" s="296">
        <f>IF('1. General Input'!$D$10=0,0,IF('1. General Input'!$D$10=8,0,IF(C26&gt;$V$10-1,IF(C26&lt;$W$10,H26,0),0)))</f>
        <v>0</v>
      </c>
      <c r="W26" s="296">
        <f>IF('1. General Input'!$D$10=0,0,IF('1. General Input'!$D$10=8,0,IF(C26&gt;$W$10-1,IF(C26&lt;$X$10,H26,0),0)))</f>
        <v>0</v>
      </c>
      <c r="X26" s="296">
        <f>IF('1. General Input'!$D$10=0,0,IF('1. General Input'!$D$10=8,0,IF(C26&gt;$X$10-1,IF(C26&lt;$Y$10,H26,0),0)))</f>
        <v>0</v>
      </c>
      <c r="Y26" s="296">
        <f>IF('1. General Input'!$D$10=0,0,IF('1. General Input'!$D$10=8,0,IF(C26&gt;$Y$10-1,IF(C26&lt;$Z$10,H26,0),0)))</f>
        <v>0</v>
      </c>
      <c r="Z26" s="296">
        <f>IF('1. General Input'!$D$10=0,0,IF('1. General Input'!$D$10=8,0,IF(C26&gt;$Z$10-1,IF(C26&lt;$AA$10,H26,0),0)))</f>
        <v>0</v>
      </c>
      <c r="AA26" s="296">
        <f>IF('1. General Input'!$D$10=0,0,IF('1. General Input'!$D$10=8,0,IF(C26&gt;$AA$10-1,IF(C26&lt;$AB$10,H26,0),0)))</f>
        <v>0</v>
      </c>
      <c r="AB26" s="296">
        <f>IF('1. General Input'!$D$10=0,0,IF('1. General Input'!$D$10=8,0,IF(C26&gt;$AB$10-1,IF(C26&lt;$AC$10,H26,0),0)))</f>
        <v>0</v>
      </c>
      <c r="AC26" s="296">
        <f>IF('1. General Input'!$D$10=0,0,IF('1. General Input'!$D$10=8,0,IF(C26&gt;$AC$10-1,IF(C26&lt;$AD$10,H26,0),0)))</f>
        <v>0</v>
      </c>
      <c r="AD26" s="296">
        <f>IF('1. General Input'!$D$10=0,0,IF('1. General Input'!$D$10=8,0,IF(C26&gt;$AD$10-1,IF(C26&lt;$AE$10,H26,0),0)))</f>
        <v>0</v>
      </c>
      <c r="AE26" s="296">
        <f>IF('1. General Input'!$D$10=0,0,IF('1. General Input'!$D$10=8,0,IF(C26&gt;$AE$10-1,IF(C26&lt;$AF$10,H26,0),0)))</f>
        <v>0</v>
      </c>
      <c r="AF26" s="296">
        <f>IF('1. General Input'!$D$10=0,0,IF('1. General Input'!$D$10=8,0,IF(C26&gt;$AF$10-1,IF(C26&lt;$AG$10,H26,0),0)))</f>
        <v>0</v>
      </c>
      <c r="AG26" s="296">
        <f>IF('1. General Input'!$D$10=0,0,IF(C26&gt;$AG$10-1,H26,0))</f>
        <v>0</v>
      </c>
      <c r="AH26" s="270">
        <f t="shared" si="11"/>
        <v>0</v>
      </c>
    </row>
    <row r="27" spans="1:34" x14ac:dyDescent="0.25">
      <c r="A27" s="501"/>
      <c r="B27" s="501"/>
      <c r="C27" s="539"/>
      <c r="D27" s="539"/>
      <c r="E27" s="505"/>
      <c r="F27" s="505"/>
      <c r="G27" s="505"/>
      <c r="H27" s="296">
        <f t="shared" si="3"/>
        <v>0</v>
      </c>
      <c r="I27" s="296">
        <f t="shared" si="4"/>
        <v>0</v>
      </c>
      <c r="J27" s="296">
        <f t="shared" si="5"/>
        <v>0</v>
      </c>
      <c r="K27" s="296">
        <f t="shared" si="6"/>
        <v>0</v>
      </c>
      <c r="L27" s="296">
        <f t="shared" si="7"/>
        <v>0</v>
      </c>
      <c r="M27" s="296">
        <f t="shared" si="8"/>
        <v>0</v>
      </c>
      <c r="N27" s="296">
        <f t="shared" si="9"/>
        <v>0</v>
      </c>
      <c r="O27" s="296">
        <f t="shared" si="10"/>
        <v>0</v>
      </c>
      <c r="P27" s="296">
        <f t="shared" si="12"/>
        <v>0</v>
      </c>
      <c r="Q27" s="296">
        <f>IF('1. General Input'!$D$10=0,0,IF('1. General Input'!$D$10=8,0,IF(C27&gt;$Q$10-1,IF(C27&lt;$R$10,H27,0),0)))</f>
        <v>0</v>
      </c>
      <c r="R27" s="296">
        <f>IF('1. General Input'!$D$10=0,0,IF('1. General Input'!$D$10=8,0,IF(C27&gt;$R$10-1,IF(C27&lt;$S$10,H27,0),0)))</f>
        <v>0</v>
      </c>
      <c r="S27" s="296">
        <f>IF('1. General Input'!$D$10=0,0,IF('1. General Input'!$D$10=8,0,IF(C27&gt;$S$10-1,IF(C27&lt;$T$10,H27,0),0)))</f>
        <v>0</v>
      </c>
      <c r="T27" s="296">
        <f>IF('1. General Input'!$D$10=0,0,IF('1. General Input'!$D$10=8,0,IF(C27&gt;$T$10-1,IF(C27&lt;$U$10,H27,0),0)))</f>
        <v>0</v>
      </c>
      <c r="U27" s="296">
        <f>IF('1. General Input'!$D$10=0,0,IF('1. General Input'!$D$10=8,0,IF(C27&gt;$U$10-1,IF(C27&lt;$V$10,H27,0),0)))</f>
        <v>0</v>
      </c>
      <c r="V27" s="296">
        <f>IF('1. General Input'!$D$10=0,0,IF('1. General Input'!$D$10=8,0,IF(C27&gt;$V$10-1,IF(C27&lt;$W$10,H27,0),0)))</f>
        <v>0</v>
      </c>
      <c r="W27" s="296">
        <f>IF('1. General Input'!$D$10=0,0,IF('1. General Input'!$D$10=8,0,IF(C27&gt;$W$10-1,IF(C27&lt;$X$10,H27,0),0)))</f>
        <v>0</v>
      </c>
      <c r="X27" s="296">
        <f>IF('1. General Input'!$D$10=0,0,IF('1. General Input'!$D$10=8,0,IF(C27&gt;$X$10-1,IF(C27&lt;$Y$10,H27,0),0)))</f>
        <v>0</v>
      </c>
      <c r="Y27" s="296">
        <f>IF('1. General Input'!$D$10=0,0,IF('1. General Input'!$D$10=8,0,IF(C27&gt;$Y$10-1,IF(C27&lt;$Z$10,H27,0),0)))</f>
        <v>0</v>
      </c>
      <c r="Z27" s="296">
        <f>IF('1. General Input'!$D$10=0,0,IF('1. General Input'!$D$10=8,0,IF(C27&gt;$Z$10-1,IF(C27&lt;$AA$10,H27,0),0)))</f>
        <v>0</v>
      </c>
      <c r="AA27" s="296">
        <f>IF('1. General Input'!$D$10=0,0,IF('1. General Input'!$D$10=8,0,IF(C27&gt;$AA$10-1,IF(C27&lt;$AB$10,H27,0),0)))</f>
        <v>0</v>
      </c>
      <c r="AB27" s="296">
        <f>IF('1. General Input'!$D$10=0,0,IF('1. General Input'!$D$10=8,0,IF(C27&gt;$AB$10-1,IF(C27&lt;$AC$10,H27,0),0)))</f>
        <v>0</v>
      </c>
      <c r="AC27" s="296">
        <f>IF('1. General Input'!$D$10=0,0,IF('1. General Input'!$D$10=8,0,IF(C27&gt;$AC$10-1,IF(C27&lt;$AD$10,H27,0),0)))</f>
        <v>0</v>
      </c>
      <c r="AD27" s="296">
        <f>IF('1. General Input'!$D$10=0,0,IF('1. General Input'!$D$10=8,0,IF(C27&gt;$AD$10-1,IF(C27&lt;$AE$10,H27,0),0)))</f>
        <v>0</v>
      </c>
      <c r="AE27" s="296">
        <f>IF('1. General Input'!$D$10=0,0,IF('1. General Input'!$D$10=8,0,IF(C27&gt;$AE$10-1,IF(C27&lt;$AF$10,H27,0),0)))</f>
        <v>0</v>
      </c>
      <c r="AF27" s="296">
        <f>IF('1. General Input'!$D$10=0,0,IF('1. General Input'!$D$10=8,0,IF(C27&gt;$AF$10-1,IF(C27&lt;$AG$10,H27,0),0)))</f>
        <v>0</v>
      </c>
      <c r="AG27" s="296">
        <f>IF('1. General Input'!$D$10=0,0,IF(C27&gt;$AG$10-1,H27,0))</f>
        <v>0</v>
      </c>
      <c r="AH27" s="270">
        <f t="shared" si="11"/>
        <v>0</v>
      </c>
    </row>
    <row r="28" spans="1:34" x14ac:dyDescent="0.25">
      <c r="A28" s="501"/>
      <c r="B28" s="501"/>
      <c r="C28" s="539"/>
      <c r="D28" s="539"/>
      <c r="E28" s="505"/>
      <c r="F28" s="505"/>
      <c r="G28" s="505"/>
      <c r="H28" s="296">
        <f t="shared" si="3"/>
        <v>0</v>
      </c>
      <c r="I28" s="296">
        <f t="shared" si="4"/>
        <v>0</v>
      </c>
      <c r="J28" s="296">
        <f t="shared" si="5"/>
        <v>0</v>
      </c>
      <c r="K28" s="296">
        <f t="shared" si="6"/>
        <v>0</v>
      </c>
      <c r="L28" s="296">
        <f t="shared" si="7"/>
        <v>0</v>
      </c>
      <c r="M28" s="296">
        <f t="shared" si="8"/>
        <v>0</v>
      </c>
      <c r="N28" s="296">
        <f t="shared" si="9"/>
        <v>0</v>
      </c>
      <c r="O28" s="296">
        <f t="shared" si="10"/>
        <v>0</v>
      </c>
      <c r="P28" s="296">
        <f t="shared" si="12"/>
        <v>0</v>
      </c>
      <c r="Q28" s="296">
        <f>IF('1. General Input'!$D$10=0,0,IF('1. General Input'!$D$10=8,0,IF(C28&gt;$Q$10-1,IF(C28&lt;$R$10,H28,0),0)))</f>
        <v>0</v>
      </c>
      <c r="R28" s="296">
        <f>IF('1. General Input'!$D$10=0,0,IF('1. General Input'!$D$10=8,0,IF(C28&gt;$R$10-1,IF(C28&lt;$S$10,H28,0),0)))</f>
        <v>0</v>
      </c>
      <c r="S28" s="296">
        <f>IF('1. General Input'!$D$10=0,0,IF('1. General Input'!$D$10=8,0,IF(C28&gt;$S$10-1,IF(C28&lt;$T$10,H28,0),0)))</f>
        <v>0</v>
      </c>
      <c r="T28" s="296">
        <f>IF('1. General Input'!$D$10=0,0,IF('1. General Input'!$D$10=8,0,IF(C28&gt;$T$10-1,IF(C28&lt;$U$10,H28,0),0)))</f>
        <v>0</v>
      </c>
      <c r="U28" s="296">
        <f>IF('1. General Input'!$D$10=0,0,IF('1. General Input'!$D$10=8,0,IF(C28&gt;$U$10-1,IF(C28&lt;$V$10,H28,0),0)))</f>
        <v>0</v>
      </c>
      <c r="V28" s="296">
        <f>IF('1. General Input'!$D$10=0,0,IF('1. General Input'!$D$10=8,0,IF(C28&gt;$V$10-1,IF(C28&lt;$W$10,H28,0),0)))</f>
        <v>0</v>
      </c>
      <c r="W28" s="296">
        <f>IF('1. General Input'!$D$10=0,0,IF('1. General Input'!$D$10=8,0,IF(C28&gt;$W$10-1,IF(C28&lt;$X$10,H28,0),0)))</f>
        <v>0</v>
      </c>
      <c r="X28" s="296">
        <f>IF('1. General Input'!$D$10=0,0,IF('1. General Input'!$D$10=8,0,IF(C28&gt;$X$10-1,IF(C28&lt;$Y$10,H28,0),0)))</f>
        <v>0</v>
      </c>
      <c r="Y28" s="296">
        <f>IF('1. General Input'!$D$10=0,0,IF('1. General Input'!$D$10=8,0,IF(C28&gt;$Y$10-1,IF(C28&lt;$Z$10,H28,0),0)))</f>
        <v>0</v>
      </c>
      <c r="Z28" s="296">
        <f>IF('1. General Input'!$D$10=0,0,IF('1. General Input'!$D$10=8,0,IF(C28&gt;$Z$10-1,IF(C28&lt;$AA$10,H28,0),0)))</f>
        <v>0</v>
      </c>
      <c r="AA28" s="296">
        <f>IF('1. General Input'!$D$10=0,0,IF('1. General Input'!$D$10=8,0,IF(C28&gt;$AA$10-1,IF(C28&lt;$AB$10,H28,0),0)))</f>
        <v>0</v>
      </c>
      <c r="AB28" s="296">
        <f>IF('1. General Input'!$D$10=0,0,IF('1. General Input'!$D$10=8,0,IF(C28&gt;$AB$10-1,IF(C28&lt;$AC$10,H28,0),0)))</f>
        <v>0</v>
      </c>
      <c r="AC28" s="296">
        <f>IF('1. General Input'!$D$10=0,0,IF('1. General Input'!$D$10=8,0,IF(C28&gt;$AC$10-1,IF(C28&lt;$AD$10,H28,0),0)))</f>
        <v>0</v>
      </c>
      <c r="AD28" s="296">
        <f>IF('1. General Input'!$D$10=0,0,IF('1. General Input'!$D$10=8,0,IF(C28&gt;$AD$10-1,IF(C28&lt;$AE$10,H28,0),0)))</f>
        <v>0</v>
      </c>
      <c r="AE28" s="296">
        <f>IF('1. General Input'!$D$10=0,0,IF('1. General Input'!$D$10=8,0,IF(C28&gt;$AE$10-1,IF(C28&lt;$AF$10,H28,0),0)))</f>
        <v>0</v>
      </c>
      <c r="AF28" s="296">
        <f>IF('1. General Input'!$D$10=0,0,IF('1. General Input'!$D$10=8,0,IF(C28&gt;$AF$10-1,IF(C28&lt;$AG$10,H28,0),0)))</f>
        <v>0</v>
      </c>
      <c r="AG28" s="296">
        <f>IF('1. General Input'!$D$10=0,0,IF(C28&gt;$AG$10-1,H28,0))</f>
        <v>0</v>
      </c>
      <c r="AH28" s="270">
        <f t="shared" si="11"/>
        <v>0</v>
      </c>
    </row>
    <row r="29" spans="1:34" x14ac:dyDescent="0.25">
      <c r="A29" s="501"/>
      <c r="B29" s="501"/>
      <c r="C29" s="539"/>
      <c r="D29" s="539"/>
      <c r="E29" s="505"/>
      <c r="F29" s="505"/>
      <c r="G29" s="505"/>
      <c r="H29" s="296">
        <f t="shared" si="3"/>
        <v>0</v>
      </c>
      <c r="I29" s="296">
        <f t="shared" si="4"/>
        <v>0</v>
      </c>
      <c r="J29" s="296">
        <f t="shared" si="5"/>
        <v>0</v>
      </c>
      <c r="K29" s="296">
        <f t="shared" si="6"/>
        <v>0</v>
      </c>
      <c r="L29" s="296">
        <f t="shared" si="7"/>
        <v>0</v>
      </c>
      <c r="M29" s="296">
        <f t="shared" si="8"/>
        <v>0</v>
      </c>
      <c r="N29" s="296">
        <f t="shared" si="9"/>
        <v>0</v>
      </c>
      <c r="O29" s="296">
        <f t="shared" si="10"/>
        <v>0</v>
      </c>
      <c r="P29" s="296">
        <f t="shared" si="12"/>
        <v>0</v>
      </c>
      <c r="Q29" s="296">
        <f>IF('1. General Input'!$D$10=0,0,IF('1. General Input'!$D$10=8,0,IF(C29&gt;$Q$10-1,IF(C29&lt;$R$10,H29,0),0)))</f>
        <v>0</v>
      </c>
      <c r="R29" s="296">
        <f>IF('1. General Input'!$D$10=0,0,IF('1. General Input'!$D$10=8,0,IF(C29&gt;$R$10-1,IF(C29&lt;$S$10,H29,0),0)))</f>
        <v>0</v>
      </c>
      <c r="S29" s="296">
        <f>IF('1. General Input'!$D$10=0,0,IF('1. General Input'!$D$10=8,0,IF(C29&gt;$S$10-1,IF(C29&lt;$T$10,H29,0),0)))</f>
        <v>0</v>
      </c>
      <c r="T29" s="296">
        <f>IF('1. General Input'!$D$10=0,0,IF('1. General Input'!$D$10=8,0,IF(C29&gt;$T$10-1,IF(C29&lt;$U$10,H29,0),0)))</f>
        <v>0</v>
      </c>
      <c r="U29" s="296">
        <f>IF('1. General Input'!$D$10=0,0,IF('1. General Input'!$D$10=8,0,IF(C29&gt;$U$10-1,IF(C29&lt;$V$10,H29,0),0)))</f>
        <v>0</v>
      </c>
      <c r="V29" s="296">
        <f>IF('1. General Input'!$D$10=0,0,IF('1. General Input'!$D$10=8,0,IF(C29&gt;$V$10-1,IF(C29&lt;$W$10,H29,0),0)))</f>
        <v>0</v>
      </c>
      <c r="W29" s="296">
        <f>IF('1. General Input'!$D$10=0,0,IF('1. General Input'!$D$10=8,0,IF(C29&gt;$W$10-1,IF(C29&lt;$X$10,H29,0),0)))</f>
        <v>0</v>
      </c>
      <c r="X29" s="296">
        <f>IF('1. General Input'!$D$10=0,0,IF('1. General Input'!$D$10=8,0,IF(C29&gt;$X$10-1,IF(C29&lt;$Y$10,H29,0),0)))</f>
        <v>0</v>
      </c>
      <c r="Y29" s="296">
        <f>IF('1. General Input'!$D$10=0,0,IF('1. General Input'!$D$10=8,0,IF(C29&gt;$Y$10-1,IF(C29&lt;$Z$10,H29,0),0)))</f>
        <v>0</v>
      </c>
      <c r="Z29" s="296">
        <f>IF('1. General Input'!$D$10=0,0,IF('1. General Input'!$D$10=8,0,IF(C29&gt;$Z$10-1,IF(C29&lt;$AA$10,H29,0),0)))</f>
        <v>0</v>
      </c>
      <c r="AA29" s="296">
        <f>IF('1. General Input'!$D$10=0,0,IF('1. General Input'!$D$10=8,0,IF(C29&gt;$AA$10-1,IF(C29&lt;$AB$10,H29,0),0)))</f>
        <v>0</v>
      </c>
      <c r="AB29" s="296">
        <f>IF('1. General Input'!$D$10=0,0,IF('1. General Input'!$D$10=8,0,IF(C29&gt;$AB$10-1,IF(C29&lt;$AC$10,H29,0),0)))</f>
        <v>0</v>
      </c>
      <c r="AC29" s="296">
        <f>IF('1. General Input'!$D$10=0,0,IF('1. General Input'!$D$10=8,0,IF(C29&gt;$AC$10-1,IF(C29&lt;$AD$10,H29,0),0)))</f>
        <v>0</v>
      </c>
      <c r="AD29" s="296">
        <f>IF('1. General Input'!$D$10=0,0,IF('1. General Input'!$D$10=8,0,IF(C29&gt;$AD$10-1,IF(C29&lt;$AE$10,H29,0),0)))</f>
        <v>0</v>
      </c>
      <c r="AE29" s="296">
        <f>IF('1. General Input'!$D$10=0,0,IF('1. General Input'!$D$10=8,0,IF(C29&gt;$AE$10-1,IF(C29&lt;$AF$10,H29,0),0)))</f>
        <v>0</v>
      </c>
      <c r="AF29" s="296">
        <f>IF('1. General Input'!$D$10=0,0,IF('1. General Input'!$D$10=8,0,IF(C29&gt;$AF$10-1,IF(C29&lt;$AG$10,H29,0),0)))</f>
        <v>0</v>
      </c>
      <c r="AG29" s="296">
        <f>IF('1. General Input'!$D$10=0,0,IF(C29&gt;$AG$10-1,H29,0))</f>
        <v>0</v>
      </c>
      <c r="AH29" s="270">
        <f t="shared" si="11"/>
        <v>0</v>
      </c>
    </row>
    <row r="30" spans="1:34" x14ac:dyDescent="0.25">
      <c r="A30" s="501"/>
      <c r="B30" s="501"/>
      <c r="C30" s="539"/>
      <c r="D30" s="539"/>
      <c r="E30" s="505"/>
      <c r="F30" s="505"/>
      <c r="G30" s="505"/>
      <c r="H30" s="296">
        <f t="shared" si="3"/>
        <v>0</v>
      </c>
      <c r="I30" s="296">
        <f t="shared" si="4"/>
        <v>0</v>
      </c>
      <c r="J30" s="296">
        <f t="shared" si="5"/>
        <v>0</v>
      </c>
      <c r="K30" s="296">
        <f t="shared" si="6"/>
        <v>0</v>
      </c>
      <c r="L30" s="296">
        <f t="shared" si="7"/>
        <v>0</v>
      </c>
      <c r="M30" s="296">
        <f t="shared" si="8"/>
        <v>0</v>
      </c>
      <c r="N30" s="296">
        <f t="shared" si="9"/>
        <v>0</v>
      </c>
      <c r="O30" s="296">
        <f t="shared" si="10"/>
        <v>0</v>
      </c>
      <c r="P30" s="296">
        <f t="shared" si="12"/>
        <v>0</v>
      </c>
      <c r="Q30" s="296">
        <f>IF('1. General Input'!$D$10=0,0,IF('1. General Input'!$D$10=8,0,IF(C30&gt;$Q$10-1,IF(C30&lt;$R$10,H30,0),0)))</f>
        <v>0</v>
      </c>
      <c r="R30" s="296">
        <f>IF('1. General Input'!$D$10=0,0,IF('1. General Input'!$D$10=8,0,IF(C30&gt;$R$10-1,IF(C30&lt;$S$10,H30,0),0)))</f>
        <v>0</v>
      </c>
      <c r="S30" s="296">
        <f>IF('1. General Input'!$D$10=0,0,IF('1. General Input'!$D$10=8,0,IF(C30&gt;$S$10-1,IF(C30&lt;$T$10,H30,0),0)))</f>
        <v>0</v>
      </c>
      <c r="T30" s="296">
        <f>IF('1. General Input'!$D$10=0,0,IF('1. General Input'!$D$10=8,0,IF(C30&gt;$T$10-1,IF(C30&lt;$U$10,H30,0),0)))</f>
        <v>0</v>
      </c>
      <c r="U30" s="296">
        <f>IF('1. General Input'!$D$10=0,0,IF('1. General Input'!$D$10=8,0,IF(C30&gt;$U$10-1,IF(C30&lt;$V$10,H30,0),0)))</f>
        <v>0</v>
      </c>
      <c r="V30" s="296">
        <f>IF('1. General Input'!$D$10=0,0,IF('1. General Input'!$D$10=8,0,IF(C30&gt;$V$10-1,IF(C30&lt;$W$10,H30,0),0)))</f>
        <v>0</v>
      </c>
      <c r="W30" s="296">
        <f>IF('1. General Input'!$D$10=0,0,IF('1. General Input'!$D$10=8,0,IF(C30&gt;$W$10-1,IF(C30&lt;$X$10,H30,0),0)))</f>
        <v>0</v>
      </c>
      <c r="X30" s="296">
        <f>IF('1. General Input'!$D$10=0,0,IF('1. General Input'!$D$10=8,0,IF(C30&gt;$X$10-1,IF(C30&lt;$Y$10,H30,0),0)))</f>
        <v>0</v>
      </c>
      <c r="Y30" s="296">
        <f>IF('1. General Input'!$D$10=0,0,IF('1. General Input'!$D$10=8,0,IF(C30&gt;$Y$10-1,IF(C30&lt;$Z$10,H30,0),0)))</f>
        <v>0</v>
      </c>
      <c r="Z30" s="296">
        <f>IF('1. General Input'!$D$10=0,0,IF('1. General Input'!$D$10=8,0,IF(C30&gt;$Z$10-1,IF(C30&lt;$AA$10,H30,0),0)))</f>
        <v>0</v>
      </c>
      <c r="AA30" s="296">
        <f>IF('1. General Input'!$D$10=0,0,IF('1. General Input'!$D$10=8,0,IF(C30&gt;$AA$10-1,IF(C30&lt;$AB$10,H30,0),0)))</f>
        <v>0</v>
      </c>
      <c r="AB30" s="296">
        <f>IF('1. General Input'!$D$10=0,0,IF('1. General Input'!$D$10=8,0,IF(C30&gt;$AB$10-1,IF(C30&lt;$AC$10,H30,0),0)))</f>
        <v>0</v>
      </c>
      <c r="AC30" s="296">
        <f>IF('1. General Input'!$D$10=0,0,IF('1. General Input'!$D$10=8,0,IF(C30&gt;$AC$10-1,IF(C30&lt;$AD$10,H30,0),0)))</f>
        <v>0</v>
      </c>
      <c r="AD30" s="296">
        <f>IF('1. General Input'!$D$10=0,0,IF('1. General Input'!$D$10=8,0,IF(C30&gt;$AD$10-1,IF(C30&lt;$AE$10,H30,0),0)))</f>
        <v>0</v>
      </c>
      <c r="AE30" s="296">
        <f>IF('1. General Input'!$D$10=0,0,IF('1. General Input'!$D$10=8,0,IF(C30&gt;$AE$10-1,IF(C30&lt;$AF$10,H30,0),0)))</f>
        <v>0</v>
      </c>
      <c r="AF30" s="296">
        <f>IF('1. General Input'!$D$10=0,0,IF('1. General Input'!$D$10=8,0,IF(C30&gt;$AF$10-1,IF(C30&lt;$AG$10,H30,0),0)))</f>
        <v>0</v>
      </c>
      <c r="AG30" s="296">
        <f>IF('1. General Input'!$D$10=0,0,IF(C30&gt;$AG$10-1,H30,0))</f>
        <v>0</v>
      </c>
      <c r="AH30" s="270">
        <f t="shared" si="11"/>
        <v>0</v>
      </c>
    </row>
    <row r="31" spans="1:34" x14ac:dyDescent="0.25">
      <c r="A31" s="501"/>
      <c r="B31" s="501"/>
      <c r="C31" s="539"/>
      <c r="D31" s="539"/>
      <c r="E31" s="505"/>
      <c r="F31" s="505"/>
      <c r="G31" s="505"/>
      <c r="H31" s="296">
        <f t="shared" si="3"/>
        <v>0</v>
      </c>
      <c r="I31" s="296">
        <f t="shared" si="4"/>
        <v>0</v>
      </c>
      <c r="J31" s="296">
        <f t="shared" si="5"/>
        <v>0</v>
      </c>
      <c r="K31" s="296">
        <f t="shared" si="6"/>
        <v>0</v>
      </c>
      <c r="L31" s="296">
        <f t="shared" si="7"/>
        <v>0</v>
      </c>
      <c r="M31" s="296">
        <f t="shared" si="8"/>
        <v>0</v>
      </c>
      <c r="N31" s="296">
        <f t="shared" si="9"/>
        <v>0</v>
      </c>
      <c r="O31" s="296">
        <f t="shared" si="10"/>
        <v>0</v>
      </c>
      <c r="P31" s="296">
        <f t="shared" si="12"/>
        <v>0</v>
      </c>
      <c r="Q31" s="296">
        <f>IF('1. General Input'!$D$10=0,0,IF('1. General Input'!$D$10=8,0,IF(C31&gt;$Q$10-1,IF(C31&lt;$R$10,H31,0),0)))</f>
        <v>0</v>
      </c>
      <c r="R31" s="296">
        <f>IF('1. General Input'!$D$10=0,0,IF('1. General Input'!$D$10=8,0,IF(C31&gt;$R$10-1,IF(C31&lt;$S$10,H31,0),0)))</f>
        <v>0</v>
      </c>
      <c r="S31" s="296">
        <f>IF('1. General Input'!$D$10=0,0,IF('1. General Input'!$D$10=8,0,IF(C31&gt;$S$10-1,IF(C31&lt;$T$10,H31,0),0)))</f>
        <v>0</v>
      </c>
      <c r="T31" s="296">
        <f>IF('1. General Input'!$D$10=0,0,IF('1. General Input'!$D$10=8,0,IF(C31&gt;$T$10-1,IF(C31&lt;$U$10,H31,0),0)))</f>
        <v>0</v>
      </c>
      <c r="U31" s="296">
        <f>IF('1. General Input'!$D$10=0,0,IF('1. General Input'!$D$10=8,0,IF(C31&gt;$U$10-1,IF(C31&lt;$V$10,H31,0),0)))</f>
        <v>0</v>
      </c>
      <c r="V31" s="296">
        <f>IF('1. General Input'!$D$10=0,0,IF('1. General Input'!$D$10=8,0,IF(C31&gt;$V$10-1,IF(C31&lt;$W$10,H31,0),0)))</f>
        <v>0</v>
      </c>
      <c r="W31" s="296">
        <f>IF('1. General Input'!$D$10=0,0,IF('1. General Input'!$D$10=8,0,IF(C31&gt;$W$10-1,IF(C31&lt;$X$10,H31,0),0)))</f>
        <v>0</v>
      </c>
      <c r="X31" s="296">
        <f>IF('1. General Input'!$D$10=0,0,IF('1. General Input'!$D$10=8,0,IF(C31&gt;$X$10-1,IF(C31&lt;$Y$10,H31,0),0)))</f>
        <v>0</v>
      </c>
      <c r="Y31" s="296">
        <f>IF('1. General Input'!$D$10=0,0,IF('1. General Input'!$D$10=8,0,IF(C31&gt;$Y$10-1,IF(C31&lt;$Z$10,H31,0),0)))</f>
        <v>0</v>
      </c>
      <c r="Z31" s="296">
        <f>IF('1. General Input'!$D$10=0,0,IF('1. General Input'!$D$10=8,0,IF(C31&gt;$Z$10-1,IF(C31&lt;$AA$10,H31,0),0)))</f>
        <v>0</v>
      </c>
      <c r="AA31" s="296">
        <f>IF('1. General Input'!$D$10=0,0,IF('1. General Input'!$D$10=8,0,IF(C31&gt;$AA$10-1,IF(C31&lt;$AB$10,H31,0),0)))</f>
        <v>0</v>
      </c>
      <c r="AB31" s="296">
        <f>IF('1. General Input'!$D$10=0,0,IF('1. General Input'!$D$10=8,0,IF(C31&gt;$AB$10-1,IF(C31&lt;$AC$10,H31,0),0)))</f>
        <v>0</v>
      </c>
      <c r="AC31" s="296">
        <f>IF('1. General Input'!$D$10=0,0,IF('1. General Input'!$D$10=8,0,IF(C31&gt;$AC$10-1,IF(C31&lt;$AD$10,H31,0),0)))</f>
        <v>0</v>
      </c>
      <c r="AD31" s="296">
        <f>IF('1. General Input'!$D$10=0,0,IF('1. General Input'!$D$10=8,0,IF(C31&gt;$AD$10-1,IF(C31&lt;$AE$10,H31,0),0)))</f>
        <v>0</v>
      </c>
      <c r="AE31" s="296">
        <f>IF('1. General Input'!$D$10=0,0,IF('1. General Input'!$D$10=8,0,IF(C31&gt;$AE$10-1,IF(C31&lt;$AF$10,H31,0),0)))</f>
        <v>0</v>
      </c>
      <c r="AF31" s="296">
        <f>IF('1. General Input'!$D$10=0,0,IF('1. General Input'!$D$10=8,0,IF(C31&gt;$AF$10-1,IF(C31&lt;$AG$10,H31,0),0)))</f>
        <v>0</v>
      </c>
      <c r="AG31" s="296">
        <f>IF('1. General Input'!$D$10=0,0,IF(C31&gt;$AG$10-1,H31,0))</f>
        <v>0</v>
      </c>
      <c r="AH31" s="270">
        <f t="shared" si="11"/>
        <v>0</v>
      </c>
    </row>
    <row r="32" spans="1:34" x14ac:dyDescent="0.25">
      <c r="A32" s="501"/>
      <c r="B32" s="501"/>
      <c r="C32" s="539"/>
      <c r="D32" s="539"/>
      <c r="E32" s="505"/>
      <c r="F32" s="505"/>
      <c r="G32" s="505"/>
      <c r="H32" s="296">
        <f t="shared" si="3"/>
        <v>0</v>
      </c>
      <c r="I32" s="296">
        <f t="shared" si="4"/>
        <v>0</v>
      </c>
      <c r="J32" s="296">
        <f t="shared" si="5"/>
        <v>0</v>
      </c>
      <c r="K32" s="296">
        <f t="shared" si="6"/>
        <v>0</v>
      </c>
      <c r="L32" s="296">
        <f t="shared" si="7"/>
        <v>0</v>
      </c>
      <c r="M32" s="296">
        <f t="shared" si="8"/>
        <v>0</v>
      </c>
      <c r="N32" s="296">
        <f t="shared" si="9"/>
        <v>0</v>
      </c>
      <c r="O32" s="296">
        <f t="shared" si="10"/>
        <v>0</v>
      </c>
      <c r="P32" s="296">
        <f t="shared" si="12"/>
        <v>0</v>
      </c>
      <c r="Q32" s="296">
        <f>IF('1. General Input'!$D$10=0,0,IF('1. General Input'!$D$10=8,0,IF(C32&gt;$Q$10-1,IF(C32&lt;$R$10,H32,0),0)))</f>
        <v>0</v>
      </c>
      <c r="R32" s="296">
        <f>IF('1. General Input'!$D$10=0,0,IF('1. General Input'!$D$10=8,0,IF(C32&gt;$R$10-1,IF(C32&lt;$S$10,H32,0),0)))</f>
        <v>0</v>
      </c>
      <c r="S32" s="296">
        <f>IF('1. General Input'!$D$10=0,0,IF('1. General Input'!$D$10=8,0,IF(C32&gt;$S$10-1,IF(C32&lt;$T$10,H32,0),0)))</f>
        <v>0</v>
      </c>
      <c r="T32" s="296">
        <f>IF('1. General Input'!$D$10=0,0,IF('1. General Input'!$D$10=8,0,IF(C32&gt;$T$10-1,IF(C32&lt;$U$10,H32,0),0)))</f>
        <v>0</v>
      </c>
      <c r="U32" s="296">
        <f>IF('1. General Input'!$D$10=0,0,IF('1. General Input'!$D$10=8,0,IF(C32&gt;$U$10-1,IF(C32&lt;$V$10,H32,0),0)))</f>
        <v>0</v>
      </c>
      <c r="V32" s="296">
        <f>IF('1. General Input'!$D$10=0,0,IF('1. General Input'!$D$10=8,0,IF(C32&gt;$V$10-1,IF(C32&lt;$W$10,H32,0),0)))</f>
        <v>0</v>
      </c>
      <c r="W32" s="296">
        <f>IF('1. General Input'!$D$10=0,0,IF('1. General Input'!$D$10=8,0,IF(C32&gt;$W$10-1,IF(C32&lt;$X$10,H32,0),0)))</f>
        <v>0</v>
      </c>
      <c r="X32" s="296">
        <f>IF('1. General Input'!$D$10=0,0,IF('1. General Input'!$D$10=8,0,IF(C32&gt;$X$10-1,IF(C32&lt;$Y$10,H32,0),0)))</f>
        <v>0</v>
      </c>
      <c r="Y32" s="296">
        <f>IF('1. General Input'!$D$10=0,0,IF('1. General Input'!$D$10=8,0,IF(C32&gt;$Y$10-1,IF(C32&lt;$Z$10,H32,0),0)))</f>
        <v>0</v>
      </c>
      <c r="Z32" s="296">
        <f>IF('1. General Input'!$D$10=0,0,IF('1. General Input'!$D$10=8,0,IF(C32&gt;$Z$10-1,IF(C32&lt;$AA$10,H32,0),0)))</f>
        <v>0</v>
      </c>
      <c r="AA32" s="296">
        <f>IF('1. General Input'!$D$10=0,0,IF('1. General Input'!$D$10=8,0,IF(C32&gt;$AA$10-1,IF(C32&lt;$AB$10,H32,0),0)))</f>
        <v>0</v>
      </c>
      <c r="AB32" s="296">
        <f>IF('1. General Input'!$D$10=0,0,IF('1. General Input'!$D$10=8,0,IF(C32&gt;$AB$10-1,IF(C32&lt;$AC$10,H32,0),0)))</f>
        <v>0</v>
      </c>
      <c r="AC32" s="296">
        <f>IF('1. General Input'!$D$10=0,0,IF('1. General Input'!$D$10=8,0,IF(C32&gt;$AC$10-1,IF(C32&lt;$AD$10,H32,0),0)))</f>
        <v>0</v>
      </c>
      <c r="AD32" s="296">
        <f>IF('1. General Input'!$D$10=0,0,IF('1. General Input'!$D$10=8,0,IF(C32&gt;$AD$10-1,IF(C32&lt;$AE$10,H32,0),0)))</f>
        <v>0</v>
      </c>
      <c r="AE32" s="296">
        <f>IF('1. General Input'!$D$10=0,0,IF('1. General Input'!$D$10=8,0,IF(C32&gt;$AE$10-1,IF(C32&lt;$AF$10,H32,0),0)))</f>
        <v>0</v>
      </c>
      <c r="AF32" s="296">
        <f>IF('1. General Input'!$D$10=0,0,IF('1. General Input'!$D$10=8,0,IF(C32&gt;$AF$10-1,IF(C32&lt;$AG$10,H32,0),0)))</f>
        <v>0</v>
      </c>
      <c r="AG32" s="296">
        <f>IF('1. General Input'!$D$10=0,0,IF(C32&gt;$AG$10-1,H32,0))</f>
        <v>0</v>
      </c>
      <c r="AH32" s="270">
        <f t="shared" si="11"/>
        <v>0</v>
      </c>
    </row>
    <row r="33" spans="1:34" x14ac:dyDescent="0.25">
      <c r="A33" s="501"/>
      <c r="B33" s="501"/>
      <c r="C33" s="539"/>
      <c r="D33" s="539"/>
      <c r="E33" s="505"/>
      <c r="F33" s="505"/>
      <c r="G33" s="505"/>
      <c r="H33" s="296">
        <f t="shared" si="3"/>
        <v>0</v>
      </c>
      <c r="I33" s="296">
        <f t="shared" si="4"/>
        <v>0</v>
      </c>
      <c r="J33" s="296">
        <f t="shared" si="5"/>
        <v>0</v>
      </c>
      <c r="K33" s="296">
        <f t="shared" si="6"/>
        <v>0</v>
      </c>
      <c r="L33" s="296">
        <f t="shared" si="7"/>
        <v>0</v>
      </c>
      <c r="M33" s="296">
        <f t="shared" si="8"/>
        <v>0</v>
      </c>
      <c r="N33" s="296">
        <f t="shared" si="9"/>
        <v>0</v>
      </c>
      <c r="O33" s="296">
        <f t="shared" si="10"/>
        <v>0</v>
      </c>
      <c r="P33" s="296">
        <f t="shared" si="12"/>
        <v>0</v>
      </c>
      <c r="Q33" s="296">
        <f>IF('1. General Input'!$D$10=0,0,IF('1. General Input'!$D$10=8,0,IF(C33&gt;$Q$10-1,IF(C33&lt;$R$10,H33,0),0)))</f>
        <v>0</v>
      </c>
      <c r="R33" s="296">
        <f>IF('1. General Input'!$D$10=0,0,IF('1. General Input'!$D$10=8,0,IF(C33&gt;$R$10-1,IF(C33&lt;$S$10,H33,0),0)))</f>
        <v>0</v>
      </c>
      <c r="S33" s="296">
        <f>IF('1. General Input'!$D$10=0,0,IF('1. General Input'!$D$10=8,0,IF(C33&gt;$S$10-1,IF(C33&lt;$T$10,H33,0),0)))</f>
        <v>0</v>
      </c>
      <c r="T33" s="296">
        <f>IF('1. General Input'!$D$10=0,0,IF('1. General Input'!$D$10=8,0,IF(C33&gt;$T$10-1,IF(C33&lt;$U$10,H33,0),0)))</f>
        <v>0</v>
      </c>
      <c r="U33" s="296">
        <f>IF('1. General Input'!$D$10=0,0,IF('1. General Input'!$D$10=8,0,IF(C33&gt;$U$10-1,IF(C33&lt;$V$10,H33,0),0)))</f>
        <v>0</v>
      </c>
      <c r="V33" s="296">
        <f>IF('1. General Input'!$D$10=0,0,IF('1. General Input'!$D$10=8,0,IF(C33&gt;$V$10-1,IF(C33&lt;$W$10,H33,0),0)))</f>
        <v>0</v>
      </c>
      <c r="W33" s="296">
        <f>IF('1. General Input'!$D$10=0,0,IF('1. General Input'!$D$10=8,0,IF(C33&gt;$W$10-1,IF(C33&lt;$X$10,H33,0),0)))</f>
        <v>0</v>
      </c>
      <c r="X33" s="296">
        <f>IF('1. General Input'!$D$10=0,0,IF('1. General Input'!$D$10=8,0,IF(C33&gt;$X$10-1,IF(C33&lt;$Y$10,H33,0),0)))</f>
        <v>0</v>
      </c>
      <c r="Y33" s="296">
        <f>IF('1. General Input'!$D$10=0,0,IF('1. General Input'!$D$10=8,0,IF(C33&gt;$Y$10-1,IF(C33&lt;$Z$10,H33,0),0)))</f>
        <v>0</v>
      </c>
      <c r="Z33" s="296">
        <f>IF('1. General Input'!$D$10=0,0,IF('1. General Input'!$D$10=8,0,IF(C33&gt;$Z$10-1,IF(C33&lt;$AA$10,H33,0),0)))</f>
        <v>0</v>
      </c>
      <c r="AA33" s="296">
        <f>IF('1. General Input'!$D$10=0,0,IF('1. General Input'!$D$10=8,0,IF(C33&gt;$AA$10-1,IF(C33&lt;$AB$10,H33,0),0)))</f>
        <v>0</v>
      </c>
      <c r="AB33" s="296">
        <f>IF('1. General Input'!$D$10=0,0,IF('1. General Input'!$D$10=8,0,IF(C33&gt;$AB$10-1,IF(C33&lt;$AC$10,H33,0),0)))</f>
        <v>0</v>
      </c>
      <c r="AC33" s="296">
        <f>IF('1. General Input'!$D$10=0,0,IF('1. General Input'!$D$10=8,0,IF(C33&gt;$AC$10-1,IF(C33&lt;$AD$10,H33,0),0)))</f>
        <v>0</v>
      </c>
      <c r="AD33" s="296">
        <f>IF('1. General Input'!$D$10=0,0,IF('1. General Input'!$D$10=8,0,IF(C33&gt;$AD$10-1,IF(C33&lt;$AE$10,H33,0),0)))</f>
        <v>0</v>
      </c>
      <c r="AE33" s="296">
        <f>IF('1. General Input'!$D$10=0,0,IF('1. General Input'!$D$10=8,0,IF(C33&gt;$AE$10-1,IF(C33&lt;$AF$10,H33,0),0)))</f>
        <v>0</v>
      </c>
      <c r="AF33" s="296">
        <f>IF('1. General Input'!$D$10=0,0,IF('1. General Input'!$D$10=8,0,IF(C33&gt;$AF$10-1,IF(C33&lt;$AG$10,H33,0),0)))</f>
        <v>0</v>
      </c>
      <c r="AG33" s="296">
        <f>IF('1. General Input'!$D$10=0,0,IF(C33&gt;$AG$10-1,H33,0))</f>
        <v>0</v>
      </c>
      <c r="AH33" s="270">
        <f t="shared" si="11"/>
        <v>0</v>
      </c>
    </row>
    <row r="34" spans="1:34" x14ac:dyDescent="0.25">
      <c r="A34" s="501"/>
      <c r="B34" s="501"/>
      <c r="C34" s="539"/>
      <c r="D34" s="502"/>
      <c r="E34" s="505"/>
      <c r="F34" s="505"/>
      <c r="G34" s="505"/>
      <c r="H34" s="296">
        <f t="shared" si="3"/>
        <v>0</v>
      </c>
      <c r="I34" s="296">
        <f t="shared" si="4"/>
        <v>0</v>
      </c>
      <c r="J34" s="296">
        <f t="shared" si="5"/>
        <v>0</v>
      </c>
      <c r="K34" s="296">
        <f t="shared" si="6"/>
        <v>0</v>
      </c>
      <c r="L34" s="296">
        <f t="shared" si="7"/>
        <v>0</v>
      </c>
      <c r="M34" s="296">
        <f t="shared" si="8"/>
        <v>0</v>
      </c>
      <c r="N34" s="296">
        <f t="shared" si="9"/>
        <v>0</v>
      </c>
      <c r="O34" s="296">
        <f t="shared" si="10"/>
        <v>0</v>
      </c>
      <c r="P34" s="296">
        <f t="shared" si="12"/>
        <v>0</v>
      </c>
      <c r="Q34" s="296">
        <f>IF('1. General Input'!$D$10=0,0,IF('1. General Input'!$D$10=8,0,IF(C34&gt;$Q$10-1,IF(C34&lt;$R$10,H34,0),0)))</f>
        <v>0</v>
      </c>
      <c r="R34" s="296">
        <f>IF('1. General Input'!$D$10=0,0,IF('1. General Input'!$D$10=8,0,IF(C34&gt;$R$10-1,IF(C34&lt;$S$10,H34,0),0)))</f>
        <v>0</v>
      </c>
      <c r="S34" s="296">
        <f>IF('1. General Input'!$D$10=0,0,IF('1. General Input'!$D$10=8,0,IF(C34&gt;$S$10-1,IF(C34&lt;$T$10,H34,0),0)))</f>
        <v>0</v>
      </c>
      <c r="T34" s="296">
        <f>IF('1. General Input'!$D$10=0,0,IF('1. General Input'!$D$10=8,0,IF(C34&gt;$T$10-1,IF(C34&lt;$U$10,H34,0),0)))</f>
        <v>0</v>
      </c>
      <c r="U34" s="296">
        <f>IF('1. General Input'!$D$10=0,0,IF('1. General Input'!$D$10=8,0,IF(C34&gt;$U$10-1,IF(C34&lt;$V$10,H34,0),0)))</f>
        <v>0</v>
      </c>
      <c r="V34" s="296">
        <f>IF('1. General Input'!$D$10=0,0,IF('1. General Input'!$D$10=8,0,IF(C34&gt;$V$10-1,IF(C34&lt;$W$10,H34,0),0)))</f>
        <v>0</v>
      </c>
      <c r="W34" s="296">
        <f>IF('1. General Input'!$D$10=0,0,IF('1. General Input'!$D$10=8,0,IF(C34&gt;$W$10-1,IF(C34&lt;$X$10,H34,0),0)))</f>
        <v>0</v>
      </c>
      <c r="X34" s="296">
        <f>IF('1. General Input'!$D$10=0,0,IF('1. General Input'!$D$10=8,0,IF(C34&gt;$X$10-1,IF(C34&lt;$Y$10,H34,0),0)))</f>
        <v>0</v>
      </c>
      <c r="Y34" s="296">
        <f>IF('1. General Input'!$D$10=0,0,IF('1. General Input'!$D$10=8,0,IF(C34&gt;$Y$10-1,IF(C34&lt;$Z$10,H34,0),0)))</f>
        <v>0</v>
      </c>
      <c r="Z34" s="296">
        <f>IF('1. General Input'!$D$10=0,0,IF('1. General Input'!$D$10=8,0,IF(C34&gt;$Z$10-1,IF(C34&lt;$AA$10,H34,0),0)))</f>
        <v>0</v>
      </c>
      <c r="AA34" s="296">
        <f>IF('1. General Input'!$D$10=0,0,IF('1. General Input'!$D$10=8,0,IF(C34&gt;$AA$10-1,IF(C34&lt;$AB$10,H34,0),0)))</f>
        <v>0</v>
      </c>
      <c r="AB34" s="296">
        <f>IF('1. General Input'!$D$10=0,0,IF('1. General Input'!$D$10=8,0,IF(C34&gt;$AB$10-1,IF(C34&lt;$AC$10,H34,0),0)))</f>
        <v>0</v>
      </c>
      <c r="AC34" s="296">
        <f>IF('1. General Input'!$D$10=0,0,IF('1. General Input'!$D$10=8,0,IF(C34&gt;$AC$10-1,IF(C34&lt;$AD$10,H34,0),0)))</f>
        <v>0</v>
      </c>
      <c r="AD34" s="296">
        <f>IF('1. General Input'!$D$10=0,0,IF('1. General Input'!$D$10=8,0,IF(C34&gt;$AD$10-1,IF(C34&lt;$AE$10,H34,0),0)))</f>
        <v>0</v>
      </c>
      <c r="AE34" s="296">
        <f>IF('1. General Input'!$D$10=0,0,IF('1. General Input'!$D$10=8,0,IF(C34&gt;$AE$10-1,IF(C34&lt;$AF$10,H34,0),0)))</f>
        <v>0</v>
      </c>
      <c r="AF34" s="296">
        <f>IF('1. General Input'!$D$10=0,0,IF('1. General Input'!$D$10=8,0,IF(C34&gt;$AF$10-1,IF(C34&lt;$AG$10,H34,0),0)))</f>
        <v>0</v>
      </c>
      <c r="AG34" s="296">
        <f>IF('1. General Input'!$D$10=0,0,IF(C34&gt;$AG$10-1,H34,0))</f>
        <v>0</v>
      </c>
      <c r="AH34" s="270">
        <f t="shared" si="11"/>
        <v>0</v>
      </c>
    </row>
    <row r="35" spans="1:34" x14ac:dyDescent="0.25">
      <c r="A35" s="501"/>
      <c r="B35" s="501"/>
      <c r="C35" s="539"/>
      <c r="D35" s="502"/>
      <c r="E35" s="505"/>
      <c r="F35" s="505"/>
      <c r="G35" s="505"/>
      <c r="H35" s="296">
        <f t="shared" si="3"/>
        <v>0</v>
      </c>
      <c r="I35" s="296">
        <f t="shared" si="4"/>
        <v>0</v>
      </c>
      <c r="J35" s="296">
        <f t="shared" si="5"/>
        <v>0</v>
      </c>
      <c r="K35" s="296">
        <f t="shared" si="6"/>
        <v>0</v>
      </c>
      <c r="L35" s="296">
        <f t="shared" si="7"/>
        <v>0</v>
      </c>
      <c r="M35" s="296">
        <f t="shared" si="8"/>
        <v>0</v>
      </c>
      <c r="N35" s="296">
        <f t="shared" si="9"/>
        <v>0</v>
      </c>
      <c r="O35" s="296">
        <f t="shared" si="10"/>
        <v>0</v>
      </c>
      <c r="P35" s="296">
        <f t="shared" si="12"/>
        <v>0</v>
      </c>
      <c r="Q35" s="296">
        <f>IF('1. General Input'!$D$10=0,0,IF('1. General Input'!$D$10=8,0,IF(C35&gt;$Q$10-1,IF(C35&lt;$R$10,H35,0),0)))</f>
        <v>0</v>
      </c>
      <c r="R35" s="296">
        <f>IF('1. General Input'!$D$10=0,0,IF('1. General Input'!$D$10=8,0,IF(C35&gt;$R$10-1,IF(C35&lt;$S$10,H35,0),0)))</f>
        <v>0</v>
      </c>
      <c r="S35" s="296">
        <f>IF('1. General Input'!$D$10=0,0,IF('1. General Input'!$D$10=8,0,IF(C35&gt;$S$10-1,IF(C35&lt;$T$10,H35,0),0)))</f>
        <v>0</v>
      </c>
      <c r="T35" s="296">
        <f>IF('1. General Input'!$D$10=0,0,IF('1. General Input'!$D$10=8,0,IF(C35&gt;$T$10-1,IF(C35&lt;$U$10,H35,0),0)))</f>
        <v>0</v>
      </c>
      <c r="U35" s="296">
        <f>IF('1. General Input'!$D$10=0,0,IF('1. General Input'!$D$10=8,0,IF(C35&gt;$U$10-1,IF(C35&lt;$V$10,H35,0),0)))</f>
        <v>0</v>
      </c>
      <c r="V35" s="296">
        <f>IF('1. General Input'!$D$10=0,0,IF('1. General Input'!$D$10=8,0,IF(C35&gt;$V$10-1,IF(C35&lt;$W$10,H35,0),0)))</f>
        <v>0</v>
      </c>
      <c r="W35" s="296">
        <f>IF('1. General Input'!$D$10=0,0,IF('1. General Input'!$D$10=8,0,IF(C35&gt;$W$10-1,IF(C35&lt;$X$10,H35,0),0)))</f>
        <v>0</v>
      </c>
      <c r="X35" s="296">
        <f>IF('1. General Input'!$D$10=0,0,IF('1. General Input'!$D$10=8,0,IF(C35&gt;$X$10-1,IF(C35&lt;$Y$10,H35,0),0)))</f>
        <v>0</v>
      </c>
      <c r="Y35" s="296">
        <f>IF('1. General Input'!$D$10=0,0,IF('1. General Input'!$D$10=8,0,IF(C35&gt;$Y$10-1,IF(C35&lt;$Z$10,H35,0),0)))</f>
        <v>0</v>
      </c>
      <c r="Z35" s="296">
        <f>IF('1. General Input'!$D$10=0,0,IF('1. General Input'!$D$10=8,0,IF(C35&gt;$Z$10-1,IF(C35&lt;$AA$10,H35,0),0)))</f>
        <v>0</v>
      </c>
      <c r="AA35" s="296">
        <f>IF('1. General Input'!$D$10=0,0,IF('1. General Input'!$D$10=8,0,IF(C35&gt;$AA$10-1,IF(C35&lt;$AB$10,H35,0),0)))</f>
        <v>0</v>
      </c>
      <c r="AB35" s="296">
        <f>IF('1. General Input'!$D$10=0,0,IF('1. General Input'!$D$10=8,0,IF(C35&gt;$AB$10-1,IF(C35&lt;$AC$10,H35,0),0)))</f>
        <v>0</v>
      </c>
      <c r="AC35" s="296">
        <f>IF('1. General Input'!$D$10=0,0,IF('1. General Input'!$D$10=8,0,IF(C35&gt;$AC$10-1,IF(C35&lt;$AD$10,H35,0),0)))</f>
        <v>0</v>
      </c>
      <c r="AD35" s="296">
        <f>IF('1. General Input'!$D$10=0,0,IF('1. General Input'!$D$10=8,0,IF(C35&gt;$AD$10-1,IF(C35&lt;$AE$10,H35,0),0)))</f>
        <v>0</v>
      </c>
      <c r="AE35" s="296">
        <f>IF('1. General Input'!$D$10=0,0,IF('1. General Input'!$D$10=8,0,IF(C35&gt;$AE$10-1,IF(C35&lt;$AF$10,H35,0),0)))</f>
        <v>0</v>
      </c>
      <c r="AF35" s="296">
        <f>IF('1. General Input'!$D$10=0,0,IF('1. General Input'!$D$10=8,0,IF(C35&gt;$AF$10-1,IF(C35&lt;$AG$10,H35,0),0)))</f>
        <v>0</v>
      </c>
      <c r="AG35" s="296">
        <f>IF('1. General Input'!$D$10=0,0,IF(C35&gt;$AG$10-1,H35,0))</f>
        <v>0</v>
      </c>
      <c r="AH35" s="270">
        <f t="shared" si="11"/>
        <v>0</v>
      </c>
    </row>
    <row r="36" spans="1:34" x14ac:dyDescent="0.25">
      <c r="A36" s="501"/>
      <c r="B36" s="501"/>
      <c r="C36" s="539"/>
      <c r="D36" s="502"/>
      <c r="E36" s="505"/>
      <c r="F36" s="505"/>
      <c r="G36" s="505"/>
      <c r="H36" s="296">
        <f t="shared" si="3"/>
        <v>0</v>
      </c>
      <c r="I36" s="296">
        <f t="shared" si="4"/>
        <v>0</v>
      </c>
      <c r="J36" s="296">
        <f t="shared" si="5"/>
        <v>0</v>
      </c>
      <c r="K36" s="296">
        <f t="shared" si="6"/>
        <v>0</v>
      </c>
      <c r="L36" s="296">
        <f t="shared" si="7"/>
        <v>0</v>
      </c>
      <c r="M36" s="296">
        <f t="shared" si="8"/>
        <v>0</v>
      </c>
      <c r="N36" s="296">
        <f t="shared" si="9"/>
        <v>0</v>
      </c>
      <c r="O36" s="296">
        <f t="shared" si="10"/>
        <v>0</v>
      </c>
      <c r="P36" s="296">
        <f t="shared" si="12"/>
        <v>0</v>
      </c>
      <c r="Q36" s="296">
        <f>IF('1. General Input'!$D$10=0,0,IF('1. General Input'!$D$10=8,0,IF(C36&gt;$Q$10-1,IF(C36&lt;$R$10,H36,0),0)))</f>
        <v>0</v>
      </c>
      <c r="R36" s="296">
        <f>IF('1. General Input'!$D$10=0,0,IF('1. General Input'!$D$10=8,0,IF(C36&gt;$R$10-1,IF(C36&lt;$S$10,H36,0),0)))</f>
        <v>0</v>
      </c>
      <c r="S36" s="296">
        <f>IF('1. General Input'!$D$10=0,0,IF('1. General Input'!$D$10=8,0,IF(C36&gt;$S$10-1,IF(C36&lt;$T$10,H36,0),0)))</f>
        <v>0</v>
      </c>
      <c r="T36" s="296">
        <f>IF('1. General Input'!$D$10=0,0,IF('1. General Input'!$D$10=8,0,IF(C36&gt;$T$10-1,IF(C36&lt;$U$10,H36,0),0)))</f>
        <v>0</v>
      </c>
      <c r="U36" s="296">
        <f>IF('1. General Input'!$D$10=0,0,IF('1. General Input'!$D$10=8,0,IF(C36&gt;$U$10-1,IF(C36&lt;$V$10,H36,0),0)))</f>
        <v>0</v>
      </c>
      <c r="V36" s="296">
        <f>IF('1. General Input'!$D$10=0,0,IF('1. General Input'!$D$10=8,0,IF(C36&gt;$V$10-1,IF(C36&lt;$W$10,H36,0),0)))</f>
        <v>0</v>
      </c>
      <c r="W36" s="296">
        <f>IF('1. General Input'!$D$10=0,0,IF('1. General Input'!$D$10=8,0,IF(C36&gt;$W$10-1,IF(C36&lt;$X$10,H36,0),0)))</f>
        <v>0</v>
      </c>
      <c r="X36" s="296">
        <f>IF('1. General Input'!$D$10=0,0,IF('1. General Input'!$D$10=8,0,IF(C36&gt;$X$10-1,IF(C36&lt;$Y$10,H36,0),0)))</f>
        <v>0</v>
      </c>
      <c r="Y36" s="296">
        <f>IF('1. General Input'!$D$10=0,0,IF('1. General Input'!$D$10=8,0,IF(C36&gt;$Y$10-1,IF(C36&lt;$Z$10,H36,0),0)))</f>
        <v>0</v>
      </c>
      <c r="Z36" s="296">
        <f>IF('1. General Input'!$D$10=0,0,IF('1. General Input'!$D$10=8,0,IF(C36&gt;$Z$10-1,IF(C36&lt;$AA$10,H36,0),0)))</f>
        <v>0</v>
      </c>
      <c r="AA36" s="296">
        <f>IF('1. General Input'!$D$10=0,0,IF('1. General Input'!$D$10=8,0,IF(C36&gt;$AA$10-1,IF(C36&lt;$AB$10,H36,0),0)))</f>
        <v>0</v>
      </c>
      <c r="AB36" s="296">
        <f>IF('1. General Input'!$D$10=0,0,IF('1. General Input'!$D$10=8,0,IF(C36&gt;$AB$10-1,IF(C36&lt;$AC$10,H36,0),0)))</f>
        <v>0</v>
      </c>
      <c r="AC36" s="296">
        <f>IF('1. General Input'!$D$10=0,0,IF('1. General Input'!$D$10=8,0,IF(C36&gt;$AC$10-1,IF(C36&lt;$AD$10,H36,0),0)))</f>
        <v>0</v>
      </c>
      <c r="AD36" s="296">
        <f>IF('1. General Input'!$D$10=0,0,IF('1. General Input'!$D$10=8,0,IF(C36&gt;$AD$10-1,IF(C36&lt;$AE$10,H36,0),0)))</f>
        <v>0</v>
      </c>
      <c r="AE36" s="296">
        <f>IF('1. General Input'!$D$10=0,0,IF('1. General Input'!$D$10=8,0,IF(C36&gt;$AE$10-1,IF(C36&lt;$AF$10,H36,0),0)))</f>
        <v>0</v>
      </c>
      <c r="AF36" s="296">
        <f>IF('1. General Input'!$D$10=0,0,IF('1. General Input'!$D$10=8,0,IF(C36&gt;$AF$10-1,IF(C36&lt;$AG$10,H36,0),0)))</f>
        <v>0</v>
      </c>
      <c r="AG36" s="296">
        <f>IF('1. General Input'!$D$10=0,0,IF(C36&gt;$AG$10-1,H36,0))</f>
        <v>0</v>
      </c>
      <c r="AH36" s="270">
        <f t="shared" si="11"/>
        <v>0</v>
      </c>
    </row>
    <row r="37" spans="1:34" x14ac:dyDescent="0.25">
      <c r="A37" s="501"/>
      <c r="B37" s="501"/>
      <c r="C37" s="539"/>
      <c r="D37" s="502"/>
      <c r="E37" s="505"/>
      <c r="F37" s="505"/>
      <c r="G37" s="505"/>
      <c r="H37" s="296">
        <f t="shared" si="3"/>
        <v>0</v>
      </c>
      <c r="I37" s="296">
        <f t="shared" si="4"/>
        <v>0</v>
      </c>
      <c r="J37" s="296">
        <f t="shared" si="5"/>
        <v>0</v>
      </c>
      <c r="K37" s="296">
        <f t="shared" si="6"/>
        <v>0</v>
      </c>
      <c r="L37" s="296">
        <f t="shared" si="7"/>
        <v>0</v>
      </c>
      <c r="M37" s="296">
        <f t="shared" si="8"/>
        <v>0</v>
      </c>
      <c r="N37" s="296">
        <f t="shared" si="9"/>
        <v>0</v>
      </c>
      <c r="O37" s="296">
        <f t="shared" si="10"/>
        <v>0</v>
      </c>
      <c r="P37" s="296">
        <f t="shared" si="12"/>
        <v>0</v>
      </c>
      <c r="Q37" s="296">
        <f>IF('1. General Input'!$D$10=0,0,IF('1. General Input'!$D$10=8,0,IF(C37&gt;$Q$10-1,IF(C37&lt;$R$10,H37,0),0)))</f>
        <v>0</v>
      </c>
      <c r="R37" s="296">
        <f>IF('1. General Input'!$D$10=0,0,IF('1. General Input'!$D$10=8,0,IF(C37&gt;$R$10-1,IF(C37&lt;$S$10,H37,0),0)))</f>
        <v>0</v>
      </c>
      <c r="S37" s="296">
        <f>IF('1. General Input'!$D$10=0,0,IF('1. General Input'!$D$10=8,0,IF(C37&gt;$S$10-1,IF(C37&lt;$T$10,H37,0),0)))</f>
        <v>0</v>
      </c>
      <c r="T37" s="296">
        <f>IF('1. General Input'!$D$10=0,0,IF('1. General Input'!$D$10=8,0,IF(C37&gt;$T$10-1,IF(C37&lt;$U$10,H37,0),0)))</f>
        <v>0</v>
      </c>
      <c r="U37" s="296">
        <f>IF('1. General Input'!$D$10=0,0,IF('1. General Input'!$D$10=8,0,IF(C37&gt;$U$10-1,IF(C37&lt;$V$10,H37,0),0)))</f>
        <v>0</v>
      </c>
      <c r="V37" s="296">
        <f>IF('1. General Input'!$D$10=0,0,IF('1. General Input'!$D$10=8,0,IF(C37&gt;$V$10-1,IF(C37&lt;$W$10,H37,0),0)))</f>
        <v>0</v>
      </c>
      <c r="W37" s="296">
        <f>IF('1. General Input'!$D$10=0,0,IF('1. General Input'!$D$10=8,0,IF(C37&gt;$W$10-1,IF(C37&lt;$X$10,H37,0),0)))</f>
        <v>0</v>
      </c>
      <c r="X37" s="296">
        <f>IF('1. General Input'!$D$10=0,0,IF('1. General Input'!$D$10=8,0,IF(C37&gt;$X$10-1,IF(C37&lt;$Y$10,H37,0),0)))</f>
        <v>0</v>
      </c>
      <c r="Y37" s="296">
        <f>IF('1. General Input'!$D$10=0,0,IF('1. General Input'!$D$10=8,0,IF(C37&gt;$Y$10-1,IF(C37&lt;$Z$10,H37,0),0)))</f>
        <v>0</v>
      </c>
      <c r="Z37" s="296">
        <f>IF('1. General Input'!$D$10=0,0,IF('1. General Input'!$D$10=8,0,IF(C37&gt;$Z$10-1,IF(C37&lt;$AA$10,H37,0),0)))</f>
        <v>0</v>
      </c>
      <c r="AA37" s="296">
        <f>IF('1. General Input'!$D$10=0,0,IF('1. General Input'!$D$10=8,0,IF(C37&gt;$AA$10-1,IF(C37&lt;$AB$10,H37,0),0)))</f>
        <v>0</v>
      </c>
      <c r="AB37" s="296">
        <f>IF('1. General Input'!$D$10=0,0,IF('1. General Input'!$D$10=8,0,IF(C37&gt;$AB$10-1,IF(C37&lt;$AC$10,H37,0),0)))</f>
        <v>0</v>
      </c>
      <c r="AC37" s="296">
        <f>IF('1. General Input'!$D$10=0,0,IF('1. General Input'!$D$10=8,0,IF(C37&gt;$AC$10-1,IF(C37&lt;$AD$10,H37,0),0)))</f>
        <v>0</v>
      </c>
      <c r="AD37" s="296">
        <f>IF('1. General Input'!$D$10=0,0,IF('1. General Input'!$D$10=8,0,IF(C37&gt;$AD$10-1,IF(C37&lt;$AE$10,H37,0),0)))</f>
        <v>0</v>
      </c>
      <c r="AE37" s="296">
        <f>IF('1. General Input'!$D$10=0,0,IF('1. General Input'!$D$10=8,0,IF(C37&gt;$AE$10-1,IF(C37&lt;$AF$10,H37,0),0)))</f>
        <v>0</v>
      </c>
      <c r="AF37" s="296">
        <f>IF('1. General Input'!$D$10=0,0,IF('1. General Input'!$D$10=8,0,IF(C37&gt;$AF$10-1,IF(C37&lt;$AG$10,H37,0),0)))</f>
        <v>0</v>
      </c>
      <c r="AG37" s="296">
        <f>IF('1. General Input'!$D$10=0,0,IF(C37&gt;$AG$10-1,H37,0))</f>
        <v>0</v>
      </c>
      <c r="AH37" s="270">
        <f t="shared" si="11"/>
        <v>0</v>
      </c>
    </row>
    <row r="38" spans="1:34" x14ac:dyDescent="0.25">
      <c r="A38" s="501"/>
      <c r="B38" s="501"/>
      <c r="C38" s="539"/>
      <c r="D38" s="502"/>
      <c r="E38" s="505"/>
      <c r="F38" s="505"/>
      <c r="G38" s="505"/>
      <c r="H38" s="296">
        <f t="shared" si="3"/>
        <v>0</v>
      </c>
      <c r="I38" s="296">
        <f t="shared" si="4"/>
        <v>0</v>
      </c>
      <c r="J38" s="296">
        <f t="shared" si="5"/>
        <v>0</v>
      </c>
      <c r="K38" s="296">
        <f t="shared" si="6"/>
        <v>0</v>
      </c>
      <c r="L38" s="296">
        <f t="shared" si="7"/>
        <v>0</v>
      </c>
      <c r="M38" s="296">
        <f t="shared" si="8"/>
        <v>0</v>
      </c>
      <c r="N38" s="296">
        <f t="shared" si="9"/>
        <v>0</v>
      </c>
      <c r="O38" s="296">
        <f t="shared" si="10"/>
        <v>0</v>
      </c>
      <c r="P38" s="296">
        <f t="shared" si="12"/>
        <v>0</v>
      </c>
      <c r="Q38" s="296">
        <f>IF('1. General Input'!$D$10=0,0,IF('1. General Input'!$D$10=8,0,IF(C38&gt;$Q$10-1,IF(C38&lt;$R$10,H38,0),0)))</f>
        <v>0</v>
      </c>
      <c r="R38" s="296">
        <f>IF('1. General Input'!$D$10=0,0,IF('1. General Input'!$D$10=8,0,IF(C38&gt;$R$10-1,IF(C38&lt;$S$10,H38,0),0)))</f>
        <v>0</v>
      </c>
      <c r="S38" s="296">
        <f>IF('1. General Input'!$D$10=0,0,IF('1. General Input'!$D$10=8,0,IF(C38&gt;$S$10-1,IF(C38&lt;$T$10,H38,0),0)))</f>
        <v>0</v>
      </c>
      <c r="T38" s="296">
        <f>IF('1. General Input'!$D$10=0,0,IF('1. General Input'!$D$10=8,0,IF(C38&gt;$T$10-1,IF(C38&lt;$U$10,H38,0),0)))</f>
        <v>0</v>
      </c>
      <c r="U38" s="296">
        <f>IF('1. General Input'!$D$10=0,0,IF('1. General Input'!$D$10=8,0,IF(C38&gt;$U$10-1,IF(C38&lt;$V$10,H38,0),0)))</f>
        <v>0</v>
      </c>
      <c r="V38" s="296">
        <f>IF('1. General Input'!$D$10=0,0,IF('1. General Input'!$D$10=8,0,IF(C38&gt;$V$10-1,IF(C38&lt;$W$10,H38,0),0)))</f>
        <v>0</v>
      </c>
      <c r="W38" s="296">
        <f>IF('1. General Input'!$D$10=0,0,IF('1. General Input'!$D$10=8,0,IF(C38&gt;$W$10-1,IF(C38&lt;$X$10,H38,0),0)))</f>
        <v>0</v>
      </c>
      <c r="X38" s="296">
        <f>IF('1. General Input'!$D$10=0,0,IF('1. General Input'!$D$10=8,0,IF(C38&gt;$X$10-1,IF(C38&lt;$Y$10,H38,0),0)))</f>
        <v>0</v>
      </c>
      <c r="Y38" s="296">
        <f>IF('1. General Input'!$D$10=0,0,IF('1. General Input'!$D$10=8,0,IF(C38&gt;$Y$10-1,IF(C38&lt;$Z$10,H38,0),0)))</f>
        <v>0</v>
      </c>
      <c r="Z38" s="296">
        <f>IF('1. General Input'!$D$10=0,0,IF('1. General Input'!$D$10=8,0,IF(C38&gt;$Z$10-1,IF(C38&lt;$AA$10,H38,0),0)))</f>
        <v>0</v>
      </c>
      <c r="AA38" s="296">
        <f>IF('1. General Input'!$D$10=0,0,IF('1. General Input'!$D$10=8,0,IF(C38&gt;$AA$10-1,IF(C38&lt;$AB$10,H38,0),0)))</f>
        <v>0</v>
      </c>
      <c r="AB38" s="296">
        <f>IF('1. General Input'!$D$10=0,0,IF('1. General Input'!$D$10=8,0,IF(C38&gt;$AB$10-1,IF(C38&lt;$AC$10,H38,0),0)))</f>
        <v>0</v>
      </c>
      <c r="AC38" s="296">
        <f>IF('1. General Input'!$D$10=0,0,IF('1. General Input'!$D$10=8,0,IF(C38&gt;$AC$10-1,IF(C38&lt;$AD$10,H38,0),0)))</f>
        <v>0</v>
      </c>
      <c r="AD38" s="296">
        <f>IF('1. General Input'!$D$10=0,0,IF('1. General Input'!$D$10=8,0,IF(C38&gt;$AD$10-1,IF(C38&lt;$AE$10,H38,0),0)))</f>
        <v>0</v>
      </c>
      <c r="AE38" s="296">
        <f>IF('1. General Input'!$D$10=0,0,IF('1. General Input'!$D$10=8,0,IF(C38&gt;$AE$10-1,IF(C38&lt;$AF$10,H38,0),0)))</f>
        <v>0</v>
      </c>
      <c r="AF38" s="296">
        <f>IF('1. General Input'!$D$10=0,0,IF('1. General Input'!$D$10=8,0,IF(C38&gt;$AF$10-1,IF(C38&lt;$AG$10,H38,0),0)))</f>
        <v>0</v>
      </c>
      <c r="AG38" s="296">
        <f>IF('1. General Input'!$D$10=0,0,IF(C38&gt;$AG$10-1,H38,0))</f>
        <v>0</v>
      </c>
      <c r="AH38" s="270">
        <f t="shared" ref="AH38:AH101" si="13">SUM(I38:AG38)</f>
        <v>0</v>
      </c>
    </row>
    <row r="39" spans="1:34" x14ac:dyDescent="0.25">
      <c r="A39" s="501"/>
      <c r="B39" s="501"/>
      <c r="C39" s="539"/>
      <c r="D39" s="502"/>
      <c r="E39" s="505"/>
      <c r="F39" s="505"/>
      <c r="G39" s="505"/>
      <c r="H39" s="296">
        <f t="shared" si="3"/>
        <v>0</v>
      </c>
      <c r="I39" s="296">
        <f t="shared" si="4"/>
        <v>0</v>
      </c>
      <c r="J39" s="296">
        <f t="shared" si="5"/>
        <v>0</v>
      </c>
      <c r="K39" s="296">
        <f t="shared" si="6"/>
        <v>0</v>
      </c>
      <c r="L39" s="296">
        <f t="shared" si="7"/>
        <v>0</v>
      </c>
      <c r="M39" s="296">
        <f t="shared" si="8"/>
        <v>0</v>
      </c>
      <c r="N39" s="296">
        <f t="shared" si="9"/>
        <v>0</v>
      </c>
      <c r="O39" s="296">
        <f t="shared" si="10"/>
        <v>0</v>
      </c>
      <c r="P39" s="296">
        <f t="shared" si="12"/>
        <v>0</v>
      </c>
      <c r="Q39" s="296">
        <f>IF('1. General Input'!$D$10=0,0,IF('1. General Input'!$D$10=8,0,IF(C39&gt;$Q$10-1,IF(C39&lt;$R$10,H39,0),0)))</f>
        <v>0</v>
      </c>
      <c r="R39" s="296">
        <f>IF('1. General Input'!$D$10=0,0,IF('1. General Input'!$D$10=8,0,IF(C39&gt;$R$10-1,IF(C39&lt;$S$10,H39,0),0)))</f>
        <v>0</v>
      </c>
      <c r="S39" s="296">
        <f>IF('1. General Input'!$D$10=0,0,IF('1. General Input'!$D$10=8,0,IF(C39&gt;$S$10-1,IF(C39&lt;$T$10,H39,0),0)))</f>
        <v>0</v>
      </c>
      <c r="T39" s="296">
        <f>IF('1. General Input'!$D$10=0,0,IF('1. General Input'!$D$10=8,0,IF(C39&gt;$T$10-1,IF(C39&lt;$U$10,H39,0),0)))</f>
        <v>0</v>
      </c>
      <c r="U39" s="296">
        <f>IF('1. General Input'!$D$10=0,0,IF('1. General Input'!$D$10=8,0,IF(C39&gt;$U$10-1,IF(C39&lt;$V$10,H39,0),0)))</f>
        <v>0</v>
      </c>
      <c r="V39" s="296">
        <f>IF('1. General Input'!$D$10=0,0,IF('1. General Input'!$D$10=8,0,IF(C39&gt;$V$10-1,IF(C39&lt;$W$10,H39,0),0)))</f>
        <v>0</v>
      </c>
      <c r="W39" s="296">
        <f>IF('1. General Input'!$D$10=0,0,IF('1. General Input'!$D$10=8,0,IF(C39&gt;$W$10-1,IF(C39&lt;$X$10,H39,0),0)))</f>
        <v>0</v>
      </c>
      <c r="X39" s="296">
        <f>IF('1. General Input'!$D$10=0,0,IF('1. General Input'!$D$10=8,0,IF(C39&gt;$X$10-1,IF(C39&lt;$Y$10,H39,0),0)))</f>
        <v>0</v>
      </c>
      <c r="Y39" s="296">
        <f>IF('1. General Input'!$D$10=0,0,IF('1. General Input'!$D$10=8,0,IF(C39&gt;$Y$10-1,IF(C39&lt;$Z$10,H39,0),0)))</f>
        <v>0</v>
      </c>
      <c r="Z39" s="296">
        <f>IF('1. General Input'!$D$10=0,0,IF('1. General Input'!$D$10=8,0,IF(C39&gt;$Z$10-1,IF(C39&lt;$AA$10,H39,0),0)))</f>
        <v>0</v>
      </c>
      <c r="AA39" s="296">
        <f>IF('1. General Input'!$D$10=0,0,IF('1. General Input'!$D$10=8,0,IF(C39&gt;$AA$10-1,IF(C39&lt;$AB$10,H39,0),0)))</f>
        <v>0</v>
      </c>
      <c r="AB39" s="296">
        <f>IF('1. General Input'!$D$10=0,0,IF('1. General Input'!$D$10=8,0,IF(C39&gt;$AB$10-1,IF(C39&lt;$AC$10,H39,0),0)))</f>
        <v>0</v>
      </c>
      <c r="AC39" s="296">
        <f>IF('1. General Input'!$D$10=0,0,IF('1. General Input'!$D$10=8,0,IF(C39&gt;$AC$10-1,IF(C39&lt;$AD$10,H39,0),0)))</f>
        <v>0</v>
      </c>
      <c r="AD39" s="296">
        <f>IF('1. General Input'!$D$10=0,0,IF('1. General Input'!$D$10=8,0,IF(C39&gt;$AD$10-1,IF(C39&lt;$AE$10,H39,0),0)))</f>
        <v>0</v>
      </c>
      <c r="AE39" s="296">
        <f>IF('1. General Input'!$D$10=0,0,IF('1. General Input'!$D$10=8,0,IF(C39&gt;$AE$10-1,IF(C39&lt;$AF$10,H39,0),0)))</f>
        <v>0</v>
      </c>
      <c r="AF39" s="296">
        <f>IF('1. General Input'!$D$10=0,0,IF('1. General Input'!$D$10=8,0,IF(C39&gt;$AF$10-1,IF(C39&lt;$AG$10,H39,0),0)))</f>
        <v>0</v>
      </c>
      <c r="AG39" s="296">
        <f>IF('1. General Input'!$D$10=0,0,IF(C39&gt;$AG$10-1,H39,0))</f>
        <v>0</v>
      </c>
      <c r="AH39" s="270">
        <f t="shared" si="13"/>
        <v>0</v>
      </c>
    </row>
    <row r="40" spans="1:34" x14ac:dyDescent="0.25">
      <c r="A40" s="501"/>
      <c r="B40" s="501"/>
      <c r="C40" s="539"/>
      <c r="D40" s="502"/>
      <c r="E40" s="505"/>
      <c r="F40" s="505"/>
      <c r="G40" s="505"/>
      <c r="H40" s="296">
        <f t="shared" si="3"/>
        <v>0</v>
      </c>
      <c r="I40" s="296">
        <f t="shared" si="4"/>
        <v>0</v>
      </c>
      <c r="J40" s="296">
        <f t="shared" si="5"/>
        <v>0</v>
      </c>
      <c r="K40" s="296">
        <f t="shared" si="6"/>
        <v>0</v>
      </c>
      <c r="L40" s="296">
        <f t="shared" si="7"/>
        <v>0</v>
      </c>
      <c r="M40" s="296">
        <f t="shared" si="8"/>
        <v>0</v>
      </c>
      <c r="N40" s="296">
        <f t="shared" si="9"/>
        <v>0</v>
      </c>
      <c r="O40" s="296">
        <f t="shared" si="10"/>
        <v>0</v>
      </c>
      <c r="P40" s="296">
        <f t="shared" si="12"/>
        <v>0</v>
      </c>
      <c r="Q40" s="296">
        <f>IF('1. General Input'!$D$10=0,0,IF('1. General Input'!$D$10=8,0,IF(C40&gt;$Q$10-1,IF(C40&lt;$R$10,H40,0),0)))</f>
        <v>0</v>
      </c>
      <c r="R40" s="296">
        <f>IF('1. General Input'!$D$10=0,0,IF('1. General Input'!$D$10=8,0,IF(C40&gt;$R$10-1,IF(C40&lt;$S$10,H40,0),0)))</f>
        <v>0</v>
      </c>
      <c r="S40" s="296">
        <f>IF('1. General Input'!$D$10=0,0,IF('1. General Input'!$D$10=8,0,IF(C40&gt;$S$10-1,IF(C40&lt;$T$10,H40,0),0)))</f>
        <v>0</v>
      </c>
      <c r="T40" s="296">
        <f>IF('1. General Input'!$D$10=0,0,IF('1. General Input'!$D$10=8,0,IF(C40&gt;$T$10-1,IF(C40&lt;$U$10,H40,0),0)))</f>
        <v>0</v>
      </c>
      <c r="U40" s="296">
        <f>IF('1. General Input'!$D$10=0,0,IF('1. General Input'!$D$10=8,0,IF(C40&gt;$U$10-1,IF(C40&lt;$V$10,H40,0),0)))</f>
        <v>0</v>
      </c>
      <c r="V40" s="296">
        <f>IF('1. General Input'!$D$10=0,0,IF('1. General Input'!$D$10=8,0,IF(C40&gt;$V$10-1,IF(C40&lt;$W$10,H40,0),0)))</f>
        <v>0</v>
      </c>
      <c r="W40" s="296">
        <f>IF('1. General Input'!$D$10=0,0,IF('1. General Input'!$D$10=8,0,IF(C40&gt;$W$10-1,IF(C40&lt;$X$10,H40,0),0)))</f>
        <v>0</v>
      </c>
      <c r="X40" s="296">
        <f>IF('1. General Input'!$D$10=0,0,IF('1. General Input'!$D$10=8,0,IF(C40&gt;$X$10-1,IF(C40&lt;$Y$10,H40,0),0)))</f>
        <v>0</v>
      </c>
      <c r="Y40" s="296">
        <f>IF('1. General Input'!$D$10=0,0,IF('1. General Input'!$D$10=8,0,IF(C40&gt;$Y$10-1,IF(C40&lt;$Z$10,H40,0),0)))</f>
        <v>0</v>
      </c>
      <c r="Z40" s="296">
        <f>IF('1. General Input'!$D$10=0,0,IF('1. General Input'!$D$10=8,0,IF(C40&gt;$Z$10-1,IF(C40&lt;$AA$10,H40,0),0)))</f>
        <v>0</v>
      </c>
      <c r="AA40" s="296">
        <f>IF('1. General Input'!$D$10=0,0,IF('1. General Input'!$D$10=8,0,IF(C40&gt;$AA$10-1,IF(C40&lt;$AB$10,H40,0),0)))</f>
        <v>0</v>
      </c>
      <c r="AB40" s="296">
        <f>IF('1. General Input'!$D$10=0,0,IF('1. General Input'!$D$10=8,0,IF(C40&gt;$AB$10-1,IF(C40&lt;$AC$10,H40,0),0)))</f>
        <v>0</v>
      </c>
      <c r="AC40" s="296">
        <f>IF('1. General Input'!$D$10=0,0,IF('1. General Input'!$D$10=8,0,IF(C40&gt;$AC$10-1,IF(C40&lt;$AD$10,H40,0),0)))</f>
        <v>0</v>
      </c>
      <c r="AD40" s="296">
        <f>IF('1. General Input'!$D$10=0,0,IF('1. General Input'!$D$10=8,0,IF(C40&gt;$AD$10-1,IF(C40&lt;$AE$10,H40,0),0)))</f>
        <v>0</v>
      </c>
      <c r="AE40" s="296">
        <f>IF('1. General Input'!$D$10=0,0,IF('1. General Input'!$D$10=8,0,IF(C40&gt;$AE$10-1,IF(C40&lt;$AF$10,H40,0),0)))</f>
        <v>0</v>
      </c>
      <c r="AF40" s="296">
        <f>IF('1. General Input'!$D$10=0,0,IF('1. General Input'!$D$10=8,0,IF(C40&gt;$AF$10-1,IF(C40&lt;$AG$10,H40,0),0)))</f>
        <v>0</v>
      </c>
      <c r="AG40" s="296">
        <f>IF('1. General Input'!$D$10=0,0,IF(C40&gt;$AG$10-1,H40,0))</f>
        <v>0</v>
      </c>
      <c r="AH40" s="270">
        <f t="shared" si="13"/>
        <v>0</v>
      </c>
    </row>
    <row r="41" spans="1:34" x14ac:dyDescent="0.25">
      <c r="A41" s="501"/>
      <c r="B41" s="501"/>
      <c r="C41" s="539"/>
      <c r="D41" s="502"/>
      <c r="E41" s="505"/>
      <c r="F41" s="505"/>
      <c r="G41" s="505"/>
      <c r="H41" s="296">
        <f t="shared" si="3"/>
        <v>0</v>
      </c>
      <c r="I41" s="296">
        <f t="shared" si="4"/>
        <v>0</v>
      </c>
      <c r="J41" s="296">
        <f t="shared" si="5"/>
        <v>0</v>
      </c>
      <c r="K41" s="296">
        <f t="shared" si="6"/>
        <v>0</v>
      </c>
      <c r="L41" s="296">
        <f t="shared" si="7"/>
        <v>0</v>
      </c>
      <c r="M41" s="296">
        <f t="shared" si="8"/>
        <v>0</v>
      </c>
      <c r="N41" s="296">
        <f t="shared" si="9"/>
        <v>0</v>
      </c>
      <c r="O41" s="296">
        <f t="shared" si="10"/>
        <v>0</v>
      </c>
      <c r="P41" s="296">
        <f t="shared" si="12"/>
        <v>0</v>
      </c>
      <c r="Q41" s="296">
        <f>IF('1. General Input'!$D$10=0,0,IF('1. General Input'!$D$10=8,0,IF(C41&gt;$Q$10-1,IF(C41&lt;$R$10,H41,0),0)))</f>
        <v>0</v>
      </c>
      <c r="R41" s="296">
        <f>IF('1. General Input'!$D$10=0,0,IF('1. General Input'!$D$10=8,0,IF(C41&gt;$R$10-1,IF(C41&lt;$S$10,H41,0),0)))</f>
        <v>0</v>
      </c>
      <c r="S41" s="296">
        <f>IF('1. General Input'!$D$10=0,0,IF('1. General Input'!$D$10=8,0,IF(C41&gt;$S$10-1,IF(C41&lt;$T$10,H41,0),0)))</f>
        <v>0</v>
      </c>
      <c r="T41" s="296">
        <f>IF('1. General Input'!$D$10=0,0,IF('1. General Input'!$D$10=8,0,IF(C41&gt;$T$10-1,IF(C41&lt;$U$10,H41,0),0)))</f>
        <v>0</v>
      </c>
      <c r="U41" s="296">
        <f>IF('1. General Input'!$D$10=0,0,IF('1. General Input'!$D$10=8,0,IF(C41&gt;$U$10-1,IF(C41&lt;$V$10,H41,0),0)))</f>
        <v>0</v>
      </c>
      <c r="V41" s="296">
        <f>IF('1. General Input'!$D$10=0,0,IF('1. General Input'!$D$10=8,0,IF(C41&gt;$V$10-1,IF(C41&lt;$W$10,H41,0),0)))</f>
        <v>0</v>
      </c>
      <c r="W41" s="296">
        <f>IF('1. General Input'!$D$10=0,0,IF('1. General Input'!$D$10=8,0,IF(C41&gt;$W$10-1,IF(C41&lt;$X$10,H41,0),0)))</f>
        <v>0</v>
      </c>
      <c r="X41" s="296">
        <f>IF('1. General Input'!$D$10=0,0,IF('1. General Input'!$D$10=8,0,IF(C41&gt;$X$10-1,IF(C41&lt;$Y$10,H41,0),0)))</f>
        <v>0</v>
      </c>
      <c r="Y41" s="296">
        <f>IF('1. General Input'!$D$10=0,0,IF('1. General Input'!$D$10=8,0,IF(C41&gt;$Y$10-1,IF(C41&lt;$Z$10,H41,0),0)))</f>
        <v>0</v>
      </c>
      <c r="Z41" s="296">
        <f>IF('1. General Input'!$D$10=0,0,IF('1. General Input'!$D$10=8,0,IF(C41&gt;$Z$10-1,IF(C41&lt;$AA$10,H41,0),0)))</f>
        <v>0</v>
      </c>
      <c r="AA41" s="296">
        <f>IF('1. General Input'!$D$10=0,0,IF('1. General Input'!$D$10=8,0,IF(C41&gt;$AA$10-1,IF(C41&lt;$AB$10,H41,0),0)))</f>
        <v>0</v>
      </c>
      <c r="AB41" s="296">
        <f>IF('1. General Input'!$D$10=0,0,IF('1. General Input'!$D$10=8,0,IF(C41&gt;$AB$10-1,IF(C41&lt;$AC$10,H41,0),0)))</f>
        <v>0</v>
      </c>
      <c r="AC41" s="296">
        <f>IF('1. General Input'!$D$10=0,0,IF('1. General Input'!$D$10=8,0,IF(C41&gt;$AC$10-1,IF(C41&lt;$AD$10,H41,0),0)))</f>
        <v>0</v>
      </c>
      <c r="AD41" s="296">
        <f>IF('1. General Input'!$D$10=0,0,IF('1. General Input'!$D$10=8,0,IF(C41&gt;$AD$10-1,IF(C41&lt;$AE$10,H41,0),0)))</f>
        <v>0</v>
      </c>
      <c r="AE41" s="296">
        <f>IF('1. General Input'!$D$10=0,0,IF('1. General Input'!$D$10=8,0,IF(C41&gt;$AE$10-1,IF(C41&lt;$AF$10,H41,0),0)))</f>
        <v>0</v>
      </c>
      <c r="AF41" s="296">
        <f>IF('1. General Input'!$D$10=0,0,IF('1. General Input'!$D$10=8,0,IF(C41&gt;$AF$10-1,IF(C41&lt;$AG$10,H41,0),0)))</f>
        <v>0</v>
      </c>
      <c r="AG41" s="296">
        <f>IF('1. General Input'!$D$10=0,0,IF(C41&gt;$AG$10-1,H41,0))</f>
        <v>0</v>
      </c>
      <c r="AH41" s="270">
        <f t="shared" si="13"/>
        <v>0</v>
      </c>
    </row>
    <row r="42" spans="1:34" x14ac:dyDescent="0.25">
      <c r="A42" s="501"/>
      <c r="B42" s="501"/>
      <c r="C42" s="539"/>
      <c r="D42" s="502"/>
      <c r="E42" s="505"/>
      <c r="F42" s="505"/>
      <c r="G42" s="505"/>
      <c r="H42" s="296">
        <f t="shared" si="3"/>
        <v>0</v>
      </c>
      <c r="I42" s="296">
        <f t="shared" si="4"/>
        <v>0</v>
      </c>
      <c r="J42" s="296">
        <f t="shared" si="5"/>
        <v>0</v>
      </c>
      <c r="K42" s="296">
        <f t="shared" si="6"/>
        <v>0</v>
      </c>
      <c r="L42" s="296">
        <f t="shared" si="7"/>
        <v>0</v>
      </c>
      <c r="M42" s="296">
        <f t="shared" si="8"/>
        <v>0</v>
      </c>
      <c r="N42" s="296">
        <f t="shared" si="9"/>
        <v>0</v>
      </c>
      <c r="O42" s="296">
        <f t="shared" si="10"/>
        <v>0</v>
      </c>
      <c r="P42" s="296">
        <f t="shared" si="12"/>
        <v>0</v>
      </c>
      <c r="Q42" s="296">
        <f>IF('1. General Input'!$D$10=0,0,IF('1. General Input'!$D$10=8,0,IF(C42&gt;$Q$10-1,IF(C42&lt;$R$10,H42,0),0)))</f>
        <v>0</v>
      </c>
      <c r="R42" s="296">
        <f>IF('1. General Input'!$D$10=0,0,IF('1. General Input'!$D$10=8,0,IF(C42&gt;$R$10-1,IF(C42&lt;$S$10,H42,0),0)))</f>
        <v>0</v>
      </c>
      <c r="S42" s="296">
        <f>IF('1. General Input'!$D$10=0,0,IF('1. General Input'!$D$10=8,0,IF(C42&gt;$S$10-1,IF(C42&lt;$T$10,H42,0),0)))</f>
        <v>0</v>
      </c>
      <c r="T42" s="296">
        <f>IF('1. General Input'!$D$10=0,0,IF('1. General Input'!$D$10=8,0,IF(C42&gt;$T$10-1,IF(C42&lt;$U$10,H42,0),0)))</f>
        <v>0</v>
      </c>
      <c r="U42" s="296">
        <f>IF('1. General Input'!$D$10=0,0,IF('1. General Input'!$D$10=8,0,IF(C42&gt;$U$10-1,IF(C42&lt;$V$10,H42,0),0)))</f>
        <v>0</v>
      </c>
      <c r="V42" s="296">
        <f>IF('1. General Input'!$D$10=0,0,IF('1. General Input'!$D$10=8,0,IF(C42&gt;$V$10-1,IF(C42&lt;$W$10,H42,0),0)))</f>
        <v>0</v>
      </c>
      <c r="W42" s="296">
        <f>IF('1. General Input'!$D$10=0,0,IF('1. General Input'!$D$10=8,0,IF(C42&gt;$W$10-1,IF(C42&lt;$X$10,H42,0),0)))</f>
        <v>0</v>
      </c>
      <c r="X42" s="296">
        <f>IF('1. General Input'!$D$10=0,0,IF('1. General Input'!$D$10=8,0,IF(C42&gt;$X$10-1,IF(C42&lt;$Y$10,H42,0),0)))</f>
        <v>0</v>
      </c>
      <c r="Y42" s="296">
        <f>IF('1. General Input'!$D$10=0,0,IF('1. General Input'!$D$10=8,0,IF(C42&gt;$Y$10-1,IF(C42&lt;$Z$10,H42,0),0)))</f>
        <v>0</v>
      </c>
      <c r="Z42" s="296">
        <f>IF('1. General Input'!$D$10=0,0,IF('1. General Input'!$D$10=8,0,IF(C42&gt;$Z$10-1,IF(C42&lt;$AA$10,H42,0),0)))</f>
        <v>0</v>
      </c>
      <c r="AA42" s="296">
        <f>IF('1. General Input'!$D$10=0,0,IF('1. General Input'!$D$10=8,0,IF(C42&gt;$AA$10-1,IF(C42&lt;$AB$10,H42,0),0)))</f>
        <v>0</v>
      </c>
      <c r="AB42" s="296">
        <f>IF('1. General Input'!$D$10=0,0,IF('1. General Input'!$D$10=8,0,IF(C42&gt;$AB$10-1,IF(C42&lt;$AC$10,H42,0),0)))</f>
        <v>0</v>
      </c>
      <c r="AC42" s="296">
        <f>IF('1. General Input'!$D$10=0,0,IF('1. General Input'!$D$10=8,0,IF(C42&gt;$AC$10-1,IF(C42&lt;$AD$10,H42,0),0)))</f>
        <v>0</v>
      </c>
      <c r="AD42" s="296">
        <f>IF('1. General Input'!$D$10=0,0,IF('1. General Input'!$D$10=8,0,IF(C42&gt;$AD$10-1,IF(C42&lt;$AE$10,H42,0),0)))</f>
        <v>0</v>
      </c>
      <c r="AE42" s="296">
        <f>IF('1. General Input'!$D$10=0,0,IF('1. General Input'!$D$10=8,0,IF(C42&gt;$AE$10-1,IF(C42&lt;$AF$10,H42,0),0)))</f>
        <v>0</v>
      </c>
      <c r="AF42" s="296">
        <f>IF('1. General Input'!$D$10=0,0,IF('1. General Input'!$D$10=8,0,IF(C42&gt;$AF$10-1,IF(C42&lt;$AG$10,H42,0),0)))</f>
        <v>0</v>
      </c>
      <c r="AG42" s="296">
        <f>IF('1. General Input'!$D$10=0,0,IF(C42&gt;$AG$10-1,H42,0))</f>
        <v>0</v>
      </c>
      <c r="AH42" s="270">
        <f t="shared" si="13"/>
        <v>0</v>
      </c>
    </row>
    <row r="43" spans="1:34" x14ac:dyDescent="0.25">
      <c r="A43" s="501"/>
      <c r="B43" s="501"/>
      <c r="C43" s="539"/>
      <c r="D43" s="502"/>
      <c r="E43" s="505"/>
      <c r="F43" s="505"/>
      <c r="G43" s="505"/>
      <c r="H43" s="296">
        <f t="shared" si="3"/>
        <v>0</v>
      </c>
      <c r="I43" s="296">
        <f t="shared" si="4"/>
        <v>0</v>
      </c>
      <c r="J43" s="296">
        <f t="shared" si="5"/>
        <v>0</v>
      </c>
      <c r="K43" s="296">
        <f t="shared" si="6"/>
        <v>0</v>
      </c>
      <c r="L43" s="296">
        <f t="shared" si="7"/>
        <v>0</v>
      </c>
      <c r="M43" s="296">
        <f t="shared" si="8"/>
        <v>0</v>
      </c>
      <c r="N43" s="296">
        <f t="shared" si="9"/>
        <v>0</v>
      </c>
      <c r="O43" s="296">
        <f t="shared" si="10"/>
        <v>0</v>
      </c>
      <c r="P43" s="296">
        <f t="shared" si="12"/>
        <v>0</v>
      </c>
      <c r="Q43" s="296">
        <f>IF('1. General Input'!$D$10=0,0,IF('1. General Input'!$D$10=8,0,IF(C43&gt;$Q$10-1,IF(C43&lt;$R$10,H43,0),0)))</f>
        <v>0</v>
      </c>
      <c r="R43" s="296">
        <f>IF('1. General Input'!$D$10=0,0,IF('1. General Input'!$D$10=8,0,IF(C43&gt;$R$10-1,IF(C43&lt;$S$10,H43,0),0)))</f>
        <v>0</v>
      </c>
      <c r="S43" s="296">
        <f>IF('1. General Input'!$D$10=0,0,IF('1. General Input'!$D$10=8,0,IF(C43&gt;$S$10-1,IF(C43&lt;$T$10,H43,0),0)))</f>
        <v>0</v>
      </c>
      <c r="T43" s="296">
        <f>IF('1. General Input'!$D$10=0,0,IF('1. General Input'!$D$10=8,0,IF(C43&gt;$T$10-1,IF(C43&lt;$U$10,H43,0),0)))</f>
        <v>0</v>
      </c>
      <c r="U43" s="296">
        <f>IF('1. General Input'!$D$10=0,0,IF('1. General Input'!$D$10=8,0,IF(C43&gt;$U$10-1,IF(C43&lt;$V$10,H43,0),0)))</f>
        <v>0</v>
      </c>
      <c r="V43" s="296">
        <f>IF('1. General Input'!$D$10=0,0,IF('1. General Input'!$D$10=8,0,IF(C43&gt;$V$10-1,IF(C43&lt;$W$10,H43,0),0)))</f>
        <v>0</v>
      </c>
      <c r="W43" s="296">
        <f>IF('1. General Input'!$D$10=0,0,IF('1. General Input'!$D$10=8,0,IF(C43&gt;$W$10-1,IF(C43&lt;$X$10,H43,0),0)))</f>
        <v>0</v>
      </c>
      <c r="X43" s="296">
        <f>IF('1. General Input'!$D$10=0,0,IF('1. General Input'!$D$10=8,0,IF(C43&gt;$X$10-1,IF(C43&lt;$Y$10,H43,0),0)))</f>
        <v>0</v>
      </c>
      <c r="Y43" s="296">
        <f>IF('1. General Input'!$D$10=0,0,IF('1. General Input'!$D$10=8,0,IF(C43&gt;$Y$10-1,IF(C43&lt;$Z$10,H43,0),0)))</f>
        <v>0</v>
      </c>
      <c r="Z43" s="296">
        <f>IF('1. General Input'!$D$10=0,0,IF('1. General Input'!$D$10=8,0,IF(C43&gt;$Z$10-1,IF(C43&lt;$AA$10,H43,0),0)))</f>
        <v>0</v>
      </c>
      <c r="AA43" s="296">
        <f>IF('1. General Input'!$D$10=0,0,IF('1. General Input'!$D$10=8,0,IF(C43&gt;$AA$10-1,IF(C43&lt;$AB$10,H43,0),0)))</f>
        <v>0</v>
      </c>
      <c r="AB43" s="296">
        <f>IF('1. General Input'!$D$10=0,0,IF('1. General Input'!$D$10=8,0,IF(C43&gt;$AB$10-1,IF(C43&lt;$AC$10,H43,0),0)))</f>
        <v>0</v>
      </c>
      <c r="AC43" s="296">
        <f>IF('1. General Input'!$D$10=0,0,IF('1. General Input'!$D$10=8,0,IF(C43&gt;$AC$10-1,IF(C43&lt;$AD$10,H43,0),0)))</f>
        <v>0</v>
      </c>
      <c r="AD43" s="296">
        <f>IF('1. General Input'!$D$10=0,0,IF('1. General Input'!$D$10=8,0,IF(C43&gt;$AD$10-1,IF(C43&lt;$AE$10,H43,0),0)))</f>
        <v>0</v>
      </c>
      <c r="AE43" s="296">
        <f>IF('1. General Input'!$D$10=0,0,IF('1. General Input'!$D$10=8,0,IF(C43&gt;$AE$10-1,IF(C43&lt;$AF$10,H43,0),0)))</f>
        <v>0</v>
      </c>
      <c r="AF43" s="296">
        <f>IF('1. General Input'!$D$10=0,0,IF('1. General Input'!$D$10=8,0,IF(C43&gt;$AF$10-1,IF(C43&lt;$AG$10,H43,0),0)))</f>
        <v>0</v>
      </c>
      <c r="AG43" s="296">
        <f>IF('1. General Input'!$D$10=0,0,IF(C43&gt;$AG$10-1,H43,0))</f>
        <v>0</v>
      </c>
      <c r="AH43" s="270">
        <f t="shared" si="13"/>
        <v>0</v>
      </c>
    </row>
    <row r="44" spans="1:34" x14ac:dyDescent="0.25">
      <c r="A44" s="501"/>
      <c r="B44" s="501"/>
      <c r="C44" s="539"/>
      <c r="D44" s="502"/>
      <c r="E44" s="505"/>
      <c r="F44" s="505"/>
      <c r="G44" s="505"/>
      <c r="H44" s="296">
        <f t="shared" si="3"/>
        <v>0</v>
      </c>
      <c r="I44" s="296">
        <f t="shared" si="4"/>
        <v>0</v>
      </c>
      <c r="J44" s="296">
        <f t="shared" si="5"/>
        <v>0</v>
      </c>
      <c r="K44" s="296">
        <f t="shared" si="6"/>
        <v>0</v>
      </c>
      <c r="L44" s="296">
        <f t="shared" si="7"/>
        <v>0</v>
      </c>
      <c r="M44" s="296">
        <f t="shared" si="8"/>
        <v>0</v>
      </c>
      <c r="N44" s="296">
        <f t="shared" si="9"/>
        <v>0</v>
      </c>
      <c r="O44" s="296">
        <f t="shared" si="10"/>
        <v>0</v>
      </c>
      <c r="P44" s="296">
        <f t="shared" si="12"/>
        <v>0</v>
      </c>
      <c r="Q44" s="296">
        <f>IF('1. General Input'!$D$10=0,0,IF('1. General Input'!$D$10=8,0,IF(C44&gt;$Q$10-1,IF(C44&lt;$R$10,H44,0),0)))</f>
        <v>0</v>
      </c>
      <c r="R44" s="296">
        <f>IF('1. General Input'!$D$10=0,0,IF('1. General Input'!$D$10=8,0,IF(C44&gt;$R$10-1,IF(C44&lt;$S$10,H44,0),0)))</f>
        <v>0</v>
      </c>
      <c r="S44" s="296">
        <f>IF('1. General Input'!$D$10=0,0,IF('1. General Input'!$D$10=8,0,IF(C44&gt;$S$10-1,IF(C44&lt;$T$10,H44,0),0)))</f>
        <v>0</v>
      </c>
      <c r="T44" s="296">
        <f>IF('1. General Input'!$D$10=0,0,IF('1. General Input'!$D$10=8,0,IF(C44&gt;$T$10-1,IF(C44&lt;$U$10,H44,0),0)))</f>
        <v>0</v>
      </c>
      <c r="U44" s="296">
        <f>IF('1. General Input'!$D$10=0,0,IF('1. General Input'!$D$10=8,0,IF(C44&gt;$U$10-1,IF(C44&lt;$V$10,H44,0),0)))</f>
        <v>0</v>
      </c>
      <c r="V44" s="296">
        <f>IF('1. General Input'!$D$10=0,0,IF('1. General Input'!$D$10=8,0,IF(C44&gt;$V$10-1,IF(C44&lt;$W$10,H44,0),0)))</f>
        <v>0</v>
      </c>
      <c r="W44" s="296">
        <f>IF('1. General Input'!$D$10=0,0,IF('1. General Input'!$D$10=8,0,IF(C44&gt;$W$10-1,IF(C44&lt;$X$10,H44,0),0)))</f>
        <v>0</v>
      </c>
      <c r="X44" s="296">
        <f>IF('1. General Input'!$D$10=0,0,IF('1. General Input'!$D$10=8,0,IF(C44&gt;$X$10-1,IF(C44&lt;$Y$10,H44,0),0)))</f>
        <v>0</v>
      </c>
      <c r="Y44" s="296">
        <f>IF('1. General Input'!$D$10=0,0,IF('1. General Input'!$D$10=8,0,IF(C44&gt;$Y$10-1,IF(C44&lt;$Z$10,H44,0),0)))</f>
        <v>0</v>
      </c>
      <c r="Z44" s="296">
        <f>IF('1. General Input'!$D$10=0,0,IF('1. General Input'!$D$10=8,0,IF(C44&gt;$Z$10-1,IF(C44&lt;$AA$10,H44,0),0)))</f>
        <v>0</v>
      </c>
      <c r="AA44" s="296">
        <f>IF('1. General Input'!$D$10=0,0,IF('1. General Input'!$D$10=8,0,IF(C44&gt;$AA$10-1,IF(C44&lt;$AB$10,H44,0),0)))</f>
        <v>0</v>
      </c>
      <c r="AB44" s="296">
        <f>IF('1. General Input'!$D$10=0,0,IF('1. General Input'!$D$10=8,0,IF(C44&gt;$AB$10-1,IF(C44&lt;$AC$10,H44,0),0)))</f>
        <v>0</v>
      </c>
      <c r="AC44" s="296">
        <f>IF('1. General Input'!$D$10=0,0,IF('1. General Input'!$D$10=8,0,IF(C44&gt;$AC$10-1,IF(C44&lt;$AD$10,H44,0),0)))</f>
        <v>0</v>
      </c>
      <c r="AD44" s="296">
        <f>IF('1. General Input'!$D$10=0,0,IF('1. General Input'!$D$10=8,0,IF(C44&gt;$AD$10-1,IF(C44&lt;$AE$10,H44,0),0)))</f>
        <v>0</v>
      </c>
      <c r="AE44" s="296">
        <f>IF('1. General Input'!$D$10=0,0,IF('1. General Input'!$D$10=8,0,IF(C44&gt;$AE$10-1,IF(C44&lt;$AF$10,H44,0),0)))</f>
        <v>0</v>
      </c>
      <c r="AF44" s="296">
        <f>IF('1. General Input'!$D$10=0,0,IF('1. General Input'!$D$10=8,0,IF(C44&gt;$AF$10-1,IF(C44&lt;$AG$10,H44,0),0)))</f>
        <v>0</v>
      </c>
      <c r="AG44" s="296">
        <f>IF('1. General Input'!$D$10=0,0,IF(C44&gt;$AG$10-1,H44,0))</f>
        <v>0</v>
      </c>
      <c r="AH44" s="270">
        <f t="shared" si="13"/>
        <v>0</v>
      </c>
    </row>
    <row r="45" spans="1:34" x14ac:dyDescent="0.25">
      <c r="A45" s="501"/>
      <c r="B45" s="501"/>
      <c r="C45" s="539"/>
      <c r="D45" s="502"/>
      <c r="E45" s="505"/>
      <c r="F45" s="505"/>
      <c r="G45" s="505"/>
      <c r="H45" s="296">
        <f t="shared" si="3"/>
        <v>0</v>
      </c>
      <c r="I45" s="296">
        <f t="shared" si="4"/>
        <v>0</v>
      </c>
      <c r="J45" s="296">
        <f t="shared" si="5"/>
        <v>0</v>
      </c>
      <c r="K45" s="296">
        <f t="shared" si="6"/>
        <v>0</v>
      </c>
      <c r="L45" s="296">
        <f t="shared" si="7"/>
        <v>0</v>
      </c>
      <c r="M45" s="296">
        <f t="shared" si="8"/>
        <v>0</v>
      </c>
      <c r="N45" s="296">
        <f t="shared" si="9"/>
        <v>0</v>
      </c>
      <c r="O45" s="296">
        <f t="shared" si="10"/>
        <v>0</v>
      </c>
      <c r="P45" s="296">
        <f t="shared" si="12"/>
        <v>0</v>
      </c>
      <c r="Q45" s="296">
        <f>IF('1. General Input'!$D$10=0,0,IF('1. General Input'!$D$10=8,0,IF(C45&gt;$Q$10-1,IF(C45&lt;$R$10,H45,0),0)))</f>
        <v>0</v>
      </c>
      <c r="R45" s="296">
        <f>IF('1. General Input'!$D$10=0,0,IF('1. General Input'!$D$10=8,0,IF(C45&gt;$R$10-1,IF(C45&lt;$S$10,H45,0),0)))</f>
        <v>0</v>
      </c>
      <c r="S45" s="296">
        <f>IF('1. General Input'!$D$10=0,0,IF('1. General Input'!$D$10=8,0,IF(C45&gt;$S$10-1,IF(C45&lt;$T$10,H45,0),0)))</f>
        <v>0</v>
      </c>
      <c r="T45" s="296">
        <f>IF('1. General Input'!$D$10=0,0,IF('1. General Input'!$D$10=8,0,IF(C45&gt;$T$10-1,IF(C45&lt;$U$10,H45,0),0)))</f>
        <v>0</v>
      </c>
      <c r="U45" s="296">
        <f>IF('1. General Input'!$D$10=0,0,IF('1. General Input'!$D$10=8,0,IF(C45&gt;$U$10-1,IF(C45&lt;$V$10,H45,0),0)))</f>
        <v>0</v>
      </c>
      <c r="V45" s="296">
        <f>IF('1. General Input'!$D$10=0,0,IF('1. General Input'!$D$10=8,0,IF(C45&gt;$V$10-1,IF(C45&lt;$W$10,H45,0),0)))</f>
        <v>0</v>
      </c>
      <c r="W45" s="296">
        <f>IF('1. General Input'!$D$10=0,0,IF('1. General Input'!$D$10=8,0,IF(C45&gt;$W$10-1,IF(C45&lt;$X$10,H45,0),0)))</f>
        <v>0</v>
      </c>
      <c r="X45" s="296">
        <f>IF('1. General Input'!$D$10=0,0,IF('1. General Input'!$D$10=8,0,IF(C45&gt;$X$10-1,IF(C45&lt;$Y$10,H45,0),0)))</f>
        <v>0</v>
      </c>
      <c r="Y45" s="296">
        <f>IF('1. General Input'!$D$10=0,0,IF('1. General Input'!$D$10=8,0,IF(C45&gt;$Y$10-1,IF(C45&lt;$Z$10,H45,0),0)))</f>
        <v>0</v>
      </c>
      <c r="Z45" s="296">
        <f>IF('1. General Input'!$D$10=0,0,IF('1. General Input'!$D$10=8,0,IF(C45&gt;$Z$10-1,IF(C45&lt;$AA$10,H45,0),0)))</f>
        <v>0</v>
      </c>
      <c r="AA45" s="296">
        <f>IF('1. General Input'!$D$10=0,0,IF('1. General Input'!$D$10=8,0,IF(C45&gt;$AA$10-1,IF(C45&lt;$AB$10,H45,0),0)))</f>
        <v>0</v>
      </c>
      <c r="AB45" s="296">
        <f>IF('1. General Input'!$D$10=0,0,IF('1. General Input'!$D$10=8,0,IF(C45&gt;$AB$10-1,IF(C45&lt;$AC$10,H45,0),0)))</f>
        <v>0</v>
      </c>
      <c r="AC45" s="296">
        <f>IF('1. General Input'!$D$10=0,0,IF('1. General Input'!$D$10=8,0,IF(C45&gt;$AC$10-1,IF(C45&lt;$AD$10,H45,0),0)))</f>
        <v>0</v>
      </c>
      <c r="AD45" s="296">
        <f>IF('1. General Input'!$D$10=0,0,IF('1. General Input'!$D$10=8,0,IF(C45&gt;$AD$10-1,IF(C45&lt;$AE$10,H45,0),0)))</f>
        <v>0</v>
      </c>
      <c r="AE45" s="296">
        <f>IF('1. General Input'!$D$10=0,0,IF('1. General Input'!$D$10=8,0,IF(C45&gt;$AE$10-1,IF(C45&lt;$AF$10,H45,0),0)))</f>
        <v>0</v>
      </c>
      <c r="AF45" s="296">
        <f>IF('1. General Input'!$D$10=0,0,IF('1. General Input'!$D$10=8,0,IF(C45&gt;$AF$10-1,IF(C45&lt;$AG$10,H45,0),0)))</f>
        <v>0</v>
      </c>
      <c r="AG45" s="296">
        <f>IF('1. General Input'!$D$10=0,0,IF(C45&gt;$AG$10-1,H45,0))</f>
        <v>0</v>
      </c>
      <c r="AH45" s="270">
        <f t="shared" si="13"/>
        <v>0</v>
      </c>
    </row>
    <row r="46" spans="1:34" x14ac:dyDescent="0.25">
      <c r="A46" s="501"/>
      <c r="B46" s="501"/>
      <c r="C46" s="539"/>
      <c r="D46" s="502"/>
      <c r="E46" s="505"/>
      <c r="F46" s="505"/>
      <c r="G46" s="505"/>
      <c r="H46" s="296">
        <f t="shared" si="3"/>
        <v>0</v>
      </c>
      <c r="I46" s="296">
        <f t="shared" si="4"/>
        <v>0</v>
      </c>
      <c r="J46" s="296">
        <f t="shared" si="5"/>
        <v>0</v>
      </c>
      <c r="K46" s="296">
        <f t="shared" si="6"/>
        <v>0</v>
      </c>
      <c r="L46" s="296">
        <f t="shared" si="7"/>
        <v>0</v>
      </c>
      <c r="M46" s="296">
        <f t="shared" si="8"/>
        <v>0</v>
      </c>
      <c r="N46" s="296">
        <f t="shared" si="9"/>
        <v>0</v>
      </c>
      <c r="O46" s="296">
        <f t="shared" si="10"/>
        <v>0</v>
      </c>
      <c r="P46" s="296">
        <f t="shared" si="12"/>
        <v>0</v>
      </c>
      <c r="Q46" s="296">
        <f>IF('1. General Input'!$D$10=0,0,IF('1. General Input'!$D$10=8,0,IF(C46&gt;$Q$10-1,IF(C46&lt;$R$10,H46,0),0)))</f>
        <v>0</v>
      </c>
      <c r="R46" s="296">
        <f>IF('1. General Input'!$D$10=0,0,IF('1. General Input'!$D$10=8,0,IF(C46&gt;$R$10-1,IF(C46&lt;$S$10,H46,0),0)))</f>
        <v>0</v>
      </c>
      <c r="S46" s="296">
        <f>IF('1. General Input'!$D$10=0,0,IF('1. General Input'!$D$10=8,0,IF(C46&gt;$S$10-1,IF(C46&lt;$T$10,H46,0),0)))</f>
        <v>0</v>
      </c>
      <c r="T46" s="296">
        <f>IF('1. General Input'!$D$10=0,0,IF('1. General Input'!$D$10=8,0,IF(C46&gt;$T$10-1,IF(C46&lt;$U$10,H46,0),0)))</f>
        <v>0</v>
      </c>
      <c r="U46" s="296">
        <f>IF('1. General Input'!$D$10=0,0,IF('1. General Input'!$D$10=8,0,IF(C46&gt;$U$10-1,IF(C46&lt;$V$10,H46,0),0)))</f>
        <v>0</v>
      </c>
      <c r="V46" s="296">
        <f>IF('1. General Input'!$D$10=0,0,IF('1. General Input'!$D$10=8,0,IF(C46&gt;$V$10-1,IF(C46&lt;$W$10,H46,0),0)))</f>
        <v>0</v>
      </c>
      <c r="W46" s="296">
        <f>IF('1. General Input'!$D$10=0,0,IF('1. General Input'!$D$10=8,0,IF(C46&gt;$W$10-1,IF(C46&lt;$X$10,H46,0),0)))</f>
        <v>0</v>
      </c>
      <c r="X46" s="296">
        <f>IF('1. General Input'!$D$10=0,0,IF('1. General Input'!$D$10=8,0,IF(C46&gt;$X$10-1,IF(C46&lt;$Y$10,H46,0),0)))</f>
        <v>0</v>
      </c>
      <c r="Y46" s="296">
        <f>IF('1. General Input'!$D$10=0,0,IF('1. General Input'!$D$10=8,0,IF(C46&gt;$Y$10-1,IF(C46&lt;$Z$10,H46,0),0)))</f>
        <v>0</v>
      </c>
      <c r="Z46" s="296">
        <f>IF('1. General Input'!$D$10=0,0,IF('1. General Input'!$D$10=8,0,IF(C46&gt;$Z$10-1,IF(C46&lt;$AA$10,H46,0),0)))</f>
        <v>0</v>
      </c>
      <c r="AA46" s="296">
        <f>IF('1. General Input'!$D$10=0,0,IF('1. General Input'!$D$10=8,0,IF(C46&gt;$AA$10-1,IF(C46&lt;$AB$10,H46,0),0)))</f>
        <v>0</v>
      </c>
      <c r="AB46" s="296">
        <f>IF('1. General Input'!$D$10=0,0,IF('1. General Input'!$D$10=8,0,IF(C46&gt;$AB$10-1,IF(C46&lt;$AC$10,H46,0),0)))</f>
        <v>0</v>
      </c>
      <c r="AC46" s="296">
        <f>IF('1. General Input'!$D$10=0,0,IF('1. General Input'!$D$10=8,0,IF(C46&gt;$AC$10-1,IF(C46&lt;$AD$10,H46,0),0)))</f>
        <v>0</v>
      </c>
      <c r="AD46" s="296">
        <f>IF('1. General Input'!$D$10=0,0,IF('1. General Input'!$D$10=8,0,IF(C46&gt;$AD$10-1,IF(C46&lt;$AE$10,H46,0),0)))</f>
        <v>0</v>
      </c>
      <c r="AE46" s="296">
        <f>IF('1. General Input'!$D$10=0,0,IF('1. General Input'!$D$10=8,0,IF(C46&gt;$AE$10-1,IF(C46&lt;$AF$10,H46,0),0)))</f>
        <v>0</v>
      </c>
      <c r="AF46" s="296">
        <f>IF('1. General Input'!$D$10=0,0,IF('1. General Input'!$D$10=8,0,IF(C46&gt;$AF$10-1,IF(C46&lt;$AG$10,H46,0),0)))</f>
        <v>0</v>
      </c>
      <c r="AG46" s="296">
        <f>IF('1. General Input'!$D$10=0,0,IF(C46&gt;$AG$10-1,H46,0))</f>
        <v>0</v>
      </c>
      <c r="AH46" s="270">
        <f t="shared" si="13"/>
        <v>0</v>
      </c>
    </row>
    <row r="47" spans="1:34" x14ac:dyDescent="0.25">
      <c r="A47" s="501"/>
      <c r="B47" s="501"/>
      <c r="C47" s="539"/>
      <c r="D47" s="502"/>
      <c r="E47" s="505"/>
      <c r="F47" s="505"/>
      <c r="G47" s="505"/>
      <c r="H47" s="296">
        <f t="shared" si="3"/>
        <v>0</v>
      </c>
      <c r="I47" s="296">
        <f t="shared" si="4"/>
        <v>0</v>
      </c>
      <c r="J47" s="296">
        <f t="shared" si="5"/>
        <v>0</v>
      </c>
      <c r="K47" s="296">
        <f t="shared" si="6"/>
        <v>0</v>
      </c>
      <c r="L47" s="296">
        <f t="shared" si="7"/>
        <v>0</v>
      </c>
      <c r="M47" s="296">
        <f t="shared" si="8"/>
        <v>0</v>
      </c>
      <c r="N47" s="296">
        <f t="shared" si="9"/>
        <v>0</v>
      </c>
      <c r="O47" s="296">
        <f t="shared" si="10"/>
        <v>0</v>
      </c>
      <c r="P47" s="296">
        <f t="shared" si="12"/>
        <v>0</v>
      </c>
      <c r="Q47" s="296">
        <f>IF('1. General Input'!$D$10=0,0,IF('1. General Input'!$D$10=8,0,IF(C47&gt;$Q$10-1,IF(C47&lt;$R$10,H47,0),0)))</f>
        <v>0</v>
      </c>
      <c r="R47" s="296">
        <f>IF('1. General Input'!$D$10=0,0,IF('1. General Input'!$D$10=8,0,IF(C47&gt;$R$10-1,IF(C47&lt;$S$10,H47,0),0)))</f>
        <v>0</v>
      </c>
      <c r="S47" s="296">
        <f>IF('1. General Input'!$D$10=0,0,IF('1. General Input'!$D$10=8,0,IF(C47&gt;$S$10-1,IF(C47&lt;$T$10,H47,0),0)))</f>
        <v>0</v>
      </c>
      <c r="T47" s="296">
        <f>IF('1. General Input'!$D$10=0,0,IF('1. General Input'!$D$10=8,0,IF(C47&gt;$T$10-1,IF(C47&lt;$U$10,H47,0),0)))</f>
        <v>0</v>
      </c>
      <c r="U47" s="296">
        <f>IF('1. General Input'!$D$10=0,0,IF('1. General Input'!$D$10=8,0,IF(C47&gt;$U$10-1,IF(C47&lt;$V$10,H47,0),0)))</f>
        <v>0</v>
      </c>
      <c r="V47" s="296">
        <f>IF('1. General Input'!$D$10=0,0,IF('1. General Input'!$D$10=8,0,IF(C47&gt;$V$10-1,IF(C47&lt;$W$10,H47,0),0)))</f>
        <v>0</v>
      </c>
      <c r="W47" s="296">
        <f>IF('1. General Input'!$D$10=0,0,IF('1. General Input'!$D$10=8,0,IF(C47&gt;$W$10-1,IF(C47&lt;$X$10,H47,0),0)))</f>
        <v>0</v>
      </c>
      <c r="X47" s="296">
        <f>IF('1. General Input'!$D$10=0,0,IF('1. General Input'!$D$10=8,0,IF(C47&gt;$X$10-1,IF(C47&lt;$Y$10,H47,0),0)))</f>
        <v>0</v>
      </c>
      <c r="Y47" s="296">
        <f>IF('1. General Input'!$D$10=0,0,IF('1. General Input'!$D$10=8,0,IF(C47&gt;$Y$10-1,IF(C47&lt;$Z$10,H47,0),0)))</f>
        <v>0</v>
      </c>
      <c r="Z47" s="296">
        <f>IF('1. General Input'!$D$10=0,0,IF('1. General Input'!$D$10=8,0,IF(C47&gt;$Z$10-1,IF(C47&lt;$AA$10,H47,0),0)))</f>
        <v>0</v>
      </c>
      <c r="AA47" s="296">
        <f>IF('1. General Input'!$D$10=0,0,IF('1. General Input'!$D$10=8,0,IF(C47&gt;$AA$10-1,IF(C47&lt;$AB$10,H47,0),0)))</f>
        <v>0</v>
      </c>
      <c r="AB47" s="296">
        <f>IF('1. General Input'!$D$10=0,0,IF('1. General Input'!$D$10=8,0,IF(C47&gt;$AB$10-1,IF(C47&lt;$AC$10,H47,0),0)))</f>
        <v>0</v>
      </c>
      <c r="AC47" s="296">
        <f>IF('1. General Input'!$D$10=0,0,IF('1. General Input'!$D$10=8,0,IF(C47&gt;$AC$10-1,IF(C47&lt;$AD$10,H47,0),0)))</f>
        <v>0</v>
      </c>
      <c r="AD47" s="296">
        <f>IF('1. General Input'!$D$10=0,0,IF('1. General Input'!$D$10=8,0,IF(C47&gt;$AD$10-1,IF(C47&lt;$AE$10,H47,0),0)))</f>
        <v>0</v>
      </c>
      <c r="AE47" s="296">
        <f>IF('1. General Input'!$D$10=0,0,IF('1. General Input'!$D$10=8,0,IF(C47&gt;$AE$10-1,IF(C47&lt;$AF$10,H47,0),0)))</f>
        <v>0</v>
      </c>
      <c r="AF47" s="296">
        <f>IF('1. General Input'!$D$10=0,0,IF('1. General Input'!$D$10=8,0,IF(C47&gt;$AF$10-1,IF(C47&lt;$AG$10,H47,0),0)))</f>
        <v>0</v>
      </c>
      <c r="AG47" s="296">
        <f>IF('1. General Input'!$D$10=0,0,IF(C47&gt;$AG$10-1,H47,0))</f>
        <v>0</v>
      </c>
      <c r="AH47" s="270">
        <f t="shared" si="13"/>
        <v>0</v>
      </c>
    </row>
    <row r="48" spans="1:34" x14ac:dyDescent="0.25">
      <c r="A48" s="501"/>
      <c r="B48" s="501"/>
      <c r="C48" s="539"/>
      <c r="D48" s="502"/>
      <c r="E48" s="505"/>
      <c r="F48" s="505"/>
      <c r="G48" s="505"/>
      <c r="H48" s="296">
        <f t="shared" si="3"/>
        <v>0</v>
      </c>
      <c r="I48" s="296">
        <f t="shared" si="4"/>
        <v>0</v>
      </c>
      <c r="J48" s="296">
        <f t="shared" si="5"/>
        <v>0</v>
      </c>
      <c r="K48" s="296">
        <f t="shared" si="6"/>
        <v>0</v>
      </c>
      <c r="L48" s="296">
        <f t="shared" si="7"/>
        <v>0</v>
      </c>
      <c r="M48" s="296">
        <f t="shared" si="8"/>
        <v>0</v>
      </c>
      <c r="N48" s="296">
        <f t="shared" si="9"/>
        <v>0</v>
      </c>
      <c r="O48" s="296">
        <f t="shared" si="10"/>
        <v>0</v>
      </c>
      <c r="P48" s="296">
        <f t="shared" si="12"/>
        <v>0</v>
      </c>
      <c r="Q48" s="296">
        <f>IF('1. General Input'!$D$10=0,0,IF('1. General Input'!$D$10=8,0,IF(C48&gt;$Q$10-1,IF(C48&lt;$R$10,H48,0),0)))</f>
        <v>0</v>
      </c>
      <c r="R48" s="296">
        <f>IF('1. General Input'!$D$10=0,0,IF('1. General Input'!$D$10=8,0,IF(C48&gt;$R$10-1,IF(C48&lt;$S$10,H48,0),0)))</f>
        <v>0</v>
      </c>
      <c r="S48" s="296">
        <f>IF('1. General Input'!$D$10=0,0,IF('1. General Input'!$D$10=8,0,IF(C48&gt;$S$10-1,IF(C48&lt;$T$10,H48,0),0)))</f>
        <v>0</v>
      </c>
      <c r="T48" s="296">
        <f>IF('1. General Input'!$D$10=0,0,IF('1. General Input'!$D$10=8,0,IF(C48&gt;$T$10-1,IF(C48&lt;$U$10,H48,0),0)))</f>
        <v>0</v>
      </c>
      <c r="U48" s="296">
        <f>IF('1. General Input'!$D$10=0,0,IF('1. General Input'!$D$10=8,0,IF(C48&gt;$U$10-1,IF(C48&lt;$V$10,H48,0),0)))</f>
        <v>0</v>
      </c>
      <c r="V48" s="296">
        <f>IF('1. General Input'!$D$10=0,0,IF('1. General Input'!$D$10=8,0,IF(C48&gt;$V$10-1,IF(C48&lt;$W$10,H48,0),0)))</f>
        <v>0</v>
      </c>
      <c r="W48" s="296">
        <f>IF('1. General Input'!$D$10=0,0,IF('1. General Input'!$D$10=8,0,IF(C48&gt;$W$10-1,IF(C48&lt;$X$10,H48,0),0)))</f>
        <v>0</v>
      </c>
      <c r="X48" s="296">
        <f>IF('1. General Input'!$D$10=0,0,IF('1. General Input'!$D$10=8,0,IF(C48&gt;$X$10-1,IF(C48&lt;$Y$10,H48,0),0)))</f>
        <v>0</v>
      </c>
      <c r="Y48" s="296">
        <f>IF('1. General Input'!$D$10=0,0,IF('1. General Input'!$D$10=8,0,IF(C48&gt;$Y$10-1,IF(C48&lt;$Z$10,H48,0),0)))</f>
        <v>0</v>
      </c>
      <c r="Z48" s="296">
        <f>IF('1. General Input'!$D$10=0,0,IF('1. General Input'!$D$10=8,0,IF(C48&gt;$Z$10-1,IF(C48&lt;$AA$10,H48,0),0)))</f>
        <v>0</v>
      </c>
      <c r="AA48" s="296">
        <f>IF('1. General Input'!$D$10=0,0,IF('1. General Input'!$D$10=8,0,IF(C48&gt;$AA$10-1,IF(C48&lt;$AB$10,H48,0),0)))</f>
        <v>0</v>
      </c>
      <c r="AB48" s="296">
        <f>IF('1. General Input'!$D$10=0,0,IF('1. General Input'!$D$10=8,0,IF(C48&gt;$AB$10-1,IF(C48&lt;$AC$10,H48,0),0)))</f>
        <v>0</v>
      </c>
      <c r="AC48" s="296">
        <f>IF('1. General Input'!$D$10=0,0,IF('1. General Input'!$D$10=8,0,IF(C48&gt;$AC$10-1,IF(C48&lt;$AD$10,H48,0),0)))</f>
        <v>0</v>
      </c>
      <c r="AD48" s="296">
        <f>IF('1. General Input'!$D$10=0,0,IF('1. General Input'!$D$10=8,0,IF(C48&gt;$AD$10-1,IF(C48&lt;$AE$10,H48,0),0)))</f>
        <v>0</v>
      </c>
      <c r="AE48" s="296">
        <f>IF('1. General Input'!$D$10=0,0,IF('1. General Input'!$D$10=8,0,IF(C48&gt;$AE$10-1,IF(C48&lt;$AF$10,H48,0),0)))</f>
        <v>0</v>
      </c>
      <c r="AF48" s="296">
        <f>IF('1. General Input'!$D$10=0,0,IF('1. General Input'!$D$10=8,0,IF(C48&gt;$AF$10-1,IF(C48&lt;$AG$10,H48,0),0)))</f>
        <v>0</v>
      </c>
      <c r="AG48" s="296">
        <f>IF('1. General Input'!$D$10=0,0,IF(C48&gt;$AG$10-1,H48,0))</f>
        <v>0</v>
      </c>
      <c r="AH48" s="270">
        <f t="shared" si="13"/>
        <v>0</v>
      </c>
    </row>
    <row r="49" spans="1:34" x14ac:dyDescent="0.25">
      <c r="A49" s="501"/>
      <c r="B49" s="501"/>
      <c r="C49" s="539"/>
      <c r="D49" s="502"/>
      <c r="E49" s="505"/>
      <c r="F49" s="505"/>
      <c r="G49" s="505"/>
      <c r="H49" s="296">
        <f t="shared" si="3"/>
        <v>0</v>
      </c>
      <c r="I49" s="296">
        <f t="shared" si="4"/>
        <v>0</v>
      </c>
      <c r="J49" s="296">
        <f t="shared" si="5"/>
        <v>0</v>
      </c>
      <c r="K49" s="296">
        <f t="shared" si="6"/>
        <v>0</v>
      </c>
      <c r="L49" s="296">
        <f t="shared" si="7"/>
        <v>0</v>
      </c>
      <c r="M49" s="296">
        <f t="shared" si="8"/>
        <v>0</v>
      </c>
      <c r="N49" s="296">
        <f t="shared" si="9"/>
        <v>0</v>
      </c>
      <c r="O49" s="296">
        <f t="shared" si="10"/>
        <v>0</v>
      </c>
      <c r="P49" s="296">
        <f t="shared" si="12"/>
        <v>0</v>
      </c>
      <c r="Q49" s="296">
        <f>IF('1. General Input'!$D$10=0,0,IF('1. General Input'!$D$10=8,0,IF(C49&gt;$Q$10-1,IF(C49&lt;$R$10,H49,0),0)))</f>
        <v>0</v>
      </c>
      <c r="R49" s="296">
        <f>IF('1. General Input'!$D$10=0,0,IF('1. General Input'!$D$10=8,0,IF(C49&gt;$R$10-1,IF(C49&lt;$S$10,H49,0),0)))</f>
        <v>0</v>
      </c>
      <c r="S49" s="296">
        <f>IF('1. General Input'!$D$10=0,0,IF('1. General Input'!$D$10=8,0,IF(C49&gt;$S$10-1,IF(C49&lt;$T$10,H49,0),0)))</f>
        <v>0</v>
      </c>
      <c r="T49" s="296">
        <f>IF('1. General Input'!$D$10=0,0,IF('1. General Input'!$D$10=8,0,IF(C49&gt;$T$10-1,IF(C49&lt;$U$10,H49,0),0)))</f>
        <v>0</v>
      </c>
      <c r="U49" s="296">
        <f>IF('1. General Input'!$D$10=0,0,IF('1. General Input'!$D$10=8,0,IF(C49&gt;$U$10-1,IF(C49&lt;$V$10,H49,0),0)))</f>
        <v>0</v>
      </c>
      <c r="V49" s="296">
        <f>IF('1. General Input'!$D$10=0,0,IF('1. General Input'!$D$10=8,0,IF(C49&gt;$V$10-1,IF(C49&lt;$W$10,H49,0),0)))</f>
        <v>0</v>
      </c>
      <c r="W49" s="296">
        <f>IF('1. General Input'!$D$10=0,0,IF('1. General Input'!$D$10=8,0,IF(C49&gt;$W$10-1,IF(C49&lt;$X$10,H49,0),0)))</f>
        <v>0</v>
      </c>
      <c r="X49" s="296">
        <f>IF('1. General Input'!$D$10=0,0,IF('1. General Input'!$D$10=8,0,IF(C49&gt;$X$10-1,IF(C49&lt;$Y$10,H49,0),0)))</f>
        <v>0</v>
      </c>
      <c r="Y49" s="296">
        <f>IF('1. General Input'!$D$10=0,0,IF('1. General Input'!$D$10=8,0,IF(C49&gt;$Y$10-1,IF(C49&lt;$Z$10,H49,0),0)))</f>
        <v>0</v>
      </c>
      <c r="Z49" s="296">
        <f>IF('1. General Input'!$D$10=0,0,IF('1. General Input'!$D$10=8,0,IF(C49&gt;$Z$10-1,IF(C49&lt;$AA$10,H49,0),0)))</f>
        <v>0</v>
      </c>
      <c r="AA49" s="296">
        <f>IF('1. General Input'!$D$10=0,0,IF('1. General Input'!$D$10=8,0,IF(C49&gt;$AA$10-1,IF(C49&lt;$AB$10,H49,0),0)))</f>
        <v>0</v>
      </c>
      <c r="AB49" s="296">
        <f>IF('1. General Input'!$D$10=0,0,IF('1. General Input'!$D$10=8,0,IF(C49&gt;$AB$10-1,IF(C49&lt;$AC$10,H49,0),0)))</f>
        <v>0</v>
      </c>
      <c r="AC49" s="296">
        <f>IF('1. General Input'!$D$10=0,0,IF('1. General Input'!$D$10=8,0,IF(C49&gt;$AC$10-1,IF(C49&lt;$AD$10,H49,0),0)))</f>
        <v>0</v>
      </c>
      <c r="AD49" s="296">
        <f>IF('1. General Input'!$D$10=0,0,IF('1. General Input'!$D$10=8,0,IF(C49&gt;$AD$10-1,IF(C49&lt;$AE$10,H49,0),0)))</f>
        <v>0</v>
      </c>
      <c r="AE49" s="296">
        <f>IF('1. General Input'!$D$10=0,0,IF('1. General Input'!$D$10=8,0,IF(C49&gt;$AE$10-1,IF(C49&lt;$AF$10,H49,0),0)))</f>
        <v>0</v>
      </c>
      <c r="AF49" s="296">
        <f>IF('1. General Input'!$D$10=0,0,IF('1. General Input'!$D$10=8,0,IF(C49&gt;$AF$10-1,IF(C49&lt;$AG$10,H49,0),0)))</f>
        <v>0</v>
      </c>
      <c r="AG49" s="296">
        <f>IF('1. General Input'!$D$10=0,0,IF(C49&gt;$AG$10-1,H49,0))</f>
        <v>0</v>
      </c>
      <c r="AH49" s="270">
        <f t="shared" si="13"/>
        <v>0</v>
      </c>
    </row>
    <row r="50" spans="1:34" x14ac:dyDescent="0.25">
      <c r="A50" s="501"/>
      <c r="B50" s="501"/>
      <c r="C50" s="539"/>
      <c r="D50" s="502"/>
      <c r="E50" s="505"/>
      <c r="F50" s="505"/>
      <c r="G50" s="505"/>
      <c r="H50" s="296">
        <f t="shared" si="3"/>
        <v>0</v>
      </c>
      <c r="I50" s="296">
        <f t="shared" si="4"/>
        <v>0</v>
      </c>
      <c r="J50" s="296">
        <f t="shared" si="5"/>
        <v>0</v>
      </c>
      <c r="K50" s="296">
        <f t="shared" si="6"/>
        <v>0</v>
      </c>
      <c r="L50" s="296">
        <f t="shared" si="7"/>
        <v>0</v>
      </c>
      <c r="M50" s="296">
        <f t="shared" si="8"/>
        <v>0</v>
      </c>
      <c r="N50" s="296">
        <f t="shared" si="9"/>
        <v>0</v>
      </c>
      <c r="O50" s="296">
        <f t="shared" si="10"/>
        <v>0</v>
      </c>
      <c r="P50" s="296">
        <f t="shared" si="12"/>
        <v>0</v>
      </c>
      <c r="Q50" s="296">
        <f>IF('1. General Input'!$D$10=0,0,IF('1. General Input'!$D$10=8,0,IF(C50&gt;$Q$10-1,IF(C50&lt;$R$10,H50,0),0)))</f>
        <v>0</v>
      </c>
      <c r="R50" s="296">
        <f>IF('1. General Input'!$D$10=0,0,IF('1. General Input'!$D$10=8,0,IF(C50&gt;$R$10-1,IF(C50&lt;$S$10,H50,0),0)))</f>
        <v>0</v>
      </c>
      <c r="S50" s="296">
        <f>IF('1. General Input'!$D$10=0,0,IF('1. General Input'!$D$10=8,0,IF(C50&gt;$S$10-1,IF(C50&lt;$T$10,H50,0),0)))</f>
        <v>0</v>
      </c>
      <c r="T50" s="296">
        <f>IF('1. General Input'!$D$10=0,0,IF('1. General Input'!$D$10=8,0,IF(C50&gt;$T$10-1,IF(C50&lt;$U$10,H50,0),0)))</f>
        <v>0</v>
      </c>
      <c r="U50" s="296">
        <f>IF('1. General Input'!$D$10=0,0,IF('1. General Input'!$D$10=8,0,IF(C50&gt;$U$10-1,IF(C50&lt;$V$10,H50,0),0)))</f>
        <v>0</v>
      </c>
      <c r="V50" s="296">
        <f>IF('1. General Input'!$D$10=0,0,IF('1. General Input'!$D$10=8,0,IF(C50&gt;$V$10-1,IF(C50&lt;$W$10,H50,0),0)))</f>
        <v>0</v>
      </c>
      <c r="W50" s="296">
        <f>IF('1. General Input'!$D$10=0,0,IF('1. General Input'!$D$10=8,0,IF(C50&gt;$W$10-1,IF(C50&lt;$X$10,H50,0),0)))</f>
        <v>0</v>
      </c>
      <c r="X50" s="296">
        <f>IF('1. General Input'!$D$10=0,0,IF('1. General Input'!$D$10=8,0,IF(C50&gt;$X$10-1,IF(C50&lt;$Y$10,H50,0),0)))</f>
        <v>0</v>
      </c>
      <c r="Y50" s="296">
        <f>IF('1. General Input'!$D$10=0,0,IF('1. General Input'!$D$10=8,0,IF(C50&gt;$Y$10-1,IF(C50&lt;$Z$10,H50,0),0)))</f>
        <v>0</v>
      </c>
      <c r="Z50" s="296">
        <f>IF('1. General Input'!$D$10=0,0,IF('1. General Input'!$D$10=8,0,IF(C50&gt;$Z$10-1,IF(C50&lt;$AA$10,H50,0),0)))</f>
        <v>0</v>
      </c>
      <c r="AA50" s="296">
        <f>IF('1. General Input'!$D$10=0,0,IF('1. General Input'!$D$10=8,0,IF(C50&gt;$AA$10-1,IF(C50&lt;$AB$10,H50,0),0)))</f>
        <v>0</v>
      </c>
      <c r="AB50" s="296">
        <f>IF('1. General Input'!$D$10=0,0,IF('1. General Input'!$D$10=8,0,IF(C50&gt;$AB$10-1,IF(C50&lt;$AC$10,H50,0),0)))</f>
        <v>0</v>
      </c>
      <c r="AC50" s="296">
        <f>IF('1. General Input'!$D$10=0,0,IF('1. General Input'!$D$10=8,0,IF(C50&gt;$AC$10-1,IF(C50&lt;$AD$10,H50,0),0)))</f>
        <v>0</v>
      </c>
      <c r="AD50" s="296">
        <f>IF('1. General Input'!$D$10=0,0,IF('1. General Input'!$D$10=8,0,IF(C50&gt;$AD$10-1,IF(C50&lt;$AE$10,H50,0),0)))</f>
        <v>0</v>
      </c>
      <c r="AE50" s="296">
        <f>IF('1. General Input'!$D$10=0,0,IF('1. General Input'!$D$10=8,0,IF(C50&gt;$AE$10-1,IF(C50&lt;$AF$10,H50,0),0)))</f>
        <v>0</v>
      </c>
      <c r="AF50" s="296">
        <f>IF('1. General Input'!$D$10=0,0,IF('1. General Input'!$D$10=8,0,IF(C50&gt;$AF$10-1,IF(C50&lt;$AG$10,H50,0),0)))</f>
        <v>0</v>
      </c>
      <c r="AG50" s="296">
        <f>IF('1. General Input'!$D$10=0,0,IF(C50&gt;$AG$10-1,H50,0))</f>
        <v>0</v>
      </c>
      <c r="AH50" s="270">
        <f t="shared" si="13"/>
        <v>0</v>
      </c>
    </row>
    <row r="51" spans="1:34" x14ac:dyDescent="0.25">
      <c r="A51" s="501"/>
      <c r="B51" s="501"/>
      <c r="C51" s="539"/>
      <c r="D51" s="502"/>
      <c r="E51" s="505"/>
      <c r="F51" s="505"/>
      <c r="G51" s="505"/>
      <c r="H51" s="296">
        <f t="shared" si="3"/>
        <v>0</v>
      </c>
      <c r="I51" s="296">
        <f t="shared" si="4"/>
        <v>0</v>
      </c>
      <c r="J51" s="296">
        <f t="shared" si="5"/>
        <v>0</v>
      </c>
      <c r="K51" s="296">
        <f t="shared" si="6"/>
        <v>0</v>
      </c>
      <c r="L51" s="296">
        <f t="shared" si="7"/>
        <v>0</v>
      </c>
      <c r="M51" s="296">
        <f t="shared" si="8"/>
        <v>0</v>
      </c>
      <c r="N51" s="296">
        <f t="shared" si="9"/>
        <v>0</v>
      </c>
      <c r="O51" s="296">
        <f t="shared" si="10"/>
        <v>0</v>
      </c>
      <c r="P51" s="296">
        <f t="shared" si="12"/>
        <v>0</v>
      </c>
      <c r="Q51" s="296">
        <f>IF('1. General Input'!$D$10=0,0,IF('1. General Input'!$D$10=8,0,IF(C51&gt;$Q$10-1,IF(C51&lt;$R$10,H51,0),0)))</f>
        <v>0</v>
      </c>
      <c r="R51" s="296">
        <f>IF('1. General Input'!$D$10=0,0,IF('1. General Input'!$D$10=8,0,IF(C51&gt;$R$10-1,IF(C51&lt;$S$10,H51,0),0)))</f>
        <v>0</v>
      </c>
      <c r="S51" s="296">
        <f>IF('1. General Input'!$D$10=0,0,IF('1. General Input'!$D$10=8,0,IF(C51&gt;$S$10-1,IF(C51&lt;$T$10,H51,0),0)))</f>
        <v>0</v>
      </c>
      <c r="T51" s="296">
        <f>IF('1. General Input'!$D$10=0,0,IF('1. General Input'!$D$10=8,0,IF(C51&gt;$T$10-1,IF(C51&lt;$U$10,H51,0),0)))</f>
        <v>0</v>
      </c>
      <c r="U51" s="296">
        <f>IF('1. General Input'!$D$10=0,0,IF('1. General Input'!$D$10=8,0,IF(C51&gt;$U$10-1,IF(C51&lt;$V$10,H51,0),0)))</f>
        <v>0</v>
      </c>
      <c r="V51" s="296">
        <f>IF('1. General Input'!$D$10=0,0,IF('1. General Input'!$D$10=8,0,IF(C51&gt;$V$10-1,IF(C51&lt;$W$10,H51,0),0)))</f>
        <v>0</v>
      </c>
      <c r="W51" s="296">
        <f>IF('1. General Input'!$D$10=0,0,IF('1. General Input'!$D$10=8,0,IF(C51&gt;$W$10-1,IF(C51&lt;$X$10,H51,0),0)))</f>
        <v>0</v>
      </c>
      <c r="X51" s="296">
        <f>IF('1. General Input'!$D$10=0,0,IF('1. General Input'!$D$10=8,0,IF(C51&gt;$X$10-1,IF(C51&lt;$Y$10,H51,0),0)))</f>
        <v>0</v>
      </c>
      <c r="Y51" s="296">
        <f>IF('1. General Input'!$D$10=0,0,IF('1. General Input'!$D$10=8,0,IF(C51&gt;$Y$10-1,IF(C51&lt;$Z$10,H51,0),0)))</f>
        <v>0</v>
      </c>
      <c r="Z51" s="296">
        <f>IF('1. General Input'!$D$10=0,0,IF('1. General Input'!$D$10=8,0,IF(C51&gt;$Z$10-1,IF(C51&lt;$AA$10,H51,0),0)))</f>
        <v>0</v>
      </c>
      <c r="AA51" s="296">
        <f>IF('1. General Input'!$D$10=0,0,IF('1. General Input'!$D$10=8,0,IF(C51&gt;$AA$10-1,IF(C51&lt;$AB$10,H51,0),0)))</f>
        <v>0</v>
      </c>
      <c r="AB51" s="296">
        <f>IF('1. General Input'!$D$10=0,0,IF('1. General Input'!$D$10=8,0,IF(C51&gt;$AB$10-1,IF(C51&lt;$AC$10,H51,0),0)))</f>
        <v>0</v>
      </c>
      <c r="AC51" s="296">
        <f>IF('1. General Input'!$D$10=0,0,IF('1. General Input'!$D$10=8,0,IF(C51&gt;$AC$10-1,IF(C51&lt;$AD$10,H51,0),0)))</f>
        <v>0</v>
      </c>
      <c r="AD51" s="296">
        <f>IF('1. General Input'!$D$10=0,0,IF('1. General Input'!$D$10=8,0,IF(C51&gt;$AD$10-1,IF(C51&lt;$AE$10,H51,0),0)))</f>
        <v>0</v>
      </c>
      <c r="AE51" s="296">
        <f>IF('1. General Input'!$D$10=0,0,IF('1. General Input'!$D$10=8,0,IF(C51&gt;$AE$10-1,IF(C51&lt;$AF$10,H51,0),0)))</f>
        <v>0</v>
      </c>
      <c r="AF51" s="296">
        <f>IF('1. General Input'!$D$10=0,0,IF('1. General Input'!$D$10=8,0,IF(C51&gt;$AF$10-1,IF(C51&lt;$AG$10,H51,0),0)))</f>
        <v>0</v>
      </c>
      <c r="AG51" s="296">
        <f>IF('1. General Input'!$D$10=0,0,IF(C51&gt;$AG$10-1,H51,0))</f>
        <v>0</v>
      </c>
      <c r="AH51" s="270">
        <f t="shared" si="13"/>
        <v>0</v>
      </c>
    </row>
    <row r="52" spans="1:34" x14ac:dyDescent="0.25">
      <c r="A52" s="501"/>
      <c r="B52" s="501"/>
      <c r="C52" s="539"/>
      <c r="D52" s="502"/>
      <c r="E52" s="505"/>
      <c r="F52" s="505"/>
      <c r="G52" s="505"/>
      <c r="H52" s="296">
        <f t="shared" si="3"/>
        <v>0</v>
      </c>
      <c r="I52" s="296">
        <f t="shared" si="4"/>
        <v>0</v>
      </c>
      <c r="J52" s="296">
        <f t="shared" si="5"/>
        <v>0</v>
      </c>
      <c r="K52" s="296">
        <f t="shared" si="6"/>
        <v>0</v>
      </c>
      <c r="L52" s="296">
        <f t="shared" si="7"/>
        <v>0</v>
      </c>
      <c r="M52" s="296">
        <f t="shared" si="8"/>
        <v>0</v>
      </c>
      <c r="N52" s="296">
        <f t="shared" si="9"/>
        <v>0</v>
      </c>
      <c r="O52" s="296">
        <f t="shared" si="10"/>
        <v>0</v>
      </c>
      <c r="P52" s="296">
        <f t="shared" si="12"/>
        <v>0</v>
      </c>
      <c r="Q52" s="296">
        <f>IF('1. General Input'!$D$10=0,0,IF('1. General Input'!$D$10=8,0,IF(C52&gt;$Q$10-1,IF(C52&lt;$R$10,H52,0),0)))</f>
        <v>0</v>
      </c>
      <c r="R52" s="296">
        <f>IF('1. General Input'!$D$10=0,0,IF('1. General Input'!$D$10=8,0,IF(C52&gt;$R$10-1,IF(C52&lt;$S$10,H52,0),0)))</f>
        <v>0</v>
      </c>
      <c r="S52" s="296">
        <f>IF('1. General Input'!$D$10=0,0,IF('1. General Input'!$D$10=8,0,IF(C52&gt;$S$10-1,IF(C52&lt;$T$10,H52,0),0)))</f>
        <v>0</v>
      </c>
      <c r="T52" s="296">
        <f>IF('1. General Input'!$D$10=0,0,IF('1. General Input'!$D$10=8,0,IF(C52&gt;$T$10-1,IF(C52&lt;$U$10,H52,0),0)))</f>
        <v>0</v>
      </c>
      <c r="U52" s="296">
        <f>IF('1. General Input'!$D$10=0,0,IF('1. General Input'!$D$10=8,0,IF(C52&gt;$U$10-1,IF(C52&lt;$V$10,H52,0),0)))</f>
        <v>0</v>
      </c>
      <c r="V52" s="296">
        <f>IF('1. General Input'!$D$10=0,0,IF('1. General Input'!$D$10=8,0,IF(C52&gt;$V$10-1,IF(C52&lt;$W$10,H52,0),0)))</f>
        <v>0</v>
      </c>
      <c r="W52" s="296">
        <f>IF('1. General Input'!$D$10=0,0,IF('1. General Input'!$D$10=8,0,IF(C52&gt;$W$10-1,IF(C52&lt;$X$10,H52,0),0)))</f>
        <v>0</v>
      </c>
      <c r="X52" s="296">
        <f>IF('1. General Input'!$D$10=0,0,IF('1. General Input'!$D$10=8,0,IF(C52&gt;$X$10-1,IF(C52&lt;$Y$10,H52,0),0)))</f>
        <v>0</v>
      </c>
      <c r="Y52" s="296">
        <f>IF('1. General Input'!$D$10=0,0,IF('1. General Input'!$D$10=8,0,IF(C52&gt;$Y$10-1,IF(C52&lt;$Z$10,H52,0),0)))</f>
        <v>0</v>
      </c>
      <c r="Z52" s="296">
        <f>IF('1. General Input'!$D$10=0,0,IF('1. General Input'!$D$10=8,0,IF(C52&gt;$Z$10-1,IF(C52&lt;$AA$10,H52,0),0)))</f>
        <v>0</v>
      </c>
      <c r="AA52" s="296">
        <f>IF('1. General Input'!$D$10=0,0,IF('1. General Input'!$D$10=8,0,IF(C52&gt;$AA$10-1,IF(C52&lt;$AB$10,H52,0),0)))</f>
        <v>0</v>
      </c>
      <c r="AB52" s="296">
        <f>IF('1. General Input'!$D$10=0,0,IF('1. General Input'!$D$10=8,0,IF(C52&gt;$AB$10-1,IF(C52&lt;$AC$10,H52,0),0)))</f>
        <v>0</v>
      </c>
      <c r="AC52" s="296">
        <f>IF('1. General Input'!$D$10=0,0,IF('1. General Input'!$D$10=8,0,IF(C52&gt;$AC$10-1,IF(C52&lt;$AD$10,H52,0),0)))</f>
        <v>0</v>
      </c>
      <c r="AD52" s="296">
        <f>IF('1. General Input'!$D$10=0,0,IF('1. General Input'!$D$10=8,0,IF(C52&gt;$AD$10-1,IF(C52&lt;$AE$10,H52,0),0)))</f>
        <v>0</v>
      </c>
      <c r="AE52" s="296">
        <f>IF('1. General Input'!$D$10=0,0,IF('1. General Input'!$D$10=8,0,IF(C52&gt;$AE$10-1,IF(C52&lt;$AF$10,H52,0),0)))</f>
        <v>0</v>
      </c>
      <c r="AF52" s="296">
        <f>IF('1. General Input'!$D$10=0,0,IF('1. General Input'!$D$10=8,0,IF(C52&gt;$AF$10-1,IF(C52&lt;$AG$10,H52,0),0)))</f>
        <v>0</v>
      </c>
      <c r="AG52" s="296">
        <f>IF('1. General Input'!$D$10=0,0,IF(C52&gt;$AG$10-1,H52,0))</f>
        <v>0</v>
      </c>
      <c r="AH52" s="270">
        <f t="shared" si="13"/>
        <v>0</v>
      </c>
    </row>
    <row r="53" spans="1:34" x14ac:dyDescent="0.25">
      <c r="A53" s="501"/>
      <c r="B53" s="501"/>
      <c r="C53" s="539"/>
      <c r="D53" s="502"/>
      <c r="E53" s="505"/>
      <c r="F53" s="505"/>
      <c r="G53" s="505"/>
      <c r="H53" s="296">
        <f t="shared" si="3"/>
        <v>0</v>
      </c>
      <c r="I53" s="296">
        <f t="shared" si="4"/>
        <v>0</v>
      </c>
      <c r="J53" s="296">
        <f t="shared" si="5"/>
        <v>0</v>
      </c>
      <c r="K53" s="296">
        <f t="shared" si="6"/>
        <v>0</v>
      </c>
      <c r="L53" s="296">
        <f t="shared" si="7"/>
        <v>0</v>
      </c>
      <c r="M53" s="296">
        <f t="shared" si="8"/>
        <v>0</v>
      </c>
      <c r="N53" s="296">
        <f t="shared" si="9"/>
        <v>0</v>
      </c>
      <c r="O53" s="296">
        <f t="shared" si="10"/>
        <v>0</v>
      </c>
      <c r="P53" s="296">
        <f t="shared" si="12"/>
        <v>0</v>
      </c>
      <c r="Q53" s="296">
        <f>IF('1. General Input'!$D$10=0,0,IF('1. General Input'!$D$10=8,0,IF(C53&gt;$Q$10-1,IF(C53&lt;$R$10,H53,0),0)))</f>
        <v>0</v>
      </c>
      <c r="R53" s="296">
        <f>IF('1. General Input'!$D$10=0,0,IF('1. General Input'!$D$10=8,0,IF(C53&gt;$R$10-1,IF(C53&lt;$S$10,H53,0),0)))</f>
        <v>0</v>
      </c>
      <c r="S53" s="296">
        <f>IF('1. General Input'!$D$10=0,0,IF('1. General Input'!$D$10=8,0,IF(C53&gt;$S$10-1,IF(C53&lt;$T$10,H53,0),0)))</f>
        <v>0</v>
      </c>
      <c r="T53" s="296">
        <f>IF('1. General Input'!$D$10=0,0,IF('1. General Input'!$D$10=8,0,IF(C53&gt;$T$10-1,IF(C53&lt;$U$10,H53,0),0)))</f>
        <v>0</v>
      </c>
      <c r="U53" s="296">
        <f>IF('1. General Input'!$D$10=0,0,IF('1. General Input'!$D$10=8,0,IF(C53&gt;$U$10-1,IF(C53&lt;$V$10,H53,0),0)))</f>
        <v>0</v>
      </c>
      <c r="V53" s="296">
        <f>IF('1. General Input'!$D$10=0,0,IF('1. General Input'!$D$10=8,0,IF(C53&gt;$V$10-1,IF(C53&lt;$W$10,H53,0),0)))</f>
        <v>0</v>
      </c>
      <c r="W53" s="296">
        <f>IF('1. General Input'!$D$10=0,0,IF('1. General Input'!$D$10=8,0,IF(C53&gt;$W$10-1,IF(C53&lt;$X$10,H53,0),0)))</f>
        <v>0</v>
      </c>
      <c r="X53" s="296">
        <f>IF('1. General Input'!$D$10=0,0,IF('1. General Input'!$D$10=8,0,IF(C53&gt;$X$10-1,IF(C53&lt;$Y$10,H53,0),0)))</f>
        <v>0</v>
      </c>
      <c r="Y53" s="296">
        <f>IF('1. General Input'!$D$10=0,0,IF('1. General Input'!$D$10=8,0,IF(C53&gt;$Y$10-1,IF(C53&lt;$Z$10,H53,0),0)))</f>
        <v>0</v>
      </c>
      <c r="Z53" s="296">
        <f>IF('1. General Input'!$D$10=0,0,IF('1. General Input'!$D$10=8,0,IF(C53&gt;$Z$10-1,IF(C53&lt;$AA$10,H53,0),0)))</f>
        <v>0</v>
      </c>
      <c r="AA53" s="296">
        <f>IF('1. General Input'!$D$10=0,0,IF('1. General Input'!$D$10=8,0,IF(C53&gt;$AA$10-1,IF(C53&lt;$AB$10,H53,0),0)))</f>
        <v>0</v>
      </c>
      <c r="AB53" s="296">
        <f>IF('1. General Input'!$D$10=0,0,IF('1. General Input'!$D$10=8,0,IF(C53&gt;$AB$10-1,IF(C53&lt;$AC$10,H53,0),0)))</f>
        <v>0</v>
      </c>
      <c r="AC53" s="296">
        <f>IF('1. General Input'!$D$10=0,0,IF('1. General Input'!$D$10=8,0,IF(C53&gt;$AC$10-1,IF(C53&lt;$AD$10,H53,0),0)))</f>
        <v>0</v>
      </c>
      <c r="AD53" s="296">
        <f>IF('1. General Input'!$D$10=0,0,IF('1. General Input'!$D$10=8,0,IF(C53&gt;$AD$10-1,IF(C53&lt;$AE$10,H53,0),0)))</f>
        <v>0</v>
      </c>
      <c r="AE53" s="296">
        <f>IF('1. General Input'!$D$10=0,0,IF('1. General Input'!$D$10=8,0,IF(C53&gt;$AE$10-1,IF(C53&lt;$AF$10,H53,0),0)))</f>
        <v>0</v>
      </c>
      <c r="AF53" s="296">
        <f>IF('1. General Input'!$D$10=0,0,IF('1. General Input'!$D$10=8,0,IF(C53&gt;$AF$10-1,IF(C53&lt;$AG$10,H53,0),0)))</f>
        <v>0</v>
      </c>
      <c r="AG53" s="296">
        <f>IF('1. General Input'!$D$10=0,0,IF(C53&gt;$AG$10-1,H53,0))</f>
        <v>0</v>
      </c>
      <c r="AH53" s="270">
        <f t="shared" si="13"/>
        <v>0</v>
      </c>
    </row>
    <row r="54" spans="1:34" x14ac:dyDescent="0.25">
      <c r="A54" s="501"/>
      <c r="B54" s="501"/>
      <c r="C54" s="539"/>
      <c r="D54" s="502"/>
      <c r="E54" s="505"/>
      <c r="F54" s="505"/>
      <c r="G54" s="505"/>
      <c r="H54" s="296">
        <f t="shared" si="3"/>
        <v>0</v>
      </c>
      <c r="I54" s="296">
        <f t="shared" si="4"/>
        <v>0</v>
      </c>
      <c r="J54" s="296">
        <f t="shared" si="5"/>
        <v>0</v>
      </c>
      <c r="K54" s="296">
        <f t="shared" si="6"/>
        <v>0</v>
      </c>
      <c r="L54" s="296">
        <f t="shared" si="7"/>
        <v>0</v>
      </c>
      <c r="M54" s="296">
        <f t="shared" si="8"/>
        <v>0</v>
      </c>
      <c r="N54" s="296">
        <f t="shared" si="9"/>
        <v>0</v>
      </c>
      <c r="O54" s="296">
        <f t="shared" si="10"/>
        <v>0</v>
      </c>
      <c r="P54" s="296">
        <f t="shared" si="12"/>
        <v>0</v>
      </c>
      <c r="Q54" s="296">
        <f>IF('1. General Input'!$D$10=0,0,IF('1. General Input'!$D$10=8,0,IF(C54&gt;$Q$10-1,IF(C54&lt;$R$10,H54,0),0)))</f>
        <v>0</v>
      </c>
      <c r="R54" s="296">
        <f>IF('1. General Input'!$D$10=0,0,IF('1. General Input'!$D$10=8,0,IF(C54&gt;$R$10-1,IF(C54&lt;$S$10,H54,0),0)))</f>
        <v>0</v>
      </c>
      <c r="S54" s="296">
        <f>IF('1. General Input'!$D$10=0,0,IF('1. General Input'!$D$10=8,0,IF(C54&gt;$S$10-1,IF(C54&lt;$T$10,H54,0),0)))</f>
        <v>0</v>
      </c>
      <c r="T54" s="296">
        <f>IF('1. General Input'!$D$10=0,0,IF('1. General Input'!$D$10=8,0,IF(C54&gt;$T$10-1,IF(C54&lt;$U$10,H54,0),0)))</f>
        <v>0</v>
      </c>
      <c r="U54" s="296">
        <f>IF('1. General Input'!$D$10=0,0,IF('1. General Input'!$D$10=8,0,IF(C54&gt;$U$10-1,IF(C54&lt;$V$10,H54,0),0)))</f>
        <v>0</v>
      </c>
      <c r="V54" s="296">
        <f>IF('1. General Input'!$D$10=0,0,IF('1. General Input'!$D$10=8,0,IF(C54&gt;$V$10-1,IF(C54&lt;$W$10,H54,0),0)))</f>
        <v>0</v>
      </c>
      <c r="W54" s="296">
        <f>IF('1. General Input'!$D$10=0,0,IF('1. General Input'!$D$10=8,0,IF(C54&gt;$W$10-1,IF(C54&lt;$X$10,H54,0),0)))</f>
        <v>0</v>
      </c>
      <c r="X54" s="296">
        <f>IF('1. General Input'!$D$10=0,0,IF('1. General Input'!$D$10=8,0,IF(C54&gt;$X$10-1,IF(C54&lt;$Y$10,H54,0),0)))</f>
        <v>0</v>
      </c>
      <c r="Y54" s="296">
        <f>IF('1. General Input'!$D$10=0,0,IF('1. General Input'!$D$10=8,0,IF(C54&gt;$Y$10-1,IF(C54&lt;$Z$10,H54,0),0)))</f>
        <v>0</v>
      </c>
      <c r="Z54" s="296">
        <f>IF('1. General Input'!$D$10=0,0,IF('1. General Input'!$D$10=8,0,IF(C54&gt;$Z$10-1,IF(C54&lt;$AA$10,H54,0),0)))</f>
        <v>0</v>
      </c>
      <c r="AA54" s="296">
        <f>IF('1. General Input'!$D$10=0,0,IF('1. General Input'!$D$10=8,0,IF(C54&gt;$AA$10-1,IF(C54&lt;$AB$10,H54,0),0)))</f>
        <v>0</v>
      </c>
      <c r="AB54" s="296">
        <f>IF('1. General Input'!$D$10=0,0,IF('1. General Input'!$D$10=8,0,IF(C54&gt;$AB$10-1,IF(C54&lt;$AC$10,H54,0),0)))</f>
        <v>0</v>
      </c>
      <c r="AC54" s="296">
        <f>IF('1. General Input'!$D$10=0,0,IF('1. General Input'!$D$10=8,0,IF(C54&gt;$AC$10-1,IF(C54&lt;$AD$10,H54,0),0)))</f>
        <v>0</v>
      </c>
      <c r="AD54" s="296">
        <f>IF('1. General Input'!$D$10=0,0,IF('1. General Input'!$D$10=8,0,IF(C54&gt;$AD$10-1,IF(C54&lt;$AE$10,H54,0),0)))</f>
        <v>0</v>
      </c>
      <c r="AE54" s="296">
        <f>IF('1. General Input'!$D$10=0,0,IF('1. General Input'!$D$10=8,0,IF(C54&gt;$AE$10-1,IF(C54&lt;$AF$10,H54,0),0)))</f>
        <v>0</v>
      </c>
      <c r="AF54" s="296">
        <f>IF('1. General Input'!$D$10=0,0,IF('1. General Input'!$D$10=8,0,IF(C54&gt;$AF$10-1,IF(C54&lt;$AG$10,H54,0),0)))</f>
        <v>0</v>
      </c>
      <c r="AG54" s="296">
        <f>IF('1. General Input'!$D$10=0,0,IF(C54&gt;$AG$10-1,H54,0))</f>
        <v>0</v>
      </c>
      <c r="AH54" s="270">
        <f t="shared" si="13"/>
        <v>0</v>
      </c>
    </row>
    <row r="55" spans="1:34" x14ac:dyDescent="0.25">
      <c r="A55" s="501"/>
      <c r="B55" s="501"/>
      <c r="C55" s="539"/>
      <c r="D55" s="502"/>
      <c r="E55" s="505"/>
      <c r="F55" s="505"/>
      <c r="G55" s="505"/>
      <c r="H55" s="296">
        <f t="shared" si="3"/>
        <v>0</v>
      </c>
      <c r="I55" s="296">
        <f t="shared" si="4"/>
        <v>0</v>
      </c>
      <c r="J55" s="296">
        <f t="shared" si="5"/>
        <v>0</v>
      </c>
      <c r="K55" s="296">
        <f t="shared" si="6"/>
        <v>0</v>
      </c>
      <c r="L55" s="296">
        <f t="shared" si="7"/>
        <v>0</v>
      </c>
      <c r="M55" s="296">
        <f t="shared" si="8"/>
        <v>0</v>
      </c>
      <c r="N55" s="296">
        <f t="shared" si="9"/>
        <v>0</v>
      </c>
      <c r="O55" s="296">
        <f t="shared" si="10"/>
        <v>0</v>
      </c>
      <c r="P55" s="296">
        <f t="shared" si="12"/>
        <v>0</v>
      </c>
      <c r="Q55" s="296">
        <f>IF('1. General Input'!$D$10=0,0,IF('1. General Input'!$D$10=8,0,IF(C55&gt;$Q$10-1,IF(C55&lt;$R$10,H55,0),0)))</f>
        <v>0</v>
      </c>
      <c r="R55" s="296">
        <f>IF('1. General Input'!$D$10=0,0,IF('1. General Input'!$D$10=8,0,IF(C55&gt;$R$10-1,IF(C55&lt;$S$10,H55,0),0)))</f>
        <v>0</v>
      </c>
      <c r="S55" s="296">
        <f>IF('1. General Input'!$D$10=0,0,IF('1. General Input'!$D$10=8,0,IF(C55&gt;$S$10-1,IF(C55&lt;$T$10,H55,0),0)))</f>
        <v>0</v>
      </c>
      <c r="T55" s="296">
        <f>IF('1. General Input'!$D$10=0,0,IF('1. General Input'!$D$10=8,0,IF(C55&gt;$T$10-1,IF(C55&lt;$U$10,H55,0),0)))</f>
        <v>0</v>
      </c>
      <c r="U55" s="296">
        <f>IF('1. General Input'!$D$10=0,0,IF('1. General Input'!$D$10=8,0,IF(C55&gt;$U$10-1,IF(C55&lt;$V$10,H55,0),0)))</f>
        <v>0</v>
      </c>
      <c r="V55" s="296">
        <f>IF('1. General Input'!$D$10=0,0,IF('1. General Input'!$D$10=8,0,IF(C55&gt;$V$10-1,IF(C55&lt;$W$10,H55,0),0)))</f>
        <v>0</v>
      </c>
      <c r="W55" s="296">
        <f>IF('1. General Input'!$D$10=0,0,IF('1. General Input'!$D$10=8,0,IF(C55&gt;$W$10-1,IF(C55&lt;$X$10,H55,0),0)))</f>
        <v>0</v>
      </c>
      <c r="X55" s="296">
        <f>IF('1. General Input'!$D$10=0,0,IF('1. General Input'!$D$10=8,0,IF(C55&gt;$X$10-1,IF(C55&lt;$Y$10,H55,0),0)))</f>
        <v>0</v>
      </c>
      <c r="Y55" s="296">
        <f>IF('1. General Input'!$D$10=0,0,IF('1. General Input'!$D$10=8,0,IF(C55&gt;$Y$10-1,IF(C55&lt;$Z$10,H55,0),0)))</f>
        <v>0</v>
      </c>
      <c r="Z55" s="296">
        <f>IF('1. General Input'!$D$10=0,0,IF('1. General Input'!$D$10=8,0,IF(C55&gt;$Z$10-1,IF(C55&lt;$AA$10,H55,0),0)))</f>
        <v>0</v>
      </c>
      <c r="AA55" s="296">
        <f>IF('1. General Input'!$D$10=0,0,IF('1. General Input'!$D$10=8,0,IF(C55&gt;$AA$10-1,IF(C55&lt;$AB$10,H55,0),0)))</f>
        <v>0</v>
      </c>
      <c r="AB55" s="296">
        <f>IF('1. General Input'!$D$10=0,0,IF('1. General Input'!$D$10=8,0,IF(C55&gt;$AB$10-1,IF(C55&lt;$AC$10,H55,0),0)))</f>
        <v>0</v>
      </c>
      <c r="AC55" s="296">
        <f>IF('1. General Input'!$D$10=0,0,IF('1. General Input'!$D$10=8,0,IF(C55&gt;$AC$10-1,IF(C55&lt;$AD$10,H55,0),0)))</f>
        <v>0</v>
      </c>
      <c r="AD55" s="296">
        <f>IF('1. General Input'!$D$10=0,0,IF('1. General Input'!$D$10=8,0,IF(C55&gt;$AD$10-1,IF(C55&lt;$AE$10,H55,0),0)))</f>
        <v>0</v>
      </c>
      <c r="AE55" s="296">
        <f>IF('1. General Input'!$D$10=0,0,IF('1. General Input'!$D$10=8,0,IF(C55&gt;$AE$10-1,IF(C55&lt;$AF$10,H55,0),0)))</f>
        <v>0</v>
      </c>
      <c r="AF55" s="296">
        <f>IF('1. General Input'!$D$10=0,0,IF('1. General Input'!$D$10=8,0,IF(C55&gt;$AF$10-1,IF(C55&lt;$AG$10,H55,0),0)))</f>
        <v>0</v>
      </c>
      <c r="AG55" s="296">
        <f>IF('1. General Input'!$D$10=0,0,IF(C55&gt;$AG$10-1,H55,0))</f>
        <v>0</v>
      </c>
      <c r="AH55" s="270">
        <f t="shared" si="13"/>
        <v>0</v>
      </c>
    </row>
    <row r="56" spans="1:34" x14ac:dyDescent="0.25">
      <c r="A56" s="501"/>
      <c r="B56" s="501"/>
      <c r="C56" s="539"/>
      <c r="D56" s="502"/>
      <c r="E56" s="505"/>
      <c r="F56" s="505"/>
      <c r="G56" s="505"/>
      <c r="H56" s="296">
        <f t="shared" si="3"/>
        <v>0</v>
      </c>
      <c r="I56" s="296">
        <f t="shared" si="4"/>
        <v>0</v>
      </c>
      <c r="J56" s="296">
        <f t="shared" si="5"/>
        <v>0</v>
      </c>
      <c r="K56" s="296">
        <f t="shared" si="6"/>
        <v>0</v>
      </c>
      <c r="L56" s="296">
        <f t="shared" si="7"/>
        <v>0</v>
      </c>
      <c r="M56" s="296">
        <f t="shared" si="8"/>
        <v>0</v>
      </c>
      <c r="N56" s="296">
        <f t="shared" si="9"/>
        <v>0</v>
      </c>
      <c r="O56" s="296">
        <f t="shared" si="10"/>
        <v>0</v>
      </c>
      <c r="P56" s="296">
        <f t="shared" si="12"/>
        <v>0</v>
      </c>
      <c r="Q56" s="296">
        <f>IF('1. General Input'!$D$10=0,0,IF('1. General Input'!$D$10=8,0,IF(C56&gt;$Q$10-1,IF(C56&lt;$R$10,H56,0),0)))</f>
        <v>0</v>
      </c>
      <c r="R56" s="296">
        <f>IF('1. General Input'!$D$10=0,0,IF('1. General Input'!$D$10=8,0,IF(C56&gt;$R$10-1,IF(C56&lt;$S$10,H56,0),0)))</f>
        <v>0</v>
      </c>
      <c r="S56" s="296">
        <f>IF('1. General Input'!$D$10=0,0,IF('1. General Input'!$D$10=8,0,IF(C56&gt;$S$10-1,IF(C56&lt;$T$10,H56,0),0)))</f>
        <v>0</v>
      </c>
      <c r="T56" s="296">
        <f>IF('1. General Input'!$D$10=0,0,IF('1. General Input'!$D$10=8,0,IF(C56&gt;$T$10-1,IF(C56&lt;$U$10,H56,0),0)))</f>
        <v>0</v>
      </c>
      <c r="U56" s="296">
        <f>IF('1. General Input'!$D$10=0,0,IF('1. General Input'!$D$10=8,0,IF(C56&gt;$U$10-1,IF(C56&lt;$V$10,H56,0),0)))</f>
        <v>0</v>
      </c>
      <c r="V56" s="296">
        <f>IF('1. General Input'!$D$10=0,0,IF('1. General Input'!$D$10=8,0,IF(C56&gt;$V$10-1,IF(C56&lt;$W$10,H56,0),0)))</f>
        <v>0</v>
      </c>
      <c r="W56" s="296">
        <f>IF('1. General Input'!$D$10=0,0,IF('1. General Input'!$D$10=8,0,IF(C56&gt;$W$10-1,IF(C56&lt;$X$10,H56,0),0)))</f>
        <v>0</v>
      </c>
      <c r="X56" s="296">
        <f>IF('1. General Input'!$D$10=0,0,IF('1. General Input'!$D$10=8,0,IF(C56&gt;$X$10-1,IF(C56&lt;$Y$10,H56,0),0)))</f>
        <v>0</v>
      </c>
      <c r="Y56" s="296">
        <f>IF('1. General Input'!$D$10=0,0,IF('1. General Input'!$D$10=8,0,IF(C56&gt;$Y$10-1,IF(C56&lt;$Z$10,H56,0),0)))</f>
        <v>0</v>
      </c>
      <c r="Z56" s="296">
        <f>IF('1. General Input'!$D$10=0,0,IF('1. General Input'!$D$10=8,0,IF(C56&gt;$Z$10-1,IF(C56&lt;$AA$10,H56,0),0)))</f>
        <v>0</v>
      </c>
      <c r="AA56" s="296">
        <f>IF('1. General Input'!$D$10=0,0,IF('1. General Input'!$D$10=8,0,IF(C56&gt;$AA$10-1,IF(C56&lt;$AB$10,H56,0),0)))</f>
        <v>0</v>
      </c>
      <c r="AB56" s="296">
        <f>IF('1. General Input'!$D$10=0,0,IF('1. General Input'!$D$10=8,0,IF(C56&gt;$AB$10-1,IF(C56&lt;$AC$10,H56,0),0)))</f>
        <v>0</v>
      </c>
      <c r="AC56" s="296">
        <f>IF('1. General Input'!$D$10=0,0,IF('1. General Input'!$D$10=8,0,IF(C56&gt;$AC$10-1,IF(C56&lt;$AD$10,H56,0),0)))</f>
        <v>0</v>
      </c>
      <c r="AD56" s="296">
        <f>IF('1. General Input'!$D$10=0,0,IF('1. General Input'!$D$10=8,0,IF(C56&gt;$AD$10-1,IF(C56&lt;$AE$10,H56,0),0)))</f>
        <v>0</v>
      </c>
      <c r="AE56" s="296">
        <f>IF('1. General Input'!$D$10=0,0,IF('1. General Input'!$D$10=8,0,IF(C56&gt;$AE$10-1,IF(C56&lt;$AF$10,H56,0),0)))</f>
        <v>0</v>
      </c>
      <c r="AF56" s="296">
        <f>IF('1. General Input'!$D$10=0,0,IF('1. General Input'!$D$10=8,0,IF(C56&gt;$AF$10-1,IF(C56&lt;$AG$10,H56,0),0)))</f>
        <v>0</v>
      </c>
      <c r="AG56" s="296">
        <f>IF('1. General Input'!$D$10=0,0,IF(C56&gt;$AG$10-1,H56,0))</f>
        <v>0</v>
      </c>
      <c r="AH56" s="270">
        <f t="shared" si="13"/>
        <v>0</v>
      </c>
    </row>
    <row r="57" spans="1:34" x14ac:dyDescent="0.25">
      <c r="A57" s="501"/>
      <c r="B57" s="501"/>
      <c r="C57" s="539"/>
      <c r="D57" s="502"/>
      <c r="E57" s="505"/>
      <c r="F57" s="505"/>
      <c r="G57" s="505"/>
      <c r="H57" s="296">
        <f t="shared" si="3"/>
        <v>0</v>
      </c>
      <c r="I57" s="296">
        <f t="shared" si="4"/>
        <v>0</v>
      </c>
      <c r="J57" s="296">
        <f t="shared" si="5"/>
        <v>0</v>
      </c>
      <c r="K57" s="296">
        <f t="shared" si="6"/>
        <v>0</v>
      </c>
      <c r="L57" s="296">
        <f t="shared" si="7"/>
        <v>0</v>
      </c>
      <c r="M57" s="296">
        <f t="shared" si="8"/>
        <v>0</v>
      </c>
      <c r="N57" s="296">
        <f t="shared" si="9"/>
        <v>0</v>
      </c>
      <c r="O57" s="296">
        <f t="shared" si="10"/>
        <v>0</v>
      </c>
      <c r="P57" s="296">
        <f t="shared" si="12"/>
        <v>0</v>
      </c>
      <c r="Q57" s="296">
        <f>IF('1. General Input'!$D$10=0,0,IF('1. General Input'!$D$10=8,0,IF(C57&gt;$Q$10-1,IF(C57&lt;$R$10,H57,0),0)))</f>
        <v>0</v>
      </c>
      <c r="R57" s="296">
        <f>IF('1. General Input'!$D$10=0,0,IF('1. General Input'!$D$10=8,0,IF(C57&gt;$R$10-1,IF(C57&lt;$S$10,H57,0),0)))</f>
        <v>0</v>
      </c>
      <c r="S57" s="296">
        <f>IF('1. General Input'!$D$10=0,0,IF('1. General Input'!$D$10=8,0,IF(C57&gt;$S$10-1,IF(C57&lt;$T$10,H57,0),0)))</f>
        <v>0</v>
      </c>
      <c r="T57" s="296">
        <f>IF('1. General Input'!$D$10=0,0,IF('1. General Input'!$D$10=8,0,IF(C57&gt;$T$10-1,IF(C57&lt;$U$10,H57,0),0)))</f>
        <v>0</v>
      </c>
      <c r="U57" s="296">
        <f>IF('1. General Input'!$D$10=0,0,IF('1. General Input'!$D$10=8,0,IF(C57&gt;$U$10-1,IF(C57&lt;$V$10,H57,0),0)))</f>
        <v>0</v>
      </c>
      <c r="V57" s="296">
        <f>IF('1. General Input'!$D$10=0,0,IF('1. General Input'!$D$10=8,0,IF(C57&gt;$V$10-1,IF(C57&lt;$W$10,H57,0),0)))</f>
        <v>0</v>
      </c>
      <c r="W57" s="296">
        <f>IF('1. General Input'!$D$10=0,0,IF('1. General Input'!$D$10=8,0,IF(C57&gt;$W$10-1,IF(C57&lt;$X$10,H57,0),0)))</f>
        <v>0</v>
      </c>
      <c r="X57" s="296">
        <f>IF('1. General Input'!$D$10=0,0,IF('1. General Input'!$D$10=8,0,IF(C57&gt;$X$10-1,IF(C57&lt;$Y$10,H57,0),0)))</f>
        <v>0</v>
      </c>
      <c r="Y57" s="296">
        <f>IF('1. General Input'!$D$10=0,0,IF('1. General Input'!$D$10=8,0,IF(C57&gt;$Y$10-1,IF(C57&lt;$Z$10,H57,0),0)))</f>
        <v>0</v>
      </c>
      <c r="Z57" s="296">
        <f>IF('1. General Input'!$D$10=0,0,IF('1. General Input'!$D$10=8,0,IF(C57&gt;$Z$10-1,IF(C57&lt;$AA$10,H57,0),0)))</f>
        <v>0</v>
      </c>
      <c r="AA57" s="296">
        <f>IF('1. General Input'!$D$10=0,0,IF('1. General Input'!$D$10=8,0,IF(C57&gt;$AA$10-1,IF(C57&lt;$AB$10,H57,0),0)))</f>
        <v>0</v>
      </c>
      <c r="AB57" s="296">
        <f>IF('1. General Input'!$D$10=0,0,IF('1. General Input'!$D$10=8,0,IF(C57&gt;$AB$10-1,IF(C57&lt;$AC$10,H57,0),0)))</f>
        <v>0</v>
      </c>
      <c r="AC57" s="296">
        <f>IF('1. General Input'!$D$10=0,0,IF('1. General Input'!$D$10=8,0,IF(C57&gt;$AC$10-1,IF(C57&lt;$AD$10,H57,0),0)))</f>
        <v>0</v>
      </c>
      <c r="AD57" s="296">
        <f>IF('1. General Input'!$D$10=0,0,IF('1. General Input'!$D$10=8,0,IF(C57&gt;$AD$10-1,IF(C57&lt;$AE$10,H57,0),0)))</f>
        <v>0</v>
      </c>
      <c r="AE57" s="296">
        <f>IF('1. General Input'!$D$10=0,0,IF('1. General Input'!$D$10=8,0,IF(C57&gt;$AE$10-1,IF(C57&lt;$AF$10,H57,0),0)))</f>
        <v>0</v>
      </c>
      <c r="AF57" s="296">
        <f>IF('1. General Input'!$D$10=0,0,IF('1. General Input'!$D$10=8,0,IF(C57&gt;$AF$10-1,IF(C57&lt;$AG$10,H57,0),0)))</f>
        <v>0</v>
      </c>
      <c r="AG57" s="296">
        <f>IF('1. General Input'!$D$10=0,0,IF(C57&gt;$AG$10-1,H57,0))</f>
        <v>0</v>
      </c>
      <c r="AH57" s="270">
        <f t="shared" si="13"/>
        <v>0</v>
      </c>
    </row>
    <row r="58" spans="1:34" x14ac:dyDescent="0.25">
      <c r="A58" s="501"/>
      <c r="B58" s="501"/>
      <c r="C58" s="539"/>
      <c r="D58" s="502"/>
      <c r="E58" s="505"/>
      <c r="F58" s="505"/>
      <c r="G58" s="505"/>
      <c r="H58" s="296">
        <f t="shared" si="3"/>
        <v>0</v>
      </c>
      <c r="I58" s="296">
        <f t="shared" si="4"/>
        <v>0</v>
      </c>
      <c r="J58" s="296">
        <f t="shared" si="5"/>
        <v>0</v>
      </c>
      <c r="K58" s="296">
        <f t="shared" si="6"/>
        <v>0</v>
      </c>
      <c r="L58" s="296">
        <f t="shared" si="7"/>
        <v>0</v>
      </c>
      <c r="M58" s="296">
        <f t="shared" si="8"/>
        <v>0</v>
      </c>
      <c r="N58" s="296">
        <f t="shared" si="9"/>
        <v>0</v>
      </c>
      <c r="O58" s="296">
        <f t="shared" si="10"/>
        <v>0</v>
      </c>
      <c r="P58" s="296">
        <f t="shared" si="12"/>
        <v>0</v>
      </c>
      <c r="Q58" s="296">
        <f>IF('1. General Input'!$D$10=0,0,IF('1. General Input'!$D$10=8,0,IF(C58&gt;$Q$10-1,IF(C58&lt;$R$10,H58,0),0)))</f>
        <v>0</v>
      </c>
      <c r="R58" s="296">
        <f>IF('1. General Input'!$D$10=0,0,IF('1. General Input'!$D$10=8,0,IF(C58&gt;$R$10-1,IF(C58&lt;$S$10,H58,0),0)))</f>
        <v>0</v>
      </c>
      <c r="S58" s="296">
        <f>IF('1. General Input'!$D$10=0,0,IF('1. General Input'!$D$10=8,0,IF(C58&gt;$S$10-1,IF(C58&lt;$T$10,H58,0),0)))</f>
        <v>0</v>
      </c>
      <c r="T58" s="296">
        <f>IF('1. General Input'!$D$10=0,0,IF('1. General Input'!$D$10=8,0,IF(C58&gt;$T$10-1,IF(C58&lt;$U$10,H58,0),0)))</f>
        <v>0</v>
      </c>
      <c r="U58" s="296">
        <f>IF('1. General Input'!$D$10=0,0,IF('1. General Input'!$D$10=8,0,IF(C58&gt;$U$10-1,IF(C58&lt;$V$10,H58,0),0)))</f>
        <v>0</v>
      </c>
      <c r="V58" s="296">
        <f>IF('1. General Input'!$D$10=0,0,IF('1. General Input'!$D$10=8,0,IF(C58&gt;$V$10-1,IF(C58&lt;$W$10,H58,0),0)))</f>
        <v>0</v>
      </c>
      <c r="W58" s="296">
        <f>IF('1. General Input'!$D$10=0,0,IF('1. General Input'!$D$10=8,0,IF(C58&gt;$W$10-1,IF(C58&lt;$X$10,H58,0),0)))</f>
        <v>0</v>
      </c>
      <c r="X58" s="296">
        <f>IF('1. General Input'!$D$10=0,0,IF('1. General Input'!$D$10=8,0,IF(C58&gt;$X$10-1,IF(C58&lt;$Y$10,H58,0),0)))</f>
        <v>0</v>
      </c>
      <c r="Y58" s="296">
        <f>IF('1. General Input'!$D$10=0,0,IF('1. General Input'!$D$10=8,0,IF(C58&gt;$Y$10-1,IF(C58&lt;$Z$10,H58,0),0)))</f>
        <v>0</v>
      </c>
      <c r="Z58" s="296">
        <f>IF('1. General Input'!$D$10=0,0,IF('1. General Input'!$D$10=8,0,IF(C58&gt;$Z$10-1,IF(C58&lt;$AA$10,H58,0),0)))</f>
        <v>0</v>
      </c>
      <c r="AA58" s="296">
        <f>IF('1. General Input'!$D$10=0,0,IF('1. General Input'!$D$10=8,0,IF(C58&gt;$AA$10-1,IF(C58&lt;$AB$10,H58,0),0)))</f>
        <v>0</v>
      </c>
      <c r="AB58" s="296">
        <f>IF('1. General Input'!$D$10=0,0,IF('1. General Input'!$D$10=8,0,IF(C58&gt;$AB$10-1,IF(C58&lt;$AC$10,H58,0),0)))</f>
        <v>0</v>
      </c>
      <c r="AC58" s="296">
        <f>IF('1. General Input'!$D$10=0,0,IF('1. General Input'!$D$10=8,0,IF(C58&gt;$AC$10-1,IF(C58&lt;$AD$10,H58,0),0)))</f>
        <v>0</v>
      </c>
      <c r="AD58" s="296">
        <f>IF('1. General Input'!$D$10=0,0,IF('1. General Input'!$D$10=8,0,IF(C58&gt;$AD$10-1,IF(C58&lt;$AE$10,H58,0),0)))</f>
        <v>0</v>
      </c>
      <c r="AE58" s="296">
        <f>IF('1. General Input'!$D$10=0,0,IF('1. General Input'!$D$10=8,0,IF(C58&gt;$AE$10-1,IF(C58&lt;$AF$10,H58,0),0)))</f>
        <v>0</v>
      </c>
      <c r="AF58" s="296">
        <f>IF('1. General Input'!$D$10=0,0,IF('1. General Input'!$D$10=8,0,IF(C58&gt;$AF$10-1,IF(C58&lt;$AG$10,H58,0),0)))</f>
        <v>0</v>
      </c>
      <c r="AG58" s="296">
        <f>IF('1. General Input'!$D$10=0,0,IF(C58&gt;$AG$10-1,H58,0))</f>
        <v>0</v>
      </c>
      <c r="AH58" s="270">
        <f t="shared" si="13"/>
        <v>0</v>
      </c>
    </row>
    <row r="59" spans="1:34" x14ac:dyDescent="0.25">
      <c r="A59" s="501"/>
      <c r="B59" s="501"/>
      <c r="C59" s="539"/>
      <c r="D59" s="502"/>
      <c r="E59" s="505"/>
      <c r="F59" s="505"/>
      <c r="G59" s="505"/>
      <c r="H59" s="296">
        <f t="shared" si="3"/>
        <v>0</v>
      </c>
      <c r="I59" s="296">
        <f t="shared" si="4"/>
        <v>0</v>
      </c>
      <c r="J59" s="296">
        <f t="shared" si="5"/>
        <v>0</v>
      </c>
      <c r="K59" s="296">
        <f t="shared" si="6"/>
        <v>0</v>
      </c>
      <c r="L59" s="296">
        <f t="shared" si="7"/>
        <v>0</v>
      </c>
      <c r="M59" s="296">
        <f t="shared" si="8"/>
        <v>0</v>
      </c>
      <c r="N59" s="296">
        <f t="shared" si="9"/>
        <v>0</v>
      </c>
      <c r="O59" s="296">
        <f t="shared" si="10"/>
        <v>0</v>
      </c>
      <c r="P59" s="296">
        <f t="shared" si="12"/>
        <v>0</v>
      </c>
      <c r="Q59" s="296">
        <f>IF('1. General Input'!$D$10=0,0,IF('1. General Input'!$D$10=8,0,IF(C59&gt;$Q$10-1,IF(C59&lt;$R$10,H59,0),0)))</f>
        <v>0</v>
      </c>
      <c r="R59" s="296">
        <f>IF('1. General Input'!$D$10=0,0,IF('1. General Input'!$D$10=8,0,IF(C59&gt;$R$10-1,IF(C59&lt;$S$10,H59,0),0)))</f>
        <v>0</v>
      </c>
      <c r="S59" s="296">
        <f>IF('1. General Input'!$D$10=0,0,IF('1. General Input'!$D$10=8,0,IF(C59&gt;$S$10-1,IF(C59&lt;$T$10,H59,0),0)))</f>
        <v>0</v>
      </c>
      <c r="T59" s="296">
        <f>IF('1. General Input'!$D$10=0,0,IF('1. General Input'!$D$10=8,0,IF(C59&gt;$T$10-1,IF(C59&lt;$U$10,H59,0),0)))</f>
        <v>0</v>
      </c>
      <c r="U59" s="296">
        <f>IF('1. General Input'!$D$10=0,0,IF('1. General Input'!$D$10=8,0,IF(C59&gt;$U$10-1,IF(C59&lt;$V$10,H59,0),0)))</f>
        <v>0</v>
      </c>
      <c r="V59" s="296">
        <f>IF('1. General Input'!$D$10=0,0,IF('1. General Input'!$D$10=8,0,IF(C59&gt;$V$10-1,IF(C59&lt;$W$10,H59,0),0)))</f>
        <v>0</v>
      </c>
      <c r="W59" s="296">
        <f>IF('1. General Input'!$D$10=0,0,IF('1. General Input'!$D$10=8,0,IF(C59&gt;$W$10-1,IF(C59&lt;$X$10,H59,0),0)))</f>
        <v>0</v>
      </c>
      <c r="X59" s="296">
        <f>IF('1. General Input'!$D$10=0,0,IF('1. General Input'!$D$10=8,0,IF(C59&gt;$X$10-1,IF(C59&lt;$Y$10,H59,0),0)))</f>
        <v>0</v>
      </c>
      <c r="Y59" s="296">
        <f>IF('1. General Input'!$D$10=0,0,IF('1. General Input'!$D$10=8,0,IF(C59&gt;$Y$10-1,IF(C59&lt;$Z$10,H59,0),0)))</f>
        <v>0</v>
      </c>
      <c r="Z59" s="296">
        <f>IF('1. General Input'!$D$10=0,0,IF('1. General Input'!$D$10=8,0,IF(C59&gt;$Z$10-1,IF(C59&lt;$AA$10,H59,0),0)))</f>
        <v>0</v>
      </c>
      <c r="AA59" s="296">
        <f>IF('1. General Input'!$D$10=0,0,IF('1. General Input'!$D$10=8,0,IF(C59&gt;$AA$10-1,IF(C59&lt;$AB$10,H59,0),0)))</f>
        <v>0</v>
      </c>
      <c r="AB59" s="296">
        <f>IF('1. General Input'!$D$10=0,0,IF('1. General Input'!$D$10=8,0,IF(C59&gt;$AB$10-1,IF(C59&lt;$AC$10,H59,0),0)))</f>
        <v>0</v>
      </c>
      <c r="AC59" s="296">
        <f>IF('1. General Input'!$D$10=0,0,IF('1. General Input'!$D$10=8,0,IF(C59&gt;$AC$10-1,IF(C59&lt;$AD$10,H59,0),0)))</f>
        <v>0</v>
      </c>
      <c r="AD59" s="296">
        <f>IF('1. General Input'!$D$10=0,0,IF('1. General Input'!$D$10=8,0,IF(C59&gt;$AD$10-1,IF(C59&lt;$AE$10,H59,0),0)))</f>
        <v>0</v>
      </c>
      <c r="AE59" s="296">
        <f>IF('1. General Input'!$D$10=0,0,IF('1. General Input'!$D$10=8,0,IF(C59&gt;$AE$10-1,IF(C59&lt;$AF$10,H59,0),0)))</f>
        <v>0</v>
      </c>
      <c r="AF59" s="296">
        <f>IF('1. General Input'!$D$10=0,0,IF('1. General Input'!$D$10=8,0,IF(C59&gt;$AF$10-1,IF(C59&lt;$AG$10,H59,0),0)))</f>
        <v>0</v>
      </c>
      <c r="AG59" s="296">
        <f>IF('1. General Input'!$D$10=0,0,IF(C59&gt;$AG$10-1,H59,0))</f>
        <v>0</v>
      </c>
      <c r="AH59" s="270">
        <f t="shared" si="13"/>
        <v>0</v>
      </c>
    </row>
    <row r="60" spans="1:34" x14ac:dyDescent="0.25">
      <c r="A60" s="501"/>
      <c r="B60" s="501"/>
      <c r="C60" s="539"/>
      <c r="D60" s="502"/>
      <c r="E60" s="505"/>
      <c r="F60" s="505"/>
      <c r="G60" s="505"/>
      <c r="H60" s="296">
        <f t="shared" si="3"/>
        <v>0</v>
      </c>
      <c r="I60" s="296">
        <f t="shared" si="4"/>
        <v>0</v>
      </c>
      <c r="J60" s="296">
        <f t="shared" si="5"/>
        <v>0</v>
      </c>
      <c r="K60" s="296">
        <f t="shared" si="6"/>
        <v>0</v>
      </c>
      <c r="L60" s="296">
        <f t="shared" si="7"/>
        <v>0</v>
      </c>
      <c r="M60" s="296">
        <f t="shared" si="8"/>
        <v>0</v>
      </c>
      <c r="N60" s="296">
        <f t="shared" si="9"/>
        <v>0</v>
      </c>
      <c r="O60" s="296">
        <f t="shared" si="10"/>
        <v>0</v>
      </c>
      <c r="P60" s="296">
        <f t="shared" si="12"/>
        <v>0</v>
      </c>
      <c r="Q60" s="296">
        <f>IF('1. General Input'!$D$10=0,0,IF('1. General Input'!$D$10=8,0,IF(C60&gt;$Q$10-1,IF(C60&lt;$R$10,H60,0),0)))</f>
        <v>0</v>
      </c>
      <c r="R60" s="296">
        <f>IF('1. General Input'!$D$10=0,0,IF('1. General Input'!$D$10=8,0,IF(C60&gt;$R$10-1,IF(C60&lt;$S$10,H60,0),0)))</f>
        <v>0</v>
      </c>
      <c r="S60" s="296">
        <f>IF('1. General Input'!$D$10=0,0,IF('1. General Input'!$D$10=8,0,IF(C60&gt;$S$10-1,IF(C60&lt;$T$10,H60,0),0)))</f>
        <v>0</v>
      </c>
      <c r="T60" s="296">
        <f>IF('1. General Input'!$D$10=0,0,IF('1. General Input'!$D$10=8,0,IF(C60&gt;$T$10-1,IF(C60&lt;$U$10,H60,0),0)))</f>
        <v>0</v>
      </c>
      <c r="U60" s="296">
        <f>IF('1. General Input'!$D$10=0,0,IF('1. General Input'!$D$10=8,0,IF(C60&gt;$U$10-1,IF(C60&lt;$V$10,H60,0),0)))</f>
        <v>0</v>
      </c>
      <c r="V60" s="296">
        <f>IF('1. General Input'!$D$10=0,0,IF('1. General Input'!$D$10=8,0,IF(C60&gt;$V$10-1,IF(C60&lt;$W$10,H60,0),0)))</f>
        <v>0</v>
      </c>
      <c r="W60" s="296">
        <f>IF('1. General Input'!$D$10=0,0,IF('1. General Input'!$D$10=8,0,IF(C60&gt;$W$10-1,IF(C60&lt;$X$10,H60,0),0)))</f>
        <v>0</v>
      </c>
      <c r="X60" s="296">
        <f>IF('1. General Input'!$D$10=0,0,IF('1. General Input'!$D$10=8,0,IF(C60&gt;$X$10-1,IF(C60&lt;$Y$10,H60,0),0)))</f>
        <v>0</v>
      </c>
      <c r="Y60" s="296">
        <f>IF('1. General Input'!$D$10=0,0,IF('1. General Input'!$D$10=8,0,IF(C60&gt;$Y$10-1,IF(C60&lt;$Z$10,H60,0),0)))</f>
        <v>0</v>
      </c>
      <c r="Z60" s="296">
        <f>IF('1. General Input'!$D$10=0,0,IF('1. General Input'!$D$10=8,0,IF(C60&gt;$Z$10-1,IF(C60&lt;$AA$10,H60,0),0)))</f>
        <v>0</v>
      </c>
      <c r="AA60" s="296">
        <f>IF('1. General Input'!$D$10=0,0,IF('1. General Input'!$D$10=8,0,IF(C60&gt;$AA$10-1,IF(C60&lt;$AB$10,H60,0),0)))</f>
        <v>0</v>
      </c>
      <c r="AB60" s="296">
        <f>IF('1. General Input'!$D$10=0,0,IF('1. General Input'!$D$10=8,0,IF(C60&gt;$AB$10-1,IF(C60&lt;$AC$10,H60,0),0)))</f>
        <v>0</v>
      </c>
      <c r="AC60" s="296">
        <f>IF('1. General Input'!$D$10=0,0,IF('1. General Input'!$D$10=8,0,IF(C60&gt;$AC$10-1,IF(C60&lt;$AD$10,H60,0),0)))</f>
        <v>0</v>
      </c>
      <c r="AD60" s="296">
        <f>IF('1. General Input'!$D$10=0,0,IF('1. General Input'!$D$10=8,0,IF(C60&gt;$AD$10-1,IF(C60&lt;$AE$10,H60,0),0)))</f>
        <v>0</v>
      </c>
      <c r="AE60" s="296">
        <f>IF('1. General Input'!$D$10=0,0,IF('1. General Input'!$D$10=8,0,IF(C60&gt;$AE$10-1,IF(C60&lt;$AF$10,H60,0),0)))</f>
        <v>0</v>
      </c>
      <c r="AF60" s="296">
        <f>IF('1. General Input'!$D$10=0,0,IF('1. General Input'!$D$10=8,0,IF(C60&gt;$AF$10-1,IF(C60&lt;$AG$10,H60,0),0)))</f>
        <v>0</v>
      </c>
      <c r="AG60" s="296">
        <f>IF('1. General Input'!$D$10=0,0,IF(C60&gt;$AG$10-1,H60,0))</f>
        <v>0</v>
      </c>
      <c r="AH60" s="270">
        <f t="shared" si="13"/>
        <v>0</v>
      </c>
    </row>
    <row r="61" spans="1:34" x14ac:dyDescent="0.25">
      <c r="A61" s="501"/>
      <c r="B61" s="501"/>
      <c r="C61" s="539"/>
      <c r="D61" s="502"/>
      <c r="E61" s="505"/>
      <c r="F61" s="505"/>
      <c r="G61" s="505"/>
      <c r="H61" s="296">
        <f t="shared" si="3"/>
        <v>0</v>
      </c>
      <c r="I61" s="296">
        <f t="shared" si="4"/>
        <v>0</v>
      </c>
      <c r="J61" s="296">
        <f t="shared" si="5"/>
        <v>0</v>
      </c>
      <c r="K61" s="296">
        <f t="shared" si="6"/>
        <v>0</v>
      </c>
      <c r="L61" s="296">
        <f t="shared" si="7"/>
        <v>0</v>
      </c>
      <c r="M61" s="296">
        <f t="shared" si="8"/>
        <v>0</v>
      </c>
      <c r="N61" s="296">
        <f t="shared" si="9"/>
        <v>0</v>
      </c>
      <c r="O61" s="296">
        <f t="shared" si="10"/>
        <v>0</v>
      </c>
      <c r="P61" s="296">
        <f t="shared" si="12"/>
        <v>0</v>
      </c>
      <c r="Q61" s="296">
        <f>IF('1. General Input'!$D$10=0,0,IF('1. General Input'!$D$10=8,0,IF(C61&gt;$Q$10-1,IF(C61&lt;$R$10,H61,0),0)))</f>
        <v>0</v>
      </c>
      <c r="R61" s="296">
        <f>IF('1. General Input'!$D$10=0,0,IF('1. General Input'!$D$10=8,0,IF(C61&gt;$R$10-1,IF(C61&lt;$S$10,H61,0),0)))</f>
        <v>0</v>
      </c>
      <c r="S61" s="296">
        <f>IF('1. General Input'!$D$10=0,0,IF('1. General Input'!$D$10=8,0,IF(C61&gt;$S$10-1,IF(C61&lt;$T$10,H61,0),0)))</f>
        <v>0</v>
      </c>
      <c r="T61" s="296">
        <f>IF('1. General Input'!$D$10=0,0,IF('1. General Input'!$D$10=8,0,IF(C61&gt;$T$10-1,IF(C61&lt;$U$10,H61,0),0)))</f>
        <v>0</v>
      </c>
      <c r="U61" s="296">
        <f>IF('1. General Input'!$D$10=0,0,IF('1. General Input'!$D$10=8,0,IF(C61&gt;$U$10-1,IF(C61&lt;$V$10,H61,0),0)))</f>
        <v>0</v>
      </c>
      <c r="V61" s="296">
        <f>IF('1. General Input'!$D$10=0,0,IF('1. General Input'!$D$10=8,0,IF(C61&gt;$V$10-1,IF(C61&lt;$W$10,H61,0),0)))</f>
        <v>0</v>
      </c>
      <c r="W61" s="296">
        <f>IF('1. General Input'!$D$10=0,0,IF('1. General Input'!$D$10=8,0,IF(C61&gt;$W$10-1,IF(C61&lt;$X$10,H61,0),0)))</f>
        <v>0</v>
      </c>
      <c r="X61" s="296">
        <f>IF('1. General Input'!$D$10=0,0,IF('1. General Input'!$D$10=8,0,IF(C61&gt;$X$10-1,IF(C61&lt;$Y$10,H61,0),0)))</f>
        <v>0</v>
      </c>
      <c r="Y61" s="296">
        <f>IF('1. General Input'!$D$10=0,0,IF('1. General Input'!$D$10=8,0,IF(C61&gt;$Y$10-1,IF(C61&lt;$Z$10,H61,0),0)))</f>
        <v>0</v>
      </c>
      <c r="Z61" s="296">
        <f>IF('1. General Input'!$D$10=0,0,IF('1. General Input'!$D$10=8,0,IF(C61&gt;$Z$10-1,IF(C61&lt;$AA$10,H61,0),0)))</f>
        <v>0</v>
      </c>
      <c r="AA61" s="296">
        <f>IF('1. General Input'!$D$10=0,0,IF('1. General Input'!$D$10=8,0,IF(C61&gt;$AA$10-1,IF(C61&lt;$AB$10,H61,0),0)))</f>
        <v>0</v>
      </c>
      <c r="AB61" s="296">
        <f>IF('1. General Input'!$D$10=0,0,IF('1. General Input'!$D$10=8,0,IF(C61&gt;$AB$10-1,IF(C61&lt;$AC$10,H61,0),0)))</f>
        <v>0</v>
      </c>
      <c r="AC61" s="296">
        <f>IF('1. General Input'!$D$10=0,0,IF('1. General Input'!$D$10=8,0,IF(C61&gt;$AC$10-1,IF(C61&lt;$AD$10,H61,0),0)))</f>
        <v>0</v>
      </c>
      <c r="AD61" s="296">
        <f>IF('1. General Input'!$D$10=0,0,IF('1. General Input'!$D$10=8,0,IF(C61&gt;$AD$10-1,IF(C61&lt;$AE$10,H61,0),0)))</f>
        <v>0</v>
      </c>
      <c r="AE61" s="296">
        <f>IF('1. General Input'!$D$10=0,0,IF('1. General Input'!$D$10=8,0,IF(C61&gt;$AE$10-1,IF(C61&lt;$AF$10,H61,0),0)))</f>
        <v>0</v>
      </c>
      <c r="AF61" s="296">
        <f>IF('1. General Input'!$D$10=0,0,IF('1. General Input'!$D$10=8,0,IF(C61&gt;$AF$10-1,IF(C61&lt;$AG$10,H61,0),0)))</f>
        <v>0</v>
      </c>
      <c r="AG61" s="296">
        <f>IF('1. General Input'!$D$10=0,0,IF(C61&gt;$AG$10-1,H61,0))</f>
        <v>0</v>
      </c>
      <c r="AH61" s="270">
        <f t="shared" si="13"/>
        <v>0</v>
      </c>
    </row>
    <row r="62" spans="1:34" x14ac:dyDescent="0.25">
      <c r="A62" s="501"/>
      <c r="B62" s="501"/>
      <c r="C62" s="539"/>
      <c r="D62" s="502"/>
      <c r="E62" s="505"/>
      <c r="F62" s="505"/>
      <c r="G62" s="505"/>
      <c r="H62" s="296">
        <f t="shared" si="3"/>
        <v>0</v>
      </c>
      <c r="I62" s="296">
        <f t="shared" si="4"/>
        <v>0</v>
      </c>
      <c r="J62" s="296">
        <f t="shared" si="5"/>
        <v>0</v>
      </c>
      <c r="K62" s="296">
        <f t="shared" si="6"/>
        <v>0</v>
      </c>
      <c r="L62" s="296">
        <f t="shared" si="7"/>
        <v>0</v>
      </c>
      <c r="M62" s="296">
        <f t="shared" si="8"/>
        <v>0</v>
      </c>
      <c r="N62" s="296">
        <f t="shared" si="9"/>
        <v>0</v>
      </c>
      <c r="O62" s="296">
        <f t="shared" si="10"/>
        <v>0</v>
      </c>
      <c r="P62" s="296">
        <f t="shared" si="12"/>
        <v>0</v>
      </c>
      <c r="Q62" s="296">
        <f>IF('1. General Input'!$D$10=0,0,IF('1. General Input'!$D$10=8,0,IF(C62&gt;$Q$10-1,IF(C62&lt;$R$10,H62,0),0)))</f>
        <v>0</v>
      </c>
      <c r="R62" s="296">
        <f>IF('1. General Input'!$D$10=0,0,IF('1. General Input'!$D$10=8,0,IF(C62&gt;$R$10-1,IF(C62&lt;$S$10,H62,0),0)))</f>
        <v>0</v>
      </c>
      <c r="S62" s="296">
        <f>IF('1. General Input'!$D$10=0,0,IF('1. General Input'!$D$10=8,0,IF(C62&gt;$S$10-1,IF(C62&lt;$T$10,H62,0),0)))</f>
        <v>0</v>
      </c>
      <c r="T62" s="296">
        <f>IF('1. General Input'!$D$10=0,0,IF('1. General Input'!$D$10=8,0,IF(C62&gt;$T$10-1,IF(C62&lt;$U$10,H62,0),0)))</f>
        <v>0</v>
      </c>
      <c r="U62" s="296">
        <f>IF('1. General Input'!$D$10=0,0,IF('1. General Input'!$D$10=8,0,IF(C62&gt;$U$10-1,IF(C62&lt;$V$10,H62,0),0)))</f>
        <v>0</v>
      </c>
      <c r="V62" s="296">
        <f>IF('1. General Input'!$D$10=0,0,IF('1. General Input'!$D$10=8,0,IF(C62&gt;$V$10-1,IF(C62&lt;$W$10,H62,0),0)))</f>
        <v>0</v>
      </c>
      <c r="W62" s="296">
        <f>IF('1. General Input'!$D$10=0,0,IF('1. General Input'!$D$10=8,0,IF(C62&gt;$W$10-1,IF(C62&lt;$X$10,H62,0),0)))</f>
        <v>0</v>
      </c>
      <c r="X62" s="296">
        <f>IF('1. General Input'!$D$10=0,0,IF('1. General Input'!$D$10=8,0,IF(C62&gt;$X$10-1,IF(C62&lt;$Y$10,H62,0),0)))</f>
        <v>0</v>
      </c>
      <c r="Y62" s="296">
        <f>IF('1. General Input'!$D$10=0,0,IF('1. General Input'!$D$10=8,0,IF(C62&gt;$Y$10-1,IF(C62&lt;$Z$10,H62,0),0)))</f>
        <v>0</v>
      </c>
      <c r="Z62" s="296">
        <f>IF('1. General Input'!$D$10=0,0,IF('1. General Input'!$D$10=8,0,IF(C62&gt;$Z$10-1,IF(C62&lt;$AA$10,H62,0),0)))</f>
        <v>0</v>
      </c>
      <c r="AA62" s="296">
        <f>IF('1. General Input'!$D$10=0,0,IF('1. General Input'!$D$10=8,0,IF(C62&gt;$AA$10-1,IF(C62&lt;$AB$10,H62,0),0)))</f>
        <v>0</v>
      </c>
      <c r="AB62" s="296">
        <f>IF('1. General Input'!$D$10=0,0,IF('1. General Input'!$D$10=8,0,IF(C62&gt;$AB$10-1,IF(C62&lt;$AC$10,H62,0),0)))</f>
        <v>0</v>
      </c>
      <c r="AC62" s="296">
        <f>IF('1. General Input'!$D$10=0,0,IF('1. General Input'!$D$10=8,0,IF(C62&gt;$AC$10-1,IF(C62&lt;$AD$10,H62,0),0)))</f>
        <v>0</v>
      </c>
      <c r="AD62" s="296">
        <f>IF('1. General Input'!$D$10=0,0,IF('1. General Input'!$D$10=8,0,IF(C62&gt;$AD$10-1,IF(C62&lt;$AE$10,H62,0),0)))</f>
        <v>0</v>
      </c>
      <c r="AE62" s="296">
        <f>IF('1. General Input'!$D$10=0,0,IF('1. General Input'!$D$10=8,0,IF(C62&gt;$AE$10-1,IF(C62&lt;$AF$10,H62,0),0)))</f>
        <v>0</v>
      </c>
      <c r="AF62" s="296">
        <f>IF('1. General Input'!$D$10=0,0,IF('1. General Input'!$D$10=8,0,IF(C62&gt;$AF$10-1,IF(C62&lt;$AG$10,H62,0),0)))</f>
        <v>0</v>
      </c>
      <c r="AG62" s="296">
        <f>IF('1. General Input'!$D$10=0,0,IF(C62&gt;$AG$10-1,H62,0))</f>
        <v>0</v>
      </c>
      <c r="AH62" s="270">
        <f t="shared" si="13"/>
        <v>0</v>
      </c>
    </row>
    <row r="63" spans="1:34" x14ac:dyDescent="0.25">
      <c r="A63" s="501"/>
      <c r="B63" s="501"/>
      <c r="C63" s="539"/>
      <c r="D63" s="502"/>
      <c r="E63" s="505"/>
      <c r="F63" s="505"/>
      <c r="G63" s="505"/>
      <c r="H63" s="296">
        <f t="shared" si="3"/>
        <v>0</v>
      </c>
      <c r="I63" s="296">
        <f t="shared" si="4"/>
        <v>0</v>
      </c>
      <c r="J63" s="296">
        <f t="shared" si="5"/>
        <v>0</v>
      </c>
      <c r="K63" s="296">
        <f t="shared" si="6"/>
        <v>0</v>
      </c>
      <c r="L63" s="296">
        <f t="shared" si="7"/>
        <v>0</v>
      </c>
      <c r="M63" s="296">
        <f t="shared" si="8"/>
        <v>0</v>
      </c>
      <c r="N63" s="296">
        <f t="shared" si="9"/>
        <v>0</v>
      </c>
      <c r="O63" s="296">
        <f t="shared" si="10"/>
        <v>0</v>
      </c>
      <c r="P63" s="296">
        <f t="shared" si="12"/>
        <v>0</v>
      </c>
      <c r="Q63" s="296">
        <f>IF('1. General Input'!$D$10=0,0,IF('1. General Input'!$D$10=8,0,IF(C63&gt;$Q$10-1,IF(C63&lt;$R$10,H63,0),0)))</f>
        <v>0</v>
      </c>
      <c r="R63" s="296">
        <f>IF('1. General Input'!$D$10=0,0,IF('1. General Input'!$D$10=8,0,IF(C63&gt;$R$10-1,IF(C63&lt;$S$10,H63,0),0)))</f>
        <v>0</v>
      </c>
      <c r="S63" s="296">
        <f>IF('1. General Input'!$D$10=0,0,IF('1. General Input'!$D$10=8,0,IF(C63&gt;$S$10-1,IF(C63&lt;$T$10,H63,0),0)))</f>
        <v>0</v>
      </c>
      <c r="T63" s="296">
        <f>IF('1. General Input'!$D$10=0,0,IF('1. General Input'!$D$10=8,0,IF(C63&gt;$T$10-1,IF(C63&lt;$U$10,H63,0),0)))</f>
        <v>0</v>
      </c>
      <c r="U63" s="296">
        <f>IF('1. General Input'!$D$10=0,0,IF('1. General Input'!$D$10=8,0,IF(C63&gt;$U$10-1,IF(C63&lt;$V$10,H63,0),0)))</f>
        <v>0</v>
      </c>
      <c r="V63" s="296">
        <f>IF('1. General Input'!$D$10=0,0,IF('1. General Input'!$D$10=8,0,IF(C63&gt;$V$10-1,IF(C63&lt;$W$10,H63,0),0)))</f>
        <v>0</v>
      </c>
      <c r="W63" s="296">
        <f>IF('1. General Input'!$D$10=0,0,IF('1. General Input'!$D$10=8,0,IF(C63&gt;$W$10-1,IF(C63&lt;$X$10,H63,0),0)))</f>
        <v>0</v>
      </c>
      <c r="X63" s="296">
        <f>IF('1. General Input'!$D$10=0,0,IF('1. General Input'!$D$10=8,0,IF(C63&gt;$X$10-1,IF(C63&lt;$Y$10,H63,0),0)))</f>
        <v>0</v>
      </c>
      <c r="Y63" s="296">
        <f>IF('1. General Input'!$D$10=0,0,IF('1. General Input'!$D$10=8,0,IF(C63&gt;$Y$10-1,IF(C63&lt;$Z$10,H63,0),0)))</f>
        <v>0</v>
      </c>
      <c r="Z63" s="296">
        <f>IF('1. General Input'!$D$10=0,0,IF('1. General Input'!$D$10=8,0,IF(C63&gt;$Z$10-1,IF(C63&lt;$AA$10,H63,0),0)))</f>
        <v>0</v>
      </c>
      <c r="AA63" s="296">
        <f>IF('1. General Input'!$D$10=0,0,IF('1. General Input'!$D$10=8,0,IF(C63&gt;$AA$10-1,IF(C63&lt;$AB$10,H63,0),0)))</f>
        <v>0</v>
      </c>
      <c r="AB63" s="296">
        <f>IF('1. General Input'!$D$10=0,0,IF('1. General Input'!$D$10=8,0,IF(C63&gt;$AB$10-1,IF(C63&lt;$AC$10,H63,0),0)))</f>
        <v>0</v>
      </c>
      <c r="AC63" s="296">
        <f>IF('1. General Input'!$D$10=0,0,IF('1. General Input'!$D$10=8,0,IF(C63&gt;$AC$10-1,IF(C63&lt;$AD$10,H63,0),0)))</f>
        <v>0</v>
      </c>
      <c r="AD63" s="296">
        <f>IF('1. General Input'!$D$10=0,0,IF('1. General Input'!$D$10=8,0,IF(C63&gt;$AD$10-1,IF(C63&lt;$AE$10,H63,0),0)))</f>
        <v>0</v>
      </c>
      <c r="AE63" s="296">
        <f>IF('1. General Input'!$D$10=0,0,IF('1. General Input'!$D$10=8,0,IF(C63&gt;$AE$10-1,IF(C63&lt;$AF$10,H63,0),0)))</f>
        <v>0</v>
      </c>
      <c r="AF63" s="296">
        <f>IF('1. General Input'!$D$10=0,0,IF('1. General Input'!$D$10=8,0,IF(C63&gt;$AF$10-1,IF(C63&lt;$AG$10,H63,0),0)))</f>
        <v>0</v>
      </c>
      <c r="AG63" s="296">
        <f>IF('1. General Input'!$D$10=0,0,IF(C63&gt;$AG$10-1,H63,0))</f>
        <v>0</v>
      </c>
      <c r="AH63" s="270">
        <f t="shared" si="13"/>
        <v>0</v>
      </c>
    </row>
    <row r="64" spans="1:34" x14ac:dyDescent="0.25">
      <c r="A64" s="501"/>
      <c r="B64" s="501"/>
      <c r="C64" s="539"/>
      <c r="D64" s="502"/>
      <c r="E64" s="505"/>
      <c r="F64" s="505"/>
      <c r="G64" s="505"/>
      <c r="H64" s="296">
        <f t="shared" si="3"/>
        <v>0</v>
      </c>
      <c r="I64" s="296">
        <f t="shared" si="4"/>
        <v>0</v>
      </c>
      <c r="J64" s="296">
        <f t="shared" si="5"/>
        <v>0</v>
      </c>
      <c r="K64" s="296">
        <f t="shared" si="6"/>
        <v>0</v>
      </c>
      <c r="L64" s="296">
        <f t="shared" si="7"/>
        <v>0</v>
      </c>
      <c r="M64" s="296">
        <f t="shared" si="8"/>
        <v>0</v>
      </c>
      <c r="N64" s="296">
        <f t="shared" si="9"/>
        <v>0</v>
      </c>
      <c r="O64" s="296">
        <f t="shared" si="10"/>
        <v>0</v>
      </c>
      <c r="P64" s="296">
        <f t="shared" si="12"/>
        <v>0</v>
      </c>
      <c r="Q64" s="296">
        <f>IF('1. General Input'!$D$10=0,0,IF('1. General Input'!$D$10=8,0,IF(C64&gt;$Q$10-1,IF(C64&lt;$R$10,H64,0),0)))</f>
        <v>0</v>
      </c>
      <c r="R64" s="296">
        <f>IF('1. General Input'!$D$10=0,0,IF('1. General Input'!$D$10=8,0,IF(C64&gt;$R$10-1,IF(C64&lt;$S$10,H64,0),0)))</f>
        <v>0</v>
      </c>
      <c r="S64" s="296">
        <f>IF('1. General Input'!$D$10=0,0,IF('1. General Input'!$D$10=8,0,IF(C64&gt;$S$10-1,IF(C64&lt;$T$10,H64,0),0)))</f>
        <v>0</v>
      </c>
      <c r="T64" s="296">
        <f>IF('1. General Input'!$D$10=0,0,IF('1. General Input'!$D$10=8,0,IF(C64&gt;$T$10-1,IF(C64&lt;$U$10,H64,0),0)))</f>
        <v>0</v>
      </c>
      <c r="U64" s="296">
        <f>IF('1. General Input'!$D$10=0,0,IF('1. General Input'!$D$10=8,0,IF(C64&gt;$U$10-1,IF(C64&lt;$V$10,H64,0),0)))</f>
        <v>0</v>
      </c>
      <c r="V64" s="296">
        <f>IF('1. General Input'!$D$10=0,0,IF('1. General Input'!$D$10=8,0,IF(C64&gt;$V$10-1,IF(C64&lt;$W$10,H64,0),0)))</f>
        <v>0</v>
      </c>
      <c r="W64" s="296">
        <f>IF('1. General Input'!$D$10=0,0,IF('1. General Input'!$D$10=8,0,IF(C64&gt;$W$10-1,IF(C64&lt;$X$10,H64,0),0)))</f>
        <v>0</v>
      </c>
      <c r="X64" s="296">
        <f>IF('1. General Input'!$D$10=0,0,IF('1. General Input'!$D$10=8,0,IF(C64&gt;$X$10-1,IF(C64&lt;$Y$10,H64,0),0)))</f>
        <v>0</v>
      </c>
      <c r="Y64" s="296">
        <f>IF('1. General Input'!$D$10=0,0,IF('1. General Input'!$D$10=8,0,IF(C64&gt;$Y$10-1,IF(C64&lt;$Z$10,H64,0),0)))</f>
        <v>0</v>
      </c>
      <c r="Z64" s="296">
        <f>IF('1. General Input'!$D$10=0,0,IF('1. General Input'!$D$10=8,0,IF(C64&gt;$Z$10-1,IF(C64&lt;$AA$10,H64,0),0)))</f>
        <v>0</v>
      </c>
      <c r="AA64" s="296">
        <f>IF('1. General Input'!$D$10=0,0,IF('1. General Input'!$D$10=8,0,IF(C64&gt;$AA$10-1,IF(C64&lt;$AB$10,H64,0),0)))</f>
        <v>0</v>
      </c>
      <c r="AB64" s="296">
        <f>IF('1. General Input'!$D$10=0,0,IF('1. General Input'!$D$10=8,0,IF(C64&gt;$AB$10-1,IF(C64&lt;$AC$10,H64,0),0)))</f>
        <v>0</v>
      </c>
      <c r="AC64" s="296">
        <f>IF('1. General Input'!$D$10=0,0,IF('1. General Input'!$D$10=8,0,IF(C64&gt;$AC$10-1,IF(C64&lt;$AD$10,H64,0),0)))</f>
        <v>0</v>
      </c>
      <c r="AD64" s="296">
        <f>IF('1. General Input'!$D$10=0,0,IF('1. General Input'!$D$10=8,0,IF(C64&gt;$AD$10-1,IF(C64&lt;$AE$10,H64,0),0)))</f>
        <v>0</v>
      </c>
      <c r="AE64" s="296">
        <f>IF('1. General Input'!$D$10=0,0,IF('1. General Input'!$D$10=8,0,IF(C64&gt;$AE$10-1,IF(C64&lt;$AF$10,H64,0),0)))</f>
        <v>0</v>
      </c>
      <c r="AF64" s="296">
        <f>IF('1. General Input'!$D$10=0,0,IF('1. General Input'!$D$10=8,0,IF(C64&gt;$AF$10-1,IF(C64&lt;$AG$10,H64,0),0)))</f>
        <v>0</v>
      </c>
      <c r="AG64" s="296">
        <f>IF('1. General Input'!$D$10=0,0,IF(C64&gt;$AG$10-1,H64,0))</f>
        <v>0</v>
      </c>
      <c r="AH64" s="270">
        <f t="shared" si="13"/>
        <v>0</v>
      </c>
    </row>
    <row r="65" spans="1:34" x14ac:dyDescent="0.25">
      <c r="A65" s="501"/>
      <c r="B65" s="501"/>
      <c r="C65" s="539"/>
      <c r="D65" s="502"/>
      <c r="E65" s="505"/>
      <c r="F65" s="505"/>
      <c r="G65" s="505"/>
      <c r="H65" s="296">
        <f t="shared" si="3"/>
        <v>0</v>
      </c>
      <c r="I65" s="296">
        <f t="shared" si="4"/>
        <v>0</v>
      </c>
      <c r="J65" s="296">
        <f t="shared" si="5"/>
        <v>0</v>
      </c>
      <c r="K65" s="296">
        <f t="shared" si="6"/>
        <v>0</v>
      </c>
      <c r="L65" s="296">
        <f t="shared" si="7"/>
        <v>0</v>
      </c>
      <c r="M65" s="296">
        <f t="shared" si="8"/>
        <v>0</v>
      </c>
      <c r="N65" s="296">
        <f t="shared" si="9"/>
        <v>0</v>
      </c>
      <c r="O65" s="296">
        <f t="shared" si="10"/>
        <v>0</v>
      </c>
      <c r="P65" s="296">
        <f t="shared" si="12"/>
        <v>0</v>
      </c>
      <c r="Q65" s="296">
        <f>IF('1. General Input'!$D$10=0,0,IF('1. General Input'!$D$10=8,0,IF(C65&gt;$Q$10-1,IF(C65&lt;$R$10,H65,0),0)))</f>
        <v>0</v>
      </c>
      <c r="R65" s="296">
        <f>IF('1. General Input'!$D$10=0,0,IF('1. General Input'!$D$10=8,0,IF(C65&gt;$R$10-1,IF(C65&lt;$S$10,H65,0),0)))</f>
        <v>0</v>
      </c>
      <c r="S65" s="296">
        <f>IF('1. General Input'!$D$10=0,0,IF('1. General Input'!$D$10=8,0,IF(C65&gt;$S$10-1,IF(C65&lt;$T$10,H65,0),0)))</f>
        <v>0</v>
      </c>
      <c r="T65" s="296">
        <f>IF('1. General Input'!$D$10=0,0,IF('1. General Input'!$D$10=8,0,IF(C65&gt;$T$10-1,IF(C65&lt;$U$10,H65,0),0)))</f>
        <v>0</v>
      </c>
      <c r="U65" s="296">
        <f>IF('1. General Input'!$D$10=0,0,IF('1. General Input'!$D$10=8,0,IF(C65&gt;$U$10-1,IF(C65&lt;$V$10,H65,0),0)))</f>
        <v>0</v>
      </c>
      <c r="V65" s="296">
        <f>IF('1. General Input'!$D$10=0,0,IF('1. General Input'!$D$10=8,0,IF(C65&gt;$V$10-1,IF(C65&lt;$W$10,H65,0),0)))</f>
        <v>0</v>
      </c>
      <c r="W65" s="296">
        <f>IF('1. General Input'!$D$10=0,0,IF('1. General Input'!$D$10=8,0,IF(C65&gt;$W$10-1,IF(C65&lt;$X$10,H65,0),0)))</f>
        <v>0</v>
      </c>
      <c r="X65" s="296">
        <f>IF('1. General Input'!$D$10=0,0,IF('1. General Input'!$D$10=8,0,IF(C65&gt;$X$10-1,IF(C65&lt;$Y$10,H65,0),0)))</f>
        <v>0</v>
      </c>
      <c r="Y65" s="296">
        <f>IF('1. General Input'!$D$10=0,0,IF('1. General Input'!$D$10=8,0,IF(C65&gt;$Y$10-1,IF(C65&lt;$Z$10,H65,0),0)))</f>
        <v>0</v>
      </c>
      <c r="Z65" s="296">
        <f>IF('1. General Input'!$D$10=0,0,IF('1. General Input'!$D$10=8,0,IF(C65&gt;$Z$10-1,IF(C65&lt;$AA$10,H65,0),0)))</f>
        <v>0</v>
      </c>
      <c r="AA65" s="296">
        <f>IF('1. General Input'!$D$10=0,0,IF('1. General Input'!$D$10=8,0,IF(C65&gt;$AA$10-1,IF(C65&lt;$AB$10,H65,0),0)))</f>
        <v>0</v>
      </c>
      <c r="AB65" s="296">
        <f>IF('1. General Input'!$D$10=0,0,IF('1. General Input'!$D$10=8,0,IF(C65&gt;$AB$10-1,IF(C65&lt;$AC$10,H65,0),0)))</f>
        <v>0</v>
      </c>
      <c r="AC65" s="296">
        <f>IF('1. General Input'!$D$10=0,0,IF('1. General Input'!$D$10=8,0,IF(C65&gt;$AC$10-1,IF(C65&lt;$AD$10,H65,0),0)))</f>
        <v>0</v>
      </c>
      <c r="AD65" s="296">
        <f>IF('1. General Input'!$D$10=0,0,IF('1. General Input'!$D$10=8,0,IF(C65&gt;$AD$10-1,IF(C65&lt;$AE$10,H65,0),0)))</f>
        <v>0</v>
      </c>
      <c r="AE65" s="296">
        <f>IF('1. General Input'!$D$10=0,0,IF('1. General Input'!$D$10=8,0,IF(C65&gt;$AE$10-1,IF(C65&lt;$AF$10,H65,0),0)))</f>
        <v>0</v>
      </c>
      <c r="AF65" s="296">
        <f>IF('1. General Input'!$D$10=0,0,IF('1. General Input'!$D$10=8,0,IF(C65&gt;$AF$10-1,IF(C65&lt;$AG$10,H65,0),0)))</f>
        <v>0</v>
      </c>
      <c r="AG65" s="296">
        <f>IF('1. General Input'!$D$10=0,0,IF(C65&gt;$AG$10-1,H65,0))</f>
        <v>0</v>
      </c>
      <c r="AH65" s="270">
        <f t="shared" si="13"/>
        <v>0</v>
      </c>
    </row>
    <row r="66" spans="1:34" x14ac:dyDescent="0.25">
      <c r="A66" s="501"/>
      <c r="B66" s="501"/>
      <c r="C66" s="539"/>
      <c r="D66" s="502"/>
      <c r="E66" s="505"/>
      <c r="F66" s="505"/>
      <c r="G66" s="505"/>
      <c r="H66" s="296">
        <f t="shared" si="3"/>
        <v>0</v>
      </c>
      <c r="I66" s="296">
        <f t="shared" si="4"/>
        <v>0</v>
      </c>
      <c r="J66" s="296">
        <f t="shared" si="5"/>
        <v>0</v>
      </c>
      <c r="K66" s="296">
        <f t="shared" si="6"/>
        <v>0</v>
      </c>
      <c r="L66" s="296">
        <f t="shared" si="7"/>
        <v>0</v>
      </c>
      <c r="M66" s="296">
        <f t="shared" si="8"/>
        <v>0</v>
      </c>
      <c r="N66" s="296">
        <f t="shared" si="9"/>
        <v>0</v>
      </c>
      <c r="O66" s="296">
        <f t="shared" si="10"/>
        <v>0</v>
      </c>
      <c r="P66" s="296">
        <f t="shared" si="12"/>
        <v>0</v>
      </c>
      <c r="Q66" s="296">
        <f>IF('1. General Input'!$D$10=0,0,IF('1. General Input'!$D$10=8,0,IF(C66&gt;$Q$10-1,IF(C66&lt;$R$10,H66,0),0)))</f>
        <v>0</v>
      </c>
      <c r="R66" s="296">
        <f>IF('1. General Input'!$D$10=0,0,IF('1. General Input'!$D$10=8,0,IF(C66&gt;$R$10-1,IF(C66&lt;$S$10,H66,0),0)))</f>
        <v>0</v>
      </c>
      <c r="S66" s="296">
        <f>IF('1. General Input'!$D$10=0,0,IF('1. General Input'!$D$10=8,0,IF(C66&gt;$S$10-1,IF(C66&lt;$T$10,H66,0),0)))</f>
        <v>0</v>
      </c>
      <c r="T66" s="296">
        <f>IF('1. General Input'!$D$10=0,0,IF('1. General Input'!$D$10=8,0,IF(C66&gt;$T$10-1,IF(C66&lt;$U$10,H66,0),0)))</f>
        <v>0</v>
      </c>
      <c r="U66" s="296">
        <f>IF('1. General Input'!$D$10=0,0,IF('1. General Input'!$D$10=8,0,IF(C66&gt;$U$10-1,IF(C66&lt;$V$10,H66,0),0)))</f>
        <v>0</v>
      </c>
      <c r="V66" s="296">
        <f>IF('1. General Input'!$D$10=0,0,IF('1. General Input'!$D$10=8,0,IF(C66&gt;$V$10-1,IF(C66&lt;$W$10,H66,0),0)))</f>
        <v>0</v>
      </c>
      <c r="W66" s="296">
        <f>IF('1. General Input'!$D$10=0,0,IF('1. General Input'!$D$10=8,0,IF(C66&gt;$W$10-1,IF(C66&lt;$X$10,H66,0),0)))</f>
        <v>0</v>
      </c>
      <c r="X66" s="296">
        <f>IF('1. General Input'!$D$10=0,0,IF('1. General Input'!$D$10=8,0,IF(C66&gt;$X$10-1,IF(C66&lt;$Y$10,H66,0),0)))</f>
        <v>0</v>
      </c>
      <c r="Y66" s="296">
        <f>IF('1. General Input'!$D$10=0,0,IF('1. General Input'!$D$10=8,0,IF(C66&gt;$Y$10-1,IF(C66&lt;$Z$10,H66,0),0)))</f>
        <v>0</v>
      </c>
      <c r="Z66" s="296">
        <f>IF('1. General Input'!$D$10=0,0,IF('1. General Input'!$D$10=8,0,IF(C66&gt;$Z$10-1,IF(C66&lt;$AA$10,H66,0),0)))</f>
        <v>0</v>
      </c>
      <c r="AA66" s="296">
        <f>IF('1. General Input'!$D$10=0,0,IF('1. General Input'!$D$10=8,0,IF(C66&gt;$AA$10-1,IF(C66&lt;$AB$10,H66,0),0)))</f>
        <v>0</v>
      </c>
      <c r="AB66" s="296">
        <f>IF('1. General Input'!$D$10=0,0,IF('1. General Input'!$D$10=8,0,IF(C66&gt;$AB$10-1,IF(C66&lt;$AC$10,H66,0),0)))</f>
        <v>0</v>
      </c>
      <c r="AC66" s="296">
        <f>IF('1. General Input'!$D$10=0,0,IF('1. General Input'!$D$10=8,0,IF(C66&gt;$AC$10-1,IF(C66&lt;$AD$10,H66,0),0)))</f>
        <v>0</v>
      </c>
      <c r="AD66" s="296">
        <f>IF('1. General Input'!$D$10=0,0,IF('1. General Input'!$D$10=8,0,IF(C66&gt;$AD$10-1,IF(C66&lt;$AE$10,H66,0),0)))</f>
        <v>0</v>
      </c>
      <c r="AE66" s="296">
        <f>IF('1. General Input'!$D$10=0,0,IF('1. General Input'!$D$10=8,0,IF(C66&gt;$AE$10-1,IF(C66&lt;$AF$10,H66,0),0)))</f>
        <v>0</v>
      </c>
      <c r="AF66" s="296">
        <f>IF('1. General Input'!$D$10=0,0,IF('1. General Input'!$D$10=8,0,IF(C66&gt;$AF$10-1,IF(C66&lt;$AG$10,H66,0),0)))</f>
        <v>0</v>
      </c>
      <c r="AG66" s="296">
        <f>IF('1. General Input'!$D$10=0,0,IF(C66&gt;$AG$10-1,H66,0))</f>
        <v>0</v>
      </c>
      <c r="AH66" s="270">
        <f t="shared" si="13"/>
        <v>0</v>
      </c>
    </row>
    <row r="67" spans="1:34" x14ac:dyDescent="0.25">
      <c r="A67" s="501"/>
      <c r="B67" s="501"/>
      <c r="C67" s="539"/>
      <c r="D67" s="502"/>
      <c r="E67" s="505"/>
      <c r="F67" s="505"/>
      <c r="G67" s="505"/>
      <c r="H67" s="296">
        <f t="shared" si="3"/>
        <v>0</v>
      </c>
      <c r="I67" s="296">
        <f t="shared" si="4"/>
        <v>0</v>
      </c>
      <c r="J67" s="296">
        <f t="shared" si="5"/>
        <v>0</v>
      </c>
      <c r="K67" s="296">
        <f t="shared" si="6"/>
        <v>0</v>
      </c>
      <c r="L67" s="296">
        <f t="shared" si="7"/>
        <v>0</v>
      </c>
      <c r="M67" s="296">
        <f t="shared" si="8"/>
        <v>0</v>
      </c>
      <c r="N67" s="296">
        <f t="shared" si="9"/>
        <v>0</v>
      </c>
      <c r="O67" s="296">
        <f t="shared" si="10"/>
        <v>0</v>
      </c>
      <c r="P67" s="296">
        <f t="shared" si="12"/>
        <v>0</v>
      </c>
      <c r="Q67" s="296">
        <f>IF('1. General Input'!$D$10=0,0,IF('1. General Input'!$D$10=8,0,IF(C67&gt;$Q$10-1,IF(C67&lt;$R$10,H67,0),0)))</f>
        <v>0</v>
      </c>
      <c r="R67" s="296">
        <f>IF('1. General Input'!$D$10=0,0,IF('1. General Input'!$D$10=8,0,IF(C67&gt;$R$10-1,IF(C67&lt;$S$10,H67,0),0)))</f>
        <v>0</v>
      </c>
      <c r="S67" s="296">
        <f>IF('1. General Input'!$D$10=0,0,IF('1. General Input'!$D$10=8,0,IF(C67&gt;$S$10-1,IF(C67&lt;$T$10,H67,0),0)))</f>
        <v>0</v>
      </c>
      <c r="T67" s="296">
        <f>IF('1. General Input'!$D$10=0,0,IF('1. General Input'!$D$10=8,0,IF(C67&gt;$T$10-1,IF(C67&lt;$U$10,H67,0),0)))</f>
        <v>0</v>
      </c>
      <c r="U67" s="296">
        <f>IF('1. General Input'!$D$10=0,0,IF('1. General Input'!$D$10=8,0,IF(C67&gt;$U$10-1,IF(C67&lt;$V$10,H67,0),0)))</f>
        <v>0</v>
      </c>
      <c r="V67" s="296">
        <f>IF('1. General Input'!$D$10=0,0,IF('1. General Input'!$D$10=8,0,IF(C67&gt;$V$10-1,IF(C67&lt;$W$10,H67,0),0)))</f>
        <v>0</v>
      </c>
      <c r="W67" s="296">
        <f>IF('1. General Input'!$D$10=0,0,IF('1. General Input'!$D$10=8,0,IF(C67&gt;$W$10-1,IF(C67&lt;$X$10,H67,0),0)))</f>
        <v>0</v>
      </c>
      <c r="X67" s="296">
        <f>IF('1. General Input'!$D$10=0,0,IF('1. General Input'!$D$10=8,0,IF(C67&gt;$X$10-1,IF(C67&lt;$Y$10,H67,0),0)))</f>
        <v>0</v>
      </c>
      <c r="Y67" s="296">
        <f>IF('1. General Input'!$D$10=0,0,IF('1. General Input'!$D$10=8,0,IF(C67&gt;$Y$10-1,IF(C67&lt;$Z$10,H67,0),0)))</f>
        <v>0</v>
      </c>
      <c r="Z67" s="296">
        <f>IF('1. General Input'!$D$10=0,0,IF('1. General Input'!$D$10=8,0,IF(C67&gt;$Z$10-1,IF(C67&lt;$AA$10,H67,0),0)))</f>
        <v>0</v>
      </c>
      <c r="AA67" s="296">
        <f>IF('1. General Input'!$D$10=0,0,IF('1. General Input'!$D$10=8,0,IF(C67&gt;$AA$10-1,IF(C67&lt;$AB$10,H67,0),0)))</f>
        <v>0</v>
      </c>
      <c r="AB67" s="296">
        <f>IF('1. General Input'!$D$10=0,0,IF('1. General Input'!$D$10=8,0,IF(C67&gt;$AB$10-1,IF(C67&lt;$AC$10,H67,0),0)))</f>
        <v>0</v>
      </c>
      <c r="AC67" s="296">
        <f>IF('1. General Input'!$D$10=0,0,IF('1. General Input'!$D$10=8,0,IF(C67&gt;$AC$10-1,IF(C67&lt;$AD$10,H67,0),0)))</f>
        <v>0</v>
      </c>
      <c r="AD67" s="296">
        <f>IF('1. General Input'!$D$10=0,0,IF('1. General Input'!$D$10=8,0,IF(C67&gt;$AD$10-1,IF(C67&lt;$AE$10,H67,0),0)))</f>
        <v>0</v>
      </c>
      <c r="AE67" s="296">
        <f>IF('1. General Input'!$D$10=0,0,IF('1. General Input'!$D$10=8,0,IF(C67&gt;$AE$10-1,IF(C67&lt;$AF$10,H67,0),0)))</f>
        <v>0</v>
      </c>
      <c r="AF67" s="296">
        <f>IF('1. General Input'!$D$10=0,0,IF('1. General Input'!$D$10=8,0,IF(C67&gt;$AF$10-1,IF(C67&lt;$AG$10,H67,0),0)))</f>
        <v>0</v>
      </c>
      <c r="AG67" s="296">
        <f>IF('1. General Input'!$D$10=0,0,IF(C67&gt;$AG$10-1,H67,0))</f>
        <v>0</v>
      </c>
      <c r="AH67" s="270">
        <f t="shared" si="13"/>
        <v>0</v>
      </c>
    </row>
    <row r="68" spans="1:34" x14ac:dyDescent="0.25">
      <c r="A68" s="501"/>
      <c r="B68" s="501"/>
      <c r="C68" s="539"/>
      <c r="D68" s="502"/>
      <c r="E68" s="505"/>
      <c r="F68" s="505"/>
      <c r="G68" s="505"/>
      <c r="H68" s="296">
        <f t="shared" si="3"/>
        <v>0</v>
      </c>
      <c r="I68" s="296">
        <f t="shared" si="4"/>
        <v>0</v>
      </c>
      <c r="J68" s="296">
        <f t="shared" si="5"/>
        <v>0</v>
      </c>
      <c r="K68" s="296">
        <f t="shared" si="6"/>
        <v>0</v>
      </c>
      <c r="L68" s="296">
        <f t="shared" si="7"/>
        <v>0</v>
      </c>
      <c r="M68" s="296">
        <f t="shared" si="8"/>
        <v>0</v>
      </c>
      <c r="N68" s="296">
        <f t="shared" si="9"/>
        <v>0</v>
      </c>
      <c r="O68" s="296">
        <f t="shared" si="10"/>
        <v>0</v>
      </c>
      <c r="P68" s="296">
        <f t="shared" si="12"/>
        <v>0</v>
      </c>
      <c r="Q68" s="296">
        <f>IF('1. General Input'!$D$10=0,0,IF('1. General Input'!$D$10=8,0,IF(C68&gt;$Q$10-1,IF(C68&lt;$R$10,H68,0),0)))</f>
        <v>0</v>
      </c>
      <c r="R68" s="296">
        <f>IF('1. General Input'!$D$10=0,0,IF('1. General Input'!$D$10=8,0,IF(C68&gt;$R$10-1,IF(C68&lt;$S$10,H68,0),0)))</f>
        <v>0</v>
      </c>
      <c r="S68" s="296">
        <f>IF('1. General Input'!$D$10=0,0,IF('1. General Input'!$D$10=8,0,IF(C68&gt;$S$10-1,IF(C68&lt;$T$10,H68,0),0)))</f>
        <v>0</v>
      </c>
      <c r="T68" s="296">
        <f>IF('1. General Input'!$D$10=0,0,IF('1. General Input'!$D$10=8,0,IF(C68&gt;$T$10-1,IF(C68&lt;$U$10,H68,0),0)))</f>
        <v>0</v>
      </c>
      <c r="U68" s="296">
        <f>IF('1. General Input'!$D$10=0,0,IF('1. General Input'!$D$10=8,0,IF(C68&gt;$U$10-1,IF(C68&lt;$V$10,H68,0),0)))</f>
        <v>0</v>
      </c>
      <c r="V68" s="296">
        <f>IF('1. General Input'!$D$10=0,0,IF('1. General Input'!$D$10=8,0,IF(C68&gt;$V$10-1,IF(C68&lt;$W$10,H68,0),0)))</f>
        <v>0</v>
      </c>
      <c r="W68" s="296">
        <f>IF('1. General Input'!$D$10=0,0,IF('1. General Input'!$D$10=8,0,IF(C68&gt;$W$10-1,IF(C68&lt;$X$10,H68,0),0)))</f>
        <v>0</v>
      </c>
      <c r="X68" s="296">
        <f>IF('1. General Input'!$D$10=0,0,IF('1. General Input'!$D$10=8,0,IF(C68&gt;$X$10-1,IF(C68&lt;$Y$10,H68,0),0)))</f>
        <v>0</v>
      </c>
      <c r="Y68" s="296">
        <f>IF('1. General Input'!$D$10=0,0,IF('1. General Input'!$D$10=8,0,IF(C68&gt;$Y$10-1,IF(C68&lt;$Z$10,H68,0),0)))</f>
        <v>0</v>
      </c>
      <c r="Z68" s="296">
        <f>IF('1. General Input'!$D$10=0,0,IF('1. General Input'!$D$10=8,0,IF(C68&gt;$Z$10-1,IF(C68&lt;$AA$10,H68,0),0)))</f>
        <v>0</v>
      </c>
      <c r="AA68" s="296">
        <f>IF('1. General Input'!$D$10=0,0,IF('1. General Input'!$D$10=8,0,IF(C68&gt;$AA$10-1,IF(C68&lt;$AB$10,H68,0),0)))</f>
        <v>0</v>
      </c>
      <c r="AB68" s="296">
        <f>IF('1. General Input'!$D$10=0,0,IF('1. General Input'!$D$10=8,0,IF(C68&gt;$AB$10-1,IF(C68&lt;$AC$10,H68,0),0)))</f>
        <v>0</v>
      </c>
      <c r="AC68" s="296">
        <f>IF('1. General Input'!$D$10=0,0,IF('1. General Input'!$D$10=8,0,IF(C68&gt;$AC$10-1,IF(C68&lt;$AD$10,H68,0),0)))</f>
        <v>0</v>
      </c>
      <c r="AD68" s="296">
        <f>IF('1. General Input'!$D$10=0,0,IF('1. General Input'!$D$10=8,0,IF(C68&gt;$AD$10-1,IF(C68&lt;$AE$10,H68,0),0)))</f>
        <v>0</v>
      </c>
      <c r="AE68" s="296">
        <f>IF('1. General Input'!$D$10=0,0,IF('1. General Input'!$D$10=8,0,IF(C68&gt;$AE$10-1,IF(C68&lt;$AF$10,H68,0),0)))</f>
        <v>0</v>
      </c>
      <c r="AF68" s="296">
        <f>IF('1. General Input'!$D$10=0,0,IF('1. General Input'!$D$10=8,0,IF(C68&gt;$AF$10-1,IF(C68&lt;$AG$10,H68,0),0)))</f>
        <v>0</v>
      </c>
      <c r="AG68" s="296">
        <f>IF('1. General Input'!$D$10=0,0,IF(C68&gt;$AG$10-1,H68,0))</f>
        <v>0</v>
      </c>
      <c r="AH68" s="270">
        <f t="shared" si="13"/>
        <v>0</v>
      </c>
    </row>
    <row r="69" spans="1:34" x14ac:dyDescent="0.25">
      <c r="A69" s="501"/>
      <c r="B69" s="501"/>
      <c r="C69" s="539"/>
      <c r="D69" s="502"/>
      <c r="E69" s="505"/>
      <c r="F69" s="505"/>
      <c r="G69" s="505"/>
      <c r="H69" s="296">
        <f t="shared" si="3"/>
        <v>0</v>
      </c>
      <c r="I69" s="296">
        <f t="shared" si="4"/>
        <v>0</v>
      </c>
      <c r="J69" s="296">
        <f t="shared" si="5"/>
        <v>0</v>
      </c>
      <c r="K69" s="296">
        <f t="shared" si="6"/>
        <v>0</v>
      </c>
      <c r="L69" s="296">
        <f t="shared" si="7"/>
        <v>0</v>
      </c>
      <c r="M69" s="296">
        <f t="shared" si="8"/>
        <v>0</v>
      </c>
      <c r="N69" s="296">
        <f t="shared" si="9"/>
        <v>0</v>
      </c>
      <c r="O69" s="296">
        <f t="shared" si="10"/>
        <v>0</v>
      </c>
      <c r="P69" s="296">
        <f t="shared" si="12"/>
        <v>0</v>
      </c>
      <c r="Q69" s="296">
        <f>IF('1. General Input'!$D$10=0,0,IF('1. General Input'!$D$10=8,0,IF(C69&gt;$Q$10-1,IF(C69&lt;$R$10,H69,0),0)))</f>
        <v>0</v>
      </c>
      <c r="R69" s="296">
        <f>IF('1. General Input'!$D$10=0,0,IF('1. General Input'!$D$10=8,0,IF(C69&gt;$R$10-1,IF(C69&lt;$S$10,H69,0),0)))</f>
        <v>0</v>
      </c>
      <c r="S69" s="296">
        <f>IF('1. General Input'!$D$10=0,0,IF('1. General Input'!$D$10=8,0,IF(C69&gt;$S$10-1,IF(C69&lt;$T$10,H69,0),0)))</f>
        <v>0</v>
      </c>
      <c r="T69" s="296">
        <f>IF('1. General Input'!$D$10=0,0,IF('1. General Input'!$D$10=8,0,IF(C69&gt;$T$10-1,IF(C69&lt;$U$10,H69,0),0)))</f>
        <v>0</v>
      </c>
      <c r="U69" s="296">
        <f>IF('1. General Input'!$D$10=0,0,IF('1. General Input'!$D$10=8,0,IF(C69&gt;$U$10-1,IF(C69&lt;$V$10,H69,0),0)))</f>
        <v>0</v>
      </c>
      <c r="V69" s="296">
        <f>IF('1. General Input'!$D$10=0,0,IF('1. General Input'!$D$10=8,0,IF(C69&gt;$V$10-1,IF(C69&lt;$W$10,H69,0),0)))</f>
        <v>0</v>
      </c>
      <c r="W69" s="296">
        <f>IF('1. General Input'!$D$10=0,0,IF('1. General Input'!$D$10=8,0,IF(C69&gt;$W$10-1,IF(C69&lt;$X$10,H69,0),0)))</f>
        <v>0</v>
      </c>
      <c r="X69" s="296">
        <f>IF('1. General Input'!$D$10=0,0,IF('1. General Input'!$D$10=8,0,IF(C69&gt;$X$10-1,IF(C69&lt;$Y$10,H69,0),0)))</f>
        <v>0</v>
      </c>
      <c r="Y69" s="296">
        <f>IF('1. General Input'!$D$10=0,0,IF('1. General Input'!$D$10=8,0,IF(C69&gt;$Y$10-1,IF(C69&lt;$Z$10,H69,0),0)))</f>
        <v>0</v>
      </c>
      <c r="Z69" s="296">
        <f>IF('1. General Input'!$D$10=0,0,IF('1. General Input'!$D$10=8,0,IF(C69&gt;$Z$10-1,IF(C69&lt;$AA$10,H69,0),0)))</f>
        <v>0</v>
      </c>
      <c r="AA69" s="296">
        <f>IF('1. General Input'!$D$10=0,0,IF('1. General Input'!$D$10=8,0,IF(C69&gt;$AA$10-1,IF(C69&lt;$AB$10,H69,0),0)))</f>
        <v>0</v>
      </c>
      <c r="AB69" s="296">
        <f>IF('1. General Input'!$D$10=0,0,IF('1. General Input'!$D$10=8,0,IF(C69&gt;$AB$10-1,IF(C69&lt;$AC$10,H69,0),0)))</f>
        <v>0</v>
      </c>
      <c r="AC69" s="296">
        <f>IF('1. General Input'!$D$10=0,0,IF('1. General Input'!$D$10=8,0,IF(C69&gt;$AC$10-1,IF(C69&lt;$AD$10,H69,0),0)))</f>
        <v>0</v>
      </c>
      <c r="AD69" s="296">
        <f>IF('1. General Input'!$D$10=0,0,IF('1. General Input'!$D$10=8,0,IF(C69&gt;$AD$10-1,IF(C69&lt;$AE$10,H69,0),0)))</f>
        <v>0</v>
      </c>
      <c r="AE69" s="296">
        <f>IF('1. General Input'!$D$10=0,0,IF('1. General Input'!$D$10=8,0,IF(C69&gt;$AE$10-1,IF(C69&lt;$AF$10,H69,0),0)))</f>
        <v>0</v>
      </c>
      <c r="AF69" s="296">
        <f>IF('1. General Input'!$D$10=0,0,IF('1. General Input'!$D$10=8,0,IF(C69&gt;$AF$10-1,IF(C69&lt;$AG$10,H69,0),0)))</f>
        <v>0</v>
      </c>
      <c r="AG69" s="296">
        <f>IF('1. General Input'!$D$10=0,0,IF(C69&gt;$AG$10-1,H69,0))</f>
        <v>0</v>
      </c>
      <c r="AH69" s="270">
        <f t="shared" si="13"/>
        <v>0</v>
      </c>
    </row>
    <row r="70" spans="1:34" x14ac:dyDescent="0.25">
      <c r="A70" s="501"/>
      <c r="B70" s="501"/>
      <c r="C70" s="539"/>
      <c r="D70" s="502"/>
      <c r="E70" s="505"/>
      <c r="F70" s="505"/>
      <c r="G70" s="505"/>
      <c r="H70" s="296">
        <f t="shared" si="3"/>
        <v>0</v>
      </c>
      <c r="I70" s="296">
        <f t="shared" si="4"/>
        <v>0</v>
      </c>
      <c r="J70" s="296">
        <f t="shared" si="5"/>
        <v>0</v>
      </c>
      <c r="K70" s="296">
        <f t="shared" si="6"/>
        <v>0</v>
      </c>
      <c r="L70" s="296">
        <f t="shared" si="7"/>
        <v>0</v>
      </c>
      <c r="M70" s="296">
        <f t="shared" si="8"/>
        <v>0</v>
      </c>
      <c r="N70" s="296">
        <f t="shared" si="9"/>
        <v>0</v>
      </c>
      <c r="O70" s="296">
        <f t="shared" si="10"/>
        <v>0</v>
      </c>
      <c r="P70" s="296">
        <f t="shared" si="12"/>
        <v>0</v>
      </c>
      <c r="Q70" s="296">
        <f>IF('1. General Input'!$D$10=0,0,IF('1. General Input'!$D$10=8,0,IF(C70&gt;$Q$10-1,IF(C70&lt;$R$10,H70,0),0)))</f>
        <v>0</v>
      </c>
      <c r="R70" s="296">
        <f>IF('1. General Input'!$D$10=0,0,IF('1. General Input'!$D$10=8,0,IF(C70&gt;$R$10-1,IF(C70&lt;$S$10,H70,0),0)))</f>
        <v>0</v>
      </c>
      <c r="S70" s="296">
        <f>IF('1. General Input'!$D$10=0,0,IF('1. General Input'!$D$10=8,0,IF(C70&gt;$S$10-1,IF(C70&lt;$T$10,H70,0),0)))</f>
        <v>0</v>
      </c>
      <c r="T70" s="296">
        <f>IF('1. General Input'!$D$10=0,0,IF('1. General Input'!$D$10=8,0,IF(C70&gt;$T$10-1,IF(C70&lt;$U$10,H70,0),0)))</f>
        <v>0</v>
      </c>
      <c r="U70" s="296">
        <f>IF('1. General Input'!$D$10=0,0,IF('1. General Input'!$D$10=8,0,IF(C70&gt;$U$10-1,IF(C70&lt;$V$10,H70,0),0)))</f>
        <v>0</v>
      </c>
      <c r="V70" s="296">
        <f>IF('1. General Input'!$D$10=0,0,IF('1. General Input'!$D$10=8,0,IF(C70&gt;$V$10-1,IF(C70&lt;$W$10,H70,0),0)))</f>
        <v>0</v>
      </c>
      <c r="W70" s="296">
        <f>IF('1. General Input'!$D$10=0,0,IF('1. General Input'!$D$10=8,0,IF(C70&gt;$W$10-1,IF(C70&lt;$X$10,H70,0),0)))</f>
        <v>0</v>
      </c>
      <c r="X70" s="296">
        <f>IF('1. General Input'!$D$10=0,0,IF('1. General Input'!$D$10=8,0,IF(C70&gt;$X$10-1,IF(C70&lt;$Y$10,H70,0),0)))</f>
        <v>0</v>
      </c>
      <c r="Y70" s="296">
        <f>IF('1. General Input'!$D$10=0,0,IF('1. General Input'!$D$10=8,0,IF(C70&gt;$Y$10-1,IF(C70&lt;$Z$10,H70,0),0)))</f>
        <v>0</v>
      </c>
      <c r="Z70" s="296">
        <f>IF('1. General Input'!$D$10=0,0,IF('1. General Input'!$D$10=8,0,IF(C70&gt;$Z$10-1,IF(C70&lt;$AA$10,H70,0),0)))</f>
        <v>0</v>
      </c>
      <c r="AA70" s="296">
        <f>IF('1. General Input'!$D$10=0,0,IF('1. General Input'!$D$10=8,0,IF(C70&gt;$AA$10-1,IF(C70&lt;$AB$10,H70,0),0)))</f>
        <v>0</v>
      </c>
      <c r="AB70" s="296">
        <f>IF('1. General Input'!$D$10=0,0,IF('1. General Input'!$D$10=8,0,IF(C70&gt;$AB$10-1,IF(C70&lt;$AC$10,H70,0),0)))</f>
        <v>0</v>
      </c>
      <c r="AC70" s="296">
        <f>IF('1. General Input'!$D$10=0,0,IF('1. General Input'!$D$10=8,0,IF(C70&gt;$AC$10-1,IF(C70&lt;$AD$10,H70,0),0)))</f>
        <v>0</v>
      </c>
      <c r="AD70" s="296">
        <f>IF('1. General Input'!$D$10=0,0,IF('1. General Input'!$D$10=8,0,IF(C70&gt;$AD$10-1,IF(C70&lt;$AE$10,H70,0),0)))</f>
        <v>0</v>
      </c>
      <c r="AE70" s="296">
        <f>IF('1. General Input'!$D$10=0,0,IF('1. General Input'!$D$10=8,0,IF(C70&gt;$AE$10-1,IF(C70&lt;$AF$10,H70,0),0)))</f>
        <v>0</v>
      </c>
      <c r="AF70" s="296">
        <f>IF('1. General Input'!$D$10=0,0,IF('1. General Input'!$D$10=8,0,IF(C70&gt;$AF$10-1,IF(C70&lt;$AG$10,H70,0),0)))</f>
        <v>0</v>
      </c>
      <c r="AG70" s="296">
        <f>IF('1. General Input'!$D$10=0,0,IF(C70&gt;$AG$10-1,H70,0))</f>
        <v>0</v>
      </c>
      <c r="AH70" s="270">
        <f t="shared" si="13"/>
        <v>0</v>
      </c>
    </row>
    <row r="71" spans="1:34" x14ac:dyDescent="0.25">
      <c r="A71" s="501"/>
      <c r="B71" s="501"/>
      <c r="C71" s="539"/>
      <c r="D71" s="502"/>
      <c r="E71" s="505"/>
      <c r="F71" s="505"/>
      <c r="G71" s="505"/>
      <c r="H71" s="296">
        <f t="shared" si="3"/>
        <v>0</v>
      </c>
      <c r="I71" s="296">
        <f t="shared" si="4"/>
        <v>0</v>
      </c>
      <c r="J71" s="296">
        <f t="shared" si="5"/>
        <v>0</v>
      </c>
      <c r="K71" s="296">
        <f t="shared" si="6"/>
        <v>0</v>
      </c>
      <c r="L71" s="296">
        <f t="shared" si="7"/>
        <v>0</v>
      </c>
      <c r="M71" s="296">
        <f t="shared" si="8"/>
        <v>0</v>
      </c>
      <c r="N71" s="296">
        <f t="shared" si="9"/>
        <v>0</v>
      </c>
      <c r="O71" s="296">
        <f t="shared" si="10"/>
        <v>0</v>
      </c>
      <c r="P71" s="296">
        <f t="shared" si="12"/>
        <v>0</v>
      </c>
      <c r="Q71" s="296">
        <f>IF('1. General Input'!$D$10=0,0,IF('1. General Input'!$D$10=8,0,IF(C71&gt;$Q$10-1,IF(C71&lt;$R$10,H71,0),0)))</f>
        <v>0</v>
      </c>
      <c r="R71" s="296">
        <f>IF('1. General Input'!$D$10=0,0,IF('1. General Input'!$D$10=8,0,IF(C71&gt;$R$10-1,IF(C71&lt;$S$10,H71,0),0)))</f>
        <v>0</v>
      </c>
      <c r="S71" s="296">
        <f>IF('1. General Input'!$D$10=0,0,IF('1. General Input'!$D$10=8,0,IF(C71&gt;$S$10-1,IF(C71&lt;$T$10,H71,0),0)))</f>
        <v>0</v>
      </c>
      <c r="T71" s="296">
        <f>IF('1. General Input'!$D$10=0,0,IF('1. General Input'!$D$10=8,0,IF(C71&gt;$T$10-1,IF(C71&lt;$U$10,H71,0),0)))</f>
        <v>0</v>
      </c>
      <c r="U71" s="296">
        <f>IF('1. General Input'!$D$10=0,0,IF('1. General Input'!$D$10=8,0,IF(C71&gt;$U$10-1,IF(C71&lt;$V$10,H71,0),0)))</f>
        <v>0</v>
      </c>
      <c r="V71" s="296">
        <f>IF('1. General Input'!$D$10=0,0,IF('1. General Input'!$D$10=8,0,IF(C71&gt;$V$10-1,IF(C71&lt;$W$10,H71,0),0)))</f>
        <v>0</v>
      </c>
      <c r="W71" s="296">
        <f>IF('1. General Input'!$D$10=0,0,IF('1. General Input'!$D$10=8,0,IF(C71&gt;$W$10-1,IF(C71&lt;$X$10,H71,0),0)))</f>
        <v>0</v>
      </c>
      <c r="X71" s="296">
        <f>IF('1. General Input'!$D$10=0,0,IF('1. General Input'!$D$10=8,0,IF(C71&gt;$X$10-1,IF(C71&lt;$Y$10,H71,0),0)))</f>
        <v>0</v>
      </c>
      <c r="Y71" s="296">
        <f>IF('1. General Input'!$D$10=0,0,IF('1. General Input'!$D$10=8,0,IF(C71&gt;$Y$10-1,IF(C71&lt;$Z$10,H71,0),0)))</f>
        <v>0</v>
      </c>
      <c r="Z71" s="296">
        <f>IF('1. General Input'!$D$10=0,0,IF('1. General Input'!$D$10=8,0,IF(C71&gt;$Z$10-1,IF(C71&lt;$AA$10,H71,0),0)))</f>
        <v>0</v>
      </c>
      <c r="AA71" s="296">
        <f>IF('1. General Input'!$D$10=0,0,IF('1. General Input'!$D$10=8,0,IF(C71&gt;$AA$10-1,IF(C71&lt;$AB$10,H71,0),0)))</f>
        <v>0</v>
      </c>
      <c r="AB71" s="296">
        <f>IF('1. General Input'!$D$10=0,0,IF('1. General Input'!$D$10=8,0,IF(C71&gt;$AB$10-1,IF(C71&lt;$AC$10,H71,0),0)))</f>
        <v>0</v>
      </c>
      <c r="AC71" s="296">
        <f>IF('1. General Input'!$D$10=0,0,IF('1. General Input'!$D$10=8,0,IF(C71&gt;$AC$10-1,IF(C71&lt;$AD$10,H71,0),0)))</f>
        <v>0</v>
      </c>
      <c r="AD71" s="296">
        <f>IF('1. General Input'!$D$10=0,0,IF('1. General Input'!$D$10=8,0,IF(C71&gt;$AD$10-1,IF(C71&lt;$AE$10,H71,0),0)))</f>
        <v>0</v>
      </c>
      <c r="AE71" s="296">
        <f>IF('1. General Input'!$D$10=0,0,IF('1. General Input'!$D$10=8,0,IF(C71&gt;$AE$10-1,IF(C71&lt;$AF$10,H71,0),0)))</f>
        <v>0</v>
      </c>
      <c r="AF71" s="296">
        <f>IF('1. General Input'!$D$10=0,0,IF('1. General Input'!$D$10=8,0,IF(C71&gt;$AF$10-1,IF(C71&lt;$AG$10,H71,0),0)))</f>
        <v>0</v>
      </c>
      <c r="AG71" s="296">
        <f>IF('1. General Input'!$D$10=0,0,IF(C71&gt;$AG$10-1,H71,0))</f>
        <v>0</v>
      </c>
      <c r="AH71" s="270">
        <f t="shared" si="13"/>
        <v>0</v>
      </c>
    </row>
    <row r="72" spans="1:34" x14ac:dyDescent="0.25">
      <c r="A72" s="501"/>
      <c r="B72" s="501"/>
      <c r="C72" s="539"/>
      <c r="D72" s="502"/>
      <c r="E72" s="505"/>
      <c r="F72" s="505"/>
      <c r="G72" s="505"/>
      <c r="H72" s="296">
        <f t="shared" si="3"/>
        <v>0</v>
      </c>
      <c r="I72" s="296">
        <f t="shared" si="4"/>
        <v>0</v>
      </c>
      <c r="J72" s="296">
        <f t="shared" si="5"/>
        <v>0</v>
      </c>
      <c r="K72" s="296">
        <f t="shared" si="6"/>
        <v>0</v>
      </c>
      <c r="L72" s="296">
        <f t="shared" si="7"/>
        <v>0</v>
      </c>
      <c r="M72" s="296">
        <f t="shared" si="8"/>
        <v>0</v>
      </c>
      <c r="N72" s="296">
        <f t="shared" si="9"/>
        <v>0</v>
      </c>
      <c r="O72" s="296">
        <f t="shared" si="10"/>
        <v>0</v>
      </c>
      <c r="P72" s="296">
        <f t="shared" si="12"/>
        <v>0</v>
      </c>
      <c r="Q72" s="296">
        <f>IF('1. General Input'!$D$10=0,0,IF('1. General Input'!$D$10=8,0,IF(C72&gt;$Q$10-1,IF(C72&lt;$R$10,H72,0),0)))</f>
        <v>0</v>
      </c>
      <c r="R72" s="296">
        <f>IF('1. General Input'!$D$10=0,0,IF('1. General Input'!$D$10=8,0,IF(C72&gt;$R$10-1,IF(C72&lt;$S$10,H72,0),0)))</f>
        <v>0</v>
      </c>
      <c r="S72" s="296">
        <f>IF('1. General Input'!$D$10=0,0,IF('1. General Input'!$D$10=8,0,IF(C72&gt;$S$10-1,IF(C72&lt;$T$10,H72,0),0)))</f>
        <v>0</v>
      </c>
      <c r="T72" s="296">
        <f>IF('1. General Input'!$D$10=0,0,IF('1. General Input'!$D$10=8,0,IF(C72&gt;$T$10-1,IF(C72&lt;$U$10,H72,0),0)))</f>
        <v>0</v>
      </c>
      <c r="U72" s="296">
        <f>IF('1. General Input'!$D$10=0,0,IF('1. General Input'!$D$10=8,0,IF(C72&gt;$U$10-1,IF(C72&lt;$V$10,H72,0),0)))</f>
        <v>0</v>
      </c>
      <c r="V72" s="296">
        <f>IF('1. General Input'!$D$10=0,0,IF('1. General Input'!$D$10=8,0,IF(C72&gt;$V$10-1,IF(C72&lt;$W$10,H72,0),0)))</f>
        <v>0</v>
      </c>
      <c r="W72" s="296">
        <f>IF('1. General Input'!$D$10=0,0,IF('1. General Input'!$D$10=8,0,IF(C72&gt;$W$10-1,IF(C72&lt;$X$10,H72,0),0)))</f>
        <v>0</v>
      </c>
      <c r="X72" s="296">
        <f>IF('1. General Input'!$D$10=0,0,IF('1. General Input'!$D$10=8,0,IF(C72&gt;$X$10-1,IF(C72&lt;$Y$10,H72,0),0)))</f>
        <v>0</v>
      </c>
      <c r="Y72" s="296">
        <f>IF('1. General Input'!$D$10=0,0,IF('1. General Input'!$D$10=8,0,IF(C72&gt;$Y$10-1,IF(C72&lt;$Z$10,H72,0),0)))</f>
        <v>0</v>
      </c>
      <c r="Z72" s="296">
        <f>IF('1. General Input'!$D$10=0,0,IF('1. General Input'!$D$10=8,0,IF(C72&gt;$Z$10-1,IF(C72&lt;$AA$10,H72,0),0)))</f>
        <v>0</v>
      </c>
      <c r="AA72" s="296">
        <f>IF('1. General Input'!$D$10=0,0,IF('1. General Input'!$D$10=8,0,IF(C72&gt;$AA$10-1,IF(C72&lt;$AB$10,H72,0),0)))</f>
        <v>0</v>
      </c>
      <c r="AB72" s="296">
        <f>IF('1. General Input'!$D$10=0,0,IF('1. General Input'!$D$10=8,0,IF(C72&gt;$AB$10-1,IF(C72&lt;$AC$10,H72,0),0)))</f>
        <v>0</v>
      </c>
      <c r="AC72" s="296">
        <f>IF('1. General Input'!$D$10=0,0,IF('1. General Input'!$D$10=8,0,IF(C72&gt;$AC$10-1,IF(C72&lt;$AD$10,H72,0),0)))</f>
        <v>0</v>
      </c>
      <c r="AD72" s="296">
        <f>IF('1. General Input'!$D$10=0,0,IF('1. General Input'!$D$10=8,0,IF(C72&gt;$AD$10-1,IF(C72&lt;$AE$10,H72,0),0)))</f>
        <v>0</v>
      </c>
      <c r="AE72" s="296">
        <f>IF('1. General Input'!$D$10=0,0,IF('1. General Input'!$D$10=8,0,IF(C72&gt;$AE$10-1,IF(C72&lt;$AF$10,H72,0),0)))</f>
        <v>0</v>
      </c>
      <c r="AF72" s="296">
        <f>IF('1. General Input'!$D$10=0,0,IF('1. General Input'!$D$10=8,0,IF(C72&gt;$AF$10-1,IF(C72&lt;$AG$10,H72,0),0)))</f>
        <v>0</v>
      </c>
      <c r="AG72" s="296">
        <f>IF('1. General Input'!$D$10=0,0,IF(C72&gt;$AG$10-1,H72,0))</f>
        <v>0</v>
      </c>
      <c r="AH72" s="270">
        <f t="shared" si="13"/>
        <v>0</v>
      </c>
    </row>
    <row r="73" spans="1:34" x14ac:dyDescent="0.25">
      <c r="A73" s="501"/>
      <c r="B73" s="501"/>
      <c r="C73" s="539"/>
      <c r="D73" s="502"/>
      <c r="E73" s="505"/>
      <c r="F73" s="505"/>
      <c r="G73" s="505"/>
      <c r="H73" s="296">
        <f t="shared" si="3"/>
        <v>0</v>
      </c>
      <c r="I73" s="296">
        <f t="shared" si="4"/>
        <v>0</v>
      </c>
      <c r="J73" s="296">
        <f t="shared" si="5"/>
        <v>0</v>
      </c>
      <c r="K73" s="296">
        <f t="shared" si="6"/>
        <v>0</v>
      </c>
      <c r="L73" s="296">
        <f t="shared" si="7"/>
        <v>0</v>
      </c>
      <c r="M73" s="296">
        <f t="shared" si="8"/>
        <v>0</v>
      </c>
      <c r="N73" s="296">
        <f t="shared" si="9"/>
        <v>0</v>
      </c>
      <c r="O73" s="296">
        <f t="shared" si="10"/>
        <v>0</v>
      </c>
      <c r="P73" s="296">
        <f t="shared" si="12"/>
        <v>0</v>
      </c>
      <c r="Q73" s="296">
        <f>IF('1. General Input'!$D$10=0,0,IF('1. General Input'!$D$10=8,0,IF(C73&gt;$Q$10-1,IF(C73&lt;$R$10,H73,0),0)))</f>
        <v>0</v>
      </c>
      <c r="R73" s="296">
        <f>IF('1. General Input'!$D$10=0,0,IF('1. General Input'!$D$10=8,0,IF(C73&gt;$R$10-1,IF(C73&lt;$S$10,H73,0),0)))</f>
        <v>0</v>
      </c>
      <c r="S73" s="296">
        <f>IF('1. General Input'!$D$10=0,0,IF('1. General Input'!$D$10=8,0,IF(C73&gt;$S$10-1,IF(C73&lt;$T$10,H73,0),0)))</f>
        <v>0</v>
      </c>
      <c r="T73" s="296">
        <f>IF('1. General Input'!$D$10=0,0,IF('1. General Input'!$D$10=8,0,IF(C73&gt;$T$10-1,IF(C73&lt;$U$10,H73,0),0)))</f>
        <v>0</v>
      </c>
      <c r="U73" s="296">
        <f>IF('1. General Input'!$D$10=0,0,IF('1. General Input'!$D$10=8,0,IF(C73&gt;$U$10-1,IF(C73&lt;$V$10,H73,0),0)))</f>
        <v>0</v>
      </c>
      <c r="V73" s="296">
        <f>IF('1. General Input'!$D$10=0,0,IF('1. General Input'!$D$10=8,0,IF(C73&gt;$V$10-1,IF(C73&lt;$W$10,H73,0),0)))</f>
        <v>0</v>
      </c>
      <c r="W73" s="296">
        <f>IF('1. General Input'!$D$10=0,0,IF('1. General Input'!$D$10=8,0,IF(C73&gt;$W$10-1,IF(C73&lt;$X$10,H73,0),0)))</f>
        <v>0</v>
      </c>
      <c r="X73" s="296">
        <f>IF('1. General Input'!$D$10=0,0,IF('1. General Input'!$D$10=8,0,IF(C73&gt;$X$10-1,IF(C73&lt;$Y$10,H73,0),0)))</f>
        <v>0</v>
      </c>
      <c r="Y73" s="296">
        <f>IF('1. General Input'!$D$10=0,0,IF('1. General Input'!$D$10=8,0,IF(C73&gt;$Y$10-1,IF(C73&lt;$Z$10,H73,0),0)))</f>
        <v>0</v>
      </c>
      <c r="Z73" s="296">
        <f>IF('1. General Input'!$D$10=0,0,IF('1. General Input'!$D$10=8,0,IF(C73&gt;$Z$10-1,IF(C73&lt;$AA$10,H73,0),0)))</f>
        <v>0</v>
      </c>
      <c r="AA73" s="296">
        <f>IF('1. General Input'!$D$10=0,0,IF('1. General Input'!$D$10=8,0,IF(C73&gt;$AA$10-1,IF(C73&lt;$AB$10,H73,0),0)))</f>
        <v>0</v>
      </c>
      <c r="AB73" s="296">
        <f>IF('1. General Input'!$D$10=0,0,IF('1. General Input'!$D$10=8,0,IF(C73&gt;$AB$10-1,IF(C73&lt;$AC$10,H73,0),0)))</f>
        <v>0</v>
      </c>
      <c r="AC73" s="296">
        <f>IF('1. General Input'!$D$10=0,0,IF('1. General Input'!$D$10=8,0,IF(C73&gt;$AC$10-1,IF(C73&lt;$AD$10,H73,0),0)))</f>
        <v>0</v>
      </c>
      <c r="AD73" s="296">
        <f>IF('1. General Input'!$D$10=0,0,IF('1. General Input'!$D$10=8,0,IF(C73&gt;$AD$10-1,IF(C73&lt;$AE$10,H73,0),0)))</f>
        <v>0</v>
      </c>
      <c r="AE73" s="296">
        <f>IF('1. General Input'!$D$10=0,0,IF('1. General Input'!$D$10=8,0,IF(C73&gt;$AE$10-1,IF(C73&lt;$AF$10,H73,0),0)))</f>
        <v>0</v>
      </c>
      <c r="AF73" s="296">
        <f>IF('1. General Input'!$D$10=0,0,IF('1. General Input'!$D$10=8,0,IF(C73&gt;$AF$10-1,IF(C73&lt;$AG$10,H73,0),0)))</f>
        <v>0</v>
      </c>
      <c r="AG73" s="296">
        <f>IF('1. General Input'!$D$10=0,0,IF(C73&gt;$AG$10-1,H73,0))</f>
        <v>0</v>
      </c>
      <c r="AH73" s="270">
        <f t="shared" si="13"/>
        <v>0</v>
      </c>
    </row>
    <row r="74" spans="1:34" x14ac:dyDescent="0.25">
      <c r="A74" s="501"/>
      <c r="B74" s="501"/>
      <c r="C74" s="539"/>
      <c r="D74" s="502"/>
      <c r="E74" s="505"/>
      <c r="F74" s="505"/>
      <c r="G74" s="505"/>
      <c r="H74" s="296">
        <f t="shared" si="3"/>
        <v>0</v>
      </c>
      <c r="I74" s="296">
        <f t="shared" si="4"/>
        <v>0</v>
      </c>
      <c r="J74" s="296">
        <f t="shared" si="5"/>
        <v>0</v>
      </c>
      <c r="K74" s="296">
        <f t="shared" si="6"/>
        <v>0</v>
      </c>
      <c r="L74" s="296">
        <f t="shared" si="7"/>
        <v>0</v>
      </c>
      <c r="M74" s="296">
        <f t="shared" si="8"/>
        <v>0</v>
      </c>
      <c r="N74" s="296">
        <f t="shared" si="9"/>
        <v>0</v>
      </c>
      <c r="O74" s="296">
        <f t="shared" si="10"/>
        <v>0</v>
      </c>
      <c r="P74" s="296">
        <f t="shared" si="12"/>
        <v>0</v>
      </c>
      <c r="Q74" s="296">
        <f>IF('1. General Input'!$D$10=0,0,IF('1. General Input'!$D$10=8,0,IF(C74&gt;$Q$10-1,IF(C74&lt;$R$10,H74,0),0)))</f>
        <v>0</v>
      </c>
      <c r="R74" s="296">
        <f>IF('1. General Input'!$D$10=0,0,IF('1. General Input'!$D$10=8,0,IF(C74&gt;$R$10-1,IF(C74&lt;$S$10,H74,0),0)))</f>
        <v>0</v>
      </c>
      <c r="S74" s="296">
        <f>IF('1. General Input'!$D$10=0,0,IF('1. General Input'!$D$10=8,0,IF(C74&gt;$S$10-1,IF(C74&lt;$T$10,H74,0),0)))</f>
        <v>0</v>
      </c>
      <c r="T74" s="296">
        <f>IF('1. General Input'!$D$10=0,0,IF('1. General Input'!$D$10=8,0,IF(C74&gt;$T$10-1,IF(C74&lt;$U$10,H74,0),0)))</f>
        <v>0</v>
      </c>
      <c r="U74" s="296">
        <f>IF('1. General Input'!$D$10=0,0,IF('1. General Input'!$D$10=8,0,IF(C74&gt;$U$10-1,IF(C74&lt;$V$10,H74,0),0)))</f>
        <v>0</v>
      </c>
      <c r="V74" s="296">
        <f>IF('1. General Input'!$D$10=0,0,IF('1. General Input'!$D$10=8,0,IF(C74&gt;$V$10-1,IF(C74&lt;$W$10,H74,0),0)))</f>
        <v>0</v>
      </c>
      <c r="W74" s="296">
        <f>IF('1. General Input'!$D$10=0,0,IF('1. General Input'!$D$10=8,0,IF(C74&gt;$W$10-1,IF(C74&lt;$X$10,H74,0),0)))</f>
        <v>0</v>
      </c>
      <c r="X74" s="296">
        <f>IF('1. General Input'!$D$10=0,0,IF('1. General Input'!$D$10=8,0,IF(C74&gt;$X$10-1,IF(C74&lt;$Y$10,H74,0),0)))</f>
        <v>0</v>
      </c>
      <c r="Y74" s="296">
        <f>IF('1. General Input'!$D$10=0,0,IF('1. General Input'!$D$10=8,0,IF(C74&gt;$Y$10-1,IF(C74&lt;$Z$10,H74,0),0)))</f>
        <v>0</v>
      </c>
      <c r="Z74" s="296">
        <f>IF('1. General Input'!$D$10=0,0,IF('1. General Input'!$D$10=8,0,IF(C74&gt;$Z$10-1,IF(C74&lt;$AA$10,H74,0),0)))</f>
        <v>0</v>
      </c>
      <c r="AA74" s="296">
        <f>IF('1. General Input'!$D$10=0,0,IF('1. General Input'!$D$10=8,0,IF(C74&gt;$AA$10-1,IF(C74&lt;$AB$10,H74,0),0)))</f>
        <v>0</v>
      </c>
      <c r="AB74" s="296">
        <f>IF('1. General Input'!$D$10=0,0,IF('1. General Input'!$D$10=8,0,IF(C74&gt;$AB$10-1,IF(C74&lt;$AC$10,H74,0),0)))</f>
        <v>0</v>
      </c>
      <c r="AC74" s="296">
        <f>IF('1. General Input'!$D$10=0,0,IF('1. General Input'!$D$10=8,0,IF(C74&gt;$AC$10-1,IF(C74&lt;$AD$10,H74,0),0)))</f>
        <v>0</v>
      </c>
      <c r="AD74" s="296">
        <f>IF('1. General Input'!$D$10=0,0,IF('1. General Input'!$D$10=8,0,IF(C74&gt;$AD$10-1,IF(C74&lt;$AE$10,H74,0),0)))</f>
        <v>0</v>
      </c>
      <c r="AE74" s="296">
        <f>IF('1. General Input'!$D$10=0,0,IF('1. General Input'!$D$10=8,0,IF(C74&gt;$AE$10-1,IF(C74&lt;$AF$10,H74,0),0)))</f>
        <v>0</v>
      </c>
      <c r="AF74" s="296">
        <f>IF('1. General Input'!$D$10=0,0,IF('1. General Input'!$D$10=8,0,IF(C74&gt;$AF$10-1,IF(C74&lt;$AG$10,H74,0),0)))</f>
        <v>0</v>
      </c>
      <c r="AG74" s="296">
        <f>IF('1. General Input'!$D$10=0,0,IF(C74&gt;$AG$10-1,H74,0))</f>
        <v>0</v>
      </c>
      <c r="AH74" s="270">
        <f t="shared" si="13"/>
        <v>0</v>
      </c>
    </row>
    <row r="75" spans="1:34" x14ac:dyDescent="0.25">
      <c r="A75" s="501"/>
      <c r="B75" s="501"/>
      <c r="C75" s="539"/>
      <c r="D75" s="502"/>
      <c r="E75" s="505"/>
      <c r="F75" s="505"/>
      <c r="G75" s="505"/>
      <c r="H75" s="296">
        <f t="shared" si="3"/>
        <v>0</v>
      </c>
      <c r="I75" s="296">
        <f t="shared" si="4"/>
        <v>0</v>
      </c>
      <c r="J75" s="296">
        <f t="shared" si="5"/>
        <v>0</v>
      </c>
      <c r="K75" s="296">
        <f t="shared" si="6"/>
        <v>0</v>
      </c>
      <c r="L75" s="296">
        <f t="shared" si="7"/>
        <v>0</v>
      </c>
      <c r="M75" s="296">
        <f t="shared" si="8"/>
        <v>0</v>
      </c>
      <c r="N75" s="296">
        <f t="shared" si="9"/>
        <v>0</v>
      </c>
      <c r="O75" s="296">
        <f t="shared" si="10"/>
        <v>0</v>
      </c>
      <c r="P75" s="296">
        <f t="shared" si="12"/>
        <v>0</v>
      </c>
      <c r="Q75" s="296">
        <f>IF('1. General Input'!$D$10=0,0,IF('1. General Input'!$D$10=8,0,IF(C75&gt;$Q$10-1,IF(C75&lt;$R$10,H75,0),0)))</f>
        <v>0</v>
      </c>
      <c r="R75" s="296">
        <f>IF('1. General Input'!$D$10=0,0,IF('1. General Input'!$D$10=8,0,IF(C75&gt;$R$10-1,IF(C75&lt;$S$10,H75,0),0)))</f>
        <v>0</v>
      </c>
      <c r="S75" s="296">
        <f>IF('1. General Input'!$D$10=0,0,IF('1. General Input'!$D$10=8,0,IF(C75&gt;$S$10-1,IF(C75&lt;$T$10,H75,0),0)))</f>
        <v>0</v>
      </c>
      <c r="T75" s="296">
        <f>IF('1. General Input'!$D$10=0,0,IF('1. General Input'!$D$10=8,0,IF(C75&gt;$T$10-1,IF(C75&lt;$U$10,H75,0),0)))</f>
        <v>0</v>
      </c>
      <c r="U75" s="296">
        <f>IF('1. General Input'!$D$10=0,0,IF('1. General Input'!$D$10=8,0,IF(C75&gt;$U$10-1,IF(C75&lt;$V$10,H75,0),0)))</f>
        <v>0</v>
      </c>
      <c r="V75" s="296">
        <f>IF('1. General Input'!$D$10=0,0,IF('1. General Input'!$D$10=8,0,IF(C75&gt;$V$10-1,IF(C75&lt;$W$10,H75,0),0)))</f>
        <v>0</v>
      </c>
      <c r="W75" s="296">
        <f>IF('1. General Input'!$D$10=0,0,IF('1. General Input'!$D$10=8,0,IF(C75&gt;$W$10-1,IF(C75&lt;$X$10,H75,0),0)))</f>
        <v>0</v>
      </c>
      <c r="X75" s="296">
        <f>IF('1. General Input'!$D$10=0,0,IF('1. General Input'!$D$10=8,0,IF(C75&gt;$X$10-1,IF(C75&lt;$Y$10,H75,0),0)))</f>
        <v>0</v>
      </c>
      <c r="Y75" s="296">
        <f>IF('1. General Input'!$D$10=0,0,IF('1. General Input'!$D$10=8,0,IF(C75&gt;$Y$10-1,IF(C75&lt;$Z$10,H75,0),0)))</f>
        <v>0</v>
      </c>
      <c r="Z75" s="296">
        <f>IF('1. General Input'!$D$10=0,0,IF('1. General Input'!$D$10=8,0,IF(C75&gt;$Z$10-1,IF(C75&lt;$AA$10,H75,0),0)))</f>
        <v>0</v>
      </c>
      <c r="AA75" s="296">
        <f>IF('1. General Input'!$D$10=0,0,IF('1. General Input'!$D$10=8,0,IF(C75&gt;$AA$10-1,IF(C75&lt;$AB$10,H75,0),0)))</f>
        <v>0</v>
      </c>
      <c r="AB75" s="296">
        <f>IF('1. General Input'!$D$10=0,0,IF('1. General Input'!$D$10=8,0,IF(C75&gt;$AB$10-1,IF(C75&lt;$AC$10,H75,0),0)))</f>
        <v>0</v>
      </c>
      <c r="AC75" s="296">
        <f>IF('1. General Input'!$D$10=0,0,IF('1. General Input'!$D$10=8,0,IF(C75&gt;$AC$10-1,IF(C75&lt;$AD$10,H75,0),0)))</f>
        <v>0</v>
      </c>
      <c r="AD75" s="296">
        <f>IF('1. General Input'!$D$10=0,0,IF('1. General Input'!$D$10=8,0,IF(C75&gt;$AD$10-1,IF(C75&lt;$AE$10,H75,0),0)))</f>
        <v>0</v>
      </c>
      <c r="AE75" s="296">
        <f>IF('1. General Input'!$D$10=0,0,IF('1. General Input'!$D$10=8,0,IF(C75&gt;$AE$10-1,IF(C75&lt;$AF$10,H75,0),0)))</f>
        <v>0</v>
      </c>
      <c r="AF75" s="296">
        <f>IF('1. General Input'!$D$10=0,0,IF('1. General Input'!$D$10=8,0,IF(C75&gt;$AF$10-1,IF(C75&lt;$AG$10,H75,0),0)))</f>
        <v>0</v>
      </c>
      <c r="AG75" s="296">
        <f>IF('1. General Input'!$D$10=0,0,IF(C75&gt;$AG$10-1,H75,0))</f>
        <v>0</v>
      </c>
      <c r="AH75" s="270">
        <f t="shared" si="13"/>
        <v>0</v>
      </c>
    </row>
    <row r="76" spans="1:34" x14ac:dyDescent="0.25">
      <c r="A76" s="501"/>
      <c r="B76" s="501"/>
      <c r="C76" s="539"/>
      <c r="D76" s="502"/>
      <c r="E76" s="505"/>
      <c r="F76" s="505"/>
      <c r="G76" s="505"/>
      <c r="H76" s="296">
        <f t="shared" si="3"/>
        <v>0</v>
      </c>
      <c r="I76" s="296">
        <f t="shared" si="4"/>
        <v>0</v>
      </c>
      <c r="J76" s="296">
        <f t="shared" si="5"/>
        <v>0</v>
      </c>
      <c r="K76" s="296">
        <f t="shared" si="6"/>
        <v>0</v>
      </c>
      <c r="L76" s="296">
        <f t="shared" si="7"/>
        <v>0</v>
      </c>
      <c r="M76" s="296">
        <f t="shared" si="8"/>
        <v>0</v>
      </c>
      <c r="N76" s="296">
        <f t="shared" si="9"/>
        <v>0</v>
      </c>
      <c r="O76" s="296">
        <f t="shared" si="10"/>
        <v>0</v>
      </c>
      <c r="P76" s="296">
        <f t="shared" si="12"/>
        <v>0</v>
      </c>
      <c r="Q76" s="296">
        <f>IF('1. General Input'!$D$10=0,0,IF('1. General Input'!$D$10=8,0,IF(C76&gt;$Q$10-1,IF(C76&lt;$R$10,H76,0),0)))</f>
        <v>0</v>
      </c>
      <c r="R76" s="296">
        <f>IF('1. General Input'!$D$10=0,0,IF('1. General Input'!$D$10=8,0,IF(C76&gt;$R$10-1,IF(C76&lt;$S$10,H76,0),0)))</f>
        <v>0</v>
      </c>
      <c r="S76" s="296">
        <f>IF('1. General Input'!$D$10=0,0,IF('1. General Input'!$D$10=8,0,IF(C76&gt;$S$10-1,IF(C76&lt;$T$10,H76,0),0)))</f>
        <v>0</v>
      </c>
      <c r="T76" s="296">
        <f>IF('1. General Input'!$D$10=0,0,IF('1. General Input'!$D$10=8,0,IF(C76&gt;$T$10-1,IF(C76&lt;$U$10,H76,0),0)))</f>
        <v>0</v>
      </c>
      <c r="U76" s="296">
        <f>IF('1. General Input'!$D$10=0,0,IF('1. General Input'!$D$10=8,0,IF(C76&gt;$U$10-1,IF(C76&lt;$V$10,H76,0),0)))</f>
        <v>0</v>
      </c>
      <c r="V76" s="296">
        <f>IF('1. General Input'!$D$10=0,0,IF('1. General Input'!$D$10=8,0,IF(C76&gt;$V$10-1,IF(C76&lt;$W$10,H76,0),0)))</f>
        <v>0</v>
      </c>
      <c r="W76" s="296">
        <f>IF('1. General Input'!$D$10=0,0,IF('1. General Input'!$D$10=8,0,IF(C76&gt;$W$10-1,IF(C76&lt;$X$10,H76,0),0)))</f>
        <v>0</v>
      </c>
      <c r="X76" s="296">
        <f>IF('1. General Input'!$D$10=0,0,IF('1. General Input'!$D$10=8,0,IF(C76&gt;$X$10-1,IF(C76&lt;$Y$10,H76,0),0)))</f>
        <v>0</v>
      </c>
      <c r="Y76" s="296">
        <f>IF('1. General Input'!$D$10=0,0,IF('1. General Input'!$D$10=8,0,IF(C76&gt;$Y$10-1,IF(C76&lt;$Z$10,H76,0),0)))</f>
        <v>0</v>
      </c>
      <c r="Z76" s="296">
        <f>IF('1. General Input'!$D$10=0,0,IF('1. General Input'!$D$10=8,0,IF(C76&gt;$Z$10-1,IF(C76&lt;$AA$10,H76,0),0)))</f>
        <v>0</v>
      </c>
      <c r="AA76" s="296">
        <f>IF('1. General Input'!$D$10=0,0,IF('1. General Input'!$D$10=8,0,IF(C76&gt;$AA$10-1,IF(C76&lt;$AB$10,H76,0),0)))</f>
        <v>0</v>
      </c>
      <c r="AB76" s="296">
        <f>IF('1. General Input'!$D$10=0,0,IF('1. General Input'!$D$10=8,0,IF(C76&gt;$AB$10-1,IF(C76&lt;$AC$10,H76,0),0)))</f>
        <v>0</v>
      </c>
      <c r="AC76" s="296">
        <f>IF('1. General Input'!$D$10=0,0,IF('1. General Input'!$D$10=8,0,IF(C76&gt;$AC$10-1,IF(C76&lt;$AD$10,H76,0),0)))</f>
        <v>0</v>
      </c>
      <c r="AD76" s="296">
        <f>IF('1. General Input'!$D$10=0,0,IF('1. General Input'!$D$10=8,0,IF(C76&gt;$AD$10-1,IF(C76&lt;$AE$10,H76,0),0)))</f>
        <v>0</v>
      </c>
      <c r="AE76" s="296">
        <f>IF('1. General Input'!$D$10=0,0,IF('1. General Input'!$D$10=8,0,IF(C76&gt;$AE$10-1,IF(C76&lt;$AF$10,H76,0),0)))</f>
        <v>0</v>
      </c>
      <c r="AF76" s="296">
        <f>IF('1. General Input'!$D$10=0,0,IF('1. General Input'!$D$10=8,0,IF(C76&gt;$AF$10-1,IF(C76&lt;$AG$10,H76,0),0)))</f>
        <v>0</v>
      </c>
      <c r="AG76" s="296">
        <f>IF('1. General Input'!$D$10=0,0,IF(C76&gt;$AG$10-1,H76,0))</f>
        <v>0</v>
      </c>
      <c r="AH76" s="270">
        <f t="shared" si="13"/>
        <v>0</v>
      </c>
    </row>
    <row r="77" spans="1:34" x14ac:dyDescent="0.25">
      <c r="A77" s="501"/>
      <c r="B77" s="501"/>
      <c r="C77" s="539"/>
      <c r="D77" s="502"/>
      <c r="E77" s="505"/>
      <c r="F77" s="505"/>
      <c r="G77" s="505"/>
      <c r="H77" s="296">
        <f t="shared" si="3"/>
        <v>0</v>
      </c>
      <c r="I77" s="296">
        <f t="shared" si="4"/>
        <v>0</v>
      </c>
      <c r="J77" s="296">
        <f t="shared" si="5"/>
        <v>0</v>
      </c>
      <c r="K77" s="296">
        <f t="shared" si="6"/>
        <v>0</v>
      </c>
      <c r="L77" s="296">
        <f t="shared" si="7"/>
        <v>0</v>
      </c>
      <c r="M77" s="296">
        <f t="shared" si="8"/>
        <v>0</v>
      </c>
      <c r="N77" s="296">
        <f t="shared" si="9"/>
        <v>0</v>
      </c>
      <c r="O77" s="296">
        <f t="shared" si="10"/>
        <v>0</v>
      </c>
      <c r="P77" s="296">
        <f t="shared" si="12"/>
        <v>0</v>
      </c>
      <c r="Q77" s="296">
        <f>IF('1. General Input'!$D$10=0,0,IF('1. General Input'!$D$10=8,0,IF(C77&gt;$Q$10-1,IF(C77&lt;$R$10,H77,0),0)))</f>
        <v>0</v>
      </c>
      <c r="R77" s="296">
        <f>IF('1. General Input'!$D$10=0,0,IF('1. General Input'!$D$10=8,0,IF(C77&gt;$R$10-1,IF(C77&lt;$S$10,H77,0),0)))</f>
        <v>0</v>
      </c>
      <c r="S77" s="296">
        <f>IF('1. General Input'!$D$10=0,0,IF('1. General Input'!$D$10=8,0,IF(C77&gt;$S$10-1,IF(C77&lt;$T$10,H77,0),0)))</f>
        <v>0</v>
      </c>
      <c r="T77" s="296">
        <f>IF('1. General Input'!$D$10=0,0,IF('1. General Input'!$D$10=8,0,IF(C77&gt;$T$10-1,IF(C77&lt;$U$10,H77,0),0)))</f>
        <v>0</v>
      </c>
      <c r="U77" s="296">
        <f>IF('1. General Input'!$D$10=0,0,IF('1. General Input'!$D$10=8,0,IF(C77&gt;$U$10-1,IF(C77&lt;$V$10,H77,0),0)))</f>
        <v>0</v>
      </c>
      <c r="V77" s="296">
        <f>IF('1. General Input'!$D$10=0,0,IF('1. General Input'!$D$10=8,0,IF(C77&gt;$V$10-1,IF(C77&lt;$W$10,H77,0),0)))</f>
        <v>0</v>
      </c>
      <c r="W77" s="296">
        <f>IF('1. General Input'!$D$10=0,0,IF('1. General Input'!$D$10=8,0,IF(C77&gt;$W$10-1,IF(C77&lt;$X$10,H77,0),0)))</f>
        <v>0</v>
      </c>
      <c r="X77" s="296">
        <f>IF('1. General Input'!$D$10=0,0,IF('1. General Input'!$D$10=8,0,IF(C77&gt;$X$10-1,IF(C77&lt;$Y$10,H77,0),0)))</f>
        <v>0</v>
      </c>
      <c r="Y77" s="296">
        <f>IF('1. General Input'!$D$10=0,0,IF('1. General Input'!$D$10=8,0,IF(C77&gt;$Y$10-1,IF(C77&lt;$Z$10,H77,0),0)))</f>
        <v>0</v>
      </c>
      <c r="Z77" s="296">
        <f>IF('1. General Input'!$D$10=0,0,IF('1. General Input'!$D$10=8,0,IF(C77&gt;$Z$10-1,IF(C77&lt;$AA$10,H77,0),0)))</f>
        <v>0</v>
      </c>
      <c r="AA77" s="296">
        <f>IF('1. General Input'!$D$10=0,0,IF('1. General Input'!$D$10=8,0,IF(C77&gt;$AA$10-1,IF(C77&lt;$AB$10,H77,0),0)))</f>
        <v>0</v>
      </c>
      <c r="AB77" s="296">
        <f>IF('1. General Input'!$D$10=0,0,IF('1. General Input'!$D$10=8,0,IF(C77&gt;$AB$10-1,IF(C77&lt;$AC$10,H77,0),0)))</f>
        <v>0</v>
      </c>
      <c r="AC77" s="296">
        <f>IF('1. General Input'!$D$10=0,0,IF('1. General Input'!$D$10=8,0,IF(C77&gt;$AC$10-1,IF(C77&lt;$AD$10,H77,0),0)))</f>
        <v>0</v>
      </c>
      <c r="AD77" s="296">
        <f>IF('1. General Input'!$D$10=0,0,IF('1. General Input'!$D$10=8,0,IF(C77&gt;$AD$10-1,IF(C77&lt;$AE$10,H77,0),0)))</f>
        <v>0</v>
      </c>
      <c r="AE77" s="296">
        <f>IF('1. General Input'!$D$10=0,0,IF('1. General Input'!$D$10=8,0,IF(C77&gt;$AE$10-1,IF(C77&lt;$AF$10,H77,0),0)))</f>
        <v>0</v>
      </c>
      <c r="AF77" s="296">
        <f>IF('1. General Input'!$D$10=0,0,IF('1. General Input'!$D$10=8,0,IF(C77&gt;$AF$10-1,IF(C77&lt;$AG$10,H77,0),0)))</f>
        <v>0</v>
      </c>
      <c r="AG77" s="296">
        <f>IF('1. General Input'!$D$10=0,0,IF(C77&gt;$AG$10-1,H77,0))</f>
        <v>0</v>
      </c>
      <c r="AH77" s="270">
        <f t="shared" si="13"/>
        <v>0</v>
      </c>
    </row>
    <row r="78" spans="1:34" x14ac:dyDescent="0.25">
      <c r="A78" s="501"/>
      <c r="B78" s="501"/>
      <c r="C78" s="539"/>
      <c r="D78" s="502"/>
      <c r="E78" s="505"/>
      <c r="F78" s="505"/>
      <c r="G78" s="505"/>
      <c r="H78" s="296">
        <f t="shared" si="3"/>
        <v>0</v>
      </c>
      <c r="I78" s="296">
        <f t="shared" si="4"/>
        <v>0</v>
      </c>
      <c r="J78" s="296">
        <f t="shared" si="5"/>
        <v>0</v>
      </c>
      <c r="K78" s="296">
        <f t="shared" si="6"/>
        <v>0</v>
      </c>
      <c r="L78" s="296">
        <f t="shared" si="7"/>
        <v>0</v>
      </c>
      <c r="M78" s="296">
        <f t="shared" si="8"/>
        <v>0</v>
      </c>
      <c r="N78" s="296">
        <f t="shared" si="9"/>
        <v>0</v>
      </c>
      <c r="O78" s="296">
        <f t="shared" si="10"/>
        <v>0</v>
      </c>
      <c r="P78" s="296">
        <f t="shared" si="12"/>
        <v>0</v>
      </c>
      <c r="Q78" s="296">
        <f>IF('1. General Input'!$D$10=0,0,IF('1. General Input'!$D$10=8,0,IF(C78&gt;$Q$10-1,IF(C78&lt;$R$10,H78,0),0)))</f>
        <v>0</v>
      </c>
      <c r="R78" s="296">
        <f>IF('1. General Input'!$D$10=0,0,IF('1. General Input'!$D$10=8,0,IF(C78&gt;$R$10-1,IF(C78&lt;$S$10,H78,0),0)))</f>
        <v>0</v>
      </c>
      <c r="S78" s="296">
        <f>IF('1. General Input'!$D$10=0,0,IF('1. General Input'!$D$10=8,0,IF(C78&gt;$S$10-1,IF(C78&lt;$T$10,H78,0),0)))</f>
        <v>0</v>
      </c>
      <c r="T78" s="296">
        <f>IF('1. General Input'!$D$10=0,0,IF('1. General Input'!$D$10=8,0,IF(C78&gt;$T$10-1,IF(C78&lt;$U$10,H78,0),0)))</f>
        <v>0</v>
      </c>
      <c r="U78" s="296">
        <f>IF('1. General Input'!$D$10=0,0,IF('1. General Input'!$D$10=8,0,IF(C78&gt;$U$10-1,IF(C78&lt;$V$10,H78,0),0)))</f>
        <v>0</v>
      </c>
      <c r="V78" s="296">
        <f>IF('1. General Input'!$D$10=0,0,IF('1. General Input'!$D$10=8,0,IF(C78&gt;$V$10-1,IF(C78&lt;$W$10,H78,0),0)))</f>
        <v>0</v>
      </c>
      <c r="W78" s="296">
        <f>IF('1. General Input'!$D$10=0,0,IF('1. General Input'!$D$10=8,0,IF(C78&gt;$W$10-1,IF(C78&lt;$X$10,H78,0),0)))</f>
        <v>0</v>
      </c>
      <c r="X78" s="296">
        <f>IF('1. General Input'!$D$10=0,0,IF('1. General Input'!$D$10=8,0,IF(C78&gt;$X$10-1,IF(C78&lt;$Y$10,H78,0),0)))</f>
        <v>0</v>
      </c>
      <c r="Y78" s="296">
        <f>IF('1. General Input'!$D$10=0,0,IF('1. General Input'!$D$10=8,0,IF(C78&gt;$Y$10-1,IF(C78&lt;$Z$10,H78,0),0)))</f>
        <v>0</v>
      </c>
      <c r="Z78" s="296">
        <f>IF('1. General Input'!$D$10=0,0,IF('1. General Input'!$D$10=8,0,IF(C78&gt;$Z$10-1,IF(C78&lt;$AA$10,H78,0),0)))</f>
        <v>0</v>
      </c>
      <c r="AA78" s="296">
        <f>IF('1. General Input'!$D$10=0,0,IF('1. General Input'!$D$10=8,0,IF(C78&gt;$AA$10-1,IF(C78&lt;$AB$10,H78,0),0)))</f>
        <v>0</v>
      </c>
      <c r="AB78" s="296">
        <f>IF('1. General Input'!$D$10=0,0,IF('1. General Input'!$D$10=8,0,IF(C78&gt;$AB$10-1,IF(C78&lt;$AC$10,H78,0),0)))</f>
        <v>0</v>
      </c>
      <c r="AC78" s="296">
        <f>IF('1. General Input'!$D$10=0,0,IF('1. General Input'!$D$10=8,0,IF(C78&gt;$AC$10-1,IF(C78&lt;$AD$10,H78,0),0)))</f>
        <v>0</v>
      </c>
      <c r="AD78" s="296">
        <f>IF('1. General Input'!$D$10=0,0,IF('1. General Input'!$D$10=8,0,IF(C78&gt;$AD$10-1,IF(C78&lt;$AE$10,H78,0),0)))</f>
        <v>0</v>
      </c>
      <c r="AE78" s="296">
        <f>IF('1. General Input'!$D$10=0,0,IF('1. General Input'!$D$10=8,0,IF(C78&gt;$AE$10-1,IF(C78&lt;$AF$10,H78,0),0)))</f>
        <v>0</v>
      </c>
      <c r="AF78" s="296">
        <f>IF('1. General Input'!$D$10=0,0,IF('1. General Input'!$D$10=8,0,IF(C78&gt;$AF$10-1,IF(C78&lt;$AG$10,H78,0),0)))</f>
        <v>0</v>
      </c>
      <c r="AG78" s="296">
        <f>IF('1. General Input'!$D$10=0,0,IF(C78&gt;$AG$10-1,H78,0))</f>
        <v>0</v>
      </c>
      <c r="AH78" s="270">
        <f t="shared" si="13"/>
        <v>0</v>
      </c>
    </row>
    <row r="79" spans="1:34" x14ac:dyDescent="0.25">
      <c r="A79" s="501"/>
      <c r="B79" s="501"/>
      <c r="C79" s="539"/>
      <c r="D79" s="502"/>
      <c r="E79" s="505"/>
      <c r="F79" s="505"/>
      <c r="G79" s="505"/>
      <c r="H79" s="296">
        <f t="shared" ref="H79:H113" si="14">+E79-F79-G79</f>
        <v>0</v>
      </c>
      <c r="I79" s="296">
        <f t="shared" ref="I79:I113" si="15">IF(C79&gt;$I$10-1,IF(C79&lt;$J$10,H79,0),0)</f>
        <v>0</v>
      </c>
      <c r="J79" s="296">
        <f t="shared" ref="J79:J113" si="16">IF(C79&gt;$J$10-1,IF(C79&lt;$K$10,H79,0),0)</f>
        <v>0</v>
      </c>
      <c r="K79" s="296">
        <f t="shared" ref="K79:K113" si="17">IF(C79&gt;$K$10-1,IF(C79&lt;$L$10,H79,0),0)</f>
        <v>0</v>
      </c>
      <c r="L79" s="296">
        <f t="shared" ref="L79:L113" si="18">IF(C79&gt;$L$10-1,IF(C79&lt;$M$10,H79,0),0)</f>
        <v>0</v>
      </c>
      <c r="M79" s="296">
        <f t="shared" ref="M79:M113" si="19">IF(C79&gt;$M$10-1,IF(C79&lt;$N$10,H79,0),0)</f>
        <v>0</v>
      </c>
      <c r="N79" s="296">
        <f t="shared" ref="N79:N113" si="20">IF(C79&gt;$N$10-1,IF(C79&lt;$O$10,H79,0),0)</f>
        <v>0</v>
      </c>
      <c r="O79" s="296">
        <f t="shared" ref="O79:O113" si="21">IF(C79&gt;$O$10-1,IF(C79&lt;$P$10,H79,0),0)</f>
        <v>0</v>
      </c>
      <c r="P79" s="296">
        <f t="shared" si="12"/>
        <v>0</v>
      </c>
      <c r="Q79" s="296">
        <f>IF('1. General Input'!$D$10=0,0,IF('1. General Input'!$D$10=8,0,IF(C79&gt;$Q$10-1,IF(C79&lt;$R$10,H79,0),0)))</f>
        <v>0</v>
      </c>
      <c r="R79" s="296">
        <f>IF('1. General Input'!$D$10=0,0,IF('1. General Input'!$D$10=8,0,IF(C79&gt;$R$10-1,IF(C79&lt;$S$10,H79,0),0)))</f>
        <v>0</v>
      </c>
      <c r="S79" s="296">
        <f>IF('1. General Input'!$D$10=0,0,IF('1. General Input'!$D$10=8,0,IF(C79&gt;$S$10-1,IF(C79&lt;$T$10,H79,0),0)))</f>
        <v>0</v>
      </c>
      <c r="T79" s="296">
        <f>IF('1. General Input'!$D$10=0,0,IF('1. General Input'!$D$10=8,0,IF(C79&gt;$T$10-1,IF(C79&lt;$U$10,H79,0),0)))</f>
        <v>0</v>
      </c>
      <c r="U79" s="296">
        <f>IF('1. General Input'!$D$10=0,0,IF('1. General Input'!$D$10=8,0,IF(C79&gt;$U$10-1,IF(C79&lt;$V$10,H79,0),0)))</f>
        <v>0</v>
      </c>
      <c r="V79" s="296">
        <f>IF('1. General Input'!$D$10=0,0,IF('1. General Input'!$D$10=8,0,IF(C79&gt;$V$10-1,IF(C79&lt;$W$10,H79,0),0)))</f>
        <v>0</v>
      </c>
      <c r="W79" s="296">
        <f>IF('1. General Input'!$D$10=0,0,IF('1. General Input'!$D$10=8,0,IF(C79&gt;$W$10-1,IF(C79&lt;$X$10,H79,0),0)))</f>
        <v>0</v>
      </c>
      <c r="X79" s="296">
        <f>IF('1. General Input'!$D$10=0,0,IF('1. General Input'!$D$10=8,0,IF(C79&gt;$X$10-1,IF(C79&lt;$Y$10,H79,0),0)))</f>
        <v>0</v>
      </c>
      <c r="Y79" s="296">
        <f>IF('1. General Input'!$D$10=0,0,IF('1. General Input'!$D$10=8,0,IF(C79&gt;$Y$10-1,IF(C79&lt;$Z$10,H79,0),0)))</f>
        <v>0</v>
      </c>
      <c r="Z79" s="296">
        <f>IF('1. General Input'!$D$10=0,0,IF('1. General Input'!$D$10=8,0,IF(C79&gt;$Z$10-1,IF(C79&lt;$AA$10,H79,0),0)))</f>
        <v>0</v>
      </c>
      <c r="AA79" s="296">
        <f>IF('1. General Input'!$D$10=0,0,IF('1. General Input'!$D$10=8,0,IF(C79&gt;$AA$10-1,IF(C79&lt;$AB$10,H79,0),0)))</f>
        <v>0</v>
      </c>
      <c r="AB79" s="296">
        <f>IF('1. General Input'!$D$10=0,0,IF('1. General Input'!$D$10=8,0,IF(C79&gt;$AB$10-1,IF(C79&lt;$AC$10,H79,0),0)))</f>
        <v>0</v>
      </c>
      <c r="AC79" s="296">
        <f>IF('1. General Input'!$D$10=0,0,IF('1. General Input'!$D$10=8,0,IF(C79&gt;$AC$10-1,IF(C79&lt;$AD$10,H79,0),0)))</f>
        <v>0</v>
      </c>
      <c r="AD79" s="296">
        <f>IF('1. General Input'!$D$10=0,0,IF('1. General Input'!$D$10=8,0,IF(C79&gt;$AD$10-1,IF(C79&lt;$AE$10,H79,0),0)))</f>
        <v>0</v>
      </c>
      <c r="AE79" s="296">
        <f>IF('1. General Input'!$D$10=0,0,IF('1. General Input'!$D$10=8,0,IF(C79&gt;$AE$10-1,IF(C79&lt;$AF$10,H79,0),0)))</f>
        <v>0</v>
      </c>
      <c r="AF79" s="296">
        <f>IF('1. General Input'!$D$10=0,0,IF('1. General Input'!$D$10=8,0,IF(C79&gt;$AF$10-1,IF(C79&lt;$AG$10,H79,0),0)))</f>
        <v>0</v>
      </c>
      <c r="AG79" s="296">
        <f>IF('1. General Input'!$D$10=0,0,IF(C79&gt;$AG$10-1,H79,0))</f>
        <v>0</v>
      </c>
      <c r="AH79" s="270">
        <f t="shared" si="13"/>
        <v>0</v>
      </c>
    </row>
    <row r="80" spans="1:34" x14ac:dyDescent="0.25">
      <c r="A80" s="501"/>
      <c r="B80" s="501"/>
      <c r="C80" s="539"/>
      <c r="D80" s="502"/>
      <c r="E80" s="505"/>
      <c r="F80" s="505"/>
      <c r="G80" s="505"/>
      <c r="H80" s="296">
        <f t="shared" si="14"/>
        <v>0</v>
      </c>
      <c r="I80" s="296">
        <f t="shared" si="15"/>
        <v>0</v>
      </c>
      <c r="J80" s="296">
        <f t="shared" si="16"/>
        <v>0</v>
      </c>
      <c r="K80" s="296">
        <f t="shared" si="17"/>
        <v>0</v>
      </c>
      <c r="L80" s="296">
        <f t="shared" si="18"/>
        <v>0</v>
      </c>
      <c r="M80" s="296">
        <f t="shared" si="19"/>
        <v>0</v>
      </c>
      <c r="N80" s="296">
        <f t="shared" si="20"/>
        <v>0</v>
      </c>
      <c r="O80" s="296">
        <f t="shared" si="21"/>
        <v>0</v>
      </c>
      <c r="P80" s="296">
        <f t="shared" si="12"/>
        <v>0</v>
      </c>
      <c r="Q80" s="296">
        <f>IF('1. General Input'!$D$10=0,0,IF('1. General Input'!$D$10=8,0,IF(C80&gt;$Q$10-1,IF(C80&lt;$R$10,H80,0),0)))</f>
        <v>0</v>
      </c>
      <c r="R80" s="296">
        <f>IF('1. General Input'!$D$10=0,0,IF('1. General Input'!$D$10=8,0,IF(C80&gt;$R$10-1,IF(C80&lt;$S$10,H80,0),0)))</f>
        <v>0</v>
      </c>
      <c r="S80" s="296">
        <f>IF('1. General Input'!$D$10=0,0,IF('1. General Input'!$D$10=8,0,IF(C80&gt;$S$10-1,IF(C80&lt;$T$10,H80,0),0)))</f>
        <v>0</v>
      </c>
      <c r="T80" s="296">
        <f>IF('1. General Input'!$D$10=0,0,IF('1. General Input'!$D$10=8,0,IF(C80&gt;$T$10-1,IF(C80&lt;$U$10,H80,0),0)))</f>
        <v>0</v>
      </c>
      <c r="U80" s="296">
        <f>IF('1. General Input'!$D$10=0,0,IF('1. General Input'!$D$10=8,0,IF(C80&gt;$U$10-1,IF(C80&lt;$V$10,H80,0),0)))</f>
        <v>0</v>
      </c>
      <c r="V80" s="296">
        <f>IF('1. General Input'!$D$10=0,0,IF('1. General Input'!$D$10=8,0,IF(C80&gt;$V$10-1,IF(C80&lt;$W$10,H80,0),0)))</f>
        <v>0</v>
      </c>
      <c r="W80" s="296">
        <f>IF('1. General Input'!$D$10=0,0,IF('1. General Input'!$D$10=8,0,IF(C80&gt;$W$10-1,IF(C80&lt;$X$10,H80,0),0)))</f>
        <v>0</v>
      </c>
      <c r="X80" s="296">
        <f>IF('1. General Input'!$D$10=0,0,IF('1. General Input'!$D$10=8,0,IF(C80&gt;$X$10-1,IF(C80&lt;$Y$10,H80,0),0)))</f>
        <v>0</v>
      </c>
      <c r="Y80" s="296">
        <f>IF('1. General Input'!$D$10=0,0,IF('1. General Input'!$D$10=8,0,IF(C80&gt;$Y$10-1,IF(C80&lt;$Z$10,H80,0),0)))</f>
        <v>0</v>
      </c>
      <c r="Z80" s="296">
        <f>IF('1. General Input'!$D$10=0,0,IF('1. General Input'!$D$10=8,0,IF(C80&gt;$Z$10-1,IF(C80&lt;$AA$10,H80,0),0)))</f>
        <v>0</v>
      </c>
      <c r="AA80" s="296">
        <f>IF('1. General Input'!$D$10=0,0,IF('1. General Input'!$D$10=8,0,IF(C80&gt;$AA$10-1,IF(C80&lt;$AB$10,H80,0),0)))</f>
        <v>0</v>
      </c>
      <c r="AB80" s="296">
        <f>IF('1. General Input'!$D$10=0,0,IF('1. General Input'!$D$10=8,0,IF(C80&gt;$AB$10-1,IF(C80&lt;$AC$10,H80,0),0)))</f>
        <v>0</v>
      </c>
      <c r="AC80" s="296">
        <f>IF('1. General Input'!$D$10=0,0,IF('1. General Input'!$D$10=8,0,IF(C80&gt;$AC$10-1,IF(C80&lt;$AD$10,H80,0),0)))</f>
        <v>0</v>
      </c>
      <c r="AD80" s="296">
        <f>IF('1. General Input'!$D$10=0,0,IF('1. General Input'!$D$10=8,0,IF(C80&gt;$AD$10-1,IF(C80&lt;$AE$10,H80,0),0)))</f>
        <v>0</v>
      </c>
      <c r="AE80" s="296">
        <f>IF('1. General Input'!$D$10=0,0,IF('1. General Input'!$D$10=8,0,IF(C80&gt;$AE$10-1,IF(C80&lt;$AF$10,H80,0),0)))</f>
        <v>0</v>
      </c>
      <c r="AF80" s="296">
        <f>IF('1. General Input'!$D$10=0,0,IF('1. General Input'!$D$10=8,0,IF(C80&gt;$AF$10-1,IF(C80&lt;$AG$10,H80,0),0)))</f>
        <v>0</v>
      </c>
      <c r="AG80" s="296">
        <f>IF('1. General Input'!$D$10=0,0,IF(C80&gt;$AG$10-1,H80,0))</f>
        <v>0</v>
      </c>
      <c r="AH80" s="270">
        <f t="shared" si="13"/>
        <v>0</v>
      </c>
    </row>
    <row r="81" spans="1:34" x14ac:dyDescent="0.25">
      <c r="A81" s="501"/>
      <c r="B81" s="501"/>
      <c r="C81" s="539"/>
      <c r="D81" s="502"/>
      <c r="E81" s="505"/>
      <c r="F81" s="505"/>
      <c r="G81" s="505"/>
      <c r="H81" s="296">
        <f t="shared" si="14"/>
        <v>0</v>
      </c>
      <c r="I81" s="296">
        <f t="shared" si="15"/>
        <v>0</v>
      </c>
      <c r="J81" s="296">
        <f t="shared" si="16"/>
        <v>0</v>
      </c>
      <c r="K81" s="296">
        <f t="shared" si="17"/>
        <v>0</v>
      </c>
      <c r="L81" s="296">
        <f t="shared" si="18"/>
        <v>0</v>
      </c>
      <c r="M81" s="296">
        <f t="shared" si="19"/>
        <v>0</v>
      </c>
      <c r="N81" s="296">
        <f t="shared" si="20"/>
        <v>0</v>
      </c>
      <c r="O81" s="296">
        <f t="shared" si="21"/>
        <v>0</v>
      </c>
      <c r="P81" s="296">
        <f t="shared" si="12"/>
        <v>0</v>
      </c>
      <c r="Q81" s="296">
        <f>IF('1. General Input'!$D$10=0,0,IF('1. General Input'!$D$10=8,0,IF(C81&gt;$Q$10-1,IF(C81&lt;$R$10,H81,0),0)))</f>
        <v>0</v>
      </c>
      <c r="R81" s="296">
        <f>IF('1. General Input'!$D$10=0,0,IF('1. General Input'!$D$10=8,0,IF(C81&gt;$R$10-1,IF(C81&lt;$S$10,H81,0),0)))</f>
        <v>0</v>
      </c>
      <c r="S81" s="296">
        <f>IF('1. General Input'!$D$10=0,0,IF('1. General Input'!$D$10=8,0,IF(C81&gt;$S$10-1,IF(C81&lt;$T$10,H81,0),0)))</f>
        <v>0</v>
      </c>
      <c r="T81" s="296">
        <f>IF('1. General Input'!$D$10=0,0,IF('1. General Input'!$D$10=8,0,IF(C81&gt;$T$10-1,IF(C81&lt;$U$10,H81,0),0)))</f>
        <v>0</v>
      </c>
      <c r="U81" s="296">
        <f>IF('1. General Input'!$D$10=0,0,IF('1. General Input'!$D$10=8,0,IF(C81&gt;$U$10-1,IF(C81&lt;$V$10,H81,0),0)))</f>
        <v>0</v>
      </c>
      <c r="V81" s="296">
        <f>IF('1. General Input'!$D$10=0,0,IF('1. General Input'!$D$10=8,0,IF(C81&gt;$V$10-1,IF(C81&lt;$W$10,H81,0),0)))</f>
        <v>0</v>
      </c>
      <c r="W81" s="296">
        <f>IF('1. General Input'!$D$10=0,0,IF('1. General Input'!$D$10=8,0,IF(C81&gt;$W$10-1,IF(C81&lt;$X$10,H81,0),0)))</f>
        <v>0</v>
      </c>
      <c r="X81" s="296">
        <f>IF('1. General Input'!$D$10=0,0,IF('1. General Input'!$D$10=8,0,IF(C81&gt;$X$10-1,IF(C81&lt;$Y$10,H81,0),0)))</f>
        <v>0</v>
      </c>
      <c r="Y81" s="296">
        <f>IF('1. General Input'!$D$10=0,0,IF('1. General Input'!$D$10=8,0,IF(C81&gt;$Y$10-1,IF(C81&lt;$Z$10,H81,0),0)))</f>
        <v>0</v>
      </c>
      <c r="Z81" s="296">
        <f>IF('1. General Input'!$D$10=0,0,IF('1. General Input'!$D$10=8,0,IF(C81&gt;$Z$10-1,IF(C81&lt;$AA$10,H81,0),0)))</f>
        <v>0</v>
      </c>
      <c r="AA81" s="296">
        <f>IF('1. General Input'!$D$10=0,0,IF('1. General Input'!$D$10=8,0,IF(C81&gt;$AA$10-1,IF(C81&lt;$AB$10,H81,0),0)))</f>
        <v>0</v>
      </c>
      <c r="AB81" s="296">
        <f>IF('1. General Input'!$D$10=0,0,IF('1. General Input'!$D$10=8,0,IF(C81&gt;$AB$10-1,IF(C81&lt;$AC$10,H81,0),0)))</f>
        <v>0</v>
      </c>
      <c r="AC81" s="296">
        <f>IF('1. General Input'!$D$10=0,0,IF('1. General Input'!$D$10=8,0,IF(C81&gt;$AC$10-1,IF(C81&lt;$AD$10,H81,0),0)))</f>
        <v>0</v>
      </c>
      <c r="AD81" s="296">
        <f>IF('1. General Input'!$D$10=0,0,IF('1. General Input'!$D$10=8,0,IF(C81&gt;$AD$10-1,IF(C81&lt;$AE$10,H81,0),0)))</f>
        <v>0</v>
      </c>
      <c r="AE81" s="296">
        <f>IF('1. General Input'!$D$10=0,0,IF('1. General Input'!$D$10=8,0,IF(C81&gt;$AE$10-1,IF(C81&lt;$AF$10,H81,0),0)))</f>
        <v>0</v>
      </c>
      <c r="AF81" s="296">
        <f>IF('1. General Input'!$D$10=0,0,IF('1. General Input'!$D$10=8,0,IF(C81&gt;$AF$10-1,IF(C81&lt;$AG$10,H81,0),0)))</f>
        <v>0</v>
      </c>
      <c r="AG81" s="296">
        <f>IF('1. General Input'!$D$10=0,0,IF(C81&gt;$AG$10-1,H81,0))</f>
        <v>0</v>
      </c>
      <c r="AH81" s="270">
        <f t="shared" si="13"/>
        <v>0</v>
      </c>
    </row>
    <row r="82" spans="1:34" x14ac:dyDescent="0.25">
      <c r="A82" s="501"/>
      <c r="B82" s="501"/>
      <c r="C82" s="539"/>
      <c r="D82" s="502"/>
      <c r="E82" s="505"/>
      <c r="F82" s="505"/>
      <c r="G82" s="505"/>
      <c r="H82" s="296">
        <f t="shared" si="14"/>
        <v>0</v>
      </c>
      <c r="I82" s="296">
        <f t="shared" si="15"/>
        <v>0</v>
      </c>
      <c r="J82" s="296">
        <f t="shared" si="16"/>
        <v>0</v>
      </c>
      <c r="K82" s="296">
        <f t="shared" si="17"/>
        <v>0</v>
      </c>
      <c r="L82" s="296">
        <f t="shared" si="18"/>
        <v>0</v>
      </c>
      <c r="M82" s="296">
        <f t="shared" si="19"/>
        <v>0</v>
      </c>
      <c r="N82" s="296">
        <f t="shared" si="20"/>
        <v>0</v>
      </c>
      <c r="O82" s="296">
        <f t="shared" si="21"/>
        <v>0</v>
      </c>
      <c r="P82" s="296">
        <f t="shared" si="12"/>
        <v>0</v>
      </c>
      <c r="Q82" s="296">
        <f>IF('1. General Input'!$D$10=0,0,IF('1. General Input'!$D$10=8,0,IF(C82&gt;$Q$10-1,IF(C82&lt;$R$10,H82,0),0)))</f>
        <v>0</v>
      </c>
      <c r="R82" s="296">
        <f>IF('1. General Input'!$D$10=0,0,IF('1. General Input'!$D$10=8,0,IF(C82&gt;$R$10-1,IF(C82&lt;$S$10,H82,0),0)))</f>
        <v>0</v>
      </c>
      <c r="S82" s="296">
        <f>IF('1. General Input'!$D$10=0,0,IF('1. General Input'!$D$10=8,0,IF(C82&gt;$S$10-1,IF(C82&lt;$T$10,H82,0),0)))</f>
        <v>0</v>
      </c>
      <c r="T82" s="296">
        <f>IF('1. General Input'!$D$10=0,0,IF('1. General Input'!$D$10=8,0,IF(C82&gt;$T$10-1,IF(C82&lt;$U$10,H82,0),0)))</f>
        <v>0</v>
      </c>
      <c r="U82" s="296">
        <f>IF('1. General Input'!$D$10=0,0,IF('1. General Input'!$D$10=8,0,IF(C82&gt;$U$10-1,IF(C82&lt;$V$10,H82,0),0)))</f>
        <v>0</v>
      </c>
      <c r="V82" s="296">
        <f>IF('1. General Input'!$D$10=0,0,IF('1. General Input'!$D$10=8,0,IF(C82&gt;$V$10-1,IF(C82&lt;$W$10,H82,0),0)))</f>
        <v>0</v>
      </c>
      <c r="W82" s="296">
        <f>IF('1. General Input'!$D$10=0,0,IF('1. General Input'!$D$10=8,0,IF(C82&gt;$W$10-1,IF(C82&lt;$X$10,H82,0),0)))</f>
        <v>0</v>
      </c>
      <c r="X82" s="296">
        <f>IF('1. General Input'!$D$10=0,0,IF('1. General Input'!$D$10=8,0,IF(C82&gt;$X$10-1,IF(C82&lt;$Y$10,H82,0),0)))</f>
        <v>0</v>
      </c>
      <c r="Y82" s="296">
        <f>IF('1. General Input'!$D$10=0,0,IF('1. General Input'!$D$10=8,0,IF(C82&gt;$Y$10-1,IF(C82&lt;$Z$10,H82,0),0)))</f>
        <v>0</v>
      </c>
      <c r="Z82" s="296">
        <f>IF('1. General Input'!$D$10=0,0,IF('1. General Input'!$D$10=8,0,IF(C82&gt;$Z$10-1,IF(C82&lt;$AA$10,H82,0),0)))</f>
        <v>0</v>
      </c>
      <c r="AA82" s="296">
        <f>IF('1. General Input'!$D$10=0,0,IF('1. General Input'!$D$10=8,0,IF(C82&gt;$AA$10-1,IF(C82&lt;$AB$10,H82,0),0)))</f>
        <v>0</v>
      </c>
      <c r="AB82" s="296">
        <f>IF('1. General Input'!$D$10=0,0,IF('1. General Input'!$D$10=8,0,IF(C82&gt;$AB$10-1,IF(C82&lt;$AC$10,H82,0),0)))</f>
        <v>0</v>
      </c>
      <c r="AC82" s="296">
        <f>IF('1. General Input'!$D$10=0,0,IF('1. General Input'!$D$10=8,0,IF(C82&gt;$AC$10-1,IF(C82&lt;$AD$10,H82,0),0)))</f>
        <v>0</v>
      </c>
      <c r="AD82" s="296">
        <f>IF('1. General Input'!$D$10=0,0,IF('1. General Input'!$D$10=8,0,IF(C82&gt;$AD$10-1,IF(C82&lt;$AE$10,H82,0),0)))</f>
        <v>0</v>
      </c>
      <c r="AE82" s="296">
        <f>IF('1. General Input'!$D$10=0,0,IF('1. General Input'!$D$10=8,0,IF(C82&gt;$AE$10-1,IF(C82&lt;$AF$10,H82,0),0)))</f>
        <v>0</v>
      </c>
      <c r="AF82" s="296">
        <f>IF('1. General Input'!$D$10=0,0,IF('1. General Input'!$D$10=8,0,IF(C82&gt;$AF$10-1,IF(C82&lt;$AG$10,H82,0),0)))</f>
        <v>0</v>
      </c>
      <c r="AG82" s="296">
        <f>IF('1. General Input'!$D$10=0,0,IF(C82&gt;$AG$10-1,H82,0))</f>
        <v>0</v>
      </c>
      <c r="AH82" s="270">
        <f t="shared" si="13"/>
        <v>0</v>
      </c>
    </row>
    <row r="83" spans="1:34" x14ac:dyDescent="0.25">
      <c r="A83" s="501"/>
      <c r="B83" s="501"/>
      <c r="C83" s="539"/>
      <c r="D83" s="502"/>
      <c r="E83" s="505"/>
      <c r="F83" s="505"/>
      <c r="G83" s="505"/>
      <c r="H83" s="296">
        <f t="shared" si="14"/>
        <v>0</v>
      </c>
      <c r="I83" s="296">
        <f t="shared" si="15"/>
        <v>0</v>
      </c>
      <c r="J83" s="296">
        <f t="shared" si="16"/>
        <v>0</v>
      </c>
      <c r="K83" s="296">
        <f t="shared" si="17"/>
        <v>0</v>
      </c>
      <c r="L83" s="296">
        <f t="shared" si="18"/>
        <v>0</v>
      </c>
      <c r="M83" s="296">
        <f t="shared" si="19"/>
        <v>0</v>
      </c>
      <c r="N83" s="296">
        <f t="shared" si="20"/>
        <v>0</v>
      </c>
      <c r="O83" s="296">
        <f t="shared" si="21"/>
        <v>0</v>
      </c>
      <c r="P83" s="296">
        <f t="shared" si="12"/>
        <v>0</v>
      </c>
      <c r="Q83" s="296">
        <f>IF('1. General Input'!$D$10=0,0,IF('1. General Input'!$D$10=8,0,IF(C83&gt;$Q$10-1,IF(C83&lt;$R$10,H83,0),0)))</f>
        <v>0</v>
      </c>
      <c r="R83" s="296">
        <f>IF('1. General Input'!$D$10=0,0,IF('1. General Input'!$D$10=8,0,IF(C83&gt;$R$10-1,IF(C83&lt;$S$10,H83,0),0)))</f>
        <v>0</v>
      </c>
      <c r="S83" s="296">
        <f>IF('1. General Input'!$D$10=0,0,IF('1. General Input'!$D$10=8,0,IF(C83&gt;$S$10-1,IF(C83&lt;$T$10,H83,0),0)))</f>
        <v>0</v>
      </c>
      <c r="T83" s="296">
        <f>IF('1. General Input'!$D$10=0,0,IF('1. General Input'!$D$10=8,0,IF(C83&gt;$T$10-1,IF(C83&lt;$U$10,H83,0),0)))</f>
        <v>0</v>
      </c>
      <c r="U83" s="296">
        <f>IF('1. General Input'!$D$10=0,0,IF('1. General Input'!$D$10=8,0,IF(C83&gt;$U$10-1,IF(C83&lt;$V$10,H83,0),0)))</f>
        <v>0</v>
      </c>
      <c r="V83" s="296">
        <f>IF('1. General Input'!$D$10=0,0,IF('1. General Input'!$D$10=8,0,IF(C83&gt;$V$10-1,IF(C83&lt;$W$10,H83,0),0)))</f>
        <v>0</v>
      </c>
      <c r="W83" s="296">
        <f>IF('1. General Input'!$D$10=0,0,IF('1. General Input'!$D$10=8,0,IF(C83&gt;$W$10-1,IF(C83&lt;$X$10,H83,0),0)))</f>
        <v>0</v>
      </c>
      <c r="X83" s="296">
        <f>IF('1. General Input'!$D$10=0,0,IF('1. General Input'!$D$10=8,0,IF(C83&gt;$X$10-1,IF(C83&lt;$Y$10,H83,0),0)))</f>
        <v>0</v>
      </c>
      <c r="Y83" s="296">
        <f>IF('1. General Input'!$D$10=0,0,IF('1. General Input'!$D$10=8,0,IF(C83&gt;$Y$10-1,IF(C83&lt;$Z$10,H83,0),0)))</f>
        <v>0</v>
      </c>
      <c r="Z83" s="296">
        <f>IF('1. General Input'!$D$10=0,0,IF('1. General Input'!$D$10=8,0,IF(C83&gt;$Z$10-1,IF(C83&lt;$AA$10,H83,0),0)))</f>
        <v>0</v>
      </c>
      <c r="AA83" s="296">
        <f>IF('1. General Input'!$D$10=0,0,IF('1. General Input'!$D$10=8,0,IF(C83&gt;$AA$10-1,IF(C83&lt;$AB$10,H83,0),0)))</f>
        <v>0</v>
      </c>
      <c r="AB83" s="296">
        <f>IF('1. General Input'!$D$10=0,0,IF('1. General Input'!$D$10=8,0,IF(C83&gt;$AB$10-1,IF(C83&lt;$AC$10,H83,0),0)))</f>
        <v>0</v>
      </c>
      <c r="AC83" s="296">
        <f>IF('1. General Input'!$D$10=0,0,IF('1. General Input'!$D$10=8,0,IF(C83&gt;$AC$10-1,IF(C83&lt;$AD$10,H83,0),0)))</f>
        <v>0</v>
      </c>
      <c r="AD83" s="296">
        <f>IF('1. General Input'!$D$10=0,0,IF('1. General Input'!$D$10=8,0,IF(C83&gt;$AD$10-1,IF(C83&lt;$AE$10,H83,0),0)))</f>
        <v>0</v>
      </c>
      <c r="AE83" s="296">
        <f>IF('1. General Input'!$D$10=0,0,IF('1. General Input'!$D$10=8,0,IF(C83&gt;$AE$10-1,IF(C83&lt;$AF$10,H83,0),0)))</f>
        <v>0</v>
      </c>
      <c r="AF83" s="296">
        <f>IF('1. General Input'!$D$10=0,0,IF('1. General Input'!$D$10=8,0,IF(C83&gt;$AF$10-1,IF(C83&lt;$AG$10,H83,0),0)))</f>
        <v>0</v>
      </c>
      <c r="AG83" s="296">
        <f>IF('1. General Input'!$D$10=0,0,IF(C83&gt;$AG$10-1,H83,0))</f>
        <v>0</v>
      </c>
      <c r="AH83" s="270">
        <f t="shared" si="13"/>
        <v>0</v>
      </c>
    </row>
    <row r="84" spans="1:34" x14ac:dyDescent="0.25">
      <c r="A84" s="501"/>
      <c r="B84" s="501"/>
      <c r="C84" s="539"/>
      <c r="D84" s="502"/>
      <c r="E84" s="505"/>
      <c r="F84" s="505"/>
      <c r="G84" s="505"/>
      <c r="H84" s="296">
        <f t="shared" si="14"/>
        <v>0</v>
      </c>
      <c r="I84" s="296">
        <f t="shared" si="15"/>
        <v>0</v>
      </c>
      <c r="J84" s="296">
        <f t="shared" si="16"/>
        <v>0</v>
      </c>
      <c r="K84" s="296">
        <f t="shared" si="17"/>
        <v>0</v>
      </c>
      <c r="L84" s="296">
        <f t="shared" si="18"/>
        <v>0</v>
      </c>
      <c r="M84" s="296">
        <f t="shared" si="19"/>
        <v>0</v>
      </c>
      <c r="N84" s="296">
        <f t="shared" si="20"/>
        <v>0</v>
      </c>
      <c r="O84" s="296">
        <f t="shared" si="21"/>
        <v>0</v>
      </c>
      <c r="P84" s="296">
        <f t="shared" si="12"/>
        <v>0</v>
      </c>
      <c r="Q84" s="296">
        <f>IF('1. General Input'!$D$10=0,0,IF('1. General Input'!$D$10=8,0,IF(C84&gt;$Q$10-1,IF(C84&lt;$R$10,H84,0),0)))</f>
        <v>0</v>
      </c>
      <c r="R84" s="296">
        <f>IF('1. General Input'!$D$10=0,0,IF('1. General Input'!$D$10=8,0,IF(C84&gt;$R$10-1,IF(C84&lt;$S$10,H84,0),0)))</f>
        <v>0</v>
      </c>
      <c r="S84" s="296">
        <f>IF('1. General Input'!$D$10=0,0,IF('1. General Input'!$D$10=8,0,IF(C84&gt;$S$10-1,IF(C84&lt;$T$10,H84,0),0)))</f>
        <v>0</v>
      </c>
      <c r="T84" s="296">
        <f>IF('1. General Input'!$D$10=0,0,IF('1. General Input'!$D$10=8,0,IF(C84&gt;$T$10-1,IF(C84&lt;$U$10,H84,0),0)))</f>
        <v>0</v>
      </c>
      <c r="U84" s="296">
        <f>IF('1. General Input'!$D$10=0,0,IF('1. General Input'!$D$10=8,0,IF(C84&gt;$U$10-1,IF(C84&lt;$V$10,H84,0),0)))</f>
        <v>0</v>
      </c>
      <c r="V84" s="296">
        <f>IF('1. General Input'!$D$10=0,0,IF('1. General Input'!$D$10=8,0,IF(C84&gt;$V$10-1,IF(C84&lt;$W$10,H84,0),0)))</f>
        <v>0</v>
      </c>
      <c r="W84" s="296">
        <f>IF('1. General Input'!$D$10=0,0,IF('1. General Input'!$D$10=8,0,IF(C84&gt;$W$10-1,IF(C84&lt;$X$10,H84,0),0)))</f>
        <v>0</v>
      </c>
      <c r="X84" s="296">
        <f>IF('1. General Input'!$D$10=0,0,IF('1. General Input'!$D$10=8,0,IF(C84&gt;$X$10-1,IF(C84&lt;$Y$10,H84,0),0)))</f>
        <v>0</v>
      </c>
      <c r="Y84" s="296">
        <f>IF('1. General Input'!$D$10=0,0,IF('1. General Input'!$D$10=8,0,IF(C84&gt;$Y$10-1,IF(C84&lt;$Z$10,H84,0),0)))</f>
        <v>0</v>
      </c>
      <c r="Z84" s="296">
        <f>IF('1. General Input'!$D$10=0,0,IF('1. General Input'!$D$10=8,0,IF(C84&gt;$Z$10-1,IF(C84&lt;$AA$10,H84,0),0)))</f>
        <v>0</v>
      </c>
      <c r="AA84" s="296">
        <f>IF('1. General Input'!$D$10=0,0,IF('1. General Input'!$D$10=8,0,IF(C84&gt;$AA$10-1,IF(C84&lt;$AB$10,H84,0),0)))</f>
        <v>0</v>
      </c>
      <c r="AB84" s="296">
        <f>IF('1. General Input'!$D$10=0,0,IF('1. General Input'!$D$10=8,0,IF(C84&gt;$AB$10-1,IF(C84&lt;$AC$10,H84,0),0)))</f>
        <v>0</v>
      </c>
      <c r="AC84" s="296">
        <f>IF('1. General Input'!$D$10=0,0,IF('1. General Input'!$D$10=8,0,IF(C84&gt;$AC$10-1,IF(C84&lt;$AD$10,H84,0),0)))</f>
        <v>0</v>
      </c>
      <c r="AD84" s="296">
        <f>IF('1. General Input'!$D$10=0,0,IF('1. General Input'!$D$10=8,0,IF(C84&gt;$AD$10-1,IF(C84&lt;$AE$10,H84,0),0)))</f>
        <v>0</v>
      </c>
      <c r="AE84" s="296">
        <f>IF('1. General Input'!$D$10=0,0,IF('1. General Input'!$D$10=8,0,IF(C84&gt;$AE$10-1,IF(C84&lt;$AF$10,H84,0),0)))</f>
        <v>0</v>
      </c>
      <c r="AF84" s="296">
        <f>IF('1. General Input'!$D$10=0,0,IF('1. General Input'!$D$10=8,0,IF(C84&gt;$AF$10-1,IF(C84&lt;$AG$10,H84,0),0)))</f>
        <v>0</v>
      </c>
      <c r="AG84" s="296">
        <f>IF('1. General Input'!$D$10=0,0,IF(C84&gt;$AG$10-1,H84,0))</f>
        <v>0</v>
      </c>
      <c r="AH84" s="270">
        <f t="shared" si="13"/>
        <v>0</v>
      </c>
    </row>
    <row r="85" spans="1:34" x14ac:dyDescent="0.25">
      <c r="A85" s="501"/>
      <c r="B85" s="501"/>
      <c r="C85" s="539"/>
      <c r="D85" s="502"/>
      <c r="E85" s="505"/>
      <c r="F85" s="505"/>
      <c r="G85" s="505"/>
      <c r="H85" s="296">
        <f t="shared" si="14"/>
        <v>0</v>
      </c>
      <c r="I85" s="296">
        <f t="shared" si="15"/>
        <v>0</v>
      </c>
      <c r="J85" s="296">
        <f t="shared" si="16"/>
        <v>0</v>
      </c>
      <c r="K85" s="296">
        <f t="shared" si="17"/>
        <v>0</v>
      </c>
      <c r="L85" s="296">
        <f t="shared" si="18"/>
        <v>0</v>
      </c>
      <c r="M85" s="296">
        <f t="shared" si="19"/>
        <v>0</v>
      </c>
      <c r="N85" s="296">
        <f t="shared" si="20"/>
        <v>0</v>
      </c>
      <c r="O85" s="296">
        <f t="shared" si="21"/>
        <v>0</v>
      </c>
      <c r="P85" s="296">
        <f t="shared" si="12"/>
        <v>0</v>
      </c>
      <c r="Q85" s="296">
        <f>IF('1. General Input'!$D$10=0,0,IF('1. General Input'!$D$10=8,0,IF(C85&gt;$Q$10-1,IF(C85&lt;$R$10,H85,0),0)))</f>
        <v>0</v>
      </c>
      <c r="R85" s="296">
        <f>IF('1. General Input'!$D$10=0,0,IF('1. General Input'!$D$10=8,0,IF(C85&gt;$R$10-1,IF(C85&lt;$S$10,H85,0),0)))</f>
        <v>0</v>
      </c>
      <c r="S85" s="296">
        <f>IF('1. General Input'!$D$10=0,0,IF('1. General Input'!$D$10=8,0,IF(C85&gt;$S$10-1,IF(C85&lt;$T$10,H85,0),0)))</f>
        <v>0</v>
      </c>
      <c r="T85" s="296">
        <f>IF('1. General Input'!$D$10=0,0,IF('1. General Input'!$D$10=8,0,IF(C85&gt;$T$10-1,IF(C85&lt;$U$10,H85,0),0)))</f>
        <v>0</v>
      </c>
      <c r="U85" s="296">
        <f>IF('1. General Input'!$D$10=0,0,IF('1. General Input'!$D$10=8,0,IF(C85&gt;$U$10-1,IF(C85&lt;$V$10,H85,0),0)))</f>
        <v>0</v>
      </c>
      <c r="V85" s="296">
        <f>IF('1. General Input'!$D$10=0,0,IF('1. General Input'!$D$10=8,0,IF(C85&gt;$V$10-1,IF(C85&lt;$W$10,H85,0),0)))</f>
        <v>0</v>
      </c>
      <c r="W85" s="296">
        <f>IF('1. General Input'!$D$10=0,0,IF('1. General Input'!$D$10=8,0,IF(C85&gt;$W$10-1,IF(C85&lt;$X$10,H85,0),0)))</f>
        <v>0</v>
      </c>
      <c r="X85" s="296">
        <f>IF('1. General Input'!$D$10=0,0,IF('1. General Input'!$D$10=8,0,IF(C85&gt;$X$10-1,IF(C85&lt;$Y$10,H85,0),0)))</f>
        <v>0</v>
      </c>
      <c r="Y85" s="296">
        <f>IF('1. General Input'!$D$10=0,0,IF('1. General Input'!$D$10=8,0,IF(C85&gt;$Y$10-1,IF(C85&lt;$Z$10,H85,0),0)))</f>
        <v>0</v>
      </c>
      <c r="Z85" s="296">
        <f>IF('1. General Input'!$D$10=0,0,IF('1. General Input'!$D$10=8,0,IF(C85&gt;$Z$10-1,IF(C85&lt;$AA$10,H85,0),0)))</f>
        <v>0</v>
      </c>
      <c r="AA85" s="296">
        <f>IF('1. General Input'!$D$10=0,0,IF('1. General Input'!$D$10=8,0,IF(C85&gt;$AA$10-1,IF(C85&lt;$AB$10,H85,0),0)))</f>
        <v>0</v>
      </c>
      <c r="AB85" s="296">
        <f>IF('1. General Input'!$D$10=0,0,IF('1. General Input'!$D$10=8,0,IF(C85&gt;$AB$10-1,IF(C85&lt;$AC$10,H85,0),0)))</f>
        <v>0</v>
      </c>
      <c r="AC85" s="296">
        <f>IF('1. General Input'!$D$10=0,0,IF('1. General Input'!$D$10=8,0,IF(C85&gt;$AC$10-1,IF(C85&lt;$AD$10,H85,0),0)))</f>
        <v>0</v>
      </c>
      <c r="AD85" s="296">
        <f>IF('1. General Input'!$D$10=0,0,IF('1. General Input'!$D$10=8,0,IF(C85&gt;$AD$10-1,IF(C85&lt;$AE$10,H85,0),0)))</f>
        <v>0</v>
      </c>
      <c r="AE85" s="296">
        <f>IF('1. General Input'!$D$10=0,0,IF('1. General Input'!$D$10=8,0,IF(C85&gt;$AE$10-1,IF(C85&lt;$AF$10,H85,0),0)))</f>
        <v>0</v>
      </c>
      <c r="AF85" s="296">
        <f>IF('1. General Input'!$D$10=0,0,IF('1. General Input'!$D$10=8,0,IF(C85&gt;$AF$10-1,IF(C85&lt;$AG$10,H85,0),0)))</f>
        <v>0</v>
      </c>
      <c r="AG85" s="296">
        <f>IF('1. General Input'!$D$10=0,0,IF(C85&gt;$AG$10-1,H85,0))</f>
        <v>0</v>
      </c>
      <c r="AH85" s="270">
        <f t="shared" si="13"/>
        <v>0</v>
      </c>
    </row>
    <row r="86" spans="1:34" x14ac:dyDescent="0.25">
      <c r="A86" s="501"/>
      <c r="B86" s="501"/>
      <c r="C86" s="539"/>
      <c r="D86" s="502"/>
      <c r="E86" s="505"/>
      <c r="F86" s="505"/>
      <c r="G86" s="505"/>
      <c r="H86" s="296">
        <f t="shared" si="14"/>
        <v>0</v>
      </c>
      <c r="I86" s="296">
        <f t="shared" si="15"/>
        <v>0</v>
      </c>
      <c r="J86" s="296">
        <f t="shared" si="16"/>
        <v>0</v>
      </c>
      <c r="K86" s="296">
        <f t="shared" si="17"/>
        <v>0</v>
      </c>
      <c r="L86" s="296">
        <f t="shared" si="18"/>
        <v>0</v>
      </c>
      <c r="M86" s="296">
        <f t="shared" si="19"/>
        <v>0</v>
      </c>
      <c r="N86" s="296">
        <f t="shared" si="20"/>
        <v>0</v>
      </c>
      <c r="O86" s="296">
        <f t="shared" si="21"/>
        <v>0</v>
      </c>
      <c r="P86" s="296">
        <f t="shared" si="12"/>
        <v>0</v>
      </c>
      <c r="Q86" s="296">
        <f>IF('1. General Input'!$D$10=0,0,IF('1. General Input'!$D$10=8,0,IF(C86&gt;$Q$10-1,IF(C86&lt;$R$10,H86,0),0)))</f>
        <v>0</v>
      </c>
      <c r="R86" s="296">
        <f>IF('1. General Input'!$D$10=0,0,IF('1. General Input'!$D$10=8,0,IF(C86&gt;$R$10-1,IF(C86&lt;$S$10,H86,0),0)))</f>
        <v>0</v>
      </c>
      <c r="S86" s="296">
        <f>IF('1. General Input'!$D$10=0,0,IF('1. General Input'!$D$10=8,0,IF(C86&gt;$S$10-1,IF(C86&lt;$T$10,H86,0),0)))</f>
        <v>0</v>
      </c>
      <c r="T86" s="296">
        <f>IF('1. General Input'!$D$10=0,0,IF('1. General Input'!$D$10=8,0,IF(C86&gt;$T$10-1,IF(C86&lt;$U$10,H86,0),0)))</f>
        <v>0</v>
      </c>
      <c r="U86" s="296">
        <f>IF('1. General Input'!$D$10=0,0,IF('1. General Input'!$D$10=8,0,IF(C86&gt;$U$10-1,IF(C86&lt;$V$10,H86,0),0)))</f>
        <v>0</v>
      </c>
      <c r="V86" s="296">
        <f>IF('1. General Input'!$D$10=0,0,IF('1. General Input'!$D$10=8,0,IF(C86&gt;$V$10-1,IF(C86&lt;$W$10,H86,0),0)))</f>
        <v>0</v>
      </c>
      <c r="W86" s="296">
        <f>IF('1. General Input'!$D$10=0,0,IF('1. General Input'!$D$10=8,0,IF(C86&gt;$W$10-1,IF(C86&lt;$X$10,H86,0),0)))</f>
        <v>0</v>
      </c>
      <c r="X86" s="296">
        <f>IF('1. General Input'!$D$10=0,0,IF('1. General Input'!$D$10=8,0,IF(C86&gt;$X$10-1,IF(C86&lt;$Y$10,H86,0),0)))</f>
        <v>0</v>
      </c>
      <c r="Y86" s="296">
        <f>IF('1. General Input'!$D$10=0,0,IF('1. General Input'!$D$10=8,0,IF(C86&gt;$Y$10-1,IF(C86&lt;$Z$10,H86,0),0)))</f>
        <v>0</v>
      </c>
      <c r="Z86" s="296">
        <f>IF('1. General Input'!$D$10=0,0,IF('1. General Input'!$D$10=8,0,IF(C86&gt;$Z$10-1,IF(C86&lt;$AA$10,H86,0),0)))</f>
        <v>0</v>
      </c>
      <c r="AA86" s="296">
        <f>IF('1. General Input'!$D$10=0,0,IF('1. General Input'!$D$10=8,0,IF(C86&gt;$AA$10-1,IF(C86&lt;$AB$10,H86,0),0)))</f>
        <v>0</v>
      </c>
      <c r="AB86" s="296">
        <f>IF('1. General Input'!$D$10=0,0,IF('1. General Input'!$D$10=8,0,IF(C86&gt;$AB$10-1,IF(C86&lt;$AC$10,H86,0),0)))</f>
        <v>0</v>
      </c>
      <c r="AC86" s="296">
        <f>IF('1. General Input'!$D$10=0,0,IF('1. General Input'!$D$10=8,0,IF(C86&gt;$AC$10-1,IF(C86&lt;$AD$10,H86,0),0)))</f>
        <v>0</v>
      </c>
      <c r="AD86" s="296">
        <f>IF('1. General Input'!$D$10=0,0,IF('1. General Input'!$D$10=8,0,IF(C86&gt;$AD$10-1,IF(C86&lt;$AE$10,H86,0),0)))</f>
        <v>0</v>
      </c>
      <c r="AE86" s="296">
        <f>IF('1. General Input'!$D$10=0,0,IF('1. General Input'!$D$10=8,0,IF(C86&gt;$AE$10-1,IF(C86&lt;$AF$10,H86,0),0)))</f>
        <v>0</v>
      </c>
      <c r="AF86" s="296">
        <f>IF('1. General Input'!$D$10=0,0,IF('1. General Input'!$D$10=8,0,IF(C86&gt;$AF$10-1,IF(C86&lt;$AG$10,H86,0),0)))</f>
        <v>0</v>
      </c>
      <c r="AG86" s="296">
        <f>IF('1. General Input'!$D$10=0,0,IF(C86&gt;$AG$10-1,H86,0))</f>
        <v>0</v>
      </c>
      <c r="AH86" s="270">
        <f t="shared" si="13"/>
        <v>0</v>
      </c>
    </row>
    <row r="87" spans="1:34" x14ac:dyDescent="0.25">
      <c r="A87" s="501"/>
      <c r="B87" s="501"/>
      <c r="C87" s="539"/>
      <c r="D87" s="502"/>
      <c r="E87" s="505"/>
      <c r="F87" s="505"/>
      <c r="G87" s="505"/>
      <c r="H87" s="296">
        <f t="shared" si="14"/>
        <v>0</v>
      </c>
      <c r="I87" s="296">
        <f t="shared" si="15"/>
        <v>0</v>
      </c>
      <c r="J87" s="296">
        <f t="shared" si="16"/>
        <v>0</v>
      </c>
      <c r="K87" s="296">
        <f t="shared" si="17"/>
        <v>0</v>
      </c>
      <c r="L87" s="296">
        <f t="shared" si="18"/>
        <v>0</v>
      </c>
      <c r="M87" s="296">
        <f t="shared" si="19"/>
        <v>0</v>
      </c>
      <c r="N87" s="296">
        <f t="shared" si="20"/>
        <v>0</v>
      </c>
      <c r="O87" s="296">
        <f t="shared" si="21"/>
        <v>0</v>
      </c>
      <c r="P87" s="296">
        <f t="shared" ref="P87:P113" si="22">IF(C87&gt;$P$10-1,IF(C87&lt;$P$11+1,H87,0),0)</f>
        <v>0</v>
      </c>
      <c r="Q87" s="296">
        <f>IF('1. General Input'!$D$10=0,0,IF('1. General Input'!$D$10=8,0,IF(C87&gt;$Q$10-1,IF(C87&lt;$R$10,H87,0),0)))</f>
        <v>0</v>
      </c>
      <c r="R87" s="296">
        <f>IF('1. General Input'!$D$10=0,0,IF('1. General Input'!$D$10=8,0,IF(C87&gt;$R$10-1,IF(C87&lt;$S$10,H87,0),0)))</f>
        <v>0</v>
      </c>
      <c r="S87" s="296">
        <f>IF('1. General Input'!$D$10=0,0,IF('1. General Input'!$D$10=8,0,IF(C87&gt;$S$10-1,IF(C87&lt;$T$10,H87,0),0)))</f>
        <v>0</v>
      </c>
      <c r="T87" s="296">
        <f>IF('1. General Input'!$D$10=0,0,IF('1. General Input'!$D$10=8,0,IF(C87&gt;$T$10-1,IF(C87&lt;$U$10,H87,0),0)))</f>
        <v>0</v>
      </c>
      <c r="U87" s="296">
        <f>IF('1. General Input'!$D$10=0,0,IF('1. General Input'!$D$10=8,0,IF(C87&gt;$U$10-1,IF(C87&lt;$V$10,H87,0),0)))</f>
        <v>0</v>
      </c>
      <c r="V87" s="296">
        <f>IF('1. General Input'!$D$10=0,0,IF('1. General Input'!$D$10=8,0,IF(C87&gt;$V$10-1,IF(C87&lt;$W$10,H87,0),0)))</f>
        <v>0</v>
      </c>
      <c r="W87" s="296">
        <f>IF('1. General Input'!$D$10=0,0,IF('1. General Input'!$D$10=8,0,IF(C87&gt;$W$10-1,IF(C87&lt;$X$10,H87,0),0)))</f>
        <v>0</v>
      </c>
      <c r="X87" s="296">
        <f>IF('1. General Input'!$D$10=0,0,IF('1. General Input'!$D$10=8,0,IF(C87&gt;$X$10-1,IF(C87&lt;$Y$10,H87,0),0)))</f>
        <v>0</v>
      </c>
      <c r="Y87" s="296">
        <f>IF('1. General Input'!$D$10=0,0,IF('1. General Input'!$D$10=8,0,IF(C87&gt;$Y$10-1,IF(C87&lt;$Z$10,H87,0),0)))</f>
        <v>0</v>
      </c>
      <c r="Z87" s="296">
        <f>IF('1. General Input'!$D$10=0,0,IF('1. General Input'!$D$10=8,0,IF(C87&gt;$Z$10-1,IF(C87&lt;$AA$10,H87,0),0)))</f>
        <v>0</v>
      </c>
      <c r="AA87" s="296">
        <f>IF('1. General Input'!$D$10=0,0,IF('1. General Input'!$D$10=8,0,IF(C87&gt;$AA$10-1,IF(C87&lt;$AB$10,H87,0),0)))</f>
        <v>0</v>
      </c>
      <c r="AB87" s="296">
        <f>IF('1. General Input'!$D$10=0,0,IF('1. General Input'!$D$10=8,0,IF(C87&gt;$AB$10-1,IF(C87&lt;$AC$10,H87,0),0)))</f>
        <v>0</v>
      </c>
      <c r="AC87" s="296">
        <f>IF('1. General Input'!$D$10=0,0,IF('1. General Input'!$D$10=8,0,IF(C87&gt;$AC$10-1,IF(C87&lt;$AD$10,H87,0),0)))</f>
        <v>0</v>
      </c>
      <c r="AD87" s="296">
        <f>IF('1. General Input'!$D$10=0,0,IF('1. General Input'!$D$10=8,0,IF(C87&gt;$AD$10-1,IF(C87&lt;$AE$10,H87,0),0)))</f>
        <v>0</v>
      </c>
      <c r="AE87" s="296">
        <f>IF('1. General Input'!$D$10=0,0,IF('1. General Input'!$D$10=8,0,IF(C87&gt;$AE$10-1,IF(C87&lt;$AF$10,H87,0),0)))</f>
        <v>0</v>
      </c>
      <c r="AF87" s="296">
        <f>IF('1. General Input'!$D$10=0,0,IF('1. General Input'!$D$10=8,0,IF(C87&gt;$AF$10-1,IF(C87&lt;$AG$10,H87,0),0)))</f>
        <v>0</v>
      </c>
      <c r="AG87" s="296">
        <f>IF('1. General Input'!$D$10=0,0,IF(C87&gt;$AG$10-1,H87,0))</f>
        <v>0</v>
      </c>
      <c r="AH87" s="270">
        <f t="shared" si="13"/>
        <v>0</v>
      </c>
    </row>
    <row r="88" spans="1:34" x14ac:dyDescent="0.25">
      <c r="A88" s="501"/>
      <c r="B88" s="501"/>
      <c r="C88" s="539"/>
      <c r="D88" s="502"/>
      <c r="E88" s="505"/>
      <c r="F88" s="505"/>
      <c r="G88" s="505"/>
      <c r="H88" s="296">
        <f t="shared" si="14"/>
        <v>0</v>
      </c>
      <c r="I88" s="296">
        <f t="shared" si="15"/>
        <v>0</v>
      </c>
      <c r="J88" s="296">
        <f t="shared" si="16"/>
        <v>0</v>
      </c>
      <c r="K88" s="296">
        <f t="shared" si="17"/>
        <v>0</v>
      </c>
      <c r="L88" s="296">
        <f t="shared" si="18"/>
        <v>0</v>
      </c>
      <c r="M88" s="296">
        <f t="shared" si="19"/>
        <v>0</v>
      </c>
      <c r="N88" s="296">
        <f t="shared" si="20"/>
        <v>0</v>
      </c>
      <c r="O88" s="296">
        <f t="shared" si="21"/>
        <v>0</v>
      </c>
      <c r="P88" s="296">
        <f t="shared" si="22"/>
        <v>0</v>
      </c>
      <c r="Q88" s="296">
        <f>IF('1. General Input'!$D$10=0,0,IF('1. General Input'!$D$10=8,0,IF(C88&gt;$Q$10-1,IF(C88&lt;$R$10,H88,0),0)))</f>
        <v>0</v>
      </c>
      <c r="R88" s="296">
        <f>IF('1. General Input'!$D$10=0,0,IF('1. General Input'!$D$10=8,0,IF(C88&gt;$R$10-1,IF(C88&lt;$S$10,H88,0),0)))</f>
        <v>0</v>
      </c>
      <c r="S88" s="296">
        <f>IF('1. General Input'!$D$10=0,0,IF('1. General Input'!$D$10=8,0,IF(C88&gt;$S$10-1,IF(C88&lt;$T$10,H88,0),0)))</f>
        <v>0</v>
      </c>
      <c r="T88" s="296">
        <f>IF('1. General Input'!$D$10=0,0,IF('1. General Input'!$D$10=8,0,IF(C88&gt;$T$10-1,IF(C88&lt;$U$10,H88,0),0)))</f>
        <v>0</v>
      </c>
      <c r="U88" s="296">
        <f>IF('1. General Input'!$D$10=0,0,IF('1. General Input'!$D$10=8,0,IF(C88&gt;$U$10-1,IF(C88&lt;$V$10,H88,0),0)))</f>
        <v>0</v>
      </c>
      <c r="V88" s="296">
        <f>IF('1. General Input'!$D$10=0,0,IF('1. General Input'!$D$10=8,0,IF(C88&gt;$V$10-1,IF(C88&lt;$W$10,H88,0),0)))</f>
        <v>0</v>
      </c>
      <c r="W88" s="296">
        <f>IF('1. General Input'!$D$10=0,0,IF('1. General Input'!$D$10=8,0,IF(C88&gt;$W$10-1,IF(C88&lt;$X$10,H88,0),0)))</f>
        <v>0</v>
      </c>
      <c r="X88" s="296">
        <f>IF('1. General Input'!$D$10=0,0,IF('1. General Input'!$D$10=8,0,IF(C88&gt;$X$10-1,IF(C88&lt;$Y$10,H88,0),0)))</f>
        <v>0</v>
      </c>
      <c r="Y88" s="296">
        <f>IF('1. General Input'!$D$10=0,0,IF('1. General Input'!$D$10=8,0,IF(C88&gt;$Y$10-1,IF(C88&lt;$Z$10,H88,0),0)))</f>
        <v>0</v>
      </c>
      <c r="Z88" s="296">
        <f>IF('1. General Input'!$D$10=0,0,IF('1. General Input'!$D$10=8,0,IF(C88&gt;$Z$10-1,IF(C88&lt;$AA$10,H88,0),0)))</f>
        <v>0</v>
      </c>
      <c r="AA88" s="296">
        <f>IF('1. General Input'!$D$10=0,0,IF('1. General Input'!$D$10=8,0,IF(C88&gt;$AA$10-1,IF(C88&lt;$AB$10,H88,0),0)))</f>
        <v>0</v>
      </c>
      <c r="AB88" s="296">
        <f>IF('1. General Input'!$D$10=0,0,IF('1. General Input'!$D$10=8,0,IF(C88&gt;$AB$10-1,IF(C88&lt;$AC$10,H88,0),0)))</f>
        <v>0</v>
      </c>
      <c r="AC88" s="296">
        <f>IF('1. General Input'!$D$10=0,0,IF('1. General Input'!$D$10=8,0,IF(C88&gt;$AC$10-1,IF(C88&lt;$AD$10,H88,0),0)))</f>
        <v>0</v>
      </c>
      <c r="AD88" s="296">
        <f>IF('1. General Input'!$D$10=0,0,IF('1. General Input'!$D$10=8,0,IF(C88&gt;$AD$10-1,IF(C88&lt;$AE$10,H88,0),0)))</f>
        <v>0</v>
      </c>
      <c r="AE88" s="296">
        <f>IF('1. General Input'!$D$10=0,0,IF('1. General Input'!$D$10=8,0,IF(C88&gt;$AE$10-1,IF(C88&lt;$AF$10,H88,0),0)))</f>
        <v>0</v>
      </c>
      <c r="AF88" s="296">
        <f>IF('1. General Input'!$D$10=0,0,IF('1. General Input'!$D$10=8,0,IF(C88&gt;$AF$10-1,IF(C88&lt;$AG$10,H88,0),0)))</f>
        <v>0</v>
      </c>
      <c r="AG88" s="296">
        <f>IF('1. General Input'!$D$10=0,0,IF(C88&gt;$AG$10-1,H88,0))</f>
        <v>0</v>
      </c>
      <c r="AH88" s="270">
        <f t="shared" si="13"/>
        <v>0</v>
      </c>
    </row>
    <row r="89" spans="1:34" x14ac:dyDescent="0.25">
      <c r="A89" s="501"/>
      <c r="B89" s="501"/>
      <c r="C89" s="539"/>
      <c r="D89" s="502"/>
      <c r="E89" s="505"/>
      <c r="F89" s="505"/>
      <c r="G89" s="505"/>
      <c r="H89" s="296">
        <f t="shared" si="14"/>
        <v>0</v>
      </c>
      <c r="I89" s="296">
        <f t="shared" si="15"/>
        <v>0</v>
      </c>
      <c r="J89" s="296">
        <f t="shared" si="16"/>
        <v>0</v>
      </c>
      <c r="K89" s="296">
        <f t="shared" si="17"/>
        <v>0</v>
      </c>
      <c r="L89" s="296">
        <f t="shared" si="18"/>
        <v>0</v>
      </c>
      <c r="M89" s="296">
        <f t="shared" si="19"/>
        <v>0</v>
      </c>
      <c r="N89" s="296">
        <f t="shared" si="20"/>
        <v>0</v>
      </c>
      <c r="O89" s="296">
        <f t="shared" si="21"/>
        <v>0</v>
      </c>
      <c r="P89" s="296">
        <f t="shared" si="22"/>
        <v>0</v>
      </c>
      <c r="Q89" s="296">
        <f>IF('1. General Input'!$D$10=0,0,IF('1. General Input'!$D$10=8,0,IF(C89&gt;$Q$10-1,IF(C89&lt;$R$10,H89,0),0)))</f>
        <v>0</v>
      </c>
      <c r="R89" s="296">
        <f>IF('1. General Input'!$D$10=0,0,IF('1. General Input'!$D$10=8,0,IF(C89&gt;$R$10-1,IF(C89&lt;$S$10,H89,0),0)))</f>
        <v>0</v>
      </c>
      <c r="S89" s="296">
        <f>IF('1. General Input'!$D$10=0,0,IF('1. General Input'!$D$10=8,0,IF(C89&gt;$S$10-1,IF(C89&lt;$T$10,H89,0),0)))</f>
        <v>0</v>
      </c>
      <c r="T89" s="296">
        <f>IF('1. General Input'!$D$10=0,0,IF('1. General Input'!$D$10=8,0,IF(C89&gt;$T$10-1,IF(C89&lt;$U$10,H89,0),0)))</f>
        <v>0</v>
      </c>
      <c r="U89" s="296">
        <f>IF('1. General Input'!$D$10=0,0,IF('1. General Input'!$D$10=8,0,IF(C89&gt;$U$10-1,IF(C89&lt;$V$10,H89,0),0)))</f>
        <v>0</v>
      </c>
      <c r="V89" s="296">
        <f>IF('1. General Input'!$D$10=0,0,IF('1. General Input'!$D$10=8,0,IF(C89&gt;$V$10-1,IF(C89&lt;$W$10,H89,0),0)))</f>
        <v>0</v>
      </c>
      <c r="W89" s="296">
        <f>IF('1. General Input'!$D$10=0,0,IF('1. General Input'!$D$10=8,0,IF(C89&gt;$W$10-1,IF(C89&lt;$X$10,H89,0),0)))</f>
        <v>0</v>
      </c>
      <c r="X89" s="296">
        <f>IF('1. General Input'!$D$10=0,0,IF('1. General Input'!$D$10=8,0,IF(C89&gt;$X$10-1,IF(C89&lt;$Y$10,H89,0),0)))</f>
        <v>0</v>
      </c>
      <c r="Y89" s="296">
        <f>IF('1. General Input'!$D$10=0,0,IF('1. General Input'!$D$10=8,0,IF(C89&gt;$Y$10-1,IF(C89&lt;$Z$10,H89,0),0)))</f>
        <v>0</v>
      </c>
      <c r="Z89" s="296">
        <f>IF('1. General Input'!$D$10=0,0,IF('1. General Input'!$D$10=8,0,IF(C89&gt;$Z$10-1,IF(C89&lt;$AA$10,H89,0),0)))</f>
        <v>0</v>
      </c>
      <c r="AA89" s="296">
        <f>IF('1. General Input'!$D$10=0,0,IF('1. General Input'!$D$10=8,0,IF(C89&gt;$AA$10-1,IF(C89&lt;$AB$10,H89,0),0)))</f>
        <v>0</v>
      </c>
      <c r="AB89" s="296">
        <f>IF('1. General Input'!$D$10=0,0,IF('1. General Input'!$D$10=8,0,IF(C89&gt;$AB$10-1,IF(C89&lt;$AC$10,H89,0),0)))</f>
        <v>0</v>
      </c>
      <c r="AC89" s="296">
        <f>IF('1. General Input'!$D$10=0,0,IF('1. General Input'!$D$10=8,0,IF(C89&gt;$AC$10-1,IF(C89&lt;$AD$10,H89,0),0)))</f>
        <v>0</v>
      </c>
      <c r="AD89" s="296">
        <f>IF('1. General Input'!$D$10=0,0,IF('1. General Input'!$D$10=8,0,IF(C89&gt;$AD$10-1,IF(C89&lt;$AE$10,H89,0),0)))</f>
        <v>0</v>
      </c>
      <c r="AE89" s="296">
        <f>IF('1. General Input'!$D$10=0,0,IF('1. General Input'!$D$10=8,0,IF(C89&gt;$AE$10-1,IF(C89&lt;$AF$10,H89,0),0)))</f>
        <v>0</v>
      </c>
      <c r="AF89" s="296">
        <f>IF('1. General Input'!$D$10=0,0,IF('1. General Input'!$D$10=8,0,IF(C89&gt;$AF$10-1,IF(C89&lt;$AG$10,H89,0),0)))</f>
        <v>0</v>
      </c>
      <c r="AG89" s="296">
        <f>IF('1. General Input'!$D$10=0,0,IF(C89&gt;$AG$10-1,H89,0))</f>
        <v>0</v>
      </c>
      <c r="AH89" s="270">
        <f t="shared" si="13"/>
        <v>0</v>
      </c>
    </row>
    <row r="90" spans="1:34" x14ac:dyDescent="0.25">
      <c r="A90" s="501"/>
      <c r="B90" s="501"/>
      <c r="C90" s="539"/>
      <c r="D90" s="502"/>
      <c r="E90" s="505"/>
      <c r="F90" s="505"/>
      <c r="G90" s="505"/>
      <c r="H90" s="296">
        <f t="shared" si="14"/>
        <v>0</v>
      </c>
      <c r="I90" s="296">
        <f t="shared" si="15"/>
        <v>0</v>
      </c>
      <c r="J90" s="296">
        <f t="shared" si="16"/>
        <v>0</v>
      </c>
      <c r="K90" s="296">
        <f t="shared" si="17"/>
        <v>0</v>
      </c>
      <c r="L90" s="296">
        <f t="shared" si="18"/>
        <v>0</v>
      </c>
      <c r="M90" s="296">
        <f t="shared" si="19"/>
        <v>0</v>
      </c>
      <c r="N90" s="296">
        <f t="shared" si="20"/>
        <v>0</v>
      </c>
      <c r="O90" s="296">
        <f t="shared" si="21"/>
        <v>0</v>
      </c>
      <c r="P90" s="296">
        <f t="shared" si="22"/>
        <v>0</v>
      </c>
      <c r="Q90" s="296">
        <f>IF('1. General Input'!$D$10=0,0,IF('1. General Input'!$D$10=8,0,IF(C90&gt;$Q$10-1,IF(C90&lt;$R$10,H90,0),0)))</f>
        <v>0</v>
      </c>
      <c r="R90" s="296">
        <f>IF('1. General Input'!$D$10=0,0,IF('1. General Input'!$D$10=8,0,IF(C90&gt;$R$10-1,IF(C90&lt;$S$10,H90,0),0)))</f>
        <v>0</v>
      </c>
      <c r="S90" s="296">
        <f>IF('1. General Input'!$D$10=0,0,IF('1. General Input'!$D$10=8,0,IF(C90&gt;$S$10-1,IF(C90&lt;$T$10,H90,0),0)))</f>
        <v>0</v>
      </c>
      <c r="T90" s="296">
        <f>IF('1. General Input'!$D$10=0,0,IF('1. General Input'!$D$10=8,0,IF(C90&gt;$T$10-1,IF(C90&lt;$U$10,H90,0),0)))</f>
        <v>0</v>
      </c>
      <c r="U90" s="296">
        <f>IF('1. General Input'!$D$10=0,0,IF('1. General Input'!$D$10=8,0,IF(C90&gt;$U$10-1,IF(C90&lt;$V$10,H90,0),0)))</f>
        <v>0</v>
      </c>
      <c r="V90" s="296">
        <f>IF('1. General Input'!$D$10=0,0,IF('1. General Input'!$D$10=8,0,IF(C90&gt;$V$10-1,IF(C90&lt;$W$10,H90,0),0)))</f>
        <v>0</v>
      </c>
      <c r="W90" s="296">
        <f>IF('1. General Input'!$D$10=0,0,IF('1. General Input'!$D$10=8,0,IF(C90&gt;$W$10-1,IF(C90&lt;$X$10,H90,0),0)))</f>
        <v>0</v>
      </c>
      <c r="X90" s="296">
        <f>IF('1. General Input'!$D$10=0,0,IF('1. General Input'!$D$10=8,0,IF(C90&gt;$X$10-1,IF(C90&lt;$Y$10,H90,0),0)))</f>
        <v>0</v>
      </c>
      <c r="Y90" s="296">
        <f>IF('1. General Input'!$D$10=0,0,IF('1. General Input'!$D$10=8,0,IF(C90&gt;$Y$10-1,IF(C90&lt;$Z$10,H90,0),0)))</f>
        <v>0</v>
      </c>
      <c r="Z90" s="296">
        <f>IF('1. General Input'!$D$10=0,0,IF('1. General Input'!$D$10=8,0,IF(C90&gt;$Z$10-1,IF(C90&lt;$AA$10,H90,0),0)))</f>
        <v>0</v>
      </c>
      <c r="AA90" s="296">
        <f>IF('1. General Input'!$D$10=0,0,IF('1. General Input'!$D$10=8,0,IF(C90&gt;$AA$10-1,IF(C90&lt;$AB$10,H90,0),0)))</f>
        <v>0</v>
      </c>
      <c r="AB90" s="296">
        <f>IF('1. General Input'!$D$10=0,0,IF('1. General Input'!$D$10=8,0,IF(C90&gt;$AB$10-1,IF(C90&lt;$AC$10,H90,0),0)))</f>
        <v>0</v>
      </c>
      <c r="AC90" s="296">
        <f>IF('1. General Input'!$D$10=0,0,IF('1. General Input'!$D$10=8,0,IF(C90&gt;$AC$10-1,IF(C90&lt;$AD$10,H90,0),0)))</f>
        <v>0</v>
      </c>
      <c r="AD90" s="296">
        <f>IF('1. General Input'!$D$10=0,0,IF('1. General Input'!$D$10=8,0,IF(C90&gt;$AD$10-1,IF(C90&lt;$AE$10,H90,0),0)))</f>
        <v>0</v>
      </c>
      <c r="AE90" s="296">
        <f>IF('1. General Input'!$D$10=0,0,IF('1. General Input'!$D$10=8,0,IF(C90&gt;$AE$10-1,IF(C90&lt;$AF$10,H90,0),0)))</f>
        <v>0</v>
      </c>
      <c r="AF90" s="296">
        <f>IF('1. General Input'!$D$10=0,0,IF('1. General Input'!$D$10=8,0,IF(C90&gt;$AF$10-1,IF(C90&lt;$AG$10,H90,0),0)))</f>
        <v>0</v>
      </c>
      <c r="AG90" s="296">
        <f>IF('1. General Input'!$D$10=0,0,IF(C90&gt;$AG$10-1,H90,0))</f>
        <v>0</v>
      </c>
      <c r="AH90" s="270">
        <f t="shared" si="13"/>
        <v>0</v>
      </c>
    </row>
    <row r="91" spans="1:34" x14ac:dyDescent="0.25">
      <c r="A91" s="501"/>
      <c r="B91" s="501"/>
      <c r="C91" s="539"/>
      <c r="D91" s="502"/>
      <c r="E91" s="505"/>
      <c r="F91" s="505"/>
      <c r="G91" s="505"/>
      <c r="H91" s="296">
        <f t="shared" si="14"/>
        <v>0</v>
      </c>
      <c r="I91" s="296">
        <f t="shared" si="15"/>
        <v>0</v>
      </c>
      <c r="J91" s="296">
        <f t="shared" si="16"/>
        <v>0</v>
      </c>
      <c r="K91" s="296">
        <f t="shared" si="17"/>
        <v>0</v>
      </c>
      <c r="L91" s="296">
        <f t="shared" si="18"/>
        <v>0</v>
      </c>
      <c r="M91" s="296">
        <f t="shared" si="19"/>
        <v>0</v>
      </c>
      <c r="N91" s="296">
        <f t="shared" si="20"/>
        <v>0</v>
      </c>
      <c r="O91" s="296">
        <f t="shared" si="21"/>
        <v>0</v>
      </c>
      <c r="P91" s="296">
        <f t="shared" si="22"/>
        <v>0</v>
      </c>
      <c r="Q91" s="296">
        <f>IF('1. General Input'!$D$10=0,0,IF('1. General Input'!$D$10=8,0,IF(C91&gt;$Q$10-1,IF(C91&lt;$R$10,H91,0),0)))</f>
        <v>0</v>
      </c>
      <c r="R91" s="296">
        <f>IF('1. General Input'!$D$10=0,0,IF('1. General Input'!$D$10=8,0,IF(C91&gt;$R$10-1,IF(C91&lt;$S$10,H91,0),0)))</f>
        <v>0</v>
      </c>
      <c r="S91" s="296">
        <f>IF('1. General Input'!$D$10=0,0,IF('1. General Input'!$D$10=8,0,IF(C91&gt;$S$10-1,IF(C91&lt;$T$10,H91,0),0)))</f>
        <v>0</v>
      </c>
      <c r="T91" s="296">
        <f>IF('1. General Input'!$D$10=0,0,IF('1. General Input'!$D$10=8,0,IF(C91&gt;$T$10-1,IF(C91&lt;$U$10,H91,0),0)))</f>
        <v>0</v>
      </c>
      <c r="U91" s="296">
        <f>IF('1. General Input'!$D$10=0,0,IF('1. General Input'!$D$10=8,0,IF(C91&gt;$U$10-1,IF(C91&lt;$V$10,H91,0),0)))</f>
        <v>0</v>
      </c>
      <c r="V91" s="296">
        <f>IF('1. General Input'!$D$10=0,0,IF('1. General Input'!$D$10=8,0,IF(C91&gt;$V$10-1,IF(C91&lt;$W$10,H91,0),0)))</f>
        <v>0</v>
      </c>
      <c r="W91" s="296">
        <f>IF('1. General Input'!$D$10=0,0,IF('1. General Input'!$D$10=8,0,IF(C91&gt;$W$10-1,IF(C91&lt;$X$10,H91,0),0)))</f>
        <v>0</v>
      </c>
      <c r="X91" s="296">
        <f>IF('1. General Input'!$D$10=0,0,IF('1. General Input'!$D$10=8,0,IF(C91&gt;$X$10-1,IF(C91&lt;$Y$10,H91,0),0)))</f>
        <v>0</v>
      </c>
      <c r="Y91" s="296">
        <f>IF('1. General Input'!$D$10=0,0,IF('1. General Input'!$D$10=8,0,IF(C91&gt;$Y$10-1,IF(C91&lt;$Z$10,H91,0),0)))</f>
        <v>0</v>
      </c>
      <c r="Z91" s="296">
        <f>IF('1. General Input'!$D$10=0,0,IF('1. General Input'!$D$10=8,0,IF(C91&gt;$Z$10-1,IF(C91&lt;$AA$10,H91,0),0)))</f>
        <v>0</v>
      </c>
      <c r="AA91" s="296">
        <f>IF('1. General Input'!$D$10=0,0,IF('1. General Input'!$D$10=8,0,IF(C91&gt;$AA$10-1,IF(C91&lt;$AB$10,H91,0),0)))</f>
        <v>0</v>
      </c>
      <c r="AB91" s="296">
        <f>IF('1. General Input'!$D$10=0,0,IF('1. General Input'!$D$10=8,0,IF(C91&gt;$AB$10-1,IF(C91&lt;$AC$10,H91,0),0)))</f>
        <v>0</v>
      </c>
      <c r="AC91" s="296">
        <f>IF('1. General Input'!$D$10=0,0,IF('1. General Input'!$D$10=8,0,IF(C91&gt;$AC$10-1,IF(C91&lt;$AD$10,H91,0),0)))</f>
        <v>0</v>
      </c>
      <c r="AD91" s="296">
        <f>IF('1. General Input'!$D$10=0,0,IF('1. General Input'!$D$10=8,0,IF(C91&gt;$AD$10-1,IF(C91&lt;$AE$10,H91,0),0)))</f>
        <v>0</v>
      </c>
      <c r="AE91" s="296">
        <f>IF('1. General Input'!$D$10=0,0,IF('1. General Input'!$D$10=8,0,IF(C91&gt;$AE$10-1,IF(C91&lt;$AF$10,H91,0),0)))</f>
        <v>0</v>
      </c>
      <c r="AF91" s="296">
        <f>IF('1. General Input'!$D$10=0,0,IF('1. General Input'!$D$10=8,0,IF(C91&gt;$AF$10-1,IF(C91&lt;$AG$10,H91,0),0)))</f>
        <v>0</v>
      </c>
      <c r="AG91" s="296">
        <f>IF('1. General Input'!$D$10=0,0,IF(C91&gt;$AG$10-1,H91,0))</f>
        <v>0</v>
      </c>
      <c r="AH91" s="270">
        <f t="shared" si="13"/>
        <v>0</v>
      </c>
    </row>
    <row r="92" spans="1:34" x14ac:dyDescent="0.25">
      <c r="A92" s="501"/>
      <c r="B92" s="501"/>
      <c r="C92" s="539"/>
      <c r="D92" s="502"/>
      <c r="E92" s="505"/>
      <c r="F92" s="505"/>
      <c r="G92" s="505"/>
      <c r="H92" s="296">
        <f t="shared" si="14"/>
        <v>0</v>
      </c>
      <c r="I92" s="296">
        <f t="shared" si="15"/>
        <v>0</v>
      </c>
      <c r="J92" s="296">
        <f t="shared" si="16"/>
        <v>0</v>
      </c>
      <c r="K92" s="296">
        <f t="shared" si="17"/>
        <v>0</v>
      </c>
      <c r="L92" s="296">
        <f t="shared" si="18"/>
        <v>0</v>
      </c>
      <c r="M92" s="296">
        <f t="shared" si="19"/>
        <v>0</v>
      </c>
      <c r="N92" s="296">
        <f t="shared" si="20"/>
        <v>0</v>
      </c>
      <c r="O92" s="296">
        <f t="shared" si="21"/>
        <v>0</v>
      </c>
      <c r="P92" s="296">
        <f t="shared" si="22"/>
        <v>0</v>
      </c>
      <c r="Q92" s="296">
        <f>IF('1. General Input'!$D$10=0,0,IF('1. General Input'!$D$10=8,0,IF(C92&gt;$Q$10-1,IF(C92&lt;$R$10,H92,0),0)))</f>
        <v>0</v>
      </c>
      <c r="R92" s="296">
        <f>IF('1. General Input'!$D$10=0,0,IF('1. General Input'!$D$10=8,0,IF(C92&gt;$R$10-1,IF(C92&lt;$S$10,H92,0),0)))</f>
        <v>0</v>
      </c>
      <c r="S92" s="296">
        <f>IF('1. General Input'!$D$10=0,0,IF('1. General Input'!$D$10=8,0,IF(C92&gt;$S$10-1,IF(C92&lt;$T$10,H92,0),0)))</f>
        <v>0</v>
      </c>
      <c r="T92" s="296">
        <f>IF('1. General Input'!$D$10=0,0,IF('1. General Input'!$D$10=8,0,IF(C92&gt;$T$10-1,IF(C92&lt;$U$10,H92,0),0)))</f>
        <v>0</v>
      </c>
      <c r="U92" s="296">
        <f>IF('1. General Input'!$D$10=0,0,IF('1. General Input'!$D$10=8,0,IF(C92&gt;$U$10-1,IF(C92&lt;$V$10,H92,0),0)))</f>
        <v>0</v>
      </c>
      <c r="V92" s="296">
        <f>IF('1. General Input'!$D$10=0,0,IF('1. General Input'!$D$10=8,0,IF(C92&gt;$V$10-1,IF(C92&lt;$W$10,H92,0),0)))</f>
        <v>0</v>
      </c>
      <c r="W92" s="296">
        <f>IF('1. General Input'!$D$10=0,0,IF('1. General Input'!$D$10=8,0,IF(C92&gt;$W$10-1,IF(C92&lt;$X$10,H92,0),0)))</f>
        <v>0</v>
      </c>
      <c r="X92" s="296">
        <f>IF('1. General Input'!$D$10=0,0,IF('1. General Input'!$D$10=8,0,IF(C92&gt;$X$10-1,IF(C92&lt;$Y$10,H92,0),0)))</f>
        <v>0</v>
      </c>
      <c r="Y92" s="296">
        <f>IF('1. General Input'!$D$10=0,0,IF('1. General Input'!$D$10=8,0,IF(C92&gt;$Y$10-1,IF(C92&lt;$Z$10,H92,0),0)))</f>
        <v>0</v>
      </c>
      <c r="Z92" s="296">
        <f>IF('1. General Input'!$D$10=0,0,IF('1. General Input'!$D$10=8,0,IF(C92&gt;$Z$10-1,IF(C92&lt;$AA$10,H92,0),0)))</f>
        <v>0</v>
      </c>
      <c r="AA92" s="296">
        <f>IF('1. General Input'!$D$10=0,0,IF('1. General Input'!$D$10=8,0,IF(C92&gt;$AA$10-1,IF(C92&lt;$AB$10,H92,0),0)))</f>
        <v>0</v>
      </c>
      <c r="AB92" s="296">
        <f>IF('1. General Input'!$D$10=0,0,IF('1. General Input'!$D$10=8,0,IF(C92&gt;$AB$10-1,IF(C92&lt;$AC$10,H92,0),0)))</f>
        <v>0</v>
      </c>
      <c r="AC92" s="296">
        <f>IF('1. General Input'!$D$10=0,0,IF('1. General Input'!$D$10=8,0,IF(C92&gt;$AC$10-1,IF(C92&lt;$AD$10,H92,0),0)))</f>
        <v>0</v>
      </c>
      <c r="AD92" s="296">
        <f>IF('1. General Input'!$D$10=0,0,IF('1. General Input'!$D$10=8,0,IF(C92&gt;$AD$10-1,IF(C92&lt;$AE$10,H92,0),0)))</f>
        <v>0</v>
      </c>
      <c r="AE92" s="296">
        <f>IF('1. General Input'!$D$10=0,0,IF('1. General Input'!$D$10=8,0,IF(C92&gt;$AE$10-1,IF(C92&lt;$AF$10,H92,0),0)))</f>
        <v>0</v>
      </c>
      <c r="AF92" s="296">
        <f>IF('1. General Input'!$D$10=0,0,IF('1. General Input'!$D$10=8,0,IF(C92&gt;$AF$10-1,IF(C92&lt;$AG$10,H92,0),0)))</f>
        <v>0</v>
      </c>
      <c r="AG92" s="296">
        <f>IF('1. General Input'!$D$10=0,0,IF(C92&gt;$AG$10-1,H92,0))</f>
        <v>0</v>
      </c>
      <c r="AH92" s="270">
        <f t="shared" si="13"/>
        <v>0</v>
      </c>
    </row>
    <row r="93" spans="1:34" x14ac:dyDescent="0.25">
      <c r="A93" s="501"/>
      <c r="B93" s="501"/>
      <c r="C93" s="539"/>
      <c r="D93" s="502"/>
      <c r="E93" s="505"/>
      <c r="F93" s="505"/>
      <c r="G93" s="505"/>
      <c r="H93" s="296">
        <f t="shared" si="14"/>
        <v>0</v>
      </c>
      <c r="I93" s="296">
        <f t="shared" si="15"/>
        <v>0</v>
      </c>
      <c r="J93" s="296">
        <f t="shared" si="16"/>
        <v>0</v>
      </c>
      <c r="K93" s="296">
        <f t="shared" si="17"/>
        <v>0</v>
      </c>
      <c r="L93" s="296">
        <f t="shared" si="18"/>
        <v>0</v>
      </c>
      <c r="M93" s="296">
        <f t="shared" si="19"/>
        <v>0</v>
      </c>
      <c r="N93" s="296">
        <f t="shared" si="20"/>
        <v>0</v>
      </c>
      <c r="O93" s="296">
        <f t="shared" si="21"/>
        <v>0</v>
      </c>
      <c r="P93" s="296">
        <f t="shared" si="22"/>
        <v>0</v>
      </c>
      <c r="Q93" s="296">
        <f>IF('1. General Input'!$D$10=0,0,IF('1. General Input'!$D$10=8,0,IF(C93&gt;$Q$10-1,IF(C93&lt;$R$10,H93,0),0)))</f>
        <v>0</v>
      </c>
      <c r="R93" s="296">
        <f>IF('1. General Input'!$D$10=0,0,IF('1. General Input'!$D$10=8,0,IF(C93&gt;$R$10-1,IF(C93&lt;$S$10,H93,0),0)))</f>
        <v>0</v>
      </c>
      <c r="S93" s="296">
        <f>IF('1. General Input'!$D$10=0,0,IF('1. General Input'!$D$10=8,0,IF(C93&gt;$S$10-1,IF(C93&lt;$T$10,H93,0),0)))</f>
        <v>0</v>
      </c>
      <c r="T93" s="296">
        <f>IF('1. General Input'!$D$10=0,0,IF('1. General Input'!$D$10=8,0,IF(C93&gt;$T$10-1,IF(C93&lt;$U$10,H93,0),0)))</f>
        <v>0</v>
      </c>
      <c r="U93" s="296">
        <f>IF('1. General Input'!$D$10=0,0,IF('1. General Input'!$D$10=8,0,IF(C93&gt;$U$10-1,IF(C93&lt;$V$10,H93,0),0)))</f>
        <v>0</v>
      </c>
      <c r="V93" s="296">
        <f>IF('1. General Input'!$D$10=0,0,IF('1. General Input'!$D$10=8,0,IF(C93&gt;$V$10-1,IF(C93&lt;$W$10,H93,0),0)))</f>
        <v>0</v>
      </c>
      <c r="W93" s="296">
        <f>IF('1. General Input'!$D$10=0,0,IF('1. General Input'!$D$10=8,0,IF(C93&gt;$W$10-1,IF(C93&lt;$X$10,H93,0),0)))</f>
        <v>0</v>
      </c>
      <c r="X93" s="296">
        <f>IF('1. General Input'!$D$10=0,0,IF('1. General Input'!$D$10=8,0,IF(C93&gt;$X$10-1,IF(C93&lt;$Y$10,H93,0),0)))</f>
        <v>0</v>
      </c>
      <c r="Y93" s="296">
        <f>IF('1. General Input'!$D$10=0,0,IF('1. General Input'!$D$10=8,0,IF(C93&gt;$Y$10-1,IF(C93&lt;$Z$10,H93,0),0)))</f>
        <v>0</v>
      </c>
      <c r="Z93" s="296">
        <f>IF('1. General Input'!$D$10=0,0,IF('1. General Input'!$D$10=8,0,IF(C93&gt;$Z$10-1,IF(C93&lt;$AA$10,H93,0),0)))</f>
        <v>0</v>
      </c>
      <c r="AA93" s="296">
        <f>IF('1. General Input'!$D$10=0,0,IF('1. General Input'!$D$10=8,0,IF(C93&gt;$AA$10-1,IF(C93&lt;$AB$10,H93,0),0)))</f>
        <v>0</v>
      </c>
      <c r="AB93" s="296">
        <f>IF('1. General Input'!$D$10=0,0,IF('1. General Input'!$D$10=8,0,IF(C93&gt;$AB$10-1,IF(C93&lt;$AC$10,H93,0),0)))</f>
        <v>0</v>
      </c>
      <c r="AC93" s="296">
        <f>IF('1. General Input'!$D$10=0,0,IF('1. General Input'!$D$10=8,0,IF(C93&gt;$AC$10-1,IF(C93&lt;$AD$10,H93,0),0)))</f>
        <v>0</v>
      </c>
      <c r="AD93" s="296">
        <f>IF('1. General Input'!$D$10=0,0,IF('1. General Input'!$D$10=8,0,IF(C93&gt;$AD$10-1,IF(C93&lt;$AE$10,H93,0),0)))</f>
        <v>0</v>
      </c>
      <c r="AE93" s="296">
        <f>IF('1. General Input'!$D$10=0,0,IF('1. General Input'!$D$10=8,0,IF(C93&gt;$AE$10-1,IF(C93&lt;$AF$10,H93,0),0)))</f>
        <v>0</v>
      </c>
      <c r="AF93" s="296">
        <f>IF('1. General Input'!$D$10=0,0,IF('1. General Input'!$D$10=8,0,IF(C93&gt;$AF$10-1,IF(C93&lt;$AG$10,H93,0),0)))</f>
        <v>0</v>
      </c>
      <c r="AG93" s="296">
        <f>IF('1. General Input'!$D$10=0,0,IF(C93&gt;$AG$10-1,H93,0))</f>
        <v>0</v>
      </c>
      <c r="AH93" s="270">
        <f t="shared" si="13"/>
        <v>0</v>
      </c>
    </row>
    <row r="94" spans="1:34" x14ac:dyDescent="0.25">
      <c r="A94" s="501"/>
      <c r="B94" s="501"/>
      <c r="C94" s="539"/>
      <c r="D94" s="502"/>
      <c r="E94" s="505"/>
      <c r="F94" s="505"/>
      <c r="G94" s="505"/>
      <c r="H94" s="296">
        <f t="shared" si="14"/>
        <v>0</v>
      </c>
      <c r="I94" s="296">
        <f t="shared" si="15"/>
        <v>0</v>
      </c>
      <c r="J94" s="296">
        <f t="shared" si="16"/>
        <v>0</v>
      </c>
      <c r="K94" s="296">
        <f t="shared" si="17"/>
        <v>0</v>
      </c>
      <c r="L94" s="296">
        <f t="shared" si="18"/>
        <v>0</v>
      </c>
      <c r="M94" s="296">
        <f t="shared" si="19"/>
        <v>0</v>
      </c>
      <c r="N94" s="296">
        <f t="shared" si="20"/>
        <v>0</v>
      </c>
      <c r="O94" s="296">
        <f t="shared" si="21"/>
        <v>0</v>
      </c>
      <c r="P94" s="296">
        <f t="shared" si="22"/>
        <v>0</v>
      </c>
      <c r="Q94" s="296">
        <f>IF('1. General Input'!$D$10=0,0,IF('1. General Input'!$D$10=8,0,IF(C94&gt;$Q$10-1,IF(C94&lt;$R$10,H94,0),0)))</f>
        <v>0</v>
      </c>
      <c r="R94" s="296">
        <f>IF('1. General Input'!$D$10=0,0,IF('1. General Input'!$D$10=8,0,IF(C94&gt;$R$10-1,IF(C94&lt;$S$10,H94,0),0)))</f>
        <v>0</v>
      </c>
      <c r="S94" s="296">
        <f>IF('1. General Input'!$D$10=0,0,IF('1. General Input'!$D$10=8,0,IF(C94&gt;$S$10-1,IF(C94&lt;$T$10,H94,0),0)))</f>
        <v>0</v>
      </c>
      <c r="T94" s="296">
        <f>IF('1. General Input'!$D$10=0,0,IF('1. General Input'!$D$10=8,0,IF(C94&gt;$T$10-1,IF(C94&lt;$U$10,H94,0),0)))</f>
        <v>0</v>
      </c>
      <c r="U94" s="296">
        <f>IF('1. General Input'!$D$10=0,0,IF('1. General Input'!$D$10=8,0,IF(C94&gt;$U$10-1,IF(C94&lt;$V$10,H94,0),0)))</f>
        <v>0</v>
      </c>
      <c r="V94" s="296">
        <f>IF('1. General Input'!$D$10=0,0,IF('1. General Input'!$D$10=8,0,IF(C94&gt;$V$10-1,IF(C94&lt;$W$10,H94,0),0)))</f>
        <v>0</v>
      </c>
      <c r="W94" s="296">
        <f>IF('1. General Input'!$D$10=0,0,IF('1. General Input'!$D$10=8,0,IF(C94&gt;$W$10-1,IF(C94&lt;$X$10,H94,0),0)))</f>
        <v>0</v>
      </c>
      <c r="X94" s="296">
        <f>IF('1. General Input'!$D$10=0,0,IF('1. General Input'!$D$10=8,0,IF(C94&gt;$X$10-1,IF(C94&lt;$Y$10,H94,0),0)))</f>
        <v>0</v>
      </c>
      <c r="Y94" s="296">
        <f>IF('1. General Input'!$D$10=0,0,IF('1. General Input'!$D$10=8,0,IF(C94&gt;$Y$10-1,IF(C94&lt;$Z$10,H94,0),0)))</f>
        <v>0</v>
      </c>
      <c r="Z94" s="296">
        <f>IF('1. General Input'!$D$10=0,0,IF('1. General Input'!$D$10=8,0,IF(C94&gt;$Z$10-1,IF(C94&lt;$AA$10,H94,0),0)))</f>
        <v>0</v>
      </c>
      <c r="AA94" s="296">
        <f>IF('1. General Input'!$D$10=0,0,IF('1. General Input'!$D$10=8,0,IF(C94&gt;$AA$10-1,IF(C94&lt;$AB$10,H94,0),0)))</f>
        <v>0</v>
      </c>
      <c r="AB94" s="296">
        <f>IF('1. General Input'!$D$10=0,0,IF('1. General Input'!$D$10=8,0,IF(C94&gt;$AB$10-1,IF(C94&lt;$AC$10,H94,0),0)))</f>
        <v>0</v>
      </c>
      <c r="AC94" s="296">
        <f>IF('1. General Input'!$D$10=0,0,IF('1. General Input'!$D$10=8,0,IF(C94&gt;$AC$10-1,IF(C94&lt;$AD$10,H94,0),0)))</f>
        <v>0</v>
      </c>
      <c r="AD94" s="296">
        <f>IF('1. General Input'!$D$10=0,0,IF('1. General Input'!$D$10=8,0,IF(C94&gt;$AD$10-1,IF(C94&lt;$AE$10,H94,0),0)))</f>
        <v>0</v>
      </c>
      <c r="AE94" s="296">
        <f>IF('1. General Input'!$D$10=0,0,IF('1. General Input'!$D$10=8,0,IF(C94&gt;$AE$10-1,IF(C94&lt;$AF$10,H94,0),0)))</f>
        <v>0</v>
      </c>
      <c r="AF94" s="296">
        <f>IF('1. General Input'!$D$10=0,0,IF('1. General Input'!$D$10=8,0,IF(C94&gt;$AF$10-1,IF(C94&lt;$AG$10,H94,0),0)))</f>
        <v>0</v>
      </c>
      <c r="AG94" s="296">
        <f>IF('1. General Input'!$D$10=0,0,IF(C94&gt;$AG$10-1,H94,0))</f>
        <v>0</v>
      </c>
      <c r="AH94" s="270">
        <f t="shared" si="13"/>
        <v>0</v>
      </c>
    </row>
    <row r="95" spans="1:34" x14ac:dyDescent="0.25">
      <c r="A95" s="501"/>
      <c r="B95" s="501"/>
      <c r="C95" s="539"/>
      <c r="D95" s="502"/>
      <c r="E95" s="505"/>
      <c r="F95" s="505"/>
      <c r="G95" s="505"/>
      <c r="H95" s="296">
        <f t="shared" si="14"/>
        <v>0</v>
      </c>
      <c r="I95" s="296">
        <f t="shared" si="15"/>
        <v>0</v>
      </c>
      <c r="J95" s="296">
        <f t="shared" si="16"/>
        <v>0</v>
      </c>
      <c r="K95" s="296">
        <f t="shared" si="17"/>
        <v>0</v>
      </c>
      <c r="L95" s="296">
        <f t="shared" si="18"/>
        <v>0</v>
      </c>
      <c r="M95" s="296">
        <f t="shared" si="19"/>
        <v>0</v>
      </c>
      <c r="N95" s="296">
        <f t="shared" si="20"/>
        <v>0</v>
      </c>
      <c r="O95" s="296">
        <f t="shared" si="21"/>
        <v>0</v>
      </c>
      <c r="P95" s="296">
        <f t="shared" si="22"/>
        <v>0</v>
      </c>
      <c r="Q95" s="296">
        <f>IF('1. General Input'!$D$10=0,0,IF('1. General Input'!$D$10=8,0,IF(C95&gt;$Q$10-1,IF(C95&lt;$R$10,H95,0),0)))</f>
        <v>0</v>
      </c>
      <c r="R95" s="296">
        <f>IF('1. General Input'!$D$10=0,0,IF('1. General Input'!$D$10=8,0,IF(C95&gt;$R$10-1,IF(C95&lt;$S$10,H95,0),0)))</f>
        <v>0</v>
      </c>
      <c r="S95" s="296">
        <f>IF('1. General Input'!$D$10=0,0,IF('1. General Input'!$D$10=8,0,IF(C95&gt;$S$10-1,IF(C95&lt;$T$10,H95,0),0)))</f>
        <v>0</v>
      </c>
      <c r="T95" s="296">
        <f>IF('1. General Input'!$D$10=0,0,IF('1. General Input'!$D$10=8,0,IF(C95&gt;$T$10-1,IF(C95&lt;$U$10,H95,0),0)))</f>
        <v>0</v>
      </c>
      <c r="U95" s="296">
        <f>IF('1. General Input'!$D$10=0,0,IF('1. General Input'!$D$10=8,0,IF(C95&gt;$U$10-1,IF(C95&lt;$V$10,H95,0),0)))</f>
        <v>0</v>
      </c>
      <c r="V95" s="296">
        <f>IF('1. General Input'!$D$10=0,0,IF('1. General Input'!$D$10=8,0,IF(C95&gt;$V$10-1,IF(C95&lt;$W$10,H95,0),0)))</f>
        <v>0</v>
      </c>
      <c r="W95" s="296">
        <f>IF('1. General Input'!$D$10=0,0,IF('1. General Input'!$D$10=8,0,IF(C95&gt;$W$10-1,IF(C95&lt;$X$10,H95,0),0)))</f>
        <v>0</v>
      </c>
      <c r="X95" s="296">
        <f>IF('1. General Input'!$D$10=0,0,IF('1. General Input'!$D$10=8,0,IF(C95&gt;$X$10-1,IF(C95&lt;$Y$10,H95,0),0)))</f>
        <v>0</v>
      </c>
      <c r="Y95" s="296">
        <f>IF('1. General Input'!$D$10=0,0,IF('1. General Input'!$D$10=8,0,IF(C95&gt;$Y$10-1,IF(C95&lt;$Z$10,H95,0),0)))</f>
        <v>0</v>
      </c>
      <c r="Z95" s="296">
        <f>IF('1. General Input'!$D$10=0,0,IF('1. General Input'!$D$10=8,0,IF(C95&gt;$Z$10-1,IF(C95&lt;$AA$10,H95,0),0)))</f>
        <v>0</v>
      </c>
      <c r="AA95" s="296">
        <f>IF('1. General Input'!$D$10=0,0,IF('1. General Input'!$D$10=8,0,IF(C95&gt;$AA$10-1,IF(C95&lt;$AB$10,H95,0),0)))</f>
        <v>0</v>
      </c>
      <c r="AB95" s="296">
        <f>IF('1. General Input'!$D$10=0,0,IF('1. General Input'!$D$10=8,0,IF(C95&gt;$AB$10-1,IF(C95&lt;$AC$10,H95,0),0)))</f>
        <v>0</v>
      </c>
      <c r="AC95" s="296">
        <f>IF('1. General Input'!$D$10=0,0,IF('1. General Input'!$D$10=8,0,IF(C95&gt;$AC$10-1,IF(C95&lt;$AD$10,H95,0),0)))</f>
        <v>0</v>
      </c>
      <c r="AD95" s="296">
        <f>IF('1. General Input'!$D$10=0,0,IF('1. General Input'!$D$10=8,0,IF(C95&gt;$AD$10-1,IF(C95&lt;$AE$10,H95,0),0)))</f>
        <v>0</v>
      </c>
      <c r="AE95" s="296">
        <f>IF('1. General Input'!$D$10=0,0,IF('1. General Input'!$D$10=8,0,IF(C95&gt;$AE$10-1,IF(C95&lt;$AF$10,H95,0),0)))</f>
        <v>0</v>
      </c>
      <c r="AF95" s="296">
        <f>IF('1. General Input'!$D$10=0,0,IF('1. General Input'!$D$10=8,0,IF(C95&gt;$AF$10-1,IF(C95&lt;$AG$10,H95,0),0)))</f>
        <v>0</v>
      </c>
      <c r="AG95" s="296">
        <f>IF('1. General Input'!$D$10=0,0,IF(C95&gt;$AG$10-1,H95,0))</f>
        <v>0</v>
      </c>
      <c r="AH95" s="270">
        <f t="shared" si="13"/>
        <v>0</v>
      </c>
    </row>
    <row r="96" spans="1:34" x14ac:dyDescent="0.25">
      <c r="A96" s="501"/>
      <c r="B96" s="501"/>
      <c r="C96" s="539"/>
      <c r="D96" s="502"/>
      <c r="E96" s="505"/>
      <c r="F96" s="505"/>
      <c r="G96" s="505"/>
      <c r="H96" s="296">
        <f t="shared" si="14"/>
        <v>0</v>
      </c>
      <c r="I96" s="296">
        <f t="shared" si="15"/>
        <v>0</v>
      </c>
      <c r="J96" s="296">
        <f t="shared" si="16"/>
        <v>0</v>
      </c>
      <c r="K96" s="296">
        <f t="shared" si="17"/>
        <v>0</v>
      </c>
      <c r="L96" s="296">
        <f t="shared" si="18"/>
        <v>0</v>
      </c>
      <c r="M96" s="296">
        <f t="shared" si="19"/>
        <v>0</v>
      </c>
      <c r="N96" s="296">
        <f t="shared" si="20"/>
        <v>0</v>
      </c>
      <c r="O96" s="296">
        <f t="shared" si="21"/>
        <v>0</v>
      </c>
      <c r="P96" s="296">
        <f t="shared" si="22"/>
        <v>0</v>
      </c>
      <c r="Q96" s="296">
        <f>IF('1. General Input'!$D$10=0,0,IF('1. General Input'!$D$10=8,0,IF(C96&gt;$Q$10-1,IF(C96&lt;$R$10,H96,0),0)))</f>
        <v>0</v>
      </c>
      <c r="R96" s="296">
        <f>IF('1. General Input'!$D$10=0,0,IF('1. General Input'!$D$10=8,0,IF(C96&gt;$R$10-1,IF(C96&lt;$S$10,H96,0),0)))</f>
        <v>0</v>
      </c>
      <c r="S96" s="296">
        <f>IF('1. General Input'!$D$10=0,0,IF('1. General Input'!$D$10=8,0,IF(C96&gt;$S$10-1,IF(C96&lt;$T$10,H96,0),0)))</f>
        <v>0</v>
      </c>
      <c r="T96" s="296">
        <f>IF('1. General Input'!$D$10=0,0,IF('1. General Input'!$D$10=8,0,IF(C96&gt;$T$10-1,IF(C96&lt;$U$10,H96,0),0)))</f>
        <v>0</v>
      </c>
      <c r="U96" s="296">
        <f>IF('1. General Input'!$D$10=0,0,IF('1. General Input'!$D$10=8,0,IF(C96&gt;$U$10-1,IF(C96&lt;$V$10,H96,0),0)))</f>
        <v>0</v>
      </c>
      <c r="V96" s="296">
        <f>IF('1. General Input'!$D$10=0,0,IF('1. General Input'!$D$10=8,0,IF(C96&gt;$V$10-1,IF(C96&lt;$W$10,H96,0),0)))</f>
        <v>0</v>
      </c>
      <c r="W96" s="296">
        <f>IF('1. General Input'!$D$10=0,0,IF('1. General Input'!$D$10=8,0,IF(C96&gt;$W$10-1,IF(C96&lt;$X$10,H96,0),0)))</f>
        <v>0</v>
      </c>
      <c r="X96" s="296">
        <f>IF('1. General Input'!$D$10=0,0,IF('1. General Input'!$D$10=8,0,IF(C96&gt;$X$10-1,IF(C96&lt;$Y$10,H96,0),0)))</f>
        <v>0</v>
      </c>
      <c r="Y96" s="296">
        <f>IF('1. General Input'!$D$10=0,0,IF('1. General Input'!$D$10=8,0,IF(C96&gt;$Y$10-1,IF(C96&lt;$Z$10,H96,0),0)))</f>
        <v>0</v>
      </c>
      <c r="Z96" s="296">
        <f>IF('1. General Input'!$D$10=0,0,IF('1. General Input'!$D$10=8,0,IF(C96&gt;$Z$10-1,IF(C96&lt;$AA$10,H96,0),0)))</f>
        <v>0</v>
      </c>
      <c r="AA96" s="296">
        <f>IF('1. General Input'!$D$10=0,0,IF('1. General Input'!$D$10=8,0,IF(C96&gt;$AA$10-1,IF(C96&lt;$AB$10,H96,0),0)))</f>
        <v>0</v>
      </c>
      <c r="AB96" s="296">
        <f>IF('1. General Input'!$D$10=0,0,IF('1. General Input'!$D$10=8,0,IF(C96&gt;$AB$10-1,IF(C96&lt;$AC$10,H96,0),0)))</f>
        <v>0</v>
      </c>
      <c r="AC96" s="296">
        <f>IF('1. General Input'!$D$10=0,0,IF('1. General Input'!$D$10=8,0,IF(C96&gt;$AC$10-1,IF(C96&lt;$AD$10,H96,0),0)))</f>
        <v>0</v>
      </c>
      <c r="AD96" s="296">
        <f>IF('1. General Input'!$D$10=0,0,IF('1. General Input'!$D$10=8,0,IF(C96&gt;$AD$10-1,IF(C96&lt;$AE$10,H96,0),0)))</f>
        <v>0</v>
      </c>
      <c r="AE96" s="296">
        <f>IF('1. General Input'!$D$10=0,0,IF('1. General Input'!$D$10=8,0,IF(C96&gt;$AE$10-1,IF(C96&lt;$AF$10,H96,0),0)))</f>
        <v>0</v>
      </c>
      <c r="AF96" s="296">
        <f>IF('1. General Input'!$D$10=0,0,IF('1. General Input'!$D$10=8,0,IF(C96&gt;$AF$10-1,IF(C96&lt;$AG$10,H96,0),0)))</f>
        <v>0</v>
      </c>
      <c r="AG96" s="296">
        <f>IF('1. General Input'!$D$10=0,0,IF(C96&gt;$AG$10-1,H96,0))</f>
        <v>0</v>
      </c>
      <c r="AH96" s="270">
        <f t="shared" si="13"/>
        <v>0</v>
      </c>
    </row>
    <row r="97" spans="1:34" x14ac:dyDescent="0.25">
      <c r="A97" s="501"/>
      <c r="B97" s="501"/>
      <c r="C97" s="539"/>
      <c r="D97" s="502"/>
      <c r="E97" s="505"/>
      <c r="F97" s="505"/>
      <c r="G97" s="505"/>
      <c r="H97" s="296">
        <f t="shared" si="14"/>
        <v>0</v>
      </c>
      <c r="I97" s="296">
        <f t="shared" si="15"/>
        <v>0</v>
      </c>
      <c r="J97" s="296">
        <f t="shared" si="16"/>
        <v>0</v>
      </c>
      <c r="K97" s="296">
        <f t="shared" si="17"/>
        <v>0</v>
      </c>
      <c r="L97" s="296">
        <f t="shared" si="18"/>
        <v>0</v>
      </c>
      <c r="M97" s="296">
        <f t="shared" si="19"/>
        <v>0</v>
      </c>
      <c r="N97" s="296">
        <f t="shared" si="20"/>
        <v>0</v>
      </c>
      <c r="O97" s="296">
        <f t="shared" si="21"/>
        <v>0</v>
      </c>
      <c r="P97" s="296">
        <f t="shared" si="22"/>
        <v>0</v>
      </c>
      <c r="Q97" s="296">
        <f>IF('1. General Input'!$D$10=0,0,IF('1. General Input'!$D$10=8,0,IF(C97&gt;$Q$10-1,IF(C97&lt;$R$10,H97,0),0)))</f>
        <v>0</v>
      </c>
      <c r="R97" s="296">
        <f>IF('1. General Input'!$D$10=0,0,IF('1. General Input'!$D$10=8,0,IF(C97&gt;$R$10-1,IF(C97&lt;$S$10,H97,0),0)))</f>
        <v>0</v>
      </c>
      <c r="S97" s="296">
        <f>IF('1. General Input'!$D$10=0,0,IF('1. General Input'!$D$10=8,0,IF(C97&gt;$S$10-1,IF(C97&lt;$T$10,H97,0),0)))</f>
        <v>0</v>
      </c>
      <c r="T97" s="296">
        <f>IF('1. General Input'!$D$10=0,0,IF('1. General Input'!$D$10=8,0,IF(C97&gt;$T$10-1,IF(C97&lt;$U$10,H97,0),0)))</f>
        <v>0</v>
      </c>
      <c r="U97" s="296">
        <f>IF('1. General Input'!$D$10=0,0,IF('1. General Input'!$D$10=8,0,IF(C97&gt;$U$10-1,IF(C97&lt;$V$10,H97,0),0)))</f>
        <v>0</v>
      </c>
      <c r="V97" s="296">
        <f>IF('1. General Input'!$D$10=0,0,IF('1. General Input'!$D$10=8,0,IF(C97&gt;$V$10-1,IF(C97&lt;$W$10,H97,0),0)))</f>
        <v>0</v>
      </c>
      <c r="W97" s="296">
        <f>IF('1. General Input'!$D$10=0,0,IF('1. General Input'!$D$10=8,0,IF(C97&gt;$W$10-1,IF(C97&lt;$X$10,H97,0),0)))</f>
        <v>0</v>
      </c>
      <c r="X97" s="296">
        <f>IF('1. General Input'!$D$10=0,0,IF('1. General Input'!$D$10=8,0,IF(C97&gt;$X$10-1,IF(C97&lt;$Y$10,H97,0),0)))</f>
        <v>0</v>
      </c>
      <c r="Y97" s="296">
        <f>IF('1. General Input'!$D$10=0,0,IF('1. General Input'!$D$10=8,0,IF(C97&gt;$Y$10-1,IF(C97&lt;$Z$10,H97,0),0)))</f>
        <v>0</v>
      </c>
      <c r="Z97" s="296">
        <f>IF('1. General Input'!$D$10=0,0,IF('1. General Input'!$D$10=8,0,IF(C97&gt;$Z$10-1,IF(C97&lt;$AA$10,H97,0),0)))</f>
        <v>0</v>
      </c>
      <c r="AA97" s="296">
        <f>IF('1. General Input'!$D$10=0,0,IF('1. General Input'!$D$10=8,0,IF(C97&gt;$AA$10-1,IF(C97&lt;$AB$10,H97,0),0)))</f>
        <v>0</v>
      </c>
      <c r="AB97" s="296">
        <f>IF('1. General Input'!$D$10=0,0,IF('1. General Input'!$D$10=8,0,IF(C97&gt;$AB$10-1,IF(C97&lt;$AC$10,H97,0),0)))</f>
        <v>0</v>
      </c>
      <c r="AC97" s="296">
        <f>IF('1. General Input'!$D$10=0,0,IF('1. General Input'!$D$10=8,0,IF(C97&gt;$AC$10-1,IF(C97&lt;$AD$10,H97,0),0)))</f>
        <v>0</v>
      </c>
      <c r="AD97" s="296">
        <f>IF('1. General Input'!$D$10=0,0,IF('1. General Input'!$D$10=8,0,IF(C97&gt;$AD$10-1,IF(C97&lt;$AE$10,H97,0),0)))</f>
        <v>0</v>
      </c>
      <c r="AE97" s="296">
        <f>IF('1. General Input'!$D$10=0,0,IF('1. General Input'!$D$10=8,0,IF(C97&gt;$AE$10-1,IF(C97&lt;$AF$10,H97,0),0)))</f>
        <v>0</v>
      </c>
      <c r="AF97" s="296">
        <f>IF('1. General Input'!$D$10=0,0,IF('1. General Input'!$D$10=8,0,IF(C97&gt;$AF$10-1,IF(C97&lt;$AG$10,H97,0),0)))</f>
        <v>0</v>
      </c>
      <c r="AG97" s="296">
        <f>IF('1. General Input'!$D$10=0,0,IF(C97&gt;$AG$10-1,H97,0))</f>
        <v>0</v>
      </c>
      <c r="AH97" s="270">
        <f t="shared" si="13"/>
        <v>0</v>
      </c>
    </row>
    <row r="98" spans="1:34" x14ac:dyDescent="0.25">
      <c r="A98" s="501"/>
      <c r="B98" s="501"/>
      <c r="C98" s="539"/>
      <c r="D98" s="502"/>
      <c r="E98" s="505"/>
      <c r="F98" s="505"/>
      <c r="G98" s="505"/>
      <c r="H98" s="296">
        <f t="shared" si="14"/>
        <v>0</v>
      </c>
      <c r="I98" s="296">
        <f t="shared" si="15"/>
        <v>0</v>
      </c>
      <c r="J98" s="296">
        <f t="shared" si="16"/>
        <v>0</v>
      </c>
      <c r="K98" s="296">
        <f t="shared" si="17"/>
        <v>0</v>
      </c>
      <c r="L98" s="296">
        <f t="shared" si="18"/>
        <v>0</v>
      </c>
      <c r="M98" s="296">
        <f t="shared" si="19"/>
        <v>0</v>
      </c>
      <c r="N98" s="296">
        <f t="shared" si="20"/>
        <v>0</v>
      </c>
      <c r="O98" s="296">
        <f t="shared" si="21"/>
        <v>0</v>
      </c>
      <c r="P98" s="296">
        <f t="shared" si="22"/>
        <v>0</v>
      </c>
      <c r="Q98" s="296">
        <f>IF('1. General Input'!$D$10=0,0,IF('1. General Input'!$D$10=8,0,IF(C98&gt;$Q$10-1,IF(C98&lt;$R$10,H98,0),0)))</f>
        <v>0</v>
      </c>
      <c r="R98" s="296">
        <f>IF('1. General Input'!$D$10=0,0,IF('1. General Input'!$D$10=8,0,IF(C98&gt;$R$10-1,IF(C98&lt;$S$10,H98,0),0)))</f>
        <v>0</v>
      </c>
      <c r="S98" s="296">
        <f>IF('1. General Input'!$D$10=0,0,IF('1. General Input'!$D$10=8,0,IF(C98&gt;$S$10-1,IF(C98&lt;$T$10,H98,0),0)))</f>
        <v>0</v>
      </c>
      <c r="T98" s="296">
        <f>IF('1. General Input'!$D$10=0,0,IF('1. General Input'!$D$10=8,0,IF(C98&gt;$T$10-1,IF(C98&lt;$U$10,H98,0),0)))</f>
        <v>0</v>
      </c>
      <c r="U98" s="296">
        <f>IF('1. General Input'!$D$10=0,0,IF('1. General Input'!$D$10=8,0,IF(C98&gt;$U$10-1,IF(C98&lt;$V$10,H98,0),0)))</f>
        <v>0</v>
      </c>
      <c r="V98" s="296">
        <f>IF('1. General Input'!$D$10=0,0,IF('1. General Input'!$D$10=8,0,IF(C98&gt;$V$10-1,IF(C98&lt;$W$10,H98,0),0)))</f>
        <v>0</v>
      </c>
      <c r="W98" s="296">
        <f>IF('1. General Input'!$D$10=0,0,IF('1. General Input'!$D$10=8,0,IF(C98&gt;$W$10-1,IF(C98&lt;$X$10,H98,0),0)))</f>
        <v>0</v>
      </c>
      <c r="X98" s="296">
        <f>IF('1. General Input'!$D$10=0,0,IF('1. General Input'!$D$10=8,0,IF(C98&gt;$X$10-1,IF(C98&lt;$Y$10,H98,0),0)))</f>
        <v>0</v>
      </c>
      <c r="Y98" s="296">
        <f>IF('1. General Input'!$D$10=0,0,IF('1. General Input'!$D$10=8,0,IF(C98&gt;$Y$10-1,IF(C98&lt;$Z$10,H98,0),0)))</f>
        <v>0</v>
      </c>
      <c r="Z98" s="296">
        <f>IF('1. General Input'!$D$10=0,0,IF('1. General Input'!$D$10=8,0,IF(C98&gt;$Z$10-1,IF(C98&lt;$AA$10,H98,0),0)))</f>
        <v>0</v>
      </c>
      <c r="AA98" s="296">
        <f>IF('1. General Input'!$D$10=0,0,IF('1. General Input'!$D$10=8,0,IF(C98&gt;$AA$10-1,IF(C98&lt;$AB$10,H98,0),0)))</f>
        <v>0</v>
      </c>
      <c r="AB98" s="296">
        <f>IF('1. General Input'!$D$10=0,0,IF('1. General Input'!$D$10=8,0,IF(C98&gt;$AB$10-1,IF(C98&lt;$AC$10,H98,0),0)))</f>
        <v>0</v>
      </c>
      <c r="AC98" s="296">
        <f>IF('1. General Input'!$D$10=0,0,IF('1. General Input'!$D$10=8,0,IF(C98&gt;$AC$10-1,IF(C98&lt;$AD$10,H98,0),0)))</f>
        <v>0</v>
      </c>
      <c r="AD98" s="296">
        <f>IF('1. General Input'!$D$10=0,0,IF('1. General Input'!$D$10=8,0,IF(C98&gt;$AD$10-1,IF(C98&lt;$AE$10,H98,0),0)))</f>
        <v>0</v>
      </c>
      <c r="AE98" s="296">
        <f>IF('1. General Input'!$D$10=0,0,IF('1. General Input'!$D$10=8,0,IF(C98&gt;$AE$10-1,IF(C98&lt;$AF$10,H98,0),0)))</f>
        <v>0</v>
      </c>
      <c r="AF98" s="296">
        <f>IF('1. General Input'!$D$10=0,0,IF('1. General Input'!$D$10=8,0,IF(C98&gt;$AF$10-1,IF(C98&lt;$AG$10,H98,0),0)))</f>
        <v>0</v>
      </c>
      <c r="AG98" s="296">
        <f>IF('1. General Input'!$D$10=0,0,IF(C98&gt;$AG$10-1,H98,0))</f>
        <v>0</v>
      </c>
      <c r="AH98" s="270">
        <f t="shared" si="13"/>
        <v>0</v>
      </c>
    </row>
    <row r="99" spans="1:34" x14ac:dyDescent="0.25">
      <c r="A99" s="501"/>
      <c r="B99" s="501"/>
      <c r="C99" s="539"/>
      <c r="D99" s="502"/>
      <c r="E99" s="505"/>
      <c r="F99" s="505"/>
      <c r="G99" s="505"/>
      <c r="H99" s="296">
        <f t="shared" si="14"/>
        <v>0</v>
      </c>
      <c r="I99" s="296">
        <f t="shared" si="15"/>
        <v>0</v>
      </c>
      <c r="J99" s="296">
        <f t="shared" si="16"/>
        <v>0</v>
      </c>
      <c r="K99" s="296">
        <f t="shared" si="17"/>
        <v>0</v>
      </c>
      <c r="L99" s="296">
        <f t="shared" si="18"/>
        <v>0</v>
      </c>
      <c r="M99" s="296">
        <f t="shared" si="19"/>
        <v>0</v>
      </c>
      <c r="N99" s="296">
        <f t="shared" si="20"/>
        <v>0</v>
      </c>
      <c r="O99" s="296">
        <f t="shared" si="21"/>
        <v>0</v>
      </c>
      <c r="P99" s="296">
        <f t="shared" si="22"/>
        <v>0</v>
      </c>
      <c r="Q99" s="296">
        <f>IF('1. General Input'!$D$10=0,0,IF('1. General Input'!$D$10=8,0,IF(C99&gt;$Q$10-1,IF(C99&lt;$R$10,H99,0),0)))</f>
        <v>0</v>
      </c>
      <c r="R99" s="296">
        <f>IF('1. General Input'!$D$10=0,0,IF('1. General Input'!$D$10=8,0,IF(C99&gt;$R$10-1,IF(C99&lt;$S$10,H99,0),0)))</f>
        <v>0</v>
      </c>
      <c r="S99" s="296">
        <f>IF('1. General Input'!$D$10=0,0,IF('1. General Input'!$D$10=8,0,IF(C99&gt;$S$10-1,IF(C99&lt;$T$10,H99,0),0)))</f>
        <v>0</v>
      </c>
      <c r="T99" s="296">
        <f>IF('1. General Input'!$D$10=0,0,IF('1. General Input'!$D$10=8,0,IF(C99&gt;$T$10-1,IF(C99&lt;$U$10,H99,0),0)))</f>
        <v>0</v>
      </c>
      <c r="U99" s="296">
        <f>IF('1. General Input'!$D$10=0,0,IF('1. General Input'!$D$10=8,0,IF(C99&gt;$U$10-1,IF(C99&lt;$V$10,H99,0),0)))</f>
        <v>0</v>
      </c>
      <c r="V99" s="296">
        <f>IF('1. General Input'!$D$10=0,0,IF('1. General Input'!$D$10=8,0,IF(C99&gt;$V$10-1,IF(C99&lt;$W$10,H99,0),0)))</f>
        <v>0</v>
      </c>
      <c r="W99" s="296">
        <f>IF('1. General Input'!$D$10=0,0,IF('1. General Input'!$D$10=8,0,IF(C99&gt;$W$10-1,IF(C99&lt;$X$10,H99,0),0)))</f>
        <v>0</v>
      </c>
      <c r="X99" s="296">
        <f>IF('1. General Input'!$D$10=0,0,IF('1. General Input'!$D$10=8,0,IF(C99&gt;$X$10-1,IF(C99&lt;$Y$10,H99,0),0)))</f>
        <v>0</v>
      </c>
      <c r="Y99" s="296">
        <f>IF('1. General Input'!$D$10=0,0,IF('1. General Input'!$D$10=8,0,IF(C99&gt;$Y$10-1,IF(C99&lt;$Z$10,H99,0),0)))</f>
        <v>0</v>
      </c>
      <c r="Z99" s="296">
        <f>IF('1. General Input'!$D$10=0,0,IF('1. General Input'!$D$10=8,0,IF(C99&gt;$Z$10-1,IF(C99&lt;$AA$10,H99,0),0)))</f>
        <v>0</v>
      </c>
      <c r="AA99" s="296">
        <f>IF('1. General Input'!$D$10=0,0,IF('1. General Input'!$D$10=8,0,IF(C99&gt;$AA$10-1,IF(C99&lt;$AB$10,H99,0),0)))</f>
        <v>0</v>
      </c>
      <c r="AB99" s="296">
        <f>IF('1. General Input'!$D$10=0,0,IF('1. General Input'!$D$10=8,0,IF(C99&gt;$AB$10-1,IF(C99&lt;$AC$10,H99,0),0)))</f>
        <v>0</v>
      </c>
      <c r="AC99" s="296">
        <f>IF('1. General Input'!$D$10=0,0,IF('1. General Input'!$D$10=8,0,IF(C99&gt;$AC$10-1,IF(C99&lt;$AD$10,H99,0),0)))</f>
        <v>0</v>
      </c>
      <c r="AD99" s="296">
        <f>IF('1. General Input'!$D$10=0,0,IF('1. General Input'!$D$10=8,0,IF(C99&gt;$AD$10-1,IF(C99&lt;$AE$10,H99,0),0)))</f>
        <v>0</v>
      </c>
      <c r="AE99" s="296">
        <f>IF('1. General Input'!$D$10=0,0,IF('1. General Input'!$D$10=8,0,IF(C99&gt;$AE$10-1,IF(C99&lt;$AF$10,H99,0),0)))</f>
        <v>0</v>
      </c>
      <c r="AF99" s="296">
        <f>IF('1. General Input'!$D$10=0,0,IF('1. General Input'!$D$10=8,0,IF(C99&gt;$AF$10-1,IF(C99&lt;$AG$10,H99,0),0)))</f>
        <v>0</v>
      </c>
      <c r="AG99" s="296">
        <f>IF('1. General Input'!$D$10=0,0,IF(C99&gt;$AG$10-1,H99,0))</f>
        <v>0</v>
      </c>
      <c r="AH99" s="270">
        <f t="shared" si="13"/>
        <v>0</v>
      </c>
    </row>
    <row r="100" spans="1:34" x14ac:dyDescent="0.25">
      <c r="A100" s="501"/>
      <c r="B100" s="501"/>
      <c r="C100" s="539"/>
      <c r="D100" s="502"/>
      <c r="E100" s="505"/>
      <c r="F100" s="505"/>
      <c r="G100" s="505"/>
      <c r="H100" s="296">
        <f t="shared" si="14"/>
        <v>0</v>
      </c>
      <c r="I100" s="296">
        <f t="shared" si="15"/>
        <v>0</v>
      </c>
      <c r="J100" s="296">
        <f t="shared" si="16"/>
        <v>0</v>
      </c>
      <c r="K100" s="296">
        <f t="shared" si="17"/>
        <v>0</v>
      </c>
      <c r="L100" s="296">
        <f t="shared" si="18"/>
        <v>0</v>
      </c>
      <c r="M100" s="296">
        <f t="shared" si="19"/>
        <v>0</v>
      </c>
      <c r="N100" s="296">
        <f t="shared" si="20"/>
        <v>0</v>
      </c>
      <c r="O100" s="296">
        <f t="shared" si="21"/>
        <v>0</v>
      </c>
      <c r="P100" s="296">
        <f t="shared" si="22"/>
        <v>0</v>
      </c>
      <c r="Q100" s="296">
        <f>IF('1. General Input'!$D$10=0,0,IF('1. General Input'!$D$10=8,0,IF(C100&gt;$Q$10-1,IF(C100&lt;$R$10,H100,0),0)))</f>
        <v>0</v>
      </c>
      <c r="R100" s="296">
        <f>IF('1. General Input'!$D$10=0,0,IF('1. General Input'!$D$10=8,0,IF(C100&gt;$R$10-1,IF(C100&lt;$S$10,H100,0),0)))</f>
        <v>0</v>
      </c>
      <c r="S100" s="296">
        <f>IF('1. General Input'!$D$10=0,0,IF('1. General Input'!$D$10=8,0,IF(C100&gt;$S$10-1,IF(C100&lt;$T$10,H100,0),0)))</f>
        <v>0</v>
      </c>
      <c r="T100" s="296">
        <f>IF('1. General Input'!$D$10=0,0,IF('1. General Input'!$D$10=8,0,IF(C100&gt;$T$10-1,IF(C100&lt;$U$10,H100,0),0)))</f>
        <v>0</v>
      </c>
      <c r="U100" s="296">
        <f>IF('1. General Input'!$D$10=0,0,IF('1. General Input'!$D$10=8,0,IF(C100&gt;$U$10-1,IF(C100&lt;$V$10,H100,0),0)))</f>
        <v>0</v>
      </c>
      <c r="V100" s="296">
        <f>IF('1. General Input'!$D$10=0,0,IF('1. General Input'!$D$10=8,0,IF(C100&gt;$V$10-1,IF(C100&lt;$W$10,H100,0),0)))</f>
        <v>0</v>
      </c>
      <c r="W100" s="296">
        <f>IF('1. General Input'!$D$10=0,0,IF('1. General Input'!$D$10=8,0,IF(C100&gt;$W$10-1,IF(C100&lt;$X$10,H100,0),0)))</f>
        <v>0</v>
      </c>
      <c r="X100" s="296">
        <f>IF('1. General Input'!$D$10=0,0,IF('1. General Input'!$D$10=8,0,IF(C100&gt;$X$10-1,IF(C100&lt;$Y$10,H100,0),0)))</f>
        <v>0</v>
      </c>
      <c r="Y100" s="296">
        <f>IF('1. General Input'!$D$10=0,0,IF('1. General Input'!$D$10=8,0,IF(C100&gt;$Y$10-1,IF(C100&lt;$Z$10,H100,0),0)))</f>
        <v>0</v>
      </c>
      <c r="Z100" s="296">
        <f>IF('1. General Input'!$D$10=0,0,IF('1. General Input'!$D$10=8,0,IF(C100&gt;$Z$10-1,IF(C100&lt;$AA$10,H100,0),0)))</f>
        <v>0</v>
      </c>
      <c r="AA100" s="296">
        <f>IF('1. General Input'!$D$10=0,0,IF('1. General Input'!$D$10=8,0,IF(C100&gt;$AA$10-1,IF(C100&lt;$AB$10,H100,0),0)))</f>
        <v>0</v>
      </c>
      <c r="AB100" s="296">
        <f>IF('1. General Input'!$D$10=0,0,IF('1. General Input'!$D$10=8,0,IF(C100&gt;$AB$10-1,IF(C100&lt;$AC$10,H100,0),0)))</f>
        <v>0</v>
      </c>
      <c r="AC100" s="296">
        <f>IF('1. General Input'!$D$10=0,0,IF('1. General Input'!$D$10=8,0,IF(C100&gt;$AC$10-1,IF(C100&lt;$AD$10,H100,0),0)))</f>
        <v>0</v>
      </c>
      <c r="AD100" s="296">
        <f>IF('1. General Input'!$D$10=0,0,IF('1. General Input'!$D$10=8,0,IF(C100&gt;$AD$10-1,IF(C100&lt;$AE$10,H100,0),0)))</f>
        <v>0</v>
      </c>
      <c r="AE100" s="296">
        <f>IF('1. General Input'!$D$10=0,0,IF('1. General Input'!$D$10=8,0,IF(C100&gt;$AE$10-1,IF(C100&lt;$AF$10,H100,0),0)))</f>
        <v>0</v>
      </c>
      <c r="AF100" s="296">
        <f>IF('1. General Input'!$D$10=0,0,IF('1. General Input'!$D$10=8,0,IF(C100&gt;$AF$10-1,IF(C100&lt;$AG$10,H100,0),0)))</f>
        <v>0</v>
      </c>
      <c r="AG100" s="296">
        <f>IF('1. General Input'!$D$10=0,0,IF(C100&gt;$AG$10-1,H100,0))</f>
        <v>0</v>
      </c>
      <c r="AH100" s="270">
        <f t="shared" si="13"/>
        <v>0</v>
      </c>
    </row>
    <row r="101" spans="1:34" x14ac:dyDescent="0.25">
      <c r="A101" s="501"/>
      <c r="B101" s="501"/>
      <c r="C101" s="539"/>
      <c r="D101" s="502"/>
      <c r="E101" s="505"/>
      <c r="F101" s="505"/>
      <c r="G101" s="505"/>
      <c r="H101" s="296">
        <f t="shared" si="14"/>
        <v>0</v>
      </c>
      <c r="I101" s="296">
        <f t="shared" si="15"/>
        <v>0</v>
      </c>
      <c r="J101" s="296">
        <f t="shared" si="16"/>
        <v>0</v>
      </c>
      <c r="K101" s="296">
        <f t="shared" si="17"/>
        <v>0</v>
      </c>
      <c r="L101" s="296">
        <f t="shared" si="18"/>
        <v>0</v>
      </c>
      <c r="M101" s="296">
        <f t="shared" si="19"/>
        <v>0</v>
      </c>
      <c r="N101" s="296">
        <f t="shared" si="20"/>
        <v>0</v>
      </c>
      <c r="O101" s="296">
        <f t="shared" si="21"/>
        <v>0</v>
      </c>
      <c r="P101" s="296">
        <f t="shared" si="22"/>
        <v>0</v>
      </c>
      <c r="Q101" s="296">
        <f>IF('1. General Input'!$D$10=0,0,IF('1. General Input'!$D$10=8,0,IF(C101&gt;$Q$10-1,IF(C101&lt;$R$10,H101,0),0)))</f>
        <v>0</v>
      </c>
      <c r="R101" s="296">
        <f>IF('1. General Input'!$D$10=0,0,IF('1. General Input'!$D$10=8,0,IF(C101&gt;$R$10-1,IF(C101&lt;$S$10,H101,0),0)))</f>
        <v>0</v>
      </c>
      <c r="S101" s="296">
        <f>IF('1. General Input'!$D$10=0,0,IF('1. General Input'!$D$10=8,0,IF(C101&gt;$S$10-1,IF(C101&lt;$T$10,H101,0),0)))</f>
        <v>0</v>
      </c>
      <c r="T101" s="296">
        <f>IF('1. General Input'!$D$10=0,0,IF('1. General Input'!$D$10=8,0,IF(C101&gt;$T$10-1,IF(C101&lt;$U$10,H101,0),0)))</f>
        <v>0</v>
      </c>
      <c r="U101" s="296">
        <f>IF('1. General Input'!$D$10=0,0,IF('1. General Input'!$D$10=8,0,IF(C101&gt;$U$10-1,IF(C101&lt;$V$10,H101,0),0)))</f>
        <v>0</v>
      </c>
      <c r="V101" s="296">
        <f>IF('1. General Input'!$D$10=0,0,IF('1. General Input'!$D$10=8,0,IF(C101&gt;$V$10-1,IF(C101&lt;$W$10,H101,0),0)))</f>
        <v>0</v>
      </c>
      <c r="W101" s="296">
        <f>IF('1. General Input'!$D$10=0,0,IF('1. General Input'!$D$10=8,0,IF(C101&gt;$W$10-1,IF(C101&lt;$X$10,H101,0),0)))</f>
        <v>0</v>
      </c>
      <c r="X101" s="296">
        <f>IF('1. General Input'!$D$10=0,0,IF('1. General Input'!$D$10=8,0,IF(C101&gt;$X$10-1,IF(C101&lt;$Y$10,H101,0),0)))</f>
        <v>0</v>
      </c>
      <c r="Y101" s="296">
        <f>IF('1. General Input'!$D$10=0,0,IF('1. General Input'!$D$10=8,0,IF(C101&gt;$Y$10-1,IF(C101&lt;$Z$10,H101,0),0)))</f>
        <v>0</v>
      </c>
      <c r="Z101" s="296">
        <f>IF('1. General Input'!$D$10=0,0,IF('1. General Input'!$D$10=8,0,IF(C101&gt;$Z$10-1,IF(C101&lt;$AA$10,H101,0),0)))</f>
        <v>0</v>
      </c>
      <c r="AA101" s="296">
        <f>IF('1. General Input'!$D$10=0,0,IF('1. General Input'!$D$10=8,0,IF(C101&gt;$AA$10-1,IF(C101&lt;$AB$10,H101,0),0)))</f>
        <v>0</v>
      </c>
      <c r="AB101" s="296">
        <f>IF('1. General Input'!$D$10=0,0,IF('1. General Input'!$D$10=8,0,IF(C101&gt;$AB$10-1,IF(C101&lt;$AC$10,H101,0),0)))</f>
        <v>0</v>
      </c>
      <c r="AC101" s="296">
        <f>IF('1. General Input'!$D$10=0,0,IF('1. General Input'!$D$10=8,0,IF(C101&gt;$AC$10-1,IF(C101&lt;$AD$10,H101,0),0)))</f>
        <v>0</v>
      </c>
      <c r="AD101" s="296">
        <f>IF('1. General Input'!$D$10=0,0,IF('1. General Input'!$D$10=8,0,IF(C101&gt;$AD$10-1,IF(C101&lt;$AE$10,H101,0),0)))</f>
        <v>0</v>
      </c>
      <c r="AE101" s="296">
        <f>IF('1. General Input'!$D$10=0,0,IF('1. General Input'!$D$10=8,0,IF(C101&gt;$AE$10-1,IF(C101&lt;$AF$10,H101,0),0)))</f>
        <v>0</v>
      </c>
      <c r="AF101" s="296">
        <f>IF('1. General Input'!$D$10=0,0,IF('1. General Input'!$D$10=8,0,IF(C101&gt;$AF$10-1,IF(C101&lt;$AG$10,H101,0),0)))</f>
        <v>0</v>
      </c>
      <c r="AG101" s="296">
        <f>IF('1. General Input'!$D$10=0,0,IF(C101&gt;$AG$10-1,H101,0))</f>
        <v>0</v>
      </c>
      <c r="AH101" s="270">
        <f t="shared" si="13"/>
        <v>0</v>
      </c>
    </row>
    <row r="102" spans="1:34" x14ac:dyDescent="0.25">
      <c r="A102" s="501"/>
      <c r="B102" s="501"/>
      <c r="C102" s="539"/>
      <c r="D102" s="502"/>
      <c r="E102" s="505"/>
      <c r="F102" s="505"/>
      <c r="G102" s="505"/>
      <c r="H102" s="296">
        <f t="shared" si="14"/>
        <v>0</v>
      </c>
      <c r="I102" s="296">
        <f t="shared" si="15"/>
        <v>0</v>
      </c>
      <c r="J102" s="296">
        <f t="shared" si="16"/>
        <v>0</v>
      </c>
      <c r="K102" s="296">
        <f t="shared" si="17"/>
        <v>0</v>
      </c>
      <c r="L102" s="296">
        <f t="shared" si="18"/>
        <v>0</v>
      </c>
      <c r="M102" s="296">
        <f t="shared" si="19"/>
        <v>0</v>
      </c>
      <c r="N102" s="296">
        <f t="shared" si="20"/>
        <v>0</v>
      </c>
      <c r="O102" s="296">
        <f t="shared" si="21"/>
        <v>0</v>
      </c>
      <c r="P102" s="296">
        <f t="shared" si="22"/>
        <v>0</v>
      </c>
      <c r="Q102" s="296">
        <f>IF('1. General Input'!$D$10=0,0,IF('1. General Input'!$D$10=8,0,IF(C102&gt;$Q$10-1,IF(C102&lt;$R$10,H102,0),0)))</f>
        <v>0</v>
      </c>
      <c r="R102" s="296">
        <f>IF('1. General Input'!$D$10=0,0,IF('1. General Input'!$D$10=8,0,IF(C102&gt;$R$10-1,IF(C102&lt;$S$10,H102,0),0)))</f>
        <v>0</v>
      </c>
      <c r="S102" s="296">
        <f>IF('1. General Input'!$D$10=0,0,IF('1. General Input'!$D$10=8,0,IF(C102&gt;$S$10-1,IF(C102&lt;$T$10,H102,0),0)))</f>
        <v>0</v>
      </c>
      <c r="T102" s="296">
        <f>IF('1. General Input'!$D$10=0,0,IF('1. General Input'!$D$10=8,0,IF(C102&gt;$T$10-1,IF(C102&lt;$U$10,H102,0),0)))</f>
        <v>0</v>
      </c>
      <c r="U102" s="296">
        <f>IF('1. General Input'!$D$10=0,0,IF('1. General Input'!$D$10=8,0,IF(C102&gt;$U$10-1,IF(C102&lt;$V$10,H102,0),0)))</f>
        <v>0</v>
      </c>
      <c r="V102" s="296">
        <f>IF('1. General Input'!$D$10=0,0,IF('1. General Input'!$D$10=8,0,IF(C102&gt;$V$10-1,IF(C102&lt;$W$10,H102,0),0)))</f>
        <v>0</v>
      </c>
      <c r="W102" s="296">
        <f>IF('1. General Input'!$D$10=0,0,IF('1. General Input'!$D$10=8,0,IF(C102&gt;$W$10-1,IF(C102&lt;$X$10,H102,0),0)))</f>
        <v>0</v>
      </c>
      <c r="X102" s="296">
        <f>IF('1. General Input'!$D$10=0,0,IF('1. General Input'!$D$10=8,0,IF(C102&gt;$X$10-1,IF(C102&lt;$Y$10,H102,0),0)))</f>
        <v>0</v>
      </c>
      <c r="Y102" s="296">
        <f>IF('1. General Input'!$D$10=0,0,IF('1. General Input'!$D$10=8,0,IF(C102&gt;$Y$10-1,IF(C102&lt;$Z$10,H102,0),0)))</f>
        <v>0</v>
      </c>
      <c r="Z102" s="296">
        <f>IF('1. General Input'!$D$10=0,0,IF('1. General Input'!$D$10=8,0,IF(C102&gt;$Z$10-1,IF(C102&lt;$AA$10,H102,0),0)))</f>
        <v>0</v>
      </c>
      <c r="AA102" s="296">
        <f>IF('1. General Input'!$D$10=0,0,IF('1. General Input'!$D$10=8,0,IF(C102&gt;$AA$10-1,IF(C102&lt;$AB$10,H102,0),0)))</f>
        <v>0</v>
      </c>
      <c r="AB102" s="296">
        <f>IF('1. General Input'!$D$10=0,0,IF('1. General Input'!$D$10=8,0,IF(C102&gt;$AB$10-1,IF(C102&lt;$AC$10,H102,0),0)))</f>
        <v>0</v>
      </c>
      <c r="AC102" s="296">
        <f>IF('1. General Input'!$D$10=0,0,IF('1. General Input'!$D$10=8,0,IF(C102&gt;$AC$10-1,IF(C102&lt;$AD$10,H102,0),0)))</f>
        <v>0</v>
      </c>
      <c r="AD102" s="296">
        <f>IF('1. General Input'!$D$10=0,0,IF('1. General Input'!$D$10=8,0,IF(C102&gt;$AD$10-1,IF(C102&lt;$AE$10,H102,0),0)))</f>
        <v>0</v>
      </c>
      <c r="AE102" s="296">
        <f>IF('1. General Input'!$D$10=0,0,IF('1. General Input'!$D$10=8,0,IF(C102&gt;$AE$10-1,IF(C102&lt;$AF$10,H102,0),0)))</f>
        <v>0</v>
      </c>
      <c r="AF102" s="296">
        <f>IF('1. General Input'!$D$10=0,0,IF('1. General Input'!$D$10=8,0,IF(C102&gt;$AF$10-1,IF(C102&lt;$AG$10,H102,0),0)))</f>
        <v>0</v>
      </c>
      <c r="AG102" s="296">
        <f>IF('1. General Input'!$D$10=0,0,IF(C102&gt;$AG$10-1,H102,0))</f>
        <v>0</v>
      </c>
      <c r="AH102" s="270">
        <f t="shared" ref="AH102:AH113" si="23">SUM(I102:AG102)</f>
        <v>0</v>
      </c>
    </row>
    <row r="103" spans="1:34" x14ac:dyDescent="0.25">
      <c r="A103" s="501"/>
      <c r="B103" s="501"/>
      <c r="C103" s="539"/>
      <c r="D103" s="502"/>
      <c r="E103" s="505"/>
      <c r="F103" s="505"/>
      <c r="G103" s="505"/>
      <c r="H103" s="296">
        <f t="shared" si="14"/>
        <v>0</v>
      </c>
      <c r="I103" s="296">
        <f t="shared" si="15"/>
        <v>0</v>
      </c>
      <c r="J103" s="296">
        <f t="shared" si="16"/>
        <v>0</v>
      </c>
      <c r="K103" s="296">
        <f t="shared" si="17"/>
        <v>0</v>
      </c>
      <c r="L103" s="296">
        <f t="shared" si="18"/>
        <v>0</v>
      </c>
      <c r="M103" s="296">
        <f t="shared" si="19"/>
        <v>0</v>
      </c>
      <c r="N103" s="296">
        <f t="shared" si="20"/>
        <v>0</v>
      </c>
      <c r="O103" s="296">
        <f t="shared" si="21"/>
        <v>0</v>
      </c>
      <c r="P103" s="296">
        <f t="shared" si="22"/>
        <v>0</v>
      </c>
      <c r="Q103" s="296">
        <f>IF('1. General Input'!$D$10=0,0,IF('1. General Input'!$D$10=8,0,IF(C103&gt;$Q$10-1,IF(C103&lt;$R$10,H103,0),0)))</f>
        <v>0</v>
      </c>
      <c r="R103" s="296">
        <f>IF('1. General Input'!$D$10=0,0,IF('1. General Input'!$D$10=8,0,IF(C103&gt;$R$10-1,IF(C103&lt;$S$10,H103,0),0)))</f>
        <v>0</v>
      </c>
      <c r="S103" s="296">
        <f>IF('1. General Input'!$D$10=0,0,IF('1. General Input'!$D$10=8,0,IF(C103&gt;$S$10-1,IF(C103&lt;$T$10,H103,0),0)))</f>
        <v>0</v>
      </c>
      <c r="T103" s="296">
        <f>IF('1. General Input'!$D$10=0,0,IF('1. General Input'!$D$10=8,0,IF(C103&gt;$T$10-1,IF(C103&lt;$U$10,H103,0),0)))</f>
        <v>0</v>
      </c>
      <c r="U103" s="296">
        <f>IF('1. General Input'!$D$10=0,0,IF('1. General Input'!$D$10=8,0,IF(C103&gt;$U$10-1,IF(C103&lt;$V$10,H103,0),0)))</f>
        <v>0</v>
      </c>
      <c r="V103" s="296">
        <f>IF('1. General Input'!$D$10=0,0,IF('1. General Input'!$D$10=8,0,IF(C103&gt;$V$10-1,IF(C103&lt;$W$10,H103,0),0)))</f>
        <v>0</v>
      </c>
      <c r="W103" s="296">
        <f>IF('1. General Input'!$D$10=0,0,IF('1. General Input'!$D$10=8,0,IF(C103&gt;$W$10-1,IF(C103&lt;$X$10,H103,0),0)))</f>
        <v>0</v>
      </c>
      <c r="X103" s="296">
        <f>IF('1. General Input'!$D$10=0,0,IF('1. General Input'!$D$10=8,0,IF(C103&gt;$X$10-1,IF(C103&lt;$Y$10,H103,0),0)))</f>
        <v>0</v>
      </c>
      <c r="Y103" s="296">
        <f>IF('1. General Input'!$D$10=0,0,IF('1. General Input'!$D$10=8,0,IF(C103&gt;$Y$10-1,IF(C103&lt;$Z$10,H103,0),0)))</f>
        <v>0</v>
      </c>
      <c r="Z103" s="296">
        <f>IF('1. General Input'!$D$10=0,0,IF('1. General Input'!$D$10=8,0,IF(C103&gt;$Z$10-1,IF(C103&lt;$AA$10,H103,0),0)))</f>
        <v>0</v>
      </c>
      <c r="AA103" s="296">
        <f>IF('1. General Input'!$D$10=0,0,IF('1. General Input'!$D$10=8,0,IF(C103&gt;$AA$10-1,IF(C103&lt;$AB$10,H103,0),0)))</f>
        <v>0</v>
      </c>
      <c r="AB103" s="296">
        <f>IF('1. General Input'!$D$10=0,0,IF('1. General Input'!$D$10=8,0,IF(C103&gt;$AB$10-1,IF(C103&lt;$AC$10,H103,0),0)))</f>
        <v>0</v>
      </c>
      <c r="AC103" s="296">
        <f>IF('1. General Input'!$D$10=0,0,IF('1. General Input'!$D$10=8,0,IF(C103&gt;$AC$10-1,IF(C103&lt;$AD$10,H103,0),0)))</f>
        <v>0</v>
      </c>
      <c r="AD103" s="296">
        <f>IF('1. General Input'!$D$10=0,0,IF('1. General Input'!$D$10=8,0,IF(C103&gt;$AD$10-1,IF(C103&lt;$AE$10,H103,0),0)))</f>
        <v>0</v>
      </c>
      <c r="AE103" s="296">
        <f>IF('1. General Input'!$D$10=0,0,IF('1. General Input'!$D$10=8,0,IF(C103&gt;$AE$10-1,IF(C103&lt;$AF$10,H103,0),0)))</f>
        <v>0</v>
      </c>
      <c r="AF103" s="296">
        <f>IF('1. General Input'!$D$10=0,0,IF('1. General Input'!$D$10=8,0,IF(C103&gt;$AF$10-1,IF(C103&lt;$AG$10,H103,0),0)))</f>
        <v>0</v>
      </c>
      <c r="AG103" s="296">
        <f>IF('1. General Input'!$D$10=0,0,IF(C103&gt;$AG$10-1,H103,0))</f>
        <v>0</v>
      </c>
      <c r="AH103" s="270">
        <f t="shared" si="23"/>
        <v>0</v>
      </c>
    </row>
    <row r="104" spans="1:34" x14ac:dyDescent="0.25">
      <c r="A104" s="501"/>
      <c r="B104" s="501"/>
      <c r="C104" s="539"/>
      <c r="D104" s="502"/>
      <c r="E104" s="505"/>
      <c r="F104" s="505"/>
      <c r="G104" s="505"/>
      <c r="H104" s="296">
        <f t="shared" si="14"/>
        <v>0</v>
      </c>
      <c r="I104" s="296">
        <f t="shared" si="15"/>
        <v>0</v>
      </c>
      <c r="J104" s="296">
        <f t="shared" si="16"/>
        <v>0</v>
      </c>
      <c r="K104" s="296">
        <f t="shared" si="17"/>
        <v>0</v>
      </c>
      <c r="L104" s="296">
        <f t="shared" si="18"/>
        <v>0</v>
      </c>
      <c r="M104" s="296">
        <f t="shared" si="19"/>
        <v>0</v>
      </c>
      <c r="N104" s="296">
        <f t="shared" si="20"/>
        <v>0</v>
      </c>
      <c r="O104" s="296">
        <f t="shared" si="21"/>
        <v>0</v>
      </c>
      <c r="P104" s="296">
        <f t="shared" si="22"/>
        <v>0</v>
      </c>
      <c r="Q104" s="296">
        <f>IF('1. General Input'!$D$10=0,0,IF('1. General Input'!$D$10=8,0,IF(C104&gt;$Q$10-1,IF(C104&lt;$R$10,H104,0),0)))</f>
        <v>0</v>
      </c>
      <c r="R104" s="296">
        <f>IF('1. General Input'!$D$10=0,0,IF('1. General Input'!$D$10=8,0,IF(C104&gt;$R$10-1,IF(C104&lt;$S$10,H104,0),0)))</f>
        <v>0</v>
      </c>
      <c r="S104" s="296">
        <f>IF('1. General Input'!$D$10=0,0,IF('1. General Input'!$D$10=8,0,IF(C104&gt;$S$10-1,IF(C104&lt;$T$10,H104,0),0)))</f>
        <v>0</v>
      </c>
      <c r="T104" s="296">
        <f>IF('1. General Input'!$D$10=0,0,IF('1. General Input'!$D$10=8,0,IF(C104&gt;$T$10-1,IF(C104&lt;$U$10,H104,0),0)))</f>
        <v>0</v>
      </c>
      <c r="U104" s="296">
        <f>IF('1. General Input'!$D$10=0,0,IF('1. General Input'!$D$10=8,0,IF(C104&gt;$U$10-1,IF(C104&lt;$V$10,H104,0),0)))</f>
        <v>0</v>
      </c>
      <c r="V104" s="296">
        <f>IF('1. General Input'!$D$10=0,0,IF('1. General Input'!$D$10=8,0,IF(C104&gt;$V$10-1,IF(C104&lt;$W$10,H104,0),0)))</f>
        <v>0</v>
      </c>
      <c r="W104" s="296">
        <f>IF('1. General Input'!$D$10=0,0,IF('1. General Input'!$D$10=8,0,IF(C104&gt;$W$10-1,IF(C104&lt;$X$10,H104,0),0)))</f>
        <v>0</v>
      </c>
      <c r="X104" s="296">
        <f>IF('1. General Input'!$D$10=0,0,IF('1. General Input'!$D$10=8,0,IF(C104&gt;$X$10-1,IF(C104&lt;$Y$10,H104,0),0)))</f>
        <v>0</v>
      </c>
      <c r="Y104" s="296">
        <f>IF('1. General Input'!$D$10=0,0,IF('1. General Input'!$D$10=8,0,IF(C104&gt;$Y$10-1,IF(C104&lt;$Z$10,H104,0),0)))</f>
        <v>0</v>
      </c>
      <c r="Z104" s="296">
        <f>IF('1. General Input'!$D$10=0,0,IF('1. General Input'!$D$10=8,0,IF(C104&gt;$Z$10-1,IF(C104&lt;$AA$10,H104,0),0)))</f>
        <v>0</v>
      </c>
      <c r="AA104" s="296">
        <f>IF('1. General Input'!$D$10=0,0,IF('1. General Input'!$D$10=8,0,IF(C104&gt;$AA$10-1,IF(C104&lt;$AB$10,H104,0),0)))</f>
        <v>0</v>
      </c>
      <c r="AB104" s="296">
        <f>IF('1. General Input'!$D$10=0,0,IF('1. General Input'!$D$10=8,0,IF(C104&gt;$AB$10-1,IF(C104&lt;$AC$10,H104,0),0)))</f>
        <v>0</v>
      </c>
      <c r="AC104" s="296">
        <f>IF('1. General Input'!$D$10=0,0,IF('1. General Input'!$D$10=8,0,IF(C104&gt;$AC$10-1,IF(C104&lt;$AD$10,H104,0),0)))</f>
        <v>0</v>
      </c>
      <c r="AD104" s="296">
        <f>IF('1. General Input'!$D$10=0,0,IF('1. General Input'!$D$10=8,0,IF(C104&gt;$AD$10-1,IF(C104&lt;$AE$10,H104,0),0)))</f>
        <v>0</v>
      </c>
      <c r="AE104" s="296">
        <f>IF('1. General Input'!$D$10=0,0,IF('1. General Input'!$D$10=8,0,IF(C104&gt;$AE$10-1,IF(C104&lt;$AF$10,H104,0),0)))</f>
        <v>0</v>
      </c>
      <c r="AF104" s="296">
        <f>IF('1. General Input'!$D$10=0,0,IF('1. General Input'!$D$10=8,0,IF(C104&gt;$AF$10-1,IF(C104&lt;$AG$10,H104,0),0)))</f>
        <v>0</v>
      </c>
      <c r="AG104" s="296">
        <f>IF('1. General Input'!$D$10=0,0,IF(C104&gt;$AG$10-1,H104,0))</f>
        <v>0</v>
      </c>
      <c r="AH104" s="270">
        <f t="shared" si="23"/>
        <v>0</v>
      </c>
    </row>
    <row r="105" spans="1:34" x14ac:dyDescent="0.25">
      <c r="A105" s="501"/>
      <c r="B105" s="501"/>
      <c r="C105" s="539"/>
      <c r="D105" s="502"/>
      <c r="E105" s="505"/>
      <c r="F105" s="505"/>
      <c r="G105" s="505"/>
      <c r="H105" s="296">
        <f t="shared" si="14"/>
        <v>0</v>
      </c>
      <c r="I105" s="296">
        <f t="shared" si="15"/>
        <v>0</v>
      </c>
      <c r="J105" s="296">
        <f t="shared" si="16"/>
        <v>0</v>
      </c>
      <c r="K105" s="296">
        <f t="shared" si="17"/>
        <v>0</v>
      </c>
      <c r="L105" s="296">
        <f t="shared" si="18"/>
        <v>0</v>
      </c>
      <c r="M105" s="296">
        <f t="shared" si="19"/>
        <v>0</v>
      </c>
      <c r="N105" s="296">
        <f t="shared" si="20"/>
        <v>0</v>
      </c>
      <c r="O105" s="296">
        <f t="shared" si="21"/>
        <v>0</v>
      </c>
      <c r="P105" s="296">
        <f t="shared" si="22"/>
        <v>0</v>
      </c>
      <c r="Q105" s="296">
        <f>IF('1. General Input'!$D$10=0,0,IF('1. General Input'!$D$10=8,0,IF(C105&gt;$Q$10-1,IF(C105&lt;$R$10,H105,0),0)))</f>
        <v>0</v>
      </c>
      <c r="R105" s="296">
        <f>IF('1. General Input'!$D$10=0,0,IF('1. General Input'!$D$10=8,0,IF(C105&gt;$R$10-1,IF(C105&lt;$S$10,H105,0),0)))</f>
        <v>0</v>
      </c>
      <c r="S105" s="296">
        <f>IF('1. General Input'!$D$10=0,0,IF('1. General Input'!$D$10=8,0,IF(C105&gt;$S$10-1,IF(C105&lt;$T$10,H105,0),0)))</f>
        <v>0</v>
      </c>
      <c r="T105" s="296">
        <f>IF('1. General Input'!$D$10=0,0,IF('1. General Input'!$D$10=8,0,IF(C105&gt;$T$10-1,IF(C105&lt;$U$10,H105,0),0)))</f>
        <v>0</v>
      </c>
      <c r="U105" s="296">
        <f>IF('1. General Input'!$D$10=0,0,IF('1. General Input'!$D$10=8,0,IF(C105&gt;$U$10-1,IF(C105&lt;$V$10,H105,0),0)))</f>
        <v>0</v>
      </c>
      <c r="V105" s="296">
        <f>IF('1. General Input'!$D$10=0,0,IF('1. General Input'!$D$10=8,0,IF(C105&gt;$V$10-1,IF(C105&lt;$W$10,H105,0),0)))</f>
        <v>0</v>
      </c>
      <c r="W105" s="296">
        <f>IF('1. General Input'!$D$10=0,0,IF('1. General Input'!$D$10=8,0,IF(C105&gt;$W$10-1,IF(C105&lt;$X$10,H105,0),0)))</f>
        <v>0</v>
      </c>
      <c r="X105" s="296">
        <f>IF('1. General Input'!$D$10=0,0,IF('1. General Input'!$D$10=8,0,IF(C105&gt;$X$10-1,IF(C105&lt;$Y$10,H105,0),0)))</f>
        <v>0</v>
      </c>
      <c r="Y105" s="296">
        <f>IF('1. General Input'!$D$10=0,0,IF('1. General Input'!$D$10=8,0,IF(C105&gt;$Y$10-1,IF(C105&lt;$Z$10,H105,0),0)))</f>
        <v>0</v>
      </c>
      <c r="Z105" s="296">
        <f>IF('1. General Input'!$D$10=0,0,IF('1. General Input'!$D$10=8,0,IF(C105&gt;$Z$10-1,IF(C105&lt;$AA$10,H105,0),0)))</f>
        <v>0</v>
      </c>
      <c r="AA105" s="296">
        <f>IF('1. General Input'!$D$10=0,0,IF('1. General Input'!$D$10=8,0,IF(C105&gt;$AA$10-1,IF(C105&lt;$AB$10,H105,0),0)))</f>
        <v>0</v>
      </c>
      <c r="AB105" s="296">
        <f>IF('1. General Input'!$D$10=0,0,IF('1. General Input'!$D$10=8,0,IF(C105&gt;$AB$10-1,IF(C105&lt;$AC$10,H105,0),0)))</f>
        <v>0</v>
      </c>
      <c r="AC105" s="296">
        <f>IF('1. General Input'!$D$10=0,0,IF('1. General Input'!$D$10=8,0,IF(C105&gt;$AC$10-1,IF(C105&lt;$AD$10,H105,0),0)))</f>
        <v>0</v>
      </c>
      <c r="AD105" s="296">
        <f>IF('1. General Input'!$D$10=0,0,IF('1. General Input'!$D$10=8,0,IF(C105&gt;$AD$10-1,IF(C105&lt;$AE$10,H105,0),0)))</f>
        <v>0</v>
      </c>
      <c r="AE105" s="296">
        <f>IF('1. General Input'!$D$10=0,0,IF('1. General Input'!$D$10=8,0,IF(C105&gt;$AE$10-1,IF(C105&lt;$AF$10,H105,0),0)))</f>
        <v>0</v>
      </c>
      <c r="AF105" s="296">
        <f>IF('1. General Input'!$D$10=0,0,IF('1. General Input'!$D$10=8,0,IF(C105&gt;$AF$10-1,IF(C105&lt;$AG$10,H105,0),0)))</f>
        <v>0</v>
      </c>
      <c r="AG105" s="296">
        <f>IF('1. General Input'!$D$10=0,0,IF(C105&gt;$AG$10-1,H105,0))</f>
        <v>0</v>
      </c>
      <c r="AH105" s="270">
        <f t="shared" si="23"/>
        <v>0</v>
      </c>
    </row>
    <row r="106" spans="1:34" x14ac:dyDescent="0.25">
      <c r="A106" s="501"/>
      <c r="B106" s="501"/>
      <c r="C106" s="539"/>
      <c r="D106" s="502"/>
      <c r="E106" s="505"/>
      <c r="F106" s="505"/>
      <c r="G106" s="505"/>
      <c r="H106" s="296">
        <f t="shared" si="14"/>
        <v>0</v>
      </c>
      <c r="I106" s="296">
        <f t="shared" si="15"/>
        <v>0</v>
      </c>
      <c r="J106" s="296">
        <f t="shared" si="16"/>
        <v>0</v>
      </c>
      <c r="K106" s="296">
        <f t="shared" si="17"/>
        <v>0</v>
      </c>
      <c r="L106" s="296">
        <f t="shared" si="18"/>
        <v>0</v>
      </c>
      <c r="M106" s="296">
        <f t="shared" si="19"/>
        <v>0</v>
      </c>
      <c r="N106" s="296">
        <f t="shared" si="20"/>
        <v>0</v>
      </c>
      <c r="O106" s="296">
        <f t="shared" si="21"/>
        <v>0</v>
      </c>
      <c r="P106" s="296">
        <f t="shared" si="22"/>
        <v>0</v>
      </c>
      <c r="Q106" s="296">
        <f>IF('1. General Input'!$D$10=0,0,IF('1. General Input'!$D$10=8,0,IF(C106&gt;$Q$10-1,IF(C106&lt;$R$10,H106,0),0)))</f>
        <v>0</v>
      </c>
      <c r="R106" s="296">
        <f>IF('1. General Input'!$D$10=0,0,IF('1. General Input'!$D$10=8,0,IF(C106&gt;$R$10-1,IF(C106&lt;$S$10,H106,0),0)))</f>
        <v>0</v>
      </c>
      <c r="S106" s="296">
        <f>IF('1. General Input'!$D$10=0,0,IF('1. General Input'!$D$10=8,0,IF(C106&gt;$S$10-1,IF(C106&lt;$T$10,H106,0),0)))</f>
        <v>0</v>
      </c>
      <c r="T106" s="296">
        <f>IF('1. General Input'!$D$10=0,0,IF('1. General Input'!$D$10=8,0,IF(C106&gt;$T$10-1,IF(C106&lt;$U$10,H106,0),0)))</f>
        <v>0</v>
      </c>
      <c r="U106" s="296">
        <f>IF('1. General Input'!$D$10=0,0,IF('1. General Input'!$D$10=8,0,IF(C106&gt;$U$10-1,IF(C106&lt;$V$10,H106,0),0)))</f>
        <v>0</v>
      </c>
      <c r="V106" s="296">
        <f>IF('1. General Input'!$D$10=0,0,IF('1. General Input'!$D$10=8,0,IF(C106&gt;$V$10-1,IF(C106&lt;$W$10,H106,0),0)))</f>
        <v>0</v>
      </c>
      <c r="W106" s="296">
        <f>IF('1. General Input'!$D$10=0,0,IF('1. General Input'!$D$10=8,0,IF(C106&gt;$W$10-1,IF(C106&lt;$X$10,H106,0),0)))</f>
        <v>0</v>
      </c>
      <c r="X106" s="296">
        <f>IF('1. General Input'!$D$10=0,0,IF('1. General Input'!$D$10=8,0,IF(C106&gt;$X$10-1,IF(C106&lt;$Y$10,H106,0),0)))</f>
        <v>0</v>
      </c>
      <c r="Y106" s="296">
        <f>IF('1. General Input'!$D$10=0,0,IF('1. General Input'!$D$10=8,0,IF(C106&gt;$Y$10-1,IF(C106&lt;$Z$10,H106,0),0)))</f>
        <v>0</v>
      </c>
      <c r="Z106" s="296">
        <f>IF('1. General Input'!$D$10=0,0,IF('1. General Input'!$D$10=8,0,IF(C106&gt;$Z$10-1,IF(C106&lt;$AA$10,H106,0),0)))</f>
        <v>0</v>
      </c>
      <c r="AA106" s="296">
        <f>IF('1. General Input'!$D$10=0,0,IF('1. General Input'!$D$10=8,0,IF(C106&gt;$AA$10-1,IF(C106&lt;$AB$10,H106,0),0)))</f>
        <v>0</v>
      </c>
      <c r="AB106" s="296">
        <f>IF('1. General Input'!$D$10=0,0,IF('1. General Input'!$D$10=8,0,IF(C106&gt;$AB$10-1,IF(C106&lt;$AC$10,H106,0),0)))</f>
        <v>0</v>
      </c>
      <c r="AC106" s="296">
        <f>IF('1. General Input'!$D$10=0,0,IF('1. General Input'!$D$10=8,0,IF(C106&gt;$AC$10-1,IF(C106&lt;$AD$10,H106,0),0)))</f>
        <v>0</v>
      </c>
      <c r="AD106" s="296">
        <f>IF('1. General Input'!$D$10=0,0,IF('1. General Input'!$D$10=8,0,IF(C106&gt;$AD$10-1,IF(C106&lt;$AE$10,H106,0),0)))</f>
        <v>0</v>
      </c>
      <c r="AE106" s="296">
        <f>IF('1. General Input'!$D$10=0,0,IF('1. General Input'!$D$10=8,0,IF(C106&gt;$AE$10-1,IF(C106&lt;$AF$10,H106,0),0)))</f>
        <v>0</v>
      </c>
      <c r="AF106" s="296">
        <f>IF('1. General Input'!$D$10=0,0,IF('1. General Input'!$D$10=8,0,IF(C106&gt;$AF$10-1,IF(C106&lt;$AG$10,H106,0),0)))</f>
        <v>0</v>
      </c>
      <c r="AG106" s="296">
        <f>IF('1. General Input'!$D$10=0,0,IF(C106&gt;$AG$10-1,H106,0))</f>
        <v>0</v>
      </c>
      <c r="AH106" s="270">
        <f t="shared" si="23"/>
        <v>0</v>
      </c>
    </row>
    <row r="107" spans="1:34" x14ac:dyDescent="0.25">
      <c r="A107" s="501"/>
      <c r="B107" s="501"/>
      <c r="C107" s="539"/>
      <c r="D107" s="502"/>
      <c r="E107" s="505"/>
      <c r="F107" s="505"/>
      <c r="G107" s="505"/>
      <c r="H107" s="296">
        <f t="shared" si="14"/>
        <v>0</v>
      </c>
      <c r="I107" s="296">
        <f t="shared" si="15"/>
        <v>0</v>
      </c>
      <c r="J107" s="296">
        <f t="shared" si="16"/>
        <v>0</v>
      </c>
      <c r="K107" s="296">
        <f t="shared" si="17"/>
        <v>0</v>
      </c>
      <c r="L107" s="296">
        <f t="shared" si="18"/>
        <v>0</v>
      </c>
      <c r="M107" s="296">
        <f t="shared" si="19"/>
        <v>0</v>
      </c>
      <c r="N107" s="296">
        <f t="shared" si="20"/>
        <v>0</v>
      </c>
      <c r="O107" s="296">
        <f t="shared" si="21"/>
        <v>0</v>
      </c>
      <c r="P107" s="296">
        <f t="shared" si="22"/>
        <v>0</v>
      </c>
      <c r="Q107" s="296">
        <f>IF('1. General Input'!$D$10=0,0,IF('1. General Input'!$D$10=8,0,IF(C107&gt;$Q$10-1,IF(C107&lt;$R$10,H107,0),0)))</f>
        <v>0</v>
      </c>
      <c r="R107" s="296">
        <f>IF('1. General Input'!$D$10=0,0,IF('1. General Input'!$D$10=8,0,IF(C107&gt;$R$10-1,IF(C107&lt;$S$10,H107,0),0)))</f>
        <v>0</v>
      </c>
      <c r="S107" s="296">
        <f>IF('1. General Input'!$D$10=0,0,IF('1. General Input'!$D$10=8,0,IF(C107&gt;$S$10-1,IF(C107&lt;$T$10,H107,0),0)))</f>
        <v>0</v>
      </c>
      <c r="T107" s="296">
        <f>IF('1. General Input'!$D$10=0,0,IF('1. General Input'!$D$10=8,0,IF(C107&gt;$T$10-1,IF(C107&lt;$U$10,H107,0),0)))</f>
        <v>0</v>
      </c>
      <c r="U107" s="296">
        <f>IF('1. General Input'!$D$10=0,0,IF('1. General Input'!$D$10=8,0,IF(C107&gt;$U$10-1,IF(C107&lt;$V$10,H107,0),0)))</f>
        <v>0</v>
      </c>
      <c r="V107" s="296">
        <f>IF('1. General Input'!$D$10=0,0,IF('1. General Input'!$D$10=8,0,IF(C107&gt;$V$10-1,IF(C107&lt;$W$10,H107,0),0)))</f>
        <v>0</v>
      </c>
      <c r="W107" s="296">
        <f>IF('1. General Input'!$D$10=0,0,IF('1. General Input'!$D$10=8,0,IF(C107&gt;$W$10-1,IF(C107&lt;$X$10,H107,0),0)))</f>
        <v>0</v>
      </c>
      <c r="X107" s="296">
        <f>IF('1. General Input'!$D$10=0,0,IF('1. General Input'!$D$10=8,0,IF(C107&gt;$X$10-1,IF(C107&lt;$Y$10,H107,0),0)))</f>
        <v>0</v>
      </c>
      <c r="Y107" s="296">
        <f>IF('1. General Input'!$D$10=0,0,IF('1. General Input'!$D$10=8,0,IF(C107&gt;$Y$10-1,IF(C107&lt;$Z$10,H107,0),0)))</f>
        <v>0</v>
      </c>
      <c r="Z107" s="296">
        <f>IF('1. General Input'!$D$10=0,0,IF('1. General Input'!$D$10=8,0,IF(C107&gt;$Z$10-1,IF(C107&lt;$AA$10,H107,0),0)))</f>
        <v>0</v>
      </c>
      <c r="AA107" s="296">
        <f>IF('1. General Input'!$D$10=0,0,IF('1. General Input'!$D$10=8,0,IF(C107&gt;$AA$10-1,IF(C107&lt;$AB$10,H107,0),0)))</f>
        <v>0</v>
      </c>
      <c r="AB107" s="296">
        <f>IF('1. General Input'!$D$10=0,0,IF('1. General Input'!$D$10=8,0,IF(C107&gt;$AB$10-1,IF(C107&lt;$AC$10,H107,0),0)))</f>
        <v>0</v>
      </c>
      <c r="AC107" s="296">
        <f>IF('1. General Input'!$D$10=0,0,IF('1. General Input'!$D$10=8,0,IF(C107&gt;$AC$10-1,IF(C107&lt;$AD$10,H107,0),0)))</f>
        <v>0</v>
      </c>
      <c r="AD107" s="296">
        <f>IF('1. General Input'!$D$10=0,0,IF('1. General Input'!$D$10=8,0,IF(C107&gt;$AD$10-1,IF(C107&lt;$AE$10,H107,0),0)))</f>
        <v>0</v>
      </c>
      <c r="AE107" s="296">
        <f>IF('1. General Input'!$D$10=0,0,IF('1. General Input'!$D$10=8,0,IF(C107&gt;$AE$10-1,IF(C107&lt;$AF$10,H107,0),0)))</f>
        <v>0</v>
      </c>
      <c r="AF107" s="296">
        <f>IF('1. General Input'!$D$10=0,0,IF('1. General Input'!$D$10=8,0,IF(C107&gt;$AF$10-1,IF(C107&lt;$AG$10,H107,0),0)))</f>
        <v>0</v>
      </c>
      <c r="AG107" s="296">
        <f>IF('1. General Input'!$D$10=0,0,IF(C107&gt;$AG$10-1,H107,0))</f>
        <v>0</v>
      </c>
      <c r="AH107" s="270">
        <f t="shared" si="23"/>
        <v>0</v>
      </c>
    </row>
    <row r="108" spans="1:34" x14ac:dyDescent="0.25">
      <c r="A108" s="501"/>
      <c r="B108" s="501"/>
      <c r="C108" s="539"/>
      <c r="D108" s="502"/>
      <c r="E108" s="505"/>
      <c r="F108" s="505"/>
      <c r="G108" s="505"/>
      <c r="H108" s="296">
        <f t="shared" si="14"/>
        <v>0</v>
      </c>
      <c r="I108" s="296">
        <f t="shared" si="15"/>
        <v>0</v>
      </c>
      <c r="J108" s="296">
        <f t="shared" si="16"/>
        <v>0</v>
      </c>
      <c r="K108" s="296">
        <f t="shared" si="17"/>
        <v>0</v>
      </c>
      <c r="L108" s="296">
        <f t="shared" si="18"/>
        <v>0</v>
      </c>
      <c r="M108" s="296">
        <f t="shared" si="19"/>
        <v>0</v>
      </c>
      <c r="N108" s="296">
        <f t="shared" si="20"/>
        <v>0</v>
      </c>
      <c r="O108" s="296">
        <f t="shared" si="21"/>
        <v>0</v>
      </c>
      <c r="P108" s="296">
        <f t="shared" si="22"/>
        <v>0</v>
      </c>
      <c r="Q108" s="296">
        <f>IF('1. General Input'!$D$10=0,0,IF('1. General Input'!$D$10=8,0,IF(C108&gt;$Q$10-1,IF(C108&lt;$R$10,H108,0),0)))</f>
        <v>0</v>
      </c>
      <c r="R108" s="296">
        <f>IF('1. General Input'!$D$10=0,0,IF('1. General Input'!$D$10=8,0,IF(C108&gt;$R$10-1,IF(C108&lt;$S$10,H108,0),0)))</f>
        <v>0</v>
      </c>
      <c r="S108" s="296">
        <f>IF('1. General Input'!$D$10=0,0,IF('1. General Input'!$D$10=8,0,IF(C108&gt;$S$10-1,IF(C108&lt;$T$10,H108,0),0)))</f>
        <v>0</v>
      </c>
      <c r="T108" s="296">
        <f>IF('1. General Input'!$D$10=0,0,IF('1. General Input'!$D$10=8,0,IF(C108&gt;$T$10-1,IF(C108&lt;$U$10,H108,0),0)))</f>
        <v>0</v>
      </c>
      <c r="U108" s="296">
        <f>IF('1. General Input'!$D$10=0,0,IF('1. General Input'!$D$10=8,0,IF(C108&gt;$U$10-1,IF(C108&lt;$V$10,H108,0),0)))</f>
        <v>0</v>
      </c>
      <c r="V108" s="296">
        <f>IF('1. General Input'!$D$10=0,0,IF('1. General Input'!$D$10=8,0,IF(C108&gt;$V$10-1,IF(C108&lt;$W$10,H108,0),0)))</f>
        <v>0</v>
      </c>
      <c r="W108" s="296">
        <f>IF('1. General Input'!$D$10=0,0,IF('1. General Input'!$D$10=8,0,IF(C108&gt;$W$10-1,IF(C108&lt;$X$10,H108,0),0)))</f>
        <v>0</v>
      </c>
      <c r="X108" s="296">
        <f>IF('1. General Input'!$D$10=0,0,IF('1. General Input'!$D$10=8,0,IF(C108&gt;$X$10-1,IF(C108&lt;$Y$10,H108,0),0)))</f>
        <v>0</v>
      </c>
      <c r="Y108" s="296">
        <f>IF('1. General Input'!$D$10=0,0,IF('1. General Input'!$D$10=8,0,IF(C108&gt;$Y$10-1,IF(C108&lt;$Z$10,H108,0),0)))</f>
        <v>0</v>
      </c>
      <c r="Z108" s="296">
        <f>IF('1. General Input'!$D$10=0,0,IF('1. General Input'!$D$10=8,0,IF(C108&gt;$Z$10-1,IF(C108&lt;$AA$10,H108,0),0)))</f>
        <v>0</v>
      </c>
      <c r="AA108" s="296">
        <f>IF('1. General Input'!$D$10=0,0,IF('1. General Input'!$D$10=8,0,IF(C108&gt;$AA$10-1,IF(C108&lt;$AB$10,H108,0),0)))</f>
        <v>0</v>
      </c>
      <c r="AB108" s="296">
        <f>IF('1. General Input'!$D$10=0,0,IF('1. General Input'!$D$10=8,0,IF(C108&gt;$AB$10-1,IF(C108&lt;$AC$10,H108,0),0)))</f>
        <v>0</v>
      </c>
      <c r="AC108" s="296">
        <f>IF('1. General Input'!$D$10=0,0,IF('1. General Input'!$D$10=8,0,IF(C108&gt;$AC$10-1,IF(C108&lt;$AD$10,H108,0),0)))</f>
        <v>0</v>
      </c>
      <c r="AD108" s="296">
        <f>IF('1. General Input'!$D$10=0,0,IF('1. General Input'!$D$10=8,0,IF(C108&gt;$AD$10-1,IF(C108&lt;$AE$10,H108,0),0)))</f>
        <v>0</v>
      </c>
      <c r="AE108" s="296">
        <f>IF('1. General Input'!$D$10=0,0,IF('1. General Input'!$D$10=8,0,IF(C108&gt;$AE$10-1,IF(C108&lt;$AF$10,H108,0),0)))</f>
        <v>0</v>
      </c>
      <c r="AF108" s="296">
        <f>IF('1. General Input'!$D$10=0,0,IF('1. General Input'!$D$10=8,0,IF(C108&gt;$AF$10-1,IF(C108&lt;$AG$10,H108,0),0)))</f>
        <v>0</v>
      </c>
      <c r="AG108" s="296">
        <f>IF('1. General Input'!$D$10=0,0,IF(C108&gt;$AG$10-1,H108,0))</f>
        <v>0</v>
      </c>
      <c r="AH108" s="270">
        <f t="shared" si="23"/>
        <v>0</v>
      </c>
    </row>
    <row r="109" spans="1:34" x14ac:dyDescent="0.25">
      <c r="A109" s="501"/>
      <c r="B109" s="501"/>
      <c r="C109" s="539"/>
      <c r="D109" s="502"/>
      <c r="E109" s="505"/>
      <c r="F109" s="505"/>
      <c r="G109" s="505"/>
      <c r="H109" s="296">
        <f t="shared" si="14"/>
        <v>0</v>
      </c>
      <c r="I109" s="296">
        <f t="shared" si="15"/>
        <v>0</v>
      </c>
      <c r="J109" s="296">
        <f t="shared" si="16"/>
        <v>0</v>
      </c>
      <c r="K109" s="296">
        <f t="shared" si="17"/>
        <v>0</v>
      </c>
      <c r="L109" s="296">
        <f t="shared" si="18"/>
        <v>0</v>
      </c>
      <c r="M109" s="296">
        <f t="shared" si="19"/>
        <v>0</v>
      </c>
      <c r="N109" s="296">
        <f t="shared" si="20"/>
        <v>0</v>
      </c>
      <c r="O109" s="296">
        <f t="shared" si="21"/>
        <v>0</v>
      </c>
      <c r="P109" s="296">
        <f t="shared" si="22"/>
        <v>0</v>
      </c>
      <c r="Q109" s="296">
        <f>IF('1. General Input'!$D$10=0,0,IF('1. General Input'!$D$10=8,0,IF(C109&gt;$Q$10-1,IF(C109&lt;$R$10,H109,0),0)))</f>
        <v>0</v>
      </c>
      <c r="R109" s="296">
        <f>IF('1. General Input'!$D$10=0,0,IF('1. General Input'!$D$10=8,0,IF(C109&gt;$R$10-1,IF(C109&lt;$S$10,H109,0),0)))</f>
        <v>0</v>
      </c>
      <c r="S109" s="296">
        <f>IF('1. General Input'!$D$10=0,0,IF('1. General Input'!$D$10=8,0,IF(C109&gt;$S$10-1,IF(C109&lt;$T$10,H109,0),0)))</f>
        <v>0</v>
      </c>
      <c r="T109" s="296">
        <f>IF('1. General Input'!$D$10=0,0,IF('1. General Input'!$D$10=8,0,IF(C109&gt;$T$10-1,IF(C109&lt;$U$10,H109,0),0)))</f>
        <v>0</v>
      </c>
      <c r="U109" s="296">
        <f>IF('1. General Input'!$D$10=0,0,IF('1. General Input'!$D$10=8,0,IF(C109&gt;$U$10-1,IF(C109&lt;$V$10,H109,0),0)))</f>
        <v>0</v>
      </c>
      <c r="V109" s="296">
        <f>IF('1. General Input'!$D$10=0,0,IF('1. General Input'!$D$10=8,0,IF(C109&gt;$V$10-1,IF(C109&lt;$W$10,H109,0),0)))</f>
        <v>0</v>
      </c>
      <c r="W109" s="296">
        <f>IF('1. General Input'!$D$10=0,0,IF('1. General Input'!$D$10=8,0,IF(C109&gt;$W$10-1,IF(C109&lt;$X$10,H109,0),0)))</f>
        <v>0</v>
      </c>
      <c r="X109" s="296">
        <f>IF('1. General Input'!$D$10=0,0,IF('1. General Input'!$D$10=8,0,IF(C109&gt;$X$10-1,IF(C109&lt;$Y$10,H109,0),0)))</f>
        <v>0</v>
      </c>
      <c r="Y109" s="296">
        <f>IF('1. General Input'!$D$10=0,0,IF('1. General Input'!$D$10=8,0,IF(C109&gt;$Y$10-1,IF(C109&lt;$Z$10,H109,0),0)))</f>
        <v>0</v>
      </c>
      <c r="Z109" s="296">
        <f>IF('1. General Input'!$D$10=0,0,IF('1. General Input'!$D$10=8,0,IF(C109&gt;$Z$10-1,IF(C109&lt;$AA$10,H109,0),0)))</f>
        <v>0</v>
      </c>
      <c r="AA109" s="296">
        <f>IF('1. General Input'!$D$10=0,0,IF('1. General Input'!$D$10=8,0,IF(C109&gt;$AA$10-1,IF(C109&lt;$AB$10,H109,0),0)))</f>
        <v>0</v>
      </c>
      <c r="AB109" s="296">
        <f>IF('1. General Input'!$D$10=0,0,IF('1. General Input'!$D$10=8,0,IF(C109&gt;$AB$10-1,IF(C109&lt;$AC$10,H109,0),0)))</f>
        <v>0</v>
      </c>
      <c r="AC109" s="296">
        <f>IF('1. General Input'!$D$10=0,0,IF('1. General Input'!$D$10=8,0,IF(C109&gt;$AC$10-1,IF(C109&lt;$AD$10,H109,0),0)))</f>
        <v>0</v>
      </c>
      <c r="AD109" s="296">
        <f>IF('1. General Input'!$D$10=0,0,IF('1. General Input'!$D$10=8,0,IF(C109&gt;$AD$10-1,IF(C109&lt;$AE$10,H109,0),0)))</f>
        <v>0</v>
      </c>
      <c r="AE109" s="296">
        <f>IF('1. General Input'!$D$10=0,0,IF('1. General Input'!$D$10=8,0,IF(C109&gt;$AE$10-1,IF(C109&lt;$AF$10,H109,0),0)))</f>
        <v>0</v>
      </c>
      <c r="AF109" s="296">
        <f>IF('1. General Input'!$D$10=0,0,IF('1. General Input'!$D$10=8,0,IF(C109&gt;$AF$10-1,IF(C109&lt;$AG$10,H109,0),0)))</f>
        <v>0</v>
      </c>
      <c r="AG109" s="296">
        <f>IF('1. General Input'!$D$10=0,0,IF(C109&gt;$AG$10-1,H109,0))</f>
        <v>0</v>
      </c>
      <c r="AH109" s="270">
        <f t="shared" si="23"/>
        <v>0</v>
      </c>
    </row>
    <row r="110" spans="1:34" x14ac:dyDescent="0.25">
      <c r="A110" s="501"/>
      <c r="B110" s="501"/>
      <c r="C110" s="539"/>
      <c r="D110" s="502"/>
      <c r="E110" s="505"/>
      <c r="F110" s="505"/>
      <c r="G110" s="505"/>
      <c r="H110" s="296">
        <f t="shared" si="14"/>
        <v>0</v>
      </c>
      <c r="I110" s="296">
        <f t="shared" si="15"/>
        <v>0</v>
      </c>
      <c r="J110" s="296">
        <f t="shared" si="16"/>
        <v>0</v>
      </c>
      <c r="K110" s="296">
        <f t="shared" si="17"/>
        <v>0</v>
      </c>
      <c r="L110" s="296">
        <f t="shared" si="18"/>
        <v>0</v>
      </c>
      <c r="M110" s="296">
        <f t="shared" si="19"/>
        <v>0</v>
      </c>
      <c r="N110" s="296">
        <f t="shared" si="20"/>
        <v>0</v>
      </c>
      <c r="O110" s="296">
        <f t="shared" si="21"/>
        <v>0</v>
      </c>
      <c r="P110" s="296">
        <f t="shared" si="22"/>
        <v>0</v>
      </c>
      <c r="Q110" s="296">
        <f>IF('1. General Input'!$D$10=0,0,IF('1. General Input'!$D$10=8,0,IF(C110&gt;$Q$10-1,IF(C110&lt;$R$10,H110,0),0)))</f>
        <v>0</v>
      </c>
      <c r="R110" s="296">
        <f>IF('1. General Input'!$D$10=0,0,IF('1. General Input'!$D$10=8,0,IF(C110&gt;$R$10-1,IF(C110&lt;$S$10,H110,0),0)))</f>
        <v>0</v>
      </c>
      <c r="S110" s="296">
        <f>IF('1. General Input'!$D$10=0,0,IF('1. General Input'!$D$10=8,0,IF(C110&gt;$S$10-1,IF(C110&lt;$T$10,H110,0),0)))</f>
        <v>0</v>
      </c>
      <c r="T110" s="296">
        <f>IF('1. General Input'!$D$10=0,0,IF('1. General Input'!$D$10=8,0,IF(C110&gt;$T$10-1,IF(C110&lt;$U$10,H110,0),0)))</f>
        <v>0</v>
      </c>
      <c r="U110" s="296">
        <f>IF('1. General Input'!$D$10=0,0,IF('1. General Input'!$D$10=8,0,IF(C110&gt;$U$10-1,IF(C110&lt;$V$10,H110,0),0)))</f>
        <v>0</v>
      </c>
      <c r="V110" s="296">
        <f>IF('1. General Input'!$D$10=0,0,IF('1. General Input'!$D$10=8,0,IF(C110&gt;$V$10-1,IF(C110&lt;$W$10,H110,0),0)))</f>
        <v>0</v>
      </c>
      <c r="W110" s="296">
        <f>IF('1. General Input'!$D$10=0,0,IF('1. General Input'!$D$10=8,0,IF(C110&gt;$W$10-1,IF(C110&lt;$X$10,H110,0),0)))</f>
        <v>0</v>
      </c>
      <c r="X110" s="296">
        <f>IF('1. General Input'!$D$10=0,0,IF('1. General Input'!$D$10=8,0,IF(C110&gt;$X$10-1,IF(C110&lt;$Y$10,H110,0),0)))</f>
        <v>0</v>
      </c>
      <c r="Y110" s="296">
        <f>IF('1. General Input'!$D$10=0,0,IF('1. General Input'!$D$10=8,0,IF(C110&gt;$Y$10-1,IF(C110&lt;$Z$10,H110,0),0)))</f>
        <v>0</v>
      </c>
      <c r="Z110" s="296">
        <f>IF('1. General Input'!$D$10=0,0,IF('1. General Input'!$D$10=8,0,IF(C110&gt;$Z$10-1,IF(C110&lt;$AA$10,H110,0),0)))</f>
        <v>0</v>
      </c>
      <c r="AA110" s="296">
        <f>IF('1. General Input'!$D$10=0,0,IF('1. General Input'!$D$10=8,0,IF(C110&gt;$AA$10-1,IF(C110&lt;$AB$10,H110,0),0)))</f>
        <v>0</v>
      </c>
      <c r="AB110" s="296">
        <f>IF('1. General Input'!$D$10=0,0,IF('1. General Input'!$D$10=8,0,IF(C110&gt;$AB$10-1,IF(C110&lt;$AC$10,H110,0),0)))</f>
        <v>0</v>
      </c>
      <c r="AC110" s="296">
        <f>IF('1. General Input'!$D$10=0,0,IF('1. General Input'!$D$10=8,0,IF(C110&gt;$AC$10-1,IF(C110&lt;$AD$10,H110,0),0)))</f>
        <v>0</v>
      </c>
      <c r="AD110" s="296">
        <f>IF('1. General Input'!$D$10=0,0,IF('1. General Input'!$D$10=8,0,IF(C110&gt;$AD$10-1,IF(C110&lt;$AE$10,H110,0),0)))</f>
        <v>0</v>
      </c>
      <c r="AE110" s="296">
        <f>IF('1. General Input'!$D$10=0,0,IF('1. General Input'!$D$10=8,0,IF(C110&gt;$AE$10-1,IF(C110&lt;$AF$10,H110,0),0)))</f>
        <v>0</v>
      </c>
      <c r="AF110" s="296">
        <f>IF('1. General Input'!$D$10=0,0,IF('1. General Input'!$D$10=8,0,IF(C110&gt;$AF$10-1,IF(C110&lt;$AG$10,H110,0),0)))</f>
        <v>0</v>
      </c>
      <c r="AG110" s="296">
        <f>IF('1. General Input'!$D$10=0,0,IF(C110&gt;$AG$10-1,H110,0))</f>
        <v>0</v>
      </c>
      <c r="AH110" s="270">
        <f t="shared" si="23"/>
        <v>0</v>
      </c>
    </row>
    <row r="111" spans="1:34" x14ac:dyDescent="0.25">
      <c r="A111" s="501"/>
      <c r="B111" s="501"/>
      <c r="C111" s="539"/>
      <c r="D111" s="502"/>
      <c r="E111" s="505"/>
      <c r="F111" s="505"/>
      <c r="G111" s="505"/>
      <c r="H111" s="296">
        <f t="shared" si="14"/>
        <v>0</v>
      </c>
      <c r="I111" s="296">
        <f t="shared" si="15"/>
        <v>0</v>
      </c>
      <c r="J111" s="296">
        <f t="shared" si="16"/>
        <v>0</v>
      </c>
      <c r="K111" s="296">
        <f t="shared" si="17"/>
        <v>0</v>
      </c>
      <c r="L111" s="296">
        <f t="shared" si="18"/>
        <v>0</v>
      </c>
      <c r="M111" s="296">
        <f t="shared" si="19"/>
        <v>0</v>
      </c>
      <c r="N111" s="296">
        <f t="shared" si="20"/>
        <v>0</v>
      </c>
      <c r="O111" s="296">
        <f t="shared" si="21"/>
        <v>0</v>
      </c>
      <c r="P111" s="296">
        <f t="shared" si="22"/>
        <v>0</v>
      </c>
      <c r="Q111" s="296">
        <f>IF('1. General Input'!$D$10=0,0,IF('1. General Input'!$D$10=8,0,IF(C111&gt;$Q$10-1,IF(C111&lt;$R$10,H111,0),0)))</f>
        <v>0</v>
      </c>
      <c r="R111" s="296">
        <f>IF('1. General Input'!$D$10=0,0,IF('1. General Input'!$D$10=8,0,IF(C111&gt;$R$10-1,IF(C111&lt;$S$10,H111,0),0)))</f>
        <v>0</v>
      </c>
      <c r="S111" s="296">
        <f>IF('1. General Input'!$D$10=0,0,IF('1. General Input'!$D$10=8,0,IF(C111&gt;$S$10-1,IF(C111&lt;$T$10,H111,0),0)))</f>
        <v>0</v>
      </c>
      <c r="T111" s="296">
        <f>IF('1. General Input'!$D$10=0,0,IF('1. General Input'!$D$10=8,0,IF(C111&gt;$T$10-1,IF(C111&lt;$U$10,H111,0),0)))</f>
        <v>0</v>
      </c>
      <c r="U111" s="296">
        <f>IF('1. General Input'!$D$10=0,0,IF('1. General Input'!$D$10=8,0,IF(C111&gt;$U$10-1,IF(C111&lt;$V$10,H111,0),0)))</f>
        <v>0</v>
      </c>
      <c r="V111" s="296">
        <f>IF('1. General Input'!$D$10=0,0,IF('1. General Input'!$D$10=8,0,IF(C111&gt;$V$10-1,IF(C111&lt;$W$10,H111,0),0)))</f>
        <v>0</v>
      </c>
      <c r="W111" s="296">
        <f>IF('1. General Input'!$D$10=0,0,IF('1. General Input'!$D$10=8,0,IF(C111&gt;$W$10-1,IF(C111&lt;$X$10,H111,0),0)))</f>
        <v>0</v>
      </c>
      <c r="X111" s="296">
        <f>IF('1. General Input'!$D$10=0,0,IF('1. General Input'!$D$10=8,0,IF(C111&gt;$X$10-1,IF(C111&lt;$Y$10,H111,0),0)))</f>
        <v>0</v>
      </c>
      <c r="Y111" s="296">
        <f>IF('1. General Input'!$D$10=0,0,IF('1. General Input'!$D$10=8,0,IF(C111&gt;$Y$10-1,IF(C111&lt;$Z$10,H111,0),0)))</f>
        <v>0</v>
      </c>
      <c r="Z111" s="296">
        <f>IF('1. General Input'!$D$10=0,0,IF('1. General Input'!$D$10=8,0,IF(C111&gt;$Z$10-1,IF(C111&lt;$AA$10,H111,0),0)))</f>
        <v>0</v>
      </c>
      <c r="AA111" s="296">
        <f>IF('1. General Input'!$D$10=0,0,IF('1. General Input'!$D$10=8,0,IF(C111&gt;$AA$10-1,IF(C111&lt;$AB$10,H111,0),0)))</f>
        <v>0</v>
      </c>
      <c r="AB111" s="296">
        <f>IF('1. General Input'!$D$10=0,0,IF('1. General Input'!$D$10=8,0,IF(C111&gt;$AB$10-1,IF(C111&lt;$AC$10,H111,0),0)))</f>
        <v>0</v>
      </c>
      <c r="AC111" s="296">
        <f>IF('1. General Input'!$D$10=0,0,IF('1. General Input'!$D$10=8,0,IF(C111&gt;$AC$10-1,IF(C111&lt;$AD$10,H111,0),0)))</f>
        <v>0</v>
      </c>
      <c r="AD111" s="296">
        <f>IF('1. General Input'!$D$10=0,0,IF('1. General Input'!$D$10=8,0,IF(C111&gt;$AD$10-1,IF(C111&lt;$AE$10,H111,0),0)))</f>
        <v>0</v>
      </c>
      <c r="AE111" s="296">
        <f>IF('1. General Input'!$D$10=0,0,IF('1. General Input'!$D$10=8,0,IF(C111&gt;$AE$10-1,IF(C111&lt;$AF$10,H111,0),0)))</f>
        <v>0</v>
      </c>
      <c r="AF111" s="296">
        <f>IF('1. General Input'!$D$10=0,0,IF('1. General Input'!$D$10=8,0,IF(C111&gt;$AF$10-1,IF(C111&lt;$AG$10,H111,0),0)))</f>
        <v>0</v>
      </c>
      <c r="AG111" s="296">
        <f>IF('1. General Input'!$D$10=0,0,IF(C111&gt;$AG$10-1,H111,0))</f>
        <v>0</v>
      </c>
      <c r="AH111" s="270">
        <f t="shared" si="23"/>
        <v>0</v>
      </c>
    </row>
    <row r="112" spans="1:34" x14ac:dyDescent="0.25">
      <c r="A112" s="501"/>
      <c r="B112" s="501"/>
      <c r="C112" s="539"/>
      <c r="D112" s="502"/>
      <c r="E112" s="505"/>
      <c r="F112" s="505"/>
      <c r="G112" s="505"/>
      <c r="H112" s="296">
        <f t="shared" si="14"/>
        <v>0</v>
      </c>
      <c r="I112" s="296">
        <f t="shared" si="15"/>
        <v>0</v>
      </c>
      <c r="J112" s="296">
        <f t="shared" si="16"/>
        <v>0</v>
      </c>
      <c r="K112" s="296">
        <f t="shared" si="17"/>
        <v>0</v>
      </c>
      <c r="L112" s="296">
        <f t="shared" si="18"/>
        <v>0</v>
      </c>
      <c r="M112" s="296">
        <f t="shared" si="19"/>
        <v>0</v>
      </c>
      <c r="N112" s="296">
        <f t="shared" si="20"/>
        <v>0</v>
      </c>
      <c r="O112" s="296">
        <f t="shared" si="21"/>
        <v>0</v>
      </c>
      <c r="P112" s="296">
        <f t="shared" si="22"/>
        <v>0</v>
      </c>
      <c r="Q112" s="296">
        <f>IF('1. General Input'!$D$10=0,0,IF('1. General Input'!$D$10=8,0,IF(C112&gt;$Q$10-1,IF(C112&lt;$R$10,H112,0),0)))</f>
        <v>0</v>
      </c>
      <c r="R112" s="296">
        <f>IF('1. General Input'!$D$10=0,0,IF('1. General Input'!$D$10=8,0,IF(C112&gt;$R$10-1,IF(C112&lt;$S$10,H112,0),0)))</f>
        <v>0</v>
      </c>
      <c r="S112" s="296">
        <f>IF('1. General Input'!$D$10=0,0,IF('1. General Input'!$D$10=8,0,IF(C112&gt;$S$10-1,IF(C112&lt;$T$10,H112,0),0)))</f>
        <v>0</v>
      </c>
      <c r="T112" s="296">
        <f>IF('1. General Input'!$D$10=0,0,IF('1. General Input'!$D$10=8,0,IF(C112&gt;$T$10-1,IF(C112&lt;$U$10,H112,0),0)))</f>
        <v>0</v>
      </c>
      <c r="U112" s="296">
        <f>IF('1. General Input'!$D$10=0,0,IF('1. General Input'!$D$10=8,0,IF(C112&gt;$U$10-1,IF(C112&lt;$V$10,H112,0),0)))</f>
        <v>0</v>
      </c>
      <c r="V112" s="296">
        <f>IF('1. General Input'!$D$10=0,0,IF('1. General Input'!$D$10=8,0,IF(C112&gt;$V$10-1,IF(C112&lt;$W$10,H112,0),0)))</f>
        <v>0</v>
      </c>
      <c r="W112" s="296">
        <f>IF('1. General Input'!$D$10=0,0,IF('1. General Input'!$D$10=8,0,IF(C112&gt;$W$10-1,IF(C112&lt;$X$10,H112,0),0)))</f>
        <v>0</v>
      </c>
      <c r="X112" s="296">
        <f>IF('1. General Input'!$D$10=0,0,IF('1. General Input'!$D$10=8,0,IF(C112&gt;$X$10-1,IF(C112&lt;$Y$10,H112,0),0)))</f>
        <v>0</v>
      </c>
      <c r="Y112" s="296">
        <f>IF('1. General Input'!$D$10=0,0,IF('1. General Input'!$D$10=8,0,IF(C112&gt;$Y$10-1,IF(C112&lt;$Z$10,H112,0),0)))</f>
        <v>0</v>
      </c>
      <c r="Z112" s="296">
        <f>IF('1. General Input'!$D$10=0,0,IF('1. General Input'!$D$10=8,0,IF(C112&gt;$Z$10-1,IF(C112&lt;$AA$10,H112,0),0)))</f>
        <v>0</v>
      </c>
      <c r="AA112" s="296">
        <f>IF('1. General Input'!$D$10=0,0,IF('1. General Input'!$D$10=8,0,IF(C112&gt;$AA$10-1,IF(C112&lt;$AB$10,H112,0),0)))</f>
        <v>0</v>
      </c>
      <c r="AB112" s="296">
        <f>IF('1. General Input'!$D$10=0,0,IF('1. General Input'!$D$10=8,0,IF(C112&gt;$AB$10-1,IF(C112&lt;$AC$10,H112,0),0)))</f>
        <v>0</v>
      </c>
      <c r="AC112" s="296">
        <f>IF('1. General Input'!$D$10=0,0,IF('1. General Input'!$D$10=8,0,IF(C112&gt;$AC$10-1,IF(C112&lt;$AD$10,H112,0),0)))</f>
        <v>0</v>
      </c>
      <c r="AD112" s="296">
        <f>IF('1. General Input'!$D$10=0,0,IF('1. General Input'!$D$10=8,0,IF(C112&gt;$AD$10-1,IF(C112&lt;$AE$10,H112,0),0)))</f>
        <v>0</v>
      </c>
      <c r="AE112" s="296">
        <f>IF('1. General Input'!$D$10=0,0,IF('1. General Input'!$D$10=8,0,IF(C112&gt;$AE$10-1,IF(C112&lt;$AF$10,H112,0),0)))</f>
        <v>0</v>
      </c>
      <c r="AF112" s="296">
        <f>IF('1. General Input'!$D$10=0,0,IF('1. General Input'!$D$10=8,0,IF(C112&gt;$AF$10-1,IF(C112&lt;$AG$10,H112,0),0)))</f>
        <v>0</v>
      </c>
      <c r="AG112" s="296">
        <f>IF('1. General Input'!$D$10=0,0,IF(C112&gt;$AG$10-1,H112,0))</f>
        <v>0</v>
      </c>
      <c r="AH112" s="270">
        <f t="shared" si="23"/>
        <v>0</v>
      </c>
    </row>
    <row r="113" spans="1:34" ht="15.75" thickBot="1" x14ac:dyDescent="0.3">
      <c r="A113" s="501"/>
      <c r="B113" s="501"/>
      <c r="C113" s="539"/>
      <c r="D113" s="502"/>
      <c r="E113" s="505"/>
      <c r="F113" s="505"/>
      <c r="G113" s="505"/>
      <c r="H113" s="296">
        <f t="shared" si="14"/>
        <v>0</v>
      </c>
      <c r="I113" s="296">
        <f t="shared" si="15"/>
        <v>0</v>
      </c>
      <c r="J113" s="296">
        <f t="shared" si="16"/>
        <v>0</v>
      </c>
      <c r="K113" s="296">
        <f t="shared" si="17"/>
        <v>0</v>
      </c>
      <c r="L113" s="296">
        <f t="shared" si="18"/>
        <v>0</v>
      </c>
      <c r="M113" s="296">
        <f t="shared" si="19"/>
        <v>0</v>
      </c>
      <c r="N113" s="296">
        <f t="shared" si="20"/>
        <v>0</v>
      </c>
      <c r="O113" s="296">
        <f t="shared" si="21"/>
        <v>0</v>
      </c>
      <c r="P113" s="296">
        <f t="shared" si="22"/>
        <v>0</v>
      </c>
      <c r="Q113" s="296">
        <f>IF('1. General Input'!$D$10=0,0,IF('1. General Input'!$D$10=8,0,IF(C113&gt;$Q$10-1,IF(C113&lt;$R$10,H113,0),0)))</f>
        <v>0</v>
      </c>
      <c r="R113" s="296">
        <f>IF('1. General Input'!$D$10=0,0,IF('1. General Input'!$D$10=8,0,IF(C113&gt;$R$10-1,IF(C113&lt;$S$10,H113,0),0)))</f>
        <v>0</v>
      </c>
      <c r="S113" s="296">
        <f>IF('1. General Input'!$D$10=0,0,IF('1. General Input'!$D$10=8,0,IF(C113&gt;$S$10-1,IF(C113&lt;$T$10,H113,0),0)))</f>
        <v>0</v>
      </c>
      <c r="T113" s="296">
        <f>IF('1. General Input'!$D$10=0,0,IF('1. General Input'!$D$10=8,0,IF(C113&gt;$T$10-1,IF(C113&lt;$U$10,H113,0),0)))</f>
        <v>0</v>
      </c>
      <c r="U113" s="296">
        <f>IF('1. General Input'!$D$10=0,0,IF('1. General Input'!$D$10=8,0,IF(C113&gt;$U$10-1,IF(C113&lt;$V$10,H113,0),0)))</f>
        <v>0</v>
      </c>
      <c r="V113" s="296">
        <f>IF('1. General Input'!$D$10=0,0,IF('1. General Input'!$D$10=8,0,IF(C113&gt;$V$10-1,IF(C113&lt;$W$10,H113,0),0)))</f>
        <v>0</v>
      </c>
      <c r="W113" s="296">
        <f>IF('1. General Input'!$D$10=0,0,IF('1. General Input'!$D$10=8,0,IF(C113&gt;$W$10-1,IF(C113&lt;$X$10,H113,0),0)))</f>
        <v>0</v>
      </c>
      <c r="X113" s="296">
        <f>IF('1. General Input'!$D$10=0,0,IF('1. General Input'!$D$10=8,0,IF(C113&gt;$X$10-1,IF(C113&lt;$Y$10,H113,0),0)))</f>
        <v>0</v>
      </c>
      <c r="Y113" s="296">
        <f>IF('1. General Input'!$D$10=0,0,IF('1. General Input'!$D$10=8,0,IF(C113&gt;$Y$10-1,IF(C113&lt;$Z$10,H113,0),0)))</f>
        <v>0</v>
      </c>
      <c r="Z113" s="296">
        <f>IF('1. General Input'!$D$10=0,0,IF('1. General Input'!$D$10=8,0,IF(C113&gt;$Z$10-1,IF(C113&lt;$AA$10,H113,0),0)))</f>
        <v>0</v>
      </c>
      <c r="AA113" s="296">
        <f>IF('1. General Input'!$D$10=0,0,IF('1. General Input'!$D$10=8,0,IF(C113&gt;$AA$10-1,IF(C113&lt;$AB$10,H113,0),0)))</f>
        <v>0</v>
      </c>
      <c r="AB113" s="296">
        <f>IF('1. General Input'!$D$10=0,0,IF('1. General Input'!$D$10=8,0,IF(C113&gt;$AB$10-1,IF(C113&lt;$AC$10,H113,0),0)))</f>
        <v>0</v>
      </c>
      <c r="AC113" s="296">
        <f>IF('1. General Input'!$D$10=0,0,IF('1. General Input'!$D$10=8,0,IF(C113&gt;$AC$10-1,IF(C113&lt;$AD$10,H113,0),0)))</f>
        <v>0</v>
      </c>
      <c r="AD113" s="296">
        <f>IF('1. General Input'!$D$10=0,0,IF('1. General Input'!$D$10=8,0,IF(C113&gt;$AD$10-1,IF(C113&lt;$AE$10,H113,0),0)))</f>
        <v>0</v>
      </c>
      <c r="AE113" s="296">
        <f>IF('1. General Input'!$D$10=0,0,IF('1. General Input'!$D$10=8,0,IF(C113&gt;$AE$10-1,IF(C113&lt;$AF$10,H113,0),0)))</f>
        <v>0</v>
      </c>
      <c r="AF113" s="296">
        <f>IF('1. General Input'!$D$10=0,0,IF('1. General Input'!$D$10=8,0,IF(C113&gt;$AF$10-1,IF(C113&lt;$AG$10,H113,0),0)))</f>
        <v>0</v>
      </c>
      <c r="AG113" s="296">
        <f>IF('1. General Input'!$D$10=0,0,IF(C113&gt;$AG$10-1,H113,0))</f>
        <v>0</v>
      </c>
      <c r="AH113" s="270">
        <f t="shared" si="23"/>
        <v>0</v>
      </c>
    </row>
    <row r="114" spans="1:34" ht="15.75" thickBot="1" x14ac:dyDescent="0.3">
      <c r="A114" s="244" t="s">
        <v>26</v>
      </c>
      <c r="C114" s="282"/>
      <c r="D114" s="282"/>
      <c r="E114" s="290">
        <f>SUM(E13:E113)</f>
        <v>0</v>
      </c>
      <c r="F114" s="290">
        <f t="shared" ref="F114:AF114" si="24">SUM(F13:F113)</f>
        <v>0</v>
      </c>
      <c r="G114" s="290">
        <f t="shared" si="24"/>
        <v>0</v>
      </c>
      <c r="H114" s="290">
        <f t="shared" si="24"/>
        <v>0</v>
      </c>
      <c r="I114" s="290">
        <f t="shared" si="24"/>
        <v>0</v>
      </c>
      <c r="J114" s="290">
        <f t="shared" si="24"/>
        <v>0</v>
      </c>
      <c r="K114" s="290">
        <f t="shared" si="24"/>
        <v>0</v>
      </c>
      <c r="L114" s="290">
        <f t="shared" si="24"/>
        <v>0</v>
      </c>
      <c r="M114" s="290">
        <f t="shared" si="24"/>
        <v>0</v>
      </c>
      <c r="N114" s="290">
        <f t="shared" si="24"/>
        <v>0</v>
      </c>
      <c r="O114" s="290">
        <f t="shared" si="24"/>
        <v>0</v>
      </c>
      <c r="P114" s="290">
        <f t="shared" si="24"/>
        <v>0</v>
      </c>
      <c r="Q114" s="290">
        <f t="shared" si="24"/>
        <v>0</v>
      </c>
      <c r="R114" s="290">
        <f t="shared" si="24"/>
        <v>0</v>
      </c>
      <c r="S114" s="290">
        <f t="shared" si="24"/>
        <v>0</v>
      </c>
      <c r="T114" s="290">
        <f t="shared" si="24"/>
        <v>0</v>
      </c>
      <c r="U114" s="290">
        <f t="shared" si="24"/>
        <v>0</v>
      </c>
      <c r="V114" s="290">
        <f t="shared" si="24"/>
        <v>0</v>
      </c>
      <c r="W114" s="290">
        <f t="shared" si="24"/>
        <v>0</v>
      </c>
      <c r="X114" s="290">
        <f t="shared" si="24"/>
        <v>0</v>
      </c>
      <c r="Y114" s="290">
        <f t="shared" si="24"/>
        <v>0</v>
      </c>
      <c r="Z114" s="290">
        <f t="shared" si="24"/>
        <v>0</v>
      </c>
      <c r="AA114" s="290">
        <f t="shared" si="24"/>
        <v>0</v>
      </c>
      <c r="AB114" s="290">
        <f t="shared" si="24"/>
        <v>0</v>
      </c>
      <c r="AC114" s="290">
        <f t="shared" si="24"/>
        <v>0</v>
      </c>
      <c r="AD114" s="290">
        <f t="shared" si="24"/>
        <v>0</v>
      </c>
      <c r="AE114" s="290">
        <f t="shared" si="24"/>
        <v>0</v>
      </c>
      <c r="AF114" s="290">
        <f t="shared" si="24"/>
        <v>0</v>
      </c>
      <c r="AG114" s="290">
        <f>SUM(AG13:AG113)</f>
        <v>0</v>
      </c>
      <c r="AH114" s="300">
        <f>SUM(AH13:AH113)</f>
        <v>0</v>
      </c>
    </row>
    <row r="115" spans="1:34" ht="15.75" thickTop="1" x14ac:dyDescent="0.25">
      <c r="AH115" s="275" t="s">
        <v>306</v>
      </c>
    </row>
  </sheetData>
  <sheetProtection algorithmName="SHA-512" hashValue="bSfqoZy6Q6XptUy3VgzkKVc1VisoUk+FM66KWjLxQXdshoJaVQBng2DR45jdgyFwo61zwXkfKRK/V04HzQKTrg==" saltValue="MDTyROxKS7kSG4C85j6Mxg==" spinCount="100000" sheet="1" objects="1" scenarios="1" selectLockedCells="1"/>
  <protectedRanges>
    <protectedRange sqref="I12:P12 AH12" name="Range1_1"/>
    <protectedRange sqref="I10:P11 AG11" name="Range1_2"/>
    <protectedRange sqref="Q10:AF10" name="Range1_5_1"/>
    <protectedRange sqref="Q12:AF12" name="Range1_5_2"/>
    <protectedRange sqref="AG12" name="Range1"/>
    <protectedRange sqref="AG10" name="Range1_2_1"/>
  </protectedRanges>
  <mergeCells count="4">
    <mergeCell ref="A4:H4"/>
    <mergeCell ref="A1:H1"/>
    <mergeCell ref="A2:H2"/>
    <mergeCell ref="A5:H5"/>
  </mergeCells>
  <pageMargins left="0.7" right="0.7" top="0.75" bottom="0.75" header="0.3" footer="0.3"/>
  <pageSetup scale="62" fitToWidth="3" fitToHeight="34" pageOrder="overThenDown"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36"/>
  <sheetViews>
    <sheetView workbookViewId="0">
      <selection activeCell="R4" sqref="R4"/>
    </sheetView>
  </sheetViews>
  <sheetFormatPr defaultColWidth="8.85546875" defaultRowHeight="15" x14ac:dyDescent="0.25"/>
  <cols>
    <col min="1" max="16384" width="8.85546875" style="235"/>
  </cols>
  <sheetData>
    <row r="1" spans="1:15" x14ac:dyDescent="0.25">
      <c r="A1" s="834" t="s">
        <v>6</v>
      </c>
      <c r="B1" s="834"/>
      <c r="C1" s="834"/>
      <c r="D1" s="834"/>
      <c r="E1" s="834"/>
      <c r="F1" s="834"/>
      <c r="G1" s="834"/>
      <c r="H1" s="834"/>
      <c r="I1" s="834"/>
      <c r="J1" s="834"/>
      <c r="K1" s="834"/>
      <c r="L1" s="834"/>
      <c r="M1" s="834"/>
    </row>
    <row r="2" spans="1:15" x14ac:dyDescent="0.25">
      <c r="A2" s="834" t="s">
        <v>324</v>
      </c>
      <c r="B2" s="834"/>
      <c r="C2" s="834"/>
      <c r="D2" s="834"/>
      <c r="E2" s="834"/>
      <c r="F2" s="834"/>
      <c r="G2" s="834"/>
      <c r="H2" s="834"/>
      <c r="I2" s="834"/>
      <c r="J2" s="834"/>
      <c r="K2" s="834"/>
      <c r="L2" s="834"/>
      <c r="M2" s="834"/>
    </row>
    <row r="4" spans="1:15" x14ac:dyDescent="0.25">
      <c r="A4" s="235" t="s">
        <v>325</v>
      </c>
    </row>
    <row r="6" spans="1:15" x14ac:dyDescent="0.25">
      <c r="A6" s="235" t="s">
        <v>389</v>
      </c>
      <c r="O6" s="235" t="s">
        <v>531</v>
      </c>
    </row>
    <row r="7" spans="1:15" x14ac:dyDescent="0.25">
      <c r="O7" s="235" t="s">
        <v>560</v>
      </c>
    </row>
    <row r="8" spans="1:15" x14ac:dyDescent="0.25">
      <c r="A8" s="303" t="s">
        <v>330</v>
      </c>
      <c r="B8" s="235" t="s">
        <v>329</v>
      </c>
    </row>
    <row r="9" spans="1:15" ht="30" customHeight="1" x14ac:dyDescent="0.25">
      <c r="C9" s="867" t="s">
        <v>326</v>
      </c>
      <c r="D9" s="867"/>
      <c r="E9" s="867"/>
      <c r="F9" s="867"/>
      <c r="G9" s="867"/>
      <c r="H9" s="867"/>
      <c r="I9" s="867"/>
      <c r="J9" s="867"/>
      <c r="K9" s="867"/>
      <c r="L9" s="867"/>
      <c r="M9" s="867"/>
    </row>
    <row r="10" spans="1:15" ht="30.75" customHeight="1" x14ac:dyDescent="0.25">
      <c r="C10" s="867" t="s">
        <v>327</v>
      </c>
      <c r="D10" s="867"/>
      <c r="E10" s="867"/>
      <c r="F10" s="867"/>
      <c r="G10" s="867"/>
      <c r="H10" s="867"/>
      <c r="I10" s="867"/>
      <c r="J10" s="867"/>
      <c r="K10" s="867"/>
      <c r="L10" s="867"/>
      <c r="M10" s="867"/>
    </row>
    <row r="11" spans="1:15" x14ac:dyDescent="0.25">
      <c r="C11" s="235" t="s">
        <v>328</v>
      </c>
    </row>
    <row r="12" spans="1:15" ht="30" customHeight="1" x14ac:dyDescent="0.25">
      <c r="C12" s="867" t="s">
        <v>339</v>
      </c>
      <c r="D12" s="867"/>
      <c r="E12" s="867"/>
      <c r="F12" s="867"/>
      <c r="G12" s="867"/>
      <c r="H12" s="867"/>
      <c r="I12" s="867"/>
      <c r="J12" s="867"/>
      <c r="K12" s="867"/>
      <c r="L12" s="867"/>
      <c r="M12" s="867"/>
    </row>
    <row r="14" spans="1:15" ht="30.75" customHeight="1" x14ac:dyDescent="0.25">
      <c r="A14" s="303" t="s">
        <v>330</v>
      </c>
      <c r="B14" s="867" t="s">
        <v>331</v>
      </c>
      <c r="C14" s="867"/>
      <c r="D14" s="867"/>
      <c r="E14" s="867"/>
      <c r="F14" s="867"/>
      <c r="G14" s="867"/>
      <c r="H14" s="867"/>
      <c r="I14" s="867"/>
      <c r="J14" s="867"/>
      <c r="K14" s="867"/>
      <c r="L14" s="867"/>
      <c r="M14" s="867"/>
    </row>
    <row r="15" spans="1:15" x14ac:dyDescent="0.25">
      <c r="A15" s="303"/>
    </row>
    <row r="16" spans="1:15" ht="30.75" customHeight="1" x14ac:dyDescent="0.25">
      <c r="A16" s="303" t="s">
        <v>330</v>
      </c>
      <c r="B16" s="867" t="s">
        <v>332</v>
      </c>
      <c r="C16" s="867"/>
      <c r="D16" s="867"/>
      <c r="E16" s="867"/>
      <c r="F16" s="867"/>
      <c r="G16" s="867"/>
      <c r="H16" s="867"/>
      <c r="I16" s="867"/>
      <c r="J16" s="867"/>
      <c r="K16" s="867"/>
      <c r="L16" s="867"/>
      <c r="M16" s="867"/>
    </row>
    <row r="17" spans="1:13" x14ac:dyDescent="0.25">
      <c r="A17" s="303"/>
    </row>
    <row r="18" spans="1:13" ht="47.25" customHeight="1" x14ac:dyDescent="0.25">
      <c r="A18" s="303" t="s">
        <v>330</v>
      </c>
      <c r="B18" s="867" t="s">
        <v>340</v>
      </c>
      <c r="C18" s="867"/>
      <c r="D18" s="867"/>
      <c r="E18" s="867"/>
      <c r="F18" s="867"/>
      <c r="G18" s="867"/>
      <c r="H18" s="867"/>
      <c r="I18" s="867"/>
      <c r="J18" s="867"/>
      <c r="K18" s="867"/>
      <c r="L18" s="867"/>
      <c r="M18" s="867"/>
    </row>
    <row r="19" spans="1:13" x14ac:dyDescent="0.25">
      <c r="A19" s="303"/>
    </row>
    <row r="20" spans="1:13" ht="93" customHeight="1" x14ac:dyDescent="0.25">
      <c r="A20" s="303" t="s">
        <v>330</v>
      </c>
      <c r="B20" s="867" t="s">
        <v>333</v>
      </c>
      <c r="C20" s="867"/>
      <c r="D20" s="867"/>
      <c r="E20" s="867"/>
      <c r="F20" s="867"/>
      <c r="G20" s="867"/>
      <c r="H20" s="867"/>
      <c r="I20" s="867"/>
      <c r="J20" s="867"/>
      <c r="K20" s="867"/>
      <c r="L20" s="867"/>
      <c r="M20" s="867"/>
    </row>
    <row r="21" spans="1:13" x14ac:dyDescent="0.25">
      <c r="A21" s="303"/>
    </row>
    <row r="22" spans="1:13" ht="62.25" customHeight="1" x14ac:dyDescent="0.25">
      <c r="A22" s="303" t="s">
        <v>330</v>
      </c>
      <c r="B22" s="867" t="s">
        <v>334</v>
      </c>
      <c r="C22" s="867"/>
      <c r="D22" s="867"/>
      <c r="E22" s="867"/>
      <c r="F22" s="867"/>
      <c r="G22" s="867"/>
      <c r="H22" s="867"/>
      <c r="I22" s="867"/>
      <c r="J22" s="867"/>
      <c r="K22" s="867"/>
      <c r="L22" s="867"/>
      <c r="M22" s="867"/>
    </row>
    <row r="23" spans="1:13" x14ac:dyDescent="0.25">
      <c r="A23" s="303"/>
    </row>
    <row r="24" spans="1:13" ht="63" customHeight="1" x14ac:dyDescent="0.25">
      <c r="A24" s="303" t="s">
        <v>330</v>
      </c>
      <c r="B24" s="867" t="s">
        <v>341</v>
      </c>
      <c r="C24" s="867"/>
      <c r="D24" s="867"/>
      <c r="E24" s="867"/>
      <c r="F24" s="867"/>
      <c r="G24" s="867"/>
      <c r="H24" s="867"/>
      <c r="I24" s="867"/>
      <c r="J24" s="867"/>
      <c r="K24" s="867"/>
      <c r="L24" s="867"/>
      <c r="M24" s="867"/>
    </row>
    <row r="26" spans="1:13" ht="50.25" customHeight="1" x14ac:dyDescent="0.25">
      <c r="A26" s="867" t="s">
        <v>342</v>
      </c>
      <c r="B26" s="867"/>
      <c r="C26" s="867"/>
      <c r="D26" s="867"/>
      <c r="E26" s="867"/>
      <c r="F26" s="867"/>
      <c r="G26" s="867"/>
      <c r="H26" s="867"/>
      <c r="I26" s="867"/>
      <c r="J26" s="867"/>
      <c r="K26" s="867"/>
      <c r="L26" s="867"/>
      <c r="M26" s="867"/>
    </row>
    <row r="30" spans="1:13" x14ac:dyDescent="0.25">
      <c r="A30" s="449"/>
      <c r="B30" s="449"/>
      <c r="C30" s="449"/>
      <c r="D30" s="449"/>
      <c r="E30" s="449"/>
      <c r="F30" s="449"/>
      <c r="G30" s="449"/>
      <c r="I30" s="449"/>
      <c r="J30" s="449"/>
      <c r="K30" s="449"/>
      <c r="L30" s="449"/>
    </row>
    <row r="31" spans="1:13" x14ac:dyDescent="0.25">
      <c r="A31" s="235" t="s">
        <v>335</v>
      </c>
      <c r="I31" s="235" t="s">
        <v>336</v>
      </c>
    </row>
    <row r="35" spans="1:12" x14ac:dyDescent="0.25">
      <c r="A35" s="449"/>
      <c r="B35" s="449"/>
      <c r="C35" s="449"/>
      <c r="D35" s="449"/>
      <c r="E35" s="449"/>
      <c r="F35" s="449"/>
      <c r="G35" s="449"/>
      <c r="I35" s="449"/>
      <c r="J35" s="449"/>
      <c r="K35" s="449"/>
      <c r="L35" s="449"/>
    </row>
    <row r="36" spans="1:12" x14ac:dyDescent="0.25">
      <c r="A36" s="235" t="s">
        <v>337</v>
      </c>
      <c r="I36" s="235" t="s">
        <v>338</v>
      </c>
    </row>
  </sheetData>
  <mergeCells count="12">
    <mergeCell ref="A26:M26"/>
    <mergeCell ref="C9:M9"/>
    <mergeCell ref="C10:M10"/>
    <mergeCell ref="C12:M12"/>
    <mergeCell ref="B14:M14"/>
    <mergeCell ref="B16:M16"/>
    <mergeCell ref="B18:M18"/>
    <mergeCell ref="A1:M1"/>
    <mergeCell ref="A2:M2"/>
    <mergeCell ref="B20:M20"/>
    <mergeCell ref="B22:M22"/>
    <mergeCell ref="B24:M24"/>
  </mergeCells>
  <pageMargins left="0.7" right="0.7" top="0.75" bottom="0.75" header="0.3" footer="0.3"/>
  <pageSetup scale="76" orientation="portrait"/>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workbookViewId="0">
      <selection activeCell="K23" sqref="K23"/>
    </sheetView>
  </sheetViews>
  <sheetFormatPr defaultColWidth="9.140625" defaultRowHeight="15" x14ac:dyDescent="0.25"/>
  <cols>
    <col min="1" max="1" width="9.140625" style="235"/>
    <col min="2" max="2" width="12.140625" style="235" customWidth="1"/>
    <col min="3" max="9" width="9.140625" style="235"/>
    <col min="10" max="10" width="18.85546875" style="235" customWidth="1"/>
    <col min="11" max="11" width="19" style="235" customWidth="1"/>
    <col min="12" max="13" width="9.140625" style="235"/>
    <col min="14" max="22" width="0" style="540" hidden="1" customWidth="1"/>
    <col min="23" max="16384" width="9.140625" style="235"/>
  </cols>
  <sheetData>
    <row r="1" spans="1:22" x14ac:dyDescent="0.25">
      <c r="A1" s="834" t="s">
        <v>323</v>
      </c>
      <c r="B1" s="834"/>
      <c r="C1" s="834"/>
      <c r="D1" s="834"/>
      <c r="E1" s="834"/>
      <c r="F1" s="834"/>
      <c r="G1" s="834"/>
      <c r="H1" s="834"/>
      <c r="I1" s="834"/>
      <c r="J1" s="834"/>
      <c r="K1" s="834"/>
      <c r="L1" s="278"/>
      <c r="M1" s="278"/>
      <c r="N1" s="525"/>
      <c r="O1" s="525"/>
      <c r="P1" s="525"/>
      <c r="Q1" s="525"/>
    </row>
    <row r="2" spans="1:22" x14ac:dyDescent="0.25">
      <c r="A2" s="834" t="s">
        <v>324</v>
      </c>
      <c r="B2" s="834"/>
      <c r="C2" s="834"/>
      <c r="D2" s="834"/>
      <c r="E2" s="834"/>
      <c r="F2" s="834"/>
      <c r="G2" s="834"/>
      <c r="H2" s="834"/>
      <c r="I2" s="834"/>
      <c r="J2" s="834"/>
      <c r="K2" s="834"/>
      <c r="L2" s="278"/>
      <c r="M2" s="278"/>
      <c r="N2" s="525"/>
      <c r="O2" s="525"/>
      <c r="P2" s="525"/>
      <c r="Q2" s="525"/>
    </row>
    <row r="3" spans="1:22" x14ac:dyDescent="0.25">
      <c r="A3" s="243"/>
      <c r="B3" s="243"/>
      <c r="C3" s="243"/>
      <c r="D3" s="243"/>
      <c r="E3" s="243"/>
      <c r="F3" s="243"/>
      <c r="G3" s="243"/>
      <c r="H3" s="243"/>
      <c r="I3" s="243"/>
      <c r="J3" s="243"/>
    </row>
    <row r="4" spans="1:22" x14ac:dyDescent="0.25">
      <c r="A4" s="834" t="s">
        <v>141</v>
      </c>
      <c r="B4" s="834"/>
      <c r="C4" s="834"/>
      <c r="D4" s="834"/>
      <c r="E4" s="834"/>
      <c r="F4" s="834"/>
      <c r="G4" s="834"/>
      <c r="H4" s="834"/>
      <c r="I4" s="834"/>
      <c r="J4" s="834"/>
      <c r="K4" s="834"/>
    </row>
    <row r="6" spans="1:22" x14ac:dyDescent="0.25">
      <c r="A6" s="443" t="s">
        <v>142</v>
      </c>
    </row>
    <row r="7" spans="1:22" x14ac:dyDescent="0.25">
      <c r="A7" s="443"/>
    </row>
    <row r="8" spans="1:22" x14ac:dyDescent="0.25">
      <c r="A8" s="235" t="s">
        <v>143</v>
      </c>
      <c r="B8" s="235" t="s">
        <v>144</v>
      </c>
      <c r="K8" s="236">
        <f>'Rpt 4. Sch A Worksheet Table 1'!D10</f>
        <v>0</v>
      </c>
    </row>
    <row r="9" spans="1:22" x14ac:dyDescent="0.25">
      <c r="K9" s="314"/>
    </row>
    <row r="10" spans="1:22" x14ac:dyDescent="0.25">
      <c r="A10" s="235" t="s">
        <v>150</v>
      </c>
      <c r="B10" s="235" t="s">
        <v>149</v>
      </c>
      <c r="K10" s="450">
        <f>+'Rpt 4. Sch A Worksheet Table 1'!E10</f>
        <v>0</v>
      </c>
      <c r="N10" s="540" t="s">
        <v>610</v>
      </c>
    </row>
    <row r="11" spans="1:22" x14ac:dyDescent="0.25">
      <c r="K11" s="451"/>
      <c r="N11" s="541" t="s">
        <v>609</v>
      </c>
      <c r="O11" s="542"/>
      <c r="P11" s="542"/>
      <c r="Q11" s="542"/>
      <c r="R11" s="542"/>
      <c r="S11" s="542"/>
      <c r="T11" s="542"/>
      <c r="U11" s="542"/>
      <c r="V11" s="543"/>
    </row>
    <row r="12" spans="1:22" ht="78" customHeight="1" x14ac:dyDescent="0.25">
      <c r="A12" s="319" t="s">
        <v>151</v>
      </c>
      <c r="B12" s="874" t="str">
        <f>_xlfn.CONCAT(N12,N13)</f>
        <v>Enter Salary/Hourly Wage Reduction (Box 3) from PPP Schedule A Worksheet, Table 1:
If the average annual salary or hourly wage for each employee listed on the PPP Schedule A Worksheet, Table 1 during the Covered Period or the Alternative Covered Payroll Period was at least 75% of such employees average annual salary or hourly wage between January 1, 2020 and March 31, 2020, Check __X__ and enter 0 on line 3.</v>
      </c>
      <c r="C12" s="874"/>
      <c r="D12" s="874"/>
      <c r="E12" s="874"/>
      <c r="F12" s="874"/>
      <c r="G12" s="874"/>
      <c r="H12" s="874"/>
      <c r="I12" s="874"/>
      <c r="J12" s="874"/>
      <c r="K12" s="452">
        <f>IF('Rpt 4. Sch A Worksheet Table 1'!F1014&lt;0,0,+'Rpt 4. Sch A Worksheet Table 1'!F10)</f>
        <v>0</v>
      </c>
      <c r="N12" s="892" t="s">
        <v>471</v>
      </c>
      <c r="O12" s="893"/>
      <c r="P12" s="893"/>
      <c r="Q12" s="893"/>
      <c r="R12" s="893"/>
      <c r="S12" s="893"/>
      <c r="T12" s="893"/>
      <c r="U12" s="893"/>
      <c r="V12" s="544"/>
    </row>
    <row r="13" spans="1:22" ht="39.75" customHeight="1" x14ac:dyDescent="0.25">
      <c r="N13" s="894" t="str">
        <f>" employees average annual salary or hourly wage between January 1, 2020 and March 31, 2020, Check __"&amp;IF('8. Wage Rate Penalty'!H15&gt;0,"_","X")&amp;"__ and enter 0 on line 3."</f>
        <v xml:space="preserve"> employees average annual salary or hourly wage between January 1, 2020 and March 31, 2020, Check __X__ and enter 0 on line 3.</v>
      </c>
      <c r="O13" s="895"/>
      <c r="P13" s="895"/>
      <c r="Q13" s="895"/>
      <c r="R13" s="895"/>
      <c r="S13" s="895"/>
      <c r="T13" s="895"/>
      <c r="U13" s="895"/>
      <c r="V13" s="896"/>
    </row>
    <row r="14" spans="1:22" x14ac:dyDescent="0.25">
      <c r="A14" s="319"/>
      <c r="B14" s="385"/>
      <c r="C14" s="385"/>
      <c r="D14" s="385"/>
      <c r="E14" s="385"/>
      <c r="F14" s="385"/>
      <c r="G14" s="385"/>
      <c r="H14" s="385"/>
      <c r="I14" s="385"/>
      <c r="J14" s="385"/>
      <c r="K14" s="431"/>
    </row>
    <row r="15" spans="1:22" x14ac:dyDescent="0.25">
      <c r="A15" s="453" t="s">
        <v>153</v>
      </c>
      <c r="B15" s="454"/>
      <c r="C15" s="454"/>
      <c r="D15" s="454"/>
      <c r="E15" s="385"/>
      <c r="F15" s="385"/>
      <c r="G15" s="385"/>
      <c r="H15" s="385"/>
      <c r="I15" s="385"/>
      <c r="J15" s="385"/>
      <c r="K15" s="431"/>
    </row>
    <row r="16" spans="1:22" x14ac:dyDescent="0.25">
      <c r="A16" s="319"/>
      <c r="B16" s="385"/>
      <c r="C16" s="385"/>
      <c r="D16" s="385"/>
      <c r="E16" s="385"/>
      <c r="F16" s="385"/>
      <c r="G16" s="385"/>
      <c r="H16" s="385"/>
      <c r="I16" s="385"/>
      <c r="J16" s="385"/>
      <c r="K16" s="431"/>
    </row>
    <row r="17" spans="1:11" x14ac:dyDescent="0.25">
      <c r="A17" s="235" t="s">
        <v>152</v>
      </c>
      <c r="B17" s="235" t="s">
        <v>154</v>
      </c>
      <c r="K17" s="236">
        <f>+'Rpt 5. Sch A Worksheet Table 2'!D10</f>
        <v>0</v>
      </c>
    </row>
    <row r="18" spans="1:11" x14ac:dyDescent="0.25">
      <c r="K18" s="314"/>
    </row>
    <row r="19" spans="1:11" x14ac:dyDescent="0.25">
      <c r="A19" s="319" t="s">
        <v>155</v>
      </c>
      <c r="B19" s="235" t="s">
        <v>156</v>
      </c>
      <c r="K19" s="450">
        <f>+'Rpt 5. Sch A Worksheet Table 2'!E10</f>
        <v>0</v>
      </c>
    </row>
    <row r="21" spans="1:11" x14ac:dyDescent="0.25">
      <c r="A21" s="443" t="s">
        <v>157</v>
      </c>
    </row>
    <row r="23" spans="1:11" x14ac:dyDescent="0.25">
      <c r="A23" s="235" t="s">
        <v>158</v>
      </c>
      <c r="B23" s="235" t="s">
        <v>171</v>
      </c>
      <c r="K23" s="304">
        <f>+'22. Health Ins Contributions'!G10+'5. Owner-Emp Comp Health'!AB33</f>
        <v>0</v>
      </c>
    </row>
    <row r="24" spans="1:11" x14ac:dyDescent="0.25">
      <c r="K24" s="314"/>
    </row>
    <row r="25" spans="1:11" x14ac:dyDescent="0.25">
      <c r="A25" s="235" t="s">
        <v>169</v>
      </c>
      <c r="B25" s="235" t="s">
        <v>170</v>
      </c>
      <c r="K25" s="304">
        <f>+'23. Retirement Contributions'!G10+'6. Owner-Emp Comp Retire'!AE33</f>
        <v>0</v>
      </c>
    </row>
    <row r="26" spans="1:11" x14ac:dyDescent="0.25">
      <c r="K26" s="314"/>
    </row>
    <row r="27" spans="1:11" ht="28.35" customHeight="1" x14ac:dyDescent="0.25">
      <c r="A27" s="455" t="s">
        <v>174</v>
      </c>
      <c r="B27" s="867" t="s">
        <v>264</v>
      </c>
      <c r="C27" s="867"/>
      <c r="D27" s="867"/>
      <c r="E27" s="867"/>
      <c r="F27" s="867"/>
      <c r="G27" s="867"/>
      <c r="H27" s="867"/>
      <c r="I27" s="867"/>
      <c r="J27" s="385"/>
      <c r="K27" s="456">
        <f>+'24. State Taxes'!H9+'7. Owner-Emp Comp St Tax'!AB33</f>
        <v>0</v>
      </c>
    </row>
    <row r="29" spans="1:11" x14ac:dyDescent="0.25">
      <c r="A29" s="443" t="s">
        <v>175</v>
      </c>
    </row>
    <row r="30" spans="1:11" ht="51.6" customHeight="1" x14ac:dyDescent="0.25">
      <c r="A30" s="319" t="s">
        <v>176</v>
      </c>
      <c r="B30" s="867" t="s">
        <v>177</v>
      </c>
      <c r="C30" s="867"/>
      <c r="D30" s="867"/>
      <c r="E30" s="867"/>
      <c r="F30" s="867"/>
      <c r="G30" s="867"/>
      <c r="H30" s="867"/>
      <c r="I30" s="867"/>
      <c r="J30" s="867"/>
      <c r="K30" s="236">
        <f>+'Rpt 7. Owner Comp Sch A Line 9'!F8</f>
        <v>0</v>
      </c>
    </row>
    <row r="32" spans="1:11" x14ac:dyDescent="0.25">
      <c r="A32" s="443" t="s">
        <v>191</v>
      </c>
    </row>
    <row r="34" spans="1:11" x14ac:dyDescent="0.25">
      <c r="A34" s="235" t="s">
        <v>192</v>
      </c>
      <c r="B34" s="235" t="s">
        <v>193</v>
      </c>
      <c r="K34" s="236">
        <f>+K8+K17+K23+K25+K27+K30</f>
        <v>0</v>
      </c>
    </row>
    <row r="36" spans="1:11" x14ac:dyDescent="0.25">
      <c r="A36" s="443" t="s">
        <v>194</v>
      </c>
    </row>
    <row r="37" spans="1:11" ht="36" customHeight="1" x14ac:dyDescent="0.25">
      <c r="A37" s="867" t="s">
        <v>503</v>
      </c>
      <c r="B37" s="867"/>
      <c r="C37" s="867"/>
      <c r="D37" s="867"/>
      <c r="E37" s="867"/>
      <c r="F37" s="867"/>
      <c r="G37" s="867"/>
      <c r="H37" s="867"/>
      <c r="I37" s="867"/>
      <c r="J37" s="867"/>
      <c r="K37" s="867"/>
    </row>
    <row r="38" spans="1:11" ht="56.25" customHeight="1" x14ac:dyDescent="0.25">
      <c r="A38" s="457"/>
      <c r="B38" s="867" t="str">
        <f>"No reductions in employees or average paid hours: If you have not reduced the number of employees or the average paid hours of your employees between January 1, 2020 and the end of the Covered Period, check here __"&amp;IF('9. FTE Exemption'!E16="No","X","__")&amp;"__"</f>
        <v>No reductions in employees or average paid hours: If you have not reduced the number of employees or the average paid hours of your employees between January 1, 2020 and the end of the Covered Period, check here ______</v>
      </c>
      <c r="C38" s="867"/>
      <c r="D38" s="867"/>
      <c r="E38" s="867"/>
      <c r="F38" s="867"/>
      <c r="G38" s="867"/>
      <c r="H38" s="867"/>
      <c r="I38" s="867"/>
      <c r="J38" s="867"/>
      <c r="K38" s="867"/>
    </row>
    <row r="39" spans="1:11" ht="47.25" customHeight="1" x14ac:dyDescent="0.25">
      <c r="A39" s="457"/>
      <c r="B39" s="867" t="s">
        <v>513</v>
      </c>
      <c r="C39" s="867"/>
      <c r="D39" s="867"/>
      <c r="E39" s="867"/>
      <c r="F39" s="867"/>
      <c r="G39" s="867"/>
      <c r="H39" s="867"/>
      <c r="I39" s="867"/>
      <c r="J39" s="867"/>
      <c r="K39" s="867"/>
    </row>
    <row r="40" spans="1:11" ht="47.25" customHeight="1" x14ac:dyDescent="0.25">
      <c r="B40" s="897" t="str">
        <f>"Prevention, or the Occupational Safety and Health Administration, related to the maintenance of standards of sanitation, social distancing, or any other work or customer safety requirements related to COVID-19, check __"&amp;IF('1. General Input'!D40="Yes","X","_")&amp;"____ "</f>
        <v xml:space="preserve">Prevention, or the Occupational Safety and Health Administration, related to the maintenance of standards of sanitation, social distancing, or any other work or customer safety requirements related to COVID-19, check _______ </v>
      </c>
      <c r="C40" s="897"/>
      <c r="D40" s="897"/>
      <c r="E40" s="897"/>
      <c r="F40" s="897"/>
      <c r="G40" s="897"/>
      <c r="H40" s="897"/>
      <c r="I40" s="897"/>
      <c r="J40" s="897"/>
      <c r="K40" s="897"/>
    </row>
    <row r="41" spans="1:11" ht="47.25" customHeight="1" x14ac:dyDescent="0.25">
      <c r="B41" s="897" t="str">
        <f>"FTE Reduction Safe Harbor 2: If you satisfy FTE Reduction Safe Harbor 2(see PPP Schedule A Worksheet), check here __"&amp;IF('Rpt 6. Sch A Worksheet FTE'!E20="Yes","X","_")&amp;"__"</f>
        <v>FTE Reduction Safe Harbor 2: If you satisfy FTE Reduction Safe Harbor 2(see PPP Schedule A Worksheet), check here _____</v>
      </c>
      <c r="C41" s="897"/>
      <c r="D41" s="897"/>
      <c r="E41" s="897"/>
      <c r="F41" s="897"/>
      <c r="G41" s="897"/>
      <c r="H41" s="897"/>
      <c r="I41" s="897"/>
      <c r="J41" s="897"/>
      <c r="K41" s="897"/>
    </row>
    <row r="42" spans="1:11" x14ac:dyDescent="0.25">
      <c r="K42" s="451"/>
    </row>
    <row r="43" spans="1:11" x14ac:dyDescent="0.25">
      <c r="A43" s="235" t="s">
        <v>201</v>
      </c>
      <c r="B43" s="235" t="s">
        <v>202</v>
      </c>
      <c r="K43" s="458">
        <f>IF('1. General Input'!D10=0,0,IF('Rpt 1A. Loan Forgiveness App'!A3="Use Forgiveness Form 3508EZ","Use Forgiveness Form 3508EZ",IF('15. Chosen Referenced Period'!G10&lt;0,0,IF('9. FTE Exemption'!E16="No","N/A",IF('1. General Input'!D40="Yes","N/A",IF('Rpt 6. Sch A Worksheet FTE'!E20="Yes","N/A",'15. Chosen Referenced Period'!G10))))))</f>
        <v>0</v>
      </c>
    </row>
    <row r="44" spans="1:11" x14ac:dyDescent="0.25">
      <c r="K44" s="451"/>
    </row>
    <row r="45" spans="1:11" x14ac:dyDescent="0.25">
      <c r="A45" s="235" t="s">
        <v>203</v>
      </c>
      <c r="B45" s="235" t="s">
        <v>204</v>
      </c>
      <c r="K45" s="450">
        <f>+K10+K19</f>
        <v>0</v>
      </c>
    </row>
    <row r="46" spans="1:11" x14ac:dyDescent="0.25">
      <c r="K46" s="451"/>
    </row>
    <row r="47" spans="1:11" x14ac:dyDescent="0.25">
      <c r="A47" s="235" t="s">
        <v>205</v>
      </c>
      <c r="B47" s="235" t="s">
        <v>515</v>
      </c>
      <c r="K47" s="459">
        <f>IF('1. General Input'!D10=0,0,IF(K43="Use Forgiveness Form 3508EZ","Use Forgiveness Form 3508EZ",IF('9. FTE Exemption'!E16="No",1,IF('1. General Input'!D40="Yes",1,IF('Rpt 6. Sch A Worksheet FTE'!E20="Yes",1,IF(K43="Chosen period(s) hours missing","Need to complete Tab 19. Schedule A Line 11",IF(K45/K43&gt;1,1,K45/K43)))))))</f>
        <v>0</v>
      </c>
    </row>
    <row r="49" spans="2:6" x14ac:dyDescent="0.25">
      <c r="B49" s="302"/>
      <c r="C49" s="302"/>
      <c r="D49" s="302"/>
      <c r="E49" s="302"/>
      <c r="F49" s="302"/>
    </row>
  </sheetData>
  <sheetProtection algorithmName="SHA-512" hashValue="8uM9hN+4DztwhkVcpSqyX/upy2W5lolSALQencSNrHoPP0VmHP8X/OY22+yLCJ9cyi+zIzqhV3AbX3/awpllpA==" saltValue="m4VmP91irPzLx4GQVEMjqg==" spinCount="100000" sheet="1" objects="1" scenarios="1" selectLockedCells="1"/>
  <mergeCells count="13">
    <mergeCell ref="A37:K37"/>
    <mergeCell ref="B38:K38"/>
    <mergeCell ref="B39:K39"/>
    <mergeCell ref="B40:K40"/>
    <mergeCell ref="B41:K41"/>
    <mergeCell ref="N12:U12"/>
    <mergeCell ref="B30:J30"/>
    <mergeCell ref="A1:K1"/>
    <mergeCell ref="A2:K2"/>
    <mergeCell ref="A4:K4"/>
    <mergeCell ref="B27:I27"/>
    <mergeCell ref="N13:V13"/>
    <mergeCell ref="B12:J12"/>
  </mergeCells>
  <pageMargins left="0.7" right="0.7" top="0.75" bottom="0.75" header="0.3" footer="0.3"/>
  <pageSetup scale="72" fitToHeight="0" orientation="portrait"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P1016"/>
  <sheetViews>
    <sheetView workbookViewId="0">
      <selection activeCell="B11" sqref="B11"/>
    </sheetView>
  </sheetViews>
  <sheetFormatPr defaultColWidth="9.140625" defaultRowHeight="15" x14ac:dyDescent="0.25"/>
  <cols>
    <col min="1" max="1" width="9.140625" style="235"/>
    <col min="2" max="2" width="37.42578125" style="235" customWidth="1"/>
    <col min="3" max="3" width="13.140625" style="235" customWidth="1"/>
    <col min="4" max="4" width="16.42578125" style="235" customWidth="1"/>
    <col min="5" max="5" width="15.42578125" style="235" customWidth="1"/>
    <col min="6" max="6" width="15.7109375" style="235" customWidth="1"/>
    <col min="7" max="16384" width="9.140625" style="235"/>
  </cols>
  <sheetData>
    <row r="1" spans="1:16" x14ac:dyDescent="0.25">
      <c r="A1" s="834" t="s">
        <v>323</v>
      </c>
      <c r="B1" s="834"/>
      <c r="C1" s="834"/>
      <c r="D1" s="834"/>
      <c r="E1" s="834"/>
      <c r="F1" s="834"/>
      <c r="G1" s="278"/>
      <c r="H1" s="278"/>
      <c r="I1" s="278"/>
      <c r="J1" s="278"/>
      <c r="K1" s="278"/>
      <c r="L1" s="278"/>
      <c r="M1" s="278"/>
      <c r="N1" s="278"/>
      <c r="O1" s="278"/>
      <c r="P1" s="278"/>
    </row>
    <row r="2" spans="1:16" x14ac:dyDescent="0.25">
      <c r="A2" s="834" t="s">
        <v>324</v>
      </c>
      <c r="B2" s="834"/>
      <c r="C2" s="834"/>
      <c r="D2" s="834"/>
      <c r="E2" s="834"/>
      <c r="F2" s="834"/>
      <c r="G2" s="278"/>
      <c r="H2" s="278"/>
      <c r="I2" s="278"/>
      <c r="J2" s="278"/>
      <c r="K2" s="278"/>
      <c r="L2" s="278"/>
      <c r="M2" s="278"/>
      <c r="N2" s="278"/>
      <c r="O2" s="278"/>
      <c r="P2" s="278"/>
    </row>
    <row r="3" spans="1:16" x14ac:dyDescent="0.25">
      <c r="A3" s="243"/>
      <c r="B3" s="243"/>
      <c r="C3" s="243"/>
      <c r="D3" s="243"/>
      <c r="E3" s="243"/>
      <c r="F3" s="243"/>
      <c r="G3" s="243"/>
      <c r="H3" s="243"/>
      <c r="I3" s="243"/>
    </row>
    <row r="4" spans="1:16" x14ac:dyDescent="0.25">
      <c r="A4" s="834" t="s">
        <v>270</v>
      </c>
      <c r="B4" s="834"/>
      <c r="C4" s="834"/>
      <c r="D4" s="834"/>
      <c r="E4" s="834"/>
      <c r="F4" s="834"/>
    </row>
    <row r="5" spans="1:16" x14ac:dyDescent="0.25">
      <c r="A5" s="278"/>
      <c r="C5" s="278"/>
      <c r="D5" s="278"/>
      <c r="E5" s="278"/>
      <c r="F5" s="278"/>
    </row>
    <row r="6" spans="1:16" x14ac:dyDescent="0.25">
      <c r="A6" s="278" t="s">
        <v>271</v>
      </c>
      <c r="C6" s="278"/>
      <c r="D6" s="278"/>
      <c r="E6" s="278"/>
      <c r="F6" s="278"/>
    </row>
    <row r="7" spans="1:16" x14ac:dyDescent="0.25">
      <c r="A7" s="278"/>
      <c r="C7" s="278"/>
      <c r="D7" s="278"/>
      <c r="E7" s="278"/>
      <c r="F7" s="278"/>
    </row>
    <row r="8" spans="1:16" ht="34.5" customHeight="1" x14ac:dyDescent="0.25">
      <c r="A8" s="867" t="s">
        <v>272</v>
      </c>
      <c r="B8" s="867"/>
      <c r="C8" s="867"/>
      <c r="D8" s="867"/>
      <c r="E8" s="867"/>
      <c r="F8" s="867"/>
    </row>
    <row r="9" spans="1:16" ht="33" customHeight="1" x14ac:dyDescent="0.25">
      <c r="A9" s="866" t="s">
        <v>273</v>
      </c>
      <c r="B9" s="866"/>
      <c r="C9" s="866"/>
      <c r="D9" s="866"/>
      <c r="E9" s="866"/>
      <c r="F9" s="866"/>
    </row>
    <row r="10" spans="1:16" ht="33" customHeight="1" thickBot="1" x14ac:dyDescent="0.3">
      <c r="A10" s="325" t="s">
        <v>127</v>
      </c>
      <c r="B10" s="460"/>
      <c r="C10" s="460"/>
      <c r="D10" s="461">
        <f>IF('10. Type 1 Emp Cov. Period Comp'!I17&lt;0,0,+'10. Type 1 Emp Cov. Period Comp'!I17)</f>
        <v>0</v>
      </c>
      <c r="E10" s="462">
        <f>IF('11. Type 1 Emp 2020 FTE'!I15&lt;0,0,+'11. Type 1 Emp 2020 FTE'!I15+SUM('14. FTE Exception Table 1'!AE116:AF116))</f>
        <v>0</v>
      </c>
      <c r="F10" s="463">
        <f>IF('8. Wage Rate Penalty'!H15&lt;0,0,+'8. Wage Rate Penalty'!H15)</f>
        <v>0</v>
      </c>
    </row>
    <row r="11" spans="1:16" s="240" customFormat="1" ht="45" x14ac:dyDescent="0.25">
      <c r="A11" s="464"/>
      <c r="B11" s="465" t="s">
        <v>119</v>
      </c>
      <c r="C11" s="465" t="s">
        <v>120</v>
      </c>
      <c r="D11" s="465" t="s">
        <v>122</v>
      </c>
      <c r="E11" s="465" t="s">
        <v>123</v>
      </c>
      <c r="F11" s="465" t="s">
        <v>722</v>
      </c>
    </row>
    <row r="12" spans="1:16" x14ac:dyDescent="0.25">
      <c r="A12" s="308">
        <v>1</v>
      </c>
      <c r="B12" s="313">
        <f>IF(+'10. Type 1 Emp Cov. Period Comp'!B21=0,IF('8. Wage Rate Penalty'!B17=0,0,'8. Wage Rate Penalty'!B17),+'10. Type 1 Emp Cov. Period Comp'!B21)</f>
        <v>0</v>
      </c>
      <c r="C12" s="466" t="str">
        <f>IF(+'10. Type 1 Emp Cov. Period Comp'!C21=0," ",+'10. Type 1 Emp Cov. Period Comp'!C21)</f>
        <v xml:space="preserve"> </v>
      </c>
      <c r="D12" s="311">
        <f>+'10. Type 1 Emp Cov. Period Comp'!AE21</f>
        <v>0</v>
      </c>
      <c r="E12" s="467">
        <f>+'11. Type 1 Emp 2020 FTE'!AG19+'11. Type 1 Emp 2020 FTE'!AH19</f>
        <v>0</v>
      </c>
      <c r="F12" s="311">
        <f>ROUND(IF('10. Type 1 Emp Cov. Period Comp'!B21=0,IF('8. Wage Rate Penalty'!U17=0,0,'8. Wage Rate Penalty'!U17),_xlfn.IFNA(VLOOKUP('10. Type 1 Emp Cov. Period Comp'!B21,'8. Wage Rate Penalty'!$B$17:$U$1016,20,FALSE),0)),0)</f>
        <v>0</v>
      </c>
    </row>
    <row r="13" spans="1:16" x14ac:dyDescent="0.25">
      <c r="A13" s="308">
        <f>+A12+1</f>
        <v>2</v>
      </c>
      <c r="B13" s="313" t="str">
        <f>IF(+'10. Type 1 Emp Cov. Period Comp'!B22=0," ",+'10. Type 1 Emp Cov. Period Comp'!B22)</f>
        <v xml:space="preserve"> </v>
      </c>
      <c r="C13" s="466" t="str">
        <f>IF(+'10. Type 1 Emp Cov. Period Comp'!C22=0," ",+'10. Type 1 Emp Cov. Period Comp'!C22)</f>
        <v xml:space="preserve"> </v>
      </c>
      <c r="D13" s="313">
        <f>+'10. Type 1 Emp Cov. Period Comp'!AE22</f>
        <v>0</v>
      </c>
      <c r="E13" s="467">
        <f>+'11. Type 1 Emp 2020 FTE'!AG20+'11. Type 1 Emp 2020 FTE'!AH20</f>
        <v>0</v>
      </c>
      <c r="F13" s="313">
        <f>ROUND(IF('10. Type 1 Emp Cov. Period Comp'!B22=0,IF('8. Wage Rate Penalty'!U18=0,0,'8. Wage Rate Penalty'!U18),_xlfn.IFNA(VLOOKUP('10. Type 1 Emp Cov. Period Comp'!B22,'8. Wage Rate Penalty'!$B$17:$U$1016,20,FALSE),0)),0)</f>
        <v>0</v>
      </c>
    </row>
    <row r="14" spans="1:16" x14ac:dyDescent="0.25">
      <c r="A14" s="308">
        <f t="shared" ref="A14:A77" si="0">+A13+1</f>
        <v>3</v>
      </c>
      <c r="B14" s="313" t="str">
        <f>IF(+'10. Type 1 Emp Cov. Period Comp'!B23=0," ",+'10. Type 1 Emp Cov. Period Comp'!B23)</f>
        <v xml:space="preserve"> </v>
      </c>
      <c r="C14" s="466" t="str">
        <f>IF(+'10. Type 1 Emp Cov. Period Comp'!C23=0," ",+'10. Type 1 Emp Cov. Period Comp'!C23)</f>
        <v xml:space="preserve"> </v>
      </c>
      <c r="D14" s="313">
        <f>+'10. Type 1 Emp Cov. Period Comp'!AE23</f>
        <v>0</v>
      </c>
      <c r="E14" s="467">
        <f>+'11. Type 1 Emp 2020 FTE'!AG21+'11. Type 1 Emp 2020 FTE'!AH21</f>
        <v>0</v>
      </c>
      <c r="F14" s="313">
        <f>ROUND(IF('10. Type 1 Emp Cov. Period Comp'!B23=0,IF('8. Wage Rate Penalty'!U19=0,0,'8. Wage Rate Penalty'!U19),_xlfn.IFNA(VLOOKUP('10. Type 1 Emp Cov. Period Comp'!B23,'8. Wage Rate Penalty'!$B$17:$U$1016,20,FALSE),0)),0)</f>
        <v>0</v>
      </c>
    </row>
    <row r="15" spans="1:16" x14ac:dyDescent="0.25">
      <c r="A15" s="308">
        <f t="shared" si="0"/>
        <v>4</v>
      </c>
      <c r="B15" s="313" t="str">
        <f>IF(+'10. Type 1 Emp Cov. Period Comp'!B24=0," ",+'10. Type 1 Emp Cov. Period Comp'!B24)</f>
        <v xml:space="preserve"> </v>
      </c>
      <c r="C15" s="466" t="str">
        <f>IF(+'10. Type 1 Emp Cov. Period Comp'!C24=0," ",+'10. Type 1 Emp Cov. Period Comp'!C24)</f>
        <v xml:space="preserve"> </v>
      </c>
      <c r="D15" s="313">
        <f>+'10. Type 1 Emp Cov. Period Comp'!AE24</f>
        <v>0</v>
      </c>
      <c r="E15" s="467">
        <f>+'11. Type 1 Emp 2020 FTE'!AG22+'11. Type 1 Emp 2020 FTE'!AH22</f>
        <v>0</v>
      </c>
      <c r="F15" s="313">
        <f>ROUND(IF('10. Type 1 Emp Cov. Period Comp'!B24=0,IF('8. Wage Rate Penalty'!U20=0,0,'8. Wage Rate Penalty'!U20),_xlfn.IFNA(VLOOKUP('10. Type 1 Emp Cov. Period Comp'!B24,'8. Wage Rate Penalty'!$B$17:$U$1016,20,FALSE),0)),0)</f>
        <v>0</v>
      </c>
    </row>
    <row r="16" spans="1:16" x14ac:dyDescent="0.25">
      <c r="A16" s="308">
        <f t="shared" si="0"/>
        <v>5</v>
      </c>
      <c r="B16" s="313" t="str">
        <f>IF(+'10. Type 1 Emp Cov. Period Comp'!B25=0," ",+'10. Type 1 Emp Cov. Period Comp'!B25)</f>
        <v xml:space="preserve"> </v>
      </c>
      <c r="C16" s="466" t="str">
        <f>IF(+'10. Type 1 Emp Cov. Period Comp'!C25=0," ",+'10. Type 1 Emp Cov. Period Comp'!C25)</f>
        <v xml:space="preserve"> </v>
      </c>
      <c r="D16" s="313">
        <f>+'10. Type 1 Emp Cov. Period Comp'!AE25</f>
        <v>0</v>
      </c>
      <c r="E16" s="467">
        <f>+'11. Type 1 Emp 2020 FTE'!AG23+'11. Type 1 Emp 2020 FTE'!AH23</f>
        <v>0</v>
      </c>
      <c r="F16" s="313">
        <f>ROUND(IF('10. Type 1 Emp Cov. Period Comp'!B25=0,IF('8. Wage Rate Penalty'!U21=0,0,'8. Wage Rate Penalty'!U21),_xlfn.IFNA(VLOOKUP('10. Type 1 Emp Cov. Period Comp'!B25,'8. Wage Rate Penalty'!$B$17:$U$1016,20,FALSE),0)),0)</f>
        <v>0</v>
      </c>
    </row>
    <row r="17" spans="1:6" x14ac:dyDescent="0.25">
      <c r="A17" s="308">
        <f t="shared" si="0"/>
        <v>6</v>
      </c>
      <c r="B17" s="313" t="str">
        <f>IF(+'10. Type 1 Emp Cov. Period Comp'!B26=0," ",+'10. Type 1 Emp Cov. Period Comp'!B26)</f>
        <v xml:space="preserve"> </v>
      </c>
      <c r="C17" s="466" t="str">
        <f>IF(+'10. Type 1 Emp Cov. Period Comp'!C26=0," ",+'10. Type 1 Emp Cov. Period Comp'!C26)</f>
        <v xml:space="preserve"> </v>
      </c>
      <c r="D17" s="313">
        <f>+'10. Type 1 Emp Cov. Period Comp'!AE26</f>
        <v>0</v>
      </c>
      <c r="E17" s="467">
        <f>+'11. Type 1 Emp 2020 FTE'!AG24+'11. Type 1 Emp 2020 FTE'!AH24</f>
        <v>0</v>
      </c>
      <c r="F17" s="313">
        <f>ROUND(IF('10. Type 1 Emp Cov. Period Comp'!B26=0,IF('8. Wage Rate Penalty'!U22=0,0,'8. Wage Rate Penalty'!U22),_xlfn.IFNA(VLOOKUP('10. Type 1 Emp Cov. Period Comp'!B26,'8. Wage Rate Penalty'!$B$17:$U$1016,20,FALSE),0)),0)</f>
        <v>0</v>
      </c>
    </row>
    <row r="18" spans="1:6" x14ac:dyDescent="0.25">
      <c r="A18" s="308">
        <f t="shared" si="0"/>
        <v>7</v>
      </c>
      <c r="B18" s="313" t="str">
        <f>IF(+'10. Type 1 Emp Cov. Period Comp'!B27=0," ",+'10. Type 1 Emp Cov. Period Comp'!B27)</f>
        <v xml:space="preserve"> </v>
      </c>
      <c r="C18" s="466" t="str">
        <f>IF(+'10. Type 1 Emp Cov. Period Comp'!C27=0," ",+'10. Type 1 Emp Cov. Period Comp'!C27)</f>
        <v xml:space="preserve"> </v>
      </c>
      <c r="D18" s="313">
        <f>+'10. Type 1 Emp Cov. Period Comp'!AE27</f>
        <v>0</v>
      </c>
      <c r="E18" s="467">
        <f>+'11. Type 1 Emp 2020 FTE'!AG25+'11. Type 1 Emp 2020 FTE'!AH25</f>
        <v>0</v>
      </c>
      <c r="F18" s="313">
        <f>ROUND(IF('10. Type 1 Emp Cov. Period Comp'!B27=0,IF('8. Wage Rate Penalty'!U23=0,0,'8. Wage Rate Penalty'!U23),_xlfn.IFNA(VLOOKUP('10. Type 1 Emp Cov. Period Comp'!B27,'8. Wage Rate Penalty'!$B$17:$U$1016,20,FALSE),0)),0)</f>
        <v>0</v>
      </c>
    </row>
    <row r="19" spans="1:6" x14ac:dyDescent="0.25">
      <c r="A19" s="308">
        <f t="shared" si="0"/>
        <v>8</v>
      </c>
      <c r="B19" s="313" t="str">
        <f>IF(+'10. Type 1 Emp Cov. Period Comp'!B28=0," ",+'10. Type 1 Emp Cov. Period Comp'!B28)</f>
        <v xml:space="preserve"> </v>
      </c>
      <c r="C19" s="466" t="str">
        <f>IF(+'10. Type 1 Emp Cov. Period Comp'!C28=0," ",+'10. Type 1 Emp Cov. Period Comp'!C28)</f>
        <v xml:space="preserve"> </v>
      </c>
      <c r="D19" s="313">
        <f>+'10. Type 1 Emp Cov. Period Comp'!AE28</f>
        <v>0</v>
      </c>
      <c r="E19" s="467">
        <f>+'11. Type 1 Emp 2020 FTE'!AG26+'11. Type 1 Emp 2020 FTE'!AH26</f>
        <v>0</v>
      </c>
      <c r="F19" s="313">
        <f>ROUND(IF('10. Type 1 Emp Cov. Period Comp'!B28=0,IF('8. Wage Rate Penalty'!U24=0,0,'8. Wage Rate Penalty'!U24),_xlfn.IFNA(VLOOKUP('10. Type 1 Emp Cov. Period Comp'!B28,'8. Wage Rate Penalty'!$B$17:$U$1016,20,FALSE),0)),0)</f>
        <v>0</v>
      </c>
    </row>
    <row r="20" spans="1:6" x14ac:dyDescent="0.25">
      <c r="A20" s="308">
        <f t="shared" si="0"/>
        <v>9</v>
      </c>
      <c r="B20" s="313" t="str">
        <f>IF(+'10. Type 1 Emp Cov. Period Comp'!B29=0," ",+'10. Type 1 Emp Cov. Period Comp'!B29)</f>
        <v xml:space="preserve"> </v>
      </c>
      <c r="C20" s="466" t="str">
        <f>IF(+'10. Type 1 Emp Cov. Period Comp'!C29=0," ",+'10. Type 1 Emp Cov. Period Comp'!C29)</f>
        <v xml:space="preserve"> </v>
      </c>
      <c r="D20" s="313">
        <f>+'10. Type 1 Emp Cov. Period Comp'!AE29</f>
        <v>0</v>
      </c>
      <c r="E20" s="467">
        <f>+'11. Type 1 Emp 2020 FTE'!AG27+'11. Type 1 Emp 2020 FTE'!AH27</f>
        <v>0</v>
      </c>
      <c r="F20" s="313">
        <f>ROUND(IF('10. Type 1 Emp Cov. Period Comp'!B29=0,IF('8. Wage Rate Penalty'!U25=0,0,'8. Wage Rate Penalty'!U25),_xlfn.IFNA(VLOOKUP('10. Type 1 Emp Cov. Period Comp'!B29,'8. Wage Rate Penalty'!$B$17:$U$1016,20,FALSE),0)),0)</f>
        <v>0</v>
      </c>
    </row>
    <row r="21" spans="1:6" x14ac:dyDescent="0.25">
      <c r="A21" s="308">
        <f t="shared" si="0"/>
        <v>10</v>
      </c>
      <c r="B21" s="313" t="str">
        <f>IF(+'10. Type 1 Emp Cov. Period Comp'!B30=0," ",+'10. Type 1 Emp Cov. Period Comp'!B30)</f>
        <v xml:space="preserve"> </v>
      </c>
      <c r="C21" s="466" t="str">
        <f>IF(+'10. Type 1 Emp Cov. Period Comp'!C30=0," ",+'10. Type 1 Emp Cov. Period Comp'!C30)</f>
        <v xml:space="preserve"> </v>
      </c>
      <c r="D21" s="313">
        <f>+'10. Type 1 Emp Cov. Period Comp'!AE30</f>
        <v>0</v>
      </c>
      <c r="E21" s="467">
        <f>+'11. Type 1 Emp 2020 FTE'!AG28+'11. Type 1 Emp 2020 FTE'!AH28</f>
        <v>0</v>
      </c>
      <c r="F21" s="313">
        <f>ROUND(IF('10. Type 1 Emp Cov. Period Comp'!B30=0,IF('8. Wage Rate Penalty'!U26=0,0,'8. Wage Rate Penalty'!U26),_xlfn.IFNA(VLOOKUP('10. Type 1 Emp Cov. Period Comp'!B30,'8. Wage Rate Penalty'!$B$17:$U$1016,20,FALSE),0)),0)</f>
        <v>0</v>
      </c>
    </row>
    <row r="22" spans="1:6" x14ac:dyDescent="0.25">
      <c r="A22" s="308">
        <f t="shared" si="0"/>
        <v>11</v>
      </c>
      <c r="B22" s="313" t="str">
        <f>IF(+'10. Type 1 Emp Cov. Period Comp'!B31=0," ",+'10. Type 1 Emp Cov. Period Comp'!B31)</f>
        <v xml:space="preserve"> </v>
      </c>
      <c r="C22" s="466" t="str">
        <f>IF(+'10. Type 1 Emp Cov. Period Comp'!C31=0," ",+'10. Type 1 Emp Cov. Period Comp'!C31)</f>
        <v xml:space="preserve"> </v>
      </c>
      <c r="D22" s="313">
        <f>+'10. Type 1 Emp Cov. Period Comp'!AE31</f>
        <v>0</v>
      </c>
      <c r="E22" s="467">
        <f>+'11. Type 1 Emp 2020 FTE'!AG29+'11. Type 1 Emp 2020 FTE'!AH29</f>
        <v>0</v>
      </c>
      <c r="F22" s="313">
        <f>ROUND(IF('10. Type 1 Emp Cov. Period Comp'!B31=0,IF('8. Wage Rate Penalty'!U27=0,0,'8. Wage Rate Penalty'!U27),_xlfn.IFNA(VLOOKUP('10. Type 1 Emp Cov. Period Comp'!B31,'8. Wage Rate Penalty'!$B$17:$U$1016,20,FALSE),0)),0)</f>
        <v>0</v>
      </c>
    </row>
    <row r="23" spans="1:6" x14ac:dyDescent="0.25">
      <c r="A23" s="308">
        <f t="shared" si="0"/>
        <v>12</v>
      </c>
      <c r="B23" s="313" t="str">
        <f>IF(+'10. Type 1 Emp Cov. Period Comp'!B32=0," ",+'10. Type 1 Emp Cov. Period Comp'!B32)</f>
        <v xml:space="preserve"> </v>
      </c>
      <c r="C23" s="466" t="str">
        <f>IF(+'10. Type 1 Emp Cov. Period Comp'!C32=0," ",+'10. Type 1 Emp Cov. Period Comp'!C32)</f>
        <v xml:space="preserve"> </v>
      </c>
      <c r="D23" s="313">
        <f>+'10. Type 1 Emp Cov. Period Comp'!AE32</f>
        <v>0</v>
      </c>
      <c r="E23" s="467">
        <f>+'11. Type 1 Emp 2020 FTE'!AG30+'11. Type 1 Emp 2020 FTE'!AH30</f>
        <v>0</v>
      </c>
      <c r="F23" s="313">
        <f>ROUND(IF('10. Type 1 Emp Cov. Period Comp'!B32=0,IF('8. Wage Rate Penalty'!U28=0,0,'8. Wage Rate Penalty'!U28),_xlfn.IFNA(VLOOKUP('10. Type 1 Emp Cov. Period Comp'!B32,'8. Wage Rate Penalty'!$B$17:$U$1016,20,FALSE),0)),0)</f>
        <v>0</v>
      </c>
    </row>
    <row r="24" spans="1:6" x14ac:dyDescent="0.25">
      <c r="A24" s="308">
        <f t="shared" si="0"/>
        <v>13</v>
      </c>
      <c r="B24" s="313" t="str">
        <f>IF(+'10. Type 1 Emp Cov. Period Comp'!B33=0," ",+'10. Type 1 Emp Cov. Period Comp'!B33)</f>
        <v xml:space="preserve"> </v>
      </c>
      <c r="C24" s="466" t="str">
        <f>IF(+'10. Type 1 Emp Cov. Period Comp'!C33=0," ",+'10. Type 1 Emp Cov. Period Comp'!C33)</f>
        <v xml:space="preserve"> </v>
      </c>
      <c r="D24" s="313">
        <f>+'10. Type 1 Emp Cov. Period Comp'!AE33</f>
        <v>0</v>
      </c>
      <c r="E24" s="467">
        <f>+'11. Type 1 Emp 2020 FTE'!AG31+'11. Type 1 Emp 2020 FTE'!AH31</f>
        <v>0</v>
      </c>
      <c r="F24" s="313">
        <f>ROUND(IF('10. Type 1 Emp Cov. Period Comp'!B33=0,IF('8. Wage Rate Penalty'!U29=0,0,'8. Wage Rate Penalty'!U29),_xlfn.IFNA(VLOOKUP('10. Type 1 Emp Cov. Period Comp'!B33,'8. Wage Rate Penalty'!$B$17:$U$1016,20,FALSE),0)),0)</f>
        <v>0</v>
      </c>
    </row>
    <row r="25" spans="1:6" x14ac:dyDescent="0.25">
      <c r="A25" s="308">
        <f t="shared" si="0"/>
        <v>14</v>
      </c>
      <c r="B25" s="313" t="str">
        <f>IF(+'10. Type 1 Emp Cov. Period Comp'!B34=0," ",+'10. Type 1 Emp Cov. Period Comp'!B34)</f>
        <v xml:space="preserve"> </v>
      </c>
      <c r="C25" s="466" t="str">
        <f>IF(+'10. Type 1 Emp Cov. Period Comp'!C34=0," ",+'10. Type 1 Emp Cov. Period Comp'!C34)</f>
        <v xml:space="preserve"> </v>
      </c>
      <c r="D25" s="313">
        <f>+'10. Type 1 Emp Cov. Period Comp'!AE34</f>
        <v>0</v>
      </c>
      <c r="E25" s="467">
        <f>+'11. Type 1 Emp 2020 FTE'!AG32+'11. Type 1 Emp 2020 FTE'!AH32</f>
        <v>0</v>
      </c>
      <c r="F25" s="313">
        <f>ROUND(IF('10. Type 1 Emp Cov. Period Comp'!B34=0,IF('8. Wage Rate Penalty'!U30=0,0,'8. Wage Rate Penalty'!U30),_xlfn.IFNA(VLOOKUP('10. Type 1 Emp Cov. Period Comp'!B34,'8. Wage Rate Penalty'!$B$17:$U$1016,20,FALSE),0)),0)</f>
        <v>0</v>
      </c>
    </row>
    <row r="26" spans="1:6" x14ac:dyDescent="0.25">
      <c r="A26" s="308">
        <f t="shared" si="0"/>
        <v>15</v>
      </c>
      <c r="B26" s="313" t="str">
        <f>IF(+'10. Type 1 Emp Cov. Period Comp'!B35=0," ",+'10. Type 1 Emp Cov. Period Comp'!B35)</f>
        <v xml:space="preserve"> </v>
      </c>
      <c r="C26" s="466" t="str">
        <f>IF(+'10. Type 1 Emp Cov. Period Comp'!C35=0," ",+'10. Type 1 Emp Cov. Period Comp'!C35)</f>
        <v xml:space="preserve"> </v>
      </c>
      <c r="D26" s="313">
        <f>+'10. Type 1 Emp Cov. Period Comp'!AE35</f>
        <v>0</v>
      </c>
      <c r="E26" s="467">
        <f>+'11. Type 1 Emp 2020 FTE'!AG33+'11. Type 1 Emp 2020 FTE'!AH33</f>
        <v>0</v>
      </c>
      <c r="F26" s="313">
        <f>ROUND(IF('10. Type 1 Emp Cov. Period Comp'!B35=0,IF('8. Wage Rate Penalty'!U31=0,0,'8. Wage Rate Penalty'!U31),_xlfn.IFNA(VLOOKUP('10. Type 1 Emp Cov. Period Comp'!B35,'8. Wage Rate Penalty'!$B$17:$U$1016,20,FALSE),0)),0)</f>
        <v>0</v>
      </c>
    </row>
    <row r="27" spans="1:6" x14ac:dyDescent="0.25">
      <c r="A27" s="308">
        <f t="shared" si="0"/>
        <v>16</v>
      </c>
      <c r="B27" s="313" t="str">
        <f>IF(+'10. Type 1 Emp Cov. Period Comp'!B36=0," ",+'10. Type 1 Emp Cov. Period Comp'!B36)</f>
        <v xml:space="preserve"> </v>
      </c>
      <c r="C27" s="466" t="str">
        <f>IF(+'10. Type 1 Emp Cov. Period Comp'!C36=0," ",+'10. Type 1 Emp Cov. Period Comp'!C36)</f>
        <v xml:space="preserve"> </v>
      </c>
      <c r="D27" s="313">
        <f>+'10. Type 1 Emp Cov. Period Comp'!AE36</f>
        <v>0</v>
      </c>
      <c r="E27" s="467">
        <f>+'11. Type 1 Emp 2020 FTE'!AG34+'11. Type 1 Emp 2020 FTE'!AH34</f>
        <v>0</v>
      </c>
      <c r="F27" s="313">
        <f>ROUND(IF('10. Type 1 Emp Cov. Period Comp'!B36=0,IF('8. Wage Rate Penalty'!U32=0,0,'8. Wage Rate Penalty'!U32),_xlfn.IFNA(VLOOKUP('10. Type 1 Emp Cov. Period Comp'!B36,'8. Wage Rate Penalty'!$B$17:$U$1016,20,FALSE),0)),0)</f>
        <v>0</v>
      </c>
    </row>
    <row r="28" spans="1:6" x14ac:dyDescent="0.25">
      <c r="A28" s="308">
        <f t="shared" si="0"/>
        <v>17</v>
      </c>
      <c r="B28" s="313" t="str">
        <f>IF(+'10. Type 1 Emp Cov. Period Comp'!B37=0," ",+'10. Type 1 Emp Cov. Period Comp'!B37)</f>
        <v xml:space="preserve"> </v>
      </c>
      <c r="C28" s="466" t="str">
        <f>IF(+'10. Type 1 Emp Cov. Period Comp'!C37=0," ",+'10. Type 1 Emp Cov. Period Comp'!C37)</f>
        <v xml:space="preserve"> </v>
      </c>
      <c r="D28" s="313">
        <f>+'10. Type 1 Emp Cov. Period Comp'!AE37</f>
        <v>0</v>
      </c>
      <c r="E28" s="467">
        <f>+'11. Type 1 Emp 2020 FTE'!AG35+'11. Type 1 Emp 2020 FTE'!AH35</f>
        <v>0</v>
      </c>
      <c r="F28" s="313">
        <f>ROUND(IF('10. Type 1 Emp Cov. Period Comp'!B37=0,IF('8. Wage Rate Penalty'!U33=0,0,'8. Wage Rate Penalty'!U33),_xlfn.IFNA(VLOOKUP('10. Type 1 Emp Cov. Period Comp'!B37,'8. Wage Rate Penalty'!$B$17:$U$1016,20,FALSE),0)),0)</f>
        <v>0</v>
      </c>
    </row>
    <row r="29" spans="1:6" x14ac:dyDescent="0.25">
      <c r="A29" s="308">
        <f t="shared" si="0"/>
        <v>18</v>
      </c>
      <c r="B29" s="313" t="str">
        <f>IF(+'10. Type 1 Emp Cov. Period Comp'!B38=0," ",+'10. Type 1 Emp Cov. Period Comp'!B38)</f>
        <v xml:space="preserve"> </v>
      </c>
      <c r="C29" s="466" t="str">
        <f>IF(+'10. Type 1 Emp Cov. Period Comp'!C38=0," ",+'10. Type 1 Emp Cov. Period Comp'!C38)</f>
        <v xml:space="preserve"> </v>
      </c>
      <c r="D29" s="313">
        <f>+'10. Type 1 Emp Cov. Period Comp'!AE38</f>
        <v>0</v>
      </c>
      <c r="E29" s="467">
        <f>+'11. Type 1 Emp 2020 FTE'!AG36+'11. Type 1 Emp 2020 FTE'!AH36</f>
        <v>0</v>
      </c>
      <c r="F29" s="313">
        <f>ROUND(IF('10. Type 1 Emp Cov. Period Comp'!B38=0,IF('8. Wage Rate Penalty'!U34=0,0,'8. Wage Rate Penalty'!U34),_xlfn.IFNA(VLOOKUP('10. Type 1 Emp Cov. Period Comp'!B38,'8. Wage Rate Penalty'!$B$17:$U$1016,20,FALSE),0)),0)</f>
        <v>0</v>
      </c>
    </row>
    <row r="30" spans="1:6" x14ac:dyDescent="0.25">
      <c r="A30" s="308">
        <f t="shared" si="0"/>
        <v>19</v>
      </c>
      <c r="B30" s="313" t="str">
        <f>IF(+'10. Type 1 Emp Cov. Period Comp'!B39=0," ",+'10. Type 1 Emp Cov. Period Comp'!B39)</f>
        <v xml:space="preserve"> </v>
      </c>
      <c r="C30" s="466" t="str">
        <f>IF(+'10. Type 1 Emp Cov. Period Comp'!C39=0," ",+'10. Type 1 Emp Cov. Period Comp'!C39)</f>
        <v xml:space="preserve"> </v>
      </c>
      <c r="D30" s="313">
        <f>+'10. Type 1 Emp Cov. Period Comp'!AE39</f>
        <v>0</v>
      </c>
      <c r="E30" s="467">
        <f>+'11. Type 1 Emp 2020 FTE'!AG37+'11. Type 1 Emp 2020 FTE'!AH37</f>
        <v>0</v>
      </c>
      <c r="F30" s="313">
        <f>ROUND(IF('10. Type 1 Emp Cov. Period Comp'!B39=0,IF('8. Wage Rate Penalty'!U35=0,0,'8. Wage Rate Penalty'!U35),_xlfn.IFNA(VLOOKUP('10. Type 1 Emp Cov. Period Comp'!B39,'8. Wage Rate Penalty'!$B$17:$U$1016,20,FALSE),0)),0)</f>
        <v>0</v>
      </c>
    </row>
    <row r="31" spans="1:6" x14ac:dyDescent="0.25">
      <c r="A31" s="308">
        <f t="shared" si="0"/>
        <v>20</v>
      </c>
      <c r="B31" s="313" t="str">
        <f>IF(+'10. Type 1 Emp Cov. Period Comp'!B40=0," ",+'10. Type 1 Emp Cov. Period Comp'!B40)</f>
        <v xml:space="preserve"> </v>
      </c>
      <c r="C31" s="466" t="str">
        <f>IF(+'10. Type 1 Emp Cov. Period Comp'!C40=0," ",+'10. Type 1 Emp Cov. Period Comp'!C40)</f>
        <v xml:space="preserve"> </v>
      </c>
      <c r="D31" s="313">
        <f>+'10. Type 1 Emp Cov. Period Comp'!AE40</f>
        <v>0</v>
      </c>
      <c r="E31" s="467">
        <f>+'11. Type 1 Emp 2020 FTE'!AG38+'11. Type 1 Emp 2020 FTE'!AH38</f>
        <v>0</v>
      </c>
      <c r="F31" s="313">
        <f>ROUND(IF('10. Type 1 Emp Cov. Period Comp'!B40=0,IF('8. Wage Rate Penalty'!U36=0,0,'8. Wage Rate Penalty'!U36),_xlfn.IFNA(VLOOKUP('10. Type 1 Emp Cov. Period Comp'!B40,'8. Wage Rate Penalty'!$B$17:$U$1016,20,FALSE),0)),0)</f>
        <v>0</v>
      </c>
    </row>
    <row r="32" spans="1:6" x14ac:dyDescent="0.25">
      <c r="A32" s="308">
        <f t="shared" si="0"/>
        <v>21</v>
      </c>
      <c r="B32" s="313" t="str">
        <f>IF(+'10. Type 1 Emp Cov. Period Comp'!B41=0," ",+'10. Type 1 Emp Cov. Period Comp'!B41)</f>
        <v xml:space="preserve"> </v>
      </c>
      <c r="C32" s="466" t="str">
        <f>IF(+'10. Type 1 Emp Cov. Period Comp'!C41=0," ",+'10. Type 1 Emp Cov. Period Comp'!C41)</f>
        <v xml:space="preserve"> </v>
      </c>
      <c r="D32" s="313">
        <f>+'10. Type 1 Emp Cov. Period Comp'!AE41</f>
        <v>0</v>
      </c>
      <c r="E32" s="467">
        <f>+'11. Type 1 Emp 2020 FTE'!AG39+'11. Type 1 Emp 2020 FTE'!AH39</f>
        <v>0</v>
      </c>
      <c r="F32" s="313">
        <f>ROUND(IF('10. Type 1 Emp Cov. Period Comp'!B41=0,IF('8. Wage Rate Penalty'!U37=0,0,'8. Wage Rate Penalty'!U37),_xlfn.IFNA(VLOOKUP('10. Type 1 Emp Cov. Period Comp'!B41,'8. Wage Rate Penalty'!$B$17:$U$1016,20,FALSE),0)),0)</f>
        <v>0</v>
      </c>
    </row>
    <row r="33" spans="1:6" x14ac:dyDescent="0.25">
      <c r="A33" s="308">
        <f t="shared" si="0"/>
        <v>22</v>
      </c>
      <c r="B33" s="313" t="str">
        <f>IF(+'10. Type 1 Emp Cov. Period Comp'!B42=0," ",+'10. Type 1 Emp Cov. Period Comp'!B42)</f>
        <v xml:space="preserve"> </v>
      </c>
      <c r="C33" s="466" t="str">
        <f>IF(+'10. Type 1 Emp Cov. Period Comp'!C42=0," ",+'10. Type 1 Emp Cov. Period Comp'!C42)</f>
        <v xml:space="preserve"> </v>
      </c>
      <c r="D33" s="313">
        <f>+'10. Type 1 Emp Cov. Period Comp'!AE42</f>
        <v>0</v>
      </c>
      <c r="E33" s="467">
        <f>+'11. Type 1 Emp 2020 FTE'!AG40+'11. Type 1 Emp 2020 FTE'!AH40</f>
        <v>0</v>
      </c>
      <c r="F33" s="313">
        <f>ROUND(IF('10. Type 1 Emp Cov. Period Comp'!B42=0,IF('8. Wage Rate Penalty'!U38=0,0,'8. Wage Rate Penalty'!U38),_xlfn.IFNA(VLOOKUP('10. Type 1 Emp Cov. Period Comp'!B42,'8. Wage Rate Penalty'!$B$17:$U$1016,20,FALSE),0)),0)</f>
        <v>0</v>
      </c>
    </row>
    <row r="34" spans="1:6" x14ac:dyDescent="0.25">
      <c r="A34" s="308">
        <f t="shared" si="0"/>
        <v>23</v>
      </c>
      <c r="B34" s="313" t="str">
        <f>IF(+'10. Type 1 Emp Cov. Period Comp'!B43=0," ",+'10. Type 1 Emp Cov. Period Comp'!B43)</f>
        <v xml:space="preserve"> </v>
      </c>
      <c r="C34" s="466" t="str">
        <f>IF(+'10. Type 1 Emp Cov. Period Comp'!C43=0," ",+'10. Type 1 Emp Cov. Period Comp'!C43)</f>
        <v xml:space="preserve"> </v>
      </c>
      <c r="D34" s="313">
        <f>+'10. Type 1 Emp Cov. Period Comp'!AE43</f>
        <v>0</v>
      </c>
      <c r="E34" s="467">
        <f>+'11. Type 1 Emp 2020 FTE'!AG41+'11. Type 1 Emp 2020 FTE'!AH41</f>
        <v>0</v>
      </c>
      <c r="F34" s="313">
        <f>ROUND(IF('10. Type 1 Emp Cov. Period Comp'!B43=0,IF('8. Wage Rate Penalty'!U39=0,0,'8. Wage Rate Penalty'!U39),_xlfn.IFNA(VLOOKUP('10. Type 1 Emp Cov. Period Comp'!B43,'8. Wage Rate Penalty'!$B$17:$U$1016,20,FALSE),0)),0)</f>
        <v>0</v>
      </c>
    </row>
    <row r="35" spans="1:6" x14ac:dyDescent="0.25">
      <c r="A35" s="308">
        <f t="shared" si="0"/>
        <v>24</v>
      </c>
      <c r="B35" s="313" t="str">
        <f>IF(+'10. Type 1 Emp Cov. Period Comp'!B44=0," ",+'10. Type 1 Emp Cov. Period Comp'!B44)</f>
        <v xml:space="preserve"> </v>
      </c>
      <c r="C35" s="466" t="str">
        <f>IF(+'10. Type 1 Emp Cov. Period Comp'!C44=0," ",+'10. Type 1 Emp Cov. Period Comp'!C44)</f>
        <v xml:space="preserve"> </v>
      </c>
      <c r="D35" s="313">
        <f>+'10. Type 1 Emp Cov. Period Comp'!AE44</f>
        <v>0</v>
      </c>
      <c r="E35" s="467">
        <f>+'11. Type 1 Emp 2020 FTE'!AG42+'11. Type 1 Emp 2020 FTE'!AH42</f>
        <v>0</v>
      </c>
      <c r="F35" s="313">
        <f>ROUND(IF('10. Type 1 Emp Cov. Period Comp'!B44=0,IF('8. Wage Rate Penalty'!U40=0,0,'8. Wage Rate Penalty'!U40),_xlfn.IFNA(VLOOKUP('10. Type 1 Emp Cov. Period Comp'!B44,'8. Wage Rate Penalty'!$B$17:$U$1016,20,FALSE),0)),0)</f>
        <v>0</v>
      </c>
    </row>
    <row r="36" spans="1:6" x14ac:dyDescent="0.25">
      <c r="A36" s="308">
        <f t="shared" si="0"/>
        <v>25</v>
      </c>
      <c r="B36" s="313" t="str">
        <f>IF(+'10. Type 1 Emp Cov. Period Comp'!B45=0," ",+'10. Type 1 Emp Cov. Period Comp'!B45)</f>
        <v xml:space="preserve"> </v>
      </c>
      <c r="C36" s="466" t="str">
        <f>IF(+'10. Type 1 Emp Cov. Period Comp'!C45=0," ",+'10. Type 1 Emp Cov. Period Comp'!C45)</f>
        <v xml:space="preserve"> </v>
      </c>
      <c r="D36" s="313">
        <f>+'10. Type 1 Emp Cov. Period Comp'!AE45</f>
        <v>0</v>
      </c>
      <c r="E36" s="467">
        <f>+'11. Type 1 Emp 2020 FTE'!AG43+'11. Type 1 Emp 2020 FTE'!AH43</f>
        <v>0</v>
      </c>
      <c r="F36" s="313">
        <f>ROUND(IF('10. Type 1 Emp Cov. Period Comp'!B45=0,IF('8. Wage Rate Penalty'!U41=0,0,'8. Wage Rate Penalty'!U41),_xlfn.IFNA(VLOOKUP('10. Type 1 Emp Cov. Period Comp'!B45,'8. Wage Rate Penalty'!$B$17:$U$1016,20,FALSE),0)),0)</f>
        <v>0</v>
      </c>
    </row>
    <row r="37" spans="1:6" x14ac:dyDescent="0.25">
      <c r="A37" s="308">
        <f t="shared" si="0"/>
        <v>26</v>
      </c>
      <c r="B37" s="313" t="str">
        <f>IF(+'10. Type 1 Emp Cov. Period Comp'!B46=0," ",+'10. Type 1 Emp Cov. Period Comp'!B46)</f>
        <v xml:space="preserve"> </v>
      </c>
      <c r="C37" s="466" t="str">
        <f>IF(+'10. Type 1 Emp Cov. Period Comp'!C46=0," ",+'10. Type 1 Emp Cov. Period Comp'!C46)</f>
        <v xml:space="preserve"> </v>
      </c>
      <c r="D37" s="313">
        <f>+'10. Type 1 Emp Cov. Period Comp'!AE46</f>
        <v>0</v>
      </c>
      <c r="E37" s="467">
        <f>+'11. Type 1 Emp 2020 FTE'!AG44+'11. Type 1 Emp 2020 FTE'!AH44</f>
        <v>0</v>
      </c>
      <c r="F37" s="313">
        <f>ROUND(IF('10. Type 1 Emp Cov. Period Comp'!B46=0,IF('8. Wage Rate Penalty'!U42=0,0,'8. Wage Rate Penalty'!U42),_xlfn.IFNA(VLOOKUP('10. Type 1 Emp Cov. Period Comp'!B46,'8. Wage Rate Penalty'!$B$17:$U$1016,20,FALSE),0)),0)</f>
        <v>0</v>
      </c>
    </row>
    <row r="38" spans="1:6" x14ac:dyDescent="0.25">
      <c r="A38" s="308">
        <f t="shared" si="0"/>
        <v>27</v>
      </c>
      <c r="B38" s="313" t="str">
        <f>IF(+'10. Type 1 Emp Cov. Period Comp'!B47=0," ",+'10. Type 1 Emp Cov. Period Comp'!B47)</f>
        <v xml:space="preserve"> </v>
      </c>
      <c r="C38" s="466" t="str">
        <f>IF(+'10. Type 1 Emp Cov. Period Comp'!C47=0," ",+'10. Type 1 Emp Cov. Period Comp'!C47)</f>
        <v xml:space="preserve"> </v>
      </c>
      <c r="D38" s="313">
        <f>+'10. Type 1 Emp Cov. Period Comp'!AE47</f>
        <v>0</v>
      </c>
      <c r="E38" s="467">
        <f>+'11. Type 1 Emp 2020 FTE'!AG45+'11. Type 1 Emp 2020 FTE'!AH45</f>
        <v>0</v>
      </c>
      <c r="F38" s="313">
        <f>ROUND(IF('10. Type 1 Emp Cov. Period Comp'!B47=0,IF('8. Wage Rate Penalty'!U43=0,0,'8. Wage Rate Penalty'!U43),_xlfn.IFNA(VLOOKUP('10. Type 1 Emp Cov. Period Comp'!B47,'8. Wage Rate Penalty'!$B$17:$U$1016,20,FALSE),0)),0)</f>
        <v>0</v>
      </c>
    </row>
    <row r="39" spans="1:6" x14ac:dyDescent="0.25">
      <c r="A39" s="308">
        <f t="shared" si="0"/>
        <v>28</v>
      </c>
      <c r="B39" s="313" t="str">
        <f>IF(+'10. Type 1 Emp Cov. Period Comp'!B48=0," ",+'10. Type 1 Emp Cov. Period Comp'!B48)</f>
        <v xml:space="preserve"> </v>
      </c>
      <c r="C39" s="466" t="str">
        <f>IF(+'10. Type 1 Emp Cov. Period Comp'!C48=0," ",+'10. Type 1 Emp Cov. Period Comp'!C48)</f>
        <v xml:space="preserve"> </v>
      </c>
      <c r="D39" s="313">
        <f>+'10. Type 1 Emp Cov. Period Comp'!AE48</f>
        <v>0</v>
      </c>
      <c r="E39" s="467">
        <f>+'11. Type 1 Emp 2020 FTE'!AG46+'11. Type 1 Emp 2020 FTE'!AH46</f>
        <v>0</v>
      </c>
      <c r="F39" s="313">
        <f>ROUND(IF('10. Type 1 Emp Cov. Period Comp'!B48=0,IF('8. Wage Rate Penalty'!U44=0,0,'8. Wage Rate Penalty'!U44),_xlfn.IFNA(VLOOKUP('10. Type 1 Emp Cov. Period Comp'!B48,'8. Wage Rate Penalty'!$B$17:$U$1016,20,FALSE),0)),0)</f>
        <v>0</v>
      </c>
    </row>
    <row r="40" spans="1:6" x14ac:dyDescent="0.25">
      <c r="A40" s="308">
        <f t="shared" si="0"/>
        <v>29</v>
      </c>
      <c r="B40" s="313" t="str">
        <f>IF(+'10. Type 1 Emp Cov. Period Comp'!B49=0," ",+'10. Type 1 Emp Cov. Period Comp'!B49)</f>
        <v xml:space="preserve"> </v>
      </c>
      <c r="C40" s="466" t="str">
        <f>IF(+'10. Type 1 Emp Cov. Period Comp'!C49=0," ",+'10. Type 1 Emp Cov. Period Comp'!C49)</f>
        <v xml:space="preserve"> </v>
      </c>
      <c r="D40" s="313">
        <f>+'10. Type 1 Emp Cov. Period Comp'!AE49</f>
        <v>0</v>
      </c>
      <c r="E40" s="467">
        <f>+'11. Type 1 Emp 2020 FTE'!AG47+'11. Type 1 Emp 2020 FTE'!AH47</f>
        <v>0</v>
      </c>
      <c r="F40" s="313">
        <f>ROUND(IF('10. Type 1 Emp Cov. Period Comp'!B49=0,IF('8. Wage Rate Penalty'!U45=0,0,'8. Wage Rate Penalty'!U45),_xlfn.IFNA(VLOOKUP('10. Type 1 Emp Cov. Period Comp'!B49,'8. Wage Rate Penalty'!$B$17:$U$1016,20,FALSE),0)),0)</f>
        <v>0</v>
      </c>
    </row>
    <row r="41" spans="1:6" x14ac:dyDescent="0.25">
      <c r="A41" s="308">
        <f t="shared" si="0"/>
        <v>30</v>
      </c>
      <c r="B41" s="313" t="str">
        <f>IF(+'10. Type 1 Emp Cov. Period Comp'!B50=0," ",+'10. Type 1 Emp Cov. Period Comp'!B50)</f>
        <v xml:space="preserve"> </v>
      </c>
      <c r="C41" s="466" t="str">
        <f>IF(+'10. Type 1 Emp Cov. Period Comp'!C50=0," ",+'10. Type 1 Emp Cov. Period Comp'!C50)</f>
        <v xml:space="preserve"> </v>
      </c>
      <c r="D41" s="313">
        <f>+'10. Type 1 Emp Cov. Period Comp'!AE50</f>
        <v>0</v>
      </c>
      <c r="E41" s="467">
        <f>+'11. Type 1 Emp 2020 FTE'!AG48+'11. Type 1 Emp 2020 FTE'!AH48</f>
        <v>0</v>
      </c>
      <c r="F41" s="313">
        <f>ROUND(IF('10. Type 1 Emp Cov. Period Comp'!B50=0,IF('8. Wage Rate Penalty'!U46=0,0,'8. Wage Rate Penalty'!U46),_xlfn.IFNA(VLOOKUP('10. Type 1 Emp Cov. Period Comp'!B50,'8. Wage Rate Penalty'!$B$17:$U$1016,20,FALSE),0)),0)</f>
        <v>0</v>
      </c>
    </row>
    <row r="42" spans="1:6" x14ac:dyDescent="0.25">
      <c r="A42" s="308">
        <f t="shared" si="0"/>
        <v>31</v>
      </c>
      <c r="B42" s="313" t="str">
        <f>IF(+'10. Type 1 Emp Cov. Period Comp'!B51=0," ",+'10. Type 1 Emp Cov. Period Comp'!B51)</f>
        <v xml:space="preserve"> </v>
      </c>
      <c r="C42" s="466" t="str">
        <f>IF(+'10. Type 1 Emp Cov. Period Comp'!C51=0," ",+'10. Type 1 Emp Cov. Period Comp'!C51)</f>
        <v xml:space="preserve"> </v>
      </c>
      <c r="D42" s="313">
        <f>+'10. Type 1 Emp Cov. Period Comp'!AE51</f>
        <v>0</v>
      </c>
      <c r="E42" s="467">
        <f>+'11. Type 1 Emp 2020 FTE'!AG49+'11. Type 1 Emp 2020 FTE'!AH49</f>
        <v>0</v>
      </c>
      <c r="F42" s="313">
        <f>ROUND(IF('10. Type 1 Emp Cov. Period Comp'!B51=0,IF('8. Wage Rate Penalty'!U47=0,0,'8. Wage Rate Penalty'!U47),_xlfn.IFNA(VLOOKUP('10. Type 1 Emp Cov. Period Comp'!B51,'8. Wage Rate Penalty'!$B$17:$U$1016,20,FALSE),0)),0)</f>
        <v>0</v>
      </c>
    </row>
    <row r="43" spans="1:6" x14ac:dyDescent="0.25">
      <c r="A43" s="308">
        <f t="shared" si="0"/>
        <v>32</v>
      </c>
      <c r="B43" s="313" t="str">
        <f>IF(+'10. Type 1 Emp Cov. Period Comp'!B52=0," ",+'10. Type 1 Emp Cov. Period Comp'!B52)</f>
        <v xml:space="preserve"> </v>
      </c>
      <c r="C43" s="466" t="str">
        <f>IF(+'10. Type 1 Emp Cov. Period Comp'!C52=0," ",+'10. Type 1 Emp Cov. Period Comp'!C52)</f>
        <v xml:space="preserve"> </v>
      </c>
      <c r="D43" s="313">
        <f>+'10. Type 1 Emp Cov. Period Comp'!AE52</f>
        <v>0</v>
      </c>
      <c r="E43" s="467">
        <f>+'11. Type 1 Emp 2020 FTE'!AG50+'11. Type 1 Emp 2020 FTE'!AH50</f>
        <v>0</v>
      </c>
      <c r="F43" s="313">
        <f>ROUND(IF('10. Type 1 Emp Cov. Period Comp'!B52=0,IF('8. Wage Rate Penalty'!U48=0,0,'8. Wage Rate Penalty'!U48),_xlfn.IFNA(VLOOKUP('10. Type 1 Emp Cov. Period Comp'!B52,'8. Wage Rate Penalty'!$B$17:$U$1016,20,FALSE),0)),0)</f>
        <v>0</v>
      </c>
    </row>
    <row r="44" spans="1:6" x14ac:dyDescent="0.25">
      <c r="A44" s="308">
        <f t="shared" si="0"/>
        <v>33</v>
      </c>
      <c r="B44" s="313" t="str">
        <f>IF(+'10. Type 1 Emp Cov. Period Comp'!B53=0," ",+'10. Type 1 Emp Cov. Period Comp'!B53)</f>
        <v xml:space="preserve"> </v>
      </c>
      <c r="C44" s="466" t="str">
        <f>IF(+'10. Type 1 Emp Cov. Period Comp'!C53=0," ",+'10. Type 1 Emp Cov. Period Comp'!C53)</f>
        <v xml:space="preserve"> </v>
      </c>
      <c r="D44" s="313">
        <f>+'10. Type 1 Emp Cov. Period Comp'!AE53</f>
        <v>0</v>
      </c>
      <c r="E44" s="467">
        <f>+'11. Type 1 Emp 2020 FTE'!AG51+'11. Type 1 Emp 2020 FTE'!AH51</f>
        <v>0</v>
      </c>
      <c r="F44" s="313">
        <f>ROUND(IF('10. Type 1 Emp Cov. Period Comp'!B53=0,IF('8. Wage Rate Penalty'!U49=0,0,'8. Wage Rate Penalty'!U49),_xlfn.IFNA(VLOOKUP('10. Type 1 Emp Cov. Period Comp'!B53,'8. Wage Rate Penalty'!$B$17:$U$1016,20,FALSE),0)),0)</f>
        <v>0</v>
      </c>
    </row>
    <row r="45" spans="1:6" x14ac:dyDescent="0.25">
      <c r="A45" s="308">
        <f t="shared" si="0"/>
        <v>34</v>
      </c>
      <c r="B45" s="313" t="str">
        <f>IF(+'10. Type 1 Emp Cov. Period Comp'!B54=0," ",+'10. Type 1 Emp Cov. Period Comp'!B54)</f>
        <v xml:space="preserve"> </v>
      </c>
      <c r="C45" s="466" t="str">
        <f>IF(+'10. Type 1 Emp Cov. Period Comp'!C54=0," ",+'10. Type 1 Emp Cov. Period Comp'!C54)</f>
        <v xml:space="preserve"> </v>
      </c>
      <c r="D45" s="313">
        <f>+'10. Type 1 Emp Cov. Period Comp'!AE54</f>
        <v>0</v>
      </c>
      <c r="E45" s="467">
        <f>+'11. Type 1 Emp 2020 FTE'!AG52+'11. Type 1 Emp 2020 FTE'!AH52</f>
        <v>0</v>
      </c>
      <c r="F45" s="313">
        <f>ROUND(IF('10. Type 1 Emp Cov. Period Comp'!B54=0,IF('8. Wage Rate Penalty'!U50=0,0,'8. Wage Rate Penalty'!U50),_xlfn.IFNA(VLOOKUP('10. Type 1 Emp Cov. Period Comp'!B54,'8. Wage Rate Penalty'!$B$17:$U$1016,20,FALSE),0)),0)</f>
        <v>0</v>
      </c>
    </row>
    <row r="46" spans="1:6" x14ac:dyDescent="0.25">
      <c r="A46" s="308">
        <f t="shared" si="0"/>
        <v>35</v>
      </c>
      <c r="B46" s="313" t="str">
        <f>IF(+'10. Type 1 Emp Cov. Period Comp'!B55=0," ",+'10. Type 1 Emp Cov. Period Comp'!B55)</f>
        <v xml:space="preserve"> </v>
      </c>
      <c r="C46" s="466" t="str">
        <f>IF(+'10. Type 1 Emp Cov. Period Comp'!C55=0," ",+'10. Type 1 Emp Cov. Period Comp'!C55)</f>
        <v xml:space="preserve"> </v>
      </c>
      <c r="D46" s="313">
        <f>+'10. Type 1 Emp Cov. Period Comp'!AE55</f>
        <v>0</v>
      </c>
      <c r="E46" s="467">
        <f>+'11. Type 1 Emp 2020 FTE'!AG53+'11. Type 1 Emp 2020 FTE'!AH53</f>
        <v>0</v>
      </c>
      <c r="F46" s="313">
        <f>ROUND(IF('10. Type 1 Emp Cov. Period Comp'!B55=0,IF('8. Wage Rate Penalty'!U51=0,0,'8. Wage Rate Penalty'!U51),_xlfn.IFNA(VLOOKUP('10. Type 1 Emp Cov. Period Comp'!B55,'8. Wage Rate Penalty'!$B$17:$U$1016,20,FALSE),0)),0)</f>
        <v>0</v>
      </c>
    </row>
    <row r="47" spans="1:6" x14ac:dyDescent="0.25">
      <c r="A47" s="308">
        <f t="shared" si="0"/>
        <v>36</v>
      </c>
      <c r="B47" s="313" t="str">
        <f>IF(+'10. Type 1 Emp Cov. Period Comp'!B56=0," ",+'10. Type 1 Emp Cov. Period Comp'!B56)</f>
        <v xml:space="preserve"> </v>
      </c>
      <c r="C47" s="466" t="str">
        <f>IF(+'10. Type 1 Emp Cov. Period Comp'!C56=0," ",+'10. Type 1 Emp Cov. Period Comp'!C56)</f>
        <v xml:space="preserve"> </v>
      </c>
      <c r="D47" s="313">
        <f>+'10. Type 1 Emp Cov. Period Comp'!AE56</f>
        <v>0</v>
      </c>
      <c r="E47" s="467">
        <f>+'11. Type 1 Emp 2020 FTE'!AG54+'11. Type 1 Emp 2020 FTE'!AH54</f>
        <v>0</v>
      </c>
      <c r="F47" s="313">
        <f>ROUND(IF('10. Type 1 Emp Cov. Period Comp'!B56=0,IF('8. Wage Rate Penalty'!U52=0,0,'8. Wage Rate Penalty'!U52),_xlfn.IFNA(VLOOKUP('10. Type 1 Emp Cov. Period Comp'!B56,'8. Wage Rate Penalty'!$B$17:$U$1016,20,FALSE),0)),0)</f>
        <v>0</v>
      </c>
    </row>
    <row r="48" spans="1:6" x14ac:dyDescent="0.25">
      <c r="A48" s="308">
        <f t="shared" si="0"/>
        <v>37</v>
      </c>
      <c r="B48" s="313" t="str">
        <f>IF(+'10. Type 1 Emp Cov. Period Comp'!B57=0," ",+'10. Type 1 Emp Cov. Period Comp'!B57)</f>
        <v xml:space="preserve"> </v>
      </c>
      <c r="C48" s="466" t="str">
        <f>IF(+'10. Type 1 Emp Cov. Period Comp'!C57=0," ",+'10. Type 1 Emp Cov. Period Comp'!C57)</f>
        <v xml:space="preserve"> </v>
      </c>
      <c r="D48" s="313">
        <f>+'10. Type 1 Emp Cov. Period Comp'!AE57</f>
        <v>0</v>
      </c>
      <c r="E48" s="467">
        <f>+'11. Type 1 Emp 2020 FTE'!AG55+'11. Type 1 Emp 2020 FTE'!AH55</f>
        <v>0</v>
      </c>
      <c r="F48" s="313">
        <f>ROUND(IF('10. Type 1 Emp Cov. Period Comp'!B57=0,IF('8. Wage Rate Penalty'!U53=0,0,'8. Wage Rate Penalty'!U53),_xlfn.IFNA(VLOOKUP('10. Type 1 Emp Cov. Period Comp'!B57,'8. Wage Rate Penalty'!$B$17:$U$1016,20,FALSE),0)),0)</f>
        <v>0</v>
      </c>
    </row>
    <row r="49" spans="1:6" x14ac:dyDescent="0.25">
      <c r="A49" s="308">
        <f t="shared" si="0"/>
        <v>38</v>
      </c>
      <c r="B49" s="313" t="str">
        <f>IF(+'10. Type 1 Emp Cov. Period Comp'!B58=0," ",+'10. Type 1 Emp Cov. Period Comp'!B58)</f>
        <v xml:space="preserve"> </v>
      </c>
      <c r="C49" s="466" t="str">
        <f>IF(+'10. Type 1 Emp Cov. Period Comp'!C58=0," ",+'10. Type 1 Emp Cov. Period Comp'!C58)</f>
        <v xml:space="preserve"> </v>
      </c>
      <c r="D49" s="313">
        <f>+'10. Type 1 Emp Cov. Period Comp'!AE58</f>
        <v>0</v>
      </c>
      <c r="E49" s="467">
        <f>+'11. Type 1 Emp 2020 FTE'!AG56+'11. Type 1 Emp 2020 FTE'!AH56</f>
        <v>0</v>
      </c>
      <c r="F49" s="313">
        <f>ROUND(IF('10. Type 1 Emp Cov. Period Comp'!B58=0,IF('8. Wage Rate Penalty'!U54=0,0,'8. Wage Rate Penalty'!U54),_xlfn.IFNA(VLOOKUP('10. Type 1 Emp Cov. Period Comp'!B58,'8. Wage Rate Penalty'!$B$17:$U$1016,20,FALSE),0)),0)</f>
        <v>0</v>
      </c>
    </row>
    <row r="50" spans="1:6" x14ac:dyDescent="0.25">
      <c r="A50" s="308">
        <f t="shared" si="0"/>
        <v>39</v>
      </c>
      <c r="B50" s="313" t="str">
        <f>IF(+'10. Type 1 Emp Cov. Period Comp'!B59=0," ",+'10. Type 1 Emp Cov. Period Comp'!B59)</f>
        <v xml:space="preserve"> </v>
      </c>
      <c r="C50" s="466" t="str">
        <f>IF(+'10. Type 1 Emp Cov. Period Comp'!C59=0," ",+'10. Type 1 Emp Cov. Period Comp'!C59)</f>
        <v xml:space="preserve"> </v>
      </c>
      <c r="D50" s="313">
        <f>+'10. Type 1 Emp Cov. Period Comp'!AE59</f>
        <v>0</v>
      </c>
      <c r="E50" s="467">
        <f>+'11. Type 1 Emp 2020 FTE'!AG57+'11. Type 1 Emp 2020 FTE'!AH57</f>
        <v>0</v>
      </c>
      <c r="F50" s="313">
        <f>ROUND(IF('10. Type 1 Emp Cov. Period Comp'!B59=0,IF('8. Wage Rate Penalty'!U55=0,0,'8. Wage Rate Penalty'!U55),_xlfn.IFNA(VLOOKUP('10. Type 1 Emp Cov. Period Comp'!B59,'8. Wage Rate Penalty'!$B$17:$U$1016,20,FALSE),0)),0)</f>
        <v>0</v>
      </c>
    </row>
    <row r="51" spans="1:6" x14ac:dyDescent="0.25">
      <c r="A51" s="308">
        <f t="shared" si="0"/>
        <v>40</v>
      </c>
      <c r="B51" s="313" t="str">
        <f>IF(+'10. Type 1 Emp Cov. Period Comp'!B60=0," ",+'10. Type 1 Emp Cov. Period Comp'!B60)</f>
        <v xml:space="preserve"> </v>
      </c>
      <c r="C51" s="466" t="str">
        <f>IF(+'10. Type 1 Emp Cov. Period Comp'!C60=0," ",+'10. Type 1 Emp Cov. Period Comp'!C60)</f>
        <v xml:space="preserve"> </v>
      </c>
      <c r="D51" s="313">
        <f>+'10. Type 1 Emp Cov. Period Comp'!AE60</f>
        <v>0</v>
      </c>
      <c r="E51" s="467">
        <f>+'11. Type 1 Emp 2020 FTE'!AG58+'11. Type 1 Emp 2020 FTE'!AH58</f>
        <v>0</v>
      </c>
      <c r="F51" s="313">
        <f>ROUND(IF('10. Type 1 Emp Cov. Period Comp'!B60=0,IF('8. Wage Rate Penalty'!U56=0,0,'8. Wage Rate Penalty'!U56),_xlfn.IFNA(VLOOKUP('10. Type 1 Emp Cov. Period Comp'!B60,'8. Wage Rate Penalty'!$B$17:$U$1016,20,FALSE),0)),0)</f>
        <v>0</v>
      </c>
    </row>
    <row r="52" spans="1:6" x14ac:dyDescent="0.25">
      <c r="A52" s="308">
        <f t="shared" si="0"/>
        <v>41</v>
      </c>
      <c r="B52" s="313" t="str">
        <f>IF(+'10. Type 1 Emp Cov. Period Comp'!B61=0," ",+'10. Type 1 Emp Cov. Period Comp'!B61)</f>
        <v xml:space="preserve"> </v>
      </c>
      <c r="C52" s="466" t="str">
        <f>IF(+'10. Type 1 Emp Cov. Period Comp'!C61=0," ",+'10. Type 1 Emp Cov. Period Comp'!C61)</f>
        <v xml:space="preserve"> </v>
      </c>
      <c r="D52" s="313">
        <f>+'10. Type 1 Emp Cov. Period Comp'!AE61</f>
        <v>0</v>
      </c>
      <c r="E52" s="467">
        <f>+'11. Type 1 Emp 2020 FTE'!AG59+'11. Type 1 Emp 2020 FTE'!AH59</f>
        <v>0</v>
      </c>
      <c r="F52" s="313">
        <f>ROUND(IF('10. Type 1 Emp Cov. Period Comp'!B61=0,IF('8. Wage Rate Penalty'!U57=0,0,'8. Wage Rate Penalty'!U57),_xlfn.IFNA(VLOOKUP('10. Type 1 Emp Cov. Period Comp'!B61,'8. Wage Rate Penalty'!$B$17:$U$1016,20,FALSE),0)),0)</f>
        <v>0</v>
      </c>
    </row>
    <row r="53" spans="1:6" x14ac:dyDescent="0.25">
      <c r="A53" s="308">
        <f t="shared" si="0"/>
        <v>42</v>
      </c>
      <c r="B53" s="313" t="str">
        <f>IF(+'10. Type 1 Emp Cov. Period Comp'!B62=0," ",+'10. Type 1 Emp Cov. Period Comp'!B62)</f>
        <v xml:space="preserve"> </v>
      </c>
      <c r="C53" s="466" t="str">
        <f>IF(+'10. Type 1 Emp Cov. Period Comp'!C62=0," ",+'10. Type 1 Emp Cov. Period Comp'!C62)</f>
        <v xml:space="preserve"> </v>
      </c>
      <c r="D53" s="313">
        <f>+'10. Type 1 Emp Cov. Period Comp'!AE62</f>
        <v>0</v>
      </c>
      <c r="E53" s="467">
        <f>+'11. Type 1 Emp 2020 FTE'!AG60+'11. Type 1 Emp 2020 FTE'!AH60</f>
        <v>0</v>
      </c>
      <c r="F53" s="313">
        <f>ROUND(IF('10. Type 1 Emp Cov. Period Comp'!B62=0,IF('8. Wage Rate Penalty'!U58=0,0,'8. Wage Rate Penalty'!U58),_xlfn.IFNA(VLOOKUP('10. Type 1 Emp Cov. Period Comp'!B62,'8. Wage Rate Penalty'!$B$17:$U$1016,20,FALSE),0)),0)</f>
        <v>0</v>
      </c>
    </row>
    <row r="54" spans="1:6" x14ac:dyDescent="0.25">
      <c r="A54" s="308">
        <f t="shared" si="0"/>
        <v>43</v>
      </c>
      <c r="B54" s="313" t="str">
        <f>IF(+'10. Type 1 Emp Cov. Period Comp'!B63=0," ",+'10. Type 1 Emp Cov. Period Comp'!B63)</f>
        <v xml:space="preserve"> </v>
      </c>
      <c r="C54" s="466" t="str">
        <f>IF(+'10. Type 1 Emp Cov. Period Comp'!C63=0," ",+'10. Type 1 Emp Cov. Period Comp'!C63)</f>
        <v xml:space="preserve"> </v>
      </c>
      <c r="D54" s="313">
        <f>+'10. Type 1 Emp Cov. Period Comp'!AE63</f>
        <v>0</v>
      </c>
      <c r="E54" s="467">
        <f>+'11. Type 1 Emp 2020 FTE'!AG61+'11. Type 1 Emp 2020 FTE'!AH61</f>
        <v>0</v>
      </c>
      <c r="F54" s="313">
        <f>ROUND(IF('10. Type 1 Emp Cov. Period Comp'!B63=0,IF('8. Wage Rate Penalty'!U59=0,0,'8. Wage Rate Penalty'!U59),_xlfn.IFNA(VLOOKUP('10. Type 1 Emp Cov. Period Comp'!B63,'8. Wage Rate Penalty'!$B$17:$U$1016,20,FALSE),0)),0)</f>
        <v>0</v>
      </c>
    </row>
    <row r="55" spans="1:6" x14ac:dyDescent="0.25">
      <c r="A55" s="308">
        <f t="shared" si="0"/>
        <v>44</v>
      </c>
      <c r="B55" s="313" t="str">
        <f>IF(+'10. Type 1 Emp Cov. Period Comp'!B64=0," ",+'10. Type 1 Emp Cov. Period Comp'!B64)</f>
        <v xml:space="preserve"> </v>
      </c>
      <c r="C55" s="466" t="str">
        <f>IF(+'10. Type 1 Emp Cov. Period Comp'!C64=0," ",+'10. Type 1 Emp Cov. Period Comp'!C64)</f>
        <v xml:space="preserve"> </v>
      </c>
      <c r="D55" s="313">
        <f>+'10. Type 1 Emp Cov. Period Comp'!AE64</f>
        <v>0</v>
      </c>
      <c r="E55" s="467">
        <f>+'11. Type 1 Emp 2020 FTE'!AG62+'11. Type 1 Emp 2020 FTE'!AH62</f>
        <v>0</v>
      </c>
      <c r="F55" s="313">
        <f>ROUND(IF('10. Type 1 Emp Cov. Period Comp'!B64=0,IF('8. Wage Rate Penalty'!U60=0,0,'8. Wage Rate Penalty'!U60),_xlfn.IFNA(VLOOKUP('10. Type 1 Emp Cov. Period Comp'!B64,'8. Wage Rate Penalty'!$B$17:$U$1016,20,FALSE),0)),0)</f>
        <v>0</v>
      </c>
    </row>
    <row r="56" spans="1:6" x14ac:dyDescent="0.25">
      <c r="A56" s="308">
        <f t="shared" si="0"/>
        <v>45</v>
      </c>
      <c r="B56" s="313" t="str">
        <f>IF(+'10. Type 1 Emp Cov. Period Comp'!B65=0," ",+'10. Type 1 Emp Cov. Period Comp'!B65)</f>
        <v xml:space="preserve"> </v>
      </c>
      <c r="C56" s="466" t="str">
        <f>IF(+'10. Type 1 Emp Cov. Period Comp'!C65=0," ",+'10. Type 1 Emp Cov. Period Comp'!C65)</f>
        <v xml:space="preserve"> </v>
      </c>
      <c r="D56" s="313">
        <f>+'10. Type 1 Emp Cov. Period Comp'!AE65</f>
        <v>0</v>
      </c>
      <c r="E56" s="467">
        <f>+'11. Type 1 Emp 2020 FTE'!AG63+'11. Type 1 Emp 2020 FTE'!AH63</f>
        <v>0</v>
      </c>
      <c r="F56" s="313">
        <f>ROUND(IF('10. Type 1 Emp Cov. Period Comp'!B65=0,IF('8. Wage Rate Penalty'!U61=0,0,'8. Wage Rate Penalty'!U61),_xlfn.IFNA(VLOOKUP('10. Type 1 Emp Cov. Period Comp'!B65,'8. Wage Rate Penalty'!$B$17:$U$1016,20,FALSE),0)),0)</f>
        <v>0</v>
      </c>
    </row>
    <row r="57" spans="1:6" x14ac:dyDescent="0.25">
      <c r="A57" s="308">
        <f t="shared" si="0"/>
        <v>46</v>
      </c>
      <c r="B57" s="313" t="str">
        <f>IF(+'10. Type 1 Emp Cov. Period Comp'!B66=0," ",+'10. Type 1 Emp Cov. Period Comp'!B66)</f>
        <v xml:space="preserve"> </v>
      </c>
      <c r="C57" s="466" t="str">
        <f>IF(+'10. Type 1 Emp Cov. Period Comp'!C66=0," ",+'10. Type 1 Emp Cov. Period Comp'!C66)</f>
        <v xml:space="preserve"> </v>
      </c>
      <c r="D57" s="313">
        <f>+'10. Type 1 Emp Cov. Period Comp'!AE66</f>
        <v>0</v>
      </c>
      <c r="E57" s="467">
        <f>+'11. Type 1 Emp 2020 FTE'!AG64+'11. Type 1 Emp 2020 FTE'!AH64</f>
        <v>0</v>
      </c>
      <c r="F57" s="313">
        <f>ROUND(IF('10. Type 1 Emp Cov. Period Comp'!B66=0,IF('8. Wage Rate Penalty'!U62=0,0,'8. Wage Rate Penalty'!U62),_xlfn.IFNA(VLOOKUP('10. Type 1 Emp Cov. Period Comp'!B66,'8. Wage Rate Penalty'!$B$17:$U$1016,20,FALSE),0)),0)</f>
        <v>0</v>
      </c>
    </row>
    <row r="58" spans="1:6" x14ac:dyDescent="0.25">
      <c r="A58" s="308">
        <f t="shared" si="0"/>
        <v>47</v>
      </c>
      <c r="B58" s="313" t="str">
        <f>IF(+'10. Type 1 Emp Cov. Period Comp'!B67=0," ",+'10. Type 1 Emp Cov. Period Comp'!B67)</f>
        <v xml:space="preserve"> </v>
      </c>
      <c r="C58" s="466" t="str">
        <f>IF(+'10. Type 1 Emp Cov. Period Comp'!C67=0," ",+'10. Type 1 Emp Cov. Period Comp'!C67)</f>
        <v xml:space="preserve"> </v>
      </c>
      <c r="D58" s="313">
        <f>+'10. Type 1 Emp Cov. Period Comp'!AE67</f>
        <v>0</v>
      </c>
      <c r="E58" s="467">
        <f>+'11. Type 1 Emp 2020 FTE'!AG65+'11. Type 1 Emp 2020 FTE'!AH65</f>
        <v>0</v>
      </c>
      <c r="F58" s="313">
        <f>ROUND(IF('10. Type 1 Emp Cov. Period Comp'!B67=0,IF('8. Wage Rate Penalty'!U63=0,0,'8. Wage Rate Penalty'!U63),_xlfn.IFNA(VLOOKUP('10. Type 1 Emp Cov. Period Comp'!B67,'8. Wage Rate Penalty'!$B$17:$U$1016,20,FALSE),0)),0)</f>
        <v>0</v>
      </c>
    </row>
    <row r="59" spans="1:6" x14ac:dyDescent="0.25">
      <c r="A59" s="308">
        <f t="shared" si="0"/>
        <v>48</v>
      </c>
      <c r="B59" s="313" t="str">
        <f>IF(+'10. Type 1 Emp Cov. Period Comp'!B68=0," ",+'10. Type 1 Emp Cov. Period Comp'!B68)</f>
        <v xml:space="preserve"> </v>
      </c>
      <c r="C59" s="466" t="str">
        <f>IF(+'10. Type 1 Emp Cov. Period Comp'!C68=0," ",+'10. Type 1 Emp Cov. Period Comp'!C68)</f>
        <v xml:space="preserve"> </v>
      </c>
      <c r="D59" s="313">
        <f>+'10. Type 1 Emp Cov. Period Comp'!AE68</f>
        <v>0</v>
      </c>
      <c r="E59" s="467">
        <f>+'11. Type 1 Emp 2020 FTE'!AG66+'11. Type 1 Emp 2020 FTE'!AH66</f>
        <v>0</v>
      </c>
      <c r="F59" s="313">
        <f>ROUND(IF('10. Type 1 Emp Cov. Period Comp'!B68=0,IF('8. Wage Rate Penalty'!U64=0,0,'8. Wage Rate Penalty'!U64),_xlfn.IFNA(VLOOKUP('10. Type 1 Emp Cov. Period Comp'!B68,'8. Wage Rate Penalty'!$B$17:$U$1016,20,FALSE),0)),0)</f>
        <v>0</v>
      </c>
    </row>
    <row r="60" spans="1:6" x14ac:dyDescent="0.25">
      <c r="A60" s="308">
        <f t="shared" si="0"/>
        <v>49</v>
      </c>
      <c r="B60" s="313" t="str">
        <f>IF(+'10. Type 1 Emp Cov. Period Comp'!B69=0," ",+'10. Type 1 Emp Cov. Period Comp'!B69)</f>
        <v xml:space="preserve"> </v>
      </c>
      <c r="C60" s="466" t="str">
        <f>IF(+'10. Type 1 Emp Cov. Period Comp'!C69=0," ",+'10. Type 1 Emp Cov. Period Comp'!C69)</f>
        <v xml:space="preserve"> </v>
      </c>
      <c r="D60" s="313">
        <f>+'10. Type 1 Emp Cov. Period Comp'!AE69</f>
        <v>0</v>
      </c>
      <c r="E60" s="467">
        <f>+'11. Type 1 Emp 2020 FTE'!AG67+'11. Type 1 Emp 2020 FTE'!AH67</f>
        <v>0</v>
      </c>
      <c r="F60" s="313">
        <f>ROUND(IF('10. Type 1 Emp Cov. Period Comp'!B69=0,IF('8. Wage Rate Penalty'!U65=0,0,'8. Wage Rate Penalty'!U65),_xlfn.IFNA(VLOOKUP('10. Type 1 Emp Cov. Period Comp'!B69,'8. Wage Rate Penalty'!$B$17:$U$1016,20,FALSE),0)),0)</f>
        <v>0</v>
      </c>
    </row>
    <row r="61" spans="1:6" x14ac:dyDescent="0.25">
      <c r="A61" s="308">
        <f t="shared" si="0"/>
        <v>50</v>
      </c>
      <c r="B61" s="313" t="str">
        <f>IF(+'10. Type 1 Emp Cov. Period Comp'!B70=0," ",+'10. Type 1 Emp Cov. Period Comp'!B70)</f>
        <v xml:space="preserve"> </v>
      </c>
      <c r="C61" s="466" t="str">
        <f>IF(+'10. Type 1 Emp Cov. Period Comp'!C70=0," ",+'10. Type 1 Emp Cov. Period Comp'!C70)</f>
        <v xml:space="preserve"> </v>
      </c>
      <c r="D61" s="313">
        <f>+'10. Type 1 Emp Cov. Period Comp'!AE70</f>
        <v>0</v>
      </c>
      <c r="E61" s="467">
        <f>+'11. Type 1 Emp 2020 FTE'!AG68+'11. Type 1 Emp 2020 FTE'!AH68</f>
        <v>0</v>
      </c>
      <c r="F61" s="313">
        <f>ROUND(IF('10. Type 1 Emp Cov. Period Comp'!B70=0,IF('8. Wage Rate Penalty'!U66=0,0,'8. Wage Rate Penalty'!U66),_xlfn.IFNA(VLOOKUP('10. Type 1 Emp Cov. Period Comp'!B70,'8. Wage Rate Penalty'!$B$17:$U$1016,20,FALSE),0)),0)</f>
        <v>0</v>
      </c>
    </row>
    <row r="62" spans="1:6" x14ac:dyDescent="0.25">
      <c r="A62" s="308">
        <f t="shared" si="0"/>
        <v>51</v>
      </c>
      <c r="B62" s="313" t="str">
        <f>IF(+'10. Type 1 Emp Cov. Period Comp'!B71=0," ",+'10. Type 1 Emp Cov. Period Comp'!B71)</f>
        <v xml:space="preserve"> </v>
      </c>
      <c r="C62" s="466" t="str">
        <f>IF(+'10. Type 1 Emp Cov. Period Comp'!C71=0," ",+'10. Type 1 Emp Cov. Period Comp'!C71)</f>
        <v xml:space="preserve"> </v>
      </c>
      <c r="D62" s="313">
        <f>+'10. Type 1 Emp Cov. Period Comp'!AE71</f>
        <v>0</v>
      </c>
      <c r="E62" s="467">
        <f>+'11. Type 1 Emp 2020 FTE'!AG69+'11. Type 1 Emp 2020 FTE'!AH69</f>
        <v>0</v>
      </c>
      <c r="F62" s="313">
        <f>ROUND(IF('10. Type 1 Emp Cov. Period Comp'!B71=0,IF('8. Wage Rate Penalty'!U67=0,0,'8. Wage Rate Penalty'!U67),_xlfn.IFNA(VLOOKUP('10. Type 1 Emp Cov. Period Comp'!B71,'8. Wage Rate Penalty'!$B$17:$U$1016,20,FALSE),0)),0)</f>
        <v>0</v>
      </c>
    </row>
    <row r="63" spans="1:6" x14ac:dyDescent="0.25">
      <c r="A63" s="308">
        <f t="shared" si="0"/>
        <v>52</v>
      </c>
      <c r="B63" s="313" t="str">
        <f>IF(+'10. Type 1 Emp Cov. Period Comp'!B72=0," ",+'10. Type 1 Emp Cov. Period Comp'!B72)</f>
        <v xml:space="preserve"> </v>
      </c>
      <c r="C63" s="466" t="str">
        <f>IF(+'10. Type 1 Emp Cov. Period Comp'!C72=0," ",+'10. Type 1 Emp Cov. Period Comp'!C72)</f>
        <v xml:space="preserve"> </v>
      </c>
      <c r="D63" s="313">
        <f>+'10. Type 1 Emp Cov. Period Comp'!AE72</f>
        <v>0</v>
      </c>
      <c r="E63" s="467">
        <f>+'11. Type 1 Emp 2020 FTE'!AG70+'11. Type 1 Emp 2020 FTE'!AH70</f>
        <v>0</v>
      </c>
      <c r="F63" s="313">
        <f>ROUND(IF('10. Type 1 Emp Cov. Period Comp'!B72=0,IF('8. Wage Rate Penalty'!U68=0,0,'8. Wage Rate Penalty'!U68),_xlfn.IFNA(VLOOKUP('10. Type 1 Emp Cov. Period Comp'!B72,'8. Wage Rate Penalty'!$B$17:$U$1016,20,FALSE),0)),0)</f>
        <v>0</v>
      </c>
    </row>
    <row r="64" spans="1:6" x14ac:dyDescent="0.25">
      <c r="A64" s="308">
        <f t="shared" si="0"/>
        <v>53</v>
      </c>
      <c r="B64" s="313" t="str">
        <f>IF(+'10. Type 1 Emp Cov. Period Comp'!B73=0," ",+'10. Type 1 Emp Cov. Period Comp'!B73)</f>
        <v xml:space="preserve"> </v>
      </c>
      <c r="C64" s="466" t="str">
        <f>IF(+'10. Type 1 Emp Cov. Period Comp'!C73=0," ",+'10. Type 1 Emp Cov. Period Comp'!C73)</f>
        <v xml:space="preserve"> </v>
      </c>
      <c r="D64" s="313">
        <f>+'10. Type 1 Emp Cov. Period Comp'!AE73</f>
        <v>0</v>
      </c>
      <c r="E64" s="467">
        <f>+'11. Type 1 Emp 2020 FTE'!AG71+'11. Type 1 Emp 2020 FTE'!AH71</f>
        <v>0</v>
      </c>
      <c r="F64" s="313">
        <f>ROUND(IF('10. Type 1 Emp Cov. Period Comp'!B73=0,IF('8. Wage Rate Penalty'!U69=0,0,'8. Wage Rate Penalty'!U69),_xlfn.IFNA(VLOOKUP('10. Type 1 Emp Cov. Period Comp'!B73,'8. Wage Rate Penalty'!$B$17:$U$1016,20,FALSE),0)),0)</f>
        <v>0</v>
      </c>
    </row>
    <row r="65" spans="1:6" x14ac:dyDescent="0.25">
      <c r="A65" s="308">
        <f t="shared" si="0"/>
        <v>54</v>
      </c>
      <c r="B65" s="313" t="str">
        <f>IF(+'10. Type 1 Emp Cov. Period Comp'!B74=0," ",+'10. Type 1 Emp Cov. Period Comp'!B74)</f>
        <v xml:space="preserve"> </v>
      </c>
      <c r="C65" s="466" t="str">
        <f>IF(+'10. Type 1 Emp Cov. Period Comp'!C74=0," ",+'10. Type 1 Emp Cov. Period Comp'!C74)</f>
        <v xml:space="preserve"> </v>
      </c>
      <c r="D65" s="313">
        <f>+'10. Type 1 Emp Cov. Period Comp'!AE74</f>
        <v>0</v>
      </c>
      <c r="E65" s="467">
        <f>+'11. Type 1 Emp 2020 FTE'!AG72+'11. Type 1 Emp 2020 FTE'!AH72</f>
        <v>0</v>
      </c>
      <c r="F65" s="313">
        <f>ROUND(IF('10. Type 1 Emp Cov. Period Comp'!B74=0,IF('8. Wage Rate Penalty'!U70=0,0,'8. Wage Rate Penalty'!U70),_xlfn.IFNA(VLOOKUP('10. Type 1 Emp Cov. Period Comp'!B74,'8. Wage Rate Penalty'!$B$17:$U$1016,20,FALSE),0)),0)</f>
        <v>0</v>
      </c>
    </row>
    <row r="66" spans="1:6" x14ac:dyDescent="0.25">
      <c r="A66" s="308">
        <f t="shared" si="0"/>
        <v>55</v>
      </c>
      <c r="B66" s="313" t="str">
        <f>IF(+'10. Type 1 Emp Cov. Period Comp'!B75=0," ",+'10. Type 1 Emp Cov. Period Comp'!B75)</f>
        <v xml:space="preserve"> </v>
      </c>
      <c r="C66" s="466" t="str">
        <f>IF(+'10. Type 1 Emp Cov. Period Comp'!C75=0," ",+'10. Type 1 Emp Cov. Period Comp'!C75)</f>
        <v xml:space="preserve"> </v>
      </c>
      <c r="D66" s="313">
        <f>+'10. Type 1 Emp Cov. Period Comp'!AE75</f>
        <v>0</v>
      </c>
      <c r="E66" s="467">
        <f>+'11. Type 1 Emp 2020 FTE'!AG73+'11. Type 1 Emp 2020 FTE'!AH73</f>
        <v>0</v>
      </c>
      <c r="F66" s="313">
        <f>ROUND(IF('10. Type 1 Emp Cov. Period Comp'!B75=0,IF('8. Wage Rate Penalty'!U71=0,0,'8. Wage Rate Penalty'!U71),_xlfn.IFNA(VLOOKUP('10. Type 1 Emp Cov. Period Comp'!B75,'8. Wage Rate Penalty'!$B$17:$U$1016,20,FALSE),0)),0)</f>
        <v>0</v>
      </c>
    </row>
    <row r="67" spans="1:6" x14ac:dyDescent="0.25">
      <c r="A67" s="308">
        <f t="shared" si="0"/>
        <v>56</v>
      </c>
      <c r="B67" s="313" t="str">
        <f>IF(+'10. Type 1 Emp Cov. Period Comp'!B76=0," ",+'10. Type 1 Emp Cov. Period Comp'!B76)</f>
        <v xml:space="preserve"> </v>
      </c>
      <c r="C67" s="466" t="str">
        <f>IF(+'10. Type 1 Emp Cov. Period Comp'!C76=0," ",+'10. Type 1 Emp Cov. Period Comp'!C76)</f>
        <v xml:space="preserve"> </v>
      </c>
      <c r="D67" s="313">
        <f>+'10. Type 1 Emp Cov. Period Comp'!AE76</f>
        <v>0</v>
      </c>
      <c r="E67" s="467">
        <f>+'11. Type 1 Emp 2020 FTE'!AG74+'11. Type 1 Emp 2020 FTE'!AH74</f>
        <v>0</v>
      </c>
      <c r="F67" s="313">
        <f>ROUND(IF('10. Type 1 Emp Cov. Period Comp'!B76=0,IF('8. Wage Rate Penalty'!U72=0,0,'8. Wage Rate Penalty'!U72),_xlfn.IFNA(VLOOKUP('10. Type 1 Emp Cov. Period Comp'!B76,'8. Wage Rate Penalty'!$B$17:$U$1016,20,FALSE),0)),0)</f>
        <v>0</v>
      </c>
    </row>
    <row r="68" spans="1:6" x14ac:dyDescent="0.25">
      <c r="A68" s="308">
        <f t="shared" si="0"/>
        <v>57</v>
      </c>
      <c r="B68" s="313" t="str">
        <f>IF(+'10. Type 1 Emp Cov. Period Comp'!B77=0," ",+'10. Type 1 Emp Cov. Period Comp'!B77)</f>
        <v xml:space="preserve"> </v>
      </c>
      <c r="C68" s="466" t="str">
        <f>IF(+'10. Type 1 Emp Cov. Period Comp'!C77=0," ",+'10. Type 1 Emp Cov. Period Comp'!C77)</f>
        <v xml:space="preserve"> </v>
      </c>
      <c r="D68" s="313">
        <f>+'10. Type 1 Emp Cov. Period Comp'!AE77</f>
        <v>0</v>
      </c>
      <c r="E68" s="467">
        <f>+'11. Type 1 Emp 2020 FTE'!AG75+'11. Type 1 Emp 2020 FTE'!AH75</f>
        <v>0</v>
      </c>
      <c r="F68" s="313">
        <f>ROUND(IF('10. Type 1 Emp Cov. Period Comp'!B77=0,IF('8. Wage Rate Penalty'!U73=0,0,'8. Wage Rate Penalty'!U73),_xlfn.IFNA(VLOOKUP('10. Type 1 Emp Cov. Period Comp'!B77,'8. Wage Rate Penalty'!$B$17:$U$1016,20,FALSE),0)),0)</f>
        <v>0</v>
      </c>
    </row>
    <row r="69" spans="1:6" x14ac:dyDescent="0.25">
      <c r="A69" s="308">
        <f t="shared" si="0"/>
        <v>58</v>
      </c>
      <c r="B69" s="313" t="str">
        <f>IF(+'10. Type 1 Emp Cov. Period Comp'!B78=0," ",+'10. Type 1 Emp Cov. Period Comp'!B78)</f>
        <v xml:space="preserve"> </v>
      </c>
      <c r="C69" s="466" t="str">
        <f>IF(+'10. Type 1 Emp Cov. Period Comp'!C78=0," ",+'10. Type 1 Emp Cov. Period Comp'!C78)</f>
        <v xml:space="preserve"> </v>
      </c>
      <c r="D69" s="313">
        <f>+'10. Type 1 Emp Cov. Period Comp'!AE78</f>
        <v>0</v>
      </c>
      <c r="E69" s="467">
        <f>+'11. Type 1 Emp 2020 FTE'!AG76+'11. Type 1 Emp 2020 FTE'!AH76</f>
        <v>0</v>
      </c>
      <c r="F69" s="313">
        <f>ROUND(IF('10. Type 1 Emp Cov. Period Comp'!B78=0,IF('8. Wage Rate Penalty'!U74=0,0,'8. Wage Rate Penalty'!U74),_xlfn.IFNA(VLOOKUP('10. Type 1 Emp Cov. Period Comp'!B78,'8. Wage Rate Penalty'!$B$17:$U$1016,20,FALSE),0)),0)</f>
        <v>0</v>
      </c>
    </row>
    <row r="70" spans="1:6" x14ac:dyDescent="0.25">
      <c r="A70" s="308">
        <f t="shared" si="0"/>
        <v>59</v>
      </c>
      <c r="B70" s="313" t="str">
        <f>IF(+'10. Type 1 Emp Cov. Period Comp'!B79=0," ",+'10. Type 1 Emp Cov. Period Comp'!B79)</f>
        <v xml:space="preserve"> </v>
      </c>
      <c r="C70" s="466" t="str">
        <f>IF(+'10. Type 1 Emp Cov. Period Comp'!C79=0," ",+'10. Type 1 Emp Cov. Period Comp'!C79)</f>
        <v xml:space="preserve"> </v>
      </c>
      <c r="D70" s="313">
        <f>+'10. Type 1 Emp Cov. Period Comp'!AE79</f>
        <v>0</v>
      </c>
      <c r="E70" s="467">
        <f>+'11. Type 1 Emp 2020 FTE'!AG77+'11. Type 1 Emp 2020 FTE'!AH77</f>
        <v>0</v>
      </c>
      <c r="F70" s="313">
        <f>ROUND(IF('10. Type 1 Emp Cov. Period Comp'!B79=0,IF('8. Wage Rate Penalty'!U75=0,0,'8. Wage Rate Penalty'!U75),_xlfn.IFNA(VLOOKUP('10. Type 1 Emp Cov. Period Comp'!B79,'8. Wage Rate Penalty'!$B$17:$U$1016,20,FALSE),0)),0)</f>
        <v>0</v>
      </c>
    </row>
    <row r="71" spans="1:6" x14ac:dyDescent="0.25">
      <c r="A71" s="308">
        <f t="shared" si="0"/>
        <v>60</v>
      </c>
      <c r="B71" s="313" t="str">
        <f>IF(+'10. Type 1 Emp Cov. Period Comp'!B80=0," ",+'10. Type 1 Emp Cov. Period Comp'!B80)</f>
        <v xml:space="preserve"> </v>
      </c>
      <c r="C71" s="466" t="str">
        <f>IF(+'10. Type 1 Emp Cov. Period Comp'!C80=0," ",+'10. Type 1 Emp Cov. Period Comp'!C80)</f>
        <v xml:space="preserve"> </v>
      </c>
      <c r="D71" s="313">
        <f>+'10. Type 1 Emp Cov. Period Comp'!AE80</f>
        <v>0</v>
      </c>
      <c r="E71" s="467">
        <f>+'11. Type 1 Emp 2020 FTE'!AG78+'11. Type 1 Emp 2020 FTE'!AH78</f>
        <v>0</v>
      </c>
      <c r="F71" s="313">
        <f>ROUND(IF('10. Type 1 Emp Cov. Period Comp'!B80=0,IF('8. Wage Rate Penalty'!U76=0,0,'8. Wage Rate Penalty'!U76),_xlfn.IFNA(VLOOKUP('10. Type 1 Emp Cov. Period Comp'!B80,'8. Wage Rate Penalty'!$B$17:$U$1016,20,FALSE),0)),0)</f>
        <v>0</v>
      </c>
    </row>
    <row r="72" spans="1:6" x14ac:dyDescent="0.25">
      <c r="A72" s="308">
        <f t="shared" si="0"/>
        <v>61</v>
      </c>
      <c r="B72" s="313" t="str">
        <f>IF(+'10. Type 1 Emp Cov. Period Comp'!B81=0," ",+'10. Type 1 Emp Cov. Period Comp'!B81)</f>
        <v xml:space="preserve"> </v>
      </c>
      <c r="C72" s="466" t="str">
        <f>IF(+'10. Type 1 Emp Cov. Period Comp'!C81=0," ",+'10. Type 1 Emp Cov. Period Comp'!C81)</f>
        <v xml:space="preserve"> </v>
      </c>
      <c r="D72" s="313">
        <f>+'10. Type 1 Emp Cov. Period Comp'!AE81</f>
        <v>0</v>
      </c>
      <c r="E72" s="467">
        <f>+'11. Type 1 Emp 2020 FTE'!AG79+'11. Type 1 Emp 2020 FTE'!AH79</f>
        <v>0</v>
      </c>
      <c r="F72" s="313">
        <f>ROUND(IF('10. Type 1 Emp Cov. Period Comp'!B81=0,IF('8. Wage Rate Penalty'!U77=0,0,'8. Wage Rate Penalty'!U77),_xlfn.IFNA(VLOOKUP('10. Type 1 Emp Cov. Period Comp'!B81,'8. Wage Rate Penalty'!$B$17:$U$1016,20,FALSE),0)),0)</f>
        <v>0</v>
      </c>
    </row>
    <row r="73" spans="1:6" x14ac:dyDescent="0.25">
      <c r="A73" s="308">
        <f t="shared" si="0"/>
        <v>62</v>
      </c>
      <c r="B73" s="313" t="str">
        <f>IF(+'10. Type 1 Emp Cov. Period Comp'!B82=0," ",+'10. Type 1 Emp Cov. Period Comp'!B82)</f>
        <v xml:space="preserve"> </v>
      </c>
      <c r="C73" s="466" t="str">
        <f>IF(+'10. Type 1 Emp Cov. Period Comp'!C82=0," ",+'10. Type 1 Emp Cov. Period Comp'!C82)</f>
        <v xml:space="preserve"> </v>
      </c>
      <c r="D73" s="313">
        <f>+'10. Type 1 Emp Cov. Period Comp'!AE82</f>
        <v>0</v>
      </c>
      <c r="E73" s="467">
        <f>+'11. Type 1 Emp 2020 FTE'!AG80+'11. Type 1 Emp 2020 FTE'!AH80</f>
        <v>0</v>
      </c>
      <c r="F73" s="313">
        <f>ROUND(IF('10. Type 1 Emp Cov. Period Comp'!B82=0,IF('8. Wage Rate Penalty'!U78=0,0,'8. Wage Rate Penalty'!U78),_xlfn.IFNA(VLOOKUP('10. Type 1 Emp Cov. Period Comp'!B82,'8. Wage Rate Penalty'!$B$17:$U$1016,20,FALSE),0)),0)</f>
        <v>0</v>
      </c>
    </row>
    <row r="74" spans="1:6" x14ac:dyDescent="0.25">
      <c r="A74" s="308">
        <f t="shared" si="0"/>
        <v>63</v>
      </c>
      <c r="B74" s="313" t="str">
        <f>IF(+'10. Type 1 Emp Cov. Period Comp'!B83=0," ",+'10. Type 1 Emp Cov. Period Comp'!B83)</f>
        <v xml:space="preserve"> </v>
      </c>
      <c r="C74" s="466" t="str">
        <f>IF(+'10. Type 1 Emp Cov. Period Comp'!C83=0," ",+'10. Type 1 Emp Cov. Period Comp'!C83)</f>
        <v xml:space="preserve"> </v>
      </c>
      <c r="D74" s="313">
        <f>+'10. Type 1 Emp Cov. Period Comp'!AE83</f>
        <v>0</v>
      </c>
      <c r="E74" s="467">
        <f>+'11. Type 1 Emp 2020 FTE'!AG81+'11. Type 1 Emp 2020 FTE'!AH81</f>
        <v>0</v>
      </c>
      <c r="F74" s="313">
        <f>ROUND(IF('10. Type 1 Emp Cov. Period Comp'!B83=0,IF('8. Wage Rate Penalty'!U79=0,0,'8. Wage Rate Penalty'!U79),_xlfn.IFNA(VLOOKUP('10. Type 1 Emp Cov. Period Comp'!B83,'8. Wage Rate Penalty'!$B$17:$U$1016,20,FALSE),0)),0)</f>
        <v>0</v>
      </c>
    </row>
    <row r="75" spans="1:6" x14ac:dyDescent="0.25">
      <c r="A75" s="308">
        <f t="shared" si="0"/>
        <v>64</v>
      </c>
      <c r="B75" s="313" t="str">
        <f>IF(+'10. Type 1 Emp Cov. Period Comp'!B84=0," ",+'10. Type 1 Emp Cov. Period Comp'!B84)</f>
        <v xml:space="preserve"> </v>
      </c>
      <c r="C75" s="466" t="str">
        <f>IF(+'10. Type 1 Emp Cov. Period Comp'!C84=0," ",+'10. Type 1 Emp Cov. Period Comp'!C84)</f>
        <v xml:space="preserve"> </v>
      </c>
      <c r="D75" s="313">
        <f>+'10. Type 1 Emp Cov. Period Comp'!AE84</f>
        <v>0</v>
      </c>
      <c r="E75" s="467">
        <f>+'11. Type 1 Emp 2020 FTE'!AG82+'11. Type 1 Emp 2020 FTE'!AH82</f>
        <v>0</v>
      </c>
      <c r="F75" s="313">
        <f>ROUND(IF('10. Type 1 Emp Cov. Period Comp'!B84=0,IF('8. Wage Rate Penalty'!U80=0,0,'8. Wage Rate Penalty'!U80),_xlfn.IFNA(VLOOKUP('10. Type 1 Emp Cov. Period Comp'!B84,'8. Wage Rate Penalty'!$B$17:$U$1016,20,FALSE),0)),0)</f>
        <v>0</v>
      </c>
    </row>
    <row r="76" spans="1:6" x14ac:dyDescent="0.25">
      <c r="A76" s="308">
        <f t="shared" si="0"/>
        <v>65</v>
      </c>
      <c r="B76" s="313" t="str">
        <f>IF(+'10. Type 1 Emp Cov. Period Comp'!B85=0," ",+'10. Type 1 Emp Cov. Period Comp'!B85)</f>
        <v xml:space="preserve"> </v>
      </c>
      <c r="C76" s="466" t="str">
        <f>IF(+'10. Type 1 Emp Cov. Period Comp'!C85=0," ",+'10. Type 1 Emp Cov. Period Comp'!C85)</f>
        <v xml:space="preserve"> </v>
      </c>
      <c r="D76" s="313">
        <f>+'10. Type 1 Emp Cov. Period Comp'!AE85</f>
        <v>0</v>
      </c>
      <c r="E76" s="467">
        <f>+'11. Type 1 Emp 2020 FTE'!AG83+'11. Type 1 Emp 2020 FTE'!AH83</f>
        <v>0</v>
      </c>
      <c r="F76" s="313">
        <f>ROUND(IF('10. Type 1 Emp Cov. Period Comp'!B85=0,IF('8. Wage Rate Penalty'!U81=0,0,'8. Wage Rate Penalty'!U81),_xlfn.IFNA(VLOOKUP('10. Type 1 Emp Cov. Period Comp'!B85,'8. Wage Rate Penalty'!$B$17:$U$1016,20,FALSE),0)),0)</f>
        <v>0</v>
      </c>
    </row>
    <row r="77" spans="1:6" x14ac:dyDescent="0.25">
      <c r="A77" s="308">
        <f t="shared" si="0"/>
        <v>66</v>
      </c>
      <c r="B77" s="313" t="str">
        <f>IF(+'10. Type 1 Emp Cov. Period Comp'!B86=0," ",+'10. Type 1 Emp Cov. Period Comp'!B86)</f>
        <v xml:space="preserve"> </v>
      </c>
      <c r="C77" s="466" t="str">
        <f>IF(+'10. Type 1 Emp Cov. Period Comp'!C86=0," ",+'10. Type 1 Emp Cov. Period Comp'!C86)</f>
        <v xml:space="preserve"> </v>
      </c>
      <c r="D77" s="313">
        <f>+'10. Type 1 Emp Cov. Period Comp'!AE86</f>
        <v>0</v>
      </c>
      <c r="E77" s="467">
        <f>+'11. Type 1 Emp 2020 FTE'!AG84+'11. Type 1 Emp 2020 FTE'!AH84</f>
        <v>0</v>
      </c>
      <c r="F77" s="313">
        <f>ROUND(IF('10. Type 1 Emp Cov. Period Comp'!B86=0,IF('8. Wage Rate Penalty'!U82=0,0,'8. Wage Rate Penalty'!U82),_xlfn.IFNA(VLOOKUP('10. Type 1 Emp Cov. Period Comp'!B86,'8. Wage Rate Penalty'!$B$17:$U$1016,20,FALSE),0)),0)</f>
        <v>0</v>
      </c>
    </row>
    <row r="78" spans="1:6" x14ac:dyDescent="0.25">
      <c r="A78" s="308">
        <f t="shared" ref="A78:A141" si="1">+A77+1</f>
        <v>67</v>
      </c>
      <c r="B78" s="313" t="str">
        <f>IF(+'10. Type 1 Emp Cov. Period Comp'!B87=0," ",+'10. Type 1 Emp Cov. Period Comp'!B87)</f>
        <v xml:space="preserve"> </v>
      </c>
      <c r="C78" s="466" t="str">
        <f>IF(+'10. Type 1 Emp Cov. Period Comp'!C87=0," ",+'10. Type 1 Emp Cov. Period Comp'!C87)</f>
        <v xml:space="preserve"> </v>
      </c>
      <c r="D78" s="313">
        <f>+'10. Type 1 Emp Cov. Period Comp'!AE87</f>
        <v>0</v>
      </c>
      <c r="E78" s="467">
        <f>+'11. Type 1 Emp 2020 FTE'!AG85+'11. Type 1 Emp 2020 FTE'!AH85</f>
        <v>0</v>
      </c>
      <c r="F78" s="313">
        <f>ROUND(IF('10. Type 1 Emp Cov. Period Comp'!B87=0,IF('8. Wage Rate Penalty'!U83=0,0,'8. Wage Rate Penalty'!U83),_xlfn.IFNA(VLOOKUP('10. Type 1 Emp Cov. Period Comp'!B87,'8. Wage Rate Penalty'!$B$17:$U$1016,20,FALSE),0)),0)</f>
        <v>0</v>
      </c>
    </row>
    <row r="79" spans="1:6" x14ac:dyDescent="0.25">
      <c r="A79" s="308">
        <f t="shared" si="1"/>
        <v>68</v>
      </c>
      <c r="B79" s="313" t="str">
        <f>IF(+'10. Type 1 Emp Cov. Period Comp'!B88=0," ",+'10. Type 1 Emp Cov. Period Comp'!B88)</f>
        <v xml:space="preserve"> </v>
      </c>
      <c r="C79" s="466" t="str">
        <f>IF(+'10. Type 1 Emp Cov. Period Comp'!C88=0," ",+'10. Type 1 Emp Cov. Period Comp'!C88)</f>
        <v xml:space="preserve"> </v>
      </c>
      <c r="D79" s="313">
        <f>+'10. Type 1 Emp Cov. Period Comp'!AE88</f>
        <v>0</v>
      </c>
      <c r="E79" s="467">
        <f>+'11. Type 1 Emp 2020 FTE'!AG86+'11. Type 1 Emp 2020 FTE'!AH86</f>
        <v>0</v>
      </c>
      <c r="F79" s="313">
        <f>ROUND(IF('10. Type 1 Emp Cov. Period Comp'!B88=0,IF('8. Wage Rate Penalty'!U84=0,0,'8. Wage Rate Penalty'!U84),_xlfn.IFNA(VLOOKUP('10. Type 1 Emp Cov. Period Comp'!B88,'8. Wage Rate Penalty'!$B$17:$U$1016,20,FALSE),0)),0)</f>
        <v>0</v>
      </c>
    </row>
    <row r="80" spans="1:6" x14ac:dyDescent="0.25">
      <c r="A80" s="308">
        <f t="shared" si="1"/>
        <v>69</v>
      </c>
      <c r="B80" s="313" t="str">
        <f>IF(+'10. Type 1 Emp Cov. Period Comp'!B89=0," ",+'10. Type 1 Emp Cov. Period Comp'!B89)</f>
        <v xml:space="preserve"> </v>
      </c>
      <c r="C80" s="466" t="str">
        <f>IF(+'10. Type 1 Emp Cov. Period Comp'!C89=0," ",+'10. Type 1 Emp Cov. Period Comp'!C89)</f>
        <v xml:space="preserve"> </v>
      </c>
      <c r="D80" s="313">
        <f>+'10. Type 1 Emp Cov. Period Comp'!AE89</f>
        <v>0</v>
      </c>
      <c r="E80" s="467">
        <f>+'11. Type 1 Emp 2020 FTE'!AG87+'11. Type 1 Emp 2020 FTE'!AH87</f>
        <v>0</v>
      </c>
      <c r="F80" s="313">
        <f>ROUND(IF('10. Type 1 Emp Cov. Period Comp'!B89=0,IF('8. Wage Rate Penalty'!U85=0,0,'8. Wage Rate Penalty'!U85),_xlfn.IFNA(VLOOKUP('10. Type 1 Emp Cov. Period Comp'!B89,'8. Wage Rate Penalty'!$B$17:$U$1016,20,FALSE),0)),0)</f>
        <v>0</v>
      </c>
    </row>
    <row r="81" spans="1:6" x14ac:dyDescent="0.25">
      <c r="A81" s="308">
        <f t="shared" si="1"/>
        <v>70</v>
      </c>
      <c r="B81" s="313" t="str">
        <f>IF(+'10. Type 1 Emp Cov. Period Comp'!B90=0," ",+'10. Type 1 Emp Cov. Period Comp'!B90)</f>
        <v xml:space="preserve"> </v>
      </c>
      <c r="C81" s="466" t="str">
        <f>IF(+'10. Type 1 Emp Cov. Period Comp'!C90=0," ",+'10. Type 1 Emp Cov. Period Comp'!C90)</f>
        <v xml:space="preserve"> </v>
      </c>
      <c r="D81" s="313">
        <f>+'10. Type 1 Emp Cov. Period Comp'!AE90</f>
        <v>0</v>
      </c>
      <c r="E81" s="467">
        <f>+'11. Type 1 Emp 2020 FTE'!AG88+'11. Type 1 Emp 2020 FTE'!AH88</f>
        <v>0</v>
      </c>
      <c r="F81" s="313">
        <f>ROUND(IF('10. Type 1 Emp Cov. Period Comp'!B90=0,IF('8. Wage Rate Penalty'!U86=0,0,'8. Wage Rate Penalty'!U86),_xlfn.IFNA(VLOOKUP('10. Type 1 Emp Cov. Period Comp'!B90,'8. Wage Rate Penalty'!$B$17:$U$1016,20,FALSE),0)),0)</f>
        <v>0</v>
      </c>
    </row>
    <row r="82" spans="1:6" x14ac:dyDescent="0.25">
      <c r="A82" s="308">
        <f t="shared" si="1"/>
        <v>71</v>
      </c>
      <c r="B82" s="313" t="str">
        <f>IF(+'10. Type 1 Emp Cov. Period Comp'!B91=0," ",+'10. Type 1 Emp Cov. Period Comp'!B91)</f>
        <v xml:space="preserve"> </v>
      </c>
      <c r="C82" s="466" t="str">
        <f>IF(+'10. Type 1 Emp Cov. Period Comp'!C91=0," ",+'10. Type 1 Emp Cov. Period Comp'!C91)</f>
        <v xml:space="preserve"> </v>
      </c>
      <c r="D82" s="313">
        <f>+'10. Type 1 Emp Cov. Period Comp'!AE91</f>
        <v>0</v>
      </c>
      <c r="E82" s="467">
        <f>+'11. Type 1 Emp 2020 FTE'!AG89+'11. Type 1 Emp 2020 FTE'!AH89</f>
        <v>0</v>
      </c>
      <c r="F82" s="313">
        <f>ROUND(IF('10. Type 1 Emp Cov. Period Comp'!B91=0,IF('8. Wage Rate Penalty'!U87=0,0,'8. Wage Rate Penalty'!U87),_xlfn.IFNA(VLOOKUP('10. Type 1 Emp Cov. Period Comp'!B91,'8. Wage Rate Penalty'!$B$17:$U$1016,20,FALSE),0)),0)</f>
        <v>0</v>
      </c>
    </row>
    <row r="83" spans="1:6" x14ac:dyDescent="0.25">
      <c r="A83" s="308">
        <f t="shared" si="1"/>
        <v>72</v>
      </c>
      <c r="B83" s="313" t="str">
        <f>IF(+'10. Type 1 Emp Cov. Period Comp'!B92=0," ",+'10. Type 1 Emp Cov. Period Comp'!B92)</f>
        <v xml:space="preserve"> </v>
      </c>
      <c r="C83" s="466" t="str">
        <f>IF(+'10. Type 1 Emp Cov. Period Comp'!C92=0," ",+'10. Type 1 Emp Cov. Period Comp'!C92)</f>
        <v xml:space="preserve"> </v>
      </c>
      <c r="D83" s="313">
        <f>+'10. Type 1 Emp Cov. Period Comp'!AE92</f>
        <v>0</v>
      </c>
      <c r="E83" s="467">
        <f>+'11. Type 1 Emp 2020 FTE'!AG90+'11. Type 1 Emp 2020 FTE'!AH90</f>
        <v>0</v>
      </c>
      <c r="F83" s="313">
        <f>ROUND(IF('10. Type 1 Emp Cov. Period Comp'!B92=0,IF('8. Wage Rate Penalty'!U88=0,0,'8. Wage Rate Penalty'!U88),_xlfn.IFNA(VLOOKUP('10. Type 1 Emp Cov. Period Comp'!B92,'8. Wage Rate Penalty'!$B$17:$U$1016,20,FALSE),0)),0)</f>
        <v>0</v>
      </c>
    </row>
    <row r="84" spans="1:6" x14ac:dyDescent="0.25">
      <c r="A84" s="308">
        <f t="shared" si="1"/>
        <v>73</v>
      </c>
      <c r="B84" s="313" t="str">
        <f>IF(+'10. Type 1 Emp Cov. Period Comp'!B93=0," ",+'10. Type 1 Emp Cov. Period Comp'!B93)</f>
        <v xml:space="preserve"> </v>
      </c>
      <c r="C84" s="466" t="str">
        <f>IF(+'10. Type 1 Emp Cov. Period Comp'!C93=0," ",+'10. Type 1 Emp Cov. Period Comp'!C93)</f>
        <v xml:space="preserve"> </v>
      </c>
      <c r="D84" s="313">
        <f>+'10. Type 1 Emp Cov. Period Comp'!AE93</f>
        <v>0</v>
      </c>
      <c r="E84" s="467">
        <f>+'11. Type 1 Emp 2020 FTE'!AG91+'11. Type 1 Emp 2020 FTE'!AH91</f>
        <v>0</v>
      </c>
      <c r="F84" s="313">
        <f>ROUND(IF('10. Type 1 Emp Cov. Period Comp'!B93=0,IF('8. Wage Rate Penalty'!U89=0,0,'8. Wage Rate Penalty'!U89),_xlfn.IFNA(VLOOKUP('10. Type 1 Emp Cov. Period Comp'!B93,'8. Wage Rate Penalty'!$B$17:$U$1016,20,FALSE),0)),0)</f>
        <v>0</v>
      </c>
    </row>
    <row r="85" spans="1:6" x14ac:dyDescent="0.25">
      <c r="A85" s="308">
        <f t="shared" si="1"/>
        <v>74</v>
      </c>
      <c r="B85" s="313" t="str">
        <f>IF(+'10. Type 1 Emp Cov. Period Comp'!B94=0," ",+'10. Type 1 Emp Cov. Period Comp'!B94)</f>
        <v xml:space="preserve"> </v>
      </c>
      <c r="C85" s="466" t="str">
        <f>IF(+'10. Type 1 Emp Cov. Period Comp'!C94=0," ",+'10. Type 1 Emp Cov. Period Comp'!C94)</f>
        <v xml:space="preserve"> </v>
      </c>
      <c r="D85" s="313">
        <f>+'10. Type 1 Emp Cov. Period Comp'!AE94</f>
        <v>0</v>
      </c>
      <c r="E85" s="467">
        <f>+'11. Type 1 Emp 2020 FTE'!AG92+'11. Type 1 Emp 2020 FTE'!AH92</f>
        <v>0</v>
      </c>
      <c r="F85" s="313">
        <f>ROUND(IF('10. Type 1 Emp Cov. Period Comp'!B94=0,IF('8. Wage Rate Penalty'!U90=0,0,'8. Wage Rate Penalty'!U90),_xlfn.IFNA(VLOOKUP('10. Type 1 Emp Cov. Period Comp'!B94,'8. Wage Rate Penalty'!$B$17:$U$1016,20,FALSE),0)),0)</f>
        <v>0</v>
      </c>
    </row>
    <row r="86" spans="1:6" x14ac:dyDescent="0.25">
      <c r="A86" s="308">
        <f t="shared" si="1"/>
        <v>75</v>
      </c>
      <c r="B86" s="313" t="str">
        <f>IF(+'10. Type 1 Emp Cov. Period Comp'!B95=0," ",+'10. Type 1 Emp Cov. Period Comp'!B95)</f>
        <v xml:space="preserve"> </v>
      </c>
      <c r="C86" s="466" t="str">
        <f>IF(+'10. Type 1 Emp Cov. Period Comp'!C95=0," ",+'10. Type 1 Emp Cov. Period Comp'!C95)</f>
        <v xml:space="preserve"> </v>
      </c>
      <c r="D86" s="313">
        <f>+'10. Type 1 Emp Cov. Period Comp'!AE95</f>
        <v>0</v>
      </c>
      <c r="E86" s="467">
        <f>+'11. Type 1 Emp 2020 FTE'!AG93+'11. Type 1 Emp 2020 FTE'!AH93</f>
        <v>0</v>
      </c>
      <c r="F86" s="313">
        <f>ROUND(IF('10. Type 1 Emp Cov. Period Comp'!B95=0,IF('8. Wage Rate Penalty'!U91=0,0,'8. Wage Rate Penalty'!U91),_xlfn.IFNA(VLOOKUP('10. Type 1 Emp Cov. Period Comp'!B95,'8. Wage Rate Penalty'!$B$17:$U$1016,20,FALSE),0)),0)</f>
        <v>0</v>
      </c>
    </row>
    <row r="87" spans="1:6" x14ac:dyDescent="0.25">
      <c r="A87" s="308">
        <f t="shared" si="1"/>
        <v>76</v>
      </c>
      <c r="B87" s="313" t="str">
        <f>IF(+'10. Type 1 Emp Cov. Period Comp'!B96=0," ",+'10. Type 1 Emp Cov. Period Comp'!B96)</f>
        <v xml:space="preserve"> </v>
      </c>
      <c r="C87" s="466" t="str">
        <f>IF(+'10. Type 1 Emp Cov. Period Comp'!C96=0," ",+'10. Type 1 Emp Cov. Period Comp'!C96)</f>
        <v xml:space="preserve"> </v>
      </c>
      <c r="D87" s="313">
        <f>+'10. Type 1 Emp Cov. Period Comp'!AE96</f>
        <v>0</v>
      </c>
      <c r="E87" s="467">
        <f>+'11. Type 1 Emp 2020 FTE'!AG94+'11. Type 1 Emp 2020 FTE'!AH94</f>
        <v>0</v>
      </c>
      <c r="F87" s="313">
        <f>ROUND(IF('10. Type 1 Emp Cov. Period Comp'!B96=0,IF('8. Wage Rate Penalty'!U92=0,0,'8. Wage Rate Penalty'!U92),_xlfn.IFNA(VLOOKUP('10. Type 1 Emp Cov. Period Comp'!B96,'8. Wage Rate Penalty'!$B$17:$U$1016,20,FALSE),0)),0)</f>
        <v>0</v>
      </c>
    </row>
    <row r="88" spans="1:6" x14ac:dyDescent="0.25">
      <c r="A88" s="308">
        <f t="shared" si="1"/>
        <v>77</v>
      </c>
      <c r="B88" s="313" t="str">
        <f>IF(+'10. Type 1 Emp Cov. Period Comp'!B97=0," ",+'10. Type 1 Emp Cov. Period Comp'!B97)</f>
        <v xml:space="preserve"> </v>
      </c>
      <c r="C88" s="466" t="str">
        <f>IF(+'10. Type 1 Emp Cov. Period Comp'!C97=0," ",+'10. Type 1 Emp Cov. Period Comp'!C97)</f>
        <v xml:space="preserve"> </v>
      </c>
      <c r="D88" s="313">
        <f>+'10. Type 1 Emp Cov. Period Comp'!AE97</f>
        <v>0</v>
      </c>
      <c r="E88" s="467">
        <f>+'11. Type 1 Emp 2020 FTE'!AG95+'11. Type 1 Emp 2020 FTE'!AH95</f>
        <v>0</v>
      </c>
      <c r="F88" s="313">
        <f>ROUND(IF('10. Type 1 Emp Cov. Period Comp'!B97=0,IF('8. Wage Rate Penalty'!U93=0,0,'8. Wage Rate Penalty'!U93),_xlfn.IFNA(VLOOKUP('10. Type 1 Emp Cov. Period Comp'!B97,'8. Wage Rate Penalty'!$B$17:$U$1016,20,FALSE),0)),0)</f>
        <v>0</v>
      </c>
    </row>
    <row r="89" spans="1:6" x14ac:dyDescent="0.25">
      <c r="A89" s="308">
        <f t="shared" si="1"/>
        <v>78</v>
      </c>
      <c r="B89" s="313" t="str">
        <f>IF(+'10. Type 1 Emp Cov. Period Comp'!B98=0," ",+'10. Type 1 Emp Cov. Period Comp'!B98)</f>
        <v xml:space="preserve"> </v>
      </c>
      <c r="C89" s="466" t="str">
        <f>IF(+'10. Type 1 Emp Cov. Period Comp'!C98=0," ",+'10. Type 1 Emp Cov. Period Comp'!C98)</f>
        <v xml:space="preserve"> </v>
      </c>
      <c r="D89" s="313">
        <f>+'10. Type 1 Emp Cov. Period Comp'!AE98</f>
        <v>0</v>
      </c>
      <c r="E89" s="467">
        <f>+'11. Type 1 Emp 2020 FTE'!AG96+'11. Type 1 Emp 2020 FTE'!AH96</f>
        <v>0</v>
      </c>
      <c r="F89" s="313">
        <f>ROUND(IF('10. Type 1 Emp Cov. Period Comp'!B98=0,IF('8. Wage Rate Penalty'!U94=0,0,'8. Wage Rate Penalty'!U94),_xlfn.IFNA(VLOOKUP('10. Type 1 Emp Cov. Period Comp'!B98,'8. Wage Rate Penalty'!$B$17:$U$1016,20,FALSE),0)),0)</f>
        <v>0</v>
      </c>
    </row>
    <row r="90" spans="1:6" x14ac:dyDescent="0.25">
      <c r="A90" s="308">
        <f t="shared" si="1"/>
        <v>79</v>
      </c>
      <c r="B90" s="313" t="str">
        <f>IF(+'10. Type 1 Emp Cov. Period Comp'!B99=0," ",+'10. Type 1 Emp Cov. Period Comp'!B99)</f>
        <v xml:space="preserve"> </v>
      </c>
      <c r="C90" s="466" t="str">
        <f>IF(+'10. Type 1 Emp Cov. Period Comp'!C99=0," ",+'10. Type 1 Emp Cov. Period Comp'!C99)</f>
        <v xml:space="preserve"> </v>
      </c>
      <c r="D90" s="313">
        <f>+'10. Type 1 Emp Cov. Period Comp'!AE99</f>
        <v>0</v>
      </c>
      <c r="E90" s="467">
        <f>+'11. Type 1 Emp 2020 FTE'!AG97+'11. Type 1 Emp 2020 FTE'!AH97</f>
        <v>0</v>
      </c>
      <c r="F90" s="313">
        <f>ROUND(IF('10. Type 1 Emp Cov. Period Comp'!B99=0,IF('8. Wage Rate Penalty'!U95=0,0,'8. Wage Rate Penalty'!U95),_xlfn.IFNA(VLOOKUP('10. Type 1 Emp Cov. Period Comp'!B99,'8. Wage Rate Penalty'!$B$17:$U$1016,20,FALSE),0)),0)</f>
        <v>0</v>
      </c>
    </row>
    <row r="91" spans="1:6" x14ac:dyDescent="0.25">
      <c r="A91" s="308">
        <f t="shared" si="1"/>
        <v>80</v>
      </c>
      <c r="B91" s="313" t="str">
        <f>IF(+'10. Type 1 Emp Cov. Period Comp'!B100=0," ",+'10. Type 1 Emp Cov. Period Comp'!B100)</f>
        <v xml:space="preserve"> </v>
      </c>
      <c r="C91" s="466" t="str">
        <f>IF(+'10. Type 1 Emp Cov. Period Comp'!C100=0," ",+'10. Type 1 Emp Cov. Period Comp'!C100)</f>
        <v xml:space="preserve"> </v>
      </c>
      <c r="D91" s="313">
        <f>+'10. Type 1 Emp Cov. Period Comp'!AE100</f>
        <v>0</v>
      </c>
      <c r="E91" s="467">
        <f>+'11. Type 1 Emp 2020 FTE'!AG98+'11. Type 1 Emp 2020 FTE'!AH98</f>
        <v>0</v>
      </c>
      <c r="F91" s="313">
        <f>ROUND(IF('10. Type 1 Emp Cov. Period Comp'!B100=0,IF('8. Wage Rate Penalty'!U96=0,0,'8. Wage Rate Penalty'!U96),_xlfn.IFNA(VLOOKUP('10. Type 1 Emp Cov. Period Comp'!B100,'8. Wage Rate Penalty'!$B$17:$U$1016,20,FALSE),0)),0)</f>
        <v>0</v>
      </c>
    </row>
    <row r="92" spans="1:6" x14ac:dyDescent="0.25">
      <c r="A92" s="308">
        <f t="shared" si="1"/>
        <v>81</v>
      </c>
      <c r="B92" s="313" t="str">
        <f>IF(+'10. Type 1 Emp Cov. Period Comp'!B101=0," ",+'10. Type 1 Emp Cov. Period Comp'!B101)</f>
        <v xml:space="preserve"> </v>
      </c>
      <c r="C92" s="466" t="str">
        <f>IF(+'10. Type 1 Emp Cov. Period Comp'!C101=0," ",+'10. Type 1 Emp Cov. Period Comp'!C101)</f>
        <v xml:space="preserve"> </v>
      </c>
      <c r="D92" s="313">
        <f>+'10. Type 1 Emp Cov. Period Comp'!AE101</f>
        <v>0</v>
      </c>
      <c r="E92" s="467">
        <f>+'11. Type 1 Emp 2020 FTE'!AG99+'11. Type 1 Emp 2020 FTE'!AH99</f>
        <v>0</v>
      </c>
      <c r="F92" s="313">
        <f>ROUND(IF('10. Type 1 Emp Cov. Period Comp'!B101=0,IF('8. Wage Rate Penalty'!U97=0,0,'8. Wage Rate Penalty'!U97),_xlfn.IFNA(VLOOKUP('10. Type 1 Emp Cov. Period Comp'!B101,'8. Wage Rate Penalty'!$B$17:$U$1016,20,FALSE),0)),0)</f>
        <v>0</v>
      </c>
    </row>
    <row r="93" spans="1:6" x14ac:dyDescent="0.25">
      <c r="A93" s="308">
        <f t="shared" si="1"/>
        <v>82</v>
      </c>
      <c r="B93" s="313" t="str">
        <f>IF(+'10. Type 1 Emp Cov. Period Comp'!B102=0," ",+'10. Type 1 Emp Cov. Period Comp'!B102)</f>
        <v xml:space="preserve"> </v>
      </c>
      <c r="C93" s="466" t="str">
        <f>IF(+'10. Type 1 Emp Cov. Period Comp'!C102=0," ",+'10. Type 1 Emp Cov. Period Comp'!C102)</f>
        <v xml:space="preserve"> </v>
      </c>
      <c r="D93" s="313">
        <f>+'10. Type 1 Emp Cov. Period Comp'!AE102</f>
        <v>0</v>
      </c>
      <c r="E93" s="467">
        <f>+'11. Type 1 Emp 2020 FTE'!AG100+'11. Type 1 Emp 2020 FTE'!AH100</f>
        <v>0</v>
      </c>
      <c r="F93" s="313">
        <f>ROUND(IF('10. Type 1 Emp Cov. Period Comp'!B102=0,IF('8. Wage Rate Penalty'!U98=0,0,'8. Wage Rate Penalty'!U98),_xlfn.IFNA(VLOOKUP('10. Type 1 Emp Cov. Period Comp'!B102,'8. Wage Rate Penalty'!$B$17:$U$1016,20,FALSE),0)),0)</f>
        <v>0</v>
      </c>
    </row>
    <row r="94" spans="1:6" x14ac:dyDescent="0.25">
      <c r="A94" s="308">
        <f t="shared" si="1"/>
        <v>83</v>
      </c>
      <c r="B94" s="313" t="str">
        <f>IF(+'10. Type 1 Emp Cov. Period Comp'!B103=0," ",+'10. Type 1 Emp Cov. Period Comp'!B103)</f>
        <v xml:space="preserve"> </v>
      </c>
      <c r="C94" s="466" t="str">
        <f>IF(+'10. Type 1 Emp Cov. Period Comp'!C103=0," ",+'10. Type 1 Emp Cov. Period Comp'!C103)</f>
        <v xml:space="preserve"> </v>
      </c>
      <c r="D94" s="313">
        <f>+'10. Type 1 Emp Cov. Period Comp'!AE103</f>
        <v>0</v>
      </c>
      <c r="E94" s="467">
        <f>+'11. Type 1 Emp 2020 FTE'!AG101+'11. Type 1 Emp 2020 FTE'!AH101</f>
        <v>0</v>
      </c>
      <c r="F94" s="313">
        <f>ROUND(IF('10. Type 1 Emp Cov. Period Comp'!B103=0,IF('8. Wage Rate Penalty'!U99=0,0,'8. Wage Rate Penalty'!U99),_xlfn.IFNA(VLOOKUP('10. Type 1 Emp Cov. Period Comp'!B103,'8. Wage Rate Penalty'!$B$17:$U$1016,20,FALSE),0)),0)</f>
        <v>0</v>
      </c>
    </row>
    <row r="95" spans="1:6" x14ac:dyDescent="0.25">
      <c r="A95" s="308">
        <f t="shared" si="1"/>
        <v>84</v>
      </c>
      <c r="B95" s="313" t="str">
        <f>IF(+'10. Type 1 Emp Cov. Period Comp'!B104=0," ",+'10. Type 1 Emp Cov. Period Comp'!B104)</f>
        <v xml:space="preserve"> </v>
      </c>
      <c r="C95" s="466" t="str">
        <f>IF(+'10. Type 1 Emp Cov. Period Comp'!C104=0," ",+'10. Type 1 Emp Cov. Period Comp'!C104)</f>
        <v xml:space="preserve"> </v>
      </c>
      <c r="D95" s="313">
        <f>+'10. Type 1 Emp Cov. Period Comp'!AE104</f>
        <v>0</v>
      </c>
      <c r="E95" s="467">
        <f>+'11. Type 1 Emp 2020 FTE'!AG102+'11. Type 1 Emp 2020 FTE'!AH102</f>
        <v>0</v>
      </c>
      <c r="F95" s="313">
        <f>ROUND(IF('10. Type 1 Emp Cov. Period Comp'!B104=0,IF('8. Wage Rate Penalty'!U100=0,0,'8. Wage Rate Penalty'!U100),_xlfn.IFNA(VLOOKUP('10. Type 1 Emp Cov. Period Comp'!B104,'8. Wage Rate Penalty'!$B$17:$U$1016,20,FALSE),0)),0)</f>
        <v>0</v>
      </c>
    </row>
    <row r="96" spans="1:6" x14ac:dyDescent="0.25">
      <c r="A96" s="308">
        <f t="shared" si="1"/>
        <v>85</v>
      </c>
      <c r="B96" s="313" t="str">
        <f>IF(+'10. Type 1 Emp Cov. Period Comp'!B105=0," ",+'10. Type 1 Emp Cov. Period Comp'!B105)</f>
        <v xml:space="preserve"> </v>
      </c>
      <c r="C96" s="466" t="str">
        <f>IF(+'10. Type 1 Emp Cov. Period Comp'!C105=0," ",+'10. Type 1 Emp Cov. Period Comp'!C105)</f>
        <v xml:space="preserve"> </v>
      </c>
      <c r="D96" s="313">
        <f>+'10. Type 1 Emp Cov. Period Comp'!AE105</f>
        <v>0</v>
      </c>
      <c r="E96" s="467">
        <f>+'11. Type 1 Emp 2020 FTE'!AG103+'11. Type 1 Emp 2020 FTE'!AH103</f>
        <v>0</v>
      </c>
      <c r="F96" s="313">
        <f>ROUND(IF('10. Type 1 Emp Cov. Period Comp'!B105=0,IF('8. Wage Rate Penalty'!U101=0,0,'8. Wage Rate Penalty'!U101),_xlfn.IFNA(VLOOKUP('10. Type 1 Emp Cov. Period Comp'!B105,'8. Wage Rate Penalty'!$B$17:$U$1016,20,FALSE),0)),0)</f>
        <v>0</v>
      </c>
    </row>
    <row r="97" spans="1:6" x14ac:dyDescent="0.25">
      <c r="A97" s="308">
        <f t="shared" si="1"/>
        <v>86</v>
      </c>
      <c r="B97" s="313" t="str">
        <f>IF(+'10. Type 1 Emp Cov. Period Comp'!B106=0," ",+'10. Type 1 Emp Cov. Period Comp'!B106)</f>
        <v xml:space="preserve"> </v>
      </c>
      <c r="C97" s="466" t="str">
        <f>IF(+'10. Type 1 Emp Cov. Period Comp'!C106=0," ",+'10. Type 1 Emp Cov. Period Comp'!C106)</f>
        <v xml:space="preserve"> </v>
      </c>
      <c r="D97" s="313">
        <f>+'10. Type 1 Emp Cov. Period Comp'!AE106</f>
        <v>0</v>
      </c>
      <c r="E97" s="467">
        <f>+'11. Type 1 Emp 2020 FTE'!AG104+'11. Type 1 Emp 2020 FTE'!AH104</f>
        <v>0</v>
      </c>
      <c r="F97" s="313">
        <f>ROUND(IF('10. Type 1 Emp Cov. Period Comp'!B106=0,IF('8. Wage Rate Penalty'!U102=0,0,'8. Wage Rate Penalty'!U102),_xlfn.IFNA(VLOOKUP('10. Type 1 Emp Cov. Period Comp'!B106,'8. Wage Rate Penalty'!$B$17:$U$1016,20,FALSE),0)),0)</f>
        <v>0</v>
      </c>
    </row>
    <row r="98" spans="1:6" x14ac:dyDescent="0.25">
      <c r="A98" s="308">
        <f t="shared" si="1"/>
        <v>87</v>
      </c>
      <c r="B98" s="313" t="str">
        <f>IF(+'10. Type 1 Emp Cov. Period Comp'!B107=0," ",+'10. Type 1 Emp Cov. Period Comp'!B107)</f>
        <v xml:space="preserve"> </v>
      </c>
      <c r="C98" s="466" t="str">
        <f>IF(+'10. Type 1 Emp Cov. Period Comp'!C107=0," ",+'10. Type 1 Emp Cov. Period Comp'!C107)</f>
        <v xml:space="preserve"> </v>
      </c>
      <c r="D98" s="313">
        <f>+'10. Type 1 Emp Cov. Period Comp'!AE107</f>
        <v>0</v>
      </c>
      <c r="E98" s="467">
        <f>+'11. Type 1 Emp 2020 FTE'!AG105+'11. Type 1 Emp 2020 FTE'!AH105</f>
        <v>0</v>
      </c>
      <c r="F98" s="313">
        <f>ROUND(IF('10. Type 1 Emp Cov. Period Comp'!B107=0,IF('8. Wage Rate Penalty'!U103=0,0,'8. Wage Rate Penalty'!U103),_xlfn.IFNA(VLOOKUP('10. Type 1 Emp Cov. Period Comp'!B107,'8. Wage Rate Penalty'!$B$17:$U$1016,20,FALSE),0)),0)</f>
        <v>0</v>
      </c>
    </row>
    <row r="99" spans="1:6" x14ac:dyDescent="0.25">
      <c r="A99" s="308">
        <f t="shared" si="1"/>
        <v>88</v>
      </c>
      <c r="B99" s="313" t="str">
        <f>IF(+'10. Type 1 Emp Cov. Period Comp'!B108=0," ",+'10. Type 1 Emp Cov. Period Comp'!B108)</f>
        <v xml:space="preserve"> </v>
      </c>
      <c r="C99" s="466" t="str">
        <f>IF(+'10. Type 1 Emp Cov. Period Comp'!C108=0," ",+'10. Type 1 Emp Cov. Period Comp'!C108)</f>
        <v xml:space="preserve"> </v>
      </c>
      <c r="D99" s="313">
        <f>+'10. Type 1 Emp Cov. Period Comp'!AE108</f>
        <v>0</v>
      </c>
      <c r="E99" s="467">
        <f>+'11. Type 1 Emp 2020 FTE'!AG106+'11. Type 1 Emp 2020 FTE'!AH106</f>
        <v>0</v>
      </c>
      <c r="F99" s="313">
        <f>ROUND(IF('10. Type 1 Emp Cov. Period Comp'!B108=0,IF('8. Wage Rate Penalty'!U104=0,0,'8. Wage Rate Penalty'!U104),_xlfn.IFNA(VLOOKUP('10. Type 1 Emp Cov. Period Comp'!B108,'8. Wage Rate Penalty'!$B$17:$U$1016,20,FALSE),0)),0)</f>
        <v>0</v>
      </c>
    </row>
    <row r="100" spans="1:6" x14ac:dyDescent="0.25">
      <c r="A100" s="308">
        <f t="shared" si="1"/>
        <v>89</v>
      </c>
      <c r="B100" s="313" t="str">
        <f>IF(+'10. Type 1 Emp Cov. Period Comp'!B109=0," ",+'10. Type 1 Emp Cov. Period Comp'!B109)</f>
        <v xml:space="preserve"> </v>
      </c>
      <c r="C100" s="466" t="str">
        <f>IF(+'10. Type 1 Emp Cov. Period Comp'!C109=0," ",+'10. Type 1 Emp Cov. Period Comp'!C109)</f>
        <v xml:space="preserve"> </v>
      </c>
      <c r="D100" s="313">
        <f>+'10. Type 1 Emp Cov. Period Comp'!AE109</f>
        <v>0</v>
      </c>
      <c r="E100" s="467">
        <f>+'11. Type 1 Emp 2020 FTE'!AG107+'11. Type 1 Emp 2020 FTE'!AH107</f>
        <v>0</v>
      </c>
      <c r="F100" s="313">
        <f>ROUND(IF('10. Type 1 Emp Cov. Period Comp'!B109=0,IF('8. Wage Rate Penalty'!U105=0,0,'8. Wage Rate Penalty'!U105),_xlfn.IFNA(VLOOKUP('10. Type 1 Emp Cov. Period Comp'!B109,'8. Wage Rate Penalty'!$B$17:$U$1016,20,FALSE),0)),0)</f>
        <v>0</v>
      </c>
    </row>
    <row r="101" spans="1:6" x14ac:dyDescent="0.25">
      <c r="A101" s="308">
        <f t="shared" si="1"/>
        <v>90</v>
      </c>
      <c r="B101" s="313" t="str">
        <f>IF(+'10. Type 1 Emp Cov. Period Comp'!B110=0," ",+'10. Type 1 Emp Cov. Period Comp'!B110)</f>
        <v xml:space="preserve"> </v>
      </c>
      <c r="C101" s="466" t="str">
        <f>IF(+'10. Type 1 Emp Cov. Period Comp'!C110=0," ",+'10. Type 1 Emp Cov. Period Comp'!C110)</f>
        <v xml:space="preserve"> </v>
      </c>
      <c r="D101" s="313">
        <f>+'10. Type 1 Emp Cov. Period Comp'!AE110</f>
        <v>0</v>
      </c>
      <c r="E101" s="467">
        <f>+'11. Type 1 Emp 2020 FTE'!AG108+'11. Type 1 Emp 2020 FTE'!AH108</f>
        <v>0</v>
      </c>
      <c r="F101" s="313">
        <f>ROUND(IF('10. Type 1 Emp Cov. Period Comp'!B110=0,IF('8. Wage Rate Penalty'!U106=0,0,'8. Wage Rate Penalty'!U106),_xlfn.IFNA(VLOOKUP('10. Type 1 Emp Cov. Period Comp'!B110,'8. Wage Rate Penalty'!$B$17:$U$1016,20,FALSE),0)),0)</f>
        <v>0</v>
      </c>
    </row>
    <row r="102" spans="1:6" x14ac:dyDescent="0.25">
      <c r="A102" s="308">
        <f t="shared" si="1"/>
        <v>91</v>
      </c>
      <c r="B102" s="313" t="str">
        <f>IF(+'10. Type 1 Emp Cov. Period Comp'!B111=0," ",+'10. Type 1 Emp Cov. Period Comp'!B111)</f>
        <v xml:space="preserve"> </v>
      </c>
      <c r="C102" s="466" t="str">
        <f>IF(+'10. Type 1 Emp Cov. Period Comp'!C111=0," ",+'10. Type 1 Emp Cov. Period Comp'!C111)</f>
        <v xml:space="preserve"> </v>
      </c>
      <c r="D102" s="313">
        <f>+'10. Type 1 Emp Cov. Period Comp'!AE111</f>
        <v>0</v>
      </c>
      <c r="E102" s="467">
        <f>+'11. Type 1 Emp 2020 FTE'!AG109+'11. Type 1 Emp 2020 FTE'!AH109</f>
        <v>0</v>
      </c>
      <c r="F102" s="313">
        <f>ROUND(IF('10. Type 1 Emp Cov. Period Comp'!B111=0,IF('8. Wage Rate Penalty'!U107=0,0,'8. Wage Rate Penalty'!U107),_xlfn.IFNA(VLOOKUP('10. Type 1 Emp Cov. Period Comp'!B111,'8. Wage Rate Penalty'!$B$17:$U$1016,20,FALSE),0)),0)</f>
        <v>0</v>
      </c>
    </row>
    <row r="103" spans="1:6" x14ac:dyDescent="0.25">
      <c r="A103" s="308">
        <f t="shared" si="1"/>
        <v>92</v>
      </c>
      <c r="B103" s="313" t="str">
        <f>IF(+'10. Type 1 Emp Cov. Period Comp'!B112=0," ",+'10. Type 1 Emp Cov. Period Comp'!B112)</f>
        <v xml:space="preserve"> </v>
      </c>
      <c r="C103" s="466" t="str">
        <f>IF(+'10. Type 1 Emp Cov. Period Comp'!C112=0," ",+'10. Type 1 Emp Cov. Period Comp'!C112)</f>
        <v xml:space="preserve"> </v>
      </c>
      <c r="D103" s="313">
        <f>+'10. Type 1 Emp Cov. Period Comp'!AE112</f>
        <v>0</v>
      </c>
      <c r="E103" s="467">
        <f>+'11. Type 1 Emp 2020 FTE'!AG110+'11. Type 1 Emp 2020 FTE'!AH110</f>
        <v>0</v>
      </c>
      <c r="F103" s="313">
        <f>ROUND(IF('10. Type 1 Emp Cov. Period Comp'!B112=0,IF('8. Wage Rate Penalty'!U108=0,0,'8. Wage Rate Penalty'!U108),_xlfn.IFNA(VLOOKUP('10. Type 1 Emp Cov. Period Comp'!B112,'8. Wage Rate Penalty'!$B$17:$U$1016,20,FALSE),0)),0)</f>
        <v>0</v>
      </c>
    </row>
    <row r="104" spans="1:6" x14ac:dyDescent="0.25">
      <c r="A104" s="308">
        <f t="shared" si="1"/>
        <v>93</v>
      </c>
      <c r="B104" s="313" t="str">
        <f>IF(+'10. Type 1 Emp Cov. Period Comp'!B113=0," ",+'10. Type 1 Emp Cov. Period Comp'!B113)</f>
        <v xml:space="preserve"> </v>
      </c>
      <c r="C104" s="466" t="str">
        <f>IF(+'10. Type 1 Emp Cov. Period Comp'!C113=0," ",+'10. Type 1 Emp Cov. Period Comp'!C113)</f>
        <v xml:space="preserve"> </v>
      </c>
      <c r="D104" s="313">
        <f>+'10. Type 1 Emp Cov. Period Comp'!AE113</f>
        <v>0</v>
      </c>
      <c r="E104" s="467">
        <f>+'11. Type 1 Emp 2020 FTE'!AG111+'11. Type 1 Emp 2020 FTE'!AH111</f>
        <v>0</v>
      </c>
      <c r="F104" s="313">
        <f>ROUND(IF('10. Type 1 Emp Cov. Period Comp'!B113=0,IF('8. Wage Rate Penalty'!U109=0,0,'8. Wage Rate Penalty'!U109),_xlfn.IFNA(VLOOKUP('10. Type 1 Emp Cov. Period Comp'!B113,'8. Wage Rate Penalty'!$B$17:$U$1016,20,FALSE),0)),0)</f>
        <v>0</v>
      </c>
    </row>
    <row r="105" spans="1:6" x14ac:dyDescent="0.25">
      <c r="A105" s="308">
        <f t="shared" si="1"/>
        <v>94</v>
      </c>
      <c r="B105" s="313" t="str">
        <f>IF(+'10. Type 1 Emp Cov. Period Comp'!B114=0," ",+'10. Type 1 Emp Cov. Period Comp'!B114)</f>
        <v xml:space="preserve"> </v>
      </c>
      <c r="C105" s="466" t="str">
        <f>IF(+'10. Type 1 Emp Cov. Period Comp'!C114=0," ",+'10. Type 1 Emp Cov. Period Comp'!C114)</f>
        <v xml:space="preserve"> </v>
      </c>
      <c r="D105" s="313">
        <f>+'10. Type 1 Emp Cov. Period Comp'!AE114</f>
        <v>0</v>
      </c>
      <c r="E105" s="467">
        <f>+'11. Type 1 Emp 2020 FTE'!AG112+'11. Type 1 Emp 2020 FTE'!AH112</f>
        <v>0</v>
      </c>
      <c r="F105" s="313">
        <f>ROUND(IF('10. Type 1 Emp Cov. Period Comp'!B114=0,IF('8. Wage Rate Penalty'!U110=0,0,'8. Wage Rate Penalty'!U110),_xlfn.IFNA(VLOOKUP('10. Type 1 Emp Cov. Period Comp'!B114,'8. Wage Rate Penalty'!$B$17:$U$1016,20,FALSE),0)),0)</f>
        <v>0</v>
      </c>
    </row>
    <row r="106" spans="1:6" x14ac:dyDescent="0.25">
      <c r="A106" s="308">
        <f t="shared" si="1"/>
        <v>95</v>
      </c>
      <c r="B106" s="313" t="str">
        <f>IF(+'10. Type 1 Emp Cov. Period Comp'!B115=0," ",+'10. Type 1 Emp Cov. Period Comp'!B115)</f>
        <v xml:space="preserve"> </v>
      </c>
      <c r="C106" s="466" t="str">
        <f>IF(+'10. Type 1 Emp Cov. Period Comp'!C115=0," ",+'10. Type 1 Emp Cov. Period Comp'!C115)</f>
        <v xml:space="preserve"> </v>
      </c>
      <c r="D106" s="313">
        <f>+'10. Type 1 Emp Cov. Period Comp'!AE115</f>
        <v>0</v>
      </c>
      <c r="E106" s="467">
        <f>+'11. Type 1 Emp 2020 FTE'!AG113+'11. Type 1 Emp 2020 FTE'!AH113</f>
        <v>0</v>
      </c>
      <c r="F106" s="313">
        <f>ROUND(IF('10. Type 1 Emp Cov. Period Comp'!B115=0,IF('8. Wage Rate Penalty'!U111=0,0,'8. Wage Rate Penalty'!U111),_xlfn.IFNA(VLOOKUP('10. Type 1 Emp Cov. Period Comp'!B115,'8. Wage Rate Penalty'!$B$17:$U$1016,20,FALSE),0)),0)</f>
        <v>0</v>
      </c>
    </row>
    <row r="107" spans="1:6" x14ac:dyDescent="0.25">
      <c r="A107" s="308">
        <f t="shared" si="1"/>
        <v>96</v>
      </c>
      <c r="B107" s="313" t="str">
        <f>IF(+'10. Type 1 Emp Cov. Period Comp'!B116=0," ",+'10. Type 1 Emp Cov. Period Comp'!B116)</f>
        <v xml:space="preserve"> </v>
      </c>
      <c r="C107" s="466" t="str">
        <f>IF(+'10. Type 1 Emp Cov. Period Comp'!C116=0," ",+'10. Type 1 Emp Cov. Period Comp'!C116)</f>
        <v xml:space="preserve"> </v>
      </c>
      <c r="D107" s="313">
        <f>+'10. Type 1 Emp Cov. Period Comp'!AE116</f>
        <v>0</v>
      </c>
      <c r="E107" s="467">
        <f>+'11. Type 1 Emp 2020 FTE'!AG114+'11. Type 1 Emp 2020 FTE'!AH114</f>
        <v>0</v>
      </c>
      <c r="F107" s="313">
        <f>ROUND(IF('10. Type 1 Emp Cov. Period Comp'!B116=0,IF('8. Wage Rate Penalty'!U112=0,0,'8. Wage Rate Penalty'!U112),_xlfn.IFNA(VLOOKUP('10. Type 1 Emp Cov. Period Comp'!B116,'8. Wage Rate Penalty'!$B$17:$U$1016,20,FALSE),0)),0)</f>
        <v>0</v>
      </c>
    </row>
    <row r="108" spans="1:6" x14ac:dyDescent="0.25">
      <c r="A108" s="308">
        <f t="shared" si="1"/>
        <v>97</v>
      </c>
      <c r="B108" s="313" t="str">
        <f>IF(+'10. Type 1 Emp Cov. Period Comp'!B117=0," ",+'10. Type 1 Emp Cov. Period Comp'!B117)</f>
        <v xml:space="preserve"> </v>
      </c>
      <c r="C108" s="466" t="str">
        <f>IF(+'10. Type 1 Emp Cov. Period Comp'!C117=0," ",+'10. Type 1 Emp Cov. Period Comp'!C117)</f>
        <v xml:space="preserve"> </v>
      </c>
      <c r="D108" s="313">
        <f>+'10. Type 1 Emp Cov. Period Comp'!AE117</f>
        <v>0</v>
      </c>
      <c r="E108" s="467">
        <f>+'11. Type 1 Emp 2020 FTE'!AG115+'11. Type 1 Emp 2020 FTE'!AH115</f>
        <v>0</v>
      </c>
      <c r="F108" s="313">
        <f>ROUND(IF('10. Type 1 Emp Cov. Period Comp'!B117=0,IF('8. Wage Rate Penalty'!U113=0,0,'8. Wage Rate Penalty'!U113),_xlfn.IFNA(VLOOKUP('10. Type 1 Emp Cov. Period Comp'!B117,'8. Wage Rate Penalty'!$B$17:$U$1016,20,FALSE),0)),0)</f>
        <v>0</v>
      </c>
    </row>
    <row r="109" spans="1:6" x14ac:dyDescent="0.25">
      <c r="A109" s="308">
        <f t="shared" si="1"/>
        <v>98</v>
      </c>
      <c r="B109" s="313" t="str">
        <f>IF(+'10. Type 1 Emp Cov. Period Comp'!B118=0," ",+'10. Type 1 Emp Cov. Period Comp'!B118)</f>
        <v xml:space="preserve"> </v>
      </c>
      <c r="C109" s="466" t="str">
        <f>IF(+'10. Type 1 Emp Cov. Period Comp'!C118=0," ",+'10. Type 1 Emp Cov. Period Comp'!C118)</f>
        <v xml:space="preserve"> </v>
      </c>
      <c r="D109" s="313">
        <f>+'10. Type 1 Emp Cov. Period Comp'!AE118</f>
        <v>0</v>
      </c>
      <c r="E109" s="467">
        <f>+'11. Type 1 Emp 2020 FTE'!AG116+'11. Type 1 Emp 2020 FTE'!AH116</f>
        <v>0</v>
      </c>
      <c r="F109" s="313">
        <f>ROUND(IF('10. Type 1 Emp Cov. Period Comp'!B118=0,IF('8. Wage Rate Penalty'!U114=0,0,'8. Wage Rate Penalty'!U114),_xlfn.IFNA(VLOOKUP('10. Type 1 Emp Cov. Period Comp'!B118,'8. Wage Rate Penalty'!$B$17:$U$1016,20,FALSE),0)),0)</f>
        <v>0</v>
      </c>
    </row>
    <row r="110" spans="1:6" x14ac:dyDescent="0.25">
      <c r="A110" s="308">
        <f t="shared" si="1"/>
        <v>99</v>
      </c>
      <c r="B110" s="313" t="str">
        <f>IF(+'10. Type 1 Emp Cov. Period Comp'!B119=0," ",+'10. Type 1 Emp Cov. Period Comp'!B119)</f>
        <v xml:space="preserve"> </v>
      </c>
      <c r="C110" s="466" t="str">
        <f>IF(+'10. Type 1 Emp Cov. Period Comp'!C119=0," ",+'10. Type 1 Emp Cov. Period Comp'!C119)</f>
        <v xml:space="preserve"> </v>
      </c>
      <c r="D110" s="313">
        <f>+'10. Type 1 Emp Cov. Period Comp'!AE119</f>
        <v>0</v>
      </c>
      <c r="E110" s="467">
        <f>+'11. Type 1 Emp 2020 FTE'!AG117+'11. Type 1 Emp 2020 FTE'!AH117</f>
        <v>0</v>
      </c>
      <c r="F110" s="313">
        <f>ROUND(IF('10. Type 1 Emp Cov. Period Comp'!B119=0,IF('8. Wage Rate Penalty'!U115=0,0,'8. Wage Rate Penalty'!U115),_xlfn.IFNA(VLOOKUP('10. Type 1 Emp Cov. Period Comp'!B119,'8. Wage Rate Penalty'!$B$17:$U$1016,20,FALSE),0)),0)</f>
        <v>0</v>
      </c>
    </row>
    <row r="111" spans="1:6" x14ac:dyDescent="0.25">
      <c r="A111" s="308">
        <f t="shared" si="1"/>
        <v>100</v>
      </c>
      <c r="B111" s="313" t="str">
        <f>IF(+'10. Type 1 Emp Cov. Period Comp'!B120=0," ",+'10. Type 1 Emp Cov. Period Comp'!B120)</f>
        <v xml:space="preserve"> </v>
      </c>
      <c r="C111" s="466" t="str">
        <f>IF(+'10. Type 1 Emp Cov. Period Comp'!C120=0," ",+'10. Type 1 Emp Cov. Period Comp'!C120)</f>
        <v xml:space="preserve"> </v>
      </c>
      <c r="D111" s="313">
        <f>+'10. Type 1 Emp Cov. Period Comp'!AE120</f>
        <v>0</v>
      </c>
      <c r="E111" s="467">
        <f>+'11. Type 1 Emp 2020 FTE'!AG118+'11. Type 1 Emp 2020 FTE'!AH118</f>
        <v>0</v>
      </c>
      <c r="F111" s="313">
        <f>ROUND(IF('10. Type 1 Emp Cov. Period Comp'!B120=0,IF('8. Wage Rate Penalty'!U116=0,0,'8. Wage Rate Penalty'!U116),_xlfn.IFNA(VLOOKUP('10. Type 1 Emp Cov. Period Comp'!B120,'8. Wage Rate Penalty'!$B$17:$U$1016,20,FALSE),0)),0)</f>
        <v>0</v>
      </c>
    </row>
    <row r="112" spans="1:6" x14ac:dyDescent="0.25">
      <c r="A112" s="308">
        <f t="shared" si="1"/>
        <v>101</v>
      </c>
      <c r="B112" s="313" t="str">
        <f>IF(+'10. Type 1 Emp Cov. Period Comp'!B121=0," ",+'10. Type 1 Emp Cov. Period Comp'!B121)</f>
        <v xml:space="preserve"> </v>
      </c>
      <c r="C112" s="466" t="str">
        <f>IF(+'10. Type 1 Emp Cov. Period Comp'!C121=0," ",+'10. Type 1 Emp Cov. Period Comp'!C121)</f>
        <v xml:space="preserve"> </v>
      </c>
      <c r="D112" s="313">
        <f>+'10. Type 1 Emp Cov. Period Comp'!AE121</f>
        <v>0</v>
      </c>
      <c r="E112" s="467">
        <f>+'11. Type 1 Emp 2020 FTE'!AG119+'11. Type 1 Emp 2020 FTE'!AH119</f>
        <v>0</v>
      </c>
      <c r="F112" s="313">
        <f>ROUND(IF('10. Type 1 Emp Cov. Period Comp'!B121=0,IF('8. Wage Rate Penalty'!U117=0,0,'8. Wage Rate Penalty'!U117),_xlfn.IFNA(VLOOKUP('10. Type 1 Emp Cov. Period Comp'!B121,'8. Wage Rate Penalty'!$B$17:$U$1016,20,FALSE),0)),0)</f>
        <v>0</v>
      </c>
    </row>
    <row r="113" spans="1:6" x14ac:dyDescent="0.25">
      <c r="A113" s="308">
        <f t="shared" si="1"/>
        <v>102</v>
      </c>
      <c r="B113" s="313" t="str">
        <f>IF(+'10. Type 1 Emp Cov. Period Comp'!B122=0," ",+'10. Type 1 Emp Cov. Period Comp'!B122)</f>
        <v xml:space="preserve"> </v>
      </c>
      <c r="C113" s="466" t="str">
        <f>IF(+'10. Type 1 Emp Cov. Period Comp'!C122=0," ",+'10. Type 1 Emp Cov. Period Comp'!C122)</f>
        <v xml:space="preserve"> </v>
      </c>
      <c r="D113" s="313">
        <f>+'10. Type 1 Emp Cov. Period Comp'!AE122</f>
        <v>0</v>
      </c>
      <c r="E113" s="467">
        <f>+'11. Type 1 Emp 2020 FTE'!AG120+'11. Type 1 Emp 2020 FTE'!AH120</f>
        <v>0</v>
      </c>
      <c r="F113" s="313">
        <f>ROUND(IF('10. Type 1 Emp Cov. Period Comp'!B122=0,IF('8. Wage Rate Penalty'!U118=0,0,'8. Wage Rate Penalty'!U118),_xlfn.IFNA(VLOOKUP('10. Type 1 Emp Cov. Period Comp'!B122,'8. Wage Rate Penalty'!$B$17:$U$1016,20,FALSE),0)),0)</f>
        <v>0</v>
      </c>
    </row>
    <row r="114" spans="1:6" x14ac:dyDescent="0.25">
      <c r="A114" s="308">
        <f t="shared" si="1"/>
        <v>103</v>
      </c>
      <c r="B114" s="313" t="str">
        <f>IF(+'10. Type 1 Emp Cov. Period Comp'!B123=0," ",+'10. Type 1 Emp Cov. Period Comp'!B123)</f>
        <v xml:space="preserve"> </v>
      </c>
      <c r="C114" s="466" t="str">
        <f>IF(+'10. Type 1 Emp Cov. Period Comp'!C123=0," ",+'10. Type 1 Emp Cov. Period Comp'!C123)</f>
        <v xml:space="preserve"> </v>
      </c>
      <c r="D114" s="313">
        <f>+'10. Type 1 Emp Cov. Period Comp'!AE123</f>
        <v>0</v>
      </c>
      <c r="E114" s="467">
        <f>+'11. Type 1 Emp 2020 FTE'!AG121+'11. Type 1 Emp 2020 FTE'!AH121</f>
        <v>0</v>
      </c>
      <c r="F114" s="313">
        <f>ROUND(IF('10. Type 1 Emp Cov. Period Comp'!B123=0,IF('8. Wage Rate Penalty'!U119=0,0,'8. Wage Rate Penalty'!U119),_xlfn.IFNA(VLOOKUP('10. Type 1 Emp Cov. Period Comp'!B123,'8. Wage Rate Penalty'!$B$17:$U$1016,20,FALSE),0)),0)</f>
        <v>0</v>
      </c>
    </row>
    <row r="115" spans="1:6" x14ac:dyDescent="0.25">
      <c r="A115" s="308">
        <f t="shared" si="1"/>
        <v>104</v>
      </c>
      <c r="B115" s="313" t="str">
        <f>IF(+'10. Type 1 Emp Cov. Period Comp'!B124=0," ",+'10. Type 1 Emp Cov. Period Comp'!B124)</f>
        <v xml:space="preserve"> </v>
      </c>
      <c r="C115" s="466" t="str">
        <f>IF(+'10. Type 1 Emp Cov. Period Comp'!C124=0," ",+'10. Type 1 Emp Cov. Period Comp'!C124)</f>
        <v xml:space="preserve"> </v>
      </c>
      <c r="D115" s="313">
        <f>+'10. Type 1 Emp Cov. Period Comp'!AE124</f>
        <v>0</v>
      </c>
      <c r="E115" s="467">
        <f>+'11. Type 1 Emp 2020 FTE'!AG122+'11. Type 1 Emp 2020 FTE'!AH122</f>
        <v>0</v>
      </c>
      <c r="F115" s="313">
        <f>ROUND(IF('10. Type 1 Emp Cov. Period Comp'!B124=0,IF('8. Wage Rate Penalty'!U120=0,0,'8. Wage Rate Penalty'!U120),_xlfn.IFNA(VLOOKUP('10. Type 1 Emp Cov. Period Comp'!B124,'8. Wage Rate Penalty'!$B$17:$U$1016,20,FALSE),0)),0)</f>
        <v>0</v>
      </c>
    </row>
    <row r="116" spans="1:6" x14ac:dyDescent="0.25">
      <c r="A116" s="308">
        <f t="shared" si="1"/>
        <v>105</v>
      </c>
      <c r="B116" s="313" t="str">
        <f>IF(+'10. Type 1 Emp Cov. Period Comp'!B125=0," ",+'10. Type 1 Emp Cov. Period Comp'!B125)</f>
        <v xml:space="preserve"> </v>
      </c>
      <c r="C116" s="466" t="str">
        <f>IF(+'10. Type 1 Emp Cov. Period Comp'!C125=0," ",+'10. Type 1 Emp Cov. Period Comp'!C125)</f>
        <v xml:space="preserve"> </v>
      </c>
      <c r="D116" s="313">
        <f>+'10. Type 1 Emp Cov. Period Comp'!AE125</f>
        <v>0</v>
      </c>
      <c r="E116" s="467">
        <f>+'11. Type 1 Emp 2020 FTE'!AG123+'11. Type 1 Emp 2020 FTE'!AH123</f>
        <v>0</v>
      </c>
      <c r="F116" s="313">
        <f>ROUND(IF('10. Type 1 Emp Cov. Period Comp'!B125=0,IF('8. Wage Rate Penalty'!U121=0,0,'8. Wage Rate Penalty'!U121),_xlfn.IFNA(VLOOKUP('10. Type 1 Emp Cov. Period Comp'!B125,'8. Wage Rate Penalty'!$B$17:$U$1016,20,FALSE),0)),0)</f>
        <v>0</v>
      </c>
    </row>
    <row r="117" spans="1:6" x14ac:dyDescent="0.25">
      <c r="A117" s="308">
        <f t="shared" si="1"/>
        <v>106</v>
      </c>
      <c r="B117" s="313" t="str">
        <f>IF(+'10. Type 1 Emp Cov. Period Comp'!B126=0," ",+'10. Type 1 Emp Cov. Period Comp'!B126)</f>
        <v xml:space="preserve"> </v>
      </c>
      <c r="C117" s="466" t="str">
        <f>IF(+'10. Type 1 Emp Cov. Period Comp'!C126=0," ",+'10. Type 1 Emp Cov. Period Comp'!C126)</f>
        <v xml:space="preserve"> </v>
      </c>
      <c r="D117" s="313">
        <f>+'10. Type 1 Emp Cov. Period Comp'!AE126</f>
        <v>0</v>
      </c>
      <c r="E117" s="467">
        <f>+'11. Type 1 Emp 2020 FTE'!AG124+'11. Type 1 Emp 2020 FTE'!AH124</f>
        <v>0</v>
      </c>
      <c r="F117" s="313">
        <f>ROUND(IF('10. Type 1 Emp Cov. Period Comp'!B126=0,IF('8. Wage Rate Penalty'!U122=0,0,'8. Wage Rate Penalty'!U122),_xlfn.IFNA(VLOOKUP('10. Type 1 Emp Cov. Period Comp'!B126,'8. Wage Rate Penalty'!$B$17:$U$1016,20,FALSE),0)),0)</f>
        <v>0</v>
      </c>
    </row>
    <row r="118" spans="1:6" x14ac:dyDescent="0.25">
      <c r="A118" s="308">
        <f t="shared" si="1"/>
        <v>107</v>
      </c>
      <c r="B118" s="313" t="str">
        <f>IF(+'10. Type 1 Emp Cov. Period Comp'!B127=0," ",+'10. Type 1 Emp Cov. Period Comp'!B127)</f>
        <v xml:space="preserve"> </v>
      </c>
      <c r="C118" s="466" t="str">
        <f>IF(+'10. Type 1 Emp Cov. Period Comp'!C127=0," ",+'10. Type 1 Emp Cov. Period Comp'!C127)</f>
        <v xml:space="preserve"> </v>
      </c>
      <c r="D118" s="313">
        <f>+'10. Type 1 Emp Cov. Period Comp'!AE127</f>
        <v>0</v>
      </c>
      <c r="E118" s="467">
        <f>+'11. Type 1 Emp 2020 FTE'!AG125+'11. Type 1 Emp 2020 FTE'!AH125</f>
        <v>0</v>
      </c>
      <c r="F118" s="313">
        <f>ROUND(IF('10. Type 1 Emp Cov. Period Comp'!B127=0,IF('8. Wage Rate Penalty'!U123=0,0,'8. Wage Rate Penalty'!U123),_xlfn.IFNA(VLOOKUP('10. Type 1 Emp Cov. Period Comp'!B127,'8. Wage Rate Penalty'!$B$17:$U$1016,20,FALSE),0)),0)</f>
        <v>0</v>
      </c>
    </row>
    <row r="119" spans="1:6" x14ac:dyDescent="0.25">
      <c r="A119" s="308">
        <f t="shared" si="1"/>
        <v>108</v>
      </c>
      <c r="B119" s="313" t="str">
        <f>IF(+'10. Type 1 Emp Cov. Period Comp'!B128=0," ",+'10. Type 1 Emp Cov. Period Comp'!B128)</f>
        <v xml:space="preserve"> </v>
      </c>
      <c r="C119" s="466" t="str">
        <f>IF(+'10. Type 1 Emp Cov. Period Comp'!C128=0," ",+'10. Type 1 Emp Cov. Period Comp'!C128)</f>
        <v xml:space="preserve"> </v>
      </c>
      <c r="D119" s="313">
        <f>+'10. Type 1 Emp Cov. Period Comp'!AE128</f>
        <v>0</v>
      </c>
      <c r="E119" s="467">
        <f>+'11. Type 1 Emp 2020 FTE'!AG126+'11. Type 1 Emp 2020 FTE'!AH126</f>
        <v>0</v>
      </c>
      <c r="F119" s="313">
        <f>ROUND(IF('10. Type 1 Emp Cov. Period Comp'!B128=0,IF('8. Wage Rate Penalty'!U124=0,0,'8. Wage Rate Penalty'!U124),_xlfn.IFNA(VLOOKUP('10. Type 1 Emp Cov. Period Comp'!B128,'8. Wage Rate Penalty'!$B$17:$U$1016,20,FALSE),0)),0)</f>
        <v>0</v>
      </c>
    </row>
    <row r="120" spans="1:6" x14ac:dyDescent="0.25">
      <c r="A120" s="308">
        <f t="shared" si="1"/>
        <v>109</v>
      </c>
      <c r="B120" s="313" t="str">
        <f>IF(+'10. Type 1 Emp Cov. Period Comp'!B129=0," ",+'10. Type 1 Emp Cov. Period Comp'!B129)</f>
        <v xml:space="preserve"> </v>
      </c>
      <c r="C120" s="466" t="str">
        <f>IF(+'10. Type 1 Emp Cov. Period Comp'!C129=0," ",+'10. Type 1 Emp Cov. Period Comp'!C129)</f>
        <v xml:space="preserve"> </v>
      </c>
      <c r="D120" s="313">
        <f>+'10. Type 1 Emp Cov. Period Comp'!AE129</f>
        <v>0</v>
      </c>
      <c r="E120" s="467">
        <f>+'11. Type 1 Emp 2020 FTE'!AG127+'11. Type 1 Emp 2020 FTE'!AH127</f>
        <v>0</v>
      </c>
      <c r="F120" s="313">
        <f>ROUND(IF('10. Type 1 Emp Cov. Period Comp'!B129=0,IF('8. Wage Rate Penalty'!U125=0,0,'8. Wage Rate Penalty'!U125),_xlfn.IFNA(VLOOKUP('10. Type 1 Emp Cov. Period Comp'!B129,'8. Wage Rate Penalty'!$B$17:$U$1016,20,FALSE),0)),0)</f>
        <v>0</v>
      </c>
    </row>
    <row r="121" spans="1:6" x14ac:dyDescent="0.25">
      <c r="A121" s="308">
        <f t="shared" si="1"/>
        <v>110</v>
      </c>
      <c r="B121" s="313" t="str">
        <f>IF(+'10. Type 1 Emp Cov. Period Comp'!B130=0," ",+'10. Type 1 Emp Cov. Period Comp'!B130)</f>
        <v xml:space="preserve"> </v>
      </c>
      <c r="C121" s="466" t="str">
        <f>IF(+'10. Type 1 Emp Cov. Period Comp'!C130=0," ",+'10. Type 1 Emp Cov. Period Comp'!C130)</f>
        <v xml:space="preserve"> </v>
      </c>
      <c r="D121" s="313">
        <f>+'10. Type 1 Emp Cov. Period Comp'!AE130</f>
        <v>0</v>
      </c>
      <c r="E121" s="467">
        <f>+'11. Type 1 Emp 2020 FTE'!AG128+'11. Type 1 Emp 2020 FTE'!AH128</f>
        <v>0</v>
      </c>
      <c r="F121" s="313">
        <f>ROUND(IF('10. Type 1 Emp Cov. Period Comp'!B130=0,IF('8. Wage Rate Penalty'!U126=0,0,'8. Wage Rate Penalty'!U126),_xlfn.IFNA(VLOOKUP('10. Type 1 Emp Cov. Period Comp'!B130,'8. Wage Rate Penalty'!$B$17:$U$1016,20,FALSE),0)),0)</f>
        <v>0</v>
      </c>
    </row>
    <row r="122" spans="1:6" x14ac:dyDescent="0.25">
      <c r="A122" s="308">
        <f t="shared" si="1"/>
        <v>111</v>
      </c>
      <c r="B122" s="313" t="str">
        <f>IF(+'10. Type 1 Emp Cov. Period Comp'!B131=0," ",+'10. Type 1 Emp Cov. Period Comp'!B131)</f>
        <v xml:space="preserve"> </v>
      </c>
      <c r="C122" s="466" t="str">
        <f>IF(+'10. Type 1 Emp Cov. Period Comp'!C131=0," ",+'10. Type 1 Emp Cov. Period Comp'!C131)</f>
        <v xml:space="preserve"> </v>
      </c>
      <c r="D122" s="313">
        <f>+'10. Type 1 Emp Cov. Period Comp'!AE131</f>
        <v>0</v>
      </c>
      <c r="E122" s="467">
        <f>+'11. Type 1 Emp 2020 FTE'!AG129+'11. Type 1 Emp 2020 FTE'!AH129</f>
        <v>0</v>
      </c>
      <c r="F122" s="313">
        <f>ROUND(IF('10. Type 1 Emp Cov. Period Comp'!B131=0,IF('8. Wage Rate Penalty'!U127=0,0,'8. Wage Rate Penalty'!U127),_xlfn.IFNA(VLOOKUP('10. Type 1 Emp Cov. Period Comp'!B131,'8. Wage Rate Penalty'!$B$17:$U$1016,20,FALSE),0)),0)</f>
        <v>0</v>
      </c>
    </row>
    <row r="123" spans="1:6" x14ac:dyDescent="0.25">
      <c r="A123" s="308">
        <f t="shared" si="1"/>
        <v>112</v>
      </c>
      <c r="B123" s="313" t="str">
        <f>IF(+'10. Type 1 Emp Cov. Period Comp'!B132=0," ",+'10. Type 1 Emp Cov. Period Comp'!B132)</f>
        <v xml:space="preserve"> </v>
      </c>
      <c r="C123" s="466" t="str">
        <f>IF(+'10. Type 1 Emp Cov. Period Comp'!C132=0," ",+'10. Type 1 Emp Cov. Period Comp'!C132)</f>
        <v xml:space="preserve"> </v>
      </c>
      <c r="D123" s="313">
        <f>+'10. Type 1 Emp Cov. Period Comp'!AE132</f>
        <v>0</v>
      </c>
      <c r="E123" s="467">
        <f>+'11. Type 1 Emp 2020 FTE'!AG130+'11. Type 1 Emp 2020 FTE'!AH130</f>
        <v>0</v>
      </c>
      <c r="F123" s="313">
        <f>ROUND(IF('10. Type 1 Emp Cov. Period Comp'!B132=0,IF('8. Wage Rate Penalty'!U128=0,0,'8. Wage Rate Penalty'!U128),_xlfn.IFNA(VLOOKUP('10. Type 1 Emp Cov. Period Comp'!B132,'8. Wage Rate Penalty'!$B$17:$U$1016,20,FALSE),0)),0)</f>
        <v>0</v>
      </c>
    </row>
    <row r="124" spans="1:6" x14ac:dyDescent="0.25">
      <c r="A124" s="308">
        <f t="shared" si="1"/>
        <v>113</v>
      </c>
      <c r="B124" s="313" t="str">
        <f>IF(+'10. Type 1 Emp Cov. Period Comp'!B133=0," ",+'10. Type 1 Emp Cov. Period Comp'!B133)</f>
        <v xml:space="preserve"> </v>
      </c>
      <c r="C124" s="466" t="str">
        <f>IF(+'10. Type 1 Emp Cov. Period Comp'!C133=0," ",+'10. Type 1 Emp Cov. Period Comp'!C133)</f>
        <v xml:space="preserve"> </v>
      </c>
      <c r="D124" s="313">
        <f>+'10. Type 1 Emp Cov. Period Comp'!AE133</f>
        <v>0</v>
      </c>
      <c r="E124" s="467">
        <f>+'11. Type 1 Emp 2020 FTE'!AG131+'11. Type 1 Emp 2020 FTE'!AH131</f>
        <v>0</v>
      </c>
      <c r="F124" s="313">
        <f>ROUND(IF('10. Type 1 Emp Cov. Period Comp'!B133=0,IF('8. Wage Rate Penalty'!U129=0,0,'8. Wage Rate Penalty'!U129),_xlfn.IFNA(VLOOKUP('10. Type 1 Emp Cov. Period Comp'!B133,'8. Wage Rate Penalty'!$B$17:$U$1016,20,FALSE),0)),0)</f>
        <v>0</v>
      </c>
    </row>
    <row r="125" spans="1:6" x14ac:dyDescent="0.25">
      <c r="A125" s="308">
        <f t="shared" si="1"/>
        <v>114</v>
      </c>
      <c r="B125" s="313" t="str">
        <f>IF(+'10. Type 1 Emp Cov. Period Comp'!B134=0," ",+'10. Type 1 Emp Cov. Period Comp'!B134)</f>
        <v xml:space="preserve"> </v>
      </c>
      <c r="C125" s="466" t="str">
        <f>IF(+'10. Type 1 Emp Cov. Period Comp'!C134=0," ",+'10. Type 1 Emp Cov. Period Comp'!C134)</f>
        <v xml:space="preserve"> </v>
      </c>
      <c r="D125" s="313">
        <f>+'10. Type 1 Emp Cov. Period Comp'!AE134</f>
        <v>0</v>
      </c>
      <c r="E125" s="467">
        <f>+'11. Type 1 Emp 2020 FTE'!AG132+'11. Type 1 Emp 2020 FTE'!AH132</f>
        <v>0</v>
      </c>
      <c r="F125" s="313">
        <f>ROUND(IF('10. Type 1 Emp Cov. Period Comp'!B134=0,IF('8. Wage Rate Penalty'!U130=0,0,'8. Wage Rate Penalty'!U130),_xlfn.IFNA(VLOOKUP('10. Type 1 Emp Cov. Period Comp'!B134,'8. Wage Rate Penalty'!$B$17:$U$1016,20,FALSE),0)),0)</f>
        <v>0</v>
      </c>
    </row>
    <row r="126" spans="1:6" x14ac:dyDescent="0.25">
      <c r="A126" s="308">
        <f t="shared" si="1"/>
        <v>115</v>
      </c>
      <c r="B126" s="313" t="str">
        <f>IF(+'10. Type 1 Emp Cov. Period Comp'!B135=0," ",+'10. Type 1 Emp Cov. Period Comp'!B135)</f>
        <v xml:space="preserve"> </v>
      </c>
      <c r="C126" s="466" t="str">
        <f>IF(+'10. Type 1 Emp Cov. Period Comp'!C135=0," ",+'10. Type 1 Emp Cov. Period Comp'!C135)</f>
        <v xml:space="preserve"> </v>
      </c>
      <c r="D126" s="313">
        <f>+'10. Type 1 Emp Cov. Period Comp'!AE135</f>
        <v>0</v>
      </c>
      <c r="E126" s="467">
        <f>+'11. Type 1 Emp 2020 FTE'!AG133+'11. Type 1 Emp 2020 FTE'!AH133</f>
        <v>0</v>
      </c>
      <c r="F126" s="313">
        <f>ROUND(IF('10. Type 1 Emp Cov. Period Comp'!B135=0,IF('8. Wage Rate Penalty'!U131=0,0,'8. Wage Rate Penalty'!U131),_xlfn.IFNA(VLOOKUP('10. Type 1 Emp Cov. Period Comp'!B135,'8. Wage Rate Penalty'!$B$17:$U$1016,20,FALSE),0)),0)</f>
        <v>0</v>
      </c>
    </row>
    <row r="127" spans="1:6" x14ac:dyDescent="0.25">
      <c r="A127" s="308">
        <f t="shared" si="1"/>
        <v>116</v>
      </c>
      <c r="B127" s="313" t="str">
        <f>IF(+'10. Type 1 Emp Cov. Period Comp'!B136=0," ",+'10. Type 1 Emp Cov. Period Comp'!B136)</f>
        <v xml:space="preserve"> </v>
      </c>
      <c r="C127" s="466" t="str">
        <f>IF(+'10. Type 1 Emp Cov. Period Comp'!C136=0," ",+'10. Type 1 Emp Cov. Period Comp'!C136)</f>
        <v xml:space="preserve"> </v>
      </c>
      <c r="D127" s="313">
        <f>+'10. Type 1 Emp Cov. Period Comp'!AE136</f>
        <v>0</v>
      </c>
      <c r="E127" s="467">
        <f>+'11. Type 1 Emp 2020 FTE'!AG134+'11. Type 1 Emp 2020 FTE'!AH134</f>
        <v>0</v>
      </c>
      <c r="F127" s="313">
        <f>ROUND(IF('10. Type 1 Emp Cov. Period Comp'!B136=0,IF('8. Wage Rate Penalty'!U132=0,0,'8. Wage Rate Penalty'!U132),_xlfn.IFNA(VLOOKUP('10. Type 1 Emp Cov. Period Comp'!B136,'8. Wage Rate Penalty'!$B$17:$U$1016,20,FALSE),0)),0)</f>
        <v>0</v>
      </c>
    </row>
    <row r="128" spans="1:6" x14ac:dyDescent="0.25">
      <c r="A128" s="308">
        <f t="shared" si="1"/>
        <v>117</v>
      </c>
      <c r="B128" s="313" t="str">
        <f>IF(+'10. Type 1 Emp Cov. Period Comp'!B137=0," ",+'10. Type 1 Emp Cov. Period Comp'!B137)</f>
        <v xml:space="preserve"> </v>
      </c>
      <c r="C128" s="466" t="str">
        <f>IF(+'10. Type 1 Emp Cov. Period Comp'!C137=0," ",+'10. Type 1 Emp Cov. Period Comp'!C137)</f>
        <v xml:space="preserve"> </v>
      </c>
      <c r="D128" s="313">
        <f>+'10. Type 1 Emp Cov. Period Comp'!AE137</f>
        <v>0</v>
      </c>
      <c r="E128" s="467">
        <f>+'11. Type 1 Emp 2020 FTE'!AG135+'11. Type 1 Emp 2020 FTE'!AH135</f>
        <v>0</v>
      </c>
      <c r="F128" s="313">
        <f>ROUND(IF('10. Type 1 Emp Cov. Period Comp'!B137=0,IF('8. Wage Rate Penalty'!U133=0,0,'8. Wage Rate Penalty'!U133),_xlfn.IFNA(VLOOKUP('10. Type 1 Emp Cov. Period Comp'!B137,'8. Wage Rate Penalty'!$B$17:$U$1016,20,FALSE),0)),0)</f>
        <v>0</v>
      </c>
    </row>
    <row r="129" spans="1:6" x14ac:dyDescent="0.25">
      <c r="A129" s="308">
        <f t="shared" si="1"/>
        <v>118</v>
      </c>
      <c r="B129" s="313" t="str">
        <f>IF(+'10. Type 1 Emp Cov. Period Comp'!B138=0," ",+'10. Type 1 Emp Cov. Period Comp'!B138)</f>
        <v xml:space="preserve"> </v>
      </c>
      <c r="C129" s="466" t="str">
        <f>IF(+'10. Type 1 Emp Cov. Period Comp'!C138=0," ",+'10. Type 1 Emp Cov. Period Comp'!C138)</f>
        <v xml:space="preserve"> </v>
      </c>
      <c r="D129" s="313">
        <f>+'10. Type 1 Emp Cov. Period Comp'!AE138</f>
        <v>0</v>
      </c>
      <c r="E129" s="467">
        <f>+'11. Type 1 Emp 2020 FTE'!AG136+'11. Type 1 Emp 2020 FTE'!AH136</f>
        <v>0</v>
      </c>
      <c r="F129" s="313">
        <f>ROUND(IF('10. Type 1 Emp Cov. Period Comp'!B138=0,IF('8. Wage Rate Penalty'!U134=0,0,'8. Wage Rate Penalty'!U134),_xlfn.IFNA(VLOOKUP('10. Type 1 Emp Cov. Period Comp'!B138,'8. Wage Rate Penalty'!$B$17:$U$1016,20,FALSE),0)),0)</f>
        <v>0</v>
      </c>
    </row>
    <row r="130" spans="1:6" x14ac:dyDescent="0.25">
      <c r="A130" s="308">
        <f t="shared" si="1"/>
        <v>119</v>
      </c>
      <c r="B130" s="313" t="str">
        <f>IF(+'10. Type 1 Emp Cov. Period Comp'!B139=0," ",+'10. Type 1 Emp Cov. Period Comp'!B139)</f>
        <v xml:space="preserve"> </v>
      </c>
      <c r="C130" s="466" t="str">
        <f>IF(+'10. Type 1 Emp Cov. Period Comp'!C139=0," ",+'10. Type 1 Emp Cov. Period Comp'!C139)</f>
        <v xml:space="preserve"> </v>
      </c>
      <c r="D130" s="313">
        <f>+'10. Type 1 Emp Cov. Period Comp'!AE139</f>
        <v>0</v>
      </c>
      <c r="E130" s="467">
        <f>+'11. Type 1 Emp 2020 FTE'!AG137+'11. Type 1 Emp 2020 FTE'!AH137</f>
        <v>0</v>
      </c>
      <c r="F130" s="313">
        <f>ROUND(IF('10. Type 1 Emp Cov. Period Comp'!B139=0,IF('8. Wage Rate Penalty'!U135=0,0,'8. Wage Rate Penalty'!U135),_xlfn.IFNA(VLOOKUP('10. Type 1 Emp Cov. Period Comp'!B139,'8. Wage Rate Penalty'!$B$17:$U$1016,20,FALSE),0)),0)</f>
        <v>0</v>
      </c>
    </row>
    <row r="131" spans="1:6" x14ac:dyDescent="0.25">
      <c r="A131" s="308">
        <f t="shared" si="1"/>
        <v>120</v>
      </c>
      <c r="B131" s="313" t="str">
        <f>IF(+'10. Type 1 Emp Cov. Period Comp'!B140=0," ",+'10. Type 1 Emp Cov. Period Comp'!B140)</f>
        <v xml:space="preserve"> </v>
      </c>
      <c r="C131" s="466" t="str">
        <f>IF(+'10. Type 1 Emp Cov. Period Comp'!C140=0," ",+'10. Type 1 Emp Cov. Period Comp'!C140)</f>
        <v xml:space="preserve"> </v>
      </c>
      <c r="D131" s="313">
        <f>+'10. Type 1 Emp Cov. Period Comp'!AE140</f>
        <v>0</v>
      </c>
      <c r="E131" s="467">
        <f>+'11. Type 1 Emp 2020 FTE'!AG138+'11. Type 1 Emp 2020 FTE'!AH138</f>
        <v>0</v>
      </c>
      <c r="F131" s="313">
        <f>ROUND(IF('10. Type 1 Emp Cov. Period Comp'!B140=0,IF('8. Wage Rate Penalty'!U136=0,0,'8. Wage Rate Penalty'!U136),_xlfn.IFNA(VLOOKUP('10. Type 1 Emp Cov. Period Comp'!B140,'8. Wage Rate Penalty'!$B$17:$U$1016,20,FALSE),0)),0)</f>
        <v>0</v>
      </c>
    </row>
    <row r="132" spans="1:6" x14ac:dyDescent="0.25">
      <c r="A132" s="308">
        <f t="shared" si="1"/>
        <v>121</v>
      </c>
      <c r="B132" s="313" t="str">
        <f>IF(+'10. Type 1 Emp Cov. Period Comp'!B141=0," ",+'10. Type 1 Emp Cov. Period Comp'!B141)</f>
        <v xml:space="preserve"> </v>
      </c>
      <c r="C132" s="466" t="str">
        <f>IF(+'10. Type 1 Emp Cov. Period Comp'!C141=0," ",+'10. Type 1 Emp Cov. Period Comp'!C141)</f>
        <v xml:space="preserve"> </v>
      </c>
      <c r="D132" s="313">
        <f>+'10. Type 1 Emp Cov. Period Comp'!AE141</f>
        <v>0</v>
      </c>
      <c r="E132" s="467">
        <f>+'11. Type 1 Emp 2020 FTE'!AG139+'11. Type 1 Emp 2020 FTE'!AH139</f>
        <v>0</v>
      </c>
      <c r="F132" s="313">
        <f>ROUND(IF('10. Type 1 Emp Cov. Period Comp'!B141=0,IF('8. Wage Rate Penalty'!U137=0,0,'8. Wage Rate Penalty'!U137),_xlfn.IFNA(VLOOKUP('10. Type 1 Emp Cov. Period Comp'!B141,'8. Wage Rate Penalty'!$B$17:$U$1016,20,FALSE),0)),0)</f>
        <v>0</v>
      </c>
    </row>
    <row r="133" spans="1:6" x14ac:dyDescent="0.25">
      <c r="A133" s="308">
        <f t="shared" si="1"/>
        <v>122</v>
      </c>
      <c r="B133" s="313" t="str">
        <f>IF(+'10. Type 1 Emp Cov. Period Comp'!B142=0," ",+'10. Type 1 Emp Cov. Period Comp'!B142)</f>
        <v xml:space="preserve"> </v>
      </c>
      <c r="C133" s="466" t="str">
        <f>IF(+'10. Type 1 Emp Cov. Period Comp'!C142=0," ",+'10. Type 1 Emp Cov. Period Comp'!C142)</f>
        <v xml:space="preserve"> </v>
      </c>
      <c r="D133" s="313">
        <f>+'10. Type 1 Emp Cov. Period Comp'!AE142</f>
        <v>0</v>
      </c>
      <c r="E133" s="467">
        <f>+'11. Type 1 Emp 2020 FTE'!AG140+'11. Type 1 Emp 2020 FTE'!AH140</f>
        <v>0</v>
      </c>
      <c r="F133" s="313">
        <f>ROUND(IF('10. Type 1 Emp Cov. Period Comp'!B142=0,IF('8. Wage Rate Penalty'!U138=0,0,'8. Wage Rate Penalty'!U138),_xlfn.IFNA(VLOOKUP('10. Type 1 Emp Cov. Period Comp'!B142,'8. Wage Rate Penalty'!$B$17:$U$1016,20,FALSE),0)),0)</f>
        <v>0</v>
      </c>
    </row>
    <row r="134" spans="1:6" x14ac:dyDescent="0.25">
      <c r="A134" s="308">
        <f t="shared" si="1"/>
        <v>123</v>
      </c>
      <c r="B134" s="313" t="str">
        <f>IF(+'10. Type 1 Emp Cov. Period Comp'!B143=0," ",+'10. Type 1 Emp Cov. Period Comp'!B143)</f>
        <v xml:space="preserve"> </v>
      </c>
      <c r="C134" s="466" t="str">
        <f>IF(+'10. Type 1 Emp Cov. Period Comp'!C143=0," ",+'10. Type 1 Emp Cov. Period Comp'!C143)</f>
        <v xml:space="preserve"> </v>
      </c>
      <c r="D134" s="313">
        <f>+'10. Type 1 Emp Cov. Period Comp'!AE143</f>
        <v>0</v>
      </c>
      <c r="E134" s="467">
        <f>+'11. Type 1 Emp 2020 FTE'!AG141+'11. Type 1 Emp 2020 FTE'!AH141</f>
        <v>0</v>
      </c>
      <c r="F134" s="313">
        <f>ROUND(IF('10. Type 1 Emp Cov. Period Comp'!B143=0,IF('8. Wage Rate Penalty'!U139=0,0,'8. Wage Rate Penalty'!U139),_xlfn.IFNA(VLOOKUP('10. Type 1 Emp Cov. Period Comp'!B143,'8. Wage Rate Penalty'!$B$17:$U$1016,20,FALSE),0)),0)</f>
        <v>0</v>
      </c>
    </row>
    <row r="135" spans="1:6" x14ac:dyDescent="0.25">
      <c r="A135" s="308">
        <f t="shared" si="1"/>
        <v>124</v>
      </c>
      <c r="B135" s="313" t="str">
        <f>IF(+'10. Type 1 Emp Cov. Period Comp'!B144=0," ",+'10. Type 1 Emp Cov. Period Comp'!B144)</f>
        <v xml:space="preserve"> </v>
      </c>
      <c r="C135" s="466" t="str">
        <f>IF(+'10. Type 1 Emp Cov. Period Comp'!C144=0," ",+'10. Type 1 Emp Cov. Period Comp'!C144)</f>
        <v xml:space="preserve"> </v>
      </c>
      <c r="D135" s="313">
        <f>+'10. Type 1 Emp Cov. Period Comp'!AE144</f>
        <v>0</v>
      </c>
      <c r="E135" s="467">
        <f>+'11. Type 1 Emp 2020 FTE'!AG142+'11. Type 1 Emp 2020 FTE'!AH142</f>
        <v>0</v>
      </c>
      <c r="F135" s="313">
        <f>ROUND(IF('10. Type 1 Emp Cov. Period Comp'!B144=0,IF('8. Wage Rate Penalty'!U140=0,0,'8. Wage Rate Penalty'!U140),_xlfn.IFNA(VLOOKUP('10. Type 1 Emp Cov. Period Comp'!B144,'8. Wage Rate Penalty'!$B$17:$U$1016,20,FALSE),0)),0)</f>
        <v>0</v>
      </c>
    </row>
    <row r="136" spans="1:6" x14ac:dyDescent="0.25">
      <c r="A136" s="308">
        <f t="shared" si="1"/>
        <v>125</v>
      </c>
      <c r="B136" s="313" t="str">
        <f>IF(+'10. Type 1 Emp Cov. Period Comp'!B145=0," ",+'10. Type 1 Emp Cov. Period Comp'!B145)</f>
        <v xml:space="preserve"> </v>
      </c>
      <c r="C136" s="466" t="str">
        <f>IF(+'10. Type 1 Emp Cov. Period Comp'!C145=0," ",+'10. Type 1 Emp Cov. Period Comp'!C145)</f>
        <v xml:space="preserve"> </v>
      </c>
      <c r="D136" s="313">
        <f>+'10. Type 1 Emp Cov. Period Comp'!AE145</f>
        <v>0</v>
      </c>
      <c r="E136" s="467">
        <f>+'11. Type 1 Emp 2020 FTE'!AG143+'11. Type 1 Emp 2020 FTE'!AH143</f>
        <v>0</v>
      </c>
      <c r="F136" s="313">
        <f>ROUND(IF('10. Type 1 Emp Cov. Period Comp'!B145=0,IF('8. Wage Rate Penalty'!U141=0,0,'8. Wage Rate Penalty'!U141),_xlfn.IFNA(VLOOKUP('10. Type 1 Emp Cov. Period Comp'!B145,'8. Wage Rate Penalty'!$B$17:$U$1016,20,FALSE),0)),0)</f>
        <v>0</v>
      </c>
    </row>
    <row r="137" spans="1:6" x14ac:dyDescent="0.25">
      <c r="A137" s="308">
        <f t="shared" si="1"/>
        <v>126</v>
      </c>
      <c r="B137" s="313" t="str">
        <f>IF(+'10. Type 1 Emp Cov. Period Comp'!B146=0," ",+'10. Type 1 Emp Cov. Period Comp'!B146)</f>
        <v xml:space="preserve"> </v>
      </c>
      <c r="C137" s="466" t="str">
        <f>IF(+'10. Type 1 Emp Cov. Period Comp'!C146=0," ",+'10. Type 1 Emp Cov. Period Comp'!C146)</f>
        <v xml:space="preserve"> </v>
      </c>
      <c r="D137" s="313">
        <f>+'10. Type 1 Emp Cov. Period Comp'!AE146</f>
        <v>0</v>
      </c>
      <c r="E137" s="467">
        <f>+'11. Type 1 Emp 2020 FTE'!AG144+'11. Type 1 Emp 2020 FTE'!AH144</f>
        <v>0</v>
      </c>
      <c r="F137" s="313">
        <f>ROUND(IF('10. Type 1 Emp Cov. Period Comp'!B146=0,IF('8. Wage Rate Penalty'!U142=0,0,'8. Wage Rate Penalty'!U142),_xlfn.IFNA(VLOOKUP('10. Type 1 Emp Cov. Period Comp'!B146,'8. Wage Rate Penalty'!$B$17:$U$1016,20,FALSE),0)),0)</f>
        <v>0</v>
      </c>
    </row>
    <row r="138" spans="1:6" x14ac:dyDescent="0.25">
      <c r="A138" s="308">
        <f t="shared" si="1"/>
        <v>127</v>
      </c>
      <c r="B138" s="313" t="str">
        <f>IF(+'10. Type 1 Emp Cov. Period Comp'!B147=0," ",+'10. Type 1 Emp Cov. Period Comp'!B147)</f>
        <v xml:space="preserve"> </v>
      </c>
      <c r="C138" s="466" t="str">
        <f>IF(+'10. Type 1 Emp Cov. Period Comp'!C147=0," ",+'10. Type 1 Emp Cov. Period Comp'!C147)</f>
        <v xml:space="preserve"> </v>
      </c>
      <c r="D138" s="313">
        <f>+'10. Type 1 Emp Cov. Period Comp'!AE147</f>
        <v>0</v>
      </c>
      <c r="E138" s="467">
        <f>+'11. Type 1 Emp 2020 FTE'!AG145+'11. Type 1 Emp 2020 FTE'!AH145</f>
        <v>0</v>
      </c>
      <c r="F138" s="313">
        <f>ROUND(IF('10. Type 1 Emp Cov. Period Comp'!B147=0,IF('8. Wage Rate Penalty'!U143=0,0,'8. Wage Rate Penalty'!U143),_xlfn.IFNA(VLOOKUP('10. Type 1 Emp Cov. Period Comp'!B147,'8. Wage Rate Penalty'!$B$17:$U$1016,20,FALSE),0)),0)</f>
        <v>0</v>
      </c>
    </row>
    <row r="139" spans="1:6" x14ac:dyDescent="0.25">
      <c r="A139" s="308">
        <f t="shared" si="1"/>
        <v>128</v>
      </c>
      <c r="B139" s="313" t="str">
        <f>IF(+'10. Type 1 Emp Cov. Period Comp'!B148=0," ",+'10. Type 1 Emp Cov. Period Comp'!B148)</f>
        <v xml:space="preserve"> </v>
      </c>
      <c r="C139" s="466" t="str">
        <f>IF(+'10. Type 1 Emp Cov. Period Comp'!C148=0," ",+'10. Type 1 Emp Cov. Period Comp'!C148)</f>
        <v xml:space="preserve"> </v>
      </c>
      <c r="D139" s="313">
        <f>+'10. Type 1 Emp Cov. Period Comp'!AE148</f>
        <v>0</v>
      </c>
      <c r="E139" s="467">
        <f>+'11. Type 1 Emp 2020 FTE'!AG146+'11. Type 1 Emp 2020 FTE'!AH146</f>
        <v>0</v>
      </c>
      <c r="F139" s="313">
        <f>ROUND(IF('10. Type 1 Emp Cov. Period Comp'!B148=0,IF('8. Wage Rate Penalty'!U144=0,0,'8. Wage Rate Penalty'!U144),_xlfn.IFNA(VLOOKUP('10. Type 1 Emp Cov. Period Comp'!B148,'8. Wage Rate Penalty'!$B$17:$U$1016,20,FALSE),0)),0)</f>
        <v>0</v>
      </c>
    </row>
    <row r="140" spans="1:6" x14ac:dyDescent="0.25">
      <c r="A140" s="308">
        <f t="shared" si="1"/>
        <v>129</v>
      </c>
      <c r="B140" s="313" t="str">
        <f>IF(+'10. Type 1 Emp Cov. Period Comp'!B149=0," ",+'10. Type 1 Emp Cov. Period Comp'!B149)</f>
        <v xml:space="preserve"> </v>
      </c>
      <c r="C140" s="466" t="str">
        <f>IF(+'10. Type 1 Emp Cov. Period Comp'!C149=0," ",+'10. Type 1 Emp Cov. Period Comp'!C149)</f>
        <v xml:space="preserve"> </v>
      </c>
      <c r="D140" s="313">
        <f>+'10. Type 1 Emp Cov. Period Comp'!AE149</f>
        <v>0</v>
      </c>
      <c r="E140" s="467">
        <f>+'11. Type 1 Emp 2020 FTE'!AG147+'11. Type 1 Emp 2020 FTE'!AH147</f>
        <v>0</v>
      </c>
      <c r="F140" s="313">
        <f>ROUND(IF('10. Type 1 Emp Cov. Period Comp'!B149=0,IF('8. Wage Rate Penalty'!U145=0,0,'8. Wage Rate Penalty'!U145),_xlfn.IFNA(VLOOKUP('10. Type 1 Emp Cov. Period Comp'!B149,'8. Wage Rate Penalty'!$B$17:$U$1016,20,FALSE),0)),0)</f>
        <v>0</v>
      </c>
    </row>
    <row r="141" spans="1:6" x14ac:dyDescent="0.25">
      <c r="A141" s="308">
        <f t="shared" si="1"/>
        <v>130</v>
      </c>
      <c r="B141" s="313" t="str">
        <f>IF(+'10. Type 1 Emp Cov. Period Comp'!B150=0," ",+'10. Type 1 Emp Cov. Period Comp'!B150)</f>
        <v xml:space="preserve"> </v>
      </c>
      <c r="C141" s="466" t="str">
        <f>IF(+'10. Type 1 Emp Cov. Period Comp'!C150=0," ",+'10. Type 1 Emp Cov. Period Comp'!C150)</f>
        <v xml:space="preserve"> </v>
      </c>
      <c r="D141" s="313">
        <f>+'10. Type 1 Emp Cov. Period Comp'!AE150</f>
        <v>0</v>
      </c>
      <c r="E141" s="467">
        <f>+'11. Type 1 Emp 2020 FTE'!AG148+'11. Type 1 Emp 2020 FTE'!AH148</f>
        <v>0</v>
      </c>
      <c r="F141" s="313">
        <f>ROUND(IF('10. Type 1 Emp Cov. Period Comp'!B150=0,IF('8. Wage Rate Penalty'!U146=0,0,'8. Wage Rate Penalty'!U146),_xlfn.IFNA(VLOOKUP('10. Type 1 Emp Cov. Period Comp'!B150,'8. Wage Rate Penalty'!$B$17:$U$1016,20,FALSE),0)),0)</f>
        <v>0</v>
      </c>
    </row>
    <row r="142" spans="1:6" x14ac:dyDescent="0.25">
      <c r="A142" s="308">
        <f t="shared" ref="A142:A205" si="2">+A141+1</f>
        <v>131</v>
      </c>
      <c r="B142" s="313" t="str">
        <f>IF(+'10. Type 1 Emp Cov. Period Comp'!B151=0," ",+'10. Type 1 Emp Cov. Period Comp'!B151)</f>
        <v xml:space="preserve"> </v>
      </c>
      <c r="C142" s="466" t="str">
        <f>IF(+'10. Type 1 Emp Cov. Period Comp'!C151=0," ",+'10. Type 1 Emp Cov. Period Comp'!C151)</f>
        <v xml:space="preserve"> </v>
      </c>
      <c r="D142" s="313">
        <f>+'10. Type 1 Emp Cov. Period Comp'!AE151</f>
        <v>0</v>
      </c>
      <c r="E142" s="467">
        <f>+'11. Type 1 Emp 2020 FTE'!AG149+'11. Type 1 Emp 2020 FTE'!AH149</f>
        <v>0</v>
      </c>
      <c r="F142" s="313">
        <f>ROUND(IF('10. Type 1 Emp Cov. Period Comp'!B151=0,IF('8. Wage Rate Penalty'!U147=0,0,'8. Wage Rate Penalty'!U147),_xlfn.IFNA(VLOOKUP('10. Type 1 Emp Cov. Period Comp'!B151,'8. Wage Rate Penalty'!$B$17:$U$1016,20,FALSE),0)),0)</f>
        <v>0</v>
      </c>
    </row>
    <row r="143" spans="1:6" x14ac:dyDescent="0.25">
      <c r="A143" s="308">
        <f t="shared" si="2"/>
        <v>132</v>
      </c>
      <c r="B143" s="313" t="str">
        <f>IF(+'10. Type 1 Emp Cov. Period Comp'!B152=0," ",+'10. Type 1 Emp Cov. Period Comp'!B152)</f>
        <v xml:space="preserve"> </v>
      </c>
      <c r="C143" s="466" t="str">
        <f>IF(+'10. Type 1 Emp Cov. Period Comp'!C152=0," ",+'10. Type 1 Emp Cov. Period Comp'!C152)</f>
        <v xml:space="preserve"> </v>
      </c>
      <c r="D143" s="313">
        <f>+'10. Type 1 Emp Cov. Period Comp'!AE152</f>
        <v>0</v>
      </c>
      <c r="E143" s="467">
        <f>+'11. Type 1 Emp 2020 FTE'!AG150+'11. Type 1 Emp 2020 FTE'!AH150</f>
        <v>0</v>
      </c>
      <c r="F143" s="313">
        <f>ROUND(IF('10. Type 1 Emp Cov. Period Comp'!B152=0,IF('8. Wage Rate Penalty'!U148=0,0,'8. Wage Rate Penalty'!U148),_xlfn.IFNA(VLOOKUP('10. Type 1 Emp Cov. Period Comp'!B152,'8. Wage Rate Penalty'!$B$17:$U$1016,20,FALSE),0)),0)</f>
        <v>0</v>
      </c>
    </row>
    <row r="144" spans="1:6" x14ac:dyDescent="0.25">
      <c r="A144" s="308">
        <f t="shared" si="2"/>
        <v>133</v>
      </c>
      <c r="B144" s="313" t="str">
        <f>IF(+'10. Type 1 Emp Cov. Period Comp'!B153=0," ",+'10. Type 1 Emp Cov. Period Comp'!B153)</f>
        <v xml:space="preserve"> </v>
      </c>
      <c r="C144" s="466" t="str">
        <f>IF(+'10. Type 1 Emp Cov. Period Comp'!C153=0," ",+'10. Type 1 Emp Cov. Period Comp'!C153)</f>
        <v xml:space="preserve"> </v>
      </c>
      <c r="D144" s="313">
        <f>+'10. Type 1 Emp Cov. Period Comp'!AE153</f>
        <v>0</v>
      </c>
      <c r="E144" s="467">
        <f>+'11. Type 1 Emp 2020 FTE'!AG151+'11. Type 1 Emp 2020 FTE'!AH151</f>
        <v>0</v>
      </c>
      <c r="F144" s="313">
        <f>ROUND(IF('10. Type 1 Emp Cov. Period Comp'!B153=0,IF('8. Wage Rate Penalty'!U149=0,0,'8. Wage Rate Penalty'!U149),_xlfn.IFNA(VLOOKUP('10. Type 1 Emp Cov. Period Comp'!B153,'8. Wage Rate Penalty'!$B$17:$U$1016,20,FALSE),0)),0)</f>
        <v>0</v>
      </c>
    </row>
    <row r="145" spans="1:6" x14ac:dyDescent="0.25">
      <c r="A145" s="308">
        <f t="shared" si="2"/>
        <v>134</v>
      </c>
      <c r="B145" s="313" t="str">
        <f>IF(+'10. Type 1 Emp Cov. Period Comp'!B154=0," ",+'10. Type 1 Emp Cov. Period Comp'!B154)</f>
        <v xml:space="preserve"> </v>
      </c>
      <c r="C145" s="466" t="str">
        <f>IF(+'10. Type 1 Emp Cov. Period Comp'!C154=0," ",+'10. Type 1 Emp Cov. Period Comp'!C154)</f>
        <v xml:space="preserve"> </v>
      </c>
      <c r="D145" s="313">
        <f>+'10. Type 1 Emp Cov. Period Comp'!AE154</f>
        <v>0</v>
      </c>
      <c r="E145" s="467">
        <f>+'11. Type 1 Emp 2020 FTE'!AG152+'11. Type 1 Emp 2020 FTE'!AH152</f>
        <v>0</v>
      </c>
      <c r="F145" s="313">
        <f>ROUND(IF('10. Type 1 Emp Cov. Period Comp'!B154=0,IF('8. Wage Rate Penalty'!U150=0,0,'8. Wage Rate Penalty'!U150),_xlfn.IFNA(VLOOKUP('10. Type 1 Emp Cov. Period Comp'!B154,'8. Wage Rate Penalty'!$B$17:$U$1016,20,FALSE),0)),0)</f>
        <v>0</v>
      </c>
    </row>
    <row r="146" spans="1:6" x14ac:dyDescent="0.25">
      <c r="A146" s="308">
        <f t="shared" si="2"/>
        <v>135</v>
      </c>
      <c r="B146" s="313" t="str">
        <f>IF(+'10. Type 1 Emp Cov. Period Comp'!B155=0," ",+'10. Type 1 Emp Cov. Period Comp'!B155)</f>
        <v xml:space="preserve"> </v>
      </c>
      <c r="C146" s="466" t="str">
        <f>IF(+'10. Type 1 Emp Cov. Period Comp'!C155=0," ",+'10. Type 1 Emp Cov. Period Comp'!C155)</f>
        <v xml:space="preserve"> </v>
      </c>
      <c r="D146" s="313">
        <f>+'10. Type 1 Emp Cov. Period Comp'!AE155</f>
        <v>0</v>
      </c>
      <c r="E146" s="467">
        <f>+'11. Type 1 Emp 2020 FTE'!AG153+'11. Type 1 Emp 2020 FTE'!AH153</f>
        <v>0</v>
      </c>
      <c r="F146" s="313">
        <f>ROUND(IF('10. Type 1 Emp Cov. Period Comp'!B155=0,IF('8. Wage Rate Penalty'!U151=0,0,'8. Wage Rate Penalty'!U151),_xlfn.IFNA(VLOOKUP('10. Type 1 Emp Cov. Period Comp'!B155,'8. Wage Rate Penalty'!$B$17:$U$1016,20,FALSE),0)),0)</f>
        <v>0</v>
      </c>
    </row>
    <row r="147" spans="1:6" x14ac:dyDescent="0.25">
      <c r="A147" s="308">
        <f t="shared" si="2"/>
        <v>136</v>
      </c>
      <c r="B147" s="313" t="str">
        <f>IF(+'10. Type 1 Emp Cov. Period Comp'!B156=0," ",+'10. Type 1 Emp Cov. Period Comp'!B156)</f>
        <v xml:space="preserve"> </v>
      </c>
      <c r="C147" s="466" t="str">
        <f>IF(+'10. Type 1 Emp Cov. Period Comp'!C156=0," ",+'10. Type 1 Emp Cov. Period Comp'!C156)</f>
        <v xml:space="preserve"> </v>
      </c>
      <c r="D147" s="313">
        <f>+'10. Type 1 Emp Cov. Period Comp'!AE156</f>
        <v>0</v>
      </c>
      <c r="E147" s="467">
        <f>+'11. Type 1 Emp 2020 FTE'!AG154+'11. Type 1 Emp 2020 FTE'!AH154</f>
        <v>0</v>
      </c>
      <c r="F147" s="313">
        <f>ROUND(IF('10. Type 1 Emp Cov. Period Comp'!B156=0,IF('8. Wage Rate Penalty'!U152=0,0,'8. Wage Rate Penalty'!U152),_xlfn.IFNA(VLOOKUP('10. Type 1 Emp Cov. Period Comp'!B156,'8. Wage Rate Penalty'!$B$17:$U$1016,20,FALSE),0)),0)</f>
        <v>0</v>
      </c>
    </row>
    <row r="148" spans="1:6" x14ac:dyDescent="0.25">
      <c r="A148" s="308">
        <f t="shared" si="2"/>
        <v>137</v>
      </c>
      <c r="B148" s="313" t="str">
        <f>IF(+'10. Type 1 Emp Cov. Period Comp'!B157=0," ",+'10. Type 1 Emp Cov. Period Comp'!B157)</f>
        <v xml:space="preserve"> </v>
      </c>
      <c r="C148" s="466" t="str">
        <f>IF(+'10. Type 1 Emp Cov. Period Comp'!C157=0," ",+'10. Type 1 Emp Cov. Period Comp'!C157)</f>
        <v xml:space="preserve"> </v>
      </c>
      <c r="D148" s="313">
        <f>+'10. Type 1 Emp Cov. Period Comp'!AE157</f>
        <v>0</v>
      </c>
      <c r="E148" s="467">
        <f>+'11. Type 1 Emp 2020 FTE'!AG155+'11. Type 1 Emp 2020 FTE'!AH155</f>
        <v>0</v>
      </c>
      <c r="F148" s="313">
        <f>ROUND(IF('10. Type 1 Emp Cov. Period Comp'!B157=0,IF('8. Wage Rate Penalty'!U153=0,0,'8. Wage Rate Penalty'!U153),_xlfn.IFNA(VLOOKUP('10. Type 1 Emp Cov. Period Comp'!B157,'8. Wage Rate Penalty'!$B$17:$U$1016,20,FALSE),0)),0)</f>
        <v>0</v>
      </c>
    </row>
    <row r="149" spans="1:6" x14ac:dyDescent="0.25">
      <c r="A149" s="308">
        <f t="shared" si="2"/>
        <v>138</v>
      </c>
      <c r="B149" s="313" t="str">
        <f>IF(+'10. Type 1 Emp Cov. Period Comp'!B158=0," ",+'10. Type 1 Emp Cov. Period Comp'!B158)</f>
        <v xml:space="preserve"> </v>
      </c>
      <c r="C149" s="466" t="str">
        <f>IF(+'10. Type 1 Emp Cov. Period Comp'!C158=0," ",+'10. Type 1 Emp Cov. Period Comp'!C158)</f>
        <v xml:space="preserve"> </v>
      </c>
      <c r="D149" s="313">
        <f>+'10. Type 1 Emp Cov. Period Comp'!AE158</f>
        <v>0</v>
      </c>
      <c r="E149" s="467">
        <f>+'11. Type 1 Emp 2020 FTE'!AG156+'11. Type 1 Emp 2020 FTE'!AH156</f>
        <v>0</v>
      </c>
      <c r="F149" s="313">
        <f>ROUND(IF('10. Type 1 Emp Cov. Period Comp'!B158=0,IF('8. Wage Rate Penalty'!U154=0,0,'8. Wage Rate Penalty'!U154),_xlfn.IFNA(VLOOKUP('10. Type 1 Emp Cov. Period Comp'!B158,'8. Wage Rate Penalty'!$B$17:$U$1016,20,FALSE),0)),0)</f>
        <v>0</v>
      </c>
    </row>
    <row r="150" spans="1:6" x14ac:dyDescent="0.25">
      <c r="A150" s="308">
        <f t="shared" si="2"/>
        <v>139</v>
      </c>
      <c r="B150" s="313" t="str">
        <f>IF(+'10. Type 1 Emp Cov. Period Comp'!B159=0," ",+'10. Type 1 Emp Cov. Period Comp'!B159)</f>
        <v xml:space="preserve"> </v>
      </c>
      <c r="C150" s="466" t="str">
        <f>IF(+'10. Type 1 Emp Cov. Period Comp'!C159=0," ",+'10. Type 1 Emp Cov. Period Comp'!C159)</f>
        <v xml:space="preserve"> </v>
      </c>
      <c r="D150" s="313">
        <f>+'10. Type 1 Emp Cov. Period Comp'!AE159</f>
        <v>0</v>
      </c>
      <c r="E150" s="467">
        <f>+'11. Type 1 Emp 2020 FTE'!AG157+'11. Type 1 Emp 2020 FTE'!AH157</f>
        <v>0</v>
      </c>
      <c r="F150" s="313">
        <f>ROUND(IF('10. Type 1 Emp Cov. Period Comp'!B159=0,IF('8. Wage Rate Penalty'!U155=0,0,'8. Wage Rate Penalty'!U155),_xlfn.IFNA(VLOOKUP('10. Type 1 Emp Cov. Period Comp'!B159,'8. Wage Rate Penalty'!$B$17:$U$1016,20,FALSE),0)),0)</f>
        <v>0</v>
      </c>
    </row>
    <row r="151" spans="1:6" x14ac:dyDescent="0.25">
      <c r="A151" s="308">
        <f t="shared" si="2"/>
        <v>140</v>
      </c>
      <c r="B151" s="313" t="str">
        <f>IF(+'10. Type 1 Emp Cov. Period Comp'!B160=0," ",+'10. Type 1 Emp Cov. Period Comp'!B160)</f>
        <v xml:space="preserve"> </v>
      </c>
      <c r="C151" s="466" t="str">
        <f>IF(+'10. Type 1 Emp Cov. Period Comp'!C160=0," ",+'10. Type 1 Emp Cov. Period Comp'!C160)</f>
        <v xml:space="preserve"> </v>
      </c>
      <c r="D151" s="313">
        <f>+'10. Type 1 Emp Cov. Period Comp'!AE160</f>
        <v>0</v>
      </c>
      <c r="E151" s="467">
        <f>+'11. Type 1 Emp 2020 FTE'!AG158+'11. Type 1 Emp 2020 FTE'!AH158</f>
        <v>0</v>
      </c>
      <c r="F151" s="313">
        <f>ROUND(IF('10. Type 1 Emp Cov. Period Comp'!B160=0,IF('8. Wage Rate Penalty'!U156=0,0,'8. Wage Rate Penalty'!U156),_xlfn.IFNA(VLOOKUP('10. Type 1 Emp Cov. Period Comp'!B160,'8. Wage Rate Penalty'!$B$17:$U$1016,20,FALSE),0)),0)</f>
        <v>0</v>
      </c>
    </row>
    <row r="152" spans="1:6" x14ac:dyDescent="0.25">
      <c r="A152" s="308">
        <f t="shared" si="2"/>
        <v>141</v>
      </c>
      <c r="B152" s="313" t="str">
        <f>IF(+'10. Type 1 Emp Cov. Period Comp'!B161=0," ",+'10. Type 1 Emp Cov. Period Comp'!B161)</f>
        <v xml:space="preserve"> </v>
      </c>
      <c r="C152" s="466" t="str">
        <f>IF(+'10. Type 1 Emp Cov. Period Comp'!C161=0," ",+'10. Type 1 Emp Cov. Period Comp'!C161)</f>
        <v xml:space="preserve"> </v>
      </c>
      <c r="D152" s="313">
        <f>+'10. Type 1 Emp Cov. Period Comp'!AE161</f>
        <v>0</v>
      </c>
      <c r="E152" s="467">
        <f>+'11. Type 1 Emp 2020 FTE'!AG159+'11. Type 1 Emp 2020 FTE'!AH159</f>
        <v>0</v>
      </c>
      <c r="F152" s="313">
        <f>ROUND(IF('10. Type 1 Emp Cov. Period Comp'!B161=0,IF('8. Wage Rate Penalty'!U157=0,0,'8. Wage Rate Penalty'!U157),_xlfn.IFNA(VLOOKUP('10. Type 1 Emp Cov. Period Comp'!B161,'8. Wage Rate Penalty'!$B$17:$U$1016,20,FALSE),0)),0)</f>
        <v>0</v>
      </c>
    </row>
    <row r="153" spans="1:6" x14ac:dyDescent="0.25">
      <c r="A153" s="308">
        <f t="shared" si="2"/>
        <v>142</v>
      </c>
      <c r="B153" s="313" t="str">
        <f>IF(+'10. Type 1 Emp Cov. Period Comp'!B162=0," ",+'10. Type 1 Emp Cov. Period Comp'!B162)</f>
        <v xml:space="preserve"> </v>
      </c>
      <c r="C153" s="466" t="str">
        <f>IF(+'10. Type 1 Emp Cov. Period Comp'!C162=0," ",+'10. Type 1 Emp Cov. Period Comp'!C162)</f>
        <v xml:space="preserve"> </v>
      </c>
      <c r="D153" s="313">
        <f>+'10. Type 1 Emp Cov. Period Comp'!AE162</f>
        <v>0</v>
      </c>
      <c r="E153" s="467">
        <f>+'11. Type 1 Emp 2020 FTE'!AG160+'11. Type 1 Emp 2020 FTE'!AH160</f>
        <v>0</v>
      </c>
      <c r="F153" s="313">
        <f>ROUND(IF('10. Type 1 Emp Cov. Period Comp'!B162=0,IF('8. Wage Rate Penalty'!U158=0,0,'8. Wage Rate Penalty'!U158),_xlfn.IFNA(VLOOKUP('10. Type 1 Emp Cov. Period Comp'!B162,'8. Wage Rate Penalty'!$B$17:$U$1016,20,FALSE),0)),0)</f>
        <v>0</v>
      </c>
    </row>
    <row r="154" spans="1:6" x14ac:dyDescent="0.25">
      <c r="A154" s="308">
        <f t="shared" si="2"/>
        <v>143</v>
      </c>
      <c r="B154" s="313" t="str">
        <f>IF(+'10. Type 1 Emp Cov. Period Comp'!B163=0," ",+'10. Type 1 Emp Cov. Period Comp'!B163)</f>
        <v xml:space="preserve"> </v>
      </c>
      <c r="C154" s="466" t="str">
        <f>IF(+'10. Type 1 Emp Cov. Period Comp'!C163=0," ",+'10. Type 1 Emp Cov. Period Comp'!C163)</f>
        <v xml:space="preserve"> </v>
      </c>
      <c r="D154" s="313">
        <f>+'10. Type 1 Emp Cov. Period Comp'!AE163</f>
        <v>0</v>
      </c>
      <c r="E154" s="467">
        <f>+'11. Type 1 Emp 2020 FTE'!AG161+'11. Type 1 Emp 2020 FTE'!AH161</f>
        <v>0</v>
      </c>
      <c r="F154" s="313">
        <f>ROUND(IF('10. Type 1 Emp Cov. Period Comp'!B163=0,IF('8. Wage Rate Penalty'!U159=0,0,'8. Wage Rate Penalty'!U159),_xlfn.IFNA(VLOOKUP('10. Type 1 Emp Cov. Period Comp'!B163,'8. Wage Rate Penalty'!$B$17:$U$1016,20,FALSE),0)),0)</f>
        <v>0</v>
      </c>
    </row>
    <row r="155" spans="1:6" x14ac:dyDescent="0.25">
      <c r="A155" s="308">
        <f t="shared" si="2"/>
        <v>144</v>
      </c>
      <c r="B155" s="313" t="str">
        <f>IF(+'10. Type 1 Emp Cov. Period Comp'!B164=0," ",+'10. Type 1 Emp Cov. Period Comp'!B164)</f>
        <v xml:space="preserve"> </v>
      </c>
      <c r="C155" s="466" t="str">
        <f>IF(+'10. Type 1 Emp Cov. Period Comp'!C164=0," ",+'10. Type 1 Emp Cov. Period Comp'!C164)</f>
        <v xml:space="preserve"> </v>
      </c>
      <c r="D155" s="313">
        <f>+'10. Type 1 Emp Cov. Period Comp'!AE164</f>
        <v>0</v>
      </c>
      <c r="E155" s="467">
        <f>+'11. Type 1 Emp 2020 FTE'!AG162+'11. Type 1 Emp 2020 FTE'!AH162</f>
        <v>0</v>
      </c>
      <c r="F155" s="313">
        <f>ROUND(IF('10. Type 1 Emp Cov. Period Comp'!B164=0,IF('8. Wage Rate Penalty'!U160=0,0,'8. Wage Rate Penalty'!U160),_xlfn.IFNA(VLOOKUP('10. Type 1 Emp Cov. Period Comp'!B164,'8. Wage Rate Penalty'!$B$17:$U$1016,20,FALSE),0)),0)</f>
        <v>0</v>
      </c>
    </row>
    <row r="156" spans="1:6" x14ac:dyDescent="0.25">
      <c r="A156" s="308">
        <f t="shared" si="2"/>
        <v>145</v>
      </c>
      <c r="B156" s="313" t="str">
        <f>IF(+'10. Type 1 Emp Cov. Period Comp'!B165=0," ",+'10. Type 1 Emp Cov. Period Comp'!B165)</f>
        <v xml:space="preserve"> </v>
      </c>
      <c r="C156" s="466" t="str">
        <f>IF(+'10. Type 1 Emp Cov. Period Comp'!C165=0," ",+'10. Type 1 Emp Cov. Period Comp'!C165)</f>
        <v xml:space="preserve"> </v>
      </c>
      <c r="D156" s="313">
        <f>+'10. Type 1 Emp Cov. Period Comp'!AE165</f>
        <v>0</v>
      </c>
      <c r="E156" s="467">
        <f>+'11. Type 1 Emp 2020 FTE'!AG163+'11. Type 1 Emp 2020 FTE'!AH163</f>
        <v>0</v>
      </c>
      <c r="F156" s="313">
        <f>ROUND(IF('10. Type 1 Emp Cov. Period Comp'!B165=0,IF('8. Wage Rate Penalty'!U161=0,0,'8. Wage Rate Penalty'!U161),_xlfn.IFNA(VLOOKUP('10. Type 1 Emp Cov. Period Comp'!B165,'8. Wage Rate Penalty'!$B$17:$U$1016,20,FALSE),0)),0)</f>
        <v>0</v>
      </c>
    </row>
    <row r="157" spans="1:6" x14ac:dyDescent="0.25">
      <c r="A157" s="308">
        <f t="shared" si="2"/>
        <v>146</v>
      </c>
      <c r="B157" s="313" t="str">
        <f>IF(+'10. Type 1 Emp Cov. Period Comp'!B166=0," ",+'10. Type 1 Emp Cov. Period Comp'!B166)</f>
        <v xml:space="preserve"> </v>
      </c>
      <c r="C157" s="466" t="str">
        <f>IF(+'10. Type 1 Emp Cov. Period Comp'!C166=0," ",+'10. Type 1 Emp Cov. Period Comp'!C166)</f>
        <v xml:space="preserve"> </v>
      </c>
      <c r="D157" s="313">
        <f>+'10. Type 1 Emp Cov. Period Comp'!AE166</f>
        <v>0</v>
      </c>
      <c r="E157" s="467">
        <f>+'11. Type 1 Emp 2020 FTE'!AG164+'11. Type 1 Emp 2020 FTE'!AH164</f>
        <v>0</v>
      </c>
      <c r="F157" s="313">
        <f>ROUND(IF('10. Type 1 Emp Cov. Period Comp'!B166=0,IF('8. Wage Rate Penalty'!U162=0,0,'8. Wage Rate Penalty'!U162),_xlfn.IFNA(VLOOKUP('10. Type 1 Emp Cov. Period Comp'!B166,'8. Wage Rate Penalty'!$B$17:$U$1016,20,FALSE),0)),0)</f>
        <v>0</v>
      </c>
    </row>
    <row r="158" spans="1:6" x14ac:dyDescent="0.25">
      <c r="A158" s="308">
        <f t="shared" si="2"/>
        <v>147</v>
      </c>
      <c r="B158" s="313" t="str">
        <f>IF(+'10. Type 1 Emp Cov. Period Comp'!B167=0," ",+'10. Type 1 Emp Cov. Period Comp'!B167)</f>
        <v xml:space="preserve"> </v>
      </c>
      <c r="C158" s="466" t="str">
        <f>IF(+'10. Type 1 Emp Cov. Period Comp'!C167=0," ",+'10. Type 1 Emp Cov. Period Comp'!C167)</f>
        <v xml:space="preserve"> </v>
      </c>
      <c r="D158" s="313">
        <f>+'10. Type 1 Emp Cov. Period Comp'!AE167</f>
        <v>0</v>
      </c>
      <c r="E158" s="467">
        <f>+'11. Type 1 Emp 2020 FTE'!AG165+'11. Type 1 Emp 2020 FTE'!AH165</f>
        <v>0</v>
      </c>
      <c r="F158" s="313">
        <f>ROUND(IF('10. Type 1 Emp Cov. Period Comp'!B167=0,IF('8. Wage Rate Penalty'!U163=0,0,'8. Wage Rate Penalty'!U163),_xlfn.IFNA(VLOOKUP('10. Type 1 Emp Cov. Period Comp'!B167,'8. Wage Rate Penalty'!$B$17:$U$1016,20,FALSE),0)),0)</f>
        <v>0</v>
      </c>
    </row>
    <row r="159" spans="1:6" x14ac:dyDescent="0.25">
      <c r="A159" s="308">
        <f t="shared" si="2"/>
        <v>148</v>
      </c>
      <c r="B159" s="313" t="str">
        <f>IF(+'10. Type 1 Emp Cov. Period Comp'!B168=0," ",+'10. Type 1 Emp Cov. Period Comp'!B168)</f>
        <v xml:space="preserve"> </v>
      </c>
      <c r="C159" s="466" t="str">
        <f>IF(+'10. Type 1 Emp Cov. Period Comp'!C168=0," ",+'10. Type 1 Emp Cov. Period Comp'!C168)</f>
        <v xml:space="preserve"> </v>
      </c>
      <c r="D159" s="313">
        <f>+'10. Type 1 Emp Cov. Period Comp'!AE168</f>
        <v>0</v>
      </c>
      <c r="E159" s="467">
        <f>+'11. Type 1 Emp 2020 FTE'!AG166+'11. Type 1 Emp 2020 FTE'!AH166</f>
        <v>0</v>
      </c>
      <c r="F159" s="313">
        <f>ROUND(IF('10. Type 1 Emp Cov. Period Comp'!B168=0,IF('8. Wage Rate Penalty'!U164=0,0,'8. Wage Rate Penalty'!U164),_xlfn.IFNA(VLOOKUP('10. Type 1 Emp Cov. Period Comp'!B168,'8. Wage Rate Penalty'!$B$17:$U$1016,20,FALSE),0)),0)</f>
        <v>0</v>
      </c>
    </row>
    <row r="160" spans="1:6" x14ac:dyDescent="0.25">
      <c r="A160" s="308">
        <f t="shared" si="2"/>
        <v>149</v>
      </c>
      <c r="B160" s="313" t="str">
        <f>IF(+'10. Type 1 Emp Cov. Period Comp'!B169=0," ",+'10. Type 1 Emp Cov. Period Comp'!B169)</f>
        <v xml:space="preserve"> </v>
      </c>
      <c r="C160" s="466" t="str">
        <f>IF(+'10. Type 1 Emp Cov. Period Comp'!C169=0," ",+'10. Type 1 Emp Cov. Period Comp'!C169)</f>
        <v xml:space="preserve"> </v>
      </c>
      <c r="D160" s="313">
        <f>+'10. Type 1 Emp Cov. Period Comp'!AE169</f>
        <v>0</v>
      </c>
      <c r="E160" s="467">
        <f>+'11. Type 1 Emp 2020 FTE'!AG167+'11. Type 1 Emp 2020 FTE'!AH167</f>
        <v>0</v>
      </c>
      <c r="F160" s="313">
        <f>ROUND(IF('10. Type 1 Emp Cov. Period Comp'!B169=0,IF('8. Wage Rate Penalty'!U165=0,0,'8. Wage Rate Penalty'!U165),_xlfn.IFNA(VLOOKUP('10. Type 1 Emp Cov. Period Comp'!B169,'8. Wage Rate Penalty'!$B$17:$U$1016,20,FALSE),0)),0)</f>
        <v>0</v>
      </c>
    </row>
    <row r="161" spans="1:6" x14ac:dyDescent="0.25">
      <c r="A161" s="308">
        <f t="shared" si="2"/>
        <v>150</v>
      </c>
      <c r="B161" s="313" t="str">
        <f>IF(+'10. Type 1 Emp Cov. Period Comp'!B170=0," ",+'10. Type 1 Emp Cov. Period Comp'!B170)</f>
        <v xml:space="preserve"> </v>
      </c>
      <c r="C161" s="466" t="str">
        <f>IF(+'10. Type 1 Emp Cov. Period Comp'!C170=0," ",+'10. Type 1 Emp Cov. Period Comp'!C170)</f>
        <v xml:space="preserve"> </v>
      </c>
      <c r="D161" s="313">
        <f>+'10. Type 1 Emp Cov. Period Comp'!AE170</f>
        <v>0</v>
      </c>
      <c r="E161" s="467">
        <f>+'11. Type 1 Emp 2020 FTE'!AG168+'11. Type 1 Emp 2020 FTE'!AH168</f>
        <v>0</v>
      </c>
      <c r="F161" s="313">
        <f>ROUND(IF('10. Type 1 Emp Cov. Period Comp'!B170=0,IF('8. Wage Rate Penalty'!U166=0,0,'8. Wage Rate Penalty'!U166),_xlfn.IFNA(VLOOKUP('10. Type 1 Emp Cov. Period Comp'!B170,'8. Wage Rate Penalty'!$B$17:$U$1016,20,FALSE),0)),0)</f>
        <v>0</v>
      </c>
    </row>
    <row r="162" spans="1:6" x14ac:dyDescent="0.25">
      <c r="A162" s="308">
        <f t="shared" si="2"/>
        <v>151</v>
      </c>
      <c r="B162" s="313" t="str">
        <f>IF(+'10. Type 1 Emp Cov. Period Comp'!B171=0," ",+'10. Type 1 Emp Cov. Period Comp'!B171)</f>
        <v xml:space="preserve"> </v>
      </c>
      <c r="C162" s="466" t="str">
        <f>IF(+'10. Type 1 Emp Cov. Period Comp'!C171=0," ",+'10. Type 1 Emp Cov. Period Comp'!C171)</f>
        <v xml:space="preserve"> </v>
      </c>
      <c r="D162" s="313">
        <f>+'10. Type 1 Emp Cov. Period Comp'!AE171</f>
        <v>0</v>
      </c>
      <c r="E162" s="467">
        <f>+'11. Type 1 Emp 2020 FTE'!AG169+'11. Type 1 Emp 2020 FTE'!AH169</f>
        <v>0</v>
      </c>
      <c r="F162" s="313">
        <f>ROUND(IF('10. Type 1 Emp Cov. Period Comp'!B171=0,IF('8. Wage Rate Penalty'!U167=0,0,'8. Wage Rate Penalty'!U167),_xlfn.IFNA(VLOOKUP('10. Type 1 Emp Cov. Period Comp'!B171,'8. Wage Rate Penalty'!$B$17:$U$1016,20,FALSE),0)),0)</f>
        <v>0</v>
      </c>
    </row>
    <row r="163" spans="1:6" x14ac:dyDescent="0.25">
      <c r="A163" s="308">
        <f t="shared" si="2"/>
        <v>152</v>
      </c>
      <c r="B163" s="313" t="str">
        <f>IF(+'10. Type 1 Emp Cov. Period Comp'!B172=0," ",+'10. Type 1 Emp Cov. Period Comp'!B172)</f>
        <v xml:space="preserve"> </v>
      </c>
      <c r="C163" s="466" t="str">
        <f>IF(+'10. Type 1 Emp Cov. Period Comp'!C172=0," ",+'10. Type 1 Emp Cov. Period Comp'!C172)</f>
        <v xml:space="preserve"> </v>
      </c>
      <c r="D163" s="313">
        <f>+'10. Type 1 Emp Cov. Period Comp'!AE172</f>
        <v>0</v>
      </c>
      <c r="E163" s="467">
        <f>+'11. Type 1 Emp 2020 FTE'!AG170+'11. Type 1 Emp 2020 FTE'!AH170</f>
        <v>0</v>
      </c>
      <c r="F163" s="313">
        <f>ROUND(IF('10. Type 1 Emp Cov. Period Comp'!B172=0,IF('8. Wage Rate Penalty'!U168=0,0,'8. Wage Rate Penalty'!U168),_xlfn.IFNA(VLOOKUP('10. Type 1 Emp Cov. Period Comp'!B172,'8. Wage Rate Penalty'!$B$17:$U$1016,20,FALSE),0)),0)</f>
        <v>0</v>
      </c>
    </row>
    <row r="164" spans="1:6" x14ac:dyDescent="0.25">
      <c r="A164" s="308">
        <f t="shared" si="2"/>
        <v>153</v>
      </c>
      <c r="B164" s="313" t="str">
        <f>IF(+'10. Type 1 Emp Cov. Period Comp'!B173=0," ",+'10. Type 1 Emp Cov. Period Comp'!B173)</f>
        <v xml:space="preserve"> </v>
      </c>
      <c r="C164" s="466" t="str">
        <f>IF(+'10. Type 1 Emp Cov. Period Comp'!C173=0," ",+'10. Type 1 Emp Cov. Period Comp'!C173)</f>
        <v xml:space="preserve"> </v>
      </c>
      <c r="D164" s="313">
        <f>+'10. Type 1 Emp Cov. Period Comp'!AE173</f>
        <v>0</v>
      </c>
      <c r="E164" s="467">
        <f>+'11. Type 1 Emp 2020 FTE'!AG171+'11. Type 1 Emp 2020 FTE'!AH171</f>
        <v>0</v>
      </c>
      <c r="F164" s="313">
        <f>ROUND(IF('10. Type 1 Emp Cov. Period Comp'!B173=0,IF('8. Wage Rate Penalty'!U169=0,0,'8. Wage Rate Penalty'!U169),_xlfn.IFNA(VLOOKUP('10. Type 1 Emp Cov. Period Comp'!B173,'8. Wage Rate Penalty'!$B$17:$U$1016,20,FALSE),0)),0)</f>
        <v>0</v>
      </c>
    </row>
    <row r="165" spans="1:6" x14ac:dyDescent="0.25">
      <c r="A165" s="308">
        <f t="shared" si="2"/>
        <v>154</v>
      </c>
      <c r="B165" s="313" t="str">
        <f>IF(+'10. Type 1 Emp Cov. Period Comp'!B174=0," ",+'10. Type 1 Emp Cov. Period Comp'!B174)</f>
        <v xml:space="preserve"> </v>
      </c>
      <c r="C165" s="466" t="str">
        <f>IF(+'10. Type 1 Emp Cov. Period Comp'!C174=0," ",+'10. Type 1 Emp Cov. Period Comp'!C174)</f>
        <v xml:space="preserve"> </v>
      </c>
      <c r="D165" s="313">
        <f>+'10. Type 1 Emp Cov. Period Comp'!AE174</f>
        <v>0</v>
      </c>
      <c r="E165" s="467">
        <f>+'11. Type 1 Emp 2020 FTE'!AG172+'11. Type 1 Emp 2020 FTE'!AH172</f>
        <v>0</v>
      </c>
      <c r="F165" s="313">
        <f>ROUND(IF('10. Type 1 Emp Cov. Period Comp'!B174=0,IF('8. Wage Rate Penalty'!U170=0,0,'8. Wage Rate Penalty'!U170),_xlfn.IFNA(VLOOKUP('10. Type 1 Emp Cov. Period Comp'!B174,'8. Wage Rate Penalty'!$B$17:$U$1016,20,FALSE),0)),0)</f>
        <v>0</v>
      </c>
    </row>
    <row r="166" spans="1:6" x14ac:dyDescent="0.25">
      <c r="A166" s="308">
        <f t="shared" si="2"/>
        <v>155</v>
      </c>
      <c r="B166" s="313" t="str">
        <f>IF(+'10. Type 1 Emp Cov. Period Comp'!B175=0," ",+'10. Type 1 Emp Cov. Period Comp'!B175)</f>
        <v xml:space="preserve"> </v>
      </c>
      <c r="C166" s="466" t="str">
        <f>IF(+'10. Type 1 Emp Cov. Period Comp'!C175=0," ",+'10. Type 1 Emp Cov. Period Comp'!C175)</f>
        <v xml:space="preserve"> </v>
      </c>
      <c r="D166" s="313">
        <f>+'10. Type 1 Emp Cov. Period Comp'!AE175</f>
        <v>0</v>
      </c>
      <c r="E166" s="467">
        <f>+'11. Type 1 Emp 2020 FTE'!AG173+'11. Type 1 Emp 2020 FTE'!AH173</f>
        <v>0</v>
      </c>
      <c r="F166" s="313">
        <f>ROUND(IF('10. Type 1 Emp Cov. Period Comp'!B175=0,IF('8. Wage Rate Penalty'!U171=0,0,'8. Wage Rate Penalty'!U171),_xlfn.IFNA(VLOOKUP('10. Type 1 Emp Cov. Period Comp'!B175,'8. Wage Rate Penalty'!$B$17:$U$1016,20,FALSE),0)),0)</f>
        <v>0</v>
      </c>
    </row>
    <row r="167" spans="1:6" x14ac:dyDescent="0.25">
      <c r="A167" s="308">
        <f t="shared" si="2"/>
        <v>156</v>
      </c>
      <c r="B167" s="313" t="str">
        <f>IF(+'10. Type 1 Emp Cov. Period Comp'!B176=0," ",+'10. Type 1 Emp Cov. Period Comp'!B176)</f>
        <v xml:space="preserve"> </v>
      </c>
      <c r="C167" s="466" t="str">
        <f>IF(+'10. Type 1 Emp Cov. Period Comp'!C176=0," ",+'10. Type 1 Emp Cov. Period Comp'!C176)</f>
        <v xml:space="preserve"> </v>
      </c>
      <c r="D167" s="313">
        <f>+'10. Type 1 Emp Cov. Period Comp'!AE176</f>
        <v>0</v>
      </c>
      <c r="E167" s="467">
        <f>+'11. Type 1 Emp 2020 FTE'!AG174+'11. Type 1 Emp 2020 FTE'!AH174</f>
        <v>0</v>
      </c>
      <c r="F167" s="313">
        <f>ROUND(IF('10. Type 1 Emp Cov. Period Comp'!B176=0,IF('8. Wage Rate Penalty'!U172=0,0,'8. Wage Rate Penalty'!U172),_xlfn.IFNA(VLOOKUP('10. Type 1 Emp Cov. Period Comp'!B176,'8. Wage Rate Penalty'!$B$17:$U$1016,20,FALSE),0)),0)</f>
        <v>0</v>
      </c>
    </row>
    <row r="168" spans="1:6" x14ac:dyDescent="0.25">
      <c r="A168" s="308">
        <f t="shared" si="2"/>
        <v>157</v>
      </c>
      <c r="B168" s="313" t="str">
        <f>IF(+'10. Type 1 Emp Cov. Period Comp'!B177=0," ",+'10. Type 1 Emp Cov. Period Comp'!B177)</f>
        <v xml:space="preserve"> </v>
      </c>
      <c r="C168" s="466" t="str">
        <f>IF(+'10. Type 1 Emp Cov. Period Comp'!C177=0," ",+'10. Type 1 Emp Cov. Period Comp'!C177)</f>
        <v xml:space="preserve"> </v>
      </c>
      <c r="D168" s="313">
        <f>+'10. Type 1 Emp Cov. Period Comp'!AE177</f>
        <v>0</v>
      </c>
      <c r="E168" s="467">
        <f>+'11. Type 1 Emp 2020 FTE'!AG175+'11. Type 1 Emp 2020 FTE'!AH175</f>
        <v>0</v>
      </c>
      <c r="F168" s="313">
        <f>ROUND(IF('10. Type 1 Emp Cov. Period Comp'!B177=0,IF('8. Wage Rate Penalty'!U173=0,0,'8. Wage Rate Penalty'!U173),_xlfn.IFNA(VLOOKUP('10. Type 1 Emp Cov. Period Comp'!B177,'8. Wage Rate Penalty'!$B$17:$U$1016,20,FALSE),0)),0)</f>
        <v>0</v>
      </c>
    </row>
    <row r="169" spans="1:6" x14ac:dyDescent="0.25">
      <c r="A169" s="308">
        <f t="shared" si="2"/>
        <v>158</v>
      </c>
      <c r="B169" s="313" t="str">
        <f>IF(+'10. Type 1 Emp Cov. Period Comp'!B178=0," ",+'10. Type 1 Emp Cov. Period Comp'!B178)</f>
        <v xml:space="preserve"> </v>
      </c>
      <c r="C169" s="466" t="str">
        <f>IF(+'10. Type 1 Emp Cov. Period Comp'!C178=0," ",+'10. Type 1 Emp Cov. Period Comp'!C178)</f>
        <v xml:space="preserve"> </v>
      </c>
      <c r="D169" s="313">
        <f>+'10. Type 1 Emp Cov. Period Comp'!AE178</f>
        <v>0</v>
      </c>
      <c r="E169" s="467">
        <f>+'11. Type 1 Emp 2020 FTE'!AG176+'11. Type 1 Emp 2020 FTE'!AH176</f>
        <v>0</v>
      </c>
      <c r="F169" s="313">
        <f>ROUND(IF('10. Type 1 Emp Cov. Period Comp'!B178=0,IF('8. Wage Rate Penalty'!U174=0,0,'8. Wage Rate Penalty'!U174),_xlfn.IFNA(VLOOKUP('10. Type 1 Emp Cov. Period Comp'!B178,'8. Wage Rate Penalty'!$B$17:$U$1016,20,FALSE),0)),0)</f>
        <v>0</v>
      </c>
    </row>
    <row r="170" spans="1:6" x14ac:dyDescent="0.25">
      <c r="A170" s="308">
        <f t="shared" si="2"/>
        <v>159</v>
      </c>
      <c r="B170" s="313" t="str">
        <f>IF(+'10. Type 1 Emp Cov. Period Comp'!B179=0," ",+'10. Type 1 Emp Cov. Period Comp'!B179)</f>
        <v xml:space="preserve"> </v>
      </c>
      <c r="C170" s="466" t="str">
        <f>IF(+'10. Type 1 Emp Cov. Period Comp'!C179=0," ",+'10. Type 1 Emp Cov. Period Comp'!C179)</f>
        <v xml:space="preserve"> </v>
      </c>
      <c r="D170" s="313">
        <f>+'10. Type 1 Emp Cov. Period Comp'!AE179</f>
        <v>0</v>
      </c>
      <c r="E170" s="467">
        <f>+'11. Type 1 Emp 2020 FTE'!AG177+'11. Type 1 Emp 2020 FTE'!AH177</f>
        <v>0</v>
      </c>
      <c r="F170" s="313">
        <f>ROUND(IF('10. Type 1 Emp Cov. Period Comp'!B179=0,IF('8. Wage Rate Penalty'!U175=0,0,'8. Wage Rate Penalty'!U175),_xlfn.IFNA(VLOOKUP('10. Type 1 Emp Cov. Period Comp'!B179,'8. Wage Rate Penalty'!$B$17:$U$1016,20,FALSE),0)),0)</f>
        <v>0</v>
      </c>
    </row>
    <row r="171" spans="1:6" x14ac:dyDescent="0.25">
      <c r="A171" s="308">
        <f t="shared" si="2"/>
        <v>160</v>
      </c>
      <c r="B171" s="313" t="str">
        <f>IF(+'10. Type 1 Emp Cov. Period Comp'!B180=0," ",+'10. Type 1 Emp Cov. Period Comp'!B180)</f>
        <v xml:space="preserve"> </v>
      </c>
      <c r="C171" s="466" t="str">
        <f>IF(+'10. Type 1 Emp Cov. Period Comp'!C180=0," ",+'10. Type 1 Emp Cov. Period Comp'!C180)</f>
        <v xml:space="preserve"> </v>
      </c>
      <c r="D171" s="313">
        <f>+'10. Type 1 Emp Cov. Period Comp'!AE180</f>
        <v>0</v>
      </c>
      <c r="E171" s="467">
        <f>+'11. Type 1 Emp 2020 FTE'!AG178+'11. Type 1 Emp 2020 FTE'!AH178</f>
        <v>0</v>
      </c>
      <c r="F171" s="313">
        <f>ROUND(IF('10. Type 1 Emp Cov. Period Comp'!B180=0,IF('8. Wage Rate Penalty'!U176=0,0,'8. Wage Rate Penalty'!U176),_xlfn.IFNA(VLOOKUP('10. Type 1 Emp Cov. Period Comp'!B180,'8. Wage Rate Penalty'!$B$17:$U$1016,20,FALSE),0)),0)</f>
        <v>0</v>
      </c>
    </row>
    <row r="172" spans="1:6" x14ac:dyDescent="0.25">
      <c r="A172" s="308">
        <f t="shared" si="2"/>
        <v>161</v>
      </c>
      <c r="B172" s="313" t="str">
        <f>IF(+'10. Type 1 Emp Cov. Period Comp'!B181=0," ",+'10. Type 1 Emp Cov. Period Comp'!B181)</f>
        <v xml:space="preserve"> </v>
      </c>
      <c r="C172" s="466" t="str">
        <f>IF(+'10. Type 1 Emp Cov. Period Comp'!C181=0," ",+'10. Type 1 Emp Cov. Period Comp'!C181)</f>
        <v xml:space="preserve"> </v>
      </c>
      <c r="D172" s="313">
        <f>+'10. Type 1 Emp Cov. Period Comp'!AE181</f>
        <v>0</v>
      </c>
      <c r="E172" s="467">
        <f>+'11. Type 1 Emp 2020 FTE'!AG179+'11. Type 1 Emp 2020 FTE'!AH179</f>
        <v>0</v>
      </c>
      <c r="F172" s="313">
        <f>ROUND(IF('10. Type 1 Emp Cov. Period Comp'!B181=0,IF('8. Wage Rate Penalty'!U177=0,0,'8. Wage Rate Penalty'!U177),_xlfn.IFNA(VLOOKUP('10. Type 1 Emp Cov. Period Comp'!B181,'8. Wage Rate Penalty'!$B$17:$U$1016,20,FALSE),0)),0)</f>
        <v>0</v>
      </c>
    </row>
    <row r="173" spans="1:6" x14ac:dyDescent="0.25">
      <c r="A173" s="308">
        <f t="shared" si="2"/>
        <v>162</v>
      </c>
      <c r="B173" s="313" t="str">
        <f>IF(+'10. Type 1 Emp Cov. Period Comp'!B182=0," ",+'10. Type 1 Emp Cov. Period Comp'!B182)</f>
        <v xml:space="preserve"> </v>
      </c>
      <c r="C173" s="466" t="str">
        <f>IF(+'10. Type 1 Emp Cov. Period Comp'!C182=0," ",+'10. Type 1 Emp Cov. Period Comp'!C182)</f>
        <v xml:space="preserve"> </v>
      </c>
      <c r="D173" s="313">
        <f>+'10. Type 1 Emp Cov. Period Comp'!AE182</f>
        <v>0</v>
      </c>
      <c r="E173" s="467">
        <f>+'11. Type 1 Emp 2020 FTE'!AG180+'11. Type 1 Emp 2020 FTE'!AH180</f>
        <v>0</v>
      </c>
      <c r="F173" s="313">
        <f>ROUND(IF('10. Type 1 Emp Cov. Period Comp'!B182=0,IF('8. Wage Rate Penalty'!U178=0,0,'8. Wage Rate Penalty'!U178),_xlfn.IFNA(VLOOKUP('10. Type 1 Emp Cov. Period Comp'!B182,'8. Wage Rate Penalty'!$B$17:$U$1016,20,FALSE),0)),0)</f>
        <v>0</v>
      </c>
    </row>
    <row r="174" spans="1:6" x14ac:dyDescent="0.25">
      <c r="A174" s="308">
        <f t="shared" si="2"/>
        <v>163</v>
      </c>
      <c r="B174" s="313" t="str">
        <f>IF(+'10. Type 1 Emp Cov. Period Comp'!B183=0," ",+'10. Type 1 Emp Cov. Period Comp'!B183)</f>
        <v xml:space="preserve"> </v>
      </c>
      <c r="C174" s="466" t="str">
        <f>IF(+'10. Type 1 Emp Cov. Period Comp'!C183=0," ",+'10. Type 1 Emp Cov. Period Comp'!C183)</f>
        <v xml:space="preserve"> </v>
      </c>
      <c r="D174" s="313">
        <f>+'10. Type 1 Emp Cov. Period Comp'!AE183</f>
        <v>0</v>
      </c>
      <c r="E174" s="467">
        <f>+'11. Type 1 Emp 2020 FTE'!AG181+'11. Type 1 Emp 2020 FTE'!AH181</f>
        <v>0</v>
      </c>
      <c r="F174" s="313">
        <f>ROUND(IF('10. Type 1 Emp Cov. Period Comp'!B183=0,IF('8. Wage Rate Penalty'!U179=0,0,'8. Wage Rate Penalty'!U179),_xlfn.IFNA(VLOOKUP('10. Type 1 Emp Cov. Period Comp'!B183,'8. Wage Rate Penalty'!$B$17:$U$1016,20,FALSE),0)),0)</f>
        <v>0</v>
      </c>
    </row>
    <row r="175" spans="1:6" x14ac:dyDescent="0.25">
      <c r="A175" s="308">
        <f t="shared" si="2"/>
        <v>164</v>
      </c>
      <c r="B175" s="313" t="str">
        <f>IF(+'10. Type 1 Emp Cov. Period Comp'!B184=0," ",+'10. Type 1 Emp Cov. Period Comp'!B184)</f>
        <v xml:space="preserve"> </v>
      </c>
      <c r="C175" s="466" t="str">
        <f>IF(+'10. Type 1 Emp Cov. Period Comp'!C184=0," ",+'10. Type 1 Emp Cov. Period Comp'!C184)</f>
        <v xml:space="preserve"> </v>
      </c>
      <c r="D175" s="313">
        <f>+'10. Type 1 Emp Cov. Period Comp'!AE184</f>
        <v>0</v>
      </c>
      <c r="E175" s="467">
        <f>+'11. Type 1 Emp 2020 FTE'!AG182+'11. Type 1 Emp 2020 FTE'!AH182</f>
        <v>0</v>
      </c>
      <c r="F175" s="313">
        <f>ROUND(IF('10. Type 1 Emp Cov. Period Comp'!B184=0,IF('8. Wage Rate Penalty'!U180=0,0,'8. Wage Rate Penalty'!U180),_xlfn.IFNA(VLOOKUP('10. Type 1 Emp Cov. Period Comp'!B184,'8. Wage Rate Penalty'!$B$17:$U$1016,20,FALSE),0)),0)</f>
        <v>0</v>
      </c>
    </row>
    <row r="176" spans="1:6" x14ac:dyDescent="0.25">
      <c r="A176" s="308">
        <f t="shared" si="2"/>
        <v>165</v>
      </c>
      <c r="B176" s="313" t="str">
        <f>IF(+'10. Type 1 Emp Cov. Period Comp'!B185=0," ",+'10. Type 1 Emp Cov. Period Comp'!B185)</f>
        <v xml:space="preserve"> </v>
      </c>
      <c r="C176" s="466" t="str">
        <f>IF(+'10. Type 1 Emp Cov. Period Comp'!C185=0," ",+'10. Type 1 Emp Cov. Period Comp'!C185)</f>
        <v xml:space="preserve"> </v>
      </c>
      <c r="D176" s="313">
        <f>+'10. Type 1 Emp Cov. Period Comp'!AE185</f>
        <v>0</v>
      </c>
      <c r="E176" s="467">
        <f>+'11. Type 1 Emp 2020 FTE'!AG183+'11. Type 1 Emp 2020 FTE'!AH183</f>
        <v>0</v>
      </c>
      <c r="F176" s="313">
        <f>ROUND(IF('10. Type 1 Emp Cov. Period Comp'!B185=0,IF('8. Wage Rate Penalty'!U181=0,0,'8. Wage Rate Penalty'!U181),_xlfn.IFNA(VLOOKUP('10. Type 1 Emp Cov. Period Comp'!B185,'8. Wage Rate Penalty'!$B$17:$U$1016,20,FALSE),0)),0)</f>
        <v>0</v>
      </c>
    </row>
    <row r="177" spans="1:6" x14ac:dyDescent="0.25">
      <c r="A177" s="308">
        <f t="shared" si="2"/>
        <v>166</v>
      </c>
      <c r="B177" s="313" t="str">
        <f>IF(+'10. Type 1 Emp Cov. Period Comp'!B186=0," ",+'10. Type 1 Emp Cov. Period Comp'!B186)</f>
        <v xml:space="preserve"> </v>
      </c>
      <c r="C177" s="466" t="str">
        <f>IF(+'10. Type 1 Emp Cov. Period Comp'!C186=0," ",+'10. Type 1 Emp Cov. Period Comp'!C186)</f>
        <v xml:space="preserve"> </v>
      </c>
      <c r="D177" s="313">
        <f>+'10. Type 1 Emp Cov. Period Comp'!AE186</f>
        <v>0</v>
      </c>
      <c r="E177" s="467">
        <f>+'11. Type 1 Emp 2020 FTE'!AG184+'11. Type 1 Emp 2020 FTE'!AH184</f>
        <v>0</v>
      </c>
      <c r="F177" s="313">
        <f>ROUND(IF('10. Type 1 Emp Cov. Period Comp'!B186=0,IF('8. Wage Rate Penalty'!U182=0,0,'8. Wage Rate Penalty'!U182),_xlfn.IFNA(VLOOKUP('10. Type 1 Emp Cov. Period Comp'!B186,'8. Wage Rate Penalty'!$B$17:$U$1016,20,FALSE),0)),0)</f>
        <v>0</v>
      </c>
    </row>
    <row r="178" spans="1:6" x14ac:dyDescent="0.25">
      <c r="A178" s="308">
        <f t="shared" si="2"/>
        <v>167</v>
      </c>
      <c r="B178" s="313" t="str">
        <f>IF(+'10. Type 1 Emp Cov. Period Comp'!B187=0," ",+'10. Type 1 Emp Cov. Period Comp'!B187)</f>
        <v xml:space="preserve"> </v>
      </c>
      <c r="C178" s="466" t="str">
        <f>IF(+'10. Type 1 Emp Cov. Period Comp'!C187=0," ",+'10. Type 1 Emp Cov. Period Comp'!C187)</f>
        <v xml:space="preserve"> </v>
      </c>
      <c r="D178" s="313">
        <f>+'10. Type 1 Emp Cov. Period Comp'!AE187</f>
        <v>0</v>
      </c>
      <c r="E178" s="467">
        <f>+'11. Type 1 Emp 2020 FTE'!AG185+'11. Type 1 Emp 2020 FTE'!AH185</f>
        <v>0</v>
      </c>
      <c r="F178" s="313">
        <f>ROUND(IF('10. Type 1 Emp Cov. Period Comp'!B187=0,IF('8. Wage Rate Penalty'!U183=0,0,'8. Wage Rate Penalty'!U183),_xlfn.IFNA(VLOOKUP('10. Type 1 Emp Cov. Period Comp'!B187,'8. Wage Rate Penalty'!$B$17:$U$1016,20,FALSE),0)),0)</f>
        <v>0</v>
      </c>
    </row>
    <row r="179" spans="1:6" x14ac:dyDescent="0.25">
      <c r="A179" s="308">
        <f t="shared" si="2"/>
        <v>168</v>
      </c>
      <c r="B179" s="313" t="str">
        <f>IF(+'10. Type 1 Emp Cov. Period Comp'!B188=0," ",+'10. Type 1 Emp Cov. Period Comp'!B188)</f>
        <v xml:space="preserve"> </v>
      </c>
      <c r="C179" s="466" t="str">
        <f>IF(+'10. Type 1 Emp Cov. Period Comp'!C188=0," ",+'10. Type 1 Emp Cov. Period Comp'!C188)</f>
        <v xml:space="preserve"> </v>
      </c>
      <c r="D179" s="313">
        <f>+'10. Type 1 Emp Cov. Period Comp'!AE188</f>
        <v>0</v>
      </c>
      <c r="E179" s="467">
        <f>+'11. Type 1 Emp 2020 FTE'!AG186+'11. Type 1 Emp 2020 FTE'!AH186</f>
        <v>0</v>
      </c>
      <c r="F179" s="313">
        <f>ROUND(IF('10. Type 1 Emp Cov. Period Comp'!B188=0,IF('8. Wage Rate Penalty'!U184=0,0,'8. Wage Rate Penalty'!U184),_xlfn.IFNA(VLOOKUP('10. Type 1 Emp Cov. Period Comp'!B188,'8. Wage Rate Penalty'!$B$17:$U$1016,20,FALSE),0)),0)</f>
        <v>0</v>
      </c>
    </row>
    <row r="180" spans="1:6" x14ac:dyDescent="0.25">
      <c r="A180" s="308">
        <f t="shared" si="2"/>
        <v>169</v>
      </c>
      <c r="B180" s="313" t="str">
        <f>IF(+'10. Type 1 Emp Cov. Period Comp'!B189=0," ",+'10. Type 1 Emp Cov. Period Comp'!B189)</f>
        <v xml:space="preserve"> </v>
      </c>
      <c r="C180" s="466" t="str">
        <f>IF(+'10. Type 1 Emp Cov. Period Comp'!C189=0," ",+'10. Type 1 Emp Cov. Period Comp'!C189)</f>
        <v xml:space="preserve"> </v>
      </c>
      <c r="D180" s="313">
        <f>+'10. Type 1 Emp Cov. Period Comp'!AE189</f>
        <v>0</v>
      </c>
      <c r="E180" s="467">
        <f>+'11. Type 1 Emp 2020 FTE'!AG187+'11. Type 1 Emp 2020 FTE'!AH187</f>
        <v>0</v>
      </c>
      <c r="F180" s="313">
        <f>ROUND(IF('10. Type 1 Emp Cov. Period Comp'!B189=0,IF('8. Wage Rate Penalty'!U185=0,0,'8. Wage Rate Penalty'!U185),_xlfn.IFNA(VLOOKUP('10. Type 1 Emp Cov. Period Comp'!B189,'8. Wage Rate Penalty'!$B$17:$U$1016,20,FALSE),0)),0)</f>
        <v>0</v>
      </c>
    </row>
    <row r="181" spans="1:6" x14ac:dyDescent="0.25">
      <c r="A181" s="308">
        <f t="shared" si="2"/>
        <v>170</v>
      </c>
      <c r="B181" s="313" t="str">
        <f>IF(+'10. Type 1 Emp Cov. Period Comp'!B190=0," ",+'10. Type 1 Emp Cov. Period Comp'!B190)</f>
        <v xml:space="preserve"> </v>
      </c>
      <c r="C181" s="466" t="str">
        <f>IF(+'10. Type 1 Emp Cov. Period Comp'!C190=0," ",+'10. Type 1 Emp Cov. Period Comp'!C190)</f>
        <v xml:space="preserve"> </v>
      </c>
      <c r="D181" s="313">
        <f>+'10. Type 1 Emp Cov. Period Comp'!AE190</f>
        <v>0</v>
      </c>
      <c r="E181" s="467">
        <f>+'11. Type 1 Emp 2020 FTE'!AG188+'11. Type 1 Emp 2020 FTE'!AH188</f>
        <v>0</v>
      </c>
      <c r="F181" s="313">
        <f>ROUND(IF('10. Type 1 Emp Cov. Period Comp'!B190=0,IF('8. Wage Rate Penalty'!U186=0,0,'8. Wage Rate Penalty'!U186),_xlfn.IFNA(VLOOKUP('10. Type 1 Emp Cov. Period Comp'!B190,'8. Wage Rate Penalty'!$B$17:$U$1016,20,FALSE),0)),0)</f>
        <v>0</v>
      </c>
    </row>
    <row r="182" spans="1:6" x14ac:dyDescent="0.25">
      <c r="A182" s="308">
        <f t="shared" si="2"/>
        <v>171</v>
      </c>
      <c r="B182" s="313" t="str">
        <f>IF(+'10. Type 1 Emp Cov. Period Comp'!B191=0," ",+'10. Type 1 Emp Cov. Period Comp'!B191)</f>
        <v xml:space="preserve"> </v>
      </c>
      <c r="C182" s="466" t="str">
        <f>IF(+'10. Type 1 Emp Cov. Period Comp'!C191=0," ",+'10. Type 1 Emp Cov. Period Comp'!C191)</f>
        <v xml:space="preserve"> </v>
      </c>
      <c r="D182" s="313">
        <f>+'10. Type 1 Emp Cov. Period Comp'!AE191</f>
        <v>0</v>
      </c>
      <c r="E182" s="467">
        <f>+'11. Type 1 Emp 2020 FTE'!AG189+'11. Type 1 Emp 2020 FTE'!AH189</f>
        <v>0</v>
      </c>
      <c r="F182" s="313">
        <f>ROUND(IF('10. Type 1 Emp Cov. Period Comp'!B191=0,IF('8. Wage Rate Penalty'!U187=0,0,'8. Wage Rate Penalty'!U187),_xlfn.IFNA(VLOOKUP('10. Type 1 Emp Cov. Period Comp'!B191,'8. Wage Rate Penalty'!$B$17:$U$1016,20,FALSE),0)),0)</f>
        <v>0</v>
      </c>
    </row>
    <row r="183" spans="1:6" x14ac:dyDescent="0.25">
      <c r="A183" s="308">
        <f t="shared" si="2"/>
        <v>172</v>
      </c>
      <c r="B183" s="313" t="str">
        <f>IF(+'10. Type 1 Emp Cov. Period Comp'!B192=0," ",+'10. Type 1 Emp Cov. Period Comp'!B192)</f>
        <v xml:space="preserve"> </v>
      </c>
      <c r="C183" s="466" t="str">
        <f>IF(+'10. Type 1 Emp Cov. Period Comp'!C192=0," ",+'10. Type 1 Emp Cov. Period Comp'!C192)</f>
        <v xml:space="preserve"> </v>
      </c>
      <c r="D183" s="313">
        <f>+'10. Type 1 Emp Cov. Period Comp'!AE192</f>
        <v>0</v>
      </c>
      <c r="E183" s="467">
        <f>+'11. Type 1 Emp 2020 FTE'!AG190+'11. Type 1 Emp 2020 FTE'!AH190</f>
        <v>0</v>
      </c>
      <c r="F183" s="313">
        <f>ROUND(IF('10. Type 1 Emp Cov. Period Comp'!B192=0,IF('8. Wage Rate Penalty'!U188=0,0,'8. Wage Rate Penalty'!U188),_xlfn.IFNA(VLOOKUP('10. Type 1 Emp Cov. Period Comp'!B192,'8. Wage Rate Penalty'!$B$17:$U$1016,20,FALSE),0)),0)</f>
        <v>0</v>
      </c>
    </row>
    <row r="184" spans="1:6" x14ac:dyDescent="0.25">
      <c r="A184" s="308">
        <f t="shared" si="2"/>
        <v>173</v>
      </c>
      <c r="B184" s="313" t="str">
        <f>IF(+'10. Type 1 Emp Cov. Period Comp'!B193=0," ",+'10. Type 1 Emp Cov. Period Comp'!B193)</f>
        <v xml:space="preserve"> </v>
      </c>
      <c r="C184" s="466" t="str">
        <f>IF(+'10. Type 1 Emp Cov. Period Comp'!C193=0," ",+'10. Type 1 Emp Cov. Period Comp'!C193)</f>
        <v xml:space="preserve"> </v>
      </c>
      <c r="D184" s="313">
        <f>+'10. Type 1 Emp Cov. Period Comp'!AE193</f>
        <v>0</v>
      </c>
      <c r="E184" s="467">
        <f>+'11. Type 1 Emp 2020 FTE'!AG191+'11. Type 1 Emp 2020 FTE'!AH191</f>
        <v>0</v>
      </c>
      <c r="F184" s="313">
        <f>ROUND(IF('10. Type 1 Emp Cov. Period Comp'!B193=0,IF('8. Wage Rate Penalty'!U189=0,0,'8. Wage Rate Penalty'!U189),_xlfn.IFNA(VLOOKUP('10. Type 1 Emp Cov. Period Comp'!B193,'8. Wage Rate Penalty'!$B$17:$U$1016,20,FALSE),0)),0)</f>
        <v>0</v>
      </c>
    </row>
    <row r="185" spans="1:6" x14ac:dyDescent="0.25">
      <c r="A185" s="308">
        <f t="shared" si="2"/>
        <v>174</v>
      </c>
      <c r="B185" s="313" t="str">
        <f>IF(+'10. Type 1 Emp Cov. Period Comp'!B194=0," ",+'10. Type 1 Emp Cov. Period Comp'!B194)</f>
        <v xml:space="preserve"> </v>
      </c>
      <c r="C185" s="466" t="str">
        <f>IF(+'10. Type 1 Emp Cov. Period Comp'!C194=0," ",+'10. Type 1 Emp Cov. Period Comp'!C194)</f>
        <v xml:space="preserve"> </v>
      </c>
      <c r="D185" s="313">
        <f>+'10. Type 1 Emp Cov. Period Comp'!AE194</f>
        <v>0</v>
      </c>
      <c r="E185" s="467">
        <f>+'11. Type 1 Emp 2020 FTE'!AG192+'11. Type 1 Emp 2020 FTE'!AH192</f>
        <v>0</v>
      </c>
      <c r="F185" s="313">
        <f>ROUND(IF('10. Type 1 Emp Cov. Period Comp'!B194=0,IF('8. Wage Rate Penalty'!U190=0,0,'8. Wage Rate Penalty'!U190),_xlfn.IFNA(VLOOKUP('10. Type 1 Emp Cov. Period Comp'!B194,'8. Wage Rate Penalty'!$B$17:$U$1016,20,FALSE),0)),0)</f>
        <v>0</v>
      </c>
    </row>
    <row r="186" spans="1:6" x14ac:dyDescent="0.25">
      <c r="A186" s="308">
        <f t="shared" si="2"/>
        <v>175</v>
      </c>
      <c r="B186" s="313" t="str">
        <f>IF(+'10. Type 1 Emp Cov. Period Comp'!B195=0," ",+'10. Type 1 Emp Cov. Period Comp'!B195)</f>
        <v xml:space="preserve"> </v>
      </c>
      <c r="C186" s="466" t="str">
        <f>IF(+'10. Type 1 Emp Cov. Period Comp'!C195=0," ",+'10. Type 1 Emp Cov. Period Comp'!C195)</f>
        <v xml:space="preserve"> </v>
      </c>
      <c r="D186" s="313">
        <f>+'10. Type 1 Emp Cov. Period Comp'!AE195</f>
        <v>0</v>
      </c>
      <c r="E186" s="467">
        <f>+'11. Type 1 Emp 2020 FTE'!AG193+'11. Type 1 Emp 2020 FTE'!AH193</f>
        <v>0</v>
      </c>
      <c r="F186" s="313">
        <f>ROUND(IF('10. Type 1 Emp Cov. Period Comp'!B195=0,IF('8. Wage Rate Penalty'!U191=0,0,'8. Wage Rate Penalty'!U191),_xlfn.IFNA(VLOOKUP('10. Type 1 Emp Cov. Period Comp'!B195,'8. Wage Rate Penalty'!$B$17:$U$1016,20,FALSE),0)),0)</f>
        <v>0</v>
      </c>
    </row>
    <row r="187" spans="1:6" x14ac:dyDescent="0.25">
      <c r="A187" s="308">
        <f t="shared" si="2"/>
        <v>176</v>
      </c>
      <c r="B187" s="313" t="str">
        <f>IF(+'10. Type 1 Emp Cov. Period Comp'!B196=0," ",+'10. Type 1 Emp Cov. Period Comp'!B196)</f>
        <v xml:space="preserve"> </v>
      </c>
      <c r="C187" s="466" t="str">
        <f>IF(+'10. Type 1 Emp Cov. Period Comp'!C196=0," ",+'10. Type 1 Emp Cov. Period Comp'!C196)</f>
        <v xml:space="preserve"> </v>
      </c>
      <c r="D187" s="313">
        <f>+'10. Type 1 Emp Cov. Period Comp'!AE196</f>
        <v>0</v>
      </c>
      <c r="E187" s="467">
        <f>+'11. Type 1 Emp 2020 FTE'!AG194+'11. Type 1 Emp 2020 FTE'!AH194</f>
        <v>0</v>
      </c>
      <c r="F187" s="313">
        <f>ROUND(IF('10. Type 1 Emp Cov. Period Comp'!B196=0,IF('8. Wage Rate Penalty'!U192=0,0,'8. Wage Rate Penalty'!U192),_xlfn.IFNA(VLOOKUP('10. Type 1 Emp Cov. Period Comp'!B196,'8. Wage Rate Penalty'!$B$17:$U$1016,20,FALSE),0)),0)</f>
        <v>0</v>
      </c>
    </row>
    <row r="188" spans="1:6" x14ac:dyDescent="0.25">
      <c r="A188" s="308">
        <f t="shared" si="2"/>
        <v>177</v>
      </c>
      <c r="B188" s="313" t="str">
        <f>IF(+'10. Type 1 Emp Cov. Period Comp'!B197=0," ",+'10. Type 1 Emp Cov. Period Comp'!B197)</f>
        <v xml:space="preserve"> </v>
      </c>
      <c r="C188" s="466" t="str">
        <f>IF(+'10. Type 1 Emp Cov. Period Comp'!C197=0," ",+'10. Type 1 Emp Cov. Period Comp'!C197)</f>
        <v xml:space="preserve"> </v>
      </c>
      <c r="D188" s="313">
        <f>+'10. Type 1 Emp Cov. Period Comp'!AE197</f>
        <v>0</v>
      </c>
      <c r="E188" s="467">
        <f>+'11. Type 1 Emp 2020 FTE'!AG195+'11. Type 1 Emp 2020 FTE'!AH195</f>
        <v>0</v>
      </c>
      <c r="F188" s="313">
        <f>ROUND(IF('10. Type 1 Emp Cov. Period Comp'!B197=0,IF('8. Wage Rate Penalty'!U193=0,0,'8. Wage Rate Penalty'!U193),_xlfn.IFNA(VLOOKUP('10. Type 1 Emp Cov. Period Comp'!B197,'8. Wage Rate Penalty'!$B$17:$U$1016,20,FALSE),0)),0)</f>
        <v>0</v>
      </c>
    </row>
    <row r="189" spans="1:6" x14ac:dyDescent="0.25">
      <c r="A189" s="308">
        <f t="shared" si="2"/>
        <v>178</v>
      </c>
      <c r="B189" s="313" t="str">
        <f>IF(+'10. Type 1 Emp Cov. Period Comp'!B198=0," ",+'10. Type 1 Emp Cov. Period Comp'!B198)</f>
        <v xml:space="preserve"> </v>
      </c>
      <c r="C189" s="466" t="str">
        <f>IF(+'10. Type 1 Emp Cov. Period Comp'!C198=0," ",+'10. Type 1 Emp Cov. Period Comp'!C198)</f>
        <v xml:space="preserve"> </v>
      </c>
      <c r="D189" s="313">
        <f>+'10. Type 1 Emp Cov. Period Comp'!AE198</f>
        <v>0</v>
      </c>
      <c r="E189" s="467">
        <f>+'11. Type 1 Emp 2020 FTE'!AG196+'11. Type 1 Emp 2020 FTE'!AH196</f>
        <v>0</v>
      </c>
      <c r="F189" s="313">
        <f>ROUND(IF('10. Type 1 Emp Cov. Period Comp'!B198=0,IF('8. Wage Rate Penalty'!U194=0,0,'8. Wage Rate Penalty'!U194),_xlfn.IFNA(VLOOKUP('10. Type 1 Emp Cov. Period Comp'!B198,'8. Wage Rate Penalty'!$B$17:$U$1016,20,FALSE),0)),0)</f>
        <v>0</v>
      </c>
    </row>
    <row r="190" spans="1:6" x14ac:dyDescent="0.25">
      <c r="A190" s="308">
        <f t="shared" si="2"/>
        <v>179</v>
      </c>
      <c r="B190" s="313" t="str">
        <f>IF(+'10. Type 1 Emp Cov. Period Comp'!B199=0," ",+'10. Type 1 Emp Cov. Period Comp'!B199)</f>
        <v xml:space="preserve"> </v>
      </c>
      <c r="C190" s="466" t="str">
        <f>IF(+'10. Type 1 Emp Cov. Period Comp'!C199=0," ",+'10. Type 1 Emp Cov. Period Comp'!C199)</f>
        <v xml:space="preserve"> </v>
      </c>
      <c r="D190" s="313">
        <f>+'10. Type 1 Emp Cov. Period Comp'!AE199</f>
        <v>0</v>
      </c>
      <c r="E190" s="467">
        <f>+'11. Type 1 Emp 2020 FTE'!AG197+'11. Type 1 Emp 2020 FTE'!AH197</f>
        <v>0</v>
      </c>
      <c r="F190" s="313">
        <f>ROUND(IF('10. Type 1 Emp Cov. Period Comp'!B199=0,IF('8. Wage Rate Penalty'!U195=0,0,'8. Wage Rate Penalty'!U195),_xlfn.IFNA(VLOOKUP('10. Type 1 Emp Cov. Period Comp'!B199,'8. Wage Rate Penalty'!$B$17:$U$1016,20,FALSE),0)),0)</f>
        <v>0</v>
      </c>
    </row>
    <row r="191" spans="1:6" x14ac:dyDescent="0.25">
      <c r="A191" s="308">
        <f t="shared" si="2"/>
        <v>180</v>
      </c>
      <c r="B191" s="313" t="str">
        <f>IF(+'10. Type 1 Emp Cov. Period Comp'!B200=0," ",+'10. Type 1 Emp Cov. Period Comp'!B200)</f>
        <v xml:space="preserve"> </v>
      </c>
      <c r="C191" s="466" t="str">
        <f>IF(+'10. Type 1 Emp Cov. Period Comp'!C200=0," ",+'10. Type 1 Emp Cov. Period Comp'!C200)</f>
        <v xml:space="preserve"> </v>
      </c>
      <c r="D191" s="313">
        <f>+'10. Type 1 Emp Cov. Period Comp'!AE200</f>
        <v>0</v>
      </c>
      <c r="E191" s="467">
        <f>+'11. Type 1 Emp 2020 FTE'!AG198+'11. Type 1 Emp 2020 FTE'!AH198</f>
        <v>0</v>
      </c>
      <c r="F191" s="313">
        <f>ROUND(IF('10. Type 1 Emp Cov. Period Comp'!B200=0,IF('8. Wage Rate Penalty'!U196=0,0,'8. Wage Rate Penalty'!U196),_xlfn.IFNA(VLOOKUP('10. Type 1 Emp Cov. Period Comp'!B200,'8. Wage Rate Penalty'!$B$17:$U$1016,20,FALSE),0)),0)</f>
        <v>0</v>
      </c>
    </row>
    <row r="192" spans="1:6" x14ac:dyDescent="0.25">
      <c r="A192" s="308">
        <f t="shared" si="2"/>
        <v>181</v>
      </c>
      <c r="B192" s="313" t="str">
        <f>IF(+'10. Type 1 Emp Cov. Period Comp'!B201=0," ",+'10. Type 1 Emp Cov. Period Comp'!B201)</f>
        <v xml:space="preserve"> </v>
      </c>
      <c r="C192" s="466" t="str">
        <f>IF(+'10. Type 1 Emp Cov. Period Comp'!C201=0," ",+'10. Type 1 Emp Cov. Period Comp'!C201)</f>
        <v xml:space="preserve"> </v>
      </c>
      <c r="D192" s="313">
        <f>+'10. Type 1 Emp Cov. Period Comp'!AE201</f>
        <v>0</v>
      </c>
      <c r="E192" s="467">
        <f>+'11. Type 1 Emp 2020 FTE'!AG199+'11. Type 1 Emp 2020 FTE'!AH199</f>
        <v>0</v>
      </c>
      <c r="F192" s="313">
        <f>ROUND(IF('10. Type 1 Emp Cov. Period Comp'!B201=0,IF('8. Wage Rate Penalty'!U197=0,0,'8. Wage Rate Penalty'!U197),_xlfn.IFNA(VLOOKUP('10. Type 1 Emp Cov. Period Comp'!B201,'8. Wage Rate Penalty'!$B$17:$U$1016,20,FALSE),0)),0)</f>
        <v>0</v>
      </c>
    </row>
    <row r="193" spans="1:6" x14ac:dyDescent="0.25">
      <c r="A193" s="308">
        <f t="shared" si="2"/>
        <v>182</v>
      </c>
      <c r="B193" s="313" t="str">
        <f>IF(+'10. Type 1 Emp Cov. Period Comp'!B202=0," ",+'10. Type 1 Emp Cov. Period Comp'!B202)</f>
        <v xml:space="preserve"> </v>
      </c>
      <c r="C193" s="466" t="str">
        <f>IF(+'10. Type 1 Emp Cov. Period Comp'!C202=0," ",+'10. Type 1 Emp Cov. Period Comp'!C202)</f>
        <v xml:space="preserve"> </v>
      </c>
      <c r="D193" s="313">
        <f>+'10. Type 1 Emp Cov. Period Comp'!AE202</f>
        <v>0</v>
      </c>
      <c r="E193" s="467">
        <f>+'11. Type 1 Emp 2020 FTE'!AG200+'11. Type 1 Emp 2020 FTE'!AH200</f>
        <v>0</v>
      </c>
      <c r="F193" s="313">
        <f>ROUND(IF('10. Type 1 Emp Cov. Period Comp'!B202=0,IF('8. Wage Rate Penalty'!U198=0,0,'8. Wage Rate Penalty'!U198),_xlfn.IFNA(VLOOKUP('10. Type 1 Emp Cov. Period Comp'!B202,'8. Wage Rate Penalty'!$B$17:$U$1016,20,FALSE),0)),0)</f>
        <v>0</v>
      </c>
    </row>
    <row r="194" spans="1:6" x14ac:dyDescent="0.25">
      <c r="A194" s="308">
        <f t="shared" si="2"/>
        <v>183</v>
      </c>
      <c r="B194" s="313" t="str">
        <f>IF(+'10. Type 1 Emp Cov. Period Comp'!B203=0," ",+'10. Type 1 Emp Cov. Period Comp'!B203)</f>
        <v xml:space="preserve"> </v>
      </c>
      <c r="C194" s="466" t="str">
        <f>IF(+'10. Type 1 Emp Cov. Period Comp'!C203=0," ",+'10. Type 1 Emp Cov. Period Comp'!C203)</f>
        <v xml:space="preserve"> </v>
      </c>
      <c r="D194" s="313">
        <f>+'10. Type 1 Emp Cov. Period Comp'!AE203</f>
        <v>0</v>
      </c>
      <c r="E194" s="467">
        <f>+'11. Type 1 Emp 2020 FTE'!AG201+'11. Type 1 Emp 2020 FTE'!AH201</f>
        <v>0</v>
      </c>
      <c r="F194" s="313">
        <f>ROUND(IF('10. Type 1 Emp Cov. Period Comp'!B203=0,IF('8. Wage Rate Penalty'!U199=0,0,'8. Wage Rate Penalty'!U199),_xlfn.IFNA(VLOOKUP('10. Type 1 Emp Cov. Period Comp'!B203,'8. Wage Rate Penalty'!$B$17:$U$1016,20,FALSE),0)),0)</f>
        <v>0</v>
      </c>
    </row>
    <row r="195" spans="1:6" x14ac:dyDescent="0.25">
      <c r="A195" s="308">
        <f t="shared" si="2"/>
        <v>184</v>
      </c>
      <c r="B195" s="313" t="str">
        <f>IF(+'10. Type 1 Emp Cov. Period Comp'!B204=0," ",+'10. Type 1 Emp Cov. Period Comp'!B204)</f>
        <v xml:space="preserve"> </v>
      </c>
      <c r="C195" s="466" t="str">
        <f>IF(+'10. Type 1 Emp Cov. Period Comp'!C204=0," ",+'10. Type 1 Emp Cov. Period Comp'!C204)</f>
        <v xml:space="preserve"> </v>
      </c>
      <c r="D195" s="313">
        <f>+'10. Type 1 Emp Cov. Period Comp'!AE204</f>
        <v>0</v>
      </c>
      <c r="E195" s="467">
        <f>+'11. Type 1 Emp 2020 FTE'!AG202+'11. Type 1 Emp 2020 FTE'!AH202</f>
        <v>0</v>
      </c>
      <c r="F195" s="313">
        <f>ROUND(IF('10. Type 1 Emp Cov. Period Comp'!B204=0,IF('8. Wage Rate Penalty'!U200=0,0,'8. Wage Rate Penalty'!U200),_xlfn.IFNA(VLOOKUP('10. Type 1 Emp Cov. Period Comp'!B204,'8. Wage Rate Penalty'!$B$17:$U$1016,20,FALSE),0)),0)</f>
        <v>0</v>
      </c>
    </row>
    <row r="196" spans="1:6" x14ac:dyDescent="0.25">
      <c r="A196" s="308">
        <f t="shared" si="2"/>
        <v>185</v>
      </c>
      <c r="B196" s="313" t="str">
        <f>IF(+'10. Type 1 Emp Cov. Period Comp'!B205=0," ",+'10. Type 1 Emp Cov. Period Comp'!B205)</f>
        <v xml:space="preserve"> </v>
      </c>
      <c r="C196" s="466" t="str">
        <f>IF(+'10. Type 1 Emp Cov. Period Comp'!C205=0," ",+'10. Type 1 Emp Cov. Period Comp'!C205)</f>
        <v xml:space="preserve"> </v>
      </c>
      <c r="D196" s="313">
        <f>+'10. Type 1 Emp Cov. Period Comp'!AE205</f>
        <v>0</v>
      </c>
      <c r="E196" s="467">
        <f>+'11. Type 1 Emp 2020 FTE'!AG203+'11. Type 1 Emp 2020 FTE'!AH203</f>
        <v>0</v>
      </c>
      <c r="F196" s="313">
        <f>ROUND(IF('10. Type 1 Emp Cov. Period Comp'!B205=0,IF('8. Wage Rate Penalty'!U201=0,0,'8. Wage Rate Penalty'!U201),_xlfn.IFNA(VLOOKUP('10. Type 1 Emp Cov. Period Comp'!B205,'8. Wage Rate Penalty'!$B$17:$U$1016,20,FALSE),0)),0)</f>
        <v>0</v>
      </c>
    </row>
    <row r="197" spans="1:6" x14ac:dyDescent="0.25">
      <c r="A197" s="308">
        <f t="shared" si="2"/>
        <v>186</v>
      </c>
      <c r="B197" s="313" t="str">
        <f>IF(+'10. Type 1 Emp Cov. Period Comp'!B206=0," ",+'10. Type 1 Emp Cov. Period Comp'!B206)</f>
        <v xml:space="preserve"> </v>
      </c>
      <c r="C197" s="466" t="str">
        <f>IF(+'10. Type 1 Emp Cov. Period Comp'!C206=0," ",+'10. Type 1 Emp Cov. Period Comp'!C206)</f>
        <v xml:space="preserve"> </v>
      </c>
      <c r="D197" s="313">
        <f>+'10. Type 1 Emp Cov. Period Comp'!AE206</f>
        <v>0</v>
      </c>
      <c r="E197" s="467">
        <f>+'11. Type 1 Emp 2020 FTE'!AG204+'11. Type 1 Emp 2020 FTE'!AH204</f>
        <v>0</v>
      </c>
      <c r="F197" s="313">
        <f>ROUND(IF('10. Type 1 Emp Cov. Period Comp'!B206=0,IF('8. Wage Rate Penalty'!U202=0,0,'8. Wage Rate Penalty'!U202),_xlfn.IFNA(VLOOKUP('10. Type 1 Emp Cov. Period Comp'!B206,'8. Wage Rate Penalty'!$B$17:$U$1016,20,FALSE),0)),0)</f>
        <v>0</v>
      </c>
    </row>
    <row r="198" spans="1:6" x14ac:dyDescent="0.25">
      <c r="A198" s="308">
        <f t="shared" si="2"/>
        <v>187</v>
      </c>
      <c r="B198" s="313" t="str">
        <f>IF(+'10. Type 1 Emp Cov. Period Comp'!B207=0," ",+'10. Type 1 Emp Cov. Period Comp'!B207)</f>
        <v xml:space="preserve"> </v>
      </c>
      <c r="C198" s="466" t="str">
        <f>IF(+'10. Type 1 Emp Cov. Period Comp'!C207=0," ",+'10. Type 1 Emp Cov. Period Comp'!C207)</f>
        <v xml:space="preserve"> </v>
      </c>
      <c r="D198" s="313">
        <f>+'10. Type 1 Emp Cov. Period Comp'!AE207</f>
        <v>0</v>
      </c>
      <c r="E198" s="467">
        <f>+'11. Type 1 Emp 2020 FTE'!AG205+'11. Type 1 Emp 2020 FTE'!AH205</f>
        <v>0</v>
      </c>
      <c r="F198" s="313">
        <f>ROUND(IF('10. Type 1 Emp Cov. Period Comp'!B207=0,IF('8. Wage Rate Penalty'!U203=0,0,'8. Wage Rate Penalty'!U203),_xlfn.IFNA(VLOOKUP('10. Type 1 Emp Cov. Period Comp'!B207,'8. Wage Rate Penalty'!$B$17:$U$1016,20,FALSE),0)),0)</f>
        <v>0</v>
      </c>
    </row>
    <row r="199" spans="1:6" x14ac:dyDescent="0.25">
      <c r="A199" s="308">
        <f t="shared" si="2"/>
        <v>188</v>
      </c>
      <c r="B199" s="313" t="str">
        <f>IF(+'10. Type 1 Emp Cov. Period Comp'!B208=0," ",+'10. Type 1 Emp Cov. Period Comp'!B208)</f>
        <v xml:space="preserve"> </v>
      </c>
      <c r="C199" s="466" t="str">
        <f>IF(+'10. Type 1 Emp Cov. Period Comp'!C208=0," ",+'10. Type 1 Emp Cov. Period Comp'!C208)</f>
        <v xml:space="preserve"> </v>
      </c>
      <c r="D199" s="313">
        <f>+'10. Type 1 Emp Cov. Period Comp'!AE208</f>
        <v>0</v>
      </c>
      <c r="E199" s="467">
        <f>+'11. Type 1 Emp 2020 FTE'!AG206+'11. Type 1 Emp 2020 FTE'!AH206</f>
        <v>0</v>
      </c>
      <c r="F199" s="313">
        <f>ROUND(IF('10. Type 1 Emp Cov. Period Comp'!B208=0,IF('8. Wage Rate Penalty'!U204=0,0,'8. Wage Rate Penalty'!U204),_xlfn.IFNA(VLOOKUP('10. Type 1 Emp Cov. Period Comp'!B208,'8. Wage Rate Penalty'!$B$17:$U$1016,20,FALSE),0)),0)</f>
        <v>0</v>
      </c>
    </row>
    <row r="200" spans="1:6" x14ac:dyDescent="0.25">
      <c r="A200" s="308">
        <f t="shared" si="2"/>
        <v>189</v>
      </c>
      <c r="B200" s="313" t="str">
        <f>IF(+'10. Type 1 Emp Cov. Period Comp'!B209=0," ",+'10. Type 1 Emp Cov. Period Comp'!B209)</f>
        <v xml:space="preserve"> </v>
      </c>
      <c r="C200" s="466" t="str">
        <f>IF(+'10. Type 1 Emp Cov. Period Comp'!C209=0," ",+'10. Type 1 Emp Cov. Period Comp'!C209)</f>
        <v xml:space="preserve"> </v>
      </c>
      <c r="D200" s="313">
        <f>+'10. Type 1 Emp Cov. Period Comp'!AE209</f>
        <v>0</v>
      </c>
      <c r="E200" s="467">
        <f>+'11. Type 1 Emp 2020 FTE'!AG207+'11. Type 1 Emp 2020 FTE'!AH207</f>
        <v>0</v>
      </c>
      <c r="F200" s="313">
        <f>ROUND(IF('10. Type 1 Emp Cov. Period Comp'!B209=0,IF('8. Wage Rate Penalty'!U205=0,0,'8. Wage Rate Penalty'!U205),_xlfn.IFNA(VLOOKUP('10. Type 1 Emp Cov. Period Comp'!B209,'8. Wage Rate Penalty'!$B$17:$U$1016,20,FALSE),0)),0)</f>
        <v>0</v>
      </c>
    </row>
    <row r="201" spans="1:6" x14ac:dyDescent="0.25">
      <c r="A201" s="308">
        <f t="shared" si="2"/>
        <v>190</v>
      </c>
      <c r="B201" s="313" t="str">
        <f>IF(+'10. Type 1 Emp Cov. Period Comp'!B210=0," ",+'10. Type 1 Emp Cov. Period Comp'!B210)</f>
        <v xml:space="preserve"> </v>
      </c>
      <c r="C201" s="466" t="str">
        <f>IF(+'10. Type 1 Emp Cov. Period Comp'!C210=0," ",+'10. Type 1 Emp Cov. Period Comp'!C210)</f>
        <v xml:space="preserve"> </v>
      </c>
      <c r="D201" s="313">
        <f>+'10. Type 1 Emp Cov. Period Comp'!AE210</f>
        <v>0</v>
      </c>
      <c r="E201" s="467">
        <f>+'11. Type 1 Emp 2020 FTE'!AG208+'11. Type 1 Emp 2020 FTE'!AH208</f>
        <v>0</v>
      </c>
      <c r="F201" s="313">
        <f>ROUND(IF('10. Type 1 Emp Cov. Period Comp'!B210=0,IF('8. Wage Rate Penalty'!U206=0,0,'8. Wage Rate Penalty'!U206),_xlfn.IFNA(VLOOKUP('10. Type 1 Emp Cov. Period Comp'!B210,'8. Wage Rate Penalty'!$B$17:$U$1016,20,FALSE),0)),0)</f>
        <v>0</v>
      </c>
    </row>
    <row r="202" spans="1:6" x14ac:dyDescent="0.25">
      <c r="A202" s="308">
        <f t="shared" si="2"/>
        <v>191</v>
      </c>
      <c r="B202" s="313" t="str">
        <f>IF(+'10. Type 1 Emp Cov. Period Comp'!B211=0," ",+'10. Type 1 Emp Cov. Period Comp'!B211)</f>
        <v xml:space="preserve"> </v>
      </c>
      <c r="C202" s="466" t="str">
        <f>IF(+'10. Type 1 Emp Cov. Period Comp'!C211=0," ",+'10. Type 1 Emp Cov. Period Comp'!C211)</f>
        <v xml:space="preserve"> </v>
      </c>
      <c r="D202" s="313">
        <f>+'10. Type 1 Emp Cov. Period Comp'!AE211</f>
        <v>0</v>
      </c>
      <c r="E202" s="467">
        <f>+'11. Type 1 Emp 2020 FTE'!AG209+'11. Type 1 Emp 2020 FTE'!AH209</f>
        <v>0</v>
      </c>
      <c r="F202" s="313">
        <f>ROUND(IF('10. Type 1 Emp Cov. Period Comp'!B211=0,IF('8. Wage Rate Penalty'!U207=0,0,'8. Wage Rate Penalty'!U207),_xlfn.IFNA(VLOOKUP('10. Type 1 Emp Cov. Period Comp'!B211,'8. Wage Rate Penalty'!$B$17:$U$1016,20,FALSE),0)),0)</f>
        <v>0</v>
      </c>
    </row>
    <row r="203" spans="1:6" x14ac:dyDescent="0.25">
      <c r="A203" s="308">
        <f t="shared" si="2"/>
        <v>192</v>
      </c>
      <c r="B203" s="313" t="str">
        <f>IF(+'10. Type 1 Emp Cov. Period Comp'!B212=0," ",+'10. Type 1 Emp Cov. Period Comp'!B212)</f>
        <v xml:space="preserve"> </v>
      </c>
      <c r="C203" s="466" t="str">
        <f>IF(+'10. Type 1 Emp Cov. Period Comp'!C212=0," ",+'10. Type 1 Emp Cov. Period Comp'!C212)</f>
        <v xml:space="preserve"> </v>
      </c>
      <c r="D203" s="313">
        <f>+'10. Type 1 Emp Cov. Period Comp'!AE212</f>
        <v>0</v>
      </c>
      <c r="E203" s="467">
        <f>+'11. Type 1 Emp 2020 FTE'!AG210+'11. Type 1 Emp 2020 FTE'!AH210</f>
        <v>0</v>
      </c>
      <c r="F203" s="313">
        <f>ROUND(IF('10. Type 1 Emp Cov. Period Comp'!B212=0,IF('8. Wage Rate Penalty'!U208=0,0,'8. Wage Rate Penalty'!U208),_xlfn.IFNA(VLOOKUP('10. Type 1 Emp Cov. Period Comp'!B212,'8. Wage Rate Penalty'!$B$17:$U$1016,20,FALSE),0)),0)</f>
        <v>0</v>
      </c>
    </row>
    <row r="204" spans="1:6" x14ac:dyDescent="0.25">
      <c r="A204" s="308">
        <f t="shared" si="2"/>
        <v>193</v>
      </c>
      <c r="B204" s="313" t="str">
        <f>IF(+'10. Type 1 Emp Cov. Period Comp'!B213=0," ",+'10. Type 1 Emp Cov. Period Comp'!B213)</f>
        <v xml:space="preserve"> </v>
      </c>
      <c r="C204" s="466" t="str">
        <f>IF(+'10. Type 1 Emp Cov. Period Comp'!C213=0," ",+'10. Type 1 Emp Cov. Period Comp'!C213)</f>
        <v xml:space="preserve"> </v>
      </c>
      <c r="D204" s="313">
        <f>+'10. Type 1 Emp Cov. Period Comp'!AE213</f>
        <v>0</v>
      </c>
      <c r="E204" s="467">
        <f>+'11. Type 1 Emp 2020 FTE'!AG211+'11. Type 1 Emp 2020 FTE'!AH211</f>
        <v>0</v>
      </c>
      <c r="F204" s="313">
        <f>ROUND(IF('10. Type 1 Emp Cov. Period Comp'!B213=0,IF('8. Wage Rate Penalty'!U209=0,0,'8. Wage Rate Penalty'!U209),_xlfn.IFNA(VLOOKUP('10. Type 1 Emp Cov. Period Comp'!B213,'8. Wage Rate Penalty'!$B$17:$U$1016,20,FALSE),0)),0)</f>
        <v>0</v>
      </c>
    </row>
    <row r="205" spans="1:6" x14ac:dyDescent="0.25">
      <c r="A205" s="308">
        <f t="shared" si="2"/>
        <v>194</v>
      </c>
      <c r="B205" s="313" t="str">
        <f>IF(+'10. Type 1 Emp Cov. Period Comp'!B214=0," ",+'10. Type 1 Emp Cov. Period Comp'!B214)</f>
        <v xml:space="preserve"> </v>
      </c>
      <c r="C205" s="466" t="str">
        <f>IF(+'10. Type 1 Emp Cov. Period Comp'!C214=0," ",+'10. Type 1 Emp Cov. Period Comp'!C214)</f>
        <v xml:space="preserve"> </v>
      </c>
      <c r="D205" s="313">
        <f>+'10. Type 1 Emp Cov. Period Comp'!AE214</f>
        <v>0</v>
      </c>
      <c r="E205" s="467">
        <f>+'11. Type 1 Emp 2020 FTE'!AG212+'11. Type 1 Emp 2020 FTE'!AH212</f>
        <v>0</v>
      </c>
      <c r="F205" s="313">
        <f>ROUND(IF('10. Type 1 Emp Cov. Period Comp'!B214=0,IF('8. Wage Rate Penalty'!U210=0,0,'8. Wage Rate Penalty'!U210),_xlfn.IFNA(VLOOKUP('10. Type 1 Emp Cov. Period Comp'!B214,'8. Wage Rate Penalty'!$B$17:$U$1016,20,FALSE),0)),0)</f>
        <v>0</v>
      </c>
    </row>
    <row r="206" spans="1:6" x14ac:dyDescent="0.25">
      <c r="A206" s="308">
        <f t="shared" ref="A206:A269" si="3">+A205+1</f>
        <v>195</v>
      </c>
      <c r="B206" s="313" t="str">
        <f>IF(+'10. Type 1 Emp Cov. Period Comp'!B215=0," ",+'10. Type 1 Emp Cov. Period Comp'!B215)</f>
        <v xml:space="preserve"> </v>
      </c>
      <c r="C206" s="466" t="str">
        <f>IF(+'10. Type 1 Emp Cov. Period Comp'!C215=0," ",+'10. Type 1 Emp Cov. Period Comp'!C215)</f>
        <v xml:space="preserve"> </v>
      </c>
      <c r="D206" s="313">
        <f>+'10. Type 1 Emp Cov. Period Comp'!AE215</f>
        <v>0</v>
      </c>
      <c r="E206" s="467">
        <f>+'11. Type 1 Emp 2020 FTE'!AG213+'11. Type 1 Emp 2020 FTE'!AH213</f>
        <v>0</v>
      </c>
      <c r="F206" s="313">
        <f>ROUND(IF('10. Type 1 Emp Cov. Period Comp'!B215=0,IF('8. Wage Rate Penalty'!U211=0,0,'8. Wage Rate Penalty'!U211),_xlfn.IFNA(VLOOKUP('10. Type 1 Emp Cov. Period Comp'!B215,'8. Wage Rate Penalty'!$B$17:$U$1016,20,FALSE),0)),0)</f>
        <v>0</v>
      </c>
    </row>
    <row r="207" spans="1:6" x14ac:dyDescent="0.25">
      <c r="A207" s="308">
        <f t="shared" si="3"/>
        <v>196</v>
      </c>
      <c r="B207" s="313" t="str">
        <f>IF(+'10. Type 1 Emp Cov. Period Comp'!B216=0," ",+'10. Type 1 Emp Cov. Period Comp'!B216)</f>
        <v xml:space="preserve"> </v>
      </c>
      <c r="C207" s="466" t="str">
        <f>IF(+'10. Type 1 Emp Cov. Period Comp'!C216=0," ",+'10. Type 1 Emp Cov. Period Comp'!C216)</f>
        <v xml:space="preserve"> </v>
      </c>
      <c r="D207" s="313">
        <f>+'10. Type 1 Emp Cov. Period Comp'!AE216</f>
        <v>0</v>
      </c>
      <c r="E207" s="467">
        <f>+'11. Type 1 Emp 2020 FTE'!AG214+'11. Type 1 Emp 2020 FTE'!AH214</f>
        <v>0</v>
      </c>
      <c r="F207" s="313">
        <f>ROUND(IF('10. Type 1 Emp Cov. Period Comp'!B216=0,IF('8. Wage Rate Penalty'!U212=0,0,'8. Wage Rate Penalty'!U212),_xlfn.IFNA(VLOOKUP('10. Type 1 Emp Cov. Period Comp'!B216,'8. Wage Rate Penalty'!$B$17:$U$1016,20,FALSE),0)),0)</f>
        <v>0</v>
      </c>
    </row>
    <row r="208" spans="1:6" x14ac:dyDescent="0.25">
      <c r="A208" s="308">
        <f t="shared" si="3"/>
        <v>197</v>
      </c>
      <c r="B208" s="313" t="str">
        <f>IF(+'10. Type 1 Emp Cov. Period Comp'!B217=0," ",+'10. Type 1 Emp Cov. Period Comp'!B217)</f>
        <v xml:space="preserve"> </v>
      </c>
      <c r="C208" s="466" t="str">
        <f>IF(+'10. Type 1 Emp Cov. Period Comp'!C217=0," ",+'10. Type 1 Emp Cov. Period Comp'!C217)</f>
        <v xml:space="preserve"> </v>
      </c>
      <c r="D208" s="313">
        <f>+'10. Type 1 Emp Cov. Period Comp'!AE217</f>
        <v>0</v>
      </c>
      <c r="E208" s="467">
        <f>+'11. Type 1 Emp 2020 FTE'!AG215+'11. Type 1 Emp 2020 FTE'!AH215</f>
        <v>0</v>
      </c>
      <c r="F208" s="313">
        <f>ROUND(IF('10. Type 1 Emp Cov. Period Comp'!B217=0,IF('8. Wage Rate Penalty'!U213=0,0,'8. Wage Rate Penalty'!U213),_xlfn.IFNA(VLOOKUP('10. Type 1 Emp Cov. Period Comp'!B217,'8. Wage Rate Penalty'!$B$17:$U$1016,20,FALSE),0)),0)</f>
        <v>0</v>
      </c>
    </row>
    <row r="209" spans="1:6" x14ac:dyDescent="0.25">
      <c r="A209" s="308">
        <f t="shared" si="3"/>
        <v>198</v>
      </c>
      <c r="B209" s="313" t="str">
        <f>IF(+'10. Type 1 Emp Cov. Period Comp'!B218=0," ",+'10. Type 1 Emp Cov. Period Comp'!B218)</f>
        <v xml:space="preserve"> </v>
      </c>
      <c r="C209" s="466" t="str">
        <f>IF(+'10. Type 1 Emp Cov. Period Comp'!C218=0," ",+'10. Type 1 Emp Cov. Period Comp'!C218)</f>
        <v xml:space="preserve"> </v>
      </c>
      <c r="D209" s="313">
        <f>+'10. Type 1 Emp Cov. Period Comp'!AE218</f>
        <v>0</v>
      </c>
      <c r="E209" s="467">
        <f>+'11. Type 1 Emp 2020 FTE'!AG216+'11. Type 1 Emp 2020 FTE'!AH216</f>
        <v>0</v>
      </c>
      <c r="F209" s="313">
        <f>ROUND(IF('10. Type 1 Emp Cov. Period Comp'!B218=0,IF('8. Wage Rate Penalty'!U214=0,0,'8. Wage Rate Penalty'!U214),_xlfn.IFNA(VLOOKUP('10. Type 1 Emp Cov. Period Comp'!B218,'8. Wage Rate Penalty'!$B$17:$U$1016,20,FALSE),0)),0)</f>
        <v>0</v>
      </c>
    </row>
    <row r="210" spans="1:6" x14ac:dyDescent="0.25">
      <c r="A210" s="308">
        <f t="shared" si="3"/>
        <v>199</v>
      </c>
      <c r="B210" s="313" t="str">
        <f>IF(+'10. Type 1 Emp Cov. Period Comp'!B219=0," ",+'10. Type 1 Emp Cov. Period Comp'!B219)</f>
        <v xml:space="preserve"> </v>
      </c>
      <c r="C210" s="466" t="str">
        <f>IF(+'10. Type 1 Emp Cov. Period Comp'!C219=0," ",+'10. Type 1 Emp Cov. Period Comp'!C219)</f>
        <v xml:space="preserve"> </v>
      </c>
      <c r="D210" s="313">
        <f>+'10. Type 1 Emp Cov. Period Comp'!AE219</f>
        <v>0</v>
      </c>
      <c r="E210" s="467">
        <f>+'11. Type 1 Emp 2020 FTE'!AG217+'11. Type 1 Emp 2020 FTE'!AH217</f>
        <v>0</v>
      </c>
      <c r="F210" s="313">
        <f>ROUND(IF('10. Type 1 Emp Cov. Period Comp'!B219=0,IF('8. Wage Rate Penalty'!U215=0,0,'8. Wage Rate Penalty'!U215),_xlfn.IFNA(VLOOKUP('10. Type 1 Emp Cov. Period Comp'!B219,'8. Wage Rate Penalty'!$B$17:$U$1016,20,FALSE),0)),0)</f>
        <v>0</v>
      </c>
    </row>
    <row r="211" spans="1:6" x14ac:dyDescent="0.25">
      <c r="A211" s="308">
        <f t="shared" si="3"/>
        <v>200</v>
      </c>
      <c r="B211" s="313" t="str">
        <f>IF(+'10. Type 1 Emp Cov. Period Comp'!B220=0," ",+'10. Type 1 Emp Cov. Period Comp'!B220)</f>
        <v xml:space="preserve"> </v>
      </c>
      <c r="C211" s="466" t="str">
        <f>IF(+'10. Type 1 Emp Cov. Period Comp'!C220=0," ",+'10. Type 1 Emp Cov. Period Comp'!C220)</f>
        <v xml:space="preserve"> </v>
      </c>
      <c r="D211" s="313">
        <f>+'10. Type 1 Emp Cov. Period Comp'!AE220</f>
        <v>0</v>
      </c>
      <c r="E211" s="467">
        <f>+'11. Type 1 Emp 2020 FTE'!AG218+'11. Type 1 Emp 2020 FTE'!AH218</f>
        <v>0</v>
      </c>
      <c r="F211" s="313">
        <f>ROUND(IF('10. Type 1 Emp Cov. Period Comp'!B220=0,IF('8. Wage Rate Penalty'!U216=0,0,'8. Wage Rate Penalty'!U216),_xlfn.IFNA(VLOOKUP('10. Type 1 Emp Cov. Period Comp'!B220,'8. Wage Rate Penalty'!$B$17:$U$1016,20,FALSE),0)),0)</f>
        <v>0</v>
      </c>
    </row>
    <row r="212" spans="1:6" x14ac:dyDescent="0.25">
      <c r="A212" s="308">
        <f t="shared" si="3"/>
        <v>201</v>
      </c>
      <c r="B212" s="313" t="str">
        <f>IF(+'10. Type 1 Emp Cov. Period Comp'!B221=0," ",+'10. Type 1 Emp Cov. Period Comp'!B221)</f>
        <v xml:space="preserve"> </v>
      </c>
      <c r="C212" s="466" t="str">
        <f>IF(+'10. Type 1 Emp Cov. Period Comp'!C221=0," ",+'10. Type 1 Emp Cov. Period Comp'!C221)</f>
        <v xml:space="preserve"> </v>
      </c>
      <c r="D212" s="313">
        <f>+'10. Type 1 Emp Cov. Period Comp'!AE221</f>
        <v>0</v>
      </c>
      <c r="E212" s="467">
        <f>+'11. Type 1 Emp 2020 FTE'!AG219+'11. Type 1 Emp 2020 FTE'!AH219</f>
        <v>0</v>
      </c>
      <c r="F212" s="313">
        <f>ROUND(IF('10. Type 1 Emp Cov. Period Comp'!B221=0,IF('8. Wage Rate Penalty'!U217=0,0,'8. Wage Rate Penalty'!U217),_xlfn.IFNA(VLOOKUP('10. Type 1 Emp Cov. Period Comp'!B221,'8. Wage Rate Penalty'!$B$17:$U$1016,20,FALSE),0)),0)</f>
        <v>0</v>
      </c>
    </row>
    <row r="213" spans="1:6" x14ac:dyDescent="0.25">
      <c r="A213" s="308">
        <f t="shared" si="3"/>
        <v>202</v>
      </c>
      <c r="B213" s="313" t="str">
        <f>IF(+'10. Type 1 Emp Cov. Period Comp'!B222=0," ",+'10. Type 1 Emp Cov. Period Comp'!B222)</f>
        <v xml:space="preserve"> </v>
      </c>
      <c r="C213" s="466" t="str">
        <f>IF(+'10. Type 1 Emp Cov. Period Comp'!C222=0," ",+'10. Type 1 Emp Cov. Period Comp'!C222)</f>
        <v xml:space="preserve"> </v>
      </c>
      <c r="D213" s="313">
        <f>+'10. Type 1 Emp Cov. Period Comp'!AE222</f>
        <v>0</v>
      </c>
      <c r="E213" s="467">
        <f>+'11. Type 1 Emp 2020 FTE'!AG220+'11. Type 1 Emp 2020 FTE'!AH220</f>
        <v>0</v>
      </c>
      <c r="F213" s="313">
        <f>ROUND(IF('10. Type 1 Emp Cov. Period Comp'!B222=0,IF('8. Wage Rate Penalty'!U218=0,0,'8. Wage Rate Penalty'!U218),_xlfn.IFNA(VLOOKUP('10. Type 1 Emp Cov. Period Comp'!B222,'8. Wage Rate Penalty'!$B$17:$U$1016,20,FALSE),0)),0)</f>
        <v>0</v>
      </c>
    </row>
    <row r="214" spans="1:6" x14ac:dyDescent="0.25">
      <c r="A214" s="308">
        <f t="shared" si="3"/>
        <v>203</v>
      </c>
      <c r="B214" s="313" t="str">
        <f>IF(+'10. Type 1 Emp Cov. Period Comp'!B223=0," ",+'10. Type 1 Emp Cov. Period Comp'!B223)</f>
        <v xml:space="preserve"> </v>
      </c>
      <c r="C214" s="466" t="str">
        <f>IF(+'10. Type 1 Emp Cov. Period Comp'!C223=0," ",+'10. Type 1 Emp Cov. Period Comp'!C223)</f>
        <v xml:space="preserve"> </v>
      </c>
      <c r="D214" s="313">
        <f>+'10. Type 1 Emp Cov. Period Comp'!AE223</f>
        <v>0</v>
      </c>
      <c r="E214" s="467">
        <f>+'11. Type 1 Emp 2020 FTE'!AG221+'11. Type 1 Emp 2020 FTE'!AH221</f>
        <v>0</v>
      </c>
      <c r="F214" s="313">
        <f>ROUND(IF('10. Type 1 Emp Cov. Period Comp'!B223=0,IF('8. Wage Rate Penalty'!U219=0,0,'8. Wage Rate Penalty'!U219),_xlfn.IFNA(VLOOKUP('10. Type 1 Emp Cov. Period Comp'!B223,'8. Wage Rate Penalty'!$B$17:$U$1016,20,FALSE),0)),0)</f>
        <v>0</v>
      </c>
    </row>
    <row r="215" spans="1:6" x14ac:dyDescent="0.25">
      <c r="A215" s="308">
        <f t="shared" si="3"/>
        <v>204</v>
      </c>
      <c r="B215" s="313" t="str">
        <f>IF(+'10. Type 1 Emp Cov. Period Comp'!B224=0," ",+'10. Type 1 Emp Cov. Period Comp'!B224)</f>
        <v xml:space="preserve"> </v>
      </c>
      <c r="C215" s="466" t="str">
        <f>IF(+'10. Type 1 Emp Cov. Period Comp'!C224=0," ",+'10. Type 1 Emp Cov. Period Comp'!C224)</f>
        <v xml:space="preserve"> </v>
      </c>
      <c r="D215" s="313">
        <f>+'10. Type 1 Emp Cov. Period Comp'!AE224</f>
        <v>0</v>
      </c>
      <c r="E215" s="467">
        <f>+'11. Type 1 Emp 2020 FTE'!AG222+'11. Type 1 Emp 2020 FTE'!AH222</f>
        <v>0</v>
      </c>
      <c r="F215" s="313">
        <f>ROUND(IF('10. Type 1 Emp Cov. Period Comp'!B224=0,IF('8. Wage Rate Penalty'!U220=0,0,'8. Wage Rate Penalty'!U220),_xlfn.IFNA(VLOOKUP('10. Type 1 Emp Cov. Period Comp'!B224,'8. Wage Rate Penalty'!$B$17:$U$1016,20,FALSE),0)),0)</f>
        <v>0</v>
      </c>
    </row>
    <row r="216" spans="1:6" x14ac:dyDescent="0.25">
      <c r="A216" s="308">
        <f t="shared" si="3"/>
        <v>205</v>
      </c>
      <c r="B216" s="313" t="str">
        <f>IF(+'10. Type 1 Emp Cov. Period Comp'!B225=0," ",+'10. Type 1 Emp Cov. Period Comp'!B225)</f>
        <v xml:space="preserve"> </v>
      </c>
      <c r="C216" s="466" t="str">
        <f>IF(+'10. Type 1 Emp Cov. Period Comp'!C225=0," ",+'10. Type 1 Emp Cov. Period Comp'!C225)</f>
        <v xml:space="preserve"> </v>
      </c>
      <c r="D216" s="313">
        <f>+'10. Type 1 Emp Cov. Period Comp'!AE225</f>
        <v>0</v>
      </c>
      <c r="E216" s="467">
        <f>+'11. Type 1 Emp 2020 FTE'!AG223+'11. Type 1 Emp 2020 FTE'!AH223</f>
        <v>0</v>
      </c>
      <c r="F216" s="313">
        <f>ROUND(IF('10. Type 1 Emp Cov. Period Comp'!B225=0,IF('8. Wage Rate Penalty'!U221=0,0,'8. Wage Rate Penalty'!U221),_xlfn.IFNA(VLOOKUP('10. Type 1 Emp Cov. Period Comp'!B225,'8. Wage Rate Penalty'!$B$17:$U$1016,20,FALSE),0)),0)</f>
        <v>0</v>
      </c>
    </row>
    <row r="217" spans="1:6" x14ac:dyDescent="0.25">
      <c r="A217" s="308">
        <f t="shared" si="3"/>
        <v>206</v>
      </c>
      <c r="B217" s="313" t="str">
        <f>IF(+'10. Type 1 Emp Cov. Period Comp'!B226=0," ",+'10. Type 1 Emp Cov. Period Comp'!B226)</f>
        <v xml:space="preserve"> </v>
      </c>
      <c r="C217" s="466" t="str">
        <f>IF(+'10. Type 1 Emp Cov. Period Comp'!C226=0," ",+'10. Type 1 Emp Cov. Period Comp'!C226)</f>
        <v xml:space="preserve"> </v>
      </c>
      <c r="D217" s="313">
        <f>+'10. Type 1 Emp Cov. Period Comp'!AE226</f>
        <v>0</v>
      </c>
      <c r="E217" s="467">
        <f>+'11. Type 1 Emp 2020 FTE'!AG224+'11. Type 1 Emp 2020 FTE'!AH224</f>
        <v>0</v>
      </c>
      <c r="F217" s="313">
        <f>ROUND(IF('10. Type 1 Emp Cov. Period Comp'!B226=0,IF('8. Wage Rate Penalty'!U222=0,0,'8. Wage Rate Penalty'!U222),_xlfn.IFNA(VLOOKUP('10. Type 1 Emp Cov. Period Comp'!B226,'8. Wage Rate Penalty'!$B$17:$U$1016,20,FALSE),0)),0)</f>
        <v>0</v>
      </c>
    </row>
    <row r="218" spans="1:6" x14ac:dyDescent="0.25">
      <c r="A218" s="308">
        <f t="shared" si="3"/>
        <v>207</v>
      </c>
      <c r="B218" s="313" t="str">
        <f>IF(+'10. Type 1 Emp Cov. Period Comp'!B227=0," ",+'10. Type 1 Emp Cov. Period Comp'!B227)</f>
        <v xml:space="preserve"> </v>
      </c>
      <c r="C218" s="466" t="str">
        <f>IF(+'10. Type 1 Emp Cov. Period Comp'!C227=0," ",+'10. Type 1 Emp Cov. Period Comp'!C227)</f>
        <v xml:space="preserve"> </v>
      </c>
      <c r="D218" s="313">
        <f>+'10. Type 1 Emp Cov. Period Comp'!AE227</f>
        <v>0</v>
      </c>
      <c r="E218" s="467">
        <f>+'11. Type 1 Emp 2020 FTE'!AG225+'11. Type 1 Emp 2020 FTE'!AH225</f>
        <v>0</v>
      </c>
      <c r="F218" s="313">
        <f>ROUND(IF('10. Type 1 Emp Cov. Period Comp'!B227=0,IF('8. Wage Rate Penalty'!U223=0,0,'8. Wage Rate Penalty'!U223),_xlfn.IFNA(VLOOKUP('10. Type 1 Emp Cov. Period Comp'!B227,'8. Wage Rate Penalty'!$B$17:$U$1016,20,FALSE),0)),0)</f>
        <v>0</v>
      </c>
    </row>
    <row r="219" spans="1:6" x14ac:dyDescent="0.25">
      <c r="A219" s="308">
        <f t="shared" si="3"/>
        <v>208</v>
      </c>
      <c r="B219" s="313" t="str">
        <f>IF(+'10. Type 1 Emp Cov. Period Comp'!B228=0," ",+'10. Type 1 Emp Cov. Period Comp'!B228)</f>
        <v xml:space="preserve"> </v>
      </c>
      <c r="C219" s="466" t="str">
        <f>IF(+'10. Type 1 Emp Cov. Period Comp'!C228=0," ",+'10. Type 1 Emp Cov. Period Comp'!C228)</f>
        <v xml:space="preserve"> </v>
      </c>
      <c r="D219" s="313">
        <f>+'10. Type 1 Emp Cov. Period Comp'!AE228</f>
        <v>0</v>
      </c>
      <c r="E219" s="467">
        <f>+'11. Type 1 Emp 2020 FTE'!AG226+'11. Type 1 Emp 2020 FTE'!AH226</f>
        <v>0</v>
      </c>
      <c r="F219" s="313">
        <f>ROUND(IF('10. Type 1 Emp Cov. Period Comp'!B228=0,IF('8. Wage Rate Penalty'!U224=0,0,'8. Wage Rate Penalty'!U224),_xlfn.IFNA(VLOOKUP('10. Type 1 Emp Cov. Period Comp'!B228,'8. Wage Rate Penalty'!$B$17:$U$1016,20,FALSE),0)),0)</f>
        <v>0</v>
      </c>
    </row>
    <row r="220" spans="1:6" x14ac:dyDescent="0.25">
      <c r="A220" s="308">
        <f t="shared" si="3"/>
        <v>209</v>
      </c>
      <c r="B220" s="313" t="str">
        <f>IF(+'10. Type 1 Emp Cov. Period Comp'!B229=0," ",+'10. Type 1 Emp Cov. Period Comp'!B229)</f>
        <v xml:space="preserve"> </v>
      </c>
      <c r="C220" s="466" t="str">
        <f>IF(+'10. Type 1 Emp Cov. Period Comp'!C229=0," ",+'10. Type 1 Emp Cov. Period Comp'!C229)</f>
        <v xml:space="preserve"> </v>
      </c>
      <c r="D220" s="313">
        <f>+'10. Type 1 Emp Cov. Period Comp'!AE229</f>
        <v>0</v>
      </c>
      <c r="E220" s="467">
        <f>+'11. Type 1 Emp 2020 FTE'!AG227+'11. Type 1 Emp 2020 FTE'!AH227</f>
        <v>0</v>
      </c>
      <c r="F220" s="313">
        <f>ROUND(IF('10. Type 1 Emp Cov. Period Comp'!B229=0,IF('8. Wage Rate Penalty'!U225=0,0,'8. Wage Rate Penalty'!U225),_xlfn.IFNA(VLOOKUP('10. Type 1 Emp Cov. Period Comp'!B229,'8. Wage Rate Penalty'!$B$17:$U$1016,20,FALSE),0)),0)</f>
        <v>0</v>
      </c>
    </row>
    <row r="221" spans="1:6" x14ac:dyDescent="0.25">
      <c r="A221" s="308">
        <f t="shared" si="3"/>
        <v>210</v>
      </c>
      <c r="B221" s="313" t="str">
        <f>IF(+'10. Type 1 Emp Cov. Period Comp'!B230=0," ",+'10. Type 1 Emp Cov. Period Comp'!B230)</f>
        <v xml:space="preserve"> </v>
      </c>
      <c r="C221" s="466" t="str">
        <f>IF(+'10. Type 1 Emp Cov. Period Comp'!C230=0," ",+'10. Type 1 Emp Cov. Period Comp'!C230)</f>
        <v xml:space="preserve"> </v>
      </c>
      <c r="D221" s="313">
        <f>+'10. Type 1 Emp Cov. Period Comp'!AE230</f>
        <v>0</v>
      </c>
      <c r="E221" s="467">
        <f>+'11. Type 1 Emp 2020 FTE'!AG228+'11. Type 1 Emp 2020 FTE'!AH228</f>
        <v>0</v>
      </c>
      <c r="F221" s="313">
        <f>ROUND(IF('10. Type 1 Emp Cov. Period Comp'!B230=0,IF('8. Wage Rate Penalty'!U226=0,0,'8. Wage Rate Penalty'!U226),_xlfn.IFNA(VLOOKUP('10. Type 1 Emp Cov. Period Comp'!B230,'8. Wage Rate Penalty'!$B$17:$U$1016,20,FALSE),0)),0)</f>
        <v>0</v>
      </c>
    </row>
    <row r="222" spans="1:6" x14ac:dyDescent="0.25">
      <c r="A222" s="308">
        <f t="shared" si="3"/>
        <v>211</v>
      </c>
      <c r="B222" s="313" t="str">
        <f>IF(+'10. Type 1 Emp Cov. Period Comp'!B231=0," ",+'10. Type 1 Emp Cov. Period Comp'!B231)</f>
        <v xml:space="preserve"> </v>
      </c>
      <c r="C222" s="466" t="str">
        <f>IF(+'10. Type 1 Emp Cov. Period Comp'!C231=0," ",+'10. Type 1 Emp Cov. Period Comp'!C231)</f>
        <v xml:space="preserve"> </v>
      </c>
      <c r="D222" s="313">
        <f>+'10. Type 1 Emp Cov. Period Comp'!AE231</f>
        <v>0</v>
      </c>
      <c r="E222" s="467">
        <f>+'11. Type 1 Emp 2020 FTE'!AG229+'11. Type 1 Emp 2020 FTE'!AH229</f>
        <v>0</v>
      </c>
      <c r="F222" s="313">
        <f>ROUND(IF('10. Type 1 Emp Cov. Period Comp'!B231=0,IF('8. Wage Rate Penalty'!U227=0,0,'8. Wage Rate Penalty'!U227),_xlfn.IFNA(VLOOKUP('10. Type 1 Emp Cov. Period Comp'!B231,'8. Wage Rate Penalty'!$B$17:$U$1016,20,FALSE),0)),0)</f>
        <v>0</v>
      </c>
    </row>
    <row r="223" spans="1:6" x14ac:dyDescent="0.25">
      <c r="A223" s="308">
        <f t="shared" si="3"/>
        <v>212</v>
      </c>
      <c r="B223" s="313" t="str">
        <f>IF(+'10. Type 1 Emp Cov. Period Comp'!B232=0," ",+'10. Type 1 Emp Cov. Period Comp'!B232)</f>
        <v xml:space="preserve"> </v>
      </c>
      <c r="C223" s="466" t="str">
        <f>IF(+'10. Type 1 Emp Cov. Period Comp'!C232=0," ",+'10. Type 1 Emp Cov. Period Comp'!C232)</f>
        <v xml:space="preserve"> </v>
      </c>
      <c r="D223" s="313">
        <f>+'10. Type 1 Emp Cov. Period Comp'!AE232</f>
        <v>0</v>
      </c>
      <c r="E223" s="467">
        <f>+'11. Type 1 Emp 2020 FTE'!AG230+'11. Type 1 Emp 2020 FTE'!AH230</f>
        <v>0</v>
      </c>
      <c r="F223" s="313">
        <f>ROUND(IF('10. Type 1 Emp Cov. Period Comp'!B232=0,IF('8. Wage Rate Penalty'!U228=0,0,'8. Wage Rate Penalty'!U228),_xlfn.IFNA(VLOOKUP('10. Type 1 Emp Cov. Period Comp'!B232,'8. Wage Rate Penalty'!$B$17:$U$1016,20,FALSE),0)),0)</f>
        <v>0</v>
      </c>
    </row>
    <row r="224" spans="1:6" x14ac:dyDescent="0.25">
      <c r="A224" s="308">
        <f t="shared" si="3"/>
        <v>213</v>
      </c>
      <c r="B224" s="313" t="str">
        <f>IF(+'10. Type 1 Emp Cov. Period Comp'!B233=0," ",+'10. Type 1 Emp Cov. Period Comp'!B233)</f>
        <v xml:space="preserve"> </v>
      </c>
      <c r="C224" s="466" t="str">
        <f>IF(+'10. Type 1 Emp Cov. Period Comp'!C233=0," ",+'10. Type 1 Emp Cov. Period Comp'!C233)</f>
        <v xml:space="preserve"> </v>
      </c>
      <c r="D224" s="313">
        <f>+'10. Type 1 Emp Cov. Period Comp'!AE233</f>
        <v>0</v>
      </c>
      <c r="E224" s="467">
        <f>+'11. Type 1 Emp 2020 FTE'!AG231+'11. Type 1 Emp 2020 FTE'!AH231</f>
        <v>0</v>
      </c>
      <c r="F224" s="313">
        <f>ROUND(IF('10. Type 1 Emp Cov. Period Comp'!B233=0,IF('8. Wage Rate Penalty'!U229=0,0,'8. Wage Rate Penalty'!U229),_xlfn.IFNA(VLOOKUP('10. Type 1 Emp Cov. Period Comp'!B233,'8. Wage Rate Penalty'!$B$17:$U$1016,20,FALSE),0)),0)</f>
        <v>0</v>
      </c>
    </row>
    <row r="225" spans="1:6" x14ac:dyDescent="0.25">
      <c r="A225" s="308">
        <f t="shared" si="3"/>
        <v>214</v>
      </c>
      <c r="B225" s="313" t="str">
        <f>IF(+'10. Type 1 Emp Cov. Period Comp'!B234=0," ",+'10. Type 1 Emp Cov. Period Comp'!B234)</f>
        <v xml:space="preserve"> </v>
      </c>
      <c r="C225" s="466" t="str">
        <f>IF(+'10. Type 1 Emp Cov. Period Comp'!C234=0," ",+'10. Type 1 Emp Cov. Period Comp'!C234)</f>
        <v xml:space="preserve"> </v>
      </c>
      <c r="D225" s="313">
        <f>+'10. Type 1 Emp Cov. Period Comp'!AE234</f>
        <v>0</v>
      </c>
      <c r="E225" s="467">
        <f>+'11. Type 1 Emp 2020 FTE'!AG232+'11. Type 1 Emp 2020 FTE'!AH232</f>
        <v>0</v>
      </c>
      <c r="F225" s="313">
        <f>ROUND(IF('10. Type 1 Emp Cov. Period Comp'!B234=0,IF('8. Wage Rate Penalty'!U230=0,0,'8. Wage Rate Penalty'!U230),_xlfn.IFNA(VLOOKUP('10. Type 1 Emp Cov. Period Comp'!B234,'8. Wage Rate Penalty'!$B$17:$U$1016,20,FALSE),0)),0)</f>
        <v>0</v>
      </c>
    </row>
    <row r="226" spans="1:6" x14ac:dyDescent="0.25">
      <c r="A226" s="308">
        <f t="shared" si="3"/>
        <v>215</v>
      </c>
      <c r="B226" s="313" t="str">
        <f>IF(+'10. Type 1 Emp Cov. Period Comp'!B235=0," ",+'10. Type 1 Emp Cov. Period Comp'!B235)</f>
        <v xml:space="preserve"> </v>
      </c>
      <c r="C226" s="466" t="str">
        <f>IF(+'10. Type 1 Emp Cov. Period Comp'!C235=0," ",+'10. Type 1 Emp Cov. Period Comp'!C235)</f>
        <v xml:space="preserve"> </v>
      </c>
      <c r="D226" s="313">
        <f>+'10. Type 1 Emp Cov. Period Comp'!AE235</f>
        <v>0</v>
      </c>
      <c r="E226" s="467">
        <f>+'11. Type 1 Emp 2020 FTE'!AG233+'11. Type 1 Emp 2020 FTE'!AH233</f>
        <v>0</v>
      </c>
      <c r="F226" s="313">
        <f>ROUND(IF('10. Type 1 Emp Cov. Period Comp'!B235=0,IF('8. Wage Rate Penalty'!U231=0,0,'8. Wage Rate Penalty'!U231),_xlfn.IFNA(VLOOKUP('10. Type 1 Emp Cov. Period Comp'!B235,'8. Wage Rate Penalty'!$B$17:$U$1016,20,FALSE),0)),0)</f>
        <v>0</v>
      </c>
    </row>
    <row r="227" spans="1:6" x14ac:dyDescent="0.25">
      <c r="A227" s="308">
        <f t="shared" si="3"/>
        <v>216</v>
      </c>
      <c r="B227" s="313" t="str">
        <f>IF(+'10. Type 1 Emp Cov. Period Comp'!B236=0," ",+'10. Type 1 Emp Cov. Period Comp'!B236)</f>
        <v xml:space="preserve"> </v>
      </c>
      <c r="C227" s="466" t="str">
        <f>IF(+'10. Type 1 Emp Cov. Period Comp'!C236=0," ",+'10. Type 1 Emp Cov. Period Comp'!C236)</f>
        <v xml:space="preserve"> </v>
      </c>
      <c r="D227" s="313">
        <f>+'10. Type 1 Emp Cov. Period Comp'!AE236</f>
        <v>0</v>
      </c>
      <c r="E227" s="467">
        <f>+'11. Type 1 Emp 2020 FTE'!AG234+'11. Type 1 Emp 2020 FTE'!AH234</f>
        <v>0</v>
      </c>
      <c r="F227" s="313">
        <f>ROUND(IF('10. Type 1 Emp Cov. Period Comp'!B236=0,IF('8. Wage Rate Penalty'!U232=0,0,'8. Wage Rate Penalty'!U232),_xlfn.IFNA(VLOOKUP('10. Type 1 Emp Cov. Period Comp'!B236,'8. Wage Rate Penalty'!$B$17:$U$1016,20,FALSE),0)),0)</f>
        <v>0</v>
      </c>
    </row>
    <row r="228" spans="1:6" x14ac:dyDescent="0.25">
      <c r="A228" s="308">
        <f t="shared" si="3"/>
        <v>217</v>
      </c>
      <c r="B228" s="313" t="str">
        <f>IF(+'10. Type 1 Emp Cov. Period Comp'!B237=0," ",+'10. Type 1 Emp Cov. Period Comp'!B237)</f>
        <v xml:space="preserve"> </v>
      </c>
      <c r="C228" s="466" t="str">
        <f>IF(+'10. Type 1 Emp Cov. Period Comp'!C237=0," ",+'10. Type 1 Emp Cov. Period Comp'!C237)</f>
        <v xml:space="preserve"> </v>
      </c>
      <c r="D228" s="313">
        <f>+'10. Type 1 Emp Cov. Period Comp'!AE237</f>
        <v>0</v>
      </c>
      <c r="E228" s="467">
        <f>+'11. Type 1 Emp 2020 FTE'!AG235+'11. Type 1 Emp 2020 FTE'!AH235</f>
        <v>0</v>
      </c>
      <c r="F228" s="313">
        <f>ROUND(IF('10. Type 1 Emp Cov. Period Comp'!B237=0,IF('8. Wage Rate Penalty'!U233=0,0,'8. Wage Rate Penalty'!U233),_xlfn.IFNA(VLOOKUP('10. Type 1 Emp Cov. Period Comp'!B237,'8. Wage Rate Penalty'!$B$17:$U$1016,20,FALSE),0)),0)</f>
        <v>0</v>
      </c>
    </row>
    <row r="229" spans="1:6" x14ac:dyDescent="0.25">
      <c r="A229" s="308">
        <f t="shared" si="3"/>
        <v>218</v>
      </c>
      <c r="B229" s="313" t="str">
        <f>IF(+'10. Type 1 Emp Cov. Period Comp'!B238=0," ",+'10. Type 1 Emp Cov. Period Comp'!B238)</f>
        <v xml:space="preserve"> </v>
      </c>
      <c r="C229" s="466" t="str">
        <f>IF(+'10. Type 1 Emp Cov. Period Comp'!C238=0," ",+'10. Type 1 Emp Cov. Period Comp'!C238)</f>
        <v xml:space="preserve"> </v>
      </c>
      <c r="D229" s="313">
        <f>+'10. Type 1 Emp Cov. Period Comp'!AE238</f>
        <v>0</v>
      </c>
      <c r="E229" s="467">
        <f>+'11. Type 1 Emp 2020 FTE'!AG236+'11. Type 1 Emp 2020 FTE'!AH236</f>
        <v>0</v>
      </c>
      <c r="F229" s="313">
        <f>ROUND(IF('10. Type 1 Emp Cov. Period Comp'!B238=0,IF('8. Wage Rate Penalty'!U234=0,0,'8. Wage Rate Penalty'!U234),_xlfn.IFNA(VLOOKUP('10. Type 1 Emp Cov. Period Comp'!B238,'8. Wage Rate Penalty'!$B$17:$U$1016,20,FALSE),0)),0)</f>
        <v>0</v>
      </c>
    </row>
    <row r="230" spans="1:6" x14ac:dyDescent="0.25">
      <c r="A230" s="308">
        <f t="shared" si="3"/>
        <v>219</v>
      </c>
      <c r="B230" s="313" t="str">
        <f>IF(+'10. Type 1 Emp Cov. Period Comp'!B239=0," ",+'10. Type 1 Emp Cov. Period Comp'!B239)</f>
        <v xml:space="preserve"> </v>
      </c>
      <c r="C230" s="466" t="str">
        <f>IF(+'10. Type 1 Emp Cov. Period Comp'!C239=0," ",+'10. Type 1 Emp Cov. Period Comp'!C239)</f>
        <v xml:space="preserve"> </v>
      </c>
      <c r="D230" s="313">
        <f>+'10. Type 1 Emp Cov. Period Comp'!AE239</f>
        <v>0</v>
      </c>
      <c r="E230" s="467">
        <f>+'11. Type 1 Emp 2020 FTE'!AG237+'11. Type 1 Emp 2020 FTE'!AH237</f>
        <v>0</v>
      </c>
      <c r="F230" s="313">
        <f>ROUND(IF('10. Type 1 Emp Cov. Period Comp'!B239=0,IF('8. Wage Rate Penalty'!U235=0,0,'8. Wage Rate Penalty'!U235),_xlfn.IFNA(VLOOKUP('10. Type 1 Emp Cov. Period Comp'!B239,'8. Wage Rate Penalty'!$B$17:$U$1016,20,FALSE),0)),0)</f>
        <v>0</v>
      </c>
    </row>
    <row r="231" spans="1:6" x14ac:dyDescent="0.25">
      <c r="A231" s="308">
        <f t="shared" si="3"/>
        <v>220</v>
      </c>
      <c r="B231" s="313" t="str">
        <f>IF(+'10. Type 1 Emp Cov. Period Comp'!B240=0," ",+'10. Type 1 Emp Cov. Period Comp'!B240)</f>
        <v xml:space="preserve"> </v>
      </c>
      <c r="C231" s="466" t="str">
        <f>IF(+'10. Type 1 Emp Cov. Period Comp'!C240=0," ",+'10. Type 1 Emp Cov. Period Comp'!C240)</f>
        <v xml:space="preserve"> </v>
      </c>
      <c r="D231" s="313">
        <f>+'10. Type 1 Emp Cov. Period Comp'!AE240</f>
        <v>0</v>
      </c>
      <c r="E231" s="467">
        <f>+'11. Type 1 Emp 2020 FTE'!AG238+'11. Type 1 Emp 2020 FTE'!AH238</f>
        <v>0</v>
      </c>
      <c r="F231" s="313">
        <f>ROUND(IF('10. Type 1 Emp Cov. Period Comp'!B240=0,IF('8. Wage Rate Penalty'!U236=0,0,'8. Wage Rate Penalty'!U236),_xlfn.IFNA(VLOOKUP('10. Type 1 Emp Cov. Period Comp'!B240,'8. Wage Rate Penalty'!$B$17:$U$1016,20,FALSE),0)),0)</f>
        <v>0</v>
      </c>
    </row>
    <row r="232" spans="1:6" x14ac:dyDescent="0.25">
      <c r="A232" s="308">
        <f t="shared" si="3"/>
        <v>221</v>
      </c>
      <c r="B232" s="313" t="str">
        <f>IF(+'10. Type 1 Emp Cov. Period Comp'!B241=0," ",+'10. Type 1 Emp Cov. Period Comp'!B241)</f>
        <v xml:space="preserve"> </v>
      </c>
      <c r="C232" s="466" t="str">
        <f>IF(+'10. Type 1 Emp Cov. Period Comp'!C241=0," ",+'10. Type 1 Emp Cov. Period Comp'!C241)</f>
        <v xml:space="preserve"> </v>
      </c>
      <c r="D232" s="313">
        <f>+'10. Type 1 Emp Cov. Period Comp'!AE241</f>
        <v>0</v>
      </c>
      <c r="E232" s="467">
        <f>+'11. Type 1 Emp 2020 FTE'!AG239+'11. Type 1 Emp 2020 FTE'!AH239</f>
        <v>0</v>
      </c>
      <c r="F232" s="313">
        <f>ROUND(IF('10. Type 1 Emp Cov. Period Comp'!B241=0,IF('8. Wage Rate Penalty'!U237=0,0,'8. Wage Rate Penalty'!U237),_xlfn.IFNA(VLOOKUP('10. Type 1 Emp Cov. Period Comp'!B241,'8. Wage Rate Penalty'!$B$17:$U$1016,20,FALSE),0)),0)</f>
        <v>0</v>
      </c>
    </row>
    <row r="233" spans="1:6" x14ac:dyDescent="0.25">
      <c r="A233" s="308">
        <f t="shared" si="3"/>
        <v>222</v>
      </c>
      <c r="B233" s="313" t="str">
        <f>IF(+'10. Type 1 Emp Cov. Period Comp'!B242=0," ",+'10. Type 1 Emp Cov. Period Comp'!B242)</f>
        <v xml:space="preserve"> </v>
      </c>
      <c r="C233" s="466" t="str">
        <f>IF(+'10. Type 1 Emp Cov. Period Comp'!C242=0," ",+'10. Type 1 Emp Cov. Period Comp'!C242)</f>
        <v xml:space="preserve"> </v>
      </c>
      <c r="D233" s="313">
        <f>+'10. Type 1 Emp Cov. Period Comp'!AE242</f>
        <v>0</v>
      </c>
      <c r="E233" s="467">
        <f>+'11. Type 1 Emp 2020 FTE'!AG240+'11. Type 1 Emp 2020 FTE'!AH240</f>
        <v>0</v>
      </c>
      <c r="F233" s="313">
        <f>ROUND(IF('10. Type 1 Emp Cov. Period Comp'!B242=0,IF('8. Wage Rate Penalty'!U238=0,0,'8. Wage Rate Penalty'!U238),_xlfn.IFNA(VLOOKUP('10. Type 1 Emp Cov. Period Comp'!B242,'8. Wage Rate Penalty'!$B$17:$U$1016,20,FALSE),0)),0)</f>
        <v>0</v>
      </c>
    </row>
    <row r="234" spans="1:6" x14ac:dyDescent="0.25">
      <c r="A234" s="308">
        <f t="shared" si="3"/>
        <v>223</v>
      </c>
      <c r="B234" s="313" t="str">
        <f>IF(+'10. Type 1 Emp Cov. Period Comp'!B243=0," ",+'10. Type 1 Emp Cov. Period Comp'!B243)</f>
        <v xml:space="preserve"> </v>
      </c>
      <c r="C234" s="466" t="str">
        <f>IF(+'10. Type 1 Emp Cov. Period Comp'!C243=0," ",+'10. Type 1 Emp Cov. Period Comp'!C243)</f>
        <v xml:space="preserve"> </v>
      </c>
      <c r="D234" s="313">
        <f>+'10. Type 1 Emp Cov. Period Comp'!AE243</f>
        <v>0</v>
      </c>
      <c r="E234" s="467">
        <f>+'11. Type 1 Emp 2020 FTE'!AG241+'11. Type 1 Emp 2020 FTE'!AH241</f>
        <v>0</v>
      </c>
      <c r="F234" s="313">
        <f>ROUND(IF('10. Type 1 Emp Cov. Period Comp'!B243=0,IF('8. Wage Rate Penalty'!U239=0,0,'8. Wage Rate Penalty'!U239),_xlfn.IFNA(VLOOKUP('10. Type 1 Emp Cov. Period Comp'!B243,'8. Wage Rate Penalty'!$B$17:$U$1016,20,FALSE),0)),0)</f>
        <v>0</v>
      </c>
    </row>
    <row r="235" spans="1:6" x14ac:dyDescent="0.25">
      <c r="A235" s="308">
        <f t="shared" si="3"/>
        <v>224</v>
      </c>
      <c r="B235" s="313" t="str">
        <f>IF(+'10. Type 1 Emp Cov. Period Comp'!B244=0," ",+'10. Type 1 Emp Cov. Period Comp'!B244)</f>
        <v xml:space="preserve"> </v>
      </c>
      <c r="C235" s="466" t="str">
        <f>IF(+'10. Type 1 Emp Cov. Period Comp'!C244=0," ",+'10. Type 1 Emp Cov. Period Comp'!C244)</f>
        <v xml:space="preserve"> </v>
      </c>
      <c r="D235" s="313">
        <f>+'10. Type 1 Emp Cov. Period Comp'!AE244</f>
        <v>0</v>
      </c>
      <c r="E235" s="467">
        <f>+'11. Type 1 Emp 2020 FTE'!AG242+'11. Type 1 Emp 2020 FTE'!AH242</f>
        <v>0</v>
      </c>
      <c r="F235" s="313">
        <f>ROUND(IF('10. Type 1 Emp Cov. Period Comp'!B244=0,IF('8. Wage Rate Penalty'!U240=0,0,'8. Wage Rate Penalty'!U240),_xlfn.IFNA(VLOOKUP('10. Type 1 Emp Cov. Period Comp'!B244,'8. Wage Rate Penalty'!$B$17:$U$1016,20,FALSE),0)),0)</f>
        <v>0</v>
      </c>
    </row>
    <row r="236" spans="1:6" x14ac:dyDescent="0.25">
      <c r="A236" s="308">
        <f t="shared" si="3"/>
        <v>225</v>
      </c>
      <c r="B236" s="313" t="str">
        <f>IF(+'10. Type 1 Emp Cov. Period Comp'!B245=0," ",+'10. Type 1 Emp Cov. Period Comp'!B245)</f>
        <v xml:space="preserve"> </v>
      </c>
      <c r="C236" s="466" t="str">
        <f>IF(+'10. Type 1 Emp Cov. Period Comp'!C245=0," ",+'10. Type 1 Emp Cov. Period Comp'!C245)</f>
        <v xml:space="preserve"> </v>
      </c>
      <c r="D236" s="313">
        <f>+'10. Type 1 Emp Cov. Period Comp'!AE245</f>
        <v>0</v>
      </c>
      <c r="E236" s="467">
        <f>+'11. Type 1 Emp 2020 FTE'!AG243+'11. Type 1 Emp 2020 FTE'!AH243</f>
        <v>0</v>
      </c>
      <c r="F236" s="313">
        <f>ROUND(IF('10. Type 1 Emp Cov. Period Comp'!B245=0,IF('8. Wage Rate Penalty'!U241=0,0,'8. Wage Rate Penalty'!U241),_xlfn.IFNA(VLOOKUP('10. Type 1 Emp Cov. Period Comp'!B245,'8. Wage Rate Penalty'!$B$17:$U$1016,20,FALSE),0)),0)</f>
        <v>0</v>
      </c>
    </row>
    <row r="237" spans="1:6" x14ac:dyDescent="0.25">
      <c r="A237" s="308">
        <f t="shared" si="3"/>
        <v>226</v>
      </c>
      <c r="B237" s="313" t="str">
        <f>IF(+'10. Type 1 Emp Cov. Period Comp'!B246=0," ",+'10. Type 1 Emp Cov. Period Comp'!B246)</f>
        <v xml:space="preserve"> </v>
      </c>
      <c r="C237" s="466" t="str">
        <f>IF(+'10. Type 1 Emp Cov. Period Comp'!C246=0," ",+'10. Type 1 Emp Cov. Period Comp'!C246)</f>
        <v xml:space="preserve"> </v>
      </c>
      <c r="D237" s="313">
        <f>+'10. Type 1 Emp Cov. Period Comp'!AE246</f>
        <v>0</v>
      </c>
      <c r="E237" s="467">
        <f>+'11. Type 1 Emp 2020 FTE'!AG244+'11. Type 1 Emp 2020 FTE'!AH244</f>
        <v>0</v>
      </c>
      <c r="F237" s="313">
        <f>ROUND(IF('10. Type 1 Emp Cov. Period Comp'!B246=0,IF('8. Wage Rate Penalty'!U242=0,0,'8. Wage Rate Penalty'!U242),_xlfn.IFNA(VLOOKUP('10. Type 1 Emp Cov. Period Comp'!B246,'8. Wage Rate Penalty'!$B$17:$U$1016,20,FALSE),0)),0)</f>
        <v>0</v>
      </c>
    </row>
    <row r="238" spans="1:6" x14ac:dyDescent="0.25">
      <c r="A238" s="308">
        <f t="shared" si="3"/>
        <v>227</v>
      </c>
      <c r="B238" s="313" t="str">
        <f>IF(+'10. Type 1 Emp Cov. Period Comp'!B247=0," ",+'10. Type 1 Emp Cov. Period Comp'!B247)</f>
        <v xml:space="preserve"> </v>
      </c>
      <c r="C238" s="466" t="str">
        <f>IF(+'10. Type 1 Emp Cov. Period Comp'!C247=0," ",+'10. Type 1 Emp Cov. Period Comp'!C247)</f>
        <v xml:space="preserve"> </v>
      </c>
      <c r="D238" s="313">
        <f>+'10. Type 1 Emp Cov. Period Comp'!AE247</f>
        <v>0</v>
      </c>
      <c r="E238" s="467">
        <f>+'11. Type 1 Emp 2020 FTE'!AG245+'11. Type 1 Emp 2020 FTE'!AH245</f>
        <v>0</v>
      </c>
      <c r="F238" s="313">
        <f>ROUND(IF('10. Type 1 Emp Cov. Period Comp'!B247=0,IF('8. Wage Rate Penalty'!U243=0,0,'8. Wage Rate Penalty'!U243),_xlfn.IFNA(VLOOKUP('10. Type 1 Emp Cov. Period Comp'!B247,'8. Wage Rate Penalty'!$B$17:$U$1016,20,FALSE),0)),0)</f>
        <v>0</v>
      </c>
    </row>
    <row r="239" spans="1:6" x14ac:dyDescent="0.25">
      <c r="A239" s="308">
        <f t="shared" si="3"/>
        <v>228</v>
      </c>
      <c r="B239" s="313" t="str">
        <f>IF(+'10. Type 1 Emp Cov. Period Comp'!B248=0," ",+'10. Type 1 Emp Cov. Period Comp'!B248)</f>
        <v xml:space="preserve"> </v>
      </c>
      <c r="C239" s="466" t="str">
        <f>IF(+'10. Type 1 Emp Cov. Period Comp'!C248=0," ",+'10. Type 1 Emp Cov. Period Comp'!C248)</f>
        <v xml:space="preserve"> </v>
      </c>
      <c r="D239" s="313">
        <f>+'10. Type 1 Emp Cov. Period Comp'!AE248</f>
        <v>0</v>
      </c>
      <c r="E239" s="467">
        <f>+'11. Type 1 Emp 2020 FTE'!AG246+'11. Type 1 Emp 2020 FTE'!AH246</f>
        <v>0</v>
      </c>
      <c r="F239" s="313">
        <f>ROUND(IF('10. Type 1 Emp Cov. Period Comp'!B248=0,IF('8. Wage Rate Penalty'!U244=0,0,'8. Wage Rate Penalty'!U244),_xlfn.IFNA(VLOOKUP('10. Type 1 Emp Cov. Period Comp'!B248,'8. Wage Rate Penalty'!$B$17:$U$1016,20,FALSE),0)),0)</f>
        <v>0</v>
      </c>
    </row>
    <row r="240" spans="1:6" x14ac:dyDescent="0.25">
      <c r="A240" s="308">
        <f t="shared" si="3"/>
        <v>229</v>
      </c>
      <c r="B240" s="313" t="str">
        <f>IF(+'10. Type 1 Emp Cov. Period Comp'!B249=0," ",+'10. Type 1 Emp Cov. Period Comp'!B249)</f>
        <v xml:space="preserve"> </v>
      </c>
      <c r="C240" s="466" t="str">
        <f>IF(+'10. Type 1 Emp Cov. Period Comp'!C249=0," ",+'10. Type 1 Emp Cov. Period Comp'!C249)</f>
        <v xml:space="preserve"> </v>
      </c>
      <c r="D240" s="313">
        <f>+'10. Type 1 Emp Cov. Period Comp'!AE249</f>
        <v>0</v>
      </c>
      <c r="E240" s="467">
        <f>+'11. Type 1 Emp 2020 FTE'!AG247+'11. Type 1 Emp 2020 FTE'!AH247</f>
        <v>0</v>
      </c>
      <c r="F240" s="313">
        <f>ROUND(IF('10. Type 1 Emp Cov. Period Comp'!B249=0,IF('8. Wage Rate Penalty'!U245=0,0,'8. Wage Rate Penalty'!U245),_xlfn.IFNA(VLOOKUP('10. Type 1 Emp Cov. Period Comp'!B249,'8. Wage Rate Penalty'!$B$17:$U$1016,20,FALSE),0)),0)</f>
        <v>0</v>
      </c>
    </row>
    <row r="241" spans="1:6" x14ac:dyDescent="0.25">
      <c r="A241" s="308">
        <f t="shared" si="3"/>
        <v>230</v>
      </c>
      <c r="B241" s="313" t="str">
        <f>IF(+'10. Type 1 Emp Cov. Period Comp'!B250=0," ",+'10. Type 1 Emp Cov. Period Comp'!B250)</f>
        <v xml:space="preserve"> </v>
      </c>
      <c r="C241" s="466" t="str">
        <f>IF(+'10. Type 1 Emp Cov. Period Comp'!C250=0," ",+'10. Type 1 Emp Cov. Period Comp'!C250)</f>
        <v xml:space="preserve"> </v>
      </c>
      <c r="D241" s="313">
        <f>+'10. Type 1 Emp Cov. Period Comp'!AE250</f>
        <v>0</v>
      </c>
      <c r="E241" s="467">
        <f>+'11. Type 1 Emp 2020 FTE'!AG248+'11. Type 1 Emp 2020 FTE'!AH248</f>
        <v>0</v>
      </c>
      <c r="F241" s="313">
        <f>ROUND(IF('10. Type 1 Emp Cov. Period Comp'!B250=0,IF('8. Wage Rate Penalty'!U246=0,0,'8. Wage Rate Penalty'!U246),_xlfn.IFNA(VLOOKUP('10. Type 1 Emp Cov. Period Comp'!B250,'8. Wage Rate Penalty'!$B$17:$U$1016,20,FALSE),0)),0)</f>
        <v>0</v>
      </c>
    </row>
    <row r="242" spans="1:6" x14ac:dyDescent="0.25">
      <c r="A242" s="308">
        <f t="shared" si="3"/>
        <v>231</v>
      </c>
      <c r="B242" s="313" t="str">
        <f>IF(+'10. Type 1 Emp Cov. Period Comp'!B251=0," ",+'10. Type 1 Emp Cov. Period Comp'!B251)</f>
        <v xml:space="preserve"> </v>
      </c>
      <c r="C242" s="466" t="str">
        <f>IF(+'10. Type 1 Emp Cov. Period Comp'!C251=0," ",+'10. Type 1 Emp Cov. Period Comp'!C251)</f>
        <v xml:space="preserve"> </v>
      </c>
      <c r="D242" s="313">
        <f>+'10. Type 1 Emp Cov. Period Comp'!AE251</f>
        <v>0</v>
      </c>
      <c r="E242" s="467">
        <f>+'11. Type 1 Emp 2020 FTE'!AG249+'11. Type 1 Emp 2020 FTE'!AH249</f>
        <v>0</v>
      </c>
      <c r="F242" s="313">
        <f>ROUND(IF('10. Type 1 Emp Cov. Period Comp'!B251=0,IF('8. Wage Rate Penalty'!U247=0,0,'8. Wage Rate Penalty'!U247),_xlfn.IFNA(VLOOKUP('10. Type 1 Emp Cov. Period Comp'!B251,'8. Wage Rate Penalty'!$B$17:$U$1016,20,FALSE),0)),0)</f>
        <v>0</v>
      </c>
    </row>
    <row r="243" spans="1:6" x14ac:dyDescent="0.25">
      <c r="A243" s="308">
        <f t="shared" si="3"/>
        <v>232</v>
      </c>
      <c r="B243" s="313" t="str">
        <f>IF(+'10. Type 1 Emp Cov. Period Comp'!B252=0," ",+'10. Type 1 Emp Cov. Period Comp'!B252)</f>
        <v xml:space="preserve"> </v>
      </c>
      <c r="C243" s="466" t="str">
        <f>IF(+'10. Type 1 Emp Cov. Period Comp'!C252=0," ",+'10. Type 1 Emp Cov. Period Comp'!C252)</f>
        <v xml:space="preserve"> </v>
      </c>
      <c r="D243" s="313">
        <f>+'10. Type 1 Emp Cov. Period Comp'!AE252</f>
        <v>0</v>
      </c>
      <c r="E243" s="467">
        <f>+'11. Type 1 Emp 2020 FTE'!AG250+'11. Type 1 Emp 2020 FTE'!AH250</f>
        <v>0</v>
      </c>
      <c r="F243" s="313">
        <f>ROUND(IF('10. Type 1 Emp Cov. Period Comp'!B252=0,IF('8. Wage Rate Penalty'!U248=0,0,'8. Wage Rate Penalty'!U248),_xlfn.IFNA(VLOOKUP('10. Type 1 Emp Cov. Period Comp'!B252,'8. Wage Rate Penalty'!$B$17:$U$1016,20,FALSE),0)),0)</f>
        <v>0</v>
      </c>
    </row>
    <row r="244" spans="1:6" x14ac:dyDescent="0.25">
      <c r="A244" s="308">
        <f t="shared" si="3"/>
        <v>233</v>
      </c>
      <c r="B244" s="313" t="str">
        <f>IF(+'10. Type 1 Emp Cov. Period Comp'!B253=0," ",+'10. Type 1 Emp Cov. Period Comp'!B253)</f>
        <v xml:space="preserve"> </v>
      </c>
      <c r="C244" s="466" t="str">
        <f>IF(+'10. Type 1 Emp Cov. Period Comp'!C253=0," ",+'10. Type 1 Emp Cov. Period Comp'!C253)</f>
        <v xml:space="preserve"> </v>
      </c>
      <c r="D244" s="313">
        <f>+'10. Type 1 Emp Cov. Period Comp'!AE253</f>
        <v>0</v>
      </c>
      <c r="E244" s="467">
        <f>+'11. Type 1 Emp 2020 FTE'!AG251+'11. Type 1 Emp 2020 FTE'!AH251</f>
        <v>0</v>
      </c>
      <c r="F244" s="313">
        <f>ROUND(IF('10. Type 1 Emp Cov. Period Comp'!B253=0,IF('8. Wage Rate Penalty'!U249=0,0,'8. Wage Rate Penalty'!U249),_xlfn.IFNA(VLOOKUP('10. Type 1 Emp Cov. Period Comp'!B253,'8. Wage Rate Penalty'!$B$17:$U$1016,20,FALSE),0)),0)</f>
        <v>0</v>
      </c>
    </row>
    <row r="245" spans="1:6" x14ac:dyDescent="0.25">
      <c r="A245" s="308">
        <f t="shared" si="3"/>
        <v>234</v>
      </c>
      <c r="B245" s="313" t="str">
        <f>IF(+'10. Type 1 Emp Cov. Period Comp'!B254=0," ",+'10. Type 1 Emp Cov. Period Comp'!B254)</f>
        <v xml:space="preserve"> </v>
      </c>
      <c r="C245" s="466" t="str">
        <f>IF(+'10. Type 1 Emp Cov. Period Comp'!C254=0," ",+'10. Type 1 Emp Cov. Period Comp'!C254)</f>
        <v xml:space="preserve"> </v>
      </c>
      <c r="D245" s="313">
        <f>+'10. Type 1 Emp Cov. Period Comp'!AE254</f>
        <v>0</v>
      </c>
      <c r="E245" s="467">
        <f>+'11. Type 1 Emp 2020 FTE'!AG252+'11. Type 1 Emp 2020 FTE'!AH252</f>
        <v>0</v>
      </c>
      <c r="F245" s="313">
        <f>ROUND(IF('10. Type 1 Emp Cov. Period Comp'!B254=0,IF('8. Wage Rate Penalty'!U250=0,0,'8. Wage Rate Penalty'!U250),_xlfn.IFNA(VLOOKUP('10. Type 1 Emp Cov. Period Comp'!B254,'8. Wage Rate Penalty'!$B$17:$U$1016,20,FALSE),0)),0)</f>
        <v>0</v>
      </c>
    </row>
    <row r="246" spans="1:6" x14ac:dyDescent="0.25">
      <c r="A246" s="308">
        <f t="shared" si="3"/>
        <v>235</v>
      </c>
      <c r="B246" s="313" t="str">
        <f>IF(+'10. Type 1 Emp Cov. Period Comp'!B255=0," ",+'10. Type 1 Emp Cov. Period Comp'!B255)</f>
        <v xml:space="preserve"> </v>
      </c>
      <c r="C246" s="466" t="str">
        <f>IF(+'10. Type 1 Emp Cov. Period Comp'!C255=0," ",+'10. Type 1 Emp Cov. Period Comp'!C255)</f>
        <v xml:space="preserve"> </v>
      </c>
      <c r="D246" s="313">
        <f>+'10. Type 1 Emp Cov. Period Comp'!AE255</f>
        <v>0</v>
      </c>
      <c r="E246" s="467">
        <f>+'11. Type 1 Emp 2020 FTE'!AG253+'11. Type 1 Emp 2020 FTE'!AH253</f>
        <v>0</v>
      </c>
      <c r="F246" s="313">
        <f>ROUND(IF('10. Type 1 Emp Cov. Period Comp'!B255=0,IF('8. Wage Rate Penalty'!U251=0,0,'8. Wage Rate Penalty'!U251),_xlfn.IFNA(VLOOKUP('10. Type 1 Emp Cov. Period Comp'!B255,'8. Wage Rate Penalty'!$B$17:$U$1016,20,FALSE),0)),0)</f>
        <v>0</v>
      </c>
    </row>
    <row r="247" spans="1:6" x14ac:dyDescent="0.25">
      <c r="A247" s="308">
        <f t="shared" si="3"/>
        <v>236</v>
      </c>
      <c r="B247" s="313" t="str">
        <f>IF(+'10. Type 1 Emp Cov. Period Comp'!B256=0," ",+'10. Type 1 Emp Cov. Period Comp'!B256)</f>
        <v xml:space="preserve"> </v>
      </c>
      <c r="C247" s="466" t="str">
        <f>IF(+'10. Type 1 Emp Cov. Period Comp'!C256=0," ",+'10. Type 1 Emp Cov. Period Comp'!C256)</f>
        <v xml:space="preserve"> </v>
      </c>
      <c r="D247" s="313">
        <f>+'10. Type 1 Emp Cov. Period Comp'!AE256</f>
        <v>0</v>
      </c>
      <c r="E247" s="467">
        <f>+'11. Type 1 Emp 2020 FTE'!AG254+'11. Type 1 Emp 2020 FTE'!AH254</f>
        <v>0</v>
      </c>
      <c r="F247" s="313">
        <f>ROUND(IF('10. Type 1 Emp Cov. Period Comp'!B256=0,IF('8. Wage Rate Penalty'!U252=0,0,'8. Wage Rate Penalty'!U252),_xlfn.IFNA(VLOOKUP('10. Type 1 Emp Cov. Period Comp'!B256,'8. Wage Rate Penalty'!$B$17:$U$1016,20,FALSE),0)),0)</f>
        <v>0</v>
      </c>
    </row>
    <row r="248" spans="1:6" x14ac:dyDescent="0.25">
      <c r="A248" s="308">
        <f t="shared" si="3"/>
        <v>237</v>
      </c>
      <c r="B248" s="313" t="str">
        <f>IF(+'10. Type 1 Emp Cov. Period Comp'!B257=0," ",+'10. Type 1 Emp Cov. Period Comp'!B257)</f>
        <v xml:space="preserve"> </v>
      </c>
      <c r="C248" s="466" t="str">
        <f>IF(+'10. Type 1 Emp Cov. Period Comp'!C257=0," ",+'10. Type 1 Emp Cov. Period Comp'!C257)</f>
        <v xml:space="preserve"> </v>
      </c>
      <c r="D248" s="313">
        <f>+'10. Type 1 Emp Cov. Period Comp'!AE257</f>
        <v>0</v>
      </c>
      <c r="E248" s="467">
        <f>+'11. Type 1 Emp 2020 FTE'!AG255+'11. Type 1 Emp 2020 FTE'!AH255</f>
        <v>0</v>
      </c>
      <c r="F248" s="313">
        <f>ROUND(IF('10. Type 1 Emp Cov. Period Comp'!B257=0,IF('8. Wage Rate Penalty'!U253=0,0,'8. Wage Rate Penalty'!U253),_xlfn.IFNA(VLOOKUP('10. Type 1 Emp Cov. Period Comp'!B257,'8. Wage Rate Penalty'!$B$17:$U$1016,20,FALSE),0)),0)</f>
        <v>0</v>
      </c>
    </row>
    <row r="249" spans="1:6" x14ac:dyDescent="0.25">
      <c r="A249" s="308">
        <f t="shared" si="3"/>
        <v>238</v>
      </c>
      <c r="B249" s="313" t="str">
        <f>IF(+'10. Type 1 Emp Cov. Period Comp'!B258=0," ",+'10. Type 1 Emp Cov. Period Comp'!B258)</f>
        <v xml:space="preserve"> </v>
      </c>
      <c r="C249" s="466" t="str">
        <f>IF(+'10. Type 1 Emp Cov. Period Comp'!C258=0," ",+'10. Type 1 Emp Cov. Period Comp'!C258)</f>
        <v xml:space="preserve"> </v>
      </c>
      <c r="D249" s="313">
        <f>+'10. Type 1 Emp Cov. Period Comp'!AE258</f>
        <v>0</v>
      </c>
      <c r="E249" s="467">
        <f>+'11. Type 1 Emp 2020 FTE'!AG256+'11. Type 1 Emp 2020 FTE'!AH256</f>
        <v>0</v>
      </c>
      <c r="F249" s="313">
        <f>ROUND(IF('10. Type 1 Emp Cov. Period Comp'!B258=0,IF('8. Wage Rate Penalty'!U254=0,0,'8. Wage Rate Penalty'!U254),_xlfn.IFNA(VLOOKUP('10. Type 1 Emp Cov. Period Comp'!B258,'8. Wage Rate Penalty'!$B$17:$U$1016,20,FALSE),0)),0)</f>
        <v>0</v>
      </c>
    </row>
    <row r="250" spans="1:6" x14ac:dyDescent="0.25">
      <c r="A250" s="308">
        <f t="shared" si="3"/>
        <v>239</v>
      </c>
      <c r="B250" s="313" t="str">
        <f>IF(+'10. Type 1 Emp Cov. Period Comp'!B259=0," ",+'10. Type 1 Emp Cov. Period Comp'!B259)</f>
        <v xml:space="preserve"> </v>
      </c>
      <c r="C250" s="466" t="str">
        <f>IF(+'10. Type 1 Emp Cov. Period Comp'!C259=0," ",+'10. Type 1 Emp Cov. Period Comp'!C259)</f>
        <v xml:space="preserve"> </v>
      </c>
      <c r="D250" s="313">
        <f>+'10. Type 1 Emp Cov. Period Comp'!AE259</f>
        <v>0</v>
      </c>
      <c r="E250" s="467">
        <f>+'11. Type 1 Emp 2020 FTE'!AG257+'11. Type 1 Emp 2020 FTE'!AH257</f>
        <v>0</v>
      </c>
      <c r="F250" s="313">
        <f>ROUND(IF('10. Type 1 Emp Cov. Period Comp'!B259=0,IF('8. Wage Rate Penalty'!U255=0,0,'8. Wage Rate Penalty'!U255),_xlfn.IFNA(VLOOKUP('10. Type 1 Emp Cov. Period Comp'!B259,'8. Wage Rate Penalty'!$B$17:$U$1016,20,FALSE),0)),0)</f>
        <v>0</v>
      </c>
    </row>
    <row r="251" spans="1:6" x14ac:dyDescent="0.25">
      <c r="A251" s="308">
        <f t="shared" si="3"/>
        <v>240</v>
      </c>
      <c r="B251" s="313" t="str">
        <f>IF(+'10. Type 1 Emp Cov. Period Comp'!B260=0," ",+'10. Type 1 Emp Cov. Period Comp'!B260)</f>
        <v xml:space="preserve"> </v>
      </c>
      <c r="C251" s="466" t="str">
        <f>IF(+'10. Type 1 Emp Cov. Period Comp'!C260=0," ",+'10. Type 1 Emp Cov. Period Comp'!C260)</f>
        <v xml:space="preserve"> </v>
      </c>
      <c r="D251" s="313">
        <f>+'10. Type 1 Emp Cov. Period Comp'!AE260</f>
        <v>0</v>
      </c>
      <c r="E251" s="467">
        <f>+'11. Type 1 Emp 2020 FTE'!AG258+'11. Type 1 Emp 2020 FTE'!AH258</f>
        <v>0</v>
      </c>
      <c r="F251" s="313">
        <f>ROUND(IF('10. Type 1 Emp Cov. Period Comp'!B260=0,IF('8. Wage Rate Penalty'!U256=0,0,'8. Wage Rate Penalty'!U256),_xlfn.IFNA(VLOOKUP('10. Type 1 Emp Cov. Period Comp'!B260,'8. Wage Rate Penalty'!$B$17:$U$1016,20,FALSE),0)),0)</f>
        <v>0</v>
      </c>
    </row>
    <row r="252" spans="1:6" x14ac:dyDescent="0.25">
      <c r="A252" s="308">
        <f t="shared" si="3"/>
        <v>241</v>
      </c>
      <c r="B252" s="313" t="str">
        <f>IF(+'10. Type 1 Emp Cov. Period Comp'!B261=0," ",+'10. Type 1 Emp Cov. Period Comp'!B261)</f>
        <v xml:space="preserve"> </v>
      </c>
      <c r="C252" s="466" t="str">
        <f>IF(+'10. Type 1 Emp Cov. Period Comp'!C261=0," ",+'10. Type 1 Emp Cov. Period Comp'!C261)</f>
        <v xml:space="preserve"> </v>
      </c>
      <c r="D252" s="313">
        <f>+'10. Type 1 Emp Cov. Period Comp'!AE261</f>
        <v>0</v>
      </c>
      <c r="E252" s="467">
        <f>+'11. Type 1 Emp 2020 FTE'!AG259+'11. Type 1 Emp 2020 FTE'!AH259</f>
        <v>0</v>
      </c>
      <c r="F252" s="313">
        <f>ROUND(IF('10. Type 1 Emp Cov. Period Comp'!B261=0,IF('8. Wage Rate Penalty'!U257=0,0,'8. Wage Rate Penalty'!U257),_xlfn.IFNA(VLOOKUP('10. Type 1 Emp Cov. Period Comp'!B261,'8. Wage Rate Penalty'!$B$17:$U$1016,20,FALSE),0)),0)</f>
        <v>0</v>
      </c>
    </row>
    <row r="253" spans="1:6" x14ac:dyDescent="0.25">
      <c r="A253" s="308">
        <f t="shared" si="3"/>
        <v>242</v>
      </c>
      <c r="B253" s="313" t="str">
        <f>IF(+'10. Type 1 Emp Cov. Period Comp'!B262=0," ",+'10. Type 1 Emp Cov. Period Comp'!B262)</f>
        <v xml:space="preserve"> </v>
      </c>
      <c r="C253" s="466" t="str">
        <f>IF(+'10. Type 1 Emp Cov. Period Comp'!C262=0," ",+'10. Type 1 Emp Cov. Period Comp'!C262)</f>
        <v xml:space="preserve"> </v>
      </c>
      <c r="D253" s="313">
        <f>+'10. Type 1 Emp Cov. Period Comp'!AE262</f>
        <v>0</v>
      </c>
      <c r="E253" s="467">
        <f>+'11. Type 1 Emp 2020 FTE'!AG260+'11. Type 1 Emp 2020 FTE'!AH260</f>
        <v>0</v>
      </c>
      <c r="F253" s="313">
        <f>ROUND(IF('10. Type 1 Emp Cov. Period Comp'!B262=0,IF('8. Wage Rate Penalty'!U258=0,0,'8. Wage Rate Penalty'!U258),_xlfn.IFNA(VLOOKUP('10. Type 1 Emp Cov. Period Comp'!B262,'8. Wage Rate Penalty'!$B$17:$U$1016,20,FALSE),0)),0)</f>
        <v>0</v>
      </c>
    </row>
    <row r="254" spans="1:6" x14ac:dyDescent="0.25">
      <c r="A254" s="308">
        <f t="shared" si="3"/>
        <v>243</v>
      </c>
      <c r="B254" s="313" t="str">
        <f>IF(+'10. Type 1 Emp Cov. Period Comp'!B263=0," ",+'10. Type 1 Emp Cov. Period Comp'!B263)</f>
        <v xml:space="preserve"> </v>
      </c>
      <c r="C254" s="466" t="str">
        <f>IF(+'10. Type 1 Emp Cov. Period Comp'!C263=0," ",+'10. Type 1 Emp Cov. Period Comp'!C263)</f>
        <v xml:space="preserve"> </v>
      </c>
      <c r="D254" s="313">
        <f>+'10. Type 1 Emp Cov. Period Comp'!AE263</f>
        <v>0</v>
      </c>
      <c r="E254" s="467">
        <f>+'11. Type 1 Emp 2020 FTE'!AG261+'11. Type 1 Emp 2020 FTE'!AH261</f>
        <v>0</v>
      </c>
      <c r="F254" s="313">
        <f>ROUND(IF('10. Type 1 Emp Cov. Period Comp'!B263=0,IF('8. Wage Rate Penalty'!U259=0,0,'8. Wage Rate Penalty'!U259),_xlfn.IFNA(VLOOKUP('10. Type 1 Emp Cov. Period Comp'!B263,'8. Wage Rate Penalty'!$B$17:$U$1016,20,FALSE),0)),0)</f>
        <v>0</v>
      </c>
    </row>
    <row r="255" spans="1:6" x14ac:dyDescent="0.25">
      <c r="A255" s="308">
        <f t="shared" si="3"/>
        <v>244</v>
      </c>
      <c r="B255" s="313" t="str">
        <f>IF(+'10. Type 1 Emp Cov. Period Comp'!B264=0," ",+'10. Type 1 Emp Cov. Period Comp'!B264)</f>
        <v xml:space="preserve"> </v>
      </c>
      <c r="C255" s="466" t="str">
        <f>IF(+'10. Type 1 Emp Cov. Period Comp'!C264=0," ",+'10. Type 1 Emp Cov. Period Comp'!C264)</f>
        <v xml:space="preserve"> </v>
      </c>
      <c r="D255" s="313">
        <f>+'10. Type 1 Emp Cov. Period Comp'!AE264</f>
        <v>0</v>
      </c>
      <c r="E255" s="467">
        <f>+'11. Type 1 Emp 2020 FTE'!AG262+'11. Type 1 Emp 2020 FTE'!AH262</f>
        <v>0</v>
      </c>
      <c r="F255" s="313">
        <f>ROUND(IF('10. Type 1 Emp Cov. Period Comp'!B264=0,IF('8. Wage Rate Penalty'!U260=0,0,'8. Wage Rate Penalty'!U260),_xlfn.IFNA(VLOOKUP('10. Type 1 Emp Cov. Period Comp'!B264,'8. Wage Rate Penalty'!$B$17:$U$1016,20,FALSE),0)),0)</f>
        <v>0</v>
      </c>
    </row>
    <row r="256" spans="1:6" x14ac:dyDescent="0.25">
      <c r="A256" s="308">
        <f t="shared" si="3"/>
        <v>245</v>
      </c>
      <c r="B256" s="313" t="str">
        <f>IF(+'10. Type 1 Emp Cov. Period Comp'!B265=0," ",+'10. Type 1 Emp Cov. Period Comp'!B265)</f>
        <v xml:space="preserve"> </v>
      </c>
      <c r="C256" s="466" t="str">
        <f>IF(+'10. Type 1 Emp Cov. Period Comp'!C265=0," ",+'10. Type 1 Emp Cov. Period Comp'!C265)</f>
        <v xml:space="preserve"> </v>
      </c>
      <c r="D256" s="313">
        <f>+'10. Type 1 Emp Cov. Period Comp'!AE265</f>
        <v>0</v>
      </c>
      <c r="E256" s="467">
        <f>+'11. Type 1 Emp 2020 FTE'!AG263+'11. Type 1 Emp 2020 FTE'!AH263</f>
        <v>0</v>
      </c>
      <c r="F256" s="313">
        <f>ROUND(IF('10. Type 1 Emp Cov. Period Comp'!B265=0,IF('8. Wage Rate Penalty'!U261=0,0,'8. Wage Rate Penalty'!U261),_xlfn.IFNA(VLOOKUP('10. Type 1 Emp Cov. Period Comp'!B265,'8. Wage Rate Penalty'!$B$17:$U$1016,20,FALSE),0)),0)</f>
        <v>0</v>
      </c>
    </row>
    <row r="257" spans="1:6" x14ac:dyDescent="0.25">
      <c r="A257" s="308">
        <f t="shared" si="3"/>
        <v>246</v>
      </c>
      <c r="B257" s="313" t="str">
        <f>IF(+'10. Type 1 Emp Cov. Period Comp'!B266=0," ",+'10. Type 1 Emp Cov. Period Comp'!B266)</f>
        <v xml:space="preserve"> </v>
      </c>
      <c r="C257" s="466" t="str">
        <f>IF(+'10. Type 1 Emp Cov. Period Comp'!C266=0," ",+'10. Type 1 Emp Cov. Period Comp'!C266)</f>
        <v xml:space="preserve"> </v>
      </c>
      <c r="D257" s="313">
        <f>+'10. Type 1 Emp Cov. Period Comp'!AE266</f>
        <v>0</v>
      </c>
      <c r="E257" s="467">
        <f>+'11. Type 1 Emp 2020 FTE'!AG264+'11. Type 1 Emp 2020 FTE'!AH264</f>
        <v>0</v>
      </c>
      <c r="F257" s="313">
        <f>ROUND(IF('10. Type 1 Emp Cov. Period Comp'!B266=0,IF('8. Wage Rate Penalty'!U262=0,0,'8. Wage Rate Penalty'!U262),_xlfn.IFNA(VLOOKUP('10. Type 1 Emp Cov. Period Comp'!B266,'8. Wage Rate Penalty'!$B$17:$U$1016,20,FALSE),0)),0)</f>
        <v>0</v>
      </c>
    </row>
    <row r="258" spans="1:6" x14ac:dyDescent="0.25">
      <c r="A258" s="308">
        <f t="shared" si="3"/>
        <v>247</v>
      </c>
      <c r="B258" s="313" t="str">
        <f>IF(+'10. Type 1 Emp Cov. Period Comp'!B267=0," ",+'10. Type 1 Emp Cov. Period Comp'!B267)</f>
        <v xml:space="preserve"> </v>
      </c>
      <c r="C258" s="466" t="str">
        <f>IF(+'10. Type 1 Emp Cov. Period Comp'!C267=0," ",+'10. Type 1 Emp Cov. Period Comp'!C267)</f>
        <v xml:space="preserve"> </v>
      </c>
      <c r="D258" s="313">
        <f>+'10. Type 1 Emp Cov. Period Comp'!AE267</f>
        <v>0</v>
      </c>
      <c r="E258" s="467">
        <f>+'11. Type 1 Emp 2020 FTE'!AG265+'11. Type 1 Emp 2020 FTE'!AH265</f>
        <v>0</v>
      </c>
      <c r="F258" s="313">
        <f>ROUND(IF('10. Type 1 Emp Cov. Period Comp'!B267=0,IF('8. Wage Rate Penalty'!U263=0,0,'8. Wage Rate Penalty'!U263),_xlfn.IFNA(VLOOKUP('10. Type 1 Emp Cov. Period Comp'!B267,'8. Wage Rate Penalty'!$B$17:$U$1016,20,FALSE),0)),0)</f>
        <v>0</v>
      </c>
    </row>
    <row r="259" spans="1:6" x14ac:dyDescent="0.25">
      <c r="A259" s="308">
        <f t="shared" si="3"/>
        <v>248</v>
      </c>
      <c r="B259" s="313" t="str">
        <f>IF(+'10. Type 1 Emp Cov. Period Comp'!B268=0," ",+'10. Type 1 Emp Cov. Period Comp'!B268)</f>
        <v xml:space="preserve"> </v>
      </c>
      <c r="C259" s="466" t="str">
        <f>IF(+'10. Type 1 Emp Cov. Period Comp'!C268=0," ",+'10. Type 1 Emp Cov. Period Comp'!C268)</f>
        <v xml:space="preserve"> </v>
      </c>
      <c r="D259" s="313">
        <f>+'10. Type 1 Emp Cov. Period Comp'!AE268</f>
        <v>0</v>
      </c>
      <c r="E259" s="467">
        <f>+'11. Type 1 Emp 2020 FTE'!AG266+'11. Type 1 Emp 2020 FTE'!AH266</f>
        <v>0</v>
      </c>
      <c r="F259" s="313">
        <f>ROUND(IF('10. Type 1 Emp Cov. Period Comp'!B268=0,IF('8. Wage Rate Penalty'!U264=0,0,'8. Wage Rate Penalty'!U264),_xlfn.IFNA(VLOOKUP('10. Type 1 Emp Cov. Period Comp'!B268,'8. Wage Rate Penalty'!$B$17:$U$1016,20,FALSE),0)),0)</f>
        <v>0</v>
      </c>
    </row>
    <row r="260" spans="1:6" x14ac:dyDescent="0.25">
      <c r="A260" s="308">
        <f t="shared" si="3"/>
        <v>249</v>
      </c>
      <c r="B260" s="313" t="str">
        <f>IF(+'10. Type 1 Emp Cov. Period Comp'!B269=0," ",+'10. Type 1 Emp Cov. Period Comp'!B269)</f>
        <v xml:space="preserve"> </v>
      </c>
      <c r="C260" s="466" t="str">
        <f>IF(+'10. Type 1 Emp Cov. Period Comp'!C269=0," ",+'10. Type 1 Emp Cov. Period Comp'!C269)</f>
        <v xml:space="preserve"> </v>
      </c>
      <c r="D260" s="313">
        <f>+'10. Type 1 Emp Cov. Period Comp'!AE269</f>
        <v>0</v>
      </c>
      <c r="E260" s="467">
        <f>+'11. Type 1 Emp 2020 FTE'!AG267+'11. Type 1 Emp 2020 FTE'!AH267</f>
        <v>0</v>
      </c>
      <c r="F260" s="313">
        <f>ROUND(IF('10. Type 1 Emp Cov. Period Comp'!B269=0,IF('8. Wage Rate Penalty'!U265=0,0,'8. Wage Rate Penalty'!U265),_xlfn.IFNA(VLOOKUP('10. Type 1 Emp Cov. Period Comp'!B269,'8. Wage Rate Penalty'!$B$17:$U$1016,20,FALSE),0)),0)</f>
        <v>0</v>
      </c>
    </row>
    <row r="261" spans="1:6" x14ac:dyDescent="0.25">
      <c r="A261" s="308">
        <f t="shared" si="3"/>
        <v>250</v>
      </c>
      <c r="B261" s="313" t="str">
        <f>IF(+'10. Type 1 Emp Cov. Period Comp'!B270=0," ",+'10. Type 1 Emp Cov. Period Comp'!B270)</f>
        <v xml:space="preserve"> </v>
      </c>
      <c r="C261" s="466" t="str">
        <f>IF(+'10. Type 1 Emp Cov. Period Comp'!C270=0," ",+'10. Type 1 Emp Cov. Period Comp'!C270)</f>
        <v xml:space="preserve"> </v>
      </c>
      <c r="D261" s="313">
        <f>+'10. Type 1 Emp Cov. Period Comp'!AE270</f>
        <v>0</v>
      </c>
      <c r="E261" s="467">
        <f>+'11. Type 1 Emp 2020 FTE'!AG268+'11. Type 1 Emp 2020 FTE'!AH268</f>
        <v>0</v>
      </c>
      <c r="F261" s="313">
        <f>ROUND(IF('10. Type 1 Emp Cov. Period Comp'!B270=0,IF('8. Wage Rate Penalty'!U266=0,0,'8. Wage Rate Penalty'!U266),_xlfn.IFNA(VLOOKUP('10. Type 1 Emp Cov. Period Comp'!B270,'8. Wage Rate Penalty'!$B$17:$U$1016,20,FALSE),0)),0)</f>
        <v>0</v>
      </c>
    </row>
    <row r="262" spans="1:6" x14ac:dyDescent="0.25">
      <c r="A262" s="308">
        <f t="shared" si="3"/>
        <v>251</v>
      </c>
      <c r="B262" s="313" t="str">
        <f>IF(+'10. Type 1 Emp Cov. Period Comp'!B271=0," ",+'10. Type 1 Emp Cov. Period Comp'!B271)</f>
        <v xml:space="preserve"> </v>
      </c>
      <c r="C262" s="466" t="str">
        <f>IF(+'10. Type 1 Emp Cov. Period Comp'!C271=0," ",+'10. Type 1 Emp Cov. Period Comp'!C271)</f>
        <v xml:space="preserve"> </v>
      </c>
      <c r="D262" s="313">
        <f>+'10. Type 1 Emp Cov. Period Comp'!AE271</f>
        <v>0</v>
      </c>
      <c r="E262" s="467">
        <f>+'11. Type 1 Emp 2020 FTE'!AG269+'11. Type 1 Emp 2020 FTE'!AH269</f>
        <v>0</v>
      </c>
      <c r="F262" s="313">
        <f>ROUND(IF('10. Type 1 Emp Cov. Period Comp'!B271=0,IF('8. Wage Rate Penalty'!U267=0,0,'8. Wage Rate Penalty'!U267),_xlfn.IFNA(VLOOKUP('10. Type 1 Emp Cov. Period Comp'!B271,'8. Wage Rate Penalty'!$B$17:$U$1016,20,FALSE),0)),0)</f>
        <v>0</v>
      </c>
    </row>
    <row r="263" spans="1:6" x14ac:dyDescent="0.25">
      <c r="A263" s="308">
        <f t="shared" si="3"/>
        <v>252</v>
      </c>
      <c r="B263" s="313" t="str">
        <f>IF(+'10. Type 1 Emp Cov. Period Comp'!B272=0," ",+'10. Type 1 Emp Cov. Period Comp'!B272)</f>
        <v xml:space="preserve"> </v>
      </c>
      <c r="C263" s="466" t="str">
        <f>IF(+'10. Type 1 Emp Cov. Period Comp'!C272=0," ",+'10. Type 1 Emp Cov. Period Comp'!C272)</f>
        <v xml:space="preserve"> </v>
      </c>
      <c r="D263" s="313">
        <f>+'10. Type 1 Emp Cov. Period Comp'!AE272</f>
        <v>0</v>
      </c>
      <c r="E263" s="467">
        <f>+'11. Type 1 Emp 2020 FTE'!AG270+'11. Type 1 Emp 2020 FTE'!AH270</f>
        <v>0</v>
      </c>
      <c r="F263" s="313">
        <f>ROUND(IF('10. Type 1 Emp Cov. Period Comp'!B272=0,IF('8. Wage Rate Penalty'!U268=0,0,'8. Wage Rate Penalty'!U268),_xlfn.IFNA(VLOOKUP('10. Type 1 Emp Cov. Period Comp'!B272,'8. Wage Rate Penalty'!$B$17:$U$1016,20,FALSE),0)),0)</f>
        <v>0</v>
      </c>
    </row>
    <row r="264" spans="1:6" x14ac:dyDescent="0.25">
      <c r="A264" s="308">
        <f t="shared" si="3"/>
        <v>253</v>
      </c>
      <c r="B264" s="313" t="str">
        <f>IF(+'10. Type 1 Emp Cov. Period Comp'!B273=0," ",+'10. Type 1 Emp Cov. Period Comp'!B273)</f>
        <v xml:space="preserve"> </v>
      </c>
      <c r="C264" s="466" t="str">
        <f>IF(+'10. Type 1 Emp Cov. Period Comp'!C273=0," ",+'10. Type 1 Emp Cov. Period Comp'!C273)</f>
        <v xml:space="preserve"> </v>
      </c>
      <c r="D264" s="313">
        <f>+'10. Type 1 Emp Cov. Period Comp'!AE273</f>
        <v>0</v>
      </c>
      <c r="E264" s="467">
        <f>+'11. Type 1 Emp 2020 FTE'!AG271+'11. Type 1 Emp 2020 FTE'!AH271</f>
        <v>0</v>
      </c>
      <c r="F264" s="313">
        <f>ROUND(IF('10. Type 1 Emp Cov. Period Comp'!B273=0,IF('8. Wage Rate Penalty'!U269=0,0,'8. Wage Rate Penalty'!U269),_xlfn.IFNA(VLOOKUP('10. Type 1 Emp Cov. Period Comp'!B273,'8. Wage Rate Penalty'!$B$17:$U$1016,20,FALSE),0)),0)</f>
        <v>0</v>
      </c>
    </row>
    <row r="265" spans="1:6" x14ac:dyDescent="0.25">
      <c r="A265" s="308">
        <f t="shared" si="3"/>
        <v>254</v>
      </c>
      <c r="B265" s="313" t="str">
        <f>IF(+'10. Type 1 Emp Cov. Period Comp'!B274=0," ",+'10. Type 1 Emp Cov. Period Comp'!B274)</f>
        <v xml:space="preserve"> </v>
      </c>
      <c r="C265" s="466" t="str">
        <f>IF(+'10. Type 1 Emp Cov. Period Comp'!C274=0," ",+'10. Type 1 Emp Cov. Period Comp'!C274)</f>
        <v xml:space="preserve"> </v>
      </c>
      <c r="D265" s="313">
        <f>+'10. Type 1 Emp Cov. Period Comp'!AE274</f>
        <v>0</v>
      </c>
      <c r="E265" s="467">
        <f>+'11. Type 1 Emp 2020 FTE'!AG272+'11. Type 1 Emp 2020 FTE'!AH272</f>
        <v>0</v>
      </c>
      <c r="F265" s="313">
        <f>ROUND(IF('10. Type 1 Emp Cov. Period Comp'!B274=0,IF('8. Wage Rate Penalty'!U270=0,0,'8. Wage Rate Penalty'!U270),_xlfn.IFNA(VLOOKUP('10. Type 1 Emp Cov. Period Comp'!B274,'8. Wage Rate Penalty'!$B$17:$U$1016,20,FALSE),0)),0)</f>
        <v>0</v>
      </c>
    </row>
    <row r="266" spans="1:6" x14ac:dyDescent="0.25">
      <c r="A266" s="308">
        <f t="shared" si="3"/>
        <v>255</v>
      </c>
      <c r="B266" s="313" t="str">
        <f>IF(+'10. Type 1 Emp Cov. Period Comp'!B275=0," ",+'10. Type 1 Emp Cov. Period Comp'!B275)</f>
        <v xml:space="preserve"> </v>
      </c>
      <c r="C266" s="466" t="str">
        <f>IF(+'10. Type 1 Emp Cov. Period Comp'!C275=0," ",+'10. Type 1 Emp Cov. Period Comp'!C275)</f>
        <v xml:space="preserve"> </v>
      </c>
      <c r="D266" s="313">
        <f>+'10. Type 1 Emp Cov. Period Comp'!AE275</f>
        <v>0</v>
      </c>
      <c r="E266" s="467">
        <f>+'11. Type 1 Emp 2020 FTE'!AG273+'11. Type 1 Emp 2020 FTE'!AH273</f>
        <v>0</v>
      </c>
      <c r="F266" s="313">
        <f>ROUND(IF('10. Type 1 Emp Cov. Period Comp'!B275=0,IF('8. Wage Rate Penalty'!U271=0,0,'8. Wage Rate Penalty'!U271),_xlfn.IFNA(VLOOKUP('10. Type 1 Emp Cov. Period Comp'!B275,'8. Wage Rate Penalty'!$B$17:$U$1016,20,FALSE),0)),0)</f>
        <v>0</v>
      </c>
    </row>
    <row r="267" spans="1:6" x14ac:dyDescent="0.25">
      <c r="A267" s="308">
        <f t="shared" si="3"/>
        <v>256</v>
      </c>
      <c r="B267" s="313" t="str">
        <f>IF(+'10. Type 1 Emp Cov. Period Comp'!B276=0," ",+'10. Type 1 Emp Cov. Period Comp'!B276)</f>
        <v xml:space="preserve"> </v>
      </c>
      <c r="C267" s="466" t="str">
        <f>IF(+'10. Type 1 Emp Cov. Period Comp'!C276=0," ",+'10. Type 1 Emp Cov. Period Comp'!C276)</f>
        <v xml:space="preserve"> </v>
      </c>
      <c r="D267" s="313">
        <f>+'10. Type 1 Emp Cov. Period Comp'!AE276</f>
        <v>0</v>
      </c>
      <c r="E267" s="467">
        <f>+'11. Type 1 Emp 2020 FTE'!AG274+'11. Type 1 Emp 2020 FTE'!AH274</f>
        <v>0</v>
      </c>
      <c r="F267" s="313">
        <f>ROUND(IF('10. Type 1 Emp Cov. Period Comp'!B276=0,IF('8. Wage Rate Penalty'!U272=0,0,'8. Wage Rate Penalty'!U272),_xlfn.IFNA(VLOOKUP('10. Type 1 Emp Cov. Period Comp'!B276,'8. Wage Rate Penalty'!$B$17:$U$1016,20,FALSE),0)),0)</f>
        <v>0</v>
      </c>
    </row>
    <row r="268" spans="1:6" x14ac:dyDescent="0.25">
      <c r="A268" s="308">
        <f t="shared" si="3"/>
        <v>257</v>
      </c>
      <c r="B268" s="313" t="str">
        <f>IF(+'10. Type 1 Emp Cov. Period Comp'!B277=0," ",+'10. Type 1 Emp Cov. Period Comp'!B277)</f>
        <v xml:space="preserve"> </v>
      </c>
      <c r="C268" s="466" t="str">
        <f>IF(+'10. Type 1 Emp Cov. Period Comp'!C277=0," ",+'10. Type 1 Emp Cov. Period Comp'!C277)</f>
        <v xml:space="preserve"> </v>
      </c>
      <c r="D268" s="313">
        <f>+'10. Type 1 Emp Cov. Period Comp'!AE277</f>
        <v>0</v>
      </c>
      <c r="E268" s="467">
        <f>+'11. Type 1 Emp 2020 FTE'!AG275+'11. Type 1 Emp 2020 FTE'!AH275</f>
        <v>0</v>
      </c>
      <c r="F268" s="313">
        <f>ROUND(IF('10. Type 1 Emp Cov. Period Comp'!B277=0,IF('8. Wage Rate Penalty'!U273=0,0,'8. Wage Rate Penalty'!U273),_xlfn.IFNA(VLOOKUP('10. Type 1 Emp Cov. Period Comp'!B277,'8. Wage Rate Penalty'!$B$17:$U$1016,20,FALSE),0)),0)</f>
        <v>0</v>
      </c>
    </row>
    <row r="269" spans="1:6" x14ac:dyDescent="0.25">
      <c r="A269" s="308">
        <f t="shared" si="3"/>
        <v>258</v>
      </c>
      <c r="B269" s="313" t="str">
        <f>IF(+'10. Type 1 Emp Cov. Period Comp'!B278=0," ",+'10. Type 1 Emp Cov. Period Comp'!B278)</f>
        <v xml:space="preserve"> </v>
      </c>
      <c r="C269" s="466" t="str">
        <f>IF(+'10. Type 1 Emp Cov. Period Comp'!C278=0," ",+'10. Type 1 Emp Cov. Period Comp'!C278)</f>
        <v xml:space="preserve"> </v>
      </c>
      <c r="D269" s="313">
        <f>+'10. Type 1 Emp Cov. Period Comp'!AE278</f>
        <v>0</v>
      </c>
      <c r="E269" s="467">
        <f>+'11. Type 1 Emp 2020 FTE'!AG276+'11. Type 1 Emp 2020 FTE'!AH276</f>
        <v>0</v>
      </c>
      <c r="F269" s="313">
        <f>ROUND(IF('10. Type 1 Emp Cov. Period Comp'!B278=0,IF('8. Wage Rate Penalty'!U274=0,0,'8. Wage Rate Penalty'!U274),_xlfn.IFNA(VLOOKUP('10. Type 1 Emp Cov. Period Comp'!B278,'8. Wage Rate Penalty'!$B$17:$U$1016,20,FALSE),0)),0)</f>
        <v>0</v>
      </c>
    </row>
    <row r="270" spans="1:6" x14ac:dyDescent="0.25">
      <c r="A270" s="308">
        <f t="shared" ref="A270:A333" si="4">+A269+1</f>
        <v>259</v>
      </c>
      <c r="B270" s="313" t="str">
        <f>IF(+'10. Type 1 Emp Cov. Period Comp'!B279=0," ",+'10. Type 1 Emp Cov. Period Comp'!B279)</f>
        <v xml:space="preserve"> </v>
      </c>
      <c r="C270" s="466" t="str">
        <f>IF(+'10. Type 1 Emp Cov. Period Comp'!C279=0," ",+'10. Type 1 Emp Cov. Period Comp'!C279)</f>
        <v xml:space="preserve"> </v>
      </c>
      <c r="D270" s="313">
        <f>+'10. Type 1 Emp Cov. Period Comp'!AE279</f>
        <v>0</v>
      </c>
      <c r="E270" s="467">
        <f>+'11. Type 1 Emp 2020 FTE'!AG277+'11. Type 1 Emp 2020 FTE'!AH277</f>
        <v>0</v>
      </c>
      <c r="F270" s="313">
        <f>ROUND(IF('10. Type 1 Emp Cov. Period Comp'!B279=0,IF('8. Wage Rate Penalty'!U275=0,0,'8. Wage Rate Penalty'!U275),_xlfn.IFNA(VLOOKUP('10. Type 1 Emp Cov. Period Comp'!B279,'8. Wage Rate Penalty'!$B$17:$U$1016,20,FALSE),0)),0)</f>
        <v>0</v>
      </c>
    </row>
    <row r="271" spans="1:6" x14ac:dyDescent="0.25">
      <c r="A271" s="308">
        <f t="shared" si="4"/>
        <v>260</v>
      </c>
      <c r="B271" s="313" t="str">
        <f>IF(+'10. Type 1 Emp Cov. Period Comp'!B280=0," ",+'10. Type 1 Emp Cov. Period Comp'!B280)</f>
        <v xml:space="preserve"> </v>
      </c>
      <c r="C271" s="466" t="str">
        <f>IF(+'10. Type 1 Emp Cov. Period Comp'!C280=0," ",+'10. Type 1 Emp Cov. Period Comp'!C280)</f>
        <v xml:space="preserve"> </v>
      </c>
      <c r="D271" s="313">
        <f>+'10. Type 1 Emp Cov. Period Comp'!AE280</f>
        <v>0</v>
      </c>
      <c r="E271" s="467">
        <f>+'11. Type 1 Emp 2020 FTE'!AG278+'11. Type 1 Emp 2020 FTE'!AH278</f>
        <v>0</v>
      </c>
      <c r="F271" s="313">
        <f>ROUND(IF('10. Type 1 Emp Cov. Period Comp'!B280=0,IF('8. Wage Rate Penalty'!U276=0,0,'8. Wage Rate Penalty'!U276),_xlfn.IFNA(VLOOKUP('10. Type 1 Emp Cov. Period Comp'!B280,'8. Wage Rate Penalty'!$B$17:$U$1016,20,FALSE),0)),0)</f>
        <v>0</v>
      </c>
    </row>
    <row r="272" spans="1:6" x14ac:dyDescent="0.25">
      <c r="A272" s="308">
        <f t="shared" si="4"/>
        <v>261</v>
      </c>
      <c r="B272" s="313" t="str">
        <f>IF(+'10. Type 1 Emp Cov. Period Comp'!B281=0," ",+'10. Type 1 Emp Cov. Period Comp'!B281)</f>
        <v xml:space="preserve"> </v>
      </c>
      <c r="C272" s="466" t="str">
        <f>IF(+'10. Type 1 Emp Cov. Period Comp'!C281=0," ",+'10. Type 1 Emp Cov. Period Comp'!C281)</f>
        <v xml:space="preserve"> </v>
      </c>
      <c r="D272" s="313">
        <f>+'10. Type 1 Emp Cov. Period Comp'!AE281</f>
        <v>0</v>
      </c>
      <c r="E272" s="467">
        <f>+'11. Type 1 Emp 2020 FTE'!AG279+'11. Type 1 Emp 2020 FTE'!AH279</f>
        <v>0</v>
      </c>
      <c r="F272" s="313">
        <f>ROUND(IF('10. Type 1 Emp Cov. Period Comp'!B281=0,IF('8. Wage Rate Penalty'!U277=0,0,'8. Wage Rate Penalty'!U277),_xlfn.IFNA(VLOOKUP('10. Type 1 Emp Cov. Period Comp'!B281,'8. Wage Rate Penalty'!$B$17:$U$1016,20,FALSE),0)),0)</f>
        <v>0</v>
      </c>
    </row>
    <row r="273" spans="1:6" x14ac:dyDescent="0.25">
      <c r="A273" s="308">
        <f t="shared" si="4"/>
        <v>262</v>
      </c>
      <c r="B273" s="313" t="str">
        <f>IF(+'10. Type 1 Emp Cov. Period Comp'!B282=0," ",+'10. Type 1 Emp Cov. Period Comp'!B282)</f>
        <v xml:space="preserve"> </v>
      </c>
      <c r="C273" s="466" t="str">
        <f>IF(+'10. Type 1 Emp Cov. Period Comp'!C282=0," ",+'10. Type 1 Emp Cov. Period Comp'!C282)</f>
        <v xml:space="preserve"> </v>
      </c>
      <c r="D273" s="313">
        <f>+'10. Type 1 Emp Cov. Period Comp'!AE282</f>
        <v>0</v>
      </c>
      <c r="E273" s="467">
        <f>+'11. Type 1 Emp 2020 FTE'!AG280+'11. Type 1 Emp 2020 FTE'!AH280</f>
        <v>0</v>
      </c>
      <c r="F273" s="313">
        <f>ROUND(IF('10. Type 1 Emp Cov. Period Comp'!B282=0,IF('8. Wage Rate Penalty'!U278=0,0,'8. Wage Rate Penalty'!U278),_xlfn.IFNA(VLOOKUP('10. Type 1 Emp Cov. Period Comp'!B282,'8. Wage Rate Penalty'!$B$17:$U$1016,20,FALSE),0)),0)</f>
        <v>0</v>
      </c>
    </row>
    <row r="274" spans="1:6" x14ac:dyDescent="0.25">
      <c r="A274" s="308">
        <f t="shared" si="4"/>
        <v>263</v>
      </c>
      <c r="B274" s="313" t="str">
        <f>IF(+'10. Type 1 Emp Cov. Period Comp'!B283=0," ",+'10. Type 1 Emp Cov. Period Comp'!B283)</f>
        <v xml:space="preserve"> </v>
      </c>
      <c r="C274" s="466" t="str">
        <f>IF(+'10. Type 1 Emp Cov. Period Comp'!C283=0," ",+'10. Type 1 Emp Cov. Period Comp'!C283)</f>
        <v xml:space="preserve"> </v>
      </c>
      <c r="D274" s="313">
        <f>+'10. Type 1 Emp Cov. Period Comp'!AE283</f>
        <v>0</v>
      </c>
      <c r="E274" s="467">
        <f>+'11. Type 1 Emp 2020 FTE'!AG281+'11. Type 1 Emp 2020 FTE'!AH281</f>
        <v>0</v>
      </c>
      <c r="F274" s="313">
        <f>ROUND(IF('10. Type 1 Emp Cov. Period Comp'!B283=0,IF('8. Wage Rate Penalty'!U279=0,0,'8. Wage Rate Penalty'!U279),_xlfn.IFNA(VLOOKUP('10. Type 1 Emp Cov. Period Comp'!B283,'8. Wage Rate Penalty'!$B$17:$U$1016,20,FALSE),0)),0)</f>
        <v>0</v>
      </c>
    </row>
    <row r="275" spans="1:6" x14ac:dyDescent="0.25">
      <c r="A275" s="308">
        <f t="shared" si="4"/>
        <v>264</v>
      </c>
      <c r="B275" s="313" t="str">
        <f>IF(+'10. Type 1 Emp Cov. Period Comp'!B284=0," ",+'10. Type 1 Emp Cov. Period Comp'!B284)</f>
        <v xml:space="preserve"> </v>
      </c>
      <c r="C275" s="466" t="str">
        <f>IF(+'10. Type 1 Emp Cov. Period Comp'!C284=0," ",+'10. Type 1 Emp Cov. Period Comp'!C284)</f>
        <v xml:space="preserve"> </v>
      </c>
      <c r="D275" s="313">
        <f>+'10. Type 1 Emp Cov. Period Comp'!AE284</f>
        <v>0</v>
      </c>
      <c r="E275" s="467">
        <f>+'11. Type 1 Emp 2020 FTE'!AG282+'11. Type 1 Emp 2020 FTE'!AH282</f>
        <v>0</v>
      </c>
      <c r="F275" s="313">
        <f>ROUND(IF('10. Type 1 Emp Cov. Period Comp'!B284=0,IF('8. Wage Rate Penalty'!U280=0,0,'8. Wage Rate Penalty'!U280),_xlfn.IFNA(VLOOKUP('10. Type 1 Emp Cov. Period Comp'!B284,'8. Wage Rate Penalty'!$B$17:$U$1016,20,FALSE),0)),0)</f>
        <v>0</v>
      </c>
    </row>
    <row r="276" spans="1:6" x14ac:dyDescent="0.25">
      <c r="A276" s="308">
        <f t="shared" si="4"/>
        <v>265</v>
      </c>
      <c r="B276" s="313" t="str">
        <f>IF(+'10. Type 1 Emp Cov. Period Comp'!B285=0," ",+'10. Type 1 Emp Cov. Period Comp'!B285)</f>
        <v xml:space="preserve"> </v>
      </c>
      <c r="C276" s="466" t="str">
        <f>IF(+'10. Type 1 Emp Cov. Period Comp'!C285=0," ",+'10. Type 1 Emp Cov. Period Comp'!C285)</f>
        <v xml:space="preserve"> </v>
      </c>
      <c r="D276" s="313">
        <f>+'10. Type 1 Emp Cov. Period Comp'!AE285</f>
        <v>0</v>
      </c>
      <c r="E276" s="467">
        <f>+'11. Type 1 Emp 2020 FTE'!AG283+'11. Type 1 Emp 2020 FTE'!AH283</f>
        <v>0</v>
      </c>
      <c r="F276" s="313">
        <f>ROUND(IF('10. Type 1 Emp Cov. Period Comp'!B285=0,IF('8. Wage Rate Penalty'!U281=0,0,'8. Wage Rate Penalty'!U281),_xlfn.IFNA(VLOOKUP('10. Type 1 Emp Cov. Period Comp'!B285,'8. Wage Rate Penalty'!$B$17:$U$1016,20,FALSE),0)),0)</f>
        <v>0</v>
      </c>
    </row>
    <row r="277" spans="1:6" x14ac:dyDescent="0.25">
      <c r="A277" s="308">
        <f t="shared" si="4"/>
        <v>266</v>
      </c>
      <c r="B277" s="313" t="str">
        <f>IF(+'10. Type 1 Emp Cov. Period Comp'!B286=0," ",+'10. Type 1 Emp Cov. Period Comp'!B286)</f>
        <v xml:space="preserve"> </v>
      </c>
      <c r="C277" s="466" t="str">
        <f>IF(+'10. Type 1 Emp Cov. Period Comp'!C286=0," ",+'10. Type 1 Emp Cov. Period Comp'!C286)</f>
        <v xml:space="preserve"> </v>
      </c>
      <c r="D277" s="313">
        <f>+'10. Type 1 Emp Cov. Period Comp'!AE286</f>
        <v>0</v>
      </c>
      <c r="E277" s="467">
        <f>+'11. Type 1 Emp 2020 FTE'!AG284+'11. Type 1 Emp 2020 FTE'!AH284</f>
        <v>0</v>
      </c>
      <c r="F277" s="313">
        <f>ROUND(IF('10. Type 1 Emp Cov. Period Comp'!B286=0,IF('8. Wage Rate Penalty'!U282=0,0,'8. Wage Rate Penalty'!U282),_xlfn.IFNA(VLOOKUP('10. Type 1 Emp Cov. Period Comp'!B286,'8. Wage Rate Penalty'!$B$17:$U$1016,20,FALSE),0)),0)</f>
        <v>0</v>
      </c>
    </row>
    <row r="278" spans="1:6" x14ac:dyDescent="0.25">
      <c r="A278" s="308">
        <f t="shared" si="4"/>
        <v>267</v>
      </c>
      <c r="B278" s="313" t="str">
        <f>IF(+'10. Type 1 Emp Cov. Period Comp'!B287=0," ",+'10. Type 1 Emp Cov. Period Comp'!B287)</f>
        <v xml:space="preserve"> </v>
      </c>
      <c r="C278" s="466" t="str">
        <f>IF(+'10. Type 1 Emp Cov. Period Comp'!C287=0," ",+'10. Type 1 Emp Cov. Period Comp'!C287)</f>
        <v xml:space="preserve"> </v>
      </c>
      <c r="D278" s="313">
        <f>+'10. Type 1 Emp Cov. Period Comp'!AE287</f>
        <v>0</v>
      </c>
      <c r="E278" s="467">
        <f>+'11. Type 1 Emp 2020 FTE'!AG285+'11. Type 1 Emp 2020 FTE'!AH285</f>
        <v>0</v>
      </c>
      <c r="F278" s="313">
        <f>ROUND(IF('10. Type 1 Emp Cov. Period Comp'!B287=0,IF('8. Wage Rate Penalty'!U283=0,0,'8. Wage Rate Penalty'!U283),_xlfn.IFNA(VLOOKUP('10. Type 1 Emp Cov. Period Comp'!B287,'8. Wage Rate Penalty'!$B$17:$U$1016,20,FALSE),0)),0)</f>
        <v>0</v>
      </c>
    </row>
    <row r="279" spans="1:6" x14ac:dyDescent="0.25">
      <c r="A279" s="308">
        <f t="shared" si="4"/>
        <v>268</v>
      </c>
      <c r="B279" s="313" t="str">
        <f>IF(+'10. Type 1 Emp Cov. Period Comp'!B288=0," ",+'10. Type 1 Emp Cov. Period Comp'!B288)</f>
        <v xml:space="preserve"> </v>
      </c>
      <c r="C279" s="466" t="str">
        <f>IF(+'10. Type 1 Emp Cov. Period Comp'!C288=0," ",+'10. Type 1 Emp Cov. Period Comp'!C288)</f>
        <v xml:space="preserve"> </v>
      </c>
      <c r="D279" s="313">
        <f>+'10. Type 1 Emp Cov. Period Comp'!AE288</f>
        <v>0</v>
      </c>
      <c r="E279" s="467">
        <f>+'11. Type 1 Emp 2020 FTE'!AG286+'11. Type 1 Emp 2020 FTE'!AH286</f>
        <v>0</v>
      </c>
      <c r="F279" s="313">
        <f>ROUND(IF('10. Type 1 Emp Cov. Period Comp'!B288=0,IF('8. Wage Rate Penalty'!U284=0,0,'8. Wage Rate Penalty'!U284),_xlfn.IFNA(VLOOKUP('10. Type 1 Emp Cov. Period Comp'!B288,'8. Wage Rate Penalty'!$B$17:$U$1016,20,FALSE),0)),0)</f>
        <v>0</v>
      </c>
    </row>
    <row r="280" spans="1:6" x14ac:dyDescent="0.25">
      <c r="A280" s="308">
        <f t="shared" si="4"/>
        <v>269</v>
      </c>
      <c r="B280" s="313" t="str">
        <f>IF(+'10. Type 1 Emp Cov. Period Comp'!B289=0," ",+'10. Type 1 Emp Cov. Period Comp'!B289)</f>
        <v xml:space="preserve"> </v>
      </c>
      <c r="C280" s="466" t="str">
        <f>IF(+'10. Type 1 Emp Cov. Period Comp'!C289=0," ",+'10. Type 1 Emp Cov. Period Comp'!C289)</f>
        <v xml:space="preserve"> </v>
      </c>
      <c r="D280" s="313">
        <f>+'10. Type 1 Emp Cov. Period Comp'!AE289</f>
        <v>0</v>
      </c>
      <c r="E280" s="467">
        <f>+'11. Type 1 Emp 2020 FTE'!AG287+'11. Type 1 Emp 2020 FTE'!AH287</f>
        <v>0</v>
      </c>
      <c r="F280" s="313">
        <f>ROUND(IF('10. Type 1 Emp Cov. Period Comp'!B289=0,IF('8. Wage Rate Penalty'!U285=0,0,'8. Wage Rate Penalty'!U285),_xlfn.IFNA(VLOOKUP('10. Type 1 Emp Cov. Period Comp'!B289,'8. Wage Rate Penalty'!$B$17:$U$1016,20,FALSE),0)),0)</f>
        <v>0</v>
      </c>
    </row>
    <row r="281" spans="1:6" x14ac:dyDescent="0.25">
      <c r="A281" s="308">
        <f t="shared" si="4"/>
        <v>270</v>
      </c>
      <c r="B281" s="313" t="str">
        <f>IF(+'10. Type 1 Emp Cov. Period Comp'!B290=0," ",+'10. Type 1 Emp Cov. Period Comp'!B290)</f>
        <v xml:space="preserve"> </v>
      </c>
      <c r="C281" s="466" t="str">
        <f>IF(+'10. Type 1 Emp Cov. Period Comp'!C290=0," ",+'10. Type 1 Emp Cov. Period Comp'!C290)</f>
        <v xml:space="preserve"> </v>
      </c>
      <c r="D281" s="313">
        <f>+'10. Type 1 Emp Cov. Period Comp'!AE290</f>
        <v>0</v>
      </c>
      <c r="E281" s="467">
        <f>+'11. Type 1 Emp 2020 FTE'!AG288+'11. Type 1 Emp 2020 FTE'!AH288</f>
        <v>0</v>
      </c>
      <c r="F281" s="313">
        <f>ROUND(IF('10. Type 1 Emp Cov. Period Comp'!B290=0,IF('8. Wage Rate Penalty'!U286=0,0,'8. Wage Rate Penalty'!U286),_xlfn.IFNA(VLOOKUP('10. Type 1 Emp Cov. Period Comp'!B290,'8. Wage Rate Penalty'!$B$17:$U$1016,20,FALSE),0)),0)</f>
        <v>0</v>
      </c>
    </row>
    <row r="282" spans="1:6" x14ac:dyDescent="0.25">
      <c r="A282" s="308">
        <f t="shared" si="4"/>
        <v>271</v>
      </c>
      <c r="B282" s="313" t="str">
        <f>IF(+'10. Type 1 Emp Cov. Period Comp'!B291=0," ",+'10. Type 1 Emp Cov. Period Comp'!B291)</f>
        <v xml:space="preserve"> </v>
      </c>
      <c r="C282" s="466" t="str">
        <f>IF(+'10. Type 1 Emp Cov. Period Comp'!C291=0," ",+'10. Type 1 Emp Cov. Period Comp'!C291)</f>
        <v xml:space="preserve"> </v>
      </c>
      <c r="D282" s="313">
        <f>+'10. Type 1 Emp Cov. Period Comp'!AE291</f>
        <v>0</v>
      </c>
      <c r="E282" s="467">
        <f>+'11. Type 1 Emp 2020 FTE'!AG289+'11. Type 1 Emp 2020 FTE'!AH289</f>
        <v>0</v>
      </c>
      <c r="F282" s="313">
        <f>ROUND(IF('10. Type 1 Emp Cov. Period Comp'!B291=0,IF('8. Wage Rate Penalty'!U287=0,0,'8. Wage Rate Penalty'!U287),_xlfn.IFNA(VLOOKUP('10. Type 1 Emp Cov. Period Comp'!B291,'8. Wage Rate Penalty'!$B$17:$U$1016,20,FALSE),0)),0)</f>
        <v>0</v>
      </c>
    </row>
    <row r="283" spans="1:6" x14ac:dyDescent="0.25">
      <c r="A283" s="308">
        <f t="shared" si="4"/>
        <v>272</v>
      </c>
      <c r="B283" s="313" t="str">
        <f>IF(+'10. Type 1 Emp Cov. Period Comp'!B292=0," ",+'10. Type 1 Emp Cov. Period Comp'!B292)</f>
        <v xml:space="preserve"> </v>
      </c>
      <c r="C283" s="466" t="str">
        <f>IF(+'10. Type 1 Emp Cov. Period Comp'!C292=0," ",+'10. Type 1 Emp Cov. Period Comp'!C292)</f>
        <v xml:space="preserve"> </v>
      </c>
      <c r="D283" s="313">
        <f>+'10. Type 1 Emp Cov. Period Comp'!AE292</f>
        <v>0</v>
      </c>
      <c r="E283" s="467">
        <f>+'11. Type 1 Emp 2020 FTE'!AG290+'11. Type 1 Emp 2020 FTE'!AH290</f>
        <v>0</v>
      </c>
      <c r="F283" s="313">
        <f>ROUND(IF('10. Type 1 Emp Cov. Period Comp'!B292=0,IF('8. Wage Rate Penalty'!U288=0,0,'8. Wage Rate Penalty'!U288),_xlfn.IFNA(VLOOKUP('10. Type 1 Emp Cov. Period Comp'!B292,'8. Wage Rate Penalty'!$B$17:$U$1016,20,FALSE),0)),0)</f>
        <v>0</v>
      </c>
    </row>
    <row r="284" spans="1:6" x14ac:dyDescent="0.25">
      <c r="A284" s="308">
        <f t="shared" si="4"/>
        <v>273</v>
      </c>
      <c r="B284" s="313" t="str">
        <f>IF(+'10. Type 1 Emp Cov. Period Comp'!B293=0," ",+'10. Type 1 Emp Cov. Period Comp'!B293)</f>
        <v xml:space="preserve"> </v>
      </c>
      <c r="C284" s="466" t="str">
        <f>IF(+'10. Type 1 Emp Cov. Period Comp'!C293=0," ",+'10. Type 1 Emp Cov. Period Comp'!C293)</f>
        <v xml:space="preserve"> </v>
      </c>
      <c r="D284" s="313">
        <f>+'10. Type 1 Emp Cov. Period Comp'!AE293</f>
        <v>0</v>
      </c>
      <c r="E284" s="467">
        <f>+'11. Type 1 Emp 2020 FTE'!AG291+'11. Type 1 Emp 2020 FTE'!AH291</f>
        <v>0</v>
      </c>
      <c r="F284" s="313">
        <f>ROUND(IF('10. Type 1 Emp Cov. Period Comp'!B293=0,IF('8. Wage Rate Penalty'!U289=0,0,'8. Wage Rate Penalty'!U289),_xlfn.IFNA(VLOOKUP('10. Type 1 Emp Cov. Period Comp'!B293,'8. Wage Rate Penalty'!$B$17:$U$1016,20,FALSE),0)),0)</f>
        <v>0</v>
      </c>
    </row>
    <row r="285" spans="1:6" x14ac:dyDescent="0.25">
      <c r="A285" s="308">
        <f t="shared" si="4"/>
        <v>274</v>
      </c>
      <c r="B285" s="313" t="str">
        <f>IF(+'10. Type 1 Emp Cov. Period Comp'!B294=0," ",+'10. Type 1 Emp Cov. Period Comp'!B294)</f>
        <v xml:space="preserve"> </v>
      </c>
      <c r="C285" s="466" t="str">
        <f>IF(+'10. Type 1 Emp Cov. Period Comp'!C294=0," ",+'10. Type 1 Emp Cov. Period Comp'!C294)</f>
        <v xml:space="preserve"> </v>
      </c>
      <c r="D285" s="313">
        <f>+'10. Type 1 Emp Cov. Period Comp'!AE294</f>
        <v>0</v>
      </c>
      <c r="E285" s="467">
        <f>+'11. Type 1 Emp 2020 FTE'!AG292+'11. Type 1 Emp 2020 FTE'!AH292</f>
        <v>0</v>
      </c>
      <c r="F285" s="313">
        <f>ROUND(IF('10. Type 1 Emp Cov. Period Comp'!B294=0,IF('8. Wage Rate Penalty'!U290=0,0,'8. Wage Rate Penalty'!U290),_xlfn.IFNA(VLOOKUP('10. Type 1 Emp Cov. Period Comp'!B294,'8. Wage Rate Penalty'!$B$17:$U$1016,20,FALSE),0)),0)</f>
        <v>0</v>
      </c>
    </row>
    <row r="286" spans="1:6" x14ac:dyDescent="0.25">
      <c r="A286" s="308">
        <f t="shared" si="4"/>
        <v>275</v>
      </c>
      <c r="B286" s="313" t="str">
        <f>IF(+'10. Type 1 Emp Cov. Period Comp'!B295=0," ",+'10. Type 1 Emp Cov. Period Comp'!B295)</f>
        <v xml:space="preserve"> </v>
      </c>
      <c r="C286" s="466" t="str">
        <f>IF(+'10. Type 1 Emp Cov. Period Comp'!C295=0," ",+'10. Type 1 Emp Cov. Period Comp'!C295)</f>
        <v xml:space="preserve"> </v>
      </c>
      <c r="D286" s="313">
        <f>+'10. Type 1 Emp Cov. Period Comp'!AE295</f>
        <v>0</v>
      </c>
      <c r="E286" s="467">
        <f>+'11. Type 1 Emp 2020 FTE'!AG293+'11. Type 1 Emp 2020 FTE'!AH293</f>
        <v>0</v>
      </c>
      <c r="F286" s="313">
        <f>ROUND(IF('10. Type 1 Emp Cov. Period Comp'!B295=0,IF('8. Wage Rate Penalty'!U291=0,0,'8. Wage Rate Penalty'!U291),_xlfn.IFNA(VLOOKUP('10. Type 1 Emp Cov. Period Comp'!B295,'8. Wage Rate Penalty'!$B$17:$U$1016,20,FALSE),0)),0)</f>
        <v>0</v>
      </c>
    </row>
    <row r="287" spans="1:6" x14ac:dyDescent="0.25">
      <c r="A287" s="308">
        <f t="shared" si="4"/>
        <v>276</v>
      </c>
      <c r="B287" s="313" t="str">
        <f>IF(+'10. Type 1 Emp Cov. Period Comp'!B296=0," ",+'10. Type 1 Emp Cov. Period Comp'!B296)</f>
        <v xml:space="preserve"> </v>
      </c>
      <c r="C287" s="466" t="str">
        <f>IF(+'10. Type 1 Emp Cov. Period Comp'!C296=0," ",+'10. Type 1 Emp Cov. Period Comp'!C296)</f>
        <v xml:space="preserve"> </v>
      </c>
      <c r="D287" s="313">
        <f>+'10. Type 1 Emp Cov. Period Comp'!AE296</f>
        <v>0</v>
      </c>
      <c r="E287" s="467">
        <f>+'11. Type 1 Emp 2020 FTE'!AG294+'11. Type 1 Emp 2020 FTE'!AH294</f>
        <v>0</v>
      </c>
      <c r="F287" s="313">
        <f>ROUND(IF('10. Type 1 Emp Cov. Period Comp'!B296=0,IF('8. Wage Rate Penalty'!U292=0,0,'8. Wage Rate Penalty'!U292),_xlfn.IFNA(VLOOKUP('10. Type 1 Emp Cov. Period Comp'!B296,'8. Wage Rate Penalty'!$B$17:$U$1016,20,FALSE),0)),0)</f>
        <v>0</v>
      </c>
    </row>
    <row r="288" spans="1:6" x14ac:dyDescent="0.25">
      <c r="A288" s="308">
        <f t="shared" si="4"/>
        <v>277</v>
      </c>
      <c r="B288" s="313" t="str">
        <f>IF(+'10. Type 1 Emp Cov. Period Comp'!B297=0," ",+'10. Type 1 Emp Cov. Period Comp'!B297)</f>
        <v xml:space="preserve"> </v>
      </c>
      <c r="C288" s="466" t="str">
        <f>IF(+'10. Type 1 Emp Cov. Period Comp'!C297=0," ",+'10. Type 1 Emp Cov. Period Comp'!C297)</f>
        <v xml:space="preserve"> </v>
      </c>
      <c r="D288" s="313">
        <f>+'10. Type 1 Emp Cov. Period Comp'!AE297</f>
        <v>0</v>
      </c>
      <c r="E288" s="467">
        <f>+'11. Type 1 Emp 2020 FTE'!AG295+'11. Type 1 Emp 2020 FTE'!AH295</f>
        <v>0</v>
      </c>
      <c r="F288" s="313">
        <f>ROUND(IF('10. Type 1 Emp Cov. Period Comp'!B297=0,IF('8. Wage Rate Penalty'!U293=0,0,'8. Wage Rate Penalty'!U293),_xlfn.IFNA(VLOOKUP('10. Type 1 Emp Cov. Period Comp'!B297,'8. Wage Rate Penalty'!$B$17:$U$1016,20,FALSE),0)),0)</f>
        <v>0</v>
      </c>
    </row>
    <row r="289" spans="1:6" x14ac:dyDescent="0.25">
      <c r="A289" s="308">
        <f t="shared" si="4"/>
        <v>278</v>
      </c>
      <c r="B289" s="313" t="str">
        <f>IF(+'10. Type 1 Emp Cov. Period Comp'!B298=0," ",+'10. Type 1 Emp Cov. Period Comp'!B298)</f>
        <v xml:space="preserve"> </v>
      </c>
      <c r="C289" s="466" t="str">
        <f>IF(+'10. Type 1 Emp Cov. Period Comp'!C298=0," ",+'10. Type 1 Emp Cov. Period Comp'!C298)</f>
        <v xml:space="preserve"> </v>
      </c>
      <c r="D289" s="313">
        <f>+'10. Type 1 Emp Cov. Period Comp'!AE298</f>
        <v>0</v>
      </c>
      <c r="E289" s="467">
        <f>+'11. Type 1 Emp 2020 FTE'!AG296+'11. Type 1 Emp 2020 FTE'!AH296</f>
        <v>0</v>
      </c>
      <c r="F289" s="313">
        <f>ROUND(IF('10. Type 1 Emp Cov. Period Comp'!B298=0,IF('8. Wage Rate Penalty'!U294=0,0,'8. Wage Rate Penalty'!U294),_xlfn.IFNA(VLOOKUP('10. Type 1 Emp Cov. Period Comp'!B298,'8. Wage Rate Penalty'!$B$17:$U$1016,20,FALSE),0)),0)</f>
        <v>0</v>
      </c>
    </row>
    <row r="290" spans="1:6" x14ac:dyDescent="0.25">
      <c r="A290" s="308">
        <f t="shared" si="4"/>
        <v>279</v>
      </c>
      <c r="B290" s="313" t="str">
        <f>IF(+'10. Type 1 Emp Cov. Period Comp'!B299=0," ",+'10. Type 1 Emp Cov. Period Comp'!B299)</f>
        <v xml:space="preserve"> </v>
      </c>
      <c r="C290" s="466" t="str">
        <f>IF(+'10. Type 1 Emp Cov. Period Comp'!C299=0," ",+'10. Type 1 Emp Cov. Period Comp'!C299)</f>
        <v xml:space="preserve"> </v>
      </c>
      <c r="D290" s="313">
        <f>+'10. Type 1 Emp Cov. Period Comp'!AE299</f>
        <v>0</v>
      </c>
      <c r="E290" s="467">
        <f>+'11. Type 1 Emp 2020 FTE'!AG297+'11. Type 1 Emp 2020 FTE'!AH297</f>
        <v>0</v>
      </c>
      <c r="F290" s="313">
        <f>ROUND(IF('10. Type 1 Emp Cov. Period Comp'!B299=0,IF('8. Wage Rate Penalty'!U295=0,0,'8. Wage Rate Penalty'!U295),_xlfn.IFNA(VLOOKUP('10. Type 1 Emp Cov. Period Comp'!B299,'8. Wage Rate Penalty'!$B$17:$U$1016,20,FALSE),0)),0)</f>
        <v>0</v>
      </c>
    </row>
    <row r="291" spans="1:6" x14ac:dyDescent="0.25">
      <c r="A291" s="308">
        <f t="shared" si="4"/>
        <v>280</v>
      </c>
      <c r="B291" s="313" t="str">
        <f>IF(+'10. Type 1 Emp Cov. Period Comp'!B300=0," ",+'10. Type 1 Emp Cov. Period Comp'!B300)</f>
        <v xml:space="preserve"> </v>
      </c>
      <c r="C291" s="466" t="str">
        <f>IF(+'10. Type 1 Emp Cov. Period Comp'!C300=0," ",+'10. Type 1 Emp Cov. Period Comp'!C300)</f>
        <v xml:space="preserve"> </v>
      </c>
      <c r="D291" s="313">
        <f>+'10. Type 1 Emp Cov. Period Comp'!AE300</f>
        <v>0</v>
      </c>
      <c r="E291" s="467">
        <f>+'11. Type 1 Emp 2020 FTE'!AG298+'11. Type 1 Emp 2020 FTE'!AH298</f>
        <v>0</v>
      </c>
      <c r="F291" s="313">
        <f>ROUND(IF('10. Type 1 Emp Cov. Period Comp'!B300=0,IF('8. Wage Rate Penalty'!U296=0,0,'8. Wage Rate Penalty'!U296),_xlfn.IFNA(VLOOKUP('10. Type 1 Emp Cov. Period Comp'!B300,'8. Wage Rate Penalty'!$B$17:$U$1016,20,FALSE),0)),0)</f>
        <v>0</v>
      </c>
    </row>
    <row r="292" spans="1:6" x14ac:dyDescent="0.25">
      <c r="A292" s="308">
        <f t="shared" si="4"/>
        <v>281</v>
      </c>
      <c r="B292" s="313" t="str">
        <f>IF(+'10. Type 1 Emp Cov. Period Comp'!B301=0," ",+'10. Type 1 Emp Cov. Period Comp'!B301)</f>
        <v xml:space="preserve"> </v>
      </c>
      <c r="C292" s="466" t="str">
        <f>IF(+'10. Type 1 Emp Cov. Period Comp'!C301=0," ",+'10. Type 1 Emp Cov. Period Comp'!C301)</f>
        <v xml:space="preserve"> </v>
      </c>
      <c r="D292" s="313">
        <f>+'10. Type 1 Emp Cov. Period Comp'!AE301</f>
        <v>0</v>
      </c>
      <c r="E292" s="467">
        <f>+'11. Type 1 Emp 2020 FTE'!AG299+'11. Type 1 Emp 2020 FTE'!AH299</f>
        <v>0</v>
      </c>
      <c r="F292" s="313">
        <f>ROUND(IF('10. Type 1 Emp Cov. Period Comp'!B301=0,IF('8. Wage Rate Penalty'!U297=0,0,'8. Wage Rate Penalty'!U297),_xlfn.IFNA(VLOOKUP('10. Type 1 Emp Cov. Period Comp'!B301,'8. Wage Rate Penalty'!$B$17:$U$1016,20,FALSE),0)),0)</f>
        <v>0</v>
      </c>
    </row>
    <row r="293" spans="1:6" x14ac:dyDescent="0.25">
      <c r="A293" s="308">
        <f t="shared" si="4"/>
        <v>282</v>
      </c>
      <c r="B293" s="313" t="str">
        <f>IF(+'10. Type 1 Emp Cov. Period Comp'!B302=0," ",+'10. Type 1 Emp Cov. Period Comp'!B302)</f>
        <v xml:space="preserve"> </v>
      </c>
      <c r="C293" s="466" t="str">
        <f>IF(+'10. Type 1 Emp Cov. Period Comp'!C302=0," ",+'10. Type 1 Emp Cov. Period Comp'!C302)</f>
        <v xml:space="preserve"> </v>
      </c>
      <c r="D293" s="313">
        <f>+'10. Type 1 Emp Cov. Period Comp'!AE302</f>
        <v>0</v>
      </c>
      <c r="E293" s="467">
        <f>+'11. Type 1 Emp 2020 FTE'!AG300+'11. Type 1 Emp 2020 FTE'!AH300</f>
        <v>0</v>
      </c>
      <c r="F293" s="313">
        <f>ROUND(IF('10. Type 1 Emp Cov. Period Comp'!B302=0,IF('8. Wage Rate Penalty'!U298=0,0,'8. Wage Rate Penalty'!U298),_xlfn.IFNA(VLOOKUP('10. Type 1 Emp Cov. Period Comp'!B302,'8. Wage Rate Penalty'!$B$17:$U$1016,20,FALSE),0)),0)</f>
        <v>0</v>
      </c>
    </row>
    <row r="294" spans="1:6" x14ac:dyDescent="0.25">
      <c r="A294" s="308">
        <f t="shared" si="4"/>
        <v>283</v>
      </c>
      <c r="B294" s="313" t="str">
        <f>IF(+'10. Type 1 Emp Cov. Period Comp'!B303=0," ",+'10. Type 1 Emp Cov. Period Comp'!B303)</f>
        <v xml:space="preserve"> </v>
      </c>
      <c r="C294" s="466" t="str">
        <f>IF(+'10. Type 1 Emp Cov. Period Comp'!C303=0," ",+'10. Type 1 Emp Cov. Period Comp'!C303)</f>
        <v xml:space="preserve"> </v>
      </c>
      <c r="D294" s="313">
        <f>+'10. Type 1 Emp Cov. Period Comp'!AE303</f>
        <v>0</v>
      </c>
      <c r="E294" s="467">
        <f>+'11. Type 1 Emp 2020 FTE'!AG301+'11. Type 1 Emp 2020 FTE'!AH301</f>
        <v>0</v>
      </c>
      <c r="F294" s="313">
        <f>ROUND(IF('10. Type 1 Emp Cov. Period Comp'!B303=0,IF('8. Wage Rate Penalty'!U299=0,0,'8. Wage Rate Penalty'!U299),_xlfn.IFNA(VLOOKUP('10. Type 1 Emp Cov. Period Comp'!B303,'8. Wage Rate Penalty'!$B$17:$U$1016,20,FALSE),0)),0)</f>
        <v>0</v>
      </c>
    </row>
    <row r="295" spans="1:6" x14ac:dyDescent="0.25">
      <c r="A295" s="308">
        <f t="shared" si="4"/>
        <v>284</v>
      </c>
      <c r="B295" s="313" t="str">
        <f>IF(+'10. Type 1 Emp Cov. Period Comp'!B304=0," ",+'10. Type 1 Emp Cov. Period Comp'!B304)</f>
        <v xml:space="preserve"> </v>
      </c>
      <c r="C295" s="466" t="str">
        <f>IF(+'10. Type 1 Emp Cov. Period Comp'!C304=0," ",+'10. Type 1 Emp Cov. Period Comp'!C304)</f>
        <v xml:space="preserve"> </v>
      </c>
      <c r="D295" s="313">
        <f>+'10. Type 1 Emp Cov. Period Comp'!AE304</f>
        <v>0</v>
      </c>
      <c r="E295" s="467">
        <f>+'11. Type 1 Emp 2020 FTE'!AG302+'11. Type 1 Emp 2020 FTE'!AH302</f>
        <v>0</v>
      </c>
      <c r="F295" s="313">
        <f>ROUND(IF('10. Type 1 Emp Cov. Period Comp'!B304=0,IF('8. Wage Rate Penalty'!U300=0,0,'8. Wage Rate Penalty'!U300),_xlfn.IFNA(VLOOKUP('10. Type 1 Emp Cov. Period Comp'!B304,'8. Wage Rate Penalty'!$B$17:$U$1016,20,FALSE),0)),0)</f>
        <v>0</v>
      </c>
    </row>
    <row r="296" spans="1:6" x14ac:dyDescent="0.25">
      <c r="A296" s="308">
        <f t="shared" si="4"/>
        <v>285</v>
      </c>
      <c r="B296" s="313" t="str">
        <f>IF(+'10. Type 1 Emp Cov. Period Comp'!B305=0," ",+'10. Type 1 Emp Cov. Period Comp'!B305)</f>
        <v xml:space="preserve"> </v>
      </c>
      <c r="C296" s="466" t="str">
        <f>IF(+'10. Type 1 Emp Cov. Period Comp'!C305=0," ",+'10. Type 1 Emp Cov. Period Comp'!C305)</f>
        <v xml:space="preserve"> </v>
      </c>
      <c r="D296" s="313">
        <f>+'10. Type 1 Emp Cov. Period Comp'!AE305</f>
        <v>0</v>
      </c>
      <c r="E296" s="467">
        <f>+'11. Type 1 Emp 2020 FTE'!AG303+'11. Type 1 Emp 2020 FTE'!AH303</f>
        <v>0</v>
      </c>
      <c r="F296" s="313">
        <f>ROUND(IF('10. Type 1 Emp Cov. Period Comp'!B305=0,IF('8. Wage Rate Penalty'!U301=0,0,'8. Wage Rate Penalty'!U301),_xlfn.IFNA(VLOOKUP('10. Type 1 Emp Cov. Period Comp'!B305,'8. Wage Rate Penalty'!$B$17:$U$1016,20,FALSE),0)),0)</f>
        <v>0</v>
      </c>
    </row>
    <row r="297" spans="1:6" x14ac:dyDescent="0.25">
      <c r="A297" s="308">
        <f t="shared" si="4"/>
        <v>286</v>
      </c>
      <c r="B297" s="313" t="str">
        <f>IF(+'10. Type 1 Emp Cov. Period Comp'!B306=0," ",+'10. Type 1 Emp Cov. Period Comp'!B306)</f>
        <v xml:space="preserve"> </v>
      </c>
      <c r="C297" s="466" t="str">
        <f>IF(+'10. Type 1 Emp Cov. Period Comp'!C306=0," ",+'10. Type 1 Emp Cov. Period Comp'!C306)</f>
        <v xml:space="preserve"> </v>
      </c>
      <c r="D297" s="313">
        <f>+'10. Type 1 Emp Cov. Period Comp'!AE306</f>
        <v>0</v>
      </c>
      <c r="E297" s="467">
        <f>+'11. Type 1 Emp 2020 FTE'!AG304+'11. Type 1 Emp 2020 FTE'!AH304</f>
        <v>0</v>
      </c>
      <c r="F297" s="313">
        <f>ROUND(IF('10. Type 1 Emp Cov. Period Comp'!B306=0,IF('8. Wage Rate Penalty'!U302=0,0,'8. Wage Rate Penalty'!U302),_xlfn.IFNA(VLOOKUP('10. Type 1 Emp Cov. Period Comp'!B306,'8. Wage Rate Penalty'!$B$17:$U$1016,20,FALSE),0)),0)</f>
        <v>0</v>
      </c>
    </row>
    <row r="298" spans="1:6" x14ac:dyDescent="0.25">
      <c r="A298" s="308">
        <f t="shared" si="4"/>
        <v>287</v>
      </c>
      <c r="B298" s="313" t="str">
        <f>IF(+'10. Type 1 Emp Cov. Period Comp'!B307=0," ",+'10. Type 1 Emp Cov. Period Comp'!B307)</f>
        <v xml:space="preserve"> </v>
      </c>
      <c r="C298" s="466" t="str">
        <f>IF(+'10. Type 1 Emp Cov. Period Comp'!C307=0," ",+'10. Type 1 Emp Cov. Period Comp'!C307)</f>
        <v xml:space="preserve"> </v>
      </c>
      <c r="D298" s="313">
        <f>+'10. Type 1 Emp Cov. Period Comp'!AE307</f>
        <v>0</v>
      </c>
      <c r="E298" s="467">
        <f>+'11. Type 1 Emp 2020 FTE'!AG305+'11. Type 1 Emp 2020 FTE'!AH305</f>
        <v>0</v>
      </c>
      <c r="F298" s="313">
        <f>ROUND(IF('10. Type 1 Emp Cov. Period Comp'!B307=0,IF('8. Wage Rate Penalty'!U303=0,0,'8. Wage Rate Penalty'!U303),_xlfn.IFNA(VLOOKUP('10. Type 1 Emp Cov. Period Comp'!B307,'8. Wage Rate Penalty'!$B$17:$U$1016,20,FALSE),0)),0)</f>
        <v>0</v>
      </c>
    </row>
    <row r="299" spans="1:6" x14ac:dyDescent="0.25">
      <c r="A299" s="308">
        <f t="shared" si="4"/>
        <v>288</v>
      </c>
      <c r="B299" s="313" t="str">
        <f>IF(+'10. Type 1 Emp Cov. Period Comp'!B308=0," ",+'10. Type 1 Emp Cov. Period Comp'!B308)</f>
        <v xml:space="preserve"> </v>
      </c>
      <c r="C299" s="466" t="str">
        <f>IF(+'10. Type 1 Emp Cov. Period Comp'!C308=0," ",+'10. Type 1 Emp Cov. Period Comp'!C308)</f>
        <v xml:space="preserve"> </v>
      </c>
      <c r="D299" s="313">
        <f>+'10. Type 1 Emp Cov. Period Comp'!AE308</f>
        <v>0</v>
      </c>
      <c r="E299" s="467">
        <f>+'11. Type 1 Emp 2020 FTE'!AG306+'11. Type 1 Emp 2020 FTE'!AH306</f>
        <v>0</v>
      </c>
      <c r="F299" s="313">
        <f>ROUND(IF('10. Type 1 Emp Cov. Period Comp'!B308=0,IF('8. Wage Rate Penalty'!U304=0,0,'8. Wage Rate Penalty'!U304),_xlfn.IFNA(VLOOKUP('10. Type 1 Emp Cov. Period Comp'!B308,'8. Wage Rate Penalty'!$B$17:$U$1016,20,FALSE),0)),0)</f>
        <v>0</v>
      </c>
    </row>
    <row r="300" spans="1:6" x14ac:dyDescent="0.25">
      <c r="A300" s="308">
        <f t="shared" si="4"/>
        <v>289</v>
      </c>
      <c r="B300" s="313" t="str">
        <f>IF(+'10. Type 1 Emp Cov. Period Comp'!B309=0," ",+'10. Type 1 Emp Cov. Period Comp'!B309)</f>
        <v xml:space="preserve"> </v>
      </c>
      <c r="C300" s="466" t="str">
        <f>IF(+'10. Type 1 Emp Cov. Period Comp'!C309=0," ",+'10. Type 1 Emp Cov. Period Comp'!C309)</f>
        <v xml:space="preserve"> </v>
      </c>
      <c r="D300" s="313">
        <f>+'10. Type 1 Emp Cov. Period Comp'!AE309</f>
        <v>0</v>
      </c>
      <c r="E300" s="467">
        <f>+'11. Type 1 Emp 2020 FTE'!AG307+'11. Type 1 Emp 2020 FTE'!AH307</f>
        <v>0</v>
      </c>
      <c r="F300" s="313">
        <f>ROUND(IF('10. Type 1 Emp Cov. Period Comp'!B309=0,IF('8. Wage Rate Penalty'!U305=0,0,'8. Wage Rate Penalty'!U305),_xlfn.IFNA(VLOOKUP('10. Type 1 Emp Cov. Period Comp'!B309,'8. Wage Rate Penalty'!$B$17:$U$1016,20,FALSE),0)),0)</f>
        <v>0</v>
      </c>
    </row>
    <row r="301" spans="1:6" x14ac:dyDescent="0.25">
      <c r="A301" s="308">
        <f t="shared" si="4"/>
        <v>290</v>
      </c>
      <c r="B301" s="313" t="str">
        <f>IF(+'10. Type 1 Emp Cov. Period Comp'!B310=0," ",+'10. Type 1 Emp Cov. Period Comp'!B310)</f>
        <v xml:space="preserve"> </v>
      </c>
      <c r="C301" s="466" t="str">
        <f>IF(+'10. Type 1 Emp Cov. Period Comp'!C310=0," ",+'10. Type 1 Emp Cov. Period Comp'!C310)</f>
        <v xml:space="preserve"> </v>
      </c>
      <c r="D301" s="313">
        <f>+'10. Type 1 Emp Cov. Period Comp'!AE310</f>
        <v>0</v>
      </c>
      <c r="E301" s="467">
        <f>+'11. Type 1 Emp 2020 FTE'!AG308+'11. Type 1 Emp 2020 FTE'!AH308</f>
        <v>0</v>
      </c>
      <c r="F301" s="313">
        <f>ROUND(IF('10. Type 1 Emp Cov. Period Comp'!B310=0,IF('8. Wage Rate Penalty'!U306=0,0,'8. Wage Rate Penalty'!U306),_xlfn.IFNA(VLOOKUP('10. Type 1 Emp Cov. Period Comp'!B310,'8. Wage Rate Penalty'!$B$17:$U$1016,20,FALSE),0)),0)</f>
        <v>0</v>
      </c>
    </row>
    <row r="302" spans="1:6" x14ac:dyDescent="0.25">
      <c r="A302" s="308">
        <f t="shared" si="4"/>
        <v>291</v>
      </c>
      <c r="B302" s="313" t="str">
        <f>IF(+'10. Type 1 Emp Cov. Period Comp'!B311=0," ",+'10. Type 1 Emp Cov. Period Comp'!B311)</f>
        <v xml:space="preserve"> </v>
      </c>
      <c r="C302" s="466" t="str">
        <f>IF(+'10. Type 1 Emp Cov. Period Comp'!C311=0," ",+'10. Type 1 Emp Cov. Period Comp'!C311)</f>
        <v xml:space="preserve"> </v>
      </c>
      <c r="D302" s="313">
        <f>+'10. Type 1 Emp Cov. Period Comp'!AE311</f>
        <v>0</v>
      </c>
      <c r="E302" s="467">
        <f>+'11. Type 1 Emp 2020 FTE'!AG309+'11. Type 1 Emp 2020 FTE'!AH309</f>
        <v>0</v>
      </c>
      <c r="F302" s="313">
        <f>ROUND(IF('10. Type 1 Emp Cov. Period Comp'!B311=0,IF('8. Wage Rate Penalty'!U307=0,0,'8. Wage Rate Penalty'!U307),_xlfn.IFNA(VLOOKUP('10. Type 1 Emp Cov. Period Comp'!B311,'8. Wage Rate Penalty'!$B$17:$U$1016,20,FALSE),0)),0)</f>
        <v>0</v>
      </c>
    </row>
    <row r="303" spans="1:6" x14ac:dyDescent="0.25">
      <c r="A303" s="308">
        <f t="shared" si="4"/>
        <v>292</v>
      </c>
      <c r="B303" s="313" t="str">
        <f>IF(+'10. Type 1 Emp Cov. Period Comp'!B312=0," ",+'10. Type 1 Emp Cov. Period Comp'!B312)</f>
        <v xml:space="preserve"> </v>
      </c>
      <c r="C303" s="466" t="str">
        <f>IF(+'10. Type 1 Emp Cov. Period Comp'!C312=0," ",+'10. Type 1 Emp Cov. Period Comp'!C312)</f>
        <v xml:space="preserve"> </v>
      </c>
      <c r="D303" s="313">
        <f>+'10. Type 1 Emp Cov. Period Comp'!AE312</f>
        <v>0</v>
      </c>
      <c r="E303" s="467">
        <f>+'11. Type 1 Emp 2020 FTE'!AG310+'11. Type 1 Emp 2020 FTE'!AH310</f>
        <v>0</v>
      </c>
      <c r="F303" s="313">
        <f>ROUND(IF('10. Type 1 Emp Cov. Period Comp'!B312=0,IF('8. Wage Rate Penalty'!U308=0,0,'8. Wage Rate Penalty'!U308),_xlfn.IFNA(VLOOKUP('10. Type 1 Emp Cov. Period Comp'!B312,'8. Wage Rate Penalty'!$B$17:$U$1016,20,FALSE),0)),0)</f>
        <v>0</v>
      </c>
    </row>
    <row r="304" spans="1:6" x14ac:dyDescent="0.25">
      <c r="A304" s="308">
        <f t="shared" si="4"/>
        <v>293</v>
      </c>
      <c r="B304" s="313" t="str">
        <f>IF(+'10. Type 1 Emp Cov. Period Comp'!B313=0," ",+'10. Type 1 Emp Cov. Period Comp'!B313)</f>
        <v xml:space="preserve"> </v>
      </c>
      <c r="C304" s="466" t="str">
        <f>IF(+'10. Type 1 Emp Cov. Period Comp'!C313=0," ",+'10. Type 1 Emp Cov. Period Comp'!C313)</f>
        <v xml:space="preserve"> </v>
      </c>
      <c r="D304" s="313">
        <f>+'10. Type 1 Emp Cov. Period Comp'!AE313</f>
        <v>0</v>
      </c>
      <c r="E304" s="467">
        <f>+'11. Type 1 Emp 2020 FTE'!AG311+'11. Type 1 Emp 2020 FTE'!AH311</f>
        <v>0</v>
      </c>
      <c r="F304" s="313">
        <f>ROUND(IF('10. Type 1 Emp Cov. Period Comp'!B313=0,IF('8. Wage Rate Penalty'!U309=0,0,'8. Wage Rate Penalty'!U309),_xlfn.IFNA(VLOOKUP('10. Type 1 Emp Cov. Period Comp'!B313,'8. Wage Rate Penalty'!$B$17:$U$1016,20,FALSE),0)),0)</f>
        <v>0</v>
      </c>
    </row>
    <row r="305" spans="1:6" x14ac:dyDescent="0.25">
      <c r="A305" s="308">
        <f t="shared" si="4"/>
        <v>294</v>
      </c>
      <c r="B305" s="313" t="str">
        <f>IF(+'10. Type 1 Emp Cov. Period Comp'!B314=0," ",+'10. Type 1 Emp Cov. Period Comp'!B314)</f>
        <v xml:space="preserve"> </v>
      </c>
      <c r="C305" s="466" t="str">
        <f>IF(+'10. Type 1 Emp Cov. Period Comp'!C314=0," ",+'10. Type 1 Emp Cov. Period Comp'!C314)</f>
        <v xml:space="preserve"> </v>
      </c>
      <c r="D305" s="313">
        <f>+'10. Type 1 Emp Cov. Period Comp'!AE314</f>
        <v>0</v>
      </c>
      <c r="E305" s="467">
        <f>+'11. Type 1 Emp 2020 FTE'!AG312+'11. Type 1 Emp 2020 FTE'!AH312</f>
        <v>0</v>
      </c>
      <c r="F305" s="313">
        <f>ROUND(IF('10. Type 1 Emp Cov. Period Comp'!B314=0,IF('8. Wage Rate Penalty'!U310=0,0,'8. Wage Rate Penalty'!U310),_xlfn.IFNA(VLOOKUP('10. Type 1 Emp Cov. Period Comp'!B314,'8. Wage Rate Penalty'!$B$17:$U$1016,20,FALSE),0)),0)</f>
        <v>0</v>
      </c>
    </row>
    <row r="306" spans="1:6" x14ac:dyDescent="0.25">
      <c r="A306" s="308">
        <f t="shared" si="4"/>
        <v>295</v>
      </c>
      <c r="B306" s="313" t="str">
        <f>IF(+'10. Type 1 Emp Cov. Period Comp'!B315=0," ",+'10. Type 1 Emp Cov. Period Comp'!B315)</f>
        <v xml:space="preserve"> </v>
      </c>
      <c r="C306" s="466" t="str">
        <f>IF(+'10. Type 1 Emp Cov. Period Comp'!C315=0," ",+'10. Type 1 Emp Cov. Period Comp'!C315)</f>
        <v xml:space="preserve"> </v>
      </c>
      <c r="D306" s="313">
        <f>+'10. Type 1 Emp Cov. Period Comp'!AE315</f>
        <v>0</v>
      </c>
      <c r="E306" s="467">
        <f>+'11. Type 1 Emp 2020 FTE'!AG313+'11. Type 1 Emp 2020 FTE'!AH313</f>
        <v>0</v>
      </c>
      <c r="F306" s="313">
        <f>ROUND(IF('10. Type 1 Emp Cov. Period Comp'!B315=0,IF('8. Wage Rate Penalty'!U311=0,0,'8. Wage Rate Penalty'!U311),_xlfn.IFNA(VLOOKUP('10. Type 1 Emp Cov. Period Comp'!B315,'8. Wage Rate Penalty'!$B$17:$U$1016,20,FALSE),0)),0)</f>
        <v>0</v>
      </c>
    </row>
    <row r="307" spans="1:6" x14ac:dyDescent="0.25">
      <c r="A307" s="308">
        <f t="shared" si="4"/>
        <v>296</v>
      </c>
      <c r="B307" s="313" t="str">
        <f>IF(+'10. Type 1 Emp Cov. Period Comp'!B316=0," ",+'10. Type 1 Emp Cov. Period Comp'!B316)</f>
        <v xml:space="preserve"> </v>
      </c>
      <c r="C307" s="466" t="str">
        <f>IF(+'10. Type 1 Emp Cov. Period Comp'!C316=0," ",+'10. Type 1 Emp Cov. Period Comp'!C316)</f>
        <v xml:space="preserve"> </v>
      </c>
      <c r="D307" s="313">
        <f>+'10. Type 1 Emp Cov. Period Comp'!AE316</f>
        <v>0</v>
      </c>
      <c r="E307" s="467">
        <f>+'11. Type 1 Emp 2020 FTE'!AG314+'11. Type 1 Emp 2020 FTE'!AH314</f>
        <v>0</v>
      </c>
      <c r="F307" s="313">
        <f>ROUND(IF('10. Type 1 Emp Cov. Period Comp'!B316=0,IF('8. Wage Rate Penalty'!U312=0,0,'8. Wage Rate Penalty'!U312),_xlfn.IFNA(VLOOKUP('10. Type 1 Emp Cov. Period Comp'!B316,'8. Wage Rate Penalty'!$B$17:$U$1016,20,FALSE),0)),0)</f>
        <v>0</v>
      </c>
    </row>
    <row r="308" spans="1:6" x14ac:dyDescent="0.25">
      <c r="A308" s="308">
        <f t="shared" si="4"/>
        <v>297</v>
      </c>
      <c r="B308" s="313" t="str">
        <f>IF(+'10. Type 1 Emp Cov. Period Comp'!B317=0," ",+'10. Type 1 Emp Cov. Period Comp'!B317)</f>
        <v xml:space="preserve"> </v>
      </c>
      <c r="C308" s="466" t="str">
        <f>IF(+'10. Type 1 Emp Cov. Period Comp'!C317=0," ",+'10. Type 1 Emp Cov. Period Comp'!C317)</f>
        <v xml:space="preserve"> </v>
      </c>
      <c r="D308" s="313">
        <f>+'10. Type 1 Emp Cov. Period Comp'!AE317</f>
        <v>0</v>
      </c>
      <c r="E308" s="467">
        <f>+'11. Type 1 Emp 2020 FTE'!AG315+'11. Type 1 Emp 2020 FTE'!AH315</f>
        <v>0</v>
      </c>
      <c r="F308" s="313">
        <f>ROUND(IF('10. Type 1 Emp Cov. Period Comp'!B317=0,IF('8. Wage Rate Penalty'!U313=0,0,'8. Wage Rate Penalty'!U313),_xlfn.IFNA(VLOOKUP('10. Type 1 Emp Cov. Period Comp'!B317,'8. Wage Rate Penalty'!$B$17:$U$1016,20,FALSE),0)),0)</f>
        <v>0</v>
      </c>
    </row>
    <row r="309" spans="1:6" x14ac:dyDescent="0.25">
      <c r="A309" s="308">
        <f t="shared" si="4"/>
        <v>298</v>
      </c>
      <c r="B309" s="313" t="str">
        <f>IF(+'10. Type 1 Emp Cov. Period Comp'!B318=0," ",+'10. Type 1 Emp Cov. Period Comp'!B318)</f>
        <v xml:space="preserve"> </v>
      </c>
      <c r="C309" s="466" t="str">
        <f>IF(+'10. Type 1 Emp Cov. Period Comp'!C318=0," ",+'10. Type 1 Emp Cov. Period Comp'!C318)</f>
        <v xml:space="preserve"> </v>
      </c>
      <c r="D309" s="313">
        <f>+'10. Type 1 Emp Cov. Period Comp'!AE318</f>
        <v>0</v>
      </c>
      <c r="E309" s="467">
        <f>+'11. Type 1 Emp 2020 FTE'!AG316+'11. Type 1 Emp 2020 FTE'!AH316</f>
        <v>0</v>
      </c>
      <c r="F309" s="313">
        <f>ROUND(IF('10. Type 1 Emp Cov. Period Comp'!B318=0,IF('8. Wage Rate Penalty'!U314=0,0,'8. Wage Rate Penalty'!U314),_xlfn.IFNA(VLOOKUP('10. Type 1 Emp Cov. Period Comp'!B318,'8. Wage Rate Penalty'!$B$17:$U$1016,20,FALSE),0)),0)</f>
        <v>0</v>
      </c>
    </row>
    <row r="310" spans="1:6" x14ac:dyDescent="0.25">
      <c r="A310" s="308">
        <f t="shared" si="4"/>
        <v>299</v>
      </c>
      <c r="B310" s="313" t="str">
        <f>IF(+'10. Type 1 Emp Cov. Period Comp'!B319=0," ",+'10. Type 1 Emp Cov. Period Comp'!B319)</f>
        <v xml:space="preserve"> </v>
      </c>
      <c r="C310" s="466" t="str">
        <f>IF(+'10. Type 1 Emp Cov. Period Comp'!C319=0," ",+'10. Type 1 Emp Cov. Period Comp'!C319)</f>
        <v xml:space="preserve"> </v>
      </c>
      <c r="D310" s="313">
        <f>+'10. Type 1 Emp Cov. Period Comp'!AE319</f>
        <v>0</v>
      </c>
      <c r="E310" s="467">
        <f>+'11. Type 1 Emp 2020 FTE'!AG317+'11. Type 1 Emp 2020 FTE'!AH317</f>
        <v>0</v>
      </c>
      <c r="F310" s="313">
        <f>ROUND(IF('10. Type 1 Emp Cov. Period Comp'!B319=0,IF('8. Wage Rate Penalty'!U315=0,0,'8. Wage Rate Penalty'!U315),_xlfn.IFNA(VLOOKUP('10. Type 1 Emp Cov. Period Comp'!B319,'8. Wage Rate Penalty'!$B$17:$U$1016,20,FALSE),0)),0)</f>
        <v>0</v>
      </c>
    </row>
    <row r="311" spans="1:6" x14ac:dyDescent="0.25">
      <c r="A311" s="308">
        <f t="shared" si="4"/>
        <v>300</v>
      </c>
      <c r="B311" s="313" t="str">
        <f>IF(+'10. Type 1 Emp Cov. Period Comp'!B320=0," ",+'10. Type 1 Emp Cov. Period Comp'!B320)</f>
        <v xml:space="preserve"> </v>
      </c>
      <c r="C311" s="466" t="str">
        <f>IF(+'10. Type 1 Emp Cov. Period Comp'!C320=0," ",+'10. Type 1 Emp Cov. Period Comp'!C320)</f>
        <v xml:space="preserve"> </v>
      </c>
      <c r="D311" s="313">
        <f>+'10. Type 1 Emp Cov. Period Comp'!AE320</f>
        <v>0</v>
      </c>
      <c r="E311" s="467">
        <f>+'11. Type 1 Emp 2020 FTE'!AG318+'11. Type 1 Emp 2020 FTE'!AH318</f>
        <v>0</v>
      </c>
      <c r="F311" s="313">
        <f>ROUND(IF('10. Type 1 Emp Cov. Period Comp'!B320=0,IF('8. Wage Rate Penalty'!U316=0,0,'8. Wage Rate Penalty'!U316),_xlfn.IFNA(VLOOKUP('10. Type 1 Emp Cov. Period Comp'!B320,'8. Wage Rate Penalty'!$B$17:$U$1016,20,FALSE),0)),0)</f>
        <v>0</v>
      </c>
    </row>
    <row r="312" spans="1:6" x14ac:dyDescent="0.25">
      <c r="A312" s="308">
        <f t="shared" si="4"/>
        <v>301</v>
      </c>
      <c r="B312" s="313" t="str">
        <f>IF(+'10. Type 1 Emp Cov. Period Comp'!B321=0," ",+'10. Type 1 Emp Cov. Period Comp'!B321)</f>
        <v xml:space="preserve"> </v>
      </c>
      <c r="C312" s="466" t="str">
        <f>IF(+'10. Type 1 Emp Cov. Period Comp'!C321=0," ",+'10. Type 1 Emp Cov. Period Comp'!C321)</f>
        <v xml:space="preserve"> </v>
      </c>
      <c r="D312" s="313">
        <f>+'10. Type 1 Emp Cov. Period Comp'!AE321</f>
        <v>0</v>
      </c>
      <c r="E312" s="467">
        <f>+'11. Type 1 Emp 2020 FTE'!AG319+'11. Type 1 Emp 2020 FTE'!AH319</f>
        <v>0</v>
      </c>
      <c r="F312" s="313">
        <f>ROUND(IF('10. Type 1 Emp Cov. Period Comp'!B321=0,IF('8. Wage Rate Penalty'!U317=0,0,'8. Wage Rate Penalty'!U317),_xlfn.IFNA(VLOOKUP('10. Type 1 Emp Cov. Period Comp'!B321,'8. Wage Rate Penalty'!$B$17:$U$1016,20,FALSE),0)),0)</f>
        <v>0</v>
      </c>
    </row>
    <row r="313" spans="1:6" x14ac:dyDescent="0.25">
      <c r="A313" s="308">
        <f t="shared" si="4"/>
        <v>302</v>
      </c>
      <c r="B313" s="313" t="str">
        <f>IF(+'10. Type 1 Emp Cov. Period Comp'!B322=0," ",+'10. Type 1 Emp Cov. Period Comp'!B322)</f>
        <v xml:space="preserve"> </v>
      </c>
      <c r="C313" s="466" t="str">
        <f>IF(+'10. Type 1 Emp Cov. Period Comp'!C322=0," ",+'10. Type 1 Emp Cov. Period Comp'!C322)</f>
        <v xml:space="preserve"> </v>
      </c>
      <c r="D313" s="313">
        <f>+'10. Type 1 Emp Cov. Period Comp'!AE322</f>
        <v>0</v>
      </c>
      <c r="E313" s="467">
        <f>+'11. Type 1 Emp 2020 FTE'!AG320+'11. Type 1 Emp 2020 FTE'!AH320</f>
        <v>0</v>
      </c>
      <c r="F313" s="313">
        <f>ROUND(IF('10. Type 1 Emp Cov. Period Comp'!B322=0,IF('8. Wage Rate Penalty'!U318=0,0,'8. Wage Rate Penalty'!U318),_xlfn.IFNA(VLOOKUP('10. Type 1 Emp Cov. Period Comp'!B322,'8. Wage Rate Penalty'!$B$17:$U$1016,20,FALSE),0)),0)</f>
        <v>0</v>
      </c>
    </row>
    <row r="314" spans="1:6" x14ac:dyDescent="0.25">
      <c r="A314" s="308">
        <f t="shared" si="4"/>
        <v>303</v>
      </c>
      <c r="B314" s="313" t="str">
        <f>IF(+'10. Type 1 Emp Cov. Period Comp'!B323=0," ",+'10. Type 1 Emp Cov. Period Comp'!B323)</f>
        <v xml:space="preserve"> </v>
      </c>
      <c r="C314" s="466" t="str">
        <f>IF(+'10. Type 1 Emp Cov. Period Comp'!C323=0," ",+'10. Type 1 Emp Cov. Period Comp'!C323)</f>
        <v xml:space="preserve"> </v>
      </c>
      <c r="D314" s="313">
        <f>+'10. Type 1 Emp Cov. Period Comp'!AE323</f>
        <v>0</v>
      </c>
      <c r="E314" s="467">
        <f>+'11. Type 1 Emp 2020 FTE'!AG321+'11. Type 1 Emp 2020 FTE'!AH321</f>
        <v>0</v>
      </c>
      <c r="F314" s="313">
        <f>ROUND(IF('10. Type 1 Emp Cov. Period Comp'!B323=0,IF('8. Wage Rate Penalty'!U319=0,0,'8. Wage Rate Penalty'!U319),_xlfn.IFNA(VLOOKUP('10. Type 1 Emp Cov. Period Comp'!B323,'8. Wage Rate Penalty'!$B$17:$U$1016,20,FALSE),0)),0)</f>
        <v>0</v>
      </c>
    </row>
    <row r="315" spans="1:6" x14ac:dyDescent="0.25">
      <c r="A315" s="308">
        <f t="shared" si="4"/>
        <v>304</v>
      </c>
      <c r="B315" s="313" t="str">
        <f>IF(+'10. Type 1 Emp Cov. Period Comp'!B324=0," ",+'10. Type 1 Emp Cov. Period Comp'!B324)</f>
        <v xml:space="preserve"> </v>
      </c>
      <c r="C315" s="466" t="str">
        <f>IF(+'10. Type 1 Emp Cov. Period Comp'!C324=0," ",+'10. Type 1 Emp Cov. Period Comp'!C324)</f>
        <v xml:space="preserve"> </v>
      </c>
      <c r="D315" s="313">
        <f>+'10. Type 1 Emp Cov. Period Comp'!AE324</f>
        <v>0</v>
      </c>
      <c r="E315" s="467">
        <f>+'11. Type 1 Emp 2020 FTE'!AG322+'11. Type 1 Emp 2020 FTE'!AH322</f>
        <v>0</v>
      </c>
      <c r="F315" s="313">
        <f>ROUND(IF('10. Type 1 Emp Cov. Period Comp'!B324=0,IF('8. Wage Rate Penalty'!U320=0,0,'8. Wage Rate Penalty'!U320),_xlfn.IFNA(VLOOKUP('10. Type 1 Emp Cov. Period Comp'!B324,'8. Wage Rate Penalty'!$B$17:$U$1016,20,FALSE),0)),0)</f>
        <v>0</v>
      </c>
    </row>
    <row r="316" spans="1:6" x14ac:dyDescent="0.25">
      <c r="A316" s="308">
        <f t="shared" si="4"/>
        <v>305</v>
      </c>
      <c r="B316" s="313" t="str">
        <f>IF(+'10. Type 1 Emp Cov. Period Comp'!B325=0," ",+'10. Type 1 Emp Cov. Period Comp'!B325)</f>
        <v xml:space="preserve"> </v>
      </c>
      <c r="C316" s="466" t="str">
        <f>IF(+'10. Type 1 Emp Cov. Period Comp'!C325=0," ",+'10. Type 1 Emp Cov. Period Comp'!C325)</f>
        <v xml:space="preserve"> </v>
      </c>
      <c r="D316" s="313">
        <f>+'10. Type 1 Emp Cov. Period Comp'!AE325</f>
        <v>0</v>
      </c>
      <c r="E316" s="467">
        <f>+'11. Type 1 Emp 2020 FTE'!AG323+'11. Type 1 Emp 2020 FTE'!AH323</f>
        <v>0</v>
      </c>
      <c r="F316" s="313">
        <f>ROUND(IF('10. Type 1 Emp Cov. Period Comp'!B325=0,IF('8. Wage Rate Penalty'!U321=0,0,'8. Wage Rate Penalty'!U321),_xlfn.IFNA(VLOOKUP('10. Type 1 Emp Cov. Period Comp'!B325,'8. Wage Rate Penalty'!$B$17:$U$1016,20,FALSE),0)),0)</f>
        <v>0</v>
      </c>
    </row>
    <row r="317" spans="1:6" x14ac:dyDescent="0.25">
      <c r="A317" s="308">
        <f t="shared" si="4"/>
        <v>306</v>
      </c>
      <c r="B317" s="313" t="str">
        <f>IF(+'10. Type 1 Emp Cov. Period Comp'!B326=0," ",+'10. Type 1 Emp Cov. Period Comp'!B326)</f>
        <v xml:space="preserve"> </v>
      </c>
      <c r="C317" s="466" t="str">
        <f>IF(+'10. Type 1 Emp Cov. Period Comp'!C326=0," ",+'10. Type 1 Emp Cov. Period Comp'!C326)</f>
        <v xml:space="preserve"> </v>
      </c>
      <c r="D317" s="313">
        <f>+'10. Type 1 Emp Cov. Period Comp'!AE326</f>
        <v>0</v>
      </c>
      <c r="E317" s="467">
        <f>+'11. Type 1 Emp 2020 FTE'!AG324+'11. Type 1 Emp 2020 FTE'!AH324</f>
        <v>0</v>
      </c>
      <c r="F317" s="313">
        <f>ROUND(IF('10. Type 1 Emp Cov. Period Comp'!B326=0,IF('8. Wage Rate Penalty'!U322=0,0,'8. Wage Rate Penalty'!U322),_xlfn.IFNA(VLOOKUP('10. Type 1 Emp Cov. Period Comp'!B326,'8. Wage Rate Penalty'!$B$17:$U$1016,20,FALSE),0)),0)</f>
        <v>0</v>
      </c>
    </row>
    <row r="318" spans="1:6" x14ac:dyDescent="0.25">
      <c r="A318" s="308">
        <f t="shared" si="4"/>
        <v>307</v>
      </c>
      <c r="B318" s="313" t="str">
        <f>IF(+'10. Type 1 Emp Cov. Period Comp'!B327=0," ",+'10. Type 1 Emp Cov. Period Comp'!B327)</f>
        <v xml:space="preserve"> </v>
      </c>
      <c r="C318" s="466" t="str">
        <f>IF(+'10. Type 1 Emp Cov. Period Comp'!C327=0," ",+'10. Type 1 Emp Cov. Period Comp'!C327)</f>
        <v xml:space="preserve"> </v>
      </c>
      <c r="D318" s="313">
        <f>+'10. Type 1 Emp Cov. Period Comp'!AE327</f>
        <v>0</v>
      </c>
      <c r="E318" s="467">
        <f>+'11. Type 1 Emp 2020 FTE'!AG325+'11. Type 1 Emp 2020 FTE'!AH325</f>
        <v>0</v>
      </c>
      <c r="F318" s="313">
        <f>ROUND(IF('10. Type 1 Emp Cov. Period Comp'!B327=0,IF('8. Wage Rate Penalty'!U323=0,0,'8. Wage Rate Penalty'!U323),_xlfn.IFNA(VLOOKUP('10. Type 1 Emp Cov. Period Comp'!B327,'8. Wage Rate Penalty'!$B$17:$U$1016,20,FALSE),0)),0)</f>
        <v>0</v>
      </c>
    </row>
    <row r="319" spans="1:6" x14ac:dyDescent="0.25">
      <c r="A319" s="308">
        <f t="shared" si="4"/>
        <v>308</v>
      </c>
      <c r="B319" s="313" t="str">
        <f>IF(+'10. Type 1 Emp Cov. Period Comp'!B328=0," ",+'10. Type 1 Emp Cov. Period Comp'!B328)</f>
        <v xml:space="preserve"> </v>
      </c>
      <c r="C319" s="466" t="str">
        <f>IF(+'10. Type 1 Emp Cov. Period Comp'!C328=0," ",+'10. Type 1 Emp Cov. Period Comp'!C328)</f>
        <v xml:space="preserve"> </v>
      </c>
      <c r="D319" s="313">
        <f>+'10. Type 1 Emp Cov. Period Comp'!AE328</f>
        <v>0</v>
      </c>
      <c r="E319" s="467">
        <f>+'11. Type 1 Emp 2020 FTE'!AG326+'11. Type 1 Emp 2020 FTE'!AH326</f>
        <v>0</v>
      </c>
      <c r="F319" s="313">
        <f>ROUND(IF('10. Type 1 Emp Cov. Period Comp'!B328=0,IF('8. Wage Rate Penalty'!U324=0,0,'8. Wage Rate Penalty'!U324),_xlfn.IFNA(VLOOKUP('10. Type 1 Emp Cov. Period Comp'!B328,'8. Wage Rate Penalty'!$B$17:$U$1016,20,FALSE),0)),0)</f>
        <v>0</v>
      </c>
    </row>
    <row r="320" spans="1:6" x14ac:dyDescent="0.25">
      <c r="A320" s="308">
        <f t="shared" si="4"/>
        <v>309</v>
      </c>
      <c r="B320" s="313" t="str">
        <f>IF(+'10. Type 1 Emp Cov. Period Comp'!B329=0," ",+'10. Type 1 Emp Cov. Period Comp'!B329)</f>
        <v xml:space="preserve"> </v>
      </c>
      <c r="C320" s="466" t="str">
        <f>IF(+'10. Type 1 Emp Cov. Period Comp'!C329=0," ",+'10. Type 1 Emp Cov. Period Comp'!C329)</f>
        <v xml:space="preserve"> </v>
      </c>
      <c r="D320" s="313">
        <f>+'10. Type 1 Emp Cov. Period Comp'!AE329</f>
        <v>0</v>
      </c>
      <c r="E320" s="467">
        <f>+'11. Type 1 Emp 2020 FTE'!AG327+'11. Type 1 Emp 2020 FTE'!AH327</f>
        <v>0</v>
      </c>
      <c r="F320" s="313">
        <f>ROUND(IF('10. Type 1 Emp Cov. Period Comp'!B329=0,IF('8. Wage Rate Penalty'!U325=0,0,'8. Wage Rate Penalty'!U325),_xlfn.IFNA(VLOOKUP('10. Type 1 Emp Cov. Period Comp'!B329,'8. Wage Rate Penalty'!$B$17:$U$1016,20,FALSE),0)),0)</f>
        <v>0</v>
      </c>
    </row>
    <row r="321" spans="1:6" x14ac:dyDescent="0.25">
      <c r="A321" s="308">
        <f t="shared" si="4"/>
        <v>310</v>
      </c>
      <c r="B321" s="313" t="str">
        <f>IF(+'10. Type 1 Emp Cov. Period Comp'!B330=0," ",+'10. Type 1 Emp Cov. Period Comp'!B330)</f>
        <v xml:space="preserve"> </v>
      </c>
      <c r="C321" s="466" t="str">
        <f>IF(+'10. Type 1 Emp Cov. Period Comp'!C330=0," ",+'10. Type 1 Emp Cov. Period Comp'!C330)</f>
        <v xml:space="preserve"> </v>
      </c>
      <c r="D321" s="313">
        <f>+'10. Type 1 Emp Cov. Period Comp'!AE330</f>
        <v>0</v>
      </c>
      <c r="E321" s="467">
        <f>+'11. Type 1 Emp 2020 FTE'!AG328+'11. Type 1 Emp 2020 FTE'!AH328</f>
        <v>0</v>
      </c>
      <c r="F321" s="313">
        <f>ROUND(IF('10. Type 1 Emp Cov. Period Comp'!B330=0,IF('8. Wage Rate Penalty'!U326=0,0,'8. Wage Rate Penalty'!U326),_xlfn.IFNA(VLOOKUP('10. Type 1 Emp Cov. Period Comp'!B330,'8. Wage Rate Penalty'!$B$17:$U$1016,20,FALSE),0)),0)</f>
        <v>0</v>
      </c>
    </row>
    <row r="322" spans="1:6" x14ac:dyDescent="0.25">
      <c r="A322" s="308">
        <f t="shared" si="4"/>
        <v>311</v>
      </c>
      <c r="B322" s="313" t="str">
        <f>IF(+'10. Type 1 Emp Cov. Period Comp'!B331=0," ",+'10. Type 1 Emp Cov. Period Comp'!B331)</f>
        <v xml:space="preserve"> </v>
      </c>
      <c r="C322" s="466" t="str">
        <f>IF(+'10. Type 1 Emp Cov. Period Comp'!C331=0," ",+'10. Type 1 Emp Cov. Period Comp'!C331)</f>
        <v xml:space="preserve"> </v>
      </c>
      <c r="D322" s="313">
        <f>+'10. Type 1 Emp Cov. Period Comp'!AE331</f>
        <v>0</v>
      </c>
      <c r="E322" s="467">
        <f>+'11. Type 1 Emp 2020 FTE'!AG329+'11. Type 1 Emp 2020 FTE'!AH329</f>
        <v>0</v>
      </c>
      <c r="F322" s="313">
        <f>ROUND(IF('10. Type 1 Emp Cov. Period Comp'!B331=0,IF('8. Wage Rate Penalty'!U327=0,0,'8. Wage Rate Penalty'!U327),_xlfn.IFNA(VLOOKUP('10. Type 1 Emp Cov. Period Comp'!B331,'8. Wage Rate Penalty'!$B$17:$U$1016,20,FALSE),0)),0)</f>
        <v>0</v>
      </c>
    </row>
    <row r="323" spans="1:6" x14ac:dyDescent="0.25">
      <c r="A323" s="308">
        <f t="shared" si="4"/>
        <v>312</v>
      </c>
      <c r="B323" s="313" t="str">
        <f>IF(+'10. Type 1 Emp Cov. Period Comp'!B332=0," ",+'10. Type 1 Emp Cov. Period Comp'!B332)</f>
        <v xml:space="preserve"> </v>
      </c>
      <c r="C323" s="466" t="str">
        <f>IF(+'10. Type 1 Emp Cov. Period Comp'!C332=0," ",+'10. Type 1 Emp Cov. Period Comp'!C332)</f>
        <v xml:space="preserve"> </v>
      </c>
      <c r="D323" s="313">
        <f>+'10. Type 1 Emp Cov. Period Comp'!AE332</f>
        <v>0</v>
      </c>
      <c r="E323" s="467">
        <f>+'11. Type 1 Emp 2020 FTE'!AG330+'11. Type 1 Emp 2020 FTE'!AH330</f>
        <v>0</v>
      </c>
      <c r="F323" s="313">
        <f>ROUND(IF('10. Type 1 Emp Cov. Period Comp'!B332=0,IF('8. Wage Rate Penalty'!U328=0,0,'8. Wage Rate Penalty'!U328),_xlfn.IFNA(VLOOKUP('10. Type 1 Emp Cov. Period Comp'!B332,'8. Wage Rate Penalty'!$B$17:$U$1016,20,FALSE),0)),0)</f>
        <v>0</v>
      </c>
    </row>
    <row r="324" spans="1:6" x14ac:dyDescent="0.25">
      <c r="A324" s="308">
        <f t="shared" si="4"/>
        <v>313</v>
      </c>
      <c r="B324" s="313" t="str">
        <f>IF(+'10. Type 1 Emp Cov. Period Comp'!B333=0," ",+'10. Type 1 Emp Cov. Period Comp'!B333)</f>
        <v xml:space="preserve"> </v>
      </c>
      <c r="C324" s="466" t="str">
        <f>IF(+'10. Type 1 Emp Cov. Period Comp'!C333=0," ",+'10. Type 1 Emp Cov. Period Comp'!C333)</f>
        <v xml:space="preserve"> </v>
      </c>
      <c r="D324" s="313">
        <f>+'10. Type 1 Emp Cov. Period Comp'!AE333</f>
        <v>0</v>
      </c>
      <c r="E324" s="467">
        <f>+'11. Type 1 Emp 2020 FTE'!AG331+'11. Type 1 Emp 2020 FTE'!AH331</f>
        <v>0</v>
      </c>
      <c r="F324" s="313">
        <f>ROUND(IF('10. Type 1 Emp Cov. Period Comp'!B333=0,IF('8. Wage Rate Penalty'!U329=0,0,'8. Wage Rate Penalty'!U329),_xlfn.IFNA(VLOOKUP('10. Type 1 Emp Cov. Period Comp'!B333,'8. Wage Rate Penalty'!$B$17:$U$1016,20,FALSE),0)),0)</f>
        <v>0</v>
      </c>
    </row>
    <row r="325" spans="1:6" x14ac:dyDescent="0.25">
      <c r="A325" s="308">
        <f t="shared" si="4"/>
        <v>314</v>
      </c>
      <c r="B325" s="313" t="str">
        <f>IF(+'10. Type 1 Emp Cov. Period Comp'!B334=0," ",+'10. Type 1 Emp Cov. Period Comp'!B334)</f>
        <v xml:space="preserve"> </v>
      </c>
      <c r="C325" s="466" t="str">
        <f>IF(+'10. Type 1 Emp Cov. Period Comp'!C334=0," ",+'10. Type 1 Emp Cov. Period Comp'!C334)</f>
        <v xml:space="preserve"> </v>
      </c>
      <c r="D325" s="313">
        <f>+'10. Type 1 Emp Cov. Period Comp'!AE334</f>
        <v>0</v>
      </c>
      <c r="E325" s="467">
        <f>+'11. Type 1 Emp 2020 FTE'!AG332+'11. Type 1 Emp 2020 FTE'!AH332</f>
        <v>0</v>
      </c>
      <c r="F325" s="313">
        <f>ROUND(IF('10. Type 1 Emp Cov. Period Comp'!B334=0,IF('8. Wage Rate Penalty'!U330=0,0,'8. Wage Rate Penalty'!U330),_xlfn.IFNA(VLOOKUP('10. Type 1 Emp Cov. Period Comp'!B334,'8. Wage Rate Penalty'!$B$17:$U$1016,20,FALSE),0)),0)</f>
        <v>0</v>
      </c>
    </row>
    <row r="326" spans="1:6" x14ac:dyDescent="0.25">
      <c r="A326" s="308">
        <f t="shared" si="4"/>
        <v>315</v>
      </c>
      <c r="B326" s="313" t="str">
        <f>IF(+'10. Type 1 Emp Cov. Period Comp'!B335=0," ",+'10. Type 1 Emp Cov. Period Comp'!B335)</f>
        <v xml:space="preserve"> </v>
      </c>
      <c r="C326" s="466" t="str">
        <f>IF(+'10. Type 1 Emp Cov. Period Comp'!C335=0," ",+'10. Type 1 Emp Cov. Period Comp'!C335)</f>
        <v xml:space="preserve"> </v>
      </c>
      <c r="D326" s="313">
        <f>+'10. Type 1 Emp Cov. Period Comp'!AE335</f>
        <v>0</v>
      </c>
      <c r="E326" s="467">
        <f>+'11. Type 1 Emp 2020 FTE'!AG333+'11. Type 1 Emp 2020 FTE'!AH333</f>
        <v>0</v>
      </c>
      <c r="F326" s="313">
        <f>ROUND(IF('10. Type 1 Emp Cov. Period Comp'!B335=0,IF('8. Wage Rate Penalty'!U331=0,0,'8. Wage Rate Penalty'!U331),_xlfn.IFNA(VLOOKUP('10. Type 1 Emp Cov. Period Comp'!B335,'8. Wage Rate Penalty'!$B$17:$U$1016,20,FALSE),0)),0)</f>
        <v>0</v>
      </c>
    </row>
    <row r="327" spans="1:6" x14ac:dyDescent="0.25">
      <c r="A327" s="308">
        <f t="shared" si="4"/>
        <v>316</v>
      </c>
      <c r="B327" s="313" t="str">
        <f>IF(+'10. Type 1 Emp Cov. Period Comp'!B336=0," ",+'10. Type 1 Emp Cov. Period Comp'!B336)</f>
        <v xml:space="preserve"> </v>
      </c>
      <c r="C327" s="466" t="str">
        <f>IF(+'10. Type 1 Emp Cov. Period Comp'!C336=0," ",+'10. Type 1 Emp Cov. Period Comp'!C336)</f>
        <v xml:space="preserve"> </v>
      </c>
      <c r="D327" s="313">
        <f>+'10. Type 1 Emp Cov. Period Comp'!AE336</f>
        <v>0</v>
      </c>
      <c r="E327" s="467">
        <f>+'11. Type 1 Emp 2020 FTE'!AG334+'11. Type 1 Emp 2020 FTE'!AH334</f>
        <v>0</v>
      </c>
      <c r="F327" s="313">
        <f>ROUND(IF('10. Type 1 Emp Cov. Period Comp'!B336=0,IF('8. Wage Rate Penalty'!U332=0,0,'8. Wage Rate Penalty'!U332),_xlfn.IFNA(VLOOKUP('10. Type 1 Emp Cov. Period Comp'!B336,'8. Wage Rate Penalty'!$B$17:$U$1016,20,FALSE),0)),0)</f>
        <v>0</v>
      </c>
    </row>
    <row r="328" spans="1:6" x14ac:dyDescent="0.25">
      <c r="A328" s="308">
        <f t="shared" si="4"/>
        <v>317</v>
      </c>
      <c r="B328" s="313" t="str">
        <f>IF(+'10. Type 1 Emp Cov. Period Comp'!B337=0," ",+'10. Type 1 Emp Cov. Period Comp'!B337)</f>
        <v xml:space="preserve"> </v>
      </c>
      <c r="C328" s="466" t="str">
        <f>IF(+'10. Type 1 Emp Cov. Period Comp'!C337=0," ",+'10. Type 1 Emp Cov. Period Comp'!C337)</f>
        <v xml:space="preserve"> </v>
      </c>
      <c r="D328" s="313">
        <f>+'10. Type 1 Emp Cov. Period Comp'!AE337</f>
        <v>0</v>
      </c>
      <c r="E328" s="467">
        <f>+'11. Type 1 Emp 2020 FTE'!AG335+'11. Type 1 Emp 2020 FTE'!AH335</f>
        <v>0</v>
      </c>
      <c r="F328" s="313">
        <f>ROUND(IF('10. Type 1 Emp Cov. Period Comp'!B337=0,IF('8. Wage Rate Penalty'!U333=0,0,'8. Wage Rate Penalty'!U333),_xlfn.IFNA(VLOOKUP('10. Type 1 Emp Cov. Period Comp'!B337,'8. Wage Rate Penalty'!$B$17:$U$1016,20,FALSE),0)),0)</f>
        <v>0</v>
      </c>
    </row>
    <row r="329" spans="1:6" x14ac:dyDescent="0.25">
      <c r="A329" s="308">
        <f t="shared" si="4"/>
        <v>318</v>
      </c>
      <c r="B329" s="313" t="str">
        <f>IF(+'10. Type 1 Emp Cov. Period Comp'!B338=0," ",+'10. Type 1 Emp Cov. Period Comp'!B338)</f>
        <v xml:space="preserve"> </v>
      </c>
      <c r="C329" s="466" t="str">
        <f>IF(+'10. Type 1 Emp Cov. Period Comp'!C338=0," ",+'10. Type 1 Emp Cov. Period Comp'!C338)</f>
        <v xml:space="preserve"> </v>
      </c>
      <c r="D329" s="313">
        <f>+'10. Type 1 Emp Cov. Period Comp'!AE338</f>
        <v>0</v>
      </c>
      <c r="E329" s="467">
        <f>+'11. Type 1 Emp 2020 FTE'!AG336+'11. Type 1 Emp 2020 FTE'!AH336</f>
        <v>0</v>
      </c>
      <c r="F329" s="313">
        <f>ROUND(IF('10. Type 1 Emp Cov. Period Comp'!B338=0,IF('8. Wage Rate Penalty'!U334=0,0,'8. Wage Rate Penalty'!U334),_xlfn.IFNA(VLOOKUP('10. Type 1 Emp Cov. Period Comp'!B338,'8. Wage Rate Penalty'!$B$17:$U$1016,20,FALSE),0)),0)</f>
        <v>0</v>
      </c>
    </row>
    <row r="330" spans="1:6" x14ac:dyDescent="0.25">
      <c r="A330" s="308">
        <f t="shared" si="4"/>
        <v>319</v>
      </c>
      <c r="B330" s="313" t="str">
        <f>IF(+'10. Type 1 Emp Cov. Period Comp'!B339=0," ",+'10. Type 1 Emp Cov. Period Comp'!B339)</f>
        <v xml:space="preserve"> </v>
      </c>
      <c r="C330" s="466" t="str">
        <f>IF(+'10. Type 1 Emp Cov. Period Comp'!C339=0," ",+'10. Type 1 Emp Cov. Period Comp'!C339)</f>
        <v xml:space="preserve"> </v>
      </c>
      <c r="D330" s="313">
        <f>+'10. Type 1 Emp Cov. Period Comp'!AE339</f>
        <v>0</v>
      </c>
      <c r="E330" s="467">
        <f>+'11. Type 1 Emp 2020 FTE'!AG337+'11. Type 1 Emp 2020 FTE'!AH337</f>
        <v>0</v>
      </c>
      <c r="F330" s="313">
        <f>ROUND(IF('10. Type 1 Emp Cov. Period Comp'!B339=0,IF('8. Wage Rate Penalty'!U335=0,0,'8. Wage Rate Penalty'!U335),_xlfn.IFNA(VLOOKUP('10. Type 1 Emp Cov. Period Comp'!B339,'8. Wage Rate Penalty'!$B$17:$U$1016,20,FALSE),0)),0)</f>
        <v>0</v>
      </c>
    </row>
    <row r="331" spans="1:6" x14ac:dyDescent="0.25">
      <c r="A331" s="308">
        <f t="shared" si="4"/>
        <v>320</v>
      </c>
      <c r="B331" s="313" t="str">
        <f>IF(+'10. Type 1 Emp Cov. Period Comp'!B340=0," ",+'10. Type 1 Emp Cov. Period Comp'!B340)</f>
        <v xml:space="preserve"> </v>
      </c>
      <c r="C331" s="466" t="str">
        <f>IF(+'10. Type 1 Emp Cov. Period Comp'!C340=0," ",+'10. Type 1 Emp Cov. Period Comp'!C340)</f>
        <v xml:space="preserve"> </v>
      </c>
      <c r="D331" s="313">
        <f>+'10. Type 1 Emp Cov. Period Comp'!AE340</f>
        <v>0</v>
      </c>
      <c r="E331" s="467">
        <f>+'11. Type 1 Emp 2020 FTE'!AG338+'11. Type 1 Emp 2020 FTE'!AH338</f>
        <v>0</v>
      </c>
      <c r="F331" s="313">
        <f>ROUND(IF('10. Type 1 Emp Cov. Period Comp'!B340=0,IF('8. Wage Rate Penalty'!U336=0,0,'8. Wage Rate Penalty'!U336),_xlfn.IFNA(VLOOKUP('10. Type 1 Emp Cov. Period Comp'!B340,'8. Wage Rate Penalty'!$B$17:$U$1016,20,FALSE),0)),0)</f>
        <v>0</v>
      </c>
    </row>
    <row r="332" spans="1:6" x14ac:dyDescent="0.25">
      <c r="A332" s="308">
        <f t="shared" si="4"/>
        <v>321</v>
      </c>
      <c r="B332" s="313" t="str">
        <f>IF(+'10. Type 1 Emp Cov. Period Comp'!B341=0," ",+'10. Type 1 Emp Cov. Period Comp'!B341)</f>
        <v xml:space="preserve"> </v>
      </c>
      <c r="C332" s="466" t="str">
        <f>IF(+'10. Type 1 Emp Cov. Period Comp'!C341=0," ",+'10. Type 1 Emp Cov. Period Comp'!C341)</f>
        <v xml:space="preserve"> </v>
      </c>
      <c r="D332" s="313">
        <f>+'10. Type 1 Emp Cov. Period Comp'!AE341</f>
        <v>0</v>
      </c>
      <c r="E332" s="467">
        <f>+'11. Type 1 Emp 2020 FTE'!AG339+'11. Type 1 Emp 2020 FTE'!AH339</f>
        <v>0</v>
      </c>
      <c r="F332" s="313">
        <f>ROUND(IF('10. Type 1 Emp Cov. Period Comp'!B341=0,IF('8. Wage Rate Penalty'!U337=0,0,'8. Wage Rate Penalty'!U337),_xlfn.IFNA(VLOOKUP('10. Type 1 Emp Cov. Period Comp'!B341,'8. Wage Rate Penalty'!$B$17:$U$1016,20,FALSE),0)),0)</f>
        <v>0</v>
      </c>
    </row>
    <row r="333" spans="1:6" x14ac:dyDescent="0.25">
      <c r="A333" s="308">
        <f t="shared" si="4"/>
        <v>322</v>
      </c>
      <c r="B333" s="313" t="str">
        <f>IF(+'10. Type 1 Emp Cov. Period Comp'!B342=0," ",+'10. Type 1 Emp Cov. Period Comp'!B342)</f>
        <v xml:space="preserve"> </v>
      </c>
      <c r="C333" s="466" t="str">
        <f>IF(+'10. Type 1 Emp Cov. Period Comp'!C342=0," ",+'10. Type 1 Emp Cov. Period Comp'!C342)</f>
        <v xml:space="preserve"> </v>
      </c>
      <c r="D333" s="313">
        <f>+'10. Type 1 Emp Cov. Period Comp'!AE342</f>
        <v>0</v>
      </c>
      <c r="E333" s="467">
        <f>+'11. Type 1 Emp 2020 FTE'!AG340+'11. Type 1 Emp 2020 FTE'!AH340</f>
        <v>0</v>
      </c>
      <c r="F333" s="313">
        <f>ROUND(IF('10. Type 1 Emp Cov. Period Comp'!B342=0,IF('8. Wage Rate Penalty'!U338=0,0,'8. Wage Rate Penalty'!U338),_xlfn.IFNA(VLOOKUP('10. Type 1 Emp Cov. Period Comp'!B342,'8. Wage Rate Penalty'!$B$17:$U$1016,20,FALSE),0)),0)</f>
        <v>0</v>
      </c>
    </row>
    <row r="334" spans="1:6" x14ac:dyDescent="0.25">
      <c r="A334" s="308">
        <f t="shared" ref="A334:A397" si="5">+A333+1</f>
        <v>323</v>
      </c>
      <c r="B334" s="313" t="str">
        <f>IF(+'10. Type 1 Emp Cov. Period Comp'!B343=0," ",+'10. Type 1 Emp Cov. Period Comp'!B343)</f>
        <v xml:space="preserve"> </v>
      </c>
      <c r="C334" s="466" t="str">
        <f>IF(+'10. Type 1 Emp Cov. Period Comp'!C343=0," ",+'10. Type 1 Emp Cov. Period Comp'!C343)</f>
        <v xml:space="preserve"> </v>
      </c>
      <c r="D334" s="313">
        <f>+'10. Type 1 Emp Cov. Period Comp'!AE343</f>
        <v>0</v>
      </c>
      <c r="E334" s="467">
        <f>+'11. Type 1 Emp 2020 FTE'!AG341+'11. Type 1 Emp 2020 FTE'!AH341</f>
        <v>0</v>
      </c>
      <c r="F334" s="313">
        <f>ROUND(IF('10. Type 1 Emp Cov. Period Comp'!B343=0,IF('8. Wage Rate Penalty'!U339=0,0,'8. Wage Rate Penalty'!U339),_xlfn.IFNA(VLOOKUP('10. Type 1 Emp Cov. Period Comp'!B343,'8. Wage Rate Penalty'!$B$17:$U$1016,20,FALSE),0)),0)</f>
        <v>0</v>
      </c>
    </row>
    <row r="335" spans="1:6" x14ac:dyDescent="0.25">
      <c r="A335" s="308">
        <f t="shared" si="5"/>
        <v>324</v>
      </c>
      <c r="B335" s="313" t="str">
        <f>IF(+'10. Type 1 Emp Cov. Period Comp'!B344=0," ",+'10. Type 1 Emp Cov. Period Comp'!B344)</f>
        <v xml:space="preserve"> </v>
      </c>
      <c r="C335" s="466" t="str">
        <f>IF(+'10. Type 1 Emp Cov. Period Comp'!C344=0," ",+'10. Type 1 Emp Cov. Period Comp'!C344)</f>
        <v xml:space="preserve"> </v>
      </c>
      <c r="D335" s="313">
        <f>+'10. Type 1 Emp Cov. Period Comp'!AE344</f>
        <v>0</v>
      </c>
      <c r="E335" s="467">
        <f>+'11. Type 1 Emp 2020 FTE'!AG342+'11. Type 1 Emp 2020 FTE'!AH342</f>
        <v>0</v>
      </c>
      <c r="F335" s="313">
        <f>ROUND(IF('10. Type 1 Emp Cov. Period Comp'!B344=0,IF('8. Wage Rate Penalty'!U340=0,0,'8. Wage Rate Penalty'!U340),_xlfn.IFNA(VLOOKUP('10. Type 1 Emp Cov. Period Comp'!B344,'8. Wage Rate Penalty'!$B$17:$U$1016,20,FALSE),0)),0)</f>
        <v>0</v>
      </c>
    </row>
    <row r="336" spans="1:6" x14ac:dyDescent="0.25">
      <c r="A336" s="308">
        <f t="shared" si="5"/>
        <v>325</v>
      </c>
      <c r="B336" s="313" t="str">
        <f>IF(+'10. Type 1 Emp Cov. Period Comp'!B345=0," ",+'10. Type 1 Emp Cov. Period Comp'!B345)</f>
        <v xml:space="preserve"> </v>
      </c>
      <c r="C336" s="466" t="str">
        <f>IF(+'10. Type 1 Emp Cov. Period Comp'!C345=0," ",+'10. Type 1 Emp Cov. Period Comp'!C345)</f>
        <v xml:space="preserve"> </v>
      </c>
      <c r="D336" s="313">
        <f>+'10. Type 1 Emp Cov. Period Comp'!AE345</f>
        <v>0</v>
      </c>
      <c r="E336" s="467">
        <f>+'11. Type 1 Emp 2020 FTE'!AG343+'11. Type 1 Emp 2020 FTE'!AH343</f>
        <v>0</v>
      </c>
      <c r="F336" s="313">
        <f>ROUND(IF('10. Type 1 Emp Cov. Period Comp'!B345=0,IF('8. Wage Rate Penalty'!U341=0,0,'8. Wage Rate Penalty'!U341),_xlfn.IFNA(VLOOKUP('10. Type 1 Emp Cov. Period Comp'!B345,'8. Wage Rate Penalty'!$B$17:$U$1016,20,FALSE),0)),0)</f>
        <v>0</v>
      </c>
    </row>
    <row r="337" spans="1:6" x14ac:dyDescent="0.25">
      <c r="A337" s="308">
        <f t="shared" si="5"/>
        <v>326</v>
      </c>
      <c r="B337" s="313" t="str">
        <f>IF(+'10. Type 1 Emp Cov. Period Comp'!B346=0," ",+'10. Type 1 Emp Cov. Period Comp'!B346)</f>
        <v xml:space="preserve"> </v>
      </c>
      <c r="C337" s="466" t="str">
        <f>IF(+'10. Type 1 Emp Cov. Period Comp'!C346=0," ",+'10. Type 1 Emp Cov. Period Comp'!C346)</f>
        <v xml:space="preserve"> </v>
      </c>
      <c r="D337" s="313">
        <f>+'10. Type 1 Emp Cov. Period Comp'!AE346</f>
        <v>0</v>
      </c>
      <c r="E337" s="467">
        <f>+'11. Type 1 Emp 2020 FTE'!AG344+'11. Type 1 Emp 2020 FTE'!AH344</f>
        <v>0</v>
      </c>
      <c r="F337" s="313">
        <f>ROUND(IF('10. Type 1 Emp Cov. Period Comp'!B346=0,IF('8. Wage Rate Penalty'!U342=0,0,'8. Wage Rate Penalty'!U342),_xlfn.IFNA(VLOOKUP('10. Type 1 Emp Cov. Period Comp'!B346,'8. Wage Rate Penalty'!$B$17:$U$1016,20,FALSE),0)),0)</f>
        <v>0</v>
      </c>
    </row>
    <row r="338" spans="1:6" x14ac:dyDescent="0.25">
      <c r="A338" s="308">
        <f t="shared" si="5"/>
        <v>327</v>
      </c>
      <c r="B338" s="313" t="str">
        <f>IF(+'10. Type 1 Emp Cov. Period Comp'!B347=0," ",+'10. Type 1 Emp Cov. Period Comp'!B347)</f>
        <v xml:space="preserve"> </v>
      </c>
      <c r="C338" s="466" t="str">
        <f>IF(+'10. Type 1 Emp Cov. Period Comp'!C347=0," ",+'10. Type 1 Emp Cov. Period Comp'!C347)</f>
        <v xml:space="preserve"> </v>
      </c>
      <c r="D338" s="313">
        <f>+'10. Type 1 Emp Cov. Period Comp'!AE347</f>
        <v>0</v>
      </c>
      <c r="E338" s="467">
        <f>+'11. Type 1 Emp 2020 FTE'!AG345+'11. Type 1 Emp 2020 FTE'!AH345</f>
        <v>0</v>
      </c>
      <c r="F338" s="313">
        <f>ROUND(IF('10. Type 1 Emp Cov. Period Comp'!B347=0,IF('8. Wage Rate Penalty'!U343=0,0,'8. Wage Rate Penalty'!U343),_xlfn.IFNA(VLOOKUP('10. Type 1 Emp Cov. Period Comp'!B347,'8. Wage Rate Penalty'!$B$17:$U$1016,20,FALSE),0)),0)</f>
        <v>0</v>
      </c>
    </row>
    <row r="339" spans="1:6" x14ac:dyDescent="0.25">
      <c r="A339" s="308">
        <f t="shared" si="5"/>
        <v>328</v>
      </c>
      <c r="B339" s="313" t="str">
        <f>IF(+'10. Type 1 Emp Cov. Period Comp'!B348=0," ",+'10. Type 1 Emp Cov. Period Comp'!B348)</f>
        <v xml:space="preserve"> </v>
      </c>
      <c r="C339" s="466" t="str">
        <f>IF(+'10. Type 1 Emp Cov. Period Comp'!C348=0," ",+'10. Type 1 Emp Cov. Period Comp'!C348)</f>
        <v xml:space="preserve"> </v>
      </c>
      <c r="D339" s="313">
        <f>+'10. Type 1 Emp Cov. Period Comp'!AE348</f>
        <v>0</v>
      </c>
      <c r="E339" s="467">
        <f>+'11. Type 1 Emp 2020 FTE'!AG346+'11. Type 1 Emp 2020 FTE'!AH346</f>
        <v>0</v>
      </c>
      <c r="F339" s="313">
        <f>ROUND(IF('10. Type 1 Emp Cov. Period Comp'!B348=0,IF('8. Wage Rate Penalty'!U344=0,0,'8. Wage Rate Penalty'!U344),_xlfn.IFNA(VLOOKUP('10. Type 1 Emp Cov. Period Comp'!B348,'8. Wage Rate Penalty'!$B$17:$U$1016,20,FALSE),0)),0)</f>
        <v>0</v>
      </c>
    </row>
    <row r="340" spans="1:6" x14ac:dyDescent="0.25">
      <c r="A340" s="308">
        <f t="shared" si="5"/>
        <v>329</v>
      </c>
      <c r="B340" s="313" t="str">
        <f>IF(+'10. Type 1 Emp Cov. Period Comp'!B349=0," ",+'10. Type 1 Emp Cov. Period Comp'!B349)</f>
        <v xml:space="preserve"> </v>
      </c>
      <c r="C340" s="466" t="str">
        <f>IF(+'10. Type 1 Emp Cov. Period Comp'!C349=0," ",+'10. Type 1 Emp Cov. Period Comp'!C349)</f>
        <v xml:space="preserve"> </v>
      </c>
      <c r="D340" s="313">
        <f>+'10. Type 1 Emp Cov. Period Comp'!AE349</f>
        <v>0</v>
      </c>
      <c r="E340" s="467">
        <f>+'11. Type 1 Emp 2020 FTE'!AG347+'11. Type 1 Emp 2020 FTE'!AH347</f>
        <v>0</v>
      </c>
      <c r="F340" s="313">
        <f>ROUND(IF('10. Type 1 Emp Cov. Period Comp'!B349=0,IF('8. Wage Rate Penalty'!U345=0,0,'8. Wage Rate Penalty'!U345),_xlfn.IFNA(VLOOKUP('10. Type 1 Emp Cov. Period Comp'!B349,'8. Wage Rate Penalty'!$B$17:$U$1016,20,FALSE),0)),0)</f>
        <v>0</v>
      </c>
    </row>
    <row r="341" spans="1:6" x14ac:dyDescent="0.25">
      <c r="A341" s="308">
        <f t="shared" si="5"/>
        <v>330</v>
      </c>
      <c r="B341" s="313" t="str">
        <f>IF(+'10. Type 1 Emp Cov. Period Comp'!B350=0," ",+'10. Type 1 Emp Cov. Period Comp'!B350)</f>
        <v xml:space="preserve"> </v>
      </c>
      <c r="C341" s="466" t="str">
        <f>IF(+'10. Type 1 Emp Cov. Period Comp'!C350=0," ",+'10. Type 1 Emp Cov. Period Comp'!C350)</f>
        <v xml:space="preserve"> </v>
      </c>
      <c r="D341" s="313">
        <f>+'10. Type 1 Emp Cov. Period Comp'!AE350</f>
        <v>0</v>
      </c>
      <c r="E341" s="467">
        <f>+'11. Type 1 Emp 2020 FTE'!AG348+'11. Type 1 Emp 2020 FTE'!AH348</f>
        <v>0</v>
      </c>
      <c r="F341" s="313">
        <f>ROUND(IF('10. Type 1 Emp Cov. Period Comp'!B350=0,IF('8. Wage Rate Penalty'!U346=0,0,'8. Wage Rate Penalty'!U346),_xlfn.IFNA(VLOOKUP('10. Type 1 Emp Cov. Period Comp'!B350,'8. Wage Rate Penalty'!$B$17:$U$1016,20,FALSE),0)),0)</f>
        <v>0</v>
      </c>
    </row>
    <row r="342" spans="1:6" x14ac:dyDescent="0.25">
      <c r="A342" s="308">
        <f t="shared" si="5"/>
        <v>331</v>
      </c>
      <c r="B342" s="313" t="str">
        <f>IF(+'10. Type 1 Emp Cov. Period Comp'!B351=0," ",+'10. Type 1 Emp Cov. Period Comp'!B351)</f>
        <v xml:space="preserve"> </v>
      </c>
      <c r="C342" s="466" t="str">
        <f>IF(+'10. Type 1 Emp Cov. Period Comp'!C351=0," ",+'10. Type 1 Emp Cov. Period Comp'!C351)</f>
        <v xml:space="preserve"> </v>
      </c>
      <c r="D342" s="313">
        <f>+'10. Type 1 Emp Cov. Period Comp'!AE351</f>
        <v>0</v>
      </c>
      <c r="E342" s="467">
        <f>+'11. Type 1 Emp 2020 FTE'!AG349+'11. Type 1 Emp 2020 FTE'!AH349</f>
        <v>0</v>
      </c>
      <c r="F342" s="313">
        <f>ROUND(IF('10. Type 1 Emp Cov. Period Comp'!B351=0,IF('8. Wage Rate Penalty'!U347=0,0,'8. Wage Rate Penalty'!U347),_xlfn.IFNA(VLOOKUP('10. Type 1 Emp Cov. Period Comp'!B351,'8. Wage Rate Penalty'!$B$17:$U$1016,20,FALSE),0)),0)</f>
        <v>0</v>
      </c>
    </row>
    <row r="343" spans="1:6" x14ac:dyDescent="0.25">
      <c r="A343" s="308">
        <f t="shared" si="5"/>
        <v>332</v>
      </c>
      <c r="B343" s="313" t="str">
        <f>IF(+'10. Type 1 Emp Cov. Period Comp'!B352=0," ",+'10. Type 1 Emp Cov. Period Comp'!B352)</f>
        <v xml:space="preserve"> </v>
      </c>
      <c r="C343" s="466" t="str">
        <f>IF(+'10. Type 1 Emp Cov. Period Comp'!C352=0," ",+'10. Type 1 Emp Cov. Period Comp'!C352)</f>
        <v xml:space="preserve"> </v>
      </c>
      <c r="D343" s="313">
        <f>+'10. Type 1 Emp Cov. Period Comp'!AE352</f>
        <v>0</v>
      </c>
      <c r="E343" s="467">
        <f>+'11. Type 1 Emp 2020 FTE'!AG350+'11. Type 1 Emp 2020 FTE'!AH350</f>
        <v>0</v>
      </c>
      <c r="F343" s="313">
        <f>ROUND(IF('10. Type 1 Emp Cov. Period Comp'!B352=0,IF('8. Wage Rate Penalty'!U348=0,0,'8. Wage Rate Penalty'!U348),_xlfn.IFNA(VLOOKUP('10. Type 1 Emp Cov. Period Comp'!B352,'8. Wage Rate Penalty'!$B$17:$U$1016,20,FALSE),0)),0)</f>
        <v>0</v>
      </c>
    </row>
    <row r="344" spans="1:6" x14ac:dyDescent="0.25">
      <c r="A344" s="308">
        <f t="shared" si="5"/>
        <v>333</v>
      </c>
      <c r="B344" s="313" t="str">
        <f>IF(+'10. Type 1 Emp Cov. Period Comp'!B353=0," ",+'10. Type 1 Emp Cov. Period Comp'!B353)</f>
        <v xml:space="preserve"> </v>
      </c>
      <c r="C344" s="466" t="str">
        <f>IF(+'10. Type 1 Emp Cov. Period Comp'!C353=0," ",+'10. Type 1 Emp Cov. Period Comp'!C353)</f>
        <v xml:space="preserve"> </v>
      </c>
      <c r="D344" s="313">
        <f>+'10. Type 1 Emp Cov. Period Comp'!AE353</f>
        <v>0</v>
      </c>
      <c r="E344" s="467">
        <f>+'11. Type 1 Emp 2020 FTE'!AG351+'11. Type 1 Emp 2020 FTE'!AH351</f>
        <v>0</v>
      </c>
      <c r="F344" s="313">
        <f>ROUND(IF('10. Type 1 Emp Cov. Period Comp'!B353=0,IF('8. Wage Rate Penalty'!U349=0,0,'8. Wage Rate Penalty'!U349),_xlfn.IFNA(VLOOKUP('10. Type 1 Emp Cov. Period Comp'!B353,'8. Wage Rate Penalty'!$B$17:$U$1016,20,FALSE),0)),0)</f>
        <v>0</v>
      </c>
    </row>
    <row r="345" spans="1:6" x14ac:dyDescent="0.25">
      <c r="A345" s="308">
        <f t="shared" si="5"/>
        <v>334</v>
      </c>
      <c r="B345" s="313" t="str">
        <f>IF(+'10. Type 1 Emp Cov. Period Comp'!B354=0," ",+'10. Type 1 Emp Cov. Period Comp'!B354)</f>
        <v xml:space="preserve"> </v>
      </c>
      <c r="C345" s="466" t="str">
        <f>IF(+'10. Type 1 Emp Cov. Period Comp'!C354=0," ",+'10. Type 1 Emp Cov. Period Comp'!C354)</f>
        <v xml:space="preserve"> </v>
      </c>
      <c r="D345" s="313">
        <f>+'10. Type 1 Emp Cov. Period Comp'!AE354</f>
        <v>0</v>
      </c>
      <c r="E345" s="467">
        <f>+'11. Type 1 Emp 2020 FTE'!AG352+'11. Type 1 Emp 2020 FTE'!AH352</f>
        <v>0</v>
      </c>
      <c r="F345" s="313">
        <f>ROUND(IF('10. Type 1 Emp Cov. Period Comp'!B354=0,IF('8. Wage Rate Penalty'!U350=0,0,'8. Wage Rate Penalty'!U350),_xlfn.IFNA(VLOOKUP('10. Type 1 Emp Cov. Period Comp'!B354,'8. Wage Rate Penalty'!$B$17:$U$1016,20,FALSE),0)),0)</f>
        <v>0</v>
      </c>
    </row>
    <row r="346" spans="1:6" x14ac:dyDescent="0.25">
      <c r="A346" s="308">
        <f t="shared" si="5"/>
        <v>335</v>
      </c>
      <c r="B346" s="313" t="str">
        <f>IF(+'10. Type 1 Emp Cov. Period Comp'!B355=0," ",+'10. Type 1 Emp Cov. Period Comp'!B355)</f>
        <v xml:space="preserve"> </v>
      </c>
      <c r="C346" s="466" t="str">
        <f>IF(+'10. Type 1 Emp Cov. Period Comp'!C355=0," ",+'10. Type 1 Emp Cov. Period Comp'!C355)</f>
        <v xml:space="preserve"> </v>
      </c>
      <c r="D346" s="313">
        <f>+'10. Type 1 Emp Cov. Period Comp'!AE355</f>
        <v>0</v>
      </c>
      <c r="E346" s="467">
        <f>+'11. Type 1 Emp 2020 FTE'!AG353+'11. Type 1 Emp 2020 FTE'!AH353</f>
        <v>0</v>
      </c>
      <c r="F346" s="313">
        <f>ROUND(IF('10. Type 1 Emp Cov. Period Comp'!B355=0,IF('8. Wage Rate Penalty'!U351=0,0,'8. Wage Rate Penalty'!U351),_xlfn.IFNA(VLOOKUP('10. Type 1 Emp Cov. Period Comp'!B355,'8. Wage Rate Penalty'!$B$17:$U$1016,20,FALSE),0)),0)</f>
        <v>0</v>
      </c>
    </row>
    <row r="347" spans="1:6" x14ac:dyDescent="0.25">
      <c r="A347" s="308">
        <f t="shared" si="5"/>
        <v>336</v>
      </c>
      <c r="B347" s="313" t="str">
        <f>IF(+'10. Type 1 Emp Cov. Period Comp'!B356=0," ",+'10. Type 1 Emp Cov. Period Comp'!B356)</f>
        <v xml:space="preserve"> </v>
      </c>
      <c r="C347" s="466" t="str">
        <f>IF(+'10. Type 1 Emp Cov. Period Comp'!C356=0," ",+'10. Type 1 Emp Cov. Period Comp'!C356)</f>
        <v xml:space="preserve"> </v>
      </c>
      <c r="D347" s="313">
        <f>+'10. Type 1 Emp Cov. Period Comp'!AE356</f>
        <v>0</v>
      </c>
      <c r="E347" s="467">
        <f>+'11. Type 1 Emp 2020 FTE'!AG354+'11. Type 1 Emp 2020 FTE'!AH354</f>
        <v>0</v>
      </c>
      <c r="F347" s="313">
        <f>ROUND(IF('10. Type 1 Emp Cov. Period Comp'!B356=0,IF('8. Wage Rate Penalty'!U352=0,0,'8. Wage Rate Penalty'!U352),_xlfn.IFNA(VLOOKUP('10. Type 1 Emp Cov. Period Comp'!B356,'8. Wage Rate Penalty'!$B$17:$U$1016,20,FALSE),0)),0)</f>
        <v>0</v>
      </c>
    </row>
    <row r="348" spans="1:6" x14ac:dyDescent="0.25">
      <c r="A348" s="308">
        <f t="shared" si="5"/>
        <v>337</v>
      </c>
      <c r="B348" s="313" t="str">
        <f>IF(+'10. Type 1 Emp Cov. Period Comp'!B357=0," ",+'10. Type 1 Emp Cov. Period Comp'!B357)</f>
        <v xml:space="preserve"> </v>
      </c>
      <c r="C348" s="466" t="str">
        <f>IF(+'10. Type 1 Emp Cov. Period Comp'!C357=0," ",+'10. Type 1 Emp Cov. Period Comp'!C357)</f>
        <v xml:space="preserve"> </v>
      </c>
      <c r="D348" s="313">
        <f>+'10. Type 1 Emp Cov. Period Comp'!AE357</f>
        <v>0</v>
      </c>
      <c r="E348" s="467">
        <f>+'11. Type 1 Emp 2020 FTE'!AG355+'11. Type 1 Emp 2020 FTE'!AH355</f>
        <v>0</v>
      </c>
      <c r="F348" s="313">
        <f>ROUND(IF('10. Type 1 Emp Cov. Period Comp'!B357=0,IF('8. Wage Rate Penalty'!U353=0,0,'8. Wage Rate Penalty'!U353),_xlfn.IFNA(VLOOKUP('10. Type 1 Emp Cov. Period Comp'!B357,'8. Wage Rate Penalty'!$B$17:$U$1016,20,FALSE),0)),0)</f>
        <v>0</v>
      </c>
    </row>
    <row r="349" spans="1:6" x14ac:dyDescent="0.25">
      <c r="A349" s="308">
        <f t="shared" si="5"/>
        <v>338</v>
      </c>
      <c r="B349" s="313" t="str">
        <f>IF(+'10. Type 1 Emp Cov. Period Comp'!B358=0," ",+'10. Type 1 Emp Cov. Period Comp'!B358)</f>
        <v xml:space="preserve"> </v>
      </c>
      <c r="C349" s="466" t="str">
        <f>IF(+'10. Type 1 Emp Cov. Period Comp'!C358=0," ",+'10. Type 1 Emp Cov. Period Comp'!C358)</f>
        <v xml:space="preserve"> </v>
      </c>
      <c r="D349" s="313">
        <f>+'10. Type 1 Emp Cov. Period Comp'!AE358</f>
        <v>0</v>
      </c>
      <c r="E349" s="467">
        <f>+'11. Type 1 Emp 2020 FTE'!AG356+'11. Type 1 Emp 2020 FTE'!AH356</f>
        <v>0</v>
      </c>
      <c r="F349" s="313">
        <f>ROUND(IF('10. Type 1 Emp Cov. Period Comp'!B358=0,IF('8. Wage Rate Penalty'!U354=0,0,'8. Wage Rate Penalty'!U354),_xlfn.IFNA(VLOOKUP('10. Type 1 Emp Cov. Period Comp'!B358,'8. Wage Rate Penalty'!$B$17:$U$1016,20,FALSE),0)),0)</f>
        <v>0</v>
      </c>
    </row>
    <row r="350" spans="1:6" x14ac:dyDescent="0.25">
      <c r="A350" s="308">
        <f t="shared" si="5"/>
        <v>339</v>
      </c>
      <c r="B350" s="313" t="str">
        <f>IF(+'10. Type 1 Emp Cov. Period Comp'!B359=0," ",+'10. Type 1 Emp Cov. Period Comp'!B359)</f>
        <v xml:space="preserve"> </v>
      </c>
      <c r="C350" s="466" t="str">
        <f>IF(+'10. Type 1 Emp Cov. Period Comp'!C359=0," ",+'10. Type 1 Emp Cov. Period Comp'!C359)</f>
        <v xml:space="preserve"> </v>
      </c>
      <c r="D350" s="313">
        <f>+'10. Type 1 Emp Cov. Period Comp'!AE359</f>
        <v>0</v>
      </c>
      <c r="E350" s="467">
        <f>+'11. Type 1 Emp 2020 FTE'!AG357+'11. Type 1 Emp 2020 FTE'!AH357</f>
        <v>0</v>
      </c>
      <c r="F350" s="313">
        <f>ROUND(IF('10. Type 1 Emp Cov. Period Comp'!B359=0,IF('8. Wage Rate Penalty'!U355=0,0,'8. Wage Rate Penalty'!U355),_xlfn.IFNA(VLOOKUP('10. Type 1 Emp Cov. Period Comp'!B359,'8. Wage Rate Penalty'!$B$17:$U$1016,20,FALSE),0)),0)</f>
        <v>0</v>
      </c>
    </row>
    <row r="351" spans="1:6" x14ac:dyDescent="0.25">
      <c r="A351" s="308">
        <f t="shared" si="5"/>
        <v>340</v>
      </c>
      <c r="B351" s="313" t="str">
        <f>IF(+'10. Type 1 Emp Cov. Period Comp'!B360=0," ",+'10. Type 1 Emp Cov. Period Comp'!B360)</f>
        <v xml:space="preserve"> </v>
      </c>
      <c r="C351" s="466" t="str">
        <f>IF(+'10. Type 1 Emp Cov. Period Comp'!C360=0," ",+'10. Type 1 Emp Cov. Period Comp'!C360)</f>
        <v xml:space="preserve"> </v>
      </c>
      <c r="D351" s="313">
        <f>+'10. Type 1 Emp Cov. Period Comp'!AE360</f>
        <v>0</v>
      </c>
      <c r="E351" s="467">
        <f>+'11. Type 1 Emp 2020 FTE'!AG358+'11. Type 1 Emp 2020 FTE'!AH358</f>
        <v>0</v>
      </c>
      <c r="F351" s="313">
        <f>ROUND(IF('10. Type 1 Emp Cov. Period Comp'!B360=0,IF('8. Wage Rate Penalty'!U356=0,0,'8. Wage Rate Penalty'!U356),_xlfn.IFNA(VLOOKUP('10. Type 1 Emp Cov. Period Comp'!B360,'8. Wage Rate Penalty'!$B$17:$U$1016,20,FALSE),0)),0)</f>
        <v>0</v>
      </c>
    </row>
    <row r="352" spans="1:6" x14ac:dyDescent="0.25">
      <c r="A352" s="308">
        <f t="shared" si="5"/>
        <v>341</v>
      </c>
      <c r="B352" s="313" t="str">
        <f>IF(+'10. Type 1 Emp Cov. Period Comp'!B361=0," ",+'10. Type 1 Emp Cov. Period Comp'!B361)</f>
        <v xml:space="preserve"> </v>
      </c>
      <c r="C352" s="466" t="str">
        <f>IF(+'10. Type 1 Emp Cov. Period Comp'!C361=0," ",+'10. Type 1 Emp Cov. Period Comp'!C361)</f>
        <v xml:space="preserve"> </v>
      </c>
      <c r="D352" s="313">
        <f>+'10. Type 1 Emp Cov. Period Comp'!AE361</f>
        <v>0</v>
      </c>
      <c r="E352" s="467">
        <f>+'11. Type 1 Emp 2020 FTE'!AG359+'11. Type 1 Emp 2020 FTE'!AH359</f>
        <v>0</v>
      </c>
      <c r="F352" s="313">
        <f>ROUND(IF('10. Type 1 Emp Cov. Period Comp'!B361=0,IF('8. Wage Rate Penalty'!U357=0,0,'8. Wage Rate Penalty'!U357),_xlfn.IFNA(VLOOKUP('10. Type 1 Emp Cov. Period Comp'!B361,'8. Wage Rate Penalty'!$B$17:$U$1016,20,FALSE),0)),0)</f>
        <v>0</v>
      </c>
    </row>
    <row r="353" spans="1:6" x14ac:dyDescent="0.25">
      <c r="A353" s="308">
        <f t="shared" si="5"/>
        <v>342</v>
      </c>
      <c r="B353" s="313" t="str">
        <f>IF(+'10. Type 1 Emp Cov. Period Comp'!B362=0," ",+'10. Type 1 Emp Cov. Period Comp'!B362)</f>
        <v xml:space="preserve"> </v>
      </c>
      <c r="C353" s="466" t="str">
        <f>IF(+'10. Type 1 Emp Cov. Period Comp'!C362=0," ",+'10. Type 1 Emp Cov. Period Comp'!C362)</f>
        <v xml:space="preserve"> </v>
      </c>
      <c r="D353" s="313">
        <f>+'10. Type 1 Emp Cov. Period Comp'!AE362</f>
        <v>0</v>
      </c>
      <c r="E353" s="467">
        <f>+'11. Type 1 Emp 2020 FTE'!AG360+'11. Type 1 Emp 2020 FTE'!AH360</f>
        <v>0</v>
      </c>
      <c r="F353" s="313">
        <f>ROUND(IF('10. Type 1 Emp Cov. Period Comp'!B362=0,IF('8. Wage Rate Penalty'!U358=0,0,'8. Wage Rate Penalty'!U358),_xlfn.IFNA(VLOOKUP('10. Type 1 Emp Cov. Period Comp'!B362,'8. Wage Rate Penalty'!$B$17:$U$1016,20,FALSE),0)),0)</f>
        <v>0</v>
      </c>
    </row>
    <row r="354" spans="1:6" x14ac:dyDescent="0.25">
      <c r="A354" s="308">
        <f t="shared" si="5"/>
        <v>343</v>
      </c>
      <c r="B354" s="313" t="str">
        <f>IF(+'10. Type 1 Emp Cov. Period Comp'!B363=0," ",+'10. Type 1 Emp Cov. Period Comp'!B363)</f>
        <v xml:space="preserve"> </v>
      </c>
      <c r="C354" s="466" t="str">
        <f>IF(+'10. Type 1 Emp Cov. Period Comp'!C363=0," ",+'10. Type 1 Emp Cov. Period Comp'!C363)</f>
        <v xml:space="preserve"> </v>
      </c>
      <c r="D354" s="313">
        <f>+'10. Type 1 Emp Cov. Period Comp'!AE363</f>
        <v>0</v>
      </c>
      <c r="E354" s="467">
        <f>+'11. Type 1 Emp 2020 FTE'!AG361+'11. Type 1 Emp 2020 FTE'!AH361</f>
        <v>0</v>
      </c>
      <c r="F354" s="313">
        <f>ROUND(IF('10. Type 1 Emp Cov. Period Comp'!B363=0,IF('8. Wage Rate Penalty'!U359=0,0,'8. Wage Rate Penalty'!U359),_xlfn.IFNA(VLOOKUP('10. Type 1 Emp Cov. Period Comp'!B363,'8. Wage Rate Penalty'!$B$17:$U$1016,20,FALSE),0)),0)</f>
        <v>0</v>
      </c>
    </row>
    <row r="355" spans="1:6" x14ac:dyDescent="0.25">
      <c r="A355" s="308">
        <f t="shared" si="5"/>
        <v>344</v>
      </c>
      <c r="B355" s="313" t="str">
        <f>IF(+'10. Type 1 Emp Cov. Period Comp'!B364=0," ",+'10. Type 1 Emp Cov. Period Comp'!B364)</f>
        <v xml:space="preserve"> </v>
      </c>
      <c r="C355" s="466" t="str">
        <f>IF(+'10. Type 1 Emp Cov. Period Comp'!C364=0," ",+'10. Type 1 Emp Cov. Period Comp'!C364)</f>
        <v xml:space="preserve"> </v>
      </c>
      <c r="D355" s="313">
        <f>+'10. Type 1 Emp Cov. Period Comp'!AE364</f>
        <v>0</v>
      </c>
      <c r="E355" s="467">
        <f>+'11. Type 1 Emp 2020 FTE'!AG362+'11. Type 1 Emp 2020 FTE'!AH362</f>
        <v>0</v>
      </c>
      <c r="F355" s="313">
        <f>ROUND(IF('10. Type 1 Emp Cov. Period Comp'!B364=0,IF('8. Wage Rate Penalty'!U360=0,0,'8. Wage Rate Penalty'!U360),_xlfn.IFNA(VLOOKUP('10. Type 1 Emp Cov. Period Comp'!B364,'8. Wage Rate Penalty'!$B$17:$U$1016,20,FALSE),0)),0)</f>
        <v>0</v>
      </c>
    </row>
    <row r="356" spans="1:6" x14ac:dyDescent="0.25">
      <c r="A356" s="308">
        <f t="shared" si="5"/>
        <v>345</v>
      </c>
      <c r="B356" s="313" t="str">
        <f>IF(+'10. Type 1 Emp Cov. Period Comp'!B365=0," ",+'10. Type 1 Emp Cov. Period Comp'!B365)</f>
        <v xml:space="preserve"> </v>
      </c>
      <c r="C356" s="466" t="str">
        <f>IF(+'10. Type 1 Emp Cov. Period Comp'!C365=0," ",+'10. Type 1 Emp Cov. Period Comp'!C365)</f>
        <v xml:space="preserve"> </v>
      </c>
      <c r="D356" s="313">
        <f>+'10. Type 1 Emp Cov. Period Comp'!AE365</f>
        <v>0</v>
      </c>
      <c r="E356" s="467">
        <f>+'11. Type 1 Emp 2020 FTE'!AG363+'11. Type 1 Emp 2020 FTE'!AH363</f>
        <v>0</v>
      </c>
      <c r="F356" s="313">
        <f>ROUND(IF('10. Type 1 Emp Cov. Period Comp'!B365=0,IF('8. Wage Rate Penalty'!U361=0,0,'8. Wage Rate Penalty'!U361),_xlfn.IFNA(VLOOKUP('10. Type 1 Emp Cov. Period Comp'!B365,'8. Wage Rate Penalty'!$B$17:$U$1016,20,FALSE),0)),0)</f>
        <v>0</v>
      </c>
    </row>
    <row r="357" spans="1:6" x14ac:dyDescent="0.25">
      <c r="A357" s="308">
        <f t="shared" si="5"/>
        <v>346</v>
      </c>
      <c r="B357" s="313" t="str">
        <f>IF(+'10. Type 1 Emp Cov. Period Comp'!B366=0," ",+'10. Type 1 Emp Cov. Period Comp'!B366)</f>
        <v xml:space="preserve"> </v>
      </c>
      <c r="C357" s="466" t="str">
        <f>IF(+'10. Type 1 Emp Cov. Period Comp'!C366=0," ",+'10. Type 1 Emp Cov. Period Comp'!C366)</f>
        <v xml:space="preserve"> </v>
      </c>
      <c r="D357" s="313">
        <f>+'10. Type 1 Emp Cov. Period Comp'!AE366</f>
        <v>0</v>
      </c>
      <c r="E357" s="467">
        <f>+'11. Type 1 Emp 2020 FTE'!AG364+'11. Type 1 Emp 2020 FTE'!AH364</f>
        <v>0</v>
      </c>
      <c r="F357" s="313">
        <f>ROUND(IF('10. Type 1 Emp Cov. Period Comp'!B366=0,IF('8. Wage Rate Penalty'!U362=0,0,'8. Wage Rate Penalty'!U362),_xlfn.IFNA(VLOOKUP('10. Type 1 Emp Cov. Period Comp'!B366,'8. Wage Rate Penalty'!$B$17:$U$1016,20,FALSE),0)),0)</f>
        <v>0</v>
      </c>
    </row>
    <row r="358" spans="1:6" x14ac:dyDescent="0.25">
      <c r="A358" s="308">
        <f t="shared" si="5"/>
        <v>347</v>
      </c>
      <c r="B358" s="313" t="str">
        <f>IF(+'10. Type 1 Emp Cov. Period Comp'!B367=0," ",+'10. Type 1 Emp Cov. Period Comp'!B367)</f>
        <v xml:space="preserve"> </v>
      </c>
      <c r="C358" s="466" t="str">
        <f>IF(+'10. Type 1 Emp Cov. Period Comp'!C367=0," ",+'10. Type 1 Emp Cov. Period Comp'!C367)</f>
        <v xml:space="preserve"> </v>
      </c>
      <c r="D358" s="313">
        <f>+'10. Type 1 Emp Cov. Period Comp'!AE367</f>
        <v>0</v>
      </c>
      <c r="E358" s="467">
        <f>+'11. Type 1 Emp 2020 FTE'!AG365+'11. Type 1 Emp 2020 FTE'!AH365</f>
        <v>0</v>
      </c>
      <c r="F358" s="313">
        <f>ROUND(IF('10. Type 1 Emp Cov. Period Comp'!B367=0,IF('8. Wage Rate Penalty'!U363=0,0,'8. Wage Rate Penalty'!U363),_xlfn.IFNA(VLOOKUP('10. Type 1 Emp Cov. Period Comp'!B367,'8. Wage Rate Penalty'!$B$17:$U$1016,20,FALSE),0)),0)</f>
        <v>0</v>
      </c>
    </row>
    <row r="359" spans="1:6" x14ac:dyDescent="0.25">
      <c r="A359" s="308">
        <f t="shared" si="5"/>
        <v>348</v>
      </c>
      <c r="B359" s="313" t="str">
        <f>IF(+'10. Type 1 Emp Cov. Period Comp'!B368=0," ",+'10. Type 1 Emp Cov. Period Comp'!B368)</f>
        <v xml:space="preserve"> </v>
      </c>
      <c r="C359" s="466" t="str">
        <f>IF(+'10. Type 1 Emp Cov. Period Comp'!C368=0," ",+'10. Type 1 Emp Cov. Period Comp'!C368)</f>
        <v xml:space="preserve"> </v>
      </c>
      <c r="D359" s="313">
        <f>+'10. Type 1 Emp Cov. Period Comp'!AE368</f>
        <v>0</v>
      </c>
      <c r="E359" s="467">
        <f>+'11. Type 1 Emp 2020 FTE'!AG366+'11. Type 1 Emp 2020 FTE'!AH366</f>
        <v>0</v>
      </c>
      <c r="F359" s="313">
        <f>ROUND(IF('10. Type 1 Emp Cov. Period Comp'!B368=0,IF('8. Wage Rate Penalty'!U364=0,0,'8. Wage Rate Penalty'!U364),_xlfn.IFNA(VLOOKUP('10. Type 1 Emp Cov. Period Comp'!B368,'8. Wage Rate Penalty'!$B$17:$U$1016,20,FALSE),0)),0)</f>
        <v>0</v>
      </c>
    </row>
    <row r="360" spans="1:6" x14ac:dyDescent="0.25">
      <c r="A360" s="308">
        <f t="shared" si="5"/>
        <v>349</v>
      </c>
      <c r="B360" s="313" t="str">
        <f>IF(+'10. Type 1 Emp Cov. Period Comp'!B369=0," ",+'10. Type 1 Emp Cov. Period Comp'!B369)</f>
        <v xml:space="preserve"> </v>
      </c>
      <c r="C360" s="466" t="str">
        <f>IF(+'10. Type 1 Emp Cov. Period Comp'!C369=0," ",+'10. Type 1 Emp Cov. Period Comp'!C369)</f>
        <v xml:space="preserve"> </v>
      </c>
      <c r="D360" s="313">
        <f>+'10. Type 1 Emp Cov. Period Comp'!AE369</f>
        <v>0</v>
      </c>
      <c r="E360" s="467">
        <f>+'11. Type 1 Emp 2020 FTE'!AG367+'11. Type 1 Emp 2020 FTE'!AH367</f>
        <v>0</v>
      </c>
      <c r="F360" s="313">
        <f>ROUND(IF('10. Type 1 Emp Cov. Period Comp'!B369=0,IF('8. Wage Rate Penalty'!U365=0,0,'8. Wage Rate Penalty'!U365),_xlfn.IFNA(VLOOKUP('10. Type 1 Emp Cov. Period Comp'!B369,'8. Wage Rate Penalty'!$B$17:$U$1016,20,FALSE),0)),0)</f>
        <v>0</v>
      </c>
    </row>
    <row r="361" spans="1:6" x14ac:dyDescent="0.25">
      <c r="A361" s="308">
        <f t="shared" si="5"/>
        <v>350</v>
      </c>
      <c r="B361" s="313" t="str">
        <f>IF(+'10. Type 1 Emp Cov. Period Comp'!B370=0," ",+'10. Type 1 Emp Cov. Period Comp'!B370)</f>
        <v xml:space="preserve"> </v>
      </c>
      <c r="C361" s="466" t="str">
        <f>IF(+'10. Type 1 Emp Cov. Period Comp'!C370=0," ",+'10. Type 1 Emp Cov. Period Comp'!C370)</f>
        <v xml:space="preserve"> </v>
      </c>
      <c r="D361" s="313">
        <f>+'10. Type 1 Emp Cov. Period Comp'!AE370</f>
        <v>0</v>
      </c>
      <c r="E361" s="467">
        <f>+'11. Type 1 Emp 2020 FTE'!AG368+'11. Type 1 Emp 2020 FTE'!AH368</f>
        <v>0</v>
      </c>
      <c r="F361" s="313">
        <f>ROUND(IF('10. Type 1 Emp Cov. Period Comp'!B370=0,IF('8. Wage Rate Penalty'!U366=0,0,'8. Wage Rate Penalty'!U366),_xlfn.IFNA(VLOOKUP('10. Type 1 Emp Cov. Period Comp'!B370,'8. Wage Rate Penalty'!$B$17:$U$1016,20,FALSE),0)),0)</f>
        <v>0</v>
      </c>
    </row>
    <row r="362" spans="1:6" x14ac:dyDescent="0.25">
      <c r="A362" s="308">
        <f t="shared" si="5"/>
        <v>351</v>
      </c>
      <c r="B362" s="313" t="str">
        <f>IF(+'10. Type 1 Emp Cov. Period Comp'!B371=0," ",+'10. Type 1 Emp Cov. Period Comp'!B371)</f>
        <v xml:space="preserve"> </v>
      </c>
      <c r="C362" s="466" t="str">
        <f>IF(+'10. Type 1 Emp Cov. Period Comp'!C371=0," ",+'10. Type 1 Emp Cov. Period Comp'!C371)</f>
        <v xml:space="preserve"> </v>
      </c>
      <c r="D362" s="313">
        <f>+'10. Type 1 Emp Cov. Period Comp'!AE371</f>
        <v>0</v>
      </c>
      <c r="E362" s="467">
        <f>+'11. Type 1 Emp 2020 FTE'!AG369+'11. Type 1 Emp 2020 FTE'!AH369</f>
        <v>0</v>
      </c>
      <c r="F362" s="313">
        <f>ROUND(IF('10. Type 1 Emp Cov. Period Comp'!B371=0,IF('8. Wage Rate Penalty'!U367=0,0,'8. Wage Rate Penalty'!U367),_xlfn.IFNA(VLOOKUP('10. Type 1 Emp Cov. Period Comp'!B371,'8. Wage Rate Penalty'!$B$17:$U$1016,20,FALSE),0)),0)</f>
        <v>0</v>
      </c>
    </row>
    <row r="363" spans="1:6" x14ac:dyDescent="0.25">
      <c r="A363" s="308">
        <f t="shared" si="5"/>
        <v>352</v>
      </c>
      <c r="B363" s="313" t="str">
        <f>IF(+'10. Type 1 Emp Cov. Period Comp'!B372=0," ",+'10. Type 1 Emp Cov. Period Comp'!B372)</f>
        <v xml:space="preserve"> </v>
      </c>
      <c r="C363" s="466" t="str">
        <f>IF(+'10. Type 1 Emp Cov. Period Comp'!C372=0," ",+'10. Type 1 Emp Cov. Period Comp'!C372)</f>
        <v xml:space="preserve"> </v>
      </c>
      <c r="D363" s="313">
        <f>+'10. Type 1 Emp Cov. Period Comp'!AE372</f>
        <v>0</v>
      </c>
      <c r="E363" s="467">
        <f>+'11. Type 1 Emp 2020 FTE'!AG370+'11. Type 1 Emp 2020 FTE'!AH370</f>
        <v>0</v>
      </c>
      <c r="F363" s="313">
        <f>ROUND(IF('10. Type 1 Emp Cov. Period Comp'!B372=0,IF('8. Wage Rate Penalty'!U368=0,0,'8. Wage Rate Penalty'!U368),_xlfn.IFNA(VLOOKUP('10. Type 1 Emp Cov. Period Comp'!B372,'8. Wage Rate Penalty'!$B$17:$U$1016,20,FALSE),0)),0)</f>
        <v>0</v>
      </c>
    </row>
    <row r="364" spans="1:6" x14ac:dyDescent="0.25">
      <c r="A364" s="308">
        <f t="shared" si="5"/>
        <v>353</v>
      </c>
      <c r="B364" s="313" t="str">
        <f>IF(+'10. Type 1 Emp Cov. Period Comp'!B373=0," ",+'10. Type 1 Emp Cov. Period Comp'!B373)</f>
        <v xml:space="preserve"> </v>
      </c>
      <c r="C364" s="466" t="str">
        <f>IF(+'10. Type 1 Emp Cov. Period Comp'!C373=0," ",+'10. Type 1 Emp Cov. Period Comp'!C373)</f>
        <v xml:space="preserve"> </v>
      </c>
      <c r="D364" s="313">
        <f>+'10. Type 1 Emp Cov. Period Comp'!AE373</f>
        <v>0</v>
      </c>
      <c r="E364" s="467">
        <f>+'11. Type 1 Emp 2020 FTE'!AG371+'11. Type 1 Emp 2020 FTE'!AH371</f>
        <v>0</v>
      </c>
      <c r="F364" s="313">
        <f>ROUND(IF('10. Type 1 Emp Cov. Period Comp'!B373=0,IF('8. Wage Rate Penalty'!U369=0,0,'8. Wage Rate Penalty'!U369),_xlfn.IFNA(VLOOKUP('10. Type 1 Emp Cov. Period Comp'!B373,'8. Wage Rate Penalty'!$B$17:$U$1016,20,FALSE),0)),0)</f>
        <v>0</v>
      </c>
    </row>
    <row r="365" spans="1:6" x14ac:dyDescent="0.25">
      <c r="A365" s="308">
        <f t="shared" si="5"/>
        <v>354</v>
      </c>
      <c r="B365" s="313" t="str">
        <f>IF(+'10. Type 1 Emp Cov. Period Comp'!B374=0," ",+'10. Type 1 Emp Cov. Period Comp'!B374)</f>
        <v xml:space="preserve"> </v>
      </c>
      <c r="C365" s="466" t="str">
        <f>IF(+'10. Type 1 Emp Cov. Period Comp'!C374=0," ",+'10. Type 1 Emp Cov. Period Comp'!C374)</f>
        <v xml:space="preserve"> </v>
      </c>
      <c r="D365" s="313">
        <f>+'10. Type 1 Emp Cov. Period Comp'!AE374</f>
        <v>0</v>
      </c>
      <c r="E365" s="467">
        <f>+'11. Type 1 Emp 2020 FTE'!AG372+'11. Type 1 Emp 2020 FTE'!AH372</f>
        <v>0</v>
      </c>
      <c r="F365" s="313">
        <f>ROUND(IF('10. Type 1 Emp Cov. Period Comp'!B374=0,IF('8. Wage Rate Penalty'!U370=0,0,'8. Wage Rate Penalty'!U370),_xlfn.IFNA(VLOOKUP('10. Type 1 Emp Cov. Period Comp'!B374,'8. Wage Rate Penalty'!$B$17:$U$1016,20,FALSE),0)),0)</f>
        <v>0</v>
      </c>
    </row>
    <row r="366" spans="1:6" x14ac:dyDescent="0.25">
      <c r="A366" s="308">
        <f t="shared" si="5"/>
        <v>355</v>
      </c>
      <c r="B366" s="313" t="str">
        <f>IF(+'10. Type 1 Emp Cov. Period Comp'!B375=0," ",+'10. Type 1 Emp Cov. Period Comp'!B375)</f>
        <v xml:space="preserve"> </v>
      </c>
      <c r="C366" s="466" t="str">
        <f>IF(+'10. Type 1 Emp Cov. Period Comp'!C375=0," ",+'10. Type 1 Emp Cov. Period Comp'!C375)</f>
        <v xml:space="preserve"> </v>
      </c>
      <c r="D366" s="313">
        <f>+'10. Type 1 Emp Cov. Period Comp'!AE375</f>
        <v>0</v>
      </c>
      <c r="E366" s="467">
        <f>+'11. Type 1 Emp 2020 FTE'!AG373+'11. Type 1 Emp 2020 FTE'!AH373</f>
        <v>0</v>
      </c>
      <c r="F366" s="313">
        <f>ROUND(IF('10. Type 1 Emp Cov. Period Comp'!B375=0,IF('8. Wage Rate Penalty'!U371=0,0,'8. Wage Rate Penalty'!U371),_xlfn.IFNA(VLOOKUP('10. Type 1 Emp Cov. Period Comp'!B375,'8. Wage Rate Penalty'!$B$17:$U$1016,20,FALSE),0)),0)</f>
        <v>0</v>
      </c>
    </row>
    <row r="367" spans="1:6" x14ac:dyDescent="0.25">
      <c r="A367" s="308">
        <f t="shared" si="5"/>
        <v>356</v>
      </c>
      <c r="B367" s="313" t="str">
        <f>IF(+'10. Type 1 Emp Cov. Period Comp'!B376=0," ",+'10. Type 1 Emp Cov. Period Comp'!B376)</f>
        <v xml:space="preserve"> </v>
      </c>
      <c r="C367" s="466" t="str">
        <f>IF(+'10. Type 1 Emp Cov. Period Comp'!C376=0," ",+'10. Type 1 Emp Cov. Period Comp'!C376)</f>
        <v xml:space="preserve"> </v>
      </c>
      <c r="D367" s="313">
        <f>+'10. Type 1 Emp Cov. Period Comp'!AE376</f>
        <v>0</v>
      </c>
      <c r="E367" s="467">
        <f>+'11. Type 1 Emp 2020 FTE'!AG374+'11. Type 1 Emp 2020 FTE'!AH374</f>
        <v>0</v>
      </c>
      <c r="F367" s="313">
        <f>ROUND(IF('10. Type 1 Emp Cov. Period Comp'!B376=0,IF('8. Wage Rate Penalty'!U372=0,0,'8. Wage Rate Penalty'!U372),_xlfn.IFNA(VLOOKUP('10. Type 1 Emp Cov. Period Comp'!B376,'8. Wage Rate Penalty'!$B$17:$U$1016,20,FALSE),0)),0)</f>
        <v>0</v>
      </c>
    </row>
    <row r="368" spans="1:6" x14ac:dyDescent="0.25">
      <c r="A368" s="308">
        <f t="shared" si="5"/>
        <v>357</v>
      </c>
      <c r="B368" s="313" t="str">
        <f>IF(+'10. Type 1 Emp Cov. Period Comp'!B377=0," ",+'10. Type 1 Emp Cov. Period Comp'!B377)</f>
        <v xml:space="preserve"> </v>
      </c>
      <c r="C368" s="466" t="str">
        <f>IF(+'10. Type 1 Emp Cov. Period Comp'!C377=0," ",+'10. Type 1 Emp Cov. Period Comp'!C377)</f>
        <v xml:space="preserve"> </v>
      </c>
      <c r="D368" s="313">
        <f>+'10. Type 1 Emp Cov. Period Comp'!AE377</f>
        <v>0</v>
      </c>
      <c r="E368" s="467">
        <f>+'11. Type 1 Emp 2020 FTE'!AG375+'11. Type 1 Emp 2020 FTE'!AH375</f>
        <v>0</v>
      </c>
      <c r="F368" s="313">
        <f>ROUND(IF('10. Type 1 Emp Cov. Period Comp'!B377=0,IF('8. Wage Rate Penalty'!U373=0,0,'8. Wage Rate Penalty'!U373),_xlfn.IFNA(VLOOKUP('10. Type 1 Emp Cov. Period Comp'!B377,'8. Wage Rate Penalty'!$B$17:$U$1016,20,FALSE),0)),0)</f>
        <v>0</v>
      </c>
    </row>
    <row r="369" spans="1:6" x14ac:dyDescent="0.25">
      <c r="A369" s="308">
        <f t="shared" si="5"/>
        <v>358</v>
      </c>
      <c r="B369" s="313" t="str">
        <f>IF(+'10. Type 1 Emp Cov. Period Comp'!B378=0," ",+'10. Type 1 Emp Cov. Period Comp'!B378)</f>
        <v xml:space="preserve"> </v>
      </c>
      <c r="C369" s="466" t="str">
        <f>IF(+'10. Type 1 Emp Cov. Period Comp'!C378=0," ",+'10. Type 1 Emp Cov. Period Comp'!C378)</f>
        <v xml:space="preserve"> </v>
      </c>
      <c r="D369" s="313">
        <f>+'10. Type 1 Emp Cov. Period Comp'!AE378</f>
        <v>0</v>
      </c>
      <c r="E369" s="467">
        <f>+'11. Type 1 Emp 2020 FTE'!AG376+'11. Type 1 Emp 2020 FTE'!AH376</f>
        <v>0</v>
      </c>
      <c r="F369" s="313">
        <f>ROUND(IF('10. Type 1 Emp Cov. Period Comp'!B378=0,IF('8. Wage Rate Penalty'!U374=0,0,'8. Wage Rate Penalty'!U374),_xlfn.IFNA(VLOOKUP('10. Type 1 Emp Cov. Period Comp'!B378,'8. Wage Rate Penalty'!$B$17:$U$1016,20,FALSE),0)),0)</f>
        <v>0</v>
      </c>
    </row>
    <row r="370" spans="1:6" x14ac:dyDescent="0.25">
      <c r="A370" s="308">
        <f t="shared" si="5"/>
        <v>359</v>
      </c>
      <c r="B370" s="313" t="str">
        <f>IF(+'10. Type 1 Emp Cov. Period Comp'!B379=0," ",+'10. Type 1 Emp Cov. Period Comp'!B379)</f>
        <v xml:space="preserve"> </v>
      </c>
      <c r="C370" s="466" t="str">
        <f>IF(+'10. Type 1 Emp Cov. Period Comp'!C379=0," ",+'10. Type 1 Emp Cov. Period Comp'!C379)</f>
        <v xml:space="preserve"> </v>
      </c>
      <c r="D370" s="313">
        <f>+'10. Type 1 Emp Cov. Period Comp'!AE379</f>
        <v>0</v>
      </c>
      <c r="E370" s="467">
        <f>+'11. Type 1 Emp 2020 FTE'!AG377+'11. Type 1 Emp 2020 FTE'!AH377</f>
        <v>0</v>
      </c>
      <c r="F370" s="313">
        <f>ROUND(IF('10. Type 1 Emp Cov. Period Comp'!B379=0,IF('8. Wage Rate Penalty'!U375=0,0,'8. Wage Rate Penalty'!U375),_xlfn.IFNA(VLOOKUP('10. Type 1 Emp Cov. Period Comp'!B379,'8. Wage Rate Penalty'!$B$17:$U$1016,20,FALSE),0)),0)</f>
        <v>0</v>
      </c>
    </row>
    <row r="371" spans="1:6" x14ac:dyDescent="0.25">
      <c r="A371" s="308">
        <f t="shared" si="5"/>
        <v>360</v>
      </c>
      <c r="B371" s="313" t="str">
        <f>IF(+'10. Type 1 Emp Cov. Period Comp'!B380=0," ",+'10. Type 1 Emp Cov. Period Comp'!B380)</f>
        <v xml:space="preserve"> </v>
      </c>
      <c r="C371" s="466" t="str">
        <f>IF(+'10. Type 1 Emp Cov. Period Comp'!C380=0," ",+'10. Type 1 Emp Cov. Period Comp'!C380)</f>
        <v xml:space="preserve"> </v>
      </c>
      <c r="D371" s="313">
        <f>+'10. Type 1 Emp Cov. Period Comp'!AE380</f>
        <v>0</v>
      </c>
      <c r="E371" s="467">
        <f>+'11. Type 1 Emp 2020 FTE'!AG378+'11. Type 1 Emp 2020 FTE'!AH378</f>
        <v>0</v>
      </c>
      <c r="F371" s="313">
        <f>ROUND(IF('10. Type 1 Emp Cov. Period Comp'!B380=0,IF('8. Wage Rate Penalty'!U376=0,0,'8. Wage Rate Penalty'!U376),_xlfn.IFNA(VLOOKUP('10. Type 1 Emp Cov. Period Comp'!B380,'8. Wage Rate Penalty'!$B$17:$U$1016,20,FALSE),0)),0)</f>
        <v>0</v>
      </c>
    </row>
    <row r="372" spans="1:6" x14ac:dyDescent="0.25">
      <c r="A372" s="308">
        <f t="shared" si="5"/>
        <v>361</v>
      </c>
      <c r="B372" s="313" t="str">
        <f>IF(+'10. Type 1 Emp Cov. Period Comp'!B381=0," ",+'10. Type 1 Emp Cov. Period Comp'!B381)</f>
        <v xml:space="preserve"> </v>
      </c>
      <c r="C372" s="466" t="str">
        <f>IF(+'10. Type 1 Emp Cov. Period Comp'!C381=0," ",+'10. Type 1 Emp Cov. Period Comp'!C381)</f>
        <v xml:space="preserve"> </v>
      </c>
      <c r="D372" s="313">
        <f>+'10. Type 1 Emp Cov. Period Comp'!AE381</f>
        <v>0</v>
      </c>
      <c r="E372" s="467">
        <f>+'11. Type 1 Emp 2020 FTE'!AG379+'11. Type 1 Emp 2020 FTE'!AH379</f>
        <v>0</v>
      </c>
      <c r="F372" s="313">
        <f>ROUND(IF('10. Type 1 Emp Cov. Period Comp'!B381=0,IF('8. Wage Rate Penalty'!U377=0,0,'8. Wage Rate Penalty'!U377),_xlfn.IFNA(VLOOKUP('10. Type 1 Emp Cov. Period Comp'!B381,'8. Wage Rate Penalty'!$B$17:$U$1016,20,FALSE),0)),0)</f>
        <v>0</v>
      </c>
    </row>
    <row r="373" spans="1:6" x14ac:dyDescent="0.25">
      <c r="A373" s="308">
        <f t="shared" si="5"/>
        <v>362</v>
      </c>
      <c r="B373" s="313" t="str">
        <f>IF(+'10. Type 1 Emp Cov. Period Comp'!B382=0," ",+'10. Type 1 Emp Cov. Period Comp'!B382)</f>
        <v xml:space="preserve"> </v>
      </c>
      <c r="C373" s="466" t="str">
        <f>IF(+'10. Type 1 Emp Cov. Period Comp'!C382=0," ",+'10. Type 1 Emp Cov. Period Comp'!C382)</f>
        <v xml:space="preserve"> </v>
      </c>
      <c r="D373" s="313">
        <f>+'10. Type 1 Emp Cov. Period Comp'!AE382</f>
        <v>0</v>
      </c>
      <c r="E373" s="467">
        <f>+'11. Type 1 Emp 2020 FTE'!AG380+'11. Type 1 Emp 2020 FTE'!AH380</f>
        <v>0</v>
      </c>
      <c r="F373" s="313">
        <f>ROUND(IF('10. Type 1 Emp Cov. Period Comp'!B382=0,IF('8. Wage Rate Penalty'!U378=0,0,'8. Wage Rate Penalty'!U378),_xlfn.IFNA(VLOOKUP('10. Type 1 Emp Cov. Period Comp'!B382,'8. Wage Rate Penalty'!$B$17:$U$1016,20,FALSE),0)),0)</f>
        <v>0</v>
      </c>
    </row>
    <row r="374" spans="1:6" x14ac:dyDescent="0.25">
      <c r="A374" s="308">
        <f t="shared" si="5"/>
        <v>363</v>
      </c>
      <c r="B374" s="313" t="str">
        <f>IF(+'10. Type 1 Emp Cov. Period Comp'!B383=0," ",+'10. Type 1 Emp Cov. Period Comp'!B383)</f>
        <v xml:space="preserve"> </v>
      </c>
      <c r="C374" s="466" t="str">
        <f>IF(+'10. Type 1 Emp Cov. Period Comp'!C383=0," ",+'10. Type 1 Emp Cov. Period Comp'!C383)</f>
        <v xml:space="preserve"> </v>
      </c>
      <c r="D374" s="313">
        <f>+'10. Type 1 Emp Cov. Period Comp'!AE383</f>
        <v>0</v>
      </c>
      <c r="E374" s="467">
        <f>+'11. Type 1 Emp 2020 FTE'!AG381+'11. Type 1 Emp 2020 FTE'!AH381</f>
        <v>0</v>
      </c>
      <c r="F374" s="313">
        <f>ROUND(IF('10. Type 1 Emp Cov. Period Comp'!B383=0,IF('8. Wage Rate Penalty'!U379=0,0,'8. Wage Rate Penalty'!U379),_xlfn.IFNA(VLOOKUP('10. Type 1 Emp Cov. Period Comp'!B383,'8. Wage Rate Penalty'!$B$17:$U$1016,20,FALSE),0)),0)</f>
        <v>0</v>
      </c>
    </row>
    <row r="375" spans="1:6" x14ac:dyDescent="0.25">
      <c r="A375" s="308">
        <f t="shared" si="5"/>
        <v>364</v>
      </c>
      <c r="B375" s="313" t="str">
        <f>IF(+'10. Type 1 Emp Cov. Period Comp'!B384=0," ",+'10. Type 1 Emp Cov. Period Comp'!B384)</f>
        <v xml:space="preserve"> </v>
      </c>
      <c r="C375" s="466" t="str">
        <f>IF(+'10. Type 1 Emp Cov. Period Comp'!C384=0," ",+'10. Type 1 Emp Cov. Period Comp'!C384)</f>
        <v xml:space="preserve"> </v>
      </c>
      <c r="D375" s="313">
        <f>+'10. Type 1 Emp Cov. Period Comp'!AE384</f>
        <v>0</v>
      </c>
      <c r="E375" s="467">
        <f>+'11. Type 1 Emp 2020 FTE'!AG382+'11. Type 1 Emp 2020 FTE'!AH382</f>
        <v>0</v>
      </c>
      <c r="F375" s="313">
        <f>ROUND(IF('10. Type 1 Emp Cov. Period Comp'!B384=0,IF('8. Wage Rate Penalty'!U380=0,0,'8. Wage Rate Penalty'!U380),_xlfn.IFNA(VLOOKUP('10. Type 1 Emp Cov. Period Comp'!B384,'8. Wage Rate Penalty'!$B$17:$U$1016,20,FALSE),0)),0)</f>
        <v>0</v>
      </c>
    </row>
    <row r="376" spans="1:6" x14ac:dyDescent="0.25">
      <c r="A376" s="308">
        <f t="shared" si="5"/>
        <v>365</v>
      </c>
      <c r="B376" s="313" t="str">
        <f>IF(+'10. Type 1 Emp Cov. Period Comp'!B385=0," ",+'10. Type 1 Emp Cov. Period Comp'!B385)</f>
        <v xml:space="preserve"> </v>
      </c>
      <c r="C376" s="466" t="str">
        <f>IF(+'10. Type 1 Emp Cov. Period Comp'!C385=0," ",+'10. Type 1 Emp Cov. Period Comp'!C385)</f>
        <v xml:space="preserve"> </v>
      </c>
      <c r="D376" s="313">
        <f>+'10. Type 1 Emp Cov. Period Comp'!AE385</f>
        <v>0</v>
      </c>
      <c r="E376" s="467">
        <f>+'11. Type 1 Emp 2020 FTE'!AG383+'11. Type 1 Emp 2020 FTE'!AH383</f>
        <v>0</v>
      </c>
      <c r="F376" s="313">
        <f>ROUND(IF('10. Type 1 Emp Cov. Period Comp'!B385=0,IF('8. Wage Rate Penalty'!U381=0,0,'8. Wage Rate Penalty'!U381),_xlfn.IFNA(VLOOKUP('10. Type 1 Emp Cov. Period Comp'!B385,'8. Wage Rate Penalty'!$B$17:$U$1016,20,FALSE),0)),0)</f>
        <v>0</v>
      </c>
    </row>
    <row r="377" spans="1:6" x14ac:dyDescent="0.25">
      <c r="A377" s="308">
        <f t="shared" si="5"/>
        <v>366</v>
      </c>
      <c r="B377" s="313" t="str">
        <f>IF(+'10. Type 1 Emp Cov. Period Comp'!B386=0," ",+'10. Type 1 Emp Cov. Period Comp'!B386)</f>
        <v xml:space="preserve"> </v>
      </c>
      <c r="C377" s="466" t="str">
        <f>IF(+'10. Type 1 Emp Cov. Period Comp'!C386=0," ",+'10. Type 1 Emp Cov. Period Comp'!C386)</f>
        <v xml:space="preserve"> </v>
      </c>
      <c r="D377" s="313">
        <f>+'10. Type 1 Emp Cov. Period Comp'!AE386</f>
        <v>0</v>
      </c>
      <c r="E377" s="467">
        <f>+'11. Type 1 Emp 2020 FTE'!AG384+'11. Type 1 Emp 2020 FTE'!AH384</f>
        <v>0</v>
      </c>
      <c r="F377" s="313">
        <f>ROUND(IF('10. Type 1 Emp Cov. Period Comp'!B386=0,IF('8. Wage Rate Penalty'!U382=0,0,'8. Wage Rate Penalty'!U382),_xlfn.IFNA(VLOOKUP('10. Type 1 Emp Cov. Period Comp'!B386,'8. Wage Rate Penalty'!$B$17:$U$1016,20,FALSE),0)),0)</f>
        <v>0</v>
      </c>
    </row>
    <row r="378" spans="1:6" x14ac:dyDescent="0.25">
      <c r="A378" s="308">
        <f t="shared" si="5"/>
        <v>367</v>
      </c>
      <c r="B378" s="313" t="str">
        <f>IF(+'10. Type 1 Emp Cov. Period Comp'!B387=0," ",+'10. Type 1 Emp Cov. Period Comp'!B387)</f>
        <v xml:space="preserve"> </v>
      </c>
      <c r="C378" s="466" t="str">
        <f>IF(+'10. Type 1 Emp Cov. Period Comp'!C387=0," ",+'10. Type 1 Emp Cov. Period Comp'!C387)</f>
        <v xml:space="preserve"> </v>
      </c>
      <c r="D378" s="313">
        <f>+'10. Type 1 Emp Cov. Period Comp'!AE387</f>
        <v>0</v>
      </c>
      <c r="E378" s="467">
        <f>+'11. Type 1 Emp 2020 FTE'!AG385+'11. Type 1 Emp 2020 FTE'!AH385</f>
        <v>0</v>
      </c>
      <c r="F378" s="313">
        <f>ROUND(IF('10. Type 1 Emp Cov. Period Comp'!B387=0,IF('8. Wage Rate Penalty'!U383=0,0,'8. Wage Rate Penalty'!U383),_xlfn.IFNA(VLOOKUP('10. Type 1 Emp Cov. Period Comp'!B387,'8. Wage Rate Penalty'!$B$17:$U$1016,20,FALSE),0)),0)</f>
        <v>0</v>
      </c>
    </row>
    <row r="379" spans="1:6" x14ac:dyDescent="0.25">
      <c r="A379" s="308">
        <f t="shared" si="5"/>
        <v>368</v>
      </c>
      <c r="B379" s="313" t="str">
        <f>IF(+'10. Type 1 Emp Cov. Period Comp'!B388=0," ",+'10. Type 1 Emp Cov. Period Comp'!B388)</f>
        <v xml:space="preserve"> </v>
      </c>
      <c r="C379" s="466" t="str">
        <f>IF(+'10. Type 1 Emp Cov. Period Comp'!C388=0," ",+'10. Type 1 Emp Cov. Period Comp'!C388)</f>
        <v xml:space="preserve"> </v>
      </c>
      <c r="D379" s="313">
        <f>+'10. Type 1 Emp Cov. Period Comp'!AE388</f>
        <v>0</v>
      </c>
      <c r="E379" s="467">
        <f>+'11. Type 1 Emp 2020 FTE'!AG386+'11. Type 1 Emp 2020 FTE'!AH386</f>
        <v>0</v>
      </c>
      <c r="F379" s="313">
        <f>ROUND(IF('10. Type 1 Emp Cov. Period Comp'!B388=0,IF('8. Wage Rate Penalty'!U384=0,0,'8. Wage Rate Penalty'!U384),_xlfn.IFNA(VLOOKUP('10. Type 1 Emp Cov. Period Comp'!B388,'8. Wage Rate Penalty'!$B$17:$U$1016,20,FALSE),0)),0)</f>
        <v>0</v>
      </c>
    </row>
    <row r="380" spans="1:6" x14ac:dyDescent="0.25">
      <c r="A380" s="308">
        <f t="shared" si="5"/>
        <v>369</v>
      </c>
      <c r="B380" s="313" t="str">
        <f>IF(+'10. Type 1 Emp Cov. Period Comp'!B389=0," ",+'10. Type 1 Emp Cov. Period Comp'!B389)</f>
        <v xml:space="preserve"> </v>
      </c>
      <c r="C380" s="466" t="str">
        <f>IF(+'10. Type 1 Emp Cov. Period Comp'!C389=0," ",+'10. Type 1 Emp Cov. Period Comp'!C389)</f>
        <v xml:space="preserve"> </v>
      </c>
      <c r="D380" s="313">
        <f>+'10. Type 1 Emp Cov. Period Comp'!AE389</f>
        <v>0</v>
      </c>
      <c r="E380" s="467">
        <f>+'11. Type 1 Emp 2020 FTE'!AG387+'11. Type 1 Emp 2020 FTE'!AH387</f>
        <v>0</v>
      </c>
      <c r="F380" s="313">
        <f>ROUND(IF('10. Type 1 Emp Cov. Period Comp'!B389=0,IF('8. Wage Rate Penalty'!U385=0,0,'8. Wage Rate Penalty'!U385),_xlfn.IFNA(VLOOKUP('10. Type 1 Emp Cov. Period Comp'!B389,'8. Wage Rate Penalty'!$B$17:$U$1016,20,FALSE),0)),0)</f>
        <v>0</v>
      </c>
    </row>
    <row r="381" spans="1:6" x14ac:dyDescent="0.25">
      <c r="A381" s="308">
        <f t="shared" si="5"/>
        <v>370</v>
      </c>
      <c r="B381" s="313" t="str">
        <f>IF(+'10. Type 1 Emp Cov. Period Comp'!B390=0," ",+'10. Type 1 Emp Cov. Period Comp'!B390)</f>
        <v xml:space="preserve"> </v>
      </c>
      <c r="C381" s="466" t="str">
        <f>IF(+'10. Type 1 Emp Cov. Period Comp'!C390=0," ",+'10. Type 1 Emp Cov. Period Comp'!C390)</f>
        <v xml:space="preserve"> </v>
      </c>
      <c r="D381" s="313">
        <f>+'10. Type 1 Emp Cov. Period Comp'!AE390</f>
        <v>0</v>
      </c>
      <c r="E381" s="467">
        <f>+'11. Type 1 Emp 2020 FTE'!AG388+'11. Type 1 Emp 2020 FTE'!AH388</f>
        <v>0</v>
      </c>
      <c r="F381" s="313">
        <f>ROUND(IF('10. Type 1 Emp Cov. Period Comp'!B390=0,IF('8. Wage Rate Penalty'!U386=0,0,'8. Wage Rate Penalty'!U386),_xlfn.IFNA(VLOOKUP('10. Type 1 Emp Cov. Period Comp'!B390,'8. Wage Rate Penalty'!$B$17:$U$1016,20,FALSE),0)),0)</f>
        <v>0</v>
      </c>
    </row>
    <row r="382" spans="1:6" x14ac:dyDescent="0.25">
      <c r="A382" s="308">
        <f t="shared" si="5"/>
        <v>371</v>
      </c>
      <c r="B382" s="313" t="str">
        <f>IF(+'10. Type 1 Emp Cov. Period Comp'!B391=0," ",+'10. Type 1 Emp Cov. Period Comp'!B391)</f>
        <v xml:space="preserve"> </v>
      </c>
      <c r="C382" s="466" t="str">
        <f>IF(+'10. Type 1 Emp Cov. Period Comp'!C391=0," ",+'10. Type 1 Emp Cov. Period Comp'!C391)</f>
        <v xml:space="preserve"> </v>
      </c>
      <c r="D382" s="313">
        <f>+'10. Type 1 Emp Cov. Period Comp'!AE391</f>
        <v>0</v>
      </c>
      <c r="E382" s="467">
        <f>+'11. Type 1 Emp 2020 FTE'!AG389+'11. Type 1 Emp 2020 FTE'!AH389</f>
        <v>0</v>
      </c>
      <c r="F382" s="313">
        <f>ROUND(IF('10. Type 1 Emp Cov. Period Comp'!B391=0,IF('8. Wage Rate Penalty'!U387=0,0,'8. Wage Rate Penalty'!U387),_xlfn.IFNA(VLOOKUP('10. Type 1 Emp Cov. Period Comp'!B391,'8. Wage Rate Penalty'!$B$17:$U$1016,20,FALSE),0)),0)</f>
        <v>0</v>
      </c>
    </row>
    <row r="383" spans="1:6" x14ac:dyDescent="0.25">
      <c r="A383" s="308">
        <f t="shared" si="5"/>
        <v>372</v>
      </c>
      <c r="B383" s="313" t="str">
        <f>IF(+'10. Type 1 Emp Cov. Period Comp'!B392=0," ",+'10. Type 1 Emp Cov. Period Comp'!B392)</f>
        <v xml:space="preserve"> </v>
      </c>
      <c r="C383" s="466" t="str">
        <f>IF(+'10. Type 1 Emp Cov. Period Comp'!C392=0," ",+'10. Type 1 Emp Cov. Period Comp'!C392)</f>
        <v xml:space="preserve"> </v>
      </c>
      <c r="D383" s="313">
        <f>+'10. Type 1 Emp Cov. Period Comp'!AE392</f>
        <v>0</v>
      </c>
      <c r="E383" s="467">
        <f>+'11. Type 1 Emp 2020 FTE'!AG390+'11. Type 1 Emp 2020 FTE'!AH390</f>
        <v>0</v>
      </c>
      <c r="F383" s="313">
        <f>ROUND(IF('10. Type 1 Emp Cov. Period Comp'!B392=0,IF('8. Wage Rate Penalty'!U388=0,0,'8. Wage Rate Penalty'!U388),_xlfn.IFNA(VLOOKUP('10. Type 1 Emp Cov. Period Comp'!B392,'8. Wage Rate Penalty'!$B$17:$U$1016,20,FALSE),0)),0)</f>
        <v>0</v>
      </c>
    </row>
    <row r="384" spans="1:6" x14ac:dyDescent="0.25">
      <c r="A384" s="308">
        <f t="shared" si="5"/>
        <v>373</v>
      </c>
      <c r="B384" s="313" t="str">
        <f>IF(+'10. Type 1 Emp Cov. Period Comp'!B393=0," ",+'10. Type 1 Emp Cov. Period Comp'!B393)</f>
        <v xml:space="preserve"> </v>
      </c>
      <c r="C384" s="466" t="str">
        <f>IF(+'10. Type 1 Emp Cov. Period Comp'!C393=0," ",+'10. Type 1 Emp Cov. Period Comp'!C393)</f>
        <v xml:space="preserve"> </v>
      </c>
      <c r="D384" s="313">
        <f>+'10. Type 1 Emp Cov. Period Comp'!AE393</f>
        <v>0</v>
      </c>
      <c r="E384" s="467">
        <f>+'11. Type 1 Emp 2020 FTE'!AG391+'11. Type 1 Emp 2020 FTE'!AH391</f>
        <v>0</v>
      </c>
      <c r="F384" s="313">
        <f>ROUND(IF('10. Type 1 Emp Cov. Period Comp'!B393=0,IF('8. Wage Rate Penalty'!U389=0,0,'8. Wage Rate Penalty'!U389),_xlfn.IFNA(VLOOKUP('10. Type 1 Emp Cov. Period Comp'!B393,'8. Wage Rate Penalty'!$B$17:$U$1016,20,FALSE),0)),0)</f>
        <v>0</v>
      </c>
    </row>
    <row r="385" spans="1:6" x14ac:dyDescent="0.25">
      <c r="A385" s="308">
        <f t="shared" si="5"/>
        <v>374</v>
      </c>
      <c r="B385" s="313" t="str">
        <f>IF(+'10. Type 1 Emp Cov. Period Comp'!B394=0," ",+'10. Type 1 Emp Cov. Period Comp'!B394)</f>
        <v xml:space="preserve"> </v>
      </c>
      <c r="C385" s="466" t="str">
        <f>IF(+'10. Type 1 Emp Cov. Period Comp'!C394=0," ",+'10. Type 1 Emp Cov. Period Comp'!C394)</f>
        <v xml:space="preserve"> </v>
      </c>
      <c r="D385" s="313">
        <f>+'10. Type 1 Emp Cov. Period Comp'!AE394</f>
        <v>0</v>
      </c>
      <c r="E385" s="467">
        <f>+'11. Type 1 Emp 2020 FTE'!AG392+'11. Type 1 Emp 2020 FTE'!AH392</f>
        <v>0</v>
      </c>
      <c r="F385" s="313">
        <f>ROUND(IF('10. Type 1 Emp Cov. Period Comp'!B394=0,IF('8. Wage Rate Penalty'!U390=0,0,'8. Wage Rate Penalty'!U390),_xlfn.IFNA(VLOOKUP('10. Type 1 Emp Cov. Period Comp'!B394,'8. Wage Rate Penalty'!$B$17:$U$1016,20,FALSE),0)),0)</f>
        <v>0</v>
      </c>
    </row>
    <row r="386" spans="1:6" x14ac:dyDescent="0.25">
      <c r="A386" s="308">
        <f t="shared" si="5"/>
        <v>375</v>
      </c>
      <c r="B386" s="313" t="str">
        <f>IF(+'10. Type 1 Emp Cov. Period Comp'!B395=0," ",+'10. Type 1 Emp Cov. Period Comp'!B395)</f>
        <v xml:space="preserve"> </v>
      </c>
      <c r="C386" s="466" t="str">
        <f>IF(+'10. Type 1 Emp Cov. Period Comp'!C395=0," ",+'10. Type 1 Emp Cov. Period Comp'!C395)</f>
        <v xml:space="preserve"> </v>
      </c>
      <c r="D386" s="313">
        <f>+'10. Type 1 Emp Cov. Period Comp'!AE395</f>
        <v>0</v>
      </c>
      <c r="E386" s="467">
        <f>+'11. Type 1 Emp 2020 FTE'!AG393+'11. Type 1 Emp 2020 FTE'!AH393</f>
        <v>0</v>
      </c>
      <c r="F386" s="313">
        <f>ROUND(IF('10. Type 1 Emp Cov. Period Comp'!B395=0,IF('8. Wage Rate Penalty'!U391=0,0,'8. Wage Rate Penalty'!U391),_xlfn.IFNA(VLOOKUP('10. Type 1 Emp Cov. Period Comp'!B395,'8. Wage Rate Penalty'!$B$17:$U$1016,20,FALSE),0)),0)</f>
        <v>0</v>
      </c>
    </row>
    <row r="387" spans="1:6" x14ac:dyDescent="0.25">
      <c r="A387" s="308">
        <f t="shared" si="5"/>
        <v>376</v>
      </c>
      <c r="B387" s="313" t="str">
        <f>IF(+'10. Type 1 Emp Cov. Period Comp'!B396=0," ",+'10. Type 1 Emp Cov. Period Comp'!B396)</f>
        <v xml:space="preserve"> </v>
      </c>
      <c r="C387" s="466" t="str">
        <f>IF(+'10. Type 1 Emp Cov. Period Comp'!C396=0," ",+'10. Type 1 Emp Cov. Period Comp'!C396)</f>
        <v xml:space="preserve"> </v>
      </c>
      <c r="D387" s="313">
        <f>+'10. Type 1 Emp Cov. Period Comp'!AE396</f>
        <v>0</v>
      </c>
      <c r="E387" s="467">
        <f>+'11. Type 1 Emp 2020 FTE'!AG394+'11. Type 1 Emp 2020 FTE'!AH394</f>
        <v>0</v>
      </c>
      <c r="F387" s="313">
        <f>ROUND(IF('10. Type 1 Emp Cov. Period Comp'!B396=0,IF('8. Wage Rate Penalty'!U392=0,0,'8. Wage Rate Penalty'!U392),_xlfn.IFNA(VLOOKUP('10. Type 1 Emp Cov. Period Comp'!B396,'8. Wage Rate Penalty'!$B$17:$U$1016,20,FALSE),0)),0)</f>
        <v>0</v>
      </c>
    </row>
    <row r="388" spans="1:6" x14ac:dyDescent="0.25">
      <c r="A388" s="308">
        <f t="shared" si="5"/>
        <v>377</v>
      </c>
      <c r="B388" s="313" t="str">
        <f>IF(+'10. Type 1 Emp Cov. Period Comp'!B397=0," ",+'10. Type 1 Emp Cov. Period Comp'!B397)</f>
        <v xml:space="preserve"> </v>
      </c>
      <c r="C388" s="466" t="str">
        <f>IF(+'10. Type 1 Emp Cov. Period Comp'!C397=0," ",+'10. Type 1 Emp Cov. Period Comp'!C397)</f>
        <v xml:space="preserve"> </v>
      </c>
      <c r="D388" s="313">
        <f>+'10. Type 1 Emp Cov. Period Comp'!AE397</f>
        <v>0</v>
      </c>
      <c r="E388" s="467">
        <f>+'11. Type 1 Emp 2020 FTE'!AG395+'11. Type 1 Emp 2020 FTE'!AH395</f>
        <v>0</v>
      </c>
      <c r="F388" s="313">
        <f>ROUND(IF('10. Type 1 Emp Cov. Period Comp'!B397=0,IF('8. Wage Rate Penalty'!U393=0,0,'8. Wage Rate Penalty'!U393),_xlfn.IFNA(VLOOKUP('10. Type 1 Emp Cov. Period Comp'!B397,'8. Wage Rate Penalty'!$B$17:$U$1016,20,FALSE),0)),0)</f>
        <v>0</v>
      </c>
    </row>
    <row r="389" spans="1:6" x14ac:dyDescent="0.25">
      <c r="A389" s="308">
        <f t="shared" si="5"/>
        <v>378</v>
      </c>
      <c r="B389" s="313" t="str">
        <f>IF(+'10. Type 1 Emp Cov. Period Comp'!B398=0," ",+'10. Type 1 Emp Cov. Period Comp'!B398)</f>
        <v xml:space="preserve"> </v>
      </c>
      <c r="C389" s="466" t="str">
        <f>IF(+'10. Type 1 Emp Cov. Period Comp'!C398=0," ",+'10. Type 1 Emp Cov. Period Comp'!C398)</f>
        <v xml:space="preserve"> </v>
      </c>
      <c r="D389" s="313">
        <f>+'10. Type 1 Emp Cov. Period Comp'!AE398</f>
        <v>0</v>
      </c>
      <c r="E389" s="467">
        <f>+'11. Type 1 Emp 2020 FTE'!AG396+'11. Type 1 Emp 2020 FTE'!AH396</f>
        <v>0</v>
      </c>
      <c r="F389" s="313">
        <f>ROUND(IF('10. Type 1 Emp Cov. Period Comp'!B398=0,IF('8. Wage Rate Penalty'!U394=0,0,'8. Wage Rate Penalty'!U394),_xlfn.IFNA(VLOOKUP('10. Type 1 Emp Cov. Period Comp'!B398,'8. Wage Rate Penalty'!$B$17:$U$1016,20,FALSE),0)),0)</f>
        <v>0</v>
      </c>
    </row>
    <row r="390" spans="1:6" x14ac:dyDescent="0.25">
      <c r="A390" s="308">
        <f t="shared" si="5"/>
        <v>379</v>
      </c>
      <c r="B390" s="313" t="str">
        <f>IF(+'10. Type 1 Emp Cov. Period Comp'!B399=0," ",+'10. Type 1 Emp Cov. Period Comp'!B399)</f>
        <v xml:space="preserve"> </v>
      </c>
      <c r="C390" s="466" t="str">
        <f>IF(+'10. Type 1 Emp Cov. Period Comp'!C399=0," ",+'10. Type 1 Emp Cov. Period Comp'!C399)</f>
        <v xml:space="preserve"> </v>
      </c>
      <c r="D390" s="313">
        <f>+'10. Type 1 Emp Cov. Period Comp'!AE399</f>
        <v>0</v>
      </c>
      <c r="E390" s="467">
        <f>+'11. Type 1 Emp 2020 FTE'!AG397+'11. Type 1 Emp 2020 FTE'!AH397</f>
        <v>0</v>
      </c>
      <c r="F390" s="313">
        <f>ROUND(IF('10. Type 1 Emp Cov. Period Comp'!B399=0,IF('8. Wage Rate Penalty'!U395=0,0,'8. Wage Rate Penalty'!U395),_xlfn.IFNA(VLOOKUP('10. Type 1 Emp Cov. Period Comp'!B399,'8. Wage Rate Penalty'!$B$17:$U$1016,20,FALSE),0)),0)</f>
        <v>0</v>
      </c>
    </row>
    <row r="391" spans="1:6" x14ac:dyDescent="0.25">
      <c r="A391" s="308">
        <f t="shared" si="5"/>
        <v>380</v>
      </c>
      <c r="B391" s="313" t="str">
        <f>IF(+'10. Type 1 Emp Cov. Period Comp'!B400=0," ",+'10. Type 1 Emp Cov. Period Comp'!B400)</f>
        <v xml:space="preserve"> </v>
      </c>
      <c r="C391" s="466" t="str">
        <f>IF(+'10. Type 1 Emp Cov. Period Comp'!C400=0," ",+'10. Type 1 Emp Cov. Period Comp'!C400)</f>
        <v xml:space="preserve"> </v>
      </c>
      <c r="D391" s="313">
        <f>+'10. Type 1 Emp Cov. Period Comp'!AE400</f>
        <v>0</v>
      </c>
      <c r="E391" s="467">
        <f>+'11. Type 1 Emp 2020 FTE'!AG398+'11. Type 1 Emp 2020 FTE'!AH398</f>
        <v>0</v>
      </c>
      <c r="F391" s="313">
        <f>ROUND(IF('10. Type 1 Emp Cov. Period Comp'!B400=0,IF('8. Wage Rate Penalty'!U396=0,0,'8. Wage Rate Penalty'!U396),_xlfn.IFNA(VLOOKUP('10. Type 1 Emp Cov. Period Comp'!B400,'8. Wage Rate Penalty'!$B$17:$U$1016,20,FALSE),0)),0)</f>
        <v>0</v>
      </c>
    </row>
    <row r="392" spans="1:6" x14ac:dyDescent="0.25">
      <c r="A392" s="308">
        <f t="shared" si="5"/>
        <v>381</v>
      </c>
      <c r="B392" s="313" t="str">
        <f>IF(+'10. Type 1 Emp Cov. Period Comp'!B401=0," ",+'10. Type 1 Emp Cov. Period Comp'!B401)</f>
        <v xml:space="preserve"> </v>
      </c>
      <c r="C392" s="466" t="str">
        <f>IF(+'10. Type 1 Emp Cov. Period Comp'!C401=0," ",+'10. Type 1 Emp Cov. Period Comp'!C401)</f>
        <v xml:space="preserve"> </v>
      </c>
      <c r="D392" s="313">
        <f>+'10. Type 1 Emp Cov. Period Comp'!AE401</f>
        <v>0</v>
      </c>
      <c r="E392" s="467">
        <f>+'11. Type 1 Emp 2020 FTE'!AG399+'11. Type 1 Emp 2020 FTE'!AH399</f>
        <v>0</v>
      </c>
      <c r="F392" s="313">
        <f>ROUND(IF('10. Type 1 Emp Cov. Period Comp'!B401=0,IF('8. Wage Rate Penalty'!U397=0,0,'8. Wage Rate Penalty'!U397),_xlfn.IFNA(VLOOKUP('10. Type 1 Emp Cov. Period Comp'!B401,'8. Wage Rate Penalty'!$B$17:$U$1016,20,FALSE),0)),0)</f>
        <v>0</v>
      </c>
    </row>
    <row r="393" spans="1:6" x14ac:dyDescent="0.25">
      <c r="A393" s="308">
        <f t="shared" si="5"/>
        <v>382</v>
      </c>
      <c r="B393" s="313" t="str">
        <f>IF(+'10. Type 1 Emp Cov. Period Comp'!B402=0," ",+'10. Type 1 Emp Cov. Period Comp'!B402)</f>
        <v xml:space="preserve"> </v>
      </c>
      <c r="C393" s="466" t="str">
        <f>IF(+'10. Type 1 Emp Cov. Period Comp'!C402=0," ",+'10. Type 1 Emp Cov. Period Comp'!C402)</f>
        <v xml:space="preserve"> </v>
      </c>
      <c r="D393" s="313">
        <f>+'10. Type 1 Emp Cov. Period Comp'!AE402</f>
        <v>0</v>
      </c>
      <c r="E393" s="467">
        <f>+'11. Type 1 Emp 2020 FTE'!AG400+'11. Type 1 Emp 2020 FTE'!AH400</f>
        <v>0</v>
      </c>
      <c r="F393" s="313">
        <f>ROUND(IF('10. Type 1 Emp Cov. Period Comp'!B402=0,IF('8. Wage Rate Penalty'!U398=0,0,'8. Wage Rate Penalty'!U398),_xlfn.IFNA(VLOOKUP('10. Type 1 Emp Cov. Period Comp'!B402,'8. Wage Rate Penalty'!$B$17:$U$1016,20,FALSE),0)),0)</f>
        <v>0</v>
      </c>
    </row>
    <row r="394" spans="1:6" x14ac:dyDescent="0.25">
      <c r="A394" s="308">
        <f t="shared" si="5"/>
        <v>383</v>
      </c>
      <c r="B394" s="313" t="str">
        <f>IF(+'10. Type 1 Emp Cov. Period Comp'!B403=0," ",+'10. Type 1 Emp Cov. Period Comp'!B403)</f>
        <v xml:space="preserve"> </v>
      </c>
      <c r="C394" s="466" t="str">
        <f>IF(+'10. Type 1 Emp Cov. Period Comp'!C403=0," ",+'10. Type 1 Emp Cov. Period Comp'!C403)</f>
        <v xml:space="preserve"> </v>
      </c>
      <c r="D394" s="313">
        <f>+'10. Type 1 Emp Cov. Period Comp'!AE403</f>
        <v>0</v>
      </c>
      <c r="E394" s="467">
        <f>+'11. Type 1 Emp 2020 FTE'!AG401+'11. Type 1 Emp 2020 FTE'!AH401</f>
        <v>0</v>
      </c>
      <c r="F394" s="313">
        <f>ROUND(IF('10. Type 1 Emp Cov. Period Comp'!B403=0,IF('8. Wage Rate Penalty'!U399=0,0,'8. Wage Rate Penalty'!U399),_xlfn.IFNA(VLOOKUP('10. Type 1 Emp Cov. Period Comp'!B403,'8. Wage Rate Penalty'!$B$17:$U$1016,20,FALSE),0)),0)</f>
        <v>0</v>
      </c>
    </row>
    <row r="395" spans="1:6" x14ac:dyDescent="0.25">
      <c r="A395" s="308">
        <f t="shared" si="5"/>
        <v>384</v>
      </c>
      <c r="B395" s="313" t="str">
        <f>IF(+'10. Type 1 Emp Cov. Period Comp'!B404=0," ",+'10. Type 1 Emp Cov. Period Comp'!B404)</f>
        <v xml:space="preserve"> </v>
      </c>
      <c r="C395" s="466" t="str">
        <f>IF(+'10. Type 1 Emp Cov. Period Comp'!C404=0," ",+'10. Type 1 Emp Cov. Period Comp'!C404)</f>
        <v xml:space="preserve"> </v>
      </c>
      <c r="D395" s="313">
        <f>+'10. Type 1 Emp Cov. Period Comp'!AE404</f>
        <v>0</v>
      </c>
      <c r="E395" s="467">
        <f>+'11. Type 1 Emp 2020 FTE'!AG402+'11. Type 1 Emp 2020 FTE'!AH402</f>
        <v>0</v>
      </c>
      <c r="F395" s="313">
        <f>ROUND(IF('10. Type 1 Emp Cov. Period Comp'!B404=0,IF('8. Wage Rate Penalty'!U400=0,0,'8. Wage Rate Penalty'!U400),_xlfn.IFNA(VLOOKUP('10. Type 1 Emp Cov. Period Comp'!B404,'8. Wage Rate Penalty'!$B$17:$U$1016,20,FALSE),0)),0)</f>
        <v>0</v>
      </c>
    </row>
    <row r="396" spans="1:6" x14ac:dyDescent="0.25">
      <c r="A396" s="308">
        <f t="shared" si="5"/>
        <v>385</v>
      </c>
      <c r="B396" s="313" t="str">
        <f>IF(+'10. Type 1 Emp Cov. Period Comp'!B405=0," ",+'10. Type 1 Emp Cov. Period Comp'!B405)</f>
        <v xml:space="preserve"> </v>
      </c>
      <c r="C396" s="466" t="str">
        <f>IF(+'10. Type 1 Emp Cov. Period Comp'!C405=0," ",+'10. Type 1 Emp Cov. Period Comp'!C405)</f>
        <v xml:space="preserve"> </v>
      </c>
      <c r="D396" s="313">
        <f>+'10. Type 1 Emp Cov. Period Comp'!AE405</f>
        <v>0</v>
      </c>
      <c r="E396" s="467">
        <f>+'11. Type 1 Emp 2020 FTE'!AG403+'11. Type 1 Emp 2020 FTE'!AH403</f>
        <v>0</v>
      </c>
      <c r="F396" s="313">
        <f>ROUND(IF('10. Type 1 Emp Cov. Period Comp'!B405=0,IF('8. Wage Rate Penalty'!U401=0,0,'8. Wage Rate Penalty'!U401),_xlfn.IFNA(VLOOKUP('10. Type 1 Emp Cov. Period Comp'!B405,'8. Wage Rate Penalty'!$B$17:$U$1016,20,FALSE),0)),0)</f>
        <v>0</v>
      </c>
    </row>
    <row r="397" spans="1:6" x14ac:dyDescent="0.25">
      <c r="A397" s="308">
        <f t="shared" si="5"/>
        <v>386</v>
      </c>
      <c r="B397" s="313" t="str">
        <f>IF(+'10. Type 1 Emp Cov. Period Comp'!B406=0," ",+'10. Type 1 Emp Cov. Period Comp'!B406)</f>
        <v xml:space="preserve"> </v>
      </c>
      <c r="C397" s="466" t="str">
        <f>IF(+'10. Type 1 Emp Cov. Period Comp'!C406=0," ",+'10. Type 1 Emp Cov. Period Comp'!C406)</f>
        <v xml:space="preserve"> </v>
      </c>
      <c r="D397" s="313">
        <f>+'10. Type 1 Emp Cov. Period Comp'!AE406</f>
        <v>0</v>
      </c>
      <c r="E397" s="467">
        <f>+'11. Type 1 Emp 2020 FTE'!AG404+'11. Type 1 Emp 2020 FTE'!AH404</f>
        <v>0</v>
      </c>
      <c r="F397" s="313">
        <f>ROUND(IF('10. Type 1 Emp Cov. Period Comp'!B406=0,IF('8. Wage Rate Penalty'!U402=0,0,'8. Wage Rate Penalty'!U402),_xlfn.IFNA(VLOOKUP('10. Type 1 Emp Cov. Period Comp'!B406,'8. Wage Rate Penalty'!$B$17:$U$1016,20,FALSE),0)),0)</f>
        <v>0</v>
      </c>
    </row>
    <row r="398" spans="1:6" x14ac:dyDescent="0.25">
      <c r="A398" s="308">
        <f t="shared" ref="A398:A461" si="6">+A397+1</f>
        <v>387</v>
      </c>
      <c r="B398" s="313" t="str">
        <f>IF(+'10. Type 1 Emp Cov. Period Comp'!B407=0," ",+'10. Type 1 Emp Cov. Period Comp'!B407)</f>
        <v xml:space="preserve"> </v>
      </c>
      <c r="C398" s="466" t="str">
        <f>IF(+'10. Type 1 Emp Cov. Period Comp'!C407=0," ",+'10. Type 1 Emp Cov. Period Comp'!C407)</f>
        <v xml:space="preserve"> </v>
      </c>
      <c r="D398" s="313">
        <f>+'10. Type 1 Emp Cov. Period Comp'!AE407</f>
        <v>0</v>
      </c>
      <c r="E398" s="467">
        <f>+'11. Type 1 Emp 2020 FTE'!AG405+'11. Type 1 Emp 2020 FTE'!AH405</f>
        <v>0</v>
      </c>
      <c r="F398" s="313">
        <f>ROUND(IF('10. Type 1 Emp Cov. Period Comp'!B407=0,IF('8. Wage Rate Penalty'!U403=0,0,'8. Wage Rate Penalty'!U403),_xlfn.IFNA(VLOOKUP('10. Type 1 Emp Cov. Period Comp'!B407,'8. Wage Rate Penalty'!$B$17:$U$1016,20,FALSE),0)),0)</f>
        <v>0</v>
      </c>
    </row>
    <row r="399" spans="1:6" x14ac:dyDescent="0.25">
      <c r="A399" s="308">
        <f t="shared" si="6"/>
        <v>388</v>
      </c>
      <c r="B399" s="313" t="str">
        <f>IF(+'10. Type 1 Emp Cov. Period Comp'!B408=0," ",+'10. Type 1 Emp Cov. Period Comp'!B408)</f>
        <v xml:space="preserve"> </v>
      </c>
      <c r="C399" s="466" t="str">
        <f>IF(+'10. Type 1 Emp Cov. Period Comp'!C408=0," ",+'10. Type 1 Emp Cov. Period Comp'!C408)</f>
        <v xml:space="preserve"> </v>
      </c>
      <c r="D399" s="313">
        <f>+'10. Type 1 Emp Cov. Period Comp'!AE408</f>
        <v>0</v>
      </c>
      <c r="E399" s="467">
        <f>+'11. Type 1 Emp 2020 FTE'!AG406+'11. Type 1 Emp 2020 FTE'!AH406</f>
        <v>0</v>
      </c>
      <c r="F399" s="313">
        <f>ROUND(IF('10. Type 1 Emp Cov. Period Comp'!B408=0,IF('8. Wage Rate Penalty'!U404=0,0,'8. Wage Rate Penalty'!U404),_xlfn.IFNA(VLOOKUP('10. Type 1 Emp Cov. Period Comp'!B408,'8. Wage Rate Penalty'!$B$17:$U$1016,20,FALSE),0)),0)</f>
        <v>0</v>
      </c>
    </row>
    <row r="400" spans="1:6" x14ac:dyDescent="0.25">
      <c r="A400" s="308">
        <f t="shared" si="6"/>
        <v>389</v>
      </c>
      <c r="B400" s="313" t="str">
        <f>IF(+'10. Type 1 Emp Cov. Period Comp'!B409=0," ",+'10. Type 1 Emp Cov. Period Comp'!B409)</f>
        <v xml:space="preserve"> </v>
      </c>
      <c r="C400" s="466" t="str">
        <f>IF(+'10. Type 1 Emp Cov. Period Comp'!C409=0," ",+'10. Type 1 Emp Cov. Period Comp'!C409)</f>
        <v xml:space="preserve"> </v>
      </c>
      <c r="D400" s="313">
        <f>+'10. Type 1 Emp Cov. Period Comp'!AE409</f>
        <v>0</v>
      </c>
      <c r="E400" s="467">
        <f>+'11. Type 1 Emp 2020 FTE'!AG407+'11. Type 1 Emp 2020 FTE'!AH407</f>
        <v>0</v>
      </c>
      <c r="F400" s="313">
        <f>ROUND(IF('10. Type 1 Emp Cov. Period Comp'!B409=0,IF('8. Wage Rate Penalty'!U405=0,0,'8. Wage Rate Penalty'!U405),_xlfn.IFNA(VLOOKUP('10. Type 1 Emp Cov. Period Comp'!B409,'8. Wage Rate Penalty'!$B$17:$U$1016,20,FALSE),0)),0)</f>
        <v>0</v>
      </c>
    </row>
    <row r="401" spans="1:6" x14ac:dyDescent="0.25">
      <c r="A401" s="308">
        <f t="shared" si="6"/>
        <v>390</v>
      </c>
      <c r="B401" s="313" t="str">
        <f>IF(+'10. Type 1 Emp Cov. Period Comp'!B410=0," ",+'10. Type 1 Emp Cov. Period Comp'!B410)</f>
        <v xml:space="preserve"> </v>
      </c>
      <c r="C401" s="466" t="str">
        <f>IF(+'10. Type 1 Emp Cov. Period Comp'!C410=0," ",+'10. Type 1 Emp Cov. Period Comp'!C410)</f>
        <v xml:space="preserve"> </v>
      </c>
      <c r="D401" s="313">
        <f>+'10. Type 1 Emp Cov. Period Comp'!AE410</f>
        <v>0</v>
      </c>
      <c r="E401" s="467">
        <f>+'11. Type 1 Emp 2020 FTE'!AG408+'11. Type 1 Emp 2020 FTE'!AH408</f>
        <v>0</v>
      </c>
      <c r="F401" s="313">
        <f>ROUND(IF('10. Type 1 Emp Cov. Period Comp'!B410=0,IF('8. Wage Rate Penalty'!U406=0,0,'8. Wage Rate Penalty'!U406),_xlfn.IFNA(VLOOKUP('10. Type 1 Emp Cov. Period Comp'!B410,'8. Wage Rate Penalty'!$B$17:$U$1016,20,FALSE),0)),0)</f>
        <v>0</v>
      </c>
    </row>
    <row r="402" spans="1:6" x14ac:dyDescent="0.25">
      <c r="A402" s="308">
        <f t="shared" si="6"/>
        <v>391</v>
      </c>
      <c r="B402" s="313" t="str">
        <f>IF(+'10. Type 1 Emp Cov. Period Comp'!B411=0," ",+'10. Type 1 Emp Cov. Period Comp'!B411)</f>
        <v xml:space="preserve"> </v>
      </c>
      <c r="C402" s="466" t="str">
        <f>IF(+'10. Type 1 Emp Cov. Period Comp'!C411=0," ",+'10. Type 1 Emp Cov. Period Comp'!C411)</f>
        <v xml:space="preserve"> </v>
      </c>
      <c r="D402" s="313">
        <f>+'10. Type 1 Emp Cov. Period Comp'!AE411</f>
        <v>0</v>
      </c>
      <c r="E402" s="467">
        <f>+'11. Type 1 Emp 2020 FTE'!AG409+'11. Type 1 Emp 2020 FTE'!AH409</f>
        <v>0</v>
      </c>
      <c r="F402" s="313">
        <f>ROUND(IF('10. Type 1 Emp Cov. Period Comp'!B411=0,IF('8. Wage Rate Penalty'!U407=0,0,'8. Wage Rate Penalty'!U407),_xlfn.IFNA(VLOOKUP('10. Type 1 Emp Cov. Period Comp'!B411,'8. Wage Rate Penalty'!$B$17:$U$1016,20,FALSE),0)),0)</f>
        <v>0</v>
      </c>
    </row>
    <row r="403" spans="1:6" x14ac:dyDescent="0.25">
      <c r="A403" s="308">
        <f t="shared" si="6"/>
        <v>392</v>
      </c>
      <c r="B403" s="313" t="str">
        <f>IF(+'10. Type 1 Emp Cov. Period Comp'!B412=0," ",+'10. Type 1 Emp Cov. Period Comp'!B412)</f>
        <v xml:space="preserve"> </v>
      </c>
      <c r="C403" s="466" t="str">
        <f>IF(+'10. Type 1 Emp Cov. Period Comp'!C412=0," ",+'10. Type 1 Emp Cov. Period Comp'!C412)</f>
        <v xml:space="preserve"> </v>
      </c>
      <c r="D403" s="313">
        <f>+'10. Type 1 Emp Cov. Period Comp'!AE412</f>
        <v>0</v>
      </c>
      <c r="E403" s="467">
        <f>+'11. Type 1 Emp 2020 FTE'!AG410+'11. Type 1 Emp 2020 FTE'!AH410</f>
        <v>0</v>
      </c>
      <c r="F403" s="313">
        <f>ROUND(IF('10. Type 1 Emp Cov. Period Comp'!B412=0,IF('8. Wage Rate Penalty'!U408=0,0,'8. Wage Rate Penalty'!U408),_xlfn.IFNA(VLOOKUP('10. Type 1 Emp Cov. Period Comp'!B412,'8. Wage Rate Penalty'!$B$17:$U$1016,20,FALSE),0)),0)</f>
        <v>0</v>
      </c>
    </row>
    <row r="404" spans="1:6" x14ac:dyDescent="0.25">
      <c r="A404" s="308">
        <f t="shared" si="6"/>
        <v>393</v>
      </c>
      <c r="B404" s="313" t="str">
        <f>IF(+'10. Type 1 Emp Cov. Period Comp'!B413=0," ",+'10. Type 1 Emp Cov. Period Comp'!B413)</f>
        <v xml:space="preserve"> </v>
      </c>
      <c r="C404" s="466" t="str">
        <f>IF(+'10. Type 1 Emp Cov. Period Comp'!C413=0," ",+'10. Type 1 Emp Cov. Period Comp'!C413)</f>
        <v xml:space="preserve"> </v>
      </c>
      <c r="D404" s="313">
        <f>+'10. Type 1 Emp Cov. Period Comp'!AE413</f>
        <v>0</v>
      </c>
      <c r="E404" s="467">
        <f>+'11. Type 1 Emp 2020 FTE'!AG411+'11. Type 1 Emp 2020 FTE'!AH411</f>
        <v>0</v>
      </c>
      <c r="F404" s="313">
        <f>ROUND(IF('10. Type 1 Emp Cov. Period Comp'!B413=0,IF('8. Wage Rate Penalty'!U409=0,0,'8. Wage Rate Penalty'!U409),_xlfn.IFNA(VLOOKUP('10. Type 1 Emp Cov. Period Comp'!B413,'8. Wage Rate Penalty'!$B$17:$U$1016,20,FALSE),0)),0)</f>
        <v>0</v>
      </c>
    </row>
    <row r="405" spans="1:6" x14ac:dyDescent="0.25">
      <c r="A405" s="308">
        <f t="shared" si="6"/>
        <v>394</v>
      </c>
      <c r="B405" s="313" t="str">
        <f>IF(+'10. Type 1 Emp Cov. Period Comp'!B414=0," ",+'10. Type 1 Emp Cov. Period Comp'!B414)</f>
        <v xml:space="preserve"> </v>
      </c>
      <c r="C405" s="466" t="str">
        <f>IF(+'10. Type 1 Emp Cov. Period Comp'!C414=0," ",+'10. Type 1 Emp Cov. Period Comp'!C414)</f>
        <v xml:space="preserve"> </v>
      </c>
      <c r="D405" s="313">
        <f>+'10. Type 1 Emp Cov. Period Comp'!AE414</f>
        <v>0</v>
      </c>
      <c r="E405" s="467">
        <f>+'11. Type 1 Emp 2020 FTE'!AG412+'11. Type 1 Emp 2020 FTE'!AH412</f>
        <v>0</v>
      </c>
      <c r="F405" s="313">
        <f>ROUND(IF('10. Type 1 Emp Cov. Period Comp'!B414=0,IF('8. Wage Rate Penalty'!U410=0,0,'8. Wage Rate Penalty'!U410),_xlfn.IFNA(VLOOKUP('10. Type 1 Emp Cov. Period Comp'!B414,'8. Wage Rate Penalty'!$B$17:$U$1016,20,FALSE),0)),0)</f>
        <v>0</v>
      </c>
    </row>
    <row r="406" spans="1:6" x14ac:dyDescent="0.25">
      <c r="A406" s="308">
        <f t="shared" si="6"/>
        <v>395</v>
      </c>
      <c r="B406" s="313" t="str">
        <f>IF(+'10. Type 1 Emp Cov. Period Comp'!B415=0," ",+'10. Type 1 Emp Cov. Period Comp'!B415)</f>
        <v xml:space="preserve"> </v>
      </c>
      <c r="C406" s="466" t="str">
        <f>IF(+'10. Type 1 Emp Cov. Period Comp'!C415=0," ",+'10. Type 1 Emp Cov. Period Comp'!C415)</f>
        <v xml:space="preserve"> </v>
      </c>
      <c r="D406" s="313">
        <f>+'10. Type 1 Emp Cov. Period Comp'!AE415</f>
        <v>0</v>
      </c>
      <c r="E406" s="467">
        <f>+'11. Type 1 Emp 2020 FTE'!AG413+'11. Type 1 Emp 2020 FTE'!AH413</f>
        <v>0</v>
      </c>
      <c r="F406" s="313">
        <f>ROUND(IF('10. Type 1 Emp Cov. Period Comp'!B415=0,IF('8. Wage Rate Penalty'!U411=0,0,'8. Wage Rate Penalty'!U411),_xlfn.IFNA(VLOOKUP('10. Type 1 Emp Cov. Period Comp'!B415,'8. Wage Rate Penalty'!$B$17:$U$1016,20,FALSE),0)),0)</f>
        <v>0</v>
      </c>
    </row>
    <row r="407" spans="1:6" x14ac:dyDescent="0.25">
      <c r="A407" s="308">
        <f t="shared" si="6"/>
        <v>396</v>
      </c>
      <c r="B407" s="313" t="str">
        <f>IF(+'10. Type 1 Emp Cov. Period Comp'!B416=0," ",+'10. Type 1 Emp Cov. Period Comp'!B416)</f>
        <v xml:space="preserve"> </v>
      </c>
      <c r="C407" s="466" t="str">
        <f>IF(+'10. Type 1 Emp Cov. Period Comp'!C416=0," ",+'10. Type 1 Emp Cov. Period Comp'!C416)</f>
        <v xml:space="preserve"> </v>
      </c>
      <c r="D407" s="313">
        <f>+'10. Type 1 Emp Cov. Period Comp'!AE416</f>
        <v>0</v>
      </c>
      <c r="E407" s="467">
        <f>+'11. Type 1 Emp 2020 FTE'!AG414+'11. Type 1 Emp 2020 FTE'!AH414</f>
        <v>0</v>
      </c>
      <c r="F407" s="313">
        <f>ROUND(IF('10. Type 1 Emp Cov. Period Comp'!B416=0,IF('8. Wage Rate Penalty'!U412=0,0,'8. Wage Rate Penalty'!U412),_xlfn.IFNA(VLOOKUP('10. Type 1 Emp Cov. Period Comp'!B416,'8. Wage Rate Penalty'!$B$17:$U$1016,20,FALSE),0)),0)</f>
        <v>0</v>
      </c>
    </row>
    <row r="408" spans="1:6" x14ac:dyDescent="0.25">
      <c r="A408" s="308">
        <f t="shared" si="6"/>
        <v>397</v>
      </c>
      <c r="B408" s="313" t="str">
        <f>IF(+'10. Type 1 Emp Cov. Period Comp'!B417=0," ",+'10. Type 1 Emp Cov. Period Comp'!B417)</f>
        <v xml:space="preserve"> </v>
      </c>
      <c r="C408" s="466" t="str">
        <f>IF(+'10. Type 1 Emp Cov. Period Comp'!C417=0," ",+'10. Type 1 Emp Cov. Period Comp'!C417)</f>
        <v xml:space="preserve"> </v>
      </c>
      <c r="D408" s="313">
        <f>+'10. Type 1 Emp Cov. Period Comp'!AE417</f>
        <v>0</v>
      </c>
      <c r="E408" s="467">
        <f>+'11. Type 1 Emp 2020 FTE'!AG415+'11. Type 1 Emp 2020 FTE'!AH415</f>
        <v>0</v>
      </c>
      <c r="F408" s="313">
        <f>ROUND(IF('10. Type 1 Emp Cov. Period Comp'!B417=0,IF('8. Wage Rate Penalty'!U413=0,0,'8. Wage Rate Penalty'!U413),_xlfn.IFNA(VLOOKUP('10. Type 1 Emp Cov. Period Comp'!B417,'8. Wage Rate Penalty'!$B$17:$U$1016,20,FALSE),0)),0)</f>
        <v>0</v>
      </c>
    </row>
    <row r="409" spans="1:6" x14ac:dyDescent="0.25">
      <c r="A409" s="308">
        <f t="shared" si="6"/>
        <v>398</v>
      </c>
      <c r="B409" s="313" t="str">
        <f>IF(+'10. Type 1 Emp Cov. Period Comp'!B418=0," ",+'10. Type 1 Emp Cov. Period Comp'!B418)</f>
        <v xml:space="preserve"> </v>
      </c>
      <c r="C409" s="466" t="str">
        <f>IF(+'10. Type 1 Emp Cov. Period Comp'!C418=0," ",+'10. Type 1 Emp Cov. Period Comp'!C418)</f>
        <v xml:space="preserve"> </v>
      </c>
      <c r="D409" s="313">
        <f>+'10. Type 1 Emp Cov. Period Comp'!AE418</f>
        <v>0</v>
      </c>
      <c r="E409" s="467">
        <f>+'11. Type 1 Emp 2020 FTE'!AG416+'11. Type 1 Emp 2020 FTE'!AH416</f>
        <v>0</v>
      </c>
      <c r="F409" s="313">
        <f>ROUND(IF('10. Type 1 Emp Cov. Period Comp'!B418=0,IF('8. Wage Rate Penalty'!U414=0,0,'8. Wage Rate Penalty'!U414),_xlfn.IFNA(VLOOKUP('10. Type 1 Emp Cov. Period Comp'!B418,'8. Wage Rate Penalty'!$B$17:$U$1016,20,FALSE),0)),0)</f>
        <v>0</v>
      </c>
    </row>
    <row r="410" spans="1:6" x14ac:dyDescent="0.25">
      <c r="A410" s="308">
        <f t="shared" si="6"/>
        <v>399</v>
      </c>
      <c r="B410" s="313" t="str">
        <f>IF(+'10. Type 1 Emp Cov. Period Comp'!B419=0," ",+'10. Type 1 Emp Cov. Period Comp'!B419)</f>
        <v xml:space="preserve"> </v>
      </c>
      <c r="C410" s="466" t="str">
        <f>IF(+'10. Type 1 Emp Cov. Period Comp'!C419=0," ",+'10. Type 1 Emp Cov. Period Comp'!C419)</f>
        <v xml:space="preserve"> </v>
      </c>
      <c r="D410" s="313">
        <f>+'10. Type 1 Emp Cov. Period Comp'!AE419</f>
        <v>0</v>
      </c>
      <c r="E410" s="467">
        <f>+'11. Type 1 Emp 2020 FTE'!AG417+'11. Type 1 Emp 2020 FTE'!AH417</f>
        <v>0</v>
      </c>
      <c r="F410" s="313">
        <f>ROUND(IF('10. Type 1 Emp Cov. Period Comp'!B419=0,IF('8. Wage Rate Penalty'!U415=0,0,'8. Wage Rate Penalty'!U415),_xlfn.IFNA(VLOOKUP('10. Type 1 Emp Cov. Period Comp'!B419,'8. Wage Rate Penalty'!$B$17:$U$1016,20,FALSE),0)),0)</f>
        <v>0</v>
      </c>
    </row>
    <row r="411" spans="1:6" x14ac:dyDescent="0.25">
      <c r="A411" s="308">
        <f t="shared" si="6"/>
        <v>400</v>
      </c>
      <c r="B411" s="313" t="str">
        <f>IF(+'10. Type 1 Emp Cov. Period Comp'!B420=0," ",+'10. Type 1 Emp Cov. Period Comp'!B420)</f>
        <v xml:space="preserve"> </v>
      </c>
      <c r="C411" s="466" t="str">
        <f>IF(+'10. Type 1 Emp Cov. Period Comp'!C420=0," ",+'10. Type 1 Emp Cov. Period Comp'!C420)</f>
        <v xml:space="preserve"> </v>
      </c>
      <c r="D411" s="313">
        <f>+'10. Type 1 Emp Cov. Period Comp'!AE420</f>
        <v>0</v>
      </c>
      <c r="E411" s="467">
        <f>+'11. Type 1 Emp 2020 FTE'!AG418+'11. Type 1 Emp 2020 FTE'!AH418</f>
        <v>0</v>
      </c>
      <c r="F411" s="313">
        <f>ROUND(IF('10. Type 1 Emp Cov. Period Comp'!B420=0,IF('8. Wage Rate Penalty'!U416=0,0,'8. Wage Rate Penalty'!U416),_xlfn.IFNA(VLOOKUP('10. Type 1 Emp Cov. Period Comp'!B420,'8. Wage Rate Penalty'!$B$17:$U$1016,20,FALSE),0)),0)</f>
        <v>0</v>
      </c>
    </row>
    <row r="412" spans="1:6" x14ac:dyDescent="0.25">
      <c r="A412" s="308">
        <f t="shared" si="6"/>
        <v>401</v>
      </c>
      <c r="B412" s="313" t="str">
        <f>IF(+'10. Type 1 Emp Cov. Period Comp'!B421=0," ",+'10. Type 1 Emp Cov. Period Comp'!B421)</f>
        <v xml:space="preserve"> </v>
      </c>
      <c r="C412" s="466" t="str">
        <f>IF(+'10. Type 1 Emp Cov. Period Comp'!C421=0," ",+'10. Type 1 Emp Cov. Period Comp'!C421)</f>
        <v xml:space="preserve"> </v>
      </c>
      <c r="D412" s="313">
        <f>+'10. Type 1 Emp Cov. Period Comp'!AE421</f>
        <v>0</v>
      </c>
      <c r="E412" s="467">
        <f>+'11. Type 1 Emp 2020 FTE'!AG419+'11. Type 1 Emp 2020 FTE'!AH419</f>
        <v>0</v>
      </c>
      <c r="F412" s="313">
        <f>ROUND(IF('10. Type 1 Emp Cov. Period Comp'!B421=0,IF('8. Wage Rate Penalty'!U417=0,0,'8. Wage Rate Penalty'!U417),_xlfn.IFNA(VLOOKUP('10. Type 1 Emp Cov. Period Comp'!B421,'8. Wage Rate Penalty'!$B$17:$U$1016,20,FALSE),0)),0)</f>
        <v>0</v>
      </c>
    </row>
    <row r="413" spans="1:6" x14ac:dyDescent="0.25">
      <c r="A413" s="308">
        <f t="shared" si="6"/>
        <v>402</v>
      </c>
      <c r="B413" s="313" t="str">
        <f>IF(+'10. Type 1 Emp Cov. Period Comp'!B422=0," ",+'10. Type 1 Emp Cov. Period Comp'!B422)</f>
        <v xml:space="preserve"> </v>
      </c>
      <c r="C413" s="466" t="str">
        <f>IF(+'10. Type 1 Emp Cov. Period Comp'!C422=0," ",+'10. Type 1 Emp Cov. Period Comp'!C422)</f>
        <v xml:space="preserve"> </v>
      </c>
      <c r="D413" s="313">
        <f>+'10. Type 1 Emp Cov. Period Comp'!AE422</f>
        <v>0</v>
      </c>
      <c r="E413" s="467">
        <f>+'11. Type 1 Emp 2020 FTE'!AG420+'11. Type 1 Emp 2020 FTE'!AH420</f>
        <v>0</v>
      </c>
      <c r="F413" s="313">
        <f>ROUND(IF('10. Type 1 Emp Cov. Period Comp'!B422=0,IF('8. Wage Rate Penalty'!U418=0,0,'8. Wage Rate Penalty'!U418),_xlfn.IFNA(VLOOKUP('10. Type 1 Emp Cov. Period Comp'!B422,'8. Wage Rate Penalty'!$B$17:$U$1016,20,FALSE),0)),0)</f>
        <v>0</v>
      </c>
    </row>
    <row r="414" spans="1:6" x14ac:dyDescent="0.25">
      <c r="A414" s="308">
        <f t="shared" si="6"/>
        <v>403</v>
      </c>
      <c r="B414" s="313" t="str">
        <f>IF(+'10. Type 1 Emp Cov. Period Comp'!B423=0," ",+'10. Type 1 Emp Cov. Period Comp'!B423)</f>
        <v xml:space="preserve"> </v>
      </c>
      <c r="C414" s="466" t="str">
        <f>IF(+'10. Type 1 Emp Cov. Period Comp'!C423=0," ",+'10. Type 1 Emp Cov. Period Comp'!C423)</f>
        <v xml:space="preserve"> </v>
      </c>
      <c r="D414" s="313">
        <f>+'10. Type 1 Emp Cov. Period Comp'!AE423</f>
        <v>0</v>
      </c>
      <c r="E414" s="467">
        <f>+'11. Type 1 Emp 2020 FTE'!AG421+'11. Type 1 Emp 2020 FTE'!AH421</f>
        <v>0</v>
      </c>
      <c r="F414" s="313">
        <f>ROUND(IF('10. Type 1 Emp Cov. Period Comp'!B423=0,IF('8. Wage Rate Penalty'!U419=0,0,'8. Wage Rate Penalty'!U419),_xlfn.IFNA(VLOOKUP('10. Type 1 Emp Cov. Period Comp'!B423,'8. Wage Rate Penalty'!$B$17:$U$1016,20,FALSE),0)),0)</f>
        <v>0</v>
      </c>
    </row>
    <row r="415" spans="1:6" x14ac:dyDescent="0.25">
      <c r="A415" s="308">
        <f t="shared" si="6"/>
        <v>404</v>
      </c>
      <c r="B415" s="313" t="str">
        <f>IF(+'10. Type 1 Emp Cov. Period Comp'!B424=0," ",+'10. Type 1 Emp Cov. Period Comp'!B424)</f>
        <v xml:space="preserve"> </v>
      </c>
      <c r="C415" s="466" t="str">
        <f>IF(+'10. Type 1 Emp Cov. Period Comp'!C424=0," ",+'10. Type 1 Emp Cov. Period Comp'!C424)</f>
        <v xml:space="preserve"> </v>
      </c>
      <c r="D415" s="313">
        <f>+'10. Type 1 Emp Cov. Period Comp'!AE424</f>
        <v>0</v>
      </c>
      <c r="E415" s="467">
        <f>+'11. Type 1 Emp 2020 FTE'!AG422+'11. Type 1 Emp 2020 FTE'!AH422</f>
        <v>0</v>
      </c>
      <c r="F415" s="313">
        <f>ROUND(IF('10. Type 1 Emp Cov. Period Comp'!B424=0,IF('8. Wage Rate Penalty'!U420=0,0,'8. Wage Rate Penalty'!U420),_xlfn.IFNA(VLOOKUP('10. Type 1 Emp Cov. Period Comp'!B424,'8. Wage Rate Penalty'!$B$17:$U$1016,20,FALSE),0)),0)</f>
        <v>0</v>
      </c>
    </row>
    <row r="416" spans="1:6" x14ac:dyDescent="0.25">
      <c r="A416" s="308">
        <f t="shared" si="6"/>
        <v>405</v>
      </c>
      <c r="B416" s="313" t="str">
        <f>IF(+'10. Type 1 Emp Cov. Period Comp'!B425=0," ",+'10. Type 1 Emp Cov. Period Comp'!B425)</f>
        <v xml:space="preserve"> </v>
      </c>
      <c r="C416" s="466" t="str">
        <f>IF(+'10. Type 1 Emp Cov. Period Comp'!C425=0," ",+'10. Type 1 Emp Cov. Period Comp'!C425)</f>
        <v xml:space="preserve"> </v>
      </c>
      <c r="D416" s="313">
        <f>+'10. Type 1 Emp Cov. Period Comp'!AE425</f>
        <v>0</v>
      </c>
      <c r="E416" s="467">
        <f>+'11. Type 1 Emp 2020 FTE'!AG423+'11. Type 1 Emp 2020 FTE'!AH423</f>
        <v>0</v>
      </c>
      <c r="F416" s="313">
        <f>ROUND(IF('10. Type 1 Emp Cov. Period Comp'!B425=0,IF('8. Wage Rate Penalty'!U421=0,0,'8. Wage Rate Penalty'!U421),_xlfn.IFNA(VLOOKUP('10. Type 1 Emp Cov. Period Comp'!B425,'8. Wage Rate Penalty'!$B$17:$U$1016,20,FALSE),0)),0)</f>
        <v>0</v>
      </c>
    </row>
    <row r="417" spans="1:6" x14ac:dyDescent="0.25">
      <c r="A417" s="308">
        <f t="shared" si="6"/>
        <v>406</v>
      </c>
      <c r="B417" s="313" t="str">
        <f>IF(+'10. Type 1 Emp Cov. Period Comp'!B426=0," ",+'10. Type 1 Emp Cov. Period Comp'!B426)</f>
        <v xml:space="preserve"> </v>
      </c>
      <c r="C417" s="466" t="str">
        <f>IF(+'10. Type 1 Emp Cov. Period Comp'!C426=0," ",+'10. Type 1 Emp Cov. Period Comp'!C426)</f>
        <v xml:space="preserve"> </v>
      </c>
      <c r="D417" s="313">
        <f>+'10. Type 1 Emp Cov. Period Comp'!AE426</f>
        <v>0</v>
      </c>
      <c r="E417" s="467">
        <f>+'11. Type 1 Emp 2020 FTE'!AG424+'11. Type 1 Emp 2020 FTE'!AH424</f>
        <v>0</v>
      </c>
      <c r="F417" s="313">
        <f>ROUND(IF('10. Type 1 Emp Cov. Period Comp'!B426=0,IF('8. Wage Rate Penalty'!U422=0,0,'8. Wage Rate Penalty'!U422),_xlfn.IFNA(VLOOKUP('10. Type 1 Emp Cov. Period Comp'!B426,'8. Wage Rate Penalty'!$B$17:$U$1016,20,FALSE),0)),0)</f>
        <v>0</v>
      </c>
    </row>
    <row r="418" spans="1:6" x14ac:dyDescent="0.25">
      <c r="A418" s="308">
        <f t="shared" si="6"/>
        <v>407</v>
      </c>
      <c r="B418" s="313" t="str">
        <f>IF(+'10. Type 1 Emp Cov. Period Comp'!B427=0," ",+'10. Type 1 Emp Cov. Period Comp'!B427)</f>
        <v xml:space="preserve"> </v>
      </c>
      <c r="C418" s="466" t="str">
        <f>IF(+'10. Type 1 Emp Cov. Period Comp'!C427=0," ",+'10. Type 1 Emp Cov. Period Comp'!C427)</f>
        <v xml:space="preserve"> </v>
      </c>
      <c r="D418" s="313">
        <f>+'10. Type 1 Emp Cov. Period Comp'!AE427</f>
        <v>0</v>
      </c>
      <c r="E418" s="467">
        <f>+'11. Type 1 Emp 2020 FTE'!AG425+'11. Type 1 Emp 2020 FTE'!AH425</f>
        <v>0</v>
      </c>
      <c r="F418" s="313">
        <f>ROUND(IF('10. Type 1 Emp Cov. Period Comp'!B427=0,IF('8. Wage Rate Penalty'!U423=0,0,'8. Wage Rate Penalty'!U423),_xlfn.IFNA(VLOOKUP('10. Type 1 Emp Cov. Period Comp'!B427,'8. Wage Rate Penalty'!$B$17:$U$1016,20,FALSE),0)),0)</f>
        <v>0</v>
      </c>
    </row>
    <row r="419" spans="1:6" x14ac:dyDescent="0.25">
      <c r="A419" s="308">
        <f t="shared" si="6"/>
        <v>408</v>
      </c>
      <c r="B419" s="313" t="str">
        <f>IF(+'10. Type 1 Emp Cov. Period Comp'!B428=0," ",+'10. Type 1 Emp Cov. Period Comp'!B428)</f>
        <v xml:space="preserve"> </v>
      </c>
      <c r="C419" s="466" t="str">
        <f>IF(+'10. Type 1 Emp Cov. Period Comp'!C428=0," ",+'10. Type 1 Emp Cov. Period Comp'!C428)</f>
        <v xml:space="preserve"> </v>
      </c>
      <c r="D419" s="313">
        <f>+'10. Type 1 Emp Cov. Period Comp'!AE428</f>
        <v>0</v>
      </c>
      <c r="E419" s="467">
        <f>+'11. Type 1 Emp 2020 FTE'!AG426+'11. Type 1 Emp 2020 FTE'!AH426</f>
        <v>0</v>
      </c>
      <c r="F419" s="313">
        <f>ROUND(IF('10. Type 1 Emp Cov. Period Comp'!B428=0,IF('8. Wage Rate Penalty'!U424=0,0,'8. Wage Rate Penalty'!U424),_xlfn.IFNA(VLOOKUP('10. Type 1 Emp Cov. Period Comp'!B428,'8. Wage Rate Penalty'!$B$17:$U$1016,20,FALSE),0)),0)</f>
        <v>0</v>
      </c>
    </row>
    <row r="420" spans="1:6" x14ac:dyDescent="0.25">
      <c r="A420" s="308">
        <f t="shared" si="6"/>
        <v>409</v>
      </c>
      <c r="B420" s="313" t="str">
        <f>IF(+'10. Type 1 Emp Cov. Period Comp'!B429=0," ",+'10. Type 1 Emp Cov. Period Comp'!B429)</f>
        <v xml:space="preserve"> </v>
      </c>
      <c r="C420" s="466" t="str">
        <f>IF(+'10. Type 1 Emp Cov. Period Comp'!C429=0," ",+'10. Type 1 Emp Cov. Period Comp'!C429)</f>
        <v xml:space="preserve"> </v>
      </c>
      <c r="D420" s="313">
        <f>+'10. Type 1 Emp Cov. Period Comp'!AE429</f>
        <v>0</v>
      </c>
      <c r="E420" s="467">
        <f>+'11. Type 1 Emp 2020 FTE'!AG427+'11. Type 1 Emp 2020 FTE'!AH427</f>
        <v>0</v>
      </c>
      <c r="F420" s="313">
        <f>ROUND(IF('10. Type 1 Emp Cov. Period Comp'!B429=0,IF('8. Wage Rate Penalty'!U425=0,0,'8. Wage Rate Penalty'!U425),_xlfn.IFNA(VLOOKUP('10. Type 1 Emp Cov. Period Comp'!B429,'8. Wage Rate Penalty'!$B$17:$U$1016,20,FALSE),0)),0)</f>
        <v>0</v>
      </c>
    </row>
    <row r="421" spans="1:6" x14ac:dyDescent="0.25">
      <c r="A421" s="308">
        <f t="shared" si="6"/>
        <v>410</v>
      </c>
      <c r="B421" s="313" t="str">
        <f>IF(+'10. Type 1 Emp Cov. Period Comp'!B430=0," ",+'10. Type 1 Emp Cov. Period Comp'!B430)</f>
        <v xml:space="preserve"> </v>
      </c>
      <c r="C421" s="466" t="str">
        <f>IF(+'10. Type 1 Emp Cov. Period Comp'!C430=0," ",+'10. Type 1 Emp Cov. Period Comp'!C430)</f>
        <v xml:space="preserve"> </v>
      </c>
      <c r="D421" s="313">
        <f>+'10. Type 1 Emp Cov. Period Comp'!AE430</f>
        <v>0</v>
      </c>
      <c r="E421" s="467">
        <f>+'11. Type 1 Emp 2020 FTE'!AG428+'11. Type 1 Emp 2020 FTE'!AH428</f>
        <v>0</v>
      </c>
      <c r="F421" s="313">
        <f>ROUND(IF('10. Type 1 Emp Cov. Period Comp'!B430=0,IF('8. Wage Rate Penalty'!U426=0,0,'8. Wage Rate Penalty'!U426),_xlfn.IFNA(VLOOKUP('10. Type 1 Emp Cov. Period Comp'!B430,'8. Wage Rate Penalty'!$B$17:$U$1016,20,FALSE),0)),0)</f>
        <v>0</v>
      </c>
    </row>
    <row r="422" spans="1:6" x14ac:dyDescent="0.25">
      <c r="A422" s="308">
        <f t="shared" si="6"/>
        <v>411</v>
      </c>
      <c r="B422" s="313" t="str">
        <f>IF(+'10. Type 1 Emp Cov. Period Comp'!B431=0," ",+'10. Type 1 Emp Cov. Period Comp'!B431)</f>
        <v xml:space="preserve"> </v>
      </c>
      <c r="C422" s="466" t="str">
        <f>IF(+'10. Type 1 Emp Cov. Period Comp'!C431=0," ",+'10. Type 1 Emp Cov. Period Comp'!C431)</f>
        <v xml:space="preserve"> </v>
      </c>
      <c r="D422" s="313">
        <f>+'10. Type 1 Emp Cov. Period Comp'!AE431</f>
        <v>0</v>
      </c>
      <c r="E422" s="467">
        <f>+'11. Type 1 Emp 2020 FTE'!AG429+'11. Type 1 Emp 2020 FTE'!AH429</f>
        <v>0</v>
      </c>
      <c r="F422" s="313">
        <f>ROUND(IF('10. Type 1 Emp Cov. Period Comp'!B431=0,IF('8. Wage Rate Penalty'!U427=0,0,'8. Wage Rate Penalty'!U427),_xlfn.IFNA(VLOOKUP('10. Type 1 Emp Cov. Period Comp'!B431,'8. Wage Rate Penalty'!$B$17:$U$1016,20,FALSE),0)),0)</f>
        <v>0</v>
      </c>
    </row>
    <row r="423" spans="1:6" x14ac:dyDescent="0.25">
      <c r="A423" s="308">
        <f t="shared" si="6"/>
        <v>412</v>
      </c>
      <c r="B423" s="313" t="str">
        <f>IF(+'10. Type 1 Emp Cov. Period Comp'!B432=0," ",+'10. Type 1 Emp Cov. Period Comp'!B432)</f>
        <v xml:space="preserve"> </v>
      </c>
      <c r="C423" s="466" t="str">
        <f>IF(+'10. Type 1 Emp Cov. Period Comp'!C432=0," ",+'10. Type 1 Emp Cov. Period Comp'!C432)</f>
        <v xml:space="preserve"> </v>
      </c>
      <c r="D423" s="313">
        <f>+'10. Type 1 Emp Cov. Period Comp'!AE432</f>
        <v>0</v>
      </c>
      <c r="E423" s="467">
        <f>+'11. Type 1 Emp 2020 FTE'!AG430+'11. Type 1 Emp 2020 FTE'!AH430</f>
        <v>0</v>
      </c>
      <c r="F423" s="313">
        <f>ROUND(IF('10. Type 1 Emp Cov. Period Comp'!B432=0,IF('8. Wage Rate Penalty'!U428=0,0,'8. Wage Rate Penalty'!U428),_xlfn.IFNA(VLOOKUP('10. Type 1 Emp Cov. Period Comp'!B432,'8. Wage Rate Penalty'!$B$17:$U$1016,20,FALSE),0)),0)</f>
        <v>0</v>
      </c>
    </row>
    <row r="424" spans="1:6" x14ac:dyDescent="0.25">
      <c r="A424" s="308">
        <f t="shared" si="6"/>
        <v>413</v>
      </c>
      <c r="B424" s="313" t="str">
        <f>IF(+'10. Type 1 Emp Cov. Period Comp'!B433=0," ",+'10. Type 1 Emp Cov. Period Comp'!B433)</f>
        <v xml:space="preserve"> </v>
      </c>
      <c r="C424" s="466" t="str">
        <f>IF(+'10. Type 1 Emp Cov. Period Comp'!C433=0," ",+'10. Type 1 Emp Cov. Period Comp'!C433)</f>
        <v xml:space="preserve"> </v>
      </c>
      <c r="D424" s="313">
        <f>+'10. Type 1 Emp Cov. Period Comp'!AE433</f>
        <v>0</v>
      </c>
      <c r="E424" s="467">
        <f>+'11. Type 1 Emp 2020 FTE'!AG431+'11. Type 1 Emp 2020 FTE'!AH431</f>
        <v>0</v>
      </c>
      <c r="F424" s="313">
        <f>ROUND(IF('10. Type 1 Emp Cov. Period Comp'!B433=0,IF('8. Wage Rate Penalty'!U429=0,0,'8. Wage Rate Penalty'!U429),_xlfn.IFNA(VLOOKUP('10. Type 1 Emp Cov. Period Comp'!B433,'8. Wage Rate Penalty'!$B$17:$U$1016,20,FALSE),0)),0)</f>
        <v>0</v>
      </c>
    </row>
    <row r="425" spans="1:6" x14ac:dyDescent="0.25">
      <c r="A425" s="308">
        <f t="shared" si="6"/>
        <v>414</v>
      </c>
      <c r="B425" s="313" t="str">
        <f>IF(+'10. Type 1 Emp Cov. Period Comp'!B434=0," ",+'10. Type 1 Emp Cov. Period Comp'!B434)</f>
        <v xml:space="preserve"> </v>
      </c>
      <c r="C425" s="466" t="str">
        <f>IF(+'10. Type 1 Emp Cov. Period Comp'!C434=0," ",+'10. Type 1 Emp Cov. Period Comp'!C434)</f>
        <v xml:space="preserve"> </v>
      </c>
      <c r="D425" s="313">
        <f>+'10. Type 1 Emp Cov. Period Comp'!AE434</f>
        <v>0</v>
      </c>
      <c r="E425" s="467">
        <f>+'11. Type 1 Emp 2020 FTE'!AG432+'11. Type 1 Emp 2020 FTE'!AH432</f>
        <v>0</v>
      </c>
      <c r="F425" s="313">
        <f>ROUND(IF('10. Type 1 Emp Cov. Period Comp'!B434=0,IF('8. Wage Rate Penalty'!U430=0,0,'8. Wage Rate Penalty'!U430),_xlfn.IFNA(VLOOKUP('10. Type 1 Emp Cov. Period Comp'!B434,'8. Wage Rate Penalty'!$B$17:$U$1016,20,FALSE),0)),0)</f>
        <v>0</v>
      </c>
    </row>
    <row r="426" spans="1:6" x14ac:dyDescent="0.25">
      <c r="A426" s="308">
        <f t="shared" si="6"/>
        <v>415</v>
      </c>
      <c r="B426" s="313" t="str">
        <f>IF(+'10. Type 1 Emp Cov. Period Comp'!B435=0," ",+'10. Type 1 Emp Cov. Period Comp'!B435)</f>
        <v xml:space="preserve"> </v>
      </c>
      <c r="C426" s="466" t="str">
        <f>IF(+'10. Type 1 Emp Cov. Period Comp'!C435=0," ",+'10. Type 1 Emp Cov. Period Comp'!C435)</f>
        <v xml:space="preserve"> </v>
      </c>
      <c r="D426" s="313">
        <f>+'10. Type 1 Emp Cov. Period Comp'!AE435</f>
        <v>0</v>
      </c>
      <c r="E426" s="467">
        <f>+'11. Type 1 Emp 2020 FTE'!AG433+'11. Type 1 Emp 2020 FTE'!AH433</f>
        <v>0</v>
      </c>
      <c r="F426" s="313">
        <f>ROUND(IF('10. Type 1 Emp Cov. Period Comp'!B435=0,IF('8. Wage Rate Penalty'!U431=0,0,'8. Wage Rate Penalty'!U431),_xlfn.IFNA(VLOOKUP('10. Type 1 Emp Cov. Period Comp'!B435,'8. Wage Rate Penalty'!$B$17:$U$1016,20,FALSE),0)),0)</f>
        <v>0</v>
      </c>
    </row>
    <row r="427" spans="1:6" x14ac:dyDescent="0.25">
      <c r="A427" s="308">
        <f t="shared" si="6"/>
        <v>416</v>
      </c>
      <c r="B427" s="313" t="str">
        <f>IF(+'10. Type 1 Emp Cov. Period Comp'!B436=0," ",+'10. Type 1 Emp Cov. Period Comp'!B436)</f>
        <v xml:space="preserve"> </v>
      </c>
      <c r="C427" s="466" t="str">
        <f>IF(+'10. Type 1 Emp Cov. Period Comp'!C436=0," ",+'10. Type 1 Emp Cov. Period Comp'!C436)</f>
        <v xml:space="preserve"> </v>
      </c>
      <c r="D427" s="313">
        <f>+'10. Type 1 Emp Cov. Period Comp'!AE436</f>
        <v>0</v>
      </c>
      <c r="E427" s="467">
        <f>+'11. Type 1 Emp 2020 FTE'!AG434+'11. Type 1 Emp 2020 FTE'!AH434</f>
        <v>0</v>
      </c>
      <c r="F427" s="313">
        <f>ROUND(IF('10. Type 1 Emp Cov. Period Comp'!B436=0,IF('8. Wage Rate Penalty'!U432=0,0,'8. Wage Rate Penalty'!U432),_xlfn.IFNA(VLOOKUP('10. Type 1 Emp Cov. Period Comp'!B436,'8. Wage Rate Penalty'!$B$17:$U$1016,20,FALSE),0)),0)</f>
        <v>0</v>
      </c>
    </row>
    <row r="428" spans="1:6" x14ac:dyDescent="0.25">
      <c r="A428" s="308">
        <f t="shared" si="6"/>
        <v>417</v>
      </c>
      <c r="B428" s="313" t="str">
        <f>IF(+'10. Type 1 Emp Cov. Period Comp'!B437=0," ",+'10. Type 1 Emp Cov. Period Comp'!B437)</f>
        <v xml:space="preserve"> </v>
      </c>
      <c r="C428" s="466" t="str">
        <f>IF(+'10. Type 1 Emp Cov. Period Comp'!C437=0," ",+'10. Type 1 Emp Cov. Period Comp'!C437)</f>
        <v xml:space="preserve"> </v>
      </c>
      <c r="D428" s="313">
        <f>+'10. Type 1 Emp Cov. Period Comp'!AE437</f>
        <v>0</v>
      </c>
      <c r="E428" s="467">
        <f>+'11. Type 1 Emp 2020 FTE'!AG435+'11. Type 1 Emp 2020 FTE'!AH435</f>
        <v>0</v>
      </c>
      <c r="F428" s="313">
        <f>ROUND(IF('10. Type 1 Emp Cov. Period Comp'!B437=0,IF('8. Wage Rate Penalty'!U433=0,0,'8. Wage Rate Penalty'!U433),_xlfn.IFNA(VLOOKUP('10. Type 1 Emp Cov. Period Comp'!B437,'8. Wage Rate Penalty'!$B$17:$U$1016,20,FALSE),0)),0)</f>
        <v>0</v>
      </c>
    </row>
    <row r="429" spans="1:6" x14ac:dyDescent="0.25">
      <c r="A429" s="308">
        <f t="shared" si="6"/>
        <v>418</v>
      </c>
      <c r="B429" s="313" t="str">
        <f>IF(+'10. Type 1 Emp Cov. Period Comp'!B438=0," ",+'10. Type 1 Emp Cov. Period Comp'!B438)</f>
        <v xml:space="preserve"> </v>
      </c>
      <c r="C429" s="466" t="str">
        <f>IF(+'10. Type 1 Emp Cov. Period Comp'!C438=0," ",+'10. Type 1 Emp Cov. Period Comp'!C438)</f>
        <v xml:space="preserve"> </v>
      </c>
      <c r="D429" s="313">
        <f>+'10. Type 1 Emp Cov. Period Comp'!AE438</f>
        <v>0</v>
      </c>
      <c r="E429" s="467">
        <f>+'11. Type 1 Emp 2020 FTE'!AG436+'11. Type 1 Emp 2020 FTE'!AH436</f>
        <v>0</v>
      </c>
      <c r="F429" s="313">
        <f>ROUND(IF('10. Type 1 Emp Cov. Period Comp'!B438=0,IF('8. Wage Rate Penalty'!U434=0,0,'8. Wage Rate Penalty'!U434),_xlfn.IFNA(VLOOKUP('10. Type 1 Emp Cov. Period Comp'!B438,'8. Wage Rate Penalty'!$B$17:$U$1016,20,FALSE),0)),0)</f>
        <v>0</v>
      </c>
    </row>
    <row r="430" spans="1:6" x14ac:dyDescent="0.25">
      <c r="A430" s="308">
        <f t="shared" si="6"/>
        <v>419</v>
      </c>
      <c r="B430" s="313" t="str">
        <f>IF(+'10. Type 1 Emp Cov. Period Comp'!B439=0," ",+'10. Type 1 Emp Cov. Period Comp'!B439)</f>
        <v xml:space="preserve"> </v>
      </c>
      <c r="C430" s="466" t="str">
        <f>IF(+'10. Type 1 Emp Cov. Period Comp'!C439=0," ",+'10. Type 1 Emp Cov. Period Comp'!C439)</f>
        <v xml:space="preserve"> </v>
      </c>
      <c r="D430" s="313">
        <f>+'10. Type 1 Emp Cov. Period Comp'!AE439</f>
        <v>0</v>
      </c>
      <c r="E430" s="467">
        <f>+'11. Type 1 Emp 2020 FTE'!AG437+'11. Type 1 Emp 2020 FTE'!AH437</f>
        <v>0</v>
      </c>
      <c r="F430" s="313">
        <f>ROUND(IF('10. Type 1 Emp Cov. Period Comp'!B439=0,IF('8. Wage Rate Penalty'!U435=0,0,'8. Wage Rate Penalty'!U435),_xlfn.IFNA(VLOOKUP('10. Type 1 Emp Cov. Period Comp'!B439,'8. Wage Rate Penalty'!$B$17:$U$1016,20,FALSE),0)),0)</f>
        <v>0</v>
      </c>
    </row>
    <row r="431" spans="1:6" x14ac:dyDescent="0.25">
      <c r="A431" s="308">
        <f t="shared" si="6"/>
        <v>420</v>
      </c>
      <c r="B431" s="313" t="str">
        <f>IF(+'10. Type 1 Emp Cov. Period Comp'!B440=0," ",+'10. Type 1 Emp Cov. Period Comp'!B440)</f>
        <v xml:space="preserve"> </v>
      </c>
      <c r="C431" s="466" t="str">
        <f>IF(+'10. Type 1 Emp Cov. Period Comp'!C440=0," ",+'10. Type 1 Emp Cov. Period Comp'!C440)</f>
        <v xml:space="preserve"> </v>
      </c>
      <c r="D431" s="313">
        <f>+'10. Type 1 Emp Cov. Period Comp'!AE440</f>
        <v>0</v>
      </c>
      <c r="E431" s="467">
        <f>+'11. Type 1 Emp 2020 FTE'!AG438+'11. Type 1 Emp 2020 FTE'!AH438</f>
        <v>0</v>
      </c>
      <c r="F431" s="313">
        <f>ROUND(IF('10. Type 1 Emp Cov. Period Comp'!B440=0,IF('8. Wage Rate Penalty'!U436=0,0,'8. Wage Rate Penalty'!U436),_xlfn.IFNA(VLOOKUP('10. Type 1 Emp Cov. Period Comp'!B440,'8. Wage Rate Penalty'!$B$17:$U$1016,20,FALSE),0)),0)</f>
        <v>0</v>
      </c>
    </row>
    <row r="432" spans="1:6" x14ac:dyDescent="0.25">
      <c r="A432" s="308">
        <f t="shared" si="6"/>
        <v>421</v>
      </c>
      <c r="B432" s="313" t="str">
        <f>IF(+'10. Type 1 Emp Cov. Period Comp'!B441=0," ",+'10. Type 1 Emp Cov. Period Comp'!B441)</f>
        <v xml:space="preserve"> </v>
      </c>
      <c r="C432" s="466" t="str">
        <f>IF(+'10. Type 1 Emp Cov. Period Comp'!C441=0," ",+'10. Type 1 Emp Cov. Period Comp'!C441)</f>
        <v xml:space="preserve"> </v>
      </c>
      <c r="D432" s="313">
        <f>+'10. Type 1 Emp Cov. Period Comp'!AE441</f>
        <v>0</v>
      </c>
      <c r="E432" s="467">
        <f>+'11. Type 1 Emp 2020 FTE'!AG439+'11. Type 1 Emp 2020 FTE'!AH439</f>
        <v>0</v>
      </c>
      <c r="F432" s="313">
        <f>ROUND(IF('10. Type 1 Emp Cov. Period Comp'!B441=0,IF('8. Wage Rate Penalty'!U437=0,0,'8. Wage Rate Penalty'!U437),_xlfn.IFNA(VLOOKUP('10. Type 1 Emp Cov. Period Comp'!B441,'8. Wage Rate Penalty'!$B$17:$U$1016,20,FALSE),0)),0)</f>
        <v>0</v>
      </c>
    </row>
    <row r="433" spans="1:6" x14ac:dyDescent="0.25">
      <c r="A433" s="308">
        <f t="shared" si="6"/>
        <v>422</v>
      </c>
      <c r="B433" s="313" t="str">
        <f>IF(+'10. Type 1 Emp Cov. Period Comp'!B442=0," ",+'10. Type 1 Emp Cov. Period Comp'!B442)</f>
        <v xml:space="preserve"> </v>
      </c>
      <c r="C433" s="466" t="str">
        <f>IF(+'10. Type 1 Emp Cov. Period Comp'!C442=0," ",+'10. Type 1 Emp Cov. Period Comp'!C442)</f>
        <v xml:space="preserve"> </v>
      </c>
      <c r="D433" s="313">
        <f>+'10. Type 1 Emp Cov. Period Comp'!AE442</f>
        <v>0</v>
      </c>
      <c r="E433" s="467">
        <f>+'11. Type 1 Emp 2020 FTE'!AG440+'11. Type 1 Emp 2020 FTE'!AH440</f>
        <v>0</v>
      </c>
      <c r="F433" s="313">
        <f>ROUND(IF('10. Type 1 Emp Cov. Period Comp'!B442=0,IF('8. Wage Rate Penalty'!U438=0,0,'8. Wage Rate Penalty'!U438),_xlfn.IFNA(VLOOKUP('10. Type 1 Emp Cov. Period Comp'!B442,'8. Wage Rate Penalty'!$B$17:$U$1016,20,FALSE),0)),0)</f>
        <v>0</v>
      </c>
    </row>
    <row r="434" spans="1:6" x14ac:dyDescent="0.25">
      <c r="A434" s="308">
        <f t="shared" si="6"/>
        <v>423</v>
      </c>
      <c r="B434" s="313" t="str">
        <f>IF(+'10. Type 1 Emp Cov. Period Comp'!B443=0," ",+'10. Type 1 Emp Cov. Period Comp'!B443)</f>
        <v xml:space="preserve"> </v>
      </c>
      <c r="C434" s="466" t="str">
        <f>IF(+'10. Type 1 Emp Cov. Period Comp'!C443=0," ",+'10. Type 1 Emp Cov. Period Comp'!C443)</f>
        <v xml:space="preserve"> </v>
      </c>
      <c r="D434" s="313">
        <f>+'10. Type 1 Emp Cov. Period Comp'!AE443</f>
        <v>0</v>
      </c>
      <c r="E434" s="467">
        <f>+'11. Type 1 Emp 2020 FTE'!AG441+'11. Type 1 Emp 2020 FTE'!AH441</f>
        <v>0</v>
      </c>
      <c r="F434" s="313">
        <f>ROUND(IF('10. Type 1 Emp Cov. Period Comp'!B443=0,IF('8. Wage Rate Penalty'!U439=0,0,'8. Wage Rate Penalty'!U439),_xlfn.IFNA(VLOOKUP('10. Type 1 Emp Cov. Period Comp'!B443,'8. Wage Rate Penalty'!$B$17:$U$1016,20,FALSE),0)),0)</f>
        <v>0</v>
      </c>
    </row>
    <row r="435" spans="1:6" x14ac:dyDescent="0.25">
      <c r="A435" s="308">
        <f t="shared" si="6"/>
        <v>424</v>
      </c>
      <c r="B435" s="313" t="str">
        <f>IF(+'10. Type 1 Emp Cov. Period Comp'!B444=0," ",+'10. Type 1 Emp Cov. Period Comp'!B444)</f>
        <v xml:space="preserve"> </v>
      </c>
      <c r="C435" s="466" t="str">
        <f>IF(+'10. Type 1 Emp Cov. Period Comp'!C444=0," ",+'10. Type 1 Emp Cov. Period Comp'!C444)</f>
        <v xml:space="preserve"> </v>
      </c>
      <c r="D435" s="313">
        <f>+'10. Type 1 Emp Cov. Period Comp'!AE444</f>
        <v>0</v>
      </c>
      <c r="E435" s="467">
        <f>+'11. Type 1 Emp 2020 FTE'!AG442+'11. Type 1 Emp 2020 FTE'!AH442</f>
        <v>0</v>
      </c>
      <c r="F435" s="313">
        <f>ROUND(IF('10. Type 1 Emp Cov. Period Comp'!B444=0,IF('8. Wage Rate Penalty'!U440=0,0,'8. Wage Rate Penalty'!U440),_xlfn.IFNA(VLOOKUP('10. Type 1 Emp Cov. Period Comp'!B444,'8. Wage Rate Penalty'!$B$17:$U$1016,20,FALSE),0)),0)</f>
        <v>0</v>
      </c>
    </row>
    <row r="436" spans="1:6" x14ac:dyDescent="0.25">
      <c r="A436" s="308">
        <f t="shared" si="6"/>
        <v>425</v>
      </c>
      <c r="B436" s="313" t="str">
        <f>IF(+'10. Type 1 Emp Cov. Period Comp'!B445=0," ",+'10. Type 1 Emp Cov. Period Comp'!B445)</f>
        <v xml:space="preserve"> </v>
      </c>
      <c r="C436" s="466" t="str">
        <f>IF(+'10. Type 1 Emp Cov. Period Comp'!C445=0," ",+'10. Type 1 Emp Cov. Period Comp'!C445)</f>
        <v xml:space="preserve"> </v>
      </c>
      <c r="D436" s="313">
        <f>+'10. Type 1 Emp Cov. Period Comp'!AE445</f>
        <v>0</v>
      </c>
      <c r="E436" s="467">
        <f>+'11. Type 1 Emp 2020 FTE'!AG443+'11. Type 1 Emp 2020 FTE'!AH443</f>
        <v>0</v>
      </c>
      <c r="F436" s="313">
        <f>ROUND(IF('10. Type 1 Emp Cov. Period Comp'!B445=0,IF('8. Wage Rate Penalty'!U441=0,0,'8. Wage Rate Penalty'!U441),_xlfn.IFNA(VLOOKUP('10. Type 1 Emp Cov. Period Comp'!B445,'8. Wage Rate Penalty'!$B$17:$U$1016,20,FALSE),0)),0)</f>
        <v>0</v>
      </c>
    </row>
    <row r="437" spans="1:6" x14ac:dyDescent="0.25">
      <c r="A437" s="308">
        <f t="shared" si="6"/>
        <v>426</v>
      </c>
      <c r="B437" s="313" t="str">
        <f>IF(+'10. Type 1 Emp Cov. Period Comp'!B446=0," ",+'10. Type 1 Emp Cov. Period Comp'!B446)</f>
        <v xml:space="preserve"> </v>
      </c>
      <c r="C437" s="466" t="str">
        <f>IF(+'10. Type 1 Emp Cov. Period Comp'!C446=0," ",+'10. Type 1 Emp Cov. Period Comp'!C446)</f>
        <v xml:space="preserve"> </v>
      </c>
      <c r="D437" s="313">
        <f>+'10. Type 1 Emp Cov. Period Comp'!AE446</f>
        <v>0</v>
      </c>
      <c r="E437" s="467">
        <f>+'11. Type 1 Emp 2020 FTE'!AG444+'11. Type 1 Emp 2020 FTE'!AH444</f>
        <v>0</v>
      </c>
      <c r="F437" s="313">
        <f>ROUND(IF('10. Type 1 Emp Cov. Period Comp'!B446=0,IF('8. Wage Rate Penalty'!U442=0,0,'8. Wage Rate Penalty'!U442),_xlfn.IFNA(VLOOKUP('10. Type 1 Emp Cov. Period Comp'!B446,'8. Wage Rate Penalty'!$B$17:$U$1016,20,FALSE),0)),0)</f>
        <v>0</v>
      </c>
    </row>
    <row r="438" spans="1:6" x14ac:dyDescent="0.25">
      <c r="A438" s="308">
        <f t="shared" si="6"/>
        <v>427</v>
      </c>
      <c r="B438" s="313" t="str">
        <f>IF(+'10. Type 1 Emp Cov. Period Comp'!B447=0," ",+'10. Type 1 Emp Cov. Period Comp'!B447)</f>
        <v xml:space="preserve"> </v>
      </c>
      <c r="C438" s="466" t="str">
        <f>IF(+'10. Type 1 Emp Cov. Period Comp'!C447=0," ",+'10. Type 1 Emp Cov. Period Comp'!C447)</f>
        <v xml:space="preserve"> </v>
      </c>
      <c r="D438" s="313">
        <f>+'10. Type 1 Emp Cov. Period Comp'!AE447</f>
        <v>0</v>
      </c>
      <c r="E438" s="467">
        <f>+'11. Type 1 Emp 2020 FTE'!AG445+'11. Type 1 Emp 2020 FTE'!AH445</f>
        <v>0</v>
      </c>
      <c r="F438" s="313">
        <f>ROUND(IF('10. Type 1 Emp Cov. Period Comp'!B447=0,IF('8. Wage Rate Penalty'!U443=0,0,'8. Wage Rate Penalty'!U443),_xlfn.IFNA(VLOOKUP('10. Type 1 Emp Cov. Period Comp'!B447,'8. Wage Rate Penalty'!$B$17:$U$1016,20,FALSE),0)),0)</f>
        <v>0</v>
      </c>
    </row>
    <row r="439" spans="1:6" x14ac:dyDescent="0.25">
      <c r="A439" s="308">
        <f t="shared" si="6"/>
        <v>428</v>
      </c>
      <c r="B439" s="313" t="str">
        <f>IF(+'10. Type 1 Emp Cov. Period Comp'!B448=0," ",+'10. Type 1 Emp Cov. Period Comp'!B448)</f>
        <v xml:space="preserve"> </v>
      </c>
      <c r="C439" s="466" t="str">
        <f>IF(+'10. Type 1 Emp Cov. Period Comp'!C448=0," ",+'10. Type 1 Emp Cov. Period Comp'!C448)</f>
        <v xml:space="preserve"> </v>
      </c>
      <c r="D439" s="313">
        <f>+'10. Type 1 Emp Cov. Period Comp'!AE448</f>
        <v>0</v>
      </c>
      <c r="E439" s="467">
        <f>+'11. Type 1 Emp 2020 FTE'!AG446+'11. Type 1 Emp 2020 FTE'!AH446</f>
        <v>0</v>
      </c>
      <c r="F439" s="313">
        <f>ROUND(IF('10. Type 1 Emp Cov. Period Comp'!B448=0,IF('8. Wage Rate Penalty'!U444=0,0,'8. Wage Rate Penalty'!U444),_xlfn.IFNA(VLOOKUP('10. Type 1 Emp Cov. Period Comp'!B448,'8. Wage Rate Penalty'!$B$17:$U$1016,20,FALSE),0)),0)</f>
        <v>0</v>
      </c>
    </row>
    <row r="440" spans="1:6" x14ac:dyDescent="0.25">
      <c r="A440" s="308">
        <f t="shared" si="6"/>
        <v>429</v>
      </c>
      <c r="B440" s="313" t="str">
        <f>IF(+'10. Type 1 Emp Cov. Period Comp'!B449=0," ",+'10. Type 1 Emp Cov. Period Comp'!B449)</f>
        <v xml:space="preserve"> </v>
      </c>
      <c r="C440" s="466" t="str">
        <f>IF(+'10. Type 1 Emp Cov. Period Comp'!C449=0," ",+'10. Type 1 Emp Cov. Period Comp'!C449)</f>
        <v xml:space="preserve"> </v>
      </c>
      <c r="D440" s="313">
        <f>+'10. Type 1 Emp Cov. Period Comp'!AE449</f>
        <v>0</v>
      </c>
      <c r="E440" s="467">
        <f>+'11. Type 1 Emp 2020 FTE'!AG447+'11. Type 1 Emp 2020 FTE'!AH447</f>
        <v>0</v>
      </c>
      <c r="F440" s="313">
        <f>ROUND(IF('10. Type 1 Emp Cov. Period Comp'!B449=0,IF('8. Wage Rate Penalty'!U445=0,0,'8. Wage Rate Penalty'!U445),_xlfn.IFNA(VLOOKUP('10. Type 1 Emp Cov. Period Comp'!B449,'8. Wage Rate Penalty'!$B$17:$U$1016,20,FALSE),0)),0)</f>
        <v>0</v>
      </c>
    </row>
    <row r="441" spans="1:6" x14ac:dyDescent="0.25">
      <c r="A441" s="308">
        <f t="shared" si="6"/>
        <v>430</v>
      </c>
      <c r="B441" s="313" t="str">
        <f>IF(+'10. Type 1 Emp Cov. Period Comp'!B450=0," ",+'10. Type 1 Emp Cov. Period Comp'!B450)</f>
        <v xml:space="preserve"> </v>
      </c>
      <c r="C441" s="466" t="str">
        <f>IF(+'10. Type 1 Emp Cov. Period Comp'!C450=0," ",+'10. Type 1 Emp Cov. Period Comp'!C450)</f>
        <v xml:space="preserve"> </v>
      </c>
      <c r="D441" s="313">
        <f>+'10. Type 1 Emp Cov. Period Comp'!AE450</f>
        <v>0</v>
      </c>
      <c r="E441" s="467">
        <f>+'11. Type 1 Emp 2020 FTE'!AG448+'11. Type 1 Emp 2020 FTE'!AH448</f>
        <v>0</v>
      </c>
      <c r="F441" s="313">
        <f>ROUND(IF('10. Type 1 Emp Cov. Period Comp'!B450=0,IF('8. Wage Rate Penalty'!U446=0,0,'8. Wage Rate Penalty'!U446),_xlfn.IFNA(VLOOKUP('10. Type 1 Emp Cov. Period Comp'!B450,'8. Wage Rate Penalty'!$B$17:$U$1016,20,FALSE),0)),0)</f>
        <v>0</v>
      </c>
    </row>
    <row r="442" spans="1:6" x14ac:dyDescent="0.25">
      <c r="A442" s="308">
        <f t="shared" si="6"/>
        <v>431</v>
      </c>
      <c r="B442" s="313" t="str">
        <f>IF(+'10. Type 1 Emp Cov. Period Comp'!B451=0," ",+'10. Type 1 Emp Cov. Period Comp'!B451)</f>
        <v xml:space="preserve"> </v>
      </c>
      <c r="C442" s="466" t="str">
        <f>IF(+'10. Type 1 Emp Cov. Period Comp'!C451=0," ",+'10. Type 1 Emp Cov. Period Comp'!C451)</f>
        <v xml:space="preserve"> </v>
      </c>
      <c r="D442" s="313">
        <f>+'10. Type 1 Emp Cov. Period Comp'!AE451</f>
        <v>0</v>
      </c>
      <c r="E442" s="467">
        <f>+'11. Type 1 Emp 2020 FTE'!AG449+'11. Type 1 Emp 2020 FTE'!AH449</f>
        <v>0</v>
      </c>
      <c r="F442" s="313">
        <f>ROUND(IF('10. Type 1 Emp Cov. Period Comp'!B451=0,IF('8. Wage Rate Penalty'!U447=0,0,'8. Wage Rate Penalty'!U447),_xlfn.IFNA(VLOOKUP('10. Type 1 Emp Cov. Period Comp'!B451,'8. Wage Rate Penalty'!$B$17:$U$1016,20,FALSE),0)),0)</f>
        <v>0</v>
      </c>
    </row>
    <row r="443" spans="1:6" x14ac:dyDescent="0.25">
      <c r="A443" s="308">
        <f t="shared" si="6"/>
        <v>432</v>
      </c>
      <c r="B443" s="313" t="str">
        <f>IF(+'10. Type 1 Emp Cov. Period Comp'!B452=0," ",+'10. Type 1 Emp Cov. Period Comp'!B452)</f>
        <v xml:space="preserve"> </v>
      </c>
      <c r="C443" s="466" t="str">
        <f>IF(+'10. Type 1 Emp Cov. Period Comp'!C452=0," ",+'10. Type 1 Emp Cov. Period Comp'!C452)</f>
        <v xml:space="preserve"> </v>
      </c>
      <c r="D443" s="313">
        <f>+'10. Type 1 Emp Cov. Period Comp'!AE452</f>
        <v>0</v>
      </c>
      <c r="E443" s="467">
        <f>+'11. Type 1 Emp 2020 FTE'!AG450+'11. Type 1 Emp 2020 FTE'!AH450</f>
        <v>0</v>
      </c>
      <c r="F443" s="313">
        <f>ROUND(IF('10. Type 1 Emp Cov. Period Comp'!B452=0,IF('8. Wage Rate Penalty'!U448=0,0,'8. Wage Rate Penalty'!U448),_xlfn.IFNA(VLOOKUP('10. Type 1 Emp Cov. Period Comp'!B452,'8. Wage Rate Penalty'!$B$17:$U$1016,20,FALSE),0)),0)</f>
        <v>0</v>
      </c>
    </row>
    <row r="444" spans="1:6" x14ac:dyDescent="0.25">
      <c r="A444" s="308">
        <f t="shared" si="6"/>
        <v>433</v>
      </c>
      <c r="B444" s="313" t="str">
        <f>IF(+'10. Type 1 Emp Cov. Period Comp'!B453=0," ",+'10. Type 1 Emp Cov. Period Comp'!B453)</f>
        <v xml:space="preserve"> </v>
      </c>
      <c r="C444" s="466" t="str">
        <f>IF(+'10. Type 1 Emp Cov. Period Comp'!C453=0," ",+'10. Type 1 Emp Cov. Period Comp'!C453)</f>
        <v xml:space="preserve"> </v>
      </c>
      <c r="D444" s="313">
        <f>+'10. Type 1 Emp Cov. Period Comp'!AE453</f>
        <v>0</v>
      </c>
      <c r="E444" s="467">
        <f>+'11. Type 1 Emp 2020 FTE'!AG451+'11. Type 1 Emp 2020 FTE'!AH451</f>
        <v>0</v>
      </c>
      <c r="F444" s="313">
        <f>ROUND(IF('10. Type 1 Emp Cov. Period Comp'!B453=0,IF('8. Wage Rate Penalty'!U449=0,0,'8. Wage Rate Penalty'!U449),_xlfn.IFNA(VLOOKUP('10. Type 1 Emp Cov. Period Comp'!B453,'8. Wage Rate Penalty'!$B$17:$U$1016,20,FALSE),0)),0)</f>
        <v>0</v>
      </c>
    </row>
    <row r="445" spans="1:6" x14ac:dyDescent="0.25">
      <c r="A445" s="308">
        <f t="shared" si="6"/>
        <v>434</v>
      </c>
      <c r="B445" s="313" t="str">
        <f>IF(+'10. Type 1 Emp Cov. Period Comp'!B454=0," ",+'10. Type 1 Emp Cov. Period Comp'!B454)</f>
        <v xml:space="preserve"> </v>
      </c>
      <c r="C445" s="466" t="str">
        <f>IF(+'10. Type 1 Emp Cov. Period Comp'!C454=0," ",+'10. Type 1 Emp Cov. Period Comp'!C454)</f>
        <v xml:space="preserve"> </v>
      </c>
      <c r="D445" s="313">
        <f>+'10. Type 1 Emp Cov. Period Comp'!AE454</f>
        <v>0</v>
      </c>
      <c r="E445" s="467">
        <f>+'11. Type 1 Emp 2020 FTE'!AG452+'11. Type 1 Emp 2020 FTE'!AH452</f>
        <v>0</v>
      </c>
      <c r="F445" s="313">
        <f>ROUND(IF('10. Type 1 Emp Cov. Period Comp'!B454=0,IF('8. Wage Rate Penalty'!U450=0,0,'8. Wage Rate Penalty'!U450),_xlfn.IFNA(VLOOKUP('10. Type 1 Emp Cov. Period Comp'!B454,'8. Wage Rate Penalty'!$B$17:$U$1016,20,FALSE),0)),0)</f>
        <v>0</v>
      </c>
    </row>
    <row r="446" spans="1:6" x14ac:dyDescent="0.25">
      <c r="A446" s="308">
        <f t="shared" si="6"/>
        <v>435</v>
      </c>
      <c r="B446" s="313" t="str">
        <f>IF(+'10. Type 1 Emp Cov. Period Comp'!B455=0," ",+'10. Type 1 Emp Cov. Period Comp'!B455)</f>
        <v xml:space="preserve"> </v>
      </c>
      <c r="C446" s="466" t="str">
        <f>IF(+'10. Type 1 Emp Cov. Period Comp'!C455=0," ",+'10. Type 1 Emp Cov. Period Comp'!C455)</f>
        <v xml:space="preserve"> </v>
      </c>
      <c r="D446" s="313">
        <f>+'10. Type 1 Emp Cov. Period Comp'!AE455</f>
        <v>0</v>
      </c>
      <c r="E446" s="467">
        <f>+'11. Type 1 Emp 2020 FTE'!AG453+'11. Type 1 Emp 2020 FTE'!AH453</f>
        <v>0</v>
      </c>
      <c r="F446" s="313">
        <f>ROUND(IF('10. Type 1 Emp Cov. Period Comp'!B455=0,IF('8. Wage Rate Penalty'!U451=0,0,'8. Wage Rate Penalty'!U451),_xlfn.IFNA(VLOOKUP('10. Type 1 Emp Cov. Period Comp'!B455,'8. Wage Rate Penalty'!$B$17:$U$1016,20,FALSE),0)),0)</f>
        <v>0</v>
      </c>
    </row>
    <row r="447" spans="1:6" x14ac:dyDescent="0.25">
      <c r="A447" s="308">
        <f t="shared" si="6"/>
        <v>436</v>
      </c>
      <c r="B447" s="313" t="str">
        <f>IF(+'10. Type 1 Emp Cov. Period Comp'!B456=0," ",+'10. Type 1 Emp Cov. Period Comp'!B456)</f>
        <v xml:space="preserve"> </v>
      </c>
      <c r="C447" s="466" t="str">
        <f>IF(+'10. Type 1 Emp Cov. Period Comp'!C456=0," ",+'10. Type 1 Emp Cov. Period Comp'!C456)</f>
        <v xml:space="preserve"> </v>
      </c>
      <c r="D447" s="313">
        <f>+'10. Type 1 Emp Cov. Period Comp'!AE456</f>
        <v>0</v>
      </c>
      <c r="E447" s="467">
        <f>+'11. Type 1 Emp 2020 FTE'!AG454+'11. Type 1 Emp 2020 FTE'!AH454</f>
        <v>0</v>
      </c>
      <c r="F447" s="313">
        <f>ROUND(IF('10. Type 1 Emp Cov. Period Comp'!B456=0,IF('8. Wage Rate Penalty'!U452=0,0,'8. Wage Rate Penalty'!U452),_xlfn.IFNA(VLOOKUP('10. Type 1 Emp Cov. Period Comp'!B456,'8. Wage Rate Penalty'!$B$17:$U$1016,20,FALSE),0)),0)</f>
        <v>0</v>
      </c>
    </row>
    <row r="448" spans="1:6" x14ac:dyDescent="0.25">
      <c r="A448" s="308">
        <f t="shared" si="6"/>
        <v>437</v>
      </c>
      <c r="B448" s="313" t="str">
        <f>IF(+'10. Type 1 Emp Cov. Period Comp'!B457=0," ",+'10. Type 1 Emp Cov. Period Comp'!B457)</f>
        <v xml:space="preserve"> </v>
      </c>
      <c r="C448" s="466" t="str">
        <f>IF(+'10. Type 1 Emp Cov. Period Comp'!C457=0," ",+'10. Type 1 Emp Cov. Period Comp'!C457)</f>
        <v xml:space="preserve"> </v>
      </c>
      <c r="D448" s="313">
        <f>+'10. Type 1 Emp Cov. Period Comp'!AE457</f>
        <v>0</v>
      </c>
      <c r="E448" s="467">
        <f>+'11. Type 1 Emp 2020 FTE'!AG455+'11. Type 1 Emp 2020 FTE'!AH455</f>
        <v>0</v>
      </c>
      <c r="F448" s="313">
        <f>ROUND(IF('10. Type 1 Emp Cov. Period Comp'!B457=0,IF('8. Wage Rate Penalty'!U453=0,0,'8. Wage Rate Penalty'!U453),_xlfn.IFNA(VLOOKUP('10. Type 1 Emp Cov. Period Comp'!B457,'8. Wage Rate Penalty'!$B$17:$U$1016,20,FALSE),0)),0)</f>
        <v>0</v>
      </c>
    </row>
    <row r="449" spans="1:6" x14ac:dyDescent="0.25">
      <c r="A449" s="308">
        <f t="shared" si="6"/>
        <v>438</v>
      </c>
      <c r="B449" s="313" t="str">
        <f>IF(+'10. Type 1 Emp Cov. Period Comp'!B458=0," ",+'10. Type 1 Emp Cov. Period Comp'!B458)</f>
        <v xml:space="preserve"> </v>
      </c>
      <c r="C449" s="466" t="str">
        <f>IF(+'10. Type 1 Emp Cov. Period Comp'!C458=0," ",+'10. Type 1 Emp Cov. Period Comp'!C458)</f>
        <v xml:space="preserve"> </v>
      </c>
      <c r="D449" s="313">
        <f>+'10. Type 1 Emp Cov. Period Comp'!AE458</f>
        <v>0</v>
      </c>
      <c r="E449" s="467">
        <f>+'11. Type 1 Emp 2020 FTE'!AG456+'11. Type 1 Emp 2020 FTE'!AH456</f>
        <v>0</v>
      </c>
      <c r="F449" s="313">
        <f>ROUND(IF('10. Type 1 Emp Cov. Period Comp'!B458=0,IF('8. Wage Rate Penalty'!U454=0,0,'8. Wage Rate Penalty'!U454),_xlfn.IFNA(VLOOKUP('10. Type 1 Emp Cov. Period Comp'!B458,'8. Wage Rate Penalty'!$B$17:$U$1016,20,FALSE),0)),0)</f>
        <v>0</v>
      </c>
    </row>
    <row r="450" spans="1:6" x14ac:dyDescent="0.25">
      <c r="A450" s="308">
        <f t="shared" si="6"/>
        <v>439</v>
      </c>
      <c r="B450" s="313" t="str">
        <f>IF(+'10. Type 1 Emp Cov. Period Comp'!B459=0," ",+'10. Type 1 Emp Cov. Period Comp'!B459)</f>
        <v xml:space="preserve"> </v>
      </c>
      <c r="C450" s="466" t="str">
        <f>IF(+'10. Type 1 Emp Cov. Period Comp'!C459=0," ",+'10. Type 1 Emp Cov. Period Comp'!C459)</f>
        <v xml:space="preserve"> </v>
      </c>
      <c r="D450" s="313">
        <f>+'10. Type 1 Emp Cov. Period Comp'!AE459</f>
        <v>0</v>
      </c>
      <c r="E450" s="467">
        <f>+'11. Type 1 Emp 2020 FTE'!AG457+'11. Type 1 Emp 2020 FTE'!AH457</f>
        <v>0</v>
      </c>
      <c r="F450" s="313">
        <f>ROUND(IF('10. Type 1 Emp Cov. Period Comp'!B459=0,IF('8. Wage Rate Penalty'!U455=0,0,'8. Wage Rate Penalty'!U455),_xlfn.IFNA(VLOOKUP('10. Type 1 Emp Cov. Period Comp'!B459,'8. Wage Rate Penalty'!$B$17:$U$1016,20,FALSE),0)),0)</f>
        <v>0</v>
      </c>
    </row>
    <row r="451" spans="1:6" x14ac:dyDescent="0.25">
      <c r="A451" s="308">
        <f t="shared" si="6"/>
        <v>440</v>
      </c>
      <c r="B451" s="313" t="str">
        <f>IF(+'10. Type 1 Emp Cov. Period Comp'!B460=0," ",+'10. Type 1 Emp Cov. Period Comp'!B460)</f>
        <v xml:space="preserve"> </v>
      </c>
      <c r="C451" s="466" t="str">
        <f>IF(+'10. Type 1 Emp Cov. Period Comp'!C460=0," ",+'10. Type 1 Emp Cov. Period Comp'!C460)</f>
        <v xml:space="preserve"> </v>
      </c>
      <c r="D451" s="313">
        <f>+'10. Type 1 Emp Cov. Period Comp'!AE460</f>
        <v>0</v>
      </c>
      <c r="E451" s="467">
        <f>+'11. Type 1 Emp 2020 FTE'!AG458+'11. Type 1 Emp 2020 FTE'!AH458</f>
        <v>0</v>
      </c>
      <c r="F451" s="313">
        <f>ROUND(IF('10. Type 1 Emp Cov. Period Comp'!B460=0,IF('8. Wage Rate Penalty'!U456=0,0,'8. Wage Rate Penalty'!U456),_xlfn.IFNA(VLOOKUP('10. Type 1 Emp Cov. Period Comp'!B460,'8. Wage Rate Penalty'!$B$17:$U$1016,20,FALSE),0)),0)</f>
        <v>0</v>
      </c>
    </row>
    <row r="452" spans="1:6" x14ac:dyDescent="0.25">
      <c r="A452" s="308">
        <f t="shared" si="6"/>
        <v>441</v>
      </c>
      <c r="B452" s="313" t="str">
        <f>IF(+'10. Type 1 Emp Cov. Period Comp'!B461=0," ",+'10. Type 1 Emp Cov. Period Comp'!B461)</f>
        <v xml:space="preserve"> </v>
      </c>
      <c r="C452" s="466" t="str">
        <f>IF(+'10. Type 1 Emp Cov. Period Comp'!C461=0," ",+'10. Type 1 Emp Cov. Period Comp'!C461)</f>
        <v xml:space="preserve"> </v>
      </c>
      <c r="D452" s="313">
        <f>+'10. Type 1 Emp Cov. Period Comp'!AE461</f>
        <v>0</v>
      </c>
      <c r="E452" s="467">
        <f>+'11. Type 1 Emp 2020 FTE'!AG459+'11. Type 1 Emp 2020 FTE'!AH459</f>
        <v>0</v>
      </c>
      <c r="F452" s="313">
        <f>ROUND(IF('10. Type 1 Emp Cov. Period Comp'!B461=0,IF('8. Wage Rate Penalty'!U457=0,0,'8. Wage Rate Penalty'!U457),_xlfn.IFNA(VLOOKUP('10. Type 1 Emp Cov. Period Comp'!B461,'8. Wage Rate Penalty'!$B$17:$U$1016,20,FALSE),0)),0)</f>
        <v>0</v>
      </c>
    </row>
    <row r="453" spans="1:6" x14ac:dyDescent="0.25">
      <c r="A453" s="308">
        <f t="shared" si="6"/>
        <v>442</v>
      </c>
      <c r="B453" s="313" t="str">
        <f>IF(+'10. Type 1 Emp Cov. Period Comp'!B462=0," ",+'10. Type 1 Emp Cov. Period Comp'!B462)</f>
        <v xml:space="preserve"> </v>
      </c>
      <c r="C453" s="466" t="str">
        <f>IF(+'10. Type 1 Emp Cov. Period Comp'!C462=0," ",+'10. Type 1 Emp Cov. Period Comp'!C462)</f>
        <v xml:space="preserve"> </v>
      </c>
      <c r="D453" s="313">
        <f>+'10. Type 1 Emp Cov. Period Comp'!AE462</f>
        <v>0</v>
      </c>
      <c r="E453" s="467">
        <f>+'11. Type 1 Emp 2020 FTE'!AG460+'11. Type 1 Emp 2020 FTE'!AH460</f>
        <v>0</v>
      </c>
      <c r="F453" s="313">
        <f>ROUND(IF('10. Type 1 Emp Cov. Period Comp'!B462=0,IF('8. Wage Rate Penalty'!U458=0,0,'8. Wage Rate Penalty'!U458),_xlfn.IFNA(VLOOKUP('10. Type 1 Emp Cov. Period Comp'!B462,'8. Wage Rate Penalty'!$B$17:$U$1016,20,FALSE),0)),0)</f>
        <v>0</v>
      </c>
    </row>
    <row r="454" spans="1:6" x14ac:dyDescent="0.25">
      <c r="A454" s="308">
        <f t="shared" si="6"/>
        <v>443</v>
      </c>
      <c r="B454" s="313" t="str">
        <f>IF(+'10. Type 1 Emp Cov. Period Comp'!B463=0," ",+'10. Type 1 Emp Cov. Period Comp'!B463)</f>
        <v xml:space="preserve"> </v>
      </c>
      <c r="C454" s="466" t="str">
        <f>IF(+'10. Type 1 Emp Cov. Period Comp'!C463=0," ",+'10. Type 1 Emp Cov. Period Comp'!C463)</f>
        <v xml:space="preserve"> </v>
      </c>
      <c r="D454" s="313">
        <f>+'10. Type 1 Emp Cov. Period Comp'!AE463</f>
        <v>0</v>
      </c>
      <c r="E454" s="467">
        <f>+'11. Type 1 Emp 2020 FTE'!AG461+'11. Type 1 Emp 2020 FTE'!AH461</f>
        <v>0</v>
      </c>
      <c r="F454" s="313">
        <f>ROUND(IF('10. Type 1 Emp Cov. Period Comp'!B463=0,IF('8. Wage Rate Penalty'!U459=0,0,'8. Wage Rate Penalty'!U459),_xlfn.IFNA(VLOOKUP('10. Type 1 Emp Cov. Period Comp'!B463,'8. Wage Rate Penalty'!$B$17:$U$1016,20,FALSE),0)),0)</f>
        <v>0</v>
      </c>
    </row>
    <row r="455" spans="1:6" x14ac:dyDescent="0.25">
      <c r="A455" s="308">
        <f t="shared" si="6"/>
        <v>444</v>
      </c>
      <c r="B455" s="313" t="str">
        <f>IF(+'10. Type 1 Emp Cov. Period Comp'!B464=0," ",+'10. Type 1 Emp Cov. Period Comp'!B464)</f>
        <v xml:space="preserve"> </v>
      </c>
      <c r="C455" s="466" t="str">
        <f>IF(+'10. Type 1 Emp Cov. Period Comp'!C464=0," ",+'10. Type 1 Emp Cov. Period Comp'!C464)</f>
        <v xml:space="preserve"> </v>
      </c>
      <c r="D455" s="313">
        <f>+'10. Type 1 Emp Cov. Period Comp'!AE464</f>
        <v>0</v>
      </c>
      <c r="E455" s="467">
        <f>+'11. Type 1 Emp 2020 FTE'!AG462+'11. Type 1 Emp 2020 FTE'!AH462</f>
        <v>0</v>
      </c>
      <c r="F455" s="313">
        <f>ROUND(IF('10. Type 1 Emp Cov. Period Comp'!B464=0,IF('8. Wage Rate Penalty'!U460=0,0,'8. Wage Rate Penalty'!U460),_xlfn.IFNA(VLOOKUP('10. Type 1 Emp Cov. Period Comp'!B464,'8. Wage Rate Penalty'!$B$17:$U$1016,20,FALSE),0)),0)</f>
        <v>0</v>
      </c>
    </row>
    <row r="456" spans="1:6" x14ac:dyDescent="0.25">
      <c r="A456" s="308">
        <f t="shared" si="6"/>
        <v>445</v>
      </c>
      <c r="B456" s="313" t="str">
        <f>IF(+'10. Type 1 Emp Cov. Period Comp'!B465=0," ",+'10. Type 1 Emp Cov. Period Comp'!B465)</f>
        <v xml:space="preserve"> </v>
      </c>
      <c r="C456" s="466" t="str">
        <f>IF(+'10. Type 1 Emp Cov. Period Comp'!C465=0," ",+'10. Type 1 Emp Cov. Period Comp'!C465)</f>
        <v xml:space="preserve"> </v>
      </c>
      <c r="D456" s="313">
        <f>+'10. Type 1 Emp Cov. Period Comp'!AE465</f>
        <v>0</v>
      </c>
      <c r="E456" s="467">
        <f>+'11. Type 1 Emp 2020 FTE'!AG463+'11. Type 1 Emp 2020 FTE'!AH463</f>
        <v>0</v>
      </c>
      <c r="F456" s="313">
        <f>ROUND(IF('10. Type 1 Emp Cov. Period Comp'!B465=0,IF('8. Wage Rate Penalty'!U461=0,0,'8. Wage Rate Penalty'!U461),_xlfn.IFNA(VLOOKUP('10. Type 1 Emp Cov. Period Comp'!B465,'8. Wage Rate Penalty'!$B$17:$U$1016,20,FALSE),0)),0)</f>
        <v>0</v>
      </c>
    </row>
    <row r="457" spans="1:6" x14ac:dyDescent="0.25">
      <c r="A457" s="308">
        <f t="shared" si="6"/>
        <v>446</v>
      </c>
      <c r="B457" s="313" t="str">
        <f>IF(+'10. Type 1 Emp Cov. Period Comp'!B466=0," ",+'10. Type 1 Emp Cov. Period Comp'!B466)</f>
        <v xml:space="preserve"> </v>
      </c>
      <c r="C457" s="466" t="str">
        <f>IF(+'10. Type 1 Emp Cov. Period Comp'!C466=0," ",+'10. Type 1 Emp Cov. Period Comp'!C466)</f>
        <v xml:space="preserve"> </v>
      </c>
      <c r="D457" s="313">
        <f>+'10. Type 1 Emp Cov. Period Comp'!AE466</f>
        <v>0</v>
      </c>
      <c r="E457" s="467">
        <f>+'11. Type 1 Emp 2020 FTE'!AG464+'11. Type 1 Emp 2020 FTE'!AH464</f>
        <v>0</v>
      </c>
      <c r="F457" s="313">
        <f>ROUND(IF('10. Type 1 Emp Cov. Period Comp'!B466=0,IF('8. Wage Rate Penalty'!U462=0,0,'8. Wage Rate Penalty'!U462),_xlfn.IFNA(VLOOKUP('10. Type 1 Emp Cov. Period Comp'!B466,'8. Wage Rate Penalty'!$B$17:$U$1016,20,FALSE),0)),0)</f>
        <v>0</v>
      </c>
    </row>
    <row r="458" spans="1:6" x14ac:dyDescent="0.25">
      <c r="A458" s="308">
        <f t="shared" si="6"/>
        <v>447</v>
      </c>
      <c r="B458" s="313" t="str">
        <f>IF(+'10. Type 1 Emp Cov. Period Comp'!B467=0," ",+'10. Type 1 Emp Cov. Period Comp'!B467)</f>
        <v xml:space="preserve"> </v>
      </c>
      <c r="C458" s="466" t="str">
        <f>IF(+'10. Type 1 Emp Cov. Period Comp'!C467=0," ",+'10. Type 1 Emp Cov. Period Comp'!C467)</f>
        <v xml:space="preserve"> </v>
      </c>
      <c r="D458" s="313">
        <f>+'10. Type 1 Emp Cov. Period Comp'!AE467</f>
        <v>0</v>
      </c>
      <c r="E458" s="467">
        <f>+'11. Type 1 Emp 2020 FTE'!AG465+'11. Type 1 Emp 2020 FTE'!AH465</f>
        <v>0</v>
      </c>
      <c r="F458" s="313">
        <f>ROUND(IF('10. Type 1 Emp Cov. Period Comp'!B467=0,IF('8. Wage Rate Penalty'!U463=0,0,'8. Wage Rate Penalty'!U463),_xlfn.IFNA(VLOOKUP('10. Type 1 Emp Cov. Period Comp'!B467,'8. Wage Rate Penalty'!$B$17:$U$1016,20,FALSE),0)),0)</f>
        <v>0</v>
      </c>
    </row>
    <row r="459" spans="1:6" x14ac:dyDescent="0.25">
      <c r="A459" s="308">
        <f t="shared" si="6"/>
        <v>448</v>
      </c>
      <c r="B459" s="313" t="str">
        <f>IF(+'10. Type 1 Emp Cov. Period Comp'!B468=0," ",+'10. Type 1 Emp Cov. Period Comp'!B468)</f>
        <v xml:space="preserve"> </v>
      </c>
      <c r="C459" s="466" t="str">
        <f>IF(+'10. Type 1 Emp Cov. Period Comp'!C468=0," ",+'10. Type 1 Emp Cov. Period Comp'!C468)</f>
        <v xml:space="preserve"> </v>
      </c>
      <c r="D459" s="313">
        <f>+'10. Type 1 Emp Cov. Period Comp'!AE468</f>
        <v>0</v>
      </c>
      <c r="E459" s="467">
        <f>+'11. Type 1 Emp 2020 FTE'!AG466+'11. Type 1 Emp 2020 FTE'!AH466</f>
        <v>0</v>
      </c>
      <c r="F459" s="313">
        <f>ROUND(IF('10. Type 1 Emp Cov. Period Comp'!B468=0,IF('8. Wage Rate Penalty'!U464=0,0,'8. Wage Rate Penalty'!U464),_xlfn.IFNA(VLOOKUP('10. Type 1 Emp Cov. Period Comp'!B468,'8. Wage Rate Penalty'!$B$17:$U$1016,20,FALSE),0)),0)</f>
        <v>0</v>
      </c>
    </row>
    <row r="460" spans="1:6" x14ac:dyDescent="0.25">
      <c r="A460" s="308">
        <f t="shared" si="6"/>
        <v>449</v>
      </c>
      <c r="B460" s="313" t="str">
        <f>IF(+'10. Type 1 Emp Cov. Period Comp'!B469=0," ",+'10. Type 1 Emp Cov. Period Comp'!B469)</f>
        <v xml:space="preserve"> </v>
      </c>
      <c r="C460" s="466" t="str">
        <f>IF(+'10. Type 1 Emp Cov. Period Comp'!C469=0," ",+'10. Type 1 Emp Cov. Period Comp'!C469)</f>
        <v xml:space="preserve"> </v>
      </c>
      <c r="D460" s="313">
        <f>+'10. Type 1 Emp Cov. Period Comp'!AE469</f>
        <v>0</v>
      </c>
      <c r="E460" s="467">
        <f>+'11. Type 1 Emp 2020 FTE'!AG467+'11. Type 1 Emp 2020 FTE'!AH467</f>
        <v>0</v>
      </c>
      <c r="F460" s="313">
        <f>ROUND(IF('10. Type 1 Emp Cov. Period Comp'!B469=0,IF('8. Wage Rate Penalty'!U465=0,0,'8. Wage Rate Penalty'!U465),_xlfn.IFNA(VLOOKUP('10. Type 1 Emp Cov. Period Comp'!B469,'8. Wage Rate Penalty'!$B$17:$U$1016,20,FALSE),0)),0)</f>
        <v>0</v>
      </c>
    </row>
    <row r="461" spans="1:6" x14ac:dyDescent="0.25">
      <c r="A461" s="308">
        <f t="shared" si="6"/>
        <v>450</v>
      </c>
      <c r="B461" s="313" t="str">
        <f>IF(+'10. Type 1 Emp Cov. Period Comp'!B470=0," ",+'10. Type 1 Emp Cov. Period Comp'!B470)</f>
        <v xml:space="preserve"> </v>
      </c>
      <c r="C461" s="466" t="str">
        <f>IF(+'10. Type 1 Emp Cov. Period Comp'!C470=0," ",+'10. Type 1 Emp Cov. Period Comp'!C470)</f>
        <v xml:space="preserve"> </v>
      </c>
      <c r="D461" s="313">
        <f>+'10. Type 1 Emp Cov. Period Comp'!AE470</f>
        <v>0</v>
      </c>
      <c r="E461" s="467">
        <f>+'11. Type 1 Emp 2020 FTE'!AG468+'11. Type 1 Emp 2020 FTE'!AH468</f>
        <v>0</v>
      </c>
      <c r="F461" s="313">
        <f>ROUND(IF('10. Type 1 Emp Cov. Period Comp'!B470=0,IF('8. Wage Rate Penalty'!U466=0,0,'8. Wage Rate Penalty'!U466),_xlfn.IFNA(VLOOKUP('10. Type 1 Emp Cov. Period Comp'!B470,'8. Wage Rate Penalty'!$B$17:$U$1016,20,FALSE),0)),0)</f>
        <v>0</v>
      </c>
    </row>
    <row r="462" spans="1:6" x14ac:dyDescent="0.25">
      <c r="A462" s="308">
        <f t="shared" ref="A462:A525" si="7">+A461+1</f>
        <v>451</v>
      </c>
      <c r="B462" s="313" t="str">
        <f>IF(+'10. Type 1 Emp Cov. Period Comp'!B471=0," ",+'10. Type 1 Emp Cov. Period Comp'!B471)</f>
        <v xml:space="preserve"> </v>
      </c>
      <c r="C462" s="466" t="str">
        <f>IF(+'10. Type 1 Emp Cov. Period Comp'!C471=0," ",+'10. Type 1 Emp Cov. Period Comp'!C471)</f>
        <v xml:space="preserve"> </v>
      </c>
      <c r="D462" s="313">
        <f>+'10. Type 1 Emp Cov. Period Comp'!AE471</f>
        <v>0</v>
      </c>
      <c r="E462" s="467">
        <f>+'11. Type 1 Emp 2020 FTE'!AG469+'11. Type 1 Emp 2020 FTE'!AH469</f>
        <v>0</v>
      </c>
      <c r="F462" s="313">
        <f>ROUND(IF('10. Type 1 Emp Cov. Period Comp'!B471=0,IF('8. Wage Rate Penalty'!U467=0,0,'8. Wage Rate Penalty'!U467),_xlfn.IFNA(VLOOKUP('10. Type 1 Emp Cov. Period Comp'!B471,'8. Wage Rate Penalty'!$B$17:$U$1016,20,FALSE),0)),0)</f>
        <v>0</v>
      </c>
    </row>
    <row r="463" spans="1:6" x14ac:dyDescent="0.25">
      <c r="A463" s="308">
        <f t="shared" si="7"/>
        <v>452</v>
      </c>
      <c r="B463" s="313" t="str">
        <f>IF(+'10. Type 1 Emp Cov. Period Comp'!B472=0," ",+'10. Type 1 Emp Cov. Period Comp'!B472)</f>
        <v xml:space="preserve"> </v>
      </c>
      <c r="C463" s="466" t="str">
        <f>IF(+'10. Type 1 Emp Cov. Period Comp'!C472=0," ",+'10. Type 1 Emp Cov. Period Comp'!C472)</f>
        <v xml:space="preserve"> </v>
      </c>
      <c r="D463" s="313">
        <f>+'10. Type 1 Emp Cov. Period Comp'!AE472</f>
        <v>0</v>
      </c>
      <c r="E463" s="467">
        <f>+'11. Type 1 Emp 2020 FTE'!AG470+'11. Type 1 Emp 2020 FTE'!AH470</f>
        <v>0</v>
      </c>
      <c r="F463" s="313">
        <f>ROUND(IF('10. Type 1 Emp Cov. Period Comp'!B472=0,IF('8. Wage Rate Penalty'!U468=0,0,'8. Wage Rate Penalty'!U468),_xlfn.IFNA(VLOOKUP('10. Type 1 Emp Cov. Period Comp'!B472,'8. Wage Rate Penalty'!$B$17:$U$1016,20,FALSE),0)),0)</f>
        <v>0</v>
      </c>
    </row>
    <row r="464" spans="1:6" x14ac:dyDescent="0.25">
      <c r="A464" s="308">
        <f t="shared" si="7"/>
        <v>453</v>
      </c>
      <c r="B464" s="313" t="str">
        <f>IF(+'10. Type 1 Emp Cov. Period Comp'!B473=0," ",+'10. Type 1 Emp Cov. Period Comp'!B473)</f>
        <v xml:space="preserve"> </v>
      </c>
      <c r="C464" s="466" t="str">
        <f>IF(+'10. Type 1 Emp Cov. Period Comp'!C473=0," ",+'10. Type 1 Emp Cov. Period Comp'!C473)</f>
        <v xml:space="preserve"> </v>
      </c>
      <c r="D464" s="313">
        <f>+'10. Type 1 Emp Cov. Period Comp'!AE473</f>
        <v>0</v>
      </c>
      <c r="E464" s="467">
        <f>+'11. Type 1 Emp 2020 FTE'!AG471+'11. Type 1 Emp 2020 FTE'!AH471</f>
        <v>0</v>
      </c>
      <c r="F464" s="313">
        <f>ROUND(IF('10. Type 1 Emp Cov. Period Comp'!B473=0,IF('8. Wage Rate Penalty'!U469=0,0,'8. Wage Rate Penalty'!U469),_xlfn.IFNA(VLOOKUP('10. Type 1 Emp Cov. Period Comp'!B473,'8. Wage Rate Penalty'!$B$17:$U$1016,20,FALSE),0)),0)</f>
        <v>0</v>
      </c>
    </row>
    <row r="465" spans="1:6" x14ac:dyDescent="0.25">
      <c r="A465" s="308">
        <f t="shared" si="7"/>
        <v>454</v>
      </c>
      <c r="B465" s="313" t="str">
        <f>IF(+'10. Type 1 Emp Cov. Period Comp'!B474=0," ",+'10. Type 1 Emp Cov. Period Comp'!B474)</f>
        <v xml:space="preserve"> </v>
      </c>
      <c r="C465" s="466" t="str">
        <f>IF(+'10. Type 1 Emp Cov. Period Comp'!C474=0," ",+'10. Type 1 Emp Cov. Period Comp'!C474)</f>
        <v xml:space="preserve"> </v>
      </c>
      <c r="D465" s="313">
        <f>+'10. Type 1 Emp Cov. Period Comp'!AE474</f>
        <v>0</v>
      </c>
      <c r="E465" s="467">
        <f>+'11. Type 1 Emp 2020 FTE'!AG472+'11. Type 1 Emp 2020 FTE'!AH472</f>
        <v>0</v>
      </c>
      <c r="F465" s="313">
        <f>ROUND(IF('10. Type 1 Emp Cov. Period Comp'!B474=0,IF('8. Wage Rate Penalty'!U470=0,0,'8. Wage Rate Penalty'!U470),_xlfn.IFNA(VLOOKUP('10. Type 1 Emp Cov. Period Comp'!B474,'8. Wage Rate Penalty'!$B$17:$U$1016,20,FALSE),0)),0)</f>
        <v>0</v>
      </c>
    </row>
    <row r="466" spans="1:6" x14ac:dyDescent="0.25">
      <c r="A466" s="308">
        <f t="shared" si="7"/>
        <v>455</v>
      </c>
      <c r="B466" s="313" t="str">
        <f>IF(+'10. Type 1 Emp Cov. Period Comp'!B475=0," ",+'10. Type 1 Emp Cov. Period Comp'!B475)</f>
        <v xml:space="preserve"> </v>
      </c>
      <c r="C466" s="466" t="str">
        <f>IF(+'10. Type 1 Emp Cov. Period Comp'!C475=0," ",+'10. Type 1 Emp Cov. Period Comp'!C475)</f>
        <v xml:space="preserve"> </v>
      </c>
      <c r="D466" s="313">
        <f>+'10. Type 1 Emp Cov. Period Comp'!AE475</f>
        <v>0</v>
      </c>
      <c r="E466" s="467">
        <f>+'11. Type 1 Emp 2020 FTE'!AG473+'11. Type 1 Emp 2020 FTE'!AH473</f>
        <v>0</v>
      </c>
      <c r="F466" s="313">
        <f>ROUND(IF('10. Type 1 Emp Cov. Period Comp'!B475=0,IF('8. Wage Rate Penalty'!U471=0,0,'8. Wage Rate Penalty'!U471),_xlfn.IFNA(VLOOKUP('10. Type 1 Emp Cov. Period Comp'!B475,'8. Wage Rate Penalty'!$B$17:$U$1016,20,FALSE),0)),0)</f>
        <v>0</v>
      </c>
    </row>
    <row r="467" spans="1:6" x14ac:dyDescent="0.25">
      <c r="A467" s="308">
        <f t="shared" si="7"/>
        <v>456</v>
      </c>
      <c r="B467" s="313" t="str">
        <f>IF(+'10. Type 1 Emp Cov. Period Comp'!B476=0," ",+'10. Type 1 Emp Cov. Period Comp'!B476)</f>
        <v xml:space="preserve"> </v>
      </c>
      <c r="C467" s="466" t="str">
        <f>IF(+'10. Type 1 Emp Cov. Period Comp'!C476=0," ",+'10. Type 1 Emp Cov. Period Comp'!C476)</f>
        <v xml:space="preserve"> </v>
      </c>
      <c r="D467" s="313">
        <f>+'10. Type 1 Emp Cov. Period Comp'!AE476</f>
        <v>0</v>
      </c>
      <c r="E467" s="467">
        <f>+'11. Type 1 Emp 2020 FTE'!AG474+'11. Type 1 Emp 2020 FTE'!AH474</f>
        <v>0</v>
      </c>
      <c r="F467" s="313">
        <f>ROUND(IF('10. Type 1 Emp Cov. Period Comp'!B476=0,IF('8. Wage Rate Penalty'!U472=0,0,'8. Wage Rate Penalty'!U472),_xlfn.IFNA(VLOOKUP('10. Type 1 Emp Cov. Period Comp'!B476,'8. Wage Rate Penalty'!$B$17:$U$1016,20,FALSE),0)),0)</f>
        <v>0</v>
      </c>
    </row>
    <row r="468" spans="1:6" x14ac:dyDescent="0.25">
      <c r="A468" s="308">
        <f t="shared" si="7"/>
        <v>457</v>
      </c>
      <c r="B468" s="313" t="str">
        <f>IF(+'10. Type 1 Emp Cov. Period Comp'!B477=0," ",+'10. Type 1 Emp Cov. Period Comp'!B477)</f>
        <v xml:space="preserve"> </v>
      </c>
      <c r="C468" s="466" t="str">
        <f>IF(+'10. Type 1 Emp Cov. Period Comp'!C477=0," ",+'10. Type 1 Emp Cov. Period Comp'!C477)</f>
        <v xml:space="preserve"> </v>
      </c>
      <c r="D468" s="313">
        <f>+'10. Type 1 Emp Cov. Period Comp'!AE477</f>
        <v>0</v>
      </c>
      <c r="E468" s="467">
        <f>+'11. Type 1 Emp 2020 FTE'!AG475+'11. Type 1 Emp 2020 FTE'!AH475</f>
        <v>0</v>
      </c>
      <c r="F468" s="313">
        <f>ROUND(IF('10. Type 1 Emp Cov. Period Comp'!B477=0,IF('8. Wage Rate Penalty'!U473=0,0,'8. Wage Rate Penalty'!U473),_xlfn.IFNA(VLOOKUP('10. Type 1 Emp Cov. Period Comp'!B477,'8. Wage Rate Penalty'!$B$17:$U$1016,20,FALSE),0)),0)</f>
        <v>0</v>
      </c>
    </row>
    <row r="469" spans="1:6" x14ac:dyDescent="0.25">
      <c r="A469" s="308">
        <f t="shared" si="7"/>
        <v>458</v>
      </c>
      <c r="B469" s="313" t="str">
        <f>IF(+'10. Type 1 Emp Cov. Period Comp'!B478=0," ",+'10. Type 1 Emp Cov. Period Comp'!B478)</f>
        <v xml:space="preserve"> </v>
      </c>
      <c r="C469" s="466" t="str">
        <f>IF(+'10. Type 1 Emp Cov. Period Comp'!C478=0," ",+'10. Type 1 Emp Cov. Period Comp'!C478)</f>
        <v xml:space="preserve"> </v>
      </c>
      <c r="D469" s="313">
        <f>+'10. Type 1 Emp Cov. Period Comp'!AE478</f>
        <v>0</v>
      </c>
      <c r="E469" s="467">
        <f>+'11. Type 1 Emp 2020 FTE'!AG476+'11. Type 1 Emp 2020 FTE'!AH476</f>
        <v>0</v>
      </c>
      <c r="F469" s="313">
        <f>ROUND(IF('10. Type 1 Emp Cov. Period Comp'!B478=0,IF('8. Wage Rate Penalty'!U474=0,0,'8. Wage Rate Penalty'!U474),_xlfn.IFNA(VLOOKUP('10. Type 1 Emp Cov. Period Comp'!B478,'8. Wage Rate Penalty'!$B$17:$U$1016,20,FALSE),0)),0)</f>
        <v>0</v>
      </c>
    </row>
    <row r="470" spans="1:6" x14ac:dyDescent="0.25">
      <c r="A470" s="308">
        <f t="shared" si="7"/>
        <v>459</v>
      </c>
      <c r="B470" s="313" t="str">
        <f>IF(+'10. Type 1 Emp Cov. Period Comp'!B479=0," ",+'10. Type 1 Emp Cov. Period Comp'!B479)</f>
        <v xml:space="preserve"> </v>
      </c>
      <c r="C470" s="466" t="str">
        <f>IF(+'10. Type 1 Emp Cov. Period Comp'!C479=0," ",+'10. Type 1 Emp Cov. Period Comp'!C479)</f>
        <v xml:space="preserve"> </v>
      </c>
      <c r="D470" s="313">
        <f>+'10. Type 1 Emp Cov. Period Comp'!AE479</f>
        <v>0</v>
      </c>
      <c r="E470" s="467">
        <f>+'11. Type 1 Emp 2020 FTE'!AG477+'11. Type 1 Emp 2020 FTE'!AH477</f>
        <v>0</v>
      </c>
      <c r="F470" s="313">
        <f>ROUND(IF('10. Type 1 Emp Cov. Period Comp'!B479=0,IF('8. Wage Rate Penalty'!U475=0,0,'8. Wage Rate Penalty'!U475),_xlfn.IFNA(VLOOKUP('10. Type 1 Emp Cov. Period Comp'!B479,'8. Wage Rate Penalty'!$B$17:$U$1016,20,FALSE),0)),0)</f>
        <v>0</v>
      </c>
    </row>
    <row r="471" spans="1:6" x14ac:dyDescent="0.25">
      <c r="A471" s="308">
        <f t="shared" si="7"/>
        <v>460</v>
      </c>
      <c r="B471" s="313" t="str">
        <f>IF(+'10. Type 1 Emp Cov. Period Comp'!B480=0," ",+'10. Type 1 Emp Cov. Period Comp'!B480)</f>
        <v xml:space="preserve"> </v>
      </c>
      <c r="C471" s="466" t="str">
        <f>IF(+'10. Type 1 Emp Cov. Period Comp'!C480=0," ",+'10. Type 1 Emp Cov. Period Comp'!C480)</f>
        <v xml:space="preserve"> </v>
      </c>
      <c r="D471" s="313">
        <f>+'10. Type 1 Emp Cov. Period Comp'!AE480</f>
        <v>0</v>
      </c>
      <c r="E471" s="467">
        <f>+'11. Type 1 Emp 2020 FTE'!AG478+'11. Type 1 Emp 2020 FTE'!AH478</f>
        <v>0</v>
      </c>
      <c r="F471" s="313">
        <f>ROUND(IF('10. Type 1 Emp Cov. Period Comp'!B480=0,IF('8. Wage Rate Penalty'!U476=0,0,'8. Wage Rate Penalty'!U476),_xlfn.IFNA(VLOOKUP('10. Type 1 Emp Cov. Period Comp'!B480,'8. Wage Rate Penalty'!$B$17:$U$1016,20,FALSE),0)),0)</f>
        <v>0</v>
      </c>
    </row>
    <row r="472" spans="1:6" x14ac:dyDescent="0.25">
      <c r="A472" s="308">
        <f t="shared" si="7"/>
        <v>461</v>
      </c>
      <c r="B472" s="313" t="str">
        <f>IF(+'10. Type 1 Emp Cov. Period Comp'!B481=0," ",+'10. Type 1 Emp Cov. Period Comp'!B481)</f>
        <v xml:space="preserve"> </v>
      </c>
      <c r="C472" s="466" t="str">
        <f>IF(+'10. Type 1 Emp Cov. Period Comp'!C481=0," ",+'10. Type 1 Emp Cov. Period Comp'!C481)</f>
        <v xml:space="preserve"> </v>
      </c>
      <c r="D472" s="313">
        <f>+'10. Type 1 Emp Cov. Period Comp'!AE481</f>
        <v>0</v>
      </c>
      <c r="E472" s="467">
        <f>+'11. Type 1 Emp 2020 FTE'!AG479+'11. Type 1 Emp 2020 FTE'!AH479</f>
        <v>0</v>
      </c>
      <c r="F472" s="313">
        <f>ROUND(IF('10. Type 1 Emp Cov. Period Comp'!B481=0,IF('8. Wage Rate Penalty'!U477=0,0,'8. Wage Rate Penalty'!U477),_xlfn.IFNA(VLOOKUP('10. Type 1 Emp Cov. Period Comp'!B481,'8. Wage Rate Penalty'!$B$17:$U$1016,20,FALSE),0)),0)</f>
        <v>0</v>
      </c>
    </row>
    <row r="473" spans="1:6" x14ac:dyDescent="0.25">
      <c r="A473" s="308">
        <f t="shared" si="7"/>
        <v>462</v>
      </c>
      <c r="B473" s="313" t="str">
        <f>IF(+'10. Type 1 Emp Cov. Period Comp'!B482=0," ",+'10. Type 1 Emp Cov. Period Comp'!B482)</f>
        <v xml:space="preserve"> </v>
      </c>
      <c r="C473" s="466" t="str">
        <f>IF(+'10. Type 1 Emp Cov. Period Comp'!C482=0," ",+'10. Type 1 Emp Cov. Period Comp'!C482)</f>
        <v xml:space="preserve"> </v>
      </c>
      <c r="D473" s="313">
        <f>+'10. Type 1 Emp Cov. Period Comp'!AE482</f>
        <v>0</v>
      </c>
      <c r="E473" s="467">
        <f>+'11. Type 1 Emp 2020 FTE'!AG480+'11. Type 1 Emp 2020 FTE'!AH480</f>
        <v>0</v>
      </c>
      <c r="F473" s="313">
        <f>ROUND(IF('10. Type 1 Emp Cov. Period Comp'!B482=0,IF('8. Wage Rate Penalty'!U478=0,0,'8. Wage Rate Penalty'!U478),_xlfn.IFNA(VLOOKUP('10. Type 1 Emp Cov. Period Comp'!B482,'8. Wage Rate Penalty'!$B$17:$U$1016,20,FALSE),0)),0)</f>
        <v>0</v>
      </c>
    </row>
    <row r="474" spans="1:6" x14ac:dyDescent="0.25">
      <c r="A474" s="308">
        <f t="shared" si="7"/>
        <v>463</v>
      </c>
      <c r="B474" s="313" t="str">
        <f>IF(+'10. Type 1 Emp Cov. Period Comp'!B483=0," ",+'10. Type 1 Emp Cov. Period Comp'!B483)</f>
        <v xml:space="preserve"> </v>
      </c>
      <c r="C474" s="466" t="str">
        <f>IF(+'10. Type 1 Emp Cov. Period Comp'!C483=0," ",+'10. Type 1 Emp Cov. Period Comp'!C483)</f>
        <v xml:space="preserve"> </v>
      </c>
      <c r="D474" s="313">
        <f>+'10. Type 1 Emp Cov. Period Comp'!AE483</f>
        <v>0</v>
      </c>
      <c r="E474" s="467">
        <f>+'11. Type 1 Emp 2020 FTE'!AG481+'11. Type 1 Emp 2020 FTE'!AH481</f>
        <v>0</v>
      </c>
      <c r="F474" s="313">
        <f>ROUND(IF('10. Type 1 Emp Cov. Period Comp'!B483=0,IF('8. Wage Rate Penalty'!U479=0,0,'8. Wage Rate Penalty'!U479),_xlfn.IFNA(VLOOKUP('10. Type 1 Emp Cov. Period Comp'!B483,'8. Wage Rate Penalty'!$B$17:$U$1016,20,FALSE),0)),0)</f>
        <v>0</v>
      </c>
    </row>
    <row r="475" spans="1:6" x14ac:dyDescent="0.25">
      <c r="A475" s="308">
        <f t="shared" si="7"/>
        <v>464</v>
      </c>
      <c r="B475" s="313" t="str">
        <f>IF(+'10. Type 1 Emp Cov. Period Comp'!B484=0," ",+'10. Type 1 Emp Cov. Period Comp'!B484)</f>
        <v xml:space="preserve"> </v>
      </c>
      <c r="C475" s="466" t="str">
        <f>IF(+'10. Type 1 Emp Cov. Period Comp'!C484=0," ",+'10. Type 1 Emp Cov. Period Comp'!C484)</f>
        <v xml:space="preserve"> </v>
      </c>
      <c r="D475" s="313">
        <f>+'10. Type 1 Emp Cov. Period Comp'!AE484</f>
        <v>0</v>
      </c>
      <c r="E475" s="467">
        <f>+'11. Type 1 Emp 2020 FTE'!AG482+'11. Type 1 Emp 2020 FTE'!AH482</f>
        <v>0</v>
      </c>
      <c r="F475" s="313">
        <f>ROUND(IF('10. Type 1 Emp Cov. Period Comp'!B484=0,IF('8. Wage Rate Penalty'!U480=0,0,'8. Wage Rate Penalty'!U480),_xlfn.IFNA(VLOOKUP('10. Type 1 Emp Cov. Period Comp'!B484,'8. Wage Rate Penalty'!$B$17:$U$1016,20,FALSE),0)),0)</f>
        <v>0</v>
      </c>
    </row>
    <row r="476" spans="1:6" x14ac:dyDescent="0.25">
      <c r="A476" s="308">
        <f t="shared" si="7"/>
        <v>465</v>
      </c>
      <c r="B476" s="313" t="str">
        <f>IF(+'10. Type 1 Emp Cov. Period Comp'!B485=0," ",+'10. Type 1 Emp Cov. Period Comp'!B485)</f>
        <v xml:space="preserve"> </v>
      </c>
      <c r="C476" s="466" t="str">
        <f>IF(+'10. Type 1 Emp Cov. Period Comp'!C485=0," ",+'10. Type 1 Emp Cov. Period Comp'!C485)</f>
        <v xml:space="preserve"> </v>
      </c>
      <c r="D476" s="313">
        <f>+'10. Type 1 Emp Cov. Period Comp'!AE485</f>
        <v>0</v>
      </c>
      <c r="E476" s="467">
        <f>+'11. Type 1 Emp 2020 FTE'!AG483+'11. Type 1 Emp 2020 FTE'!AH483</f>
        <v>0</v>
      </c>
      <c r="F476" s="313">
        <f>ROUND(IF('10. Type 1 Emp Cov. Period Comp'!B485=0,IF('8. Wage Rate Penalty'!U481=0,0,'8. Wage Rate Penalty'!U481),_xlfn.IFNA(VLOOKUP('10. Type 1 Emp Cov. Period Comp'!B485,'8. Wage Rate Penalty'!$B$17:$U$1016,20,FALSE),0)),0)</f>
        <v>0</v>
      </c>
    </row>
    <row r="477" spans="1:6" x14ac:dyDescent="0.25">
      <c r="A477" s="308">
        <f t="shared" si="7"/>
        <v>466</v>
      </c>
      <c r="B477" s="313" t="str">
        <f>IF(+'10. Type 1 Emp Cov. Period Comp'!B486=0," ",+'10. Type 1 Emp Cov. Period Comp'!B486)</f>
        <v xml:space="preserve"> </v>
      </c>
      <c r="C477" s="466" t="str">
        <f>IF(+'10. Type 1 Emp Cov. Period Comp'!C486=0," ",+'10. Type 1 Emp Cov. Period Comp'!C486)</f>
        <v xml:space="preserve"> </v>
      </c>
      <c r="D477" s="313">
        <f>+'10. Type 1 Emp Cov. Period Comp'!AE486</f>
        <v>0</v>
      </c>
      <c r="E477" s="467">
        <f>+'11. Type 1 Emp 2020 FTE'!AG484+'11. Type 1 Emp 2020 FTE'!AH484</f>
        <v>0</v>
      </c>
      <c r="F477" s="313">
        <f>ROUND(IF('10. Type 1 Emp Cov. Period Comp'!B486=0,IF('8. Wage Rate Penalty'!U482=0,0,'8. Wage Rate Penalty'!U482),_xlfn.IFNA(VLOOKUP('10. Type 1 Emp Cov. Period Comp'!B486,'8. Wage Rate Penalty'!$B$17:$U$1016,20,FALSE),0)),0)</f>
        <v>0</v>
      </c>
    </row>
    <row r="478" spans="1:6" x14ac:dyDescent="0.25">
      <c r="A478" s="308">
        <f t="shared" si="7"/>
        <v>467</v>
      </c>
      <c r="B478" s="313" t="str">
        <f>IF(+'10. Type 1 Emp Cov. Period Comp'!B487=0," ",+'10. Type 1 Emp Cov. Period Comp'!B487)</f>
        <v xml:space="preserve"> </v>
      </c>
      <c r="C478" s="466" t="str">
        <f>IF(+'10. Type 1 Emp Cov. Period Comp'!C487=0," ",+'10. Type 1 Emp Cov. Period Comp'!C487)</f>
        <v xml:space="preserve"> </v>
      </c>
      <c r="D478" s="313">
        <f>+'10. Type 1 Emp Cov. Period Comp'!AE487</f>
        <v>0</v>
      </c>
      <c r="E478" s="467">
        <f>+'11. Type 1 Emp 2020 FTE'!AG485+'11. Type 1 Emp 2020 FTE'!AH485</f>
        <v>0</v>
      </c>
      <c r="F478" s="313">
        <f>ROUND(IF('10. Type 1 Emp Cov. Period Comp'!B487=0,IF('8. Wage Rate Penalty'!U483=0,0,'8. Wage Rate Penalty'!U483),_xlfn.IFNA(VLOOKUP('10. Type 1 Emp Cov. Period Comp'!B487,'8. Wage Rate Penalty'!$B$17:$U$1016,20,FALSE),0)),0)</f>
        <v>0</v>
      </c>
    </row>
    <row r="479" spans="1:6" x14ac:dyDescent="0.25">
      <c r="A479" s="308">
        <f t="shared" si="7"/>
        <v>468</v>
      </c>
      <c r="B479" s="313" t="str">
        <f>IF(+'10. Type 1 Emp Cov. Period Comp'!B488=0," ",+'10. Type 1 Emp Cov. Period Comp'!B488)</f>
        <v xml:space="preserve"> </v>
      </c>
      <c r="C479" s="466" t="str">
        <f>IF(+'10. Type 1 Emp Cov. Period Comp'!C488=0," ",+'10. Type 1 Emp Cov. Period Comp'!C488)</f>
        <v xml:space="preserve"> </v>
      </c>
      <c r="D479" s="313">
        <f>+'10. Type 1 Emp Cov. Period Comp'!AE488</f>
        <v>0</v>
      </c>
      <c r="E479" s="467">
        <f>+'11. Type 1 Emp 2020 FTE'!AG486+'11. Type 1 Emp 2020 FTE'!AH486</f>
        <v>0</v>
      </c>
      <c r="F479" s="313">
        <f>ROUND(IF('10. Type 1 Emp Cov. Period Comp'!B488=0,IF('8. Wage Rate Penalty'!U484=0,0,'8. Wage Rate Penalty'!U484),_xlfn.IFNA(VLOOKUP('10. Type 1 Emp Cov. Period Comp'!B488,'8. Wage Rate Penalty'!$B$17:$U$1016,20,FALSE),0)),0)</f>
        <v>0</v>
      </c>
    </row>
    <row r="480" spans="1:6" x14ac:dyDescent="0.25">
      <c r="A480" s="308">
        <f t="shared" si="7"/>
        <v>469</v>
      </c>
      <c r="B480" s="313" t="str">
        <f>IF(+'10. Type 1 Emp Cov. Period Comp'!B489=0," ",+'10. Type 1 Emp Cov. Period Comp'!B489)</f>
        <v xml:space="preserve"> </v>
      </c>
      <c r="C480" s="466" t="str">
        <f>IF(+'10. Type 1 Emp Cov. Period Comp'!C489=0," ",+'10. Type 1 Emp Cov. Period Comp'!C489)</f>
        <v xml:space="preserve"> </v>
      </c>
      <c r="D480" s="313">
        <f>+'10. Type 1 Emp Cov. Period Comp'!AE489</f>
        <v>0</v>
      </c>
      <c r="E480" s="467">
        <f>+'11. Type 1 Emp 2020 FTE'!AG487+'11. Type 1 Emp 2020 FTE'!AH487</f>
        <v>0</v>
      </c>
      <c r="F480" s="313">
        <f>ROUND(IF('10. Type 1 Emp Cov. Period Comp'!B489=0,IF('8. Wage Rate Penalty'!U485=0,0,'8. Wage Rate Penalty'!U485),_xlfn.IFNA(VLOOKUP('10. Type 1 Emp Cov. Period Comp'!B489,'8. Wage Rate Penalty'!$B$17:$U$1016,20,FALSE),0)),0)</f>
        <v>0</v>
      </c>
    </row>
    <row r="481" spans="1:6" x14ac:dyDescent="0.25">
      <c r="A481" s="308">
        <f t="shared" si="7"/>
        <v>470</v>
      </c>
      <c r="B481" s="313" t="str">
        <f>IF(+'10. Type 1 Emp Cov. Period Comp'!B490=0," ",+'10. Type 1 Emp Cov. Period Comp'!B490)</f>
        <v xml:space="preserve"> </v>
      </c>
      <c r="C481" s="466" t="str">
        <f>IF(+'10. Type 1 Emp Cov. Period Comp'!C490=0," ",+'10. Type 1 Emp Cov. Period Comp'!C490)</f>
        <v xml:space="preserve"> </v>
      </c>
      <c r="D481" s="313">
        <f>+'10. Type 1 Emp Cov. Period Comp'!AE490</f>
        <v>0</v>
      </c>
      <c r="E481" s="467">
        <f>+'11. Type 1 Emp 2020 FTE'!AG488+'11. Type 1 Emp 2020 FTE'!AH488</f>
        <v>0</v>
      </c>
      <c r="F481" s="313">
        <f>ROUND(IF('10. Type 1 Emp Cov. Period Comp'!B490=0,IF('8. Wage Rate Penalty'!U486=0,0,'8. Wage Rate Penalty'!U486),_xlfn.IFNA(VLOOKUP('10. Type 1 Emp Cov. Period Comp'!B490,'8. Wage Rate Penalty'!$B$17:$U$1016,20,FALSE),0)),0)</f>
        <v>0</v>
      </c>
    </row>
    <row r="482" spans="1:6" x14ac:dyDescent="0.25">
      <c r="A482" s="308">
        <f t="shared" si="7"/>
        <v>471</v>
      </c>
      <c r="B482" s="313" t="str">
        <f>IF(+'10. Type 1 Emp Cov. Period Comp'!B491=0," ",+'10. Type 1 Emp Cov. Period Comp'!B491)</f>
        <v xml:space="preserve"> </v>
      </c>
      <c r="C482" s="466" t="str">
        <f>IF(+'10. Type 1 Emp Cov. Period Comp'!C491=0," ",+'10. Type 1 Emp Cov. Period Comp'!C491)</f>
        <v xml:space="preserve"> </v>
      </c>
      <c r="D482" s="313">
        <f>+'10. Type 1 Emp Cov. Period Comp'!AE491</f>
        <v>0</v>
      </c>
      <c r="E482" s="467">
        <f>+'11. Type 1 Emp 2020 FTE'!AG489+'11. Type 1 Emp 2020 FTE'!AH489</f>
        <v>0</v>
      </c>
      <c r="F482" s="313">
        <f>ROUND(IF('10. Type 1 Emp Cov. Period Comp'!B491=0,IF('8. Wage Rate Penalty'!U487=0,0,'8. Wage Rate Penalty'!U487),_xlfn.IFNA(VLOOKUP('10. Type 1 Emp Cov. Period Comp'!B491,'8. Wage Rate Penalty'!$B$17:$U$1016,20,FALSE),0)),0)</f>
        <v>0</v>
      </c>
    </row>
    <row r="483" spans="1:6" x14ac:dyDescent="0.25">
      <c r="A483" s="308">
        <f t="shared" si="7"/>
        <v>472</v>
      </c>
      <c r="B483" s="313" t="str">
        <f>IF(+'10. Type 1 Emp Cov. Period Comp'!B492=0," ",+'10. Type 1 Emp Cov. Period Comp'!B492)</f>
        <v xml:space="preserve"> </v>
      </c>
      <c r="C483" s="466" t="str">
        <f>IF(+'10. Type 1 Emp Cov. Period Comp'!C492=0," ",+'10. Type 1 Emp Cov. Period Comp'!C492)</f>
        <v xml:space="preserve"> </v>
      </c>
      <c r="D483" s="313">
        <f>+'10. Type 1 Emp Cov. Period Comp'!AE492</f>
        <v>0</v>
      </c>
      <c r="E483" s="467">
        <f>+'11. Type 1 Emp 2020 FTE'!AG490+'11. Type 1 Emp 2020 FTE'!AH490</f>
        <v>0</v>
      </c>
      <c r="F483" s="313">
        <f>ROUND(IF('10. Type 1 Emp Cov. Period Comp'!B492=0,IF('8. Wage Rate Penalty'!U488=0,0,'8. Wage Rate Penalty'!U488),_xlfn.IFNA(VLOOKUP('10. Type 1 Emp Cov. Period Comp'!B492,'8. Wage Rate Penalty'!$B$17:$U$1016,20,FALSE),0)),0)</f>
        <v>0</v>
      </c>
    </row>
    <row r="484" spans="1:6" x14ac:dyDescent="0.25">
      <c r="A484" s="308">
        <f t="shared" si="7"/>
        <v>473</v>
      </c>
      <c r="B484" s="313" t="str">
        <f>IF(+'10. Type 1 Emp Cov. Period Comp'!B493=0," ",+'10. Type 1 Emp Cov. Period Comp'!B493)</f>
        <v xml:space="preserve"> </v>
      </c>
      <c r="C484" s="466" t="str">
        <f>IF(+'10. Type 1 Emp Cov. Period Comp'!C493=0," ",+'10. Type 1 Emp Cov. Period Comp'!C493)</f>
        <v xml:space="preserve"> </v>
      </c>
      <c r="D484" s="313">
        <f>+'10. Type 1 Emp Cov. Period Comp'!AE493</f>
        <v>0</v>
      </c>
      <c r="E484" s="467">
        <f>+'11. Type 1 Emp 2020 FTE'!AG491+'11. Type 1 Emp 2020 FTE'!AH491</f>
        <v>0</v>
      </c>
      <c r="F484" s="313">
        <f>ROUND(IF('10. Type 1 Emp Cov. Period Comp'!B493=0,IF('8. Wage Rate Penalty'!U489=0,0,'8. Wage Rate Penalty'!U489),_xlfn.IFNA(VLOOKUP('10. Type 1 Emp Cov. Period Comp'!B493,'8. Wage Rate Penalty'!$B$17:$U$1016,20,FALSE),0)),0)</f>
        <v>0</v>
      </c>
    </row>
    <row r="485" spans="1:6" x14ac:dyDescent="0.25">
      <c r="A485" s="308">
        <f t="shared" si="7"/>
        <v>474</v>
      </c>
      <c r="B485" s="313" t="str">
        <f>IF(+'10. Type 1 Emp Cov. Period Comp'!B494=0," ",+'10. Type 1 Emp Cov. Period Comp'!B494)</f>
        <v xml:space="preserve"> </v>
      </c>
      <c r="C485" s="466" t="str">
        <f>IF(+'10. Type 1 Emp Cov. Period Comp'!C494=0," ",+'10. Type 1 Emp Cov. Period Comp'!C494)</f>
        <v xml:space="preserve"> </v>
      </c>
      <c r="D485" s="313">
        <f>+'10. Type 1 Emp Cov. Period Comp'!AE494</f>
        <v>0</v>
      </c>
      <c r="E485" s="467">
        <f>+'11. Type 1 Emp 2020 FTE'!AG492+'11. Type 1 Emp 2020 FTE'!AH492</f>
        <v>0</v>
      </c>
      <c r="F485" s="313">
        <f>ROUND(IF('10. Type 1 Emp Cov. Period Comp'!B494=0,IF('8. Wage Rate Penalty'!U490=0,0,'8. Wage Rate Penalty'!U490),_xlfn.IFNA(VLOOKUP('10. Type 1 Emp Cov. Period Comp'!B494,'8. Wage Rate Penalty'!$B$17:$U$1016,20,FALSE),0)),0)</f>
        <v>0</v>
      </c>
    </row>
    <row r="486" spans="1:6" x14ac:dyDescent="0.25">
      <c r="A486" s="308">
        <f t="shared" si="7"/>
        <v>475</v>
      </c>
      <c r="B486" s="313" t="str">
        <f>IF(+'10. Type 1 Emp Cov. Period Comp'!B495=0," ",+'10. Type 1 Emp Cov. Period Comp'!B495)</f>
        <v xml:space="preserve"> </v>
      </c>
      <c r="C486" s="466" t="str">
        <f>IF(+'10. Type 1 Emp Cov. Period Comp'!C495=0," ",+'10. Type 1 Emp Cov. Period Comp'!C495)</f>
        <v xml:space="preserve"> </v>
      </c>
      <c r="D486" s="313">
        <f>+'10. Type 1 Emp Cov. Period Comp'!AE495</f>
        <v>0</v>
      </c>
      <c r="E486" s="467">
        <f>+'11. Type 1 Emp 2020 FTE'!AG493+'11. Type 1 Emp 2020 FTE'!AH493</f>
        <v>0</v>
      </c>
      <c r="F486" s="313">
        <f>ROUND(IF('10. Type 1 Emp Cov. Period Comp'!B495=0,IF('8. Wage Rate Penalty'!U491=0,0,'8. Wage Rate Penalty'!U491),_xlfn.IFNA(VLOOKUP('10. Type 1 Emp Cov. Period Comp'!B495,'8. Wage Rate Penalty'!$B$17:$U$1016,20,FALSE),0)),0)</f>
        <v>0</v>
      </c>
    </row>
    <row r="487" spans="1:6" x14ac:dyDescent="0.25">
      <c r="A487" s="308">
        <f t="shared" si="7"/>
        <v>476</v>
      </c>
      <c r="B487" s="313" t="str">
        <f>IF(+'10. Type 1 Emp Cov. Period Comp'!B496=0," ",+'10. Type 1 Emp Cov. Period Comp'!B496)</f>
        <v xml:space="preserve"> </v>
      </c>
      <c r="C487" s="466" t="str">
        <f>IF(+'10. Type 1 Emp Cov. Period Comp'!C496=0," ",+'10. Type 1 Emp Cov. Period Comp'!C496)</f>
        <v xml:space="preserve"> </v>
      </c>
      <c r="D487" s="313">
        <f>+'10. Type 1 Emp Cov. Period Comp'!AE496</f>
        <v>0</v>
      </c>
      <c r="E487" s="467">
        <f>+'11. Type 1 Emp 2020 FTE'!AG494+'11. Type 1 Emp 2020 FTE'!AH494</f>
        <v>0</v>
      </c>
      <c r="F487" s="313">
        <f>ROUND(IF('10. Type 1 Emp Cov. Period Comp'!B496=0,IF('8. Wage Rate Penalty'!U492=0,0,'8. Wage Rate Penalty'!U492),_xlfn.IFNA(VLOOKUP('10. Type 1 Emp Cov. Period Comp'!B496,'8. Wage Rate Penalty'!$B$17:$U$1016,20,FALSE),0)),0)</f>
        <v>0</v>
      </c>
    </row>
    <row r="488" spans="1:6" x14ac:dyDescent="0.25">
      <c r="A488" s="308">
        <f t="shared" si="7"/>
        <v>477</v>
      </c>
      <c r="B488" s="313" t="str">
        <f>IF(+'10. Type 1 Emp Cov. Period Comp'!B497=0," ",+'10. Type 1 Emp Cov. Period Comp'!B497)</f>
        <v xml:space="preserve"> </v>
      </c>
      <c r="C488" s="466" t="str">
        <f>IF(+'10. Type 1 Emp Cov. Period Comp'!C497=0," ",+'10. Type 1 Emp Cov. Period Comp'!C497)</f>
        <v xml:space="preserve"> </v>
      </c>
      <c r="D488" s="313">
        <f>+'10. Type 1 Emp Cov. Period Comp'!AE497</f>
        <v>0</v>
      </c>
      <c r="E488" s="467">
        <f>+'11. Type 1 Emp 2020 FTE'!AG495+'11. Type 1 Emp 2020 FTE'!AH495</f>
        <v>0</v>
      </c>
      <c r="F488" s="313">
        <f>ROUND(IF('10. Type 1 Emp Cov. Period Comp'!B497=0,IF('8. Wage Rate Penalty'!U493=0,0,'8. Wage Rate Penalty'!U493),_xlfn.IFNA(VLOOKUP('10. Type 1 Emp Cov. Period Comp'!B497,'8. Wage Rate Penalty'!$B$17:$U$1016,20,FALSE),0)),0)</f>
        <v>0</v>
      </c>
    </row>
    <row r="489" spans="1:6" x14ac:dyDescent="0.25">
      <c r="A489" s="308">
        <f t="shared" si="7"/>
        <v>478</v>
      </c>
      <c r="B489" s="313" t="str">
        <f>IF(+'10. Type 1 Emp Cov. Period Comp'!B498=0," ",+'10. Type 1 Emp Cov. Period Comp'!B498)</f>
        <v xml:space="preserve"> </v>
      </c>
      <c r="C489" s="466" t="str">
        <f>IF(+'10. Type 1 Emp Cov. Period Comp'!C498=0," ",+'10. Type 1 Emp Cov. Period Comp'!C498)</f>
        <v xml:space="preserve"> </v>
      </c>
      <c r="D489" s="313">
        <f>+'10. Type 1 Emp Cov. Period Comp'!AE498</f>
        <v>0</v>
      </c>
      <c r="E489" s="467">
        <f>+'11. Type 1 Emp 2020 FTE'!AG496+'11. Type 1 Emp 2020 FTE'!AH496</f>
        <v>0</v>
      </c>
      <c r="F489" s="313">
        <f>ROUND(IF('10. Type 1 Emp Cov. Period Comp'!B498=0,IF('8. Wage Rate Penalty'!U494=0,0,'8. Wage Rate Penalty'!U494),_xlfn.IFNA(VLOOKUP('10. Type 1 Emp Cov. Period Comp'!B498,'8. Wage Rate Penalty'!$B$17:$U$1016,20,FALSE),0)),0)</f>
        <v>0</v>
      </c>
    </row>
    <row r="490" spans="1:6" x14ac:dyDescent="0.25">
      <c r="A490" s="308">
        <f t="shared" si="7"/>
        <v>479</v>
      </c>
      <c r="B490" s="313" t="str">
        <f>IF(+'10. Type 1 Emp Cov. Period Comp'!B499=0," ",+'10. Type 1 Emp Cov. Period Comp'!B499)</f>
        <v xml:space="preserve"> </v>
      </c>
      <c r="C490" s="466" t="str">
        <f>IF(+'10. Type 1 Emp Cov. Period Comp'!C499=0," ",+'10. Type 1 Emp Cov. Period Comp'!C499)</f>
        <v xml:space="preserve"> </v>
      </c>
      <c r="D490" s="313">
        <f>+'10. Type 1 Emp Cov. Period Comp'!AE499</f>
        <v>0</v>
      </c>
      <c r="E490" s="467">
        <f>+'11. Type 1 Emp 2020 FTE'!AG497+'11. Type 1 Emp 2020 FTE'!AH497</f>
        <v>0</v>
      </c>
      <c r="F490" s="313">
        <f>ROUND(IF('10. Type 1 Emp Cov. Period Comp'!B499=0,IF('8. Wage Rate Penalty'!U495=0,0,'8. Wage Rate Penalty'!U495),_xlfn.IFNA(VLOOKUP('10. Type 1 Emp Cov. Period Comp'!B499,'8. Wage Rate Penalty'!$B$17:$U$1016,20,FALSE),0)),0)</f>
        <v>0</v>
      </c>
    </row>
    <row r="491" spans="1:6" x14ac:dyDescent="0.25">
      <c r="A491" s="308">
        <f t="shared" si="7"/>
        <v>480</v>
      </c>
      <c r="B491" s="313" t="str">
        <f>IF(+'10. Type 1 Emp Cov. Period Comp'!B500=0," ",+'10. Type 1 Emp Cov. Period Comp'!B500)</f>
        <v xml:space="preserve"> </v>
      </c>
      <c r="C491" s="466" t="str">
        <f>IF(+'10. Type 1 Emp Cov. Period Comp'!C500=0," ",+'10. Type 1 Emp Cov. Period Comp'!C500)</f>
        <v xml:space="preserve"> </v>
      </c>
      <c r="D491" s="313">
        <f>+'10. Type 1 Emp Cov. Period Comp'!AE500</f>
        <v>0</v>
      </c>
      <c r="E491" s="467">
        <f>+'11. Type 1 Emp 2020 FTE'!AG498+'11. Type 1 Emp 2020 FTE'!AH498</f>
        <v>0</v>
      </c>
      <c r="F491" s="313">
        <f>ROUND(IF('10. Type 1 Emp Cov. Period Comp'!B500=0,IF('8. Wage Rate Penalty'!U496=0,0,'8. Wage Rate Penalty'!U496),_xlfn.IFNA(VLOOKUP('10. Type 1 Emp Cov. Period Comp'!B500,'8. Wage Rate Penalty'!$B$17:$U$1016,20,FALSE),0)),0)</f>
        <v>0</v>
      </c>
    </row>
    <row r="492" spans="1:6" x14ac:dyDescent="0.25">
      <c r="A492" s="308">
        <f t="shared" si="7"/>
        <v>481</v>
      </c>
      <c r="B492" s="313" t="str">
        <f>IF(+'10. Type 1 Emp Cov. Period Comp'!B501=0," ",+'10. Type 1 Emp Cov. Period Comp'!B501)</f>
        <v xml:space="preserve"> </v>
      </c>
      <c r="C492" s="466" t="str">
        <f>IF(+'10. Type 1 Emp Cov. Period Comp'!C501=0," ",+'10. Type 1 Emp Cov. Period Comp'!C501)</f>
        <v xml:space="preserve"> </v>
      </c>
      <c r="D492" s="313">
        <f>+'10. Type 1 Emp Cov. Period Comp'!AE501</f>
        <v>0</v>
      </c>
      <c r="E492" s="467">
        <f>+'11. Type 1 Emp 2020 FTE'!AG499+'11. Type 1 Emp 2020 FTE'!AH499</f>
        <v>0</v>
      </c>
      <c r="F492" s="313">
        <f>ROUND(IF('10. Type 1 Emp Cov. Period Comp'!B501=0,IF('8. Wage Rate Penalty'!U497=0,0,'8. Wage Rate Penalty'!U497),_xlfn.IFNA(VLOOKUP('10. Type 1 Emp Cov. Period Comp'!B501,'8. Wage Rate Penalty'!$B$17:$U$1016,20,FALSE),0)),0)</f>
        <v>0</v>
      </c>
    </row>
    <row r="493" spans="1:6" x14ac:dyDescent="0.25">
      <c r="A493" s="308">
        <f t="shared" si="7"/>
        <v>482</v>
      </c>
      <c r="B493" s="313" t="str">
        <f>IF(+'10. Type 1 Emp Cov. Period Comp'!B502=0," ",+'10. Type 1 Emp Cov. Period Comp'!B502)</f>
        <v xml:space="preserve"> </v>
      </c>
      <c r="C493" s="466" t="str">
        <f>IF(+'10. Type 1 Emp Cov. Period Comp'!C502=0," ",+'10. Type 1 Emp Cov. Period Comp'!C502)</f>
        <v xml:space="preserve"> </v>
      </c>
      <c r="D493" s="313">
        <f>+'10. Type 1 Emp Cov. Period Comp'!AE502</f>
        <v>0</v>
      </c>
      <c r="E493" s="467">
        <f>+'11. Type 1 Emp 2020 FTE'!AG500+'11. Type 1 Emp 2020 FTE'!AH500</f>
        <v>0</v>
      </c>
      <c r="F493" s="313">
        <f>ROUND(IF('10. Type 1 Emp Cov. Period Comp'!B502=0,IF('8. Wage Rate Penalty'!U498=0,0,'8. Wage Rate Penalty'!U498),_xlfn.IFNA(VLOOKUP('10. Type 1 Emp Cov. Period Comp'!B502,'8. Wage Rate Penalty'!$B$17:$U$1016,20,FALSE),0)),0)</f>
        <v>0</v>
      </c>
    </row>
    <row r="494" spans="1:6" x14ac:dyDescent="0.25">
      <c r="A494" s="308">
        <f t="shared" si="7"/>
        <v>483</v>
      </c>
      <c r="B494" s="313" t="str">
        <f>IF(+'10. Type 1 Emp Cov. Period Comp'!B503=0," ",+'10. Type 1 Emp Cov. Period Comp'!B503)</f>
        <v xml:space="preserve"> </v>
      </c>
      <c r="C494" s="466" t="str">
        <f>IF(+'10. Type 1 Emp Cov. Period Comp'!C503=0," ",+'10. Type 1 Emp Cov. Period Comp'!C503)</f>
        <v xml:space="preserve"> </v>
      </c>
      <c r="D494" s="313">
        <f>+'10. Type 1 Emp Cov. Period Comp'!AE503</f>
        <v>0</v>
      </c>
      <c r="E494" s="467">
        <f>+'11. Type 1 Emp 2020 FTE'!AG501+'11. Type 1 Emp 2020 FTE'!AH501</f>
        <v>0</v>
      </c>
      <c r="F494" s="313">
        <f>ROUND(IF('10. Type 1 Emp Cov. Period Comp'!B503=0,IF('8. Wage Rate Penalty'!U499=0,0,'8. Wage Rate Penalty'!U499),_xlfn.IFNA(VLOOKUP('10. Type 1 Emp Cov. Period Comp'!B503,'8. Wage Rate Penalty'!$B$17:$U$1016,20,FALSE),0)),0)</f>
        <v>0</v>
      </c>
    </row>
    <row r="495" spans="1:6" x14ac:dyDescent="0.25">
      <c r="A495" s="308">
        <f t="shared" si="7"/>
        <v>484</v>
      </c>
      <c r="B495" s="313" t="str">
        <f>IF(+'10. Type 1 Emp Cov. Period Comp'!B504=0," ",+'10. Type 1 Emp Cov. Period Comp'!B504)</f>
        <v xml:space="preserve"> </v>
      </c>
      <c r="C495" s="466" t="str">
        <f>IF(+'10. Type 1 Emp Cov. Period Comp'!C504=0," ",+'10. Type 1 Emp Cov. Period Comp'!C504)</f>
        <v xml:space="preserve"> </v>
      </c>
      <c r="D495" s="313">
        <f>+'10. Type 1 Emp Cov. Period Comp'!AE504</f>
        <v>0</v>
      </c>
      <c r="E495" s="467">
        <f>+'11. Type 1 Emp 2020 FTE'!AG502+'11. Type 1 Emp 2020 FTE'!AH502</f>
        <v>0</v>
      </c>
      <c r="F495" s="313">
        <f>ROUND(IF('10. Type 1 Emp Cov. Period Comp'!B504=0,IF('8. Wage Rate Penalty'!U500=0,0,'8. Wage Rate Penalty'!U500),_xlfn.IFNA(VLOOKUP('10. Type 1 Emp Cov. Period Comp'!B504,'8. Wage Rate Penalty'!$B$17:$U$1016,20,FALSE),0)),0)</f>
        <v>0</v>
      </c>
    </row>
    <row r="496" spans="1:6" x14ac:dyDescent="0.25">
      <c r="A496" s="308">
        <f t="shared" si="7"/>
        <v>485</v>
      </c>
      <c r="B496" s="313" t="str">
        <f>IF(+'10. Type 1 Emp Cov. Period Comp'!B505=0," ",+'10. Type 1 Emp Cov. Period Comp'!B505)</f>
        <v xml:space="preserve"> </v>
      </c>
      <c r="C496" s="466" t="str">
        <f>IF(+'10. Type 1 Emp Cov. Period Comp'!C505=0," ",+'10. Type 1 Emp Cov. Period Comp'!C505)</f>
        <v xml:space="preserve"> </v>
      </c>
      <c r="D496" s="313">
        <f>+'10. Type 1 Emp Cov. Period Comp'!AE505</f>
        <v>0</v>
      </c>
      <c r="E496" s="467">
        <f>+'11. Type 1 Emp 2020 FTE'!AG503+'11. Type 1 Emp 2020 FTE'!AH503</f>
        <v>0</v>
      </c>
      <c r="F496" s="313">
        <f>ROUND(IF('10. Type 1 Emp Cov. Period Comp'!B505=0,IF('8. Wage Rate Penalty'!U501=0,0,'8. Wage Rate Penalty'!U501),_xlfn.IFNA(VLOOKUP('10. Type 1 Emp Cov. Period Comp'!B505,'8. Wage Rate Penalty'!$B$17:$U$1016,20,FALSE),0)),0)</f>
        <v>0</v>
      </c>
    </row>
    <row r="497" spans="1:6" x14ac:dyDescent="0.25">
      <c r="A497" s="308">
        <f t="shared" si="7"/>
        <v>486</v>
      </c>
      <c r="B497" s="313" t="str">
        <f>IF(+'10. Type 1 Emp Cov. Period Comp'!B506=0," ",+'10. Type 1 Emp Cov. Period Comp'!B506)</f>
        <v xml:space="preserve"> </v>
      </c>
      <c r="C497" s="466" t="str">
        <f>IF(+'10. Type 1 Emp Cov. Period Comp'!C506=0," ",+'10. Type 1 Emp Cov. Period Comp'!C506)</f>
        <v xml:space="preserve"> </v>
      </c>
      <c r="D497" s="313">
        <f>+'10. Type 1 Emp Cov. Period Comp'!AE506</f>
        <v>0</v>
      </c>
      <c r="E497" s="467">
        <f>+'11. Type 1 Emp 2020 FTE'!AG504+'11. Type 1 Emp 2020 FTE'!AH504</f>
        <v>0</v>
      </c>
      <c r="F497" s="313">
        <f>ROUND(IF('10. Type 1 Emp Cov. Period Comp'!B506=0,IF('8. Wage Rate Penalty'!U502=0,0,'8. Wage Rate Penalty'!U502),_xlfn.IFNA(VLOOKUP('10. Type 1 Emp Cov. Period Comp'!B506,'8. Wage Rate Penalty'!$B$17:$U$1016,20,FALSE),0)),0)</f>
        <v>0</v>
      </c>
    </row>
    <row r="498" spans="1:6" x14ac:dyDescent="0.25">
      <c r="A498" s="308">
        <f t="shared" si="7"/>
        <v>487</v>
      </c>
      <c r="B498" s="313" t="str">
        <f>IF(+'10. Type 1 Emp Cov. Period Comp'!B507=0," ",+'10. Type 1 Emp Cov. Period Comp'!B507)</f>
        <v xml:space="preserve"> </v>
      </c>
      <c r="C498" s="466" t="str">
        <f>IF(+'10. Type 1 Emp Cov. Period Comp'!C507=0," ",+'10. Type 1 Emp Cov. Period Comp'!C507)</f>
        <v xml:space="preserve"> </v>
      </c>
      <c r="D498" s="313">
        <f>+'10. Type 1 Emp Cov. Period Comp'!AE507</f>
        <v>0</v>
      </c>
      <c r="E498" s="467">
        <f>+'11. Type 1 Emp 2020 FTE'!AG505+'11. Type 1 Emp 2020 FTE'!AH505</f>
        <v>0</v>
      </c>
      <c r="F498" s="313">
        <f>ROUND(IF('10. Type 1 Emp Cov. Period Comp'!B507=0,IF('8. Wage Rate Penalty'!U503=0,0,'8. Wage Rate Penalty'!U503),_xlfn.IFNA(VLOOKUP('10. Type 1 Emp Cov. Period Comp'!B507,'8. Wage Rate Penalty'!$B$17:$U$1016,20,FALSE),0)),0)</f>
        <v>0</v>
      </c>
    </row>
    <row r="499" spans="1:6" x14ac:dyDescent="0.25">
      <c r="A499" s="308">
        <f t="shared" si="7"/>
        <v>488</v>
      </c>
      <c r="B499" s="313" t="str">
        <f>IF(+'10. Type 1 Emp Cov. Period Comp'!B508=0," ",+'10. Type 1 Emp Cov. Period Comp'!B508)</f>
        <v xml:space="preserve"> </v>
      </c>
      <c r="C499" s="466" t="str">
        <f>IF(+'10. Type 1 Emp Cov. Period Comp'!C508=0," ",+'10. Type 1 Emp Cov. Period Comp'!C508)</f>
        <v xml:space="preserve"> </v>
      </c>
      <c r="D499" s="313">
        <f>+'10. Type 1 Emp Cov. Period Comp'!AE508</f>
        <v>0</v>
      </c>
      <c r="E499" s="467">
        <f>+'11. Type 1 Emp 2020 FTE'!AG506+'11. Type 1 Emp 2020 FTE'!AH506</f>
        <v>0</v>
      </c>
      <c r="F499" s="313">
        <f>ROUND(IF('10. Type 1 Emp Cov. Period Comp'!B508=0,IF('8. Wage Rate Penalty'!U504=0,0,'8. Wage Rate Penalty'!U504),_xlfn.IFNA(VLOOKUP('10. Type 1 Emp Cov. Period Comp'!B508,'8. Wage Rate Penalty'!$B$17:$U$1016,20,FALSE),0)),0)</f>
        <v>0</v>
      </c>
    </row>
    <row r="500" spans="1:6" x14ac:dyDescent="0.25">
      <c r="A500" s="308">
        <f t="shared" si="7"/>
        <v>489</v>
      </c>
      <c r="B500" s="313" t="str">
        <f>IF(+'10. Type 1 Emp Cov. Period Comp'!B509=0," ",+'10. Type 1 Emp Cov. Period Comp'!B509)</f>
        <v xml:space="preserve"> </v>
      </c>
      <c r="C500" s="466" t="str">
        <f>IF(+'10. Type 1 Emp Cov. Period Comp'!C509=0," ",+'10. Type 1 Emp Cov. Period Comp'!C509)</f>
        <v xml:space="preserve"> </v>
      </c>
      <c r="D500" s="313">
        <f>+'10. Type 1 Emp Cov. Period Comp'!AE509</f>
        <v>0</v>
      </c>
      <c r="E500" s="467">
        <f>+'11. Type 1 Emp 2020 FTE'!AG507+'11. Type 1 Emp 2020 FTE'!AH507</f>
        <v>0</v>
      </c>
      <c r="F500" s="313">
        <f>ROUND(IF('10. Type 1 Emp Cov. Period Comp'!B509=0,IF('8. Wage Rate Penalty'!U505=0,0,'8. Wage Rate Penalty'!U505),_xlfn.IFNA(VLOOKUP('10. Type 1 Emp Cov. Period Comp'!B509,'8. Wage Rate Penalty'!$B$17:$U$1016,20,FALSE),0)),0)</f>
        <v>0</v>
      </c>
    </row>
    <row r="501" spans="1:6" x14ac:dyDescent="0.25">
      <c r="A501" s="308">
        <f t="shared" si="7"/>
        <v>490</v>
      </c>
      <c r="B501" s="313" t="str">
        <f>IF(+'10. Type 1 Emp Cov. Period Comp'!B510=0," ",+'10. Type 1 Emp Cov. Period Comp'!B510)</f>
        <v xml:space="preserve"> </v>
      </c>
      <c r="C501" s="466" t="str">
        <f>IF(+'10. Type 1 Emp Cov. Period Comp'!C510=0," ",+'10. Type 1 Emp Cov. Period Comp'!C510)</f>
        <v xml:space="preserve"> </v>
      </c>
      <c r="D501" s="313">
        <f>+'10. Type 1 Emp Cov. Period Comp'!AE510</f>
        <v>0</v>
      </c>
      <c r="E501" s="467">
        <f>+'11. Type 1 Emp 2020 FTE'!AG508+'11. Type 1 Emp 2020 FTE'!AH508</f>
        <v>0</v>
      </c>
      <c r="F501" s="313">
        <f>ROUND(IF('10. Type 1 Emp Cov. Period Comp'!B510=0,IF('8. Wage Rate Penalty'!U506=0,0,'8. Wage Rate Penalty'!U506),_xlfn.IFNA(VLOOKUP('10. Type 1 Emp Cov. Period Comp'!B510,'8. Wage Rate Penalty'!$B$17:$U$1016,20,FALSE),0)),0)</f>
        <v>0</v>
      </c>
    </row>
    <row r="502" spans="1:6" x14ac:dyDescent="0.25">
      <c r="A502" s="308">
        <f t="shared" si="7"/>
        <v>491</v>
      </c>
      <c r="B502" s="313" t="str">
        <f>IF(+'10. Type 1 Emp Cov. Period Comp'!B511=0," ",+'10. Type 1 Emp Cov. Period Comp'!B511)</f>
        <v xml:space="preserve"> </v>
      </c>
      <c r="C502" s="466" t="str">
        <f>IF(+'10. Type 1 Emp Cov. Period Comp'!C511=0," ",+'10. Type 1 Emp Cov. Period Comp'!C511)</f>
        <v xml:space="preserve"> </v>
      </c>
      <c r="D502" s="313">
        <f>+'10. Type 1 Emp Cov. Period Comp'!AE511</f>
        <v>0</v>
      </c>
      <c r="E502" s="467">
        <f>+'11. Type 1 Emp 2020 FTE'!AG509+'11. Type 1 Emp 2020 FTE'!AH509</f>
        <v>0</v>
      </c>
      <c r="F502" s="313">
        <f>ROUND(IF('10. Type 1 Emp Cov. Period Comp'!B511=0,IF('8. Wage Rate Penalty'!U507=0,0,'8. Wage Rate Penalty'!U507),_xlfn.IFNA(VLOOKUP('10. Type 1 Emp Cov. Period Comp'!B511,'8. Wage Rate Penalty'!$B$17:$U$1016,20,FALSE),0)),0)</f>
        <v>0</v>
      </c>
    </row>
    <row r="503" spans="1:6" x14ac:dyDescent="0.25">
      <c r="A503" s="308">
        <f t="shared" si="7"/>
        <v>492</v>
      </c>
      <c r="B503" s="313" t="str">
        <f>IF(+'10. Type 1 Emp Cov. Period Comp'!B512=0," ",+'10. Type 1 Emp Cov. Period Comp'!B512)</f>
        <v xml:space="preserve"> </v>
      </c>
      <c r="C503" s="466" t="str">
        <f>IF(+'10. Type 1 Emp Cov. Period Comp'!C512=0," ",+'10. Type 1 Emp Cov. Period Comp'!C512)</f>
        <v xml:space="preserve"> </v>
      </c>
      <c r="D503" s="313">
        <f>+'10. Type 1 Emp Cov. Period Comp'!AE512</f>
        <v>0</v>
      </c>
      <c r="E503" s="467">
        <f>+'11. Type 1 Emp 2020 FTE'!AG510+'11. Type 1 Emp 2020 FTE'!AH510</f>
        <v>0</v>
      </c>
      <c r="F503" s="313">
        <f>ROUND(IF('10. Type 1 Emp Cov. Period Comp'!B512=0,IF('8. Wage Rate Penalty'!U508=0,0,'8. Wage Rate Penalty'!U508),_xlfn.IFNA(VLOOKUP('10. Type 1 Emp Cov. Period Comp'!B512,'8. Wage Rate Penalty'!$B$17:$U$1016,20,FALSE),0)),0)</f>
        <v>0</v>
      </c>
    </row>
    <row r="504" spans="1:6" x14ac:dyDescent="0.25">
      <c r="A504" s="308">
        <f t="shared" si="7"/>
        <v>493</v>
      </c>
      <c r="B504" s="313" t="str">
        <f>IF(+'10. Type 1 Emp Cov. Period Comp'!B513=0," ",+'10. Type 1 Emp Cov. Period Comp'!B513)</f>
        <v xml:space="preserve"> </v>
      </c>
      <c r="C504" s="466" t="str">
        <f>IF(+'10. Type 1 Emp Cov. Period Comp'!C513=0," ",+'10. Type 1 Emp Cov. Period Comp'!C513)</f>
        <v xml:space="preserve"> </v>
      </c>
      <c r="D504" s="313">
        <f>+'10. Type 1 Emp Cov. Period Comp'!AE513</f>
        <v>0</v>
      </c>
      <c r="E504" s="467">
        <f>+'11. Type 1 Emp 2020 FTE'!AG511+'11. Type 1 Emp 2020 FTE'!AH511</f>
        <v>0</v>
      </c>
      <c r="F504" s="313">
        <f>ROUND(IF('10. Type 1 Emp Cov. Period Comp'!B513=0,IF('8. Wage Rate Penalty'!U509=0,0,'8. Wage Rate Penalty'!U509),_xlfn.IFNA(VLOOKUP('10. Type 1 Emp Cov. Period Comp'!B513,'8. Wage Rate Penalty'!$B$17:$U$1016,20,FALSE),0)),0)</f>
        <v>0</v>
      </c>
    </row>
    <row r="505" spans="1:6" x14ac:dyDescent="0.25">
      <c r="A505" s="308">
        <f t="shared" si="7"/>
        <v>494</v>
      </c>
      <c r="B505" s="313" t="str">
        <f>IF(+'10. Type 1 Emp Cov. Period Comp'!B514=0," ",+'10. Type 1 Emp Cov. Period Comp'!B514)</f>
        <v xml:space="preserve"> </v>
      </c>
      <c r="C505" s="466" t="str">
        <f>IF(+'10. Type 1 Emp Cov. Period Comp'!C514=0," ",+'10. Type 1 Emp Cov. Period Comp'!C514)</f>
        <v xml:space="preserve"> </v>
      </c>
      <c r="D505" s="313">
        <f>+'10. Type 1 Emp Cov. Period Comp'!AE514</f>
        <v>0</v>
      </c>
      <c r="E505" s="467">
        <f>+'11. Type 1 Emp 2020 FTE'!AG512+'11. Type 1 Emp 2020 FTE'!AH512</f>
        <v>0</v>
      </c>
      <c r="F505" s="313">
        <f>ROUND(IF('10. Type 1 Emp Cov. Period Comp'!B514=0,IF('8. Wage Rate Penalty'!U510=0,0,'8. Wage Rate Penalty'!U510),_xlfn.IFNA(VLOOKUP('10. Type 1 Emp Cov. Period Comp'!B514,'8. Wage Rate Penalty'!$B$17:$U$1016,20,FALSE),0)),0)</f>
        <v>0</v>
      </c>
    </row>
    <row r="506" spans="1:6" x14ac:dyDescent="0.25">
      <c r="A506" s="308">
        <f t="shared" si="7"/>
        <v>495</v>
      </c>
      <c r="B506" s="313" t="str">
        <f>IF(+'10. Type 1 Emp Cov. Period Comp'!B515=0," ",+'10. Type 1 Emp Cov. Period Comp'!B515)</f>
        <v xml:space="preserve"> </v>
      </c>
      <c r="C506" s="466" t="str">
        <f>IF(+'10. Type 1 Emp Cov. Period Comp'!C515=0," ",+'10. Type 1 Emp Cov. Period Comp'!C515)</f>
        <v xml:space="preserve"> </v>
      </c>
      <c r="D506" s="313">
        <f>+'10. Type 1 Emp Cov. Period Comp'!AE515</f>
        <v>0</v>
      </c>
      <c r="E506" s="467">
        <f>+'11. Type 1 Emp 2020 FTE'!AG513+'11. Type 1 Emp 2020 FTE'!AH513</f>
        <v>0</v>
      </c>
      <c r="F506" s="313">
        <f>ROUND(IF('10. Type 1 Emp Cov. Period Comp'!B515=0,IF('8. Wage Rate Penalty'!U511=0,0,'8. Wage Rate Penalty'!U511),_xlfn.IFNA(VLOOKUP('10. Type 1 Emp Cov. Period Comp'!B515,'8. Wage Rate Penalty'!$B$17:$U$1016,20,FALSE),0)),0)</f>
        <v>0</v>
      </c>
    </row>
    <row r="507" spans="1:6" x14ac:dyDescent="0.25">
      <c r="A507" s="308">
        <f t="shared" si="7"/>
        <v>496</v>
      </c>
      <c r="B507" s="313" t="str">
        <f>IF(+'10. Type 1 Emp Cov. Period Comp'!B516=0," ",+'10. Type 1 Emp Cov. Period Comp'!B516)</f>
        <v xml:space="preserve"> </v>
      </c>
      <c r="C507" s="466" t="str">
        <f>IF(+'10. Type 1 Emp Cov. Period Comp'!C516=0," ",+'10. Type 1 Emp Cov. Period Comp'!C516)</f>
        <v xml:space="preserve"> </v>
      </c>
      <c r="D507" s="313">
        <f>+'10. Type 1 Emp Cov. Period Comp'!AE516</f>
        <v>0</v>
      </c>
      <c r="E507" s="467">
        <f>+'11. Type 1 Emp 2020 FTE'!AG514+'11. Type 1 Emp 2020 FTE'!AH514</f>
        <v>0</v>
      </c>
      <c r="F507" s="313">
        <f>ROUND(IF('10. Type 1 Emp Cov. Period Comp'!B516=0,IF('8. Wage Rate Penalty'!U512=0,0,'8. Wage Rate Penalty'!U512),_xlfn.IFNA(VLOOKUP('10. Type 1 Emp Cov. Period Comp'!B516,'8. Wage Rate Penalty'!$B$17:$U$1016,20,FALSE),0)),0)</f>
        <v>0</v>
      </c>
    </row>
    <row r="508" spans="1:6" x14ac:dyDescent="0.25">
      <c r="A508" s="308">
        <f t="shared" si="7"/>
        <v>497</v>
      </c>
      <c r="B508" s="313" t="str">
        <f>IF(+'10. Type 1 Emp Cov. Period Comp'!B517=0," ",+'10. Type 1 Emp Cov. Period Comp'!B517)</f>
        <v xml:space="preserve"> </v>
      </c>
      <c r="C508" s="466" t="str">
        <f>IF(+'10. Type 1 Emp Cov. Period Comp'!C517=0," ",+'10. Type 1 Emp Cov. Period Comp'!C517)</f>
        <v xml:space="preserve"> </v>
      </c>
      <c r="D508" s="313">
        <f>+'10. Type 1 Emp Cov. Period Comp'!AE517</f>
        <v>0</v>
      </c>
      <c r="E508" s="467">
        <f>+'11. Type 1 Emp 2020 FTE'!AG515+'11. Type 1 Emp 2020 FTE'!AH515</f>
        <v>0</v>
      </c>
      <c r="F508" s="313">
        <f>ROUND(IF('10. Type 1 Emp Cov. Period Comp'!B517=0,IF('8. Wage Rate Penalty'!U513=0,0,'8. Wage Rate Penalty'!U513),_xlfn.IFNA(VLOOKUP('10. Type 1 Emp Cov. Period Comp'!B517,'8. Wage Rate Penalty'!$B$17:$U$1016,20,FALSE),0)),0)</f>
        <v>0</v>
      </c>
    </row>
    <row r="509" spans="1:6" x14ac:dyDescent="0.25">
      <c r="A509" s="308">
        <f t="shared" si="7"/>
        <v>498</v>
      </c>
      <c r="B509" s="313" t="str">
        <f>IF(+'10. Type 1 Emp Cov. Period Comp'!B518=0," ",+'10. Type 1 Emp Cov. Period Comp'!B518)</f>
        <v xml:space="preserve"> </v>
      </c>
      <c r="C509" s="466" t="str">
        <f>IF(+'10. Type 1 Emp Cov. Period Comp'!C518=0," ",+'10. Type 1 Emp Cov. Period Comp'!C518)</f>
        <v xml:space="preserve"> </v>
      </c>
      <c r="D509" s="313">
        <f>+'10. Type 1 Emp Cov. Period Comp'!AE518</f>
        <v>0</v>
      </c>
      <c r="E509" s="467">
        <f>+'11. Type 1 Emp 2020 FTE'!AG516+'11. Type 1 Emp 2020 FTE'!AH516</f>
        <v>0</v>
      </c>
      <c r="F509" s="313">
        <f>ROUND(IF('10. Type 1 Emp Cov. Period Comp'!B518=0,IF('8. Wage Rate Penalty'!U514=0,0,'8. Wage Rate Penalty'!U514),_xlfn.IFNA(VLOOKUP('10. Type 1 Emp Cov. Period Comp'!B518,'8. Wage Rate Penalty'!$B$17:$U$1016,20,FALSE),0)),0)</f>
        <v>0</v>
      </c>
    </row>
    <row r="510" spans="1:6" x14ac:dyDescent="0.25">
      <c r="A510" s="308">
        <f t="shared" si="7"/>
        <v>499</v>
      </c>
      <c r="B510" s="313" t="str">
        <f>IF(+'10. Type 1 Emp Cov. Period Comp'!B519=0," ",+'10. Type 1 Emp Cov. Period Comp'!B519)</f>
        <v xml:space="preserve"> </v>
      </c>
      <c r="C510" s="466" t="str">
        <f>IF(+'10. Type 1 Emp Cov. Period Comp'!C519=0," ",+'10. Type 1 Emp Cov. Period Comp'!C519)</f>
        <v xml:space="preserve"> </v>
      </c>
      <c r="D510" s="313">
        <f>+'10. Type 1 Emp Cov. Period Comp'!AE519</f>
        <v>0</v>
      </c>
      <c r="E510" s="467">
        <f>+'11. Type 1 Emp 2020 FTE'!AG517+'11. Type 1 Emp 2020 FTE'!AH517</f>
        <v>0</v>
      </c>
      <c r="F510" s="313">
        <f>ROUND(IF('10. Type 1 Emp Cov. Period Comp'!B519=0,IF('8. Wage Rate Penalty'!U515=0,0,'8. Wage Rate Penalty'!U515),_xlfn.IFNA(VLOOKUP('10. Type 1 Emp Cov. Period Comp'!B519,'8. Wage Rate Penalty'!$B$17:$U$1016,20,FALSE),0)),0)</f>
        <v>0</v>
      </c>
    </row>
    <row r="511" spans="1:6" x14ac:dyDescent="0.25">
      <c r="A511" s="308">
        <f t="shared" si="7"/>
        <v>500</v>
      </c>
      <c r="B511" s="313" t="str">
        <f>IF(+'10. Type 1 Emp Cov. Period Comp'!B520=0," ",+'10. Type 1 Emp Cov. Period Comp'!B520)</f>
        <v xml:space="preserve"> </v>
      </c>
      <c r="C511" s="466" t="str">
        <f>IF(+'10. Type 1 Emp Cov. Period Comp'!C520=0," ",+'10. Type 1 Emp Cov. Period Comp'!C520)</f>
        <v xml:space="preserve"> </v>
      </c>
      <c r="D511" s="313">
        <f>+'10. Type 1 Emp Cov. Period Comp'!AE520</f>
        <v>0</v>
      </c>
      <c r="E511" s="467">
        <f>+'11. Type 1 Emp 2020 FTE'!AG518+'11. Type 1 Emp 2020 FTE'!AH518</f>
        <v>0</v>
      </c>
      <c r="F511" s="313">
        <f>ROUND(IF('10. Type 1 Emp Cov. Period Comp'!B520=0,IF('8. Wage Rate Penalty'!U516=0,0,'8. Wage Rate Penalty'!U516),_xlfn.IFNA(VLOOKUP('10. Type 1 Emp Cov. Period Comp'!B520,'8. Wage Rate Penalty'!$B$17:$U$1016,20,FALSE),0)),0)</f>
        <v>0</v>
      </c>
    </row>
    <row r="512" spans="1:6" x14ac:dyDescent="0.25">
      <c r="A512" s="308">
        <f t="shared" si="7"/>
        <v>501</v>
      </c>
      <c r="B512" s="313" t="str">
        <f>IF(+'10. Type 1 Emp Cov. Period Comp'!B521=0," ",+'10. Type 1 Emp Cov. Period Comp'!B521)</f>
        <v xml:space="preserve"> </v>
      </c>
      <c r="C512" s="466" t="str">
        <f>IF(+'10. Type 1 Emp Cov. Period Comp'!C521=0," ",+'10. Type 1 Emp Cov. Period Comp'!C521)</f>
        <v xml:space="preserve"> </v>
      </c>
      <c r="D512" s="313">
        <f>+'10. Type 1 Emp Cov. Period Comp'!AE521</f>
        <v>0</v>
      </c>
      <c r="E512" s="467">
        <f>+'11. Type 1 Emp 2020 FTE'!AG519+'11. Type 1 Emp 2020 FTE'!AH519</f>
        <v>0</v>
      </c>
      <c r="F512" s="313">
        <f>ROUND(IF('10. Type 1 Emp Cov. Period Comp'!B521=0,IF('8. Wage Rate Penalty'!U517=0,0,'8. Wage Rate Penalty'!U517),_xlfn.IFNA(VLOOKUP('10. Type 1 Emp Cov. Period Comp'!B521,'8. Wage Rate Penalty'!$B$17:$U$1016,20,FALSE),0)),0)</f>
        <v>0</v>
      </c>
    </row>
    <row r="513" spans="1:6" x14ac:dyDescent="0.25">
      <c r="A513" s="308">
        <f t="shared" si="7"/>
        <v>502</v>
      </c>
      <c r="B513" s="313" t="str">
        <f>IF(+'10. Type 1 Emp Cov. Period Comp'!B522=0," ",+'10. Type 1 Emp Cov. Period Comp'!B522)</f>
        <v xml:space="preserve"> </v>
      </c>
      <c r="C513" s="466" t="str">
        <f>IF(+'10. Type 1 Emp Cov. Period Comp'!C522=0," ",+'10. Type 1 Emp Cov. Period Comp'!C522)</f>
        <v xml:space="preserve"> </v>
      </c>
      <c r="D513" s="313">
        <f>+'10. Type 1 Emp Cov. Period Comp'!AE522</f>
        <v>0</v>
      </c>
      <c r="E513" s="467">
        <f>+'11. Type 1 Emp 2020 FTE'!AG520+'11. Type 1 Emp 2020 FTE'!AH520</f>
        <v>0</v>
      </c>
      <c r="F513" s="313">
        <f>ROUND(IF('10. Type 1 Emp Cov. Period Comp'!B522=0,IF('8. Wage Rate Penalty'!U518=0,0,'8. Wage Rate Penalty'!U518),_xlfn.IFNA(VLOOKUP('10. Type 1 Emp Cov. Period Comp'!B522,'8. Wage Rate Penalty'!$B$17:$U$1016,20,FALSE),0)),0)</f>
        <v>0</v>
      </c>
    </row>
    <row r="514" spans="1:6" x14ac:dyDescent="0.25">
      <c r="A514" s="308">
        <f t="shared" si="7"/>
        <v>503</v>
      </c>
      <c r="B514" s="313" t="str">
        <f>IF(+'10. Type 1 Emp Cov. Period Comp'!B523=0," ",+'10. Type 1 Emp Cov. Period Comp'!B523)</f>
        <v xml:space="preserve"> </v>
      </c>
      <c r="C514" s="466" t="str">
        <f>IF(+'10. Type 1 Emp Cov. Period Comp'!C523=0," ",+'10. Type 1 Emp Cov. Period Comp'!C523)</f>
        <v xml:space="preserve"> </v>
      </c>
      <c r="D514" s="313">
        <f>+'10. Type 1 Emp Cov. Period Comp'!AE523</f>
        <v>0</v>
      </c>
      <c r="E514" s="467">
        <f>+'11. Type 1 Emp 2020 FTE'!AG521+'11. Type 1 Emp 2020 FTE'!AH521</f>
        <v>0</v>
      </c>
      <c r="F514" s="313">
        <f>ROUND(IF('10. Type 1 Emp Cov. Period Comp'!B523=0,IF('8. Wage Rate Penalty'!U519=0,0,'8. Wage Rate Penalty'!U519),_xlfn.IFNA(VLOOKUP('10. Type 1 Emp Cov. Period Comp'!B523,'8. Wage Rate Penalty'!$B$17:$U$1016,20,FALSE),0)),0)</f>
        <v>0</v>
      </c>
    </row>
    <row r="515" spans="1:6" x14ac:dyDescent="0.25">
      <c r="A515" s="308">
        <f t="shared" si="7"/>
        <v>504</v>
      </c>
      <c r="B515" s="313" t="str">
        <f>IF(+'10. Type 1 Emp Cov. Period Comp'!B524=0," ",+'10. Type 1 Emp Cov. Period Comp'!B524)</f>
        <v xml:space="preserve"> </v>
      </c>
      <c r="C515" s="466" t="str">
        <f>IF(+'10. Type 1 Emp Cov. Period Comp'!C524=0," ",+'10. Type 1 Emp Cov. Period Comp'!C524)</f>
        <v xml:space="preserve"> </v>
      </c>
      <c r="D515" s="313">
        <f>+'10. Type 1 Emp Cov. Period Comp'!AE524</f>
        <v>0</v>
      </c>
      <c r="E515" s="467">
        <f>+'11. Type 1 Emp 2020 FTE'!AG522+'11. Type 1 Emp 2020 FTE'!AH522</f>
        <v>0</v>
      </c>
      <c r="F515" s="313">
        <f>ROUND(IF('10. Type 1 Emp Cov. Period Comp'!B524=0,IF('8. Wage Rate Penalty'!U520=0,0,'8. Wage Rate Penalty'!U520),_xlfn.IFNA(VLOOKUP('10. Type 1 Emp Cov. Period Comp'!B524,'8. Wage Rate Penalty'!$B$17:$U$1016,20,FALSE),0)),0)</f>
        <v>0</v>
      </c>
    </row>
    <row r="516" spans="1:6" x14ac:dyDescent="0.25">
      <c r="A516" s="308">
        <f t="shared" si="7"/>
        <v>505</v>
      </c>
      <c r="B516" s="313" t="str">
        <f>IF(+'10. Type 1 Emp Cov. Period Comp'!B525=0," ",+'10. Type 1 Emp Cov. Period Comp'!B525)</f>
        <v xml:space="preserve"> </v>
      </c>
      <c r="C516" s="466" t="str">
        <f>IF(+'10. Type 1 Emp Cov. Period Comp'!C525=0," ",+'10. Type 1 Emp Cov. Period Comp'!C525)</f>
        <v xml:space="preserve"> </v>
      </c>
      <c r="D516" s="313">
        <f>+'10. Type 1 Emp Cov. Period Comp'!AE525</f>
        <v>0</v>
      </c>
      <c r="E516" s="467">
        <f>+'11. Type 1 Emp 2020 FTE'!AG523+'11. Type 1 Emp 2020 FTE'!AH523</f>
        <v>0</v>
      </c>
      <c r="F516" s="313">
        <f>ROUND(IF('10. Type 1 Emp Cov. Period Comp'!B525=0,IF('8. Wage Rate Penalty'!U521=0,0,'8. Wage Rate Penalty'!U521),_xlfn.IFNA(VLOOKUP('10. Type 1 Emp Cov. Period Comp'!B525,'8. Wage Rate Penalty'!$B$17:$U$1016,20,FALSE),0)),0)</f>
        <v>0</v>
      </c>
    </row>
    <row r="517" spans="1:6" x14ac:dyDescent="0.25">
      <c r="A517" s="308">
        <f t="shared" si="7"/>
        <v>506</v>
      </c>
      <c r="B517" s="313" t="str">
        <f>IF(+'10. Type 1 Emp Cov. Period Comp'!B526=0," ",+'10. Type 1 Emp Cov. Period Comp'!B526)</f>
        <v xml:space="preserve"> </v>
      </c>
      <c r="C517" s="466" t="str">
        <f>IF(+'10. Type 1 Emp Cov. Period Comp'!C526=0," ",+'10. Type 1 Emp Cov. Period Comp'!C526)</f>
        <v xml:space="preserve"> </v>
      </c>
      <c r="D517" s="313">
        <f>+'10. Type 1 Emp Cov. Period Comp'!AE526</f>
        <v>0</v>
      </c>
      <c r="E517" s="467">
        <f>+'11. Type 1 Emp 2020 FTE'!AG524+'11. Type 1 Emp 2020 FTE'!AH524</f>
        <v>0</v>
      </c>
      <c r="F517" s="313">
        <f>ROUND(IF('10. Type 1 Emp Cov. Period Comp'!B526=0,IF('8. Wage Rate Penalty'!U522=0,0,'8. Wage Rate Penalty'!U522),_xlfn.IFNA(VLOOKUP('10. Type 1 Emp Cov. Period Comp'!B526,'8. Wage Rate Penalty'!$B$17:$U$1016,20,FALSE),0)),0)</f>
        <v>0</v>
      </c>
    </row>
    <row r="518" spans="1:6" x14ac:dyDescent="0.25">
      <c r="A518" s="308">
        <f t="shared" si="7"/>
        <v>507</v>
      </c>
      <c r="B518" s="313" t="str">
        <f>IF(+'10. Type 1 Emp Cov. Period Comp'!B527=0," ",+'10. Type 1 Emp Cov. Period Comp'!B527)</f>
        <v xml:space="preserve"> </v>
      </c>
      <c r="C518" s="466" t="str">
        <f>IF(+'10. Type 1 Emp Cov. Period Comp'!C527=0," ",+'10. Type 1 Emp Cov. Period Comp'!C527)</f>
        <v xml:space="preserve"> </v>
      </c>
      <c r="D518" s="313">
        <f>+'10. Type 1 Emp Cov. Period Comp'!AE527</f>
        <v>0</v>
      </c>
      <c r="E518" s="467">
        <f>+'11. Type 1 Emp 2020 FTE'!AG525+'11. Type 1 Emp 2020 FTE'!AH525</f>
        <v>0</v>
      </c>
      <c r="F518" s="313">
        <f>ROUND(IF('10. Type 1 Emp Cov. Period Comp'!B527=0,IF('8. Wage Rate Penalty'!U523=0,0,'8. Wage Rate Penalty'!U523),_xlfn.IFNA(VLOOKUP('10. Type 1 Emp Cov. Period Comp'!B527,'8. Wage Rate Penalty'!$B$17:$U$1016,20,FALSE),0)),0)</f>
        <v>0</v>
      </c>
    </row>
    <row r="519" spans="1:6" x14ac:dyDescent="0.25">
      <c r="A519" s="308">
        <f t="shared" si="7"/>
        <v>508</v>
      </c>
      <c r="B519" s="313" t="str">
        <f>IF(+'10. Type 1 Emp Cov. Period Comp'!B528=0," ",+'10. Type 1 Emp Cov. Period Comp'!B528)</f>
        <v xml:space="preserve"> </v>
      </c>
      <c r="C519" s="466" t="str">
        <f>IF(+'10. Type 1 Emp Cov. Period Comp'!C528=0," ",+'10. Type 1 Emp Cov. Period Comp'!C528)</f>
        <v xml:space="preserve"> </v>
      </c>
      <c r="D519" s="313">
        <f>+'10. Type 1 Emp Cov. Period Comp'!AE528</f>
        <v>0</v>
      </c>
      <c r="E519" s="467">
        <f>+'11. Type 1 Emp 2020 FTE'!AG526+'11. Type 1 Emp 2020 FTE'!AH526</f>
        <v>0</v>
      </c>
      <c r="F519" s="313">
        <f>ROUND(IF('10. Type 1 Emp Cov. Period Comp'!B528=0,IF('8. Wage Rate Penalty'!U524=0,0,'8. Wage Rate Penalty'!U524),_xlfn.IFNA(VLOOKUP('10. Type 1 Emp Cov. Period Comp'!B528,'8. Wage Rate Penalty'!$B$17:$U$1016,20,FALSE),0)),0)</f>
        <v>0</v>
      </c>
    </row>
    <row r="520" spans="1:6" x14ac:dyDescent="0.25">
      <c r="A520" s="308">
        <f t="shared" si="7"/>
        <v>509</v>
      </c>
      <c r="B520" s="313" t="str">
        <f>IF(+'10. Type 1 Emp Cov. Period Comp'!B529=0," ",+'10. Type 1 Emp Cov. Period Comp'!B529)</f>
        <v xml:space="preserve"> </v>
      </c>
      <c r="C520" s="466" t="str">
        <f>IF(+'10. Type 1 Emp Cov. Period Comp'!C529=0," ",+'10. Type 1 Emp Cov. Period Comp'!C529)</f>
        <v xml:space="preserve"> </v>
      </c>
      <c r="D520" s="313">
        <f>+'10. Type 1 Emp Cov. Period Comp'!AE529</f>
        <v>0</v>
      </c>
      <c r="E520" s="467">
        <f>+'11. Type 1 Emp 2020 FTE'!AG527+'11. Type 1 Emp 2020 FTE'!AH527</f>
        <v>0</v>
      </c>
      <c r="F520" s="313">
        <f>ROUND(IF('10. Type 1 Emp Cov. Period Comp'!B529=0,IF('8. Wage Rate Penalty'!U525=0,0,'8. Wage Rate Penalty'!U525),_xlfn.IFNA(VLOOKUP('10. Type 1 Emp Cov. Period Comp'!B529,'8. Wage Rate Penalty'!$B$17:$U$1016,20,FALSE),0)),0)</f>
        <v>0</v>
      </c>
    </row>
    <row r="521" spans="1:6" x14ac:dyDescent="0.25">
      <c r="A521" s="308">
        <f t="shared" si="7"/>
        <v>510</v>
      </c>
      <c r="B521" s="313" t="str">
        <f>IF(+'10. Type 1 Emp Cov. Period Comp'!B530=0," ",+'10. Type 1 Emp Cov. Period Comp'!B530)</f>
        <v xml:space="preserve"> </v>
      </c>
      <c r="C521" s="466" t="str">
        <f>IF(+'10. Type 1 Emp Cov. Period Comp'!C530=0," ",+'10. Type 1 Emp Cov. Period Comp'!C530)</f>
        <v xml:space="preserve"> </v>
      </c>
      <c r="D521" s="313">
        <f>+'10. Type 1 Emp Cov. Period Comp'!AE530</f>
        <v>0</v>
      </c>
      <c r="E521" s="467">
        <f>+'11. Type 1 Emp 2020 FTE'!AG528+'11. Type 1 Emp 2020 FTE'!AH528</f>
        <v>0</v>
      </c>
      <c r="F521" s="313">
        <f>ROUND(IF('10. Type 1 Emp Cov. Period Comp'!B530=0,IF('8. Wage Rate Penalty'!U526=0,0,'8. Wage Rate Penalty'!U526),_xlfn.IFNA(VLOOKUP('10. Type 1 Emp Cov. Period Comp'!B530,'8. Wage Rate Penalty'!$B$17:$U$1016,20,FALSE),0)),0)</f>
        <v>0</v>
      </c>
    </row>
    <row r="522" spans="1:6" x14ac:dyDescent="0.25">
      <c r="A522" s="308">
        <f t="shared" si="7"/>
        <v>511</v>
      </c>
      <c r="B522" s="313" t="str">
        <f>IF(+'10. Type 1 Emp Cov. Period Comp'!B531=0," ",+'10. Type 1 Emp Cov. Period Comp'!B531)</f>
        <v xml:space="preserve"> </v>
      </c>
      <c r="C522" s="466" t="str">
        <f>IF(+'10. Type 1 Emp Cov. Period Comp'!C531=0," ",+'10. Type 1 Emp Cov. Period Comp'!C531)</f>
        <v xml:space="preserve"> </v>
      </c>
      <c r="D522" s="313">
        <f>+'10. Type 1 Emp Cov. Period Comp'!AE531</f>
        <v>0</v>
      </c>
      <c r="E522" s="467">
        <f>+'11. Type 1 Emp 2020 FTE'!AG529+'11. Type 1 Emp 2020 FTE'!AH529</f>
        <v>0</v>
      </c>
      <c r="F522" s="313">
        <f>ROUND(IF('10. Type 1 Emp Cov. Period Comp'!B531=0,IF('8. Wage Rate Penalty'!U527=0,0,'8. Wage Rate Penalty'!U527),_xlfn.IFNA(VLOOKUP('10. Type 1 Emp Cov. Period Comp'!B531,'8. Wage Rate Penalty'!$B$17:$U$1016,20,FALSE),0)),0)</f>
        <v>0</v>
      </c>
    </row>
    <row r="523" spans="1:6" x14ac:dyDescent="0.25">
      <c r="A523" s="308">
        <f t="shared" si="7"/>
        <v>512</v>
      </c>
      <c r="B523" s="313" t="str">
        <f>IF(+'10. Type 1 Emp Cov. Period Comp'!B532=0," ",+'10. Type 1 Emp Cov. Period Comp'!B532)</f>
        <v xml:space="preserve"> </v>
      </c>
      <c r="C523" s="466" t="str">
        <f>IF(+'10. Type 1 Emp Cov. Period Comp'!C532=0," ",+'10. Type 1 Emp Cov. Period Comp'!C532)</f>
        <v xml:space="preserve"> </v>
      </c>
      <c r="D523" s="313">
        <f>+'10. Type 1 Emp Cov. Period Comp'!AE532</f>
        <v>0</v>
      </c>
      <c r="E523" s="467">
        <f>+'11. Type 1 Emp 2020 FTE'!AG530+'11. Type 1 Emp 2020 FTE'!AH530</f>
        <v>0</v>
      </c>
      <c r="F523" s="313">
        <f>ROUND(IF('10. Type 1 Emp Cov. Period Comp'!B532=0,IF('8. Wage Rate Penalty'!U528=0,0,'8. Wage Rate Penalty'!U528),_xlfn.IFNA(VLOOKUP('10. Type 1 Emp Cov. Period Comp'!B532,'8. Wage Rate Penalty'!$B$17:$U$1016,20,FALSE),0)),0)</f>
        <v>0</v>
      </c>
    </row>
    <row r="524" spans="1:6" x14ac:dyDescent="0.25">
      <c r="A524" s="308">
        <f t="shared" si="7"/>
        <v>513</v>
      </c>
      <c r="B524" s="313" t="str">
        <f>IF(+'10. Type 1 Emp Cov. Period Comp'!B533=0," ",+'10. Type 1 Emp Cov. Period Comp'!B533)</f>
        <v xml:space="preserve"> </v>
      </c>
      <c r="C524" s="466" t="str">
        <f>IF(+'10. Type 1 Emp Cov. Period Comp'!C533=0," ",+'10. Type 1 Emp Cov. Period Comp'!C533)</f>
        <v xml:space="preserve"> </v>
      </c>
      <c r="D524" s="313">
        <f>+'10. Type 1 Emp Cov. Period Comp'!AE533</f>
        <v>0</v>
      </c>
      <c r="E524" s="467">
        <f>+'11. Type 1 Emp 2020 FTE'!AG531+'11. Type 1 Emp 2020 FTE'!AH531</f>
        <v>0</v>
      </c>
      <c r="F524" s="313">
        <f>ROUND(IF('10. Type 1 Emp Cov. Period Comp'!B533=0,IF('8. Wage Rate Penalty'!U529=0,0,'8. Wage Rate Penalty'!U529),_xlfn.IFNA(VLOOKUP('10. Type 1 Emp Cov. Period Comp'!B533,'8. Wage Rate Penalty'!$B$17:$U$1016,20,FALSE),0)),0)</f>
        <v>0</v>
      </c>
    </row>
    <row r="525" spans="1:6" x14ac:dyDescent="0.25">
      <c r="A525" s="308">
        <f t="shared" si="7"/>
        <v>514</v>
      </c>
      <c r="B525" s="313" t="str">
        <f>IF(+'10. Type 1 Emp Cov. Period Comp'!B534=0," ",+'10. Type 1 Emp Cov. Period Comp'!B534)</f>
        <v xml:space="preserve"> </v>
      </c>
      <c r="C525" s="466" t="str">
        <f>IF(+'10. Type 1 Emp Cov. Period Comp'!C534=0," ",+'10. Type 1 Emp Cov. Period Comp'!C534)</f>
        <v xml:space="preserve"> </v>
      </c>
      <c r="D525" s="313">
        <f>+'10. Type 1 Emp Cov. Period Comp'!AE534</f>
        <v>0</v>
      </c>
      <c r="E525" s="467">
        <f>+'11. Type 1 Emp 2020 FTE'!AG532+'11. Type 1 Emp 2020 FTE'!AH532</f>
        <v>0</v>
      </c>
      <c r="F525" s="313">
        <f>ROUND(IF('10. Type 1 Emp Cov. Period Comp'!B534=0,IF('8. Wage Rate Penalty'!U530=0,0,'8. Wage Rate Penalty'!U530),_xlfn.IFNA(VLOOKUP('10. Type 1 Emp Cov. Period Comp'!B534,'8. Wage Rate Penalty'!$B$17:$U$1016,20,FALSE),0)),0)</f>
        <v>0</v>
      </c>
    </row>
    <row r="526" spans="1:6" x14ac:dyDescent="0.25">
      <c r="A526" s="308">
        <f t="shared" ref="A526:A589" si="8">+A525+1</f>
        <v>515</v>
      </c>
      <c r="B526" s="313" t="str">
        <f>IF(+'10. Type 1 Emp Cov. Period Comp'!B535=0," ",+'10. Type 1 Emp Cov. Period Comp'!B535)</f>
        <v xml:space="preserve"> </v>
      </c>
      <c r="C526" s="466" t="str">
        <f>IF(+'10. Type 1 Emp Cov. Period Comp'!C535=0," ",+'10. Type 1 Emp Cov. Period Comp'!C535)</f>
        <v xml:space="preserve"> </v>
      </c>
      <c r="D526" s="313">
        <f>+'10. Type 1 Emp Cov. Period Comp'!AE535</f>
        <v>0</v>
      </c>
      <c r="E526" s="467">
        <f>+'11. Type 1 Emp 2020 FTE'!AG533+'11. Type 1 Emp 2020 FTE'!AH533</f>
        <v>0</v>
      </c>
      <c r="F526" s="313">
        <f>ROUND(IF('10. Type 1 Emp Cov. Period Comp'!B535=0,IF('8. Wage Rate Penalty'!U531=0,0,'8. Wage Rate Penalty'!U531),_xlfn.IFNA(VLOOKUP('10. Type 1 Emp Cov. Period Comp'!B535,'8. Wage Rate Penalty'!$B$17:$U$1016,20,FALSE),0)),0)</f>
        <v>0</v>
      </c>
    </row>
    <row r="527" spans="1:6" x14ac:dyDescent="0.25">
      <c r="A527" s="308">
        <f t="shared" si="8"/>
        <v>516</v>
      </c>
      <c r="B527" s="313" t="str">
        <f>IF(+'10. Type 1 Emp Cov. Period Comp'!B536=0," ",+'10. Type 1 Emp Cov. Period Comp'!B536)</f>
        <v xml:space="preserve"> </v>
      </c>
      <c r="C527" s="466" t="str">
        <f>IF(+'10. Type 1 Emp Cov. Period Comp'!C536=0," ",+'10. Type 1 Emp Cov. Period Comp'!C536)</f>
        <v xml:space="preserve"> </v>
      </c>
      <c r="D527" s="313">
        <f>+'10. Type 1 Emp Cov. Period Comp'!AE536</f>
        <v>0</v>
      </c>
      <c r="E527" s="467">
        <f>+'11. Type 1 Emp 2020 FTE'!AG534+'11. Type 1 Emp 2020 FTE'!AH534</f>
        <v>0</v>
      </c>
      <c r="F527" s="313">
        <f>ROUND(IF('10. Type 1 Emp Cov. Period Comp'!B536=0,IF('8. Wage Rate Penalty'!U532=0,0,'8. Wage Rate Penalty'!U532),_xlfn.IFNA(VLOOKUP('10. Type 1 Emp Cov. Period Comp'!B536,'8. Wage Rate Penalty'!$B$17:$U$1016,20,FALSE),0)),0)</f>
        <v>0</v>
      </c>
    </row>
    <row r="528" spans="1:6" x14ac:dyDescent="0.25">
      <c r="A528" s="308">
        <f t="shared" si="8"/>
        <v>517</v>
      </c>
      <c r="B528" s="313" t="str">
        <f>IF(+'10. Type 1 Emp Cov. Period Comp'!B537=0," ",+'10. Type 1 Emp Cov. Period Comp'!B537)</f>
        <v xml:space="preserve"> </v>
      </c>
      <c r="C528" s="466" t="str">
        <f>IF(+'10. Type 1 Emp Cov. Period Comp'!C537=0," ",+'10. Type 1 Emp Cov. Period Comp'!C537)</f>
        <v xml:space="preserve"> </v>
      </c>
      <c r="D528" s="313">
        <f>+'10. Type 1 Emp Cov. Period Comp'!AE537</f>
        <v>0</v>
      </c>
      <c r="E528" s="467">
        <f>+'11. Type 1 Emp 2020 FTE'!AG535+'11. Type 1 Emp 2020 FTE'!AH535</f>
        <v>0</v>
      </c>
      <c r="F528" s="313">
        <f>ROUND(IF('10. Type 1 Emp Cov. Period Comp'!B537=0,IF('8. Wage Rate Penalty'!U533=0,0,'8. Wage Rate Penalty'!U533),_xlfn.IFNA(VLOOKUP('10. Type 1 Emp Cov. Period Comp'!B537,'8. Wage Rate Penalty'!$B$17:$U$1016,20,FALSE),0)),0)</f>
        <v>0</v>
      </c>
    </row>
    <row r="529" spans="1:6" x14ac:dyDescent="0.25">
      <c r="A529" s="308">
        <f t="shared" si="8"/>
        <v>518</v>
      </c>
      <c r="B529" s="313" t="str">
        <f>IF(+'10. Type 1 Emp Cov. Period Comp'!B538=0," ",+'10. Type 1 Emp Cov. Period Comp'!B538)</f>
        <v xml:space="preserve"> </v>
      </c>
      <c r="C529" s="466" t="str">
        <f>IF(+'10. Type 1 Emp Cov. Period Comp'!C538=0," ",+'10. Type 1 Emp Cov. Period Comp'!C538)</f>
        <v xml:space="preserve"> </v>
      </c>
      <c r="D529" s="313">
        <f>+'10. Type 1 Emp Cov. Period Comp'!AE538</f>
        <v>0</v>
      </c>
      <c r="E529" s="467">
        <f>+'11. Type 1 Emp 2020 FTE'!AG536+'11. Type 1 Emp 2020 FTE'!AH536</f>
        <v>0</v>
      </c>
      <c r="F529" s="313">
        <f>ROUND(IF('10. Type 1 Emp Cov. Period Comp'!B538=0,IF('8. Wage Rate Penalty'!U534=0,0,'8. Wage Rate Penalty'!U534),_xlfn.IFNA(VLOOKUP('10. Type 1 Emp Cov. Period Comp'!B538,'8. Wage Rate Penalty'!$B$17:$U$1016,20,FALSE),0)),0)</f>
        <v>0</v>
      </c>
    </row>
    <row r="530" spans="1:6" x14ac:dyDescent="0.25">
      <c r="A530" s="308">
        <f t="shared" si="8"/>
        <v>519</v>
      </c>
      <c r="B530" s="313" t="str">
        <f>IF(+'10. Type 1 Emp Cov. Period Comp'!B539=0," ",+'10. Type 1 Emp Cov. Period Comp'!B539)</f>
        <v xml:space="preserve"> </v>
      </c>
      <c r="C530" s="466" t="str">
        <f>IF(+'10. Type 1 Emp Cov. Period Comp'!C539=0," ",+'10. Type 1 Emp Cov. Period Comp'!C539)</f>
        <v xml:space="preserve"> </v>
      </c>
      <c r="D530" s="313">
        <f>+'10. Type 1 Emp Cov. Period Comp'!AE539</f>
        <v>0</v>
      </c>
      <c r="E530" s="467">
        <f>+'11. Type 1 Emp 2020 FTE'!AG537+'11. Type 1 Emp 2020 FTE'!AH537</f>
        <v>0</v>
      </c>
      <c r="F530" s="313">
        <f>ROUND(IF('10. Type 1 Emp Cov. Period Comp'!B539=0,IF('8. Wage Rate Penalty'!U535=0,0,'8. Wage Rate Penalty'!U535),_xlfn.IFNA(VLOOKUP('10. Type 1 Emp Cov. Period Comp'!B539,'8. Wage Rate Penalty'!$B$17:$U$1016,20,FALSE),0)),0)</f>
        <v>0</v>
      </c>
    </row>
    <row r="531" spans="1:6" x14ac:dyDescent="0.25">
      <c r="A531" s="308">
        <f t="shared" si="8"/>
        <v>520</v>
      </c>
      <c r="B531" s="313" t="str">
        <f>IF(+'10. Type 1 Emp Cov. Period Comp'!B540=0," ",+'10. Type 1 Emp Cov. Period Comp'!B540)</f>
        <v xml:space="preserve"> </v>
      </c>
      <c r="C531" s="466" t="str">
        <f>IF(+'10. Type 1 Emp Cov. Period Comp'!C540=0," ",+'10. Type 1 Emp Cov. Period Comp'!C540)</f>
        <v xml:space="preserve"> </v>
      </c>
      <c r="D531" s="313">
        <f>+'10. Type 1 Emp Cov. Period Comp'!AE540</f>
        <v>0</v>
      </c>
      <c r="E531" s="467">
        <f>+'11. Type 1 Emp 2020 FTE'!AG538+'11. Type 1 Emp 2020 FTE'!AH538</f>
        <v>0</v>
      </c>
      <c r="F531" s="313">
        <f>ROUND(IF('10. Type 1 Emp Cov. Period Comp'!B540=0,IF('8. Wage Rate Penalty'!U536=0,0,'8. Wage Rate Penalty'!U536),_xlfn.IFNA(VLOOKUP('10. Type 1 Emp Cov. Period Comp'!B540,'8. Wage Rate Penalty'!$B$17:$U$1016,20,FALSE),0)),0)</f>
        <v>0</v>
      </c>
    </row>
    <row r="532" spans="1:6" x14ac:dyDescent="0.25">
      <c r="A532" s="308">
        <f t="shared" si="8"/>
        <v>521</v>
      </c>
      <c r="B532" s="313" t="str">
        <f>IF(+'10. Type 1 Emp Cov. Period Comp'!B541=0," ",+'10. Type 1 Emp Cov. Period Comp'!B541)</f>
        <v xml:space="preserve"> </v>
      </c>
      <c r="C532" s="466" t="str">
        <f>IF(+'10. Type 1 Emp Cov. Period Comp'!C541=0," ",+'10. Type 1 Emp Cov. Period Comp'!C541)</f>
        <v xml:space="preserve"> </v>
      </c>
      <c r="D532" s="313">
        <f>+'10. Type 1 Emp Cov. Period Comp'!AE541</f>
        <v>0</v>
      </c>
      <c r="E532" s="467">
        <f>+'11. Type 1 Emp 2020 FTE'!AG539+'11. Type 1 Emp 2020 FTE'!AH539</f>
        <v>0</v>
      </c>
      <c r="F532" s="313">
        <f>ROUND(IF('10. Type 1 Emp Cov. Period Comp'!B541=0,IF('8. Wage Rate Penalty'!U537=0,0,'8. Wage Rate Penalty'!U537),_xlfn.IFNA(VLOOKUP('10. Type 1 Emp Cov. Period Comp'!B541,'8. Wage Rate Penalty'!$B$17:$U$1016,20,FALSE),0)),0)</f>
        <v>0</v>
      </c>
    </row>
    <row r="533" spans="1:6" x14ac:dyDescent="0.25">
      <c r="A533" s="308">
        <f t="shared" si="8"/>
        <v>522</v>
      </c>
      <c r="B533" s="313" t="str">
        <f>IF(+'10. Type 1 Emp Cov. Period Comp'!B542=0," ",+'10. Type 1 Emp Cov. Period Comp'!B542)</f>
        <v xml:space="preserve"> </v>
      </c>
      <c r="C533" s="466" t="str">
        <f>IF(+'10. Type 1 Emp Cov. Period Comp'!C542=0," ",+'10. Type 1 Emp Cov. Period Comp'!C542)</f>
        <v xml:space="preserve"> </v>
      </c>
      <c r="D533" s="313">
        <f>+'10. Type 1 Emp Cov. Period Comp'!AE542</f>
        <v>0</v>
      </c>
      <c r="E533" s="467">
        <f>+'11. Type 1 Emp 2020 FTE'!AG540+'11. Type 1 Emp 2020 FTE'!AH540</f>
        <v>0</v>
      </c>
      <c r="F533" s="313">
        <f>ROUND(IF('10. Type 1 Emp Cov. Period Comp'!B542=0,IF('8. Wage Rate Penalty'!U538=0,0,'8. Wage Rate Penalty'!U538),_xlfn.IFNA(VLOOKUP('10. Type 1 Emp Cov. Period Comp'!B542,'8. Wage Rate Penalty'!$B$17:$U$1016,20,FALSE),0)),0)</f>
        <v>0</v>
      </c>
    </row>
    <row r="534" spans="1:6" x14ac:dyDescent="0.25">
      <c r="A534" s="308">
        <f t="shared" si="8"/>
        <v>523</v>
      </c>
      <c r="B534" s="313" t="str">
        <f>IF(+'10. Type 1 Emp Cov. Period Comp'!B543=0," ",+'10. Type 1 Emp Cov. Period Comp'!B543)</f>
        <v xml:space="preserve"> </v>
      </c>
      <c r="C534" s="466" t="str">
        <f>IF(+'10. Type 1 Emp Cov. Period Comp'!C543=0," ",+'10. Type 1 Emp Cov. Period Comp'!C543)</f>
        <v xml:space="preserve"> </v>
      </c>
      <c r="D534" s="313">
        <f>+'10. Type 1 Emp Cov. Period Comp'!AE543</f>
        <v>0</v>
      </c>
      <c r="E534" s="467">
        <f>+'11. Type 1 Emp 2020 FTE'!AG541+'11. Type 1 Emp 2020 FTE'!AH541</f>
        <v>0</v>
      </c>
      <c r="F534" s="313">
        <f>ROUND(IF('10. Type 1 Emp Cov. Period Comp'!B543=0,IF('8. Wage Rate Penalty'!U539=0,0,'8. Wage Rate Penalty'!U539),_xlfn.IFNA(VLOOKUP('10. Type 1 Emp Cov. Period Comp'!B543,'8. Wage Rate Penalty'!$B$17:$U$1016,20,FALSE),0)),0)</f>
        <v>0</v>
      </c>
    </row>
    <row r="535" spans="1:6" x14ac:dyDescent="0.25">
      <c r="A535" s="308">
        <f t="shared" si="8"/>
        <v>524</v>
      </c>
      <c r="B535" s="313" t="str">
        <f>IF(+'10. Type 1 Emp Cov. Period Comp'!B544=0," ",+'10. Type 1 Emp Cov. Period Comp'!B544)</f>
        <v xml:space="preserve"> </v>
      </c>
      <c r="C535" s="466" t="str">
        <f>IF(+'10. Type 1 Emp Cov. Period Comp'!C544=0," ",+'10. Type 1 Emp Cov. Period Comp'!C544)</f>
        <v xml:space="preserve"> </v>
      </c>
      <c r="D535" s="313">
        <f>+'10. Type 1 Emp Cov. Period Comp'!AE544</f>
        <v>0</v>
      </c>
      <c r="E535" s="467">
        <f>+'11. Type 1 Emp 2020 FTE'!AG542+'11. Type 1 Emp 2020 FTE'!AH542</f>
        <v>0</v>
      </c>
      <c r="F535" s="313">
        <f>ROUND(IF('10. Type 1 Emp Cov. Period Comp'!B544=0,IF('8. Wage Rate Penalty'!U540=0,0,'8. Wage Rate Penalty'!U540),_xlfn.IFNA(VLOOKUP('10. Type 1 Emp Cov. Period Comp'!B544,'8. Wage Rate Penalty'!$B$17:$U$1016,20,FALSE),0)),0)</f>
        <v>0</v>
      </c>
    </row>
    <row r="536" spans="1:6" x14ac:dyDescent="0.25">
      <c r="A536" s="308">
        <f t="shared" si="8"/>
        <v>525</v>
      </c>
      <c r="B536" s="313" t="str">
        <f>IF(+'10. Type 1 Emp Cov. Period Comp'!B545=0," ",+'10. Type 1 Emp Cov. Period Comp'!B545)</f>
        <v xml:space="preserve"> </v>
      </c>
      <c r="C536" s="466" t="str">
        <f>IF(+'10. Type 1 Emp Cov. Period Comp'!C545=0," ",+'10. Type 1 Emp Cov. Period Comp'!C545)</f>
        <v xml:space="preserve"> </v>
      </c>
      <c r="D536" s="313">
        <f>+'10. Type 1 Emp Cov. Period Comp'!AE545</f>
        <v>0</v>
      </c>
      <c r="E536" s="467">
        <f>+'11. Type 1 Emp 2020 FTE'!AG543+'11. Type 1 Emp 2020 FTE'!AH543</f>
        <v>0</v>
      </c>
      <c r="F536" s="313">
        <f>ROUND(IF('10. Type 1 Emp Cov. Period Comp'!B545=0,IF('8. Wage Rate Penalty'!U541=0,0,'8. Wage Rate Penalty'!U541),_xlfn.IFNA(VLOOKUP('10. Type 1 Emp Cov. Period Comp'!B545,'8. Wage Rate Penalty'!$B$17:$U$1016,20,FALSE),0)),0)</f>
        <v>0</v>
      </c>
    </row>
    <row r="537" spans="1:6" x14ac:dyDescent="0.25">
      <c r="A537" s="308">
        <f t="shared" si="8"/>
        <v>526</v>
      </c>
      <c r="B537" s="313" t="str">
        <f>IF(+'10. Type 1 Emp Cov. Period Comp'!B546=0," ",+'10. Type 1 Emp Cov. Period Comp'!B546)</f>
        <v xml:space="preserve"> </v>
      </c>
      <c r="C537" s="466" t="str">
        <f>IF(+'10. Type 1 Emp Cov. Period Comp'!C546=0," ",+'10. Type 1 Emp Cov. Period Comp'!C546)</f>
        <v xml:space="preserve"> </v>
      </c>
      <c r="D537" s="313">
        <f>+'10. Type 1 Emp Cov. Period Comp'!AE546</f>
        <v>0</v>
      </c>
      <c r="E537" s="467">
        <f>+'11. Type 1 Emp 2020 FTE'!AG544+'11. Type 1 Emp 2020 FTE'!AH544</f>
        <v>0</v>
      </c>
      <c r="F537" s="313">
        <f>ROUND(IF('10. Type 1 Emp Cov. Period Comp'!B546=0,IF('8. Wage Rate Penalty'!U542=0,0,'8. Wage Rate Penalty'!U542),_xlfn.IFNA(VLOOKUP('10. Type 1 Emp Cov. Period Comp'!B546,'8. Wage Rate Penalty'!$B$17:$U$1016,20,FALSE),0)),0)</f>
        <v>0</v>
      </c>
    </row>
    <row r="538" spans="1:6" x14ac:dyDescent="0.25">
      <c r="A538" s="308">
        <f t="shared" si="8"/>
        <v>527</v>
      </c>
      <c r="B538" s="313" t="str">
        <f>IF(+'10. Type 1 Emp Cov. Period Comp'!B547=0," ",+'10. Type 1 Emp Cov. Period Comp'!B547)</f>
        <v xml:space="preserve"> </v>
      </c>
      <c r="C538" s="466" t="str">
        <f>IF(+'10. Type 1 Emp Cov. Period Comp'!C547=0," ",+'10. Type 1 Emp Cov. Period Comp'!C547)</f>
        <v xml:space="preserve"> </v>
      </c>
      <c r="D538" s="313">
        <f>+'10. Type 1 Emp Cov. Period Comp'!AE547</f>
        <v>0</v>
      </c>
      <c r="E538" s="467">
        <f>+'11. Type 1 Emp 2020 FTE'!AG545+'11. Type 1 Emp 2020 FTE'!AH545</f>
        <v>0</v>
      </c>
      <c r="F538" s="313">
        <f>ROUND(IF('10. Type 1 Emp Cov. Period Comp'!B547=0,IF('8. Wage Rate Penalty'!U543=0,0,'8. Wage Rate Penalty'!U543),_xlfn.IFNA(VLOOKUP('10. Type 1 Emp Cov. Period Comp'!B547,'8. Wage Rate Penalty'!$B$17:$U$1016,20,FALSE),0)),0)</f>
        <v>0</v>
      </c>
    </row>
    <row r="539" spans="1:6" x14ac:dyDescent="0.25">
      <c r="A539" s="308">
        <f t="shared" si="8"/>
        <v>528</v>
      </c>
      <c r="B539" s="313" t="str">
        <f>IF(+'10. Type 1 Emp Cov. Period Comp'!B548=0," ",+'10. Type 1 Emp Cov. Period Comp'!B548)</f>
        <v xml:space="preserve"> </v>
      </c>
      <c r="C539" s="466" t="str">
        <f>IF(+'10. Type 1 Emp Cov. Period Comp'!C548=0," ",+'10. Type 1 Emp Cov. Period Comp'!C548)</f>
        <v xml:space="preserve"> </v>
      </c>
      <c r="D539" s="313">
        <f>+'10. Type 1 Emp Cov. Period Comp'!AE548</f>
        <v>0</v>
      </c>
      <c r="E539" s="467">
        <f>+'11. Type 1 Emp 2020 FTE'!AG546+'11. Type 1 Emp 2020 FTE'!AH546</f>
        <v>0</v>
      </c>
      <c r="F539" s="313">
        <f>ROUND(IF('10. Type 1 Emp Cov. Period Comp'!B548=0,IF('8. Wage Rate Penalty'!U544=0,0,'8. Wage Rate Penalty'!U544),_xlfn.IFNA(VLOOKUP('10. Type 1 Emp Cov. Period Comp'!B548,'8. Wage Rate Penalty'!$B$17:$U$1016,20,FALSE),0)),0)</f>
        <v>0</v>
      </c>
    </row>
    <row r="540" spans="1:6" x14ac:dyDescent="0.25">
      <c r="A540" s="308">
        <f t="shared" si="8"/>
        <v>529</v>
      </c>
      <c r="B540" s="313" t="str">
        <f>IF(+'10. Type 1 Emp Cov. Period Comp'!B549=0," ",+'10. Type 1 Emp Cov. Period Comp'!B549)</f>
        <v xml:space="preserve"> </v>
      </c>
      <c r="C540" s="466" t="str">
        <f>IF(+'10. Type 1 Emp Cov. Period Comp'!C549=0," ",+'10. Type 1 Emp Cov. Period Comp'!C549)</f>
        <v xml:space="preserve"> </v>
      </c>
      <c r="D540" s="313">
        <f>+'10. Type 1 Emp Cov. Period Comp'!AE549</f>
        <v>0</v>
      </c>
      <c r="E540" s="467">
        <f>+'11. Type 1 Emp 2020 FTE'!AG547+'11. Type 1 Emp 2020 FTE'!AH547</f>
        <v>0</v>
      </c>
      <c r="F540" s="313">
        <f>ROUND(IF('10. Type 1 Emp Cov. Period Comp'!B549=0,IF('8. Wage Rate Penalty'!U545=0,0,'8. Wage Rate Penalty'!U545),_xlfn.IFNA(VLOOKUP('10. Type 1 Emp Cov. Period Comp'!B549,'8. Wage Rate Penalty'!$B$17:$U$1016,20,FALSE),0)),0)</f>
        <v>0</v>
      </c>
    </row>
    <row r="541" spans="1:6" x14ac:dyDescent="0.25">
      <c r="A541" s="308">
        <f t="shared" si="8"/>
        <v>530</v>
      </c>
      <c r="B541" s="313" t="str">
        <f>IF(+'10. Type 1 Emp Cov. Period Comp'!B550=0," ",+'10. Type 1 Emp Cov. Period Comp'!B550)</f>
        <v xml:space="preserve"> </v>
      </c>
      <c r="C541" s="466" t="str">
        <f>IF(+'10. Type 1 Emp Cov. Period Comp'!C550=0," ",+'10. Type 1 Emp Cov. Period Comp'!C550)</f>
        <v xml:space="preserve"> </v>
      </c>
      <c r="D541" s="313">
        <f>+'10. Type 1 Emp Cov. Period Comp'!AE550</f>
        <v>0</v>
      </c>
      <c r="E541" s="467">
        <f>+'11. Type 1 Emp 2020 FTE'!AG548+'11. Type 1 Emp 2020 FTE'!AH548</f>
        <v>0</v>
      </c>
      <c r="F541" s="313">
        <f>ROUND(IF('10. Type 1 Emp Cov. Period Comp'!B550=0,IF('8. Wage Rate Penalty'!U546=0,0,'8. Wage Rate Penalty'!U546),_xlfn.IFNA(VLOOKUP('10. Type 1 Emp Cov. Period Comp'!B550,'8. Wage Rate Penalty'!$B$17:$U$1016,20,FALSE),0)),0)</f>
        <v>0</v>
      </c>
    </row>
    <row r="542" spans="1:6" x14ac:dyDescent="0.25">
      <c r="A542" s="308">
        <f t="shared" si="8"/>
        <v>531</v>
      </c>
      <c r="B542" s="313" t="str">
        <f>IF(+'10. Type 1 Emp Cov. Period Comp'!B551=0," ",+'10. Type 1 Emp Cov. Period Comp'!B551)</f>
        <v xml:space="preserve"> </v>
      </c>
      <c r="C542" s="466" t="str">
        <f>IF(+'10. Type 1 Emp Cov. Period Comp'!C551=0," ",+'10. Type 1 Emp Cov. Period Comp'!C551)</f>
        <v xml:space="preserve"> </v>
      </c>
      <c r="D542" s="313">
        <f>+'10. Type 1 Emp Cov. Period Comp'!AE551</f>
        <v>0</v>
      </c>
      <c r="E542" s="467">
        <f>+'11. Type 1 Emp 2020 FTE'!AG549+'11. Type 1 Emp 2020 FTE'!AH549</f>
        <v>0</v>
      </c>
      <c r="F542" s="313">
        <f>ROUND(IF('10. Type 1 Emp Cov. Period Comp'!B551=0,IF('8. Wage Rate Penalty'!U547=0,0,'8. Wage Rate Penalty'!U547),_xlfn.IFNA(VLOOKUP('10. Type 1 Emp Cov. Period Comp'!B551,'8. Wage Rate Penalty'!$B$17:$U$1016,20,FALSE),0)),0)</f>
        <v>0</v>
      </c>
    </row>
    <row r="543" spans="1:6" x14ac:dyDescent="0.25">
      <c r="A543" s="308">
        <f t="shared" si="8"/>
        <v>532</v>
      </c>
      <c r="B543" s="313" t="str">
        <f>IF(+'10. Type 1 Emp Cov. Period Comp'!B552=0," ",+'10. Type 1 Emp Cov. Period Comp'!B552)</f>
        <v xml:space="preserve"> </v>
      </c>
      <c r="C543" s="466" t="str">
        <f>IF(+'10. Type 1 Emp Cov. Period Comp'!C552=0," ",+'10. Type 1 Emp Cov. Period Comp'!C552)</f>
        <v xml:space="preserve"> </v>
      </c>
      <c r="D543" s="313">
        <f>+'10. Type 1 Emp Cov. Period Comp'!AE552</f>
        <v>0</v>
      </c>
      <c r="E543" s="467">
        <f>+'11. Type 1 Emp 2020 FTE'!AG550+'11. Type 1 Emp 2020 FTE'!AH550</f>
        <v>0</v>
      </c>
      <c r="F543" s="313">
        <f>ROUND(IF('10. Type 1 Emp Cov. Period Comp'!B552=0,IF('8. Wage Rate Penalty'!U548=0,0,'8. Wage Rate Penalty'!U548),_xlfn.IFNA(VLOOKUP('10. Type 1 Emp Cov. Period Comp'!B552,'8. Wage Rate Penalty'!$B$17:$U$1016,20,FALSE),0)),0)</f>
        <v>0</v>
      </c>
    </row>
    <row r="544" spans="1:6" x14ac:dyDescent="0.25">
      <c r="A544" s="308">
        <f t="shared" si="8"/>
        <v>533</v>
      </c>
      <c r="B544" s="313" t="str">
        <f>IF(+'10. Type 1 Emp Cov. Period Comp'!B553=0," ",+'10. Type 1 Emp Cov. Period Comp'!B553)</f>
        <v xml:space="preserve"> </v>
      </c>
      <c r="C544" s="466" t="str">
        <f>IF(+'10. Type 1 Emp Cov. Period Comp'!C553=0," ",+'10. Type 1 Emp Cov. Period Comp'!C553)</f>
        <v xml:space="preserve"> </v>
      </c>
      <c r="D544" s="313">
        <f>+'10. Type 1 Emp Cov. Period Comp'!AE553</f>
        <v>0</v>
      </c>
      <c r="E544" s="467">
        <f>+'11. Type 1 Emp 2020 FTE'!AG551+'11. Type 1 Emp 2020 FTE'!AH551</f>
        <v>0</v>
      </c>
      <c r="F544" s="313">
        <f>ROUND(IF('10. Type 1 Emp Cov. Period Comp'!B553=0,IF('8. Wage Rate Penalty'!U549=0,0,'8. Wage Rate Penalty'!U549),_xlfn.IFNA(VLOOKUP('10. Type 1 Emp Cov. Period Comp'!B553,'8. Wage Rate Penalty'!$B$17:$U$1016,20,FALSE),0)),0)</f>
        <v>0</v>
      </c>
    </row>
    <row r="545" spans="1:6" x14ac:dyDescent="0.25">
      <c r="A545" s="308">
        <f t="shared" si="8"/>
        <v>534</v>
      </c>
      <c r="B545" s="313" t="str">
        <f>IF(+'10. Type 1 Emp Cov. Period Comp'!B554=0," ",+'10. Type 1 Emp Cov. Period Comp'!B554)</f>
        <v xml:space="preserve"> </v>
      </c>
      <c r="C545" s="466" t="str">
        <f>IF(+'10. Type 1 Emp Cov. Period Comp'!C554=0," ",+'10. Type 1 Emp Cov. Period Comp'!C554)</f>
        <v xml:space="preserve"> </v>
      </c>
      <c r="D545" s="313">
        <f>+'10. Type 1 Emp Cov. Period Comp'!AE554</f>
        <v>0</v>
      </c>
      <c r="E545" s="467">
        <f>+'11. Type 1 Emp 2020 FTE'!AG552+'11. Type 1 Emp 2020 FTE'!AH552</f>
        <v>0</v>
      </c>
      <c r="F545" s="313">
        <f>ROUND(IF('10. Type 1 Emp Cov. Period Comp'!B554=0,IF('8. Wage Rate Penalty'!U550=0,0,'8. Wage Rate Penalty'!U550),_xlfn.IFNA(VLOOKUP('10. Type 1 Emp Cov. Period Comp'!B554,'8. Wage Rate Penalty'!$B$17:$U$1016,20,FALSE),0)),0)</f>
        <v>0</v>
      </c>
    </row>
    <row r="546" spans="1:6" x14ac:dyDescent="0.25">
      <c r="A546" s="308">
        <f t="shared" si="8"/>
        <v>535</v>
      </c>
      <c r="B546" s="313" t="str">
        <f>IF(+'10. Type 1 Emp Cov. Period Comp'!B555=0," ",+'10. Type 1 Emp Cov. Period Comp'!B555)</f>
        <v xml:space="preserve"> </v>
      </c>
      <c r="C546" s="466" t="str">
        <f>IF(+'10. Type 1 Emp Cov. Period Comp'!C555=0," ",+'10. Type 1 Emp Cov. Period Comp'!C555)</f>
        <v xml:space="preserve"> </v>
      </c>
      <c r="D546" s="313">
        <f>+'10. Type 1 Emp Cov. Period Comp'!AE555</f>
        <v>0</v>
      </c>
      <c r="E546" s="467">
        <f>+'11. Type 1 Emp 2020 FTE'!AG553+'11. Type 1 Emp 2020 FTE'!AH553</f>
        <v>0</v>
      </c>
      <c r="F546" s="313">
        <f>ROUND(IF('10. Type 1 Emp Cov. Period Comp'!B555=0,IF('8. Wage Rate Penalty'!U551=0,0,'8. Wage Rate Penalty'!U551),_xlfn.IFNA(VLOOKUP('10. Type 1 Emp Cov. Period Comp'!B555,'8. Wage Rate Penalty'!$B$17:$U$1016,20,FALSE),0)),0)</f>
        <v>0</v>
      </c>
    </row>
    <row r="547" spans="1:6" x14ac:dyDescent="0.25">
      <c r="A547" s="308">
        <f t="shared" si="8"/>
        <v>536</v>
      </c>
      <c r="B547" s="313" t="str">
        <f>IF(+'10. Type 1 Emp Cov. Period Comp'!B556=0," ",+'10. Type 1 Emp Cov. Period Comp'!B556)</f>
        <v xml:space="preserve"> </v>
      </c>
      <c r="C547" s="466" t="str">
        <f>IF(+'10. Type 1 Emp Cov. Period Comp'!C556=0," ",+'10. Type 1 Emp Cov. Period Comp'!C556)</f>
        <v xml:space="preserve"> </v>
      </c>
      <c r="D547" s="313">
        <f>+'10. Type 1 Emp Cov. Period Comp'!AE556</f>
        <v>0</v>
      </c>
      <c r="E547" s="467">
        <f>+'11. Type 1 Emp 2020 FTE'!AG554+'11. Type 1 Emp 2020 FTE'!AH554</f>
        <v>0</v>
      </c>
      <c r="F547" s="313">
        <f>ROUND(IF('10. Type 1 Emp Cov. Period Comp'!B556=0,IF('8. Wage Rate Penalty'!U552=0,0,'8. Wage Rate Penalty'!U552),_xlfn.IFNA(VLOOKUP('10. Type 1 Emp Cov. Period Comp'!B556,'8. Wage Rate Penalty'!$B$17:$U$1016,20,FALSE),0)),0)</f>
        <v>0</v>
      </c>
    </row>
    <row r="548" spans="1:6" x14ac:dyDescent="0.25">
      <c r="A548" s="308">
        <f t="shared" si="8"/>
        <v>537</v>
      </c>
      <c r="B548" s="313" t="str">
        <f>IF(+'10. Type 1 Emp Cov. Period Comp'!B557=0," ",+'10. Type 1 Emp Cov. Period Comp'!B557)</f>
        <v xml:space="preserve"> </v>
      </c>
      <c r="C548" s="466" t="str">
        <f>IF(+'10. Type 1 Emp Cov. Period Comp'!C557=0," ",+'10. Type 1 Emp Cov. Period Comp'!C557)</f>
        <v xml:space="preserve"> </v>
      </c>
      <c r="D548" s="313">
        <f>+'10. Type 1 Emp Cov. Period Comp'!AE557</f>
        <v>0</v>
      </c>
      <c r="E548" s="467">
        <f>+'11. Type 1 Emp 2020 FTE'!AG555+'11. Type 1 Emp 2020 FTE'!AH555</f>
        <v>0</v>
      </c>
      <c r="F548" s="313">
        <f>ROUND(IF('10. Type 1 Emp Cov. Period Comp'!B557=0,IF('8. Wage Rate Penalty'!U553=0,0,'8. Wage Rate Penalty'!U553),_xlfn.IFNA(VLOOKUP('10. Type 1 Emp Cov. Period Comp'!B557,'8. Wage Rate Penalty'!$B$17:$U$1016,20,FALSE),0)),0)</f>
        <v>0</v>
      </c>
    </row>
    <row r="549" spans="1:6" x14ac:dyDescent="0.25">
      <c r="A549" s="308">
        <f t="shared" si="8"/>
        <v>538</v>
      </c>
      <c r="B549" s="313" t="str">
        <f>IF(+'10. Type 1 Emp Cov. Period Comp'!B558=0," ",+'10. Type 1 Emp Cov. Period Comp'!B558)</f>
        <v xml:space="preserve"> </v>
      </c>
      <c r="C549" s="466" t="str">
        <f>IF(+'10. Type 1 Emp Cov. Period Comp'!C558=0," ",+'10. Type 1 Emp Cov. Period Comp'!C558)</f>
        <v xml:space="preserve"> </v>
      </c>
      <c r="D549" s="313">
        <f>+'10. Type 1 Emp Cov. Period Comp'!AE558</f>
        <v>0</v>
      </c>
      <c r="E549" s="467">
        <f>+'11. Type 1 Emp 2020 FTE'!AG556+'11. Type 1 Emp 2020 FTE'!AH556</f>
        <v>0</v>
      </c>
      <c r="F549" s="313">
        <f>ROUND(IF('10. Type 1 Emp Cov. Period Comp'!B558=0,IF('8. Wage Rate Penalty'!U554=0,0,'8. Wage Rate Penalty'!U554),_xlfn.IFNA(VLOOKUP('10. Type 1 Emp Cov. Period Comp'!B558,'8. Wage Rate Penalty'!$B$17:$U$1016,20,FALSE),0)),0)</f>
        <v>0</v>
      </c>
    </row>
    <row r="550" spans="1:6" x14ac:dyDescent="0.25">
      <c r="A550" s="308">
        <f t="shared" si="8"/>
        <v>539</v>
      </c>
      <c r="B550" s="313" t="str">
        <f>IF(+'10. Type 1 Emp Cov. Period Comp'!B559=0," ",+'10. Type 1 Emp Cov. Period Comp'!B559)</f>
        <v xml:space="preserve"> </v>
      </c>
      <c r="C550" s="466" t="str">
        <f>IF(+'10. Type 1 Emp Cov. Period Comp'!C559=0," ",+'10. Type 1 Emp Cov. Period Comp'!C559)</f>
        <v xml:space="preserve"> </v>
      </c>
      <c r="D550" s="313">
        <f>+'10. Type 1 Emp Cov. Period Comp'!AE559</f>
        <v>0</v>
      </c>
      <c r="E550" s="467">
        <f>+'11. Type 1 Emp 2020 FTE'!AG557+'11. Type 1 Emp 2020 FTE'!AH557</f>
        <v>0</v>
      </c>
      <c r="F550" s="313">
        <f>ROUND(IF('10. Type 1 Emp Cov. Period Comp'!B559=0,IF('8. Wage Rate Penalty'!U555=0,0,'8. Wage Rate Penalty'!U555),_xlfn.IFNA(VLOOKUP('10. Type 1 Emp Cov. Period Comp'!B559,'8. Wage Rate Penalty'!$B$17:$U$1016,20,FALSE),0)),0)</f>
        <v>0</v>
      </c>
    </row>
    <row r="551" spans="1:6" x14ac:dyDescent="0.25">
      <c r="A551" s="308">
        <f t="shared" si="8"/>
        <v>540</v>
      </c>
      <c r="B551" s="313" t="str">
        <f>IF(+'10. Type 1 Emp Cov. Period Comp'!B560=0," ",+'10. Type 1 Emp Cov. Period Comp'!B560)</f>
        <v xml:space="preserve"> </v>
      </c>
      <c r="C551" s="466" t="str">
        <f>IF(+'10. Type 1 Emp Cov. Period Comp'!C560=0," ",+'10. Type 1 Emp Cov. Period Comp'!C560)</f>
        <v xml:space="preserve"> </v>
      </c>
      <c r="D551" s="313">
        <f>+'10. Type 1 Emp Cov. Period Comp'!AE560</f>
        <v>0</v>
      </c>
      <c r="E551" s="467">
        <f>+'11. Type 1 Emp 2020 FTE'!AG558+'11. Type 1 Emp 2020 FTE'!AH558</f>
        <v>0</v>
      </c>
      <c r="F551" s="313">
        <f>ROUND(IF('10. Type 1 Emp Cov. Period Comp'!B560=0,IF('8. Wage Rate Penalty'!U556=0,0,'8. Wage Rate Penalty'!U556),_xlfn.IFNA(VLOOKUP('10. Type 1 Emp Cov. Period Comp'!B560,'8. Wage Rate Penalty'!$B$17:$U$1016,20,FALSE),0)),0)</f>
        <v>0</v>
      </c>
    </row>
    <row r="552" spans="1:6" x14ac:dyDescent="0.25">
      <c r="A552" s="308">
        <f t="shared" si="8"/>
        <v>541</v>
      </c>
      <c r="B552" s="313" t="str">
        <f>IF(+'10. Type 1 Emp Cov. Period Comp'!B561=0," ",+'10. Type 1 Emp Cov. Period Comp'!B561)</f>
        <v xml:space="preserve"> </v>
      </c>
      <c r="C552" s="466" t="str">
        <f>IF(+'10. Type 1 Emp Cov. Period Comp'!C561=0," ",+'10. Type 1 Emp Cov. Period Comp'!C561)</f>
        <v xml:space="preserve"> </v>
      </c>
      <c r="D552" s="313">
        <f>+'10. Type 1 Emp Cov. Period Comp'!AE561</f>
        <v>0</v>
      </c>
      <c r="E552" s="467">
        <f>+'11. Type 1 Emp 2020 FTE'!AG559+'11. Type 1 Emp 2020 FTE'!AH559</f>
        <v>0</v>
      </c>
      <c r="F552" s="313">
        <f>ROUND(IF('10. Type 1 Emp Cov. Period Comp'!B561=0,IF('8. Wage Rate Penalty'!U557=0,0,'8. Wage Rate Penalty'!U557),_xlfn.IFNA(VLOOKUP('10. Type 1 Emp Cov. Period Comp'!B561,'8. Wage Rate Penalty'!$B$17:$U$1016,20,FALSE),0)),0)</f>
        <v>0</v>
      </c>
    </row>
    <row r="553" spans="1:6" x14ac:dyDescent="0.25">
      <c r="A553" s="308">
        <f t="shared" si="8"/>
        <v>542</v>
      </c>
      <c r="B553" s="313" t="str">
        <f>IF(+'10. Type 1 Emp Cov. Period Comp'!B562=0," ",+'10. Type 1 Emp Cov. Period Comp'!B562)</f>
        <v xml:space="preserve"> </v>
      </c>
      <c r="C553" s="466" t="str">
        <f>IF(+'10. Type 1 Emp Cov. Period Comp'!C562=0," ",+'10. Type 1 Emp Cov. Period Comp'!C562)</f>
        <v xml:space="preserve"> </v>
      </c>
      <c r="D553" s="313">
        <f>+'10. Type 1 Emp Cov. Period Comp'!AE562</f>
        <v>0</v>
      </c>
      <c r="E553" s="467">
        <f>+'11. Type 1 Emp 2020 FTE'!AG560+'11. Type 1 Emp 2020 FTE'!AH560</f>
        <v>0</v>
      </c>
      <c r="F553" s="313">
        <f>ROUND(IF('10. Type 1 Emp Cov. Period Comp'!B562=0,IF('8. Wage Rate Penalty'!U558=0,0,'8. Wage Rate Penalty'!U558),_xlfn.IFNA(VLOOKUP('10. Type 1 Emp Cov. Period Comp'!B562,'8. Wage Rate Penalty'!$B$17:$U$1016,20,FALSE),0)),0)</f>
        <v>0</v>
      </c>
    </row>
    <row r="554" spans="1:6" x14ac:dyDescent="0.25">
      <c r="A554" s="308">
        <f t="shared" si="8"/>
        <v>543</v>
      </c>
      <c r="B554" s="313" t="str">
        <f>IF(+'10. Type 1 Emp Cov. Period Comp'!B563=0," ",+'10. Type 1 Emp Cov. Period Comp'!B563)</f>
        <v xml:space="preserve"> </v>
      </c>
      <c r="C554" s="466" t="str">
        <f>IF(+'10. Type 1 Emp Cov. Period Comp'!C563=0," ",+'10. Type 1 Emp Cov. Period Comp'!C563)</f>
        <v xml:space="preserve"> </v>
      </c>
      <c r="D554" s="313">
        <f>+'10. Type 1 Emp Cov. Period Comp'!AE563</f>
        <v>0</v>
      </c>
      <c r="E554" s="467">
        <f>+'11. Type 1 Emp 2020 FTE'!AG561+'11. Type 1 Emp 2020 FTE'!AH561</f>
        <v>0</v>
      </c>
      <c r="F554" s="313">
        <f>ROUND(IF('10. Type 1 Emp Cov. Period Comp'!B563=0,IF('8. Wage Rate Penalty'!U559=0,0,'8. Wage Rate Penalty'!U559),_xlfn.IFNA(VLOOKUP('10. Type 1 Emp Cov. Period Comp'!B563,'8. Wage Rate Penalty'!$B$17:$U$1016,20,FALSE),0)),0)</f>
        <v>0</v>
      </c>
    </row>
    <row r="555" spans="1:6" x14ac:dyDescent="0.25">
      <c r="A555" s="308">
        <f t="shared" si="8"/>
        <v>544</v>
      </c>
      <c r="B555" s="313" t="str">
        <f>IF(+'10. Type 1 Emp Cov. Period Comp'!B564=0," ",+'10. Type 1 Emp Cov. Period Comp'!B564)</f>
        <v xml:space="preserve"> </v>
      </c>
      <c r="C555" s="466" t="str">
        <f>IF(+'10. Type 1 Emp Cov. Period Comp'!C564=0," ",+'10. Type 1 Emp Cov. Period Comp'!C564)</f>
        <v xml:space="preserve"> </v>
      </c>
      <c r="D555" s="313">
        <f>+'10. Type 1 Emp Cov. Period Comp'!AE564</f>
        <v>0</v>
      </c>
      <c r="E555" s="467">
        <f>+'11. Type 1 Emp 2020 FTE'!AG562+'11. Type 1 Emp 2020 FTE'!AH562</f>
        <v>0</v>
      </c>
      <c r="F555" s="313">
        <f>ROUND(IF('10. Type 1 Emp Cov. Period Comp'!B564=0,IF('8. Wage Rate Penalty'!U560=0,0,'8. Wage Rate Penalty'!U560),_xlfn.IFNA(VLOOKUP('10. Type 1 Emp Cov. Period Comp'!B564,'8. Wage Rate Penalty'!$B$17:$U$1016,20,FALSE),0)),0)</f>
        <v>0</v>
      </c>
    </row>
    <row r="556" spans="1:6" x14ac:dyDescent="0.25">
      <c r="A556" s="308">
        <f t="shared" si="8"/>
        <v>545</v>
      </c>
      <c r="B556" s="313" t="str">
        <f>IF(+'10. Type 1 Emp Cov. Period Comp'!B565=0," ",+'10. Type 1 Emp Cov. Period Comp'!B565)</f>
        <v xml:space="preserve"> </v>
      </c>
      <c r="C556" s="466" t="str">
        <f>IF(+'10. Type 1 Emp Cov. Period Comp'!C565=0," ",+'10. Type 1 Emp Cov. Period Comp'!C565)</f>
        <v xml:space="preserve"> </v>
      </c>
      <c r="D556" s="313">
        <f>+'10. Type 1 Emp Cov. Period Comp'!AE565</f>
        <v>0</v>
      </c>
      <c r="E556" s="467">
        <f>+'11. Type 1 Emp 2020 FTE'!AG563+'11. Type 1 Emp 2020 FTE'!AH563</f>
        <v>0</v>
      </c>
      <c r="F556" s="313">
        <f>ROUND(IF('10. Type 1 Emp Cov. Period Comp'!B565=0,IF('8. Wage Rate Penalty'!U561=0,0,'8. Wage Rate Penalty'!U561),_xlfn.IFNA(VLOOKUP('10. Type 1 Emp Cov. Period Comp'!B565,'8. Wage Rate Penalty'!$B$17:$U$1016,20,FALSE),0)),0)</f>
        <v>0</v>
      </c>
    </row>
    <row r="557" spans="1:6" x14ac:dyDescent="0.25">
      <c r="A557" s="308">
        <f t="shared" si="8"/>
        <v>546</v>
      </c>
      <c r="B557" s="313" t="str">
        <f>IF(+'10. Type 1 Emp Cov. Period Comp'!B566=0," ",+'10. Type 1 Emp Cov. Period Comp'!B566)</f>
        <v xml:space="preserve"> </v>
      </c>
      <c r="C557" s="466" t="str">
        <f>IF(+'10. Type 1 Emp Cov. Period Comp'!C566=0," ",+'10. Type 1 Emp Cov. Period Comp'!C566)</f>
        <v xml:space="preserve"> </v>
      </c>
      <c r="D557" s="313">
        <f>+'10. Type 1 Emp Cov. Period Comp'!AE566</f>
        <v>0</v>
      </c>
      <c r="E557" s="467">
        <f>+'11. Type 1 Emp 2020 FTE'!AG564+'11. Type 1 Emp 2020 FTE'!AH564</f>
        <v>0</v>
      </c>
      <c r="F557" s="313">
        <f>ROUND(IF('10. Type 1 Emp Cov. Period Comp'!B566=0,IF('8. Wage Rate Penalty'!U562=0,0,'8. Wage Rate Penalty'!U562),_xlfn.IFNA(VLOOKUP('10. Type 1 Emp Cov. Period Comp'!B566,'8. Wage Rate Penalty'!$B$17:$U$1016,20,FALSE),0)),0)</f>
        <v>0</v>
      </c>
    </row>
    <row r="558" spans="1:6" x14ac:dyDescent="0.25">
      <c r="A558" s="308">
        <f t="shared" si="8"/>
        <v>547</v>
      </c>
      <c r="B558" s="313" t="str">
        <f>IF(+'10. Type 1 Emp Cov. Period Comp'!B567=0," ",+'10. Type 1 Emp Cov. Period Comp'!B567)</f>
        <v xml:space="preserve"> </v>
      </c>
      <c r="C558" s="466" t="str">
        <f>IF(+'10. Type 1 Emp Cov. Period Comp'!C567=0," ",+'10. Type 1 Emp Cov. Period Comp'!C567)</f>
        <v xml:space="preserve"> </v>
      </c>
      <c r="D558" s="313">
        <f>+'10. Type 1 Emp Cov. Period Comp'!AE567</f>
        <v>0</v>
      </c>
      <c r="E558" s="467">
        <f>+'11. Type 1 Emp 2020 FTE'!AG565+'11. Type 1 Emp 2020 FTE'!AH565</f>
        <v>0</v>
      </c>
      <c r="F558" s="313">
        <f>ROUND(IF('10. Type 1 Emp Cov. Period Comp'!B567=0,IF('8. Wage Rate Penalty'!U563=0,0,'8. Wage Rate Penalty'!U563),_xlfn.IFNA(VLOOKUP('10. Type 1 Emp Cov. Period Comp'!B567,'8. Wage Rate Penalty'!$B$17:$U$1016,20,FALSE),0)),0)</f>
        <v>0</v>
      </c>
    </row>
    <row r="559" spans="1:6" x14ac:dyDescent="0.25">
      <c r="A559" s="308">
        <f t="shared" si="8"/>
        <v>548</v>
      </c>
      <c r="B559" s="313" t="str">
        <f>IF(+'10. Type 1 Emp Cov. Period Comp'!B568=0," ",+'10. Type 1 Emp Cov. Period Comp'!B568)</f>
        <v xml:space="preserve"> </v>
      </c>
      <c r="C559" s="466" t="str">
        <f>IF(+'10. Type 1 Emp Cov. Period Comp'!C568=0," ",+'10. Type 1 Emp Cov. Period Comp'!C568)</f>
        <v xml:space="preserve"> </v>
      </c>
      <c r="D559" s="313">
        <f>+'10. Type 1 Emp Cov. Period Comp'!AE568</f>
        <v>0</v>
      </c>
      <c r="E559" s="467">
        <f>+'11. Type 1 Emp 2020 FTE'!AG566+'11. Type 1 Emp 2020 FTE'!AH566</f>
        <v>0</v>
      </c>
      <c r="F559" s="313">
        <f>ROUND(IF('10. Type 1 Emp Cov. Period Comp'!B568=0,IF('8. Wage Rate Penalty'!U564=0,0,'8. Wage Rate Penalty'!U564),_xlfn.IFNA(VLOOKUP('10. Type 1 Emp Cov. Period Comp'!B568,'8. Wage Rate Penalty'!$B$17:$U$1016,20,FALSE),0)),0)</f>
        <v>0</v>
      </c>
    </row>
    <row r="560" spans="1:6" x14ac:dyDescent="0.25">
      <c r="A560" s="308">
        <f t="shared" si="8"/>
        <v>549</v>
      </c>
      <c r="B560" s="313" t="str">
        <f>IF(+'10. Type 1 Emp Cov. Period Comp'!B569=0," ",+'10. Type 1 Emp Cov. Period Comp'!B569)</f>
        <v xml:space="preserve"> </v>
      </c>
      <c r="C560" s="466" t="str">
        <f>IF(+'10. Type 1 Emp Cov. Period Comp'!C569=0," ",+'10. Type 1 Emp Cov. Period Comp'!C569)</f>
        <v xml:space="preserve"> </v>
      </c>
      <c r="D560" s="313">
        <f>+'10. Type 1 Emp Cov. Period Comp'!AE569</f>
        <v>0</v>
      </c>
      <c r="E560" s="467">
        <f>+'11. Type 1 Emp 2020 FTE'!AG567+'11. Type 1 Emp 2020 FTE'!AH567</f>
        <v>0</v>
      </c>
      <c r="F560" s="313">
        <f>ROUND(IF('10. Type 1 Emp Cov. Period Comp'!B569=0,IF('8. Wage Rate Penalty'!U565=0,0,'8. Wage Rate Penalty'!U565),_xlfn.IFNA(VLOOKUP('10. Type 1 Emp Cov. Period Comp'!B569,'8. Wage Rate Penalty'!$B$17:$U$1016,20,FALSE),0)),0)</f>
        <v>0</v>
      </c>
    </row>
    <row r="561" spans="1:6" x14ac:dyDescent="0.25">
      <c r="A561" s="308">
        <f t="shared" si="8"/>
        <v>550</v>
      </c>
      <c r="B561" s="313" t="str">
        <f>IF(+'10. Type 1 Emp Cov. Period Comp'!B570=0," ",+'10. Type 1 Emp Cov. Period Comp'!B570)</f>
        <v xml:space="preserve"> </v>
      </c>
      <c r="C561" s="466" t="str">
        <f>IF(+'10. Type 1 Emp Cov. Period Comp'!C570=0," ",+'10. Type 1 Emp Cov. Period Comp'!C570)</f>
        <v xml:space="preserve"> </v>
      </c>
      <c r="D561" s="313">
        <f>+'10. Type 1 Emp Cov. Period Comp'!AE570</f>
        <v>0</v>
      </c>
      <c r="E561" s="467">
        <f>+'11. Type 1 Emp 2020 FTE'!AG568+'11. Type 1 Emp 2020 FTE'!AH568</f>
        <v>0</v>
      </c>
      <c r="F561" s="313">
        <f>ROUND(IF('10. Type 1 Emp Cov. Period Comp'!B570=0,IF('8. Wage Rate Penalty'!U566=0,0,'8. Wage Rate Penalty'!U566),_xlfn.IFNA(VLOOKUP('10. Type 1 Emp Cov. Period Comp'!B570,'8. Wage Rate Penalty'!$B$17:$U$1016,20,FALSE),0)),0)</f>
        <v>0</v>
      </c>
    </row>
    <row r="562" spans="1:6" x14ac:dyDescent="0.25">
      <c r="A562" s="308">
        <f t="shared" si="8"/>
        <v>551</v>
      </c>
      <c r="B562" s="313" t="str">
        <f>IF(+'10. Type 1 Emp Cov. Period Comp'!B571=0," ",+'10. Type 1 Emp Cov. Period Comp'!B571)</f>
        <v xml:space="preserve"> </v>
      </c>
      <c r="C562" s="466" t="str">
        <f>IF(+'10. Type 1 Emp Cov. Period Comp'!C571=0," ",+'10. Type 1 Emp Cov. Period Comp'!C571)</f>
        <v xml:space="preserve"> </v>
      </c>
      <c r="D562" s="313">
        <f>+'10. Type 1 Emp Cov. Period Comp'!AE571</f>
        <v>0</v>
      </c>
      <c r="E562" s="467">
        <f>+'11. Type 1 Emp 2020 FTE'!AG569+'11. Type 1 Emp 2020 FTE'!AH569</f>
        <v>0</v>
      </c>
      <c r="F562" s="313">
        <f>ROUND(IF('10. Type 1 Emp Cov. Period Comp'!B571=0,IF('8. Wage Rate Penalty'!U567=0,0,'8. Wage Rate Penalty'!U567),_xlfn.IFNA(VLOOKUP('10. Type 1 Emp Cov. Period Comp'!B571,'8. Wage Rate Penalty'!$B$17:$U$1016,20,FALSE),0)),0)</f>
        <v>0</v>
      </c>
    </row>
    <row r="563" spans="1:6" x14ac:dyDescent="0.25">
      <c r="A563" s="308">
        <f t="shared" si="8"/>
        <v>552</v>
      </c>
      <c r="B563" s="313" t="str">
        <f>IF(+'10. Type 1 Emp Cov. Period Comp'!B572=0," ",+'10. Type 1 Emp Cov. Period Comp'!B572)</f>
        <v xml:space="preserve"> </v>
      </c>
      <c r="C563" s="466" t="str">
        <f>IF(+'10. Type 1 Emp Cov. Period Comp'!C572=0," ",+'10. Type 1 Emp Cov. Period Comp'!C572)</f>
        <v xml:space="preserve"> </v>
      </c>
      <c r="D563" s="313">
        <f>+'10. Type 1 Emp Cov. Period Comp'!AE572</f>
        <v>0</v>
      </c>
      <c r="E563" s="467">
        <f>+'11. Type 1 Emp 2020 FTE'!AG570+'11. Type 1 Emp 2020 FTE'!AH570</f>
        <v>0</v>
      </c>
      <c r="F563" s="313">
        <f>ROUND(IF('10. Type 1 Emp Cov. Period Comp'!B572=0,IF('8. Wage Rate Penalty'!U568=0,0,'8. Wage Rate Penalty'!U568),_xlfn.IFNA(VLOOKUP('10. Type 1 Emp Cov. Period Comp'!B572,'8. Wage Rate Penalty'!$B$17:$U$1016,20,FALSE),0)),0)</f>
        <v>0</v>
      </c>
    </row>
    <row r="564" spans="1:6" x14ac:dyDescent="0.25">
      <c r="A564" s="308">
        <f t="shared" si="8"/>
        <v>553</v>
      </c>
      <c r="B564" s="313" t="str">
        <f>IF(+'10. Type 1 Emp Cov. Period Comp'!B573=0," ",+'10. Type 1 Emp Cov. Period Comp'!B573)</f>
        <v xml:space="preserve"> </v>
      </c>
      <c r="C564" s="466" t="str">
        <f>IF(+'10. Type 1 Emp Cov. Period Comp'!C573=0," ",+'10. Type 1 Emp Cov. Period Comp'!C573)</f>
        <v xml:space="preserve"> </v>
      </c>
      <c r="D564" s="313">
        <f>+'10. Type 1 Emp Cov. Period Comp'!AE573</f>
        <v>0</v>
      </c>
      <c r="E564" s="467">
        <f>+'11. Type 1 Emp 2020 FTE'!AG571+'11. Type 1 Emp 2020 FTE'!AH571</f>
        <v>0</v>
      </c>
      <c r="F564" s="313">
        <f>ROUND(IF('10. Type 1 Emp Cov. Period Comp'!B573=0,IF('8. Wage Rate Penalty'!U569=0,0,'8. Wage Rate Penalty'!U569),_xlfn.IFNA(VLOOKUP('10. Type 1 Emp Cov. Period Comp'!B573,'8. Wage Rate Penalty'!$B$17:$U$1016,20,FALSE),0)),0)</f>
        <v>0</v>
      </c>
    </row>
    <row r="565" spans="1:6" x14ac:dyDescent="0.25">
      <c r="A565" s="308">
        <f t="shared" si="8"/>
        <v>554</v>
      </c>
      <c r="B565" s="313" t="str">
        <f>IF(+'10. Type 1 Emp Cov. Period Comp'!B574=0," ",+'10. Type 1 Emp Cov. Period Comp'!B574)</f>
        <v xml:space="preserve"> </v>
      </c>
      <c r="C565" s="466" t="str">
        <f>IF(+'10. Type 1 Emp Cov. Period Comp'!C574=0," ",+'10. Type 1 Emp Cov. Period Comp'!C574)</f>
        <v xml:space="preserve"> </v>
      </c>
      <c r="D565" s="313">
        <f>+'10. Type 1 Emp Cov. Period Comp'!AE574</f>
        <v>0</v>
      </c>
      <c r="E565" s="467">
        <f>+'11. Type 1 Emp 2020 FTE'!AG572+'11. Type 1 Emp 2020 FTE'!AH572</f>
        <v>0</v>
      </c>
      <c r="F565" s="313">
        <f>ROUND(IF('10. Type 1 Emp Cov. Period Comp'!B574=0,IF('8. Wage Rate Penalty'!U570=0,0,'8. Wage Rate Penalty'!U570),_xlfn.IFNA(VLOOKUP('10. Type 1 Emp Cov. Period Comp'!B574,'8. Wage Rate Penalty'!$B$17:$U$1016,20,FALSE),0)),0)</f>
        <v>0</v>
      </c>
    </row>
    <row r="566" spans="1:6" x14ac:dyDescent="0.25">
      <c r="A566" s="308">
        <f t="shared" si="8"/>
        <v>555</v>
      </c>
      <c r="B566" s="313" t="str">
        <f>IF(+'10. Type 1 Emp Cov. Period Comp'!B575=0," ",+'10. Type 1 Emp Cov. Period Comp'!B575)</f>
        <v xml:space="preserve"> </v>
      </c>
      <c r="C566" s="466" t="str">
        <f>IF(+'10. Type 1 Emp Cov. Period Comp'!C575=0," ",+'10. Type 1 Emp Cov. Period Comp'!C575)</f>
        <v xml:space="preserve"> </v>
      </c>
      <c r="D566" s="313">
        <f>+'10. Type 1 Emp Cov. Period Comp'!AE575</f>
        <v>0</v>
      </c>
      <c r="E566" s="467">
        <f>+'11. Type 1 Emp 2020 FTE'!AG573+'11. Type 1 Emp 2020 FTE'!AH573</f>
        <v>0</v>
      </c>
      <c r="F566" s="313">
        <f>ROUND(IF('10. Type 1 Emp Cov. Period Comp'!B575=0,IF('8. Wage Rate Penalty'!U571=0,0,'8. Wage Rate Penalty'!U571),_xlfn.IFNA(VLOOKUP('10. Type 1 Emp Cov. Period Comp'!B575,'8. Wage Rate Penalty'!$B$17:$U$1016,20,FALSE),0)),0)</f>
        <v>0</v>
      </c>
    </row>
    <row r="567" spans="1:6" x14ac:dyDescent="0.25">
      <c r="A567" s="308">
        <f t="shared" si="8"/>
        <v>556</v>
      </c>
      <c r="B567" s="313" t="str">
        <f>IF(+'10. Type 1 Emp Cov. Period Comp'!B576=0," ",+'10. Type 1 Emp Cov. Period Comp'!B576)</f>
        <v xml:space="preserve"> </v>
      </c>
      <c r="C567" s="466" t="str">
        <f>IF(+'10. Type 1 Emp Cov. Period Comp'!C576=0," ",+'10. Type 1 Emp Cov. Period Comp'!C576)</f>
        <v xml:space="preserve"> </v>
      </c>
      <c r="D567" s="313">
        <f>+'10. Type 1 Emp Cov. Period Comp'!AE576</f>
        <v>0</v>
      </c>
      <c r="E567" s="467">
        <f>+'11. Type 1 Emp 2020 FTE'!AG574+'11. Type 1 Emp 2020 FTE'!AH574</f>
        <v>0</v>
      </c>
      <c r="F567" s="313">
        <f>ROUND(IF('10. Type 1 Emp Cov. Period Comp'!B576=0,IF('8. Wage Rate Penalty'!U572=0,0,'8. Wage Rate Penalty'!U572),_xlfn.IFNA(VLOOKUP('10. Type 1 Emp Cov. Period Comp'!B576,'8. Wage Rate Penalty'!$B$17:$U$1016,20,FALSE),0)),0)</f>
        <v>0</v>
      </c>
    </row>
    <row r="568" spans="1:6" x14ac:dyDescent="0.25">
      <c r="A568" s="308">
        <f t="shared" si="8"/>
        <v>557</v>
      </c>
      <c r="B568" s="313" t="str">
        <f>IF(+'10. Type 1 Emp Cov. Period Comp'!B577=0," ",+'10. Type 1 Emp Cov. Period Comp'!B577)</f>
        <v xml:space="preserve"> </v>
      </c>
      <c r="C568" s="466" t="str">
        <f>IF(+'10. Type 1 Emp Cov. Period Comp'!C577=0," ",+'10. Type 1 Emp Cov. Period Comp'!C577)</f>
        <v xml:space="preserve"> </v>
      </c>
      <c r="D568" s="313">
        <f>+'10. Type 1 Emp Cov. Period Comp'!AE577</f>
        <v>0</v>
      </c>
      <c r="E568" s="467">
        <f>+'11. Type 1 Emp 2020 FTE'!AG575+'11. Type 1 Emp 2020 FTE'!AH575</f>
        <v>0</v>
      </c>
      <c r="F568" s="313">
        <f>ROUND(IF('10. Type 1 Emp Cov. Period Comp'!B577=0,IF('8. Wage Rate Penalty'!U573=0,0,'8. Wage Rate Penalty'!U573),_xlfn.IFNA(VLOOKUP('10. Type 1 Emp Cov. Period Comp'!B577,'8. Wage Rate Penalty'!$B$17:$U$1016,20,FALSE),0)),0)</f>
        <v>0</v>
      </c>
    </row>
    <row r="569" spans="1:6" x14ac:dyDescent="0.25">
      <c r="A569" s="308">
        <f t="shared" si="8"/>
        <v>558</v>
      </c>
      <c r="B569" s="313" t="str">
        <f>IF(+'10. Type 1 Emp Cov. Period Comp'!B578=0," ",+'10. Type 1 Emp Cov. Period Comp'!B578)</f>
        <v xml:space="preserve"> </v>
      </c>
      <c r="C569" s="466" t="str">
        <f>IF(+'10. Type 1 Emp Cov. Period Comp'!C578=0," ",+'10. Type 1 Emp Cov. Period Comp'!C578)</f>
        <v xml:space="preserve"> </v>
      </c>
      <c r="D569" s="313">
        <f>+'10. Type 1 Emp Cov. Period Comp'!AE578</f>
        <v>0</v>
      </c>
      <c r="E569" s="467">
        <f>+'11. Type 1 Emp 2020 FTE'!AG576+'11. Type 1 Emp 2020 FTE'!AH576</f>
        <v>0</v>
      </c>
      <c r="F569" s="313">
        <f>ROUND(IF('10. Type 1 Emp Cov. Period Comp'!B578=0,IF('8. Wage Rate Penalty'!U574=0,0,'8. Wage Rate Penalty'!U574),_xlfn.IFNA(VLOOKUP('10. Type 1 Emp Cov. Period Comp'!B578,'8. Wage Rate Penalty'!$B$17:$U$1016,20,FALSE),0)),0)</f>
        <v>0</v>
      </c>
    </row>
    <row r="570" spans="1:6" x14ac:dyDescent="0.25">
      <c r="A570" s="308">
        <f t="shared" si="8"/>
        <v>559</v>
      </c>
      <c r="B570" s="313" t="str">
        <f>IF(+'10. Type 1 Emp Cov. Period Comp'!B579=0," ",+'10. Type 1 Emp Cov. Period Comp'!B579)</f>
        <v xml:space="preserve"> </v>
      </c>
      <c r="C570" s="466" t="str">
        <f>IF(+'10. Type 1 Emp Cov. Period Comp'!C579=0," ",+'10. Type 1 Emp Cov. Period Comp'!C579)</f>
        <v xml:space="preserve"> </v>
      </c>
      <c r="D570" s="313">
        <f>+'10. Type 1 Emp Cov. Period Comp'!AE579</f>
        <v>0</v>
      </c>
      <c r="E570" s="467">
        <f>+'11. Type 1 Emp 2020 FTE'!AG577+'11. Type 1 Emp 2020 FTE'!AH577</f>
        <v>0</v>
      </c>
      <c r="F570" s="313">
        <f>ROUND(IF('10. Type 1 Emp Cov. Period Comp'!B579=0,IF('8. Wage Rate Penalty'!U575=0,0,'8. Wage Rate Penalty'!U575),_xlfn.IFNA(VLOOKUP('10. Type 1 Emp Cov. Period Comp'!B579,'8. Wage Rate Penalty'!$B$17:$U$1016,20,FALSE),0)),0)</f>
        <v>0</v>
      </c>
    </row>
    <row r="571" spans="1:6" x14ac:dyDescent="0.25">
      <c r="A571" s="308">
        <f t="shared" si="8"/>
        <v>560</v>
      </c>
      <c r="B571" s="313" t="str">
        <f>IF(+'10. Type 1 Emp Cov. Period Comp'!B580=0," ",+'10. Type 1 Emp Cov. Period Comp'!B580)</f>
        <v xml:space="preserve"> </v>
      </c>
      <c r="C571" s="466" t="str">
        <f>IF(+'10. Type 1 Emp Cov. Period Comp'!C580=0," ",+'10. Type 1 Emp Cov. Period Comp'!C580)</f>
        <v xml:space="preserve"> </v>
      </c>
      <c r="D571" s="313">
        <f>+'10. Type 1 Emp Cov. Period Comp'!AE580</f>
        <v>0</v>
      </c>
      <c r="E571" s="467">
        <f>+'11. Type 1 Emp 2020 FTE'!AG578+'11. Type 1 Emp 2020 FTE'!AH578</f>
        <v>0</v>
      </c>
      <c r="F571" s="313">
        <f>ROUND(IF('10. Type 1 Emp Cov. Period Comp'!B580=0,IF('8. Wage Rate Penalty'!U576=0,0,'8. Wage Rate Penalty'!U576),_xlfn.IFNA(VLOOKUP('10. Type 1 Emp Cov. Period Comp'!B580,'8. Wage Rate Penalty'!$B$17:$U$1016,20,FALSE),0)),0)</f>
        <v>0</v>
      </c>
    </row>
    <row r="572" spans="1:6" x14ac:dyDescent="0.25">
      <c r="A572" s="308">
        <f t="shared" si="8"/>
        <v>561</v>
      </c>
      <c r="B572" s="313" t="str">
        <f>IF(+'10. Type 1 Emp Cov. Period Comp'!B581=0," ",+'10. Type 1 Emp Cov. Period Comp'!B581)</f>
        <v xml:space="preserve"> </v>
      </c>
      <c r="C572" s="466" t="str">
        <f>IF(+'10. Type 1 Emp Cov. Period Comp'!C581=0," ",+'10. Type 1 Emp Cov. Period Comp'!C581)</f>
        <v xml:space="preserve"> </v>
      </c>
      <c r="D572" s="313">
        <f>+'10. Type 1 Emp Cov. Period Comp'!AE581</f>
        <v>0</v>
      </c>
      <c r="E572" s="467">
        <f>+'11. Type 1 Emp 2020 FTE'!AG579+'11. Type 1 Emp 2020 FTE'!AH579</f>
        <v>0</v>
      </c>
      <c r="F572" s="313">
        <f>ROUND(IF('10. Type 1 Emp Cov. Period Comp'!B581=0,IF('8. Wage Rate Penalty'!U577=0,0,'8. Wage Rate Penalty'!U577),_xlfn.IFNA(VLOOKUP('10. Type 1 Emp Cov. Period Comp'!B581,'8. Wage Rate Penalty'!$B$17:$U$1016,20,FALSE),0)),0)</f>
        <v>0</v>
      </c>
    </row>
    <row r="573" spans="1:6" x14ac:dyDescent="0.25">
      <c r="A573" s="308">
        <f t="shared" si="8"/>
        <v>562</v>
      </c>
      <c r="B573" s="313" t="str">
        <f>IF(+'10. Type 1 Emp Cov. Period Comp'!B582=0," ",+'10. Type 1 Emp Cov. Period Comp'!B582)</f>
        <v xml:space="preserve"> </v>
      </c>
      <c r="C573" s="466" t="str">
        <f>IF(+'10. Type 1 Emp Cov. Period Comp'!C582=0," ",+'10. Type 1 Emp Cov. Period Comp'!C582)</f>
        <v xml:space="preserve"> </v>
      </c>
      <c r="D573" s="313">
        <f>+'10. Type 1 Emp Cov. Period Comp'!AE582</f>
        <v>0</v>
      </c>
      <c r="E573" s="467">
        <f>+'11. Type 1 Emp 2020 FTE'!AG580+'11. Type 1 Emp 2020 FTE'!AH580</f>
        <v>0</v>
      </c>
      <c r="F573" s="313">
        <f>ROUND(IF('10. Type 1 Emp Cov. Period Comp'!B582=0,IF('8. Wage Rate Penalty'!U578=0,0,'8. Wage Rate Penalty'!U578),_xlfn.IFNA(VLOOKUP('10. Type 1 Emp Cov. Period Comp'!B582,'8. Wage Rate Penalty'!$B$17:$U$1016,20,FALSE),0)),0)</f>
        <v>0</v>
      </c>
    </row>
    <row r="574" spans="1:6" x14ac:dyDescent="0.25">
      <c r="A574" s="308">
        <f t="shared" si="8"/>
        <v>563</v>
      </c>
      <c r="B574" s="313" t="str">
        <f>IF(+'10. Type 1 Emp Cov. Period Comp'!B583=0," ",+'10. Type 1 Emp Cov. Period Comp'!B583)</f>
        <v xml:space="preserve"> </v>
      </c>
      <c r="C574" s="466" t="str">
        <f>IF(+'10. Type 1 Emp Cov. Period Comp'!C583=0," ",+'10. Type 1 Emp Cov. Period Comp'!C583)</f>
        <v xml:space="preserve"> </v>
      </c>
      <c r="D574" s="313">
        <f>+'10. Type 1 Emp Cov. Period Comp'!AE583</f>
        <v>0</v>
      </c>
      <c r="E574" s="467">
        <f>+'11. Type 1 Emp 2020 FTE'!AG581+'11. Type 1 Emp 2020 FTE'!AH581</f>
        <v>0</v>
      </c>
      <c r="F574" s="313">
        <f>ROUND(IF('10. Type 1 Emp Cov. Period Comp'!B583=0,IF('8. Wage Rate Penalty'!U579=0,0,'8. Wage Rate Penalty'!U579),_xlfn.IFNA(VLOOKUP('10. Type 1 Emp Cov. Period Comp'!B583,'8. Wage Rate Penalty'!$B$17:$U$1016,20,FALSE),0)),0)</f>
        <v>0</v>
      </c>
    </row>
    <row r="575" spans="1:6" x14ac:dyDescent="0.25">
      <c r="A575" s="308">
        <f t="shared" si="8"/>
        <v>564</v>
      </c>
      <c r="B575" s="313" t="str">
        <f>IF(+'10. Type 1 Emp Cov. Period Comp'!B584=0," ",+'10. Type 1 Emp Cov. Period Comp'!B584)</f>
        <v xml:space="preserve"> </v>
      </c>
      <c r="C575" s="466" t="str">
        <f>IF(+'10. Type 1 Emp Cov. Period Comp'!C584=0," ",+'10. Type 1 Emp Cov. Period Comp'!C584)</f>
        <v xml:space="preserve"> </v>
      </c>
      <c r="D575" s="313">
        <f>+'10. Type 1 Emp Cov. Period Comp'!AE584</f>
        <v>0</v>
      </c>
      <c r="E575" s="467">
        <f>+'11. Type 1 Emp 2020 FTE'!AG582+'11. Type 1 Emp 2020 FTE'!AH582</f>
        <v>0</v>
      </c>
      <c r="F575" s="313">
        <f>ROUND(IF('10. Type 1 Emp Cov. Period Comp'!B584=0,IF('8. Wage Rate Penalty'!U580=0,0,'8. Wage Rate Penalty'!U580),_xlfn.IFNA(VLOOKUP('10. Type 1 Emp Cov. Period Comp'!B584,'8. Wage Rate Penalty'!$B$17:$U$1016,20,FALSE),0)),0)</f>
        <v>0</v>
      </c>
    </row>
    <row r="576" spans="1:6" x14ac:dyDescent="0.25">
      <c r="A576" s="308">
        <f t="shared" si="8"/>
        <v>565</v>
      </c>
      <c r="B576" s="313" t="str">
        <f>IF(+'10. Type 1 Emp Cov. Period Comp'!B585=0," ",+'10. Type 1 Emp Cov. Period Comp'!B585)</f>
        <v xml:space="preserve"> </v>
      </c>
      <c r="C576" s="466" t="str">
        <f>IF(+'10. Type 1 Emp Cov. Period Comp'!C585=0," ",+'10. Type 1 Emp Cov. Period Comp'!C585)</f>
        <v xml:space="preserve"> </v>
      </c>
      <c r="D576" s="313">
        <f>+'10. Type 1 Emp Cov. Period Comp'!AE585</f>
        <v>0</v>
      </c>
      <c r="E576" s="467">
        <f>+'11. Type 1 Emp 2020 FTE'!AG583+'11. Type 1 Emp 2020 FTE'!AH583</f>
        <v>0</v>
      </c>
      <c r="F576" s="313">
        <f>ROUND(IF('10. Type 1 Emp Cov. Period Comp'!B585=0,IF('8. Wage Rate Penalty'!U581=0,0,'8. Wage Rate Penalty'!U581),_xlfn.IFNA(VLOOKUP('10. Type 1 Emp Cov. Period Comp'!B585,'8. Wage Rate Penalty'!$B$17:$U$1016,20,FALSE),0)),0)</f>
        <v>0</v>
      </c>
    </row>
    <row r="577" spans="1:6" x14ac:dyDescent="0.25">
      <c r="A577" s="308">
        <f t="shared" si="8"/>
        <v>566</v>
      </c>
      <c r="B577" s="313" t="str">
        <f>IF(+'10. Type 1 Emp Cov. Period Comp'!B586=0," ",+'10. Type 1 Emp Cov. Period Comp'!B586)</f>
        <v xml:space="preserve"> </v>
      </c>
      <c r="C577" s="466" t="str">
        <f>IF(+'10. Type 1 Emp Cov. Period Comp'!C586=0," ",+'10. Type 1 Emp Cov. Period Comp'!C586)</f>
        <v xml:space="preserve"> </v>
      </c>
      <c r="D577" s="313">
        <f>+'10. Type 1 Emp Cov. Period Comp'!AE586</f>
        <v>0</v>
      </c>
      <c r="E577" s="467">
        <f>+'11. Type 1 Emp 2020 FTE'!AG584+'11. Type 1 Emp 2020 FTE'!AH584</f>
        <v>0</v>
      </c>
      <c r="F577" s="313">
        <f>ROUND(IF('10. Type 1 Emp Cov. Period Comp'!B586=0,IF('8. Wage Rate Penalty'!U582=0,0,'8. Wage Rate Penalty'!U582),_xlfn.IFNA(VLOOKUP('10. Type 1 Emp Cov. Period Comp'!B586,'8. Wage Rate Penalty'!$B$17:$U$1016,20,FALSE),0)),0)</f>
        <v>0</v>
      </c>
    </row>
    <row r="578" spans="1:6" x14ac:dyDescent="0.25">
      <c r="A578" s="308">
        <f t="shared" si="8"/>
        <v>567</v>
      </c>
      <c r="B578" s="313" t="str">
        <f>IF(+'10. Type 1 Emp Cov. Period Comp'!B587=0," ",+'10. Type 1 Emp Cov. Period Comp'!B587)</f>
        <v xml:space="preserve"> </v>
      </c>
      <c r="C578" s="466" t="str">
        <f>IF(+'10. Type 1 Emp Cov. Period Comp'!C587=0," ",+'10. Type 1 Emp Cov. Period Comp'!C587)</f>
        <v xml:space="preserve"> </v>
      </c>
      <c r="D578" s="313">
        <f>+'10. Type 1 Emp Cov. Period Comp'!AE587</f>
        <v>0</v>
      </c>
      <c r="E578" s="467">
        <f>+'11. Type 1 Emp 2020 FTE'!AG585+'11. Type 1 Emp 2020 FTE'!AH585</f>
        <v>0</v>
      </c>
      <c r="F578" s="313">
        <f>ROUND(IF('10. Type 1 Emp Cov. Period Comp'!B587=0,IF('8. Wage Rate Penalty'!U583=0,0,'8. Wage Rate Penalty'!U583),_xlfn.IFNA(VLOOKUP('10. Type 1 Emp Cov. Period Comp'!B587,'8. Wage Rate Penalty'!$B$17:$U$1016,20,FALSE),0)),0)</f>
        <v>0</v>
      </c>
    </row>
    <row r="579" spans="1:6" x14ac:dyDescent="0.25">
      <c r="A579" s="308">
        <f t="shared" si="8"/>
        <v>568</v>
      </c>
      <c r="B579" s="313" t="str">
        <f>IF(+'10. Type 1 Emp Cov. Period Comp'!B588=0," ",+'10. Type 1 Emp Cov. Period Comp'!B588)</f>
        <v xml:space="preserve"> </v>
      </c>
      <c r="C579" s="466" t="str">
        <f>IF(+'10. Type 1 Emp Cov. Period Comp'!C588=0," ",+'10. Type 1 Emp Cov. Period Comp'!C588)</f>
        <v xml:space="preserve"> </v>
      </c>
      <c r="D579" s="313">
        <f>+'10. Type 1 Emp Cov. Period Comp'!AE588</f>
        <v>0</v>
      </c>
      <c r="E579" s="467">
        <f>+'11. Type 1 Emp 2020 FTE'!AG586+'11. Type 1 Emp 2020 FTE'!AH586</f>
        <v>0</v>
      </c>
      <c r="F579" s="313">
        <f>ROUND(IF('10. Type 1 Emp Cov. Period Comp'!B588=0,IF('8. Wage Rate Penalty'!U584=0,0,'8. Wage Rate Penalty'!U584),_xlfn.IFNA(VLOOKUP('10. Type 1 Emp Cov. Period Comp'!B588,'8. Wage Rate Penalty'!$B$17:$U$1016,20,FALSE),0)),0)</f>
        <v>0</v>
      </c>
    </row>
    <row r="580" spans="1:6" x14ac:dyDescent="0.25">
      <c r="A580" s="308">
        <f t="shared" si="8"/>
        <v>569</v>
      </c>
      <c r="B580" s="313" t="str">
        <f>IF(+'10. Type 1 Emp Cov. Period Comp'!B589=0," ",+'10. Type 1 Emp Cov. Period Comp'!B589)</f>
        <v xml:space="preserve"> </v>
      </c>
      <c r="C580" s="466" t="str">
        <f>IF(+'10. Type 1 Emp Cov. Period Comp'!C589=0," ",+'10. Type 1 Emp Cov. Period Comp'!C589)</f>
        <v xml:space="preserve"> </v>
      </c>
      <c r="D580" s="313">
        <f>+'10. Type 1 Emp Cov. Period Comp'!AE589</f>
        <v>0</v>
      </c>
      <c r="E580" s="467">
        <f>+'11. Type 1 Emp 2020 FTE'!AG587+'11. Type 1 Emp 2020 FTE'!AH587</f>
        <v>0</v>
      </c>
      <c r="F580" s="313">
        <f>ROUND(IF('10. Type 1 Emp Cov. Period Comp'!B589=0,IF('8. Wage Rate Penalty'!U585=0,0,'8. Wage Rate Penalty'!U585),_xlfn.IFNA(VLOOKUP('10. Type 1 Emp Cov. Period Comp'!B589,'8. Wage Rate Penalty'!$B$17:$U$1016,20,FALSE),0)),0)</f>
        <v>0</v>
      </c>
    </row>
    <row r="581" spans="1:6" x14ac:dyDescent="0.25">
      <c r="A581" s="308">
        <f t="shared" si="8"/>
        <v>570</v>
      </c>
      <c r="B581" s="313" t="str">
        <f>IF(+'10. Type 1 Emp Cov. Period Comp'!B590=0," ",+'10. Type 1 Emp Cov. Period Comp'!B590)</f>
        <v xml:space="preserve"> </v>
      </c>
      <c r="C581" s="466" t="str">
        <f>IF(+'10. Type 1 Emp Cov. Period Comp'!C590=0," ",+'10. Type 1 Emp Cov. Period Comp'!C590)</f>
        <v xml:space="preserve"> </v>
      </c>
      <c r="D581" s="313">
        <f>+'10. Type 1 Emp Cov. Period Comp'!AE590</f>
        <v>0</v>
      </c>
      <c r="E581" s="467">
        <f>+'11. Type 1 Emp 2020 FTE'!AG588+'11. Type 1 Emp 2020 FTE'!AH588</f>
        <v>0</v>
      </c>
      <c r="F581" s="313">
        <f>ROUND(IF('10. Type 1 Emp Cov. Period Comp'!B590=0,IF('8. Wage Rate Penalty'!U586=0,0,'8. Wage Rate Penalty'!U586),_xlfn.IFNA(VLOOKUP('10. Type 1 Emp Cov. Period Comp'!B590,'8. Wage Rate Penalty'!$B$17:$U$1016,20,FALSE),0)),0)</f>
        <v>0</v>
      </c>
    </row>
    <row r="582" spans="1:6" x14ac:dyDescent="0.25">
      <c r="A582" s="308">
        <f t="shared" si="8"/>
        <v>571</v>
      </c>
      <c r="B582" s="313" t="str">
        <f>IF(+'10. Type 1 Emp Cov. Period Comp'!B591=0," ",+'10. Type 1 Emp Cov. Period Comp'!B591)</f>
        <v xml:space="preserve"> </v>
      </c>
      <c r="C582" s="466" t="str">
        <f>IF(+'10. Type 1 Emp Cov. Period Comp'!C591=0," ",+'10. Type 1 Emp Cov. Period Comp'!C591)</f>
        <v xml:space="preserve"> </v>
      </c>
      <c r="D582" s="313">
        <f>+'10. Type 1 Emp Cov. Period Comp'!AE591</f>
        <v>0</v>
      </c>
      <c r="E582" s="467">
        <f>+'11. Type 1 Emp 2020 FTE'!AG589+'11. Type 1 Emp 2020 FTE'!AH589</f>
        <v>0</v>
      </c>
      <c r="F582" s="313">
        <f>ROUND(IF('10. Type 1 Emp Cov. Period Comp'!B591=0,IF('8. Wage Rate Penalty'!U587=0,0,'8. Wage Rate Penalty'!U587),_xlfn.IFNA(VLOOKUP('10. Type 1 Emp Cov. Period Comp'!B591,'8. Wage Rate Penalty'!$B$17:$U$1016,20,FALSE),0)),0)</f>
        <v>0</v>
      </c>
    </row>
    <row r="583" spans="1:6" x14ac:dyDescent="0.25">
      <c r="A583" s="308">
        <f t="shared" si="8"/>
        <v>572</v>
      </c>
      <c r="B583" s="313" t="str">
        <f>IF(+'10. Type 1 Emp Cov. Period Comp'!B592=0," ",+'10. Type 1 Emp Cov. Period Comp'!B592)</f>
        <v xml:space="preserve"> </v>
      </c>
      <c r="C583" s="466" t="str">
        <f>IF(+'10. Type 1 Emp Cov. Period Comp'!C592=0," ",+'10. Type 1 Emp Cov. Period Comp'!C592)</f>
        <v xml:space="preserve"> </v>
      </c>
      <c r="D583" s="313">
        <f>+'10. Type 1 Emp Cov. Period Comp'!AE592</f>
        <v>0</v>
      </c>
      <c r="E583" s="467">
        <f>+'11. Type 1 Emp 2020 FTE'!AG590+'11. Type 1 Emp 2020 FTE'!AH590</f>
        <v>0</v>
      </c>
      <c r="F583" s="313">
        <f>ROUND(IF('10. Type 1 Emp Cov. Period Comp'!B592=0,IF('8. Wage Rate Penalty'!U588=0,0,'8. Wage Rate Penalty'!U588),_xlfn.IFNA(VLOOKUP('10. Type 1 Emp Cov. Period Comp'!B592,'8. Wage Rate Penalty'!$B$17:$U$1016,20,FALSE),0)),0)</f>
        <v>0</v>
      </c>
    </row>
    <row r="584" spans="1:6" x14ac:dyDescent="0.25">
      <c r="A584" s="308">
        <f t="shared" si="8"/>
        <v>573</v>
      </c>
      <c r="B584" s="313" t="str">
        <f>IF(+'10. Type 1 Emp Cov. Period Comp'!B593=0," ",+'10. Type 1 Emp Cov. Period Comp'!B593)</f>
        <v xml:space="preserve"> </v>
      </c>
      <c r="C584" s="466" t="str">
        <f>IF(+'10. Type 1 Emp Cov. Period Comp'!C593=0," ",+'10. Type 1 Emp Cov. Period Comp'!C593)</f>
        <v xml:space="preserve"> </v>
      </c>
      <c r="D584" s="313">
        <f>+'10. Type 1 Emp Cov. Period Comp'!AE593</f>
        <v>0</v>
      </c>
      <c r="E584" s="467">
        <f>+'11. Type 1 Emp 2020 FTE'!AG591+'11. Type 1 Emp 2020 FTE'!AH591</f>
        <v>0</v>
      </c>
      <c r="F584" s="313">
        <f>ROUND(IF('10. Type 1 Emp Cov. Period Comp'!B593=0,IF('8. Wage Rate Penalty'!U589=0,0,'8. Wage Rate Penalty'!U589),_xlfn.IFNA(VLOOKUP('10. Type 1 Emp Cov. Period Comp'!B593,'8. Wage Rate Penalty'!$B$17:$U$1016,20,FALSE),0)),0)</f>
        <v>0</v>
      </c>
    </row>
    <row r="585" spans="1:6" x14ac:dyDescent="0.25">
      <c r="A585" s="308">
        <f t="shared" si="8"/>
        <v>574</v>
      </c>
      <c r="B585" s="313" t="str">
        <f>IF(+'10. Type 1 Emp Cov. Period Comp'!B594=0," ",+'10. Type 1 Emp Cov. Period Comp'!B594)</f>
        <v xml:space="preserve"> </v>
      </c>
      <c r="C585" s="466" t="str">
        <f>IF(+'10. Type 1 Emp Cov. Period Comp'!C594=0," ",+'10. Type 1 Emp Cov. Period Comp'!C594)</f>
        <v xml:space="preserve"> </v>
      </c>
      <c r="D585" s="313">
        <f>+'10. Type 1 Emp Cov. Period Comp'!AE594</f>
        <v>0</v>
      </c>
      <c r="E585" s="467">
        <f>+'11. Type 1 Emp 2020 FTE'!AG592+'11. Type 1 Emp 2020 FTE'!AH592</f>
        <v>0</v>
      </c>
      <c r="F585" s="313">
        <f>ROUND(IF('10. Type 1 Emp Cov. Period Comp'!B594=0,IF('8. Wage Rate Penalty'!U590=0,0,'8. Wage Rate Penalty'!U590),_xlfn.IFNA(VLOOKUP('10. Type 1 Emp Cov. Period Comp'!B594,'8. Wage Rate Penalty'!$B$17:$U$1016,20,FALSE),0)),0)</f>
        <v>0</v>
      </c>
    </row>
    <row r="586" spans="1:6" x14ac:dyDescent="0.25">
      <c r="A586" s="308">
        <f t="shared" si="8"/>
        <v>575</v>
      </c>
      <c r="B586" s="313" t="str">
        <f>IF(+'10. Type 1 Emp Cov. Period Comp'!B595=0," ",+'10. Type 1 Emp Cov. Period Comp'!B595)</f>
        <v xml:space="preserve"> </v>
      </c>
      <c r="C586" s="466" t="str">
        <f>IF(+'10. Type 1 Emp Cov. Period Comp'!C595=0," ",+'10. Type 1 Emp Cov. Period Comp'!C595)</f>
        <v xml:space="preserve"> </v>
      </c>
      <c r="D586" s="313">
        <f>+'10. Type 1 Emp Cov. Period Comp'!AE595</f>
        <v>0</v>
      </c>
      <c r="E586" s="467">
        <f>+'11. Type 1 Emp 2020 FTE'!AG593+'11. Type 1 Emp 2020 FTE'!AH593</f>
        <v>0</v>
      </c>
      <c r="F586" s="313">
        <f>ROUND(IF('10. Type 1 Emp Cov. Period Comp'!B595=0,IF('8. Wage Rate Penalty'!U591=0,0,'8. Wage Rate Penalty'!U591),_xlfn.IFNA(VLOOKUP('10. Type 1 Emp Cov. Period Comp'!B595,'8. Wage Rate Penalty'!$B$17:$U$1016,20,FALSE),0)),0)</f>
        <v>0</v>
      </c>
    </row>
    <row r="587" spans="1:6" x14ac:dyDescent="0.25">
      <c r="A587" s="308">
        <f t="shared" si="8"/>
        <v>576</v>
      </c>
      <c r="B587" s="313" t="str">
        <f>IF(+'10. Type 1 Emp Cov. Period Comp'!B596=0," ",+'10. Type 1 Emp Cov. Period Comp'!B596)</f>
        <v xml:space="preserve"> </v>
      </c>
      <c r="C587" s="466" t="str">
        <f>IF(+'10. Type 1 Emp Cov. Period Comp'!C596=0," ",+'10. Type 1 Emp Cov. Period Comp'!C596)</f>
        <v xml:space="preserve"> </v>
      </c>
      <c r="D587" s="313">
        <f>+'10. Type 1 Emp Cov. Period Comp'!AE596</f>
        <v>0</v>
      </c>
      <c r="E587" s="467">
        <f>+'11. Type 1 Emp 2020 FTE'!AG594+'11. Type 1 Emp 2020 FTE'!AH594</f>
        <v>0</v>
      </c>
      <c r="F587" s="313">
        <f>ROUND(IF('10. Type 1 Emp Cov. Period Comp'!B596=0,IF('8. Wage Rate Penalty'!U592=0,0,'8. Wage Rate Penalty'!U592),_xlfn.IFNA(VLOOKUP('10. Type 1 Emp Cov. Period Comp'!B596,'8. Wage Rate Penalty'!$B$17:$U$1016,20,FALSE),0)),0)</f>
        <v>0</v>
      </c>
    </row>
    <row r="588" spans="1:6" x14ac:dyDescent="0.25">
      <c r="A588" s="308">
        <f t="shared" si="8"/>
        <v>577</v>
      </c>
      <c r="B588" s="313" t="str">
        <f>IF(+'10. Type 1 Emp Cov. Period Comp'!B597=0," ",+'10. Type 1 Emp Cov. Period Comp'!B597)</f>
        <v xml:space="preserve"> </v>
      </c>
      <c r="C588" s="466" t="str">
        <f>IF(+'10. Type 1 Emp Cov. Period Comp'!C597=0," ",+'10. Type 1 Emp Cov. Period Comp'!C597)</f>
        <v xml:space="preserve"> </v>
      </c>
      <c r="D588" s="313">
        <f>+'10. Type 1 Emp Cov. Period Comp'!AE597</f>
        <v>0</v>
      </c>
      <c r="E588" s="467">
        <f>+'11. Type 1 Emp 2020 FTE'!AG595+'11. Type 1 Emp 2020 FTE'!AH595</f>
        <v>0</v>
      </c>
      <c r="F588" s="313">
        <f>ROUND(IF('10. Type 1 Emp Cov. Period Comp'!B597=0,IF('8. Wage Rate Penalty'!U593=0,0,'8. Wage Rate Penalty'!U593),_xlfn.IFNA(VLOOKUP('10. Type 1 Emp Cov. Period Comp'!B597,'8. Wage Rate Penalty'!$B$17:$U$1016,20,FALSE),0)),0)</f>
        <v>0</v>
      </c>
    </row>
    <row r="589" spans="1:6" x14ac:dyDescent="0.25">
      <c r="A589" s="308">
        <f t="shared" si="8"/>
        <v>578</v>
      </c>
      <c r="B589" s="313" t="str">
        <f>IF(+'10. Type 1 Emp Cov. Period Comp'!B598=0," ",+'10. Type 1 Emp Cov. Period Comp'!B598)</f>
        <v xml:space="preserve"> </v>
      </c>
      <c r="C589" s="466" t="str">
        <f>IF(+'10. Type 1 Emp Cov. Period Comp'!C598=0," ",+'10. Type 1 Emp Cov. Period Comp'!C598)</f>
        <v xml:space="preserve"> </v>
      </c>
      <c r="D589" s="313">
        <f>+'10. Type 1 Emp Cov. Period Comp'!AE598</f>
        <v>0</v>
      </c>
      <c r="E589" s="467">
        <f>+'11. Type 1 Emp 2020 FTE'!AG596+'11. Type 1 Emp 2020 FTE'!AH596</f>
        <v>0</v>
      </c>
      <c r="F589" s="313">
        <f>ROUND(IF('10. Type 1 Emp Cov. Period Comp'!B598=0,IF('8. Wage Rate Penalty'!U594=0,0,'8. Wage Rate Penalty'!U594),_xlfn.IFNA(VLOOKUP('10. Type 1 Emp Cov. Period Comp'!B598,'8. Wage Rate Penalty'!$B$17:$U$1016,20,FALSE),0)),0)</f>
        <v>0</v>
      </c>
    </row>
    <row r="590" spans="1:6" x14ac:dyDescent="0.25">
      <c r="A590" s="308">
        <f t="shared" ref="A590:A653" si="9">+A589+1</f>
        <v>579</v>
      </c>
      <c r="B590" s="313" t="str">
        <f>IF(+'10. Type 1 Emp Cov. Period Comp'!B599=0," ",+'10. Type 1 Emp Cov. Period Comp'!B599)</f>
        <v xml:space="preserve"> </v>
      </c>
      <c r="C590" s="466" t="str">
        <f>IF(+'10. Type 1 Emp Cov. Period Comp'!C599=0," ",+'10. Type 1 Emp Cov. Period Comp'!C599)</f>
        <v xml:space="preserve"> </v>
      </c>
      <c r="D590" s="313">
        <f>+'10. Type 1 Emp Cov. Period Comp'!AE599</f>
        <v>0</v>
      </c>
      <c r="E590" s="467">
        <f>+'11. Type 1 Emp 2020 FTE'!AG597+'11. Type 1 Emp 2020 FTE'!AH597</f>
        <v>0</v>
      </c>
      <c r="F590" s="313">
        <f>ROUND(IF('10. Type 1 Emp Cov. Period Comp'!B599=0,IF('8. Wage Rate Penalty'!U595=0,0,'8. Wage Rate Penalty'!U595),_xlfn.IFNA(VLOOKUP('10. Type 1 Emp Cov. Period Comp'!B599,'8. Wage Rate Penalty'!$B$17:$U$1016,20,FALSE),0)),0)</f>
        <v>0</v>
      </c>
    </row>
    <row r="591" spans="1:6" x14ac:dyDescent="0.25">
      <c r="A591" s="308">
        <f t="shared" si="9"/>
        <v>580</v>
      </c>
      <c r="B591" s="313" t="str">
        <f>IF(+'10. Type 1 Emp Cov. Period Comp'!B600=0," ",+'10. Type 1 Emp Cov. Period Comp'!B600)</f>
        <v xml:space="preserve"> </v>
      </c>
      <c r="C591" s="466" t="str">
        <f>IF(+'10. Type 1 Emp Cov. Period Comp'!C600=0," ",+'10. Type 1 Emp Cov. Period Comp'!C600)</f>
        <v xml:space="preserve"> </v>
      </c>
      <c r="D591" s="313">
        <f>+'10. Type 1 Emp Cov. Period Comp'!AE600</f>
        <v>0</v>
      </c>
      <c r="E591" s="467">
        <f>+'11. Type 1 Emp 2020 FTE'!AG598+'11. Type 1 Emp 2020 FTE'!AH598</f>
        <v>0</v>
      </c>
      <c r="F591" s="313">
        <f>ROUND(IF('10. Type 1 Emp Cov. Period Comp'!B600=0,IF('8. Wage Rate Penalty'!U596=0,0,'8. Wage Rate Penalty'!U596),_xlfn.IFNA(VLOOKUP('10. Type 1 Emp Cov. Period Comp'!B600,'8. Wage Rate Penalty'!$B$17:$U$1016,20,FALSE),0)),0)</f>
        <v>0</v>
      </c>
    </row>
    <row r="592" spans="1:6" x14ac:dyDescent="0.25">
      <c r="A592" s="308">
        <f t="shared" si="9"/>
        <v>581</v>
      </c>
      <c r="B592" s="313" t="str">
        <f>IF(+'10. Type 1 Emp Cov. Period Comp'!B601=0," ",+'10. Type 1 Emp Cov. Period Comp'!B601)</f>
        <v xml:space="preserve"> </v>
      </c>
      <c r="C592" s="466" t="str">
        <f>IF(+'10. Type 1 Emp Cov. Period Comp'!C601=0," ",+'10. Type 1 Emp Cov. Period Comp'!C601)</f>
        <v xml:space="preserve"> </v>
      </c>
      <c r="D592" s="313">
        <f>+'10. Type 1 Emp Cov. Period Comp'!AE601</f>
        <v>0</v>
      </c>
      <c r="E592" s="467">
        <f>+'11. Type 1 Emp 2020 FTE'!AG599+'11. Type 1 Emp 2020 FTE'!AH599</f>
        <v>0</v>
      </c>
      <c r="F592" s="313">
        <f>ROUND(IF('10. Type 1 Emp Cov. Period Comp'!B601=0,IF('8. Wage Rate Penalty'!U597=0,0,'8. Wage Rate Penalty'!U597),_xlfn.IFNA(VLOOKUP('10. Type 1 Emp Cov. Period Comp'!B601,'8. Wage Rate Penalty'!$B$17:$U$1016,20,FALSE),0)),0)</f>
        <v>0</v>
      </c>
    </row>
    <row r="593" spans="1:6" x14ac:dyDescent="0.25">
      <c r="A593" s="308">
        <f t="shared" si="9"/>
        <v>582</v>
      </c>
      <c r="B593" s="313" t="str">
        <f>IF(+'10. Type 1 Emp Cov. Period Comp'!B602=0," ",+'10. Type 1 Emp Cov. Period Comp'!B602)</f>
        <v xml:space="preserve"> </v>
      </c>
      <c r="C593" s="466" t="str">
        <f>IF(+'10. Type 1 Emp Cov. Period Comp'!C602=0," ",+'10. Type 1 Emp Cov. Period Comp'!C602)</f>
        <v xml:space="preserve"> </v>
      </c>
      <c r="D593" s="313">
        <f>+'10. Type 1 Emp Cov. Period Comp'!AE602</f>
        <v>0</v>
      </c>
      <c r="E593" s="467">
        <f>+'11. Type 1 Emp 2020 FTE'!AG600+'11. Type 1 Emp 2020 FTE'!AH600</f>
        <v>0</v>
      </c>
      <c r="F593" s="313">
        <f>ROUND(IF('10. Type 1 Emp Cov. Period Comp'!B602=0,IF('8. Wage Rate Penalty'!U598=0,0,'8. Wage Rate Penalty'!U598),_xlfn.IFNA(VLOOKUP('10. Type 1 Emp Cov. Period Comp'!B602,'8. Wage Rate Penalty'!$B$17:$U$1016,20,FALSE),0)),0)</f>
        <v>0</v>
      </c>
    </row>
    <row r="594" spans="1:6" x14ac:dyDescent="0.25">
      <c r="A594" s="308">
        <f t="shared" si="9"/>
        <v>583</v>
      </c>
      <c r="B594" s="313" t="str">
        <f>IF(+'10. Type 1 Emp Cov. Period Comp'!B603=0," ",+'10. Type 1 Emp Cov. Period Comp'!B603)</f>
        <v xml:space="preserve"> </v>
      </c>
      <c r="C594" s="466" t="str">
        <f>IF(+'10. Type 1 Emp Cov. Period Comp'!C603=0," ",+'10. Type 1 Emp Cov. Period Comp'!C603)</f>
        <v xml:space="preserve"> </v>
      </c>
      <c r="D594" s="313">
        <f>+'10. Type 1 Emp Cov. Period Comp'!AE603</f>
        <v>0</v>
      </c>
      <c r="E594" s="467">
        <f>+'11. Type 1 Emp 2020 FTE'!AG601+'11. Type 1 Emp 2020 FTE'!AH601</f>
        <v>0</v>
      </c>
      <c r="F594" s="313">
        <f>ROUND(IF('10. Type 1 Emp Cov. Period Comp'!B603=0,IF('8. Wage Rate Penalty'!U599=0,0,'8. Wage Rate Penalty'!U599),_xlfn.IFNA(VLOOKUP('10. Type 1 Emp Cov. Period Comp'!B603,'8. Wage Rate Penalty'!$B$17:$U$1016,20,FALSE),0)),0)</f>
        <v>0</v>
      </c>
    </row>
    <row r="595" spans="1:6" x14ac:dyDescent="0.25">
      <c r="A595" s="308">
        <f t="shared" si="9"/>
        <v>584</v>
      </c>
      <c r="B595" s="313" t="str">
        <f>IF(+'10. Type 1 Emp Cov. Period Comp'!B604=0," ",+'10. Type 1 Emp Cov. Period Comp'!B604)</f>
        <v xml:space="preserve"> </v>
      </c>
      <c r="C595" s="466" t="str">
        <f>IF(+'10. Type 1 Emp Cov. Period Comp'!C604=0," ",+'10. Type 1 Emp Cov. Period Comp'!C604)</f>
        <v xml:space="preserve"> </v>
      </c>
      <c r="D595" s="313">
        <f>+'10. Type 1 Emp Cov. Period Comp'!AE604</f>
        <v>0</v>
      </c>
      <c r="E595" s="467">
        <f>+'11. Type 1 Emp 2020 FTE'!AG602+'11. Type 1 Emp 2020 FTE'!AH602</f>
        <v>0</v>
      </c>
      <c r="F595" s="313">
        <f>ROUND(IF('10. Type 1 Emp Cov. Period Comp'!B604=0,IF('8. Wage Rate Penalty'!U600=0,0,'8. Wage Rate Penalty'!U600),_xlfn.IFNA(VLOOKUP('10. Type 1 Emp Cov. Period Comp'!B604,'8. Wage Rate Penalty'!$B$17:$U$1016,20,FALSE),0)),0)</f>
        <v>0</v>
      </c>
    </row>
    <row r="596" spans="1:6" x14ac:dyDescent="0.25">
      <c r="A596" s="308">
        <f t="shared" si="9"/>
        <v>585</v>
      </c>
      <c r="B596" s="313" t="str">
        <f>IF(+'10. Type 1 Emp Cov. Period Comp'!B605=0," ",+'10. Type 1 Emp Cov. Period Comp'!B605)</f>
        <v xml:space="preserve"> </v>
      </c>
      <c r="C596" s="466" t="str">
        <f>IF(+'10. Type 1 Emp Cov. Period Comp'!C605=0," ",+'10. Type 1 Emp Cov. Period Comp'!C605)</f>
        <v xml:space="preserve"> </v>
      </c>
      <c r="D596" s="313">
        <f>+'10. Type 1 Emp Cov. Period Comp'!AE605</f>
        <v>0</v>
      </c>
      <c r="E596" s="467">
        <f>+'11. Type 1 Emp 2020 FTE'!AG603+'11. Type 1 Emp 2020 FTE'!AH603</f>
        <v>0</v>
      </c>
      <c r="F596" s="313">
        <f>ROUND(IF('10. Type 1 Emp Cov. Period Comp'!B605=0,IF('8. Wage Rate Penalty'!U601=0,0,'8. Wage Rate Penalty'!U601),_xlfn.IFNA(VLOOKUP('10. Type 1 Emp Cov. Period Comp'!B605,'8. Wage Rate Penalty'!$B$17:$U$1016,20,FALSE),0)),0)</f>
        <v>0</v>
      </c>
    </row>
    <row r="597" spans="1:6" x14ac:dyDescent="0.25">
      <c r="A597" s="308">
        <f t="shared" si="9"/>
        <v>586</v>
      </c>
      <c r="B597" s="313" t="str">
        <f>IF(+'10. Type 1 Emp Cov. Period Comp'!B606=0," ",+'10. Type 1 Emp Cov. Period Comp'!B606)</f>
        <v xml:space="preserve"> </v>
      </c>
      <c r="C597" s="466" t="str">
        <f>IF(+'10. Type 1 Emp Cov. Period Comp'!C606=0," ",+'10. Type 1 Emp Cov. Period Comp'!C606)</f>
        <v xml:space="preserve"> </v>
      </c>
      <c r="D597" s="313">
        <f>+'10. Type 1 Emp Cov. Period Comp'!AE606</f>
        <v>0</v>
      </c>
      <c r="E597" s="467">
        <f>+'11. Type 1 Emp 2020 FTE'!AG604+'11. Type 1 Emp 2020 FTE'!AH604</f>
        <v>0</v>
      </c>
      <c r="F597" s="313">
        <f>ROUND(IF('10. Type 1 Emp Cov. Period Comp'!B606=0,IF('8. Wage Rate Penalty'!U602=0,0,'8. Wage Rate Penalty'!U602),_xlfn.IFNA(VLOOKUP('10. Type 1 Emp Cov. Period Comp'!B606,'8. Wage Rate Penalty'!$B$17:$U$1016,20,FALSE),0)),0)</f>
        <v>0</v>
      </c>
    </row>
    <row r="598" spans="1:6" x14ac:dyDescent="0.25">
      <c r="A598" s="308">
        <f t="shared" si="9"/>
        <v>587</v>
      </c>
      <c r="B598" s="313" t="str">
        <f>IF(+'10. Type 1 Emp Cov. Period Comp'!B607=0," ",+'10. Type 1 Emp Cov. Period Comp'!B607)</f>
        <v xml:space="preserve"> </v>
      </c>
      <c r="C598" s="466" t="str">
        <f>IF(+'10. Type 1 Emp Cov. Period Comp'!C607=0," ",+'10. Type 1 Emp Cov. Period Comp'!C607)</f>
        <v xml:space="preserve"> </v>
      </c>
      <c r="D598" s="313">
        <f>+'10. Type 1 Emp Cov. Period Comp'!AE607</f>
        <v>0</v>
      </c>
      <c r="E598" s="467">
        <f>+'11. Type 1 Emp 2020 FTE'!AG605+'11. Type 1 Emp 2020 FTE'!AH605</f>
        <v>0</v>
      </c>
      <c r="F598" s="313">
        <f>ROUND(IF('10. Type 1 Emp Cov. Period Comp'!B607=0,IF('8. Wage Rate Penalty'!U603=0,0,'8. Wage Rate Penalty'!U603),_xlfn.IFNA(VLOOKUP('10. Type 1 Emp Cov. Period Comp'!B607,'8. Wage Rate Penalty'!$B$17:$U$1016,20,FALSE),0)),0)</f>
        <v>0</v>
      </c>
    </row>
    <row r="599" spans="1:6" x14ac:dyDescent="0.25">
      <c r="A599" s="308">
        <f t="shared" si="9"/>
        <v>588</v>
      </c>
      <c r="B599" s="313" t="str">
        <f>IF(+'10. Type 1 Emp Cov. Period Comp'!B608=0," ",+'10. Type 1 Emp Cov. Period Comp'!B608)</f>
        <v xml:space="preserve"> </v>
      </c>
      <c r="C599" s="466" t="str">
        <f>IF(+'10. Type 1 Emp Cov. Period Comp'!C608=0," ",+'10. Type 1 Emp Cov. Period Comp'!C608)</f>
        <v xml:space="preserve"> </v>
      </c>
      <c r="D599" s="313">
        <f>+'10. Type 1 Emp Cov. Period Comp'!AE608</f>
        <v>0</v>
      </c>
      <c r="E599" s="467">
        <f>+'11. Type 1 Emp 2020 FTE'!AG606+'11. Type 1 Emp 2020 FTE'!AH606</f>
        <v>0</v>
      </c>
      <c r="F599" s="313">
        <f>ROUND(IF('10. Type 1 Emp Cov. Period Comp'!B608=0,IF('8. Wage Rate Penalty'!U604=0,0,'8. Wage Rate Penalty'!U604),_xlfn.IFNA(VLOOKUP('10. Type 1 Emp Cov. Period Comp'!B608,'8. Wage Rate Penalty'!$B$17:$U$1016,20,FALSE),0)),0)</f>
        <v>0</v>
      </c>
    </row>
    <row r="600" spans="1:6" x14ac:dyDescent="0.25">
      <c r="A600" s="308">
        <f t="shared" si="9"/>
        <v>589</v>
      </c>
      <c r="B600" s="313" t="str">
        <f>IF(+'10. Type 1 Emp Cov. Period Comp'!B609=0," ",+'10. Type 1 Emp Cov. Period Comp'!B609)</f>
        <v xml:space="preserve"> </v>
      </c>
      <c r="C600" s="466" t="str">
        <f>IF(+'10. Type 1 Emp Cov. Period Comp'!C609=0," ",+'10. Type 1 Emp Cov. Period Comp'!C609)</f>
        <v xml:space="preserve"> </v>
      </c>
      <c r="D600" s="313">
        <f>+'10. Type 1 Emp Cov. Period Comp'!AE609</f>
        <v>0</v>
      </c>
      <c r="E600" s="467">
        <f>+'11. Type 1 Emp 2020 FTE'!AG607+'11. Type 1 Emp 2020 FTE'!AH607</f>
        <v>0</v>
      </c>
      <c r="F600" s="313">
        <f>ROUND(IF('10. Type 1 Emp Cov. Period Comp'!B609=0,IF('8. Wage Rate Penalty'!U605=0,0,'8. Wage Rate Penalty'!U605),_xlfn.IFNA(VLOOKUP('10. Type 1 Emp Cov. Period Comp'!B609,'8. Wage Rate Penalty'!$B$17:$U$1016,20,FALSE),0)),0)</f>
        <v>0</v>
      </c>
    </row>
    <row r="601" spans="1:6" x14ac:dyDescent="0.25">
      <c r="A601" s="308">
        <f t="shared" si="9"/>
        <v>590</v>
      </c>
      <c r="B601" s="313" t="str">
        <f>IF(+'10. Type 1 Emp Cov. Period Comp'!B610=0," ",+'10. Type 1 Emp Cov. Period Comp'!B610)</f>
        <v xml:space="preserve"> </v>
      </c>
      <c r="C601" s="466" t="str">
        <f>IF(+'10. Type 1 Emp Cov. Period Comp'!C610=0," ",+'10. Type 1 Emp Cov. Period Comp'!C610)</f>
        <v xml:space="preserve"> </v>
      </c>
      <c r="D601" s="313">
        <f>+'10. Type 1 Emp Cov. Period Comp'!AE610</f>
        <v>0</v>
      </c>
      <c r="E601" s="467">
        <f>+'11. Type 1 Emp 2020 FTE'!AG608+'11. Type 1 Emp 2020 FTE'!AH608</f>
        <v>0</v>
      </c>
      <c r="F601" s="313">
        <f>ROUND(IF('10. Type 1 Emp Cov. Period Comp'!B610=0,IF('8. Wage Rate Penalty'!U606=0,0,'8. Wage Rate Penalty'!U606),_xlfn.IFNA(VLOOKUP('10. Type 1 Emp Cov. Period Comp'!B610,'8. Wage Rate Penalty'!$B$17:$U$1016,20,FALSE),0)),0)</f>
        <v>0</v>
      </c>
    </row>
    <row r="602" spans="1:6" x14ac:dyDescent="0.25">
      <c r="A602" s="308">
        <f t="shared" si="9"/>
        <v>591</v>
      </c>
      <c r="B602" s="313" t="str">
        <f>IF(+'10. Type 1 Emp Cov. Period Comp'!B611=0," ",+'10. Type 1 Emp Cov. Period Comp'!B611)</f>
        <v xml:space="preserve"> </v>
      </c>
      <c r="C602" s="466" t="str">
        <f>IF(+'10. Type 1 Emp Cov. Period Comp'!C611=0," ",+'10. Type 1 Emp Cov. Period Comp'!C611)</f>
        <v xml:space="preserve"> </v>
      </c>
      <c r="D602" s="313">
        <f>+'10. Type 1 Emp Cov. Period Comp'!AE611</f>
        <v>0</v>
      </c>
      <c r="E602" s="467">
        <f>+'11. Type 1 Emp 2020 FTE'!AG609+'11. Type 1 Emp 2020 FTE'!AH609</f>
        <v>0</v>
      </c>
      <c r="F602" s="313">
        <f>ROUND(IF('10. Type 1 Emp Cov. Period Comp'!B611=0,IF('8. Wage Rate Penalty'!U607=0,0,'8. Wage Rate Penalty'!U607),_xlfn.IFNA(VLOOKUP('10. Type 1 Emp Cov. Period Comp'!B611,'8. Wage Rate Penalty'!$B$17:$U$1016,20,FALSE),0)),0)</f>
        <v>0</v>
      </c>
    </row>
    <row r="603" spans="1:6" x14ac:dyDescent="0.25">
      <c r="A603" s="308">
        <f t="shared" si="9"/>
        <v>592</v>
      </c>
      <c r="B603" s="313" t="str">
        <f>IF(+'10. Type 1 Emp Cov. Period Comp'!B612=0," ",+'10. Type 1 Emp Cov. Period Comp'!B612)</f>
        <v xml:space="preserve"> </v>
      </c>
      <c r="C603" s="466" t="str">
        <f>IF(+'10. Type 1 Emp Cov. Period Comp'!C612=0," ",+'10. Type 1 Emp Cov. Period Comp'!C612)</f>
        <v xml:space="preserve"> </v>
      </c>
      <c r="D603" s="313">
        <f>+'10. Type 1 Emp Cov. Period Comp'!AE612</f>
        <v>0</v>
      </c>
      <c r="E603" s="467">
        <f>+'11. Type 1 Emp 2020 FTE'!AG610+'11. Type 1 Emp 2020 FTE'!AH610</f>
        <v>0</v>
      </c>
      <c r="F603" s="313">
        <f>ROUND(IF('10. Type 1 Emp Cov. Period Comp'!B612=0,IF('8. Wage Rate Penalty'!U608=0,0,'8. Wage Rate Penalty'!U608),_xlfn.IFNA(VLOOKUP('10. Type 1 Emp Cov. Period Comp'!B612,'8. Wage Rate Penalty'!$B$17:$U$1016,20,FALSE),0)),0)</f>
        <v>0</v>
      </c>
    </row>
    <row r="604" spans="1:6" x14ac:dyDescent="0.25">
      <c r="A604" s="308">
        <f t="shared" si="9"/>
        <v>593</v>
      </c>
      <c r="B604" s="313" t="str">
        <f>IF(+'10. Type 1 Emp Cov. Period Comp'!B613=0," ",+'10. Type 1 Emp Cov. Period Comp'!B613)</f>
        <v xml:space="preserve"> </v>
      </c>
      <c r="C604" s="466" t="str">
        <f>IF(+'10. Type 1 Emp Cov. Period Comp'!C613=0," ",+'10. Type 1 Emp Cov. Period Comp'!C613)</f>
        <v xml:space="preserve"> </v>
      </c>
      <c r="D604" s="313">
        <f>+'10. Type 1 Emp Cov. Period Comp'!AE613</f>
        <v>0</v>
      </c>
      <c r="E604" s="467">
        <f>+'11. Type 1 Emp 2020 FTE'!AG611+'11. Type 1 Emp 2020 FTE'!AH611</f>
        <v>0</v>
      </c>
      <c r="F604" s="313">
        <f>ROUND(IF('10. Type 1 Emp Cov. Period Comp'!B613=0,IF('8. Wage Rate Penalty'!U609=0,0,'8. Wage Rate Penalty'!U609),_xlfn.IFNA(VLOOKUP('10. Type 1 Emp Cov. Period Comp'!B613,'8. Wage Rate Penalty'!$B$17:$U$1016,20,FALSE),0)),0)</f>
        <v>0</v>
      </c>
    </row>
    <row r="605" spans="1:6" x14ac:dyDescent="0.25">
      <c r="A605" s="308">
        <f t="shared" si="9"/>
        <v>594</v>
      </c>
      <c r="B605" s="313" t="str">
        <f>IF(+'10. Type 1 Emp Cov. Period Comp'!B614=0," ",+'10. Type 1 Emp Cov. Period Comp'!B614)</f>
        <v xml:space="preserve"> </v>
      </c>
      <c r="C605" s="466" t="str">
        <f>IF(+'10. Type 1 Emp Cov. Period Comp'!C614=0," ",+'10. Type 1 Emp Cov. Period Comp'!C614)</f>
        <v xml:space="preserve"> </v>
      </c>
      <c r="D605" s="313">
        <f>+'10. Type 1 Emp Cov. Period Comp'!AE614</f>
        <v>0</v>
      </c>
      <c r="E605" s="467">
        <f>+'11. Type 1 Emp 2020 FTE'!AG612+'11. Type 1 Emp 2020 FTE'!AH612</f>
        <v>0</v>
      </c>
      <c r="F605" s="313">
        <f>ROUND(IF('10. Type 1 Emp Cov. Period Comp'!B614=0,IF('8. Wage Rate Penalty'!U610=0,0,'8. Wage Rate Penalty'!U610),_xlfn.IFNA(VLOOKUP('10. Type 1 Emp Cov. Period Comp'!B614,'8. Wage Rate Penalty'!$B$17:$U$1016,20,FALSE),0)),0)</f>
        <v>0</v>
      </c>
    </row>
    <row r="606" spans="1:6" x14ac:dyDescent="0.25">
      <c r="A606" s="308">
        <f t="shared" si="9"/>
        <v>595</v>
      </c>
      <c r="B606" s="313" t="str">
        <f>IF(+'10. Type 1 Emp Cov. Period Comp'!B615=0," ",+'10. Type 1 Emp Cov. Period Comp'!B615)</f>
        <v xml:space="preserve"> </v>
      </c>
      <c r="C606" s="466" t="str">
        <f>IF(+'10. Type 1 Emp Cov. Period Comp'!C615=0," ",+'10. Type 1 Emp Cov. Period Comp'!C615)</f>
        <v xml:space="preserve"> </v>
      </c>
      <c r="D606" s="313">
        <f>+'10. Type 1 Emp Cov. Period Comp'!AE615</f>
        <v>0</v>
      </c>
      <c r="E606" s="467">
        <f>+'11. Type 1 Emp 2020 FTE'!AG613+'11. Type 1 Emp 2020 FTE'!AH613</f>
        <v>0</v>
      </c>
      <c r="F606" s="313">
        <f>ROUND(IF('10. Type 1 Emp Cov. Period Comp'!B615=0,IF('8. Wage Rate Penalty'!U611=0,0,'8. Wage Rate Penalty'!U611),_xlfn.IFNA(VLOOKUP('10. Type 1 Emp Cov. Period Comp'!B615,'8. Wage Rate Penalty'!$B$17:$U$1016,20,FALSE),0)),0)</f>
        <v>0</v>
      </c>
    </row>
    <row r="607" spans="1:6" x14ac:dyDescent="0.25">
      <c r="A607" s="308">
        <f t="shared" si="9"/>
        <v>596</v>
      </c>
      <c r="B607" s="313" t="str">
        <f>IF(+'10. Type 1 Emp Cov. Period Comp'!B616=0," ",+'10. Type 1 Emp Cov. Period Comp'!B616)</f>
        <v xml:space="preserve"> </v>
      </c>
      <c r="C607" s="466" t="str">
        <f>IF(+'10. Type 1 Emp Cov. Period Comp'!C616=0," ",+'10. Type 1 Emp Cov. Period Comp'!C616)</f>
        <v xml:space="preserve"> </v>
      </c>
      <c r="D607" s="313">
        <f>+'10. Type 1 Emp Cov. Period Comp'!AE616</f>
        <v>0</v>
      </c>
      <c r="E607" s="467">
        <f>+'11. Type 1 Emp 2020 FTE'!AG614+'11. Type 1 Emp 2020 FTE'!AH614</f>
        <v>0</v>
      </c>
      <c r="F607" s="313">
        <f>ROUND(IF('10. Type 1 Emp Cov. Period Comp'!B616=0,IF('8. Wage Rate Penalty'!U612=0,0,'8. Wage Rate Penalty'!U612),_xlfn.IFNA(VLOOKUP('10. Type 1 Emp Cov. Period Comp'!B616,'8. Wage Rate Penalty'!$B$17:$U$1016,20,FALSE),0)),0)</f>
        <v>0</v>
      </c>
    </row>
    <row r="608" spans="1:6" x14ac:dyDescent="0.25">
      <c r="A608" s="308">
        <f t="shared" si="9"/>
        <v>597</v>
      </c>
      <c r="B608" s="313" t="str">
        <f>IF(+'10. Type 1 Emp Cov. Period Comp'!B617=0," ",+'10. Type 1 Emp Cov. Period Comp'!B617)</f>
        <v xml:space="preserve"> </v>
      </c>
      <c r="C608" s="466" t="str">
        <f>IF(+'10. Type 1 Emp Cov. Period Comp'!C617=0," ",+'10. Type 1 Emp Cov. Period Comp'!C617)</f>
        <v xml:space="preserve"> </v>
      </c>
      <c r="D608" s="313">
        <f>+'10. Type 1 Emp Cov. Period Comp'!AE617</f>
        <v>0</v>
      </c>
      <c r="E608" s="467">
        <f>+'11. Type 1 Emp 2020 FTE'!AG615+'11. Type 1 Emp 2020 FTE'!AH615</f>
        <v>0</v>
      </c>
      <c r="F608" s="313">
        <f>ROUND(IF('10. Type 1 Emp Cov. Period Comp'!B617=0,IF('8. Wage Rate Penalty'!U613=0,0,'8. Wage Rate Penalty'!U613),_xlfn.IFNA(VLOOKUP('10. Type 1 Emp Cov. Period Comp'!B617,'8. Wage Rate Penalty'!$B$17:$U$1016,20,FALSE),0)),0)</f>
        <v>0</v>
      </c>
    </row>
    <row r="609" spans="1:6" x14ac:dyDescent="0.25">
      <c r="A609" s="308">
        <f t="shared" si="9"/>
        <v>598</v>
      </c>
      <c r="B609" s="313" t="str">
        <f>IF(+'10. Type 1 Emp Cov. Period Comp'!B618=0," ",+'10. Type 1 Emp Cov. Period Comp'!B618)</f>
        <v xml:space="preserve"> </v>
      </c>
      <c r="C609" s="466" t="str">
        <f>IF(+'10. Type 1 Emp Cov. Period Comp'!C618=0," ",+'10. Type 1 Emp Cov. Period Comp'!C618)</f>
        <v xml:space="preserve"> </v>
      </c>
      <c r="D609" s="313">
        <f>+'10. Type 1 Emp Cov. Period Comp'!AE618</f>
        <v>0</v>
      </c>
      <c r="E609" s="467">
        <f>+'11. Type 1 Emp 2020 FTE'!AG616+'11. Type 1 Emp 2020 FTE'!AH616</f>
        <v>0</v>
      </c>
      <c r="F609" s="313">
        <f>ROUND(IF('10. Type 1 Emp Cov. Period Comp'!B618=0,IF('8. Wage Rate Penalty'!U614=0,0,'8. Wage Rate Penalty'!U614),_xlfn.IFNA(VLOOKUP('10. Type 1 Emp Cov. Period Comp'!B618,'8. Wage Rate Penalty'!$B$17:$U$1016,20,FALSE),0)),0)</f>
        <v>0</v>
      </c>
    </row>
    <row r="610" spans="1:6" x14ac:dyDescent="0.25">
      <c r="A610" s="308">
        <f t="shared" si="9"/>
        <v>599</v>
      </c>
      <c r="B610" s="313" t="str">
        <f>IF(+'10. Type 1 Emp Cov. Period Comp'!B619=0," ",+'10. Type 1 Emp Cov. Period Comp'!B619)</f>
        <v xml:space="preserve"> </v>
      </c>
      <c r="C610" s="466" t="str">
        <f>IF(+'10. Type 1 Emp Cov. Period Comp'!C619=0," ",+'10. Type 1 Emp Cov. Period Comp'!C619)</f>
        <v xml:space="preserve"> </v>
      </c>
      <c r="D610" s="313">
        <f>+'10. Type 1 Emp Cov. Period Comp'!AE619</f>
        <v>0</v>
      </c>
      <c r="E610" s="467">
        <f>+'11. Type 1 Emp 2020 FTE'!AG617+'11. Type 1 Emp 2020 FTE'!AH617</f>
        <v>0</v>
      </c>
      <c r="F610" s="313">
        <f>ROUND(IF('10. Type 1 Emp Cov. Period Comp'!B619=0,IF('8. Wage Rate Penalty'!U615=0,0,'8. Wage Rate Penalty'!U615),_xlfn.IFNA(VLOOKUP('10. Type 1 Emp Cov. Period Comp'!B619,'8. Wage Rate Penalty'!$B$17:$U$1016,20,FALSE),0)),0)</f>
        <v>0</v>
      </c>
    </row>
    <row r="611" spans="1:6" x14ac:dyDescent="0.25">
      <c r="A611" s="308">
        <f t="shared" si="9"/>
        <v>600</v>
      </c>
      <c r="B611" s="313" t="str">
        <f>IF(+'10. Type 1 Emp Cov. Period Comp'!B620=0," ",+'10. Type 1 Emp Cov. Period Comp'!B620)</f>
        <v xml:space="preserve"> </v>
      </c>
      <c r="C611" s="466" t="str">
        <f>IF(+'10. Type 1 Emp Cov. Period Comp'!C620=0," ",+'10. Type 1 Emp Cov. Period Comp'!C620)</f>
        <v xml:space="preserve"> </v>
      </c>
      <c r="D611" s="313">
        <f>+'10. Type 1 Emp Cov. Period Comp'!AE620</f>
        <v>0</v>
      </c>
      <c r="E611" s="467">
        <f>+'11. Type 1 Emp 2020 FTE'!AG618+'11. Type 1 Emp 2020 FTE'!AH618</f>
        <v>0</v>
      </c>
      <c r="F611" s="313">
        <f>ROUND(IF('10. Type 1 Emp Cov. Period Comp'!B620=0,IF('8. Wage Rate Penalty'!U616=0,0,'8. Wage Rate Penalty'!U616),_xlfn.IFNA(VLOOKUP('10. Type 1 Emp Cov. Period Comp'!B620,'8. Wage Rate Penalty'!$B$17:$U$1016,20,FALSE),0)),0)</f>
        <v>0</v>
      </c>
    </row>
    <row r="612" spans="1:6" x14ac:dyDescent="0.25">
      <c r="A612" s="308">
        <f t="shared" si="9"/>
        <v>601</v>
      </c>
      <c r="B612" s="313" t="str">
        <f>IF(+'10. Type 1 Emp Cov. Period Comp'!B621=0," ",+'10. Type 1 Emp Cov. Period Comp'!B621)</f>
        <v xml:space="preserve"> </v>
      </c>
      <c r="C612" s="466" t="str">
        <f>IF(+'10. Type 1 Emp Cov. Period Comp'!C621=0," ",+'10. Type 1 Emp Cov. Period Comp'!C621)</f>
        <v xml:space="preserve"> </v>
      </c>
      <c r="D612" s="313">
        <f>+'10. Type 1 Emp Cov. Period Comp'!AE621</f>
        <v>0</v>
      </c>
      <c r="E612" s="467">
        <f>+'11. Type 1 Emp 2020 FTE'!AG619+'11. Type 1 Emp 2020 FTE'!AH619</f>
        <v>0</v>
      </c>
      <c r="F612" s="313">
        <f>ROUND(IF('10. Type 1 Emp Cov. Period Comp'!B621=0,IF('8. Wage Rate Penalty'!U617=0,0,'8. Wage Rate Penalty'!U617),_xlfn.IFNA(VLOOKUP('10. Type 1 Emp Cov. Period Comp'!B621,'8. Wage Rate Penalty'!$B$17:$U$1016,20,FALSE),0)),0)</f>
        <v>0</v>
      </c>
    </row>
    <row r="613" spans="1:6" x14ac:dyDescent="0.25">
      <c r="A613" s="308">
        <f t="shared" si="9"/>
        <v>602</v>
      </c>
      <c r="B613" s="313" t="str">
        <f>IF(+'10. Type 1 Emp Cov. Period Comp'!B622=0," ",+'10. Type 1 Emp Cov. Period Comp'!B622)</f>
        <v xml:space="preserve"> </v>
      </c>
      <c r="C613" s="466" t="str">
        <f>IF(+'10. Type 1 Emp Cov. Period Comp'!C622=0," ",+'10. Type 1 Emp Cov. Period Comp'!C622)</f>
        <v xml:space="preserve"> </v>
      </c>
      <c r="D613" s="313">
        <f>+'10. Type 1 Emp Cov. Period Comp'!AE622</f>
        <v>0</v>
      </c>
      <c r="E613" s="467">
        <f>+'11. Type 1 Emp 2020 FTE'!AG620+'11. Type 1 Emp 2020 FTE'!AH620</f>
        <v>0</v>
      </c>
      <c r="F613" s="313">
        <f>ROUND(IF('10. Type 1 Emp Cov. Period Comp'!B622=0,IF('8. Wage Rate Penalty'!U618=0,0,'8. Wage Rate Penalty'!U618),_xlfn.IFNA(VLOOKUP('10. Type 1 Emp Cov. Period Comp'!B622,'8. Wage Rate Penalty'!$B$17:$U$1016,20,FALSE),0)),0)</f>
        <v>0</v>
      </c>
    </row>
    <row r="614" spans="1:6" x14ac:dyDescent="0.25">
      <c r="A614" s="308">
        <f t="shared" si="9"/>
        <v>603</v>
      </c>
      <c r="B614" s="313" t="str">
        <f>IF(+'10. Type 1 Emp Cov. Period Comp'!B623=0," ",+'10. Type 1 Emp Cov. Period Comp'!B623)</f>
        <v xml:space="preserve"> </v>
      </c>
      <c r="C614" s="466" t="str">
        <f>IF(+'10. Type 1 Emp Cov. Period Comp'!C623=0," ",+'10. Type 1 Emp Cov. Period Comp'!C623)</f>
        <v xml:space="preserve"> </v>
      </c>
      <c r="D614" s="313">
        <f>+'10. Type 1 Emp Cov. Period Comp'!AE623</f>
        <v>0</v>
      </c>
      <c r="E614" s="467">
        <f>+'11. Type 1 Emp 2020 FTE'!AG621+'11. Type 1 Emp 2020 FTE'!AH621</f>
        <v>0</v>
      </c>
      <c r="F614" s="313">
        <f>ROUND(IF('10. Type 1 Emp Cov. Period Comp'!B623=0,IF('8. Wage Rate Penalty'!U619=0,0,'8. Wage Rate Penalty'!U619),_xlfn.IFNA(VLOOKUP('10. Type 1 Emp Cov. Period Comp'!B623,'8. Wage Rate Penalty'!$B$17:$U$1016,20,FALSE),0)),0)</f>
        <v>0</v>
      </c>
    </row>
    <row r="615" spans="1:6" x14ac:dyDescent="0.25">
      <c r="A615" s="308">
        <f t="shared" si="9"/>
        <v>604</v>
      </c>
      <c r="B615" s="313" t="str">
        <f>IF(+'10. Type 1 Emp Cov. Period Comp'!B624=0," ",+'10. Type 1 Emp Cov. Period Comp'!B624)</f>
        <v xml:space="preserve"> </v>
      </c>
      <c r="C615" s="466" t="str">
        <f>IF(+'10. Type 1 Emp Cov. Period Comp'!C624=0," ",+'10. Type 1 Emp Cov. Period Comp'!C624)</f>
        <v xml:space="preserve"> </v>
      </c>
      <c r="D615" s="313">
        <f>+'10. Type 1 Emp Cov. Period Comp'!AE624</f>
        <v>0</v>
      </c>
      <c r="E615" s="467">
        <f>+'11. Type 1 Emp 2020 FTE'!AG622+'11. Type 1 Emp 2020 FTE'!AH622</f>
        <v>0</v>
      </c>
      <c r="F615" s="313">
        <f>ROUND(IF('10. Type 1 Emp Cov. Period Comp'!B624=0,IF('8. Wage Rate Penalty'!U620=0,0,'8. Wage Rate Penalty'!U620),_xlfn.IFNA(VLOOKUP('10. Type 1 Emp Cov. Period Comp'!B624,'8. Wage Rate Penalty'!$B$17:$U$1016,20,FALSE),0)),0)</f>
        <v>0</v>
      </c>
    </row>
    <row r="616" spans="1:6" x14ac:dyDescent="0.25">
      <c r="A616" s="308">
        <f t="shared" si="9"/>
        <v>605</v>
      </c>
      <c r="B616" s="313" t="str">
        <f>IF(+'10. Type 1 Emp Cov. Period Comp'!B625=0," ",+'10. Type 1 Emp Cov. Period Comp'!B625)</f>
        <v xml:space="preserve"> </v>
      </c>
      <c r="C616" s="466" t="str">
        <f>IF(+'10. Type 1 Emp Cov. Period Comp'!C625=0," ",+'10. Type 1 Emp Cov. Period Comp'!C625)</f>
        <v xml:space="preserve"> </v>
      </c>
      <c r="D616" s="313">
        <f>+'10. Type 1 Emp Cov. Period Comp'!AE625</f>
        <v>0</v>
      </c>
      <c r="E616" s="467">
        <f>+'11. Type 1 Emp 2020 FTE'!AG623+'11. Type 1 Emp 2020 FTE'!AH623</f>
        <v>0</v>
      </c>
      <c r="F616" s="313">
        <f>ROUND(IF('10. Type 1 Emp Cov. Period Comp'!B625=0,IF('8. Wage Rate Penalty'!U621=0,0,'8. Wage Rate Penalty'!U621),_xlfn.IFNA(VLOOKUP('10. Type 1 Emp Cov. Period Comp'!B625,'8. Wage Rate Penalty'!$B$17:$U$1016,20,FALSE),0)),0)</f>
        <v>0</v>
      </c>
    </row>
    <row r="617" spans="1:6" x14ac:dyDescent="0.25">
      <c r="A617" s="308">
        <f t="shared" si="9"/>
        <v>606</v>
      </c>
      <c r="B617" s="313" t="str">
        <f>IF(+'10. Type 1 Emp Cov. Period Comp'!B626=0," ",+'10. Type 1 Emp Cov. Period Comp'!B626)</f>
        <v xml:space="preserve"> </v>
      </c>
      <c r="C617" s="466" t="str">
        <f>IF(+'10. Type 1 Emp Cov. Period Comp'!C626=0," ",+'10. Type 1 Emp Cov. Period Comp'!C626)</f>
        <v xml:space="preserve"> </v>
      </c>
      <c r="D617" s="313">
        <f>+'10. Type 1 Emp Cov. Period Comp'!AE626</f>
        <v>0</v>
      </c>
      <c r="E617" s="467">
        <f>+'11. Type 1 Emp 2020 FTE'!AG624+'11. Type 1 Emp 2020 FTE'!AH624</f>
        <v>0</v>
      </c>
      <c r="F617" s="313">
        <f>ROUND(IF('10. Type 1 Emp Cov. Period Comp'!B626=0,IF('8. Wage Rate Penalty'!U622=0,0,'8. Wage Rate Penalty'!U622),_xlfn.IFNA(VLOOKUP('10. Type 1 Emp Cov. Period Comp'!B626,'8. Wage Rate Penalty'!$B$17:$U$1016,20,FALSE),0)),0)</f>
        <v>0</v>
      </c>
    </row>
    <row r="618" spans="1:6" x14ac:dyDescent="0.25">
      <c r="A618" s="308">
        <f t="shared" si="9"/>
        <v>607</v>
      </c>
      <c r="B618" s="313" t="str">
        <f>IF(+'10. Type 1 Emp Cov. Period Comp'!B627=0," ",+'10. Type 1 Emp Cov. Period Comp'!B627)</f>
        <v xml:space="preserve"> </v>
      </c>
      <c r="C618" s="466" t="str">
        <f>IF(+'10. Type 1 Emp Cov. Period Comp'!C627=0," ",+'10. Type 1 Emp Cov. Period Comp'!C627)</f>
        <v xml:space="preserve"> </v>
      </c>
      <c r="D618" s="313">
        <f>+'10. Type 1 Emp Cov. Period Comp'!AE627</f>
        <v>0</v>
      </c>
      <c r="E618" s="467">
        <f>+'11. Type 1 Emp 2020 FTE'!AG625+'11. Type 1 Emp 2020 FTE'!AH625</f>
        <v>0</v>
      </c>
      <c r="F618" s="313">
        <f>ROUND(IF('10. Type 1 Emp Cov. Period Comp'!B627=0,IF('8. Wage Rate Penalty'!U623=0,0,'8. Wage Rate Penalty'!U623),_xlfn.IFNA(VLOOKUP('10. Type 1 Emp Cov. Period Comp'!B627,'8. Wage Rate Penalty'!$B$17:$U$1016,20,FALSE),0)),0)</f>
        <v>0</v>
      </c>
    </row>
    <row r="619" spans="1:6" x14ac:dyDescent="0.25">
      <c r="A619" s="308">
        <f t="shared" si="9"/>
        <v>608</v>
      </c>
      <c r="B619" s="313" t="str">
        <f>IF(+'10. Type 1 Emp Cov. Period Comp'!B628=0," ",+'10. Type 1 Emp Cov. Period Comp'!B628)</f>
        <v xml:space="preserve"> </v>
      </c>
      <c r="C619" s="466" t="str">
        <f>IF(+'10. Type 1 Emp Cov. Period Comp'!C628=0," ",+'10. Type 1 Emp Cov. Period Comp'!C628)</f>
        <v xml:space="preserve"> </v>
      </c>
      <c r="D619" s="313">
        <f>+'10. Type 1 Emp Cov. Period Comp'!AE628</f>
        <v>0</v>
      </c>
      <c r="E619" s="467">
        <f>+'11. Type 1 Emp 2020 FTE'!AG626+'11. Type 1 Emp 2020 FTE'!AH626</f>
        <v>0</v>
      </c>
      <c r="F619" s="313">
        <f>ROUND(IF('10. Type 1 Emp Cov. Period Comp'!B628=0,IF('8. Wage Rate Penalty'!U624=0,0,'8. Wage Rate Penalty'!U624),_xlfn.IFNA(VLOOKUP('10. Type 1 Emp Cov. Period Comp'!B628,'8. Wage Rate Penalty'!$B$17:$U$1016,20,FALSE),0)),0)</f>
        <v>0</v>
      </c>
    </row>
    <row r="620" spans="1:6" x14ac:dyDescent="0.25">
      <c r="A620" s="308">
        <f t="shared" si="9"/>
        <v>609</v>
      </c>
      <c r="B620" s="313" t="str">
        <f>IF(+'10. Type 1 Emp Cov. Period Comp'!B629=0," ",+'10. Type 1 Emp Cov. Period Comp'!B629)</f>
        <v xml:space="preserve"> </v>
      </c>
      <c r="C620" s="466" t="str">
        <f>IF(+'10. Type 1 Emp Cov. Period Comp'!C629=0," ",+'10. Type 1 Emp Cov. Period Comp'!C629)</f>
        <v xml:space="preserve"> </v>
      </c>
      <c r="D620" s="313">
        <f>+'10. Type 1 Emp Cov. Period Comp'!AE629</f>
        <v>0</v>
      </c>
      <c r="E620" s="467">
        <f>+'11. Type 1 Emp 2020 FTE'!AG627+'11. Type 1 Emp 2020 FTE'!AH627</f>
        <v>0</v>
      </c>
      <c r="F620" s="313">
        <f>ROUND(IF('10. Type 1 Emp Cov. Period Comp'!B629=0,IF('8. Wage Rate Penalty'!U625=0,0,'8. Wage Rate Penalty'!U625),_xlfn.IFNA(VLOOKUP('10. Type 1 Emp Cov. Period Comp'!B629,'8. Wage Rate Penalty'!$B$17:$U$1016,20,FALSE),0)),0)</f>
        <v>0</v>
      </c>
    </row>
    <row r="621" spans="1:6" x14ac:dyDescent="0.25">
      <c r="A621" s="308">
        <f t="shared" si="9"/>
        <v>610</v>
      </c>
      <c r="B621" s="313" t="str">
        <f>IF(+'10. Type 1 Emp Cov. Period Comp'!B630=0," ",+'10. Type 1 Emp Cov. Period Comp'!B630)</f>
        <v xml:space="preserve"> </v>
      </c>
      <c r="C621" s="466" t="str">
        <f>IF(+'10. Type 1 Emp Cov. Period Comp'!C630=0," ",+'10. Type 1 Emp Cov. Period Comp'!C630)</f>
        <v xml:space="preserve"> </v>
      </c>
      <c r="D621" s="313">
        <f>+'10. Type 1 Emp Cov. Period Comp'!AE630</f>
        <v>0</v>
      </c>
      <c r="E621" s="467">
        <f>+'11. Type 1 Emp 2020 FTE'!AG628+'11. Type 1 Emp 2020 FTE'!AH628</f>
        <v>0</v>
      </c>
      <c r="F621" s="313">
        <f>ROUND(IF('10. Type 1 Emp Cov. Period Comp'!B630=0,IF('8. Wage Rate Penalty'!U626=0,0,'8. Wage Rate Penalty'!U626),_xlfn.IFNA(VLOOKUP('10. Type 1 Emp Cov. Period Comp'!B630,'8. Wage Rate Penalty'!$B$17:$U$1016,20,FALSE),0)),0)</f>
        <v>0</v>
      </c>
    </row>
    <row r="622" spans="1:6" x14ac:dyDescent="0.25">
      <c r="A622" s="308">
        <f t="shared" si="9"/>
        <v>611</v>
      </c>
      <c r="B622" s="313" t="str">
        <f>IF(+'10. Type 1 Emp Cov. Period Comp'!B631=0," ",+'10. Type 1 Emp Cov. Period Comp'!B631)</f>
        <v xml:space="preserve"> </v>
      </c>
      <c r="C622" s="466" t="str">
        <f>IF(+'10. Type 1 Emp Cov. Period Comp'!C631=0," ",+'10. Type 1 Emp Cov. Period Comp'!C631)</f>
        <v xml:space="preserve"> </v>
      </c>
      <c r="D622" s="313">
        <f>+'10. Type 1 Emp Cov. Period Comp'!AE631</f>
        <v>0</v>
      </c>
      <c r="E622" s="467">
        <f>+'11. Type 1 Emp 2020 FTE'!AG629+'11. Type 1 Emp 2020 FTE'!AH629</f>
        <v>0</v>
      </c>
      <c r="F622" s="313">
        <f>ROUND(IF('10. Type 1 Emp Cov. Period Comp'!B631=0,IF('8. Wage Rate Penalty'!U627=0,0,'8. Wage Rate Penalty'!U627),_xlfn.IFNA(VLOOKUP('10. Type 1 Emp Cov. Period Comp'!B631,'8. Wage Rate Penalty'!$B$17:$U$1016,20,FALSE),0)),0)</f>
        <v>0</v>
      </c>
    </row>
    <row r="623" spans="1:6" x14ac:dyDescent="0.25">
      <c r="A623" s="308">
        <f t="shared" si="9"/>
        <v>612</v>
      </c>
      <c r="B623" s="313" t="str">
        <f>IF(+'10. Type 1 Emp Cov. Period Comp'!B632=0," ",+'10. Type 1 Emp Cov. Period Comp'!B632)</f>
        <v xml:space="preserve"> </v>
      </c>
      <c r="C623" s="466" t="str">
        <f>IF(+'10. Type 1 Emp Cov. Period Comp'!C632=0," ",+'10. Type 1 Emp Cov. Period Comp'!C632)</f>
        <v xml:space="preserve"> </v>
      </c>
      <c r="D623" s="313">
        <f>+'10. Type 1 Emp Cov. Period Comp'!AE632</f>
        <v>0</v>
      </c>
      <c r="E623" s="467">
        <f>+'11. Type 1 Emp 2020 FTE'!AG630+'11. Type 1 Emp 2020 FTE'!AH630</f>
        <v>0</v>
      </c>
      <c r="F623" s="313">
        <f>ROUND(IF('10. Type 1 Emp Cov. Period Comp'!B632=0,IF('8. Wage Rate Penalty'!U628=0,0,'8. Wage Rate Penalty'!U628),_xlfn.IFNA(VLOOKUP('10. Type 1 Emp Cov. Period Comp'!B632,'8. Wage Rate Penalty'!$B$17:$U$1016,20,FALSE),0)),0)</f>
        <v>0</v>
      </c>
    </row>
    <row r="624" spans="1:6" x14ac:dyDescent="0.25">
      <c r="A624" s="308">
        <f t="shared" si="9"/>
        <v>613</v>
      </c>
      <c r="B624" s="313" t="str">
        <f>IF(+'10. Type 1 Emp Cov. Period Comp'!B633=0," ",+'10. Type 1 Emp Cov. Period Comp'!B633)</f>
        <v xml:space="preserve"> </v>
      </c>
      <c r="C624" s="466" t="str">
        <f>IF(+'10. Type 1 Emp Cov. Period Comp'!C633=0," ",+'10. Type 1 Emp Cov. Period Comp'!C633)</f>
        <v xml:space="preserve"> </v>
      </c>
      <c r="D624" s="313">
        <f>+'10. Type 1 Emp Cov. Period Comp'!AE633</f>
        <v>0</v>
      </c>
      <c r="E624" s="467">
        <f>+'11. Type 1 Emp 2020 FTE'!AG631+'11. Type 1 Emp 2020 FTE'!AH631</f>
        <v>0</v>
      </c>
      <c r="F624" s="313">
        <f>ROUND(IF('10. Type 1 Emp Cov. Period Comp'!B633=0,IF('8. Wage Rate Penalty'!U629=0,0,'8. Wage Rate Penalty'!U629),_xlfn.IFNA(VLOOKUP('10. Type 1 Emp Cov. Period Comp'!B633,'8. Wage Rate Penalty'!$B$17:$U$1016,20,FALSE),0)),0)</f>
        <v>0</v>
      </c>
    </row>
    <row r="625" spans="1:6" x14ac:dyDescent="0.25">
      <c r="A625" s="308">
        <f t="shared" si="9"/>
        <v>614</v>
      </c>
      <c r="B625" s="313" t="str">
        <f>IF(+'10. Type 1 Emp Cov. Period Comp'!B634=0," ",+'10. Type 1 Emp Cov. Period Comp'!B634)</f>
        <v xml:space="preserve"> </v>
      </c>
      <c r="C625" s="466" t="str">
        <f>IF(+'10. Type 1 Emp Cov. Period Comp'!C634=0," ",+'10. Type 1 Emp Cov. Period Comp'!C634)</f>
        <v xml:space="preserve"> </v>
      </c>
      <c r="D625" s="313">
        <f>+'10. Type 1 Emp Cov. Period Comp'!AE634</f>
        <v>0</v>
      </c>
      <c r="E625" s="467">
        <f>+'11. Type 1 Emp 2020 FTE'!AG632+'11. Type 1 Emp 2020 FTE'!AH632</f>
        <v>0</v>
      </c>
      <c r="F625" s="313">
        <f>ROUND(IF('10. Type 1 Emp Cov. Period Comp'!B634=0,IF('8. Wage Rate Penalty'!U630=0,0,'8. Wage Rate Penalty'!U630),_xlfn.IFNA(VLOOKUP('10. Type 1 Emp Cov. Period Comp'!B634,'8. Wage Rate Penalty'!$B$17:$U$1016,20,FALSE),0)),0)</f>
        <v>0</v>
      </c>
    </row>
    <row r="626" spans="1:6" x14ac:dyDescent="0.25">
      <c r="A626" s="308">
        <f t="shared" si="9"/>
        <v>615</v>
      </c>
      <c r="B626" s="313" t="str">
        <f>IF(+'10. Type 1 Emp Cov. Period Comp'!B635=0," ",+'10. Type 1 Emp Cov. Period Comp'!B635)</f>
        <v xml:space="preserve"> </v>
      </c>
      <c r="C626" s="466" t="str">
        <f>IF(+'10. Type 1 Emp Cov. Period Comp'!C635=0," ",+'10. Type 1 Emp Cov. Period Comp'!C635)</f>
        <v xml:space="preserve"> </v>
      </c>
      <c r="D626" s="313">
        <f>+'10. Type 1 Emp Cov. Period Comp'!AE635</f>
        <v>0</v>
      </c>
      <c r="E626" s="467">
        <f>+'11. Type 1 Emp 2020 FTE'!AG633+'11. Type 1 Emp 2020 FTE'!AH633</f>
        <v>0</v>
      </c>
      <c r="F626" s="313">
        <f>ROUND(IF('10. Type 1 Emp Cov. Period Comp'!B635=0,IF('8. Wage Rate Penalty'!U631=0,0,'8. Wage Rate Penalty'!U631),_xlfn.IFNA(VLOOKUP('10. Type 1 Emp Cov. Period Comp'!B635,'8. Wage Rate Penalty'!$B$17:$U$1016,20,FALSE),0)),0)</f>
        <v>0</v>
      </c>
    </row>
    <row r="627" spans="1:6" x14ac:dyDescent="0.25">
      <c r="A627" s="308">
        <f t="shared" si="9"/>
        <v>616</v>
      </c>
      <c r="B627" s="313" t="str">
        <f>IF(+'10. Type 1 Emp Cov. Period Comp'!B636=0," ",+'10. Type 1 Emp Cov. Period Comp'!B636)</f>
        <v xml:space="preserve"> </v>
      </c>
      <c r="C627" s="466" t="str">
        <f>IF(+'10. Type 1 Emp Cov. Period Comp'!C636=0," ",+'10. Type 1 Emp Cov. Period Comp'!C636)</f>
        <v xml:space="preserve"> </v>
      </c>
      <c r="D627" s="313">
        <f>+'10. Type 1 Emp Cov. Period Comp'!AE636</f>
        <v>0</v>
      </c>
      <c r="E627" s="467">
        <f>+'11. Type 1 Emp 2020 FTE'!AG634+'11. Type 1 Emp 2020 FTE'!AH634</f>
        <v>0</v>
      </c>
      <c r="F627" s="313">
        <f>ROUND(IF('10. Type 1 Emp Cov. Period Comp'!B636=0,IF('8. Wage Rate Penalty'!U632=0,0,'8. Wage Rate Penalty'!U632),_xlfn.IFNA(VLOOKUP('10. Type 1 Emp Cov. Period Comp'!B636,'8. Wage Rate Penalty'!$B$17:$U$1016,20,FALSE),0)),0)</f>
        <v>0</v>
      </c>
    </row>
    <row r="628" spans="1:6" x14ac:dyDescent="0.25">
      <c r="A628" s="308">
        <f t="shared" si="9"/>
        <v>617</v>
      </c>
      <c r="B628" s="313" t="str">
        <f>IF(+'10. Type 1 Emp Cov. Period Comp'!B637=0," ",+'10. Type 1 Emp Cov. Period Comp'!B637)</f>
        <v xml:space="preserve"> </v>
      </c>
      <c r="C628" s="466" t="str">
        <f>IF(+'10. Type 1 Emp Cov. Period Comp'!C637=0," ",+'10. Type 1 Emp Cov. Period Comp'!C637)</f>
        <v xml:space="preserve"> </v>
      </c>
      <c r="D628" s="313">
        <f>+'10. Type 1 Emp Cov. Period Comp'!AE637</f>
        <v>0</v>
      </c>
      <c r="E628" s="467">
        <f>+'11. Type 1 Emp 2020 FTE'!AG635+'11. Type 1 Emp 2020 FTE'!AH635</f>
        <v>0</v>
      </c>
      <c r="F628" s="313">
        <f>ROUND(IF('10. Type 1 Emp Cov. Period Comp'!B637=0,IF('8. Wage Rate Penalty'!U633=0,0,'8. Wage Rate Penalty'!U633),_xlfn.IFNA(VLOOKUP('10. Type 1 Emp Cov. Period Comp'!B637,'8. Wage Rate Penalty'!$B$17:$U$1016,20,FALSE),0)),0)</f>
        <v>0</v>
      </c>
    </row>
    <row r="629" spans="1:6" x14ac:dyDescent="0.25">
      <c r="A629" s="308">
        <f t="shared" si="9"/>
        <v>618</v>
      </c>
      <c r="B629" s="313" t="str">
        <f>IF(+'10. Type 1 Emp Cov. Period Comp'!B638=0," ",+'10. Type 1 Emp Cov. Period Comp'!B638)</f>
        <v xml:space="preserve"> </v>
      </c>
      <c r="C629" s="466" t="str">
        <f>IF(+'10. Type 1 Emp Cov. Period Comp'!C638=0," ",+'10. Type 1 Emp Cov. Period Comp'!C638)</f>
        <v xml:space="preserve"> </v>
      </c>
      <c r="D629" s="313">
        <f>+'10. Type 1 Emp Cov. Period Comp'!AE638</f>
        <v>0</v>
      </c>
      <c r="E629" s="467">
        <f>+'11. Type 1 Emp 2020 FTE'!AG636+'11. Type 1 Emp 2020 FTE'!AH636</f>
        <v>0</v>
      </c>
      <c r="F629" s="313">
        <f>ROUND(IF('10. Type 1 Emp Cov. Period Comp'!B638=0,IF('8. Wage Rate Penalty'!U634=0,0,'8. Wage Rate Penalty'!U634),_xlfn.IFNA(VLOOKUP('10. Type 1 Emp Cov. Period Comp'!B638,'8. Wage Rate Penalty'!$B$17:$U$1016,20,FALSE),0)),0)</f>
        <v>0</v>
      </c>
    </row>
    <row r="630" spans="1:6" x14ac:dyDescent="0.25">
      <c r="A630" s="308">
        <f t="shared" si="9"/>
        <v>619</v>
      </c>
      <c r="B630" s="313" t="str">
        <f>IF(+'10. Type 1 Emp Cov. Period Comp'!B639=0," ",+'10. Type 1 Emp Cov. Period Comp'!B639)</f>
        <v xml:space="preserve"> </v>
      </c>
      <c r="C630" s="466" t="str">
        <f>IF(+'10. Type 1 Emp Cov. Period Comp'!C639=0," ",+'10. Type 1 Emp Cov. Period Comp'!C639)</f>
        <v xml:space="preserve"> </v>
      </c>
      <c r="D630" s="313">
        <f>+'10. Type 1 Emp Cov. Period Comp'!AE639</f>
        <v>0</v>
      </c>
      <c r="E630" s="467">
        <f>+'11. Type 1 Emp 2020 FTE'!AG637+'11. Type 1 Emp 2020 FTE'!AH637</f>
        <v>0</v>
      </c>
      <c r="F630" s="313">
        <f>ROUND(IF('10. Type 1 Emp Cov. Period Comp'!B639=0,IF('8. Wage Rate Penalty'!U635=0,0,'8. Wage Rate Penalty'!U635),_xlfn.IFNA(VLOOKUP('10. Type 1 Emp Cov. Period Comp'!B639,'8. Wage Rate Penalty'!$B$17:$U$1016,20,FALSE),0)),0)</f>
        <v>0</v>
      </c>
    </row>
    <row r="631" spans="1:6" x14ac:dyDescent="0.25">
      <c r="A631" s="308">
        <f t="shared" si="9"/>
        <v>620</v>
      </c>
      <c r="B631" s="313" t="str">
        <f>IF(+'10. Type 1 Emp Cov. Period Comp'!B640=0," ",+'10. Type 1 Emp Cov. Period Comp'!B640)</f>
        <v xml:space="preserve"> </v>
      </c>
      <c r="C631" s="466" t="str">
        <f>IF(+'10. Type 1 Emp Cov. Period Comp'!C640=0," ",+'10. Type 1 Emp Cov. Period Comp'!C640)</f>
        <v xml:space="preserve"> </v>
      </c>
      <c r="D631" s="313">
        <f>+'10. Type 1 Emp Cov. Period Comp'!AE640</f>
        <v>0</v>
      </c>
      <c r="E631" s="467">
        <f>+'11. Type 1 Emp 2020 FTE'!AG638+'11. Type 1 Emp 2020 FTE'!AH638</f>
        <v>0</v>
      </c>
      <c r="F631" s="313">
        <f>ROUND(IF('10. Type 1 Emp Cov. Period Comp'!B640=0,IF('8. Wage Rate Penalty'!U636=0,0,'8. Wage Rate Penalty'!U636),_xlfn.IFNA(VLOOKUP('10. Type 1 Emp Cov. Period Comp'!B640,'8. Wage Rate Penalty'!$B$17:$U$1016,20,FALSE),0)),0)</f>
        <v>0</v>
      </c>
    </row>
    <row r="632" spans="1:6" x14ac:dyDescent="0.25">
      <c r="A632" s="308">
        <f t="shared" si="9"/>
        <v>621</v>
      </c>
      <c r="B632" s="313" t="str">
        <f>IF(+'10. Type 1 Emp Cov. Period Comp'!B641=0," ",+'10. Type 1 Emp Cov. Period Comp'!B641)</f>
        <v xml:space="preserve"> </v>
      </c>
      <c r="C632" s="466" t="str">
        <f>IF(+'10. Type 1 Emp Cov. Period Comp'!C641=0," ",+'10. Type 1 Emp Cov. Period Comp'!C641)</f>
        <v xml:space="preserve"> </v>
      </c>
      <c r="D632" s="313">
        <f>+'10. Type 1 Emp Cov. Period Comp'!AE641</f>
        <v>0</v>
      </c>
      <c r="E632" s="467">
        <f>+'11. Type 1 Emp 2020 FTE'!AG639+'11. Type 1 Emp 2020 FTE'!AH639</f>
        <v>0</v>
      </c>
      <c r="F632" s="313">
        <f>ROUND(IF('10. Type 1 Emp Cov. Period Comp'!B641=0,IF('8. Wage Rate Penalty'!U637=0,0,'8. Wage Rate Penalty'!U637),_xlfn.IFNA(VLOOKUP('10. Type 1 Emp Cov. Period Comp'!B641,'8. Wage Rate Penalty'!$B$17:$U$1016,20,FALSE),0)),0)</f>
        <v>0</v>
      </c>
    </row>
    <row r="633" spans="1:6" x14ac:dyDescent="0.25">
      <c r="A633" s="308">
        <f t="shared" si="9"/>
        <v>622</v>
      </c>
      <c r="B633" s="313" t="str">
        <f>IF(+'10. Type 1 Emp Cov. Period Comp'!B642=0," ",+'10. Type 1 Emp Cov. Period Comp'!B642)</f>
        <v xml:space="preserve"> </v>
      </c>
      <c r="C633" s="466" t="str">
        <f>IF(+'10. Type 1 Emp Cov. Period Comp'!C642=0," ",+'10. Type 1 Emp Cov. Period Comp'!C642)</f>
        <v xml:space="preserve"> </v>
      </c>
      <c r="D633" s="313">
        <f>+'10. Type 1 Emp Cov. Period Comp'!AE642</f>
        <v>0</v>
      </c>
      <c r="E633" s="467">
        <f>+'11. Type 1 Emp 2020 FTE'!AG640+'11. Type 1 Emp 2020 FTE'!AH640</f>
        <v>0</v>
      </c>
      <c r="F633" s="313">
        <f>ROUND(IF('10. Type 1 Emp Cov. Period Comp'!B642=0,IF('8. Wage Rate Penalty'!U638=0,0,'8. Wage Rate Penalty'!U638),_xlfn.IFNA(VLOOKUP('10. Type 1 Emp Cov. Period Comp'!B642,'8. Wage Rate Penalty'!$B$17:$U$1016,20,FALSE),0)),0)</f>
        <v>0</v>
      </c>
    </row>
    <row r="634" spans="1:6" x14ac:dyDescent="0.25">
      <c r="A634" s="308">
        <f t="shared" si="9"/>
        <v>623</v>
      </c>
      <c r="B634" s="313" t="str">
        <f>IF(+'10. Type 1 Emp Cov. Period Comp'!B643=0," ",+'10. Type 1 Emp Cov. Period Comp'!B643)</f>
        <v xml:space="preserve"> </v>
      </c>
      <c r="C634" s="466" t="str">
        <f>IF(+'10. Type 1 Emp Cov. Period Comp'!C643=0," ",+'10. Type 1 Emp Cov. Period Comp'!C643)</f>
        <v xml:space="preserve"> </v>
      </c>
      <c r="D634" s="313">
        <f>+'10. Type 1 Emp Cov. Period Comp'!AE643</f>
        <v>0</v>
      </c>
      <c r="E634" s="467">
        <f>+'11. Type 1 Emp 2020 FTE'!AG641+'11. Type 1 Emp 2020 FTE'!AH641</f>
        <v>0</v>
      </c>
      <c r="F634" s="313">
        <f>ROUND(IF('10. Type 1 Emp Cov. Period Comp'!B643=0,IF('8. Wage Rate Penalty'!U639=0,0,'8. Wage Rate Penalty'!U639),_xlfn.IFNA(VLOOKUP('10. Type 1 Emp Cov. Period Comp'!B643,'8. Wage Rate Penalty'!$B$17:$U$1016,20,FALSE),0)),0)</f>
        <v>0</v>
      </c>
    </row>
    <row r="635" spans="1:6" x14ac:dyDescent="0.25">
      <c r="A635" s="308">
        <f t="shared" si="9"/>
        <v>624</v>
      </c>
      <c r="B635" s="313" t="str">
        <f>IF(+'10. Type 1 Emp Cov. Period Comp'!B644=0," ",+'10. Type 1 Emp Cov. Period Comp'!B644)</f>
        <v xml:space="preserve"> </v>
      </c>
      <c r="C635" s="466" t="str">
        <f>IF(+'10. Type 1 Emp Cov. Period Comp'!C644=0," ",+'10. Type 1 Emp Cov. Period Comp'!C644)</f>
        <v xml:space="preserve"> </v>
      </c>
      <c r="D635" s="313">
        <f>+'10. Type 1 Emp Cov. Period Comp'!AE644</f>
        <v>0</v>
      </c>
      <c r="E635" s="467">
        <f>+'11. Type 1 Emp 2020 FTE'!AG642+'11. Type 1 Emp 2020 FTE'!AH642</f>
        <v>0</v>
      </c>
      <c r="F635" s="313">
        <f>ROUND(IF('10. Type 1 Emp Cov. Period Comp'!B644=0,IF('8. Wage Rate Penalty'!U640=0,0,'8. Wage Rate Penalty'!U640),_xlfn.IFNA(VLOOKUP('10. Type 1 Emp Cov. Period Comp'!B644,'8. Wage Rate Penalty'!$B$17:$U$1016,20,FALSE),0)),0)</f>
        <v>0</v>
      </c>
    </row>
    <row r="636" spans="1:6" x14ac:dyDescent="0.25">
      <c r="A636" s="308">
        <f t="shared" si="9"/>
        <v>625</v>
      </c>
      <c r="B636" s="313" t="str">
        <f>IF(+'10. Type 1 Emp Cov. Period Comp'!B645=0," ",+'10. Type 1 Emp Cov. Period Comp'!B645)</f>
        <v xml:space="preserve"> </v>
      </c>
      <c r="C636" s="466" t="str">
        <f>IF(+'10. Type 1 Emp Cov. Period Comp'!C645=0," ",+'10. Type 1 Emp Cov. Period Comp'!C645)</f>
        <v xml:space="preserve"> </v>
      </c>
      <c r="D636" s="313">
        <f>+'10. Type 1 Emp Cov. Period Comp'!AE645</f>
        <v>0</v>
      </c>
      <c r="E636" s="467">
        <f>+'11. Type 1 Emp 2020 FTE'!AG643+'11. Type 1 Emp 2020 FTE'!AH643</f>
        <v>0</v>
      </c>
      <c r="F636" s="313">
        <f>ROUND(IF('10. Type 1 Emp Cov. Period Comp'!B645=0,IF('8. Wage Rate Penalty'!U641=0,0,'8. Wage Rate Penalty'!U641),_xlfn.IFNA(VLOOKUP('10. Type 1 Emp Cov. Period Comp'!B645,'8. Wage Rate Penalty'!$B$17:$U$1016,20,FALSE),0)),0)</f>
        <v>0</v>
      </c>
    </row>
    <row r="637" spans="1:6" x14ac:dyDescent="0.25">
      <c r="A637" s="308">
        <f t="shared" si="9"/>
        <v>626</v>
      </c>
      <c r="B637" s="313" t="str">
        <f>IF(+'10. Type 1 Emp Cov. Period Comp'!B646=0," ",+'10. Type 1 Emp Cov. Period Comp'!B646)</f>
        <v xml:space="preserve"> </v>
      </c>
      <c r="C637" s="466" t="str">
        <f>IF(+'10. Type 1 Emp Cov. Period Comp'!C646=0," ",+'10. Type 1 Emp Cov. Period Comp'!C646)</f>
        <v xml:space="preserve"> </v>
      </c>
      <c r="D637" s="313">
        <f>+'10. Type 1 Emp Cov. Period Comp'!AE646</f>
        <v>0</v>
      </c>
      <c r="E637" s="467">
        <f>+'11. Type 1 Emp 2020 FTE'!AG644+'11. Type 1 Emp 2020 FTE'!AH644</f>
        <v>0</v>
      </c>
      <c r="F637" s="313">
        <f>ROUND(IF('10. Type 1 Emp Cov. Period Comp'!B646=0,IF('8. Wage Rate Penalty'!U642=0,0,'8. Wage Rate Penalty'!U642),_xlfn.IFNA(VLOOKUP('10. Type 1 Emp Cov. Period Comp'!B646,'8. Wage Rate Penalty'!$B$17:$U$1016,20,FALSE),0)),0)</f>
        <v>0</v>
      </c>
    </row>
    <row r="638" spans="1:6" x14ac:dyDescent="0.25">
      <c r="A638" s="308">
        <f t="shared" si="9"/>
        <v>627</v>
      </c>
      <c r="B638" s="313" t="str">
        <f>IF(+'10. Type 1 Emp Cov. Period Comp'!B647=0," ",+'10. Type 1 Emp Cov. Period Comp'!B647)</f>
        <v xml:space="preserve"> </v>
      </c>
      <c r="C638" s="466" t="str">
        <f>IF(+'10. Type 1 Emp Cov. Period Comp'!C647=0," ",+'10. Type 1 Emp Cov. Period Comp'!C647)</f>
        <v xml:space="preserve"> </v>
      </c>
      <c r="D638" s="313">
        <f>+'10. Type 1 Emp Cov. Period Comp'!AE647</f>
        <v>0</v>
      </c>
      <c r="E638" s="467">
        <f>+'11. Type 1 Emp 2020 FTE'!AG645+'11. Type 1 Emp 2020 FTE'!AH645</f>
        <v>0</v>
      </c>
      <c r="F638" s="313">
        <f>ROUND(IF('10. Type 1 Emp Cov. Period Comp'!B647=0,IF('8. Wage Rate Penalty'!U643=0,0,'8. Wage Rate Penalty'!U643),_xlfn.IFNA(VLOOKUP('10. Type 1 Emp Cov. Period Comp'!B647,'8. Wage Rate Penalty'!$B$17:$U$1016,20,FALSE),0)),0)</f>
        <v>0</v>
      </c>
    </row>
    <row r="639" spans="1:6" x14ac:dyDescent="0.25">
      <c r="A639" s="308">
        <f t="shared" si="9"/>
        <v>628</v>
      </c>
      <c r="B639" s="313" t="str">
        <f>IF(+'10. Type 1 Emp Cov. Period Comp'!B648=0," ",+'10. Type 1 Emp Cov. Period Comp'!B648)</f>
        <v xml:space="preserve"> </v>
      </c>
      <c r="C639" s="466" t="str">
        <f>IF(+'10. Type 1 Emp Cov. Period Comp'!C648=0," ",+'10. Type 1 Emp Cov. Period Comp'!C648)</f>
        <v xml:space="preserve"> </v>
      </c>
      <c r="D639" s="313">
        <f>+'10. Type 1 Emp Cov. Period Comp'!AE648</f>
        <v>0</v>
      </c>
      <c r="E639" s="467">
        <f>+'11. Type 1 Emp 2020 FTE'!AG646+'11. Type 1 Emp 2020 FTE'!AH646</f>
        <v>0</v>
      </c>
      <c r="F639" s="313">
        <f>ROUND(IF('10. Type 1 Emp Cov. Period Comp'!B648=0,IF('8. Wage Rate Penalty'!U644=0,0,'8. Wage Rate Penalty'!U644),_xlfn.IFNA(VLOOKUP('10. Type 1 Emp Cov. Period Comp'!B648,'8. Wage Rate Penalty'!$B$17:$U$1016,20,FALSE),0)),0)</f>
        <v>0</v>
      </c>
    </row>
    <row r="640" spans="1:6" x14ac:dyDescent="0.25">
      <c r="A640" s="308">
        <f t="shared" si="9"/>
        <v>629</v>
      </c>
      <c r="B640" s="313" t="str">
        <f>IF(+'10. Type 1 Emp Cov. Period Comp'!B649=0," ",+'10. Type 1 Emp Cov. Period Comp'!B649)</f>
        <v xml:space="preserve"> </v>
      </c>
      <c r="C640" s="466" t="str">
        <f>IF(+'10. Type 1 Emp Cov. Period Comp'!C649=0," ",+'10. Type 1 Emp Cov. Period Comp'!C649)</f>
        <v xml:space="preserve"> </v>
      </c>
      <c r="D640" s="313">
        <f>+'10. Type 1 Emp Cov. Period Comp'!AE649</f>
        <v>0</v>
      </c>
      <c r="E640" s="467">
        <f>+'11. Type 1 Emp 2020 FTE'!AG647+'11. Type 1 Emp 2020 FTE'!AH647</f>
        <v>0</v>
      </c>
      <c r="F640" s="313">
        <f>ROUND(IF('10. Type 1 Emp Cov. Period Comp'!B649=0,IF('8. Wage Rate Penalty'!U645=0,0,'8. Wage Rate Penalty'!U645),_xlfn.IFNA(VLOOKUP('10. Type 1 Emp Cov. Period Comp'!B649,'8. Wage Rate Penalty'!$B$17:$U$1016,20,FALSE),0)),0)</f>
        <v>0</v>
      </c>
    </row>
    <row r="641" spans="1:6" x14ac:dyDescent="0.25">
      <c r="A641" s="308">
        <f t="shared" si="9"/>
        <v>630</v>
      </c>
      <c r="B641" s="313" t="str">
        <f>IF(+'10. Type 1 Emp Cov. Period Comp'!B650=0," ",+'10. Type 1 Emp Cov. Period Comp'!B650)</f>
        <v xml:space="preserve"> </v>
      </c>
      <c r="C641" s="466" t="str">
        <f>IF(+'10. Type 1 Emp Cov. Period Comp'!C650=0," ",+'10. Type 1 Emp Cov. Period Comp'!C650)</f>
        <v xml:space="preserve"> </v>
      </c>
      <c r="D641" s="313">
        <f>+'10. Type 1 Emp Cov. Period Comp'!AE650</f>
        <v>0</v>
      </c>
      <c r="E641" s="467">
        <f>+'11. Type 1 Emp 2020 FTE'!AG648+'11. Type 1 Emp 2020 FTE'!AH648</f>
        <v>0</v>
      </c>
      <c r="F641" s="313">
        <f>ROUND(IF('10. Type 1 Emp Cov. Period Comp'!B650=0,IF('8. Wage Rate Penalty'!U646=0,0,'8. Wage Rate Penalty'!U646),_xlfn.IFNA(VLOOKUP('10. Type 1 Emp Cov. Period Comp'!B650,'8. Wage Rate Penalty'!$B$17:$U$1016,20,FALSE),0)),0)</f>
        <v>0</v>
      </c>
    </row>
    <row r="642" spans="1:6" x14ac:dyDescent="0.25">
      <c r="A642" s="308">
        <f t="shared" si="9"/>
        <v>631</v>
      </c>
      <c r="B642" s="313" t="str">
        <f>IF(+'10. Type 1 Emp Cov. Period Comp'!B651=0," ",+'10. Type 1 Emp Cov. Period Comp'!B651)</f>
        <v xml:space="preserve"> </v>
      </c>
      <c r="C642" s="466" t="str">
        <f>IF(+'10. Type 1 Emp Cov. Period Comp'!C651=0," ",+'10. Type 1 Emp Cov. Period Comp'!C651)</f>
        <v xml:space="preserve"> </v>
      </c>
      <c r="D642" s="313">
        <f>+'10. Type 1 Emp Cov. Period Comp'!AE651</f>
        <v>0</v>
      </c>
      <c r="E642" s="467">
        <f>+'11. Type 1 Emp 2020 FTE'!AG649+'11. Type 1 Emp 2020 FTE'!AH649</f>
        <v>0</v>
      </c>
      <c r="F642" s="313">
        <f>ROUND(IF('10. Type 1 Emp Cov. Period Comp'!B651=0,IF('8. Wage Rate Penalty'!U647=0,0,'8. Wage Rate Penalty'!U647),_xlfn.IFNA(VLOOKUP('10. Type 1 Emp Cov. Period Comp'!B651,'8. Wage Rate Penalty'!$B$17:$U$1016,20,FALSE),0)),0)</f>
        <v>0</v>
      </c>
    </row>
    <row r="643" spans="1:6" x14ac:dyDescent="0.25">
      <c r="A643" s="308">
        <f t="shared" si="9"/>
        <v>632</v>
      </c>
      <c r="B643" s="313" t="str">
        <f>IF(+'10. Type 1 Emp Cov. Period Comp'!B652=0," ",+'10. Type 1 Emp Cov. Period Comp'!B652)</f>
        <v xml:space="preserve"> </v>
      </c>
      <c r="C643" s="466" t="str">
        <f>IF(+'10. Type 1 Emp Cov. Period Comp'!C652=0," ",+'10. Type 1 Emp Cov. Period Comp'!C652)</f>
        <v xml:space="preserve"> </v>
      </c>
      <c r="D643" s="313">
        <f>+'10. Type 1 Emp Cov. Period Comp'!AE652</f>
        <v>0</v>
      </c>
      <c r="E643" s="467">
        <f>+'11. Type 1 Emp 2020 FTE'!AG650+'11. Type 1 Emp 2020 FTE'!AH650</f>
        <v>0</v>
      </c>
      <c r="F643" s="313">
        <f>ROUND(IF('10. Type 1 Emp Cov. Period Comp'!B652=0,IF('8. Wage Rate Penalty'!U648=0,0,'8. Wage Rate Penalty'!U648),_xlfn.IFNA(VLOOKUP('10. Type 1 Emp Cov. Period Comp'!B652,'8. Wage Rate Penalty'!$B$17:$U$1016,20,FALSE),0)),0)</f>
        <v>0</v>
      </c>
    </row>
    <row r="644" spans="1:6" x14ac:dyDescent="0.25">
      <c r="A644" s="308">
        <f t="shared" si="9"/>
        <v>633</v>
      </c>
      <c r="B644" s="313" t="str">
        <f>IF(+'10. Type 1 Emp Cov. Period Comp'!B653=0," ",+'10. Type 1 Emp Cov. Period Comp'!B653)</f>
        <v xml:space="preserve"> </v>
      </c>
      <c r="C644" s="466" t="str">
        <f>IF(+'10. Type 1 Emp Cov. Period Comp'!C653=0," ",+'10. Type 1 Emp Cov. Period Comp'!C653)</f>
        <v xml:space="preserve"> </v>
      </c>
      <c r="D644" s="313">
        <f>+'10. Type 1 Emp Cov. Period Comp'!AE653</f>
        <v>0</v>
      </c>
      <c r="E644" s="467">
        <f>+'11. Type 1 Emp 2020 FTE'!AG651+'11. Type 1 Emp 2020 FTE'!AH651</f>
        <v>0</v>
      </c>
      <c r="F644" s="313">
        <f>ROUND(IF('10. Type 1 Emp Cov. Period Comp'!B653=0,IF('8. Wage Rate Penalty'!U649=0,0,'8. Wage Rate Penalty'!U649),_xlfn.IFNA(VLOOKUP('10. Type 1 Emp Cov. Period Comp'!B653,'8. Wage Rate Penalty'!$B$17:$U$1016,20,FALSE),0)),0)</f>
        <v>0</v>
      </c>
    </row>
    <row r="645" spans="1:6" x14ac:dyDescent="0.25">
      <c r="A645" s="308">
        <f t="shared" si="9"/>
        <v>634</v>
      </c>
      <c r="B645" s="313" t="str">
        <f>IF(+'10. Type 1 Emp Cov. Period Comp'!B654=0," ",+'10. Type 1 Emp Cov. Period Comp'!B654)</f>
        <v xml:space="preserve"> </v>
      </c>
      <c r="C645" s="466" t="str">
        <f>IF(+'10. Type 1 Emp Cov. Period Comp'!C654=0," ",+'10. Type 1 Emp Cov. Period Comp'!C654)</f>
        <v xml:space="preserve"> </v>
      </c>
      <c r="D645" s="313">
        <f>+'10. Type 1 Emp Cov. Period Comp'!AE654</f>
        <v>0</v>
      </c>
      <c r="E645" s="467">
        <f>+'11. Type 1 Emp 2020 FTE'!AG652+'11. Type 1 Emp 2020 FTE'!AH652</f>
        <v>0</v>
      </c>
      <c r="F645" s="313">
        <f>ROUND(IF('10. Type 1 Emp Cov. Period Comp'!B654=0,IF('8. Wage Rate Penalty'!U650=0,0,'8. Wage Rate Penalty'!U650),_xlfn.IFNA(VLOOKUP('10. Type 1 Emp Cov. Period Comp'!B654,'8. Wage Rate Penalty'!$B$17:$U$1016,20,FALSE),0)),0)</f>
        <v>0</v>
      </c>
    </row>
    <row r="646" spans="1:6" x14ac:dyDescent="0.25">
      <c r="A646" s="308">
        <f t="shared" si="9"/>
        <v>635</v>
      </c>
      <c r="B646" s="313" t="str">
        <f>IF(+'10. Type 1 Emp Cov. Period Comp'!B655=0," ",+'10. Type 1 Emp Cov. Period Comp'!B655)</f>
        <v xml:space="preserve"> </v>
      </c>
      <c r="C646" s="466" t="str">
        <f>IF(+'10. Type 1 Emp Cov. Period Comp'!C655=0," ",+'10. Type 1 Emp Cov. Period Comp'!C655)</f>
        <v xml:space="preserve"> </v>
      </c>
      <c r="D646" s="313">
        <f>+'10. Type 1 Emp Cov. Period Comp'!AE655</f>
        <v>0</v>
      </c>
      <c r="E646" s="467">
        <f>+'11. Type 1 Emp 2020 FTE'!AG653+'11. Type 1 Emp 2020 FTE'!AH653</f>
        <v>0</v>
      </c>
      <c r="F646" s="313">
        <f>ROUND(IF('10. Type 1 Emp Cov. Period Comp'!B655=0,IF('8. Wage Rate Penalty'!U651=0,0,'8. Wage Rate Penalty'!U651),_xlfn.IFNA(VLOOKUP('10. Type 1 Emp Cov. Period Comp'!B655,'8. Wage Rate Penalty'!$B$17:$U$1016,20,FALSE),0)),0)</f>
        <v>0</v>
      </c>
    </row>
    <row r="647" spans="1:6" x14ac:dyDescent="0.25">
      <c r="A647" s="308">
        <f t="shared" si="9"/>
        <v>636</v>
      </c>
      <c r="B647" s="313" t="str">
        <f>IF(+'10. Type 1 Emp Cov. Period Comp'!B656=0," ",+'10. Type 1 Emp Cov. Period Comp'!B656)</f>
        <v xml:space="preserve"> </v>
      </c>
      <c r="C647" s="466" t="str">
        <f>IF(+'10. Type 1 Emp Cov. Period Comp'!C656=0," ",+'10. Type 1 Emp Cov. Period Comp'!C656)</f>
        <v xml:space="preserve"> </v>
      </c>
      <c r="D647" s="313">
        <f>+'10. Type 1 Emp Cov. Period Comp'!AE656</f>
        <v>0</v>
      </c>
      <c r="E647" s="467">
        <f>+'11. Type 1 Emp 2020 FTE'!AG654+'11. Type 1 Emp 2020 FTE'!AH654</f>
        <v>0</v>
      </c>
      <c r="F647" s="313">
        <f>ROUND(IF('10. Type 1 Emp Cov. Period Comp'!B656=0,IF('8. Wage Rate Penalty'!U652=0,0,'8. Wage Rate Penalty'!U652),_xlfn.IFNA(VLOOKUP('10. Type 1 Emp Cov. Period Comp'!B656,'8. Wage Rate Penalty'!$B$17:$U$1016,20,FALSE),0)),0)</f>
        <v>0</v>
      </c>
    </row>
    <row r="648" spans="1:6" x14ac:dyDescent="0.25">
      <c r="A648" s="308">
        <f t="shared" si="9"/>
        <v>637</v>
      </c>
      <c r="B648" s="313" t="str">
        <f>IF(+'10. Type 1 Emp Cov. Period Comp'!B657=0," ",+'10. Type 1 Emp Cov. Period Comp'!B657)</f>
        <v xml:space="preserve"> </v>
      </c>
      <c r="C648" s="466" t="str">
        <f>IF(+'10. Type 1 Emp Cov. Period Comp'!C657=0," ",+'10. Type 1 Emp Cov. Period Comp'!C657)</f>
        <v xml:space="preserve"> </v>
      </c>
      <c r="D648" s="313">
        <f>+'10. Type 1 Emp Cov. Period Comp'!AE657</f>
        <v>0</v>
      </c>
      <c r="E648" s="467">
        <f>+'11. Type 1 Emp 2020 FTE'!AG655+'11. Type 1 Emp 2020 FTE'!AH655</f>
        <v>0</v>
      </c>
      <c r="F648" s="313">
        <f>ROUND(IF('10. Type 1 Emp Cov. Period Comp'!B657=0,IF('8. Wage Rate Penalty'!U653=0,0,'8. Wage Rate Penalty'!U653),_xlfn.IFNA(VLOOKUP('10. Type 1 Emp Cov. Period Comp'!B657,'8. Wage Rate Penalty'!$B$17:$U$1016,20,FALSE),0)),0)</f>
        <v>0</v>
      </c>
    </row>
    <row r="649" spans="1:6" x14ac:dyDescent="0.25">
      <c r="A649" s="308">
        <f t="shared" si="9"/>
        <v>638</v>
      </c>
      <c r="B649" s="313" t="str">
        <f>IF(+'10. Type 1 Emp Cov. Period Comp'!B658=0," ",+'10. Type 1 Emp Cov. Period Comp'!B658)</f>
        <v xml:space="preserve"> </v>
      </c>
      <c r="C649" s="466" t="str">
        <f>IF(+'10. Type 1 Emp Cov. Period Comp'!C658=0," ",+'10. Type 1 Emp Cov. Period Comp'!C658)</f>
        <v xml:space="preserve"> </v>
      </c>
      <c r="D649" s="313">
        <f>+'10. Type 1 Emp Cov. Period Comp'!AE658</f>
        <v>0</v>
      </c>
      <c r="E649" s="467">
        <f>+'11. Type 1 Emp 2020 FTE'!AG656+'11. Type 1 Emp 2020 FTE'!AH656</f>
        <v>0</v>
      </c>
      <c r="F649" s="313">
        <f>ROUND(IF('10. Type 1 Emp Cov. Period Comp'!B658=0,IF('8. Wage Rate Penalty'!U654=0,0,'8. Wage Rate Penalty'!U654),_xlfn.IFNA(VLOOKUP('10. Type 1 Emp Cov. Period Comp'!B658,'8. Wage Rate Penalty'!$B$17:$U$1016,20,FALSE),0)),0)</f>
        <v>0</v>
      </c>
    </row>
    <row r="650" spans="1:6" x14ac:dyDescent="0.25">
      <c r="A650" s="308">
        <f t="shared" si="9"/>
        <v>639</v>
      </c>
      <c r="B650" s="313" t="str">
        <f>IF(+'10. Type 1 Emp Cov. Period Comp'!B659=0," ",+'10. Type 1 Emp Cov. Period Comp'!B659)</f>
        <v xml:space="preserve"> </v>
      </c>
      <c r="C650" s="466" t="str">
        <f>IF(+'10. Type 1 Emp Cov. Period Comp'!C659=0," ",+'10. Type 1 Emp Cov. Period Comp'!C659)</f>
        <v xml:space="preserve"> </v>
      </c>
      <c r="D650" s="313">
        <f>+'10. Type 1 Emp Cov. Period Comp'!AE659</f>
        <v>0</v>
      </c>
      <c r="E650" s="467">
        <f>+'11. Type 1 Emp 2020 FTE'!AG657+'11. Type 1 Emp 2020 FTE'!AH657</f>
        <v>0</v>
      </c>
      <c r="F650" s="313">
        <f>ROUND(IF('10. Type 1 Emp Cov. Period Comp'!B659=0,IF('8. Wage Rate Penalty'!U655=0,0,'8. Wage Rate Penalty'!U655),_xlfn.IFNA(VLOOKUP('10. Type 1 Emp Cov. Period Comp'!B659,'8. Wage Rate Penalty'!$B$17:$U$1016,20,FALSE),0)),0)</f>
        <v>0</v>
      </c>
    </row>
    <row r="651" spans="1:6" x14ac:dyDescent="0.25">
      <c r="A651" s="308">
        <f t="shared" si="9"/>
        <v>640</v>
      </c>
      <c r="B651" s="313" t="str">
        <f>IF(+'10. Type 1 Emp Cov. Period Comp'!B660=0," ",+'10. Type 1 Emp Cov. Period Comp'!B660)</f>
        <v xml:space="preserve"> </v>
      </c>
      <c r="C651" s="466" t="str">
        <f>IF(+'10. Type 1 Emp Cov. Period Comp'!C660=0," ",+'10. Type 1 Emp Cov. Period Comp'!C660)</f>
        <v xml:space="preserve"> </v>
      </c>
      <c r="D651" s="313">
        <f>+'10. Type 1 Emp Cov. Period Comp'!AE660</f>
        <v>0</v>
      </c>
      <c r="E651" s="467">
        <f>+'11. Type 1 Emp 2020 FTE'!AG658+'11. Type 1 Emp 2020 FTE'!AH658</f>
        <v>0</v>
      </c>
      <c r="F651" s="313">
        <f>ROUND(IF('10. Type 1 Emp Cov. Period Comp'!B660=0,IF('8. Wage Rate Penalty'!U656=0,0,'8. Wage Rate Penalty'!U656),_xlfn.IFNA(VLOOKUP('10. Type 1 Emp Cov. Period Comp'!B660,'8. Wage Rate Penalty'!$B$17:$U$1016,20,FALSE),0)),0)</f>
        <v>0</v>
      </c>
    </row>
    <row r="652" spans="1:6" x14ac:dyDescent="0.25">
      <c r="A652" s="308">
        <f t="shared" si="9"/>
        <v>641</v>
      </c>
      <c r="B652" s="313" t="str">
        <f>IF(+'10. Type 1 Emp Cov. Period Comp'!B661=0," ",+'10. Type 1 Emp Cov. Period Comp'!B661)</f>
        <v xml:space="preserve"> </v>
      </c>
      <c r="C652" s="466" t="str">
        <f>IF(+'10. Type 1 Emp Cov. Period Comp'!C661=0," ",+'10. Type 1 Emp Cov. Period Comp'!C661)</f>
        <v xml:space="preserve"> </v>
      </c>
      <c r="D652" s="313">
        <f>+'10. Type 1 Emp Cov. Period Comp'!AE661</f>
        <v>0</v>
      </c>
      <c r="E652" s="467">
        <f>+'11. Type 1 Emp 2020 FTE'!AG659+'11. Type 1 Emp 2020 FTE'!AH659</f>
        <v>0</v>
      </c>
      <c r="F652" s="313">
        <f>ROUND(IF('10. Type 1 Emp Cov. Period Comp'!B661=0,IF('8. Wage Rate Penalty'!U657=0,0,'8. Wage Rate Penalty'!U657),_xlfn.IFNA(VLOOKUP('10. Type 1 Emp Cov. Period Comp'!B661,'8. Wage Rate Penalty'!$B$17:$U$1016,20,FALSE),0)),0)</f>
        <v>0</v>
      </c>
    </row>
    <row r="653" spans="1:6" x14ac:dyDescent="0.25">
      <c r="A653" s="308">
        <f t="shared" si="9"/>
        <v>642</v>
      </c>
      <c r="B653" s="313" t="str">
        <f>IF(+'10. Type 1 Emp Cov. Period Comp'!B662=0," ",+'10. Type 1 Emp Cov. Period Comp'!B662)</f>
        <v xml:space="preserve"> </v>
      </c>
      <c r="C653" s="466" t="str">
        <f>IF(+'10. Type 1 Emp Cov. Period Comp'!C662=0," ",+'10. Type 1 Emp Cov. Period Comp'!C662)</f>
        <v xml:space="preserve"> </v>
      </c>
      <c r="D653" s="313">
        <f>+'10. Type 1 Emp Cov. Period Comp'!AE662</f>
        <v>0</v>
      </c>
      <c r="E653" s="467">
        <f>+'11. Type 1 Emp 2020 FTE'!AG660+'11. Type 1 Emp 2020 FTE'!AH660</f>
        <v>0</v>
      </c>
      <c r="F653" s="313">
        <f>ROUND(IF('10. Type 1 Emp Cov. Period Comp'!B662=0,IF('8. Wage Rate Penalty'!U658=0,0,'8. Wage Rate Penalty'!U658),_xlfn.IFNA(VLOOKUP('10. Type 1 Emp Cov. Period Comp'!B662,'8. Wage Rate Penalty'!$B$17:$U$1016,20,FALSE),0)),0)</f>
        <v>0</v>
      </c>
    </row>
    <row r="654" spans="1:6" x14ac:dyDescent="0.25">
      <c r="A654" s="308">
        <f t="shared" ref="A654:A717" si="10">+A653+1</f>
        <v>643</v>
      </c>
      <c r="B654" s="313" t="str">
        <f>IF(+'10. Type 1 Emp Cov. Period Comp'!B663=0," ",+'10. Type 1 Emp Cov. Period Comp'!B663)</f>
        <v xml:space="preserve"> </v>
      </c>
      <c r="C654" s="466" t="str">
        <f>IF(+'10. Type 1 Emp Cov. Period Comp'!C663=0," ",+'10. Type 1 Emp Cov. Period Comp'!C663)</f>
        <v xml:space="preserve"> </v>
      </c>
      <c r="D654" s="313">
        <f>+'10. Type 1 Emp Cov. Period Comp'!AE663</f>
        <v>0</v>
      </c>
      <c r="E654" s="467">
        <f>+'11. Type 1 Emp 2020 FTE'!AG661+'11. Type 1 Emp 2020 FTE'!AH661</f>
        <v>0</v>
      </c>
      <c r="F654" s="313">
        <f>ROUND(IF('10. Type 1 Emp Cov. Period Comp'!B663=0,IF('8. Wage Rate Penalty'!U659=0,0,'8. Wage Rate Penalty'!U659),_xlfn.IFNA(VLOOKUP('10. Type 1 Emp Cov. Period Comp'!B663,'8. Wage Rate Penalty'!$B$17:$U$1016,20,FALSE),0)),0)</f>
        <v>0</v>
      </c>
    </row>
    <row r="655" spans="1:6" x14ac:dyDescent="0.25">
      <c r="A655" s="308">
        <f t="shared" si="10"/>
        <v>644</v>
      </c>
      <c r="B655" s="313" t="str">
        <f>IF(+'10. Type 1 Emp Cov. Period Comp'!B664=0," ",+'10. Type 1 Emp Cov. Period Comp'!B664)</f>
        <v xml:space="preserve"> </v>
      </c>
      <c r="C655" s="466" t="str">
        <f>IF(+'10. Type 1 Emp Cov. Period Comp'!C664=0," ",+'10. Type 1 Emp Cov. Period Comp'!C664)</f>
        <v xml:space="preserve"> </v>
      </c>
      <c r="D655" s="313">
        <f>+'10. Type 1 Emp Cov. Period Comp'!AE664</f>
        <v>0</v>
      </c>
      <c r="E655" s="467">
        <f>+'11. Type 1 Emp 2020 FTE'!AG662+'11. Type 1 Emp 2020 FTE'!AH662</f>
        <v>0</v>
      </c>
      <c r="F655" s="313">
        <f>ROUND(IF('10. Type 1 Emp Cov. Period Comp'!B664=0,IF('8. Wage Rate Penalty'!U660=0,0,'8. Wage Rate Penalty'!U660),_xlfn.IFNA(VLOOKUP('10. Type 1 Emp Cov. Period Comp'!B664,'8. Wage Rate Penalty'!$B$17:$U$1016,20,FALSE),0)),0)</f>
        <v>0</v>
      </c>
    </row>
    <row r="656" spans="1:6" x14ac:dyDescent="0.25">
      <c r="A656" s="308">
        <f t="shared" si="10"/>
        <v>645</v>
      </c>
      <c r="B656" s="313" t="str">
        <f>IF(+'10. Type 1 Emp Cov. Period Comp'!B665=0," ",+'10. Type 1 Emp Cov. Period Comp'!B665)</f>
        <v xml:space="preserve"> </v>
      </c>
      <c r="C656" s="466" t="str">
        <f>IF(+'10. Type 1 Emp Cov. Period Comp'!C665=0," ",+'10. Type 1 Emp Cov. Period Comp'!C665)</f>
        <v xml:space="preserve"> </v>
      </c>
      <c r="D656" s="313">
        <f>+'10. Type 1 Emp Cov. Period Comp'!AE665</f>
        <v>0</v>
      </c>
      <c r="E656" s="467">
        <f>+'11. Type 1 Emp 2020 FTE'!AG663+'11. Type 1 Emp 2020 FTE'!AH663</f>
        <v>0</v>
      </c>
      <c r="F656" s="313">
        <f>ROUND(IF('10. Type 1 Emp Cov. Period Comp'!B665=0,IF('8. Wage Rate Penalty'!U661=0,0,'8. Wage Rate Penalty'!U661),_xlfn.IFNA(VLOOKUP('10. Type 1 Emp Cov. Period Comp'!B665,'8. Wage Rate Penalty'!$B$17:$U$1016,20,FALSE),0)),0)</f>
        <v>0</v>
      </c>
    </row>
    <row r="657" spans="1:6" x14ac:dyDescent="0.25">
      <c r="A657" s="308">
        <f t="shared" si="10"/>
        <v>646</v>
      </c>
      <c r="B657" s="313" t="str">
        <f>IF(+'10. Type 1 Emp Cov. Period Comp'!B666=0," ",+'10. Type 1 Emp Cov. Period Comp'!B666)</f>
        <v xml:space="preserve"> </v>
      </c>
      <c r="C657" s="466" t="str">
        <f>IF(+'10. Type 1 Emp Cov. Period Comp'!C666=0," ",+'10. Type 1 Emp Cov. Period Comp'!C666)</f>
        <v xml:space="preserve"> </v>
      </c>
      <c r="D657" s="313">
        <f>+'10. Type 1 Emp Cov. Period Comp'!AE666</f>
        <v>0</v>
      </c>
      <c r="E657" s="467">
        <f>+'11. Type 1 Emp 2020 FTE'!AG664+'11. Type 1 Emp 2020 FTE'!AH664</f>
        <v>0</v>
      </c>
      <c r="F657" s="313">
        <f>ROUND(IF('10. Type 1 Emp Cov. Period Comp'!B666=0,IF('8. Wage Rate Penalty'!U662=0,0,'8. Wage Rate Penalty'!U662),_xlfn.IFNA(VLOOKUP('10. Type 1 Emp Cov. Period Comp'!B666,'8. Wage Rate Penalty'!$B$17:$U$1016,20,FALSE),0)),0)</f>
        <v>0</v>
      </c>
    </row>
    <row r="658" spans="1:6" x14ac:dyDescent="0.25">
      <c r="A658" s="308">
        <f t="shared" si="10"/>
        <v>647</v>
      </c>
      <c r="B658" s="313" t="str">
        <f>IF(+'10. Type 1 Emp Cov. Period Comp'!B667=0," ",+'10. Type 1 Emp Cov. Period Comp'!B667)</f>
        <v xml:space="preserve"> </v>
      </c>
      <c r="C658" s="466" t="str">
        <f>IF(+'10. Type 1 Emp Cov. Period Comp'!C667=0," ",+'10. Type 1 Emp Cov. Period Comp'!C667)</f>
        <v xml:space="preserve"> </v>
      </c>
      <c r="D658" s="313">
        <f>+'10. Type 1 Emp Cov. Period Comp'!AE667</f>
        <v>0</v>
      </c>
      <c r="E658" s="467">
        <f>+'11. Type 1 Emp 2020 FTE'!AG665+'11. Type 1 Emp 2020 FTE'!AH665</f>
        <v>0</v>
      </c>
      <c r="F658" s="313">
        <f>ROUND(IF('10. Type 1 Emp Cov. Period Comp'!B667=0,IF('8. Wage Rate Penalty'!U663=0,0,'8. Wage Rate Penalty'!U663),_xlfn.IFNA(VLOOKUP('10. Type 1 Emp Cov. Period Comp'!B667,'8. Wage Rate Penalty'!$B$17:$U$1016,20,FALSE),0)),0)</f>
        <v>0</v>
      </c>
    </row>
    <row r="659" spans="1:6" x14ac:dyDescent="0.25">
      <c r="A659" s="308">
        <f t="shared" si="10"/>
        <v>648</v>
      </c>
      <c r="B659" s="313" t="str">
        <f>IF(+'10. Type 1 Emp Cov. Period Comp'!B668=0," ",+'10. Type 1 Emp Cov. Period Comp'!B668)</f>
        <v xml:space="preserve"> </v>
      </c>
      <c r="C659" s="466" t="str">
        <f>IF(+'10. Type 1 Emp Cov. Period Comp'!C668=0," ",+'10. Type 1 Emp Cov. Period Comp'!C668)</f>
        <v xml:space="preserve"> </v>
      </c>
      <c r="D659" s="313">
        <f>+'10. Type 1 Emp Cov. Period Comp'!AE668</f>
        <v>0</v>
      </c>
      <c r="E659" s="467">
        <f>+'11. Type 1 Emp 2020 FTE'!AG666+'11. Type 1 Emp 2020 FTE'!AH666</f>
        <v>0</v>
      </c>
      <c r="F659" s="313">
        <f>ROUND(IF('10. Type 1 Emp Cov. Period Comp'!B668=0,IF('8. Wage Rate Penalty'!U664=0,0,'8. Wage Rate Penalty'!U664),_xlfn.IFNA(VLOOKUP('10. Type 1 Emp Cov. Period Comp'!B668,'8. Wage Rate Penalty'!$B$17:$U$1016,20,FALSE),0)),0)</f>
        <v>0</v>
      </c>
    </row>
    <row r="660" spans="1:6" x14ac:dyDescent="0.25">
      <c r="A660" s="308">
        <f t="shared" si="10"/>
        <v>649</v>
      </c>
      <c r="B660" s="313" t="str">
        <f>IF(+'10. Type 1 Emp Cov. Period Comp'!B669=0," ",+'10. Type 1 Emp Cov. Period Comp'!B669)</f>
        <v xml:space="preserve"> </v>
      </c>
      <c r="C660" s="466" t="str">
        <f>IF(+'10. Type 1 Emp Cov. Period Comp'!C669=0," ",+'10. Type 1 Emp Cov. Period Comp'!C669)</f>
        <v xml:space="preserve"> </v>
      </c>
      <c r="D660" s="313">
        <f>+'10. Type 1 Emp Cov. Period Comp'!AE669</f>
        <v>0</v>
      </c>
      <c r="E660" s="467">
        <f>+'11. Type 1 Emp 2020 FTE'!AG667+'11. Type 1 Emp 2020 FTE'!AH667</f>
        <v>0</v>
      </c>
      <c r="F660" s="313">
        <f>ROUND(IF('10. Type 1 Emp Cov. Period Comp'!B669=0,IF('8. Wage Rate Penalty'!U665=0,0,'8. Wage Rate Penalty'!U665),_xlfn.IFNA(VLOOKUP('10. Type 1 Emp Cov. Period Comp'!B669,'8. Wage Rate Penalty'!$B$17:$U$1016,20,FALSE),0)),0)</f>
        <v>0</v>
      </c>
    </row>
    <row r="661" spans="1:6" x14ac:dyDescent="0.25">
      <c r="A661" s="308">
        <f t="shared" si="10"/>
        <v>650</v>
      </c>
      <c r="B661" s="313" t="str">
        <f>IF(+'10. Type 1 Emp Cov. Period Comp'!B670=0," ",+'10. Type 1 Emp Cov. Period Comp'!B670)</f>
        <v xml:space="preserve"> </v>
      </c>
      <c r="C661" s="466" t="str">
        <f>IF(+'10. Type 1 Emp Cov. Period Comp'!C670=0," ",+'10. Type 1 Emp Cov. Period Comp'!C670)</f>
        <v xml:space="preserve"> </v>
      </c>
      <c r="D661" s="313">
        <f>+'10. Type 1 Emp Cov. Period Comp'!AE670</f>
        <v>0</v>
      </c>
      <c r="E661" s="467">
        <f>+'11. Type 1 Emp 2020 FTE'!AG668+'11. Type 1 Emp 2020 FTE'!AH668</f>
        <v>0</v>
      </c>
      <c r="F661" s="313">
        <f>ROUND(IF('10. Type 1 Emp Cov. Period Comp'!B670=0,IF('8. Wage Rate Penalty'!U666=0,0,'8. Wage Rate Penalty'!U666),_xlfn.IFNA(VLOOKUP('10. Type 1 Emp Cov. Period Comp'!B670,'8. Wage Rate Penalty'!$B$17:$U$1016,20,FALSE),0)),0)</f>
        <v>0</v>
      </c>
    </row>
    <row r="662" spans="1:6" x14ac:dyDescent="0.25">
      <c r="A662" s="308">
        <f t="shared" si="10"/>
        <v>651</v>
      </c>
      <c r="B662" s="313" t="str">
        <f>IF(+'10. Type 1 Emp Cov. Period Comp'!B671=0," ",+'10. Type 1 Emp Cov. Period Comp'!B671)</f>
        <v xml:space="preserve"> </v>
      </c>
      <c r="C662" s="466" t="str">
        <f>IF(+'10. Type 1 Emp Cov. Period Comp'!C671=0," ",+'10. Type 1 Emp Cov. Period Comp'!C671)</f>
        <v xml:space="preserve"> </v>
      </c>
      <c r="D662" s="313">
        <f>+'10. Type 1 Emp Cov. Period Comp'!AE671</f>
        <v>0</v>
      </c>
      <c r="E662" s="467">
        <f>+'11. Type 1 Emp 2020 FTE'!AG669+'11. Type 1 Emp 2020 FTE'!AH669</f>
        <v>0</v>
      </c>
      <c r="F662" s="313">
        <f>ROUND(IF('10. Type 1 Emp Cov. Period Comp'!B671=0,IF('8. Wage Rate Penalty'!U667=0,0,'8. Wage Rate Penalty'!U667),_xlfn.IFNA(VLOOKUP('10. Type 1 Emp Cov. Period Comp'!B671,'8. Wage Rate Penalty'!$B$17:$U$1016,20,FALSE),0)),0)</f>
        <v>0</v>
      </c>
    </row>
    <row r="663" spans="1:6" x14ac:dyDescent="0.25">
      <c r="A663" s="308">
        <f t="shared" si="10"/>
        <v>652</v>
      </c>
      <c r="B663" s="313" t="str">
        <f>IF(+'10. Type 1 Emp Cov. Period Comp'!B672=0," ",+'10. Type 1 Emp Cov. Period Comp'!B672)</f>
        <v xml:space="preserve"> </v>
      </c>
      <c r="C663" s="466" t="str">
        <f>IF(+'10. Type 1 Emp Cov. Period Comp'!C672=0," ",+'10. Type 1 Emp Cov. Period Comp'!C672)</f>
        <v xml:space="preserve"> </v>
      </c>
      <c r="D663" s="313">
        <f>+'10. Type 1 Emp Cov. Period Comp'!AE672</f>
        <v>0</v>
      </c>
      <c r="E663" s="467">
        <f>+'11. Type 1 Emp 2020 FTE'!AG670+'11. Type 1 Emp 2020 FTE'!AH670</f>
        <v>0</v>
      </c>
      <c r="F663" s="313">
        <f>ROUND(IF('10. Type 1 Emp Cov. Period Comp'!B672=0,IF('8. Wage Rate Penalty'!U668=0,0,'8. Wage Rate Penalty'!U668),_xlfn.IFNA(VLOOKUP('10. Type 1 Emp Cov. Period Comp'!B672,'8. Wage Rate Penalty'!$B$17:$U$1016,20,FALSE),0)),0)</f>
        <v>0</v>
      </c>
    </row>
    <row r="664" spans="1:6" x14ac:dyDescent="0.25">
      <c r="A664" s="308">
        <f t="shared" si="10"/>
        <v>653</v>
      </c>
      <c r="B664" s="313" t="str">
        <f>IF(+'10. Type 1 Emp Cov. Period Comp'!B673=0," ",+'10. Type 1 Emp Cov. Period Comp'!B673)</f>
        <v xml:space="preserve"> </v>
      </c>
      <c r="C664" s="466" t="str">
        <f>IF(+'10. Type 1 Emp Cov. Period Comp'!C673=0," ",+'10. Type 1 Emp Cov. Period Comp'!C673)</f>
        <v xml:space="preserve"> </v>
      </c>
      <c r="D664" s="313">
        <f>+'10. Type 1 Emp Cov. Period Comp'!AE673</f>
        <v>0</v>
      </c>
      <c r="E664" s="467">
        <f>+'11. Type 1 Emp 2020 FTE'!AG671+'11. Type 1 Emp 2020 FTE'!AH671</f>
        <v>0</v>
      </c>
      <c r="F664" s="313">
        <f>ROUND(IF('10. Type 1 Emp Cov. Period Comp'!B673=0,IF('8. Wage Rate Penalty'!U669=0,0,'8. Wage Rate Penalty'!U669),_xlfn.IFNA(VLOOKUP('10. Type 1 Emp Cov. Period Comp'!B673,'8. Wage Rate Penalty'!$B$17:$U$1016,20,FALSE),0)),0)</f>
        <v>0</v>
      </c>
    </row>
    <row r="665" spans="1:6" x14ac:dyDescent="0.25">
      <c r="A665" s="308">
        <f t="shared" si="10"/>
        <v>654</v>
      </c>
      <c r="B665" s="313" t="str">
        <f>IF(+'10. Type 1 Emp Cov. Period Comp'!B674=0," ",+'10. Type 1 Emp Cov. Period Comp'!B674)</f>
        <v xml:space="preserve"> </v>
      </c>
      <c r="C665" s="466" t="str">
        <f>IF(+'10. Type 1 Emp Cov. Period Comp'!C674=0," ",+'10. Type 1 Emp Cov. Period Comp'!C674)</f>
        <v xml:space="preserve"> </v>
      </c>
      <c r="D665" s="313">
        <f>+'10. Type 1 Emp Cov. Period Comp'!AE674</f>
        <v>0</v>
      </c>
      <c r="E665" s="467">
        <f>+'11. Type 1 Emp 2020 FTE'!AG672+'11. Type 1 Emp 2020 FTE'!AH672</f>
        <v>0</v>
      </c>
      <c r="F665" s="313">
        <f>ROUND(IF('10. Type 1 Emp Cov. Period Comp'!B674=0,IF('8. Wage Rate Penalty'!U670=0,0,'8. Wage Rate Penalty'!U670),_xlfn.IFNA(VLOOKUP('10. Type 1 Emp Cov. Period Comp'!B674,'8. Wage Rate Penalty'!$B$17:$U$1016,20,FALSE),0)),0)</f>
        <v>0</v>
      </c>
    </row>
    <row r="666" spans="1:6" x14ac:dyDescent="0.25">
      <c r="A666" s="308">
        <f t="shared" si="10"/>
        <v>655</v>
      </c>
      <c r="B666" s="313" t="str">
        <f>IF(+'10. Type 1 Emp Cov. Period Comp'!B675=0," ",+'10. Type 1 Emp Cov. Period Comp'!B675)</f>
        <v xml:space="preserve"> </v>
      </c>
      <c r="C666" s="466" t="str">
        <f>IF(+'10. Type 1 Emp Cov. Period Comp'!C675=0," ",+'10. Type 1 Emp Cov. Period Comp'!C675)</f>
        <v xml:space="preserve"> </v>
      </c>
      <c r="D666" s="313">
        <f>+'10. Type 1 Emp Cov. Period Comp'!AE675</f>
        <v>0</v>
      </c>
      <c r="E666" s="467">
        <f>+'11. Type 1 Emp 2020 FTE'!AG673+'11. Type 1 Emp 2020 FTE'!AH673</f>
        <v>0</v>
      </c>
      <c r="F666" s="313">
        <f>ROUND(IF('10. Type 1 Emp Cov. Period Comp'!B675=0,IF('8. Wage Rate Penalty'!U671=0,0,'8. Wage Rate Penalty'!U671),_xlfn.IFNA(VLOOKUP('10. Type 1 Emp Cov. Period Comp'!B675,'8. Wage Rate Penalty'!$B$17:$U$1016,20,FALSE),0)),0)</f>
        <v>0</v>
      </c>
    </row>
    <row r="667" spans="1:6" x14ac:dyDescent="0.25">
      <c r="A667" s="308">
        <f t="shared" si="10"/>
        <v>656</v>
      </c>
      <c r="B667" s="313" t="str">
        <f>IF(+'10. Type 1 Emp Cov. Period Comp'!B676=0," ",+'10. Type 1 Emp Cov. Period Comp'!B676)</f>
        <v xml:space="preserve"> </v>
      </c>
      <c r="C667" s="466" t="str">
        <f>IF(+'10. Type 1 Emp Cov. Period Comp'!C676=0," ",+'10. Type 1 Emp Cov. Period Comp'!C676)</f>
        <v xml:space="preserve"> </v>
      </c>
      <c r="D667" s="313">
        <f>+'10. Type 1 Emp Cov. Period Comp'!AE676</f>
        <v>0</v>
      </c>
      <c r="E667" s="467">
        <f>+'11. Type 1 Emp 2020 FTE'!AG674+'11. Type 1 Emp 2020 FTE'!AH674</f>
        <v>0</v>
      </c>
      <c r="F667" s="313">
        <f>ROUND(IF('10. Type 1 Emp Cov. Period Comp'!B676=0,IF('8. Wage Rate Penalty'!U672=0,0,'8. Wage Rate Penalty'!U672),_xlfn.IFNA(VLOOKUP('10. Type 1 Emp Cov. Period Comp'!B676,'8. Wage Rate Penalty'!$B$17:$U$1016,20,FALSE),0)),0)</f>
        <v>0</v>
      </c>
    </row>
    <row r="668" spans="1:6" x14ac:dyDescent="0.25">
      <c r="A668" s="308">
        <f t="shared" si="10"/>
        <v>657</v>
      </c>
      <c r="B668" s="313" t="str">
        <f>IF(+'10. Type 1 Emp Cov. Period Comp'!B677=0," ",+'10. Type 1 Emp Cov. Period Comp'!B677)</f>
        <v xml:space="preserve"> </v>
      </c>
      <c r="C668" s="466" t="str">
        <f>IF(+'10. Type 1 Emp Cov. Period Comp'!C677=0," ",+'10. Type 1 Emp Cov. Period Comp'!C677)</f>
        <v xml:space="preserve"> </v>
      </c>
      <c r="D668" s="313">
        <f>+'10. Type 1 Emp Cov. Period Comp'!AE677</f>
        <v>0</v>
      </c>
      <c r="E668" s="467">
        <f>+'11. Type 1 Emp 2020 FTE'!AG675+'11. Type 1 Emp 2020 FTE'!AH675</f>
        <v>0</v>
      </c>
      <c r="F668" s="313">
        <f>ROUND(IF('10. Type 1 Emp Cov. Period Comp'!B677=0,IF('8. Wage Rate Penalty'!U673=0,0,'8. Wage Rate Penalty'!U673),_xlfn.IFNA(VLOOKUP('10. Type 1 Emp Cov. Period Comp'!B677,'8. Wage Rate Penalty'!$B$17:$U$1016,20,FALSE),0)),0)</f>
        <v>0</v>
      </c>
    </row>
    <row r="669" spans="1:6" x14ac:dyDescent="0.25">
      <c r="A669" s="308">
        <f t="shared" si="10"/>
        <v>658</v>
      </c>
      <c r="B669" s="313" t="str">
        <f>IF(+'10. Type 1 Emp Cov. Period Comp'!B678=0," ",+'10. Type 1 Emp Cov. Period Comp'!B678)</f>
        <v xml:space="preserve"> </v>
      </c>
      <c r="C669" s="466" t="str">
        <f>IF(+'10. Type 1 Emp Cov. Period Comp'!C678=0," ",+'10. Type 1 Emp Cov. Period Comp'!C678)</f>
        <v xml:space="preserve"> </v>
      </c>
      <c r="D669" s="313">
        <f>+'10. Type 1 Emp Cov. Period Comp'!AE678</f>
        <v>0</v>
      </c>
      <c r="E669" s="467">
        <f>+'11. Type 1 Emp 2020 FTE'!AG676+'11. Type 1 Emp 2020 FTE'!AH676</f>
        <v>0</v>
      </c>
      <c r="F669" s="313">
        <f>ROUND(IF('10. Type 1 Emp Cov. Period Comp'!B678=0,IF('8. Wage Rate Penalty'!U674=0,0,'8. Wage Rate Penalty'!U674),_xlfn.IFNA(VLOOKUP('10. Type 1 Emp Cov. Period Comp'!B678,'8. Wage Rate Penalty'!$B$17:$U$1016,20,FALSE),0)),0)</f>
        <v>0</v>
      </c>
    </row>
    <row r="670" spans="1:6" x14ac:dyDescent="0.25">
      <c r="A670" s="308">
        <f t="shared" si="10"/>
        <v>659</v>
      </c>
      <c r="B670" s="313" t="str">
        <f>IF(+'10. Type 1 Emp Cov. Period Comp'!B679=0," ",+'10. Type 1 Emp Cov. Period Comp'!B679)</f>
        <v xml:space="preserve"> </v>
      </c>
      <c r="C670" s="466" t="str">
        <f>IF(+'10. Type 1 Emp Cov. Period Comp'!C679=0," ",+'10. Type 1 Emp Cov. Period Comp'!C679)</f>
        <v xml:space="preserve"> </v>
      </c>
      <c r="D670" s="313">
        <f>+'10. Type 1 Emp Cov. Period Comp'!AE679</f>
        <v>0</v>
      </c>
      <c r="E670" s="467">
        <f>+'11. Type 1 Emp 2020 FTE'!AG677+'11. Type 1 Emp 2020 FTE'!AH677</f>
        <v>0</v>
      </c>
      <c r="F670" s="313">
        <f>ROUND(IF('10. Type 1 Emp Cov. Period Comp'!B679=0,IF('8. Wage Rate Penalty'!U675=0,0,'8. Wage Rate Penalty'!U675),_xlfn.IFNA(VLOOKUP('10. Type 1 Emp Cov. Period Comp'!B679,'8. Wage Rate Penalty'!$B$17:$U$1016,20,FALSE),0)),0)</f>
        <v>0</v>
      </c>
    </row>
    <row r="671" spans="1:6" x14ac:dyDescent="0.25">
      <c r="A671" s="308">
        <f t="shared" si="10"/>
        <v>660</v>
      </c>
      <c r="B671" s="313" t="str">
        <f>IF(+'10. Type 1 Emp Cov. Period Comp'!B680=0," ",+'10. Type 1 Emp Cov. Period Comp'!B680)</f>
        <v xml:space="preserve"> </v>
      </c>
      <c r="C671" s="466" t="str">
        <f>IF(+'10. Type 1 Emp Cov. Period Comp'!C680=0," ",+'10. Type 1 Emp Cov. Period Comp'!C680)</f>
        <v xml:space="preserve"> </v>
      </c>
      <c r="D671" s="313">
        <f>+'10. Type 1 Emp Cov. Period Comp'!AE680</f>
        <v>0</v>
      </c>
      <c r="E671" s="467">
        <f>+'11. Type 1 Emp 2020 FTE'!AG678+'11. Type 1 Emp 2020 FTE'!AH678</f>
        <v>0</v>
      </c>
      <c r="F671" s="313">
        <f>ROUND(IF('10. Type 1 Emp Cov. Period Comp'!B680=0,IF('8. Wage Rate Penalty'!U676=0,0,'8. Wage Rate Penalty'!U676),_xlfn.IFNA(VLOOKUP('10. Type 1 Emp Cov. Period Comp'!B680,'8. Wage Rate Penalty'!$B$17:$U$1016,20,FALSE),0)),0)</f>
        <v>0</v>
      </c>
    </row>
    <row r="672" spans="1:6" x14ac:dyDescent="0.25">
      <c r="A672" s="308">
        <f t="shared" si="10"/>
        <v>661</v>
      </c>
      <c r="B672" s="313" t="str">
        <f>IF(+'10. Type 1 Emp Cov. Period Comp'!B681=0," ",+'10. Type 1 Emp Cov. Period Comp'!B681)</f>
        <v xml:space="preserve"> </v>
      </c>
      <c r="C672" s="466" t="str">
        <f>IF(+'10. Type 1 Emp Cov. Period Comp'!C681=0," ",+'10. Type 1 Emp Cov. Period Comp'!C681)</f>
        <v xml:space="preserve"> </v>
      </c>
      <c r="D672" s="313">
        <f>+'10. Type 1 Emp Cov. Period Comp'!AE681</f>
        <v>0</v>
      </c>
      <c r="E672" s="467">
        <f>+'11. Type 1 Emp 2020 FTE'!AG679+'11. Type 1 Emp 2020 FTE'!AH679</f>
        <v>0</v>
      </c>
      <c r="F672" s="313">
        <f>ROUND(IF('10. Type 1 Emp Cov. Period Comp'!B681=0,IF('8. Wage Rate Penalty'!U677=0,0,'8. Wage Rate Penalty'!U677),_xlfn.IFNA(VLOOKUP('10. Type 1 Emp Cov. Period Comp'!B681,'8. Wage Rate Penalty'!$B$17:$U$1016,20,FALSE),0)),0)</f>
        <v>0</v>
      </c>
    </row>
    <row r="673" spans="1:6" x14ac:dyDescent="0.25">
      <c r="A673" s="308">
        <f t="shared" si="10"/>
        <v>662</v>
      </c>
      <c r="B673" s="313" t="str">
        <f>IF(+'10. Type 1 Emp Cov. Period Comp'!B682=0," ",+'10. Type 1 Emp Cov. Period Comp'!B682)</f>
        <v xml:space="preserve"> </v>
      </c>
      <c r="C673" s="466" t="str">
        <f>IF(+'10. Type 1 Emp Cov. Period Comp'!C682=0," ",+'10. Type 1 Emp Cov. Period Comp'!C682)</f>
        <v xml:space="preserve"> </v>
      </c>
      <c r="D673" s="313">
        <f>+'10. Type 1 Emp Cov. Period Comp'!AE682</f>
        <v>0</v>
      </c>
      <c r="E673" s="467">
        <f>+'11. Type 1 Emp 2020 FTE'!AG680+'11. Type 1 Emp 2020 FTE'!AH680</f>
        <v>0</v>
      </c>
      <c r="F673" s="313">
        <f>ROUND(IF('10. Type 1 Emp Cov. Period Comp'!B682=0,IF('8. Wage Rate Penalty'!U678=0,0,'8. Wage Rate Penalty'!U678),_xlfn.IFNA(VLOOKUP('10. Type 1 Emp Cov. Period Comp'!B682,'8. Wage Rate Penalty'!$B$17:$U$1016,20,FALSE),0)),0)</f>
        <v>0</v>
      </c>
    </row>
    <row r="674" spans="1:6" x14ac:dyDescent="0.25">
      <c r="A674" s="308">
        <f t="shared" si="10"/>
        <v>663</v>
      </c>
      <c r="B674" s="313" t="str">
        <f>IF(+'10. Type 1 Emp Cov. Period Comp'!B683=0," ",+'10. Type 1 Emp Cov. Period Comp'!B683)</f>
        <v xml:space="preserve"> </v>
      </c>
      <c r="C674" s="466" t="str">
        <f>IF(+'10. Type 1 Emp Cov. Period Comp'!C683=0," ",+'10. Type 1 Emp Cov. Period Comp'!C683)</f>
        <v xml:space="preserve"> </v>
      </c>
      <c r="D674" s="313">
        <f>+'10. Type 1 Emp Cov. Period Comp'!AE683</f>
        <v>0</v>
      </c>
      <c r="E674" s="467">
        <f>+'11. Type 1 Emp 2020 FTE'!AG681+'11. Type 1 Emp 2020 FTE'!AH681</f>
        <v>0</v>
      </c>
      <c r="F674" s="313">
        <f>ROUND(IF('10. Type 1 Emp Cov. Period Comp'!B683=0,IF('8. Wage Rate Penalty'!U679=0,0,'8. Wage Rate Penalty'!U679),_xlfn.IFNA(VLOOKUP('10. Type 1 Emp Cov. Period Comp'!B683,'8. Wage Rate Penalty'!$B$17:$U$1016,20,FALSE),0)),0)</f>
        <v>0</v>
      </c>
    </row>
    <row r="675" spans="1:6" x14ac:dyDescent="0.25">
      <c r="A675" s="308">
        <f t="shared" si="10"/>
        <v>664</v>
      </c>
      <c r="B675" s="313" t="str">
        <f>IF(+'10. Type 1 Emp Cov. Period Comp'!B684=0," ",+'10. Type 1 Emp Cov. Period Comp'!B684)</f>
        <v xml:space="preserve"> </v>
      </c>
      <c r="C675" s="466" t="str">
        <f>IF(+'10. Type 1 Emp Cov. Period Comp'!C684=0," ",+'10. Type 1 Emp Cov. Period Comp'!C684)</f>
        <v xml:space="preserve"> </v>
      </c>
      <c r="D675" s="313">
        <f>+'10. Type 1 Emp Cov. Period Comp'!AE684</f>
        <v>0</v>
      </c>
      <c r="E675" s="467">
        <f>+'11. Type 1 Emp 2020 FTE'!AG682+'11. Type 1 Emp 2020 FTE'!AH682</f>
        <v>0</v>
      </c>
      <c r="F675" s="313">
        <f>ROUND(IF('10. Type 1 Emp Cov. Period Comp'!B684=0,IF('8. Wage Rate Penalty'!U680=0,0,'8. Wage Rate Penalty'!U680),_xlfn.IFNA(VLOOKUP('10. Type 1 Emp Cov. Period Comp'!B684,'8. Wage Rate Penalty'!$B$17:$U$1016,20,FALSE),0)),0)</f>
        <v>0</v>
      </c>
    </row>
    <row r="676" spans="1:6" x14ac:dyDescent="0.25">
      <c r="A676" s="308">
        <f t="shared" si="10"/>
        <v>665</v>
      </c>
      <c r="B676" s="313" t="str">
        <f>IF(+'10. Type 1 Emp Cov. Period Comp'!B685=0," ",+'10. Type 1 Emp Cov. Period Comp'!B685)</f>
        <v xml:space="preserve"> </v>
      </c>
      <c r="C676" s="466" t="str">
        <f>IF(+'10. Type 1 Emp Cov. Period Comp'!C685=0," ",+'10. Type 1 Emp Cov. Period Comp'!C685)</f>
        <v xml:space="preserve"> </v>
      </c>
      <c r="D676" s="313">
        <f>+'10. Type 1 Emp Cov. Period Comp'!AE685</f>
        <v>0</v>
      </c>
      <c r="E676" s="467">
        <f>+'11. Type 1 Emp 2020 FTE'!AG683+'11. Type 1 Emp 2020 FTE'!AH683</f>
        <v>0</v>
      </c>
      <c r="F676" s="313">
        <f>ROUND(IF('10. Type 1 Emp Cov. Period Comp'!B685=0,IF('8. Wage Rate Penalty'!U681=0,0,'8. Wage Rate Penalty'!U681),_xlfn.IFNA(VLOOKUP('10. Type 1 Emp Cov. Period Comp'!B685,'8. Wage Rate Penalty'!$B$17:$U$1016,20,FALSE),0)),0)</f>
        <v>0</v>
      </c>
    </row>
    <row r="677" spans="1:6" x14ac:dyDescent="0.25">
      <c r="A677" s="308">
        <f t="shared" si="10"/>
        <v>666</v>
      </c>
      <c r="B677" s="313" t="str">
        <f>IF(+'10. Type 1 Emp Cov. Period Comp'!B686=0," ",+'10. Type 1 Emp Cov. Period Comp'!B686)</f>
        <v xml:space="preserve"> </v>
      </c>
      <c r="C677" s="466" t="str">
        <f>IF(+'10. Type 1 Emp Cov. Period Comp'!C686=0," ",+'10. Type 1 Emp Cov. Period Comp'!C686)</f>
        <v xml:space="preserve"> </v>
      </c>
      <c r="D677" s="313">
        <f>+'10. Type 1 Emp Cov. Period Comp'!AE686</f>
        <v>0</v>
      </c>
      <c r="E677" s="467">
        <f>+'11. Type 1 Emp 2020 FTE'!AG684+'11. Type 1 Emp 2020 FTE'!AH684</f>
        <v>0</v>
      </c>
      <c r="F677" s="313">
        <f>ROUND(IF('10. Type 1 Emp Cov. Period Comp'!B686=0,IF('8. Wage Rate Penalty'!U682=0,0,'8. Wage Rate Penalty'!U682),_xlfn.IFNA(VLOOKUP('10. Type 1 Emp Cov. Period Comp'!B686,'8. Wage Rate Penalty'!$B$17:$U$1016,20,FALSE),0)),0)</f>
        <v>0</v>
      </c>
    </row>
    <row r="678" spans="1:6" x14ac:dyDescent="0.25">
      <c r="A678" s="308">
        <f t="shared" si="10"/>
        <v>667</v>
      </c>
      <c r="B678" s="313" t="str">
        <f>IF(+'10. Type 1 Emp Cov. Period Comp'!B687=0," ",+'10. Type 1 Emp Cov. Period Comp'!B687)</f>
        <v xml:space="preserve"> </v>
      </c>
      <c r="C678" s="466" t="str">
        <f>IF(+'10. Type 1 Emp Cov. Period Comp'!C687=0," ",+'10. Type 1 Emp Cov. Period Comp'!C687)</f>
        <v xml:space="preserve"> </v>
      </c>
      <c r="D678" s="313">
        <f>+'10. Type 1 Emp Cov. Period Comp'!AE687</f>
        <v>0</v>
      </c>
      <c r="E678" s="467">
        <f>+'11. Type 1 Emp 2020 FTE'!AG685+'11. Type 1 Emp 2020 FTE'!AH685</f>
        <v>0</v>
      </c>
      <c r="F678" s="313">
        <f>ROUND(IF('10. Type 1 Emp Cov. Period Comp'!B687=0,IF('8. Wage Rate Penalty'!U683=0,0,'8. Wage Rate Penalty'!U683),_xlfn.IFNA(VLOOKUP('10. Type 1 Emp Cov. Period Comp'!B687,'8. Wage Rate Penalty'!$B$17:$U$1016,20,FALSE),0)),0)</f>
        <v>0</v>
      </c>
    </row>
    <row r="679" spans="1:6" x14ac:dyDescent="0.25">
      <c r="A679" s="308">
        <f t="shared" si="10"/>
        <v>668</v>
      </c>
      <c r="B679" s="313" t="str">
        <f>IF(+'10. Type 1 Emp Cov. Period Comp'!B688=0," ",+'10. Type 1 Emp Cov. Period Comp'!B688)</f>
        <v xml:space="preserve"> </v>
      </c>
      <c r="C679" s="466" t="str">
        <f>IF(+'10. Type 1 Emp Cov. Period Comp'!C688=0," ",+'10. Type 1 Emp Cov. Period Comp'!C688)</f>
        <v xml:space="preserve"> </v>
      </c>
      <c r="D679" s="313">
        <f>+'10. Type 1 Emp Cov. Period Comp'!AE688</f>
        <v>0</v>
      </c>
      <c r="E679" s="467">
        <f>+'11. Type 1 Emp 2020 FTE'!AG686+'11. Type 1 Emp 2020 FTE'!AH686</f>
        <v>0</v>
      </c>
      <c r="F679" s="313">
        <f>ROUND(IF('10. Type 1 Emp Cov. Period Comp'!B688=0,IF('8. Wage Rate Penalty'!U684=0,0,'8. Wage Rate Penalty'!U684),_xlfn.IFNA(VLOOKUP('10. Type 1 Emp Cov. Period Comp'!B688,'8. Wage Rate Penalty'!$B$17:$U$1016,20,FALSE),0)),0)</f>
        <v>0</v>
      </c>
    </row>
    <row r="680" spans="1:6" x14ac:dyDescent="0.25">
      <c r="A680" s="308">
        <f t="shared" si="10"/>
        <v>669</v>
      </c>
      <c r="B680" s="313" t="str">
        <f>IF(+'10. Type 1 Emp Cov. Period Comp'!B689=0," ",+'10. Type 1 Emp Cov. Period Comp'!B689)</f>
        <v xml:space="preserve"> </v>
      </c>
      <c r="C680" s="466" t="str">
        <f>IF(+'10. Type 1 Emp Cov. Period Comp'!C689=0," ",+'10. Type 1 Emp Cov. Period Comp'!C689)</f>
        <v xml:space="preserve"> </v>
      </c>
      <c r="D680" s="313">
        <f>+'10. Type 1 Emp Cov. Period Comp'!AE689</f>
        <v>0</v>
      </c>
      <c r="E680" s="467">
        <f>+'11. Type 1 Emp 2020 FTE'!AG687+'11. Type 1 Emp 2020 FTE'!AH687</f>
        <v>0</v>
      </c>
      <c r="F680" s="313">
        <f>ROUND(IF('10. Type 1 Emp Cov. Period Comp'!B689=0,IF('8. Wage Rate Penalty'!U685=0,0,'8. Wage Rate Penalty'!U685),_xlfn.IFNA(VLOOKUP('10. Type 1 Emp Cov. Period Comp'!B689,'8. Wage Rate Penalty'!$B$17:$U$1016,20,FALSE),0)),0)</f>
        <v>0</v>
      </c>
    </row>
    <row r="681" spans="1:6" x14ac:dyDescent="0.25">
      <c r="A681" s="308">
        <f t="shared" si="10"/>
        <v>670</v>
      </c>
      <c r="B681" s="313" t="str">
        <f>IF(+'10. Type 1 Emp Cov. Period Comp'!B690=0," ",+'10. Type 1 Emp Cov. Period Comp'!B690)</f>
        <v xml:space="preserve"> </v>
      </c>
      <c r="C681" s="466" t="str">
        <f>IF(+'10. Type 1 Emp Cov. Period Comp'!C690=0," ",+'10. Type 1 Emp Cov. Period Comp'!C690)</f>
        <v xml:space="preserve"> </v>
      </c>
      <c r="D681" s="313">
        <f>+'10. Type 1 Emp Cov. Period Comp'!AE690</f>
        <v>0</v>
      </c>
      <c r="E681" s="467">
        <f>+'11. Type 1 Emp 2020 FTE'!AG688+'11. Type 1 Emp 2020 FTE'!AH688</f>
        <v>0</v>
      </c>
      <c r="F681" s="313">
        <f>ROUND(IF('10. Type 1 Emp Cov. Period Comp'!B690=0,IF('8. Wage Rate Penalty'!U686=0,0,'8. Wage Rate Penalty'!U686),_xlfn.IFNA(VLOOKUP('10. Type 1 Emp Cov. Period Comp'!B690,'8. Wage Rate Penalty'!$B$17:$U$1016,20,FALSE),0)),0)</f>
        <v>0</v>
      </c>
    </row>
    <row r="682" spans="1:6" x14ac:dyDescent="0.25">
      <c r="A682" s="308">
        <f t="shared" si="10"/>
        <v>671</v>
      </c>
      <c r="B682" s="313" t="str">
        <f>IF(+'10. Type 1 Emp Cov. Period Comp'!B691=0," ",+'10. Type 1 Emp Cov. Period Comp'!B691)</f>
        <v xml:space="preserve"> </v>
      </c>
      <c r="C682" s="466" t="str">
        <f>IF(+'10. Type 1 Emp Cov. Period Comp'!C691=0," ",+'10. Type 1 Emp Cov. Period Comp'!C691)</f>
        <v xml:space="preserve"> </v>
      </c>
      <c r="D682" s="313">
        <f>+'10. Type 1 Emp Cov. Period Comp'!AE691</f>
        <v>0</v>
      </c>
      <c r="E682" s="467">
        <f>+'11. Type 1 Emp 2020 FTE'!AG689+'11. Type 1 Emp 2020 FTE'!AH689</f>
        <v>0</v>
      </c>
      <c r="F682" s="313">
        <f>ROUND(IF('10. Type 1 Emp Cov. Period Comp'!B691=0,IF('8. Wage Rate Penalty'!U687=0,0,'8. Wage Rate Penalty'!U687),_xlfn.IFNA(VLOOKUP('10. Type 1 Emp Cov. Period Comp'!B691,'8. Wage Rate Penalty'!$B$17:$U$1016,20,FALSE),0)),0)</f>
        <v>0</v>
      </c>
    </row>
    <row r="683" spans="1:6" x14ac:dyDescent="0.25">
      <c r="A683" s="308">
        <f t="shared" si="10"/>
        <v>672</v>
      </c>
      <c r="B683" s="313" t="str">
        <f>IF(+'10. Type 1 Emp Cov. Period Comp'!B692=0," ",+'10. Type 1 Emp Cov. Period Comp'!B692)</f>
        <v xml:space="preserve"> </v>
      </c>
      <c r="C683" s="466" t="str">
        <f>IF(+'10. Type 1 Emp Cov. Period Comp'!C692=0," ",+'10. Type 1 Emp Cov. Period Comp'!C692)</f>
        <v xml:space="preserve"> </v>
      </c>
      <c r="D683" s="313">
        <f>+'10. Type 1 Emp Cov. Period Comp'!AE692</f>
        <v>0</v>
      </c>
      <c r="E683" s="467">
        <f>+'11. Type 1 Emp 2020 FTE'!AG690+'11. Type 1 Emp 2020 FTE'!AH690</f>
        <v>0</v>
      </c>
      <c r="F683" s="313">
        <f>ROUND(IF('10. Type 1 Emp Cov. Period Comp'!B692=0,IF('8. Wage Rate Penalty'!U688=0,0,'8. Wage Rate Penalty'!U688),_xlfn.IFNA(VLOOKUP('10. Type 1 Emp Cov. Period Comp'!B692,'8. Wage Rate Penalty'!$B$17:$U$1016,20,FALSE),0)),0)</f>
        <v>0</v>
      </c>
    </row>
    <row r="684" spans="1:6" x14ac:dyDescent="0.25">
      <c r="A684" s="308">
        <f t="shared" si="10"/>
        <v>673</v>
      </c>
      <c r="B684" s="313" t="str">
        <f>IF(+'10. Type 1 Emp Cov. Period Comp'!B693=0," ",+'10. Type 1 Emp Cov. Period Comp'!B693)</f>
        <v xml:space="preserve"> </v>
      </c>
      <c r="C684" s="466" t="str">
        <f>IF(+'10. Type 1 Emp Cov. Period Comp'!C693=0," ",+'10. Type 1 Emp Cov. Period Comp'!C693)</f>
        <v xml:space="preserve"> </v>
      </c>
      <c r="D684" s="313">
        <f>+'10. Type 1 Emp Cov. Period Comp'!AE693</f>
        <v>0</v>
      </c>
      <c r="E684" s="467">
        <f>+'11. Type 1 Emp 2020 FTE'!AG691+'11. Type 1 Emp 2020 FTE'!AH691</f>
        <v>0</v>
      </c>
      <c r="F684" s="313">
        <f>ROUND(IF('10. Type 1 Emp Cov. Period Comp'!B693=0,IF('8. Wage Rate Penalty'!U689=0,0,'8. Wage Rate Penalty'!U689),_xlfn.IFNA(VLOOKUP('10. Type 1 Emp Cov. Period Comp'!B693,'8. Wage Rate Penalty'!$B$17:$U$1016,20,FALSE),0)),0)</f>
        <v>0</v>
      </c>
    </row>
    <row r="685" spans="1:6" x14ac:dyDescent="0.25">
      <c r="A685" s="308">
        <f t="shared" si="10"/>
        <v>674</v>
      </c>
      <c r="B685" s="313" t="str">
        <f>IF(+'10. Type 1 Emp Cov. Period Comp'!B694=0," ",+'10. Type 1 Emp Cov. Period Comp'!B694)</f>
        <v xml:space="preserve"> </v>
      </c>
      <c r="C685" s="466" t="str">
        <f>IF(+'10. Type 1 Emp Cov. Period Comp'!C694=0," ",+'10. Type 1 Emp Cov. Period Comp'!C694)</f>
        <v xml:space="preserve"> </v>
      </c>
      <c r="D685" s="313">
        <f>+'10. Type 1 Emp Cov. Period Comp'!AE694</f>
        <v>0</v>
      </c>
      <c r="E685" s="467">
        <f>+'11. Type 1 Emp 2020 FTE'!AG692+'11. Type 1 Emp 2020 FTE'!AH692</f>
        <v>0</v>
      </c>
      <c r="F685" s="313">
        <f>ROUND(IF('10. Type 1 Emp Cov. Period Comp'!B694=0,IF('8. Wage Rate Penalty'!U690=0,0,'8. Wage Rate Penalty'!U690),_xlfn.IFNA(VLOOKUP('10. Type 1 Emp Cov. Period Comp'!B694,'8. Wage Rate Penalty'!$B$17:$U$1016,20,FALSE),0)),0)</f>
        <v>0</v>
      </c>
    </row>
    <row r="686" spans="1:6" x14ac:dyDescent="0.25">
      <c r="A686" s="308">
        <f t="shared" si="10"/>
        <v>675</v>
      </c>
      <c r="B686" s="313" t="str">
        <f>IF(+'10. Type 1 Emp Cov. Period Comp'!B695=0," ",+'10. Type 1 Emp Cov. Period Comp'!B695)</f>
        <v xml:space="preserve"> </v>
      </c>
      <c r="C686" s="466" t="str">
        <f>IF(+'10. Type 1 Emp Cov. Period Comp'!C695=0," ",+'10. Type 1 Emp Cov. Period Comp'!C695)</f>
        <v xml:space="preserve"> </v>
      </c>
      <c r="D686" s="313">
        <f>+'10. Type 1 Emp Cov. Period Comp'!AE695</f>
        <v>0</v>
      </c>
      <c r="E686" s="467">
        <f>+'11. Type 1 Emp 2020 FTE'!AG693+'11. Type 1 Emp 2020 FTE'!AH693</f>
        <v>0</v>
      </c>
      <c r="F686" s="313">
        <f>ROUND(IF('10. Type 1 Emp Cov. Period Comp'!B695=0,IF('8. Wage Rate Penalty'!U691=0,0,'8. Wage Rate Penalty'!U691),_xlfn.IFNA(VLOOKUP('10. Type 1 Emp Cov. Period Comp'!B695,'8. Wage Rate Penalty'!$B$17:$U$1016,20,FALSE),0)),0)</f>
        <v>0</v>
      </c>
    </row>
    <row r="687" spans="1:6" x14ac:dyDescent="0.25">
      <c r="A687" s="308">
        <f t="shared" si="10"/>
        <v>676</v>
      </c>
      <c r="B687" s="313" t="str">
        <f>IF(+'10. Type 1 Emp Cov. Period Comp'!B696=0," ",+'10. Type 1 Emp Cov. Period Comp'!B696)</f>
        <v xml:space="preserve"> </v>
      </c>
      <c r="C687" s="466" t="str">
        <f>IF(+'10. Type 1 Emp Cov. Period Comp'!C696=0," ",+'10. Type 1 Emp Cov. Period Comp'!C696)</f>
        <v xml:space="preserve"> </v>
      </c>
      <c r="D687" s="313">
        <f>+'10. Type 1 Emp Cov. Period Comp'!AE696</f>
        <v>0</v>
      </c>
      <c r="E687" s="467">
        <f>+'11. Type 1 Emp 2020 FTE'!AG694+'11. Type 1 Emp 2020 FTE'!AH694</f>
        <v>0</v>
      </c>
      <c r="F687" s="313">
        <f>ROUND(IF('10. Type 1 Emp Cov. Period Comp'!B696=0,IF('8. Wage Rate Penalty'!U692=0,0,'8. Wage Rate Penalty'!U692),_xlfn.IFNA(VLOOKUP('10. Type 1 Emp Cov. Period Comp'!B696,'8. Wage Rate Penalty'!$B$17:$U$1016,20,FALSE),0)),0)</f>
        <v>0</v>
      </c>
    </row>
    <row r="688" spans="1:6" x14ac:dyDescent="0.25">
      <c r="A688" s="308">
        <f t="shared" si="10"/>
        <v>677</v>
      </c>
      <c r="B688" s="313" t="str">
        <f>IF(+'10. Type 1 Emp Cov. Period Comp'!B697=0," ",+'10. Type 1 Emp Cov. Period Comp'!B697)</f>
        <v xml:space="preserve"> </v>
      </c>
      <c r="C688" s="466" t="str">
        <f>IF(+'10. Type 1 Emp Cov. Period Comp'!C697=0," ",+'10. Type 1 Emp Cov. Period Comp'!C697)</f>
        <v xml:space="preserve"> </v>
      </c>
      <c r="D688" s="313">
        <f>+'10. Type 1 Emp Cov. Period Comp'!AE697</f>
        <v>0</v>
      </c>
      <c r="E688" s="467">
        <f>+'11. Type 1 Emp 2020 FTE'!AG695+'11. Type 1 Emp 2020 FTE'!AH695</f>
        <v>0</v>
      </c>
      <c r="F688" s="313">
        <f>ROUND(IF('10. Type 1 Emp Cov. Period Comp'!B697=0,IF('8. Wage Rate Penalty'!U693=0,0,'8. Wage Rate Penalty'!U693),_xlfn.IFNA(VLOOKUP('10. Type 1 Emp Cov. Period Comp'!B697,'8. Wage Rate Penalty'!$B$17:$U$1016,20,FALSE),0)),0)</f>
        <v>0</v>
      </c>
    </row>
    <row r="689" spans="1:6" x14ac:dyDescent="0.25">
      <c r="A689" s="308">
        <f t="shared" si="10"/>
        <v>678</v>
      </c>
      <c r="B689" s="313" t="str">
        <f>IF(+'10. Type 1 Emp Cov. Period Comp'!B698=0," ",+'10. Type 1 Emp Cov. Period Comp'!B698)</f>
        <v xml:space="preserve"> </v>
      </c>
      <c r="C689" s="466" t="str">
        <f>IF(+'10. Type 1 Emp Cov. Period Comp'!C698=0," ",+'10. Type 1 Emp Cov. Period Comp'!C698)</f>
        <v xml:space="preserve"> </v>
      </c>
      <c r="D689" s="313">
        <f>+'10. Type 1 Emp Cov. Period Comp'!AE698</f>
        <v>0</v>
      </c>
      <c r="E689" s="467">
        <f>+'11. Type 1 Emp 2020 FTE'!AG696+'11. Type 1 Emp 2020 FTE'!AH696</f>
        <v>0</v>
      </c>
      <c r="F689" s="313">
        <f>ROUND(IF('10. Type 1 Emp Cov. Period Comp'!B698=0,IF('8. Wage Rate Penalty'!U694=0,0,'8. Wage Rate Penalty'!U694),_xlfn.IFNA(VLOOKUP('10. Type 1 Emp Cov. Period Comp'!B698,'8. Wage Rate Penalty'!$B$17:$U$1016,20,FALSE),0)),0)</f>
        <v>0</v>
      </c>
    </row>
    <row r="690" spans="1:6" x14ac:dyDescent="0.25">
      <c r="A690" s="308">
        <f t="shared" si="10"/>
        <v>679</v>
      </c>
      <c r="B690" s="313" t="str">
        <f>IF(+'10. Type 1 Emp Cov. Period Comp'!B699=0," ",+'10. Type 1 Emp Cov. Period Comp'!B699)</f>
        <v xml:space="preserve"> </v>
      </c>
      <c r="C690" s="466" t="str">
        <f>IF(+'10. Type 1 Emp Cov. Period Comp'!C699=0," ",+'10. Type 1 Emp Cov. Period Comp'!C699)</f>
        <v xml:space="preserve"> </v>
      </c>
      <c r="D690" s="313">
        <f>+'10. Type 1 Emp Cov. Period Comp'!AE699</f>
        <v>0</v>
      </c>
      <c r="E690" s="467">
        <f>+'11. Type 1 Emp 2020 FTE'!AG697+'11. Type 1 Emp 2020 FTE'!AH697</f>
        <v>0</v>
      </c>
      <c r="F690" s="313">
        <f>ROUND(IF('10. Type 1 Emp Cov. Period Comp'!B699=0,IF('8. Wage Rate Penalty'!U695=0,0,'8. Wage Rate Penalty'!U695),_xlfn.IFNA(VLOOKUP('10. Type 1 Emp Cov. Period Comp'!B699,'8. Wage Rate Penalty'!$B$17:$U$1016,20,FALSE),0)),0)</f>
        <v>0</v>
      </c>
    </row>
    <row r="691" spans="1:6" x14ac:dyDescent="0.25">
      <c r="A691" s="308">
        <f t="shared" si="10"/>
        <v>680</v>
      </c>
      <c r="B691" s="313" t="str">
        <f>IF(+'10. Type 1 Emp Cov. Period Comp'!B700=0," ",+'10. Type 1 Emp Cov. Period Comp'!B700)</f>
        <v xml:space="preserve"> </v>
      </c>
      <c r="C691" s="466" t="str">
        <f>IF(+'10. Type 1 Emp Cov. Period Comp'!C700=0," ",+'10. Type 1 Emp Cov. Period Comp'!C700)</f>
        <v xml:space="preserve"> </v>
      </c>
      <c r="D691" s="313">
        <f>+'10. Type 1 Emp Cov. Period Comp'!AE700</f>
        <v>0</v>
      </c>
      <c r="E691" s="467">
        <f>+'11. Type 1 Emp 2020 FTE'!AG698+'11. Type 1 Emp 2020 FTE'!AH698</f>
        <v>0</v>
      </c>
      <c r="F691" s="313">
        <f>ROUND(IF('10. Type 1 Emp Cov. Period Comp'!B700=0,IF('8. Wage Rate Penalty'!U696=0,0,'8. Wage Rate Penalty'!U696),_xlfn.IFNA(VLOOKUP('10. Type 1 Emp Cov. Period Comp'!B700,'8. Wage Rate Penalty'!$B$17:$U$1016,20,FALSE),0)),0)</f>
        <v>0</v>
      </c>
    </row>
    <row r="692" spans="1:6" x14ac:dyDescent="0.25">
      <c r="A692" s="308">
        <f t="shared" si="10"/>
        <v>681</v>
      </c>
      <c r="B692" s="313" t="str">
        <f>IF(+'10. Type 1 Emp Cov. Period Comp'!B701=0," ",+'10. Type 1 Emp Cov. Period Comp'!B701)</f>
        <v xml:space="preserve"> </v>
      </c>
      <c r="C692" s="466" t="str">
        <f>IF(+'10. Type 1 Emp Cov. Period Comp'!C701=0," ",+'10. Type 1 Emp Cov. Period Comp'!C701)</f>
        <v xml:space="preserve"> </v>
      </c>
      <c r="D692" s="313">
        <f>+'10. Type 1 Emp Cov. Period Comp'!AE701</f>
        <v>0</v>
      </c>
      <c r="E692" s="467">
        <f>+'11. Type 1 Emp 2020 FTE'!AG699+'11. Type 1 Emp 2020 FTE'!AH699</f>
        <v>0</v>
      </c>
      <c r="F692" s="313">
        <f>ROUND(IF('10. Type 1 Emp Cov. Period Comp'!B701=0,IF('8. Wage Rate Penalty'!U697=0,0,'8. Wage Rate Penalty'!U697),_xlfn.IFNA(VLOOKUP('10. Type 1 Emp Cov. Period Comp'!B701,'8. Wage Rate Penalty'!$B$17:$U$1016,20,FALSE),0)),0)</f>
        <v>0</v>
      </c>
    </row>
    <row r="693" spans="1:6" x14ac:dyDescent="0.25">
      <c r="A693" s="308">
        <f t="shared" si="10"/>
        <v>682</v>
      </c>
      <c r="B693" s="313" t="str">
        <f>IF(+'10. Type 1 Emp Cov. Period Comp'!B702=0," ",+'10. Type 1 Emp Cov. Period Comp'!B702)</f>
        <v xml:space="preserve"> </v>
      </c>
      <c r="C693" s="466" t="str">
        <f>IF(+'10. Type 1 Emp Cov. Period Comp'!C702=0," ",+'10. Type 1 Emp Cov. Period Comp'!C702)</f>
        <v xml:space="preserve"> </v>
      </c>
      <c r="D693" s="313">
        <f>+'10. Type 1 Emp Cov. Period Comp'!AE702</f>
        <v>0</v>
      </c>
      <c r="E693" s="467">
        <f>+'11. Type 1 Emp 2020 FTE'!AG700+'11. Type 1 Emp 2020 FTE'!AH700</f>
        <v>0</v>
      </c>
      <c r="F693" s="313">
        <f>ROUND(IF('10. Type 1 Emp Cov. Period Comp'!B702=0,IF('8. Wage Rate Penalty'!U698=0,0,'8. Wage Rate Penalty'!U698),_xlfn.IFNA(VLOOKUP('10. Type 1 Emp Cov. Period Comp'!B702,'8. Wage Rate Penalty'!$B$17:$U$1016,20,FALSE),0)),0)</f>
        <v>0</v>
      </c>
    </row>
    <row r="694" spans="1:6" x14ac:dyDescent="0.25">
      <c r="A694" s="308">
        <f t="shared" si="10"/>
        <v>683</v>
      </c>
      <c r="B694" s="313" t="str">
        <f>IF(+'10. Type 1 Emp Cov. Period Comp'!B703=0," ",+'10. Type 1 Emp Cov. Period Comp'!B703)</f>
        <v xml:space="preserve"> </v>
      </c>
      <c r="C694" s="466" t="str">
        <f>IF(+'10. Type 1 Emp Cov. Period Comp'!C703=0," ",+'10. Type 1 Emp Cov. Period Comp'!C703)</f>
        <v xml:space="preserve"> </v>
      </c>
      <c r="D694" s="313">
        <f>+'10. Type 1 Emp Cov. Period Comp'!AE703</f>
        <v>0</v>
      </c>
      <c r="E694" s="467">
        <f>+'11. Type 1 Emp 2020 FTE'!AG701+'11. Type 1 Emp 2020 FTE'!AH701</f>
        <v>0</v>
      </c>
      <c r="F694" s="313">
        <f>ROUND(IF('10. Type 1 Emp Cov. Period Comp'!B703=0,IF('8. Wage Rate Penalty'!U699=0,0,'8. Wage Rate Penalty'!U699),_xlfn.IFNA(VLOOKUP('10. Type 1 Emp Cov. Period Comp'!B703,'8. Wage Rate Penalty'!$B$17:$U$1016,20,FALSE),0)),0)</f>
        <v>0</v>
      </c>
    </row>
    <row r="695" spans="1:6" x14ac:dyDescent="0.25">
      <c r="A695" s="308">
        <f t="shared" si="10"/>
        <v>684</v>
      </c>
      <c r="B695" s="313" t="str">
        <f>IF(+'10. Type 1 Emp Cov. Period Comp'!B704=0," ",+'10. Type 1 Emp Cov. Period Comp'!B704)</f>
        <v xml:space="preserve"> </v>
      </c>
      <c r="C695" s="466" t="str">
        <f>IF(+'10. Type 1 Emp Cov. Period Comp'!C704=0," ",+'10. Type 1 Emp Cov. Period Comp'!C704)</f>
        <v xml:space="preserve"> </v>
      </c>
      <c r="D695" s="313">
        <f>+'10. Type 1 Emp Cov. Period Comp'!AE704</f>
        <v>0</v>
      </c>
      <c r="E695" s="467">
        <f>+'11. Type 1 Emp 2020 FTE'!AG702+'11. Type 1 Emp 2020 FTE'!AH702</f>
        <v>0</v>
      </c>
      <c r="F695" s="313">
        <f>ROUND(IF('10. Type 1 Emp Cov. Period Comp'!B704=0,IF('8. Wage Rate Penalty'!U700=0,0,'8. Wage Rate Penalty'!U700),_xlfn.IFNA(VLOOKUP('10. Type 1 Emp Cov. Period Comp'!B704,'8. Wage Rate Penalty'!$B$17:$U$1016,20,FALSE),0)),0)</f>
        <v>0</v>
      </c>
    </row>
    <row r="696" spans="1:6" x14ac:dyDescent="0.25">
      <c r="A696" s="308">
        <f t="shared" si="10"/>
        <v>685</v>
      </c>
      <c r="B696" s="313" t="str">
        <f>IF(+'10. Type 1 Emp Cov. Period Comp'!B705=0," ",+'10. Type 1 Emp Cov. Period Comp'!B705)</f>
        <v xml:space="preserve"> </v>
      </c>
      <c r="C696" s="466" t="str">
        <f>IF(+'10. Type 1 Emp Cov. Period Comp'!C705=0," ",+'10. Type 1 Emp Cov. Period Comp'!C705)</f>
        <v xml:space="preserve"> </v>
      </c>
      <c r="D696" s="313">
        <f>+'10. Type 1 Emp Cov. Period Comp'!AE705</f>
        <v>0</v>
      </c>
      <c r="E696" s="467">
        <f>+'11. Type 1 Emp 2020 FTE'!AG703+'11. Type 1 Emp 2020 FTE'!AH703</f>
        <v>0</v>
      </c>
      <c r="F696" s="313">
        <f>ROUND(IF('10. Type 1 Emp Cov. Period Comp'!B705=0,IF('8. Wage Rate Penalty'!U701=0,0,'8. Wage Rate Penalty'!U701),_xlfn.IFNA(VLOOKUP('10. Type 1 Emp Cov. Period Comp'!B705,'8. Wage Rate Penalty'!$B$17:$U$1016,20,FALSE),0)),0)</f>
        <v>0</v>
      </c>
    </row>
    <row r="697" spans="1:6" x14ac:dyDescent="0.25">
      <c r="A697" s="308">
        <f t="shared" si="10"/>
        <v>686</v>
      </c>
      <c r="B697" s="313" t="str">
        <f>IF(+'10. Type 1 Emp Cov. Period Comp'!B706=0," ",+'10. Type 1 Emp Cov. Period Comp'!B706)</f>
        <v xml:space="preserve"> </v>
      </c>
      <c r="C697" s="466" t="str">
        <f>IF(+'10. Type 1 Emp Cov. Period Comp'!C706=0," ",+'10. Type 1 Emp Cov. Period Comp'!C706)</f>
        <v xml:space="preserve"> </v>
      </c>
      <c r="D697" s="313">
        <f>+'10. Type 1 Emp Cov. Period Comp'!AE706</f>
        <v>0</v>
      </c>
      <c r="E697" s="467">
        <f>+'11. Type 1 Emp 2020 FTE'!AG704+'11. Type 1 Emp 2020 FTE'!AH704</f>
        <v>0</v>
      </c>
      <c r="F697" s="313">
        <f>ROUND(IF('10. Type 1 Emp Cov. Period Comp'!B706=0,IF('8. Wage Rate Penalty'!U702=0,0,'8. Wage Rate Penalty'!U702),_xlfn.IFNA(VLOOKUP('10. Type 1 Emp Cov. Period Comp'!B706,'8. Wage Rate Penalty'!$B$17:$U$1016,20,FALSE),0)),0)</f>
        <v>0</v>
      </c>
    </row>
    <row r="698" spans="1:6" x14ac:dyDescent="0.25">
      <c r="A698" s="308">
        <f t="shared" si="10"/>
        <v>687</v>
      </c>
      <c r="B698" s="313" t="str">
        <f>IF(+'10. Type 1 Emp Cov. Period Comp'!B707=0," ",+'10. Type 1 Emp Cov. Period Comp'!B707)</f>
        <v xml:space="preserve"> </v>
      </c>
      <c r="C698" s="466" t="str">
        <f>IF(+'10. Type 1 Emp Cov. Period Comp'!C707=0," ",+'10. Type 1 Emp Cov. Period Comp'!C707)</f>
        <v xml:space="preserve"> </v>
      </c>
      <c r="D698" s="313">
        <f>+'10. Type 1 Emp Cov. Period Comp'!AE707</f>
        <v>0</v>
      </c>
      <c r="E698" s="467">
        <f>+'11. Type 1 Emp 2020 FTE'!AG705+'11. Type 1 Emp 2020 FTE'!AH705</f>
        <v>0</v>
      </c>
      <c r="F698" s="313">
        <f>ROUND(IF('10. Type 1 Emp Cov. Period Comp'!B707=0,IF('8. Wage Rate Penalty'!U703=0,0,'8. Wage Rate Penalty'!U703),_xlfn.IFNA(VLOOKUP('10. Type 1 Emp Cov. Period Comp'!B707,'8. Wage Rate Penalty'!$B$17:$U$1016,20,FALSE),0)),0)</f>
        <v>0</v>
      </c>
    </row>
    <row r="699" spans="1:6" x14ac:dyDescent="0.25">
      <c r="A699" s="308">
        <f t="shared" si="10"/>
        <v>688</v>
      </c>
      <c r="B699" s="313" t="str">
        <f>IF(+'10. Type 1 Emp Cov. Period Comp'!B708=0," ",+'10. Type 1 Emp Cov. Period Comp'!B708)</f>
        <v xml:space="preserve"> </v>
      </c>
      <c r="C699" s="466" t="str">
        <f>IF(+'10. Type 1 Emp Cov. Period Comp'!C708=0," ",+'10. Type 1 Emp Cov. Period Comp'!C708)</f>
        <v xml:space="preserve"> </v>
      </c>
      <c r="D699" s="313">
        <f>+'10. Type 1 Emp Cov. Period Comp'!AE708</f>
        <v>0</v>
      </c>
      <c r="E699" s="467">
        <f>+'11. Type 1 Emp 2020 FTE'!AG706+'11. Type 1 Emp 2020 FTE'!AH706</f>
        <v>0</v>
      </c>
      <c r="F699" s="313">
        <f>ROUND(IF('10. Type 1 Emp Cov. Period Comp'!B708=0,IF('8. Wage Rate Penalty'!U704=0,0,'8. Wage Rate Penalty'!U704),_xlfn.IFNA(VLOOKUP('10. Type 1 Emp Cov. Period Comp'!B708,'8. Wage Rate Penalty'!$B$17:$U$1016,20,FALSE),0)),0)</f>
        <v>0</v>
      </c>
    </row>
    <row r="700" spans="1:6" x14ac:dyDescent="0.25">
      <c r="A700" s="308">
        <f t="shared" si="10"/>
        <v>689</v>
      </c>
      <c r="B700" s="313" t="str">
        <f>IF(+'10. Type 1 Emp Cov. Period Comp'!B709=0," ",+'10. Type 1 Emp Cov. Period Comp'!B709)</f>
        <v xml:space="preserve"> </v>
      </c>
      <c r="C700" s="466" t="str">
        <f>IF(+'10. Type 1 Emp Cov. Period Comp'!C709=0," ",+'10. Type 1 Emp Cov. Period Comp'!C709)</f>
        <v xml:space="preserve"> </v>
      </c>
      <c r="D700" s="313">
        <f>+'10. Type 1 Emp Cov. Period Comp'!AE709</f>
        <v>0</v>
      </c>
      <c r="E700" s="467">
        <f>+'11. Type 1 Emp 2020 FTE'!AG707+'11. Type 1 Emp 2020 FTE'!AH707</f>
        <v>0</v>
      </c>
      <c r="F700" s="313">
        <f>ROUND(IF('10. Type 1 Emp Cov. Period Comp'!B709=0,IF('8. Wage Rate Penalty'!U705=0,0,'8. Wage Rate Penalty'!U705),_xlfn.IFNA(VLOOKUP('10. Type 1 Emp Cov. Period Comp'!B709,'8. Wage Rate Penalty'!$B$17:$U$1016,20,FALSE),0)),0)</f>
        <v>0</v>
      </c>
    </row>
    <row r="701" spans="1:6" x14ac:dyDescent="0.25">
      <c r="A701" s="308">
        <f t="shared" si="10"/>
        <v>690</v>
      </c>
      <c r="B701" s="313" t="str">
        <f>IF(+'10. Type 1 Emp Cov. Period Comp'!B710=0," ",+'10. Type 1 Emp Cov. Period Comp'!B710)</f>
        <v xml:space="preserve"> </v>
      </c>
      <c r="C701" s="466" t="str">
        <f>IF(+'10. Type 1 Emp Cov. Period Comp'!C710=0," ",+'10. Type 1 Emp Cov. Period Comp'!C710)</f>
        <v xml:space="preserve"> </v>
      </c>
      <c r="D701" s="313">
        <f>+'10. Type 1 Emp Cov. Period Comp'!AE710</f>
        <v>0</v>
      </c>
      <c r="E701" s="467">
        <f>+'11. Type 1 Emp 2020 FTE'!AG708+'11. Type 1 Emp 2020 FTE'!AH708</f>
        <v>0</v>
      </c>
      <c r="F701" s="313">
        <f>ROUND(IF('10. Type 1 Emp Cov. Period Comp'!B710=0,IF('8. Wage Rate Penalty'!U706=0,0,'8. Wage Rate Penalty'!U706),_xlfn.IFNA(VLOOKUP('10. Type 1 Emp Cov. Period Comp'!B710,'8. Wage Rate Penalty'!$B$17:$U$1016,20,FALSE),0)),0)</f>
        <v>0</v>
      </c>
    </row>
    <row r="702" spans="1:6" x14ac:dyDescent="0.25">
      <c r="A702" s="308">
        <f t="shared" si="10"/>
        <v>691</v>
      </c>
      <c r="B702" s="313" t="str">
        <f>IF(+'10. Type 1 Emp Cov. Period Comp'!B711=0," ",+'10. Type 1 Emp Cov. Period Comp'!B711)</f>
        <v xml:space="preserve"> </v>
      </c>
      <c r="C702" s="466" t="str">
        <f>IF(+'10. Type 1 Emp Cov. Period Comp'!C711=0," ",+'10. Type 1 Emp Cov. Period Comp'!C711)</f>
        <v xml:space="preserve"> </v>
      </c>
      <c r="D702" s="313">
        <f>+'10. Type 1 Emp Cov. Period Comp'!AE711</f>
        <v>0</v>
      </c>
      <c r="E702" s="467">
        <f>+'11. Type 1 Emp 2020 FTE'!AG709+'11. Type 1 Emp 2020 FTE'!AH709</f>
        <v>0</v>
      </c>
      <c r="F702" s="313">
        <f>ROUND(IF('10. Type 1 Emp Cov. Period Comp'!B711=0,IF('8. Wage Rate Penalty'!U707=0,0,'8. Wage Rate Penalty'!U707),_xlfn.IFNA(VLOOKUP('10. Type 1 Emp Cov. Period Comp'!B711,'8. Wage Rate Penalty'!$B$17:$U$1016,20,FALSE),0)),0)</f>
        <v>0</v>
      </c>
    </row>
    <row r="703" spans="1:6" x14ac:dyDescent="0.25">
      <c r="A703" s="308">
        <f t="shared" si="10"/>
        <v>692</v>
      </c>
      <c r="B703" s="313" t="str">
        <f>IF(+'10. Type 1 Emp Cov. Period Comp'!B712=0," ",+'10. Type 1 Emp Cov. Period Comp'!B712)</f>
        <v xml:space="preserve"> </v>
      </c>
      <c r="C703" s="466" t="str">
        <f>IF(+'10. Type 1 Emp Cov. Period Comp'!C712=0," ",+'10. Type 1 Emp Cov. Period Comp'!C712)</f>
        <v xml:space="preserve"> </v>
      </c>
      <c r="D703" s="313">
        <f>+'10. Type 1 Emp Cov. Period Comp'!AE712</f>
        <v>0</v>
      </c>
      <c r="E703" s="467">
        <f>+'11. Type 1 Emp 2020 FTE'!AG710+'11. Type 1 Emp 2020 FTE'!AH710</f>
        <v>0</v>
      </c>
      <c r="F703" s="313">
        <f>ROUND(IF('10. Type 1 Emp Cov. Period Comp'!B712=0,IF('8. Wage Rate Penalty'!U708=0,0,'8. Wage Rate Penalty'!U708),_xlfn.IFNA(VLOOKUP('10. Type 1 Emp Cov. Period Comp'!B712,'8. Wage Rate Penalty'!$B$17:$U$1016,20,FALSE),0)),0)</f>
        <v>0</v>
      </c>
    </row>
    <row r="704" spans="1:6" x14ac:dyDescent="0.25">
      <c r="A704" s="308">
        <f t="shared" si="10"/>
        <v>693</v>
      </c>
      <c r="B704" s="313" t="str">
        <f>IF(+'10. Type 1 Emp Cov. Period Comp'!B713=0," ",+'10. Type 1 Emp Cov. Period Comp'!B713)</f>
        <v xml:space="preserve"> </v>
      </c>
      <c r="C704" s="466" t="str">
        <f>IF(+'10. Type 1 Emp Cov. Period Comp'!C713=0," ",+'10. Type 1 Emp Cov. Period Comp'!C713)</f>
        <v xml:space="preserve"> </v>
      </c>
      <c r="D704" s="313">
        <f>+'10. Type 1 Emp Cov. Period Comp'!AE713</f>
        <v>0</v>
      </c>
      <c r="E704" s="467">
        <f>+'11. Type 1 Emp 2020 FTE'!AG711+'11. Type 1 Emp 2020 FTE'!AH711</f>
        <v>0</v>
      </c>
      <c r="F704" s="313">
        <f>ROUND(IF('10. Type 1 Emp Cov. Period Comp'!B713=0,IF('8. Wage Rate Penalty'!U709=0,0,'8. Wage Rate Penalty'!U709),_xlfn.IFNA(VLOOKUP('10. Type 1 Emp Cov. Period Comp'!B713,'8. Wage Rate Penalty'!$B$17:$U$1016,20,FALSE),0)),0)</f>
        <v>0</v>
      </c>
    </row>
    <row r="705" spans="1:6" x14ac:dyDescent="0.25">
      <c r="A705" s="308">
        <f t="shared" si="10"/>
        <v>694</v>
      </c>
      <c r="B705" s="313" t="str">
        <f>IF(+'10. Type 1 Emp Cov. Period Comp'!B714=0," ",+'10. Type 1 Emp Cov. Period Comp'!B714)</f>
        <v xml:space="preserve"> </v>
      </c>
      <c r="C705" s="466" t="str">
        <f>IF(+'10. Type 1 Emp Cov. Period Comp'!C714=0," ",+'10. Type 1 Emp Cov. Period Comp'!C714)</f>
        <v xml:space="preserve"> </v>
      </c>
      <c r="D705" s="313">
        <f>+'10. Type 1 Emp Cov. Period Comp'!AE714</f>
        <v>0</v>
      </c>
      <c r="E705" s="467">
        <f>+'11. Type 1 Emp 2020 FTE'!AG712+'11. Type 1 Emp 2020 FTE'!AH712</f>
        <v>0</v>
      </c>
      <c r="F705" s="313">
        <f>ROUND(IF('10. Type 1 Emp Cov. Period Comp'!B714=0,IF('8. Wage Rate Penalty'!U710=0,0,'8. Wage Rate Penalty'!U710),_xlfn.IFNA(VLOOKUP('10. Type 1 Emp Cov. Period Comp'!B714,'8. Wage Rate Penalty'!$B$17:$U$1016,20,FALSE),0)),0)</f>
        <v>0</v>
      </c>
    </row>
    <row r="706" spans="1:6" x14ac:dyDescent="0.25">
      <c r="A706" s="308">
        <f t="shared" si="10"/>
        <v>695</v>
      </c>
      <c r="B706" s="313" t="str">
        <f>IF(+'10. Type 1 Emp Cov. Period Comp'!B715=0," ",+'10. Type 1 Emp Cov. Period Comp'!B715)</f>
        <v xml:space="preserve"> </v>
      </c>
      <c r="C706" s="466" t="str">
        <f>IF(+'10. Type 1 Emp Cov. Period Comp'!C715=0," ",+'10. Type 1 Emp Cov. Period Comp'!C715)</f>
        <v xml:space="preserve"> </v>
      </c>
      <c r="D706" s="313">
        <f>+'10. Type 1 Emp Cov. Period Comp'!AE715</f>
        <v>0</v>
      </c>
      <c r="E706" s="467">
        <f>+'11. Type 1 Emp 2020 FTE'!AG713+'11. Type 1 Emp 2020 FTE'!AH713</f>
        <v>0</v>
      </c>
      <c r="F706" s="313">
        <f>ROUND(IF('10. Type 1 Emp Cov. Period Comp'!B715=0,IF('8. Wage Rate Penalty'!U711=0,0,'8. Wage Rate Penalty'!U711),_xlfn.IFNA(VLOOKUP('10. Type 1 Emp Cov. Period Comp'!B715,'8. Wage Rate Penalty'!$B$17:$U$1016,20,FALSE),0)),0)</f>
        <v>0</v>
      </c>
    </row>
    <row r="707" spans="1:6" x14ac:dyDescent="0.25">
      <c r="A707" s="308">
        <f t="shared" si="10"/>
        <v>696</v>
      </c>
      <c r="B707" s="313" t="str">
        <f>IF(+'10. Type 1 Emp Cov. Period Comp'!B716=0," ",+'10. Type 1 Emp Cov. Period Comp'!B716)</f>
        <v xml:space="preserve"> </v>
      </c>
      <c r="C707" s="466" t="str">
        <f>IF(+'10. Type 1 Emp Cov. Period Comp'!C716=0," ",+'10. Type 1 Emp Cov. Period Comp'!C716)</f>
        <v xml:space="preserve"> </v>
      </c>
      <c r="D707" s="313">
        <f>+'10. Type 1 Emp Cov. Period Comp'!AE716</f>
        <v>0</v>
      </c>
      <c r="E707" s="467">
        <f>+'11. Type 1 Emp 2020 FTE'!AG714+'11. Type 1 Emp 2020 FTE'!AH714</f>
        <v>0</v>
      </c>
      <c r="F707" s="313">
        <f>ROUND(IF('10. Type 1 Emp Cov. Period Comp'!B716=0,IF('8. Wage Rate Penalty'!U712=0,0,'8. Wage Rate Penalty'!U712),_xlfn.IFNA(VLOOKUP('10. Type 1 Emp Cov. Period Comp'!B716,'8. Wage Rate Penalty'!$B$17:$U$1016,20,FALSE),0)),0)</f>
        <v>0</v>
      </c>
    </row>
    <row r="708" spans="1:6" x14ac:dyDescent="0.25">
      <c r="A708" s="308">
        <f t="shared" si="10"/>
        <v>697</v>
      </c>
      <c r="B708" s="313" t="str">
        <f>IF(+'10. Type 1 Emp Cov. Period Comp'!B717=0," ",+'10. Type 1 Emp Cov. Period Comp'!B717)</f>
        <v xml:space="preserve"> </v>
      </c>
      <c r="C708" s="466" t="str">
        <f>IF(+'10. Type 1 Emp Cov. Period Comp'!C717=0," ",+'10. Type 1 Emp Cov. Period Comp'!C717)</f>
        <v xml:space="preserve"> </v>
      </c>
      <c r="D708" s="313">
        <f>+'10. Type 1 Emp Cov. Period Comp'!AE717</f>
        <v>0</v>
      </c>
      <c r="E708" s="467">
        <f>+'11. Type 1 Emp 2020 FTE'!AG715+'11. Type 1 Emp 2020 FTE'!AH715</f>
        <v>0</v>
      </c>
      <c r="F708" s="313">
        <f>ROUND(IF('10. Type 1 Emp Cov. Period Comp'!B717=0,IF('8. Wage Rate Penalty'!U713=0,0,'8. Wage Rate Penalty'!U713),_xlfn.IFNA(VLOOKUP('10. Type 1 Emp Cov. Period Comp'!B717,'8. Wage Rate Penalty'!$B$17:$U$1016,20,FALSE),0)),0)</f>
        <v>0</v>
      </c>
    </row>
    <row r="709" spans="1:6" x14ac:dyDescent="0.25">
      <c r="A709" s="308">
        <f t="shared" si="10"/>
        <v>698</v>
      </c>
      <c r="B709" s="313" t="str">
        <f>IF(+'10. Type 1 Emp Cov. Period Comp'!B718=0," ",+'10. Type 1 Emp Cov. Period Comp'!B718)</f>
        <v xml:space="preserve"> </v>
      </c>
      <c r="C709" s="466" t="str">
        <f>IF(+'10. Type 1 Emp Cov. Period Comp'!C718=0," ",+'10. Type 1 Emp Cov. Period Comp'!C718)</f>
        <v xml:space="preserve"> </v>
      </c>
      <c r="D709" s="313">
        <f>+'10. Type 1 Emp Cov. Period Comp'!AE718</f>
        <v>0</v>
      </c>
      <c r="E709" s="467">
        <f>+'11. Type 1 Emp 2020 FTE'!AG716+'11. Type 1 Emp 2020 FTE'!AH716</f>
        <v>0</v>
      </c>
      <c r="F709" s="313">
        <f>ROUND(IF('10. Type 1 Emp Cov. Period Comp'!B718=0,IF('8. Wage Rate Penalty'!U714=0,0,'8. Wage Rate Penalty'!U714),_xlfn.IFNA(VLOOKUP('10. Type 1 Emp Cov. Period Comp'!B718,'8. Wage Rate Penalty'!$B$17:$U$1016,20,FALSE),0)),0)</f>
        <v>0</v>
      </c>
    </row>
    <row r="710" spans="1:6" x14ac:dyDescent="0.25">
      <c r="A710" s="308">
        <f t="shared" si="10"/>
        <v>699</v>
      </c>
      <c r="B710" s="313" t="str">
        <f>IF(+'10. Type 1 Emp Cov. Period Comp'!B719=0," ",+'10. Type 1 Emp Cov. Period Comp'!B719)</f>
        <v xml:space="preserve"> </v>
      </c>
      <c r="C710" s="466" t="str">
        <f>IF(+'10. Type 1 Emp Cov. Period Comp'!C719=0," ",+'10. Type 1 Emp Cov. Period Comp'!C719)</f>
        <v xml:space="preserve"> </v>
      </c>
      <c r="D710" s="313">
        <f>+'10. Type 1 Emp Cov. Period Comp'!AE719</f>
        <v>0</v>
      </c>
      <c r="E710" s="467">
        <f>+'11. Type 1 Emp 2020 FTE'!AG717+'11. Type 1 Emp 2020 FTE'!AH717</f>
        <v>0</v>
      </c>
      <c r="F710" s="313">
        <f>ROUND(IF('10. Type 1 Emp Cov. Period Comp'!B719=0,IF('8. Wage Rate Penalty'!U715=0,0,'8. Wage Rate Penalty'!U715),_xlfn.IFNA(VLOOKUP('10. Type 1 Emp Cov. Period Comp'!B719,'8. Wage Rate Penalty'!$B$17:$U$1016,20,FALSE),0)),0)</f>
        <v>0</v>
      </c>
    </row>
    <row r="711" spans="1:6" x14ac:dyDescent="0.25">
      <c r="A711" s="308">
        <f t="shared" si="10"/>
        <v>700</v>
      </c>
      <c r="B711" s="313" t="str">
        <f>IF(+'10. Type 1 Emp Cov. Period Comp'!B720=0," ",+'10. Type 1 Emp Cov. Period Comp'!B720)</f>
        <v xml:space="preserve"> </v>
      </c>
      <c r="C711" s="466" t="str">
        <f>IF(+'10. Type 1 Emp Cov. Period Comp'!C720=0," ",+'10. Type 1 Emp Cov. Period Comp'!C720)</f>
        <v xml:space="preserve"> </v>
      </c>
      <c r="D711" s="313">
        <f>+'10. Type 1 Emp Cov. Period Comp'!AE720</f>
        <v>0</v>
      </c>
      <c r="E711" s="467">
        <f>+'11. Type 1 Emp 2020 FTE'!AG718+'11. Type 1 Emp 2020 FTE'!AH718</f>
        <v>0</v>
      </c>
      <c r="F711" s="313">
        <f>ROUND(IF('10. Type 1 Emp Cov. Period Comp'!B720=0,IF('8. Wage Rate Penalty'!U716=0,0,'8. Wage Rate Penalty'!U716),_xlfn.IFNA(VLOOKUP('10. Type 1 Emp Cov. Period Comp'!B720,'8. Wage Rate Penalty'!$B$17:$U$1016,20,FALSE),0)),0)</f>
        <v>0</v>
      </c>
    </row>
    <row r="712" spans="1:6" x14ac:dyDescent="0.25">
      <c r="A712" s="308">
        <f t="shared" si="10"/>
        <v>701</v>
      </c>
      <c r="B712" s="313" t="str">
        <f>IF(+'10. Type 1 Emp Cov. Period Comp'!B721=0," ",+'10. Type 1 Emp Cov. Period Comp'!B721)</f>
        <v xml:space="preserve"> </v>
      </c>
      <c r="C712" s="466" t="str">
        <f>IF(+'10. Type 1 Emp Cov. Period Comp'!C721=0," ",+'10. Type 1 Emp Cov. Period Comp'!C721)</f>
        <v xml:space="preserve"> </v>
      </c>
      <c r="D712" s="313">
        <f>+'10. Type 1 Emp Cov. Period Comp'!AE721</f>
        <v>0</v>
      </c>
      <c r="E712" s="467">
        <f>+'11. Type 1 Emp 2020 FTE'!AG719+'11. Type 1 Emp 2020 FTE'!AH719</f>
        <v>0</v>
      </c>
      <c r="F712" s="313">
        <f>ROUND(IF('10. Type 1 Emp Cov. Period Comp'!B721=0,IF('8. Wage Rate Penalty'!U717=0,0,'8. Wage Rate Penalty'!U717),_xlfn.IFNA(VLOOKUP('10. Type 1 Emp Cov. Period Comp'!B721,'8. Wage Rate Penalty'!$B$17:$U$1016,20,FALSE),0)),0)</f>
        <v>0</v>
      </c>
    </row>
    <row r="713" spans="1:6" x14ac:dyDescent="0.25">
      <c r="A713" s="308">
        <f t="shared" si="10"/>
        <v>702</v>
      </c>
      <c r="B713" s="313" t="str">
        <f>IF(+'10. Type 1 Emp Cov. Period Comp'!B722=0," ",+'10. Type 1 Emp Cov. Period Comp'!B722)</f>
        <v xml:space="preserve"> </v>
      </c>
      <c r="C713" s="466" t="str">
        <f>IF(+'10. Type 1 Emp Cov. Period Comp'!C722=0," ",+'10. Type 1 Emp Cov. Period Comp'!C722)</f>
        <v xml:space="preserve"> </v>
      </c>
      <c r="D713" s="313">
        <f>+'10. Type 1 Emp Cov. Period Comp'!AE722</f>
        <v>0</v>
      </c>
      <c r="E713" s="467">
        <f>+'11. Type 1 Emp 2020 FTE'!AG720+'11. Type 1 Emp 2020 FTE'!AH720</f>
        <v>0</v>
      </c>
      <c r="F713" s="313">
        <f>ROUND(IF('10. Type 1 Emp Cov. Period Comp'!B722=0,IF('8. Wage Rate Penalty'!U718=0,0,'8. Wage Rate Penalty'!U718),_xlfn.IFNA(VLOOKUP('10. Type 1 Emp Cov. Period Comp'!B722,'8. Wage Rate Penalty'!$B$17:$U$1016,20,FALSE),0)),0)</f>
        <v>0</v>
      </c>
    </row>
    <row r="714" spans="1:6" x14ac:dyDescent="0.25">
      <c r="A714" s="308">
        <f t="shared" si="10"/>
        <v>703</v>
      </c>
      <c r="B714" s="313" t="str">
        <f>IF(+'10. Type 1 Emp Cov. Period Comp'!B723=0," ",+'10. Type 1 Emp Cov. Period Comp'!B723)</f>
        <v xml:space="preserve"> </v>
      </c>
      <c r="C714" s="466" t="str">
        <f>IF(+'10. Type 1 Emp Cov. Period Comp'!C723=0," ",+'10. Type 1 Emp Cov. Period Comp'!C723)</f>
        <v xml:space="preserve"> </v>
      </c>
      <c r="D714" s="313">
        <f>+'10. Type 1 Emp Cov. Period Comp'!AE723</f>
        <v>0</v>
      </c>
      <c r="E714" s="467">
        <f>+'11. Type 1 Emp 2020 FTE'!AG721+'11. Type 1 Emp 2020 FTE'!AH721</f>
        <v>0</v>
      </c>
      <c r="F714" s="313">
        <f>ROUND(IF('10. Type 1 Emp Cov. Period Comp'!B723=0,IF('8. Wage Rate Penalty'!U719=0,0,'8. Wage Rate Penalty'!U719),_xlfn.IFNA(VLOOKUP('10. Type 1 Emp Cov. Period Comp'!B723,'8. Wage Rate Penalty'!$B$17:$U$1016,20,FALSE),0)),0)</f>
        <v>0</v>
      </c>
    </row>
    <row r="715" spans="1:6" x14ac:dyDescent="0.25">
      <c r="A715" s="308">
        <f t="shared" si="10"/>
        <v>704</v>
      </c>
      <c r="B715" s="313" t="str">
        <f>IF(+'10. Type 1 Emp Cov. Period Comp'!B724=0," ",+'10. Type 1 Emp Cov. Period Comp'!B724)</f>
        <v xml:space="preserve"> </v>
      </c>
      <c r="C715" s="466" t="str">
        <f>IF(+'10. Type 1 Emp Cov. Period Comp'!C724=0," ",+'10. Type 1 Emp Cov. Period Comp'!C724)</f>
        <v xml:space="preserve"> </v>
      </c>
      <c r="D715" s="313">
        <f>+'10. Type 1 Emp Cov. Period Comp'!AE724</f>
        <v>0</v>
      </c>
      <c r="E715" s="467">
        <f>+'11. Type 1 Emp 2020 FTE'!AG722+'11. Type 1 Emp 2020 FTE'!AH722</f>
        <v>0</v>
      </c>
      <c r="F715" s="313">
        <f>ROUND(IF('10. Type 1 Emp Cov. Period Comp'!B724=0,IF('8. Wage Rate Penalty'!U720=0,0,'8. Wage Rate Penalty'!U720),_xlfn.IFNA(VLOOKUP('10. Type 1 Emp Cov. Period Comp'!B724,'8. Wage Rate Penalty'!$B$17:$U$1016,20,FALSE),0)),0)</f>
        <v>0</v>
      </c>
    </row>
    <row r="716" spans="1:6" x14ac:dyDescent="0.25">
      <c r="A716" s="308">
        <f t="shared" si="10"/>
        <v>705</v>
      </c>
      <c r="B716" s="313" t="str">
        <f>IF(+'10. Type 1 Emp Cov. Period Comp'!B725=0," ",+'10. Type 1 Emp Cov. Period Comp'!B725)</f>
        <v xml:space="preserve"> </v>
      </c>
      <c r="C716" s="466" t="str">
        <f>IF(+'10. Type 1 Emp Cov. Period Comp'!C725=0," ",+'10. Type 1 Emp Cov. Period Comp'!C725)</f>
        <v xml:space="preserve"> </v>
      </c>
      <c r="D716" s="313">
        <f>+'10. Type 1 Emp Cov. Period Comp'!AE725</f>
        <v>0</v>
      </c>
      <c r="E716" s="467">
        <f>+'11. Type 1 Emp 2020 FTE'!AG723+'11. Type 1 Emp 2020 FTE'!AH723</f>
        <v>0</v>
      </c>
      <c r="F716" s="313">
        <f>ROUND(IF('10. Type 1 Emp Cov. Period Comp'!B725=0,IF('8. Wage Rate Penalty'!U721=0,0,'8. Wage Rate Penalty'!U721),_xlfn.IFNA(VLOOKUP('10. Type 1 Emp Cov. Period Comp'!B725,'8. Wage Rate Penalty'!$B$17:$U$1016,20,FALSE),0)),0)</f>
        <v>0</v>
      </c>
    </row>
    <row r="717" spans="1:6" x14ac:dyDescent="0.25">
      <c r="A717" s="308">
        <f t="shared" si="10"/>
        <v>706</v>
      </c>
      <c r="B717" s="313" t="str">
        <f>IF(+'10. Type 1 Emp Cov. Period Comp'!B726=0," ",+'10. Type 1 Emp Cov. Period Comp'!B726)</f>
        <v xml:space="preserve"> </v>
      </c>
      <c r="C717" s="466" t="str">
        <f>IF(+'10. Type 1 Emp Cov. Period Comp'!C726=0," ",+'10. Type 1 Emp Cov. Period Comp'!C726)</f>
        <v xml:space="preserve"> </v>
      </c>
      <c r="D717" s="313">
        <f>+'10. Type 1 Emp Cov. Period Comp'!AE726</f>
        <v>0</v>
      </c>
      <c r="E717" s="467">
        <f>+'11. Type 1 Emp 2020 FTE'!AG724+'11. Type 1 Emp 2020 FTE'!AH724</f>
        <v>0</v>
      </c>
      <c r="F717" s="313">
        <f>ROUND(IF('10. Type 1 Emp Cov. Period Comp'!B726=0,IF('8. Wage Rate Penalty'!U722=0,0,'8. Wage Rate Penalty'!U722),_xlfn.IFNA(VLOOKUP('10. Type 1 Emp Cov. Period Comp'!B726,'8. Wage Rate Penalty'!$B$17:$U$1016,20,FALSE),0)),0)</f>
        <v>0</v>
      </c>
    </row>
    <row r="718" spans="1:6" x14ac:dyDescent="0.25">
      <c r="A718" s="308">
        <f t="shared" ref="A718:A781" si="11">+A717+1</f>
        <v>707</v>
      </c>
      <c r="B718" s="313" t="str">
        <f>IF(+'10. Type 1 Emp Cov. Period Comp'!B727=0," ",+'10. Type 1 Emp Cov. Period Comp'!B727)</f>
        <v xml:space="preserve"> </v>
      </c>
      <c r="C718" s="466" t="str">
        <f>IF(+'10. Type 1 Emp Cov. Period Comp'!C727=0," ",+'10. Type 1 Emp Cov. Period Comp'!C727)</f>
        <v xml:space="preserve"> </v>
      </c>
      <c r="D718" s="313">
        <f>+'10. Type 1 Emp Cov. Period Comp'!AE727</f>
        <v>0</v>
      </c>
      <c r="E718" s="467">
        <f>+'11. Type 1 Emp 2020 FTE'!AG725+'11. Type 1 Emp 2020 FTE'!AH725</f>
        <v>0</v>
      </c>
      <c r="F718" s="313">
        <f>ROUND(IF('10. Type 1 Emp Cov. Period Comp'!B727=0,IF('8. Wage Rate Penalty'!U723=0,0,'8. Wage Rate Penalty'!U723),_xlfn.IFNA(VLOOKUP('10. Type 1 Emp Cov. Period Comp'!B727,'8. Wage Rate Penalty'!$B$17:$U$1016,20,FALSE),0)),0)</f>
        <v>0</v>
      </c>
    </row>
    <row r="719" spans="1:6" x14ac:dyDescent="0.25">
      <c r="A719" s="308">
        <f t="shared" si="11"/>
        <v>708</v>
      </c>
      <c r="B719" s="313" t="str">
        <f>IF(+'10. Type 1 Emp Cov. Period Comp'!B728=0," ",+'10. Type 1 Emp Cov. Period Comp'!B728)</f>
        <v xml:space="preserve"> </v>
      </c>
      <c r="C719" s="466" t="str">
        <f>IF(+'10. Type 1 Emp Cov. Period Comp'!C728=0," ",+'10. Type 1 Emp Cov. Period Comp'!C728)</f>
        <v xml:space="preserve"> </v>
      </c>
      <c r="D719" s="313">
        <f>+'10. Type 1 Emp Cov. Period Comp'!AE728</f>
        <v>0</v>
      </c>
      <c r="E719" s="467">
        <f>+'11. Type 1 Emp 2020 FTE'!AG726+'11. Type 1 Emp 2020 FTE'!AH726</f>
        <v>0</v>
      </c>
      <c r="F719" s="313">
        <f>ROUND(IF('10. Type 1 Emp Cov. Period Comp'!B728=0,IF('8. Wage Rate Penalty'!U724=0,0,'8. Wage Rate Penalty'!U724),_xlfn.IFNA(VLOOKUP('10. Type 1 Emp Cov. Period Comp'!B728,'8. Wage Rate Penalty'!$B$17:$U$1016,20,FALSE),0)),0)</f>
        <v>0</v>
      </c>
    </row>
    <row r="720" spans="1:6" x14ac:dyDescent="0.25">
      <c r="A720" s="308">
        <f t="shared" si="11"/>
        <v>709</v>
      </c>
      <c r="B720" s="313" t="str">
        <f>IF(+'10. Type 1 Emp Cov. Period Comp'!B729=0," ",+'10. Type 1 Emp Cov. Period Comp'!B729)</f>
        <v xml:space="preserve"> </v>
      </c>
      <c r="C720" s="466" t="str">
        <f>IF(+'10. Type 1 Emp Cov. Period Comp'!C729=0," ",+'10. Type 1 Emp Cov. Period Comp'!C729)</f>
        <v xml:space="preserve"> </v>
      </c>
      <c r="D720" s="313">
        <f>+'10. Type 1 Emp Cov. Period Comp'!AE729</f>
        <v>0</v>
      </c>
      <c r="E720" s="467">
        <f>+'11. Type 1 Emp 2020 FTE'!AG727+'11. Type 1 Emp 2020 FTE'!AH727</f>
        <v>0</v>
      </c>
      <c r="F720" s="313">
        <f>ROUND(IF('10. Type 1 Emp Cov. Period Comp'!B729=0,IF('8. Wage Rate Penalty'!U725=0,0,'8. Wage Rate Penalty'!U725),_xlfn.IFNA(VLOOKUP('10. Type 1 Emp Cov. Period Comp'!B729,'8. Wage Rate Penalty'!$B$17:$U$1016,20,FALSE),0)),0)</f>
        <v>0</v>
      </c>
    </row>
    <row r="721" spans="1:6" x14ac:dyDescent="0.25">
      <c r="A721" s="308">
        <f t="shared" si="11"/>
        <v>710</v>
      </c>
      <c r="B721" s="313" t="str">
        <f>IF(+'10. Type 1 Emp Cov. Period Comp'!B730=0," ",+'10. Type 1 Emp Cov. Period Comp'!B730)</f>
        <v xml:space="preserve"> </v>
      </c>
      <c r="C721" s="466" t="str">
        <f>IF(+'10. Type 1 Emp Cov. Period Comp'!C730=0," ",+'10. Type 1 Emp Cov. Period Comp'!C730)</f>
        <v xml:space="preserve"> </v>
      </c>
      <c r="D721" s="313">
        <f>+'10. Type 1 Emp Cov. Period Comp'!AE730</f>
        <v>0</v>
      </c>
      <c r="E721" s="467">
        <f>+'11. Type 1 Emp 2020 FTE'!AG728+'11. Type 1 Emp 2020 FTE'!AH728</f>
        <v>0</v>
      </c>
      <c r="F721" s="313">
        <f>ROUND(IF('10. Type 1 Emp Cov. Period Comp'!B730=0,IF('8. Wage Rate Penalty'!U726=0,0,'8. Wage Rate Penalty'!U726),_xlfn.IFNA(VLOOKUP('10. Type 1 Emp Cov. Period Comp'!B730,'8. Wage Rate Penalty'!$B$17:$U$1016,20,FALSE),0)),0)</f>
        <v>0</v>
      </c>
    </row>
    <row r="722" spans="1:6" x14ac:dyDescent="0.25">
      <c r="A722" s="308">
        <f t="shared" si="11"/>
        <v>711</v>
      </c>
      <c r="B722" s="313" t="str">
        <f>IF(+'10. Type 1 Emp Cov. Period Comp'!B731=0," ",+'10. Type 1 Emp Cov. Period Comp'!B731)</f>
        <v xml:space="preserve"> </v>
      </c>
      <c r="C722" s="466" t="str">
        <f>IF(+'10. Type 1 Emp Cov. Period Comp'!C731=0," ",+'10. Type 1 Emp Cov. Period Comp'!C731)</f>
        <v xml:space="preserve"> </v>
      </c>
      <c r="D722" s="313">
        <f>+'10. Type 1 Emp Cov. Period Comp'!AE731</f>
        <v>0</v>
      </c>
      <c r="E722" s="467">
        <f>+'11. Type 1 Emp 2020 FTE'!AG729+'11. Type 1 Emp 2020 FTE'!AH729</f>
        <v>0</v>
      </c>
      <c r="F722" s="313">
        <f>ROUND(IF('10. Type 1 Emp Cov. Period Comp'!B731=0,IF('8. Wage Rate Penalty'!U727=0,0,'8. Wage Rate Penalty'!U727),_xlfn.IFNA(VLOOKUP('10. Type 1 Emp Cov. Period Comp'!B731,'8. Wage Rate Penalty'!$B$17:$U$1016,20,FALSE),0)),0)</f>
        <v>0</v>
      </c>
    </row>
    <row r="723" spans="1:6" x14ac:dyDescent="0.25">
      <c r="A723" s="308">
        <f t="shared" si="11"/>
        <v>712</v>
      </c>
      <c r="B723" s="313" t="str">
        <f>IF(+'10. Type 1 Emp Cov. Period Comp'!B732=0," ",+'10. Type 1 Emp Cov. Period Comp'!B732)</f>
        <v xml:space="preserve"> </v>
      </c>
      <c r="C723" s="466" t="str">
        <f>IF(+'10. Type 1 Emp Cov. Period Comp'!C732=0," ",+'10. Type 1 Emp Cov. Period Comp'!C732)</f>
        <v xml:space="preserve"> </v>
      </c>
      <c r="D723" s="313">
        <f>+'10. Type 1 Emp Cov. Period Comp'!AE732</f>
        <v>0</v>
      </c>
      <c r="E723" s="467">
        <f>+'11. Type 1 Emp 2020 FTE'!AG730+'11. Type 1 Emp 2020 FTE'!AH730</f>
        <v>0</v>
      </c>
      <c r="F723" s="313">
        <f>ROUND(IF('10. Type 1 Emp Cov. Period Comp'!B732=0,IF('8. Wage Rate Penalty'!U728=0,0,'8. Wage Rate Penalty'!U728),_xlfn.IFNA(VLOOKUP('10. Type 1 Emp Cov. Period Comp'!B732,'8. Wage Rate Penalty'!$B$17:$U$1016,20,FALSE),0)),0)</f>
        <v>0</v>
      </c>
    </row>
    <row r="724" spans="1:6" x14ac:dyDescent="0.25">
      <c r="A724" s="308">
        <f t="shared" si="11"/>
        <v>713</v>
      </c>
      <c r="B724" s="313" t="str">
        <f>IF(+'10. Type 1 Emp Cov. Period Comp'!B733=0," ",+'10. Type 1 Emp Cov. Period Comp'!B733)</f>
        <v xml:space="preserve"> </v>
      </c>
      <c r="C724" s="466" t="str">
        <f>IF(+'10. Type 1 Emp Cov. Period Comp'!C733=0," ",+'10. Type 1 Emp Cov. Period Comp'!C733)</f>
        <v xml:space="preserve"> </v>
      </c>
      <c r="D724" s="313">
        <f>+'10. Type 1 Emp Cov. Period Comp'!AE733</f>
        <v>0</v>
      </c>
      <c r="E724" s="467">
        <f>+'11. Type 1 Emp 2020 FTE'!AG731+'11. Type 1 Emp 2020 FTE'!AH731</f>
        <v>0</v>
      </c>
      <c r="F724" s="313">
        <f>ROUND(IF('10. Type 1 Emp Cov. Period Comp'!B733=0,IF('8. Wage Rate Penalty'!U729=0,0,'8. Wage Rate Penalty'!U729),_xlfn.IFNA(VLOOKUP('10. Type 1 Emp Cov. Period Comp'!B733,'8. Wage Rate Penalty'!$B$17:$U$1016,20,FALSE),0)),0)</f>
        <v>0</v>
      </c>
    </row>
    <row r="725" spans="1:6" x14ac:dyDescent="0.25">
      <c r="A725" s="308">
        <f t="shared" si="11"/>
        <v>714</v>
      </c>
      <c r="B725" s="313" t="str">
        <f>IF(+'10. Type 1 Emp Cov. Period Comp'!B734=0," ",+'10. Type 1 Emp Cov. Period Comp'!B734)</f>
        <v xml:space="preserve"> </v>
      </c>
      <c r="C725" s="466" t="str">
        <f>IF(+'10. Type 1 Emp Cov. Period Comp'!C734=0," ",+'10. Type 1 Emp Cov. Period Comp'!C734)</f>
        <v xml:space="preserve"> </v>
      </c>
      <c r="D725" s="313">
        <f>+'10. Type 1 Emp Cov. Period Comp'!AE734</f>
        <v>0</v>
      </c>
      <c r="E725" s="467">
        <f>+'11. Type 1 Emp 2020 FTE'!AG732+'11. Type 1 Emp 2020 FTE'!AH732</f>
        <v>0</v>
      </c>
      <c r="F725" s="313">
        <f>ROUND(IF('10. Type 1 Emp Cov. Period Comp'!B734=0,IF('8. Wage Rate Penalty'!U730=0,0,'8. Wage Rate Penalty'!U730),_xlfn.IFNA(VLOOKUP('10. Type 1 Emp Cov. Period Comp'!B734,'8. Wage Rate Penalty'!$B$17:$U$1016,20,FALSE),0)),0)</f>
        <v>0</v>
      </c>
    </row>
    <row r="726" spans="1:6" x14ac:dyDescent="0.25">
      <c r="A726" s="308">
        <f t="shared" si="11"/>
        <v>715</v>
      </c>
      <c r="B726" s="313" t="str">
        <f>IF(+'10. Type 1 Emp Cov. Period Comp'!B735=0," ",+'10. Type 1 Emp Cov. Period Comp'!B735)</f>
        <v xml:space="preserve"> </v>
      </c>
      <c r="C726" s="466" t="str">
        <f>IF(+'10. Type 1 Emp Cov. Period Comp'!C735=0," ",+'10. Type 1 Emp Cov. Period Comp'!C735)</f>
        <v xml:space="preserve"> </v>
      </c>
      <c r="D726" s="313">
        <f>+'10. Type 1 Emp Cov. Period Comp'!AE735</f>
        <v>0</v>
      </c>
      <c r="E726" s="467">
        <f>+'11. Type 1 Emp 2020 FTE'!AG733+'11. Type 1 Emp 2020 FTE'!AH733</f>
        <v>0</v>
      </c>
      <c r="F726" s="313">
        <f>ROUND(IF('10. Type 1 Emp Cov. Period Comp'!B735=0,IF('8. Wage Rate Penalty'!U731=0,0,'8. Wage Rate Penalty'!U731),_xlfn.IFNA(VLOOKUP('10. Type 1 Emp Cov. Period Comp'!B735,'8. Wage Rate Penalty'!$B$17:$U$1016,20,FALSE),0)),0)</f>
        <v>0</v>
      </c>
    </row>
    <row r="727" spans="1:6" x14ac:dyDescent="0.25">
      <c r="A727" s="308">
        <f t="shared" si="11"/>
        <v>716</v>
      </c>
      <c r="B727" s="313" t="str">
        <f>IF(+'10. Type 1 Emp Cov. Period Comp'!B736=0," ",+'10. Type 1 Emp Cov. Period Comp'!B736)</f>
        <v xml:space="preserve"> </v>
      </c>
      <c r="C727" s="466" t="str">
        <f>IF(+'10. Type 1 Emp Cov. Period Comp'!C736=0," ",+'10. Type 1 Emp Cov. Period Comp'!C736)</f>
        <v xml:space="preserve"> </v>
      </c>
      <c r="D727" s="313">
        <f>+'10. Type 1 Emp Cov. Period Comp'!AE736</f>
        <v>0</v>
      </c>
      <c r="E727" s="467">
        <f>+'11. Type 1 Emp 2020 FTE'!AG734+'11. Type 1 Emp 2020 FTE'!AH734</f>
        <v>0</v>
      </c>
      <c r="F727" s="313">
        <f>ROUND(IF('10. Type 1 Emp Cov. Period Comp'!B736=0,IF('8. Wage Rate Penalty'!U732=0,0,'8. Wage Rate Penalty'!U732),_xlfn.IFNA(VLOOKUP('10. Type 1 Emp Cov. Period Comp'!B736,'8. Wage Rate Penalty'!$B$17:$U$1016,20,FALSE),0)),0)</f>
        <v>0</v>
      </c>
    </row>
    <row r="728" spans="1:6" x14ac:dyDescent="0.25">
      <c r="A728" s="308">
        <f t="shared" si="11"/>
        <v>717</v>
      </c>
      <c r="B728" s="313" t="str">
        <f>IF(+'10. Type 1 Emp Cov. Period Comp'!B737=0," ",+'10. Type 1 Emp Cov. Period Comp'!B737)</f>
        <v xml:space="preserve"> </v>
      </c>
      <c r="C728" s="466" t="str">
        <f>IF(+'10. Type 1 Emp Cov. Period Comp'!C737=0," ",+'10. Type 1 Emp Cov. Period Comp'!C737)</f>
        <v xml:space="preserve"> </v>
      </c>
      <c r="D728" s="313">
        <f>+'10. Type 1 Emp Cov. Period Comp'!AE737</f>
        <v>0</v>
      </c>
      <c r="E728" s="467">
        <f>+'11. Type 1 Emp 2020 FTE'!AG735+'11. Type 1 Emp 2020 FTE'!AH735</f>
        <v>0</v>
      </c>
      <c r="F728" s="313">
        <f>ROUND(IF('10. Type 1 Emp Cov. Period Comp'!B737=0,IF('8. Wage Rate Penalty'!U733=0,0,'8. Wage Rate Penalty'!U733),_xlfn.IFNA(VLOOKUP('10. Type 1 Emp Cov. Period Comp'!B737,'8. Wage Rate Penalty'!$B$17:$U$1016,20,FALSE),0)),0)</f>
        <v>0</v>
      </c>
    </row>
    <row r="729" spans="1:6" x14ac:dyDescent="0.25">
      <c r="A729" s="308">
        <f t="shared" si="11"/>
        <v>718</v>
      </c>
      <c r="B729" s="313" t="str">
        <f>IF(+'10. Type 1 Emp Cov. Period Comp'!B738=0," ",+'10. Type 1 Emp Cov. Period Comp'!B738)</f>
        <v xml:space="preserve"> </v>
      </c>
      <c r="C729" s="466" t="str">
        <f>IF(+'10. Type 1 Emp Cov. Period Comp'!C738=0," ",+'10. Type 1 Emp Cov. Period Comp'!C738)</f>
        <v xml:space="preserve"> </v>
      </c>
      <c r="D729" s="313">
        <f>+'10. Type 1 Emp Cov. Period Comp'!AE738</f>
        <v>0</v>
      </c>
      <c r="E729" s="467">
        <f>+'11. Type 1 Emp 2020 FTE'!AG736+'11. Type 1 Emp 2020 FTE'!AH736</f>
        <v>0</v>
      </c>
      <c r="F729" s="313">
        <f>ROUND(IF('10. Type 1 Emp Cov. Period Comp'!B738=0,IF('8. Wage Rate Penalty'!U734=0,0,'8. Wage Rate Penalty'!U734),_xlfn.IFNA(VLOOKUP('10. Type 1 Emp Cov. Period Comp'!B738,'8. Wage Rate Penalty'!$B$17:$U$1016,20,FALSE),0)),0)</f>
        <v>0</v>
      </c>
    </row>
    <row r="730" spans="1:6" x14ac:dyDescent="0.25">
      <c r="A730" s="308">
        <f t="shared" si="11"/>
        <v>719</v>
      </c>
      <c r="B730" s="313" t="str">
        <f>IF(+'10. Type 1 Emp Cov. Period Comp'!B739=0," ",+'10. Type 1 Emp Cov. Period Comp'!B739)</f>
        <v xml:space="preserve"> </v>
      </c>
      <c r="C730" s="466" t="str">
        <f>IF(+'10. Type 1 Emp Cov. Period Comp'!C739=0," ",+'10. Type 1 Emp Cov. Period Comp'!C739)</f>
        <v xml:space="preserve"> </v>
      </c>
      <c r="D730" s="313">
        <f>+'10. Type 1 Emp Cov. Period Comp'!AE739</f>
        <v>0</v>
      </c>
      <c r="E730" s="467">
        <f>+'11. Type 1 Emp 2020 FTE'!AG737+'11. Type 1 Emp 2020 FTE'!AH737</f>
        <v>0</v>
      </c>
      <c r="F730" s="313">
        <f>ROUND(IF('10. Type 1 Emp Cov. Period Comp'!B739=0,IF('8. Wage Rate Penalty'!U735=0,0,'8. Wage Rate Penalty'!U735),_xlfn.IFNA(VLOOKUP('10. Type 1 Emp Cov. Period Comp'!B739,'8. Wage Rate Penalty'!$B$17:$U$1016,20,FALSE),0)),0)</f>
        <v>0</v>
      </c>
    </row>
    <row r="731" spans="1:6" x14ac:dyDescent="0.25">
      <c r="A731" s="308">
        <f t="shared" si="11"/>
        <v>720</v>
      </c>
      <c r="B731" s="313" t="str">
        <f>IF(+'10. Type 1 Emp Cov. Period Comp'!B740=0," ",+'10. Type 1 Emp Cov. Period Comp'!B740)</f>
        <v xml:space="preserve"> </v>
      </c>
      <c r="C731" s="466" t="str">
        <f>IF(+'10. Type 1 Emp Cov. Period Comp'!C740=0," ",+'10. Type 1 Emp Cov. Period Comp'!C740)</f>
        <v xml:space="preserve"> </v>
      </c>
      <c r="D731" s="313">
        <f>+'10. Type 1 Emp Cov. Period Comp'!AE740</f>
        <v>0</v>
      </c>
      <c r="E731" s="467">
        <f>+'11. Type 1 Emp 2020 FTE'!AG738+'11. Type 1 Emp 2020 FTE'!AH738</f>
        <v>0</v>
      </c>
      <c r="F731" s="313">
        <f>ROUND(IF('10. Type 1 Emp Cov. Period Comp'!B740=0,IF('8. Wage Rate Penalty'!U736=0,0,'8. Wage Rate Penalty'!U736),_xlfn.IFNA(VLOOKUP('10. Type 1 Emp Cov. Period Comp'!B740,'8. Wage Rate Penalty'!$B$17:$U$1016,20,FALSE),0)),0)</f>
        <v>0</v>
      </c>
    </row>
    <row r="732" spans="1:6" x14ac:dyDescent="0.25">
      <c r="A732" s="308">
        <f t="shared" si="11"/>
        <v>721</v>
      </c>
      <c r="B732" s="313" t="str">
        <f>IF(+'10. Type 1 Emp Cov. Period Comp'!B741=0," ",+'10. Type 1 Emp Cov. Period Comp'!B741)</f>
        <v xml:space="preserve"> </v>
      </c>
      <c r="C732" s="466" t="str">
        <f>IF(+'10. Type 1 Emp Cov. Period Comp'!C741=0," ",+'10. Type 1 Emp Cov. Period Comp'!C741)</f>
        <v xml:space="preserve"> </v>
      </c>
      <c r="D732" s="313">
        <f>+'10. Type 1 Emp Cov. Period Comp'!AE741</f>
        <v>0</v>
      </c>
      <c r="E732" s="467">
        <f>+'11. Type 1 Emp 2020 FTE'!AG739+'11. Type 1 Emp 2020 FTE'!AH739</f>
        <v>0</v>
      </c>
      <c r="F732" s="313">
        <f>ROUND(IF('10. Type 1 Emp Cov. Period Comp'!B741=0,IF('8. Wage Rate Penalty'!U737=0,0,'8. Wage Rate Penalty'!U737),_xlfn.IFNA(VLOOKUP('10. Type 1 Emp Cov. Period Comp'!B741,'8. Wage Rate Penalty'!$B$17:$U$1016,20,FALSE),0)),0)</f>
        <v>0</v>
      </c>
    </row>
    <row r="733" spans="1:6" x14ac:dyDescent="0.25">
      <c r="A733" s="308">
        <f t="shared" si="11"/>
        <v>722</v>
      </c>
      <c r="B733" s="313" t="str">
        <f>IF(+'10. Type 1 Emp Cov. Period Comp'!B742=0," ",+'10. Type 1 Emp Cov. Period Comp'!B742)</f>
        <v xml:space="preserve"> </v>
      </c>
      <c r="C733" s="466" t="str">
        <f>IF(+'10. Type 1 Emp Cov. Period Comp'!C742=0," ",+'10. Type 1 Emp Cov. Period Comp'!C742)</f>
        <v xml:space="preserve"> </v>
      </c>
      <c r="D733" s="313">
        <f>+'10. Type 1 Emp Cov. Period Comp'!AE742</f>
        <v>0</v>
      </c>
      <c r="E733" s="467">
        <f>+'11. Type 1 Emp 2020 FTE'!AG740+'11. Type 1 Emp 2020 FTE'!AH740</f>
        <v>0</v>
      </c>
      <c r="F733" s="313">
        <f>ROUND(IF('10. Type 1 Emp Cov. Period Comp'!B742=0,IF('8. Wage Rate Penalty'!U738=0,0,'8. Wage Rate Penalty'!U738),_xlfn.IFNA(VLOOKUP('10. Type 1 Emp Cov. Period Comp'!B742,'8. Wage Rate Penalty'!$B$17:$U$1016,20,FALSE),0)),0)</f>
        <v>0</v>
      </c>
    </row>
    <row r="734" spans="1:6" x14ac:dyDescent="0.25">
      <c r="A734" s="308">
        <f t="shared" si="11"/>
        <v>723</v>
      </c>
      <c r="B734" s="313" t="str">
        <f>IF(+'10. Type 1 Emp Cov. Period Comp'!B743=0," ",+'10. Type 1 Emp Cov. Period Comp'!B743)</f>
        <v xml:space="preserve"> </v>
      </c>
      <c r="C734" s="466" t="str">
        <f>IF(+'10. Type 1 Emp Cov. Period Comp'!C743=0," ",+'10. Type 1 Emp Cov. Period Comp'!C743)</f>
        <v xml:space="preserve"> </v>
      </c>
      <c r="D734" s="313">
        <f>+'10. Type 1 Emp Cov. Period Comp'!AE743</f>
        <v>0</v>
      </c>
      <c r="E734" s="467">
        <f>+'11. Type 1 Emp 2020 FTE'!AG741+'11. Type 1 Emp 2020 FTE'!AH741</f>
        <v>0</v>
      </c>
      <c r="F734" s="313">
        <f>ROUND(IF('10. Type 1 Emp Cov. Period Comp'!B743=0,IF('8. Wage Rate Penalty'!U739=0,0,'8. Wage Rate Penalty'!U739),_xlfn.IFNA(VLOOKUP('10. Type 1 Emp Cov. Period Comp'!B743,'8. Wage Rate Penalty'!$B$17:$U$1016,20,FALSE),0)),0)</f>
        <v>0</v>
      </c>
    </row>
    <row r="735" spans="1:6" x14ac:dyDescent="0.25">
      <c r="A735" s="308">
        <f t="shared" si="11"/>
        <v>724</v>
      </c>
      <c r="B735" s="313" t="str">
        <f>IF(+'10. Type 1 Emp Cov. Period Comp'!B744=0," ",+'10. Type 1 Emp Cov. Period Comp'!B744)</f>
        <v xml:space="preserve"> </v>
      </c>
      <c r="C735" s="466" t="str">
        <f>IF(+'10. Type 1 Emp Cov. Period Comp'!C744=0," ",+'10. Type 1 Emp Cov. Period Comp'!C744)</f>
        <v xml:space="preserve"> </v>
      </c>
      <c r="D735" s="313">
        <f>+'10. Type 1 Emp Cov. Period Comp'!AE744</f>
        <v>0</v>
      </c>
      <c r="E735" s="467">
        <f>+'11. Type 1 Emp 2020 FTE'!AG742+'11. Type 1 Emp 2020 FTE'!AH742</f>
        <v>0</v>
      </c>
      <c r="F735" s="313">
        <f>ROUND(IF('10. Type 1 Emp Cov. Period Comp'!B744=0,IF('8. Wage Rate Penalty'!U740=0,0,'8. Wage Rate Penalty'!U740),_xlfn.IFNA(VLOOKUP('10. Type 1 Emp Cov. Period Comp'!B744,'8. Wage Rate Penalty'!$B$17:$U$1016,20,FALSE),0)),0)</f>
        <v>0</v>
      </c>
    </row>
    <row r="736" spans="1:6" x14ac:dyDescent="0.25">
      <c r="A736" s="308">
        <f t="shared" si="11"/>
        <v>725</v>
      </c>
      <c r="B736" s="313" t="str">
        <f>IF(+'10. Type 1 Emp Cov. Period Comp'!B745=0," ",+'10. Type 1 Emp Cov. Period Comp'!B745)</f>
        <v xml:space="preserve"> </v>
      </c>
      <c r="C736" s="466" t="str">
        <f>IF(+'10. Type 1 Emp Cov. Period Comp'!C745=0," ",+'10. Type 1 Emp Cov. Period Comp'!C745)</f>
        <v xml:space="preserve"> </v>
      </c>
      <c r="D736" s="313">
        <f>+'10. Type 1 Emp Cov. Period Comp'!AE745</f>
        <v>0</v>
      </c>
      <c r="E736" s="467">
        <f>+'11. Type 1 Emp 2020 FTE'!AG743+'11. Type 1 Emp 2020 FTE'!AH743</f>
        <v>0</v>
      </c>
      <c r="F736" s="313">
        <f>ROUND(IF('10. Type 1 Emp Cov. Period Comp'!B745=0,IF('8. Wage Rate Penalty'!U741=0,0,'8. Wage Rate Penalty'!U741),_xlfn.IFNA(VLOOKUP('10. Type 1 Emp Cov. Period Comp'!B745,'8. Wage Rate Penalty'!$B$17:$U$1016,20,FALSE),0)),0)</f>
        <v>0</v>
      </c>
    </row>
    <row r="737" spans="1:6" x14ac:dyDescent="0.25">
      <c r="A737" s="308">
        <f t="shared" si="11"/>
        <v>726</v>
      </c>
      <c r="B737" s="313" t="str">
        <f>IF(+'10. Type 1 Emp Cov. Period Comp'!B746=0," ",+'10. Type 1 Emp Cov. Period Comp'!B746)</f>
        <v xml:space="preserve"> </v>
      </c>
      <c r="C737" s="466" t="str">
        <f>IF(+'10. Type 1 Emp Cov. Period Comp'!C746=0," ",+'10. Type 1 Emp Cov. Period Comp'!C746)</f>
        <v xml:space="preserve"> </v>
      </c>
      <c r="D737" s="313">
        <f>+'10. Type 1 Emp Cov. Period Comp'!AE746</f>
        <v>0</v>
      </c>
      <c r="E737" s="467">
        <f>+'11. Type 1 Emp 2020 FTE'!AG744+'11. Type 1 Emp 2020 FTE'!AH744</f>
        <v>0</v>
      </c>
      <c r="F737" s="313">
        <f>ROUND(IF('10. Type 1 Emp Cov. Period Comp'!B746=0,IF('8. Wage Rate Penalty'!U742=0,0,'8. Wage Rate Penalty'!U742),_xlfn.IFNA(VLOOKUP('10. Type 1 Emp Cov. Period Comp'!B746,'8. Wage Rate Penalty'!$B$17:$U$1016,20,FALSE),0)),0)</f>
        <v>0</v>
      </c>
    </row>
    <row r="738" spans="1:6" x14ac:dyDescent="0.25">
      <c r="A738" s="308">
        <f t="shared" si="11"/>
        <v>727</v>
      </c>
      <c r="B738" s="313" t="str">
        <f>IF(+'10. Type 1 Emp Cov. Period Comp'!B747=0," ",+'10. Type 1 Emp Cov. Period Comp'!B747)</f>
        <v xml:space="preserve"> </v>
      </c>
      <c r="C738" s="466" t="str">
        <f>IF(+'10. Type 1 Emp Cov. Period Comp'!C747=0," ",+'10. Type 1 Emp Cov. Period Comp'!C747)</f>
        <v xml:space="preserve"> </v>
      </c>
      <c r="D738" s="313">
        <f>+'10. Type 1 Emp Cov. Period Comp'!AE747</f>
        <v>0</v>
      </c>
      <c r="E738" s="467">
        <f>+'11. Type 1 Emp 2020 FTE'!AG745+'11. Type 1 Emp 2020 FTE'!AH745</f>
        <v>0</v>
      </c>
      <c r="F738" s="313">
        <f>ROUND(IF('10. Type 1 Emp Cov. Period Comp'!B747=0,IF('8. Wage Rate Penalty'!U743=0,0,'8. Wage Rate Penalty'!U743),_xlfn.IFNA(VLOOKUP('10. Type 1 Emp Cov. Period Comp'!B747,'8. Wage Rate Penalty'!$B$17:$U$1016,20,FALSE),0)),0)</f>
        <v>0</v>
      </c>
    </row>
    <row r="739" spans="1:6" x14ac:dyDescent="0.25">
      <c r="A739" s="308">
        <f t="shared" si="11"/>
        <v>728</v>
      </c>
      <c r="B739" s="313" t="str">
        <f>IF(+'10. Type 1 Emp Cov. Period Comp'!B748=0," ",+'10. Type 1 Emp Cov. Period Comp'!B748)</f>
        <v xml:space="preserve"> </v>
      </c>
      <c r="C739" s="466" t="str">
        <f>IF(+'10. Type 1 Emp Cov. Period Comp'!C748=0," ",+'10. Type 1 Emp Cov. Period Comp'!C748)</f>
        <v xml:space="preserve"> </v>
      </c>
      <c r="D739" s="313">
        <f>+'10. Type 1 Emp Cov. Period Comp'!AE748</f>
        <v>0</v>
      </c>
      <c r="E739" s="467">
        <f>+'11. Type 1 Emp 2020 FTE'!AG746+'11. Type 1 Emp 2020 FTE'!AH746</f>
        <v>0</v>
      </c>
      <c r="F739" s="313">
        <f>ROUND(IF('10. Type 1 Emp Cov. Period Comp'!B748=0,IF('8. Wage Rate Penalty'!U744=0,0,'8. Wage Rate Penalty'!U744),_xlfn.IFNA(VLOOKUP('10. Type 1 Emp Cov. Period Comp'!B748,'8. Wage Rate Penalty'!$B$17:$U$1016,20,FALSE),0)),0)</f>
        <v>0</v>
      </c>
    </row>
    <row r="740" spans="1:6" x14ac:dyDescent="0.25">
      <c r="A740" s="308">
        <f t="shared" si="11"/>
        <v>729</v>
      </c>
      <c r="B740" s="313" t="str">
        <f>IF(+'10. Type 1 Emp Cov. Period Comp'!B749=0," ",+'10. Type 1 Emp Cov. Period Comp'!B749)</f>
        <v xml:space="preserve"> </v>
      </c>
      <c r="C740" s="466" t="str">
        <f>IF(+'10. Type 1 Emp Cov. Period Comp'!C749=0," ",+'10. Type 1 Emp Cov. Period Comp'!C749)</f>
        <v xml:space="preserve"> </v>
      </c>
      <c r="D740" s="313">
        <f>+'10. Type 1 Emp Cov. Period Comp'!AE749</f>
        <v>0</v>
      </c>
      <c r="E740" s="467">
        <f>+'11. Type 1 Emp 2020 FTE'!AG747+'11. Type 1 Emp 2020 FTE'!AH747</f>
        <v>0</v>
      </c>
      <c r="F740" s="313">
        <f>ROUND(IF('10. Type 1 Emp Cov. Period Comp'!B749=0,IF('8. Wage Rate Penalty'!U745=0,0,'8. Wage Rate Penalty'!U745),_xlfn.IFNA(VLOOKUP('10. Type 1 Emp Cov. Period Comp'!B749,'8. Wage Rate Penalty'!$B$17:$U$1016,20,FALSE),0)),0)</f>
        <v>0</v>
      </c>
    </row>
    <row r="741" spans="1:6" x14ac:dyDescent="0.25">
      <c r="A741" s="308">
        <f t="shared" si="11"/>
        <v>730</v>
      </c>
      <c r="B741" s="313" t="str">
        <f>IF(+'10. Type 1 Emp Cov. Period Comp'!B750=0," ",+'10. Type 1 Emp Cov. Period Comp'!B750)</f>
        <v xml:space="preserve"> </v>
      </c>
      <c r="C741" s="466" t="str">
        <f>IF(+'10. Type 1 Emp Cov. Period Comp'!C750=0," ",+'10. Type 1 Emp Cov. Period Comp'!C750)</f>
        <v xml:space="preserve"> </v>
      </c>
      <c r="D741" s="313">
        <f>+'10. Type 1 Emp Cov. Period Comp'!AE750</f>
        <v>0</v>
      </c>
      <c r="E741" s="467">
        <f>+'11. Type 1 Emp 2020 FTE'!AG748+'11. Type 1 Emp 2020 FTE'!AH748</f>
        <v>0</v>
      </c>
      <c r="F741" s="313">
        <f>ROUND(IF('10. Type 1 Emp Cov. Period Comp'!B750=0,IF('8. Wage Rate Penalty'!U746=0,0,'8. Wage Rate Penalty'!U746),_xlfn.IFNA(VLOOKUP('10. Type 1 Emp Cov. Period Comp'!B750,'8. Wage Rate Penalty'!$B$17:$U$1016,20,FALSE),0)),0)</f>
        <v>0</v>
      </c>
    </row>
    <row r="742" spans="1:6" x14ac:dyDescent="0.25">
      <c r="A742" s="308">
        <f t="shared" si="11"/>
        <v>731</v>
      </c>
      <c r="B742" s="313" t="str">
        <f>IF(+'10. Type 1 Emp Cov. Period Comp'!B751=0," ",+'10. Type 1 Emp Cov. Period Comp'!B751)</f>
        <v xml:space="preserve"> </v>
      </c>
      <c r="C742" s="466" t="str">
        <f>IF(+'10. Type 1 Emp Cov. Period Comp'!C751=0," ",+'10. Type 1 Emp Cov. Period Comp'!C751)</f>
        <v xml:space="preserve"> </v>
      </c>
      <c r="D742" s="313">
        <f>+'10. Type 1 Emp Cov. Period Comp'!AE751</f>
        <v>0</v>
      </c>
      <c r="E742" s="467">
        <f>+'11. Type 1 Emp 2020 FTE'!AG749+'11. Type 1 Emp 2020 FTE'!AH749</f>
        <v>0</v>
      </c>
      <c r="F742" s="313">
        <f>ROUND(IF('10. Type 1 Emp Cov. Period Comp'!B751=0,IF('8. Wage Rate Penalty'!U747=0,0,'8. Wage Rate Penalty'!U747),_xlfn.IFNA(VLOOKUP('10. Type 1 Emp Cov. Period Comp'!B751,'8. Wage Rate Penalty'!$B$17:$U$1016,20,FALSE),0)),0)</f>
        <v>0</v>
      </c>
    </row>
    <row r="743" spans="1:6" x14ac:dyDescent="0.25">
      <c r="A743" s="308">
        <f t="shared" si="11"/>
        <v>732</v>
      </c>
      <c r="B743" s="313" t="str">
        <f>IF(+'10. Type 1 Emp Cov. Period Comp'!B752=0," ",+'10. Type 1 Emp Cov. Period Comp'!B752)</f>
        <v xml:space="preserve"> </v>
      </c>
      <c r="C743" s="466" t="str">
        <f>IF(+'10. Type 1 Emp Cov. Period Comp'!C752=0," ",+'10. Type 1 Emp Cov. Period Comp'!C752)</f>
        <v xml:space="preserve"> </v>
      </c>
      <c r="D743" s="313">
        <f>+'10. Type 1 Emp Cov. Period Comp'!AE752</f>
        <v>0</v>
      </c>
      <c r="E743" s="467">
        <f>+'11. Type 1 Emp 2020 FTE'!AG750+'11. Type 1 Emp 2020 FTE'!AH750</f>
        <v>0</v>
      </c>
      <c r="F743" s="313">
        <f>ROUND(IF('10. Type 1 Emp Cov. Period Comp'!B752=0,IF('8. Wage Rate Penalty'!U748=0,0,'8. Wage Rate Penalty'!U748),_xlfn.IFNA(VLOOKUP('10. Type 1 Emp Cov. Period Comp'!B752,'8. Wage Rate Penalty'!$B$17:$U$1016,20,FALSE),0)),0)</f>
        <v>0</v>
      </c>
    </row>
    <row r="744" spans="1:6" x14ac:dyDescent="0.25">
      <c r="A744" s="308">
        <f t="shared" si="11"/>
        <v>733</v>
      </c>
      <c r="B744" s="313" t="str">
        <f>IF(+'10. Type 1 Emp Cov. Period Comp'!B753=0," ",+'10. Type 1 Emp Cov. Period Comp'!B753)</f>
        <v xml:space="preserve"> </v>
      </c>
      <c r="C744" s="466" t="str">
        <f>IF(+'10. Type 1 Emp Cov. Period Comp'!C753=0," ",+'10. Type 1 Emp Cov. Period Comp'!C753)</f>
        <v xml:space="preserve"> </v>
      </c>
      <c r="D744" s="313">
        <f>+'10. Type 1 Emp Cov. Period Comp'!AE753</f>
        <v>0</v>
      </c>
      <c r="E744" s="467">
        <f>+'11. Type 1 Emp 2020 FTE'!AG751+'11. Type 1 Emp 2020 FTE'!AH751</f>
        <v>0</v>
      </c>
      <c r="F744" s="313">
        <f>ROUND(IF('10. Type 1 Emp Cov. Period Comp'!B753=0,IF('8. Wage Rate Penalty'!U749=0,0,'8. Wage Rate Penalty'!U749),_xlfn.IFNA(VLOOKUP('10. Type 1 Emp Cov. Period Comp'!B753,'8. Wage Rate Penalty'!$B$17:$U$1016,20,FALSE),0)),0)</f>
        <v>0</v>
      </c>
    </row>
    <row r="745" spans="1:6" x14ac:dyDescent="0.25">
      <c r="A745" s="308">
        <f t="shared" si="11"/>
        <v>734</v>
      </c>
      <c r="B745" s="313" t="str">
        <f>IF(+'10. Type 1 Emp Cov. Period Comp'!B754=0," ",+'10. Type 1 Emp Cov. Period Comp'!B754)</f>
        <v xml:space="preserve"> </v>
      </c>
      <c r="C745" s="466" t="str">
        <f>IF(+'10. Type 1 Emp Cov. Period Comp'!C754=0," ",+'10. Type 1 Emp Cov. Period Comp'!C754)</f>
        <v xml:space="preserve"> </v>
      </c>
      <c r="D745" s="313">
        <f>+'10. Type 1 Emp Cov. Period Comp'!AE754</f>
        <v>0</v>
      </c>
      <c r="E745" s="467">
        <f>+'11. Type 1 Emp 2020 FTE'!AG752+'11. Type 1 Emp 2020 FTE'!AH752</f>
        <v>0</v>
      </c>
      <c r="F745" s="313">
        <f>ROUND(IF('10. Type 1 Emp Cov. Period Comp'!B754=0,IF('8. Wage Rate Penalty'!U750=0,0,'8. Wage Rate Penalty'!U750),_xlfn.IFNA(VLOOKUP('10. Type 1 Emp Cov. Period Comp'!B754,'8. Wage Rate Penalty'!$B$17:$U$1016,20,FALSE),0)),0)</f>
        <v>0</v>
      </c>
    </row>
    <row r="746" spans="1:6" x14ac:dyDescent="0.25">
      <c r="A746" s="308">
        <f t="shared" si="11"/>
        <v>735</v>
      </c>
      <c r="B746" s="313" t="str">
        <f>IF(+'10. Type 1 Emp Cov. Period Comp'!B755=0," ",+'10. Type 1 Emp Cov. Period Comp'!B755)</f>
        <v xml:space="preserve"> </v>
      </c>
      <c r="C746" s="466" t="str">
        <f>IF(+'10. Type 1 Emp Cov. Period Comp'!C755=0," ",+'10. Type 1 Emp Cov. Period Comp'!C755)</f>
        <v xml:space="preserve"> </v>
      </c>
      <c r="D746" s="313">
        <f>+'10. Type 1 Emp Cov. Period Comp'!AE755</f>
        <v>0</v>
      </c>
      <c r="E746" s="467">
        <f>+'11. Type 1 Emp 2020 FTE'!AG753+'11. Type 1 Emp 2020 FTE'!AH753</f>
        <v>0</v>
      </c>
      <c r="F746" s="313">
        <f>ROUND(IF('10. Type 1 Emp Cov. Period Comp'!B755=0,IF('8. Wage Rate Penalty'!U751=0,0,'8. Wage Rate Penalty'!U751),_xlfn.IFNA(VLOOKUP('10. Type 1 Emp Cov. Period Comp'!B755,'8. Wage Rate Penalty'!$B$17:$U$1016,20,FALSE),0)),0)</f>
        <v>0</v>
      </c>
    </row>
    <row r="747" spans="1:6" x14ac:dyDescent="0.25">
      <c r="A747" s="308">
        <f t="shared" si="11"/>
        <v>736</v>
      </c>
      <c r="B747" s="313" t="str">
        <f>IF(+'10. Type 1 Emp Cov. Period Comp'!B756=0," ",+'10. Type 1 Emp Cov. Period Comp'!B756)</f>
        <v xml:space="preserve"> </v>
      </c>
      <c r="C747" s="466" t="str">
        <f>IF(+'10. Type 1 Emp Cov. Period Comp'!C756=0," ",+'10. Type 1 Emp Cov. Period Comp'!C756)</f>
        <v xml:space="preserve"> </v>
      </c>
      <c r="D747" s="313">
        <f>+'10. Type 1 Emp Cov. Period Comp'!AE756</f>
        <v>0</v>
      </c>
      <c r="E747" s="467">
        <f>+'11. Type 1 Emp 2020 FTE'!AG754+'11. Type 1 Emp 2020 FTE'!AH754</f>
        <v>0</v>
      </c>
      <c r="F747" s="313">
        <f>ROUND(IF('10. Type 1 Emp Cov. Period Comp'!B756=0,IF('8. Wage Rate Penalty'!U752=0,0,'8. Wage Rate Penalty'!U752),_xlfn.IFNA(VLOOKUP('10. Type 1 Emp Cov. Period Comp'!B756,'8. Wage Rate Penalty'!$B$17:$U$1016,20,FALSE),0)),0)</f>
        <v>0</v>
      </c>
    </row>
    <row r="748" spans="1:6" x14ac:dyDescent="0.25">
      <c r="A748" s="308">
        <f t="shared" si="11"/>
        <v>737</v>
      </c>
      <c r="B748" s="313" t="str">
        <f>IF(+'10. Type 1 Emp Cov. Period Comp'!B757=0," ",+'10. Type 1 Emp Cov. Period Comp'!B757)</f>
        <v xml:space="preserve"> </v>
      </c>
      <c r="C748" s="466" t="str">
        <f>IF(+'10. Type 1 Emp Cov. Period Comp'!C757=0," ",+'10. Type 1 Emp Cov. Period Comp'!C757)</f>
        <v xml:space="preserve"> </v>
      </c>
      <c r="D748" s="313">
        <f>+'10. Type 1 Emp Cov. Period Comp'!AE757</f>
        <v>0</v>
      </c>
      <c r="E748" s="467">
        <f>+'11. Type 1 Emp 2020 FTE'!AG755+'11. Type 1 Emp 2020 FTE'!AH755</f>
        <v>0</v>
      </c>
      <c r="F748" s="313">
        <f>ROUND(IF('10. Type 1 Emp Cov. Period Comp'!B757=0,IF('8. Wage Rate Penalty'!U753=0,0,'8. Wage Rate Penalty'!U753),_xlfn.IFNA(VLOOKUP('10. Type 1 Emp Cov. Period Comp'!B757,'8. Wage Rate Penalty'!$B$17:$U$1016,20,FALSE),0)),0)</f>
        <v>0</v>
      </c>
    </row>
    <row r="749" spans="1:6" x14ac:dyDescent="0.25">
      <c r="A749" s="308">
        <f t="shared" si="11"/>
        <v>738</v>
      </c>
      <c r="B749" s="313" t="str">
        <f>IF(+'10. Type 1 Emp Cov. Period Comp'!B758=0," ",+'10. Type 1 Emp Cov. Period Comp'!B758)</f>
        <v xml:space="preserve"> </v>
      </c>
      <c r="C749" s="466" t="str">
        <f>IF(+'10. Type 1 Emp Cov. Period Comp'!C758=0," ",+'10. Type 1 Emp Cov. Period Comp'!C758)</f>
        <v xml:space="preserve"> </v>
      </c>
      <c r="D749" s="313">
        <f>+'10. Type 1 Emp Cov. Period Comp'!AE758</f>
        <v>0</v>
      </c>
      <c r="E749" s="467">
        <f>+'11. Type 1 Emp 2020 FTE'!AG756+'11. Type 1 Emp 2020 FTE'!AH756</f>
        <v>0</v>
      </c>
      <c r="F749" s="313">
        <f>ROUND(IF('10. Type 1 Emp Cov. Period Comp'!B758=0,IF('8. Wage Rate Penalty'!U754=0,0,'8. Wage Rate Penalty'!U754),_xlfn.IFNA(VLOOKUP('10. Type 1 Emp Cov. Period Comp'!B758,'8. Wage Rate Penalty'!$B$17:$U$1016,20,FALSE),0)),0)</f>
        <v>0</v>
      </c>
    </row>
    <row r="750" spans="1:6" x14ac:dyDescent="0.25">
      <c r="A750" s="308">
        <f t="shared" si="11"/>
        <v>739</v>
      </c>
      <c r="B750" s="313" t="str">
        <f>IF(+'10. Type 1 Emp Cov. Period Comp'!B759=0," ",+'10. Type 1 Emp Cov. Period Comp'!B759)</f>
        <v xml:space="preserve"> </v>
      </c>
      <c r="C750" s="466" t="str">
        <f>IF(+'10. Type 1 Emp Cov. Period Comp'!C759=0," ",+'10. Type 1 Emp Cov. Period Comp'!C759)</f>
        <v xml:space="preserve"> </v>
      </c>
      <c r="D750" s="313">
        <f>+'10. Type 1 Emp Cov. Period Comp'!AE759</f>
        <v>0</v>
      </c>
      <c r="E750" s="467">
        <f>+'11. Type 1 Emp 2020 FTE'!AG757+'11. Type 1 Emp 2020 FTE'!AH757</f>
        <v>0</v>
      </c>
      <c r="F750" s="313">
        <f>ROUND(IF('10. Type 1 Emp Cov. Period Comp'!B759=0,IF('8. Wage Rate Penalty'!U755=0,0,'8. Wage Rate Penalty'!U755),_xlfn.IFNA(VLOOKUP('10. Type 1 Emp Cov. Period Comp'!B759,'8. Wage Rate Penalty'!$B$17:$U$1016,20,FALSE),0)),0)</f>
        <v>0</v>
      </c>
    </row>
    <row r="751" spans="1:6" x14ac:dyDescent="0.25">
      <c r="A751" s="308">
        <f t="shared" si="11"/>
        <v>740</v>
      </c>
      <c r="B751" s="313" t="str">
        <f>IF(+'10. Type 1 Emp Cov. Period Comp'!B760=0," ",+'10. Type 1 Emp Cov. Period Comp'!B760)</f>
        <v xml:space="preserve"> </v>
      </c>
      <c r="C751" s="466" t="str">
        <f>IF(+'10. Type 1 Emp Cov. Period Comp'!C760=0," ",+'10. Type 1 Emp Cov. Period Comp'!C760)</f>
        <v xml:space="preserve"> </v>
      </c>
      <c r="D751" s="313">
        <f>+'10. Type 1 Emp Cov. Period Comp'!AE760</f>
        <v>0</v>
      </c>
      <c r="E751" s="467">
        <f>+'11. Type 1 Emp 2020 FTE'!AG758+'11. Type 1 Emp 2020 FTE'!AH758</f>
        <v>0</v>
      </c>
      <c r="F751" s="313">
        <f>ROUND(IF('10. Type 1 Emp Cov. Period Comp'!B760=0,IF('8. Wage Rate Penalty'!U756=0,0,'8. Wage Rate Penalty'!U756),_xlfn.IFNA(VLOOKUP('10. Type 1 Emp Cov. Period Comp'!B760,'8. Wage Rate Penalty'!$B$17:$U$1016,20,FALSE),0)),0)</f>
        <v>0</v>
      </c>
    </row>
    <row r="752" spans="1:6" x14ac:dyDescent="0.25">
      <c r="A752" s="308">
        <f t="shared" si="11"/>
        <v>741</v>
      </c>
      <c r="B752" s="313" t="str">
        <f>IF(+'10. Type 1 Emp Cov. Period Comp'!B761=0," ",+'10. Type 1 Emp Cov. Period Comp'!B761)</f>
        <v xml:space="preserve"> </v>
      </c>
      <c r="C752" s="466" t="str">
        <f>IF(+'10. Type 1 Emp Cov. Period Comp'!C761=0," ",+'10. Type 1 Emp Cov. Period Comp'!C761)</f>
        <v xml:space="preserve"> </v>
      </c>
      <c r="D752" s="313">
        <f>+'10. Type 1 Emp Cov. Period Comp'!AE761</f>
        <v>0</v>
      </c>
      <c r="E752" s="467">
        <f>+'11. Type 1 Emp 2020 FTE'!AG759+'11. Type 1 Emp 2020 FTE'!AH759</f>
        <v>0</v>
      </c>
      <c r="F752" s="313">
        <f>ROUND(IF('10. Type 1 Emp Cov. Period Comp'!B761=0,IF('8. Wage Rate Penalty'!U757=0,0,'8. Wage Rate Penalty'!U757),_xlfn.IFNA(VLOOKUP('10. Type 1 Emp Cov. Period Comp'!B761,'8. Wage Rate Penalty'!$B$17:$U$1016,20,FALSE),0)),0)</f>
        <v>0</v>
      </c>
    </row>
    <row r="753" spans="1:6" x14ac:dyDescent="0.25">
      <c r="A753" s="308">
        <f t="shared" si="11"/>
        <v>742</v>
      </c>
      <c r="B753" s="313" t="str">
        <f>IF(+'10. Type 1 Emp Cov. Period Comp'!B762=0," ",+'10. Type 1 Emp Cov. Period Comp'!B762)</f>
        <v xml:space="preserve"> </v>
      </c>
      <c r="C753" s="466" t="str">
        <f>IF(+'10. Type 1 Emp Cov. Period Comp'!C762=0," ",+'10. Type 1 Emp Cov. Period Comp'!C762)</f>
        <v xml:space="preserve"> </v>
      </c>
      <c r="D753" s="313">
        <f>+'10. Type 1 Emp Cov. Period Comp'!AE762</f>
        <v>0</v>
      </c>
      <c r="E753" s="467">
        <f>+'11. Type 1 Emp 2020 FTE'!AG760+'11. Type 1 Emp 2020 FTE'!AH760</f>
        <v>0</v>
      </c>
      <c r="F753" s="313">
        <f>ROUND(IF('10. Type 1 Emp Cov. Period Comp'!B762=0,IF('8. Wage Rate Penalty'!U758=0,0,'8. Wage Rate Penalty'!U758),_xlfn.IFNA(VLOOKUP('10. Type 1 Emp Cov. Period Comp'!B762,'8. Wage Rate Penalty'!$B$17:$U$1016,20,FALSE),0)),0)</f>
        <v>0</v>
      </c>
    </row>
    <row r="754" spans="1:6" x14ac:dyDescent="0.25">
      <c r="A754" s="308">
        <f t="shared" si="11"/>
        <v>743</v>
      </c>
      <c r="B754" s="313" t="str">
        <f>IF(+'10. Type 1 Emp Cov. Period Comp'!B763=0," ",+'10. Type 1 Emp Cov. Period Comp'!B763)</f>
        <v xml:space="preserve"> </v>
      </c>
      <c r="C754" s="466" t="str">
        <f>IF(+'10. Type 1 Emp Cov. Period Comp'!C763=0," ",+'10. Type 1 Emp Cov. Period Comp'!C763)</f>
        <v xml:space="preserve"> </v>
      </c>
      <c r="D754" s="313">
        <f>+'10. Type 1 Emp Cov. Period Comp'!AE763</f>
        <v>0</v>
      </c>
      <c r="E754" s="467">
        <f>+'11. Type 1 Emp 2020 FTE'!AG761+'11. Type 1 Emp 2020 FTE'!AH761</f>
        <v>0</v>
      </c>
      <c r="F754" s="313">
        <f>ROUND(IF('10. Type 1 Emp Cov. Period Comp'!B763=0,IF('8. Wage Rate Penalty'!U759=0,0,'8. Wage Rate Penalty'!U759),_xlfn.IFNA(VLOOKUP('10. Type 1 Emp Cov. Period Comp'!B763,'8. Wage Rate Penalty'!$B$17:$U$1016,20,FALSE),0)),0)</f>
        <v>0</v>
      </c>
    </row>
    <row r="755" spans="1:6" x14ac:dyDescent="0.25">
      <c r="A755" s="308">
        <f t="shared" si="11"/>
        <v>744</v>
      </c>
      <c r="B755" s="313" t="str">
        <f>IF(+'10. Type 1 Emp Cov. Period Comp'!B764=0," ",+'10. Type 1 Emp Cov. Period Comp'!B764)</f>
        <v xml:space="preserve"> </v>
      </c>
      <c r="C755" s="466" t="str">
        <f>IF(+'10. Type 1 Emp Cov. Period Comp'!C764=0," ",+'10. Type 1 Emp Cov. Period Comp'!C764)</f>
        <v xml:space="preserve"> </v>
      </c>
      <c r="D755" s="313">
        <f>+'10. Type 1 Emp Cov. Period Comp'!AE764</f>
        <v>0</v>
      </c>
      <c r="E755" s="467">
        <f>+'11. Type 1 Emp 2020 FTE'!AG762+'11. Type 1 Emp 2020 FTE'!AH762</f>
        <v>0</v>
      </c>
      <c r="F755" s="313">
        <f>ROUND(IF('10. Type 1 Emp Cov. Period Comp'!B764=0,IF('8. Wage Rate Penalty'!U760=0,0,'8. Wage Rate Penalty'!U760),_xlfn.IFNA(VLOOKUP('10. Type 1 Emp Cov. Period Comp'!B764,'8. Wage Rate Penalty'!$B$17:$U$1016,20,FALSE),0)),0)</f>
        <v>0</v>
      </c>
    </row>
    <row r="756" spans="1:6" x14ac:dyDescent="0.25">
      <c r="A756" s="308">
        <f t="shared" si="11"/>
        <v>745</v>
      </c>
      <c r="B756" s="313" t="str">
        <f>IF(+'10. Type 1 Emp Cov. Period Comp'!B765=0," ",+'10. Type 1 Emp Cov. Period Comp'!B765)</f>
        <v xml:space="preserve"> </v>
      </c>
      <c r="C756" s="466" t="str">
        <f>IF(+'10. Type 1 Emp Cov. Period Comp'!C765=0," ",+'10. Type 1 Emp Cov. Period Comp'!C765)</f>
        <v xml:space="preserve"> </v>
      </c>
      <c r="D756" s="313">
        <f>+'10. Type 1 Emp Cov. Period Comp'!AE765</f>
        <v>0</v>
      </c>
      <c r="E756" s="467">
        <f>+'11. Type 1 Emp 2020 FTE'!AG763+'11. Type 1 Emp 2020 FTE'!AH763</f>
        <v>0</v>
      </c>
      <c r="F756" s="313">
        <f>ROUND(IF('10. Type 1 Emp Cov. Period Comp'!B765=0,IF('8. Wage Rate Penalty'!U761=0,0,'8. Wage Rate Penalty'!U761),_xlfn.IFNA(VLOOKUP('10. Type 1 Emp Cov. Period Comp'!B765,'8. Wage Rate Penalty'!$B$17:$U$1016,20,FALSE),0)),0)</f>
        <v>0</v>
      </c>
    </row>
    <row r="757" spans="1:6" x14ac:dyDescent="0.25">
      <c r="A757" s="308">
        <f t="shared" si="11"/>
        <v>746</v>
      </c>
      <c r="B757" s="313" t="str">
        <f>IF(+'10. Type 1 Emp Cov. Period Comp'!B766=0," ",+'10. Type 1 Emp Cov. Period Comp'!B766)</f>
        <v xml:space="preserve"> </v>
      </c>
      <c r="C757" s="466" t="str">
        <f>IF(+'10. Type 1 Emp Cov. Period Comp'!C766=0," ",+'10. Type 1 Emp Cov. Period Comp'!C766)</f>
        <v xml:space="preserve"> </v>
      </c>
      <c r="D757" s="313">
        <f>+'10. Type 1 Emp Cov. Period Comp'!AE766</f>
        <v>0</v>
      </c>
      <c r="E757" s="467">
        <f>+'11. Type 1 Emp 2020 FTE'!AG764+'11. Type 1 Emp 2020 FTE'!AH764</f>
        <v>0</v>
      </c>
      <c r="F757" s="313">
        <f>ROUND(IF('10. Type 1 Emp Cov. Period Comp'!B766=0,IF('8. Wage Rate Penalty'!U762=0,0,'8. Wage Rate Penalty'!U762),_xlfn.IFNA(VLOOKUP('10. Type 1 Emp Cov. Period Comp'!B766,'8. Wage Rate Penalty'!$B$17:$U$1016,20,FALSE),0)),0)</f>
        <v>0</v>
      </c>
    </row>
    <row r="758" spans="1:6" x14ac:dyDescent="0.25">
      <c r="A758" s="308">
        <f t="shared" si="11"/>
        <v>747</v>
      </c>
      <c r="B758" s="313" t="str">
        <f>IF(+'10. Type 1 Emp Cov. Period Comp'!B767=0," ",+'10. Type 1 Emp Cov. Period Comp'!B767)</f>
        <v xml:space="preserve"> </v>
      </c>
      <c r="C758" s="466" t="str">
        <f>IF(+'10. Type 1 Emp Cov. Period Comp'!C767=0," ",+'10. Type 1 Emp Cov. Period Comp'!C767)</f>
        <v xml:space="preserve"> </v>
      </c>
      <c r="D758" s="313">
        <f>+'10. Type 1 Emp Cov. Period Comp'!AE767</f>
        <v>0</v>
      </c>
      <c r="E758" s="467">
        <f>+'11. Type 1 Emp 2020 FTE'!AG765+'11. Type 1 Emp 2020 FTE'!AH765</f>
        <v>0</v>
      </c>
      <c r="F758" s="313">
        <f>ROUND(IF('10. Type 1 Emp Cov. Period Comp'!B767=0,IF('8. Wage Rate Penalty'!U763=0,0,'8. Wage Rate Penalty'!U763),_xlfn.IFNA(VLOOKUP('10. Type 1 Emp Cov. Period Comp'!B767,'8. Wage Rate Penalty'!$B$17:$U$1016,20,FALSE),0)),0)</f>
        <v>0</v>
      </c>
    </row>
    <row r="759" spans="1:6" x14ac:dyDescent="0.25">
      <c r="A759" s="308">
        <f t="shared" si="11"/>
        <v>748</v>
      </c>
      <c r="B759" s="313" t="str">
        <f>IF(+'10. Type 1 Emp Cov. Period Comp'!B768=0," ",+'10. Type 1 Emp Cov. Period Comp'!B768)</f>
        <v xml:space="preserve"> </v>
      </c>
      <c r="C759" s="466" t="str">
        <f>IF(+'10. Type 1 Emp Cov. Period Comp'!C768=0," ",+'10. Type 1 Emp Cov. Period Comp'!C768)</f>
        <v xml:space="preserve"> </v>
      </c>
      <c r="D759" s="313">
        <f>+'10. Type 1 Emp Cov. Period Comp'!AE768</f>
        <v>0</v>
      </c>
      <c r="E759" s="467">
        <f>+'11. Type 1 Emp 2020 FTE'!AG766+'11. Type 1 Emp 2020 FTE'!AH766</f>
        <v>0</v>
      </c>
      <c r="F759" s="313">
        <f>ROUND(IF('10. Type 1 Emp Cov. Period Comp'!B768=0,IF('8. Wage Rate Penalty'!U764=0,0,'8. Wage Rate Penalty'!U764),_xlfn.IFNA(VLOOKUP('10. Type 1 Emp Cov. Period Comp'!B768,'8. Wage Rate Penalty'!$B$17:$U$1016,20,FALSE),0)),0)</f>
        <v>0</v>
      </c>
    </row>
    <row r="760" spans="1:6" x14ac:dyDescent="0.25">
      <c r="A760" s="308">
        <f t="shared" si="11"/>
        <v>749</v>
      </c>
      <c r="B760" s="313" t="str">
        <f>IF(+'10. Type 1 Emp Cov. Period Comp'!B769=0," ",+'10. Type 1 Emp Cov. Period Comp'!B769)</f>
        <v xml:space="preserve"> </v>
      </c>
      <c r="C760" s="466" t="str">
        <f>IF(+'10. Type 1 Emp Cov. Period Comp'!C769=0," ",+'10. Type 1 Emp Cov. Period Comp'!C769)</f>
        <v xml:space="preserve"> </v>
      </c>
      <c r="D760" s="313">
        <f>+'10. Type 1 Emp Cov. Period Comp'!AE769</f>
        <v>0</v>
      </c>
      <c r="E760" s="467">
        <f>+'11. Type 1 Emp 2020 FTE'!AG767+'11. Type 1 Emp 2020 FTE'!AH767</f>
        <v>0</v>
      </c>
      <c r="F760" s="313">
        <f>ROUND(IF('10. Type 1 Emp Cov. Period Comp'!B769=0,IF('8. Wage Rate Penalty'!U765=0,0,'8. Wage Rate Penalty'!U765),_xlfn.IFNA(VLOOKUP('10. Type 1 Emp Cov. Period Comp'!B769,'8. Wage Rate Penalty'!$B$17:$U$1016,20,FALSE),0)),0)</f>
        <v>0</v>
      </c>
    </row>
    <row r="761" spans="1:6" x14ac:dyDescent="0.25">
      <c r="A761" s="308">
        <f t="shared" si="11"/>
        <v>750</v>
      </c>
      <c r="B761" s="313" t="str">
        <f>IF(+'10. Type 1 Emp Cov. Period Comp'!B770=0," ",+'10. Type 1 Emp Cov. Period Comp'!B770)</f>
        <v xml:space="preserve"> </v>
      </c>
      <c r="C761" s="466" t="str">
        <f>IF(+'10. Type 1 Emp Cov. Period Comp'!C770=0," ",+'10. Type 1 Emp Cov. Period Comp'!C770)</f>
        <v xml:space="preserve"> </v>
      </c>
      <c r="D761" s="313">
        <f>+'10. Type 1 Emp Cov. Period Comp'!AE770</f>
        <v>0</v>
      </c>
      <c r="E761" s="467">
        <f>+'11. Type 1 Emp 2020 FTE'!AG768+'11. Type 1 Emp 2020 FTE'!AH768</f>
        <v>0</v>
      </c>
      <c r="F761" s="313">
        <f>ROUND(IF('10. Type 1 Emp Cov. Period Comp'!B770=0,IF('8. Wage Rate Penalty'!U766=0,0,'8. Wage Rate Penalty'!U766),_xlfn.IFNA(VLOOKUP('10. Type 1 Emp Cov. Period Comp'!B770,'8. Wage Rate Penalty'!$B$17:$U$1016,20,FALSE),0)),0)</f>
        <v>0</v>
      </c>
    </row>
    <row r="762" spans="1:6" x14ac:dyDescent="0.25">
      <c r="A762" s="308">
        <f t="shared" si="11"/>
        <v>751</v>
      </c>
      <c r="B762" s="313" t="str">
        <f>IF(+'10. Type 1 Emp Cov. Period Comp'!B771=0," ",+'10. Type 1 Emp Cov. Period Comp'!B771)</f>
        <v xml:space="preserve"> </v>
      </c>
      <c r="C762" s="466" t="str">
        <f>IF(+'10. Type 1 Emp Cov. Period Comp'!C771=0," ",+'10. Type 1 Emp Cov. Period Comp'!C771)</f>
        <v xml:space="preserve"> </v>
      </c>
      <c r="D762" s="313">
        <f>+'10. Type 1 Emp Cov. Period Comp'!AE771</f>
        <v>0</v>
      </c>
      <c r="E762" s="467">
        <f>+'11. Type 1 Emp 2020 FTE'!AG769+'11. Type 1 Emp 2020 FTE'!AH769</f>
        <v>0</v>
      </c>
      <c r="F762" s="313">
        <f>ROUND(IF('10. Type 1 Emp Cov. Period Comp'!B771=0,IF('8. Wage Rate Penalty'!U767=0,0,'8. Wage Rate Penalty'!U767),_xlfn.IFNA(VLOOKUP('10. Type 1 Emp Cov. Period Comp'!B771,'8. Wage Rate Penalty'!$B$17:$U$1016,20,FALSE),0)),0)</f>
        <v>0</v>
      </c>
    </row>
    <row r="763" spans="1:6" x14ac:dyDescent="0.25">
      <c r="A763" s="308">
        <f t="shared" si="11"/>
        <v>752</v>
      </c>
      <c r="B763" s="313" t="str">
        <f>IF(+'10. Type 1 Emp Cov. Period Comp'!B772=0," ",+'10. Type 1 Emp Cov. Period Comp'!B772)</f>
        <v xml:space="preserve"> </v>
      </c>
      <c r="C763" s="466" t="str">
        <f>IF(+'10. Type 1 Emp Cov. Period Comp'!C772=0," ",+'10. Type 1 Emp Cov. Period Comp'!C772)</f>
        <v xml:space="preserve"> </v>
      </c>
      <c r="D763" s="313">
        <f>+'10. Type 1 Emp Cov. Period Comp'!AE772</f>
        <v>0</v>
      </c>
      <c r="E763" s="467">
        <f>+'11. Type 1 Emp 2020 FTE'!AG770+'11. Type 1 Emp 2020 FTE'!AH770</f>
        <v>0</v>
      </c>
      <c r="F763" s="313">
        <f>ROUND(IF('10. Type 1 Emp Cov. Period Comp'!B772=0,IF('8. Wage Rate Penalty'!U768=0,0,'8. Wage Rate Penalty'!U768),_xlfn.IFNA(VLOOKUP('10. Type 1 Emp Cov. Period Comp'!B772,'8. Wage Rate Penalty'!$B$17:$U$1016,20,FALSE),0)),0)</f>
        <v>0</v>
      </c>
    </row>
    <row r="764" spans="1:6" x14ac:dyDescent="0.25">
      <c r="A764" s="308">
        <f t="shared" si="11"/>
        <v>753</v>
      </c>
      <c r="B764" s="313" t="str">
        <f>IF(+'10. Type 1 Emp Cov. Period Comp'!B773=0," ",+'10. Type 1 Emp Cov. Period Comp'!B773)</f>
        <v xml:space="preserve"> </v>
      </c>
      <c r="C764" s="466" t="str">
        <f>IF(+'10. Type 1 Emp Cov. Period Comp'!C773=0," ",+'10. Type 1 Emp Cov. Period Comp'!C773)</f>
        <v xml:space="preserve"> </v>
      </c>
      <c r="D764" s="313">
        <f>+'10. Type 1 Emp Cov. Period Comp'!AE773</f>
        <v>0</v>
      </c>
      <c r="E764" s="467">
        <f>+'11. Type 1 Emp 2020 FTE'!AG771+'11. Type 1 Emp 2020 FTE'!AH771</f>
        <v>0</v>
      </c>
      <c r="F764" s="313">
        <f>ROUND(IF('10. Type 1 Emp Cov. Period Comp'!B773=0,IF('8. Wage Rate Penalty'!U769=0,0,'8. Wage Rate Penalty'!U769),_xlfn.IFNA(VLOOKUP('10. Type 1 Emp Cov. Period Comp'!B773,'8. Wage Rate Penalty'!$B$17:$U$1016,20,FALSE),0)),0)</f>
        <v>0</v>
      </c>
    </row>
    <row r="765" spans="1:6" x14ac:dyDescent="0.25">
      <c r="A765" s="308">
        <f t="shared" si="11"/>
        <v>754</v>
      </c>
      <c r="B765" s="313" t="str">
        <f>IF(+'10. Type 1 Emp Cov. Period Comp'!B774=0," ",+'10. Type 1 Emp Cov. Period Comp'!B774)</f>
        <v xml:space="preserve"> </v>
      </c>
      <c r="C765" s="466" t="str">
        <f>IF(+'10. Type 1 Emp Cov. Period Comp'!C774=0," ",+'10. Type 1 Emp Cov. Period Comp'!C774)</f>
        <v xml:space="preserve"> </v>
      </c>
      <c r="D765" s="313">
        <f>+'10. Type 1 Emp Cov. Period Comp'!AE774</f>
        <v>0</v>
      </c>
      <c r="E765" s="467">
        <f>+'11. Type 1 Emp 2020 FTE'!AG772+'11. Type 1 Emp 2020 FTE'!AH772</f>
        <v>0</v>
      </c>
      <c r="F765" s="313">
        <f>ROUND(IF('10. Type 1 Emp Cov. Period Comp'!B774=0,IF('8. Wage Rate Penalty'!U770=0,0,'8. Wage Rate Penalty'!U770),_xlfn.IFNA(VLOOKUP('10. Type 1 Emp Cov. Period Comp'!B774,'8. Wage Rate Penalty'!$B$17:$U$1016,20,FALSE),0)),0)</f>
        <v>0</v>
      </c>
    </row>
    <row r="766" spans="1:6" x14ac:dyDescent="0.25">
      <c r="A766" s="308">
        <f t="shared" si="11"/>
        <v>755</v>
      </c>
      <c r="B766" s="313" t="str">
        <f>IF(+'10. Type 1 Emp Cov. Period Comp'!B775=0," ",+'10. Type 1 Emp Cov. Period Comp'!B775)</f>
        <v xml:space="preserve"> </v>
      </c>
      <c r="C766" s="466" t="str">
        <f>IF(+'10. Type 1 Emp Cov. Period Comp'!C775=0," ",+'10. Type 1 Emp Cov. Period Comp'!C775)</f>
        <v xml:space="preserve"> </v>
      </c>
      <c r="D766" s="313">
        <f>+'10. Type 1 Emp Cov. Period Comp'!AE775</f>
        <v>0</v>
      </c>
      <c r="E766" s="467">
        <f>+'11. Type 1 Emp 2020 FTE'!AG773+'11. Type 1 Emp 2020 FTE'!AH773</f>
        <v>0</v>
      </c>
      <c r="F766" s="313">
        <f>ROUND(IF('10. Type 1 Emp Cov. Period Comp'!B775=0,IF('8. Wage Rate Penalty'!U771=0,0,'8. Wage Rate Penalty'!U771),_xlfn.IFNA(VLOOKUP('10. Type 1 Emp Cov. Period Comp'!B775,'8. Wage Rate Penalty'!$B$17:$U$1016,20,FALSE),0)),0)</f>
        <v>0</v>
      </c>
    </row>
    <row r="767" spans="1:6" x14ac:dyDescent="0.25">
      <c r="A767" s="308">
        <f t="shared" si="11"/>
        <v>756</v>
      </c>
      <c r="B767" s="313" t="str">
        <f>IF(+'10. Type 1 Emp Cov. Period Comp'!B776=0," ",+'10. Type 1 Emp Cov. Period Comp'!B776)</f>
        <v xml:space="preserve"> </v>
      </c>
      <c r="C767" s="466" t="str">
        <f>IF(+'10. Type 1 Emp Cov. Period Comp'!C776=0," ",+'10. Type 1 Emp Cov. Period Comp'!C776)</f>
        <v xml:space="preserve"> </v>
      </c>
      <c r="D767" s="313">
        <f>+'10. Type 1 Emp Cov. Period Comp'!AE776</f>
        <v>0</v>
      </c>
      <c r="E767" s="467">
        <f>+'11. Type 1 Emp 2020 FTE'!AG774+'11. Type 1 Emp 2020 FTE'!AH774</f>
        <v>0</v>
      </c>
      <c r="F767" s="313">
        <f>ROUND(IF('10. Type 1 Emp Cov. Period Comp'!B776=0,IF('8. Wage Rate Penalty'!U772=0,0,'8. Wage Rate Penalty'!U772),_xlfn.IFNA(VLOOKUP('10. Type 1 Emp Cov. Period Comp'!B776,'8. Wage Rate Penalty'!$B$17:$U$1016,20,FALSE),0)),0)</f>
        <v>0</v>
      </c>
    </row>
    <row r="768" spans="1:6" x14ac:dyDescent="0.25">
      <c r="A768" s="308">
        <f t="shared" si="11"/>
        <v>757</v>
      </c>
      <c r="B768" s="313" t="str">
        <f>IF(+'10. Type 1 Emp Cov. Period Comp'!B777=0," ",+'10. Type 1 Emp Cov. Period Comp'!B777)</f>
        <v xml:space="preserve"> </v>
      </c>
      <c r="C768" s="466" t="str">
        <f>IF(+'10. Type 1 Emp Cov. Period Comp'!C777=0," ",+'10. Type 1 Emp Cov. Period Comp'!C777)</f>
        <v xml:space="preserve"> </v>
      </c>
      <c r="D768" s="313">
        <f>+'10. Type 1 Emp Cov. Period Comp'!AE777</f>
        <v>0</v>
      </c>
      <c r="E768" s="467">
        <f>+'11. Type 1 Emp 2020 FTE'!AG775+'11. Type 1 Emp 2020 FTE'!AH775</f>
        <v>0</v>
      </c>
      <c r="F768" s="313">
        <f>ROUND(IF('10. Type 1 Emp Cov. Period Comp'!B777=0,IF('8. Wage Rate Penalty'!U773=0,0,'8. Wage Rate Penalty'!U773),_xlfn.IFNA(VLOOKUP('10. Type 1 Emp Cov. Period Comp'!B777,'8. Wage Rate Penalty'!$B$17:$U$1016,20,FALSE),0)),0)</f>
        <v>0</v>
      </c>
    </row>
    <row r="769" spans="1:6" x14ac:dyDescent="0.25">
      <c r="A769" s="308">
        <f t="shared" si="11"/>
        <v>758</v>
      </c>
      <c r="B769" s="313" t="str">
        <f>IF(+'10. Type 1 Emp Cov. Period Comp'!B778=0," ",+'10. Type 1 Emp Cov. Period Comp'!B778)</f>
        <v xml:space="preserve"> </v>
      </c>
      <c r="C769" s="466" t="str">
        <f>IF(+'10. Type 1 Emp Cov. Period Comp'!C778=0," ",+'10. Type 1 Emp Cov. Period Comp'!C778)</f>
        <v xml:space="preserve"> </v>
      </c>
      <c r="D769" s="313">
        <f>+'10. Type 1 Emp Cov. Period Comp'!AE778</f>
        <v>0</v>
      </c>
      <c r="E769" s="467">
        <f>+'11. Type 1 Emp 2020 FTE'!AG776+'11. Type 1 Emp 2020 FTE'!AH776</f>
        <v>0</v>
      </c>
      <c r="F769" s="313">
        <f>ROUND(IF('10. Type 1 Emp Cov. Period Comp'!B778=0,IF('8. Wage Rate Penalty'!U774=0,0,'8. Wage Rate Penalty'!U774),_xlfn.IFNA(VLOOKUP('10. Type 1 Emp Cov. Period Comp'!B778,'8. Wage Rate Penalty'!$B$17:$U$1016,20,FALSE),0)),0)</f>
        <v>0</v>
      </c>
    </row>
    <row r="770" spans="1:6" x14ac:dyDescent="0.25">
      <c r="A770" s="308">
        <f t="shared" si="11"/>
        <v>759</v>
      </c>
      <c r="B770" s="313" t="str">
        <f>IF(+'10. Type 1 Emp Cov. Period Comp'!B779=0," ",+'10. Type 1 Emp Cov. Period Comp'!B779)</f>
        <v xml:space="preserve"> </v>
      </c>
      <c r="C770" s="466" t="str">
        <f>IF(+'10. Type 1 Emp Cov. Period Comp'!C779=0," ",+'10. Type 1 Emp Cov. Period Comp'!C779)</f>
        <v xml:space="preserve"> </v>
      </c>
      <c r="D770" s="313">
        <f>+'10. Type 1 Emp Cov. Period Comp'!AE779</f>
        <v>0</v>
      </c>
      <c r="E770" s="467">
        <f>+'11. Type 1 Emp 2020 FTE'!AG777+'11. Type 1 Emp 2020 FTE'!AH777</f>
        <v>0</v>
      </c>
      <c r="F770" s="313">
        <f>ROUND(IF('10. Type 1 Emp Cov. Period Comp'!B779=0,IF('8. Wage Rate Penalty'!U775=0,0,'8. Wage Rate Penalty'!U775),_xlfn.IFNA(VLOOKUP('10. Type 1 Emp Cov. Period Comp'!B779,'8. Wage Rate Penalty'!$B$17:$U$1016,20,FALSE),0)),0)</f>
        <v>0</v>
      </c>
    </row>
    <row r="771" spans="1:6" x14ac:dyDescent="0.25">
      <c r="A771" s="308">
        <f t="shared" si="11"/>
        <v>760</v>
      </c>
      <c r="B771" s="313" t="str">
        <f>IF(+'10. Type 1 Emp Cov. Period Comp'!B780=0," ",+'10. Type 1 Emp Cov. Period Comp'!B780)</f>
        <v xml:space="preserve"> </v>
      </c>
      <c r="C771" s="466" t="str">
        <f>IF(+'10. Type 1 Emp Cov. Period Comp'!C780=0," ",+'10. Type 1 Emp Cov. Period Comp'!C780)</f>
        <v xml:space="preserve"> </v>
      </c>
      <c r="D771" s="313">
        <f>+'10. Type 1 Emp Cov. Period Comp'!AE780</f>
        <v>0</v>
      </c>
      <c r="E771" s="467">
        <f>+'11. Type 1 Emp 2020 FTE'!AG778+'11. Type 1 Emp 2020 FTE'!AH778</f>
        <v>0</v>
      </c>
      <c r="F771" s="313">
        <f>ROUND(IF('10. Type 1 Emp Cov. Period Comp'!B780=0,IF('8. Wage Rate Penalty'!U776=0,0,'8. Wage Rate Penalty'!U776),_xlfn.IFNA(VLOOKUP('10. Type 1 Emp Cov. Period Comp'!B780,'8. Wage Rate Penalty'!$B$17:$U$1016,20,FALSE),0)),0)</f>
        <v>0</v>
      </c>
    </row>
    <row r="772" spans="1:6" x14ac:dyDescent="0.25">
      <c r="A772" s="308">
        <f t="shared" si="11"/>
        <v>761</v>
      </c>
      <c r="B772" s="313" t="str">
        <f>IF(+'10. Type 1 Emp Cov. Period Comp'!B781=0," ",+'10. Type 1 Emp Cov. Period Comp'!B781)</f>
        <v xml:space="preserve"> </v>
      </c>
      <c r="C772" s="466" t="str">
        <f>IF(+'10. Type 1 Emp Cov. Period Comp'!C781=0," ",+'10. Type 1 Emp Cov. Period Comp'!C781)</f>
        <v xml:space="preserve"> </v>
      </c>
      <c r="D772" s="313">
        <f>+'10. Type 1 Emp Cov. Period Comp'!AE781</f>
        <v>0</v>
      </c>
      <c r="E772" s="467">
        <f>+'11. Type 1 Emp 2020 FTE'!AG779+'11. Type 1 Emp 2020 FTE'!AH779</f>
        <v>0</v>
      </c>
      <c r="F772" s="313">
        <f>ROUND(IF('10. Type 1 Emp Cov. Period Comp'!B781=0,IF('8. Wage Rate Penalty'!U777=0,0,'8. Wage Rate Penalty'!U777),_xlfn.IFNA(VLOOKUP('10. Type 1 Emp Cov. Period Comp'!B781,'8. Wage Rate Penalty'!$B$17:$U$1016,20,FALSE),0)),0)</f>
        <v>0</v>
      </c>
    </row>
    <row r="773" spans="1:6" x14ac:dyDescent="0.25">
      <c r="A773" s="308">
        <f t="shared" si="11"/>
        <v>762</v>
      </c>
      <c r="B773" s="313" t="str">
        <f>IF(+'10. Type 1 Emp Cov. Period Comp'!B782=0," ",+'10. Type 1 Emp Cov. Period Comp'!B782)</f>
        <v xml:space="preserve"> </v>
      </c>
      <c r="C773" s="466" t="str">
        <f>IF(+'10. Type 1 Emp Cov. Period Comp'!C782=0," ",+'10. Type 1 Emp Cov. Period Comp'!C782)</f>
        <v xml:space="preserve"> </v>
      </c>
      <c r="D773" s="313">
        <f>+'10. Type 1 Emp Cov. Period Comp'!AE782</f>
        <v>0</v>
      </c>
      <c r="E773" s="467">
        <f>+'11. Type 1 Emp 2020 FTE'!AG780+'11. Type 1 Emp 2020 FTE'!AH780</f>
        <v>0</v>
      </c>
      <c r="F773" s="313">
        <f>ROUND(IF('10. Type 1 Emp Cov. Period Comp'!B782=0,IF('8. Wage Rate Penalty'!U778=0,0,'8. Wage Rate Penalty'!U778),_xlfn.IFNA(VLOOKUP('10. Type 1 Emp Cov. Period Comp'!B782,'8. Wage Rate Penalty'!$B$17:$U$1016,20,FALSE),0)),0)</f>
        <v>0</v>
      </c>
    </row>
    <row r="774" spans="1:6" x14ac:dyDescent="0.25">
      <c r="A774" s="308">
        <f t="shared" si="11"/>
        <v>763</v>
      </c>
      <c r="B774" s="313" t="str">
        <f>IF(+'10. Type 1 Emp Cov. Period Comp'!B783=0," ",+'10. Type 1 Emp Cov. Period Comp'!B783)</f>
        <v xml:space="preserve"> </v>
      </c>
      <c r="C774" s="466" t="str">
        <f>IF(+'10. Type 1 Emp Cov. Period Comp'!C783=0," ",+'10. Type 1 Emp Cov. Period Comp'!C783)</f>
        <v xml:space="preserve"> </v>
      </c>
      <c r="D774" s="313">
        <f>+'10. Type 1 Emp Cov. Period Comp'!AE783</f>
        <v>0</v>
      </c>
      <c r="E774" s="467">
        <f>+'11. Type 1 Emp 2020 FTE'!AG781+'11. Type 1 Emp 2020 FTE'!AH781</f>
        <v>0</v>
      </c>
      <c r="F774" s="313">
        <f>ROUND(IF('10. Type 1 Emp Cov. Period Comp'!B783=0,IF('8. Wage Rate Penalty'!U779=0,0,'8. Wage Rate Penalty'!U779),_xlfn.IFNA(VLOOKUP('10. Type 1 Emp Cov. Period Comp'!B783,'8. Wage Rate Penalty'!$B$17:$U$1016,20,FALSE),0)),0)</f>
        <v>0</v>
      </c>
    </row>
    <row r="775" spans="1:6" x14ac:dyDescent="0.25">
      <c r="A775" s="308">
        <f t="shared" si="11"/>
        <v>764</v>
      </c>
      <c r="B775" s="313" t="str">
        <f>IF(+'10. Type 1 Emp Cov. Period Comp'!B784=0," ",+'10. Type 1 Emp Cov. Period Comp'!B784)</f>
        <v xml:space="preserve"> </v>
      </c>
      <c r="C775" s="466" t="str">
        <f>IF(+'10. Type 1 Emp Cov. Period Comp'!C784=0," ",+'10. Type 1 Emp Cov. Period Comp'!C784)</f>
        <v xml:space="preserve"> </v>
      </c>
      <c r="D775" s="313">
        <f>+'10. Type 1 Emp Cov. Period Comp'!AE784</f>
        <v>0</v>
      </c>
      <c r="E775" s="467">
        <f>+'11. Type 1 Emp 2020 FTE'!AG782+'11. Type 1 Emp 2020 FTE'!AH782</f>
        <v>0</v>
      </c>
      <c r="F775" s="313">
        <f>ROUND(IF('10. Type 1 Emp Cov. Period Comp'!B784=0,IF('8. Wage Rate Penalty'!U780=0,0,'8. Wage Rate Penalty'!U780),_xlfn.IFNA(VLOOKUP('10. Type 1 Emp Cov. Period Comp'!B784,'8. Wage Rate Penalty'!$B$17:$U$1016,20,FALSE),0)),0)</f>
        <v>0</v>
      </c>
    </row>
    <row r="776" spans="1:6" x14ac:dyDescent="0.25">
      <c r="A776" s="308">
        <f t="shared" si="11"/>
        <v>765</v>
      </c>
      <c r="B776" s="313" t="str">
        <f>IF(+'10. Type 1 Emp Cov. Period Comp'!B785=0," ",+'10. Type 1 Emp Cov. Period Comp'!B785)</f>
        <v xml:space="preserve"> </v>
      </c>
      <c r="C776" s="466" t="str">
        <f>IF(+'10. Type 1 Emp Cov. Period Comp'!C785=0," ",+'10. Type 1 Emp Cov. Period Comp'!C785)</f>
        <v xml:space="preserve"> </v>
      </c>
      <c r="D776" s="313">
        <f>+'10. Type 1 Emp Cov. Period Comp'!AE785</f>
        <v>0</v>
      </c>
      <c r="E776" s="467">
        <f>+'11. Type 1 Emp 2020 FTE'!AG783+'11. Type 1 Emp 2020 FTE'!AH783</f>
        <v>0</v>
      </c>
      <c r="F776" s="313">
        <f>ROUND(IF('10. Type 1 Emp Cov. Period Comp'!B785=0,IF('8. Wage Rate Penalty'!U781=0,0,'8. Wage Rate Penalty'!U781),_xlfn.IFNA(VLOOKUP('10. Type 1 Emp Cov. Period Comp'!B785,'8. Wage Rate Penalty'!$B$17:$U$1016,20,FALSE),0)),0)</f>
        <v>0</v>
      </c>
    </row>
    <row r="777" spans="1:6" x14ac:dyDescent="0.25">
      <c r="A777" s="308">
        <f t="shared" si="11"/>
        <v>766</v>
      </c>
      <c r="B777" s="313" t="str">
        <f>IF(+'10. Type 1 Emp Cov. Period Comp'!B786=0," ",+'10. Type 1 Emp Cov. Period Comp'!B786)</f>
        <v xml:space="preserve"> </v>
      </c>
      <c r="C777" s="466" t="str">
        <f>IF(+'10. Type 1 Emp Cov. Period Comp'!C786=0," ",+'10. Type 1 Emp Cov. Period Comp'!C786)</f>
        <v xml:space="preserve"> </v>
      </c>
      <c r="D777" s="313">
        <f>+'10. Type 1 Emp Cov. Period Comp'!AE786</f>
        <v>0</v>
      </c>
      <c r="E777" s="467">
        <f>+'11. Type 1 Emp 2020 FTE'!AG784+'11. Type 1 Emp 2020 FTE'!AH784</f>
        <v>0</v>
      </c>
      <c r="F777" s="313">
        <f>ROUND(IF('10. Type 1 Emp Cov. Period Comp'!B786=0,IF('8. Wage Rate Penalty'!U782=0,0,'8. Wage Rate Penalty'!U782),_xlfn.IFNA(VLOOKUP('10. Type 1 Emp Cov. Period Comp'!B786,'8. Wage Rate Penalty'!$B$17:$U$1016,20,FALSE),0)),0)</f>
        <v>0</v>
      </c>
    </row>
    <row r="778" spans="1:6" x14ac:dyDescent="0.25">
      <c r="A778" s="308">
        <f t="shared" si="11"/>
        <v>767</v>
      </c>
      <c r="B778" s="313" t="str">
        <f>IF(+'10. Type 1 Emp Cov. Period Comp'!B787=0," ",+'10. Type 1 Emp Cov. Period Comp'!B787)</f>
        <v xml:space="preserve"> </v>
      </c>
      <c r="C778" s="466" t="str">
        <f>IF(+'10. Type 1 Emp Cov. Period Comp'!C787=0," ",+'10. Type 1 Emp Cov. Period Comp'!C787)</f>
        <v xml:space="preserve"> </v>
      </c>
      <c r="D778" s="313">
        <f>+'10. Type 1 Emp Cov. Period Comp'!AE787</f>
        <v>0</v>
      </c>
      <c r="E778" s="467">
        <f>+'11. Type 1 Emp 2020 FTE'!AG785+'11. Type 1 Emp 2020 FTE'!AH785</f>
        <v>0</v>
      </c>
      <c r="F778" s="313">
        <f>ROUND(IF('10. Type 1 Emp Cov. Period Comp'!B787=0,IF('8. Wage Rate Penalty'!U783=0,0,'8. Wage Rate Penalty'!U783),_xlfn.IFNA(VLOOKUP('10. Type 1 Emp Cov. Period Comp'!B787,'8. Wage Rate Penalty'!$B$17:$U$1016,20,FALSE),0)),0)</f>
        <v>0</v>
      </c>
    </row>
    <row r="779" spans="1:6" x14ac:dyDescent="0.25">
      <c r="A779" s="308">
        <f t="shared" si="11"/>
        <v>768</v>
      </c>
      <c r="B779" s="313" t="str">
        <f>IF(+'10. Type 1 Emp Cov. Period Comp'!B788=0," ",+'10. Type 1 Emp Cov. Period Comp'!B788)</f>
        <v xml:space="preserve"> </v>
      </c>
      <c r="C779" s="466" t="str">
        <f>IF(+'10. Type 1 Emp Cov. Period Comp'!C788=0," ",+'10. Type 1 Emp Cov. Period Comp'!C788)</f>
        <v xml:space="preserve"> </v>
      </c>
      <c r="D779" s="313">
        <f>+'10. Type 1 Emp Cov. Period Comp'!AE788</f>
        <v>0</v>
      </c>
      <c r="E779" s="467">
        <f>+'11. Type 1 Emp 2020 FTE'!AG786+'11. Type 1 Emp 2020 FTE'!AH786</f>
        <v>0</v>
      </c>
      <c r="F779" s="313">
        <f>ROUND(IF('10. Type 1 Emp Cov. Period Comp'!B788=0,IF('8. Wage Rate Penalty'!U784=0,0,'8. Wage Rate Penalty'!U784),_xlfn.IFNA(VLOOKUP('10. Type 1 Emp Cov. Period Comp'!B788,'8. Wage Rate Penalty'!$B$17:$U$1016,20,FALSE),0)),0)</f>
        <v>0</v>
      </c>
    </row>
    <row r="780" spans="1:6" x14ac:dyDescent="0.25">
      <c r="A780" s="308">
        <f t="shared" si="11"/>
        <v>769</v>
      </c>
      <c r="B780" s="313" t="str">
        <f>IF(+'10. Type 1 Emp Cov. Period Comp'!B789=0," ",+'10. Type 1 Emp Cov. Period Comp'!B789)</f>
        <v xml:space="preserve"> </v>
      </c>
      <c r="C780" s="466" t="str">
        <f>IF(+'10. Type 1 Emp Cov. Period Comp'!C789=0," ",+'10. Type 1 Emp Cov. Period Comp'!C789)</f>
        <v xml:space="preserve"> </v>
      </c>
      <c r="D780" s="313">
        <f>+'10. Type 1 Emp Cov. Period Comp'!AE789</f>
        <v>0</v>
      </c>
      <c r="E780" s="467">
        <f>+'11. Type 1 Emp 2020 FTE'!AG787+'11. Type 1 Emp 2020 FTE'!AH787</f>
        <v>0</v>
      </c>
      <c r="F780" s="313">
        <f>ROUND(IF('10. Type 1 Emp Cov. Period Comp'!B789=0,IF('8. Wage Rate Penalty'!U785=0,0,'8. Wage Rate Penalty'!U785),_xlfn.IFNA(VLOOKUP('10. Type 1 Emp Cov. Period Comp'!B789,'8. Wage Rate Penalty'!$B$17:$U$1016,20,FALSE),0)),0)</f>
        <v>0</v>
      </c>
    </row>
    <row r="781" spans="1:6" x14ac:dyDescent="0.25">
      <c r="A781" s="308">
        <f t="shared" si="11"/>
        <v>770</v>
      </c>
      <c r="B781" s="313" t="str">
        <f>IF(+'10. Type 1 Emp Cov. Period Comp'!B790=0," ",+'10. Type 1 Emp Cov. Period Comp'!B790)</f>
        <v xml:space="preserve"> </v>
      </c>
      <c r="C781" s="466" t="str">
        <f>IF(+'10. Type 1 Emp Cov. Period Comp'!C790=0," ",+'10. Type 1 Emp Cov. Period Comp'!C790)</f>
        <v xml:space="preserve"> </v>
      </c>
      <c r="D781" s="313">
        <f>+'10. Type 1 Emp Cov. Period Comp'!AE790</f>
        <v>0</v>
      </c>
      <c r="E781" s="467">
        <f>+'11. Type 1 Emp 2020 FTE'!AG788+'11. Type 1 Emp 2020 FTE'!AH788</f>
        <v>0</v>
      </c>
      <c r="F781" s="313">
        <f>ROUND(IF('10. Type 1 Emp Cov. Period Comp'!B790=0,IF('8. Wage Rate Penalty'!U786=0,0,'8. Wage Rate Penalty'!U786),_xlfn.IFNA(VLOOKUP('10. Type 1 Emp Cov. Period Comp'!B790,'8. Wage Rate Penalty'!$B$17:$U$1016,20,FALSE),0)),0)</f>
        <v>0</v>
      </c>
    </row>
    <row r="782" spans="1:6" x14ac:dyDescent="0.25">
      <c r="A782" s="308">
        <f t="shared" ref="A782:A845" si="12">+A781+1</f>
        <v>771</v>
      </c>
      <c r="B782" s="313" t="str">
        <f>IF(+'10. Type 1 Emp Cov. Period Comp'!B791=0," ",+'10. Type 1 Emp Cov. Period Comp'!B791)</f>
        <v xml:space="preserve"> </v>
      </c>
      <c r="C782" s="466" t="str">
        <f>IF(+'10. Type 1 Emp Cov. Period Comp'!C791=0," ",+'10. Type 1 Emp Cov. Period Comp'!C791)</f>
        <v xml:space="preserve"> </v>
      </c>
      <c r="D782" s="313">
        <f>+'10. Type 1 Emp Cov. Period Comp'!AE791</f>
        <v>0</v>
      </c>
      <c r="E782" s="467">
        <f>+'11. Type 1 Emp 2020 FTE'!AG789+'11. Type 1 Emp 2020 FTE'!AH789</f>
        <v>0</v>
      </c>
      <c r="F782" s="313">
        <f>ROUND(IF('10. Type 1 Emp Cov. Period Comp'!B791=0,IF('8. Wage Rate Penalty'!U787=0,0,'8. Wage Rate Penalty'!U787),_xlfn.IFNA(VLOOKUP('10. Type 1 Emp Cov. Period Comp'!B791,'8. Wage Rate Penalty'!$B$17:$U$1016,20,FALSE),0)),0)</f>
        <v>0</v>
      </c>
    </row>
    <row r="783" spans="1:6" x14ac:dyDescent="0.25">
      <c r="A783" s="308">
        <f t="shared" si="12"/>
        <v>772</v>
      </c>
      <c r="B783" s="313" t="str">
        <f>IF(+'10. Type 1 Emp Cov. Period Comp'!B792=0," ",+'10. Type 1 Emp Cov. Period Comp'!B792)</f>
        <v xml:space="preserve"> </v>
      </c>
      <c r="C783" s="466" t="str">
        <f>IF(+'10. Type 1 Emp Cov. Period Comp'!C792=0," ",+'10. Type 1 Emp Cov. Period Comp'!C792)</f>
        <v xml:space="preserve"> </v>
      </c>
      <c r="D783" s="313">
        <f>+'10. Type 1 Emp Cov. Period Comp'!AE792</f>
        <v>0</v>
      </c>
      <c r="E783" s="467">
        <f>+'11. Type 1 Emp 2020 FTE'!AG790+'11. Type 1 Emp 2020 FTE'!AH790</f>
        <v>0</v>
      </c>
      <c r="F783" s="313">
        <f>ROUND(IF('10. Type 1 Emp Cov. Period Comp'!B792=0,IF('8. Wage Rate Penalty'!U788=0,0,'8. Wage Rate Penalty'!U788),_xlfn.IFNA(VLOOKUP('10. Type 1 Emp Cov. Period Comp'!B792,'8. Wage Rate Penalty'!$B$17:$U$1016,20,FALSE),0)),0)</f>
        <v>0</v>
      </c>
    </row>
    <row r="784" spans="1:6" x14ac:dyDescent="0.25">
      <c r="A784" s="308">
        <f t="shared" si="12"/>
        <v>773</v>
      </c>
      <c r="B784" s="313" t="str">
        <f>IF(+'10. Type 1 Emp Cov. Period Comp'!B793=0," ",+'10. Type 1 Emp Cov. Period Comp'!B793)</f>
        <v xml:space="preserve"> </v>
      </c>
      <c r="C784" s="466" t="str">
        <f>IF(+'10. Type 1 Emp Cov. Period Comp'!C793=0," ",+'10. Type 1 Emp Cov. Period Comp'!C793)</f>
        <v xml:space="preserve"> </v>
      </c>
      <c r="D784" s="313">
        <f>+'10. Type 1 Emp Cov. Period Comp'!AE793</f>
        <v>0</v>
      </c>
      <c r="E784" s="467">
        <f>+'11. Type 1 Emp 2020 FTE'!AG791+'11. Type 1 Emp 2020 FTE'!AH791</f>
        <v>0</v>
      </c>
      <c r="F784" s="313">
        <f>ROUND(IF('10. Type 1 Emp Cov. Period Comp'!B793=0,IF('8. Wage Rate Penalty'!U789=0,0,'8. Wage Rate Penalty'!U789),_xlfn.IFNA(VLOOKUP('10. Type 1 Emp Cov. Period Comp'!B793,'8. Wage Rate Penalty'!$B$17:$U$1016,20,FALSE),0)),0)</f>
        <v>0</v>
      </c>
    </row>
    <row r="785" spans="1:6" x14ac:dyDescent="0.25">
      <c r="A785" s="308">
        <f t="shared" si="12"/>
        <v>774</v>
      </c>
      <c r="B785" s="313" t="str">
        <f>IF(+'10. Type 1 Emp Cov. Period Comp'!B794=0," ",+'10. Type 1 Emp Cov. Period Comp'!B794)</f>
        <v xml:space="preserve"> </v>
      </c>
      <c r="C785" s="466" t="str">
        <f>IF(+'10. Type 1 Emp Cov. Period Comp'!C794=0," ",+'10. Type 1 Emp Cov. Period Comp'!C794)</f>
        <v xml:space="preserve"> </v>
      </c>
      <c r="D785" s="313">
        <f>+'10. Type 1 Emp Cov. Period Comp'!AE794</f>
        <v>0</v>
      </c>
      <c r="E785" s="467">
        <f>+'11. Type 1 Emp 2020 FTE'!AG792+'11. Type 1 Emp 2020 FTE'!AH792</f>
        <v>0</v>
      </c>
      <c r="F785" s="313">
        <f>ROUND(IF('10. Type 1 Emp Cov. Period Comp'!B794=0,IF('8. Wage Rate Penalty'!U790=0,0,'8. Wage Rate Penalty'!U790),_xlfn.IFNA(VLOOKUP('10. Type 1 Emp Cov. Period Comp'!B794,'8. Wage Rate Penalty'!$B$17:$U$1016,20,FALSE),0)),0)</f>
        <v>0</v>
      </c>
    </row>
    <row r="786" spans="1:6" x14ac:dyDescent="0.25">
      <c r="A786" s="308">
        <f t="shared" si="12"/>
        <v>775</v>
      </c>
      <c r="B786" s="313" t="str">
        <f>IF(+'10. Type 1 Emp Cov. Period Comp'!B795=0," ",+'10. Type 1 Emp Cov. Period Comp'!B795)</f>
        <v xml:space="preserve"> </v>
      </c>
      <c r="C786" s="466" t="str">
        <f>IF(+'10. Type 1 Emp Cov. Period Comp'!C795=0," ",+'10. Type 1 Emp Cov. Period Comp'!C795)</f>
        <v xml:space="preserve"> </v>
      </c>
      <c r="D786" s="313">
        <f>+'10. Type 1 Emp Cov. Period Comp'!AE795</f>
        <v>0</v>
      </c>
      <c r="E786" s="467">
        <f>+'11. Type 1 Emp 2020 FTE'!AG793+'11. Type 1 Emp 2020 FTE'!AH793</f>
        <v>0</v>
      </c>
      <c r="F786" s="313">
        <f>ROUND(IF('10. Type 1 Emp Cov. Period Comp'!B795=0,IF('8. Wage Rate Penalty'!U791=0,0,'8. Wage Rate Penalty'!U791),_xlfn.IFNA(VLOOKUP('10. Type 1 Emp Cov. Period Comp'!B795,'8. Wage Rate Penalty'!$B$17:$U$1016,20,FALSE),0)),0)</f>
        <v>0</v>
      </c>
    </row>
    <row r="787" spans="1:6" x14ac:dyDescent="0.25">
      <c r="A787" s="308">
        <f t="shared" si="12"/>
        <v>776</v>
      </c>
      <c r="B787" s="313" t="str">
        <f>IF(+'10. Type 1 Emp Cov. Period Comp'!B796=0," ",+'10. Type 1 Emp Cov. Period Comp'!B796)</f>
        <v xml:space="preserve"> </v>
      </c>
      <c r="C787" s="466" t="str">
        <f>IF(+'10. Type 1 Emp Cov. Period Comp'!C796=0," ",+'10. Type 1 Emp Cov. Period Comp'!C796)</f>
        <v xml:space="preserve"> </v>
      </c>
      <c r="D787" s="313">
        <f>+'10. Type 1 Emp Cov. Period Comp'!AE796</f>
        <v>0</v>
      </c>
      <c r="E787" s="467">
        <f>+'11. Type 1 Emp 2020 FTE'!AG794+'11. Type 1 Emp 2020 FTE'!AH794</f>
        <v>0</v>
      </c>
      <c r="F787" s="313">
        <f>ROUND(IF('10. Type 1 Emp Cov. Period Comp'!B796=0,IF('8. Wage Rate Penalty'!U792=0,0,'8. Wage Rate Penalty'!U792),_xlfn.IFNA(VLOOKUP('10. Type 1 Emp Cov. Period Comp'!B796,'8. Wage Rate Penalty'!$B$17:$U$1016,20,FALSE),0)),0)</f>
        <v>0</v>
      </c>
    </row>
    <row r="788" spans="1:6" x14ac:dyDescent="0.25">
      <c r="A788" s="308">
        <f t="shared" si="12"/>
        <v>777</v>
      </c>
      <c r="B788" s="313" t="str">
        <f>IF(+'10. Type 1 Emp Cov. Period Comp'!B797=0," ",+'10. Type 1 Emp Cov. Period Comp'!B797)</f>
        <v xml:space="preserve"> </v>
      </c>
      <c r="C788" s="466" t="str">
        <f>IF(+'10. Type 1 Emp Cov. Period Comp'!C797=0," ",+'10. Type 1 Emp Cov. Period Comp'!C797)</f>
        <v xml:space="preserve"> </v>
      </c>
      <c r="D788" s="313">
        <f>+'10. Type 1 Emp Cov. Period Comp'!AE797</f>
        <v>0</v>
      </c>
      <c r="E788" s="467">
        <f>+'11. Type 1 Emp 2020 FTE'!AG795+'11. Type 1 Emp 2020 FTE'!AH795</f>
        <v>0</v>
      </c>
      <c r="F788" s="313">
        <f>ROUND(IF('10. Type 1 Emp Cov. Period Comp'!B797=0,IF('8. Wage Rate Penalty'!U793=0,0,'8. Wage Rate Penalty'!U793),_xlfn.IFNA(VLOOKUP('10. Type 1 Emp Cov. Period Comp'!B797,'8. Wage Rate Penalty'!$B$17:$U$1016,20,FALSE),0)),0)</f>
        <v>0</v>
      </c>
    </row>
    <row r="789" spans="1:6" x14ac:dyDescent="0.25">
      <c r="A789" s="308">
        <f t="shared" si="12"/>
        <v>778</v>
      </c>
      <c r="B789" s="313" t="str">
        <f>IF(+'10. Type 1 Emp Cov. Period Comp'!B798=0," ",+'10. Type 1 Emp Cov. Period Comp'!B798)</f>
        <v xml:space="preserve"> </v>
      </c>
      <c r="C789" s="466" t="str">
        <f>IF(+'10. Type 1 Emp Cov. Period Comp'!C798=0," ",+'10. Type 1 Emp Cov. Period Comp'!C798)</f>
        <v xml:space="preserve"> </v>
      </c>
      <c r="D789" s="313">
        <f>+'10. Type 1 Emp Cov. Period Comp'!AE798</f>
        <v>0</v>
      </c>
      <c r="E789" s="467">
        <f>+'11. Type 1 Emp 2020 FTE'!AG796+'11. Type 1 Emp 2020 FTE'!AH796</f>
        <v>0</v>
      </c>
      <c r="F789" s="313">
        <f>ROUND(IF('10. Type 1 Emp Cov. Period Comp'!B798=0,IF('8. Wage Rate Penalty'!U794=0,0,'8. Wage Rate Penalty'!U794),_xlfn.IFNA(VLOOKUP('10. Type 1 Emp Cov. Period Comp'!B798,'8. Wage Rate Penalty'!$B$17:$U$1016,20,FALSE),0)),0)</f>
        <v>0</v>
      </c>
    </row>
    <row r="790" spans="1:6" x14ac:dyDescent="0.25">
      <c r="A790" s="308">
        <f t="shared" si="12"/>
        <v>779</v>
      </c>
      <c r="B790" s="313" t="str">
        <f>IF(+'10. Type 1 Emp Cov. Period Comp'!B799=0," ",+'10. Type 1 Emp Cov. Period Comp'!B799)</f>
        <v xml:space="preserve"> </v>
      </c>
      <c r="C790" s="466" t="str">
        <f>IF(+'10. Type 1 Emp Cov. Period Comp'!C799=0," ",+'10. Type 1 Emp Cov. Period Comp'!C799)</f>
        <v xml:space="preserve"> </v>
      </c>
      <c r="D790" s="313">
        <f>+'10. Type 1 Emp Cov. Period Comp'!AE799</f>
        <v>0</v>
      </c>
      <c r="E790" s="467">
        <f>+'11. Type 1 Emp 2020 FTE'!AG797+'11. Type 1 Emp 2020 FTE'!AH797</f>
        <v>0</v>
      </c>
      <c r="F790" s="313">
        <f>ROUND(IF('10. Type 1 Emp Cov. Period Comp'!B799=0,IF('8. Wage Rate Penalty'!U795=0,0,'8. Wage Rate Penalty'!U795),_xlfn.IFNA(VLOOKUP('10. Type 1 Emp Cov. Period Comp'!B799,'8. Wage Rate Penalty'!$B$17:$U$1016,20,FALSE),0)),0)</f>
        <v>0</v>
      </c>
    </row>
    <row r="791" spans="1:6" x14ac:dyDescent="0.25">
      <c r="A791" s="308">
        <f t="shared" si="12"/>
        <v>780</v>
      </c>
      <c r="B791" s="313" t="str">
        <f>IF(+'10. Type 1 Emp Cov. Period Comp'!B800=0," ",+'10. Type 1 Emp Cov. Period Comp'!B800)</f>
        <v xml:space="preserve"> </v>
      </c>
      <c r="C791" s="466" t="str">
        <f>IF(+'10. Type 1 Emp Cov. Period Comp'!C800=0," ",+'10. Type 1 Emp Cov. Period Comp'!C800)</f>
        <v xml:space="preserve"> </v>
      </c>
      <c r="D791" s="313">
        <f>+'10. Type 1 Emp Cov. Period Comp'!AE800</f>
        <v>0</v>
      </c>
      <c r="E791" s="467">
        <f>+'11. Type 1 Emp 2020 FTE'!AG798+'11. Type 1 Emp 2020 FTE'!AH798</f>
        <v>0</v>
      </c>
      <c r="F791" s="313">
        <f>ROUND(IF('10. Type 1 Emp Cov. Period Comp'!B800=0,IF('8. Wage Rate Penalty'!U796=0,0,'8. Wage Rate Penalty'!U796),_xlfn.IFNA(VLOOKUP('10. Type 1 Emp Cov. Period Comp'!B800,'8. Wage Rate Penalty'!$B$17:$U$1016,20,FALSE),0)),0)</f>
        <v>0</v>
      </c>
    </row>
    <row r="792" spans="1:6" x14ac:dyDescent="0.25">
      <c r="A792" s="308">
        <f t="shared" si="12"/>
        <v>781</v>
      </c>
      <c r="B792" s="313" t="str">
        <f>IF(+'10. Type 1 Emp Cov. Period Comp'!B801=0," ",+'10. Type 1 Emp Cov. Period Comp'!B801)</f>
        <v xml:space="preserve"> </v>
      </c>
      <c r="C792" s="466" t="str">
        <f>IF(+'10. Type 1 Emp Cov. Period Comp'!C801=0," ",+'10. Type 1 Emp Cov. Period Comp'!C801)</f>
        <v xml:space="preserve"> </v>
      </c>
      <c r="D792" s="313">
        <f>+'10. Type 1 Emp Cov. Period Comp'!AE801</f>
        <v>0</v>
      </c>
      <c r="E792" s="467">
        <f>+'11. Type 1 Emp 2020 FTE'!AG799+'11. Type 1 Emp 2020 FTE'!AH799</f>
        <v>0</v>
      </c>
      <c r="F792" s="313">
        <f>ROUND(IF('10. Type 1 Emp Cov. Period Comp'!B801=0,IF('8. Wage Rate Penalty'!U797=0,0,'8. Wage Rate Penalty'!U797),_xlfn.IFNA(VLOOKUP('10. Type 1 Emp Cov. Period Comp'!B801,'8. Wage Rate Penalty'!$B$17:$U$1016,20,FALSE),0)),0)</f>
        <v>0</v>
      </c>
    </row>
    <row r="793" spans="1:6" x14ac:dyDescent="0.25">
      <c r="A793" s="308">
        <f t="shared" si="12"/>
        <v>782</v>
      </c>
      <c r="B793" s="313" t="str">
        <f>IF(+'10. Type 1 Emp Cov. Period Comp'!B802=0," ",+'10. Type 1 Emp Cov. Period Comp'!B802)</f>
        <v xml:space="preserve"> </v>
      </c>
      <c r="C793" s="466" t="str">
        <f>IF(+'10. Type 1 Emp Cov. Period Comp'!C802=0," ",+'10. Type 1 Emp Cov. Period Comp'!C802)</f>
        <v xml:space="preserve"> </v>
      </c>
      <c r="D793" s="313">
        <f>+'10. Type 1 Emp Cov. Period Comp'!AE802</f>
        <v>0</v>
      </c>
      <c r="E793" s="467">
        <f>+'11. Type 1 Emp 2020 FTE'!AG800+'11. Type 1 Emp 2020 FTE'!AH800</f>
        <v>0</v>
      </c>
      <c r="F793" s="313">
        <f>ROUND(IF('10. Type 1 Emp Cov. Period Comp'!B802=0,IF('8. Wage Rate Penalty'!U798=0,0,'8. Wage Rate Penalty'!U798),_xlfn.IFNA(VLOOKUP('10. Type 1 Emp Cov. Period Comp'!B802,'8. Wage Rate Penalty'!$B$17:$U$1016,20,FALSE),0)),0)</f>
        <v>0</v>
      </c>
    </row>
    <row r="794" spans="1:6" x14ac:dyDescent="0.25">
      <c r="A794" s="308">
        <f t="shared" si="12"/>
        <v>783</v>
      </c>
      <c r="B794" s="313" t="str">
        <f>IF(+'10. Type 1 Emp Cov. Period Comp'!B803=0," ",+'10. Type 1 Emp Cov. Period Comp'!B803)</f>
        <v xml:space="preserve"> </v>
      </c>
      <c r="C794" s="466" t="str">
        <f>IF(+'10. Type 1 Emp Cov. Period Comp'!C803=0," ",+'10. Type 1 Emp Cov. Period Comp'!C803)</f>
        <v xml:space="preserve"> </v>
      </c>
      <c r="D794" s="313">
        <f>+'10. Type 1 Emp Cov. Period Comp'!AE803</f>
        <v>0</v>
      </c>
      <c r="E794" s="467">
        <f>+'11. Type 1 Emp 2020 FTE'!AG801+'11. Type 1 Emp 2020 FTE'!AH801</f>
        <v>0</v>
      </c>
      <c r="F794" s="313">
        <f>ROUND(IF('10. Type 1 Emp Cov. Period Comp'!B803=0,IF('8. Wage Rate Penalty'!U799=0,0,'8. Wage Rate Penalty'!U799),_xlfn.IFNA(VLOOKUP('10. Type 1 Emp Cov. Period Comp'!B803,'8. Wage Rate Penalty'!$B$17:$U$1016,20,FALSE),0)),0)</f>
        <v>0</v>
      </c>
    </row>
    <row r="795" spans="1:6" x14ac:dyDescent="0.25">
      <c r="A795" s="308">
        <f t="shared" si="12"/>
        <v>784</v>
      </c>
      <c r="B795" s="313" t="str">
        <f>IF(+'10. Type 1 Emp Cov. Period Comp'!B804=0," ",+'10. Type 1 Emp Cov. Period Comp'!B804)</f>
        <v xml:space="preserve"> </v>
      </c>
      <c r="C795" s="466" t="str">
        <f>IF(+'10. Type 1 Emp Cov. Period Comp'!C804=0," ",+'10. Type 1 Emp Cov. Period Comp'!C804)</f>
        <v xml:space="preserve"> </v>
      </c>
      <c r="D795" s="313">
        <f>+'10. Type 1 Emp Cov. Period Comp'!AE804</f>
        <v>0</v>
      </c>
      <c r="E795" s="467">
        <f>+'11. Type 1 Emp 2020 FTE'!AG802+'11. Type 1 Emp 2020 FTE'!AH802</f>
        <v>0</v>
      </c>
      <c r="F795" s="313">
        <f>ROUND(IF('10. Type 1 Emp Cov. Period Comp'!B804=0,IF('8. Wage Rate Penalty'!U800=0,0,'8. Wage Rate Penalty'!U800),_xlfn.IFNA(VLOOKUP('10. Type 1 Emp Cov. Period Comp'!B804,'8. Wage Rate Penalty'!$B$17:$U$1016,20,FALSE),0)),0)</f>
        <v>0</v>
      </c>
    </row>
    <row r="796" spans="1:6" x14ac:dyDescent="0.25">
      <c r="A796" s="308">
        <f t="shared" si="12"/>
        <v>785</v>
      </c>
      <c r="B796" s="313" t="str">
        <f>IF(+'10. Type 1 Emp Cov. Period Comp'!B805=0," ",+'10. Type 1 Emp Cov. Period Comp'!B805)</f>
        <v xml:space="preserve"> </v>
      </c>
      <c r="C796" s="466" t="str">
        <f>IF(+'10. Type 1 Emp Cov. Period Comp'!C805=0," ",+'10. Type 1 Emp Cov. Period Comp'!C805)</f>
        <v xml:space="preserve"> </v>
      </c>
      <c r="D796" s="313">
        <f>+'10. Type 1 Emp Cov. Period Comp'!AE805</f>
        <v>0</v>
      </c>
      <c r="E796" s="467">
        <f>+'11. Type 1 Emp 2020 FTE'!AG803+'11. Type 1 Emp 2020 FTE'!AH803</f>
        <v>0</v>
      </c>
      <c r="F796" s="313">
        <f>ROUND(IF('10. Type 1 Emp Cov. Period Comp'!B805=0,IF('8. Wage Rate Penalty'!U801=0,0,'8. Wage Rate Penalty'!U801),_xlfn.IFNA(VLOOKUP('10. Type 1 Emp Cov. Period Comp'!B805,'8. Wage Rate Penalty'!$B$17:$U$1016,20,FALSE),0)),0)</f>
        <v>0</v>
      </c>
    </row>
    <row r="797" spans="1:6" x14ac:dyDescent="0.25">
      <c r="A797" s="308">
        <f t="shared" si="12"/>
        <v>786</v>
      </c>
      <c r="B797" s="313" t="str">
        <f>IF(+'10. Type 1 Emp Cov. Period Comp'!B806=0," ",+'10. Type 1 Emp Cov. Period Comp'!B806)</f>
        <v xml:space="preserve"> </v>
      </c>
      <c r="C797" s="466" t="str">
        <f>IF(+'10. Type 1 Emp Cov. Period Comp'!C806=0," ",+'10. Type 1 Emp Cov. Period Comp'!C806)</f>
        <v xml:space="preserve"> </v>
      </c>
      <c r="D797" s="313">
        <f>+'10. Type 1 Emp Cov. Period Comp'!AE806</f>
        <v>0</v>
      </c>
      <c r="E797" s="467">
        <f>+'11. Type 1 Emp 2020 FTE'!AG804+'11. Type 1 Emp 2020 FTE'!AH804</f>
        <v>0</v>
      </c>
      <c r="F797" s="313">
        <f>ROUND(IF('10. Type 1 Emp Cov. Period Comp'!B806=0,IF('8. Wage Rate Penalty'!U802=0,0,'8. Wage Rate Penalty'!U802),_xlfn.IFNA(VLOOKUP('10. Type 1 Emp Cov. Period Comp'!B806,'8. Wage Rate Penalty'!$B$17:$U$1016,20,FALSE),0)),0)</f>
        <v>0</v>
      </c>
    </row>
    <row r="798" spans="1:6" x14ac:dyDescent="0.25">
      <c r="A798" s="308">
        <f t="shared" si="12"/>
        <v>787</v>
      </c>
      <c r="B798" s="313" t="str">
        <f>IF(+'10. Type 1 Emp Cov. Period Comp'!B807=0," ",+'10. Type 1 Emp Cov. Period Comp'!B807)</f>
        <v xml:space="preserve"> </v>
      </c>
      <c r="C798" s="466" t="str">
        <f>IF(+'10. Type 1 Emp Cov. Period Comp'!C807=0," ",+'10. Type 1 Emp Cov. Period Comp'!C807)</f>
        <v xml:space="preserve"> </v>
      </c>
      <c r="D798" s="313">
        <f>+'10. Type 1 Emp Cov. Period Comp'!AE807</f>
        <v>0</v>
      </c>
      <c r="E798" s="467">
        <f>+'11. Type 1 Emp 2020 FTE'!AG805+'11. Type 1 Emp 2020 FTE'!AH805</f>
        <v>0</v>
      </c>
      <c r="F798" s="313">
        <f>ROUND(IF('10. Type 1 Emp Cov. Period Comp'!B807=0,IF('8. Wage Rate Penalty'!U803=0,0,'8. Wage Rate Penalty'!U803),_xlfn.IFNA(VLOOKUP('10. Type 1 Emp Cov. Period Comp'!B807,'8. Wage Rate Penalty'!$B$17:$U$1016,20,FALSE),0)),0)</f>
        <v>0</v>
      </c>
    </row>
    <row r="799" spans="1:6" x14ac:dyDescent="0.25">
      <c r="A799" s="308">
        <f t="shared" si="12"/>
        <v>788</v>
      </c>
      <c r="B799" s="313" t="str">
        <f>IF(+'10. Type 1 Emp Cov. Period Comp'!B808=0," ",+'10. Type 1 Emp Cov. Period Comp'!B808)</f>
        <v xml:space="preserve"> </v>
      </c>
      <c r="C799" s="466" t="str">
        <f>IF(+'10. Type 1 Emp Cov. Period Comp'!C808=0," ",+'10. Type 1 Emp Cov. Period Comp'!C808)</f>
        <v xml:space="preserve"> </v>
      </c>
      <c r="D799" s="313">
        <f>+'10. Type 1 Emp Cov. Period Comp'!AE808</f>
        <v>0</v>
      </c>
      <c r="E799" s="467">
        <f>+'11. Type 1 Emp 2020 FTE'!AG806+'11. Type 1 Emp 2020 FTE'!AH806</f>
        <v>0</v>
      </c>
      <c r="F799" s="313">
        <f>ROUND(IF('10. Type 1 Emp Cov. Period Comp'!B808=0,IF('8. Wage Rate Penalty'!U804=0,0,'8. Wage Rate Penalty'!U804),_xlfn.IFNA(VLOOKUP('10. Type 1 Emp Cov. Period Comp'!B808,'8. Wage Rate Penalty'!$B$17:$U$1016,20,FALSE),0)),0)</f>
        <v>0</v>
      </c>
    </row>
    <row r="800" spans="1:6" x14ac:dyDescent="0.25">
      <c r="A800" s="308">
        <f t="shared" si="12"/>
        <v>789</v>
      </c>
      <c r="B800" s="313" t="str">
        <f>IF(+'10. Type 1 Emp Cov. Period Comp'!B809=0," ",+'10. Type 1 Emp Cov. Period Comp'!B809)</f>
        <v xml:space="preserve"> </v>
      </c>
      <c r="C800" s="466" t="str">
        <f>IF(+'10. Type 1 Emp Cov. Period Comp'!C809=0," ",+'10. Type 1 Emp Cov. Period Comp'!C809)</f>
        <v xml:space="preserve"> </v>
      </c>
      <c r="D800" s="313">
        <f>+'10. Type 1 Emp Cov. Period Comp'!AE809</f>
        <v>0</v>
      </c>
      <c r="E800" s="467">
        <f>+'11. Type 1 Emp 2020 FTE'!AG807+'11. Type 1 Emp 2020 FTE'!AH807</f>
        <v>0</v>
      </c>
      <c r="F800" s="313">
        <f>ROUND(IF('10. Type 1 Emp Cov. Period Comp'!B809=0,IF('8. Wage Rate Penalty'!U805=0,0,'8. Wage Rate Penalty'!U805),_xlfn.IFNA(VLOOKUP('10. Type 1 Emp Cov. Period Comp'!B809,'8. Wage Rate Penalty'!$B$17:$U$1016,20,FALSE),0)),0)</f>
        <v>0</v>
      </c>
    </row>
    <row r="801" spans="1:6" x14ac:dyDescent="0.25">
      <c r="A801" s="308">
        <f t="shared" si="12"/>
        <v>790</v>
      </c>
      <c r="B801" s="313" t="str">
        <f>IF(+'10. Type 1 Emp Cov. Period Comp'!B810=0," ",+'10. Type 1 Emp Cov. Period Comp'!B810)</f>
        <v xml:space="preserve"> </v>
      </c>
      <c r="C801" s="466" t="str">
        <f>IF(+'10. Type 1 Emp Cov. Period Comp'!C810=0," ",+'10. Type 1 Emp Cov. Period Comp'!C810)</f>
        <v xml:space="preserve"> </v>
      </c>
      <c r="D801" s="313">
        <f>+'10. Type 1 Emp Cov. Period Comp'!AE810</f>
        <v>0</v>
      </c>
      <c r="E801" s="467">
        <f>+'11. Type 1 Emp 2020 FTE'!AG808+'11. Type 1 Emp 2020 FTE'!AH808</f>
        <v>0</v>
      </c>
      <c r="F801" s="313">
        <f>ROUND(IF('10. Type 1 Emp Cov. Period Comp'!B810=0,IF('8. Wage Rate Penalty'!U806=0,0,'8. Wage Rate Penalty'!U806),_xlfn.IFNA(VLOOKUP('10. Type 1 Emp Cov. Period Comp'!B810,'8. Wage Rate Penalty'!$B$17:$U$1016,20,FALSE),0)),0)</f>
        <v>0</v>
      </c>
    </row>
    <row r="802" spans="1:6" x14ac:dyDescent="0.25">
      <c r="A802" s="308">
        <f t="shared" si="12"/>
        <v>791</v>
      </c>
      <c r="B802" s="313" t="str">
        <f>IF(+'10. Type 1 Emp Cov. Period Comp'!B811=0," ",+'10. Type 1 Emp Cov. Period Comp'!B811)</f>
        <v xml:space="preserve"> </v>
      </c>
      <c r="C802" s="466" t="str">
        <f>IF(+'10. Type 1 Emp Cov. Period Comp'!C811=0," ",+'10. Type 1 Emp Cov. Period Comp'!C811)</f>
        <v xml:space="preserve"> </v>
      </c>
      <c r="D802" s="313">
        <f>+'10. Type 1 Emp Cov. Period Comp'!AE811</f>
        <v>0</v>
      </c>
      <c r="E802" s="467">
        <f>+'11. Type 1 Emp 2020 FTE'!AG809+'11. Type 1 Emp 2020 FTE'!AH809</f>
        <v>0</v>
      </c>
      <c r="F802" s="313">
        <f>ROUND(IF('10. Type 1 Emp Cov. Period Comp'!B811=0,IF('8. Wage Rate Penalty'!U807=0,0,'8. Wage Rate Penalty'!U807),_xlfn.IFNA(VLOOKUP('10. Type 1 Emp Cov. Period Comp'!B811,'8. Wage Rate Penalty'!$B$17:$U$1016,20,FALSE),0)),0)</f>
        <v>0</v>
      </c>
    </row>
    <row r="803" spans="1:6" x14ac:dyDescent="0.25">
      <c r="A803" s="308">
        <f t="shared" si="12"/>
        <v>792</v>
      </c>
      <c r="B803" s="313" t="str">
        <f>IF(+'10. Type 1 Emp Cov. Period Comp'!B812=0," ",+'10. Type 1 Emp Cov. Period Comp'!B812)</f>
        <v xml:space="preserve"> </v>
      </c>
      <c r="C803" s="466" t="str">
        <f>IF(+'10. Type 1 Emp Cov. Period Comp'!C812=0," ",+'10. Type 1 Emp Cov. Period Comp'!C812)</f>
        <v xml:space="preserve"> </v>
      </c>
      <c r="D803" s="313">
        <f>+'10. Type 1 Emp Cov. Period Comp'!AE812</f>
        <v>0</v>
      </c>
      <c r="E803" s="467">
        <f>+'11. Type 1 Emp 2020 FTE'!AG810+'11. Type 1 Emp 2020 FTE'!AH810</f>
        <v>0</v>
      </c>
      <c r="F803" s="313">
        <f>ROUND(IF('10. Type 1 Emp Cov. Period Comp'!B812=0,IF('8. Wage Rate Penalty'!U808=0,0,'8. Wage Rate Penalty'!U808),_xlfn.IFNA(VLOOKUP('10. Type 1 Emp Cov. Period Comp'!B812,'8. Wage Rate Penalty'!$B$17:$U$1016,20,FALSE),0)),0)</f>
        <v>0</v>
      </c>
    </row>
    <row r="804" spans="1:6" x14ac:dyDescent="0.25">
      <c r="A804" s="308">
        <f t="shared" si="12"/>
        <v>793</v>
      </c>
      <c r="B804" s="313" t="str">
        <f>IF(+'10. Type 1 Emp Cov. Period Comp'!B813=0," ",+'10. Type 1 Emp Cov. Period Comp'!B813)</f>
        <v xml:space="preserve"> </v>
      </c>
      <c r="C804" s="466" t="str">
        <f>IF(+'10. Type 1 Emp Cov. Period Comp'!C813=0," ",+'10. Type 1 Emp Cov. Period Comp'!C813)</f>
        <v xml:space="preserve"> </v>
      </c>
      <c r="D804" s="313">
        <f>+'10. Type 1 Emp Cov. Period Comp'!AE813</f>
        <v>0</v>
      </c>
      <c r="E804" s="467">
        <f>+'11. Type 1 Emp 2020 FTE'!AG811+'11. Type 1 Emp 2020 FTE'!AH811</f>
        <v>0</v>
      </c>
      <c r="F804" s="313">
        <f>ROUND(IF('10. Type 1 Emp Cov. Period Comp'!B813=0,IF('8. Wage Rate Penalty'!U809=0,0,'8. Wage Rate Penalty'!U809),_xlfn.IFNA(VLOOKUP('10. Type 1 Emp Cov. Period Comp'!B813,'8. Wage Rate Penalty'!$B$17:$U$1016,20,FALSE),0)),0)</f>
        <v>0</v>
      </c>
    </row>
    <row r="805" spans="1:6" x14ac:dyDescent="0.25">
      <c r="A805" s="308">
        <f t="shared" si="12"/>
        <v>794</v>
      </c>
      <c r="B805" s="313" t="str">
        <f>IF(+'10. Type 1 Emp Cov. Period Comp'!B814=0," ",+'10. Type 1 Emp Cov. Period Comp'!B814)</f>
        <v xml:space="preserve"> </v>
      </c>
      <c r="C805" s="466" t="str">
        <f>IF(+'10. Type 1 Emp Cov. Period Comp'!C814=0," ",+'10. Type 1 Emp Cov. Period Comp'!C814)</f>
        <v xml:space="preserve"> </v>
      </c>
      <c r="D805" s="313">
        <f>+'10. Type 1 Emp Cov. Period Comp'!AE814</f>
        <v>0</v>
      </c>
      <c r="E805" s="467">
        <f>+'11. Type 1 Emp 2020 FTE'!AG812+'11. Type 1 Emp 2020 FTE'!AH812</f>
        <v>0</v>
      </c>
      <c r="F805" s="313">
        <f>ROUND(IF('10. Type 1 Emp Cov. Period Comp'!B814=0,IF('8. Wage Rate Penalty'!U810=0,0,'8. Wage Rate Penalty'!U810),_xlfn.IFNA(VLOOKUP('10. Type 1 Emp Cov. Period Comp'!B814,'8. Wage Rate Penalty'!$B$17:$U$1016,20,FALSE),0)),0)</f>
        <v>0</v>
      </c>
    </row>
    <row r="806" spans="1:6" x14ac:dyDescent="0.25">
      <c r="A806" s="308">
        <f t="shared" si="12"/>
        <v>795</v>
      </c>
      <c r="B806" s="313" t="str">
        <f>IF(+'10. Type 1 Emp Cov. Period Comp'!B815=0," ",+'10. Type 1 Emp Cov. Period Comp'!B815)</f>
        <v xml:space="preserve"> </v>
      </c>
      <c r="C806" s="466" t="str">
        <f>IF(+'10. Type 1 Emp Cov. Period Comp'!C815=0," ",+'10. Type 1 Emp Cov. Period Comp'!C815)</f>
        <v xml:space="preserve"> </v>
      </c>
      <c r="D806" s="313">
        <f>+'10. Type 1 Emp Cov. Period Comp'!AE815</f>
        <v>0</v>
      </c>
      <c r="E806" s="467">
        <f>+'11. Type 1 Emp 2020 FTE'!AG813+'11. Type 1 Emp 2020 FTE'!AH813</f>
        <v>0</v>
      </c>
      <c r="F806" s="313">
        <f>ROUND(IF('10. Type 1 Emp Cov. Period Comp'!B815=0,IF('8. Wage Rate Penalty'!U811=0,0,'8. Wage Rate Penalty'!U811),_xlfn.IFNA(VLOOKUP('10. Type 1 Emp Cov. Period Comp'!B815,'8. Wage Rate Penalty'!$B$17:$U$1016,20,FALSE),0)),0)</f>
        <v>0</v>
      </c>
    </row>
    <row r="807" spans="1:6" x14ac:dyDescent="0.25">
      <c r="A807" s="308">
        <f t="shared" si="12"/>
        <v>796</v>
      </c>
      <c r="B807" s="313" t="str">
        <f>IF(+'10. Type 1 Emp Cov. Period Comp'!B816=0," ",+'10. Type 1 Emp Cov. Period Comp'!B816)</f>
        <v xml:space="preserve"> </v>
      </c>
      <c r="C807" s="466" t="str">
        <f>IF(+'10. Type 1 Emp Cov. Period Comp'!C816=0," ",+'10. Type 1 Emp Cov. Period Comp'!C816)</f>
        <v xml:space="preserve"> </v>
      </c>
      <c r="D807" s="313">
        <f>+'10. Type 1 Emp Cov. Period Comp'!AE816</f>
        <v>0</v>
      </c>
      <c r="E807" s="467">
        <f>+'11. Type 1 Emp 2020 FTE'!AG814+'11. Type 1 Emp 2020 FTE'!AH814</f>
        <v>0</v>
      </c>
      <c r="F807" s="313">
        <f>ROUND(IF('10. Type 1 Emp Cov. Period Comp'!B816=0,IF('8. Wage Rate Penalty'!U812=0,0,'8. Wage Rate Penalty'!U812),_xlfn.IFNA(VLOOKUP('10. Type 1 Emp Cov. Period Comp'!B816,'8. Wage Rate Penalty'!$B$17:$U$1016,20,FALSE),0)),0)</f>
        <v>0</v>
      </c>
    </row>
    <row r="808" spans="1:6" x14ac:dyDescent="0.25">
      <c r="A808" s="308">
        <f t="shared" si="12"/>
        <v>797</v>
      </c>
      <c r="B808" s="313" t="str">
        <f>IF(+'10. Type 1 Emp Cov. Period Comp'!B817=0," ",+'10. Type 1 Emp Cov. Period Comp'!B817)</f>
        <v xml:space="preserve"> </v>
      </c>
      <c r="C808" s="466" t="str">
        <f>IF(+'10. Type 1 Emp Cov. Period Comp'!C817=0," ",+'10. Type 1 Emp Cov. Period Comp'!C817)</f>
        <v xml:space="preserve"> </v>
      </c>
      <c r="D808" s="313">
        <f>+'10. Type 1 Emp Cov. Period Comp'!AE817</f>
        <v>0</v>
      </c>
      <c r="E808" s="467">
        <f>+'11. Type 1 Emp 2020 FTE'!AG815+'11. Type 1 Emp 2020 FTE'!AH815</f>
        <v>0</v>
      </c>
      <c r="F808" s="313">
        <f>ROUND(IF('10. Type 1 Emp Cov. Period Comp'!B817=0,IF('8. Wage Rate Penalty'!U813=0,0,'8. Wage Rate Penalty'!U813),_xlfn.IFNA(VLOOKUP('10. Type 1 Emp Cov. Period Comp'!B817,'8. Wage Rate Penalty'!$B$17:$U$1016,20,FALSE),0)),0)</f>
        <v>0</v>
      </c>
    </row>
    <row r="809" spans="1:6" x14ac:dyDescent="0.25">
      <c r="A809" s="308">
        <f t="shared" si="12"/>
        <v>798</v>
      </c>
      <c r="B809" s="313" t="str">
        <f>IF(+'10. Type 1 Emp Cov. Period Comp'!B818=0," ",+'10. Type 1 Emp Cov. Period Comp'!B818)</f>
        <v xml:space="preserve"> </v>
      </c>
      <c r="C809" s="466" t="str">
        <f>IF(+'10. Type 1 Emp Cov. Period Comp'!C818=0," ",+'10. Type 1 Emp Cov. Period Comp'!C818)</f>
        <v xml:space="preserve"> </v>
      </c>
      <c r="D809" s="313">
        <f>+'10. Type 1 Emp Cov. Period Comp'!AE818</f>
        <v>0</v>
      </c>
      <c r="E809" s="467">
        <f>+'11. Type 1 Emp 2020 FTE'!AG816+'11. Type 1 Emp 2020 FTE'!AH816</f>
        <v>0</v>
      </c>
      <c r="F809" s="313">
        <f>ROUND(IF('10. Type 1 Emp Cov. Period Comp'!B818=0,IF('8. Wage Rate Penalty'!U814=0,0,'8. Wage Rate Penalty'!U814),_xlfn.IFNA(VLOOKUP('10. Type 1 Emp Cov. Period Comp'!B818,'8. Wage Rate Penalty'!$B$17:$U$1016,20,FALSE),0)),0)</f>
        <v>0</v>
      </c>
    </row>
    <row r="810" spans="1:6" x14ac:dyDescent="0.25">
      <c r="A810" s="308">
        <f t="shared" si="12"/>
        <v>799</v>
      </c>
      <c r="B810" s="313" t="str">
        <f>IF(+'10. Type 1 Emp Cov. Period Comp'!B819=0," ",+'10. Type 1 Emp Cov. Period Comp'!B819)</f>
        <v xml:space="preserve"> </v>
      </c>
      <c r="C810" s="466" t="str">
        <f>IF(+'10. Type 1 Emp Cov. Period Comp'!C819=0," ",+'10. Type 1 Emp Cov. Period Comp'!C819)</f>
        <v xml:space="preserve"> </v>
      </c>
      <c r="D810" s="313">
        <f>+'10. Type 1 Emp Cov. Period Comp'!AE819</f>
        <v>0</v>
      </c>
      <c r="E810" s="467">
        <f>+'11. Type 1 Emp 2020 FTE'!AG817+'11. Type 1 Emp 2020 FTE'!AH817</f>
        <v>0</v>
      </c>
      <c r="F810" s="313">
        <f>ROUND(IF('10. Type 1 Emp Cov. Period Comp'!B819=0,IF('8. Wage Rate Penalty'!U815=0,0,'8. Wage Rate Penalty'!U815),_xlfn.IFNA(VLOOKUP('10. Type 1 Emp Cov. Period Comp'!B819,'8. Wage Rate Penalty'!$B$17:$U$1016,20,FALSE),0)),0)</f>
        <v>0</v>
      </c>
    </row>
    <row r="811" spans="1:6" x14ac:dyDescent="0.25">
      <c r="A811" s="308">
        <f t="shared" si="12"/>
        <v>800</v>
      </c>
      <c r="B811" s="313" t="str">
        <f>IF(+'10. Type 1 Emp Cov. Period Comp'!B820=0," ",+'10. Type 1 Emp Cov. Period Comp'!B820)</f>
        <v xml:space="preserve"> </v>
      </c>
      <c r="C811" s="466" t="str">
        <f>IF(+'10. Type 1 Emp Cov. Period Comp'!C820=0," ",+'10. Type 1 Emp Cov. Period Comp'!C820)</f>
        <v xml:space="preserve"> </v>
      </c>
      <c r="D811" s="313">
        <f>+'10. Type 1 Emp Cov. Period Comp'!AE820</f>
        <v>0</v>
      </c>
      <c r="E811" s="467">
        <f>+'11. Type 1 Emp 2020 FTE'!AG818+'11. Type 1 Emp 2020 FTE'!AH818</f>
        <v>0</v>
      </c>
      <c r="F811" s="313">
        <f>ROUND(IF('10. Type 1 Emp Cov. Period Comp'!B820=0,IF('8. Wage Rate Penalty'!U816=0,0,'8. Wage Rate Penalty'!U816),_xlfn.IFNA(VLOOKUP('10. Type 1 Emp Cov. Period Comp'!B820,'8. Wage Rate Penalty'!$B$17:$U$1016,20,FALSE),0)),0)</f>
        <v>0</v>
      </c>
    </row>
    <row r="812" spans="1:6" x14ac:dyDescent="0.25">
      <c r="A812" s="308">
        <f t="shared" si="12"/>
        <v>801</v>
      </c>
      <c r="B812" s="313" t="str">
        <f>IF(+'10. Type 1 Emp Cov. Period Comp'!B821=0," ",+'10. Type 1 Emp Cov. Period Comp'!B821)</f>
        <v xml:space="preserve"> </v>
      </c>
      <c r="C812" s="466" t="str">
        <f>IF(+'10. Type 1 Emp Cov. Period Comp'!C821=0," ",+'10. Type 1 Emp Cov. Period Comp'!C821)</f>
        <v xml:space="preserve"> </v>
      </c>
      <c r="D812" s="313">
        <f>+'10. Type 1 Emp Cov. Period Comp'!AE821</f>
        <v>0</v>
      </c>
      <c r="E812" s="467">
        <f>+'11. Type 1 Emp 2020 FTE'!AG819+'11. Type 1 Emp 2020 FTE'!AH819</f>
        <v>0</v>
      </c>
      <c r="F812" s="313">
        <f>ROUND(IF('10. Type 1 Emp Cov. Period Comp'!B821=0,IF('8. Wage Rate Penalty'!U817=0,0,'8. Wage Rate Penalty'!U817),_xlfn.IFNA(VLOOKUP('10. Type 1 Emp Cov. Period Comp'!B821,'8. Wage Rate Penalty'!$B$17:$U$1016,20,FALSE),0)),0)</f>
        <v>0</v>
      </c>
    </row>
    <row r="813" spans="1:6" x14ac:dyDescent="0.25">
      <c r="A813" s="308">
        <f t="shared" si="12"/>
        <v>802</v>
      </c>
      <c r="B813" s="313" t="str">
        <f>IF(+'10. Type 1 Emp Cov. Period Comp'!B822=0," ",+'10. Type 1 Emp Cov. Period Comp'!B822)</f>
        <v xml:space="preserve"> </v>
      </c>
      <c r="C813" s="466" t="str">
        <f>IF(+'10. Type 1 Emp Cov. Period Comp'!C822=0," ",+'10. Type 1 Emp Cov. Period Comp'!C822)</f>
        <v xml:space="preserve"> </v>
      </c>
      <c r="D813" s="313">
        <f>+'10. Type 1 Emp Cov. Period Comp'!AE822</f>
        <v>0</v>
      </c>
      <c r="E813" s="467">
        <f>+'11. Type 1 Emp 2020 FTE'!AG820+'11. Type 1 Emp 2020 FTE'!AH820</f>
        <v>0</v>
      </c>
      <c r="F813" s="313">
        <f>ROUND(IF('10. Type 1 Emp Cov. Period Comp'!B822=0,IF('8. Wage Rate Penalty'!U818=0,0,'8. Wage Rate Penalty'!U818),_xlfn.IFNA(VLOOKUP('10. Type 1 Emp Cov. Period Comp'!B822,'8. Wage Rate Penalty'!$B$17:$U$1016,20,FALSE),0)),0)</f>
        <v>0</v>
      </c>
    </row>
    <row r="814" spans="1:6" x14ac:dyDescent="0.25">
      <c r="A814" s="308">
        <f t="shared" si="12"/>
        <v>803</v>
      </c>
      <c r="B814" s="313" t="str">
        <f>IF(+'10. Type 1 Emp Cov. Period Comp'!B823=0," ",+'10. Type 1 Emp Cov. Period Comp'!B823)</f>
        <v xml:space="preserve"> </v>
      </c>
      <c r="C814" s="466" t="str">
        <f>IF(+'10. Type 1 Emp Cov. Period Comp'!C823=0," ",+'10. Type 1 Emp Cov. Period Comp'!C823)</f>
        <v xml:space="preserve"> </v>
      </c>
      <c r="D814" s="313">
        <f>+'10. Type 1 Emp Cov. Period Comp'!AE823</f>
        <v>0</v>
      </c>
      <c r="E814" s="467">
        <f>+'11. Type 1 Emp 2020 FTE'!AG821+'11. Type 1 Emp 2020 FTE'!AH821</f>
        <v>0</v>
      </c>
      <c r="F814" s="313">
        <f>ROUND(IF('10. Type 1 Emp Cov. Period Comp'!B823=0,IF('8. Wage Rate Penalty'!U819=0,0,'8. Wage Rate Penalty'!U819),_xlfn.IFNA(VLOOKUP('10. Type 1 Emp Cov. Period Comp'!B823,'8. Wage Rate Penalty'!$B$17:$U$1016,20,FALSE),0)),0)</f>
        <v>0</v>
      </c>
    </row>
    <row r="815" spans="1:6" x14ac:dyDescent="0.25">
      <c r="A815" s="308">
        <f t="shared" si="12"/>
        <v>804</v>
      </c>
      <c r="B815" s="313" t="str">
        <f>IF(+'10. Type 1 Emp Cov. Period Comp'!B824=0," ",+'10. Type 1 Emp Cov. Period Comp'!B824)</f>
        <v xml:space="preserve"> </v>
      </c>
      <c r="C815" s="466" t="str">
        <f>IF(+'10. Type 1 Emp Cov. Period Comp'!C824=0," ",+'10. Type 1 Emp Cov. Period Comp'!C824)</f>
        <v xml:space="preserve"> </v>
      </c>
      <c r="D815" s="313">
        <f>+'10. Type 1 Emp Cov. Period Comp'!AE824</f>
        <v>0</v>
      </c>
      <c r="E815" s="467">
        <f>+'11. Type 1 Emp 2020 FTE'!AG822+'11. Type 1 Emp 2020 FTE'!AH822</f>
        <v>0</v>
      </c>
      <c r="F815" s="313">
        <f>ROUND(IF('10. Type 1 Emp Cov. Period Comp'!B824=0,IF('8. Wage Rate Penalty'!U820=0,0,'8. Wage Rate Penalty'!U820),_xlfn.IFNA(VLOOKUP('10. Type 1 Emp Cov. Period Comp'!B824,'8. Wage Rate Penalty'!$B$17:$U$1016,20,FALSE),0)),0)</f>
        <v>0</v>
      </c>
    </row>
    <row r="816" spans="1:6" x14ac:dyDescent="0.25">
      <c r="A816" s="308">
        <f t="shared" si="12"/>
        <v>805</v>
      </c>
      <c r="B816" s="313" t="str">
        <f>IF(+'10. Type 1 Emp Cov. Period Comp'!B825=0," ",+'10. Type 1 Emp Cov. Period Comp'!B825)</f>
        <v xml:space="preserve"> </v>
      </c>
      <c r="C816" s="466" t="str">
        <f>IF(+'10. Type 1 Emp Cov. Period Comp'!C825=0," ",+'10. Type 1 Emp Cov. Period Comp'!C825)</f>
        <v xml:space="preserve"> </v>
      </c>
      <c r="D816" s="313">
        <f>+'10. Type 1 Emp Cov. Period Comp'!AE825</f>
        <v>0</v>
      </c>
      <c r="E816" s="467">
        <f>+'11. Type 1 Emp 2020 FTE'!AG823+'11. Type 1 Emp 2020 FTE'!AH823</f>
        <v>0</v>
      </c>
      <c r="F816" s="313">
        <f>ROUND(IF('10. Type 1 Emp Cov. Period Comp'!B825=0,IF('8. Wage Rate Penalty'!U821=0,0,'8. Wage Rate Penalty'!U821),_xlfn.IFNA(VLOOKUP('10. Type 1 Emp Cov. Period Comp'!B825,'8. Wage Rate Penalty'!$B$17:$U$1016,20,FALSE),0)),0)</f>
        <v>0</v>
      </c>
    </row>
    <row r="817" spans="1:6" x14ac:dyDescent="0.25">
      <c r="A817" s="308">
        <f t="shared" si="12"/>
        <v>806</v>
      </c>
      <c r="B817" s="313" t="str">
        <f>IF(+'10. Type 1 Emp Cov. Period Comp'!B826=0," ",+'10. Type 1 Emp Cov. Period Comp'!B826)</f>
        <v xml:space="preserve"> </v>
      </c>
      <c r="C817" s="466" t="str">
        <f>IF(+'10. Type 1 Emp Cov. Period Comp'!C826=0," ",+'10. Type 1 Emp Cov. Period Comp'!C826)</f>
        <v xml:space="preserve"> </v>
      </c>
      <c r="D817" s="313">
        <f>+'10. Type 1 Emp Cov. Period Comp'!AE826</f>
        <v>0</v>
      </c>
      <c r="E817" s="467">
        <f>+'11. Type 1 Emp 2020 FTE'!AG824+'11. Type 1 Emp 2020 FTE'!AH824</f>
        <v>0</v>
      </c>
      <c r="F817" s="313">
        <f>ROUND(IF('10. Type 1 Emp Cov. Period Comp'!B826=0,IF('8. Wage Rate Penalty'!U822=0,0,'8. Wage Rate Penalty'!U822),_xlfn.IFNA(VLOOKUP('10. Type 1 Emp Cov. Period Comp'!B826,'8. Wage Rate Penalty'!$B$17:$U$1016,20,FALSE),0)),0)</f>
        <v>0</v>
      </c>
    </row>
    <row r="818" spans="1:6" x14ac:dyDescent="0.25">
      <c r="A818" s="308">
        <f t="shared" si="12"/>
        <v>807</v>
      </c>
      <c r="B818" s="313" t="str">
        <f>IF(+'10. Type 1 Emp Cov. Period Comp'!B827=0," ",+'10. Type 1 Emp Cov. Period Comp'!B827)</f>
        <v xml:space="preserve"> </v>
      </c>
      <c r="C818" s="466" t="str">
        <f>IF(+'10. Type 1 Emp Cov. Period Comp'!C827=0," ",+'10. Type 1 Emp Cov. Period Comp'!C827)</f>
        <v xml:space="preserve"> </v>
      </c>
      <c r="D818" s="313">
        <f>+'10. Type 1 Emp Cov. Period Comp'!AE827</f>
        <v>0</v>
      </c>
      <c r="E818" s="467">
        <f>+'11. Type 1 Emp 2020 FTE'!AG825+'11. Type 1 Emp 2020 FTE'!AH825</f>
        <v>0</v>
      </c>
      <c r="F818" s="313">
        <f>ROUND(IF('10. Type 1 Emp Cov. Period Comp'!B827=0,IF('8. Wage Rate Penalty'!U823=0,0,'8. Wage Rate Penalty'!U823),_xlfn.IFNA(VLOOKUP('10. Type 1 Emp Cov. Period Comp'!B827,'8. Wage Rate Penalty'!$B$17:$U$1016,20,FALSE),0)),0)</f>
        <v>0</v>
      </c>
    </row>
    <row r="819" spans="1:6" x14ac:dyDescent="0.25">
      <c r="A819" s="308">
        <f t="shared" si="12"/>
        <v>808</v>
      </c>
      <c r="B819" s="313" t="str">
        <f>IF(+'10. Type 1 Emp Cov. Period Comp'!B828=0," ",+'10. Type 1 Emp Cov. Period Comp'!B828)</f>
        <v xml:space="preserve"> </v>
      </c>
      <c r="C819" s="466" t="str">
        <f>IF(+'10. Type 1 Emp Cov. Period Comp'!C828=0," ",+'10. Type 1 Emp Cov. Period Comp'!C828)</f>
        <v xml:space="preserve"> </v>
      </c>
      <c r="D819" s="313">
        <f>+'10. Type 1 Emp Cov. Period Comp'!AE828</f>
        <v>0</v>
      </c>
      <c r="E819" s="467">
        <f>+'11. Type 1 Emp 2020 FTE'!AG826+'11. Type 1 Emp 2020 FTE'!AH826</f>
        <v>0</v>
      </c>
      <c r="F819" s="313">
        <f>ROUND(IF('10. Type 1 Emp Cov. Period Comp'!B828=0,IF('8. Wage Rate Penalty'!U824=0,0,'8. Wage Rate Penalty'!U824),_xlfn.IFNA(VLOOKUP('10. Type 1 Emp Cov. Period Comp'!B828,'8. Wage Rate Penalty'!$B$17:$U$1016,20,FALSE),0)),0)</f>
        <v>0</v>
      </c>
    </row>
    <row r="820" spans="1:6" x14ac:dyDescent="0.25">
      <c r="A820" s="308">
        <f t="shared" si="12"/>
        <v>809</v>
      </c>
      <c r="B820" s="313" t="str">
        <f>IF(+'10. Type 1 Emp Cov. Period Comp'!B829=0," ",+'10. Type 1 Emp Cov. Period Comp'!B829)</f>
        <v xml:space="preserve"> </v>
      </c>
      <c r="C820" s="466" t="str">
        <f>IF(+'10. Type 1 Emp Cov. Period Comp'!C829=0," ",+'10. Type 1 Emp Cov. Period Comp'!C829)</f>
        <v xml:space="preserve"> </v>
      </c>
      <c r="D820" s="313">
        <f>+'10. Type 1 Emp Cov. Period Comp'!AE829</f>
        <v>0</v>
      </c>
      <c r="E820" s="467">
        <f>+'11. Type 1 Emp 2020 FTE'!AG827+'11. Type 1 Emp 2020 FTE'!AH827</f>
        <v>0</v>
      </c>
      <c r="F820" s="313">
        <f>ROUND(IF('10. Type 1 Emp Cov. Period Comp'!B829=0,IF('8. Wage Rate Penalty'!U825=0,0,'8. Wage Rate Penalty'!U825),_xlfn.IFNA(VLOOKUP('10. Type 1 Emp Cov. Period Comp'!B829,'8. Wage Rate Penalty'!$B$17:$U$1016,20,FALSE),0)),0)</f>
        <v>0</v>
      </c>
    </row>
    <row r="821" spans="1:6" x14ac:dyDescent="0.25">
      <c r="A821" s="308">
        <f t="shared" si="12"/>
        <v>810</v>
      </c>
      <c r="B821" s="313" t="str">
        <f>IF(+'10. Type 1 Emp Cov. Period Comp'!B830=0," ",+'10. Type 1 Emp Cov. Period Comp'!B830)</f>
        <v xml:space="preserve"> </v>
      </c>
      <c r="C821" s="466" t="str">
        <f>IF(+'10. Type 1 Emp Cov. Period Comp'!C830=0," ",+'10. Type 1 Emp Cov. Period Comp'!C830)</f>
        <v xml:space="preserve"> </v>
      </c>
      <c r="D821" s="313">
        <f>+'10. Type 1 Emp Cov. Period Comp'!AE830</f>
        <v>0</v>
      </c>
      <c r="E821" s="467">
        <f>+'11. Type 1 Emp 2020 FTE'!AG828+'11. Type 1 Emp 2020 FTE'!AH828</f>
        <v>0</v>
      </c>
      <c r="F821" s="313">
        <f>ROUND(IF('10. Type 1 Emp Cov. Period Comp'!B830=0,IF('8. Wage Rate Penalty'!U826=0,0,'8. Wage Rate Penalty'!U826),_xlfn.IFNA(VLOOKUP('10. Type 1 Emp Cov. Period Comp'!B830,'8. Wage Rate Penalty'!$B$17:$U$1016,20,FALSE),0)),0)</f>
        <v>0</v>
      </c>
    </row>
    <row r="822" spans="1:6" x14ac:dyDescent="0.25">
      <c r="A822" s="308">
        <f t="shared" si="12"/>
        <v>811</v>
      </c>
      <c r="B822" s="313" t="str">
        <f>IF(+'10. Type 1 Emp Cov. Period Comp'!B831=0," ",+'10. Type 1 Emp Cov. Period Comp'!B831)</f>
        <v xml:space="preserve"> </v>
      </c>
      <c r="C822" s="466" t="str">
        <f>IF(+'10. Type 1 Emp Cov. Period Comp'!C831=0," ",+'10. Type 1 Emp Cov. Period Comp'!C831)</f>
        <v xml:space="preserve"> </v>
      </c>
      <c r="D822" s="313">
        <f>+'10. Type 1 Emp Cov. Period Comp'!AE831</f>
        <v>0</v>
      </c>
      <c r="E822" s="467">
        <f>+'11. Type 1 Emp 2020 FTE'!AG829+'11. Type 1 Emp 2020 FTE'!AH829</f>
        <v>0</v>
      </c>
      <c r="F822" s="313">
        <f>ROUND(IF('10. Type 1 Emp Cov. Period Comp'!B831=0,IF('8. Wage Rate Penalty'!U827=0,0,'8. Wage Rate Penalty'!U827),_xlfn.IFNA(VLOOKUP('10. Type 1 Emp Cov. Period Comp'!B831,'8. Wage Rate Penalty'!$B$17:$U$1016,20,FALSE),0)),0)</f>
        <v>0</v>
      </c>
    </row>
    <row r="823" spans="1:6" x14ac:dyDescent="0.25">
      <c r="A823" s="308">
        <f t="shared" si="12"/>
        <v>812</v>
      </c>
      <c r="B823" s="313" t="str">
        <f>IF(+'10. Type 1 Emp Cov. Period Comp'!B832=0," ",+'10. Type 1 Emp Cov. Period Comp'!B832)</f>
        <v xml:space="preserve"> </v>
      </c>
      <c r="C823" s="466" t="str">
        <f>IF(+'10. Type 1 Emp Cov. Period Comp'!C832=0," ",+'10. Type 1 Emp Cov. Period Comp'!C832)</f>
        <v xml:space="preserve"> </v>
      </c>
      <c r="D823" s="313">
        <f>+'10. Type 1 Emp Cov. Period Comp'!AE832</f>
        <v>0</v>
      </c>
      <c r="E823" s="467">
        <f>+'11. Type 1 Emp 2020 FTE'!AG830+'11. Type 1 Emp 2020 FTE'!AH830</f>
        <v>0</v>
      </c>
      <c r="F823" s="313">
        <f>ROUND(IF('10. Type 1 Emp Cov. Period Comp'!B832=0,IF('8. Wage Rate Penalty'!U828=0,0,'8. Wage Rate Penalty'!U828),_xlfn.IFNA(VLOOKUP('10. Type 1 Emp Cov. Period Comp'!B832,'8. Wage Rate Penalty'!$B$17:$U$1016,20,FALSE),0)),0)</f>
        <v>0</v>
      </c>
    </row>
    <row r="824" spans="1:6" x14ac:dyDescent="0.25">
      <c r="A824" s="308">
        <f t="shared" si="12"/>
        <v>813</v>
      </c>
      <c r="B824" s="313" t="str">
        <f>IF(+'10. Type 1 Emp Cov. Period Comp'!B833=0," ",+'10. Type 1 Emp Cov. Period Comp'!B833)</f>
        <v xml:space="preserve"> </v>
      </c>
      <c r="C824" s="466" t="str">
        <f>IF(+'10. Type 1 Emp Cov. Period Comp'!C833=0," ",+'10. Type 1 Emp Cov. Period Comp'!C833)</f>
        <v xml:space="preserve"> </v>
      </c>
      <c r="D824" s="313">
        <f>+'10. Type 1 Emp Cov. Period Comp'!AE833</f>
        <v>0</v>
      </c>
      <c r="E824" s="467">
        <f>+'11. Type 1 Emp 2020 FTE'!AG831+'11. Type 1 Emp 2020 FTE'!AH831</f>
        <v>0</v>
      </c>
      <c r="F824" s="313">
        <f>ROUND(IF('10. Type 1 Emp Cov. Period Comp'!B833=0,IF('8. Wage Rate Penalty'!U829=0,0,'8. Wage Rate Penalty'!U829),_xlfn.IFNA(VLOOKUP('10. Type 1 Emp Cov. Period Comp'!B833,'8. Wage Rate Penalty'!$B$17:$U$1016,20,FALSE),0)),0)</f>
        <v>0</v>
      </c>
    </row>
    <row r="825" spans="1:6" x14ac:dyDescent="0.25">
      <c r="A825" s="308">
        <f t="shared" si="12"/>
        <v>814</v>
      </c>
      <c r="B825" s="313" t="str">
        <f>IF(+'10. Type 1 Emp Cov. Period Comp'!B834=0," ",+'10. Type 1 Emp Cov. Period Comp'!B834)</f>
        <v xml:space="preserve"> </v>
      </c>
      <c r="C825" s="466" t="str">
        <f>IF(+'10. Type 1 Emp Cov. Period Comp'!C834=0," ",+'10. Type 1 Emp Cov. Period Comp'!C834)</f>
        <v xml:space="preserve"> </v>
      </c>
      <c r="D825" s="313">
        <f>+'10. Type 1 Emp Cov. Period Comp'!AE834</f>
        <v>0</v>
      </c>
      <c r="E825" s="467">
        <f>+'11. Type 1 Emp 2020 FTE'!AG832+'11. Type 1 Emp 2020 FTE'!AH832</f>
        <v>0</v>
      </c>
      <c r="F825" s="313">
        <f>ROUND(IF('10. Type 1 Emp Cov. Period Comp'!B834=0,IF('8. Wage Rate Penalty'!U830=0,0,'8. Wage Rate Penalty'!U830),_xlfn.IFNA(VLOOKUP('10. Type 1 Emp Cov. Period Comp'!B834,'8. Wage Rate Penalty'!$B$17:$U$1016,20,FALSE),0)),0)</f>
        <v>0</v>
      </c>
    </row>
    <row r="826" spans="1:6" x14ac:dyDescent="0.25">
      <c r="A826" s="308">
        <f t="shared" si="12"/>
        <v>815</v>
      </c>
      <c r="B826" s="313" t="str">
        <f>IF(+'10. Type 1 Emp Cov. Period Comp'!B835=0," ",+'10. Type 1 Emp Cov. Period Comp'!B835)</f>
        <v xml:space="preserve"> </v>
      </c>
      <c r="C826" s="466" t="str">
        <f>IF(+'10. Type 1 Emp Cov. Period Comp'!C835=0," ",+'10. Type 1 Emp Cov. Period Comp'!C835)</f>
        <v xml:space="preserve"> </v>
      </c>
      <c r="D826" s="313">
        <f>+'10. Type 1 Emp Cov. Period Comp'!AE835</f>
        <v>0</v>
      </c>
      <c r="E826" s="467">
        <f>+'11. Type 1 Emp 2020 FTE'!AG833+'11. Type 1 Emp 2020 FTE'!AH833</f>
        <v>0</v>
      </c>
      <c r="F826" s="313">
        <f>ROUND(IF('10. Type 1 Emp Cov. Period Comp'!B835=0,IF('8. Wage Rate Penalty'!U831=0,0,'8. Wage Rate Penalty'!U831),_xlfn.IFNA(VLOOKUP('10. Type 1 Emp Cov. Period Comp'!B835,'8. Wage Rate Penalty'!$B$17:$U$1016,20,FALSE),0)),0)</f>
        <v>0</v>
      </c>
    </row>
    <row r="827" spans="1:6" x14ac:dyDescent="0.25">
      <c r="A827" s="308">
        <f t="shared" si="12"/>
        <v>816</v>
      </c>
      <c r="B827" s="313" t="str">
        <f>IF(+'10. Type 1 Emp Cov. Period Comp'!B836=0," ",+'10. Type 1 Emp Cov. Period Comp'!B836)</f>
        <v xml:space="preserve"> </v>
      </c>
      <c r="C827" s="466" t="str">
        <f>IF(+'10. Type 1 Emp Cov. Period Comp'!C836=0," ",+'10. Type 1 Emp Cov. Period Comp'!C836)</f>
        <v xml:space="preserve"> </v>
      </c>
      <c r="D827" s="313">
        <f>+'10. Type 1 Emp Cov. Period Comp'!AE836</f>
        <v>0</v>
      </c>
      <c r="E827" s="467">
        <f>+'11. Type 1 Emp 2020 FTE'!AG834+'11. Type 1 Emp 2020 FTE'!AH834</f>
        <v>0</v>
      </c>
      <c r="F827" s="313">
        <f>ROUND(IF('10. Type 1 Emp Cov. Period Comp'!B836=0,IF('8. Wage Rate Penalty'!U832=0,0,'8. Wage Rate Penalty'!U832),_xlfn.IFNA(VLOOKUP('10. Type 1 Emp Cov. Period Comp'!B836,'8. Wage Rate Penalty'!$B$17:$U$1016,20,FALSE),0)),0)</f>
        <v>0</v>
      </c>
    </row>
    <row r="828" spans="1:6" x14ac:dyDescent="0.25">
      <c r="A828" s="308">
        <f t="shared" si="12"/>
        <v>817</v>
      </c>
      <c r="B828" s="313" t="str">
        <f>IF(+'10. Type 1 Emp Cov. Period Comp'!B837=0," ",+'10. Type 1 Emp Cov. Period Comp'!B837)</f>
        <v xml:space="preserve"> </v>
      </c>
      <c r="C828" s="466" t="str">
        <f>IF(+'10. Type 1 Emp Cov. Period Comp'!C837=0," ",+'10. Type 1 Emp Cov. Period Comp'!C837)</f>
        <v xml:space="preserve"> </v>
      </c>
      <c r="D828" s="313">
        <f>+'10. Type 1 Emp Cov. Period Comp'!AE837</f>
        <v>0</v>
      </c>
      <c r="E828" s="467">
        <f>+'11. Type 1 Emp 2020 FTE'!AG835+'11. Type 1 Emp 2020 FTE'!AH835</f>
        <v>0</v>
      </c>
      <c r="F828" s="313">
        <f>ROUND(IF('10. Type 1 Emp Cov. Period Comp'!B837=0,IF('8. Wage Rate Penalty'!U833=0,0,'8. Wage Rate Penalty'!U833),_xlfn.IFNA(VLOOKUP('10. Type 1 Emp Cov. Period Comp'!B837,'8. Wage Rate Penalty'!$B$17:$U$1016,20,FALSE),0)),0)</f>
        <v>0</v>
      </c>
    </row>
    <row r="829" spans="1:6" x14ac:dyDescent="0.25">
      <c r="A829" s="308">
        <f t="shared" si="12"/>
        <v>818</v>
      </c>
      <c r="B829" s="313" t="str">
        <f>IF(+'10. Type 1 Emp Cov. Period Comp'!B838=0," ",+'10. Type 1 Emp Cov. Period Comp'!B838)</f>
        <v xml:space="preserve"> </v>
      </c>
      <c r="C829" s="466" t="str">
        <f>IF(+'10. Type 1 Emp Cov. Period Comp'!C838=0," ",+'10. Type 1 Emp Cov. Period Comp'!C838)</f>
        <v xml:space="preserve"> </v>
      </c>
      <c r="D829" s="313">
        <f>+'10. Type 1 Emp Cov. Period Comp'!AE838</f>
        <v>0</v>
      </c>
      <c r="E829" s="467">
        <f>+'11. Type 1 Emp 2020 FTE'!AG836+'11. Type 1 Emp 2020 FTE'!AH836</f>
        <v>0</v>
      </c>
      <c r="F829" s="313">
        <f>ROUND(IF('10. Type 1 Emp Cov. Period Comp'!B838=0,IF('8. Wage Rate Penalty'!U834=0,0,'8. Wage Rate Penalty'!U834),_xlfn.IFNA(VLOOKUP('10. Type 1 Emp Cov. Period Comp'!B838,'8. Wage Rate Penalty'!$B$17:$U$1016,20,FALSE),0)),0)</f>
        <v>0</v>
      </c>
    </row>
    <row r="830" spans="1:6" x14ac:dyDescent="0.25">
      <c r="A830" s="308">
        <f t="shared" si="12"/>
        <v>819</v>
      </c>
      <c r="B830" s="313" t="str">
        <f>IF(+'10. Type 1 Emp Cov. Period Comp'!B839=0," ",+'10. Type 1 Emp Cov. Period Comp'!B839)</f>
        <v xml:space="preserve"> </v>
      </c>
      <c r="C830" s="466" t="str">
        <f>IF(+'10. Type 1 Emp Cov. Period Comp'!C839=0," ",+'10. Type 1 Emp Cov. Period Comp'!C839)</f>
        <v xml:space="preserve"> </v>
      </c>
      <c r="D830" s="313">
        <f>+'10. Type 1 Emp Cov. Period Comp'!AE839</f>
        <v>0</v>
      </c>
      <c r="E830" s="467">
        <f>+'11. Type 1 Emp 2020 FTE'!AG837+'11. Type 1 Emp 2020 FTE'!AH837</f>
        <v>0</v>
      </c>
      <c r="F830" s="313">
        <f>ROUND(IF('10. Type 1 Emp Cov. Period Comp'!B839=0,IF('8. Wage Rate Penalty'!U835=0,0,'8. Wage Rate Penalty'!U835),_xlfn.IFNA(VLOOKUP('10. Type 1 Emp Cov. Period Comp'!B839,'8. Wage Rate Penalty'!$B$17:$U$1016,20,FALSE),0)),0)</f>
        <v>0</v>
      </c>
    </row>
    <row r="831" spans="1:6" x14ac:dyDescent="0.25">
      <c r="A831" s="308">
        <f t="shared" si="12"/>
        <v>820</v>
      </c>
      <c r="B831" s="313" t="str">
        <f>IF(+'10. Type 1 Emp Cov. Period Comp'!B840=0," ",+'10. Type 1 Emp Cov. Period Comp'!B840)</f>
        <v xml:space="preserve"> </v>
      </c>
      <c r="C831" s="466" t="str">
        <f>IF(+'10. Type 1 Emp Cov. Period Comp'!C840=0," ",+'10. Type 1 Emp Cov. Period Comp'!C840)</f>
        <v xml:space="preserve"> </v>
      </c>
      <c r="D831" s="313">
        <f>+'10. Type 1 Emp Cov. Period Comp'!AE840</f>
        <v>0</v>
      </c>
      <c r="E831" s="467">
        <f>+'11. Type 1 Emp 2020 FTE'!AG838+'11. Type 1 Emp 2020 FTE'!AH838</f>
        <v>0</v>
      </c>
      <c r="F831" s="313">
        <f>ROUND(IF('10. Type 1 Emp Cov. Period Comp'!B840=0,IF('8. Wage Rate Penalty'!U836=0,0,'8. Wage Rate Penalty'!U836),_xlfn.IFNA(VLOOKUP('10. Type 1 Emp Cov. Period Comp'!B840,'8. Wage Rate Penalty'!$B$17:$U$1016,20,FALSE),0)),0)</f>
        <v>0</v>
      </c>
    </row>
    <row r="832" spans="1:6" x14ac:dyDescent="0.25">
      <c r="A832" s="308">
        <f t="shared" si="12"/>
        <v>821</v>
      </c>
      <c r="B832" s="313" t="str">
        <f>IF(+'10. Type 1 Emp Cov. Period Comp'!B841=0," ",+'10. Type 1 Emp Cov. Period Comp'!B841)</f>
        <v xml:space="preserve"> </v>
      </c>
      <c r="C832" s="466" t="str">
        <f>IF(+'10. Type 1 Emp Cov. Period Comp'!C841=0," ",+'10. Type 1 Emp Cov. Period Comp'!C841)</f>
        <v xml:space="preserve"> </v>
      </c>
      <c r="D832" s="313">
        <f>+'10. Type 1 Emp Cov. Period Comp'!AE841</f>
        <v>0</v>
      </c>
      <c r="E832" s="467">
        <f>+'11. Type 1 Emp 2020 FTE'!AG839+'11. Type 1 Emp 2020 FTE'!AH839</f>
        <v>0</v>
      </c>
      <c r="F832" s="313">
        <f>ROUND(IF('10. Type 1 Emp Cov. Period Comp'!B841=0,IF('8. Wage Rate Penalty'!U837=0,0,'8. Wage Rate Penalty'!U837),_xlfn.IFNA(VLOOKUP('10. Type 1 Emp Cov. Period Comp'!B841,'8. Wage Rate Penalty'!$B$17:$U$1016,20,FALSE),0)),0)</f>
        <v>0</v>
      </c>
    </row>
    <row r="833" spans="1:6" x14ac:dyDescent="0.25">
      <c r="A833" s="308">
        <f t="shared" si="12"/>
        <v>822</v>
      </c>
      <c r="B833" s="313" t="str">
        <f>IF(+'10. Type 1 Emp Cov. Period Comp'!B842=0," ",+'10. Type 1 Emp Cov. Period Comp'!B842)</f>
        <v xml:space="preserve"> </v>
      </c>
      <c r="C833" s="466" t="str">
        <f>IF(+'10. Type 1 Emp Cov. Period Comp'!C842=0," ",+'10. Type 1 Emp Cov. Period Comp'!C842)</f>
        <v xml:space="preserve"> </v>
      </c>
      <c r="D833" s="313">
        <f>+'10. Type 1 Emp Cov. Period Comp'!AE842</f>
        <v>0</v>
      </c>
      <c r="E833" s="467">
        <f>+'11. Type 1 Emp 2020 FTE'!AG840+'11. Type 1 Emp 2020 FTE'!AH840</f>
        <v>0</v>
      </c>
      <c r="F833" s="313">
        <f>ROUND(IF('10. Type 1 Emp Cov. Period Comp'!B842=0,IF('8. Wage Rate Penalty'!U838=0,0,'8. Wage Rate Penalty'!U838),_xlfn.IFNA(VLOOKUP('10. Type 1 Emp Cov. Period Comp'!B842,'8. Wage Rate Penalty'!$B$17:$U$1016,20,FALSE),0)),0)</f>
        <v>0</v>
      </c>
    </row>
    <row r="834" spans="1:6" x14ac:dyDescent="0.25">
      <c r="A834" s="308">
        <f t="shared" si="12"/>
        <v>823</v>
      </c>
      <c r="B834" s="313" t="str">
        <f>IF(+'10. Type 1 Emp Cov. Period Comp'!B843=0," ",+'10. Type 1 Emp Cov. Period Comp'!B843)</f>
        <v xml:space="preserve"> </v>
      </c>
      <c r="C834" s="466" t="str">
        <f>IF(+'10. Type 1 Emp Cov. Period Comp'!C843=0," ",+'10. Type 1 Emp Cov. Period Comp'!C843)</f>
        <v xml:space="preserve"> </v>
      </c>
      <c r="D834" s="313">
        <f>+'10. Type 1 Emp Cov. Period Comp'!AE843</f>
        <v>0</v>
      </c>
      <c r="E834" s="467">
        <f>+'11. Type 1 Emp 2020 FTE'!AG841+'11. Type 1 Emp 2020 FTE'!AH841</f>
        <v>0</v>
      </c>
      <c r="F834" s="313">
        <f>ROUND(IF('10. Type 1 Emp Cov. Period Comp'!B843=0,IF('8. Wage Rate Penalty'!U839=0,0,'8. Wage Rate Penalty'!U839),_xlfn.IFNA(VLOOKUP('10. Type 1 Emp Cov. Period Comp'!B843,'8. Wage Rate Penalty'!$B$17:$U$1016,20,FALSE),0)),0)</f>
        <v>0</v>
      </c>
    </row>
    <row r="835" spans="1:6" x14ac:dyDescent="0.25">
      <c r="A835" s="308">
        <f t="shared" si="12"/>
        <v>824</v>
      </c>
      <c r="B835" s="313" t="str">
        <f>IF(+'10. Type 1 Emp Cov. Period Comp'!B844=0," ",+'10. Type 1 Emp Cov. Period Comp'!B844)</f>
        <v xml:space="preserve"> </v>
      </c>
      <c r="C835" s="466" t="str">
        <f>IF(+'10. Type 1 Emp Cov. Period Comp'!C844=0," ",+'10. Type 1 Emp Cov. Period Comp'!C844)</f>
        <v xml:space="preserve"> </v>
      </c>
      <c r="D835" s="313">
        <f>+'10. Type 1 Emp Cov. Period Comp'!AE844</f>
        <v>0</v>
      </c>
      <c r="E835" s="467">
        <f>+'11. Type 1 Emp 2020 FTE'!AG842+'11. Type 1 Emp 2020 FTE'!AH842</f>
        <v>0</v>
      </c>
      <c r="F835" s="313">
        <f>ROUND(IF('10. Type 1 Emp Cov. Period Comp'!B844=0,IF('8. Wage Rate Penalty'!U840=0,0,'8. Wage Rate Penalty'!U840),_xlfn.IFNA(VLOOKUP('10. Type 1 Emp Cov. Period Comp'!B844,'8. Wage Rate Penalty'!$B$17:$U$1016,20,FALSE),0)),0)</f>
        <v>0</v>
      </c>
    </row>
    <row r="836" spans="1:6" x14ac:dyDescent="0.25">
      <c r="A836" s="308">
        <f t="shared" si="12"/>
        <v>825</v>
      </c>
      <c r="B836" s="313" t="str">
        <f>IF(+'10. Type 1 Emp Cov. Period Comp'!B845=0," ",+'10. Type 1 Emp Cov. Period Comp'!B845)</f>
        <v xml:space="preserve"> </v>
      </c>
      <c r="C836" s="466" t="str">
        <f>IF(+'10. Type 1 Emp Cov. Period Comp'!C845=0," ",+'10. Type 1 Emp Cov. Period Comp'!C845)</f>
        <v xml:space="preserve"> </v>
      </c>
      <c r="D836" s="313">
        <f>+'10. Type 1 Emp Cov. Period Comp'!AE845</f>
        <v>0</v>
      </c>
      <c r="E836" s="467">
        <f>+'11. Type 1 Emp 2020 FTE'!AG843+'11. Type 1 Emp 2020 FTE'!AH843</f>
        <v>0</v>
      </c>
      <c r="F836" s="313">
        <f>ROUND(IF('10. Type 1 Emp Cov. Period Comp'!B845=0,IF('8. Wage Rate Penalty'!U841=0,0,'8. Wage Rate Penalty'!U841),_xlfn.IFNA(VLOOKUP('10. Type 1 Emp Cov. Period Comp'!B845,'8. Wage Rate Penalty'!$B$17:$U$1016,20,FALSE),0)),0)</f>
        <v>0</v>
      </c>
    </row>
    <row r="837" spans="1:6" x14ac:dyDescent="0.25">
      <c r="A837" s="308">
        <f t="shared" si="12"/>
        <v>826</v>
      </c>
      <c r="B837" s="313" t="str">
        <f>IF(+'10. Type 1 Emp Cov. Period Comp'!B846=0," ",+'10. Type 1 Emp Cov. Period Comp'!B846)</f>
        <v xml:space="preserve"> </v>
      </c>
      <c r="C837" s="466" t="str">
        <f>IF(+'10. Type 1 Emp Cov. Period Comp'!C846=0," ",+'10. Type 1 Emp Cov. Period Comp'!C846)</f>
        <v xml:space="preserve"> </v>
      </c>
      <c r="D837" s="313">
        <f>+'10. Type 1 Emp Cov. Period Comp'!AE846</f>
        <v>0</v>
      </c>
      <c r="E837" s="467">
        <f>+'11. Type 1 Emp 2020 FTE'!AG844+'11. Type 1 Emp 2020 FTE'!AH844</f>
        <v>0</v>
      </c>
      <c r="F837" s="313">
        <f>ROUND(IF('10. Type 1 Emp Cov. Period Comp'!B846=0,IF('8. Wage Rate Penalty'!U842=0,0,'8. Wage Rate Penalty'!U842),_xlfn.IFNA(VLOOKUP('10. Type 1 Emp Cov. Period Comp'!B846,'8. Wage Rate Penalty'!$B$17:$U$1016,20,FALSE),0)),0)</f>
        <v>0</v>
      </c>
    </row>
    <row r="838" spans="1:6" x14ac:dyDescent="0.25">
      <c r="A838" s="308">
        <f t="shared" si="12"/>
        <v>827</v>
      </c>
      <c r="B838" s="313" t="str">
        <f>IF(+'10. Type 1 Emp Cov. Period Comp'!B847=0," ",+'10. Type 1 Emp Cov. Period Comp'!B847)</f>
        <v xml:space="preserve"> </v>
      </c>
      <c r="C838" s="466" t="str">
        <f>IF(+'10. Type 1 Emp Cov. Period Comp'!C847=0," ",+'10. Type 1 Emp Cov. Period Comp'!C847)</f>
        <v xml:space="preserve"> </v>
      </c>
      <c r="D838" s="313">
        <f>+'10. Type 1 Emp Cov. Period Comp'!AE847</f>
        <v>0</v>
      </c>
      <c r="E838" s="467">
        <f>+'11. Type 1 Emp 2020 FTE'!AG845+'11. Type 1 Emp 2020 FTE'!AH845</f>
        <v>0</v>
      </c>
      <c r="F838" s="313">
        <f>ROUND(IF('10. Type 1 Emp Cov. Period Comp'!B847=0,IF('8. Wage Rate Penalty'!U843=0,0,'8. Wage Rate Penalty'!U843),_xlfn.IFNA(VLOOKUP('10. Type 1 Emp Cov. Period Comp'!B847,'8. Wage Rate Penalty'!$B$17:$U$1016,20,FALSE),0)),0)</f>
        <v>0</v>
      </c>
    </row>
    <row r="839" spans="1:6" x14ac:dyDescent="0.25">
      <c r="A839" s="308">
        <f t="shared" si="12"/>
        <v>828</v>
      </c>
      <c r="B839" s="313" t="str">
        <f>IF(+'10. Type 1 Emp Cov. Period Comp'!B848=0," ",+'10. Type 1 Emp Cov. Period Comp'!B848)</f>
        <v xml:space="preserve"> </v>
      </c>
      <c r="C839" s="466" t="str">
        <f>IF(+'10. Type 1 Emp Cov. Period Comp'!C848=0," ",+'10. Type 1 Emp Cov. Period Comp'!C848)</f>
        <v xml:space="preserve"> </v>
      </c>
      <c r="D839" s="313">
        <f>+'10. Type 1 Emp Cov. Period Comp'!AE848</f>
        <v>0</v>
      </c>
      <c r="E839" s="467">
        <f>+'11. Type 1 Emp 2020 FTE'!AG846+'11. Type 1 Emp 2020 FTE'!AH846</f>
        <v>0</v>
      </c>
      <c r="F839" s="313">
        <f>ROUND(IF('10. Type 1 Emp Cov. Period Comp'!B848=0,IF('8. Wage Rate Penalty'!U844=0,0,'8. Wage Rate Penalty'!U844),_xlfn.IFNA(VLOOKUP('10. Type 1 Emp Cov. Period Comp'!B848,'8. Wage Rate Penalty'!$B$17:$U$1016,20,FALSE),0)),0)</f>
        <v>0</v>
      </c>
    </row>
    <row r="840" spans="1:6" x14ac:dyDescent="0.25">
      <c r="A840" s="308">
        <f t="shared" si="12"/>
        <v>829</v>
      </c>
      <c r="B840" s="313" t="str">
        <f>IF(+'10. Type 1 Emp Cov. Period Comp'!B849=0," ",+'10. Type 1 Emp Cov. Period Comp'!B849)</f>
        <v xml:space="preserve"> </v>
      </c>
      <c r="C840" s="466" t="str">
        <f>IF(+'10. Type 1 Emp Cov. Period Comp'!C849=0," ",+'10. Type 1 Emp Cov. Period Comp'!C849)</f>
        <v xml:space="preserve"> </v>
      </c>
      <c r="D840" s="313">
        <f>+'10. Type 1 Emp Cov. Period Comp'!AE849</f>
        <v>0</v>
      </c>
      <c r="E840" s="467">
        <f>+'11. Type 1 Emp 2020 FTE'!AG847+'11. Type 1 Emp 2020 FTE'!AH847</f>
        <v>0</v>
      </c>
      <c r="F840" s="313">
        <f>ROUND(IF('10. Type 1 Emp Cov. Period Comp'!B849=0,IF('8. Wage Rate Penalty'!U845=0,0,'8. Wage Rate Penalty'!U845),_xlfn.IFNA(VLOOKUP('10. Type 1 Emp Cov. Period Comp'!B849,'8. Wage Rate Penalty'!$B$17:$U$1016,20,FALSE),0)),0)</f>
        <v>0</v>
      </c>
    </row>
    <row r="841" spans="1:6" x14ac:dyDescent="0.25">
      <c r="A841" s="308">
        <f t="shared" si="12"/>
        <v>830</v>
      </c>
      <c r="B841" s="313" t="str">
        <f>IF(+'10. Type 1 Emp Cov. Period Comp'!B850=0," ",+'10. Type 1 Emp Cov. Period Comp'!B850)</f>
        <v xml:space="preserve"> </v>
      </c>
      <c r="C841" s="466" t="str">
        <f>IF(+'10. Type 1 Emp Cov. Period Comp'!C850=0," ",+'10. Type 1 Emp Cov. Period Comp'!C850)</f>
        <v xml:space="preserve"> </v>
      </c>
      <c r="D841" s="313">
        <f>+'10. Type 1 Emp Cov. Period Comp'!AE850</f>
        <v>0</v>
      </c>
      <c r="E841" s="467">
        <f>+'11. Type 1 Emp 2020 FTE'!AG848+'11. Type 1 Emp 2020 FTE'!AH848</f>
        <v>0</v>
      </c>
      <c r="F841" s="313">
        <f>ROUND(IF('10. Type 1 Emp Cov. Period Comp'!B850=0,IF('8. Wage Rate Penalty'!U846=0,0,'8. Wage Rate Penalty'!U846),_xlfn.IFNA(VLOOKUP('10. Type 1 Emp Cov. Period Comp'!B850,'8. Wage Rate Penalty'!$B$17:$U$1016,20,FALSE),0)),0)</f>
        <v>0</v>
      </c>
    </row>
    <row r="842" spans="1:6" x14ac:dyDescent="0.25">
      <c r="A842" s="308">
        <f t="shared" si="12"/>
        <v>831</v>
      </c>
      <c r="B842" s="313" t="str">
        <f>IF(+'10. Type 1 Emp Cov. Period Comp'!B851=0," ",+'10. Type 1 Emp Cov. Period Comp'!B851)</f>
        <v xml:space="preserve"> </v>
      </c>
      <c r="C842" s="466" t="str">
        <f>IF(+'10. Type 1 Emp Cov. Period Comp'!C851=0," ",+'10. Type 1 Emp Cov. Period Comp'!C851)</f>
        <v xml:space="preserve"> </v>
      </c>
      <c r="D842" s="313">
        <f>+'10. Type 1 Emp Cov. Period Comp'!AE851</f>
        <v>0</v>
      </c>
      <c r="E842" s="467">
        <f>+'11. Type 1 Emp 2020 FTE'!AG849+'11. Type 1 Emp 2020 FTE'!AH849</f>
        <v>0</v>
      </c>
      <c r="F842" s="313">
        <f>ROUND(IF('10. Type 1 Emp Cov. Period Comp'!B851=0,IF('8. Wage Rate Penalty'!U847=0,0,'8. Wage Rate Penalty'!U847),_xlfn.IFNA(VLOOKUP('10. Type 1 Emp Cov. Period Comp'!B851,'8. Wage Rate Penalty'!$B$17:$U$1016,20,FALSE),0)),0)</f>
        <v>0</v>
      </c>
    </row>
    <row r="843" spans="1:6" x14ac:dyDescent="0.25">
      <c r="A843" s="308">
        <f t="shared" si="12"/>
        <v>832</v>
      </c>
      <c r="B843" s="313" t="str">
        <f>IF(+'10. Type 1 Emp Cov. Period Comp'!B852=0," ",+'10. Type 1 Emp Cov. Period Comp'!B852)</f>
        <v xml:space="preserve"> </v>
      </c>
      <c r="C843" s="466" t="str">
        <f>IF(+'10. Type 1 Emp Cov. Period Comp'!C852=0," ",+'10. Type 1 Emp Cov. Period Comp'!C852)</f>
        <v xml:space="preserve"> </v>
      </c>
      <c r="D843" s="313">
        <f>+'10. Type 1 Emp Cov. Period Comp'!AE852</f>
        <v>0</v>
      </c>
      <c r="E843" s="467">
        <f>+'11. Type 1 Emp 2020 FTE'!AG850+'11. Type 1 Emp 2020 FTE'!AH850</f>
        <v>0</v>
      </c>
      <c r="F843" s="313">
        <f>ROUND(IF('10. Type 1 Emp Cov. Period Comp'!B852=0,IF('8. Wage Rate Penalty'!U848=0,0,'8. Wage Rate Penalty'!U848),_xlfn.IFNA(VLOOKUP('10. Type 1 Emp Cov. Period Comp'!B852,'8. Wage Rate Penalty'!$B$17:$U$1016,20,FALSE),0)),0)</f>
        <v>0</v>
      </c>
    </row>
    <row r="844" spans="1:6" x14ac:dyDescent="0.25">
      <c r="A844" s="308">
        <f t="shared" si="12"/>
        <v>833</v>
      </c>
      <c r="B844" s="313" t="str">
        <f>IF(+'10. Type 1 Emp Cov. Period Comp'!B853=0," ",+'10. Type 1 Emp Cov. Period Comp'!B853)</f>
        <v xml:space="preserve"> </v>
      </c>
      <c r="C844" s="466" t="str">
        <f>IF(+'10. Type 1 Emp Cov. Period Comp'!C853=0," ",+'10. Type 1 Emp Cov. Period Comp'!C853)</f>
        <v xml:space="preserve"> </v>
      </c>
      <c r="D844" s="313">
        <f>+'10. Type 1 Emp Cov. Period Comp'!AE853</f>
        <v>0</v>
      </c>
      <c r="E844" s="467">
        <f>+'11. Type 1 Emp 2020 FTE'!AG851+'11. Type 1 Emp 2020 FTE'!AH851</f>
        <v>0</v>
      </c>
      <c r="F844" s="313">
        <f>ROUND(IF('10. Type 1 Emp Cov. Period Comp'!B853=0,IF('8. Wage Rate Penalty'!U849=0,0,'8. Wage Rate Penalty'!U849),_xlfn.IFNA(VLOOKUP('10. Type 1 Emp Cov. Period Comp'!B853,'8. Wage Rate Penalty'!$B$17:$U$1016,20,FALSE),0)),0)</f>
        <v>0</v>
      </c>
    </row>
    <row r="845" spans="1:6" x14ac:dyDescent="0.25">
      <c r="A845" s="308">
        <f t="shared" si="12"/>
        <v>834</v>
      </c>
      <c r="B845" s="313" t="str">
        <f>IF(+'10. Type 1 Emp Cov. Period Comp'!B854=0," ",+'10. Type 1 Emp Cov. Period Comp'!B854)</f>
        <v xml:space="preserve"> </v>
      </c>
      <c r="C845" s="466" t="str">
        <f>IF(+'10. Type 1 Emp Cov. Period Comp'!C854=0," ",+'10. Type 1 Emp Cov. Period Comp'!C854)</f>
        <v xml:space="preserve"> </v>
      </c>
      <c r="D845" s="313">
        <f>+'10. Type 1 Emp Cov. Period Comp'!AE854</f>
        <v>0</v>
      </c>
      <c r="E845" s="467">
        <f>+'11. Type 1 Emp 2020 FTE'!AG852+'11. Type 1 Emp 2020 FTE'!AH852</f>
        <v>0</v>
      </c>
      <c r="F845" s="313">
        <f>ROUND(IF('10. Type 1 Emp Cov. Period Comp'!B854=0,IF('8. Wage Rate Penalty'!U850=0,0,'8. Wage Rate Penalty'!U850),_xlfn.IFNA(VLOOKUP('10. Type 1 Emp Cov. Period Comp'!B854,'8. Wage Rate Penalty'!$B$17:$U$1016,20,FALSE),0)),0)</f>
        <v>0</v>
      </c>
    </row>
    <row r="846" spans="1:6" x14ac:dyDescent="0.25">
      <c r="A846" s="308">
        <f t="shared" ref="A846:A909" si="13">+A845+1</f>
        <v>835</v>
      </c>
      <c r="B846" s="313" t="str">
        <f>IF(+'10. Type 1 Emp Cov. Period Comp'!B855=0," ",+'10. Type 1 Emp Cov. Period Comp'!B855)</f>
        <v xml:space="preserve"> </v>
      </c>
      <c r="C846" s="466" t="str">
        <f>IF(+'10. Type 1 Emp Cov. Period Comp'!C855=0," ",+'10. Type 1 Emp Cov. Period Comp'!C855)</f>
        <v xml:space="preserve"> </v>
      </c>
      <c r="D846" s="313">
        <f>+'10. Type 1 Emp Cov. Period Comp'!AE855</f>
        <v>0</v>
      </c>
      <c r="E846" s="467">
        <f>+'11. Type 1 Emp 2020 FTE'!AG853+'11. Type 1 Emp 2020 FTE'!AH853</f>
        <v>0</v>
      </c>
      <c r="F846" s="313">
        <f>ROUND(IF('10. Type 1 Emp Cov. Period Comp'!B855=0,IF('8. Wage Rate Penalty'!U851=0,0,'8. Wage Rate Penalty'!U851),_xlfn.IFNA(VLOOKUP('10. Type 1 Emp Cov. Period Comp'!B855,'8. Wage Rate Penalty'!$B$17:$U$1016,20,FALSE),0)),0)</f>
        <v>0</v>
      </c>
    </row>
    <row r="847" spans="1:6" x14ac:dyDescent="0.25">
      <c r="A847" s="308">
        <f t="shared" si="13"/>
        <v>836</v>
      </c>
      <c r="B847" s="313" t="str">
        <f>IF(+'10. Type 1 Emp Cov. Period Comp'!B856=0," ",+'10. Type 1 Emp Cov. Period Comp'!B856)</f>
        <v xml:space="preserve"> </v>
      </c>
      <c r="C847" s="466" t="str">
        <f>IF(+'10. Type 1 Emp Cov. Period Comp'!C856=0," ",+'10. Type 1 Emp Cov. Period Comp'!C856)</f>
        <v xml:space="preserve"> </v>
      </c>
      <c r="D847" s="313">
        <f>+'10. Type 1 Emp Cov. Period Comp'!AE856</f>
        <v>0</v>
      </c>
      <c r="E847" s="467">
        <f>+'11. Type 1 Emp 2020 FTE'!AG854+'11. Type 1 Emp 2020 FTE'!AH854</f>
        <v>0</v>
      </c>
      <c r="F847" s="313">
        <f>ROUND(IF('10. Type 1 Emp Cov. Period Comp'!B856=0,IF('8. Wage Rate Penalty'!U852=0,0,'8. Wage Rate Penalty'!U852),_xlfn.IFNA(VLOOKUP('10. Type 1 Emp Cov. Period Comp'!B856,'8. Wage Rate Penalty'!$B$17:$U$1016,20,FALSE),0)),0)</f>
        <v>0</v>
      </c>
    </row>
    <row r="848" spans="1:6" x14ac:dyDescent="0.25">
      <c r="A848" s="308">
        <f t="shared" si="13"/>
        <v>837</v>
      </c>
      <c r="B848" s="313" t="str">
        <f>IF(+'10. Type 1 Emp Cov. Period Comp'!B857=0," ",+'10. Type 1 Emp Cov. Period Comp'!B857)</f>
        <v xml:space="preserve"> </v>
      </c>
      <c r="C848" s="466" t="str">
        <f>IF(+'10. Type 1 Emp Cov. Period Comp'!C857=0," ",+'10. Type 1 Emp Cov. Period Comp'!C857)</f>
        <v xml:space="preserve"> </v>
      </c>
      <c r="D848" s="313">
        <f>+'10. Type 1 Emp Cov. Period Comp'!AE857</f>
        <v>0</v>
      </c>
      <c r="E848" s="467">
        <f>+'11. Type 1 Emp 2020 FTE'!AG855+'11. Type 1 Emp 2020 FTE'!AH855</f>
        <v>0</v>
      </c>
      <c r="F848" s="313">
        <f>ROUND(IF('10. Type 1 Emp Cov. Period Comp'!B857=0,IF('8. Wage Rate Penalty'!U853=0,0,'8. Wage Rate Penalty'!U853),_xlfn.IFNA(VLOOKUP('10. Type 1 Emp Cov. Period Comp'!B857,'8. Wage Rate Penalty'!$B$17:$U$1016,20,FALSE),0)),0)</f>
        <v>0</v>
      </c>
    </row>
    <row r="849" spans="1:6" x14ac:dyDescent="0.25">
      <c r="A849" s="308">
        <f t="shared" si="13"/>
        <v>838</v>
      </c>
      <c r="B849" s="313" t="str">
        <f>IF(+'10. Type 1 Emp Cov. Period Comp'!B858=0," ",+'10. Type 1 Emp Cov. Period Comp'!B858)</f>
        <v xml:space="preserve"> </v>
      </c>
      <c r="C849" s="466" t="str">
        <f>IF(+'10. Type 1 Emp Cov. Period Comp'!C858=0," ",+'10. Type 1 Emp Cov. Period Comp'!C858)</f>
        <v xml:space="preserve"> </v>
      </c>
      <c r="D849" s="313">
        <f>+'10. Type 1 Emp Cov. Period Comp'!AE858</f>
        <v>0</v>
      </c>
      <c r="E849" s="467">
        <f>+'11. Type 1 Emp 2020 FTE'!AG856+'11. Type 1 Emp 2020 FTE'!AH856</f>
        <v>0</v>
      </c>
      <c r="F849" s="313">
        <f>ROUND(IF('10. Type 1 Emp Cov. Period Comp'!B858=0,IF('8. Wage Rate Penalty'!U854=0,0,'8. Wage Rate Penalty'!U854),_xlfn.IFNA(VLOOKUP('10. Type 1 Emp Cov. Period Comp'!B858,'8. Wage Rate Penalty'!$B$17:$U$1016,20,FALSE),0)),0)</f>
        <v>0</v>
      </c>
    </row>
    <row r="850" spans="1:6" x14ac:dyDescent="0.25">
      <c r="A850" s="308">
        <f t="shared" si="13"/>
        <v>839</v>
      </c>
      <c r="B850" s="313" t="str">
        <f>IF(+'10. Type 1 Emp Cov. Period Comp'!B859=0," ",+'10. Type 1 Emp Cov. Period Comp'!B859)</f>
        <v xml:space="preserve"> </v>
      </c>
      <c r="C850" s="466" t="str">
        <f>IF(+'10. Type 1 Emp Cov. Period Comp'!C859=0," ",+'10. Type 1 Emp Cov. Period Comp'!C859)</f>
        <v xml:space="preserve"> </v>
      </c>
      <c r="D850" s="313">
        <f>+'10. Type 1 Emp Cov. Period Comp'!AE859</f>
        <v>0</v>
      </c>
      <c r="E850" s="467">
        <f>+'11. Type 1 Emp 2020 FTE'!AG857+'11. Type 1 Emp 2020 FTE'!AH857</f>
        <v>0</v>
      </c>
      <c r="F850" s="313">
        <f>ROUND(IF('10. Type 1 Emp Cov. Period Comp'!B859=0,IF('8. Wage Rate Penalty'!U855=0,0,'8. Wage Rate Penalty'!U855),_xlfn.IFNA(VLOOKUP('10. Type 1 Emp Cov. Period Comp'!B859,'8. Wage Rate Penalty'!$B$17:$U$1016,20,FALSE),0)),0)</f>
        <v>0</v>
      </c>
    </row>
    <row r="851" spans="1:6" x14ac:dyDescent="0.25">
      <c r="A851" s="308">
        <f t="shared" si="13"/>
        <v>840</v>
      </c>
      <c r="B851" s="313" t="str">
        <f>IF(+'10. Type 1 Emp Cov. Period Comp'!B860=0," ",+'10. Type 1 Emp Cov. Period Comp'!B860)</f>
        <v xml:space="preserve"> </v>
      </c>
      <c r="C851" s="466" t="str">
        <f>IF(+'10. Type 1 Emp Cov. Period Comp'!C860=0," ",+'10. Type 1 Emp Cov. Period Comp'!C860)</f>
        <v xml:space="preserve"> </v>
      </c>
      <c r="D851" s="313">
        <f>+'10. Type 1 Emp Cov. Period Comp'!AE860</f>
        <v>0</v>
      </c>
      <c r="E851" s="467">
        <f>+'11. Type 1 Emp 2020 FTE'!AG858+'11. Type 1 Emp 2020 FTE'!AH858</f>
        <v>0</v>
      </c>
      <c r="F851" s="313">
        <f>ROUND(IF('10. Type 1 Emp Cov. Period Comp'!B860=0,IF('8. Wage Rate Penalty'!U856=0,0,'8. Wage Rate Penalty'!U856),_xlfn.IFNA(VLOOKUP('10. Type 1 Emp Cov. Period Comp'!B860,'8. Wage Rate Penalty'!$B$17:$U$1016,20,FALSE),0)),0)</f>
        <v>0</v>
      </c>
    </row>
    <row r="852" spans="1:6" x14ac:dyDescent="0.25">
      <c r="A852" s="308">
        <f t="shared" si="13"/>
        <v>841</v>
      </c>
      <c r="B852" s="313" t="str">
        <f>IF(+'10. Type 1 Emp Cov. Period Comp'!B861=0," ",+'10. Type 1 Emp Cov. Period Comp'!B861)</f>
        <v xml:space="preserve"> </v>
      </c>
      <c r="C852" s="466" t="str">
        <f>IF(+'10. Type 1 Emp Cov. Period Comp'!C861=0," ",+'10. Type 1 Emp Cov. Period Comp'!C861)</f>
        <v xml:space="preserve"> </v>
      </c>
      <c r="D852" s="313">
        <f>+'10. Type 1 Emp Cov. Period Comp'!AE861</f>
        <v>0</v>
      </c>
      <c r="E852" s="467">
        <f>+'11. Type 1 Emp 2020 FTE'!AG859+'11. Type 1 Emp 2020 FTE'!AH859</f>
        <v>0</v>
      </c>
      <c r="F852" s="313">
        <f>ROUND(IF('10. Type 1 Emp Cov. Period Comp'!B861=0,IF('8. Wage Rate Penalty'!U857=0,0,'8. Wage Rate Penalty'!U857),_xlfn.IFNA(VLOOKUP('10. Type 1 Emp Cov. Period Comp'!B861,'8. Wage Rate Penalty'!$B$17:$U$1016,20,FALSE),0)),0)</f>
        <v>0</v>
      </c>
    </row>
    <row r="853" spans="1:6" x14ac:dyDescent="0.25">
      <c r="A853" s="308">
        <f t="shared" si="13"/>
        <v>842</v>
      </c>
      <c r="B853" s="313" t="str">
        <f>IF(+'10. Type 1 Emp Cov. Period Comp'!B862=0," ",+'10. Type 1 Emp Cov. Period Comp'!B862)</f>
        <v xml:space="preserve"> </v>
      </c>
      <c r="C853" s="466" t="str">
        <f>IF(+'10. Type 1 Emp Cov. Period Comp'!C862=0," ",+'10. Type 1 Emp Cov. Period Comp'!C862)</f>
        <v xml:space="preserve"> </v>
      </c>
      <c r="D853" s="313">
        <f>+'10. Type 1 Emp Cov. Period Comp'!AE862</f>
        <v>0</v>
      </c>
      <c r="E853" s="467">
        <f>+'11. Type 1 Emp 2020 FTE'!AG860+'11. Type 1 Emp 2020 FTE'!AH860</f>
        <v>0</v>
      </c>
      <c r="F853" s="313">
        <f>ROUND(IF('10. Type 1 Emp Cov. Period Comp'!B862=0,IF('8. Wage Rate Penalty'!U858=0,0,'8. Wage Rate Penalty'!U858),_xlfn.IFNA(VLOOKUP('10. Type 1 Emp Cov. Period Comp'!B862,'8. Wage Rate Penalty'!$B$17:$U$1016,20,FALSE),0)),0)</f>
        <v>0</v>
      </c>
    </row>
    <row r="854" spans="1:6" x14ac:dyDescent="0.25">
      <c r="A854" s="308">
        <f t="shared" si="13"/>
        <v>843</v>
      </c>
      <c r="B854" s="313" t="str">
        <f>IF(+'10. Type 1 Emp Cov. Period Comp'!B863=0," ",+'10. Type 1 Emp Cov. Period Comp'!B863)</f>
        <v xml:space="preserve"> </v>
      </c>
      <c r="C854" s="466" t="str">
        <f>IF(+'10. Type 1 Emp Cov. Period Comp'!C863=0," ",+'10. Type 1 Emp Cov. Period Comp'!C863)</f>
        <v xml:space="preserve"> </v>
      </c>
      <c r="D854" s="313">
        <f>+'10. Type 1 Emp Cov. Period Comp'!AE863</f>
        <v>0</v>
      </c>
      <c r="E854" s="467">
        <f>+'11. Type 1 Emp 2020 FTE'!AG861+'11. Type 1 Emp 2020 FTE'!AH861</f>
        <v>0</v>
      </c>
      <c r="F854" s="313">
        <f>ROUND(IF('10. Type 1 Emp Cov. Period Comp'!B863=0,IF('8. Wage Rate Penalty'!U859=0,0,'8. Wage Rate Penalty'!U859),_xlfn.IFNA(VLOOKUP('10. Type 1 Emp Cov. Period Comp'!B863,'8. Wage Rate Penalty'!$B$17:$U$1016,20,FALSE),0)),0)</f>
        <v>0</v>
      </c>
    </row>
    <row r="855" spans="1:6" x14ac:dyDescent="0.25">
      <c r="A855" s="308">
        <f t="shared" si="13"/>
        <v>844</v>
      </c>
      <c r="B855" s="313" t="str">
        <f>IF(+'10. Type 1 Emp Cov. Period Comp'!B864=0," ",+'10. Type 1 Emp Cov. Period Comp'!B864)</f>
        <v xml:space="preserve"> </v>
      </c>
      <c r="C855" s="466" t="str">
        <f>IF(+'10. Type 1 Emp Cov. Period Comp'!C864=0," ",+'10. Type 1 Emp Cov. Period Comp'!C864)</f>
        <v xml:space="preserve"> </v>
      </c>
      <c r="D855" s="313">
        <f>+'10. Type 1 Emp Cov. Period Comp'!AE864</f>
        <v>0</v>
      </c>
      <c r="E855" s="467">
        <f>+'11. Type 1 Emp 2020 FTE'!AG862+'11. Type 1 Emp 2020 FTE'!AH862</f>
        <v>0</v>
      </c>
      <c r="F855" s="313">
        <f>ROUND(IF('10. Type 1 Emp Cov. Period Comp'!B864=0,IF('8. Wage Rate Penalty'!U860=0,0,'8. Wage Rate Penalty'!U860),_xlfn.IFNA(VLOOKUP('10. Type 1 Emp Cov. Period Comp'!B864,'8. Wage Rate Penalty'!$B$17:$U$1016,20,FALSE),0)),0)</f>
        <v>0</v>
      </c>
    </row>
    <row r="856" spans="1:6" x14ac:dyDescent="0.25">
      <c r="A856" s="308">
        <f t="shared" si="13"/>
        <v>845</v>
      </c>
      <c r="B856" s="313" t="str">
        <f>IF(+'10. Type 1 Emp Cov. Period Comp'!B865=0," ",+'10. Type 1 Emp Cov. Period Comp'!B865)</f>
        <v xml:space="preserve"> </v>
      </c>
      <c r="C856" s="466" t="str">
        <f>IF(+'10. Type 1 Emp Cov. Period Comp'!C865=0," ",+'10. Type 1 Emp Cov. Period Comp'!C865)</f>
        <v xml:space="preserve"> </v>
      </c>
      <c r="D856" s="313">
        <f>+'10. Type 1 Emp Cov. Period Comp'!AE865</f>
        <v>0</v>
      </c>
      <c r="E856" s="467">
        <f>+'11. Type 1 Emp 2020 FTE'!AG863+'11. Type 1 Emp 2020 FTE'!AH863</f>
        <v>0</v>
      </c>
      <c r="F856" s="313">
        <f>ROUND(IF('10. Type 1 Emp Cov. Period Comp'!B865=0,IF('8. Wage Rate Penalty'!U861=0,0,'8. Wage Rate Penalty'!U861),_xlfn.IFNA(VLOOKUP('10. Type 1 Emp Cov. Period Comp'!B865,'8. Wage Rate Penalty'!$B$17:$U$1016,20,FALSE),0)),0)</f>
        <v>0</v>
      </c>
    </row>
    <row r="857" spans="1:6" x14ac:dyDescent="0.25">
      <c r="A857" s="308">
        <f t="shared" si="13"/>
        <v>846</v>
      </c>
      <c r="B857" s="313" t="str">
        <f>IF(+'10. Type 1 Emp Cov. Period Comp'!B866=0," ",+'10. Type 1 Emp Cov. Period Comp'!B866)</f>
        <v xml:space="preserve"> </v>
      </c>
      <c r="C857" s="466" t="str">
        <f>IF(+'10. Type 1 Emp Cov. Period Comp'!C866=0," ",+'10. Type 1 Emp Cov. Period Comp'!C866)</f>
        <v xml:space="preserve"> </v>
      </c>
      <c r="D857" s="313">
        <f>+'10. Type 1 Emp Cov. Period Comp'!AE866</f>
        <v>0</v>
      </c>
      <c r="E857" s="467">
        <f>+'11. Type 1 Emp 2020 FTE'!AG864+'11. Type 1 Emp 2020 FTE'!AH864</f>
        <v>0</v>
      </c>
      <c r="F857" s="313">
        <f>ROUND(IF('10. Type 1 Emp Cov. Period Comp'!B866=0,IF('8. Wage Rate Penalty'!U862=0,0,'8. Wage Rate Penalty'!U862),_xlfn.IFNA(VLOOKUP('10. Type 1 Emp Cov. Period Comp'!B866,'8. Wage Rate Penalty'!$B$17:$U$1016,20,FALSE),0)),0)</f>
        <v>0</v>
      </c>
    </row>
    <row r="858" spans="1:6" x14ac:dyDescent="0.25">
      <c r="A858" s="308">
        <f t="shared" si="13"/>
        <v>847</v>
      </c>
      <c r="B858" s="313" t="str">
        <f>IF(+'10. Type 1 Emp Cov. Period Comp'!B867=0," ",+'10. Type 1 Emp Cov. Period Comp'!B867)</f>
        <v xml:space="preserve"> </v>
      </c>
      <c r="C858" s="466" t="str">
        <f>IF(+'10. Type 1 Emp Cov. Period Comp'!C867=0," ",+'10. Type 1 Emp Cov. Period Comp'!C867)</f>
        <v xml:space="preserve"> </v>
      </c>
      <c r="D858" s="313">
        <f>+'10. Type 1 Emp Cov. Period Comp'!AE867</f>
        <v>0</v>
      </c>
      <c r="E858" s="467">
        <f>+'11. Type 1 Emp 2020 FTE'!AG865+'11. Type 1 Emp 2020 FTE'!AH865</f>
        <v>0</v>
      </c>
      <c r="F858" s="313">
        <f>ROUND(IF('10. Type 1 Emp Cov. Period Comp'!B867=0,IF('8. Wage Rate Penalty'!U863=0,0,'8. Wage Rate Penalty'!U863),_xlfn.IFNA(VLOOKUP('10. Type 1 Emp Cov. Period Comp'!B867,'8. Wage Rate Penalty'!$B$17:$U$1016,20,FALSE),0)),0)</f>
        <v>0</v>
      </c>
    </row>
    <row r="859" spans="1:6" x14ac:dyDescent="0.25">
      <c r="A859" s="308">
        <f t="shared" si="13"/>
        <v>848</v>
      </c>
      <c r="B859" s="313" t="str">
        <f>IF(+'10. Type 1 Emp Cov. Period Comp'!B868=0," ",+'10. Type 1 Emp Cov. Period Comp'!B868)</f>
        <v xml:space="preserve"> </v>
      </c>
      <c r="C859" s="466" t="str">
        <f>IF(+'10. Type 1 Emp Cov. Period Comp'!C868=0," ",+'10. Type 1 Emp Cov. Period Comp'!C868)</f>
        <v xml:space="preserve"> </v>
      </c>
      <c r="D859" s="313">
        <f>+'10. Type 1 Emp Cov. Period Comp'!AE868</f>
        <v>0</v>
      </c>
      <c r="E859" s="467">
        <f>+'11. Type 1 Emp 2020 FTE'!AG866+'11. Type 1 Emp 2020 FTE'!AH866</f>
        <v>0</v>
      </c>
      <c r="F859" s="313">
        <f>ROUND(IF('10. Type 1 Emp Cov. Period Comp'!B868=0,IF('8. Wage Rate Penalty'!U864=0,0,'8. Wage Rate Penalty'!U864),_xlfn.IFNA(VLOOKUP('10. Type 1 Emp Cov. Period Comp'!B868,'8. Wage Rate Penalty'!$B$17:$U$1016,20,FALSE),0)),0)</f>
        <v>0</v>
      </c>
    </row>
    <row r="860" spans="1:6" x14ac:dyDescent="0.25">
      <c r="A860" s="308">
        <f t="shared" si="13"/>
        <v>849</v>
      </c>
      <c r="B860" s="313" t="str">
        <f>IF(+'10. Type 1 Emp Cov. Period Comp'!B869=0," ",+'10. Type 1 Emp Cov. Period Comp'!B869)</f>
        <v xml:space="preserve"> </v>
      </c>
      <c r="C860" s="466" t="str">
        <f>IF(+'10. Type 1 Emp Cov. Period Comp'!C869=0," ",+'10. Type 1 Emp Cov. Period Comp'!C869)</f>
        <v xml:space="preserve"> </v>
      </c>
      <c r="D860" s="313">
        <f>+'10. Type 1 Emp Cov. Period Comp'!AE869</f>
        <v>0</v>
      </c>
      <c r="E860" s="467">
        <f>+'11. Type 1 Emp 2020 FTE'!AG867+'11. Type 1 Emp 2020 FTE'!AH867</f>
        <v>0</v>
      </c>
      <c r="F860" s="313">
        <f>ROUND(IF('10. Type 1 Emp Cov. Period Comp'!B869=0,IF('8. Wage Rate Penalty'!U865=0,0,'8. Wage Rate Penalty'!U865),_xlfn.IFNA(VLOOKUP('10. Type 1 Emp Cov. Period Comp'!B869,'8. Wage Rate Penalty'!$B$17:$U$1016,20,FALSE),0)),0)</f>
        <v>0</v>
      </c>
    </row>
    <row r="861" spans="1:6" x14ac:dyDescent="0.25">
      <c r="A861" s="308">
        <f t="shared" si="13"/>
        <v>850</v>
      </c>
      <c r="B861" s="313" t="str">
        <f>IF(+'10. Type 1 Emp Cov. Period Comp'!B870=0," ",+'10. Type 1 Emp Cov. Period Comp'!B870)</f>
        <v xml:space="preserve"> </v>
      </c>
      <c r="C861" s="466" t="str">
        <f>IF(+'10. Type 1 Emp Cov. Period Comp'!C870=0," ",+'10. Type 1 Emp Cov. Period Comp'!C870)</f>
        <v xml:space="preserve"> </v>
      </c>
      <c r="D861" s="313">
        <f>+'10. Type 1 Emp Cov. Period Comp'!AE870</f>
        <v>0</v>
      </c>
      <c r="E861" s="467">
        <f>+'11. Type 1 Emp 2020 FTE'!AG868+'11. Type 1 Emp 2020 FTE'!AH868</f>
        <v>0</v>
      </c>
      <c r="F861" s="313">
        <f>ROUND(IF('10. Type 1 Emp Cov. Period Comp'!B870=0,IF('8. Wage Rate Penalty'!U866=0,0,'8. Wage Rate Penalty'!U866),_xlfn.IFNA(VLOOKUP('10. Type 1 Emp Cov. Period Comp'!B870,'8. Wage Rate Penalty'!$B$17:$U$1016,20,FALSE),0)),0)</f>
        <v>0</v>
      </c>
    </row>
    <row r="862" spans="1:6" x14ac:dyDescent="0.25">
      <c r="A862" s="308">
        <f t="shared" si="13"/>
        <v>851</v>
      </c>
      <c r="B862" s="313" t="str">
        <f>IF(+'10. Type 1 Emp Cov. Period Comp'!B871=0," ",+'10. Type 1 Emp Cov. Period Comp'!B871)</f>
        <v xml:space="preserve"> </v>
      </c>
      <c r="C862" s="466" t="str">
        <f>IF(+'10. Type 1 Emp Cov. Period Comp'!C871=0," ",+'10. Type 1 Emp Cov. Period Comp'!C871)</f>
        <v xml:space="preserve"> </v>
      </c>
      <c r="D862" s="313">
        <f>+'10. Type 1 Emp Cov. Period Comp'!AE871</f>
        <v>0</v>
      </c>
      <c r="E862" s="467">
        <f>+'11. Type 1 Emp 2020 FTE'!AG869+'11. Type 1 Emp 2020 FTE'!AH869</f>
        <v>0</v>
      </c>
      <c r="F862" s="313">
        <f>ROUND(IF('10. Type 1 Emp Cov. Period Comp'!B871=0,IF('8. Wage Rate Penalty'!U867=0,0,'8. Wage Rate Penalty'!U867),_xlfn.IFNA(VLOOKUP('10. Type 1 Emp Cov. Period Comp'!B871,'8. Wage Rate Penalty'!$B$17:$U$1016,20,FALSE),0)),0)</f>
        <v>0</v>
      </c>
    </row>
    <row r="863" spans="1:6" x14ac:dyDescent="0.25">
      <c r="A863" s="308">
        <f t="shared" si="13"/>
        <v>852</v>
      </c>
      <c r="B863" s="313" t="str">
        <f>IF(+'10. Type 1 Emp Cov. Period Comp'!B872=0," ",+'10. Type 1 Emp Cov. Period Comp'!B872)</f>
        <v xml:space="preserve"> </v>
      </c>
      <c r="C863" s="466" t="str">
        <f>IF(+'10. Type 1 Emp Cov. Period Comp'!C872=0," ",+'10. Type 1 Emp Cov. Period Comp'!C872)</f>
        <v xml:space="preserve"> </v>
      </c>
      <c r="D863" s="313">
        <f>+'10. Type 1 Emp Cov. Period Comp'!AE872</f>
        <v>0</v>
      </c>
      <c r="E863" s="467">
        <f>+'11. Type 1 Emp 2020 FTE'!AG870+'11. Type 1 Emp 2020 FTE'!AH870</f>
        <v>0</v>
      </c>
      <c r="F863" s="313">
        <f>ROUND(IF('10. Type 1 Emp Cov. Period Comp'!B872=0,IF('8. Wage Rate Penalty'!U868=0,0,'8. Wage Rate Penalty'!U868),_xlfn.IFNA(VLOOKUP('10. Type 1 Emp Cov. Period Comp'!B872,'8. Wage Rate Penalty'!$B$17:$U$1016,20,FALSE),0)),0)</f>
        <v>0</v>
      </c>
    </row>
    <row r="864" spans="1:6" x14ac:dyDescent="0.25">
      <c r="A864" s="308">
        <f t="shared" si="13"/>
        <v>853</v>
      </c>
      <c r="B864" s="313" t="str">
        <f>IF(+'10. Type 1 Emp Cov. Period Comp'!B873=0," ",+'10. Type 1 Emp Cov. Period Comp'!B873)</f>
        <v xml:space="preserve"> </v>
      </c>
      <c r="C864" s="466" t="str">
        <f>IF(+'10. Type 1 Emp Cov. Period Comp'!C873=0," ",+'10. Type 1 Emp Cov. Period Comp'!C873)</f>
        <v xml:space="preserve"> </v>
      </c>
      <c r="D864" s="313">
        <f>+'10. Type 1 Emp Cov. Period Comp'!AE873</f>
        <v>0</v>
      </c>
      <c r="E864" s="467">
        <f>+'11. Type 1 Emp 2020 FTE'!AG871+'11. Type 1 Emp 2020 FTE'!AH871</f>
        <v>0</v>
      </c>
      <c r="F864" s="313">
        <f>ROUND(IF('10. Type 1 Emp Cov. Period Comp'!B873=0,IF('8. Wage Rate Penalty'!U869=0,0,'8. Wage Rate Penalty'!U869),_xlfn.IFNA(VLOOKUP('10. Type 1 Emp Cov. Period Comp'!B873,'8. Wage Rate Penalty'!$B$17:$U$1016,20,FALSE),0)),0)</f>
        <v>0</v>
      </c>
    </row>
    <row r="865" spans="1:6" x14ac:dyDescent="0.25">
      <c r="A865" s="308">
        <f t="shared" si="13"/>
        <v>854</v>
      </c>
      <c r="B865" s="313" t="str">
        <f>IF(+'10. Type 1 Emp Cov. Period Comp'!B874=0," ",+'10. Type 1 Emp Cov. Period Comp'!B874)</f>
        <v xml:space="preserve"> </v>
      </c>
      <c r="C865" s="466" t="str">
        <f>IF(+'10. Type 1 Emp Cov. Period Comp'!C874=0," ",+'10. Type 1 Emp Cov. Period Comp'!C874)</f>
        <v xml:space="preserve"> </v>
      </c>
      <c r="D865" s="313">
        <f>+'10. Type 1 Emp Cov. Period Comp'!AE874</f>
        <v>0</v>
      </c>
      <c r="E865" s="467">
        <f>+'11. Type 1 Emp 2020 FTE'!AG872+'11. Type 1 Emp 2020 FTE'!AH872</f>
        <v>0</v>
      </c>
      <c r="F865" s="313">
        <f>ROUND(IF('10. Type 1 Emp Cov. Period Comp'!B874=0,IF('8. Wage Rate Penalty'!U870=0,0,'8. Wage Rate Penalty'!U870),_xlfn.IFNA(VLOOKUP('10. Type 1 Emp Cov. Period Comp'!B874,'8. Wage Rate Penalty'!$B$17:$U$1016,20,FALSE),0)),0)</f>
        <v>0</v>
      </c>
    </row>
    <row r="866" spans="1:6" x14ac:dyDescent="0.25">
      <c r="A866" s="308">
        <f t="shared" si="13"/>
        <v>855</v>
      </c>
      <c r="B866" s="313" t="str">
        <f>IF(+'10. Type 1 Emp Cov. Period Comp'!B875=0," ",+'10. Type 1 Emp Cov. Period Comp'!B875)</f>
        <v xml:space="preserve"> </v>
      </c>
      <c r="C866" s="466" t="str">
        <f>IF(+'10. Type 1 Emp Cov. Period Comp'!C875=0," ",+'10. Type 1 Emp Cov. Period Comp'!C875)</f>
        <v xml:space="preserve"> </v>
      </c>
      <c r="D866" s="313">
        <f>+'10. Type 1 Emp Cov. Period Comp'!AE875</f>
        <v>0</v>
      </c>
      <c r="E866" s="467">
        <f>+'11. Type 1 Emp 2020 FTE'!AG873+'11. Type 1 Emp 2020 FTE'!AH873</f>
        <v>0</v>
      </c>
      <c r="F866" s="313">
        <f>ROUND(IF('10. Type 1 Emp Cov. Period Comp'!B875=0,IF('8. Wage Rate Penalty'!U871=0,0,'8. Wage Rate Penalty'!U871),_xlfn.IFNA(VLOOKUP('10. Type 1 Emp Cov. Period Comp'!B875,'8. Wage Rate Penalty'!$B$17:$U$1016,20,FALSE),0)),0)</f>
        <v>0</v>
      </c>
    </row>
    <row r="867" spans="1:6" x14ac:dyDescent="0.25">
      <c r="A867" s="308">
        <f t="shared" si="13"/>
        <v>856</v>
      </c>
      <c r="B867" s="313" t="str">
        <f>IF(+'10. Type 1 Emp Cov. Period Comp'!B876=0," ",+'10. Type 1 Emp Cov. Period Comp'!B876)</f>
        <v xml:space="preserve"> </v>
      </c>
      <c r="C867" s="466" t="str">
        <f>IF(+'10. Type 1 Emp Cov. Period Comp'!C876=0," ",+'10. Type 1 Emp Cov. Period Comp'!C876)</f>
        <v xml:space="preserve"> </v>
      </c>
      <c r="D867" s="313">
        <f>+'10. Type 1 Emp Cov. Period Comp'!AE876</f>
        <v>0</v>
      </c>
      <c r="E867" s="467">
        <f>+'11. Type 1 Emp 2020 FTE'!AG874+'11. Type 1 Emp 2020 FTE'!AH874</f>
        <v>0</v>
      </c>
      <c r="F867" s="313">
        <f>ROUND(IF('10. Type 1 Emp Cov. Period Comp'!B876=0,IF('8. Wage Rate Penalty'!U872=0,0,'8. Wage Rate Penalty'!U872),_xlfn.IFNA(VLOOKUP('10. Type 1 Emp Cov. Period Comp'!B876,'8. Wage Rate Penalty'!$B$17:$U$1016,20,FALSE),0)),0)</f>
        <v>0</v>
      </c>
    </row>
    <row r="868" spans="1:6" x14ac:dyDescent="0.25">
      <c r="A868" s="308">
        <f t="shared" si="13"/>
        <v>857</v>
      </c>
      <c r="B868" s="313" t="str">
        <f>IF(+'10. Type 1 Emp Cov. Period Comp'!B877=0," ",+'10. Type 1 Emp Cov. Period Comp'!B877)</f>
        <v xml:space="preserve"> </v>
      </c>
      <c r="C868" s="466" t="str">
        <f>IF(+'10. Type 1 Emp Cov. Period Comp'!C877=0," ",+'10. Type 1 Emp Cov. Period Comp'!C877)</f>
        <v xml:space="preserve"> </v>
      </c>
      <c r="D868" s="313">
        <f>+'10. Type 1 Emp Cov. Period Comp'!AE877</f>
        <v>0</v>
      </c>
      <c r="E868" s="467">
        <f>+'11. Type 1 Emp 2020 FTE'!AG875+'11. Type 1 Emp 2020 FTE'!AH875</f>
        <v>0</v>
      </c>
      <c r="F868" s="313">
        <f>ROUND(IF('10. Type 1 Emp Cov. Period Comp'!B877=0,IF('8. Wage Rate Penalty'!U873=0,0,'8. Wage Rate Penalty'!U873),_xlfn.IFNA(VLOOKUP('10. Type 1 Emp Cov. Period Comp'!B877,'8. Wage Rate Penalty'!$B$17:$U$1016,20,FALSE),0)),0)</f>
        <v>0</v>
      </c>
    </row>
    <row r="869" spans="1:6" x14ac:dyDescent="0.25">
      <c r="A869" s="308">
        <f t="shared" si="13"/>
        <v>858</v>
      </c>
      <c r="B869" s="313" t="str">
        <f>IF(+'10. Type 1 Emp Cov. Period Comp'!B878=0," ",+'10. Type 1 Emp Cov. Period Comp'!B878)</f>
        <v xml:space="preserve"> </v>
      </c>
      <c r="C869" s="466" t="str">
        <f>IF(+'10. Type 1 Emp Cov. Period Comp'!C878=0," ",+'10. Type 1 Emp Cov. Period Comp'!C878)</f>
        <v xml:space="preserve"> </v>
      </c>
      <c r="D869" s="313">
        <f>+'10. Type 1 Emp Cov. Period Comp'!AE878</f>
        <v>0</v>
      </c>
      <c r="E869" s="467">
        <f>+'11. Type 1 Emp 2020 FTE'!AG876+'11. Type 1 Emp 2020 FTE'!AH876</f>
        <v>0</v>
      </c>
      <c r="F869" s="313">
        <f>ROUND(IF('10. Type 1 Emp Cov. Period Comp'!B878=0,IF('8. Wage Rate Penalty'!U874=0,0,'8. Wage Rate Penalty'!U874),_xlfn.IFNA(VLOOKUP('10. Type 1 Emp Cov. Period Comp'!B878,'8. Wage Rate Penalty'!$B$17:$U$1016,20,FALSE),0)),0)</f>
        <v>0</v>
      </c>
    </row>
    <row r="870" spans="1:6" x14ac:dyDescent="0.25">
      <c r="A870" s="308">
        <f t="shared" si="13"/>
        <v>859</v>
      </c>
      <c r="B870" s="313" t="str">
        <f>IF(+'10. Type 1 Emp Cov. Period Comp'!B879=0," ",+'10. Type 1 Emp Cov. Period Comp'!B879)</f>
        <v xml:space="preserve"> </v>
      </c>
      <c r="C870" s="466" t="str">
        <f>IF(+'10. Type 1 Emp Cov. Period Comp'!C879=0," ",+'10. Type 1 Emp Cov. Period Comp'!C879)</f>
        <v xml:space="preserve"> </v>
      </c>
      <c r="D870" s="313">
        <f>+'10. Type 1 Emp Cov. Period Comp'!AE879</f>
        <v>0</v>
      </c>
      <c r="E870" s="467">
        <f>+'11. Type 1 Emp 2020 FTE'!AG877+'11. Type 1 Emp 2020 FTE'!AH877</f>
        <v>0</v>
      </c>
      <c r="F870" s="313">
        <f>ROUND(IF('10. Type 1 Emp Cov. Period Comp'!B879=0,IF('8. Wage Rate Penalty'!U875=0,0,'8. Wage Rate Penalty'!U875),_xlfn.IFNA(VLOOKUP('10. Type 1 Emp Cov. Period Comp'!B879,'8. Wage Rate Penalty'!$B$17:$U$1016,20,FALSE),0)),0)</f>
        <v>0</v>
      </c>
    </row>
    <row r="871" spans="1:6" x14ac:dyDescent="0.25">
      <c r="A871" s="308">
        <f t="shared" si="13"/>
        <v>860</v>
      </c>
      <c r="B871" s="313" t="str">
        <f>IF(+'10. Type 1 Emp Cov. Period Comp'!B880=0," ",+'10. Type 1 Emp Cov. Period Comp'!B880)</f>
        <v xml:space="preserve"> </v>
      </c>
      <c r="C871" s="466" t="str">
        <f>IF(+'10. Type 1 Emp Cov. Period Comp'!C880=0," ",+'10. Type 1 Emp Cov. Period Comp'!C880)</f>
        <v xml:space="preserve"> </v>
      </c>
      <c r="D871" s="313">
        <f>+'10. Type 1 Emp Cov. Period Comp'!AE880</f>
        <v>0</v>
      </c>
      <c r="E871" s="467">
        <f>+'11. Type 1 Emp 2020 FTE'!AG878+'11. Type 1 Emp 2020 FTE'!AH878</f>
        <v>0</v>
      </c>
      <c r="F871" s="313">
        <f>ROUND(IF('10. Type 1 Emp Cov. Period Comp'!B880=0,IF('8. Wage Rate Penalty'!U876=0,0,'8. Wage Rate Penalty'!U876),_xlfn.IFNA(VLOOKUP('10. Type 1 Emp Cov. Period Comp'!B880,'8. Wage Rate Penalty'!$B$17:$U$1016,20,FALSE),0)),0)</f>
        <v>0</v>
      </c>
    </row>
    <row r="872" spans="1:6" x14ac:dyDescent="0.25">
      <c r="A872" s="308">
        <f t="shared" si="13"/>
        <v>861</v>
      </c>
      <c r="B872" s="313" t="str">
        <f>IF(+'10. Type 1 Emp Cov. Period Comp'!B881=0," ",+'10. Type 1 Emp Cov. Period Comp'!B881)</f>
        <v xml:space="preserve"> </v>
      </c>
      <c r="C872" s="466" t="str">
        <f>IF(+'10. Type 1 Emp Cov. Period Comp'!C881=0," ",+'10. Type 1 Emp Cov. Period Comp'!C881)</f>
        <v xml:space="preserve"> </v>
      </c>
      <c r="D872" s="313">
        <f>+'10. Type 1 Emp Cov. Period Comp'!AE881</f>
        <v>0</v>
      </c>
      <c r="E872" s="467">
        <f>+'11. Type 1 Emp 2020 FTE'!AG879+'11. Type 1 Emp 2020 FTE'!AH879</f>
        <v>0</v>
      </c>
      <c r="F872" s="313">
        <f>ROUND(IF('10. Type 1 Emp Cov. Period Comp'!B881=0,IF('8. Wage Rate Penalty'!U877=0,0,'8. Wage Rate Penalty'!U877),_xlfn.IFNA(VLOOKUP('10. Type 1 Emp Cov. Period Comp'!B881,'8. Wage Rate Penalty'!$B$17:$U$1016,20,FALSE),0)),0)</f>
        <v>0</v>
      </c>
    </row>
    <row r="873" spans="1:6" x14ac:dyDescent="0.25">
      <c r="A873" s="308">
        <f t="shared" si="13"/>
        <v>862</v>
      </c>
      <c r="B873" s="313" t="str">
        <f>IF(+'10. Type 1 Emp Cov. Period Comp'!B882=0," ",+'10. Type 1 Emp Cov. Period Comp'!B882)</f>
        <v xml:space="preserve"> </v>
      </c>
      <c r="C873" s="466" t="str">
        <f>IF(+'10. Type 1 Emp Cov. Period Comp'!C882=0," ",+'10. Type 1 Emp Cov. Period Comp'!C882)</f>
        <v xml:space="preserve"> </v>
      </c>
      <c r="D873" s="313">
        <f>+'10. Type 1 Emp Cov. Period Comp'!AE882</f>
        <v>0</v>
      </c>
      <c r="E873" s="467">
        <f>+'11. Type 1 Emp 2020 FTE'!AG880+'11. Type 1 Emp 2020 FTE'!AH880</f>
        <v>0</v>
      </c>
      <c r="F873" s="313">
        <f>ROUND(IF('10. Type 1 Emp Cov. Period Comp'!B882=0,IF('8. Wage Rate Penalty'!U878=0,0,'8. Wage Rate Penalty'!U878),_xlfn.IFNA(VLOOKUP('10. Type 1 Emp Cov. Period Comp'!B882,'8. Wage Rate Penalty'!$B$17:$U$1016,20,FALSE),0)),0)</f>
        <v>0</v>
      </c>
    </row>
    <row r="874" spans="1:6" x14ac:dyDescent="0.25">
      <c r="A874" s="308">
        <f t="shared" si="13"/>
        <v>863</v>
      </c>
      <c r="B874" s="313" t="str">
        <f>IF(+'10. Type 1 Emp Cov. Period Comp'!B883=0," ",+'10. Type 1 Emp Cov. Period Comp'!B883)</f>
        <v xml:space="preserve"> </v>
      </c>
      <c r="C874" s="466" t="str">
        <f>IF(+'10. Type 1 Emp Cov. Period Comp'!C883=0," ",+'10. Type 1 Emp Cov. Period Comp'!C883)</f>
        <v xml:space="preserve"> </v>
      </c>
      <c r="D874" s="313">
        <f>+'10. Type 1 Emp Cov. Period Comp'!AE883</f>
        <v>0</v>
      </c>
      <c r="E874" s="467">
        <f>+'11. Type 1 Emp 2020 FTE'!AG881+'11. Type 1 Emp 2020 FTE'!AH881</f>
        <v>0</v>
      </c>
      <c r="F874" s="313">
        <f>ROUND(IF('10. Type 1 Emp Cov. Period Comp'!B883=0,IF('8. Wage Rate Penalty'!U879=0,0,'8. Wage Rate Penalty'!U879),_xlfn.IFNA(VLOOKUP('10. Type 1 Emp Cov. Period Comp'!B883,'8. Wage Rate Penalty'!$B$17:$U$1016,20,FALSE),0)),0)</f>
        <v>0</v>
      </c>
    </row>
    <row r="875" spans="1:6" x14ac:dyDescent="0.25">
      <c r="A875" s="308">
        <f t="shared" si="13"/>
        <v>864</v>
      </c>
      <c r="B875" s="313" t="str">
        <f>IF(+'10. Type 1 Emp Cov. Period Comp'!B884=0," ",+'10. Type 1 Emp Cov. Period Comp'!B884)</f>
        <v xml:space="preserve"> </v>
      </c>
      <c r="C875" s="466" t="str">
        <f>IF(+'10. Type 1 Emp Cov. Period Comp'!C884=0," ",+'10. Type 1 Emp Cov. Period Comp'!C884)</f>
        <v xml:space="preserve"> </v>
      </c>
      <c r="D875" s="313">
        <f>+'10. Type 1 Emp Cov. Period Comp'!AE884</f>
        <v>0</v>
      </c>
      <c r="E875" s="467">
        <f>+'11. Type 1 Emp 2020 FTE'!AG882+'11. Type 1 Emp 2020 FTE'!AH882</f>
        <v>0</v>
      </c>
      <c r="F875" s="313">
        <f>ROUND(IF('10. Type 1 Emp Cov. Period Comp'!B884=0,IF('8. Wage Rate Penalty'!U880=0,0,'8. Wage Rate Penalty'!U880),_xlfn.IFNA(VLOOKUP('10. Type 1 Emp Cov. Period Comp'!B884,'8. Wage Rate Penalty'!$B$17:$U$1016,20,FALSE),0)),0)</f>
        <v>0</v>
      </c>
    </row>
    <row r="876" spans="1:6" x14ac:dyDescent="0.25">
      <c r="A876" s="308">
        <f t="shared" si="13"/>
        <v>865</v>
      </c>
      <c r="B876" s="313" t="str">
        <f>IF(+'10. Type 1 Emp Cov. Period Comp'!B885=0," ",+'10. Type 1 Emp Cov. Period Comp'!B885)</f>
        <v xml:space="preserve"> </v>
      </c>
      <c r="C876" s="466" t="str">
        <f>IF(+'10. Type 1 Emp Cov. Period Comp'!C885=0," ",+'10. Type 1 Emp Cov. Period Comp'!C885)</f>
        <v xml:space="preserve"> </v>
      </c>
      <c r="D876" s="313">
        <f>+'10. Type 1 Emp Cov. Period Comp'!AE885</f>
        <v>0</v>
      </c>
      <c r="E876" s="467">
        <f>+'11. Type 1 Emp 2020 FTE'!AG883+'11. Type 1 Emp 2020 FTE'!AH883</f>
        <v>0</v>
      </c>
      <c r="F876" s="313">
        <f>ROUND(IF('10. Type 1 Emp Cov. Period Comp'!B885=0,IF('8. Wage Rate Penalty'!U881=0,0,'8. Wage Rate Penalty'!U881),_xlfn.IFNA(VLOOKUP('10. Type 1 Emp Cov. Period Comp'!B885,'8. Wage Rate Penalty'!$B$17:$U$1016,20,FALSE),0)),0)</f>
        <v>0</v>
      </c>
    </row>
    <row r="877" spans="1:6" x14ac:dyDescent="0.25">
      <c r="A877" s="308">
        <f t="shared" si="13"/>
        <v>866</v>
      </c>
      <c r="B877" s="313" t="str">
        <f>IF(+'10. Type 1 Emp Cov. Period Comp'!B886=0," ",+'10. Type 1 Emp Cov. Period Comp'!B886)</f>
        <v xml:space="preserve"> </v>
      </c>
      <c r="C877" s="466" t="str">
        <f>IF(+'10. Type 1 Emp Cov. Period Comp'!C886=0," ",+'10. Type 1 Emp Cov. Period Comp'!C886)</f>
        <v xml:space="preserve"> </v>
      </c>
      <c r="D877" s="313">
        <f>+'10. Type 1 Emp Cov. Period Comp'!AE886</f>
        <v>0</v>
      </c>
      <c r="E877" s="467">
        <f>+'11. Type 1 Emp 2020 FTE'!AG884+'11. Type 1 Emp 2020 FTE'!AH884</f>
        <v>0</v>
      </c>
      <c r="F877" s="313">
        <f>ROUND(IF('10. Type 1 Emp Cov. Period Comp'!B886=0,IF('8. Wage Rate Penalty'!U882=0,0,'8. Wage Rate Penalty'!U882),_xlfn.IFNA(VLOOKUP('10. Type 1 Emp Cov. Period Comp'!B886,'8. Wage Rate Penalty'!$B$17:$U$1016,20,FALSE),0)),0)</f>
        <v>0</v>
      </c>
    </row>
    <row r="878" spans="1:6" x14ac:dyDescent="0.25">
      <c r="A878" s="308">
        <f t="shared" si="13"/>
        <v>867</v>
      </c>
      <c r="B878" s="313" t="str">
        <f>IF(+'10. Type 1 Emp Cov. Period Comp'!B887=0," ",+'10. Type 1 Emp Cov. Period Comp'!B887)</f>
        <v xml:space="preserve"> </v>
      </c>
      <c r="C878" s="466" t="str">
        <f>IF(+'10. Type 1 Emp Cov. Period Comp'!C887=0," ",+'10. Type 1 Emp Cov. Period Comp'!C887)</f>
        <v xml:space="preserve"> </v>
      </c>
      <c r="D878" s="313">
        <f>+'10. Type 1 Emp Cov. Period Comp'!AE887</f>
        <v>0</v>
      </c>
      <c r="E878" s="467">
        <f>+'11. Type 1 Emp 2020 FTE'!AG885+'11. Type 1 Emp 2020 FTE'!AH885</f>
        <v>0</v>
      </c>
      <c r="F878" s="313">
        <f>ROUND(IF('10. Type 1 Emp Cov. Period Comp'!B887=0,IF('8. Wage Rate Penalty'!U883=0,0,'8. Wage Rate Penalty'!U883),_xlfn.IFNA(VLOOKUP('10. Type 1 Emp Cov. Period Comp'!B887,'8. Wage Rate Penalty'!$B$17:$U$1016,20,FALSE),0)),0)</f>
        <v>0</v>
      </c>
    </row>
    <row r="879" spans="1:6" x14ac:dyDescent="0.25">
      <c r="A879" s="308">
        <f t="shared" si="13"/>
        <v>868</v>
      </c>
      <c r="B879" s="313" t="str">
        <f>IF(+'10. Type 1 Emp Cov. Period Comp'!B888=0," ",+'10. Type 1 Emp Cov. Period Comp'!B888)</f>
        <v xml:space="preserve"> </v>
      </c>
      <c r="C879" s="466" t="str">
        <f>IF(+'10. Type 1 Emp Cov. Period Comp'!C888=0," ",+'10. Type 1 Emp Cov. Period Comp'!C888)</f>
        <v xml:space="preserve"> </v>
      </c>
      <c r="D879" s="313">
        <f>+'10. Type 1 Emp Cov. Period Comp'!AE888</f>
        <v>0</v>
      </c>
      <c r="E879" s="467">
        <f>+'11. Type 1 Emp 2020 FTE'!AG886+'11. Type 1 Emp 2020 FTE'!AH886</f>
        <v>0</v>
      </c>
      <c r="F879" s="313">
        <f>ROUND(IF('10. Type 1 Emp Cov. Period Comp'!B888=0,IF('8. Wage Rate Penalty'!U884=0,0,'8. Wage Rate Penalty'!U884),_xlfn.IFNA(VLOOKUP('10. Type 1 Emp Cov. Period Comp'!B888,'8. Wage Rate Penalty'!$B$17:$U$1016,20,FALSE),0)),0)</f>
        <v>0</v>
      </c>
    </row>
    <row r="880" spans="1:6" x14ac:dyDescent="0.25">
      <c r="A880" s="308">
        <f t="shared" si="13"/>
        <v>869</v>
      </c>
      <c r="B880" s="313" t="str">
        <f>IF(+'10. Type 1 Emp Cov. Period Comp'!B889=0," ",+'10. Type 1 Emp Cov. Period Comp'!B889)</f>
        <v xml:space="preserve"> </v>
      </c>
      <c r="C880" s="466" t="str">
        <f>IF(+'10. Type 1 Emp Cov. Period Comp'!C889=0," ",+'10. Type 1 Emp Cov. Period Comp'!C889)</f>
        <v xml:space="preserve"> </v>
      </c>
      <c r="D880" s="313">
        <f>+'10. Type 1 Emp Cov. Period Comp'!AE889</f>
        <v>0</v>
      </c>
      <c r="E880" s="467">
        <f>+'11. Type 1 Emp 2020 FTE'!AG887+'11. Type 1 Emp 2020 FTE'!AH887</f>
        <v>0</v>
      </c>
      <c r="F880" s="313">
        <f>ROUND(IF('10. Type 1 Emp Cov. Period Comp'!B889=0,IF('8. Wage Rate Penalty'!U885=0,0,'8. Wage Rate Penalty'!U885),_xlfn.IFNA(VLOOKUP('10. Type 1 Emp Cov. Period Comp'!B889,'8. Wage Rate Penalty'!$B$17:$U$1016,20,FALSE),0)),0)</f>
        <v>0</v>
      </c>
    </row>
    <row r="881" spans="1:6" x14ac:dyDescent="0.25">
      <c r="A881" s="308">
        <f t="shared" si="13"/>
        <v>870</v>
      </c>
      <c r="B881" s="313" t="str">
        <f>IF(+'10. Type 1 Emp Cov. Period Comp'!B890=0," ",+'10. Type 1 Emp Cov. Period Comp'!B890)</f>
        <v xml:space="preserve"> </v>
      </c>
      <c r="C881" s="466" t="str">
        <f>IF(+'10. Type 1 Emp Cov. Period Comp'!C890=0," ",+'10. Type 1 Emp Cov. Period Comp'!C890)</f>
        <v xml:space="preserve"> </v>
      </c>
      <c r="D881" s="313">
        <f>+'10. Type 1 Emp Cov. Period Comp'!AE890</f>
        <v>0</v>
      </c>
      <c r="E881" s="467">
        <f>+'11. Type 1 Emp 2020 FTE'!AG888+'11. Type 1 Emp 2020 FTE'!AH888</f>
        <v>0</v>
      </c>
      <c r="F881" s="313">
        <f>ROUND(IF('10. Type 1 Emp Cov. Period Comp'!B890=0,IF('8. Wage Rate Penalty'!U886=0,0,'8. Wage Rate Penalty'!U886),_xlfn.IFNA(VLOOKUP('10. Type 1 Emp Cov. Period Comp'!B890,'8. Wage Rate Penalty'!$B$17:$U$1016,20,FALSE),0)),0)</f>
        <v>0</v>
      </c>
    </row>
    <row r="882" spans="1:6" x14ac:dyDescent="0.25">
      <c r="A882" s="308">
        <f t="shared" si="13"/>
        <v>871</v>
      </c>
      <c r="B882" s="313" t="str">
        <f>IF(+'10. Type 1 Emp Cov. Period Comp'!B891=0," ",+'10. Type 1 Emp Cov. Period Comp'!B891)</f>
        <v xml:space="preserve"> </v>
      </c>
      <c r="C882" s="466" t="str">
        <f>IF(+'10. Type 1 Emp Cov. Period Comp'!C891=0," ",+'10. Type 1 Emp Cov. Period Comp'!C891)</f>
        <v xml:space="preserve"> </v>
      </c>
      <c r="D882" s="313">
        <f>+'10. Type 1 Emp Cov. Period Comp'!AE891</f>
        <v>0</v>
      </c>
      <c r="E882" s="467">
        <f>+'11. Type 1 Emp 2020 FTE'!AG889+'11. Type 1 Emp 2020 FTE'!AH889</f>
        <v>0</v>
      </c>
      <c r="F882" s="313">
        <f>ROUND(IF('10. Type 1 Emp Cov. Period Comp'!B891=0,IF('8. Wage Rate Penalty'!U887=0,0,'8. Wage Rate Penalty'!U887),_xlfn.IFNA(VLOOKUP('10. Type 1 Emp Cov. Period Comp'!B891,'8. Wage Rate Penalty'!$B$17:$U$1016,20,FALSE),0)),0)</f>
        <v>0</v>
      </c>
    </row>
    <row r="883" spans="1:6" x14ac:dyDescent="0.25">
      <c r="A883" s="308">
        <f t="shared" si="13"/>
        <v>872</v>
      </c>
      <c r="B883" s="313" t="str">
        <f>IF(+'10. Type 1 Emp Cov. Period Comp'!B892=0," ",+'10. Type 1 Emp Cov. Period Comp'!B892)</f>
        <v xml:space="preserve"> </v>
      </c>
      <c r="C883" s="466" t="str">
        <f>IF(+'10. Type 1 Emp Cov. Period Comp'!C892=0," ",+'10. Type 1 Emp Cov. Period Comp'!C892)</f>
        <v xml:space="preserve"> </v>
      </c>
      <c r="D883" s="313">
        <f>+'10. Type 1 Emp Cov. Period Comp'!AE892</f>
        <v>0</v>
      </c>
      <c r="E883" s="467">
        <f>+'11. Type 1 Emp 2020 FTE'!AG890+'11. Type 1 Emp 2020 FTE'!AH890</f>
        <v>0</v>
      </c>
      <c r="F883" s="313">
        <f>ROUND(IF('10. Type 1 Emp Cov. Period Comp'!B892=0,IF('8. Wage Rate Penalty'!U888=0,0,'8. Wage Rate Penalty'!U888),_xlfn.IFNA(VLOOKUP('10. Type 1 Emp Cov. Period Comp'!B892,'8. Wage Rate Penalty'!$B$17:$U$1016,20,FALSE),0)),0)</f>
        <v>0</v>
      </c>
    </row>
    <row r="884" spans="1:6" x14ac:dyDescent="0.25">
      <c r="A884" s="308">
        <f t="shared" si="13"/>
        <v>873</v>
      </c>
      <c r="B884" s="313" t="str">
        <f>IF(+'10. Type 1 Emp Cov. Period Comp'!B893=0," ",+'10. Type 1 Emp Cov. Period Comp'!B893)</f>
        <v xml:space="preserve"> </v>
      </c>
      <c r="C884" s="466" t="str">
        <f>IF(+'10. Type 1 Emp Cov. Period Comp'!C893=0," ",+'10. Type 1 Emp Cov. Period Comp'!C893)</f>
        <v xml:space="preserve"> </v>
      </c>
      <c r="D884" s="313">
        <f>+'10. Type 1 Emp Cov. Period Comp'!AE893</f>
        <v>0</v>
      </c>
      <c r="E884" s="467">
        <f>+'11. Type 1 Emp 2020 FTE'!AG891+'11. Type 1 Emp 2020 FTE'!AH891</f>
        <v>0</v>
      </c>
      <c r="F884" s="313">
        <f>ROUND(IF('10. Type 1 Emp Cov. Period Comp'!B893=0,IF('8. Wage Rate Penalty'!U889=0,0,'8. Wage Rate Penalty'!U889),_xlfn.IFNA(VLOOKUP('10. Type 1 Emp Cov. Period Comp'!B893,'8. Wage Rate Penalty'!$B$17:$U$1016,20,FALSE),0)),0)</f>
        <v>0</v>
      </c>
    </row>
    <row r="885" spans="1:6" x14ac:dyDescent="0.25">
      <c r="A885" s="308">
        <f t="shared" si="13"/>
        <v>874</v>
      </c>
      <c r="B885" s="313" t="str">
        <f>IF(+'10. Type 1 Emp Cov. Period Comp'!B894=0," ",+'10. Type 1 Emp Cov. Period Comp'!B894)</f>
        <v xml:space="preserve"> </v>
      </c>
      <c r="C885" s="466" t="str">
        <f>IF(+'10. Type 1 Emp Cov. Period Comp'!C894=0," ",+'10. Type 1 Emp Cov. Period Comp'!C894)</f>
        <v xml:space="preserve"> </v>
      </c>
      <c r="D885" s="313">
        <f>+'10. Type 1 Emp Cov. Period Comp'!AE894</f>
        <v>0</v>
      </c>
      <c r="E885" s="467">
        <f>+'11. Type 1 Emp 2020 FTE'!AG892+'11. Type 1 Emp 2020 FTE'!AH892</f>
        <v>0</v>
      </c>
      <c r="F885" s="313">
        <f>ROUND(IF('10. Type 1 Emp Cov. Period Comp'!B894=0,IF('8. Wage Rate Penalty'!U890=0,0,'8. Wage Rate Penalty'!U890),_xlfn.IFNA(VLOOKUP('10. Type 1 Emp Cov. Period Comp'!B894,'8. Wage Rate Penalty'!$B$17:$U$1016,20,FALSE),0)),0)</f>
        <v>0</v>
      </c>
    </row>
    <row r="886" spans="1:6" x14ac:dyDescent="0.25">
      <c r="A886" s="308">
        <f t="shared" si="13"/>
        <v>875</v>
      </c>
      <c r="B886" s="313" t="str">
        <f>IF(+'10. Type 1 Emp Cov. Period Comp'!B895=0," ",+'10. Type 1 Emp Cov. Period Comp'!B895)</f>
        <v xml:space="preserve"> </v>
      </c>
      <c r="C886" s="466" t="str">
        <f>IF(+'10. Type 1 Emp Cov. Period Comp'!C895=0," ",+'10. Type 1 Emp Cov. Period Comp'!C895)</f>
        <v xml:space="preserve"> </v>
      </c>
      <c r="D886" s="313">
        <f>+'10. Type 1 Emp Cov. Period Comp'!AE895</f>
        <v>0</v>
      </c>
      <c r="E886" s="467">
        <f>+'11. Type 1 Emp 2020 FTE'!AG893+'11. Type 1 Emp 2020 FTE'!AH893</f>
        <v>0</v>
      </c>
      <c r="F886" s="313">
        <f>ROUND(IF('10. Type 1 Emp Cov. Period Comp'!B895=0,IF('8. Wage Rate Penalty'!U891=0,0,'8. Wage Rate Penalty'!U891),_xlfn.IFNA(VLOOKUP('10. Type 1 Emp Cov. Period Comp'!B895,'8. Wage Rate Penalty'!$B$17:$U$1016,20,FALSE),0)),0)</f>
        <v>0</v>
      </c>
    </row>
    <row r="887" spans="1:6" x14ac:dyDescent="0.25">
      <c r="A887" s="308">
        <f t="shared" si="13"/>
        <v>876</v>
      </c>
      <c r="B887" s="313" t="str">
        <f>IF(+'10. Type 1 Emp Cov. Period Comp'!B896=0," ",+'10. Type 1 Emp Cov. Period Comp'!B896)</f>
        <v xml:space="preserve"> </v>
      </c>
      <c r="C887" s="466" t="str">
        <f>IF(+'10. Type 1 Emp Cov. Period Comp'!C896=0," ",+'10. Type 1 Emp Cov. Period Comp'!C896)</f>
        <v xml:space="preserve"> </v>
      </c>
      <c r="D887" s="313">
        <f>+'10. Type 1 Emp Cov. Period Comp'!AE896</f>
        <v>0</v>
      </c>
      <c r="E887" s="467">
        <f>+'11. Type 1 Emp 2020 FTE'!AG894+'11. Type 1 Emp 2020 FTE'!AH894</f>
        <v>0</v>
      </c>
      <c r="F887" s="313">
        <f>ROUND(IF('10. Type 1 Emp Cov. Period Comp'!B896=0,IF('8. Wage Rate Penalty'!U892=0,0,'8. Wage Rate Penalty'!U892),_xlfn.IFNA(VLOOKUP('10. Type 1 Emp Cov. Period Comp'!B896,'8. Wage Rate Penalty'!$B$17:$U$1016,20,FALSE),0)),0)</f>
        <v>0</v>
      </c>
    </row>
    <row r="888" spans="1:6" x14ac:dyDescent="0.25">
      <c r="A888" s="308">
        <f t="shared" si="13"/>
        <v>877</v>
      </c>
      <c r="B888" s="313" t="str">
        <f>IF(+'10. Type 1 Emp Cov. Period Comp'!B897=0," ",+'10. Type 1 Emp Cov. Period Comp'!B897)</f>
        <v xml:space="preserve"> </v>
      </c>
      <c r="C888" s="466" t="str">
        <f>IF(+'10. Type 1 Emp Cov. Period Comp'!C897=0," ",+'10. Type 1 Emp Cov. Period Comp'!C897)</f>
        <v xml:space="preserve"> </v>
      </c>
      <c r="D888" s="313">
        <f>+'10. Type 1 Emp Cov. Period Comp'!AE897</f>
        <v>0</v>
      </c>
      <c r="E888" s="467">
        <f>+'11. Type 1 Emp 2020 FTE'!AG895+'11. Type 1 Emp 2020 FTE'!AH895</f>
        <v>0</v>
      </c>
      <c r="F888" s="313">
        <f>ROUND(IF('10. Type 1 Emp Cov. Period Comp'!B897=0,IF('8. Wage Rate Penalty'!U893=0,0,'8. Wage Rate Penalty'!U893),_xlfn.IFNA(VLOOKUP('10. Type 1 Emp Cov. Period Comp'!B897,'8. Wage Rate Penalty'!$B$17:$U$1016,20,FALSE),0)),0)</f>
        <v>0</v>
      </c>
    </row>
    <row r="889" spans="1:6" x14ac:dyDescent="0.25">
      <c r="A889" s="308">
        <f t="shared" si="13"/>
        <v>878</v>
      </c>
      <c r="B889" s="313" t="str">
        <f>IF(+'10. Type 1 Emp Cov. Period Comp'!B898=0," ",+'10. Type 1 Emp Cov. Period Comp'!B898)</f>
        <v xml:space="preserve"> </v>
      </c>
      <c r="C889" s="466" t="str">
        <f>IF(+'10. Type 1 Emp Cov. Period Comp'!C898=0," ",+'10. Type 1 Emp Cov. Period Comp'!C898)</f>
        <v xml:space="preserve"> </v>
      </c>
      <c r="D889" s="313">
        <f>+'10. Type 1 Emp Cov. Period Comp'!AE898</f>
        <v>0</v>
      </c>
      <c r="E889" s="467">
        <f>+'11. Type 1 Emp 2020 FTE'!AG896+'11. Type 1 Emp 2020 FTE'!AH896</f>
        <v>0</v>
      </c>
      <c r="F889" s="313">
        <f>ROUND(IF('10. Type 1 Emp Cov. Period Comp'!B898=0,IF('8. Wage Rate Penalty'!U894=0,0,'8. Wage Rate Penalty'!U894),_xlfn.IFNA(VLOOKUP('10. Type 1 Emp Cov. Period Comp'!B898,'8. Wage Rate Penalty'!$B$17:$U$1016,20,FALSE),0)),0)</f>
        <v>0</v>
      </c>
    </row>
    <row r="890" spans="1:6" x14ac:dyDescent="0.25">
      <c r="A890" s="308">
        <f t="shared" si="13"/>
        <v>879</v>
      </c>
      <c r="B890" s="313" t="str">
        <f>IF(+'10. Type 1 Emp Cov. Period Comp'!B899=0," ",+'10. Type 1 Emp Cov. Period Comp'!B899)</f>
        <v xml:space="preserve"> </v>
      </c>
      <c r="C890" s="466" t="str">
        <f>IF(+'10. Type 1 Emp Cov. Period Comp'!C899=0," ",+'10. Type 1 Emp Cov. Period Comp'!C899)</f>
        <v xml:space="preserve"> </v>
      </c>
      <c r="D890" s="313">
        <f>+'10. Type 1 Emp Cov. Period Comp'!AE899</f>
        <v>0</v>
      </c>
      <c r="E890" s="467">
        <f>+'11. Type 1 Emp 2020 FTE'!AG897+'11. Type 1 Emp 2020 FTE'!AH897</f>
        <v>0</v>
      </c>
      <c r="F890" s="313">
        <f>ROUND(IF('10. Type 1 Emp Cov. Period Comp'!B899=0,IF('8. Wage Rate Penalty'!U895=0,0,'8. Wage Rate Penalty'!U895),_xlfn.IFNA(VLOOKUP('10. Type 1 Emp Cov. Period Comp'!B899,'8. Wage Rate Penalty'!$B$17:$U$1016,20,FALSE),0)),0)</f>
        <v>0</v>
      </c>
    </row>
    <row r="891" spans="1:6" x14ac:dyDescent="0.25">
      <c r="A891" s="308">
        <f t="shared" si="13"/>
        <v>880</v>
      </c>
      <c r="B891" s="313" t="str">
        <f>IF(+'10. Type 1 Emp Cov. Period Comp'!B900=0," ",+'10. Type 1 Emp Cov. Period Comp'!B900)</f>
        <v xml:space="preserve"> </v>
      </c>
      <c r="C891" s="466" t="str">
        <f>IF(+'10. Type 1 Emp Cov. Period Comp'!C900=0," ",+'10. Type 1 Emp Cov. Period Comp'!C900)</f>
        <v xml:space="preserve"> </v>
      </c>
      <c r="D891" s="313">
        <f>+'10. Type 1 Emp Cov. Period Comp'!AE900</f>
        <v>0</v>
      </c>
      <c r="E891" s="467">
        <f>+'11. Type 1 Emp 2020 FTE'!AG898+'11. Type 1 Emp 2020 FTE'!AH898</f>
        <v>0</v>
      </c>
      <c r="F891" s="313">
        <f>ROUND(IF('10. Type 1 Emp Cov. Period Comp'!B900=0,IF('8. Wage Rate Penalty'!U896=0,0,'8. Wage Rate Penalty'!U896),_xlfn.IFNA(VLOOKUP('10. Type 1 Emp Cov. Period Comp'!B900,'8. Wage Rate Penalty'!$B$17:$U$1016,20,FALSE),0)),0)</f>
        <v>0</v>
      </c>
    </row>
    <row r="892" spans="1:6" x14ac:dyDescent="0.25">
      <c r="A892" s="308">
        <f t="shared" si="13"/>
        <v>881</v>
      </c>
      <c r="B892" s="313" t="str">
        <f>IF(+'10. Type 1 Emp Cov. Period Comp'!B901=0," ",+'10. Type 1 Emp Cov. Period Comp'!B901)</f>
        <v xml:space="preserve"> </v>
      </c>
      <c r="C892" s="466" t="str">
        <f>IF(+'10. Type 1 Emp Cov. Period Comp'!C901=0," ",+'10. Type 1 Emp Cov. Period Comp'!C901)</f>
        <v xml:space="preserve"> </v>
      </c>
      <c r="D892" s="313">
        <f>+'10. Type 1 Emp Cov. Period Comp'!AE901</f>
        <v>0</v>
      </c>
      <c r="E892" s="467">
        <f>+'11. Type 1 Emp 2020 FTE'!AG899+'11. Type 1 Emp 2020 FTE'!AH899</f>
        <v>0</v>
      </c>
      <c r="F892" s="313">
        <f>ROUND(IF('10. Type 1 Emp Cov. Period Comp'!B901=0,IF('8. Wage Rate Penalty'!U897=0,0,'8. Wage Rate Penalty'!U897),_xlfn.IFNA(VLOOKUP('10. Type 1 Emp Cov. Period Comp'!B901,'8. Wage Rate Penalty'!$B$17:$U$1016,20,FALSE),0)),0)</f>
        <v>0</v>
      </c>
    </row>
    <row r="893" spans="1:6" x14ac:dyDescent="0.25">
      <c r="A893" s="308">
        <f t="shared" si="13"/>
        <v>882</v>
      </c>
      <c r="B893" s="313" t="str">
        <f>IF(+'10. Type 1 Emp Cov. Period Comp'!B902=0," ",+'10. Type 1 Emp Cov. Period Comp'!B902)</f>
        <v xml:space="preserve"> </v>
      </c>
      <c r="C893" s="466" t="str">
        <f>IF(+'10. Type 1 Emp Cov. Period Comp'!C902=0," ",+'10. Type 1 Emp Cov. Period Comp'!C902)</f>
        <v xml:space="preserve"> </v>
      </c>
      <c r="D893" s="313">
        <f>+'10. Type 1 Emp Cov. Period Comp'!AE902</f>
        <v>0</v>
      </c>
      <c r="E893" s="467">
        <f>+'11. Type 1 Emp 2020 FTE'!AG900+'11. Type 1 Emp 2020 FTE'!AH900</f>
        <v>0</v>
      </c>
      <c r="F893" s="313">
        <f>ROUND(IF('10. Type 1 Emp Cov. Period Comp'!B902=0,IF('8. Wage Rate Penalty'!U898=0,0,'8. Wage Rate Penalty'!U898),_xlfn.IFNA(VLOOKUP('10. Type 1 Emp Cov. Period Comp'!B902,'8. Wage Rate Penalty'!$B$17:$U$1016,20,FALSE),0)),0)</f>
        <v>0</v>
      </c>
    </row>
    <row r="894" spans="1:6" x14ac:dyDescent="0.25">
      <c r="A894" s="308">
        <f t="shared" si="13"/>
        <v>883</v>
      </c>
      <c r="B894" s="313" t="str">
        <f>IF(+'10. Type 1 Emp Cov. Period Comp'!B903=0," ",+'10. Type 1 Emp Cov. Period Comp'!B903)</f>
        <v xml:space="preserve"> </v>
      </c>
      <c r="C894" s="466" t="str">
        <f>IF(+'10. Type 1 Emp Cov. Period Comp'!C903=0," ",+'10. Type 1 Emp Cov. Period Comp'!C903)</f>
        <v xml:space="preserve"> </v>
      </c>
      <c r="D894" s="313">
        <f>+'10. Type 1 Emp Cov. Period Comp'!AE903</f>
        <v>0</v>
      </c>
      <c r="E894" s="467">
        <f>+'11. Type 1 Emp 2020 FTE'!AG901+'11. Type 1 Emp 2020 FTE'!AH901</f>
        <v>0</v>
      </c>
      <c r="F894" s="313">
        <f>ROUND(IF('10. Type 1 Emp Cov. Period Comp'!B903=0,IF('8. Wage Rate Penalty'!U899=0,0,'8. Wage Rate Penalty'!U899),_xlfn.IFNA(VLOOKUP('10. Type 1 Emp Cov. Period Comp'!B903,'8. Wage Rate Penalty'!$B$17:$U$1016,20,FALSE),0)),0)</f>
        <v>0</v>
      </c>
    </row>
    <row r="895" spans="1:6" x14ac:dyDescent="0.25">
      <c r="A895" s="308">
        <f t="shared" si="13"/>
        <v>884</v>
      </c>
      <c r="B895" s="313" t="str">
        <f>IF(+'10. Type 1 Emp Cov. Period Comp'!B904=0," ",+'10. Type 1 Emp Cov. Period Comp'!B904)</f>
        <v xml:space="preserve"> </v>
      </c>
      <c r="C895" s="466" t="str">
        <f>IF(+'10. Type 1 Emp Cov. Period Comp'!C904=0," ",+'10. Type 1 Emp Cov. Period Comp'!C904)</f>
        <v xml:space="preserve"> </v>
      </c>
      <c r="D895" s="313">
        <f>+'10. Type 1 Emp Cov. Period Comp'!AE904</f>
        <v>0</v>
      </c>
      <c r="E895" s="467">
        <f>+'11. Type 1 Emp 2020 FTE'!AG902+'11. Type 1 Emp 2020 FTE'!AH902</f>
        <v>0</v>
      </c>
      <c r="F895" s="313">
        <f>ROUND(IF('10. Type 1 Emp Cov. Period Comp'!B904=0,IF('8. Wage Rate Penalty'!U900=0,0,'8. Wage Rate Penalty'!U900),_xlfn.IFNA(VLOOKUP('10. Type 1 Emp Cov. Period Comp'!B904,'8. Wage Rate Penalty'!$B$17:$U$1016,20,FALSE),0)),0)</f>
        <v>0</v>
      </c>
    </row>
    <row r="896" spans="1:6" x14ac:dyDescent="0.25">
      <c r="A896" s="308">
        <f t="shared" si="13"/>
        <v>885</v>
      </c>
      <c r="B896" s="313" t="str">
        <f>IF(+'10. Type 1 Emp Cov. Period Comp'!B905=0," ",+'10. Type 1 Emp Cov. Period Comp'!B905)</f>
        <v xml:space="preserve"> </v>
      </c>
      <c r="C896" s="466" t="str">
        <f>IF(+'10. Type 1 Emp Cov. Period Comp'!C905=0," ",+'10. Type 1 Emp Cov. Period Comp'!C905)</f>
        <v xml:space="preserve"> </v>
      </c>
      <c r="D896" s="313">
        <f>+'10. Type 1 Emp Cov. Period Comp'!AE905</f>
        <v>0</v>
      </c>
      <c r="E896" s="467">
        <f>+'11. Type 1 Emp 2020 FTE'!AG903+'11. Type 1 Emp 2020 FTE'!AH903</f>
        <v>0</v>
      </c>
      <c r="F896" s="313">
        <f>ROUND(IF('10. Type 1 Emp Cov. Period Comp'!B905=0,IF('8. Wage Rate Penalty'!U901=0,0,'8. Wage Rate Penalty'!U901),_xlfn.IFNA(VLOOKUP('10. Type 1 Emp Cov. Period Comp'!B905,'8. Wage Rate Penalty'!$B$17:$U$1016,20,FALSE),0)),0)</f>
        <v>0</v>
      </c>
    </row>
    <row r="897" spans="1:6" x14ac:dyDescent="0.25">
      <c r="A897" s="308">
        <f t="shared" si="13"/>
        <v>886</v>
      </c>
      <c r="B897" s="313" t="str">
        <f>IF(+'10. Type 1 Emp Cov. Period Comp'!B906=0," ",+'10. Type 1 Emp Cov. Period Comp'!B906)</f>
        <v xml:space="preserve"> </v>
      </c>
      <c r="C897" s="466" t="str">
        <f>IF(+'10. Type 1 Emp Cov. Period Comp'!C906=0," ",+'10. Type 1 Emp Cov. Period Comp'!C906)</f>
        <v xml:space="preserve"> </v>
      </c>
      <c r="D897" s="313">
        <f>+'10. Type 1 Emp Cov. Period Comp'!AE906</f>
        <v>0</v>
      </c>
      <c r="E897" s="467">
        <f>+'11. Type 1 Emp 2020 FTE'!AG904+'11. Type 1 Emp 2020 FTE'!AH904</f>
        <v>0</v>
      </c>
      <c r="F897" s="313">
        <f>ROUND(IF('10. Type 1 Emp Cov. Period Comp'!B906=0,IF('8. Wage Rate Penalty'!U902=0,0,'8. Wage Rate Penalty'!U902),_xlfn.IFNA(VLOOKUP('10. Type 1 Emp Cov. Period Comp'!B906,'8. Wage Rate Penalty'!$B$17:$U$1016,20,FALSE),0)),0)</f>
        <v>0</v>
      </c>
    </row>
    <row r="898" spans="1:6" x14ac:dyDescent="0.25">
      <c r="A898" s="308">
        <f t="shared" si="13"/>
        <v>887</v>
      </c>
      <c r="B898" s="313" t="str">
        <f>IF(+'10. Type 1 Emp Cov. Period Comp'!B907=0," ",+'10. Type 1 Emp Cov. Period Comp'!B907)</f>
        <v xml:space="preserve"> </v>
      </c>
      <c r="C898" s="466" t="str">
        <f>IF(+'10. Type 1 Emp Cov. Period Comp'!C907=0," ",+'10. Type 1 Emp Cov. Period Comp'!C907)</f>
        <v xml:space="preserve"> </v>
      </c>
      <c r="D898" s="313">
        <f>+'10. Type 1 Emp Cov. Period Comp'!AE907</f>
        <v>0</v>
      </c>
      <c r="E898" s="467">
        <f>+'11. Type 1 Emp 2020 FTE'!AG905+'11. Type 1 Emp 2020 FTE'!AH905</f>
        <v>0</v>
      </c>
      <c r="F898" s="313">
        <f>ROUND(IF('10. Type 1 Emp Cov. Period Comp'!B907=0,IF('8. Wage Rate Penalty'!U903=0,0,'8. Wage Rate Penalty'!U903),_xlfn.IFNA(VLOOKUP('10. Type 1 Emp Cov. Period Comp'!B907,'8. Wage Rate Penalty'!$B$17:$U$1016,20,FALSE),0)),0)</f>
        <v>0</v>
      </c>
    </row>
    <row r="899" spans="1:6" x14ac:dyDescent="0.25">
      <c r="A899" s="308">
        <f t="shared" si="13"/>
        <v>888</v>
      </c>
      <c r="B899" s="313" t="str">
        <f>IF(+'10. Type 1 Emp Cov. Period Comp'!B908=0," ",+'10. Type 1 Emp Cov. Period Comp'!B908)</f>
        <v xml:space="preserve"> </v>
      </c>
      <c r="C899" s="466" t="str">
        <f>IF(+'10. Type 1 Emp Cov. Period Comp'!C908=0," ",+'10. Type 1 Emp Cov. Period Comp'!C908)</f>
        <v xml:space="preserve"> </v>
      </c>
      <c r="D899" s="313">
        <f>+'10. Type 1 Emp Cov. Period Comp'!AE908</f>
        <v>0</v>
      </c>
      <c r="E899" s="467">
        <f>+'11. Type 1 Emp 2020 FTE'!AG906+'11. Type 1 Emp 2020 FTE'!AH906</f>
        <v>0</v>
      </c>
      <c r="F899" s="313">
        <f>ROUND(IF('10. Type 1 Emp Cov. Period Comp'!B908=0,IF('8. Wage Rate Penalty'!U904=0,0,'8. Wage Rate Penalty'!U904),_xlfn.IFNA(VLOOKUP('10. Type 1 Emp Cov. Period Comp'!B908,'8. Wage Rate Penalty'!$B$17:$U$1016,20,FALSE),0)),0)</f>
        <v>0</v>
      </c>
    </row>
    <row r="900" spans="1:6" x14ac:dyDescent="0.25">
      <c r="A900" s="308">
        <f t="shared" si="13"/>
        <v>889</v>
      </c>
      <c r="B900" s="313" t="str">
        <f>IF(+'10. Type 1 Emp Cov. Period Comp'!B909=0," ",+'10. Type 1 Emp Cov. Period Comp'!B909)</f>
        <v xml:space="preserve"> </v>
      </c>
      <c r="C900" s="466" t="str">
        <f>IF(+'10. Type 1 Emp Cov. Period Comp'!C909=0," ",+'10. Type 1 Emp Cov. Period Comp'!C909)</f>
        <v xml:space="preserve"> </v>
      </c>
      <c r="D900" s="313">
        <f>+'10. Type 1 Emp Cov. Period Comp'!AE909</f>
        <v>0</v>
      </c>
      <c r="E900" s="467">
        <f>+'11. Type 1 Emp 2020 FTE'!AG907+'11. Type 1 Emp 2020 FTE'!AH907</f>
        <v>0</v>
      </c>
      <c r="F900" s="313">
        <f>ROUND(IF('10. Type 1 Emp Cov. Period Comp'!B909=0,IF('8. Wage Rate Penalty'!U905=0,0,'8. Wage Rate Penalty'!U905),_xlfn.IFNA(VLOOKUP('10. Type 1 Emp Cov. Period Comp'!B909,'8. Wage Rate Penalty'!$B$17:$U$1016,20,FALSE),0)),0)</f>
        <v>0</v>
      </c>
    </row>
    <row r="901" spans="1:6" x14ac:dyDescent="0.25">
      <c r="A901" s="308">
        <f t="shared" si="13"/>
        <v>890</v>
      </c>
      <c r="B901" s="313" t="str">
        <f>IF(+'10. Type 1 Emp Cov. Period Comp'!B910=0," ",+'10. Type 1 Emp Cov. Period Comp'!B910)</f>
        <v xml:space="preserve"> </v>
      </c>
      <c r="C901" s="466" t="str">
        <f>IF(+'10. Type 1 Emp Cov. Period Comp'!C910=0," ",+'10. Type 1 Emp Cov. Period Comp'!C910)</f>
        <v xml:space="preserve"> </v>
      </c>
      <c r="D901" s="313">
        <f>+'10. Type 1 Emp Cov. Period Comp'!AE910</f>
        <v>0</v>
      </c>
      <c r="E901" s="467">
        <f>+'11. Type 1 Emp 2020 FTE'!AG908+'11. Type 1 Emp 2020 FTE'!AH908</f>
        <v>0</v>
      </c>
      <c r="F901" s="313">
        <f>ROUND(IF('10. Type 1 Emp Cov. Period Comp'!B910=0,IF('8. Wage Rate Penalty'!U906=0,0,'8. Wage Rate Penalty'!U906),_xlfn.IFNA(VLOOKUP('10. Type 1 Emp Cov. Period Comp'!B910,'8. Wage Rate Penalty'!$B$17:$U$1016,20,FALSE),0)),0)</f>
        <v>0</v>
      </c>
    </row>
    <row r="902" spans="1:6" x14ac:dyDescent="0.25">
      <c r="A902" s="308">
        <f t="shared" si="13"/>
        <v>891</v>
      </c>
      <c r="B902" s="313" t="str">
        <f>IF(+'10. Type 1 Emp Cov. Period Comp'!B911=0," ",+'10. Type 1 Emp Cov. Period Comp'!B911)</f>
        <v xml:space="preserve"> </v>
      </c>
      <c r="C902" s="466" t="str">
        <f>IF(+'10. Type 1 Emp Cov. Period Comp'!C911=0," ",+'10. Type 1 Emp Cov. Period Comp'!C911)</f>
        <v xml:space="preserve"> </v>
      </c>
      <c r="D902" s="313">
        <f>+'10. Type 1 Emp Cov. Period Comp'!AE911</f>
        <v>0</v>
      </c>
      <c r="E902" s="467">
        <f>+'11. Type 1 Emp 2020 FTE'!AG909+'11. Type 1 Emp 2020 FTE'!AH909</f>
        <v>0</v>
      </c>
      <c r="F902" s="313">
        <f>ROUND(IF('10. Type 1 Emp Cov. Period Comp'!B911=0,IF('8. Wage Rate Penalty'!U907=0,0,'8. Wage Rate Penalty'!U907),_xlfn.IFNA(VLOOKUP('10. Type 1 Emp Cov. Period Comp'!B911,'8. Wage Rate Penalty'!$B$17:$U$1016,20,FALSE),0)),0)</f>
        <v>0</v>
      </c>
    </row>
    <row r="903" spans="1:6" x14ac:dyDescent="0.25">
      <c r="A903" s="308">
        <f t="shared" si="13"/>
        <v>892</v>
      </c>
      <c r="B903" s="313" t="str">
        <f>IF(+'10. Type 1 Emp Cov. Period Comp'!B912=0," ",+'10. Type 1 Emp Cov. Period Comp'!B912)</f>
        <v xml:space="preserve"> </v>
      </c>
      <c r="C903" s="466" t="str">
        <f>IF(+'10. Type 1 Emp Cov. Period Comp'!C912=0," ",+'10. Type 1 Emp Cov. Period Comp'!C912)</f>
        <v xml:space="preserve"> </v>
      </c>
      <c r="D903" s="313">
        <f>+'10. Type 1 Emp Cov. Period Comp'!AE912</f>
        <v>0</v>
      </c>
      <c r="E903" s="467">
        <f>+'11. Type 1 Emp 2020 FTE'!AG910+'11. Type 1 Emp 2020 FTE'!AH910</f>
        <v>0</v>
      </c>
      <c r="F903" s="313">
        <f>ROUND(IF('10. Type 1 Emp Cov. Period Comp'!B912=0,IF('8. Wage Rate Penalty'!U908=0,0,'8. Wage Rate Penalty'!U908),_xlfn.IFNA(VLOOKUP('10. Type 1 Emp Cov. Period Comp'!B912,'8. Wage Rate Penalty'!$B$17:$U$1016,20,FALSE),0)),0)</f>
        <v>0</v>
      </c>
    </row>
    <row r="904" spans="1:6" x14ac:dyDescent="0.25">
      <c r="A904" s="308">
        <f t="shared" si="13"/>
        <v>893</v>
      </c>
      <c r="B904" s="313" t="str">
        <f>IF(+'10. Type 1 Emp Cov. Period Comp'!B913=0," ",+'10. Type 1 Emp Cov. Period Comp'!B913)</f>
        <v xml:space="preserve"> </v>
      </c>
      <c r="C904" s="466" t="str">
        <f>IF(+'10. Type 1 Emp Cov. Period Comp'!C913=0," ",+'10. Type 1 Emp Cov. Period Comp'!C913)</f>
        <v xml:space="preserve"> </v>
      </c>
      <c r="D904" s="313">
        <f>+'10. Type 1 Emp Cov. Period Comp'!AE913</f>
        <v>0</v>
      </c>
      <c r="E904" s="467">
        <f>+'11. Type 1 Emp 2020 FTE'!AG911+'11. Type 1 Emp 2020 FTE'!AH911</f>
        <v>0</v>
      </c>
      <c r="F904" s="313">
        <f>ROUND(IF('10. Type 1 Emp Cov. Period Comp'!B913=0,IF('8. Wage Rate Penalty'!U909=0,0,'8. Wage Rate Penalty'!U909),_xlfn.IFNA(VLOOKUP('10. Type 1 Emp Cov. Period Comp'!B913,'8. Wage Rate Penalty'!$B$17:$U$1016,20,FALSE),0)),0)</f>
        <v>0</v>
      </c>
    </row>
    <row r="905" spans="1:6" x14ac:dyDescent="0.25">
      <c r="A905" s="308">
        <f t="shared" si="13"/>
        <v>894</v>
      </c>
      <c r="B905" s="313" t="str">
        <f>IF(+'10. Type 1 Emp Cov. Period Comp'!B914=0," ",+'10. Type 1 Emp Cov. Period Comp'!B914)</f>
        <v xml:space="preserve"> </v>
      </c>
      <c r="C905" s="466" t="str">
        <f>IF(+'10. Type 1 Emp Cov. Period Comp'!C914=0," ",+'10. Type 1 Emp Cov. Period Comp'!C914)</f>
        <v xml:space="preserve"> </v>
      </c>
      <c r="D905" s="313">
        <f>+'10. Type 1 Emp Cov. Period Comp'!AE914</f>
        <v>0</v>
      </c>
      <c r="E905" s="467">
        <f>+'11. Type 1 Emp 2020 FTE'!AG912+'11. Type 1 Emp 2020 FTE'!AH912</f>
        <v>0</v>
      </c>
      <c r="F905" s="313">
        <f>ROUND(IF('10. Type 1 Emp Cov. Period Comp'!B914=0,IF('8. Wage Rate Penalty'!U910=0,0,'8. Wage Rate Penalty'!U910),_xlfn.IFNA(VLOOKUP('10. Type 1 Emp Cov. Period Comp'!B914,'8. Wage Rate Penalty'!$B$17:$U$1016,20,FALSE),0)),0)</f>
        <v>0</v>
      </c>
    </row>
    <row r="906" spans="1:6" x14ac:dyDescent="0.25">
      <c r="A906" s="308">
        <f t="shared" si="13"/>
        <v>895</v>
      </c>
      <c r="B906" s="313" t="str">
        <f>IF(+'10. Type 1 Emp Cov. Period Comp'!B915=0," ",+'10. Type 1 Emp Cov. Period Comp'!B915)</f>
        <v xml:space="preserve"> </v>
      </c>
      <c r="C906" s="466" t="str">
        <f>IF(+'10. Type 1 Emp Cov. Period Comp'!C915=0," ",+'10. Type 1 Emp Cov. Period Comp'!C915)</f>
        <v xml:space="preserve"> </v>
      </c>
      <c r="D906" s="313">
        <f>+'10. Type 1 Emp Cov. Period Comp'!AE915</f>
        <v>0</v>
      </c>
      <c r="E906" s="467">
        <f>+'11. Type 1 Emp 2020 FTE'!AG913+'11. Type 1 Emp 2020 FTE'!AH913</f>
        <v>0</v>
      </c>
      <c r="F906" s="313">
        <f>ROUND(IF('10. Type 1 Emp Cov. Period Comp'!B915=0,IF('8. Wage Rate Penalty'!U911=0,0,'8. Wage Rate Penalty'!U911),_xlfn.IFNA(VLOOKUP('10. Type 1 Emp Cov. Period Comp'!B915,'8. Wage Rate Penalty'!$B$17:$U$1016,20,FALSE),0)),0)</f>
        <v>0</v>
      </c>
    </row>
    <row r="907" spans="1:6" x14ac:dyDescent="0.25">
      <c r="A907" s="308">
        <f t="shared" si="13"/>
        <v>896</v>
      </c>
      <c r="B907" s="313" t="str">
        <f>IF(+'10. Type 1 Emp Cov. Period Comp'!B916=0," ",+'10. Type 1 Emp Cov. Period Comp'!B916)</f>
        <v xml:space="preserve"> </v>
      </c>
      <c r="C907" s="466" t="str">
        <f>IF(+'10. Type 1 Emp Cov. Period Comp'!C916=0," ",+'10. Type 1 Emp Cov. Period Comp'!C916)</f>
        <v xml:space="preserve"> </v>
      </c>
      <c r="D907" s="313">
        <f>+'10. Type 1 Emp Cov. Period Comp'!AE916</f>
        <v>0</v>
      </c>
      <c r="E907" s="467">
        <f>+'11. Type 1 Emp 2020 FTE'!AG914+'11. Type 1 Emp 2020 FTE'!AH914</f>
        <v>0</v>
      </c>
      <c r="F907" s="313">
        <f>ROUND(IF('10. Type 1 Emp Cov. Period Comp'!B916=0,IF('8. Wage Rate Penalty'!U912=0,0,'8. Wage Rate Penalty'!U912),_xlfn.IFNA(VLOOKUP('10. Type 1 Emp Cov. Period Comp'!B916,'8. Wage Rate Penalty'!$B$17:$U$1016,20,FALSE),0)),0)</f>
        <v>0</v>
      </c>
    </row>
    <row r="908" spans="1:6" x14ac:dyDescent="0.25">
      <c r="A908" s="308">
        <f t="shared" si="13"/>
        <v>897</v>
      </c>
      <c r="B908" s="313" t="str">
        <f>IF(+'10. Type 1 Emp Cov. Period Comp'!B917=0," ",+'10. Type 1 Emp Cov. Period Comp'!B917)</f>
        <v xml:space="preserve"> </v>
      </c>
      <c r="C908" s="466" t="str">
        <f>IF(+'10. Type 1 Emp Cov. Period Comp'!C917=0," ",+'10. Type 1 Emp Cov. Period Comp'!C917)</f>
        <v xml:space="preserve"> </v>
      </c>
      <c r="D908" s="313">
        <f>+'10. Type 1 Emp Cov. Period Comp'!AE917</f>
        <v>0</v>
      </c>
      <c r="E908" s="467">
        <f>+'11. Type 1 Emp 2020 FTE'!AG915+'11. Type 1 Emp 2020 FTE'!AH915</f>
        <v>0</v>
      </c>
      <c r="F908" s="313">
        <f>ROUND(IF('10. Type 1 Emp Cov. Period Comp'!B917=0,IF('8. Wage Rate Penalty'!U913=0,0,'8. Wage Rate Penalty'!U913),_xlfn.IFNA(VLOOKUP('10. Type 1 Emp Cov. Period Comp'!B917,'8. Wage Rate Penalty'!$B$17:$U$1016,20,FALSE),0)),0)</f>
        <v>0</v>
      </c>
    </row>
    <row r="909" spans="1:6" x14ac:dyDescent="0.25">
      <c r="A909" s="308">
        <f t="shared" si="13"/>
        <v>898</v>
      </c>
      <c r="B909" s="313" t="str">
        <f>IF(+'10. Type 1 Emp Cov. Period Comp'!B918=0," ",+'10. Type 1 Emp Cov. Period Comp'!B918)</f>
        <v xml:space="preserve"> </v>
      </c>
      <c r="C909" s="466" t="str">
        <f>IF(+'10. Type 1 Emp Cov. Period Comp'!C918=0," ",+'10. Type 1 Emp Cov. Period Comp'!C918)</f>
        <v xml:space="preserve"> </v>
      </c>
      <c r="D909" s="313">
        <f>+'10. Type 1 Emp Cov. Period Comp'!AE918</f>
        <v>0</v>
      </c>
      <c r="E909" s="467">
        <f>+'11. Type 1 Emp 2020 FTE'!AG916+'11. Type 1 Emp 2020 FTE'!AH916</f>
        <v>0</v>
      </c>
      <c r="F909" s="313">
        <f>ROUND(IF('10. Type 1 Emp Cov. Period Comp'!B918=0,IF('8. Wage Rate Penalty'!U914=0,0,'8. Wage Rate Penalty'!U914),_xlfn.IFNA(VLOOKUP('10. Type 1 Emp Cov. Period Comp'!B918,'8. Wage Rate Penalty'!$B$17:$U$1016,20,FALSE),0)),0)</f>
        <v>0</v>
      </c>
    </row>
    <row r="910" spans="1:6" x14ac:dyDescent="0.25">
      <c r="A910" s="308">
        <f t="shared" ref="A910:A973" si="14">+A909+1</f>
        <v>899</v>
      </c>
      <c r="B910" s="313" t="str">
        <f>IF(+'10. Type 1 Emp Cov. Period Comp'!B919=0," ",+'10. Type 1 Emp Cov. Period Comp'!B919)</f>
        <v xml:space="preserve"> </v>
      </c>
      <c r="C910" s="466" t="str">
        <f>IF(+'10. Type 1 Emp Cov. Period Comp'!C919=0," ",+'10. Type 1 Emp Cov. Period Comp'!C919)</f>
        <v xml:space="preserve"> </v>
      </c>
      <c r="D910" s="313">
        <f>+'10. Type 1 Emp Cov. Period Comp'!AE919</f>
        <v>0</v>
      </c>
      <c r="E910" s="467">
        <f>+'11. Type 1 Emp 2020 FTE'!AG917+'11. Type 1 Emp 2020 FTE'!AH917</f>
        <v>0</v>
      </c>
      <c r="F910" s="313">
        <f>ROUND(IF('10. Type 1 Emp Cov. Period Comp'!B919=0,IF('8. Wage Rate Penalty'!U915=0,0,'8. Wage Rate Penalty'!U915),_xlfn.IFNA(VLOOKUP('10. Type 1 Emp Cov. Period Comp'!B919,'8. Wage Rate Penalty'!$B$17:$U$1016,20,FALSE),0)),0)</f>
        <v>0</v>
      </c>
    </row>
    <row r="911" spans="1:6" x14ac:dyDescent="0.25">
      <c r="A911" s="308">
        <f t="shared" si="14"/>
        <v>900</v>
      </c>
      <c r="B911" s="313" t="str">
        <f>IF(+'10. Type 1 Emp Cov. Period Comp'!B920=0," ",+'10. Type 1 Emp Cov. Period Comp'!B920)</f>
        <v xml:space="preserve"> </v>
      </c>
      <c r="C911" s="466" t="str">
        <f>IF(+'10. Type 1 Emp Cov. Period Comp'!C920=0," ",+'10. Type 1 Emp Cov. Period Comp'!C920)</f>
        <v xml:space="preserve"> </v>
      </c>
      <c r="D911" s="313">
        <f>+'10. Type 1 Emp Cov. Period Comp'!AE920</f>
        <v>0</v>
      </c>
      <c r="E911" s="467">
        <f>+'11. Type 1 Emp 2020 FTE'!AG918+'11. Type 1 Emp 2020 FTE'!AH918</f>
        <v>0</v>
      </c>
      <c r="F911" s="313">
        <f>ROUND(IF('10. Type 1 Emp Cov. Period Comp'!B920=0,IF('8. Wage Rate Penalty'!U916=0,0,'8. Wage Rate Penalty'!U916),_xlfn.IFNA(VLOOKUP('10. Type 1 Emp Cov. Period Comp'!B920,'8. Wage Rate Penalty'!$B$17:$U$1016,20,FALSE),0)),0)</f>
        <v>0</v>
      </c>
    </row>
    <row r="912" spans="1:6" x14ac:dyDescent="0.25">
      <c r="A912" s="308">
        <f t="shared" si="14"/>
        <v>901</v>
      </c>
      <c r="B912" s="313" t="str">
        <f>IF(+'10. Type 1 Emp Cov. Period Comp'!B921=0," ",+'10. Type 1 Emp Cov. Period Comp'!B921)</f>
        <v xml:space="preserve"> </v>
      </c>
      <c r="C912" s="466" t="str">
        <f>IF(+'10. Type 1 Emp Cov. Period Comp'!C921=0," ",+'10. Type 1 Emp Cov. Period Comp'!C921)</f>
        <v xml:space="preserve"> </v>
      </c>
      <c r="D912" s="313">
        <f>+'10. Type 1 Emp Cov. Period Comp'!AE921</f>
        <v>0</v>
      </c>
      <c r="E912" s="467">
        <f>+'11. Type 1 Emp 2020 FTE'!AG919+'11. Type 1 Emp 2020 FTE'!AH919</f>
        <v>0</v>
      </c>
      <c r="F912" s="313">
        <f>ROUND(IF('10. Type 1 Emp Cov. Period Comp'!B921=0,IF('8. Wage Rate Penalty'!U917=0,0,'8. Wage Rate Penalty'!U917),_xlfn.IFNA(VLOOKUP('10. Type 1 Emp Cov. Period Comp'!B921,'8. Wage Rate Penalty'!$B$17:$U$1016,20,FALSE),0)),0)</f>
        <v>0</v>
      </c>
    </row>
    <row r="913" spans="1:6" x14ac:dyDescent="0.25">
      <c r="A913" s="308">
        <f t="shared" si="14"/>
        <v>902</v>
      </c>
      <c r="B913" s="313" t="str">
        <f>IF(+'10. Type 1 Emp Cov. Period Comp'!B922=0," ",+'10. Type 1 Emp Cov. Period Comp'!B922)</f>
        <v xml:space="preserve"> </v>
      </c>
      <c r="C913" s="466" t="str">
        <f>IF(+'10. Type 1 Emp Cov. Period Comp'!C922=0," ",+'10. Type 1 Emp Cov. Period Comp'!C922)</f>
        <v xml:space="preserve"> </v>
      </c>
      <c r="D913" s="313">
        <f>+'10. Type 1 Emp Cov. Period Comp'!AE922</f>
        <v>0</v>
      </c>
      <c r="E913" s="467">
        <f>+'11. Type 1 Emp 2020 FTE'!AG920+'11. Type 1 Emp 2020 FTE'!AH920</f>
        <v>0</v>
      </c>
      <c r="F913" s="313">
        <f>ROUND(IF('10. Type 1 Emp Cov. Period Comp'!B922=0,IF('8. Wage Rate Penalty'!U918=0,0,'8. Wage Rate Penalty'!U918),_xlfn.IFNA(VLOOKUP('10. Type 1 Emp Cov. Period Comp'!B922,'8. Wage Rate Penalty'!$B$17:$U$1016,20,FALSE),0)),0)</f>
        <v>0</v>
      </c>
    </row>
    <row r="914" spans="1:6" x14ac:dyDescent="0.25">
      <c r="A914" s="308">
        <f t="shared" si="14"/>
        <v>903</v>
      </c>
      <c r="B914" s="313" t="str">
        <f>IF(+'10. Type 1 Emp Cov. Period Comp'!B923=0," ",+'10. Type 1 Emp Cov. Period Comp'!B923)</f>
        <v xml:space="preserve"> </v>
      </c>
      <c r="C914" s="466" t="str">
        <f>IF(+'10. Type 1 Emp Cov. Period Comp'!C923=0," ",+'10. Type 1 Emp Cov. Period Comp'!C923)</f>
        <v xml:space="preserve"> </v>
      </c>
      <c r="D914" s="313">
        <f>+'10. Type 1 Emp Cov. Period Comp'!AE923</f>
        <v>0</v>
      </c>
      <c r="E914" s="467">
        <f>+'11. Type 1 Emp 2020 FTE'!AG921+'11. Type 1 Emp 2020 FTE'!AH921</f>
        <v>0</v>
      </c>
      <c r="F914" s="313">
        <f>ROUND(IF('10. Type 1 Emp Cov. Period Comp'!B923=0,IF('8. Wage Rate Penalty'!U919=0,0,'8. Wage Rate Penalty'!U919),_xlfn.IFNA(VLOOKUP('10. Type 1 Emp Cov. Period Comp'!B923,'8. Wage Rate Penalty'!$B$17:$U$1016,20,FALSE),0)),0)</f>
        <v>0</v>
      </c>
    </row>
    <row r="915" spans="1:6" x14ac:dyDescent="0.25">
      <c r="A915" s="308">
        <f t="shared" si="14"/>
        <v>904</v>
      </c>
      <c r="B915" s="313" t="str">
        <f>IF(+'10. Type 1 Emp Cov. Period Comp'!B924=0," ",+'10. Type 1 Emp Cov. Period Comp'!B924)</f>
        <v xml:space="preserve"> </v>
      </c>
      <c r="C915" s="466" t="str">
        <f>IF(+'10. Type 1 Emp Cov. Period Comp'!C924=0," ",+'10. Type 1 Emp Cov. Period Comp'!C924)</f>
        <v xml:space="preserve"> </v>
      </c>
      <c r="D915" s="313">
        <f>+'10. Type 1 Emp Cov. Period Comp'!AE924</f>
        <v>0</v>
      </c>
      <c r="E915" s="467">
        <f>+'11. Type 1 Emp 2020 FTE'!AG922+'11. Type 1 Emp 2020 FTE'!AH922</f>
        <v>0</v>
      </c>
      <c r="F915" s="313">
        <f>ROUND(IF('10. Type 1 Emp Cov. Period Comp'!B924=0,IF('8. Wage Rate Penalty'!U920=0,0,'8. Wage Rate Penalty'!U920),_xlfn.IFNA(VLOOKUP('10. Type 1 Emp Cov. Period Comp'!B924,'8. Wage Rate Penalty'!$B$17:$U$1016,20,FALSE),0)),0)</f>
        <v>0</v>
      </c>
    </row>
    <row r="916" spans="1:6" x14ac:dyDescent="0.25">
      <c r="A916" s="308">
        <f t="shared" si="14"/>
        <v>905</v>
      </c>
      <c r="B916" s="313" t="str">
        <f>IF(+'10. Type 1 Emp Cov. Period Comp'!B925=0," ",+'10. Type 1 Emp Cov. Period Comp'!B925)</f>
        <v xml:space="preserve"> </v>
      </c>
      <c r="C916" s="466" t="str">
        <f>IF(+'10. Type 1 Emp Cov. Period Comp'!C925=0," ",+'10. Type 1 Emp Cov. Period Comp'!C925)</f>
        <v xml:space="preserve"> </v>
      </c>
      <c r="D916" s="313">
        <f>+'10. Type 1 Emp Cov. Period Comp'!AE925</f>
        <v>0</v>
      </c>
      <c r="E916" s="467">
        <f>+'11. Type 1 Emp 2020 FTE'!AG923+'11. Type 1 Emp 2020 FTE'!AH923</f>
        <v>0</v>
      </c>
      <c r="F916" s="313">
        <f>ROUND(IF('10. Type 1 Emp Cov. Period Comp'!B925=0,IF('8. Wage Rate Penalty'!U921=0,0,'8. Wage Rate Penalty'!U921),_xlfn.IFNA(VLOOKUP('10. Type 1 Emp Cov. Period Comp'!B925,'8. Wage Rate Penalty'!$B$17:$U$1016,20,FALSE),0)),0)</f>
        <v>0</v>
      </c>
    </row>
    <row r="917" spans="1:6" x14ac:dyDescent="0.25">
      <c r="A917" s="308">
        <f t="shared" si="14"/>
        <v>906</v>
      </c>
      <c r="B917" s="313" t="str">
        <f>IF(+'10. Type 1 Emp Cov. Period Comp'!B926=0," ",+'10. Type 1 Emp Cov. Period Comp'!B926)</f>
        <v xml:space="preserve"> </v>
      </c>
      <c r="C917" s="466" t="str">
        <f>IF(+'10. Type 1 Emp Cov. Period Comp'!C926=0," ",+'10. Type 1 Emp Cov. Period Comp'!C926)</f>
        <v xml:space="preserve"> </v>
      </c>
      <c r="D917" s="313">
        <f>+'10. Type 1 Emp Cov. Period Comp'!AE926</f>
        <v>0</v>
      </c>
      <c r="E917" s="467">
        <f>+'11. Type 1 Emp 2020 FTE'!AG924+'11. Type 1 Emp 2020 FTE'!AH924</f>
        <v>0</v>
      </c>
      <c r="F917" s="313">
        <f>ROUND(IF('10. Type 1 Emp Cov. Period Comp'!B926=0,IF('8. Wage Rate Penalty'!U922=0,0,'8. Wage Rate Penalty'!U922),_xlfn.IFNA(VLOOKUP('10. Type 1 Emp Cov. Period Comp'!B926,'8. Wage Rate Penalty'!$B$17:$U$1016,20,FALSE),0)),0)</f>
        <v>0</v>
      </c>
    </row>
    <row r="918" spans="1:6" x14ac:dyDescent="0.25">
      <c r="A918" s="308">
        <f t="shared" si="14"/>
        <v>907</v>
      </c>
      <c r="B918" s="313" t="str">
        <f>IF(+'10. Type 1 Emp Cov. Period Comp'!B927=0," ",+'10. Type 1 Emp Cov. Period Comp'!B927)</f>
        <v xml:space="preserve"> </v>
      </c>
      <c r="C918" s="466" t="str">
        <f>IF(+'10. Type 1 Emp Cov. Period Comp'!C927=0," ",+'10. Type 1 Emp Cov. Period Comp'!C927)</f>
        <v xml:space="preserve"> </v>
      </c>
      <c r="D918" s="313">
        <f>+'10. Type 1 Emp Cov. Period Comp'!AE927</f>
        <v>0</v>
      </c>
      <c r="E918" s="467">
        <f>+'11. Type 1 Emp 2020 FTE'!AG925+'11. Type 1 Emp 2020 FTE'!AH925</f>
        <v>0</v>
      </c>
      <c r="F918" s="313">
        <f>ROUND(IF('10. Type 1 Emp Cov. Period Comp'!B927=0,IF('8. Wage Rate Penalty'!U923=0,0,'8. Wage Rate Penalty'!U923),_xlfn.IFNA(VLOOKUP('10. Type 1 Emp Cov. Period Comp'!B927,'8. Wage Rate Penalty'!$B$17:$U$1016,20,FALSE),0)),0)</f>
        <v>0</v>
      </c>
    </row>
    <row r="919" spans="1:6" x14ac:dyDescent="0.25">
      <c r="A919" s="308">
        <f t="shared" si="14"/>
        <v>908</v>
      </c>
      <c r="B919" s="313" t="str">
        <f>IF(+'10. Type 1 Emp Cov. Period Comp'!B928=0," ",+'10. Type 1 Emp Cov. Period Comp'!B928)</f>
        <v xml:space="preserve"> </v>
      </c>
      <c r="C919" s="466" t="str">
        <f>IF(+'10. Type 1 Emp Cov. Period Comp'!C928=0," ",+'10. Type 1 Emp Cov. Period Comp'!C928)</f>
        <v xml:space="preserve"> </v>
      </c>
      <c r="D919" s="313">
        <f>+'10. Type 1 Emp Cov. Period Comp'!AE928</f>
        <v>0</v>
      </c>
      <c r="E919" s="467">
        <f>+'11. Type 1 Emp 2020 FTE'!AG926+'11. Type 1 Emp 2020 FTE'!AH926</f>
        <v>0</v>
      </c>
      <c r="F919" s="313">
        <f>ROUND(IF('10. Type 1 Emp Cov. Period Comp'!B928=0,IF('8. Wage Rate Penalty'!U924=0,0,'8. Wage Rate Penalty'!U924),_xlfn.IFNA(VLOOKUP('10. Type 1 Emp Cov. Period Comp'!B928,'8. Wage Rate Penalty'!$B$17:$U$1016,20,FALSE),0)),0)</f>
        <v>0</v>
      </c>
    </row>
    <row r="920" spans="1:6" x14ac:dyDescent="0.25">
      <c r="A920" s="308">
        <f t="shared" si="14"/>
        <v>909</v>
      </c>
      <c r="B920" s="313" t="str">
        <f>IF(+'10. Type 1 Emp Cov. Period Comp'!B929=0," ",+'10. Type 1 Emp Cov. Period Comp'!B929)</f>
        <v xml:space="preserve"> </v>
      </c>
      <c r="C920" s="466" t="str">
        <f>IF(+'10. Type 1 Emp Cov. Period Comp'!C929=0," ",+'10. Type 1 Emp Cov. Period Comp'!C929)</f>
        <v xml:space="preserve"> </v>
      </c>
      <c r="D920" s="313">
        <f>+'10. Type 1 Emp Cov. Period Comp'!AE929</f>
        <v>0</v>
      </c>
      <c r="E920" s="467">
        <f>+'11. Type 1 Emp 2020 FTE'!AG927+'11. Type 1 Emp 2020 FTE'!AH927</f>
        <v>0</v>
      </c>
      <c r="F920" s="313">
        <f>ROUND(IF('10. Type 1 Emp Cov. Period Comp'!B929=0,IF('8. Wage Rate Penalty'!U925=0,0,'8. Wage Rate Penalty'!U925),_xlfn.IFNA(VLOOKUP('10. Type 1 Emp Cov. Period Comp'!B929,'8. Wage Rate Penalty'!$B$17:$U$1016,20,FALSE),0)),0)</f>
        <v>0</v>
      </c>
    </row>
    <row r="921" spans="1:6" x14ac:dyDescent="0.25">
      <c r="A921" s="308">
        <f t="shared" si="14"/>
        <v>910</v>
      </c>
      <c r="B921" s="313" t="str">
        <f>IF(+'10. Type 1 Emp Cov. Period Comp'!B930=0," ",+'10. Type 1 Emp Cov. Period Comp'!B930)</f>
        <v xml:space="preserve"> </v>
      </c>
      <c r="C921" s="466" t="str">
        <f>IF(+'10. Type 1 Emp Cov. Period Comp'!C930=0," ",+'10. Type 1 Emp Cov. Period Comp'!C930)</f>
        <v xml:space="preserve"> </v>
      </c>
      <c r="D921" s="313">
        <f>+'10. Type 1 Emp Cov. Period Comp'!AE930</f>
        <v>0</v>
      </c>
      <c r="E921" s="467">
        <f>+'11. Type 1 Emp 2020 FTE'!AG928+'11. Type 1 Emp 2020 FTE'!AH928</f>
        <v>0</v>
      </c>
      <c r="F921" s="313">
        <f>ROUND(IF('10. Type 1 Emp Cov. Period Comp'!B930=0,IF('8. Wage Rate Penalty'!U926=0,0,'8. Wage Rate Penalty'!U926),_xlfn.IFNA(VLOOKUP('10. Type 1 Emp Cov. Period Comp'!B930,'8. Wage Rate Penalty'!$B$17:$U$1016,20,FALSE),0)),0)</f>
        <v>0</v>
      </c>
    </row>
    <row r="922" spans="1:6" x14ac:dyDescent="0.25">
      <c r="A922" s="308">
        <f t="shared" si="14"/>
        <v>911</v>
      </c>
      <c r="B922" s="313" t="str">
        <f>IF(+'10. Type 1 Emp Cov. Period Comp'!B931=0," ",+'10. Type 1 Emp Cov. Period Comp'!B931)</f>
        <v xml:space="preserve"> </v>
      </c>
      <c r="C922" s="466" t="str">
        <f>IF(+'10. Type 1 Emp Cov. Period Comp'!C931=0," ",+'10. Type 1 Emp Cov. Period Comp'!C931)</f>
        <v xml:space="preserve"> </v>
      </c>
      <c r="D922" s="313">
        <f>+'10. Type 1 Emp Cov. Period Comp'!AE931</f>
        <v>0</v>
      </c>
      <c r="E922" s="467">
        <f>+'11. Type 1 Emp 2020 FTE'!AG929+'11. Type 1 Emp 2020 FTE'!AH929</f>
        <v>0</v>
      </c>
      <c r="F922" s="313">
        <f>ROUND(IF('10. Type 1 Emp Cov. Period Comp'!B931=0,IF('8. Wage Rate Penalty'!U927=0,0,'8. Wage Rate Penalty'!U927),_xlfn.IFNA(VLOOKUP('10. Type 1 Emp Cov. Period Comp'!B931,'8. Wage Rate Penalty'!$B$17:$U$1016,20,FALSE),0)),0)</f>
        <v>0</v>
      </c>
    </row>
    <row r="923" spans="1:6" x14ac:dyDescent="0.25">
      <c r="A923" s="308">
        <f t="shared" si="14"/>
        <v>912</v>
      </c>
      <c r="B923" s="313" t="str">
        <f>IF(+'10. Type 1 Emp Cov. Period Comp'!B932=0," ",+'10. Type 1 Emp Cov. Period Comp'!B932)</f>
        <v xml:space="preserve"> </v>
      </c>
      <c r="C923" s="466" t="str">
        <f>IF(+'10. Type 1 Emp Cov. Period Comp'!C932=0," ",+'10. Type 1 Emp Cov. Period Comp'!C932)</f>
        <v xml:space="preserve"> </v>
      </c>
      <c r="D923" s="313">
        <f>+'10. Type 1 Emp Cov. Period Comp'!AE932</f>
        <v>0</v>
      </c>
      <c r="E923" s="467">
        <f>+'11. Type 1 Emp 2020 FTE'!AG930+'11. Type 1 Emp 2020 FTE'!AH930</f>
        <v>0</v>
      </c>
      <c r="F923" s="313">
        <f>ROUND(IF('10. Type 1 Emp Cov. Period Comp'!B932=0,IF('8. Wage Rate Penalty'!U928=0,0,'8. Wage Rate Penalty'!U928),_xlfn.IFNA(VLOOKUP('10. Type 1 Emp Cov. Period Comp'!B932,'8. Wage Rate Penalty'!$B$17:$U$1016,20,FALSE),0)),0)</f>
        <v>0</v>
      </c>
    </row>
    <row r="924" spans="1:6" x14ac:dyDescent="0.25">
      <c r="A924" s="308">
        <f t="shared" si="14"/>
        <v>913</v>
      </c>
      <c r="B924" s="313" t="str">
        <f>IF(+'10. Type 1 Emp Cov. Period Comp'!B933=0," ",+'10. Type 1 Emp Cov. Period Comp'!B933)</f>
        <v xml:space="preserve"> </v>
      </c>
      <c r="C924" s="466" t="str">
        <f>IF(+'10. Type 1 Emp Cov. Period Comp'!C933=0," ",+'10. Type 1 Emp Cov. Period Comp'!C933)</f>
        <v xml:space="preserve"> </v>
      </c>
      <c r="D924" s="313">
        <f>+'10. Type 1 Emp Cov. Period Comp'!AE933</f>
        <v>0</v>
      </c>
      <c r="E924" s="467">
        <f>+'11. Type 1 Emp 2020 FTE'!AG931+'11. Type 1 Emp 2020 FTE'!AH931</f>
        <v>0</v>
      </c>
      <c r="F924" s="313">
        <f>ROUND(IF('10. Type 1 Emp Cov. Period Comp'!B933=0,IF('8. Wage Rate Penalty'!U929=0,0,'8. Wage Rate Penalty'!U929),_xlfn.IFNA(VLOOKUP('10. Type 1 Emp Cov. Period Comp'!B933,'8. Wage Rate Penalty'!$B$17:$U$1016,20,FALSE),0)),0)</f>
        <v>0</v>
      </c>
    </row>
    <row r="925" spans="1:6" x14ac:dyDescent="0.25">
      <c r="A925" s="308">
        <f t="shared" si="14"/>
        <v>914</v>
      </c>
      <c r="B925" s="313" t="str">
        <f>IF(+'10. Type 1 Emp Cov. Period Comp'!B934=0," ",+'10. Type 1 Emp Cov. Period Comp'!B934)</f>
        <v xml:space="preserve"> </v>
      </c>
      <c r="C925" s="466" t="str">
        <f>IF(+'10. Type 1 Emp Cov. Period Comp'!C934=0," ",+'10. Type 1 Emp Cov. Period Comp'!C934)</f>
        <v xml:space="preserve"> </v>
      </c>
      <c r="D925" s="313">
        <f>+'10. Type 1 Emp Cov. Period Comp'!AE934</f>
        <v>0</v>
      </c>
      <c r="E925" s="467">
        <f>+'11. Type 1 Emp 2020 FTE'!AG932+'11. Type 1 Emp 2020 FTE'!AH932</f>
        <v>0</v>
      </c>
      <c r="F925" s="313">
        <f>ROUND(IF('10. Type 1 Emp Cov. Period Comp'!B934=0,IF('8. Wage Rate Penalty'!U930=0,0,'8. Wage Rate Penalty'!U930),_xlfn.IFNA(VLOOKUP('10. Type 1 Emp Cov. Period Comp'!B934,'8. Wage Rate Penalty'!$B$17:$U$1016,20,FALSE),0)),0)</f>
        <v>0</v>
      </c>
    </row>
    <row r="926" spans="1:6" x14ac:dyDescent="0.25">
      <c r="A926" s="308">
        <f t="shared" si="14"/>
        <v>915</v>
      </c>
      <c r="B926" s="313" t="str">
        <f>IF(+'10. Type 1 Emp Cov. Period Comp'!B935=0," ",+'10. Type 1 Emp Cov. Period Comp'!B935)</f>
        <v xml:space="preserve"> </v>
      </c>
      <c r="C926" s="466" t="str">
        <f>IF(+'10. Type 1 Emp Cov. Period Comp'!C935=0," ",+'10. Type 1 Emp Cov. Period Comp'!C935)</f>
        <v xml:space="preserve"> </v>
      </c>
      <c r="D926" s="313">
        <f>+'10. Type 1 Emp Cov. Period Comp'!AE935</f>
        <v>0</v>
      </c>
      <c r="E926" s="467">
        <f>+'11. Type 1 Emp 2020 FTE'!AG933+'11. Type 1 Emp 2020 FTE'!AH933</f>
        <v>0</v>
      </c>
      <c r="F926" s="313">
        <f>ROUND(IF('10. Type 1 Emp Cov. Period Comp'!B935=0,IF('8. Wage Rate Penalty'!U931=0,0,'8. Wage Rate Penalty'!U931),_xlfn.IFNA(VLOOKUP('10. Type 1 Emp Cov. Period Comp'!B935,'8. Wage Rate Penalty'!$B$17:$U$1016,20,FALSE),0)),0)</f>
        <v>0</v>
      </c>
    </row>
    <row r="927" spans="1:6" x14ac:dyDescent="0.25">
      <c r="A927" s="308">
        <f t="shared" si="14"/>
        <v>916</v>
      </c>
      <c r="B927" s="313" t="str">
        <f>IF(+'10. Type 1 Emp Cov. Period Comp'!B936=0," ",+'10. Type 1 Emp Cov. Period Comp'!B936)</f>
        <v xml:space="preserve"> </v>
      </c>
      <c r="C927" s="466" t="str">
        <f>IF(+'10. Type 1 Emp Cov. Period Comp'!C936=0," ",+'10. Type 1 Emp Cov. Period Comp'!C936)</f>
        <v xml:space="preserve"> </v>
      </c>
      <c r="D927" s="313">
        <f>+'10. Type 1 Emp Cov. Period Comp'!AE936</f>
        <v>0</v>
      </c>
      <c r="E927" s="467">
        <f>+'11. Type 1 Emp 2020 FTE'!AG934+'11. Type 1 Emp 2020 FTE'!AH934</f>
        <v>0</v>
      </c>
      <c r="F927" s="313">
        <f>ROUND(IF('10. Type 1 Emp Cov. Period Comp'!B936=0,IF('8. Wage Rate Penalty'!U932=0,0,'8. Wage Rate Penalty'!U932),_xlfn.IFNA(VLOOKUP('10. Type 1 Emp Cov. Period Comp'!B936,'8. Wage Rate Penalty'!$B$17:$U$1016,20,FALSE),0)),0)</f>
        <v>0</v>
      </c>
    </row>
    <row r="928" spans="1:6" x14ac:dyDescent="0.25">
      <c r="A928" s="308">
        <f t="shared" si="14"/>
        <v>917</v>
      </c>
      <c r="B928" s="313" t="str">
        <f>IF(+'10. Type 1 Emp Cov. Period Comp'!B937=0," ",+'10. Type 1 Emp Cov. Period Comp'!B937)</f>
        <v xml:space="preserve"> </v>
      </c>
      <c r="C928" s="466" t="str">
        <f>IF(+'10. Type 1 Emp Cov. Period Comp'!C937=0," ",+'10. Type 1 Emp Cov. Period Comp'!C937)</f>
        <v xml:space="preserve"> </v>
      </c>
      <c r="D928" s="313">
        <f>+'10. Type 1 Emp Cov. Period Comp'!AE937</f>
        <v>0</v>
      </c>
      <c r="E928" s="467">
        <f>+'11. Type 1 Emp 2020 FTE'!AG935+'11. Type 1 Emp 2020 FTE'!AH935</f>
        <v>0</v>
      </c>
      <c r="F928" s="313">
        <f>ROUND(IF('10. Type 1 Emp Cov. Period Comp'!B937=0,IF('8. Wage Rate Penalty'!U933=0,0,'8. Wage Rate Penalty'!U933),_xlfn.IFNA(VLOOKUP('10. Type 1 Emp Cov. Period Comp'!B937,'8. Wage Rate Penalty'!$B$17:$U$1016,20,FALSE),0)),0)</f>
        <v>0</v>
      </c>
    </row>
    <row r="929" spans="1:6" x14ac:dyDescent="0.25">
      <c r="A929" s="308">
        <f t="shared" si="14"/>
        <v>918</v>
      </c>
      <c r="B929" s="313" t="str">
        <f>IF(+'10. Type 1 Emp Cov. Period Comp'!B938=0," ",+'10. Type 1 Emp Cov. Period Comp'!B938)</f>
        <v xml:space="preserve"> </v>
      </c>
      <c r="C929" s="466" t="str">
        <f>IF(+'10. Type 1 Emp Cov. Period Comp'!C938=0," ",+'10. Type 1 Emp Cov. Period Comp'!C938)</f>
        <v xml:space="preserve"> </v>
      </c>
      <c r="D929" s="313">
        <f>+'10. Type 1 Emp Cov. Period Comp'!AE938</f>
        <v>0</v>
      </c>
      <c r="E929" s="467">
        <f>+'11. Type 1 Emp 2020 FTE'!AG936+'11. Type 1 Emp 2020 FTE'!AH936</f>
        <v>0</v>
      </c>
      <c r="F929" s="313">
        <f>ROUND(IF('10. Type 1 Emp Cov. Period Comp'!B938=0,IF('8. Wage Rate Penalty'!U934=0,0,'8. Wage Rate Penalty'!U934),_xlfn.IFNA(VLOOKUP('10. Type 1 Emp Cov. Period Comp'!B938,'8. Wage Rate Penalty'!$B$17:$U$1016,20,FALSE),0)),0)</f>
        <v>0</v>
      </c>
    </row>
    <row r="930" spans="1:6" x14ac:dyDescent="0.25">
      <c r="A930" s="308">
        <f t="shared" si="14"/>
        <v>919</v>
      </c>
      <c r="B930" s="313" t="str">
        <f>IF(+'10. Type 1 Emp Cov. Period Comp'!B939=0," ",+'10. Type 1 Emp Cov. Period Comp'!B939)</f>
        <v xml:space="preserve"> </v>
      </c>
      <c r="C930" s="466" t="str">
        <f>IF(+'10. Type 1 Emp Cov. Period Comp'!C939=0," ",+'10. Type 1 Emp Cov. Period Comp'!C939)</f>
        <v xml:space="preserve"> </v>
      </c>
      <c r="D930" s="313">
        <f>+'10. Type 1 Emp Cov. Period Comp'!AE939</f>
        <v>0</v>
      </c>
      <c r="E930" s="467">
        <f>+'11. Type 1 Emp 2020 FTE'!AG937+'11. Type 1 Emp 2020 FTE'!AH937</f>
        <v>0</v>
      </c>
      <c r="F930" s="313">
        <f>ROUND(IF('10. Type 1 Emp Cov. Period Comp'!B939=0,IF('8. Wage Rate Penalty'!U935=0,0,'8. Wage Rate Penalty'!U935),_xlfn.IFNA(VLOOKUP('10. Type 1 Emp Cov. Period Comp'!B939,'8. Wage Rate Penalty'!$B$17:$U$1016,20,FALSE),0)),0)</f>
        <v>0</v>
      </c>
    </row>
    <row r="931" spans="1:6" x14ac:dyDescent="0.25">
      <c r="A931" s="308">
        <f t="shared" si="14"/>
        <v>920</v>
      </c>
      <c r="B931" s="313" t="str">
        <f>IF(+'10. Type 1 Emp Cov. Period Comp'!B940=0," ",+'10. Type 1 Emp Cov. Period Comp'!B940)</f>
        <v xml:space="preserve"> </v>
      </c>
      <c r="C931" s="466" t="str">
        <f>IF(+'10. Type 1 Emp Cov. Period Comp'!C940=0," ",+'10. Type 1 Emp Cov. Period Comp'!C940)</f>
        <v xml:space="preserve"> </v>
      </c>
      <c r="D931" s="313">
        <f>+'10. Type 1 Emp Cov. Period Comp'!AE940</f>
        <v>0</v>
      </c>
      <c r="E931" s="467">
        <f>+'11. Type 1 Emp 2020 FTE'!AG938+'11. Type 1 Emp 2020 FTE'!AH938</f>
        <v>0</v>
      </c>
      <c r="F931" s="313">
        <f>ROUND(IF('10. Type 1 Emp Cov. Period Comp'!B940=0,IF('8. Wage Rate Penalty'!U936=0,0,'8. Wage Rate Penalty'!U936),_xlfn.IFNA(VLOOKUP('10. Type 1 Emp Cov. Period Comp'!B940,'8. Wage Rate Penalty'!$B$17:$U$1016,20,FALSE),0)),0)</f>
        <v>0</v>
      </c>
    </row>
    <row r="932" spans="1:6" x14ac:dyDescent="0.25">
      <c r="A932" s="308">
        <f t="shared" si="14"/>
        <v>921</v>
      </c>
      <c r="B932" s="313" t="str">
        <f>IF(+'10. Type 1 Emp Cov. Period Comp'!B941=0," ",+'10. Type 1 Emp Cov. Period Comp'!B941)</f>
        <v xml:space="preserve"> </v>
      </c>
      <c r="C932" s="466" t="str">
        <f>IF(+'10. Type 1 Emp Cov. Period Comp'!C941=0," ",+'10. Type 1 Emp Cov. Period Comp'!C941)</f>
        <v xml:space="preserve"> </v>
      </c>
      <c r="D932" s="313">
        <f>+'10. Type 1 Emp Cov. Period Comp'!AE941</f>
        <v>0</v>
      </c>
      <c r="E932" s="467">
        <f>+'11. Type 1 Emp 2020 FTE'!AG939+'11. Type 1 Emp 2020 FTE'!AH939</f>
        <v>0</v>
      </c>
      <c r="F932" s="313">
        <f>ROUND(IF('10. Type 1 Emp Cov. Period Comp'!B941=0,IF('8. Wage Rate Penalty'!U937=0,0,'8. Wage Rate Penalty'!U937),_xlfn.IFNA(VLOOKUP('10. Type 1 Emp Cov. Period Comp'!B941,'8. Wage Rate Penalty'!$B$17:$U$1016,20,FALSE),0)),0)</f>
        <v>0</v>
      </c>
    </row>
    <row r="933" spans="1:6" x14ac:dyDescent="0.25">
      <c r="A933" s="308">
        <f t="shared" si="14"/>
        <v>922</v>
      </c>
      <c r="B933" s="313" t="str">
        <f>IF(+'10. Type 1 Emp Cov. Period Comp'!B942=0," ",+'10. Type 1 Emp Cov. Period Comp'!B942)</f>
        <v xml:space="preserve"> </v>
      </c>
      <c r="C933" s="466" t="str">
        <f>IF(+'10. Type 1 Emp Cov. Period Comp'!C942=0," ",+'10. Type 1 Emp Cov. Period Comp'!C942)</f>
        <v xml:space="preserve"> </v>
      </c>
      <c r="D933" s="313">
        <f>+'10. Type 1 Emp Cov. Period Comp'!AE942</f>
        <v>0</v>
      </c>
      <c r="E933" s="467">
        <f>+'11. Type 1 Emp 2020 FTE'!AG940+'11. Type 1 Emp 2020 FTE'!AH940</f>
        <v>0</v>
      </c>
      <c r="F933" s="313">
        <f>ROUND(IF('10. Type 1 Emp Cov. Period Comp'!B942=0,IF('8. Wage Rate Penalty'!U938=0,0,'8. Wage Rate Penalty'!U938),_xlfn.IFNA(VLOOKUP('10. Type 1 Emp Cov. Period Comp'!B942,'8. Wage Rate Penalty'!$B$17:$U$1016,20,FALSE),0)),0)</f>
        <v>0</v>
      </c>
    </row>
    <row r="934" spans="1:6" x14ac:dyDescent="0.25">
      <c r="A934" s="308">
        <f t="shared" si="14"/>
        <v>923</v>
      </c>
      <c r="B934" s="313" t="str">
        <f>IF(+'10. Type 1 Emp Cov. Period Comp'!B943=0," ",+'10. Type 1 Emp Cov. Period Comp'!B943)</f>
        <v xml:space="preserve"> </v>
      </c>
      <c r="C934" s="466" t="str">
        <f>IF(+'10. Type 1 Emp Cov. Period Comp'!C943=0," ",+'10. Type 1 Emp Cov. Period Comp'!C943)</f>
        <v xml:space="preserve"> </v>
      </c>
      <c r="D934" s="313">
        <f>+'10. Type 1 Emp Cov. Period Comp'!AE943</f>
        <v>0</v>
      </c>
      <c r="E934" s="467">
        <f>+'11. Type 1 Emp 2020 FTE'!AG941+'11. Type 1 Emp 2020 FTE'!AH941</f>
        <v>0</v>
      </c>
      <c r="F934" s="313">
        <f>ROUND(IF('10. Type 1 Emp Cov. Period Comp'!B943=0,IF('8. Wage Rate Penalty'!U939=0,0,'8. Wage Rate Penalty'!U939),_xlfn.IFNA(VLOOKUP('10. Type 1 Emp Cov. Period Comp'!B943,'8. Wage Rate Penalty'!$B$17:$U$1016,20,FALSE),0)),0)</f>
        <v>0</v>
      </c>
    </row>
    <row r="935" spans="1:6" x14ac:dyDescent="0.25">
      <c r="A935" s="308">
        <f t="shared" si="14"/>
        <v>924</v>
      </c>
      <c r="B935" s="313" t="str">
        <f>IF(+'10. Type 1 Emp Cov. Period Comp'!B944=0," ",+'10. Type 1 Emp Cov. Period Comp'!B944)</f>
        <v xml:space="preserve"> </v>
      </c>
      <c r="C935" s="466" t="str">
        <f>IF(+'10. Type 1 Emp Cov. Period Comp'!C944=0," ",+'10. Type 1 Emp Cov. Period Comp'!C944)</f>
        <v xml:space="preserve"> </v>
      </c>
      <c r="D935" s="313">
        <f>+'10. Type 1 Emp Cov. Period Comp'!AE944</f>
        <v>0</v>
      </c>
      <c r="E935" s="467">
        <f>+'11. Type 1 Emp 2020 FTE'!AG942+'11. Type 1 Emp 2020 FTE'!AH942</f>
        <v>0</v>
      </c>
      <c r="F935" s="313">
        <f>ROUND(IF('10. Type 1 Emp Cov. Period Comp'!B944=0,IF('8. Wage Rate Penalty'!U940=0,0,'8. Wage Rate Penalty'!U940),_xlfn.IFNA(VLOOKUP('10. Type 1 Emp Cov. Period Comp'!B944,'8. Wage Rate Penalty'!$B$17:$U$1016,20,FALSE),0)),0)</f>
        <v>0</v>
      </c>
    </row>
    <row r="936" spans="1:6" x14ac:dyDescent="0.25">
      <c r="A936" s="308">
        <f t="shared" si="14"/>
        <v>925</v>
      </c>
      <c r="B936" s="313" t="str">
        <f>IF(+'10. Type 1 Emp Cov. Period Comp'!B945=0," ",+'10. Type 1 Emp Cov. Period Comp'!B945)</f>
        <v xml:space="preserve"> </v>
      </c>
      <c r="C936" s="466" t="str">
        <f>IF(+'10. Type 1 Emp Cov. Period Comp'!C945=0," ",+'10. Type 1 Emp Cov. Period Comp'!C945)</f>
        <v xml:space="preserve"> </v>
      </c>
      <c r="D936" s="313">
        <f>+'10. Type 1 Emp Cov. Period Comp'!AE945</f>
        <v>0</v>
      </c>
      <c r="E936" s="467">
        <f>+'11. Type 1 Emp 2020 FTE'!AG943+'11. Type 1 Emp 2020 FTE'!AH943</f>
        <v>0</v>
      </c>
      <c r="F936" s="313">
        <f>ROUND(IF('10. Type 1 Emp Cov. Period Comp'!B945=0,IF('8. Wage Rate Penalty'!U941=0,0,'8. Wage Rate Penalty'!U941),_xlfn.IFNA(VLOOKUP('10. Type 1 Emp Cov. Period Comp'!B945,'8. Wage Rate Penalty'!$B$17:$U$1016,20,FALSE),0)),0)</f>
        <v>0</v>
      </c>
    </row>
    <row r="937" spans="1:6" x14ac:dyDescent="0.25">
      <c r="A937" s="308">
        <f t="shared" si="14"/>
        <v>926</v>
      </c>
      <c r="B937" s="313" t="str">
        <f>IF(+'10. Type 1 Emp Cov. Period Comp'!B946=0," ",+'10. Type 1 Emp Cov. Period Comp'!B946)</f>
        <v xml:space="preserve"> </v>
      </c>
      <c r="C937" s="466" t="str">
        <f>IF(+'10. Type 1 Emp Cov. Period Comp'!C946=0," ",+'10. Type 1 Emp Cov. Period Comp'!C946)</f>
        <v xml:space="preserve"> </v>
      </c>
      <c r="D937" s="313">
        <f>+'10. Type 1 Emp Cov. Period Comp'!AE946</f>
        <v>0</v>
      </c>
      <c r="E937" s="467">
        <f>+'11. Type 1 Emp 2020 FTE'!AG944+'11. Type 1 Emp 2020 FTE'!AH944</f>
        <v>0</v>
      </c>
      <c r="F937" s="313">
        <f>ROUND(IF('10. Type 1 Emp Cov. Period Comp'!B946=0,IF('8. Wage Rate Penalty'!U942=0,0,'8. Wage Rate Penalty'!U942),_xlfn.IFNA(VLOOKUP('10. Type 1 Emp Cov. Period Comp'!B946,'8. Wage Rate Penalty'!$B$17:$U$1016,20,FALSE),0)),0)</f>
        <v>0</v>
      </c>
    </row>
    <row r="938" spans="1:6" x14ac:dyDescent="0.25">
      <c r="A938" s="308">
        <f t="shared" si="14"/>
        <v>927</v>
      </c>
      <c r="B938" s="313" t="str">
        <f>IF(+'10. Type 1 Emp Cov. Period Comp'!B947=0," ",+'10. Type 1 Emp Cov. Period Comp'!B947)</f>
        <v xml:space="preserve"> </v>
      </c>
      <c r="C938" s="466" t="str">
        <f>IF(+'10. Type 1 Emp Cov. Period Comp'!C947=0," ",+'10. Type 1 Emp Cov. Period Comp'!C947)</f>
        <v xml:space="preserve"> </v>
      </c>
      <c r="D938" s="313">
        <f>+'10. Type 1 Emp Cov. Period Comp'!AE947</f>
        <v>0</v>
      </c>
      <c r="E938" s="467">
        <f>+'11. Type 1 Emp 2020 FTE'!AG945+'11. Type 1 Emp 2020 FTE'!AH945</f>
        <v>0</v>
      </c>
      <c r="F938" s="313">
        <f>ROUND(IF('10. Type 1 Emp Cov. Period Comp'!B947=0,IF('8. Wage Rate Penalty'!U943=0,0,'8. Wage Rate Penalty'!U943),_xlfn.IFNA(VLOOKUP('10. Type 1 Emp Cov. Period Comp'!B947,'8. Wage Rate Penalty'!$B$17:$U$1016,20,FALSE),0)),0)</f>
        <v>0</v>
      </c>
    </row>
    <row r="939" spans="1:6" x14ac:dyDescent="0.25">
      <c r="A939" s="308">
        <f t="shared" si="14"/>
        <v>928</v>
      </c>
      <c r="B939" s="313" t="str">
        <f>IF(+'10. Type 1 Emp Cov. Period Comp'!B948=0," ",+'10. Type 1 Emp Cov. Period Comp'!B948)</f>
        <v xml:space="preserve"> </v>
      </c>
      <c r="C939" s="466" t="str">
        <f>IF(+'10. Type 1 Emp Cov. Period Comp'!C948=0," ",+'10. Type 1 Emp Cov. Period Comp'!C948)</f>
        <v xml:space="preserve"> </v>
      </c>
      <c r="D939" s="313">
        <f>+'10. Type 1 Emp Cov. Period Comp'!AE948</f>
        <v>0</v>
      </c>
      <c r="E939" s="467">
        <f>+'11. Type 1 Emp 2020 FTE'!AG946+'11. Type 1 Emp 2020 FTE'!AH946</f>
        <v>0</v>
      </c>
      <c r="F939" s="313">
        <f>ROUND(IF('10. Type 1 Emp Cov. Period Comp'!B948=0,IF('8. Wage Rate Penalty'!U944=0,0,'8. Wage Rate Penalty'!U944),_xlfn.IFNA(VLOOKUP('10. Type 1 Emp Cov. Period Comp'!B948,'8. Wage Rate Penalty'!$B$17:$U$1016,20,FALSE),0)),0)</f>
        <v>0</v>
      </c>
    </row>
    <row r="940" spans="1:6" x14ac:dyDescent="0.25">
      <c r="A940" s="308">
        <f t="shared" si="14"/>
        <v>929</v>
      </c>
      <c r="B940" s="313" t="str">
        <f>IF(+'10. Type 1 Emp Cov. Period Comp'!B949=0," ",+'10. Type 1 Emp Cov. Period Comp'!B949)</f>
        <v xml:space="preserve"> </v>
      </c>
      <c r="C940" s="466" t="str">
        <f>IF(+'10. Type 1 Emp Cov. Period Comp'!C949=0," ",+'10. Type 1 Emp Cov. Period Comp'!C949)</f>
        <v xml:space="preserve"> </v>
      </c>
      <c r="D940" s="313">
        <f>+'10. Type 1 Emp Cov. Period Comp'!AE949</f>
        <v>0</v>
      </c>
      <c r="E940" s="467">
        <f>+'11. Type 1 Emp 2020 FTE'!AG947+'11. Type 1 Emp 2020 FTE'!AH947</f>
        <v>0</v>
      </c>
      <c r="F940" s="313">
        <f>ROUND(IF('10. Type 1 Emp Cov. Period Comp'!B949=0,IF('8. Wage Rate Penalty'!U945=0,0,'8. Wage Rate Penalty'!U945),_xlfn.IFNA(VLOOKUP('10. Type 1 Emp Cov. Period Comp'!B949,'8. Wage Rate Penalty'!$B$17:$U$1016,20,FALSE),0)),0)</f>
        <v>0</v>
      </c>
    </row>
    <row r="941" spans="1:6" x14ac:dyDescent="0.25">
      <c r="A941" s="308">
        <f t="shared" si="14"/>
        <v>930</v>
      </c>
      <c r="B941" s="313" t="str">
        <f>IF(+'10. Type 1 Emp Cov. Period Comp'!B950=0," ",+'10. Type 1 Emp Cov. Period Comp'!B950)</f>
        <v xml:space="preserve"> </v>
      </c>
      <c r="C941" s="466" t="str">
        <f>IF(+'10. Type 1 Emp Cov. Period Comp'!C950=0," ",+'10. Type 1 Emp Cov. Period Comp'!C950)</f>
        <v xml:space="preserve"> </v>
      </c>
      <c r="D941" s="313">
        <f>+'10. Type 1 Emp Cov. Period Comp'!AE950</f>
        <v>0</v>
      </c>
      <c r="E941" s="467">
        <f>+'11. Type 1 Emp 2020 FTE'!AG948+'11. Type 1 Emp 2020 FTE'!AH948</f>
        <v>0</v>
      </c>
      <c r="F941" s="313">
        <f>ROUND(IF('10. Type 1 Emp Cov. Period Comp'!B950=0,IF('8. Wage Rate Penalty'!U946=0,0,'8. Wage Rate Penalty'!U946),_xlfn.IFNA(VLOOKUP('10. Type 1 Emp Cov. Period Comp'!B950,'8. Wage Rate Penalty'!$B$17:$U$1016,20,FALSE),0)),0)</f>
        <v>0</v>
      </c>
    </row>
    <row r="942" spans="1:6" x14ac:dyDescent="0.25">
      <c r="A942" s="308">
        <f t="shared" si="14"/>
        <v>931</v>
      </c>
      <c r="B942" s="313" t="str">
        <f>IF(+'10. Type 1 Emp Cov. Period Comp'!B951=0," ",+'10. Type 1 Emp Cov. Period Comp'!B951)</f>
        <v xml:space="preserve"> </v>
      </c>
      <c r="C942" s="466" t="str">
        <f>IF(+'10. Type 1 Emp Cov. Period Comp'!C951=0," ",+'10. Type 1 Emp Cov. Period Comp'!C951)</f>
        <v xml:space="preserve"> </v>
      </c>
      <c r="D942" s="313">
        <f>+'10. Type 1 Emp Cov. Period Comp'!AE951</f>
        <v>0</v>
      </c>
      <c r="E942" s="467">
        <f>+'11. Type 1 Emp 2020 FTE'!AG949+'11. Type 1 Emp 2020 FTE'!AH949</f>
        <v>0</v>
      </c>
      <c r="F942" s="313">
        <f>ROUND(IF('10. Type 1 Emp Cov. Period Comp'!B951=0,IF('8. Wage Rate Penalty'!U947=0,0,'8. Wage Rate Penalty'!U947),_xlfn.IFNA(VLOOKUP('10. Type 1 Emp Cov. Period Comp'!B951,'8. Wage Rate Penalty'!$B$17:$U$1016,20,FALSE),0)),0)</f>
        <v>0</v>
      </c>
    </row>
    <row r="943" spans="1:6" x14ac:dyDescent="0.25">
      <c r="A943" s="308">
        <f t="shared" si="14"/>
        <v>932</v>
      </c>
      <c r="B943" s="313" t="str">
        <f>IF(+'10. Type 1 Emp Cov. Period Comp'!B952=0," ",+'10. Type 1 Emp Cov. Period Comp'!B952)</f>
        <v xml:space="preserve"> </v>
      </c>
      <c r="C943" s="466" t="str">
        <f>IF(+'10. Type 1 Emp Cov. Period Comp'!C952=0," ",+'10. Type 1 Emp Cov. Period Comp'!C952)</f>
        <v xml:space="preserve"> </v>
      </c>
      <c r="D943" s="313">
        <f>+'10. Type 1 Emp Cov. Period Comp'!AE952</f>
        <v>0</v>
      </c>
      <c r="E943" s="467">
        <f>+'11. Type 1 Emp 2020 FTE'!AG950+'11. Type 1 Emp 2020 FTE'!AH950</f>
        <v>0</v>
      </c>
      <c r="F943" s="313">
        <f>ROUND(IF('10. Type 1 Emp Cov. Period Comp'!B952=0,IF('8. Wage Rate Penalty'!U948=0,0,'8. Wage Rate Penalty'!U948),_xlfn.IFNA(VLOOKUP('10. Type 1 Emp Cov. Period Comp'!B952,'8. Wage Rate Penalty'!$B$17:$U$1016,20,FALSE),0)),0)</f>
        <v>0</v>
      </c>
    </row>
    <row r="944" spans="1:6" x14ac:dyDescent="0.25">
      <c r="A944" s="308">
        <f t="shared" si="14"/>
        <v>933</v>
      </c>
      <c r="B944" s="313" t="str">
        <f>IF(+'10. Type 1 Emp Cov. Period Comp'!B953=0," ",+'10. Type 1 Emp Cov. Period Comp'!B953)</f>
        <v xml:space="preserve"> </v>
      </c>
      <c r="C944" s="466" t="str">
        <f>IF(+'10. Type 1 Emp Cov. Period Comp'!C953=0," ",+'10. Type 1 Emp Cov. Period Comp'!C953)</f>
        <v xml:space="preserve"> </v>
      </c>
      <c r="D944" s="313">
        <f>+'10. Type 1 Emp Cov. Period Comp'!AE953</f>
        <v>0</v>
      </c>
      <c r="E944" s="467">
        <f>+'11. Type 1 Emp 2020 FTE'!AG951+'11. Type 1 Emp 2020 FTE'!AH951</f>
        <v>0</v>
      </c>
      <c r="F944" s="313">
        <f>ROUND(IF('10. Type 1 Emp Cov. Period Comp'!B953=0,IF('8. Wage Rate Penalty'!U949=0,0,'8. Wage Rate Penalty'!U949),_xlfn.IFNA(VLOOKUP('10. Type 1 Emp Cov. Period Comp'!B953,'8. Wage Rate Penalty'!$B$17:$U$1016,20,FALSE),0)),0)</f>
        <v>0</v>
      </c>
    </row>
    <row r="945" spans="1:6" x14ac:dyDescent="0.25">
      <c r="A945" s="308">
        <f t="shared" si="14"/>
        <v>934</v>
      </c>
      <c r="B945" s="313" t="str">
        <f>IF(+'10. Type 1 Emp Cov. Period Comp'!B954=0," ",+'10. Type 1 Emp Cov. Period Comp'!B954)</f>
        <v xml:space="preserve"> </v>
      </c>
      <c r="C945" s="466" t="str">
        <f>IF(+'10. Type 1 Emp Cov. Period Comp'!C954=0," ",+'10. Type 1 Emp Cov. Period Comp'!C954)</f>
        <v xml:space="preserve"> </v>
      </c>
      <c r="D945" s="313">
        <f>+'10. Type 1 Emp Cov. Period Comp'!AE954</f>
        <v>0</v>
      </c>
      <c r="E945" s="467">
        <f>+'11. Type 1 Emp 2020 FTE'!AG952+'11. Type 1 Emp 2020 FTE'!AH952</f>
        <v>0</v>
      </c>
      <c r="F945" s="313">
        <f>ROUND(IF('10. Type 1 Emp Cov. Period Comp'!B954=0,IF('8. Wage Rate Penalty'!U950=0,0,'8. Wage Rate Penalty'!U950),_xlfn.IFNA(VLOOKUP('10. Type 1 Emp Cov. Period Comp'!B954,'8. Wage Rate Penalty'!$B$17:$U$1016,20,FALSE),0)),0)</f>
        <v>0</v>
      </c>
    </row>
    <row r="946" spans="1:6" x14ac:dyDescent="0.25">
      <c r="A946" s="308">
        <f t="shared" si="14"/>
        <v>935</v>
      </c>
      <c r="B946" s="313" t="str">
        <f>IF(+'10. Type 1 Emp Cov. Period Comp'!B955=0," ",+'10. Type 1 Emp Cov. Period Comp'!B955)</f>
        <v xml:space="preserve"> </v>
      </c>
      <c r="C946" s="466" t="str">
        <f>IF(+'10. Type 1 Emp Cov. Period Comp'!C955=0," ",+'10. Type 1 Emp Cov. Period Comp'!C955)</f>
        <v xml:space="preserve"> </v>
      </c>
      <c r="D946" s="313">
        <f>+'10. Type 1 Emp Cov. Period Comp'!AE955</f>
        <v>0</v>
      </c>
      <c r="E946" s="467">
        <f>+'11. Type 1 Emp 2020 FTE'!AG953+'11. Type 1 Emp 2020 FTE'!AH953</f>
        <v>0</v>
      </c>
      <c r="F946" s="313">
        <f>ROUND(IF('10. Type 1 Emp Cov. Period Comp'!B955=0,IF('8. Wage Rate Penalty'!U951=0,0,'8. Wage Rate Penalty'!U951),_xlfn.IFNA(VLOOKUP('10. Type 1 Emp Cov. Period Comp'!B955,'8. Wage Rate Penalty'!$B$17:$U$1016,20,FALSE),0)),0)</f>
        <v>0</v>
      </c>
    </row>
    <row r="947" spans="1:6" x14ac:dyDescent="0.25">
      <c r="A947" s="308">
        <f t="shared" si="14"/>
        <v>936</v>
      </c>
      <c r="B947" s="313" t="str">
        <f>IF(+'10. Type 1 Emp Cov. Period Comp'!B956=0," ",+'10. Type 1 Emp Cov. Period Comp'!B956)</f>
        <v xml:space="preserve"> </v>
      </c>
      <c r="C947" s="466" t="str">
        <f>IF(+'10. Type 1 Emp Cov. Period Comp'!C956=0," ",+'10. Type 1 Emp Cov. Period Comp'!C956)</f>
        <v xml:space="preserve"> </v>
      </c>
      <c r="D947" s="313">
        <f>+'10. Type 1 Emp Cov. Period Comp'!AE956</f>
        <v>0</v>
      </c>
      <c r="E947" s="467">
        <f>+'11. Type 1 Emp 2020 FTE'!AG954+'11. Type 1 Emp 2020 FTE'!AH954</f>
        <v>0</v>
      </c>
      <c r="F947" s="313">
        <f>ROUND(IF('10. Type 1 Emp Cov. Period Comp'!B956=0,IF('8. Wage Rate Penalty'!U952=0,0,'8. Wage Rate Penalty'!U952),_xlfn.IFNA(VLOOKUP('10. Type 1 Emp Cov. Period Comp'!B956,'8. Wage Rate Penalty'!$B$17:$U$1016,20,FALSE),0)),0)</f>
        <v>0</v>
      </c>
    </row>
    <row r="948" spans="1:6" x14ac:dyDescent="0.25">
      <c r="A948" s="308">
        <f t="shared" si="14"/>
        <v>937</v>
      </c>
      <c r="B948" s="313" t="str">
        <f>IF(+'10. Type 1 Emp Cov. Period Comp'!B957=0," ",+'10. Type 1 Emp Cov. Period Comp'!B957)</f>
        <v xml:space="preserve"> </v>
      </c>
      <c r="C948" s="466" t="str">
        <f>IF(+'10. Type 1 Emp Cov. Period Comp'!C957=0," ",+'10. Type 1 Emp Cov. Period Comp'!C957)</f>
        <v xml:space="preserve"> </v>
      </c>
      <c r="D948" s="313">
        <f>+'10. Type 1 Emp Cov. Period Comp'!AE957</f>
        <v>0</v>
      </c>
      <c r="E948" s="467">
        <f>+'11. Type 1 Emp 2020 FTE'!AG955+'11. Type 1 Emp 2020 FTE'!AH955</f>
        <v>0</v>
      </c>
      <c r="F948" s="313">
        <f>ROUND(IF('10. Type 1 Emp Cov. Period Comp'!B957=0,IF('8. Wage Rate Penalty'!U953=0,0,'8. Wage Rate Penalty'!U953),_xlfn.IFNA(VLOOKUP('10. Type 1 Emp Cov. Period Comp'!B957,'8. Wage Rate Penalty'!$B$17:$U$1016,20,FALSE),0)),0)</f>
        <v>0</v>
      </c>
    </row>
    <row r="949" spans="1:6" x14ac:dyDescent="0.25">
      <c r="A949" s="308">
        <f t="shared" si="14"/>
        <v>938</v>
      </c>
      <c r="B949" s="313" t="str">
        <f>IF(+'10. Type 1 Emp Cov. Period Comp'!B958=0," ",+'10. Type 1 Emp Cov. Period Comp'!B958)</f>
        <v xml:space="preserve"> </v>
      </c>
      <c r="C949" s="466" t="str">
        <f>IF(+'10. Type 1 Emp Cov. Period Comp'!C958=0," ",+'10. Type 1 Emp Cov. Period Comp'!C958)</f>
        <v xml:space="preserve"> </v>
      </c>
      <c r="D949" s="313">
        <f>+'10. Type 1 Emp Cov. Period Comp'!AE958</f>
        <v>0</v>
      </c>
      <c r="E949" s="467">
        <f>+'11. Type 1 Emp 2020 FTE'!AG956+'11. Type 1 Emp 2020 FTE'!AH956</f>
        <v>0</v>
      </c>
      <c r="F949" s="313">
        <f>ROUND(IF('10. Type 1 Emp Cov. Period Comp'!B958=0,IF('8. Wage Rate Penalty'!U954=0,0,'8. Wage Rate Penalty'!U954),_xlfn.IFNA(VLOOKUP('10. Type 1 Emp Cov. Period Comp'!B958,'8. Wage Rate Penalty'!$B$17:$U$1016,20,FALSE),0)),0)</f>
        <v>0</v>
      </c>
    </row>
    <row r="950" spans="1:6" x14ac:dyDescent="0.25">
      <c r="A950" s="308">
        <f t="shared" si="14"/>
        <v>939</v>
      </c>
      <c r="B950" s="313" t="str">
        <f>IF(+'10. Type 1 Emp Cov. Period Comp'!B959=0," ",+'10. Type 1 Emp Cov. Period Comp'!B959)</f>
        <v xml:space="preserve"> </v>
      </c>
      <c r="C950" s="466" t="str">
        <f>IF(+'10. Type 1 Emp Cov. Period Comp'!C959=0," ",+'10. Type 1 Emp Cov. Period Comp'!C959)</f>
        <v xml:space="preserve"> </v>
      </c>
      <c r="D950" s="313">
        <f>+'10. Type 1 Emp Cov. Period Comp'!AE959</f>
        <v>0</v>
      </c>
      <c r="E950" s="467">
        <f>+'11. Type 1 Emp 2020 FTE'!AG957+'11. Type 1 Emp 2020 FTE'!AH957</f>
        <v>0</v>
      </c>
      <c r="F950" s="313">
        <f>ROUND(IF('10. Type 1 Emp Cov. Period Comp'!B959=0,IF('8. Wage Rate Penalty'!U955=0,0,'8. Wage Rate Penalty'!U955),_xlfn.IFNA(VLOOKUP('10. Type 1 Emp Cov. Period Comp'!B959,'8. Wage Rate Penalty'!$B$17:$U$1016,20,FALSE),0)),0)</f>
        <v>0</v>
      </c>
    </row>
    <row r="951" spans="1:6" x14ac:dyDescent="0.25">
      <c r="A951" s="308">
        <f t="shared" si="14"/>
        <v>940</v>
      </c>
      <c r="B951" s="313" t="str">
        <f>IF(+'10. Type 1 Emp Cov. Period Comp'!B960=0," ",+'10. Type 1 Emp Cov. Period Comp'!B960)</f>
        <v xml:space="preserve"> </v>
      </c>
      <c r="C951" s="466" t="str">
        <f>IF(+'10. Type 1 Emp Cov. Period Comp'!C960=0," ",+'10. Type 1 Emp Cov. Period Comp'!C960)</f>
        <v xml:space="preserve"> </v>
      </c>
      <c r="D951" s="313">
        <f>+'10. Type 1 Emp Cov. Period Comp'!AE960</f>
        <v>0</v>
      </c>
      <c r="E951" s="467">
        <f>+'11. Type 1 Emp 2020 FTE'!AG958+'11. Type 1 Emp 2020 FTE'!AH958</f>
        <v>0</v>
      </c>
      <c r="F951" s="313">
        <f>ROUND(IF('10. Type 1 Emp Cov. Period Comp'!B960=0,IF('8. Wage Rate Penalty'!U956=0,0,'8. Wage Rate Penalty'!U956),_xlfn.IFNA(VLOOKUP('10. Type 1 Emp Cov. Period Comp'!B960,'8. Wage Rate Penalty'!$B$17:$U$1016,20,FALSE),0)),0)</f>
        <v>0</v>
      </c>
    </row>
    <row r="952" spans="1:6" x14ac:dyDescent="0.25">
      <c r="A952" s="308">
        <f t="shared" si="14"/>
        <v>941</v>
      </c>
      <c r="B952" s="313" t="str">
        <f>IF(+'10. Type 1 Emp Cov. Period Comp'!B961=0," ",+'10. Type 1 Emp Cov. Period Comp'!B961)</f>
        <v xml:space="preserve"> </v>
      </c>
      <c r="C952" s="466" t="str">
        <f>IF(+'10. Type 1 Emp Cov. Period Comp'!C961=0," ",+'10. Type 1 Emp Cov. Period Comp'!C961)</f>
        <v xml:space="preserve"> </v>
      </c>
      <c r="D952" s="313">
        <f>+'10. Type 1 Emp Cov. Period Comp'!AE961</f>
        <v>0</v>
      </c>
      <c r="E952" s="467">
        <f>+'11. Type 1 Emp 2020 FTE'!AG959+'11. Type 1 Emp 2020 FTE'!AH959</f>
        <v>0</v>
      </c>
      <c r="F952" s="313">
        <f>ROUND(IF('10. Type 1 Emp Cov. Period Comp'!B961=0,IF('8. Wage Rate Penalty'!U957=0,0,'8. Wage Rate Penalty'!U957),_xlfn.IFNA(VLOOKUP('10. Type 1 Emp Cov. Period Comp'!B961,'8. Wage Rate Penalty'!$B$17:$U$1016,20,FALSE),0)),0)</f>
        <v>0</v>
      </c>
    </row>
    <row r="953" spans="1:6" x14ac:dyDescent="0.25">
      <c r="A953" s="308">
        <f t="shared" si="14"/>
        <v>942</v>
      </c>
      <c r="B953" s="313" t="str">
        <f>IF(+'10. Type 1 Emp Cov. Period Comp'!B962=0," ",+'10. Type 1 Emp Cov. Period Comp'!B962)</f>
        <v xml:space="preserve"> </v>
      </c>
      <c r="C953" s="466" t="str">
        <f>IF(+'10. Type 1 Emp Cov. Period Comp'!C962=0," ",+'10. Type 1 Emp Cov. Period Comp'!C962)</f>
        <v xml:space="preserve"> </v>
      </c>
      <c r="D953" s="313">
        <f>+'10. Type 1 Emp Cov. Period Comp'!AE962</f>
        <v>0</v>
      </c>
      <c r="E953" s="467">
        <f>+'11. Type 1 Emp 2020 FTE'!AG960+'11. Type 1 Emp 2020 FTE'!AH960</f>
        <v>0</v>
      </c>
      <c r="F953" s="313">
        <f>ROUND(IF('10. Type 1 Emp Cov. Period Comp'!B962=0,IF('8. Wage Rate Penalty'!U958=0,0,'8. Wage Rate Penalty'!U958),_xlfn.IFNA(VLOOKUP('10. Type 1 Emp Cov. Period Comp'!B962,'8. Wage Rate Penalty'!$B$17:$U$1016,20,FALSE),0)),0)</f>
        <v>0</v>
      </c>
    </row>
    <row r="954" spans="1:6" x14ac:dyDescent="0.25">
      <c r="A954" s="308">
        <f t="shared" si="14"/>
        <v>943</v>
      </c>
      <c r="B954" s="313" t="str">
        <f>IF(+'10. Type 1 Emp Cov. Period Comp'!B963=0," ",+'10. Type 1 Emp Cov. Period Comp'!B963)</f>
        <v xml:space="preserve"> </v>
      </c>
      <c r="C954" s="466" t="str">
        <f>IF(+'10. Type 1 Emp Cov. Period Comp'!C963=0," ",+'10. Type 1 Emp Cov. Period Comp'!C963)</f>
        <v xml:space="preserve"> </v>
      </c>
      <c r="D954" s="313">
        <f>+'10. Type 1 Emp Cov. Period Comp'!AE963</f>
        <v>0</v>
      </c>
      <c r="E954" s="467">
        <f>+'11. Type 1 Emp 2020 FTE'!AG961+'11. Type 1 Emp 2020 FTE'!AH961</f>
        <v>0</v>
      </c>
      <c r="F954" s="313">
        <f>ROUND(IF('10. Type 1 Emp Cov. Period Comp'!B963=0,IF('8. Wage Rate Penalty'!U959=0,0,'8. Wage Rate Penalty'!U959),_xlfn.IFNA(VLOOKUP('10. Type 1 Emp Cov. Period Comp'!B963,'8. Wage Rate Penalty'!$B$17:$U$1016,20,FALSE),0)),0)</f>
        <v>0</v>
      </c>
    </row>
    <row r="955" spans="1:6" x14ac:dyDescent="0.25">
      <c r="A955" s="308">
        <f t="shared" si="14"/>
        <v>944</v>
      </c>
      <c r="B955" s="313" t="str">
        <f>IF(+'10. Type 1 Emp Cov. Period Comp'!B964=0," ",+'10. Type 1 Emp Cov. Period Comp'!B964)</f>
        <v xml:space="preserve"> </v>
      </c>
      <c r="C955" s="466" t="str">
        <f>IF(+'10. Type 1 Emp Cov. Period Comp'!C964=0," ",+'10. Type 1 Emp Cov. Period Comp'!C964)</f>
        <v xml:space="preserve"> </v>
      </c>
      <c r="D955" s="313">
        <f>+'10. Type 1 Emp Cov. Period Comp'!AE964</f>
        <v>0</v>
      </c>
      <c r="E955" s="467">
        <f>+'11. Type 1 Emp 2020 FTE'!AG962+'11. Type 1 Emp 2020 FTE'!AH962</f>
        <v>0</v>
      </c>
      <c r="F955" s="313">
        <f>ROUND(IF('10. Type 1 Emp Cov. Period Comp'!B964=0,IF('8. Wage Rate Penalty'!U960=0,0,'8. Wage Rate Penalty'!U960),_xlfn.IFNA(VLOOKUP('10. Type 1 Emp Cov. Period Comp'!B964,'8. Wage Rate Penalty'!$B$17:$U$1016,20,FALSE),0)),0)</f>
        <v>0</v>
      </c>
    </row>
    <row r="956" spans="1:6" x14ac:dyDescent="0.25">
      <c r="A956" s="308">
        <f t="shared" si="14"/>
        <v>945</v>
      </c>
      <c r="B956" s="313" t="str">
        <f>IF(+'10. Type 1 Emp Cov. Period Comp'!B965=0," ",+'10. Type 1 Emp Cov. Period Comp'!B965)</f>
        <v xml:space="preserve"> </v>
      </c>
      <c r="C956" s="466" t="str">
        <f>IF(+'10. Type 1 Emp Cov. Period Comp'!C965=0," ",+'10. Type 1 Emp Cov. Period Comp'!C965)</f>
        <v xml:space="preserve"> </v>
      </c>
      <c r="D956" s="313">
        <f>+'10. Type 1 Emp Cov. Period Comp'!AE965</f>
        <v>0</v>
      </c>
      <c r="E956" s="467">
        <f>+'11. Type 1 Emp 2020 FTE'!AG963+'11. Type 1 Emp 2020 FTE'!AH963</f>
        <v>0</v>
      </c>
      <c r="F956" s="313">
        <f>ROUND(IF('10. Type 1 Emp Cov. Period Comp'!B965=0,IF('8. Wage Rate Penalty'!U961=0,0,'8. Wage Rate Penalty'!U961),_xlfn.IFNA(VLOOKUP('10. Type 1 Emp Cov. Period Comp'!B965,'8. Wage Rate Penalty'!$B$17:$U$1016,20,FALSE),0)),0)</f>
        <v>0</v>
      </c>
    </row>
    <row r="957" spans="1:6" x14ac:dyDescent="0.25">
      <c r="A957" s="308">
        <f t="shared" si="14"/>
        <v>946</v>
      </c>
      <c r="B957" s="313" t="str">
        <f>IF(+'10. Type 1 Emp Cov. Period Comp'!B966=0," ",+'10. Type 1 Emp Cov. Period Comp'!B966)</f>
        <v xml:space="preserve"> </v>
      </c>
      <c r="C957" s="466" t="str">
        <f>IF(+'10. Type 1 Emp Cov. Period Comp'!C966=0," ",+'10. Type 1 Emp Cov. Period Comp'!C966)</f>
        <v xml:space="preserve"> </v>
      </c>
      <c r="D957" s="313">
        <f>+'10. Type 1 Emp Cov. Period Comp'!AE966</f>
        <v>0</v>
      </c>
      <c r="E957" s="467">
        <f>+'11. Type 1 Emp 2020 FTE'!AG964+'11. Type 1 Emp 2020 FTE'!AH964</f>
        <v>0</v>
      </c>
      <c r="F957" s="313">
        <f>ROUND(IF('10. Type 1 Emp Cov. Period Comp'!B966=0,IF('8. Wage Rate Penalty'!U962=0,0,'8. Wage Rate Penalty'!U962),_xlfn.IFNA(VLOOKUP('10. Type 1 Emp Cov. Period Comp'!B966,'8. Wage Rate Penalty'!$B$17:$U$1016,20,FALSE),0)),0)</f>
        <v>0</v>
      </c>
    </row>
    <row r="958" spans="1:6" x14ac:dyDescent="0.25">
      <c r="A958" s="308">
        <f t="shared" si="14"/>
        <v>947</v>
      </c>
      <c r="B958" s="313" t="str">
        <f>IF(+'10. Type 1 Emp Cov. Period Comp'!B967=0," ",+'10. Type 1 Emp Cov. Period Comp'!B967)</f>
        <v xml:space="preserve"> </v>
      </c>
      <c r="C958" s="466" t="str">
        <f>IF(+'10. Type 1 Emp Cov. Period Comp'!C967=0," ",+'10. Type 1 Emp Cov. Period Comp'!C967)</f>
        <v xml:space="preserve"> </v>
      </c>
      <c r="D958" s="313">
        <f>+'10. Type 1 Emp Cov. Period Comp'!AE967</f>
        <v>0</v>
      </c>
      <c r="E958" s="467">
        <f>+'11. Type 1 Emp 2020 FTE'!AG965+'11. Type 1 Emp 2020 FTE'!AH965</f>
        <v>0</v>
      </c>
      <c r="F958" s="313">
        <f>ROUND(IF('10. Type 1 Emp Cov. Period Comp'!B967=0,IF('8. Wage Rate Penalty'!U963=0,0,'8. Wage Rate Penalty'!U963),_xlfn.IFNA(VLOOKUP('10. Type 1 Emp Cov. Period Comp'!B967,'8. Wage Rate Penalty'!$B$17:$U$1016,20,FALSE),0)),0)</f>
        <v>0</v>
      </c>
    </row>
    <row r="959" spans="1:6" x14ac:dyDescent="0.25">
      <c r="A959" s="308">
        <f t="shared" si="14"/>
        <v>948</v>
      </c>
      <c r="B959" s="313" t="str">
        <f>IF(+'10. Type 1 Emp Cov. Period Comp'!B968=0," ",+'10. Type 1 Emp Cov. Period Comp'!B968)</f>
        <v xml:space="preserve"> </v>
      </c>
      <c r="C959" s="466" t="str">
        <f>IF(+'10. Type 1 Emp Cov. Period Comp'!C968=0," ",+'10. Type 1 Emp Cov. Period Comp'!C968)</f>
        <v xml:space="preserve"> </v>
      </c>
      <c r="D959" s="313">
        <f>+'10. Type 1 Emp Cov. Period Comp'!AE968</f>
        <v>0</v>
      </c>
      <c r="E959" s="467">
        <f>+'11. Type 1 Emp 2020 FTE'!AG966+'11. Type 1 Emp 2020 FTE'!AH966</f>
        <v>0</v>
      </c>
      <c r="F959" s="313">
        <f>ROUND(IF('10. Type 1 Emp Cov. Period Comp'!B968=0,IF('8. Wage Rate Penalty'!U964=0,0,'8. Wage Rate Penalty'!U964),_xlfn.IFNA(VLOOKUP('10. Type 1 Emp Cov. Period Comp'!B968,'8. Wage Rate Penalty'!$B$17:$U$1016,20,FALSE),0)),0)</f>
        <v>0</v>
      </c>
    </row>
    <row r="960" spans="1:6" x14ac:dyDescent="0.25">
      <c r="A960" s="308">
        <f t="shared" si="14"/>
        <v>949</v>
      </c>
      <c r="B960" s="313" t="str">
        <f>IF(+'10. Type 1 Emp Cov. Period Comp'!B969=0," ",+'10. Type 1 Emp Cov. Period Comp'!B969)</f>
        <v xml:space="preserve"> </v>
      </c>
      <c r="C960" s="466" t="str">
        <f>IF(+'10. Type 1 Emp Cov. Period Comp'!C969=0," ",+'10. Type 1 Emp Cov. Period Comp'!C969)</f>
        <v xml:space="preserve"> </v>
      </c>
      <c r="D960" s="313">
        <f>+'10. Type 1 Emp Cov. Period Comp'!AE969</f>
        <v>0</v>
      </c>
      <c r="E960" s="467">
        <f>+'11. Type 1 Emp 2020 FTE'!AG967+'11. Type 1 Emp 2020 FTE'!AH967</f>
        <v>0</v>
      </c>
      <c r="F960" s="313">
        <f>ROUND(IF('10. Type 1 Emp Cov. Period Comp'!B969=0,IF('8. Wage Rate Penalty'!U965=0,0,'8. Wage Rate Penalty'!U965),_xlfn.IFNA(VLOOKUP('10. Type 1 Emp Cov. Period Comp'!B969,'8. Wage Rate Penalty'!$B$17:$U$1016,20,FALSE),0)),0)</f>
        <v>0</v>
      </c>
    </row>
    <row r="961" spans="1:6" x14ac:dyDescent="0.25">
      <c r="A961" s="308">
        <f t="shared" si="14"/>
        <v>950</v>
      </c>
      <c r="B961" s="313" t="str">
        <f>IF(+'10. Type 1 Emp Cov. Period Comp'!B970=0," ",+'10. Type 1 Emp Cov. Period Comp'!B970)</f>
        <v xml:space="preserve"> </v>
      </c>
      <c r="C961" s="466" t="str">
        <f>IF(+'10. Type 1 Emp Cov. Period Comp'!C970=0," ",+'10. Type 1 Emp Cov. Period Comp'!C970)</f>
        <v xml:space="preserve"> </v>
      </c>
      <c r="D961" s="313">
        <f>+'10. Type 1 Emp Cov. Period Comp'!AE970</f>
        <v>0</v>
      </c>
      <c r="E961" s="467">
        <f>+'11. Type 1 Emp 2020 FTE'!AG968+'11. Type 1 Emp 2020 FTE'!AH968</f>
        <v>0</v>
      </c>
      <c r="F961" s="313">
        <f>ROUND(IF('10. Type 1 Emp Cov. Period Comp'!B970=0,IF('8. Wage Rate Penalty'!U966=0,0,'8. Wage Rate Penalty'!U966),_xlfn.IFNA(VLOOKUP('10. Type 1 Emp Cov. Period Comp'!B970,'8. Wage Rate Penalty'!$B$17:$U$1016,20,FALSE),0)),0)</f>
        <v>0</v>
      </c>
    </row>
    <row r="962" spans="1:6" x14ac:dyDescent="0.25">
      <c r="A962" s="308">
        <f t="shared" si="14"/>
        <v>951</v>
      </c>
      <c r="B962" s="313" t="str">
        <f>IF(+'10. Type 1 Emp Cov. Period Comp'!B971=0," ",+'10. Type 1 Emp Cov. Period Comp'!B971)</f>
        <v xml:space="preserve"> </v>
      </c>
      <c r="C962" s="466" t="str">
        <f>IF(+'10. Type 1 Emp Cov. Period Comp'!C971=0," ",+'10. Type 1 Emp Cov. Period Comp'!C971)</f>
        <v xml:space="preserve"> </v>
      </c>
      <c r="D962" s="313">
        <f>+'10. Type 1 Emp Cov. Period Comp'!AE971</f>
        <v>0</v>
      </c>
      <c r="E962" s="467">
        <f>+'11. Type 1 Emp 2020 FTE'!AG969+'11. Type 1 Emp 2020 FTE'!AH969</f>
        <v>0</v>
      </c>
      <c r="F962" s="313">
        <f>ROUND(IF('10. Type 1 Emp Cov. Period Comp'!B971=0,IF('8. Wage Rate Penalty'!U967=0,0,'8. Wage Rate Penalty'!U967),_xlfn.IFNA(VLOOKUP('10. Type 1 Emp Cov. Period Comp'!B971,'8. Wage Rate Penalty'!$B$17:$U$1016,20,FALSE),0)),0)</f>
        <v>0</v>
      </c>
    </row>
    <row r="963" spans="1:6" x14ac:dyDescent="0.25">
      <c r="A963" s="308">
        <f t="shared" si="14"/>
        <v>952</v>
      </c>
      <c r="B963" s="313" t="str">
        <f>IF(+'10. Type 1 Emp Cov. Period Comp'!B972=0," ",+'10. Type 1 Emp Cov. Period Comp'!B972)</f>
        <v xml:space="preserve"> </v>
      </c>
      <c r="C963" s="466" t="str">
        <f>IF(+'10. Type 1 Emp Cov. Period Comp'!C972=0," ",+'10. Type 1 Emp Cov. Period Comp'!C972)</f>
        <v xml:space="preserve"> </v>
      </c>
      <c r="D963" s="313">
        <f>+'10. Type 1 Emp Cov. Period Comp'!AE972</f>
        <v>0</v>
      </c>
      <c r="E963" s="467">
        <f>+'11. Type 1 Emp 2020 FTE'!AG970+'11. Type 1 Emp 2020 FTE'!AH970</f>
        <v>0</v>
      </c>
      <c r="F963" s="313">
        <f>ROUND(IF('10. Type 1 Emp Cov. Period Comp'!B972=0,IF('8. Wage Rate Penalty'!U968=0,0,'8. Wage Rate Penalty'!U968),_xlfn.IFNA(VLOOKUP('10. Type 1 Emp Cov. Period Comp'!B972,'8. Wage Rate Penalty'!$B$17:$U$1016,20,FALSE),0)),0)</f>
        <v>0</v>
      </c>
    </row>
    <row r="964" spans="1:6" x14ac:dyDescent="0.25">
      <c r="A964" s="308">
        <f t="shared" si="14"/>
        <v>953</v>
      </c>
      <c r="B964" s="313" t="str">
        <f>IF(+'10. Type 1 Emp Cov. Period Comp'!B973=0," ",+'10. Type 1 Emp Cov. Period Comp'!B973)</f>
        <v xml:space="preserve"> </v>
      </c>
      <c r="C964" s="466" t="str">
        <f>IF(+'10. Type 1 Emp Cov. Period Comp'!C973=0," ",+'10. Type 1 Emp Cov. Period Comp'!C973)</f>
        <v xml:space="preserve"> </v>
      </c>
      <c r="D964" s="313">
        <f>+'10. Type 1 Emp Cov. Period Comp'!AE973</f>
        <v>0</v>
      </c>
      <c r="E964" s="467">
        <f>+'11. Type 1 Emp 2020 FTE'!AG971+'11. Type 1 Emp 2020 FTE'!AH971</f>
        <v>0</v>
      </c>
      <c r="F964" s="313">
        <f>ROUND(IF('10. Type 1 Emp Cov. Period Comp'!B973=0,IF('8. Wage Rate Penalty'!U969=0,0,'8. Wage Rate Penalty'!U969),_xlfn.IFNA(VLOOKUP('10. Type 1 Emp Cov. Period Comp'!B973,'8. Wage Rate Penalty'!$B$17:$U$1016,20,FALSE),0)),0)</f>
        <v>0</v>
      </c>
    </row>
    <row r="965" spans="1:6" x14ac:dyDescent="0.25">
      <c r="A965" s="308">
        <f t="shared" si="14"/>
        <v>954</v>
      </c>
      <c r="B965" s="313" t="str">
        <f>IF(+'10. Type 1 Emp Cov. Period Comp'!B974=0," ",+'10. Type 1 Emp Cov. Period Comp'!B974)</f>
        <v xml:space="preserve"> </v>
      </c>
      <c r="C965" s="466" t="str">
        <f>IF(+'10. Type 1 Emp Cov. Period Comp'!C974=0," ",+'10. Type 1 Emp Cov. Period Comp'!C974)</f>
        <v xml:space="preserve"> </v>
      </c>
      <c r="D965" s="313">
        <f>+'10. Type 1 Emp Cov. Period Comp'!AE974</f>
        <v>0</v>
      </c>
      <c r="E965" s="467">
        <f>+'11. Type 1 Emp 2020 FTE'!AG972+'11. Type 1 Emp 2020 FTE'!AH972</f>
        <v>0</v>
      </c>
      <c r="F965" s="313">
        <f>ROUND(IF('10. Type 1 Emp Cov. Period Comp'!B974=0,IF('8. Wage Rate Penalty'!U970=0,0,'8. Wage Rate Penalty'!U970),_xlfn.IFNA(VLOOKUP('10. Type 1 Emp Cov. Period Comp'!B974,'8. Wage Rate Penalty'!$B$17:$U$1016,20,FALSE),0)),0)</f>
        <v>0</v>
      </c>
    </row>
    <row r="966" spans="1:6" x14ac:dyDescent="0.25">
      <c r="A966" s="308">
        <f t="shared" si="14"/>
        <v>955</v>
      </c>
      <c r="B966" s="313" t="str">
        <f>IF(+'10. Type 1 Emp Cov. Period Comp'!B975=0," ",+'10. Type 1 Emp Cov. Period Comp'!B975)</f>
        <v xml:space="preserve"> </v>
      </c>
      <c r="C966" s="466" t="str">
        <f>IF(+'10. Type 1 Emp Cov. Period Comp'!C975=0," ",+'10. Type 1 Emp Cov. Period Comp'!C975)</f>
        <v xml:space="preserve"> </v>
      </c>
      <c r="D966" s="313">
        <f>+'10. Type 1 Emp Cov. Period Comp'!AE975</f>
        <v>0</v>
      </c>
      <c r="E966" s="467">
        <f>+'11. Type 1 Emp 2020 FTE'!AG973+'11. Type 1 Emp 2020 FTE'!AH973</f>
        <v>0</v>
      </c>
      <c r="F966" s="313">
        <f>ROUND(IF('10. Type 1 Emp Cov. Period Comp'!B975=0,IF('8. Wage Rate Penalty'!U971=0,0,'8. Wage Rate Penalty'!U971),_xlfn.IFNA(VLOOKUP('10. Type 1 Emp Cov. Period Comp'!B975,'8. Wage Rate Penalty'!$B$17:$U$1016,20,FALSE),0)),0)</f>
        <v>0</v>
      </c>
    </row>
    <row r="967" spans="1:6" x14ac:dyDescent="0.25">
      <c r="A967" s="308">
        <f t="shared" si="14"/>
        <v>956</v>
      </c>
      <c r="B967" s="313" t="str">
        <f>IF(+'10. Type 1 Emp Cov. Period Comp'!B976=0," ",+'10. Type 1 Emp Cov. Period Comp'!B976)</f>
        <v xml:space="preserve"> </v>
      </c>
      <c r="C967" s="466" t="str">
        <f>IF(+'10. Type 1 Emp Cov. Period Comp'!C976=0," ",+'10. Type 1 Emp Cov. Period Comp'!C976)</f>
        <v xml:space="preserve"> </v>
      </c>
      <c r="D967" s="313">
        <f>+'10. Type 1 Emp Cov. Period Comp'!AE976</f>
        <v>0</v>
      </c>
      <c r="E967" s="467">
        <f>+'11. Type 1 Emp 2020 FTE'!AG974+'11. Type 1 Emp 2020 FTE'!AH974</f>
        <v>0</v>
      </c>
      <c r="F967" s="313">
        <f>ROUND(IF('10. Type 1 Emp Cov. Period Comp'!B976=0,IF('8. Wage Rate Penalty'!U972=0,0,'8. Wage Rate Penalty'!U972),_xlfn.IFNA(VLOOKUP('10. Type 1 Emp Cov. Period Comp'!B976,'8. Wage Rate Penalty'!$B$17:$U$1016,20,FALSE),0)),0)</f>
        <v>0</v>
      </c>
    </row>
    <row r="968" spans="1:6" x14ac:dyDescent="0.25">
      <c r="A968" s="308">
        <f t="shared" si="14"/>
        <v>957</v>
      </c>
      <c r="B968" s="313" t="str">
        <f>IF(+'10. Type 1 Emp Cov. Period Comp'!B977=0," ",+'10. Type 1 Emp Cov. Period Comp'!B977)</f>
        <v xml:space="preserve"> </v>
      </c>
      <c r="C968" s="466" t="str">
        <f>IF(+'10. Type 1 Emp Cov. Period Comp'!C977=0," ",+'10. Type 1 Emp Cov. Period Comp'!C977)</f>
        <v xml:space="preserve"> </v>
      </c>
      <c r="D968" s="313">
        <f>+'10. Type 1 Emp Cov. Period Comp'!AE977</f>
        <v>0</v>
      </c>
      <c r="E968" s="467">
        <f>+'11. Type 1 Emp 2020 FTE'!AG975+'11. Type 1 Emp 2020 FTE'!AH975</f>
        <v>0</v>
      </c>
      <c r="F968" s="313">
        <f>ROUND(IF('10. Type 1 Emp Cov. Period Comp'!B977=0,IF('8. Wage Rate Penalty'!U973=0,0,'8. Wage Rate Penalty'!U973),_xlfn.IFNA(VLOOKUP('10. Type 1 Emp Cov. Period Comp'!B977,'8. Wage Rate Penalty'!$B$17:$U$1016,20,FALSE),0)),0)</f>
        <v>0</v>
      </c>
    </row>
    <row r="969" spans="1:6" x14ac:dyDescent="0.25">
      <c r="A969" s="308">
        <f t="shared" si="14"/>
        <v>958</v>
      </c>
      <c r="B969" s="313" t="str">
        <f>IF(+'10. Type 1 Emp Cov. Period Comp'!B978=0," ",+'10. Type 1 Emp Cov. Period Comp'!B978)</f>
        <v xml:space="preserve"> </v>
      </c>
      <c r="C969" s="466" t="str">
        <f>IF(+'10. Type 1 Emp Cov. Period Comp'!C978=0," ",+'10. Type 1 Emp Cov. Period Comp'!C978)</f>
        <v xml:space="preserve"> </v>
      </c>
      <c r="D969" s="313">
        <f>+'10. Type 1 Emp Cov. Period Comp'!AE978</f>
        <v>0</v>
      </c>
      <c r="E969" s="467">
        <f>+'11. Type 1 Emp 2020 FTE'!AG976+'11. Type 1 Emp 2020 FTE'!AH976</f>
        <v>0</v>
      </c>
      <c r="F969" s="313">
        <f>ROUND(IF('10. Type 1 Emp Cov. Period Comp'!B978=0,IF('8. Wage Rate Penalty'!U974=0,0,'8. Wage Rate Penalty'!U974),_xlfn.IFNA(VLOOKUP('10. Type 1 Emp Cov. Period Comp'!B978,'8. Wage Rate Penalty'!$B$17:$U$1016,20,FALSE),0)),0)</f>
        <v>0</v>
      </c>
    </row>
    <row r="970" spans="1:6" x14ac:dyDescent="0.25">
      <c r="A970" s="308">
        <f t="shared" si="14"/>
        <v>959</v>
      </c>
      <c r="B970" s="313" t="str">
        <f>IF(+'10. Type 1 Emp Cov. Period Comp'!B979=0," ",+'10. Type 1 Emp Cov. Period Comp'!B979)</f>
        <v xml:space="preserve"> </v>
      </c>
      <c r="C970" s="466" t="str">
        <f>IF(+'10. Type 1 Emp Cov. Period Comp'!C979=0," ",+'10. Type 1 Emp Cov. Period Comp'!C979)</f>
        <v xml:space="preserve"> </v>
      </c>
      <c r="D970" s="313">
        <f>+'10. Type 1 Emp Cov. Period Comp'!AE979</f>
        <v>0</v>
      </c>
      <c r="E970" s="467">
        <f>+'11. Type 1 Emp 2020 FTE'!AG977+'11. Type 1 Emp 2020 FTE'!AH977</f>
        <v>0</v>
      </c>
      <c r="F970" s="313">
        <f>ROUND(IF('10. Type 1 Emp Cov. Period Comp'!B979=0,IF('8. Wage Rate Penalty'!U975=0,0,'8. Wage Rate Penalty'!U975),_xlfn.IFNA(VLOOKUP('10. Type 1 Emp Cov. Period Comp'!B979,'8. Wage Rate Penalty'!$B$17:$U$1016,20,FALSE),0)),0)</f>
        <v>0</v>
      </c>
    </row>
    <row r="971" spans="1:6" x14ac:dyDescent="0.25">
      <c r="A971" s="308">
        <f t="shared" si="14"/>
        <v>960</v>
      </c>
      <c r="B971" s="313" t="str">
        <f>IF(+'10. Type 1 Emp Cov. Period Comp'!B980=0," ",+'10. Type 1 Emp Cov. Period Comp'!B980)</f>
        <v xml:space="preserve"> </v>
      </c>
      <c r="C971" s="466" t="str">
        <f>IF(+'10. Type 1 Emp Cov. Period Comp'!C980=0," ",+'10. Type 1 Emp Cov. Period Comp'!C980)</f>
        <v xml:space="preserve"> </v>
      </c>
      <c r="D971" s="313">
        <f>+'10. Type 1 Emp Cov. Period Comp'!AE980</f>
        <v>0</v>
      </c>
      <c r="E971" s="467">
        <f>+'11. Type 1 Emp 2020 FTE'!AG978+'11. Type 1 Emp 2020 FTE'!AH978</f>
        <v>0</v>
      </c>
      <c r="F971" s="313">
        <f>ROUND(IF('10. Type 1 Emp Cov. Period Comp'!B980=0,IF('8. Wage Rate Penalty'!U976=0,0,'8. Wage Rate Penalty'!U976),_xlfn.IFNA(VLOOKUP('10. Type 1 Emp Cov. Period Comp'!B980,'8. Wage Rate Penalty'!$B$17:$U$1016,20,FALSE),0)),0)</f>
        <v>0</v>
      </c>
    </row>
    <row r="972" spans="1:6" x14ac:dyDescent="0.25">
      <c r="A972" s="308">
        <f t="shared" si="14"/>
        <v>961</v>
      </c>
      <c r="B972" s="313" t="str">
        <f>IF(+'10. Type 1 Emp Cov. Period Comp'!B981=0," ",+'10. Type 1 Emp Cov. Period Comp'!B981)</f>
        <v xml:space="preserve"> </v>
      </c>
      <c r="C972" s="466" t="str">
        <f>IF(+'10. Type 1 Emp Cov. Period Comp'!C981=0," ",+'10. Type 1 Emp Cov. Period Comp'!C981)</f>
        <v xml:space="preserve"> </v>
      </c>
      <c r="D972" s="313">
        <f>+'10. Type 1 Emp Cov. Period Comp'!AE981</f>
        <v>0</v>
      </c>
      <c r="E972" s="467">
        <f>+'11. Type 1 Emp 2020 FTE'!AG979+'11. Type 1 Emp 2020 FTE'!AH979</f>
        <v>0</v>
      </c>
      <c r="F972" s="313">
        <f>ROUND(IF('10. Type 1 Emp Cov. Period Comp'!B981=0,IF('8. Wage Rate Penalty'!U977=0,0,'8. Wage Rate Penalty'!U977),_xlfn.IFNA(VLOOKUP('10. Type 1 Emp Cov. Period Comp'!B981,'8. Wage Rate Penalty'!$B$17:$U$1016,20,FALSE),0)),0)</f>
        <v>0</v>
      </c>
    </row>
    <row r="973" spans="1:6" x14ac:dyDescent="0.25">
      <c r="A973" s="308">
        <f t="shared" si="14"/>
        <v>962</v>
      </c>
      <c r="B973" s="313" t="str">
        <f>IF(+'10. Type 1 Emp Cov. Period Comp'!B982=0," ",+'10. Type 1 Emp Cov. Period Comp'!B982)</f>
        <v xml:space="preserve"> </v>
      </c>
      <c r="C973" s="466" t="str">
        <f>IF(+'10. Type 1 Emp Cov. Period Comp'!C982=0," ",+'10. Type 1 Emp Cov. Period Comp'!C982)</f>
        <v xml:space="preserve"> </v>
      </c>
      <c r="D973" s="313">
        <f>+'10. Type 1 Emp Cov. Period Comp'!AE982</f>
        <v>0</v>
      </c>
      <c r="E973" s="467">
        <f>+'11. Type 1 Emp 2020 FTE'!AG980+'11. Type 1 Emp 2020 FTE'!AH980</f>
        <v>0</v>
      </c>
      <c r="F973" s="313">
        <f>ROUND(IF('10. Type 1 Emp Cov. Period Comp'!B982=0,IF('8. Wage Rate Penalty'!U978=0,0,'8. Wage Rate Penalty'!U978),_xlfn.IFNA(VLOOKUP('10. Type 1 Emp Cov. Period Comp'!B982,'8. Wage Rate Penalty'!$B$17:$U$1016,20,FALSE),0)),0)</f>
        <v>0</v>
      </c>
    </row>
    <row r="974" spans="1:6" x14ac:dyDescent="0.25">
      <c r="A974" s="308">
        <f t="shared" ref="A974:A1011" si="15">+A973+1</f>
        <v>963</v>
      </c>
      <c r="B974" s="313" t="str">
        <f>IF(+'10. Type 1 Emp Cov. Period Comp'!B983=0," ",+'10. Type 1 Emp Cov. Period Comp'!B983)</f>
        <v xml:space="preserve"> </v>
      </c>
      <c r="C974" s="466" t="str">
        <f>IF(+'10. Type 1 Emp Cov. Period Comp'!C983=0," ",+'10. Type 1 Emp Cov. Period Comp'!C983)</f>
        <v xml:space="preserve"> </v>
      </c>
      <c r="D974" s="313">
        <f>+'10. Type 1 Emp Cov. Period Comp'!AE983</f>
        <v>0</v>
      </c>
      <c r="E974" s="467">
        <f>+'11. Type 1 Emp 2020 FTE'!AG981+'11. Type 1 Emp 2020 FTE'!AH981</f>
        <v>0</v>
      </c>
      <c r="F974" s="313">
        <f>ROUND(IF('10. Type 1 Emp Cov. Period Comp'!B983=0,IF('8. Wage Rate Penalty'!U979=0,0,'8. Wage Rate Penalty'!U979),_xlfn.IFNA(VLOOKUP('10. Type 1 Emp Cov. Period Comp'!B983,'8. Wage Rate Penalty'!$B$17:$U$1016,20,FALSE),0)),0)</f>
        <v>0</v>
      </c>
    </row>
    <row r="975" spans="1:6" x14ac:dyDescent="0.25">
      <c r="A975" s="308">
        <f t="shared" si="15"/>
        <v>964</v>
      </c>
      <c r="B975" s="313" t="str">
        <f>IF(+'10. Type 1 Emp Cov. Period Comp'!B984=0," ",+'10. Type 1 Emp Cov. Period Comp'!B984)</f>
        <v xml:space="preserve"> </v>
      </c>
      <c r="C975" s="466" t="str">
        <f>IF(+'10. Type 1 Emp Cov. Period Comp'!C984=0," ",+'10. Type 1 Emp Cov. Period Comp'!C984)</f>
        <v xml:space="preserve"> </v>
      </c>
      <c r="D975" s="313">
        <f>+'10. Type 1 Emp Cov. Period Comp'!AE984</f>
        <v>0</v>
      </c>
      <c r="E975" s="467">
        <f>+'11. Type 1 Emp 2020 FTE'!AG982+'11. Type 1 Emp 2020 FTE'!AH982</f>
        <v>0</v>
      </c>
      <c r="F975" s="313">
        <f>ROUND(IF('10. Type 1 Emp Cov. Period Comp'!B984=0,IF('8. Wage Rate Penalty'!U980=0,0,'8. Wage Rate Penalty'!U980),_xlfn.IFNA(VLOOKUP('10. Type 1 Emp Cov. Period Comp'!B984,'8. Wage Rate Penalty'!$B$17:$U$1016,20,FALSE),0)),0)</f>
        <v>0</v>
      </c>
    </row>
    <row r="976" spans="1:6" x14ac:dyDescent="0.25">
      <c r="A976" s="308">
        <f t="shared" si="15"/>
        <v>965</v>
      </c>
      <c r="B976" s="313" t="str">
        <f>IF(+'10. Type 1 Emp Cov. Period Comp'!B985=0," ",+'10. Type 1 Emp Cov. Period Comp'!B985)</f>
        <v xml:space="preserve"> </v>
      </c>
      <c r="C976" s="466" t="str">
        <f>IF(+'10. Type 1 Emp Cov. Period Comp'!C985=0," ",+'10. Type 1 Emp Cov. Period Comp'!C985)</f>
        <v xml:space="preserve"> </v>
      </c>
      <c r="D976" s="313">
        <f>+'10. Type 1 Emp Cov. Period Comp'!AE985</f>
        <v>0</v>
      </c>
      <c r="E976" s="467">
        <f>+'11. Type 1 Emp 2020 FTE'!AG983+'11. Type 1 Emp 2020 FTE'!AH983</f>
        <v>0</v>
      </c>
      <c r="F976" s="313">
        <f>ROUND(IF('10. Type 1 Emp Cov. Period Comp'!B985=0,IF('8. Wage Rate Penalty'!U981=0,0,'8. Wage Rate Penalty'!U981),_xlfn.IFNA(VLOOKUP('10. Type 1 Emp Cov. Period Comp'!B985,'8. Wage Rate Penalty'!$B$17:$U$1016,20,FALSE),0)),0)</f>
        <v>0</v>
      </c>
    </row>
    <row r="977" spans="1:6" x14ac:dyDescent="0.25">
      <c r="A977" s="308">
        <f t="shared" si="15"/>
        <v>966</v>
      </c>
      <c r="B977" s="313" t="str">
        <f>IF(+'10. Type 1 Emp Cov. Period Comp'!B986=0," ",+'10. Type 1 Emp Cov. Period Comp'!B986)</f>
        <v xml:space="preserve"> </v>
      </c>
      <c r="C977" s="466" t="str">
        <f>IF(+'10. Type 1 Emp Cov. Period Comp'!C986=0," ",+'10. Type 1 Emp Cov. Period Comp'!C986)</f>
        <v xml:space="preserve"> </v>
      </c>
      <c r="D977" s="313">
        <f>+'10. Type 1 Emp Cov. Period Comp'!AE986</f>
        <v>0</v>
      </c>
      <c r="E977" s="467">
        <f>+'11. Type 1 Emp 2020 FTE'!AG984+'11. Type 1 Emp 2020 FTE'!AH984</f>
        <v>0</v>
      </c>
      <c r="F977" s="313">
        <f>ROUND(IF('10. Type 1 Emp Cov. Period Comp'!B986=0,IF('8. Wage Rate Penalty'!U982=0,0,'8. Wage Rate Penalty'!U982),_xlfn.IFNA(VLOOKUP('10. Type 1 Emp Cov. Period Comp'!B986,'8. Wage Rate Penalty'!$B$17:$U$1016,20,FALSE),0)),0)</f>
        <v>0</v>
      </c>
    </row>
    <row r="978" spans="1:6" x14ac:dyDescent="0.25">
      <c r="A978" s="308">
        <f t="shared" si="15"/>
        <v>967</v>
      </c>
      <c r="B978" s="313" t="str">
        <f>IF(+'10. Type 1 Emp Cov. Period Comp'!B987=0," ",+'10. Type 1 Emp Cov. Period Comp'!B987)</f>
        <v xml:space="preserve"> </v>
      </c>
      <c r="C978" s="466" t="str">
        <f>IF(+'10. Type 1 Emp Cov. Period Comp'!C987=0," ",+'10. Type 1 Emp Cov. Period Comp'!C987)</f>
        <v xml:space="preserve"> </v>
      </c>
      <c r="D978" s="313">
        <f>+'10. Type 1 Emp Cov. Period Comp'!AE987</f>
        <v>0</v>
      </c>
      <c r="E978" s="467">
        <f>+'11. Type 1 Emp 2020 FTE'!AG985+'11. Type 1 Emp 2020 FTE'!AH985</f>
        <v>0</v>
      </c>
      <c r="F978" s="313">
        <f>ROUND(IF('10. Type 1 Emp Cov. Period Comp'!B987=0,IF('8. Wage Rate Penalty'!U983=0,0,'8. Wage Rate Penalty'!U983),_xlfn.IFNA(VLOOKUP('10. Type 1 Emp Cov. Period Comp'!B987,'8. Wage Rate Penalty'!$B$17:$U$1016,20,FALSE),0)),0)</f>
        <v>0</v>
      </c>
    </row>
    <row r="979" spans="1:6" x14ac:dyDescent="0.25">
      <c r="A979" s="308">
        <f t="shared" si="15"/>
        <v>968</v>
      </c>
      <c r="B979" s="313" t="str">
        <f>IF(+'10. Type 1 Emp Cov. Period Comp'!B988=0," ",+'10. Type 1 Emp Cov. Period Comp'!B988)</f>
        <v xml:space="preserve"> </v>
      </c>
      <c r="C979" s="466" t="str">
        <f>IF(+'10. Type 1 Emp Cov. Period Comp'!C988=0," ",+'10. Type 1 Emp Cov. Period Comp'!C988)</f>
        <v xml:space="preserve"> </v>
      </c>
      <c r="D979" s="313">
        <f>+'10. Type 1 Emp Cov. Period Comp'!AE988</f>
        <v>0</v>
      </c>
      <c r="E979" s="467">
        <f>+'11. Type 1 Emp 2020 FTE'!AG986+'11. Type 1 Emp 2020 FTE'!AH986</f>
        <v>0</v>
      </c>
      <c r="F979" s="313">
        <f>ROUND(IF('10. Type 1 Emp Cov. Period Comp'!B988=0,IF('8. Wage Rate Penalty'!U984=0,0,'8. Wage Rate Penalty'!U984),_xlfn.IFNA(VLOOKUP('10. Type 1 Emp Cov. Period Comp'!B988,'8. Wage Rate Penalty'!$B$17:$U$1016,20,FALSE),0)),0)</f>
        <v>0</v>
      </c>
    </row>
    <row r="980" spans="1:6" x14ac:dyDescent="0.25">
      <c r="A980" s="308">
        <f t="shared" si="15"/>
        <v>969</v>
      </c>
      <c r="B980" s="313" t="str">
        <f>IF(+'10. Type 1 Emp Cov. Period Comp'!B989=0," ",+'10. Type 1 Emp Cov. Period Comp'!B989)</f>
        <v xml:space="preserve"> </v>
      </c>
      <c r="C980" s="466" t="str">
        <f>IF(+'10. Type 1 Emp Cov. Period Comp'!C989=0," ",+'10. Type 1 Emp Cov. Period Comp'!C989)</f>
        <v xml:space="preserve"> </v>
      </c>
      <c r="D980" s="313">
        <f>+'10. Type 1 Emp Cov. Period Comp'!AE989</f>
        <v>0</v>
      </c>
      <c r="E980" s="467">
        <f>+'11. Type 1 Emp 2020 FTE'!AG987+'11. Type 1 Emp 2020 FTE'!AH987</f>
        <v>0</v>
      </c>
      <c r="F980" s="313">
        <f>ROUND(IF('10. Type 1 Emp Cov. Period Comp'!B989=0,IF('8. Wage Rate Penalty'!U985=0,0,'8. Wage Rate Penalty'!U985),_xlfn.IFNA(VLOOKUP('10. Type 1 Emp Cov. Period Comp'!B989,'8. Wage Rate Penalty'!$B$17:$U$1016,20,FALSE),0)),0)</f>
        <v>0</v>
      </c>
    </row>
    <row r="981" spans="1:6" x14ac:dyDescent="0.25">
      <c r="A981" s="308">
        <f t="shared" si="15"/>
        <v>970</v>
      </c>
      <c r="B981" s="313" t="str">
        <f>IF(+'10. Type 1 Emp Cov. Period Comp'!B990=0," ",+'10. Type 1 Emp Cov. Period Comp'!B990)</f>
        <v xml:space="preserve"> </v>
      </c>
      <c r="C981" s="466" t="str">
        <f>IF(+'10. Type 1 Emp Cov. Period Comp'!C990=0," ",+'10. Type 1 Emp Cov. Period Comp'!C990)</f>
        <v xml:space="preserve"> </v>
      </c>
      <c r="D981" s="313">
        <f>+'10. Type 1 Emp Cov. Period Comp'!AE990</f>
        <v>0</v>
      </c>
      <c r="E981" s="467">
        <f>+'11. Type 1 Emp 2020 FTE'!AG988+'11. Type 1 Emp 2020 FTE'!AH988</f>
        <v>0</v>
      </c>
      <c r="F981" s="313">
        <f>ROUND(IF('10. Type 1 Emp Cov. Period Comp'!B990=0,IF('8. Wage Rate Penalty'!U986=0,0,'8. Wage Rate Penalty'!U986),_xlfn.IFNA(VLOOKUP('10. Type 1 Emp Cov. Period Comp'!B990,'8. Wage Rate Penalty'!$B$17:$U$1016,20,FALSE),0)),0)</f>
        <v>0</v>
      </c>
    </row>
    <row r="982" spans="1:6" x14ac:dyDescent="0.25">
      <c r="A982" s="308">
        <f t="shared" si="15"/>
        <v>971</v>
      </c>
      <c r="B982" s="313" t="str">
        <f>IF(+'10. Type 1 Emp Cov. Period Comp'!B991=0," ",+'10. Type 1 Emp Cov. Period Comp'!B991)</f>
        <v xml:space="preserve"> </v>
      </c>
      <c r="C982" s="466" t="str">
        <f>IF(+'10. Type 1 Emp Cov. Period Comp'!C991=0," ",+'10. Type 1 Emp Cov. Period Comp'!C991)</f>
        <v xml:space="preserve"> </v>
      </c>
      <c r="D982" s="313">
        <f>+'10. Type 1 Emp Cov. Period Comp'!AE991</f>
        <v>0</v>
      </c>
      <c r="E982" s="467">
        <f>+'11. Type 1 Emp 2020 FTE'!AG989+'11. Type 1 Emp 2020 FTE'!AH989</f>
        <v>0</v>
      </c>
      <c r="F982" s="313">
        <f>ROUND(IF('10. Type 1 Emp Cov. Period Comp'!B991=0,IF('8. Wage Rate Penalty'!U987=0,0,'8. Wage Rate Penalty'!U987),_xlfn.IFNA(VLOOKUP('10. Type 1 Emp Cov. Period Comp'!B991,'8. Wage Rate Penalty'!$B$17:$U$1016,20,FALSE),0)),0)</f>
        <v>0</v>
      </c>
    </row>
    <row r="983" spans="1:6" x14ac:dyDescent="0.25">
      <c r="A983" s="308">
        <f t="shared" si="15"/>
        <v>972</v>
      </c>
      <c r="B983" s="313" t="str">
        <f>IF(+'10. Type 1 Emp Cov. Period Comp'!B992=0," ",+'10. Type 1 Emp Cov. Period Comp'!B992)</f>
        <v xml:space="preserve"> </v>
      </c>
      <c r="C983" s="466" t="str">
        <f>IF(+'10. Type 1 Emp Cov. Period Comp'!C992=0," ",+'10. Type 1 Emp Cov. Period Comp'!C992)</f>
        <v xml:space="preserve"> </v>
      </c>
      <c r="D983" s="313">
        <f>+'10. Type 1 Emp Cov. Period Comp'!AE992</f>
        <v>0</v>
      </c>
      <c r="E983" s="467">
        <f>+'11. Type 1 Emp 2020 FTE'!AG990+'11. Type 1 Emp 2020 FTE'!AH990</f>
        <v>0</v>
      </c>
      <c r="F983" s="313">
        <f>ROUND(IF('10. Type 1 Emp Cov. Period Comp'!B992=0,IF('8. Wage Rate Penalty'!U988=0,0,'8. Wage Rate Penalty'!U988),_xlfn.IFNA(VLOOKUP('10. Type 1 Emp Cov. Period Comp'!B992,'8. Wage Rate Penalty'!$B$17:$U$1016,20,FALSE),0)),0)</f>
        <v>0</v>
      </c>
    </row>
    <row r="984" spans="1:6" x14ac:dyDescent="0.25">
      <c r="A984" s="308">
        <f t="shared" si="15"/>
        <v>973</v>
      </c>
      <c r="B984" s="313" t="str">
        <f>IF(+'10. Type 1 Emp Cov. Period Comp'!B993=0," ",+'10. Type 1 Emp Cov. Period Comp'!B993)</f>
        <v xml:space="preserve"> </v>
      </c>
      <c r="C984" s="466" t="str">
        <f>IF(+'10. Type 1 Emp Cov. Period Comp'!C993=0," ",+'10. Type 1 Emp Cov. Period Comp'!C993)</f>
        <v xml:space="preserve"> </v>
      </c>
      <c r="D984" s="313">
        <f>+'10. Type 1 Emp Cov. Period Comp'!AE993</f>
        <v>0</v>
      </c>
      <c r="E984" s="467">
        <f>+'11. Type 1 Emp 2020 FTE'!AG991+'11. Type 1 Emp 2020 FTE'!AH991</f>
        <v>0</v>
      </c>
      <c r="F984" s="313">
        <f>ROUND(IF('10. Type 1 Emp Cov. Period Comp'!B993=0,IF('8. Wage Rate Penalty'!U989=0,0,'8. Wage Rate Penalty'!U989),_xlfn.IFNA(VLOOKUP('10. Type 1 Emp Cov. Period Comp'!B993,'8. Wage Rate Penalty'!$B$17:$U$1016,20,FALSE),0)),0)</f>
        <v>0</v>
      </c>
    </row>
    <row r="985" spans="1:6" x14ac:dyDescent="0.25">
      <c r="A985" s="308">
        <f t="shared" si="15"/>
        <v>974</v>
      </c>
      <c r="B985" s="313" t="str">
        <f>IF(+'10. Type 1 Emp Cov. Period Comp'!B994=0," ",+'10. Type 1 Emp Cov. Period Comp'!B994)</f>
        <v xml:space="preserve"> </v>
      </c>
      <c r="C985" s="466" t="str">
        <f>IF(+'10. Type 1 Emp Cov. Period Comp'!C994=0," ",+'10. Type 1 Emp Cov. Period Comp'!C994)</f>
        <v xml:space="preserve"> </v>
      </c>
      <c r="D985" s="313">
        <f>+'10. Type 1 Emp Cov. Period Comp'!AE994</f>
        <v>0</v>
      </c>
      <c r="E985" s="467">
        <f>+'11. Type 1 Emp 2020 FTE'!AG992+'11. Type 1 Emp 2020 FTE'!AH992</f>
        <v>0</v>
      </c>
      <c r="F985" s="313">
        <f>ROUND(IF('10. Type 1 Emp Cov. Period Comp'!B994=0,IF('8. Wage Rate Penalty'!U990=0,0,'8. Wage Rate Penalty'!U990),_xlfn.IFNA(VLOOKUP('10. Type 1 Emp Cov. Period Comp'!B994,'8. Wage Rate Penalty'!$B$17:$U$1016,20,FALSE),0)),0)</f>
        <v>0</v>
      </c>
    </row>
    <row r="986" spans="1:6" x14ac:dyDescent="0.25">
      <c r="A986" s="308">
        <f t="shared" si="15"/>
        <v>975</v>
      </c>
      <c r="B986" s="313" t="str">
        <f>IF(+'10. Type 1 Emp Cov. Period Comp'!B995=0," ",+'10. Type 1 Emp Cov. Period Comp'!B995)</f>
        <v xml:space="preserve"> </v>
      </c>
      <c r="C986" s="466" t="str">
        <f>IF(+'10. Type 1 Emp Cov. Period Comp'!C995=0," ",+'10. Type 1 Emp Cov. Period Comp'!C995)</f>
        <v xml:space="preserve"> </v>
      </c>
      <c r="D986" s="313">
        <f>+'10. Type 1 Emp Cov. Period Comp'!AE995</f>
        <v>0</v>
      </c>
      <c r="E986" s="467">
        <f>+'11. Type 1 Emp 2020 FTE'!AG993+'11. Type 1 Emp 2020 FTE'!AH993</f>
        <v>0</v>
      </c>
      <c r="F986" s="313">
        <f>ROUND(IF('10. Type 1 Emp Cov. Period Comp'!B995=0,IF('8. Wage Rate Penalty'!U991=0,0,'8. Wage Rate Penalty'!U991),_xlfn.IFNA(VLOOKUP('10. Type 1 Emp Cov. Period Comp'!B995,'8. Wage Rate Penalty'!$B$17:$U$1016,20,FALSE),0)),0)</f>
        <v>0</v>
      </c>
    </row>
    <row r="987" spans="1:6" x14ac:dyDescent="0.25">
      <c r="A987" s="308">
        <f t="shared" si="15"/>
        <v>976</v>
      </c>
      <c r="B987" s="313" t="str">
        <f>IF(+'10. Type 1 Emp Cov. Period Comp'!B996=0," ",+'10. Type 1 Emp Cov. Period Comp'!B996)</f>
        <v xml:space="preserve"> </v>
      </c>
      <c r="C987" s="466" t="str">
        <f>IF(+'10. Type 1 Emp Cov. Period Comp'!C996=0," ",+'10. Type 1 Emp Cov. Period Comp'!C996)</f>
        <v xml:space="preserve"> </v>
      </c>
      <c r="D987" s="313">
        <f>+'10. Type 1 Emp Cov. Period Comp'!AE996</f>
        <v>0</v>
      </c>
      <c r="E987" s="467">
        <f>+'11. Type 1 Emp 2020 FTE'!AG994+'11. Type 1 Emp 2020 FTE'!AH994</f>
        <v>0</v>
      </c>
      <c r="F987" s="313">
        <f>ROUND(IF('10. Type 1 Emp Cov. Period Comp'!B996=0,IF('8. Wage Rate Penalty'!U992=0,0,'8. Wage Rate Penalty'!U992),_xlfn.IFNA(VLOOKUP('10. Type 1 Emp Cov. Period Comp'!B996,'8. Wage Rate Penalty'!$B$17:$U$1016,20,FALSE),0)),0)</f>
        <v>0</v>
      </c>
    </row>
    <row r="988" spans="1:6" x14ac:dyDescent="0.25">
      <c r="A988" s="308">
        <f t="shared" si="15"/>
        <v>977</v>
      </c>
      <c r="B988" s="313" t="str">
        <f>IF(+'10. Type 1 Emp Cov. Period Comp'!B997=0," ",+'10. Type 1 Emp Cov. Period Comp'!B997)</f>
        <v xml:space="preserve"> </v>
      </c>
      <c r="C988" s="466" t="str">
        <f>IF(+'10. Type 1 Emp Cov. Period Comp'!C997=0," ",+'10. Type 1 Emp Cov. Period Comp'!C997)</f>
        <v xml:space="preserve"> </v>
      </c>
      <c r="D988" s="313">
        <f>+'10. Type 1 Emp Cov. Period Comp'!AE997</f>
        <v>0</v>
      </c>
      <c r="E988" s="467">
        <f>+'11. Type 1 Emp 2020 FTE'!AG995+'11. Type 1 Emp 2020 FTE'!AH995</f>
        <v>0</v>
      </c>
      <c r="F988" s="313">
        <f>ROUND(IF('10. Type 1 Emp Cov. Period Comp'!B997=0,IF('8. Wage Rate Penalty'!U993=0,0,'8. Wage Rate Penalty'!U993),_xlfn.IFNA(VLOOKUP('10. Type 1 Emp Cov. Period Comp'!B997,'8. Wage Rate Penalty'!$B$17:$U$1016,20,FALSE),0)),0)</f>
        <v>0</v>
      </c>
    </row>
    <row r="989" spans="1:6" x14ac:dyDescent="0.25">
      <c r="A989" s="308">
        <f t="shared" si="15"/>
        <v>978</v>
      </c>
      <c r="B989" s="313" t="str">
        <f>IF(+'10. Type 1 Emp Cov. Period Comp'!B998=0," ",+'10. Type 1 Emp Cov. Period Comp'!B998)</f>
        <v xml:space="preserve"> </v>
      </c>
      <c r="C989" s="466" t="str">
        <f>IF(+'10. Type 1 Emp Cov. Period Comp'!C998=0," ",+'10. Type 1 Emp Cov. Period Comp'!C998)</f>
        <v xml:space="preserve"> </v>
      </c>
      <c r="D989" s="313">
        <f>+'10. Type 1 Emp Cov. Period Comp'!AE998</f>
        <v>0</v>
      </c>
      <c r="E989" s="467">
        <f>+'11. Type 1 Emp 2020 FTE'!AG996+'11. Type 1 Emp 2020 FTE'!AH996</f>
        <v>0</v>
      </c>
      <c r="F989" s="313">
        <f>ROUND(IF('10. Type 1 Emp Cov. Period Comp'!B998=0,IF('8. Wage Rate Penalty'!U994=0,0,'8. Wage Rate Penalty'!U994),_xlfn.IFNA(VLOOKUP('10. Type 1 Emp Cov. Period Comp'!B998,'8. Wage Rate Penalty'!$B$17:$U$1016,20,FALSE),0)),0)</f>
        <v>0</v>
      </c>
    </row>
    <row r="990" spans="1:6" x14ac:dyDescent="0.25">
      <c r="A990" s="308">
        <f t="shared" si="15"/>
        <v>979</v>
      </c>
      <c r="B990" s="313" t="str">
        <f>IF(+'10. Type 1 Emp Cov. Period Comp'!B999=0," ",+'10. Type 1 Emp Cov. Period Comp'!B999)</f>
        <v xml:space="preserve"> </v>
      </c>
      <c r="C990" s="466" t="str">
        <f>IF(+'10. Type 1 Emp Cov. Period Comp'!C999=0," ",+'10. Type 1 Emp Cov. Period Comp'!C999)</f>
        <v xml:space="preserve"> </v>
      </c>
      <c r="D990" s="313">
        <f>+'10. Type 1 Emp Cov. Period Comp'!AE999</f>
        <v>0</v>
      </c>
      <c r="E990" s="467">
        <f>+'11. Type 1 Emp 2020 FTE'!AG997+'11. Type 1 Emp 2020 FTE'!AH997</f>
        <v>0</v>
      </c>
      <c r="F990" s="313">
        <f>ROUND(IF('10. Type 1 Emp Cov. Period Comp'!B999=0,IF('8. Wage Rate Penalty'!U995=0,0,'8. Wage Rate Penalty'!U995),_xlfn.IFNA(VLOOKUP('10. Type 1 Emp Cov. Period Comp'!B999,'8. Wage Rate Penalty'!$B$17:$U$1016,20,FALSE),0)),0)</f>
        <v>0</v>
      </c>
    </row>
    <row r="991" spans="1:6" x14ac:dyDescent="0.25">
      <c r="A991" s="308">
        <f t="shared" si="15"/>
        <v>980</v>
      </c>
      <c r="B991" s="313" t="str">
        <f>IF(+'10. Type 1 Emp Cov. Period Comp'!B1000=0," ",+'10. Type 1 Emp Cov. Period Comp'!B1000)</f>
        <v xml:space="preserve"> </v>
      </c>
      <c r="C991" s="466" t="str">
        <f>IF(+'10. Type 1 Emp Cov. Period Comp'!C1000=0," ",+'10. Type 1 Emp Cov. Period Comp'!C1000)</f>
        <v xml:space="preserve"> </v>
      </c>
      <c r="D991" s="313">
        <f>+'10. Type 1 Emp Cov. Period Comp'!AE1000</f>
        <v>0</v>
      </c>
      <c r="E991" s="467">
        <f>+'11. Type 1 Emp 2020 FTE'!AG998+'11. Type 1 Emp 2020 FTE'!AH998</f>
        <v>0</v>
      </c>
      <c r="F991" s="313">
        <f>ROUND(IF('10. Type 1 Emp Cov. Period Comp'!B1000=0,IF('8. Wage Rate Penalty'!U996=0,0,'8. Wage Rate Penalty'!U996),_xlfn.IFNA(VLOOKUP('10. Type 1 Emp Cov. Period Comp'!B1000,'8. Wage Rate Penalty'!$B$17:$U$1016,20,FALSE),0)),0)</f>
        <v>0</v>
      </c>
    </row>
    <row r="992" spans="1:6" x14ac:dyDescent="0.25">
      <c r="A992" s="308">
        <f t="shared" si="15"/>
        <v>981</v>
      </c>
      <c r="B992" s="313" t="str">
        <f>IF(+'10. Type 1 Emp Cov. Period Comp'!B1001=0," ",+'10. Type 1 Emp Cov. Period Comp'!B1001)</f>
        <v xml:space="preserve"> </v>
      </c>
      <c r="C992" s="466" t="str">
        <f>IF(+'10. Type 1 Emp Cov. Period Comp'!C1001=0," ",+'10. Type 1 Emp Cov. Period Comp'!C1001)</f>
        <v xml:space="preserve"> </v>
      </c>
      <c r="D992" s="313">
        <f>+'10. Type 1 Emp Cov. Period Comp'!AE1001</f>
        <v>0</v>
      </c>
      <c r="E992" s="467">
        <f>+'11. Type 1 Emp 2020 FTE'!AG999+'11. Type 1 Emp 2020 FTE'!AH999</f>
        <v>0</v>
      </c>
      <c r="F992" s="313">
        <f>ROUND(IF('10. Type 1 Emp Cov. Period Comp'!B1001=0,IF('8. Wage Rate Penalty'!U997=0,0,'8. Wage Rate Penalty'!U997),_xlfn.IFNA(VLOOKUP('10. Type 1 Emp Cov. Period Comp'!B1001,'8. Wage Rate Penalty'!$B$17:$U$1016,20,FALSE),0)),0)</f>
        <v>0</v>
      </c>
    </row>
    <row r="993" spans="1:6" x14ac:dyDescent="0.25">
      <c r="A993" s="308">
        <f t="shared" si="15"/>
        <v>982</v>
      </c>
      <c r="B993" s="313" t="str">
        <f>IF(+'10. Type 1 Emp Cov. Period Comp'!B1002=0," ",+'10. Type 1 Emp Cov. Period Comp'!B1002)</f>
        <v xml:space="preserve"> </v>
      </c>
      <c r="C993" s="466" t="str">
        <f>IF(+'10. Type 1 Emp Cov. Period Comp'!C1002=0," ",+'10. Type 1 Emp Cov. Period Comp'!C1002)</f>
        <v xml:space="preserve"> </v>
      </c>
      <c r="D993" s="313">
        <f>+'10. Type 1 Emp Cov. Period Comp'!AE1002</f>
        <v>0</v>
      </c>
      <c r="E993" s="467">
        <f>+'11. Type 1 Emp 2020 FTE'!AG1000+'11. Type 1 Emp 2020 FTE'!AH1000</f>
        <v>0</v>
      </c>
      <c r="F993" s="313">
        <f>ROUND(IF('10. Type 1 Emp Cov. Period Comp'!B1002=0,IF('8. Wage Rate Penalty'!U998=0,0,'8. Wage Rate Penalty'!U998),_xlfn.IFNA(VLOOKUP('10. Type 1 Emp Cov. Period Comp'!B1002,'8. Wage Rate Penalty'!$B$17:$U$1016,20,FALSE),0)),0)</f>
        <v>0</v>
      </c>
    </row>
    <row r="994" spans="1:6" x14ac:dyDescent="0.25">
      <c r="A994" s="308">
        <f t="shared" si="15"/>
        <v>983</v>
      </c>
      <c r="B994" s="313" t="str">
        <f>IF(+'10. Type 1 Emp Cov. Period Comp'!B1003=0," ",+'10. Type 1 Emp Cov. Period Comp'!B1003)</f>
        <v xml:space="preserve"> </v>
      </c>
      <c r="C994" s="466" t="str">
        <f>IF(+'10. Type 1 Emp Cov. Period Comp'!C1003=0," ",+'10. Type 1 Emp Cov. Period Comp'!C1003)</f>
        <v xml:space="preserve"> </v>
      </c>
      <c r="D994" s="313">
        <f>+'10. Type 1 Emp Cov. Period Comp'!AE1003</f>
        <v>0</v>
      </c>
      <c r="E994" s="467">
        <f>+'11. Type 1 Emp 2020 FTE'!AG1001+'11. Type 1 Emp 2020 FTE'!AH1001</f>
        <v>0</v>
      </c>
      <c r="F994" s="313">
        <f>ROUND(IF('10. Type 1 Emp Cov. Period Comp'!B1003=0,IF('8. Wage Rate Penalty'!U999=0,0,'8. Wage Rate Penalty'!U999),_xlfn.IFNA(VLOOKUP('10. Type 1 Emp Cov. Period Comp'!B1003,'8. Wage Rate Penalty'!$B$17:$U$1016,20,FALSE),0)),0)</f>
        <v>0</v>
      </c>
    </row>
    <row r="995" spans="1:6" x14ac:dyDescent="0.25">
      <c r="A995" s="308">
        <f t="shared" si="15"/>
        <v>984</v>
      </c>
      <c r="B995" s="313" t="str">
        <f>IF(+'10. Type 1 Emp Cov. Period Comp'!B1004=0," ",+'10. Type 1 Emp Cov. Period Comp'!B1004)</f>
        <v xml:space="preserve"> </v>
      </c>
      <c r="C995" s="466" t="str">
        <f>IF(+'10. Type 1 Emp Cov. Period Comp'!C1004=0," ",+'10. Type 1 Emp Cov. Period Comp'!C1004)</f>
        <v xml:space="preserve"> </v>
      </c>
      <c r="D995" s="313">
        <f>+'10. Type 1 Emp Cov. Period Comp'!AE1004</f>
        <v>0</v>
      </c>
      <c r="E995" s="467">
        <f>+'11. Type 1 Emp 2020 FTE'!AG1002+'11. Type 1 Emp 2020 FTE'!AH1002</f>
        <v>0</v>
      </c>
      <c r="F995" s="313">
        <f>ROUND(IF('10. Type 1 Emp Cov. Period Comp'!B1004=0,IF('8. Wage Rate Penalty'!U1000=0,0,'8. Wage Rate Penalty'!U1000),_xlfn.IFNA(VLOOKUP('10. Type 1 Emp Cov. Period Comp'!B1004,'8. Wage Rate Penalty'!$B$17:$U$1016,20,FALSE),0)),0)</f>
        <v>0</v>
      </c>
    </row>
    <row r="996" spans="1:6" x14ac:dyDescent="0.25">
      <c r="A996" s="308">
        <f t="shared" si="15"/>
        <v>985</v>
      </c>
      <c r="B996" s="313" t="str">
        <f>IF(+'10. Type 1 Emp Cov. Period Comp'!B1005=0," ",+'10. Type 1 Emp Cov. Period Comp'!B1005)</f>
        <v xml:space="preserve"> </v>
      </c>
      <c r="C996" s="466" t="str">
        <f>IF(+'10. Type 1 Emp Cov. Period Comp'!C1005=0," ",+'10. Type 1 Emp Cov. Period Comp'!C1005)</f>
        <v xml:space="preserve"> </v>
      </c>
      <c r="D996" s="313">
        <f>+'10. Type 1 Emp Cov. Period Comp'!AE1005</f>
        <v>0</v>
      </c>
      <c r="E996" s="467">
        <f>+'11. Type 1 Emp 2020 FTE'!AG1003+'11. Type 1 Emp 2020 FTE'!AH1003</f>
        <v>0</v>
      </c>
      <c r="F996" s="313">
        <f>ROUND(IF('10. Type 1 Emp Cov. Period Comp'!B1005=0,IF('8. Wage Rate Penalty'!U1001=0,0,'8. Wage Rate Penalty'!U1001),_xlfn.IFNA(VLOOKUP('10. Type 1 Emp Cov. Period Comp'!B1005,'8. Wage Rate Penalty'!$B$17:$U$1016,20,FALSE),0)),0)</f>
        <v>0</v>
      </c>
    </row>
    <row r="997" spans="1:6" x14ac:dyDescent="0.25">
      <c r="A997" s="308">
        <f t="shared" si="15"/>
        <v>986</v>
      </c>
      <c r="B997" s="313" t="str">
        <f>IF(+'10. Type 1 Emp Cov. Period Comp'!B1006=0," ",+'10. Type 1 Emp Cov. Period Comp'!B1006)</f>
        <v xml:space="preserve"> </v>
      </c>
      <c r="C997" s="466" t="str">
        <f>IF(+'10. Type 1 Emp Cov. Period Comp'!C1006=0," ",+'10. Type 1 Emp Cov. Period Comp'!C1006)</f>
        <v xml:space="preserve"> </v>
      </c>
      <c r="D997" s="313">
        <f>+'10. Type 1 Emp Cov. Period Comp'!AE1006</f>
        <v>0</v>
      </c>
      <c r="E997" s="467">
        <f>+'11. Type 1 Emp 2020 FTE'!AG1004+'11. Type 1 Emp 2020 FTE'!AH1004</f>
        <v>0</v>
      </c>
      <c r="F997" s="313">
        <f>ROUND(IF('10. Type 1 Emp Cov. Period Comp'!B1006=0,IF('8. Wage Rate Penalty'!U1002=0,0,'8. Wage Rate Penalty'!U1002),_xlfn.IFNA(VLOOKUP('10. Type 1 Emp Cov. Period Comp'!B1006,'8. Wage Rate Penalty'!$B$17:$U$1016,20,FALSE),0)),0)</f>
        <v>0</v>
      </c>
    </row>
    <row r="998" spans="1:6" x14ac:dyDescent="0.25">
      <c r="A998" s="308">
        <f t="shared" si="15"/>
        <v>987</v>
      </c>
      <c r="B998" s="313" t="str">
        <f>IF(+'10. Type 1 Emp Cov. Period Comp'!B1007=0," ",+'10. Type 1 Emp Cov. Period Comp'!B1007)</f>
        <v xml:space="preserve"> </v>
      </c>
      <c r="C998" s="466" t="str">
        <f>IF(+'10. Type 1 Emp Cov. Period Comp'!C1007=0," ",+'10. Type 1 Emp Cov. Period Comp'!C1007)</f>
        <v xml:space="preserve"> </v>
      </c>
      <c r="D998" s="313">
        <f>+'10. Type 1 Emp Cov. Period Comp'!AE1007</f>
        <v>0</v>
      </c>
      <c r="E998" s="467">
        <f>+'11. Type 1 Emp 2020 FTE'!AG1005+'11. Type 1 Emp 2020 FTE'!AH1005</f>
        <v>0</v>
      </c>
      <c r="F998" s="313">
        <f>ROUND(IF('10. Type 1 Emp Cov. Period Comp'!B1007=0,IF('8. Wage Rate Penalty'!U1003=0,0,'8. Wage Rate Penalty'!U1003),_xlfn.IFNA(VLOOKUP('10. Type 1 Emp Cov. Period Comp'!B1007,'8. Wage Rate Penalty'!$B$17:$U$1016,20,FALSE),0)),0)</f>
        <v>0</v>
      </c>
    </row>
    <row r="999" spans="1:6" x14ac:dyDescent="0.25">
      <c r="A999" s="308">
        <f t="shared" si="15"/>
        <v>988</v>
      </c>
      <c r="B999" s="313" t="str">
        <f>IF(+'10. Type 1 Emp Cov. Period Comp'!B1008=0," ",+'10. Type 1 Emp Cov. Period Comp'!B1008)</f>
        <v xml:space="preserve"> </v>
      </c>
      <c r="C999" s="466" t="str">
        <f>IF(+'10. Type 1 Emp Cov. Period Comp'!C1008=0," ",+'10. Type 1 Emp Cov. Period Comp'!C1008)</f>
        <v xml:space="preserve"> </v>
      </c>
      <c r="D999" s="313">
        <f>+'10. Type 1 Emp Cov. Period Comp'!AE1008</f>
        <v>0</v>
      </c>
      <c r="E999" s="467">
        <f>+'11. Type 1 Emp 2020 FTE'!AG1006+'11. Type 1 Emp 2020 FTE'!AH1006</f>
        <v>0</v>
      </c>
      <c r="F999" s="313">
        <f>ROUND(IF('10. Type 1 Emp Cov. Period Comp'!B1008=0,IF('8. Wage Rate Penalty'!U1004=0,0,'8. Wage Rate Penalty'!U1004),_xlfn.IFNA(VLOOKUP('10. Type 1 Emp Cov. Period Comp'!B1008,'8. Wage Rate Penalty'!$B$17:$U$1016,20,FALSE),0)),0)</f>
        <v>0</v>
      </c>
    </row>
    <row r="1000" spans="1:6" x14ac:dyDescent="0.25">
      <c r="A1000" s="308">
        <f t="shared" si="15"/>
        <v>989</v>
      </c>
      <c r="B1000" s="313" t="str">
        <f>IF(+'10. Type 1 Emp Cov. Period Comp'!B1009=0," ",+'10. Type 1 Emp Cov. Period Comp'!B1009)</f>
        <v xml:space="preserve"> </v>
      </c>
      <c r="C1000" s="466" t="str">
        <f>IF(+'10. Type 1 Emp Cov. Period Comp'!C1009=0," ",+'10. Type 1 Emp Cov. Period Comp'!C1009)</f>
        <v xml:space="preserve"> </v>
      </c>
      <c r="D1000" s="313">
        <f>+'10. Type 1 Emp Cov. Period Comp'!AE1009</f>
        <v>0</v>
      </c>
      <c r="E1000" s="467">
        <f>+'11. Type 1 Emp 2020 FTE'!AG1007+'11. Type 1 Emp 2020 FTE'!AH1007</f>
        <v>0</v>
      </c>
      <c r="F1000" s="313">
        <f>ROUND(IF('10. Type 1 Emp Cov. Period Comp'!B1009=0,IF('8. Wage Rate Penalty'!U1005=0,0,'8. Wage Rate Penalty'!U1005),_xlfn.IFNA(VLOOKUP('10. Type 1 Emp Cov. Period Comp'!B1009,'8. Wage Rate Penalty'!$B$17:$U$1016,20,FALSE),0)),0)</f>
        <v>0</v>
      </c>
    </row>
    <row r="1001" spans="1:6" x14ac:dyDescent="0.25">
      <c r="A1001" s="308">
        <f t="shared" si="15"/>
        <v>990</v>
      </c>
      <c r="B1001" s="313" t="str">
        <f>IF(+'10. Type 1 Emp Cov. Period Comp'!B1010=0," ",+'10. Type 1 Emp Cov. Period Comp'!B1010)</f>
        <v xml:space="preserve"> </v>
      </c>
      <c r="C1001" s="466" t="str">
        <f>IF(+'10. Type 1 Emp Cov. Period Comp'!C1010=0," ",+'10. Type 1 Emp Cov. Period Comp'!C1010)</f>
        <v xml:space="preserve"> </v>
      </c>
      <c r="D1001" s="313">
        <f>+'10. Type 1 Emp Cov. Period Comp'!AE1010</f>
        <v>0</v>
      </c>
      <c r="E1001" s="467">
        <f>+'11. Type 1 Emp 2020 FTE'!AG1008+'11. Type 1 Emp 2020 FTE'!AH1008</f>
        <v>0</v>
      </c>
      <c r="F1001" s="313">
        <f>ROUND(IF('10. Type 1 Emp Cov. Period Comp'!B1010=0,IF('8. Wage Rate Penalty'!U1006=0,0,'8. Wage Rate Penalty'!U1006),_xlfn.IFNA(VLOOKUP('10. Type 1 Emp Cov. Period Comp'!B1010,'8. Wage Rate Penalty'!$B$17:$U$1016,20,FALSE),0)),0)</f>
        <v>0</v>
      </c>
    </row>
    <row r="1002" spans="1:6" x14ac:dyDescent="0.25">
      <c r="A1002" s="308">
        <f t="shared" si="15"/>
        <v>991</v>
      </c>
      <c r="B1002" s="313" t="str">
        <f>IF(+'10. Type 1 Emp Cov. Period Comp'!B1011=0," ",+'10. Type 1 Emp Cov. Period Comp'!B1011)</f>
        <v xml:space="preserve"> </v>
      </c>
      <c r="C1002" s="466" t="str">
        <f>IF(+'10. Type 1 Emp Cov. Period Comp'!C1011=0," ",+'10. Type 1 Emp Cov. Period Comp'!C1011)</f>
        <v xml:space="preserve"> </v>
      </c>
      <c r="D1002" s="313">
        <f>+'10. Type 1 Emp Cov. Period Comp'!AE1011</f>
        <v>0</v>
      </c>
      <c r="E1002" s="467">
        <f>+'11. Type 1 Emp 2020 FTE'!AG1009+'11. Type 1 Emp 2020 FTE'!AH1009</f>
        <v>0</v>
      </c>
      <c r="F1002" s="313">
        <f>ROUND(IF('10. Type 1 Emp Cov. Period Comp'!B1011=0,IF('8. Wage Rate Penalty'!U1007=0,0,'8. Wage Rate Penalty'!U1007),_xlfn.IFNA(VLOOKUP('10. Type 1 Emp Cov. Period Comp'!B1011,'8. Wage Rate Penalty'!$B$17:$U$1016,20,FALSE),0)),0)</f>
        <v>0</v>
      </c>
    </row>
    <row r="1003" spans="1:6" x14ac:dyDescent="0.25">
      <c r="A1003" s="308">
        <f t="shared" si="15"/>
        <v>992</v>
      </c>
      <c r="B1003" s="313" t="str">
        <f>IF(+'10. Type 1 Emp Cov. Period Comp'!B1012=0," ",+'10. Type 1 Emp Cov. Period Comp'!B1012)</f>
        <v xml:space="preserve"> </v>
      </c>
      <c r="C1003" s="466" t="str">
        <f>IF(+'10. Type 1 Emp Cov. Period Comp'!C1012=0," ",+'10. Type 1 Emp Cov. Period Comp'!C1012)</f>
        <v xml:space="preserve"> </v>
      </c>
      <c r="D1003" s="313">
        <f>+'10. Type 1 Emp Cov. Period Comp'!AE1012</f>
        <v>0</v>
      </c>
      <c r="E1003" s="467">
        <f>+'11. Type 1 Emp 2020 FTE'!AG1010+'11. Type 1 Emp 2020 FTE'!AH1010</f>
        <v>0</v>
      </c>
      <c r="F1003" s="313">
        <f>ROUND(IF('10. Type 1 Emp Cov. Period Comp'!B1012=0,IF('8. Wage Rate Penalty'!U1008=0,0,'8. Wage Rate Penalty'!U1008),_xlfn.IFNA(VLOOKUP('10. Type 1 Emp Cov. Period Comp'!B1012,'8. Wage Rate Penalty'!$B$17:$U$1016,20,FALSE),0)),0)</f>
        <v>0</v>
      </c>
    </row>
    <row r="1004" spans="1:6" x14ac:dyDescent="0.25">
      <c r="A1004" s="308">
        <f t="shared" si="15"/>
        <v>993</v>
      </c>
      <c r="B1004" s="313" t="str">
        <f>IF(+'10. Type 1 Emp Cov. Period Comp'!B1013=0," ",+'10. Type 1 Emp Cov. Period Comp'!B1013)</f>
        <v xml:space="preserve"> </v>
      </c>
      <c r="C1004" s="466" t="str">
        <f>IF(+'10. Type 1 Emp Cov. Period Comp'!C1013=0," ",+'10. Type 1 Emp Cov. Period Comp'!C1013)</f>
        <v xml:space="preserve"> </v>
      </c>
      <c r="D1004" s="313">
        <f>+'10. Type 1 Emp Cov. Period Comp'!AE1013</f>
        <v>0</v>
      </c>
      <c r="E1004" s="467">
        <f>+'11. Type 1 Emp 2020 FTE'!AG1011+'11. Type 1 Emp 2020 FTE'!AH1011</f>
        <v>0</v>
      </c>
      <c r="F1004" s="313">
        <f>ROUND(IF('10. Type 1 Emp Cov. Period Comp'!B1013=0,IF('8. Wage Rate Penalty'!U1009=0,0,'8. Wage Rate Penalty'!U1009),_xlfn.IFNA(VLOOKUP('10. Type 1 Emp Cov. Period Comp'!B1013,'8. Wage Rate Penalty'!$B$17:$U$1016,20,FALSE),0)),0)</f>
        <v>0</v>
      </c>
    </row>
    <row r="1005" spans="1:6" x14ac:dyDescent="0.25">
      <c r="A1005" s="308">
        <f t="shared" si="15"/>
        <v>994</v>
      </c>
      <c r="B1005" s="313" t="str">
        <f>IF(+'10. Type 1 Emp Cov. Period Comp'!B1014=0," ",+'10. Type 1 Emp Cov. Period Comp'!B1014)</f>
        <v xml:space="preserve"> </v>
      </c>
      <c r="C1005" s="466" t="str">
        <f>IF(+'10. Type 1 Emp Cov. Period Comp'!C1014=0," ",+'10. Type 1 Emp Cov. Period Comp'!C1014)</f>
        <v xml:space="preserve"> </v>
      </c>
      <c r="D1005" s="313">
        <f>+'10. Type 1 Emp Cov. Period Comp'!AE1014</f>
        <v>0</v>
      </c>
      <c r="E1005" s="467">
        <f>+'11. Type 1 Emp 2020 FTE'!AG1012+'11. Type 1 Emp 2020 FTE'!AH1012</f>
        <v>0</v>
      </c>
      <c r="F1005" s="313">
        <f>ROUND(IF('10. Type 1 Emp Cov. Period Comp'!B1014=0,IF('8. Wage Rate Penalty'!U1010=0,0,'8. Wage Rate Penalty'!U1010),_xlfn.IFNA(VLOOKUP('10. Type 1 Emp Cov. Period Comp'!B1014,'8. Wage Rate Penalty'!$B$17:$U$1016,20,FALSE),0)),0)</f>
        <v>0</v>
      </c>
    </row>
    <row r="1006" spans="1:6" x14ac:dyDescent="0.25">
      <c r="A1006" s="308">
        <f t="shared" si="15"/>
        <v>995</v>
      </c>
      <c r="B1006" s="313" t="str">
        <f>IF(+'10. Type 1 Emp Cov. Period Comp'!B1015=0," ",+'10. Type 1 Emp Cov. Period Comp'!B1015)</f>
        <v xml:space="preserve"> </v>
      </c>
      <c r="C1006" s="466" t="str">
        <f>IF(+'10. Type 1 Emp Cov. Period Comp'!C1015=0," ",+'10. Type 1 Emp Cov. Period Comp'!C1015)</f>
        <v xml:space="preserve"> </v>
      </c>
      <c r="D1006" s="313">
        <f>+'10. Type 1 Emp Cov. Period Comp'!AE1015</f>
        <v>0</v>
      </c>
      <c r="E1006" s="467">
        <f>+'11. Type 1 Emp 2020 FTE'!AG1013+'11. Type 1 Emp 2020 FTE'!AH1013</f>
        <v>0</v>
      </c>
      <c r="F1006" s="313">
        <f>ROUND(IF('10. Type 1 Emp Cov. Period Comp'!B1015=0,IF('8. Wage Rate Penalty'!U1011=0,0,'8. Wage Rate Penalty'!U1011),_xlfn.IFNA(VLOOKUP('10. Type 1 Emp Cov. Period Comp'!B1015,'8. Wage Rate Penalty'!$B$17:$U$1016,20,FALSE),0)),0)</f>
        <v>0</v>
      </c>
    </row>
    <row r="1007" spans="1:6" x14ac:dyDescent="0.25">
      <c r="A1007" s="308">
        <f t="shared" si="15"/>
        <v>996</v>
      </c>
      <c r="B1007" s="313" t="str">
        <f>IF(+'10. Type 1 Emp Cov. Period Comp'!B1016=0," ",+'10. Type 1 Emp Cov. Period Comp'!B1016)</f>
        <v xml:space="preserve"> </v>
      </c>
      <c r="C1007" s="466" t="str">
        <f>IF(+'10. Type 1 Emp Cov. Period Comp'!C1016=0," ",+'10. Type 1 Emp Cov. Period Comp'!C1016)</f>
        <v xml:space="preserve"> </v>
      </c>
      <c r="D1007" s="313">
        <f>+'10. Type 1 Emp Cov. Period Comp'!AE1016</f>
        <v>0</v>
      </c>
      <c r="E1007" s="467">
        <f>+'11. Type 1 Emp 2020 FTE'!AG1014+'11. Type 1 Emp 2020 FTE'!AH1014</f>
        <v>0</v>
      </c>
      <c r="F1007" s="313">
        <f>ROUND(IF('10. Type 1 Emp Cov. Period Comp'!B1016=0,IF('8. Wage Rate Penalty'!U1012=0,0,'8. Wage Rate Penalty'!U1012),_xlfn.IFNA(VLOOKUP('10. Type 1 Emp Cov. Period Comp'!B1016,'8. Wage Rate Penalty'!$B$17:$U$1016,20,FALSE),0)),0)</f>
        <v>0</v>
      </c>
    </row>
    <row r="1008" spans="1:6" x14ac:dyDescent="0.25">
      <c r="A1008" s="308">
        <f t="shared" si="15"/>
        <v>997</v>
      </c>
      <c r="B1008" s="313" t="str">
        <f>IF(+'10. Type 1 Emp Cov. Period Comp'!B1017=0," ",+'10. Type 1 Emp Cov. Period Comp'!B1017)</f>
        <v xml:space="preserve"> </v>
      </c>
      <c r="C1008" s="466" t="str">
        <f>IF(+'10. Type 1 Emp Cov. Period Comp'!C1017=0," ",+'10. Type 1 Emp Cov. Period Comp'!C1017)</f>
        <v xml:space="preserve"> </v>
      </c>
      <c r="D1008" s="313">
        <f>+'10. Type 1 Emp Cov. Period Comp'!AE1017</f>
        <v>0</v>
      </c>
      <c r="E1008" s="467">
        <f>+'11. Type 1 Emp 2020 FTE'!AG1015+'11. Type 1 Emp 2020 FTE'!AH1015</f>
        <v>0</v>
      </c>
      <c r="F1008" s="313">
        <f>ROUND(IF('10. Type 1 Emp Cov. Period Comp'!B1017=0,IF('8. Wage Rate Penalty'!U1013=0,0,'8. Wage Rate Penalty'!U1013),_xlfn.IFNA(VLOOKUP('10. Type 1 Emp Cov. Period Comp'!B1017,'8. Wage Rate Penalty'!$B$17:$U$1016,20,FALSE),0)),0)</f>
        <v>0</v>
      </c>
    </row>
    <row r="1009" spans="1:6" x14ac:dyDescent="0.25">
      <c r="A1009" s="308">
        <f t="shared" si="15"/>
        <v>998</v>
      </c>
      <c r="B1009" s="313" t="str">
        <f>IF(+'10. Type 1 Emp Cov. Period Comp'!B1018=0," ",+'10. Type 1 Emp Cov. Period Comp'!B1018)</f>
        <v xml:space="preserve"> </v>
      </c>
      <c r="C1009" s="466" t="str">
        <f>IF(+'10. Type 1 Emp Cov. Period Comp'!C1018=0," ",+'10. Type 1 Emp Cov. Period Comp'!C1018)</f>
        <v xml:space="preserve"> </v>
      </c>
      <c r="D1009" s="313">
        <f>+'10. Type 1 Emp Cov. Period Comp'!AE1018</f>
        <v>0</v>
      </c>
      <c r="E1009" s="467">
        <f>+'11. Type 1 Emp 2020 FTE'!AG1016+'11. Type 1 Emp 2020 FTE'!AH1016</f>
        <v>0</v>
      </c>
      <c r="F1009" s="313">
        <f>ROUND(IF('10. Type 1 Emp Cov. Period Comp'!B1018=0,IF('8. Wage Rate Penalty'!U1014=0,0,'8. Wage Rate Penalty'!U1014),_xlfn.IFNA(VLOOKUP('10. Type 1 Emp Cov. Period Comp'!B1018,'8. Wage Rate Penalty'!$B$17:$U$1016,20,FALSE),0)),0)</f>
        <v>0</v>
      </c>
    </row>
    <row r="1010" spans="1:6" x14ac:dyDescent="0.25">
      <c r="A1010" s="308">
        <f t="shared" si="15"/>
        <v>999</v>
      </c>
      <c r="B1010" s="313" t="str">
        <f>IF(+'10. Type 1 Emp Cov. Period Comp'!B1019=0," ",+'10. Type 1 Emp Cov. Period Comp'!B1019)</f>
        <v xml:space="preserve"> </v>
      </c>
      <c r="C1010" s="466" t="str">
        <f>IF(+'10. Type 1 Emp Cov. Period Comp'!C1019=0," ",+'10. Type 1 Emp Cov. Period Comp'!C1019)</f>
        <v xml:space="preserve"> </v>
      </c>
      <c r="D1010" s="313">
        <f>+'10. Type 1 Emp Cov. Period Comp'!AE1019</f>
        <v>0</v>
      </c>
      <c r="E1010" s="467">
        <f>+'11. Type 1 Emp 2020 FTE'!AG1017+'11. Type 1 Emp 2020 FTE'!AH1017</f>
        <v>0</v>
      </c>
      <c r="F1010" s="313">
        <f>ROUND(IF('10. Type 1 Emp Cov. Period Comp'!B1019=0,IF('8. Wage Rate Penalty'!U1015=0,0,'8. Wage Rate Penalty'!U1015),_xlfn.IFNA(VLOOKUP('10. Type 1 Emp Cov. Period Comp'!B1019,'8. Wage Rate Penalty'!$B$17:$U$1016,20,FALSE),0)),0)</f>
        <v>0</v>
      </c>
    </row>
    <row r="1011" spans="1:6" x14ac:dyDescent="0.25">
      <c r="A1011" s="308">
        <f t="shared" si="15"/>
        <v>1000</v>
      </c>
      <c r="B1011" s="313" t="str">
        <f>IF(+'10. Type 1 Emp Cov. Period Comp'!B1020=0," ",+'10. Type 1 Emp Cov. Period Comp'!B1020)</f>
        <v xml:space="preserve"> </v>
      </c>
      <c r="C1011" s="466" t="str">
        <f>IF(+'10. Type 1 Emp Cov. Period Comp'!C1020=0," ",+'10. Type 1 Emp Cov. Period Comp'!C1020)</f>
        <v xml:space="preserve"> </v>
      </c>
      <c r="D1011" s="313">
        <f>+'10. Type 1 Emp Cov. Period Comp'!AE1020</f>
        <v>0</v>
      </c>
      <c r="E1011" s="467">
        <f>+'11. Type 1 Emp 2020 FTE'!AG1018+'11. Type 1 Emp 2020 FTE'!AH1018</f>
        <v>0</v>
      </c>
      <c r="F1011" s="313">
        <f>ROUND(IF('10. Type 1 Emp Cov. Period Comp'!B1020=0,IF('8. Wage Rate Penalty'!U1016=0,0,'8. Wage Rate Penalty'!U1016),_xlfn.IFNA(VLOOKUP('10. Type 1 Emp Cov. Period Comp'!B1020,'8. Wage Rate Penalty'!$B$17:$U$1016,20,FALSE),0)),0)</f>
        <v>0</v>
      </c>
    </row>
    <row r="1012" spans="1:6" x14ac:dyDescent="0.25">
      <c r="A1012" s="308"/>
      <c r="B1012" s="313" t="str">
        <f>IF(+'10. Type 1 Emp Cov. Period Comp'!B1021=0," ",+'10. Type 1 Emp Cov. Period Comp'!B1021)</f>
        <v xml:space="preserve"> </v>
      </c>
      <c r="C1012" s="466" t="str">
        <f>IF(+'10. Type 1 Emp Cov. Period Comp'!C1021=0," ",+'10. Type 1 Emp Cov. Period Comp'!C1021)</f>
        <v xml:space="preserve"> </v>
      </c>
      <c r="D1012" s="313">
        <f>+'10. Type 1 Emp Cov. Period Comp'!AE1021</f>
        <v>0</v>
      </c>
      <c r="E1012" s="467">
        <f>+'11. Type 1 Emp 2020 FTE'!AG1019+'11. Type 1 Emp 2020 FTE'!AH1019</f>
        <v>0</v>
      </c>
      <c r="F1012" s="313">
        <f>ROUND(IF('10. Type 1 Emp Cov. Period Comp'!B1021=0,IF('8. Wage Rate Penalty'!U1017=0,0,'8. Wage Rate Penalty'!U1017),_xlfn.IFNA(VLOOKUP('10. Type 1 Emp Cov. Period Comp'!B1021,'8. Wage Rate Penalty'!$B$17:$U$1016,20,FALSE),0)),0)</f>
        <v>0</v>
      </c>
    </row>
    <row r="1013" spans="1:6" ht="15.75" thickBot="1" x14ac:dyDescent="0.3">
      <c r="A1013" s="468"/>
      <c r="B1013" s="468" t="s">
        <v>126</v>
      </c>
      <c r="C1013" s="469"/>
      <c r="D1013" s="470"/>
      <c r="E1013" s="451">
        <f>+'14. FTE Exception Table 1'!AE116</f>
        <v>0</v>
      </c>
      <c r="F1013" s="470"/>
    </row>
    <row r="1014" spans="1:6" x14ac:dyDescent="0.25">
      <c r="A1014" s="468"/>
      <c r="B1014" s="468" t="s">
        <v>127</v>
      </c>
      <c r="C1014" s="469"/>
      <c r="D1014" s="471">
        <f>SUM(D12:D1013)</f>
        <v>0</v>
      </c>
      <c r="E1014" s="472">
        <f>SUM(E12:E1013)</f>
        <v>0</v>
      </c>
      <c r="F1014" s="471">
        <f>SUM(F12:F1013)</f>
        <v>0</v>
      </c>
    </row>
    <row r="1015" spans="1:6" ht="15.75" thickBot="1" x14ac:dyDescent="0.3">
      <c r="A1015" s="468"/>
      <c r="B1015" s="468"/>
      <c r="C1015" s="468"/>
      <c r="D1015" s="473" t="s">
        <v>145</v>
      </c>
      <c r="E1015" s="474" t="s">
        <v>146</v>
      </c>
      <c r="F1015" s="473" t="s">
        <v>147</v>
      </c>
    </row>
    <row r="1016" spans="1:6" x14ac:dyDescent="0.25">
      <c r="D1016" s="475" t="s">
        <v>148</v>
      </c>
      <c r="E1016" s="475" t="s">
        <v>148</v>
      </c>
      <c r="F1016" s="475" t="s">
        <v>148</v>
      </c>
    </row>
  </sheetData>
  <sheetProtection algorithmName="SHA-512" hashValue="b7XkeQe+NKJjf/OVlGdg8lCKKNwOROqQkszEGctnBD4pBjGCbmkaHfbAhDl+WsmEUEQj8T2FwnrYFidQmxekrw==" saltValue="+PMPb+/hsuqSIm8fnJEzvg==" spinCount="100000" sheet="1" objects="1" scenarios="1" selectLockedCells="1"/>
  <mergeCells count="5">
    <mergeCell ref="A4:F4"/>
    <mergeCell ref="A8:F8"/>
    <mergeCell ref="A9:F9"/>
    <mergeCell ref="A1:F1"/>
    <mergeCell ref="A2:F2"/>
  </mergeCells>
  <pageMargins left="0.7" right="0.7" top="0.75" bottom="0.75" header="0.3" footer="0.3"/>
  <pageSetup scale="84" fitToHeight="0"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1015"/>
  <sheetViews>
    <sheetView workbookViewId="0">
      <selection activeCell="R4" sqref="R4"/>
    </sheetView>
  </sheetViews>
  <sheetFormatPr defaultColWidth="8.85546875" defaultRowHeight="15" x14ac:dyDescent="0.25"/>
  <cols>
    <col min="1" max="1" width="8.85546875" style="235"/>
    <col min="2" max="2" width="50.42578125" style="235" customWidth="1"/>
    <col min="3" max="3" width="12.28515625" style="235" customWidth="1"/>
    <col min="4" max="4" width="21.7109375" style="235" customWidth="1"/>
    <col min="5" max="5" width="19.28515625" style="235" customWidth="1"/>
    <col min="6" max="16384" width="8.85546875" style="235"/>
  </cols>
  <sheetData>
    <row r="1" spans="1:17" x14ac:dyDescent="0.25">
      <c r="A1" s="834" t="s">
        <v>323</v>
      </c>
      <c r="B1" s="834"/>
      <c r="C1" s="834"/>
      <c r="D1" s="834"/>
      <c r="E1" s="834"/>
      <c r="F1" s="278"/>
      <c r="G1" s="278"/>
      <c r="H1" s="278"/>
      <c r="I1" s="278"/>
      <c r="J1" s="278"/>
      <c r="K1" s="278"/>
      <c r="L1" s="278"/>
      <c r="M1" s="278"/>
      <c r="N1" s="278"/>
      <c r="O1" s="278"/>
      <c r="P1" s="278"/>
      <c r="Q1" s="278"/>
    </row>
    <row r="2" spans="1:17" x14ac:dyDescent="0.25">
      <c r="A2" s="834" t="s">
        <v>324</v>
      </c>
      <c r="B2" s="834"/>
      <c r="C2" s="834"/>
      <c r="D2" s="834"/>
      <c r="E2" s="834"/>
      <c r="F2" s="278"/>
      <c r="G2" s="278"/>
      <c r="H2" s="278"/>
      <c r="I2" s="278"/>
      <c r="J2" s="278"/>
      <c r="K2" s="278"/>
      <c r="L2" s="278"/>
      <c r="M2" s="278"/>
      <c r="N2" s="278"/>
      <c r="O2" s="278"/>
      <c r="P2" s="278"/>
      <c r="Q2" s="278"/>
    </row>
    <row r="3" spans="1:17" x14ac:dyDescent="0.25">
      <c r="A3" s="243"/>
      <c r="B3" s="243"/>
      <c r="C3" s="243"/>
      <c r="D3" s="243"/>
      <c r="E3" s="243"/>
      <c r="F3" s="243"/>
      <c r="G3" s="243"/>
      <c r="H3" s="243"/>
      <c r="I3" s="243"/>
      <c r="J3" s="243"/>
    </row>
    <row r="4" spans="1:17" x14ac:dyDescent="0.25">
      <c r="A4" s="834" t="s">
        <v>270</v>
      </c>
      <c r="B4" s="834"/>
      <c r="C4" s="834"/>
      <c r="D4" s="834"/>
      <c r="E4" s="834"/>
      <c r="F4" s="278"/>
      <c r="G4" s="278"/>
      <c r="H4" s="278"/>
      <c r="I4" s="278"/>
      <c r="J4" s="278"/>
      <c r="K4" s="278"/>
      <c r="L4" s="278"/>
      <c r="M4" s="278"/>
      <c r="N4" s="278"/>
      <c r="O4" s="278"/>
    </row>
    <row r="6" spans="1:17" x14ac:dyDescent="0.25">
      <c r="A6" s="235" t="s">
        <v>274</v>
      </c>
    </row>
    <row r="8" spans="1:17" ht="37.5" customHeight="1" x14ac:dyDescent="0.25">
      <c r="A8" s="867" t="s">
        <v>275</v>
      </c>
      <c r="B8" s="867"/>
      <c r="C8" s="867"/>
      <c r="D8" s="867"/>
      <c r="E8" s="867"/>
    </row>
    <row r="9" spans="1:17" ht="16.5" customHeight="1" x14ac:dyDescent="0.25">
      <c r="A9" s="235" t="s">
        <v>276</v>
      </c>
    </row>
    <row r="10" spans="1:17" ht="15.75" thickBot="1" x14ac:dyDescent="0.3">
      <c r="A10" s="248"/>
      <c r="B10" s="248" t="s">
        <v>26</v>
      </c>
      <c r="C10" s="248"/>
      <c r="D10" s="260">
        <f>IF('12. Type 2 Emp 2020 Comp'!H17&lt;0,0,+'12. Type 2 Emp 2020 Comp'!H17)</f>
        <v>0</v>
      </c>
      <c r="E10" s="476">
        <f>+'13. Type 2 Emp 2020 FTE'!H15</f>
        <v>0</v>
      </c>
    </row>
    <row r="11" spans="1:17" s="240" customFormat="1" ht="60" x14ac:dyDescent="0.25">
      <c r="A11" s="477"/>
      <c r="B11" s="465" t="s">
        <v>119</v>
      </c>
      <c r="C11" s="465" t="s">
        <v>120</v>
      </c>
      <c r="D11" s="465" t="s">
        <v>122</v>
      </c>
      <c r="E11" s="465" t="s">
        <v>123</v>
      </c>
    </row>
    <row r="12" spans="1:17" x14ac:dyDescent="0.25">
      <c r="A12" s="308">
        <v>1</v>
      </c>
      <c r="B12" s="312" t="str">
        <f>IF(+'12. Type 2 Emp 2020 Comp'!B21=0," ",+'12. Type 2 Emp 2020 Comp'!B21)</f>
        <v xml:space="preserve"> </v>
      </c>
      <c r="C12" s="442" t="str">
        <f>IF(+'12. Type 2 Emp 2020 Comp'!C21=0," ",+'12. Type 2 Emp 2020 Comp'!C21)</f>
        <v xml:space="preserve"> </v>
      </c>
      <c r="D12" s="310">
        <f>+'12. Type 2 Emp 2020 Comp'!AE21</f>
        <v>0</v>
      </c>
      <c r="E12" s="478">
        <f>IF('11. Type 1 Emp 2020 FTE'!$I$12=1,+'13. Type 2 Emp 2020 FTE'!AF19,'13. Type 2 Emp 2020 FTE'!AG19)</f>
        <v>0</v>
      </c>
    </row>
    <row r="13" spans="1:17" x14ac:dyDescent="0.25">
      <c r="A13" s="308">
        <f>+A12+1</f>
        <v>2</v>
      </c>
      <c r="B13" s="312" t="str">
        <f>IF(+'12. Type 2 Emp 2020 Comp'!B22=0," ",+'12. Type 2 Emp 2020 Comp'!B22)</f>
        <v xml:space="preserve"> </v>
      </c>
      <c r="C13" s="442" t="str">
        <f>IF(+'12. Type 2 Emp 2020 Comp'!C22=0," ",+'12. Type 2 Emp 2020 Comp'!C22)</f>
        <v xml:space="preserve"> </v>
      </c>
      <c r="D13" s="312">
        <f>+'12. Type 2 Emp 2020 Comp'!AE22</f>
        <v>0</v>
      </c>
      <c r="E13" s="478">
        <f>IF('11. Type 1 Emp 2020 FTE'!$I$12=1,+'13. Type 2 Emp 2020 FTE'!AF20,'13. Type 2 Emp 2020 FTE'!AG20)</f>
        <v>0</v>
      </c>
    </row>
    <row r="14" spans="1:17" x14ac:dyDescent="0.25">
      <c r="A14" s="308">
        <f t="shared" ref="A14:A77" si="0">+A13+1</f>
        <v>3</v>
      </c>
      <c r="B14" s="312" t="str">
        <f>IF(+'12. Type 2 Emp 2020 Comp'!B23=0," ",+'12. Type 2 Emp 2020 Comp'!B23)</f>
        <v xml:space="preserve"> </v>
      </c>
      <c r="C14" s="442" t="str">
        <f>IF(+'12. Type 2 Emp 2020 Comp'!C23=0," ",+'12. Type 2 Emp 2020 Comp'!C23)</f>
        <v xml:space="preserve"> </v>
      </c>
      <c r="D14" s="312">
        <f>+'12. Type 2 Emp 2020 Comp'!AE23</f>
        <v>0</v>
      </c>
      <c r="E14" s="478">
        <f>IF('11. Type 1 Emp 2020 FTE'!$I$12=1,+'13. Type 2 Emp 2020 FTE'!AF21,'13. Type 2 Emp 2020 FTE'!AG21)</f>
        <v>0</v>
      </c>
    </row>
    <row r="15" spans="1:17" x14ac:dyDescent="0.25">
      <c r="A15" s="308">
        <f t="shared" si="0"/>
        <v>4</v>
      </c>
      <c r="B15" s="312" t="str">
        <f>IF(+'12. Type 2 Emp 2020 Comp'!B24=0," ",+'12. Type 2 Emp 2020 Comp'!B24)</f>
        <v xml:space="preserve"> </v>
      </c>
      <c r="C15" s="442" t="str">
        <f>IF(+'12. Type 2 Emp 2020 Comp'!C24=0," ",+'12. Type 2 Emp 2020 Comp'!C24)</f>
        <v xml:space="preserve"> </v>
      </c>
      <c r="D15" s="312">
        <f>+'12. Type 2 Emp 2020 Comp'!AE24</f>
        <v>0</v>
      </c>
      <c r="E15" s="478">
        <f>IF('11. Type 1 Emp 2020 FTE'!$I$12=1,+'13. Type 2 Emp 2020 FTE'!AF22,'13. Type 2 Emp 2020 FTE'!AG22)</f>
        <v>0</v>
      </c>
    </row>
    <row r="16" spans="1:17" x14ac:dyDescent="0.25">
      <c r="A16" s="308">
        <f t="shared" si="0"/>
        <v>5</v>
      </c>
      <c r="B16" s="312" t="str">
        <f>IF(+'12. Type 2 Emp 2020 Comp'!B25=0," ",+'12. Type 2 Emp 2020 Comp'!B25)</f>
        <v xml:space="preserve"> </v>
      </c>
      <c r="C16" s="442" t="str">
        <f>IF(+'12. Type 2 Emp 2020 Comp'!C25=0," ",+'12. Type 2 Emp 2020 Comp'!C25)</f>
        <v xml:space="preserve"> </v>
      </c>
      <c r="D16" s="312">
        <f>+'12. Type 2 Emp 2020 Comp'!AE25</f>
        <v>0</v>
      </c>
      <c r="E16" s="478">
        <f>IF('11. Type 1 Emp 2020 FTE'!$I$12=1,+'13. Type 2 Emp 2020 FTE'!AF23,'13. Type 2 Emp 2020 FTE'!AG23)</f>
        <v>0</v>
      </c>
    </row>
    <row r="17" spans="1:5" x14ac:dyDescent="0.25">
      <c r="A17" s="308">
        <f t="shared" si="0"/>
        <v>6</v>
      </c>
      <c r="B17" s="312" t="str">
        <f>IF(+'12. Type 2 Emp 2020 Comp'!B26=0," ",+'12. Type 2 Emp 2020 Comp'!B26)</f>
        <v xml:space="preserve"> </v>
      </c>
      <c r="C17" s="442" t="str">
        <f>IF(+'12. Type 2 Emp 2020 Comp'!C26=0," ",+'12. Type 2 Emp 2020 Comp'!C26)</f>
        <v xml:space="preserve"> </v>
      </c>
      <c r="D17" s="312">
        <f>+'12. Type 2 Emp 2020 Comp'!AE26</f>
        <v>0</v>
      </c>
      <c r="E17" s="478">
        <f>IF('11. Type 1 Emp 2020 FTE'!$I$12=1,+'13. Type 2 Emp 2020 FTE'!AF24,'13. Type 2 Emp 2020 FTE'!AG24)</f>
        <v>0</v>
      </c>
    </row>
    <row r="18" spans="1:5" x14ac:dyDescent="0.25">
      <c r="A18" s="308">
        <f t="shared" si="0"/>
        <v>7</v>
      </c>
      <c r="B18" s="312" t="str">
        <f>IF(+'12. Type 2 Emp 2020 Comp'!B27=0," ",+'12. Type 2 Emp 2020 Comp'!B27)</f>
        <v xml:space="preserve"> </v>
      </c>
      <c r="C18" s="442" t="str">
        <f>IF(+'12. Type 2 Emp 2020 Comp'!C27=0," ",+'12. Type 2 Emp 2020 Comp'!C27)</f>
        <v xml:space="preserve"> </v>
      </c>
      <c r="D18" s="312">
        <f>+'12. Type 2 Emp 2020 Comp'!AE27</f>
        <v>0</v>
      </c>
      <c r="E18" s="478">
        <f>IF('11. Type 1 Emp 2020 FTE'!$I$12=1,+'13. Type 2 Emp 2020 FTE'!AF25,'13. Type 2 Emp 2020 FTE'!AG25)</f>
        <v>0</v>
      </c>
    </row>
    <row r="19" spans="1:5" x14ac:dyDescent="0.25">
      <c r="A19" s="308">
        <f t="shared" si="0"/>
        <v>8</v>
      </c>
      <c r="B19" s="312" t="str">
        <f>IF(+'12. Type 2 Emp 2020 Comp'!B28=0," ",+'12. Type 2 Emp 2020 Comp'!B28)</f>
        <v xml:space="preserve"> </v>
      </c>
      <c r="C19" s="442" t="str">
        <f>IF(+'12. Type 2 Emp 2020 Comp'!C28=0," ",+'12. Type 2 Emp 2020 Comp'!C28)</f>
        <v xml:space="preserve"> </v>
      </c>
      <c r="D19" s="312">
        <f>+'12. Type 2 Emp 2020 Comp'!AE28</f>
        <v>0</v>
      </c>
      <c r="E19" s="478">
        <f>IF('11. Type 1 Emp 2020 FTE'!$I$12=1,+'13. Type 2 Emp 2020 FTE'!AF26,'13. Type 2 Emp 2020 FTE'!AG26)</f>
        <v>0</v>
      </c>
    </row>
    <row r="20" spans="1:5" x14ac:dyDescent="0.25">
      <c r="A20" s="308">
        <f t="shared" si="0"/>
        <v>9</v>
      </c>
      <c r="B20" s="312" t="str">
        <f>IF(+'12. Type 2 Emp 2020 Comp'!B29=0," ",+'12. Type 2 Emp 2020 Comp'!B29)</f>
        <v xml:space="preserve"> </v>
      </c>
      <c r="C20" s="442" t="str">
        <f>IF(+'12. Type 2 Emp 2020 Comp'!C29=0," ",+'12. Type 2 Emp 2020 Comp'!C29)</f>
        <v xml:space="preserve"> </v>
      </c>
      <c r="D20" s="312">
        <f>+'12. Type 2 Emp 2020 Comp'!AE29</f>
        <v>0</v>
      </c>
      <c r="E20" s="478">
        <f>IF('11. Type 1 Emp 2020 FTE'!$I$12=1,+'13. Type 2 Emp 2020 FTE'!AF27,'13. Type 2 Emp 2020 FTE'!AG27)</f>
        <v>0</v>
      </c>
    </row>
    <row r="21" spans="1:5" x14ac:dyDescent="0.25">
      <c r="A21" s="308">
        <f t="shared" si="0"/>
        <v>10</v>
      </c>
      <c r="B21" s="312" t="str">
        <f>IF(+'12. Type 2 Emp 2020 Comp'!B30=0," ",+'12. Type 2 Emp 2020 Comp'!B30)</f>
        <v xml:space="preserve"> </v>
      </c>
      <c r="C21" s="442" t="str">
        <f>IF(+'12. Type 2 Emp 2020 Comp'!C30=0," ",+'12. Type 2 Emp 2020 Comp'!C30)</f>
        <v xml:space="preserve"> </v>
      </c>
      <c r="D21" s="312">
        <f>+'12. Type 2 Emp 2020 Comp'!AE30</f>
        <v>0</v>
      </c>
      <c r="E21" s="478">
        <f>IF('11. Type 1 Emp 2020 FTE'!$I$12=1,+'13. Type 2 Emp 2020 FTE'!AF28,'13. Type 2 Emp 2020 FTE'!AG28)</f>
        <v>0</v>
      </c>
    </row>
    <row r="22" spans="1:5" x14ac:dyDescent="0.25">
      <c r="A22" s="308">
        <f t="shared" si="0"/>
        <v>11</v>
      </c>
      <c r="B22" s="312" t="str">
        <f>IF(+'12. Type 2 Emp 2020 Comp'!B31=0," ",+'12. Type 2 Emp 2020 Comp'!B31)</f>
        <v xml:space="preserve"> </v>
      </c>
      <c r="C22" s="442" t="str">
        <f>IF(+'12. Type 2 Emp 2020 Comp'!C31=0," ",+'12. Type 2 Emp 2020 Comp'!C31)</f>
        <v xml:space="preserve"> </v>
      </c>
      <c r="D22" s="312">
        <f>+'12. Type 2 Emp 2020 Comp'!AE31</f>
        <v>0</v>
      </c>
      <c r="E22" s="478">
        <f>IF('11. Type 1 Emp 2020 FTE'!$I$12=1,+'13. Type 2 Emp 2020 FTE'!AF29,'13. Type 2 Emp 2020 FTE'!AG29)</f>
        <v>0</v>
      </c>
    </row>
    <row r="23" spans="1:5" x14ac:dyDescent="0.25">
      <c r="A23" s="308">
        <f t="shared" si="0"/>
        <v>12</v>
      </c>
      <c r="B23" s="312" t="str">
        <f>IF(+'12. Type 2 Emp 2020 Comp'!B32=0," ",+'12. Type 2 Emp 2020 Comp'!B32)</f>
        <v xml:space="preserve"> </v>
      </c>
      <c r="C23" s="442" t="str">
        <f>IF(+'12. Type 2 Emp 2020 Comp'!C32=0," ",+'12. Type 2 Emp 2020 Comp'!C32)</f>
        <v xml:space="preserve"> </v>
      </c>
      <c r="D23" s="312">
        <f>+'12. Type 2 Emp 2020 Comp'!AE32</f>
        <v>0</v>
      </c>
      <c r="E23" s="478">
        <f>IF('11. Type 1 Emp 2020 FTE'!$I$12=1,+'13. Type 2 Emp 2020 FTE'!AF30,'13. Type 2 Emp 2020 FTE'!AG30)</f>
        <v>0</v>
      </c>
    </row>
    <row r="24" spans="1:5" x14ac:dyDescent="0.25">
      <c r="A24" s="308">
        <f t="shared" si="0"/>
        <v>13</v>
      </c>
      <c r="B24" s="312" t="str">
        <f>IF(+'12. Type 2 Emp 2020 Comp'!B33=0," ",+'12. Type 2 Emp 2020 Comp'!B33)</f>
        <v xml:space="preserve"> </v>
      </c>
      <c r="C24" s="442" t="str">
        <f>IF(+'12. Type 2 Emp 2020 Comp'!C33=0," ",+'12. Type 2 Emp 2020 Comp'!C33)</f>
        <v xml:space="preserve"> </v>
      </c>
      <c r="D24" s="312">
        <f>+'12. Type 2 Emp 2020 Comp'!AE33</f>
        <v>0</v>
      </c>
      <c r="E24" s="478">
        <f>IF('11. Type 1 Emp 2020 FTE'!$I$12=1,+'13. Type 2 Emp 2020 FTE'!AF31,'13. Type 2 Emp 2020 FTE'!AG31)</f>
        <v>0</v>
      </c>
    </row>
    <row r="25" spans="1:5" x14ac:dyDescent="0.25">
      <c r="A25" s="308">
        <f t="shared" si="0"/>
        <v>14</v>
      </c>
      <c r="B25" s="312" t="str">
        <f>IF(+'12. Type 2 Emp 2020 Comp'!B34=0," ",+'12. Type 2 Emp 2020 Comp'!B34)</f>
        <v xml:space="preserve"> </v>
      </c>
      <c r="C25" s="442" t="str">
        <f>IF(+'12. Type 2 Emp 2020 Comp'!C34=0," ",+'12. Type 2 Emp 2020 Comp'!C34)</f>
        <v xml:space="preserve"> </v>
      </c>
      <c r="D25" s="312">
        <f>+'12. Type 2 Emp 2020 Comp'!AE34</f>
        <v>0</v>
      </c>
      <c r="E25" s="478">
        <f>IF('11. Type 1 Emp 2020 FTE'!$I$12=1,+'13. Type 2 Emp 2020 FTE'!AF32,'13. Type 2 Emp 2020 FTE'!AG32)</f>
        <v>0</v>
      </c>
    </row>
    <row r="26" spans="1:5" x14ac:dyDescent="0.25">
      <c r="A26" s="308">
        <f t="shared" si="0"/>
        <v>15</v>
      </c>
      <c r="B26" s="312" t="str">
        <f>IF(+'12. Type 2 Emp 2020 Comp'!B35=0," ",+'12. Type 2 Emp 2020 Comp'!B35)</f>
        <v xml:space="preserve"> </v>
      </c>
      <c r="C26" s="442" t="str">
        <f>IF(+'12. Type 2 Emp 2020 Comp'!C35=0," ",+'12. Type 2 Emp 2020 Comp'!C35)</f>
        <v xml:space="preserve"> </v>
      </c>
      <c r="D26" s="312">
        <f>+'12. Type 2 Emp 2020 Comp'!AE35</f>
        <v>0</v>
      </c>
      <c r="E26" s="478">
        <f>IF('11. Type 1 Emp 2020 FTE'!$I$12=1,+'13. Type 2 Emp 2020 FTE'!AF33,'13. Type 2 Emp 2020 FTE'!AG33)</f>
        <v>0</v>
      </c>
    </row>
    <row r="27" spans="1:5" x14ac:dyDescent="0.25">
      <c r="A27" s="308">
        <f t="shared" si="0"/>
        <v>16</v>
      </c>
      <c r="B27" s="312" t="str">
        <f>IF(+'12. Type 2 Emp 2020 Comp'!B36=0," ",+'12. Type 2 Emp 2020 Comp'!B36)</f>
        <v xml:space="preserve"> </v>
      </c>
      <c r="C27" s="442" t="str">
        <f>IF(+'12. Type 2 Emp 2020 Comp'!C36=0," ",+'12. Type 2 Emp 2020 Comp'!C36)</f>
        <v xml:space="preserve"> </v>
      </c>
      <c r="D27" s="312">
        <f>+'12. Type 2 Emp 2020 Comp'!AE36</f>
        <v>0</v>
      </c>
      <c r="E27" s="478">
        <f>IF('11. Type 1 Emp 2020 FTE'!$I$12=1,+'13. Type 2 Emp 2020 FTE'!AF34,'13. Type 2 Emp 2020 FTE'!AG34)</f>
        <v>0</v>
      </c>
    </row>
    <row r="28" spans="1:5" x14ac:dyDescent="0.25">
      <c r="A28" s="308">
        <f t="shared" si="0"/>
        <v>17</v>
      </c>
      <c r="B28" s="312" t="str">
        <f>IF(+'12. Type 2 Emp 2020 Comp'!B37=0," ",+'12. Type 2 Emp 2020 Comp'!B37)</f>
        <v xml:space="preserve"> </v>
      </c>
      <c r="C28" s="442" t="str">
        <f>IF(+'12. Type 2 Emp 2020 Comp'!C37=0," ",+'12. Type 2 Emp 2020 Comp'!C37)</f>
        <v xml:space="preserve"> </v>
      </c>
      <c r="D28" s="312">
        <f>+'12. Type 2 Emp 2020 Comp'!AE37</f>
        <v>0</v>
      </c>
      <c r="E28" s="478">
        <f>IF('11. Type 1 Emp 2020 FTE'!$I$12=1,+'13. Type 2 Emp 2020 FTE'!AF35,'13. Type 2 Emp 2020 FTE'!AG35)</f>
        <v>0</v>
      </c>
    </row>
    <row r="29" spans="1:5" x14ac:dyDescent="0.25">
      <c r="A29" s="308">
        <f t="shared" si="0"/>
        <v>18</v>
      </c>
      <c r="B29" s="312" t="str">
        <f>IF(+'12. Type 2 Emp 2020 Comp'!B38=0," ",+'12. Type 2 Emp 2020 Comp'!B38)</f>
        <v xml:space="preserve"> </v>
      </c>
      <c r="C29" s="442" t="str">
        <f>IF(+'12. Type 2 Emp 2020 Comp'!C38=0," ",+'12. Type 2 Emp 2020 Comp'!C38)</f>
        <v xml:space="preserve"> </v>
      </c>
      <c r="D29" s="312">
        <f>+'12. Type 2 Emp 2020 Comp'!AE38</f>
        <v>0</v>
      </c>
      <c r="E29" s="478">
        <f>IF('11. Type 1 Emp 2020 FTE'!$I$12=1,+'13. Type 2 Emp 2020 FTE'!AF36,'13. Type 2 Emp 2020 FTE'!AG36)</f>
        <v>0</v>
      </c>
    </row>
    <row r="30" spans="1:5" x14ac:dyDescent="0.25">
      <c r="A30" s="308">
        <f t="shared" si="0"/>
        <v>19</v>
      </c>
      <c r="B30" s="312" t="str">
        <f>IF(+'12. Type 2 Emp 2020 Comp'!B39=0," ",+'12. Type 2 Emp 2020 Comp'!B39)</f>
        <v xml:space="preserve"> </v>
      </c>
      <c r="C30" s="442" t="str">
        <f>IF(+'12. Type 2 Emp 2020 Comp'!C39=0," ",+'12. Type 2 Emp 2020 Comp'!C39)</f>
        <v xml:space="preserve"> </v>
      </c>
      <c r="D30" s="312">
        <f>+'12. Type 2 Emp 2020 Comp'!AE39</f>
        <v>0</v>
      </c>
      <c r="E30" s="478">
        <f>IF('11. Type 1 Emp 2020 FTE'!$I$12=1,+'13. Type 2 Emp 2020 FTE'!AF37,'13. Type 2 Emp 2020 FTE'!AG37)</f>
        <v>0</v>
      </c>
    </row>
    <row r="31" spans="1:5" x14ac:dyDescent="0.25">
      <c r="A31" s="308">
        <f t="shared" si="0"/>
        <v>20</v>
      </c>
      <c r="B31" s="312" t="str">
        <f>IF(+'12. Type 2 Emp 2020 Comp'!B40=0," ",+'12. Type 2 Emp 2020 Comp'!B40)</f>
        <v xml:space="preserve"> </v>
      </c>
      <c r="C31" s="442" t="str">
        <f>IF(+'12. Type 2 Emp 2020 Comp'!C40=0," ",+'12. Type 2 Emp 2020 Comp'!C40)</f>
        <v xml:space="preserve"> </v>
      </c>
      <c r="D31" s="312">
        <f>+'12. Type 2 Emp 2020 Comp'!AE40</f>
        <v>0</v>
      </c>
      <c r="E31" s="478">
        <f>IF('11. Type 1 Emp 2020 FTE'!$I$12=1,+'13. Type 2 Emp 2020 FTE'!AF38,'13. Type 2 Emp 2020 FTE'!AG38)</f>
        <v>0</v>
      </c>
    </row>
    <row r="32" spans="1:5" x14ac:dyDescent="0.25">
      <c r="A32" s="308">
        <f t="shared" si="0"/>
        <v>21</v>
      </c>
      <c r="B32" s="312" t="str">
        <f>IF(+'12. Type 2 Emp 2020 Comp'!B41=0," ",+'12. Type 2 Emp 2020 Comp'!B41)</f>
        <v xml:space="preserve"> </v>
      </c>
      <c r="C32" s="442" t="str">
        <f>IF(+'12. Type 2 Emp 2020 Comp'!C41=0," ",+'12. Type 2 Emp 2020 Comp'!C41)</f>
        <v xml:space="preserve"> </v>
      </c>
      <c r="D32" s="312">
        <f>+'12. Type 2 Emp 2020 Comp'!AE41</f>
        <v>0</v>
      </c>
      <c r="E32" s="478">
        <f>IF('11. Type 1 Emp 2020 FTE'!$I$12=1,+'13. Type 2 Emp 2020 FTE'!AF39,'13. Type 2 Emp 2020 FTE'!AG39)</f>
        <v>0</v>
      </c>
    </row>
    <row r="33" spans="1:5" x14ac:dyDescent="0.25">
      <c r="A33" s="308">
        <f t="shared" si="0"/>
        <v>22</v>
      </c>
      <c r="B33" s="312" t="str">
        <f>IF(+'12. Type 2 Emp 2020 Comp'!B42=0," ",+'12. Type 2 Emp 2020 Comp'!B42)</f>
        <v xml:space="preserve"> </v>
      </c>
      <c r="C33" s="442" t="str">
        <f>IF(+'12. Type 2 Emp 2020 Comp'!C42=0," ",+'12. Type 2 Emp 2020 Comp'!C42)</f>
        <v xml:space="preserve"> </v>
      </c>
      <c r="D33" s="312">
        <f>+'12. Type 2 Emp 2020 Comp'!AE42</f>
        <v>0</v>
      </c>
      <c r="E33" s="478">
        <f>IF('11. Type 1 Emp 2020 FTE'!$I$12=1,+'13. Type 2 Emp 2020 FTE'!AF40,'13. Type 2 Emp 2020 FTE'!AG40)</f>
        <v>0</v>
      </c>
    </row>
    <row r="34" spans="1:5" x14ac:dyDescent="0.25">
      <c r="A34" s="308">
        <f t="shared" si="0"/>
        <v>23</v>
      </c>
      <c r="B34" s="312" t="str">
        <f>IF(+'12. Type 2 Emp 2020 Comp'!B43=0," ",+'12. Type 2 Emp 2020 Comp'!B43)</f>
        <v xml:space="preserve"> </v>
      </c>
      <c r="C34" s="442" t="str">
        <f>IF(+'12. Type 2 Emp 2020 Comp'!C43=0," ",+'12. Type 2 Emp 2020 Comp'!C43)</f>
        <v xml:space="preserve"> </v>
      </c>
      <c r="D34" s="312">
        <f>+'12. Type 2 Emp 2020 Comp'!AE43</f>
        <v>0</v>
      </c>
      <c r="E34" s="478">
        <f>IF('11. Type 1 Emp 2020 FTE'!$I$12=1,+'13. Type 2 Emp 2020 FTE'!AF41,'13. Type 2 Emp 2020 FTE'!AG41)</f>
        <v>0</v>
      </c>
    </row>
    <row r="35" spans="1:5" x14ac:dyDescent="0.25">
      <c r="A35" s="308">
        <f t="shared" si="0"/>
        <v>24</v>
      </c>
      <c r="B35" s="312" t="str">
        <f>IF(+'12. Type 2 Emp 2020 Comp'!B44=0," ",+'12. Type 2 Emp 2020 Comp'!B44)</f>
        <v xml:space="preserve"> </v>
      </c>
      <c r="C35" s="442" t="str">
        <f>IF(+'12. Type 2 Emp 2020 Comp'!C44=0," ",+'12. Type 2 Emp 2020 Comp'!C44)</f>
        <v xml:space="preserve"> </v>
      </c>
      <c r="D35" s="312">
        <f>+'12. Type 2 Emp 2020 Comp'!AE44</f>
        <v>0</v>
      </c>
      <c r="E35" s="478">
        <f>IF('11. Type 1 Emp 2020 FTE'!$I$12=1,+'13. Type 2 Emp 2020 FTE'!AF42,'13. Type 2 Emp 2020 FTE'!AG42)</f>
        <v>0</v>
      </c>
    </row>
    <row r="36" spans="1:5" x14ac:dyDescent="0.25">
      <c r="A36" s="308">
        <f t="shared" si="0"/>
        <v>25</v>
      </c>
      <c r="B36" s="312" t="str">
        <f>IF(+'12. Type 2 Emp 2020 Comp'!B45=0," ",+'12. Type 2 Emp 2020 Comp'!B45)</f>
        <v xml:space="preserve"> </v>
      </c>
      <c r="C36" s="442" t="str">
        <f>IF(+'12. Type 2 Emp 2020 Comp'!C45=0," ",+'12. Type 2 Emp 2020 Comp'!C45)</f>
        <v xml:space="preserve"> </v>
      </c>
      <c r="D36" s="312">
        <f>+'12. Type 2 Emp 2020 Comp'!AE45</f>
        <v>0</v>
      </c>
      <c r="E36" s="478">
        <f>IF('11. Type 1 Emp 2020 FTE'!$I$12=1,+'13. Type 2 Emp 2020 FTE'!AF43,'13. Type 2 Emp 2020 FTE'!AG43)</f>
        <v>0</v>
      </c>
    </row>
    <row r="37" spans="1:5" x14ac:dyDescent="0.25">
      <c r="A37" s="308">
        <f t="shared" si="0"/>
        <v>26</v>
      </c>
      <c r="B37" s="312" t="str">
        <f>IF(+'12. Type 2 Emp 2020 Comp'!B46=0," ",+'12. Type 2 Emp 2020 Comp'!B46)</f>
        <v xml:space="preserve"> </v>
      </c>
      <c r="C37" s="442" t="str">
        <f>IF(+'12. Type 2 Emp 2020 Comp'!C46=0," ",+'12. Type 2 Emp 2020 Comp'!C46)</f>
        <v xml:space="preserve"> </v>
      </c>
      <c r="D37" s="312">
        <f>+'12. Type 2 Emp 2020 Comp'!AE46</f>
        <v>0</v>
      </c>
      <c r="E37" s="478">
        <f>IF('11. Type 1 Emp 2020 FTE'!$I$12=1,+'13. Type 2 Emp 2020 FTE'!AF44,'13. Type 2 Emp 2020 FTE'!AG44)</f>
        <v>0</v>
      </c>
    </row>
    <row r="38" spans="1:5" x14ac:dyDescent="0.25">
      <c r="A38" s="308">
        <f t="shared" si="0"/>
        <v>27</v>
      </c>
      <c r="B38" s="312" t="str">
        <f>IF(+'12. Type 2 Emp 2020 Comp'!B47=0," ",+'12. Type 2 Emp 2020 Comp'!B47)</f>
        <v xml:space="preserve"> </v>
      </c>
      <c r="C38" s="442" t="str">
        <f>IF(+'12. Type 2 Emp 2020 Comp'!C47=0," ",+'12. Type 2 Emp 2020 Comp'!C47)</f>
        <v xml:space="preserve"> </v>
      </c>
      <c r="D38" s="312">
        <f>+'12. Type 2 Emp 2020 Comp'!AE47</f>
        <v>0</v>
      </c>
      <c r="E38" s="478">
        <f>IF('11. Type 1 Emp 2020 FTE'!$I$12=1,+'13. Type 2 Emp 2020 FTE'!AF45,'13. Type 2 Emp 2020 FTE'!AG45)</f>
        <v>0</v>
      </c>
    </row>
    <row r="39" spans="1:5" x14ac:dyDescent="0.25">
      <c r="A39" s="308">
        <f t="shared" si="0"/>
        <v>28</v>
      </c>
      <c r="B39" s="312" t="str">
        <f>IF(+'12. Type 2 Emp 2020 Comp'!B48=0," ",+'12. Type 2 Emp 2020 Comp'!B48)</f>
        <v xml:space="preserve"> </v>
      </c>
      <c r="C39" s="442" t="str">
        <f>IF(+'12. Type 2 Emp 2020 Comp'!C48=0," ",+'12. Type 2 Emp 2020 Comp'!C48)</f>
        <v xml:space="preserve"> </v>
      </c>
      <c r="D39" s="312">
        <f>+'12. Type 2 Emp 2020 Comp'!AE48</f>
        <v>0</v>
      </c>
      <c r="E39" s="478">
        <f>IF('11. Type 1 Emp 2020 FTE'!$I$12=1,+'13. Type 2 Emp 2020 FTE'!AF46,'13. Type 2 Emp 2020 FTE'!AG46)</f>
        <v>0</v>
      </c>
    </row>
    <row r="40" spans="1:5" x14ac:dyDescent="0.25">
      <c r="A40" s="308">
        <f t="shared" si="0"/>
        <v>29</v>
      </c>
      <c r="B40" s="312" t="str">
        <f>IF(+'12. Type 2 Emp 2020 Comp'!B49=0," ",+'12. Type 2 Emp 2020 Comp'!B49)</f>
        <v xml:space="preserve"> </v>
      </c>
      <c r="C40" s="442" t="str">
        <f>IF(+'12. Type 2 Emp 2020 Comp'!C49=0," ",+'12. Type 2 Emp 2020 Comp'!C49)</f>
        <v xml:space="preserve"> </v>
      </c>
      <c r="D40" s="312">
        <f>+'12. Type 2 Emp 2020 Comp'!AE49</f>
        <v>0</v>
      </c>
      <c r="E40" s="478">
        <f>IF('11. Type 1 Emp 2020 FTE'!$I$12=1,+'13. Type 2 Emp 2020 FTE'!AF47,'13. Type 2 Emp 2020 FTE'!AG47)</f>
        <v>0</v>
      </c>
    </row>
    <row r="41" spans="1:5" x14ac:dyDescent="0.25">
      <c r="A41" s="308">
        <f t="shared" si="0"/>
        <v>30</v>
      </c>
      <c r="B41" s="312" t="str">
        <f>IF(+'12. Type 2 Emp 2020 Comp'!B50=0," ",+'12. Type 2 Emp 2020 Comp'!B50)</f>
        <v xml:space="preserve"> </v>
      </c>
      <c r="C41" s="442" t="str">
        <f>IF(+'12. Type 2 Emp 2020 Comp'!C50=0," ",+'12. Type 2 Emp 2020 Comp'!C50)</f>
        <v xml:space="preserve"> </v>
      </c>
      <c r="D41" s="312">
        <f>+'12. Type 2 Emp 2020 Comp'!AE50</f>
        <v>0</v>
      </c>
      <c r="E41" s="478">
        <f>IF('11. Type 1 Emp 2020 FTE'!$I$12=1,+'13. Type 2 Emp 2020 FTE'!AF48,'13. Type 2 Emp 2020 FTE'!AG48)</f>
        <v>0</v>
      </c>
    </row>
    <row r="42" spans="1:5" x14ac:dyDescent="0.25">
      <c r="A42" s="308">
        <f t="shared" si="0"/>
        <v>31</v>
      </c>
      <c r="B42" s="312" t="str">
        <f>IF(+'12. Type 2 Emp 2020 Comp'!B51=0," ",+'12. Type 2 Emp 2020 Comp'!B51)</f>
        <v xml:space="preserve"> </v>
      </c>
      <c r="C42" s="442" t="str">
        <f>IF(+'12. Type 2 Emp 2020 Comp'!C51=0," ",+'12. Type 2 Emp 2020 Comp'!C51)</f>
        <v xml:space="preserve"> </v>
      </c>
      <c r="D42" s="312">
        <f>+'12. Type 2 Emp 2020 Comp'!AE51</f>
        <v>0</v>
      </c>
      <c r="E42" s="478">
        <f>IF('11. Type 1 Emp 2020 FTE'!$I$12=1,+'13. Type 2 Emp 2020 FTE'!AF49,'13. Type 2 Emp 2020 FTE'!AG49)</f>
        <v>0</v>
      </c>
    </row>
    <row r="43" spans="1:5" x14ac:dyDescent="0.25">
      <c r="A43" s="308">
        <f t="shared" si="0"/>
        <v>32</v>
      </c>
      <c r="B43" s="312" t="str">
        <f>IF(+'12. Type 2 Emp 2020 Comp'!B52=0," ",+'12. Type 2 Emp 2020 Comp'!B52)</f>
        <v xml:space="preserve"> </v>
      </c>
      <c r="C43" s="442" t="str">
        <f>IF(+'12. Type 2 Emp 2020 Comp'!C52=0," ",+'12. Type 2 Emp 2020 Comp'!C52)</f>
        <v xml:space="preserve"> </v>
      </c>
      <c r="D43" s="312">
        <f>+'12. Type 2 Emp 2020 Comp'!AE52</f>
        <v>0</v>
      </c>
      <c r="E43" s="478">
        <f>IF('11. Type 1 Emp 2020 FTE'!$I$12=1,+'13. Type 2 Emp 2020 FTE'!AF50,'13. Type 2 Emp 2020 FTE'!AG50)</f>
        <v>0</v>
      </c>
    </row>
    <row r="44" spans="1:5" x14ac:dyDescent="0.25">
      <c r="A44" s="308">
        <f t="shared" si="0"/>
        <v>33</v>
      </c>
      <c r="B44" s="312" t="str">
        <f>IF(+'12. Type 2 Emp 2020 Comp'!B53=0," ",+'12. Type 2 Emp 2020 Comp'!B53)</f>
        <v xml:space="preserve"> </v>
      </c>
      <c r="C44" s="442" t="str">
        <f>IF(+'12. Type 2 Emp 2020 Comp'!C53=0," ",+'12. Type 2 Emp 2020 Comp'!C53)</f>
        <v xml:space="preserve"> </v>
      </c>
      <c r="D44" s="312">
        <f>+'12. Type 2 Emp 2020 Comp'!AE53</f>
        <v>0</v>
      </c>
      <c r="E44" s="478">
        <f>IF('11. Type 1 Emp 2020 FTE'!$I$12=1,+'13. Type 2 Emp 2020 FTE'!AF51,'13. Type 2 Emp 2020 FTE'!AG51)</f>
        <v>0</v>
      </c>
    </row>
    <row r="45" spans="1:5" x14ac:dyDescent="0.25">
      <c r="A45" s="308">
        <f t="shared" si="0"/>
        <v>34</v>
      </c>
      <c r="B45" s="312" t="str">
        <f>IF(+'12. Type 2 Emp 2020 Comp'!B54=0," ",+'12. Type 2 Emp 2020 Comp'!B54)</f>
        <v xml:space="preserve"> </v>
      </c>
      <c r="C45" s="442" t="str">
        <f>IF(+'12. Type 2 Emp 2020 Comp'!C54=0," ",+'12. Type 2 Emp 2020 Comp'!C54)</f>
        <v xml:space="preserve"> </v>
      </c>
      <c r="D45" s="312">
        <f>+'12. Type 2 Emp 2020 Comp'!AE54</f>
        <v>0</v>
      </c>
      <c r="E45" s="478">
        <f>IF('11. Type 1 Emp 2020 FTE'!$I$12=1,+'13. Type 2 Emp 2020 FTE'!AF52,'13. Type 2 Emp 2020 FTE'!AG52)</f>
        <v>0</v>
      </c>
    </row>
    <row r="46" spans="1:5" x14ac:dyDescent="0.25">
      <c r="A46" s="308">
        <f t="shared" si="0"/>
        <v>35</v>
      </c>
      <c r="B46" s="312" t="str">
        <f>IF(+'12. Type 2 Emp 2020 Comp'!B55=0," ",+'12. Type 2 Emp 2020 Comp'!B55)</f>
        <v xml:space="preserve"> </v>
      </c>
      <c r="C46" s="442" t="str">
        <f>IF(+'12. Type 2 Emp 2020 Comp'!C55=0," ",+'12. Type 2 Emp 2020 Comp'!C55)</f>
        <v xml:space="preserve"> </v>
      </c>
      <c r="D46" s="312">
        <f>+'12. Type 2 Emp 2020 Comp'!AE55</f>
        <v>0</v>
      </c>
      <c r="E46" s="478">
        <f>IF('11. Type 1 Emp 2020 FTE'!$I$12=1,+'13. Type 2 Emp 2020 FTE'!AF53,'13. Type 2 Emp 2020 FTE'!AG53)</f>
        <v>0</v>
      </c>
    </row>
    <row r="47" spans="1:5" x14ac:dyDescent="0.25">
      <c r="A47" s="308">
        <f t="shared" si="0"/>
        <v>36</v>
      </c>
      <c r="B47" s="312" t="str">
        <f>IF(+'12. Type 2 Emp 2020 Comp'!B56=0," ",+'12. Type 2 Emp 2020 Comp'!B56)</f>
        <v xml:space="preserve"> </v>
      </c>
      <c r="C47" s="442" t="str">
        <f>IF(+'12. Type 2 Emp 2020 Comp'!C56=0," ",+'12. Type 2 Emp 2020 Comp'!C56)</f>
        <v xml:space="preserve"> </v>
      </c>
      <c r="D47" s="312">
        <f>+'12. Type 2 Emp 2020 Comp'!AE56</f>
        <v>0</v>
      </c>
      <c r="E47" s="478">
        <f>IF('11. Type 1 Emp 2020 FTE'!$I$12=1,+'13. Type 2 Emp 2020 FTE'!AF54,'13. Type 2 Emp 2020 FTE'!AG54)</f>
        <v>0</v>
      </c>
    </row>
    <row r="48" spans="1:5" x14ac:dyDescent="0.25">
      <c r="A48" s="308">
        <f t="shared" si="0"/>
        <v>37</v>
      </c>
      <c r="B48" s="312" t="str">
        <f>IF(+'12. Type 2 Emp 2020 Comp'!B57=0," ",+'12. Type 2 Emp 2020 Comp'!B57)</f>
        <v xml:space="preserve"> </v>
      </c>
      <c r="C48" s="442" t="str">
        <f>IF(+'12. Type 2 Emp 2020 Comp'!C57=0," ",+'12. Type 2 Emp 2020 Comp'!C57)</f>
        <v xml:space="preserve"> </v>
      </c>
      <c r="D48" s="312">
        <f>+'12. Type 2 Emp 2020 Comp'!AE57</f>
        <v>0</v>
      </c>
      <c r="E48" s="478">
        <f>IF('11. Type 1 Emp 2020 FTE'!$I$12=1,+'13. Type 2 Emp 2020 FTE'!AF55,'13. Type 2 Emp 2020 FTE'!AG55)</f>
        <v>0</v>
      </c>
    </row>
    <row r="49" spans="1:5" x14ac:dyDescent="0.25">
      <c r="A49" s="308">
        <f t="shared" si="0"/>
        <v>38</v>
      </c>
      <c r="B49" s="312" t="str">
        <f>IF(+'12. Type 2 Emp 2020 Comp'!B58=0," ",+'12. Type 2 Emp 2020 Comp'!B58)</f>
        <v xml:space="preserve"> </v>
      </c>
      <c r="C49" s="442" t="str">
        <f>IF(+'12. Type 2 Emp 2020 Comp'!C58=0," ",+'12. Type 2 Emp 2020 Comp'!C58)</f>
        <v xml:space="preserve"> </v>
      </c>
      <c r="D49" s="312">
        <f>+'12. Type 2 Emp 2020 Comp'!AE58</f>
        <v>0</v>
      </c>
      <c r="E49" s="478">
        <f>IF('11. Type 1 Emp 2020 FTE'!$I$12=1,+'13. Type 2 Emp 2020 FTE'!AF56,'13. Type 2 Emp 2020 FTE'!AG56)</f>
        <v>0</v>
      </c>
    </row>
    <row r="50" spans="1:5" x14ac:dyDescent="0.25">
      <c r="A50" s="308">
        <f t="shared" si="0"/>
        <v>39</v>
      </c>
      <c r="B50" s="312" t="str">
        <f>IF(+'12. Type 2 Emp 2020 Comp'!B59=0," ",+'12. Type 2 Emp 2020 Comp'!B59)</f>
        <v xml:space="preserve"> </v>
      </c>
      <c r="C50" s="442" t="str">
        <f>IF(+'12. Type 2 Emp 2020 Comp'!C59=0," ",+'12. Type 2 Emp 2020 Comp'!C59)</f>
        <v xml:space="preserve"> </v>
      </c>
      <c r="D50" s="312">
        <f>+'12. Type 2 Emp 2020 Comp'!AE59</f>
        <v>0</v>
      </c>
      <c r="E50" s="478">
        <f>IF('11. Type 1 Emp 2020 FTE'!$I$12=1,+'13. Type 2 Emp 2020 FTE'!AF57,'13. Type 2 Emp 2020 FTE'!AG57)</f>
        <v>0</v>
      </c>
    </row>
    <row r="51" spans="1:5" x14ac:dyDescent="0.25">
      <c r="A51" s="308">
        <f t="shared" si="0"/>
        <v>40</v>
      </c>
      <c r="B51" s="312" t="str">
        <f>IF(+'12. Type 2 Emp 2020 Comp'!B60=0," ",+'12. Type 2 Emp 2020 Comp'!B60)</f>
        <v xml:space="preserve"> </v>
      </c>
      <c r="C51" s="442" t="str">
        <f>IF(+'12. Type 2 Emp 2020 Comp'!C60=0," ",+'12. Type 2 Emp 2020 Comp'!C60)</f>
        <v xml:space="preserve"> </v>
      </c>
      <c r="D51" s="312">
        <f>+'12. Type 2 Emp 2020 Comp'!AE60</f>
        <v>0</v>
      </c>
      <c r="E51" s="478">
        <f>IF('11. Type 1 Emp 2020 FTE'!$I$12=1,+'13. Type 2 Emp 2020 FTE'!AF58,'13. Type 2 Emp 2020 FTE'!AG58)</f>
        <v>0</v>
      </c>
    </row>
    <row r="52" spans="1:5" x14ac:dyDescent="0.25">
      <c r="A52" s="308">
        <f t="shared" si="0"/>
        <v>41</v>
      </c>
      <c r="B52" s="312" t="str">
        <f>IF(+'12. Type 2 Emp 2020 Comp'!B61=0," ",+'12. Type 2 Emp 2020 Comp'!B61)</f>
        <v xml:space="preserve"> </v>
      </c>
      <c r="C52" s="442" t="str">
        <f>IF(+'12. Type 2 Emp 2020 Comp'!C61=0," ",+'12. Type 2 Emp 2020 Comp'!C61)</f>
        <v xml:space="preserve"> </v>
      </c>
      <c r="D52" s="312">
        <f>+'12. Type 2 Emp 2020 Comp'!AE61</f>
        <v>0</v>
      </c>
      <c r="E52" s="478">
        <f>IF('11. Type 1 Emp 2020 FTE'!$I$12=1,+'13. Type 2 Emp 2020 FTE'!AF59,'13. Type 2 Emp 2020 FTE'!AG59)</f>
        <v>0</v>
      </c>
    </row>
    <row r="53" spans="1:5" x14ac:dyDescent="0.25">
      <c r="A53" s="308">
        <f t="shared" si="0"/>
        <v>42</v>
      </c>
      <c r="B53" s="312" t="str">
        <f>IF(+'12. Type 2 Emp 2020 Comp'!B62=0," ",+'12. Type 2 Emp 2020 Comp'!B62)</f>
        <v xml:space="preserve"> </v>
      </c>
      <c r="C53" s="442" t="str">
        <f>IF(+'12. Type 2 Emp 2020 Comp'!C62=0," ",+'12. Type 2 Emp 2020 Comp'!C62)</f>
        <v xml:space="preserve"> </v>
      </c>
      <c r="D53" s="312">
        <f>+'12. Type 2 Emp 2020 Comp'!AE62</f>
        <v>0</v>
      </c>
      <c r="E53" s="478">
        <f>IF('11. Type 1 Emp 2020 FTE'!$I$12=1,+'13. Type 2 Emp 2020 FTE'!AF60,'13. Type 2 Emp 2020 FTE'!AG60)</f>
        <v>0</v>
      </c>
    </row>
    <row r="54" spans="1:5" x14ac:dyDescent="0.25">
      <c r="A54" s="308">
        <f t="shared" si="0"/>
        <v>43</v>
      </c>
      <c r="B54" s="312" t="str">
        <f>IF(+'12. Type 2 Emp 2020 Comp'!B63=0," ",+'12. Type 2 Emp 2020 Comp'!B63)</f>
        <v xml:space="preserve"> </v>
      </c>
      <c r="C54" s="442" t="str">
        <f>IF(+'12. Type 2 Emp 2020 Comp'!C63=0," ",+'12. Type 2 Emp 2020 Comp'!C63)</f>
        <v xml:space="preserve"> </v>
      </c>
      <c r="D54" s="312">
        <f>+'12. Type 2 Emp 2020 Comp'!AE63</f>
        <v>0</v>
      </c>
      <c r="E54" s="478">
        <f>IF('11. Type 1 Emp 2020 FTE'!$I$12=1,+'13. Type 2 Emp 2020 FTE'!AF61,'13. Type 2 Emp 2020 FTE'!AG61)</f>
        <v>0</v>
      </c>
    </row>
    <row r="55" spans="1:5" x14ac:dyDescent="0.25">
      <c r="A55" s="308">
        <f t="shared" si="0"/>
        <v>44</v>
      </c>
      <c r="B55" s="312" t="str">
        <f>IF(+'12. Type 2 Emp 2020 Comp'!B64=0," ",+'12. Type 2 Emp 2020 Comp'!B64)</f>
        <v xml:space="preserve"> </v>
      </c>
      <c r="C55" s="442" t="str">
        <f>IF(+'12. Type 2 Emp 2020 Comp'!C64=0," ",+'12. Type 2 Emp 2020 Comp'!C64)</f>
        <v xml:space="preserve"> </v>
      </c>
      <c r="D55" s="312">
        <f>+'12. Type 2 Emp 2020 Comp'!AE64</f>
        <v>0</v>
      </c>
      <c r="E55" s="478">
        <f>IF('11. Type 1 Emp 2020 FTE'!$I$12=1,+'13. Type 2 Emp 2020 FTE'!AF62,'13. Type 2 Emp 2020 FTE'!AG62)</f>
        <v>0</v>
      </c>
    </row>
    <row r="56" spans="1:5" x14ac:dyDescent="0.25">
      <c r="A56" s="308">
        <f t="shared" si="0"/>
        <v>45</v>
      </c>
      <c r="B56" s="312" t="str">
        <f>IF(+'12. Type 2 Emp 2020 Comp'!B65=0," ",+'12. Type 2 Emp 2020 Comp'!B65)</f>
        <v xml:space="preserve"> </v>
      </c>
      <c r="C56" s="442" t="str">
        <f>IF(+'12. Type 2 Emp 2020 Comp'!C65=0," ",+'12. Type 2 Emp 2020 Comp'!C65)</f>
        <v xml:space="preserve"> </v>
      </c>
      <c r="D56" s="312">
        <f>+'12. Type 2 Emp 2020 Comp'!AE65</f>
        <v>0</v>
      </c>
      <c r="E56" s="478">
        <f>IF('11. Type 1 Emp 2020 FTE'!$I$12=1,+'13. Type 2 Emp 2020 FTE'!AF63,'13. Type 2 Emp 2020 FTE'!AG63)</f>
        <v>0</v>
      </c>
    </row>
    <row r="57" spans="1:5" x14ac:dyDescent="0.25">
      <c r="A57" s="308">
        <f t="shared" si="0"/>
        <v>46</v>
      </c>
      <c r="B57" s="312" t="str">
        <f>IF(+'12. Type 2 Emp 2020 Comp'!B66=0," ",+'12. Type 2 Emp 2020 Comp'!B66)</f>
        <v xml:space="preserve"> </v>
      </c>
      <c r="C57" s="442" t="str">
        <f>IF(+'12. Type 2 Emp 2020 Comp'!C66=0," ",+'12. Type 2 Emp 2020 Comp'!C66)</f>
        <v xml:space="preserve"> </v>
      </c>
      <c r="D57" s="312">
        <f>+'12. Type 2 Emp 2020 Comp'!AE66</f>
        <v>0</v>
      </c>
      <c r="E57" s="478">
        <f>IF('11. Type 1 Emp 2020 FTE'!$I$12=1,+'13. Type 2 Emp 2020 FTE'!AF64,'13. Type 2 Emp 2020 FTE'!AG64)</f>
        <v>0</v>
      </c>
    </row>
    <row r="58" spans="1:5" x14ac:dyDescent="0.25">
      <c r="A58" s="308">
        <f t="shared" si="0"/>
        <v>47</v>
      </c>
      <c r="B58" s="312" t="str">
        <f>IF(+'12. Type 2 Emp 2020 Comp'!B67=0," ",+'12. Type 2 Emp 2020 Comp'!B67)</f>
        <v xml:space="preserve"> </v>
      </c>
      <c r="C58" s="442" t="str">
        <f>IF(+'12. Type 2 Emp 2020 Comp'!C67=0," ",+'12. Type 2 Emp 2020 Comp'!C67)</f>
        <v xml:space="preserve"> </v>
      </c>
      <c r="D58" s="312">
        <f>+'12. Type 2 Emp 2020 Comp'!AE67</f>
        <v>0</v>
      </c>
      <c r="E58" s="478">
        <f>IF('11. Type 1 Emp 2020 FTE'!$I$12=1,+'13. Type 2 Emp 2020 FTE'!AF65,'13. Type 2 Emp 2020 FTE'!AG65)</f>
        <v>0</v>
      </c>
    </row>
    <row r="59" spans="1:5" x14ac:dyDescent="0.25">
      <c r="A59" s="308">
        <f t="shared" si="0"/>
        <v>48</v>
      </c>
      <c r="B59" s="312" t="str">
        <f>IF(+'12. Type 2 Emp 2020 Comp'!B68=0," ",+'12. Type 2 Emp 2020 Comp'!B68)</f>
        <v xml:space="preserve"> </v>
      </c>
      <c r="C59" s="442" t="str">
        <f>IF(+'12. Type 2 Emp 2020 Comp'!C68=0," ",+'12. Type 2 Emp 2020 Comp'!C68)</f>
        <v xml:space="preserve"> </v>
      </c>
      <c r="D59" s="312">
        <f>+'12. Type 2 Emp 2020 Comp'!AE68</f>
        <v>0</v>
      </c>
      <c r="E59" s="478">
        <f>IF('11. Type 1 Emp 2020 FTE'!$I$12=1,+'13. Type 2 Emp 2020 FTE'!AF66,'13. Type 2 Emp 2020 FTE'!AG66)</f>
        <v>0</v>
      </c>
    </row>
    <row r="60" spans="1:5" x14ac:dyDescent="0.25">
      <c r="A60" s="308">
        <f t="shared" si="0"/>
        <v>49</v>
      </c>
      <c r="B60" s="312" t="str">
        <f>IF(+'12. Type 2 Emp 2020 Comp'!B69=0," ",+'12. Type 2 Emp 2020 Comp'!B69)</f>
        <v xml:space="preserve"> </v>
      </c>
      <c r="C60" s="442" t="str">
        <f>IF(+'12. Type 2 Emp 2020 Comp'!C69=0," ",+'12. Type 2 Emp 2020 Comp'!C69)</f>
        <v xml:space="preserve"> </v>
      </c>
      <c r="D60" s="312">
        <f>+'12. Type 2 Emp 2020 Comp'!AE69</f>
        <v>0</v>
      </c>
      <c r="E60" s="478">
        <f>IF('11. Type 1 Emp 2020 FTE'!$I$12=1,+'13. Type 2 Emp 2020 FTE'!AF67,'13. Type 2 Emp 2020 FTE'!AG67)</f>
        <v>0</v>
      </c>
    </row>
    <row r="61" spans="1:5" x14ac:dyDescent="0.25">
      <c r="A61" s="308">
        <f t="shared" si="0"/>
        <v>50</v>
      </c>
      <c r="B61" s="312" t="str">
        <f>IF(+'12. Type 2 Emp 2020 Comp'!B70=0," ",+'12. Type 2 Emp 2020 Comp'!B70)</f>
        <v xml:space="preserve"> </v>
      </c>
      <c r="C61" s="442" t="str">
        <f>IF(+'12. Type 2 Emp 2020 Comp'!C70=0," ",+'12. Type 2 Emp 2020 Comp'!C70)</f>
        <v xml:space="preserve"> </v>
      </c>
      <c r="D61" s="312">
        <f>+'12. Type 2 Emp 2020 Comp'!AE70</f>
        <v>0</v>
      </c>
      <c r="E61" s="478">
        <f>IF('11. Type 1 Emp 2020 FTE'!$I$12=1,+'13. Type 2 Emp 2020 FTE'!AF68,'13. Type 2 Emp 2020 FTE'!AG68)</f>
        <v>0</v>
      </c>
    </row>
    <row r="62" spans="1:5" x14ac:dyDescent="0.25">
      <c r="A62" s="308">
        <f t="shared" si="0"/>
        <v>51</v>
      </c>
      <c r="B62" s="312" t="str">
        <f>IF(+'12. Type 2 Emp 2020 Comp'!B71=0," ",+'12. Type 2 Emp 2020 Comp'!B71)</f>
        <v xml:space="preserve"> </v>
      </c>
      <c r="C62" s="442" t="str">
        <f>IF(+'12. Type 2 Emp 2020 Comp'!C71=0," ",+'12. Type 2 Emp 2020 Comp'!C71)</f>
        <v xml:space="preserve"> </v>
      </c>
      <c r="D62" s="312">
        <f>+'12. Type 2 Emp 2020 Comp'!AE71</f>
        <v>0</v>
      </c>
      <c r="E62" s="478">
        <f>IF('11. Type 1 Emp 2020 FTE'!$I$12=1,+'13. Type 2 Emp 2020 FTE'!AF69,'13. Type 2 Emp 2020 FTE'!AG69)</f>
        <v>0</v>
      </c>
    </row>
    <row r="63" spans="1:5" x14ac:dyDescent="0.25">
      <c r="A63" s="308">
        <f t="shared" si="0"/>
        <v>52</v>
      </c>
      <c r="B63" s="312" t="str">
        <f>IF(+'12. Type 2 Emp 2020 Comp'!B72=0," ",+'12. Type 2 Emp 2020 Comp'!B72)</f>
        <v xml:space="preserve"> </v>
      </c>
      <c r="C63" s="442" t="str">
        <f>IF(+'12. Type 2 Emp 2020 Comp'!C72=0," ",+'12. Type 2 Emp 2020 Comp'!C72)</f>
        <v xml:space="preserve"> </v>
      </c>
      <c r="D63" s="312">
        <f>+'12. Type 2 Emp 2020 Comp'!AE72</f>
        <v>0</v>
      </c>
      <c r="E63" s="478">
        <f>IF('11. Type 1 Emp 2020 FTE'!$I$12=1,+'13. Type 2 Emp 2020 FTE'!AF70,'13. Type 2 Emp 2020 FTE'!AG70)</f>
        <v>0</v>
      </c>
    </row>
    <row r="64" spans="1:5" x14ac:dyDescent="0.25">
      <c r="A64" s="308">
        <f t="shared" si="0"/>
        <v>53</v>
      </c>
      <c r="B64" s="312" t="str">
        <f>IF(+'12. Type 2 Emp 2020 Comp'!B73=0," ",+'12. Type 2 Emp 2020 Comp'!B73)</f>
        <v xml:space="preserve"> </v>
      </c>
      <c r="C64" s="442" t="str">
        <f>IF(+'12. Type 2 Emp 2020 Comp'!C73=0," ",+'12. Type 2 Emp 2020 Comp'!C73)</f>
        <v xml:space="preserve"> </v>
      </c>
      <c r="D64" s="312">
        <f>+'12. Type 2 Emp 2020 Comp'!AE73</f>
        <v>0</v>
      </c>
      <c r="E64" s="478">
        <f>IF('11. Type 1 Emp 2020 FTE'!$I$12=1,+'13. Type 2 Emp 2020 FTE'!AF71,'13. Type 2 Emp 2020 FTE'!AG71)</f>
        <v>0</v>
      </c>
    </row>
    <row r="65" spans="1:5" x14ac:dyDescent="0.25">
      <c r="A65" s="308">
        <f t="shared" si="0"/>
        <v>54</v>
      </c>
      <c r="B65" s="312" t="str">
        <f>IF(+'12. Type 2 Emp 2020 Comp'!B74=0," ",+'12. Type 2 Emp 2020 Comp'!B74)</f>
        <v xml:space="preserve"> </v>
      </c>
      <c r="C65" s="442" t="str">
        <f>IF(+'12. Type 2 Emp 2020 Comp'!C74=0," ",+'12. Type 2 Emp 2020 Comp'!C74)</f>
        <v xml:space="preserve"> </v>
      </c>
      <c r="D65" s="312">
        <f>+'12. Type 2 Emp 2020 Comp'!AE74</f>
        <v>0</v>
      </c>
      <c r="E65" s="478">
        <f>IF('11. Type 1 Emp 2020 FTE'!$I$12=1,+'13. Type 2 Emp 2020 FTE'!AF72,'13. Type 2 Emp 2020 FTE'!AG72)</f>
        <v>0</v>
      </c>
    </row>
    <row r="66" spans="1:5" x14ac:dyDescent="0.25">
      <c r="A66" s="308">
        <f t="shared" si="0"/>
        <v>55</v>
      </c>
      <c r="B66" s="312" t="str">
        <f>IF(+'12. Type 2 Emp 2020 Comp'!B75=0," ",+'12. Type 2 Emp 2020 Comp'!B75)</f>
        <v xml:space="preserve"> </v>
      </c>
      <c r="C66" s="442" t="str">
        <f>IF(+'12. Type 2 Emp 2020 Comp'!C75=0," ",+'12. Type 2 Emp 2020 Comp'!C75)</f>
        <v xml:space="preserve"> </v>
      </c>
      <c r="D66" s="312">
        <f>+'12. Type 2 Emp 2020 Comp'!AE75</f>
        <v>0</v>
      </c>
      <c r="E66" s="478">
        <f>IF('11. Type 1 Emp 2020 FTE'!$I$12=1,+'13. Type 2 Emp 2020 FTE'!AF73,'13. Type 2 Emp 2020 FTE'!AG73)</f>
        <v>0</v>
      </c>
    </row>
    <row r="67" spans="1:5" x14ac:dyDescent="0.25">
      <c r="A67" s="308">
        <f t="shared" si="0"/>
        <v>56</v>
      </c>
      <c r="B67" s="312" t="str">
        <f>IF(+'12. Type 2 Emp 2020 Comp'!B76=0," ",+'12. Type 2 Emp 2020 Comp'!B76)</f>
        <v xml:space="preserve"> </v>
      </c>
      <c r="C67" s="442" t="str">
        <f>IF(+'12. Type 2 Emp 2020 Comp'!C76=0," ",+'12. Type 2 Emp 2020 Comp'!C76)</f>
        <v xml:space="preserve"> </v>
      </c>
      <c r="D67" s="312">
        <f>+'12. Type 2 Emp 2020 Comp'!AE76</f>
        <v>0</v>
      </c>
      <c r="E67" s="478">
        <f>IF('11. Type 1 Emp 2020 FTE'!$I$12=1,+'13. Type 2 Emp 2020 FTE'!AF74,'13. Type 2 Emp 2020 FTE'!AG74)</f>
        <v>0</v>
      </c>
    </row>
    <row r="68" spans="1:5" x14ac:dyDescent="0.25">
      <c r="A68" s="308">
        <f t="shared" si="0"/>
        <v>57</v>
      </c>
      <c r="B68" s="312" t="str">
        <f>IF(+'12. Type 2 Emp 2020 Comp'!B77=0," ",+'12. Type 2 Emp 2020 Comp'!B77)</f>
        <v xml:space="preserve"> </v>
      </c>
      <c r="C68" s="442" t="str">
        <f>IF(+'12. Type 2 Emp 2020 Comp'!C77=0," ",+'12. Type 2 Emp 2020 Comp'!C77)</f>
        <v xml:space="preserve"> </v>
      </c>
      <c r="D68" s="312">
        <f>+'12. Type 2 Emp 2020 Comp'!AE77</f>
        <v>0</v>
      </c>
      <c r="E68" s="478">
        <f>IF('11. Type 1 Emp 2020 FTE'!$I$12=1,+'13. Type 2 Emp 2020 FTE'!AF75,'13. Type 2 Emp 2020 FTE'!AG75)</f>
        <v>0</v>
      </c>
    </row>
    <row r="69" spans="1:5" x14ac:dyDescent="0.25">
      <c r="A69" s="308">
        <f t="shared" si="0"/>
        <v>58</v>
      </c>
      <c r="B69" s="312" t="str">
        <f>IF(+'12. Type 2 Emp 2020 Comp'!B78=0," ",+'12. Type 2 Emp 2020 Comp'!B78)</f>
        <v xml:space="preserve"> </v>
      </c>
      <c r="C69" s="442" t="str">
        <f>IF(+'12. Type 2 Emp 2020 Comp'!C78=0," ",+'12. Type 2 Emp 2020 Comp'!C78)</f>
        <v xml:space="preserve"> </v>
      </c>
      <c r="D69" s="312">
        <f>+'12. Type 2 Emp 2020 Comp'!AE78</f>
        <v>0</v>
      </c>
      <c r="E69" s="478">
        <f>IF('11. Type 1 Emp 2020 FTE'!$I$12=1,+'13. Type 2 Emp 2020 FTE'!AF76,'13. Type 2 Emp 2020 FTE'!AG76)</f>
        <v>0</v>
      </c>
    </row>
    <row r="70" spans="1:5" x14ac:dyDescent="0.25">
      <c r="A70" s="308">
        <f t="shared" si="0"/>
        <v>59</v>
      </c>
      <c r="B70" s="312" t="str">
        <f>IF(+'12. Type 2 Emp 2020 Comp'!B79=0," ",+'12. Type 2 Emp 2020 Comp'!B79)</f>
        <v xml:space="preserve"> </v>
      </c>
      <c r="C70" s="442" t="str">
        <f>IF(+'12. Type 2 Emp 2020 Comp'!C79=0," ",+'12. Type 2 Emp 2020 Comp'!C79)</f>
        <v xml:space="preserve"> </v>
      </c>
      <c r="D70" s="312">
        <f>+'12. Type 2 Emp 2020 Comp'!AE79</f>
        <v>0</v>
      </c>
      <c r="E70" s="478">
        <f>IF('11. Type 1 Emp 2020 FTE'!$I$12=1,+'13. Type 2 Emp 2020 FTE'!AF77,'13. Type 2 Emp 2020 FTE'!AG77)</f>
        <v>0</v>
      </c>
    </row>
    <row r="71" spans="1:5" x14ac:dyDescent="0.25">
      <c r="A71" s="308">
        <f t="shared" si="0"/>
        <v>60</v>
      </c>
      <c r="B71" s="312" t="str">
        <f>IF(+'12. Type 2 Emp 2020 Comp'!B80=0," ",+'12. Type 2 Emp 2020 Comp'!B80)</f>
        <v xml:space="preserve"> </v>
      </c>
      <c r="C71" s="442" t="str">
        <f>IF(+'12. Type 2 Emp 2020 Comp'!C80=0," ",+'12. Type 2 Emp 2020 Comp'!C80)</f>
        <v xml:space="preserve"> </v>
      </c>
      <c r="D71" s="312">
        <f>+'12. Type 2 Emp 2020 Comp'!AE80</f>
        <v>0</v>
      </c>
      <c r="E71" s="478">
        <f>IF('11. Type 1 Emp 2020 FTE'!$I$12=1,+'13. Type 2 Emp 2020 FTE'!AF78,'13. Type 2 Emp 2020 FTE'!AG78)</f>
        <v>0</v>
      </c>
    </row>
    <row r="72" spans="1:5" x14ac:dyDescent="0.25">
      <c r="A72" s="308">
        <f t="shared" si="0"/>
        <v>61</v>
      </c>
      <c r="B72" s="312" t="str">
        <f>IF(+'12. Type 2 Emp 2020 Comp'!B81=0," ",+'12. Type 2 Emp 2020 Comp'!B81)</f>
        <v xml:space="preserve"> </v>
      </c>
      <c r="C72" s="442" t="str">
        <f>IF(+'12. Type 2 Emp 2020 Comp'!C81=0," ",+'12. Type 2 Emp 2020 Comp'!C81)</f>
        <v xml:space="preserve"> </v>
      </c>
      <c r="D72" s="312">
        <f>+'12. Type 2 Emp 2020 Comp'!AE81</f>
        <v>0</v>
      </c>
      <c r="E72" s="478">
        <f>IF('11. Type 1 Emp 2020 FTE'!$I$12=1,+'13. Type 2 Emp 2020 FTE'!AF79,'13. Type 2 Emp 2020 FTE'!AG79)</f>
        <v>0</v>
      </c>
    </row>
    <row r="73" spans="1:5" x14ac:dyDescent="0.25">
      <c r="A73" s="308">
        <f t="shared" si="0"/>
        <v>62</v>
      </c>
      <c r="B73" s="312" t="str">
        <f>IF(+'12. Type 2 Emp 2020 Comp'!B82=0," ",+'12. Type 2 Emp 2020 Comp'!B82)</f>
        <v xml:space="preserve"> </v>
      </c>
      <c r="C73" s="442" t="str">
        <f>IF(+'12. Type 2 Emp 2020 Comp'!C82=0," ",+'12. Type 2 Emp 2020 Comp'!C82)</f>
        <v xml:space="preserve"> </v>
      </c>
      <c r="D73" s="312">
        <f>+'12. Type 2 Emp 2020 Comp'!AE82</f>
        <v>0</v>
      </c>
      <c r="E73" s="478">
        <f>IF('11. Type 1 Emp 2020 FTE'!$I$12=1,+'13. Type 2 Emp 2020 FTE'!AF80,'13. Type 2 Emp 2020 FTE'!AG80)</f>
        <v>0</v>
      </c>
    </row>
    <row r="74" spans="1:5" x14ac:dyDescent="0.25">
      <c r="A74" s="308">
        <f t="shared" si="0"/>
        <v>63</v>
      </c>
      <c r="B74" s="312" t="str">
        <f>IF(+'12. Type 2 Emp 2020 Comp'!B83=0," ",+'12. Type 2 Emp 2020 Comp'!B83)</f>
        <v xml:space="preserve"> </v>
      </c>
      <c r="C74" s="442" t="str">
        <f>IF(+'12. Type 2 Emp 2020 Comp'!C83=0," ",+'12. Type 2 Emp 2020 Comp'!C83)</f>
        <v xml:space="preserve"> </v>
      </c>
      <c r="D74" s="312">
        <f>+'12. Type 2 Emp 2020 Comp'!AE83</f>
        <v>0</v>
      </c>
      <c r="E74" s="478">
        <f>IF('11. Type 1 Emp 2020 FTE'!$I$12=1,+'13. Type 2 Emp 2020 FTE'!AF81,'13. Type 2 Emp 2020 FTE'!AG81)</f>
        <v>0</v>
      </c>
    </row>
    <row r="75" spans="1:5" x14ac:dyDescent="0.25">
      <c r="A75" s="308">
        <f t="shared" si="0"/>
        <v>64</v>
      </c>
      <c r="B75" s="312" t="str">
        <f>IF(+'12. Type 2 Emp 2020 Comp'!B84=0," ",+'12. Type 2 Emp 2020 Comp'!B84)</f>
        <v xml:space="preserve"> </v>
      </c>
      <c r="C75" s="442" t="str">
        <f>IF(+'12. Type 2 Emp 2020 Comp'!C84=0," ",+'12. Type 2 Emp 2020 Comp'!C84)</f>
        <v xml:space="preserve"> </v>
      </c>
      <c r="D75" s="312">
        <f>+'12. Type 2 Emp 2020 Comp'!AE84</f>
        <v>0</v>
      </c>
      <c r="E75" s="478">
        <f>IF('11. Type 1 Emp 2020 FTE'!$I$12=1,+'13. Type 2 Emp 2020 FTE'!AF82,'13. Type 2 Emp 2020 FTE'!AG82)</f>
        <v>0</v>
      </c>
    </row>
    <row r="76" spans="1:5" x14ac:dyDescent="0.25">
      <c r="A76" s="308">
        <f t="shared" si="0"/>
        <v>65</v>
      </c>
      <c r="B76" s="312" t="str">
        <f>IF(+'12. Type 2 Emp 2020 Comp'!B85=0," ",+'12. Type 2 Emp 2020 Comp'!B85)</f>
        <v xml:space="preserve"> </v>
      </c>
      <c r="C76" s="442" t="str">
        <f>IF(+'12. Type 2 Emp 2020 Comp'!C85=0," ",+'12. Type 2 Emp 2020 Comp'!C85)</f>
        <v xml:space="preserve"> </v>
      </c>
      <c r="D76" s="312">
        <f>+'12. Type 2 Emp 2020 Comp'!AE85</f>
        <v>0</v>
      </c>
      <c r="E76" s="478">
        <f>IF('11. Type 1 Emp 2020 FTE'!$I$12=1,+'13. Type 2 Emp 2020 FTE'!AF83,'13. Type 2 Emp 2020 FTE'!AG83)</f>
        <v>0</v>
      </c>
    </row>
    <row r="77" spans="1:5" x14ac:dyDescent="0.25">
      <c r="A77" s="308">
        <f t="shared" si="0"/>
        <v>66</v>
      </c>
      <c r="B77" s="312" t="str">
        <f>IF(+'12. Type 2 Emp 2020 Comp'!B86=0," ",+'12. Type 2 Emp 2020 Comp'!B86)</f>
        <v xml:space="preserve"> </v>
      </c>
      <c r="C77" s="442" t="str">
        <f>IF(+'12. Type 2 Emp 2020 Comp'!C86=0," ",+'12. Type 2 Emp 2020 Comp'!C86)</f>
        <v xml:space="preserve"> </v>
      </c>
      <c r="D77" s="312">
        <f>+'12. Type 2 Emp 2020 Comp'!AE86</f>
        <v>0</v>
      </c>
      <c r="E77" s="478">
        <f>IF('11. Type 1 Emp 2020 FTE'!$I$12=1,+'13. Type 2 Emp 2020 FTE'!AF84,'13. Type 2 Emp 2020 FTE'!AG84)</f>
        <v>0</v>
      </c>
    </row>
    <row r="78" spans="1:5" x14ac:dyDescent="0.25">
      <c r="A78" s="308">
        <f t="shared" ref="A78:A141" si="1">+A77+1</f>
        <v>67</v>
      </c>
      <c r="B78" s="312" t="str">
        <f>IF(+'12. Type 2 Emp 2020 Comp'!B87=0," ",+'12. Type 2 Emp 2020 Comp'!B87)</f>
        <v xml:space="preserve"> </v>
      </c>
      <c r="C78" s="442" t="str">
        <f>IF(+'12. Type 2 Emp 2020 Comp'!C87=0," ",+'12. Type 2 Emp 2020 Comp'!C87)</f>
        <v xml:space="preserve"> </v>
      </c>
      <c r="D78" s="312">
        <f>+'12. Type 2 Emp 2020 Comp'!AE87</f>
        <v>0</v>
      </c>
      <c r="E78" s="478">
        <f>IF('11. Type 1 Emp 2020 FTE'!$I$12=1,+'13. Type 2 Emp 2020 FTE'!AF85,'13. Type 2 Emp 2020 FTE'!AG85)</f>
        <v>0</v>
      </c>
    </row>
    <row r="79" spans="1:5" x14ac:dyDescent="0.25">
      <c r="A79" s="308">
        <f t="shared" si="1"/>
        <v>68</v>
      </c>
      <c r="B79" s="312" t="str">
        <f>IF(+'12. Type 2 Emp 2020 Comp'!B88=0," ",+'12. Type 2 Emp 2020 Comp'!B88)</f>
        <v xml:space="preserve"> </v>
      </c>
      <c r="C79" s="442" t="str">
        <f>IF(+'12. Type 2 Emp 2020 Comp'!C88=0," ",+'12. Type 2 Emp 2020 Comp'!C88)</f>
        <v xml:space="preserve"> </v>
      </c>
      <c r="D79" s="312">
        <f>+'12. Type 2 Emp 2020 Comp'!AE88</f>
        <v>0</v>
      </c>
      <c r="E79" s="478">
        <f>IF('11. Type 1 Emp 2020 FTE'!$I$12=1,+'13. Type 2 Emp 2020 FTE'!AF86,'13. Type 2 Emp 2020 FTE'!AG86)</f>
        <v>0</v>
      </c>
    </row>
    <row r="80" spans="1:5" x14ac:dyDescent="0.25">
      <c r="A80" s="308">
        <f t="shared" si="1"/>
        <v>69</v>
      </c>
      <c r="B80" s="312" t="str">
        <f>IF(+'12. Type 2 Emp 2020 Comp'!B89=0," ",+'12. Type 2 Emp 2020 Comp'!B89)</f>
        <v xml:space="preserve"> </v>
      </c>
      <c r="C80" s="442" t="str">
        <f>IF(+'12. Type 2 Emp 2020 Comp'!C89=0," ",+'12. Type 2 Emp 2020 Comp'!C89)</f>
        <v xml:space="preserve"> </v>
      </c>
      <c r="D80" s="312">
        <f>+'12. Type 2 Emp 2020 Comp'!AE89</f>
        <v>0</v>
      </c>
      <c r="E80" s="478">
        <f>IF('11. Type 1 Emp 2020 FTE'!$I$12=1,+'13. Type 2 Emp 2020 FTE'!AF87,'13. Type 2 Emp 2020 FTE'!AG87)</f>
        <v>0</v>
      </c>
    </row>
    <row r="81" spans="1:5" x14ac:dyDescent="0.25">
      <c r="A81" s="308">
        <f t="shared" si="1"/>
        <v>70</v>
      </c>
      <c r="B81" s="312" t="str">
        <f>IF(+'12. Type 2 Emp 2020 Comp'!B90=0," ",+'12. Type 2 Emp 2020 Comp'!B90)</f>
        <v xml:space="preserve"> </v>
      </c>
      <c r="C81" s="442" t="str">
        <f>IF(+'12. Type 2 Emp 2020 Comp'!C90=0," ",+'12. Type 2 Emp 2020 Comp'!C90)</f>
        <v xml:space="preserve"> </v>
      </c>
      <c r="D81" s="312">
        <f>+'12. Type 2 Emp 2020 Comp'!AE90</f>
        <v>0</v>
      </c>
      <c r="E81" s="478">
        <f>IF('11. Type 1 Emp 2020 FTE'!$I$12=1,+'13. Type 2 Emp 2020 FTE'!AF88,'13. Type 2 Emp 2020 FTE'!AG88)</f>
        <v>0</v>
      </c>
    </row>
    <row r="82" spans="1:5" x14ac:dyDescent="0.25">
      <c r="A82" s="308">
        <f t="shared" si="1"/>
        <v>71</v>
      </c>
      <c r="B82" s="312" t="str">
        <f>IF(+'12. Type 2 Emp 2020 Comp'!B91=0," ",+'12. Type 2 Emp 2020 Comp'!B91)</f>
        <v xml:space="preserve"> </v>
      </c>
      <c r="C82" s="442" t="str">
        <f>IF(+'12. Type 2 Emp 2020 Comp'!C91=0," ",+'12. Type 2 Emp 2020 Comp'!C91)</f>
        <v xml:space="preserve"> </v>
      </c>
      <c r="D82" s="312">
        <f>+'12. Type 2 Emp 2020 Comp'!AE91</f>
        <v>0</v>
      </c>
      <c r="E82" s="478">
        <f>IF('11. Type 1 Emp 2020 FTE'!$I$12=1,+'13. Type 2 Emp 2020 FTE'!AF89,'13. Type 2 Emp 2020 FTE'!AG89)</f>
        <v>0</v>
      </c>
    </row>
    <row r="83" spans="1:5" x14ac:dyDescent="0.25">
      <c r="A83" s="308">
        <f t="shared" si="1"/>
        <v>72</v>
      </c>
      <c r="B83" s="312" t="str">
        <f>IF(+'12. Type 2 Emp 2020 Comp'!B92=0," ",+'12. Type 2 Emp 2020 Comp'!B92)</f>
        <v xml:space="preserve"> </v>
      </c>
      <c r="C83" s="442" t="str">
        <f>IF(+'12. Type 2 Emp 2020 Comp'!C92=0," ",+'12. Type 2 Emp 2020 Comp'!C92)</f>
        <v xml:space="preserve"> </v>
      </c>
      <c r="D83" s="312">
        <f>+'12. Type 2 Emp 2020 Comp'!AE92</f>
        <v>0</v>
      </c>
      <c r="E83" s="478">
        <f>IF('11. Type 1 Emp 2020 FTE'!$I$12=1,+'13. Type 2 Emp 2020 FTE'!AF90,'13. Type 2 Emp 2020 FTE'!AG90)</f>
        <v>0</v>
      </c>
    </row>
    <row r="84" spans="1:5" x14ac:dyDescent="0.25">
      <c r="A84" s="308">
        <f t="shared" si="1"/>
        <v>73</v>
      </c>
      <c r="B84" s="312" t="str">
        <f>IF(+'12. Type 2 Emp 2020 Comp'!B93=0," ",+'12. Type 2 Emp 2020 Comp'!B93)</f>
        <v xml:space="preserve"> </v>
      </c>
      <c r="C84" s="442" t="str">
        <f>IF(+'12. Type 2 Emp 2020 Comp'!C93=0," ",+'12. Type 2 Emp 2020 Comp'!C93)</f>
        <v xml:space="preserve"> </v>
      </c>
      <c r="D84" s="312">
        <f>+'12. Type 2 Emp 2020 Comp'!AE93</f>
        <v>0</v>
      </c>
      <c r="E84" s="478">
        <f>IF('11. Type 1 Emp 2020 FTE'!$I$12=1,+'13. Type 2 Emp 2020 FTE'!AF91,'13. Type 2 Emp 2020 FTE'!AG91)</f>
        <v>0</v>
      </c>
    </row>
    <row r="85" spans="1:5" x14ac:dyDescent="0.25">
      <c r="A85" s="308">
        <f t="shared" si="1"/>
        <v>74</v>
      </c>
      <c r="B85" s="312" t="str">
        <f>IF(+'12. Type 2 Emp 2020 Comp'!B94=0," ",+'12. Type 2 Emp 2020 Comp'!B94)</f>
        <v xml:space="preserve"> </v>
      </c>
      <c r="C85" s="442" t="str">
        <f>IF(+'12. Type 2 Emp 2020 Comp'!C94=0," ",+'12. Type 2 Emp 2020 Comp'!C94)</f>
        <v xml:space="preserve"> </v>
      </c>
      <c r="D85" s="312">
        <f>+'12. Type 2 Emp 2020 Comp'!AE94</f>
        <v>0</v>
      </c>
      <c r="E85" s="478">
        <f>IF('11. Type 1 Emp 2020 FTE'!$I$12=1,+'13. Type 2 Emp 2020 FTE'!AF92,'13. Type 2 Emp 2020 FTE'!AG92)</f>
        <v>0</v>
      </c>
    </row>
    <row r="86" spans="1:5" x14ac:dyDescent="0.25">
      <c r="A86" s="308">
        <f t="shared" si="1"/>
        <v>75</v>
      </c>
      <c r="B86" s="312" t="str">
        <f>IF(+'12. Type 2 Emp 2020 Comp'!B95=0," ",+'12. Type 2 Emp 2020 Comp'!B95)</f>
        <v xml:space="preserve"> </v>
      </c>
      <c r="C86" s="442" t="str">
        <f>IF(+'12. Type 2 Emp 2020 Comp'!C95=0," ",+'12. Type 2 Emp 2020 Comp'!C95)</f>
        <v xml:space="preserve"> </v>
      </c>
      <c r="D86" s="312">
        <f>+'12. Type 2 Emp 2020 Comp'!AE95</f>
        <v>0</v>
      </c>
      <c r="E86" s="478">
        <f>IF('11. Type 1 Emp 2020 FTE'!$I$12=1,+'13. Type 2 Emp 2020 FTE'!AF93,'13. Type 2 Emp 2020 FTE'!AG93)</f>
        <v>0</v>
      </c>
    </row>
    <row r="87" spans="1:5" x14ac:dyDescent="0.25">
      <c r="A87" s="308">
        <f t="shared" si="1"/>
        <v>76</v>
      </c>
      <c r="B87" s="312" t="str">
        <f>IF(+'12. Type 2 Emp 2020 Comp'!B96=0," ",+'12. Type 2 Emp 2020 Comp'!B96)</f>
        <v xml:space="preserve"> </v>
      </c>
      <c r="C87" s="442" t="str">
        <f>IF(+'12. Type 2 Emp 2020 Comp'!C96=0," ",+'12. Type 2 Emp 2020 Comp'!C96)</f>
        <v xml:space="preserve"> </v>
      </c>
      <c r="D87" s="312">
        <f>+'12. Type 2 Emp 2020 Comp'!AE96</f>
        <v>0</v>
      </c>
      <c r="E87" s="478">
        <f>IF('11. Type 1 Emp 2020 FTE'!$I$12=1,+'13. Type 2 Emp 2020 FTE'!AF94,'13. Type 2 Emp 2020 FTE'!AG94)</f>
        <v>0</v>
      </c>
    </row>
    <row r="88" spans="1:5" x14ac:dyDescent="0.25">
      <c r="A88" s="308">
        <f t="shared" si="1"/>
        <v>77</v>
      </c>
      <c r="B88" s="312" t="str">
        <f>IF(+'12. Type 2 Emp 2020 Comp'!B97=0," ",+'12. Type 2 Emp 2020 Comp'!B97)</f>
        <v xml:space="preserve"> </v>
      </c>
      <c r="C88" s="442" t="str">
        <f>IF(+'12. Type 2 Emp 2020 Comp'!C97=0," ",+'12. Type 2 Emp 2020 Comp'!C97)</f>
        <v xml:space="preserve"> </v>
      </c>
      <c r="D88" s="312">
        <f>+'12. Type 2 Emp 2020 Comp'!AE97</f>
        <v>0</v>
      </c>
      <c r="E88" s="478">
        <f>IF('11. Type 1 Emp 2020 FTE'!$I$12=1,+'13. Type 2 Emp 2020 FTE'!AF95,'13. Type 2 Emp 2020 FTE'!AG95)</f>
        <v>0</v>
      </c>
    </row>
    <row r="89" spans="1:5" x14ac:dyDescent="0.25">
      <c r="A89" s="308">
        <f t="shared" si="1"/>
        <v>78</v>
      </c>
      <c r="B89" s="312" t="str">
        <f>IF(+'12. Type 2 Emp 2020 Comp'!B98=0," ",+'12. Type 2 Emp 2020 Comp'!B98)</f>
        <v xml:space="preserve"> </v>
      </c>
      <c r="C89" s="442" t="str">
        <f>IF(+'12. Type 2 Emp 2020 Comp'!C98=0," ",+'12. Type 2 Emp 2020 Comp'!C98)</f>
        <v xml:space="preserve"> </v>
      </c>
      <c r="D89" s="312">
        <f>+'12. Type 2 Emp 2020 Comp'!AE98</f>
        <v>0</v>
      </c>
      <c r="E89" s="478">
        <f>IF('11. Type 1 Emp 2020 FTE'!$I$12=1,+'13. Type 2 Emp 2020 FTE'!AF96,'13. Type 2 Emp 2020 FTE'!AG96)</f>
        <v>0</v>
      </c>
    </row>
    <row r="90" spans="1:5" x14ac:dyDescent="0.25">
      <c r="A90" s="308">
        <f t="shared" si="1"/>
        <v>79</v>
      </c>
      <c r="B90" s="312" t="str">
        <f>IF(+'12. Type 2 Emp 2020 Comp'!B99=0," ",+'12. Type 2 Emp 2020 Comp'!B99)</f>
        <v xml:space="preserve"> </v>
      </c>
      <c r="C90" s="442" t="str">
        <f>IF(+'12. Type 2 Emp 2020 Comp'!C99=0," ",+'12. Type 2 Emp 2020 Comp'!C99)</f>
        <v xml:space="preserve"> </v>
      </c>
      <c r="D90" s="312">
        <f>+'12. Type 2 Emp 2020 Comp'!AE99</f>
        <v>0</v>
      </c>
      <c r="E90" s="478">
        <f>IF('11. Type 1 Emp 2020 FTE'!$I$12=1,+'13. Type 2 Emp 2020 FTE'!AF97,'13. Type 2 Emp 2020 FTE'!AG97)</f>
        <v>0</v>
      </c>
    </row>
    <row r="91" spans="1:5" x14ac:dyDescent="0.25">
      <c r="A91" s="308">
        <f t="shared" si="1"/>
        <v>80</v>
      </c>
      <c r="B91" s="312" t="str">
        <f>IF(+'12. Type 2 Emp 2020 Comp'!B100=0," ",+'12. Type 2 Emp 2020 Comp'!B100)</f>
        <v xml:space="preserve"> </v>
      </c>
      <c r="C91" s="442" t="str">
        <f>IF(+'12. Type 2 Emp 2020 Comp'!C100=0," ",+'12. Type 2 Emp 2020 Comp'!C100)</f>
        <v xml:space="preserve"> </v>
      </c>
      <c r="D91" s="312">
        <f>+'12. Type 2 Emp 2020 Comp'!AE100</f>
        <v>0</v>
      </c>
      <c r="E91" s="478">
        <f>IF('11. Type 1 Emp 2020 FTE'!$I$12=1,+'13. Type 2 Emp 2020 FTE'!AF98,'13. Type 2 Emp 2020 FTE'!AG98)</f>
        <v>0</v>
      </c>
    </row>
    <row r="92" spans="1:5" x14ac:dyDescent="0.25">
      <c r="A92" s="308">
        <f t="shared" si="1"/>
        <v>81</v>
      </c>
      <c r="B92" s="312" t="str">
        <f>IF(+'12. Type 2 Emp 2020 Comp'!B101=0," ",+'12. Type 2 Emp 2020 Comp'!B101)</f>
        <v xml:space="preserve"> </v>
      </c>
      <c r="C92" s="442" t="str">
        <f>IF(+'12. Type 2 Emp 2020 Comp'!C101=0," ",+'12. Type 2 Emp 2020 Comp'!C101)</f>
        <v xml:space="preserve"> </v>
      </c>
      <c r="D92" s="312">
        <f>+'12. Type 2 Emp 2020 Comp'!AE101</f>
        <v>0</v>
      </c>
      <c r="E92" s="478">
        <f>IF('11. Type 1 Emp 2020 FTE'!$I$12=1,+'13. Type 2 Emp 2020 FTE'!AF99,'13. Type 2 Emp 2020 FTE'!AG99)</f>
        <v>0</v>
      </c>
    </row>
    <row r="93" spans="1:5" x14ac:dyDescent="0.25">
      <c r="A93" s="308">
        <f t="shared" si="1"/>
        <v>82</v>
      </c>
      <c r="B93" s="312" t="str">
        <f>IF(+'12. Type 2 Emp 2020 Comp'!B102=0," ",+'12. Type 2 Emp 2020 Comp'!B102)</f>
        <v xml:space="preserve"> </v>
      </c>
      <c r="C93" s="442" t="str">
        <f>IF(+'12. Type 2 Emp 2020 Comp'!C102=0," ",+'12. Type 2 Emp 2020 Comp'!C102)</f>
        <v xml:space="preserve"> </v>
      </c>
      <c r="D93" s="312">
        <f>+'12. Type 2 Emp 2020 Comp'!AE102</f>
        <v>0</v>
      </c>
      <c r="E93" s="478">
        <f>IF('11. Type 1 Emp 2020 FTE'!$I$12=1,+'13. Type 2 Emp 2020 FTE'!AF100,'13. Type 2 Emp 2020 FTE'!AG100)</f>
        <v>0</v>
      </c>
    </row>
    <row r="94" spans="1:5" x14ac:dyDescent="0.25">
      <c r="A94" s="308">
        <f t="shared" si="1"/>
        <v>83</v>
      </c>
      <c r="B94" s="312" t="str">
        <f>IF(+'12. Type 2 Emp 2020 Comp'!B103=0," ",+'12. Type 2 Emp 2020 Comp'!B103)</f>
        <v xml:space="preserve"> </v>
      </c>
      <c r="C94" s="442" t="str">
        <f>IF(+'12. Type 2 Emp 2020 Comp'!C103=0," ",+'12. Type 2 Emp 2020 Comp'!C103)</f>
        <v xml:space="preserve"> </v>
      </c>
      <c r="D94" s="312">
        <f>+'12. Type 2 Emp 2020 Comp'!AE103</f>
        <v>0</v>
      </c>
      <c r="E94" s="478">
        <f>IF('11. Type 1 Emp 2020 FTE'!$I$12=1,+'13. Type 2 Emp 2020 FTE'!AF101,'13. Type 2 Emp 2020 FTE'!AG101)</f>
        <v>0</v>
      </c>
    </row>
    <row r="95" spans="1:5" x14ac:dyDescent="0.25">
      <c r="A95" s="308">
        <f t="shared" si="1"/>
        <v>84</v>
      </c>
      <c r="B95" s="312" t="str">
        <f>IF(+'12. Type 2 Emp 2020 Comp'!B104=0," ",+'12. Type 2 Emp 2020 Comp'!B104)</f>
        <v xml:space="preserve"> </v>
      </c>
      <c r="C95" s="442" t="str">
        <f>IF(+'12. Type 2 Emp 2020 Comp'!C104=0," ",+'12. Type 2 Emp 2020 Comp'!C104)</f>
        <v xml:space="preserve"> </v>
      </c>
      <c r="D95" s="312">
        <f>+'12. Type 2 Emp 2020 Comp'!AE104</f>
        <v>0</v>
      </c>
      <c r="E95" s="478">
        <f>IF('11. Type 1 Emp 2020 FTE'!$I$12=1,+'13. Type 2 Emp 2020 FTE'!AF102,'13. Type 2 Emp 2020 FTE'!AG102)</f>
        <v>0</v>
      </c>
    </row>
    <row r="96" spans="1:5" x14ac:dyDescent="0.25">
      <c r="A96" s="308">
        <f t="shared" si="1"/>
        <v>85</v>
      </c>
      <c r="B96" s="312" t="str">
        <f>IF(+'12. Type 2 Emp 2020 Comp'!B105=0," ",+'12. Type 2 Emp 2020 Comp'!B105)</f>
        <v xml:space="preserve"> </v>
      </c>
      <c r="C96" s="442" t="str">
        <f>IF(+'12. Type 2 Emp 2020 Comp'!C105=0," ",+'12. Type 2 Emp 2020 Comp'!C105)</f>
        <v xml:space="preserve"> </v>
      </c>
      <c r="D96" s="312">
        <f>+'12. Type 2 Emp 2020 Comp'!AE105</f>
        <v>0</v>
      </c>
      <c r="E96" s="478">
        <f>IF('11. Type 1 Emp 2020 FTE'!$I$12=1,+'13. Type 2 Emp 2020 FTE'!AF103,'13. Type 2 Emp 2020 FTE'!AG103)</f>
        <v>0</v>
      </c>
    </row>
    <row r="97" spans="1:5" x14ac:dyDescent="0.25">
      <c r="A97" s="308">
        <f t="shared" si="1"/>
        <v>86</v>
      </c>
      <c r="B97" s="312" t="str">
        <f>IF(+'12. Type 2 Emp 2020 Comp'!B106=0," ",+'12. Type 2 Emp 2020 Comp'!B106)</f>
        <v xml:space="preserve"> </v>
      </c>
      <c r="C97" s="442" t="str">
        <f>IF(+'12. Type 2 Emp 2020 Comp'!C106=0," ",+'12. Type 2 Emp 2020 Comp'!C106)</f>
        <v xml:space="preserve"> </v>
      </c>
      <c r="D97" s="312">
        <f>+'12. Type 2 Emp 2020 Comp'!AE106</f>
        <v>0</v>
      </c>
      <c r="E97" s="478">
        <f>IF('11. Type 1 Emp 2020 FTE'!$I$12=1,+'13. Type 2 Emp 2020 FTE'!AF104,'13. Type 2 Emp 2020 FTE'!AG104)</f>
        <v>0</v>
      </c>
    </row>
    <row r="98" spans="1:5" x14ac:dyDescent="0.25">
      <c r="A98" s="308">
        <f t="shared" si="1"/>
        <v>87</v>
      </c>
      <c r="B98" s="312" t="str">
        <f>IF(+'12. Type 2 Emp 2020 Comp'!B107=0," ",+'12. Type 2 Emp 2020 Comp'!B107)</f>
        <v xml:space="preserve"> </v>
      </c>
      <c r="C98" s="442" t="str">
        <f>IF(+'12. Type 2 Emp 2020 Comp'!C107=0," ",+'12. Type 2 Emp 2020 Comp'!C107)</f>
        <v xml:space="preserve"> </v>
      </c>
      <c r="D98" s="312">
        <f>+'12. Type 2 Emp 2020 Comp'!AE107</f>
        <v>0</v>
      </c>
      <c r="E98" s="478">
        <f>IF('11. Type 1 Emp 2020 FTE'!$I$12=1,+'13. Type 2 Emp 2020 FTE'!AF105,'13. Type 2 Emp 2020 FTE'!AG105)</f>
        <v>0</v>
      </c>
    </row>
    <row r="99" spans="1:5" x14ac:dyDescent="0.25">
      <c r="A99" s="308">
        <f t="shared" si="1"/>
        <v>88</v>
      </c>
      <c r="B99" s="312" t="str">
        <f>IF(+'12. Type 2 Emp 2020 Comp'!B108=0," ",+'12. Type 2 Emp 2020 Comp'!B108)</f>
        <v xml:space="preserve"> </v>
      </c>
      <c r="C99" s="442" t="str">
        <f>IF(+'12. Type 2 Emp 2020 Comp'!C108=0," ",+'12. Type 2 Emp 2020 Comp'!C108)</f>
        <v xml:space="preserve"> </v>
      </c>
      <c r="D99" s="312">
        <f>+'12. Type 2 Emp 2020 Comp'!AE108</f>
        <v>0</v>
      </c>
      <c r="E99" s="478">
        <f>IF('11. Type 1 Emp 2020 FTE'!$I$12=1,+'13. Type 2 Emp 2020 FTE'!AF106,'13. Type 2 Emp 2020 FTE'!AG106)</f>
        <v>0</v>
      </c>
    </row>
    <row r="100" spans="1:5" x14ac:dyDescent="0.25">
      <c r="A100" s="308">
        <f t="shared" si="1"/>
        <v>89</v>
      </c>
      <c r="B100" s="312" t="str">
        <f>IF(+'12. Type 2 Emp 2020 Comp'!B109=0," ",+'12. Type 2 Emp 2020 Comp'!B109)</f>
        <v xml:space="preserve"> </v>
      </c>
      <c r="C100" s="442" t="str">
        <f>IF(+'12. Type 2 Emp 2020 Comp'!C109=0," ",+'12. Type 2 Emp 2020 Comp'!C109)</f>
        <v xml:space="preserve"> </v>
      </c>
      <c r="D100" s="312">
        <f>+'12. Type 2 Emp 2020 Comp'!AE109</f>
        <v>0</v>
      </c>
      <c r="E100" s="478">
        <f>IF('11. Type 1 Emp 2020 FTE'!$I$12=1,+'13. Type 2 Emp 2020 FTE'!AF107,'13. Type 2 Emp 2020 FTE'!AG107)</f>
        <v>0</v>
      </c>
    </row>
    <row r="101" spans="1:5" x14ac:dyDescent="0.25">
      <c r="A101" s="308">
        <f t="shared" si="1"/>
        <v>90</v>
      </c>
      <c r="B101" s="312" t="str">
        <f>IF(+'12. Type 2 Emp 2020 Comp'!B110=0," ",+'12. Type 2 Emp 2020 Comp'!B110)</f>
        <v xml:space="preserve"> </v>
      </c>
      <c r="C101" s="442" t="str">
        <f>IF(+'12. Type 2 Emp 2020 Comp'!C110=0," ",+'12. Type 2 Emp 2020 Comp'!C110)</f>
        <v xml:space="preserve"> </v>
      </c>
      <c r="D101" s="312">
        <f>+'12. Type 2 Emp 2020 Comp'!AE110</f>
        <v>0</v>
      </c>
      <c r="E101" s="478">
        <f>IF('11. Type 1 Emp 2020 FTE'!$I$12=1,+'13. Type 2 Emp 2020 FTE'!AF108,'13. Type 2 Emp 2020 FTE'!AG108)</f>
        <v>0</v>
      </c>
    </row>
    <row r="102" spans="1:5" x14ac:dyDescent="0.25">
      <c r="A102" s="308">
        <f t="shared" si="1"/>
        <v>91</v>
      </c>
      <c r="B102" s="312" t="str">
        <f>IF(+'12. Type 2 Emp 2020 Comp'!B111=0," ",+'12. Type 2 Emp 2020 Comp'!B111)</f>
        <v xml:space="preserve"> </v>
      </c>
      <c r="C102" s="442" t="str">
        <f>IF(+'12. Type 2 Emp 2020 Comp'!C111=0," ",+'12. Type 2 Emp 2020 Comp'!C111)</f>
        <v xml:space="preserve"> </v>
      </c>
      <c r="D102" s="312">
        <f>+'12. Type 2 Emp 2020 Comp'!AE111</f>
        <v>0</v>
      </c>
      <c r="E102" s="478">
        <f>IF('11. Type 1 Emp 2020 FTE'!$I$12=1,+'13. Type 2 Emp 2020 FTE'!AF109,'13. Type 2 Emp 2020 FTE'!AG109)</f>
        <v>0</v>
      </c>
    </row>
    <row r="103" spans="1:5" x14ac:dyDescent="0.25">
      <c r="A103" s="308">
        <f t="shared" si="1"/>
        <v>92</v>
      </c>
      <c r="B103" s="312" t="str">
        <f>IF(+'12. Type 2 Emp 2020 Comp'!B112=0," ",+'12. Type 2 Emp 2020 Comp'!B112)</f>
        <v xml:space="preserve"> </v>
      </c>
      <c r="C103" s="442" t="str">
        <f>IF(+'12. Type 2 Emp 2020 Comp'!C112=0," ",+'12. Type 2 Emp 2020 Comp'!C112)</f>
        <v xml:space="preserve"> </v>
      </c>
      <c r="D103" s="312">
        <f>+'12. Type 2 Emp 2020 Comp'!AE112</f>
        <v>0</v>
      </c>
      <c r="E103" s="478">
        <f>IF('11. Type 1 Emp 2020 FTE'!$I$12=1,+'13. Type 2 Emp 2020 FTE'!AF110,'13. Type 2 Emp 2020 FTE'!AG110)</f>
        <v>0</v>
      </c>
    </row>
    <row r="104" spans="1:5" x14ac:dyDescent="0.25">
      <c r="A104" s="308">
        <f t="shared" si="1"/>
        <v>93</v>
      </c>
      <c r="B104" s="312" t="str">
        <f>IF(+'12. Type 2 Emp 2020 Comp'!B113=0," ",+'12. Type 2 Emp 2020 Comp'!B113)</f>
        <v xml:space="preserve"> </v>
      </c>
      <c r="C104" s="442" t="str">
        <f>IF(+'12. Type 2 Emp 2020 Comp'!C113=0," ",+'12. Type 2 Emp 2020 Comp'!C113)</f>
        <v xml:space="preserve"> </v>
      </c>
      <c r="D104" s="312">
        <f>+'12. Type 2 Emp 2020 Comp'!AE113</f>
        <v>0</v>
      </c>
      <c r="E104" s="478">
        <f>IF('11. Type 1 Emp 2020 FTE'!$I$12=1,+'13. Type 2 Emp 2020 FTE'!AF111,'13. Type 2 Emp 2020 FTE'!AG111)</f>
        <v>0</v>
      </c>
    </row>
    <row r="105" spans="1:5" x14ac:dyDescent="0.25">
      <c r="A105" s="308">
        <f t="shared" si="1"/>
        <v>94</v>
      </c>
      <c r="B105" s="312" t="str">
        <f>IF(+'12. Type 2 Emp 2020 Comp'!B114=0," ",+'12. Type 2 Emp 2020 Comp'!B114)</f>
        <v xml:space="preserve"> </v>
      </c>
      <c r="C105" s="442" t="str">
        <f>IF(+'12. Type 2 Emp 2020 Comp'!C114=0," ",+'12. Type 2 Emp 2020 Comp'!C114)</f>
        <v xml:space="preserve"> </v>
      </c>
      <c r="D105" s="312">
        <f>+'12. Type 2 Emp 2020 Comp'!AE114</f>
        <v>0</v>
      </c>
      <c r="E105" s="478">
        <f>IF('11. Type 1 Emp 2020 FTE'!$I$12=1,+'13. Type 2 Emp 2020 FTE'!AF112,'13. Type 2 Emp 2020 FTE'!AG112)</f>
        <v>0</v>
      </c>
    </row>
    <row r="106" spans="1:5" x14ac:dyDescent="0.25">
      <c r="A106" s="308">
        <f t="shared" si="1"/>
        <v>95</v>
      </c>
      <c r="B106" s="312" t="str">
        <f>IF(+'12. Type 2 Emp 2020 Comp'!B115=0," ",+'12. Type 2 Emp 2020 Comp'!B115)</f>
        <v xml:space="preserve"> </v>
      </c>
      <c r="C106" s="442" t="str">
        <f>IF(+'12. Type 2 Emp 2020 Comp'!C115=0," ",+'12. Type 2 Emp 2020 Comp'!C115)</f>
        <v xml:space="preserve"> </v>
      </c>
      <c r="D106" s="312">
        <f>+'12. Type 2 Emp 2020 Comp'!AE115</f>
        <v>0</v>
      </c>
      <c r="E106" s="478">
        <f>IF('11. Type 1 Emp 2020 FTE'!$I$12=1,+'13. Type 2 Emp 2020 FTE'!AF113,'13. Type 2 Emp 2020 FTE'!AG113)</f>
        <v>0</v>
      </c>
    </row>
    <row r="107" spans="1:5" x14ac:dyDescent="0.25">
      <c r="A107" s="308">
        <f t="shared" si="1"/>
        <v>96</v>
      </c>
      <c r="B107" s="312" t="str">
        <f>IF(+'12. Type 2 Emp 2020 Comp'!B116=0," ",+'12. Type 2 Emp 2020 Comp'!B116)</f>
        <v xml:space="preserve"> </v>
      </c>
      <c r="C107" s="442" t="str">
        <f>IF(+'12. Type 2 Emp 2020 Comp'!C116=0," ",+'12. Type 2 Emp 2020 Comp'!C116)</f>
        <v xml:space="preserve"> </v>
      </c>
      <c r="D107" s="312">
        <f>+'12. Type 2 Emp 2020 Comp'!AE116</f>
        <v>0</v>
      </c>
      <c r="E107" s="478">
        <f>IF('11. Type 1 Emp 2020 FTE'!$I$12=1,+'13. Type 2 Emp 2020 FTE'!AF114,'13. Type 2 Emp 2020 FTE'!AG114)</f>
        <v>0</v>
      </c>
    </row>
    <row r="108" spans="1:5" x14ac:dyDescent="0.25">
      <c r="A108" s="308">
        <f t="shared" si="1"/>
        <v>97</v>
      </c>
      <c r="B108" s="312" t="str">
        <f>IF(+'12. Type 2 Emp 2020 Comp'!B117=0," ",+'12. Type 2 Emp 2020 Comp'!B117)</f>
        <v xml:space="preserve"> </v>
      </c>
      <c r="C108" s="442" t="str">
        <f>IF(+'12. Type 2 Emp 2020 Comp'!C117=0," ",+'12. Type 2 Emp 2020 Comp'!C117)</f>
        <v xml:space="preserve"> </v>
      </c>
      <c r="D108" s="312">
        <f>+'12. Type 2 Emp 2020 Comp'!AE117</f>
        <v>0</v>
      </c>
      <c r="E108" s="478">
        <f>IF('11. Type 1 Emp 2020 FTE'!$I$12=1,+'13. Type 2 Emp 2020 FTE'!AF115,'13. Type 2 Emp 2020 FTE'!AG115)</f>
        <v>0</v>
      </c>
    </row>
    <row r="109" spans="1:5" x14ac:dyDescent="0.25">
      <c r="A109" s="308">
        <f t="shared" si="1"/>
        <v>98</v>
      </c>
      <c r="B109" s="312" t="str">
        <f>IF(+'12. Type 2 Emp 2020 Comp'!B118=0," ",+'12. Type 2 Emp 2020 Comp'!B118)</f>
        <v xml:space="preserve"> </v>
      </c>
      <c r="C109" s="442" t="str">
        <f>IF(+'12. Type 2 Emp 2020 Comp'!C118=0," ",+'12. Type 2 Emp 2020 Comp'!C118)</f>
        <v xml:space="preserve"> </v>
      </c>
      <c r="D109" s="312">
        <f>+'12. Type 2 Emp 2020 Comp'!AE118</f>
        <v>0</v>
      </c>
      <c r="E109" s="478">
        <f>IF('11. Type 1 Emp 2020 FTE'!$I$12=1,+'13. Type 2 Emp 2020 FTE'!AF116,'13. Type 2 Emp 2020 FTE'!AG116)</f>
        <v>0</v>
      </c>
    </row>
    <row r="110" spans="1:5" x14ac:dyDescent="0.25">
      <c r="A110" s="308">
        <f t="shared" si="1"/>
        <v>99</v>
      </c>
      <c r="B110" s="312" t="str">
        <f>IF(+'12. Type 2 Emp 2020 Comp'!B119=0," ",+'12. Type 2 Emp 2020 Comp'!B119)</f>
        <v xml:space="preserve"> </v>
      </c>
      <c r="C110" s="442" t="str">
        <f>IF(+'12. Type 2 Emp 2020 Comp'!C119=0," ",+'12. Type 2 Emp 2020 Comp'!C119)</f>
        <v xml:space="preserve"> </v>
      </c>
      <c r="D110" s="312">
        <f>+'12. Type 2 Emp 2020 Comp'!AE119</f>
        <v>0</v>
      </c>
      <c r="E110" s="478">
        <f>IF('11. Type 1 Emp 2020 FTE'!$I$12=1,+'13. Type 2 Emp 2020 FTE'!AF117,'13. Type 2 Emp 2020 FTE'!AG117)</f>
        <v>0</v>
      </c>
    </row>
    <row r="111" spans="1:5" x14ac:dyDescent="0.25">
      <c r="A111" s="308">
        <f t="shared" si="1"/>
        <v>100</v>
      </c>
      <c r="B111" s="312" t="str">
        <f>IF(+'12. Type 2 Emp 2020 Comp'!B120=0," ",+'12. Type 2 Emp 2020 Comp'!B120)</f>
        <v xml:space="preserve"> </v>
      </c>
      <c r="C111" s="442" t="str">
        <f>IF(+'12. Type 2 Emp 2020 Comp'!C120=0," ",+'12. Type 2 Emp 2020 Comp'!C120)</f>
        <v xml:space="preserve"> </v>
      </c>
      <c r="D111" s="312">
        <f>+'12. Type 2 Emp 2020 Comp'!AE120</f>
        <v>0</v>
      </c>
      <c r="E111" s="478">
        <f>IF('11. Type 1 Emp 2020 FTE'!$I$12=1,+'13. Type 2 Emp 2020 FTE'!AF118,'13. Type 2 Emp 2020 FTE'!AG118)</f>
        <v>0</v>
      </c>
    </row>
    <row r="112" spans="1:5" x14ac:dyDescent="0.25">
      <c r="A112" s="308">
        <f t="shared" si="1"/>
        <v>101</v>
      </c>
      <c r="B112" s="312" t="str">
        <f>IF(+'12. Type 2 Emp 2020 Comp'!B121=0," ",+'12. Type 2 Emp 2020 Comp'!B121)</f>
        <v xml:space="preserve"> </v>
      </c>
      <c r="C112" s="442" t="str">
        <f>IF(+'12. Type 2 Emp 2020 Comp'!C121=0," ",+'12. Type 2 Emp 2020 Comp'!C121)</f>
        <v xml:space="preserve"> </v>
      </c>
      <c r="D112" s="312">
        <f>+'12. Type 2 Emp 2020 Comp'!AE121</f>
        <v>0</v>
      </c>
      <c r="E112" s="478">
        <f>IF('11. Type 1 Emp 2020 FTE'!$I$12=1,+'13. Type 2 Emp 2020 FTE'!AF119,'13. Type 2 Emp 2020 FTE'!AG119)</f>
        <v>0</v>
      </c>
    </row>
    <row r="113" spans="1:5" x14ac:dyDescent="0.25">
      <c r="A113" s="308">
        <f t="shared" si="1"/>
        <v>102</v>
      </c>
      <c r="B113" s="312" t="str">
        <f>IF(+'12. Type 2 Emp 2020 Comp'!B122=0," ",+'12. Type 2 Emp 2020 Comp'!B122)</f>
        <v xml:space="preserve"> </v>
      </c>
      <c r="C113" s="442" t="str">
        <f>IF(+'12. Type 2 Emp 2020 Comp'!C122=0," ",+'12. Type 2 Emp 2020 Comp'!C122)</f>
        <v xml:space="preserve"> </v>
      </c>
      <c r="D113" s="312">
        <f>+'12. Type 2 Emp 2020 Comp'!AE122</f>
        <v>0</v>
      </c>
      <c r="E113" s="478">
        <f>IF('11. Type 1 Emp 2020 FTE'!$I$12=1,+'13. Type 2 Emp 2020 FTE'!AF120,'13. Type 2 Emp 2020 FTE'!AG120)</f>
        <v>0</v>
      </c>
    </row>
    <row r="114" spans="1:5" x14ac:dyDescent="0.25">
      <c r="A114" s="308">
        <f t="shared" si="1"/>
        <v>103</v>
      </c>
      <c r="B114" s="312" t="str">
        <f>IF(+'12. Type 2 Emp 2020 Comp'!B123=0," ",+'12. Type 2 Emp 2020 Comp'!B123)</f>
        <v xml:space="preserve"> </v>
      </c>
      <c r="C114" s="442" t="str">
        <f>IF(+'12. Type 2 Emp 2020 Comp'!C123=0," ",+'12. Type 2 Emp 2020 Comp'!C123)</f>
        <v xml:space="preserve"> </v>
      </c>
      <c r="D114" s="312">
        <f>+'12. Type 2 Emp 2020 Comp'!AE123</f>
        <v>0</v>
      </c>
      <c r="E114" s="478">
        <f>IF('11. Type 1 Emp 2020 FTE'!$I$12=1,+'13. Type 2 Emp 2020 FTE'!AF121,'13. Type 2 Emp 2020 FTE'!AG121)</f>
        <v>0</v>
      </c>
    </row>
    <row r="115" spans="1:5" x14ac:dyDescent="0.25">
      <c r="A115" s="308">
        <f t="shared" si="1"/>
        <v>104</v>
      </c>
      <c r="B115" s="312" t="str">
        <f>IF(+'12. Type 2 Emp 2020 Comp'!B124=0," ",+'12. Type 2 Emp 2020 Comp'!B124)</f>
        <v xml:space="preserve"> </v>
      </c>
      <c r="C115" s="442" t="str">
        <f>IF(+'12. Type 2 Emp 2020 Comp'!C124=0," ",+'12. Type 2 Emp 2020 Comp'!C124)</f>
        <v xml:space="preserve"> </v>
      </c>
      <c r="D115" s="312">
        <f>+'12. Type 2 Emp 2020 Comp'!AE124</f>
        <v>0</v>
      </c>
      <c r="E115" s="478">
        <f>IF('11. Type 1 Emp 2020 FTE'!$I$12=1,+'13. Type 2 Emp 2020 FTE'!AF122,'13. Type 2 Emp 2020 FTE'!AG122)</f>
        <v>0</v>
      </c>
    </row>
    <row r="116" spans="1:5" x14ac:dyDescent="0.25">
      <c r="A116" s="308">
        <f t="shared" si="1"/>
        <v>105</v>
      </c>
      <c r="B116" s="312" t="str">
        <f>IF(+'12. Type 2 Emp 2020 Comp'!B125=0," ",+'12. Type 2 Emp 2020 Comp'!B125)</f>
        <v xml:space="preserve"> </v>
      </c>
      <c r="C116" s="442" t="str">
        <f>IF(+'12. Type 2 Emp 2020 Comp'!C125=0," ",+'12. Type 2 Emp 2020 Comp'!C125)</f>
        <v xml:space="preserve"> </v>
      </c>
      <c r="D116" s="312">
        <f>+'12. Type 2 Emp 2020 Comp'!AE125</f>
        <v>0</v>
      </c>
      <c r="E116" s="478">
        <f>IF('11. Type 1 Emp 2020 FTE'!$I$12=1,+'13. Type 2 Emp 2020 FTE'!AF123,'13. Type 2 Emp 2020 FTE'!AG123)</f>
        <v>0</v>
      </c>
    </row>
    <row r="117" spans="1:5" x14ac:dyDescent="0.25">
      <c r="A117" s="308">
        <f t="shared" si="1"/>
        <v>106</v>
      </c>
      <c r="B117" s="312" t="str">
        <f>IF(+'12. Type 2 Emp 2020 Comp'!B126=0," ",+'12. Type 2 Emp 2020 Comp'!B126)</f>
        <v xml:space="preserve"> </v>
      </c>
      <c r="C117" s="442" t="str">
        <f>IF(+'12. Type 2 Emp 2020 Comp'!C126=0," ",+'12. Type 2 Emp 2020 Comp'!C126)</f>
        <v xml:space="preserve"> </v>
      </c>
      <c r="D117" s="312">
        <f>+'12. Type 2 Emp 2020 Comp'!AE126</f>
        <v>0</v>
      </c>
      <c r="E117" s="478">
        <f>IF('11. Type 1 Emp 2020 FTE'!$I$12=1,+'13. Type 2 Emp 2020 FTE'!AF124,'13. Type 2 Emp 2020 FTE'!AG124)</f>
        <v>0</v>
      </c>
    </row>
    <row r="118" spans="1:5" x14ac:dyDescent="0.25">
      <c r="A118" s="308">
        <f t="shared" si="1"/>
        <v>107</v>
      </c>
      <c r="B118" s="312" t="str">
        <f>IF(+'12. Type 2 Emp 2020 Comp'!B127=0," ",+'12. Type 2 Emp 2020 Comp'!B127)</f>
        <v xml:space="preserve"> </v>
      </c>
      <c r="C118" s="442" t="str">
        <f>IF(+'12. Type 2 Emp 2020 Comp'!C127=0," ",+'12. Type 2 Emp 2020 Comp'!C127)</f>
        <v xml:space="preserve"> </v>
      </c>
      <c r="D118" s="312">
        <f>+'12. Type 2 Emp 2020 Comp'!AE127</f>
        <v>0</v>
      </c>
      <c r="E118" s="478">
        <f>IF('11. Type 1 Emp 2020 FTE'!$I$12=1,+'13. Type 2 Emp 2020 FTE'!AF125,'13. Type 2 Emp 2020 FTE'!AG125)</f>
        <v>0</v>
      </c>
    </row>
    <row r="119" spans="1:5" x14ac:dyDescent="0.25">
      <c r="A119" s="308">
        <f t="shared" si="1"/>
        <v>108</v>
      </c>
      <c r="B119" s="312" t="str">
        <f>IF(+'12. Type 2 Emp 2020 Comp'!B128=0," ",+'12. Type 2 Emp 2020 Comp'!B128)</f>
        <v xml:space="preserve"> </v>
      </c>
      <c r="C119" s="442" t="str">
        <f>IF(+'12. Type 2 Emp 2020 Comp'!C128=0," ",+'12. Type 2 Emp 2020 Comp'!C128)</f>
        <v xml:space="preserve"> </v>
      </c>
      <c r="D119" s="312">
        <f>+'12. Type 2 Emp 2020 Comp'!AE128</f>
        <v>0</v>
      </c>
      <c r="E119" s="478">
        <f>IF('11. Type 1 Emp 2020 FTE'!$I$12=1,+'13. Type 2 Emp 2020 FTE'!AF126,'13. Type 2 Emp 2020 FTE'!AG126)</f>
        <v>0</v>
      </c>
    </row>
    <row r="120" spans="1:5" x14ac:dyDescent="0.25">
      <c r="A120" s="308">
        <f t="shared" si="1"/>
        <v>109</v>
      </c>
      <c r="B120" s="312" t="str">
        <f>IF(+'12. Type 2 Emp 2020 Comp'!B129=0," ",+'12. Type 2 Emp 2020 Comp'!B129)</f>
        <v xml:space="preserve"> </v>
      </c>
      <c r="C120" s="442" t="str">
        <f>IF(+'12. Type 2 Emp 2020 Comp'!C129=0," ",+'12. Type 2 Emp 2020 Comp'!C129)</f>
        <v xml:space="preserve"> </v>
      </c>
      <c r="D120" s="312">
        <f>+'12. Type 2 Emp 2020 Comp'!AE129</f>
        <v>0</v>
      </c>
      <c r="E120" s="478">
        <f>IF('11. Type 1 Emp 2020 FTE'!$I$12=1,+'13. Type 2 Emp 2020 FTE'!AF127,'13. Type 2 Emp 2020 FTE'!AG127)</f>
        <v>0</v>
      </c>
    </row>
    <row r="121" spans="1:5" x14ac:dyDescent="0.25">
      <c r="A121" s="308">
        <f t="shared" si="1"/>
        <v>110</v>
      </c>
      <c r="B121" s="312" t="str">
        <f>IF(+'12. Type 2 Emp 2020 Comp'!B130=0," ",+'12. Type 2 Emp 2020 Comp'!B130)</f>
        <v xml:space="preserve"> </v>
      </c>
      <c r="C121" s="442" t="str">
        <f>IF(+'12. Type 2 Emp 2020 Comp'!C130=0," ",+'12. Type 2 Emp 2020 Comp'!C130)</f>
        <v xml:space="preserve"> </v>
      </c>
      <c r="D121" s="312">
        <f>+'12. Type 2 Emp 2020 Comp'!AE130</f>
        <v>0</v>
      </c>
      <c r="E121" s="478">
        <f>IF('11. Type 1 Emp 2020 FTE'!$I$12=1,+'13. Type 2 Emp 2020 FTE'!AF128,'13. Type 2 Emp 2020 FTE'!AG128)</f>
        <v>0</v>
      </c>
    </row>
    <row r="122" spans="1:5" x14ac:dyDescent="0.25">
      <c r="A122" s="308">
        <f t="shared" si="1"/>
        <v>111</v>
      </c>
      <c r="B122" s="312" t="str">
        <f>IF(+'12. Type 2 Emp 2020 Comp'!B131=0," ",+'12. Type 2 Emp 2020 Comp'!B131)</f>
        <v xml:space="preserve"> </v>
      </c>
      <c r="C122" s="442" t="str">
        <f>IF(+'12. Type 2 Emp 2020 Comp'!C131=0," ",+'12. Type 2 Emp 2020 Comp'!C131)</f>
        <v xml:space="preserve"> </v>
      </c>
      <c r="D122" s="312">
        <f>+'12. Type 2 Emp 2020 Comp'!AE131</f>
        <v>0</v>
      </c>
      <c r="E122" s="478">
        <f>IF('11. Type 1 Emp 2020 FTE'!$I$12=1,+'13. Type 2 Emp 2020 FTE'!AF129,'13. Type 2 Emp 2020 FTE'!AG129)</f>
        <v>0</v>
      </c>
    </row>
    <row r="123" spans="1:5" x14ac:dyDescent="0.25">
      <c r="A123" s="308">
        <f t="shared" si="1"/>
        <v>112</v>
      </c>
      <c r="B123" s="312" t="str">
        <f>IF(+'12. Type 2 Emp 2020 Comp'!B132=0," ",+'12. Type 2 Emp 2020 Comp'!B132)</f>
        <v xml:space="preserve"> </v>
      </c>
      <c r="C123" s="442" t="str">
        <f>IF(+'12. Type 2 Emp 2020 Comp'!C132=0," ",+'12. Type 2 Emp 2020 Comp'!C132)</f>
        <v xml:space="preserve"> </v>
      </c>
      <c r="D123" s="312">
        <f>+'12. Type 2 Emp 2020 Comp'!AE132</f>
        <v>0</v>
      </c>
      <c r="E123" s="478">
        <f>IF('11. Type 1 Emp 2020 FTE'!$I$12=1,+'13. Type 2 Emp 2020 FTE'!AF130,'13. Type 2 Emp 2020 FTE'!AG130)</f>
        <v>0</v>
      </c>
    </row>
    <row r="124" spans="1:5" x14ac:dyDescent="0.25">
      <c r="A124" s="308">
        <f t="shared" si="1"/>
        <v>113</v>
      </c>
      <c r="B124" s="312" t="str">
        <f>IF(+'12. Type 2 Emp 2020 Comp'!B133=0," ",+'12. Type 2 Emp 2020 Comp'!B133)</f>
        <v xml:space="preserve"> </v>
      </c>
      <c r="C124" s="442" t="str">
        <f>IF(+'12. Type 2 Emp 2020 Comp'!C133=0," ",+'12. Type 2 Emp 2020 Comp'!C133)</f>
        <v xml:space="preserve"> </v>
      </c>
      <c r="D124" s="312">
        <f>+'12. Type 2 Emp 2020 Comp'!AE133</f>
        <v>0</v>
      </c>
      <c r="E124" s="478">
        <f>IF('11. Type 1 Emp 2020 FTE'!$I$12=1,+'13. Type 2 Emp 2020 FTE'!AF131,'13. Type 2 Emp 2020 FTE'!AG131)</f>
        <v>0</v>
      </c>
    </row>
    <row r="125" spans="1:5" x14ac:dyDescent="0.25">
      <c r="A125" s="308">
        <f t="shared" si="1"/>
        <v>114</v>
      </c>
      <c r="B125" s="312" t="str">
        <f>IF(+'12. Type 2 Emp 2020 Comp'!B134=0," ",+'12. Type 2 Emp 2020 Comp'!B134)</f>
        <v xml:space="preserve"> </v>
      </c>
      <c r="C125" s="442" t="str">
        <f>IF(+'12. Type 2 Emp 2020 Comp'!C134=0," ",+'12. Type 2 Emp 2020 Comp'!C134)</f>
        <v xml:space="preserve"> </v>
      </c>
      <c r="D125" s="312">
        <f>+'12. Type 2 Emp 2020 Comp'!AE134</f>
        <v>0</v>
      </c>
      <c r="E125" s="478">
        <f>IF('11. Type 1 Emp 2020 FTE'!$I$12=1,+'13. Type 2 Emp 2020 FTE'!AF132,'13. Type 2 Emp 2020 FTE'!AG132)</f>
        <v>0</v>
      </c>
    </row>
    <row r="126" spans="1:5" x14ac:dyDescent="0.25">
      <c r="A126" s="308">
        <f t="shared" si="1"/>
        <v>115</v>
      </c>
      <c r="B126" s="312" t="str">
        <f>IF(+'12. Type 2 Emp 2020 Comp'!B135=0," ",+'12. Type 2 Emp 2020 Comp'!B135)</f>
        <v xml:space="preserve"> </v>
      </c>
      <c r="C126" s="442" t="str">
        <f>IF(+'12. Type 2 Emp 2020 Comp'!C135=0," ",+'12. Type 2 Emp 2020 Comp'!C135)</f>
        <v xml:space="preserve"> </v>
      </c>
      <c r="D126" s="312">
        <f>+'12. Type 2 Emp 2020 Comp'!AE135</f>
        <v>0</v>
      </c>
      <c r="E126" s="478">
        <f>IF('11. Type 1 Emp 2020 FTE'!$I$12=1,+'13. Type 2 Emp 2020 FTE'!AF133,'13. Type 2 Emp 2020 FTE'!AG133)</f>
        <v>0</v>
      </c>
    </row>
    <row r="127" spans="1:5" x14ac:dyDescent="0.25">
      <c r="A127" s="308">
        <f t="shared" si="1"/>
        <v>116</v>
      </c>
      <c r="B127" s="312" t="str">
        <f>IF(+'12. Type 2 Emp 2020 Comp'!B136=0," ",+'12. Type 2 Emp 2020 Comp'!B136)</f>
        <v xml:space="preserve"> </v>
      </c>
      <c r="C127" s="442" t="str">
        <f>IF(+'12. Type 2 Emp 2020 Comp'!C136=0," ",+'12. Type 2 Emp 2020 Comp'!C136)</f>
        <v xml:space="preserve"> </v>
      </c>
      <c r="D127" s="312">
        <f>+'12. Type 2 Emp 2020 Comp'!AE136</f>
        <v>0</v>
      </c>
      <c r="E127" s="478">
        <f>IF('11. Type 1 Emp 2020 FTE'!$I$12=1,+'13. Type 2 Emp 2020 FTE'!AF134,'13. Type 2 Emp 2020 FTE'!AG134)</f>
        <v>0</v>
      </c>
    </row>
    <row r="128" spans="1:5" x14ac:dyDescent="0.25">
      <c r="A128" s="308">
        <f t="shared" si="1"/>
        <v>117</v>
      </c>
      <c r="B128" s="312" t="str">
        <f>IF(+'12. Type 2 Emp 2020 Comp'!B137=0," ",+'12. Type 2 Emp 2020 Comp'!B137)</f>
        <v xml:space="preserve"> </v>
      </c>
      <c r="C128" s="442" t="str">
        <f>IF(+'12. Type 2 Emp 2020 Comp'!C137=0," ",+'12. Type 2 Emp 2020 Comp'!C137)</f>
        <v xml:space="preserve"> </v>
      </c>
      <c r="D128" s="312">
        <f>+'12. Type 2 Emp 2020 Comp'!AE137</f>
        <v>0</v>
      </c>
      <c r="E128" s="478">
        <f>IF('11. Type 1 Emp 2020 FTE'!$I$12=1,+'13. Type 2 Emp 2020 FTE'!AF135,'13. Type 2 Emp 2020 FTE'!AG135)</f>
        <v>0</v>
      </c>
    </row>
    <row r="129" spans="1:5" x14ac:dyDescent="0.25">
      <c r="A129" s="308">
        <f t="shared" si="1"/>
        <v>118</v>
      </c>
      <c r="B129" s="312" t="str">
        <f>IF(+'12. Type 2 Emp 2020 Comp'!B138=0," ",+'12. Type 2 Emp 2020 Comp'!B138)</f>
        <v xml:space="preserve"> </v>
      </c>
      <c r="C129" s="442" t="str">
        <f>IF(+'12. Type 2 Emp 2020 Comp'!C138=0," ",+'12. Type 2 Emp 2020 Comp'!C138)</f>
        <v xml:space="preserve"> </v>
      </c>
      <c r="D129" s="312">
        <f>+'12. Type 2 Emp 2020 Comp'!AE138</f>
        <v>0</v>
      </c>
      <c r="E129" s="478">
        <f>IF('11. Type 1 Emp 2020 FTE'!$I$12=1,+'13. Type 2 Emp 2020 FTE'!AF136,'13. Type 2 Emp 2020 FTE'!AG136)</f>
        <v>0</v>
      </c>
    </row>
    <row r="130" spans="1:5" x14ac:dyDescent="0.25">
      <c r="A130" s="308">
        <f t="shared" si="1"/>
        <v>119</v>
      </c>
      <c r="B130" s="312" t="str">
        <f>IF(+'12. Type 2 Emp 2020 Comp'!B139=0," ",+'12. Type 2 Emp 2020 Comp'!B139)</f>
        <v xml:space="preserve"> </v>
      </c>
      <c r="C130" s="442" t="str">
        <f>IF(+'12. Type 2 Emp 2020 Comp'!C139=0," ",+'12. Type 2 Emp 2020 Comp'!C139)</f>
        <v xml:space="preserve"> </v>
      </c>
      <c r="D130" s="312">
        <f>+'12. Type 2 Emp 2020 Comp'!AE139</f>
        <v>0</v>
      </c>
      <c r="E130" s="478">
        <f>IF('11. Type 1 Emp 2020 FTE'!$I$12=1,+'13. Type 2 Emp 2020 FTE'!AF137,'13. Type 2 Emp 2020 FTE'!AG137)</f>
        <v>0</v>
      </c>
    </row>
    <row r="131" spans="1:5" x14ac:dyDescent="0.25">
      <c r="A131" s="308">
        <f t="shared" si="1"/>
        <v>120</v>
      </c>
      <c r="B131" s="312" t="str">
        <f>IF(+'12. Type 2 Emp 2020 Comp'!B140=0," ",+'12. Type 2 Emp 2020 Comp'!B140)</f>
        <v xml:space="preserve"> </v>
      </c>
      <c r="C131" s="442" t="str">
        <f>IF(+'12. Type 2 Emp 2020 Comp'!C140=0," ",+'12. Type 2 Emp 2020 Comp'!C140)</f>
        <v xml:space="preserve"> </v>
      </c>
      <c r="D131" s="312">
        <f>+'12. Type 2 Emp 2020 Comp'!AE140</f>
        <v>0</v>
      </c>
      <c r="E131" s="478">
        <f>IF('11. Type 1 Emp 2020 FTE'!$I$12=1,+'13. Type 2 Emp 2020 FTE'!AF138,'13. Type 2 Emp 2020 FTE'!AG138)</f>
        <v>0</v>
      </c>
    </row>
    <row r="132" spans="1:5" x14ac:dyDescent="0.25">
      <c r="A132" s="308">
        <f t="shared" si="1"/>
        <v>121</v>
      </c>
      <c r="B132" s="312" t="str">
        <f>IF(+'12. Type 2 Emp 2020 Comp'!B141=0," ",+'12. Type 2 Emp 2020 Comp'!B141)</f>
        <v xml:space="preserve"> </v>
      </c>
      <c r="C132" s="442" t="str">
        <f>IF(+'12. Type 2 Emp 2020 Comp'!C141=0," ",+'12. Type 2 Emp 2020 Comp'!C141)</f>
        <v xml:space="preserve"> </v>
      </c>
      <c r="D132" s="312">
        <f>+'12. Type 2 Emp 2020 Comp'!AE141</f>
        <v>0</v>
      </c>
      <c r="E132" s="478">
        <f>IF('11. Type 1 Emp 2020 FTE'!$I$12=1,+'13. Type 2 Emp 2020 FTE'!AF139,'13. Type 2 Emp 2020 FTE'!AG139)</f>
        <v>0</v>
      </c>
    </row>
    <row r="133" spans="1:5" x14ac:dyDescent="0.25">
      <c r="A133" s="308">
        <f t="shared" si="1"/>
        <v>122</v>
      </c>
      <c r="B133" s="312" t="str">
        <f>IF(+'12. Type 2 Emp 2020 Comp'!B142=0," ",+'12. Type 2 Emp 2020 Comp'!B142)</f>
        <v xml:space="preserve"> </v>
      </c>
      <c r="C133" s="442" t="str">
        <f>IF(+'12. Type 2 Emp 2020 Comp'!C142=0," ",+'12. Type 2 Emp 2020 Comp'!C142)</f>
        <v xml:space="preserve"> </v>
      </c>
      <c r="D133" s="312">
        <f>+'12. Type 2 Emp 2020 Comp'!AE142</f>
        <v>0</v>
      </c>
      <c r="E133" s="478">
        <f>IF('11. Type 1 Emp 2020 FTE'!$I$12=1,+'13. Type 2 Emp 2020 FTE'!AF140,'13. Type 2 Emp 2020 FTE'!AG140)</f>
        <v>0</v>
      </c>
    </row>
    <row r="134" spans="1:5" x14ac:dyDescent="0.25">
      <c r="A134" s="308">
        <f t="shared" si="1"/>
        <v>123</v>
      </c>
      <c r="B134" s="312" t="str">
        <f>IF(+'12. Type 2 Emp 2020 Comp'!B143=0," ",+'12. Type 2 Emp 2020 Comp'!B143)</f>
        <v xml:space="preserve"> </v>
      </c>
      <c r="C134" s="442" t="str">
        <f>IF(+'12. Type 2 Emp 2020 Comp'!C143=0," ",+'12. Type 2 Emp 2020 Comp'!C143)</f>
        <v xml:space="preserve"> </v>
      </c>
      <c r="D134" s="312">
        <f>+'12. Type 2 Emp 2020 Comp'!AE143</f>
        <v>0</v>
      </c>
      <c r="E134" s="478">
        <f>IF('11. Type 1 Emp 2020 FTE'!$I$12=1,+'13. Type 2 Emp 2020 FTE'!AF141,'13. Type 2 Emp 2020 FTE'!AG141)</f>
        <v>0</v>
      </c>
    </row>
    <row r="135" spans="1:5" x14ac:dyDescent="0.25">
      <c r="A135" s="308">
        <f t="shared" si="1"/>
        <v>124</v>
      </c>
      <c r="B135" s="312" t="str">
        <f>IF(+'12. Type 2 Emp 2020 Comp'!B144=0," ",+'12. Type 2 Emp 2020 Comp'!B144)</f>
        <v xml:space="preserve"> </v>
      </c>
      <c r="C135" s="442" t="str">
        <f>IF(+'12. Type 2 Emp 2020 Comp'!C144=0," ",+'12. Type 2 Emp 2020 Comp'!C144)</f>
        <v xml:space="preserve"> </v>
      </c>
      <c r="D135" s="312">
        <f>+'12. Type 2 Emp 2020 Comp'!AE144</f>
        <v>0</v>
      </c>
      <c r="E135" s="478">
        <f>IF('11. Type 1 Emp 2020 FTE'!$I$12=1,+'13. Type 2 Emp 2020 FTE'!AF142,'13. Type 2 Emp 2020 FTE'!AG142)</f>
        <v>0</v>
      </c>
    </row>
    <row r="136" spans="1:5" x14ac:dyDescent="0.25">
      <c r="A136" s="308">
        <f t="shared" si="1"/>
        <v>125</v>
      </c>
      <c r="B136" s="312" t="str">
        <f>IF(+'12. Type 2 Emp 2020 Comp'!B145=0," ",+'12. Type 2 Emp 2020 Comp'!B145)</f>
        <v xml:space="preserve"> </v>
      </c>
      <c r="C136" s="442" t="str">
        <f>IF(+'12. Type 2 Emp 2020 Comp'!C145=0," ",+'12. Type 2 Emp 2020 Comp'!C145)</f>
        <v xml:space="preserve"> </v>
      </c>
      <c r="D136" s="312">
        <f>+'12. Type 2 Emp 2020 Comp'!AE145</f>
        <v>0</v>
      </c>
      <c r="E136" s="478">
        <f>IF('11. Type 1 Emp 2020 FTE'!$I$12=1,+'13. Type 2 Emp 2020 FTE'!AF143,'13. Type 2 Emp 2020 FTE'!AG143)</f>
        <v>0</v>
      </c>
    </row>
    <row r="137" spans="1:5" x14ac:dyDescent="0.25">
      <c r="A137" s="308">
        <f t="shared" si="1"/>
        <v>126</v>
      </c>
      <c r="B137" s="312" t="str">
        <f>IF(+'12. Type 2 Emp 2020 Comp'!B146=0," ",+'12. Type 2 Emp 2020 Comp'!B146)</f>
        <v xml:space="preserve"> </v>
      </c>
      <c r="C137" s="442" t="str">
        <f>IF(+'12. Type 2 Emp 2020 Comp'!C146=0," ",+'12. Type 2 Emp 2020 Comp'!C146)</f>
        <v xml:space="preserve"> </v>
      </c>
      <c r="D137" s="312">
        <f>+'12. Type 2 Emp 2020 Comp'!AE146</f>
        <v>0</v>
      </c>
      <c r="E137" s="478">
        <f>IF('11. Type 1 Emp 2020 FTE'!$I$12=1,+'13. Type 2 Emp 2020 FTE'!AF144,'13. Type 2 Emp 2020 FTE'!AG144)</f>
        <v>0</v>
      </c>
    </row>
    <row r="138" spans="1:5" x14ac:dyDescent="0.25">
      <c r="A138" s="308">
        <f t="shared" si="1"/>
        <v>127</v>
      </c>
      <c r="B138" s="312" t="str">
        <f>IF(+'12. Type 2 Emp 2020 Comp'!B147=0," ",+'12. Type 2 Emp 2020 Comp'!B147)</f>
        <v xml:space="preserve"> </v>
      </c>
      <c r="C138" s="442" t="str">
        <f>IF(+'12. Type 2 Emp 2020 Comp'!C147=0," ",+'12. Type 2 Emp 2020 Comp'!C147)</f>
        <v xml:space="preserve"> </v>
      </c>
      <c r="D138" s="312">
        <f>+'12. Type 2 Emp 2020 Comp'!AE147</f>
        <v>0</v>
      </c>
      <c r="E138" s="478">
        <f>IF('11. Type 1 Emp 2020 FTE'!$I$12=1,+'13. Type 2 Emp 2020 FTE'!AF145,'13. Type 2 Emp 2020 FTE'!AG145)</f>
        <v>0</v>
      </c>
    </row>
    <row r="139" spans="1:5" x14ac:dyDescent="0.25">
      <c r="A139" s="308">
        <f t="shared" si="1"/>
        <v>128</v>
      </c>
      <c r="B139" s="312" t="str">
        <f>IF(+'12. Type 2 Emp 2020 Comp'!B148=0," ",+'12. Type 2 Emp 2020 Comp'!B148)</f>
        <v xml:space="preserve"> </v>
      </c>
      <c r="C139" s="442" t="str">
        <f>IF(+'12. Type 2 Emp 2020 Comp'!C148=0," ",+'12. Type 2 Emp 2020 Comp'!C148)</f>
        <v xml:space="preserve"> </v>
      </c>
      <c r="D139" s="312">
        <f>+'12. Type 2 Emp 2020 Comp'!AE148</f>
        <v>0</v>
      </c>
      <c r="E139" s="478">
        <f>IF('11. Type 1 Emp 2020 FTE'!$I$12=1,+'13. Type 2 Emp 2020 FTE'!AF146,'13. Type 2 Emp 2020 FTE'!AG146)</f>
        <v>0</v>
      </c>
    </row>
    <row r="140" spans="1:5" x14ac:dyDescent="0.25">
      <c r="A140" s="308">
        <f t="shared" si="1"/>
        <v>129</v>
      </c>
      <c r="B140" s="312" t="str">
        <f>IF(+'12. Type 2 Emp 2020 Comp'!B149=0," ",+'12. Type 2 Emp 2020 Comp'!B149)</f>
        <v xml:space="preserve"> </v>
      </c>
      <c r="C140" s="442" t="str">
        <f>IF(+'12. Type 2 Emp 2020 Comp'!C149=0," ",+'12. Type 2 Emp 2020 Comp'!C149)</f>
        <v xml:space="preserve"> </v>
      </c>
      <c r="D140" s="312">
        <f>+'12. Type 2 Emp 2020 Comp'!AE149</f>
        <v>0</v>
      </c>
      <c r="E140" s="478">
        <f>IF('11. Type 1 Emp 2020 FTE'!$I$12=1,+'13. Type 2 Emp 2020 FTE'!AF147,'13. Type 2 Emp 2020 FTE'!AG147)</f>
        <v>0</v>
      </c>
    </row>
    <row r="141" spans="1:5" x14ac:dyDescent="0.25">
      <c r="A141" s="308">
        <f t="shared" si="1"/>
        <v>130</v>
      </c>
      <c r="B141" s="312" t="str">
        <f>IF(+'12. Type 2 Emp 2020 Comp'!B150=0," ",+'12. Type 2 Emp 2020 Comp'!B150)</f>
        <v xml:space="preserve"> </v>
      </c>
      <c r="C141" s="442" t="str">
        <f>IF(+'12. Type 2 Emp 2020 Comp'!C150=0," ",+'12. Type 2 Emp 2020 Comp'!C150)</f>
        <v xml:space="preserve"> </v>
      </c>
      <c r="D141" s="312">
        <f>+'12. Type 2 Emp 2020 Comp'!AE150</f>
        <v>0</v>
      </c>
      <c r="E141" s="478">
        <f>IF('11. Type 1 Emp 2020 FTE'!$I$12=1,+'13. Type 2 Emp 2020 FTE'!AF148,'13. Type 2 Emp 2020 FTE'!AG148)</f>
        <v>0</v>
      </c>
    </row>
    <row r="142" spans="1:5" x14ac:dyDescent="0.25">
      <c r="A142" s="308">
        <f t="shared" ref="A142:A205" si="2">+A141+1</f>
        <v>131</v>
      </c>
      <c r="B142" s="312" t="str">
        <f>IF(+'12. Type 2 Emp 2020 Comp'!B151=0," ",+'12. Type 2 Emp 2020 Comp'!B151)</f>
        <v xml:space="preserve"> </v>
      </c>
      <c r="C142" s="442" t="str">
        <f>IF(+'12. Type 2 Emp 2020 Comp'!C151=0," ",+'12. Type 2 Emp 2020 Comp'!C151)</f>
        <v xml:space="preserve"> </v>
      </c>
      <c r="D142" s="312">
        <f>+'12. Type 2 Emp 2020 Comp'!AE151</f>
        <v>0</v>
      </c>
      <c r="E142" s="478">
        <f>IF('11. Type 1 Emp 2020 FTE'!$I$12=1,+'13. Type 2 Emp 2020 FTE'!AF149,'13. Type 2 Emp 2020 FTE'!AG149)</f>
        <v>0</v>
      </c>
    </row>
    <row r="143" spans="1:5" x14ac:dyDescent="0.25">
      <c r="A143" s="308">
        <f t="shared" si="2"/>
        <v>132</v>
      </c>
      <c r="B143" s="312" t="str">
        <f>IF(+'12. Type 2 Emp 2020 Comp'!B152=0," ",+'12. Type 2 Emp 2020 Comp'!B152)</f>
        <v xml:space="preserve"> </v>
      </c>
      <c r="C143" s="442" t="str">
        <f>IF(+'12. Type 2 Emp 2020 Comp'!C152=0," ",+'12. Type 2 Emp 2020 Comp'!C152)</f>
        <v xml:space="preserve"> </v>
      </c>
      <c r="D143" s="312">
        <f>+'12. Type 2 Emp 2020 Comp'!AE152</f>
        <v>0</v>
      </c>
      <c r="E143" s="478">
        <f>IF('11. Type 1 Emp 2020 FTE'!$I$12=1,+'13. Type 2 Emp 2020 FTE'!AF150,'13. Type 2 Emp 2020 FTE'!AG150)</f>
        <v>0</v>
      </c>
    </row>
    <row r="144" spans="1:5" x14ac:dyDescent="0.25">
      <c r="A144" s="308">
        <f t="shared" si="2"/>
        <v>133</v>
      </c>
      <c r="B144" s="312" t="str">
        <f>IF(+'12. Type 2 Emp 2020 Comp'!B153=0," ",+'12. Type 2 Emp 2020 Comp'!B153)</f>
        <v xml:space="preserve"> </v>
      </c>
      <c r="C144" s="442" t="str">
        <f>IF(+'12. Type 2 Emp 2020 Comp'!C153=0," ",+'12. Type 2 Emp 2020 Comp'!C153)</f>
        <v xml:space="preserve"> </v>
      </c>
      <c r="D144" s="312">
        <f>+'12. Type 2 Emp 2020 Comp'!AE153</f>
        <v>0</v>
      </c>
      <c r="E144" s="478">
        <f>IF('11. Type 1 Emp 2020 FTE'!$I$12=1,+'13. Type 2 Emp 2020 FTE'!AF151,'13. Type 2 Emp 2020 FTE'!AG151)</f>
        <v>0</v>
      </c>
    </row>
    <row r="145" spans="1:5" x14ac:dyDescent="0.25">
      <c r="A145" s="308">
        <f t="shared" si="2"/>
        <v>134</v>
      </c>
      <c r="B145" s="312" t="str">
        <f>IF(+'12. Type 2 Emp 2020 Comp'!B154=0," ",+'12. Type 2 Emp 2020 Comp'!B154)</f>
        <v xml:space="preserve"> </v>
      </c>
      <c r="C145" s="442" t="str">
        <f>IF(+'12. Type 2 Emp 2020 Comp'!C154=0," ",+'12. Type 2 Emp 2020 Comp'!C154)</f>
        <v xml:space="preserve"> </v>
      </c>
      <c r="D145" s="312">
        <f>+'12. Type 2 Emp 2020 Comp'!AE154</f>
        <v>0</v>
      </c>
      <c r="E145" s="478">
        <f>IF('11. Type 1 Emp 2020 FTE'!$I$12=1,+'13. Type 2 Emp 2020 FTE'!AF152,'13. Type 2 Emp 2020 FTE'!AG152)</f>
        <v>0</v>
      </c>
    </row>
    <row r="146" spans="1:5" x14ac:dyDescent="0.25">
      <c r="A146" s="308">
        <f t="shared" si="2"/>
        <v>135</v>
      </c>
      <c r="B146" s="312" t="str">
        <f>IF(+'12. Type 2 Emp 2020 Comp'!B155=0," ",+'12. Type 2 Emp 2020 Comp'!B155)</f>
        <v xml:space="preserve"> </v>
      </c>
      <c r="C146" s="442" t="str">
        <f>IF(+'12. Type 2 Emp 2020 Comp'!C155=0," ",+'12. Type 2 Emp 2020 Comp'!C155)</f>
        <v xml:space="preserve"> </v>
      </c>
      <c r="D146" s="312">
        <f>+'12. Type 2 Emp 2020 Comp'!AE155</f>
        <v>0</v>
      </c>
      <c r="E146" s="478">
        <f>IF('11. Type 1 Emp 2020 FTE'!$I$12=1,+'13. Type 2 Emp 2020 FTE'!AF153,'13. Type 2 Emp 2020 FTE'!AG153)</f>
        <v>0</v>
      </c>
    </row>
    <row r="147" spans="1:5" x14ac:dyDescent="0.25">
      <c r="A147" s="308">
        <f t="shared" si="2"/>
        <v>136</v>
      </c>
      <c r="B147" s="312" t="str">
        <f>IF(+'12. Type 2 Emp 2020 Comp'!B156=0," ",+'12. Type 2 Emp 2020 Comp'!B156)</f>
        <v xml:space="preserve"> </v>
      </c>
      <c r="C147" s="442" t="str">
        <f>IF(+'12. Type 2 Emp 2020 Comp'!C156=0," ",+'12. Type 2 Emp 2020 Comp'!C156)</f>
        <v xml:space="preserve"> </v>
      </c>
      <c r="D147" s="312">
        <f>+'12. Type 2 Emp 2020 Comp'!AE156</f>
        <v>0</v>
      </c>
      <c r="E147" s="478">
        <f>IF('11. Type 1 Emp 2020 FTE'!$I$12=1,+'13. Type 2 Emp 2020 FTE'!AF154,'13. Type 2 Emp 2020 FTE'!AG154)</f>
        <v>0</v>
      </c>
    </row>
    <row r="148" spans="1:5" x14ac:dyDescent="0.25">
      <c r="A148" s="308">
        <f t="shared" si="2"/>
        <v>137</v>
      </c>
      <c r="B148" s="312" t="str">
        <f>IF(+'12. Type 2 Emp 2020 Comp'!B157=0," ",+'12. Type 2 Emp 2020 Comp'!B157)</f>
        <v xml:space="preserve"> </v>
      </c>
      <c r="C148" s="442" t="str">
        <f>IF(+'12. Type 2 Emp 2020 Comp'!C157=0," ",+'12. Type 2 Emp 2020 Comp'!C157)</f>
        <v xml:space="preserve"> </v>
      </c>
      <c r="D148" s="312">
        <f>+'12. Type 2 Emp 2020 Comp'!AE157</f>
        <v>0</v>
      </c>
      <c r="E148" s="478">
        <f>IF('11. Type 1 Emp 2020 FTE'!$I$12=1,+'13. Type 2 Emp 2020 FTE'!AF155,'13. Type 2 Emp 2020 FTE'!AG155)</f>
        <v>0</v>
      </c>
    </row>
    <row r="149" spans="1:5" x14ac:dyDescent="0.25">
      <c r="A149" s="308">
        <f t="shared" si="2"/>
        <v>138</v>
      </c>
      <c r="B149" s="312" t="str">
        <f>IF(+'12. Type 2 Emp 2020 Comp'!B158=0," ",+'12. Type 2 Emp 2020 Comp'!B158)</f>
        <v xml:space="preserve"> </v>
      </c>
      <c r="C149" s="442" t="str">
        <f>IF(+'12. Type 2 Emp 2020 Comp'!C158=0," ",+'12. Type 2 Emp 2020 Comp'!C158)</f>
        <v xml:space="preserve"> </v>
      </c>
      <c r="D149" s="312">
        <f>+'12. Type 2 Emp 2020 Comp'!AE158</f>
        <v>0</v>
      </c>
      <c r="E149" s="478">
        <f>IF('11. Type 1 Emp 2020 FTE'!$I$12=1,+'13. Type 2 Emp 2020 FTE'!AF156,'13. Type 2 Emp 2020 FTE'!AG156)</f>
        <v>0</v>
      </c>
    </row>
    <row r="150" spans="1:5" x14ac:dyDescent="0.25">
      <c r="A150" s="308">
        <f t="shared" si="2"/>
        <v>139</v>
      </c>
      <c r="B150" s="312" t="str">
        <f>IF(+'12. Type 2 Emp 2020 Comp'!B159=0," ",+'12. Type 2 Emp 2020 Comp'!B159)</f>
        <v xml:space="preserve"> </v>
      </c>
      <c r="C150" s="442" t="str">
        <f>IF(+'12. Type 2 Emp 2020 Comp'!C159=0," ",+'12. Type 2 Emp 2020 Comp'!C159)</f>
        <v xml:space="preserve"> </v>
      </c>
      <c r="D150" s="312">
        <f>+'12. Type 2 Emp 2020 Comp'!AE159</f>
        <v>0</v>
      </c>
      <c r="E150" s="478">
        <f>IF('11. Type 1 Emp 2020 FTE'!$I$12=1,+'13. Type 2 Emp 2020 FTE'!AF157,'13. Type 2 Emp 2020 FTE'!AG157)</f>
        <v>0</v>
      </c>
    </row>
    <row r="151" spans="1:5" x14ac:dyDescent="0.25">
      <c r="A151" s="308">
        <f t="shared" si="2"/>
        <v>140</v>
      </c>
      <c r="B151" s="312" t="str">
        <f>IF(+'12. Type 2 Emp 2020 Comp'!B160=0," ",+'12. Type 2 Emp 2020 Comp'!B160)</f>
        <v xml:space="preserve"> </v>
      </c>
      <c r="C151" s="442" t="str">
        <f>IF(+'12. Type 2 Emp 2020 Comp'!C160=0," ",+'12. Type 2 Emp 2020 Comp'!C160)</f>
        <v xml:space="preserve"> </v>
      </c>
      <c r="D151" s="312">
        <f>+'12. Type 2 Emp 2020 Comp'!AE160</f>
        <v>0</v>
      </c>
      <c r="E151" s="478">
        <f>IF('11. Type 1 Emp 2020 FTE'!$I$12=1,+'13. Type 2 Emp 2020 FTE'!AF158,'13. Type 2 Emp 2020 FTE'!AG158)</f>
        <v>0</v>
      </c>
    </row>
    <row r="152" spans="1:5" x14ac:dyDescent="0.25">
      <c r="A152" s="308">
        <f t="shared" si="2"/>
        <v>141</v>
      </c>
      <c r="B152" s="312" t="str">
        <f>IF(+'12. Type 2 Emp 2020 Comp'!B161=0," ",+'12. Type 2 Emp 2020 Comp'!B161)</f>
        <v xml:space="preserve"> </v>
      </c>
      <c r="C152" s="442" t="str">
        <f>IF(+'12. Type 2 Emp 2020 Comp'!C161=0," ",+'12. Type 2 Emp 2020 Comp'!C161)</f>
        <v xml:space="preserve"> </v>
      </c>
      <c r="D152" s="312">
        <f>+'12. Type 2 Emp 2020 Comp'!AE161</f>
        <v>0</v>
      </c>
      <c r="E152" s="478">
        <f>IF('11. Type 1 Emp 2020 FTE'!$I$12=1,+'13. Type 2 Emp 2020 FTE'!AF159,'13. Type 2 Emp 2020 FTE'!AG159)</f>
        <v>0</v>
      </c>
    </row>
    <row r="153" spans="1:5" x14ac:dyDescent="0.25">
      <c r="A153" s="308">
        <f t="shared" si="2"/>
        <v>142</v>
      </c>
      <c r="B153" s="312" t="str">
        <f>IF(+'12. Type 2 Emp 2020 Comp'!B162=0," ",+'12. Type 2 Emp 2020 Comp'!B162)</f>
        <v xml:space="preserve"> </v>
      </c>
      <c r="C153" s="442" t="str">
        <f>IF(+'12. Type 2 Emp 2020 Comp'!C162=0," ",+'12. Type 2 Emp 2020 Comp'!C162)</f>
        <v xml:space="preserve"> </v>
      </c>
      <c r="D153" s="312">
        <f>+'12. Type 2 Emp 2020 Comp'!AE162</f>
        <v>0</v>
      </c>
      <c r="E153" s="478">
        <f>IF('11. Type 1 Emp 2020 FTE'!$I$12=1,+'13. Type 2 Emp 2020 FTE'!AF160,'13. Type 2 Emp 2020 FTE'!AG160)</f>
        <v>0</v>
      </c>
    </row>
    <row r="154" spans="1:5" x14ac:dyDescent="0.25">
      <c r="A154" s="308">
        <f t="shared" si="2"/>
        <v>143</v>
      </c>
      <c r="B154" s="312" t="str">
        <f>IF(+'12. Type 2 Emp 2020 Comp'!B163=0," ",+'12. Type 2 Emp 2020 Comp'!B163)</f>
        <v xml:space="preserve"> </v>
      </c>
      <c r="C154" s="442" t="str">
        <f>IF(+'12. Type 2 Emp 2020 Comp'!C163=0," ",+'12. Type 2 Emp 2020 Comp'!C163)</f>
        <v xml:space="preserve"> </v>
      </c>
      <c r="D154" s="312">
        <f>+'12. Type 2 Emp 2020 Comp'!AE163</f>
        <v>0</v>
      </c>
      <c r="E154" s="478">
        <f>IF('11. Type 1 Emp 2020 FTE'!$I$12=1,+'13. Type 2 Emp 2020 FTE'!AF161,'13. Type 2 Emp 2020 FTE'!AG161)</f>
        <v>0</v>
      </c>
    </row>
    <row r="155" spans="1:5" x14ac:dyDescent="0.25">
      <c r="A155" s="308">
        <f t="shared" si="2"/>
        <v>144</v>
      </c>
      <c r="B155" s="312" t="str">
        <f>IF(+'12. Type 2 Emp 2020 Comp'!B164=0," ",+'12. Type 2 Emp 2020 Comp'!B164)</f>
        <v xml:space="preserve"> </v>
      </c>
      <c r="C155" s="442" t="str">
        <f>IF(+'12. Type 2 Emp 2020 Comp'!C164=0," ",+'12. Type 2 Emp 2020 Comp'!C164)</f>
        <v xml:space="preserve"> </v>
      </c>
      <c r="D155" s="312">
        <f>+'12. Type 2 Emp 2020 Comp'!AE164</f>
        <v>0</v>
      </c>
      <c r="E155" s="478">
        <f>IF('11. Type 1 Emp 2020 FTE'!$I$12=1,+'13. Type 2 Emp 2020 FTE'!AF162,'13. Type 2 Emp 2020 FTE'!AG162)</f>
        <v>0</v>
      </c>
    </row>
    <row r="156" spans="1:5" x14ac:dyDescent="0.25">
      <c r="A156" s="308">
        <f t="shared" si="2"/>
        <v>145</v>
      </c>
      <c r="B156" s="312" t="str">
        <f>IF(+'12. Type 2 Emp 2020 Comp'!B165=0," ",+'12. Type 2 Emp 2020 Comp'!B165)</f>
        <v xml:space="preserve"> </v>
      </c>
      <c r="C156" s="442" t="str">
        <f>IF(+'12. Type 2 Emp 2020 Comp'!C165=0," ",+'12. Type 2 Emp 2020 Comp'!C165)</f>
        <v xml:space="preserve"> </v>
      </c>
      <c r="D156" s="312">
        <f>+'12. Type 2 Emp 2020 Comp'!AE165</f>
        <v>0</v>
      </c>
      <c r="E156" s="478">
        <f>IF('11. Type 1 Emp 2020 FTE'!$I$12=1,+'13. Type 2 Emp 2020 FTE'!AF163,'13. Type 2 Emp 2020 FTE'!AG163)</f>
        <v>0</v>
      </c>
    </row>
    <row r="157" spans="1:5" x14ac:dyDescent="0.25">
      <c r="A157" s="308">
        <f t="shared" si="2"/>
        <v>146</v>
      </c>
      <c r="B157" s="312" t="str">
        <f>IF(+'12. Type 2 Emp 2020 Comp'!B166=0," ",+'12. Type 2 Emp 2020 Comp'!B166)</f>
        <v xml:space="preserve"> </v>
      </c>
      <c r="C157" s="442" t="str">
        <f>IF(+'12. Type 2 Emp 2020 Comp'!C166=0," ",+'12. Type 2 Emp 2020 Comp'!C166)</f>
        <v xml:space="preserve"> </v>
      </c>
      <c r="D157" s="312">
        <f>+'12. Type 2 Emp 2020 Comp'!AE166</f>
        <v>0</v>
      </c>
      <c r="E157" s="478">
        <f>IF('11. Type 1 Emp 2020 FTE'!$I$12=1,+'13. Type 2 Emp 2020 FTE'!AF164,'13. Type 2 Emp 2020 FTE'!AG164)</f>
        <v>0</v>
      </c>
    </row>
    <row r="158" spans="1:5" x14ac:dyDescent="0.25">
      <c r="A158" s="308">
        <f t="shared" si="2"/>
        <v>147</v>
      </c>
      <c r="B158" s="312" t="str">
        <f>IF(+'12. Type 2 Emp 2020 Comp'!B167=0," ",+'12. Type 2 Emp 2020 Comp'!B167)</f>
        <v xml:space="preserve"> </v>
      </c>
      <c r="C158" s="442" t="str">
        <f>IF(+'12. Type 2 Emp 2020 Comp'!C167=0," ",+'12. Type 2 Emp 2020 Comp'!C167)</f>
        <v xml:space="preserve"> </v>
      </c>
      <c r="D158" s="312">
        <f>+'12. Type 2 Emp 2020 Comp'!AE167</f>
        <v>0</v>
      </c>
      <c r="E158" s="478">
        <f>IF('11. Type 1 Emp 2020 FTE'!$I$12=1,+'13. Type 2 Emp 2020 FTE'!AF165,'13. Type 2 Emp 2020 FTE'!AG165)</f>
        <v>0</v>
      </c>
    </row>
    <row r="159" spans="1:5" x14ac:dyDescent="0.25">
      <c r="A159" s="308">
        <f t="shared" si="2"/>
        <v>148</v>
      </c>
      <c r="B159" s="312" t="str">
        <f>IF(+'12. Type 2 Emp 2020 Comp'!B168=0," ",+'12. Type 2 Emp 2020 Comp'!B168)</f>
        <v xml:space="preserve"> </v>
      </c>
      <c r="C159" s="442" t="str">
        <f>IF(+'12. Type 2 Emp 2020 Comp'!C168=0," ",+'12. Type 2 Emp 2020 Comp'!C168)</f>
        <v xml:space="preserve"> </v>
      </c>
      <c r="D159" s="312">
        <f>+'12. Type 2 Emp 2020 Comp'!AE168</f>
        <v>0</v>
      </c>
      <c r="E159" s="478">
        <f>IF('11. Type 1 Emp 2020 FTE'!$I$12=1,+'13. Type 2 Emp 2020 FTE'!AF166,'13. Type 2 Emp 2020 FTE'!AG166)</f>
        <v>0</v>
      </c>
    </row>
    <row r="160" spans="1:5" x14ac:dyDescent="0.25">
      <c r="A160" s="308">
        <f t="shared" si="2"/>
        <v>149</v>
      </c>
      <c r="B160" s="312" t="str">
        <f>IF(+'12. Type 2 Emp 2020 Comp'!B169=0," ",+'12. Type 2 Emp 2020 Comp'!B169)</f>
        <v xml:space="preserve"> </v>
      </c>
      <c r="C160" s="442" t="str">
        <f>IF(+'12. Type 2 Emp 2020 Comp'!C169=0," ",+'12. Type 2 Emp 2020 Comp'!C169)</f>
        <v xml:space="preserve"> </v>
      </c>
      <c r="D160" s="312">
        <f>+'12. Type 2 Emp 2020 Comp'!AE169</f>
        <v>0</v>
      </c>
      <c r="E160" s="478">
        <f>IF('11. Type 1 Emp 2020 FTE'!$I$12=1,+'13. Type 2 Emp 2020 FTE'!AF167,'13. Type 2 Emp 2020 FTE'!AG167)</f>
        <v>0</v>
      </c>
    </row>
    <row r="161" spans="1:5" x14ac:dyDescent="0.25">
      <c r="A161" s="308">
        <f t="shared" si="2"/>
        <v>150</v>
      </c>
      <c r="B161" s="312" t="str">
        <f>IF(+'12. Type 2 Emp 2020 Comp'!B170=0," ",+'12. Type 2 Emp 2020 Comp'!B170)</f>
        <v xml:space="preserve"> </v>
      </c>
      <c r="C161" s="442" t="str">
        <f>IF(+'12. Type 2 Emp 2020 Comp'!C170=0," ",+'12. Type 2 Emp 2020 Comp'!C170)</f>
        <v xml:space="preserve"> </v>
      </c>
      <c r="D161" s="312">
        <f>+'12. Type 2 Emp 2020 Comp'!AE170</f>
        <v>0</v>
      </c>
      <c r="E161" s="478">
        <f>IF('11. Type 1 Emp 2020 FTE'!$I$12=1,+'13. Type 2 Emp 2020 FTE'!AF168,'13. Type 2 Emp 2020 FTE'!AG168)</f>
        <v>0</v>
      </c>
    </row>
    <row r="162" spans="1:5" x14ac:dyDescent="0.25">
      <c r="A162" s="308">
        <f t="shared" si="2"/>
        <v>151</v>
      </c>
      <c r="B162" s="312" t="str">
        <f>IF(+'12. Type 2 Emp 2020 Comp'!B171=0," ",+'12. Type 2 Emp 2020 Comp'!B171)</f>
        <v xml:space="preserve"> </v>
      </c>
      <c r="C162" s="442" t="str">
        <f>IF(+'12. Type 2 Emp 2020 Comp'!C171=0," ",+'12. Type 2 Emp 2020 Comp'!C171)</f>
        <v xml:space="preserve"> </v>
      </c>
      <c r="D162" s="312">
        <f>+'12. Type 2 Emp 2020 Comp'!AE171</f>
        <v>0</v>
      </c>
      <c r="E162" s="478">
        <f>IF('11. Type 1 Emp 2020 FTE'!$I$12=1,+'13. Type 2 Emp 2020 FTE'!AF169,'13. Type 2 Emp 2020 FTE'!AG169)</f>
        <v>0</v>
      </c>
    </row>
    <row r="163" spans="1:5" x14ac:dyDescent="0.25">
      <c r="A163" s="308">
        <f t="shared" si="2"/>
        <v>152</v>
      </c>
      <c r="B163" s="312" t="str">
        <f>IF(+'12. Type 2 Emp 2020 Comp'!B172=0," ",+'12. Type 2 Emp 2020 Comp'!B172)</f>
        <v xml:space="preserve"> </v>
      </c>
      <c r="C163" s="442" t="str">
        <f>IF(+'12. Type 2 Emp 2020 Comp'!C172=0," ",+'12. Type 2 Emp 2020 Comp'!C172)</f>
        <v xml:space="preserve"> </v>
      </c>
      <c r="D163" s="312">
        <f>+'12. Type 2 Emp 2020 Comp'!AE172</f>
        <v>0</v>
      </c>
      <c r="E163" s="478">
        <f>IF('11. Type 1 Emp 2020 FTE'!$I$12=1,+'13. Type 2 Emp 2020 FTE'!AF170,'13. Type 2 Emp 2020 FTE'!AG170)</f>
        <v>0</v>
      </c>
    </row>
    <row r="164" spans="1:5" x14ac:dyDescent="0.25">
      <c r="A164" s="308">
        <f t="shared" si="2"/>
        <v>153</v>
      </c>
      <c r="B164" s="312" t="str">
        <f>IF(+'12. Type 2 Emp 2020 Comp'!B173=0," ",+'12. Type 2 Emp 2020 Comp'!B173)</f>
        <v xml:space="preserve"> </v>
      </c>
      <c r="C164" s="442" t="str">
        <f>IF(+'12. Type 2 Emp 2020 Comp'!C173=0," ",+'12. Type 2 Emp 2020 Comp'!C173)</f>
        <v xml:space="preserve"> </v>
      </c>
      <c r="D164" s="312">
        <f>+'12. Type 2 Emp 2020 Comp'!AE173</f>
        <v>0</v>
      </c>
      <c r="E164" s="478">
        <f>IF('11. Type 1 Emp 2020 FTE'!$I$12=1,+'13. Type 2 Emp 2020 FTE'!AF171,'13. Type 2 Emp 2020 FTE'!AG171)</f>
        <v>0</v>
      </c>
    </row>
    <row r="165" spans="1:5" x14ac:dyDescent="0.25">
      <c r="A165" s="308">
        <f t="shared" si="2"/>
        <v>154</v>
      </c>
      <c r="B165" s="312" t="str">
        <f>IF(+'12. Type 2 Emp 2020 Comp'!B174=0," ",+'12. Type 2 Emp 2020 Comp'!B174)</f>
        <v xml:space="preserve"> </v>
      </c>
      <c r="C165" s="442" t="str">
        <f>IF(+'12. Type 2 Emp 2020 Comp'!C174=0," ",+'12. Type 2 Emp 2020 Comp'!C174)</f>
        <v xml:space="preserve"> </v>
      </c>
      <c r="D165" s="312">
        <f>+'12. Type 2 Emp 2020 Comp'!AE174</f>
        <v>0</v>
      </c>
      <c r="E165" s="478">
        <f>IF('11. Type 1 Emp 2020 FTE'!$I$12=1,+'13. Type 2 Emp 2020 FTE'!AF172,'13. Type 2 Emp 2020 FTE'!AG172)</f>
        <v>0</v>
      </c>
    </row>
    <row r="166" spans="1:5" x14ac:dyDescent="0.25">
      <c r="A166" s="308">
        <f t="shared" si="2"/>
        <v>155</v>
      </c>
      <c r="B166" s="312" t="str">
        <f>IF(+'12. Type 2 Emp 2020 Comp'!B175=0," ",+'12. Type 2 Emp 2020 Comp'!B175)</f>
        <v xml:space="preserve"> </v>
      </c>
      <c r="C166" s="442" t="str">
        <f>IF(+'12. Type 2 Emp 2020 Comp'!C175=0," ",+'12. Type 2 Emp 2020 Comp'!C175)</f>
        <v xml:space="preserve"> </v>
      </c>
      <c r="D166" s="312">
        <f>+'12. Type 2 Emp 2020 Comp'!AE175</f>
        <v>0</v>
      </c>
      <c r="E166" s="478">
        <f>IF('11. Type 1 Emp 2020 FTE'!$I$12=1,+'13. Type 2 Emp 2020 FTE'!AF173,'13. Type 2 Emp 2020 FTE'!AG173)</f>
        <v>0</v>
      </c>
    </row>
    <row r="167" spans="1:5" x14ac:dyDescent="0.25">
      <c r="A167" s="308">
        <f t="shared" si="2"/>
        <v>156</v>
      </c>
      <c r="B167" s="312" t="str">
        <f>IF(+'12. Type 2 Emp 2020 Comp'!B176=0," ",+'12. Type 2 Emp 2020 Comp'!B176)</f>
        <v xml:space="preserve"> </v>
      </c>
      <c r="C167" s="442" t="str">
        <f>IF(+'12. Type 2 Emp 2020 Comp'!C176=0," ",+'12. Type 2 Emp 2020 Comp'!C176)</f>
        <v xml:space="preserve"> </v>
      </c>
      <c r="D167" s="312">
        <f>+'12. Type 2 Emp 2020 Comp'!AE176</f>
        <v>0</v>
      </c>
      <c r="E167" s="478">
        <f>IF('11. Type 1 Emp 2020 FTE'!$I$12=1,+'13. Type 2 Emp 2020 FTE'!AF174,'13. Type 2 Emp 2020 FTE'!AG174)</f>
        <v>0</v>
      </c>
    </row>
    <row r="168" spans="1:5" x14ac:dyDescent="0.25">
      <c r="A168" s="308">
        <f t="shared" si="2"/>
        <v>157</v>
      </c>
      <c r="B168" s="312" t="str">
        <f>IF(+'12. Type 2 Emp 2020 Comp'!B177=0," ",+'12. Type 2 Emp 2020 Comp'!B177)</f>
        <v xml:space="preserve"> </v>
      </c>
      <c r="C168" s="442" t="str">
        <f>IF(+'12. Type 2 Emp 2020 Comp'!C177=0," ",+'12. Type 2 Emp 2020 Comp'!C177)</f>
        <v xml:space="preserve"> </v>
      </c>
      <c r="D168" s="312">
        <f>+'12. Type 2 Emp 2020 Comp'!AE177</f>
        <v>0</v>
      </c>
      <c r="E168" s="478">
        <f>IF('11. Type 1 Emp 2020 FTE'!$I$12=1,+'13. Type 2 Emp 2020 FTE'!AF175,'13. Type 2 Emp 2020 FTE'!AG175)</f>
        <v>0</v>
      </c>
    </row>
    <row r="169" spans="1:5" x14ac:dyDescent="0.25">
      <c r="A169" s="308">
        <f t="shared" si="2"/>
        <v>158</v>
      </c>
      <c r="B169" s="312" t="str">
        <f>IF(+'12. Type 2 Emp 2020 Comp'!B178=0," ",+'12. Type 2 Emp 2020 Comp'!B178)</f>
        <v xml:space="preserve"> </v>
      </c>
      <c r="C169" s="442" t="str">
        <f>IF(+'12. Type 2 Emp 2020 Comp'!C178=0," ",+'12. Type 2 Emp 2020 Comp'!C178)</f>
        <v xml:space="preserve"> </v>
      </c>
      <c r="D169" s="312">
        <f>+'12. Type 2 Emp 2020 Comp'!AE178</f>
        <v>0</v>
      </c>
      <c r="E169" s="478">
        <f>IF('11. Type 1 Emp 2020 FTE'!$I$12=1,+'13. Type 2 Emp 2020 FTE'!AF176,'13. Type 2 Emp 2020 FTE'!AG176)</f>
        <v>0</v>
      </c>
    </row>
    <row r="170" spans="1:5" x14ac:dyDescent="0.25">
      <c r="A170" s="308">
        <f t="shared" si="2"/>
        <v>159</v>
      </c>
      <c r="B170" s="312" t="str">
        <f>IF(+'12. Type 2 Emp 2020 Comp'!B179=0," ",+'12. Type 2 Emp 2020 Comp'!B179)</f>
        <v xml:space="preserve"> </v>
      </c>
      <c r="C170" s="442" t="str">
        <f>IF(+'12. Type 2 Emp 2020 Comp'!C179=0," ",+'12. Type 2 Emp 2020 Comp'!C179)</f>
        <v xml:space="preserve"> </v>
      </c>
      <c r="D170" s="312">
        <f>+'12. Type 2 Emp 2020 Comp'!AE179</f>
        <v>0</v>
      </c>
      <c r="E170" s="478">
        <f>IF('11. Type 1 Emp 2020 FTE'!$I$12=1,+'13. Type 2 Emp 2020 FTE'!AF177,'13. Type 2 Emp 2020 FTE'!AG177)</f>
        <v>0</v>
      </c>
    </row>
    <row r="171" spans="1:5" x14ac:dyDescent="0.25">
      <c r="A171" s="308">
        <f t="shared" si="2"/>
        <v>160</v>
      </c>
      <c r="B171" s="312" t="str">
        <f>IF(+'12. Type 2 Emp 2020 Comp'!B180=0," ",+'12. Type 2 Emp 2020 Comp'!B180)</f>
        <v xml:space="preserve"> </v>
      </c>
      <c r="C171" s="442" t="str">
        <f>IF(+'12. Type 2 Emp 2020 Comp'!C180=0," ",+'12. Type 2 Emp 2020 Comp'!C180)</f>
        <v xml:space="preserve"> </v>
      </c>
      <c r="D171" s="312">
        <f>+'12. Type 2 Emp 2020 Comp'!AE180</f>
        <v>0</v>
      </c>
      <c r="E171" s="478">
        <f>IF('11. Type 1 Emp 2020 FTE'!$I$12=1,+'13. Type 2 Emp 2020 FTE'!AF178,'13. Type 2 Emp 2020 FTE'!AG178)</f>
        <v>0</v>
      </c>
    </row>
    <row r="172" spans="1:5" x14ac:dyDescent="0.25">
      <c r="A172" s="308">
        <f t="shared" si="2"/>
        <v>161</v>
      </c>
      <c r="B172" s="312" t="str">
        <f>IF(+'12. Type 2 Emp 2020 Comp'!B181=0," ",+'12. Type 2 Emp 2020 Comp'!B181)</f>
        <v xml:space="preserve"> </v>
      </c>
      <c r="C172" s="442" t="str">
        <f>IF(+'12. Type 2 Emp 2020 Comp'!C181=0," ",+'12. Type 2 Emp 2020 Comp'!C181)</f>
        <v xml:space="preserve"> </v>
      </c>
      <c r="D172" s="312">
        <f>+'12. Type 2 Emp 2020 Comp'!AE181</f>
        <v>0</v>
      </c>
      <c r="E172" s="478">
        <f>IF('11. Type 1 Emp 2020 FTE'!$I$12=1,+'13. Type 2 Emp 2020 FTE'!AF179,'13. Type 2 Emp 2020 FTE'!AG179)</f>
        <v>0</v>
      </c>
    </row>
    <row r="173" spans="1:5" x14ac:dyDescent="0.25">
      <c r="A173" s="308">
        <f t="shared" si="2"/>
        <v>162</v>
      </c>
      <c r="B173" s="312" t="str">
        <f>IF(+'12. Type 2 Emp 2020 Comp'!B182=0," ",+'12. Type 2 Emp 2020 Comp'!B182)</f>
        <v xml:space="preserve"> </v>
      </c>
      <c r="C173" s="442" t="str">
        <f>IF(+'12. Type 2 Emp 2020 Comp'!C182=0," ",+'12. Type 2 Emp 2020 Comp'!C182)</f>
        <v xml:space="preserve"> </v>
      </c>
      <c r="D173" s="312">
        <f>+'12. Type 2 Emp 2020 Comp'!AE182</f>
        <v>0</v>
      </c>
      <c r="E173" s="478">
        <f>IF('11. Type 1 Emp 2020 FTE'!$I$12=1,+'13. Type 2 Emp 2020 FTE'!AF180,'13. Type 2 Emp 2020 FTE'!AG180)</f>
        <v>0</v>
      </c>
    </row>
    <row r="174" spans="1:5" x14ac:dyDescent="0.25">
      <c r="A174" s="308">
        <f t="shared" si="2"/>
        <v>163</v>
      </c>
      <c r="B174" s="312" t="str">
        <f>IF(+'12. Type 2 Emp 2020 Comp'!B183=0," ",+'12. Type 2 Emp 2020 Comp'!B183)</f>
        <v xml:space="preserve"> </v>
      </c>
      <c r="C174" s="442" t="str">
        <f>IF(+'12. Type 2 Emp 2020 Comp'!C183=0," ",+'12. Type 2 Emp 2020 Comp'!C183)</f>
        <v xml:space="preserve"> </v>
      </c>
      <c r="D174" s="312">
        <f>+'12. Type 2 Emp 2020 Comp'!AE183</f>
        <v>0</v>
      </c>
      <c r="E174" s="478">
        <f>IF('11. Type 1 Emp 2020 FTE'!$I$12=1,+'13. Type 2 Emp 2020 FTE'!AF181,'13. Type 2 Emp 2020 FTE'!AG181)</f>
        <v>0</v>
      </c>
    </row>
    <row r="175" spans="1:5" x14ac:dyDescent="0.25">
      <c r="A175" s="308">
        <f t="shared" si="2"/>
        <v>164</v>
      </c>
      <c r="B175" s="312" t="str">
        <f>IF(+'12. Type 2 Emp 2020 Comp'!B184=0," ",+'12. Type 2 Emp 2020 Comp'!B184)</f>
        <v xml:space="preserve"> </v>
      </c>
      <c r="C175" s="442" t="str">
        <f>IF(+'12. Type 2 Emp 2020 Comp'!C184=0," ",+'12. Type 2 Emp 2020 Comp'!C184)</f>
        <v xml:space="preserve"> </v>
      </c>
      <c r="D175" s="312">
        <f>+'12. Type 2 Emp 2020 Comp'!AE184</f>
        <v>0</v>
      </c>
      <c r="E175" s="478">
        <f>IF('11. Type 1 Emp 2020 FTE'!$I$12=1,+'13. Type 2 Emp 2020 FTE'!AF182,'13. Type 2 Emp 2020 FTE'!AG182)</f>
        <v>0</v>
      </c>
    </row>
    <row r="176" spans="1:5" x14ac:dyDescent="0.25">
      <c r="A176" s="308">
        <f t="shared" si="2"/>
        <v>165</v>
      </c>
      <c r="B176" s="312" t="str">
        <f>IF(+'12. Type 2 Emp 2020 Comp'!B185=0," ",+'12. Type 2 Emp 2020 Comp'!B185)</f>
        <v xml:space="preserve"> </v>
      </c>
      <c r="C176" s="442" t="str">
        <f>IF(+'12. Type 2 Emp 2020 Comp'!C185=0," ",+'12. Type 2 Emp 2020 Comp'!C185)</f>
        <v xml:space="preserve"> </v>
      </c>
      <c r="D176" s="312">
        <f>+'12. Type 2 Emp 2020 Comp'!AE185</f>
        <v>0</v>
      </c>
      <c r="E176" s="478">
        <f>IF('11. Type 1 Emp 2020 FTE'!$I$12=1,+'13. Type 2 Emp 2020 FTE'!AF183,'13. Type 2 Emp 2020 FTE'!AG183)</f>
        <v>0</v>
      </c>
    </row>
    <row r="177" spans="1:5" x14ac:dyDescent="0.25">
      <c r="A177" s="308">
        <f t="shared" si="2"/>
        <v>166</v>
      </c>
      <c r="B177" s="312" t="str">
        <f>IF(+'12. Type 2 Emp 2020 Comp'!B186=0," ",+'12. Type 2 Emp 2020 Comp'!B186)</f>
        <v xml:space="preserve"> </v>
      </c>
      <c r="C177" s="442" t="str">
        <f>IF(+'12. Type 2 Emp 2020 Comp'!C186=0," ",+'12. Type 2 Emp 2020 Comp'!C186)</f>
        <v xml:space="preserve"> </v>
      </c>
      <c r="D177" s="312">
        <f>+'12. Type 2 Emp 2020 Comp'!AE186</f>
        <v>0</v>
      </c>
      <c r="E177" s="478">
        <f>IF('11. Type 1 Emp 2020 FTE'!$I$12=1,+'13. Type 2 Emp 2020 FTE'!AF184,'13. Type 2 Emp 2020 FTE'!AG184)</f>
        <v>0</v>
      </c>
    </row>
    <row r="178" spans="1:5" x14ac:dyDescent="0.25">
      <c r="A178" s="308">
        <f t="shared" si="2"/>
        <v>167</v>
      </c>
      <c r="B178" s="312" t="str">
        <f>IF(+'12. Type 2 Emp 2020 Comp'!B187=0," ",+'12. Type 2 Emp 2020 Comp'!B187)</f>
        <v xml:space="preserve"> </v>
      </c>
      <c r="C178" s="442" t="str">
        <f>IF(+'12. Type 2 Emp 2020 Comp'!C187=0," ",+'12. Type 2 Emp 2020 Comp'!C187)</f>
        <v xml:space="preserve"> </v>
      </c>
      <c r="D178" s="312">
        <f>+'12. Type 2 Emp 2020 Comp'!AE187</f>
        <v>0</v>
      </c>
      <c r="E178" s="478">
        <f>IF('11. Type 1 Emp 2020 FTE'!$I$12=1,+'13. Type 2 Emp 2020 FTE'!AF185,'13. Type 2 Emp 2020 FTE'!AG185)</f>
        <v>0</v>
      </c>
    </row>
    <row r="179" spans="1:5" x14ac:dyDescent="0.25">
      <c r="A179" s="308">
        <f t="shared" si="2"/>
        <v>168</v>
      </c>
      <c r="B179" s="312" t="str">
        <f>IF(+'12. Type 2 Emp 2020 Comp'!B188=0," ",+'12. Type 2 Emp 2020 Comp'!B188)</f>
        <v xml:space="preserve"> </v>
      </c>
      <c r="C179" s="442" t="str">
        <f>IF(+'12. Type 2 Emp 2020 Comp'!C188=0," ",+'12. Type 2 Emp 2020 Comp'!C188)</f>
        <v xml:space="preserve"> </v>
      </c>
      <c r="D179" s="312">
        <f>+'12. Type 2 Emp 2020 Comp'!AE188</f>
        <v>0</v>
      </c>
      <c r="E179" s="478">
        <f>IF('11. Type 1 Emp 2020 FTE'!$I$12=1,+'13. Type 2 Emp 2020 FTE'!AF186,'13. Type 2 Emp 2020 FTE'!AG186)</f>
        <v>0</v>
      </c>
    </row>
    <row r="180" spans="1:5" x14ac:dyDescent="0.25">
      <c r="A180" s="308">
        <f t="shared" si="2"/>
        <v>169</v>
      </c>
      <c r="B180" s="312" t="str">
        <f>IF(+'12. Type 2 Emp 2020 Comp'!B189=0," ",+'12. Type 2 Emp 2020 Comp'!B189)</f>
        <v xml:space="preserve"> </v>
      </c>
      <c r="C180" s="442" t="str">
        <f>IF(+'12. Type 2 Emp 2020 Comp'!C189=0," ",+'12. Type 2 Emp 2020 Comp'!C189)</f>
        <v xml:space="preserve"> </v>
      </c>
      <c r="D180" s="312">
        <f>+'12. Type 2 Emp 2020 Comp'!AE189</f>
        <v>0</v>
      </c>
      <c r="E180" s="478">
        <f>IF('11. Type 1 Emp 2020 FTE'!$I$12=1,+'13. Type 2 Emp 2020 FTE'!AF187,'13. Type 2 Emp 2020 FTE'!AG187)</f>
        <v>0</v>
      </c>
    </row>
    <row r="181" spans="1:5" x14ac:dyDescent="0.25">
      <c r="A181" s="308">
        <f t="shared" si="2"/>
        <v>170</v>
      </c>
      <c r="B181" s="312" t="str">
        <f>IF(+'12. Type 2 Emp 2020 Comp'!B190=0," ",+'12. Type 2 Emp 2020 Comp'!B190)</f>
        <v xml:space="preserve"> </v>
      </c>
      <c r="C181" s="442" t="str">
        <f>IF(+'12. Type 2 Emp 2020 Comp'!C190=0," ",+'12. Type 2 Emp 2020 Comp'!C190)</f>
        <v xml:space="preserve"> </v>
      </c>
      <c r="D181" s="312">
        <f>+'12. Type 2 Emp 2020 Comp'!AE190</f>
        <v>0</v>
      </c>
      <c r="E181" s="478">
        <f>IF('11. Type 1 Emp 2020 FTE'!$I$12=1,+'13. Type 2 Emp 2020 FTE'!AF188,'13. Type 2 Emp 2020 FTE'!AG188)</f>
        <v>0</v>
      </c>
    </row>
    <row r="182" spans="1:5" x14ac:dyDescent="0.25">
      <c r="A182" s="308">
        <f t="shared" si="2"/>
        <v>171</v>
      </c>
      <c r="B182" s="312" t="str">
        <f>IF(+'12. Type 2 Emp 2020 Comp'!B191=0," ",+'12. Type 2 Emp 2020 Comp'!B191)</f>
        <v xml:space="preserve"> </v>
      </c>
      <c r="C182" s="442" t="str">
        <f>IF(+'12. Type 2 Emp 2020 Comp'!C191=0," ",+'12. Type 2 Emp 2020 Comp'!C191)</f>
        <v xml:space="preserve"> </v>
      </c>
      <c r="D182" s="312">
        <f>+'12. Type 2 Emp 2020 Comp'!AE191</f>
        <v>0</v>
      </c>
      <c r="E182" s="478">
        <f>IF('11. Type 1 Emp 2020 FTE'!$I$12=1,+'13. Type 2 Emp 2020 FTE'!AF189,'13. Type 2 Emp 2020 FTE'!AG189)</f>
        <v>0</v>
      </c>
    </row>
    <row r="183" spans="1:5" x14ac:dyDescent="0.25">
      <c r="A183" s="308">
        <f t="shared" si="2"/>
        <v>172</v>
      </c>
      <c r="B183" s="312" t="str">
        <f>IF(+'12. Type 2 Emp 2020 Comp'!B192=0," ",+'12. Type 2 Emp 2020 Comp'!B192)</f>
        <v xml:space="preserve"> </v>
      </c>
      <c r="C183" s="442" t="str">
        <f>IF(+'12. Type 2 Emp 2020 Comp'!C192=0," ",+'12. Type 2 Emp 2020 Comp'!C192)</f>
        <v xml:space="preserve"> </v>
      </c>
      <c r="D183" s="312">
        <f>+'12. Type 2 Emp 2020 Comp'!AE192</f>
        <v>0</v>
      </c>
      <c r="E183" s="478">
        <f>IF('11. Type 1 Emp 2020 FTE'!$I$12=1,+'13. Type 2 Emp 2020 FTE'!AF190,'13. Type 2 Emp 2020 FTE'!AG190)</f>
        <v>0</v>
      </c>
    </row>
    <row r="184" spans="1:5" x14ac:dyDescent="0.25">
      <c r="A184" s="308">
        <f t="shared" si="2"/>
        <v>173</v>
      </c>
      <c r="B184" s="312" t="str">
        <f>IF(+'12. Type 2 Emp 2020 Comp'!B193=0," ",+'12. Type 2 Emp 2020 Comp'!B193)</f>
        <v xml:space="preserve"> </v>
      </c>
      <c r="C184" s="442" t="str">
        <f>IF(+'12. Type 2 Emp 2020 Comp'!C193=0," ",+'12. Type 2 Emp 2020 Comp'!C193)</f>
        <v xml:space="preserve"> </v>
      </c>
      <c r="D184" s="312">
        <f>+'12. Type 2 Emp 2020 Comp'!AE193</f>
        <v>0</v>
      </c>
      <c r="E184" s="478">
        <f>IF('11. Type 1 Emp 2020 FTE'!$I$12=1,+'13. Type 2 Emp 2020 FTE'!AF191,'13. Type 2 Emp 2020 FTE'!AG191)</f>
        <v>0</v>
      </c>
    </row>
    <row r="185" spans="1:5" x14ac:dyDescent="0.25">
      <c r="A185" s="308">
        <f t="shared" si="2"/>
        <v>174</v>
      </c>
      <c r="B185" s="312" t="str">
        <f>IF(+'12. Type 2 Emp 2020 Comp'!B194=0," ",+'12. Type 2 Emp 2020 Comp'!B194)</f>
        <v xml:space="preserve"> </v>
      </c>
      <c r="C185" s="442" t="str">
        <f>IF(+'12. Type 2 Emp 2020 Comp'!C194=0," ",+'12. Type 2 Emp 2020 Comp'!C194)</f>
        <v xml:space="preserve"> </v>
      </c>
      <c r="D185" s="312">
        <f>+'12. Type 2 Emp 2020 Comp'!AE194</f>
        <v>0</v>
      </c>
      <c r="E185" s="478">
        <f>IF('11. Type 1 Emp 2020 FTE'!$I$12=1,+'13. Type 2 Emp 2020 FTE'!AF192,'13. Type 2 Emp 2020 FTE'!AG192)</f>
        <v>0</v>
      </c>
    </row>
    <row r="186" spans="1:5" x14ac:dyDescent="0.25">
      <c r="A186" s="308">
        <f t="shared" si="2"/>
        <v>175</v>
      </c>
      <c r="B186" s="312" t="str">
        <f>IF(+'12. Type 2 Emp 2020 Comp'!B195=0," ",+'12. Type 2 Emp 2020 Comp'!B195)</f>
        <v xml:space="preserve"> </v>
      </c>
      <c r="C186" s="442" t="str">
        <f>IF(+'12. Type 2 Emp 2020 Comp'!C195=0," ",+'12. Type 2 Emp 2020 Comp'!C195)</f>
        <v xml:space="preserve"> </v>
      </c>
      <c r="D186" s="312">
        <f>+'12. Type 2 Emp 2020 Comp'!AE195</f>
        <v>0</v>
      </c>
      <c r="E186" s="478">
        <f>IF('11. Type 1 Emp 2020 FTE'!$I$12=1,+'13. Type 2 Emp 2020 FTE'!AF193,'13. Type 2 Emp 2020 FTE'!AG193)</f>
        <v>0</v>
      </c>
    </row>
    <row r="187" spans="1:5" x14ac:dyDescent="0.25">
      <c r="A187" s="308">
        <f t="shared" si="2"/>
        <v>176</v>
      </c>
      <c r="B187" s="312" t="str">
        <f>IF(+'12. Type 2 Emp 2020 Comp'!B196=0," ",+'12. Type 2 Emp 2020 Comp'!B196)</f>
        <v xml:space="preserve"> </v>
      </c>
      <c r="C187" s="442" t="str">
        <f>IF(+'12. Type 2 Emp 2020 Comp'!C196=0," ",+'12. Type 2 Emp 2020 Comp'!C196)</f>
        <v xml:space="preserve"> </v>
      </c>
      <c r="D187" s="312">
        <f>+'12. Type 2 Emp 2020 Comp'!AE196</f>
        <v>0</v>
      </c>
      <c r="E187" s="478">
        <f>IF('11. Type 1 Emp 2020 FTE'!$I$12=1,+'13. Type 2 Emp 2020 FTE'!AF194,'13. Type 2 Emp 2020 FTE'!AG194)</f>
        <v>0</v>
      </c>
    </row>
    <row r="188" spans="1:5" x14ac:dyDescent="0.25">
      <c r="A188" s="308">
        <f t="shared" si="2"/>
        <v>177</v>
      </c>
      <c r="B188" s="312" t="str">
        <f>IF(+'12. Type 2 Emp 2020 Comp'!B197=0," ",+'12. Type 2 Emp 2020 Comp'!B197)</f>
        <v xml:space="preserve"> </v>
      </c>
      <c r="C188" s="442" t="str">
        <f>IF(+'12. Type 2 Emp 2020 Comp'!C197=0," ",+'12. Type 2 Emp 2020 Comp'!C197)</f>
        <v xml:space="preserve"> </v>
      </c>
      <c r="D188" s="312">
        <f>+'12. Type 2 Emp 2020 Comp'!AE197</f>
        <v>0</v>
      </c>
      <c r="E188" s="478">
        <f>IF('11. Type 1 Emp 2020 FTE'!$I$12=1,+'13. Type 2 Emp 2020 FTE'!AF195,'13. Type 2 Emp 2020 FTE'!AG195)</f>
        <v>0</v>
      </c>
    </row>
    <row r="189" spans="1:5" x14ac:dyDescent="0.25">
      <c r="A189" s="308">
        <f t="shared" si="2"/>
        <v>178</v>
      </c>
      <c r="B189" s="312" t="str">
        <f>IF(+'12. Type 2 Emp 2020 Comp'!B198=0," ",+'12. Type 2 Emp 2020 Comp'!B198)</f>
        <v xml:space="preserve"> </v>
      </c>
      <c r="C189" s="442" t="str">
        <f>IF(+'12. Type 2 Emp 2020 Comp'!C198=0," ",+'12. Type 2 Emp 2020 Comp'!C198)</f>
        <v xml:space="preserve"> </v>
      </c>
      <c r="D189" s="312">
        <f>+'12. Type 2 Emp 2020 Comp'!AE198</f>
        <v>0</v>
      </c>
      <c r="E189" s="478">
        <f>IF('11. Type 1 Emp 2020 FTE'!$I$12=1,+'13. Type 2 Emp 2020 FTE'!AF196,'13. Type 2 Emp 2020 FTE'!AG196)</f>
        <v>0</v>
      </c>
    </row>
    <row r="190" spans="1:5" x14ac:dyDescent="0.25">
      <c r="A190" s="308">
        <f t="shared" si="2"/>
        <v>179</v>
      </c>
      <c r="B190" s="312" t="str">
        <f>IF(+'12. Type 2 Emp 2020 Comp'!B199=0," ",+'12. Type 2 Emp 2020 Comp'!B199)</f>
        <v xml:space="preserve"> </v>
      </c>
      <c r="C190" s="442" t="str">
        <f>IF(+'12. Type 2 Emp 2020 Comp'!C199=0," ",+'12. Type 2 Emp 2020 Comp'!C199)</f>
        <v xml:space="preserve"> </v>
      </c>
      <c r="D190" s="312">
        <f>+'12. Type 2 Emp 2020 Comp'!AE199</f>
        <v>0</v>
      </c>
      <c r="E190" s="478">
        <f>IF('11. Type 1 Emp 2020 FTE'!$I$12=1,+'13. Type 2 Emp 2020 FTE'!AF197,'13. Type 2 Emp 2020 FTE'!AG197)</f>
        <v>0</v>
      </c>
    </row>
    <row r="191" spans="1:5" x14ac:dyDescent="0.25">
      <c r="A191" s="308">
        <f t="shared" si="2"/>
        <v>180</v>
      </c>
      <c r="B191" s="312" t="str">
        <f>IF(+'12. Type 2 Emp 2020 Comp'!B200=0," ",+'12. Type 2 Emp 2020 Comp'!B200)</f>
        <v xml:space="preserve"> </v>
      </c>
      <c r="C191" s="442" t="str">
        <f>IF(+'12. Type 2 Emp 2020 Comp'!C200=0," ",+'12. Type 2 Emp 2020 Comp'!C200)</f>
        <v xml:space="preserve"> </v>
      </c>
      <c r="D191" s="312">
        <f>+'12. Type 2 Emp 2020 Comp'!AE200</f>
        <v>0</v>
      </c>
      <c r="E191" s="478">
        <f>IF('11. Type 1 Emp 2020 FTE'!$I$12=1,+'13. Type 2 Emp 2020 FTE'!AF198,'13. Type 2 Emp 2020 FTE'!AG198)</f>
        <v>0</v>
      </c>
    </row>
    <row r="192" spans="1:5" x14ac:dyDescent="0.25">
      <c r="A192" s="308">
        <f t="shared" si="2"/>
        <v>181</v>
      </c>
      <c r="B192" s="312" t="str">
        <f>IF(+'12. Type 2 Emp 2020 Comp'!B201=0," ",+'12. Type 2 Emp 2020 Comp'!B201)</f>
        <v xml:space="preserve"> </v>
      </c>
      <c r="C192" s="442" t="str">
        <f>IF(+'12. Type 2 Emp 2020 Comp'!C201=0," ",+'12. Type 2 Emp 2020 Comp'!C201)</f>
        <v xml:space="preserve"> </v>
      </c>
      <c r="D192" s="312">
        <f>+'12. Type 2 Emp 2020 Comp'!AE201</f>
        <v>0</v>
      </c>
      <c r="E192" s="478">
        <f>IF('11. Type 1 Emp 2020 FTE'!$I$12=1,+'13. Type 2 Emp 2020 FTE'!AF199,'13. Type 2 Emp 2020 FTE'!AG199)</f>
        <v>0</v>
      </c>
    </row>
    <row r="193" spans="1:5" x14ac:dyDescent="0.25">
      <c r="A193" s="308">
        <f t="shared" si="2"/>
        <v>182</v>
      </c>
      <c r="B193" s="312" t="str">
        <f>IF(+'12. Type 2 Emp 2020 Comp'!B202=0," ",+'12. Type 2 Emp 2020 Comp'!B202)</f>
        <v xml:space="preserve"> </v>
      </c>
      <c r="C193" s="442" t="str">
        <f>IF(+'12. Type 2 Emp 2020 Comp'!C202=0," ",+'12. Type 2 Emp 2020 Comp'!C202)</f>
        <v xml:space="preserve"> </v>
      </c>
      <c r="D193" s="312">
        <f>+'12. Type 2 Emp 2020 Comp'!AE202</f>
        <v>0</v>
      </c>
      <c r="E193" s="478">
        <f>IF('11. Type 1 Emp 2020 FTE'!$I$12=1,+'13. Type 2 Emp 2020 FTE'!AF200,'13. Type 2 Emp 2020 FTE'!AG200)</f>
        <v>0</v>
      </c>
    </row>
    <row r="194" spans="1:5" x14ac:dyDescent="0.25">
      <c r="A194" s="308">
        <f t="shared" si="2"/>
        <v>183</v>
      </c>
      <c r="B194" s="312" t="str">
        <f>IF(+'12. Type 2 Emp 2020 Comp'!B203=0," ",+'12. Type 2 Emp 2020 Comp'!B203)</f>
        <v xml:space="preserve"> </v>
      </c>
      <c r="C194" s="442" t="str">
        <f>IF(+'12. Type 2 Emp 2020 Comp'!C203=0," ",+'12. Type 2 Emp 2020 Comp'!C203)</f>
        <v xml:space="preserve"> </v>
      </c>
      <c r="D194" s="312">
        <f>+'12. Type 2 Emp 2020 Comp'!AE203</f>
        <v>0</v>
      </c>
      <c r="E194" s="478">
        <f>IF('11. Type 1 Emp 2020 FTE'!$I$12=1,+'13. Type 2 Emp 2020 FTE'!AF201,'13. Type 2 Emp 2020 FTE'!AG201)</f>
        <v>0</v>
      </c>
    </row>
    <row r="195" spans="1:5" x14ac:dyDescent="0.25">
      <c r="A195" s="308">
        <f t="shared" si="2"/>
        <v>184</v>
      </c>
      <c r="B195" s="312" t="str">
        <f>IF(+'12. Type 2 Emp 2020 Comp'!B204=0," ",+'12. Type 2 Emp 2020 Comp'!B204)</f>
        <v xml:space="preserve"> </v>
      </c>
      <c r="C195" s="442" t="str">
        <f>IF(+'12. Type 2 Emp 2020 Comp'!C204=0," ",+'12. Type 2 Emp 2020 Comp'!C204)</f>
        <v xml:space="preserve"> </v>
      </c>
      <c r="D195" s="312">
        <f>+'12. Type 2 Emp 2020 Comp'!AE204</f>
        <v>0</v>
      </c>
      <c r="E195" s="478">
        <f>IF('11. Type 1 Emp 2020 FTE'!$I$12=1,+'13. Type 2 Emp 2020 FTE'!AF202,'13. Type 2 Emp 2020 FTE'!AG202)</f>
        <v>0</v>
      </c>
    </row>
    <row r="196" spans="1:5" x14ac:dyDescent="0.25">
      <c r="A196" s="308">
        <f t="shared" si="2"/>
        <v>185</v>
      </c>
      <c r="B196" s="312" t="str">
        <f>IF(+'12. Type 2 Emp 2020 Comp'!B205=0," ",+'12. Type 2 Emp 2020 Comp'!B205)</f>
        <v xml:space="preserve"> </v>
      </c>
      <c r="C196" s="442" t="str">
        <f>IF(+'12. Type 2 Emp 2020 Comp'!C205=0," ",+'12. Type 2 Emp 2020 Comp'!C205)</f>
        <v xml:space="preserve"> </v>
      </c>
      <c r="D196" s="312">
        <f>+'12. Type 2 Emp 2020 Comp'!AE205</f>
        <v>0</v>
      </c>
      <c r="E196" s="478">
        <f>IF('11. Type 1 Emp 2020 FTE'!$I$12=1,+'13. Type 2 Emp 2020 FTE'!AF203,'13. Type 2 Emp 2020 FTE'!AG203)</f>
        <v>0</v>
      </c>
    </row>
    <row r="197" spans="1:5" x14ac:dyDescent="0.25">
      <c r="A197" s="308">
        <f t="shared" si="2"/>
        <v>186</v>
      </c>
      <c r="B197" s="312" t="str">
        <f>IF(+'12. Type 2 Emp 2020 Comp'!B206=0," ",+'12. Type 2 Emp 2020 Comp'!B206)</f>
        <v xml:space="preserve"> </v>
      </c>
      <c r="C197" s="442" t="str">
        <f>IF(+'12. Type 2 Emp 2020 Comp'!C206=0," ",+'12. Type 2 Emp 2020 Comp'!C206)</f>
        <v xml:space="preserve"> </v>
      </c>
      <c r="D197" s="312">
        <f>+'12. Type 2 Emp 2020 Comp'!AE206</f>
        <v>0</v>
      </c>
      <c r="E197" s="478">
        <f>IF('11. Type 1 Emp 2020 FTE'!$I$12=1,+'13. Type 2 Emp 2020 FTE'!AF204,'13. Type 2 Emp 2020 FTE'!AG204)</f>
        <v>0</v>
      </c>
    </row>
    <row r="198" spans="1:5" x14ac:dyDescent="0.25">
      <c r="A198" s="308">
        <f t="shared" si="2"/>
        <v>187</v>
      </c>
      <c r="B198" s="312" t="str">
        <f>IF(+'12. Type 2 Emp 2020 Comp'!B207=0," ",+'12. Type 2 Emp 2020 Comp'!B207)</f>
        <v xml:space="preserve"> </v>
      </c>
      <c r="C198" s="442" t="str">
        <f>IF(+'12. Type 2 Emp 2020 Comp'!C207=0," ",+'12. Type 2 Emp 2020 Comp'!C207)</f>
        <v xml:space="preserve"> </v>
      </c>
      <c r="D198" s="312">
        <f>+'12. Type 2 Emp 2020 Comp'!AE207</f>
        <v>0</v>
      </c>
      <c r="E198" s="478">
        <f>IF('11. Type 1 Emp 2020 FTE'!$I$12=1,+'13. Type 2 Emp 2020 FTE'!AF205,'13. Type 2 Emp 2020 FTE'!AG205)</f>
        <v>0</v>
      </c>
    </row>
    <row r="199" spans="1:5" x14ac:dyDescent="0.25">
      <c r="A199" s="308">
        <f t="shared" si="2"/>
        <v>188</v>
      </c>
      <c r="B199" s="312" t="str">
        <f>IF(+'12. Type 2 Emp 2020 Comp'!B208=0," ",+'12. Type 2 Emp 2020 Comp'!B208)</f>
        <v xml:space="preserve"> </v>
      </c>
      <c r="C199" s="442" t="str">
        <f>IF(+'12. Type 2 Emp 2020 Comp'!C208=0," ",+'12. Type 2 Emp 2020 Comp'!C208)</f>
        <v xml:space="preserve"> </v>
      </c>
      <c r="D199" s="312">
        <f>+'12. Type 2 Emp 2020 Comp'!AE208</f>
        <v>0</v>
      </c>
      <c r="E199" s="478">
        <f>IF('11. Type 1 Emp 2020 FTE'!$I$12=1,+'13. Type 2 Emp 2020 FTE'!AF206,'13. Type 2 Emp 2020 FTE'!AG206)</f>
        <v>0</v>
      </c>
    </row>
    <row r="200" spans="1:5" x14ac:dyDescent="0.25">
      <c r="A200" s="308">
        <f t="shared" si="2"/>
        <v>189</v>
      </c>
      <c r="B200" s="312" t="str">
        <f>IF(+'12. Type 2 Emp 2020 Comp'!B209=0," ",+'12. Type 2 Emp 2020 Comp'!B209)</f>
        <v xml:space="preserve"> </v>
      </c>
      <c r="C200" s="442" t="str">
        <f>IF(+'12. Type 2 Emp 2020 Comp'!C209=0," ",+'12. Type 2 Emp 2020 Comp'!C209)</f>
        <v xml:space="preserve"> </v>
      </c>
      <c r="D200" s="312">
        <f>+'12. Type 2 Emp 2020 Comp'!AE209</f>
        <v>0</v>
      </c>
      <c r="E200" s="478">
        <f>IF('11. Type 1 Emp 2020 FTE'!$I$12=1,+'13. Type 2 Emp 2020 FTE'!AF207,'13. Type 2 Emp 2020 FTE'!AG207)</f>
        <v>0</v>
      </c>
    </row>
    <row r="201" spans="1:5" x14ac:dyDescent="0.25">
      <c r="A201" s="308">
        <f t="shared" si="2"/>
        <v>190</v>
      </c>
      <c r="B201" s="312" t="str">
        <f>IF(+'12. Type 2 Emp 2020 Comp'!B210=0," ",+'12. Type 2 Emp 2020 Comp'!B210)</f>
        <v xml:space="preserve"> </v>
      </c>
      <c r="C201" s="442" t="str">
        <f>IF(+'12. Type 2 Emp 2020 Comp'!C210=0," ",+'12. Type 2 Emp 2020 Comp'!C210)</f>
        <v xml:space="preserve"> </v>
      </c>
      <c r="D201" s="312">
        <f>+'12. Type 2 Emp 2020 Comp'!AE210</f>
        <v>0</v>
      </c>
      <c r="E201" s="478">
        <f>IF('11. Type 1 Emp 2020 FTE'!$I$12=1,+'13. Type 2 Emp 2020 FTE'!AF208,'13. Type 2 Emp 2020 FTE'!AG208)</f>
        <v>0</v>
      </c>
    </row>
    <row r="202" spans="1:5" x14ac:dyDescent="0.25">
      <c r="A202" s="308">
        <f t="shared" si="2"/>
        <v>191</v>
      </c>
      <c r="B202" s="312" t="str">
        <f>IF(+'12. Type 2 Emp 2020 Comp'!B211=0," ",+'12. Type 2 Emp 2020 Comp'!B211)</f>
        <v xml:space="preserve"> </v>
      </c>
      <c r="C202" s="442" t="str">
        <f>IF(+'12. Type 2 Emp 2020 Comp'!C211=0," ",+'12. Type 2 Emp 2020 Comp'!C211)</f>
        <v xml:space="preserve"> </v>
      </c>
      <c r="D202" s="312">
        <f>+'12. Type 2 Emp 2020 Comp'!AE211</f>
        <v>0</v>
      </c>
      <c r="E202" s="478">
        <f>IF('11. Type 1 Emp 2020 FTE'!$I$12=1,+'13. Type 2 Emp 2020 FTE'!AF209,'13. Type 2 Emp 2020 FTE'!AG209)</f>
        <v>0</v>
      </c>
    </row>
    <row r="203" spans="1:5" x14ac:dyDescent="0.25">
      <c r="A203" s="308">
        <f t="shared" si="2"/>
        <v>192</v>
      </c>
      <c r="B203" s="312" t="str">
        <f>IF(+'12. Type 2 Emp 2020 Comp'!B212=0," ",+'12. Type 2 Emp 2020 Comp'!B212)</f>
        <v xml:space="preserve"> </v>
      </c>
      <c r="C203" s="442" t="str">
        <f>IF(+'12. Type 2 Emp 2020 Comp'!C212=0," ",+'12. Type 2 Emp 2020 Comp'!C212)</f>
        <v xml:space="preserve"> </v>
      </c>
      <c r="D203" s="312">
        <f>+'12. Type 2 Emp 2020 Comp'!AE212</f>
        <v>0</v>
      </c>
      <c r="E203" s="478">
        <f>IF('11. Type 1 Emp 2020 FTE'!$I$12=1,+'13. Type 2 Emp 2020 FTE'!AF210,'13. Type 2 Emp 2020 FTE'!AG210)</f>
        <v>0</v>
      </c>
    </row>
    <row r="204" spans="1:5" x14ac:dyDescent="0.25">
      <c r="A204" s="308">
        <f t="shared" si="2"/>
        <v>193</v>
      </c>
      <c r="B204" s="312" t="str">
        <f>IF(+'12. Type 2 Emp 2020 Comp'!B213=0," ",+'12. Type 2 Emp 2020 Comp'!B213)</f>
        <v xml:space="preserve"> </v>
      </c>
      <c r="C204" s="442" t="str">
        <f>IF(+'12. Type 2 Emp 2020 Comp'!C213=0," ",+'12. Type 2 Emp 2020 Comp'!C213)</f>
        <v xml:space="preserve"> </v>
      </c>
      <c r="D204" s="312">
        <f>+'12. Type 2 Emp 2020 Comp'!AE213</f>
        <v>0</v>
      </c>
      <c r="E204" s="478">
        <f>IF('11. Type 1 Emp 2020 FTE'!$I$12=1,+'13. Type 2 Emp 2020 FTE'!AF211,'13. Type 2 Emp 2020 FTE'!AG211)</f>
        <v>0</v>
      </c>
    </row>
    <row r="205" spans="1:5" x14ac:dyDescent="0.25">
      <c r="A205" s="308">
        <f t="shared" si="2"/>
        <v>194</v>
      </c>
      <c r="B205" s="312" t="str">
        <f>IF(+'12. Type 2 Emp 2020 Comp'!B214=0," ",+'12. Type 2 Emp 2020 Comp'!B214)</f>
        <v xml:space="preserve"> </v>
      </c>
      <c r="C205" s="442" t="str">
        <f>IF(+'12. Type 2 Emp 2020 Comp'!C214=0," ",+'12. Type 2 Emp 2020 Comp'!C214)</f>
        <v xml:space="preserve"> </v>
      </c>
      <c r="D205" s="312">
        <f>+'12. Type 2 Emp 2020 Comp'!AE214</f>
        <v>0</v>
      </c>
      <c r="E205" s="478">
        <f>IF('11. Type 1 Emp 2020 FTE'!$I$12=1,+'13. Type 2 Emp 2020 FTE'!AF212,'13. Type 2 Emp 2020 FTE'!AG212)</f>
        <v>0</v>
      </c>
    </row>
    <row r="206" spans="1:5" x14ac:dyDescent="0.25">
      <c r="A206" s="308">
        <f t="shared" ref="A206:A269" si="3">+A205+1</f>
        <v>195</v>
      </c>
      <c r="B206" s="312" t="str">
        <f>IF(+'12. Type 2 Emp 2020 Comp'!B215=0," ",+'12. Type 2 Emp 2020 Comp'!B215)</f>
        <v xml:space="preserve"> </v>
      </c>
      <c r="C206" s="442" t="str">
        <f>IF(+'12. Type 2 Emp 2020 Comp'!C215=0," ",+'12. Type 2 Emp 2020 Comp'!C215)</f>
        <v xml:space="preserve"> </v>
      </c>
      <c r="D206" s="312">
        <f>+'12. Type 2 Emp 2020 Comp'!AE215</f>
        <v>0</v>
      </c>
      <c r="E206" s="478">
        <f>IF('11. Type 1 Emp 2020 FTE'!$I$12=1,+'13. Type 2 Emp 2020 FTE'!AF213,'13. Type 2 Emp 2020 FTE'!AG213)</f>
        <v>0</v>
      </c>
    </row>
    <row r="207" spans="1:5" x14ac:dyDescent="0.25">
      <c r="A207" s="308">
        <f t="shared" si="3"/>
        <v>196</v>
      </c>
      <c r="B207" s="312" t="str">
        <f>IF(+'12. Type 2 Emp 2020 Comp'!B216=0," ",+'12. Type 2 Emp 2020 Comp'!B216)</f>
        <v xml:space="preserve"> </v>
      </c>
      <c r="C207" s="442" t="str">
        <f>IF(+'12. Type 2 Emp 2020 Comp'!C216=0," ",+'12. Type 2 Emp 2020 Comp'!C216)</f>
        <v xml:space="preserve"> </v>
      </c>
      <c r="D207" s="312">
        <f>+'12. Type 2 Emp 2020 Comp'!AE216</f>
        <v>0</v>
      </c>
      <c r="E207" s="478">
        <f>IF('11. Type 1 Emp 2020 FTE'!$I$12=1,+'13. Type 2 Emp 2020 FTE'!AF214,'13. Type 2 Emp 2020 FTE'!AG214)</f>
        <v>0</v>
      </c>
    </row>
    <row r="208" spans="1:5" x14ac:dyDescent="0.25">
      <c r="A208" s="308">
        <f t="shared" si="3"/>
        <v>197</v>
      </c>
      <c r="B208" s="312" t="str">
        <f>IF(+'12. Type 2 Emp 2020 Comp'!B217=0," ",+'12. Type 2 Emp 2020 Comp'!B217)</f>
        <v xml:space="preserve"> </v>
      </c>
      <c r="C208" s="442" t="str">
        <f>IF(+'12. Type 2 Emp 2020 Comp'!C217=0," ",+'12. Type 2 Emp 2020 Comp'!C217)</f>
        <v xml:space="preserve"> </v>
      </c>
      <c r="D208" s="312">
        <f>+'12. Type 2 Emp 2020 Comp'!AE217</f>
        <v>0</v>
      </c>
      <c r="E208" s="478">
        <f>IF('11. Type 1 Emp 2020 FTE'!$I$12=1,+'13. Type 2 Emp 2020 FTE'!AF215,'13. Type 2 Emp 2020 FTE'!AG215)</f>
        <v>0</v>
      </c>
    </row>
    <row r="209" spans="1:5" x14ac:dyDescent="0.25">
      <c r="A209" s="308">
        <f t="shared" si="3"/>
        <v>198</v>
      </c>
      <c r="B209" s="312" t="str">
        <f>IF(+'12. Type 2 Emp 2020 Comp'!B218=0," ",+'12. Type 2 Emp 2020 Comp'!B218)</f>
        <v xml:space="preserve"> </v>
      </c>
      <c r="C209" s="442" t="str">
        <f>IF(+'12. Type 2 Emp 2020 Comp'!C218=0," ",+'12. Type 2 Emp 2020 Comp'!C218)</f>
        <v xml:space="preserve"> </v>
      </c>
      <c r="D209" s="312">
        <f>+'12. Type 2 Emp 2020 Comp'!AE218</f>
        <v>0</v>
      </c>
      <c r="E209" s="478">
        <f>IF('11. Type 1 Emp 2020 FTE'!$I$12=1,+'13. Type 2 Emp 2020 FTE'!AF216,'13. Type 2 Emp 2020 FTE'!AG216)</f>
        <v>0</v>
      </c>
    </row>
    <row r="210" spans="1:5" x14ac:dyDescent="0.25">
      <c r="A210" s="308">
        <f t="shared" si="3"/>
        <v>199</v>
      </c>
      <c r="B210" s="312" t="str">
        <f>IF(+'12. Type 2 Emp 2020 Comp'!B219=0," ",+'12. Type 2 Emp 2020 Comp'!B219)</f>
        <v xml:space="preserve"> </v>
      </c>
      <c r="C210" s="442" t="str">
        <f>IF(+'12. Type 2 Emp 2020 Comp'!C219=0," ",+'12. Type 2 Emp 2020 Comp'!C219)</f>
        <v xml:space="preserve"> </v>
      </c>
      <c r="D210" s="312">
        <f>+'12. Type 2 Emp 2020 Comp'!AE219</f>
        <v>0</v>
      </c>
      <c r="E210" s="478">
        <f>IF('11. Type 1 Emp 2020 FTE'!$I$12=1,+'13. Type 2 Emp 2020 FTE'!AF217,'13. Type 2 Emp 2020 FTE'!AG217)</f>
        <v>0</v>
      </c>
    </row>
    <row r="211" spans="1:5" x14ac:dyDescent="0.25">
      <c r="A211" s="308">
        <f t="shared" si="3"/>
        <v>200</v>
      </c>
      <c r="B211" s="312" t="str">
        <f>IF(+'12. Type 2 Emp 2020 Comp'!B220=0," ",+'12. Type 2 Emp 2020 Comp'!B220)</f>
        <v xml:space="preserve"> </v>
      </c>
      <c r="C211" s="442" t="str">
        <f>IF(+'12. Type 2 Emp 2020 Comp'!C220=0," ",+'12. Type 2 Emp 2020 Comp'!C220)</f>
        <v xml:space="preserve"> </v>
      </c>
      <c r="D211" s="312">
        <f>+'12. Type 2 Emp 2020 Comp'!AE220</f>
        <v>0</v>
      </c>
      <c r="E211" s="478">
        <f>IF('11. Type 1 Emp 2020 FTE'!$I$12=1,+'13. Type 2 Emp 2020 FTE'!AF218,'13. Type 2 Emp 2020 FTE'!AG218)</f>
        <v>0</v>
      </c>
    </row>
    <row r="212" spans="1:5" x14ac:dyDescent="0.25">
      <c r="A212" s="308">
        <f t="shared" si="3"/>
        <v>201</v>
      </c>
      <c r="B212" s="312" t="str">
        <f>IF(+'12. Type 2 Emp 2020 Comp'!B221=0," ",+'12. Type 2 Emp 2020 Comp'!B221)</f>
        <v xml:space="preserve"> </v>
      </c>
      <c r="C212" s="442" t="str">
        <f>IF(+'12. Type 2 Emp 2020 Comp'!C221=0," ",+'12. Type 2 Emp 2020 Comp'!C221)</f>
        <v xml:space="preserve"> </v>
      </c>
      <c r="D212" s="312">
        <f>+'12. Type 2 Emp 2020 Comp'!AE221</f>
        <v>0</v>
      </c>
      <c r="E212" s="478">
        <f>IF('11. Type 1 Emp 2020 FTE'!$I$12=1,+'13. Type 2 Emp 2020 FTE'!AF219,'13. Type 2 Emp 2020 FTE'!AG219)</f>
        <v>0</v>
      </c>
    </row>
    <row r="213" spans="1:5" x14ac:dyDescent="0.25">
      <c r="A213" s="308">
        <f t="shared" si="3"/>
        <v>202</v>
      </c>
      <c r="B213" s="312" t="str">
        <f>IF(+'12. Type 2 Emp 2020 Comp'!B222=0," ",+'12. Type 2 Emp 2020 Comp'!B222)</f>
        <v xml:space="preserve"> </v>
      </c>
      <c r="C213" s="442" t="str">
        <f>IF(+'12. Type 2 Emp 2020 Comp'!C222=0," ",+'12. Type 2 Emp 2020 Comp'!C222)</f>
        <v xml:space="preserve"> </v>
      </c>
      <c r="D213" s="312">
        <f>+'12. Type 2 Emp 2020 Comp'!AE222</f>
        <v>0</v>
      </c>
      <c r="E213" s="478">
        <f>IF('11. Type 1 Emp 2020 FTE'!$I$12=1,+'13. Type 2 Emp 2020 FTE'!AF220,'13. Type 2 Emp 2020 FTE'!AG220)</f>
        <v>0</v>
      </c>
    </row>
    <row r="214" spans="1:5" x14ac:dyDescent="0.25">
      <c r="A214" s="308">
        <f t="shared" si="3"/>
        <v>203</v>
      </c>
      <c r="B214" s="312" t="str">
        <f>IF(+'12. Type 2 Emp 2020 Comp'!B223=0," ",+'12. Type 2 Emp 2020 Comp'!B223)</f>
        <v xml:space="preserve"> </v>
      </c>
      <c r="C214" s="442" t="str">
        <f>IF(+'12. Type 2 Emp 2020 Comp'!C223=0," ",+'12. Type 2 Emp 2020 Comp'!C223)</f>
        <v xml:space="preserve"> </v>
      </c>
      <c r="D214" s="312">
        <f>+'12. Type 2 Emp 2020 Comp'!AE223</f>
        <v>0</v>
      </c>
      <c r="E214" s="478">
        <f>IF('11. Type 1 Emp 2020 FTE'!$I$12=1,+'13. Type 2 Emp 2020 FTE'!AF221,'13. Type 2 Emp 2020 FTE'!AG221)</f>
        <v>0</v>
      </c>
    </row>
    <row r="215" spans="1:5" x14ac:dyDescent="0.25">
      <c r="A215" s="308">
        <f t="shared" si="3"/>
        <v>204</v>
      </c>
      <c r="B215" s="312" t="str">
        <f>IF(+'12. Type 2 Emp 2020 Comp'!B224=0," ",+'12. Type 2 Emp 2020 Comp'!B224)</f>
        <v xml:space="preserve"> </v>
      </c>
      <c r="C215" s="442" t="str">
        <f>IF(+'12. Type 2 Emp 2020 Comp'!C224=0," ",+'12. Type 2 Emp 2020 Comp'!C224)</f>
        <v xml:space="preserve"> </v>
      </c>
      <c r="D215" s="312">
        <f>+'12. Type 2 Emp 2020 Comp'!AE224</f>
        <v>0</v>
      </c>
      <c r="E215" s="478">
        <f>IF('11. Type 1 Emp 2020 FTE'!$I$12=1,+'13. Type 2 Emp 2020 FTE'!AF222,'13. Type 2 Emp 2020 FTE'!AG222)</f>
        <v>0</v>
      </c>
    </row>
    <row r="216" spans="1:5" x14ac:dyDescent="0.25">
      <c r="A216" s="308">
        <f t="shared" si="3"/>
        <v>205</v>
      </c>
      <c r="B216" s="312" t="str">
        <f>IF(+'12. Type 2 Emp 2020 Comp'!B225=0," ",+'12. Type 2 Emp 2020 Comp'!B225)</f>
        <v xml:space="preserve"> </v>
      </c>
      <c r="C216" s="442" t="str">
        <f>IF(+'12. Type 2 Emp 2020 Comp'!C225=0," ",+'12. Type 2 Emp 2020 Comp'!C225)</f>
        <v xml:space="preserve"> </v>
      </c>
      <c r="D216" s="312">
        <f>+'12. Type 2 Emp 2020 Comp'!AE225</f>
        <v>0</v>
      </c>
      <c r="E216" s="478">
        <f>IF('11. Type 1 Emp 2020 FTE'!$I$12=1,+'13. Type 2 Emp 2020 FTE'!AF223,'13. Type 2 Emp 2020 FTE'!AG223)</f>
        <v>0</v>
      </c>
    </row>
    <row r="217" spans="1:5" x14ac:dyDescent="0.25">
      <c r="A217" s="308">
        <f t="shared" si="3"/>
        <v>206</v>
      </c>
      <c r="B217" s="312" t="str">
        <f>IF(+'12. Type 2 Emp 2020 Comp'!B226=0," ",+'12. Type 2 Emp 2020 Comp'!B226)</f>
        <v xml:space="preserve"> </v>
      </c>
      <c r="C217" s="442" t="str">
        <f>IF(+'12. Type 2 Emp 2020 Comp'!C226=0," ",+'12. Type 2 Emp 2020 Comp'!C226)</f>
        <v xml:space="preserve"> </v>
      </c>
      <c r="D217" s="312">
        <f>+'12. Type 2 Emp 2020 Comp'!AE226</f>
        <v>0</v>
      </c>
      <c r="E217" s="478">
        <f>IF('11. Type 1 Emp 2020 FTE'!$I$12=1,+'13. Type 2 Emp 2020 FTE'!AF224,'13. Type 2 Emp 2020 FTE'!AG224)</f>
        <v>0</v>
      </c>
    </row>
    <row r="218" spans="1:5" x14ac:dyDescent="0.25">
      <c r="A218" s="308">
        <f t="shared" si="3"/>
        <v>207</v>
      </c>
      <c r="B218" s="312" t="str">
        <f>IF(+'12. Type 2 Emp 2020 Comp'!B227=0," ",+'12. Type 2 Emp 2020 Comp'!B227)</f>
        <v xml:space="preserve"> </v>
      </c>
      <c r="C218" s="442" t="str">
        <f>IF(+'12. Type 2 Emp 2020 Comp'!C227=0," ",+'12. Type 2 Emp 2020 Comp'!C227)</f>
        <v xml:space="preserve"> </v>
      </c>
      <c r="D218" s="312">
        <f>+'12. Type 2 Emp 2020 Comp'!AE227</f>
        <v>0</v>
      </c>
      <c r="E218" s="478">
        <f>IF('11. Type 1 Emp 2020 FTE'!$I$12=1,+'13. Type 2 Emp 2020 FTE'!AF225,'13. Type 2 Emp 2020 FTE'!AG225)</f>
        <v>0</v>
      </c>
    </row>
    <row r="219" spans="1:5" x14ac:dyDescent="0.25">
      <c r="A219" s="308">
        <f t="shared" si="3"/>
        <v>208</v>
      </c>
      <c r="B219" s="312" t="str">
        <f>IF(+'12. Type 2 Emp 2020 Comp'!B228=0," ",+'12. Type 2 Emp 2020 Comp'!B228)</f>
        <v xml:space="preserve"> </v>
      </c>
      <c r="C219" s="442" t="str">
        <f>IF(+'12. Type 2 Emp 2020 Comp'!C228=0," ",+'12. Type 2 Emp 2020 Comp'!C228)</f>
        <v xml:space="preserve"> </v>
      </c>
      <c r="D219" s="312">
        <f>+'12. Type 2 Emp 2020 Comp'!AE228</f>
        <v>0</v>
      </c>
      <c r="E219" s="478">
        <f>IF('11. Type 1 Emp 2020 FTE'!$I$12=1,+'13. Type 2 Emp 2020 FTE'!AF226,'13. Type 2 Emp 2020 FTE'!AG226)</f>
        <v>0</v>
      </c>
    </row>
    <row r="220" spans="1:5" x14ac:dyDescent="0.25">
      <c r="A220" s="308">
        <f t="shared" si="3"/>
        <v>209</v>
      </c>
      <c r="B220" s="312" t="str">
        <f>IF(+'12. Type 2 Emp 2020 Comp'!B229=0," ",+'12. Type 2 Emp 2020 Comp'!B229)</f>
        <v xml:space="preserve"> </v>
      </c>
      <c r="C220" s="442" t="str">
        <f>IF(+'12. Type 2 Emp 2020 Comp'!C229=0," ",+'12. Type 2 Emp 2020 Comp'!C229)</f>
        <v xml:space="preserve"> </v>
      </c>
      <c r="D220" s="312">
        <f>+'12. Type 2 Emp 2020 Comp'!AE229</f>
        <v>0</v>
      </c>
      <c r="E220" s="478">
        <f>IF('11. Type 1 Emp 2020 FTE'!$I$12=1,+'13. Type 2 Emp 2020 FTE'!AF227,'13. Type 2 Emp 2020 FTE'!AG227)</f>
        <v>0</v>
      </c>
    </row>
    <row r="221" spans="1:5" x14ac:dyDescent="0.25">
      <c r="A221" s="308">
        <f t="shared" si="3"/>
        <v>210</v>
      </c>
      <c r="B221" s="312" t="str">
        <f>IF(+'12. Type 2 Emp 2020 Comp'!B230=0," ",+'12. Type 2 Emp 2020 Comp'!B230)</f>
        <v xml:space="preserve"> </v>
      </c>
      <c r="C221" s="442" t="str">
        <f>IF(+'12. Type 2 Emp 2020 Comp'!C230=0," ",+'12. Type 2 Emp 2020 Comp'!C230)</f>
        <v xml:space="preserve"> </v>
      </c>
      <c r="D221" s="312">
        <f>+'12. Type 2 Emp 2020 Comp'!AE230</f>
        <v>0</v>
      </c>
      <c r="E221" s="478">
        <f>IF('11. Type 1 Emp 2020 FTE'!$I$12=1,+'13. Type 2 Emp 2020 FTE'!AF228,'13. Type 2 Emp 2020 FTE'!AG228)</f>
        <v>0</v>
      </c>
    </row>
    <row r="222" spans="1:5" x14ac:dyDescent="0.25">
      <c r="A222" s="308">
        <f t="shared" si="3"/>
        <v>211</v>
      </c>
      <c r="B222" s="312" t="str">
        <f>IF(+'12. Type 2 Emp 2020 Comp'!B231=0," ",+'12. Type 2 Emp 2020 Comp'!B231)</f>
        <v xml:space="preserve"> </v>
      </c>
      <c r="C222" s="442" t="str">
        <f>IF(+'12. Type 2 Emp 2020 Comp'!C231=0," ",+'12. Type 2 Emp 2020 Comp'!C231)</f>
        <v xml:space="preserve"> </v>
      </c>
      <c r="D222" s="312">
        <f>+'12. Type 2 Emp 2020 Comp'!AE231</f>
        <v>0</v>
      </c>
      <c r="E222" s="478">
        <f>IF('11. Type 1 Emp 2020 FTE'!$I$12=1,+'13. Type 2 Emp 2020 FTE'!AF229,'13. Type 2 Emp 2020 FTE'!AG229)</f>
        <v>0</v>
      </c>
    </row>
    <row r="223" spans="1:5" x14ac:dyDescent="0.25">
      <c r="A223" s="308">
        <f t="shared" si="3"/>
        <v>212</v>
      </c>
      <c r="B223" s="312" t="str">
        <f>IF(+'12. Type 2 Emp 2020 Comp'!B232=0," ",+'12. Type 2 Emp 2020 Comp'!B232)</f>
        <v xml:space="preserve"> </v>
      </c>
      <c r="C223" s="442" t="str">
        <f>IF(+'12. Type 2 Emp 2020 Comp'!C232=0," ",+'12. Type 2 Emp 2020 Comp'!C232)</f>
        <v xml:space="preserve"> </v>
      </c>
      <c r="D223" s="312">
        <f>+'12. Type 2 Emp 2020 Comp'!AE232</f>
        <v>0</v>
      </c>
      <c r="E223" s="478">
        <f>IF('11. Type 1 Emp 2020 FTE'!$I$12=1,+'13. Type 2 Emp 2020 FTE'!AF230,'13. Type 2 Emp 2020 FTE'!AG230)</f>
        <v>0</v>
      </c>
    </row>
    <row r="224" spans="1:5" x14ac:dyDescent="0.25">
      <c r="A224" s="308">
        <f t="shared" si="3"/>
        <v>213</v>
      </c>
      <c r="B224" s="312" t="str">
        <f>IF(+'12. Type 2 Emp 2020 Comp'!B233=0," ",+'12. Type 2 Emp 2020 Comp'!B233)</f>
        <v xml:space="preserve"> </v>
      </c>
      <c r="C224" s="442" t="str">
        <f>IF(+'12. Type 2 Emp 2020 Comp'!C233=0," ",+'12. Type 2 Emp 2020 Comp'!C233)</f>
        <v xml:space="preserve"> </v>
      </c>
      <c r="D224" s="312">
        <f>+'12. Type 2 Emp 2020 Comp'!AE233</f>
        <v>0</v>
      </c>
      <c r="E224" s="478">
        <f>IF('11. Type 1 Emp 2020 FTE'!$I$12=1,+'13. Type 2 Emp 2020 FTE'!AF231,'13. Type 2 Emp 2020 FTE'!AG231)</f>
        <v>0</v>
      </c>
    </row>
    <row r="225" spans="1:5" x14ac:dyDescent="0.25">
      <c r="A225" s="308">
        <f t="shared" si="3"/>
        <v>214</v>
      </c>
      <c r="B225" s="312" t="str">
        <f>IF(+'12. Type 2 Emp 2020 Comp'!B234=0," ",+'12. Type 2 Emp 2020 Comp'!B234)</f>
        <v xml:space="preserve"> </v>
      </c>
      <c r="C225" s="442" t="str">
        <f>IF(+'12. Type 2 Emp 2020 Comp'!C234=0," ",+'12. Type 2 Emp 2020 Comp'!C234)</f>
        <v xml:space="preserve"> </v>
      </c>
      <c r="D225" s="312">
        <f>+'12. Type 2 Emp 2020 Comp'!AE234</f>
        <v>0</v>
      </c>
      <c r="E225" s="478">
        <f>IF('11. Type 1 Emp 2020 FTE'!$I$12=1,+'13. Type 2 Emp 2020 FTE'!AF232,'13. Type 2 Emp 2020 FTE'!AG232)</f>
        <v>0</v>
      </c>
    </row>
    <row r="226" spans="1:5" x14ac:dyDescent="0.25">
      <c r="A226" s="308">
        <f t="shared" si="3"/>
        <v>215</v>
      </c>
      <c r="B226" s="312" t="str">
        <f>IF(+'12. Type 2 Emp 2020 Comp'!B235=0," ",+'12. Type 2 Emp 2020 Comp'!B235)</f>
        <v xml:space="preserve"> </v>
      </c>
      <c r="C226" s="442" t="str">
        <f>IF(+'12. Type 2 Emp 2020 Comp'!C235=0," ",+'12. Type 2 Emp 2020 Comp'!C235)</f>
        <v xml:space="preserve"> </v>
      </c>
      <c r="D226" s="312">
        <f>+'12. Type 2 Emp 2020 Comp'!AE235</f>
        <v>0</v>
      </c>
      <c r="E226" s="478">
        <f>IF('11. Type 1 Emp 2020 FTE'!$I$12=1,+'13. Type 2 Emp 2020 FTE'!AF233,'13. Type 2 Emp 2020 FTE'!AG233)</f>
        <v>0</v>
      </c>
    </row>
    <row r="227" spans="1:5" x14ac:dyDescent="0.25">
      <c r="A227" s="308">
        <f t="shared" si="3"/>
        <v>216</v>
      </c>
      <c r="B227" s="312" t="str">
        <f>IF(+'12. Type 2 Emp 2020 Comp'!B236=0," ",+'12. Type 2 Emp 2020 Comp'!B236)</f>
        <v xml:space="preserve"> </v>
      </c>
      <c r="C227" s="442" t="str">
        <f>IF(+'12. Type 2 Emp 2020 Comp'!C236=0," ",+'12. Type 2 Emp 2020 Comp'!C236)</f>
        <v xml:space="preserve"> </v>
      </c>
      <c r="D227" s="312">
        <f>+'12. Type 2 Emp 2020 Comp'!AE236</f>
        <v>0</v>
      </c>
      <c r="E227" s="478">
        <f>IF('11. Type 1 Emp 2020 FTE'!$I$12=1,+'13. Type 2 Emp 2020 FTE'!AF234,'13. Type 2 Emp 2020 FTE'!AG234)</f>
        <v>0</v>
      </c>
    </row>
    <row r="228" spans="1:5" x14ac:dyDescent="0.25">
      <c r="A228" s="308">
        <f t="shared" si="3"/>
        <v>217</v>
      </c>
      <c r="B228" s="312" t="str">
        <f>IF(+'12. Type 2 Emp 2020 Comp'!B237=0," ",+'12. Type 2 Emp 2020 Comp'!B237)</f>
        <v xml:space="preserve"> </v>
      </c>
      <c r="C228" s="442" t="str">
        <f>IF(+'12. Type 2 Emp 2020 Comp'!C237=0," ",+'12. Type 2 Emp 2020 Comp'!C237)</f>
        <v xml:space="preserve"> </v>
      </c>
      <c r="D228" s="312">
        <f>+'12. Type 2 Emp 2020 Comp'!AE237</f>
        <v>0</v>
      </c>
      <c r="E228" s="478">
        <f>IF('11. Type 1 Emp 2020 FTE'!$I$12=1,+'13. Type 2 Emp 2020 FTE'!AF235,'13. Type 2 Emp 2020 FTE'!AG235)</f>
        <v>0</v>
      </c>
    </row>
    <row r="229" spans="1:5" x14ac:dyDescent="0.25">
      <c r="A229" s="308">
        <f t="shared" si="3"/>
        <v>218</v>
      </c>
      <c r="B229" s="312" t="str">
        <f>IF(+'12. Type 2 Emp 2020 Comp'!B238=0," ",+'12. Type 2 Emp 2020 Comp'!B238)</f>
        <v xml:space="preserve"> </v>
      </c>
      <c r="C229" s="442" t="str">
        <f>IF(+'12. Type 2 Emp 2020 Comp'!C238=0," ",+'12. Type 2 Emp 2020 Comp'!C238)</f>
        <v xml:space="preserve"> </v>
      </c>
      <c r="D229" s="312">
        <f>+'12. Type 2 Emp 2020 Comp'!AE238</f>
        <v>0</v>
      </c>
      <c r="E229" s="478">
        <f>IF('11. Type 1 Emp 2020 FTE'!$I$12=1,+'13. Type 2 Emp 2020 FTE'!AF236,'13. Type 2 Emp 2020 FTE'!AG236)</f>
        <v>0</v>
      </c>
    </row>
    <row r="230" spans="1:5" x14ac:dyDescent="0.25">
      <c r="A230" s="308">
        <f t="shared" si="3"/>
        <v>219</v>
      </c>
      <c r="B230" s="312" t="str">
        <f>IF(+'12. Type 2 Emp 2020 Comp'!B239=0," ",+'12. Type 2 Emp 2020 Comp'!B239)</f>
        <v xml:space="preserve"> </v>
      </c>
      <c r="C230" s="442" t="str">
        <f>IF(+'12. Type 2 Emp 2020 Comp'!C239=0," ",+'12. Type 2 Emp 2020 Comp'!C239)</f>
        <v xml:space="preserve"> </v>
      </c>
      <c r="D230" s="312">
        <f>+'12. Type 2 Emp 2020 Comp'!AE239</f>
        <v>0</v>
      </c>
      <c r="E230" s="478">
        <f>IF('11. Type 1 Emp 2020 FTE'!$I$12=1,+'13. Type 2 Emp 2020 FTE'!AF237,'13. Type 2 Emp 2020 FTE'!AG237)</f>
        <v>0</v>
      </c>
    </row>
    <row r="231" spans="1:5" x14ac:dyDescent="0.25">
      <c r="A231" s="308">
        <f t="shared" si="3"/>
        <v>220</v>
      </c>
      <c r="B231" s="312" t="str">
        <f>IF(+'12. Type 2 Emp 2020 Comp'!B240=0," ",+'12. Type 2 Emp 2020 Comp'!B240)</f>
        <v xml:space="preserve"> </v>
      </c>
      <c r="C231" s="442" t="str">
        <f>IF(+'12. Type 2 Emp 2020 Comp'!C240=0," ",+'12. Type 2 Emp 2020 Comp'!C240)</f>
        <v xml:space="preserve"> </v>
      </c>
      <c r="D231" s="312">
        <f>+'12. Type 2 Emp 2020 Comp'!AE240</f>
        <v>0</v>
      </c>
      <c r="E231" s="478">
        <f>IF('11. Type 1 Emp 2020 FTE'!$I$12=1,+'13. Type 2 Emp 2020 FTE'!AF238,'13. Type 2 Emp 2020 FTE'!AG238)</f>
        <v>0</v>
      </c>
    </row>
    <row r="232" spans="1:5" x14ac:dyDescent="0.25">
      <c r="A232" s="308">
        <f t="shared" si="3"/>
        <v>221</v>
      </c>
      <c r="B232" s="312" t="str">
        <f>IF(+'12. Type 2 Emp 2020 Comp'!B241=0," ",+'12. Type 2 Emp 2020 Comp'!B241)</f>
        <v xml:space="preserve"> </v>
      </c>
      <c r="C232" s="442" t="str">
        <f>IF(+'12. Type 2 Emp 2020 Comp'!C241=0," ",+'12. Type 2 Emp 2020 Comp'!C241)</f>
        <v xml:space="preserve"> </v>
      </c>
      <c r="D232" s="312">
        <f>+'12. Type 2 Emp 2020 Comp'!AE241</f>
        <v>0</v>
      </c>
      <c r="E232" s="478">
        <f>IF('11. Type 1 Emp 2020 FTE'!$I$12=1,+'13. Type 2 Emp 2020 FTE'!AF239,'13. Type 2 Emp 2020 FTE'!AG239)</f>
        <v>0</v>
      </c>
    </row>
    <row r="233" spans="1:5" x14ac:dyDescent="0.25">
      <c r="A233" s="308">
        <f t="shared" si="3"/>
        <v>222</v>
      </c>
      <c r="B233" s="312" t="str">
        <f>IF(+'12. Type 2 Emp 2020 Comp'!B242=0," ",+'12. Type 2 Emp 2020 Comp'!B242)</f>
        <v xml:space="preserve"> </v>
      </c>
      <c r="C233" s="442" t="str">
        <f>IF(+'12. Type 2 Emp 2020 Comp'!C242=0," ",+'12. Type 2 Emp 2020 Comp'!C242)</f>
        <v xml:space="preserve"> </v>
      </c>
      <c r="D233" s="312">
        <f>+'12. Type 2 Emp 2020 Comp'!AE242</f>
        <v>0</v>
      </c>
      <c r="E233" s="478">
        <f>IF('11. Type 1 Emp 2020 FTE'!$I$12=1,+'13. Type 2 Emp 2020 FTE'!AF240,'13. Type 2 Emp 2020 FTE'!AG240)</f>
        <v>0</v>
      </c>
    </row>
    <row r="234" spans="1:5" x14ac:dyDescent="0.25">
      <c r="A234" s="308">
        <f t="shared" si="3"/>
        <v>223</v>
      </c>
      <c r="B234" s="312" t="str">
        <f>IF(+'12. Type 2 Emp 2020 Comp'!B243=0," ",+'12. Type 2 Emp 2020 Comp'!B243)</f>
        <v xml:space="preserve"> </v>
      </c>
      <c r="C234" s="442" t="str">
        <f>IF(+'12. Type 2 Emp 2020 Comp'!C243=0," ",+'12. Type 2 Emp 2020 Comp'!C243)</f>
        <v xml:space="preserve"> </v>
      </c>
      <c r="D234" s="312">
        <f>+'12. Type 2 Emp 2020 Comp'!AE243</f>
        <v>0</v>
      </c>
      <c r="E234" s="478">
        <f>IF('11. Type 1 Emp 2020 FTE'!$I$12=1,+'13. Type 2 Emp 2020 FTE'!AF241,'13. Type 2 Emp 2020 FTE'!AG241)</f>
        <v>0</v>
      </c>
    </row>
    <row r="235" spans="1:5" x14ac:dyDescent="0.25">
      <c r="A235" s="308">
        <f t="shared" si="3"/>
        <v>224</v>
      </c>
      <c r="B235" s="312" t="str">
        <f>IF(+'12. Type 2 Emp 2020 Comp'!B244=0," ",+'12. Type 2 Emp 2020 Comp'!B244)</f>
        <v xml:space="preserve"> </v>
      </c>
      <c r="C235" s="442" t="str">
        <f>IF(+'12. Type 2 Emp 2020 Comp'!C244=0," ",+'12. Type 2 Emp 2020 Comp'!C244)</f>
        <v xml:space="preserve"> </v>
      </c>
      <c r="D235" s="312">
        <f>+'12. Type 2 Emp 2020 Comp'!AE244</f>
        <v>0</v>
      </c>
      <c r="E235" s="478">
        <f>IF('11. Type 1 Emp 2020 FTE'!$I$12=1,+'13. Type 2 Emp 2020 FTE'!AF242,'13. Type 2 Emp 2020 FTE'!AG242)</f>
        <v>0</v>
      </c>
    </row>
    <row r="236" spans="1:5" x14ac:dyDescent="0.25">
      <c r="A236" s="308">
        <f t="shared" si="3"/>
        <v>225</v>
      </c>
      <c r="B236" s="312" t="str">
        <f>IF(+'12. Type 2 Emp 2020 Comp'!B245=0," ",+'12. Type 2 Emp 2020 Comp'!B245)</f>
        <v xml:space="preserve"> </v>
      </c>
      <c r="C236" s="442" t="str">
        <f>IF(+'12. Type 2 Emp 2020 Comp'!C245=0," ",+'12. Type 2 Emp 2020 Comp'!C245)</f>
        <v xml:space="preserve"> </v>
      </c>
      <c r="D236" s="312">
        <f>+'12. Type 2 Emp 2020 Comp'!AE245</f>
        <v>0</v>
      </c>
      <c r="E236" s="478">
        <f>IF('11. Type 1 Emp 2020 FTE'!$I$12=1,+'13. Type 2 Emp 2020 FTE'!AF243,'13. Type 2 Emp 2020 FTE'!AG243)</f>
        <v>0</v>
      </c>
    </row>
    <row r="237" spans="1:5" x14ac:dyDescent="0.25">
      <c r="A237" s="308">
        <f t="shared" si="3"/>
        <v>226</v>
      </c>
      <c r="B237" s="312" t="str">
        <f>IF(+'12. Type 2 Emp 2020 Comp'!B246=0," ",+'12. Type 2 Emp 2020 Comp'!B246)</f>
        <v xml:space="preserve"> </v>
      </c>
      <c r="C237" s="442" t="str">
        <f>IF(+'12. Type 2 Emp 2020 Comp'!C246=0," ",+'12. Type 2 Emp 2020 Comp'!C246)</f>
        <v xml:space="preserve"> </v>
      </c>
      <c r="D237" s="312">
        <f>+'12. Type 2 Emp 2020 Comp'!AE246</f>
        <v>0</v>
      </c>
      <c r="E237" s="478">
        <f>IF('11. Type 1 Emp 2020 FTE'!$I$12=1,+'13. Type 2 Emp 2020 FTE'!AF244,'13. Type 2 Emp 2020 FTE'!AG244)</f>
        <v>0</v>
      </c>
    </row>
    <row r="238" spans="1:5" x14ac:dyDescent="0.25">
      <c r="A238" s="308">
        <f t="shared" si="3"/>
        <v>227</v>
      </c>
      <c r="B238" s="312" t="str">
        <f>IF(+'12. Type 2 Emp 2020 Comp'!B247=0," ",+'12. Type 2 Emp 2020 Comp'!B247)</f>
        <v xml:space="preserve"> </v>
      </c>
      <c r="C238" s="442" t="str">
        <f>IF(+'12. Type 2 Emp 2020 Comp'!C247=0," ",+'12. Type 2 Emp 2020 Comp'!C247)</f>
        <v xml:space="preserve"> </v>
      </c>
      <c r="D238" s="312">
        <f>+'12. Type 2 Emp 2020 Comp'!AE247</f>
        <v>0</v>
      </c>
      <c r="E238" s="478">
        <f>IF('11. Type 1 Emp 2020 FTE'!$I$12=1,+'13. Type 2 Emp 2020 FTE'!AF245,'13. Type 2 Emp 2020 FTE'!AG245)</f>
        <v>0</v>
      </c>
    </row>
    <row r="239" spans="1:5" x14ac:dyDescent="0.25">
      <c r="A239" s="308">
        <f t="shared" si="3"/>
        <v>228</v>
      </c>
      <c r="B239" s="312" t="str">
        <f>IF(+'12. Type 2 Emp 2020 Comp'!B248=0," ",+'12. Type 2 Emp 2020 Comp'!B248)</f>
        <v xml:space="preserve"> </v>
      </c>
      <c r="C239" s="442" t="str">
        <f>IF(+'12. Type 2 Emp 2020 Comp'!C248=0," ",+'12. Type 2 Emp 2020 Comp'!C248)</f>
        <v xml:space="preserve"> </v>
      </c>
      <c r="D239" s="312">
        <f>+'12. Type 2 Emp 2020 Comp'!AE248</f>
        <v>0</v>
      </c>
      <c r="E239" s="478">
        <f>IF('11. Type 1 Emp 2020 FTE'!$I$12=1,+'13. Type 2 Emp 2020 FTE'!AF246,'13. Type 2 Emp 2020 FTE'!AG246)</f>
        <v>0</v>
      </c>
    </row>
    <row r="240" spans="1:5" x14ac:dyDescent="0.25">
      <c r="A240" s="308">
        <f t="shared" si="3"/>
        <v>229</v>
      </c>
      <c r="B240" s="312" t="str">
        <f>IF(+'12. Type 2 Emp 2020 Comp'!B249=0," ",+'12. Type 2 Emp 2020 Comp'!B249)</f>
        <v xml:space="preserve"> </v>
      </c>
      <c r="C240" s="442" t="str">
        <f>IF(+'12. Type 2 Emp 2020 Comp'!C249=0," ",+'12. Type 2 Emp 2020 Comp'!C249)</f>
        <v xml:space="preserve"> </v>
      </c>
      <c r="D240" s="312">
        <f>+'12. Type 2 Emp 2020 Comp'!AE249</f>
        <v>0</v>
      </c>
      <c r="E240" s="478">
        <f>IF('11. Type 1 Emp 2020 FTE'!$I$12=1,+'13. Type 2 Emp 2020 FTE'!AF247,'13. Type 2 Emp 2020 FTE'!AG247)</f>
        <v>0</v>
      </c>
    </row>
    <row r="241" spans="1:5" x14ac:dyDescent="0.25">
      <c r="A241" s="308">
        <f t="shared" si="3"/>
        <v>230</v>
      </c>
      <c r="B241" s="312" t="str">
        <f>IF(+'12. Type 2 Emp 2020 Comp'!B250=0," ",+'12. Type 2 Emp 2020 Comp'!B250)</f>
        <v xml:space="preserve"> </v>
      </c>
      <c r="C241" s="442" t="str">
        <f>IF(+'12. Type 2 Emp 2020 Comp'!C250=0," ",+'12. Type 2 Emp 2020 Comp'!C250)</f>
        <v xml:space="preserve"> </v>
      </c>
      <c r="D241" s="312">
        <f>+'12. Type 2 Emp 2020 Comp'!AE250</f>
        <v>0</v>
      </c>
      <c r="E241" s="478">
        <f>IF('11. Type 1 Emp 2020 FTE'!$I$12=1,+'13. Type 2 Emp 2020 FTE'!AF248,'13. Type 2 Emp 2020 FTE'!AG248)</f>
        <v>0</v>
      </c>
    </row>
    <row r="242" spans="1:5" x14ac:dyDescent="0.25">
      <c r="A242" s="308">
        <f t="shared" si="3"/>
        <v>231</v>
      </c>
      <c r="B242" s="312" t="str">
        <f>IF(+'12. Type 2 Emp 2020 Comp'!B251=0," ",+'12. Type 2 Emp 2020 Comp'!B251)</f>
        <v xml:space="preserve"> </v>
      </c>
      <c r="C242" s="442" t="str">
        <f>IF(+'12. Type 2 Emp 2020 Comp'!C251=0," ",+'12. Type 2 Emp 2020 Comp'!C251)</f>
        <v xml:space="preserve"> </v>
      </c>
      <c r="D242" s="312">
        <f>+'12. Type 2 Emp 2020 Comp'!AE251</f>
        <v>0</v>
      </c>
      <c r="E242" s="478">
        <f>IF('11. Type 1 Emp 2020 FTE'!$I$12=1,+'13. Type 2 Emp 2020 FTE'!AF249,'13. Type 2 Emp 2020 FTE'!AG249)</f>
        <v>0</v>
      </c>
    </row>
    <row r="243" spans="1:5" x14ac:dyDescent="0.25">
      <c r="A243" s="308">
        <f t="shared" si="3"/>
        <v>232</v>
      </c>
      <c r="B243" s="312" t="str">
        <f>IF(+'12. Type 2 Emp 2020 Comp'!B252=0," ",+'12. Type 2 Emp 2020 Comp'!B252)</f>
        <v xml:space="preserve"> </v>
      </c>
      <c r="C243" s="442" t="str">
        <f>IF(+'12. Type 2 Emp 2020 Comp'!C252=0," ",+'12. Type 2 Emp 2020 Comp'!C252)</f>
        <v xml:space="preserve"> </v>
      </c>
      <c r="D243" s="312">
        <f>+'12. Type 2 Emp 2020 Comp'!AE252</f>
        <v>0</v>
      </c>
      <c r="E243" s="478">
        <f>IF('11. Type 1 Emp 2020 FTE'!$I$12=1,+'13. Type 2 Emp 2020 FTE'!AF250,'13. Type 2 Emp 2020 FTE'!AG250)</f>
        <v>0</v>
      </c>
    </row>
    <row r="244" spans="1:5" x14ac:dyDescent="0.25">
      <c r="A244" s="308">
        <f t="shared" si="3"/>
        <v>233</v>
      </c>
      <c r="B244" s="312" t="str">
        <f>IF(+'12. Type 2 Emp 2020 Comp'!B253=0," ",+'12. Type 2 Emp 2020 Comp'!B253)</f>
        <v xml:space="preserve"> </v>
      </c>
      <c r="C244" s="442" t="str">
        <f>IF(+'12. Type 2 Emp 2020 Comp'!C253=0," ",+'12. Type 2 Emp 2020 Comp'!C253)</f>
        <v xml:space="preserve"> </v>
      </c>
      <c r="D244" s="312">
        <f>+'12. Type 2 Emp 2020 Comp'!AE253</f>
        <v>0</v>
      </c>
      <c r="E244" s="478">
        <f>IF('11. Type 1 Emp 2020 FTE'!$I$12=1,+'13. Type 2 Emp 2020 FTE'!AF251,'13. Type 2 Emp 2020 FTE'!AG251)</f>
        <v>0</v>
      </c>
    </row>
    <row r="245" spans="1:5" x14ac:dyDescent="0.25">
      <c r="A245" s="308">
        <f t="shared" si="3"/>
        <v>234</v>
      </c>
      <c r="B245" s="312" t="str">
        <f>IF(+'12. Type 2 Emp 2020 Comp'!B254=0," ",+'12. Type 2 Emp 2020 Comp'!B254)</f>
        <v xml:space="preserve"> </v>
      </c>
      <c r="C245" s="442" t="str">
        <f>IF(+'12. Type 2 Emp 2020 Comp'!C254=0," ",+'12. Type 2 Emp 2020 Comp'!C254)</f>
        <v xml:space="preserve"> </v>
      </c>
      <c r="D245" s="312">
        <f>+'12. Type 2 Emp 2020 Comp'!AE254</f>
        <v>0</v>
      </c>
      <c r="E245" s="478">
        <f>IF('11. Type 1 Emp 2020 FTE'!$I$12=1,+'13. Type 2 Emp 2020 FTE'!AF252,'13. Type 2 Emp 2020 FTE'!AG252)</f>
        <v>0</v>
      </c>
    </row>
    <row r="246" spans="1:5" x14ac:dyDescent="0.25">
      <c r="A246" s="308">
        <f t="shared" si="3"/>
        <v>235</v>
      </c>
      <c r="B246" s="312" t="str">
        <f>IF(+'12. Type 2 Emp 2020 Comp'!B255=0," ",+'12. Type 2 Emp 2020 Comp'!B255)</f>
        <v xml:space="preserve"> </v>
      </c>
      <c r="C246" s="442" t="str">
        <f>IF(+'12. Type 2 Emp 2020 Comp'!C255=0," ",+'12. Type 2 Emp 2020 Comp'!C255)</f>
        <v xml:space="preserve"> </v>
      </c>
      <c r="D246" s="312">
        <f>+'12. Type 2 Emp 2020 Comp'!AE255</f>
        <v>0</v>
      </c>
      <c r="E246" s="478">
        <f>IF('11. Type 1 Emp 2020 FTE'!$I$12=1,+'13. Type 2 Emp 2020 FTE'!AF253,'13. Type 2 Emp 2020 FTE'!AG253)</f>
        <v>0</v>
      </c>
    </row>
    <row r="247" spans="1:5" x14ac:dyDescent="0.25">
      <c r="A247" s="308">
        <f t="shared" si="3"/>
        <v>236</v>
      </c>
      <c r="B247" s="312" t="str">
        <f>IF(+'12. Type 2 Emp 2020 Comp'!B256=0," ",+'12. Type 2 Emp 2020 Comp'!B256)</f>
        <v xml:space="preserve"> </v>
      </c>
      <c r="C247" s="442" t="str">
        <f>IF(+'12. Type 2 Emp 2020 Comp'!C256=0," ",+'12. Type 2 Emp 2020 Comp'!C256)</f>
        <v xml:space="preserve"> </v>
      </c>
      <c r="D247" s="312">
        <f>+'12. Type 2 Emp 2020 Comp'!AE256</f>
        <v>0</v>
      </c>
      <c r="E247" s="478">
        <f>IF('11. Type 1 Emp 2020 FTE'!$I$12=1,+'13. Type 2 Emp 2020 FTE'!AF254,'13. Type 2 Emp 2020 FTE'!AG254)</f>
        <v>0</v>
      </c>
    </row>
    <row r="248" spans="1:5" x14ac:dyDescent="0.25">
      <c r="A248" s="308">
        <f t="shared" si="3"/>
        <v>237</v>
      </c>
      <c r="B248" s="312" t="str">
        <f>IF(+'12. Type 2 Emp 2020 Comp'!B257=0," ",+'12. Type 2 Emp 2020 Comp'!B257)</f>
        <v xml:space="preserve"> </v>
      </c>
      <c r="C248" s="442" t="str">
        <f>IF(+'12. Type 2 Emp 2020 Comp'!C257=0," ",+'12. Type 2 Emp 2020 Comp'!C257)</f>
        <v xml:space="preserve"> </v>
      </c>
      <c r="D248" s="312">
        <f>+'12. Type 2 Emp 2020 Comp'!AE257</f>
        <v>0</v>
      </c>
      <c r="E248" s="478">
        <f>IF('11. Type 1 Emp 2020 FTE'!$I$12=1,+'13. Type 2 Emp 2020 FTE'!AF255,'13. Type 2 Emp 2020 FTE'!AG255)</f>
        <v>0</v>
      </c>
    </row>
    <row r="249" spans="1:5" x14ac:dyDescent="0.25">
      <c r="A249" s="308">
        <f t="shared" si="3"/>
        <v>238</v>
      </c>
      <c r="B249" s="312" t="str">
        <f>IF(+'12. Type 2 Emp 2020 Comp'!B258=0," ",+'12. Type 2 Emp 2020 Comp'!B258)</f>
        <v xml:space="preserve"> </v>
      </c>
      <c r="C249" s="442" t="str">
        <f>IF(+'12. Type 2 Emp 2020 Comp'!C258=0," ",+'12. Type 2 Emp 2020 Comp'!C258)</f>
        <v xml:space="preserve"> </v>
      </c>
      <c r="D249" s="312">
        <f>+'12. Type 2 Emp 2020 Comp'!AE258</f>
        <v>0</v>
      </c>
      <c r="E249" s="478">
        <f>IF('11. Type 1 Emp 2020 FTE'!$I$12=1,+'13. Type 2 Emp 2020 FTE'!AF256,'13. Type 2 Emp 2020 FTE'!AG256)</f>
        <v>0</v>
      </c>
    </row>
    <row r="250" spans="1:5" x14ac:dyDescent="0.25">
      <c r="A250" s="308">
        <f t="shared" si="3"/>
        <v>239</v>
      </c>
      <c r="B250" s="312" t="str">
        <f>IF(+'12. Type 2 Emp 2020 Comp'!B259=0," ",+'12. Type 2 Emp 2020 Comp'!B259)</f>
        <v xml:space="preserve"> </v>
      </c>
      <c r="C250" s="442" t="str">
        <f>IF(+'12. Type 2 Emp 2020 Comp'!C259=0," ",+'12. Type 2 Emp 2020 Comp'!C259)</f>
        <v xml:space="preserve"> </v>
      </c>
      <c r="D250" s="312">
        <f>+'12. Type 2 Emp 2020 Comp'!AE259</f>
        <v>0</v>
      </c>
      <c r="E250" s="478">
        <f>IF('11. Type 1 Emp 2020 FTE'!$I$12=1,+'13. Type 2 Emp 2020 FTE'!AF257,'13. Type 2 Emp 2020 FTE'!AG257)</f>
        <v>0</v>
      </c>
    </row>
    <row r="251" spans="1:5" x14ac:dyDescent="0.25">
      <c r="A251" s="308">
        <f t="shared" si="3"/>
        <v>240</v>
      </c>
      <c r="B251" s="312" t="str">
        <f>IF(+'12. Type 2 Emp 2020 Comp'!B260=0," ",+'12. Type 2 Emp 2020 Comp'!B260)</f>
        <v xml:space="preserve"> </v>
      </c>
      <c r="C251" s="442" t="str">
        <f>IF(+'12. Type 2 Emp 2020 Comp'!C260=0," ",+'12. Type 2 Emp 2020 Comp'!C260)</f>
        <v xml:space="preserve"> </v>
      </c>
      <c r="D251" s="312">
        <f>+'12. Type 2 Emp 2020 Comp'!AE260</f>
        <v>0</v>
      </c>
      <c r="E251" s="478">
        <f>IF('11. Type 1 Emp 2020 FTE'!$I$12=1,+'13. Type 2 Emp 2020 FTE'!AF258,'13. Type 2 Emp 2020 FTE'!AG258)</f>
        <v>0</v>
      </c>
    </row>
    <row r="252" spans="1:5" x14ac:dyDescent="0.25">
      <c r="A252" s="308">
        <f t="shared" si="3"/>
        <v>241</v>
      </c>
      <c r="B252" s="312" t="str">
        <f>IF(+'12. Type 2 Emp 2020 Comp'!B261=0," ",+'12. Type 2 Emp 2020 Comp'!B261)</f>
        <v xml:space="preserve"> </v>
      </c>
      <c r="C252" s="442" t="str">
        <f>IF(+'12. Type 2 Emp 2020 Comp'!C261=0," ",+'12. Type 2 Emp 2020 Comp'!C261)</f>
        <v xml:space="preserve"> </v>
      </c>
      <c r="D252" s="312">
        <f>+'12. Type 2 Emp 2020 Comp'!AE261</f>
        <v>0</v>
      </c>
      <c r="E252" s="478">
        <f>IF('11. Type 1 Emp 2020 FTE'!$I$12=1,+'13. Type 2 Emp 2020 FTE'!AF259,'13. Type 2 Emp 2020 FTE'!AG259)</f>
        <v>0</v>
      </c>
    </row>
    <row r="253" spans="1:5" x14ac:dyDescent="0.25">
      <c r="A253" s="308">
        <f t="shared" si="3"/>
        <v>242</v>
      </c>
      <c r="B253" s="312" t="str">
        <f>IF(+'12. Type 2 Emp 2020 Comp'!B262=0," ",+'12. Type 2 Emp 2020 Comp'!B262)</f>
        <v xml:space="preserve"> </v>
      </c>
      <c r="C253" s="442" t="str">
        <f>IF(+'12. Type 2 Emp 2020 Comp'!C262=0," ",+'12. Type 2 Emp 2020 Comp'!C262)</f>
        <v xml:space="preserve"> </v>
      </c>
      <c r="D253" s="312">
        <f>+'12. Type 2 Emp 2020 Comp'!AE262</f>
        <v>0</v>
      </c>
      <c r="E253" s="478">
        <f>IF('11. Type 1 Emp 2020 FTE'!$I$12=1,+'13. Type 2 Emp 2020 FTE'!AF260,'13. Type 2 Emp 2020 FTE'!AG260)</f>
        <v>0</v>
      </c>
    </row>
    <row r="254" spans="1:5" x14ac:dyDescent="0.25">
      <c r="A254" s="308">
        <f t="shared" si="3"/>
        <v>243</v>
      </c>
      <c r="B254" s="312" t="str">
        <f>IF(+'12. Type 2 Emp 2020 Comp'!B263=0," ",+'12. Type 2 Emp 2020 Comp'!B263)</f>
        <v xml:space="preserve"> </v>
      </c>
      <c r="C254" s="442" t="str">
        <f>IF(+'12. Type 2 Emp 2020 Comp'!C263=0," ",+'12. Type 2 Emp 2020 Comp'!C263)</f>
        <v xml:space="preserve"> </v>
      </c>
      <c r="D254" s="312">
        <f>+'12. Type 2 Emp 2020 Comp'!AE263</f>
        <v>0</v>
      </c>
      <c r="E254" s="478">
        <f>IF('11. Type 1 Emp 2020 FTE'!$I$12=1,+'13. Type 2 Emp 2020 FTE'!AF261,'13. Type 2 Emp 2020 FTE'!AG261)</f>
        <v>0</v>
      </c>
    </row>
    <row r="255" spans="1:5" x14ac:dyDescent="0.25">
      <c r="A255" s="308">
        <f t="shared" si="3"/>
        <v>244</v>
      </c>
      <c r="B255" s="312" t="str">
        <f>IF(+'12. Type 2 Emp 2020 Comp'!B264=0," ",+'12. Type 2 Emp 2020 Comp'!B264)</f>
        <v xml:space="preserve"> </v>
      </c>
      <c r="C255" s="442" t="str">
        <f>IF(+'12. Type 2 Emp 2020 Comp'!C264=0," ",+'12. Type 2 Emp 2020 Comp'!C264)</f>
        <v xml:space="preserve"> </v>
      </c>
      <c r="D255" s="312">
        <f>+'12. Type 2 Emp 2020 Comp'!AE264</f>
        <v>0</v>
      </c>
      <c r="E255" s="478">
        <f>IF('11. Type 1 Emp 2020 FTE'!$I$12=1,+'13. Type 2 Emp 2020 FTE'!AF262,'13. Type 2 Emp 2020 FTE'!AG262)</f>
        <v>0</v>
      </c>
    </row>
    <row r="256" spans="1:5" x14ac:dyDescent="0.25">
      <c r="A256" s="308">
        <f t="shared" si="3"/>
        <v>245</v>
      </c>
      <c r="B256" s="312" t="str">
        <f>IF(+'12. Type 2 Emp 2020 Comp'!B265=0," ",+'12. Type 2 Emp 2020 Comp'!B265)</f>
        <v xml:space="preserve"> </v>
      </c>
      <c r="C256" s="442" t="str">
        <f>IF(+'12. Type 2 Emp 2020 Comp'!C265=0," ",+'12. Type 2 Emp 2020 Comp'!C265)</f>
        <v xml:space="preserve"> </v>
      </c>
      <c r="D256" s="312">
        <f>+'12. Type 2 Emp 2020 Comp'!AE265</f>
        <v>0</v>
      </c>
      <c r="E256" s="478">
        <f>IF('11. Type 1 Emp 2020 FTE'!$I$12=1,+'13. Type 2 Emp 2020 FTE'!AF263,'13. Type 2 Emp 2020 FTE'!AG263)</f>
        <v>0</v>
      </c>
    </row>
    <row r="257" spans="1:5" x14ac:dyDescent="0.25">
      <c r="A257" s="308">
        <f t="shared" si="3"/>
        <v>246</v>
      </c>
      <c r="B257" s="312" t="str">
        <f>IF(+'12. Type 2 Emp 2020 Comp'!B266=0," ",+'12. Type 2 Emp 2020 Comp'!B266)</f>
        <v xml:space="preserve"> </v>
      </c>
      <c r="C257" s="442" t="str">
        <f>IF(+'12. Type 2 Emp 2020 Comp'!C266=0," ",+'12. Type 2 Emp 2020 Comp'!C266)</f>
        <v xml:space="preserve"> </v>
      </c>
      <c r="D257" s="312">
        <f>+'12. Type 2 Emp 2020 Comp'!AE266</f>
        <v>0</v>
      </c>
      <c r="E257" s="478">
        <f>IF('11. Type 1 Emp 2020 FTE'!$I$12=1,+'13. Type 2 Emp 2020 FTE'!AF264,'13. Type 2 Emp 2020 FTE'!AG264)</f>
        <v>0</v>
      </c>
    </row>
    <row r="258" spans="1:5" x14ac:dyDescent="0.25">
      <c r="A258" s="308">
        <f t="shared" si="3"/>
        <v>247</v>
      </c>
      <c r="B258" s="312" t="str">
        <f>IF(+'12. Type 2 Emp 2020 Comp'!B267=0," ",+'12. Type 2 Emp 2020 Comp'!B267)</f>
        <v xml:space="preserve"> </v>
      </c>
      <c r="C258" s="442" t="str">
        <f>IF(+'12. Type 2 Emp 2020 Comp'!C267=0," ",+'12. Type 2 Emp 2020 Comp'!C267)</f>
        <v xml:space="preserve"> </v>
      </c>
      <c r="D258" s="312">
        <f>+'12. Type 2 Emp 2020 Comp'!AE267</f>
        <v>0</v>
      </c>
      <c r="E258" s="478">
        <f>IF('11. Type 1 Emp 2020 FTE'!$I$12=1,+'13. Type 2 Emp 2020 FTE'!AF265,'13. Type 2 Emp 2020 FTE'!AG265)</f>
        <v>0</v>
      </c>
    </row>
    <row r="259" spans="1:5" x14ac:dyDescent="0.25">
      <c r="A259" s="308">
        <f t="shared" si="3"/>
        <v>248</v>
      </c>
      <c r="B259" s="312" t="str">
        <f>IF(+'12. Type 2 Emp 2020 Comp'!B268=0," ",+'12. Type 2 Emp 2020 Comp'!B268)</f>
        <v xml:space="preserve"> </v>
      </c>
      <c r="C259" s="442" t="str">
        <f>IF(+'12. Type 2 Emp 2020 Comp'!C268=0," ",+'12. Type 2 Emp 2020 Comp'!C268)</f>
        <v xml:space="preserve"> </v>
      </c>
      <c r="D259" s="312">
        <f>+'12. Type 2 Emp 2020 Comp'!AE268</f>
        <v>0</v>
      </c>
      <c r="E259" s="478">
        <f>IF('11. Type 1 Emp 2020 FTE'!$I$12=1,+'13. Type 2 Emp 2020 FTE'!AF266,'13. Type 2 Emp 2020 FTE'!AG266)</f>
        <v>0</v>
      </c>
    </row>
    <row r="260" spans="1:5" x14ac:dyDescent="0.25">
      <c r="A260" s="308">
        <f t="shared" si="3"/>
        <v>249</v>
      </c>
      <c r="B260" s="312" t="str">
        <f>IF(+'12. Type 2 Emp 2020 Comp'!B269=0," ",+'12. Type 2 Emp 2020 Comp'!B269)</f>
        <v xml:space="preserve"> </v>
      </c>
      <c r="C260" s="442" t="str">
        <f>IF(+'12. Type 2 Emp 2020 Comp'!C269=0," ",+'12. Type 2 Emp 2020 Comp'!C269)</f>
        <v xml:space="preserve"> </v>
      </c>
      <c r="D260" s="312">
        <f>+'12. Type 2 Emp 2020 Comp'!AE269</f>
        <v>0</v>
      </c>
      <c r="E260" s="478">
        <f>IF('11. Type 1 Emp 2020 FTE'!$I$12=1,+'13. Type 2 Emp 2020 FTE'!AF267,'13. Type 2 Emp 2020 FTE'!AG267)</f>
        <v>0</v>
      </c>
    </row>
    <row r="261" spans="1:5" x14ac:dyDescent="0.25">
      <c r="A261" s="308">
        <f t="shared" si="3"/>
        <v>250</v>
      </c>
      <c r="B261" s="312" t="str">
        <f>IF(+'12. Type 2 Emp 2020 Comp'!B270=0," ",+'12. Type 2 Emp 2020 Comp'!B270)</f>
        <v xml:space="preserve"> </v>
      </c>
      <c r="C261" s="442" t="str">
        <f>IF(+'12. Type 2 Emp 2020 Comp'!C270=0," ",+'12. Type 2 Emp 2020 Comp'!C270)</f>
        <v xml:space="preserve"> </v>
      </c>
      <c r="D261" s="312">
        <f>+'12. Type 2 Emp 2020 Comp'!AE270</f>
        <v>0</v>
      </c>
      <c r="E261" s="478">
        <f>IF('11. Type 1 Emp 2020 FTE'!$I$12=1,+'13. Type 2 Emp 2020 FTE'!AF268,'13. Type 2 Emp 2020 FTE'!AG268)</f>
        <v>0</v>
      </c>
    </row>
    <row r="262" spans="1:5" x14ac:dyDescent="0.25">
      <c r="A262" s="308">
        <f t="shared" si="3"/>
        <v>251</v>
      </c>
      <c r="B262" s="312" t="str">
        <f>IF(+'12. Type 2 Emp 2020 Comp'!B271=0," ",+'12. Type 2 Emp 2020 Comp'!B271)</f>
        <v xml:space="preserve"> </v>
      </c>
      <c r="C262" s="442" t="str">
        <f>IF(+'12. Type 2 Emp 2020 Comp'!C271=0," ",+'12. Type 2 Emp 2020 Comp'!C271)</f>
        <v xml:space="preserve"> </v>
      </c>
      <c r="D262" s="312">
        <f>+'12. Type 2 Emp 2020 Comp'!AE271</f>
        <v>0</v>
      </c>
      <c r="E262" s="478">
        <f>IF('11. Type 1 Emp 2020 FTE'!$I$12=1,+'13. Type 2 Emp 2020 FTE'!AF269,'13. Type 2 Emp 2020 FTE'!AG269)</f>
        <v>0</v>
      </c>
    </row>
    <row r="263" spans="1:5" x14ac:dyDescent="0.25">
      <c r="A263" s="308">
        <f t="shared" si="3"/>
        <v>252</v>
      </c>
      <c r="B263" s="312" t="str">
        <f>IF(+'12. Type 2 Emp 2020 Comp'!B272=0," ",+'12. Type 2 Emp 2020 Comp'!B272)</f>
        <v xml:space="preserve"> </v>
      </c>
      <c r="C263" s="442" t="str">
        <f>IF(+'12. Type 2 Emp 2020 Comp'!C272=0," ",+'12. Type 2 Emp 2020 Comp'!C272)</f>
        <v xml:space="preserve"> </v>
      </c>
      <c r="D263" s="312">
        <f>+'12. Type 2 Emp 2020 Comp'!AE272</f>
        <v>0</v>
      </c>
      <c r="E263" s="478">
        <f>IF('11. Type 1 Emp 2020 FTE'!$I$12=1,+'13. Type 2 Emp 2020 FTE'!AF270,'13. Type 2 Emp 2020 FTE'!AG270)</f>
        <v>0</v>
      </c>
    </row>
    <row r="264" spans="1:5" x14ac:dyDescent="0.25">
      <c r="A264" s="308">
        <f t="shared" si="3"/>
        <v>253</v>
      </c>
      <c r="B264" s="312" t="str">
        <f>IF(+'12. Type 2 Emp 2020 Comp'!B273=0," ",+'12. Type 2 Emp 2020 Comp'!B273)</f>
        <v xml:space="preserve"> </v>
      </c>
      <c r="C264" s="442" t="str">
        <f>IF(+'12. Type 2 Emp 2020 Comp'!C273=0," ",+'12. Type 2 Emp 2020 Comp'!C273)</f>
        <v xml:space="preserve"> </v>
      </c>
      <c r="D264" s="312">
        <f>+'12. Type 2 Emp 2020 Comp'!AE273</f>
        <v>0</v>
      </c>
      <c r="E264" s="478">
        <f>IF('11. Type 1 Emp 2020 FTE'!$I$12=1,+'13. Type 2 Emp 2020 FTE'!AF271,'13. Type 2 Emp 2020 FTE'!AG271)</f>
        <v>0</v>
      </c>
    </row>
    <row r="265" spans="1:5" x14ac:dyDescent="0.25">
      <c r="A265" s="308">
        <f t="shared" si="3"/>
        <v>254</v>
      </c>
      <c r="B265" s="312" t="str">
        <f>IF(+'12. Type 2 Emp 2020 Comp'!B274=0," ",+'12. Type 2 Emp 2020 Comp'!B274)</f>
        <v xml:space="preserve"> </v>
      </c>
      <c r="C265" s="442" t="str">
        <f>IF(+'12. Type 2 Emp 2020 Comp'!C274=0," ",+'12. Type 2 Emp 2020 Comp'!C274)</f>
        <v xml:space="preserve"> </v>
      </c>
      <c r="D265" s="312">
        <f>+'12. Type 2 Emp 2020 Comp'!AE274</f>
        <v>0</v>
      </c>
      <c r="E265" s="478">
        <f>IF('11. Type 1 Emp 2020 FTE'!$I$12=1,+'13. Type 2 Emp 2020 FTE'!AF272,'13. Type 2 Emp 2020 FTE'!AG272)</f>
        <v>0</v>
      </c>
    </row>
    <row r="266" spans="1:5" x14ac:dyDescent="0.25">
      <c r="A266" s="308">
        <f t="shared" si="3"/>
        <v>255</v>
      </c>
      <c r="B266" s="312" t="str">
        <f>IF(+'12. Type 2 Emp 2020 Comp'!B275=0," ",+'12. Type 2 Emp 2020 Comp'!B275)</f>
        <v xml:space="preserve"> </v>
      </c>
      <c r="C266" s="442" t="str">
        <f>IF(+'12. Type 2 Emp 2020 Comp'!C275=0," ",+'12. Type 2 Emp 2020 Comp'!C275)</f>
        <v xml:space="preserve"> </v>
      </c>
      <c r="D266" s="312">
        <f>+'12. Type 2 Emp 2020 Comp'!AE275</f>
        <v>0</v>
      </c>
      <c r="E266" s="478">
        <f>IF('11. Type 1 Emp 2020 FTE'!$I$12=1,+'13. Type 2 Emp 2020 FTE'!AF273,'13. Type 2 Emp 2020 FTE'!AG273)</f>
        <v>0</v>
      </c>
    </row>
    <row r="267" spans="1:5" x14ac:dyDescent="0.25">
      <c r="A267" s="308">
        <f t="shared" si="3"/>
        <v>256</v>
      </c>
      <c r="B267" s="312" t="str">
        <f>IF(+'12. Type 2 Emp 2020 Comp'!B276=0," ",+'12. Type 2 Emp 2020 Comp'!B276)</f>
        <v xml:space="preserve"> </v>
      </c>
      <c r="C267" s="442" t="str">
        <f>IF(+'12. Type 2 Emp 2020 Comp'!C276=0," ",+'12. Type 2 Emp 2020 Comp'!C276)</f>
        <v xml:space="preserve"> </v>
      </c>
      <c r="D267" s="312">
        <f>+'12. Type 2 Emp 2020 Comp'!AE276</f>
        <v>0</v>
      </c>
      <c r="E267" s="478">
        <f>IF('11. Type 1 Emp 2020 FTE'!$I$12=1,+'13. Type 2 Emp 2020 FTE'!AF274,'13. Type 2 Emp 2020 FTE'!AG274)</f>
        <v>0</v>
      </c>
    </row>
    <row r="268" spans="1:5" x14ac:dyDescent="0.25">
      <c r="A268" s="308">
        <f t="shared" si="3"/>
        <v>257</v>
      </c>
      <c r="B268" s="312" t="str">
        <f>IF(+'12. Type 2 Emp 2020 Comp'!B277=0," ",+'12. Type 2 Emp 2020 Comp'!B277)</f>
        <v xml:space="preserve"> </v>
      </c>
      <c r="C268" s="442" t="str">
        <f>IF(+'12. Type 2 Emp 2020 Comp'!C277=0," ",+'12. Type 2 Emp 2020 Comp'!C277)</f>
        <v xml:space="preserve"> </v>
      </c>
      <c r="D268" s="312">
        <f>+'12. Type 2 Emp 2020 Comp'!AE277</f>
        <v>0</v>
      </c>
      <c r="E268" s="478">
        <f>IF('11. Type 1 Emp 2020 FTE'!$I$12=1,+'13. Type 2 Emp 2020 FTE'!AF275,'13. Type 2 Emp 2020 FTE'!AG275)</f>
        <v>0</v>
      </c>
    </row>
    <row r="269" spans="1:5" x14ac:dyDescent="0.25">
      <c r="A269" s="308">
        <f t="shared" si="3"/>
        <v>258</v>
      </c>
      <c r="B269" s="312" t="str">
        <f>IF(+'12. Type 2 Emp 2020 Comp'!B278=0," ",+'12. Type 2 Emp 2020 Comp'!B278)</f>
        <v xml:space="preserve"> </v>
      </c>
      <c r="C269" s="442" t="str">
        <f>IF(+'12. Type 2 Emp 2020 Comp'!C278=0," ",+'12. Type 2 Emp 2020 Comp'!C278)</f>
        <v xml:space="preserve"> </v>
      </c>
      <c r="D269" s="312">
        <f>+'12. Type 2 Emp 2020 Comp'!AE278</f>
        <v>0</v>
      </c>
      <c r="E269" s="478">
        <f>IF('11. Type 1 Emp 2020 FTE'!$I$12=1,+'13. Type 2 Emp 2020 FTE'!AF276,'13. Type 2 Emp 2020 FTE'!AG276)</f>
        <v>0</v>
      </c>
    </row>
    <row r="270" spans="1:5" x14ac:dyDescent="0.25">
      <c r="A270" s="308">
        <f t="shared" ref="A270:A333" si="4">+A269+1</f>
        <v>259</v>
      </c>
      <c r="B270" s="312" t="str">
        <f>IF(+'12. Type 2 Emp 2020 Comp'!B279=0," ",+'12. Type 2 Emp 2020 Comp'!B279)</f>
        <v xml:space="preserve"> </v>
      </c>
      <c r="C270" s="442" t="str">
        <f>IF(+'12. Type 2 Emp 2020 Comp'!C279=0," ",+'12. Type 2 Emp 2020 Comp'!C279)</f>
        <v xml:space="preserve"> </v>
      </c>
      <c r="D270" s="312">
        <f>+'12. Type 2 Emp 2020 Comp'!AE279</f>
        <v>0</v>
      </c>
      <c r="E270" s="478">
        <f>IF('11. Type 1 Emp 2020 FTE'!$I$12=1,+'13. Type 2 Emp 2020 FTE'!AF277,'13. Type 2 Emp 2020 FTE'!AG277)</f>
        <v>0</v>
      </c>
    </row>
    <row r="271" spans="1:5" x14ac:dyDescent="0.25">
      <c r="A271" s="308">
        <f t="shared" si="4"/>
        <v>260</v>
      </c>
      <c r="B271" s="312" t="str">
        <f>IF(+'12. Type 2 Emp 2020 Comp'!B280=0," ",+'12. Type 2 Emp 2020 Comp'!B280)</f>
        <v xml:space="preserve"> </v>
      </c>
      <c r="C271" s="442" t="str">
        <f>IF(+'12. Type 2 Emp 2020 Comp'!C280=0," ",+'12. Type 2 Emp 2020 Comp'!C280)</f>
        <v xml:space="preserve"> </v>
      </c>
      <c r="D271" s="312">
        <f>+'12. Type 2 Emp 2020 Comp'!AE280</f>
        <v>0</v>
      </c>
      <c r="E271" s="478">
        <f>IF('11. Type 1 Emp 2020 FTE'!$I$12=1,+'13. Type 2 Emp 2020 FTE'!AF278,'13. Type 2 Emp 2020 FTE'!AG278)</f>
        <v>0</v>
      </c>
    </row>
    <row r="272" spans="1:5" x14ac:dyDescent="0.25">
      <c r="A272" s="308">
        <f t="shared" si="4"/>
        <v>261</v>
      </c>
      <c r="B272" s="312" t="str">
        <f>IF(+'12. Type 2 Emp 2020 Comp'!B281=0," ",+'12. Type 2 Emp 2020 Comp'!B281)</f>
        <v xml:space="preserve"> </v>
      </c>
      <c r="C272" s="442" t="str">
        <f>IF(+'12. Type 2 Emp 2020 Comp'!C281=0," ",+'12. Type 2 Emp 2020 Comp'!C281)</f>
        <v xml:space="preserve"> </v>
      </c>
      <c r="D272" s="312">
        <f>+'12. Type 2 Emp 2020 Comp'!AE281</f>
        <v>0</v>
      </c>
      <c r="E272" s="478">
        <f>IF('11. Type 1 Emp 2020 FTE'!$I$12=1,+'13. Type 2 Emp 2020 FTE'!AF279,'13. Type 2 Emp 2020 FTE'!AG279)</f>
        <v>0</v>
      </c>
    </row>
    <row r="273" spans="1:5" x14ac:dyDescent="0.25">
      <c r="A273" s="308">
        <f t="shared" si="4"/>
        <v>262</v>
      </c>
      <c r="B273" s="312" t="str">
        <f>IF(+'12. Type 2 Emp 2020 Comp'!B282=0," ",+'12. Type 2 Emp 2020 Comp'!B282)</f>
        <v xml:space="preserve"> </v>
      </c>
      <c r="C273" s="442" t="str">
        <f>IF(+'12. Type 2 Emp 2020 Comp'!C282=0," ",+'12. Type 2 Emp 2020 Comp'!C282)</f>
        <v xml:space="preserve"> </v>
      </c>
      <c r="D273" s="312">
        <f>+'12. Type 2 Emp 2020 Comp'!AE282</f>
        <v>0</v>
      </c>
      <c r="E273" s="478">
        <f>IF('11. Type 1 Emp 2020 FTE'!$I$12=1,+'13. Type 2 Emp 2020 FTE'!AF280,'13. Type 2 Emp 2020 FTE'!AG280)</f>
        <v>0</v>
      </c>
    </row>
    <row r="274" spans="1:5" x14ac:dyDescent="0.25">
      <c r="A274" s="308">
        <f t="shared" si="4"/>
        <v>263</v>
      </c>
      <c r="B274" s="312" t="str">
        <f>IF(+'12. Type 2 Emp 2020 Comp'!B283=0," ",+'12. Type 2 Emp 2020 Comp'!B283)</f>
        <v xml:space="preserve"> </v>
      </c>
      <c r="C274" s="442" t="str">
        <f>IF(+'12. Type 2 Emp 2020 Comp'!C283=0," ",+'12. Type 2 Emp 2020 Comp'!C283)</f>
        <v xml:space="preserve"> </v>
      </c>
      <c r="D274" s="312">
        <f>+'12. Type 2 Emp 2020 Comp'!AE283</f>
        <v>0</v>
      </c>
      <c r="E274" s="478">
        <f>IF('11. Type 1 Emp 2020 FTE'!$I$12=1,+'13. Type 2 Emp 2020 FTE'!AF281,'13. Type 2 Emp 2020 FTE'!AG281)</f>
        <v>0</v>
      </c>
    </row>
    <row r="275" spans="1:5" x14ac:dyDescent="0.25">
      <c r="A275" s="308">
        <f t="shared" si="4"/>
        <v>264</v>
      </c>
      <c r="B275" s="312" t="str">
        <f>IF(+'12. Type 2 Emp 2020 Comp'!B284=0," ",+'12. Type 2 Emp 2020 Comp'!B284)</f>
        <v xml:space="preserve"> </v>
      </c>
      <c r="C275" s="442" t="str">
        <f>IF(+'12. Type 2 Emp 2020 Comp'!C284=0," ",+'12. Type 2 Emp 2020 Comp'!C284)</f>
        <v xml:space="preserve"> </v>
      </c>
      <c r="D275" s="312">
        <f>+'12. Type 2 Emp 2020 Comp'!AE284</f>
        <v>0</v>
      </c>
      <c r="E275" s="478">
        <f>IF('11. Type 1 Emp 2020 FTE'!$I$12=1,+'13. Type 2 Emp 2020 FTE'!AF282,'13. Type 2 Emp 2020 FTE'!AG282)</f>
        <v>0</v>
      </c>
    </row>
    <row r="276" spans="1:5" x14ac:dyDescent="0.25">
      <c r="A276" s="308">
        <f t="shared" si="4"/>
        <v>265</v>
      </c>
      <c r="B276" s="312" t="str">
        <f>IF(+'12. Type 2 Emp 2020 Comp'!B285=0," ",+'12. Type 2 Emp 2020 Comp'!B285)</f>
        <v xml:space="preserve"> </v>
      </c>
      <c r="C276" s="442" t="str">
        <f>IF(+'12. Type 2 Emp 2020 Comp'!C285=0," ",+'12. Type 2 Emp 2020 Comp'!C285)</f>
        <v xml:space="preserve"> </v>
      </c>
      <c r="D276" s="312">
        <f>+'12. Type 2 Emp 2020 Comp'!AE285</f>
        <v>0</v>
      </c>
      <c r="E276" s="478">
        <f>IF('11. Type 1 Emp 2020 FTE'!$I$12=1,+'13. Type 2 Emp 2020 FTE'!AF283,'13. Type 2 Emp 2020 FTE'!AG283)</f>
        <v>0</v>
      </c>
    </row>
    <row r="277" spans="1:5" x14ac:dyDescent="0.25">
      <c r="A277" s="308">
        <f t="shared" si="4"/>
        <v>266</v>
      </c>
      <c r="B277" s="312" t="str">
        <f>IF(+'12. Type 2 Emp 2020 Comp'!B286=0," ",+'12. Type 2 Emp 2020 Comp'!B286)</f>
        <v xml:space="preserve"> </v>
      </c>
      <c r="C277" s="442" t="str">
        <f>IF(+'12. Type 2 Emp 2020 Comp'!C286=0," ",+'12. Type 2 Emp 2020 Comp'!C286)</f>
        <v xml:space="preserve"> </v>
      </c>
      <c r="D277" s="312">
        <f>+'12. Type 2 Emp 2020 Comp'!AE286</f>
        <v>0</v>
      </c>
      <c r="E277" s="478">
        <f>IF('11. Type 1 Emp 2020 FTE'!$I$12=1,+'13. Type 2 Emp 2020 FTE'!AF284,'13. Type 2 Emp 2020 FTE'!AG284)</f>
        <v>0</v>
      </c>
    </row>
    <row r="278" spans="1:5" x14ac:dyDescent="0.25">
      <c r="A278" s="308">
        <f t="shared" si="4"/>
        <v>267</v>
      </c>
      <c r="B278" s="312" t="str">
        <f>IF(+'12. Type 2 Emp 2020 Comp'!B287=0," ",+'12. Type 2 Emp 2020 Comp'!B287)</f>
        <v xml:space="preserve"> </v>
      </c>
      <c r="C278" s="442" t="str">
        <f>IF(+'12. Type 2 Emp 2020 Comp'!C287=0," ",+'12. Type 2 Emp 2020 Comp'!C287)</f>
        <v xml:space="preserve"> </v>
      </c>
      <c r="D278" s="312">
        <f>+'12. Type 2 Emp 2020 Comp'!AE287</f>
        <v>0</v>
      </c>
      <c r="E278" s="478">
        <f>IF('11. Type 1 Emp 2020 FTE'!$I$12=1,+'13. Type 2 Emp 2020 FTE'!AF285,'13. Type 2 Emp 2020 FTE'!AG285)</f>
        <v>0</v>
      </c>
    </row>
    <row r="279" spans="1:5" x14ac:dyDescent="0.25">
      <c r="A279" s="308">
        <f t="shared" si="4"/>
        <v>268</v>
      </c>
      <c r="B279" s="312" t="str">
        <f>IF(+'12. Type 2 Emp 2020 Comp'!B288=0," ",+'12. Type 2 Emp 2020 Comp'!B288)</f>
        <v xml:space="preserve"> </v>
      </c>
      <c r="C279" s="442" t="str">
        <f>IF(+'12. Type 2 Emp 2020 Comp'!C288=0," ",+'12. Type 2 Emp 2020 Comp'!C288)</f>
        <v xml:space="preserve"> </v>
      </c>
      <c r="D279" s="312">
        <f>+'12. Type 2 Emp 2020 Comp'!AE288</f>
        <v>0</v>
      </c>
      <c r="E279" s="478">
        <f>IF('11. Type 1 Emp 2020 FTE'!$I$12=1,+'13. Type 2 Emp 2020 FTE'!AF286,'13. Type 2 Emp 2020 FTE'!AG286)</f>
        <v>0</v>
      </c>
    </row>
    <row r="280" spans="1:5" x14ac:dyDescent="0.25">
      <c r="A280" s="308">
        <f t="shared" si="4"/>
        <v>269</v>
      </c>
      <c r="B280" s="312" t="str">
        <f>IF(+'12. Type 2 Emp 2020 Comp'!B289=0," ",+'12. Type 2 Emp 2020 Comp'!B289)</f>
        <v xml:space="preserve"> </v>
      </c>
      <c r="C280" s="442" t="str">
        <f>IF(+'12. Type 2 Emp 2020 Comp'!C289=0," ",+'12. Type 2 Emp 2020 Comp'!C289)</f>
        <v xml:space="preserve"> </v>
      </c>
      <c r="D280" s="312">
        <f>+'12. Type 2 Emp 2020 Comp'!AE289</f>
        <v>0</v>
      </c>
      <c r="E280" s="478">
        <f>IF('11. Type 1 Emp 2020 FTE'!$I$12=1,+'13. Type 2 Emp 2020 FTE'!AF287,'13. Type 2 Emp 2020 FTE'!AG287)</f>
        <v>0</v>
      </c>
    </row>
    <row r="281" spans="1:5" x14ac:dyDescent="0.25">
      <c r="A281" s="308">
        <f t="shared" si="4"/>
        <v>270</v>
      </c>
      <c r="B281" s="312" t="str">
        <f>IF(+'12. Type 2 Emp 2020 Comp'!B290=0," ",+'12. Type 2 Emp 2020 Comp'!B290)</f>
        <v xml:space="preserve"> </v>
      </c>
      <c r="C281" s="442" t="str">
        <f>IF(+'12. Type 2 Emp 2020 Comp'!C290=0," ",+'12. Type 2 Emp 2020 Comp'!C290)</f>
        <v xml:space="preserve"> </v>
      </c>
      <c r="D281" s="312">
        <f>+'12. Type 2 Emp 2020 Comp'!AE290</f>
        <v>0</v>
      </c>
      <c r="E281" s="478">
        <f>IF('11. Type 1 Emp 2020 FTE'!$I$12=1,+'13. Type 2 Emp 2020 FTE'!AF288,'13. Type 2 Emp 2020 FTE'!AG288)</f>
        <v>0</v>
      </c>
    </row>
    <row r="282" spans="1:5" x14ac:dyDescent="0.25">
      <c r="A282" s="308">
        <f t="shared" si="4"/>
        <v>271</v>
      </c>
      <c r="B282" s="312" t="str">
        <f>IF(+'12. Type 2 Emp 2020 Comp'!B291=0," ",+'12. Type 2 Emp 2020 Comp'!B291)</f>
        <v xml:space="preserve"> </v>
      </c>
      <c r="C282" s="442" t="str">
        <f>IF(+'12. Type 2 Emp 2020 Comp'!C291=0," ",+'12. Type 2 Emp 2020 Comp'!C291)</f>
        <v xml:space="preserve"> </v>
      </c>
      <c r="D282" s="312">
        <f>+'12. Type 2 Emp 2020 Comp'!AE291</f>
        <v>0</v>
      </c>
      <c r="E282" s="478">
        <f>IF('11. Type 1 Emp 2020 FTE'!$I$12=1,+'13. Type 2 Emp 2020 FTE'!AF289,'13. Type 2 Emp 2020 FTE'!AG289)</f>
        <v>0</v>
      </c>
    </row>
    <row r="283" spans="1:5" x14ac:dyDescent="0.25">
      <c r="A283" s="308">
        <f t="shared" si="4"/>
        <v>272</v>
      </c>
      <c r="B283" s="312" t="str">
        <f>IF(+'12. Type 2 Emp 2020 Comp'!B292=0," ",+'12. Type 2 Emp 2020 Comp'!B292)</f>
        <v xml:space="preserve"> </v>
      </c>
      <c r="C283" s="442" t="str">
        <f>IF(+'12. Type 2 Emp 2020 Comp'!C292=0," ",+'12. Type 2 Emp 2020 Comp'!C292)</f>
        <v xml:space="preserve"> </v>
      </c>
      <c r="D283" s="312">
        <f>+'12. Type 2 Emp 2020 Comp'!AE292</f>
        <v>0</v>
      </c>
      <c r="E283" s="478">
        <f>IF('11. Type 1 Emp 2020 FTE'!$I$12=1,+'13. Type 2 Emp 2020 FTE'!AF290,'13. Type 2 Emp 2020 FTE'!AG290)</f>
        <v>0</v>
      </c>
    </row>
    <row r="284" spans="1:5" x14ac:dyDescent="0.25">
      <c r="A284" s="308">
        <f t="shared" si="4"/>
        <v>273</v>
      </c>
      <c r="B284" s="312" t="str">
        <f>IF(+'12. Type 2 Emp 2020 Comp'!B293=0," ",+'12. Type 2 Emp 2020 Comp'!B293)</f>
        <v xml:space="preserve"> </v>
      </c>
      <c r="C284" s="442" t="str">
        <f>IF(+'12. Type 2 Emp 2020 Comp'!C293=0," ",+'12. Type 2 Emp 2020 Comp'!C293)</f>
        <v xml:space="preserve"> </v>
      </c>
      <c r="D284" s="312">
        <f>+'12. Type 2 Emp 2020 Comp'!AE293</f>
        <v>0</v>
      </c>
      <c r="E284" s="478">
        <f>IF('11. Type 1 Emp 2020 FTE'!$I$12=1,+'13. Type 2 Emp 2020 FTE'!AF291,'13. Type 2 Emp 2020 FTE'!AG291)</f>
        <v>0</v>
      </c>
    </row>
    <row r="285" spans="1:5" x14ac:dyDescent="0.25">
      <c r="A285" s="308">
        <f t="shared" si="4"/>
        <v>274</v>
      </c>
      <c r="B285" s="312" t="str">
        <f>IF(+'12. Type 2 Emp 2020 Comp'!B294=0," ",+'12. Type 2 Emp 2020 Comp'!B294)</f>
        <v xml:space="preserve"> </v>
      </c>
      <c r="C285" s="442" t="str">
        <f>IF(+'12. Type 2 Emp 2020 Comp'!C294=0," ",+'12. Type 2 Emp 2020 Comp'!C294)</f>
        <v xml:space="preserve"> </v>
      </c>
      <c r="D285" s="312">
        <f>+'12. Type 2 Emp 2020 Comp'!AE294</f>
        <v>0</v>
      </c>
      <c r="E285" s="478">
        <f>IF('11. Type 1 Emp 2020 FTE'!$I$12=1,+'13. Type 2 Emp 2020 FTE'!AF292,'13. Type 2 Emp 2020 FTE'!AG292)</f>
        <v>0</v>
      </c>
    </row>
    <row r="286" spans="1:5" x14ac:dyDescent="0.25">
      <c r="A286" s="308">
        <f t="shared" si="4"/>
        <v>275</v>
      </c>
      <c r="B286" s="312" t="str">
        <f>IF(+'12. Type 2 Emp 2020 Comp'!B295=0," ",+'12. Type 2 Emp 2020 Comp'!B295)</f>
        <v xml:space="preserve"> </v>
      </c>
      <c r="C286" s="442" t="str">
        <f>IF(+'12. Type 2 Emp 2020 Comp'!C295=0," ",+'12. Type 2 Emp 2020 Comp'!C295)</f>
        <v xml:space="preserve"> </v>
      </c>
      <c r="D286" s="312">
        <f>+'12. Type 2 Emp 2020 Comp'!AE295</f>
        <v>0</v>
      </c>
      <c r="E286" s="478">
        <f>IF('11. Type 1 Emp 2020 FTE'!$I$12=1,+'13. Type 2 Emp 2020 FTE'!AF293,'13. Type 2 Emp 2020 FTE'!AG293)</f>
        <v>0</v>
      </c>
    </row>
    <row r="287" spans="1:5" x14ac:dyDescent="0.25">
      <c r="A287" s="308">
        <f t="shared" si="4"/>
        <v>276</v>
      </c>
      <c r="B287" s="312" t="str">
        <f>IF(+'12. Type 2 Emp 2020 Comp'!B296=0," ",+'12. Type 2 Emp 2020 Comp'!B296)</f>
        <v xml:space="preserve"> </v>
      </c>
      <c r="C287" s="442" t="str">
        <f>IF(+'12. Type 2 Emp 2020 Comp'!C296=0," ",+'12. Type 2 Emp 2020 Comp'!C296)</f>
        <v xml:space="preserve"> </v>
      </c>
      <c r="D287" s="312">
        <f>+'12. Type 2 Emp 2020 Comp'!AE296</f>
        <v>0</v>
      </c>
      <c r="E287" s="478">
        <f>IF('11. Type 1 Emp 2020 FTE'!$I$12=1,+'13. Type 2 Emp 2020 FTE'!AF294,'13. Type 2 Emp 2020 FTE'!AG294)</f>
        <v>0</v>
      </c>
    </row>
    <row r="288" spans="1:5" x14ac:dyDescent="0.25">
      <c r="A288" s="308">
        <f t="shared" si="4"/>
        <v>277</v>
      </c>
      <c r="B288" s="312" t="str">
        <f>IF(+'12. Type 2 Emp 2020 Comp'!B297=0," ",+'12. Type 2 Emp 2020 Comp'!B297)</f>
        <v xml:space="preserve"> </v>
      </c>
      <c r="C288" s="442" t="str">
        <f>IF(+'12. Type 2 Emp 2020 Comp'!C297=0," ",+'12. Type 2 Emp 2020 Comp'!C297)</f>
        <v xml:space="preserve"> </v>
      </c>
      <c r="D288" s="312">
        <f>+'12. Type 2 Emp 2020 Comp'!AE297</f>
        <v>0</v>
      </c>
      <c r="E288" s="478">
        <f>IF('11. Type 1 Emp 2020 FTE'!$I$12=1,+'13. Type 2 Emp 2020 FTE'!AF295,'13. Type 2 Emp 2020 FTE'!AG295)</f>
        <v>0</v>
      </c>
    </row>
    <row r="289" spans="1:5" x14ac:dyDescent="0.25">
      <c r="A289" s="308">
        <f t="shared" si="4"/>
        <v>278</v>
      </c>
      <c r="B289" s="312" t="str">
        <f>IF(+'12. Type 2 Emp 2020 Comp'!B298=0," ",+'12. Type 2 Emp 2020 Comp'!B298)</f>
        <v xml:space="preserve"> </v>
      </c>
      <c r="C289" s="442" t="str">
        <f>IF(+'12. Type 2 Emp 2020 Comp'!C298=0," ",+'12. Type 2 Emp 2020 Comp'!C298)</f>
        <v xml:space="preserve"> </v>
      </c>
      <c r="D289" s="312">
        <f>+'12. Type 2 Emp 2020 Comp'!AE298</f>
        <v>0</v>
      </c>
      <c r="E289" s="478">
        <f>IF('11. Type 1 Emp 2020 FTE'!$I$12=1,+'13. Type 2 Emp 2020 FTE'!AF296,'13. Type 2 Emp 2020 FTE'!AG296)</f>
        <v>0</v>
      </c>
    </row>
    <row r="290" spans="1:5" x14ac:dyDescent="0.25">
      <c r="A290" s="308">
        <f t="shared" si="4"/>
        <v>279</v>
      </c>
      <c r="B290" s="312" t="str">
        <f>IF(+'12. Type 2 Emp 2020 Comp'!B299=0," ",+'12. Type 2 Emp 2020 Comp'!B299)</f>
        <v xml:space="preserve"> </v>
      </c>
      <c r="C290" s="442" t="str">
        <f>IF(+'12. Type 2 Emp 2020 Comp'!C299=0," ",+'12. Type 2 Emp 2020 Comp'!C299)</f>
        <v xml:space="preserve"> </v>
      </c>
      <c r="D290" s="312">
        <f>+'12. Type 2 Emp 2020 Comp'!AE299</f>
        <v>0</v>
      </c>
      <c r="E290" s="478">
        <f>IF('11. Type 1 Emp 2020 FTE'!$I$12=1,+'13. Type 2 Emp 2020 FTE'!AF297,'13. Type 2 Emp 2020 FTE'!AG297)</f>
        <v>0</v>
      </c>
    </row>
    <row r="291" spans="1:5" x14ac:dyDescent="0.25">
      <c r="A291" s="308">
        <f t="shared" si="4"/>
        <v>280</v>
      </c>
      <c r="B291" s="312" t="str">
        <f>IF(+'12. Type 2 Emp 2020 Comp'!B300=0," ",+'12. Type 2 Emp 2020 Comp'!B300)</f>
        <v xml:space="preserve"> </v>
      </c>
      <c r="C291" s="442" t="str">
        <f>IF(+'12. Type 2 Emp 2020 Comp'!C300=0," ",+'12. Type 2 Emp 2020 Comp'!C300)</f>
        <v xml:space="preserve"> </v>
      </c>
      <c r="D291" s="312">
        <f>+'12. Type 2 Emp 2020 Comp'!AE300</f>
        <v>0</v>
      </c>
      <c r="E291" s="478">
        <f>IF('11. Type 1 Emp 2020 FTE'!$I$12=1,+'13. Type 2 Emp 2020 FTE'!AF298,'13. Type 2 Emp 2020 FTE'!AG298)</f>
        <v>0</v>
      </c>
    </row>
    <row r="292" spans="1:5" x14ac:dyDescent="0.25">
      <c r="A292" s="308">
        <f t="shared" si="4"/>
        <v>281</v>
      </c>
      <c r="B292" s="312" t="str">
        <f>IF(+'12. Type 2 Emp 2020 Comp'!B301=0," ",+'12. Type 2 Emp 2020 Comp'!B301)</f>
        <v xml:space="preserve"> </v>
      </c>
      <c r="C292" s="442" t="str">
        <f>IF(+'12. Type 2 Emp 2020 Comp'!C301=0," ",+'12. Type 2 Emp 2020 Comp'!C301)</f>
        <v xml:space="preserve"> </v>
      </c>
      <c r="D292" s="312">
        <f>+'12. Type 2 Emp 2020 Comp'!AE301</f>
        <v>0</v>
      </c>
      <c r="E292" s="478">
        <f>IF('11. Type 1 Emp 2020 FTE'!$I$12=1,+'13. Type 2 Emp 2020 FTE'!AF299,'13. Type 2 Emp 2020 FTE'!AG299)</f>
        <v>0</v>
      </c>
    </row>
    <row r="293" spans="1:5" x14ac:dyDescent="0.25">
      <c r="A293" s="308">
        <f t="shared" si="4"/>
        <v>282</v>
      </c>
      <c r="B293" s="312" t="str">
        <f>IF(+'12. Type 2 Emp 2020 Comp'!B302=0," ",+'12. Type 2 Emp 2020 Comp'!B302)</f>
        <v xml:space="preserve"> </v>
      </c>
      <c r="C293" s="442" t="str">
        <f>IF(+'12. Type 2 Emp 2020 Comp'!C302=0," ",+'12. Type 2 Emp 2020 Comp'!C302)</f>
        <v xml:space="preserve"> </v>
      </c>
      <c r="D293" s="312">
        <f>+'12. Type 2 Emp 2020 Comp'!AE302</f>
        <v>0</v>
      </c>
      <c r="E293" s="478">
        <f>IF('11. Type 1 Emp 2020 FTE'!$I$12=1,+'13. Type 2 Emp 2020 FTE'!AF300,'13. Type 2 Emp 2020 FTE'!AG300)</f>
        <v>0</v>
      </c>
    </row>
    <row r="294" spans="1:5" x14ac:dyDescent="0.25">
      <c r="A294" s="308">
        <f t="shared" si="4"/>
        <v>283</v>
      </c>
      <c r="B294" s="312" t="str">
        <f>IF(+'12. Type 2 Emp 2020 Comp'!B303=0," ",+'12. Type 2 Emp 2020 Comp'!B303)</f>
        <v xml:space="preserve"> </v>
      </c>
      <c r="C294" s="442" t="str">
        <f>IF(+'12. Type 2 Emp 2020 Comp'!C303=0," ",+'12. Type 2 Emp 2020 Comp'!C303)</f>
        <v xml:space="preserve"> </v>
      </c>
      <c r="D294" s="312">
        <f>+'12. Type 2 Emp 2020 Comp'!AE303</f>
        <v>0</v>
      </c>
      <c r="E294" s="478">
        <f>IF('11. Type 1 Emp 2020 FTE'!$I$12=1,+'13. Type 2 Emp 2020 FTE'!AF301,'13. Type 2 Emp 2020 FTE'!AG301)</f>
        <v>0</v>
      </c>
    </row>
    <row r="295" spans="1:5" x14ac:dyDescent="0.25">
      <c r="A295" s="308">
        <f t="shared" si="4"/>
        <v>284</v>
      </c>
      <c r="B295" s="312" t="str">
        <f>IF(+'12. Type 2 Emp 2020 Comp'!B304=0," ",+'12. Type 2 Emp 2020 Comp'!B304)</f>
        <v xml:space="preserve"> </v>
      </c>
      <c r="C295" s="442" t="str">
        <f>IF(+'12. Type 2 Emp 2020 Comp'!C304=0," ",+'12. Type 2 Emp 2020 Comp'!C304)</f>
        <v xml:space="preserve"> </v>
      </c>
      <c r="D295" s="312">
        <f>+'12. Type 2 Emp 2020 Comp'!AE304</f>
        <v>0</v>
      </c>
      <c r="E295" s="478">
        <f>IF('11. Type 1 Emp 2020 FTE'!$I$12=1,+'13. Type 2 Emp 2020 FTE'!AF302,'13. Type 2 Emp 2020 FTE'!AG302)</f>
        <v>0</v>
      </c>
    </row>
    <row r="296" spans="1:5" x14ac:dyDescent="0.25">
      <c r="A296" s="308">
        <f t="shared" si="4"/>
        <v>285</v>
      </c>
      <c r="B296" s="312" t="str">
        <f>IF(+'12. Type 2 Emp 2020 Comp'!B305=0," ",+'12. Type 2 Emp 2020 Comp'!B305)</f>
        <v xml:space="preserve"> </v>
      </c>
      <c r="C296" s="442" t="str">
        <f>IF(+'12. Type 2 Emp 2020 Comp'!C305=0," ",+'12. Type 2 Emp 2020 Comp'!C305)</f>
        <v xml:space="preserve"> </v>
      </c>
      <c r="D296" s="312">
        <f>+'12. Type 2 Emp 2020 Comp'!AE305</f>
        <v>0</v>
      </c>
      <c r="E296" s="478">
        <f>IF('11. Type 1 Emp 2020 FTE'!$I$12=1,+'13. Type 2 Emp 2020 FTE'!AF303,'13. Type 2 Emp 2020 FTE'!AG303)</f>
        <v>0</v>
      </c>
    </row>
    <row r="297" spans="1:5" x14ac:dyDescent="0.25">
      <c r="A297" s="308">
        <f t="shared" si="4"/>
        <v>286</v>
      </c>
      <c r="B297" s="312" t="str">
        <f>IF(+'12. Type 2 Emp 2020 Comp'!B306=0," ",+'12. Type 2 Emp 2020 Comp'!B306)</f>
        <v xml:space="preserve"> </v>
      </c>
      <c r="C297" s="442" t="str">
        <f>IF(+'12. Type 2 Emp 2020 Comp'!C306=0," ",+'12. Type 2 Emp 2020 Comp'!C306)</f>
        <v xml:space="preserve"> </v>
      </c>
      <c r="D297" s="312">
        <f>+'12. Type 2 Emp 2020 Comp'!AE306</f>
        <v>0</v>
      </c>
      <c r="E297" s="478">
        <f>IF('11. Type 1 Emp 2020 FTE'!$I$12=1,+'13. Type 2 Emp 2020 FTE'!AF304,'13. Type 2 Emp 2020 FTE'!AG304)</f>
        <v>0</v>
      </c>
    </row>
    <row r="298" spans="1:5" x14ac:dyDescent="0.25">
      <c r="A298" s="308">
        <f t="shared" si="4"/>
        <v>287</v>
      </c>
      <c r="B298" s="312" t="str">
        <f>IF(+'12. Type 2 Emp 2020 Comp'!B307=0," ",+'12. Type 2 Emp 2020 Comp'!B307)</f>
        <v xml:space="preserve"> </v>
      </c>
      <c r="C298" s="442" t="str">
        <f>IF(+'12. Type 2 Emp 2020 Comp'!C307=0," ",+'12. Type 2 Emp 2020 Comp'!C307)</f>
        <v xml:space="preserve"> </v>
      </c>
      <c r="D298" s="312">
        <f>+'12. Type 2 Emp 2020 Comp'!AE307</f>
        <v>0</v>
      </c>
      <c r="E298" s="478">
        <f>IF('11. Type 1 Emp 2020 FTE'!$I$12=1,+'13. Type 2 Emp 2020 FTE'!AF305,'13. Type 2 Emp 2020 FTE'!AG305)</f>
        <v>0</v>
      </c>
    </row>
    <row r="299" spans="1:5" x14ac:dyDescent="0.25">
      <c r="A299" s="308">
        <f t="shared" si="4"/>
        <v>288</v>
      </c>
      <c r="B299" s="312" t="str">
        <f>IF(+'12. Type 2 Emp 2020 Comp'!B308=0," ",+'12. Type 2 Emp 2020 Comp'!B308)</f>
        <v xml:space="preserve"> </v>
      </c>
      <c r="C299" s="442" t="str">
        <f>IF(+'12. Type 2 Emp 2020 Comp'!C308=0," ",+'12. Type 2 Emp 2020 Comp'!C308)</f>
        <v xml:space="preserve"> </v>
      </c>
      <c r="D299" s="312">
        <f>+'12. Type 2 Emp 2020 Comp'!AE308</f>
        <v>0</v>
      </c>
      <c r="E299" s="478">
        <f>IF('11. Type 1 Emp 2020 FTE'!$I$12=1,+'13. Type 2 Emp 2020 FTE'!AF306,'13. Type 2 Emp 2020 FTE'!AG306)</f>
        <v>0</v>
      </c>
    </row>
    <row r="300" spans="1:5" x14ac:dyDescent="0.25">
      <c r="A300" s="308">
        <f t="shared" si="4"/>
        <v>289</v>
      </c>
      <c r="B300" s="312" t="str">
        <f>IF(+'12. Type 2 Emp 2020 Comp'!B309=0," ",+'12. Type 2 Emp 2020 Comp'!B309)</f>
        <v xml:space="preserve"> </v>
      </c>
      <c r="C300" s="442" t="str">
        <f>IF(+'12. Type 2 Emp 2020 Comp'!C309=0," ",+'12. Type 2 Emp 2020 Comp'!C309)</f>
        <v xml:space="preserve"> </v>
      </c>
      <c r="D300" s="312">
        <f>+'12. Type 2 Emp 2020 Comp'!AE309</f>
        <v>0</v>
      </c>
      <c r="E300" s="478">
        <f>IF('11. Type 1 Emp 2020 FTE'!$I$12=1,+'13. Type 2 Emp 2020 FTE'!AF307,'13. Type 2 Emp 2020 FTE'!AG307)</f>
        <v>0</v>
      </c>
    </row>
    <row r="301" spans="1:5" x14ac:dyDescent="0.25">
      <c r="A301" s="308">
        <f t="shared" si="4"/>
        <v>290</v>
      </c>
      <c r="B301" s="312" t="str">
        <f>IF(+'12. Type 2 Emp 2020 Comp'!B310=0," ",+'12. Type 2 Emp 2020 Comp'!B310)</f>
        <v xml:space="preserve"> </v>
      </c>
      <c r="C301" s="442" t="str">
        <f>IF(+'12. Type 2 Emp 2020 Comp'!C310=0," ",+'12. Type 2 Emp 2020 Comp'!C310)</f>
        <v xml:space="preserve"> </v>
      </c>
      <c r="D301" s="312">
        <f>+'12. Type 2 Emp 2020 Comp'!AE310</f>
        <v>0</v>
      </c>
      <c r="E301" s="478">
        <f>IF('11. Type 1 Emp 2020 FTE'!$I$12=1,+'13. Type 2 Emp 2020 FTE'!AF308,'13. Type 2 Emp 2020 FTE'!AG308)</f>
        <v>0</v>
      </c>
    </row>
    <row r="302" spans="1:5" x14ac:dyDescent="0.25">
      <c r="A302" s="308">
        <f t="shared" si="4"/>
        <v>291</v>
      </c>
      <c r="B302" s="312" t="str">
        <f>IF(+'12. Type 2 Emp 2020 Comp'!B311=0," ",+'12. Type 2 Emp 2020 Comp'!B311)</f>
        <v xml:space="preserve"> </v>
      </c>
      <c r="C302" s="442" t="str">
        <f>IF(+'12. Type 2 Emp 2020 Comp'!C311=0," ",+'12. Type 2 Emp 2020 Comp'!C311)</f>
        <v xml:space="preserve"> </v>
      </c>
      <c r="D302" s="312">
        <f>+'12. Type 2 Emp 2020 Comp'!AE311</f>
        <v>0</v>
      </c>
      <c r="E302" s="478">
        <f>IF('11. Type 1 Emp 2020 FTE'!$I$12=1,+'13. Type 2 Emp 2020 FTE'!AF309,'13. Type 2 Emp 2020 FTE'!AG309)</f>
        <v>0</v>
      </c>
    </row>
    <row r="303" spans="1:5" x14ac:dyDescent="0.25">
      <c r="A303" s="308">
        <f t="shared" si="4"/>
        <v>292</v>
      </c>
      <c r="B303" s="312" t="str">
        <f>IF(+'12. Type 2 Emp 2020 Comp'!B312=0," ",+'12. Type 2 Emp 2020 Comp'!B312)</f>
        <v xml:space="preserve"> </v>
      </c>
      <c r="C303" s="442" t="str">
        <f>IF(+'12. Type 2 Emp 2020 Comp'!C312=0," ",+'12. Type 2 Emp 2020 Comp'!C312)</f>
        <v xml:space="preserve"> </v>
      </c>
      <c r="D303" s="312">
        <f>+'12. Type 2 Emp 2020 Comp'!AE312</f>
        <v>0</v>
      </c>
      <c r="E303" s="478">
        <f>IF('11. Type 1 Emp 2020 FTE'!$I$12=1,+'13. Type 2 Emp 2020 FTE'!AF310,'13. Type 2 Emp 2020 FTE'!AG310)</f>
        <v>0</v>
      </c>
    </row>
    <row r="304" spans="1:5" x14ac:dyDescent="0.25">
      <c r="A304" s="308">
        <f t="shared" si="4"/>
        <v>293</v>
      </c>
      <c r="B304" s="312" t="str">
        <f>IF(+'12. Type 2 Emp 2020 Comp'!B313=0," ",+'12. Type 2 Emp 2020 Comp'!B313)</f>
        <v xml:space="preserve"> </v>
      </c>
      <c r="C304" s="442" t="str">
        <f>IF(+'12. Type 2 Emp 2020 Comp'!C313=0," ",+'12. Type 2 Emp 2020 Comp'!C313)</f>
        <v xml:space="preserve"> </v>
      </c>
      <c r="D304" s="312">
        <f>+'12. Type 2 Emp 2020 Comp'!AE313</f>
        <v>0</v>
      </c>
      <c r="E304" s="478">
        <f>IF('11. Type 1 Emp 2020 FTE'!$I$12=1,+'13. Type 2 Emp 2020 FTE'!AF311,'13. Type 2 Emp 2020 FTE'!AG311)</f>
        <v>0</v>
      </c>
    </row>
    <row r="305" spans="1:5" x14ac:dyDescent="0.25">
      <c r="A305" s="308">
        <f t="shared" si="4"/>
        <v>294</v>
      </c>
      <c r="B305" s="312" t="str">
        <f>IF(+'12. Type 2 Emp 2020 Comp'!B314=0," ",+'12. Type 2 Emp 2020 Comp'!B314)</f>
        <v xml:space="preserve"> </v>
      </c>
      <c r="C305" s="442" t="str">
        <f>IF(+'12. Type 2 Emp 2020 Comp'!C314=0," ",+'12. Type 2 Emp 2020 Comp'!C314)</f>
        <v xml:space="preserve"> </v>
      </c>
      <c r="D305" s="312">
        <f>+'12. Type 2 Emp 2020 Comp'!AE314</f>
        <v>0</v>
      </c>
      <c r="E305" s="478">
        <f>IF('11. Type 1 Emp 2020 FTE'!$I$12=1,+'13. Type 2 Emp 2020 FTE'!AF312,'13. Type 2 Emp 2020 FTE'!AG312)</f>
        <v>0</v>
      </c>
    </row>
    <row r="306" spans="1:5" x14ac:dyDescent="0.25">
      <c r="A306" s="308">
        <f t="shared" si="4"/>
        <v>295</v>
      </c>
      <c r="B306" s="312" t="str">
        <f>IF(+'12. Type 2 Emp 2020 Comp'!B315=0," ",+'12. Type 2 Emp 2020 Comp'!B315)</f>
        <v xml:space="preserve"> </v>
      </c>
      <c r="C306" s="442" t="str">
        <f>IF(+'12. Type 2 Emp 2020 Comp'!C315=0," ",+'12. Type 2 Emp 2020 Comp'!C315)</f>
        <v xml:space="preserve"> </v>
      </c>
      <c r="D306" s="312">
        <f>+'12. Type 2 Emp 2020 Comp'!AE315</f>
        <v>0</v>
      </c>
      <c r="E306" s="478">
        <f>IF('11. Type 1 Emp 2020 FTE'!$I$12=1,+'13. Type 2 Emp 2020 FTE'!AF313,'13. Type 2 Emp 2020 FTE'!AG313)</f>
        <v>0</v>
      </c>
    </row>
    <row r="307" spans="1:5" x14ac:dyDescent="0.25">
      <c r="A307" s="308">
        <f t="shared" si="4"/>
        <v>296</v>
      </c>
      <c r="B307" s="312" t="str">
        <f>IF(+'12. Type 2 Emp 2020 Comp'!B316=0," ",+'12. Type 2 Emp 2020 Comp'!B316)</f>
        <v xml:space="preserve"> </v>
      </c>
      <c r="C307" s="442" t="str">
        <f>IF(+'12. Type 2 Emp 2020 Comp'!C316=0," ",+'12. Type 2 Emp 2020 Comp'!C316)</f>
        <v xml:space="preserve"> </v>
      </c>
      <c r="D307" s="312">
        <f>+'12. Type 2 Emp 2020 Comp'!AE316</f>
        <v>0</v>
      </c>
      <c r="E307" s="478">
        <f>IF('11. Type 1 Emp 2020 FTE'!$I$12=1,+'13. Type 2 Emp 2020 FTE'!AF314,'13. Type 2 Emp 2020 FTE'!AG314)</f>
        <v>0</v>
      </c>
    </row>
    <row r="308" spans="1:5" x14ac:dyDescent="0.25">
      <c r="A308" s="308">
        <f t="shared" si="4"/>
        <v>297</v>
      </c>
      <c r="B308" s="312" t="str">
        <f>IF(+'12. Type 2 Emp 2020 Comp'!B317=0," ",+'12. Type 2 Emp 2020 Comp'!B317)</f>
        <v xml:space="preserve"> </v>
      </c>
      <c r="C308" s="442" t="str">
        <f>IF(+'12. Type 2 Emp 2020 Comp'!C317=0," ",+'12. Type 2 Emp 2020 Comp'!C317)</f>
        <v xml:space="preserve"> </v>
      </c>
      <c r="D308" s="312">
        <f>+'12. Type 2 Emp 2020 Comp'!AE317</f>
        <v>0</v>
      </c>
      <c r="E308" s="478">
        <f>IF('11. Type 1 Emp 2020 FTE'!$I$12=1,+'13. Type 2 Emp 2020 FTE'!AF315,'13. Type 2 Emp 2020 FTE'!AG315)</f>
        <v>0</v>
      </c>
    </row>
    <row r="309" spans="1:5" x14ac:dyDescent="0.25">
      <c r="A309" s="308">
        <f t="shared" si="4"/>
        <v>298</v>
      </c>
      <c r="B309" s="312" t="str">
        <f>IF(+'12. Type 2 Emp 2020 Comp'!B318=0," ",+'12. Type 2 Emp 2020 Comp'!B318)</f>
        <v xml:space="preserve"> </v>
      </c>
      <c r="C309" s="442" t="str">
        <f>IF(+'12. Type 2 Emp 2020 Comp'!C318=0," ",+'12. Type 2 Emp 2020 Comp'!C318)</f>
        <v xml:space="preserve"> </v>
      </c>
      <c r="D309" s="312">
        <f>+'12. Type 2 Emp 2020 Comp'!AE318</f>
        <v>0</v>
      </c>
      <c r="E309" s="478">
        <f>IF('11. Type 1 Emp 2020 FTE'!$I$12=1,+'13. Type 2 Emp 2020 FTE'!AF316,'13. Type 2 Emp 2020 FTE'!AG316)</f>
        <v>0</v>
      </c>
    </row>
    <row r="310" spans="1:5" x14ac:dyDescent="0.25">
      <c r="A310" s="308">
        <f t="shared" si="4"/>
        <v>299</v>
      </c>
      <c r="B310" s="312" t="str">
        <f>IF(+'12. Type 2 Emp 2020 Comp'!B319=0," ",+'12. Type 2 Emp 2020 Comp'!B319)</f>
        <v xml:space="preserve"> </v>
      </c>
      <c r="C310" s="442" t="str">
        <f>IF(+'12. Type 2 Emp 2020 Comp'!C319=0," ",+'12. Type 2 Emp 2020 Comp'!C319)</f>
        <v xml:space="preserve"> </v>
      </c>
      <c r="D310" s="312">
        <f>+'12. Type 2 Emp 2020 Comp'!AE319</f>
        <v>0</v>
      </c>
      <c r="E310" s="478">
        <f>IF('11. Type 1 Emp 2020 FTE'!$I$12=1,+'13. Type 2 Emp 2020 FTE'!AF317,'13. Type 2 Emp 2020 FTE'!AG317)</f>
        <v>0</v>
      </c>
    </row>
    <row r="311" spans="1:5" x14ac:dyDescent="0.25">
      <c r="A311" s="308">
        <f t="shared" si="4"/>
        <v>300</v>
      </c>
      <c r="B311" s="312" t="str">
        <f>IF(+'12. Type 2 Emp 2020 Comp'!B320=0," ",+'12. Type 2 Emp 2020 Comp'!B320)</f>
        <v xml:space="preserve"> </v>
      </c>
      <c r="C311" s="442" t="str">
        <f>IF(+'12. Type 2 Emp 2020 Comp'!C320=0," ",+'12. Type 2 Emp 2020 Comp'!C320)</f>
        <v xml:space="preserve"> </v>
      </c>
      <c r="D311" s="312">
        <f>+'12. Type 2 Emp 2020 Comp'!AE320</f>
        <v>0</v>
      </c>
      <c r="E311" s="478">
        <f>IF('11. Type 1 Emp 2020 FTE'!$I$12=1,+'13. Type 2 Emp 2020 FTE'!AF318,'13. Type 2 Emp 2020 FTE'!AG318)</f>
        <v>0</v>
      </c>
    </row>
    <row r="312" spans="1:5" x14ac:dyDescent="0.25">
      <c r="A312" s="308">
        <f t="shared" si="4"/>
        <v>301</v>
      </c>
      <c r="B312" s="312" t="str">
        <f>IF(+'12. Type 2 Emp 2020 Comp'!B321=0," ",+'12. Type 2 Emp 2020 Comp'!B321)</f>
        <v xml:space="preserve"> </v>
      </c>
      <c r="C312" s="442" t="str">
        <f>IF(+'12. Type 2 Emp 2020 Comp'!C321=0," ",+'12. Type 2 Emp 2020 Comp'!C321)</f>
        <v xml:space="preserve"> </v>
      </c>
      <c r="D312" s="312">
        <f>+'12. Type 2 Emp 2020 Comp'!AE321</f>
        <v>0</v>
      </c>
      <c r="E312" s="478">
        <f>IF('11. Type 1 Emp 2020 FTE'!$I$12=1,+'13. Type 2 Emp 2020 FTE'!AF319,'13. Type 2 Emp 2020 FTE'!AG319)</f>
        <v>0</v>
      </c>
    </row>
    <row r="313" spans="1:5" x14ac:dyDescent="0.25">
      <c r="A313" s="308">
        <f t="shared" si="4"/>
        <v>302</v>
      </c>
      <c r="B313" s="312" t="str">
        <f>IF(+'12. Type 2 Emp 2020 Comp'!B322=0," ",+'12. Type 2 Emp 2020 Comp'!B322)</f>
        <v xml:space="preserve"> </v>
      </c>
      <c r="C313" s="442" t="str">
        <f>IF(+'12. Type 2 Emp 2020 Comp'!C322=0," ",+'12. Type 2 Emp 2020 Comp'!C322)</f>
        <v xml:space="preserve"> </v>
      </c>
      <c r="D313" s="312">
        <f>+'12. Type 2 Emp 2020 Comp'!AE322</f>
        <v>0</v>
      </c>
      <c r="E313" s="478">
        <f>IF('11. Type 1 Emp 2020 FTE'!$I$12=1,+'13. Type 2 Emp 2020 FTE'!AF320,'13. Type 2 Emp 2020 FTE'!AG320)</f>
        <v>0</v>
      </c>
    </row>
    <row r="314" spans="1:5" x14ac:dyDescent="0.25">
      <c r="A314" s="308">
        <f t="shared" si="4"/>
        <v>303</v>
      </c>
      <c r="B314" s="312" t="str">
        <f>IF(+'12. Type 2 Emp 2020 Comp'!B323=0," ",+'12. Type 2 Emp 2020 Comp'!B323)</f>
        <v xml:space="preserve"> </v>
      </c>
      <c r="C314" s="442" t="str">
        <f>IF(+'12. Type 2 Emp 2020 Comp'!C323=0," ",+'12. Type 2 Emp 2020 Comp'!C323)</f>
        <v xml:space="preserve"> </v>
      </c>
      <c r="D314" s="312">
        <f>+'12. Type 2 Emp 2020 Comp'!AE323</f>
        <v>0</v>
      </c>
      <c r="E314" s="478">
        <f>IF('11. Type 1 Emp 2020 FTE'!$I$12=1,+'13. Type 2 Emp 2020 FTE'!AF321,'13. Type 2 Emp 2020 FTE'!AG321)</f>
        <v>0</v>
      </c>
    </row>
    <row r="315" spans="1:5" x14ac:dyDescent="0.25">
      <c r="A315" s="308">
        <f t="shared" si="4"/>
        <v>304</v>
      </c>
      <c r="B315" s="312" t="str">
        <f>IF(+'12. Type 2 Emp 2020 Comp'!B324=0," ",+'12. Type 2 Emp 2020 Comp'!B324)</f>
        <v xml:space="preserve"> </v>
      </c>
      <c r="C315" s="442" t="str">
        <f>IF(+'12. Type 2 Emp 2020 Comp'!C324=0," ",+'12. Type 2 Emp 2020 Comp'!C324)</f>
        <v xml:space="preserve"> </v>
      </c>
      <c r="D315" s="312">
        <f>+'12. Type 2 Emp 2020 Comp'!AE324</f>
        <v>0</v>
      </c>
      <c r="E315" s="478">
        <f>IF('11. Type 1 Emp 2020 FTE'!$I$12=1,+'13. Type 2 Emp 2020 FTE'!AF322,'13. Type 2 Emp 2020 FTE'!AG322)</f>
        <v>0</v>
      </c>
    </row>
    <row r="316" spans="1:5" x14ac:dyDescent="0.25">
      <c r="A316" s="308">
        <f t="shared" si="4"/>
        <v>305</v>
      </c>
      <c r="B316" s="312" t="str">
        <f>IF(+'12. Type 2 Emp 2020 Comp'!B325=0," ",+'12. Type 2 Emp 2020 Comp'!B325)</f>
        <v xml:space="preserve"> </v>
      </c>
      <c r="C316" s="442" t="str">
        <f>IF(+'12. Type 2 Emp 2020 Comp'!C325=0," ",+'12. Type 2 Emp 2020 Comp'!C325)</f>
        <v xml:space="preserve"> </v>
      </c>
      <c r="D316" s="312">
        <f>+'12. Type 2 Emp 2020 Comp'!AE325</f>
        <v>0</v>
      </c>
      <c r="E316" s="478">
        <f>IF('11. Type 1 Emp 2020 FTE'!$I$12=1,+'13. Type 2 Emp 2020 FTE'!AF323,'13. Type 2 Emp 2020 FTE'!AG323)</f>
        <v>0</v>
      </c>
    </row>
    <row r="317" spans="1:5" x14ac:dyDescent="0.25">
      <c r="A317" s="308">
        <f t="shared" si="4"/>
        <v>306</v>
      </c>
      <c r="B317" s="312" t="str">
        <f>IF(+'12. Type 2 Emp 2020 Comp'!B326=0," ",+'12. Type 2 Emp 2020 Comp'!B326)</f>
        <v xml:space="preserve"> </v>
      </c>
      <c r="C317" s="442" t="str">
        <f>IF(+'12. Type 2 Emp 2020 Comp'!C326=0," ",+'12. Type 2 Emp 2020 Comp'!C326)</f>
        <v xml:space="preserve"> </v>
      </c>
      <c r="D317" s="312">
        <f>+'12. Type 2 Emp 2020 Comp'!AE326</f>
        <v>0</v>
      </c>
      <c r="E317" s="478">
        <f>IF('11. Type 1 Emp 2020 FTE'!$I$12=1,+'13. Type 2 Emp 2020 FTE'!AF324,'13. Type 2 Emp 2020 FTE'!AG324)</f>
        <v>0</v>
      </c>
    </row>
    <row r="318" spans="1:5" x14ac:dyDescent="0.25">
      <c r="A318" s="308">
        <f t="shared" si="4"/>
        <v>307</v>
      </c>
      <c r="B318" s="312" t="str">
        <f>IF(+'12. Type 2 Emp 2020 Comp'!B327=0," ",+'12. Type 2 Emp 2020 Comp'!B327)</f>
        <v xml:space="preserve"> </v>
      </c>
      <c r="C318" s="442" t="str">
        <f>IF(+'12. Type 2 Emp 2020 Comp'!C327=0," ",+'12. Type 2 Emp 2020 Comp'!C327)</f>
        <v xml:space="preserve"> </v>
      </c>
      <c r="D318" s="312">
        <f>+'12. Type 2 Emp 2020 Comp'!AE327</f>
        <v>0</v>
      </c>
      <c r="E318" s="478">
        <f>IF('11. Type 1 Emp 2020 FTE'!$I$12=1,+'13. Type 2 Emp 2020 FTE'!AF325,'13. Type 2 Emp 2020 FTE'!AG325)</f>
        <v>0</v>
      </c>
    </row>
    <row r="319" spans="1:5" x14ac:dyDescent="0.25">
      <c r="A319" s="308">
        <f t="shared" si="4"/>
        <v>308</v>
      </c>
      <c r="B319" s="312" t="str">
        <f>IF(+'12. Type 2 Emp 2020 Comp'!B328=0," ",+'12. Type 2 Emp 2020 Comp'!B328)</f>
        <v xml:space="preserve"> </v>
      </c>
      <c r="C319" s="442" t="str">
        <f>IF(+'12. Type 2 Emp 2020 Comp'!C328=0," ",+'12. Type 2 Emp 2020 Comp'!C328)</f>
        <v xml:space="preserve"> </v>
      </c>
      <c r="D319" s="312">
        <f>+'12. Type 2 Emp 2020 Comp'!AE328</f>
        <v>0</v>
      </c>
      <c r="E319" s="478">
        <f>IF('11. Type 1 Emp 2020 FTE'!$I$12=1,+'13. Type 2 Emp 2020 FTE'!AF326,'13. Type 2 Emp 2020 FTE'!AG326)</f>
        <v>0</v>
      </c>
    </row>
    <row r="320" spans="1:5" x14ac:dyDescent="0.25">
      <c r="A320" s="308">
        <f t="shared" si="4"/>
        <v>309</v>
      </c>
      <c r="B320" s="312" t="str">
        <f>IF(+'12. Type 2 Emp 2020 Comp'!B329=0," ",+'12. Type 2 Emp 2020 Comp'!B329)</f>
        <v xml:space="preserve"> </v>
      </c>
      <c r="C320" s="442" t="str">
        <f>IF(+'12. Type 2 Emp 2020 Comp'!C329=0," ",+'12. Type 2 Emp 2020 Comp'!C329)</f>
        <v xml:space="preserve"> </v>
      </c>
      <c r="D320" s="312">
        <f>+'12. Type 2 Emp 2020 Comp'!AE329</f>
        <v>0</v>
      </c>
      <c r="E320" s="478">
        <f>IF('11. Type 1 Emp 2020 FTE'!$I$12=1,+'13. Type 2 Emp 2020 FTE'!AF327,'13. Type 2 Emp 2020 FTE'!AG327)</f>
        <v>0</v>
      </c>
    </row>
    <row r="321" spans="1:5" x14ac:dyDescent="0.25">
      <c r="A321" s="308">
        <f t="shared" si="4"/>
        <v>310</v>
      </c>
      <c r="B321" s="312" t="str">
        <f>IF(+'12. Type 2 Emp 2020 Comp'!B330=0," ",+'12. Type 2 Emp 2020 Comp'!B330)</f>
        <v xml:space="preserve"> </v>
      </c>
      <c r="C321" s="442" t="str">
        <f>IF(+'12. Type 2 Emp 2020 Comp'!C330=0," ",+'12. Type 2 Emp 2020 Comp'!C330)</f>
        <v xml:space="preserve"> </v>
      </c>
      <c r="D321" s="312">
        <f>+'12. Type 2 Emp 2020 Comp'!AE330</f>
        <v>0</v>
      </c>
      <c r="E321" s="478">
        <f>IF('11. Type 1 Emp 2020 FTE'!$I$12=1,+'13. Type 2 Emp 2020 FTE'!AF328,'13. Type 2 Emp 2020 FTE'!AG328)</f>
        <v>0</v>
      </c>
    </row>
    <row r="322" spans="1:5" x14ac:dyDescent="0.25">
      <c r="A322" s="308">
        <f t="shared" si="4"/>
        <v>311</v>
      </c>
      <c r="B322" s="312" t="str">
        <f>IF(+'12. Type 2 Emp 2020 Comp'!B331=0," ",+'12. Type 2 Emp 2020 Comp'!B331)</f>
        <v xml:space="preserve"> </v>
      </c>
      <c r="C322" s="442" t="str">
        <f>IF(+'12. Type 2 Emp 2020 Comp'!C331=0," ",+'12. Type 2 Emp 2020 Comp'!C331)</f>
        <v xml:space="preserve"> </v>
      </c>
      <c r="D322" s="312">
        <f>+'12. Type 2 Emp 2020 Comp'!AE331</f>
        <v>0</v>
      </c>
      <c r="E322" s="478">
        <f>IF('11. Type 1 Emp 2020 FTE'!$I$12=1,+'13. Type 2 Emp 2020 FTE'!AF329,'13. Type 2 Emp 2020 FTE'!AG329)</f>
        <v>0</v>
      </c>
    </row>
    <row r="323" spans="1:5" x14ac:dyDescent="0.25">
      <c r="A323" s="308">
        <f t="shared" si="4"/>
        <v>312</v>
      </c>
      <c r="B323" s="312" t="str">
        <f>IF(+'12. Type 2 Emp 2020 Comp'!B332=0," ",+'12. Type 2 Emp 2020 Comp'!B332)</f>
        <v xml:space="preserve"> </v>
      </c>
      <c r="C323" s="442" t="str">
        <f>IF(+'12. Type 2 Emp 2020 Comp'!C332=0," ",+'12. Type 2 Emp 2020 Comp'!C332)</f>
        <v xml:space="preserve"> </v>
      </c>
      <c r="D323" s="312">
        <f>+'12. Type 2 Emp 2020 Comp'!AE332</f>
        <v>0</v>
      </c>
      <c r="E323" s="478">
        <f>IF('11. Type 1 Emp 2020 FTE'!$I$12=1,+'13. Type 2 Emp 2020 FTE'!AF330,'13. Type 2 Emp 2020 FTE'!AG330)</f>
        <v>0</v>
      </c>
    </row>
    <row r="324" spans="1:5" x14ac:dyDescent="0.25">
      <c r="A324" s="308">
        <f t="shared" si="4"/>
        <v>313</v>
      </c>
      <c r="B324" s="312" t="str">
        <f>IF(+'12. Type 2 Emp 2020 Comp'!B333=0," ",+'12. Type 2 Emp 2020 Comp'!B333)</f>
        <v xml:space="preserve"> </v>
      </c>
      <c r="C324" s="442" t="str">
        <f>IF(+'12. Type 2 Emp 2020 Comp'!C333=0," ",+'12. Type 2 Emp 2020 Comp'!C333)</f>
        <v xml:space="preserve"> </v>
      </c>
      <c r="D324" s="312">
        <f>+'12. Type 2 Emp 2020 Comp'!AE333</f>
        <v>0</v>
      </c>
      <c r="E324" s="478">
        <f>IF('11. Type 1 Emp 2020 FTE'!$I$12=1,+'13. Type 2 Emp 2020 FTE'!AF331,'13. Type 2 Emp 2020 FTE'!AG331)</f>
        <v>0</v>
      </c>
    </row>
    <row r="325" spans="1:5" x14ac:dyDescent="0.25">
      <c r="A325" s="308">
        <f t="shared" si="4"/>
        <v>314</v>
      </c>
      <c r="B325" s="312" t="str">
        <f>IF(+'12. Type 2 Emp 2020 Comp'!B334=0," ",+'12. Type 2 Emp 2020 Comp'!B334)</f>
        <v xml:space="preserve"> </v>
      </c>
      <c r="C325" s="442" t="str">
        <f>IF(+'12. Type 2 Emp 2020 Comp'!C334=0," ",+'12. Type 2 Emp 2020 Comp'!C334)</f>
        <v xml:space="preserve"> </v>
      </c>
      <c r="D325" s="312">
        <f>+'12. Type 2 Emp 2020 Comp'!AE334</f>
        <v>0</v>
      </c>
      <c r="E325" s="478">
        <f>IF('11. Type 1 Emp 2020 FTE'!$I$12=1,+'13. Type 2 Emp 2020 FTE'!AF332,'13. Type 2 Emp 2020 FTE'!AG332)</f>
        <v>0</v>
      </c>
    </row>
    <row r="326" spans="1:5" x14ac:dyDescent="0.25">
      <c r="A326" s="308">
        <f t="shared" si="4"/>
        <v>315</v>
      </c>
      <c r="B326" s="312" t="str">
        <f>IF(+'12. Type 2 Emp 2020 Comp'!B335=0," ",+'12. Type 2 Emp 2020 Comp'!B335)</f>
        <v xml:space="preserve"> </v>
      </c>
      <c r="C326" s="442" t="str">
        <f>IF(+'12. Type 2 Emp 2020 Comp'!C335=0," ",+'12. Type 2 Emp 2020 Comp'!C335)</f>
        <v xml:space="preserve"> </v>
      </c>
      <c r="D326" s="312">
        <f>+'12. Type 2 Emp 2020 Comp'!AE335</f>
        <v>0</v>
      </c>
      <c r="E326" s="478">
        <f>IF('11. Type 1 Emp 2020 FTE'!$I$12=1,+'13. Type 2 Emp 2020 FTE'!AF333,'13. Type 2 Emp 2020 FTE'!AG333)</f>
        <v>0</v>
      </c>
    </row>
    <row r="327" spans="1:5" x14ac:dyDescent="0.25">
      <c r="A327" s="308">
        <f t="shared" si="4"/>
        <v>316</v>
      </c>
      <c r="B327" s="312" t="str">
        <f>IF(+'12. Type 2 Emp 2020 Comp'!B336=0," ",+'12. Type 2 Emp 2020 Comp'!B336)</f>
        <v xml:space="preserve"> </v>
      </c>
      <c r="C327" s="442" t="str">
        <f>IF(+'12. Type 2 Emp 2020 Comp'!C336=0," ",+'12. Type 2 Emp 2020 Comp'!C336)</f>
        <v xml:space="preserve"> </v>
      </c>
      <c r="D327" s="312">
        <f>+'12. Type 2 Emp 2020 Comp'!AE336</f>
        <v>0</v>
      </c>
      <c r="E327" s="478">
        <f>IF('11. Type 1 Emp 2020 FTE'!$I$12=1,+'13. Type 2 Emp 2020 FTE'!AF334,'13. Type 2 Emp 2020 FTE'!AG334)</f>
        <v>0</v>
      </c>
    </row>
    <row r="328" spans="1:5" x14ac:dyDescent="0.25">
      <c r="A328" s="308">
        <f t="shared" si="4"/>
        <v>317</v>
      </c>
      <c r="B328" s="312" t="str">
        <f>IF(+'12. Type 2 Emp 2020 Comp'!B337=0," ",+'12. Type 2 Emp 2020 Comp'!B337)</f>
        <v xml:space="preserve"> </v>
      </c>
      <c r="C328" s="442" t="str">
        <f>IF(+'12. Type 2 Emp 2020 Comp'!C337=0," ",+'12. Type 2 Emp 2020 Comp'!C337)</f>
        <v xml:space="preserve"> </v>
      </c>
      <c r="D328" s="312">
        <f>+'12. Type 2 Emp 2020 Comp'!AE337</f>
        <v>0</v>
      </c>
      <c r="E328" s="478">
        <f>IF('11. Type 1 Emp 2020 FTE'!$I$12=1,+'13. Type 2 Emp 2020 FTE'!AF335,'13. Type 2 Emp 2020 FTE'!AG335)</f>
        <v>0</v>
      </c>
    </row>
    <row r="329" spans="1:5" x14ac:dyDescent="0.25">
      <c r="A329" s="308">
        <f t="shared" si="4"/>
        <v>318</v>
      </c>
      <c r="B329" s="312" t="str">
        <f>IF(+'12. Type 2 Emp 2020 Comp'!B338=0," ",+'12. Type 2 Emp 2020 Comp'!B338)</f>
        <v xml:space="preserve"> </v>
      </c>
      <c r="C329" s="442" t="str">
        <f>IF(+'12. Type 2 Emp 2020 Comp'!C338=0," ",+'12. Type 2 Emp 2020 Comp'!C338)</f>
        <v xml:space="preserve"> </v>
      </c>
      <c r="D329" s="312">
        <f>+'12. Type 2 Emp 2020 Comp'!AE338</f>
        <v>0</v>
      </c>
      <c r="E329" s="478">
        <f>IF('11. Type 1 Emp 2020 FTE'!$I$12=1,+'13. Type 2 Emp 2020 FTE'!AF336,'13. Type 2 Emp 2020 FTE'!AG336)</f>
        <v>0</v>
      </c>
    </row>
    <row r="330" spans="1:5" x14ac:dyDescent="0.25">
      <c r="A330" s="308">
        <f t="shared" si="4"/>
        <v>319</v>
      </c>
      <c r="B330" s="312" t="str">
        <f>IF(+'12. Type 2 Emp 2020 Comp'!B339=0," ",+'12. Type 2 Emp 2020 Comp'!B339)</f>
        <v xml:space="preserve"> </v>
      </c>
      <c r="C330" s="442" t="str">
        <f>IF(+'12. Type 2 Emp 2020 Comp'!C339=0," ",+'12. Type 2 Emp 2020 Comp'!C339)</f>
        <v xml:space="preserve"> </v>
      </c>
      <c r="D330" s="312">
        <f>+'12. Type 2 Emp 2020 Comp'!AE339</f>
        <v>0</v>
      </c>
      <c r="E330" s="478">
        <f>IF('11. Type 1 Emp 2020 FTE'!$I$12=1,+'13. Type 2 Emp 2020 FTE'!AF337,'13. Type 2 Emp 2020 FTE'!AG337)</f>
        <v>0</v>
      </c>
    </row>
    <row r="331" spans="1:5" x14ac:dyDescent="0.25">
      <c r="A331" s="308">
        <f t="shared" si="4"/>
        <v>320</v>
      </c>
      <c r="B331" s="312" t="str">
        <f>IF(+'12. Type 2 Emp 2020 Comp'!B340=0," ",+'12. Type 2 Emp 2020 Comp'!B340)</f>
        <v xml:space="preserve"> </v>
      </c>
      <c r="C331" s="442" t="str">
        <f>IF(+'12. Type 2 Emp 2020 Comp'!C340=0," ",+'12. Type 2 Emp 2020 Comp'!C340)</f>
        <v xml:space="preserve"> </v>
      </c>
      <c r="D331" s="312">
        <f>+'12. Type 2 Emp 2020 Comp'!AE340</f>
        <v>0</v>
      </c>
      <c r="E331" s="478">
        <f>IF('11. Type 1 Emp 2020 FTE'!$I$12=1,+'13. Type 2 Emp 2020 FTE'!AF338,'13. Type 2 Emp 2020 FTE'!AG338)</f>
        <v>0</v>
      </c>
    </row>
    <row r="332" spans="1:5" x14ac:dyDescent="0.25">
      <c r="A332" s="308">
        <f t="shared" si="4"/>
        <v>321</v>
      </c>
      <c r="B332" s="312" t="str">
        <f>IF(+'12. Type 2 Emp 2020 Comp'!B341=0," ",+'12. Type 2 Emp 2020 Comp'!B341)</f>
        <v xml:space="preserve"> </v>
      </c>
      <c r="C332" s="442" t="str">
        <f>IF(+'12. Type 2 Emp 2020 Comp'!C341=0," ",+'12. Type 2 Emp 2020 Comp'!C341)</f>
        <v xml:space="preserve"> </v>
      </c>
      <c r="D332" s="312">
        <f>+'12. Type 2 Emp 2020 Comp'!AE341</f>
        <v>0</v>
      </c>
      <c r="E332" s="478">
        <f>IF('11. Type 1 Emp 2020 FTE'!$I$12=1,+'13. Type 2 Emp 2020 FTE'!AF339,'13. Type 2 Emp 2020 FTE'!AG339)</f>
        <v>0</v>
      </c>
    </row>
    <row r="333" spans="1:5" x14ac:dyDescent="0.25">
      <c r="A333" s="308">
        <f t="shared" si="4"/>
        <v>322</v>
      </c>
      <c r="B333" s="312" t="str">
        <f>IF(+'12. Type 2 Emp 2020 Comp'!B342=0," ",+'12. Type 2 Emp 2020 Comp'!B342)</f>
        <v xml:space="preserve"> </v>
      </c>
      <c r="C333" s="442" t="str">
        <f>IF(+'12. Type 2 Emp 2020 Comp'!C342=0," ",+'12. Type 2 Emp 2020 Comp'!C342)</f>
        <v xml:space="preserve"> </v>
      </c>
      <c r="D333" s="312">
        <f>+'12. Type 2 Emp 2020 Comp'!AE342</f>
        <v>0</v>
      </c>
      <c r="E333" s="478">
        <f>IF('11. Type 1 Emp 2020 FTE'!$I$12=1,+'13. Type 2 Emp 2020 FTE'!AF340,'13. Type 2 Emp 2020 FTE'!AG340)</f>
        <v>0</v>
      </c>
    </row>
    <row r="334" spans="1:5" x14ac:dyDescent="0.25">
      <c r="A334" s="308">
        <f t="shared" ref="A334:A397" si="5">+A333+1</f>
        <v>323</v>
      </c>
      <c r="B334" s="312" t="str">
        <f>IF(+'12. Type 2 Emp 2020 Comp'!B343=0," ",+'12. Type 2 Emp 2020 Comp'!B343)</f>
        <v xml:space="preserve"> </v>
      </c>
      <c r="C334" s="442" t="str">
        <f>IF(+'12. Type 2 Emp 2020 Comp'!C343=0," ",+'12. Type 2 Emp 2020 Comp'!C343)</f>
        <v xml:space="preserve"> </v>
      </c>
      <c r="D334" s="312">
        <f>+'12. Type 2 Emp 2020 Comp'!AE343</f>
        <v>0</v>
      </c>
      <c r="E334" s="478">
        <f>IF('11. Type 1 Emp 2020 FTE'!$I$12=1,+'13. Type 2 Emp 2020 FTE'!AF341,'13. Type 2 Emp 2020 FTE'!AG341)</f>
        <v>0</v>
      </c>
    </row>
    <row r="335" spans="1:5" x14ac:dyDescent="0.25">
      <c r="A335" s="308">
        <f t="shared" si="5"/>
        <v>324</v>
      </c>
      <c r="B335" s="312" t="str">
        <f>IF(+'12. Type 2 Emp 2020 Comp'!B344=0," ",+'12. Type 2 Emp 2020 Comp'!B344)</f>
        <v xml:space="preserve"> </v>
      </c>
      <c r="C335" s="442" t="str">
        <f>IF(+'12. Type 2 Emp 2020 Comp'!C344=0," ",+'12. Type 2 Emp 2020 Comp'!C344)</f>
        <v xml:space="preserve"> </v>
      </c>
      <c r="D335" s="312">
        <f>+'12. Type 2 Emp 2020 Comp'!AE344</f>
        <v>0</v>
      </c>
      <c r="E335" s="478">
        <f>IF('11. Type 1 Emp 2020 FTE'!$I$12=1,+'13. Type 2 Emp 2020 FTE'!AF342,'13. Type 2 Emp 2020 FTE'!AG342)</f>
        <v>0</v>
      </c>
    </row>
    <row r="336" spans="1:5" x14ac:dyDescent="0.25">
      <c r="A336" s="308">
        <f t="shared" si="5"/>
        <v>325</v>
      </c>
      <c r="B336" s="312" t="str">
        <f>IF(+'12. Type 2 Emp 2020 Comp'!B345=0," ",+'12. Type 2 Emp 2020 Comp'!B345)</f>
        <v xml:space="preserve"> </v>
      </c>
      <c r="C336" s="442" t="str">
        <f>IF(+'12. Type 2 Emp 2020 Comp'!C345=0," ",+'12. Type 2 Emp 2020 Comp'!C345)</f>
        <v xml:space="preserve"> </v>
      </c>
      <c r="D336" s="312">
        <f>+'12. Type 2 Emp 2020 Comp'!AE345</f>
        <v>0</v>
      </c>
      <c r="E336" s="478">
        <f>IF('11. Type 1 Emp 2020 FTE'!$I$12=1,+'13. Type 2 Emp 2020 FTE'!AF343,'13. Type 2 Emp 2020 FTE'!AG343)</f>
        <v>0</v>
      </c>
    </row>
    <row r="337" spans="1:5" x14ac:dyDescent="0.25">
      <c r="A337" s="308">
        <f t="shared" si="5"/>
        <v>326</v>
      </c>
      <c r="B337" s="312" t="str">
        <f>IF(+'12. Type 2 Emp 2020 Comp'!B346=0," ",+'12. Type 2 Emp 2020 Comp'!B346)</f>
        <v xml:space="preserve"> </v>
      </c>
      <c r="C337" s="442" t="str">
        <f>IF(+'12. Type 2 Emp 2020 Comp'!C346=0," ",+'12. Type 2 Emp 2020 Comp'!C346)</f>
        <v xml:space="preserve"> </v>
      </c>
      <c r="D337" s="312">
        <f>+'12. Type 2 Emp 2020 Comp'!AE346</f>
        <v>0</v>
      </c>
      <c r="E337" s="478">
        <f>IF('11. Type 1 Emp 2020 FTE'!$I$12=1,+'13. Type 2 Emp 2020 FTE'!AF344,'13. Type 2 Emp 2020 FTE'!AG344)</f>
        <v>0</v>
      </c>
    </row>
    <row r="338" spans="1:5" x14ac:dyDescent="0.25">
      <c r="A338" s="308">
        <f t="shared" si="5"/>
        <v>327</v>
      </c>
      <c r="B338" s="312" t="str">
        <f>IF(+'12. Type 2 Emp 2020 Comp'!B347=0," ",+'12. Type 2 Emp 2020 Comp'!B347)</f>
        <v xml:space="preserve"> </v>
      </c>
      <c r="C338" s="442" t="str">
        <f>IF(+'12. Type 2 Emp 2020 Comp'!C347=0," ",+'12. Type 2 Emp 2020 Comp'!C347)</f>
        <v xml:space="preserve"> </v>
      </c>
      <c r="D338" s="312">
        <f>+'12. Type 2 Emp 2020 Comp'!AE347</f>
        <v>0</v>
      </c>
      <c r="E338" s="478">
        <f>IF('11. Type 1 Emp 2020 FTE'!$I$12=1,+'13. Type 2 Emp 2020 FTE'!AF345,'13. Type 2 Emp 2020 FTE'!AG345)</f>
        <v>0</v>
      </c>
    </row>
    <row r="339" spans="1:5" x14ac:dyDescent="0.25">
      <c r="A339" s="308">
        <f t="shared" si="5"/>
        <v>328</v>
      </c>
      <c r="B339" s="312" t="str">
        <f>IF(+'12. Type 2 Emp 2020 Comp'!B348=0," ",+'12. Type 2 Emp 2020 Comp'!B348)</f>
        <v xml:space="preserve"> </v>
      </c>
      <c r="C339" s="442" t="str">
        <f>IF(+'12. Type 2 Emp 2020 Comp'!C348=0," ",+'12. Type 2 Emp 2020 Comp'!C348)</f>
        <v xml:space="preserve"> </v>
      </c>
      <c r="D339" s="312">
        <f>+'12. Type 2 Emp 2020 Comp'!AE348</f>
        <v>0</v>
      </c>
      <c r="E339" s="478">
        <f>IF('11. Type 1 Emp 2020 FTE'!$I$12=1,+'13. Type 2 Emp 2020 FTE'!AF346,'13. Type 2 Emp 2020 FTE'!AG346)</f>
        <v>0</v>
      </c>
    </row>
    <row r="340" spans="1:5" x14ac:dyDescent="0.25">
      <c r="A340" s="308">
        <f t="shared" si="5"/>
        <v>329</v>
      </c>
      <c r="B340" s="312" t="str">
        <f>IF(+'12. Type 2 Emp 2020 Comp'!B349=0," ",+'12. Type 2 Emp 2020 Comp'!B349)</f>
        <v xml:space="preserve"> </v>
      </c>
      <c r="C340" s="442" t="str">
        <f>IF(+'12. Type 2 Emp 2020 Comp'!C349=0," ",+'12. Type 2 Emp 2020 Comp'!C349)</f>
        <v xml:space="preserve"> </v>
      </c>
      <c r="D340" s="312">
        <f>+'12. Type 2 Emp 2020 Comp'!AE349</f>
        <v>0</v>
      </c>
      <c r="E340" s="478">
        <f>IF('11. Type 1 Emp 2020 FTE'!$I$12=1,+'13. Type 2 Emp 2020 FTE'!AF347,'13. Type 2 Emp 2020 FTE'!AG347)</f>
        <v>0</v>
      </c>
    </row>
    <row r="341" spans="1:5" x14ac:dyDescent="0.25">
      <c r="A341" s="308">
        <f t="shared" si="5"/>
        <v>330</v>
      </c>
      <c r="B341" s="312" t="str">
        <f>IF(+'12. Type 2 Emp 2020 Comp'!B350=0," ",+'12. Type 2 Emp 2020 Comp'!B350)</f>
        <v xml:space="preserve"> </v>
      </c>
      <c r="C341" s="442" t="str">
        <f>IF(+'12. Type 2 Emp 2020 Comp'!C350=0," ",+'12. Type 2 Emp 2020 Comp'!C350)</f>
        <v xml:space="preserve"> </v>
      </c>
      <c r="D341" s="312">
        <f>+'12. Type 2 Emp 2020 Comp'!AE350</f>
        <v>0</v>
      </c>
      <c r="E341" s="478">
        <f>IF('11. Type 1 Emp 2020 FTE'!$I$12=1,+'13. Type 2 Emp 2020 FTE'!AF348,'13. Type 2 Emp 2020 FTE'!AG348)</f>
        <v>0</v>
      </c>
    </row>
    <row r="342" spans="1:5" x14ac:dyDescent="0.25">
      <c r="A342" s="308">
        <f t="shared" si="5"/>
        <v>331</v>
      </c>
      <c r="B342" s="312" t="str">
        <f>IF(+'12. Type 2 Emp 2020 Comp'!B351=0," ",+'12. Type 2 Emp 2020 Comp'!B351)</f>
        <v xml:space="preserve"> </v>
      </c>
      <c r="C342" s="442" t="str">
        <f>IF(+'12. Type 2 Emp 2020 Comp'!C351=0," ",+'12. Type 2 Emp 2020 Comp'!C351)</f>
        <v xml:space="preserve"> </v>
      </c>
      <c r="D342" s="312">
        <f>+'12. Type 2 Emp 2020 Comp'!AE351</f>
        <v>0</v>
      </c>
      <c r="E342" s="478">
        <f>IF('11. Type 1 Emp 2020 FTE'!$I$12=1,+'13. Type 2 Emp 2020 FTE'!AF349,'13. Type 2 Emp 2020 FTE'!AG349)</f>
        <v>0</v>
      </c>
    </row>
    <row r="343" spans="1:5" x14ac:dyDescent="0.25">
      <c r="A343" s="308">
        <f t="shared" si="5"/>
        <v>332</v>
      </c>
      <c r="B343" s="312" t="str">
        <f>IF(+'12. Type 2 Emp 2020 Comp'!B352=0," ",+'12. Type 2 Emp 2020 Comp'!B352)</f>
        <v xml:space="preserve"> </v>
      </c>
      <c r="C343" s="442" t="str">
        <f>IF(+'12. Type 2 Emp 2020 Comp'!C352=0," ",+'12. Type 2 Emp 2020 Comp'!C352)</f>
        <v xml:space="preserve"> </v>
      </c>
      <c r="D343" s="312">
        <f>+'12. Type 2 Emp 2020 Comp'!AE352</f>
        <v>0</v>
      </c>
      <c r="E343" s="478">
        <f>IF('11. Type 1 Emp 2020 FTE'!$I$12=1,+'13. Type 2 Emp 2020 FTE'!AF350,'13. Type 2 Emp 2020 FTE'!AG350)</f>
        <v>0</v>
      </c>
    </row>
    <row r="344" spans="1:5" x14ac:dyDescent="0.25">
      <c r="A344" s="308">
        <f t="shared" si="5"/>
        <v>333</v>
      </c>
      <c r="B344" s="312" t="str">
        <f>IF(+'12. Type 2 Emp 2020 Comp'!B353=0," ",+'12. Type 2 Emp 2020 Comp'!B353)</f>
        <v xml:space="preserve"> </v>
      </c>
      <c r="C344" s="442" t="str">
        <f>IF(+'12. Type 2 Emp 2020 Comp'!C353=0," ",+'12. Type 2 Emp 2020 Comp'!C353)</f>
        <v xml:space="preserve"> </v>
      </c>
      <c r="D344" s="312">
        <f>+'12. Type 2 Emp 2020 Comp'!AE353</f>
        <v>0</v>
      </c>
      <c r="E344" s="478">
        <f>IF('11. Type 1 Emp 2020 FTE'!$I$12=1,+'13. Type 2 Emp 2020 FTE'!AF351,'13. Type 2 Emp 2020 FTE'!AG351)</f>
        <v>0</v>
      </c>
    </row>
    <row r="345" spans="1:5" x14ac:dyDescent="0.25">
      <c r="A345" s="308">
        <f t="shared" si="5"/>
        <v>334</v>
      </c>
      <c r="B345" s="312" t="str">
        <f>IF(+'12. Type 2 Emp 2020 Comp'!B354=0," ",+'12. Type 2 Emp 2020 Comp'!B354)</f>
        <v xml:space="preserve"> </v>
      </c>
      <c r="C345" s="442" t="str">
        <f>IF(+'12. Type 2 Emp 2020 Comp'!C354=0," ",+'12. Type 2 Emp 2020 Comp'!C354)</f>
        <v xml:space="preserve"> </v>
      </c>
      <c r="D345" s="312">
        <f>+'12. Type 2 Emp 2020 Comp'!AE354</f>
        <v>0</v>
      </c>
      <c r="E345" s="478">
        <f>IF('11. Type 1 Emp 2020 FTE'!$I$12=1,+'13. Type 2 Emp 2020 FTE'!AF352,'13. Type 2 Emp 2020 FTE'!AG352)</f>
        <v>0</v>
      </c>
    </row>
    <row r="346" spans="1:5" x14ac:dyDescent="0.25">
      <c r="A346" s="308">
        <f t="shared" si="5"/>
        <v>335</v>
      </c>
      <c r="B346" s="312" t="str">
        <f>IF(+'12. Type 2 Emp 2020 Comp'!B355=0," ",+'12. Type 2 Emp 2020 Comp'!B355)</f>
        <v xml:space="preserve"> </v>
      </c>
      <c r="C346" s="442" t="str">
        <f>IF(+'12. Type 2 Emp 2020 Comp'!C355=0," ",+'12. Type 2 Emp 2020 Comp'!C355)</f>
        <v xml:space="preserve"> </v>
      </c>
      <c r="D346" s="312">
        <f>+'12. Type 2 Emp 2020 Comp'!AE355</f>
        <v>0</v>
      </c>
      <c r="E346" s="478">
        <f>IF('11. Type 1 Emp 2020 FTE'!$I$12=1,+'13. Type 2 Emp 2020 FTE'!AF353,'13. Type 2 Emp 2020 FTE'!AG353)</f>
        <v>0</v>
      </c>
    </row>
    <row r="347" spans="1:5" x14ac:dyDescent="0.25">
      <c r="A347" s="308">
        <f t="shared" si="5"/>
        <v>336</v>
      </c>
      <c r="B347" s="312" t="str">
        <f>IF(+'12. Type 2 Emp 2020 Comp'!B356=0," ",+'12. Type 2 Emp 2020 Comp'!B356)</f>
        <v xml:space="preserve"> </v>
      </c>
      <c r="C347" s="442" t="str">
        <f>IF(+'12. Type 2 Emp 2020 Comp'!C356=0," ",+'12. Type 2 Emp 2020 Comp'!C356)</f>
        <v xml:space="preserve"> </v>
      </c>
      <c r="D347" s="312">
        <f>+'12. Type 2 Emp 2020 Comp'!AE356</f>
        <v>0</v>
      </c>
      <c r="E347" s="478">
        <f>IF('11. Type 1 Emp 2020 FTE'!$I$12=1,+'13. Type 2 Emp 2020 FTE'!AF354,'13. Type 2 Emp 2020 FTE'!AG354)</f>
        <v>0</v>
      </c>
    </row>
    <row r="348" spans="1:5" x14ac:dyDescent="0.25">
      <c r="A348" s="308">
        <f t="shared" si="5"/>
        <v>337</v>
      </c>
      <c r="B348" s="312" t="str">
        <f>IF(+'12. Type 2 Emp 2020 Comp'!B357=0," ",+'12. Type 2 Emp 2020 Comp'!B357)</f>
        <v xml:space="preserve"> </v>
      </c>
      <c r="C348" s="442" t="str">
        <f>IF(+'12. Type 2 Emp 2020 Comp'!C357=0," ",+'12. Type 2 Emp 2020 Comp'!C357)</f>
        <v xml:space="preserve"> </v>
      </c>
      <c r="D348" s="312">
        <f>+'12. Type 2 Emp 2020 Comp'!AE357</f>
        <v>0</v>
      </c>
      <c r="E348" s="478">
        <f>IF('11. Type 1 Emp 2020 FTE'!$I$12=1,+'13. Type 2 Emp 2020 FTE'!AF355,'13. Type 2 Emp 2020 FTE'!AG355)</f>
        <v>0</v>
      </c>
    </row>
    <row r="349" spans="1:5" x14ac:dyDescent="0.25">
      <c r="A349" s="308">
        <f t="shared" si="5"/>
        <v>338</v>
      </c>
      <c r="B349" s="312" t="str">
        <f>IF(+'12. Type 2 Emp 2020 Comp'!B358=0," ",+'12. Type 2 Emp 2020 Comp'!B358)</f>
        <v xml:space="preserve"> </v>
      </c>
      <c r="C349" s="442" t="str">
        <f>IF(+'12. Type 2 Emp 2020 Comp'!C358=0," ",+'12. Type 2 Emp 2020 Comp'!C358)</f>
        <v xml:space="preserve"> </v>
      </c>
      <c r="D349" s="312">
        <f>+'12. Type 2 Emp 2020 Comp'!AE358</f>
        <v>0</v>
      </c>
      <c r="E349" s="478">
        <f>IF('11. Type 1 Emp 2020 FTE'!$I$12=1,+'13. Type 2 Emp 2020 FTE'!AF356,'13. Type 2 Emp 2020 FTE'!AG356)</f>
        <v>0</v>
      </c>
    </row>
    <row r="350" spans="1:5" x14ac:dyDescent="0.25">
      <c r="A350" s="308">
        <f t="shared" si="5"/>
        <v>339</v>
      </c>
      <c r="B350" s="312" t="str">
        <f>IF(+'12. Type 2 Emp 2020 Comp'!B359=0," ",+'12. Type 2 Emp 2020 Comp'!B359)</f>
        <v xml:space="preserve"> </v>
      </c>
      <c r="C350" s="442" t="str">
        <f>IF(+'12. Type 2 Emp 2020 Comp'!C359=0," ",+'12. Type 2 Emp 2020 Comp'!C359)</f>
        <v xml:space="preserve"> </v>
      </c>
      <c r="D350" s="312">
        <f>+'12. Type 2 Emp 2020 Comp'!AE359</f>
        <v>0</v>
      </c>
      <c r="E350" s="478">
        <f>IF('11. Type 1 Emp 2020 FTE'!$I$12=1,+'13. Type 2 Emp 2020 FTE'!AF357,'13. Type 2 Emp 2020 FTE'!AG357)</f>
        <v>0</v>
      </c>
    </row>
    <row r="351" spans="1:5" x14ac:dyDescent="0.25">
      <c r="A351" s="308">
        <f t="shared" si="5"/>
        <v>340</v>
      </c>
      <c r="B351" s="312" t="str">
        <f>IF(+'12. Type 2 Emp 2020 Comp'!B360=0," ",+'12. Type 2 Emp 2020 Comp'!B360)</f>
        <v xml:space="preserve"> </v>
      </c>
      <c r="C351" s="442" t="str">
        <f>IF(+'12. Type 2 Emp 2020 Comp'!C360=0," ",+'12. Type 2 Emp 2020 Comp'!C360)</f>
        <v xml:space="preserve"> </v>
      </c>
      <c r="D351" s="312">
        <f>+'12. Type 2 Emp 2020 Comp'!AE360</f>
        <v>0</v>
      </c>
      <c r="E351" s="478">
        <f>IF('11. Type 1 Emp 2020 FTE'!$I$12=1,+'13. Type 2 Emp 2020 FTE'!AF358,'13. Type 2 Emp 2020 FTE'!AG358)</f>
        <v>0</v>
      </c>
    </row>
    <row r="352" spans="1:5" x14ac:dyDescent="0.25">
      <c r="A352" s="308">
        <f t="shared" si="5"/>
        <v>341</v>
      </c>
      <c r="B352" s="312" t="str">
        <f>IF(+'12. Type 2 Emp 2020 Comp'!B361=0," ",+'12. Type 2 Emp 2020 Comp'!B361)</f>
        <v xml:space="preserve"> </v>
      </c>
      <c r="C352" s="442" t="str">
        <f>IF(+'12. Type 2 Emp 2020 Comp'!C361=0," ",+'12. Type 2 Emp 2020 Comp'!C361)</f>
        <v xml:space="preserve"> </v>
      </c>
      <c r="D352" s="312">
        <f>+'12. Type 2 Emp 2020 Comp'!AE361</f>
        <v>0</v>
      </c>
      <c r="E352" s="478">
        <f>IF('11. Type 1 Emp 2020 FTE'!$I$12=1,+'13. Type 2 Emp 2020 FTE'!AF359,'13. Type 2 Emp 2020 FTE'!AG359)</f>
        <v>0</v>
      </c>
    </row>
    <row r="353" spans="1:5" x14ac:dyDescent="0.25">
      <c r="A353" s="308">
        <f t="shared" si="5"/>
        <v>342</v>
      </c>
      <c r="B353" s="312" t="str">
        <f>IF(+'12. Type 2 Emp 2020 Comp'!B362=0," ",+'12. Type 2 Emp 2020 Comp'!B362)</f>
        <v xml:space="preserve"> </v>
      </c>
      <c r="C353" s="442" t="str">
        <f>IF(+'12. Type 2 Emp 2020 Comp'!C362=0," ",+'12. Type 2 Emp 2020 Comp'!C362)</f>
        <v xml:space="preserve"> </v>
      </c>
      <c r="D353" s="312">
        <f>+'12. Type 2 Emp 2020 Comp'!AE362</f>
        <v>0</v>
      </c>
      <c r="E353" s="478">
        <f>IF('11. Type 1 Emp 2020 FTE'!$I$12=1,+'13. Type 2 Emp 2020 FTE'!AF360,'13. Type 2 Emp 2020 FTE'!AG360)</f>
        <v>0</v>
      </c>
    </row>
    <row r="354" spans="1:5" x14ac:dyDescent="0.25">
      <c r="A354" s="308">
        <f t="shared" si="5"/>
        <v>343</v>
      </c>
      <c r="B354" s="312" t="str">
        <f>IF(+'12. Type 2 Emp 2020 Comp'!B363=0," ",+'12. Type 2 Emp 2020 Comp'!B363)</f>
        <v xml:space="preserve"> </v>
      </c>
      <c r="C354" s="442" t="str">
        <f>IF(+'12. Type 2 Emp 2020 Comp'!C363=0," ",+'12. Type 2 Emp 2020 Comp'!C363)</f>
        <v xml:space="preserve"> </v>
      </c>
      <c r="D354" s="312">
        <f>+'12. Type 2 Emp 2020 Comp'!AE363</f>
        <v>0</v>
      </c>
      <c r="E354" s="478">
        <f>IF('11. Type 1 Emp 2020 FTE'!$I$12=1,+'13. Type 2 Emp 2020 FTE'!AF361,'13. Type 2 Emp 2020 FTE'!AG361)</f>
        <v>0</v>
      </c>
    </row>
    <row r="355" spans="1:5" x14ac:dyDescent="0.25">
      <c r="A355" s="308">
        <f t="shared" si="5"/>
        <v>344</v>
      </c>
      <c r="B355" s="312" t="str">
        <f>IF(+'12. Type 2 Emp 2020 Comp'!B364=0," ",+'12. Type 2 Emp 2020 Comp'!B364)</f>
        <v xml:space="preserve"> </v>
      </c>
      <c r="C355" s="442" t="str">
        <f>IF(+'12. Type 2 Emp 2020 Comp'!C364=0," ",+'12. Type 2 Emp 2020 Comp'!C364)</f>
        <v xml:space="preserve"> </v>
      </c>
      <c r="D355" s="312">
        <f>+'12. Type 2 Emp 2020 Comp'!AE364</f>
        <v>0</v>
      </c>
      <c r="E355" s="478">
        <f>IF('11. Type 1 Emp 2020 FTE'!$I$12=1,+'13. Type 2 Emp 2020 FTE'!AF362,'13. Type 2 Emp 2020 FTE'!AG362)</f>
        <v>0</v>
      </c>
    </row>
    <row r="356" spans="1:5" x14ac:dyDescent="0.25">
      <c r="A356" s="308">
        <f t="shared" si="5"/>
        <v>345</v>
      </c>
      <c r="B356" s="312" t="str">
        <f>IF(+'12. Type 2 Emp 2020 Comp'!B365=0," ",+'12. Type 2 Emp 2020 Comp'!B365)</f>
        <v xml:space="preserve"> </v>
      </c>
      <c r="C356" s="442" t="str">
        <f>IF(+'12. Type 2 Emp 2020 Comp'!C365=0," ",+'12. Type 2 Emp 2020 Comp'!C365)</f>
        <v xml:space="preserve"> </v>
      </c>
      <c r="D356" s="312">
        <f>+'12. Type 2 Emp 2020 Comp'!AE365</f>
        <v>0</v>
      </c>
      <c r="E356" s="478">
        <f>IF('11. Type 1 Emp 2020 FTE'!$I$12=1,+'13. Type 2 Emp 2020 FTE'!AF363,'13. Type 2 Emp 2020 FTE'!AG363)</f>
        <v>0</v>
      </c>
    </row>
    <row r="357" spans="1:5" x14ac:dyDescent="0.25">
      <c r="A357" s="308">
        <f t="shared" si="5"/>
        <v>346</v>
      </c>
      <c r="B357" s="312" t="str">
        <f>IF(+'12. Type 2 Emp 2020 Comp'!B366=0," ",+'12. Type 2 Emp 2020 Comp'!B366)</f>
        <v xml:space="preserve"> </v>
      </c>
      <c r="C357" s="442" t="str">
        <f>IF(+'12. Type 2 Emp 2020 Comp'!C366=0," ",+'12. Type 2 Emp 2020 Comp'!C366)</f>
        <v xml:space="preserve"> </v>
      </c>
      <c r="D357" s="312">
        <f>+'12. Type 2 Emp 2020 Comp'!AE366</f>
        <v>0</v>
      </c>
      <c r="E357" s="478">
        <f>IF('11. Type 1 Emp 2020 FTE'!$I$12=1,+'13. Type 2 Emp 2020 FTE'!AF364,'13. Type 2 Emp 2020 FTE'!AG364)</f>
        <v>0</v>
      </c>
    </row>
    <row r="358" spans="1:5" x14ac:dyDescent="0.25">
      <c r="A358" s="308">
        <f t="shared" si="5"/>
        <v>347</v>
      </c>
      <c r="B358" s="312" t="str">
        <f>IF(+'12. Type 2 Emp 2020 Comp'!B367=0," ",+'12. Type 2 Emp 2020 Comp'!B367)</f>
        <v xml:space="preserve"> </v>
      </c>
      <c r="C358" s="442" t="str">
        <f>IF(+'12. Type 2 Emp 2020 Comp'!C367=0," ",+'12. Type 2 Emp 2020 Comp'!C367)</f>
        <v xml:space="preserve"> </v>
      </c>
      <c r="D358" s="312">
        <f>+'12. Type 2 Emp 2020 Comp'!AE367</f>
        <v>0</v>
      </c>
      <c r="E358" s="478">
        <f>IF('11. Type 1 Emp 2020 FTE'!$I$12=1,+'13. Type 2 Emp 2020 FTE'!AF365,'13. Type 2 Emp 2020 FTE'!AG365)</f>
        <v>0</v>
      </c>
    </row>
    <row r="359" spans="1:5" x14ac:dyDescent="0.25">
      <c r="A359" s="308">
        <f t="shared" si="5"/>
        <v>348</v>
      </c>
      <c r="B359" s="312" t="str">
        <f>IF(+'12. Type 2 Emp 2020 Comp'!B368=0," ",+'12. Type 2 Emp 2020 Comp'!B368)</f>
        <v xml:space="preserve"> </v>
      </c>
      <c r="C359" s="442" t="str">
        <f>IF(+'12. Type 2 Emp 2020 Comp'!C368=0," ",+'12. Type 2 Emp 2020 Comp'!C368)</f>
        <v xml:space="preserve"> </v>
      </c>
      <c r="D359" s="312">
        <f>+'12. Type 2 Emp 2020 Comp'!AE368</f>
        <v>0</v>
      </c>
      <c r="E359" s="478">
        <f>IF('11. Type 1 Emp 2020 FTE'!$I$12=1,+'13. Type 2 Emp 2020 FTE'!AF366,'13. Type 2 Emp 2020 FTE'!AG366)</f>
        <v>0</v>
      </c>
    </row>
    <row r="360" spans="1:5" x14ac:dyDescent="0.25">
      <c r="A360" s="308">
        <f t="shared" si="5"/>
        <v>349</v>
      </c>
      <c r="B360" s="312" t="str">
        <f>IF(+'12. Type 2 Emp 2020 Comp'!B369=0," ",+'12. Type 2 Emp 2020 Comp'!B369)</f>
        <v xml:space="preserve"> </v>
      </c>
      <c r="C360" s="442" t="str">
        <f>IF(+'12. Type 2 Emp 2020 Comp'!C369=0," ",+'12. Type 2 Emp 2020 Comp'!C369)</f>
        <v xml:space="preserve"> </v>
      </c>
      <c r="D360" s="312">
        <f>+'12. Type 2 Emp 2020 Comp'!AE369</f>
        <v>0</v>
      </c>
      <c r="E360" s="478">
        <f>IF('11. Type 1 Emp 2020 FTE'!$I$12=1,+'13. Type 2 Emp 2020 FTE'!AF367,'13. Type 2 Emp 2020 FTE'!AG367)</f>
        <v>0</v>
      </c>
    </row>
    <row r="361" spans="1:5" x14ac:dyDescent="0.25">
      <c r="A361" s="308">
        <f t="shared" si="5"/>
        <v>350</v>
      </c>
      <c r="B361" s="312" t="str">
        <f>IF(+'12. Type 2 Emp 2020 Comp'!B370=0," ",+'12. Type 2 Emp 2020 Comp'!B370)</f>
        <v xml:space="preserve"> </v>
      </c>
      <c r="C361" s="442" t="str">
        <f>IF(+'12. Type 2 Emp 2020 Comp'!C370=0," ",+'12. Type 2 Emp 2020 Comp'!C370)</f>
        <v xml:space="preserve"> </v>
      </c>
      <c r="D361" s="312">
        <f>+'12. Type 2 Emp 2020 Comp'!AE370</f>
        <v>0</v>
      </c>
      <c r="E361" s="478">
        <f>IF('11. Type 1 Emp 2020 FTE'!$I$12=1,+'13. Type 2 Emp 2020 FTE'!AF368,'13. Type 2 Emp 2020 FTE'!AG368)</f>
        <v>0</v>
      </c>
    </row>
    <row r="362" spans="1:5" x14ac:dyDescent="0.25">
      <c r="A362" s="308">
        <f t="shared" si="5"/>
        <v>351</v>
      </c>
      <c r="B362" s="312" t="str">
        <f>IF(+'12. Type 2 Emp 2020 Comp'!B371=0," ",+'12. Type 2 Emp 2020 Comp'!B371)</f>
        <v xml:space="preserve"> </v>
      </c>
      <c r="C362" s="442" t="str">
        <f>IF(+'12. Type 2 Emp 2020 Comp'!C371=0," ",+'12. Type 2 Emp 2020 Comp'!C371)</f>
        <v xml:space="preserve"> </v>
      </c>
      <c r="D362" s="312">
        <f>+'12. Type 2 Emp 2020 Comp'!AE371</f>
        <v>0</v>
      </c>
      <c r="E362" s="478">
        <f>IF('11. Type 1 Emp 2020 FTE'!$I$12=1,+'13. Type 2 Emp 2020 FTE'!AF369,'13. Type 2 Emp 2020 FTE'!AG369)</f>
        <v>0</v>
      </c>
    </row>
    <row r="363" spans="1:5" x14ac:dyDescent="0.25">
      <c r="A363" s="308">
        <f t="shared" si="5"/>
        <v>352</v>
      </c>
      <c r="B363" s="312" t="str">
        <f>IF(+'12. Type 2 Emp 2020 Comp'!B372=0," ",+'12. Type 2 Emp 2020 Comp'!B372)</f>
        <v xml:space="preserve"> </v>
      </c>
      <c r="C363" s="442" t="str">
        <f>IF(+'12. Type 2 Emp 2020 Comp'!C372=0," ",+'12. Type 2 Emp 2020 Comp'!C372)</f>
        <v xml:space="preserve"> </v>
      </c>
      <c r="D363" s="312">
        <f>+'12. Type 2 Emp 2020 Comp'!AE372</f>
        <v>0</v>
      </c>
      <c r="E363" s="478">
        <f>IF('11. Type 1 Emp 2020 FTE'!$I$12=1,+'13. Type 2 Emp 2020 FTE'!AF370,'13. Type 2 Emp 2020 FTE'!AG370)</f>
        <v>0</v>
      </c>
    </row>
    <row r="364" spans="1:5" x14ac:dyDescent="0.25">
      <c r="A364" s="308">
        <f t="shared" si="5"/>
        <v>353</v>
      </c>
      <c r="B364" s="312" t="str">
        <f>IF(+'12. Type 2 Emp 2020 Comp'!B373=0," ",+'12. Type 2 Emp 2020 Comp'!B373)</f>
        <v xml:space="preserve"> </v>
      </c>
      <c r="C364" s="442" t="str">
        <f>IF(+'12. Type 2 Emp 2020 Comp'!C373=0," ",+'12. Type 2 Emp 2020 Comp'!C373)</f>
        <v xml:space="preserve"> </v>
      </c>
      <c r="D364" s="312">
        <f>+'12. Type 2 Emp 2020 Comp'!AE373</f>
        <v>0</v>
      </c>
      <c r="E364" s="478">
        <f>IF('11. Type 1 Emp 2020 FTE'!$I$12=1,+'13. Type 2 Emp 2020 FTE'!AF371,'13. Type 2 Emp 2020 FTE'!AG371)</f>
        <v>0</v>
      </c>
    </row>
    <row r="365" spans="1:5" x14ac:dyDescent="0.25">
      <c r="A365" s="308">
        <f t="shared" si="5"/>
        <v>354</v>
      </c>
      <c r="B365" s="312" t="str">
        <f>IF(+'12. Type 2 Emp 2020 Comp'!B374=0," ",+'12. Type 2 Emp 2020 Comp'!B374)</f>
        <v xml:space="preserve"> </v>
      </c>
      <c r="C365" s="442" t="str">
        <f>IF(+'12. Type 2 Emp 2020 Comp'!C374=0," ",+'12. Type 2 Emp 2020 Comp'!C374)</f>
        <v xml:space="preserve"> </v>
      </c>
      <c r="D365" s="312">
        <f>+'12. Type 2 Emp 2020 Comp'!AE374</f>
        <v>0</v>
      </c>
      <c r="E365" s="478">
        <f>IF('11. Type 1 Emp 2020 FTE'!$I$12=1,+'13. Type 2 Emp 2020 FTE'!AF372,'13. Type 2 Emp 2020 FTE'!AG372)</f>
        <v>0</v>
      </c>
    </row>
    <row r="366" spans="1:5" x14ac:dyDescent="0.25">
      <c r="A366" s="308">
        <f t="shared" si="5"/>
        <v>355</v>
      </c>
      <c r="B366" s="312" t="str">
        <f>IF(+'12. Type 2 Emp 2020 Comp'!B375=0," ",+'12. Type 2 Emp 2020 Comp'!B375)</f>
        <v xml:space="preserve"> </v>
      </c>
      <c r="C366" s="442" t="str">
        <f>IF(+'12. Type 2 Emp 2020 Comp'!C375=0," ",+'12. Type 2 Emp 2020 Comp'!C375)</f>
        <v xml:space="preserve"> </v>
      </c>
      <c r="D366" s="312">
        <f>+'12. Type 2 Emp 2020 Comp'!AE375</f>
        <v>0</v>
      </c>
      <c r="E366" s="478">
        <f>IF('11. Type 1 Emp 2020 FTE'!$I$12=1,+'13. Type 2 Emp 2020 FTE'!AF373,'13. Type 2 Emp 2020 FTE'!AG373)</f>
        <v>0</v>
      </c>
    </row>
    <row r="367" spans="1:5" x14ac:dyDescent="0.25">
      <c r="A367" s="308">
        <f t="shared" si="5"/>
        <v>356</v>
      </c>
      <c r="B367" s="312" t="str">
        <f>IF(+'12. Type 2 Emp 2020 Comp'!B376=0," ",+'12. Type 2 Emp 2020 Comp'!B376)</f>
        <v xml:space="preserve"> </v>
      </c>
      <c r="C367" s="442" t="str">
        <f>IF(+'12. Type 2 Emp 2020 Comp'!C376=0," ",+'12. Type 2 Emp 2020 Comp'!C376)</f>
        <v xml:space="preserve"> </v>
      </c>
      <c r="D367" s="312">
        <f>+'12. Type 2 Emp 2020 Comp'!AE376</f>
        <v>0</v>
      </c>
      <c r="E367" s="478">
        <f>IF('11. Type 1 Emp 2020 FTE'!$I$12=1,+'13. Type 2 Emp 2020 FTE'!AF374,'13. Type 2 Emp 2020 FTE'!AG374)</f>
        <v>0</v>
      </c>
    </row>
    <row r="368" spans="1:5" x14ac:dyDescent="0.25">
      <c r="A368" s="308">
        <f t="shared" si="5"/>
        <v>357</v>
      </c>
      <c r="B368" s="312" t="str">
        <f>IF(+'12. Type 2 Emp 2020 Comp'!B377=0," ",+'12. Type 2 Emp 2020 Comp'!B377)</f>
        <v xml:space="preserve"> </v>
      </c>
      <c r="C368" s="442" t="str">
        <f>IF(+'12. Type 2 Emp 2020 Comp'!C377=0," ",+'12. Type 2 Emp 2020 Comp'!C377)</f>
        <v xml:space="preserve"> </v>
      </c>
      <c r="D368" s="312">
        <f>+'12. Type 2 Emp 2020 Comp'!AE377</f>
        <v>0</v>
      </c>
      <c r="E368" s="478">
        <f>IF('11. Type 1 Emp 2020 FTE'!$I$12=1,+'13. Type 2 Emp 2020 FTE'!AF375,'13. Type 2 Emp 2020 FTE'!AG375)</f>
        <v>0</v>
      </c>
    </row>
    <row r="369" spans="1:5" x14ac:dyDescent="0.25">
      <c r="A369" s="308">
        <f t="shared" si="5"/>
        <v>358</v>
      </c>
      <c r="B369" s="312" t="str">
        <f>IF(+'12. Type 2 Emp 2020 Comp'!B378=0," ",+'12. Type 2 Emp 2020 Comp'!B378)</f>
        <v xml:space="preserve"> </v>
      </c>
      <c r="C369" s="442" t="str">
        <f>IF(+'12. Type 2 Emp 2020 Comp'!C378=0," ",+'12. Type 2 Emp 2020 Comp'!C378)</f>
        <v xml:space="preserve"> </v>
      </c>
      <c r="D369" s="312">
        <f>+'12. Type 2 Emp 2020 Comp'!AE378</f>
        <v>0</v>
      </c>
      <c r="E369" s="478">
        <f>IF('11. Type 1 Emp 2020 FTE'!$I$12=1,+'13. Type 2 Emp 2020 FTE'!AF376,'13. Type 2 Emp 2020 FTE'!AG376)</f>
        <v>0</v>
      </c>
    </row>
    <row r="370" spans="1:5" x14ac:dyDescent="0.25">
      <c r="A370" s="308">
        <f t="shared" si="5"/>
        <v>359</v>
      </c>
      <c r="B370" s="312" t="str">
        <f>IF(+'12. Type 2 Emp 2020 Comp'!B379=0," ",+'12. Type 2 Emp 2020 Comp'!B379)</f>
        <v xml:space="preserve"> </v>
      </c>
      <c r="C370" s="442" t="str">
        <f>IF(+'12. Type 2 Emp 2020 Comp'!C379=0," ",+'12. Type 2 Emp 2020 Comp'!C379)</f>
        <v xml:space="preserve"> </v>
      </c>
      <c r="D370" s="312">
        <f>+'12. Type 2 Emp 2020 Comp'!AE379</f>
        <v>0</v>
      </c>
      <c r="E370" s="478">
        <f>IF('11. Type 1 Emp 2020 FTE'!$I$12=1,+'13. Type 2 Emp 2020 FTE'!AF377,'13. Type 2 Emp 2020 FTE'!AG377)</f>
        <v>0</v>
      </c>
    </row>
    <row r="371" spans="1:5" x14ac:dyDescent="0.25">
      <c r="A371" s="308">
        <f t="shared" si="5"/>
        <v>360</v>
      </c>
      <c r="B371" s="312" t="str">
        <f>IF(+'12. Type 2 Emp 2020 Comp'!B380=0," ",+'12. Type 2 Emp 2020 Comp'!B380)</f>
        <v xml:space="preserve"> </v>
      </c>
      <c r="C371" s="442" t="str">
        <f>IF(+'12. Type 2 Emp 2020 Comp'!C380=0," ",+'12. Type 2 Emp 2020 Comp'!C380)</f>
        <v xml:space="preserve"> </v>
      </c>
      <c r="D371" s="312">
        <f>+'12. Type 2 Emp 2020 Comp'!AE380</f>
        <v>0</v>
      </c>
      <c r="E371" s="478">
        <f>IF('11. Type 1 Emp 2020 FTE'!$I$12=1,+'13. Type 2 Emp 2020 FTE'!AF378,'13. Type 2 Emp 2020 FTE'!AG378)</f>
        <v>0</v>
      </c>
    </row>
    <row r="372" spans="1:5" x14ac:dyDescent="0.25">
      <c r="A372" s="308">
        <f t="shared" si="5"/>
        <v>361</v>
      </c>
      <c r="B372" s="312" t="str">
        <f>IF(+'12. Type 2 Emp 2020 Comp'!B381=0," ",+'12. Type 2 Emp 2020 Comp'!B381)</f>
        <v xml:space="preserve"> </v>
      </c>
      <c r="C372" s="442" t="str">
        <f>IF(+'12. Type 2 Emp 2020 Comp'!C381=0," ",+'12. Type 2 Emp 2020 Comp'!C381)</f>
        <v xml:space="preserve"> </v>
      </c>
      <c r="D372" s="312">
        <f>+'12. Type 2 Emp 2020 Comp'!AE381</f>
        <v>0</v>
      </c>
      <c r="E372" s="478">
        <f>IF('11. Type 1 Emp 2020 FTE'!$I$12=1,+'13. Type 2 Emp 2020 FTE'!AF379,'13. Type 2 Emp 2020 FTE'!AG379)</f>
        <v>0</v>
      </c>
    </row>
    <row r="373" spans="1:5" x14ac:dyDescent="0.25">
      <c r="A373" s="308">
        <f t="shared" si="5"/>
        <v>362</v>
      </c>
      <c r="B373" s="312" t="str">
        <f>IF(+'12. Type 2 Emp 2020 Comp'!B382=0," ",+'12. Type 2 Emp 2020 Comp'!B382)</f>
        <v xml:space="preserve"> </v>
      </c>
      <c r="C373" s="442" t="str">
        <f>IF(+'12. Type 2 Emp 2020 Comp'!C382=0," ",+'12. Type 2 Emp 2020 Comp'!C382)</f>
        <v xml:space="preserve"> </v>
      </c>
      <c r="D373" s="312">
        <f>+'12. Type 2 Emp 2020 Comp'!AE382</f>
        <v>0</v>
      </c>
      <c r="E373" s="478">
        <f>IF('11. Type 1 Emp 2020 FTE'!$I$12=1,+'13. Type 2 Emp 2020 FTE'!AF380,'13. Type 2 Emp 2020 FTE'!AG380)</f>
        <v>0</v>
      </c>
    </row>
    <row r="374" spans="1:5" x14ac:dyDescent="0.25">
      <c r="A374" s="308">
        <f t="shared" si="5"/>
        <v>363</v>
      </c>
      <c r="B374" s="312" t="str">
        <f>IF(+'12. Type 2 Emp 2020 Comp'!B383=0," ",+'12. Type 2 Emp 2020 Comp'!B383)</f>
        <v xml:space="preserve"> </v>
      </c>
      <c r="C374" s="442" t="str">
        <f>IF(+'12. Type 2 Emp 2020 Comp'!C383=0," ",+'12. Type 2 Emp 2020 Comp'!C383)</f>
        <v xml:space="preserve"> </v>
      </c>
      <c r="D374" s="312">
        <f>+'12. Type 2 Emp 2020 Comp'!AE383</f>
        <v>0</v>
      </c>
      <c r="E374" s="478">
        <f>IF('11. Type 1 Emp 2020 FTE'!$I$12=1,+'13. Type 2 Emp 2020 FTE'!AF381,'13. Type 2 Emp 2020 FTE'!AG381)</f>
        <v>0</v>
      </c>
    </row>
    <row r="375" spans="1:5" x14ac:dyDescent="0.25">
      <c r="A375" s="308">
        <f t="shared" si="5"/>
        <v>364</v>
      </c>
      <c r="B375" s="312" t="str">
        <f>IF(+'12. Type 2 Emp 2020 Comp'!B384=0," ",+'12. Type 2 Emp 2020 Comp'!B384)</f>
        <v xml:space="preserve"> </v>
      </c>
      <c r="C375" s="442" t="str">
        <f>IF(+'12. Type 2 Emp 2020 Comp'!C384=0," ",+'12. Type 2 Emp 2020 Comp'!C384)</f>
        <v xml:space="preserve"> </v>
      </c>
      <c r="D375" s="312">
        <f>+'12. Type 2 Emp 2020 Comp'!AE384</f>
        <v>0</v>
      </c>
      <c r="E375" s="478">
        <f>IF('11. Type 1 Emp 2020 FTE'!$I$12=1,+'13. Type 2 Emp 2020 FTE'!AF382,'13. Type 2 Emp 2020 FTE'!AG382)</f>
        <v>0</v>
      </c>
    </row>
    <row r="376" spans="1:5" x14ac:dyDescent="0.25">
      <c r="A376" s="308">
        <f t="shared" si="5"/>
        <v>365</v>
      </c>
      <c r="B376" s="312" t="str">
        <f>IF(+'12. Type 2 Emp 2020 Comp'!B385=0," ",+'12. Type 2 Emp 2020 Comp'!B385)</f>
        <v xml:space="preserve"> </v>
      </c>
      <c r="C376" s="442" t="str">
        <f>IF(+'12. Type 2 Emp 2020 Comp'!C385=0," ",+'12. Type 2 Emp 2020 Comp'!C385)</f>
        <v xml:space="preserve"> </v>
      </c>
      <c r="D376" s="312">
        <f>+'12. Type 2 Emp 2020 Comp'!AE385</f>
        <v>0</v>
      </c>
      <c r="E376" s="478">
        <f>IF('11. Type 1 Emp 2020 FTE'!$I$12=1,+'13. Type 2 Emp 2020 FTE'!AF383,'13. Type 2 Emp 2020 FTE'!AG383)</f>
        <v>0</v>
      </c>
    </row>
    <row r="377" spans="1:5" x14ac:dyDescent="0.25">
      <c r="A377" s="308">
        <f t="shared" si="5"/>
        <v>366</v>
      </c>
      <c r="B377" s="312" t="str">
        <f>IF(+'12. Type 2 Emp 2020 Comp'!B386=0," ",+'12. Type 2 Emp 2020 Comp'!B386)</f>
        <v xml:space="preserve"> </v>
      </c>
      <c r="C377" s="442" t="str">
        <f>IF(+'12. Type 2 Emp 2020 Comp'!C386=0," ",+'12. Type 2 Emp 2020 Comp'!C386)</f>
        <v xml:space="preserve"> </v>
      </c>
      <c r="D377" s="312">
        <f>+'12. Type 2 Emp 2020 Comp'!AE386</f>
        <v>0</v>
      </c>
      <c r="E377" s="478">
        <f>IF('11. Type 1 Emp 2020 FTE'!$I$12=1,+'13. Type 2 Emp 2020 FTE'!AF384,'13. Type 2 Emp 2020 FTE'!AG384)</f>
        <v>0</v>
      </c>
    </row>
    <row r="378" spans="1:5" x14ac:dyDescent="0.25">
      <c r="A378" s="308">
        <f t="shared" si="5"/>
        <v>367</v>
      </c>
      <c r="B378" s="312" t="str">
        <f>IF(+'12. Type 2 Emp 2020 Comp'!B387=0," ",+'12. Type 2 Emp 2020 Comp'!B387)</f>
        <v xml:space="preserve"> </v>
      </c>
      <c r="C378" s="442" t="str">
        <f>IF(+'12. Type 2 Emp 2020 Comp'!C387=0," ",+'12. Type 2 Emp 2020 Comp'!C387)</f>
        <v xml:space="preserve"> </v>
      </c>
      <c r="D378" s="312">
        <f>+'12. Type 2 Emp 2020 Comp'!AE387</f>
        <v>0</v>
      </c>
      <c r="E378" s="478">
        <f>IF('11. Type 1 Emp 2020 FTE'!$I$12=1,+'13. Type 2 Emp 2020 FTE'!AF385,'13. Type 2 Emp 2020 FTE'!AG385)</f>
        <v>0</v>
      </c>
    </row>
    <row r="379" spans="1:5" x14ac:dyDescent="0.25">
      <c r="A379" s="308">
        <f t="shared" si="5"/>
        <v>368</v>
      </c>
      <c r="B379" s="312" t="str">
        <f>IF(+'12. Type 2 Emp 2020 Comp'!B388=0," ",+'12. Type 2 Emp 2020 Comp'!B388)</f>
        <v xml:space="preserve"> </v>
      </c>
      <c r="C379" s="442" t="str">
        <f>IF(+'12. Type 2 Emp 2020 Comp'!C388=0," ",+'12. Type 2 Emp 2020 Comp'!C388)</f>
        <v xml:space="preserve"> </v>
      </c>
      <c r="D379" s="312">
        <f>+'12. Type 2 Emp 2020 Comp'!AE388</f>
        <v>0</v>
      </c>
      <c r="E379" s="478">
        <f>IF('11. Type 1 Emp 2020 FTE'!$I$12=1,+'13. Type 2 Emp 2020 FTE'!AF386,'13. Type 2 Emp 2020 FTE'!AG386)</f>
        <v>0</v>
      </c>
    </row>
    <row r="380" spans="1:5" x14ac:dyDescent="0.25">
      <c r="A380" s="308">
        <f t="shared" si="5"/>
        <v>369</v>
      </c>
      <c r="B380" s="312" t="str">
        <f>IF(+'12. Type 2 Emp 2020 Comp'!B389=0," ",+'12. Type 2 Emp 2020 Comp'!B389)</f>
        <v xml:space="preserve"> </v>
      </c>
      <c r="C380" s="442" t="str">
        <f>IF(+'12. Type 2 Emp 2020 Comp'!C389=0," ",+'12. Type 2 Emp 2020 Comp'!C389)</f>
        <v xml:space="preserve"> </v>
      </c>
      <c r="D380" s="312">
        <f>+'12. Type 2 Emp 2020 Comp'!AE389</f>
        <v>0</v>
      </c>
      <c r="E380" s="478">
        <f>IF('11. Type 1 Emp 2020 FTE'!$I$12=1,+'13. Type 2 Emp 2020 FTE'!AF387,'13. Type 2 Emp 2020 FTE'!AG387)</f>
        <v>0</v>
      </c>
    </row>
    <row r="381" spans="1:5" x14ac:dyDescent="0.25">
      <c r="A381" s="308">
        <f t="shared" si="5"/>
        <v>370</v>
      </c>
      <c r="B381" s="312" t="str">
        <f>IF(+'12. Type 2 Emp 2020 Comp'!B390=0," ",+'12. Type 2 Emp 2020 Comp'!B390)</f>
        <v xml:space="preserve"> </v>
      </c>
      <c r="C381" s="442" t="str">
        <f>IF(+'12. Type 2 Emp 2020 Comp'!C390=0," ",+'12. Type 2 Emp 2020 Comp'!C390)</f>
        <v xml:space="preserve"> </v>
      </c>
      <c r="D381" s="312">
        <f>+'12. Type 2 Emp 2020 Comp'!AE390</f>
        <v>0</v>
      </c>
      <c r="E381" s="478">
        <f>IF('11. Type 1 Emp 2020 FTE'!$I$12=1,+'13. Type 2 Emp 2020 FTE'!AF388,'13. Type 2 Emp 2020 FTE'!AG388)</f>
        <v>0</v>
      </c>
    </row>
    <row r="382" spans="1:5" x14ac:dyDescent="0.25">
      <c r="A382" s="308">
        <f t="shared" si="5"/>
        <v>371</v>
      </c>
      <c r="B382" s="312" t="str">
        <f>IF(+'12. Type 2 Emp 2020 Comp'!B391=0," ",+'12. Type 2 Emp 2020 Comp'!B391)</f>
        <v xml:space="preserve"> </v>
      </c>
      <c r="C382" s="442" t="str">
        <f>IF(+'12. Type 2 Emp 2020 Comp'!C391=0," ",+'12. Type 2 Emp 2020 Comp'!C391)</f>
        <v xml:space="preserve"> </v>
      </c>
      <c r="D382" s="312">
        <f>+'12. Type 2 Emp 2020 Comp'!AE391</f>
        <v>0</v>
      </c>
      <c r="E382" s="478">
        <f>IF('11. Type 1 Emp 2020 FTE'!$I$12=1,+'13. Type 2 Emp 2020 FTE'!AF389,'13. Type 2 Emp 2020 FTE'!AG389)</f>
        <v>0</v>
      </c>
    </row>
    <row r="383" spans="1:5" x14ac:dyDescent="0.25">
      <c r="A383" s="308">
        <f t="shared" si="5"/>
        <v>372</v>
      </c>
      <c r="B383" s="312" t="str">
        <f>IF(+'12. Type 2 Emp 2020 Comp'!B392=0," ",+'12. Type 2 Emp 2020 Comp'!B392)</f>
        <v xml:space="preserve"> </v>
      </c>
      <c r="C383" s="442" t="str">
        <f>IF(+'12. Type 2 Emp 2020 Comp'!C392=0," ",+'12. Type 2 Emp 2020 Comp'!C392)</f>
        <v xml:space="preserve"> </v>
      </c>
      <c r="D383" s="312">
        <f>+'12. Type 2 Emp 2020 Comp'!AE392</f>
        <v>0</v>
      </c>
      <c r="E383" s="478">
        <f>IF('11. Type 1 Emp 2020 FTE'!$I$12=1,+'13. Type 2 Emp 2020 FTE'!AF390,'13. Type 2 Emp 2020 FTE'!AG390)</f>
        <v>0</v>
      </c>
    </row>
    <row r="384" spans="1:5" x14ac:dyDescent="0.25">
      <c r="A384" s="308">
        <f t="shared" si="5"/>
        <v>373</v>
      </c>
      <c r="B384" s="312" t="str">
        <f>IF(+'12. Type 2 Emp 2020 Comp'!B393=0," ",+'12. Type 2 Emp 2020 Comp'!B393)</f>
        <v xml:space="preserve"> </v>
      </c>
      <c r="C384" s="442" t="str">
        <f>IF(+'12. Type 2 Emp 2020 Comp'!C393=0," ",+'12. Type 2 Emp 2020 Comp'!C393)</f>
        <v xml:space="preserve"> </v>
      </c>
      <c r="D384" s="312">
        <f>+'12. Type 2 Emp 2020 Comp'!AE393</f>
        <v>0</v>
      </c>
      <c r="E384" s="478">
        <f>IF('11. Type 1 Emp 2020 FTE'!$I$12=1,+'13. Type 2 Emp 2020 FTE'!AF391,'13. Type 2 Emp 2020 FTE'!AG391)</f>
        <v>0</v>
      </c>
    </row>
    <row r="385" spans="1:5" x14ac:dyDescent="0.25">
      <c r="A385" s="308">
        <f t="shared" si="5"/>
        <v>374</v>
      </c>
      <c r="B385" s="312" t="str">
        <f>IF(+'12. Type 2 Emp 2020 Comp'!B394=0," ",+'12. Type 2 Emp 2020 Comp'!B394)</f>
        <v xml:space="preserve"> </v>
      </c>
      <c r="C385" s="442" t="str">
        <f>IF(+'12. Type 2 Emp 2020 Comp'!C394=0," ",+'12. Type 2 Emp 2020 Comp'!C394)</f>
        <v xml:space="preserve"> </v>
      </c>
      <c r="D385" s="312">
        <f>+'12. Type 2 Emp 2020 Comp'!AE394</f>
        <v>0</v>
      </c>
      <c r="E385" s="478">
        <f>IF('11. Type 1 Emp 2020 FTE'!$I$12=1,+'13. Type 2 Emp 2020 FTE'!AF392,'13. Type 2 Emp 2020 FTE'!AG392)</f>
        <v>0</v>
      </c>
    </row>
    <row r="386" spans="1:5" x14ac:dyDescent="0.25">
      <c r="A386" s="308">
        <f t="shared" si="5"/>
        <v>375</v>
      </c>
      <c r="B386" s="312" t="str">
        <f>IF(+'12. Type 2 Emp 2020 Comp'!B395=0," ",+'12. Type 2 Emp 2020 Comp'!B395)</f>
        <v xml:space="preserve"> </v>
      </c>
      <c r="C386" s="442" t="str">
        <f>IF(+'12. Type 2 Emp 2020 Comp'!C395=0," ",+'12. Type 2 Emp 2020 Comp'!C395)</f>
        <v xml:space="preserve"> </v>
      </c>
      <c r="D386" s="312">
        <f>+'12. Type 2 Emp 2020 Comp'!AE395</f>
        <v>0</v>
      </c>
      <c r="E386" s="478">
        <f>IF('11. Type 1 Emp 2020 FTE'!$I$12=1,+'13. Type 2 Emp 2020 FTE'!AF393,'13. Type 2 Emp 2020 FTE'!AG393)</f>
        <v>0</v>
      </c>
    </row>
    <row r="387" spans="1:5" x14ac:dyDescent="0.25">
      <c r="A387" s="308">
        <f t="shared" si="5"/>
        <v>376</v>
      </c>
      <c r="B387" s="312" t="str">
        <f>IF(+'12. Type 2 Emp 2020 Comp'!B396=0," ",+'12. Type 2 Emp 2020 Comp'!B396)</f>
        <v xml:space="preserve"> </v>
      </c>
      <c r="C387" s="442" t="str">
        <f>IF(+'12. Type 2 Emp 2020 Comp'!C396=0," ",+'12. Type 2 Emp 2020 Comp'!C396)</f>
        <v xml:space="preserve"> </v>
      </c>
      <c r="D387" s="312">
        <f>+'12. Type 2 Emp 2020 Comp'!AE396</f>
        <v>0</v>
      </c>
      <c r="E387" s="478">
        <f>IF('11. Type 1 Emp 2020 FTE'!$I$12=1,+'13. Type 2 Emp 2020 FTE'!AF394,'13. Type 2 Emp 2020 FTE'!AG394)</f>
        <v>0</v>
      </c>
    </row>
    <row r="388" spans="1:5" x14ac:dyDescent="0.25">
      <c r="A388" s="308">
        <f t="shared" si="5"/>
        <v>377</v>
      </c>
      <c r="B388" s="312" t="str">
        <f>IF(+'12. Type 2 Emp 2020 Comp'!B397=0," ",+'12. Type 2 Emp 2020 Comp'!B397)</f>
        <v xml:space="preserve"> </v>
      </c>
      <c r="C388" s="442" t="str">
        <f>IF(+'12. Type 2 Emp 2020 Comp'!C397=0," ",+'12. Type 2 Emp 2020 Comp'!C397)</f>
        <v xml:space="preserve"> </v>
      </c>
      <c r="D388" s="312">
        <f>+'12. Type 2 Emp 2020 Comp'!AE397</f>
        <v>0</v>
      </c>
      <c r="E388" s="478">
        <f>IF('11. Type 1 Emp 2020 FTE'!$I$12=1,+'13. Type 2 Emp 2020 FTE'!AF395,'13. Type 2 Emp 2020 FTE'!AG395)</f>
        <v>0</v>
      </c>
    </row>
    <row r="389" spans="1:5" x14ac:dyDescent="0.25">
      <c r="A389" s="308">
        <f t="shared" si="5"/>
        <v>378</v>
      </c>
      <c r="B389" s="312" t="str">
        <f>IF(+'12. Type 2 Emp 2020 Comp'!B398=0," ",+'12. Type 2 Emp 2020 Comp'!B398)</f>
        <v xml:space="preserve"> </v>
      </c>
      <c r="C389" s="442" t="str">
        <f>IF(+'12. Type 2 Emp 2020 Comp'!C398=0," ",+'12. Type 2 Emp 2020 Comp'!C398)</f>
        <v xml:space="preserve"> </v>
      </c>
      <c r="D389" s="312">
        <f>+'12. Type 2 Emp 2020 Comp'!AE398</f>
        <v>0</v>
      </c>
      <c r="E389" s="478">
        <f>IF('11. Type 1 Emp 2020 FTE'!$I$12=1,+'13. Type 2 Emp 2020 FTE'!AF396,'13. Type 2 Emp 2020 FTE'!AG396)</f>
        <v>0</v>
      </c>
    </row>
    <row r="390" spans="1:5" x14ac:dyDescent="0.25">
      <c r="A390" s="308">
        <f t="shared" si="5"/>
        <v>379</v>
      </c>
      <c r="B390" s="312" t="str">
        <f>IF(+'12. Type 2 Emp 2020 Comp'!B399=0," ",+'12. Type 2 Emp 2020 Comp'!B399)</f>
        <v xml:space="preserve"> </v>
      </c>
      <c r="C390" s="442" t="str">
        <f>IF(+'12. Type 2 Emp 2020 Comp'!C399=0," ",+'12. Type 2 Emp 2020 Comp'!C399)</f>
        <v xml:space="preserve"> </v>
      </c>
      <c r="D390" s="312">
        <f>+'12. Type 2 Emp 2020 Comp'!AE399</f>
        <v>0</v>
      </c>
      <c r="E390" s="478">
        <f>IF('11. Type 1 Emp 2020 FTE'!$I$12=1,+'13. Type 2 Emp 2020 FTE'!AF397,'13. Type 2 Emp 2020 FTE'!AG397)</f>
        <v>0</v>
      </c>
    </row>
    <row r="391" spans="1:5" x14ac:dyDescent="0.25">
      <c r="A391" s="308">
        <f t="shared" si="5"/>
        <v>380</v>
      </c>
      <c r="B391" s="312" t="str">
        <f>IF(+'12. Type 2 Emp 2020 Comp'!B400=0," ",+'12. Type 2 Emp 2020 Comp'!B400)</f>
        <v xml:space="preserve"> </v>
      </c>
      <c r="C391" s="442" t="str">
        <f>IF(+'12. Type 2 Emp 2020 Comp'!C400=0," ",+'12. Type 2 Emp 2020 Comp'!C400)</f>
        <v xml:space="preserve"> </v>
      </c>
      <c r="D391" s="312">
        <f>+'12. Type 2 Emp 2020 Comp'!AE400</f>
        <v>0</v>
      </c>
      <c r="E391" s="478">
        <f>IF('11. Type 1 Emp 2020 FTE'!$I$12=1,+'13. Type 2 Emp 2020 FTE'!AF398,'13. Type 2 Emp 2020 FTE'!AG398)</f>
        <v>0</v>
      </c>
    </row>
    <row r="392" spans="1:5" x14ac:dyDescent="0.25">
      <c r="A392" s="308">
        <f t="shared" si="5"/>
        <v>381</v>
      </c>
      <c r="B392" s="312" t="str">
        <f>IF(+'12. Type 2 Emp 2020 Comp'!B401=0," ",+'12. Type 2 Emp 2020 Comp'!B401)</f>
        <v xml:space="preserve"> </v>
      </c>
      <c r="C392" s="442" t="str">
        <f>IF(+'12. Type 2 Emp 2020 Comp'!C401=0," ",+'12. Type 2 Emp 2020 Comp'!C401)</f>
        <v xml:space="preserve"> </v>
      </c>
      <c r="D392" s="312">
        <f>+'12. Type 2 Emp 2020 Comp'!AE401</f>
        <v>0</v>
      </c>
      <c r="E392" s="478">
        <f>IF('11. Type 1 Emp 2020 FTE'!$I$12=1,+'13. Type 2 Emp 2020 FTE'!AF399,'13. Type 2 Emp 2020 FTE'!AG399)</f>
        <v>0</v>
      </c>
    </row>
    <row r="393" spans="1:5" x14ac:dyDescent="0.25">
      <c r="A393" s="308">
        <f t="shared" si="5"/>
        <v>382</v>
      </c>
      <c r="B393" s="312" t="str">
        <f>IF(+'12. Type 2 Emp 2020 Comp'!B402=0," ",+'12. Type 2 Emp 2020 Comp'!B402)</f>
        <v xml:space="preserve"> </v>
      </c>
      <c r="C393" s="442" t="str">
        <f>IF(+'12. Type 2 Emp 2020 Comp'!C402=0," ",+'12. Type 2 Emp 2020 Comp'!C402)</f>
        <v xml:space="preserve"> </v>
      </c>
      <c r="D393" s="312">
        <f>+'12. Type 2 Emp 2020 Comp'!AE402</f>
        <v>0</v>
      </c>
      <c r="E393" s="478">
        <f>IF('11. Type 1 Emp 2020 FTE'!$I$12=1,+'13. Type 2 Emp 2020 FTE'!AF400,'13. Type 2 Emp 2020 FTE'!AG400)</f>
        <v>0</v>
      </c>
    </row>
    <row r="394" spans="1:5" x14ac:dyDescent="0.25">
      <c r="A394" s="308">
        <f t="shared" si="5"/>
        <v>383</v>
      </c>
      <c r="B394" s="312" t="str">
        <f>IF(+'12. Type 2 Emp 2020 Comp'!B403=0," ",+'12. Type 2 Emp 2020 Comp'!B403)</f>
        <v xml:space="preserve"> </v>
      </c>
      <c r="C394" s="442" t="str">
        <f>IF(+'12. Type 2 Emp 2020 Comp'!C403=0," ",+'12. Type 2 Emp 2020 Comp'!C403)</f>
        <v xml:space="preserve"> </v>
      </c>
      <c r="D394" s="312">
        <f>+'12. Type 2 Emp 2020 Comp'!AE403</f>
        <v>0</v>
      </c>
      <c r="E394" s="478">
        <f>IF('11. Type 1 Emp 2020 FTE'!$I$12=1,+'13. Type 2 Emp 2020 FTE'!AF401,'13. Type 2 Emp 2020 FTE'!AG401)</f>
        <v>0</v>
      </c>
    </row>
    <row r="395" spans="1:5" x14ac:dyDescent="0.25">
      <c r="A395" s="308">
        <f t="shared" si="5"/>
        <v>384</v>
      </c>
      <c r="B395" s="312" t="str">
        <f>IF(+'12. Type 2 Emp 2020 Comp'!B404=0," ",+'12. Type 2 Emp 2020 Comp'!B404)</f>
        <v xml:space="preserve"> </v>
      </c>
      <c r="C395" s="442" t="str">
        <f>IF(+'12. Type 2 Emp 2020 Comp'!C404=0," ",+'12. Type 2 Emp 2020 Comp'!C404)</f>
        <v xml:space="preserve"> </v>
      </c>
      <c r="D395" s="312">
        <f>+'12. Type 2 Emp 2020 Comp'!AE404</f>
        <v>0</v>
      </c>
      <c r="E395" s="478">
        <f>IF('11. Type 1 Emp 2020 FTE'!$I$12=1,+'13. Type 2 Emp 2020 FTE'!AF402,'13. Type 2 Emp 2020 FTE'!AG402)</f>
        <v>0</v>
      </c>
    </row>
    <row r="396" spans="1:5" x14ac:dyDescent="0.25">
      <c r="A396" s="308">
        <f t="shared" si="5"/>
        <v>385</v>
      </c>
      <c r="B396" s="312" t="str">
        <f>IF(+'12. Type 2 Emp 2020 Comp'!B405=0," ",+'12. Type 2 Emp 2020 Comp'!B405)</f>
        <v xml:space="preserve"> </v>
      </c>
      <c r="C396" s="442" t="str">
        <f>IF(+'12. Type 2 Emp 2020 Comp'!C405=0," ",+'12. Type 2 Emp 2020 Comp'!C405)</f>
        <v xml:space="preserve"> </v>
      </c>
      <c r="D396" s="312">
        <f>+'12. Type 2 Emp 2020 Comp'!AE405</f>
        <v>0</v>
      </c>
      <c r="E396" s="478">
        <f>IF('11. Type 1 Emp 2020 FTE'!$I$12=1,+'13. Type 2 Emp 2020 FTE'!AF403,'13. Type 2 Emp 2020 FTE'!AG403)</f>
        <v>0</v>
      </c>
    </row>
    <row r="397" spans="1:5" x14ac:dyDescent="0.25">
      <c r="A397" s="308">
        <f t="shared" si="5"/>
        <v>386</v>
      </c>
      <c r="B397" s="312" t="str">
        <f>IF(+'12. Type 2 Emp 2020 Comp'!B406=0," ",+'12. Type 2 Emp 2020 Comp'!B406)</f>
        <v xml:space="preserve"> </v>
      </c>
      <c r="C397" s="442" t="str">
        <f>IF(+'12. Type 2 Emp 2020 Comp'!C406=0," ",+'12. Type 2 Emp 2020 Comp'!C406)</f>
        <v xml:space="preserve"> </v>
      </c>
      <c r="D397" s="312">
        <f>+'12. Type 2 Emp 2020 Comp'!AE406</f>
        <v>0</v>
      </c>
      <c r="E397" s="478">
        <f>IF('11. Type 1 Emp 2020 FTE'!$I$12=1,+'13. Type 2 Emp 2020 FTE'!AF404,'13. Type 2 Emp 2020 FTE'!AG404)</f>
        <v>0</v>
      </c>
    </row>
    <row r="398" spans="1:5" x14ac:dyDescent="0.25">
      <c r="A398" s="308">
        <f t="shared" ref="A398:A461" si="6">+A397+1</f>
        <v>387</v>
      </c>
      <c r="B398" s="312" t="str">
        <f>IF(+'12. Type 2 Emp 2020 Comp'!B407=0," ",+'12. Type 2 Emp 2020 Comp'!B407)</f>
        <v xml:space="preserve"> </v>
      </c>
      <c r="C398" s="442" t="str">
        <f>IF(+'12. Type 2 Emp 2020 Comp'!C407=0," ",+'12. Type 2 Emp 2020 Comp'!C407)</f>
        <v xml:space="preserve"> </v>
      </c>
      <c r="D398" s="312">
        <f>+'12. Type 2 Emp 2020 Comp'!AE407</f>
        <v>0</v>
      </c>
      <c r="E398" s="478">
        <f>IF('11. Type 1 Emp 2020 FTE'!$I$12=1,+'13. Type 2 Emp 2020 FTE'!AF405,'13. Type 2 Emp 2020 FTE'!AG405)</f>
        <v>0</v>
      </c>
    </row>
    <row r="399" spans="1:5" x14ac:dyDescent="0.25">
      <c r="A399" s="308">
        <f t="shared" si="6"/>
        <v>388</v>
      </c>
      <c r="B399" s="312" t="str">
        <f>IF(+'12. Type 2 Emp 2020 Comp'!B408=0," ",+'12. Type 2 Emp 2020 Comp'!B408)</f>
        <v xml:space="preserve"> </v>
      </c>
      <c r="C399" s="442" t="str">
        <f>IF(+'12. Type 2 Emp 2020 Comp'!C408=0," ",+'12. Type 2 Emp 2020 Comp'!C408)</f>
        <v xml:space="preserve"> </v>
      </c>
      <c r="D399" s="312">
        <f>+'12. Type 2 Emp 2020 Comp'!AE408</f>
        <v>0</v>
      </c>
      <c r="E399" s="478">
        <f>IF('11. Type 1 Emp 2020 FTE'!$I$12=1,+'13. Type 2 Emp 2020 FTE'!AF406,'13. Type 2 Emp 2020 FTE'!AG406)</f>
        <v>0</v>
      </c>
    </row>
    <row r="400" spans="1:5" x14ac:dyDescent="0.25">
      <c r="A400" s="308">
        <f t="shared" si="6"/>
        <v>389</v>
      </c>
      <c r="B400" s="312" t="str">
        <f>IF(+'12. Type 2 Emp 2020 Comp'!B409=0," ",+'12. Type 2 Emp 2020 Comp'!B409)</f>
        <v xml:space="preserve"> </v>
      </c>
      <c r="C400" s="442" t="str">
        <f>IF(+'12. Type 2 Emp 2020 Comp'!C409=0," ",+'12. Type 2 Emp 2020 Comp'!C409)</f>
        <v xml:space="preserve"> </v>
      </c>
      <c r="D400" s="312">
        <f>+'12. Type 2 Emp 2020 Comp'!AE409</f>
        <v>0</v>
      </c>
      <c r="E400" s="478">
        <f>IF('11. Type 1 Emp 2020 FTE'!$I$12=1,+'13. Type 2 Emp 2020 FTE'!AF407,'13. Type 2 Emp 2020 FTE'!AG407)</f>
        <v>0</v>
      </c>
    </row>
    <row r="401" spans="1:5" x14ac:dyDescent="0.25">
      <c r="A401" s="308">
        <f t="shared" si="6"/>
        <v>390</v>
      </c>
      <c r="B401" s="312" t="str">
        <f>IF(+'12. Type 2 Emp 2020 Comp'!B410=0," ",+'12. Type 2 Emp 2020 Comp'!B410)</f>
        <v xml:space="preserve"> </v>
      </c>
      <c r="C401" s="442" t="str">
        <f>IF(+'12. Type 2 Emp 2020 Comp'!C410=0," ",+'12. Type 2 Emp 2020 Comp'!C410)</f>
        <v xml:space="preserve"> </v>
      </c>
      <c r="D401" s="312">
        <f>+'12. Type 2 Emp 2020 Comp'!AE410</f>
        <v>0</v>
      </c>
      <c r="E401" s="478">
        <f>IF('11. Type 1 Emp 2020 FTE'!$I$12=1,+'13. Type 2 Emp 2020 FTE'!AF408,'13. Type 2 Emp 2020 FTE'!AG408)</f>
        <v>0</v>
      </c>
    </row>
    <row r="402" spans="1:5" x14ac:dyDescent="0.25">
      <c r="A402" s="308">
        <f t="shared" si="6"/>
        <v>391</v>
      </c>
      <c r="B402" s="312" t="str">
        <f>IF(+'12. Type 2 Emp 2020 Comp'!B411=0," ",+'12. Type 2 Emp 2020 Comp'!B411)</f>
        <v xml:space="preserve"> </v>
      </c>
      <c r="C402" s="442" t="str">
        <f>IF(+'12. Type 2 Emp 2020 Comp'!C411=0," ",+'12. Type 2 Emp 2020 Comp'!C411)</f>
        <v xml:space="preserve"> </v>
      </c>
      <c r="D402" s="312">
        <f>+'12. Type 2 Emp 2020 Comp'!AE411</f>
        <v>0</v>
      </c>
      <c r="E402" s="478">
        <f>IF('11. Type 1 Emp 2020 FTE'!$I$12=1,+'13. Type 2 Emp 2020 FTE'!AF409,'13. Type 2 Emp 2020 FTE'!AG409)</f>
        <v>0</v>
      </c>
    </row>
    <row r="403" spans="1:5" x14ac:dyDescent="0.25">
      <c r="A403" s="308">
        <f t="shared" si="6"/>
        <v>392</v>
      </c>
      <c r="B403" s="312" t="str">
        <f>IF(+'12. Type 2 Emp 2020 Comp'!B412=0," ",+'12. Type 2 Emp 2020 Comp'!B412)</f>
        <v xml:space="preserve"> </v>
      </c>
      <c r="C403" s="442" t="str">
        <f>IF(+'12. Type 2 Emp 2020 Comp'!C412=0," ",+'12. Type 2 Emp 2020 Comp'!C412)</f>
        <v xml:space="preserve"> </v>
      </c>
      <c r="D403" s="312">
        <f>+'12. Type 2 Emp 2020 Comp'!AE412</f>
        <v>0</v>
      </c>
      <c r="E403" s="478">
        <f>IF('11. Type 1 Emp 2020 FTE'!$I$12=1,+'13. Type 2 Emp 2020 FTE'!AF410,'13. Type 2 Emp 2020 FTE'!AG410)</f>
        <v>0</v>
      </c>
    </row>
    <row r="404" spans="1:5" x14ac:dyDescent="0.25">
      <c r="A404" s="308">
        <f t="shared" si="6"/>
        <v>393</v>
      </c>
      <c r="B404" s="312" t="str">
        <f>IF(+'12. Type 2 Emp 2020 Comp'!B413=0," ",+'12. Type 2 Emp 2020 Comp'!B413)</f>
        <v xml:space="preserve"> </v>
      </c>
      <c r="C404" s="442" t="str">
        <f>IF(+'12. Type 2 Emp 2020 Comp'!C413=0," ",+'12. Type 2 Emp 2020 Comp'!C413)</f>
        <v xml:space="preserve"> </v>
      </c>
      <c r="D404" s="312">
        <f>+'12. Type 2 Emp 2020 Comp'!AE413</f>
        <v>0</v>
      </c>
      <c r="E404" s="478">
        <f>IF('11. Type 1 Emp 2020 FTE'!$I$12=1,+'13. Type 2 Emp 2020 FTE'!AF411,'13. Type 2 Emp 2020 FTE'!AG411)</f>
        <v>0</v>
      </c>
    </row>
    <row r="405" spans="1:5" x14ac:dyDescent="0.25">
      <c r="A405" s="308">
        <f t="shared" si="6"/>
        <v>394</v>
      </c>
      <c r="B405" s="312" t="str">
        <f>IF(+'12. Type 2 Emp 2020 Comp'!B414=0," ",+'12. Type 2 Emp 2020 Comp'!B414)</f>
        <v xml:space="preserve"> </v>
      </c>
      <c r="C405" s="442" t="str">
        <f>IF(+'12. Type 2 Emp 2020 Comp'!C414=0," ",+'12. Type 2 Emp 2020 Comp'!C414)</f>
        <v xml:space="preserve"> </v>
      </c>
      <c r="D405" s="312">
        <f>+'12. Type 2 Emp 2020 Comp'!AE414</f>
        <v>0</v>
      </c>
      <c r="E405" s="478">
        <f>IF('11. Type 1 Emp 2020 FTE'!$I$12=1,+'13. Type 2 Emp 2020 FTE'!AF412,'13. Type 2 Emp 2020 FTE'!AG412)</f>
        <v>0</v>
      </c>
    </row>
    <row r="406" spans="1:5" x14ac:dyDescent="0.25">
      <c r="A406" s="308">
        <f t="shared" si="6"/>
        <v>395</v>
      </c>
      <c r="B406" s="312" t="str">
        <f>IF(+'12. Type 2 Emp 2020 Comp'!B415=0," ",+'12. Type 2 Emp 2020 Comp'!B415)</f>
        <v xml:space="preserve"> </v>
      </c>
      <c r="C406" s="442" t="str">
        <f>IF(+'12. Type 2 Emp 2020 Comp'!C415=0," ",+'12. Type 2 Emp 2020 Comp'!C415)</f>
        <v xml:space="preserve"> </v>
      </c>
      <c r="D406" s="312">
        <f>+'12. Type 2 Emp 2020 Comp'!AE415</f>
        <v>0</v>
      </c>
      <c r="E406" s="478">
        <f>IF('11. Type 1 Emp 2020 FTE'!$I$12=1,+'13. Type 2 Emp 2020 FTE'!AF413,'13. Type 2 Emp 2020 FTE'!AG413)</f>
        <v>0</v>
      </c>
    </row>
    <row r="407" spans="1:5" x14ac:dyDescent="0.25">
      <c r="A407" s="308">
        <f t="shared" si="6"/>
        <v>396</v>
      </c>
      <c r="B407" s="312" t="str">
        <f>IF(+'12. Type 2 Emp 2020 Comp'!B416=0," ",+'12. Type 2 Emp 2020 Comp'!B416)</f>
        <v xml:space="preserve"> </v>
      </c>
      <c r="C407" s="442" t="str">
        <f>IF(+'12. Type 2 Emp 2020 Comp'!C416=0," ",+'12. Type 2 Emp 2020 Comp'!C416)</f>
        <v xml:space="preserve"> </v>
      </c>
      <c r="D407" s="312">
        <f>+'12. Type 2 Emp 2020 Comp'!AE416</f>
        <v>0</v>
      </c>
      <c r="E407" s="478">
        <f>IF('11. Type 1 Emp 2020 FTE'!$I$12=1,+'13. Type 2 Emp 2020 FTE'!AF414,'13. Type 2 Emp 2020 FTE'!AG414)</f>
        <v>0</v>
      </c>
    </row>
    <row r="408" spans="1:5" x14ac:dyDescent="0.25">
      <c r="A408" s="308">
        <f t="shared" si="6"/>
        <v>397</v>
      </c>
      <c r="B408" s="312" t="str">
        <f>IF(+'12. Type 2 Emp 2020 Comp'!B417=0," ",+'12. Type 2 Emp 2020 Comp'!B417)</f>
        <v xml:space="preserve"> </v>
      </c>
      <c r="C408" s="442" t="str">
        <f>IF(+'12. Type 2 Emp 2020 Comp'!C417=0," ",+'12. Type 2 Emp 2020 Comp'!C417)</f>
        <v xml:space="preserve"> </v>
      </c>
      <c r="D408" s="312">
        <f>+'12. Type 2 Emp 2020 Comp'!AE417</f>
        <v>0</v>
      </c>
      <c r="E408" s="478">
        <f>IF('11. Type 1 Emp 2020 FTE'!$I$12=1,+'13. Type 2 Emp 2020 FTE'!AF415,'13. Type 2 Emp 2020 FTE'!AG415)</f>
        <v>0</v>
      </c>
    </row>
    <row r="409" spans="1:5" x14ac:dyDescent="0.25">
      <c r="A409" s="308">
        <f t="shared" si="6"/>
        <v>398</v>
      </c>
      <c r="B409" s="312" t="str">
        <f>IF(+'12. Type 2 Emp 2020 Comp'!B418=0," ",+'12. Type 2 Emp 2020 Comp'!B418)</f>
        <v xml:space="preserve"> </v>
      </c>
      <c r="C409" s="442" t="str">
        <f>IF(+'12. Type 2 Emp 2020 Comp'!C418=0," ",+'12. Type 2 Emp 2020 Comp'!C418)</f>
        <v xml:space="preserve"> </v>
      </c>
      <c r="D409" s="312">
        <f>+'12. Type 2 Emp 2020 Comp'!AE418</f>
        <v>0</v>
      </c>
      <c r="E409" s="478">
        <f>IF('11. Type 1 Emp 2020 FTE'!$I$12=1,+'13. Type 2 Emp 2020 FTE'!AF416,'13. Type 2 Emp 2020 FTE'!AG416)</f>
        <v>0</v>
      </c>
    </row>
    <row r="410" spans="1:5" x14ac:dyDescent="0.25">
      <c r="A410" s="308">
        <f t="shared" si="6"/>
        <v>399</v>
      </c>
      <c r="B410" s="312" t="str">
        <f>IF(+'12. Type 2 Emp 2020 Comp'!B419=0," ",+'12. Type 2 Emp 2020 Comp'!B419)</f>
        <v xml:space="preserve"> </v>
      </c>
      <c r="C410" s="442" t="str">
        <f>IF(+'12. Type 2 Emp 2020 Comp'!C419=0," ",+'12. Type 2 Emp 2020 Comp'!C419)</f>
        <v xml:space="preserve"> </v>
      </c>
      <c r="D410" s="312">
        <f>+'12. Type 2 Emp 2020 Comp'!AE419</f>
        <v>0</v>
      </c>
      <c r="E410" s="478">
        <f>IF('11. Type 1 Emp 2020 FTE'!$I$12=1,+'13. Type 2 Emp 2020 FTE'!AF417,'13. Type 2 Emp 2020 FTE'!AG417)</f>
        <v>0</v>
      </c>
    </row>
    <row r="411" spans="1:5" x14ac:dyDescent="0.25">
      <c r="A411" s="308">
        <f t="shared" si="6"/>
        <v>400</v>
      </c>
      <c r="B411" s="312" t="str">
        <f>IF(+'12. Type 2 Emp 2020 Comp'!B420=0," ",+'12. Type 2 Emp 2020 Comp'!B420)</f>
        <v xml:space="preserve"> </v>
      </c>
      <c r="C411" s="442" t="str">
        <f>IF(+'12. Type 2 Emp 2020 Comp'!C420=0," ",+'12. Type 2 Emp 2020 Comp'!C420)</f>
        <v xml:space="preserve"> </v>
      </c>
      <c r="D411" s="312">
        <f>+'12. Type 2 Emp 2020 Comp'!AE420</f>
        <v>0</v>
      </c>
      <c r="E411" s="478">
        <f>IF('11. Type 1 Emp 2020 FTE'!$I$12=1,+'13. Type 2 Emp 2020 FTE'!AF418,'13. Type 2 Emp 2020 FTE'!AG418)</f>
        <v>0</v>
      </c>
    </row>
    <row r="412" spans="1:5" x14ac:dyDescent="0.25">
      <c r="A412" s="308">
        <f t="shared" si="6"/>
        <v>401</v>
      </c>
      <c r="B412" s="312" t="str">
        <f>IF(+'12. Type 2 Emp 2020 Comp'!B421=0," ",+'12. Type 2 Emp 2020 Comp'!B421)</f>
        <v xml:space="preserve"> </v>
      </c>
      <c r="C412" s="442" t="str">
        <f>IF(+'12. Type 2 Emp 2020 Comp'!C421=0," ",+'12. Type 2 Emp 2020 Comp'!C421)</f>
        <v xml:space="preserve"> </v>
      </c>
      <c r="D412" s="312">
        <f>+'12. Type 2 Emp 2020 Comp'!AE421</f>
        <v>0</v>
      </c>
      <c r="E412" s="478">
        <f>IF('11. Type 1 Emp 2020 FTE'!$I$12=1,+'13. Type 2 Emp 2020 FTE'!AF419,'13. Type 2 Emp 2020 FTE'!AG419)</f>
        <v>0</v>
      </c>
    </row>
    <row r="413" spans="1:5" x14ac:dyDescent="0.25">
      <c r="A413" s="308">
        <f t="shared" si="6"/>
        <v>402</v>
      </c>
      <c r="B413" s="312" t="str">
        <f>IF(+'12. Type 2 Emp 2020 Comp'!B422=0," ",+'12. Type 2 Emp 2020 Comp'!B422)</f>
        <v xml:space="preserve"> </v>
      </c>
      <c r="C413" s="442" t="str">
        <f>IF(+'12. Type 2 Emp 2020 Comp'!C422=0," ",+'12. Type 2 Emp 2020 Comp'!C422)</f>
        <v xml:space="preserve"> </v>
      </c>
      <c r="D413" s="312">
        <f>+'12. Type 2 Emp 2020 Comp'!AE422</f>
        <v>0</v>
      </c>
      <c r="E413" s="478">
        <f>IF('11. Type 1 Emp 2020 FTE'!$I$12=1,+'13. Type 2 Emp 2020 FTE'!AF420,'13. Type 2 Emp 2020 FTE'!AG420)</f>
        <v>0</v>
      </c>
    </row>
    <row r="414" spans="1:5" x14ac:dyDescent="0.25">
      <c r="A414" s="308">
        <f t="shared" si="6"/>
        <v>403</v>
      </c>
      <c r="B414" s="312" t="str">
        <f>IF(+'12. Type 2 Emp 2020 Comp'!B423=0," ",+'12. Type 2 Emp 2020 Comp'!B423)</f>
        <v xml:space="preserve"> </v>
      </c>
      <c r="C414" s="442" t="str">
        <f>IF(+'12. Type 2 Emp 2020 Comp'!C423=0," ",+'12. Type 2 Emp 2020 Comp'!C423)</f>
        <v xml:space="preserve"> </v>
      </c>
      <c r="D414" s="312">
        <f>+'12. Type 2 Emp 2020 Comp'!AE423</f>
        <v>0</v>
      </c>
      <c r="E414" s="478">
        <f>IF('11. Type 1 Emp 2020 FTE'!$I$12=1,+'13. Type 2 Emp 2020 FTE'!AF421,'13. Type 2 Emp 2020 FTE'!AG421)</f>
        <v>0</v>
      </c>
    </row>
    <row r="415" spans="1:5" x14ac:dyDescent="0.25">
      <c r="A415" s="308">
        <f t="shared" si="6"/>
        <v>404</v>
      </c>
      <c r="B415" s="312" t="str">
        <f>IF(+'12. Type 2 Emp 2020 Comp'!B424=0," ",+'12. Type 2 Emp 2020 Comp'!B424)</f>
        <v xml:space="preserve"> </v>
      </c>
      <c r="C415" s="442" t="str">
        <f>IF(+'12. Type 2 Emp 2020 Comp'!C424=0," ",+'12. Type 2 Emp 2020 Comp'!C424)</f>
        <v xml:space="preserve"> </v>
      </c>
      <c r="D415" s="312">
        <f>+'12. Type 2 Emp 2020 Comp'!AE424</f>
        <v>0</v>
      </c>
      <c r="E415" s="478">
        <f>IF('11. Type 1 Emp 2020 FTE'!$I$12=1,+'13. Type 2 Emp 2020 FTE'!AF422,'13. Type 2 Emp 2020 FTE'!AG422)</f>
        <v>0</v>
      </c>
    </row>
    <row r="416" spans="1:5" x14ac:dyDescent="0.25">
      <c r="A416" s="308">
        <f t="shared" si="6"/>
        <v>405</v>
      </c>
      <c r="B416" s="312" t="str">
        <f>IF(+'12. Type 2 Emp 2020 Comp'!B425=0," ",+'12. Type 2 Emp 2020 Comp'!B425)</f>
        <v xml:space="preserve"> </v>
      </c>
      <c r="C416" s="442" t="str">
        <f>IF(+'12. Type 2 Emp 2020 Comp'!C425=0," ",+'12. Type 2 Emp 2020 Comp'!C425)</f>
        <v xml:space="preserve"> </v>
      </c>
      <c r="D416" s="312">
        <f>+'12. Type 2 Emp 2020 Comp'!AE425</f>
        <v>0</v>
      </c>
      <c r="E416" s="478">
        <f>IF('11. Type 1 Emp 2020 FTE'!$I$12=1,+'13. Type 2 Emp 2020 FTE'!AF423,'13. Type 2 Emp 2020 FTE'!AG423)</f>
        <v>0</v>
      </c>
    </row>
    <row r="417" spans="1:5" x14ac:dyDescent="0.25">
      <c r="A417" s="308">
        <f t="shared" si="6"/>
        <v>406</v>
      </c>
      <c r="B417" s="312" t="str">
        <f>IF(+'12. Type 2 Emp 2020 Comp'!B426=0," ",+'12. Type 2 Emp 2020 Comp'!B426)</f>
        <v xml:space="preserve"> </v>
      </c>
      <c r="C417" s="442" t="str">
        <f>IF(+'12. Type 2 Emp 2020 Comp'!C426=0," ",+'12. Type 2 Emp 2020 Comp'!C426)</f>
        <v xml:space="preserve"> </v>
      </c>
      <c r="D417" s="312">
        <f>+'12. Type 2 Emp 2020 Comp'!AE426</f>
        <v>0</v>
      </c>
      <c r="E417" s="478">
        <f>IF('11. Type 1 Emp 2020 FTE'!$I$12=1,+'13. Type 2 Emp 2020 FTE'!AF424,'13. Type 2 Emp 2020 FTE'!AG424)</f>
        <v>0</v>
      </c>
    </row>
    <row r="418" spans="1:5" x14ac:dyDescent="0.25">
      <c r="A418" s="308">
        <f t="shared" si="6"/>
        <v>407</v>
      </c>
      <c r="B418" s="312" t="str">
        <f>IF(+'12. Type 2 Emp 2020 Comp'!B427=0," ",+'12. Type 2 Emp 2020 Comp'!B427)</f>
        <v xml:space="preserve"> </v>
      </c>
      <c r="C418" s="442" t="str">
        <f>IF(+'12. Type 2 Emp 2020 Comp'!C427=0," ",+'12. Type 2 Emp 2020 Comp'!C427)</f>
        <v xml:space="preserve"> </v>
      </c>
      <c r="D418" s="312">
        <f>+'12. Type 2 Emp 2020 Comp'!AE427</f>
        <v>0</v>
      </c>
      <c r="E418" s="478">
        <f>IF('11. Type 1 Emp 2020 FTE'!$I$12=1,+'13. Type 2 Emp 2020 FTE'!AF425,'13. Type 2 Emp 2020 FTE'!AG425)</f>
        <v>0</v>
      </c>
    </row>
    <row r="419" spans="1:5" x14ac:dyDescent="0.25">
      <c r="A419" s="308">
        <f t="shared" si="6"/>
        <v>408</v>
      </c>
      <c r="B419" s="312" t="str">
        <f>IF(+'12. Type 2 Emp 2020 Comp'!B428=0," ",+'12. Type 2 Emp 2020 Comp'!B428)</f>
        <v xml:space="preserve"> </v>
      </c>
      <c r="C419" s="442" t="str">
        <f>IF(+'12. Type 2 Emp 2020 Comp'!C428=0," ",+'12. Type 2 Emp 2020 Comp'!C428)</f>
        <v xml:space="preserve"> </v>
      </c>
      <c r="D419" s="312">
        <f>+'12. Type 2 Emp 2020 Comp'!AE428</f>
        <v>0</v>
      </c>
      <c r="E419" s="478">
        <f>IF('11. Type 1 Emp 2020 FTE'!$I$12=1,+'13. Type 2 Emp 2020 FTE'!AF426,'13. Type 2 Emp 2020 FTE'!AG426)</f>
        <v>0</v>
      </c>
    </row>
    <row r="420" spans="1:5" x14ac:dyDescent="0.25">
      <c r="A420" s="308">
        <f t="shared" si="6"/>
        <v>409</v>
      </c>
      <c r="B420" s="312" t="str">
        <f>IF(+'12. Type 2 Emp 2020 Comp'!B429=0," ",+'12. Type 2 Emp 2020 Comp'!B429)</f>
        <v xml:space="preserve"> </v>
      </c>
      <c r="C420" s="442" t="str">
        <f>IF(+'12. Type 2 Emp 2020 Comp'!C429=0," ",+'12. Type 2 Emp 2020 Comp'!C429)</f>
        <v xml:space="preserve"> </v>
      </c>
      <c r="D420" s="312">
        <f>+'12. Type 2 Emp 2020 Comp'!AE429</f>
        <v>0</v>
      </c>
      <c r="E420" s="478">
        <f>IF('11. Type 1 Emp 2020 FTE'!$I$12=1,+'13. Type 2 Emp 2020 FTE'!AF427,'13. Type 2 Emp 2020 FTE'!AG427)</f>
        <v>0</v>
      </c>
    </row>
    <row r="421" spans="1:5" x14ac:dyDescent="0.25">
      <c r="A421" s="308">
        <f t="shared" si="6"/>
        <v>410</v>
      </c>
      <c r="B421" s="312" t="str">
        <f>IF(+'12. Type 2 Emp 2020 Comp'!B430=0," ",+'12. Type 2 Emp 2020 Comp'!B430)</f>
        <v xml:space="preserve"> </v>
      </c>
      <c r="C421" s="442" t="str">
        <f>IF(+'12. Type 2 Emp 2020 Comp'!C430=0," ",+'12. Type 2 Emp 2020 Comp'!C430)</f>
        <v xml:space="preserve"> </v>
      </c>
      <c r="D421" s="312">
        <f>+'12. Type 2 Emp 2020 Comp'!AE430</f>
        <v>0</v>
      </c>
      <c r="E421" s="478">
        <f>IF('11. Type 1 Emp 2020 FTE'!$I$12=1,+'13. Type 2 Emp 2020 FTE'!AF428,'13. Type 2 Emp 2020 FTE'!AG428)</f>
        <v>0</v>
      </c>
    </row>
    <row r="422" spans="1:5" x14ac:dyDescent="0.25">
      <c r="A422" s="308">
        <f t="shared" si="6"/>
        <v>411</v>
      </c>
      <c r="B422" s="312" t="str">
        <f>IF(+'12. Type 2 Emp 2020 Comp'!B431=0," ",+'12. Type 2 Emp 2020 Comp'!B431)</f>
        <v xml:space="preserve"> </v>
      </c>
      <c r="C422" s="442" t="str">
        <f>IF(+'12. Type 2 Emp 2020 Comp'!C431=0," ",+'12. Type 2 Emp 2020 Comp'!C431)</f>
        <v xml:space="preserve"> </v>
      </c>
      <c r="D422" s="312">
        <f>+'12. Type 2 Emp 2020 Comp'!AE431</f>
        <v>0</v>
      </c>
      <c r="E422" s="478">
        <f>IF('11. Type 1 Emp 2020 FTE'!$I$12=1,+'13. Type 2 Emp 2020 FTE'!AF429,'13. Type 2 Emp 2020 FTE'!AG429)</f>
        <v>0</v>
      </c>
    </row>
    <row r="423" spans="1:5" x14ac:dyDescent="0.25">
      <c r="A423" s="308">
        <f t="shared" si="6"/>
        <v>412</v>
      </c>
      <c r="B423" s="312" t="str">
        <f>IF(+'12. Type 2 Emp 2020 Comp'!B432=0," ",+'12. Type 2 Emp 2020 Comp'!B432)</f>
        <v xml:space="preserve"> </v>
      </c>
      <c r="C423" s="442" t="str">
        <f>IF(+'12. Type 2 Emp 2020 Comp'!C432=0," ",+'12. Type 2 Emp 2020 Comp'!C432)</f>
        <v xml:space="preserve"> </v>
      </c>
      <c r="D423" s="312">
        <f>+'12. Type 2 Emp 2020 Comp'!AE432</f>
        <v>0</v>
      </c>
      <c r="E423" s="478">
        <f>IF('11. Type 1 Emp 2020 FTE'!$I$12=1,+'13. Type 2 Emp 2020 FTE'!AF430,'13. Type 2 Emp 2020 FTE'!AG430)</f>
        <v>0</v>
      </c>
    </row>
    <row r="424" spans="1:5" x14ac:dyDescent="0.25">
      <c r="A424" s="308">
        <f t="shared" si="6"/>
        <v>413</v>
      </c>
      <c r="B424" s="312" t="str">
        <f>IF(+'12. Type 2 Emp 2020 Comp'!B433=0," ",+'12. Type 2 Emp 2020 Comp'!B433)</f>
        <v xml:space="preserve"> </v>
      </c>
      <c r="C424" s="442" t="str">
        <f>IF(+'12. Type 2 Emp 2020 Comp'!C433=0," ",+'12. Type 2 Emp 2020 Comp'!C433)</f>
        <v xml:space="preserve"> </v>
      </c>
      <c r="D424" s="312">
        <f>+'12. Type 2 Emp 2020 Comp'!AE433</f>
        <v>0</v>
      </c>
      <c r="E424" s="478">
        <f>IF('11. Type 1 Emp 2020 FTE'!$I$12=1,+'13. Type 2 Emp 2020 FTE'!AF431,'13. Type 2 Emp 2020 FTE'!AG431)</f>
        <v>0</v>
      </c>
    </row>
    <row r="425" spans="1:5" x14ac:dyDescent="0.25">
      <c r="A425" s="308">
        <f t="shared" si="6"/>
        <v>414</v>
      </c>
      <c r="B425" s="312" t="str">
        <f>IF(+'12. Type 2 Emp 2020 Comp'!B434=0," ",+'12. Type 2 Emp 2020 Comp'!B434)</f>
        <v xml:space="preserve"> </v>
      </c>
      <c r="C425" s="442" t="str">
        <f>IF(+'12. Type 2 Emp 2020 Comp'!C434=0," ",+'12. Type 2 Emp 2020 Comp'!C434)</f>
        <v xml:space="preserve"> </v>
      </c>
      <c r="D425" s="312">
        <f>+'12. Type 2 Emp 2020 Comp'!AE434</f>
        <v>0</v>
      </c>
      <c r="E425" s="478">
        <f>IF('11. Type 1 Emp 2020 FTE'!$I$12=1,+'13. Type 2 Emp 2020 FTE'!AF432,'13. Type 2 Emp 2020 FTE'!AG432)</f>
        <v>0</v>
      </c>
    </row>
    <row r="426" spans="1:5" x14ac:dyDescent="0.25">
      <c r="A426" s="308">
        <f t="shared" si="6"/>
        <v>415</v>
      </c>
      <c r="B426" s="312" t="str">
        <f>IF(+'12. Type 2 Emp 2020 Comp'!B435=0," ",+'12. Type 2 Emp 2020 Comp'!B435)</f>
        <v xml:space="preserve"> </v>
      </c>
      <c r="C426" s="442" t="str">
        <f>IF(+'12. Type 2 Emp 2020 Comp'!C435=0," ",+'12. Type 2 Emp 2020 Comp'!C435)</f>
        <v xml:space="preserve"> </v>
      </c>
      <c r="D426" s="312">
        <f>+'12. Type 2 Emp 2020 Comp'!AE435</f>
        <v>0</v>
      </c>
      <c r="E426" s="478">
        <f>IF('11. Type 1 Emp 2020 FTE'!$I$12=1,+'13. Type 2 Emp 2020 FTE'!AF433,'13. Type 2 Emp 2020 FTE'!AG433)</f>
        <v>0</v>
      </c>
    </row>
    <row r="427" spans="1:5" x14ac:dyDescent="0.25">
      <c r="A427" s="308">
        <f t="shared" si="6"/>
        <v>416</v>
      </c>
      <c r="B427" s="312" t="str">
        <f>IF(+'12. Type 2 Emp 2020 Comp'!B436=0," ",+'12. Type 2 Emp 2020 Comp'!B436)</f>
        <v xml:space="preserve"> </v>
      </c>
      <c r="C427" s="442" t="str">
        <f>IF(+'12. Type 2 Emp 2020 Comp'!C436=0," ",+'12. Type 2 Emp 2020 Comp'!C436)</f>
        <v xml:space="preserve"> </v>
      </c>
      <c r="D427" s="312">
        <f>+'12. Type 2 Emp 2020 Comp'!AE436</f>
        <v>0</v>
      </c>
      <c r="E427" s="478">
        <f>IF('11. Type 1 Emp 2020 FTE'!$I$12=1,+'13. Type 2 Emp 2020 FTE'!AF434,'13. Type 2 Emp 2020 FTE'!AG434)</f>
        <v>0</v>
      </c>
    </row>
    <row r="428" spans="1:5" x14ac:dyDescent="0.25">
      <c r="A428" s="308">
        <f t="shared" si="6"/>
        <v>417</v>
      </c>
      <c r="B428" s="312" t="str">
        <f>IF(+'12. Type 2 Emp 2020 Comp'!B437=0," ",+'12. Type 2 Emp 2020 Comp'!B437)</f>
        <v xml:space="preserve"> </v>
      </c>
      <c r="C428" s="442" t="str">
        <f>IF(+'12. Type 2 Emp 2020 Comp'!C437=0," ",+'12. Type 2 Emp 2020 Comp'!C437)</f>
        <v xml:space="preserve"> </v>
      </c>
      <c r="D428" s="312">
        <f>+'12. Type 2 Emp 2020 Comp'!AE437</f>
        <v>0</v>
      </c>
      <c r="E428" s="478">
        <f>IF('11. Type 1 Emp 2020 FTE'!$I$12=1,+'13. Type 2 Emp 2020 FTE'!AF435,'13. Type 2 Emp 2020 FTE'!AG435)</f>
        <v>0</v>
      </c>
    </row>
    <row r="429" spans="1:5" x14ac:dyDescent="0.25">
      <c r="A429" s="308">
        <f t="shared" si="6"/>
        <v>418</v>
      </c>
      <c r="B429" s="312" t="str">
        <f>IF(+'12. Type 2 Emp 2020 Comp'!B438=0," ",+'12. Type 2 Emp 2020 Comp'!B438)</f>
        <v xml:space="preserve"> </v>
      </c>
      <c r="C429" s="442" t="str">
        <f>IF(+'12. Type 2 Emp 2020 Comp'!C438=0," ",+'12. Type 2 Emp 2020 Comp'!C438)</f>
        <v xml:space="preserve"> </v>
      </c>
      <c r="D429" s="312">
        <f>+'12. Type 2 Emp 2020 Comp'!AE438</f>
        <v>0</v>
      </c>
      <c r="E429" s="478">
        <f>IF('11. Type 1 Emp 2020 FTE'!$I$12=1,+'13. Type 2 Emp 2020 FTE'!AF436,'13. Type 2 Emp 2020 FTE'!AG436)</f>
        <v>0</v>
      </c>
    </row>
    <row r="430" spans="1:5" x14ac:dyDescent="0.25">
      <c r="A430" s="308">
        <f t="shared" si="6"/>
        <v>419</v>
      </c>
      <c r="B430" s="312" t="str">
        <f>IF(+'12. Type 2 Emp 2020 Comp'!B439=0," ",+'12. Type 2 Emp 2020 Comp'!B439)</f>
        <v xml:space="preserve"> </v>
      </c>
      <c r="C430" s="442" t="str">
        <f>IF(+'12. Type 2 Emp 2020 Comp'!C439=0," ",+'12. Type 2 Emp 2020 Comp'!C439)</f>
        <v xml:space="preserve"> </v>
      </c>
      <c r="D430" s="312">
        <f>+'12. Type 2 Emp 2020 Comp'!AE439</f>
        <v>0</v>
      </c>
      <c r="E430" s="478">
        <f>IF('11. Type 1 Emp 2020 FTE'!$I$12=1,+'13. Type 2 Emp 2020 FTE'!AF437,'13. Type 2 Emp 2020 FTE'!AG437)</f>
        <v>0</v>
      </c>
    </row>
    <row r="431" spans="1:5" x14ac:dyDescent="0.25">
      <c r="A431" s="308">
        <f t="shared" si="6"/>
        <v>420</v>
      </c>
      <c r="B431" s="312" t="str">
        <f>IF(+'12. Type 2 Emp 2020 Comp'!B440=0," ",+'12. Type 2 Emp 2020 Comp'!B440)</f>
        <v xml:space="preserve"> </v>
      </c>
      <c r="C431" s="442" t="str">
        <f>IF(+'12. Type 2 Emp 2020 Comp'!C440=0," ",+'12. Type 2 Emp 2020 Comp'!C440)</f>
        <v xml:space="preserve"> </v>
      </c>
      <c r="D431" s="312">
        <f>+'12. Type 2 Emp 2020 Comp'!AE440</f>
        <v>0</v>
      </c>
      <c r="E431" s="478">
        <f>IF('11. Type 1 Emp 2020 FTE'!$I$12=1,+'13. Type 2 Emp 2020 FTE'!AF438,'13. Type 2 Emp 2020 FTE'!AG438)</f>
        <v>0</v>
      </c>
    </row>
    <row r="432" spans="1:5" x14ac:dyDescent="0.25">
      <c r="A432" s="308">
        <f t="shared" si="6"/>
        <v>421</v>
      </c>
      <c r="B432" s="312" t="str">
        <f>IF(+'12. Type 2 Emp 2020 Comp'!B441=0," ",+'12. Type 2 Emp 2020 Comp'!B441)</f>
        <v xml:space="preserve"> </v>
      </c>
      <c r="C432" s="442" t="str">
        <f>IF(+'12. Type 2 Emp 2020 Comp'!C441=0," ",+'12. Type 2 Emp 2020 Comp'!C441)</f>
        <v xml:space="preserve"> </v>
      </c>
      <c r="D432" s="312">
        <f>+'12. Type 2 Emp 2020 Comp'!AE441</f>
        <v>0</v>
      </c>
      <c r="E432" s="478">
        <f>IF('11. Type 1 Emp 2020 FTE'!$I$12=1,+'13. Type 2 Emp 2020 FTE'!AF439,'13. Type 2 Emp 2020 FTE'!AG439)</f>
        <v>0</v>
      </c>
    </row>
    <row r="433" spans="1:5" x14ac:dyDescent="0.25">
      <c r="A433" s="308">
        <f t="shared" si="6"/>
        <v>422</v>
      </c>
      <c r="B433" s="312" t="str">
        <f>IF(+'12. Type 2 Emp 2020 Comp'!B442=0," ",+'12. Type 2 Emp 2020 Comp'!B442)</f>
        <v xml:space="preserve"> </v>
      </c>
      <c r="C433" s="442" t="str">
        <f>IF(+'12. Type 2 Emp 2020 Comp'!C442=0," ",+'12. Type 2 Emp 2020 Comp'!C442)</f>
        <v xml:space="preserve"> </v>
      </c>
      <c r="D433" s="312">
        <f>+'12. Type 2 Emp 2020 Comp'!AE442</f>
        <v>0</v>
      </c>
      <c r="E433" s="478">
        <f>IF('11. Type 1 Emp 2020 FTE'!$I$12=1,+'13. Type 2 Emp 2020 FTE'!AF440,'13. Type 2 Emp 2020 FTE'!AG440)</f>
        <v>0</v>
      </c>
    </row>
    <row r="434" spans="1:5" x14ac:dyDescent="0.25">
      <c r="A434" s="308">
        <f t="shared" si="6"/>
        <v>423</v>
      </c>
      <c r="B434" s="312" t="str">
        <f>IF(+'12. Type 2 Emp 2020 Comp'!B443=0," ",+'12. Type 2 Emp 2020 Comp'!B443)</f>
        <v xml:space="preserve"> </v>
      </c>
      <c r="C434" s="442" t="str">
        <f>IF(+'12. Type 2 Emp 2020 Comp'!C443=0," ",+'12. Type 2 Emp 2020 Comp'!C443)</f>
        <v xml:space="preserve"> </v>
      </c>
      <c r="D434" s="312">
        <f>+'12. Type 2 Emp 2020 Comp'!AE443</f>
        <v>0</v>
      </c>
      <c r="E434" s="478">
        <f>IF('11. Type 1 Emp 2020 FTE'!$I$12=1,+'13. Type 2 Emp 2020 FTE'!AF441,'13. Type 2 Emp 2020 FTE'!AG441)</f>
        <v>0</v>
      </c>
    </row>
    <row r="435" spans="1:5" x14ac:dyDescent="0.25">
      <c r="A435" s="308">
        <f t="shared" si="6"/>
        <v>424</v>
      </c>
      <c r="B435" s="312" t="str">
        <f>IF(+'12. Type 2 Emp 2020 Comp'!B444=0," ",+'12. Type 2 Emp 2020 Comp'!B444)</f>
        <v xml:space="preserve"> </v>
      </c>
      <c r="C435" s="442" t="str">
        <f>IF(+'12. Type 2 Emp 2020 Comp'!C444=0," ",+'12. Type 2 Emp 2020 Comp'!C444)</f>
        <v xml:space="preserve"> </v>
      </c>
      <c r="D435" s="312">
        <f>+'12. Type 2 Emp 2020 Comp'!AE444</f>
        <v>0</v>
      </c>
      <c r="E435" s="478">
        <f>IF('11. Type 1 Emp 2020 FTE'!$I$12=1,+'13. Type 2 Emp 2020 FTE'!AF442,'13. Type 2 Emp 2020 FTE'!AG442)</f>
        <v>0</v>
      </c>
    </row>
    <row r="436" spans="1:5" x14ac:dyDescent="0.25">
      <c r="A436" s="308">
        <f t="shared" si="6"/>
        <v>425</v>
      </c>
      <c r="B436" s="312" t="str">
        <f>IF(+'12. Type 2 Emp 2020 Comp'!B445=0," ",+'12. Type 2 Emp 2020 Comp'!B445)</f>
        <v xml:space="preserve"> </v>
      </c>
      <c r="C436" s="442" t="str">
        <f>IF(+'12. Type 2 Emp 2020 Comp'!C445=0," ",+'12. Type 2 Emp 2020 Comp'!C445)</f>
        <v xml:space="preserve"> </v>
      </c>
      <c r="D436" s="312">
        <f>+'12. Type 2 Emp 2020 Comp'!AE445</f>
        <v>0</v>
      </c>
      <c r="E436" s="478">
        <f>IF('11. Type 1 Emp 2020 FTE'!$I$12=1,+'13. Type 2 Emp 2020 FTE'!AF443,'13. Type 2 Emp 2020 FTE'!AG443)</f>
        <v>0</v>
      </c>
    </row>
    <row r="437" spans="1:5" x14ac:dyDescent="0.25">
      <c r="A437" s="308">
        <f t="shared" si="6"/>
        <v>426</v>
      </c>
      <c r="B437" s="312" t="str">
        <f>IF(+'12. Type 2 Emp 2020 Comp'!B446=0," ",+'12. Type 2 Emp 2020 Comp'!B446)</f>
        <v xml:space="preserve"> </v>
      </c>
      <c r="C437" s="442" t="str">
        <f>IF(+'12. Type 2 Emp 2020 Comp'!C446=0," ",+'12. Type 2 Emp 2020 Comp'!C446)</f>
        <v xml:space="preserve"> </v>
      </c>
      <c r="D437" s="312">
        <f>+'12. Type 2 Emp 2020 Comp'!AE446</f>
        <v>0</v>
      </c>
      <c r="E437" s="478">
        <f>IF('11. Type 1 Emp 2020 FTE'!$I$12=1,+'13. Type 2 Emp 2020 FTE'!AF444,'13. Type 2 Emp 2020 FTE'!AG444)</f>
        <v>0</v>
      </c>
    </row>
    <row r="438" spans="1:5" x14ac:dyDescent="0.25">
      <c r="A438" s="308">
        <f t="shared" si="6"/>
        <v>427</v>
      </c>
      <c r="B438" s="312" t="str">
        <f>IF(+'12. Type 2 Emp 2020 Comp'!B447=0," ",+'12. Type 2 Emp 2020 Comp'!B447)</f>
        <v xml:space="preserve"> </v>
      </c>
      <c r="C438" s="442" t="str">
        <f>IF(+'12. Type 2 Emp 2020 Comp'!C447=0," ",+'12. Type 2 Emp 2020 Comp'!C447)</f>
        <v xml:space="preserve"> </v>
      </c>
      <c r="D438" s="312">
        <f>+'12. Type 2 Emp 2020 Comp'!AE447</f>
        <v>0</v>
      </c>
      <c r="E438" s="478">
        <f>IF('11. Type 1 Emp 2020 FTE'!$I$12=1,+'13. Type 2 Emp 2020 FTE'!AF445,'13. Type 2 Emp 2020 FTE'!AG445)</f>
        <v>0</v>
      </c>
    </row>
    <row r="439" spans="1:5" x14ac:dyDescent="0.25">
      <c r="A439" s="308">
        <f t="shared" si="6"/>
        <v>428</v>
      </c>
      <c r="B439" s="312" t="str">
        <f>IF(+'12. Type 2 Emp 2020 Comp'!B448=0," ",+'12. Type 2 Emp 2020 Comp'!B448)</f>
        <v xml:space="preserve"> </v>
      </c>
      <c r="C439" s="442" t="str">
        <f>IF(+'12. Type 2 Emp 2020 Comp'!C448=0," ",+'12. Type 2 Emp 2020 Comp'!C448)</f>
        <v xml:space="preserve"> </v>
      </c>
      <c r="D439" s="312">
        <f>+'12. Type 2 Emp 2020 Comp'!AE448</f>
        <v>0</v>
      </c>
      <c r="E439" s="478">
        <f>IF('11. Type 1 Emp 2020 FTE'!$I$12=1,+'13. Type 2 Emp 2020 FTE'!AF446,'13. Type 2 Emp 2020 FTE'!AG446)</f>
        <v>0</v>
      </c>
    </row>
    <row r="440" spans="1:5" x14ac:dyDescent="0.25">
      <c r="A440" s="308">
        <f t="shared" si="6"/>
        <v>429</v>
      </c>
      <c r="B440" s="312" t="str">
        <f>IF(+'12. Type 2 Emp 2020 Comp'!B449=0," ",+'12. Type 2 Emp 2020 Comp'!B449)</f>
        <v xml:space="preserve"> </v>
      </c>
      <c r="C440" s="442" t="str">
        <f>IF(+'12. Type 2 Emp 2020 Comp'!C449=0," ",+'12. Type 2 Emp 2020 Comp'!C449)</f>
        <v xml:space="preserve"> </v>
      </c>
      <c r="D440" s="312">
        <f>+'12. Type 2 Emp 2020 Comp'!AE449</f>
        <v>0</v>
      </c>
      <c r="E440" s="478">
        <f>IF('11. Type 1 Emp 2020 FTE'!$I$12=1,+'13. Type 2 Emp 2020 FTE'!AF447,'13. Type 2 Emp 2020 FTE'!AG447)</f>
        <v>0</v>
      </c>
    </row>
    <row r="441" spans="1:5" x14ac:dyDescent="0.25">
      <c r="A441" s="308">
        <f t="shared" si="6"/>
        <v>430</v>
      </c>
      <c r="B441" s="312" t="str">
        <f>IF(+'12. Type 2 Emp 2020 Comp'!B450=0," ",+'12. Type 2 Emp 2020 Comp'!B450)</f>
        <v xml:space="preserve"> </v>
      </c>
      <c r="C441" s="442" t="str">
        <f>IF(+'12. Type 2 Emp 2020 Comp'!C450=0," ",+'12. Type 2 Emp 2020 Comp'!C450)</f>
        <v xml:space="preserve"> </v>
      </c>
      <c r="D441" s="312">
        <f>+'12. Type 2 Emp 2020 Comp'!AE450</f>
        <v>0</v>
      </c>
      <c r="E441" s="478">
        <f>IF('11. Type 1 Emp 2020 FTE'!$I$12=1,+'13. Type 2 Emp 2020 FTE'!AF448,'13. Type 2 Emp 2020 FTE'!AG448)</f>
        <v>0</v>
      </c>
    </row>
    <row r="442" spans="1:5" x14ac:dyDescent="0.25">
      <c r="A442" s="308">
        <f t="shared" si="6"/>
        <v>431</v>
      </c>
      <c r="B442" s="312" t="str">
        <f>IF(+'12. Type 2 Emp 2020 Comp'!B451=0," ",+'12. Type 2 Emp 2020 Comp'!B451)</f>
        <v xml:space="preserve"> </v>
      </c>
      <c r="C442" s="442" t="str">
        <f>IF(+'12. Type 2 Emp 2020 Comp'!C451=0," ",+'12. Type 2 Emp 2020 Comp'!C451)</f>
        <v xml:space="preserve"> </v>
      </c>
      <c r="D442" s="312">
        <f>+'12. Type 2 Emp 2020 Comp'!AE451</f>
        <v>0</v>
      </c>
      <c r="E442" s="478">
        <f>IF('11. Type 1 Emp 2020 FTE'!$I$12=1,+'13. Type 2 Emp 2020 FTE'!AF449,'13. Type 2 Emp 2020 FTE'!AG449)</f>
        <v>0</v>
      </c>
    </row>
    <row r="443" spans="1:5" x14ac:dyDescent="0.25">
      <c r="A443" s="308">
        <f t="shared" si="6"/>
        <v>432</v>
      </c>
      <c r="B443" s="312" t="str">
        <f>IF(+'12. Type 2 Emp 2020 Comp'!B452=0," ",+'12. Type 2 Emp 2020 Comp'!B452)</f>
        <v xml:space="preserve"> </v>
      </c>
      <c r="C443" s="442" t="str">
        <f>IF(+'12. Type 2 Emp 2020 Comp'!C452=0," ",+'12. Type 2 Emp 2020 Comp'!C452)</f>
        <v xml:space="preserve"> </v>
      </c>
      <c r="D443" s="312">
        <f>+'12. Type 2 Emp 2020 Comp'!AE452</f>
        <v>0</v>
      </c>
      <c r="E443" s="478">
        <f>IF('11. Type 1 Emp 2020 FTE'!$I$12=1,+'13. Type 2 Emp 2020 FTE'!AF450,'13. Type 2 Emp 2020 FTE'!AG450)</f>
        <v>0</v>
      </c>
    </row>
    <row r="444" spans="1:5" x14ac:dyDescent="0.25">
      <c r="A444" s="308">
        <f t="shared" si="6"/>
        <v>433</v>
      </c>
      <c r="B444" s="312" t="str">
        <f>IF(+'12. Type 2 Emp 2020 Comp'!B453=0," ",+'12. Type 2 Emp 2020 Comp'!B453)</f>
        <v xml:space="preserve"> </v>
      </c>
      <c r="C444" s="442" t="str">
        <f>IF(+'12. Type 2 Emp 2020 Comp'!C453=0," ",+'12. Type 2 Emp 2020 Comp'!C453)</f>
        <v xml:space="preserve"> </v>
      </c>
      <c r="D444" s="312">
        <f>+'12. Type 2 Emp 2020 Comp'!AE453</f>
        <v>0</v>
      </c>
      <c r="E444" s="478">
        <f>IF('11. Type 1 Emp 2020 FTE'!$I$12=1,+'13. Type 2 Emp 2020 FTE'!AF451,'13. Type 2 Emp 2020 FTE'!AG451)</f>
        <v>0</v>
      </c>
    </row>
    <row r="445" spans="1:5" x14ac:dyDescent="0.25">
      <c r="A445" s="308">
        <f t="shared" si="6"/>
        <v>434</v>
      </c>
      <c r="B445" s="312" t="str">
        <f>IF(+'12. Type 2 Emp 2020 Comp'!B454=0," ",+'12. Type 2 Emp 2020 Comp'!B454)</f>
        <v xml:space="preserve"> </v>
      </c>
      <c r="C445" s="442" t="str">
        <f>IF(+'12. Type 2 Emp 2020 Comp'!C454=0," ",+'12. Type 2 Emp 2020 Comp'!C454)</f>
        <v xml:space="preserve"> </v>
      </c>
      <c r="D445" s="312">
        <f>+'12. Type 2 Emp 2020 Comp'!AE454</f>
        <v>0</v>
      </c>
      <c r="E445" s="478">
        <f>IF('11. Type 1 Emp 2020 FTE'!$I$12=1,+'13. Type 2 Emp 2020 FTE'!AF452,'13. Type 2 Emp 2020 FTE'!AG452)</f>
        <v>0</v>
      </c>
    </row>
    <row r="446" spans="1:5" x14ac:dyDescent="0.25">
      <c r="A446" s="308">
        <f t="shared" si="6"/>
        <v>435</v>
      </c>
      <c r="B446" s="312" t="str">
        <f>IF(+'12. Type 2 Emp 2020 Comp'!B455=0," ",+'12. Type 2 Emp 2020 Comp'!B455)</f>
        <v xml:space="preserve"> </v>
      </c>
      <c r="C446" s="442" t="str">
        <f>IF(+'12. Type 2 Emp 2020 Comp'!C455=0," ",+'12. Type 2 Emp 2020 Comp'!C455)</f>
        <v xml:space="preserve"> </v>
      </c>
      <c r="D446" s="312">
        <f>+'12. Type 2 Emp 2020 Comp'!AE455</f>
        <v>0</v>
      </c>
      <c r="E446" s="478">
        <f>IF('11. Type 1 Emp 2020 FTE'!$I$12=1,+'13. Type 2 Emp 2020 FTE'!AF453,'13. Type 2 Emp 2020 FTE'!AG453)</f>
        <v>0</v>
      </c>
    </row>
    <row r="447" spans="1:5" x14ac:dyDescent="0.25">
      <c r="A447" s="308">
        <f t="shared" si="6"/>
        <v>436</v>
      </c>
      <c r="B447" s="312" t="str">
        <f>IF(+'12. Type 2 Emp 2020 Comp'!B456=0," ",+'12. Type 2 Emp 2020 Comp'!B456)</f>
        <v xml:space="preserve"> </v>
      </c>
      <c r="C447" s="442" t="str">
        <f>IF(+'12. Type 2 Emp 2020 Comp'!C456=0," ",+'12. Type 2 Emp 2020 Comp'!C456)</f>
        <v xml:space="preserve"> </v>
      </c>
      <c r="D447" s="312">
        <f>+'12. Type 2 Emp 2020 Comp'!AE456</f>
        <v>0</v>
      </c>
      <c r="E447" s="478">
        <f>IF('11. Type 1 Emp 2020 FTE'!$I$12=1,+'13. Type 2 Emp 2020 FTE'!AF454,'13. Type 2 Emp 2020 FTE'!AG454)</f>
        <v>0</v>
      </c>
    </row>
    <row r="448" spans="1:5" x14ac:dyDescent="0.25">
      <c r="A448" s="308">
        <f t="shared" si="6"/>
        <v>437</v>
      </c>
      <c r="B448" s="312" t="str">
        <f>IF(+'12. Type 2 Emp 2020 Comp'!B457=0," ",+'12. Type 2 Emp 2020 Comp'!B457)</f>
        <v xml:space="preserve"> </v>
      </c>
      <c r="C448" s="442" t="str">
        <f>IF(+'12. Type 2 Emp 2020 Comp'!C457=0," ",+'12. Type 2 Emp 2020 Comp'!C457)</f>
        <v xml:space="preserve"> </v>
      </c>
      <c r="D448" s="312">
        <f>+'12. Type 2 Emp 2020 Comp'!AE457</f>
        <v>0</v>
      </c>
      <c r="E448" s="478">
        <f>IF('11. Type 1 Emp 2020 FTE'!$I$12=1,+'13. Type 2 Emp 2020 FTE'!AF455,'13. Type 2 Emp 2020 FTE'!AG455)</f>
        <v>0</v>
      </c>
    </row>
    <row r="449" spans="1:5" x14ac:dyDescent="0.25">
      <c r="A449" s="308">
        <f t="shared" si="6"/>
        <v>438</v>
      </c>
      <c r="B449" s="312" t="str">
        <f>IF(+'12. Type 2 Emp 2020 Comp'!B458=0," ",+'12. Type 2 Emp 2020 Comp'!B458)</f>
        <v xml:space="preserve"> </v>
      </c>
      <c r="C449" s="442" t="str">
        <f>IF(+'12. Type 2 Emp 2020 Comp'!C458=0," ",+'12. Type 2 Emp 2020 Comp'!C458)</f>
        <v xml:space="preserve"> </v>
      </c>
      <c r="D449" s="312">
        <f>+'12. Type 2 Emp 2020 Comp'!AE458</f>
        <v>0</v>
      </c>
      <c r="E449" s="478">
        <f>IF('11. Type 1 Emp 2020 FTE'!$I$12=1,+'13. Type 2 Emp 2020 FTE'!AF456,'13. Type 2 Emp 2020 FTE'!AG456)</f>
        <v>0</v>
      </c>
    </row>
    <row r="450" spans="1:5" x14ac:dyDescent="0.25">
      <c r="A450" s="308">
        <f t="shared" si="6"/>
        <v>439</v>
      </c>
      <c r="B450" s="312" t="str">
        <f>IF(+'12. Type 2 Emp 2020 Comp'!B459=0," ",+'12. Type 2 Emp 2020 Comp'!B459)</f>
        <v xml:space="preserve"> </v>
      </c>
      <c r="C450" s="442" t="str">
        <f>IF(+'12. Type 2 Emp 2020 Comp'!C459=0," ",+'12. Type 2 Emp 2020 Comp'!C459)</f>
        <v xml:space="preserve"> </v>
      </c>
      <c r="D450" s="312">
        <f>+'12. Type 2 Emp 2020 Comp'!AE459</f>
        <v>0</v>
      </c>
      <c r="E450" s="478">
        <f>IF('11. Type 1 Emp 2020 FTE'!$I$12=1,+'13. Type 2 Emp 2020 FTE'!AF457,'13. Type 2 Emp 2020 FTE'!AG457)</f>
        <v>0</v>
      </c>
    </row>
    <row r="451" spans="1:5" x14ac:dyDescent="0.25">
      <c r="A451" s="308">
        <f t="shared" si="6"/>
        <v>440</v>
      </c>
      <c r="B451" s="312" t="str">
        <f>IF(+'12. Type 2 Emp 2020 Comp'!B460=0," ",+'12. Type 2 Emp 2020 Comp'!B460)</f>
        <v xml:space="preserve"> </v>
      </c>
      <c r="C451" s="442" t="str">
        <f>IF(+'12. Type 2 Emp 2020 Comp'!C460=0," ",+'12. Type 2 Emp 2020 Comp'!C460)</f>
        <v xml:space="preserve"> </v>
      </c>
      <c r="D451" s="312">
        <f>+'12. Type 2 Emp 2020 Comp'!AE460</f>
        <v>0</v>
      </c>
      <c r="E451" s="478">
        <f>IF('11. Type 1 Emp 2020 FTE'!$I$12=1,+'13. Type 2 Emp 2020 FTE'!AF458,'13. Type 2 Emp 2020 FTE'!AG458)</f>
        <v>0</v>
      </c>
    </row>
    <row r="452" spans="1:5" x14ac:dyDescent="0.25">
      <c r="A452" s="308">
        <f t="shared" si="6"/>
        <v>441</v>
      </c>
      <c r="B452" s="312" t="str">
        <f>IF(+'12. Type 2 Emp 2020 Comp'!B461=0," ",+'12. Type 2 Emp 2020 Comp'!B461)</f>
        <v xml:space="preserve"> </v>
      </c>
      <c r="C452" s="442" t="str">
        <f>IF(+'12. Type 2 Emp 2020 Comp'!C461=0," ",+'12. Type 2 Emp 2020 Comp'!C461)</f>
        <v xml:space="preserve"> </v>
      </c>
      <c r="D452" s="312">
        <f>+'12. Type 2 Emp 2020 Comp'!AE461</f>
        <v>0</v>
      </c>
      <c r="E452" s="478">
        <f>IF('11. Type 1 Emp 2020 FTE'!$I$12=1,+'13. Type 2 Emp 2020 FTE'!AF459,'13. Type 2 Emp 2020 FTE'!AG459)</f>
        <v>0</v>
      </c>
    </row>
    <row r="453" spans="1:5" x14ac:dyDescent="0.25">
      <c r="A453" s="308">
        <f t="shared" si="6"/>
        <v>442</v>
      </c>
      <c r="B453" s="312" t="str">
        <f>IF(+'12. Type 2 Emp 2020 Comp'!B462=0," ",+'12. Type 2 Emp 2020 Comp'!B462)</f>
        <v xml:space="preserve"> </v>
      </c>
      <c r="C453" s="442" t="str">
        <f>IF(+'12. Type 2 Emp 2020 Comp'!C462=0," ",+'12. Type 2 Emp 2020 Comp'!C462)</f>
        <v xml:space="preserve"> </v>
      </c>
      <c r="D453" s="312">
        <f>+'12. Type 2 Emp 2020 Comp'!AE462</f>
        <v>0</v>
      </c>
      <c r="E453" s="478">
        <f>IF('11. Type 1 Emp 2020 FTE'!$I$12=1,+'13. Type 2 Emp 2020 FTE'!AF460,'13. Type 2 Emp 2020 FTE'!AG460)</f>
        <v>0</v>
      </c>
    </row>
    <row r="454" spans="1:5" x14ac:dyDescent="0.25">
      <c r="A454" s="308">
        <f t="shared" si="6"/>
        <v>443</v>
      </c>
      <c r="B454" s="312" t="str">
        <f>IF(+'12. Type 2 Emp 2020 Comp'!B463=0," ",+'12. Type 2 Emp 2020 Comp'!B463)</f>
        <v xml:space="preserve"> </v>
      </c>
      <c r="C454" s="442" t="str">
        <f>IF(+'12. Type 2 Emp 2020 Comp'!C463=0," ",+'12. Type 2 Emp 2020 Comp'!C463)</f>
        <v xml:space="preserve"> </v>
      </c>
      <c r="D454" s="312">
        <f>+'12. Type 2 Emp 2020 Comp'!AE463</f>
        <v>0</v>
      </c>
      <c r="E454" s="478">
        <f>IF('11. Type 1 Emp 2020 FTE'!$I$12=1,+'13. Type 2 Emp 2020 FTE'!AF461,'13. Type 2 Emp 2020 FTE'!AG461)</f>
        <v>0</v>
      </c>
    </row>
    <row r="455" spans="1:5" x14ac:dyDescent="0.25">
      <c r="A455" s="308">
        <f t="shared" si="6"/>
        <v>444</v>
      </c>
      <c r="B455" s="312" t="str">
        <f>IF(+'12. Type 2 Emp 2020 Comp'!B464=0," ",+'12. Type 2 Emp 2020 Comp'!B464)</f>
        <v xml:space="preserve"> </v>
      </c>
      <c r="C455" s="442" t="str">
        <f>IF(+'12. Type 2 Emp 2020 Comp'!C464=0," ",+'12. Type 2 Emp 2020 Comp'!C464)</f>
        <v xml:space="preserve"> </v>
      </c>
      <c r="D455" s="312">
        <f>+'12. Type 2 Emp 2020 Comp'!AE464</f>
        <v>0</v>
      </c>
      <c r="E455" s="478">
        <f>IF('11. Type 1 Emp 2020 FTE'!$I$12=1,+'13. Type 2 Emp 2020 FTE'!AF462,'13. Type 2 Emp 2020 FTE'!AG462)</f>
        <v>0</v>
      </c>
    </row>
    <row r="456" spans="1:5" x14ac:dyDescent="0.25">
      <c r="A456" s="308">
        <f t="shared" si="6"/>
        <v>445</v>
      </c>
      <c r="B456" s="312" t="str">
        <f>IF(+'12. Type 2 Emp 2020 Comp'!B465=0," ",+'12. Type 2 Emp 2020 Comp'!B465)</f>
        <v xml:space="preserve"> </v>
      </c>
      <c r="C456" s="442" t="str">
        <f>IF(+'12. Type 2 Emp 2020 Comp'!C465=0," ",+'12. Type 2 Emp 2020 Comp'!C465)</f>
        <v xml:space="preserve"> </v>
      </c>
      <c r="D456" s="312">
        <f>+'12. Type 2 Emp 2020 Comp'!AE465</f>
        <v>0</v>
      </c>
      <c r="E456" s="478">
        <f>IF('11. Type 1 Emp 2020 FTE'!$I$12=1,+'13. Type 2 Emp 2020 FTE'!AF463,'13. Type 2 Emp 2020 FTE'!AG463)</f>
        <v>0</v>
      </c>
    </row>
    <row r="457" spans="1:5" x14ac:dyDescent="0.25">
      <c r="A457" s="308">
        <f t="shared" si="6"/>
        <v>446</v>
      </c>
      <c r="B457" s="312" t="str">
        <f>IF(+'12. Type 2 Emp 2020 Comp'!B466=0," ",+'12. Type 2 Emp 2020 Comp'!B466)</f>
        <v xml:space="preserve"> </v>
      </c>
      <c r="C457" s="442" t="str">
        <f>IF(+'12. Type 2 Emp 2020 Comp'!C466=0," ",+'12. Type 2 Emp 2020 Comp'!C466)</f>
        <v xml:space="preserve"> </v>
      </c>
      <c r="D457" s="312">
        <f>+'12. Type 2 Emp 2020 Comp'!AE466</f>
        <v>0</v>
      </c>
      <c r="E457" s="478">
        <f>IF('11. Type 1 Emp 2020 FTE'!$I$12=1,+'13. Type 2 Emp 2020 FTE'!AF464,'13. Type 2 Emp 2020 FTE'!AG464)</f>
        <v>0</v>
      </c>
    </row>
    <row r="458" spans="1:5" x14ac:dyDescent="0.25">
      <c r="A458" s="308">
        <f t="shared" si="6"/>
        <v>447</v>
      </c>
      <c r="B458" s="312" t="str">
        <f>IF(+'12. Type 2 Emp 2020 Comp'!B467=0," ",+'12. Type 2 Emp 2020 Comp'!B467)</f>
        <v xml:space="preserve"> </v>
      </c>
      <c r="C458" s="442" t="str">
        <f>IF(+'12. Type 2 Emp 2020 Comp'!C467=0," ",+'12. Type 2 Emp 2020 Comp'!C467)</f>
        <v xml:space="preserve"> </v>
      </c>
      <c r="D458" s="312">
        <f>+'12. Type 2 Emp 2020 Comp'!AE467</f>
        <v>0</v>
      </c>
      <c r="E458" s="478">
        <f>IF('11. Type 1 Emp 2020 FTE'!$I$12=1,+'13. Type 2 Emp 2020 FTE'!AF465,'13. Type 2 Emp 2020 FTE'!AG465)</f>
        <v>0</v>
      </c>
    </row>
    <row r="459" spans="1:5" x14ac:dyDescent="0.25">
      <c r="A459" s="308">
        <f t="shared" si="6"/>
        <v>448</v>
      </c>
      <c r="B459" s="312" t="str">
        <f>IF(+'12. Type 2 Emp 2020 Comp'!B468=0," ",+'12. Type 2 Emp 2020 Comp'!B468)</f>
        <v xml:space="preserve"> </v>
      </c>
      <c r="C459" s="442" t="str">
        <f>IF(+'12. Type 2 Emp 2020 Comp'!C468=0," ",+'12. Type 2 Emp 2020 Comp'!C468)</f>
        <v xml:space="preserve"> </v>
      </c>
      <c r="D459" s="312">
        <f>+'12. Type 2 Emp 2020 Comp'!AE468</f>
        <v>0</v>
      </c>
      <c r="E459" s="478">
        <f>IF('11. Type 1 Emp 2020 FTE'!$I$12=1,+'13. Type 2 Emp 2020 FTE'!AF466,'13. Type 2 Emp 2020 FTE'!AG466)</f>
        <v>0</v>
      </c>
    </row>
    <row r="460" spans="1:5" x14ac:dyDescent="0.25">
      <c r="A460" s="308">
        <f t="shared" si="6"/>
        <v>449</v>
      </c>
      <c r="B460" s="312" t="str">
        <f>IF(+'12. Type 2 Emp 2020 Comp'!B469=0," ",+'12. Type 2 Emp 2020 Comp'!B469)</f>
        <v xml:space="preserve"> </v>
      </c>
      <c r="C460" s="442" t="str">
        <f>IF(+'12. Type 2 Emp 2020 Comp'!C469=0," ",+'12. Type 2 Emp 2020 Comp'!C469)</f>
        <v xml:space="preserve"> </v>
      </c>
      <c r="D460" s="312">
        <f>+'12. Type 2 Emp 2020 Comp'!AE469</f>
        <v>0</v>
      </c>
      <c r="E460" s="478">
        <f>IF('11. Type 1 Emp 2020 FTE'!$I$12=1,+'13. Type 2 Emp 2020 FTE'!AF467,'13. Type 2 Emp 2020 FTE'!AG467)</f>
        <v>0</v>
      </c>
    </row>
    <row r="461" spans="1:5" x14ac:dyDescent="0.25">
      <c r="A461" s="308">
        <f t="shared" si="6"/>
        <v>450</v>
      </c>
      <c r="B461" s="312" t="str">
        <f>IF(+'12. Type 2 Emp 2020 Comp'!B470=0," ",+'12. Type 2 Emp 2020 Comp'!B470)</f>
        <v xml:space="preserve"> </v>
      </c>
      <c r="C461" s="442" t="str">
        <f>IF(+'12. Type 2 Emp 2020 Comp'!C470=0," ",+'12. Type 2 Emp 2020 Comp'!C470)</f>
        <v xml:space="preserve"> </v>
      </c>
      <c r="D461" s="312">
        <f>+'12. Type 2 Emp 2020 Comp'!AE470</f>
        <v>0</v>
      </c>
      <c r="E461" s="478">
        <f>IF('11. Type 1 Emp 2020 FTE'!$I$12=1,+'13. Type 2 Emp 2020 FTE'!AF468,'13. Type 2 Emp 2020 FTE'!AG468)</f>
        <v>0</v>
      </c>
    </row>
    <row r="462" spans="1:5" x14ac:dyDescent="0.25">
      <c r="A462" s="308">
        <f t="shared" ref="A462:A525" si="7">+A461+1</f>
        <v>451</v>
      </c>
      <c r="B462" s="312" t="str">
        <f>IF(+'12. Type 2 Emp 2020 Comp'!B471=0," ",+'12. Type 2 Emp 2020 Comp'!B471)</f>
        <v xml:space="preserve"> </v>
      </c>
      <c r="C462" s="442" t="str">
        <f>IF(+'12. Type 2 Emp 2020 Comp'!C471=0," ",+'12. Type 2 Emp 2020 Comp'!C471)</f>
        <v xml:space="preserve"> </v>
      </c>
      <c r="D462" s="312">
        <f>+'12. Type 2 Emp 2020 Comp'!AE471</f>
        <v>0</v>
      </c>
      <c r="E462" s="478">
        <f>IF('11. Type 1 Emp 2020 FTE'!$I$12=1,+'13. Type 2 Emp 2020 FTE'!AF469,'13. Type 2 Emp 2020 FTE'!AG469)</f>
        <v>0</v>
      </c>
    </row>
    <row r="463" spans="1:5" x14ac:dyDescent="0.25">
      <c r="A463" s="308">
        <f t="shared" si="7"/>
        <v>452</v>
      </c>
      <c r="B463" s="312" t="str">
        <f>IF(+'12. Type 2 Emp 2020 Comp'!B472=0," ",+'12. Type 2 Emp 2020 Comp'!B472)</f>
        <v xml:space="preserve"> </v>
      </c>
      <c r="C463" s="442" t="str">
        <f>IF(+'12. Type 2 Emp 2020 Comp'!C472=0," ",+'12. Type 2 Emp 2020 Comp'!C472)</f>
        <v xml:space="preserve"> </v>
      </c>
      <c r="D463" s="312">
        <f>+'12. Type 2 Emp 2020 Comp'!AE472</f>
        <v>0</v>
      </c>
      <c r="E463" s="478">
        <f>IF('11. Type 1 Emp 2020 FTE'!$I$12=1,+'13. Type 2 Emp 2020 FTE'!AF470,'13. Type 2 Emp 2020 FTE'!AG470)</f>
        <v>0</v>
      </c>
    </row>
    <row r="464" spans="1:5" x14ac:dyDescent="0.25">
      <c r="A464" s="308">
        <f t="shared" si="7"/>
        <v>453</v>
      </c>
      <c r="B464" s="312" t="str">
        <f>IF(+'12. Type 2 Emp 2020 Comp'!B473=0," ",+'12. Type 2 Emp 2020 Comp'!B473)</f>
        <v xml:space="preserve"> </v>
      </c>
      <c r="C464" s="442" t="str">
        <f>IF(+'12. Type 2 Emp 2020 Comp'!C473=0," ",+'12. Type 2 Emp 2020 Comp'!C473)</f>
        <v xml:space="preserve"> </v>
      </c>
      <c r="D464" s="312">
        <f>+'12. Type 2 Emp 2020 Comp'!AE473</f>
        <v>0</v>
      </c>
      <c r="E464" s="478">
        <f>IF('11. Type 1 Emp 2020 FTE'!$I$12=1,+'13. Type 2 Emp 2020 FTE'!AF471,'13. Type 2 Emp 2020 FTE'!AG471)</f>
        <v>0</v>
      </c>
    </row>
    <row r="465" spans="1:5" x14ac:dyDescent="0.25">
      <c r="A465" s="308">
        <f t="shared" si="7"/>
        <v>454</v>
      </c>
      <c r="B465" s="312" t="str">
        <f>IF(+'12. Type 2 Emp 2020 Comp'!B474=0," ",+'12. Type 2 Emp 2020 Comp'!B474)</f>
        <v xml:space="preserve"> </v>
      </c>
      <c r="C465" s="442" t="str">
        <f>IF(+'12. Type 2 Emp 2020 Comp'!C474=0," ",+'12. Type 2 Emp 2020 Comp'!C474)</f>
        <v xml:space="preserve"> </v>
      </c>
      <c r="D465" s="312">
        <f>+'12. Type 2 Emp 2020 Comp'!AE474</f>
        <v>0</v>
      </c>
      <c r="E465" s="478">
        <f>IF('11. Type 1 Emp 2020 FTE'!$I$12=1,+'13. Type 2 Emp 2020 FTE'!AF472,'13. Type 2 Emp 2020 FTE'!AG472)</f>
        <v>0</v>
      </c>
    </row>
    <row r="466" spans="1:5" x14ac:dyDescent="0.25">
      <c r="A466" s="308">
        <f t="shared" si="7"/>
        <v>455</v>
      </c>
      <c r="B466" s="312" t="str">
        <f>IF(+'12. Type 2 Emp 2020 Comp'!B475=0," ",+'12. Type 2 Emp 2020 Comp'!B475)</f>
        <v xml:space="preserve"> </v>
      </c>
      <c r="C466" s="442" t="str">
        <f>IF(+'12. Type 2 Emp 2020 Comp'!C475=0," ",+'12. Type 2 Emp 2020 Comp'!C475)</f>
        <v xml:space="preserve"> </v>
      </c>
      <c r="D466" s="312">
        <f>+'12. Type 2 Emp 2020 Comp'!AE475</f>
        <v>0</v>
      </c>
      <c r="E466" s="478">
        <f>IF('11. Type 1 Emp 2020 FTE'!$I$12=1,+'13. Type 2 Emp 2020 FTE'!AF473,'13. Type 2 Emp 2020 FTE'!AG473)</f>
        <v>0</v>
      </c>
    </row>
    <row r="467" spans="1:5" x14ac:dyDescent="0.25">
      <c r="A467" s="308">
        <f t="shared" si="7"/>
        <v>456</v>
      </c>
      <c r="B467" s="312" t="str">
        <f>IF(+'12. Type 2 Emp 2020 Comp'!B476=0," ",+'12. Type 2 Emp 2020 Comp'!B476)</f>
        <v xml:space="preserve"> </v>
      </c>
      <c r="C467" s="442" t="str">
        <f>IF(+'12. Type 2 Emp 2020 Comp'!C476=0," ",+'12. Type 2 Emp 2020 Comp'!C476)</f>
        <v xml:space="preserve"> </v>
      </c>
      <c r="D467" s="312">
        <f>+'12. Type 2 Emp 2020 Comp'!AE476</f>
        <v>0</v>
      </c>
      <c r="E467" s="478">
        <f>IF('11. Type 1 Emp 2020 FTE'!$I$12=1,+'13. Type 2 Emp 2020 FTE'!AF474,'13. Type 2 Emp 2020 FTE'!AG474)</f>
        <v>0</v>
      </c>
    </row>
    <row r="468" spans="1:5" x14ac:dyDescent="0.25">
      <c r="A468" s="308">
        <f t="shared" si="7"/>
        <v>457</v>
      </c>
      <c r="B468" s="312" t="str">
        <f>IF(+'12. Type 2 Emp 2020 Comp'!B477=0," ",+'12. Type 2 Emp 2020 Comp'!B477)</f>
        <v xml:space="preserve"> </v>
      </c>
      <c r="C468" s="442" t="str">
        <f>IF(+'12. Type 2 Emp 2020 Comp'!C477=0," ",+'12. Type 2 Emp 2020 Comp'!C477)</f>
        <v xml:space="preserve"> </v>
      </c>
      <c r="D468" s="312">
        <f>+'12. Type 2 Emp 2020 Comp'!AE477</f>
        <v>0</v>
      </c>
      <c r="E468" s="478">
        <f>IF('11. Type 1 Emp 2020 FTE'!$I$12=1,+'13. Type 2 Emp 2020 FTE'!AF475,'13. Type 2 Emp 2020 FTE'!AG475)</f>
        <v>0</v>
      </c>
    </row>
    <row r="469" spans="1:5" x14ac:dyDescent="0.25">
      <c r="A469" s="308">
        <f t="shared" si="7"/>
        <v>458</v>
      </c>
      <c r="B469" s="312" t="str">
        <f>IF(+'12. Type 2 Emp 2020 Comp'!B478=0," ",+'12. Type 2 Emp 2020 Comp'!B478)</f>
        <v xml:space="preserve"> </v>
      </c>
      <c r="C469" s="442" t="str">
        <f>IF(+'12. Type 2 Emp 2020 Comp'!C478=0," ",+'12. Type 2 Emp 2020 Comp'!C478)</f>
        <v xml:space="preserve"> </v>
      </c>
      <c r="D469" s="312">
        <f>+'12. Type 2 Emp 2020 Comp'!AE478</f>
        <v>0</v>
      </c>
      <c r="E469" s="478">
        <f>IF('11. Type 1 Emp 2020 FTE'!$I$12=1,+'13. Type 2 Emp 2020 FTE'!AF476,'13. Type 2 Emp 2020 FTE'!AG476)</f>
        <v>0</v>
      </c>
    </row>
    <row r="470" spans="1:5" x14ac:dyDescent="0.25">
      <c r="A470" s="308">
        <f t="shared" si="7"/>
        <v>459</v>
      </c>
      <c r="B470" s="312" t="str">
        <f>IF(+'12. Type 2 Emp 2020 Comp'!B479=0," ",+'12. Type 2 Emp 2020 Comp'!B479)</f>
        <v xml:space="preserve"> </v>
      </c>
      <c r="C470" s="442" t="str">
        <f>IF(+'12. Type 2 Emp 2020 Comp'!C479=0," ",+'12. Type 2 Emp 2020 Comp'!C479)</f>
        <v xml:space="preserve"> </v>
      </c>
      <c r="D470" s="312">
        <f>+'12. Type 2 Emp 2020 Comp'!AE479</f>
        <v>0</v>
      </c>
      <c r="E470" s="478">
        <f>IF('11. Type 1 Emp 2020 FTE'!$I$12=1,+'13. Type 2 Emp 2020 FTE'!AF477,'13. Type 2 Emp 2020 FTE'!AG477)</f>
        <v>0</v>
      </c>
    </row>
    <row r="471" spans="1:5" x14ac:dyDescent="0.25">
      <c r="A471" s="308">
        <f t="shared" si="7"/>
        <v>460</v>
      </c>
      <c r="B471" s="312" t="str">
        <f>IF(+'12. Type 2 Emp 2020 Comp'!B480=0," ",+'12. Type 2 Emp 2020 Comp'!B480)</f>
        <v xml:space="preserve"> </v>
      </c>
      <c r="C471" s="442" t="str">
        <f>IF(+'12. Type 2 Emp 2020 Comp'!C480=0," ",+'12. Type 2 Emp 2020 Comp'!C480)</f>
        <v xml:space="preserve"> </v>
      </c>
      <c r="D471" s="312">
        <f>+'12. Type 2 Emp 2020 Comp'!AE480</f>
        <v>0</v>
      </c>
      <c r="E471" s="478">
        <f>IF('11. Type 1 Emp 2020 FTE'!$I$12=1,+'13. Type 2 Emp 2020 FTE'!AF478,'13. Type 2 Emp 2020 FTE'!AG478)</f>
        <v>0</v>
      </c>
    </row>
    <row r="472" spans="1:5" x14ac:dyDescent="0.25">
      <c r="A472" s="308">
        <f t="shared" si="7"/>
        <v>461</v>
      </c>
      <c r="B472" s="312" t="str">
        <f>IF(+'12. Type 2 Emp 2020 Comp'!B481=0," ",+'12. Type 2 Emp 2020 Comp'!B481)</f>
        <v xml:space="preserve"> </v>
      </c>
      <c r="C472" s="442" t="str">
        <f>IF(+'12. Type 2 Emp 2020 Comp'!C481=0," ",+'12. Type 2 Emp 2020 Comp'!C481)</f>
        <v xml:space="preserve"> </v>
      </c>
      <c r="D472" s="312">
        <f>+'12. Type 2 Emp 2020 Comp'!AE481</f>
        <v>0</v>
      </c>
      <c r="E472" s="478">
        <f>IF('11. Type 1 Emp 2020 FTE'!$I$12=1,+'13. Type 2 Emp 2020 FTE'!AF479,'13. Type 2 Emp 2020 FTE'!AG479)</f>
        <v>0</v>
      </c>
    </row>
    <row r="473" spans="1:5" x14ac:dyDescent="0.25">
      <c r="A473" s="308">
        <f t="shared" si="7"/>
        <v>462</v>
      </c>
      <c r="B473" s="312" t="str">
        <f>IF(+'12. Type 2 Emp 2020 Comp'!B482=0," ",+'12. Type 2 Emp 2020 Comp'!B482)</f>
        <v xml:space="preserve"> </v>
      </c>
      <c r="C473" s="442" t="str">
        <f>IF(+'12. Type 2 Emp 2020 Comp'!C482=0," ",+'12. Type 2 Emp 2020 Comp'!C482)</f>
        <v xml:space="preserve"> </v>
      </c>
      <c r="D473" s="312">
        <f>+'12. Type 2 Emp 2020 Comp'!AE482</f>
        <v>0</v>
      </c>
      <c r="E473" s="478">
        <f>IF('11. Type 1 Emp 2020 FTE'!$I$12=1,+'13. Type 2 Emp 2020 FTE'!AF480,'13. Type 2 Emp 2020 FTE'!AG480)</f>
        <v>0</v>
      </c>
    </row>
    <row r="474" spans="1:5" x14ac:dyDescent="0.25">
      <c r="A474" s="308">
        <f t="shared" si="7"/>
        <v>463</v>
      </c>
      <c r="B474" s="312" t="str">
        <f>IF(+'12. Type 2 Emp 2020 Comp'!B483=0," ",+'12. Type 2 Emp 2020 Comp'!B483)</f>
        <v xml:space="preserve"> </v>
      </c>
      <c r="C474" s="442" t="str">
        <f>IF(+'12. Type 2 Emp 2020 Comp'!C483=0," ",+'12. Type 2 Emp 2020 Comp'!C483)</f>
        <v xml:space="preserve"> </v>
      </c>
      <c r="D474" s="312">
        <f>+'12. Type 2 Emp 2020 Comp'!AE483</f>
        <v>0</v>
      </c>
      <c r="E474" s="478">
        <f>IF('11. Type 1 Emp 2020 FTE'!$I$12=1,+'13. Type 2 Emp 2020 FTE'!AF481,'13. Type 2 Emp 2020 FTE'!AG481)</f>
        <v>0</v>
      </c>
    </row>
    <row r="475" spans="1:5" x14ac:dyDescent="0.25">
      <c r="A475" s="308">
        <f t="shared" si="7"/>
        <v>464</v>
      </c>
      <c r="B475" s="312" t="str">
        <f>IF(+'12. Type 2 Emp 2020 Comp'!B484=0," ",+'12. Type 2 Emp 2020 Comp'!B484)</f>
        <v xml:space="preserve"> </v>
      </c>
      <c r="C475" s="442" t="str">
        <f>IF(+'12. Type 2 Emp 2020 Comp'!C484=0," ",+'12. Type 2 Emp 2020 Comp'!C484)</f>
        <v xml:space="preserve"> </v>
      </c>
      <c r="D475" s="312">
        <f>+'12. Type 2 Emp 2020 Comp'!AE484</f>
        <v>0</v>
      </c>
      <c r="E475" s="478">
        <f>IF('11. Type 1 Emp 2020 FTE'!$I$12=1,+'13. Type 2 Emp 2020 FTE'!AF482,'13. Type 2 Emp 2020 FTE'!AG482)</f>
        <v>0</v>
      </c>
    </row>
    <row r="476" spans="1:5" x14ac:dyDescent="0.25">
      <c r="A476" s="308">
        <f t="shared" si="7"/>
        <v>465</v>
      </c>
      <c r="B476" s="312" t="str">
        <f>IF(+'12. Type 2 Emp 2020 Comp'!B485=0," ",+'12. Type 2 Emp 2020 Comp'!B485)</f>
        <v xml:space="preserve"> </v>
      </c>
      <c r="C476" s="442" t="str">
        <f>IF(+'12. Type 2 Emp 2020 Comp'!C485=0," ",+'12. Type 2 Emp 2020 Comp'!C485)</f>
        <v xml:space="preserve"> </v>
      </c>
      <c r="D476" s="312">
        <f>+'12. Type 2 Emp 2020 Comp'!AE485</f>
        <v>0</v>
      </c>
      <c r="E476" s="478">
        <f>IF('11. Type 1 Emp 2020 FTE'!$I$12=1,+'13. Type 2 Emp 2020 FTE'!AF483,'13. Type 2 Emp 2020 FTE'!AG483)</f>
        <v>0</v>
      </c>
    </row>
    <row r="477" spans="1:5" x14ac:dyDescent="0.25">
      <c r="A477" s="308">
        <f t="shared" si="7"/>
        <v>466</v>
      </c>
      <c r="B477" s="312" t="str">
        <f>IF(+'12. Type 2 Emp 2020 Comp'!B486=0," ",+'12. Type 2 Emp 2020 Comp'!B486)</f>
        <v xml:space="preserve"> </v>
      </c>
      <c r="C477" s="442" t="str">
        <f>IF(+'12. Type 2 Emp 2020 Comp'!C486=0," ",+'12. Type 2 Emp 2020 Comp'!C486)</f>
        <v xml:space="preserve"> </v>
      </c>
      <c r="D477" s="312">
        <f>+'12. Type 2 Emp 2020 Comp'!AE486</f>
        <v>0</v>
      </c>
      <c r="E477" s="478">
        <f>IF('11. Type 1 Emp 2020 FTE'!$I$12=1,+'13. Type 2 Emp 2020 FTE'!AF484,'13. Type 2 Emp 2020 FTE'!AG484)</f>
        <v>0</v>
      </c>
    </row>
    <row r="478" spans="1:5" x14ac:dyDescent="0.25">
      <c r="A478" s="308">
        <f t="shared" si="7"/>
        <v>467</v>
      </c>
      <c r="B478" s="312" t="str">
        <f>IF(+'12. Type 2 Emp 2020 Comp'!B487=0," ",+'12. Type 2 Emp 2020 Comp'!B487)</f>
        <v xml:space="preserve"> </v>
      </c>
      <c r="C478" s="442" t="str">
        <f>IF(+'12. Type 2 Emp 2020 Comp'!C487=0," ",+'12. Type 2 Emp 2020 Comp'!C487)</f>
        <v xml:space="preserve"> </v>
      </c>
      <c r="D478" s="312">
        <f>+'12. Type 2 Emp 2020 Comp'!AE487</f>
        <v>0</v>
      </c>
      <c r="E478" s="478">
        <f>IF('11. Type 1 Emp 2020 FTE'!$I$12=1,+'13. Type 2 Emp 2020 FTE'!AF485,'13. Type 2 Emp 2020 FTE'!AG485)</f>
        <v>0</v>
      </c>
    </row>
    <row r="479" spans="1:5" x14ac:dyDescent="0.25">
      <c r="A479" s="308">
        <f t="shared" si="7"/>
        <v>468</v>
      </c>
      <c r="B479" s="312" t="str">
        <f>IF(+'12. Type 2 Emp 2020 Comp'!B488=0," ",+'12. Type 2 Emp 2020 Comp'!B488)</f>
        <v xml:space="preserve"> </v>
      </c>
      <c r="C479" s="442" t="str">
        <f>IF(+'12. Type 2 Emp 2020 Comp'!C488=0," ",+'12. Type 2 Emp 2020 Comp'!C488)</f>
        <v xml:space="preserve"> </v>
      </c>
      <c r="D479" s="312">
        <f>+'12. Type 2 Emp 2020 Comp'!AE488</f>
        <v>0</v>
      </c>
      <c r="E479" s="478">
        <f>IF('11. Type 1 Emp 2020 FTE'!$I$12=1,+'13. Type 2 Emp 2020 FTE'!AF486,'13. Type 2 Emp 2020 FTE'!AG486)</f>
        <v>0</v>
      </c>
    </row>
    <row r="480" spans="1:5" x14ac:dyDescent="0.25">
      <c r="A480" s="308">
        <f t="shared" si="7"/>
        <v>469</v>
      </c>
      <c r="B480" s="312" t="str">
        <f>IF(+'12. Type 2 Emp 2020 Comp'!B489=0," ",+'12. Type 2 Emp 2020 Comp'!B489)</f>
        <v xml:space="preserve"> </v>
      </c>
      <c r="C480" s="442" t="str">
        <f>IF(+'12. Type 2 Emp 2020 Comp'!C489=0," ",+'12. Type 2 Emp 2020 Comp'!C489)</f>
        <v xml:space="preserve"> </v>
      </c>
      <c r="D480" s="312">
        <f>+'12. Type 2 Emp 2020 Comp'!AE489</f>
        <v>0</v>
      </c>
      <c r="E480" s="478">
        <f>IF('11. Type 1 Emp 2020 FTE'!$I$12=1,+'13. Type 2 Emp 2020 FTE'!AF487,'13. Type 2 Emp 2020 FTE'!AG487)</f>
        <v>0</v>
      </c>
    </row>
    <row r="481" spans="1:5" x14ac:dyDescent="0.25">
      <c r="A481" s="308">
        <f t="shared" si="7"/>
        <v>470</v>
      </c>
      <c r="B481" s="312" t="str">
        <f>IF(+'12. Type 2 Emp 2020 Comp'!B490=0," ",+'12. Type 2 Emp 2020 Comp'!B490)</f>
        <v xml:space="preserve"> </v>
      </c>
      <c r="C481" s="442" t="str">
        <f>IF(+'12. Type 2 Emp 2020 Comp'!C490=0," ",+'12. Type 2 Emp 2020 Comp'!C490)</f>
        <v xml:space="preserve"> </v>
      </c>
      <c r="D481" s="312">
        <f>+'12. Type 2 Emp 2020 Comp'!AE490</f>
        <v>0</v>
      </c>
      <c r="E481" s="478">
        <f>IF('11. Type 1 Emp 2020 FTE'!$I$12=1,+'13. Type 2 Emp 2020 FTE'!AF488,'13. Type 2 Emp 2020 FTE'!AG488)</f>
        <v>0</v>
      </c>
    </row>
    <row r="482" spans="1:5" x14ac:dyDescent="0.25">
      <c r="A482" s="308">
        <f t="shared" si="7"/>
        <v>471</v>
      </c>
      <c r="B482" s="312" t="str">
        <f>IF(+'12. Type 2 Emp 2020 Comp'!B491=0," ",+'12. Type 2 Emp 2020 Comp'!B491)</f>
        <v xml:space="preserve"> </v>
      </c>
      <c r="C482" s="442" t="str">
        <f>IF(+'12. Type 2 Emp 2020 Comp'!C491=0," ",+'12. Type 2 Emp 2020 Comp'!C491)</f>
        <v xml:space="preserve"> </v>
      </c>
      <c r="D482" s="312">
        <f>+'12. Type 2 Emp 2020 Comp'!AE491</f>
        <v>0</v>
      </c>
      <c r="E482" s="478">
        <f>IF('11. Type 1 Emp 2020 FTE'!$I$12=1,+'13. Type 2 Emp 2020 FTE'!AF489,'13. Type 2 Emp 2020 FTE'!AG489)</f>
        <v>0</v>
      </c>
    </row>
    <row r="483" spans="1:5" x14ac:dyDescent="0.25">
      <c r="A483" s="308">
        <f t="shared" si="7"/>
        <v>472</v>
      </c>
      <c r="B483" s="312" t="str">
        <f>IF(+'12. Type 2 Emp 2020 Comp'!B492=0," ",+'12. Type 2 Emp 2020 Comp'!B492)</f>
        <v xml:space="preserve"> </v>
      </c>
      <c r="C483" s="442" t="str">
        <f>IF(+'12. Type 2 Emp 2020 Comp'!C492=0," ",+'12. Type 2 Emp 2020 Comp'!C492)</f>
        <v xml:space="preserve"> </v>
      </c>
      <c r="D483" s="312">
        <f>+'12. Type 2 Emp 2020 Comp'!AE492</f>
        <v>0</v>
      </c>
      <c r="E483" s="478">
        <f>IF('11. Type 1 Emp 2020 FTE'!$I$12=1,+'13. Type 2 Emp 2020 FTE'!AF490,'13. Type 2 Emp 2020 FTE'!AG490)</f>
        <v>0</v>
      </c>
    </row>
    <row r="484" spans="1:5" x14ac:dyDescent="0.25">
      <c r="A484" s="308">
        <f t="shared" si="7"/>
        <v>473</v>
      </c>
      <c r="B484" s="312" t="str">
        <f>IF(+'12. Type 2 Emp 2020 Comp'!B493=0," ",+'12. Type 2 Emp 2020 Comp'!B493)</f>
        <v xml:space="preserve"> </v>
      </c>
      <c r="C484" s="442" t="str">
        <f>IF(+'12. Type 2 Emp 2020 Comp'!C493=0," ",+'12. Type 2 Emp 2020 Comp'!C493)</f>
        <v xml:space="preserve"> </v>
      </c>
      <c r="D484" s="312">
        <f>+'12. Type 2 Emp 2020 Comp'!AE493</f>
        <v>0</v>
      </c>
      <c r="E484" s="478">
        <f>IF('11. Type 1 Emp 2020 FTE'!$I$12=1,+'13. Type 2 Emp 2020 FTE'!AF491,'13. Type 2 Emp 2020 FTE'!AG491)</f>
        <v>0</v>
      </c>
    </row>
    <row r="485" spans="1:5" x14ac:dyDescent="0.25">
      <c r="A485" s="308">
        <f t="shared" si="7"/>
        <v>474</v>
      </c>
      <c r="B485" s="312" t="str">
        <f>IF(+'12. Type 2 Emp 2020 Comp'!B494=0," ",+'12. Type 2 Emp 2020 Comp'!B494)</f>
        <v xml:space="preserve"> </v>
      </c>
      <c r="C485" s="442" t="str">
        <f>IF(+'12. Type 2 Emp 2020 Comp'!C494=0," ",+'12. Type 2 Emp 2020 Comp'!C494)</f>
        <v xml:space="preserve"> </v>
      </c>
      <c r="D485" s="312">
        <f>+'12. Type 2 Emp 2020 Comp'!AE494</f>
        <v>0</v>
      </c>
      <c r="E485" s="478">
        <f>IF('11. Type 1 Emp 2020 FTE'!$I$12=1,+'13. Type 2 Emp 2020 FTE'!AF492,'13. Type 2 Emp 2020 FTE'!AG492)</f>
        <v>0</v>
      </c>
    </row>
    <row r="486" spans="1:5" x14ac:dyDescent="0.25">
      <c r="A486" s="308">
        <f t="shared" si="7"/>
        <v>475</v>
      </c>
      <c r="B486" s="312" t="str">
        <f>IF(+'12. Type 2 Emp 2020 Comp'!B495=0," ",+'12. Type 2 Emp 2020 Comp'!B495)</f>
        <v xml:space="preserve"> </v>
      </c>
      <c r="C486" s="442" t="str">
        <f>IF(+'12. Type 2 Emp 2020 Comp'!C495=0," ",+'12. Type 2 Emp 2020 Comp'!C495)</f>
        <v xml:space="preserve"> </v>
      </c>
      <c r="D486" s="312">
        <f>+'12. Type 2 Emp 2020 Comp'!AE495</f>
        <v>0</v>
      </c>
      <c r="E486" s="478">
        <f>IF('11. Type 1 Emp 2020 FTE'!$I$12=1,+'13. Type 2 Emp 2020 FTE'!AF493,'13. Type 2 Emp 2020 FTE'!AG493)</f>
        <v>0</v>
      </c>
    </row>
    <row r="487" spans="1:5" x14ac:dyDescent="0.25">
      <c r="A487" s="308">
        <f t="shared" si="7"/>
        <v>476</v>
      </c>
      <c r="B487" s="312" t="str">
        <f>IF(+'12. Type 2 Emp 2020 Comp'!B496=0," ",+'12. Type 2 Emp 2020 Comp'!B496)</f>
        <v xml:space="preserve"> </v>
      </c>
      <c r="C487" s="442" t="str">
        <f>IF(+'12. Type 2 Emp 2020 Comp'!C496=0," ",+'12. Type 2 Emp 2020 Comp'!C496)</f>
        <v xml:space="preserve"> </v>
      </c>
      <c r="D487" s="312">
        <f>+'12. Type 2 Emp 2020 Comp'!AE496</f>
        <v>0</v>
      </c>
      <c r="E487" s="478">
        <f>IF('11. Type 1 Emp 2020 FTE'!$I$12=1,+'13. Type 2 Emp 2020 FTE'!AF494,'13. Type 2 Emp 2020 FTE'!AG494)</f>
        <v>0</v>
      </c>
    </row>
    <row r="488" spans="1:5" x14ac:dyDescent="0.25">
      <c r="A488" s="308">
        <f t="shared" si="7"/>
        <v>477</v>
      </c>
      <c r="B488" s="312" t="str">
        <f>IF(+'12. Type 2 Emp 2020 Comp'!B497=0," ",+'12. Type 2 Emp 2020 Comp'!B497)</f>
        <v xml:space="preserve"> </v>
      </c>
      <c r="C488" s="442" t="str">
        <f>IF(+'12. Type 2 Emp 2020 Comp'!C497=0," ",+'12. Type 2 Emp 2020 Comp'!C497)</f>
        <v xml:space="preserve"> </v>
      </c>
      <c r="D488" s="312">
        <f>+'12. Type 2 Emp 2020 Comp'!AE497</f>
        <v>0</v>
      </c>
      <c r="E488" s="478">
        <f>IF('11. Type 1 Emp 2020 FTE'!$I$12=1,+'13. Type 2 Emp 2020 FTE'!AF495,'13. Type 2 Emp 2020 FTE'!AG495)</f>
        <v>0</v>
      </c>
    </row>
    <row r="489" spans="1:5" x14ac:dyDescent="0.25">
      <c r="A489" s="308">
        <f t="shared" si="7"/>
        <v>478</v>
      </c>
      <c r="B489" s="312" t="str">
        <f>IF(+'12. Type 2 Emp 2020 Comp'!B498=0," ",+'12. Type 2 Emp 2020 Comp'!B498)</f>
        <v xml:space="preserve"> </v>
      </c>
      <c r="C489" s="442" t="str">
        <f>IF(+'12. Type 2 Emp 2020 Comp'!C498=0," ",+'12. Type 2 Emp 2020 Comp'!C498)</f>
        <v xml:space="preserve"> </v>
      </c>
      <c r="D489" s="312">
        <f>+'12. Type 2 Emp 2020 Comp'!AE498</f>
        <v>0</v>
      </c>
      <c r="E489" s="478">
        <f>IF('11. Type 1 Emp 2020 FTE'!$I$12=1,+'13. Type 2 Emp 2020 FTE'!AF496,'13. Type 2 Emp 2020 FTE'!AG496)</f>
        <v>0</v>
      </c>
    </row>
    <row r="490" spans="1:5" x14ac:dyDescent="0.25">
      <c r="A490" s="308">
        <f t="shared" si="7"/>
        <v>479</v>
      </c>
      <c r="B490" s="312" t="str">
        <f>IF(+'12. Type 2 Emp 2020 Comp'!B499=0," ",+'12. Type 2 Emp 2020 Comp'!B499)</f>
        <v xml:space="preserve"> </v>
      </c>
      <c r="C490" s="442" t="str">
        <f>IF(+'12. Type 2 Emp 2020 Comp'!C499=0," ",+'12. Type 2 Emp 2020 Comp'!C499)</f>
        <v xml:space="preserve"> </v>
      </c>
      <c r="D490" s="312">
        <f>+'12. Type 2 Emp 2020 Comp'!AE499</f>
        <v>0</v>
      </c>
      <c r="E490" s="478">
        <f>IF('11. Type 1 Emp 2020 FTE'!$I$12=1,+'13. Type 2 Emp 2020 FTE'!AF497,'13. Type 2 Emp 2020 FTE'!AG497)</f>
        <v>0</v>
      </c>
    </row>
    <row r="491" spans="1:5" x14ac:dyDescent="0.25">
      <c r="A491" s="308">
        <f t="shared" si="7"/>
        <v>480</v>
      </c>
      <c r="B491" s="312" t="str">
        <f>IF(+'12. Type 2 Emp 2020 Comp'!B500=0," ",+'12. Type 2 Emp 2020 Comp'!B500)</f>
        <v xml:space="preserve"> </v>
      </c>
      <c r="C491" s="442" t="str">
        <f>IF(+'12. Type 2 Emp 2020 Comp'!C500=0," ",+'12. Type 2 Emp 2020 Comp'!C500)</f>
        <v xml:space="preserve"> </v>
      </c>
      <c r="D491" s="312">
        <f>+'12. Type 2 Emp 2020 Comp'!AE500</f>
        <v>0</v>
      </c>
      <c r="E491" s="478">
        <f>IF('11. Type 1 Emp 2020 FTE'!$I$12=1,+'13. Type 2 Emp 2020 FTE'!AF498,'13. Type 2 Emp 2020 FTE'!AG498)</f>
        <v>0</v>
      </c>
    </row>
    <row r="492" spans="1:5" x14ac:dyDescent="0.25">
      <c r="A492" s="308">
        <f t="shared" si="7"/>
        <v>481</v>
      </c>
      <c r="B492" s="312" t="str">
        <f>IF(+'12. Type 2 Emp 2020 Comp'!B501=0," ",+'12. Type 2 Emp 2020 Comp'!B501)</f>
        <v xml:space="preserve"> </v>
      </c>
      <c r="C492" s="442" t="str">
        <f>IF(+'12. Type 2 Emp 2020 Comp'!C501=0," ",+'12. Type 2 Emp 2020 Comp'!C501)</f>
        <v xml:space="preserve"> </v>
      </c>
      <c r="D492" s="312">
        <f>+'12. Type 2 Emp 2020 Comp'!AE501</f>
        <v>0</v>
      </c>
      <c r="E492" s="478">
        <f>IF('11. Type 1 Emp 2020 FTE'!$I$12=1,+'13. Type 2 Emp 2020 FTE'!AF499,'13. Type 2 Emp 2020 FTE'!AG499)</f>
        <v>0</v>
      </c>
    </row>
    <row r="493" spans="1:5" x14ac:dyDescent="0.25">
      <c r="A493" s="308">
        <f t="shared" si="7"/>
        <v>482</v>
      </c>
      <c r="B493" s="312" t="str">
        <f>IF(+'12. Type 2 Emp 2020 Comp'!B502=0," ",+'12. Type 2 Emp 2020 Comp'!B502)</f>
        <v xml:space="preserve"> </v>
      </c>
      <c r="C493" s="442" t="str">
        <f>IF(+'12. Type 2 Emp 2020 Comp'!C502=0," ",+'12. Type 2 Emp 2020 Comp'!C502)</f>
        <v xml:space="preserve"> </v>
      </c>
      <c r="D493" s="312">
        <f>+'12. Type 2 Emp 2020 Comp'!AE502</f>
        <v>0</v>
      </c>
      <c r="E493" s="478">
        <f>IF('11. Type 1 Emp 2020 FTE'!$I$12=1,+'13. Type 2 Emp 2020 FTE'!AF500,'13. Type 2 Emp 2020 FTE'!AG500)</f>
        <v>0</v>
      </c>
    </row>
    <row r="494" spans="1:5" x14ac:dyDescent="0.25">
      <c r="A494" s="308">
        <f t="shared" si="7"/>
        <v>483</v>
      </c>
      <c r="B494" s="312" t="str">
        <f>IF(+'12. Type 2 Emp 2020 Comp'!B503=0," ",+'12. Type 2 Emp 2020 Comp'!B503)</f>
        <v xml:space="preserve"> </v>
      </c>
      <c r="C494" s="442" t="str">
        <f>IF(+'12. Type 2 Emp 2020 Comp'!C503=0," ",+'12. Type 2 Emp 2020 Comp'!C503)</f>
        <v xml:space="preserve"> </v>
      </c>
      <c r="D494" s="312">
        <f>+'12. Type 2 Emp 2020 Comp'!AE503</f>
        <v>0</v>
      </c>
      <c r="E494" s="478">
        <f>IF('11. Type 1 Emp 2020 FTE'!$I$12=1,+'13. Type 2 Emp 2020 FTE'!AF501,'13. Type 2 Emp 2020 FTE'!AG501)</f>
        <v>0</v>
      </c>
    </row>
    <row r="495" spans="1:5" x14ac:dyDescent="0.25">
      <c r="A495" s="308">
        <f t="shared" si="7"/>
        <v>484</v>
      </c>
      <c r="B495" s="312" t="str">
        <f>IF(+'12. Type 2 Emp 2020 Comp'!B504=0," ",+'12. Type 2 Emp 2020 Comp'!B504)</f>
        <v xml:space="preserve"> </v>
      </c>
      <c r="C495" s="442" t="str">
        <f>IF(+'12. Type 2 Emp 2020 Comp'!C504=0," ",+'12. Type 2 Emp 2020 Comp'!C504)</f>
        <v xml:space="preserve"> </v>
      </c>
      <c r="D495" s="312">
        <f>+'12. Type 2 Emp 2020 Comp'!AE504</f>
        <v>0</v>
      </c>
      <c r="E495" s="478">
        <f>IF('11. Type 1 Emp 2020 FTE'!$I$12=1,+'13. Type 2 Emp 2020 FTE'!AF502,'13. Type 2 Emp 2020 FTE'!AG502)</f>
        <v>0</v>
      </c>
    </row>
    <row r="496" spans="1:5" x14ac:dyDescent="0.25">
      <c r="A496" s="308">
        <f t="shared" si="7"/>
        <v>485</v>
      </c>
      <c r="B496" s="312" t="str">
        <f>IF(+'12. Type 2 Emp 2020 Comp'!B505=0," ",+'12. Type 2 Emp 2020 Comp'!B505)</f>
        <v xml:space="preserve"> </v>
      </c>
      <c r="C496" s="442" t="str">
        <f>IF(+'12. Type 2 Emp 2020 Comp'!C505=0," ",+'12. Type 2 Emp 2020 Comp'!C505)</f>
        <v xml:space="preserve"> </v>
      </c>
      <c r="D496" s="312">
        <f>+'12. Type 2 Emp 2020 Comp'!AE505</f>
        <v>0</v>
      </c>
      <c r="E496" s="478">
        <f>IF('11. Type 1 Emp 2020 FTE'!$I$12=1,+'13. Type 2 Emp 2020 FTE'!AF503,'13. Type 2 Emp 2020 FTE'!AG503)</f>
        <v>0</v>
      </c>
    </row>
    <row r="497" spans="1:5" x14ac:dyDescent="0.25">
      <c r="A497" s="308">
        <f t="shared" si="7"/>
        <v>486</v>
      </c>
      <c r="B497" s="312" t="str">
        <f>IF(+'12. Type 2 Emp 2020 Comp'!B506=0," ",+'12. Type 2 Emp 2020 Comp'!B506)</f>
        <v xml:space="preserve"> </v>
      </c>
      <c r="C497" s="442" t="str">
        <f>IF(+'12. Type 2 Emp 2020 Comp'!C506=0," ",+'12. Type 2 Emp 2020 Comp'!C506)</f>
        <v xml:space="preserve"> </v>
      </c>
      <c r="D497" s="312">
        <f>+'12. Type 2 Emp 2020 Comp'!AE506</f>
        <v>0</v>
      </c>
      <c r="E497" s="478">
        <f>IF('11. Type 1 Emp 2020 FTE'!$I$12=1,+'13. Type 2 Emp 2020 FTE'!AF504,'13. Type 2 Emp 2020 FTE'!AG504)</f>
        <v>0</v>
      </c>
    </row>
    <row r="498" spans="1:5" x14ac:dyDescent="0.25">
      <c r="A498" s="308">
        <f t="shared" si="7"/>
        <v>487</v>
      </c>
      <c r="B498" s="312" t="str">
        <f>IF(+'12. Type 2 Emp 2020 Comp'!B507=0," ",+'12. Type 2 Emp 2020 Comp'!B507)</f>
        <v xml:space="preserve"> </v>
      </c>
      <c r="C498" s="442" t="str">
        <f>IF(+'12. Type 2 Emp 2020 Comp'!C507=0," ",+'12. Type 2 Emp 2020 Comp'!C507)</f>
        <v xml:space="preserve"> </v>
      </c>
      <c r="D498" s="312">
        <f>+'12. Type 2 Emp 2020 Comp'!AE507</f>
        <v>0</v>
      </c>
      <c r="E498" s="478">
        <f>IF('11. Type 1 Emp 2020 FTE'!$I$12=1,+'13. Type 2 Emp 2020 FTE'!AF505,'13. Type 2 Emp 2020 FTE'!AG505)</f>
        <v>0</v>
      </c>
    </row>
    <row r="499" spans="1:5" x14ac:dyDescent="0.25">
      <c r="A499" s="308">
        <f t="shared" si="7"/>
        <v>488</v>
      </c>
      <c r="B499" s="312" t="str">
        <f>IF(+'12. Type 2 Emp 2020 Comp'!B508=0," ",+'12. Type 2 Emp 2020 Comp'!B508)</f>
        <v xml:space="preserve"> </v>
      </c>
      <c r="C499" s="442" t="str">
        <f>IF(+'12. Type 2 Emp 2020 Comp'!C508=0," ",+'12. Type 2 Emp 2020 Comp'!C508)</f>
        <v xml:space="preserve"> </v>
      </c>
      <c r="D499" s="312">
        <f>+'12. Type 2 Emp 2020 Comp'!AE508</f>
        <v>0</v>
      </c>
      <c r="E499" s="478">
        <f>IF('11. Type 1 Emp 2020 FTE'!$I$12=1,+'13. Type 2 Emp 2020 FTE'!AF506,'13. Type 2 Emp 2020 FTE'!AG506)</f>
        <v>0</v>
      </c>
    </row>
    <row r="500" spans="1:5" x14ac:dyDescent="0.25">
      <c r="A500" s="308">
        <f t="shared" si="7"/>
        <v>489</v>
      </c>
      <c r="B500" s="312" t="str">
        <f>IF(+'12. Type 2 Emp 2020 Comp'!B509=0," ",+'12. Type 2 Emp 2020 Comp'!B509)</f>
        <v xml:space="preserve"> </v>
      </c>
      <c r="C500" s="442" t="str">
        <f>IF(+'12. Type 2 Emp 2020 Comp'!C509=0," ",+'12. Type 2 Emp 2020 Comp'!C509)</f>
        <v xml:space="preserve"> </v>
      </c>
      <c r="D500" s="312">
        <f>+'12. Type 2 Emp 2020 Comp'!AE509</f>
        <v>0</v>
      </c>
      <c r="E500" s="478">
        <f>IF('11. Type 1 Emp 2020 FTE'!$I$12=1,+'13. Type 2 Emp 2020 FTE'!AF507,'13. Type 2 Emp 2020 FTE'!AG507)</f>
        <v>0</v>
      </c>
    </row>
    <row r="501" spans="1:5" x14ac:dyDescent="0.25">
      <c r="A501" s="308">
        <f t="shared" si="7"/>
        <v>490</v>
      </c>
      <c r="B501" s="312" t="str">
        <f>IF(+'12. Type 2 Emp 2020 Comp'!B510=0," ",+'12. Type 2 Emp 2020 Comp'!B510)</f>
        <v xml:space="preserve"> </v>
      </c>
      <c r="C501" s="442" t="str">
        <f>IF(+'12. Type 2 Emp 2020 Comp'!C510=0," ",+'12. Type 2 Emp 2020 Comp'!C510)</f>
        <v xml:space="preserve"> </v>
      </c>
      <c r="D501" s="312">
        <f>+'12. Type 2 Emp 2020 Comp'!AE510</f>
        <v>0</v>
      </c>
      <c r="E501" s="478">
        <f>IF('11. Type 1 Emp 2020 FTE'!$I$12=1,+'13. Type 2 Emp 2020 FTE'!AF508,'13. Type 2 Emp 2020 FTE'!AG508)</f>
        <v>0</v>
      </c>
    </row>
    <row r="502" spans="1:5" x14ac:dyDescent="0.25">
      <c r="A502" s="308">
        <f t="shared" si="7"/>
        <v>491</v>
      </c>
      <c r="B502" s="312" t="str">
        <f>IF(+'12. Type 2 Emp 2020 Comp'!B511=0," ",+'12. Type 2 Emp 2020 Comp'!B511)</f>
        <v xml:space="preserve"> </v>
      </c>
      <c r="C502" s="442" t="str">
        <f>IF(+'12. Type 2 Emp 2020 Comp'!C511=0," ",+'12. Type 2 Emp 2020 Comp'!C511)</f>
        <v xml:space="preserve"> </v>
      </c>
      <c r="D502" s="312">
        <f>+'12. Type 2 Emp 2020 Comp'!AE511</f>
        <v>0</v>
      </c>
      <c r="E502" s="478">
        <f>IF('11. Type 1 Emp 2020 FTE'!$I$12=1,+'13. Type 2 Emp 2020 FTE'!AF509,'13. Type 2 Emp 2020 FTE'!AG509)</f>
        <v>0</v>
      </c>
    </row>
    <row r="503" spans="1:5" x14ac:dyDescent="0.25">
      <c r="A503" s="308">
        <f t="shared" si="7"/>
        <v>492</v>
      </c>
      <c r="B503" s="312" t="str">
        <f>IF(+'12. Type 2 Emp 2020 Comp'!B512=0," ",+'12. Type 2 Emp 2020 Comp'!B512)</f>
        <v xml:space="preserve"> </v>
      </c>
      <c r="C503" s="442" t="str">
        <f>IF(+'12. Type 2 Emp 2020 Comp'!C512=0," ",+'12. Type 2 Emp 2020 Comp'!C512)</f>
        <v xml:space="preserve"> </v>
      </c>
      <c r="D503" s="312">
        <f>+'12. Type 2 Emp 2020 Comp'!AE512</f>
        <v>0</v>
      </c>
      <c r="E503" s="478">
        <f>IF('11. Type 1 Emp 2020 FTE'!$I$12=1,+'13. Type 2 Emp 2020 FTE'!AF510,'13. Type 2 Emp 2020 FTE'!AG510)</f>
        <v>0</v>
      </c>
    </row>
    <row r="504" spans="1:5" x14ac:dyDescent="0.25">
      <c r="A504" s="308">
        <f t="shared" si="7"/>
        <v>493</v>
      </c>
      <c r="B504" s="312" t="str">
        <f>IF(+'12. Type 2 Emp 2020 Comp'!B513=0," ",+'12. Type 2 Emp 2020 Comp'!B513)</f>
        <v xml:space="preserve"> </v>
      </c>
      <c r="C504" s="442" t="str">
        <f>IF(+'12. Type 2 Emp 2020 Comp'!C513=0," ",+'12. Type 2 Emp 2020 Comp'!C513)</f>
        <v xml:space="preserve"> </v>
      </c>
      <c r="D504" s="312">
        <f>+'12. Type 2 Emp 2020 Comp'!AE513</f>
        <v>0</v>
      </c>
      <c r="E504" s="478">
        <f>IF('11. Type 1 Emp 2020 FTE'!$I$12=1,+'13. Type 2 Emp 2020 FTE'!AF511,'13. Type 2 Emp 2020 FTE'!AG511)</f>
        <v>0</v>
      </c>
    </row>
    <row r="505" spans="1:5" x14ac:dyDescent="0.25">
      <c r="A505" s="308">
        <f t="shared" si="7"/>
        <v>494</v>
      </c>
      <c r="B505" s="312" t="str">
        <f>IF(+'12. Type 2 Emp 2020 Comp'!B514=0," ",+'12. Type 2 Emp 2020 Comp'!B514)</f>
        <v xml:space="preserve"> </v>
      </c>
      <c r="C505" s="442" t="str">
        <f>IF(+'12. Type 2 Emp 2020 Comp'!C514=0," ",+'12. Type 2 Emp 2020 Comp'!C514)</f>
        <v xml:space="preserve"> </v>
      </c>
      <c r="D505" s="312">
        <f>+'12. Type 2 Emp 2020 Comp'!AE514</f>
        <v>0</v>
      </c>
      <c r="E505" s="478">
        <f>IF('11. Type 1 Emp 2020 FTE'!$I$12=1,+'13. Type 2 Emp 2020 FTE'!AF512,'13. Type 2 Emp 2020 FTE'!AG512)</f>
        <v>0</v>
      </c>
    </row>
    <row r="506" spans="1:5" x14ac:dyDescent="0.25">
      <c r="A506" s="308">
        <f t="shared" si="7"/>
        <v>495</v>
      </c>
      <c r="B506" s="312" t="str">
        <f>IF(+'12. Type 2 Emp 2020 Comp'!B515=0," ",+'12. Type 2 Emp 2020 Comp'!B515)</f>
        <v xml:space="preserve"> </v>
      </c>
      <c r="C506" s="442" t="str">
        <f>IF(+'12. Type 2 Emp 2020 Comp'!C515=0," ",+'12. Type 2 Emp 2020 Comp'!C515)</f>
        <v xml:space="preserve"> </v>
      </c>
      <c r="D506" s="312">
        <f>+'12. Type 2 Emp 2020 Comp'!AE515</f>
        <v>0</v>
      </c>
      <c r="E506" s="478">
        <f>IF('11. Type 1 Emp 2020 FTE'!$I$12=1,+'13. Type 2 Emp 2020 FTE'!AF513,'13. Type 2 Emp 2020 FTE'!AG513)</f>
        <v>0</v>
      </c>
    </row>
    <row r="507" spans="1:5" x14ac:dyDescent="0.25">
      <c r="A507" s="308">
        <f t="shared" si="7"/>
        <v>496</v>
      </c>
      <c r="B507" s="312" t="str">
        <f>IF(+'12. Type 2 Emp 2020 Comp'!B516=0," ",+'12. Type 2 Emp 2020 Comp'!B516)</f>
        <v xml:space="preserve"> </v>
      </c>
      <c r="C507" s="442" t="str">
        <f>IF(+'12. Type 2 Emp 2020 Comp'!C516=0," ",+'12. Type 2 Emp 2020 Comp'!C516)</f>
        <v xml:space="preserve"> </v>
      </c>
      <c r="D507" s="312">
        <f>+'12. Type 2 Emp 2020 Comp'!AE516</f>
        <v>0</v>
      </c>
      <c r="E507" s="478">
        <f>IF('11. Type 1 Emp 2020 FTE'!$I$12=1,+'13. Type 2 Emp 2020 FTE'!AF514,'13. Type 2 Emp 2020 FTE'!AG514)</f>
        <v>0</v>
      </c>
    </row>
    <row r="508" spans="1:5" x14ac:dyDescent="0.25">
      <c r="A508" s="308">
        <f t="shared" si="7"/>
        <v>497</v>
      </c>
      <c r="B508" s="312" t="str">
        <f>IF(+'12. Type 2 Emp 2020 Comp'!B517=0," ",+'12. Type 2 Emp 2020 Comp'!B517)</f>
        <v xml:space="preserve"> </v>
      </c>
      <c r="C508" s="442" t="str">
        <f>IF(+'12. Type 2 Emp 2020 Comp'!C517=0," ",+'12. Type 2 Emp 2020 Comp'!C517)</f>
        <v xml:space="preserve"> </v>
      </c>
      <c r="D508" s="312">
        <f>+'12. Type 2 Emp 2020 Comp'!AE517</f>
        <v>0</v>
      </c>
      <c r="E508" s="478">
        <f>IF('11. Type 1 Emp 2020 FTE'!$I$12=1,+'13. Type 2 Emp 2020 FTE'!AF515,'13. Type 2 Emp 2020 FTE'!AG515)</f>
        <v>0</v>
      </c>
    </row>
    <row r="509" spans="1:5" x14ac:dyDescent="0.25">
      <c r="A509" s="308">
        <f t="shared" si="7"/>
        <v>498</v>
      </c>
      <c r="B509" s="312" t="str">
        <f>IF(+'12. Type 2 Emp 2020 Comp'!B518=0," ",+'12. Type 2 Emp 2020 Comp'!B518)</f>
        <v xml:space="preserve"> </v>
      </c>
      <c r="C509" s="442" t="str">
        <f>IF(+'12. Type 2 Emp 2020 Comp'!C518=0," ",+'12. Type 2 Emp 2020 Comp'!C518)</f>
        <v xml:space="preserve"> </v>
      </c>
      <c r="D509" s="312">
        <f>+'12. Type 2 Emp 2020 Comp'!AE518</f>
        <v>0</v>
      </c>
      <c r="E509" s="478">
        <f>IF('11. Type 1 Emp 2020 FTE'!$I$12=1,+'13. Type 2 Emp 2020 FTE'!AF516,'13. Type 2 Emp 2020 FTE'!AG516)</f>
        <v>0</v>
      </c>
    </row>
    <row r="510" spans="1:5" x14ac:dyDescent="0.25">
      <c r="A510" s="308">
        <f t="shared" si="7"/>
        <v>499</v>
      </c>
      <c r="B510" s="312" t="str">
        <f>IF(+'12. Type 2 Emp 2020 Comp'!B519=0," ",+'12. Type 2 Emp 2020 Comp'!B519)</f>
        <v xml:space="preserve"> </v>
      </c>
      <c r="C510" s="442" t="str">
        <f>IF(+'12. Type 2 Emp 2020 Comp'!C519=0," ",+'12. Type 2 Emp 2020 Comp'!C519)</f>
        <v xml:space="preserve"> </v>
      </c>
      <c r="D510" s="312">
        <f>+'12. Type 2 Emp 2020 Comp'!AE519</f>
        <v>0</v>
      </c>
      <c r="E510" s="478">
        <f>IF('11. Type 1 Emp 2020 FTE'!$I$12=1,+'13. Type 2 Emp 2020 FTE'!AF517,'13. Type 2 Emp 2020 FTE'!AG517)</f>
        <v>0</v>
      </c>
    </row>
    <row r="511" spans="1:5" x14ac:dyDescent="0.25">
      <c r="A511" s="308">
        <f t="shared" si="7"/>
        <v>500</v>
      </c>
      <c r="B511" s="312" t="str">
        <f>IF(+'12. Type 2 Emp 2020 Comp'!B520=0," ",+'12. Type 2 Emp 2020 Comp'!B520)</f>
        <v xml:space="preserve"> </v>
      </c>
      <c r="C511" s="442" t="str">
        <f>IF(+'12. Type 2 Emp 2020 Comp'!C520=0," ",+'12. Type 2 Emp 2020 Comp'!C520)</f>
        <v xml:space="preserve"> </v>
      </c>
      <c r="D511" s="312">
        <f>+'12. Type 2 Emp 2020 Comp'!AE520</f>
        <v>0</v>
      </c>
      <c r="E511" s="478">
        <f>IF('11. Type 1 Emp 2020 FTE'!$I$12=1,+'13. Type 2 Emp 2020 FTE'!AF518,'13. Type 2 Emp 2020 FTE'!AG518)</f>
        <v>0</v>
      </c>
    </row>
    <row r="512" spans="1:5" x14ac:dyDescent="0.25">
      <c r="A512" s="308">
        <f t="shared" si="7"/>
        <v>501</v>
      </c>
      <c r="B512" s="312" t="str">
        <f>IF(+'12. Type 2 Emp 2020 Comp'!B521=0," ",+'12. Type 2 Emp 2020 Comp'!B521)</f>
        <v xml:space="preserve"> </v>
      </c>
      <c r="C512" s="442" t="str">
        <f>IF(+'12. Type 2 Emp 2020 Comp'!C521=0," ",+'12. Type 2 Emp 2020 Comp'!C521)</f>
        <v xml:space="preserve"> </v>
      </c>
      <c r="D512" s="312">
        <f>+'12. Type 2 Emp 2020 Comp'!AE521</f>
        <v>0</v>
      </c>
      <c r="E512" s="478">
        <f>IF('11. Type 1 Emp 2020 FTE'!$I$12=1,+'13. Type 2 Emp 2020 FTE'!AF519,'13. Type 2 Emp 2020 FTE'!AG519)</f>
        <v>0</v>
      </c>
    </row>
    <row r="513" spans="1:5" x14ac:dyDescent="0.25">
      <c r="A513" s="308">
        <f t="shared" si="7"/>
        <v>502</v>
      </c>
      <c r="B513" s="312" t="str">
        <f>IF(+'12. Type 2 Emp 2020 Comp'!B522=0," ",+'12. Type 2 Emp 2020 Comp'!B522)</f>
        <v xml:space="preserve"> </v>
      </c>
      <c r="C513" s="442" t="str">
        <f>IF(+'12. Type 2 Emp 2020 Comp'!C522=0," ",+'12. Type 2 Emp 2020 Comp'!C522)</f>
        <v xml:space="preserve"> </v>
      </c>
      <c r="D513" s="312">
        <f>+'12. Type 2 Emp 2020 Comp'!AE522</f>
        <v>0</v>
      </c>
      <c r="E513" s="478">
        <f>IF('11. Type 1 Emp 2020 FTE'!$I$12=1,+'13. Type 2 Emp 2020 FTE'!AF520,'13. Type 2 Emp 2020 FTE'!AG520)</f>
        <v>0</v>
      </c>
    </row>
    <row r="514" spans="1:5" x14ac:dyDescent="0.25">
      <c r="A514" s="308">
        <f t="shared" si="7"/>
        <v>503</v>
      </c>
      <c r="B514" s="312" t="str">
        <f>IF(+'12. Type 2 Emp 2020 Comp'!B523=0," ",+'12. Type 2 Emp 2020 Comp'!B523)</f>
        <v xml:space="preserve"> </v>
      </c>
      <c r="C514" s="442" t="str">
        <f>IF(+'12. Type 2 Emp 2020 Comp'!C523=0," ",+'12. Type 2 Emp 2020 Comp'!C523)</f>
        <v xml:space="preserve"> </v>
      </c>
      <c r="D514" s="312">
        <f>+'12. Type 2 Emp 2020 Comp'!AE523</f>
        <v>0</v>
      </c>
      <c r="E514" s="478">
        <f>IF('11. Type 1 Emp 2020 FTE'!$I$12=1,+'13. Type 2 Emp 2020 FTE'!AF521,'13. Type 2 Emp 2020 FTE'!AG521)</f>
        <v>0</v>
      </c>
    </row>
    <row r="515" spans="1:5" x14ac:dyDescent="0.25">
      <c r="A515" s="308">
        <f t="shared" si="7"/>
        <v>504</v>
      </c>
      <c r="B515" s="312" t="str">
        <f>IF(+'12. Type 2 Emp 2020 Comp'!B524=0," ",+'12. Type 2 Emp 2020 Comp'!B524)</f>
        <v xml:space="preserve"> </v>
      </c>
      <c r="C515" s="442" t="str">
        <f>IF(+'12. Type 2 Emp 2020 Comp'!C524=0," ",+'12. Type 2 Emp 2020 Comp'!C524)</f>
        <v xml:space="preserve"> </v>
      </c>
      <c r="D515" s="312">
        <f>+'12. Type 2 Emp 2020 Comp'!AE524</f>
        <v>0</v>
      </c>
      <c r="E515" s="478">
        <f>IF('11. Type 1 Emp 2020 FTE'!$I$12=1,+'13. Type 2 Emp 2020 FTE'!AF522,'13. Type 2 Emp 2020 FTE'!AG522)</f>
        <v>0</v>
      </c>
    </row>
    <row r="516" spans="1:5" x14ac:dyDescent="0.25">
      <c r="A516" s="308">
        <f t="shared" si="7"/>
        <v>505</v>
      </c>
      <c r="B516" s="312" t="str">
        <f>IF(+'12. Type 2 Emp 2020 Comp'!B525=0," ",+'12. Type 2 Emp 2020 Comp'!B525)</f>
        <v xml:space="preserve"> </v>
      </c>
      <c r="C516" s="442" t="str">
        <f>IF(+'12. Type 2 Emp 2020 Comp'!C525=0," ",+'12. Type 2 Emp 2020 Comp'!C525)</f>
        <v xml:space="preserve"> </v>
      </c>
      <c r="D516" s="312">
        <f>+'12. Type 2 Emp 2020 Comp'!AE525</f>
        <v>0</v>
      </c>
      <c r="E516" s="478">
        <f>IF('11. Type 1 Emp 2020 FTE'!$I$12=1,+'13. Type 2 Emp 2020 FTE'!AF523,'13. Type 2 Emp 2020 FTE'!AG523)</f>
        <v>0</v>
      </c>
    </row>
    <row r="517" spans="1:5" x14ac:dyDescent="0.25">
      <c r="A517" s="308">
        <f t="shared" si="7"/>
        <v>506</v>
      </c>
      <c r="B517" s="312" t="str">
        <f>IF(+'12. Type 2 Emp 2020 Comp'!B526=0," ",+'12. Type 2 Emp 2020 Comp'!B526)</f>
        <v xml:space="preserve"> </v>
      </c>
      <c r="C517" s="442" t="str">
        <f>IF(+'12. Type 2 Emp 2020 Comp'!C526=0," ",+'12. Type 2 Emp 2020 Comp'!C526)</f>
        <v xml:space="preserve"> </v>
      </c>
      <c r="D517" s="312">
        <f>+'12. Type 2 Emp 2020 Comp'!AE526</f>
        <v>0</v>
      </c>
      <c r="E517" s="478">
        <f>IF('11. Type 1 Emp 2020 FTE'!$I$12=1,+'13. Type 2 Emp 2020 FTE'!AF524,'13. Type 2 Emp 2020 FTE'!AG524)</f>
        <v>0</v>
      </c>
    </row>
    <row r="518" spans="1:5" x14ac:dyDescent="0.25">
      <c r="A518" s="308">
        <f t="shared" si="7"/>
        <v>507</v>
      </c>
      <c r="B518" s="312" t="str">
        <f>IF(+'12. Type 2 Emp 2020 Comp'!B527=0," ",+'12. Type 2 Emp 2020 Comp'!B527)</f>
        <v xml:space="preserve"> </v>
      </c>
      <c r="C518" s="442" t="str">
        <f>IF(+'12. Type 2 Emp 2020 Comp'!C527=0," ",+'12. Type 2 Emp 2020 Comp'!C527)</f>
        <v xml:space="preserve"> </v>
      </c>
      <c r="D518" s="312">
        <f>+'12. Type 2 Emp 2020 Comp'!AE527</f>
        <v>0</v>
      </c>
      <c r="E518" s="478">
        <f>IF('11. Type 1 Emp 2020 FTE'!$I$12=1,+'13. Type 2 Emp 2020 FTE'!AF525,'13. Type 2 Emp 2020 FTE'!AG525)</f>
        <v>0</v>
      </c>
    </row>
    <row r="519" spans="1:5" x14ac:dyDescent="0.25">
      <c r="A519" s="308">
        <f t="shared" si="7"/>
        <v>508</v>
      </c>
      <c r="B519" s="312" t="str">
        <f>IF(+'12. Type 2 Emp 2020 Comp'!B528=0," ",+'12. Type 2 Emp 2020 Comp'!B528)</f>
        <v xml:space="preserve"> </v>
      </c>
      <c r="C519" s="442" t="str">
        <f>IF(+'12. Type 2 Emp 2020 Comp'!C528=0," ",+'12. Type 2 Emp 2020 Comp'!C528)</f>
        <v xml:space="preserve"> </v>
      </c>
      <c r="D519" s="312">
        <f>+'12. Type 2 Emp 2020 Comp'!AE528</f>
        <v>0</v>
      </c>
      <c r="E519" s="478">
        <f>IF('11. Type 1 Emp 2020 FTE'!$I$12=1,+'13. Type 2 Emp 2020 FTE'!AF526,'13. Type 2 Emp 2020 FTE'!AG526)</f>
        <v>0</v>
      </c>
    </row>
    <row r="520" spans="1:5" x14ac:dyDescent="0.25">
      <c r="A520" s="308">
        <f t="shared" si="7"/>
        <v>509</v>
      </c>
      <c r="B520" s="312" t="str">
        <f>IF(+'12. Type 2 Emp 2020 Comp'!B529=0," ",+'12. Type 2 Emp 2020 Comp'!B529)</f>
        <v xml:space="preserve"> </v>
      </c>
      <c r="C520" s="442" t="str">
        <f>IF(+'12. Type 2 Emp 2020 Comp'!C529=0," ",+'12. Type 2 Emp 2020 Comp'!C529)</f>
        <v xml:space="preserve"> </v>
      </c>
      <c r="D520" s="312">
        <f>+'12. Type 2 Emp 2020 Comp'!AE529</f>
        <v>0</v>
      </c>
      <c r="E520" s="478">
        <f>IF('11. Type 1 Emp 2020 FTE'!$I$12=1,+'13. Type 2 Emp 2020 FTE'!AF527,'13. Type 2 Emp 2020 FTE'!AG527)</f>
        <v>0</v>
      </c>
    </row>
    <row r="521" spans="1:5" x14ac:dyDescent="0.25">
      <c r="A521" s="308">
        <f t="shared" si="7"/>
        <v>510</v>
      </c>
      <c r="B521" s="312" t="str">
        <f>IF(+'12. Type 2 Emp 2020 Comp'!B530=0," ",+'12. Type 2 Emp 2020 Comp'!B530)</f>
        <v xml:space="preserve"> </v>
      </c>
      <c r="C521" s="442" t="str">
        <f>IF(+'12. Type 2 Emp 2020 Comp'!C530=0," ",+'12. Type 2 Emp 2020 Comp'!C530)</f>
        <v xml:space="preserve"> </v>
      </c>
      <c r="D521" s="312">
        <f>+'12. Type 2 Emp 2020 Comp'!AE530</f>
        <v>0</v>
      </c>
      <c r="E521" s="478">
        <f>IF('11. Type 1 Emp 2020 FTE'!$I$12=1,+'13. Type 2 Emp 2020 FTE'!AF528,'13. Type 2 Emp 2020 FTE'!AG528)</f>
        <v>0</v>
      </c>
    </row>
    <row r="522" spans="1:5" x14ac:dyDescent="0.25">
      <c r="A522" s="308">
        <f t="shared" si="7"/>
        <v>511</v>
      </c>
      <c r="B522" s="312" t="str">
        <f>IF(+'12. Type 2 Emp 2020 Comp'!B531=0," ",+'12. Type 2 Emp 2020 Comp'!B531)</f>
        <v xml:space="preserve"> </v>
      </c>
      <c r="C522" s="442" t="str">
        <f>IF(+'12. Type 2 Emp 2020 Comp'!C531=0," ",+'12. Type 2 Emp 2020 Comp'!C531)</f>
        <v xml:space="preserve"> </v>
      </c>
      <c r="D522" s="312">
        <f>+'12. Type 2 Emp 2020 Comp'!AE531</f>
        <v>0</v>
      </c>
      <c r="E522" s="478">
        <f>IF('11. Type 1 Emp 2020 FTE'!$I$12=1,+'13. Type 2 Emp 2020 FTE'!AF529,'13. Type 2 Emp 2020 FTE'!AG529)</f>
        <v>0</v>
      </c>
    </row>
    <row r="523" spans="1:5" x14ac:dyDescent="0.25">
      <c r="A523" s="308">
        <f t="shared" si="7"/>
        <v>512</v>
      </c>
      <c r="B523" s="312" t="str">
        <f>IF(+'12. Type 2 Emp 2020 Comp'!B532=0," ",+'12. Type 2 Emp 2020 Comp'!B532)</f>
        <v xml:space="preserve"> </v>
      </c>
      <c r="C523" s="442" t="str">
        <f>IF(+'12. Type 2 Emp 2020 Comp'!C532=0," ",+'12. Type 2 Emp 2020 Comp'!C532)</f>
        <v xml:space="preserve"> </v>
      </c>
      <c r="D523" s="312">
        <f>+'12. Type 2 Emp 2020 Comp'!AE532</f>
        <v>0</v>
      </c>
      <c r="E523" s="478">
        <f>IF('11. Type 1 Emp 2020 FTE'!$I$12=1,+'13. Type 2 Emp 2020 FTE'!AF530,'13. Type 2 Emp 2020 FTE'!AG530)</f>
        <v>0</v>
      </c>
    </row>
    <row r="524" spans="1:5" x14ac:dyDescent="0.25">
      <c r="A524" s="308">
        <f t="shared" si="7"/>
        <v>513</v>
      </c>
      <c r="B524" s="312" t="str">
        <f>IF(+'12. Type 2 Emp 2020 Comp'!B533=0," ",+'12. Type 2 Emp 2020 Comp'!B533)</f>
        <v xml:space="preserve"> </v>
      </c>
      <c r="C524" s="442" t="str">
        <f>IF(+'12. Type 2 Emp 2020 Comp'!C533=0," ",+'12. Type 2 Emp 2020 Comp'!C533)</f>
        <v xml:space="preserve"> </v>
      </c>
      <c r="D524" s="312">
        <f>+'12. Type 2 Emp 2020 Comp'!AE533</f>
        <v>0</v>
      </c>
      <c r="E524" s="478">
        <f>IF('11. Type 1 Emp 2020 FTE'!$I$12=1,+'13. Type 2 Emp 2020 FTE'!AF531,'13. Type 2 Emp 2020 FTE'!AG531)</f>
        <v>0</v>
      </c>
    </row>
    <row r="525" spans="1:5" x14ac:dyDescent="0.25">
      <c r="A525" s="308">
        <f t="shared" si="7"/>
        <v>514</v>
      </c>
      <c r="B525" s="312" t="str">
        <f>IF(+'12. Type 2 Emp 2020 Comp'!B534=0," ",+'12. Type 2 Emp 2020 Comp'!B534)</f>
        <v xml:space="preserve"> </v>
      </c>
      <c r="C525" s="442" t="str">
        <f>IF(+'12. Type 2 Emp 2020 Comp'!C534=0," ",+'12. Type 2 Emp 2020 Comp'!C534)</f>
        <v xml:space="preserve"> </v>
      </c>
      <c r="D525" s="312">
        <f>+'12. Type 2 Emp 2020 Comp'!AE534</f>
        <v>0</v>
      </c>
      <c r="E525" s="478">
        <f>IF('11. Type 1 Emp 2020 FTE'!$I$12=1,+'13. Type 2 Emp 2020 FTE'!AF532,'13. Type 2 Emp 2020 FTE'!AG532)</f>
        <v>0</v>
      </c>
    </row>
    <row r="526" spans="1:5" x14ac:dyDescent="0.25">
      <c r="A526" s="308">
        <f t="shared" ref="A526:A589" si="8">+A525+1</f>
        <v>515</v>
      </c>
      <c r="B526" s="312" t="str">
        <f>IF(+'12. Type 2 Emp 2020 Comp'!B535=0," ",+'12. Type 2 Emp 2020 Comp'!B535)</f>
        <v xml:space="preserve"> </v>
      </c>
      <c r="C526" s="442" t="str">
        <f>IF(+'12. Type 2 Emp 2020 Comp'!C535=0," ",+'12. Type 2 Emp 2020 Comp'!C535)</f>
        <v xml:space="preserve"> </v>
      </c>
      <c r="D526" s="312">
        <f>+'12. Type 2 Emp 2020 Comp'!AE535</f>
        <v>0</v>
      </c>
      <c r="E526" s="478">
        <f>IF('11. Type 1 Emp 2020 FTE'!$I$12=1,+'13. Type 2 Emp 2020 FTE'!AF533,'13. Type 2 Emp 2020 FTE'!AG533)</f>
        <v>0</v>
      </c>
    </row>
    <row r="527" spans="1:5" x14ac:dyDescent="0.25">
      <c r="A527" s="308">
        <f t="shared" si="8"/>
        <v>516</v>
      </c>
      <c r="B527" s="312" t="str">
        <f>IF(+'12. Type 2 Emp 2020 Comp'!B536=0," ",+'12. Type 2 Emp 2020 Comp'!B536)</f>
        <v xml:space="preserve"> </v>
      </c>
      <c r="C527" s="442" t="str">
        <f>IF(+'12. Type 2 Emp 2020 Comp'!C536=0," ",+'12. Type 2 Emp 2020 Comp'!C536)</f>
        <v xml:space="preserve"> </v>
      </c>
      <c r="D527" s="312">
        <f>+'12. Type 2 Emp 2020 Comp'!AE536</f>
        <v>0</v>
      </c>
      <c r="E527" s="478">
        <f>IF('11. Type 1 Emp 2020 FTE'!$I$12=1,+'13. Type 2 Emp 2020 FTE'!AF534,'13. Type 2 Emp 2020 FTE'!AG534)</f>
        <v>0</v>
      </c>
    </row>
    <row r="528" spans="1:5" x14ac:dyDescent="0.25">
      <c r="A528" s="308">
        <f t="shared" si="8"/>
        <v>517</v>
      </c>
      <c r="B528" s="312" t="str">
        <f>IF(+'12. Type 2 Emp 2020 Comp'!B537=0," ",+'12. Type 2 Emp 2020 Comp'!B537)</f>
        <v xml:space="preserve"> </v>
      </c>
      <c r="C528" s="442" t="str">
        <f>IF(+'12. Type 2 Emp 2020 Comp'!C537=0," ",+'12. Type 2 Emp 2020 Comp'!C537)</f>
        <v xml:space="preserve"> </v>
      </c>
      <c r="D528" s="312">
        <f>+'12. Type 2 Emp 2020 Comp'!AE537</f>
        <v>0</v>
      </c>
      <c r="E528" s="478">
        <f>IF('11. Type 1 Emp 2020 FTE'!$I$12=1,+'13. Type 2 Emp 2020 FTE'!AF535,'13. Type 2 Emp 2020 FTE'!AG535)</f>
        <v>0</v>
      </c>
    </row>
    <row r="529" spans="1:5" x14ac:dyDescent="0.25">
      <c r="A529" s="308">
        <f t="shared" si="8"/>
        <v>518</v>
      </c>
      <c r="B529" s="312" t="str">
        <f>IF(+'12. Type 2 Emp 2020 Comp'!B538=0," ",+'12. Type 2 Emp 2020 Comp'!B538)</f>
        <v xml:space="preserve"> </v>
      </c>
      <c r="C529" s="442" t="str">
        <f>IF(+'12. Type 2 Emp 2020 Comp'!C538=0," ",+'12. Type 2 Emp 2020 Comp'!C538)</f>
        <v xml:space="preserve"> </v>
      </c>
      <c r="D529" s="312">
        <f>+'12. Type 2 Emp 2020 Comp'!AE538</f>
        <v>0</v>
      </c>
      <c r="E529" s="478">
        <f>IF('11. Type 1 Emp 2020 FTE'!$I$12=1,+'13. Type 2 Emp 2020 FTE'!AF536,'13. Type 2 Emp 2020 FTE'!AG536)</f>
        <v>0</v>
      </c>
    </row>
    <row r="530" spans="1:5" x14ac:dyDescent="0.25">
      <c r="A530" s="308">
        <f t="shared" si="8"/>
        <v>519</v>
      </c>
      <c r="B530" s="312" t="str">
        <f>IF(+'12. Type 2 Emp 2020 Comp'!B539=0," ",+'12. Type 2 Emp 2020 Comp'!B539)</f>
        <v xml:space="preserve"> </v>
      </c>
      <c r="C530" s="442" t="str">
        <f>IF(+'12. Type 2 Emp 2020 Comp'!C539=0," ",+'12. Type 2 Emp 2020 Comp'!C539)</f>
        <v xml:space="preserve"> </v>
      </c>
      <c r="D530" s="312">
        <f>+'12. Type 2 Emp 2020 Comp'!AE539</f>
        <v>0</v>
      </c>
      <c r="E530" s="478">
        <f>IF('11. Type 1 Emp 2020 FTE'!$I$12=1,+'13. Type 2 Emp 2020 FTE'!AF537,'13. Type 2 Emp 2020 FTE'!AG537)</f>
        <v>0</v>
      </c>
    </row>
    <row r="531" spans="1:5" x14ac:dyDescent="0.25">
      <c r="A531" s="308">
        <f t="shared" si="8"/>
        <v>520</v>
      </c>
      <c r="B531" s="312" t="str">
        <f>IF(+'12. Type 2 Emp 2020 Comp'!B540=0," ",+'12. Type 2 Emp 2020 Comp'!B540)</f>
        <v xml:space="preserve"> </v>
      </c>
      <c r="C531" s="442" t="str">
        <f>IF(+'12. Type 2 Emp 2020 Comp'!C540=0," ",+'12. Type 2 Emp 2020 Comp'!C540)</f>
        <v xml:space="preserve"> </v>
      </c>
      <c r="D531" s="312">
        <f>+'12. Type 2 Emp 2020 Comp'!AE540</f>
        <v>0</v>
      </c>
      <c r="E531" s="478">
        <f>IF('11. Type 1 Emp 2020 FTE'!$I$12=1,+'13. Type 2 Emp 2020 FTE'!AF538,'13. Type 2 Emp 2020 FTE'!AG538)</f>
        <v>0</v>
      </c>
    </row>
    <row r="532" spans="1:5" x14ac:dyDescent="0.25">
      <c r="A532" s="308">
        <f t="shared" si="8"/>
        <v>521</v>
      </c>
      <c r="B532" s="312" t="str">
        <f>IF(+'12. Type 2 Emp 2020 Comp'!B541=0," ",+'12. Type 2 Emp 2020 Comp'!B541)</f>
        <v xml:space="preserve"> </v>
      </c>
      <c r="C532" s="442" t="str">
        <f>IF(+'12. Type 2 Emp 2020 Comp'!C541=0," ",+'12. Type 2 Emp 2020 Comp'!C541)</f>
        <v xml:space="preserve"> </v>
      </c>
      <c r="D532" s="312">
        <f>+'12. Type 2 Emp 2020 Comp'!AE541</f>
        <v>0</v>
      </c>
      <c r="E532" s="478">
        <f>IF('11. Type 1 Emp 2020 FTE'!$I$12=1,+'13. Type 2 Emp 2020 FTE'!AF539,'13. Type 2 Emp 2020 FTE'!AG539)</f>
        <v>0</v>
      </c>
    </row>
    <row r="533" spans="1:5" x14ac:dyDescent="0.25">
      <c r="A533" s="308">
        <f t="shared" si="8"/>
        <v>522</v>
      </c>
      <c r="B533" s="312" t="str">
        <f>IF(+'12. Type 2 Emp 2020 Comp'!B542=0," ",+'12. Type 2 Emp 2020 Comp'!B542)</f>
        <v xml:space="preserve"> </v>
      </c>
      <c r="C533" s="442" t="str">
        <f>IF(+'12. Type 2 Emp 2020 Comp'!C542=0," ",+'12. Type 2 Emp 2020 Comp'!C542)</f>
        <v xml:space="preserve"> </v>
      </c>
      <c r="D533" s="312">
        <f>+'12. Type 2 Emp 2020 Comp'!AE542</f>
        <v>0</v>
      </c>
      <c r="E533" s="478">
        <f>IF('11. Type 1 Emp 2020 FTE'!$I$12=1,+'13. Type 2 Emp 2020 FTE'!AF540,'13. Type 2 Emp 2020 FTE'!AG540)</f>
        <v>0</v>
      </c>
    </row>
    <row r="534" spans="1:5" x14ac:dyDescent="0.25">
      <c r="A534" s="308">
        <f t="shared" si="8"/>
        <v>523</v>
      </c>
      <c r="B534" s="312" t="str">
        <f>IF(+'12. Type 2 Emp 2020 Comp'!B543=0," ",+'12. Type 2 Emp 2020 Comp'!B543)</f>
        <v xml:space="preserve"> </v>
      </c>
      <c r="C534" s="442" t="str">
        <f>IF(+'12. Type 2 Emp 2020 Comp'!C543=0," ",+'12. Type 2 Emp 2020 Comp'!C543)</f>
        <v xml:space="preserve"> </v>
      </c>
      <c r="D534" s="312">
        <f>+'12. Type 2 Emp 2020 Comp'!AE543</f>
        <v>0</v>
      </c>
      <c r="E534" s="478">
        <f>IF('11. Type 1 Emp 2020 FTE'!$I$12=1,+'13. Type 2 Emp 2020 FTE'!AF541,'13. Type 2 Emp 2020 FTE'!AG541)</f>
        <v>0</v>
      </c>
    </row>
    <row r="535" spans="1:5" x14ac:dyDescent="0.25">
      <c r="A535" s="308">
        <f t="shared" si="8"/>
        <v>524</v>
      </c>
      <c r="B535" s="312" t="str">
        <f>IF(+'12. Type 2 Emp 2020 Comp'!B544=0," ",+'12. Type 2 Emp 2020 Comp'!B544)</f>
        <v xml:space="preserve"> </v>
      </c>
      <c r="C535" s="442" t="str">
        <f>IF(+'12. Type 2 Emp 2020 Comp'!C544=0," ",+'12. Type 2 Emp 2020 Comp'!C544)</f>
        <v xml:space="preserve"> </v>
      </c>
      <c r="D535" s="312">
        <f>+'12. Type 2 Emp 2020 Comp'!AE544</f>
        <v>0</v>
      </c>
      <c r="E535" s="478">
        <f>IF('11. Type 1 Emp 2020 FTE'!$I$12=1,+'13. Type 2 Emp 2020 FTE'!AF542,'13. Type 2 Emp 2020 FTE'!AG542)</f>
        <v>0</v>
      </c>
    </row>
    <row r="536" spans="1:5" x14ac:dyDescent="0.25">
      <c r="A536" s="308">
        <f t="shared" si="8"/>
        <v>525</v>
      </c>
      <c r="B536" s="312" t="str">
        <f>IF(+'12. Type 2 Emp 2020 Comp'!B545=0," ",+'12. Type 2 Emp 2020 Comp'!B545)</f>
        <v xml:space="preserve"> </v>
      </c>
      <c r="C536" s="442" t="str">
        <f>IF(+'12. Type 2 Emp 2020 Comp'!C545=0," ",+'12. Type 2 Emp 2020 Comp'!C545)</f>
        <v xml:space="preserve"> </v>
      </c>
      <c r="D536" s="312">
        <f>+'12. Type 2 Emp 2020 Comp'!AE545</f>
        <v>0</v>
      </c>
      <c r="E536" s="478">
        <f>IF('11. Type 1 Emp 2020 FTE'!$I$12=1,+'13. Type 2 Emp 2020 FTE'!AF543,'13. Type 2 Emp 2020 FTE'!AG543)</f>
        <v>0</v>
      </c>
    </row>
    <row r="537" spans="1:5" x14ac:dyDescent="0.25">
      <c r="A537" s="308">
        <f t="shared" si="8"/>
        <v>526</v>
      </c>
      <c r="B537" s="312" t="str">
        <f>IF(+'12. Type 2 Emp 2020 Comp'!B546=0," ",+'12. Type 2 Emp 2020 Comp'!B546)</f>
        <v xml:space="preserve"> </v>
      </c>
      <c r="C537" s="442" t="str">
        <f>IF(+'12. Type 2 Emp 2020 Comp'!C546=0," ",+'12. Type 2 Emp 2020 Comp'!C546)</f>
        <v xml:space="preserve"> </v>
      </c>
      <c r="D537" s="312">
        <f>+'12. Type 2 Emp 2020 Comp'!AE546</f>
        <v>0</v>
      </c>
      <c r="E537" s="478">
        <f>IF('11. Type 1 Emp 2020 FTE'!$I$12=1,+'13. Type 2 Emp 2020 FTE'!AF544,'13. Type 2 Emp 2020 FTE'!AG544)</f>
        <v>0</v>
      </c>
    </row>
    <row r="538" spans="1:5" x14ac:dyDescent="0.25">
      <c r="A538" s="308">
        <f t="shared" si="8"/>
        <v>527</v>
      </c>
      <c r="B538" s="312" t="str">
        <f>IF(+'12. Type 2 Emp 2020 Comp'!B547=0," ",+'12. Type 2 Emp 2020 Comp'!B547)</f>
        <v xml:space="preserve"> </v>
      </c>
      <c r="C538" s="442" t="str">
        <f>IF(+'12. Type 2 Emp 2020 Comp'!C547=0," ",+'12. Type 2 Emp 2020 Comp'!C547)</f>
        <v xml:space="preserve"> </v>
      </c>
      <c r="D538" s="312">
        <f>+'12. Type 2 Emp 2020 Comp'!AE547</f>
        <v>0</v>
      </c>
      <c r="E538" s="478">
        <f>IF('11. Type 1 Emp 2020 FTE'!$I$12=1,+'13. Type 2 Emp 2020 FTE'!AF545,'13. Type 2 Emp 2020 FTE'!AG545)</f>
        <v>0</v>
      </c>
    </row>
    <row r="539" spans="1:5" x14ac:dyDescent="0.25">
      <c r="A539" s="308">
        <f t="shared" si="8"/>
        <v>528</v>
      </c>
      <c r="B539" s="312" t="str">
        <f>IF(+'12. Type 2 Emp 2020 Comp'!B548=0," ",+'12. Type 2 Emp 2020 Comp'!B548)</f>
        <v xml:space="preserve"> </v>
      </c>
      <c r="C539" s="442" t="str">
        <f>IF(+'12. Type 2 Emp 2020 Comp'!C548=0," ",+'12. Type 2 Emp 2020 Comp'!C548)</f>
        <v xml:space="preserve"> </v>
      </c>
      <c r="D539" s="312">
        <f>+'12. Type 2 Emp 2020 Comp'!AE548</f>
        <v>0</v>
      </c>
      <c r="E539" s="478">
        <f>IF('11. Type 1 Emp 2020 FTE'!$I$12=1,+'13. Type 2 Emp 2020 FTE'!AF546,'13. Type 2 Emp 2020 FTE'!AG546)</f>
        <v>0</v>
      </c>
    </row>
    <row r="540" spans="1:5" x14ac:dyDescent="0.25">
      <c r="A540" s="308">
        <f t="shared" si="8"/>
        <v>529</v>
      </c>
      <c r="B540" s="312" t="str">
        <f>IF(+'12. Type 2 Emp 2020 Comp'!B549=0," ",+'12. Type 2 Emp 2020 Comp'!B549)</f>
        <v xml:space="preserve"> </v>
      </c>
      <c r="C540" s="442" t="str">
        <f>IF(+'12. Type 2 Emp 2020 Comp'!C549=0," ",+'12. Type 2 Emp 2020 Comp'!C549)</f>
        <v xml:space="preserve"> </v>
      </c>
      <c r="D540" s="312">
        <f>+'12. Type 2 Emp 2020 Comp'!AE549</f>
        <v>0</v>
      </c>
      <c r="E540" s="478">
        <f>IF('11. Type 1 Emp 2020 FTE'!$I$12=1,+'13. Type 2 Emp 2020 FTE'!AF547,'13. Type 2 Emp 2020 FTE'!AG547)</f>
        <v>0</v>
      </c>
    </row>
    <row r="541" spans="1:5" x14ac:dyDescent="0.25">
      <c r="A541" s="308">
        <f t="shared" si="8"/>
        <v>530</v>
      </c>
      <c r="B541" s="312" t="str">
        <f>IF(+'12. Type 2 Emp 2020 Comp'!B550=0," ",+'12. Type 2 Emp 2020 Comp'!B550)</f>
        <v xml:space="preserve"> </v>
      </c>
      <c r="C541" s="442" t="str">
        <f>IF(+'12. Type 2 Emp 2020 Comp'!C550=0," ",+'12. Type 2 Emp 2020 Comp'!C550)</f>
        <v xml:space="preserve"> </v>
      </c>
      <c r="D541" s="312">
        <f>+'12. Type 2 Emp 2020 Comp'!AE550</f>
        <v>0</v>
      </c>
      <c r="E541" s="478">
        <f>IF('11. Type 1 Emp 2020 FTE'!$I$12=1,+'13. Type 2 Emp 2020 FTE'!AF548,'13. Type 2 Emp 2020 FTE'!AG548)</f>
        <v>0</v>
      </c>
    </row>
    <row r="542" spans="1:5" x14ac:dyDescent="0.25">
      <c r="A542" s="308">
        <f t="shared" si="8"/>
        <v>531</v>
      </c>
      <c r="B542" s="312" t="str">
        <f>IF(+'12. Type 2 Emp 2020 Comp'!B551=0," ",+'12. Type 2 Emp 2020 Comp'!B551)</f>
        <v xml:space="preserve"> </v>
      </c>
      <c r="C542" s="442" t="str">
        <f>IF(+'12. Type 2 Emp 2020 Comp'!C551=0," ",+'12. Type 2 Emp 2020 Comp'!C551)</f>
        <v xml:space="preserve"> </v>
      </c>
      <c r="D542" s="312">
        <f>+'12. Type 2 Emp 2020 Comp'!AE551</f>
        <v>0</v>
      </c>
      <c r="E542" s="478">
        <f>IF('11. Type 1 Emp 2020 FTE'!$I$12=1,+'13. Type 2 Emp 2020 FTE'!AF549,'13. Type 2 Emp 2020 FTE'!AG549)</f>
        <v>0</v>
      </c>
    </row>
    <row r="543" spans="1:5" x14ac:dyDescent="0.25">
      <c r="A543" s="308">
        <f t="shared" si="8"/>
        <v>532</v>
      </c>
      <c r="B543" s="312" t="str">
        <f>IF(+'12. Type 2 Emp 2020 Comp'!B552=0," ",+'12. Type 2 Emp 2020 Comp'!B552)</f>
        <v xml:space="preserve"> </v>
      </c>
      <c r="C543" s="442" t="str">
        <f>IF(+'12. Type 2 Emp 2020 Comp'!C552=0," ",+'12. Type 2 Emp 2020 Comp'!C552)</f>
        <v xml:space="preserve"> </v>
      </c>
      <c r="D543" s="312">
        <f>+'12. Type 2 Emp 2020 Comp'!AE552</f>
        <v>0</v>
      </c>
      <c r="E543" s="478">
        <f>IF('11. Type 1 Emp 2020 FTE'!$I$12=1,+'13. Type 2 Emp 2020 FTE'!AF550,'13. Type 2 Emp 2020 FTE'!AG550)</f>
        <v>0</v>
      </c>
    </row>
    <row r="544" spans="1:5" x14ac:dyDescent="0.25">
      <c r="A544" s="308">
        <f t="shared" si="8"/>
        <v>533</v>
      </c>
      <c r="B544" s="312" t="str">
        <f>IF(+'12. Type 2 Emp 2020 Comp'!B553=0," ",+'12. Type 2 Emp 2020 Comp'!B553)</f>
        <v xml:space="preserve"> </v>
      </c>
      <c r="C544" s="442" t="str">
        <f>IF(+'12. Type 2 Emp 2020 Comp'!C553=0," ",+'12. Type 2 Emp 2020 Comp'!C553)</f>
        <v xml:space="preserve"> </v>
      </c>
      <c r="D544" s="312">
        <f>+'12. Type 2 Emp 2020 Comp'!AE553</f>
        <v>0</v>
      </c>
      <c r="E544" s="478">
        <f>IF('11. Type 1 Emp 2020 FTE'!$I$12=1,+'13. Type 2 Emp 2020 FTE'!AF551,'13. Type 2 Emp 2020 FTE'!AG551)</f>
        <v>0</v>
      </c>
    </row>
    <row r="545" spans="1:5" x14ac:dyDescent="0.25">
      <c r="A545" s="308">
        <f t="shared" si="8"/>
        <v>534</v>
      </c>
      <c r="B545" s="312" t="str">
        <f>IF(+'12. Type 2 Emp 2020 Comp'!B554=0," ",+'12. Type 2 Emp 2020 Comp'!B554)</f>
        <v xml:space="preserve"> </v>
      </c>
      <c r="C545" s="442" t="str">
        <f>IF(+'12. Type 2 Emp 2020 Comp'!C554=0," ",+'12. Type 2 Emp 2020 Comp'!C554)</f>
        <v xml:space="preserve"> </v>
      </c>
      <c r="D545" s="312">
        <f>+'12. Type 2 Emp 2020 Comp'!AE554</f>
        <v>0</v>
      </c>
      <c r="E545" s="478">
        <f>IF('11. Type 1 Emp 2020 FTE'!$I$12=1,+'13. Type 2 Emp 2020 FTE'!AF552,'13. Type 2 Emp 2020 FTE'!AG552)</f>
        <v>0</v>
      </c>
    </row>
    <row r="546" spans="1:5" x14ac:dyDescent="0.25">
      <c r="A546" s="308">
        <f t="shared" si="8"/>
        <v>535</v>
      </c>
      <c r="B546" s="312" t="str">
        <f>IF(+'12. Type 2 Emp 2020 Comp'!B555=0," ",+'12. Type 2 Emp 2020 Comp'!B555)</f>
        <v xml:space="preserve"> </v>
      </c>
      <c r="C546" s="442" t="str">
        <f>IF(+'12. Type 2 Emp 2020 Comp'!C555=0," ",+'12. Type 2 Emp 2020 Comp'!C555)</f>
        <v xml:space="preserve"> </v>
      </c>
      <c r="D546" s="312">
        <f>+'12. Type 2 Emp 2020 Comp'!AE555</f>
        <v>0</v>
      </c>
      <c r="E546" s="478">
        <f>IF('11. Type 1 Emp 2020 FTE'!$I$12=1,+'13. Type 2 Emp 2020 FTE'!AF553,'13. Type 2 Emp 2020 FTE'!AG553)</f>
        <v>0</v>
      </c>
    </row>
    <row r="547" spans="1:5" x14ac:dyDescent="0.25">
      <c r="A547" s="308">
        <f t="shared" si="8"/>
        <v>536</v>
      </c>
      <c r="B547" s="312" t="str">
        <f>IF(+'12. Type 2 Emp 2020 Comp'!B556=0," ",+'12. Type 2 Emp 2020 Comp'!B556)</f>
        <v xml:space="preserve"> </v>
      </c>
      <c r="C547" s="442" t="str">
        <f>IF(+'12. Type 2 Emp 2020 Comp'!C556=0," ",+'12. Type 2 Emp 2020 Comp'!C556)</f>
        <v xml:space="preserve"> </v>
      </c>
      <c r="D547" s="312">
        <f>+'12. Type 2 Emp 2020 Comp'!AE556</f>
        <v>0</v>
      </c>
      <c r="E547" s="478">
        <f>IF('11. Type 1 Emp 2020 FTE'!$I$12=1,+'13. Type 2 Emp 2020 FTE'!AF554,'13. Type 2 Emp 2020 FTE'!AG554)</f>
        <v>0</v>
      </c>
    </row>
    <row r="548" spans="1:5" x14ac:dyDescent="0.25">
      <c r="A548" s="308">
        <f t="shared" si="8"/>
        <v>537</v>
      </c>
      <c r="B548" s="312" t="str">
        <f>IF(+'12. Type 2 Emp 2020 Comp'!B557=0," ",+'12. Type 2 Emp 2020 Comp'!B557)</f>
        <v xml:space="preserve"> </v>
      </c>
      <c r="C548" s="442" t="str">
        <f>IF(+'12. Type 2 Emp 2020 Comp'!C557=0," ",+'12. Type 2 Emp 2020 Comp'!C557)</f>
        <v xml:space="preserve"> </v>
      </c>
      <c r="D548" s="312">
        <f>+'12. Type 2 Emp 2020 Comp'!AE557</f>
        <v>0</v>
      </c>
      <c r="E548" s="478">
        <f>IF('11. Type 1 Emp 2020 FTE'!$I$12=1,+'13. Type 2 Emp 2020 FTE'!AF555,'13. Type 2 Emp 2020 FTE'!AG555)</f>
        <v>0</v>
      </c>
    </row>
    <row r="549" spans="1:5" x14ac:dyDescent="0.25">
      <c r="A549" s="308">
        <f t="shared" si="8"/>
        <v>538</v>
      </c>
      <c r="B549" s="312" t="str">
        <f>IF(+'12. Type 2 Emp 2020 Comp'!B558=0," ",+'12. Type 2 Emp 2020 Comp'!B558)</f>
        <v xml:space="preserve"> </v>
      </c>
      <c r="C549" s="442" t="str">
        <f>IF(+'12. Type 2 Emp 2020 Comp'!C558=0," ",+'12. Type 2 Emp 2020 Comp'!C558)</f>
        <v xml:space="preserve"> </v>
      </c>
      <c r="D549" s="312">
        <f>+'12. Type 2 Emp 2020 Comp'!AE558</f>
        <v>0</v>
      </c>
      <c r="E549" s="478">
        <f>IF('11. Type 1 Emp 2020 FTE'!$I$12=1,+'13. Type 2 Emp 2020 FTE'!AF556,'13. Type 2 Emp 2020 FTE'!AG556)</f>
        <v>0</v>
      </c>
    </row>
    <row r="550" spans="1:5" x14ac:dyDescent="0.25">
      <c r="A550" s="308">
        <f t="shared" si="8"/>
        <v>539</v>
      </c>
      <c r="B550" s="312" t="str">
        <f>IF(+'12. Type 2 Emp 2020 Comp'!B559=0," ",+'12. Type 2 Emp 2020 Comp'!B559)</f>
        <v xml:space="preserve"> </v>
      </c>
      <c r="C550" s="442" t="str">
        <f>IF(+'12. Type 2 Emp 2020 Comp'!C559=0," ",+'12. Type 2 Emp 2020 Comp'!C559)</f>
        <v xml:space="preserve"> </v>
      </c>
      <c r="D550" s="312">
        <f>+'12. Type 2 Emp 2020 Comp'!AE559</f>
        <v>0</v>
      </c>
      <c r="E550" s="478">
        <f>IF('11. Type 1 Emp 2020 FTE'!$I$12=1,+'13. Type 2 Emp 2020 FTE'!AF557,'13. Type 2 Emp 2020 FTE'!AG557)</f>
        <v>0</v>
      </c>
    </row>
    <row r="551" spans="1:5" x14ac:dyDescent="0.25">
      <c r="A551" s="308">
        <f t="shared" si="8"/>
        <v>540</v>
      </c>
      <c r="B551" s="312" t="str">
        <f>IF(+'12. Type 2 Emp 2020 Comp'!B560=0," ",+'12. Type 2 Emp 2020 Comp'!B560)</f>
        <v xml:space="preserve"> </v>
      </c>
      <c r="C551" s="442" t="str">
        <f>IF(+'12. Type 2 Emp 2020 Comp'!C560=0," ",+'12. Type 2 Emp 2020 Comp'!C560)</f>
        <v xml:space="preserve"> </v>
      </c>
      <c r="D551" s="312">
        <f>+'12. Type 2 Emp 2020 Comp'!AE560</f>
        <v>0</v>
      </c>
      <c r="E551" s="478">
        <f>IF('11. Type 1 Emp 2020 FTE'!$I$12=1,+'13. Type 2 Emp 2020 FTE'!AF558,'13. Type 2 Emp 2020 FTE'!AG558)</f>
        <v>0</v>
      </c>
    </row>
    <row r="552" spans="1:5" x14ac:dyDescent="0.25">
      <c r="A552" s="308">
        <f t="shared" si="8"/>
        <v>541</v>
      </c>
      <c r="B552" s="312" t="str">
        <f>IF(+'12. Type 2 Emp 2020 Comp'!B561=0," ",+'12. Type 2 Emp 2020 Comp'!B561)</f>
        <v xml:space="preserve"> </v>
      </c>
      <c r="C552" s="442" t="str">
        <f>IF(+'12. Type 2 Emp 2020 Comp'!C561=0," ",+'12. Type 2 Emp 2020 Comp'!C561)</f>
        <v xml:space="preserve"> </v>
      </c>
      <c r="D552" s="312">
        <f>+'12. Type 2 Emp 2020 Comp'!AE561</f>
        <v>0</v>
      </c>
      <c r="E552" s="478">
        <f>IF('11. Type 1 Emp 2020 FTE'!$I$12=1,+'13. Type 2 Emp 2020 FTE'!AF559,'13. Type 2 Emp 2020 FTE'!AG559)</f>
        <v>0</v>
      </c>
    </row>
    <row r="553" spans="1:5" x14ac:dyDescent="0.25">
      <c r="A553" s="308">
        <f t="shared" si="8"/>
        <v>542</v>
      </c>
      <c r="B553" s="312" t="str">
        <f>IF(+'12. Type 2 Emp 2020 Comp'!B562=0," ",+'12. Type 2 Emp 2020 Comp'!B562)</f>
        <v xml:space="preserve"> </v>
      </c>
      <c r="C553" s="442" t="str">
        <f>IF(+'12. Type 2 Emp 2020 Comp'!C562=0," ",+'12. Type 2 Emp 2020 Comp'!C562)</f>
        <v xml:space="preserve"> </v>
      </c>
      <c r="D553" s="312">
        <f>+'12. Type 2 Emp 2020 Comp'!AE562</f>
        <v>0</v>
      </c>
      <c r="E553" s="478">
        <f>IF('11. Type 1 Emp 2020 FTE'!$I$12=1,+'13. Type 2 Emp 2020 FTE'!AF560,'13. Type 2 Emp 2020 FTE'!AG560)</f>
        <v>0</v>
      </c>
    </row>
    <row r="554" spans="1:5" x14ac:dyDescent="0.25">
      <c r="A554" s="308">
        <f t="shared" si="8"/>
        <v>543</v>
      </c>
      <c r="B554" s="312" t="str">
        <f>IF(+'12. Type 2 Emp 2020 Comp'!B563=0," ",+'12. Type 2 Emp 2020 Comp'!B563)</f>
        <v xml:space="preserve"> </v>
      </c>
      <c r="C554" s="442" t="str">
        <f>IF(+'12. Type 2 Emp 2020 Comp'!C563=0," ",+'12. Type 2 Emp 2020 Comp'!C563)</f>
        <v xml:space="preserve"> </v>
      </c>
      <c r="D554" s="312">
        <f>+'12. Type 2 Emp 2020 Comp'!AE563</f>
        <v>0</v>
      </c>
      <c r="E554" s="478">
        <f>IF('11. Type 1 Emp 2020 FTE'!$I$12=1,+'13. Type 2 Emp 2020 FTE'!AF561,'13. Type 2 Emp 2020 FTE'!AG561)</f>
        <v>0</v>
      </c>
    </row>
    <row r="555" spans="1:5" x14ac:dyDescent="0.25">
      <c r="A555" s="308">
        <f t="shared" si="8"/>
        <v>544</v>
      </c>
      <c r="B555" s="312" t="str">
        <f>IF(+'12. Type 2 Emp 2020 Comp'!B564=0," ",+'12. Type 2 Emp 2020 Comp'!B564)</f>
        <v xml:space="preserve"> </v>
      </c>
      <c r="C555" s="442" t="str">
        <f>IF(+'12. Type 2 Emp 2020 Comp'!C564=0," ",+'12. Type 2 Emp 2020 Comp'!C564)</f>
        <v xml:space="preserve"> </v>
      </c>
      <c r="D555" s="312">
        <f>+'12. Type 2 Emp 2020 Comp'!AE564</f>
        <v>0</v>
      </c>
      <c r="E555" s="478">
        <f>IF('11. Type 1 Emp 2020 FTE'!$I$12=1,+'13. Type 2 Emp 2020 FTE'!AF562,'13. Type 2 Emp 2020 FTE'!AG562)</f>
        <v>0</v>
      </c>
    </row>
    <row r="556" spans="1:5" x14ac:dyDescent="0.25">
      <c r="A556" s="308">
        <f t="shared" si="8"/>
        <v>545</v>
      </c>
      <c r="B556" s="312" t="str">
        <f>IF(+'12. Type 2 Emp 2020 Comp'!B565=0," ",+'12. Type 2 Emp 2020 Comp'!B565)</f>
        <v xml:space="preserve"> </v>
      </c>
      <c r="C556" s="442" t="str">
        <f>IF(+'12. Type 2 Emp 2020 Comp'!C565=0," ",+'12. Type 2 Emp 2020 Comp'!C565)</f>
        <v xml:space="preserve"> </v>
      </c>
      <c r="D556" s="312">
        <f>+'12. Type 2 Emp 2020 Comp'!AE565</f>
        <v>0</v>
      </c>
      <c r="E556" s="478">
        <f>IF('11. Type 1 Emp 2020 FTE'!$I$12=1,+'13. Type 2 Emp 2020 FTE'!AF563,'13. Type 2 Emp 2020 FTE'!AG563)</f>
        <v>0</v>
      </c>
    </row>
    <row r="557" spans="1:5" x14ac:dyDescent="0.25">
      <c r="A557" s="308">
        <f t="shared" si="8"/>
        <v>546</v>
      </c>
      <c r="B557" s="312" t="str">
        <f>IF(+'12. Type 2 Emp 2020 Comp'!B566=0," ",+'12. Type 2 Emp 2020 Comp'!B566)</f>
        <v xml:space="preserve"> </v>
      </c>
      <c r="C557" s="442" t="str">
        <f>IF(+'12. Type 2 Emp 2020 Comp'!C566=0," ",+'12. Type 2 Emp 2020 Comp'!C566)</f>
        <v xml:space="preserve"> </v>
      </c>
      <c r="D557" s="312">
        <f>+'12. Type 2 Emp 2020 Comp'!AE566</f>
        <v>0</v>
      </c>
      <c r="E557" s="478">
        <f>IF('11. Type 1 Emp 2020 FTE'!$I$12=1,+'13. Type 2 Emp 2020 FTE'!AF564,'13. Type 2 Emp 2020 FTE'!AG564)</f>
        <v>0</v>
      </c>
    </row>
    <row r="558" spans="1:5" x14ac:dyDescent="0.25">
      <c r="A558" s="308">
        <f t="shared" si="8"/>
        <v>547</v>
      </c>
      <c r="B558" s="312" t="str">
        <f>IF(+'12. Type 2 Emp 2020 Comp'!B567=0," ",+'12. Type 2 Emp 2020 Comp'!B567)</f>
        <v xml:space="preserve"> </v>
      </c>
      <c r="C558" s="442" t="str">
        <f>IF(+'12. Type 2 Emp 2020 Comp'!C567=0," ",+'12. Type 2 Emp 2020 Comp'!C567)</f>
        <v xml:space="preserve"> </v>
      </c>
      <c r="D558" s="312">
        <f>+'12. Type 2 Emp 2020 Comp'!AE567</f>
        <v>0</v>
      </c>
      <c r="E558" s="478">
        <f>IF('11. Type 1 Emp 2020 FTE'!$I$12=1,+'13. Type 2 Emp 2020 FTE'!AF565,'13. Type 2 Emp 2020 FTE'!AG565)</f>
        <v>0</v>
      </c>
    </row>
    <row r="559" spans="1:5" x14ac:dyDescent="0.25">
      <c r="A559" s="308">
        <f t="shared" si="8"/>
        <v>548</v>
      </c>
      <c r="B559" s="312" t="str">
        <f>IF(+'12. Type 2 Emp 2020 Comp'!B568=0," ",+'12. Type 2 Emp 2020 Comp'!B568)</f>
        <v xml:space="preserve"> </v>
      </c>
      <c r="C559" s="442" t="str">
        <f>IF(+'12. Type 2 Emp 2020 Comp'!C568=0," ",+'12. Type 2 Emp 2020 Comp'!C568)</f>
        <v xml:space="preserve"> </v>
      </c>
      <c r="D559" s="312">
        <f>+'12. Type 2 Emp 2020 Comp'!AE568</f>
        <v>0</v>
      </c>
      <c r="E559" s="478">
        <f>IF('11. Type 1 Emp 2020 FTE'!$I$12=1,+'13. Type 2 Emp 2020 FTE'!AF566,'13. Type 2 Emp 2020 FTE'!AG566)</f>
        <v>0</v>
      </c>
    </row>
    <row r="560" spans="1:5" x14ac:dyDescent="0.25">
      <c r="A560" s="308">
        <f t="shared" si="8"/>
        <v>549</v>
      </c>
      <c r="B560" s="312" t="str">
        <f>IF(+'12. Type 2 Emp 2020 Comp'!B569=0," ",+'12. Type 2 Emp 2020 Comp'!B569)</f>
        <v xml:space="preserve"> </v>
      </c>
      <c r="C560" s="442" t="str">
        <f>IF(+'12. Type 2 Emp 2020 Comp'!C569=0," ",+'12. Type 2 Emp 2020 Comp'!C569)</f>
        <v xml:space="preserve"> </v>
      </c>
      <c r="D560" s="312">
        <f>+'12. Type 2 Emp 2020 Comp'!AE569</f>
        <v>0</v>
      </c>
      <c r="E560" s="478">
        <f>IF('11. Type 1 Emp 2020 FTE'!$I$12=1,+'13. Type 2 Emp 2020 FTE'!AF567,'13. Type 2 Emp 2020 FTE'!AG567)</f>
        <v>0</v>
      </c>
    </row>
    <row r="561" spans="1:5" x14ac:dyDescent="0.25">
      <c r="A561" s="308">
        <f t="shared" si="8"/>
        <v>550</v>
      </c>
      <c r="B561" s="312" t="str">
        <f>IF(+'12. Type 2 Emp 2020 Comp'!B570=0," ",+'12. Type 2 Emp 2020 Comp'!B570)</f>
        <v xml:space="preserve"> </v>
      </c>
      <c r="C561" s="442" t="str">
        <f>IF(+'12. Type 2 Emp 2020 Comp'!C570=0," ",+'12. Type 2 Emp 2020 Comp'!C570)</f>
        <v xml:space="preserve"> </v>
      </c>
      <c r="D561" s="312">
        <f>+'12. Type 2 Emp 2020 Comp'!AE570</f>
        <v>0</v>
      </c>
      <c r="E561" s="478">
        <f>IF('11. Type 1 Emp 2020 FTE'!$I$12=1,+'13. Type 2 Emp 2020 FTE'!AF568,'13. Type 2 Emp 2020 FTE'!AG568)</f>
        <v>0</v>
      </c>
    </row>
    <row r="562" spans="1:5" x14ac:dyDescent="0.25">
      <c r="A562" s="308">
        <f t="shared" si="8"/>
        <v>551</v>
      </c>
      <c r="B562" s="312" t="str">
        <f>IF(+'12. Type 2 Emp 2020 Comp'!B571=0," ",+'12. Type 2 Emp 2020 Comp'!B571)</f>
        <v xml:space="preserve"> </v>
      </c>
      <c r="C562" s="442" t="str">
        <f>IF(+'12. Type 2 Emp 2020 Comp'!C571=0," ",+'12. Type 2 Emp 2020 Comp'!C571)</f>
        <v xml:space="preserve"> </v>
      </c>
      <c r="D562" s="312">
        <f>+'12. Type 2 Emp 2020 Comp'!AE571</f>
        <v>0</v>
      </c>
      <c r="E562" s="478">
        <f>IF('11. Type 1 Emp 2020 FTE'!$I$12=1,+'13. Type 2 Emp 2020 FTE'!AF569,'13. Type 2 Emp 2020 FTE'!AG569)</f>
        <v>0</v>
      </c>
    </row>
    <row r="563" spans="1:5" x14ac:dyDescent="0.25">
      <c r="A563" s="308">
        <f t="shared" si="8"/>
        <v>552</v>
      </c>
      <c r="B563" s="312" t="str">
        <f>IF(+'12. Type 2 Emp 2020 Comp'!B572=0," ",+'12. Type 2 Emp 2020 Comp'!B572)</f>
        <v xml:space="preserve"> </v>
      </c>
      <c r="C563" s="442" t="str">
        <f>IF(+'12. Type 2 Emp 2020 Comp'!C572=0," ",+'12. Type 2 Emp 2020 Comp'!C572)</f>
        <v xml:space="preserve"> </v>
      </c>
      <c r="D563" s="312">
        <f>+'12. Type 2 Emp 2020 Comp'!AE572</f>
        <v>0</v>
      </c>
      <c r="E563" s="478">
        <f>IF('11. Type 1 Emp 2020 FTE'!$I$12=1,+'13. Type 2 Emp 2020 FTE'!AF570,'13. Type 2 Emp 2020 FTE'!AG570)</f>
        <v>0</v>
      </c>
    </row>
    <row r="564" spans="1:5" x14ac:dyDescent="0.25">
      <c r="A564" s="308">
        <f t="shared" si="8"/>
        <v>553</v>
      </c>
      <c r="B564" s="312" t="str">
        <f>IF(+'12. Type 2 Emp 2020 Comp'!B573=0," ",+'12. Type 2 Emp 2020 Comp'!B573)</f>
        <v xml:space="preserve"> </v>
      </c>
      <c r="C564" s="442" t="str">
        <f>IF(+'12. Type 2 Emp 2020 Comp'!C573=0," ",+'12. Type 2 Emp 2020 Comp'!C573)</f>
        <v xml:space="preserve"> </v>
      </c>
      <c r="D564" s="312">
        <f>+'12. Type 2 Emp 2020 Comp'!AE573</f>
        <v>0</v>
      </c>
      <c r="E564" s="478">
        <f>IF('11. Type 1 Emp 2020 FTE'!$I$12=1,+'13. Type 2 Emp 2020 FTE'!AF571,'13. Type 2 Emp 2020 FTE'!AG571)</f>
        <v>0</v>
      </c>
    </row>
    <row r="565" spans="1:5" x14ac:dyDescent="0.25">
      <c r="A565" s="308">
        <f t="shared" si="8"/>
        <v>554</v>
      </c>
      <c r="B565" s="312" t="str">
        <f>IF(+'12. Type 2 Emp 2020 Comp'!B574=0," ",+'12. Type 2 Emp 2020 Comp'!B574)</f>
        <v xml:space="preserve"> </v>
      </c>
      <c r="C565" s="442" t="str">
        <f>IF(+'12. Type 2 Emp 2020 Comp'!C574=0," ",+'12. Type 2 Emp 2020 Comp'!C574)</f>
        <v xml:space="preserve"> </v>
      </c>
      <c r="D565" s="312">
        <f>+'12. Type 2 Emp 2020 Comp'!AE574</f>
        <v>0</v>
      </c>
      <c r="E565" s="478">
        <f>IF('11. Type 1 Emp 2020 FTE'!$I$12=1,+'13. Type 2 Emp 2020 FTE'!AF572,'13. Type 2 Emp 2020 FTE'!AG572)</f>
        <v>0</v>
      </c>
    </row>
    <row r="566" spans="1:5" x14ac:dyDescent="0.25">
      <c r="A566" s="308">
        <f t="shared" si="8"/>
        <v>555</v>
      </c>
      <c r="B566" s="312" t="str">
        <f>IF(+'12. Type 2 Emp 2020 Comp'!B575=0," ",+'12. Type 2 Emp 2020 Comp'!B575)</f>
        <v xml:space="preserve"> </v>
      </c>
      <c r="C566" s="442" t="str">
        <f>IF(+'12. Type 2 Emp 2020 Comp'!C575=0," ",+'12. Type 2 Emp 2020 Comp'!C575)</f>
        <v xml:space="preserve"> </v>
      </c>
      <c r="D566" s="312">
        <f>+'12. Type 2 Emp 2020 Comp'!AE575</f>
        <v>0</v>
      </c>
      <c r="E566" s="478">
        <f>IF('11. Type 1 Emp 2020 FTE'!$I$12=1,+'13. Type 2 Emp 2020 FTE'!AF573,'13. Type 2 Emp 2020 FTE'!AG573)</f>
        <v>0</v>
      </c>
    </row>
    <row r="567" spans="1:5" x14ac:dyDescent="0.25">
      <c r="A567" s="308">
        <f t="shared" si="8"/>
        <v>556</v>
      </c>
      <c r="B567" s="312" t="str">
        <f>IF(+'12. Type 2 Emp 2020 Comp'!B576=0," ",+'12. Type 2 Emp 2020 Comp'!B576)</f>
        <v xml:space="preserve"> </v>
      </c>
      <c r="C567" s="442" t="str">
        <f>IF(+'12. Type 2 Emp 2020 Comp'!C576=0," ",+'12. Type 2 Emp 2020 Comp'!C576)</f>
        <v xml:space="preserve"> </v>
      </c>
      <c r="D567" s="312">
        <f>+'12. Type 2 Emp 2020 Comp'!AE576</f>
        <v>0</v>
      </c>
      <c r="E567" s="478">
        <f>IF('11. Type 1 Emp 2020 FTE'!$I$12=1,+'13. Type 2 Emp 2020 FTE'!AF574,'13. Type 2 Emp 2020 FTE'!AG574)</f>
        <v>0</v>
      </c>
    </row>
    <row r="568" spans="1:5" x14ac:dyDescent="0.25">
      <c r="A568" s="308">
        <f t="shared" si="8"/>
        <v>557</v>
      </c>
      <c r="B568" s="312" t="str">
        <f>IF(+'12. Type 2 Emp 2020 Comp'!B577=0," ",+'12. Type 2 Emp 2020 Comp'!B577)</f>
        <v xml:space="preserve"> </v>
      </c>
      <c r="C568" s="442" t="str">
        <f>IF(+'12. Type 2 Emp 2020 Comp'!C577=0," ",+'12. Type 2 Emp 2020 Comp'!C577)</f>
        <v xml:space="preserve"> </v>
      </c>
      <c r="D568" s="312">
        <f>+'12. Type 2 Emp 2020 Comp'!AE577</f>
        <v>0</v>
      </c>
      <c r="E568" s="478">
        <f>IF('11. Type 1 Emp 2020 FTE'!$I$12=1,+'13. Type 2 Emp 2020 FTE'!AF575,'13. Type 2 Emp 2020 FTE'!AG575)</f>
        <v>0</v>
      </c>
    </row>
    <row r="569" spans="1:5" x14ac:dyDescent="0.25">
      <c r="A569" s="308">
        <f t="shared" si="8"/>
        <v>558</v>
      </c>
      <c r="B569" s="312" t="str">
        <f>IF(+'12. Type 2 Emp 2020 Comp'!B578=0," ",+'12. Type 2 Emp 2020 Comp'!B578)</f>
        <v xml:space="preserve"> </v>
      </c>
      <c r="C569" s="442" t="str">
        <f>IF(+'12. Type 2 Emp 2020 Comp'!C578=0," ",+'12. Type 2 Emp 2020 Comp'!C578)</f>
        <v xml:space="preserve"> </v>
      </c>
      <c r="D569" s="312">
        <f>+'12. Type 2 Emp 2020 Comp'!AE578</f>
        <v>0</v>
      </c>
      <c r="E569" s="478">
        <f>IF('11. Type 1 Emp 2020 FTE'!$I$12=1,+'13. Type 2 Emp 2020 FTE'!AF576,'13. Type 2 Emp 2020 FTE'!AG576)</f>
        <v>0</v>
      </c>
    </row>
    <row r="570" spans="1:5" x14ac:dyDescent="0.25">
      <c r="A570" s="308">
        <f t="shared" si="8"/>
        <v>559</v>
      </c>
      <c r="B570" s="312" t="str">
        <f>IF(+'12. Type 2 Emp 2020 Comp'!B579=0," ",+'12. Type 2 Emp 2020 Comp'!B579)</f>
        <v xml:space="preserve"> </v>
      </c>
      <c r="C570" s="442" t="str">
        <f>IF(+'12. Type 2 Emp 2020 Comp'!C579=0," ",+'12. Type 2 Emp 2020 Comp'!C579)</f>
        <v xml:space="preserve"> </v>
      </c>
      <c r="D570" s="312">
        <f>+'12. Type 2 Emp 2020 Comp'!AE579</f>
        <v>0</v>
      </c>
      <c r="E570" s="478">
        <f>IF('11. Type 1 Emp 2020 FTE'!$I$12=1,+'13. Type 2 Emp 2020 FTE'!AF577,'13. Type 2 Emp 2020 FTE'!AG577)</f>
        <v>0</v>
      </c>
    </row>
    <row r="571" spans="1:5" x14ac:dyDescent="0.25">
      <c r="A571" s="308">
        <f t="shared" si="8"/>
        <v>560</v>
      </c>
      <c r="B571" s="312" t="str">
        <f>IF(+'12. Type 2 Emp 2020 Comp'!B580=0," ",+'12. Type 2 Emp 2020 Comp'!B580)</f>
        <v xml:space="preserve"> </v>
      </c>
      <c r="C571" s="442" t="str">
        <f>IF(+'12. Type 2 Emp 2020 Comp'!C580=0," ",+'12. Type 2 Emp 2020 Comp'!C580)</f>
        <v xml:space="preserve"> </v>
      </c>
      <c r="D571" s="312">
        <f>+'12. Type 2 Emp 2020 Comp'!AE580</f>
        <v>0</v>
      </c>
      <c r="E571" s="478">
        <f>IF('11. Type 1 Emp 2020 FTE'!$I$12=1,+'13. Type 2 Emp 2020 FTE'!AF578,'13. Type 2 Emp 2020 FTE'!AG578)</f>
        <v>0</v>
      </c>
    </row>
    <row r="572" spans="1:5" x14ac:dyDescent="0.25">
      <c r="A572" s="308">
        <f t="shared" si="8"/>
        <v>561</v>
      </c>
      <c r="B572" s="312" t="str">
        <f>IF(+'12. Type 2 Emp 2020 Comp'!B581=0," ",+'12. Type 2 Emp 2020 Comp'!B581)</f>
        <v xml:space="preserve"> </v>
      </c>
      <c r="C572" s="442" t="str">
        <f>IF(+'12. Type 2 Emp 2020 Comp'!C581=0," ",+'12. Type 2 Emp 2020 Comp'!C581)</f>
        <v xml:space="preserve"> </v>
      </c>
      <c r="D572" s="312">
        <f>+'12. Type 2 Emp 2020 Comp'!AE581</f>
        <v>0</v>
      </c>
      <c r="E572" s="478">
        <f>IF('11. Type 1 Emp 2020 FTE'!$I$12=1,+'13. Type 2 Emp 2020 FTE'!AF579,'13. Type 2 Emp 2020 FTE'!AG579)</f>
        <v>0</v>
      </c>
    </row>
    <row r="573" spans="1:5" x14ac:dyDescent="0.25">
      <c r="A573" s="308">
        <f t="shared" si="8"/>
        <v>562</v>
      </c>
      <c r="B573" s="312" t="str">
        <f>IF(+'12. Type 2 Emp 2020 Comp'!B582=0," ",+'12. Type 2 Emp 2020 Comp'!B582)</f>
        <v xml:space="preserve"> </v>
      </c>
      <c r="C573" s="442" t="str">
        <f>IF(+'12. Type 2 Emp 2020 Comp'!C582=0," ",+'12. Type 2 Emp 2020 Comp'!C582)</f>
        <v xml:space="preserve"> </v>
      </c>
      <c r="D573" s="312">
        <f>+'12. Type 2 Emp 2020 Comp'!AE582</f>
        <v>0</v>
      </c>
      <c r="E573" s="478">
        <f>IF('11. Type 1 Emp 2020 FTE'!$I$12=1,+'13. Type 2 Emp 2020 FTE'!AF580,'13. Type 2 Emp 2020 FTE'!AG580)</f>
        <v>0</v>
      </c>
    </row>
    <row r="574" spans="1:5" x14ac:dyDescent="0.25">
      <c r="A574" s="308">
        <f t="shared" si="8"/>
        <v>563</v>
      </c>
      <c r="B574" s="312" t="str">
        <f>IF(+'12. Type 2 Emp 2020 Comp'!B583=0," ",+'12. Type 2 Emp 2020 Comp'!B583)</f>
        <v xml:space="preserve"> </v>
      </c>
      <c r="C574" s="442" t="str">
        <f>IF(+'12. Type 2 Emp 2020 Comp'!C583=0," ",+'12. Type 2 Emp 2020 Comp'!C583)</f>
        <v xml:space="preserve"> </v>
      </c>
      <c r="D574" s="312">
        <f>+'12. Type 2 Emp 2020 Comp'!AE583</f>
        <v>0</v>
      </c>
      <c r="E574" s="478">
        <f>IF('11. Type 1 Emp 2020 FTE'!$I$12=1,+'13. Type 2 Emp 2020 FTE'!AF581,'13. Type 2 Emp 2020 FTE'!AG581)</f>
        <v>0</v>
      </c>
    </row>
    <row r="575" spans="1:5" x14ac:dyDescent="0.25">
      <c r="A575" s="308">
        <f t="shared" si="8"/>
        <v>564</v>
      </c>
      <c r="B575" s="312" t="str">
        <f>IF(+'12. Type 2 Emp 2020 Comp'!B584=0," ",+'12. Type 2 Emp 2020 Comp'!B584)</f>
        <v xml:space="preserve"> </v>
      </c>
      <c r="C575" s="442" t="str">
        <f>IF(+'12. Type 2 Emp 2020 Comp'!C584=0," ",+'12. Type 2 Emp 2020 Comp'!C584)</f>
        <v xml:space="preserve"> </v>
      </c>
      <c r="D575" s="312">
        <f>+'12. Type 2 Emp 2020 Comp'!AE584</f>
        <v>0</v>
      </c>
      <c r="E575" s="478">
        <f>IF('11. Type 1 Emp 2020 FTE'!$I$12=1,+'13. Type 2 Emp 2020 FTE'!AF582,'13. Type 2 Emp 2020 FTE'!AG582)</f>
        <v>0</v>
      </c>
    </row>
    <row r="576" spans="1:5" x14ac:dyDescent="0.25">
      <c r="A576" s="308">
        <f t="shared" si="8"/>
        <v>565</v>
      </c>
      <c r="B576" s="312" t="str">
        <f>IF(+'12. Type 2 Emp 2020 Comp'!B585=0," ",+'12. Type 2 Emp 2020 Comp'!B585)</f>
        <v xml:space="preserve"> </v>
      </c>
      <c r="C576" s="442" t="str">
        <f>IF(+'12. Type 2 Emp 2020 Comp'!C585=0," ",+'12. Type 2 Emp 2020 Comp'!C585)</f>
        <v xml:space="preserve"> </v>
      </c>
      <c r="D576" s="312">
        <f>+'12. Type 2 Emp 2020 Comp'!AE585</f>
        <v>0</v>
      </c>
      <c r="E576" s="478">
        <f>IF('11. Type 1 Emp 2020 FTE'!$I$12=1,+'13. Type 2 Emp 2020 FTE'!AF583,'13. Type 2 Emp 2020 FTE'!AG583)</f>
        <v>0</v>
      </c>
    </row>
    <row r="577" spans="1:5" x14ac:dyDescent="0.25">
      <c r="A577" s="308">
        <f t="shared" si="8"/>
        <v>566</v>
      </c>
      <c r="B577" s="312" t="str">
        <f>IF(+'12. Type 2 Emp 2020 Comp'!B586=0," ",+'12. Type 2 Emp 2020 Comp'!B586)</f>
        <v xml:space="preserve"> </v>
      </c>
      <c r="C577" s="442" t="str">
        <f>IF(+'12. Type 2 Emp 2020 Comp'!C586=0," ",+'12. Type 2 Emp 2020 Comp'!C586)</f>
        <v xml:space="preserve"> </v>
      </c>
      <c r="D577" s="312">
        <f>+'12. Type 2 Emp 2020 Comp'!AE586</f>
        <v>0</v>
      </c>
      <c r="E577" s="478">
        <f>IF('11. Type 1 Emp 2020 FTE'!$I$12=1,+'13. Type 2 Emp 2020 FTE'!AF584,'13. Type 2 Emp 2020 FTE'!AG584)</f>
        <v>0</v>
      </c>
    </row>
    <row r="578" spans="1:5" x14ac:dyDescent="0.25">
      <c r="A578" s="308">
        <f t="shared" si="8"/>
        <v>567</v>
      </c>
      <c r="B578" s="312" t="str">
        <f>IF(+'12. Type 2 Emp 2020 Comp'!B587=0," ",+'12. Type 2 Emp 2020 Comp'!B587)</f>
        <v xml:space="preserve"> </v>
      </c>
      <c r="C578" s="442" t="str">
        <f>IF(+'12. Type 2 Emp 2020 Comp'!C587=0," ",+'12. Type 2 Emp 2020 Comp'!C587)</f>
        <v xml:space="preserve"> </v>
      </c>
      <c r="D578" s="312">
        <f>+'12. Type 2 Emp 2020 Comp'!AE587</f>
        <v>0</v>
      </c>
      <c r="E578" s="478">
        <f>IF('11. Type 1 Emp 2020 FTE'!$I$12=1,+'13. Type 2 Emp 2020 FTE'!AF585,'13. Type 2 Emp 2020 FTE'!AG585)</f>
        <v>0</v>
      </c>
    </row>
    <row r="579" spans="1:5" x14ac:dyDescent="0.25">
      <c r="A579" s="308">
        <f t="shared" si="8"/>
        <v>568</v>
      </c>
      <c r="B579" s="312" t="str">
        <f>IF(+'12. Type 2 Emp 2020 Comp'!B588=0," ",+'12. Type 2 Emp 2020 Comp'!B588)</f>
        <v xml:space="preserve"> </v>
      </c>
      <c r="C579" s="442" t="str">
        <f>IF(+'12. Type 2 Emp 2020 Comp'!C588=0," ",+'12. Type 2 Emp 2020 Comp'!C588)</f>
        <v xml:space="preserve"> </v>
      </c>
      <c r="D579" s="312">
        <f>+'12. Type 2 Emp 2020 Comp'!AE588</f>
        <v>0</v>
      </c>
      <c r="E579" s="478">
        <f>IF('11. Type 1 Emp 2020 FTE'!$I$12=1,+'13. Type 2 Emp 2020 FTE'!AF586,'13. Type 2 Emp 2020 FTE'!AG586)</f>
        <v>0</v>
      </c>
    </row>
    <row r="580" spans="1:5" x14ac:dyDescent="0.25">
      <c r="A580" s="308">
        <f t="shared" si="8"/>
        <v>569</v>
      </c>
      <c r="B580" s="312" t="str">
        <f>IF(+'12. Type 2 Emp 2020 Comp'!B589=0," ",+'12. Type 2 Emp 2020 Comp'!B589)</f>
        <v xml:space="preserve"> </v>
      </c>
      <c r="C580" s="442" t="str">
        <f>IF(+'12. Type 2 Emp 2020 Comp'!C589=0," ",+'12. Type 2 Emp 2020 Comp'!C589)</f>
        <v xml:space="preserve"> </v>
      </c>
      <c r="D580" s="312">
        <f>+'12. Type 2 Emp 2020 Comp'!AE589</f>
        <v>0</v>
      </c>
      <c r="E580" s="478">
        <f>IF('11. Type 1 Emp 2020 FTE'!$I$12=1,+'13. Type 2 Emp 2020 FTE'!AF587,'13. Type 2 Emp 2020 FTE'!AG587)</f>
        <v>0</v>
      </c>
    </row>
    <row r="581" spans="1:5" x14ac:dyDescent="0.25">
      <c r="A581" s="308">
        <f t="shared" si="8"/>
        <v>570</v>
      </c>
      <c r="B581" s="312" t="str">
        <f>IF(+'12. Type 2 Emp 2020 Comp'!B590=0," ",+'12. Type 2 Emp 2020 Comp'!B590)</f>
        <v xml:space="preserve"> </v>
      </c>
      <c r="C581" s="442" t="str">
        <f>IF(+'12. Type 2 Emp 2020 Comp'!C590=0," ",+'12. Type 2 Emp 2020 Comp'!C590)</f>
        <v xml:space="preserve"> </v>
      </c>
      <c r="D581" s="312">
        <f>+'12. Type 2 Emp 2020 Comp'!AE590</f>
        <v>0</v>
      </c>
      <c r="E581" s="478">
        <f>IF('11. Type 1 Emp 2020 FTE'!$I$12=1,+'13. Type 2 Emp 2020 FTE'!AF588,'13. Type 2 Emp 2020 FTE'!AG588)</f>
        <v>0</v>
      </c>
    </row>
    <row r="582" spans="1:5" x14ac:dyDescent="0.25">
      <c r="A582" s="308">
        <f t="shared" si="8"/>
        <v>571</v>
      </c>
      <c r="B582" s="312" t="str">
        <f>IF(+'12. Type 2 Emp 2020 Comp'!B591=0," ",+'12. Type 2 Emp 2020 Comp'!B591)</f>
        <v xml:space="preserve"> </v>
      </c>
      <c r="C582" s="442" t="str">
        <f>IF(+'12. Type 2 Emp 2020 Comp'!C591=0," ",+'12. Type 2 Emp 2020 Comp'!C591)</f>
        <v xml:space="preserve"> </v>
      </c>
      <c r="D582" s="312">
        <f>+'12. Type 2 Emp 2020 Comp'!AE591</f>
        <v>0</v>
      </c>
      <c r="E582" s="478">
        <f>IF('11. Type 1 Emp 2020 FTE'!$I$12=1,+'13. Type 2 Emp 2020 FTE'!AF589,'13. Type 2 Emp 2020 FTE'!AG589)</f>
        <v>0</v>
      </c>
    </row>
    <row r="583" spans="1:5" x14ac:dyDescent="0.25">
      <c r="A583" s="308">
        <f t="shared" si="8"/>
        <v>572</v>
      </c>
      <c r="B583" s="312" t="str">
        <f>IF(+'12. Type 2 Emp 2020 Comp'!B592=0," ",+'12. Type 2 Emp 2020 Comp'!B592)</f>
        <v xml:space="preserve"> </v>
      </c>
      <c r="C583" s="442" t="str">
        <f>IF(+'12. Type 2 Emp 2020 Comp'!C592=0," ",+'12. Type 2 Emp 2020 Comp'!C592)</f>
        <v xml:space="preserve"> </v>
      </c>
      <c r="D583" s="312">
        <f>+'12. Type 2 Emp 2020 Comp'!AE592</f>
        <v>0</v>
      </c>
      <c r="E583" s="478">
        <f>IF('11. Type 1 Emp 2020 FTE'!$I$12=1,+'13. Type 2 Emp 2020 FTE'!AF590,'13. Type 2 Emp 2020 FTE'!AG590)</f>
        <v>0</v>
      </c>
    </row>
    <row r="584" spans="1:5" x14ac:dyDescent="0.25">
      <c r="A584" s="308">
        <f t="shared" si="8"/>
        <v>573</v>
      </c>
      <c r="B584" s="312" t="str">
        <f>IF(+'12. Type 2 Emp 2020 Comp'!B593=0," ",+'12. Type 2 Emp 2020 Comp'!B593)</f>
        <v xml:space="preserve"> </v>
      </c>
      <c r="C584" s="442" t="str">
        <f>IF(+'12. Type 2 Emp 2020 Comp'!C593=0," ",+'12. Type 2 Emp 2020 Comp'!C593)</f>
        <v xml:space="preserve"> </v>
      </c>
      <c r="D584" s="312">
        <f>+'12. Type 2 Emp 2020 Comp'!AE593</f>
        <v>0</v>
      </c>
      <c r="E584" s="478">
        <f>IF('11. Type 1 Emp 2020 FTE'!$I$12=1,+'13. Type 2 Emp 2020 FTE'!AF591,'13. Type 2 Emp 2020 FTE'!AG591)</f>
        <v>0</v>
      </c>
    </row>
    <row r="585" spans="1:5" x14ac:dyDescent="0.25">
      <c r="A585" s="308">
        <f t="shared" si="8"/>
        <v>574</v>
      </c>
      <c r="B585" s="312" t="str">
        <f>IF(+'12. Type 2 Emp 2020 Comp'!B594=0," ",+'12. Type 2 Emp 2020 Comp'!B594)</f>
        <v xml:space="preserve"> </v>
      </c>
      <c r="C585" s="442" t="str">
        <f>IF(+'12. Type 2 Emp 2020 Comp'!C594=0," ",+'12. Type 2 Emp 2020 Comp'!C594)</f>
        <v xml:space="preserve"> </v>
      </c>
      <c r="D585" s="312">
        <f>+'12. Type 2 Emp 2020 Comp'!AE594</f>
        <v>0</v>
      </c>
      <c r="E585" s="478">
        <f>IF('11. Type 1 Emp 2020 FTE'!$I$12=1,+'13. Type 2 Emp 2020 FTE'!AF592,'13. Type 2 Emp 2020 FTE'!AG592)</f>
        <v>0</v>
      </c>
    </row>
    <row r="586" spans="1:5" x14ac:dyDescent="0.25">
      <c r="A586" s="308">
        <f t="shared" si="8"/>
        <v>575</v>
      </c>
      <c r="B586" s="312" t="str">
        <f>IF(+'12. Type 2 Emp 2020 Comp'!B595=0," ",+'12. Type 2 Emp 2020 Comp'!B595)</f>
        <v xml:space="preserve"> </v>
      </c>
      <c r="C586" s="442" t="str">
        <f>IF(+'12. Type 2 Emp 2020 Comp'!C595=0," ",+'12. Type 2 Emp 2020 Comp'!C595)</f>
        <v xml:space="preserve"> </v>
      </c>
      <c r="D586" s="312">
        <f>+'12. Type 2 Emp 2020 Comp'!AE595</f>
        <v>0</v>
      </c>
      <c r="E586" s="478">
        <f>IF('11. Type 1 Emp 2020 FTE'!$I$12=1,+'13. Type 2 Emp 2020 FTE'!AF593,'13. Type 2 Emp 2020 FTE'!AG593)</f>
        <v>0</v>
      </c>
    </row>
    <row r="587" spans="1:5" x14ac:dyDescent="0.25">
      <c r="A587" s="308">
        <f t="shared" si="8"/>
        <v>576</v>
      </c>
      <c r="B587" s="312" t="str">
        <f>IF(+'12. Type 2 Emp 2020 Comp'!B596=0," ",+'12. Type 2 Emp 2020 Comp'!B596)</f>
        <v xml:space="preserve"> </v>
      </c>
      <c r="C587" s="442" t="str">
        <f>IF(+'12. Type 2 Emp 2020 Comp'!C596=0," ",+'12. Type 2 Emp 2020 Comp'!C596)</f>
        <v xml:space="preserve"> </v>
      </c>
      <c r="D587" s="312">
        <f>+'12. Type 2 Emp 2020 Comp'!AE596</f>
        <v>0</v>
      </c>
      <c r="E587" s="478">
        <f>IF('11. Type 1 Emp 2020 FTE'!$I$12=1,+'13. Type 2 Emp 2020 FTE'!AF594,'13. Type 2 Emp 2020 FTE'!AG594)</f>
        <v>0</v>
      </c>
    </row>
    <row r="588" spans="1:5" x14ac:dyDescent="0.25">
      <c r="A588" s="308">
        <f t="shared" si="8"/>
        <v>577</v>
      </c>
      <c r="B588" s="312" t="str">
        <f>IF(+'12. Type 2 Emp 2020 Comp'!B597=0," ",+'12. Type 2 Emp 2020 Comp'!B597)</f>
        <v xml:space="preserve"> </v>
      </c>
      <c r="C588" s="442" t="str">
        <f>IF(+'12. Type 2 Emp 2020 Comp'!C597=0," ",+'12. Type 2 Emp 2020 Comp'!C597)</f>
        <v xml:space="preserve"> </v>
      </c>
      <c r="D588" s="312">
        <f>+'12. Type 2 Emp 2020 Comp'!AE597</f>
        <v>0</v>
      </c>
      <c r="E588" s="478">
        <f>IF('11. Type 1 Emp 2020 FTE'!$I$12=1,+'13. Type 2 Emp 2020 FTE'!AF595,'13. Type 2 Emp 2020 FTE'!AG595)</f>
        <v>0</v>
      </c>
    </row>
    <row r="589" spans="1:5" x14ac:dyDescent="0.25">
      <c r="A589" s="308">
        <f t="shared" si="8"/>
        <v>578</v>
      </c>
      <c r="B589" s="312" t="str">
        <f>IF(+'12. Type 2 Emp 2020 Comp'!B598=0," ",+'12. Type 2 Emp 2020 Comp'!B598)</f>
        <v xml:space="preserve"> </v>
      </c>
      <c r="C589" s="442" t="str">
        <f>IF(+'12. Type 2 Emp 2020 Comp'!C598=0," ",+'12. Type 2 Emp 2020 Comp'!C598)</f>
        <v xml:space="preserve"> </v>
      </c>
      <c r="D589" s="312">
        <f>+'12. Type 2 Emp 2020 Comp'!AE598</f>
        <v>0</v>
      </c>
      <c r="E589" s="478">
        <f>IF('11. Type 1 Emp 2020 FTE'!$I$12=1,+'13. Type 2 Emp 2020 FTE'!AF596,'13. Type 2 Emp 2020 FTE'!AG596)</f>
        <v>0</v>
      </c>
    </row>
    <row r="590" spans="1:5" x14ac:dyDescent="0.25">
      <c r="A590" s="308">
        <f t="shared" ref="A590:A653" si="9">+A589+1</f>
        <v>579</v>
      </c>
      <c r="B590" s="312" t="str">
        <f>IF(+'12. Type 2 Emp 2020 Comp'!B599=0," ",+'12. Type 2 Emp 2020 Comp'!B599)</f>
        <v xml:space="preserve"> </v>
      </c>
      <c r="C590" s="442" t="str">
        <f>IF(+'12. Type 2 Emp 2020 Comp'!C599=0," ",+'12. Type 2 Emp 2020 Comp'!C599)</f>
        <v xml:space="preserve"> </v>
      </c>
      <c r="D590" s="312">
        <f>+'12. Type 2 Emp 2020 Comp'!AE599</f>
        <v>0</v>
      </c>
      <c r="E590" s="478">
        <f>IF('11. Type 1 Emp 2020 FTE'!$I$12=1,+'13. Type 2 Emp 2020 FTE'!AF597,'13. Type 2 Emp 2020 FTE'!AG597)</f>
        <v>0</v>
      </c>
    </row>
    <row r="591" spans="1:5" x14ac:dyDescent="0.25">
      <c r="A591" s="308">
        <f t="shared" si="9"/>
        <v>580</v>
      </c>
      <c r="B591" s="312" t="str">
        <f>IF(+'12. Type 2 Emp 2020 Comp'!B600=0," ",+'12. Type 2 Emp 2020 Comp'!B600)</f>
        <v xml:space="preserve"> </v>
      </c>
      <c r="C591" s="442" t="str">
        <f>IF(+'12. Type 2 Emp 2020 Comp'!C600=0," ",+'12. Type 2 Emp 2020 Comp'!C600)</f>
        <v xml:space="preserve"> </v>
      </c>
      <c r="D591" s="312">
        <f>+'12. Type 2 Emp 2020 Comp'!AE600</f>
        <v>0</v>
      </c>
      <c r="E591" s="478">
        <f>IF('11. Type 1 Emp 2020 FTE'!$I$12=1,+'13. Type 2 Emp 2020 FTE'!AF598,'13. Type 2 Emp 2020 FTE'!AG598)</f>
        <v>0</v>
      </c>
    </row>
    <row r="592" spans="1:5" x14ac:dyDescent="0.25">
      <c r="A592" s="308">
        <f t="shared" si="9"/>
        <v>581</v>
      </c>
      <c r="B592" s="312" t="str">
        <f>IF(+'12. Type 2 Emp 2020 Comp'!B601=0," ",+'12. Type 2 Emp 2020 Comp'!B601)</f>
        <v xml:space="preserve"> </v>
      </c>
      <c r="C592" s="442" t="str">
        <f>IF(+'12. Type 2 Emp 2020 Comp'!C601=0," ",+'12. Type 2 Emp 2020 Comp'!C601)</f>
        <v xml:space="preserve"> </v>
      </c>
      <c r="D592" s="312">
        <f>+'12. Type 2 Emp 2020 Comp'!AE601</f>
        <v>0</v>
      </c>
      <c r="E592" s="478">
        <f>IF('11. Type 1 Emp 2020 FTE'!$I$12=1,+'13. Type 2 Emp 2020 FTE'!AF599,'13. Type 2 Emp 2020 FTE'!AG599)</f>
        <v>0</v>
      </c>
    </row>
    <row r="593" spans="1:5" x14ac:dyDescent="0.25">
      <c r="A593" s="308">
        <f t="shared" si="9"/>
        <v>582</v>
      </c>
      <c r="B593" s="312" t="str">
        <f>IF(+'12. Type 2 Emp 2020 Comp'!B602=0," ",+'12. Type 2 Emp 2020 Comp'!B602)</f>
        <v xml:space="preserve"> </v>
      </c>
      <c r="C593" s="442" t="str">
        <f>IF(+'12. Type 2 Emp 2020 Comp'!C602=0," ",+'12. Type 2 Emp 2020 Comp'!C602)</f>
        <v xml:space="preserve"> </v>
      </c>
      <c r="D593" s="312">
        <f>+'12. Type 2 Emp 2020 Comp'!AE602</f>
        <v>0</v>
      </c>
      <c r="E593" s="478">
        <f>IF('11. Type 1 Emp 2020 FTE'!$I$12=1,+'13. Type 2 Emp 2020 FTE'!AF600,'13. Type 2 Emp 2020 FTE'!AG600)</f>
        <v>0</v>
      </c>
    </row>
    <row r="594" spans="1:5" x14ac:dyDescent="0.25">
      <c r="A594" s="308">
        <f t="shared" si="9"/>
        <v>583</v>
      </c>
      <c r="B594" s="312" t="str">
        <f>IF(+'12. Type 2 Emp 2020 Comp'!B603=0," ",+'12. Type 2 Emp 2020 Comp'!B603)</f>
        <v xml:space="preserve"> </v>
      </c>
      <c r="C594" s="442" t="str">
        <f>IF(+'12. Type 2 Emp 2020 Comp'!C603=0," ",+'12. Type 2 Emp 2020 Comp'!C603)</f>
        <v xml:space="preserve"> </v>
      </c>
      <c r="D594" s="312">
        <f>+'12. Type 2 Emp 2020 Comp'!AE603</f>
        <v>0</v>
      </c>
      <c r="E594" s="478">
        <f>IF('11. Type 1 Emp 2020 FTE'!$I$12=1,+'13. Type 2 Emp 2020 FTE'!AF601,'13. Type 2 Emp 2020 FTE'!AG601)</f>
        <v>0</v>
      </c>
    </row>
    <row r="595" spans="1:5" x14ac:dyDescent="0.25">
      <c r="A595" s="308">
        <f t="shared" si="9"/>
        <v>584</v>
      </c>
      <c r="B595" s="312" t="str">
        <f>IF(+'12. Type 2 Emp 2020 Comp'!B604=0," ",+'12. Type 2 Emp 2020 Comp'!B604)</f>
        <v xml:space="preserve"> </v>
      </c>
      <c r="C595" s="442" t="str">
        <f>IF(+'12. Type 2 Emp 2020 Comp'!C604=0," ",+'12. Type 2 Emp 2020 Comp'!C604)</f>
        <v xml:space="preserve"> </v>
      </c>
      <c r="D595" s="312">
        <f>+'12. Type 2 Emp 2020 Comp'!AE604</f>
        <v>0</v>
      </c>
      <c r="E595" s="478">
        <f>IF('11. Type 1 Emp 2020 FTE'!$I$12=1,+'13. Type 2 Emp 2020 FTE'!AF602,'13. Type 2 Emp 2020 FTE'!AG602)</f>
        <v>0</v>
      </c>
    </row>
    <row r="596" spans="1:5" x14ac:dyDescent="0.25">
      <c r="A596" s="308">
        <f t="shared" si="9"/>
        <v>585</v>
      </c>
      <c r="B596" s="312" t="str">
        <f>IF(+'12. Type 2 Emp 2020 Comp'!B605=0," ",+'12. Type 2 Emp 2020 Comp'!B605)</f>
        <v xml:space="preserve"> </v>
      </c>
      <c r="C596" s="442" t="str">
        <f>IF(+'12. Type 2 Emp 2020 Comp'!C605=0," ",+'12. Type 2 Emp 2020 Comp'!C605)</f>
        <v xml:space="preserve"> </v>
      </c>
      <c r="D596" s="312">
        <f>+'12. Type 2 Emp 2020 Comp'!AE605</f>
        <v>0</v>
      </c>
      <c r="E596" s="478">
        <f>IF('11. Type 1 Emp 2020 FTE'!$I$12=1,+'13. Type 2 Emp 2020 FTE'!AF603,'13. Type 2 Emp 2020 FTE'!AG603)</f>
        <v>0</v>
      </c>
    </row>
    <row r="597" spans="1:5" x14ac:dyDescent="0.25">
      <c r="A597" s="308">
        <f t="shared" si="9"/>
        <v>586</v>
      </c>
      <c r="B597" s="312" t="str">
        <f>IF(+'12. Type 2 Emp 2020 Comp'!B606=0," ",+'12. Type 2 Emp 2020 Comp'!B606)</f>
        <v xml:space="preserve"> </v>
      </c>
      <c r="C597" s="442" t="str">
        <f>IF(+'12. Type 2 Emp 2020 Comp'!C606=0," ",+'12. Type 2 Emp 2020 Comp'!C606)</f>
        <v xml:space="preserve"> </v>
      </c>
      <c r="D597" s="312">
        <f>+'12. Type 2 Emp 2020 Comp'!AE606</f>
        <v>0</v>
      </c>
      <c r="E597" s="478">
        <f>IF('11. Type 1 Emp 2020 FTE'!$I$12=1,+'13. Type 2 Emp 2020 FTE'!AF604,'13. Type 2 Emp 2020 FTE'!AG604)</f>
        <v>0</v>
      </c>
    </row>
    <row r="598" spans="1:5" x14ac:dyDescent="0.25">
      <c r="A598" s="308">
        <f t="shared" si="9"/>
        <v>587</v>
      </c>
      <c r="B598" s="312" t="str">
        <f>IF(+'12. Type 2 Emp 2020 Comp'!B607=0," ",+'12. Type 2 Emp 2020 Comp'!B607)</f>
        <v xml:space="preserve"> </v>
      </c>
      <c r="C598" s="442" t="str">
        <f>IF(+'12. Type 2 Emp 2020 Comp'!C607=0," ",+'12. Type 2 Emp 2020 Comp'!C607)</f>
        <v xml:space="preserve"> </v>
      </c>
      <c r="D598" s="312">
        <f>+'12. Type 2 Emp 2020 Comp'!AE607</f>
        <v>0</v>
      </c>
      <c r="E598" s="478">
        <f>IF('11. Type 1 Emp 2020 FTE'!$I$12=1,+'13. Type 2 Emp 2020 FTE'!AF605,'13. Type 2 Emp 2020 FTE'!AG605)</f>
        <v>0</v>
      </c>
    </row>
    <row r="599" spans="1:5" x14ac:dyDescent="0.25">
      <c r="A599" s="308">
        <f t="shared" si="9"/>
        <v>588</v>
      </c>
      <c r="B599" s="312" t="str">
        <f>IF(+'12. Type 2 Emp 2020 Comp'!B608=0," ",+'12. Type 2 Emp 2020 Comp'!B608)</f>
        <v xml:space="preserve"> </v>
      </c>
      <c r="C599" s="442" t="str">
        <f>IF(+'12. Type 2 Emp 2020 Comp'!C608=0," ",+'12. Type 2 Emp 2020 Comp'!C608)</f>
        <v xml:space="preserve"> </v>
      </c>
      <c r="D599" s="312">
        <f>+'12. Type 2 Emp 2020 Comp'!AE608</f>
        <v>0</v>
      </c>
      <c r="E599" s="478">
        <f>IF('11. Type 1 Emp 2020 FTE'!$I$12=1,+'13. Type 2 Emp 2020 FTE'!AF606,'13. Type 2 Emp 2020 FTE'!AG606)</f>
        <v>0</v>
      </c>
    </row>
    <row r="600" spans="1:5" x14ac:dyDescent="0.25">
      <c r="A600" s="308">
        <f t="shared" si="9"/>
        <v>589</v>
      </c>
      <c r="B600" s="312" t="str">
        <f>IF(+'12. Type 2 Emp 2020 Comp'!B609=0," ",+'12. Type 2 Emp 2020 Comp'!B609)</f>
        <v xml:space="preserve"> </v>
      </c>
      <c r="C600" s="442" t="str">
        <f>IF(+'12. Type 2 Emp 2020 Comp'!C609=0," ",+'12. Type 2 Emp 2020 Comp'!C609)</f>
        <v xml:space="preserve"> </v>
      </c>
      <c r="D600" s="312">
        <f>+'12. Type 2 Emp 2020 Comp'!AE609</f>
        <v>0</v>
      </c>
      <c r="E600" s="478">
        <f>IF('11. Type 1 Emp 2020 FTE'!$I$12=1,+'13. Type 2 Emp 2020 FTE'!AF607,'13. Type 2 Emp 2020 FTE'!AG607)</f>
        <v>0</v>
      </c>
    </row>
    <row r="601" spans="1:5" x14ac:dyDescent="0.25">
      <c r="A601" s="308">
        <f t="shared" si="9"/>
        <v>590</v>
      </c>
      <c r="B601" s="312" t="str">
        <f>IF(+'12. Type 2 Emp 2020 Comp'!B610=0," ",+'12. Type 2 Emp 2020 Comp'!B610)</f>
        <v xml:space="preserve"> </v>
      </c>
      <c r="C601" s="442" t="str">
        <f>IF(+'12. Type 2 Emp 2020 Comp'!C610=0," ",+'12. Type 2 Emp 2020 Comp'!C610)</f>
        <v xml:space="preserve"> </v>
      </c>
      <c r="D601" s="312">
        <f>+'12. Type 2 Emp 2020 Comp'!AE610</f>
        <v>0</v>
      </c>
      <c r="E601" s="478">
        <f>IF('11. Type 1 Emp 2020 FTE'!$I$12=1,+'13. Type 2 Emp 2020 FTE'!AF608,'13. Type 2 Emp 2020 FTE'!AG608)</f>
        <v>0</v>
      </c>
    </row>
    <row r="602" spans="1:5" x14ac:dyDescent="0.25">
      <c r="A602" s="308">
        <f t="shared" si="9"/>
        <v>591</v>
      </c>
      <c r="B602" s="312" t="str">
        <f>IF(+'12. Type 2 Emp 2020 Comp'!B611=0," ",+'12. Type 2 Emp 2020 Comp'!B611)</f>
        <v xml:space="preserve"> </v>
      </c>
      <c r="C602" s="442" t="str">
        <f>IF(+'12. Type 2 Emp 2020 Comp'!C611=0," ",+'12. Type 2 Emp 2020 Comp'!C611)</f>
        <v xml:space="preserve"> </v>
      </c>
      <c r="D602" s="312">
        <f>+'12. Type 2 Emp 2020 Comp'!AE611</f>
        <v>0</v>
      </c>
      <c r="E602" s="478">
        <f>IF('11. Type 1 Emp 2020 FTE'!$I$12=1,+'13. Type 2 Emp 2020 FTE'!AF609,'13. Type 2 Emp 2020 FTE'!AG609)</f>
        <v>0</v>
      </c>
    </row>
    <row r="603" spans="1:5" x14ac:dyDescent="0.25">
      <c r="A603" s="308">
        <f t="shared" si="9"/>
        <v>592</v>
      </c>
      <c r="B603" s="312" t="str">
        <f>IF(+'12. Type 2 Emp 2020 Comp'!B612=0," ",+'12. Type 2 Emp 2020 Comp'!B612)</f>
        <v xml:space="preserve"> </v>
      </c>
      <c r="C603" s="442" t="str">
        <f>IF(+'12. Type 2 Emp 2020 Comp'!C612=0," ",+'12. Type 2 Emp 2020 Comp'!C612)</f>
        <v xml:space="preserve"> </v>
      </c>
      <c r="D603" s="312">
        <f>+'12. Type 2 Emp 2020 Comp'!AE612</f>
        <v>0</v>
      </c>
      <c r="E603" s="478">
        <f>IF('11. Type 1 Emp 2020 FTE'!$I$12=1,+'13. Type 2 Emp 2020 FTE'!AF610,'13. Type 2 Emp 2020 FTE'!AG610)</f>
        <v>0</v>
      </c>
    </row>
    <row r="604" spans="1:5" x14ac:dyDescent="0.25">
      <c r="A604" s="308">
        <f t="shared" si="9"/>
        <v>593</v>
      </c>
      <c r="B604" s="312" t="str">
        <f>IF(+'12. Type 2 Emp 2020 Comp'!B613=0," ",+'12. Type 2 Emp 2020 Comp'!B613)</f>
        <v xml:space="preserve"> </v>
      </c>
      <c r="C604" s="442" t="str">
        <f>IF(+'12. Type 2 Emp 2020 Comp'!C613=0," ",+'12. Type 2 Emp 2020 Comp'!C613)</f>
        <v xml:space="preserve"> </v>
      </c>
      <c r="D604" s="312">
        <f>+'12. Type 2 Emp 2020 Comp'!AE613</f>
        <v>0</v>
      </c>
      <c r="E604" s="478">
        <f>IF('11. Type 1 Emp 2020 FTE'!$I$12=1,+'13. Type 2 Emp 2020 FTE'!AF611,'13. Type 2 Emp 2020 FTE'!AG611)</f>
        <v>0</v>
      </c>
    </row>
    <row r="605" spans="1:5" x14ac:dyDescent="0.25">
      <c r="A605" s="308">
        <f t="shared" si="9"/>
        <v>594</v>
      </c>
      <c r="B605" s="312" t="str">
        <f>IF(+'12. Type 2 Emp 2020 Comp'!B614=0," ",+'12. Type 2 Emp 2020 Comp'!B614)</f>
        <v xml:space="preserve"> </v>
      </c>
      <c r="C605" s="442" t="str">
        <f>IF(+'12. Type 2 Emp 2020 Comp'!C614=0," ",+'12. Type 2 Emp 2020 Comp'!C614)</f>
        <v xml:space="preserve"> </v>
      </c>
      <c r="D605" s="312">
        <f>+'12. Type 2 Emp 2020 Comp'!AE614</f>
        <v>0</v>
      </c>
      <c r="E605" s="478">
        <f>IF('11. Type 1 Emp 2020 FTE'!$I$12=1,+'13. Type 2 Emp 2020 FTE'!AF612,'13. Type 2 Emp 2020 FTE'!AG612)</f>
        <v>0</v>
      </c>
    </row>
    <row r="606" spans="1:5" x14ac:dyDescent="0.25">
      <c r="A606" s="308">
        <f t="shared" si="9"/>
        <v>595</v>
      </c>
      <c r="B606" s="312" t="str">
        <f>IF(+'12. Type 2 Emp 2020 Comp'!B615=0," ",+'12. Type 2 Emp 2020 Comp'!B615)</f>
        <v xml:space="preserve"> </v>
      </c>
      <c r="C606" s="442" t="str">
        <f>IF(+'12. Type 2 Emp 2020 Comp'!C615=0," ",+'12. Type 2 Emp 2020 Comp'!C615)</f>
        <v xml:space="preserve"> </v>
      </c>
      <c r="D606" s="312">
        <f>+'12. Type 2 Emp 2020 Comp'!AE615</f>
        <v>0</v>
      </c>
      <c r="E606" s="478">
        <f>IF('11. Type 1 Emp 2020 FTE'!$I$12=1,+'13. Type 2 Emp 2020 FTE'!AF613,'13. Type 2 Emp 2020 FTE'!AG613)</f>
        <v>0</v>
      </c>
    </row>
    <row r="607" spans="1:5" x14ac:dyDescent="0.25">
      <c r="A607" s="308">
        <f t="shared" si="9"/>
        <v>596</v>
      </c>
      <c r="B607" s="312" t="str">
        <f>IF(+'12. Type 2 Emp 2020 Comp'!B616=0," ",+'12. Type 2 Emp 2020 Comp'!B616)</f>
        <v xml:space="preserve"> </v>
      </c>
      <c r="C607" s="442" t="str">
        <f>IF(+'12. Type 2 Emp 2020 Comp'!C616=0," ",+'12. Type 2 Emp 2020 Comp'!C616)</f>
        <v xml:space="preserve"> </v>
      </c>
      <c r="D607" s="312">
        <f>+'12. Type 2 Emp 2020 Comp'!AE616</f>
        <v>0</v>
      </c>
      <c r="E607" s="478">
        <f>IF('11. Type 1 Emp 2020 FTE'!$I$12=1,+'13. Type 2 Emp 2020 FTE'!AF614,'13. Type 2 Emp 2020 FTE'!AG614)</f>
        <v>0</v>
      </c>
    </row>
    <row r="608" spans="1:5" x14ac:dyDescent="0.25">
      <c r="A608" s="308">
        <f t="shared" si="9"/>
        <v>597</v>
      </c>
      <c r="B608" s="312" t="str">
        <f>IF(+'12. Type 2 Emp 2020 Comp'!B617=0," ",+'12. Type 2 Emp 2020 Comp'!B617)</f>
        <v xml:space="preserve"> </v>
      </c>
      <c r="C608" s="442" t="str">
        <f>IF(+'12. Type 2 Emp 2020 Comp'!C617=0," ",+'12. Type 2 Emp 2020 Comp'!C617)</f>
        <v xml:space="preserve"> </v>
      </c>
      <c r="D608" s="312">
        <f>+'12. Type 2 Emp 2020 Comp'!AE617</f>
        <v>0</v>
      </c>
      <c r="E608" s="478">
        <f>IF('11. Type 1 Emp 2020 FTE'!$I$12=1,+'13. Type 2 Emp 2020 FTE'!AF615,'13. Type 2 Emp 2020 FTE'!AG615)</f>
        <v>0</v>
      </c>
    </row>
    <row r="609" spans="1:5" x14ac:dyDescent="0.25">
      <c r="A609" s="308">
        <f t="shared" si="9"/>
        <v>598</v>
      </c>
      <c r="B609" s="312" t="str">
        <f>IF(+'12. Type 2 Emp 2020 Comp'!B618=0," ",+'12. Type 2 Emp 2020 Comp'!B618)</f>
        <v xml:space="preserve"> </v>
      </c>
      <c r="C609" s="442" t="str">
        <f>IF(+'12. Type 2 Emp 2020 Comp'!C618=0," ",+'12. Type 2 Emp 2020 Comp'!C618)</f>
        <v xml:space="preserve"> </v>
      </c>
      <c r="D609" s="312">
        <f>+'12. Type 2 Emp 2020 Comp'!AE618</f>
        <v>0</v>
      </c>
      <c r="E609" s="478">
        <f>IF('11. Type 1 Emp 2020 FTE'!$I$12=1,+'13. Type 2 Emp 2020 FTE'!AF616,'13. Type 2 Emp 2020 FTE'!AG616)</f>
        <v>0</v>
      </c>
    </row>
    <row r="610" spans="1:5" x14ac:dyDescent="0.25">
      <c r="A610" s="308">
        <f t="shared" si="9"/>
        <v>599</v>
      </c>
      <c r="B610" s="312" t="str">
        <f>IF(+'12. Type 2 Emp 2020 Comp'!B619=0," ",+'12. Type 2 Emp 2020 Comp'!B619)</f>
        <v xml:space="preserve"> </v>
      </c>
      <c r="C610" s="442" t="str">
        <f>IF(+'12. Type 2 Emp 2020 Comp'!C619=0," ",+'12. Type 2 Emp 2020 Comp'!C619)</f>
        <v xml:space="preserve"> </v>
      </c>
      <c r="D610" s="312">
        <f>+'12. Type 2 Emp 2020 Comp'!AE619</f>
        <v>0</v>
      </c>
      <c r="E610" s="478">
        <f>IF('11. Type 1 Emp 2020 FTE'!$I$12=1,+'13. Type 2 Emp 2020 FTE'!AF617,'13. Type 2 Emp 2020 FTE'!AG617)</f>
        <v>0</v>
      </c>
    </row>
    <row r="611" spans="1:5" x14ac:dyDescent="0.25">
      <c r="A611" s="308">
        <f t="shared" si="9"/>
        <v>600</v>
      </c>
      <c r="B611" s="312" t="str">
        <f>IF(+'12. Type 2 Emp 2020 Comp'!B620=0," ",+'12. Type 2 Emp 2020 Comp'!B620)</f>
        <v xml:space="preserve"> </v>
      </c>
      <c r="C611" s="442" t="str">
        <f>IF(+'12. Type 2 Emp 2020 Comp'!C620=0," ",+'12. Type 2 Emp 2020 Comp'!C620)</f>
        <v xml:space="preserve"> </v>
      </c>
      <c r="D611" s="312">
        <f>+'12. Type 2 Emp 2020 Comp'!AE620</f>
        <v>0</v>
      </c>
      <c r="E611" s="478">
        <f>IF('11. Type 1 Emp 2020 FTE'!$I$12=1,+'13. Type 2 Emp 2020 FTE'!AF618,'13. Type 2 Emp 2020 FTE'!AG618)</f>
        <v>0</v>
      </c>
    </row>
    <row r="612" spans="1:5" x14ac:dyDescent="0.25">
      <c r="A612" s="308">
        <f t="shared" si="9"/>
        <v>601</v>
      </c>
      <c r="B612" s="312" t="str">
        <f>IF(+'12. Type 2 Emp 2020 Comp'!B621=0," ",+'12. Type 2 Emp 2020 Comp'!B621)</f>
        <v xml:space="preserve"> </v>
      </c>
      <c r="C612" s="442" t="str">
        <f>IF(+'12. Type 2 Emp 2020 Comp'!C621=0," ",+'12. Type 2 Emp 2020 Comp'!C621)</f>
        <v xml:space="preserve"> </v>
      </c>
      <c r="D612" s="312">
        <f>+'12. Type 2 Emp 2020 Comp'!AE621</f>
        <v>0</v>
      </c>
      <c r="E612" s="478">
        <f>IF('11. Type 1 Emp 2020 FTE'!$I$12=1,+'13. Type 2 Emp 2020 FTE'!AF619,'13. Type 2 Emp 2020 FTE'!AG619)</f>
        <v>0</v>
      </c>
    </row>
    <row r="613" spans="1:5" x14ac:dyDescent="0.25">
      <c r="A613" s="308">
        <f t="shared" si="9"/>
        <v>602</v>
      </c>
      <c r="B613" s="312" t="str">
        <f>IF(+'12. Type 2 Emp 2020 Comp'!B622=0," ",+'12. Type 2 Emp 2020 Comp'!B622)</f>
        <v xml:space="preserve"> </v>
      </c>
      <c r="C613" s="442" t="str">
        <f>IF(+'12. Type 2 Emp 2020 Comp'!C622=0," ",+'12. Type 2 Emp 2020 Comp'!C622)</f>
        <v xml:space="preserve"> </v>
      </c>
      <c r="D613" s="312">
        <f>+'12. Type 2 Emp 2020 Comp'!AE622</f>
        <v>0</v>
      </c>
      <c r="E613" s="478">
        <f>IF('11. Type 1 Emp 2020 FTE'!$I$12=1,+'13. Type 2 Emp 2020 FTE'!AF620,'13. Type 2 Emp 2020 FTE'!AG620)</f>
        <v>0</v>
      </c>
    </row>
    <row r="614" spans="1:5" x14ac:dyDescent="0.25">
      <c r="A614" s="308">
        <f t="shared" si="9"/>
        <v>603</v>
      </c>
      <c r="B614" s="312" t="str">
        <f>IF(+'12. Type 2 Emp 2020 Comp'!B623=0," ",+'12. Type 2 Emp 2020 Comp'!B623)</f>
        <v xml:space="preserve"> </v>
      </c>
      <c r="C614" s="442" t="str">
        <f>IF(+'12. Type 2 Emp 2020 Comp'!C623=0," ",+'12. Type 2 Emp 2020 Comp'!C623)</f>
        <v xml:space="preserve"> </v>
      </c>
      <c r="D614" s="312">
        <f>+'12. Type 2 Emp 2020 Comp'!AE623</f>
        <v>0</v>
      </c>
      <c r="E614" s="478">
        <f>IF('11. Type 1 Emp 2020 FTE'!$I$12=1,+'13. Type 2 Emp 2020 FTE'!AF621,'13. Type 2 Emp 2020 FTE'!AG621)</f>
        <v>0</v>
      </c>
    </row>
    <row r="615" spans="1:5" x14ac:dyDescent="0.25">
      <c r="A615" s="308">
        <f t="shared" si="9"/>
        <v>604</v>
      </c>
      <c r="B615" s="312" t="str">
        <f>IF(+'12. Type 2 Emp 2020 Comp'!B624=0," ",+'12. Type 2 Emp 2020 Comp'!B624)</f>
        <v xml:space="preserve"> </v>
      </c>
      <c r="C615" s="442" t="str">
        <f>IF(+'12. Type 2 Emp 2020 Comp'!C624=0," ",+'12. Type 2 Emp 2020 Comp'!C624)</f>
        <v xml:space="preserve"> </v>
      </c>
      <c r="D615" s="312">
        <f>+'12. Type 2 Emp 2020 Comp'!AE624</f>
        <v>0</v>
      </c>
      <c r="E615" s="478">
        <f>IF('11. Type 1 Emp 2020 FTE'!$I$12=1,+'13. Type 2 Emp 2020 FTE'!AF622,'13. Type 2 Emp 2020 FTE'!AG622)</f>
        <v>0</v>
      </c>
    </row>
    <row r="616" spans="1:5" x14ac:dyDescent="0.25">
      <c r="A616" s="308">
        <f t="shared" si="9"/>
        <v>605</v>
      </c>
      <c r="B616" s="312" t="str">
        <f>IF(+'12. Type 2 Emp 2020 Comp'!B625=0," ",+'12. Type 2 Emp 2020 Comp'!B625)</f>
        <v xml:space="preserve"> </v>
      </c>
      <c r="C616" s="442" t="str">
        <f>IF(+'12. Type 2 Emp 2020 Comp'!C625=0," ",+'12. Type 2 Emp 2020 Comp'!C625)</f>
        <v xml:space="preserve"> </v>
      </c>
      <c r="D616" s="312">
        <f>+'12. Type 2 Emp 2020 Comp'!AE625</f>
        <v>0</v>
      </c>
      <c r="E616" s="478">
        <f>IF('11. Type 1 Emp 2020 FTE'!$I$12=1,+'13. Type 2 Emp 2020 FTE'!AF623,'13. Type 2 Emp 2020 FTE'!AG623)</f>
        <v>0</v>
      </c>
    </row>
    <row r="617" spans="1:5" x14ac:dyDescent="0.25">
      <c r="A617" s="308">
        <f t="shared" si="9"/>
        <v>606</v>
      </c>
      <c r="B617" s="312" t="str">
        <f>IF(+'12. Type 2 Emp 2020 Comp'!B626=0," ",+'12. Type 2 Emp 2020 Comp'!B626)</f>
        <v xml:space="preserve"> </v>
      </c>
      <c r="C617" s="442" t="str">
        <f>IF(+'12. Type 2 Emp 2020 Comp'!C626=0," ",+'12. Type 2 Emp 2020 Comp'!C626)</f>
        <v xml:space="preserve"> </v>
      </c>
      <c r="D617" s="312">
        <f>+'12. Type 2 Emp 2020 Comp'!AE626</f>
        <v>0</v>
      </c>
      <c r="E617" s="478">
        <f>IF('11. Type 1 Emp 2020 FTE'!$I$12=1,+'13. Type 2 Emp 2020 FTE'!AF624,'13. Type 2 Emp 2020 FTE'!AG624)</f>
        <v>0</v>
      </c>
    </row>
    <row r="618" spans="1:5" x14ac:dyDescent="0.25">
      <c r="A618" s="308">
        <f t="shared" si="9"/>
        <v>607</v>
      </c>
      <c r="B618" s="312" t="str">
        <f>IF(+'12. Type 2 Emp 2020 Comp'!B627=0," ",+'12. Type 2 Emp 2020 Comp'!B627)</f>
        <v xml:space="preserve"> </v>
      </c>
      <c r="C618" s="442" t="str">
        <f>IF(+'12. Type 2 Emp 2020 Comp'!C627=0," ",+'12. Type 2 Emp 2020 Comp'!C627)</f>
        <v xml:space="preserve"> </v>
      </c>
      <c r="D618" s="312">
        <f>+'12. Type 2 Emp 2020 Comp'!AE627</f>
        <v>0</v>
      </c>
      <c r="E618" s="478">
        <f>IF('11. Type 1 Emp 2020 FTE'!$I$12=1,+'13. Type 2 Emp 2020 FTE'!AF625,'13. Type 2 Emp 2020 FTE'!AG625)</f>
        <v>0</v>
      </c>
    </row>
    <row r="619" spans="1:5" x14ac:dyDescent="0.25">
      <c r="A619" s="308">
        <f t="shared" si="9"/>
        <v>608</v>
      </c>
      <c r="B619" s="312" t="str">
        <f>IF(+'12. Type 2 Emp 2020 Comp'!B628=0," ",+'12. Type 2 Emp 2020 Comp'!B628)</f>
        <v xml:space="preserve"> </v>
      </c>
      <c r="C619" s="442" t="str">
        <f>IF(+'12. Type 2 Emp 2020 Comp'!C628=0," ",+'12. Type 2 Emp 2020 Comp'!C628)</f>
        <v xml:space="preserve"> </v>
      </c>
      <c r="D619" s="312">
        <f>+'12. Type 2 Emp 2020 Comp'!AE628</f>
        <v>0</v>
      </c>
      <c r="E619" s="478">
        <f>IF('11. Type 1 Emp 2020 FTE'!$I$12=1,+'13. Type 2 Emp 2020 FTE'!AF626,'13. Type 2 Emp 2020 FTE'!AG626)</f>
        <v>0</v>
      </c>
    </row>
    <row r="620" spans="1:5" x14ac:dyDescent="0.25">
      <c r="A620" s="308">
        <f t="shared" si="9"/>
        <v>609</v>
      </c>
      <c r="B620" s="312" t="str">
        <f>IF(+'12. Type 2 Emp 2020 Comp'!B629=0," ",+'12. Type 2 Emp 2020 Comp'!B629)</f>
        <v xml:space="preserve"> </v>
      </c>
      <c r="C620" s="442" t="str">
        <f>IF(+'12. Type 2 Emp 2020 Comp'!C629=0," ",+'12. Type 2 Emp 2020 Comp'!C629)</f>
        <v xml:space="preserve"> </v>
      </c>
      <c r="D620" s="312">
        <f>+'12. Type 2 Emp 2020 Comp'!AE629</f>
        <v>0</v>
      </c>
      <c r="E620" s="478">
        <f>IF('11. Type 1 Emp 2020 FTE'!$I$12=1,+'13. Type 2 Emp 2020 FTE'!AF627,'13. Type 2 Emp 2020 FTE'!AG627)</f>
        <v>0</v>
      </c>
    </row>
    <row r="621" spans="1:5" x14ac:dyDescent="0.25">
      <c r="A621" s="308">
        <f t="shared" si="9"/>
        <v>610</v>
      </c>
      <c r="B621" s="312" t="str">
        <f>IF(+'12. Type 2 Emp 2020 Comp'!B630=0," ",+'12. Type 2 Emp 2020 Comp'!B630)</f>
        <v xml:space="preserve"> </v>
      </c>
      <c r="C621" s="442" t="str">
        <f>IF(+'12. Type 2 Emp 2020 Comp'!C630=0," ",+'12. Type 2 Emp 2020 Comp'!C630)</f>
        <v xml:space="preserve"> </v>
      </c>
      <c r="D621" s="312">
        <f>+'12. Type 2 Emp 2020 Comp'!AE630</f>
        <v>0</v>
      </c>
      <c r="E621" s="478">
        <f>IF('11. Type 1 Emp 2020 FTE'!$I$12=1,+'13. Type 2 Emp 2020 FTE'!AF628,'13. Type 2 Emp 2020 FTE'!AG628)</f>
        <v>0</v>
      </c>
    </row>
    <row r="622" spans="1:5" x14ac:dyDescent="0.25">
      <c r="A622" s="308">
        <f t="shared" si="9"/>
        <v>611</v>
      </c>
      <c r="B622" s="312" t="str">
        <f>IF(+'12. Type 2 Emp 2020 Comp'!B631=0," ",+'12. Type 2 Emp 2020 Comp'!B631)</f>
        <v xml:space="preserve"> </v>
      </c>
      <c r="C622" s="442" t="str">
        <f>IF(+'12. Type 2 Emp 2020 Comp'!C631=0," ",+'12. Type 2 Emp 2020 Comp'!C631)</f>
        <v xml:space="preserve"> </v>
      </c>
      <c r="D622" s="312">
        <f>+'12. Type 2 Emp 2020 Comp'!AE631</f>
        <v>0</v>
      </c>
      <c r="E622" s="478">
        <f>IF('11. Type 1 Emp 2020 FTE'!$I$12=1,+'13. Type 2 Emp 2020 FTE'!AF629,'13. Type 2 Emp 2020 FTE'!AG629)</f>
        <v>0</v>
      </c>
    </row>
    <row r="623" spans="1:5" x14ac:dyDescent="0.25">
      <c r="A623" s="308">
        <f t="shared" si="9"/>
        <v>612</v>
      </c>
      <c r="B623" s="312" t="str">
        <f>IF(+'12. Type 2 Emp 2020 Comp'!B632=0," ",+'12. Type 2 Emp 2020 Comp'!B632)</f>
        <v xml:space="preserve"> </v>
      </c>
      <c r="C623" s="442" t="str">
        <f>IF(+'12. Type 2 Emp 2020 Comp'!C632=0," ",+'12. Type 2 Emp 2020 Comp'!C632)</f>
        <v xml:space="preserve"> </v>
      </c>
      <c r="D623" s="312">
        <f>+'12. Type 2 Emp 2020 Comp'!AE632</f>
        <v>0</v>
      </c>
      <c r="E623" s="478">
        <f>IF('11. Type 1 Emp 2020 FTE'!$I$12=1,+'13. Type 2 Emp 2020 FTE'!AF630,'13. Type 2 Emp 2020 FTE'!AG630)</f>
        <v>0</v>
      </c>
    </row>
    <row r="624" spans="1:5" x14ac:dyDescent="0.25">
      <c r="A624" s="308">
        <f t="shared" si="9"/>
        <v>613</v>
      </c>
      <c r="B624" s="312" t="str">
        <f>IF(+'12. Type 2 Emp 2020 Comp'!B633=0," ",+'12. Type 2 Emp 2020 Comp'!B633)</f>
        <v xml:space="preserve"> </v>
      </c>
      <c r="C624" s="442" t="str">
        <f>IF(+'12. Type 2 Emp 2020 Comp'!C633=0," ",+'12. Type 2 Emp 2020 Comp'!C633)</f>
        <v xml:space="preserve"> </v>
      </c>
      <c r="D624" s="312">
        <f>+'12. Type 2 Emp 2020 Comp'!AE633</f>
        <v>0</v>
      </c>
      <c r="E624" s="478">
        <f>IF('11. Type 1 Emp 2020 FTE'!$I$12=1,+'13. Type 2 Emp 2020 FTE'!AF631,'13. Type 2 Emp 2020 FTE'!AG631)</f>
        <v>0</v>
      </c>
    </row>
    <row r="625" spans="1:5" x14ac:dyDescent="0.25">
      <c r="A625" s="308">
        <f t="shared" si="9"/>
        <v>614</v>
      </c>
      <c r="B625" s="312" t="str">
        <f>IF(+'12. Type 2 Emp 2020 Comp'!B634=0," ",+'12. Type 2 Emp 2020 Comp'!B634)</f>
        <v xml:space="preserve"> </v>
      </c>
      <c r="C625" s="442" t="str">
        <f>IF(+'12. Type 2 Emp 2020 Comp'!C634=0," ",+'12. Type 2 Emp 2020 Comp'!C634)</f>
        <v xml:space="preserve"> </v>
      </c>
      <c r="D625" s="312">
        <f>+'12. Type 2 Emp 2020 Comp'!AE634</f>
        <v>0</v>
      </c>
      <c r="E625" s="478">
        <f>IF('11. Type 1 Emp 2020 FTE'!$I$12=1,+'13. Type 2 Emp 2020 FTE'!AF632,'13. Type 2 Emp 2020 FTE'!AG632)</f>
        <v>0</v>
      </c>
    </row>
    <row r="626" spans="1:5" x14ac:dyDescent="0.25">
      <c r="A626" s="308">
        <f t="shared" si="9"/>
        <v>615</v>
      </c>
      <c r="B626" s="312" t="str">
        <f>IF(+'12. Type 2 Emp 2020 Comp'!B635=0," ",+'12. Type 2 Emp 2020 Comp'!B635)</f>
        <v xml:space="preserve"> </v>
      </c>
      <c r="C626" s="442" t="str">
        <f>IF(+'12. Type 2 Emp 2020 Comp'!C635=0," ",+'12. Type 2 Emp 2020 Comp'!C635)</f>
        <v xml:space="preserve"> </v>
      </c>
      <c r="D626" s="312">
        <f>+'12. Type 2 Emp 2020 Comp'!AE635</f>
        <v>0</v>
      </c>
      <c r="E626" s="478">
        <f>IF('11. Type 1 Emp 2020 FTE'!$I$12=1,+'13. Type 2 Emp 2020 FTE'!AF633,'13. Type 2 Emp 2020 FTE'!AG633)</f>
        <v>0</v>
      </c>
    </row>
    <row r="627" spans="1:5" x14ac:dyDescent="0.25">
      <c r="A627" s="308">
        <f t="shared" si="9"/>
        <v>616</v>
      </c>
      <c r="B627" s="312" t="str">
        <f>IF(+'12. Type 2 Emp 2020 Comp'!B636=0," ",+'12. Type 2 Emp 2020 Comp'!B636)</f>
        <v xml:space="preserve"> </v>
      </c>
      <c r="C627" s="442" t="str">
        <f>IF(+'12. Type 2 Emp 2020 Comp'!C636=0," ",+'12. Type 2 Emp 2020 Comp'!C636)</f>
        <v xml:space="preserve"> </v>
      </c>
      <c r="D627" s="312">
        <f>+'12. Type 2 Emp 2020 Comp'!AE636</f>
        <v>0</v>
      </c>
      <c r="E627" s="478">
        <f>IF('11. Type 1 Emp 2020 FTE'!$I$12=1,+'13. Type 2 Emp 2020 FTE'!AF634,'13. Type 2 Emp 2020 FTE'!AG634)</f>
        <v>0</v>
      </c>
    </row>
    <row r="628" spans="1:5" x14ac:dyDescent="0.25">
      <c r="A628" s="308">
        <f t="shared" si="9"/>
        <v>617</v>
      </c>
      <c r="B628" s="312" t="str">
        <f>IF(+'12. Type 2 Emp 2020 Comp'!B637=0," ",+'12. Type 2 Emp 2020 Comp'!B637)</f>
        <v xml:space="preserve"> </v>
      </c>
      <c r="C628" s="442" t="str">
        <f>IF(+'12. Type 2 Emp 2020 Comp'!C637=0," ",+'12. Type 2 Emp 2020 Comp'!C637)</f>
        <v xml:space="preserve"> </v>
      </c>
      <c r="D628" s="312">
        <f>+'12. Type 2 Emp 2020 Comp'!AE637</f>
        <v>0</v>
      </c>
      <c r="E628" s="478">
        <f>IF('11. Type 1 Emp 2020 FTE'!$I$12=1,+'13. Type 2 Emp 2020 FTE'!AF635,'13. Type 2 Emp 2020 FTE'!AG635)</f>
        <v>0</v>
      </c>
    </row>
    <row r="629" spans="1:5" x14ac:dyDescent="0.25">
      <c r="A629" s="308">
        <f t="shared" si="9"/>
        <v>618</v>
      </c>
      <c r="B629" s="312" t="str">
        <f>IF(+'12. Type 2 Emp 2020 Comp'!B638=0," ",+'12. Type 2 Emp 2020 Comp'!B638)</f>
        <v xml:space="preserve"> </v>
      </c>
      <c r="C629" s="442" t="str">
        <f>IF(+'12. Type 2 Emp 2020 Comp'!C638=0," ",+'12. Type 2 Emp 2020 Comp'!C638)</f>
        <v xml:space="preserve"> </v>
      </c>
      <c r="D629" s="312">
        <f>+'12. Type 2 Emp 2020 Comp'!AE638</f>
        <v>0</v>
      </c>
      <c r="E629" s="478">
        <f>IF('11. Type 1 Emp 2020 FTE'!$I$12=1,+'13. Type 2 Emp 2020 FTE'!AF636,'13. Type 2 Emp 2020 FTE'!AG636)</f>
        <v>0</v>
      </c>
    </row>
    <row r="630" spans="1:5" x14ac:dyDescent="0.25">
      <c r="A630" s="308">
        <f t="shared" si="9"/>
        <v>619</v>
      </c>
      <c r="B630" s="312" t="str">
        <f>IF(+'12. Type 2 Emp 2020 Comp'!B639=0," ",+'12. Type 2 Emp 2020 Comp'!B639)</f>
        <v xml:space="preserve"> </v>
      </c>
      <c r="C630" s="442" t="str">
        <f>IF(+'12. Type 2 Emp 2020 Comp'!C639=0," ",+'12. Type 2 Emp 2020 Comp'!C639)</f>
        <v xml:space="preserve"> </v>
      </c>
      <c r="D630" s="312">
        <f>+'12. Type 2 Emp 2020 Comp'!AE639</f>
        <v>0</v>
      </c>
      <c r="E630" s="478">
        <f>IF('11. Type 1 Emp 2020 FTE'!$I$12=1,+'13. Type 2 Emp 2020 FTE'!AF637,'13. Type 2 Emp 2020 FTE'!AG637)</f>
        <v>0</v>
      </c>
    </row>
    <row r="631" spans="1:5" x14ac:dyDescent="0.25">
      <c r="A631" s="308">
        <f t="shared" si="9"/>
        <v>620</v>
      </c>
      <c r="B631" s="312" t="str">
        <f>IF(+'12. Type 2 Emp 2020 Comp'!B640=0," ",+'12. Type 2 Emp 2020 Comp'!B640)</f>
        <v xml:space="preserve"> </v>
      </c>
      <c r="C631" s="442" t="str">
        <f>IF(+'12. Type 2 Emp 2020 Comp'!C640=0," ",+'12. Type 2 Emp 2020 Comp'!C640)</f>
        <v xml:space="preserve"> </v>
      </c>
      <c r="D631" s="312">
        <f>+'12. Type 2 Emp 2020 Comp'!AE640</f>
        <v>0</v>
      </c>
      <c r="E631" s="478">
        <f>IF('11. Type 1 Emp 2020 FTE'!$I$12=1,+'13. Type 2 Emp 2020 FTE'!AF638,'13. Type 2 Emp 2020 FTE'!AG638)</f>
        <v>0</v>
      </c>
    </row>
    <row r="632" spans="1:5" x14ac:dyDescent="0.25">
      <c r="A632" s="308">
        <f t="shared" si="9"/>
        <v>621</v>
      </c>
      <c r="B632" s="312" t="str">
        <f>IF(+'12. Type 2 Emp 2020 Comp'!B641=0," ",+'12. Type 2 Emp 2020 Comp'!B641)</f>
        <v xml:space="preserve"> </v>
      </c>
      <c r="C632" s="442" t="str">
        <f>IF(+'12. Type 2 Emp 2020 Comp'!C641=0," ",+'12. Type 2 Emp 2020 Comp'!C641)</f>
        <v xml:space="preserve"> </v>
      </c>
      <c r="D632" s="312">
        <f>+'12. Type 2 Emp 2020 Comp'!AE641</f>
        <v>0</v>
      </c>
      <c r="E632" s="478">
        <f>IF('11. Type 1 Emp 2020 FTE'!$I$12=1,+'13. Type 2 Emp 2020 FTE'!AF639,'13. Type 2 Emp 2020 FTE'!AG639)</f>
        <v>0</v>
      </c>
    </row>
    <row r="633" spans="1:5" x14ac:dyDescent="0.25">
      <c r="A633" s="308">
        <f t="shared" si="9"/>
        <v>622</v>
      </c>
      <c r="B633" s="312" t="str">
        <f>IF(+'12. Type 2 Emp 2020 Comp'!B642=0," ",+'12. Type 2 Emp 2020 Comp'!B642)</f>
        <v xml:space="preserve"> </v>
      </c>
      <c r="C633" s="442" t="str">
        <f>IF(+'12. Type 2 Emp 2020 Comp'!C642=0," ",+'12. Type 2 Emp 2020 Comp'!C642)</f>
        <v xml:space="preserve"> </v>
      </c>
      <c r="D633" s="312">
        <f>+'12. Type 2 Emp 2020 Comp'!AE642</f>
        <v>0</v>
      </c>
      <c r="E633" s="478">
        <f>IF('11. Type 1 Emp 2020 FTE'!$I$12=1,+'13. Type 2 Emp 2020 FTE'!AF640,'13. Type 2 Emp 2020 FTE'!AG640)</f>
        <v>0</v>
      </c>
    </row>
    <row r="634" spans="1:5" x14ac:dyDescent="0.25">
      <c r="A634" s="308">
        <f t="shared" si="9"/>
        <v>623</v>
      </c>
      <c r="B634" s="312" t="str">
        <f>IF(+'12. Type 2 Emp 2020 Comp'!B643=0," ",+'12. Type 2 Emp 2020 Comp'!B643)</f>
        <v xml:space="preserve"> </v>
      </c>
      <c r="C634" s="442" t="str">
        <f>IF(+'12. Type 2 Emp 2020 Comp'!C643=0," ",+'12. Type 2 Emp 2020 Comp'!C643)</f>
        <v xml:space="preserve"> </v>
      </c>
      <c r="D634" s="312">
        <f>+'12. Type 2 Emp 2020 Comp'!AE643</f>
        <v>0</v>
      </c>
      <c r="E634" s="478">
        <f>IF('11. Type 1 Emp 2020 FTE'!$I$12=1,+'13. Type 2 Emp 2020 FTE'!AF641,'13. Type 2 Emp 2020 FTE'!AG641)</f>
        <v>0</v>
      </c>
    </row>
    <row r="635" spans="1:5" x14ac:dyDescent="0.25">
      <c r="A635" s="308">
        <f t="shared" si="9"/>
        <v>624</v>
      </c>
      <c r="B635" s="312" t="str">
        <f>IF(+'12. Type 2 Emp 2020 Comp'!B644=0," ",+'12. Type 2 Emp 2020 Comp'!B644)</f>
        <v xml:space="preserve"> </v>
      </c>
      <c r="C635" s="442" t="str">
        <f>IF(+'12. Type 2 Emp 2020 Comp'!C644=0," ",+'12. Type 2 Emp 2020 Comp'!C644)</f>
        <v xml:space="preserve"> </v>
      </c>
      <c r="D635" s="312">
        <f>+'12. Type 2 Emp 2020 Comp'!AE644</f>
        <v>0</v>
      </c>
      <c r="E635" s="478">
        <f>IF('11. Type 1 Emp 2020 FTE'!$I$12=1,+'13. Type 2 Emp 2020 FTE'!AF642,'13. Type 2 Emp 2020 FTE'!AG642)</f>
        <v>0</v>
      </c>
    </row>
    <row r="636" spans="1:5" x14ac:dyDescent="0.25">
      <c r="A636" s="308">
        <f t="shared" si="9"/>
        <v>625</v>
      </c>
      <c r="B636" s="312" t="str">
        <f>IF(+'12. Type 2 Emp 2020 Comp'!B645=0," ",+'12. Type 2 Emp 2020 Comp'!B645)</f>
        <v xml:space="preserve"> </v>
      </c>
      <c r="C636" s="442" t="str">
        <f>IF(+'12. Type 2 Emp 2020 Comp'!C645=0," ",+'12. Type 2 Emp 2020 Comp'!C645)</f>
        <v xml:space="preserve"> </v>
      </c>
      <c r="D636" s="312">
        <f>+'12. Type 2 Emp 2020 Comp'!AE645</f>
        <v>0</v>
      </c>
      <c r="E636" s="478">
        <f>IF('11. Type 1 Emp 2020 FTE'!$I$12=1,+'13. Type 2 Emp 2020 FTE'!AF643,'13. Type 2 Emp 2020 FTE'!AG643)</f>
        <v>0</v>
      </c>
    </row>
    <row r="637" spans="1:5" x14ac:dyDescent="0.25">
      <c r="A637" s="308">
        <f t="shared" si="9"/>
        <v>626</v>
      </c>
      <c r="B637" s="312" t="str">
        <f>IF(+'12. Type 2 Emp 2020 Comp'!B646=0," ",+'12. Type 2 Emp 2020 Comp'!B646)</f>
        <v xml:space="preserve"> </v>
      </c>
      <c r="C637" s="442" t="str">
        <f>IF(+'12. Type 2 Emp 2020 Comp'!C646=0," ",+'12. Type 2 Emp 2020 Comp'!C646)</f>
        <v xml:space="preserve"> </v>
      </c>
      <c r="D637" s="312">
        <f>+'12. Type 2 Emp 2020 Comp'!AE646</f>
        <v>0</v>
      </c>
      <c r="E637" s="478">
        <f>IF('11. Type 1 Emp 2020 FTE'!$I$12=1,+'13. Type 2 Emp 2020 FTE'!AF644,'13. Type 2 Emp 2020 FTE'!AG644)</f>
        <v>0</v>
      </c>
    </row>
    <row r="638" spans="1:5" x14ac:dyDescent="0.25">
      <c r="A638" s="308">
        <f t="shared" si="9"/>
        <v>627</v>
      </c>
      <c r="B638" s="312" t="str">
        <f>IF(+'12. Type 2 Emp 2020 Comp'!B647=0," ",+'12. Type 2 Emp 2020 Comp'!B647)</f>
        <v xml:space="preserve"> </v>
      </c>
      <c r="C638" s="442" t="str">
        <f>IF(+'12. Type 2 Emp 2020 Comp'!C647=0," ",+'12. Type 2 Emp 2020 Comp'!C647)</f>
        <v xml:space="preserve"> </v>
      </c>
      <c r="D638" s="312">
        <f>+'12. Type 2 Emp 2020 Comp'!AE647</f>
        <v>0</v>
      </c>
      <c r="E638" s="478">
        <f>IF('11. Type 1 Emp 2020 FTE'!$I$12=1,+'13. Type 2 Emp 2020 FTE'!AF645,'13. Type 2 Emp 2020 FTE'!AG645)</f>
        <v>0</v>
      </c>
    </row>
    <row r="639" spans="1:5" x14ac:dyDescent="0.25">
      <c r="A639" s="308">
        <f t="shared" si="9"/>
        <v>628</v>
      </c>
      <c r="B639" s="312" t="str">
        <f>IF(+'12. Type 2 Emp 2020 Comp'!B648=0," ",+'12. Type 2 Emp 2020 Comp'!B648)</f>
        <v xml:space="preserve"> </v>
      </c>
      <c r="C639" s="442" t="str">
        <f>IF(+'12. Type 2 Emp 2020 Comp'!C648=0," ",+'12. Type 2 Emp 2020 Comp'!C648)</f>
        <v xml:space="preserve"> </v>
      </c>
      <c r="D639" s="312">
        <f>+'12. Type 2 Emp 2020 Comp'!AE648</f>
        <v>0</v>
      </c>
      <c r="E639" s="478">
        <f>IF('11. Type 1 Emp 2020 FTE'!$I$12=1,+'13. Type 2 Emp 2020 FTE'!AF646,'13. Type 2 Emp 2020 FTE'!AG646)</f>
        <v>0</v>
      </c>
    </row>
    <row r="640" spans="1:5" x14ac:dyDescent="0.25">
      <c r="A640" s="308">
        <f t="shared" si="9"/>
        <v>629</v>
      </c>
      <c r="B640" s="312" t="str">
        <f>IF(+'12. Type 2 Emp 2020 Comp'!B649=0," ",+'12. Type 2 Emp 2020 Comp'!B649)</f>
        <v xml:space="preserve"> </v>
      </c>
      <c r="C640" s="442" t="str">
        <f>IF(+'12. Type 2 Emp 2020 Comp'!C649=0," ",+'12. Type 2 Emp 2020 Comp'!C649)</f>
        <v xml:space="preserve"> </v>
      </c>
      <c r="D640" s="312">
        <f>+'12. Type 2 Emp 2020 Comp'!AE649</f>
        <v>0</v>
      </c>
      <c r="E640" s="478">
        <f>IF('11. Type 1 Emp 2020 FTE'!$I$12=1,+'13. Type 2 Emp 2020 FTE'!AF647,'13. Type 2 Emp 2020 FTE'!AG647)</f>
        <v>0</v>
      </c>
    </row>
    <row r="641" spans="1:5" x14ac:dyDescent="0.25">
      <c r="A641" s="308">
        <f t="shared" si="9"/>
        <v>630</v>
      </c>
      <c r="B641" s="312" t="str">
        <f>IF(+'12. Type 2 Emp 2020 Comp'!B650=0," ",+'12. Type 2 Emp 2020 Comp'!B650)</f>
        <v xml:space="preserve"> </v>
      </c>
      <c r="C641" s="442" t="str">
        <f>IF(+'12. Type 2 Emp 2020 Comp'!C650=0," ",+'12. Type 2 Emp 2020 Comp'!C650)</f>
        <v xml:space="preserve"> </v>
      </c>
      <c r="D641" s="312">
        <f>+'12. Type 2 Emp 2020 Comp'!AE650</f>
        <v>0</v>
      </c>
      <c r="E641" s="478">
        <f>IF('11. Type 1 Emp 2020 FTE'!$I$12=1,+'13. Type 2 Emp 2020 FTE'!AF648,'13. Type 2 Emp 2020 FTE'!AG648)</f>
        <v>0</v>
      </c>
    </row>
    <row r="642" spans="1:5" x14ac:dyDescent="0.25">
      <c r="A642" s="308">
        <f t="shared" si="9"/>
        <v>631</v>
      </c>
      <c r="B642" s="312" t="str">
        <f>IF(+'12. Type 2 Emp 2020 Comp'!B651=0," ",+'12. Type 2 Emp 2020 Comp'!B651)</f>
        <v xml:space="preserve"> </v>
      </c>
      <c r="C642" s="442" t="str">
        <f>IF(+'12. Type 2 Emp 2020 Comp'!C651=0," ",+'12. Type 2 Emp 2020 Comp'!C651)</f>
        <v xml:space="preserve"> </v>
      </c>
      <c r="D642" s="312">
        <f>+'12. Type 2 Emp 2020 Comp'!AE651</f>
        <v>0</v>
      </c>
      <c r="E642" s="478">
        <f>IF('11. Type 1 Emp 2020 FTE'!$I$12=1,+'13. Type 2 Emp 2020 FTE'!AF649,'13. Type 2 Emp 2020 FTE'!AG649)</f>
        <v>0</v>
      </c>
    </row>
    <row r="643" spans="1:5" x14ac:dyDescent="0.25">
      <c r="A643" s="308">
        <f t="shared" si="9"/>
        <v>632</v>
      </c>
      <c r="B643" s="312" t="str">
        <f>IF(+'12. Type 2 Emp 2020 Comp'!B652=0," ",+'12. Type 2 Emp 2020 Comp'!B652)</f>
        <v xml:space="preserve"> </v>
      </c>
      <c r="C643" s="442" t="str">
        <f>IF(+'12. Type 2 Emp 2020 Comp'!C652=0," ",+'12. Type 2 Emp 2020 Comp'!C652)</f>
        <v xml:space="preserve"> </v>
      </c>
      <c r="D643" s="312">
        <f>+'12. Type 2 Emp 2020 Comp'!AE652</f>
        <v>0</v>
      </c>
      <c r="E643" s="478">
        <f>IF('11. Type 1 Emp 2020 FTE'!$I$12=1,+'13. Type 2 Emp 2020 FTE'!AF650,'13. Type 2 Emp 2020 FTE'!AG650)</f>
        <v>0</v>
      </c>
    </row>
    <row r="644" spans="1:5" x14ac:dyDescent="0.25">
      <c r="A644" s="308">
        <f t="shared" si="9"/>
        <v>633</v>
      </c>
      <c r="B644" s="312" t="str">
        <f>IF(+'12. Type 2 Emp 2020 Comp'!B653=0," ",+'12. Type 2 Emp 2020 Comp'!B653)</f>
        <v xml:space="preserve"> </v>
      </c>
      <c r="C644" s="442" t="str">
        <f>IF(+'12. Type 2 Emp 2020 Comp'!C653=0," ",+'12. Type 2 Emp 2020 Comp'!C653)</f>
        <v xml:space="preserve"> </v>
      </c>
      <c r="D644" s="312">
        <f>+'12. Type 2 Emp 2020 Comp'!AE653</f>
        <v>0</v>
      </c>
      <c r="E644" s="478">
        <f>IF('11. Type 1 Emp 2020 FTE'!$I$12=1,+'13. Type 2 Emp 2020 FTE'!AF651,'13. Type 2 Emp 2020 FTE'!AG651)</f>
        <v>0</v>
      </c>
    </row>
    <row r="645" spans="1:5" x14ac:dyDescent="0.25">
      <c r="A645" s="308">
        <f t="shared" si="9"/>
        <v>634</v>
      </c>
      <c r="B645" s="312" t="str">
        <f>IF(+'12. Type 2 Emp 2020 Comp'!B654=0," ",+'12. Type 2 Emp 2020 Comp'!B654)</f>
        <v xml:space="preserve"> </v>
      </c>
      <c r="C645" s="442" t="str">
        <f>IF(+'12. Type 2 Emp 2020 Comp'!C654=0," ",+'12. Type 2 Emp 2020 Comp'!C654)</f>
        <v xml:space="preserve"> </v>
      </c>
      <c r="D645" s="312">
        <f>+'12. Type 2 Emp 2020 Comp'!AE654</f>
        <v>0</v>
      </c>
      <c r="E645" s="478">
        <f>IF('11. Type 1 Emp 2020 FTE'!$I$12=1,+'13. Type 2 Emp 2020 FTE'!AF652,'13. Type 2 Emp 2020 FTE'!AG652)</f>
        <v>0</v>
      </c>
    </row>
    <row r="646" spans="1:5" x14ac:dyDescent="0.25">
      <c r="A646" s="308">
        <f t="shared" si="9"/>
        <v>635</v>
      </c>
      <c r="B646" s="312" t="str">
        <f>IF(+'12. Type 2 Emp 2020 Comp'!B655=0," ",+'12. Type 2 Emp 2020 Comp'!B655)</f>
        <v xml:space="preserve"> </v>
      </c>
      <c r="C646" s="442" t="str">
        <f>IF(+'12. Type 2 Emp 2020 Comp'!C655=0," ",+'12. Type 2 Emp 2020 Comp'!C655)</f>
        <v xml:space="preserve"> </v>
      </c>
      <c r="D646" s="312">
        <f>+'12. Type 2 Emp 2020 Comp'!AE655</f>
        <v>0</v>
      </c>
      <c r="E646" s="478">
        <f>IF('11. Type 1 Emp 2020 FTE'!$I$12=1,+'13. Type 2 Emp 2020 FTE'!AF653,'13. Type 2 Emp 2020 FTE'!AG653)</f>
        <v>0</v>
      </c>
    </row>
    <row r="647" spans="1:5" x14ac:dyDescent="0.25">
      <c r="A647" s="308">
        <f t="shared" si="9"/>
        <v>636</v>
      </c>
      <c r="B647" s="312" t="str">
        <f>IF(+'12. Type 2 Emp 2020 Comp'!B656=0," ",+'12. Type 2 Emp 2020 Comp'!B656)</f>
        <v xml:space="preserve"> </v>
      </c>
      <c r="C647" s="442" t="str">
        <f>IF(+'12. Type 2 Emp 2020 Comp'!C656=0," ",+'12. Type 2 Emp 2020 Comp'!C656)</f>
        <v xml:space="preserve"> </v>
      </c>
      <c r="D647" s="312">
        <f>+'12. Type 2 Emp 2020 Comp'!AE656</f>
        <v>0</v>
      </c>
      <c r="E647" s="478">
        <f>IF('11. Type 1 Emp 2020 FTE'!$I$12=1,+'13. Type 2 Emp 2020 FTE'!AF654,'13. Type 2 Emp 2020 FTE'!AG654)</f>
        <v>0</v>
      </c>
    </row>
    <row r="648" spans="1:5" x14ac:dyDescent="0.25">
      <c r="A648" s="308">
        <f t="shared" si="9"/>
        <v>637</v>
      </c>
      <c r="B648" s="312" t="str">
        <f>IF(+'12. Type 2 Emp 2020 Comp'!B657=0," ",+'12. Type 2 Emp 2020 Comp'!B657)</f>
        <v xml:space="preserve"> </v>
      </c>
      <c r="C648" s="442" t="str">
        <f>IF(+'12. Type 2 Emp 2020 Comp'!C657=0," ",+'12. Type 2 Emp 2020 Comp'!C657)</f>
        <v xml:space="preserve"> </v>
      </c>
      <c r="D648" s="312">
        <f>+'12. Type 2 Emp 2020 Comp'!AE657</f>
        <v>0</v>
      </c>
      <c r="E648" s="478">
        <f>IF('11. Type 1 Emp 2020 FTE'!$I$12=1,+'13. Type 2 Emp 2020 FTE'!AF655,'13. Type 2 Emp 2020 FTE'!AG655)</f>
        <v>0</v>
      </c>
    </row>
    <row r="649" spans="1:5" x14ac:dyDescent="0.25">
      <c r="A649" s="308">
        <f t="shared" si="9"/>
        <v>638</v>
      </c>
      <c r="B649" s="312" t="str">
        <f>IF(+'12. Type 2 Emp 2020 Comp'!B658=0," ",+'12. Type 2 Emp 2020 Comp'!B658)</f>
        <v xml:space="preserve"> </v>
      </c>
      <c r="C649" s="442" t="str">
        <f>IF(+'12. Type 2 Emp 2020 Comp'!C658=0," ",+'12. Type 2 Emp 2020 Comp'!C658)</f>
        <v xml:space="preserve"> </v>
      </c>
      <c r="D649" s="312">
        <f>+'12. Type 2 Emp 2020 Comp'!AE658</f>
        <v>0</v>
      </c>
      <c r="E649" s="478">
        <f>IF('11. Type 1 Emp 2020 FTE'!$I$12=1,+'13. Type 2 Emp 2020 FTE'!AF656,'13. Type 2 Emp 2020 FTE'!AG656)</f>
        <v>0</v>
      </c>
    </row>
    <row r="650" spans="1:5" x14ac:dyDescent="0.25">
      <c r="A650" s="308">
        <f t="shared" si="9"/>
        <v>639</v>
      </c>
      <c r="B650" s="312" t="str">
        <f>IF(+'12. Type 2 Emp 2020 Comp'!B659=0," ",+'12. Type 2 Emp 2020 Comp'!B659)</f>
        <v xml:space="preserve"> </v>
      </c>
      <c r="C650" s="442" t="str">
        <f>IF(+'12. Type 2 Emp 2020 Comp'!C659=0," ",+'12. Type 2 Emp 2020 Comp'!C659)</f>
        <v xml:space="preserve"> </v>
      </c>
      <c r="D650" s="312">
        <f>+'12. Type 2 Emp 2020 Comp'!AE659</f>
        <v>0</v>
      </c>
      <c r="E650" s="478">
        <f>IF('11. Type 1 Emp 2020 FTE'!$I$12=1,+'13. Type 2 Emp 2020 FTE'!AF657,'13. Type 2 Emp 2020 FTE'!AG657)</f>
        <v>0</v>
      </c>
    </row>
    <row r="651" spans="1:5" x14ac:dyDescent="0.25">
      <c r="A651" s="308">
        <f t="shared" si="9"/>
        <v>640</v>
      </c>
      <c r="B651" s="312" t="str">
        <f>IF(+'12. Type 2 Emp 2020 Comp'!B660=0," ",+'12. Type 2 Emp 2020 Comp'!B660)</f>
        <v xml:space="preserve"> </v>
      </c>
      <c r="C651" s="442" t="str">
        <f>IF(+'12. Type 2 Emp 2020 Comp'!C660=0," ",+'12. Type 2 Emp 2020 Comp'!C660)</f>
        <v xml:space="preserve"> </v>
      </c>
      <c r="D651" s="312">
        <f>+'12. Type 2 Emp 2020 Comp'!AE660</f>
        <v>0</v>
      </c>
      <c r="E651" s="478">
        <f>IF('11. Type 1 Emp 2020 FTE'!$I$12=1,+'13. Type 2 Emp 2020 FTE'!AF658,'13. Type 2 Emp 2020 FTE'!AG658)</f>
        <v>0</v>
      </c>
    </row>
    <row r="652" spans="1:5" x14ac:dyDescent="0.25">
      <c r="A652" s="308">
        <f t="shared" si="9"/>
        <v>641</v>
      </c>
      <c r="B652" s="312" t="str">
        <f>IF(+'12. Type 2 Emp 2020 Comp'!B661=0," ",+'12. Type 2 Emp 2020 Comp'!B661)</f>
        <v xml:space="preserve"> </v>
      </c>
      <c r="C652" s="442" t="str">
        <f>IF(+'12. Type 2 Emp 2020 Comp'!C661=0," ",+'12. Type 2 Emp 2020 Comp'!C661)</f>
        <v xml:space="preserve"> </v>
      </c>
      <c r="D652" s="312">
        <f>+'12. Type 2 Emp 2020 Comp'!AE661</f>
        <v>0</v>
      </c>
      <c r="E652" s="478">
        <f>IF('11. Type 1 Emp 2020 FTE'!$I$12=1,+'13. Type 2 Emp 2020 FTE'!AF659,'13. Type 2 Emp 2020 FTE'!AG659)</f>
        <v>0</v>
      </c>
    </row>
    <row r="653" spans="1:5" x14ac:dyDescent="0.25">
      <c r="A653" s="308">
        <f t="shared" si="9"/>
        <v>642</v>
      </c>
      <c r="B653" s="312" t="str">
        <f>IF(+'12. Type 2 Emp 2020 Comp'!B662=0," ",+'12. Type 2 Emp 2020 Comp'!B662)</f>
        <v xml:space="preserve"> </v>
      </c>
      <c r="C653" s="442" t="str">
        <f>IF(+'12. Type 2 Emp 2020 Comp'!C662=0," ",+'12. Type 2 Emp 2020 Comp'!C662)</f>
        <v xml:space="preserve"> </v>
      </c>
      <c r="D653" s="312">
        <f>+'12. Type 2 Emp 2020 Comp'!AE662</f>
        <v>0</v>
      </c>
      <c r="E653" s="478">
        <f>IF('11. Type 1 Emp 2020 FTE'!$I$12=1,+'13. Type 2 Emp 2020 FTE'!AF660,'13. Type 2 Emp 2020 FTE'!AG660)</f>
        <v>0</v>
      </c>
    </row>
    <row r="654" spans="1:5" x14ac:dyDescent="0.25">
      <c r="A654" s="308">
        <f t="shared" ref="A654:A717" si="10">+A653+1</f>
        <v>643</v>
      </c>
      <c r="B654" s="312" t="str">
        <f>IF(+'12. Type 2 Emp 2020 Comp'!B663=0," ",+'12. Type 2 Emp 2020 Comp'!B663)</f>
        <v xml:space="preserve"> </v>
      </c>
      <c r="C654" s="442" t="str">
        <f>IF(+'12. Type 2 Emp 2020 Comp'!C663=0," ",+'12. Type 2 Emp 2020 Comp'!C663)</f>
        <v xml:space="preserve"> </v>
      </c>
      <c r="D654" s="312">
        <f>+'12. Type 2 Emp 2020 Comp'!AE663</f>
        <v>0</v>
      </c>
      <c r="E654" s="478">
        <f>IF('11. Type 1 Emp 2020 FTE'!$I$12=1,+'13. Type 2 Emp 2020 FTE'!AF661,'13. Type 2 Emp 2020 FTE'!AG661)</f>
        <v>0</v>
      </c>
    </row>
    <row r="655" spans="1:5" x14ac:dyDescent="0.25">
      <c r="A655" s="308">
        <f t="shared" si="10"/>
        <v>644</v>
      </c>
      <c r="B655" s="312" t="str">
        <f>IF(+'12. Type 2 Emp 2020 Comp'!B664=0," ",+'12. Type 2 Emp 2020 Comp'!B664)</f>
        <v xml:space="preserve"> </v>
      </c>
      <c r="C655" s="442" t="str">
        <f>IF(+'12. Type 2 Emp 2020 Comp'!C664=0," ",+'12. Type 2 Emp 2020 Comp'!C664)</f>
        <v xml:space="preserve"> </v>
      </c>
      <c r="D655" s="312">
        <f>+'12. Type 2 Emp 2020 Comp'!AE664</f>
        <v>0</v>
      </c>
      <c r="E655" s="478">
        <f>IF('11. Type 1 Emp 2020 FTE'!$I$12=1,+'13. Type 2 Emp 2020 FTE'!AF662,'13. Type 2 Emp 2020 FTE'!AG662)</f>
        <v>0</v>
      </c>
    </row>
    <row r="656" spans="1:5" x14ac:dyDescent="0.25">
      <c r="A656" s="308">
        <f t="shared" si="10"/>
        <v>645</v>
      </c>
      <c r="B656" s="312" t="str">
        <f>IF(+'12. Type 2 Emp 2020 Comp'!B665=0," ",+'12. Type 2 Emp 2020 Comp'!B665)</f>
        <v xml:space="preserve"> </v>
      </c>
      <c r="C656" s="442" t="str">
        <f>IF(+'12. Type 2 Emp 2020 Comp'!C665=0," ",+'12. Type 2 Emp 2020 Comp'!C665)</f>
        <v xml:space="preserve"> </v>
      </c>
      <c r="D656" s="312">
        <f>+'12. Type 2 Emp 2020 Comp'!AE665</f>
        <v>0</v>
      </c>
      <c r="E656" s="478">
        <f>IF('11. Type 1 Emp 2020 FTE'!$I$12=1,+'13. Type 2 Emp 2020 FTE'!AF663,'13. Type 2 Emp 2020 FTE'!AG663)</f>
        <v>0</v>
      </c>
    </row>
    <row r="657" spans="1:5" x14ac:dyDescent="0.25">
      <c r="A657" s="308">
        <f t="shared" si="10"/>
        <v>646</v>
      </c>
      <c r="B657" s="312" t="str">
        <f>IF(+'12. Type 2 Emp 2020 Comp'!B666=0," ",+'12. Type 2 Emp 2020 Comp'!B666)</f>
        <v xml:space="preserve"> </v>
      </c>
      <c r="C657" s="442" t="str">
        <f>IF(+'12. Type 2 Emp 2020 Comp'!C666=0," ",+'12. Type 2 Emp 2020 Comp'!C666)</f>
        <v xml:space="preserve"> </v>
      </c>
      <c r="D657" s="312">
        <f>+'12. Type 2 Emp 2020 Comp'!AE666</f>
        <v>0</v>
      </c>
      <c r="E657" s="478">
        <f>IF('11. Type 1 Emp 2020 FTE'!$I$12=1,+'13. Type 2 Emp 2020 FTE'!AF664,'13. Type 2 Emp 2020 FTE'!AG664)</f>
        <v>0</v>
      </c>
    </row>
    <row r="658" spans="1:5" x14ac:dyDescent="0.25">
      <c r="A658" s="308">
        <f t="shared" si="10"/>
        <v>647</v>
      </c>
      <c r="B658" s="312" t="str">
        <f>IF(+'12. Type 2 Emp 2020 Comp'!B667=0," ",+'12. Type 2 Emp 2020 Comp'!B667)</f>
        <v xml:space="preserve"> </v>
      </c>
      <c r="C658" s="442" t="str">
        <f>IF(+'12. Type 2 Emp 2020 Comp'!C667=0," ",+'12. Type 2 Emp 2020 Comp'!C667)</f>
        <v xml:space="preserve"> </v>
      </c>
      <c r="D658" s="312">
        <f>+'12. Type 2 Emp 2020 Comp'!AE667</f>
        <v>0</v>
      </c>
      <c r="E658" s="478">
        <f>IF('11. Type 1 Emp 2020 FTE'!$I$12=1,+'13. Type 2 Emp 2020 FTE'!AF665,'13. Type 2 Emp 2020 FTE'!AG665)</f>
        <v>0</v>
      </c>
    </row>
    <row r="659" spans="1:5" x14ac:dyDescent="0.25">
      <c r="A659" s="308">
        <f t="shared" si="10"/>
        <v>648</v>
      </c>
      <c r="B659" s="312" t="str">
        <f>IF(+'12. Type 2 Emp 2020 Comp'!B668=0," ",+'12. Type 2 Emp 2020 Comp'!B668)</f>
        <v xml:space="preserve"> </v>
      </c>
      <c r="C659" s="442" t="str">
        <f>IF(+'12. Type 2 Emp 2020 Comp'!C668=0," ",+'12. Type 2 Emp 2020 Comp'!C668)</f>
        <v xml:space="preserve"> </v>
      </c>
      <c r="D659" s="312">
        <f>+'12. Type 2 Emp 2020 Comp'!AE668</f>
        <v>0</v>
      </c>
      <c r="E659" s="478">
        <f>IF('11. Type 1 Emp 2020 FTE'!$I$12=1,+'13. Type 2 Emp 2020 FTE'!AF666,'13. Type 2 Emp 2020 FTE'!AG666)</f>
        <v>0</v>
      </c>
    </row>
    <row r="660" spans="1:5" x14ac:dyDescent="0.25">
      <c r="A660" s="308">
        <f t="shared" si="10"/>
        <v>649</v>
      </c>
      <c r="B660" s="312" t="str">
        <f>IF(+'12. Type 2 Emp 2020 Comp'!B669=0," ",+'12. Type 2 Emp 2020 Comp'!B669)</f>
        <v xml:space="preserve"> </v>
      </c>
      <c r="C660" s="442" t="str">
        <f>IF(+'12. Type 2 Emp 2020 Comp'!C669=0," ",+'12. Type 2 Emp 2020 Comp'!C669)</f>
        <v xml:space="preserve"> </v>
      </c>
      <c r="D660" s="312">
        <f>+'12. Type 2 Emp 2020 Comp'!AE669</f>
        <v>0</v>
      </c>
      <c r="E660" s="478">
        <f>IF('11. Type 1 Emp 2020 FTE'!$I$12=1,+'13. Type 2 Emp 2020 FTE'!AF667,'13. Type 2 Emp 2020 FTE'!AG667)</f>
        <v>0</v>
      </c>
    </row>
    <row r="661" spans="1:5" x14ac:dyDescent="0.25">
      <c r="A661" s="308">
        <f t="shared" si="10"/>
        <v>650</v>
      </c>
      <c r="B661" s="312" t="str">
        <f>IF(+'12. Type 2 Emp 2020 Comp'!B670=0," ",+'12. Type 2 Emp 2020 Comp'!B670)</f>
        <v xml:space="preserve"> </v>
      </c>
      <c r="C661" s="442" t="str">
        <f>IF(+'12. Type 2 Emp 2020 Comp'!C670=0," ",+'12. Type 2 Emp 2020 Comp'!C670)</f>
        <v xml:space="preserve"> </v>
      </c>
      <c r="D661" s="312">
        <f>+'12. Type 2 Emp 2020 Comp'!AE670</f>
        <v>0</v>
      </c>
      <c r="E661" s="478">
        <f>IF('11. Type 1 Emp 2020 FTE'!$I$12=1,+'13. Type 2 Emp 2020 FTE'!AF668,'13. Type 2 Emp 2020 FTE'!AG668)</f>
        <v>0</v>
      </c>
    </row>
    <row r="662" spans="1:5" x14ac:dyDescent="0.25">
      <c r="A662" s="308">
        <f t="shared" si="10"/>
        <v>651</v>
      </c>
      <c r="B662" s="312" t="str">
        <f>IF(+'12. Type 2 Emp 2020 Comp'!B671=0," ",+'12. Type 2 Emp 2020 Comp'!B671)</f>
        <v xml:space="preserve"> </v>
      </c>
      <c r="C662" s="442" t="str">
        <f>IF(+'12. Type 2 Emp 2020 Comp'!C671=0," ",+'12. Type 2 Emp 2020 Comp'!C671)</f>
        <v xml:space="preserve"> </v>
      </c>
      <c r="D662" s="312">
        <f>+'12. Type 2 Emp 2020 Comp'!AE671</f>
        <v>0</v>
      </c>
      <c r="E662" s="478">
        <f>IF('11. Type 1 Emp 2020 FTE'!$I$12=1,+'13. Type 2 Emp 2020 FTE'!AF669,'13. Type 2 Emp 2020 FTE'!AG669)</f>
        <v>0</v>
      </c>
    </row>
    <row r="663" spans="1:5" x14ac:dyDescent="0.25">
      <c r="A663" s="308">
        <f t="shared" si="10"/>
        <v>652</v>
      </c>
      <c r="B663" s="312" t="str">
        <f>IF(+'12. Type 2 Emp 2020 Comp'!B672=0," ",+'12. Type 2 Emp 2020 Comp'!B672)</f>
        <v xml:space="preserve"> </v>
      </c>
      <c r="C663" s="442" t="str">
        <f>IF(+'12. Type 2 Emp 2020 Comp'!C672=0," ",+'12. Type 2 Emp 2020 Comp'!C672)</f>
        <v xml:space="preserve"> </v>
      </c>
      <c r="D663" s="312">
        <f>+'12. Type 2 Emp 2020 Comp'!AE672</f>
        <v>0</v>
      </c>
      <c r="E663" s="478">
        <f>IF('11. Type 1 Emp 2020 FTE'!$I$12=1,+'13. Type 2 Emp 2020 FTE'!AF670,'13. Type 2 Emp 2020 FTE'!AG670)</f>
        <v>0</v>
      </c>
    </row>
    <row r="664" spans="1:5" x14ac:dyDescent="0.25">
      <c r="A664" s="308">
        <f t="shared" si="10"/>
        <v>653</v>
      </c>
      <c r="B664" s="312" t="str">
        <f>IF(+'12. Type 2 Emp 2020 Comp'!B673=0," ",+'12. Type 2 Emp 2020 Comp'!B673)</f>
        <v xml:space="preserve"> </v>
      </c>
      <c r="C664" s="442" t="str">
        <f>IF(+'12. Type 2 Emp 2020 Comp'!C673=0," ",+'12. Type 2 Emp 2020 Comp'!C673)</f>
        <v xml:space="preserve"> </v>
      </c>
      <c r="D664" s="312">
        <f>+'12. Type 2 Emp 2020 Comp'!AE673</f>
        <v>0</v>
      </c>
      <c r="E664" s="478">
        <f>IF('11. Type 1 Emp 2020 FTE'!$I$12=1,+'13. Type 2 Emp 2020 FTE'!AF671,'13. Type 2 Emp 2020 FTE'!AG671)</f>
        <v>0</v>
      </c>
    </row>
    <row r="665" spans="1:5" x14ac:dyDescent="0.25">
      <c r="A665" s="308">
        <f t="shared" si="10"/>
        <v>654</v>
      </c>
      <c r="B665" s="312" t="str">
        <f>IF(+'12. Type 2 Emp 2020 Comp'!B674=0," ",+'12. Type 2 Emp 2020 Comp'!B674)</f>
        <v xml:space="preserve"> </v>
      </c>
      <c r="C665" s="442" t="str">
        <f>IF(+'12. Type 2 Emp 2020 Comp'!C674=0," ",+'12. Type 2 Emp 2020 Comp'!C674)</f>
        <v xml:space="preserve"> </v>
      </c>
      <c r="D665" s="312">
        <f>+'12. Type 2 Emp 2020 Comp'!AE674</f>
        <v>0</v>
      </c>
      <c r="E665" s="478">
        <f>IF('11. Type 1 Emp 2020 FTE'!$I$12=1,+'13. Type 2 Emp 2020 FTE'!AF672,'13. Type 2 Emp 2020 FTE'!AG672)</f>
        <v>0</v>
      </c>
    </row>
    <row r="666" spans="1:5" x14ac:dyDescent="0.25">
      <c r="A666" s="308">
        <f t="shared" si="10"/>
        <v>655</v>
      </c>
      <c r="B666" s="312" t="str">
        <f>IF(+'12. Type 2 Emp 2020 Comp'!B675=0," ",+'12. Type 2 Emp 2020 Comp'!B675)</f>
        <v xml:space="preserve"> </v>
      </c>
      <c r="C666" s="442" t="str">
        <f>IF(+'12. Type 2 Emp 2020 Comp'!C675=0," ",+'12. Type 2 Emp 2020 Comp'!C675)</f>
        <v xml:space="preserve"> </v>
      </c>
      <c r="D666" s="312">
        <f>+'12. Type 2 Emp 2020 Comp'!AE675</f>
        <v>0</v>
      </c>
      <c r="E666" s="478">
        <f>IF('11. Type 1 Emp 2020 FTE'!$I$12=1,+'13. Type 2 Emp 2020 FTE'!AF673,'13. Type 2 Emp 2020 FTE'!AG673)</f>
        <v>0</v>
      </c>
    </row>
    <row r="667" spans="1:5" x14ac:dyDescent="0.25">
      <c r="A667" s="308">
        <f t="shared" si="10"/>
        <v>656</v>
      </c>
      <c r="B667" s="312" t="str">
        <f>IF(+'12. Type 2 Emp 2020 Comp'!B676=0," ",+'12. Type 2 Emp 2020 Comp'!B676)</f>
        <v xml:space="preserve"> </v>
      </c>
      <c r="C667" s="442" t="str">
        <f>IF(+'12. Type 2 Emp 2020 Comp'!C676=0," ",+'12. Type 2 Emp 2020 Comp'!C676)</f>
        <v xml:space="preserve"> </v>
      </c>
      <c r="D667" s="312">
        <f>+'12. Type 2 Emp 2020 Comp'!AE676</f>
        <v>0</v>
      </c>
      <c r="E667" s="478">
        <f>IF('11. Type 1 Emp 2020 FTE'!$I$12=1,+'13. Type 2 Emp 2020 FTE'!AF674,'13. Type 2 Emp 2020 FTE'!AG674)</f>
        <v>0</v>
      </c>
    </row>
    <row r="668" spans="1:5" x14ac:dyDescent="0.25">
      <c r="A668" s="308">
        <f t="shared" si="10"/>
        <v>657</v>
      </c>
      <c r="B668" s="312" t="str">
        <f>IF(+'12. Type 2 Emp 2020 Comp'!B677=0," ",+'12. Type 2 Emp 2020 Comp'!B677)</f>
        <v xml:space="preserve"> </v>
      </c>
      <c r="C668" s="442" t="str">
        <f>IF(+'12. Type 2 Emp 2020 Comp'!C677=0," ",+'12. Type 2 Emp 2020 Comp'!C677)</f>
        <v xml:space="preserve"> </v>
      </c>
      <c r="D668" s="312">
        <f>+'12. Type 2 Emp 2020 Comp'!AE677</f>
        <v>0</v>
      </c>
      <c r="E668" s="478">
        <f>IF('11. Type 1 Emp 2020 FTE'!$I$12=1,+'13. Type 2 Emp 2020 FTE'!AF675,'13. Type 2 Emp 2020 FTE'!AG675)</f>
        <v>0</v>
      </c>
    </row>
    <row r="669" spans="1:5" x14ac:dyDescent="0.25">
      <c r="A669" s="308">
        <f t="shared" si="10"/>
        <v>658</v>
      </c>
      <c r="B669" s="312" t="str">
        <f>IF(+'12. Type 2 Emp 2020 Comp'!B678=0," ",+'12. Type 2 Emp 2020 Comp'!B678)</f>
        <v xml:space="preserve"> </v>
      </c>
      <c r="C669" s="442" t="str">
        <f>IF(+'12. Type 2 Emp 2020 Comp'!C678=0," ",+'12. Type 2 Emp 2020 Comp'!C678)</f>
        <v xml:space="preserve"> </v>
      </c>
      <c r="D669" s="312">
        <f>+'12. Type 2 Emp 2020 Comp'!AE678</f>
        <v>0</v>
      </c>
      <c r="E669" s="478">
        <f>IF('11. Type 1 Emp 2020 FTE'!$I$12=1,+'13. Type 2 Emp 2020 FTE'!AF676,'13. Type 2 Emp 2020 FTE'!AG676)</f>
        <v>0</v>
      </c>
    </row>
    <row r="670" spans="1:5" x14ac:dyDescent="0.25">
      <c r="A670" s="308">
        <f t="shared" si="10"/>
        <v>659</v>
      </c>
      <c r="B670" s="312" t="str">
        <f>IF(+'12. Type 2 Emp 2020 Comp'!B679=0," ",+'12. Type 2 Emp 2020 Comp'!B679)</f>
        <v xml:space="preserve"> </v>
      </c>
      <c r="C670" s="442" t="str">
        <f>IF(+'12. Type 2 Emp 2020 Comp'!C679=0," ",+'12. Type 2 Emp 2020 Comp'!C679)</f>
        <v xml:space="preserve"> </v>
      </c>
      <c r="D670" s="312">
        <f>+'12. Type 2 Emp 2020 Comp'!AE679</f>
        <v>0</v>
      </c>
      <c r="E670" s="478">
        <f>IF('11. Type 1 Emp 2020 FTE'!$I$12=1,+'13. Type 2 Emp 2020 FTE'!AF677,'13. Type 2 Emp 2020 FTE'!AG677)</f>
        <v>0</v>
      </c>
    </row>
    <row r="671" spans="1:5" x14ac:dyDescent="0.25">
      <c r="A671" s="308">
        <f t="shared" si="10"/>
        <v>660</v>
      </c>
      <c r="B671" s="312" t="str">
        <f>IF(+'12. Type 2 Emp 2020 Comp'!B680=0," ",+'12. Type 2 Emp 2020 Comp'!B680)</f>
        <v xml:space="preserve"> </v>
      </c>
      <c r="C671" s="442" t="str">
        <f>IF(+'12. Type 2 Emp 2020 Comp'!C680=0," ",+'12. Type 2 Emp 2020 Comp'!C680)</f>
        <v xml:space="preserve"> </v>
      </c>
      <c r="D671" s="312">
        <f>+'12. Type 2 Emp 2020 Comp'!AE680</f>
        <v>0</v>
      </c>
      <c r="E671" s="478">
        <f>IF('11. Type 1 Emp 2020 FTE'!$I$12=1,+'13. Type 2 Emp 2020 FTE'!AF678,'13. Type 2 Emp 2020 FTE'!AG678)</f>
        <v>0</v>
      </c>
    </row>
    <row r="672" spans="1:5" x14ac:dyDescent="0.25">
      <c r="A672" s="308">
        <f t="shared" si="10"/>
        <v>661</v>
      </c>
      <c r="B672" s="312" t="str">
        <f>IF(+'12. Type 2 Emp 2020 Comp'!B681=0," ",+'12. Type 2 Emp 2020 Comp'!B681)</f>
        <v xml:space="preserve"> </v>
      </c>
      <c r="C672" s="442" t="str">
        <f>IF(+'12. Type 2 Emp 2020 Comp'!C681=0," ",+'12. Type 2 Emp 2020 Comp'!C681)</f>
        <v xml:space="preserve"> </v>
      </c>
      <c r="D672" s="312">
        <f>+'12. Type 2 Emp 2020 Comp'!AE681</f>
        <v>0</v>
      </c>
      <c r="E672" s="478">
        <f>IF('11. Type 1 Emp 2020 FTE'!$I$12=1,+'13. Type 2 Emp 2020 FTE'!AF679,'13. Type 2 Emp 2020 FTE'!AG679)</f>
        <v>0</v>
      </c>
    </row>
    <row r="673" spans="1:5" x14ac:dyDescent="0.25">
      <c r="A673" s="308">
        <f t="shared" si="10"/>
        <v>662</v>
      </c>
      <c r="B673" s="312" t="str">
        <f>IF(+'12. Type 2 Emp 2020 Comp'!B682=0," ",+'12. Type 2 Emp 2020 Comp'!B682)</f>
        <v xml:space="preserve"> </v>
      </c>
      <c r="C673" s="442" t="str">
        <f>IF(+'12. Type 2 Emp 2020 Comp'!C682=0," ",+'12. Type 2 Emp 2020 Comp'!C682)</f>
        <v xml:space="preserve"> </v>
      </c>
      <c r="D673" s="312">
        <f>+'12. Type 2 Emp 2020 Comp'!AE682</f>
        <v>0</v>
      </c>
      <c r="E673" s="478">
        <f>IF('11. Type 1 Emp 2020 FTE'!$I$12=1,+'13. Type 2 Emp 2020 FTE'!AF680,'13. Type 2 Emp 2020 FTE'!AG680)</f>
        <v>0</v>
      </c>
    </row>
    <row r="674" spans="1:5" x14ac:dyDescent="0.25">
      <c r="A674" s="308">
        <f t="shared" si="10"/>
        <v>663</v>
      </c>
      <c r="B674" s="312" t="str">
        <f>IF(+'12. Type 2 Emp 2020 Comp'!B683=0," ",+'12. Type 2 Emp 2020 Comp'!B683)</f>
        <v xml:space="preserve"> </v>
      </c>
      <c r="C674" s="442" t="str">
        <f>IF(+'12. Type 2 Emp 2020 Comp'!C683=0," ",+'12. Type 2 Emp 2020 Comp'!C683)</f>
        <v xml:space="preserve"> </v>
      </c>
      <c r="D674" s="312">
        <f>+'12. Type 2 Emp 2020 Comp'!AE683</f>
        <v>0</v>
      </c>
      <c r="E674" s="478">
        <f>IF('11. Type 1 Emp 2020 FTE'!$I$12=1,+'13. Type 2 Emp 2020 FTE'!AF681,'13. Type 2 Emp 2020 FTE'!AG681)</f>
        <v>0</v>
      </c>
    </row>
    <row r="675" spans="1:5" x14ac:dyDescent="0.25">
      <c r="A675" s="308">
        <f t="shared" si="10"/>
        <v>664</v>
      </c>
      <c r="B675" s="312" t="str">
        <f>IF(+'12. Type 2 Emp 2020 Comp'!B684=0," ",+'12. Type 2 Emp 2020 Comp'!B684)</f>
        <v xml:space="preserve"> </v>
      </c>
      <c r="C675" s="442" t="str">
        <f>IF(+'12. Type 2 Emp 2020 Comp'!C684=0," ",+'12. Type 2 Emp 2020 Comp'!C684)</f>
        <v xml:space="preserve"> </v>
      </c>
      <c r="D675" s="312">
        <f>+'12. Type 2 Emp 2020 Comp'!AE684</f>
        <v>0</v>
      </c>
      <c r="E675" s="478">
        <f>IF('11. Type 1 Emp 2020 FTE'!$I$12=1,+'13. Type 2 Emp 2020 FTE'!AF682,'13. Type 2 Emp 2020 FTE'!AG682)</f>
        <v>0</v>
      </c>
    </row>
    <row r="676" spans="1:5" x14ac:dyDescent="0.25">
      <c r="A676" s="308">
        <f t="shared" si="10"/>
        <v>665</v>
      </c>
      <c r="B676" s="312" t="str">
        <f>IF(+'12. Type 2 Emp 2020 Comp'!B685=0," ",+'12. Type 2 Emp 2020 Comp'!B685)</f>
        <v xml:space="preserve"> </v>
      </c>
      <c r="C676" s="442" t="str">
        <f>IF(+'12. Type 2 Emp 2020 Comp'!C685=0," ",+'12. Type 2 Emp 2020 Comp'!C685)</f>
        <v xml:space="preserve"> </v>
      </c>
      <c r="D676" s="312">
        <f>+'12. Type 2 Emp 2020 Comp'!AE685</f>
        <v>0</v>
      </c>
      <c r="E676" s="478">
        <f>IF('11. Type 1 Emp 2020 FTE'!$I$12=1,+'13. Type 2 Emp 2020 FTE'!AF683,'13. Type 2 Emp 2020 FTE'!AG683)</f>
        <v>0</v>
      </c>
    </row>
    <row r="677" spans="1:5" x14ac:dyDescent="0.25">
      <c r="A677" s="308">
        <f t="shared" si="10"/>
        <v>666</v>
      </c>
      <c r="B677" s="312" t="str">
        <f>IF(+'12. Type 2 Emp 2020 Comp'!B686=0," ",+'12. Type 2 Emp 2020 Comp'!B686)</f>
        <v xml:space="preserve"> </v>
      </c>
      <c r="C677" s="442" t="str">
        <f>IF(+'12. Type 2 Emp 2020 Comp'!C686=0," ",+'12. Type 2 Emp 2020 Comp'!C686)</f>
        <v xml:space="preserve"> </v>
      </c>
      <c r="D677" s="312">
        <f>+'12. Type 2 Emp 2020 Comp'!AE686</f>
        <v>0</v>
      </c>
      <c r="E677" s="478">
        <f>IF('11. Type 1 Emp 2020 FTE'!$I$12=1,+'13. Type 2 Emp 2020 FTE'!AF684,'13. Type 2 Emp 2020 FTE'!AG684)</f>
        <v>0</v>
      </c>
    </row>
    <row r="678" spans="1:5" x14ac:dyDescent="0.25">
      <c r="A678" s="308">
        <f t="shared" si="10"/>
        <v>667</v>
      </c>
      <c r="B678" s="312" t="str">
        <f>IF(+'12. Type 2 Emp 2020 Comp'!B687=0," ",+'12. Type 2 Emp 2020 Comp'!B687)</f>
        <v xml:space="preserve"> </v>
      </c>
      <c r="C678" s="442" t="str">
        <f>IF(+'12. Type 2 Emp 2020 Comp'!C687=0," ",+'12. Type 2 Emp 2020 Comp'!C687)</f>
        <v xml:space="preserve"> </v>
      </c>
      <c r="D678" s="312">
        <f>+'12. Type 2 Emp 2020 Comp'!AE687</f>
        <v>0</v>
      </c>
      <c r="E678" s="478">
        <f>IF('11. Type 1 Emp 2020 FTE'!$I$12=1,+'13. Type 2 Emp 2020 FTE'!AF685,'13. Type 2 Emp 2020 FTE'!AG685)</f>
        <v>0</v>
      </c>
    </row>
    <row r="679" spans="1:5" x14ac:dyDescent="0.25">
      <c r="A679" s="308">
        <f t="shared" si="10"/>
        <v>668</v>
      </c>
      <c r="B679" s="312" t="str">
        <f>IF(+'12. Type 2 Emp 2020 Comp'!B688=0," ",+'12. Type 2 Emp 2020 Comp'!B688)</f>
        <v xml:space="preserve"> </v>
      </c>
      <c r="C679" s="442" t="str">
        <f>IF(+'12. Type 2 Emp 2020 Comp'!C688=0," ",+'12. Type 2 Emp 2020 Comp'!C688)</f>
        <v xml:space="preserve"> </v>
      </c>
      <c r="D679" s="312">
        <f>+'12. Type 2 Emp 2020 Comp'!AE688</f>
        <v>0</v>
      </c>
      <c r="E679" s="478">
        <f>IF('11. Type 1 Emp 2020 FTE'!$I$12=1,+'13. Type 2 Emp 2020 FTE'!AF686,'13. Type 2 Emp 2020 FTE'!AG686)</f>
        <v>0</v>
      </c>
    </row>
    <row r="680" spans="1:5" x14ac:dyDescent="0.25">
      <c r="A680" s="308">
        <f t="shared" si="10"/>
        <v>669</v>
      </c>
      <c r="B680" s="312" t="str">
        <f>IF(+'12. Type 2 Emp 2020 Comp'!B689=0," ",+'12. Type 2 Emp 2020 Comp'!B689)</f>
        <v xml:space="preserve"> </v>
      </c>
      <c r="C680" s="442" t="str">
        <f>IF(+'12. Type 2 Emp 2020 Comp'!C689=0," ",+'12. Type 2 Emp 2020 Comp'!C689)</f>
        <v xml:space="preserve"> </v>
      </c>
      <c r="D680" s="312">
        <f>+'12. Type 2 Emp 2020 Comp'!AE689</f>
        <v>0</v>
      </c>
      <c r="E680" s="478">
        <f>IF('11. Type 1 Emp 2020 FTE'!$I$12=1,+'13. Type 2 Emp 2020 FTE'!AF687,'13. Type 2 Emp 2020 FTE'!AG687)</f>
        <v>0</v>
      </c>
    </row>
    <row r="681" spans="1:5" x14ac:dyDescent="0.25">
      <c r="A681" s="308">
        <f t="shared" si="10"/>
        <v>670</v>
      </c>
      <c r="B681" s="312" t="str">
        <f>IF(+'12. Type 2 Emp 2020 Comp'!B690=0," ",+'12. Type 2 Emp 2020 Comp'!B690)</f>
        <v xml:space="preserve"> </v>
      </c>
      <c r="C681" s="442" t="str">
        <f>IF(+'12. Type 2 Emp 2020 Comp'!C690=0," ",+'12. Type 2 Emp 2020 Comp'!C690)</f>
        <v xml:space="preserve"> </v>
      </c>
      <c r="D681" s="312">
        <f>+'12. Type 2 Emp 2020 Comp'!AE690</f>
        <v>0</v>
      </c>
      <c r="E681" s="478">
        <f>IF('11. Type 1 Emp 2020 FTE'!$I$12=1,+'13. Type 2 Emp 2020 FTE'!AF688,'13. Type 2 Emp 2020 FTE'!AG688)</f>
        <v>0</v>
      </c>
    </row>
    <row r="682" spans="1:5" x14ac:dyDescent="0.25">
      <c r="A682" s="308">
        <f t="shared" si="10"/>
        <v>671</v>
      </c>
      <c r="B682" s="312" t="str">
        <f>IF(+'12. Type 2 Emp 2020 Comp'!B691=0," ",+'12. Type 2 Emp 2020 Comp'!B691)</f>
        <v xml:space="preserve"> </v>
      </c>
      <c r="C682" s="442" t="str">
        <f>IF(+'12. Type 2 Emp 2020 Comp'!C691=0," ",+'12. Type 2 Emp 2020 Comp'!C691)</f>
        <v xml:space="preserve"> </v>
      </c>
      <c r="D682" s="312">
        <f>+'12. Type 2 Emp 2020 Comp'!AE691</f>
        <v>0</v>
      </c>
      <c r="E682" s="478">
        <f>IF('11. Type 1 Emp 2020 FTE'!$I$12=1,+'13. Type 2 Emp 2020 FTE'!AF689,'13. Type 2 Emp 2020 FTE'!AG689)</f>
        <v>0</v>
      </c>
    </row>
    <row r="683" spans="1:5" x14ac:dyDescent="0.25">
      <c r="A683" s="308">
        <f t="shared" si="10"/>
        <v>672</v>
      </c>
      <c r="B683" s="312" t="str">
        <f>IF(+'12. Type 2 Emp 2020 Comp'!B692=0," ",+'12. Type 2 Emp 2020 Comp'!B692)</f>
        <v xml:space="preserve"> </v>
      </c>
      <c r="C683" s="442" t="str">
        <f>IF(+'12. Type 2 Emp 2020 Comp'!C692=0," ",+'12. Type 2 Emp 2020 Comp'!C692)</f>
        <v xml:space="preserve"> </v>
      </c>
      <c r="D683" s="312">
        <f>+'12. Type 2 Emp 2020 Comp'!AE692</f>
        <v>0</v>
      </c>
      <c r="E683" s="478">
        <f>IF('11. Type 1 Emp 2020 FTE'!$I$12=1,+'13. Type 2 Emp 2020 FTE'!AF690,'13. Type 2 Emp 2020 FTE'!AG690)</f>
        <v>0</v>
      </c>
    </row>
    <row r="684" spans="1:5" x14ac:dyDescent="0.25">
      <c r="A684" s="308">
        <f t="shared" si="10"/>
        <v>673</v>
      </c>
      <c r="B684" s="312" t="str">
        <f>IF(+'12. Type 2 Emp 2020 Comp'!B693=0," ",+'12. Type 2 Emp 2020 Comp'!B693)</f>
        <v xml:space="preserve"> </v>
      </c>
      <c r="C684" s="442" t="str">
        <f>IF(+'12. Type 2 Emp 2020 Comp'!C693=0," ",+'12. Type 2 Emp 2020 Comp'!C693)</f>
        <v xml:space="preserve"> </v>
      </c>
      <c r="D684" s="312">
        <f>+'12. Type 2 Emp 2020 Comp'!AE693</f>
        <v>0</v>
      </c>
      <c r="E684" s="478">
        <f>IF('11. Type 1 Emp 2020 FTE'!$I$12=1,+'13. Type 2 Emp 2020 FTE'!AF691,'13. Type 2 Emp 2020 FTE'!AG691)</f>
        <v>0</v>
      </c>
    </row>
    <row r="685" spans="1:5" x14ac:dyDescent="0.25">
      <c r="A685" s="308">
        <f t="shared" si="10"/>
        <v>674</v>
      </c>
      <c r="B685" s="312" t="str">
        <f>IF(+'12. Type 2 Emp 2020 Comp'!B694=0," ",+'12. Type 2 Emp 2020 Comp'!B694)</f>
        <v xml:space="preserve"> </v>
      </c>
      <c r="C685" s="442" t="str">
        <f>IF(+'12. Type 2 Emp 2020 Comp'!C694=0," ",+'12. Type 2 Emp 2020 Comp'!C694)</f>
        <v xml:space="preserve"> </v>
      </c>
      <c r="D685" s="312">
        <f>+'12. Type 2 Emp 2020 Comp'!AE694</f>
        <v>0</v>
      </c>
      <c r="E685" s="478">
        <f>IF('11. Type 1 Emp 2020 FTE'!$I$12=1,+'13. Type 2 Emp 2020 FTE'!AF692,'13. Type 2 Emp 2020 FTE'!AG692)</f>
        <v>0</v>
      </c>
    </row>
    <row r="686" spans="1:5" x14ac:dyDescent="0.25">
      <c r="A686" s="308">
        <f t="shared" si="10"/>
        <v>675</v>
      </c>
      <c r="B686" s="312" t="str">
        <f>IF(+'12. Type 2 Emp 2020 Comp'!B695=0," ",+'12. Type 2 Emp 2020 Comp'!B695)</f>
        <v xml:space="preserve"> </v>
      </c>
      <c r="C686" s="442" t="str">
        <f>IF(+'12. Type 2 Emp 2020 Comp'!C695=0," ",+'12. Type 2 Emp 2020 Comp'!C695)</f>
        <v xml:space="preserve"> </v>
      </c>
      <c r="D686" s="312">
        <f>+'12. Type 2 Emp 2020 Comp'!AE695</f>
        <v>0</v>
      </c>
      <c r="E686" s="478">
        <f>IF('11. Type 1 Emp 2020 FTE'!$I$12=1,+'13. Type 2 Emp 2020 FTE'!AF693,'13. Type 2 Emp 2020 FTE'!AG693)</f>
        <v>0</v>
      </c>
    </row>
    <row r="687" spans="1:5" x14ac:dyDescent="0.25">
      <c r="A687" s="308">
        <f t="shared" si="10"/>
        <v>676</v>
      </c>
      <c r="B687" s="312" t="str">
        <f>IF(+'12. Type 2 Emp 2020 Comp'!B696=0," ",+'12. Type 2 Emp 2020 Comp'!B696)</f>
        <v xml:space="preserve"> </v>
      </c>
      <c r="C687" s="442" t="str">
        <f>IF(+'12. Type 2 Emp 2020 Comp'!C696=0," ",+'12. Type 2 Emp 2020 Comp'!C696)</f>
        <v xml:space="preserve"> </v>
      </c>
      <c r="D687" s="312">
        <f>+'12. Type 2 Emp 2020 Comp'!AE696</f>
        <v>0</v>
      </c>
      <c r="E687" s="478">
        <f>IF('11. Type 1 Emp 2020 FTE'!$I$12=1,+'13. Type 2 Emp 2020 FTE'!AF694,'13. Type 2 Emp 2020 FTE'!AG694)</f>
        <v>0</v>
      </c>
    </row>
    <row r="688" spans="1:5" x14ac:dyDescent="0.25">
      <c r="A688" s="308">
        <f t="shared" si="10"/>
        <v>677</v>
      </c>
      <c r="B688" s="312" t="str">
        <f>IF(+'12. Type 2 Emp 2020 Comp'!B697=0," ",+'12. Type 2 Emp 2020 Comp'!B697)</f>
        <v xml:space="preserve"> </v>
      </c>
      <c r="C688" s="442" t="str">
        <f>IF(+'12. Type 2 Emp 2020 Comp'!C697=0," ",+'12. Type 2 Emp 2020 Comp'!C697)</f>
        <v xml:space="preserve"> </v>
      </c>
      <c r="D688" s="312">
        <f>+'12. Type 2 Emp 2020 Comp'!AE697</f>
        <v>0</v>
      </c>
      <c r="E688" s="478">
        <f>IF('11. Type 1 Emp 2020 FTE'!$I$12=1,+'13. Type 2 Emp 2020 FTE'!AF695,'13. Type 2 Emp 2020 FTE'!AG695)</f>
        <v>0</v>
      </c>
    </row>
    <row r="689" spans="1:5" x14ac:dyDescent="0.25">
      <c r="A689" s="308">
        <f t="shared" si="10"/>
        <v>678</v>
      </c>
      <c r="B689" s="312" t="str">
        <f>IF(+'12. Type 2 Emp 2020 Comp'!B698=0," ",+'12. Type 2 Emp 2020 Comp'!B698)</f>
        <v xml:space="preserve"> </v>
      </c>
      <c r="C689" s="442" t="str">
        <f>IF(+'12. Type 2 Emp 2020 Comp'!C698=0," ",+'12. Type 2 Emp 2020 Comp'!C698)</f>
        <v xml:space="preserve"> </v>
      </c>
      <c r="D689" s="312">
        <f>+'12. Type 2 Emp 2020 Comp'!AE698</f>
        <v>0</v>
      </c>
      <c r="E689" s="478">
        <f>IF('11. Type 1 Emp 2020 FTE'!$I$12=1,+'13. Type 2 Emp 2020 FTE'!AF696,'13. Type 2 Emp 2020 FTE'!AG696)</f>
        <v>0</v>
      </c>
    </row>
    <row r="690" spans="1:5" x14ac:dyDescent="0.25">
      <c r="A690" s="308">
        <f t="shared" si="10"/>
        <v>679</v>
      </c>
      <c r="B690" s="312" t="str">
        <f>IF(+'12. Type 2 Emp 2020 Comp'!B699=0," ",+'12. Type 2 Emp 2020 Comp'!B699)</f>
        <v xml:space="preserve"> </v>
      </c>
      <c r="C690" s="442" t="str">
        <f>IF(+'12. Type 2 Emp 2020 Comp'!C699=0," ",+'12. Type 2 Emp 2020 Comp'!C699)</f>
        <v xml:space="preserve"> </v>
      </c>
      <c r="D690" s="312">
        <f>+'12. Type 2 Emp 2020 Comp'!AE699</f>
        <v>0</v>
      </c>
      <c r="E690" s="478">
        <f>IF('11. Type 1 Emp 2020 FTE'!$I$12=1,+'13. Type 2 Emp 2020 FTE'!AF697,'13. Type 2 Emp 2020 FTE'!AG697)</f>
        <v>0</v>
      </c>
    </row>
    <row r="691" spans="1:5" x14ac:dyDescent="0.25">
      <c r="A691" s="308">
        <f t="shared" si="10"/>
        <v>680</v>
      </c>
      <c r="B691" s="312" t="str">
        <f>IF(+'12. Type 2 Emp 2020 Comp'!B700=0," ",+'12. Type 2 Emp 2020 Comp'!B700)</f>
        <v xml:space="preserve"> </v>
      </c>
      <c r="C691" s="442" t="str">
        <f>IF(+'12. Type 2 Emp 2020 Comp'!C700=0," ",+'12. Type 2 Emp 2020 Comp'!C700)</f>
        <v xml:space="preserve"> </v>
      </c>
      <c r="D691" s="312">
        <f>+'12. Type 2 Emp 2020 Comp'!AE700</f>
        <v>0</v>
      </c>
      <c r="E691" s="478">
        <f>IF('11. Type 1 Emp 2020 FTE'!$I$12=1,+'13. Type 2 Emp 2020 FTE'!AF698,'13. Type 2 Emp 2020 FTE'!AG698)</f>
        <v>0</v>
      </c>
    </row>
    <row r="692" spans="1:5" x14ac:dyDescent="0.25">
      <c r="A692" s="308">
        <f t="shared" si="10"/>
        <v>681</v>
      </c>
      <c r="B692" s="312" t="str">
        <f>IF(+'12. Type 2 Emp 2020 Comp'!B701=0," ",+'12. Type 2 Emp 2020 Comp'!B701)</f>
        <v xml:space="preserve"> </v>
      </c>
      <c r="C692" s="442" t="str">
        <f>IF(+'12. Type 2 Emp 2020 Comp'!C701=0," ",+'12. Type 2 Emp 2020 Comp'!C701)</f>
        <v xml:space="preserve"> </v>
      </c>
      <c r="D692" s="312">
        <f>+'12. Type 2 Emp 2020 Comp'!AE701</f>
        <v>0</v>
      </c>
      <c r="E692" s="478">
        <f>IF('11. Type 1 Emp 2020 FTE'!$I$12=1,+'13. Type 2 Emp 2020 FTE'!AF699,'13. Type 2 Emp 2020 FTE'!AG699)</f>
        <v>0</v>
      </c>
    </row>
    <row r="693" spans="1:5" x14ac:dyDescent="0.25">
      <c r="A693" s="308">
        <f t="shared" si="10"/>
        <v>682</v>
      </c>
      <c r="B693" s="312" t="str">
        <f>IF(+'12. Type 2 Emp 2020 Comp'!B702=0," ",+'12. Type 2 Emp 2020 Comp'!B702)</f>
        <v xml:space="preserve"> </v>
      </c>
      <c r="C693" s="442" t="str">
        <f>IF(+'12. Type 2 Emp 2020 Comp'!C702=0," ",+'12. Type 2 Emp 2020 Comp'!C702)</f>
        <v xml:space="preserve"> </v>
      </c>
      <c r="D693" s="312">
        <f>+'12. Type 2 Emp 2020 Comp'!AE702</f>
        <v>0</v>
      </c>
      <c r="E693" s="478">
        <f>IF('11. Type 1 Emp 2020 FTE'!$I$12=1,+'13. Type 2 Emp 2020 FTE'!AF700,'13. Type 2 Emp 2020 FTE'!AG700)</f>
        <v>0</v>
      </c>
    </row>
    <row r="694" spans="1:5" x14ac:dyDescent="0.25">
      <c r="A694" s="308">
        <f t="shared" si="10"/>
        <v>683</v>
      </c>
      <c r="B694" s="312" t="str">
        <f>IF(+'12. Type 2 Emp 2020 Comp'!B703=0," ",+'12. Type 2 Emp 2020 Comp'!B703)</f>
        <v xml:space="preserve"> </v>
      </c>
      <c r="C694" s="442" t="str">
        <f>IF(+'12. Type 2 Emp 2020 Comp'!C703=0," ",+'12. Type 2 Emp 2020 Comp'!C703)</f>
        <v xml:space="preserve"> </v>
      </c>
      <c r="D694" s="312">
        <f>+'12. Type 2 Emp 2020 Comp'!AE703</f>
        <v>0</v>
      </c>
      <c r="E694" s="478">
        <f>IF('11. Type 1 Emp 2020 FTE'!$I$12=1,+'13. Type 2 Emp 2020 FTE'!AF701,'13. Type 2 Emp 2020 FTE'!AG701)</f>
        <v>0</v>
      </c>
    </row>
    <row r="695" spans="1:5" x14ac:dyDescent="0.25">
      <c r="A695" s="308">
        <f t="shared" si="10"/>
        <v>684</v>
      </c>
      <c r="B695" s="312" t="str">
        <f>IF(+'12. Type 2 Emp 2020 Comp'!B704=0," ",+'12. Type 2 Emp 2020 Comp'!B704)</f>
        <v xml:space="preserve"> </v>
      </c>
      <c r="C695" s="442" t="str">
        <f>IF(+'12. Type 2 Emp 2020 Comp'!C704=0," ",+'12. Type 2 Emp 2020 Comp'!C704)</f>
        <v xml:space="preserve"> </v>
      </c>
      <c r="D695" s="312">
        <f>+'12. Type 2 Emp 2020 Comp'!AE704</f>
        <v>0</v>
      </c>
      <c r="E695" s="478">
        <f>IF('11. Type 1 Emp 2020 FTE'!$I$12=1,+'13. Type 2 Emp 2020 FTE'!AF702,'13. Type 2 Emp 2020 FTE'!AG702)</f>
        <v>0</v>
      </c>
    </row>
    <row r="696" spans="1:5" x14ac:dyDescent="0.25">
      <c r="A696" s="308">
        <f t="shared" si="10"/>
        <v>685</v>
      </c>
      <c r="B696" s="312" t="str">
        <f>IF(+'12. Type 2 Emp 2020 Comp'!B705=0," ",+'12. Type 2 Emp 2020 Comp'!B705)</f>
        <v xml:space="preserve"> </v>
      </c>
      <c r="C696" s="442" t="str">
        <f>IF(+'12. Type 2 Emp 2020 Comp'!C705=0," ",+'12. Type 2 Emp 2020 Comp'!C705)</f>
        <v xml:space="preserve"> </v>
      </c>
      <c r="D696" s="312">
        <f>+'12. Type 2 Emp 2020 Comp'!AE705</f>
        <v>0</v>
      </c>
      <c r="E696" s="478">
        <f>IF('11. Type 1 Emp 2020 FTE'!$I$12=1,+'13. Type 2 Emp 2020 FTE'!AF703,'13. Type 2 Emp 2020 FTE'!AG703)</f>
        <v>0</v>
      </c>
    </row>
    <row r="697" spans="1:5" x14ac:dyDescent="0.25">
      <c r="A697" s="308">
        <f t="shared" si="10"/>
        <v>686</v>
      </c>
      <c r="B697" s="312" t="str">
        <f>IF(+'12. Type 2 Emp 2020 Comp'!B706=0," ",+'12. Type 2 Emp 2020 Comp'!B706)</f>
        <v xml:space="preserve"> </v>
      </c>
      <c r="C697" s="442" t="str">
        <f>IF(+'12. Type 2 Emp 2020 Comp'!C706=0," ",+'12. Type 2 Emp 2020 Comp'!C706)</f>
        <v xml:space="preserve"> </v>
      </c>
      <c r="D697" s="312">
        <f>+'12. Type 2 Emp 2020 Comp'!AE706</f>
        <v>0</v>
      </c>
      <c r="E697" s="478">
        <f>IF('11. Type 1 Emp 2020 FTE'!$I$12=1,+'13. Type 2 Emp 2020 FTE'!AF704,'13. Type 2 Emp 2020 FTE'!AG704)</f>
        <v>0</v>
      </c>
    </row>
    <row r="698" spans="1:5" x14ac:dyDescent="0.25">
      <c r="A698" s="308">
        <f t="shared" si="10"/>
        <v>687</v>
      </c>
      <c r="B698" s="312" t="str">
        <f>IF(+'12. Type 2 Emp 2020 Comp'!B707=0," ",+'12. Type 2 Emp 2020 Comp'!B707)</f>
        <v xml:space="preserve"> </v>
      </c>
      <c r="C698" s="442" t="str">
        <f>IF(+'12. Type 2 Emp 2020 Comp'!C707=0," ",+'12. Type 2 Emp 2020 Comp'!C707)</f>
        <v xml:space="preserve"> </v>
      </c>
      <c r="D698" s="312">
        <f>+'12. Type 2 Emp 2020 Comp'!AE707</f>
        <v>0</v>
      </c>
      <c r="E698" s="478">
        <f>IF('11. Type 1 Emp 2020 FTE'!$I$12=1,+'13. Type 2 Emp 2020 FTE'!AF705,'13. Type 2 Emp 2020 FTE'!AG705)</f>
        <v>0</v>
      </c>
    </row>
    <row r="699" spans="1:5" x14ac:dyDescent="0.25">
      <c r="A699" s="308">
        <f t="shared" si="10"/>
        <v>688</v>
      </c>
      <c r="B699" s="312" t="str">
        <f>IF(+'12. Type 2 Emp 2020 Comp'!B708=0," ",+'12. Type 2 Emp 2020 Comp'!B708)</f>
        <v xml:space="preserve"> </v>
      </c>
      <c r="C699" s="442" t="str">
        <f>IF(+'12. Type 2 Emp 2020 Comp'!C708=0," ",+'12. Type 2 Emp 2020 Comp'!C708)</f>
        <v xml:space="preserve"> </v>
      </c>
      <c r="D699" s="312">
        <f>+'12. Type 2 Emp 2020 Comp'!AE708</f>
        <v>0</v>
      </c>
      <c r="E699" s="478">
        <f>IF('11. Type 1 Emp 2020 FTE'!$I$12=1,+'13. Type 2 Emp 2020 FTE'!AF706,'13. Type 2 Emp 2020 FTE'!AG706)</f>
        <v>0</v>
      </c>
    </row>
    <row r="700" spans="1:5" x14ac:dyDescent="0.25">
      <c r="A700" s="308">
        <f t="shared" si="10"/>
        <v>689</v>
      </c>
      <c r="B700" s="312" t="str">
        <f>IF(+'12. Type 2 Emp 2020 Comp'!B709=0," ",+'12. Type 2 Emp 2020 Comp'!B709)</f>
        <v xml:space="preserve"> </v>
      </c>
      <c r="C700" s="442" t="str">
        <f>IF(+'12. Type 2 Emp 2020 Comp'!C709=0," ",+'12. Type 2 Emp 2020 Comp'!C709)</f>
        <v xml:space="preserve"> </v>
      </c>
      <c r="D700" s="312">
        <f>+'12. Type 2 Emp 2020 Comp'!AE709</f>
        <v>0</v>
      </c>
      <c r="E700" s="478">
        <f>IF('11. Type 1 Emp 2020 FTE'!$I$12=1,+'13. Type 2 Emp 2020 FTE'!AF707,'13. Type 2 Emp 2020 FTE'!AG707)</f>
        <v>0</v>
      </c>
    </row>
    <row r="701" spans="1:5" x14ac:dyDescent="0.25">
      <c r="A701" s="308">
        <f t="shared" si="10"/>
        <v>690</v>
      </c>
      <c r="B701" s="312" t="str">
        <f>IF(+'12. Type 2 Emp 2020 Comp'!B710=0," ",+'12. Type 2 Emp 2020 Comp'!B710)</f>
        <v xml:space="preserve"> </v>
      </c>
      <c r="C701" s="442" t="str">
        <f>IF(+'12. Type 2 Emp 2020 Comp'!C710=0," ",+'12. Type 2 Emp 2020 Comp'!C710)</f>
        <v xml:space="preserve"> </v>
      </c>
      <c r="D701" s="312">
        <f>+'12. Type 2 Emp 2020 Comp'!AE710</f>
        <v>0</v>
      </c>
      <c r="E701" s="478">
        <f>IF('11. Type 1 Emp 2020 FTE'!$I$12=1,+'13. Type 2 Emp 2020 FTE'!AF708,'13. Type 2 Emp 2020 FTE'!AG708)</f>
        <v>0</v>
      </c>
    </row>
    <row r="702" spans="1:5" x14ac:dyDescent="0.25">
      <c r="A702" s="308">
        <f t="shared" si="10"/>
        <v>691</v>
      </c>
      <c r="B702" s="312" t="str">
        <f>IF(+'12. Type 2 Emp 2020 Comp'!B711=0," ",+'12. Type 2 Emp 2020 Comp'!B711)</f>
        <v xml:space="preserve"> </v>
      </c>
      <c r="C702" s="442" t="str">
        <f>IF(+'12. Type 2 Emp 2020 Comp'!C711=0," ",+'12. Type 2 Emp 2020 Comp'!C711)</f>
        <v xml:space="preserve"> </v>
      </c>
      <c r="D702" s="312">
        <f>+'12. Type 2 Emp 2020 Comp'!AE711</f>
        <v>0</v>
      </c>
      <c r="E702" s="478">
        <f>IF('11. Type 1 Emp 2020 FTE'!$I$12=1,+'13. Type 2 Emp 2020 FTE'!AF709,'13. Type 2 Emp 2020 FTE'!AG709)</f>
        <v>0</v>
      </c>
    </row>
    <row r="703" spans="1:5" x14ac:dyDescent="0.25">
      <c r="A703" s="308">
        <f t="shared" si="10"/>
        <v>692</v>
      </c>
      <c r="B703" s="312" t="str">
        <f>IF(+'12. Type 2 Emp 2020 Comp'!B712=0," ",+'12. Type 2 Emp 2020 Comp'!B712)</f>
        <v xml:space="preserve"> </v>
      </c>
      <c r="C703" s="442" t="str">
        <f>IF(+'12. Type 2 Emp 2020 Comp'!C712=0," ",+'12. Type 2 Emp 2020 Comp'!C712)</f>
        <v xml:space="preserve"> </v>
      </c>
      <c r="D703" s="312">
        <f>+'12. Type 2 Emp 2020 Comp'!AE712</f>
        <v>0</v>
      </c>
      <c r="E703" s="478">
        <f>IF('11. Type 1 Emp 2020 FTE'!$I$12=1,+'13. Type 2 Emp 2020 FTE'!AF710,'13. Type 2 Emp 2020 FTE'!AG710)</f>
        <v>0</v>
      </c>
    </row>
    <row r="704" spans="1:5" x14ac:dyDescent="0.25">
      <c r="A704" s="308">
        <f t="shared" si="10"/>
        <v>693</v>
      </c>
      <c r="B704" s="312" t="str">
        <f>IF(+'12. Type 2 Emp 2020 Comp'!B713=0," ",+'12. Type 2 Emp 2020 Comp'!B713)</f>
        <v xml:space="preserve"> </v>
      </c>
      <c r="C704" s="442" t="str">
        <f>IF(+'12. Type 2 Emp 2020 Comp'!C713=0," ",+'12. Type 2 Emp 2020 Comp'!C713)</f>
        <v xml:space="preserve"> </v>
      </c>
      <c r="D704" s="312">
        <f>+'12. Type 2 Emp 2020 Comp'!AE713</f>
        <v>0</v>
      </c>
      <c r="E704" s="478">
        <f>IF('11. Type 1 Emp 2020 FTE'!$I$12=1,+'13. Type 2 Emp 2020 FTE'!AF711,'13. Type 2 Emp 2020 FTE'!AG711)</f>
        <v>0</v>
      </c>
    </row>
    <row r="705" spans="1:5" x14ac:dyDescent="0.25">
      <c r="A705" s="308">
        <f t="shared" si="10"/>
        <v>694</v>
      </c>
      <c r="B705" s="312" t="str">
        <f>IF(+'12. Type 2 Emp 2020 Comp'!B714=0," ",+'12. Type 2 Emp 2020 Comp'!B714)</f>
        <v xml:space="preserve"> </v>
      </c>
      <c r="C705" s="442" t="str">
        <f>IF(+'12. Type 2 Emp 2020 Comp'!C714=0," ",+'12. Type 2 Emp 2020 Comp'!C714)</f>
        <v xml:space="preserve"> </v>
      </c>
      <c r="D705" s="312">
        <f>+'12. Type 2 Emp 2020 Comp'!AE714</f>
        <v>0</v>
      </c>
      <c r="E705" s="478">
        <f>IF('11. Type 1 Emp 2020 FTE'!$I$12=1,+'13. Type 2 Emp 2020 FTE'!AF712,'13. Type 2 Emp 2020 FTE'!AG712)</f>
        <v>0</v>
      </c>
    </row>
    <row r="706" spans="1:5" x14ac:dyDescent="0.25">
      <c r="A706" s="308">
        <f t="shared" si="10"/>
        <v>695</v>
      </c>
      <c r="B706" s="312" t="str">
        <f>IF(+'12. Type 2 Emp 2020 Comp'!B715=0," ",+'12. Type 2 Emp 2020 Comp'!B715)</f>
        <v xml:space="preserve"> </v>
      </c>
      <c r="C706" s="442" t="str">
        <f>IF(+'12. Type 2 Emp 2020 Comp'!C715=0," ",+'12. Type 2 Emp 2020 Comp'!C715)</f>
        <v xml:space="preserve"> </v>
      </c>
      <c r="D706" s="312">
        <f>+'12. Type 2 Emp 2020 Comp'!AE715</f>
        <v>0</v>
      </c>
      <c r="E706" s="478">
        <f>IF('11. Type 1 Emp 2020 FTE'!$I$12=1,+'13. Type 2 Emp 2020 FTE'!AF713,'13. Type 2 Emp 2020 FTE'!AG713)</f>
        <v>0</v>
      </c>
    </row>
    <row r="707" spans="1:5" x14ac:dyDescent="0.25">
      <c r="A707" s="308">
        <f t="shared" si="10"/>
        <v>696</v>
      </c>
      <c r="B707" s="312" t="str">
        <f>IF(+'12. Type 2 Emp 2020 Comp'!B716=0," ",+'12. Type 2 Emp 2020 Comp'!B716)</f>
        <v xml:space="preserve"> </v>
      </c>
      <c r="C707" s="442" t="str">
        <f>IF(+'12. Type 2 Emp 2020 Comp'!C716=0," ",+'12. Type 2 Emp 2020 Comp'!C716)</f>
        <v xml:space="preserve"> </v>
      </c>
      <c r="D707" s="312">
        <f>+'12. Type 2 Emp 2020 Comp'!AE716</f>
        <v>0</v>
      </c>
      <c r="E707" s="478">
        <f>IF('11. Type 1 Emp 2020 FTE'!$I$12=1,+'13. Type 2 Emp 2020 FTE'!AF714,'13. Type 2 Emp 2020 FTE'!AG714)</f>
        <v>0</v>
      </c>
    </row>
    <row r="708" spans="1:5" x14ac:dyDescent="0.25">
      <c r="A708" s="308">
        <f t="shared" si="10"/>
        <v>697</v>
      </c>
      <c r="B708" s="312" t="str">
        <f>IF(+'12. Type 2 Emp 2020 Comp'!B717=0," ",+'12. Type 2 Emp 2020 Comp'!B717)</f>
        <v xml:space="preserve"> </v>
      </c>
      <c r="C708" s="442" t="str">
        <f>IF(+'12. Type 2 Emp 2020 Comp'!C717=0," ",+'12. Type 2 Emp 2020 Comp'!C717)</f>
        <v xml:space="preserve"> </v>
      </c>
      <c r="D708" s="312">
        <f>+'12. Type 2 Emp 2020 Comp'!AE717</f>
        <v>0</v>
      </c>
      <c r="E708" s="478">
        <f>IF('11. Type 1 Emp 2020 FTE'!$I$12=1,+'13. Type 2 Emp 2020 FTE'!AF715,'13. Type 2 Emp 2020 FTE'!AG715)</f>
        <v>0</v>
      </c>
    </row>
    <row r="709" spans="1:5" x14ac:dyDescent="0.25">
      <c r="A709" s="308">
        <f t="shared" si="10"/>
        <v>698</v>
      </c>
      <c r="B709" s="312" t="str">
        <f>IF(+'12. Type 2 Emp 2020 Comp'!B718=0," ",+'12. Type 2 Emp 2020 Comp'!B718)</f>
        <v xml:space="preserve"> </v>
      </c>
      <c r="C709" s="442" t="str">
        <f>IF(+'12. Type 2 Emp 2020 Comp'!C718=0," ",+'12. Type 2 Emp 2020 Comp'!C718)</f>
        <v xml:space="preserve"> </v>
      </c>
      <c r="D709" s="312">
        <f>+'12. Type 2 Emp 2020 Comp'!AE718</f>
        <v>0</v>
      </c>
      <c r="E709" s="478">
        <f>IF('11. Type 1 Emp 2020 FTE'!$I$12=1,+'13. Type 2 Emp 2020 FTE'!AF716,'13. Type 2 Emp 2020 FTE'!AG716)</f>
        <v>0</v>
      </c>
    </row>
    <row r="710" spans="1:5" x14ac:dyDescent="0.25">
      <c r="A710" s="308">
        <f t="shared" si="10"/>
        <v>699</v>
      </c>
      <c r="B710" s="312" t="str">
        <f>IF(+'12. Type 2 Emp 2020 Comp'!B719=0," ",+'12. Type 2 Emp 2020 Comp'!B719)</f>
        <v xml:space="preserve"> </v>
      </c>
      <c r="C710" s="442" t="str">
        <f>IF(+'12. Type 2 Emp 2020 Comp'!C719=0," ",+'12. Type 2 Emp 2020 Comp'!C719)</f>
        <v xml:space="preserve"> </v>
      </c>
      <c r="D710" s="312">
        <f>+'12. Type 2 Emp 2020 Comp'!AE719</f>
        <v>0</v>
      </c>
      <c r="E710" s="478">
        <f>IF('11. Type 1 Emp 2020 FTE'!$I$12=1,+'13. Type 2 Emp 2020 FTE'!AF717,'13. Type 2 Emp 2020 FTE'!AG717)</f>
        <v>0</v>
      </c>
    </row>
    <row r="711" spans="1:5" x14ac:dyDescent="0.25">
      <c r="A711" s="308">
        <f t="shared" si="10"/>
        <v>700</v>
      </c>
      <c r="B711" s="312" t="str">
        <f>IF(+'12. Type 2 Emp 2020 Comp'!B720=0," ",+'12. Type 2 Emp 2020 Comp'!B720)</f>
        <v xml:space="preserve"> </v>
      </c>
      <c r="C711" s="442" t="str">
        <f>IF(+'12. Type 2 Emp 2020 Comp'!C720=0," ",+'12. Type 2 Emp 2020 Comp'!C720)</f>
        <v xml:space="preserve"> </v>
      </c>
      <c r="D711" s="312">
        <f>+'12. Type 2 Emp 2020 Comp'!AE720</f>
        <v>0</v>
      </c>
      <c r="E711" s="478">
        <f>IF('11. Type 1 Emp 2020 FTE'!$I$12=1,+'13. Type 2 Emp 2020 FTE'!AF718,'13. Type 2 Emp 2020 FTE'!AG718)</f>
        <v>0</v>
      </c>
    </row>
    <row r="712" spans="1:5" x14ac:dyDescent="0.25">
      <c r="A712" s="308">
        <f t="shared" si="10"/>
        <v>701</v>
      </c>
      <c r="B712" s="312" t="str">
        <f>IF(+'12. Type 2 Emp 2020 Comp'!B721=0," ",+'12. Type 2 Emp 2020 Comp'!B721)</f>
        <v xml:space="preserve"> </v>
      </c>
      <c r="C712" s="442" t="str">
        <f>IF(+'12. Type 2 Emp 2020 Comp'!C721=0," ",+'12. Type 2 Emp 2020 Comp'!C721)</f>
        <v xml:space="preserve"> </v>
      </c>
      <c r="D712" s="312">
        <f>+'12. Type 2 Emp 2020 Comp'!AE721</f>
        <v>0</v>
      </c>
      <c r="E712" s="478">
        <f>IF('11. Type 1 Emp 2020 FTE'!$I$12=1,+'13. Type 2 Emp 2020 FTE'!AF719,'13. Type 2 Emp 2020 FTE'!AG719)</f>
        <v>0</v>
      </c>
    </row>
    <row r="713" spans="1:5" x14ac:dyDescent="0.25">
      <c r="A713" s="308">
        <f t="shared" si="10"/>
        <v>702</v>
      </c>
      <c r="B713" s="312" t="str">
        <f>IF(+'12. Type 2 Emp 2020 Comp'!B722=0," ",+'12. Type 2 Emp 2020 Comp'!B722)</f>
        <v xml:space="preserve"> </v>
      </c>
      <c r="C713" s="442" t="str">
        <f>IF(+'12. Type 2 Emp 2020 Comp'!C722=0," ",+'12. Type 2 Emp 2020 Comp'!C722)</f>
        <v xml:space="preserve"> </v>
      </c>
      <c r="D713" s="312">
        <f>+'12. Type 2 Emp 2020 Comp'!AE722</f>
        <v>0</v>
      </c>
      <c r="E713" s="478">
        <f>IF('11. Type 1 Emp 2020 FTE'!$I$12=1,+'13. Type 2 Emp 2020 FTE'!AF720,'13. Type 2 Emp 2020 FTE'!AG720)</f>
        <v>0</v>
      </c>
    </row>
    <row r="714" spans="1:5" x14ac:dyDescent="0.25">
      <c r="A714" s="308">
        <f t="shared" si="10"/>
        <v>703</v>
      </c>
      <c r="B714" s="312" t="str">
        <f>IF(+'12. Type 2 Emp 2020 Comp'!B723=0," ",+'12. Type 2 Emp 2020 Comp'!B723)</f>
        <v xml:space="preserve"> </v>
      </c>
      <c r="C714" s="442" t="str">
        <f>IF(+'12. Type 2 Emp 2020 Comp'!C723=0," ",+'12. Type 2 Emp 2020 Comp'!C723)</f>
        <v xml:space="preserve"> </v>
      </c>
      <c r="D714" s="312">
        <f>+'12. Type 2 Emp 2020 Comp'!AE723</f>
        <v>0</v>
      </c>
      <c r="E714" s="478">
        <f>IF('11. Type 1 Emp 2020 FTE'!$I$12=1,+'13. Type 2 Emp 2020 FTE'!AF721,'13. Type 2 Emp 2020 FTE'!AG721)</f>
        <v>0</v>
      </c>
    </row>
    <row r="715" spans="1:5" x14ac:dyDescent="0.25">
      <c r="A715" s="308">
        <f t="shared" si="10"/>
        <v>704</v>
      </c>
      <c r="B715" s="312" t="str">
        <f>IF(+'12. Type 2 Emp 2020 Comp'!B724=0," ",+'12. Type 2 Emp 2020 Comp'!B724)</f>
        <v xml:space="preserve"> </v>
      </c>
      <c r="C715" s="442" t="str">
        <f>IF(+'12. Type 2 Emp 2020 Comp'!C724=0," ",+'12. Type 2 Emp 2020 Comp'!C724)</f>
        <v xml:space="preserve"> </v>
      </c>
      <c r="D715" s="312">
        <f>+'12. Type 2 Emp 2020 Comp'!AE724</f>
        <v>0</v>
      </c>
      <c r="E715" s="478">
        <f>IF('11. Type 1 Emp 2020 FTE'!$I$12=1,+'13. Type 2 Emp 2020 FTE'!AF722,'13. Type 2 Emp 2020 FTE'!AG722)</f>
        <v>0</v>
      </c>
    </row>
    <row r="716" spans="1:5" x14ac:dyDescent="0.25">
      <c r="A716" s="308">
        <f t="shared" si="10"/>
        <v>705</v>
      </c>
      <c r="B716" s="312" t="str">
        <f>IF(+'12. Type 2 Emp 2020 Comp'!B725=0," ",+'12. Type 2 Emp 2020 Comp'!B725)</f>
        <v xml:space="preserve"> </v>
      </c>
      <c r="C716" s="442" t="str">
        <f>IF(+'12. Type 2 Emp 2020 Comp'!C725=0," ",+'12. Type 2 Emp 2020 Comp'!C725)</f>
        <v xml:space="preserve"> </v>
      </c>
      <c r="D716" s="312">
        <f>+'12. Type 2 Emp 2020 Comp'!AE725</f>
        <v>0</v>
      </c>
      <c r="E716" s="478">
        <f>IF('11. Type 1 Emp 2020 FTE'!$I$12=1,+'13. Type 2 Emp 2020 FTE'!AF723,'13. Type 2 Emp 2020 FTE'!AG723)</f>
        <v>0</v>
      </c>
    </row>
    <row r="717" spans="1:5" x14ac:dyDescent="0.25">
      <c r="A717" s="308">
        <f t="shared" si="10"/>
        <v>706</v>
      </c>
      <c r="B717" s="312" t="str">
        <f>IF(+'12. Type 2 Emp 2020 Comp'!B726=0," ",+'12. Type 2 Emp 2020 Comp'!B726)</f>
        <v xml:space="preserve"> </v>
      </c>
      <c r="C717" s="442" t="str">
        <f>IF(+'12. Type 2 Emp 2020 Comp'!C726=0," ",+'12. Type 2 Emp 2020 Comp'!C726)</f>
        <v xml:space="preserve"> </v>
      </c>
      <c r="D717" s="312">
        <f>+'12. Type 2 Emp 2020 Comp'!AE726</f>
        <v>0</v>
      </c>
      <c r="E717" s="478">
        <f>IF('11. Type 1 Emp 2020 FTE'!$I$12=1,+'13. Type 2 Emp 2020 FTE'!AF724,'13. Type 2 Emp 2020 FTE'!AG724)</f>
        <v>0</v>
      </c>
    </row>
    <row r="718" spans="1:5" x14ac:dyDescent="0.25">
      <c r="A718" s="308">
        <f t="shared" ref="A718:A781" si="11">+A717+1</f>
        <v>707</v>
      </c>
      <c r="B718" s="312" t="str">
        <f>IF(+'12. Type 2 Emp 2020 Comp'!B727=0," ",+'12. Type 2 Emp 2020 Comp'!B727)</f>
        <v xml:space="preserve"> </v>
      </c>
      <c r="C718" s="442" t="str">
        <f>IF(+'12. Type 2 Emp 2020 Comp'!C727=0," ",+'12. Type 2 Emp 2020 Comp'!C727)</f>
        <v xml:space="preserve"> </v>
      </c>
      <c r="D718" s="312">
        <f>+'12. Type 2 Emp 2020 Comp'!AE727</f>
        <v>0</v>
      </c>
      <c r="E718" s="478">
        <f>IF('11. Type 1 Emp 2020 FTE'!$I$12=1,+'13. Type 2 Emp 2020 FTE'!AF725,'13. Type 2 Emp 2020 FTE'!AG725)</f>
        <v>0</v>
      </c>
    </row>
    <row r="719" spans="1:5" x14ac:dyDescent="0.25">
      <c r="A719" s="308">
        <f t="shared" si="11"/>
        <v>708</v>
      </c>
      <c r="B719" s="312" t="str">
        <f>IF(+'12. Type 2 Emp 2020 Comp'!B728=0," ",+'12. Type 2 Emp 2020 Comp'!B728)</f>
        <v xml:space="preserve"> </v>
      </c>
      <c r="C719" s="442" t="str">
        <f>IF(+'12. Type 2 Emp 2020 Comp'!C728=0," ",+'12. Type 2 Emp 2020 Comp'!C728)</f>
        <v xml:space="preserve"> </v>
      </c>
      <c r="D719" s="312">
        <f>+'12. Type 2 Emp 2020 Comp'!AE728</f>
        <v>0</v>
      </c>
      <c r="E719" s="478">
        <f>IF('11. Type 1 Emp 2020 FTE'!$I$12=1,+'13. Type 2 Emp 2020 FTE'!AF726,'13. Type 2 Emp 2020 FTE'!AG726)</f>
        <v>0</v>
      </c>
    </row>
    <row r="720" spans="1:5" x14ac:dyDescent="0.25">
      <c r="A720" s="308">
        <f t="shared" si="11"/>
        <v>709</v>
      </c>
      <c r="B720" s="312" t="str">
        <f>IF(+'12. Type 2 Emp 2020 Comp'!B729=0," ",+'12. Type 2 Emp 2020 Comp'!B729)</f>
        <v xml:space="preserve"> </v>
      </c>
      <c r="C720" s="442" t="str">
        <f>IF(+'12. Type 2 Emp 2020 Comp'!C729=0," ",+'12. Type 2 Emp 2020 Comp'!C729)</f>
        <v xml:space="preserve"> </v>
      </c>
      <c r="D720" s="312">
        <f>+'12. Type 2 Emp 2020 Comp'!AE729</f>
        <v>0</v>
      </c>
      <c r="E720" s="478">
        <f>IF('11. Type 1 Emp 2020 FTE'!$I$12=1,+'13. Type 2 Emp 2020 FTE'!AF727,'13. Type 2 Emp 2020 FTE'!AG727)</f>
        <v>0</v>
      </c>
    </row>
    <row r="721" spans="1:5" x14ac:dyDescent="0.25">
      <c r="A721" s="308">
        <f t="shared" si="11"/>
        <v>710</v>
      </c>
      <c r="B721" s="312" t="str">
        <f>IF(+'12. Type 2 Emp 2020 Comp'!B730=0," ",+'12. Type 2 Emp 2020 Comp'!B730)</f>
        <v xml:space="preserve"> </v>
      </c>
      <c r="C721" s="442" t="str">
        <f>IF(+'12. Type 2 Emp 2020 Comp'!C730=0," ",+'12. Type 2 Emp 2020 Comp'!C730)</f>
        <v xml:space="preserve"> </v>
      </c>
      <c r="D721" s="312">
        <f>+'12. Type 2 Emp 2020 Comp'!AE730</f>
        <v>0</v>
      </c>
      <c r="E721" s="478">
        <f>IF('11. Type 1 Emp 2020 FTE'!$I$12=1,+'13. Type 2 Emp 2020 FTE'!AF728,'13. Type 2 Emp 2020 FTE'!AG728)</f>
        <v>0</v>
      </c>
    </row>
    <row r="722" spans="1:5" x14ac:dyDescent="0.25">
      <c r="A722" s="308">
        <f t="shared" si="11"/>
        <v>711</v>
      </c>
      <c r="B722" s="312" t="str">
        <f>IF(+'12. Type 2 Emp 2020 Comp'!B731=0," ",+'12. Type 2 Emp 2020 Comp'!B731)</f>
        <v xml:space="preserve"> </v>
      </c>
      <c r="C722" s="442" t="str">
        <f>IF(+'12. Type 2 Emp 2020 Comp'!C731=0," ",+'12. Type 2 Emp 2020 Comp'!C731)</f>
        <v xml:space="preserve"> </v>
      </c>
      <c r="D722" s="312">
        <f>+'12. Type 2 Emp 2020 Comp'!AE731</f>
        <v>0</v>
      </c>
      <c r="E722" s="478">
        <f>IF('11. Type 1 Emp 2020 FTE'!$I$12=1,+'13. Type 2 Emp 2020 FTE'!AF729,'13. Type 2 Emp 2020 FTE'!AG729)</f>
        <v>0</v>
      </c>
    </row>
    <row r="723" spans="1:5" x14ac:dyDescent="0.25">
      <c r="A723" s="308">
        <f t="shared" si="11"/>
        <v>712</v>
      </c>
      <c r="B723" s="312" t="str">
        <f>IF(+'12. Type 2 Emp 2020 Comp'!B732=0," ",+'12. Type 2 Emp 2020 Comp'!B732)</f>
        <v xml:space="preserve"> </v>
      </c>
      <c r="C723" s="442" t="str">
        <f>IF(+'12. Type 2 Emp 2020 Comp'!C732=0," ",+'12. Type 2 Emp 2020 Comp'!C732)</f>
        <v xml:space="preserve"> </v>
      </c>
      <c r="D723" s="312">
        <f>+'12. Type 2 Emp 2020 Comp'!AE732</f>
        <v>0</v>
      </c>
      <c r="E723" s="478">
        <f>IF('11. Type 1 Emp 2020 FTE'!$I$12=1,+'13. Type 2 Emp 2020 FTE'!AF730,'13. Type 2 Emp 2020 FTE'!AG730)</f>
        <v>0</v>
      </c>
    </row>
    <row r="724" spans="1:5" x14ac:dyDescent="0.25">
      <c r="A724" s="308">
        <f t="shared" si="11"/>
        <v>713</v>
      </c>
      <c r="B724" s="312" t="str">
        <f>IF(+'12. Type 2 Emp 2020 Comp'!B733=0," ",+'12. Type 2 Emp 2020 Comp'!B733)</f>
        <v xml:space="preserve"> </v>
      </c>
      <c r="C724" s="442" t="str">
        <f>IF(+'12. Type 2 Emp 2020 Comp'!C733=0," ",+'12. Type 2 Emp 2020 Comp'!C733)</f>
        <v xml:space="preserve"> </v>
      </c>
      <c r="D724" s="312">
        <f>+'12. Type 2 Emp 2020 Comp'!AE733</f>
        <v>0</v>
      </c>
      <c r="E724" s="478">
        <f>IF('11. Type 1 Emp 2020 FTE'!$I$12=1,+'13. Type 2 Emp 2020 FTE'!AF731,'13. Type 2 Emp 2020 FTE'!AG731)</f>
        <v>0</v>
      </c>
    </row>
    <row r="725" spans="1:5" x14ac:dyDescent="0.25">
      <c r="A725" s="308">
        <f t="shared" si="11"/>
        <v>714</v>
      </c>
      <c r="B725" s="312" t="str">
        <f>IF(+'12. Type 2 Emp 2020 Comp'!B734=0," ",+'12. Type 2 Emp 2020 Comp'!B734)</f>
        <v xml:space="preserve"> </v>
      </c>
      <c r="C725" s="442" t="str">
        <f>IF(+'12. Type 2 Emp 2020 Comp'!C734=0," ",+'12. Type 2 Emp 2020 Comp'!C734)</f>
        <v xml:space="preserve"> </v>
      </c>
      <c r="D725" s="312">
        <f>+'12. Type 2 Emp 2020 Comp'!AE734</f>
        <v>0</v>
      </c>
      <c r="E725" s="478">
        <f>IF('11. Type 1 Emp 2020 FTE'!$I$12=1,+'13. Type 2 Emp 2020 FTE'!AF732,'13. Type 2 Emp 2020 FTE'!AG732)</f>
        <v>0</v>
      </c>
    </row>
    <row r="726" spans="1:5" x14ac:dyDescent="0.25">
      <c r="A726" s="308">
        <f t="shared" si="11"/>
        <v>715</v>
      </c>
      <c r="B726" s="312" t="str">
        <f>IF(+'12. Type 2 Emp 2020 Comp'!B735=0," ",+'12. Type 2 Emp 2020 Comp'!B735)</f>
        <v xml:space="preserve"> </v>
      </c>
      <c r="C726" s="442" t="str">
        <f>IF(+'12. Type 2 Emp 2020 Comp'!C735=0," ",+'12. Type 2 Emp 2020 Comp'!C735)</f>
        <v xml:space="preserve"> </v>
      </c>
      <c r="D726" s="312">
        <f>+'12. Type 2 Emp 2020 Comp'!AE735</f>
        <v>0</v>
      </c>
      <c r="E726" s="478">
        <f>IF('11. Type 1 Emp 2020 FTE'!$I$12=1,+'13. Type 2 Emp 2020 FTE'!AF733,'13. Type 2 Emp 2020 FTE'!AG733)</f>
        <v>0</v>
      </c>
    </row>
    <row r="727" spans="1:5" x14ac:dyDescent="0.25">
      <c r="A727" s="308">
        <f t="shared" si="11"/>
        <v>716</v>
      </c>
      <c r="B727" s="312" t="str">
        <f>IF(+'12. Type 2 Emp 2020 Comp'!B736=0," ",+'12. Type 2 Emp 2020 Comp'!B736)</f>
        <v xml:space="preserve"> </v>
      </c>
      <c r="C727" s="442" t="str">
        <f>IF(+'12. Type 2 Emp 2020 Comp'!C736=0," ",+'12. Type 2 Emp 2020 Comp'!C736)</f>
        <v xml:space="preserve"> </v>
      </c>
      <c r="D727" s="312">
        <f>+'12. Type 2 Emp 2020 Comp'!AE736</f>
        <v>0</v>
      </c>
      <c r="E727" s="478">
        <f>IF('11. Type 1 Emp 2020 FTE'!$I$12=1,+'13. Type 2 Emp 2020 FTE'!AF734,'13. Type 2 Emp 2020 FTE'!AG734)</f>
        <v>0</v>
      </c>
    </row>
    <row r="728" spans="1:5" x14ac:dyDescent="0.25">
      <c r="A728" s="308">
        <f t="shared" si="11"/>
        <v>717</v>
      </c>
      <c r="B728" s="312" t="str">
        <f>IF(+'12. Type 2 Emp 2020 Comp'!B737=0," ",+'12. Type 2 Emp 2020 Comp'!B737)</f>
        <v xml:space="preserve"> </v>
      </c>
      <c r="C728" s="442" t="str">
        <f>IF(+'12. Type 2 Emp 2020 Comp'!C737=0," ",+'12. Type 2 Emp 2020 Comp'!C737)</f>
        <v xml:space="preserve"> </v>
      </c>
      <c r="D728" s="312">
        <f>+'12. Type 2 Emp 2020 Comp'!AE737</f>
        <v>0</v>
      </c>
      <c r="E728" s="478">
        <f>IF('11. Type 1 Emp 2020 FTE'!$I$12=1,+'13. Type 2 Emp 2020 FTE'!AF735,'13. Type 2 Emp 2020 FTE'!AG735)</f>
        <v>0</v>
      </c>
    </row>
    <row r="729" spans="1:5" x14ac:dyDescent="0.25">
      <c r="A729" s="308">
        <f t="shared" si="11"/>
        <v>718</v>
      </c>
      <c r="B729" s="312" t="str">
        <f>IF(+'12. Type 2 Emp 2020 Comp'!B738=0," ",+'12. Type 2 Emp 2020 Comp'!B738)</f>
        <v xml:space="preserve"> </v>
      </c>
      <c r="C729" s="442" t="str">
        <f>IF(+'12. Type 2 Emp 2020 Comp'!C738=0," ",+'12. Type 2 Emp 2020 Comp'!C738)</f>
        <v xml:space="preserve"> </v>
      </c>
      <c r="D729" s="312">
        <f>+'12. Type 2 Emp 2020 Comp'!AE738</f>
        <v>0</v>
      </c>
      <c r="E729" s="478">
        <f>IF('11. Type 1 Emp 2020 FTE'!$I$12=1,+'13. Type 2 Emp 2020 FTE'!AF736,'13. Type 2 Emp 2020 FTE'!AG736)</f>
        <v>0</v>
      </c>
    </row>
    <row r="730" spans="1:5" x14ac:dyDescent="0.25">
      <c r="A730" s="308">
        <f t="shared" si="11"/>
        <v>719</v>
      </c>
      <c r="B730" s="312" t="str">
        <f>IF(+'12. Type 2 Emp 2020 Comp'!B739=0," ",+'12. Type 2 Emp 2020 Comp'!B739)</f>
        <v xml:space="preserve"> </v>
      </c>
      <c r="C730" s="442" t="str">
        <f>IF(+'12. Type 2 Emp 2020 Comp'!C739=0," ",+'12. Type 2 Emp 2020 Comp'!C739)</f>
        <v xml:space="preserve"> </v>
      </c>
      <c r="D730" s="312">
        <f>+'12. Type 2 Emp 2020 Comp'!AE739</f>
        <v>0</v>
      </c>
      <c r="E730" s="478">
        <f>IF('11. Type 1 Emp 2020 FTE'!$I$12=1,+'13. Type 2 Emp 2020 FTE'!AF737,'13. Type 2 Emp 2020 FTE'!AG737)</f>
        <v>0</v>
      </c>
    </row>
    <row r="731" spans="1:5" x14ac:dyDescent="0.25">
      <c r="A731" s="308">
        <f t="shared" si="11"/>
        <v>720</v>
      </c>
      <c r="B731" s="312" t="str">
        <f>IF(+'12. Type 2 Emp 2020 Comp'!B740=0," ",+'12. Type 2 Emp 2020 Comp'!B740)</f>
        <v xml:space="preserve"> </v>
      </c>
      <c r="C731" s="442" t="str">
        <f>IF(+'12. Type 2 Emp 2020 Comp'!C740=0," ",+'12. Type 2 Emp 2020 Comp'!C740)</f>
        <v xml:space="preserve"> </v>
      </c>
      <c r="D731" s="312">
        <f>+'12. Type 2 Emp 2020 Comp'!AE740</f>
        <v>0</v>
      </c>
      <c r="E731" s="478">
        <f>IF('11. Type 1 Emp 2020 FTE'!$I$12=1,+'13. Type 2 Emp 2020 FTE'!AF738,'13. Type 2 Emp 2020 FTE'!AG738)</f>
        <v>0</v>
      </c>
    </row>
    <row r="732" spans="1:5" x14ac:dyDescent="0.25">
      <c r="A732" s="308">
        <f t="shared" si="11"/>
        <v>721</v>
      </c>
      <c r="B732" s="312" t="str">
        <f>IF(+'12. Type 2 Emp 2020 Comp'!B741=0," ",+'12. Type 2 Emp 2020 Comp'!B741)</f>
        <v xml:space="preserve"> </v>
      </c>
      <c r="C732" s="442" t="str">
        <f>IF(+'12. Type 2 Emp 2020 Comp'!C741=0," ",+'12. Type 2 Emp 2020 Comp'!C741)</f>
        <v xml:space="preserve"> </v>
      </c>
      <c r="D732" s="312">
        <f>+'12. Type 2 Emp 2020 Comp'!AE741</f>
        <v>0</v>
      </c>
      <c r="E732" s="478">
        <f>IF('11. Type 1 Emp 2020 FTE'!$I$12=1,+'13. Type 2 Emp 2020 FTE'!AF739,'13. Type 2 Emp 2020 FTE'!AG739)</f>
        <v>0</v>
      </c>
    </row>
    <row r="733" spans="1:5" x14ac:dyDescent="0.25">
      <c r="A733" s="308">
        <f t="shared" si="11"/>
        <v>722</v>
      </c>
      <c r="B733" s="312" t="str">
        <f>IF(+'12. Type 2 Emp 2020 Comp'!B742=0," ",+'12. Type 2 Emp 2020 Comp'!B742)</f>
        <v xml:space="preserve"> </v>
      </c>
      <c r="C733" s="442" t="str">
        <f>IF(+'12. Type 2 Emp 2020 Comp'!C742=0," ",+'12. Type 2 Emp 2020 Comp'!C742)</f>
        <v xml:space="preserve"> </v>
      </c>
      <c r="D733" s="312">
        <f>+'12. Type 2 Emp 2020 Comp'!AE742</f>
        <v>0</v>
      </c>
      <c r="E733" s="478">
        <f>IF('11. Type 1 Emp 2020 FTE'!$I$12=1,+'13. Type 2 Emp 2020 FTE'!AF740,'13. Type 2 Emp 2020 FTE'!AG740)</f>
        <v>0</v>
      </c>
    </row>
    <row r="734" spans="1:5" x14ac:dyDescent="0.25">
      <c r="A734" s="308">
        <f t="shared" si="11"/>
        <v>723</v>
      </c>
      <c r="B734" s="312" t="str">
        <f>IF(+'12. Type 2 Emp 2020 Comp'!B743=0," ",+'12. Type 2 Emp 2020 Comp'!B743)</f>
        <v xml:space="preserve"> </v>
      </c>
      <c r="C734" s="442" t="str">
        <f>IF(+'12. Type 2 Emp 2020 Comp'!C743=0," ",+'12. Type 2 Emp 2020 Comp'!C743)</f>
        <v xml:space="preserve"> </v>
      </c>
      <c r="D734" s="312">
        <f>+'12. Type 2 Emp 2020 Comp'!AE743</f>
        <v>0</v>
      </c>
      <c r="E734" s="478">
        <f>IF('11. Type 1 Emp 2020 FTE'!$I$12=1,+'13. Type 2 Emp 2020 FTE'!AF741,'13. Type 2 Emp 2020 FTE'!AG741)</f>
        <v>0</v>
      </c>
    </row>
    <row r="735" spans="1:5" x14ac:dyDescent="0.25">
      <c r="A735" s="308">
        <f t="shared" si="11"/>
        <v>724</v>
      </c>
      <c r="B735" s="312" t="str">
        <f>IF(+'12. Type 2 Emp 2020 Comp'!B744=0," ",+'12. Type 2 Emp 2020 Comp'!B744)</f>
        <v xml:space="preserve"> </v>
      </c>
      <c r="C735" s="442" t="str">
        <f>IF(+'12. Type 2 Emp 2020 Comp'!C744=0," ",+'12. Type 2 Emp 2020 Comp'!C744)</f>
        <v xml:space="preserve"> </v>
      </c>
      <c r="D735" s="312">
        <f>+'12. Type 2 Emp 2020 Comp'!AE744</f>
        <v>0</v>
      </c>
      <c r="E735" s="478">
        <f>IF('11. Type 1 Emp 2020 FTE'!$I$12=1,+'13. Type 2 Emp 2020 FTE'!AF742,'13. Type 2 Emp 2020 FTE'!AG742)</f>
        <v>0</v>
      </c>
    </row>
    <row r="736" spans="1:5" x14ac:dyDescent="0.25">
      <c r="A736" s="308">
        <f t="shared" si="11"/>
        <v>725</v>
      </c>
      <c r="B736" s="312" t="str">
        <f>IF(+'12. Type 2 Emp 2020 Comp'!B745=0," ",+'12. Type 2 Emp 2020 Comp'!B745)</f>
        <v xml:space="preserve"> </v>
      </c>
      <c r="C736" s="442" t="str">
        <f>IF(+'12. Type 2 Emp 2020 Comp'!C745=0," ",+'12. Type 2 Emp 2020 Comp'!C745)</f>
        <v xml:space="preserve"> </v>
      </c>
      <c r="D736" s="312">
        <f>+'12. Type 2 Emp 2020 Comp'!AE745</f>
        <v>0</v>
      </c>
      <c r="E736" s="478">
        <f>IF('11. Type 1 Emp 2020 FTE'!$I$12=1,+'13. Type 2 Emp 2020 FTE'!AF743,'13. Type 2 Emp 2020 FTE'!AG743)</f>
        <v>0</v>
      </c>
    </row>
    <row r="737" spans="1:5" x14ac:dyDescent="0.25">
      <c r="A737" s="308">
        <f t="shared" si="11"/>
        <v>726</v>
      </c>
      <c r="B737" s="312" t="str">
        <f>IF(+'12. Type 2 Emp 2020 Comp'!B746=0," ",+'12. Type 2 Emp 2020 Comp'!B746)</f>
        <v xml:space="preserve"> </v>
      </c>
      <c r="C737" s="442" t="str">
        <f>IF(+'12. Type 2 Emp 2020 Comp'!C746=0," ",+'12. Type 2 Emp 2020 Comp'!C746)</f>
        <v xml:space="preserve"> </v>
      </c>
      <c r="D737" s="312">
        <f>+'12. Type 2 Emp 2020 Comp'!AE746</f>
        <v>0</v>
      </c>
      <c r="E737" s="478">
        <f>IF('11. Type 1 Emp 2020 FTE'!$I$12=1,+'13. Type 2 Emp 2020 FTE'!AF744,'13. Type 2 Emp 2020 FTE'!AG744)</f>
        <v>0</v>
      </c>
    </row>
    <row r="738" spans="1:5" x14ac:dyDescent="0.25">
      <c r="A738" s="308">
        <f t="shared" si="11"/>
        <v>727</v>
      </c>
      <c r="B738" s="312" t="str">
        <f>IF(+'12. Type 2 Emp 2020 Comp'!B747=0," ",+'12. Type 2 Emp 2020 Comp'!B747)</f>
        <v xml:space="preserve"> </v>
      </c>
      <c r="C738" s="442" t="str">
        <f>IF(+'12. Type 2 Emp 2020 Comp'!C747=0," ",+'12. Type 2 Emp 2020 Comp'!C747)</f>
        <v xml:space="preserve"> </v>
      </c>
      <c r="D738" s="312">
        <f>+'12. Type 2 Emp 2020 Comp'!AE747</f>
        <v>0</v>
      </c>
      <c r="E738" s="478">
        <f>IF('11. Type 1 Emp 2020 FTE'!$I$12=1,+'13. Type 2 Emp 2020 FTE'!AF745,'13. Type 2 Emp 2020 FTE'!AG745)</f>
        <v>0</v>
      </c>
    </row>
    <row r="739" spans="1:5" x14ac:dyDescent="0.25">
      <c r="A739" s="308">
        <f t="shared" si="11"/>
        <v>728</v>
      </c>
      <c r="B739" s="312" t="str">
        <f>IF(+'12. Type 2 Emp 2020 Comp'!B748=0," ",+'12. Type 2 Emp 2020 Comp'!B748)</f>
        <v xml:space="preserve"> </v>
      </c>
      <c r="C739" s="442" t="str">
        <f>IF(+'12. Type 2 Emp 2020 Comp'!C748=0," ",+'12. Type 2 Emp 2020 Comp'!C748)</f>
        <v xml:space="preserve"> </v>
      </c>
      <c r="D739" s="312">
        <f>+'12. Type 2 Emp 2020 Comp'!AE748</f>
        <v>0</v>
      </c>
      <c r="E739" s="478">
        <f>IF('11. Type 1 Emp 2020 FTE'!$I$12=1,+'13. Type 2 Emp 2020 FTE'!AF746,'13. Type 2 Emp 2020 FTE'!AG746)</f>
        <v>0</v>
      </c>
    </row>
    <row r="740" spans="1:5" x14ac:dyDescent="0.25">
      <c r="A740" s="308">
        <f t="shared" si="11"/>
        <v>729</v>
      </c>
      <c r="B740" s="312" t="str">
        <f>IF(+'12. Type 2 Emp 2020 Comp'!B749=0," ",+'12. Type 2 Emp 2020 Comp'!B749)</f>
        <v xml:space="preserve"> </v>
      </c>
      <c r="C740" s="442" t="str">
        <f>IF(+'12. Type 2 Emp 2020 Comp'!C749=0," ",+'12. Type 2 Emp 2020 Comp'!C749)</f>
        <v xml:space="preserve"> </v>
      </c>
      <c r="D740" s="312">
        <f>+'12. Type 2 Emp 2020 Comp'!AE749</f>
        <v>0</v>
      </c>
      <c r="E740" s="478">
        <f>IF('11. Type 1 Emp 2020 FTE'!$I$12=1,+'13. Type 2 Emp 2020 FTE'!AF747,'13. Type 2 Emp 2020 FTE'!AG747)</f>
        <v>0</v>
      </c>
    </row>
    <row r="741" spans="1:5" x14ac:dyDescent="0.25">
      <c r="A741" s="308">
        <f t="shared" si="11"/>
        <v>730</v>
      </c>
      <c r="B741" s="312" t="str">
        <f>IF(+'12. Type 2 Emp 2020 Comp'!B750=0," ",+'12. Type 2 Emp 2020 Comp'!B750)</f>
        <v xml:space="preserve"> </v>
      </c>
      <c r="C741" s="442" t="str">
        <f>IF(+'12. Type 2 Emp 2020 Comp'!C750=0," ",+'12. Type 2 Emp 2020 Comp'!C750)</f>
        <v xml:space="preserve"> </v>
      </c>
      <c r="D741" s="312">
        <f>+'12. Type 2 Emp 2020 Comp'!AE750</f>
        <v>0</v>
      </c>
      <c r="E741" s="478">
        <f>IF('11. Type 1 Emp 2020 FTE'!$I$12=1,+'13. Type 2 Emp 2020 FTE'!AF748,'13. Type 2 Emp 2020 FTE'!AG748)</f>
        <v>0</v>
      </c>
    </row>
    <row r="742" spans="1:5" x14ac:dyDescent="0.25">
      <c r="A742" s="308">
        <f t="shared" si="11"/>
        <v>731</v>
      </c>
      <c r="B742" s="312" t="str">
        <f>IF(+'12. Type 2 Emp 2020 Comp'!B751=0," ",+'12. Type 2 Emp 2020 Comp'!B751)</f>
        <v xml:space="preserve"> </v>
      </c>
      <c r="C742" s="442" t="str">
        <f>IF(+'12. Type 2 Emp 2020 Comp'!C751=0," ",+'12. Type 2 Emp 2020 Comp'!C751)</f>
        <v xml:space="preserve"> </v>
      </c>
      <c r="D742" s="312">
        <f>+'12. Type 2 Emp 2020 Comp'!AE751</f>
        <v>0</v>
      </c>
      <c r="E742" s="478">
        <f>IF('11. Type 1 Emp 2020 FTE'!$I$12=1,+'13. Type 2 Emp 2020 FTE'!AF749,'13. Type 2 Emp 2020 FTE'!AG749)</f>
        <v>0</v>
      </c>
    </row>
    <row r="743" spans="1:5" x14ac:dyDescent="0.25">
      <c r="A743" s="308">
        <f t="shared" si="11"/>
        <v>732</v>
      </c>
      <c r="B743" s="312" t="str">
        <f>IF(+'12. Type 2 Emp 2020 Comp'!B752=0," ",+'12. Type 2 Emp 2020 Comp'!B752)</f>
        <v xml:space="preserve"> </v>
      </c>
      <c r="C743" s="442" t="str">
        <f>IF(+'12. Type 2 Emp 2020 Comp'!C752=0," ",+'12. Type 2 Emp 2020 Comp'!C752)</f>
        <v xml:space="preserve"> </v>
      </c>
      <c r="D743" s="312">
        <f>+'12. Type 2 Emp 2020 Comp'!AE752</f>
        <v>0</v>
      </c>
      <c r="E743" s="478">
        <f>IF('11. Type 1 Emp 2020 FTE'!$I$12=1,+'13. Type 2 Emp 2020 FTE'!AF750,'13. Type 2 Emp 2020 FTE'!AG750)</f>
        <v>0</v>
      </c>
    </row>
    <row r="744" spans="1:5" x14ac:dyDescent="0.25">
      <c r="A744" s="308">
        <f t="shared" si="11"/>
        <v>733</v>
      </c>
      <c r="B744" s="312" t="str">
        <f>IF(+'12. Type 2 Emp 2020 Comp'!B753=0," ",+'12. Type 2 Emp 2020 Comp'!B753)</f>
        <v xml:space="preserve"> </v>
      </c>
      <c r="C744" s="442" t="str">
        <f>IF(+'12. Type 2 Emp 2020 Comp'!C753=0," ",+'12. Type 2 Emp 2020 Comp'!C753)</f>
        <v xml:space="preserve"> </v>
      </c>
      <c r="D744" s="312">
        <f>+'12. Type 2 Emp 2020 Comp'!AE753</f>
        <v>0</v>
      </c>
      <c r="E744" s="478">
        <f>IF('11. Type 1 Emp 2020 FTE'!$I$12=1,+'13. Type 2 Emp 2020 FTE'!AF751,'13. Type 2 Emp 2020 FTE'!AG751)</f>
        <v>0</v>
      </c>
    </row>
    <row r="745" spans="1:5" x14ac:dyDescent="0.25">
      <c r="A745" s="308">
        <f t="shared" si="11"/>
        <v>734</v>
      </c>
      <c r="B745" s="312" t="str">
        <f>IF(+'12. Type 2 Emp 2020 Comp'!B754=0," ",+'12. Type 2 Emp 2020 Comp'!B754)</f>
        <v xml:space="preserve"> </v>
      </c>
      <c r="C745" s="442" t="str">
        <f>IF(+'12. Type 2 Emp 2020 Comp'!C754=0," ",+'12. Type 2 Emp 2020 Comp'!C754)</f>
        <v xml:space="preserve"> </v>
      </c>
      <c r="D745" s="312">
        <f>+'12. Type 2 Emp 2020 Comp'!AE754</f>
        <v>0</v>
      </c>
      <c r="E745" s="478">
        <f>IF('11. Type 1 Emp 2020 FTE'!$I$12=1,+'13. Type 2 Emp 2020 FTE'!AF752,'13. Type 2 Emp 2020 FTE'!AG752)</f>
        <v>0</v>
      </c>
    </row>
    <row r="746" spans="1:5" x14ac:dyDescent="0.25">
      <c r="A746" s="308">
        <f t="shared" si="11"/>
        <v>735</v>
      </c>
      <c r="B746" s="312" t="str">
        <f>IF(+'12. Type 2 Emp 2020 Comp'!B755=0," ",+'12. Type 2 Emp 2020 Comp'!B755)</f>
        <v xml:space="preserve"> </v>
      </c>
      <c r="C746" s="442" t="str">
        <f>IF(+'12. Type 2 Emp 2020 Comp'!C755=0," ",+'12. Type 2 Emp 2020 Comp'!C755)</f>
        <v xml:space="preserve"> </v>
      </c>
      <c r="D746" s="312">
        <f>+'12. Type 2 Emp 2020 Comp'!AE755</f>
        <v>0</v>
      </c>
      <c r="E746" s="478">
        <f>IF('11. Type 1 Emp 2020 FTE'!$I$12=1,+'13. Type 2 Emp 2020 FTE'!AF753,'13. Type 2 Emp 2020 FTE'!AG753)</f>
        <v>0</v>
      </c>
    </row>
    <row r="747" spans="1:5" x14ac:dyDescent="0.25">
      <c r="A747" s="308">
        <f t="shared" si="11"/>
        <v>736</v>
      </c>
      <c r="B747" s="312" t="str">
        <f>IF(+'12. Type 2 Emp 2020 Comp'!B756=0," ",+'12. Type 2 Emp 2020 Comp'!B756)</f>
        <v xml:space="preserve"> </v>
      </c>
      <c r="C747" s="442" t="str">
        <f>IF(+'12. Type 2 Emp 2020 Comp'!C756=0," ",+'12. Type 2 Emp 2020 Comp'!C756)</f>
        <v xml:space="preserve"> </v>
      </c>
      <c r="D747" s="312">
        <f>+'12. Type 2 Emp 2020 Comp'!AE756</f>
        <v>0</v>
      </c>
      <c r="E747" s="478">
        <f>IF('11. Type 1 Emp 2020 FTE'!$I$12=1,+'13. Type 2 Emp 2020 FTE'!AF754,'13. Type 2 Emp 2020 FTE'!AG754)</f>
        <v>0</v>
      </c>
    </row>
    <row r="748" spans="1:5" x14ac:dyDescent="0.25">
      <c r="A748" s="308">
        <f t="shared" si="11"/>
        <v>737</v>
      </c>
      <c r="B748" s="312" t="str">
        <f>IF(+'12. Type 2 Emp 2020 Comp'!B757=0," ",+'12. Type 2 Emp 2020 Comp'!B757)</f>
        <v xml:space="preserve"> </v>
      </c>
      <c r="C748" s="442" t="str">
        <f>IF(+'12. Type 2 Emp 2020 Comp'!C757=0," ",+'12. Type 2 Emp 2020 Comp'!C757)</f>
        <v xml:space="preserve"> </v>
      </c>
      <c r="D748" s="312">
        <f>+'12. Type 2 Emp 2020 Comp'!AE757</f>
        <v>0</v>
      </c>
      <c r="E748" s="478">
        <f>IF('11. Type 1 Emp 2020 FTE'!$I$12=1,+'13. Type 2 Emp 2020 FTE'!AF755,'13. Type 2 Emp 2020 FTE'!AG755)</f>
        <v>0</v>
      </c>
    </row>
    <row r="749" spans="1:5" x14ac:dyDescent="0.25">
      <c r="A749" s="308">
        <f t="shared" si="11"/>
        <v>738</v>
      </c>
      <c r="B749" s="312" t="str">
        <f>IF(+'12. Type 2 Emp 2020 Comp'!B758=0," ",+'12. Type 2 Emp 2020 Comp'!B758)</f>
        <v xml:space="preserve"> </v>
      </c>
      <c r="C749" s="442" t="str">
        <f>IF(+'12. Type 2 Emp 2020 Comp'!C758=0," ",+'12. Type 2 Emp 2020 Comp'!C758)</f>
        <v xml:space="preserve"> </v>
      </c>
      <c r="D749" s="312">
        <f>+'12. Type 2 Emp 2020 Comp'!AE758</f>
        <v>0</v>
      </c>
      <c r="E749" s="478">
        <f>IF('11. Type 1 Emp 2020 FTE'!$I$12=1,+'13. Type 2 Emp 2020 FTE'!AF756,'13. Type 2 Emp 2020 FTE'!AG756)</f>
        <v>0</v>
      </c>
    </row>
    <row r="750" spans="1:5" x14ac:dyDescent="0.25">
      <c r="A750" s="308">
        <f t="shared" si="11"/>
        <v>739</v>
      </c>
      <c r="B750" s="312" t="str">
        <f>IF(+'12. Type 2 Emp 2020 Comp'!B759=0," ",+'12. Type 2 Emp 2020 Comp'!B759)</f>
        <v xml:space="preserve"> </v>
      </c>
      <c r="C750" s="442" t="str">
        <f>IF(+'12. Type 2 Emp 2020 Comp'!C759=0," ",+'12. Type 2 Emp 2020 Comp'!C759)</f>
        <v xml:space="preserve"> </v>
      </c>
      <c r="D750" s="312">
        <f>+'12. Type 2 Emp 2020 Comp'!AE759</f>
        <v>0</v>
      </c>
      <c r="E750" s="478">
        <f>IF('11. Type 1 Emp 2020 FTE'!$I$12=1,+'13. Type 2 Emp 2020 FTE'!AF757,'13. Type 2 Emp 2020 FTE'!AG757)</f>
        <v>0</v>
      </c>
    </row>
    <row r="751" spans="1:5" x14ac:dyDescent="0.25">
      <c r="A751" s="308">
        <f t="shared" si="11"/>
        <v>740</v>
      </c>
      <c r="B751" s="312" t="str">
        <f>IF(+'12. Type 2 Emp 2020 Comp'!B760=0," ",+'12. Type 2 Emp 2020 Comp'!B760)</f>
        <v xml:space="preserve"> </v>
      </c>
      <c r="C751" s="442" t="str">
        <f>IF(+'12. Type 2 Emp 2020 Comp'!C760=0," ",+'12. Type 2 Emp 2020 Comp'!C760)</f>
        <v xml:space="preserve"> </v>
      </c>
      <c r="D751" s="312">
        <f>+'12. Type 2 Emp 2020 Comp'!AE760</f>
        <v>0</v>
      </c>
      <c r="E751" s="478">
        <f>IF('11. Type 1 Emp 2020 FTE'!$I$12=1,+'13. Type 2 Emp 2020 FTE'!AF758,'13. Type 2 Emp 2020 FTE'!AG758)</f>
        <v>0</v>
      </c>
    </row>
    <row r="752" spans="1:5" x14ac:dyDescent="0.25">
      <c r="A752" s="308">
        <f t="shared" si="11"/>
        <v>741</v>
      </c>
      <c r="B752" s="312" t="str">
        <f>IF(+'12. Type 2 Emp 2020 Comp'!B761=0," ",+'12. Type 2 Emp 2020 Comp'!B761)</f>
        <v xml:space="preserve"> </v>
      </c>
      <c r="C752" s="442" t="str">
        <f>IF(+'12. Type 2 Emp 2020 Comp'!C761=0," ",+'12. Type 2 Emp 2020 Comp'!C761)</f>
        <v xml:space="preserve"> </v>
      </c>
      <c r="D752" s="312">
        <f>+'12. Type 2 Emp 2020 Comp'!AE761</f>
        <v>0</v>
      </c>
      <c r="E752" s="478">
        <f>IF('11. Type 1 Emp 2020 FTE'!$I$12=1,+'13. Type 2 Emp 2020 FTE'!AF759,'13. Type 2 Emp 2020 FTE'!AG759)</f>
        <v>0</v>
      </c>
    </row>
    <row r="753" spans="1:5" x14ac:dyDescent="0.25">
      <c r="A753" s="308">
        <f t="shared" si="11"/>
        <v>742</v>
      </c>
      <c r="B753" s="312" t="str">
        <f>IF(+'12. Type 2 Emp 2020 Comp'!B762=0," ",+'12. Type 2 Emp 2020 Comp'!B762)</f>
        <v xml:space="preserve"> </v>
      </c>
      <c r="C753" s="442" t="str">
        <f>IF(+'12. Type 2 Emp 2020 Comp'!C762=0," ",+'12. Type 2 Emp 2020 Comp'!C762)</f>
        <v xml:space="preserve"> </v>
      </c>
      <c r="D753" s="312">
        <f>+'12. Type 2 Emp 2020 Comp'!AE762</f>
        <v>0</v>
      </c>
      <c r="E753" s="478">
        <f>IF('11. Type 1 Emp 2020 FTE'!$I$12=1,+'13. Type 2 Emp 2020 FTE'!AF760,'13. Type 2 Emp 2020 FTE'!AG760)</f>
        <v>0</v>
      </c>
    </row>
    <row r="754" spans="1:5" x14ac:dyDescent="0.25">
      <c r="A754" s="308">
        <f t="shared" si="11"/>
        <v>743</v>
      </c>
      <c r="B754" s="312" t="str">
        <f>IF(+'12. Type 2 Emp 2020 Comp'!B763=0," ",+'12. Type 2 Emp 2020 Comp'!B763)</f>
        <v xml:space="preserve"> </v>
      </c>
      <c r="C754" s="442" t="str">
        <f>IF(+'12. Type 2 Emp 2020 Comp'!C763=0," ",+'12. Type 2 Emp 2020 Comp'!C763)</f>
        <v xml:space="preserve"> </v>
      </c>
      <c r="D754" s="312">
        <f>+'12. Type 2 Emp 2020 Comp'!AE763</f>
        <v>0</v>
      </c>
      <c r="E754" s="478">
        <f>IF('11. Type 1 Emp 2020 FTE'!$I$12=1,+'13. Type 2 Emp 2020 FTE'!AF761,'13. Type 2 Emp 2020 FTE'!AG761)</f>
        <v>0</v>
      </c>
    </row>
    <row r="755" spans="1:5" x14ac:dyDescent="0.25">
      <c r="A755" s="308">
        <f t="shared" si="11"/>
        <v>744</v>
      </c>
      <c r="B755" s="312" t="str">
        <f>IF(+'12. Type 2 Emp 2020 Comp'!B764=0," ",+'12. Type 2 Emp 2020 Comp'!B764)</f>
        <v xml:space="preserve"> </v>
      </c>
      <c r="C755" s="442" t="str">
        <f>IF(+'12. Type 2 Emp 2020 Comp'!C764=0," ",+'12. Type 2 Emp 2020 Comp'!C764)</f>
        <v xml:space="preserve"> </v>
      </c>
      <c r="D755" s="312">
        <f>+'12. Type 2 Emp 2020 Comp'!AE764</f>
        <v>0</v>
      </c>
      <c r="E755" s="478">
        <f>IF('11. Type 1 Emp 2020 FTE'!$I$12=1,+'13. Type 2 Emp 2020 FTE'!AF762,'13. Type 2 Emp 2020 FTE'!AG762)</f>
        <v>0</v>
      </c>
    </row>
    <row r="756" spans="1:5" x14ac:dyDescent="0.25">
      <c r="A756" s="308">
        <f t="shared" si="11"/>
        <v>745</v>
      </c>
      <c r="B756" s="312" t="str">
        <f>IF(+'12. Type 2 Emp 2020 Comp'!B765=0," ",+'12. Type 2 Emp 2020 Comp'!B765)</f>
        <v xml:space="preserve"> </v>
      </c>
      <c r="C756" s="442" t="str">
        <f>IF(+'12. Type 2 Emp 2020 Comp'!C765=0," ",+'12. Type 2 Emp 2020 Comp'!C765)</f>
        <v xml:space="preserve"> </v>
      </c>
      <c r="D756" s="312">
        <f>+'12. Type 2 Emp 2020 Comp'!AE765</f>
        <v>0</v>
      </c>
      <c r="E756" s="478">
        <f>IF('11. Type 1 Emp 2020 FTE'!$I$12=1,+'13. Type 2 Emp 2020 FTE'!AF763,'13. Type 2 Emp 2020 FTE'!AG763)</f>
        <v>0</v>
      </c>
    </row>
    <row r="757" spans="1:5" x14ac:dyDescent="0.25">
      <c r="A757" s="308">
        <f t="shared" si="11"/>
        <v>746</v>
      </c>
      <c r="B757" s="312" t="str">
        <f>IF(+'12. Type 2 Emp 2020 Comp'!B766=0," ",+'12. Type 2 Emp 2020 Comp'!B766)</f>
        <v xml:space="preserve"> </v>
      </c>
      <c r="C757" s="442" t="str">
        <f>IF(+'12. Type 2 Emp 2020 Comp'!C766=0," ",+'12. Type 2 Emp 2020 Comp'!C766)</f>
        <v xml:space="preserve"> </v>
      </c>
      <c r="D757" s="312">
        <f>+'12. Type 2 Emp 2020 Comp'!AE766</f>
        <v>0</v>
      </c>
      <c r="E757" s="478">
        <f>IF('11. Type 1 Emp 2020 FTE'!$I$12=1,+'13. Type 2 Emp 2020 FTE'!AF764,'13. Type 2 Emp 2020 FTE'!AG764)</f>
        <v>0</v>
      </c>
    </row>
    <row r="758" spans="1:5" x14ac:dyDescent="0.25">
      <c r="A758" s="308">
        <f t="shared" si="11"/>
        <v>747</v>
      </c>
      <c r="B758" s="312" t="str">
        <f>IF(+'12. Type 2 Emp 2020 Comp'!B767=0," ",+'12. Type 2 Emp 2020 Comp'!B767)</f>
        <v xml:space="preserve"> </v>
      </c>
      <c r="C758" s="442" t="str">
        <f>IF(+'12. Type 2 Emp 2020 Comp'!C767=0," ",+'12. Type 2 Emp 2020 Comp'!C767)</f>
        <v xml:space="preserve"> </v>
      </c>
      <c r="D758" s="312">
        <f>+'12. Type 2 Emp 2020 Comp'!AE767</f>
        <v>0</v>
      </c>
      <c r="E758" s="478">
        <f>IF('11. Type 1 Emp 2020 FTE'!$I$12=1,+'13. Type 2 Emp 2020 FTE'!AF765,'13. Type 2 Emp 2020 FTE'!AG765)</f>
        <v>0</v>
      </c>
    </row>
    <row r="759" spans="1:5" x14ac:dyDescent="0.25">
      <c r="A759" s="308">
        <f t="shared" si="11"/>
        <v>748</v>
      </c>
      <c r="B759" s="312" t="str">
        <f>IF(+'12. Type 2 Emp 2020 Comp'!B768=0," ",+'12. Type 2 Emp 2020 Comp'!B768)</f>
        <v xml:space="preserve"> </v>
      </c>
      <c r="C759" s="442" t="str">
        <f>IF(+'12. Type 2 Emp 2020 Comp'!C768=0," ",+'12. Type 2 Emp 2020 Comp'!C768)</f>
        <v xml:space="preserve"> </v>
      </c>
      <c r="D759" s="312">
        <f>+'12. Type 2 Emp 2020 Comp'!AE768</f>
        <v>0</v>
      </c>
      <c r="E759" s="478">
        <f>IF('11. Type 1 Emp 2020 FTE'!$I$12=1,+'13. Type 2 Emp 2020 FTE'!AF766,'13. Type 2 Emp 2020 FTE'!AG766)</f>
        <v>0</v>
      </c>
    </row>
    <row r="760" spans="1:5" x14ac:dyDescent="0.25">
      <c r="A760" s="308">
        <f t="shared" si="11"/>
        <v>749</v>
      </c>
      <c r="B760" s="312" t="str">
        <f>IF(+'12. Type 2 Emp 2020 Comp'!B769=0," ",+'12. Type 2 Emp 2020 Comp'!B769)</f>
        <v xml:space="preserve"> </v>
      </c>
      <c r="C760" s="442" t="str">
        <f>IF(+'12. Type 2 Emp 2020 Comp'!C769=0," ",+'12. Type 2 Emp 2020 Comp'!C769)</f>
        <v xml:space="preserve"> </v>
      </c>
      <c r="D760" s="312">
        <f>+'12. Type 2 Emp 2020 Comp'!AE769</f>
        <v>0</v>
      </c>
      <c r="E760" s="478">
        <f>IF('11. Type 1 Emp 2020 FTE'!$I$12=1,+'13. Type 2 Emp 2020 FTE'!AF767,'13. Type 2 Emp 2020 FTE'!AG767)</f>
        <v>0</v>
      </c>
    </row>
    <row r="761" spans="1:5" x14ac:dyDescent="0.25">
      <c r="A761" s="308">
        <f t="shared" si="11"/>
        <v>750</v>
      </c>
      <c r="B761" s="312" t="str">
        <f>IF(+'12. Type 2 Emp 2020 Comp'!B770=0," ",+'12. Type 2 Emp 2020 Comp'!B770)</f>
        <v xml:space="preserve"> </v>
      </c>
      <c r="C761" s="442" t="str">
        <f>IF(+'12. Type 2 Emp 2020 Comp'!C770=0," ",+'12. Type 2 Emp 2020 Comp'!C770)</f>
        <v xml:space="preserve"> </v>
      </c>
      <c r="D761" s="312">
        <f>+'12. Type 2 Emp 2020 Comp'!AE770</f>
        <v>0</v>
      </c>
      <c r="E761" s="478">
        <f>IF('11. Type 1 Emp 2020 FTE'!$I$12=1,+'13. Type 2 Emp 2020 FTE'!AF768,'13. Type 2 Emp 2020 FTE'!AG768)</f>
        <v>0</v>
      </c>
    </row>
    <row r="762" spans="1:5" x14ac:dyDescent="0.25">
      <c r="A762" s="308">
        <f t="shared" si="11"/>
        <v>751</v>
      </c>
      <c r="B762" s="312" t="str">
        <f>IF(+'12. Type 2 Emp 2020 Comp'!B771=0," ",+'12. Type 2 Emp 2020 Comp'!B771)</f>
        <v xml:space="preserve"> </v>
      </c>
      <c r="C762" s="442" t="str">
        <f>IF(+'12. Type 2 Emp 2020 Comp'!C771=0," ",+'12. Type 2 Emp 2020 Comp'!C771)</f>
        <v xml:space="preserve"> </v>
      </c>
      <c r="D762" s="312">
        <f>+'12. Type 2 Emp 2020 Comp'!AE771</f>
        <v>0</v>
      </c>
      <c r="E762" s="478">
        <f>IF('11. Type 1 Emp 2020 FTE'!$I$12=1,+'13. Type 2 Emp 2020 FTE'!AF769,'13. Type 2 Emp 2020 FTE'!AG769)</f>
        <v>0</v>
      </c>
    </row>
    <row r="763" spans="1:5" x14ac:dyDescent="0.25">
      <c r="A763" s="308">
        <f t="shared" si="11"/>
        <v>752</v>
      </c>
      <c r="B763" s="312" t="str">
        <f>IF(+'12. Type 2 Emp 2020 Comp'!B772=0," ",+'12. Type 2 Emp 2020 Comp'!B772)</f>
        <v xml:space="preserve"> </v>
      </c>
      <c r="C763" s="442" t="str">
        <f>IF(+'12. Type 2 Emp 2020 Comp'!C772=0," ",+'12. Type 2 Emp 2020 Comp'!C772)</f>
        <v xml:space="preserve"> </v>
      </c>
      <c r="D763" s="312">
        <f>+'12. Type 2 Emp 2020 Comp'!AE772</f>
        <v>0</v>
      </c>
      <c r="E763" s="478">
        <f>IF('11. Type 1 Emp 2020 FTE'!$I$12=1,+'13. Type 2 Emp 2020 FTE'!AF770,'13. Type 2 Emp 2020 FTE'!AG770)</f>
        <v>0</v>
      </c>
    </row>
    <row r="764" spans="1:5" x14ac:dyDescent="0.25">
      <c r="A764" s="308">
        <f t="shared" si="11"/>
        <v>753</v>
      </c>
      <c r="B764" s="312" t="str">
        <f>IF(+'12. Type 2 Emp 2020 Comp'!B773=0," ",+'12. Type 2 Emp 2020 Comp'!B773)</f>
        <v xml:space="preserve"> </v>
      </c>
      <c r="C764" s="442" t="str">
        <f>IF(+'12. Type 2 Emp 2020 Comp'!C773=0," ",+'12. Type 2 Emp 2020 Comp'!C773)</f>
        <v xml:space="preserve"> </v>
      </c>
      <c r="D764" s="312">
        <f>+'12. Type 2 Emp 2020 Comp'!AE773</f>
        <v>0</v>
      </c>
      <c r="E764" s="478">
        <f>IF('11. Type 1 Emp 2020 FTE'!$I$12=1,+'13. Type 2 Emp 2020 FTE'!AF771,'13. Type 2 Emp 2020 FTE'!AG771)</f>
        <v>0</v>
      </c>
    </row>
    <row r="765" spans="1:5" x14ac:dyDescent="0.25">
      <c r="A765" s="308">
        <f t="shared" si="11"/>
        <v>754</v>
      </c>
      <c r="B765" s="312" t="str">
        <f>IF(+'12. Type 2 Emp 2020 Comp'!B774=0," ",+'12. Type 2 Emp 2020 Comp'!B774)</f>
        <v xml:space="preserve"> </v>
      </c>
      <c r="C765" s="442" t="str">
        <f>IF(+'12. Type 2 Emp 2020 Comp'!C774=0," ",+'12. Type 2 Emp 2020 Comp'!C774)</f>
        <v xml:space="preserve"> </v>
      </c>
      <c r="D765" s="312">
        <f>+'12. Type 2 Emp 2020 Comp'!AE774</f>
        <v>0</v>
      </c>
      <c r="E765" s="478">
        <f>IF('11. Type 1 Emp 2020 FTE'!$I$12=1,+'13. Type 2 Emp 2020 FTE'!AF772,'13. Type 2 Emp 2020 FTE'!AG772)</f>
        <v>0</v>
      </c>
    </row>
    <row r="766" spans="1:5" x14ac:dyDescent="0.25">
      <c r="A766" s="308">
        <f t="shared" si="11"/>
        <v>755</v>
      </c>
      <c r="B766" s="312" t="str">
        <f>IF(+'12. Type 2 Emp 2020 Comp'!B775=0," ",+'12. Type 2 Emp 2020 Comp'!B775)</f>
        <v xml:space="preserve"> </v>
      </c>
      <c r="C766" s="442" t="str">
        <f>IF(+'12. Type 2 Emp 2020 Comp'!C775=0," ",+'12. Type 2 Emp 2020 Comp'!C775)</f>
        <v xml:space="preserve"> </v>
      </c>
      <c r="D766" s="312">
        <f>+'12. Type 2 Emp 2020 Comp'!AE775</f>
        <v>0</v>
      </c>
      <c r="E766" s="478">
        <f>IF('11. Type 1 Emp 2020 FTE'!$I$12=1,+'13. Type 2 Emp 2020 FTE'!AF773,'13. Type 2 Emp 2020 FTE'!AG773)</f>
        <v>0</v>
      </c>
    </row>
    <row r="767" spans="1:5" x14ac:dyDescent="0.25">
      <c r="A767" s="308">
        <f t="shared" si="11"/>
        <v>756</v>
      </c>
      <c r="B767" s="312" t="str">
        <f>IF(+'12. Type 2 Emp 2020 Comp'!B776=0," ",+'12. Type 2 Emp 2020 Comp'!B776)</f>
        <v xml:space="preserve"> </v>
      </c>
      <c r="C767" s="442" t="str">
        <f>IF(+'12. Type 2 Emp 2020 Comp'!C776=0," ",+'12. Type 2 Emp 2020 Comp'!C776)</f>
        <v xml:space="preserve"> </v>
      </c>
      <c r="D767" s="312">
        <f>+'12. Type 2 Emp 2020 Comp'!AE776</f>
        <v>0</v>
      </c>
      <c r="E767" s="478">
        <f>IF('11. Type 1 Emp 2020 FTE'!$I$12=1,+'13. Type 2 Emp 2020 FTE'!AF774,'13. Type 2 Emp 2020 FTE'!AG774)</f>
        <v>0</v>
      </c>
    </row>
    <row r="768" spans="1:5" x14ac:dyDescent="0.25">
      <c r="A768" s="308">
        <f t="shared" si="11"/>
        <v>757</v>
      </c>
      <c r="B768" s="312" t="str">
        <f>IF(+'12. Type 2 Emp 2020 Comp'!B777=0," ",+'12. Type 2 Emp 2020 Comp'!B777)</f>
        <v xml:space="preserve"> </v>
      </c>
      <c r="C768" s="442" t="str">
        <f>IF(+'12. Type 2 Emp 2020 Comp'!C777=0," ",+'12. Type 2 Emp 2020 Comp'!C777)</f>
        <v xml:space="preserve"> </v>
      </c>
      <c r="D768" s="312">
        <f>+'12. Type 2 Emp 2020 Comp'!AE777</f>
        <v>0</v>
      </c>
      <c r="E768" s="478">
        <f>IF('11. Type 1 Emp 2020 FTE'!$I$12=1,+'13. Type 2 Emp 2020 FTE'!AF775,'13. Type 2 Emp 2020 FTE'!AG775)</f>
        <v>0</v>
      </c>
    </row>
    <row r="769" spans="1:5" x14ac:dyDescent="0.25">
      <c r="A769" s="308">
        <f t="shared" si="11"/>
        <v>758</v>
      </c>
      <c r="B769" s="312" t="str">
        <f>IF(+'12. Type 2 Emp 2020 Comp'!B778=0," ",+'12. Type 2 Emp 2020 Comp'!B778)</f>
        <v xml:space="preserve"> </v>
      </c>
      <c r="C769" s="442" t="str">
        <f>IF(+'12. Type 2 Emp 2020 Comp'!C778=0," ",+'12. Type 2 Emp 2020 Comp'!C778)</f>
        <v xml:space="preserve"> </v>
      </c>
      <c r="D769" s="312">
        <f>+'12. Type 2 Emp 2020 Comp'!AE778</f>
        <v>0</v>
      </c>
      <c r="E769" s="478">
        <f>IF('11. Type 1 Emp 2020 FTE'!$I$12=1,+'13. Type 2 Emp 2020 FTE'!AF776,'13. Type 2 Emp 2020 FTE'!AG776)</f>
        <v>0</v>
      </c>
    </row>
    <row r="770" spans="1:5" x14ac:dyDescent="0.25">
      <c r="A770" s="308">
        <f t="shared" si="11"/>
        <v>759</v>
      </c>
      <c r="B770" s="312" t="str">
        <f>IF(+'12. Type 2 Emp 2020 Comp'!B779=0," ",+'12. Type 2 Emp 2020 Comp'!B779)</f>
        <v xml:space="preserve"> </v>
      </c>
      <c r="C770" s="442" t="str">
        <f>IF(+'12. Type 2 Emp 2020 Comp'!C779=0," ",+'12. Type 2 Emp 2020 Comp'!C779)</f>
        <v xml:space="preserve"> </v>
      </c>
      <c r="D770" s="312">
        <f>+'12. Type 2 Emp 2020 Comp'!AE779</f>
        <v>0</v>
      </c>
      <c r="E770" s="478">
        <f>IF('11. Type 1 Emp 2020 FTE'!$I$12=1,+'13. Type 2 Emp 2020 FTE'!AF777,'13. Type 2 Emp 2020 FTE'!AG777)</f>
        <v>0</v>
      </c>
    </row>
    <row r="771" spans="1:5" x14ac:dyDescent="0.25">
      <c r="A771" s="308">
        <f t="shared" si="11"/>
        <v>760</v>
      </c>
      <c r="B771" s="312" t="str">
        <f>IF(+'12. Type 2 Emp 2020 Comp'!B780=0," ",+'12. Type 2 Emp 2020 Comp'!B780)</f>
        <v xml:space="preserve"> </v>
      </c>
      <c r="C771" s="442" t="str">
        <f>IF(+'12. Type 2 Emp 2020 Comp'!C780=0," ",+'12. Type 2 Emp 2020 Comp'!C780)</f>
        <v xml:space="preserve"> </v>
      </c>
      <c r="D771" s="312">
        <f>+'12. Type 2 Emp 2020 Comp'!AE780</f>
        <v>0</v>
      </c>
      <c r="E771" s="478">
        <f>IF('11. Type 1 Emp 2020 FTE'!$I$12=1,+'13. Type 2 Emp 2020 FTE'!AF778,'13. Type 2 Emp 2020 FTE'!AG778)</f>
        <v>0</v>
      </c>
    </row>
    <row r="772" spans="1:5" x14ac:dyDescent="0.25">
      <c r="A772" s="308">
        <f t="shared" si="11"/>
        <v>761</v>
      </c>
      <c r="B772" s="312" t="str">
        <f>IF(+'12. Type 2 Emp 2020 Comp'!B781=0," ",+'12. Type 2 Emp 2020 Comp'!B781)</f>
        <v xml:space="preserve"> </v>
      </c>
      <c r="C772" s="442" t="str">
        <f>IF(+'12. Type 2 Emp 2020 Comp'!C781=0," ",+'12. Type 2 Emp 2020 Comp'!C781)</f>
        <v xml:space="preserve"> </v>
      </c>
      <c r="D772" s="312">
        <f>+'12. Type 2 Emp 2020 Comp'!AE781</f>
        <v>0</v>
      </c>
      <c r="E772" s="478">
        <f>IF('11. Type 1 Emp 2020 FTE'!$I$12=1,+'13. Type 2 Emp 2020 FTE'!AF779,'13. Type 2 Emp 2020 FTE'!AG779)</f>
        <v>0</v>
      </c>
    </row>
    <row r="773" spans="1:5" x14ac:dyDescent="0.25">
      <c r="A773" s="308">
        <f t="shared" si="11"/>
        <v>762</v>
      </c>
      <c r="B773" s="312" t="str">
        <f>IF(+'12. Type 2 Emp 2020 Comp'!B782=0," ",+'12. Type 2 Emp 2020 Comp'!B782)</f>
        <v xml:space="preserve"> </v>
      </c>
      <c r="C773" s="442" t="str">
        <f>IF(+'12. Type 2 Emp 2020 Comp'!C782=0," ",+'12. Type 2 Emp 2020 Comp'!C782)</f>
        <v xml:space="preserve"> </v>
      </c>
      <c r="D773" s="312">
        <f>+'12. Type 2 Emp 2020 Comp'!AE782</f>
        <v>0</v>
      </c>
      <c r="E773" s="478">
        <f>IF('11. Type 1 Emp 2020 FTE'!$I$12=1,+'13. Type 2 Emp 2020 FTE'!AF780,'13. Type 2 Emp 2020 FTE'!AG780)</f>
        <v>0</v>
      </c>
    </row>
    <row r="774" spans="1:5" x14ac:dyDescent="0.25">
      <c r="A774" s="308">
        <f t="shared" si="11"/>
        <v>763</v>
      </c>
      <c r="B774" s="312" t="str">
        <f>IF(+'12. Type 2 Emp 2020 Comp'!B783=0," ",+'12. Type 2 Emp 2020 Comp'!B783)</f>
        <v xml:space="preserve"> </v>
      </c>
      <c r="C774" s="442" t="str">
        <f>IF(+'12. Type 2 Emp 2020 Comp'!C783=0," ",+'12. Type 2 Emp 2020 Comp'!C783)</f>
        <v xml:space="preserve"> </v>
      </c>
      <c r="D774" s="312">
        <f>+'12. Type 2 Emp 2020 Comp'!AE783</f>
        <v>0</v>
      </c>
      <c r="E774" s="478">
        <f>IF('11. Type 1 Emp 2020 FTE'!$I$12=1,+'13. Type 2 Emp 2020 FTE'!AF781,'13. Type 2 Emp 2020 FTE'!AG781)</f>
        <v>0</v>
      </c>
    </row>
    <row r="775" spans="1:5" x14ac:dyDescent="0.25">
      <c r="A775" s="308">
        <f t="shared" si="11"/>
        <v>764</v>
      </c>
      <c r="B775" s="312" t="str">
        <f>IF(+'12. Type 2 Emp 2020 Comp'!B784=0," ",+'12. Type 2 Emp 2020 Comp'!B784)</f>
        <v xml:space="preserve"> </v>
      </c>
      <c r="C775" s="442" t="str">
        <f>IF(+'12. Type 2 Emp 2020 Comp'!C784=0," ",+'12. Type 2 Emp 2020 Comp'!C784)</f>
        <v xml:space="preserve"> </v>
      </c>
      <c r="D775" s="312">
        <f>+'12. Type 2 Emp 2020 Comp'!AE784</f>
        <v>0</v>
      </c>
      <c r="E775" s="478">
        <f>IF('11. Type 1 Emp 2020 FTE'!$I$12=1,+'13. Type 2 Emp 2020 FTE'!AF782,'13. Type 2 Emp 2020 FTE'!AG782)</f>
        <v>0</v>
      </c>
    </row>
    <row r="776" spans="1:5" x14ac:dyDescent="0.25">
      <c r="A776" s="308">
        <f t="shared" si="11"/>
        <v>765</v>
      </c>
      <c r="B776" s="312" t="str">
        <f>IF(+'12. Type 2 Emp 2020 Comp'!B785=0," ",+'12. Type 2 Emp 2020 Comp'!B785)</f>
        <v xml:space="preserve"> </v>
      </c>
      <c r="C776" s="442" t="str">
        <f>IF(+'12. Type 2 Emp 2020 Comp'!C785=0," ",+'12. Type 2 Emp 2020 Comp'!C785)</f>
        <v xml:space="preserve"> </v>
      </c>
      <c r="D776" s="312">
        <f>+'12. Type 2 Emp 2020 Comp'!AE785</f>
        <v>0</v>
      </c>
      <c r="E776" s="478">
        <f>IF('11. Type 1 Emp 2020 FTE'!$I$12=1,+'13. Type 2 Emp 2020 FTE'!AF783,'13. Type 2 Emp 2020 FTE'!AG783)</f>
        <v>0</v>
      </c>
    </row>
    <row r="777" spans="1:5" x14ac:dyDescent="0.25">
      <c r="A777" s="308">
        <f t="shared" si="11"/>
        <v>766</v>
      </c>
      <c r="B777" s="312" t="str">
        <f>IF(+'12. Type 2 Emp 2020 Comp'!B786=0," ",+'12. Type 2 Emp 2020 Comp'!B786)</f>
        <v xml:space="preserve"> </v>
      </c>
      <c r="C777" s="442" t="str">
        <f>IF(+'12. Type 2 Emp 2020 Comp'!C786=0," ",+'12. Type 2 Emp 2020 Comp'!C786)</f>
        <v xml:space="preserve"> </v>
      </c>
      <c r="D777" s="312">
        <f>+'12. Type 2 Emp 2020 Comp'!AE786</f>
        <v>0</v>
      </c>
      <c r="E777" s="478">
        <f>IF('11. Type 1 Emp 2020 FTE'!$I$12=1,+'13. Type 2 Emp 2020 FTE'!AF784,'13. Type 2 Emp 2020 FTE'!AG784)</f>
        <v>0</v>
      </c>
    </row>
    <row r="778" spans="1:5" x14ac:dyDescent="0.25">
      <c r="A778" s="308">
        <f t="shared" si="11"/>
        <v>767</v>
      </c>
      <c r="B778" s="312" t="str">
        <f>IF(+'12. Type 2 Emp 2020 Comp'!B787=0," ",+'12. Type 2 Emp 2020 Comp'!B787)</f>
        <v xml:space="preserve"> </v>
      </c>
      <c r="C778" s="442" t="str">
        <f>IF(+'12. Type 2 Emp 2020 Comp'!C787=0," ",+'12. Type 2 Emp 2020 Comp'!C787)</f>
        <v xml:space="preserve"> </v>
      </c>
      <c r="D778" s="312">
        <f>+'12. Type 2 Emp 2020 Comp'!AE787</f>
        <v>0</v>
      </c>
      <c r="E778" s="478">
        <f>IF('11. Type 1 Emp 2020 FTE'!$I$12=1,+'13. Type 2 Emp 2020 FTE'!AF785,'13. Type 2 Emp 2020 FTE'!AG785)</f>
        <v>0</v>
      </c>
    </row>
    <row r="779" spans="1:5" x14ac:dyDescent="0.25">
      <c r="A779" s="308">
        <f t="shared" si="11"/>
        <v>768</v>
      </c>
      <c r="B779" s="312" t="str">
        <f>IF(+'12. Type 2 Emp 2020 Comp'!B788=0," ",+'12. Type 2 Emp 2020 Comp'!B788)</f>
        <v xml:space="preserve"> </v>
      </c>
      <c r="C779" s="442" t="str">
        <f>IF(+'12. Type 2 Emp 2020 Comp'!C788=0," ",+'12. Type 2 Emp 2020 Comp'!C788)</f>
        <v xml:space="preserve"> </v>
      </c>
      <c r="D779" s="312">
        <f>+'12. Type 2 Emp 2020 Comp'!AE788</f>
        <v>0</v>
      </c>
      <c r="E779" s="478">
        <f>IF('11. Type 1 Emp 2020 FTE'!$I$12=1,+'13. Type 2 Emp 2020 FTE'!AF786,'13. Type 2 Emp 2020 FTE'!AG786)</f>
        <v>0</v>
      </c>
    </row>
    <row r="780" spans="1:5" x14ac:dyDescent="0.25">
      <c r="A780" s="308">
        <f t="shared" si="11"/>
        <v>769</v>
      </c>
      <c r="B780" s="312" t="str">
        <f>IF(+'12. Type 2 Emp 2020 Comp'!B789=0," ",+'12. Type 2 Emp 2020 Comp'!B789)</f>
        <v xml:space="preserve"> </v>
      </c>
      <c r="C780" s="442" t="str">
        <f>IF(+'12. Type 2 Emp 2020 Comp'!C789=0," ",+'12. Type 2 Emp 2020 Comp'!C789)</f>
        <v xml:space="preserve"> </v>
      </c>
      <c r="D780" s="312">
        <f>+'12. Type 2 Emp 2020 Comp'!AE789</f>
        <v>0</v>
      </c>
      <c r="E780" s="478">
        <f>IF('11. Type 1 Emp 2020 FTE'!$I$12=1,+'13. Type 2 Emp 2020 FTE'!AF787,'13. Type 2 Emp 2020 FTE'!AG787)</f>
        <v>0</v>
      </c>
    </row>
    <row r="781" spans="1:5" x14ac:dyDescent="0.25">
      <c r="A781" s="308">
        <f t="shared" si="11"/>
        <v>770</v>
      </c>
      <c r="B781" s="312" t="str">
        <f>IF(+'12. Type 2 Emp 2020 Comp'!B790=0," ",+'12. Type 2 Emp 2020 Comp'!B790)</f>
        <v xml:space="preserve"> </v>
      </c>
      <c r="C781" s="442" t="str">
        <f>IF(+'12. Type 2 Emp 2020 Comp'!C790=0," ",+'12. Type 2 Emp 2020 Comp'!C790)</f>
        <v xml:space="preserve"> </v>
      </c>
      <c r="D781" s="312">
        <f>+'12. Type 2 Emp 2020 Comp'!AE790</f>
        <v>0</v>
      </c>
      <c r="E781" s="478">
        <f>IF('11. Type 1 Emp 2020 FTE'!$I$12=1,+'13. Type 2 Emp 2020 FTE'!AF788,'13. Type 2 Emp 2020 FTE'!AG788)</f>
        <v>0</v>
      </c>
    </row>
    <row r="782" spans="1:5" x14ac:dyDescent="0.25">
      <c r="A782" s="308">
        <f t="shared" ref="A782:A845" si="12">+A781+1</f>
        <v>771</v>
      </c>
      <c r="B782" s="312" t="str">
        <f>IF(+'12. Type 2 Emp 2020 Comp'!B791=0," ",+'12. Type 2 Emp 2020 Comp'!B791)</f>
        <v xml:space="preserve"> </v>
      </c>
      <c r="C782" s="442" t="str">
        <f>IF(+'12. Type 2 Emp 2020 Comp'!C791=0," ",+'12. Type 2 Emp 2020 Comp'!C791)</f>
        <v xml:space="preserve"> </v>
      </c>
      <c r="D782" s="312">
        <f>+'12. Type 2 Emp 2020 Comp'!AE791</f>
        <v>0</v>
      </c>
      <c r="E782" s="478">
        <f>IF('11. Type 1 Emp 2020 FTE'!$I$12=1,+'13. Type 2 Emp 2020 FTE'!AF789,'13. Type 2 Emp 2020 FTE'!AG789)</f>
        <v>0</v>
      </c>
    </row>
    <row r="783" spans="1:5" x14ac:dyDescent="0.25">
      <c r="A783" s="308">
        <f t="shared" si="12"/>
        <v>772</v>
      </c>
      <c r="B783" s="312" t="str">
        <f>IF(+'12. Type 2 Emp 2020 Comp'!B792=0," ",+'12. Type 2 Emp 2020 Comp'!B792)</f>
        <v xml:space="preserve"> </v>
      </c>
      <c r="C783" s="442" t="str">
        <f>IF(+'12. Type 2 Emp 2020 Comp'!C792=0," ",+'12. Type 2 Emp 2020 Comp'!C792)</f>
        <v xml:space="preserve"> </v>
      </c>
      <c r="D783" s="312">
        <f>+'12. Type 2 Emp 2020 Comp'!AE792</f>
        <v>0</v>
      </c>
      <c r="E783" s="478">
        <f>IF('11. Type 1 Emp 2020 FTE'!$I$12=1,+'13. Type 2 Emp 2020 FTE'!AF790,'13. Type 2 Emp 2020 FTE'!AG790)</f>
        <v>0</v>
      </c>
    </row>
    <row r="784" spans="1:5" x14ac:dyDescent="0.25">
      <c r="A784" s="308">
        <f t="shared" si="12"/>
        <v>773</v>
      </c>
      <c r="B784" s="312" t="str">
        <f>IF(+'12. Type 2 Emp 2020 Comp'!B793=0," ",+'12. Type 2 Emp 2020 Comp'!B793)</f>
        <v xml:space="preserve"> </v>
      </c>
      <c r="C784" s="442" t="str">
        <f>IF(+'12. Type 2 Emp 2020 Comp'!C793=0," ",+'12. Type 2 Emp 2020 Comp'!C793)</f>
        <v xml:space="preserve"> </v>
      </c>
      <c r="D784" s="312">
        <f>+'12. Type 2 Emp 2020 Comp'!AE793</f>
        <v>0</v>
      </c>
      <c r="E784" s="478">
        <f>IF('11. Type 1 Emp 2020 FTE'!$I$12=1,+'13. Type 2 Emp 2020 FTE'!AF791,'13. Type 2 Emp 2020 FTE'!AG791)</f>
        <v>0</v>
      </c>
    </row>
    <row r="785" spans="1:5" x14ac:dyDescent="0.25">
      <c r="A785" s="308">
        <f t="shared" si="12"/>
        <v>774</v>
      </c>
      <c r="B785" s="312" t="str">
        <f>IF(+'12. Type 2 Emp 2020 Comp'!B794=0," ",+'12. Type 2 Emp 2020 Comp'!B794)</f>
        <v xml:space="preserve"> </v>
      </c>
      <c r="C785" s="442" t="str">
        <f>IF(+'12. Type 2 Emp 2020 Comp'!C794=0," ",+'12. Type 2 Emp 2020 Comp'!C794)</f>
        <v xml:space="preserve"> </v>
      </c>
      <c r="D785" s="312">
        <f>+'12. Type 2 Emp 2020 Comp'!AE794</f>
        <v>0</v>
      </c>
      <c r="E785" s="478">
        <f>IF('11. Type 1 Emp 2020 FTE'!$I$12=1,+'13. Type 2 Emp 2020 FTE'!AF792,'13. Type 2 Emp 2020 FTE'!AG792)</f>
        <v>0</v>
      </c>
    </row>
    <row r="786" spans="1:5" x14ac:dyDescent="0.25">
      <c r="A786" s="308">
        <f t="shared" si="12"/>
        <v>775</v>
      </c>
      <c r="B786" s="312" t="str">
        <f>IF(+'12. Type 2 Emp 2020 Comp'!B795=0," ",+'12. Type 2 Emp 2020 Comp'!B795)</f>
        <v xml:space="preserve"> </v>
      </c>
      <c r="C786" s="442" t="str">
        <f>IF(+'12. Type 2 Emp 2020 Comp'!C795=0," ",+'12. Type 2 Emp 2020 Comp'!C795)</f>
        <v xml:space="preserve"> </v>
      </c>
      <c r="D786" s="312">
        <f>+'12. Type 2 Emp 2020 Comp'!AE795</f>
        <v>0</v>
      </c>
      <c r="E786" s="478">
        <f>IF('11. Type 1 Emp 2020 FTE'!$I$12=1,+'13. Type 2 Emp 2020 FTE'!AF793,'13. Type 2 Emp 2020 FTE'!AG793)</f>
        <v>0</v>
      </c>
    </row>
    <row r="787" spans="1:5" x14ac:dyDescent="0.25">
      <c r="A787" s="308">
        <f t="shared" si="12"/>
        <v>776</v>
      </c>
      <c r="B787" s="312" t="str">
        <f>IF(+'12. Type 2 Emp 2020 Comp'!B796=0," ",+'12. Type 2 Emp 2020 Comp'!B796)</f>
        <v xml:space="preserve"> </v>
      </c>
      <c r="C787" s="442" t="str">
        <f>IF(+'12. Type 2 Emp 2020 Comp'!C796=0," ",+'12. Type 2 Emp 2020 Comp'!C796)</f>
        <v xml:space="preserve"> </v>
      </c>
      <c r="D787" s="312">
        <f>+'12. Type 2 Emp 2020 Comp'!AE796</f>
        <v>0</v>
      </c>
      <c r="E787" s="478">
        <f>IF('11. Type 1 Emp 2020 FTE'!$I$12=1,+'13. Type 2 Emp 2020 FTE'!AF794,'13. Type 2 Emp 2020 FTE'!AG794)</f>
        <v>0</v>
      </c>
    </row>
    <row r="788" spans="1:5" x14ac:dyDescent="0.25">
      <c r="A788" s="308">
        <f t="shared" si="12"/>
        <v>777</v>
      </c>
      <c r="B788" s="312" t="str">
        <f>IF(+'12. Type 2 Emp 2020 Comp'!B797=0," ",+'12. Type 2 Emp 2020 Comp'!B797)</f>
        <v xml:space="preserve"> </v>
      </c>
      <c r="C788" s="442" t="str">
        <f>IF(+'12. Type 2 Emp 2020 Comp'!C797=0," ",+'12. Type 2 Emp 2020 Comp'!C797)</f>
        <v xml:space="preserve"> </v>
      </c>
      <c r="D788" s="312">
        <f>+'12. Type 2 Emp 2020 Comp'!AE797</f>
        <v>0</v>
      </c>
      <c r="E788" s="478">
        <f>IF('11. Type 1 Emp 2020 FTE'!$I$12=1,+'13. Type 2 Emp 2020 FTE'!AF795,'13. Type 2 Emp 2020 FTE'!AG795)</f>
        <v>0</v>
      </c>
    </row>
    <row r="789" spans="1:5" x14ac:dyDescent="0.25">
      <c r="A789" s="308">
        <f t="shared" si="12"/>
        <v>778</v>
      </c>
      <c r="B789" s="312" t="str">
        <f>IF(+'12. Type 2 Emp 2020 Comp'!B798=0," ",+'12. Type 2 Emp 2020 Comp'!B798)</f>
        <v xml:space="preserve"> </v>
      </c>
      <c r="C789" s="442" t="str">
        <f>IF(+'12. Type 2 Emp 2020 Comp'!C798=0," ",+'12. Type 2 Emp 2020 Comp'!C798)</f>
        <v xml:space="preserve"> </v>
      </c>
      <c r="D789" s="312">
        <f>+'12. Type 2 Emp 2020 Comp'!AE798</f>
        <v>0</v>
      </c>
      <c r="E789" s="478">
        <f>IF('11. Type 1 Emp 2020 FTE'!$I$12=1,+'13. Type 2 Emp 2020 FTE'!AF796,'13. Type 2 Emp 2020 FTE'!AG796)</f>
        <v>0</v>
      </c>
    </row>
    <row r="790" spans="1:5" x14ac:dyDescent="0.25">
      <c r="A790" s="308">
        <f t="shared" si="12"/>
        <v>779</v>
      </c>
      <c r="B790" s="312" t="str">
        <f>IF(+'12. Type 2 Emp 2020 Comp'!B799=0," ",+'12. Type 2 Emp 2020 Comp'!B799)</f>
        <v xml:space="preserve"> </v>
      </c>
      <c r="C790" s="442" t="str">
        <f>IF(+'12. Type 2 Emp 2020 Comp'!C799=0," ",+'12. Type 2 Emp 2020 Comp'!C799)</f>
        <v xml:space="preserve"> </v>
      </c>
      <c r="D790" s="312">
        <f>+'12. Type 2 Emp 2020 Comp'!AE799</f>
        <v>0</v>
      </c>
      <c r="E790" s="478">
        <f>IF('11. Type 1 Emp 2020 FTE'!$I$12=1,+'13. Type 2 Emp 2020 FTE'!AF797,'13. Type 2 Emp 2020 FTE'!AG797)</f>
        <v>0</v>
      </c>
    </row>
    <row r="791" spans="1:5" x14ac:dyDescent="0.25">
      <c r="A791" s="308">
        <f t="shared" si="12"/>
        <v>780</v>
      </c>
      <c r="B791" s="312" t="str">
        <f>IF(+'12. Type 2 Emp 2020 Comp'!B800=0," ",+'12. Type 2 Emp 2020 Comp'!B800)</f>
        <v xml:space="preserve"> </v>
      </c>
      <c r="C791" s="442" t="str">
        <f>IF(+'12. Type 2 Emp 2020 Comp'!C800=0," ",+'12. Type 2 Emp 2020 Comp'!C800)</f>
        <v xml:space="preserve"> </v>
      </c>
      <c r="D791" s="312">
        <f>+'12. Type 2 Emp 2020 Comp'!AE800</f>
        <v>0</v>
      </c>
      <c r="E791" s="478">
        <f>IF('11. Type 1 Emp 2020 FTE'!$I$12=1,+'13. Type 2 Emp 2020 FTE'!AF798,'13. Type 2 Emp 2020 FTE'!AG798)</f>
        <v>0</v>
      </c>
    </row>
    <row r="792" spans="1:5" x14ac:dyDescent="0.25">
      <c r="A792" s="308">
        <f t="shared" si="12"/>
        <v>781</v>
      </c>
      <c r="B792" s="312" t="str">
        <f>IF(+'12. Type 2 Emp 2020 Comp'!B801=0," ",+'12. Type 2 Emp 2020 Comp'!B801)</f>
        <v xml:space="preserve"> </v>
      </c>
      <c r="C792" s="442" t="str">
        <f>IF(+'12. Type 2 Emp 2020 Comp'!C801=0," ",+'12. Type 2 Emp 2020 Comp'!C801)</f>
        <v xml:space="preserve"> </v>
      </c>
      <c r="D792" s="312">
        <f>+'12. Type 2 Emp 2020 Comp'!AE801</f>
        <v>0</v>
      </c>
      <c r="E792" s="478">
        <f>IF('11. Type 1 Emp 2020 FTE'!$I$12=1,+'13. Type 2 Emp 2020 FTE'!AF799,'13. Type 2 Emp 2020 FTE'!AG799)</f>
        <v>0</v>
      </c>
    </row>
    <row r="793" spans="1:5" x14ac:dyDescent="0.25">
      <c r="A793" s="308">
        <f t="shared" si="12"/>
        <v>782</v>
      </c>
      <c r="B793" s="312" t="str">
        <f>IF(+'12. Type 2 Emp 2020 Comp'!B802=0," ",+'12. Type 2 Emp 2020 Comp'!B802)</f>
        <v xml:space="preserve"> </v>
      </c>
      <c r="C793" s="442" t="str">
        <f>IF(+'12. Type 2 Emp 2020 Comp'!C802=0," ",+'12. Type 2 Emp 2020 Comp'!C802)</f>
        <v xml:space="preserve"> </v>
      </c>
      <c r="D793" s="312">
        <f>+'12. Type 2 Emp 2020 Comp'!AE802</f>
        <v>0</v>
      </c>
      <c r="E793" s="478">
        <f>IF('11. Type 1 Emp 2020 FTE'!$I$12=1,+'13. Type 2 Emp 2020 FTE'!AF800,'13. Type 2 Emp 2020 FTE'!AG800)</f>
        <v>0</v>
      </c>
    </row>
    <row r="794" spans="1:5" x14ac:dyDescent="0.25">
      <c r="A794" s="308">
        <f t="shared" si="12"/>
        <v>783</v>
      </c>
      <c r="B794" s="312" t="str">
        <f>IF(+'12. Type 2 Emp 2020 Comp'!B803=0," ",+'12. Type 2 Emp 2020 Comp'!B803)</f>
        <v xml:space="preserve"> </v>
      </c>
      <c r="C794" s="442" t="str">
        <f>IF(+'12. Type 2 Emp 2020 Comp'!C803=0," ",+'12. Type 2 Emp 2020 Comp'!C803)</f>
        <v xml:space="preserve"> </v>
      </c>
      <c r="D794" s="312">
        <f>+'12. Type 2 Emp 2020 Comp'!AE803</f>
        <v>0</v>
      </c>
      <c r="E794" s="478">
        <f>IF('11. Type 1 Emp 2020 FTE'!$I$12=1,+'13. Type 2 Emp 2020 FTE'!AF801,'13. Type 2 Emp 2020 FTE'!AG801)</f>
        <v>0</v>
      </c>
    </row>
    <row r="795" spans="1:5" x14ac:dyDescent="0.25">
      <c r="A795" s="308">
        <f t="shared" si="12"/>
        <v>784</v>
      </c>
      <c r="B795" s="312" t="str">
        <f>IF(+'12. Type 2 Emp 2020 Comp'!B804=0," ",+'12. Type 2 Emp 2020 Comp'!B804)</f>
        <v xml:space="preserve"> </v>
      </c>
      <c r="C795" s="442" t="str">
        <f>IF(+'12. Type 2 Emp 2020 Comp'!C804=0," ",+'12. Type 2 Emp 2020 Comp'!C804)</f>
        <v xml:space="preserve"> </v>
      </c>
      <c r="D795" s="312">
        <f>+'12. Type 2 Emp 2020 Comp'!AE804</f>
        <v>0</v>
      </c>
      <c r="E795" s="478">
        <f>IF('11. Type 1 Emp 2020 FTE'!$I$12=1,+'13. Type 2 Emp 2020 FTE'!AF802,'13. Type 2 Emp 2020 FTE'!AG802)</f>
        <v>0</v>
      </c>
    </row>
    <row r="796" spans="1:5" x14ac:dyDescent="0.25">
      <c r="A796" s="308">
        <f t="shared" si="12"/>
        <v>785</v>
      </c>
      <c r="B796" s="312" t="str">
        <f>IF(+'12. Type 2 Emp 2020 Comp'!B805=0," ",+'12. Type 2 Emp 2020 Comp'!B805)</f>
        <v xml:space="preserve"> </v>
      </c>
      <c r="C796" s="442" t="str">
        <f>IF(+'12. Type 2 Emp 2020 Comp'!C805=0," ",+'12. Type 2 Emp 2020 Comp'!C805)</f>
        <v xml:space="preserve"> </v>
      </c>
      <c r="D796" s="312">
        <f>+'12. Type 2 Emp 2020 Comp'!AE805</f>
        <v>0</v>
      </c>
      <c r="E796" s="478">
        <f>IF('11. Type 1 Emp 2020 FTE'!$I$12=1,+'13. Type 2 Emp 2020 FTE'!AF803,'13. Type 2 Emp 2020 FTE'!AG803)</f>
        <v>0</v>
      </c>
    </row>
    <row r="797" spans="1:5" x14ac:dyDescent="0.25">
      <c r="A797" s="308">
        <f t="shared" si="12"/>
        <v>786</v>
      </c>
      <c r="B797" s="312" t="str">
        <f>IF(+'12. Type 2 Emp 2020 Comp'!B806=0," ",+'12. Type 2 Emp 2020 Comp'!B806)</f>
        <v xml:space="preserve"> </v>
      </c>
      <c r="C797" s="442" t="str">
        <f>IF(+'12. Type 2 Emp 2020 Comp'!C806=0," ",+'12. Type 2 Emp 2020 Comp'!C806)</f>
        <v xml:space="preserve"> </v>
      </c>
      <c r="D797" s="312">
        <f>+'12. Type 2 Emp 2020 Comp'!AE806</f>
        <v>0</v>
      </c>
      <c r="E797" s="478">
        <f>IF('11. Type 1 Emp 2020 FTE'!$I$12=1,+'13. Type 2 Emp 2020 FTE'!AF804,'13. Type 2 Emp 2020 FTE'!AG804)</f>
        <v>0</v>
      </c>
    </row>
    <row r="798" spans="1:5" x14ac:dyDescent="0.25">
      <c r="A798" s="308">
        <f t="shared" si="12"/>
        <v>787</v>
      </c>
      <c r="B798" s="312" t="str">
        <f>IF(+'12. Type 2 Emp 2020 Comp'!B807=0," ",+'12. Type 2 Emp 2020 Comp'!B807)</f>
        <v xml:space="preserve"> </v>
      </c>
      <c r="C798" s="442" t="str">
        <f>IF(+'12. Type 2 Emp 2020 Comp'!C807=0," ",+'12. Type 2 Emp 2020 Comp'!C807)</f>
        <v xml:space="preserve"> </v>
      </c>
      <c r="D798" s="312">
        <f>+'12. Type 2 Emp 2020 Comp'!AE807</f>
        <v>0</v>
      </c>
      <c r="E798" s="478">
        <f>IF('11. Type 1 Emp 2020 FTE'!$I$12=1,+'13. Type 2 Emp 2020 FTE'!AF805,'13. Type 2 Emp 2020 FTE'!AG805)</f>
        <v>0</v>
      </c>
    </row>
    <row r="799" spans="1:5" x14ac:dyDescent="0.25">
      <c r="A799" s="308">
        <f t="shared" si="12"/>
        <v>788</v>
      </c>
      <c r="B799" s="312" t="str">
        <f>IF(+'12. Type 2 Emp 2020 Comp'!B808=0," ",+'12. Type 2 Emp 2020 Comp'!B808)</f>
        <v xml:space="preserve"> </v>
      </c>
      <c r="C799" s="442" t="str">
        <f>IF(+'12. Type 2 Emp 2020 Comp'!C808=0," ",+'12. Type 2 Emp 2020 Comp'!C808)</f>
        <v xml:space="preserve"> </v>
      </c>
      <c r="D799" s="312">
        <f>+'12. Type 2 Emp 2020 Comp'!AE808</f>
        <v>0</v>
      </c>
      <c r="E799" s="478">
        <f>IF('11. Type 1 Emp 2020 FTE'!$I$12=1,+'13. Type 2 Emp 2020 FTE'!AF806,'13. Type 2 Emp 2020 FTE'!AG806)</f>
        <v>0</v>
      </c>
    </row>
    <row r="800" spans="1:5" x14ac:dyDescent="0.25">
      <c r="A800" s="308">
        <f t="shared" si="12"/>
        <v>789</v>
      </c>
      <c r="B800" s="312" t="str">
        <f>IF(+'12. Type 2 Emp 2020 Comp'!B809=0," ",+'12. Type 2 Emp 2020 Comp'!B809)</f>
        <v xml:space="preserve"> </v>
      </c>
      <c r="C800" s="442" t="str">
        <f>IF(+'12. Type 2 Emp 2020 Comp'!C809=0," ",+'12. Type 2 Emp 2020 Comp'!C809)</f>
        <v xml:space="preserve"> </v>
      </c>
      <c r="D800" s="312">
        <f>+'12. Type 2 Emp 2020 Comp'!AE809</f>
        <v>0</v>
      </c>
      <c r="E800" s="478">
        <f>IF('11. Type 1 Emp 2020 FTE'!$I$12=1,+'13. Type 2 Emp 2020 FTE'!AF807,'13. Type 2 Emp 2020 FTE'!AG807)</f>
        <v>0</v>
      </c>
    </row>
    <row r="801" spans="1:5" x14ac:dyDescent="0.25">
      <c r="A801" s="308">
        <f t="shared" si="12"/>
        <v>790</v>
      </c>
      <c r="B801" s="312" t="str">
        <f>IF(+'12. Type 2 Emp 2020 Comp'!B810=0," ",+'12. Type 2 Emp 2020 Comp'!B810)</f>
        <v xml:space="preserve"> </v>
      </c>
      <c r="C801" s="442" t="str">
        <f>IF(+'12. Type 2 Emp 2020 Comp'!C810=0," ",+'12. Type 2 Emp 2020 Comp'!C810)</f>
        <v xml:space="preserve"> </v>
      </c>
      <c r="D801" s="312">
        <f>+'12. Type 2 Emp 2020 Comp'!AE810</f>
        <v>0</v>
      </c>
      <c r="E801" s="478">
        <f>IF('11. Type 1 Emp 2020 FTE'!$I$12=1,+'13. Type 2 Emp 2020 FTE'!AF808,'13. Type 2 Emp 2020 FTE'!AG808)</f>
        <v>0</v>
      </c>
    </row>
    <row r="802" spans="1:5" x14ac:dyDescent="0.25">
      <c r="A802" s="308">
        <f t="shared" si="12"/>
        <v>791</v>
      </c>
      <c r="B802" s="312" t="str">
        <f>IF(+'12. Type 2 Emp 2020 Comp'!B811=0," ",+'12. Type 2 Emp 2020 Comp'!B811)</f>
        <v xml:space="preserve"> </v>
      </c>
      <c r="C802" s="442" t="str">
        <f>IF(+'12. Type 2 Emp 2020 Comp'!C811=0," ",+'12. Type 2 Emp 2020 Comp'!C811)</f>
        <v xml:space="preserve"> </v>
      </c>
      <c r="D802" s="312">
        <f>+'12. Type 2 Emp 2020 Comp'!AE811</f>
        <v>0</v>
      </c>
      <c r="E802" s="478">
        <f>IF('11. Type 1 Emp 2020 FTE'!$I$12=1,+'13. Type 2 Emp 2020 FTE'!AF809,'13. Type 2 Emp 2020 FTE'!AG809)</f>
        <v>0</v>
      </c>
    </row>
    <row r="803" spans="1:5" x14ac:dyDescent="0.25">
      <c r="A803" s="308">
        <f t="shared" si="12"/>
        <v>792</v>
      </c>
      <c r="B803" s="312" t="str">
        <f>IF(+'12. Type 2 Emp 2020 Comp'!B812=0," ",+'12. Type 2 Emp 2020 Comp'!B812)</f>
        <v xml:space="preserve"> </v>
      </c>
      <c r="C803" s="442" t="str">
        <f>IF(+'12. Type 2 Emp 2020 Comp'!C812=0," ",+'12. Type 2 Emp 2020 Comp'!C812)</f>
        <v xml:space="preserve"> </v>
      </c>
      <c r="D803" s="312">
        <f>+'12. Type 2 Emp 2020 Comp'!AE812</f>
        <v>0</v>
      </c>
      <c r="E803" s="478">
        <f>IF('11. Type 1 Emp 2020 FTE'!$I$12=1,+'13. Type 2 Emp 2020 FTE'!AF810,'13. Type 2 Emp 2020 FTE'!AG810)</f>
        <v>0</v>
      </c>
    </row>
    <row r="804" spans="1:5" x14ac:dyDescent="0.25">
      <c r="A804" s="308">
        <f t="shared" si="12"/>
        <v>793</v>
      </c>
      <c r="B804" s="312" t="str">
        <f>IF(+'12. Type 2 Emp 2020 Comp'!B813=0," ",+'12. Type 2 Emp 2020 Comp'!B813)</f>
        <v xml:space="preserve"> </v>
      </c>
      <c r="C804" s="442" t="str">
        <f>IF(+'12. Type 2 Emp 2020 Comp'!C813=0," ",+'12. Type 2 Emp 2020 Comp'!C813)</f>
        <v xml:space="preserve"> </v>
      </c>
      <c r="D804" s="312">
        <f>+'12. Type 2 Emp 2020 Comp'!AE813</f>
        <v>0</v>
      </c>
      <c r="E804" s="478">
        <f>IF('11. Type 1 Emp 2020 FTE'!$I$12=1,+'13. Type 2 Emp 2020 FTE'!AF811,'13. Type 2 Emp 2020 FTE'!AG811)</f>
        <v>0</v>
      </c>
    </row>
    <row r="805" spans="1:5" x14ac:dyDescent="0.25">
      <c r="A805" s="308">
        <f t="shared" si="12"/>
        <v>794</v>
      </c>
      <c r="B805" s="312" t="str">
        <f>IF(+'12. Type 2 Emp 2020 Comp'!B814=0," ",+'12. Type 2 Emp 2020 Comp'!B814)</f>
        <v xml:space="preserve"> </v>
      </c>
      <c r="C805" s="442" t="str">
        <f>IF(+'12. Type 2 Emp 2020 Comp'!C814=0," ",+'12. Type 2 Emp 2020 Comp'!C814)</f>
        <v xml:space="preserve"> </v>
      </c>
      <c r="D805" s="312">
        <f>+'12. Type 2 Emp 2020 Comp'!AE814</f>
        <v>0</v>
      </c>
      <c r="E805" s="478">
        <f>IF('11. Type 1 Emp 2020 FTE'!$I$12=1,+'13. Type 2 Emp 2020 FTE'!AF812,'13. Type 2 Emp 2020 FTE'!AG812)</f>
        <v>0</v>
      </c>
    </row>
    <row r="806" spans="1:5" x14ac:dyDescent="0.25">
      <c r="A806" s="308">
        <f t="shared" si="12"/>
        <v>795</v>
      </c>
      <c r="B806" s="312" t="str">
        <f>IF(+'12. Type 2 Emp 2020 Comp'!B815=0," ",+'12. Type 2 Emp 2020 Comp'!B815)</f>
        <v xml:space="preserve"> </v>
      </c>
      <c r="C806" s="442" t="str">
        <f>IF(+'12. Type 2 Emp 2020 Comp'!C815=0," ",+'12. Type 2 Emp 2020 Comp'!C815)</f>
        <v xml:space="preserve"> </v>
      </c>
      <c r="D806" s="312">
        <f>+'12. Type 2 Emp 2020 Comp'!AE815</f>
        <v>0</v>
      </c>
      <c r="E806" s="478">
        <f>IF('11. Type 1 Emp 2020 FTE'!$I$12=1,+'13. Type 2 Emp 2020 FTE'!AF813,'13. Type 2 Emp 2020 FTE'!AG813)</f>
        <v>0</v>
      </c>
    </row>
    <row r="807" spans="1:5" x14ac:dyDescent="0.25">
      <c r="A807" s="308">
        <f t="shared" si="12"/>
        <v>796</v>
      </c>
      <c r="B807" s="312" t="str">
        <f>IF(+'12. Type 2 Emp 2020 Comp'!B816=0," ",+'12. Type 2 Emp 2020 Comp'!B816)</f>
        <v xml:space="preserve"> </v>
      </c>
      <c r="C807" s="442" t="str">
        <f>IF(+'12. Type 2 Emp 2020 Comp'!C816=0," ",+'12. Type 2 Emp 2020 Comp'!C816)</f>
        <v xml:space="preserve"> </v>
      </c>
      <c r="D807" s="312">
        <f>+'12. Type 2 Emp 2020 Comp'!AE816</f>
        <v>0</v>
      </c>
      <c r="E807" s="478">
        <f>IF('11. Type 1 Emp 2020 FTE'!$I$12=1,+'13. Type 2 Emp 2020 FTE'!AF814,'13. Type 2 Emp 2020 FTE'!AG814)</f>
        <v>0</v>
      </c>
    </row>
    <row r="808" spans="1:5" x14ac:dyDescent="0.25">
      <c r="A808" s="308">
        <f t="shared" si="12"/>
        <v>797</v>
      </c>
      <c r="B808" s="312" t="str">
        <f>IF(+'12. Type 2 Emp 2020 Comp'!B817=0," ",+'12. Type 2 Emp 2020 Comp'!B817)</f>
        <v xml:space="preserve"> </v>
      </c>
      <c r="C808" s="442" t="str">
        <f>IF(+'12. Type 2 Emp 2020 Comp'!C817=0," ",+'12. Type 2 Emp 2020 Comp'!C817)</f>
        <v xml:space="preserve"> </v>
      </c>
      <c r="D808" s="312">
        <f>+'12. Type 2 Emp 2020 Comp'!AE817</f>
        <v>0</v>
      </c>
      <c r="E808" s="478">
        <f>IF('11. Type 1 Emp 2020 FTE'!$I$12=1,+'13. Type 2 Emp 2020 FTE'!AF815,'13. Type 2 Emp 2020 FTE'!AG815)</f>
        <v>0</v>
      </c>
    </row>
    <row r="809" spans="1:5" x14ac:dyDescent="0.25">
      <c r="A809" s="308">
        <f t="shared" si="12"/>
        <v>798</v>
      </c>
      <c r="B809" s="312" t="str">
        <f>IF(+'12. Type 2 Emp 2020 Comp'!B818=0," ",+'12. Type 2 Emp 2020 Comp'!B818)</f>
        <v xml:space="preserve"> </v>
      </c>
      <c r="C809" s="442" t="str">
        <f>IF(+'12. Type 2 Emp 2020 Comp'!C818=0," ",+'12. Type 2 Emp 2020 Comp'!C818)</f>
        <v xml:space="preserve"> </v>
      </c>
      <c r="D809" s="312">
        <f>+'12. Type 2 Emp 2020 Comp'!AE818</f>
        <v>0</v>
      </c>
      <c r="E809" s="478">
        <f>IF('11. Type 1 Emp 2020 FTE'!$I$12=1,+'13. Type 2 Emp 2020 FTE'!AF816,'13. Type 2 Emp 2020 FTE'!AG816)</f>
        <v>0</v>
      </c>
    </row>
    <row r="810" spans="1:5" x14ac:dyDescent="0.25">
      <c r="A810" s="308">
        <f t="shared" si="12"/>
        <v>799</v>
      </c>
      <c r="B810" s="312" t="str">
        <f>IF(+'12. Type 2 Emp 2020 Comp'!B819=0," ",+'12. Type 2 Emp 2020 Comp'!B819)</f>
        <v xml:space="preserve"> </v>
      </c>
      <c r="C810" s="442" t="str">
        <f>IF(+'12. Type 2 Emp 2020 Comp'!C819=0," ",+'12. Type 2 Emp 2020 Comp'!C819)</f>
        <v xml:space="preserve"> </v>
      </c>
      <c r="D810" s="312">
        <f>+'12. Type 2 Emp 2020 Comp'!AE819</f>
        <v>0</v>
      </c>
      <c r="E810" s="478">
        <f>IF('11. Type 1 Emp 2020 FTE'!$I$12=1,+'13. Type 2 Emp 2020 FTE'!AF817,'13. Type 2 Emp 2020 FTE'!AG817)</f>
        <v>0</v>
      </c>
    </row>
    <row r="811" spans="1:5" x14ac:dyDescent="0.25">
      <c r="A811" s="308">
        <f t="shared" si="12"/>
        <v>800</v>
      </c>
      <c r="B811" s="312" t="str">
        <f>IF(+'12. Type 2 Emp 2020 Comp'!B820=0," ",+'12. Type 2 Emp 2020 Comp'!B820)</f>
        <v xml:space="preserve"> </v>
      </c>
      <c r="C811" s="442" t="str">
        <f>IF(+'12. Type 2 Emp 2020 Comp'!C820=0," ",+'12. Type 2 Emp 2020 Comp'!C820)</f>
        <v xml:space="preserve"> </v>
      </c>
      <c r="D811" s="312">
        <f>+'12. Type 2 Emp 2020 Comp'!AE820</f>
        <v>0</v>
      </c>
      <c r="E811" s="478">
        <f>IF('11. Type 1 Emp 2020 FTE'!$I$12=1,+'13. Type 2 Emp 2020 FTE'!AF818,'13. Type 2 Emp 2020 FTE'!AG818)</f>
        <v>0</v>
      </c>
    </row>
    <row r="812" spans="1:5" x14ac:dyDescent="0.25">
      <c r="A812" s="308">
        <f t="shared" si="12"/>
        <v>801</v>
      </c>
      <c r="B812" s="312" t="str">
        <f>IF(+'12. Type 2 Emp 2020 Comp'!B821=0," ",+'12. Type 2 Emp 2020 Comp'!B821)</f>
        <v xml:space="preserve"> </v>
      </c>
      <c r="C812" s="442" t="str">
        <f>IF(+'12. Type 2 Emp 2020 Comp'!C821=0," ",+'12. Type 2 Emp 2020 Comp'!C821)</f>
        <v xml:space="preserve"> </v>
      </c>
      <c r="D812" s="312">
        <f>+'12. Type 2 Emp 2020 Comp'!AE821</f>
        <v>0</v>
      </c>
      <c r="E812" s="478">
        <f>IF('11. Type 1 Emp 2020 FTE'!$I$12=1,+'13. Type 2 Emp 2020 FTE'!AF819,'13. Type 2 Emp 2020 FTE'!AG819)</f>
        <v>0</v>
      </c>
    </row>
    <row r="813" spans="1:5" x14ac:dyDescent="0.25">
      <c r="A813" s="308">
        <f t="shared" si="12"/>
        <v>802</v>
      </c>
      <c r="B813" s="312" t="str">
        <f>IF(+'12. Type 2 Emp 2020 Comp'!B822=0," ",+'12. Type 2 Emp 2020 Comp'!B822)</f>
        <v xml:space="preserve"> </v>
      </c>
      <c r="C813" s="442" t="str">
        <f>IF(+'12. Type 2 Emp 2020 Comp'!C822=0," ",+'12. Type 2 Emp 2020 Comp'!C822)</f>
        <v xml:space="preserve"> </v>
      </c>
      <c r="D813" s="312">
        <f>+'12. Type 2 Emp 2020 Comp'!AE822</f>
        <v>0</v>
      </c>
      <c r="E813" s="478">
        <f>IF('11. Type 1 Emp 2020 FTE'!$I$12=1,+'13. Type 2 Emp 2020 FTE'!AF820,'13. Type 2 Emp 2020 FTE'!AG820)</f>
        <v>0</v>
      </c>
    </row>
    <row r="814" spans="1:5" x14ac:dyDescent="0.25">
      <c r="A814" s="308">
        <f t="shared" si="12"/>
        <v>803</v>
      </c>
      <c r="B814" s="312" t="str">
        <f>IF(+'12. Type 2 Emp 2020 Comp'!B823=0," ",+'12. Type 2 Emp 2020 Comp'!B823)</f>
        <v xml:space="preserve"> </v>
      </c>
      <c r="C814" s="442" t="str">
        <f>IF(+'12. Type 2 Emp 2020 Comp'!C823=0," ",+'12. Type 2 Emp 2020 Comp'!C823)</f>
        <v xml:space="preserve"> </v>
      </c>
      <c r="D814" s="312">
        <f>+'12. Type 2 Emp 2020 Comp'!AE823</f>
        <v>0</v>
      </c>
      <c r="E814" s="478">
        <f>IF('11. Type 1 Emp 2020 FTE'!$I$12=1,+'13. Type 2 Emp 2020 FTE'!AF821,'13. Type 2 Emp 2020 FTE'!AG821)</f>
        <v>0</v>
      </c>
    </row>
    <row r="815" spans="1:5" x14ac:dyDescent="0.25">
      <c r="A815" s="308">
        <f t="shared" si="12"/>
        <v>804</v>
      </c>
      <c r="B815" s="312" t="str">
        <f>IF(+'12. Type 2 Emp 2020 Comp'!B824=0," ",+'12. Type 2 Emp 2020 Comp'!B824)</f>
        <v xml:space="preserve"> </v>
      </c>
      <c r="C815" s="442" t="str">
        <f>IF(+'12. Type 2 Emp 2020 Comp'!C824=0," ",+'12. Type 2 Emp 2020 Comp'!C824)</f>
        <v xml:space="preserve"> </v>
      </c>
      <c r="D815" s="312">
        <f>+'12. Type 2 Emp 2020 Comp'!AE824</f>
        <v>0</v>
      </c>
      <c r="E815" s="478">
        <f>IF('11. Type 1 Emp 2020 FTE'!$I$12=1,+'13. Type 2 Emp 2020 FTE'!AF822,'13. Type 2 Emp 2020 FTE'!AG822)</f>
        <v>0</v>
      </c>
    </row>
    <row r="816" spans="1:5" x14ac:dyDescent="0.25">
      <c r="A816" s="308">
        <f t="shared" si="12"/>
        <v>805</v>
      </c>
      <c r="B816" s="312" t="str">
        <f>IF(+'12. Type 2 Emp 2020 Comp'!B825=0," ",+'12. Type 2 Emp 2020 Comp'!B825)</f>
        <v xml:space="preserve"> </v>
      </c>
      <c r="C816" s="442" t="str">
        <f>IF(+'12. Type 2 Emp 2020 Comp'!C825=0," ",+'12. Type 2 Emp 2020 Comp'!C825)</f>
        <v xml:space="preserve"> </v>
      </c>
      <c r="D816" s="312">
        <f>+'12. Type 2 Emp 2020 Comp'!AE825</f>
        <v>0</v>
      </c>
      <c r="E816" s="478">
        <f>IF('11. Type 1 Emp 2020 FTE'!$I$12=1,+'13. Type 2 Emp 2020 FTE'!AF823,'13. Type 2 Emp 2020 FTE'!AG823)</f>
        <v>0</v>
      </c>
    </row>
    <row r="817" spans="1:5" x14ac:dyDescent="0.25">
      <c r="A817" s="308">
        <f t="shared" si="12"/>
        <v>806</v>
      </c>
      <c r="B817" s="312" t="str">
        <f>IF(+'12. Type 2 Emp 2020 Comp'!B826=0," ",+'12. Type 2 Emp 2020 Comp'!B826)</f>
        <v xml:space="preserve"> </v>
      </c>
      <c r="C817" s="442" t="str">
        <f>IF(+'12. Type 2 Emp 2020 Comp'!C826=0," ",+'12. Type 2 Emp 2020 Comp'!C826)</f>
        <v xml:space="preserve"> </v>
      </c>
      <c r="D817" s="312">
        <f>+'12. Type 2 Emp 2020 Comp'!AE826</f>
        <v>0</v>
      </c>
      <c r="E817" s="478">
        <f>IF('11. Type 1 Emp 2020 FTE'!$I$12=1,+'13. Type 2 Emp 2020 FTE'!AF824,'13. Type 2 Emp 2020 FTE'!AG824)</f>
        <v>0</v>
      </c>
    </row>
    <row r="818" spans="1:5" x14ac:dyDescent="0.25">
      <c r="A818" s="308">
        <f t="shared" si="12"/>
        <v>807</v>
      </c>
      <c r="B818" s="312" t="str">
        <f>IF(+'12. Type 2 Emp 2020 Comp'!B827=0," ",+'12. Type 2 Emp 2020 Comp'!B827)</f>
        <v xml:space="preserve"> </v>
      </c>
      <c r="C818" s="442" t="str">
        <f>IF(+'12. Type 2 Emp 2020 Comp'!C827=0," ",+'12. Type 2 Emp 2020 Comp'!C827)</f>
        <v xml:space="preserve"> </v>
      </c>
      <c r="D818" s="312">
        <f>+'12. Type 2 Emp 2020 Comp'!AE827</f>
        <v>0</v>
      </c>
      <c r="E818" s="478">
        <f>IF('11. Type 1 Emp 2020 FTE'!$I$12=1,+'13. Type 2 Emp 2020 FTE'!AF825,'13. Type 2 Emp 2020 FTE'!AG825)</f>
        <v>0</v>
      </c>
    </row>
    <row r="819" spans="1:5" x14ac:dyDescent="0.25">
      <c r="A819" s="308">
        <f t="shared" si="12"/>
        <v>808</v>
      </c>
      <c r="B819" s="312" t="str">
        <f>IF(+'12. Type 2 Emp 2020 Comp'!B828=0," ",+'12. Type 2 Emp 2020 Comp'!B828)</f>
        <v xml:space="preserve"> </v>
      </c>
      <c r="C819" s="442" t="str">
        <f>IF(+'12. Type 2 Emp 2020 Comp'!C828=0," ",+'12. Type 2 Emp 2020 Comp'!C828)</f>
        <v xml:space="preserve"> </v>
      </c>
      <c r="D819" s="312">
        <f>+'12. Type 2 Emp 2020 Comp'!AE828</f>
        <v>0</v>
      </c>
      <c r="E819" s="478">
        <f>IF('11. Type 1 Emp 2020 FTE'!$I$12=1,+'13. Type 2 Emp 2020 FTE'!AF826,'13. Type 2 Emp 2020 FTE'!AG826)</f>
        <v>0</v>
      </c>
    </row>
    <row r="820" spans="1:5" x14ac:dyDescent="0.25">
      <c r="A820" s="308">
        <f t="shared" si="12"/>
        <v>809</v>
      </c>
      <c r="B820" s="312" t="str">
        <f>IF(+'12. Type 2 Emp 2020 Comp'!B829=0," ",+'12. Type 2 Emp 2020 Comp'!B829)</f>
        <v xml:space="preserve"> </v>
      </c>
      <c r="C820" s="442" t="str">
        <f>IF(+'12. Type 2 Emp 2020 Comp'!C829=0," ",+'12. Type 2 Emp 2020 Comp'!C829)</f>
        <v xml:space="preserve"> </v>
      </c>
      <c r="D820" s="312">
        <f>+'12. Type 2 Emp 2020 Comp'!AE829</f>
        <v>0</v>
      </c>
      <c r="E820" s="478">
        <f>IF('11. Type 1 Emp 2020 FTE'!$I$12=1,+'13. Type 2 Emp 2020 FTE'!AF827,'13. Type 2 Emp 2020 FTE'!AG827)</f>
        <v>0</v>
      </c>
    </row>
    <row r="821" spans="1:5" x14ac:dyDescent="0.25">
      <c r="A821" s="308">
        <f t="shared" si="12"/>
        <v>810</v>
      </c>
      <c r="B821" s="312" t="str">
        <f>IF(+'12. Type 2 Emp 2020 Comp'!B830=0," ",+'12. Type 2 Emp 2020 Comp'!B830)</f>
        <v xml:space="preserve"> </v>
      </c>
      <c r="C821" s="442" t="str">
        <f>IF(+'12. Type 2 Emp 2020 Comp'!C830=0," ",+'12. Type 2 Emp 2020 Comp'!C830)</f>
        <v xml:space="preserve"> </v>
      </c>
      <c r="D821" s="312">
        <f>+'12. Type 2 Emp 2020 Comp'!AE830</f>
        <v>0</v>
      </c>
      <c r="E821" s="478">
        <f>IF('11. Type 1 Emp 2020 FTE'!$I$12=1,+'13. Type 2 Emp 2020 FTE'!AF828,'13. Type 2 Emp 2020 FTE'!AG828)</f>
        <v>0</v>
      </c>
    </row>
    <row r="822" spans="1:5" x14ac:dyDescent="0.25">
      <c r="A822" s="308">
        <f t="shared" si="12"/>
        <v>811</v>
      </c>
      <c r="B822" s="312" t="str">
        <f>IF(+'12. Type 2 Emp 2020 Comp'!B831=0," ",+'12. Type 2 Emp 2020 Comp'!B831)</f>
        <v xml:space="preserve"> </v>
      </c>
      <c r="C822" s="442" t="str">
        <f>IF(+'12. Type 2 Emp 2020 Comp'!C831=0," ",+'12. Type 2 Emp 2020 Comp'!C831)</f>
        <v xml:space="preserve"> </v>
      </c>
      <c r="D822" s="312">
        <f>+'12. Type 2 Emp 2020 Comp'!AE831</f>
        <v>0</v>
      </c>
      <c r="E822" s="478">
        <f>IF('11. Type 1 Emp 2020 FTE'!$I$12=1,+'13. Type 2 Emp 2020 FTE'!AF829,'13. Type 2 Emp 2020 FTE'!AG829)</f>
        <v>0</v>
      </c>
    </row>
    <row r="823" spans="1:5" x14ac:dyDescent="0.25">
      <c r="A823" s="308">
        <f t="shared" si="12"/>
        <v>812</v>
      </c>
      <c r="B823" s="312" t="str">
        <f>IF(+'12. Type 2 Emp 2020 Comp'!B832=0," ",+'12. Type 2 Emp 2020 Comp'!B832)</f>
        <v xml:space="preserve"> </v>
      </c>
      <c r="C823" s="442" t="str">
        <f>IF(+'12. Type 2 Emp 2020 Comp'!C832=0," ",+'12. Type 2 Emp 2020 Comp'!C832)</f>
        <v xml:space="preserve"> </v>
      </c>
      <c r="D823" s="312">
        <f>+'12. Type 2 Emp 2020 Comp'!AE832</f>
        <v>0</v>
      </c>
      <c r="E823" s="478">
        <f>IF('11. Type 1 Emp 2020 FTE'!$I$12=1,+'13. Type 2 Emp 2020 FTE'!AF830,'13. Type 2 Emp 2020 FTE'!AG830)</f>
        <v>0</v>
      </c>
    </row>
    <row r="824" spans="1:5" x14ac:dyDescent="0.25">
      <c r="A824" s="308">
        <f t="shared" si="12"/>
        <v>813</v>
      </c>
      <c r="B824" s="312" t="str">
        <f>IF(+'12. Type 2 Emp 2020 Comp'!B833=0," ",+'12. Type 2 Emp 2020 Comp'!B833)</f>
        <v xml:space="preserve"> </v>
      </c>
      <c r="C824" s="442" t="str">
        <f>IF(+'12. Type 2 Emp 2020 Comp'!C833=0," ",+'12. Type 2 Emp 2020 Comp'!C833)</f>
        <v xml:space="preserve"> </v>
      </c>
      <c r="D824" s="312">
        <f>+'12. Type 2 Emp 2020 Comp'!AE833</f>
        <v>0</v>
      </c>
      <c r="E824" s="478">
        <f>IF('11. Type 1 Emp 2020 FTE'!$I$12=1,+'13. Type 2 Emp 2020 FTE'!AF831,'13. Type 2 Emp 2020 FTE'!AG831)</f>
        <v>0</v>
      </c>
    </row>
    <row r="825" spans="1:5" x14ac:dyDescent="0.25">
      <c r="A825" s="308">
        <f t="shared" si="12"/>
        <v>814</v>
      </c>
      <c r="B825" s="312" t="str">
        <f>IF(+'12. Type 2 Emp 2020 Comp'!B834=0," ",+'12. Type 2 Emp 2020 Comp'!B834)</f>
        <v xml:space="preserve"> </v>
      </c>
      <c r="C825" s="442" t="str">
        <f>IF(+'12. Type 2 Emp 2020 Comp'!C834=0," ",+'12. Type 2 Emp 2020 Comp'!C834)</f>
        <v xml:space="preserve"> </v>
      </c>
      <c r="D825" s="312">
        <f>+'12. Type 2 Emp 2020 Comp'!AE834</f>
        <v>0</v>
      </c>
      <c r="E825" s="478">
        <f>IF('11. Type 1 Emp 2020 FTE'!$I$12=1,+'13. Type 2 Emp 2020 FTE'!AF832,'13. Type 2 Emp 2020 FTE'!AG832)</f>
        <v>0</v>
      </c>
    </row>
    <row r="826" spans="1:5" x14ac:dyDescent="0.25">
      <c r="A826" s="308">
        <f t="shared" si="12"/>
        <v>815</v>
      </c>
      <c r="B826" s="312" t="str">
        <f>IF(+'12. Type 2 Emp 2020 Comp'!B835=0," ",+'12. Type 2 Emp 2020 Comp'!B835)</f>
        <v xml:space="preserve"> </v>
      </c>
      <c r="C826" s="442" t="str">
        <f>IF(+'12. Type 2 Emp 2020 Comp'!C835=0," ",+'12. Type 2 Emp 2020 Comp'!C835)</f>
        <v xml:space="preserve"> </v>
      </c>
      <c r="D826" s="312">
        <f>+'12. Type 2 Emp 2020 Comp'!AE835</f>
        <v>0</v>
      </c>
      <c r="E826" s="478">
        <f>IF('11. Type 1 Emp 2020 FTE'!$I$12=1,+'13. Type 2 Emp 2020 FTE'!AF833,'13. Type 2 Emp 2020 FTE'!AG833)</f>
        <v>0</v>
      </c>
    </row>
    <row r="827" spans="1:5" x14ac:dyDescent="0.25">
      <c r="A827" s="308">
        <f t="shared" si="12"/>
        <v>816</v>
      </c>
      <c r="B827" s="312" t="str">
        <f>IF(+'12. Type 2 Emp 2020 Comp'!B836=0," ",+'12. Type 2 Emp 2020 Comp'!B836)</f>
        <v xml:space="preserve"> </v>
      </c>
      <c r="C827" s="442" t="str">
        <f>IF(+'12. Type 2 Emp 2020 Comp'!C836=0," ",+'12. Type 2 Emp 2020 Comp'!C836)</f>
        <v xml:space="preserve"> </v>
      </c>
      <c r="D827" s="312">
        <f>+'12. Type 2 Emp 2020 Comp'!AE836</f>
        <v>0</v>
      </c>
      <c r="E827" s="478">
        <f>IF('11. Type 1 Emp 2020 FTE'!$I$12=1,+'13. Type 2 Emp 2020 FTE'!AF834,'13. Type 2 Emp 2020 FTE'!AG834)</f>
        <v>0</v>
      </c>
    </row>
    <row r="828" spans="1:5" x14ac:dyDescent="0.25">
      <c r="A828" s="308">
        <f t="shared" si="12"/>
        <v>817</v>
      </c>
      <c r="B828" s="312" t="str">
        <f>IF(+'12. Type 2 Emp 2020 Comp'!B837=0," ",+'12. Type 2 Emp 2020 Comp'!B837)</f>
        <v xml:space="preserve"> </v>
      </c>
      <c r="C828" s="442" t="str">
        <f>IF(+'12. Type 2 Emp 2020 Comp'!C837=0," ",+'12. Type 2 Emp 2020 Comp'!C837)</f>
        <v xml:space="preserve"> </v>
      </c>
      <c r="D828" s="312">
        <f>+'12. Type 2 Emp 2020 Comp'!AE837</f>
        <v>0</v>
      </c>
      <c r="E828" s="478">
        <f>IF('11. Type 1 Emp 2020 FTE'!$I$12=1,+'13. Type 2 Emp 2020 FTE'!AF835,'13. Type 2 Emp 2020 FTE'!AG835)</f>
        <v>0</v>
      </c>
    </row>
    <row r="829" spans="1:5" x14ac:dyDescent="0.25">
      <c r="A829" s="308">
        <f t="shared" si="12"/>
        <v>818</v>
      </c>
      <c r="B829" s="312" t="str">
        <f>IF(+'12. Type 2 Emp 2020 Comp'!B838=0," ",+'12. Type 2 Emp 2020 Comp'!B838)</f>
        <v xml:space="preserve"> </v>
      </c>
      <c r="C829" s="442" t="str">
        <f>IF(+'12. Type 2 Emp 2020 Comp'!C838=0," ",+'12. Type 2 Emp 2020 Comp'!C838)</f>
        <v xml:space="preserve"> </v>
      </c>
      <c r="D829" s="312">
        <f>+'12. Type 2 Emp 2020 Comp'!AE838</f>
        <v>0</v>
      </c>
      <c r="E829" s="478">
        <f>IF('11. Type 1 Emp 2020 FTE'!$I$12=1,+'13. Type 2 Emp 2020 FTE'!AF836,'13. Type 2 Emp 2020 FTE'!AG836)</f>
        <v>0</v>
      </c>
    </row>
    <row r="830" spans="1:5" x14ac:dyDescent="0.25">
      <c r="A830" s="308">
        <f t="shared" si="12"/>
        <v>819</v>
      </c>
      <c r="B830" s="312" t="str">
        <f>IF(+'12. Type 2 Emp 2020 Comp'!B839=0," ",+'12. Type 2 Emp 2020 Comp'!B839)</f>
        <v xml:space="preserve"> </v>
      </c>
      <c r="C830" s="442" t="str">
        <f>IF(+'12. Type 2 Emp 2020 Comp'!C839=0," ",+'12. Type 2 Emp 2020 Comp'!C839)</f>
        <v xml:space="preserve"> </v>
      </c>
      <c r="D830" s="312">
        <f>+'12. Type 2 Emp 2020 Comp'!AE839</f>
        <v>0</v>
      </c>
      <c r="E830" s="478">
        <f>IF('11. Type 1 Emp 2020 FTE'!$I$12=1,+'13. Type 2 Emp 2020 FTE'!AF837,'13. Type 2 Emp 2020 FTE'!AG837)</f>
        <v>0</v>
      </c>
    </row>
    <row r="831" spans="1:5" x14ac:dyDescent="0.25">
      <c r="A831" s="308">
        <f t="shared" si="12"/>
        <v>820</v>
      </c>
      <c r="B831" s="312" t="str">
        <f>IF(+'12. Type 2 Emp 2020 Comp'!B840=0," ",+'12. Type 2 Emp 2020 Comp'!B840)</f>
        <v xml:space="preserve"> </v>
      </c>
      <c r="C831" s="442" t="str">
        <f>IF(+'12. Type 2 Emp 2020 Comp'!C840=0," ",+'12. Type 2 Emp 2020 Comp'!C840)</f>
        <v xml:space="preserve"> </v>
      </c>
      <c r="D831" s="312">
        <f>+'12. Type 2 Emp 2020 Comp'!AE840</f>
        <v>0</v>
      </c>
      <c r="E831" s="478">
        <f>IF('11. Type 1 Emp 2020 FTE'!$I$12=1,+'13. Type 2 Emp 2020 FTE'!AF838,'13. Type 2 Emp 2020 FTE'!AG838)</f>
        <v>0</v>
      </c>
    </row>
    <row r="832" spans="1:5" x14ac:dyDescent="0.25">
      <c r="A832" s="308">
        <f t="shared" si="12"/>
        <v>821</v>
      </c>
      <c r="B832" s="312" t="str">
        <f>IF(+'12. Type 2 Emp 2020 Comp'!B841=0," ",+'12. Type 2 Emp 2020 Comp'!B841)</f>
        <v xml:space="preserve"> </v>
      </c>
      <c r="C832" s="442" t="str">
        <f>IF(+'12. Type 2 Emp 2020 Comp'!C841=0," ",+'12. Type 2 Emp 2020 Comp'!C841)</f>
        <v xml:space="preserve"> </v>
      </c>
      <c r="D832" s="312">
        <f>+'12. Type 2 Emp 2020 Comp'!AE841</f>
        <v>0</v>
      </c>
      <c r="E832" s="478">
        <f>IF('11. Type 1 Emp 2020 FTE'!$I$12=1,+'13. Type 2 Emp 2020 FTE'!AF839,'13. Type 2 Emp 2020 FTE'!AG839)</f>
        <v>0</v>
      </c>
    </row>
    <row r="833" spans="1:5" x14ac:dyDescent="0.25">
      <c r="A833" s="308">
        <f t="shared" si="12"/>
        <v>822</v>
      </c>
      <c r="B833" s="312" t="str">
        <f>IF(+'12. Type 2 Emp 2020 Comp'!B842=0," ",+'12. Type 2 Emp 2020 Comp'!B842)</f>
        <v xml:space="preserve"> </v>
      </c>
      <c r="C833" s="442" t="str">
        <f>IF(+'12. Type 2 Emp 2020 Comp'!C842=0," ",+'12. Type 2 Emp 2020 Comp'!C842)</f>
        <v xml:space="preserve"> </v>
      </c>
      <c r="D833" s="312">
        <f>+'12. Type 2 Emp 2020 Comp'!AE842</f>
        <v>0</v>
      </c>
      <c r="E833" s="478">
        <f>IF('11. Type 1 Emp 2020 FTE'!$I$12=1,+'13. Type 2 Emp 2020 FTE'!AF840,'13. Type 2 Emp 2020 FTE'!AG840)</f>
        <v>0</v>
      </c>
    </row>
    <row r="834" spans="1:5" x14ac:dyDescent="0.25">
      <c r="A834" s="308">
        <f t="shared" si="12"/>
        <v>823</v>
      </c>
      <c r="B834" s="312" t="str">
        <f>IF(+'12. Type 2 Emp 2020 Comp'!B843=0," ",+'12. Type 2 Emp 2020 Comp'!B843)</f>
        <v xml:space="preserve"> </v>
      </c>
      <c r="C834" s="442" t="str">
        <f>IF(+'12. Type 2 Emp 2020 Comp'!C843=0," ",+'12. Type 2 Emp 2020 Comp'!C843)</f>
        <v xml:space="preserve"> </v>
      </c>
      <c r="D834" s="312">
        <f>+'12. Type 2 Emp 2020 Comp'!AE843</f>
        <v>0</v>
      </c>
      <c r="E834" s="478">
        <f>IF('11. Type 1 Emp 2020 FTE'!$I$12=1,+'13. Type 2 Emp 2020 FTE'!AF841,'13. Type 2 Emp 2020 FTE'!AG841)</f>
        <v>0</v>
      </c>
    </row>
    <row r="835" spans="1:5" x14ac:dyDescent="0.25">
      <c r="A835" s="308">
        <f t="shared" si="12"/>
        <v>824</v>
      </c>
      <c r="B835" s="312" t="str">
        <f>IF(+'12. Type 2 Emp 2020 Comp'!B844=0," ",+'12. Type 2 Emp 2020 Comp'!B844)</f>
        <v xml:space="preserve"> </v>
      </c>
      <c r="C835" s="442" t="str">
        <f>IF(+'12. Type 2 Emp 2020 Comp'!C844=0," ",+'12. Type 2 Emp 2020 Comp'!C844)</f>
        <v xml:space="preserve"> </v>
      </c>
      <c r="D835" s="312">
        <f>+'12. Type 2 Emp 2020 Comp'!AE844</f>
        <v>0</v>
      </c>
      <c r="E835" s="478">
        <f>IF('11. Type 1 Emp 2020 FTE'!$I$12=1,+'13. Type 2 Emp 2020 FTE'!AF842,'13. Type 2 Emp 2020 FTE'!AG842)</f>
        <v>0</v>
      </c>
    </row>
    <row r="836" spans="1:5" x14ac:dyDescent="0.25">
      <c r="A836" s="308">
        <f t="shared" si="12"/>
        <v>825</v>
      </c>
      <c r="B836" s="312" t="str">
        <f>IF(+'12. Type 2 Emp 2020 Comp'!B845=0," ",+'12. Type 2 Emp 2020 Comp'!B845)</f>
        <v xml:space="preserve"> </v>
      </c>
      <c r="C836" s="442" t="str">
        <f>IF(+'12. Type 2 Emp 2020 Comp'!C845=0," ",+'12. Type 2 Emp 2020 Comp'!C845)</f>
        <v xml:space="preserve"> </v>
      </c>
      <c r="D836" s="312">
        <f>+'12. Type 2 Emp 2020 Comp'!AE845</f>
        <v>0</v>
      </c>
      <c r="E836" s="478">
        <f>IF('11. Type 1 Emp 2020 FTE'!$I$12=1,+'13. Type 2 Emp 2020 FTE'!AF843,'13. Type 2 Emp 2020 FTE'!AG843)</f>
        <v>0</v>
      </c>
    </row>
    <row r="837" spans="1:5" x14ac:dyDescent="0.25">
      <c r="A837" s="308">
        <f t="shared" si="12"/>
        <v>826</v>
      </c>
      <c r="B837" s="312" t="str">
        <f>IF(+'12. Type 2 Emp 2020 Comp'!B846=0," ",+'12. Type 2 Emp 2020 Comp'!B846)</f>
        <v xml:space="preserve"> </v>
      </c>
      <c r="C837" s="442" t="str">
        <f>IF(+'12. Type 2 Emp 2020 Comp'!C846=0," ",+'12. Type 2 Emp 2020 Comp'!C846)</f>
        <v xml:space="preserve"> </v>
      </c>
      <c r="D837" s="312">
        <f>+'12. Type 2 Emp 2020 Comp'!AE846</f>
        <v>0</v>
      </c>
      <c r="E837" s="478">
        <f>IF('11. Type 1 Emp 2020 FTE'!$I$12=1,+'13. Type 2 Emp 2020 FTE'!AF844,'13. Type 2 Emp 2020 FTE'!AG844)</f>
        <v>0</v>
      </c>
    </row>
    <row r="838" spans="1:5" x14ac:dyDescent="0.25">
      <c r="A838" s="308">
        <f t="shared" si="12"/>
        <v>827</v>
      </c>
      <c r="B838" s="312" t="str">
        <f>IF(+'12. Type 2 Emp 2020 Comp'!B847=0," ",+'12. Type 2 Emp 2020 Comp'!B847)</f>
        <v xml:space="preserve"> </v>
      </c>
      <c r="C838" s="442" t="str">
        <f>IF(+'12. Type 2 Emp 2020 Comp'!C847=0," ",+'12. Type 2 Emp 2020 Comp'!C847)</f>
        <v xml:space="preserve"> </v>
      </c>
      <c r="D838" s="312">
        <f>+'12. Type 2 Emp 2020 Comp'!AE847</f>
        <v>0</v>
      </c>
      <c r="E838" s="478">
        <f>IF('11. Type 1 Emp 2020 FTE'!$I$12=1,+'13. Type 2 Emp 2020 FTE'!AF845,'13. Type 2 Emp 2020 FTE'!AG845)</f>
        <v>0</v>
      </c>
    </row>
    <row r="839" spans="1:5" x14ac:dyDescent="0.25">
      <c r="A839" s="308">
        <f t="shared" si="12"/>
        <v>828</v>
      </c>
      <c r="B839" s="312" t="str">
        <f>IF(+'12. Type 2 Emp 2020 Comp'!B848=0," ",+'12. Type 2 Emp 2020 Comp'!B848)</f>
        <v xml:space="preserve"> </v>
      </c>
      <c r="C839" s="442" t="str">
        <f>IF(+'12. Type 2 Emp 2020 Comp'!C848=0," ",+'12. Type 2 Emp 2020 Comp'!C848)</f>
        <v xml:space="preserve"> </v>
      </c>
      <c r="D839" s="312">
        <f>+'12. Type 2 Emp 2020 Comp'!AE848</f>
        <v>0</v>
      </c>
      <c r="E839" s="478">
        <f>IF('11. Type 1 Emp 2020 FTE'!$I$12=1,+'13. Type 2 Emp 2020 FTE'!AF846,'13. Type 2 Emp 2020 FTE'!AG846)</f>
        <v>0</v>
      </c>
    </row>
    <row r="840" spans="1:5" x14ac:dyDescent="0.25">
      <c r="A840" s="308">
        <f t="shared" si="12"/>
        <v>829</v>
      </c>
      <c r="B840" s="312" t="str">
        <f>IF(+'12. Type 2 Emp 2020 Comp'!B849=0," ",+'12. Type 2 Emp 2020 Comp'!B849)</f>
        <v xml:space="preserve"> </v>
      </c>
      <c r="C840" s="442" t="str">
        <f>IF(+'12. Type 2 Emp 2020 Comp'!C849=0," ",+'12. Type 2 Emp 2020 Comp'!C849)</f>
        <v xml:space="preserve"> </v>
      </c>
      <c r="D840" s="312">
        <f>+'12. Type 2 Emp 2020 Comp'!AE849</f>
        <v>0</v>
      </c>
      <c r="E840" s="478">
        <f>IF('11. Type 1 Emp 2020 FTE'!$I$12=1,+'13. Type 2 Emp 2020 FTE'!AF847,'13. Type 2 Emp 2020 FTE'!AG847)</f>
        <v>0</v>
      </c>
    </row>
    <row r="841" spans="1:5" x14ac:dyDescent="0.25">
      <c r="A841" s="308">
        <f t="shared" si="12"/>
        <v>830</v>
      </c>
      <c r="B841" s="312" t="str">
        <f>IF(+'12. Type 2 Emp 2020 Comp'!B850=0," ",+'12. Type 2 Emp 2020 Comp'!B850)</f>
        <v xml:space="preserve"> </v>
      </c>
      <c r="C841" s="442" t="str">
        <f>IF(+'12. Type 2 Emp 2020 Comp'!C850=0," ",+'12. Type 2 Emp 2020 Comp'!C850)</f>
        <v xml:space="preserve"> </v>
      </c>
      <c r="D841" s="312">
        <f>+'12. Type 2 Emp 2020 Comp'!AE850</f>
        <v>0</v>
      </c>
      <c r="E841" s="478">
        <f>IF('11. Type 1 Emp 2020 FTE'!$I$12=1,+'13. Type 2 Emp 2020 FTE'!AF848,'13. Type 2 Emp 2020 FTE'!AG848)</f>
        <v>0</v>
      </c>
    </row>
    <row r="842" spans="1:5" x14ac:dyDescent="0.25">
      <c r="A842" s="308">
        <f t="shared" si="12"/>
        <v>831</v>
      </c>
      <c r="B842" s="312" t="str">
        <f>IF(+'12. Type 2 Emp 2020 Comp'!B851=0," ",+'12. Type 2 Emp 2020 Comp'!B851)</f>
        <v xml:space="preserve"> </v>
      </c>
      <c r="C842" s="442" t="str">
        <f>IF(+'12. Type 2 Emp 2020 Comp'!C851=0," ",+'12. Type 2 Emp 2020 Comp'!C851)</f>
        <v xml:space="preserve"> </v>
      </c>
      <c r="D842" s="312">
        <f>+'12. Type 2 Emp 2020 Comp'!AE851</f>
        <v>0</v>
      </c>
      <c r="E842" s="478">
        <f>IF('11. Type 1 Emp 2020 FTE'!$I$12=1,+'13. Type 2 Emp 2020 FTE'!AF849,'13. Type 2 Emp 2020 FTE'!AG849)</f>
        <v>0</v>
      </c>
    </row>
    <row r="843" spans="1:5" x14ac:dyDescent="0.25">
      <c r="A843" s="308">
        <f t="shared" si="12"/>
        <v>832</v>
      </c>
      <c r="B843" s="312" t="str">
        <f>IF(+'12. Type 2 Emp 2020 Comp'!B852=0," ",+'12. Type 2 Emp 2020 Comp'!B852)</f>
        <v xml:space="preserve"> </v>
      </c>
      <c r="C843" s="442" t="str">
        <f>IF(+'12. Type 2 Emp 2020 Comp'!C852=0," ",+'12. Type 2 Emp 2020 Comp'!C852)</f>
        <v xml:space="preserve"> </v>
      </c>
      <c r="D843" s="312">
        <f>+'12. Type 2 Emp 2020 Comp'!AE852</f>
        <v>0</v>
      </c>
      <c r="E843" s="478">
        <f>IF('11. Type 1 Emp 2020 FTE'!$I$12=1,+'13. Type 2 Emp 2020 FTE'!AF850,'13. Type 2 Emp 2020 FTE'!AG850)</f>
        <v>0</v>
      </c>
    </row>
    <row r="844" spans="1:5" x14ac:dyDescent="0.25">
      <c r="A844" s="308">
        <f t="shared" si="12"/>
        <v>833</v>
      </c>
      <c r="B844" s="312" t="str">
        <f>IF(+'12. Type 2 Emp 2020 Comp'!B853=0," ",+'12. Type 2 Emp 2020 Comp'!B853)</f>
        <v xml:space="preserve"> </v>
      </c>
      <c r="C844" s="442" t="str">
        <f>IF(+'12. Type 2 Emp 2020 Comp'!C853=0," ",+'12. Type 2 Emp 2020 Comp'!C853)</f>
        <v xml:space="preserve"> </v>
      </c>
      <c r="D844" s="312">
        <f>+'12. Type 2 Emp 2020 Comp'!AE853</f>
        <v>0</v>
      </c>
      <c r="E844" s="478">
        <f>IF('11. Type 1 Emp 2020 FTE'!$I$12=1,+'13. Type 2 Emp 2020 FTE'!AF851,'13. Type 2 Emp 2020 FTE'!AG851)</f>
        <v>0</v>
      </c>
    </row>
    <row r="845" spans="1:5" x14ac:dyDescent="0.25">
      <c r="A845" s="308">
        <f t="shared" si="12"/>
        <v>834</v>
      </c>
      <c r="B845" s="312" t="str">
        <f>IF(+'12. Type 2 Emp 2020 Comp'!B854=0," ",+'12. Type 2 Emp 2020 Comp'!B854)</f>
        <v xml:space="preserve"> </v>
      </c>
      <c r="C845" s="442" t="str">
        <f>IF(+'12. Type 2 Emp 2020 Comp'!C854=0," ",+'12. Type 2 Emp 2020 Comp'!C854)</f>
        <v xml:space="preserve"> </v>
      </c>
      <c r="D845" s="312">
        <f>+'12. Type 2 Emp 2020 Comp'!AE854</f>
        <v>0</v>
      </c>
      <c r="E845" s="478">
        <f>IF('11. Type 1 Emp 2020 FTE'!$I$12=1,+'13. Type 2 Emp 2020 FTE'!AF852,'13. Type 2 Emp 2020 FTE'!AG852)</f>
        <v>0</v>
      </c>
    </row>
    <row r="846" spans="1:5" x14ac:dyDescent="0.25">
      <c r="A846" s="308">
        <f t="shared" ref="A846:A909" si="13">+A845+1</f>
        <v>835</v>
      </c>
      <c r="B846" s="312" t="str">
        <f>IF(+'12. Type 2 Emp 2020 Comp'!B855=0," ",+'12. Type 2 Emp 2020 Comp'!B855)</f>
        <v xml:space="preserve"> </v>
      </c>
      <c r="C846" s="442" t="str">
        <f>IF(+'12. Type 2 Emp 2020 Comp'!C855=0," ",+'12. Type 2 Emp 2020 Comp'!C855)</f>
        <v xml:space="preserve"> </v>
      </c>
      <c r="D846" s="312">
        <f>+'12. Type 2 Emp 2020 Comp'!AE855</f>
        <v>0</v>
      </c>
      <c r="E846" s="478">
        <f>IF('11. Type 1 Emp 2020 FTE'!$I$12=1,+'13. Type 2 Emp 2020 FTE'!AF853,'13. Type 2 Emp 2020 FTE'!AG853)</f>
        <v>0</v>
      </c>
    </row>
    <row r="847" spans="1:5" x14ac:dyDescent="0.25">
      <c r="A847" s="308">
        <f t="shared" si="13"/>
        <v>836</v>
      </c>
      <c r="B847" s="312" t="str">
        <f>IF(+'12. Type 2 Emp 2020 Comp'!B856=0," ",+'12. Type 2 Emp 2020 Comp'!B856)</f>
        <v xml:space="preserve"> </v>
      </c>
      <c r="C847" s="442" t="str">
        <f>IF(+'12. Type 2 Emp 2020 Comp'!C856=0," ",+'12. Type 2 Emp 2020 Comp'!C856)</f>
        <v xml:space="preserve"> </v>
      </c>
      <c r="D847" s="312">
        <f>+'12. Type 2 Emp 2020 Comp'!AE856</f>
        <v>0</v>
      </c>
      <c r="E847" s="478">
        <f>IF('11. Type 1 Emp 2020 FTE'!$I$12=1,+'13. Type 2 Emp 2020 FTE'!AF854,'13. Type 2 Emp 2020 FTE'!AG854)</f>
        <v>0</v>
      </c>
    </row>
    <row r="848" spans="1:5" x14ac:dyDescent="0.25">
      <c r="A848" s="308">
        <f t="shared" si="13"/>
        <v>837</v>
      </c>
      <c r="B848" s="312" t="str">
        <f>IF(+'12. Type 2 Emp 2020 Comp'!B857=0," ",+'12. Type 2 Emp 2020 Comp'!B857)</f>
        <v xml:space="preserve"> </v>
      </c>
      <c r="C848" s="442" t="str">
        <f>IF(+'12. Type 2 Emp 2020 Comp'!C857=0," ",+'12. Type 2 Emp 2020 Comp'!C857)</f>
        <v xml:space="preserve"> </v>
      </c>
      <c r="D848" s="312">
        <f>+'12. Type 2 Emp 2020 Comp'!AE857</f>
        <v>0</v>
      </c>
      <c r="E848" s="478">
        <f>IF('11. Type 1 Emp 2020 FTE'!$I$12=1,+'13. Type 2 Emp 2020 FTE'!AF855,'13. Type 2 Emp 2020 FTE'!AG855)</f>
        <v>0</v>
      </c>
    </row>
    <row r="849" spans="1:5" x14ac:dyDescent="0.25">
      <c r="A849" s="308">
        <f t="shared" si="13"/>
        <v>838</v>
      </c>
      <c r="B849" s="312" t="str">
        <f>IF(+'12. Type 2 Emp 2020 Comp'!B858=0," ",+'12. Type 2 Emp 2020 Comp'!B858)</f>
        <v xml:space="preserve"> </v>
      </c>
      <c r="C849" s="442" t="str">
        <f>IF(+'12. Type 2 Emp 2020 Comp'!C858=0," ",+'12. Type 2 Emp 2020 Comp'!C858)</f>
        <v xml:space="preserve"> </v>
      </c>
      <c r="D849" s="312">
        <f>+'12. Type 2 Emp 2020 Comp'!AE858</f>
        <v>0</v>
      </c>
      <c r="E849" s="478">
        <f>IF('11. Type 1 Emp 2020 FTE'!$I$12=1,+'13. Type 2 Emp 2020 FTE'!AF856,'13. Type 2 Emp 2020 FTE'!AG856)</f>
        <v>0</v>
      </c>
    </row>
    <row r="850" spans="1:5" x14ac:dyDescent="0.25">
      <c r="A850" s="308">
        <f t="shared" si="13"/>
        <v>839</v>
      </c>
      <c r="B850" s="312" t="str">
        <f>IF(+'12. Type 2 Emp 2020 Comp'!B859=0," ",+'12. Type 2 Emp 2020 Comp'!B859)</f>
        <v xml:space="preserve"> </v>
      </c>
      <c r="C850" s="442" t="str">
        <f>IF(+'12. Type 2 Emp 2020 Comp'!C859=0," ",+'12. Type 2 Emp 2020 Comp'!C859)</f>
        <v xml:space="preserve"> </v>
      </c>
      <c r="D850" s="312">
        <f>+'12. Type 2 Emp 2020 Comp'!AE859</f>
        <v>0</v>
      </c>
      <c r="E850" s="478">
        <f>IF('11. Type 1 Emp 2020 FTE'!$I$12=1,+'13. Type 2 Emp 2020 FTE'!AF857,'13. Type 2 Emp 2020 FTE'!AG857)</f>
        <v>0</v>
      </c>
    </row>
    <row r="851" spans="1:5" x14ac:dyDescent="0.25">
      <c r="A851" s="308">
        <f t="shared" si="13"/>
        <v>840</v>
      </c>
      <c r="B851" s="312" t="str">
        <f>IF(+'12. Type 2 Emp 2020 Comp'!B860=0," ",+'12. Type 2 Emp 2020 Comp'!B860)</f>
        <v xml:space="preserve"> </v>
      </c>
      <c r="C851" s="442" t="str">
        <f>IF(+'12. Type 2 Emp 2020 Comp'!C860=0," ",+'12. Type 2 Emp 2020 Comp'!C860)</f>
        <v xml:space="preserve"> </v>
      </c>
      <c r="D851" s="312">
        <f>+'12. Type 2 Emp 2020 Comp'!AE860</f>
        <v>0</v>
      </c>
      <c r="E851" s="478">
        <f>IF('11. Type 1 Emp 2020 FTE'!$I$12=1,+'13. Type 2 Emp 2020 FTE'!AF858,'13. Type 2 Emp 2020 FTE'!AG858)</f>
        <v>0</v>
      </c>
    </row>
    <row r="852" spans="1:5" x14ac:dyDescent="0.25">
      <c r="A852" s="308">
        <f t="shared" si="13"/>
        <v>841</v>
      </c>
      <c r="B852" s="312" t="str">
        <f>IF(+'12. Type 2 Emp 2020 Comp'!B861=0," ",+'12. Type 2 Emp 2020 Comp'!B861)</f>
        <v xml:space="preserve"> </v>
      </c>
      <c r="C852" s="442" t="str">
        <f>IF(+'12. Type 2 Emp 2020 Comp'!C861=0," ",+'12. Type 2 Emp 2020 Comp'!C861)</f>
        <v xml:space="preserve"> </v>
      </c>
      <c r="D852" s="312">
        <f>+'12. Type 2 Emp 2020 Comp'!AE861</f>
        <v>0</v>
      </c>
      <c r="E852" s="478">
        <f>IF('11. Type 1 Emp 2020 FTE'!$I$12=1,+'13. Type 2 Emp 2020 FTE'!AF859,'13. Type 2 Emp 2020 FTE'!AG859)</f>
        <v>0</v>
      </c>
    </row>
    <row r="853" spans="1:5" x14ac:dyDescent="0.25">
      <c r="A853" s="308">
        <f t="shared" si="13"/>
        <v>842</v>
      </c>
      <c r="B853" s="312" t="str">
        <f>IF(+'12. Type 2 Emp 2020 Comp'!B862=0," ",+'12. Type 2 Emp 2020 Comp'!B862)</f>
        <v xml:space="preserve"> </v>
      </c>
      <c r="C853" s="442" t="str">
        <f>IF(+'12. Type 2 Emp 2020 Comp'!C862=0," ",+'12. Type 2 Emp 2020 Comp'!C862)</f>
        <v xml:space="preserve"> </v>
      </c>
      <c r="D853" s="312">
        <f>+'12. Type 2 Emp 2020 Comp'!AE862</f>
        <v>0</v>
      </c>
      <c r="E853" s="478">
        <f>IF('11. Type 1 Emp 2020 FTE'!$I$12=1,+'13. Type 2 Emp 2020 FTE'!AF860,'13. Type 2 Emp 2020 FTE'!AG860)</f>
        <v>0</v>
      </c>
    </row>
    <row r="854" spans="1:5" x14ac:dyDescent="0.25">
      <c r="A854" s="308">
        <f t="shared" si="13"/>
        <v>843</v>
      </c>
      <c r="B854" s="312" t="str">
        <f>IF(+'12. Type 2 Emp 2020 Comp'!B863=0," ",+'12. Type 2 Emp 2020 Comp'!B863)</f>
        <v xml:space="preserve"> </v>
      </c>
      <c r="C854" s="442" t="str">
        <f>IF(+'12. Type 2 Emp 2020 Comp'!C863=0," ",+'12. Type 2 Emp 2020 Comp'!C863)</f>
        <v xml:space="preserve"> </v>
      </c>
      <c r="D854" s="312">
        <f>+'12. Type 2 Emp 2020 Comp'!AE863</f>
        <v>0</v>
      </c>
      <c r="E854" s="478">
        <f>IF('11. Type 1 Emp 2020 FTE'!$I$12=1,+'13. Type 2 Emp 2020 FTE'!AF861,'13. Type 2 Emp 2020 FTE'!AG861)</f>
        <v>0</v>
      </c>
    </row>
    <row r="855" spans="1:5" x14ac:dyDescent="0.25">
      <c r="A855" s="308">
        <f t="shared" si="13"/>
        <v>844</v>
      </c>
      <c r="B855" s="312" t="str">
        <f>IF(+'12. Type 2 Emp 2020 Comp'!B864=0," ",+'12. Type 2 Emp 2020 Comp'!B864)</f>
        <v xml:space="preserve"> </v>
      </c>
      <c r="C855" s="442" t="str">
        <f>IF(+'12. Type 2 Emp 2020 Comp'!C864=0," ",+'12. Type 2 Emp 2020 Comp'!C864)</f>
        <v xml:space="preserve"> </v>
      </c>
      <c r="D855" s="312">
        <f>+'12. Type 2 Emp 2020 Comp'!AE864</f>
        <v>0</v>
      </c>
      <c r="E855" s="478">
        <f>IF('11. Type 1 Emp 2020 FTE'!$I$12=1,+'13. Type 2 Emp 2020 FTE'!AF862,'13. Type 2 Emp 2020 FTE'!AG862)</f>
        <v>0</v>
      </c>
    </row>
    <row r="856" spans="1:5" x14ac:dyDescent="0.25">
      <c r="A856" s="308">
        <f t="shared" si="13"/>
        <v>845</v>
      </c>
      <c r="B856" s="312" t="str">
        <f>IF(+'12. Type 2 Emp 2020 Comp'!B865=0," ",+'12. Type 2 Emp 2020 Comp'!B865)</f>
        <v xml:space="preserve"> </v>
      </c>
      <c r="C856" s="442" t="str">
        <f>IF(+'12. Type 2 Emp 2020 Comp'!C865=0," ",+'12. Type 2 Emp 2020 Comp'!C865)</f>
        <v xml:space="preserve"> </v>
      </c>
      <c r="D856" s="312">
        <f>+'12. Type 2 Emp 2020 Comp'!AE865</f>
        <v>0</v>
      </c>
      <c r="E856" s="478">
        <f>IF('11. Type 1 Emp 2020 FTE'!$I$12=1,+'13. Type 2 Emp 2020 FTE'!AF863,'13. Type 2 Emp 2020 FTE'!AG863)</f>
        <v>0</v>
      </c>
    </row>
    <row r="857" spans="1:5" x14ac:dyDescent="0.25">
      <c r="A857" s="308">
        <f t="shared" si="13"/>
        <v>846</v>
      </c>
      <c r="B857" s="312" t="str">
        <f>IF(+'12. Type 2 Emp 2020 Comp'!B866=0," ",+'12. Type 2 Emp 2020 Comp'!B866)</f>
        <v xml:space="preserve"> </v>
      </c>
      <c r="C857" s="442" t="str">
        <f>IF(+'12. Type 2 Emp 2020 Comp'!C866=0," ",+'12. Type 2 Emp 2020 Comp'!C866)</f>
        <v xml:space="preserve"> </v>
      </c>
      <c r="D857" s="312">
        <f>+'12. Type 2 Emp 2020 Comp'!AE866</f>
        <v>0</v>
      </c>
      <c r="E857" s="478">
        <f>IF('11. Type 1 Emp 2020 FTE'!$I$12=1,+'13. Type 2 Emp 2020 FTE'!AF864,'13. Type 2 Emp 2020 FTE'!AG864)</f>
        <v>0</v>
      </c>
    </row>
    <row r="858" spans="1:5" x14ac:dyDescent="0.25">
      <c r="A858" s="308">
        <f t="shared" si="13"/>
        <v>847</v>
      </c>
      <c r="B858" s="312" t="str">
        <f>IF(+'12. Type 2 Emp 2020 Comp'!B867=0," ",+'12. Type 2 Emp 2020 Comp'!B867)</f>
        <v xml:space="preserve"> </v>
      </c>
      <c r="C858" s="442" t="str">
        <f>IF(+'12. Type 2 Emp 2020 Comp'!C867=0," ",+'12. Type 2 Emp 2020 Comp'!C867)</f>
        <v xml:space="preserve"> </v>
      </c>
      <c r="D858" s="312">
        <f>+'12. Type 2 Emp 2020 Comp'!AE867</f>
        <v>0</v>
      </c>
      <c r="E858" s="478">
        <f>IF('11. Type 1 Emp 2020 FTE'!$I$12=1,+'13. Type 2 Emp 2020 FTE'!AF865,'13. Type 2 Emp 2020 FTE'!AG865)</f>
        <v>0</v>
      </c>
    </row>
    <row r="859" spans="1:5" x14ac:dyDescent="0.25">
      <c r="A859" s="308">
        <f t="shared" si="13"/>
        <v>848</v>
      </c>
      <c r="B859" s="312" t="str">
        <f>IF(+'12. Type 2 Emp 2020 Comp'!B868=0," ",+'12. Type 2 Emp 2020 Comp'!B868)</f>
        <v xml:space="preserve"> </v>
      </c>
      <c r="C859" s="442" t="str">
        <f>IF(+'12. Type 2 Emp 2020 Comp'!C868=0," ",+'12. Type 2 Emp 2020 Comp'!C868)</f>
        <v xml:space="preserve"> </v>
      </c>
      <c r="D859" s="312">
        <f>+'12. Type 2 Emp 2020 Comp'!AE868</f>
        <v>0</v>
      </c>
      <c r="E859" s="478">
        <f>IF('11. Type 1 Emp 2020 FTE'!$I$12=1,+'13. Type 2 Emp 2020 FTE'!AF866,'13. Type 2 Emp 2020 FTE'!AG866)</f>
        <v>0</v>
      </c>
    </row>
    <row r="860" spans="1:5" x14ac:dyDescent="0.25">
      <c r="A860" s="308">
        <f t="shared" si="13"/>
        <v>849</v>
      </c>
      <c r="B860" s="312" t="str">
        <f>IF(+'12. Type 2 Emp 2020 Comp'!B869=0," ",+'12. Type 2 Emp 2020 Comp'!B869)</f>
        <v xml:space="preserve"> </v>
      </c>
      <c r="C860" s="442" t="str">
        <f>IF(+'12. Type 2 Emp 2020 Comp'!C869=0," ",+'12. Type 2 Emp 2020 Comp'!C869)</f>
        <v xml:space="preserve"> </v>
      </c>
      <c r="D860" s="312">
        <f>+'12. Type 2 Emp 2020 Comp'!AE869</f>
        <v>0</v>
      </c>
      <c r="E860" s="478">
        <f>IF('11. Type 1 Emp 2020 FTE'!$I$12=1,+'13. Type 2 Emp 2020 FTE'!AF867,'13. Type 2 Emp 2020 FTE'!AG867)</f>
        <v>0</v>
      </c>
    </row>
    <row r="861" spans="1:5" x14ac:dyDescent="0.25">
      <c r="A861" s="308">
        <f t="shared" si="13"/>
        <v>850</v>
      </c>
      <c r="B861" s="312" t="str">
        <f>IF(+'12. Type 2 Emp 2020 Comp'!B870=0," ",+'12. Type 2 Emp 2020 Comp'!B870)</f>
        <v xml:space="preserve"> </v>
      </c>
      <c r="C861" s="442" t="str">
        <f>IF(+'12. Type 2 Emp 2020 Comp'!C870=0," ",+'12. Type 2 Emp 2020 Comp'!C870)</f>
        <v xml:space="preserve"> </v>
      </c>
      <c r="D861" s="312">
        <f>+'12. Type 2 Emp 2020 Comp'!AE870</f>
        <v>0</v>
      </c>
      <c r="E861" s="478">
        <f>IF('11. Type 1 Emp 2020 FTE'!$I$12=1,+'13. Type 2 Emp 2020 FTE'!AF868,'13. Type 2 Emp 2020 FTE'!AG868)</f>
        <v>0</v>
      </c>
    </row>
    <row r="862" spans="1:5" x14ac:dyDescent="0.25">
      <c r="A862" s="308">
        <f t="shared" si="13"/>
        <v>851</v>
      </c>
      <c r="B862" s="312" t="str">
        <f>IF(+'12. Type 2 Emp 2020 Comp'!B871=0," ",+'12. Type 2 Emp 2020 Comp'!B871)</f>
        <v xml:space="preserve"> </v>
      </c>
      <c r="C862" s="442" t="str">
        <f>IF(+'12. Type 2 Emp 2020 Comp'!C871=0," ",+'12. Type 2 Emp 2020 Comp'!C871)</f>
        <v xml:space="preserve"> </v>
      </c>
      <c r="D862" s="312">
        <f>+'12. Type 2 Emp 2020 Comp'!AE871</f>
        <v>0</v>
      </c>
      <c r="E862" s="478">
        <f>IF('11. Type 1 Emp 2020 FTE'!$I$12=1,+'13. Type 2 Emp 2020 FTE'!AF869,'13. Type 2 Emp 2020 FTE'!AG869)</f>
        <v>0</v>
      </c>
    </row>
    <row r="863" spans="1:5" x14ac:dyDescent="0.25">
      <c r="A863" s="308">
        <f t="shared" si="13"/>
        <v>852</v>
      </c>
      <c r="B863" s="312" t="str">
        <f>IF(+'12. Type 2 Emp 2020 Comp'!B872=0," ",+'12. Type 2 Emp 2020 Comp'!B872)</f>
        <v xml:space="preserve"> </v>
      </c>
      <c r="C863" s="442" t="str">
        <f>IF(+'12. Type 2 Emp 2020 Comp'!C872=0," ",+'12. Type 2 Emp 2020 Comp'!C872)</f>
        <v xml:space="preserve"> </v>
      </c>
      <c r="D863" s="312">
        <f>+'12. Type 2 Emp 2020 Comp'!AE872</f>
        <v>0</v>
      </c>
      <c r="E863" s="478">
        <f>IF('11. Type 1 Emp 2020 FTE'!$I$12=1,+'13. Type 2 Emp 2020 FTE'!AF870,'13. Type 2 Emp 2020 FTE'!AG870)</f>
        <v>0</v>
      </c>
    </row>
    <row r="864" spans="1:5" x14ac:dyDescent="0.25">
      <c r="A864" s="308">
        <f t="shared" si="13"/>
        <v>853</v>
      </c>
      <c r="B864" s="312" t="str">
        <f>IF(+'12. Type 2 Emp 2020 Comp'!B873=0," ",+'12. Type 2 Emp 2020 Comp'!B873)</f>
        <v xml:space="preserve"> </v>
      </c>
      <c r="C864" s="442" t="str">
        <f>IF(+'12. Type 2 Emp 2020 Comp'!C873=0," ",+'12. Type 2 Emp 2020 Comp'!C873)</f>
        <v xml:space="preserve"> </v>
      </c>
      <c r="D864" s="312">
        <f>+'12. Type 2 Emp 2020 Comp'!AE873</f>
        <v>0</v>
      </c>
      <c r="E864" s="478">
        <f>IF('11. Type 1 Emp 2020 FTE'!$I$12=1,+'13. Type 2 Emp 2020 FTE'!AF871,'13. Type 2 Emp 2020 FTE'!AG871)</f>
        <v>0</v>
      </c>
    </row>
    <row r="865" spans="1:5" x14ac:dyDescent="0.25">
      <c r="A865" s="308">
        <f t="shared" si="13"/>
        <v>854</v>
      </c>
      <c r="B865" s="312" t="str">
        <f>IF(+'12. Type 2 Emp 2020 Comp'!B874=0," ",+'12. Type 2 Emp 2020 Comp'!B874)</f>
        <v xml:space="preserve"> </v>
      </c>
      <c r="C865" s="442" t="str">
        <f>IF(+'12. Type 2 Emp 2020 Comp'!C874=0," ",+'12. Type 2 Emp 2020 Comp'!C874)</f>
        <v xml:space="preserve"> </v>
      </c>
      <c r="D865" s="312">
        <f>+'12. Type 2 Emp 2020 Comp'!AE874</f>
        <v>0</v>
      </c>
      <c r="E865" s="478">
        <f>IF('11. Type 1 Emp 2020 FTE'!$I$12=1,+'13. Type 2 Emp 2020 FTE'!AF872,'13. Type 2 Emp 2020 FTE'!AG872)</f>
        <v>0</v>
      </c>
    </row>
    <row r="866" spans="1:5" x14ac:dyDescent="0.25">
      <c r="A866" s="308">
        <f t="shared" si="13"/>
        <v>855</v>
      </c>
      <c r="B866" s="312" t="str">
        <f>IF(+'12. Type 2 Emp 2020 Comp'!B875=0," ",+'12. Type 2 Emp 2020 Comp'!B875)</f>
        <v xml:space="preserve"> </v>
      </c>
      <c r="C866" s="442" t="str">
        <f>IF(+'12. Type 2 Emp 2020 Comp'!C875=0," ",+'12. Type 2 Emp 2020 Comp'!C875)</f>
        <v xml:space="preserve"> </v>
      </c>
      <c r="D866" s="312">
        <f>+'12. Type 2 Emp 2020 Comp'!AE875</f>
        <v>0</v>
      </c>
      <c r="E866" s="478">
        <f>IF('11. Type 1 Emp 2020 FTE'!$I$12=1,+'13. Type 2 Emp 2020 FTE'!AF873,'13. Type 2 Emp 2020 FTE'!AG873)</f>
        <v>0</v>
      </c>
    </row>
    <row r="867" spans="1:5" x14ac:dyDescent="0.25">
      <c r="A867" s="308">
        <f t="shared" si="13"/>
        <v>856</v>
      </c>
      <c r="B867" s="312" t="str">
        <f>IF(+'12. Type 2 Emp 2020 Comp'!B876=0," ",+'12. Type 2 Emp 2020 Comp'!B876)</f>
        <v xml:space="preserve"> </v>
      </c>
      <c r="C867" s="442" t="str">
        <f>IF(+'12. Type 2 Emp 2020 Comp'!C876=0," ",+'12. Type 2 Emp 2020 Comp'!C876)</f>
        <v xml:space="preserve"> </v>
      </c>
      <c r="D867" s="312">
        <f>+'12. Type 2 Emp 2020 Comp'!AE876</f>
        <v>0</v>
      </c>
      <c r="E867" s="478">
        <f>IF('11. Type 1 Emp 2020 FTE'!$I$12=1,+'13. Type 2 Emp 2020 FTE'!AF874,'13. Type 2 Emp 2020 FTE'!AG874)</f>
        <v>0</v>
      </c>
    </row>
    <row r="868" spans="1:5" x14ac:dyDescent="0.25">
      <c r="A868" s="308">
        <f t="shared" si="13"/>
        <v>857</v>
      </c>
      <c r="B868" s="312" t="str">
        <f>IF(+'12. Type 2 Emp 2020 Comp'!B877=0," ",+'12. Type 2 Emp 2020 Comp'!B877)</f>
        <v xml:space="preserve"> </v>
      </c>
      <c r="C868" s="442" t="str">
        <f>IF(+'12. Type 2 Emp 2020 Comp'!C877=0," ",+'12. Type 2 Emp 2020 Comp'!C877)</f>
        <v xml:space="preserve"> </v>
      </c>
      <c r="D868" s="312">
        <f>+'12. Type 2 Emp 2020 Comp'!AE877</f>
        <v>0</v>
      </c>
      <c r="E868" s="478">
        <f>IF('11. Type 1 Emp 2020 FTE'!$I$12=1,+'13. Type 2 Emp 2020 FTE'!AF875,'13. Type 2 Emp 2020 FTE'!AG875)</f>
        <v>0</v>
      </c>
    </row>
    <row r="869" spans="1:5" x14ac:dyDescent="0.25">
      <c r="A869" s="308">
        <f t="shared" si="13"/>
        <v>858</v>
      </c>
      <c r="B869" s="312" t="str">
        <f>IF(+'12. Type 2 Emp 2020 Comp'!B878=0," ",+'12. Type 2 Emp 2020 Comp'!B878)</f>
        <v xml:space="preserve"> </v>
      </c>
      <c r="C869" s="442" t="str">
        <f>IF(+'12. Type 2 Emp 2020 Comp'!C878=0," ",+'12. Type 2 Emp 2020 Comp'!C878)</f>
        <v xml:space="preserve"> </v>
      </c>
      <c r="D869" s="312">
        <f>+'12. Type 2 Emp 2020 Comp'!AE878</f>
        <v>0</v>
      </c>
      <c r="E869" s="478">
        <f>IF('11. Type 1 Emp 2020 FTE'!$I$12=1,+'13. Type 2 Emp 2020 FTE'!AF876,'13. Type 2 Emp 2020 FTE'!AG876)</f>
        <v>0</v>
      </c>
    </row>
    <row r="870" spans="1:5" x14ac:dyDescent="0.25">
      <c r="A870" s="308">
        <f t="shared" si="13"/>
        <v>859</v>
      </c>
      <c r="B870" s="312" t="str">
        <f>IF(+'12. Type 2 Emp 2020 Comp'!B879=0," ",+'12. Type 2 Emp 2020 Comp'!B879)</f>
        <v xml:space="preserve"> </v>
      </c>
      <c r="C870" s="442" t="str">
        <f>IF(+'12. Type 2 Emp 2020 Comp'!C879=0," ",+'12. Type 2 Emp 2020 Comp'!C879)</f>
        <v xml:space="preserve"> </v>
      </c>
      <c r="D870" s="312">
        <f>+'12. Type 2 Emp 2020 Comp'!AE879</f>
        <v>0</v>
      </c>
      <c r="E870" s="478">
        <f>IF('11. Type 1 Emp 2020 FTE'!$I$12=1,+'13. Type 2 Emp 2020 FTE'!AF877,'13. Type 2 Emp 2020 FTE'!AG877)</f>
        <v>0</v>
      </c>
    </row>
    <row r="871" spans="1:5" x14ac:dyDescent="0.25">
      <c r="A871" s="308">
        <f t="shared" si="13"/>
        <v>860</v>
      </c>
      <c r="B871" s="312" t="str">
        <f>IF(+'12. Type 2 Emp 2020 Comp'!B880=0," ",+'12. Type 2 Emp 2020 Comp'!B880)</f>
        <v xml:space="preserve"> </v>
      </c>
      <c r="C871" s="442" t="str">
        <f>IF(+'12. Type 2 Emp 2020 Comp'!C880=0," ",+'12. Type 2 Emp 2020 Comp'!C880)</f>
        <v xml:space="preserve"> </v>
      </c>
      <c r="D871" s="312">
        <f>+'12. Type 2 Emp 2020 Comp'!AE880</f>
        <v>0</v>
      </c>
      <c r="E871" s="478">
        <f>IF('11. Type 1 Emp 2020 FTE'!$I$12=1,+'13. Type 2 Emp 2020 FTE'!AF878,'13. Type 2 Emp 2020 FTE'!AG878)</f>
        <v>0</v>
      </c>
    </row>
    <row r="872" spans="1:5" x14ac:dyDescent="0.25">
      <c r="A872" s="308">
        <f t="shared" si="13"/>
        <v>861</v>
      </c>
      <c r="B872" s="312" t="str">
        <f>IF(+'12. Type 2 Emp 2020 Comp'!B881=0," ",+'12. Type 2 Emp 2020 Comp'!B881)</f>
        <v xml:space="preserve"> </v>
      </c>
      <c r="C872" s="442" t="str">
        <f>IF(+'12. Type 2 Emp 2020 Comp'!C881=0," ",+'12. Type 2 Emp 2020 Comp'!C881)</f>
        <v xml:space="preserve"> </v>
      </c>
      <c r="D872" s="312">
        <f>+'12. Type 2 Emp 2020 Comp'!AE881</f>
        <v>0</v>
      </c>
      <c r="E872" s="478">
        <f>IF('11. Type 1 Emp 2020 FTE'!$I$12=1,+'13. Type 2 Emp 2020 FTE'!AF879,'13. Type 2 Emp 2020 FTE'!AG879)</f>
        <v>0</v>
      </c>
    </row>
    <row r="873" spans="1:5" x14ac:dyDescent="0.25">
      <c r="A873" s="308">
        <f t="shared" si="13"/>
        <v>862</v>
      </c>
      <c r="B873" s="312" t="str">
        <f>IF(+'12. Type 2 Emp 2020 Comp'!B882=0," ",+'12. Type 2 Emp 2020 Comp'!B882)</f>
        <v xml:space="preserve"> </v>
      </c>
      <c r="C873" s="442" t="str">
        <f>IF(+'12. Type 2 Emp 2020 Comp'!C882=0," ",+'12. Type 2 Emp 2020 Comp'!C882)</f>
        <v xml:space="preserve"> </v>
      </c>
      <c r="D873" s="312">
        <f>+'12. Type 2 Emp 2020 Comp'!AE882</f>
        <v>0</v>
      </c>
      <c r="E873" s="478">
        <f>IF('11. Type 1 Emp 2020 FTE'!$I$12=1,+'13. Type 2 Emp 2020 FTE'!AF880,'13. Type 2 Emp 2020 FTE'!AG880)</f>
        <v>0</v>
      </c>
    </row>
    <row r="874" spans="1:5" x14ac:dyDescent="0.25">
      <c r="A874" s="308">
        <f t="shared" si="13"/>
        <v>863</v>
      </c>
      <c r="B874" s="312" t="str">
        <f>IF(+'12. Type 2 Emp 2020 Comp'!B883=0," ",+'12. Type 2 Emp 2020 Comp'!B883)</f>
        <v xml:space="preserve"> </v>
      </c>
      <c r="C874" s="442" t="str">
        <f>IF(+'12. Type 2 Emp 2020 Comp'!C883=0," ",+'12. Type 2 Emp 2020 Comp'!C883)</f>
        <v xml:space="preserve"> </v>
      </c>
      <c r="D874" s="312">
        <f>+'12. Type 2 Emp 2020 Comp'!AE883</f>
        <v>0</v>
      </c>
      <c r="E874" s="478">
        <f>IF('11. Type 1 Emp 2020 FTE'!$I$12=1,+'13. Type 2 Emp 2020 FTE'!AF881,'13. Type 2 Emp 2020 FTE'!AG881)</f>
        <v>0</v>
      </c>
    </row>
    <row r="875" spans="1:5" x14ac:dyDescent="0.25">
      <c r="A875" s="308">
        <f t="shared" si="13"/>
        <v>864</v>
      </c>
      <c r="B875" s="312" t="str">
        <f>IF(+'12. Type 2 Emp 2020 Comp'!B884=0," ",+'12. Type 2 Emp 2020 Comp'!B884)</f>
        <v xml:space="preserve"> </v>
      </c>
      <c r="C875" s="442" t="str">
        <f>IF(+'12. Type 2 Emp 2020 Comp'!C884=0," ",+'12. Type 2 Emp 2020 Comp'!C884)</f>
        <v xml:space="preserve"> </v>
      </c>
      <c r="D875" s="312">
        <f>+'12. Type 2 Emp 2020 Comp'!AE884</f>
        <v>0</v>
      </c>
      <c r="E875" s="478">
        <f>IF('11. Type 1 Emp 2020 FTE'!$I$12=1,+'13. Type 2 Emp 2020 FTE'!AF882,'13. Type 2 Emp 2020 FTE'!AG882)</f>
        <v>0</v>
      </c>
    </row>
    <row r="876" spans="1:5" x14ac:dyDescent="0.25">
      <c r="A876" s="308">
        <f t="shared" si="13"/>
        <v>865</v>
      </c>
      <c r="B876" s="312" t="str">
        <f>IF(+'12. Type 2 Emp 2020 Comp'!B885=0," ",+'12. Type 2 Emp 2020 Comp'!B885)</f>
        <v xml:space="preserve"> </v>
      </c>
      <c r="C876" s="442" t="str">
        <f>IF(+'12. Type 2 Emp 2020 Comp'!C885=0," ",+'12. Type 2 Emp 2020 Comp'!C885)</f>
        <v xml:space="preserve"> </v>
      </c>
      <c r="D876" s="312">
        <f>+'12. Type 2 Emp 2020 Comp'!AE885</f>
        <v>0</v>
      </c>
      <c r="E876" s="478">
        <f>IF('11. Type 1 Emp 2020 FTE'!$I$12=1,+'13. Type 2 Emp 2020 FTE'!AF883,'13. Type 2 Emp 2020 FTE'!AG883)</f>
        <v>0</v>
      </c>
    </row>
    <row r="877" spans="1:5" x14ac:dyDescent="0.25">
      <c r="A877" s="308">
        <f t="shared" si="13"/>
        <v>866</v>
      </c>
      <c r="B877" s="312" t="str">
        <f>IF(+'12. Type 2 Emp 2020 Comp'!B886=0," ",+'12. Type 2 Emp 2020 Comp'!B886)</f>
        <v xml:space="preserve"> </v>
      </c>
      <c r="C877" s="442" t="str">
        <f>IF(+'12. Type 2 Emp 2020 Comp'!C886=0," ",+'12. Type 2 Emp 2020 Comp'!C886)</f>
        <v xml:space="preserve"> </v>
      </c>
      <c r="D877" s="312">
        <f>+'12. Type 2 Emp 2020 Comp'!AE886</f>
        <v>0</v>
      </c>
      <c r="E877" s="478">
        <f>IF('11. Type 1 Emp 2020 FTE'!$I$12=1,+'13. Type 2 Emp 2020 FTE'!AF884,'13. Type 2 Emp 2020 FTE'!AG884)</f>
        <v>0</v>
      </c>
    </row>
    <row r="878" spans="1:5" x14ac:dyDescent="0.25">
      <c r="A878" s="308">
        <f t="shared" si="13"/>
        <v>867</v>
      </c>
      <c r="B878" s="312" t="str">
        <f>IF(+'12. Type 2 Emp 2020 Comp'!B887=0," ",+'12. Type 2 Emp 2020 Comp'!B887)</f>
        <v xml:space="preserve"> </v>
      </c>
      <c r="C878" s="442" t="str">
        <f>IF(+'12. Type 2 Emp 2020 Comp'!C887=0," ",+'12. Type 2 Emp 2020 Comp'!C887)</f>
        <v xml:space="preserve"> </v>
      </c>
      <c r="D878" s="312">
        <f>+'12. Type 2 Emp 2020 Comp'!AE887</f>
        <v>0</v>
      </c>
      <c r="E878" s="478">
        <f>IF('11. Type 1 Emp 2020 FTE'!$I$12=1,+'13. Type 2 Emp 2020 FTE'!AF885,'13. Type 2 Emp 2020 FTE'!AG885)</f>
        <v>0</v>
      </c>
    </row>
    <row r="879" spans="1:5" x14ac:dyDescent="0.25">
      <c r="A879" s="308">
        <f t="shared" si="13"/>
        <v>868</v>
      </c>
      <c r="B879" s="312" t="str">
        <f>IF(+'12. Type 2 Emp 2020 Comp'!B888=0," ",+'12. Type 2 Emp 2020 Comp'!B888)</f>
        <v xml:space="preserve"> </v>
      </c>
      <c r="C879" s="442" t="str">
        <f>IF(+'12. Type 2 Emp 2020 Comp'!C888=0," ",+'12. Type 2 Emp 2020 Comp'!C888)</f>
        <v xml:space="preserve"> </v>
      </c>
      <c r="D879" s="312">
        <f>+'12. Type 2 Emp 2020 Comp'!AE888</f>
        <v>0</v>
      </c>
      <c r="E879" s="478">
        <f>IF('11. Type 1 Emp 2020 FTE'!$I$12=1,+'13. Type 2 Emp 2020 FTE'!AF886,'13. Type 2 Emp 2020 FTE'!AG886)</f>
        <v>0</v>
      </c>
    </row>
    <row r="880" spans="1:5" x14ac:dyDescent="0.25">
      <c r="A880" s="308">
        <f t="shared" si="13"/>
        <v>869</v>
      </c>
      <c r="B880" s="312" t="str">
        <f>IF(+'12. Type 2 Emp 2020 Comp'!B889=0," ",+'12. Type 2 Emp 2020 Comp'!B889)</f>
        <v xml:space="preserve"> </v>
      </c>
      <c r="C880" s="442" t="str">
        <f>IF(+'12. Type 2 Emp 2020 Comp'!C889=0," ",+'12. Type 2 Emp 2020 Comp'!C889)</f>
        <v xml:space="preserve"> </v>
      </c>
      <c r="D880" s="312">
        <f>+'12. Type 2 Emp 2020 Comp'!AE889</f>
        <v>0</v>
      </c>
      <c r="E880" s="478">
        <f>IF('11. Type 1 Emp 2020 FTE'!$I$12=1,+'13. Type 2 Emp 2020 FTE'!AF887,'13. Type 2 Emp 2020 FTE'!AG887)</f>
        <v>0</v>
      </c>
    </row>
    <row r="881" spans="1:5" x14ac:dyDescent="0.25">
      <c r="A881" s="308">
        <f t="shared" si="13"/>
        <v>870</v>
      </c>
      <c r="B881" s="312" t="str">
        <f>IF(+'12. Type 2 Emp 2020 Comp'!B890=0," ",+'12. Type 2 Emp 2020 Comp'!B890)</f>
        <v xml:space="preserve"> </v>
      </c>
      <c r="C881" s="442" t="str">
        <f>IF(+'12. Type 2 Emp 2020 Comp'!C890=0," ",+'12. Type 2 Emp 2020 Comp'!C890)</f>
        <v xml:space="preserve"> </v>
      </c>
      <c r="D881" s="312">
        <f>+'12. Type 2 Emp 2020 Comp'!AE890</f>
        <v>0</v>
      </c>
      <c r="E881" s="478">
        <f>IF('11. Type 1 Emp 2020 FTE'!$I$12=1,+'13. Type 2 Emp 2020 FTE'!AF888,'13. Type 2 Emp 2020 FTE'!AG888)</f>
        <v>0</v>
      </c>
    </row>
    <row r="882" spans="1:5" x14ac:dyDescent="0.25">
      <c r="A882" s="308">
        <f t="shared" si="13"/>
        <v>871</v>
      </c>
      <c r="B882" s="312" t="str">
        <f>IF(+'12. Type 2 Emp 2020 Comp'!B891=0," ",+'12. Type 2 Emp 2020 Comp'!B891)</f>
        <v xml:space="preserve"> </v>
      </c>
      <c r="C882" s="442" t="str">
        <f>IF(+'12. Type 2 Emp 2020 Comp'!C891=0," ",+'12. Type 2 Emp 2020 Comp'!C891)</f>
        <v xml:space="preserve"> </v>
      </c>
      <c r="D882" s="312">
        <f>+'12. Type 2 Emp 2020 Comp'!AE891</f>
        <v>0</v>
      </c>
      <c r="E882" s="478">
        <f>IF('11. Type 1 Emp 2020 FTE'!$I$12=1,+'13. Type 2 Emp 2020 FTE'!AF889,'13. Type 2 Emp 2020 FTE'!AG889)</f>
        <v>0</v>
      </c>
    </row>
    <row r="883" spans="1:5" x14ac:dyDescent="0.25">
      <c r="A883" s="308">
        <f t="shared" si="13"/>
        <v>872</v>
      </c>
      <c r="B883" s="312" t="str">
        <f>IF(+'12. Type 2 Emp 2020 Comp'!B892=0," ",+'12. Type 2 Emp 2020 Comp'!B892)</f>
        <v xml:space="preserve"> </v>
      </c>
      <c r="C883" s="442" t="str">
        <f>IF(+'12. Type 2 Emp 2020 Comp'!C892=0," ",+'12. Type 2 Emp 2020 Comp'!C892)</f>
        <v xml:space="preserve"> </v>
      </c>
      <c r="D883" s="312">
        <f>+'12. Type 2 Emp 2020 Comp'!AE892</f>
        <v>0</v>
      </c>
      <c r="E883" s="478">
        <f>IF('11. Type 1 Emp 2020 FTE'!$I$12=1,+'13. Type 2 Emp 2020 FTE'!AF890,'13. Type 2 Emp 2020 FTE'!AG890)</f>
        <v>0</v>
      </c>
    </row>
    <row r="884" spans="1:5" x14ac:dyDescent="0.25">
      <c r="A884" s="308">
        <f t="shared" si="13"/>
        <v>873</v>
      </c>
      <c r="B884" s="312" t="str">
        <f>IF(+'12. Type 2 Emp 2020 Comp'!B893=0," ",+'12. Type 2 Emp 2020 Comp'!B893)</f>
        <v xml:space="preserve"> </v>
      </c>
      <c r="C884" s="442" t="str">
        <f>IF(+'12. Type 2 Emp 2020 Comp'!C893=0," ",+'12. Type 2 Emp 2020 Comp'!C893)</f>
        <v xml:space="preserve"> </v>
      </c>
      <c r="D884" s="312">
        <f>+'12. Type 2 Emp 2020 Comp'!AE893</f>
        <v>0</v>
      </c>
      <c r="E884" s="478">
        <f>IF('11. Type 1 Emp 2020 FTE'!$I$12=1,+'13. Type 2 Emp 2020 FTE'!AF891,'13. Type 2 Emp 2020 FTE'!AG891)</f>
        <v>0</v>
      </c>
    </row>
    <row r="885" spans="1:5" x14ac:dyDescent="0.25">
      <c r="A885" s="308">
        <f t="shared" si="13"/>
        <v>874</v>
      </c>
      <c r="B885" s="312" t="str">
        <f>IF(+'12. Type 2 Emp 2020 Comp'!B894=0," ",+'12. Type 2 Emp 2020 Comp'!B894)</f>
        <v xml:space="preserve"> </v>
      </c>
      <c r="C885" s="442" t="str">
        <f>IF(+'12. Type 2 Emp 2020 Comp'!C894=0," ",+'12. Type 2 Emp 2020 Comp'!C894)</f>
        <v xml:space="preserve"> </v>
      </c>
      <c r="D885" s="312">
        <f>+'12. Type 2 Emp 2020 Comp'!AE894</f>
        <v>0</v>
      </c>
      <c r="E885" s="478">
        <f>IF('11. Type 1 Emp 2020 FTE'!$I$12=1,+'13. Type 2 Emp 2020 FTE'!AF892,'13. Type 2 Emp 2020 FTE'!AG892)</f>
        <v>0</v>
      </c>
    </row>
    <row r="886" spans="1:5" x14ac:dyDescent="0.25">
      <c r="A886" s="308">
        <f t="shared" si="13"/>
        <v>875</v>
      </c>
      <c r="B886" s="312" t="str">
        <f>IF(+'12. Type 2 Emp 2020 Comp'!B895=0," ",+'12. Type 2 Emp 2020 Comp'!B895)</f>
        <v xml:space="preserve"> </v>
      </c>
      <c r="C886" s="442" t="str">
        <f>IF(+'12. Type 2 Emp 2020 Comp'!C895=0," ",+'12. Type 2 Emp 2020 Comp'!C895)</f>
        <v xml:space="preserve"> </v>
      </c>
      <c r="D886" s="312">
        <f>+'12. Type 2 Emp 2020 Comp'!AE895</f>
        <v>0</v>
      </c>
      <c r="E886" s="478">
        <f>IF('11. Type 1 Emp 2020 FTE'!$I$12=1,+'13. Type 2 Emp 2020 FTE'!AF893,'13. Type 2 Emp 2020 FTE'!AG893)</f>
        <v>0</v>
      </c>
    </row>
    <row r="887" spans="1:5" x14ac:dyDescent="0.25">
      <c r="A887" s="308">
        <f t="shared" si="13"/>
        <v>876</v>
      </c>
      <c r="B887" s="312" t="str">
        <f>IF(+'12. Type 2 Emp 2020 Comp'!B896=0," ",+'12. Type 2 Emp 2020 Comp'!B896)</f>
        <v xml:space="preserve"> </v>
      </c>
      <c r="C887" s="442" t="str">
        <f>IF(+'12. Type 2 Emp 2020 Comp'!C896=0," ",+'12. Type 2 Emp 2020 Comp'!C896)</f>
        <v xml:space="preserve"> </v>
      </c>
      <c r="D887" s="312">
        <f>+'12. Type 2 Emp 2020 Comp'!AE896</f>
        <v>0</v>
      </c>
      <c r="E887" s="478">
        <f>IF('11. Type 1 Emp 2020 FTE'!$I$12=1,+'13. Type 2 Emp 2020 FTE'!AF894,'13. Type 2 Emp 2020 FTE'!AG894)</f>
        <v>0</v>
      </c>
    </row>
    <row r="888" spans="1:5" x14ac:dyDescent="0.25">
      <c r="A888" s="308">
        <f t="shared" si="13"/>
        <v>877</v>
      </c>
      <c r="B888" s="312" t="str">
        <f>IF(+'12. Type 2 Emp 2020 Comp'!B897=0," ",+'12. Type 2 Emp 2020 Comp'!B897)</f>
        <v xml:space="preserve"> </v>
      </c>
      <c r="C888" s="442" t="str">
        <f>IF(+'12. Type 2 Emp 2020 Comp'!C897=0," ",+'12. Type 2 Emp 2020 Comp'!C897)</f>
        <v xml:space="preserve"> </v>
      </c>
      <c r="D888" s="312">
        <f>+'12. Type 2 Emp 2020 Comp'!AE897</f>
        <v>0</v>
      </c>
      <c r="E888" s="478">
        <f>IF('11. Type 1 Emp 2020 FTE'!$I$12=1,+'13. Type 2 Emp 2020 FTE'!AF895,'13. Type 2 Emp 2020 FTE'!AG895)</f>
        <v>0</v>
      </c>
    </row>
    <row r="889" spans="1:5" x14ac:dyDescent="0.25">
      <c r="A889" s="308">
        <f t="shared" si="13"/>
        <v>878</v>
      </c>
      <c r="B889" s="312" t="str">
        <f>IF(+'12. Type 2 Emp 2020 Comp'!B898=0," ",+'12. Type 2 Emp 2020 Comp'!B898)</f>
        <v xml:space="preserve"> </v>
      </c>
      <c r="C889" s="442" t="str">
        <f>IF(+'12. Type 2 Emp 2020 Comp'!C898=0," ",+'12. Type 2 Emp 2020 Comp'!C898)</f>
        <v xml:space="preserve"> </v>
      </c>
      <c r="D889" s="312">
        <f>+'12. Type 2 Emp 2020 Comp'!AE898</f>
        <v>0</v>
      </c>
      <c r="E889" s="478">
        <f>IF('11. Type 1 Emp 2020 FTE'!$I$12=1,+'13. Type 2 Emp 2020 FTE'!AF896,'13. Type 2 Emp 2020 FTE'!AG896)</f>
        <v>0</v>
      </c>
    </row>
    <row r="890" spans="1:5" x14ac:dyDescent="0.25">
      <c r="A890" s="308">
        <f t="shared" si="13"/>
        <v>879</v>
      </c>
      <c r="B890" s="312" t="str">
        <f>IF(+'12. Type 2 Emp 2020 Comp'!B899=0," ",+'12. Type 2 Emp 2020 Comp'!B899)</f>
        <v xml:space="preserve"> </v>
      </c>
      <c r="C890" s="442" t="str">
        <f>IF(+'12. Type 2 Emp 2020 Comp'!C899=0," ",+'12. Type 2 Emp 2020 Comp'!C899)</f>
        <v xml:space="preserve"> </v>
      </c>
      <c r="D890" s="312">
        <f>+'12. Type 2 Emp 2020 Comp'!AE899</f>
        <v>0</v>
      </c>
      <c r="E890" s="478">
        <f>IF('11. Type 1 Emp 2020 FTE'!$I$12=1,+'13. Type 2 Emp 2020 FTE'!AF897,'13. Type 2 Emp 2020 FTE'!AG897)</f>
        <v>0</v>
      </c>
    </row>
    <row r="891" spans="1:5" x14ac:dyDescent="0.25">
      <c r="A891" s="308">
        <f t="shared" si="13"/>
        <v>880</v>
      </c>
      <c r="B891" s="312" t="str">
        <f>IF(+'12. Type 2 Emp 2020 Comp'!B900=0," ",+'12. Type 2 Emp 2020 Comp'!B900)</f>
        <v xml:space="preserve"> </v>
      </c>
      <c r="C891" s="442" t="str">
        <f>IF(+'12. Type 2 Emp 2020 Comp'!C900=0," ",+'12. Type 2 Emp 2020 Comp'!C900)</f>
        <v xml:space="preserve"> </v>
      </c>
      <c r="D891" s="312">
        <f>+'12. Type 2 Emp 2020 Comp'!AE900</f>
        <v>0</v>
      </c>
      <c r="E891" s="478">
        <f>IF('11. Type 1 Emp 2020 FTE'!$I$12=1,+'13. Type 2 Emp 2020 FTE'!AF898,'13. Type 2 Emp 2020 FTE'!AG898)</f>
        <v>0</v>
      </c>
    </row>
    <row r="892" spans="1:5" x14ac:dyDescent="0.25">
      <c r="A892" s="308">
        <f t="shared" si="13"/>
        <v>881</v>
      </c>
      <c r="B892" s="312" t="str">
        <f>IF(+'12. Type 2 Emp 2020 Comp'!B901=0," ",+'12. Type 2 Emp 2020 Comp'!B901)</f>
        <v xml:space="preserve"> </v>
      </c>
      <c r="C892" s="442" t="str">
        <f>IF(+'12. Type 2 Emp 2020 Comp'!C901=0," ",+'12. Type 2 Emp 2020 Comp'!C901)</f>
        <v xml:space="preserve"> </v>
      </c>
      <c r="D892" s="312">
        <f>+'12. Type 2 Emp 2020 Comp'!AE901</f>
        <v>0</v>
      </c>
      <c r="E892" s="478">
        <f>IF('11. Type 1 Emp 2020 FTE'!$I$12=1,+'13. Type 2 Emp 2020 FTE'!AF899,'13. Type 2 Emp 2020 FTE'!AG899)</f>
        <v>0</v>
      </c>
    </row>
    <row r="893" spans="1:5" x14ac:dyDescent="0.25">
      <c r="A893" s="308">
        <f t="shared" si="13"/>
        <v>882</v>
      </c>
      <c r="B893" s="312" t="str">
        <f>IF(+'12. Type 2 Emp 2020 Comp'!B902=0," ",+'12. Type 2 Emp 2020 Comp'!B902)</f>
        <v xml:space="preserve"> </v>
      </c>
      <c r="C893" s="442" t="str">
        <f>IF(+'12. Type 2 Emp 2020 Comp'!C902=0," ",+'12. Type 2 Emp 2020 Comp'!C902)</f>
        <v xml:space="preserve"> </v>
      </c>
      <c r="D893" s="312">
        <f>+'12. Type 2 Emp 2020 Comp'!AE902</f>
        <v>0</v>
      </c>
      <c r="E893" s="478">
        <f>IF('11. Type 1 Emp 2020 FTE'!$I$12=1,+'13. Type 2 Emp 2020 FTE'!AF900,'13. Type 2 Emp 2020 FTE'!AG900)</f>
        <v>0</v>
      </c>
    </row>
    <row r="894" spans="1:5" x14ac:dyDescent="0.25">
      <c r="A894" s="308">
        <f t="shared" si="13"/>
        <v>883</v>
      </c>
      <c r="B894" s="312" t="str">
        <f>IF(+'12. Type 2 Emp 2020 Comp'!B903=0," ",+'12. Type 2 Emp 2020 Comp'!B903)</f>
        <v xml:space="preserve"> </v>
      </c>
      <c r="C894" s="442" t="str">
        <f>IF(+'12. Type 2 Emp 2020 Comp'!C903=0," ",+'12. Type 2 Emp 2020 Comp'!C903)</f>
        <v xml:space="preserve"> </v>
      </c>
      <c r="D894" s="312">
        <f>+'12. Type 2 Emp 2020 Comp'!AE903</f>
        <v>0</v>
      </c>
      <c r="E894" s="478">
        <f>IF('11. Type 1 Emp 2020 FTE'!$I$12=1,+'13. Type 2 Emp 2020 FTE'!AF901,'13. Type 2 Emp 2020 FTE'!AG901)</f>
        <v>0</v>
      </c>
    </row>
    <row r="895" spans="1:5" x14ac:dyDescent="0.25">
      <c r="A895" s="308">
        <f t="shared" si="13"/>
        <v>884</v>
      </c>
      <c r="B895" s="312" t="str">
        <f>IF(+'12. Type 2 Emp 2020 Comp'!B904=0," ",+'12. Type 2 Emp 2020 Comp'!B904)</f>
        <v xml:space="preserve"> </v>
      </c>
      <c r="C895" s="442" t="str">
        <f>IF(+'12. Type 2 Emp 2020 Comp'!C904=0," ",+'12. Type 2 Emp 2020 Comp'!C904)</f>
        <v xml:space="preserve"> </v>
      </c>
      <c r="D895" s="312">
        <f>+'12. Type 2 Emp 2020 Comp'!AE904</f>
        <v>0</v>
      </c>
      <c r="E895" s="478">
        <f>IF('11. Type 1 Emp 2020 FTE'!$I$12=1,+'13. Type 2 Emp 2020 FTE'!AF902,'13. Type 2 Emp 2020 FTE'!AG902)</f>
        <v>0</v>
      </c>
    </row>
    <row r="896" spans="1:5" x14ac:dyDescent="0.25">
      <c r="A896" s="308">
        <f t="shared" si="13"/>
        <v>885</v>
      </c>
      <c r="B896" s="312" t="str">
        <f>IF(+'12. Type 2 Emp 2020 Comp'!B905=0," ",+'12. Type 2 Emp 2020 Comp'!B905)</f>
        <v xml:space="preserve"> </v>
      </c>
      <c r="C896" s="442" t="str">
        <f>IF(+'12. Type 2 Emp 2020 Comp'!C905=0," ",+'12. Type 2 Emp 2020 Comp'!C905)</f>
        <v xml:space="preserve"> </v>
      </c>
      <c r="D896" s="312">
        <f>+'12. Type 2 Emp 2020 Comp'!AE905</f>
        <v>0</v>
      </c>
      <c r="E896" s="478">
        <f>IF('11. Type 1 Emp 2020 FTE'!$I$12=1,+'13. Type 2 Emp 2020 FTE'!AF903,'13. Type 2 Emp 2020 FTE'!AG903)</f>
        <v>0</v>
      </c>
    </row>
    <row r="897" spans="1:5" x14ac:dyDescent="0.25">
      <c r="A897" s="308">
        <f t="shared" si="13"/>
        <v>886</v>
      </c>
      <c r="B897" s="312" t="str">
        <f>IF(+'12. Type 2 Emp 2020 Comp'!B906=0," ",+'12. Type 2 Emp 2020 Comp'!B906)</f>
        <v xml:space="preserve"> </v>
      </c>
      <c r="C897" s="442" t="str">
        <f>IF(+'12. Type 2 Emp 2020 Comp'!C906=0," ",+'12. Type 2 Emp 2020 Comp'!C906)</f>
        <v xml:space="preserve"> </v>
      </c>
      <c r="D897" s="312">
        <f>+'12. Type 2 Emp 2020 Comp'!AE906</f>
        <v>0</v>
      </c>
      <c r="E897" s="478">
        <f>IF('11. Type 1 Emp 2020 FTE'!$I$12=1,+'13. Type 2 Emp 2020 FTE'!AF904,'13. Type 2 Emp 2020 FTE'!AG904)</f>
        <v>0</v>
      </c>
    </row>
    <row r="898" spans="1:5" x14ac:dyDescent="0.25">
      <c r="A898" s="308">
        <f t="shared" si="13"/>
        <v>887</v>
      </c>
      <c r="B898" s="312" t="str">
        <f>IF(+'12. Type 2 Emp 2020 Comp'!B907=0," ",+'12. Type 2 Emp 2020 Comp'!B907)</f>
        <v xml:space="preserve"> </v>
      </c>
      <c r="C898" s="442" t="str">
        <f>IF(+'12. Type 2 Emp 2020 Comp'!C907=0," ",+'12. Type 2 Emp 2020 Comp'!C907)</f>
        <v xml:space="preserve"> </v>
      </c>
      <c r="D898" s="312">
        <f>+'12. Type 2 Emp 2020 Comp'!AE907</f>
        <v>0</v>
      </c>
      <c r="E898" s="478">
        <f>IF('11. Type 1 Emp 2020 FTE'!$I$12=1,+'13. Type 2 Emp 2020 FTE'!AF905,'13. Type 2 Emp 2020 FTE'!AG905)</f>
        <v>0</v>
      </c>
    </row>
    <row r="899" spans="1:5" x14ac:dyDescent="0.25">
      <c r="A899" s="308">
        <f t="shared" si="13"/>
        <v>888</v>
      </c>
      <c r="B899" s="312" t="str">
        <f>IF(+'12. Type 2 Emp 2020 Comp'!B908=0," ",+'12. Type 2 Emp 2020 Comp'!B908)</f>
        <v xml:space="preserve"> </v>
      </c>
      <c r="C899" s="442" t="str">
        <f>IF(+'12. Type 2 Emp 2020 Comp'!C908=0," ",+'12. Type 2 Emp 2020 Comp'!C908)</f>
        <v xml:space="preserve"> </v>
      </c>
      <c r="D899" s="312">
        <f>+'12. Type 2 Emp 2020 Comp'!AE908</f>
        <v>0</v>
      </c>
      <c r="E899" s="478">
        <f>IF('11. Type 1 Emp 2020 FTE'!$I$12=1,+'13. Type 2 Emp 2020 FTE'!AF906,'13. Type 2 Emp 2020 FTE'!AG906)</f>
        <v>0</v>
      </c>
    </row>
    <row r="900" spans="1:5" x14ac:dyDescent="0.25">
      <c r="A900" s="308">
        <f t="shared" si="13"/>
        <v>889</v>
      </c>
      <c r="B900" s="312" t="str">
        <f>IF(+'12. Type 2 Emp 2020 Comp'!B909=0," ",+'12. Type 2 Emp 2020 Comp'!B909)</f>
        <v xml:space="preserve"> </v>
      </c>
      <c r="C900" s="442" t="str">
        <f>IF(+'12. Type 2 Emp 2020 Comp'!C909=0," ",+'12. Type 2 Emp 2020 Comp'!C909)</f>
        <v xml:space="preserve"> </v>
      </c>
      <c r="D900" s="312">
        <f>+'12. Type 2 Emp 2020 Comp'!AE909</f>
        <v>0</v>
      </c>
      <c r="E900" s="478">
        <f>IF('11. Type 1 Emp 2020 FTE'!$I$12=1,+'13. Type 2 Emp 2020 FTE'!AF907,'13. Type 2 Emp 2020 FTE'!AG907)</f>
        <v>0</v>
      </c>
    </row>
    <row r="901" spans="1:5" x14ac:dyDescent="0.25">
      <c r="A901" s="308">
        <f t="shared" si="13"/>
        <v>890</v>
      </c>
      <c r="B901" s="312" t="str">
        <f>IF(+'12. Type 2 Emp 2020 Comp'!B910=0," ",+'12. Type 2 Emp 2020 Comp'!B910)</f>
        <v xml:space="preserve"> </v>
      </c>
      <c r="C901" s="442" t="str">
        <f>IF(+'12. Type 2 Emp 2020 Comp'!C910=0," ",+'12. Type 2 Emp 2020 Comp'!C910)</f>
        <v xml:space="preserve"> </v>
      </c>
      <c r="D901" s="312">
        <f>+'12. Type 2 Emp 2020 Comp'!AE910</f>
        <v>0</v>
      </c>
      <c r="E901" s="478">
        <f>IF('11. Type 1 Emp 2020 FTE'!$I$12=1,+'13. Type 2 Emp 2020 FTE'!AF908,'13. Type 2 Emp 2020 FTE'!AG908)</f>
        <v>0</v>
      </c>
    </row>
    <row r="902" spans="1:5" x14ac:dyDescent="0.25">
      <c r="A902" s="308">
        <f t="shared" si="13"/>
        <v>891</v>
      </c>
      <c r="B902" s="312" t="str">
        <f>IF(+'12. Type 2 Emp 2020 Comp'!B911=0," ",+'12. Type 2 Emp 2020 Comp'!B911)</f>
        <v xml:space="preserve"> </v>
      </c>
      <c r="C902" s="442" t="str">
        <f>IF(+'12. Type 2 Emp 2020 Comp'!C911=0," ",+'12. Type 2 Emp 2020 Comp'!C911)</f>
        <v xml:space="preserve"> </v>
      </c>
      <c r="D902" s="312">
        <f>+'12. Type 2 Emp 2020 Comp'!AE911</f>
        <v>0</v>
      </c>
      <c r="E902" s="478">
        <f>IF('11. Type 1 Emp 2020 FTE'!$I$12=1,+'13. Type 2 Emp 2020 FTE'!AF909,'13. Type 2 Emp 2020 FTE'!AG909)</f>
        <v>0</v>
      </c>
    </row>
    <row r="903" spans="1:5" x14ac:dyDescent="0.25">
      <c r="A903" s="308">
        <f t="shared" si="13"/>
        <v>892</v>
      </c>
      <c r="B903" s="312" t="str">
        <f>IF(+'12. Type 2 Emp 2020 Comp'!B912=0," ",+'12. Type 2 Emp 2020 Comp'!B912)</f>
        <v xml:space="preserve"> </v>
      </c>
      <c r="C903" s="442" t="str">
        <f>IF(+'12. Type 2 Emp 2020 Comp'!C912=0," ",+'12. Type 2 Emp 2020 Comp'!C912)</f>
        <v xml:space="preserve"> </v>
      </c>
      <c r="D903" s="312">
        <f>+'12. Type 2 Emp 2020 Comp'!AE912</f>
        <v>0</v>
      </c>
      <c r="E903" s="478">
        <f>IF('11. Type 1 Emp 2020 FTE'!$I$12=1,+'13. Type 2 Emp 2020 FTE'!AF910,'13. Type 2 Emp 2020 FTE'!AG910)</f>
        <v>0</v>
      </c>
    </row>
    <row r="904" spans="1:5" x14ac:dyDescent="0.25">
      <c r="A904" s="308">
        <f t="shared" si="13"/>
        <v>893</v>
      </c>
      <c r="B904" s="312" t="str">
        <f>IF(+'12. Type 2 Emp 2020 Comp'!B913=0," ",+'12. Type 2 Emp 2020 Comp'!B913)</f>
        <v xml:space="preserve"> </v>
      </c>
      <c r="C904" s="442" t="str">
        <f>IF(+'12. Type 2 Emp 2020 Comp'!C913=0," ",+'12. Type 2 Emp 2020 Comp'!C913)</f>
        <v xml:space="preserve"> </v>
      </c>
      <c r="D904" s="312">
        <f>+'12. Type 2 Emp 2020 Comp'!AE913</f>
        <v>0</v>
      </c>
      <c r="E904" s="478">
        <f>IF('11. Type 1 Emp 2020 FTE'!$I$12=1,+'13. Type 2 Emp 2020 FTE'!AF911,'13. Type 2 Emp 2020 FTE'!AG911)</f>
        <v>0</v>
      </c>
    </row>
    <row r="905" spans="1:5" x14ac:dyDescent="0.25">
      <c r="A905" s="308">
        <f t="shared" si="13"/>
        <v>894</v>
      </c>
      <c r="B905" s="312" t="str">
        <f>IF(+'12. Type 2 Emp 2020 Comp'!B914=0," ",+'12. Type 2 Emp 2020 Comp'!B914)</f>
        <v xml:space="preserve"> </v>
      </c>
      <c r="C905" s="442" t="str">
        <f>IF(+'12. Type 2 Emp 2020 Comp'!C914=0," ",+'12. Type 2 Emp 2020 Comp'!C914)</f>
        <v xml:space="preserve"> </v>
      </c>
      <c r="D905" s="312">
        <f>+'12. Type 2 Emp 2020 Comp'!AE914</f>
        <v>0</v>
      </c>
      <c r="E905" s="478">
        <f>IF('11. Type 1 Emp 2020 FTE'!$I$12=1,+'13. Type 2 Emp 2020 FTE'!AF912,'13. Type 2 Emp 2020 FTE'!AG912)</f>
        <v>0</v>
      </c>
    </row>
    <row r="906" spans="1:5" x14ac:dyDescent="0.25">
      <c r="A906" s="308">
        <f t="shared" si="13"/>
        <v>895</v>
      </c>
      <c r="B906" s="312" t="str">
        <f>IF(+'12. Type 2 Emp 2020 Comp'!B915=0," ",+'12. Type 2 Emp 2020 Comp'!B915)</f>
        <v xml:space="preserve"> </v>
      </c>
      <c r="C906" s="442" t="str">
        <f>IF(+'12. Type 2 Emp 2020 Comp'!C915=0," ",+'12. Type 2 Emp 2020 Comp'!C915)</f>
        <v xml:space="preserve"> </v>
      </c>
      <c r="D906" s="312">
        <f>+'12. Type 2 Emp 2020 Comp'!AE915</f>
        <v>0</v>
      </c>
      <c r="E906" s="478">
        <f>IF('11. Type 1 Emp 2020 FTE'!$I$12=1,+'13. Type 2 Emp 2020 FTE'!AF913,'13. Type 2 Emp 2020 FTE'!AG913)</f>
        <v>0</v>
      </c>
    </row>
    <row r="907" spans="1:5" x14ac:dyDescent="0.25">
      <c r="A907" s="308">
        <f t="shared" si="13"/>
        <v>896</v>
      </c>
      <c r="B907" s="312" t="str">
        <f>IF(+'12. Type 2 Emp 2020 Comp'!B916=0," ",+'12. Type 2 Emp 2020 Comp'!B916)</f>
        <v xml:space="preserve"> </v>
      </c>
      <c r="C907" s="442" t="str">
        <f>IF(+'12. Type 2 Emp 2020 Comp'!C916=0," ",+'12. Type 2 Emp 2020 Comp'!C916)</f>
        <v xml:space="preserve"> </v>
      </c>
      <c r="D907" s="312">
        <f>+'12. Type 2 Emp 2020 Comp'!AE916</f>
        <v>0</v>
      </c>
      <c r="E907" s="478">
        <f>IF('11. Type 1 Emp 2020 FTE'!$I$12=1,+'13. Type 2 Emp 2020 FTE'!AF914,'13. Type 2 Emp 2020 FTE'!AG914)</f>
        <v>0</v>
      </c>
    </row>
    <row r="908" spans="1:5" x14ac:dyDescent="0.25">
      <c r="A908" s="308">
        <f t="shared" si="13"/>
        <v>897</v>
      </c>
      <c r="B908" s="312" t="str">
        <f>IF(+'12. Type 2 Emp 2020 Comp'!B917=0," ",+'12. Type 2 Emp 2020 Comp'!B917)</f>
        <v xml:space="preserve"> </v>
      </c>
      <c r="C908" s="442" t="str">
        <f>IF(+'12. Type 2 Emp 2020 Comp'!C917=0," ",+'12. Type 2 Emp 2020 Comp'!C917)</f>
        <v xml:space="preserve"> </v>
      </c>
      <c r="D908" s="312">
        <f>+'12. Type 2 Emp 2020 Comp'!AE917</f>
        <v>0</v>
      </c>
      <c r="E908" s="478">
        <f>IF('11. Type 1 Emp 2020 FTE'!$I$12=1,+'13. Type 2 Emp 2020 FTE'!AF915,'13. Type 2 Emp 2020 FTE'!AG915)</f>
        <v>0</v>
      </c>
    </row>
    <row r="909" spans="1:5" x14ac:dyDescent="0.25">
      <c r="A909" s="308">
        <f t="shared" si="13"/>
        <v>898</v>
      </c>
      <c r="B909" s="312" t="str">
        <f>IF(+'12. Type 2 Emp 2020 Comp'!B918=0," ",+'12. Type 2 Emp 2020 Comp'!B918)</f>
        <v xml:space="preserve"> </v>
      </c>
      <c r="C909" s="442" t="str">
        <f>IF(+'12. Type 2 Emp 2020 Comp'!C918=0," ",+'12. Type 2 Emp 2020 Comp'!C918)</f>
        <v xml:space="preserve"> </v>
      </c>
      <c r="D909" s="312">
        <f>+'12. Type 2 Emp 2020 Comp'!AE918</f>
        <v>0</v>
      </c>
      <c r="E909" s="478">
        <f>IF('11. Type 1 Emp 2020 FTE'!$I$12=1,+'13. Type 2 Emp 2020 FTE'!AF916,'13. Type 2 Emp 2020 FTE'!AG916)</f>
        <v>0</v>
      </c>
    </row>
    <row r="910" spans="1:5" x14ac:dyDescent="0.25">
      <c r="A910" s="308">
        <f t="shared" ref="A910:A973" si="14">+A909+1</f>
        <v>899</v>
      </c>
      <c r="B910" s="312" t="str">
        <f>IF(+'12. Type 2 Emp 2020 Comp'!B919=0," ",+'12. Type 2 Emp 2020 Comp'!B919)</f>
        <v xml:space="preserve"> </v>
      </c>
      <c r="C910" s="442" t="str">
        <f>IF(+'12. Type 2 Emp 2020 Comp'!C919=0," ",+'12. Type 2 Emp 2020 Comp'!C919)</f>
        <v xml:space="preserve"> </v>
      </c>
      <c r="D910" s="312">
        <f>+'12. Type 2 Emp 2020 Comp'!AE919</f>
        <v>0</v>
      </c>
      <c r="E910" s="478">
        <f>IF('11. Type 1 Emp 2020 FTE'!$I$12=1,+'13. Type 2 Emp 2020 FTE'!AF917,'13. Type 2 Emp 2020 FTE'!AG917)</f>
        <v>0</v>
      </c>
    </row>
    <row r="911" spans="1:5" x14ac:dyDescent="0.25">
      <c r="A911" s="308">
        <f t="shared" si="14"/>
        <v>900</v>
      </c>
      <c r="B911" s="312" t="str">
        <f>IF(+'12. Type 2 Emp 2020 Comp'!B920=0," ",+'12. Type 2 Emp 2020 Comp'!B920)</f>
        <v xml:space="preserve"> </v>
      </c>
      <c r="C911" s="442" t="str">
        <f>IF(+'12. Type 2 Emp 2020 Comp'!C920=0," ",+'12. Type 2 Emp 2020 Comp'!C920)</f>
        <v xml:space="preserve"> </v>
      </c>
      <c r="D911" s="312">
        <f>+'12. Type 2 Emp 2020 Comp'!AE920</f>
        <v>0</v>
      </c>
      <c r="E911" s="478">
        <f>IF('11. Type 1 Emp 2020 FTE'!$I$12=1,+'13. Type 2 Emp 2020 FTE'!AF918,'13. Type 2 Emp 2020 FTE'!AG918)</f>
        <v>0</v>
      </c>
    </row>
    <row r="912" spans="1:5" x14ac:dyDescent="0.25">
      <c r="A912" s="308">
        <f t="shared" si="14"/>
        <v>901</v>
      </c>
      <c r="B912" s="312" t="str">
        <f>IF(+'12. Type 2 Emp 2020 Comp'!B921=0," ",+'12. Type 2 Emp 2020 Comp'!B921)</f>
        <v xml:space="preserve"> </v>
      </c>
      <c r="C912" s="442" t="str">
        <f>IF(+'12. Type 2 Emp 2020 Comp'!C921=0," ",+'12. Type 2 Emp 2020 Comp'!C921)</f>
        <v xml:space="preserve"> </v>
      </c>
      <c r="D912" s="312">
        <f>+'12. Type 2 Emp 2020 Comp'!AE921</f>
        <v>0</v>
      </c>
      <c r="E912" s="478">
        <f>IF('11. Type 1 Emp 2020 FTE'!$I$12=1,+'13. Type 2 Emp 2020 FTE'!AF919,'13. Type 2 Emp 2020 FTE'!AG919)</f>
        <v>0</v>
      </c>
    </row>
    <row r="913" spans="1:5" x14ac:dyDescent="0.25">
      <c r="A913" s="308">
        <f t="shared" si="14"/>
        <v>902</v>
      </c>
      <c r="B913" s="312" t="str">
        <f>IF(+'12. Type 2 Emp 2020 Comp'!B922=0," ",+'12. Type 2 Emp 2020 Comp'!B922)</f>
        <v xml:space="preserve"> </v>
      </c>
      <c r="C913" s="442" t="str">
        <f>IF(+'12. Type 2 Emp 2020 Comp'!C922=0," ",+'12. Type 2 Emp 2020 Comp'!C922)</f>
        <v xml:space="preserve"> </v>
      </c>
      <c r="D913" s="312">
        <f>+'12. Type 2 Emp 2020 Comp'!AE922</f>
        <v>0</v>
      </c>
      <c r="E913" s="478">
        <f>IF('11. Type 1 Emp 2020 FTE'!$I$12=1,+'13. Type 2 Emp 2020 FTE'!AF920,'13. Type 2 Emp 2020 FTE'!AG920)</f>
        <v>0</v>
      </c>
    </row>
    <row r="914" spans="1:5" x14ac:dyDescent="0.25">
      <c r="A914" s="308">
        <f t="shared" si="14"/>
        <v>903</v>
      </c>
      <c r="B914" s="312" t="str">
        <f>IF(+'12. Type 2 Emp 2020 Comp'!B923=0," ",+'12. Type 2 Emp 2020 Comp'!B923)</f>
        <v xml:space="preserve"> </v>
      </c>
      <c r="C914" s="442" t="str">
        <f>IF(+'12. Type 2 Emp 2020 Comp'!C923=0," ",+'12. Type 2 Emp 2020 Comp'!C923)</f>
        <v xml:space="preserve"> </v>
      </c>
      <c r="D914" s="312">
        <f>+'12. Type 2 Emp 2020 Comp'!AE923</f>
        <v>0</v>
      </c>
      <c r="E914" s="478">
        <f>IF('11. Type 1 Emp 2020 FTE'!$I$12=1,+'13. Type 2 Emp 2020 FTE'!AF921,'13. Type 2 Emp 2020 FTE'!AG921)</f>
        <v>0</v>
      </c>
    </row>
    <row r="915" spans="1:5" x14ac:dyDescent="0.25">
      <c r="A915" s="308">
        <f t="shared" si="14"/>
        <v>904</v>
      </c>
      <c r="B915" s="312" t="str">
        <f>IF(+'12. Type 2 Emp 2020 Comp'!B924=0," ",+'12. Type 2 Emp 2020 Comp'!B924)</f>
        <v xml:space="preserve"> </v>
      </c>
      <c r="C915" s="442" t="str">
        <f>IF(+'12. Type 2 Emp 2020 Comp'!C924=0," ",+'12. Type 2 Emp 2020 Comp'!C924)</f>
        <v xml:space="preserve"> </v>
      </c>
      <c r="D915" s="312">
        <f>+'12. Type 2 Emp 2020 Comp'!AE924</f>
        <v>0</v>
      </c>
      <c r="E915" s="478">
        <f>IF('11. Type 1 Emp 2020 FTE'!$I$12=1,+'13. Type 2 Emp 2020 FTE'!AF922,'13. Type 2 Emp 2020 FTE'!AG922)</f>
        <v>0</v>
      </c>
    </row>
    <row r="916" spans="1:5" x14ac:dyDescent="0.25">
      <c r="A916" s="308">
        <f t="shared" si="14"/>
        <v>905</v>
      </c>
      <c r="B916" s="312" t="str">
        <f>IF(+'12. Type 2 Emp 2020 Comp'!B925=0," ",+'12. Type 2 Emp 2020 Comp'!B925)</f>
        <v xml:space="preserve"> </v>
      </c>
      <c r="C916" s="442" t="str">
        <f>IF(+'12. Type 2 Emp 2020 Comp'!C925=0," ",+'12. Type 2 Emp 2020 Comp'!C925)</f>
        <v xml:space="preserve"> </v>
      </c>
      <c r="D916" s="312">
        <f>+'12. Type 2 Emp 2020 Comp'!AE925</f>
        <v>0</v>
      </c>
      <c r="E916" s="478">
        <f>IF('11. Type 1 Emp 2020 FTE'!$I$12=1,+'13. Type 2 Emp 2020 FTE'!AF923,'13. Type 2 Emp 2020 FTE'!AG923)</f>
        <v>0</v>
      </c>
    </row>
    <row r="917" spans="1:5" x14ac:dyDescent="0.25">
      <c r="A917" s="308">
        <f t="shared" si="14"/>
        <v>906</v>
      </c>
      <c r="B917" s="312" t="str">
        <f>IF(+'12. Type 2 Emp 2020 Comp'!B926=0," ",+'12. Type 2 Emp 2020 Comp'!B926)</f>
        <v xml:space="preserve"> </v>
      </c>
      <c r="C917" s="442" t="str">
        <f>IF(+'12. Type 2 Emp 2020 Comp'!C926=0," ",+'12. Type 2 Emp 2020 Comp'!C926)</f>
        <v xml:space="preserve"> </v>
      </c>
      <c r="D917" s="312">
        <f>+'12. Type 2 Emp 2020 Comp'!AE926</f>
        <v>0</v>
      </c>
      <c r="E917" s="478">
        <f>IF('11. Type 1 Emp 2020 FTE'!$I$12=1,+'13. Type 2 Emp 2020 FTE'!AF924,'13. Type 2 Emp 2020 FTE'!AG924)</f>
        <v>0</v>
      </c>
    </row>
    <row r="918" spans="1:5" x14ac:dyDescent="0.25">
      <c r="A918" s="308">
        <f t="shared" si="14"/>
        <v>907</v>
      </c>
      <c r="B918" s="312" t="str">
        <f>IF(+'12. Type 2 Emp 2020 Comp'!B927=0," ",+'12. Type 2 Emp 2020 Comp'!B927)</f>
        <v xml:space="preserve"> </v>
      </c>
      <c r="C918" s="442" t="str">
        <f>IF(+'12. Type 2 Emp 2020 Comp'!C927=0," ",+'12. Type 2 Emp 2020 Comp'!C927)</f>
        <v xml:space="preserve"> </v>
      </c>
      <c r="D918" s="312">
        <f>+'12. Type 2 Emp 2020 Comp'!AE927</f>
        <v>0</v>
      </c>
      <c r="E918" s="478">
        <f>IF('11. Type 1 Emp 2020 FTE'!$I$12=1,+'13. Type 2 Emp 2020 FTE'!AF925,'13. Type 2 Emp 2020 FTE'!AG925)</f>
        <v>0</v>
      </c>
    </row>
    <row r="919" spans="1:5" x14ac:dyDescent="0.25">
      <c r="A919" s="308">
        <f t="shared" si="14"/>
        <v>908</v>
      </c>
      <c r="B919" s="312" t="str">
        <f>IF(+'12. Type 2 Emp 2020 Comp'!B928=0," ",+'12. Type 2 Emp 2020 Comp'!B928)</f>
        <v xml:space="preserve"> </v>
      </c>
      <c r="C919" s="442" t="str">
        <f>IF(+'12. Type 2 Emp 2020 Comp'!C928=0," ",+'12. Type 2 Emp 2020 Comp'!C928)</f>
        <v xml:space="preserve"> </v>
      </c>
      <c r="D919" s="312">
        <f>+'12. Type 2 Emp 2020 Comp'!AE928</f>
        <v>0</v>
      </c>
      <c r="E919" s="478">
        <f>IF('11. Type 1 Emp 2020 FTE'!$I$12=1,+'13. Type 2 Emp 2020 FTE'!AF926,'13. Type 2 Emp 2020 FTE'!AG926)</f>
        <v>0</v>
      </c>
    </row>
    <row r="920" spans="1:5" x14ac:dyDescent="0.25">
      <c r="A920" s="308">
        <f t="shared" si="14"/>
        <v>909</v>
      </c>
      <c r="B920" s="312" t="str">
        <f>IF(+'12. Type 2 Emp 2020 Comp'!B929=0," ",+'12. Type 2 Emp 2020 Comp'!B929)</f>
        <v xml:space="preserve"> </v>
      </c>
      <c r="C920" s="442" t="str">
        <f>IF(+'12. Type 2 Emp 2020 Comp'!C929=0," ",+'12. Type 2 Emp 2020 Comp'!C929)</f>
        <v xml:space="preserve"> </v>
      </c>
      <c r="D920" s="312">
        <f>+'12. Type 2 Emp 2020 Comp'!AE929</f>
        <v>0</v>
      </c>
      <c r="E920" s="478">
        <f>IF('11. Type 1 Emp 2020 FTE'!$I$12=1,+'13. Type 2 Emp 2020 FTE'!AF927,'13. Type 2 Emp 2020 FTE'!AG927)</f>
        <v>0</v>
      </c>
    </row>
    <row r="921" spans="1:5" x14ac:dyDescent="0.25">
      <c r="A921" s="308">
        <f t="shared" si="14"/>
        <v>910</v>
      </c>
      <c r="B921" s="312" t="str">
        <f>IF(+'12. Type 2 Emp 2020 Comp'!B930=0," ",+'12. Type 2 Emp 2020 Comp'!B930)</f>
        <v xml:space="preserve"> </v>
      </c>
      <c r="C921" s="442" t="str">
        <f>IF(+'12. Type 2 Emp 2020 Comp'!C930=0," ",+'12. Type 2 Emp 2020 Comp'!C930)</f>
        <v xml:space="preserve"> </v>
      </c>
      <c r="D921" s="312">
        <f>+'12. Type 2 Emp 2020 Comp'!AE930</f>
        <v>0</v>
      </c>
      <c r="E921" s="478">
        <f>IF('11. Type 1 Emp 2020 FTE'!$I$12=1,+'13. Type 2 Emp 2020 FTE'!AF928,'13. Type 2 Emp 2020 FTE'!AG928)</f>
        <v>0</v>
      </c>
    </row>
    <row r="922" spans="1:5" x14ac:dyDescent="0.25">
      <c r="A922" s="308">
        <f t="shared" si="14"/>
        <v>911</v>
      </c>
      <c r="B922" s="312" t="str">
        <f>IF(+'12. Type 2 Emp 2020 Comp'!B931=0," ",+'12. Type 2 Emp 2020 Comp'!B931)</f>
        <v xml:space="preserve"> </v>
      </c>
      <c r="C922" s="442" t="str">
        <f>IF(+'12. Type 2 Emp 2020 Comp'!C931=0," ",+'12. Type 2 Emp 2020 Comp'!C931)</f>
        <v xml:space="preserve"> </v>
      </c>
      <c r="D922" s="312">
        <f>+'12. Type 2 Emp 2020 Comp'!AE931</f>
        <v>0</v>
      </c>
      <c r="E922" s="478">
        <f>IF('11. Type 1 Emp 2020 FTE'!$I$12=1,+'13. Type 2 Emp 2020 FTE'!AF929,'13. Type 2 Emp 2020 FTE'!AG929)</f>
        <v>0</v>
      </c>
    </row>
    <row r="923" spans="1:5" x14ac:dyDescent="0.25">
      <c r="A923" s="308">
        <f t="shared" si="14"/>
        <v>912</v>
      </c>
      <c r="B923" s="312" t="str">
        <f>IF(+'12. Type 2 Emp 2020 Comp'!B932=0," ",+'12. Type 2 Emp 2020 Comp'!B932)</f>
        <v xml:space="preserve"> </v>
      </c>
      <c r="C923" s="442" t="str">
        <f>IF(+'12. Type 2 Emp 2020 Comp'!C932=0," ",+'12. Type 2 Emp 2020 Comp'!C932)</f>
        <v xml:space="preserve"> </v>
      </c>
      <c r="D923" s="312">
        <f>+'12. Type 2 Emp 2020 Comp'!AE932</f>
        <v>0</v>
      </c>
      <c r="E923" s="478">
        <f>IF('11. Type 1 Emp 2020 FTE'!$I$12=1,+'13. Type 2 Emp 2020 FTE'!AF930,'13. Type 2 Emp 2020 FTE'!AG930)</f>
        <v>0</v>
      </c>
    </row>
    <row r="924" spans="1:5" x14ac:dyDescent="0.25">
      <c r="A924" s="308">
        <f t="shared" si="14"/>
        <v>913</v>
      </c>
      <c r="B924" s="312" t="str">
        <f>IF(+'12. Type 2 Emp 2020 Comp'!B933=0," ",+'12. Type 2 Emp 2020 Comp'!B933)</f>
        <v xml:space="preserve"> </v>
      </c>
      <c r="C924" s="442" t="str">
        <f>IF(+'12. Type 2 Emp 2020 Comp'!C933=0," ",+'12. Type 2 Emp 2020 Comp'!C933)</f>
        <v xml:space="preserve"> </v>
      </c>
      <c r="D924" s="312">
        <f>+'12. Type 2 Emp 2020 Comp'!AE933</f>
        <v>0</v>
      </c>
      <c r="E924" s="478">
        <f>IF('11. Type 1 Emp 2020 FTE'!$I$12=1,+'13. Type 2 Emp 2020 FTE'!AF931,'13. Type 2 Emp 2020 FTE'!AG931)</f>
        <v>0</v>
      </c>
    </row>
    <row r="925" spans="1:5" x14ac:dyDescent="0.25">
      <c r="A925" s="308">
        <f t="shared" si="14"/>
        <v>914</v>
      </c>
      <c r="B925" s="312" t="str">
        <f>IF(+'12. Type 2 Emp 2020 Comp'!B934=0," ",+'12. Type 2 Emp 2020 Comp'!B934)</f>
        <v xml:space="preserve"> </v>
      </c>
      <c r="C925" s="442" t="str">
        <f>IF(+'12. Type 2 Emp 2020 Comp'!C934=0," ",+'12. Type 2 Emp 2020 Comp'!C934)</f>
        <v xml:space="preserve"> </v>
      </c>
      <c r="D925" s="312">
        <f>+'12. Type 2 Emp 2020 Comp'!AE934</f>
        <v>0</v>
      </c>
      <c r="E925" s="478">
        <f>IF('11. Type 1 Emp 2020 FTE'!$I$12=1,+'13. Type 2 Emp 2020 FTE'!AF932,'13. Type 2 Emp 2020 FTE'!AG932)</f>
        <v>0</v>
      </c>
    </row>
    <row r="926" spans="1:5" x14ac:dyDescent="0.25">
      <c r="A926" s="308">
        <f t="shared" si="14"/>
        <v>915</v>
      </c>
      <c r="B926" s="312" t="str">
        <f>IF(+'12. Type 2 Emp 2020 Comp'!B935=0," ",+'12. Type 2 Emp 2020 Comp'!B935)</f>
        <v xml:space="preserve"> </v>
      </c>
      <c r="C926" s="442" t="str">
        <f>IF(+'12. Type 2 Emp 2020 Comp'!C935=0," ",+'12. Type 2 Emp 2020 Comp'!C935)</f>
        <v xml:space="preserve"> </v>
      </c>
      <c r="D926" s="312">
        <f>+'12. Type 2 Emp 2020 Comp'!AE935</f>
        <v>0</v>
      </c>
      <c r="E926" s="478">
        <f>IF('11. Type 1 Emp 2020 FTE'!$I$12=1,+'13. Type 2 Emp 2020 FTE'!AF933,'13. Type 2 Emp 2020 FTE'!AG933)</f>
        <v>0</v>
      </c>
    </row>
    <row r="927" spans="1:5" x14ac:dyDescent="0.25">
      <c r="A927" s="308">
        <f t="shared" si="14"/>
        <v>916</v>
      </c>
      <c r="B927" s="312" t="str">
        <f>IF(+'12. Type 2 Emp 2020 Comp'!B936=0," ",+'12. Type 2 Emp 2020 Comp'!B936)</f>
        <v xml:space="preserve"> </v>
      </c>
      <c r="C927" s="442" t="str">
        <f>IF(+'12. Type 2 Emp 2020 Comp'!C936=0," ",+'12. Type 2 Emp 2020 Comp'!C936)</f>
        <v xml:space="preserve"> </v>
      </c>
      <c r="D927" s="312">
        <f>+'12. Type 2 Emp 2020 Comp'!AE936</f>
        <v>0</v>
      </c>
      <c r="E927" s="478">
        <f>IF('11. Type 1 Emp 2020 FTE'!$I$12=1,+'13. Type 2 Emp 2020 FTE'!AF934,'13. Type 2 Emp 2020 FTE'!AG934)</f>
        <v>0</v>
      </c>
    </row>
    <row r="928" spans="1:5" x14ac:dyDescent="0.25">
      <c r="A928" s="308">
        <f t="shared" si="14"/>
        <v>917</v>
      </c>
      <c r="B928" s="312" t="str">
        <f>IF(+'12. Type 2 Emp 2020 Comp'!B937=0," ",+'12. Type 2 Emp 2020 Comp'!B937)</f>
        <v xml:space="preserve"> </v>
      </c>
      <c r="C928" s="442" t="str">
        <f>IF(+'12. Type 2 Emp 2020 Comp'!C937=0," ",+'12. Type 2 Emp 2020 Comp'!C937)</f>
        <v xml:space="preserve"> </v>
      </c>
      <c r="D928" s="312">
        <f>+'12. Type 2 Emp 2020 Comp'!AE937</f>
        <v>0</v>
      </c>
      <c r="E928" s="478">
        <f>IF('11. Type 1 Emp 2020 FTE'!$I$12=1,+'13. Type 2 Emp 2020 FTE'!AF935,'13. Type 2 Emp 2020 FTE'!AG935)</f>
        <v>0</v>
      </c>
    </row>
    <row r="929" spans="1:5" x14ac:dyDescent="0.25">
      <c r="A929" s="308">
        <f t="shared" si="14"/>
        <v>918</v>
      </c>
      <c r="B929" s="312" t="str">
        <f>IF(+'12. Type 2 Emp 2020 Comp'!B938=0," ",+'12. Type 2 Emp 2020 Comp'!B938)</f>
        <v xml:space="preserve"> </v>
      </c>
      <c r="C929" s="442" t="str">
        <f>IF(+'12. Type 2 Emp 2020 Comp'!C938=0," ",+'12. Type 2 Emp 2020 Comp'!C938)</f>
        <v xml:space="preserve"> </v>
      </c>
      <c r="D929" s="312">
        <f>+'12. Type 2 Emp 2020 Comp'!AE938</f>
        <v>0</v>
      </c>
      <c r="E929" s="478">
        <f>IF('11. Type 1 Emp 2020 FTE'!$I$12=1,+'13. Type 2 Emp 2020 FTE'!AF936,'13. Type 2 Emp 2020 FTE'!AG936)</f>
        <v>0</v>
      </c>
    </row>
    <row r="930" spans="1:5" x14ac:dyDescent="0.25">
      <c r="A930" s="308">
        <f t="shared" si="14"/>
        <v>919</v>
      </c>
      <c r="B930" s="312" t="str">
        <f>IF(+'12. Type 2 Emp 2020 Comp'!B939=0," ",+'12. Type 2 Emp 2020 Comp'!B939)</f>
        <v xml:space="preserve"> </v>
      </c>
      <c r="C930" s="442" t="str">
        <f>IF(+'12. Type 2 Emp 2020 Comp'!C939=0," ",+'12. Type 2 Emp 2020 Comp'!C939)</f>
        <v xml:space="preserve"> </v>
      </c>
      <c r="D930" s="312">
        <f>+'12. Type 2 Emp 2020 Comp'!AE939</f>
        <v>0</v>
      </c>
      <c r="E930" s="478">
        <f>IF('11. Type 1 Emp 2020 FTE'!$I$12=1,+'13. Type 2 Emp 2020 FTE'!AF937,'13. Type 2 Emp 2020 FTE'!AG937)</f>
        <v>0</v>
      </c>
    </row>
    <row r="931" spans="1:5" x14ac:dyDescent="0.25">
      <c r="A931" s="308">
        <f t="shared" si="14"/>
        <v>920</v>
      </c>
      <c r="B931" s="312" t="str">
        <f>IF(+'12. Type 2 Emp 2020 Comp'!B940=0," ",+'12. Type 2 Emp 2020 Comp'!B940)</f>
        <v xml:space="preserve"> </v>
      </c>
      <c r="C931" s="442" t="str">
        <f>IF(+'12. Type 2 Emp 2020 Comp'!C940=0," ",+'12. Type 2 Emp 2020 Comp'!C940)</f>
        <v xml:space="preserve"> </v>
      </c>
      <c r="D931" s="312">
        <f>+'12. Type 2 Emp 2020 Comp'!AE940</f>
        <v>0</v>
      </c>
      <c r="E931" s="478">
        <f>IF('11. Type 1 Emp 2020 FTE'!$I$12=1,+'13. Type 2 Emp 2020 FTE'!AF938,'13. Type 2 Emp 2020 FTE'!AG938)</f>
        <v>0</v>
      </c>
    </row>
    <row r="932" spans="1:5" x14ac:dyDescent="0.25">
      <c r="A932" s="308">
        <f t="shared" si="14"/>
        <v>921</v>
      </c>
      <c r="B932" s="312" t="str">
        <f>IF(+'12. Type 2 Emp 2020 Comp'!B941=0," ",+'12. Type 2 Emp 2020 Comp'!B941)</f>
        <v xml:space="preserve"> </v>
      </c>
      <c r="C932" s="442" t="str">
        <f>IF(+'12. Type 2 Emp 2020 Comp'!C941=0," ",+'12. Type 2 Emp 2020 Comp'!C941)</f>
        <v xml:space="preserve"> </v>
      </c>
      <c r="D932" s="312">
        <f>+'12. Type 2 Emp 2020 Comp'!AE941</f>
        <v>0</v>
      </c>
      <c r="E932" s="478">
        <f>IF('11. Type 1 Emp 2020 FTE'!$I$12=1,+'13. Type 2 Emp 2020 FTE'!AF939,'13. Type 2 Emp 2020 FTE'!AG939)</f>
        <v>0</v>
      </c>
    </row>
    <row r="933" spans="1:5" x14ac:dyDescent="0.25">
      <c r="A933" s="308">
        <f t="shared" si="14"/>
        <v>922</v>
      </c>
      <c r="B933" s="312" t="str">
        <f>IF(+'12. Type 2 Emp 2020 Comp'!B942=0," ",+'12. Type 2 Emp 2020 Comp'!B942)</f>
        <v xml:space="preserve"> </v>
      </c>
      <c r="C933" s="442" t="str">
        <f>IF(+'12. Type 2 Emp 2020 Comp'!C942=0," ",+'12. Type 2 Emp 2020 Comp'!C942)</f>
        <v xml:space="preserve"> </v>
      </c>
      <c r="D933" s="312">
        <f>+'12. Type 2 Emp 2020 Comp'!AE942</f>
        <v>0</v>
      </c>
      <c r="E933" s="478">
        <f>IF('11. Type 1 Emp 2020 FTE'!$I$12=1,+'13. Type 2 Emp 2020 FTE'!AF940,'13. Type 2 Emp 2020 FTE'!AG940)</f>
        <v>0</v>
      </c>
    </row>
    <row r="934" spans="1:5" x14ac:dyDescent="0.25">
      <c r="A934" s="308">
        <f t="shared" si="14"/>
        <v>923</v>
      </c>
      <c r="B934" s="312" t="str">
        <f>IF(+'12. Type 2 Emp 2020 Comp'!B943=0," ",+'12. Type 2 Emp 2020 Comp'!B943)</f>
        <v xml:space="preserve"> </v>
      </c>
      <c r="C934" s="442" t="str">
        <f>IF(+'12. Type 2 Emp 2020 Comp'!C943=0," ",+'12. Type 2 Emp 2020 Comp'!C943)</f>
        <v xml:space="preserve"> </v>
      </c>
      <c r="D934" s="312">
        <f>+'12. Type 2 Emp 2020 Comp'!AE943</f>
        <v>0</v>
      </c>
      <c r="E934" s="478">
        <f>IF('11. Type 1 Emp 2020 FTE'!$I$12=1,+'13. Type 2 Emp 2020 FTE'!AF941,'13. Type 2 Emp 2020 FTE'!AG941)</f>
        <v>0</v>
      </c>
    </row>
    <row r="935" spans="1:5" x14ac:dyDescent="0.25">
      <c r="A935" s="308">
        <f t="shared" si="14"/>
        <v>924</v>
      </c>
      <c r="B935" s="312" t="str">
        <f>IF(+'12. Type 2 Emp 2020 Comp'!B944=0," ",+'12. Type 2 Emp 2020 Comp'!B944)</f>
        <v xml:space="preserve"> </v>
      </c>
      <c r="C935" s="442" t="str">
        <f>IF(+'12. Type 2 Emp 2020 Comp'!C944=0," ",+'12. Type 2 Emp 2020 Comp'!C944)</f>
        <v xml:space="preserve"> </v>
      </c>
      <c r="D935" s="312">
        <f>+'12. Type 2 Emp 2020 Comp'!AE944</f>
        <v>0</v>
      </c>
      <c r="E935" s="478">
        <f>IF('11. Type 1 Emp 2020 FTE'!$I$12=1,+'13. Type 2 Emp 2020 FTE'!AF942,'13. Type 2 Emp 2020 FTE'!AG942)</f>
        <v>0</v>
      </c>
    </row>
    <row r="936" spans="1:5" x14ac:dyDescent="0.25">
      <c r="A936" s="308">
        <f t="shared" si="14"/>
        <v>925</v>
      </c>
      <c r="B936" s="312" t="str">
        <f>IF(+'12. Type 2 Emp 2020 Comp'!B945=0," ",+'12. Type 2 Emp 2020 Comp'!B945)</f>
        <v xml:space="preserve"> </v>
      </c>
      <c r="C936" s="442" t="str">
        <f>IF(+'12. Type 2 Emp 2020 Comp'!C945=0," ",+'12. Type 2 Emp 2020 Comp'!C945)</f>
        <v xml:space="preserve"> </v>
      </c>
      <c r="D936" s="312">
        <f>+'12. Type 2 Emp 2020 Comp'!AE945</f>
        <v>0</v>
      </c>
      <c r="E936" s="478">
        <f>IF('11. Type 1 Emp 2020 FTE'!$I$12=1,+'13. Type 2 Emp 2020 FTE'!AF943,'13. Type 2 Emp 2020 FTE'!AG943)</f>
        <v>0</v>
      </c>
    </row>
    <row r="937" spans="1:5" x14ac:dyDescent="0.25">
      <c r="A937" s="308">
        <f t="shared" si="14"/>
        <v>926</v>
      </c>
      <c r="B937" s="312" t="str">
        <f>IF(+'12. Type 2 Emp 2020 Comp'!B946=0," ",+'12. Type 2 Emp 2020 Comp'!B946)</f>
        <v xml:space="preserve"> </v>
      </c>
      <c r="C937" s="442" t="str">
        <f>IF(+'12. Type 2 Emp 2020 Comp'!C946=0," ",+'12. Type 2 Emp 2020 Comp'!C946)</f>
        <v xml:space="preserve"> </v>
      </c>
      <c r="D937" s="312">
        <f>+'12. Type 2 Emp 2020 Comp'!AE946</f>
        <v>0</v>
      </c>
      <c r="E937" s="478">
        <f>IF('11. Type 1 Emp 2020 FTE'!$I$12=1,+'13. Type 2 Emp 2020 FTE'!AF944,'13. Type 2 Emp 2020 FTE'!AG944)</f>
        <v>0</v>
      </c>
    </row>
    <row r="938" spans="1:5" x14ac:dyDescent="0.25">
      <c r="A938" s="308">
        <f t="shared" si="14"/>
        <v>927</v>
      </c>
      <c r="B938" s="312" t="str">
        <f>IF(+'12. Type 2 Emp 2020 Comp'!B947=0," ",+'12. Type 2 Emp 2020 Comp'!B947)</f>
        <v xml:space="preserve"> </v>
      </c>
      <c r="C938" s="442" t="str">
        <f>IF(+'12. Type 2 Emp 2020 Comp'!C947=0," ",+'12. Type 2 Emp 2020 Comp'!C947)</f>
        <v xml:space="preserve"> </v>
      </c>
      <c r="D938" s="312">
        <f>+'12. Type 2 Emp 2020 Comp'!AE947</f>
        <v>0</v>
      </c>
      <c r="E938" s="478">
        <f>IF('11. Type 1 Emp 2020 FTE'!$I$12=1,+'13. Type 2 Emp 2020 FTE'!AF945,'13. Type 2 Emp 2020 FTE'!AG945)</f>
        <v>0</v>
      </c>
    </row>
    <row r="939" spans="1:5" x14ac:dyDescent="0.25">
      <c r="A939" s="308">
        <f t="shared" si="14"/>
        <v>928</v>
      </c>
      <c r="B939" s="312" t="str">
        <f>IF(+'12. Type 2 Emp 2020 Comp'!B948=0," ",+'12. Type 2 Emp 2020 Comp'!B948)</f>
        <v xml:space="preserve"> </v>
      </c>
      <c r="C939" s="442" t="str">
        <f>IF(+'12. Type 2 Emp 2020 Comp'!C948=0," ",+'12. Type 2 Emp 2020 Comp'!C948)</f>
        <v xml:space="preserve"> </v>
      </c>
      <c r="D939" s="312">
        <f>+'12. Type 2 Emp 2020 Comp'!AE948</f>
        <v>0</v>
      </c>
      <c r="E939" s="478">
        <f>IF('11. Type 1 Emp 2020 FTE'!$I$12=1,+'13. Type 2 Emp 2020 FTE'!AF946,'13. Type 2 Emp 2020 FTE'!AG946)</f>
        <v>0</v>
      </c>
    </row>
    <row r="940" spans="1:5" x14ac:dyDescent="0.25">
      <c r="A940" s="308">
        <f t="shared" si="14"/>
        <v>929</v>
      </c>
      <c r="B940" s="312" t="str">
        <f>IF(+'12. Type 2 Emp 2020 Comp'!B949=0," ",+'12. Type 2 Emp 2020 Comp'!B949)</f>
        <v xml:space="preserve"> </v>
      </c>
      <c r="C940" s="442" t="str">
        <f>IF(+'12. Type 2 Emp 2020 Comp'!C949=0," ",+'12. Type 2 Emp 2020 Comp'!C949)</f>
        <v xml:space="preserve"> </v>
      </c>
      <c r="D940" s="312">
        <f>+'12. Type 2 Emp 2020 Comp'!AE949</f>
        <v>0</v>
      </c>
      <c r="E940" s="478">
        <f>IF('11. Type 1 Emp 2020 FTE'!$I$12=1,+'13. Type 2 Emp 2020 FTE'!AF947,'13. Type 2 Emp 2020 FTE'!AG947)</f>
        <v>0</v>
      </c>
    </row>
    <row r="941" spans="1:5" x14ac:dyDescent="0.25">
      <c r="A941" s="308">
        <f t="shared" si="14"/>
        <v>930</v>
      </c>
      <c r="B941" s="312" t="str">
        <f>IF(+'12. Type 2 Emp 2020 Comp'!B950=0," ",+'12. Type 2 Emp 2020 Comp'!B950)</f>
        <v xml:space="preserve"> </v>
      </c>
      <c r="C941" s="442" t="str">
        <f>IF(+'12. Type 2 Emp 2020 Comp'!C950=0," ",+'12. Type 2 Emp 2020 Comp'!C950)</f>
        <v xml:space="preserve"> </v>
      </c>
      <c r="D941" s="312">
        <f>+'12. Type 2 Emp 2020 Comp'!AE950</f>
        <v>0</v>
      </c>
      <c r="E941" s="478">
        <f>IF('11. Type 1 Emp 2020 FTE'!$I$12=1,+'13. Type 2 Emp 2020 FTE'!AF948,'13. Type 2 Emp 2020 FTE'!AG948)</f>
        <v>0</v>
      </c>
    </row>
    <row r="942" spans="1:5" x14ac:dyDescent="0.25">
      <c r="A942" s="308">
        <f t="shared" si="14"/>
        <v>931</v>
      </c>
      <c r="B942" s="312" t="str">
        <f>IF(+'12. Type 2 Emp 2020 Comp'!B951=0," ",+'12. Type 2 Emp 2020 Comp'!B951)</f>
        <v xml:space="preserve"> </v>
      </c>
      <c r="C942" s="442" t="str">
        <f>IF(+'12. Type 2 Emp 2020 Comp'!C951=0," ",+'12. Type 2 Emp 2020 Comp'!C951)</f>
        <v xml:space="preserve"> </v>
      </c>
      <c r="D942" s="312">
        <f>+'12. Type 2 Emp 2020 Comp'!AE951</f>
        <v>0</v>
      </c>
      <c r="E942" s="478">
        <f>IF('11. Type 1 Emp 2020 FTE'!$I$12=1,+'13. Type 2 Emp 2020 FTE'!AF949,'13. Type 2 Emp 2020 FTE'!AG949)</f>
        <v>0</v>
      </c>
    </row>
    <row r="943" spans="1:5" x14ac:dyDescent="0.25">
      <c r="A943" s="308">
        <f t="shared" si="14"/>
        <v>932</v>
      </c>
      <c r="B943" s="312" t="str">
        <f>IF(+'12. Type 2 Emp 2020 Comp'!B952=0," ",+'12. Type 2 Emp 2020 Comp'!B952)</f>
        <v xml:space="preserve"> </v>
      </c>
      <c r="C943" s="442" t="str">
        <f>IF(+'12. Type 2 Emp 2020 Comp'!C952=0," ",+'12. Type 2 Emp 2020 Comp'!C952)</f>
        <v xml:space="preserve"> </v>
      </c>
      <c r="D943" s="312">
        <f>+'12. Type 2 Emp 2020 Comp'!AE952</f>
        <v>0</v>
      </c>
      <c r="E943" s="478">
        <f>IF('11. Type 1 Emp 2020 FTE'!$I$12=1,+'13. Type 2 Emp 2020 FTE'!AF950,'13. Type 2 Emp 2020 FTE'!AG950)</f>
        <v>0</v>
      </c>
    </row>
    <row r="944" spans="1:5" x14ac:dyDescent="0.25">
      <c r="A944" s="308">
        <f t="shared" si="14"/>
        <v>933</v>
      </c>
      <c r="B944" s="312" t="str">
        <f>IF(+'12. Type 2 Emp 2020 Comp'!B953=0," ",+'12. Type 2 Emp 2020 Comp'!B953)</f>
        <v xml:space="preserve"> </v>
      </c>
      <c r="C944" s="442" t="str">
        <f>IF(+'12. Type 2 Emp 2020 Comp'!C953=0," ",+'12. Type 2 Emp 2020 Comp'!C953)</f>
        <v xml:space="preserve"> </v>
      </c>
      <c r="D944" s="312">
        <f>+'12. Type 2 Emp 2020 Comp'!AE953</f>
        <v>0</v>
      </c>
      <c r="E944" s="478">
        <f>IF('11. Type 1 Emp 2020 FTE'!$I$12=1,+'13. Type 2 Emp 2020 FTE'!AF951,'13. Type 2 Emp 2020 FTE'!AG951)</f>
        <v>0</v>
      </c>
    </row>
    <row r="945" spans="1:5" x14ac:dyDescent="0.25">
      <c r="A945" s="308">
        <f t="shared" si="14"/>
        <v>934</v>
      </c>
      <c r="B945" s="312" t="str">
        <f>IF(+'12. Type 2 Emp 2020 Comp'!B954=0," ",+'12. Type 2 Emp 2020 Comp'!B954)</f>
        <v xml:space="preserve"> </v>
      </c>
      <c r="C945" s="442" t="str">
        <f>IF(+'12. Type 2 Emp 2020 Comp'!C954=0," ",+'12. Type 2 Emp 2020 Comp'!C954)</f>
        <v xml:space="preserve"> </v>
      </c>
      <c r="D945" s="312">
        <f>+'12. Type 2 Emp 2020 Comp'!AE954</f>
        <v>0</v>
      </c>
      <c r="E945" s="478">
        <f>IF('11. Type 1 Emp 2020 FTE'!$I$12=1,+'13. Type 2 Emp 2020 FTE'!AF952,'13. Type 2 Emp 2020 FTE'!AG952)</f>
        <v>0</v>
      </c>
    </row>
    <row r="946" spans="1:5" x14ac:dyDescent="0.25">
      <c r="A946" s="308">
        <f t="shared" si="14"/>
        <v>935</v>
      </c>
      <c r="B946" s="312" t="str">
        <f>IF(+'12. Type 2 Emp 2020 Comp'!B955=0," ",+'12. Type 2 Emp 2020 Comp'!B955)</f>
        <v xml:space="preserve"> </v>
      </c>
      <c r="C946" s="442" t="str">
        <f>IF(+'12. Type 2 Emp 2020 Comp'!C955=0," ",+'12. Type 2 Emp 2020 Comp'!C955)</f>
        <v xml:space="preserve"> </v>
      </c>
      <c r="D946" s="312">
        <f>+'12. Type 2 Emp 2020 Comp'!AE955</f>
        <v>0</v>
      </c>
      <c r="E946" s="478">
        <f>IF('11. Type 1 Emp 2020 FTE'!$I$12=1,+'13. Type 2 Emp 2020 FTE'!AF953,'13. Type 2 Emp 2020 FTE'!AG953)</f>
        <v>0</v>
      </c>
    </row>
    <row r="947" spans="1:5" x14ac:dyDescent="0.25">
      <c r="A947" s="308">
        <f t="shared" si="14"/>
        <v>936</v>
      </c>
      <c r="B947" s="312" t="str">
        <f>IF(+'12. Type 2 Emp 2020 Comp'!B956=0," ",+'12. Type 2 Emp 2020 Comp'!B956)</f>
        <v xml:space="preserve"> </v>
      </c>
      <c r="C947" s="442" t="str">
        <f>IF(+'12. Type 2 Emp 2020 Comp'!C956=0," ",+'12. Type 2 Emp 2020 Comp'!C956)</f>
        <v xml:space="preserve"> </v>
      </c>
      <c r="D947" s="312">
        <f>+'12. Type 2 Emp 2020 Comp'!AE956</f>
        <v>0</v>
      </c>
      <c r="E947" s="478">
        <f>IF('11. Type 1 Emp 2020 FTE'!$I$12=1,+'13. Type 2 Emp 2020 FTE'!AF954,'13. Type 2 Emp 2020 FTE'!AG954)</f>
        <v>0</v>
      </c>
    </row>
    <row r="948" spans="1:5" x14ac:dyDescent="0.25">
      <c r="A948" s="308">
        <f t="shared" si="14"/>
        <v>937</v>
      </c>
      <c r="B948" s="312" t="str">
        <f>IF(+'12. Type 2 Emp 2020 Comp'!B957=0," ",+'12. Type 2 Emp 2020 Comp'!B957)</f>
        <v xml:space="preserve"> </v>
      </c>
      <c r="C948" s="442" t="str">
        <f>IF(+'12. Type 2 Emp 2020 Comp'!C957=0," ",+'12. Type 2 Emp 2020 Comp'!C957)</f>
        <v xml:space="preserve"> </v>
      </c>
      <c r="D948" s="312">
        <f>+'12. Type 2 Emp 2020 Comp'!AE957</f>
        <v>0</v>
      </c>
      <c r="E948" s="478">
        <f>IF('11. Type 1 Emp 2020 FTE'!$I$12=1,+'13. Type 2 Emp 2020 FTE'!AF955,'13. Type 2 Emp 2020 FTE'!AG955)</f>
        <v>0</v>
      </c>
    </row>
    <row r="949" spans="1:5" x14ac:dyDescent="0.25">
      <c r="A949" s="308">
        <f t="shared" si="14"/>
        <v>938</v>
      </c>
      <c r="B949" s="312" t="str">
        <f>IF(+'12. Type 2 Emp 2020 Comp'!B958=0," ",+'12. Type 2 Emp 2020 Comp'!B958)</f>
        <v xml:space="preserve"> </v>
      </c>
      <c r="C949" s="442" t="str">
        <f>IF(+'12. Type 2 Emp 2020 Comp'!C958=0," ",+'12. Type 2 Emp 2020 Comp'!C958)</f>
        <v xml:space="preserve"> </v>
      </c>
      <c r="D949" s="312">
        <f>+'12. Type 2 Emp 2020 Comp'!AE958</f>
        <v>0</v>
      </c>
      <c r="E949" s="478">
        <f>IF('11. Type 1 Emp 2020 FTE'!$I$12=1,+'13. Type 2 Emp 2020 FTE'!AF956,'13. Type 2 Emp 2020 FTE'!AG956)</f>
        <v>0</v>
      </c>
    </row>
    <row r="950" spans="1:5" x14ac:dyDescent="0.25">
      <c r="A950" s="308">
        <f t="shared" si="14"/>
        <v>939</v>
      </c>
      <c r="B950" s="312" t="str">
        <f>IF(+'12. Type 2 Emp 2020 Comp'!B959=0," ",+'12. Type 2 Emp 2020 Comp'!B959)</f>
        <v xml:space="preserve"> </v>
      </c>
      <c r="C950" s="442" t="str">
        <f>IF(+'12. Type 2 Emp 2020 Comp'!C959=0," ",+'12. Type 2 Emp 2020 Comp'!C959)</f>
        <v xml:space="preserve"> </v>
      </c>
      <c r="D950" s="312">
        <f>+'12. Type 2 Emp 2020 Comp'!AE959</f>
        <v>0</v>
      </c>
      <c r="E950" s="478">
        <f>IF('11. Type 1 Emp 2020 FTE'!$I$12=1,+'13. Type 2 Emp 2020 FTE'!AF957,'13. Type 2 Emp 2020 FTE'!AG957)</f>
        <v>0</v>
      </c>
    </row>
    <row r="951" spans="1:5" x14ac:dyDescent="0.25">
      <c r="A951" s="308">
        <f t="shared" si="14"/>
        <v>940</v>
      </c>
      <c r="B951" s="312" t="str">
        <f>IF(+'12. Type 2 Emp 2020 Comp'!B960=0," ",+'12. Type 2 Emp 2020 Comp'!B960)</f>
        <v xml:space="preserve"> </v>
      </c>
      <c r="C951" s="442" t="str">
        <f>IF(+'12. Type 2 Emp 2020 Comp'!C960=0," ",+'12. Type 2 Emp 2020 Comp'!C960)</f>
        <v xml:space="preserve"> </v>
      </c>
      <c r="D951" s="312">
        <f>+'12. Type 2 Emp 2020 Comp'!AE960</f>
        <v>0</v>
      </c>
      <c r="E951" s="478">
        <f>IF('11. Type 1 Emp 2020 FTE'!$I$12=1,+'13. Type 2 Emp 2020 FTE'!AF958,'13. Type 2 Emp 2020 FTE'!AG958)</f>
        <v>0</v>
      </c>
    </row>
    <row r="952" spans="1:5" x14ac:dyDescent="0.25">
      <c r="A952" s="308">
        <f t="shared" si="14"/>
        <v>941</v>
      </c>
      <c r="B952" s="312" t="str">
        <f>IF(+'12. Type 2 Emp 2020 Comp'!B961=0," ",+'12. Type 2 Emp 2020 Comp'!B961)</f>
        <v xml:space="preserve"> </v>
      </c>
      <c r="C952" s="442" t="str">
        <f>IF(+'12. Type 2 Emp 2020 Comp'!C961=0," ",+'12. Type 2 Emp 2020 Comp'!C961)</f>
        <v xml:space="preserve"> </v>
      </c>
      <c r="D952" s="312">
        <f>+'12. Type 2 Emp 2020 Comp'!AE961</f>
        <v>0</v>
      </c>
      <c r="E952" s="478">
        <f>IF('11. Type 1 Emp 2020 FTE'!$I$12=1,+'13. Type 2 Emp 2020 FTE'!AF959,'13. Type 2 Emp 2020 FTE'!AG959)</f>
        <v>0</v>
      </c>
    </row>
    <row r="953" spans="1:5" x14ac:dyDescent="0.25">
      <c r="A953" s="308">
        <f t="shared" si="14"/>
        <v>942</v>
      </c>
      <c r="B953" s="312" t="str">
        <f>IF(+'12. Type 2 Emp 2020 Comp'!B962=0," ",+'12. Type 2 Emp 2020 Comp'!B962)</f>
        <v xml:space="preserve"> </v>
      </c>
      <c r="C953" s="442" t="str">
        <f>IF(+'12. Type 2 Emp 2020 Comp'!C962=0," ",+'12. Type 2 Emp 2020 Comp'!C962)</f>
        <v xml:space="preserve"> </v>
      </c>
      <c r="D953" s="312">
        <f>+'12. Type 2 Emp 2020 Comp'!AE962</f>
        <v>0</v>
      </c>
      <c r="E953" s="478">
        <f>IF('11. Type 1 Emp 2020 FTE'!$I$12=1,+'13. Type 2 Emp 2020 FTE'!AF960,'13. Type 2 Emp 2020 FTE'!AG960)</f>
        <v>0</v>
      </c>
    </row>
    <row r="954" spans="1:5" x14ac:dyDescent="0.25">
      <c r="A954" s="308">
        <f t="shared" si="14"/>
        <v>943</v>
      </c>
      <c r="B954" s="312" t="str">
        <f>IF(+'12. Type 2 Emp 2020 Comp'!B963=0," ",+'12. Type 2 Emp 2020 Comp'!B963)</f>
        <v xml:space="preserve"> </v>
      </c>
      <c r="C954" s="442" t="str">
        <f>IF(+'12. Type 2 Emp 2020 Comp'!C963=0," ",+'12. Type 2 Emp 2020 Comp'!C963)</f>
        <v xml:space="preserve"> </v>
      </c>
      <c r="D954" s="312">
        <f>+'12. Type 2 Emp 2020 Comp'!AE963</f>
        <v>0</v>
      </c>
      <c r="E954" s="478">
        <f>IF('11. Type 1 Emp 2020 FTE'!$I$12=1,+'13. Type 2 Emp 2020 FTE'!AF961,'13. Type 2 Emp 2020 FTE'!AG961)</f>
        <v>0</v>
      </c>
    </row>
    <row r="955" spans="1:5" x14ac:dyDescent="0.25">
      <c r="A955" s="308">
        <f t="shared" si="14"/>
        <v>944</v>
      </c>
      <c r="B955" s="312" t="str">
        <f>IF(+'12. Type 2 Emp 2020 Comp'!B964=0," ",+'12. Type 2 Emp 2020 Comp'!B964)</f>
        <v xml:space="preserve"> </v>
      </c>
      <c r="C955" s="442" t="str">
        <f>IF(+'12. Type 2 Emp 2020 Comp'!C964=0," ",+'12. Type 2 Emp 2020 Comp'!C964)</f>
        <v xml:space="preserve"> </v>
      </c>
      <c r="D955" s="312">
        <f>+'12. Type 2 Emp 2020 Comp'!AE964</f>
        <v>0</v>
      </c>
      <c r="E955" s="478">
        <f>IF('11. Type 1 Emp 2020 FTE'!$I$12=1,+'13. Type 2 Emp 2020 FTE'!AF962,'13. Type 2 Emp 2020 FTE'!AG962)</f>
        <v>0</v>
      </c>
    </row>
    <row r="956" spans="1:5" x14ac:dyDescent="0.25">
      <c r="A956" s="308">
        <f t="shared" si="14"/>
        <v>945</v>
      </c>
      <c r="B956" s="312" t="str">
        <f>IF(+'12. Type 2 Emp 2020 Comp'!B965=0," ",+'12. Type 2 Emp 2020 Comp'!B965)</f>
        <v xml:space="preserve"> </v>
      </c>
      <c r="C956" s="442" t="str">
        <f>IF(+'12. Type 2 Emp 2020 Comp'!C965=0," ",+'12. Type 2 Emp 2020 Comp'!C965)</f>
        <v xml:space="preserve"> </v>
      </c>
      <c r="D956" s="312">
        <f>+'12. Type 2 Emp 2020 Comp'!AE965</f>
        <v>0</v>
      </c>
      <c r="E956" s="478">
        <f>IF('11. Type 1 Emp 2020 FTE'!$I$12=1,+'13. Type 2 Emp 2020 FTE'!AF963,'13. Type 2 Emp 2020 FTE'!AG963)</f>
        <v>0</v>
      </c>
    </row>
    <row r="957" spans="1:5" x14ac:dyDescent="0.25">
      <c r="A957" s="308">
        <f t="shared" si="14"/>
        <v>946</v>
      </c>
      <c r="B957" s="312" t="str">
        <f>IF(+'12. Type 2 Emp 2020 Comp'!B966=0," ",+'12. Type 2 Emp 2020 Comp'!B966)</f>
        <v xml:space="preserve"> </v>
      </c>
      <c r="C957" s="442" t="str">
        <f>IF(+'12. Type 2 Emp 2020 Comp'!C966=0," ",+'12. Type 2 Emp 2020 Comp'!C966)</f>
        <v xml:space="preserve"> </v>
      </c>
      <c r="D957" s="312">
        <f>+'12. Type 2 Emp 2020 Comp'!AE966</f>
        <v>0</v>
      </c>
      <c r="E957" s="478">
        <f>IF('11. Type 1 Emp 2020 FTE'!$I$12=1,+'13. Type 2 Emp 2020 FTE'!AF964,'13. Type 2 Emp 2020 FTE'!AG964)</f>
        <v>0</v>
      </c>
    </row>
    <row r="958" spans="1:5" x14ac:dyDescent="0.25">
      <c r="A958" s="308">
        <f t="shared" si="14"/>
        <v>947</v>
      </c>
      <c r="B958" s="312" t="str">
        <f>IF(+'12. Type 2 Emp 2020 Comp'!B967=0," ",+'12. Type 2 Emp 2020 Comp'!B967)</f>
        <v xml:space="preserve"> </v>
      </c>
      <c r="C958" s="442" t="str">
        <f>IF(+'12. Type 2 Emp 2020 Comp'!C967=0," ",+'12. Type 2 Emp 2020 Comp'!C967)</f>
        <v xml:space="preserve"> </v>
      </c>
      <c r="D958" s="312">
        <f>+'12. Type 2 Emp 2020 Comp'!AE967</f>
        <v>0</v>
      </c>
      <c r="E958" s="478">
        <f>IF('11. Type 1 Emp 2020 FTE'!$I$12=1,+'13. Type 2 Emp 2020 FTE'!AF965,'13. Type 2 Emp 2020 FTE'!AG965)</f>
        <v>0</v>
      </c>
    </row>
    <row r="959" spans="1:5" x14ac:dyDescent="0.25">
      <c r="A959" s="308">
        <f t="shared" si="14"/>
        <v>948</v>
      </c>
      <c r="B959" s="312" t="str">
        <f>IF(+'12. Type 2 Emp 2020 Comp'!B968=0," ",+'12. Type 2 Emp 2020 Comp'!B968)</f>
        <v xml:space="preserve"> </v>
      </c>
      <c r="C959" s="442" t="str">
        <f>IF(+'12. Type 2 Emp 2020 Comp'!C968=0," ",+'12. Type 2 Emp 2020 Comp'!C968)</f>
        <v xml:space="preserve"> </v>
      </c>
      <c r="D959" s="312">
        <f>+'12. Type 2 Emp 2020 Comp'!AE968</f>
        <v>0</v>
      </c>
      <c r="E959" s="478">
        <f>IF('11. Type 1 Emp 2020 FTE'!$I$12=1,+'13. Type 2 Emp 2020 FTE'!AF966,'13. Type 2 Emp 2020 FTE'!AG966)</f>
        <v>0</v>
      </c>
    </row>
    <row r="960" spans="1:5" x14ac:dyDescent="0.25">
      <c r="A960" s="308">
        <f t="shared" si="14"/>
        <v>949</v>
      </c>
      <c r="B960" s="312" t="str">
        <f>IF(+'12. Type 2 Emp 2020 Comp'!B969=0," ",+'12. Type 2 Emp 2020 Comp'!B969)</f>
        <v xml:space="preserve"> </v>
      </c>
      <c r="C960" s="442" t="str">
        <f>IF(+'12. Type 2 Emp 2020 Comp'!C969=0," ",+'12. Type 2 Emp 2020 Comp'!C969)</f>
        <v xml:space="preserve"> </v>
      </c>
      <c r="D960" s="312">
        <f>+'12. Type 2 Emp 2020 Comp'!AE969</f>
        <v>0</v>
      </c>
      <c r="E960" s="478">
        <f>IF('11. Type 1 Emp 2020 FTE'!$I$12=1,+'13. Type 2 Emp 2020 FTE'!AF967,'13. Type 2 Emp 2020 FTE'!AG967)</f>
        <v>0</v>
      </c>
    </row>
    <row r="961" spans="1:5" x14ac:dyDescent="0.25">
      <c r="A961" s="308">
        <f t="shared" si="14"/>
        <v>950</v>
      </c>
      <c r="B961" s="312" t="str">
        <f>IF(+'12. Type 2 Emp 2020 Comp'!B970=0," ",+'12. Type 2 Emp 2020 Comp'!B970)</f>
        <v xml:space="preserve"> </v>
      </c>
      <c r="C961" s="442" t="str">
        <f>IF(+'12. Type 2 Emp 2020 Comp'!C970=0," ",+'12. Type 2 Emp 2020 Comp'!C970)</f>
        <v xml:space="preserve"> </v>
      </c>
      <c r="D961" s="312">
        <f>+'12. Type 2 Emp 2020 Comp'!AE970</f>
        <v>0</v>
      </c>
      <c r="E961" s="478">
        <f>IF('11. Type 1 Emp 2020 FTE'!$I$12=1,+'13. Type 2 Emp 2020 FTE'!AF968,'13. Type 2 Emp 2020 FTE'!AG968)</f>
        <v>0</v>
      </c>
    </row>
    <row r="962" spans="1:5" x14ac:dyDescent="0.25">
      <c r="A962" s="308">
        <f t="shared" si="14"/>
        <v>951</v>
      </c>
      <c r="B962" s="312" t="str">
        <f>IF(+'12. Type 2 Emp 2020 Comp'!B971=0," ",+'12. Type 2 Emp 2020 Comp'!B971)</f>
        <v xml:space="preserve"> </v>
      </c>
      <c r="C962" s="442" t="str">
        <f>IF(+'12. Type 2 Emp 2020 Comp'!C971=0," ",+'12. Type 2 Emp 2020 Comp'!C971)</f>
        <v xml:space="preserve"> </v>
      </c>
      <c r="D962" s="312">
        <f>+'12. Type 2 Emp 2020 Comp'!AE971</f>
        <v>0</v>
      </c>
      <c r="E962" s="478">
        <f>IF('11. Type 1 Emp 2020 FTE'!$I$12=1,+'13. Type 2 Emp 2020 FTE'!AF969,'13. Type 2 Emp 2020 FTE'!AG969)</f>
        <v>0</v>
      </c>
    </row>
    <row r="963" spans="1:5" x14ac:dyDescent="0.25">
      <c r="A963" s="308">
        <f t="shared" si="14"/>
        <v>952</v>
      </c>
      <c r="B963" s="312" t="str">
        <f>IF(+'12. Type 2 Emp 2020 Comp'!B972=0," ",+'12. Type 2 Emp 2020 Comp'!B972)</f>
        <v xml:space="preserve"> </v>
      </c>
      <c r="C963" s="442" t="str">
        <f>IF(+'12. Type 2 Emp 2020 Comp'!C972=0," ",+'12. Type 2 Emp 2020 Comp'!C972)</f>
        <v xml:space="preserve"> </v>
      </c>
      <c r="D963" s="312">
        <f>+'12. Type 2 Emp 2020 Comp'!AE972</f>
        <v>0</v>
      </c>
      <c r="E963" s="478">
        <f>IF('11. Type 1 Emp 2020 FTE'!$I$12=1,+'13. Type 2 Emp 2020 FTE'!AF970,'13. Type 2 Emp 2020 FTE'!AG970)</f>
        <v>0</v>
      </c>
    </row>
    <row r="964" spans="1:5" x14ac:dyDescent="0.25">
      <c r="A964" s="308">
        <f t="shared" si="14"/>
        <v>953</v>
      </c>
      <c r="B964" s="312" t="str">
        <f>IF(+'12. Type 2 Emp 2020 Comp'!B973=0," ",+'12. Type 2 Emp 2020 Comp'!B973)</f>
        <v xml:space="preserve"> </v>
      </c>
      <c r="C964" s="442" t="str">
        <f>IF(+'12. Type 2 Emp 2020 Comp'!C973=0," ",+'12. Type 2 Emp 2020 Comp'!C973)</f>
        <v xml:space="preserve"> </v>
      </c>
      <c r="D964" s="312">
        <f>+'12. Type 2 Emp 2020 Comp'!AE973</f>
        <v>0</v>
      </c>
      <c r="E964" s="478">
        <f>IF('11. Type 1 Emp 2020 FTE'!$I$12=1,+'13. Type 2 Emp 2020 FTE'!AF971,'13. Type 2 Emp 2020 FTE'!AG971)</f>
        <v>0</v>
      </c>
    </row>
    <row r="965" spans="1:5" x14ac:dyDescent="0.25">
      <c r="A965" s="308">
        <f t="shared" si="14"/>
        <v>954</v>
      </c>
      <c r="B965" s="312" t="str">
        <f>IF(+'12. Type 2 Emp 2020 Comp'!B974=0," ",+'12. Type 2 Emp 2020 Comp'!B974)</f>
        <v xml:space="preserve"> </v>
      </c>
      <c r="C965" s="442" t="str">
        <f>IF(+'12. Type 2 Emp 2020 Comp'!C974=0," ",+'12. Type 2 Emp 2020 Comp'!C974)</f>
        <v xml:space="preserve"> </v>
      </c>
      <c r="D965" s="312">
        <f>+'12. Type 2 Emp 2020 Comp'!AE974</f>
        <v>0</v>
      </c>
      <c r="E965" s="478">
        <f>IF('11. Type 1 Emp 2020 FTE'!$I$12=1,+'13. Type 2 Emp 2020 FTE'!AF972,'13. Type 2 Emp 2020 FTE'!AG972)</f>
        <v>0</v>
      </c>
    </row>
    <row r="966" spans="1:5" x14ac:dyDescent="0.25">
      <c r="A966" s="308">
        <f t="shared" si="14"/>
        <v>955</v>
      </c>
      <c r="B966" s="312" t="str">
        <f>IF(+'12. Type 2 Emp 2020 Comp'!B975=0," ",+'12. Type 2 Emp 2020 Comp'!B975)</f>
        <v xml:space="preserve"> </v>
      </c>
      <c r="C966" s="442" t="str">
        <f>IF(+'12. Type 2 Emp 2020 Comp'!C975=0," ",+'12. Type 2 Emp 2020 Comp'!C975)</f>
        <v xml:space="preserve"> </v>
      </c>
      <c r="D966" s="312">
        <f>+'12. Type 2 Emp 2020 Comp'!AE975</f>
        <v>0</v>
      </c>
      <c r="E966" s="478">
        <f>IF('11. Type 1 Emp 2020 FTE'!$I$12=1,+'13. Type 2 Emp 2020 FTE'!AF973,'13. Type 2 Emp 2020 FTE'!AG973)</f>
        <v>0</v>
      </c>
    </row>
    <row r="967" spans="1:5" x14ac:dyDescent="0.25">
      <c r="A967" s="308">
        <f t="shared" si="14"/>
        <v>956</v>
      </c>
      <c r="B967" s="312" t="str">
        <f>IF(+'12. Type 2 Emp 2020 Comp'!B976=0," ",+'12. Type 2 Emp 2020 Comp'!B976)</f>
        <v xml:space="preserve"> </v>
      </c>
      <c r="C967" s="442" t="str">
        <f>IF(+'12. Type 2 Emp 2020 Comp'!C976=0," ",+'12. Type 2 Emp 2020 Comp'!C976)</f>
        <v xml:space="preserve"> </v>
      </c>
      <c r="D967" s="312">
        <f>+'12. Type 2 Emp 2020 Comp'!AE976</f>
        <v>0</v>
      </c>
      <c r="E967" s="478">
        <f>IF('11. Type 1 Emp 2020 FTE'!$I$12=1,+'13. Type 2 Emp 2020 FTE'!AF974,'13. Type 2 Emp 2020 FTE'!AG974)</f>
        <v>0</v>
      </c>
    </row>
    <row r="968" spans="1:5" x14ac:dyDescent="0.25">
      <c r="A968" s="308">
        <f t="shared" si="14"/>
        <v>957</v>
      </c>
      <c r="B968" s="312" t="str">
        <f>IF(+'12. Type 2 Emp 2020 Comp'!B977=0," ",+'12. Type 2 Emp 2020 Comp'!B977)</f>
        <v xml:space="preserve"> </v>
      </c>
      <c r="C968" s="442" t="str">
        <f>IF(+'12. Type 2 Emp 2020 Comp'!C977=0," ",+'12. Type 2 Emp 2020 Comp'!C977)</f>
        <v xml:space="preserve"> </v>
      </c>
      <c r="D968" s="312">
        <f>+'12. Type 2 Emp 2020 Comp'!AE977</f>
        <v>0</v>
      </c>
      <c r="E968" s="478">
        <f>IF('11. Type 1 Emp 2020 FTE'!$I$12=1,+'13. Type 2 Emp 2020 FTE'!AF975,'13. Type 2 Emp 2020 FTE'!AG975)</f>
        <v>0</v>
      </c>
    </row>
    <row r="969" spans="1:5" x14ac:dyDescent="0.25">
      <c r="A969" s="308">
        <f t="shared" si="14"/>
        <v>958</v>
      </c>
      <c r="B969" s="312" t="str">
        <f>IF(+'12. Type 2 Emp 2020 Comp'!B978=0," ",+'12. Type 2 Emp 2020 Comp'!B978)</f>
        <v xml:space="preserve"> </v>
      </c>
      <c r="C969" s="442" t="str">
        <f>IF(+'12. Type 2 Emp 2020 Comp'!C978=0," ",+'12. Type 2 Emp 2020 Comp'!C978)</f>
        <v xml:space="preserve"> </v>
      </c>
      <c r="D969" s="312">
        <f>+'12. Type 2 Emp 2020 Comp'!AE978</f>
        <v>0</v>
      </c>
      <c r="E969" s="478">
        <f>IF('11. Type 1 Emp 2020 FTE'!$I$12=1,+'13. Type 2 Emp 2020 FTE'!AF976,'13. Type 2 Emp 2020 FTE'!AG976)</f>
        <v>0</v>
      </c>
    </row>
    <row r="970" spans="1:5" x14ac:dyDescent="0.25">
      <c r="A970" s="308">
        <f t="shared" si="14"/>
        <v>959</v>
      </c>
      <c r="B970" s="312" t="str">
        <f>IF(+'12. Type 2 Emp 2020 Comp'!B979=0," ",+'12. Type 2 Emp 2020 Comp'!B979)</f>
        <v xml:space="preserve"> </v>
      </c>
      <c r="C970" s="442" t="str">
        <f>IF(+'12. Type 2 Emp 2020 Comp'!C979=0," ",+'12. Type 2 Emp 2020 Comp'!C979)</f>
        <v xml:space="preserve"> </v>
      </c>
      <c r="D970" s="312">
        <f>+'12. Type 2 Emp 2020 Comp'!AE979</f>
        <v>0</v>
      </c>
      <c r="E970" s="478">
        <f>IF('11. Type 1 Emp 2020 FTE'!$I$12=1,+'13. Type 2 Emp 2020 FTE'!AF977,'13. Type 2 Emp 2020 FTE'!AG977)</f>
        <v>0</v>
      </c>
    </row>
    <row r="971" spans="1:5" x14ac:dyDescent="0.25">
      <c r="A971" s="308">
        <f t="shared" si="14"/>
        <v>960</v>
      </c>
      <c r="B971" s="312" t="str">
        <f>IF(+'12. Type 2 Emp 2020 Comp'!B980=0," ",+'12. Type 2 Emp 2020 Comp'!B980)</f>
        <v xml:space="preserve"> </v>
      </c>
      <c r="C971" s="442" t="str">
        <f>IF(+'12. Type 2 Emp 2020 Comp'!C980=0," ",+'12. Type 2 Emp 2020 Comp'!C980)</f>
        <v xml:space="preserve"> </v>
      </c>
      <c r="D971" s="312">
        <f>+'12. Type 2 Emp 2020 Comp'!AE980</f>
        <v>0</v>
      </c>
      <c r="E971" s="478">
        <f>IF('11. Type 1 Emp 2020 FTE'!$I$12=1,+'13. Type 2 Emp 2020 FTE'!AF978,'13. Type 2 Emp 2020 FTE'!AG978)</f>
        <v>0</v>
      </c>
    </row>
    <row r="972" spans="1:5" x14ac:dyDescent="0.25">
      <c r="A972" s="308">
        <f t="shared" si="14"/>
        <v>961</v>
      </c>
      <c r="B972" s="312" t="str">
        <f>IF(+'12. Type 2 Emp 2020 Comp'!B981=0," ",+'12. Type 2 Emp 2020 Comp'!B981)</f>
        <v xml:space="preserve"> </v>
      </c>
      <c r="C972" s="442" t="str">
        <f>IF(+'12. Type 2 Emp 2020 Comp'!C981=0," ",+'12. Type 2 Emp 2020 Comp'!C981)</f>
        <v xml:space="preserve"> </v>
      </c>
      <c r="D972" s="312">
        <f>+'12. Type 2 Emp 2020 Comp'!AE981</f>
        <v>0</v>
      </c>
      <c r="E972" s="478">
        <f>IF('11. Type 1 Emp 2020 FTE'!$I$12=1,+'13. Type 2 Emp 2020 FTE'!AF979,'13. Type 2 Emp 2020 FTE'!AG979)</f>
        <v>0</v>
      </c>
    </row>
    <row r="973" spans="1:5" x14ac:dyDescent="0.25">
      <c r="A973" s="308">
        <f t="shared" si="14"/>
        <v>962</v>
      </c>
      <c r="B973" s="312" t="str">
        <f>IF(+'12. Type 2 Emp 2020 Comp'!B982=0," ",+'12. Type 2 Emp 2020 Comp'!B982)</f>
        <v xml:space="preserve"> </v>
      </c>
      <c r="C973" s="442" t="str">
        <f>IF(+'12. Type 2 Emp 2020 Comp'!C982=0," ",+'12. Type 2 Emp 2020 Comp'!C982)</f>
        <v xml:space="preserve"> </v>
      </c>
      <c r="D973" s="312">
        <f>+'12. Type 2 Emp 2020 Comp'!AE982</f>
        <v>0</v>
      </c>
      <c r="E973" s="478">
        <f>IF('11. Type 1 Emp 2020 FTE'!$I$12=1,+'13. Type 2 Emp 2020 FTE'!AF980,'13. Type 2 Emp 2020 FTE'!AG980)</f>
        <v>0</v>
      </c>
    </row>
    <row r="974" spans="1:5" x14ac:dyDescent="0.25">
      <c r="A974" s="308">
        <f t="shared" ref="A974:A1011" si="15">+A973+1</f>
        <v>963</v>
      </c>
      <c r="B974" s="312" t="str">
        <f>IF(+'12. Type 2 Emp 2020 Comp'!B983=0," ",+'12. Type 2 Emp 2020 Comp'!B983)</f>
        <v xml:space="preserve"> </v>
      </c>
      <c r="C974" s="442" t="str">
        <f>IF(+'12. Type 2 Emp 2020 Comp'!C983=0," ",+'12. Type 2 Emp 2020 Comp'!C983)</f>
        <v xml:space="preserve"> </v>
      </c>
      <c r="D974" s="312">
        <f>+'12. Type 2 Emp 2020 Comp'!AE983</f>
        <v>0</v>
      </c>
      <c r="E974" s="478">
        <f>IF('11. Type 1 Emp 2020 FTE'!$I$12=1,+'13. Type 2 Emp 2020 FTE'!AF981,'13. Type 2 Emp 2020 FTE'!AG981)</f>
        <v>0</v>
      </c>
    </row>
    <row r="975" spans="1:5" x14ac:dyDescent="0.25">
      <c r="A975" s="308">
        <f t="shared" si="15"/>
        <v>964</v>
      </c>
      <c r="B975" s="312" t="str">
        <f>IF(+'12. Type 2 Emp 2020 Comp'!B984=0," ",+'12. Type 2 Emp 2020 Comp'!B984)</f>
        <v xml:space="preserve"> </v>
      </c>
      <c r="C975" s="442" t="str">
        <f>IF(+'12. Type 2 Emp 2020 Comp'!C984=0," ",+'12. Type 2 Emp 2020 Comp'!C984)</f>
        <v xml:space="preserve"> </v>
      </c>
      <c r="D975" s="312">
        <f>+'12. Type 2 Emp 2020 Comp'!AE984</f>
        <v>0</v>
      </c>
      <c r="E975" s="478">
        <f>IF('11. Type 1 Emp 2020 FTE'!$I$12=1,+'13. Type 2 Emp 2020 FTE'!AF982,'13. Type 2 Emp 2020 FTE'!AG982)</f>
        <v>0</v>
      </c>
    </row>
    <row r="976" spans="1:5" x14ac:dyDescent="0.25">
      <c r="A976" s="308">
        <f t="shared" si="15"/>
        <v>965</v>
      </c>
      <c r="B976" s="312" t="str">
        <f>IF(+'12. Type 2 Emp 2020 Comp'!B985=0," ",+'12. Type 2 Emp 2020 Comp'!B985)</f>
        <v xml:space="preserve"> </v>
      </c>
      <c r="C976" s="442" t="str">
        <f>IF(+'12. Type 2 Emp 2020 Comp'!C985=0," ",+'12. Type 2 Emp 2020 Comp'!C985)</f>
        <v xml:space="preserve"> </v>
      </c>
      <c r="D976" s="312">
        <f>+'12. Type 2 Emp 2020 Comp'!AE985</f>
        <v>0</v>
      </c>
      <c r="E976" s="478">
        <f>IF('11. Type 1 Emp 2020 FTE'!$I$12=1,+'13. Type 2 Emp 2020 FTE'!AF983,'13. Type 2 Emp 2020 FTE'!AG983)</f>
        <v>0</v>
      </c>
    </row>
    <row r="977" spans="1:5" x14ac:dyDescent="0.25">
      <c r="A977" s="308">
        <f t="shared" si="15"/>
        <v>966</v>
      </c>
      <c r="B977" s="312" t="str">
        <f>IF(+'12. Type 2 Emp 2020 Comp'!B986=0," ",+'12. Type 2 Emp 2020 Comp'!B986)</f>
        <v xml:space="preserve"> </v>
      </c>
      <c r="C977" s="442" t="str">
        <f>IF(+'12. Type 2 Emp 2020 Comp'!C986=0," ",+'12. Type 2 Emp 2020 Comp'!C986)</f>
        <v xml:space="preserve"> </v>
      </c>
      <c r="D977" s="312">
        <f>+'12. Type 2 Emp 2020 Comp'!AE986</f>
        <v>0</v>
      </c>
      <c r="E977" s="478">
        <f>IF('11. Type 1 Emp 2020 FTE'!$I$12=1,+'13. Type 2 Emp 2020 FTE'!AF984,'13. Type 2 Emp 2020 FTE'!AG984)</f>
        <v>0</v>
      </c>
    </row>
    <row r="978" spans="1:5" x14ac:dyDescent="0.25">
      <c r="A978" s="308">
        <f t="shared" si="15"/>
        <v>967</v>
      </c>
      <c r="B978" s="312" t="str">
        <f>IF(+'12. Type 2 Emp 2020 Comp'!B987=0," ",+'12. Type 2 Emp 2020 Comp'!B987)</f>
        <v xml:space="preserve"> </v>
      </c>
      <c r="C978" s="442" t="str">
        <f>IF(+'12. Type 2 Emp 2020 Comp'!C987=0," ",+'12. Type 2 Emp 2020 Comp'!C987)</f>
        <v xml:space="preserve"> </v>
      </c>
      <c r="D978" s="312">
        <f>+'12. Type 2 Emp 2020 Comp'!AE987</f>
        <v>0</v>
      </c>
      <c r="E978" s="478">
        <f>IF('11. Type 1 Emp 2020 FTE'!$I$12=1,+'13. Type 2 Emp 2020 FTE'!AF985,'13. Type 2 Emp 2020 FTE'!AG985)</f>
        <v>0</v>
      </c>
    </row>
    <row r="979" spans="1:5" x14ac:dyDescent="0.25">
      <c r="A979" s="308">
        <f t="shared" si="15"/>
        <v>968</v>
      </c>
      <c r="B979" s="312" t="str">
        <f>IF(+'12. Type 2 Emp 2020 Comp'!B988=0," ",+'12. Type 2 Emp 2020 Comp'!B988)</f>
        <v xml:space="preserve"> </v>
      </c>
      <c r="C979" s="442" t="str">
        <f>IF(+'12. Type 2 Emp 2020 Comp'!C988=0," ",+'12. Type 2 Emp 2020 Comp'!C988)</f>
        <v xml:space="preserve"> </v>
      </c>
      <c r="D979" s="312">
        <f>+'12. Type 2 Emp 2020 Comp'!AE988</f>
        <v>0</v>
      </c>
      <c r="E979" s="478">
        <f>IF('11. Type 1 Emp 2020 FTE'!$I$12=1,+'13. Type 2 Emp 2020 FTE'!AF986,'13. Type 2 Emp 2020 FTE'!AG986)</f>
        <v>0</v>
      </c>
    </row>
    <row r="980" spans="1:5" x14ac:dyDescent="0.25">
      <c r="A980" s="308">
        <f t="shared" si="15"/>
        <v>969</v>
      </c>
      <c r="B980" s="312" t="str">
        <f>IF(+'12. Type 2 Emp 2020 Comp'!B989=0," ",+'12. Type 2 Emp 2020 Comp'!B989)</f>
        <v xml:space="preserve"> </v>
      </c>
      <c r="C980" s="442" t="str">
        <f>IF(+'12. Type 2 Emp 2020 Comp'!C989=0," ",+'12. Type 2 Emp 2020 Comp'!C989)</f>
        <v xml:space="preserve"> </v>
      </c>
      <c r="D980" s="312">
        <f>+'12. Type 2 Emp 2020 Comp'!AE989</f>
        <v>0</v>
      </c>
      <c r="E980" s="478">
        <f>IF('11. Type 1 Emp 2020 FTE'!$I$12=1,+'13. Type 2 Emp 2020 FTE'!AF987,'13. Type 2 Emp 2020 FTE'!AG987)</f>
        <v>0</v>
      </c>
    </row>
    <row r="981" spans="1:5" x14ac:dyDescent="0.25">
      <c r="A981" s="308">
        <f t="shared" si="15"/>
        <v>970</v>
      </c>
      <c r="B981" s="312" t="str">
        <f>IF(+'12. Type 2 Emp 2020 Comp'!B990=0," ",+'12. Type 2 Emp 2020 Comp'!B990)</f>
        <v xml:space="preserve"> </v>
      </c>
      <c r="C981" s="442" t="str">
        <f>IF(+'12. Type 2 Emp 2020 Comp'!C990=0," ",+'12. Type 2 Emp 2020 Comp'!C990)</f>
        <v xml:space="preserve"> </v>
      </c>
      <c r="D981" s="312">
        <f>+'12. Type 2 Emp 2020 Comp'!AE990</f>
        <v>0</v>
      </c>
      <c r="E981" s="478">
        <f>IF('11. Type 1 Emp 2020 FTE'!$I$12=1,+'13. Type 2 Emp 2020 FTE'!AF988,'13. Type 2 Emp 2020 FTE'!AG988)</f>
        <v>0</v>
      </c>
    </row>
    <row r="982" spans="1:5" x14ac:dyDescent="0.25">
      <c r="A982" s="308">
        <f t="shared" si="15"/>
        <v>971</v>
      </c>
      <c r="B982" s="312" t="str">
        <f>IF(+'12. Type 2 Emp 2020 Comp'!B991=0," ",+'12. Type 2 Emp 2020 Comp'!B991)</f>
        <v xml:space="preserve"> </v>
      </c>
      <c r="C982" s="442" t="str">
        <f>IF(+'12. Type 2 Emp 2020 Comp'!C991=0," ",+'12. Type 2 Emp 2020 Comp'!C991)</f>
        <v xml:space="preserve"> </v>
      </c>
      <c r="D982" s="312">
        <f>+'12. Type 2 Emp 2020 Comp'!AE991</f>
        <v>0</v>
      </c>
      <c r="E982" s="478">
        <f>IF('11. Type 1 Emp 2020 FTE'!$I$12=1,+'13. Type 2 Emp 2020 FTE'!AF989,'13. Type 2 Emp 2020 FTE'!AG989)</f>
        <v>0</v>
      </c>
    </row>
    <row r="983" spans="1:5" x14ac:dyDescent="0.25">
      <c r="A983" s="308">
        <f t="shared" si="15"/>
        <v>972</v>
      </c>
      <c r="B983" s="312" t="str">
        <f>IF(+'12. Type 2 Emp 2020 Comp'!B992=0," ",+'12. Type 2 Emp 2020 Comp'!B992)</f>
        <v xml:space="preserve"> </v>
      </c>
      <c r="C983" s="442" t="str">
        <f>IF(+'12. Type 2 Emp 2020 Comp'!C992=0," ",+'12. Type 2 Emp 2020 Comp'!C992)</f>
        <v xml:space="preserve"> </v>
      </c>
      <c r="D983" s="312">
        <f>+'12. Type 2 Emp 2020 Comp'!AE992</f>
        <v>0</v>
      </c>
      <c r="E983" s="478">
        <f>IF('11. Type 1 Emp 2020 FTE'!$I$12=1,+'13. Type 2 Emp 2020 FTE'!AF990,'13. Type 2 Emp 2020 FTE'!AG990)</f>
        <v>0</v>
      </c>
    </row>
    <row r="984" spans="1:5" x14ac:dyDescent="0.25">
      <c r="A984" s="308">
        <f t="shared" si="15"/>
        <v>973</v>
      </c>
      <c r="B984" s="312" t="str">
        <f>IF(+'12. Type 2 Emp 2020 Comp'!B993=0," ",+'12. Type 2 Emp 2020 Comp'!B993)</f>
        <v xml:space="preserve"> </v>
      </c>
      <c r="C984" s="442" t="str">
        <f>IF(+'12. Type 2 Emp 2020 Comp'!C993=0," ",+'12. Type 2 Emp 2020 Comp'!C993)</f>
        <v xml:space="preserve"> </v>
      </c>
      <c r="D984" s="312">
        <f>+'12. Type 2 Emp 2020 Comp'!AE993</f>
        <v>0</v>
      </c>
      <c r="E984" s="478">
        <f>IF('11. Type 1 Emp 2020 FTE'!$I$12=1,+'13. Type 2 Emp 2020 FTE'!AF991,'13. Type 2 Emp 2020 FTE'!AG991)</f>
        <v>0</v>
      </c>
    </row>
    <row r="985" spans="1:5" x14ac:dyDescent="0.25">
      <c r="A985" s="308">
        <f t="shared" si="15"/>
        <v>974</v>
      </c>
      <c r="B985" s="312" t="str">
        <f>IF(+'12. Type 2 Emp 2020 Comp'!B994=0," ",+'12. Type 2 Emp 2020 Comp'!B994)</f>
        <v xml:space="preserve"> </v>
      </c>
      <c r="C985" s="442" t="str">
        <f>IF(+'12. Type 2 Emp 2020 Comp'!C994=0," ",+'12. Type 2 Emp 2020 Comp'!C994)</f>
        <v xml:space="preserve"> </v>
      </c>
      <c r="D985" s="312">
        <f>+'12. Type 2 Emp 2020 Comp'!AE994</f>
        <v>0</v>
      </c>
      <c r="E985" s="478">
        <f>IF('11. Type 1 Emp 2020 FTE'!$I$12=1,+'13. Type 2 Emp 2020 FTE'!AF992,'13. Type 2 Emp 2020 FTE'!AG992)</f>
        <v>0</v>
      </c>
    </row>
    <row r="986" spans="1:5" x14ac:dyDescent="0.25">
      <c r="A986" s="308">
        <f t="shared" si="15"/>
        <v>975</v>
      </c>
      <c r="B986" s="312" t="str">
        <f>IF(+'12. Type 2 Emp 2020 Comp'!B995=0," ",+'12. Type 2 Emp 2020 Comp'!B995)</f>
        <v xml:space="preserve"> </v>
      </c>
      <c r="C986" s="442" t="str">
        <f>IF(+'12. Type 2 Emp 2020 Comp'!C995=0," ",+'12. Type 2 Emp 2020 Comp'!C995)</f>
        <v xml:space="preserve"> </v>
      </c>
      <c r="D986" s="312">
        <f>+'12. Type 2 Emp 2020 Comp'!AE995</f>
        <v>0</v>
      </c>
      <c r="E986" s="478">
        <f>IF('11. Type 1 Emp 2020 FTE'!$I$12=1,+'13. Type 2 Emp 2020 FTE'!AF993,'13. Type 2 Emp 2020 FTE'!AG993)</f>
        <v>0</v>
      </c>
    </row>
    <row r="987" spans="1:5" x14ac:dyDescent="0.25">
      <c r="A987" s="308">
        <f t="shared" si="15"/>
        <v>976</v>
      </c>
      <c r="B987" s="312" t="str">
        <f>IF(+'12. Type 2 Emp 2020 Comp'!B996=0," ",+'12. Type 2 Emp 2020 Comp'!B996)</f>
        <v xml:space="preserve"> </v>
      </c>
      <c r="C987" s="442" t="str">
        <f>IF(+'12. Type 2 Emp 2020 Comp'!C996=0," ",+'12. Type 2 Emp 2020 Comp'!C996)</f>
        <v xml:space="preserve"> </v>
      </c>
      <c r="D987" s="312">
        <f>+'12. Type 2 Emp 2020 Comp'!AE996</f>
        <v>0</v>
      </c>
      <c r="E987" s="478">
        <f>IF('11. Type 1 Emp 2020 FTE'!$I$12=1,+'13. Type 2 Emp 2020 FTE'!AF994,'13. Type 2 Emp 2020 FTE'!AG994)</f>
        <v>0</v>
      </c>
    </row>
    <row r="988" spans="1:5" x14ac:dyDescent="0.25">
      <c r="A988" s="308">
        <f t="shared" si="15"/>
        <v>977</v>
      </c>
      <c r="B988" s="312" t="str">
        <f>IF(+'12. Type 2 Emp 2020 Comp'!B997=0," ",+'12. Type 2 Emp 2020 Comp'!B997)</f>
        <v xml:space="preserve"> </v>
      </c>
      <c r="C988" s="442" t="str">
        <f>IF(+'12. Type 2 Emp 2020 Comp'!C997=0," ",+'12. Type 2 Emp 2020 Comp'!C997)</f>
        <v xml:space="preserve"> </v>
      </c>
      <c r="D988" s="312">
        <f>+'12. Type 2 Emp 2020 Comp'!AE997</f>
        <v>0</v>
      </c>
      <c r="E988" s="478">
        <f>IF('11. Type 1 Emp 2020 FTE'!$I$12=1,+'13. Type 2 Emp 2020 FTE'!AF995,'13. Type 2 Emp 2020 FTE'!AG995)</f>
        <v>0</v>
      </c>
    </row>
    <row r="989" spans="1:5" x14ac:dyDescent="0.25">
      <c r="A989" s="308">
        <f t="shared" si="15"/>
        <v>978</v>
      </c>
      <c r="B989" s="312" t="str">
        <f>IF(+'12. Type 2 Emp 2020 Comp'!B998=0," ",+'12. Type 2 Emp 2020 Comp'!B998)</f>
        <v xml:space="preserve"> </v>
      </c>
      <c r="C989" s="442" t="str">
        <f>IF(+'12. Type 2 Emp 2020 Comp'!C998=0," ",+'12. Type 2 Emp 2020 Comp'!C998)</f>
        <v xml:space="preserve"> </v>
      </c>
      <c r="D989" s="312">
        <f>+'12. Type 2 Emp 2020 Comp'!AE998</f>
        <v>0</v>
      </c>
      <c r="E989" s="478">
        <f>IF('11. Type 1 Emp 2020 FTE'!$I$12=1,+'13. Type 2 Emp 2020 FTE'!AF996,'13. Type 2 Emp 2020 FTE'!AG996)</f>
        <v>0</v>
      </c>
    </row>
    <row r="990" spans="1:5" x14ac:dyDescent="0.25">
      <c r="A990" s="308">
        <f t="shared" si="15"/>
        <v>979</v>
      </c>
      <c r="B990" s="312" t="str">
        <f>IF(+'12. Type 2 Emp 2020 Comp'!B999=0," ",+'12. Type 2 Emp 2020 Comp'!B999)</f>
        <v xml:space="preserve"> </v>
      </c>
      <c r="C990" s="442" t="str">
        <f>IF(+'12. Type 2 Emp 2020 Comp'!C999=0," ",+'12. Type 2 Emp 2020 Comp'!C999)</f>
        <v xml:space="preserve"> </v>
      </c>
      <c r="D990" s="312">
        <f>+'12. Type 2 Emp 2020 Comp'!AE999</f>
        <v>0</v>
      </c>
      <c r="E990" s="478">
        <f>IF('11. Type 1 Emp 2020 FTE'!$I$12=1,+'13. Type 2 Emp 2020 FTE'!AF997,'13. Type 2 Emp 2020 FTE'!AG997)</f>
        <v>0</v>
      </c>
    </row>
    <row r="991" spans="1:5" x14ac:dyDescent="0.25">
      <c r="A991" s="308">
        <f t="shared" si="15"/>
        <v>980</v>
      </c>
      <c r="B991" s="312" t="str">
        <f>IF(+'12. Type 2 Emp 2020 Comp'!B1000=0," ",+'12. Type 2 Emp 2020 Comp'!B1000)</f>
        <v xml:space="preserve"> </v>
      </c>
      <c r="C991" s="442" t="str">
        <f>IF(+'12. Type 2 Emp 2020 Comp'!C1000=0," ",+'12. Type 2 Emp 2020 Comp'!C1000)</f>
        <v xml:space="preserve"> </v>
      </c>
      <c r="D991" s="312">
        <f>+'12. Type 2 Emp 2020 Comp'!AE1000</f>
        <v>0</v>
      </c>
      <c r="E991" s="478">
        <f>IF('11. Type 1 Emp 2020 FTE'!$I$12=1,+'13. Type 2 Emp 2020 FTE'!AF998,'13. Type 2 Emp 2020 FTE'!AG998)</f>
        <v>0</v>
      </c>
    </row>
    <row r="992" spans="1:5" x14ac:dyDescent="0.25">
      <c r="A992" s="308">
        <f t="shared" si="15"/>
        <v>981</v>
      </c>
      <c r="B992" s="312" t="str">
        <f>IF(+'12. Type 2 Emp 2020 Comp'!B1001=0," ",+'12. Type 2 Emp 2020 Comp'!B1001)</f>
        <v xml:space="preserve"> </v>
      </c>
      <c r="C992" s="442" t="str">
        <f>IF(+'12. Type 2 Emp 2020 Comp'!C1001=0," ",+'12. Type 2 Emp 2020 Comp'!C1001)</f>
        <v xml:space="preserve"> </v>
      </c>
      <c r="D992" s="312">
        <f>+'12. Type 2 Emp 2020 Comp'!AE1001</f>
        <v>0</v>
      </c>
      <c r="E992" s="478">
        <f>IF('11. Type 1 Emp 2020 FTE'!$I$12=1,+'13. Type 2 Emp 2020 FTE'!AF999,'13. Type 2 Emp 2020 FTE'!AG999)</f>
        <v>0</v>
      </c>
    </row>
    <row r="993" spans="1:5" x14ac:dyDescent="0.25">
      <c r="A993" s="308">
        <f t="shared" si="15"/>
        <v>982</v>
      </c>
      <c r="B993" s="312" t="str">
        <f>IF(+'12. Type 2 Emp 2020 Comp'!B1002=0," ",+'12. Type 2 Emp 2020 Comp'!B1002)</f>
        <v xml:space="preserve"> </v>
      </c>
      <c r="C993" s="442" t="str">
        <f>IF(+'12. Type 2 Emp 2020 Comp'!C1002=0," ",+'12. Type 2 Emp 2020 Comp'!C1002)</f>
        <v xml:space="preserve"> </v>
      </c>
      <c r="D993" s="312">
        <f>+'12. Type 2 Emp 2020 Comp'!AE1002</f>
        <v>0</v>
      </c>
      <c r="E993" s="478">
        <f>IF('11. Type 1 Emp 2020 FTE'!$I$12=1,+'13. Type 2 Emp 2020 FTE'!AF1000,'13. Type 2 Emp 2020 FTE'!AG1000)</f>
        <v>0</v>
      </c>
    </row>
    <row r="994" spans="1:5" x14ac:dyDescent="0.25">
      <c r="A994" s="308">
        <f t="shared" si="15"/>
        <v>983</v>
      </c>
      <c r="B994" s="312" t="str">
        <f>IF(+'12. Type 2 Emp 2020 Comp'!B1003=0," ",+'12. Type 2 Emp 2020 Comp'!B1003)</f>
        <v xml:space="preserve"> </v>
      </c>
      <c r="C994" s="442" t="str">
        <f>IF(+'12. Type 2 Emp 2020 Comp'!C1003=0," ",+'12. Type 2 Emp 2020 Comp'!C1003)</f>
        <v xml:space="preserve"> </v>
      </c>
      <c r="D994" s="312">
        <f>+'12. Type 2 Emp 2020 Comp'!AE1003</f>
        <v>0</v>
      </c>
      <c r="E994" s="478">
        <f>IF('11. Type 1 Emp 2020 FTE'!$I$12=1,+'13. Type 2 Emp 2020 FTE'!AF1001,'13. Type 2 Emp 2020 FTE'!AG1001)</f>
        <v>0</v>
      </c>
    </row>
    <row r="995" spans="1:5" x14ac:dyDescent="0.25">
      <c r="A995" s="308">
        <f t="shared" si="15"/>
        <v>984</v>
      </c>
      <c r="B995" s="312" t="str">
        <f>IF(+'12. Type 2 Emp 2020 Comp'!B1004=0," ",+'12. Type 2 Emp 2020 Comp'!B1004)</f>
        <v xml:space="preserve"> </v>
      </c>
      <c r="C995" s="442" t="str">
        <f>IF(+'12. Type 2 Emp 2020 Comp'!C1004=0," ",+'12. Type 2 Emp 2020 Comp'!C1004)</f>
        <v xml:space="preserve"> </v>
      </c>
      <c r="D995" s="312">
        <f>+'12. Type 2 Emp 2020 Comp'!AE1004</f>
        <v>0</v>
      </c>
      <c r="E995" s="478">
        <f>IF('11. Type 1 Emp 2020 FTE'!$I$12=1,+'13. Type 2 Emp 2020 FTE'!AF1002,'13. Type 2 Emp 2020 FTE'!AG1002)</f>
        <v>0</v>
      </c>
    </row>
    <row r="996" spans="1:5" x14ac:dyDescent="0.25">
      <c r="A996" s="308">
        <f t="shared" si="15"/>
        <v>985</v>
      </c>
      <c r="B996" s="312" t="str">
        <f>IF(+'12. Type 2 Emp 2020 Comp'!B1005=0," ",+'12. Type 2 Emp 2020 Comp'!B1005)</f>
        <v xml:space="preserve"> </v>
      </c>
      <c r="C996" s="442" t="str">
        <f>IF(+'12. Type 2 Emp 2020 Comp'!C1005=0," ",+'12. Type 2 Emp 2020 Comp'!C1005)</f>
        <v xml:space="preserve"> </v>
      </c>
      <c r="D996" s="312">
        <f>+'12. Type 2 Emp 2020 Comp'!AE1005</f>
        <v>0</v>
      </c>
      <c r="E996" s="478">
        <f>IF('11. Type 1 Emp 2020 FTE'!$I$12=1,+'13. Type 2 Emp 2020 FTE'!AF1003,'13. Type 2 Emp 2020 FTE'!AG1003)</f>
        <v>0</v>
      </c>
    </row>
    <row r="997" spans="1:5" x14ac:dyDescent="0.25">
      <c r="A997" s="308">
        <f t="shared" si="15"/>
        <v>986</v>
      </c>
      <c r="B997" s="312" t="str">
        <f>IF(+'12. Type 2 Emp 2020 Comp'!B1006=0," ",+'12. Type 2 Emp 2020 Comp'!B1006)</f>
        <v xml:space="preserve"> </v>
      </c>
      <c r="C997" s="442" t="str">
        <f>IF(+'12. Type 2 Emp 2020 Comp'!C1006=0," ",+'12. Type 2 Emp 2020 Comp'!C1006)</f>
        <v xml:space="preserve"> </v>
      </c>
      <c r="D997" s="312">
        <f>+'12. Type 2 Emp 2020 Comp'!AE1006</f>
        <v>0</v>
      </c>
      <c r="E997" s="478">
        <f>IF('11. Type 1 Emp 2020 FTE'!$I$12=1,+'13. Type 2 Emp 2020 FTE'!AF1004,'13. Type 2 Emp 2020 FTE'!AG1004)</f>
        <v>0</v>
      </c>
    </row>
    <row r="998" spans="1:5" x14ac:dyDescent="0.25">
      <c r="A998" s="308">
        <f t="shared" si="15"/>
        <v>987</v>
      </c>
      <c r="B998" s="312" t="str">
        <f>IF(+'12. Type 2 Emp 2020 Comp'!B1007=0," ",+'12. Type 2 Emp 2020 Comp'!B1007)</f>
        <v xml:space="preserve"> </v>
      </c>
      <c r="C998" s="442" t="str">
        <f>IF(+'12. Type 2 Emp 2020 Comp'!C1007=0," ",+'12. Type 2 Emp 2020 Comp'!C1007)</f>
        <v xml:space="preserve"> </v>
      </c>
      <c r="D998" s="312">
        <f>+'12. Type 2 Emp 2020 Comp'!AE1007</f>
        <v>0</v>
      </c>
      <c r="E998" s="478">
        <f>IF('11. Type 1 Emp 2020 FTE'!$I$12=1,+'13. Type 2 Emp 2020 FTE'!AF1005,'13. Type 2 Emp 2020 FTE'!AG1005)</f>
        <v>0</v>
      </c>
    </row>
    <row r="999" spans="1:5" x14ac:dyDescent="0.25">
      <c r="A999" s="308">
        <f t="shared" si="15"/>
        <v>988</v>
      </c>
      <c r="B999" s="312" t="str">
        <f>IF(+'12. Type 2 Emp 2020 Comp'!B1008=0," ",+'12. Type 2 Emp 2020 Comp'!B1008)</f>
        <v xml:space="preserve"> </v>
      </c>
      <c r="C999" s="442" t="str">
        <f>IF(+'12. Type 2 Emp 2020 Comp'!C1008=0," ",+'12. Type 2 Emp 2020 Comp'!C1008)</f>
        <v xml:space="preserve"> </v>
      </c>
      <c r="D999" s="312">
        <f>+'12. Type 2 Emp 2020 Comp'!AE1008</f>
        <v>0</v>
      </c>
      <c r="E999" s="478">
        <f>IF('11. Type 1 Emp 2020 FTE'!$I$12=1,+'13. Type 2 Emp 2020 FTE'!AF1006,'13. Type 2 Emp 2020 FTE'!AG1006)</f>
        <v>0</v>
      </c>
    </row>
    <row r="1000" spans="1:5" x14ac:dyDescent="0.25">
      <c r="A1000" s="308">
        <f t="shared" si="15"/>
        <v>989</v>
      </c>
      <c r="B1000" s="312" t="str">
        <f>IF(+'12. Type 2 Emp 2020 Comp'!B1009=0," ",+'12. Type 2 Emp 2020 Comp'!B1009)</f>
        <v xml:space="preserve"> </v>
      </c>
      <c r="C1000" s="442" t="str">
        <f>IF(+'12. Type 2 Emp 2020 Comp'!C1009=0," ",+'12. Type 2 Emp 2020 Comp'!C1009)</f>
        <v xml:space="preserve"> </v>
      </c>
      <c r="D1000" s="312">
        <f>+'12. Type 2 Emp 2020 Comp'!AE1009</f>
        <v>0</v>
      </c>
      <c r="E1000" s="478">
        <f>IF('11. Type 1 Emp 2020 FTE'!$I$12=1,+'13. Type 2 Emp 2020 FTE'!AF1007,'13. Type 2 Emp 2020 FTE'!AG1007)</f>
        <v>0</v>
      </c>
    </row>
    <row r="1001" spans="1:5" x14ac:dyDescent="0.25">
      <c r="A1001" s="308">
        <f t="shared" si="15"/>
        <v>990</v>
      </c>
      <c r="B1001" s="312" t="str">
        <f>IF(+'12. Type 2 Emp 2020 Comp'!B1010=0," ",+'12. Type 2 Emp 2020 Comp'!B1010)</f>
        <v xml:space="preserve"> </v>
      </c>
      <c r="C1001" s="442" t="str">
        <f>IF(+'12. Type 2 Emp 2020 Comp'!C1010=0," ",+'12. Type 2 Emp 2020 Comp'!C1010)</f>
        <v xml:space="preserve"> </v>
      </c>
      <c r="D1001" s="312">
        <f>+'12. Type 2 Emp 2020 Comp'!AE1010</f>
        <v>0</v>
      </c>
      <c r="E1001" s="478">
        <f>IF('11. Type 1 Emp 2020 FTE'!$I$12=1,+'13. Type 2 Emp 2020 FTE'!AF1008,'13. Type 2 Emp 2020 FTE'!AG1008)</f>
        <v>0</v>
      </c>
    </row>
    <row r="1002" spans="1:5" x14ac:dyDescent="0.25">
      <c r="A1002" s="308">
        <f t="shared" si="15"/>
        <v>991</v>
      </c>
      <c r="B1002" s="312" t="str">
        <f>IF(+'12. Type 2 Emp 2020 Comp'!B1011=0," ",+'12. Type 2 Emp 2020 Comp'!B1011)</f>
        <v xml:space="preserve"> </v>
      </c>
      <c r="C1002" s="442" t="str">
        <f>IF(+'12. Type 2 Emp 2020 Comp'!C1011=0," ",+'12. Type 2 Emp 2020 Comp'!C1011)</f>
        <v xml:space="preserve"> </v>
      </c>
      <c r="D1002" s="312">
        <f>+'12. Type 2 Emp 2020 Comp'!AE1011</f>
        <v>0</v>
      </c>
      <c r="E1002" s="478">
        <f>IF('11. Type 1 Emp 2020 FTE'!$I$12=1,+'13. Type 2 Emp 2020 FTE'!AF1009,'13. Type 2 Emp 2020 FTE'!AG1009)</f>
        <v>0</v>
      </c>
    </row>
    <row r="1003" spans="1:5" x14ac:dyDescent="0.25">
      <c r="A1003" s="308">
        <f t="shared" si="15"/>
        <v>992</v>
      </c>
      <c r="B1003" s="312" t="str">
        <f>IF(+'12. Type 2 Emp 2020 Comp'!B1012=0," ",+'12. Type 2 Emp 2020 Comp'!B1012)</f>
        <v xml:space="preserve"> </v>
      </c>
      <c r="C1003" s="442" t="str">
        <f>IF(+'12. Type 2 Emp 2020 Comp'!C1012=0," ",+'12. Type 2 Emp 2020 Comp'!C1012)</f>
        <v xml:space="preserve"> </v>
      </c>
      <c r="D1003" s="312">
        <f>+'12. Type 2 Emp 2020 Comp'!AE1012</f>
        <v>0</v>
      </c>
      <c r="E1003" s="478">
        <f>IF('11. Type 1 Emp 2020 FTE'!$I$12=1,+'13. Type 2 Emp 2020 FTE'!AF1010,'13. Type 2 Emp 2020 FTE'!AG1010)</f>
        <v>0</v>
      </c>
    </row>
    <row r="1004" spans="1:5" x14ac:dyDescent="0.25">
      <c r="A1004" s="308">
        <f t="shared" si="15"/>
        <v>993</v>
      </c>
      <c r="B1004" s="312" t="str">
        <f>IF(+'12. Type 2 Emp 2020 Comp'!B1013=0," ",+'12. Type 2 Emp 2020 Comp'!B1013)</f>
        <v xml:space="preserve"> </v>
      </c>
      <c r="C1004" s="442" t="str">
        <f>IF(+'12. Type 2 Emp 2020 Comp'!C1013=0," ",+'12. Type 2 Emp 2020 Comp'!C1013)</f>
        <v xml:space="preserve"> </v>
      </c>
      <c r="D1004" s="312">
        <f>+'12. Type 2 Emp 2020 Comp'!AE1013</f>
        <v>0</v>
      </c>
      <c r="E1004" s="478">
        <f>IF('11. Type 1 Emp 2020 FTE'!$I$12=1,+'13. Type 2 Emp 2020 FTE'!AF1011,'13. Type 2 Emp 2020 FTE'!AG1011)</f>
        <v>0</v>
      </c>
    </row>
    <row r="1005" spans="1:5" x14ac:dyDescent="0.25">
      <c r="A1005" s="308">
        <f t="shared" si="15"/>
        <v>994</v>
      </c>
      <c r="B1005" s="312" t="str">
        <f>IF(+'12. Type 2 Emp 2020 Comp'!B1014=0," ",+'12. Type 2 Emp 2020 Comp'!B1014)</f>
        <v xml:space="preserve"> </v>
      </c>
      <c r="C1005" s="442" t="str">
        <f>IF(+'12. Type 2 Emp 2020 Comp'!C1014=0," ",+'12. Type 2 Emp 2020 Comp'!C1014)</f>
        <v xml:space="preserve"> </v>
      </c>
      <c r="D1005" s="312">
        <f>+'12. Type 2 Emp 2020 Comp'!AE1014</f>
        <v>0</v>
      </c>
      <c r="E1005" s="478">
        <f>IF('11. Type 1 Emp 2020 FTE'!$I$12=1,+'13. Type 2 Emp 2020 FTE'!AF1012,'13. Type 2 Emp 2020 FTE'!AG1012)</f>
        <v>0</v>
      </c>
    </row>
    <row r="1006" spans="1:5" x14ac:dyDescent="0.25">
      <c r="A1006" s="308">
        <f t="shared" si="15"/>
        <v>995</v>
      </c>
      <c r="B1006" s="312" t="str">
        <f>IF(+'12. Type 2 Emp 2020 Comp'!B1015=0," ",+'12. Type 2 Emp 2020 Comp'!B1015)</f>
        <v xml:space="preserve"> </v>
      </c>
      <c r="C1006" s="442" t="str">
        <f>IF(+'12. Type 2 Emp 2020 Comp'!C1015=0," ",+'12. Type 2 Emp 2020 Comp'!C1015)</f>
        <v xml:space="preserve"> </v>
      </c>
      <c r="D1006" s="312">
        <f>+'12. Type 2 Emp 2020 Comp'!AE1015</f>
        <v>0</v>
      </c>
      <c r="E1006" s="478">
        <f>IF('11. Type 1 Emp 2020 FTE'!$I$12=1,+'13. Type 2 Emp 2020 FTE'!AF1013,'13. Type 2 Emp 2020 FTE'!AG1013)</f>
        <v>0</v>
      </c>
    </row>
    <row r="1007" spans="1:5" x14ac:dyDescent="0.25">
      <c r="A1007" s="308">
        <f t="shared" si="15"/>
        <v>996</v>
      </c>
      <c r="B1007" s="312" t="str">
        <f>IF(+'12. Type 2 Emp 2020 Comp'!B1016=0," ",+'12. Type 2 Emp 2020 Comp'!B1016)</f>
        <v xml:space="preserve"> </v>
      </c>
      <c r="C1007" s="442" t="str">
        <f>IF(+'12. Type 2 Emp 2020 Comp'!C1016=0," ",+'12. Type 2 Emp 2020 Comp'!C1016)</f>
        <v xml:space="preserve"> </v>
      </c>
      <c r="D1007" s="312">
        <f>+'12. Type 2 Emp 2020 Comp'!AE1016</f>
        <v>0</v>
      </c>
      <c r="E1007" s="478">
        <f>IF('11. Type 1 Emp 2020 FTE'!$I$12=1,+'13. Type 2 Emp 2020 FTE'!AF1014,'13. Type 2 Emp 2020 FTE'!AG1014)</f>
        <v>0</v>
      </c>
    </row>
    <row r="1008" spans="1:5" x14ac:dyDescent="0.25">
      <c r="A1008" s="308">
        <f t="shared" si="15"/>
        <v>997</v>
      </c>
      <c r="B1008" s="312" t="str">
        <f>IF(+'12. Type 2 Emp 2020 Comp'!B1017=0," ",+'12. Type 2 Emp 2020 Comp'!B1017)</f>
        <v xml:space="preserve"> </v>
      </c>
      <c r="C1008" s="442" t="str">
        <f>IF(+'12. Type 2 Emp 2020 Comp'!C1017=0," ",+'12. Type 2 Emp 2020 Comp'!C1017)</f>
        <v xml:space="preserve"> </v>
      </c>
      <c r="D1008" s="312">
        <f>+'12. Type 2 Emp 2020 Comp'!AE1017</f>
        <v>0</v>
      </c>
      <c r="E1008" s="478">
        <f>IF('11. Type 1 Emp 2020 FTE'!$I$12=1,+'13. Type 2 Emp 2020 FTE'!AF1015,'13. Type 2 Emp 2020 FTE'!AG1015)</f>
        <v>0</v>
      </c>
    </row>
    <row r="1009" spans="1:5" x14ac:dyDescent="0.25">
      <c r="A1009" s="308">
        <f t="shared" si="15"/>
        <v>998</v>
      </c>
      <c r="B1009" s="312" t="str">
        <f>IF(+'12. Type 2 Emp 2020 Comp'!B1018=0," ",+'12. Type 2 Emp 2020 Comp'!B1018)</f>
        <v xml:space="preserve"> </v>
      </c>
      <c r="C1009" s="442" t="str">
        <f>IF(+'12. Type 2 Emp 2020 Comp'!C1018=0," ",+'12. Type 2 Emp 2020 Comp'!C1018)</f>
        <v xml:space="preserve"> </v>
      </c>
      <c r="D1009" s="312">
        <f>+'12. Type 2 Emp 2020 Comp'!AE1018</f>
        <v>0</v>
      </c>
      <c r="E1009" s="478">
        <f>IF('11. Type 1 Emp 2020 FTE'!$I$12=1,+'13. Type 2 Emp 2020 FTE'!AF1016,'13. Type 2 Emp 2020 FTE'!AG1016)</f>
        <v>0</v>
      </c>
    </row>
    <row r="1010" spans="1:5" x14ac:dyDescent="0.25">
      <c r="A1010" s="308">
        <f t="shared" si="15"/>
        <v>999</v>
      </c>
      <c r="B1010" s="312" t="str">
        <f>IF(+'12. Type 2 Emp 2020 Comp'!B1019=0," ",+'12. Type 2 Emp 2020 Comp'!B1019)</f>
        <v xml:space="preserve"> </v>
      </c>
      <c r="C1010" s="442" t="str">
        <f>IF(+'12. Type 2 Emp 2020 Comp'!C1019=0," ",+'12. Type 2 Emp 2020 Comp'!C1019)</f>
        <v xml:space="preserve"> </v>
      </c>
      <c r="D1010" s="312">
        <f>+'12. Type 2 Emp 2020 Comp'!AE1019</f>
        <v>0</v>
      </c>
      <c r="E1010" s="478">
        <f>IF('11. Type 1 Emp 2020 FTE'!$I$12=1,+'13. Type 2 Emp 2020 FTE'!AF1017,'13. Type 2 Emp 2020 FTE'!AG1017)</f>
        <v>0</v>
      </c>
    </row>
    <row r="1011" spans="1:5" x14ac:dyDescent="0.25">
      <c r="A1011" s="308">
        <f t="shared" si="15"/>
        <v>1000</v>
      </c>
      <c r="B1011" s="312" t="str">
        <f>IF(+'12. Type 2 Emp 2020 Comp'!B1020=0," ",+'12. Type 2 Emp 2020 Comp'!B1020)</f>
        <v xml:space="preserve"> </v>
      </c>
      <c r="C1011" s="442" t="str">
        <f>IF(+'12. Type 2 Emp 2020 Comp'!C1020=0," ",+'12. Type 2 Emp 2020 Comp'!C1020)</f>
        <v xml:space="preserve"> </v>
      </c>
      <c r="D1011" s="312">
        <f>+'12. Type 2 Emp 2020 Comp'!AE1020</f>
        <v>0</v>
      </c>
      <c r="E1011" s="478">
        <f>IF('11. Type 1 Emp 2020 FTE'!$I$12=1,+'13. Type 2 Emp 2020 FTE'!AF1018,'13. Type 2 Emp 2020 FTE'!AG1018)</f>
        <v>0</v>
      </c>
    </row>
    <row r="1012" spans="1:5" ht="15.75" thickBot="1" x14ac:dyDescent="0.3">
      <c r="A1012" s="308"/>
      <c r="B1012" s="312" t="str">
        <f>IF(+'12. Type 2 Emp 2020 Comp'!B1021=0," ",+'12. Type 2 Emp 2020 Comp'!B1021)</f>
        <v xml:space="preserve"> </v>
      </c>
      <c r="C1012" s="442" t="str">
        <f>IF(+'12. Type 2 Emp 2020 Comp'!C1021=0," ",+'12. Type 2 Emp 2020 Comp'!C1021)</f>
        <v xml:space="preserve"> </v>
      </c>
      <c r="D1012" s="479">
        <f>+'12. Type 2 Emp 2020 Comp'!AE1021</f>
        <v>0</v>
      </c>
      <c r="E1012" s="478">
        <f>IF('11. Type 1 Emp 2020 FTE'!$I$12=1,+'13. Type 2 Emp 2020 FTE'!AF1019,'13. Type 2 Emp 2020 FTE'!AG1019)</f>
        <v>0</v>
      </c>
    </row>
    <row r="1013" spans="1:5" x14ac:dyDescent="0.25">
      <c r="A1013" s="468"/>
      <c r="B1013" s="468" t="s">
        <v>127</v>
      </c>
      <c r="C1013" s="469"/>
      <c r="D1013" s="471">
        <f>SUM(D12:D1012)</f>
        <v>0</v>
      </c>
      <c r="E1013" s="472">
        <f>SUM(E12:E1012)</f>
        <v>0</v>
      </c>
    </row>
    <row r="1014" spans="1:5" ht="15.75" thickBot="1" x14ac:dyDescent="0.3">
      <c r="A1014" s="468"/>
      <c r="B1014" s="468"/>
      <c r="C1014" s="469"/>
      <c r="D1014" s="473" t="s">
        <v>195</v>
      </c>
      <c r="E1014" s="480" t="s">
        <v>196</v>
      </c>
    </row>
    <row r="1015" spans="1:5" x14ac:dyDescent="0.25">
      <c r="D1015" s="314" t="s">
        <v>140</v>
      </c>
      <c r="E1015" s="235" t="s">
        <v>139</v>
      </c>
    </row>
  </sheetData>
  <sheetProtection algorithmName="SHA-512" hashValue="5amtepzUqRZYBeywIsSuvmiUFgmzgSrBr/IGS33SeyoP/ilrCKCpqhhL8OG7DsVmVrSZLTowGt9Y8ASHYDJ/aQ==" saltValue="6y1gnfp36OKy0yb4ZgsZMw==" spinCount="100000" sheet="1" objects="1" scenarios="1" selectLockedCells="1"/>
  <mergeCells count="4">
    <mergeCell ref="A4:E4"/>
    <mergeCell ref="A8:E8"/>
    <mergeCell ref="A1:E1"/>
    <mergeCell ref="A2:E2"/>
  </mergeCells>
  <phoneticPr fontId="13" type="noConversion"/>
  <pageMargins left="0.7" right="0.7" top="0.75" bottom="0.75" header="0.3" footer="0.3"/>
  <pageSetup scale="80" fitToHeight="0"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K120"/>
  <sheetViews>
    <sheetView topLeftCell="S1" workbookViewId="0">
      <selection activeCell="AE12" sqref="AE12"/>
    </sheetView>
  </sheetViews>
  <sheetFormatPr defaultColWidth="8.85546875" defaultRowHeight="15" x14ac:dyDescent="0.25"/>
  <cols>
    <col min="1" max="1" width="8.85546875" style="98"/>
    <col min="2" max="2" width="24.140625" style="98" customWidth="1"/>
    <col min="3" max="3" width="12.28515625" style="98" customWidth="1"/>
    <col min="4" max="9" width="9.7109375" style="98" bestFit="1" customWidth="1"/>
    <col min="10" max="10" width="11" style="98" customWidth="1"/>
    <col min="11" max="11" width="9.7109375" style="98" bestFit="1" customWidth="1"/>
    <col min="12" max="26" width="9.7109375" style="98" customWidth="1"/>
    <col min="27" max="27" width="10.7109375" style="98" bestFit="1" customWidth="1"/>
    <col min="28" max="28" width="9.7109375" style="98" customWidth="1"/>
    <col min="29" max="29" width="15.85546875" style="98" customWidth="1"/>
    <col min="30" max="30" width="15" style="98" customWidth="1"/>
    <col min="31" max="31" width="21" style="98" customWidth="1"/>
    <col min="32" max="32" width="15.140625" style="98" customWidth="1"/>
    <col min="33" max="33" width="14.140625" style="98" customWidth="1"/>
    <col min="34" max="34" width="19.42578125" style="98" customWidth="1"/>
    <col min="35" max="35" width="10.28515625" style="98" bestFit="1" customWidth="1"/>
    <col min="36" max="36" width="11.28515625" style="98" customWidth="1"/>
    <col min="37" max="38" width="8.85546875" style="98"/>
    <col min="39" max="39" width="12.85546875" style="98" customWidth="1"/>
    <col min="40" max="40" width="12.140625" style="98" customWidth="1"/>
    <col min="41" max="16384" width="8.85546875" style="98"/>
  </cols>
  <sheetData>
    <row r="1" spans="1:32" s="142" customFormat="1" x14ac:dyDescent="0.25">
      <c r="A1" s="794" t="s">
        <v>323</v>
      </c>
      <c r="B1" s="794"/>
      <c r="C1" s="794"/>
      <c r="D1" s="794"/>
      <c r="E1" s="794"/>
      <c r="F1" s="794"/>
      <c r="G1" s="794"/>
      <c r="H1" s="794"/>
      <c r="I1" s="794"/>
      <c r="J1" s="169"/>
      <c r="K1" s="169"/>
      <c r="L1" s="169"/>
      <c r="M1" s="169"/>
      <c r="N1" s="169"/>
      <c r="O1" s="169"/>
      <c r="P1" s="169"/>
      <c r="Q1" s="169"/>
    </row>
    <row r="2" spans="1:32" s="142" customFormat="1" x14ac:dyDescent="0.25">
      <c r="A2" s="794" t="s">
        <v>324</v>
      </c>
      <c r="B2" s="794"/>
      <c r="C2" s="794"/>
      <c r="D2" s="794"/>
      <c r="E2" s="794"/>
      <c r="F2" s="794"/>
      <c r="G2" s="794"/>
      <c r="H2" s="794"/>
      <c r="I2" s="794"/>
      <c r="J2" s="169"/>
      <c r="K2" s="169"/>
      <c r="L2" s="169"/>
      <c r="M2" s="169"/>
      <c r="N2" s="169"/>
      <c r="O2" s="169"/>
      <c r="P2" s="169"/>
      <c r="Q2" s="169"/>
    </row>
    <row r="3" spans="1:32" s="142" customFormat="1" x14ac:dyDescent="0.25">
      <c r="A3" s="177"/>
      <c r="B3" s="177"/>
      <c r="C3" s="177"/>
      <c r="D3" s="177"/>
      <c r="E3" s="177"/>
      <c r="F3" s="177"/>
      <c r="G3" s="177"/>
      <c r="H3" s="177"/>
      <c r="I3" s="177"/>
      <c r="J3" s="177"/>
    </row>
    <row r="4" spans="1:32" x14ac:dyDescent="0.25">
      <c r="A4" s="794" t="s">
        <v>308</v>
      </c>
      <c r="B4" s="794"/>
      <c r="C4" s="794"/>
      <c r="D4" s="794"/>
      <c r="E4" s="794"/>
      <c r="F4" s="794"/>
      <c r="G4" s="794"/>
      <c r="H4" s="794"/>
      <c r="I4" s="794"/>
      <c r="J4" s="169"/>
      <c r="K4" s="169"/>
      <c r="L4" s="169"/>
      <c r="M4" s="169"/>
      <c r="N4" s="169"/>
      <c r="O4" s="169"/>
      <c r="P4" s="169"/>
      <c r="Q4" s="169"/>
      <c r="R4" s="169"/>
      <c r="S4" s="169"/>
      <c r="T4" s="169"/>
      <c r="U4" s="169"/>
      <c r="V4" s="169"/>
      <c r="W4" s="169"/>
      <c r="X4" s="169"/>
      <c r="Y4" s="169"/>
      <c r="Z4" s="169"/>
      <c r="AA4" s="169"/>
      <c r="AB4" s="169"/>
      <c r="AC4" s="169"/>
      <c r="AD4" s="169"/>
      <c r="AE4" s="169"/>
      <c r="AF4" s="169"/>
    </row>
    <row r="5" spans="1:32" x14ac:dyDescent="0.25">
      <c r="A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row>
    <row r="6" spans="1:32" x14ac:dyDescent="0.25">
      <c r="A6" s="165" t="s">
        <v>178</v>
      </c>
      <c r="B6" s="151"/>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row>
    <row r="7" spans="1:32" ht="15.75" thickBot="1" x14ac:dyDescent="0.3">
      <c r="A7" s="155"/>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row>
    <row r="8" spans="1:32" s="171" customFormat="1" x14ac:dyDescent="0.25">
      <c r="B8" s="170"/>
      <c r="D8" s="175">
        <f>+'10. Type 1 Emp Cov. Period Comp'!E18</f>
        <v>0</v>
      </c>
      <c r="E8" s="175">
        <f>+'10. Type 1 Emp Cov. Period Comp'!F18</f>
        <v>7</v>
      </c>
      <c r="F8" s="175">
        <f>+'10. Type 1 Emp Cov. Period Comp'!G18</f>
        <v>14</v>
      </c>
      <c r="G8" s="175">
        <f>+'10. Type 1 Emp Cov. Period Comp'!H18</f>
        <v>21</v>
      </c>
      <c r="H8" s="175">
        <f>+'10. Type 1 Emp Cov. Period Comp'!I18</f>
        <v>28</v>
      </c>
      <c r="I8" s="175">
        <f>+'10. Type 1 Emp Cov. Period Comp'!J18</f>
        <v>35</v>
      </c>
      <c r="J8" s="175">
        <f>+'10. Type 1 Emp Cov. Period Comp'!K18</f>
        <v>42</v>
      </c>
      <c r="K8" s="175">
        <f>+'10. Type 1 Emp Cov. Period Comp'!L18</f>
        <v>49</v>
      </c>
      <c r="L8" s="175" t="str">
        <f>IF('1. General Input'!$D$10=24,+K8+7," ")</f>
        <v xml:space="preserve"> </v>
      </c>
      <c r="M8" s="175" t="str">
        <f>IF('1. General Input'!$D$10=24,+L8+7," ")</f>
        <v xml:space="preserve"> </v>
      </c>
      <c r="N8" s="175" t="str">
        <f>IF('1. General Input'!$D$10=24,+M8+7," ")</f>
        <v xml:space="preserve"> </v>
      </c>
      <c r="O8" s="175" t="str">
        <f>IF('1. General Input'!$D$10=24,+N8+7," ")</f>
        <v xml:space="preserve"> </v>
      </c>
      <c r="P8" s="175" t="str">
        <f>IF('1. General Input'!$D$10=24,+O8+7," ")</f>
        <v xml:space="preserve"> </v>
      </c>
      <c r="Q8" s="175" t="str">
        <f>IF('1. General Input'!$D$10=24,+P8+7," ")</f>
        <v xml:space="preserve"> </v>
      </c>
      <c r="R8" s="175" t="str">
        <f>IF('1. General Input'!$D$10=24,+Q8+7," ")</f>
        <v xml:space="preserve"> </v>
      </c>
      <c r="S8" s="175" t="str">
        <f>IF('1. General Input'!$D$10=24,+R8+7," ")</f>
        <v xml:space="preserve"> </v>
      </c>
      <c r="T8" s="175" t="str">
        <f>IF('1. General Input'!$D$10=24,+S8+7," ")</f>
        <v xml:space="preserve"> </v>
      </c>
      <c r="U8" s="175" t="str">
        <f>IF('1. General Input'!$D$10=24,+T8+7," ")</f>
        <v xml:space="preserve"> </v>
      </c>
      <c r="V8" s="175" t="str">
        <f>IF('1. General Input'!$D$10=24,+U8+7," ")</f>
        <v xml:space="preserve"> </v>
      </c>
      <c r="W8" s="175" t="str">
        <f>IF('1. General Input'!$D$10=24,+V8+7," ")</f>
        <v xml:space="preserve"> </v>
      </c>
      <c r="X8" s="175" t="str">
        <f>IF('1. General Input'!$D$10=24,+W8+7," ")</f>
        <v xml:space="preserve"> </v>
      </c>
      <c r="Y8" s="175" t="str">
        <f>IF('1. General Input'!$D$10=24,+X8+7," ")</f>
        <v xml:space="preserve"> </v>
      </c>
      <c r="Z8" s="175" t="str">
        <f>IF('1. General Input'!$D$10=24,+Y8+7," ")</f>
        <v xml:space="preserve"> </v>
      </c>
      <c r="AA8" s="175" t="str">
        <f>IF('1. General Input'!$D$10=24,+Z8+7," ")</f>
        <v xml:space="preserve"> </v>
      </c>
      <c r="AB8" s="175"/>
      <c r="AD8" s="170"/>
      <c r="AE8" s="170"/>
    </row>
    <row r="9" spans="1:32" s="171" customFormat="1" x14ac:dyDescent="0.25">
      <c r="A9" s="172"/>
      <c r="B9" s="172"/>
      <c r="C9" s="172"/>
      <c r="D9" s="176">
        <f>+'10. Type 1 Emp Cov. Period Comp'!E19</f>
        <v>6</v>
      </c>
      <c r="E9" s="176">
        <f>+'10. Type 1 Emp Cov. Period Comp'!F19</f>
        <v>13</v>
      </c>
      <c r="F9" s="176">
        <f>+'10. Type 1 Emp Cov. Period Comp'!G19</f>
        <v>20</v>
      </c>
      <c r="G9" s="176">
        <f>+'10. Type 1 Emp Cov. Period Comp'!H19</f>
        <v>27</v>
      </c>
      <c r="H9" s="176">
        <f>+'10. Type 1 Emp Cov. Period Comp'!I19</f>
        <v>34</v>
      </c>
      <c r="I9" s="176">
        <f>+'10. Type 1 Emp Cov. Period Comp'!J19</f>
        <v>41</v>
      </c>
      <c r="J9" s="176">
        <f>+'10. Type 1 Emp Cov. Period Comp'!K19</f>
        <v>48</v>
      </c>
      <c r="K9" s="176">
        <f>+'10. Type 1 Emp Cov. Period Comp'!L19</f>
        <v>55</v>
      </c>
      <c r="L9" s="173" t="str">
        <f>IF('1. General Input'!$D$10=24,+L8+6," ")</f>
        <v xml:space="preserve"> </v>
      </c>
      <c r="M9" s="173" t="str">
        <f>IF('1. General Input'!$D$10=24,+M8+6," ")</f>
        <v xml:space="preserve"> </v>
      </c>
      <c r="N9" s="173" t="str">
        <f>IF('1. General Input'!$D$10=24,+N8+6," ")</f>
        <v xml:space="preserve"> </v>
      </c>
      <c r="O9" s="173" t="str">
        <f>IF('1. General Input'!$D$10=24,+O8+6," ")</f>
        <v xml:space="preserve"> </v>
      </c>
      <c r="P9" s="173" t="str">
        <f>IF('1. General Input'!$D$10=24,+P8+6," ")</f>
        <v xml:space="preserve"> </v>
      </c>
      <c r="Q9" s="173" t="str">
        <f>IF('1. General Input'!$D$10=24,+Q8+6," ")</f>
        <v xml:space="preserve"> </v>
      </c>
      <c r="R9" s="173" t="str">
        <f>IF('1. General Input'!$D$10=24,+R8+6," ")</f>
        <v xml:space="preserve"> </v>
      </c>
      <c r="S9" s="173" t="str">
        <f>IF('1. General Input'!$D$10=24,+S8+6," ")</f>
        <v xml:space="preserve"> </v>
      </c>
      <c r="T9" s="173" t="str">
        <f>IF('1. General Input'!$D$10=24,+T8+6," ")</f>
        <v xml:space="preserve"> </v>
      </c>
      <c r="U9" s="173" t="str">
        <f>IF('1. General Input'!$D$10=24,+U8+6," ")</f>
        <v xml:space="preserve"> </v>
      </c>
      <c r="V9" s="173" t="str">
        <f>IF('1. General Input'!$D$10=24,+V8+6," ")</f>
        <v xml:space="preserve"> </v>
      </c>
      <c r="W9" s="173" t="str">
        <f>IF('1. General Input'!$D$10=24,+W8+6," ")</f>
        <v xml:space="preserve"> </v>
      </c>
      <c r="X9" s="173" t="str">
        <f>IF('1. General Input'!$D$10=24,+X8+6," ")</f>
        <v xml:space="preserve"> </v>
      </c>
      <c r="Y9" s="173" t="str">
        <f>IF('1. General Input'!$D$10=24,+Y8+6," ")</f>
        <v xml:space="preserve"> </v>
      </c>
      <c r="Z9" s="173" t="str">
        <f>IF('1. General Input'!$D$10=24,+Z8+6," ")</f>
        <v xml:space="preserve"> </v>
      </c>
      <c r="AA9" s="173" t="str">
        <f>IF('1. General Input'!$D$10=24,+AA8+6," ")</f>
        <v xml:space="preserve"> </v>
      </c>
      <c r="AB9" s="176"/>
      <c r="AC9" s="172"/>
      <c r="AD9" s="199"/>
      <c r="AE9" s="199"/>
      <c r="AF9" s="172"/>
    </row>
    <row r="10" spans="1:32" s="141" customFormat="1" ht="60" x14ac:dyDescent="0.25">
      <c r="A10" s="185"/>
      <c r="B10" s="179" t="s">
        <v>119</v>
      </c>
      <c r="C10" s="179" t="s">
        <v>120</v>
      </c>
      <c r="D10" s="40" t="s">
        <v>19</v>
      </c>
      <c r="E10" s="40" t="s">
        <v>20</v>
      </c>
      <c r="F10" s="40" t="s">
        <v>21</v>
      </c>
      <c r="G10" s="40" t="s">
        <v>22</v>
      </c>
      <c r="H10" s="40" t="s">
        <v>23</v>
      </c>
      <c r="I10" s="40" t="s">
        <v>24</v>
      </c>
      <c r="J10" s="40" t="s">
        <v>25</v>
      </c>
      <c r="K10" s="40" t="s">
        <v>129</v>
      </c>
      <c r="L10" s="40" t="str">
        <f>IF('1. General Input'!$D$10=24,"Week 9"," ")</f>
        <v xml:space="preserve"> </v>
      </c>
      <c r="M10" s="40" t="str">
        <f>IF('1. General Input'!$D$10=24,"Week 10"," ")</f>
        <v xml:space="preserve"> </v>
      </c>
      <c r="N10" s="40" t="str">
        <f>IF('1. General Input'!$D$10=24,"Week 11"," ")</f>
        <v xml:space="preserve"> </v>
      </c>
      <c r="O10" s="40" t="str">
        <f>IF('1. General Input'!$D$10=24,"Week 12"," ")</f>
        <v xml:space="preserve"> </v>
      </c>
      <c r="P10" s="40" t="str">
        <f>IF('1. General Input'!$D$10=24,"Week 13"," ")</f>
        <v xml:space="preserve"> </v>
      </c>
      <c r="Q10" s="40" t="str">
        <f>IF('1. General Input'!$D$10=24,"Week 14"," ")</f>
        <v xml:space="preserve"> </v>
      </c>
      <c r="R10" s="40" t="str">
        <f>IF('1. General Input'!$D$10=24,"Week 15"," ")</f>
        <v xml:space="preserve"> </v>
      </c>
      <c r="S10" s="40" t="str">
        <f>IF('1. General Input'!$D$10=24,"Week 16"," ")</f>
        <v xml:space="preserve"> </v>
      </c>
      <c r="T10" s="40" t="str">
        <f>IF('1. General Input'!$D$10=24,"Week 17"," ")</f>
        <v xml:space="preserve"> </v>
      </c>
      <c r="U10" s="40" t="str">
        <f>IF('1. General Input'!$D$10=24,"Week 18"," ")</f>
        <v xml:space="preserve"> </v>
      </c>
      <c r="V10" s="40" t="str">
        <f>IF('1. General Input'!$D$10=24,"Week 19"," ")</f>
        <v xml:space="preserve"> </v>
      </c>
      <c r="W10" s="40" t="str">
        <f>IF('1. General Input'!$D$10=24,"Week 20"," ")</f>
        <v xml:space="preserve"> </v>
      </c>
      <c r="X10" s="40" t="str">
        <f>IF('1. General Input'!$D$10=24,"Week 21"," ")</f>
        <v xml:space="preserve"> </v>
      </c>
      <c r="Y10" s="40" t="str">
        <f>IF('1. General Input'!$D$10=24,"Week 22"," ")</f>
        <v xml:space="preserve"> </v>
      </c>
      <c r="Z10" s="40" t="str">
        <f>IF('1. General Input'!$D$10=24,"Week 23"," ")</f>
        <v xml:space="preserve"> </v>
      </c>
      <c r="AA10" s="40" t="str">
        <f>IF('1. General Input'!$D$10=24,"Week 24"," ")</f>
        <v xml:space="preserve"> </v>
      </c>
      <c r="AB10" s="40"/>
      <c r="AC10" s="164" t="s">
        <v>125</v>
      </c>
      <c r="AD10" s="143" t="s">
        <v>124</v>
      </c>
      <c r="AE10" s="179" t="s">
        <v>266</v>
      </c>
      <c r="AF10" s="141" t="s">
        <v>199</v>
      </c>
    </row>
    <row r="11" spans="1:32" x14ac:dyDescent="0.25">
      <c r="A11" s="188">
        <v>1</v>
      </c>
      <c r="B11" s="191" t="str">
        <f>IF('3. Owner-Emp 2020 Comp Wages'!B12=0," ",'3. Owner-Emp 2020 Comp Wages'!B12)</f>
        <v xml:space="preserve"> </v>
      </c>
      <c r="C11" s="203" t="str">
        <f>IF('3. Owner-Emp 2020 Comp Wages'!C12=0," ",'3. Owner-Emp 2020 Comp Wages'!C12)</f>
        <v xml:space="preserve"> </v>
      </c>
      <c r="D11" s="193">
        <f>+'3. Owner-Emp 2020 Comp Wages'!E12+'5. Owner-Emp Comp Health'!C13+'6. Owner-Emp Comp Retire'!E13</f>
        <v>0</v>
      </c>
      <c r="E11" s="193">
        <f>+'3. Owner-Emp 2020 Comp Wages'!F12+'5. Owner-Emp Comp Health'!D13+'6. Owner-Emp Comp Retire'!F13</f>
        <v>0</v>
      </c>
      <c r="F11" s="193">
        <f>+'3. Owner-Emp 2020 Comp Wages'!G12+'5. Owner-Emp Comp Health'!E13+'6. Owner-Emp Comp Retire'!G13</f>
        <v>0</v>
      </c>
      <c r="G11" s="193">
        <f>+'3. Owner-Emp 2020 Comp Wages'!H12+'5. Owner-Emp Comp Health'!F13+'6. Owner-Emp Comp Retire'!H13</f>
        <v>0</v>
      </c>
      <c r="H11" s="193">
        <f>+'3. Owner-Emp 2020 Comp Wages'!I12+'5. Owner-Emp Comp Health'!G13+'6. Owner-Emp Comp Retire'!I13</f>
        <v>0</v>
      </c>
      <c r="I11" s="193">
        <f>+'3. Owner-Emp 2020 Comp Wages'!J12+'5. Owner-Emp Comp Health'!H13+'6. Owner-Emp Comp Retire'!J13</f>
        <v>0</v>
      </c>
      <c r="J11" s="193">
        <f>+'3. Owner-Emp 2020 Comp Wages'!K12+'5. Owner-Emp Comp Health'!I13+'6. Owner-Emp Comp Retire'!K13</f>
        <v>0</v>
      </c>
      <c r="K11" s="193">
        <f>+'3. Owner-Emp 2020 Comp Wages'!L12+'5. Owner-Emp Comp Health'!J13+'6. Owner-Emp Comp Retire'!L13</f>
        <v>0</v>
      </c>
      <c r="L11" s="193">
        <f>+'3. Owner-Emp 2020 Comp Wages'!M12+'5. Owner-Emp Comp Health'!K13+'6. Owner-Emp Comp Retire'!M13</f>
        <v>0</v>
      </c>
      <c r="M11" s="193">
        <f>+'3. Owner-Emp 2020 Comp Wages'!N12+'5. Owner-Emp Comp Health'!L13+'6. Owner-Emp Comp Retire'!N13</f>
        <v>0</v>
      </c>
      <c r="N11" s="193">
        <f>+'3. Owner-Emp 2020 Comp Wages'!O12+'5. Owner-Emp Comp Health'!M13+'6. Owner-Emp Comp Retire'!O13</f>
        <v>0</v>
      </c>
      <c r="O11" s="193">
        <f>+'3. Owner-Emp 2020 Comp Wages'!P12+'5. Owner-Emp Comp Health'!N13+'6. Owner-Emp Comp Retire'!P13</f>
        <v>0</v>
      </c>
      <c r="P11" s="193">
        <f>+'3. Owner-Emp 2020 Comp Wages'!Q12+'5. Owner-Emp Comp Health'!O13+'6. Owner-Emp Comp Retire'!Q13</f>
        <v>0</v>
      </c>
      <c r="Q11" s="193">
        <f>+'3. Owner-Emp 2020 Comp Wages'!R12+'5. Owner-Emp Comp Health'!P13+'6. Owner-Emp Comp Retire'!R13</f>
        <v>0</v>
      </c>
      <c r="R11" s="193">
        <f>+'3. Owner-Emp 2020 Comp Wages'!S12+'5. Owner-Emp Comp Health'!Q13+'6. Owner-Emp Comp Retire'!S13</f>
        <v>0</v>
      </c>
      <c r="S11" s="193">
        <f>+'3. Owner-Emp 2020 Comp Wages'!T12+'5. Owner-Emp Comp Health'!R13+'6. Owner-Emp Comp Retire'!T13</f>
        <v>0</v>
      </c>
      <c r="T11" s="193">
        <f>+'3. Owner-Emp 2020 Comp Wages'!U12+'5. Owner-Emp Comp Health'!S13+'6. Owner-Emp Comp Retire'!U13</f>
        <v>0</v>
      </c>
      <c r="U11" s="193">
        <f>+'3. Owner-Emp 2020 Comp Wages'!V12+'5. Owner-Emp Comp Health'!T13+'6. Owner-Emp Comp Retire'!V13</f>
        <v>0</v>
      </c>
      <c r="V11" s="193">
        <f>+'3. Owner-Emp 2020 Comp Wages'!W12+'5. Owner-Emp Comp Health'!U13+'6. Owner-Emp Comp Retire'!W13</f>
        <v>0</v>
      </c>
      <c r="W11" s="193">
        <f>+'3. Owner-Emp 2020 Comp Wages'!X12+'5. Owner-Emp Comp Health'!V13+'6. Owner-Emp Comp Retire'!X13</f>
        <v>0</v>
      </c>
      <c r="X11" s="193">
        <f>+'3. Owner-Emp 2020 Comp Wages'!Y12+'5. Owner-Emp Comp Health'!W13+'6. Owner-Emp Comp Retire'!Y13</f>
        <v>0</v>
      </c>
      <c r="Y11" s="193">
        <f>+'3. Owner-Emp 2020 Comp Wages'!Z12+'5. Owner-Emp Comp Health'!X13+'6. Owner-Emp Comp Retire'!Z13</f>
        <v>0</v>
      </c>
      <c r="Z11" s="193">
        <f>+'3. Owner-Emp 2020 Comp Wages'!AA12+'5. Owner-Emp Comp Health'!Y13+'6. Owner-Emp Comp Retire'!AA13</f>
        <v>0</v>
      </c>
      <c r="AA11" s="193">
        <f>+'3. Owner-Emp 2020 Comp Wages'!AB12+'5. Owner-Emp Comp Health'!Z13+'6. Owner-Emp Comp Retire'!AB13</f>
        <v>0</v>
      </c>
      <c r="AB11" s="193"/>
      <c r="AC11" s="189">
        <f>SUM(D11:AB11)</f>
        <v>0</v>
      </c>
      <c r="AD11" s="189">
        <f>IF(AC11&gt;15385,15385,AC11)</f>
        <v>0</v>
      </c>
      <c r="AE11" s="193" t="e">
        <f>+'3. Owner-Emp 2020 Comp Wages'!#REF!</f>
        <v>#REF!</v>
      </c>
      <c r="AF11" s="189" t="e">
        <f t="shared" ref="AF11:AF18" si="0">IF(AD11&lt;AE11,AD11,AE11)</f>
        <v>#REF!</v>
      </c>
    </row>
    <row r="12" spans="1:32" x14ac:dyDescent="0.25">
      <c r="A12" s="188">
        <f>+A11+1</f>
        <v>2</v>
      </c>
      <c r="B12" s="191" t="str">
        <f>IF('3. Owner-Emp 2020 Comp Wages'!B13=0," ",'3. Owner-Emp 2020 Comp Wages'!B13)</f>
        <v xml:space="preserve"> </v>
      </c>
      <c r="C12" s="203" t="str">
        <f>IF('3. Owner-Emp 2020 Comp Wages'!E13=0," ",'3. Owner-Emp 2020 Comp Wages'!E13)</f>
        <v xml:space="preserve"> </v>
      </c>
      <c r="D12" s="194">
        <f>+'3. Owner-Emp 2020 Comp Wages'!E13+'5. Owner-Emp Comp Health'!C14+'6. Owner-Emp Comp Retire'!E14</f>
        <v>0</v>
      </c>
      <c r="E12" s="194">
        <f>+'3. Owner-Emp 2020 Comp Wages'!F13+'5. Owner-Emp Comp Health'!D14+'6. Owner-Emp Comp Retire'!F14</f>
        <v>0</v>
      </c>
      <c r="F12" s="194">
        <f>+'3. Owner-Emp 2020 Comp Wages'!G13+'5. Owner-Emp Comp Health'!E14+'6. Owner-Emp Comp Retire'!G14</f>
        <v>0</v>
      </c>
      <c r="G12" s="194">
        <f>+'3. Owner-Emp 2020 Comp Wages'!H13+'5. Owner-Emp Comp Health'!F14+'6. Owner-Emp Comp Retire'!H14</f>
        <v>0</v>
      </c>
      <c r="H12" s="194">
        <f>+'3. Owner-Emp 2020 Comp Wages'!I13+'5. Owner-Emp Comp Health'!G14+'6. Owner-Emp Comp Retire'!I14</f>
        <v>0</v>
      </c>
      <c r="I12" s="194">
        <f>+'3. Owner-Emp 2020 Comp Wages'!J13+'5. Owner-Emp Comp Health'!H14+'6. Owner-Emp Comp Retire'!J14</f>
        <v>0</v>
      </c>
      <c r="J12" s="194">
        <f>+'3. Owner-Emp 2020 Comp Wages'!K13+'5. Owner-Emp Comp Health'!I14+'6. Owner-Emp Comp Retire'!K14</f>
        <v>0</v>
      </c>
      <c r="K12" s="194">
        <f>+'3. Owner-Emp 2020 Comp Wages'!L13+'5. Owner-Emp Comp Health'!J14+'6. Owner-Emp Comp Retire'!L14</f>
        <v>0</v>
      </c>
      <c r="L12" s="194">
        <f>+'3. Owner-Emp 2020 Comp Wages'!M13+'5. Owner-Emp Comp Health'!K14+'6. Owner-Emp Comp Retire'!M14</f>
        <v>0</v>
      </c>
      <c r="M12" s="194">
        <f>+'3. Owner-Emp 2020 Comp Wages'!N13+'5. Owner-Emp Comp Health'!L14+'6. Owner-Emp Comp Retire'!N14</f>
        <v>0</v>
      </c>
      <c r="N12" s="194">
        <f>+'3. Owner-Emp 2020 Comp Wages'!O13+'5. Owner-Emp Comp Health'!M14+'6. Owner-Emp Comp Retire'!O14</f>
        <v>0</v>
      </c>
      <c r="O12" s="194">
        <f>+'3. Owner-Emp 2020 Comp Wages'!P13+'5. Owner-Emp Comp Health'!N14+'6. Owner-Emp Comp Retire'!P14</f>
        <v>0</v>
      </c>
      <c r="P12" s="194">
        <f>+'3. Owner-Emp 2020 Comp Wages'!Q13+'5. Owner-Emp Comp Health'!O14+'6. Owner-Emp Comp Retire'!Q14</f>
        <v>0</v>
      </c>
      <c r="Q12" s="194">
        <f>+'3. Owner-Emp 2020 Comp Wages'!R13+'5. Owner-Emp Comp Health'!P14+'6. Owner-Emp Comp Retire'!R14</f>
        <v>0</v>
      </c>
      <c r="R12" s="194">
        <f>+'3. Owner-Emp 2020 Comp Wages'!S13+'5. Owner-Emp Comp Health'!Q14+'6. Owner-Emp Comp Retire'!S14</f>
        <v>0</v>
      </c>
      <c r="S12" s="194">
        <f>+'3. Owner-Emp 2020 Comp Wages'!T13+'5. Owner-Emp Comp Health'!R14+'6. Owner-Emp Comp Retire'!T14</f>
        <v>0</v>
      </c>
      <c r="T12" s="194">
        <f>+'3. Owner-Emp 2020 Comp Wages'!U13+'5. Owner-Emp Comp Health'!S14+'6. Owner-Emp Comp Retire'!U14</f>
        <v>0</v>
      </c>
      <c r="U12" s="194">
        <f>+'3. Owner-Emp 2020 Comp Wages'!V13+'5. Owner-Emp Comp Health'!T14+'6. Owner-Emp Comp Retire'!V14</f>
        <v>0</v>
      </c>
      <c r="V12" s="194">
        <f>+'3. Owner-Emp 2020 Comp Wages'!W13+'5. Owner-Emp Comp Health'!U14+'6. Owner-Emp Comp Retire'!W14</f>
        <v>0</v>
      </c>
      <c r="W12" s="194">
        <f>+'3. Owner-Emp 2020 Comp Wages'!X13+'5. Owner-Emp Comp Health'!V14+'6. Owner-Emp Comp Retire'!X14</f>
        <v>0</v>
      </c>
      <c r="X12" s="194">
        <f>+'3. Owner-Emp 2020 Comp Wages'!Y13+'5. Owner-Emp Comp Health'!W14+'6. Owner-Emp Comp Retire'!Y14</f>
        <v>0</v>
      </c>
      <c r="Y12" s="194">
        <f>+'3. Owner-Emp 2020 Comp Wages'!Z13+'5. Owner-Emp Comp Health'!X14+'6. Owner-Emp Comp Retire'!Z14</f>
        <v>0</v>
      </c>
      <c r="Z12" s="194">
        <f>+'3. Owner-Emp 2020 Comp Wages'!AA13+'5. Owner-Emp Comp Health'!Y14+'6. Owner-Emp Comp Retire'!AA14</f>
        <v>0</v>
      </c>
      <c r="AA12" s="194">
        <f>+'3. Owner-Emp 2020 Comp Wages'!AB13+'5. Owner-Emp Comp Health'!Z14+'6. Owner-Emp Comp Retire'!AB14</f>
        <v>0</v>
      </c>
      <c r="AB12" s="194"/>
      <c r="AC12" s="187">
        <f>SUM(D12:AB12)</f>
        <v>0</v>
      </c>
      <c r="AD12" s="187">
        <f t="shared" ref="AD12:AD18" si="1">IF(AC12&gt;15385,15385,AC12)</f>
        <v>0</v>
      </c>
      <c r="AE12" s="194" t="e">
        <f>+'3. Owner-Emp 2020 Comp Wages'!#REF!</f>
        <v>#REF!</v>
      </c>
      <c r="AF12" s="187" t="e">
        <f t="shared" si="0"/>
        <v>#REF!</v>
      </c>
    </row>
    <row r="13" spans="1:32" x14ac:dyDescent="0.25">
      <c r="A13" s="188">
        <f t="shared" ref="A13:A76" si="2">+A12+1</f>
        <v>3</v>
      </c>
      <c r="B13" s="191" t="str">
        <f>IF('3. Owner-Emp 2020 Comp Wages'!B14=0," ",'3. Owner-Emp 2020 Comp Wages'!B14)</f>
        <v xml:space="preserve"> </v>
      </c>
      <c r="C13" s="203" t="str">
        <f>IF('3. Owner-Emp 2020 Comp Wages'!E14=0," ",'3. Owner-Emp 2020 Comp Wages'!E14)</f>
        <v xml:space="preserve"> </v>
      </c>
      <c r="D13" s="194">
        <f>+'3. Owner-Emp 2020 Comp Wages'!E14+'5. Owner-Emp Comp Health'!C15+'6. Owner-Emp Comp Retire'!E15</f>
        <v>0</v>
      </c>
      <c r="E13" s="194">
        <f>+'3. Owner-Emp 2020 Comp Wages'!F14+'5. Owner-Emp Comp Health'!D15+'6. Owner-Emp Comp Retire'!F15</f>
        <v>0</v>
      </c>
      <c r="F13" s="194">
        <f>+'3. Owner-Emp 2020 Comp Wages'!G14+'5. Owner-Emp Comp Health'!E15+'6. Owner-Emp Comp Retire'!G15</f>
        <v>0</v>
      </c>
      <c r="G13" s="194">
        <f>+'3. Owner-Emp 2020 Comp Wages'!H14+'5. Owner-Emp Comp Health'!F15+'6. Owner-Emp Comp Retire'!H15</f>
        <v>0</v>
      </c>
      <c r="H13" s="194">
        <f>+'3. Owner-Emp 2020 Comp Wages'!I14+'5. Owner-Emp Comp Health'!G15+'6. Owner-Emp Comp Retire'!I15</f>
        <v>0</v>
      </c>
      <c r="I13" s="194">
        <f>+'3. Owner-Emp 2020 Comp Wages'!J14+'5. Owner-Emp Comp Health'!H15+'6. Owner-Emp Comp Retire'!J15</f>
        <v>0</v>
      </c>
      <c r="J13" s="194">
        <f>+'3. Owner-Emp 2020 Comp Wages'!K14+'5. Owner-Emp Comp Health'!I15+'6. Owner-Emp Comp Retire'!K15</f>
        <v>0</v>
      </c>
      <c r="K13" s="194">
        <f>+'3. Owner-Emp 2020 Comp Wages'!L14+'5. Owner-Emp Comp Health'!J15+'6. Owner-Emp Comp Retire'!L15</f>
        <v>0</v>
      </c>
      <c r="L13" s="194">
        <f>+'3. Owner-Emp 2020 Comp Wages'!M14+'5. Owner-Emp Comp Health'!K15+'6. Owner-Emp Comp Retire'!M15</f>
        <v>0</v>
      </c>
      <c r="M13" s="194">
        <f>+'3. Owner-Emp 2020 Comp Wages'!N14+'5. Owner-Emp Comp Health'!L15+'6. Owner-Emp Comp Retire'!N15</f>
        <v>0</v>
      </c>
      <c r="N13" s="194">
        <f>+'3. Owner-Emp 2020 Comp Wages'!O14+'5. Owner-Emp Comp Health'!M15+'6. Owner-Emp Comp Retire'!O15</f>
        <v>0</v>
      </c>
      <c r="O13" s="194">
        <f>+'3. Owner-Emp 2020 Comp Wages'!P14+'5. Owner-Emp Comp Health'!N15+'6. Owner-Emp Comp Retire'!P15</f>
        <v>0</v>
      </c>
      <c r="P13" s="194">
        <f>+'3. Owner-Emp 2020 Comp Wages'!Q14+'5. Owner-Emp Comp Health'!O15+'6. Owner-Emp Comp Retire'!Q15</f>
        <v>0</v>
      </c>
      <c r="Q13" s="194">
        <f>+'3. Owner-Emp 2020 Comp Wages'!R14+'5. Owner-Emp Comp Health'!P15+'6. Owner-Emp Comp Retire'!R15</f>
        <v>0</v>
      </c>
      <c r="R13" s="194">
        <f>+'3. Owner-Emp 2020 Comp Wages'!S14+'5. Owner-Emp Comp Health'!Q15+'6. Owner-Emp Comp Retire'!S15</f>
        <v>0</v>
      </c>
      <c r="S13" s="194">
        <f>+'3. Owner-Emp 2020 Comp Wages'!T14+'5. Owner-Emp Comp Health'!R15+'6. Owner-Emp Comp Retire'!T15</f>
        <v>0</v>
      </c>
      <c r="T13" s="194">
        <f>+'3. Owner-Emp 2020 Comp Wages'!U14+'5. Owner-Emp Comp Health'!S15+'6. Owner-Emp Comp Retire'!U15</f>
        <v>0</v>
      </c>
      <c r="U13" s="194">
        <f>+'3. Owner-Emp 2020 Comp Wages'!V14+'5. Owner-Emp Comp Health'!T15+'6. Owner-Emp Comp Retire'!V15</f>
        <v>0</v>
      </c>
      <c r="V13" s="194">
        <f>+'3. Owner-Emp 2020 Comp Wages'!W14+'5. Owner-Emp Comp Health'!U15+'6. Owner-Emp Comp Retire'!W15</f>
        <v>0</v>
      </c>
      <c r="W13" s="194">
        <f>+'3. Owner-Emp 2020 Comp Wages'!X14+'5. Owner-Emp Comp Health'!V15+'6. Owner-Emp Comp Retire'!X15</f>
        <v>0</v>
      </c>
      <c r="X13" s="194">
        <f>+'3. Owner-Emp 2020 Comp Wages'!Y14+'5. Owner-Emp Comp Health'!W15+'6. Owner-Emp Comp Retire'!Y15</f>
        <v>0</v>
      </c>
      <c r="Y13" s="194">
        <f>+'3. Owner-Emp 2020 Comp Wages'!Z14+'5. Owner-Emp Comp Health'!X15+'6. Owner-Emp Comp Retire'!Z15</f>
        <v>0</v>
      </c>
      <c r="Z13" s="194">
        <f>+'3. Owner-Emp 2020 Comp Wages'!AA14+'5. Owner-Emp Comp Health'!Y15+'6. Owner-Emp Comp Retire'!AA15</f>
        <v>0</v>
      </c>
      <c r="AA13" s="194">
        <f>+'3. Owner-Emp 2020 Comp Wages'!AB14+'5. Owner-Emp Comp Health'!Z15+'6. Owner-Emp Comp Retire'!AB15</f>
        <v>0</v>
      </c>
      <c r="AB13" s="194"/>
      <c r="AC13" s="187">
        <f t="shared" ref="AC13:AC18" si="3">SUM(D13:AB13)</f>
        <v>0</v>
      </c>
      <c r="AD13" s="187">
        <f t="shared" si="1"/>
        <v>0</v>
      </c>
      <c r="AE13" s="194" t="e">
        <f>+'3. Owner-Emp 2020 Comp Wages'!#REF!</f>
        <v>#REF!</v>
      </c>
      <c r="AF13" s="187" t="e">
        <f t="shared" si="0"/>
        <v>#REF!</v>
      </c>
    </row>
    <row r="14" spans="1:32" x14ac:dyDescent="0.25">
      <c r="A14" s="188">
        <f t="shared" si="2"/>
        <v>4</v>
      </c>
      <c r="B14" s="191" t="str">
        <f>IF('3. Owner-Emp 2020 Comp Wages'!B15=0," ",'3. Owner-Emp 2020 Comp Wages'!B15)</f>
        <v xml:space="preserve"> </v>
      </c>
      <c r="C14" s="203" t="str">
        <f>IF('3. Owner-Emp 2020 Comp Wages'!E15=0," ",'3. Owner-Emp 2020 Comp Wages'!E15)</f>
        <v xml:space="preserve"> </v>
      </c>
      <c r="D14" s="194">
        <f>+'3. Owner-Emp 2020 Comp Wages'!E15+'5. Owner-Emp Comp Health'!C16+'6. Owner-Emp Comp Retire'!E16</f>
        <v>0</v>
      </c>
      <c r="E14" s="194">
        <f>+'3. Owner-Emp 2020 Comp Wages'!F15+'5. Owner-Emp Comp Health'!D16+'6. Owner-Emp Comp Retire'!F16</f>
        <v>0</v>
      </c>
      <c r="F14" s="194">
        <f>+'3. Owner-Emp 2020 Comp Wages'!G15+'5. Owner-Emp Comp Health'!E16+'6. Owner-Emp Comp Retire'!G16</f>
        <v>0</v>
      </c>
      <c r="G14" s="194">
        <f>+'3. Owner-Emp 2020 Comp Wages'!H15+'5. Owner-Emp Comp Health'!F16+'6. Owner-Emp Comp Retire'!H16</f>
        <v>0</v>
      </c>
      <c r="H14" s="194">
        <f>+'3. Owner-Emp 2020 Comp Wages'!I15+'5. Owner-Emp Comp Health'!G16+'6. Owner-Emp Comp Retire'!I16</f>
        <v>0</v>
      </c>
      <c r="I14" s="194">
        <f>+'3. Owner-Emp 2020 Comp Wages'!J15+'5. Owner-Emp Comp Health'!H16+'6. Owner-Emp Comp Retire'!J16</f>
        <v>0</v>
      </c>
      <c r="J14" s="194">
        <f>+'3. Owner-Emp 2020 Comp Wages'!K15+'5. Owner-Emp Comp Health'!I16+'6. Owner-Emp Comp Retire'!K16</f>
        <v>0</v>
      </c>
      <c r="K14" s="194">
        <f>+'3. Owner-Emp 2020 Comp Wages'!L15+'5. Owner-Emp Comp Health'!J16+'6. Owner-Emp Comp Retire'!L16</f>
        <v>0</v>
      </c>
      <c r="L14" s="194">
        <f>+'3. Owner-Emp 2020 Comp Wages'!M15+'5. Owner-Emp Comp Health'!K16+'6. Owner-Emp Comp Retire'!M16</f>
        <v>0</v>
      </c>
      <c r="M14" s="194">
        <f>+'3. Owner-Emp 2020 Comp Wages'!N15+'5. Owner-Emp Comp Health'!L16+'6. Owner-Emp Comp Retire'!N16</f>
        <v>0</v>
      </c>
      <c r="N14" s="194">
        <f>+'3. Owner-Emp 2020 Comp Wages'!O15+'5. Owner-Emp Comp Health'!M16+'6. Owner-Emp Comp Retire'!O16</f>
        <v>0</v>
      </c>
      <c r="O14" s="194">
        <f>+'3. Owner-Emp 2020 Comp Wages'!P15+'5. Owner-Emp Comp Health'!N16+'6. Owner-Emp Comp Retire'!P16</f>
        <v>0</v>
      </c>
      <c r="P14" s="194">
        <f>+'3. Owner-Emp 2020 Comp Wages'!Q15+'5. Owner-Emp Comp Health'!O16+'6. Owner-Emp Comp Retire'!Q16</f>
        <v>0</v>
      </c>
      <c r="Q14" s="194">
        <f>+'3. Owner-Emp 2020 Comp Wages'!R15+'5. Owner-Emp Comp Health'!P16+'6. Owner-Emp Comp Retire'!R16</f>
        <v>0</v>
      </c>
      <c r="R14" s="194">
        <f>+'3. Owner-Emp 2020 Comp Wages'!S15+'5. Owner-Emp Comp Health'!Q16+'6. Owner-Emp Comp Retire'!S16</f>
        <v>0</v>
      </c>
      <c r="S14" s="194">
        <f>+'3. Owner-Emp 2020 Comp Wages'!T15+'5. Owner-Emp Comp Health'!R16+'6. Owner-Emp Comp Retire'!T16</f>
        <v>0</v>
      </c>
      <c r="T14" s="194">
        <f>+'3. Owner-Emp 2020 Comp Wages'!U15+'5. Owner-Emp Comp Health'!S16+'6. Owner-Emp Comp Retire'!U16</f>
        <v>0</v>
      </c>
      <c r="U14" s="194">
        <f>+'3. Owner-Emp 2020 Comp Wages'!V15+'5. Owner-Emp Comp Health'!T16+'6. Owner-Emp Comp Retire'!V16</f>
        <v>0</v>
      </c>
      <c r="V14" s="194">
        <f>+'3. Owner-Emp 2020 Comp Wages'!W15+'5. Owner-Emp Comp Health'!U16+'6. Owner-Emp Comp Retire'!W16</f>
        <v>0</v>
      </c>
      <c r="W14" s="194">
        <f>+'3. Owner-Emp 2020 Comp Wages'!X15+'5. Owner-Emp Comp Health'!V16+'6. Owner-Emp Comp Retire'!X16</f>
        <v>0</v>
      </c>
      <c r="X14" s="194">
        <f>+'3. Owner-Emp 2020 Comp Wages'!Y15+'5. Owner-Emp Comp Health'!W16+'6. Owner-Emp Comp Retire'!Y16</f>
        <v>0</v>
      </c>
      <c r="Y14" s="194">
        <f>+'3. Owner-Emp 2020 Comp Wages'!Z15+'5. Owner-Emp Comp Health'!X16+'6. Owner-Emp Comp Retire'!Z16</f>
        <v>0</v>
      </c>
      <c r="Z14" s="194">
        <f>+'3. Owner-Emp 2020 Comp Wages'!AA15+'5. Owner-Emp Comp Health'!Y16+'6. Owner-Emp Comp Retire'!AA16</f>
        <v>0</v>
      </c>
      <c r="AA14" s="194">
        <f>+'3. Owner-Emp 2020 Comp Wages'!AB15+'5. Owner-Emp Comp Health'!Z16+'6. Owner-Emp Comp Retire'!AB16</f>
        <v>0</v>
      </c>
      <c r="AB14" s="194"/>
      <c r="AC14" s="187">
        <f t="shared" si="3"/>
        <v>0</v>
      </c>
      <c r="AD14" s="187">
        <f t="shared" si="1"/>
        <v>0</v>
      </c>
      <c r="AE14" s="194" t="e">
        <f>+'3. Owner-Emp 2020 Comp Wages'!#REF!</f>
        <v>#REF!</v>
      </c>
      <c r="AF14" s="187" t="e">
        <f t="shared" si="0"/>
        <v>#REF!</v>
      </c>
    </row>
    <row r="15" spans="1:32" x14ac:dyDescent="0.25">
      <c r="A15" s="188">
        <f t="shared" si="2"/>
        <v>5</v>
      </c>
      <c r="B15" s="191" t="str">
        <f>IF('3. Owner-Emp 2020 Comp Wages'!B16=0," ",'3. Owner-Emp 2020 Comp Wages'!B16)</f>
        <v xml:space="preserve"> </v>
      </c>
      <c r="C15" s="203" t="str">
        <f>IF('3. Owner-Emp 2020 Comp Wages'!E16=0," ",'3. Owner-Emp 2020 Comp Wages'!E16)</f>
        <v xml:space="preserve"> </v>
      </c>
      <c r="D15" s="194">
        <f>+'3. Owner-Emp 2020 Comp Wages'!E16+'5. Owner-Emp Comp Health'!C17+'6. Owner-Emp Comp Retire'!E17</f>
        <v>0</v>
      </c>
      <c r="E15" s="194">
        <f>+'3. Owner-Emp 2020 Comp Wages'!F16+'5. Owner-Emp Comp Health'!D17+'6. Owner-Emp Comp Retire'!F17</f>
        <v>0</v>
      </c>
      <c r="F15" s="194">
        <f>+'3. Owner-Emp 2020 Comp Wages'!G16+'5. Owner-Emp Comp Health'!E17+'6. Owner-Emp Comp Retire'!G17</f>
        <v>0</v>
      </c>
      <c r="G15" s="194">
        <f>+'3. Owner-Emp 2020 Comp Wages'!H16+'5. Owner-Emp Comp Health'!F17+'6. Owner-Emp Comp Retire'!H17</f>
        <v>0</v>
      </c>
      <c r="H15" s="194">
        <f>+'3. Owner-Emp 2020 Comp Wages'!I16+'5. Owner-Emp Comp Health'!G17+'6. Owner-Emp Comp Retire'!I17</f>
        <v>0</v>
      </c>
      <c r="I15" s="194">
        <f>+'3. Owner-Emp 2020 Comp Wages'!J16+'5. Owner-Emp Comp Health'!H17+'6. Owner-Emp Comp Retire'!J17</f>
        <v>0</v>
      </c>
      <c r="J15" s="194">
        <f>+'3. Owner-Emp 2020 Comp Wages'!K16+'5. Owner-Emp Comp Health'!I17+'6. Owner-Emp Comp Retire'!K17</f>
        <v>0</v>
      </c>
      <c r="K15" s="194">
        <f>+'3. Owner-Emp 2020 Comp Wages'!L16+'5. Owner-Emp Comp Health'!J17+'6. Owner-Emp Comp Retire'!L17</f>
        <v>0</v>
      </c>
      <c r="L15" s="194">
        <f>+'3. Owner-Emp 2020 Comp Wages'!M16+'5. Owner-Emp Comp Health'!K17+'6. Owner-Emp Comp Retire'!M17</f>
        <v>0</v>
      </c>
      <c r="M15" s="194">
        <f>+'3. Owner-Emp 2020 Comp Wages'!N16+'5. Owner-Emp Comp Health'!L17+'6. Owner-Emp Comp Retire'!N17</f>
        <v>0</v>
      </c>
      <c r="N15" s="194">
        <f>+'3. Owner-Emp 2020 Comp Wages'!O16+'5. Owner-Emp Comp Health'!M17+'6. Owner-Emp Comp Retire'!O17</f>
        <v>0</v>
      </c>
      <c r="O15" s="194">
        <f>+'3. Owner-Emp 2020 Comp Wages'!P16+'5. Owner-Emp Comp Health'!N17+'6. Owner-Emp Comp Retire'!P17</f>
        <v>0</v>
      </c>
      <c r="P15" s="194">
        <f>+'3. Owner-Emp 2020 Comp Wages'!Q16+'5. Owner-Emp Comp Health'!O17+'6. Owner-Emp Comp Retire'!Q17</f>
        <v>0</v>
      </c>
      <c r="Q15" s="194">
        <f>+'3. Owner-Emp 2020 Comp Wages'!R16+'5. Owner-Emp Comp Health'!P17+'6. Owner-Emp Comp Retire'!R17</f>
        <v>0</v>
      </c>
      <c r="R15" s="194">
        <f>+'3. Owner-Emp 2020 Comp Wages'!S16+'5. Owner-Emp Comp Health'!Q17+'6. Owner-Emp Comp Retire'!S17</f>
        <v>0</v>
      </c>
      <c r="S15" s="194">
        <f>+'3. Owner-Emp 2020 Comp Wages'!T16+'5. Owner-Emp Comp Health'!R17+'6. Owner-Emp Comp Retire'!T17</f>
        <v>0</v>
      </c>
      <c r="T15" s="194">
        <f>+'3. Owner-Emp 2020 Comp Wages'!U16+'5. Owner-Emp Comp Health'!S17+'6. Owner-Emp Comp Retire'!U17</f>
        <v>0</v>
      </c>
      <c r="U15" s="194">
        <f>+'3. Owner-Emp 2020 Comp Wages'!V16+'5. Owner-Emp Comp Health'!T17+'6. Owner-Emp Comp Retire'!V17</f>
        <v>0</v>
      </c>
      <c r="V15" s="194">
        <f>+'3. Owner-Emp 2020 Comp Wages'!W16+'5. Owner-Emp Comp Health'!U17+'6. Owner-Emp Comp Retire'!W17</f>
        <v>0</v>
      </c>
      <c r="W15" s="194">
        <f>+'3. Owner-Emp 2020 Comp Wages'!X16+'5. Owner-Emp Comp Health'!V17+'6. Owner-Emp Comp Retire'!X17</f>
        <v>0</v>
      </c>
      <c r="X15" s="194">
        <f>+'3. Owner-Emp 2020 Comp Wages'!Y16+'5. Owner-Emp Comp Health'!W17+'6. Owner-Emp Comp Retire'!Y17</f>
        <v>0</v>
      </c>
      <c r="Y15" s="194">
        <f>+'3. Owner-Emp 2020 Comp Wages'!Z16+'5. Owner-Emp Comp Health'!X17+'6. Owner-Emp Comp Retire'!Z17</f>
        <v>0</v>
      </c>
      <c r="Z15" s="194">
        <f>+'3. Owner-Emp 2020 Comp Wages'!AA16+'5. Owner-Emp Comp Health'!Y17+'6. Owner-Emp Comp Retire'!AA17</f>
        <v>0</v>
      </c>
      <c r="AA15" s="194">
        <f>+'3. Owner-Emp 2020 Comp Wages'!AB16+'5. Owner-Emp Comp Health'!Z17+'6. Owner-Emp Comp Retire'!AB17</f>
        <v>0</v>
      </c>
      <c r="AB15" s="194"/>
      <c r="AC15" s="187">
        <f t="shared" si="3"/>
        <v>0</v>
      </c>
      <c r="AD15" s="187">
        <f t="shared" si="1"/>
        <v>0</v>
      </c>
      <c r="AE15" s="194" t="e">
        <f>+'3. Owner-Emp 2020 Comp Wages'!#REF!</f>
        <v>#REF!</v>
      </c>
      <c r="AF15" s="187" t="e">
        <f t="shared" si="0"/>
        <v>#REF!</v>
      </c>
    </row>
    <row r="16" spans="1:32" x14ac:dyDescent="0.25">
      <c r="A16" s="188">
        <f t="shared" si="2"/>
        <v>6</v>
      </c>
      <c r="B16" s="191" t="str">
        <f>IF('3. Owner-Emp 2020 Comp Wages'!B17=0," ",'3. Owner-Emp 2020 Comp Wages'!B17)</f>
        <v xml:space="preserve"> </v>
      </c>
      <c r="C16" s="203" t="str">
        <f>IF('3. Owner-Emp 2020 Comp Wages'!E17=0," ",'3. Owner-Emp 2020 Comp Wages'!E17)</f>
        <v xml:space="preserve"> </v>
      </c>
      <c r="D16" s="194">
        <f>+'3. Owner-Emp 2020 Comp Wages'!E17+'5. Owner-Emp Comp Health'!C18+'6. Owner-Emp Comp Retire'!E18</f>
        <v>0</v>
      </c>
      <c r="E16" s="194">
        <f>+'3. Owner-Emp 2020 Comp Wages'!F17+'5. Owner-Emp Comp Health'!D18+'6. Owner-Emp Comp Retire'!F18</f>
        <v>0</v>
      </c>
      <c r="F16" s="194">
        <f>+'3. Owner-Emp 2020 Comp Wages'!G17+'5. Owner-Emp Comp Health'!E18+'6. Owner-Emp Comp Retire'!G18</f>
        <v>0</v>
      </c>
      <c r="G16" s="194">
        <f>+'3. Owner-Emp 2020 Comp Wages'!H17+'5. Owner-Emp Comp Health'!F18+'6. Owner-Emp Comp Retire'!H18</f>
        <v>0</v>
      </c>
      <c r="H16" s="194">
        <f>+'3. Owner-Emp 2020 Comp Wages'!I17+'5. Owner-Emp Comp Health'!G18+'6. Owner-Emp Comp Retire'!I18</f>
        <v>0</v>
      </c>
      <c r="I16" s="194">
        <f>+'3. Owner-Emp 2020 Comp Wages'!J17+'5. Owner-Emp Comp Health'!H18+'6. Owner-Emp Comp Retire'!J18</f>
        <v>0</v>
      </c>
      <c r="J16" s="194">
        <f>+'3. Owner-Emp 2020 Comp Wages'!K17+'5. Owner-Emp Comp Health'!I18+'6. Owner-Emp Comp Retire'!K18</f>
        <v>0</v>
      </c>
      <c r="K16" s="194">
        <f>+'3. Owner-Emp 2020 Comp Wages'!L17+'5. Owner-Emp Comp Health'!J18+'6. Owner-Emp Comp Retire'!L18</f>
        <v>0</v>
      </c>
      <c r="L16" s="194">
        <f>+'3. Owner-Emp 2020 Comp Wages'!M17+'5. Owner-Emp Comp Health'!K18+'6. Owner-Emp Comp Retire'!M18</f>
        <v>0</v>
      </c>
      <c r="M16" s="194">
        <f>+'3. Owner-Emp 2020 Comp Wages'!N17+'5. Owner-Emp Comp Health'!L18+'6. Owner-Emp Comp Retire'!N18</f>
        <v>0</v>
      </c>
      <c r="N16" s="194">
        <f>+'3. Owner-Emp 2020 Comp Wages'!O17+'5. Owner-Emp Comp Health'!M18+'6. Owner-Emp Comp Retire'!O18</f>
        <v>0</v>
      </c>
      <c r="O16" s="194">
        <f>+'3. Owner-Emp 2020 Comp Wages'!P17+'5. Owner-Emp Comp Health'!N18+'6. Owner-Emp Comp Retire'!P18</f>
        <v>0</v>
      </c>
      <c r="P16" s="194">
        <f>+'3. Owner-Emp 2020 Comp Wages'!Q17+'5. Owner-Emp Comp Health'!O18+'6. Owner-Emp Comp Retire'!Q18</f>
        <v>0</v>
      </c>
      <c r="Q16" s="194">
        <f>+'3. Owner-Emp 2020 Comp Wages'!R17+'5. Owner-Emp Comp Health'!P18+'6. Owner-Emp Comp Retire'!R18</f>
        <v>0</v>
      </c>
      <c r="R16" s="194">
        <f>+'3. Owner-Emp 2020 Comp Wages'!S17+'5. Owner-Emp Comp Health'!Q18+'6. Owner-Emp Comp Retire'!S18</f>
        <v>0</v>
      </c>
      <c r="S16" s="194">
        <f>+'3. Owner-Emp 2020 Comp Wages'!T17+'5. Owner-Emp Comp Health'!R18+'6. Owner-Emp Comp Retire'!T18</f>
        <v>0</v>
      </c>
      <c r="T16" s="194">
        <f>+'3. Owner-Emp 2020 Comp Wages'!U17+'5. Owner-Emp Comp Health'!S18+'6. Owner-Emp Comp Retire'!U18</f>
        <v>0</v>
      </c>
      <c r="U16" s="194">
        <f>+'3. Owner-Emp 2020 Comp Wages'!V17+'5. Owner-Emp Comp Health'!T18+'6. Owner-Emp Comp Retire'!V18</f>
        <v>0</v>
      </c>
      <c r="V16" s="194">
        <f>+'3. Owner-Emp 2020 Comp Wages'!W17+'5. Owner-Emp Comp Health'!U18+'6. Owner-Emp Comp Retire'!W18</f>
        <v>0</v>
      </c>
      <c r="W16" s="194">
        <f>+'3. Owner-Emp 2020 Comp Wages'!X17+'5. Owner-Emp Comp Health'!V18+'6. Owner-Emp Comp Retire'!X18</f>
        <v>0</v>
      </c>
      <c r="X16" s="194">
        <f>+'3. Owner-Emp 2020 Comp Wages'!Y17+'5. Owner-Emp Comp Health'!W18+'6. Owner-Emp Comp Retire'!Y18</f>
        <v>0</v>
      </c>
      <c r="Y16" s="194">
        <f>+'3. Owner-Emp 2020 Comp Wages'!Z17+'5. Owner-Emp Comp Health'!X18+'6. Owner-Emp Comp Retire'!Z18</f>
        <v>0</v>
      </c>
      <c r="Z16" s="194">
        <f>+'3. Owner-Emp 2020 Comp Wages'!AA17+'5. Owner-Emp Comp Health'!Y18+'6. Owner-Emp Comp Retire'!AA18</f>
        <v>0</v>
      </c>
      <c r="AA16" s="194">
        <f>+'3. Owner-Emp 2020 Comp Wages'!AB17+'5. Owner-Emp Comp Health'!Z18+'6. Owner-Emp Comp Retire'!AB18</f>
        <v>0</v>
      </c>
      <c r="AB16" s="194"/>
      <c r="AC16" s="187">
        <f t="shared" si="3"/>
        <v>0</v>
      </c>
      <c r="AD16" s="187">
        <f t="shared" si="1"/>
        <v>0</v>
      </c>
      <c r="AE16" s="194" t="e">
        <f>+'3. Owner-Emp 2020 Comp Wages'!#REF!</f>
        <v>#REF!</v>
      </c>
      <c r="AF16" s="187" t="e">
        <f t="shared" si="0"/>
        <v>#REF!</v>
      </c>
    </row>
    <row r="17" spans="1:32" x14ac:dyDescent="0.25">
      <c r="A17" s="188">
        <f t="shared" si="2"/>
        <v>7</v>
      </c>
      <c r="B17" s="191" t="str">
        <f>IF('3. Owner-Emp 2020 Comp Wages'!B18=0," ",'3. Owner-Emp 2020 Comp Wages'!B18)</f>
        <v xml:space="preserve"> </v>
      </c>
      <c r="C17" s="203" t="str">
        <f>IF('3. Owner-Emp 2020 Comp Wages'!E18=0," ",'3. Owner-Emp 2020 Comp Wages'!E18)</f>
        <v xml:space="preserve"> </v>
      </c>
      <c r="D17" s="194">
        <f>+'3. Owner-Emp 2020 Comp Wages'!E18+'5. Owner-Emp Comp Health'!C19+'6. Owner-Emp Comp Retire'!E19</f>
        <v>0</v>
      </c>
      <c r="E17" s="194">
        <f>+'3. Owner-Emp 2020 Comp Wages'!F18+'5. Owner-Emp Comp Health'!D19+'6. Owner-Emp Comp Retire'!F19</f>
        <v>0</v>
      </c>
      <c r="F17" s="194">
        <f>+'3. Owner-Emp 2020 Comp Wages'!G18+'5. Owner-Emp Comp Health'!E19+'6. Owner-Emp Comp Retire'!G19</f>
        <v>0</v>
      </c>
      <c r="G17" s="194">
        <f>+'3. Owner-Emp 2020 Comp Wages'!H18+'5. Owner-Emp Comp Health'!F19+'6. Owner-Emp Comp Retire'!H19</f>
        <v>0</v>
      </c>
      <c r="H17" s="194">
        <f>+'3. Owner-Emp 2020 Comp Wages'!I18+'5. Owner-Emp Comp Health'!G19+'6. Owner-Emp Comp Retire'!I19</f>
        <v>0</v>
      </c>
      <c r="I17" s="194">
        <f>+'3. Owner-Emp 2020 Comp Wages'!J18+'5. Owner-Emp Comp Health'!H19+'6. Owner-Emp Comp Retire'!J19</f>
        <v>0</v>
      </c>
      <c r="J17" s="194">
        <f>+'3. Owner-Emp 2020 Comp Wages'!K18+'5. Owner-Emp Comp Health'!I19+'6. Owner-Emp Comp Retire'!K19</f>
        <v>0</v>
      </c>
      <c r="K17" s="194">
        <f>+'3. Owner-Emp 2020 Comp Wages'!L18+'5. Owner-Emp Comp Health'!J19+'6. Owner-Emp Comp Retire'!L19</f>
        <v>0</v>
      </c>
      <c r="L17" s="194">
        <f>+'3. Owner-Emp 2020 Comp Wages'!M18+'5. Owner-Emp Comp Health'!K19+'6. Owner-Emp Comp Retire'!M19</f>
        <v>0</v>
      </c>
      <c r="M17" s="194">
        <f>+'3. Owner-Emp 2020 Comp Wages'!N18+'5. Owner-Emp Comp Health'!L19+'6. Owner-Emp Comp Retire'!N19</f>
        <v>0</v>
      </c>
      <c r="N17" s="194">
        <f>+'3. Owner-Emp 2020 Comp Wages'!O18+'5. Owner-Emp Comp Health'!M19+'6. Owner-Emp Comp Retire'!O19</f>
        <v>0</v>
      </c>
      <c r="O17" s="194">
        <f>+'3. Owner-Emp 2020 Comp Wages'!P18+'5. Owner-Emp Comp Health'!N19+'6. Owner-Emp Comp Retire'!P19</f>
        <v>0</v>
      </c>
      <c r="P17" s="194">
        <f>+'3. Owner-Emp 2020 Comp Wages'!Q18+'5. Owner-Emp Comp Health'!O19+'6. Owner-Emp Comp Retire'!Q19</f>
        <v>0</v>
      </c>
      <c r="Q17" s="194">
        <f>+'3. Owner-Emp 2020 Comp Wages'!R18+'5. Owner-Emp Comp Health'!P19+'6. Owner-Emp Comp Retire'!R19</f>
        <v>0</v>
      </c>
      <c r="R17" s="194">
        <f>+'3. Owner-Emp 2020 Comp Wages'!S18+'5. Owner-Emp Comp Health'!Q19+'6. Owner-Emp Comp Retire'!S19</f>
        <v>0</v>
      </c>
      <c r="S17" s="194">
        <f>+'3. Owner-Emp 2020 Comp Wages'!T18+'5. Owner-Emp Comp Health'!R19+'6. Owner-Emp Comp Retire'!T19</f>
        <v>0</v>
      </c>
      <c r="T17" s="194">
        <f>+'3. Owner-Emp 2020 Comp Wages'!U18+'5. Owner-Emp Comp Health'!S19+'6. Owner-Emp Comp Retire'!U19</f>
        <v>0</v>
      </c>
      <c r="U17" s="194">
        <f>+'3. Owner-Emp 2020 Comp Wages'!V18+'5. Owner-Emp Comp Health'!T19+'6. Owner-Emp Comp Retire'!V19</f>
        <v>0</v>
      </c>
      <c r="V17" s="194">
        <f>+'3. Owner-Emp 2020 Comp Wages'!W18+'5. Owner-Emp Comp Health'!U19+'6. Owner-Emp Comp Retire'!W19</f>
        <v>0</v>
      </c>
      <c r="W17" s="194">
        <f>+'3. Owner-Emp 2020 Comp Wages'!X18+'5. Owner-Emp Comp Health'!V19+'6. Owner-Emp Comp Retire'!X19</f>
        <v>0</v>
      </c>
      <c r="X17" s="194">
        <f>+'3. Owner-Emp 2020 Comp Wages'!Y18+'5. Owner-Emp Comp Health'!W19+'6. Owner-Emp Comp Retire'!Y19</f>
        <v>0</v>
      </c>
      <c r="Y17" s="194">
        <f>+'3. Owner-Emp 2020 Comp Wages'!Z18+'5. Owner-Emp Comp Health'!X19+'6. Owner-Emp Comp Retire'!Z19</f>
        <v>0</v>
      </c>
      <c r="Z17" s="194">
        <f>+'3. Owner-Emp 2020 Comp Wages'!AA18+'5. Owner-Emp Comp Health'!Y19+'6. Owner-Emp Comp Retire'!AA19</f>
        <v>0</v>
      </c>
      <c r="AA17" s="194">
        <f>+'3. Owner-Emp 2020 Comp Wages'!AB18+'5. Owner-Emp Comp Health'!Z19+'6. Owner-Emp Comp Retire'!AB19</f>
        <v>0</v>
      </c>
      <c r="AB17" s="194"/>
      <c r="AC17" s="187">
        <f t="shared" si="3"/>
        <v>0</v>
      </c>
      <c r="AD17" s="187">
        <f t="shared" si="1"/>
        <v>0</v>
      </c>
      <c r="AE17" s="194" t="e">
        <f>+'3. Owner-Emp 2020 Comp Wages'!#REF!</f>
        <v>#REF!</v>
      </c>
      <c r="AF17" s="187" t="e">
        <f t="shared" si="0"/>
        <v>#REF!</v>
      </c>
    </row>
    <row r="18" spans="1:32" x14ac:dyDescent="0.25">
      <c r="A18" s="188">
        <f t="shared" si="2"/>
        <v>8</v>
      </c>
      <c r="B18" s="191" t="str">
        <f>IF('3. Owner-Emp 2020 Comp Wages'!B19=0," ",'3. Owner-Emp 2020 Comp Wages'!B19)</f>
        <v xml:space="preserve"> </v>
      </c>
      <c r="C18" s="203" t="str">
        <f>IF('3. Owner-Emp 2020 Comp Wages'!E19=0," ",'3. Owner-Emp 2020 Comp Wages'!E19)</f>
        <v xml:space="preserve"> </v>
      </c>
      <c r="D18" s="194">
        <f>+'3. Owner-Emp 2020 Comp Wages'!E19+'5. Owner-Emp Comp Health'!C20+'6. Owner-Emp Comp Retire'!E20</f>
        <v>0</v>
      </c>
      <c r="E18" s="194">
        <f>+'3. Owner-Emp 2020 Comp Wages'!F19+'5. Owner-Emp Comp Health'!D20+'6. Owner-Emp Comp Retire'!F20</f>
        <v>0</v>
      </c>
      <c r="F18" s="194">
        <f>+'3. Owner-Emp 2020 Comp Wages'!G19+'5. Owner-Emp Comp Health'!E20+'6. Owner-Emp Comp Retire'!G20</f>
        <v>0</v>
      </c>
      <c r="G18" s="194">
        <f>+'3. Owner-Emp 2020 Comp Wages'!H19+'5. Owner-Emp Comp Health'!F20+'6. Owner-Emp Comp Retire'!H20</f>
        <v>0</v>
      </c>
      <c r="H18" s="194">
        <f>+'3. Owner-Emp 2020 Comp Wages'!I19+'5. Owner-Emp Comp Health'!G20+'6. Owner-Emp Comp Retire'!I20</f>
        <v>0</v>
      </c>
      <c r="I18" s="194">
        <f>+'3. Owner-Emp 2020 Comp Wages'!J19+'5. Owner-Emp Comp Health'!H20+'6. Owner-Emp Comp Retire'!J20</f>
        <v>0</v>
      </c>
      <c r="J18" s="194">
        <f>+'3. Owner-Emp 2020 Comp Wages'!K19+'5. Owner-Emp Comp Health'!I20+'6. Owner-Emp Comp Retire'!K20</f>
        <v>0</v>
      </c>
      <c r="K18" s="194">
        <f>+'3. Owner-Emp 2020 Comp Wages'!L19+'5. Owner-Emp Comp Health'!J20+'6. Owner-Emp Comp Retire'!L20</f>
        <v>0</v>
      </c>
      <c r="L18" s="194">
        <f>+'3. Owner-Emp 2020 Comp Wages'!M19+'5. Owner-Emp Comp Health'!K20+'6. Owner-Emp Comp Retire'!M20</f>
        <v>0</v>
      </c>
      <c r="M18" s="194">
        <f>+'3. Owner-Emp 2020 Comp Wages'!N19+'5. Owner-Emp Comp Health'!L20+'6. Owner-Emp Comp Retire'!N20</f>
        <v>0</v>
      </c>
      <c r="N18" s="194">
        <f>+'3. Owner-Emp 2020 Comp Wages'!O19+'5. Owner-Emp Comp Health'!M20+'6. Owner-Emp Comp Retire'!O20</f>
        <v>0</v>
      </c>
      <c r="O18" s="194">
        <f>+'3. Owner-Emp 2020 Comp Wages'!P19+'5. Owner-Emp Comp Health'!N20+'6. Owner-Emp Comp Retire'!P20</f>
        <v>0</v>
      </c>
      <c r="P18" s="194">
        <f>+'3. Owner-Emp 2020 Comp Wages'!Q19+'5. Owner-Emp Comp Health'!O20+'6. Owner-Emp Comp Retire'!Q20</f>
        <v>0</v>
      </c>
      <c r="Q18" s="194">
        <f>+'3. Owner-Emp 2020 Comp Wages'!R19+'5. Owner-Emp Comp Health'!P20+'6. Owner-Emp Comp Retire'!R20</f>
        <v>0</v>
      </c>
      <c r="R18" s="194">
        <f>+'3. Owner-Emp 2020 Comp Wages'!S19+'5. Owner-Emp Comp Health'!Q20+'6. Owner-Emp Comp Retire'!S20</f>
        <v>0</v>
      </c>
      <c r="S18" s="194">
        <f>+'3. Owner-Emp 2020 Comp Wages'!T19+'5. Owner-Emp Comp Health'!R20+'6. Owner-Emp Comp Retire'!T20</f>
        <v>0</v>
      </c>
      <c r="T18" s="194">
        <f>+'3. Owner-Emp 2020 Comp Wages'!U19+'5. Owner-Emp Comp Health'!S20+'6. Owner-Emp Comp Retire'!U20</f>
        <v>0</v>
      </c>
      <c r="U18" s="194">
        <f>+'3. Owner-Emp 2020 Comp Wages'!V19+'5. Owner-Emp Comp Health'!T20+'6. Owner-Emp Comp Retire'!V20</f>
        <v>0</v>
      </c>
      <c r="V18" s="194">
        <f>+'3. Owner-Emp 2020 Comp Wages'!W19+'5. Owner-Emp Comp Health'!U20+'6. Owner-Emp Comp Retire'!W20</f>
        <v>0</v>
      </c>
      <c r="W18" s="194">
        <f>+'3. Owner-Emp 2020 Comp Wages'!X19+'5. Owner-Emp Comp Health'!V20+'6. Owner-Emp Comp Retire'!X20</f>
        <v>0</v>
      </c>
      <c r="X18" s="194">
        <f>+'3. Owner-Emp 2020 Comp Wages'!Y19+'5. Owner-Emp Comp Health'!W20+'6. Owner-Emp Comp Retire'!Y20</f>
        <v>0</v>
      </c>
      <c r="Y18" s="194">
        <f>+'3. Owner-Emp 2020 Comp Wages'!Z19+'5. Owner-Emp Comp Health'!X20+'6. Owner-Emp Comp Retire'!Z20</f>
        <v>0</v>
      </c>
      <c r="Z18" s="194">
        <f>+'3. Owner-Emp 2020 Comp Wages'!AA19+'5. Owner-Emp Comp Health'!Y20+'6. Owner-Emp Comp Retire'!AA20</f>
        <v>0</v>
      </c>
      <c r="AA18" s="194">
        <f>+'3. Owner-Emp 2020 Comp Wages'!AB19+'5. Owner-Emp Comp Health'!Z20+'6. Owner-Emp Comp Retire'!AB20</f>
        <v>0</v>
      </c>
      <c r="AB18" s="194"/>
      <c r="AC18" s="187">
        <f t="shared" si="3"/>
        <v>0</v>
      </c>
      <c r="AD18" s="187">
        <f t="shared" si="1"/>
        <v>0</v>
      </c>
      <c r="AE18" s="194" t="e">
        <f>+'3. Owner-Emp 2020 Comp Wages'!#REF!</f>
        <v>#REF!</v>
      </c>
      <c r="AF18" s="187" t="e">
        <f t="shared" si="0"/>
        <v>#REF!</v>
      </c>
    </row>
    <row r="19" spans="1:32" x14ac:dyDescent="0.25">
      <c r="A19" s="188">
        <f t="shared" si="2"/>
        <v>9</v>
      </c>
      <c r="B19" s="191" t="str">
        <f>IF('3. Owner-Emp 2020 Comp Wages'!B20=0," ",'3. Owner-Emp 2020 Comp Wages'!B20)</f>
        <v xml:space="preserve"> </v>
      </c>
      <c r="C19" s="203" t="str">
        <f>IF('3. Owner-Emp 2020 Comp Wages'!E20=0," ",'3. Owner-Emp 2020 Comp Wages'!E20)</f>
        <v xml:space="preserve"> </v>
      </c>
      <c r="D19" s="194">
        <f>+'3. Owner-Emp 2020 Comp Wages'!E20+'5. Owner-Emp Comp Health'!C21+'6. Owner-Emp Comp Retire'!E21</f>
        <v>0</v>
      </c>
      <c r="E19" s="194">
        <f>+'3. Owner-Emp 2020 Comp Wages'!F20+'5. Owner-Emp Comp Health'!D21+'6. Owner-Emp Comp Retire'!F21</f>
        <v>0</v>
      </c>
      <c r="F19" s="194">
        <f>+'3. Owner-Emp 2020 Comp Wages'!G20+'5. Owner-Emp Comp Health'!E21+'6. Owner-Emp Comp Retire'!G21</f>
        <v>0</v>
      </c>
      <c r="G19" s="194">
        <f>+'3. Owner-Emp 2020 Comp Wages'!H20+'5. Owner-Emp Comp Health'!F21+'6. Owner-Emp Comp Retire'!H21</f>
        <v>0</v>
      </c>
      <c r="H19" s="194">
        <f>+'3. Owner-Emp 2020 Comp Wages'!I20+'5. Owner-Emp Comp Health'!G21+'6. Owner-Emp Comp Retire'!I21</f>
        <v>0</v>
      </c>
      <c r="I19" s="194">
        <f>+'3. Owner-Emp 2020 Comp Wages'!J20+'5. Owner-Emp Comp Health'!H21+'6. Owner-Emp Comp Retire'!J21</f>
        <v>0</v>
      </c>
      <c r="J19" s="194">
        <f>+'3. Owner-Emp 2020 Comp Wages'!K20+'5. Owner-Emp Comp Health'!I21+'6. Owner-Emp Comp Retire'!K21</f>
        <v>0</v>
      </c>
      <c r="K19" s="194">
        <f>+'3. Owner-Emp 2020 Comp Wages'!L20+'5. Owner-Emp Comp Health'!J21+'6. Owner-Emp Comp Retire'!L21</f>
        <v>0</v>
      </c>
      <c r="L19" s="194">
        <f>+'3. Owner-Emp 2020 Comp Wages'!M20+'5. Owner-Emp Comp Health'!K21+'6. Owner-Emp Comp Retire'!M21</f>
        <v>0</v>
      </c>
      <c r="M19" s="194">
        <f>+'3. Owner-Emp 2020 Comp Wages'!N20+'5. Owner-Emp Comp Health'!L21+'6. Owner-Emp Comp Retire'!N21</f>
        <v>0</v>
      </c>
      <c r="N19" s="194">
        <f>+'3. Owner-Emp 2020 Comp Wages'!O20+'5. Owner-Emp Comp Health'!M21+'6. Owner-Emp Comp Retire'!O21</f>
        <v>0</v>
      </c>
      <c r="O19" s="194">
        <f>+'3. Owner-Emp 2020 Comp Wages'!P20+'5. Owner-Emp Comp Health'!N21+'6. Owner-Emp Comp Retire'!P21</f>
        <v>0</v>
      </c>
      <c r="P19" s="194">
        <f>+'3. Owner-Emp 2020 Comp Wages'!Q20+'5. Owner-Emp Comp Health'!O21+'6. Owner-Emp Comp Retire'!Q21</f>
        <v>0</v>
      </c>
      <c r="Q19" s="194">
        <f>+'3. Owner-Emp 2020 Comp Wages'!R20+'5. Owner-Emp Comp Health'!P21+'6. Owner-Emp Comp Retire'!R21</f>
        <v>0</v>
      </c>
      <c r="R19" s="194">
        <f>+'3. Owner-Emp 2020 Comp Wages'!S20+'5. Owner-Emp Comp Health'!Q21+'6. Owner-Emp Comp Retire'!S21</f>
        <v>0</v>
      </c>
      <c r="S19" s="194">
        <f>+'3. Owner-Emp 2020 Comp Wages'!T20+'5. Owner-Emp Comp Health'!R21+'6. Owner-Emp Comp Retire'!T21</f>
        <v>0</v>
      </c>
      <c r="T19" s="194">
        <f>+'3. Owner-Emp 2020 Comp Wages'!U20+'5. Owner-Emp Comp Health'!S21+'6. Owner-Emp Comp Retire'!U21</f>
        <v>0</v>
      </c>
      <c r="U19" s="194">
        <f>+'3. Owner-Emp 2020 Comp Wages'!V20+'5. Owner-Emp Comp Health'!T21+'6. Owner-Emp Comp Retire'!V21</f>
        <v>0</v>
      </c>
      <c r="V19" s="194">
        <f>+'3. Owner-Emp 2020 Comp Wages'!W20+'5. Owner-Emp Comp Health'!U21+'6. Owner-Emp Comp Retire'!W21</f>
        <v>0</v>
      </c>
      <c r="W19" s="194">
        <f>+'3. Owner-Emp 2020 Comp Wages'!X20+'5. Owner-Emp Comp Health'!V21+'6. Owner-Emp Comp Retire'!X21</f>
        <v>0</v>
      </c>
      <c r="X19" s="194">
        <f>+'3. Owner-Emp 2020 Comp Wages'!Y20+'5. Owner-Emp Comp Health'!W21+'6. Owner-Emp Comp Retire'!Y21</f>
        <v>0</v>
      </c>
      <c r="Y19" s="194">
        <f>+'3. Owner-Emp 2020 Comp Wages'!Z20+'5. Owner-Emp Comp Health'!X21+'6. Owner-Emp Comp Retire'!Z21</f>
        <v>0</v>
      </c>
      <c r="Z19" s="194">
        <f>+'3. Owner-Emp 2020 Comp Wages'!AA20+'5. Owner-Emp Comp Health'!Y21+'6. Owner-Emp Comp Retire'!AA21</f>
        <v>0</v>
      </c>
      <c r="AA19" s="194">
        <f>+'3. Owner-Emp 2020 Comp Wages'!AB20+'5. Owner-Emp Comp Health'!Z21+'6. Owner-Emp Comp Retire'!AB21</f>
        <v>0</v>
      </c>
      <c r="AB19" s="194"/>
      <c r="AC19" s="187">
        <f t="shared" ref="AC19:AC82" si="4">SUM(D19:AB19)</f>
        <v>0</v>
      </c>
      <c r="AD19" s="187">
        <f t="shared" ref="AD19:AD82" si="5">IF(AC19&gt;15385,15385,AC19)</f>
        <v>0</v>
      </c>
      <c r="AE19" s="194" t="e">
        <f>+'3. Owner-Emp 2020 Comp Wages'!#REF!</f>
        <v>#REF!</v>
      </c>
      <c r="AF19" s="187" t="e">
        <f t="shared" ref="AF19:AF82" si="6">IF(AD19&lt;AE19,AD19,AE19)</f>
        <v>#REF!</v>
      </c>
    </row>
    <row r="20" spans="1:32" x14ac:dyDescent="0.25">
      <c r="A20" s="188">
        <f t="shared" si="2"/>
        <v>10</v>
      </c>
      <c r="B20" s="191" t="str">
        <f>IF('3. Owner-Emp 2020 Comp Wages'!B21=0," ",'3. Owner-Emp 2020 Comp Wages'!B21)</f>
        <v xml:space="preserve"> </v>
      </c>
      <c r="C20" s="203" t="str">
        <f>IF('3. Owner-Emp 2020 Comp Wages'!E21=0," ",'3. Owner-Emp 2020 Comp Wages'!E21)</f>
        <v xml:space="preserve"> </v>
      </c>
      <c r="D20" s="194">
        <f>+'3. Owner-Emp 2020 Comp Wages'!E21+'5. Owner-Emp Comp Health'!C22+'6. Owner-Emp Comp Retire'!E22</f>
        <v>0</v>
      </c>
      <c r="E20" s="194">
        <f>+'3. Owner-Emp 2020 Comp Wages'!F21+'5. Owner-Emp Comp Health'!D22+'6. Owner-Emp Comp Retire'!F22</f>
        <v>0</v>
      </c>
      <c r="F20" s="194">
        <f>+'3. Owner-Emp 2020 Comp Wages'!G21+'5. Owner-Emp Comp Health'!E22+'6. Owner-Emp Comp Retire'!G22</f>
        <v>0</v>
      </c>
      <c r="G20" s="194">
        <f>+'3. Owner-Emp 2020 Comp Wages'!H21+'5. Owner-Emp Comp Health'!F22+'6. Owner-Emp Comp Retire'!H22</f>
        <v>0</v>
      </c>
      <c r="H20" s="194">
        <f>+'3. Owner-Emp 2020 Comp Wages'!I21+'5. Owner-Emp Comp Health'!G22+'6. Owner-Emp Comp Retire'!I22</f>
        <v>0</v>
      </c>
      <c r="I20" s="194">
        <f>+'3. Owner-Emp 2020 Comp Wages'!J21+'5. Owner-Emp Comp Health'!H22+'6. Owner-Emp Comp Retire'!J22</f>
        <v>0</v>
      </c>
      <c r="J20" s="194">
        <f>+'3. Owner-Emp 2020 Comp Wages'!K21+'5. Owner-Emp Comp Health'!I22+'6. Owner-Emp Comp Retire'!K22</f>
        <v>0</v>
      </c>
      <c r="K20" s="194">
        <f>+'3. Owner-Emp 2020 Comp Wages'!L21+'5. Owner-Emp Comp Health'!J22+'6. Owner-Emp Comp Retire'!L22</f>
        <v>0</v>
      </c>
      <c r="L20" s="194">
        <f>+'3. Owner-Emp 2020 Comp Wages'!M21+'5. Owner-Emp Comp Health'!K22+'6. Owner-Emp Comp Retire'!M22</f>
        <v>0</v>
      </c>
      <c r="M20" s="194">
        <f>+'3. Owner-Emp 2020 Comp Wages'!N21+'5. Owner-Emp Comp Health'!L22+'6. Owner-Emp Comp Retire'!N22</f>
        <v>0</v>
      </c>
      <c r="N20" s="194">
        <f>+'3. Owner-Emp 2020 Comp Wages'!O21+'5. Owner-Emp Comp Health'!M22+'6. Owner-Emp Comp Retire'!O22</f>
        <v>0</v>
      </c>
      <c r="O20" s="194">
        <f>+'3. Owner-Emp 2020 Comp Wages'!P21+'5. Owner-Emp Comp Health'!N22+'6. Owner-Emp Comp Retire'!P22</f>
        <v>0</v>
      </c>
      <c r="P20" s="194">
        <f>+'3. Owner-Emp 2020 Comp Wages'!Q21+'5. Owner-Emp Comp Health'!O22+'6. Owner-Emp Comp Retire'!Q22</f>
        <v>0</v>
      </c>
      <c r="Q20" s="194">
        <f>+'3. Owner-Emp 2020 Comp Wages'!R21+'5. Owner-Emp Comp Health'!P22+'6. Owner-Emp Comp Retire'!R22</f>
        <v>0</v>
      </c>
      <c r="R20" s="194">
        <f>+'3. Owner-Emp 2020 Comp Wages'!S21+'5. Owner-Emp Comp Health'!Q22+'6. Owner-Emp Comp Retire'!S22</f>
        <v>0</v>
      </c>
      <c r="S20" s="194">
        <f>+'3. Owner-Emp 2020 Comp Wages'!T21+'5. Owner-Emp Comp Health'!R22+'6. Owner-Emp Comp Retire'!T22</f>
        <v>0</v>
      </c>
      <c r="T20" s="194">
        <f>+'3. Owner-Emp 2020 Comp Wages'!U21+'5. Owner-Emp Comp Health'!S22+'6. Owner-Emp Comp Retire'!U22</f>
        <v>0</v>
      </c>
      <c r="U20" s="194">
        <f>+'3. Owner-Emp 2020 Comp Wages'!V21+'5. Owner-Emp Comp Health'!T22+'6. Owner-Emp Comp Retire'!V22</f>
        <v>0</v>
      </c>
      <c r="V20" s="194">
        <f>+'3. Owner-Emp 2020 Comp Wages'!W21+'5. Owner-Emp Comp Health'!U22+'6. Owner-Emp Comp Retire'!W22</f>
        <v>0</v>
      </c>
      <c r="W20" s="194">
        <f>+'3. Owner-Emp 2020 Comp Wages'!X21+'5. Owner-Emp Comp Health'!V22+'6. Owner-Emp Comp Retire'!X22</f>
        <v>0</v>
      </c>
      <c r="X20" s="194">
        <f>+'3. Owner-Emp 2020 Comp Wages'!Y21+'5. Owner-Emp Comp Health'!W22+'6. Owner-Emp Comp Retire'!Y22</f>
        <v>0</v>
      </c>
      <c r="Y20" s="194">
        <f>+'3. Owner-Emp 2020 Comp Wages'!Z21+'5. Owner-Emp Comp Health'!X22+'6. Owner-Emp Comp Retire'!Z22</f>
        <v>0</v>
      </c>
      <c r="Z20" s="194">
        <f>+'3. Owner-Emp 2020 Comp Wages'!AA21+'5. Owner-Emp Comp Health'!Y22+'6. Owner-Emp Comp Retire'!AA22</f>
        <v>0</v>
      </c>
      <c r="AA20" s="194">
        <f>+'3. Owner-Emp 2020 Comp Wages'!AB21+'5. Owner-Emp Comp Health'!Z22+'6. Owner-Emp Comp Retire'!AB22</f>
        <v>0</v>
      </c>
      <c r="AB20" s="194"/>
      <c r="AC20" s="187">
        <f t="shared" si="4"/>
        <v>0</v>
      </c>
      <c r="AD20" s="187">
        <f t="shared" si="5"/>
        <v>0</v>
      </c>
      <c r="AE20" s="194" t="e">
        <f>+'3. Owner-Emp 2020 Comp Wages'!#REF!</f>
        <v>#REF!</v>
      </c>
      <c r="AF20" s="187" t="e">
        <f t="shared" si="6"/>
        <v>#REF!</v>
      </c>
    </row>
    <row r="21" spans="1:32" x14ac:dyDescent="0.25">
      <c r="A21" s="188">
        <f t="shared" si="2"/>
        <v>11</v>
      </c>
      <c r="B21" s="191" t="e">
        <f>IF('3. Owner-Emp 2020 Comp Wages'!#REF!=0," ",'3. Owner-Emp 2020 Comp Wages'!#REF!)</f>
        <v>#REF!</v>
      </c>
      <c r="C21" s="203" t="e">
        <f>IF('3. Owner-Emp 2020 Comp Wages'!#REF!=0," ",'3. Owner-Emp 2020 Comp Wages'!#REF!)</f>
        <v>#REF!</v>
      </c>
      <c r="D21" s="194" t="e">
        <f>+'3. Owner-Emp 2020 Comp Wages'!#REF!+'5. Owner-Emp Comp Health'!#REF!+'6. Owner-Emp Comp Retire'!#REF!</f>
        <v>#REF!</v>
      </c>
      <c r="E21" s="194" t="e">
        <f>+'3. Owner-Emp 2020 Comp Wages'!#REF!+'5. Owner-Emp Comp Health'!#REF!+'6. Owner-Emp Comp Retire'!#REF!</f>
        <v>#REF!</v>
      </c>
      <c r="F21" s="194" t="e">
        <f>+'3. Owner-Emp 2020 Comp Wages'!#REF!+'5. Owner-Emp Comp Health'!#REF!+'6. Owner-Emp Comp Retire'!#REF!</f>
        <v>#REF!</v>
      </c>
      <c r="G21" s="194" t="e">
        <f>+'3. Owner-Emp 2020 Comp Wages'!#REF!+'5. Owner-Emp Comp Health'!#REF!+'6. Owner-Emp Comp Retire'!#REF!</f>
        <v>#REF!</v>
      </c>
      <c r="H21" s="194" t="e">
        <f>+'3. Owner-Emp 2020 Comp Wages'!#REF!+'5. Owner-Emp Comp Health'!#REF!+'6. Owner-Emp Comp Retire'!#REF!</f>
        <v>#REF!</v>
      </c>
      <c r="I21" s="194" t="e">
        <f>+'3. Owner-Emp 2020 Comp Wages'!#REF!+'5. Owner-Emp Comp Health'!#REF!+'6. Owner-Emp Comp Retire'!#REF!</f>
        <v>#REF!</v>
      </c>
      <c r="J21" s="194" t="e">
        <f>+'3. Owner-Emp 2020 Comp Wages'!#REF!+'5. Owner-Emp Comp Health'!#REF!+'6. Owner-Emp Comp Retire'!#REF!</f>
        <v>#REF!</v>
      </c>
      <c r="K21" s="194" t="e">
        <f>+'3. Owner-Emp 2020 Comp Wages'!#REF!+'5. Owner-Emp Comp Health'!#REF!+'6. Owner-Emp Comp Retire'!#REF!</f>
        <v>#REF!</v>
      </c>
      <c r="L21" s="194" t="e">
        <f>+'3. Owner-Emp 2020 Comp Wages'!#REF!+'5. Owner-Emp Comp Health'!#REF!+'6. Owner-Emp Comp Retire'!#REF!</f>
        <v>#REF!</v>
      </c>
      <c r="M21" s="194" t="e">
        <f>+'3. Owner-Emp 2020 Comp Wages'!#REF!+'5. Owner-Emp Comp Health'!#REF!+'6. Owner-Emp Comp Retire'!#REF!</f>
        <v>#REF!</v>
      </c>
      <c r="N21" s="194" t="e">
        <f>+'3. Owner-Emp 2020 Comp Wages'!#REF!+'5. Owner-Emp Comp Health'!#REF!+'6. Owner-Emp Comp Retire'!#REF!</f>
        <v>#REF!</v>
      </c>
      <c r="O21" s="194" t="e">
        <f>+'3. Owner-Emp 2020 Comp Wages'!#REF!+'5. Owner-Emp Comp Health'!#REF!+'6. Owner-Emp Comp Retire'!#REF!</f>
        <v>#REF!</v>
      </c>
      <c r="P21" s="194" t="e">
        <f>+'3. Owner-Emp 2020 Comp Wages'!#REF!+'5. Owner-Emp Comp Health'!#REF!+'6. Owner-Emp Comp Retire'!#REF!</f>
        <v>#REF!</v>
      </c>
      <c r="Q21" s="194" t="e">
        <f>+'3. Owner-Emp 2020 Comp Wages'!#REF!+'5. Owner-Emp Comp Health'!#REF!+'6. Owner-Emp Comp Retire'!#REF!</f>
        <v>#REF!</v>
      </c>
      <c r="R21" s="194" t="e">
        <f>+'3. Owner-Emp 2020 Comp Wages'!#REF!+'5. Owner-Emp Comp Health'!#REF!+'6. Owner-Emp Comp Retire'!#REF!</f>
        <v>#REF!</v>
      </c>
      <c r="S21" s="194" t="e">
        <f>+'3. Owner-Emp 2020 Comp Wages'!#REF!+'5. Owner-Emp Comp Health'!#REF!+'6. Owner-Emp Comp Retire'!#REF!</f>
        <v>#REF!</v>
      </c>
      <c r="T21" s="194" t="e">
        <f>+'3. Owner-Emp 2020 Comp Wages'!#REF!+'5. Owner-Emp Comp Health'!#REF!+'6. Owner-Emp Comp Retire'!#REF!</f>
        <v>#REF!</v>
      </c>
      <c r="U21" s="194" t="e">
        <f>+'3. Owner-Emp 2020 Comp Wages'!#REF!+'5. Owner-Emp Comp Health'!#REF!+'6. Owner-Emp Comp Retire'!#REF!</f>
        <v>#REF!</v>
      </c>
      <c r="V21" s="194" t="e">
        <f>+'3. Owner-Emp 2020 Comp Wages'!#REF!+'5. Owner-Emp Comp Health'!#REF!+'6. Owner-Emp Comp Retire'!#REF!</f>
        <v>#REF!</v>
      </c>
      <c r="W21" s="194" t="e">
        <f>+'3. Owner-Emp 2020 Comp Wages'!#REF!+'5. Owner-Emp Comp Health'!#REF!+'6. Owner-Emp Comp Retire'!#REF!</f>
        <v>#REF!</v>
      </c>
      <c r="X21" s="194" t="e">
        <f>+'3. Owner-Emp 2020 Comp Wages'!#REF!+'5. Owner-Emp Comp Health'!#REF!+'6. Owner-Emp Comp Retire'!#REF!</f>
        <v>#REF!</v>
      </c>
      <c r="Y21" s="194" t="e">
        <f>+'3. Owner-Emp 2020 Comp Wages'!#REF!+'5. Owner-Emp Comp Health'!#REF!+'6. Owner-Emp Comp Retire'!#REF!</f>
        <v>#REF!</v>
      </c>
      <c r="Z21" s="194" t="e">
        <f>+'3. Owner-Emp 2020 Comp Wages'!#REF!+'5. Owner-Emp Comp Health'!#REF!+'6. Owner-Emp Comp Retire'!#REF!</f>
        <v>#REF!</v>
      </c>
      <c r="AA21" s="194" t="e">
        <f>+'3. Owner-Emp 2020 Comp Wages'!#REF!+'5. Owner-Emp Comp Health'!#REF!+'6. Owner-Emp Comp Retire'!#REF!</f>
        <v>#REF!</v>
      </c>
      <c r="AB21" s="194"/>
      <c r="AC21" s="187" t="e">
        <f t="shared" si="4"/>
        <v>#REF!</v>
      </c>
      <c r="AD21" s="187" t="e">
        <f t="shared" si="5"/>
        <v>#REF!</v>
      </c>
      <c r="AE21" s="194" t="e">
        <f>+'3. Owner-Emp 2020 Comp Wages'!#REF!</f>
        <v>#REF!</v>
      </c>
      <c r="AF21" s="187" t="e">
        <f t="shared" si="6"/>
        <v>#REF!</v>
      </c>
    </row>
    <row r="22" spans="1:32" x14ac:dyDescent="0.25">
      <c r="A22" s="188">
        <f t="shared" si="2"/>
        <v>12</v>
      </c>
      <c r="B22" s="191" t="e">
        <f>IF('3. Owner-Emp 2020 Comp Wages'!#REF!=0," ",'3. Owner-Emp 2020 Comp Wages'!#REF!)</f>
        <v>#REF!</v>
      </c>
      <c r="C22" s="203" t="e">
        <f>IF('3. Owner-Emp 2020 Comp Wages'!#REF!=0," ",'3. Owner-Emp 2020 Comp Wages'!#REF!)</f>
        <v>#REF!</v>
      </c>
      <c r="D22" s="194" t="e">
        <f>+'3. Owner-Emp 2020 Comp Wages'!#REF!+'5. Owner-Emp Comp Health'!#REF!+'6. Owner-Emp Comp Retire'!#REF!</f>
        <v>#REF!</v>
      </c>
      <c r="E22" s="194" t="e">
        <f>+'3. Owner-Emp 2020 Comp Wages'!#REF!+'5. Owner-Emp Comp Health'!#REF!+'6. Owner-Emp Comp Retire'!#REF!</f>
        <v>#REF!</v>
      </c>
      <c r="F22" s="194" t="e">
        <f>+'3. Owner-Emp 2020 Comp Wages'!#REF!+'5. Owner-Emp Comp Health'!#REF!+'6. Owner-Emp Comp Retire'!#REF!</f>
        <v>#REF!</v>
      </c>
      <c r="G22" s="194" t="e">
        <f>+'3. Owner-Emp 2020 Comp Wages'!#REF!+'5. Owner-Emp Comp Health'!#REF!+'6. Owner-Emp Comp Retire'!#REF!</f>
        <v>#REF!</v>
      </c>
      <c r="H22" s="194" t="e">
        <f>+'3. Owner-Emp 2020 Comp Wages'!#REF!+'5. Owner-Emp Comp Health'!#REF!+'6. Owner-Emp Comp Retire'!#REF!</f>
        <v>#REF!</v>
      </c>
      <c r="I22" s="194" t="e">
        <f>+'3. Owner-Emp 2020 Comp Wages'!#REF!+'5. Owner-Emp Comp Health'!#REF!+'6. Owner-Emp Comp Retire'!#REF!</f>
        <v>#REF!</v>
      </c>
      <c r="J22" s="194" t="e">
        <f>+'3. Owner-Emp 2020 Comp Wages'!#REF!+'5. Owner-Emp Comp Health'!#REF!+'6. Owner-Emp Comp Retire'!#REF!</f>
        <v>#REF!</v>
      </c>
      <c r="K22" s="194" t="e">
        <f>+'3. Owner-Emp 2020 Comp Wages'!#REF!+'5. Owner-Emp Comp Health'!#REF!+'6. Owner-Emp Comp Retire'!#REF!</f>
        <v>#REF!</v>
      </c>
      <c r="L22" s="194" t="e">
        <f>+'3. Owner-Emp 2020 Comp Wages'!#REF!+'5. Owner-Emp Comp Health'!#REF!+'6. Owner-Emp Comp Retire'!#REF!</f>
        <v>#REF!</v>
      </c>
      <c r="M22" s="194" t="e">
        <f>+'3. Owner-Emp 2020 Comp Wages'!#REF!+'5. Owner-Emp Comp Health'!#REF!+'6. Owner-Emp Comp Retire'!#REF!</f>
        <v>#REF!</v>
      </c>
      <c r="N22" s="194" t="e">
        <f>+'3. Owner-Emp 2020 Comp Wages'!#REF!+'5. Owner-Emp Comp Health'!#REF!+'6. Owner-Emp Comp Retire'!#REF!</f>
        <v>#REF!</v>
      </c>
      <c r="O22" s="194" t="e">
        <f>+'3. Owner-Emp 2020 Comp Wages'!#REF!+'5. Owner-Emp Comp Health'!#REF!+'6. Owner-Emp Comp Retire'!#REF!</f>
        <v>#REF!</v>
      </c>
      <c r="P22" s="194" t="e">
        <f>+'3. Owner-Emp 2020 Comp Wages'!#REF!+'5. Owner-Emp Comp Health'!#REF!+'6. Owner-Emp Comp Retire'!#REF!</f>
        <v>#REF!</v>
      </c>
      <c r="Q22" s="194" t="e">
        <f>+'3. Owner-Emp 2020 Comp Wages'!#REF!+'5. Owner-Emp Comp Health'!#REF!+'6. Owner-Emp Comp Retire'!#REF!</f>
        <v>#REF!</v>
      </c>
      <c r="R22" s="194" t="e">
        <f>+'3. Owner-Emp 2020 Comp Wages'!#REF!+'5. Owner-Emp Comp Health'!#REF!+'6. Owner-Emp Comp Retire'!#REF!</f>
        <v>#REF!</v>
      </c>
      <c r="S22" s="194" t="e">
        <f>+'3. Owner-Emp 2020 Comp Wages'!#REF!+'5. Owner-Emp Comp Health'!#REF!+'6. Owner-Emp Comp Retire'!#REF!</f>
        <v>#REF!</v>
      </c>
      <c r="T22" s="194" t="e">
        <f>+'3. Owner-Emp 2020 Comp Wages'!#REF!+'5. Owner-Emp Comp Health'!#REF!+'6. Owner-Emp Comp Retire'!#REF!</f>
        <v>#REF!</v>
      </c>
      <c r="U22" s="194" t="e">
        <f>+'3. Owner-Emp 2020 Comp Wages'!#REF!+'5. Owner-Emp Comp Health'!#REF!+'6. Owner-Emp Comp Retire'!#REF!</f>
        <v>#REF!</v>
      </c>
      <c r="V22" s="194" t="e">
        <f>+'3. Owner-Emp 2020 Comp Wages'!#REF!+'5. Owner-Emp Comp Health'!#REF!+'6. Owner-Emp Comp Retire'!#REF!</f>
        <v>#REF!</v>
      </c>
      <c r="W22" s="194" t="e">
        <f>+'3. Owner-Emp 2020 Comp Wages'!#REF!+'5. Owner-Emp Comp Health'!#REF!+'6. Owner-Emp Comp Retire'!#REF!</f>
        <v>#REF!</v>
      </c>
      <c r="X22" s="194" t="e">
        <f>+'3. Owner-Emp 2020 Comp Wages'!#REF!+'5. Owner-Emp Comp Health'!#REF!+'6. Owner-Emp Comp Retire'!#REF!</f>
        <v>#REF!</v>
      </c>
      <c r="Y22" s="194" t="e">
        <f>+'3. Owner-Emp 2020 Comp Wages'!#REF!+'5. Owner-Emp Comp Health'!#REF!+'6. Owner-Emp Comp Retire'!#REF!</f>
        <v>#REF!</v>
      </c>
      <c r="Z22" s="194" t="e">
        <f>+'3. Owner-Emp 2020 Comp Wages'!#REF!+'5. Owner-Emp Comp Health'!#REF!+'6. Owner-Emp Comp Retire'!#REF!</f>
        <v>#REF!</v>
      </c>
      <c r="AA22" s="194" t="e">
        <f>+'3. Owner-Emp 2020 Comp Wages'!#REF!+'5. Owner-Emp Comp Health'!#REF!+'6. Owner-Emp Comp Retire'!#REF!</f>
        <v>#REF!</v>
      </c>
      <c r="AB22" s="194"/>
      <c r="AC22" s="187" t="e">
        <f t="shared" si="4"/>
        <v>#REF!</v>
      </c>
      <c r="AD22" s="187" t="e">
        <f t="shared" si="5"/>
        <v>#REF!</v>
      </c>
      <c r="AE22" s="194" t="e">
        <f>+'3. Owner-Emp 2020 Comp Wages'!#REF!</f>
        <v>#REF!</v>
      </c>
      <c r="AF22" s="187" t="e">
        <f t="shared" si="6"/>
        <v>#REF!</v>
      </c>
    </row>
    <row r="23" spans="1:32" x14ac:dyDescent="0.25">
      <c r="A23" s="188">
        <f t="shared" si="2"/>
        <v>13</v>
      </c>
      <c r="B23" s="191" t="e">
        <f>IF('3. Owner-Emp 2020 Comp Wages'!#REF!=0," ",'3. Owner-Emp 2020 Comp Wages'!#REF!)</f>
        <v>#REF!</v>
      </c>
      <c r="C23" s="203" t="e">
        <f>IF('3. Owner-Emp 2020 Comp Wages'!#REF!=0," ",'3. Owner-Emp 2020 Comp Wages'!#REF!)</f>
        <v>#REF!</v>
      </c>
      <c r="D23" s="194" t="e">
        <f>+'3. Owner-Emp 2020 Comp Wages'!#REF!+'5. Owner-Emp Comp Health'!#REF!+'6. Owner-Emp Comp Retire'!#REF!</f>
        <v>#REF!</v>
      </c>
      <c r="E23" s="194" t="e">
        <f>+'3. Owner-Emp 2020 Comp Wages'!#REF!+'5. Owner-Emp Comp Health'!#REF!+'6. Owner-Emp Comp Retire'!#REF!</f>
        <v>#REF!</v>
      </c>
      <c r="F23" s="194" t="e">
        <f>+'3. Owner-Emp 2020 Comp Wages'!#REF!+'5. Owner-Emp Comp Health'!#REF!+'6. Owner-Emp Comp Retire'!#REF!</f>
        <v>#REF!</v>
      </c>
      <c r="G23" s="194" t="e">
        <f>+'3. Owner-Emp 2020 Comp Wages'!#REF!+'5. Owner-Emp Comp Health'!#REF!+'6. Owner-Emp Comp Retire'!#REF!</f>
        <v>#REF!</v>
      </c>
      <c r="H23" s="194" t="e">
        <f>+'3. Owner-Emp 2020 Comp Wages'!#REF!+'5. Owner-Emp Comp Health'!#REF!+'6. Owner-Emp Comp Retire'!#REF!</f>
        <v>#REF!</v>
      </c>
      <c r="I23" s="194" t="e">
        <f>+'3. Owner-Emp 2020 Comp Wages'!#REF!+'5. Owner-Emp Comp Health'!#REF!+'6. Owner-Emp Comp Retire'!#REF!</f>
        <v>#REF!</v>
      </c>
      <c r="J23" s="194" t="e">
        <f>+'3. Owner-Emp 2020 Comp Wages'!#REF!+'5. Owner-Emp Comp Health'!#REF!+'6. Owner-Emp Comp Retire'!#REF!</f>
        <v>#REF!</v>
      </c>
      <c r="K23" s="194" t="e">
        <f>+'3. Owner-Emp 2020 Comp Wages'!#REF!+'5. Owner-Emp Comp Health'!#REF!+'6. Owner-Emp Comp Retire'!#REF!</f>
        <v>#REF!</v>
      </c>
      <c r="L23" s="194" t="e">
        <f>+'3. Owner-Emp 2020 Comp Wages'!#REF!+'5. Owner-Emp Comp Health'!#REF!+'6. Owner-Emp Comp Retire'!#REF!</f>
        <v>#REF!</v>
      </c>
      <c r="M23" s="194" t="e">
        <f>+'3. Owner-Emp 2020 Comp Wages'!#REF!+'5. Owner-Emp Comp Health'!#REF!+'6. Owner-Emp Comp Retire'!#REF!</f>
        <v>#REF!</v>
      </c>
      <c r="N23" s="194" t="e">
        <f>+'3. Owner-Emp 2020 Comp Wages'!#REF!+'5. Owner-Emp Comp Health'!#REF!+'6. Owner-Emp Comp Retire'!#REF!</f>
        <v>#REF!</v>
      </c>
      <c r="O23" s="194" t="e">
        <f>+'3. Owner-Emp 2020 Comp Wages'!#REF!+'5. Owner-Emp Comp Health'!#REF!+'6. Owner-Emp Comp Retire'!#REF!</f>
        <v>#REF!</v>
      </c>
      <c r="P23" s="194" t="e">
        <f>+'3. Owner-Emp 2020 Comp Wages'!#REF!+'5. Owner-Emp Comp Health'!#REF!+'6. Owner-Emp Comp Retire'!#REF!</f>
        <v>#REF!</v>
      </c>
      <c r="Q23" s="194" t="e">
        <f>+'3. Owner-Emp 2020 Comp Wages'!#REF!+'5. Owner-Emp Comp Health'!#REF!+'6. Owner-Emp Comp Retire'!#REF!</f>
        <v>#REF!</v>
      </c>
      <c r="R23" s="194" t="e">
        <f>+'3. Owner-Emp 2020 Comp Wages'!#REF!+'5. Owner-Emp Comp Health'!#REF!+'6. Owner-Emp Comp Retire'!#REF!</f>
        <v>#REF!</v>
      </c>
      <c r="S23" s="194" t="e">
        <f>+'3. Owner-Emp 2020 Comp Wages'!#REF!+'5. Owner-Emp Comp Health'!#REF!+'6. Owner-Emp Comp Retire'!#REF!</f>
        <v>#REF!</v>
      </c>
      <c r="T23" s="194" t="e">
        <f>+'3. Owner-Emp 2020 Comp Wages'!#REF!+'5. Owner-Emp Comp Health'!#REF!+'6. Owner-Emp Comp Retire'!#REF!</f>
        <v>#REF!</v>
      </c>
      <c r="U23" s="194" t="e">
        <f>+'3. Owner-Emp 2020 Comp Wages'!#REF!+'5. Owner-Emp Comp Health'!#REF!+'6. Owner-Emp Comp Retire'!#REF!</f>
        <v>#REF!</v>
      </c>
      <c r="V23" s="194" t="e">
        <f>+'3. Owner-Emp 2020 Comp Wages'!#REF!+'5. Owner-Emp Comp Health'!#REF!+'6. Owner-Emp Comp Retire'!#REF!</f>
        <v>#REF!</v>
      </c>
      <c r="W23" s="194" t="e">
        <f>+'3. Owner-Emp 2020 Comp Wages'!#REF!+'5. Owner-Emp Comp Health'!#REF!+'6. Owner-Emp Comp Retire'!#REF!</f>
        <v>#REF!</v>
      </c>
      <c r="X23" s="194" t="e">
        <f>+'3. Owner-Emp 2020 Comp Wages'!#REF!+'5. Owner-Emp Comp Health'!#REF!+'6. Owner-Emp Comp Retire'!#REF!</f>
        <v>#REF!</v>
      </c>
      <c r="Y23" s="194" t="e">
        <f>+'3. Owner-Emp 2020 Comp Wages'!#REF!+'5. Owner-Emp Comp Health'!#REF!+'6. Owner-Emp Comp Retire'!#REF!</f>
        <v>#REF!</v>
      </c>
      <c r="Z23" s="194" t="e">
        <f>+'3. Owner-Emp 2020 Comp Wages'!#REF!+'5. Owner-Emp Comp Health'!#REF!+'6. Owner-Emp Comp Retire'!#REF!</f>
        <v>#REF!</v>
      </c>
      <c r="AA23" s="194" t="e">
        <f>+'3. Owner-Emp 2020 Comp Wages'!#REF!+'5. Owner-Emp Comp Health'!#REF!+'6. Owner-Emp Comp Retire'!#REF!</f>
        <v>#REF!</v>
      </c>
      <c r="AB23" s="194"/>
      <c r="AC23" s="187" t="e">
        <f t="shared" si="4"/>
        <v>#REF!</v>
      </c>
      <c r="AD23" s="187" t="e">
        <f t="shared" si="5"/>
        <v>#REF!</v>
      </c>
      <c r="AE23" s="194" t="e">
        <f>+'3. Owner-Emp 2020 Comp Wages'!#REF!</f>
        <v>#REF!</v>
      </c>
      <c r="AF23" s="187" t="e">
        <f t="shared" si="6"/>
        <v>#REF!</v>
      </c>
    </row>
    <row r="24" spans="1:32" x14ac:dyDescent="0.25">
      <c r="A24" s="188">
        <f t="shared" si="2"/>
        <v>14</v>
      </c>
      <c r="B24" s="191" t="e">
        <f>IF('3. Owner-Emp 2020 Comp Wages'!#REF!=0," ",'3. Owner-Emp 2020 Comp Wages'!#REF!)</f>
        <v>#REF!</v>
      </c>
      <c r="C24" s="203" t="e">
        <f>IF('3. Owner-Emp 2020 Comp Wages'!#REF!=0," ",'3. Owner-Emp 2020 Comp Wages'!#REF!)</f>
        <v>#REF!</v>
      </c>
      <c r="D24" s="194" t="e">
        <f>+'3. Owner-Emp 2020 Comp Wages'!#REF!+'5. Owner-Emp Comp Health'!#REF!+'6. Owner-Emp Comp Retire'!#REF!</f>
        <v>#REF!</v>
      </c>
      <c r="E24" s="194" t="e">
        <f>+'3. Owner-Emp 2020 Comp Wages'!#REF!+'5. Owner-Emp Comp Health'!#REF!+'6. Owner-Emp Comp Retire'!#REF!</f>
        <v>#REF!</v>
      </c>
      <c r="F24" s="194" t="e">
        <f>+'3. Owner-Emp 2020 Comp Wages'!#REF!+'5. Owner-Emp Comp Health'!#REF!+'6. Owner-Emp Comp Retire'!#REF!</f>
        <v>#REF!</v>
      </c>
      <c r="G24" s="194" t="e">
        <f>+'3. Owner-Emp 2020 Comp Wages'!#REF!+'5. Owner-Emp Comp Health'!#REF!+'6. Owner-Emp Comp Retire'!#REF!</f>
        <v>#REF!</v>
      </c>
      <c r="H24" s="194" t="e">
        <f>+'3. Owner-Emp 2020 Comp Wages'!#REF!+'5. Owner-Emp Comp Health'!#REF!+'6. Owner-Emp Comp Retire'!#REF!</f>
        <v>#REF!</v>
      </c>
      <c r="I24" s="194" t="e">
        <f>+'3. Owner-Emp 2020 Comp Wages'!#REF!+'5. Owner-Emp Comp Health'!#REF!+'6. Owner-Emp Comp Retire'!#REF!</f>
        <v>#REF!</v>
      </c>
      <c r="J24" s="194" t="e">
        <f>+'3. Owner-Emp 2020 Comp Wages'!#REF!+'5. Owner-Emp Comp Health'!#REF!+'6. Owner-Emp Comp Retire'!#REF!</f>
        <v>#REF!</v>
      </c>
      <c r="K24" s="194" t="e">
        <f>+'3. Owner-Emp 2020 Comp Wages'!#REF!+'5. Owner-Emp Comp Health'!#REF!+'6. Owner-Emp Comp Retire'!#REF!</f>
        <v>#REF!</v>
      </c>
      <c r="L24" s="194" t="e">
        <f>+'3. Owner-Emp 2020 Comp Wages'!#REF!+'5. Owner-Emp Comp Health'!#REF!+'6. Owner-Emp Comp Retire'!#REF!</f>
        <v>#REF!</v>
      </c>
      <c r="M24" s="194" t="e">
        <f>+'3. Owner-Emp 2020 Comp Wages'!#REF!+'5. Owner-Emp Comp Health'!#REF!+'6. Owner-Emp Comp Retire'!#REF!</f>
        <v>#REF!</v>
      </c>
      <c r="N24" s="194" t="e">
        <f>+'3. Owner-Emp 2020 Comp Wages'!#REF!+'5. Owner-Emp Comp Health'!#REF!+'6. Owner-Emp Comp Retire'!#REF!</f>
        <v>#REF!</v>
      </c>
      <c r="O24" s="194" t="e">
        <f>+'3. Owner-Emp 2020 Comp Wages'!#REF!+'5. Owner-Emp Comp Health'!#REF!+'6. Owner-Emp Comp Retire'!#REF!</f>
        <v>#REF!</v>
      </c>
      <c r="P24" s="194" t="e">
        <f>+'3. Owner-Emp 2020 Comp Wages'!#REF!+'5. Owner-Emp Comp Health'!#REF!+'6. Owner-Emp Comp Retire'!#REF!</f>
        <v>#REF!</v>
      </c>
      <c r="Q24" s="194" t="e">
        <f>+'3. Owner-Emp 2020 Comp Wages'!#REF!+'5. Owner-Emp Comp Health'!#REF!+'6. Owner-Emp Comp Retire'!#REF!</f>
        <v>#REF!</v>
      </c>
      <c r="R24" s="194" t="e">
        <f>+'3. Owner-Emp 2020 Comp Wages'!#REF!+'5. Owner-Emp Comp Health'!#REF!+'6. Owner-Emp Comp Retire'!#REF!</f>
        <v>#REF!</v>
      </c>
      <c r="S24" s="194" t="e">
        <f>+'3. Owner-Emp 2020 Comp Wages'!#REF!+'5. Owner-Emp Comp Health'!#REF!+'6. Owner-Emp Comp Retire'!#REF!</f>
        <v>#REF!</v>
      </c>
      <c r="T24" s="194" t="e">
        <f>+'3. Owner-Emp 2020 Comp Wages'!#REF!+'5. Owner-Emp Comp Health'!#REF!+'6. Owner-Emp Comp Retire'!#REF!</f>
        <v>#REF!</v>
      </c>
      <c r="U24" s="194" t="e">
        <f>+'3. Owner-Emp 2020 Comp Wages'!#REF!+'5. Owner-Emp Comp Health'!#REF!+'6. Owner-Emp Comp Retire'!#REF!</f>
        <v>#REF!</v>
      </c>
      <c r="V24" s="194" t="e">
        <f>+'3. Owner-Emp 2020 Comp Wages'!#REF!+'5. Owner-Emp Comp Health'!#REF!+'6. Owner-Emp Comp Retire'!#REF!</f>
        <v>#REF!</v>
      </c>
      <c r="W24" s="194" t="e">
        <f>+'3. Owner-Emp 2020 Comp Wages'!#REF!+'5. Owner-Emp Comp Health'!#REF!+'6. Owner-Emp Comp Retire'!#REF!</f>
        <v>#REF!</v>
      </c>
      <c r="X24" s="194" t="e">
        <f>+'3. Owner-Emp 2020 Comp Wages'!#REF!+'5. Owner-Emp Comp Health'!#REF!+'6. Owner-Emp Comp Retire'!#REF!</f>
        <v>#REF!</v>
      </c>
      <c r="Y24" s="194" t="e">
        <f>+'3. Owner-Emp 2020 Comp Wages'!#REF!+'5. Owner-Emp Comp Health'!#REF!+'6. Owner-Emp Comp Retire'!#REF!</f>
        <v>#REF!</v>
      </c>
      <c r="Z24" s="194" t="e">
        <f>+'3. Owner-Emp 2020 Comp Wages'!#REF!+'5. Owner-Emp Comp Health'!#REF!+'6. Owner-Emp Comp Retire'!#REF!</f>
        <v>#REF!</v>
      </c>
      <c r="AA24" s="194" t="e">
        <f>+'3. Owner-Emp 2020 Comp Wages'!#REF!+'5. Owner-Emp Comp Health'!#REF!+'6. Owner-Emp Comp Retire'!#REF!</f>
        <v>#REF!</v>
      </c>
      <c r="AB24" s="194"/>
      <c r="AC24" s="187" t="e">
        <f t="shared" si="4"/>
        <v>#REF!</v>
      </c>
      <c r="AD24" s="187" t="e">
        <f t="shared" si="5"/>
        <v>#REF!</v>
      </c>
      <c r="AE24" s="194" t="e">
        <f>+'3. Owner-Emp 2020 Comp Wages'!#REF!</f>
        <v>#REF!</v>
      </c>
      <c r="AF24" s="187" t="e">
        <f t="shared" si="6"/>
        <v>#REF!</v>
      </c>
    </row>
    <row r="25" spans="1:32" x14ac:dyDescent="0.25">
      <c r="A25" s="188">
        <f t="shared" si="2"/>
        <v>15</v>
      </c>
      <c r="B25" s="191" t="e">
        <f>IF('3. Owner-Emp 2020 Comp Wages'!#REF!=0," ",'3. Owner-Emp 2020 Comp Wages'!#REF!)</f>
        <v>#REF!</v>
      </c>
      <c r="C25" s="203" t="e">
        <f>IF('3. Owner-Emp 2020 Comp Wages'!#REF!=0," ",'3. Owner-Emp 2020 Comp Wages'!#REF!)</f>
        <v>#REF!</v>
      </c>
      <c r="D25" s="194" t="e">
        <f>+'3. Owner-Emp 2020 Comp Wages'!#REF!+'5. Owner-Emp Comp Health'!#REF!+'6. Owner-Emp Comp Retire'!#REF!</f>
        <v>#REF!</v>
      </c>
      <c r="E25" s="194" t="e">
        <f>+'3. Owner-Emp 2020 Comp Wages'!#REF!+'5. Owner-Emp Comp Health'!#REF!+'6. Owner-Emp Comp Retire'!#REF!</f>
        <v>#REF!</v>
      </c>
      <c r="F25" s="194" t="e">
        <f>+'3. Owner-Emp 2020 Comp Wages'!#REF!+'5. Owner-Emp Comp Health'!#REF!+'6. Owner-Emp Comp Retire'!#REF!</f>
        <v>#REF!</v>
      </c>
      <c r="G25" s="194" t="e">
        <f>+'3. Owner-Emp 2020 Comp Wages'!#REF!+'5. Owner-Emp Comp Health'!#REF!+'6. Owner-Emp Comp Retire'!#REF!</f>
        <v>#REF!</v>
      </c>
      <c r="H25" s="194" t="e">
        <f>+'3. Owner-Emp 2020 Comp Wages'!#REF!+'5. Owner-Emp Comp Health'!#REF!+'6. Owner-Emp Comp Retire'!#REF!</f>
        <v>#REF!</v>
      </c>
      <c r="I25" s="194" t="e">
        <f>+'3. Owner-Emp 2020 Comp Wages'!#REF!+'5. Owner-Emp Comp Health'!#REF!+'6. Owner-Emp Comp Retire'!#REF!</f>
        <v>#REF!</v>
      </c>
      <c r="J25" s="194" t="e">
        <f>+'3. Owner-Emp 2020 Comp Wages'!#REF!+'5. Owner-Emp Comp Health'!#REF!+'6. Owner-Emp Comp Retire'!#REF!</f>
        <v>#REF!</v>
      </c>
      <c r="K25" s="194" t="e">
        <f>+'3. Owner-Emp 2020 Comp Wages'!#REF!+'5. Owner-Emp Comp Health'!#REF!+'6. Owner-Emp Comp Retire'!#REF!</f>
        <v>#REF!</v>
      </c>
      <c r="L25" s="194" t="e">
        <f>+'3. Owner-Emp 2020 Comp Wages'!#REF!+'5. Owner-Emp Comp Health'!#REF!+'6. Owner-Emp Comp Retire'!#REF!</f>
        <v>#REF!</v>
      </c>
      <c r="M25" s="194" t="e">
        <f>+'3. Owner-Emp 2020 Comp Wages'!#REF!+'5. Owner-Emp Comp Health'!#REF!+'6. Owner-Emp Comp Retire'!#REF!</f>
        <v>#REF!</v>
      </c>
      <c r="N25" s="194" t="e">
        <f>+'3. Owner-Emp 2020 Comp Wages'!#REF!+'5. Owner-Emp Comp Health'!#REF!+'6. Owner-Emp Comp Retire'!#REF!</f>
        <v>#REF!</v>
      </c>
      <c r="O25" s="194" t="e">
        <f>+'3. Owner-Emp 2020 Comp Wages'!#REF!+'5. Owner-Emp Comp Health'!#REF!+'6. Owner-Emp Comp Retire'!#REF!</f>
        <v>#REF!</v>
      </c>
      <c r="P25" s="194" t="e">
        <f>+'3. Owner-Emp 2020 Comp Wages'!#REF!+'5. Owner-Emp Comp Health'!#REF!+'6. Owner-Emp Comp Retire'!#REF!</f>
        <v>#REF!</v>
      </c>
      <c r="Q25" s="194" t="e">
        <f>+'3. Owner-Emp 2020 Comp Wages'!#REF!+'5. Owner-Emp Comp Health'!#REF!+'6. Owner-Emp Comp Retire'!#REF!</f>
        <v>#REF!</v>
      </c>
      <c r="R25" s="194" t="e">
        <f>+'3. Owner-Emp 2020 Comp Wages'!#REF!+'5. Owner-Emp Comp Health'!#REF!+'6. Owner-Emp Comp Retire'!#REF!</f>
        <v>#REF!</v>
      </c>
      <c r="S25" s="194" t="e">
        <f>+'3. Owner-Emp 2020 Comp Wages'!#REF!+'5. Owner-Emp Comp Health'!#REF!+'6. Owner-Emp Comp Retire'!#REF!</f>
        <v>#REF!</v>
      </c>
      <c r="T25" s="194" t="e">
        <f>+'3. Owner-Emp 2020 Comp Wages'!#REF!+'5. Owner-Emp Comp Health'!#REF!+'6. Owner-Emp Comp Retire'!#REF!</f>
        <v>#REF!</v>
      </c>
      <c r="U25" s="194" t="e">
        <f>+'3. Owner-Emp 2020 Comp Wages'!#REF!+'5. Owner-Emp Comp Health'!#REF!+'6. Owner-Emp Comp Retire'!#REF!</f>
        <v>#REF!</v>
      </c>
      <c r="V25" s="194" t="e">
        <f>+'3. Owner-Emp 2020 Comp Wages'!#REF!+'5. Owner-Emp Comp Health'!#REF!+'6. Owner-Emp Comp Retire'!#REF!</f>
        <v>#REF!</v>
      </c>
      <c r="W25" s="194" t="e">
        <f>+'3. Owner-Emp 2020 Comp Wages'!#REF!+'5. Owner-Emp Comp Health'!#REF!+'6. Owner-Emp Comp Retire'!#REF!</f>
        <v>#REF!</v>
      </c>
      <c r="X25" s="194" t="e">
        <f>+'3. Owner-Emp 2020 Comp Wages'!#REF!+'5. Owner-Emp Comp Health'!#REF!+'6. Owner-Emp Comp Retire'!#REF!</f>
        <v>#REF!</v>
      </c>
      <c r="Y25" s="194" t="e">
        <f>+'3. Owner-Emp 2020 Comp Wages'!#REF!+'5. Owner-Emp Comp Health'!#REF!+'6. Owner-Emp Comp Retire'!#REF!</f>
        <v>#REF!</v>
      </c>
      <c r="Z25" s="194" t="e">
        <f>+'3. Owner-Emp 2020 Comp Wages'!#REF!+'5. Owner-Emp Comp Health'!#REF!+'6. Owner-Emp Comp Retire'!#REF!</f>
        <v>#REF!</v>
      </c>
      <c r="AA25" s="194" t="e">
        <f>+'3. Owner-Emp 2020 Comp Wages'!#REF!+'5. Owner-Emp Comp Health'!#REF!+'6. Owner-Emp Comp Retire'!#REF!</f>
        <v>#REF!</v>
      </c>
      <c r="AB25" s="194"/>
      <c r="AC25" s="187" t="e">
        <f t="shared" si="4"/>
        <v>#REF!</v>
      </c>
      <c r="AD25" s="187" t="e">
        <f t="shared" si="5"/>
        <v>#REF!</v>
      </c>
      <c r="AE25" s="194" t="e">
        <f>+'3. Owner-Emp 2020 Comp Wages'!#REF!</f>
        <v>#REF!</v>
      </c>
      <c r="AF25" s="187" t="e">
        <f t="shared" si="6"/>
        <v>#REF!</v>
      </c>
    </row>
    <row r="26" spans="1:32" x14ac:dyDescent="0.25">
      <c r="A26" s="188">
        <f t="shared" si="2"/>
        <v>16</v>
      </c>
      <c r="B26" s="191" t="e">
        <f>IF('3. Owner-Emp 2020 Comp Wages'!#REF!=0," ",'3. Owner-Emp 2020 Comp Wages'!#REF!)</f>
        <v>#REF!</v>
      </c>
      <c r="C26" s="203" t="e">
        <f>IF('3. Owner-Emp 2020 Comp Wages'!#REF!=0," ",'3. Owner-Emp 2020 Comp Wages'!#REF!)</f>
        <v>#REF!</v>
      </c>
      <c r="D26" s="194" t="e">
        <f>+'3. Owner-Emp 2020 Comp Wages'!#REF!+'5. Owner-Emp Comp Health'!#REF!+'6. Owner-Emp Comp Retire'!#REF!</f>
        <v>#REF!</v>
      </c>
      <c r="E26" s="194" t="e">
        <f>+'3. Owner-Emp 2020 Comp Wages'!#REF!+'5. Owner-Emp Comp Health'!#REF!+'6. Owner-Emp Comp Retire'!#REF!</f>
        <v>#REF!</v>
      </c>
      <c r="F26" s="194" t="e">
        <f>+'3. Owner-Emp 2020 Comp Wages'!#REF!+'5. Owner-Emp Comp Health'!#REF!+'6. Owner-Emp Comp Retire'!#REF!</f>
        <v>#REF!</v>
      </c>
      <c r="G26" s="194" t="e">
        <f>+'3. Owner-Emp 2020 Comp Wages'!#REF!+'5. Owner-Emp Comp Health'!#REF!+'6. Owner-Emp Comp Retire'!#REF!</f>
        <v>#REF!</v>
      </c>
      <c r="H26" s="194" t="e">
        <f>+'3. Owner-Emp 2020 Comp Wages'!#REF!+'5. Owner-Emp Comp Health'!#REF!+'6. Owner-Emp Comp Retire'!#REF!</f>
        <v>#REF!</v>
      </c>
      <c r="I26" s="194" t="e">
        <f>+'3. Owner-Emp 2020 Comp Wages'!#REF!+'5. Owner-Emp Comp Health'!#REF!+'6. Owner-Emp Comp Retire'!#REF!</f>
        <v>#REF!</v>
      </c>
      <c r="J26" s="194" t="e">
        <f>+'3. Owner-Emp 2020 Comp Wages'!#REF!+'5. Owner-Emp Comp Health'!#REF!+'6. Owner-Emp Comp Retire'!#REF!</f>
        <v>#REF!</v>
      </c>
      <c r="K26" s="194" t="e">
        <f>+'3. Owner-Emp 2020 Comp Wages'!#REF!+'5. Owner-Emp Comp Health'!#REF!+'6. Owner-Emp Comp Retire'!#REF!</f>
        <v>#REF!</v>
      </c>
      <c r="L26" s="194" t="e">
        <f>+'3. Owner-Emp 2020 Comp Wages'!#REF!+'5. Owner-Emp Comp Health'!#REF!+'6. Owner-Emp Comp Retire'!#REF!</f>
        <v>#REF!</v>
      </c>
      <c r="M26" s="194" t="e">
        <f>+'3. Owner-Emp 2020 Comp Wages'!#REF!+'5. Owner-Emp Comp Health'!#REF!+'6. Owner-Emp Comp Retire'!#REF!</f>
        <v>#REF!</v>
      </c>
      <c r="N26" s="194" t="e">
        <f>+'3. Owner-Emp 2020 Comp Wages'!#REF!+'5. Owner-Emp Comp Health'!#REF!+'6. Owner-Emp Comp Retire'!#REF!</f>
        <v>#REF!</v>
      </c>
      <c r="O26" s="194" t="e">
        <f>+'3. Owner-Emp 2020 Comp Wages'!#REF!+'5. Owner-Emp Comp Health'!#REF!+'6. Owner-Emp Comp Retire'!#REF!</f>
        <v>#REF!</v>
      </c>
      <c r="P26" s="194" t="e">
        <f>+'3. Owner-Emp 2020 Comp Wages'!#REF!+'5. Owner-Emp Comp Health'!#REF!+'6. Owner-Emp Comp Retire'!#REF!</f>
        <v>#REF!</v>
      </c>
      <c r="Q26" s="194" t="e">
        <f>+'3. Owner-Emp 2020 Comp Wages'!#REF!+'5. Owner-Emp Comp Health'!#REF!+'6. Owner-Emp Comp Retire'!#REF!</f>
        <v>#REF!</v>
      </c>
      <c r="R26" s="194" t="e">
        <f>+'3. Owner-Emp 2020 Comp Wages'!#REF!+'5. Owner-Emp Comp Health'!#REF!+'6. Owner-Emp Comp Retire'!#REF!</f>
        <v>#REF!</v>
      </c>
      <c r="S26" s="194" t="e">
        <f>+'3. Owner-Emp 2020 Comp Wages'!#REF!+'5. Owner-Emp Comp Health'!#REF!+'6. Owner-Emp Comp Retire'!#REF!</f>
        <v>#REF!</v>
      </c>
      <c r="T26" s="194" t="e">
        <f>+'3. Owner-Emp 2020 Comp Wages'!#REF!+'5. Owner-Emp Comp Health'!#REF!+'6. Owner-Emp Comp Retire'!#REF!</f>
        <v>#REF!</v>
      </c>
      <c r="U26" s="194" t="e">
        <f>+'3. Owner-Emp 2020 Comp Wages'!#REF!+'5. Owner-Emp Comp Health'!#REF!+'6. Owner-Emp Comp Retire'!#REF!</f>
        <v>#REF!</v>
      </c>
      <c r="V26" s="194" t="e">
        <f>+'3. Owner-Emp 2020 Comp Wages'!#REF!+'5. Owner-Emp Comp Health'!#REF!+'6. Owner-Emp Comp Retire'!#REF!</f>
        <v>#REF!</v>
      </c>
      <c r="W26" s="194" t="e">
        <f>+'3. Owner-Emp 2020 Comp Wages'!#REF!+'5. Owner-Emp Comp Health'!#REF!+'6. Owner-Emp Comp Retire'!#REF!</f>
        <v>#REF!</v>
      </c>
      <c r="X26" s="194" t="e">
        <f>+'3. Owner-Emp 2020 Comp Wages'!#REF!+'5. Owner-Emp Comp Health'!#REF!+'6. Owner-Emp Comp Retire'!#REF!</f>
        <v>#REF!</v>
      </c>
      <c r="Y26" s="194" t="e">
        <f>+'3. Owner-Emp 2020 Comp Wages'!#REF!+'5. Owner-Emp Comp Health'!#REF!+'6. Owner-Emp Comp Retire'!#REF!</f>
        <v>#REF!</v>
      </c>
      <c r="Z26" s="194" t="e">
        <f>+'3. Owner-Emp 2020 Comp Wages'!#REF!+'5. Owner-Emp Comp Health'!#REF!+'6. Owner-Emp Comp Retire'!#REF!</f>
        <v>#REF!</v>
      </c>
      <c r="AA26" s="194" t="e">
        <f>+'3. Owner-Emp 2020 Comp Wages'!#REF!+'5. Owner-Emp Comp Health'!#REF!+'6. Owner-Emp Comp Retire'!#REF!</f>
        <v>#REF!</v>
      </c>
      <c r="AB26" s="194"/>
      <c r="AC26" s="187" t="e">
        <f t="shared" si="4"/>
        <v>#REF!</v>
      </c>
      <c r="AD26" s="187" t="e">
        <f t="shared" si="5"/>
        <v>#REF!</v>
      </c>
      <c r="AE26" s="194" t="e">
        <f>+'3. Owner-Emp 2020 Comp Wages'!#REF!</f>
        <v>#REF!</v>
      </c>
      <c r="AF26" s="187" t="e">
        <f t="shared" si="6"/>
        <v>#REF!</v>
      </c>
    </row>
    <row r="27" spans="1:32" x14ac:dyDescent="0.25">
      <c r="A27" s="188">
        <f t="shared" si="2"/>
        <v>17</v>
      </c>
      <c r="B27" s="191" t="e">
        <f>IF('3. Owner-Emp 2020 Comp Wages'!#REF!=0," ",'3. Owner-Emp 2020 Comp Wages'!#REF!)</f>
        <v>#REF!</v>
      </c>
      <c r="C27" s="203" t="e">
        <f>IF('3. Owner-Emp 2020 Comp Wages'!#REF!=0," ",'3. Owner-Emp 2020 Comp Wages'!#REF!)</f>
        <v>#REF!</v>
      </c>
      <c r="D27" s="194" t="e">
        <f>+'3. Owner-Emp 2020 Comp Wages'!#REF!+'5. Owner-Emp Comp Health'!#REF!+'6. Owner-Emp Comp Retire'!#REF!</f>
        <v>#REF!</v>
      </c>
      <c r="E27" s="194" t="e">
        <f>+'3. Owner-Emp 2020 Comp Wages'!#REF!+'5. Owner-Emp Comp Health'!#REF!+'6. Owner-Emp Comp Retire'!#REF!</f>
        <v>#REF!</v>
      </c>
      <c r="F27" s="194" t="e">
        <f>+'3. Owner-Emp 2020 Comp Wages'!#REF!+'5. Owner-Emp Comp Health'!#REF!+'6. Owner-Emp Comp Retire'!#REF!</f>
        <v>#REF!</v>
      </c>
      <c r="G27" s="194" t="e">
        <f>+'3. Owner-Emp 2020 Comp Wages'!#REF!+'5. Owner-Emp Comp Health'!#REF!+'6. Owner-Emp Comp Retire'!#REF!</f>
        <v>#REF!</v>
      </c>
      <c r="H27" s="194" t="e">
        <f>+'3. Owner-Emp 2020 Comp Wages'!#REF!+'5. Owner-Emp Comp Health'!#REF!+'6. Owner-Emp Comp Retire'!#REF!</f>
        <v>#REF!</v>
      </c>
      <c r="I27" s="194" t="e">
        <f>+'3. Owner-Emp 2020 Comp Wages'!#REF!+'5. Owner-Emp Comp Health'!#REF!+'6. Owner-Emp Comp Retire'!#REF!</f>
        <v>#REF!</v>
      </c>
      <c r="J27" s="194" t="e">
        <f>+'3. Owner-Emp 2020 Comp Wages'!#REF!+'5. Owner-Emp Comp Health'!#REF!+'6. Owner-Emp Comp Retire'!#REF!</f>
        <v>#REF!</v>
      </c>
      <c r="K27" s="194" t="e">
        <f>+'3. Owner-Emp 2020 Comp Wages'!#REF!+'5. Owner-Emp Comp Health'!#REF!+'6. Owner-Emp Comp Retire'!#REF!</f>
        <v>#REF!</v>
      </c>
      <c r="L27" s="194" t="e">
        <f>+'3. Owner-Emp 2020 Comp Wages'!#REF!+'5. Owner-Emp Comp Health'!#REF!+'6. Owner-Emp Comp Retire'!#REF!</f>
        <v>#REF!</v>
      </c>
      <c r="M27" s="194" t="e">
        <f>+'3. Owner-Emp 2020 Comp Wages'!#REF!+'5. Owner-Emp Comp Health'!#REF!+'6. Owner-Emp Comp Retire'!#REF!</f>
        <v>#REF!</v>
      </c>
      <c r="N27" s="194" t="e">
        <f>+'3. Owner-Emp 2020 Comp Wages'!#REF!+'5. Owner-Emp Comp Health'!#REF!+'6. Owner-Emp Comp Retire'!#REF!</f>
        <v>#REF!</v>
      </c>
      <c r="O27" s="194" t="e">
        <f>+'3. Owner-Emp 2020 Comp Wages'!#REF!+'5. Owner-Emp Comp Health'!#REF!+'6. Owner-Emp Comp Retire'!#REF!</f>
        <v>#REF!</v>
      </c>
      <c r="P27" s="194" t="e">
        <f>+'3. Owner-Emp 2020 Comp Wages'!#REF!+'5. Owner-Emp Comp Health'!#REF!+'6. Owner-Emp Comp Retire'!#REF!</f>
        <v>#REF!</v>
      </c>
      <c r="Q27" s="194" t="e">
        <f>+'3. Owner-Emp 2020 Comp Wages'!#REF!+'5. Owner-Emp Comp Health'!#REF!+'6. Owner-Emp Comp Retire'!#REF!</f>
        <v>#REF!</v>
      </c>
      <c r="R27" s="194" t="e">
        <f>+'3. Owner-Emp 2020 Comp Wages'!#REF!+'5. Owner-Emp Comp Health'!#REF!+'6. Owner-Emp Comp Retire'!#REF!</f>
        <v>#REF!</v>
      </c>
      <c r="S27" s="194" t="e">
        <f>+'3. Owner-Emp 2020 Comp Wages'!#REF!+'5. Owner-Emp Comp Health'!#REF!+'6. Owner-Emp Comp Retire'!#REF!</f>
        <v>#REF!</v>
      </c>
      <c r="T27" s="194" t="e">
        <f>+'3. Owner-Emp 2020 Comp Wages'!#REF!+'5. Owner-Emp Comp Health'!#REF!+'6. Owner-Emp Comp Retire'!#REF!</f>
        <v>#REF!</v>
      </c>
      <c r="U27" s="194" t="e">
        <f>+'3. Owner-Emp 2020 Comp Wages'!#REF!+'5. Owner-Emp Comp Health'!#REF!+'6. Owner-Emp Comp Retire'!#REF!</f>
        <v>#REF!</v>
      </c>
      <c r="V27" s="194" t="e">
        <f>+'3. Owner-Emp 2020 Comp Wages'!#REF!+'5. Owner-Emp Comp Health'!#REF!+'6. Owner-Emp Comp Retire'!#REF!</f>
        <v>#REF!</v>
      </c>
      <c r="W27" s="194" t="e">
        <f>+'3. Owner-Emp 2020 Comp Wages'!#REF!+'5. Owner-Emp Comp Health'!#REF!+'6. Owner-Emp Comp Retire'!#REF!</f>
        <v>#REF!</v>
      </c>
      <c r="X27" s="194" t="e">
        <f>+'3. Owner-Emp 2020 Comp Wages'!#REF!+'5. Owner-Emp Comp Health'!#REF!+'6. Owner-Emp Comp Retire'!#REF!</f>
        <v>#REF!</v>
      </c>
      <c r="Y27" s="194" t="e">
        <f>+'3. Owner-Emp 2020 Comp Wages'!#REF!+'5. Owner-Emp Comp Health'!#REF!+'6. Owner-Emp Comp Retire'!#REF!</f>
        <v>#REF!</v>
      </c>
      <c r="Z27" s="194" t="e">
        <f>+'3. Owner-Emp 2020 Comp Wages'!#REF!+'5. Owner-Emp Comp Health'!#REF!+'6. Owner-Emp Comp Retire'!#REF!</f>
        <v>#REF!</v>
      </c>
      <c r="AA27" s="194" t="e">
        <f>+'3. Owner-Emp 2020 Comp Wages'!#REF!+'5. Owner-Emp Comp Health'!#REF!+'6. Owner-Emp Comp Retire'!#REF!</f>
        <v>#REF!</v>
      </c>
      <c r="AB27" s="194"/>
      <c r="AC27" s="187" t="e">
        <f t="shared" si="4"/>
        <v>#REF!</v>
      </c>
      <c r="AD27" s="187" t="e">
        <f t="shared" si="5"/>
        <v>#REF!</v>
      </c>
      <c r="AE27" s="194" t="e">
        <f>+'3. Owner-Emp 2020 Comp Wages'!#REF!</f>
        <v>#REF!</v>
      </c>
      <c r="AF27" s="187" t="e">
        <f t="shared" si="6"/>
        <v>#REF!</v>
      </c>
    </row>
    <row r="28" spans="1:32" x14ac:dyDescent="0.25">
      <c r="A28" s="188">
        <f t="shared" si="2"/>
        <v>18</v>
      </c>
      <c r="B28" s="191" t="e">
        <f>IF('3. Owner-Emp 2020 Comp Wages'!#REF!=0," ",'3. Owner-Emp 2020 Comp Wages'!#REF!)</f>
        <v>#REF!</v>
      </c>
      <c r="C28" s="203" t="e">
        <f>IF('3. Owner-Emp 2020 Comp Wages'!#REF!=0," ",'3. Owner-Emp 2020 Comp Wages'!#REF!)</f>
        <v>#REF!</v>
      </c>
      <c r="D28" s="194" t="e">
        <f>+'3. Owner-Emp 2020 Comp Wages'!#REF!+'5. Owner-Emp Comp Health'!#REF!+'6. Owner-Emp Comp Retire'!#REF!</f>
        <v>#REF!</v>
      </c>
      <c r="E28" s="194" t="e">
        <f>+'3. Owner-Emp 2020 Comp Wages'!#REF!+'5. Owner-Emp Comp Health'!#REF!+'6. Owner-Emp Comp Retire'!#REF!</f>
        <v>#REF!</v>
      </c>
      <c r="F28" s="194" t="e">
        <f>+'3. Owner-Emp 2020 Comp Wages'!#REF!+'5. Owner-Emp Comp Health'!#REF!+'6. Owner-Emp Comp Retire'!#REF!</f>
        <v>#REF!</v>
      </c>
      <c r="G28" s="194" t="e">
        <f>+'3. Owner-Emp 2020 Comp Wages'!#REF!+'5. Owner-Emp Comp Health'!#REF!+'6. Owner-Emp Comp Retire'!#REF!</f>
        <v>#REF!</v>
      </c>
      <c r="H28" s="194" t="e">
        <f>+'3. Owner-Emp 2020 Comp Wages'!#REF!+'5. Owner-Emp Comp Health'!#REF!+'6. Owner-Emp Comp Retire'!#REF!</f>
        <v>#REF!</v>
      </c>
      <c r="I28" s="194" t="e">
        <f>+'3. Owner-Emp 2020 Comp Wages'!#REF!+'5. Owner-Emp Comp Health'!#REF!+'6. Owner-Emp Comp Retire'!#REF!</f>
        <v>#REF!</v>
      </c>
      <c r="J28" s="194" t="e">
        <f>+'3. Owner-Emp 2020 Comp Wages'!#REF!+'5. Owner-Emp Comp Health'!#REF!+'6. Owner-Emp Comp Retire'!#REF!</f>
        <v>#REF!</v>
      </c>
      <c r="K28" s="194" t="e">
        <f>+'3. Owner-Emp 2020 Comp Wages'!#REF!+'5. Owner-Emp Comp Health'!#REF!+'6. Owner-Emp Comp Retire'!#REF!</f>
        <v>#REF!</v>
      </c>
      <c r="L28" s="194" t="e">
        <f>+'3. Owner-Emp 2020 Comp Wages'!#REF!+'5. Owner-Emp Comp Health'!#REF!+'6. Owner-Emp Comp Retire'!#REF!</f>
        <v>#REF!</v>
      </c>
      <c r="M28" s="194" t="e">
        <f>+'3. Owner-Emp 2020 Comp Wages'!#REF!+'5. Owner-Emp Comp Health'!#REF!+'6. Owner-Emp Comp Retire'!#REF!</f>
        <v>#REF!</v>
      </c>
      <c r="N28" s="194" t="e">
        <f>+'3. Owner-Emp 2020 Comp Wages'!#REF!+'5. Owner-Emp Comp Health'!#REF!+'6. Owner-Emp Comp Retire'!#REF!</f>
        <v>#REF!</v>
      </c>
      <c r="O28" s="194" t="e">
        <f>+'3. Owner-Emp 2020 Comp Wages'!#REF!+'5. Owner-Emp Comp Health'!#REF!+'6. Owner-Emp Comp Retire'!#REF!</f>
        <v>#REF!</v>
      </c>
      <c r="P28" s="194" t="e">
        <f>+'3. Owner-Emp 2020 Comp Wages'!#REF!+'5. Owner-Emp Comp Health'!#REF!+'6. Owner-Emp Comp Retire'!#REF!</f>
        <v>#REF!</v>
      </c>
      <c r="Q28" s="194" t="e">
        <f>+'3. Owner-Emp 2020 Comp Wages'!#REF!+'5. Owner-Emp Comp Health'!#REF!+'6. Owner-Emp Comp Retire'!#REF!</f>
        <v>#REF!</v>
      </c>
      <c r="R28" s="194" t="e">
        <f>+'3. Owner-Emp 2020 Comp Wages'!#REF!+'5. Owner-Emp Comp Health'!#REF!+'6. Owner-Emp Comp Retire'!#REF!</f>
        <v>#REF!</v>
      </c>
      <c r="S28" s="194" t="e">
        <f>+'3. Owner-Emp 2020 Comp Wages'!#REF!+'5. Owner-Emp Comp Health'!#REF!+'6. Owner-Emp Comp Retire'!#REF!</f>
        <v>#REF!</v>
      </c>
      <c r="T28" s="194" t="e">
        <f>+'3. Owner-Emp 2020 Comp Wages'!#REF!+'5. Owner-Emp Comp Health'!#REF!+'6. Owner-Emp Comp Retire'!#REF!</f>
        <v>#REF!</v>
      </c>
      <c r="U28" s="194" t="e">
        <f>+'3. Owner-Emp 2020 Comp Wages'!#REF!+'5. Owner-Emp Comp Health'!#REF!+'6. Owner-Emp Comp Retire'!#REF!</f>
        <v>#REF!</v>
      </c>
      <c r="V28" s="194" t="e">
        <f>+'3. Owner-Emp 2020 Comp Wages'!#REF!+'5. Owner-Emp Comp Health'!#REF!+'6. Owner-Emp Comp Retire'!#REF!</f>
        <v>#REF!</v>
      </c>
      <c r="W28" s="194" t="e">
        <f>+'3. Owner-Emp 2020 Comp Wages'!#REF!+'5. Owner-Emp Comp Health'!#REF!+'6. Owner-Emp Comp Retire'!#REF!</f>
        <v>#REF!</v>
      </c>
      <c r="X28" s="194" t="e">
        <f>+'3. Owner-Emp 2020 Comp Wages'!#REF!+'5. Owner-Emp Comp Health'!#REF!+'6. Owner-Emp Comp Retire'!#REF!</f>
        <v>#REF!</v>
      </c>
      <c r="Y28" s="194" t="e">
        <f>+'3. Owner-Emp 2020 Comp Wages'!#REF!+'5. Owner-Emp Comp Health'!#REF!+'6. Owner-Emp Comp Retire'!#REF!</f>
        <v>#REF!</v>
      </c>
      <c r="Z28" s="194" t="e">
        <f>+'3. Owner-Emp 2020 Comp Wages'!#REF!+'5. Owner-Emp Comp Health'!#REF!+'6. Owner-Emp Comp Retire'!#REF!</f>
        <v>#REF!</v>
      </c>
      <c r="AA28" s="194" t="e">
        <f>+'3. Owner-Emp 2020 Comp Wages'!#REF!+'5. Owner-Emp Comp Health'!#REF!+'6. Owner-Emp Comp Retire'!#REF!</f>
        <v>#REF!</v>
      </c>
      <c r="AB28" s="194"/>
      <c r="AC28" s="187" t="e">
        <f t="shared" si="4"/>
        <v>#REF!</v>
      </c>
      <c r="AD28" s="187" t="e">
        <f t="shared" si="5"/>
        <v>#REF!</v>
      </c>
      <c r="AE28" s="194" t="e">
        <f>+'3. Owner-Emp 2020 Comp Wages'!#REF!</f>
        <v>#REF!</v>
      </c>
      <c r="AF28" s="187" t="e">
        <f t="shared" si="6"/>
        <v>#REF!</v>
      </c>
    </row>
    <row r="29" spans="1:32" x14ac:dyDescent="0.25">
      <c r="A29" s="188">
        <f t="shared" si="2"/>
        <v>19</v>
      </c>
      <c r="B29" s="191" t="e">
        <f>IF('3. Owner-Emp 2020 Comp Wages'!#REF!=0," ",'3. Owner-Emp 2020 Comp Wages'!#REF!)</f>
        <v>#REF!</v>
      </c>
      <c r="C29" s="203" t="e">
        <f>IF('3. Owner-Emp 2020 Comp Wages'!#REF!=0," ",'3. Owner-Emp 2020 Comp Wages'!#REF!)</f>
        <v>#REF!</v>
      </c>
      <c r="D29" s="194" t="e">
        <f>+'3. Owner-Emp 2020 Comp Wages'!#REF!+'5. Owner-Emp Comp Health'!#REF!+'6. Owner-Emp Comp Retire'!#REF!</f>
        <v>#REF!</v>
      </c>
      <c r="E29" s="194" t="e">
        <f>+'3. Owner-Emp 2020 Comp Wages'!#REF!+'5. Owner-Emp Comp Health'!#REF!+'6. Owner-Emp Comp Retire'!#REF!</f>
        <v>#REF!</v>
      </c>
      <c r="F29" s="194" t="e">
        <f>+'3. Owner-Emp 2020 Comp Wages'!#REF!+'5. Owner-Emp Comp Health'!#REF!+'6. Owner-Emp Comp Retire'!#REF!</f>
        <v>#REF!</v>
      </c>
      <c r="G29" s="194" t="e">
        <f>+'3. Owner-Emp 2020 Comp Wages'!#REF!+'5. Owner-Emp Comp Health'!#REF!+'6. Owner-Emp Comp Retire'!#REF!</f>
        <v>#REF!</v>
      </c>
      <c r="H29" s="194" t="e">
        <f>+'3. Owner-Emp 2020 Comp Wages'!#REF!+'5. Owner-Emp Comp Health'!#REF!+'6. Owner-Emp Comp Retire'!#REF!</f>
        <v>#REF!</v>
      </c>
      <c r="I29" s="194" t="e">
        <f>+'3. Owner-Emp 2020 Comp Wages'!#REF!+'5. Owner-Emp Comp Health'!#REF!+'6. Owner-Emp Comp Retire'!#REF!</f>
        <v>#REF!</v>
      </c>
      <c r="J29" s="194" t="e">
        <f>+'3. Owner-Emp 2020 Comp Wages'!#REF!+'5. Owner-Emp Comp Health'!#REF!+'6. Owner-Emp Comp Retire'!#REF!</f>
        <v>#REF!</v>
      </c>
      <c r="K29" s="194" t="e">
        <f>+'3. Owner-Emp 2020 Comp Wages'!#REF!+'5. Owner-Emp Comp Health'!#REF!+'6. Owner-Emp Comp Retire'!#REF!</f>
        <v>#REF!</v>
      </c>
      <c r="L29" s="194" t="e">
        <f>+'3. Owner-Emp 2020 Comp Wages'!#REF!+'5. Owner-Emp Comp Health'!#REF!+'6. Owner-Emp Comp Retire'!#REF!</f>
        <v>#REF!</v>
      </c>
      <c r="M29" s="194" t="e">
        <f>+'3. Owner-Emp 2020 Comp Wages'!#REF!+'5. Owner-Emp Comp Health'!#REF!+'6. Owner-Emp Comp Retire'!#REF!</f>
        <v>#REF!</v>
      </c>
      <c r="N29" s="194" t="e">
        <f>+'3. Owner-Emp 2020 Comp Wages'!#REF!+'5. Owner-Emp Comp Health'!#REF!+'6. Owner-Emp Comp Retire'!#REF!</f>
        <v>#REF!</v>
      </c>
      <c r="O29" s="194" t="e">
        <f>+'3. Owner-Emp 2020 Comp Wages'!#REF!+'5. Owner-Emp Comp Health'!#REF!+'6. Owner-Emp Comp Retire'!#REF!</f>
        <v>#REF!</v>
      </c>
      <c r="P29" s="194" t="e">
        <f>+'3. Owner-Emp 2020 Comp Wages'!#REF!+'5. Owner-Emp Comp Health'!#REF!+'6. Owner-Emp Comp Retire'!#REF!</f>
        <v>#REF!</v>
      </c>
      <c r="Q29" s="194" t="e">
        <f>+'3. Owner-Emp 2020 Comp Wages'!#REF!+'5. Owner-Emp Comp Health'!#REF!+'6. Owner-Emp Comp Retire'!#REF!</f>
        <v>#REF!</v>
      </c>
      <c r="R29" s="194" t="e">
        <f>+'3. Owner-Emp 2020 Comp Wages'!#REF!+'5. Owner-Emp Comp Health'!#REF!+'6. Owner-Emp Comp Retire'!#REF!</f>
        <v>#REF!</v>
      </c>
      <c r="S29" s="194" t="e">
        <f>+'3. Owner-Emp 2020 Comp Wages'!#REF!+'5. Owner-Emp Comp Health'!#REF!+'6. Owner-Emp Comp Retire'!#REF!</f>
        <v>#REF!</v>
      </c>
      <c r="T29" s="194" t="e">
        <f>+'3. Owner-Emp 2020 Comp Wages'!#REF!+'5. Owner-Emp Comp Health'!#REF!+'6. Owner-Emp Comp Retire'!#REF!</f>
        <v>#REF!</v>
      </c>
      <c r="U29" s="194" t="e">
        <f>+'3. Owner-Emp 2020 Comp Wages'!#REF!+'5. Owner-Emp Comp Health'!#REF!+'6. Owner-Emp Comp Retire'!#REF!</f>
        <v>#REF!</v>
      </c>
      <c r="V29" s="194" t="e">
        <f>+'3. Owner-Emp 2020 Comp Wages'!#REF!+'5. Owner-Emp Comp Health'!#REF!+'6. Owner-Emp Comp Retire'!#REF!</f>
        <v>#REF!</v>
      </c>
      <c r="W29" s="194" t="e">
        <f>+'3. Owner-Emp 2020 Comp Wages'!#REF!+'5. Owner-Emp Comp Health'!#REF!+'6. Owner-Emp Comp Retire'!#REF!</f>
        <v>#REF!</v>
      </c>
      <c r="X29" s="194" t="e">
        <f>+'3. Owner-Emp 2020 Comp Wages'!#REF!+'5. Owner-Emp Comp Health'!#REF!+'6. Owner-Emp Comp Retire'!#REF!</f>
        <v>#REF!</v>
      </c>
      <c r="Y29" s="194" t="e">
        <f>+'3. Owner-Emp 2020 Comp Wages'!#REF!+'5. Owner-Emp Comp Health'!#REF!+'6. Owner-Emp Comp Retire'!#REF!</f>
        <v>#REF!</v>
      </c>
      <c r="Z29" s="194" t="e">
        <f>+'3. Owner-Emp 2020 Comp Wages'!#REF!+'5. Owner-Emp Comp Health'!#REF!+'6. Owner-Emp Comp Retire'!#REF!</f>
        <v>#REF!</v>
      </c>
      <c r="AA29" s="194" t="e">
        <f>+'3. Owner-Emp 2020 Comp Wages'!#REF!+'5. Owner-Emp Comp Health'!#REF!+'6. Owner-Emp Comp Retire'!#REF!</f>
        <v>#REF!</v>
      </c>
      <c r="AB29" s="194"/>
      <c r="AC29" s="187" t="e">
        <f t="shared" si="4"/>
        <v>#REF!</v>
      </c>
      <c r="AD29" s="187" t="e">
        <f t="shared" si="5"/>
        <v>#REF!</v>
      </c>
      <c r="AE29" s="194" t="e">
        <f>+'3. Owner-Emp 2020 Comp Wages'!#REF!</f>
        <v>#REF!</v>
      </c>
      <c r="AF29" s="187" t="e">
        <f t="shared" si="6"/>
        <v>#REF!</v>
      </c>
    </row>
    <row r="30" spans="1:32" x14ac:dyDescent="0.25">
      <c r="A30" s="188">
        <f t="shared" si="2"/>
        <v>20</v>
      </c>
      <c r="B30" s="191" t="e">
        <f>IF('3. Owner-Emp 2020 Comp Wages'!#REF!=0," ",'3. Owner-Emp 2020 Comp Wages'!#REF!)</f>
        <v>#REF!</v>
      </c>
      <c r="C30" s="203" t="e">
        <f>IF('3. Owner-Emp 2020 Comp Wages'!#REF!=0," ",'3. Owner-Emp 2020 Comp Wages'!#REF!)</f>
        <v>#REF!</v>
      </c>
      <c r="D30" s="194" t="e">
        <f>+'3. Owner-Emp 2020 Comp Wages'!#REF!+'5. Owner-Emp Comp Health'!#REF!+'6. Owner-Emp Comp Retire'!#REF!</f>
        <v>#REF!</v>
      </c>
      <c r="E30" s="194" t="e">
        <f>+'3. Owner-Emp 2020 Comp Wages'!#REF!+'5. Owner-Emp Comp Health'!#REF!+'6. Owner-Emp Comp Retire'!#REF!</f>
        <v>#REF!</v>
      </c>
      <c r="F30" s="194" t="e">
        <f>+'3. Owner-Emp 2020 Comp Wages'!#REF!+'5. Owner-Emp Comp Health'!#REF!+'6. Owner-Emp Comp Retire'!#REF!</f>
        <v>#REF!</v>
      </c>
      <c r="G30" s="194" t="e">
        <f>+'3. Owner-Emp 2020 Comp Wages'!#REF!+'5. Owner-Emp Comp Health'!#REF!+'6. Owner-Emp Comp Retire'!#REF!</f>
        <v>#REF!</v>
      </c>
      <c r="H30" s="194" t="e">
        <f>+'3. Owner-Emp 2020 Comp Wages'!#REF!+'5. Owner-Emp Comp Health'!#REF!+'6. Owner-Emp Comp Retire'!#REF!</f>
        <v>#REF!</v>
      </c>
      <c r="I30" s="194" t="e">
        <f>+'3. Owner-Emp 2020 Comp Wages'!#REF!+'5. Owner-Emp Comp Health'!#REF!+'6. Owner-Emp Comp Retire'!#REF!</f>
        <v>#REF!</v>
      </c>
      <c r="J30" s="194" t="e">
        <f>+'3. Owner-Emp 2020 Comp Wages'!#REF!+'5. Owner-Emp Comp Health'!#REF!+'6. Owner-Emp Comp Retire'!#REF!</f>
        <v>#REF!</v>
      </c>
      <c r="K30" s="194" t="e">
        <f>+'3. Owner-Emp 2020 Comp Wages'!#REF!+'5. Owner-Emp Comp Health'!#REF!+'6. Owner-Emp Comp Retire'!#REF!</f>
        <v>#REF!</v>
      </c>
      <c r="L30" s="194" t="e">
        <f>+'3. Owner-Emp 2020 Comp Wages'!#REF!+'5. Owner-Emp Comp Health'!#REF!+'6. Owner-Emp Comp Retire'!#REF!</f>
        <v>#REF!</v>
      </c>
      <c r="M30" s="194" t="e">
        <f>+'3. Owner-Emp 2020 Comp Wages'!#REF!+'5. Owner-Emp Comp Health'!#REF!+'6. Owner-Emp Comp Retire'!#REF!</f>
        <v>#REF!</v>
      </c>
      <c r="N30" s="194" t="e">
        <f>+'3. Owner-Emp 2020 Comp Wages'!#REF!+'5. Owner-Emp Comp Health'!#REF!+'6. Owner-Emp Comp Retire'!#REF!</f>
        <v>#REF!</v>
      </c>
      <c r="O30" s="194" t="e">
        <f>+'3. Owner-Emp 2020 Comp Wages'!#REF!+'5. Owner-Emp Comp Health'!#REF!+'6. Owner-Emp Comp Retire'!#REF!</f>
        <v>#REF!</v>
      </c>
      <c r="P30" s="194" t="e">
        <f>+'3. Owner-Emp 2020 Comp Wages'!#REF!+'5. Owner-Emp Comp Health'!#REF!+'6. Owner-Emp Comp Retire'!#REF!</f>
        <v>#REF!</v>
      </c>
      <c r="Q30" s="194" t="e">
        <f>+'3. Owner-Emp 2020 Comp Wages'!#REF!+'5. Owner-Emp Comp Health'!#REF!+'6. Owner-Emp Comp Retire'!#REF!</f>
        <v>#REF!</v>
      </c>
      <c r="R30" s="194" t="e">
        <f>+'3. Owner-Emp 2020 Comp Wages'!#REF!+'5. Owner-Emp Comp Health'!#REF!+'6. Owner-Emp Comp Retire'!#REF!</f>
        <v>#REF!</v>
      </c>
      <c r="S30" s="194" t="e">
        <f>+'3. Owner-Emp 2020 Comp Wages'!#REF!+'5. Owner-Emp Comp Health'!#REF!+'6. Owner-Emp Comp Retire'!#REF!</f>
        <v>#REF!</v>
      </c>
      <c r="T30" s="194" t="e">
        <f>+'3. Owner-Emp 2020 Comp Wages'!#REF!+'5. Owner-Emp Comp Health'!#REF!+'6. Owner-Emp Comp Retire'!#REF!</f>
        <v>#REF!</v>
      </c>
      <c r="U30" s="194" t="e">
        <f>+'3. Owner-Emp 2020 Comp Wages'!#REF!+'5. Owner-Emp Comp Health'!#REF!+'6. Owner-Emp Comp Retire'!#REF!</f>
        <v>#REF!</v>
      </c>
      <c r="V30" s="194" t="e">
        <f>+'3. Owner-Emp 2020 Comp Wages'!#REF!+'5. Owner-Emp Comp Health'!#REF!+'6. Owner-Emp Comp Retire'!#REF!</f>
        <v>#REF!</v>
      </c>
      <c r="W30" s="194" t="e">
        <f>+'3. Owner-Emp 2020 Comp Wages'!#REF!+'5. Owner-Emp Comp Health'!#REF!+'6. Owner-Emp Comp Retire'!#REF!</f>
        <v>#REF!</v>
      </c>
      <c r="X30" s="194" t="e">
        <f>+'3. Owner-Emp 2020 Comp Wages'!#REF!+'5. Owner-Emp Comp Health'!#REF!+'6. Owner-Emp Comp Retire'!#REF!</f>
        <v>#REF!</v>
      </c>
      <c r="Y30" s="194" t="e">
        <f>+'3. Owner-Emp 2020 Comp Wages'!#REF!+'5. Owner-Emp Comp Health'!#REF!+'6. Owner-Emp Comp Retire'!#REF!</f>
        <v>#REF!</v>
      </c>
      <c r="Z30" s="194" t="e">
        <f>+'3. Owner-Emp 2020 Comp Wages'!#REF!+'5. Owner-Emp Comp Health'!#REF!+'6. Owner-Emp Comp Retire'!#REF!</f>
        <v>#REF!</v>
      </c>
      <c r="AA30" s="194" t="e">
        <f>+'3. Owner-Emp 2020 Comp Wages'!#REF!+'5. Owner-Emp Comp Health'!#REF!+'6. Owner-Emp Comp Retire'!#REF!</f>
        <v>#REF!</v>
      </c>
      <c r="AB30" s="194"/>
      <c r="AC30" s="187" t="e">
        <f t="shared" si="4"/>
        <v>#REF!</v>
      </c>
      <c r="AD30" s="187" t="e">
        <f t="shared" si="5"/>
        <v>#REF!</v>
      </c>
      <c r="AE30" s="194" t="e">
        <f>+'3. Owner-Emp 2020 Comp Wages'!#REF!</f>
        <v>#REF!</v>
      </c>
      <c r="AF30" s="187" t="e">
        <f t="shared" si="6"/>
        <v>#REF!</v>
      </c>
    </row>
    <row r="31" spans="1:32" x14ac:dyDescent="0.25">
      <c r="A31" s="188">
        <f t="shared" si="2"/>
        <v>21</v>
      </c>
      <c r="B31" s="191" t="e">
        <f>IF('3. Owner-Emp 2020 Comp Wages'!#REF!=0," ",'3. Owner-Emp 2020 Comp Wages'!#REF!)</f>
        <v>#REF!</v>
      </c>
      <c r="C31" s="203" t="e">
        <f>IF('3. Owner-Emp 2020 Comp Wages'!#REF!=0," ",'3. Owner-Emp 2020 Comp Wages'!#REF!)</f>
        <v>#REF!</v>
      </c>
      <c r="D31" s="194" t="e">
        <f>+'3. Owner-Emp 2020 Comp Wages'!#REF!+'5. Owner-Emp Comp Health'!#REF!+'6. Owner-Emp Comp Retire'!#REF!</f>
        <v>#REF!</v>
      </c>
      <c r="E31" s="194" t="e">
        <f>+'3. Owner-Emp 2020 Comp Wages'!#REF!+'5. Owner-Emp Comp Health'!#REF!+'6. Owner-Emp Comp Retire'!#REF!</f>
        <v>#REF!</v>
      </c>
      <c r="F31" s="194" t="e">
        <f>+'3. Owner-Emp 2020 Comp Wages'!#REF!+'5. Owner-Emp Comp Health'!#REF!+'6. Owner-Emp Comp Retire'!#REF!</f>
        <v>#REF!</v>
      </c>
      <c r="G31" s="194" t="e">
        <f>+'3. Owner-Emp 2020 Comp Wages'!#REF!+'5. Owner-Emp Comp Health'!#REF!+'6. Owner-Emp Comp Retire'!#REF!</f>
        <v>#REF!</v>
      </c>
      <c r="H31" s="194" t="e">
        <f>+'3. Owner-Emp 2020 Comp Wages'!#REF!+'5. Owner-Emp Comp Health'!#REF!+'6. Owner-Emp Comp Retire'!#REF!</f>
        <v>#REF!</v>
      </c>
      <c r="I31" s="194" t="e">
        <f>+'3. Owner-Emp 2020 Comp Wages'!#REF!+'5. Owner-Emp Comp Health'!#REF!+'6. Owner-Emp Comp Retire'!#REF!</f>
        <v>#REF!</v>
      </c>
      <c r="J31" s="194" t="e">
        <f>+'3. Owner-Emp 2020 Comp Wages'!#REF!+'5. Owner-Emp Comp Health'!#REF!+'6. Owner-Emp Comp Retire'!#REF!</f>
        <v>#REF!</v>
      </c>
      <c r="K31" s="194" t="e">
        <f>+'3. Owner-Emp 2020 Comp Wages'!#REF!+'5. Owner-Emp Comp Health'!#REF!+'6. Owner-Emp Comp Retire'!#REF!</f>
        <v>#REF!</v>
      </c>
      <c r="L31" s="194" t="e">
        <f>+'3. Owner-Emp 2020 Comp Wages'!#REF!+'5. Owner-Emp Comp Health'!#REF!+'6. Owner-Emp Comp Retire'!#REF!</f>
        <v>#REF!</v>
      </c>
      <c r="M31" s="194" t="e">
        <f>+'3. Owner-Emp 2020 Comp Wages'!#REF!+'5. Owner-Emp Comp Health'!#REF!+'6. Owner-Emp Comp Retire'!#REF!</f>
        <v>#REF!</v>
      </c>
      <c r="N31" s="194" t="e">
        <f>+'3. Owner-Emp 2020 Comp Wages'!#REF!+'5. Owner-Emp Comp Health'!#REF!+'6. Owner-Emp Comp Retire'!#REF!</f>
        <v>#REF!</v>
      </c>
      <c r="O31" s="194" t="e">
        <f>+'3. Owner-Emp 2020 Comp Wages'!#REF!+'5. Owner-Emp Comp Health'!#REF!+'6. Owner-Emp Comp Retire'!#REF!</f>
        <v>#REF!</v>
      </c>
      <c r="P31" s="194" t="e">
        <f>+'3. Owner-Emp 2020 Comp Wages'!#REF!+'5. Owner-Emp Comp Health'!#REF!+'6. Owner-Emp Comp Retire'!#REF!</f>
        <v>#REF!</v>
      </c>
      <c r="Q31" s="194" t="e">
        <f>+'3. Owner-Emp 2020 Comp Wages'!#REF!+'5. Owner-Emp Comp Health'!#REF!+'6. Owner-Emp Comp Retire'!#REF!</f>
        <v>#REF!</v>
      </c>
      <c r="R31" s="194" t="e">
        <f>+'3. Owner-Emp 2020 Comp Wages'!#REF!+'5. Owner-Emp Comp Health'!#REF!+'6. Owner-Emp Comp Retire'!#REF!</f>
        <v>#REF!</v>
      </c>
      <c r="S31" s="194" t="e">
        <f>+'3. Owner-Emp 2020 Comp Wages'!#REF!+'5. Owner-Emp Comp Health'!#REF!+'6. Owner-Emp Comp Retire'!#REF!</f>
        <v>#REF!</v>
      </c>
      <c r="T31" s="194" t="e">
        <f>+'3. Owner-Emp 2020 Comp Wages'!#REF!+'5. Owner-Emp Comp Health'!#REF!+'6. Owner-Emp Comp Retire'!#REF!</f>
        <v>#REF!</v>
      </c>
      <c r="U31" s="194" t="e">
        <f>+'3. Owner-Emp 2020 Comp Wages'!#REF!+'5. Owner-Emp Comp Health'!#REF!+'6. Owner-Emp Comp Retire'!#REF!</f>
        <v>#REF!</v>
      </c>
      <c r="V31" s="194" t="e">
        <f>+'3. Owner-Emp 2020 Comp Wages'!#REF!+'5. Owner-Emp Comp Health'!#REF!+'6. Owner-Emp Comp Retire'!#REF!</f>
        <v>#REF!</v>
      </c>
      <c r="W31" s="194" t="e">
        <f>+'3. Owner-Emp 2020 Comp Wages'!#REF!+'5. Owner-Emp Comp Health'!#REF!+'6. Owner-Emp Comp Retire'!#REF!</f>
        <v>#REF!</v>
      </c>
      <c r="X31" s="194" t="e">
        <f>+'3. Owner-Emp 2020 Comp Wages'!#REF!+'5. Owner-Emp Comp Health'!#REF!+'6. Owner-Emp Comp Retire'!#REF!</f>
        <v>#REF!</v>
      </c>
      <c r="Y31" s="194" t="e">
        <f>+'3. Owner-Emp 2020 Comp Wages'!#REF!+'5. Owner-Emp Comp Health'!#REF!+'6. Owner-Emp Comp Retire'!#REF!</f>
        <v>#REF!</v>
      </c>
      <c r="Z31" s="194" t="e">
        <f>+'3. Owner-Emp 2020 Comp Wages'!#REF!+'5. Owner-Emp Comp Health'!#REF!+'6. Owner-Emp Comp Retire'!#REF!</f>
        <v>#REF!</v>
      </c>
      <c r="AA31" s="194" t="e">
        <f>+'3. Owner-Emp 2020 Comp Wages'!#REF!+'5. Owner-Emp Comp Health'!#REF!+'6. Owner-Emp Comp Retire'!#REF!</f>
        <v>#REF!</v>
      </c>
      <c r="AB31" s="194"/>
      <c r="AC31" s="187" t="e">
        <f t="shared" si="4"/>
        <v>#REF!</v>
      </c>
      <c r="AD31" s="187" t="e">
        <f t="shared" si="5"/>
        <v>#REF!</v>
      </c>
      <c r="AE31" s="194" t="e">
        <f>+'3. Owner-Emp 2020 Comp Wages'!#REF!</f>
        <v>#REF!</v>
      </c>
      <c r="AF31" s="187" t="e">
        <f t="shared" si="6"/>
        <v>#REF!</v>
      </c>
    </row>
    <row r="32" spans="1:32" x14ac:dyDescent="0.25">
      <c r="A32" s="188">
        <f t="shared" si="2"/>
        <v>22</v>
      </c>
      <c r="B32" s="191" t="e">
        <f>IF('3. Owner-Emp 2020 Comp Wages'!#REF!=0," ",'3. Owner-Emp 2020 Comp Wages'!#REF!)</f>
        <v>#REF!</v>
      </c>
      <c r="C32" s="203" t="e">
        <f>IF('3. Owner-Emp 2020 Comp Wages'!#REF!=0," ",'3. Owner-Emp 2020 Comp Wages'!#REF!)</f>
        <v>#REF!</v>
      </c>
      <c r="D32" s="194" t="e">
        <f>+'3. Owner-Emp 2020 Comp Wages'!#REF!+'5. Owner-Emp Comp Health'!#REF!+'6. Owner-Emp Comp Retire'!#REF!</f>
        <v>#REF!</v>
      </c>
      <c r="E32" s="194" t="e">
        <f>+'3. Owner-Emp 2020 Comp Wages'!#REF!+'5. Owner-Emp Comp Health'!#REF!+'6. Owner-Emp Comp Retire'!#REF!</f>
        <v>#REF!</v>
      </c>
      <c r="F32" s="194" t="e">
        <f>+'3. Owner-Emp 2020 Comp Wages'!#REF!+'5. Owner-Emp Comp Health'!#REF!+'6. Owner-Emp Comp Retire'!#REF!</f>
        <v>#REF!</v>
      </c>
      <c r="G32" s="194" t="e">
        <f>+'3. Owner-Emp 2020 Comp Wages'!#REF!+'5. Owner-Emp Comp Health'!#REF!+'6. Owner-Emp Comp Retire'!#REF!</f>
        <v>#REF!</v>
      </c>
      <c r="H32" s="194" t="e">
        <f>+'3. Owner-Emp 2020 Comp Wages'!#REF!+'5. Owner-Emp Comp Health'!#REF!+'6. Owner-Emp Comp Retire'!#REF!</f>
        <v>#REF!</v>
      </c>
      <c r="I32" s="194" t="e">
        <f>+'3. Owner-Emp 2020 Comp Wages'!#REF!+'5. Owner-Emp Comp Health'!#REF!+'6. Owner-Emp Comp Retire'!#REF!</f>
        <v>#REF!</v>
      </c>
      <c r="J32" s="194" t="e">
        <f>+'3. Owner-Emp 2020 Comp Wages'!#REF!+'5. Owner-Emp Comp Health'!#REF!+'6. Owner-Emp Comp Retire'!#REF!</f>
        <v>#REF!</v>
      </c>
      <c r="K32" s="194" t="e">
        <f>+'3. Owner-Emp 2020 Comp Wages'!#REF!+'5. Owner-Emp Comp Health'!#REF!+'6. Owner-Emp Comp Retire'!#REF!</f>
        <v>#REF!</v>
      </c>
      <c r="L32" s="194" t="e">
        <f>+'3. Owner-Emp 2020 Comp Wages'!#REF!+'5. Owner-Emp Comp Health'!#REF!+'6. Owner-Emp Comp Retire'!#REF!</f>
        <v>#REF!</v>
      </c>
      <c r="M32" s="194" t="e">
        <f>+'3. Owner-Emp 2020 Comp Wages'!#REF!+'5. Owner-Emp Comp Health'!#REF!+'6. Owner-Emp Comp Retire'!#REF!</f>
        <v>#REF!</v>
      </c>
      <c r="N32" s="194" t="e">
        <f>+'3. Owner-Emp 2020 Comp Wages'!#REF!+'5. Owner-Emp Comp Health'!#REF!+'6. Owner-Emp Comp Retire'!#REF!</f>
        <v>#REF!</v>
      </c>
      <c r="O32" s="194" t="e">
        <f>+'3. Owner-Emp 2020 Comp Wages'!#REF!+'5. Owner-Emp Comp Health'!#REF!+'6. Owner-Emp Comp Retire'!#REF!</f>
        <v>#REF!</v>
      </c>
      <c r="P32" s="194" t="e">
        <f>+'3. Owner-Emp 2020 Comp Wages'!#REF!+'5. Owner-Emp Comp Health'!#REF!+'6. Owner-Emp Comp Retire'!#REF!</f>
        <v>#REF!</v>
      </c>
      <c r="Q32" s="194" t="e">
        <f>+'3. Owner-Emp 2020 Comp Wages'!#REF!+'5. Owner-Emp Comp Health'!#REF!+'6. Owner-Emp Comp Retire'!#REF!</f>
        <v>#REF!</v>
      </c>
      <c r="R32" s="194" t="e">
        <f>+'3. Owner-Emp 2020 Comp Wages'!#REF!+'5. Owner-Emp Comp Health'!#REF!+'6. Owner-Emp Comp Retire'!#REF!</f>
        <v>#REF!</v>
      </c>
      <c r="S32" s="194" t="e">
        <f>+'3. Owner-Emp 2020 Comp Wages'!#REF!+'5. Owner-Emp Comp Health'!#REF!+'6. Owner-Emp Comp Retire'!#REF!</f>
        <v>#REF!</v>
      </c>
      <c r="T32" s="194" t="e">
        <f>+'3. Owner-Emp 2020 Comp Wages'!#REF!+'5. Owner-Emp Comp Health'!#REF!+'6. Owner-Emp Comp Retire'!#REF!</f>
        <v>#REF!</v>
      </c>
      <c r="U32" s="194" t="e">
        <f>+'3. Owner-Emp 2020 Comp Wages'!#REF!+'5. Owner-Emp Comp Health'!#REF!+'6. Owner-Emp Comp Retire'!#REF!</f>
        <v>#REF!</v>
      </c>
      <c r="V32" s="194" t="e">
        <f>+'3. Owner-Emp 2020 Comp Wages'!#REF!+'5. Owner-Emp Comp Health'!#REF!+'6. Owner-Emp Comp Retire'!#REF!</f>
        <v>#REF!</v>
      </c>
      <c r="W32" s="194" t="e">
        <f>+'3. Owner-Emp 2020 Comp Wages'!#REF!+'5. Owner-Emp Comp Health'!#REF!+'6. Owner-Emp Comp Retire'!#REF!</f>
        <v>#REF!</v>
      </c>
      <c r="X32" s="194" t="e">
        <f>+'3. Owner-Emp 2020 Comp Wages'!#REF!+'5. Owner-Emp Comp Health'!#REF!+'6. Owner-Emp Comp Retire'!#REF!</f>
        <v>#REF!</v>
      </c>
      <c r="Y32" s="194" t="e">
        <f>+'3. Owner-Emp 2020 Comp Wages'!#REF!+'5. Owner-Emp Comp Health'!#REF!+'6. Owner-Emp Comp Retire'!#REF!</f>
        <v>#REF!</v>
      </c>
      <c r="Z32" s="194" t="e">
        <f>+'3. Owner-Emp 2020 Comp Wages'!#REF!+'5. Owner-Emp Comp Health'!#REF!+'6. Owner-Emp Comp Retire'!#REF!</f>
        <v>#REF!</v>
      </c>
      <c r="AA32" s="194" t="e">
        <f>+'3. Owner-Emp 2020 Comp Wages'!#REF!+'5. Owner-Emp Comp Health'!#REF!+'6. Owner-Emp Comp Retire'!#REF!</f>
        <v>#REF!</v>
      </c>
      <c r="AB32" s="194"/>
      <c r="AC32" s="187" t="e">
        <f t="shared" si="4"/>
        <v>#REF!</v>
      </c>
      <c r="AD32" s="187" t="e">
        <f t="shared" si="5"/>
        <v>#REF!</v>
      </c>
      <c r="AE32" s="194" t="e">
        <f>+'3. Owner-Emp 2020 Comp Wages'!#REF!</f>
        <v>#REF!</v>
      </c>
      <c r="AF32" s="187" t="e">
        <f t="shared" si="6"/>
        <v>#REF!</v>
      </c>
    </row>
    <row r="33" spans="1:32" x14ac:dyDescent="0.25">
      <c r="A33" s="188">
        <f t="shared" si="2"/>
        <v>23</v>
      </c>
      <c r="B33" s="191" t="e">
        <f>IF('3. Owner-Emp 2020 Comp Wages'!#REF!=0," ",'3. Owner-Emp 2020 Comp Wages'!#REF!)</f>
        <v>#REF!</v>
      </c>
      <c r="C33" s="203" t="e">
        <f>IF('3. Owner-Emp 2020 Comp Wages'!#REF!=0," ",'3. Owner-Emp 2020 Comp Wages'!#REF!)</f>
        <v>#REF!</v>
      </c>
      <c r="D33" s="194" t="e">
        <f>+'3. Owner-Emp 2020 Comp Wages'!#REF!+'5. Owner-Emp Comp Health'!#REF!+'6. Owner-Emp Comp Retire'!#REF!</f>
        <v>#REF!</v>
      </c>
      <c r="E33" s="194" t="e">
        <f>+'3. Owner-Emp 2020 Comp Wages'!#REF!+'5. Owner-Emp Comp Health'!#REF!+'6. Owner-Emp Comp Retire'!#REF!</f>
        <v>#REF!</v>
      </c>
      <c r="F33" s="194" t="e">
        <f>+'3. Owner-Emp 2020 Comp Wages'!#REF!+'5. Owner-Emp Comp Health'!#REF!+'6. Owner-Emp Comp Retire'!#REF!</f>
        <v>#REF!</v>
      </c>
      <c r="G33" s="194" t="e">
        <f>+'3. Owner-Emp 2020 Comp Wages'!#REF!+'5. Owner-Emp Comp Health'!#REF!+'6. Owner-Emp Comp Retire'!#REF!</f>
        <v>#REF!</v>
      </c>
      <c r="H33" s="194" t="e">
        <f>+'3. Owner-Emp 2020 Comp Wages'!#REF!+'5. Owner-Emp Comp Health'!#REF!+'6. Owner-Emp Comp Retire'!#REF!</f>
        <v>#REF!</v>
      </c>
      <c r="I33" s="194" t="e">
        <f>+'3. Owner-Emp 2020 Comp Wages'!#REF!+'5. Owner-Emp Comp Health'!#REF!+'6. Owner-Emp Comp Retire'!#REF!</f>
        <v>#REF!</v>
      </c>
      <c r="J33" s="194" t="e">
        <f>+'3. Owner-Emp 2020 Comp Wages'!#REF!+'5. Owner-Emp Comp Health'!#REF!+'6. Owner-Emp Comp Retire'!#REF!</f>
        <v>#REF!</v>
      </c>
      <c r="K33" s="194" t="e">
        <f>+'3. Owner-Emp 2020 Comp Wages'!#REF!+'5. Owner-Emp Comp Health'!#REF!+'6. Owner-Emp Comp Retire'!#REF!</f>
        <v>#REF!</v>
      </c>
      <c r="L33" s="194" t="e">
        <f>+'3. Owner-Emp 2020 Comp Wages'!#REF!+'5. Owner-Emp Comp Health'!#REF!+'6. Owner-Emp Comp Retire'!#REF!</f>
        <v>#REF!</v>
      </c>
      <c r="M33" s="194" t="e">
        <f>+'3. Owner-Emp 2020 Comp Wages'!#REF!+'5. Owner-Emp Comp Health'!#REF!+'6. Owner-Emp Comp Retire'!#REF!</f>
        <v>#REF!</v>
      </c>
      <c r="N33" s="194" t="e">
        <f>+'3. Owner-Emp 2020 Comp Wages'!#REF!+'5. Owner-Emp Comp Health'!#REF!+'6. Owner-Emp Comp Retire'!#REF!</f>
        <v>#REF!</v>
      </c>
      <c r="O33" s="194" t="e">
        <f>+'3. Owner-Emp 2020 Comp Wages'!#REF!+'5. Owner-Emp Comp Health'!#REF!+'6. Owner-Emp Comp Retire'!#REF!</f>
        <v>#REF!</v>
      </c>
      <c r="P33" s="194" t="e">
        <f>+'3. Owner-Emp 2020 Comp Wages'!#REF!+'5. Owner-Emp Comp Health'!#REF!+'6. Owner-Emp Comp Retire'!#REF!</f>
        <v>#REF!</v>
      </c>
      <c r="Q33" s="194" t="e">
        <f>+'3. Owner-Emp 2020 Comp Wages'!#REF!+'5. Owner-Emp Comp Health'!#REF!+'6. Owner-Emp Comp Retire'!#REF!</f>
        <v>#REF!</v>
      </c>
      <c r="R33" s="194" t="e">
        <f>+'3. Owner-Emp 2020 Comp Wages'!#REF!+'5. Owner-Emp Comp Health'!#REF!+'6. Owner-Emp Comp Retire'!#REF!</f>
        <v>#REF!</v>
      </c>
      <c r="S33" s="194" t="e">
        <f>+'3. Owner-Emp 2020 Comp Wages'!#REF!+'5. Owner-Emp Comp Health'!#REF!+'6. Owner-Emp Comp Retire'!#REF!</f>
        <v>#REF!</v>
      </c>
      <c r="T33" s="194" t="e">
        <f>+'3. Owner-Emp 2020 Comp Wages'!#REF!+'5. Owner-Emp Comp Health'!#REF!+'6. Owner-Emp Comp Retire'!#REF!</f>
        <v>#REF!</v>
      </c>
      <c r="U33" s="194" t="e">
        <f>+'3. Owner-Emp 2020 Comp Wages'!#REF!+'5. Owner-Emp Comp Health'!#REF!+'6. Owner-Emp Comp Retire'!#REF!</f>
        <v>#REF!</v>
      </c>
      <c r="V33" s="194" t="e">
        <f>+'3. Owner-Emp 2020 Comp Wages'!#REF!+'5. Owner-Emp Comp Health'!#REF!+'6. Owner-Emp Comp Retire'!#REF!</f>
        <v>#REF!</v>
      </c>
      <c r="W33" s="194" t="e">
        <f>+'3. Owner-Emp 2020 Comp Wages'!#REF!+'5. Owner-Emp Comp Health'!#REF!+'6. Owner-Emp Comp Retire'!#REF!</f>
        <v>#REF!</v>
      </c>
      <c r="X33" s="194" t="e">
        <f>+'3. Owner-Emp 2020 Comp Wages'!#REF!+'5. Owner-Emp Comp Health'!#REF!+'6. Owner-Emp Comp Retire'!#REF!</f>
        <v>#REF!</v>
      </c>
      <c r="Y33" s="194" t="e">
        <f>+'3. Owner-Emp 2020 Comp Wages'!#REF!+'5. Owner-Emp Comp Health'!#REF!+'6. Owner-Emp Comp Retire'!#REF!</f>
        <v>#REF!</v>
      </c>
      <c r="Z33" s="194" t="e">
        <f>+'3. Owner-Emp 2020 Comp Wages'!#REF!+'5. Owner-Emp Comp Health'!#REF!+'6. Owner-Emp Comp Retire'!#REF!</f>
        <v>#REF!</v>
      </c>
      <c r="AA33" s="194" t="e">
        <f>+'3. Owner-Emp 2020 Comp Wages'!#REF!+'5. Owner-Emp Comp Health'!#REF!+'6. Owner-Emp Comp Retire'!#REF!</f>
        <v>#REF!</v>
      </c>
      <c r="AB33" s="194"/>
      <c r="AC33" s="187" t="e">
        <f t="shared" si="4"/>
        <v>#REF!</v>
      </c>
      <c r="AD33" s="187" t="e">
        <f t="shared" si="5"/>
        <v>#REF!</v>
      </c>
      <c r="AE33" s="194" t="e">
        <f>+'3. Owner-Emp 2020 Comp Wages'!#REF!</f>
        <v>#REF!</v>
      </c>
      <c r="AF33" s="187" t="e">
        <f t="shared" si="6"/>
        <v>#REF!</v>
      </c>
    </row>
    <row r="34" spans="1:32" x14ac:dyDescent="0.25">
      <c r="A34" s="188">
        <f t="shared" si="2"/>
        <v>24</v>
      </c>
      <c r="B34" s="191" t="e">
        <f>IF('3. Owner-Emp 2020 Comp Wages'!#REF!=0," ",'3. Owner-Emp 2020 Comp Wages'!#REF!)</f>
        <v>#REF!</v>
      </c>
      <c r="C34" s="203" t="e">
        <f>IF('3. Owner-Emp 2020 Comp Wages'!#REF!=0," ",'3. Owner-Emp 2020 Comp Wages'!#REF!)</f>
        <v>#REF!</v>
      </c>
      <c r="D34" s="194" t="e">
        <f>+'3. Owner-Emp 2020 Comp Wages'!#REF!+'5. Owner-Emp Comp Health'!#REF!+'6. Owner-Emp Comp Retire'!#REF!</f>
        <v>#REF!</v>
      </c>
      <c r="E34" s="194" t="e">
        <f>+'3. Owner-Emp 2020 Comp Wages'!#REF!+'5. Owner-Emp Comp Health'!#REF!+'6. Owner-Emp Comp Retire'!#REF!</f>
        <v>#REF!</v>
      </c>
      <c r="F34" s="194" t="e">
        <f>+'3. Owner-Emp 2020 Comp Wages'!#REF!+'5. Owner-Emp Comp Health'!#REF!+'6. Owner-Emp Comp Retire'!#REF!</f>
        <v>#REF!</v>
      </c>
      <c r="G34" s="194" t="e">
        <f>+'3. Owner-Emp 2020 Comp Wages'!#REF!+'5. Owner-Emp Comp Health'!#REF!+'6. Owner-Emp Comp Retire'!#REF!</f>
        <v>#REF!</v>
      </c>
      <c r="H34" s="194" t="e">
        <f>+'3. Owner-Emp 2020 Comp Wages'!#REF!+'5. Owner-Emp Comp Health'!#REF!+'6. Owner-Emp Comp Retire'!#REF!</f>
        <v>#REF!</v>
      </c>
      <c r="I34" s="194" t="e">
        <f>+'3. Owner-Emp 2020 Comp Wages'!#REF!+'5. Owner-Emp Comp Health'!#REF!+'6. Owner-Emp Comp Retire'!#REF!</f>
        <v>#REF!</v>
      </c>
      <c r="J34" s="194" t="e">
        <f>+'3. Owner-Emp 2020 Comp Wages'!#REF!+'5. Owner-Emp Comp Health'!#REF!+'6. Owner-Emp Comp Retire'!#REF!</f>
        <v>#REF!</v>
      </c>
      <c r="K34" s="194" t="e">
        <f>+'3. Owner-Emp 2020 Comp Wages'!#REF!+'5. Owner-Emp Comp Health'!#REF!+'6. Owner-Emp Comp Retire'!#REF!</f>
        <v>#REF!</v>
      </c>
      <c r="L34" s="194" t="e">
        <f>+'3. Owner-Emp 2020 Comp Wages'!#REF!+'5. Owner-Emp Comp Health'!#REF!+'6. Owner-Emp Comp Retire'!#REF!</f>
        <v>#REF!</v>
      </c>
      <c r="M34" s="194" t="e">
        <f>+'3. Owner-Emp 2020 Comp Wages'!#REF!+'5. Owner-Emp Comp Health'!#REF!+'6. Owner-Emp Comp Retire'!#REF!</f>
        <v>#REF!</v>
      </c>
      <c r="N34" s="194" t="e">
        <f>+'3. Owner-Emp 2020 Comp Wages'!#REF!+'5. Owner-Emp Comp Health'!#REF!+'6. Owner-Emp Comp Retire'!#REF!</f>
        <v>#REF!</v>
      </c>
      <c r="O34" s="194" t="e">
        <f>+'3. Owner-Emp 2020 Comp Wages'!#REF!+'5. Owner-Emp Comp Health'!#REF!+'6. Owner-Emp Comp Retire'!#REF!</f>
        <v>#REF!</v>
      </c>
      <c r="P34" s="194" t="e">
        <f>+'3. Owner-Emp 2020 Comp Wages'!#REF!+'5. Owner-Emp Comp Health'!#REF!+'6. Owner-Emp Comp Retire'!#REF!</f>
        <v>#REF!</v>
      </c>
      <c r="Q34" s="194" t="e">
        <f>+'3. Owner-Emp 2020 Comp Wages'!#REF!+'5. Owner-Emp Comp Health'!#REF!+'6. Owner-Emp Comp Retire'!#REF!</f>
        <v>#REF!</v>
      </c>
      <c r="R34" s="194" t="e">
        <f>+'3. Owner-Emp 2020 Comp Wages'!#REF!+'5. Owner-Emp Comp Health'!#REF!+'6. Owner-Emp Comp Retire'!#REF!</f>
        <v>#REF!</v>
      </c>
      <c r="S34" s="194" t="e">
        <f>+'3. Owner-Emp 2020 Comp Wages'!#REF!+'5. Owner-Emp Comp Health'!#REF!+'6. Owner-Emp Comp Retire'!#REF!</f>
        <v>#REF!</v>
      </c>
      <c r="T34" s="194" t="e">
        <f>+'3. Owner-Emp 2020 Comp Wages'!#REF!+'5. Owner-Emp Comp Health'!#REF!+'6. Owner-Emp Comp Retire'!#REF!</f>
        <v>#REF!</v>
      </c>
      <c r="U34" s="194" t="e">
        <f>+'3. Owner-Emp 2020 Comp Wages'!#REF!+'5. Owner-Emp Comp Health'!#REF!+'6. Owner-Emp Comp Retire'!#REF!</f>
        <v>#REF!</v>
      </c>
      <c r="V34" s="194" t="e">
        <f>+'3. Owner-Emp 2020 Comp Wages'!#REF!+'5. Owner-Emp Comp Health'!#REF!+'6. Owner-Emp Comp Retire'!#REF!</f>
        <v>#REF!</v>
      </c>
      <c r="W34" s="194" t="e">
        <f>+'3. Owner-Emp 2020 Comp Wages'!#REF!+'5. Owner-Emp Comp Health'!#REF!+'6. Owner-Emp Comp Retire'!#REF!</f>
        <v>#REF!</v>
      </c>
      <c r="X34" s="194" t="e">
        <f>+'3. Owner-Emp 2020 Comp Wages'!#REF!+'5. Owner-Emp Comp Health'!#REF!+'6. Owner-Emp Comp Retire'!#REF!</f>
        <v>#REF!</v>
      </c>
      <c r="Y34" s="194" t="e">
        <f>+'3. Owner-Emp 2020 Comp Wages'!#REF!+'5. Owner-Emp Comp Health'!#REF!+'6. Owner-Emp Comp Retire'!#REF!</f>
        <v>#REF!</v>
      </c>
      <c r="Z34" s="194" t="e">
        <f>+'3. Owner-Emp 2020 Comp Wages'!#REF!+'5. Owner-Emp Comp Health'!#REF!+'6. Owner-Emp Comp Retire'!#REF!</f>
        <v>#REF!</v>
      </c>
      <c r="AA34" s="194" t="e">
        <f>+'3. Owner-Emp 2020 Comp Wages'!#REF!+'5. Owner-Emp Comp Health'!#REF!+'6. Owner-Emp Comp Retire'!#REF!</f>
        <v>#REF!</v>
      </c>
      <c r="AB34" s="194"/>
      <c r="AC34" s="187" t="e">
        <f t="shared" si="4"/>
        <v>#REF!</v>
      </c>
      <c r="AD34" s="187" t="e">
        <f t="shared" si="5"/>
        <v>#REF!</v>
      </c>
      <c r="AE34" s="194" t="e">
        <f>+'3. Owner-Emp 2020 Comp Wages'!#REF!</f>
        <v>#REF!</v>
      </c>
      <c r="AF34" s="187" t="e">
        <f t="shared" si="6"/>
        <v>#REF!</v>
      </c>
    </row>
    <row r="35" spans="1:32" x14ac:dyDescent="0.25">
      <c r="A35" s="188">
        <f t="shared" si="2"/>
        <v>25</v>
      </c>
      <c r="B35" s="191" t="e">
        <f>IF('3. Owner-Emp 2020 Comp Wages'!#REF!=0," ",'3. Owner-Emp 2020 Comp Wages'!#REF!)</f>
        <v>#REF!</v>
      </c>
      <c r="C35" s="203" t="e">
        <f>IF('3. Owner-Emp 2020 Comp Wages'!#REF!=0," ",'3. Owner-Emp 2020 Comp Wages'!#REF!)</f>
        <v>#REF!</v>
      </c>
      <c r="D35" s="194" t="e">
        <f>+'3. Owner-Emp 2020 Comp Wages'!#REF!+'5. Owner-Emp Comp Health'!#REF!+'6. Owner-Emp Comp Retire'!#REF!</f>
        <v>#REF!</v>
      </c>
      <c r="E35" s="194" t="e">
        <f>+'3. Owner-Emp 2020 Comp Wages'!#REF!+'5. Owner-Emp Comp Health'!#REF!+'6. Owner-Emp Comp Retire'!#REF!</f>
        <v>#REF!</v>
      </c>
      <c r="F35" s="194" t="e">
        <f>+'3. Owner-Emp 2020 Comp Wages'!#REF!+'5. Owner-Emp Comp Health'!#REF!+'6. Owner-Emp Comp Retire'!#REF!</f>
        <v>#REF!</v>
      </c>
      <c r="G35" s="194" t="e">
        <f>+'3. Owner-Emp 2020 Comp Wages'!#REF!+'5. Owner-Emp Comp Health'!#REF!+'6. Owner-Emp Comp Retire'!#REF!</f>
        <v>#REF!</v>
      </c>
      <c r="H35" s="194" t="e">
        <f>+'3. Owner-Emp 2020 Comp Wages'!#REF!+'5. Owner-Emp Comp Health'!#REF!+'6. Owner-Emp Comp Retire'!#REF!</f>
        <v>#REF!</v>
      </c>
      <c r="I35" s="194" t="e">
        <f>+'3. Owner-Emp 2020 Comp Wages'!#REF!+'5. Owner-Emp Comp Health'!#REF!+'6. Owner-Emp Comp Retire'!#REF!</f>
        <v>#REF!</v>
      </c>
      <c r="J35" s="194" t="e">
        <f>+'3. Owner-Emp 2020 Comp Wages'!#REF!+'5. Owner-Emp Comp Health'!#REF!+'6. Owner-Emp Comp Retire'!#REF!</f>
        <v>#REF!</v>
      </c>
      <c r="K35" s="194" t="e">
        <f>+'3. Owner-Emp 2020 Comp Wages'!#REF!+'5. Owner-Emp Comp Health'!#REF!+'6. Owner-Emp Comp Retire'!#REF!</f>
        <v>#REF!</v>
      </c>
      <c r="L35" s="194" t="e">
        <f>+'3. Owner-Emp 2020 Comp Wages'!#REF!+'5. Owner-Emp Comp Health'!#REF!+'6. Owner-Emp Comp Retire'!#REF!</f>
        <v>#REF!</v>
      </c>
      <c r="M35" s="194" t="e">
        <f>+'3. Owner-Emp 2020 Comp Wages'!#REF!+'5. Owner-Emp Comp Health'!#REF!+'6. Owner-Emp Comp Retire'!#REF!</f>
        <v>#REF!</v>
      </c>
      <c r="N35" s="194" t="e">
        <f>+'3. Owner-Emp 2020 Comp Wages'!#REF!+'5. Owner-Emp Comp Health'!#REF!+'6. Owner-Emp Comp Retire'!#REF!</f>
        <v>#REF!</v>
      </c>
      <c r="O35" s="194" t="e">
        <f>+'3. Owner-Emp 2020 Comp Wages'!#REF!+'5. Owner-Emp Comp Health'!#REF!+'6. Owner-Emp Comp Retire'!#REF!</f>
        <v>#REF!</v>
      </c>
      <c r="P35" s="194" t="e">
        <f>+'3. Owner-Emp 2020 Comp Wages'!#REF!+'5. Owner-Emp Comp Health'!#REF!+'6. Owner-Emp Comp Retire'!#REF!</f>
        <v>#REF!</v>
      </c>
      <c r="Q35" s="194" t="e">
        <f>+'3. Owner-Emp 2020 Comp Wages'!#REF!+'5. Owner-Emp Comp Health'!#REF!+'6. Owner-Emp Comp Retire'!#REF!</f>
        <v>#REF!</v>
      </c>
      <c r="R35" s="194" t="e">
        <f>+'3. Owner-Emp 2020 Comp Wages'!#REF!+'5. Owner-Emp Comp Health'!#REF!+'6. Owner-Emp Comp Retire'!#REF!</f>
        <v>#REF!</v>
      </c>
      <c r="S35" s="194" t="e">
        <f>+'3. Owner-Emp 2020 Comp Wages'!#REF!+'5. Owner-Emp Comp Health'!#REF!+'6. Owner-Emp Comp Retire'!#REF!</f>
        <v>#REF!</v>
      </c>
      <c r="T35" s="194" t="e">
        <f>+'3. Owner-Emp 2020 Comp Wages'!#REF!+'5. Owner-Emp Comp Health'!#REF!+'6. Owner-Emp Comp Retire'!#REF!</f>
        <v>#REF!</v>
      </c>
      <c r="U35" s="194" t="e">
        <f>+'3. Owner-Emp 2020 Comp Wages'!#REF!+'5. Owner-Emp Comp Health'!#REF!+'6. Owner-Emp Comp Retire'!#REF!</f>
        <v>#REF!</v>
      </c>
      <c r="V35" s="194" t="e">
        <f>+'3. Owner-Emp 2020 Comp Wages'!#REF!+'5. Owner-Emp Comp Health'!#REF!+'6. Owner-Emp Comp Retire'!#REF!</f>
        <v>#REF!</v>
      </c>
      <c r="W35" s="194" t="e">
        <f>+'3. Owner-Emp 2020 Comp Wages'!#REF!+'5. Owner-Emp Comp Health'!#REF!+'6. Owner-Emp Comp Retire'!#REF!</f>
        <v>#REF!</v>
      </c>
      <c r="X35" s="194" t="e">
        <f>+'3. Owner-Emp 2020 Comp Wages'!#REF!+'5. Owner-Emp Comp Health'!#REF!+'6. Owner-Emp Comp Retire'!#REF!</f>
        <v>#REF!</v>
      </c>
      <c r="Y35" s="194" t="e">
        <f>+'3. Owner-Emp 2020 Comp Wages'!#REF!+'5. Owner-Emp Comp Health'!#REF!+'6. Owner-Emp Comp Retire'!#REF!</f>
        <v>#REF!</v>
      </c>
      <c r="Z35" s="194" t="e">
        <f>+'3. Owner-Emp 2020 Comp Wages'!#REF!+'5. Owner-Emp Comp Health'!#REF!+'6. Owner-Emp Comp Retire'!#REF!</f>
        <v>#REF!</v>
      </c>
      <c r="AA35" s="194" t="e">
        <f>+'3. Owner-Emp 2020 Comp Wages'!#REF!+'5. Owner-Emp Comp Health'!#REF!+'6. Owner-Emp Comp Retire'!#REF!</f>
        <v>#REF!</v>
      </c>
      <c r="AB35" s="194"/>
      <c r="AC35" s="187" t="e">
        <f t="shared" si="4"/>
        <v>#REF!</v>
      </c>
      <c r="AD35" s="187" t="e">
        <f t="shared" si="5"/>
        <v>#REF!</v>
      </c>
      <c r="AE35" s="194" t="e">
        <f>+'3. Owner-Emp 2020 Comp Wages'!#REF!</f>
        <v>#REF!</v>
      </c>
      <c r="AF35" s="187" t="e">
        <f t="shared" si="6"/>
        <v>#REF!</v>
      </c>
    </row>
    <row r="36" spans="1:32" x14ac:dyDescent="0.25">
      <c r="A36" s="188">
        <f t="shared" si="2"/>
        <v>26</v>
      </c>
      <c r="B36" s="191" t="e">
        <f>IF('3. Owner-Emp 2020 Comp Wages'!#REF!=0," ",'3. Owner-Emp 2020 Comp Wages'!#REF!)</f>
        <v>#REF!</v>
      </c>
      <c r="C36" s="203" t="e">
        <f>IF('3. Owner-Emp 2020 Comp Wages'!#REF!=0," ",'3. Owner-Emp 2020 Comp Wages'!#REF!)</f>
        <v>#REF!</v>
      </c>
      <c r="D36" s="194" t="e">
        <f>+'3. Owner-Emp 2020 Comp Wages'!#REF!+'5. Owner-Emp Comp Health'!#REF!+'6. Owner-Emp Comp Retire'!#REF!</f>
        <v>#REF!</v>
      </c>
      <c r="E36" s="194" t="e">
        <f>+'3. Owner-Emp 2020 Comp Wages'!#REF!+'5. Owner-Emp Comp Health'!#REF!+'6. Owner-Emp Comp Retire'!#REF!</f>
        <v>#REF!</v>
      </c>
      <c r="F36" s="194" t="e">
        <f>+'3. Owner-Emp 2020 Comp Wages'!#REF!+'5. Owner-Emp Comp Health'!#REF!+'6. Owner-Emp Comp Retire'!#REF!</f>
        <v>#REF!</v>
      </c>
      <c r="G36" s="194" t="e">
        <f>+'3. Owner-Emp 2020 Comp Wages'!#REF!+'5. Owner-Emp Comp Health'!#REF!+'6. Owner-Emp Comp Retire'!#REF!</f>
        <v>#REF!</v>
      </c>
      <c r="H36" s="194" t="e">
        <f>+'3. Owner-Emp 2020 Comp Wages'!#REF!+'5. Owner-Emp Comp Health'!#REF!+'6. Owner-Emp Comp Retire'!#REF!</f>
        <v>#REF!</v>
      </c>
      <c r="I36" s="194" t="e">
        <f>+'3. Owner-Emp 2020 Comp Wages'!#REF!+'5. Owner-Emp Comp Health'!#REF!+'6. Owner-Emp Comp Retire'!#REF!</f>
        <v>#REF!</v>
      </c>
      <c r="J36" s="194" t="e">
        <f>+'3. Owner-Emp 2020 Comp Wages'!#REF!+'5. Owner-Emp Comp Health'!#REF!+'6. Owner-Emp Comp Retire'!#REF!</f>
        <v>#REF!</v>
      </c>
      <c r="K36" s="194" t="e">
        <f>+'3. Owner-Emp 2020 Comp Wages'!#REF!+'5. Owner-Emp Comp Health'!#REF!+'6. Owner-Emp Comp Retire'!#REF!</f>
        <v>#REF!</v>
      </c>
      <c r="L36" s="194" t="e">
        <f>+'3. Owner-Emp 2020 Comp Wages'!#REF!+'5. Owner-Emp Comp Health'!#REF!+'6. Owner-Emp Comp Retire'!#REF!</f>
        <v>#REF!</v>
      </c>
      <c r="M36" s="194" t="e">
        <f>+'3. Owner-Emp 2020 Comp Wages'!#REF!+'5. Owner-Emp Comp Health'!#REF!+'6. Owner-Emp Comp Retire'!#REF!</f>
        <v>#REF!</v>
      </c>
      <c r="N36" s="194" t="e">
        <f>+'3. Owner-Emp 2020 Comp Wages'!#REF!+'5. Owner-Emp Comp Health'!#REF!+'6. Owner-Emp Comp Retire'!#REF!</f>
        <v>#REF!</v>
      </c>
      <c r="O36" s="194" t="e">
        <f>+'3. Owner-Emp 2020 Comp Wages'!#REF!+'5. Owner-Emp Comp Health'!#REF!+'6. Owner-Emp Comp Retire'!#REF!</f>
        <v>#REF!</v>
      </c>
      <c r="P36" s="194" t="e">
        <f>+'3. Owner-Emp 2020 Comp Wages'!#REF!+'5. Owner-Emp Comp Health'!#REF!+'6. Owner-Emp Comp Retire'!#REF!</f>
        <v>#REF!</v>
      </c>
      <c r="Q36" s="194" t="e">
        <f>+'3. Owner-Emp 2020 Comp Wages'!#REF!+'5. Owner-Emp Comp Health'!#REF!+'6. Owner-Emp Comp Retire'!#REF!</f>
        <v>#REF!</v>
      </c>
      <c r="R36" s="194" t="e">
        <f>+'3. Owner-Emp 2020 Comp Wages'!#REF!+'5. Owner-Emp Comp Health'!#REF!+'6. Owner-Emp Comp Retire'!#REF!</f>
        <v>#REF!</v>
      </c>
      <c r="S36" s="194" t="e">
        <f>+'3. Owner-Emp 2020 Comp Wages'!#REF!+'5. Owner-Emp Comp Health'!#REF!+'6. Owner-Emp Comp Retire'!#REF!</f>
        <v>#REF!</v>
      </c>
      <c r="T36" s="194" t="e">
        <f>+'3. Owner-Emp 2020 Comp Wages'!#REF!+'5. Owner-Emp Comp Health'!#REF!+'6. Owner-Emp Comp Retire'!#REF!</f>
        <v>#REF!</v>
      </c>
      <c r="U36" s="194" t="e">
        <f>+'3. Owner-Emp 2020 Comp Wages'!#REF!+'5. Owner-Emp Comp Health'!#REF!+'6. Owner-Emp Comp Retire'!#REF!</f>
        <v>#REF!</v>
      </c>
      <c r="V36" s="194" t="e">
        <f>+'3. Owner-Emp 2020 Comp Wages'!#REF!+'5. Owner-Emp Comp Health'!#REF!+'6. Owner-Emp Comp Retire'!#REF!</f>
        <v>#REF!</v>
      </c>
      <c r="W36" s="194" t="e">
        <f>+'3. Owner-Emp 2020 Comp Wages'!#REF!+'5. Owner-Emp Comp Health'!#REF!+'6. Owner-Emp Comp Retire'!#REF!</f>
        <v>#REF!</v>
      </c>
      <c r="X36" s="194" t="e">
        <f>+'3. Owner-Emp 2020 Comp Wages'!#REF!+'5. Owner-Emp Comp Health'!#REF!+'6. Owner-Emp Comp Retire'!#REF!</f>
        <v>#REF!</v>
      </c>
      <c r="Y36" s="194" t="e">
        <f>+'3. Owner-Emp 2020 Comp Wages'!#REF!+'5. Owner-Emp Comp Health'!#REF!+'6. Owner-Emp Comp Retire'!#REF!</f>
        <v>#REF!</v>
      </c>
      <c r="Z36" s="194" t="e">
        <f>+'3. Owner-Emp 2020 Comp Wages'!#REF!+'5. Owner-Emp Comp Health'!#REF!+'6. Owner-Emp Comp Retire'!#REF!</f>
        <v>#REF!</v>
      </c>
      <c r="AA36" s="194" t="e">
        <f>+'3. Owner-Emp 2020 Comp Wages'!#REF!+'5. Owner-Emp Comp Health'!#REF!+'6. Owner-Emp Comp Retire'!#REF!</f>
        <v>#REF!</v>
      </c>
      <c r="AB36" s="194"/>
      <c r="AC36" s="187" t="e">
        <f t="shared" si="4"/>
        <v>#REF!</v>
      </c>
      <c r="AD36" s="187" t="e">
        <f t="shared" si="5"/>
        <v>#REF!</v>
      </c>
      <c r="AE36" s="194" t="e">
        <f>+'3. Owner-Emp 2020 Comp Wages'!#REF!</f>
        <v>#REF!</v>
      </c>
      <c r="AF36" s="187" t="e">
        <f t="shared" si="6"/>
        <v>#REF!</v>
      </c>
    </row>
    <row r="37" spans="1:32" x14ac:dyDescent="0.25">
      <c r="A37" s="188">
        <f t="shared" si="2"/>
        <v>27</v>
      </c>
      <c r="B37" s="191" t="e">
        <f>IF('3. Owner-Emp 2020 Comp Wages'!#REF!=0," ",'3. Owner-Emp 2020 Comp Wages'!#REF!)</f>
        <v>#REF!</v>
      </c>
      <c r="C37" s="203" t="e">
        <f>IF('3. Owner-Emp 2020 Comp Wages'!#REF!=0," ",'3. Owner-Emp 2020 Comp Wages'!#REF!)</f>
        <v>#REF!</v>
      </c>
      <c r="D37" s="194" t="e">
        <f>+'3. Owner-Emp 2020 Comp Wages'!#REF!+'5. Owner-Emp Comp Health'!#REF!+'6. Owner-Emp Comp Retire'!#REF!</f>
        <v>#REF!</v>
      </c>
      <c r="E37" s="194" t="e">
        <f>+'3. Owner-Emp 2020 Comp Wages'!#REF!+'5. Owner-Emp Comp Health'!#REF!+'6. Owner-Emp Comp Retire'!#REF!</f>
        <v>#REF!</v>
      </c>
      <c r="F37" s="194" t="e">
        <f>+'3. Owner-Emp 2020 Comp Wages'!#REF!+'5. Owner-Emp Comp Health'!#REF!+'6. Owner-Emp Comp Retire'!#REF!</f>
        <v>#REF!</v>
      </c>
      <c r="G37" s="194" t="e">
        <f>+'3. Owner-Emp 2020 Comp Wages'!#REF!+'5. Owner-Emp Comp Health'!#REF!+'6. Owner-Emp Comp Retire'!#REF!</f>
        <v>#REF!</v>
      </c>
      <c r="H37" s="194" t="e">
        <f>+'3. Owner-Emp 2020 Comp Wages'!#REF!+'5. Owner-Emp Comp Health'!#REF!+'6. Owner-Emp Comp Retire'!#REF!</f>
        <v>#REF!</v>
      </c>
      <c r="I37" s="194" t="e">
        <f>+'3. Owner-Emp 2020 Comp Wages'!#REF!+'5. Owner-Emp Comp Health'!#REF!+'6. Owner-Emp Comp Retire'!#REF!</f>
        <v>#REF!</v>
      </c>
      <c r="J37" s="194" t="e">
        <f>+'3. Owner-Emp 2020 Comp Wages'!#REF!+'5. Owner-Emp Comp Health'!#REF!+'6. Owner-Emp Comp Retire'!#REF!</f>
        <v>#REF!</v>
      </c>
      <c r="K37" s="194" t="e">
        <f>+'3. Owner-Emp 2020 Comp Wages'!#REF!+'5. Owner-Emp Comp Health'!#REF!+'6. Owner-Emp Comp Retire'!#REF!</f>
        <v>#REF!</v>
      </c>
      <c r="L37" s="194" t="e">
        <f>+'3. Owner-Emp 2020 Comp Wages'!#REF!+'5. Owner-Emp Comp Health'!#REF!+'6. Owner-Emp Comp Retire'!#REF!</f>
        <v>#REF!</v>
      </c>
      <c r="M37" s="194" t="e">
        <f>+'3. Owner-Emp 2020 Comp Wages'!#REF!+'5. Owner-Emp Comp Health'!#REF!+'6. Owner-Emp Comp Retire'!#REF!</f>
        <v>#REF!</v>
      </c>
      <c r="N37" s="194" t="e">
        <f>+'3. Owner-Emp 2020 Comp Wages'!#REF!+'5. Owner-Emp Comp Health'!#REF!+'6. Owner-Emp Comp Retire'!#REF!</f>
        <v>#REF!</v>
      </c>
      <c r="O37" s="194" t="e">
        <f>+'3. Owner-Emp 2020 Comp Wages'!#REF!+'5. Owner-Emp Comp Health'!#REF!+'6. Owner-Emp Comp Retire'!#REF!</f>
        <v>#REF!</v>
      </c>
      <c r="P37" s="194" t="e">
        <f>+'3. Owner-Emp 2020 Comp Wages'!#REF!+'5. Owner-Emp Comp Health'!#REF!+'6. Owner-Emp Comp Retire'!#REF!</f>
        <v>#REF!</v>
      </c>
      <c r="Q37" s="194" t="e">
        <f>+'3. Owner-Emp 2020 Comp Wages'!#REF!+'5. Owner-Emp Comp Health'!#REF!+'6. Owner-Emp Comp Retire'!#REF!</f>
        <v>#REF!</v>
      </c>
      <c r="R37" s="194" t="e">
        <f>+'3. Owner-Emp 2020 Comp Wages'!#REF!+'5. Owner-Emp Comp Health'!#REF!+'6. Owner-Emp Comp Retire'!#REF!</f>
        <v>#REF!</v>
      </c>
      <c r="S37" s="194" t="e">
        <f>+'3. Owner-Emp 2020 Comp Wages'!#REF!+'5. Owner-Emp Comp Health'!#REF!+'6. Owner-Emp Comp Retire'!#REF!</f>
        <v>#REF!</v>
      </c>
      <c r="T37" s="194" t="e">
        <f>+'3. Owner-Emp 2020 Comp Wages'!#REF!+'5. Owner-Emp Comp Health'!#REF!+'6. Owner-Emp Comp Retire'!#REF!</f>
        <v>#REF!</v>
      </c>
      <c r="U37" s="194" t="e">
        <f>+'3. Owner-Emp 2020 Comp Wages'!#REF!+'5. Owner-Emp Comp Health'!#REF!+'6. Owner-Emp Comp Retire'!#REF!</f>
        <v>#REF!</v>
      </c>
      <c r="V37" s="194" t="e">
        <f>+'3. Owner-Emp 2020 Comp Wages'!#REF!+'5. Owner-Emp Comp Health'!#REF!+'6. Owner-Emp Comp Retire'!#REF!</f>
        <v>#REF!</v>
      </c>
      <c r="W37" s="194" t="e">
        <f>+'3. Owner-Emp 2020 Comp Wages'!#REF!+'5. Owner-Emp Comp Health'!#REF!+'6. Owner-Emp Comp Retire'!#REF!</f>
        <v>#REF!</v>
      </c>
      <c r="X37" s="194" t="e">
        <f>+'3. Owner-Emp 2020 Comp Wages'!#REF!+'5. Owner-Emp Comp Health'!#REF!+'6. Owner-Emp Comp Retire'!#REF!</f>
        <v>#REF!</v>
      </c>
      <c r="Y37" s="194" t="e">
        <f>+'3. Owner-Emp 2020 Comp Wages'!#REF!+'5. Owner-Emp Comp Health'!#REF!+'6. Owner-Emp Comp Retire'!#REF!</f>
        <v>#REF!</v>
      </c>
      <c r="Z37" s="194" t="e">
        <f>+'3. Owner-Emp 2020 Comp Wages'!#REF!+'5. Owner-Emp Comp Health'!#REF!+'6. Owner-Emp Comp Retire'!#REF!</f>
        <v>#REF!</v>
      </c>
      <c r="AA37" s="194" t="e">
        <f>+'3. Owner-Emp 2020 Comp Wages'!#REF!+'5. Owner-Emp Comp Health'!#REF!+'6. Owner-Emp Comp Retire'!#REF!</f>
        <v>#REF!</v>
      </c>
      <c r="AB37" s="194"/>
      <c r="AC37" s="187" t="e">
        <f t="shared" si="4"/>
        <v>#REF!</v>
      </c>
      <c r="AD37" s="187" t="e">
        <f t="shared" si="5"/>
        <v>#REF!</v>
      </c>
      <c r="AE37" s="194" t="e">
        <f>+'3. Owner-Emp 2020 Comp Wages'!#REF!</f>
        <v>#REF!</v>
      </c>
      <c r="AF37" s="187" t="e">
        <f t="shared" si="6"/>
        <v>#REF!</v>
      </c>
    </row>
    <row r="38" spans="1:32" x14ac:dyDescent="0.25">
      <c r="A38" s="188">
        <f t="shared" si="2"/>
        <v>28</v>
      </c>
      <c r="B38" s="191" t="e">
        <f>IF('3. Owner-Emp 2020 Comp Wages'!#REF!=0," ",'3. Owner-Emp 2020 Comp Wages'!#REF!)</f>
        <v>#REF!</v>
      </c>
      <c r="C38" s="203" t="e">
        <f>IF('3. Owner-Emp 2020 Comp Wages'!#REF!=0," ",'3. Owner-Emp 2020 Comp Wages'!#REF!)</f>
        <v>#REF!</v>
      </c>
      <c r="D38" s="194" t="e">
        <f>+'3. Owner-Emp 2020 Comp Wages'!#REF!+'5. Owner-Emp Comp Health'!#REF!+'6. Owner-Emp Comp Retire'!#REF!</f>
        <v>#REF!</v>
      </c>
      <c r="E38" s="194" t="e">
        <f>+'3. Owner-Emp 2020 Comp Wages'!#REF!+'5. Owner-Emp Comp Health'!#REF!+'6. Owner-Emp Comp Retire'!#REF!</f>
        <v>#REF!</v>
      </c>
      <c r="F38" s="194" t="e">
        <f>+'3. Owner-Emp 2020 Comp Wages'!#REF!+'5. Owner-Emp Comp Health'!#REF!+'6. Owner-Emp Comp Retire'!#REF!</f>
        <v>#REF!</v>
      </c>
      <c r="G38" s="194" t="e">
        <f>+'3. Owner-Emp 2020 Comp Wages'!#REF!+'5. Owner-Emp Comp Health'!#REF!+'6. Owner-Emp Comp Retire'!#REF!</f>
        <v>#REF!</v>
      </c>
      <c r="H38" s="194" t="e">
        <f>+'3. Owner-Emp 2020 Comp Wages'!#REF!+'5. Owner-Emp Comp Health'!#REF!+'6. Owner-Emp Comp Retire'!#REF!</f>
        <v>#REF!</v>
      </c>
      <c r="I38" s="194" t="e">
        <f>+'3. Owner-Emp 2020 Comp Wages'!#REF!+'5. Owner-Emp Comp Health'!#REF!+'6. Owner-Emp Comp Retire'!#REF!</f>
        <v>#REF!</v>
      </c>
      <c r="J38" s="194" t="e">
        <f>+'3. Owner-Emp 2020 Comp Wages'!#REF!+'5. Owner-Emp Comp Health'!#REF!+'6. Owner-Emp Comp Retire'!#REF!</f>
        <v>#REF!</v>
      </c>
      <c r="K38" s="194" t="e">
        <f>+'3. Owner-Emp 2020 Comp Wages'!#REF!+'5. Owner-Emp Comp Health'!#REF!+'6. Owner-Emp Comp Retire'!#REF!</f>
        <v>#REF!</v>
      </c>
      <c r="L38" s="194" t="e">
        <f>+'3. Owner-Emp 2020 Comp Wages'!#REF!+'5. Owner-Emp Comp Health'!#REF!+'6. Owner-Emp Comp Retire'!#REF!</f>
        <v>#REF!</v>
      </c>
      <c r="M38" s="194" t="e">
        <f>+'3. Owner-Emp 2020 Comp Wages'!#REF!+'5. Owner-Emp Comp Health'!#REF!+'6. Owner-Emp Comp Retire'!#REF!</f>
        <v>#REF!</v>
      </c>
      <c r="N38" s="194" t="e">
        <f>+'3. Owner-Emp 2020 Comp Wages'!#REF!+'5. Owner-Emp Comp Health'!#REF!+'6. Owner-Emp Comp Retire'!#REF!</f>
        <v>#REF!</v>
      </c>
      <c r="O38" s="194" t="e">
        <f>+'3. Owner-Emp 2020 Comp Wages'!#REF!+'5. Owner-Emp Comp Health'!#REF!+'6. Owner-Emp Comp Retire'!#REF!</f>
        <v>#REF!</v>
      </c>
      <c r="P38" s="194" t="e">
        <f>+'3. Owner-Emp 2020 Comp Wages'!#REF!+'5. Owner-Emp Comp Health'!#REF!+'6. Owner-Emp Comp Retire'!#REF!</f>
        <v>#REF!</v>
      </c>
      <c r="Q38" s="194" t="e">
        <f>+'3. Owner-Emp 2020 Comp Wages'!#REF!+'5. Owner-Emp Comp Health'!#REF!+'6. Owner-Emp Comp Retire'!#REF!</f>
        <v>#REF!</v>
      </c>
      <c r="R38" s="194" t="e">
        <f>+'3. Owner-Emp 2020 Comp Wages'!#REF!+'5. Owner-Emp Comp Health'!#REF!+'6. Owner-Emp Comp Retire'!#REF!</f>
        <v>#REF!</v>
      </c>
      <c r="S38" s="194" t="e">
        <f>+'3. Owner-Emp 2020 Comp Wages'!#REF!+'5. Owner-Emp Comp Health'!#REF!+'6. Owner-Emp Comp Retire'!#REF!</f>
        <v>#REF!</v>
      </c>
      <c r="T38" s="194" t="e">
        <f>+'3. Owner-Emp 2020 Comp Wages'!#REF!+'5. Owner-Emp Comp Health'!#REF!+'6. Owner-Emp Comp Retire'!#REF!</f>
        <v>#REF!</v>
      </c>
      <c r="U38" s="194" t="e">
        <f>+'3. Owner-Emp 2020 Comp Wages'!#REF!+'5. Owner-Emp Comp Health'!#REF!+'6. Owner-Emp Comp Retire'!#REF!</f>
        <v>#REF!</v>
      </c>
      <c r="V38" s="194" t="e">
        <f>+'3. Owner-Emp 2020 Comp Wages'!#REF!+'5. Owner-Emp Comp Health'!#REF!+'6. Owner-Emp Comp Retire'!#REF!</f>
        <v>#REF!</v>
      </c>
      <c r="W38" s="194" t="e">
        <f>+'3. Owner-Emp 2020 Comp Wages'!#REF!+'5. Owner-Emp Comp Health'!#REF!+'6. Owner-Emp Comp Retire'!#REF!</f>
        <v>#REF!</v>
      </c>
      <c r="X38" s="194" t="e">
        <f>+'3. Owner-Emp 2020 Comp Wages'!#REF!+'5. Owner-Emp Comp Health'!#REF!+'6. Owner-Emp Comp Retire'!#REF!</f>
        <v>#REF!</v>
      </c>
      <c r="Y38" s="194" t="e">
        <f>+'3. Owner-Emp 2020 Comp Wages'!#REF!+'5. Owner-Emp Comp Health'!#REF!+'6. Owner-Emp Comp Retire'!#REF!</f>
        <v>#REF!</v>
      </c>
      <c r="Z38" s="194" t="e">
        <f>+'3. Owner-Emp 2020 Comp Wages'!#REF!+'5. Owner-Emp Comp Health'!#REF!+'6. Owner-Emp Comp Retire'!#REF!</f>
        <v>#REF!</v>
      </c>
      <c r="AA38" s="194" t="e">
        <f>+'3. Owner-Emp 2020 Comp Wages'!#REF!+'5. Owner-Emp Comp Health'!#REF!+'6. Owner-Emp Comp Retire'!#REF!</f>
        <v>#REF!</v>
      </c>
      <c r="AB38" s="194"/>
      <c r="AC38" s="187" t="e">
        <f t="shared" si="4"/>
        <v>#REF!</v>
      </c>
      <c r="AD38" s="187" t="e">
        <f t="shared" si="5"/>
        <v>#REF!</v>
      </c>
      <c r="AE38" s="194" t="e">
        <f>+'3. Owner-Emp 2020 Comp Wages'!#REF!</f>
        <v>#REF!</v>
      </c>
      <c r="AF38" s="187" t="e">
        <f t="shared" si="6"/>
        <v>#REF!</v>
      </c>
    </row>
    <row r="39" spans="1:32" x14ac:dyDescent="0.25">
      <c r="A39" s="188">
        <f t="shared" si="2"/>
        <v>29</v>
      </c>
      <c r="B39" s="191" t="e">
        <f>IF('3. Owner-Emp 2020 Comp Wages'!#REF!=0," ",'3. Owner-Emp 2020 Comp Wages'!#REF!)</f>
        <v>#REF!</v>
      </c>
      <c r="C39" s="203" t="e">
        <f>IF('3. Owner-Emp 2020 Comp Wages'!#REF!=0," ",'3. Owner-Emp 2020 Comp Wages'!#REF!)</f>
        <v>#REF!</v>
      </c>
      <c r="D39" s="194" t="e">
        <f>+'3. Owner-Emp 2020 Comp Wages'!#REF!+'5. Owner-Emp Comp Health'!#REF!+'6. Owner-Emp Comp Retire'!#REF!</f>
        <v>#REF!</v>
      </c>
      <c r="E39" s="194" t="e">
        <f>+'3. Owner-Emp 2020 Comp Wages'!#REF!+'5. Owner-Emp Comp Health'!#REF!+'6. Owner-Emp Comp Retire'!#REF!</f>
        <v>#REF!</v>
      </c>
      <c r="F39" s="194" t="e">
        <f>+'3. Owner-Emp 2020 Comp Wages'!#REF!+'5. Owner-Emp Comp Health'!#REF!+'6. Owner-Emp Comp Retire'!#REF!</f>
        <v>#REF!</v>
      </c>
      <c r="G39" s="194" t="e">
        <f>+'3. Owner-Emp 2020 Comp Wages'!#REF!+'5. Owner-Emp Comp Health'!#REF!+'6. Owner-Emp Comp Retire'!#REF!</f>
        <v>#REF!</v>
      </c>
      <c r="H39" s="194" t="e">
        <f>+'3. Owner-Emp 2020 Comp Wages'!#REF!+'5. Owner-Emp Comp Health'!#REF!+'6. Owner-Emp Comp Retire'!#REF!</f>
        <v>#REF!</v>
      </c>
      <c r="I39" s="194" t="e">
        <f>+'3. Owner-Emp 2020 Comp Wages'!#REF!+'5. Owner-Emp Comp Health'!#REF!+'6. Owner-Emp Comp Retire'!#REF!</f>
        <v>#REF!</v>
      </c>
      <c r="J39" s="194" t="e">
        <f>+'3. Owner-Emp 2020 Comp Wages'!#REF!+'5. Owner-Emp Comp Health'!#REF!+'6. Owner-Emp Comp Retire'!#REF!</f>
        <v>#REF!</v>
      </c>
      <c r="K39" s="194" t="e">
        <f>+'3. Owner-Emp 2020 Comp Wages'!#REF!+'5. Owner-Emp Comp Health'!#REF!+'6. Owner-Emp Comp Retire'!#REF!</f>
        <v>#REF!</v>
      </c>
      <c r="L39" s="194" t="e">
        <f>+'3. Owner-Emp 2020 Comp Wages'!#REF!+'5. Owner-Emp Comp Health'!#REF!+'6. Owner-Emp Comp Retire'!#REF!</f>
        <v>#REF!</v>
      </c>
      <c r="M39" s="194" t="e">
        <f>+'3. Owner-Emp 2020 Comp Wages'!#REF!+'5. Owner-Emp Comp Health'!#REF!+'6. Owner-Emp Comp Retire'!#REF!</f>
        <v>#REF!</v>
      </c>
      <c r="N39" s="194" t="e">
        <f>+'3. Owner-Emp 2020 Comp Wages'!#REF!+'5. Owner-Emp Comp Health'!#REF!+'6. Owner-Emp Comp Retire'!#REF!</f>
        <v>#REF!</v>
      </c>
      <c r="O39" s="194" t="e">
        <f>+'3. Owner-Emp 2020 Comp Wages'!#REF!+'5. Owner-Emp Comp Health'!#REF!+'6. Owner-Emp Comp Retire'!#REF!</f>
        <v>#REF!</v>
      </c>
      <c r="P39" s="194" t="e">
        <f>+'3. Owner-Emp 2020 Comp Wages'!#REF!+'5. Owner-Emp Comp Health'!#REF!+'6. Owner-Emp Comp Retire'!#REF!</f>
        <v>#REF!</v>
      </c>
      <c r="Q39" s="194" t="e">
        <f>+'3. Owner-Emp 2020 Comp Wages'!#REF!+'5. Owner-Emp Comp Health'!#REF!+'6. Owner-Emp Comp Retire'!#REF!</f>
        <v>#REF!</v>
      </c>
      <c r="R39" s="194" t="e">
        <f>+'3. Owner-Emp 2020 Comp Wages'!#REF!+'5. Owner-Emp Comp Health'!#REF!+'6. Owner-Emp Comp Retire'!#REF!</f>
        <v>#REF!</v>
      </c>
      <c r="S39" s="194" t="e">
        <f>+'3. Owner-Emp 2020 Comp Wages'!#REF!+'5. Owner-Emp Comp Health'!#REF!+'6. Owner-Emp Comp Retire'!#REF!</f>
        <v>#REF!</v>
      </c>
      <c r="T39" s="194" t="e">
        <f>+'3. Owner-Emp 2020 Comp Wages'!#REF!+'5. Owner-Emp Comp Health'!#REF!+'6. Owner-Emp Comp Retire'!#REF!</f>
        <v>#REF!</v>
      </c>
      <c r="U39" s="194" t="e">
        <f>+'3. Owner-Emp 2020 Comp Wages'!#REF!+'5. Owner-Emp Comp Health'!#REF!+'6. Owner-Emp Comp Retire'!#REF!</f>
        <v>#REF!</v>
      </c>
      <c r="V39" s="194" t="e">
        <f>+'3. Owner-Emp 2020 Comp Wages'!#REF!+'5. Owner-Emp Comp Health'!#REF!+'6. Owner-Emp Comp Retire'!#REF!</f>
        <v>#REF!</v>
      </c>
      <c r="W39" s="194" t="e">
        <f>+'3. Owner-Emp 2020 Comp Wages'!#REF!+'5. Owner-Emp Comp Health'!#REF!+'6. Owner-Emp Comp Retire'!#REF!</f>
        <v>#REF!</v>
      </c>
      <c r="X39" s="194" t="e">
        <f>+'3. Owner-Emp 2020 Comp Wages'!#REF!+'5. Owner-Emp Comp Health'!#REF!+'6. Owner-Emp Comp Retire'!#REF!</f>
        <v>#REF!</v>
      </c>
      <c r="Y39" s="194" t="e">
        <f>+'3. Owner-Emp 2020 Comp Wages'!#REF!+'5. Owner-Emp Comp Health'!#REF!+'6. Owner-Emp Comp Retire'!#REF!</f>
        <v>#REF!</v>
      </c>
      <c r="Z39" s="194" t="e">
        <f>+'3. Owner-Emp 2020 Comp Wages'!#REF!+'5. Owner-Emp Comp Health'!#REF!+'6. Owner-Emp Comp Retire'!#REF!</f>
        <v>#REF!</v>
      </c>
      <c r="AA39" s="194" t="e">
        <f>+'3. Owner-Emp 2020 Comp Wages'!#REF!+'5. Owner-Emp Comp Health'!#REF!+'6. Owner-Emp Comp Retire'!#REF!</f>
        <v>#REF!</v>
      </c>
      <c r="AB39" s="194"/>
      <c r="AC39" s="187" t="e">
        <f t="shared" si="4"/>
        <v>#REF!</v>
      </c>
      <c r="AD39" s="187" t="e">
        <f t="shared" si="5"/>
        <v>#REF!</v>
      </c>
      <c r="AE39" s="194" t="e">
        <f>+'3. Owner-Emp 2020 Comp Wages'!#REF!</f>
        <v>#REF!</v>
      </c>
      <c r="AF39" s="187" t="e">
        <f t="shared" si="6"/>
        <v>#REF!</v>
      </c>
    </row>
    <row r="40" spans="1:32" x14ac:dyDescent="0.25">
      <c r="A40" s="188">
        <f t="shared" si="2"/>
        <v>30</v>
      </c>
      <c r="B40" s="191" t="e">
        <f>IF('3. Owner-Emp 2020 Comp Wages'!#REF!=0," ",'3. Owner-Emp 2020 Comp Wages'!#REF!)</f>
        <v>#REF!</v>
      </c>
      <c r="C40" s="203" t="e">
        <f>IF('3. Owner-Emp 2020 Comp Wages'!#REF!=0," ",'3. Owner-Emp 2020 Comp Wages'!#REF!)</f>
        <v>#REF!</v>
      </c>
      <c r="D40" s="194" t="e">
        <f>+'3. Owner-Emp 2020 Comp Wages'!#REF!+'5. Owner-Emp Comp Health'!#REF!+'6. Owner-Emp Comp Retire'!#REF!</f>
        <v>#REF!</v>
      </c>
      <c r="E40" s="194" t="e">
        <f>+'3. Owner-Emp 2020 Comp Wages'!#REF!+'5. Owner-Emp Comp Health'!#REF!+'6. Owner-Emp Comp Retire'!#REF!</f>
        <v>#REF!</v>
      </c>
      <c r="F40" s="194" t="e">
        <f>+'3. Owner-Emp 2020 Comp Wages'!#REF!+'5. Owner-Emp Comp Health'!#REF!+'6. Owner-Emp Comp Retire'!#REF!</f>
        <v>#REF!</v>
      </c>
      <c r="G40" s="194" t="e">
        <f>+'3. Owner-Emp 2020 Comp Wages'!#REF!+'5. Owner-Emp Comp Health'!#REF!+'6. Owner-Emp Comp Retire'!#REF!</f>
        <v>#REF!</v>
      </c>
      <c r="H40" s="194" t="e">
        <f>+'3. Owner-Emp 2020 Comp Wages'!#REF!+'5. Owner-Emp Comp Health'!#REF!+'6. Owner-Emp Comp Retire'!#REF!</f>
        <v>#REF!</v>
      </c>
      <c r="I40" s="194" t="e">
        <f>+'3. Owner-Emp 2020 Comp Wages'!#REF!+'5. Owner-Emp Comp Health'!#REF!+'6. Owner-Emp Comp Retire'!#REF!</f>
        <v>#REF!</v>
      </c>
      <c r="J40" s="194" t="e">
        <f>+'3. Owner-Emp 2020 Comp Wages'!#REF!+'5. Owner-Emp Comp Health'!#REF!+'6. Owner-Emp Comp Retire'!#REF!</f>
        <v>#REF!</v>
      </c>
      <c r="K40" s="194" t="e">
        <f>+'3. Owner-Emp 2020 Comp Wages'!#REF!+'5. Owner-Emp Comp Health'!#REF!+'6. Owner-Emp Comp Retire'!#REF!</f>
        <v>#REF!</v>
      </c>
      <c r="L40" s="194" t="e">
        <f>+'3. Owner-Emp 2020 Comp Wages'!#REF!+'5. Owner-Emp Comp Health'!#REF!+'6. Owner-Emp Comp Retire'!#REF!</f>
        <v>#REF!</v>
      </c>
      <c r="M40" s="194" t="e">
        <f>+'3. Owner-Emp 2020 Comp Wages'!#REF!+'5. Owner-Emp Comp Health'!#REF!+'6. Owner-Emp Comp Retire'!#REF!</f>
        <v>#REF!</v>
      </c>
      <c r="N40" s="194" t="e">
        <f>+'3. Owner-Emp 2020 Comp Wages'!#REF!+'5. Owner-Emp Comp Health'!#REF!+'6. Owner-Emp Comp Retire'!#REF!</f>
        <v>#REF!</v>
      </c>
      <c r="O40" s="194" t="e">
        <f>+'3. Owner-Emp 2020 Comp Wages'!#REF!+'5. Owner-Emp Comp Health'!#REF!+'6. Owner-Emp Comp Retire'!#REF!</f>
        <v>#REF!</v>
      </c>
      <c r="P40" s="194" t="e">
        <f>+'3. Owner-Emp 2020 Comp Wages'!#REF!+'5. Owner-Emp Comp Health'!#REF!+'6. Owner-Emp Comp Retire'!#REF!</f>
        <v>#REF!</v>
      </c>
      <c r="Q40" s="194" t="e">
        <f>+'3. Owner-Emp 2020 Comp Wages'!#REF!+'5. Owner-Emp Comp Health'!#REF!+'6. Owner-Emp Comp Retire'!#REF!</f>
        <v>#REF!</v>
      </c>
      <c r="R40" s="194" t="e">
        <f>+'3. Owner-Emp 2020 Comp Wages'!#REF!+'5. Owner-Emp Comp Health'!#REF!+'6. Owner-Emp Comp Retire'!#REF!</f>
        <v>#REF!</v>
      </c>
      <c r="S40" s="194" t="e">
        <f>+'3. Owner-Emp 2020 Comp Wages'!#REF!+'5. Owner-Emp Comp Health'!#REF!+'6. Owner-Emp Comp Retire'!#REF!</f>
        <v>#REF!</v>
      </c>
      <c r="T40" s="194" t="e">
        <f>+'3. Owner-Emp 2020 Comp Wages'!#REF!+'5. Owner-Emp Comp Health'!#REF!+'6. Owner-Emp Comp Retire'!#REF!</f>
        <v>#REF!</v>
      </c>
      <c r="U40" s="194" t="e">
        <f>+'3. Owner-Emp 2020 Comp Wages'!#REF!+'5. Owner-Emp Comp Health'!#REF!+'6. Owner-Emp Comp Retire'!#REF!</f>
        <v>#REF!</v>
      </c>
      <c r="V40" s="194" t="e">
        <f>+'3. Owner-Emp 2020 Comp Wages'!#REF!+'5. Owner-Emp Comp Health'!#REF!+'6. Owner-Emp Comp Retire'!#REF!</f>
        <v>#REF!</v>
      </c>
      <c r="W40" s="194" t="e">
        <f>+'3. Owner-Emp 2020 Comp Wages'!#REF!+'5. Owner-Emp Comp Health'!#REF!+'6. Owner-Emp Comp Retire'!#REF!</f>
        <v>#REF!</v>
      </c>
      <c r="X40" s="194" t="e">
        <f>+'3. Owner-Emp 2020 Comp Wages'!#REF!+'5. Owner-Emp Comp Health'!#REF!+'6. Owner-Emp Comp Retire'!#REF!</f>
        <v>#REF!</v>
      </c>
      <c r="Y40" s="194" t="e">
        <f>+'3. Owner-Emp 2020 Comp Wages'!#REF!+'5. Owner-Emp Comp Health'!#REF!+'6. Owner-Emp Comp Retire'!#REF!</f>
        <v>#REF!</v>
      </c>
      <c r="Z40" s="194" t="e">
        <f>+'3. Owner-Emp 2020 Comp Wages'!#REF!+'5. Owner-Emp Comp Health'!#REF!+'6. Owner-Emp Comp Retire'!#REF!</f>
        <v>#REF!</v>
      </c>
      <c r="AA40" s="194" t="e">
        <f>+'3. Owner-Emp 2020 Comp Wages'!#REF!+'5. Owner-Emp Comp Health'!#REF!+'6. Owner-Emp Comp Retire'!#REF!</f>
        <v>#REF!</v>
      </c>
      <c r="AB40" s="194"/>
      <c r="AC40" s="187" t="e">
        <f t="shared" si="4"/>
        <v>#REF!</v>
      </c>
      <c r="AD40" s="187" t="e">
        <f t="shared" si="5"/>
        <v>#REF!</v>
      </c>
      <c r="AE40" s="194" t="e">
        <f>+'3. Owner-Emp 2020 Comp Wages'!#REF!</f>
        <v>#REF!</v>
      </c>
      <c r="AF40" s="187" t="e">
        <f t="shared" si="6"/>
        <v>#REF!</v>
      </c>
    </row>
    <row r="41" spans="1:32" x14ac:dyDescent="0.25">
      <c r="A41" s="188">
        <f t="shared" si="2"/>
        <v>31</v>
      </c>
      <c r="B41" s="191" t="e">
        <f>IF('3. Owner-Emp 2020 Comp Wages'!#REF!=0," ",'3. Owner-Emp 2020 Comp Wages'!#REF!)</f>
        <v>#REF!</v>
      </c>
      <c r="C41" s="203" t="e">
        <f>IF('3. Owner-Emp 2020 Comp Wages'!#REF!=0," ",'3. Owner-Emp 2020 Comp Wages'!#REF!)</f>
        <v>#REF!</v>
      </c>
      <c r="D41" s="194" t="e">
        <f>+'3. Owner-Emp 2020 Comp Wages'!#REF!+'5. Owner-Emp Comp Health'!#REF!+'6. Owner-Emp Comp Retire'!#REF!</f>
        <v>#REF!</v>
      </c>
      <c r="E41" s="194" t="e">
        <f>+'3. Owner-Emp 2020 Comp Wages'!#REF!+'5. Owner-Emp Comp Health'!#REF!+'6. Owner-Emp Comp Retire'!#REF!</f>
        <v>#REF!</v>
      </c>
      <c r="F41" s="194" t="e">
        <f>+'3. Owner-Emp 2020 Comp Wages'!#REF!+'5. Owner-Emp Comp Health'!#REF!+'6. Owner-Emp Comp Retire'!#REF!</f>
        <v>#REF!</v>
      </c>
      <c r="G41" s="194" t="e">
        <f>+'3. Owner-Emp 2020 Comp Wages'!#REF!+'5. Owner-Emp Comp Health'!#REF!+'6. Owner-Emp Comp Retire'!#REF!</f>
        <v>#REF!</v>
      </c>
      <c r="H41" s="194" t="e">
        <f>+'3. Owner-Emp 2020 Comp Wages'!#REF!+'5. Owner-Emp Comp Health'!#REF!+'6. Owner-Emp Comp Retire'!#REF!</f>
        <v>#REF!</v>
      </c>
      <c r="I41" s="194" t="e">
        <f>+'3. Owner-Emp 2020 Comp Wages'!#REF!+'5. Owner-Emp Comp Health'!#REF!+'6. Owner-Emp Comp Retire'!#REF!</f>
        <v>#REF!</v>
      </c>
      <c r="J41" s="194" t="e">
        <f>+'3. Owner-Emp 2020 Comp Wages'!#REF!+'5. Owner-Emp Comp Health'!#REF!+'6. Owner-Emp Comp Retire'!#REF!</f>
        <v>#REF!</v>
      </c>
      <c r="K41" s="194" t="e">
        <f>+'3. Owner-Emp 2020 Comp Wages'!#REF!+'5. Owner-Emp Comp Health'!#REF!+'6. Owner-Emp Comp Retire'!#REF!</f>
        <v>#REF!</v>
      </c>
      <c r="L41" s="194" t="e">
        <f>+'3. Owner-Emp 2020 Comp Wages'!#REF!+'5. Owner-Emp Comp Health'!#REF!+'6. Owner-Emp Comp Retire'!#REF!</f>
        <v>#REF!</v>
      </c>
      <c r="M41" s="194" t="e">
        <f>+'3. Owner-Emp 2020 Comp Wages'!#REF!+'5. Owner-Emp Comp Health'!#REF!+'6. Owner-Emp Comp Retire'!#REF!</f>
        <v>#REF!</v>
      </c>
      <c r="N41" s="194" t="e">
        <f>+'3. Owner-Emp 2020 Comp Wages'!#REF!+'5. Owner-Emp Comp Health'!#REF!+'6. Owner-Emp Comp Retire'!#REF!</f>
        <v>#REF!</v>
      </c>
      <c r="O41" s="194" t="e">
        <f>+'3. Owner-Emp 2020 Comp Wages'!#REF!+'5. Owner-Emp Comp Health'!#REF!+'6. Owner-Emp Comp Retire'!#REF!</f>
        <v>#REF!</v>
      </c>
      <c r="P41" s="194" t="e">
        <f>+'3. Owner-Emp 2020 Comp Wages'!#REF!+'5. Owner-Emp Comp Health'!#REF!+'6. Owner-Emp Comp Retire'!#REF!</f>
        <v>#REF!</v>
      </c>
      <c r="Q41" s="194" t="e">
        <f>+'3. Owner-Emp 2020 Comp Wages'!#REF!+'5. Owner-Emp Comp Health'!#REF!+'6. Owner-Emp Comp Retire'!#REF!</f>
        <v>#REF!</v>
      </c>
      <c r="R41" s="194" t="e">
        <f>+'3. Owner-Emp 2020 Comp Wages'!#REF!+'5. Owner-Emp Comp Health'!#REF!+'6. Owner-Emp Comp Retire'!#REF!</f>
        <v>#REF!</v>
      </c>
      <c r="S41" s="194" t="e">
        <f>+'3. Owner-Emp 2020 Comp Wages'!#REF!+'5. Owner-Emp Comp Health'!#REF!+'6. Owner-Emp Comp Retire'!#REF!</f>
        <v>#REF!</v>
      </c>
      <c r="T41" s="194" t="e">
        <f>+'3. Owner-Emp 2020 Comp Wages'!#REF!+'5. Owner-Emp Comp Health'!#REF!+'6. Owner-Emp Comp Retire'!#REF!</f>
        <v>#REF!</v>
      </c>
      <c r="U41" s="194" t="e">
        <f>+'3. Owner-Emp 2020 Comp Wages'!#REF!+'5. Owner-Emp Comp Health'!#REF!+'6. Owner-Emp Comp Retire'!#REF!</f>
        <v>#REF!</v>
      </c>
      <c r="V41" s="194" t="e">
        <f>+'3. Owner-Emp 2020 Comp Wages'!#REF!+'5. Owner-Emp Comp Health'!#REF!+'6. Owner-Emp Comp Retire'!#REF!</f>
        <v>#REF!</v>
      </c>
      <c r="W41" s="194" t="e">
        <f>+'3. Owner-Emp 2020 Comp Wages'!#REF!+'5. Owner-Emp Comp Health'!#REF!+'6. Owner-Emp Comp Retire'!#REF!</f>
        <v>#REF!</v>
      </c>
      <c r="X41" s="194" t="e">
        <f>+'3. Owner-Emp 2020 Comp Wages'!#REF!+'5. Owner-Emp Comp Health'!#REF!+'6. Owner-Emp Comp Retire'!#REF!</f>
        <v>#REF!</v>
      </c>
      <c r="Y41" s="194" t="e">
        <f>+'3. Owner-Emp 2020 Comp Wages'!#REF!+'5. Owner-Emp Comp Health'!#REF!+'6. Owner-Emp Comp Retire'!#REF!</f>
        <v>#REF!</v>
      </c>
      <c r="Z41" s="194" t="e">
        <f>+'3. Owner-Emp 2020 Comp Wages'!#REF!+'5. Owner-Emp Comp Health'!#REF!+'6. Owner-Emp Comp Retire'!#REF!</f>
        <v>#REF!</v>
      </c>
      <c r="AA41" s="194" t="e">
        <f>+'3. Owner-Emp 2020 Comp Wages'!#REF!+'5. Owner-Emp Comp Health'!#REF!+'6. Owner-Emp Comp Retire'!#REF!</f>
        <v>#REF!</v>
      </c>
      <c r="AB41" s="194"/>
      <c r="AC41" s="187" t="e">
        <f t="shared" si="4"/>
        <v>#REF!</v>
      </c>
      <c r="AD41" s="187" t="e">
        <f t="shared" si="5"/>
        <v>#REF!</v>
      </c>
      <c r="AE41" s="194" t="e">
        <f>+'3. Owner-Emp 2020 Comp Wages'!#REF!</f>
        <v>#REF!</v>
      </c>
      <c r="AF41" s="187" t="e">
        <f t="shared" si="6"/>
        <v>#REF!</v>
      </c>
    </row>
    <row r="42" spans="1:32" x14ac:dyDescent="0.25">
      <c r="A42" s="188">
        <f t="shared" si="2"/>
        <v>32</v>
      </c>
      <c r="B42" s="191" t="e">
        <f>IF('3. Owner-Emp 2020 Comp Wages'!#REF!=0," ",'3. Owner-Emp 2020 Comp Wages'!#REF!)</f>
        <v>#REF!</v>
      </c>
      <c r="C42" s="203" t="e">
        <f>IF('3. Owner-Emp 2020 Comp Wages'!#REF!=0," ",'3. Owner-Emp 2020 Comp Wages'!#REF!)</f>
        <v>#REF!</v>
      </c>
      <c r="D42" s="194" t="e">
        <f>+'3. Owner-Emp 2020 Comp Wages'!#REF!+'5. Owner-Emp Comp Health'!#REF!+'6. Owner-Emp Comp Retire'!#REF!</f>
        <v>#REF!</v>
      </c>
      <c r="E42" s="194" t="e">
        <f>+'3. Owner-Emp 2020 Comp Wages'!#REF!+'5. Owner-Emp Comp Health'!#REF!+'6. Owner-Emp Comp Retire'!#REF!</f>
        <v>#REF!</v>
      </c>
      <c r="F42" s="194" t="e">
        <f>+'3. Owner-Emp 2020 Comp Wages'!#REF!+'5. Owner-Emp Comp Health'!#REF!+'6. Owner-Emp Comp Retire'!#REF!</f>
        <v>#REF!</v>
      </c>
      <c r="G42" s="194" t="e">
        <f>+'3. Owner-Emp 2020 Comp Wages'!#REF!+'5. Owner-Emp Comp Health'!#REF!+'6. Owner-Emp Comp Retire'!#REF!</f>
        <v>#REF!</v>
      </c>
      <c r="H42" s="194" t="e">
        <f>+'3. Owner-Emp 2020 Comp Wages'!#REF!+'5. Owner-Emp Comp Health'!#REF!+'6. Owner-Emp Comp Retire'!#REF!</f>
        <v>#REF!</v>
      </c>
      <c r="I42" s="194" t="e">
        <f>+'3. Owner-Emp 2020 Comp Wages'!#REF!+'5. Owner-Emp Comp Health'!#REF!+'6. Owner-Emp Comp Retire'!#REF!</f>
        <v>#REF!</v>
      </c>
      <c r="J42" s="194" t="e">
        <f>+'3. Owner-Emp 2020 Comp Wages'!#REF!+'5. Owner-Emp Comp Health'!#REF!+'6. Owner-Emp Comp Retire'!#REF!</f>
        <v>#REF!</v>
      </c>
      <c r="K42" s="194" t="e">
        <f>+'3. Owner-Emp 2020 Comp Wages'!#REF!+'5. Owner-Emp Comp Health'!#REF!+'6. Owner-Emp Comp Retire'!#REF!</f>
        <v>#REF!</v>
      </c>
      <c r="L42" s="194" t="e">
        <f>+'3. Owner-Emp 2020 Comp Wages'!#REF!+'5. Owner-Emp Comp Health'!#REF!+'6. Owner-Emp Comp Retire'!#REF!</f>
        <v>#REF!</v>
      </c>
      <c r="M42" s="194" t="e">
        <f>+'3. Owner-Emp 2020 Comp Wages'!#REF!+'5. Owner-Emp Comp Health'!#REF!+'6. Owner-Emp Comp Retire'!#REF!</f>
        <v>#REF!</v>
      </c>
      <c r="N42" s="194" t="e">
        <f>+'3. Owner-Emp 2020 Comp Wages'!#REF!+'5. Owner-Emp Comp Health'!#REF!+'6. Owner-Emp Comp Retire'!#REF!</f>
        <v>#REF!</v>
      </c>
      <c r="O42" s="194" t="e">
        <f>+'3. Owner-Emp 2020 Comp Wages'!#REF!+'5. Owner-Emp Comp Health'!#REF!+'6. Owner-Emp Comp Retire'!#REF!</f>
        <v>#REF!</v>
      </c>
      <c r="P42" s="194" t="e">
        <f>+'3. Owner-Emp 2020 Comp Wages'!#REF!+'5. Owner-Emp Comp Health'!#REF!+'6. Owner-Emp Comp Retire'!#REF!</f>
        <v>#REF!</v>
      </c>
      <c r="Q42" s="194" t="e">
        <f>+'3. Owner-Emp 2020 Comp Wages'!#REF!+'5. Owner-Emp Comp Health'!#REF!+'6. Owner-Emp Comp Retire'!#REF!</f>
        <v>#REF!</v>
      </c>
      <c r="R42" s="194" t="e">
        <f>+'3. Owner-Emp 2020 Comp Wages'!#REF!+'5. Owner-Emp Comp Health'!#REF!+'6. Owner-Emp Comp Retire'!#REF!</f>
        <v>#REF!</v>
      </c>
      <c r="S42" s="194" t="e">
        <f>+'3. Owner-Emp 2020 Comp Wages'!#REF!+'5. Owner-Emp Comp Health'!#REF!+'6. Owner-Emp Comp Retire'!#REF!</f>
        <v>#REF!</v>
      </c>
      <c r="T42" s="194" t="e">
        <f>+'3. Owner-Emp 2020 Comp Wages'!#REF!+'5. Owner-Emp Comp Health'!#REF!+'6. Owner-Emp Comp Retire'!#REF!</f>
        <v>#REF!</v>
      </c>
      <c r="U42" s="194" t="e">
        <f>+'3. Owner-Emp 2020 Comp Wages'!#REF!+'5. Owner-Emp Comp Health'!#REF!+'6. Owner-Emp Comp Retire'!#REF!</f>
        <v>#REF!</v>
      </c>
      <c r="V42" s="194" t="e">
        <f>+'3. Owner-Emp 2020 Comp Wages'!#REF!+'5. Owner-Emp Comp Health'!#REF!+'6. Owner-Emp Comp Retire'!#REF!</f>
        <v>#REF!</v>
      </c>
      <c r="W42" s="194" t="e">
        <f>+'3. Owner-Emp 2020 Comp Wages'!#REF!+'5. Owner-Emp Comp Health'!#REF!+'6. Owner-Emp Comp Retire'!#REF!</f>
        <v>#REF!</v>
      </c>
      <c r="X42" s="194" t="e">
        <f>+'3. Owner-Emp 2020 Comp Wages'!#REF!+'5. Owner-Emp Comp Health'!#REF!+'6. Owner-Emp Comp Retire'!#REF!</f>
        <v>#REF!</v>
      </c>
      <c r="Y42" s="194" t="e">
        <f>+'3. Owner-Emp 2020 Comp Wages'!#REF!+'5. Owner-Emp Comp Health'!#REF!+'6. Owner-Emp Comp Retire'!#REF!</f>
        <v>#REF!</v>
      </c>
      <c r="Z42" s="194" t="e">
        <f>+'3. Owner-Emp 2020 Comp Wages'!#REF!+'5. Owner-Emp Comp Health'!#REF!+'6. Owner-Emp Comp Retire'!#REF!</f>
        <v>#REF!</v>
      </c>
      <c r="AA42" s="194" t="e">
        <f>+'3. Owner-Emp 2020 Comp Wages'!#REF!+'5. Owner-Emp Comp Health'!#REF!+'6. Owner-Emp Comp Retire'!#REF!</f>
        <v>#REF!</v>
      </c>
      <c r="AB42" s="194"/>
      <c r="AC42" s="187" t="e">
        <f t="shared" si="4"/>
        <v>#REF!</v>
      </c>
      <c r="AD42" s="187" t="e">
        <f t="shared" si="5"/>
        <v>#REF!</v>
      </c>
      <c r="AE42" s="194" t="e">
        <f>+'3. Owner-Emp 2020 Comp Wages'!#REF!</f>
        <v>#REF!</v>
      </c>
      <c r="AF42" s="187" t="e">
        <f t="shared" si="6"/>
        <v>#REF!</v>
      </c>
    </row>
    <row r="43" spans="1:32" x14ac:dyDescent="0.25">
      <c r="A43" s="188">
        <f t="shared" si="2"/>
        <v>33</v>
      </c>
      <c r="B43" s="191" t="e">
        <f>IF('3. Owner-Emp 2020 Comp Wages'!#REF!=0," ",'3. Owner-Emp 2020 Comp Wages'!#REF!)</f>
        <v>#REF!</v>
      </c>
      <c r="C43" s="203" t="e">
        <f>IF('3. Owner-Emp 2020 Comp Wages'!#REF!=0," ",'3. Owner-Emp 2020 Comp Wages'!#REF!)</f>
        <v>#REF!</v>
      </c>
      <c r="D43" s="194" t="e">
        <f>+'3. Owner-Emp 2020 Comp Wages'!#REF!+'5. Owner-Emp Comp Health'!#REF!+'6. Owner-Emp Comp Retire'!#REF!</f>
        <v>#REF!</v>
      </c>
      <c r="E43" s="194" t="e">
        <f>+'3. Owner-Emp 2020 Comp Wages'!#REF!+'5. Owner-Emp Comp Health'!#REF!+'6. Owner-Emp Comp Retire'!#REF!</f>
        <v>#REF!</v>
      </c>
      <c r="F43" s="194" t="e">
        <f>+'3. Owner-Emp 2020 Comp Wages'!#REF!+'5. Owner-Emp Comp Health'!#REF!+'6. Owner-Emp Comp Retire'!#REF!</f>
        <v>#REF!</v>
      </c>
      <c r="G43" s="194" t="e">
        <f>+'3. Owner-Emp 2020 Comp Wages'!#REF!+'5. Owner-Emp Comp Health'!#REF!+'6. Owner-Emp Comp Retire'!#REF!</f>
        <v>#REF!</v>
      </c>
      <c r="H43" s="194" t="e">
        <f>+'3. Owner-Emp 2020 Comp Wages'!#REF!+'5. Owner-Emp Comp Health'!#REF!+'6. Owner-Emp Comp Retire'!#REF!</f>
        <v>#REF!</v>
      </c>
      <c r="I43" s="194" t="e">
        <f>+'3. Owner-Emp 2020 Comp Wages'!#REF!+'5. Owner-Emp Comp Health'!#REF!+'6. Owner-Emp Comp Retire'!#REF!</f>
        <v>#REF!</v>
      </c>
      <c r="J43" s="194" t="e">
        <f>+'3. Owner-Emp 2020 Comp Wages'!#REF!+'5. Owner-Emp Comp Health'!#REF!+'6. Owner-Emp Comp Retire'!#REF!</f>
        <v>#REF!</v>
      </c>
      <c r="K43" s="194" t="e">
        <f>+'3. Owner-Emp 2020 Comp Wages'!#REF!+'5. Owner-Emp Comp Health'!#REF!+'6. Owner-Emp Comp Retire'!#REF!</f>
        <v>#REF!</v>
      </c>
      <c r="L43" s="194" t="e">
        <f>+'3. Owner-Emp 2020 Comp Wages'!#REF!+'5. Owner-Emp Comp Health'!#REF!+'6. Owner-Emp Comp Retire'!#REF!</f>
        <v>#REF!</v>
      </c>
      <c r="M43" s="194" t="e">
        <f>+'3. Owner-Emp 2020 Comp Wages'!#REF!+'5. Owner-Emp Comp Health'!#REF!+'6. Owner-Emp Comp Retire'!#REF!</f>
        <v>#REF!</v>
      </c>
      <c r="N43" s="194" t="e">
        <f>+'3. Owner-Emp 2020 Comp Wages'!#REF!+'5. Owner-Emp Comp Health'!#REF!+'6. Owner-Emp Comp Retire'!#REF!</f>
        <v>#REF!</v>
      </c>
      <c r="O43" s="194" t="e">
        <f>+'3. Owner-Emp 2020 Comp Wages'!#REF!+'5. Owner-Emp Comp Health'!#REF!+'6. Owner-Emp Comp Retire'!#REF!</f>
        <v>#REF!</v>
      </c>
      <c r="P43" s="194" t="e">
        <f>+'3. Owner-Emp 2020 Comp Wages'!#REF!+'5. Owner-Emp Comp Health'!#REF!+'6. Owner-Emp Comp Retire'!#REF!</f>
        <v>#REF!</v>
      </c>
      <c r="Q43" s="194" t="e">
        <f>+'3. Owner-Emp 2020 Comp Wages'!#REF!+'5. Owner-Emp Comp Health'!#REF!+'6. Owner-Emp Comp Retire'!#REF!</f>
        <v>#REF!</v>
      </c>
      <c r="R43" s="194" t="e">
        <f>+'3. Owner-Emp 2020 Comp Wages'!#REF!+'5. Owner-Emp Comp Health'!#REF!+'6. Owner-Emp Comp Retire'!#REF!</f>
        <v>#REF!</v>
      </c>
      <c r="S43" s="194" t="e">
        <f>+'3. Owner-Emp 2020 Comp Wages'!#REF!+'5. Owner-Emp Comp Health'!#REF!+'6. Owner-Emp Comp Retire'!#REF!</f>
        <v>#REF!</v>
      </c>
      <c r="T43" s="194" t="e">
        <f>+'3. Owner-Emp 2020 Comp Wages'!#REF!+'5. Owner-Emp Comp Health'!#REF!+'6. Owner-Emp Comp Retire'!#REF!</f>
        <v>#REF!</v>
      </c>
      <c r="U43" s="194" t="e">
        <f>+'3. Owner-Emp 2020 Comp Wages'!#REF!+'5. Owner-Emp Comp Health'!#REF!+'6. Owner-Emp Comp Retire'!#REF!</f>
        <v>#REF!</v>
      </c>
      <c r="V43" s="194" t="e">
        <f>+'3. Owner-Emp 2020 Comp Wages'!#REF!+'5. Owner-Emp Comp Health'!#REF!+'6. Owner-Emp Comp Retire'!#REF!</f>
        <v>#REF!</v>
      </c>
      <c r="W43" s="194" t="e">
        <f>+'3. Owner-Emp 2020 Comp Wages'!#REF!+'5. Owner-Emp Comp Health'!#REF!+'6. Owner-Emp Comp Retire'!#REF!</f>
        <v>#REF!</v>
      </c>
      <c r="X43" s="194" t="e">
        <f>+'3. Owner-Emp 2020 Comp Wages'!#REF!+'5. Owner-Emp Comp Health'!#REF!+'6. Owner-Emp Comp Retire'!#REF!</f>
        <v>#REF!</v>
      </c>
      <c r="Y43" s="194" t="e">
        <f>+'3. Owner-Emp 2020 Comp Wages'!#REF!+'5. Owner-Emp Comp Health'!#REF!+'6. Owner-Emp Comp Retire'!#REF!</f>
        <v>#REF!</v>
      </c>
      <c r="Z43" s="194" t="e">
        <f>+'3. Owner-Emp 2020 Comp Wages'!#REF!+'5. Owner-Emp Comp Health'!#REF!+'6. Owner-Emp Comp Retire'!#REF!</f>
        <v>#REF!</v>
      </c>
      <c r="AA43" s="194" t="e">
        <f>+'3. Owner-Emp 2020 Comp Wages'!#REF!+'5. Owner-Emp Comp Health'!#REF!+'6. Owner-Emp Comp Retire'!#REF!</f>
        <v>#REF!</v>
      </c>
      <c r="AB43" s="194"/>
      <c r="AC43" s="187" t="e">
        <f t="shared" si="4"/>
        <v>#REF!</v>
      </c>
      <c r="AD43" s="187" t="e">
        <f t="shared" si="5"/>
        <v>#REF!</v>
      </c>
      <c r="AE43" s="194" t="e">
        <f>+'3. Owner-Emp 2020 Comp Wages'!#REF!</f>
        <v>#REF!</v>
      </c>
      <c r="AF43" s="187" t="e">
        <f t="shared" si="6"/>
        <v>#REF!</v>
      </c>
    </row>
    <row r="44" spans="1:32" x14ac:dyDescent="0.25">
      <c r="A44" s="188">
        <f t="shared" si="2"/>
        <v>34</v>
      </c>
      <c r="B44" s="191" t="e">
        <f>IF('3. Owner-Emp 2020 Comp Wages'!#REF!=0," ",'3. Owner-Emp 2020 Comp Wages'!#REF!)</f>
        <v>#REF!</v>
      </c>
      <c r="C44" s="203" t="e">
        <f>IF('3. Owner-Emp 2020 Comp Wages'!#REF!=0," ",'3. Owner-Emp 2020 Comp Wages'!#REF!)</f>
        <v>#REF!</v>
      </c>
      <c r="D44" s="194" t="e">
        <f>+'3. Owner-Emp 2020 Comp Wages'!#REF!+'5. Owner-Emp Comp Health'!#REF!+'6. Owner-Emp Comp Retire'!#REF!</f>
        <v>#REF!</v>
      </c>
      <c r="E44" s="194" t="e">
        <f>+'3. Owner-Emp 2020 Comp Wages'!#REF!+'5. Owner-Emp Comp Health'!#REF!+'6. Owner-Emp Comp Retire'!#REF!</f>
        <v>#REF!</v>
      </c>
      <c r="F44" s="194" t="e">
        <f>+'3. Owner-Emp 2020 Comp Wages'!#REF!+'5. Owner-Emp Comp Health'!#REF!+'6. Owner-Emp Comp Retire'!#REF!</f>
        <v>#REF!</v>
      </c>
      <c r="G44" s="194" t="e">
        <f>+'3. Owner-Emp 2020 Comp Wages'!#REF!+'5. Owner-Emp Comp Health'!#REF!+'6. Owner-Emp Comp Retire'!#REF!</f>
        <v>#REF!</v>
      </c>
      <c r="H44" s="194" t="e">
        <f>+'3. Owner-Emp 2020 Comp Wages'!#REF!+'5. Owner-Emp Comp Health'!#REF!+'6. Owner-Emp Comp Retire'!#REF!</f>
        <v>#REF!</v>
      </c>
      <c r="I44" s="194" t="e">
        <f>+'3. Owner-Emp 2020 Comp Wages'!#REF!+'5. Owner-Emp Comp Health'!#REF!+'6. Owner-Emp Comp Retire'!#REF!</f>
        <v>#REF!</v>
      </c>
      <c r="J44" s="194" t="e">
        <f>+'3. Owner-Emp 2020 Comp Wages'!#REF!+'5. Owner-Emp Comp Health'!#REF!+'6. Owner-Emp Comp Retire'!#REF!</f>
        <v>#REF!</v>
      </c>
      <c r="K44" s="194" t="e">
        <f>+'3. Owner-Emp 2020 Comp Wages'!#REF!+'5. Owner-Emp Comp Health'!#REF!+'6. Owner-Emp Comp Retire'!#REF!</f>
        <v>#REF!</v>
      </c>
      <c r="L44" s="194" t="e">
        <f>+'3. Owner-Emp 2020 Comp Wages'!#REF!+'5. Owner-Emp Comp Health'!#REF!+'6. Owner-Emp Comp Retire'!#REF!</f>
        <v>#REF!</v>
      </c>
      <c r="M44" s="194" t="e">
        <f>+'3. Owner-Emp 2020 Comp Wages'!#REF!+'5. Owner-Emp Comp Health'!#REF!+'6. Owner-Emp Comp Retire'!#REF!</f>
        <v>#REF!</v>
      </c>
      <c r="N44" s="194" t="e">
        <f>+'3. Owner-Emp 2020 Comp Wages'!#REF!+'5. Owner-Emp Comp Health'!#REF!+'6. Owner-Emp Comp Retire'!#REF!</f>
        <v>#REF!</v>
      </c>
      <c r="O44" s="194" t="e">
        <f>+'3. Owner-Emp 2020 Comp Wages'!#REF!+'5. Owner-Emp Comp Health'!#REF!+'6. Owner-Emp Comp Retire'!#REF!</f>
        <v>#REF!</v>
      </c>
      <c r="P44" s="194" t="e">
        <f>+'3. Owner-Emp 2020 Comp Wages'!#REF!+'5. Owner-Emp Comp Health'!#REF!+'6. Owner-Emp Comp Retire'!#REF!</f>
        <v>#REF!</v>
      </c>
      <c r="Q44" s="194" t="e">
        <f>+'3. Owner-Emp 2020 Comp Wages'!#REF!+'5. Owner-Emp Comp Health'!#REF!+'6. Owner-Emp Comp Retire'!#REF!</f>
        <v>#REF!</v>
      </c>
      <c r="R44" s="194" t="e">
        <f>+'3. Owner-Emp 2020 Comp Wages'!#REF!+'5. Owner-Emp Comp Health'!#REF!+'6. Owner-Emp Comp Retire'!#REF!</f>
        <v>#REF!</v>
      </c>
      <c r="S44" s="194" t="e">
        <f>+'3. Owner-Emp 2020 Comp Wages'!#REF!+'5. Owner-Emp Comp Health'!#REF!+'6. Owner-Emp Comp Retire'!#REF!</f>
        <v>#REF!</v>
      </c>
      <c r="T44" s="194" t="e">
        <f>+'3. Owner-Emp 2020 Comp Wages'!#REF!+'5. Owner-Emp Comp Health'!#REF!+'6. Owner-Emp Comp Retire'!#REF!</f>
        <v>#REF!</v>
      </c>
      <c r="U44" s="194" t="e">
        <f>+'3. Owner-Emp 2020 Comp Wages'!#REF!+'5. Owner-Emp Comp Health'!#REF!+'6. Owner-Emp Comp Retire'!#REF!</f>
        <v>#REF!</v>
      </c>
      <c r="V44" s="194" t="e">
        <f>+'3. Owner-Emp 2020 Comp Wages'!#REF!+'5. Owner-Emp Comp Health'!#REF!+'6. Owner-Emp Comp Retire'!#REF!</f>
        <v>#REF!</v>
      </c>
      <c r="W44" s="194" t="e">
        <f>+'3. Owner-Emp 2020 Comp Wages'!#REF!+'5. Owner-Emp Comp Health'!#REF!+'6. Owner-Emp Comp Retire'!#REF!</f>
        <v>#REF!</v>
      </c>
      <c r="X44" s="194" t="e">
        <f>+'3. Owner-Emp 2020 Comp Wages'!#REF!+'5. Owner-Emp Comp Health'!#REF!+'6. Owner-Emp Comp Retire'!#REF!</f>
        <v>#REF!</v>
      </c>
      <c r="Y44" s="194" t="e">
        <f>+'3. Owner-Emp 2020 Comp Wages'!#REF!+'5. Owner-Emp Comp Health'!#REF!+'6. Owner-Emp Comp Retire'!#REF!</f>
        <v>#REF!</v>
      </c>
      <c r="Z44" s="194" t="e">
        <f>+'3. Owner-Emp 2020 Comp Wages'!#REF!+'5. Owner-Emp Comp Health'!#REF!+'6. Owner-Emp Comp Retire'!#REF!</f>
        <v>#REF!</v>
      </c>
      <c r="AA44" s="194" t="e">
        <f>+'3. Owner-Emp 2020 Comp Wages'!#REF!+'5. Owner-Emp Comp Health'!#REF!+'6. Owner-Emp Comp Retire'!#REF!</f>
        <v>#REF!</v>
      </c>
      <c r="AB44" s="194"/>
      <c r="AC44" s="187" t="e">
        <f t="shared" si="4"/>
        <v>#REF!</v>
      </c>
      <c r="AD44" s="187" t="e">
        <f t="shared" si="5"/>
        <v>#REF!</v>
      </c>
      <c r="AE44" s="194" t="e">
        <f>+'3. Owner-Emp 2020 Comp Wages'!#REF!</f>
        <v>#REF!</v>
      </c>
      <c r="AF44" s="187" t="e">
        <f t="shared" si="6"/>
        <v>#REF!</v>
      </c>
    </row>
    <row r="45" spans="1:32" x14ac:dyDescent="0.25">
      <c r="A45" s="188">
        <f t="shared" si="2"/>
        <v>35</v>
      </c>
      <c r="B45" s="191" t="e">
        <f>IF('3. Owner-Emp 2020 Comp Wages'!#REF!=0," ",'3. Owner-Emp 2020 Comp Wages'!#REF!)</f>
        <v>#REF!</v>
      </c>
      <c r="C45" s="203" t="e">
        <f>IF('3. Owner-Emp 2020 Comp Wages'!#REF!=0," ",'3. Owner-Emp 2020 Comp Wages'!#REF!)</f>
        <v>#REF!</v>
      </c>
      <c r="D45" s="194" t="e">
        <f>+'3. Owner-Emp 2020 Comp Wages'!#REF!+'5. Owner-Emp Comp Health'!#REF!+'6. Owner-Emp Comp Retire'!#REF!</f>
        <v>#REF!</v>
      </c>
      <c r="E45" s="194" t="e">
        <f>+'3. Owner-Emp 2020 Comp Wages'!#REF!+'5. Owner-Emp Comp Health'!#REF!+'6. Owner-Emp Comp Retire'!#REF!</f>
        <v>#REF!</v>
      </c>
      <c r="F45" s="194" t="e">
        <f>+'3. Owner-Emp 2020 Comp Wages'!#REF!+'5. Owner-Emp Comp Health'!#REF!+'6. Owner-Emp Comp Retire'!#REF!</f>
        <v>#REF!</v>
      </c>
      <c r="G45" s="194" t="e">
        <f>+'3. Owner-Emp 2020 Comp Wages'!#REF!+'5. Owner-Emp Comp Health'!#REF!+'6. Owner-Emp Comp Retire'!#REF!</f>
        <v>#REF!</v>
      </c>
      <c r="H45" s="194" t="e">
        <f>+'3. Owner-Emp 2020 Comp Wages'!#REF!+'5. Owner-Emp Comp Health'!#REF!+'6. Owner-Emp Comp Retire'!#REF!</f>
        <v>#REF!</v>
      </c>
      <c r="I45" s="194" t="e">
        <f>+'3. Owner-Emp 2020 Comp Wages'!#REF!+'5. Owner-Emp Comp Health'!#REF!+'6. Owner-Emp Comp Retire'!#REF!</f>
        <v>#REF!</v>
      </c>
      <c r="J45" s="194" t="e">
        <f>+'3. Owner-Emp 2020 Comp Wages'!#REF!+'5. Owner-Emp Comp Health'!#REF!+'6. Owner-Emp Comp Retire'!#REF!</f>
        <v>#REF!</v>
      </c>
      <c r="K45" s="194" t="e">
        <f>+'3. Owner-Emp 2020 Comp Wages'!#REF!+'5. Owner-Emp Comp Health'!#REF!+'6. Owner-Emp Comp Retire'!#REF!</f>
        <v>#REF!</v>
      </c>
      <c r="L45" s="194" t="e">
        <f>+'3. Owner-Emp 2020 Comp Wages'!#REF!+'5. Owner-Emp Comp Health'!#REF!+'6. Owner-Emp Comp Retire'!#REF!</f>
        <v>#REF!</v>
      </c>
      <c r="M45" s="194" t="e">
        <f>+'3. Owner-Emp 2020 Comp Wages'!#REF!+'5. Owner-Emp Comp Health'!#REF!+'6. Owner-Emp Comp Retire'!#REF!</f>
        <v>#REF!</v>
      </c>
      <c r="N45" s="194" t="e">
        <f>+'3. Owner-Emp 2020 Comp Wages'!#REF!+'5. Owner-Emp Comp Health'!#REF!+'6. Owner-Emp Comp Retire'!#REF!</f>
        <v>#REF!</v>
      </c>
      <c r="O45" s="194" t="e">
        <f>+'3. Owner-Emp 2020 Comp Wages'!#REF!+'5. Owner-Emp Comp Health'!#REF!+'6. Owner-Emp Comp Retire'!#REF!</f>
        <v>#REF!</v>
      </c>
      <c r="P45" s="194" t="e">
        <f>+'3. Owner-Emp 2020 Comp Wages'!#REF!+'5. Owner-Emp Comp Health'!#REF!+'6. Owner-Emp Comp Retire'!#REF!</f>
        <v>#REF!</v>
      </c>
      <c r="Q45" s="194" t="e">
        <f>+'3. Owner-Emp 2020 Comp Wages'!#REF!+'5. Owner-Emp Comp Health'!#REF!+'6. Owner-Emp Comp Retire'!#REF!</f>
        <v>#REF!</v>
      </c>
      <c r="R45" s="194" t="e">
        <f>+'3. Owner-Emp 2020 Comp Wages'!#REF!+'5. Owner-Emp Comp Health'!#REF!+'6. Owner-Emp Comp Retire'!#REF!</f>
        <v>#REF!</v>
      </c>
      <c r="S45" s="194" t="e">
        <f>+'3. Owner-Emp 2020 Comp Wages'!#REF!+'5. Owner-Emp Comp Health'!#REF!+'6. Owner-Emp Comp Retire'!#REF!</f>
        <v>#REF!</v>
      </c>
      <c r="T45" s="194" t="e">
        <f>+'3. Owner-Emp 2020 Comp Wages'!#REF!+'5. Owner-Emp Comp Health'!#REF!+'6. Owner-Emp Comp Retire'!#REF!</f>
        <v>#REF!</v>
      </c>
      <c r="U45" s="194" t="e">
        <f>+'3. Owner-Emp 2020 Comp Wages'!#REF!+'5. Owner-Emp Comp Health'!#REF!+'6. Owner-Emp Comp Retire'!#REF!</f>
        <v>#REF!</v>
      </c>
      <c r="V45" s="194" t="e">
        <f>+'3. Owner-Emp 2020 Comp Wages'!#REF!+'5. Owner-Emp Comp Health'!#REF!+'6. Owner-Emp Comp Retire'!#REF!</f>
        <v>#REF!</v>
      </c>
      <c r="W45" s="194" t="e">
        <f>+'3. Owner-Emp 2020 Comp Wages'!#REF!+'5. Owner-Emp Comp Health'!#REF!+'6. Owner-Emp Comp Retire'!#REF!</f>
        <v>#REF!</v>
      </c>
      <c r="X45" s="194" t="e">
        <f>+'3. Owner-Emp 2020 Comp Wages'!#REF!+'5. Owner-Emp Comp Health'!#REF!+'6. Owner-Emp Comp Retire'!#REF!</f>
        <v>#REF!</v>
      </c>
      <c r="Y45" s="194" t="e">
        <f>+'3. Owner-Emp 2020 Comp Wages'!#REF!+'5. Owner-Emp Comp Health'!#REF!+'6. Owner-Emp Comp Retire'!#REF!</f>
        <v>#REF!</v>
      </c>
      <c r="Z45" s="194" t="e">
        <f>+'3. Owner-Emp 2020 Comp Wages'!#REF!+'5. Owner-Emp Comp Health'!#REF!+'6. Owner-Emp Comp Retire'!#REF!</f>
        <v>#REF!</v>
      </c>
      <c r="AA45" s="194" t="e">
        <f>+'3. Owner-Emp 2020 Comp Wages'!#REF!+'5. Owner-Emp Comp Health'!#REF!+'6. Owner-Emp Comp Retire'!#REF!</f>
        <v>#REF!</v>
      </c>
      <c r="AB45" s="194"/>
      <c r="AC45" s="187" t="e">
        <f t="shared" si="4"/>
        <v>#REF!</v>
      </c>
      <c r="AD45" s="187" t="e">
        <f t="shared" si="5"/>
        <v>#REF!</v>
      </c>
      <c r="AE45" s="194" t="e">
        <f>+'3. Owner-Emp 2020 Comp Wages'!#REF!</f>
        <v>#REF!</v>
      </c>
      <c r="AF45" s="187" t="e">
        <f t="shared" si="6"/>
        <v>#REF!</v>
      </c>
    </row>
    <row r="46" spans="1:32" x14ac:dyDescent="0.25">
      <c r="A46" s="188">
        <f t="shared" si="2"/>
        <v>36</v>
      </c>
      <c r="B46" s="191" t="e">
        <f>IF('3. Owner-Emp 2020 Comp Wages'!#REF!=0," ",'3. Owner-Emp 2020 Comp Wages'!#REF!)</f>
        <v>#REF!</v>
      </c>
      <c r="C46" s="203" t="e">
        <f>IF('3. Owner-Emp 2020 Comp Wages'!#REF!=0," ",'3. Owner-Emp 2020 Comp Wages'!#REF!)</f>
        <v>#REF!</v>
      </c>
      <c r="D46" s="194" t="e">
        <f>+'3. Owner-Emp 2020 Comp Wages'!#REF!+'5. Owner-Emp Comp Health'!#REF!+'6. Owner-Emp Comp Retire'!#REF!</f>
        <v>#REF!</v>
      </c>
      <c r="E46" s="194" t="e">
        <f>+'3. Owner-Emp 2020 Comp Wages'!#REF!+'5. Owner-Emp Comp Health'!#REF!+'6. Owner-Emp Comp Retire'!#REF!</f>
        <v>#REF!</v>
      </c>
      <c r="F46" s="194" t="e">
        <f>+'3. Owner-Emp 2020 Comp Wages'!#REF!+'5. Owner-Emp Comp Health'!#REF!+'6. Owner-Emp Comp Retire'!#REF!</f>
        <v>#REF!</v>
      </c>
      <c r="G46" s="194" t="e">
        <f>+'3. Owner-Emp 2020 Comp Wages'!#REF!+'5. Owner-Emp Comp Health'!#REF!+'6. Owner-Emp Comp Retire'!#REF!</f>
        <v>#REF!</v>
      </c>
      <c r="H46" s="194" t="e">
        <f>+'3. Owner-Emp 2020 Comp Wages'!#REF!+'5. Owner-Emp Comp Health'!#REF!+'6. Owner-Emp Comp Retire'!#REF!</f>
        <v>#REF!</v>
      </c>
      <c r="I46" s="194" t="e">
        <f>+'3. Owner-Emp 2020 Comp Wages'!#REF!+'5. Owner-Emp Comp Health'!#REF!+'6. Owner-Emp Comp Retire'!#REF!</f>
        <v>#REF!</v>
      </c>
      <c r="J46" s="194" t="e">
        <f>+'3. Owner-Emp 2020 Comp Wages'!#REF!+'5. Owner-Emp Comp Health'!#REF!+'6. Owner-Emp Comp Retire'!#REF!</f>
        <v>#REF!</v>
      </c>
      <c r="K46" s="194" t="e">
        <f>+'3. Owner-Emp 2020 Comp Wages'!#REF!+'5. Owner-Emp Comp Health'!#REF!+'6. Owner-Emp Comp Retire'!#REF!</f>
        <v>#REF!</v>
      </c>
      <c r="L46" s="194" t="e">
        <f>+'3. Owner-Emp 2020 Comp Wages'!#REF!+'5. Owner-Emp Comp Health'!#REF!+'6. Owner-Emp Comp Retire'!#REF!</f>
        <v>#REF!</v>
      </c>
      <c r="M46" s="194" t="e">
        <f>+'3. Owner-Emp 2020 Comp Wages'!#REF!+'5. Owner-Emp Comp Health'!#REF!+'6. Owner-Emp Comp Retire'!#REF!</f>
        <v>#REF!</v>
      </c>
      <c r="N46" s="194" t="e">
        <f>+'3. Owner-Emp 2020 Comp Wages'!#REF!+'5. Owner-Emp Comp Health'!#REF!+'6. Owner-Emp Comp Retire'!#REF!</f>
        <v>#REF!</v>
      </c>
      <c r="O46" s="194" t="e">
        <f>+'3. Owner-Emp 2020 Comp Wages'!#REF!+'5. Owner-Emp Comp Health'!#REF!+'6. Owner-Emp Comp Retire'!#REF!</f>
        <v>#REF!</v>
      </c>
      <c r="P46" s="194" t="e">
        <f>+'3. Owner-Emp 2020 Comp Wages'!#REF!+'5. Owner-Emp Comp Health'!#REF!+'6. Owner-Emp Comp Retire'!#REF!</f>
        <v>#REF!</v>
      </c>
      <c r="Q46" s="194" t="e">
        <f>+'3. Owner-Emp 2020 Comp Wages'!#REF!+'5. Owner-Emp Comp Health'!#REF!+'6. Owner-Emp Comp Retire'!#REF!</f>
        <v>#REF!</v>
      </c>
      <c r="R46" s="194" t="e">
        <f>+'3. Owner-Emp 2020 Comp Wages'!#REF!+'5. Owner-Emp Comp Health'!#REF!+'6. Owner-Emp Comp Retire'!#REF!</f>
        <v>#REF!</v>
      </c>
      <c r="S46" s="194" t="e">
        <f>+'3. Owner-Emp 2020 Comp Wages'!#REF!+'5. Owner-Emp Comp Health'!#REF!+'6. Owner-Emp Comp Retire'!#REF!</f>
        <v>#REF!</v>
      </c>
      <c r="T46" s="194" t="e">
        <f>+'3. Owner-Emp 2020 Comp Wages'!#REF!+'5. Owner-Emp Comp Health'!#REF!+'6. Owner-Emp Comp Retire'!#REF!</f>
        <v>#REF!</v>
      </c>
      <c r="U46" s="194" t="e">
        <f>+'3. Owner-Emp 2020 Comp Wages'!#REF!+'5. Owner-Emp Comp Health'!#REF!+'6. Owner-Emp Comp Retire'!#REF!</f>
        <v>#REF!</v>
      </c>
      <c r="V46" s="194" t="e">
        <f>+'3. Owner-Emp 2020 Comp Wages'!#REF!+'5. Owner-Emp Comp Health'!#REF!+'6. Owner-Emp Comp Retire'!#REF!</f>
        <v>#REF!</v>
      </c>
      <c r="W46" s="194" t="e">
        <f>+'3. Owner-Emp 2020 Comp Wages'!#REF!+'5. Owner-Emp Comp Health'!#REF!+'6. Owner-Emp Comp Retire'!#REF!</f>
        <v>#REF!</v>
      </c>
      <c r="X46" s="194" t="e">
        <f>+'3. Owner-Emp 2020 Comp Wages'!#REF!+'5. Owner-Emp Comp Health'!#REF!+'6. Owner-Emp Comp Retire'!#REF!</f>
        <v>#REF!</v>
      </c>
      <c r="Y46" s="194" t="e">
        <f>+'3. Owner-Emp 2020 Comp Wages'!#REF!+'5. Owner-Emp Comp Health'!#REF!+'6. Owner-Emp Comp Retire'!#REF!</f>
        <v>#REF!</v>
      </c>
      <c r="Z46" s="194" t="e">
        <f>+'3. Owner-Emp 2020 Comp Wages'!#REF!+'5. Owner-Emp Comp Health'!#REF!+'6. Owner-Emp Comp Retire'!#REF!</f>
        <v>#REF!</v>
      </c>
      <c r="AA46" s="194" t="e">
        <f>+'3. Owner-Emp 2020 Comp Wages'!#REF!+'5. Owner-Emp Comp Health'!#REF!+'6. Owner-Emp Comp Retire'!#REF!</f>
        <v>#REF!</v>
      </c>
      <c r="AB46" s="194"/>
      <c r="AC46" s="187" t="e">
        <f t="shared" si="4"/>
        <v>#REF!</v>
      </c>
      <c r="AD46" s="187" t="e">
        <f t="shared" si="5"/>
        <v>#REF!</v>
      </c>
      <c r="AE46" s="194" t="e">
        <f>+'3. Owner-Emp 2020 Comp Wages'!#REF!</f>
        <v>#REF!</v>
      </c>
      <c r="AF46" s="187" t="e">
        <f t="shared" si="6"/>
        <v>#REF!</v>
      </c>
    </row>
    <row r="47" spans="1:32" x14ac:dyDescent="0.25">
      <c r="A47" s="188">
        <f t="shared" si="2"/>
        <v>37</v>
      </c>
      <c r="B47" s="191" t="e">
        <f>IF('3. Owner-Emp 2020 Comp Wages'!#REF!=0," ",'3. Owner-Emp 2020 Comp Wages'!#REF!)</f>
        <v>#REF!</v>
      </c>
      <c r="C47" s="203" t="e">
        <f>IF('3. Owner-Emp 2020 Comp Wages'!#REF!=0," ",'3. Owner-Emp 2020 Comp Wages'!#REF!)</f>
        <v>#REF!</v>
      </c>
      <c r="D47" s="194" t="e">
        <f>+'3. Owner-Emp 2020 Comp Wages'!#REF!+'5. Owner-Emp Comp Health'!#REF!+'6. Owner-Emp Comp Retire'!#REF!</f>
        <v>#REF!</v>
      </c>
      <c r="E47" s="194" t="e">
        <f>+'3. Owner-Emp 2020 Comp Wages'!#REF!+'5. Owner-Emp Comp Health'!#REF!+'6. Owner-Emp Comp Retire'!#REF!</f>
        <v>#REF!</v>
      </c>
      <c r="F47" s="194" t="e">
        <f>+'3. Owner-Emp 2020 Comp Wages'!#REF!+'5. Owner-Emp Comp Health'!#REF!+'6. Owner-Emp Comp Retire'!#REF!</f>
        <v>#REF!</v>
      </c>
      <c r="G47" s="194" t="e">
        <f>+'3. Owner-Emp 2020 Comp Wages'!#REF!+'5. Owner-Emp Comp Health'!#REF!+'6. Owner-Emp Comp Retire'!#REF!</f>
        <v>#REF!</v>
      </c>
      <c r="H47" s="194" t="e">
        <f>+'3. Owner-Emp 2020 Comp Wages'!#REF!+'5. Owner-Emp Comp Health'!#REF!+'6. Owner-Emp Comp Retire'!#REF!</f>
        <v>#REF!</v>
      </c>
      <c r="I47" s="194" t="e">
        <f>+'3. Owner-Emp 2020 Comp Wages'!#REF!+'5. Owner-Emp Comp Health'!#REF!+'6. Owner-Emp Comp Retire'!#REF!</f>
        <v>#REF!</v>
      </c>
      <c r="J47" s="194" t="e">
        <f>+'3. Owner-Emp 2020 Comp Wages'!#REF!+'5. Owner-Emp Comp Health'!#REF!+'6. Owner-Emp Comp Retire'!#REF!</f>
        <v>#REF!</v>
      </c>
      <c r="K47" s="194" t="e">
        <f>+'3. Owner-Emp 2020 Comp Wages'!#REF!+'5. Owner-Emp Comp Health'!#REF!+'6. Owner-Emp Comp Retire'!#REF!</f>
        <v>#REF!</v>
      </c>
      <c r="L47" s="194" t="e">
        <f>+'3. Owner-Emp 2020 Comp Wages'!#REF!+'5. Owner-Emp Comp Health'!#REF!+'6. Owner-Emp Comp Retire'!#REF!</f>
        <v>#REF!</v>
      </c>
      <c r="M47" s="194" t="e">
        <f>+'3. Owner-Emp 2020 Comp Wages'!#REF!+'5. Owner-Emp Comp Health'!#REF!+'6. Owner-Emp Comp Retire'!#REF!</f>
        <v>#REF!</v>
      </c>
      <c r="N47" s="194" t="e">
        <f>+'3. Owner-Emp 2020 Comp Wages'!#REF!+'5. Owner-Emp Comp Health'!#REF!+'6. Owner-Emp Comp Retire'!#REF!</f>
        <v>#REF!</v>
      </c>
      <c r="O47" s="194" t="e">
        <f>+'3. Owner-Emp 2020 Comp Wages'!#REF!+'5. Owner-Emp Comp Health'!#REF!+'6. Owner-Emp Comp Retire'!#REF!</f>
        <v>#REF!</v>
      </c>
      <c r="P47" s="194" t="e">
        <f>+'3. Owner-Emp 2020 Comp Wages'!#REF!+'5. Owner-Emp Comp Health'!#REF!+'6. Owner-Emp Comp Retire'!#REF!</f>
        <v>#REF!</v>
      </c>
      <c r="Q47" s="194" t="e">
        <f>+'3. Owner-Emp 2020 Comp Wages'!#REF!+'5. Owner-Emp Comp Health'!#REF!+'6. Owner-Emp Comp Retire'!#REF!</f>
        <v>#REF!</v>
      </c>
      <c r="R47" s="194" t="e">
        <f>+'3. Owner-Emp 2020 Comp Wages'!#REF!+'5. Owner-Emp Comp Health'!#REF!+'6. Owner-Emp Comp Retire'!#REF!</f>
        <v>#REF!</v>
      </c>
      <c r="S47" s="194" t="e">
        <f>+'3. Owner-Emp 2020 Comp Wages'!#REF!+'5. Owner-Emp Comp Health'!#REF!+'6. Owner-Emp Comp Retire'!#REF!</f>
        <v>#REF!</v>
      </c>
      <c r="T47" s="194" t="e">
        <f>+'3. Owner-Emp 2020 Comp Wages'!#REF!+'5. Owner-Emp Comp Health'!#REF!+'6. Owner-Emp Comp Retire'!#REF!</f>
        <v>#REF!</v>
      </c>
      <c r="U47" s="194" t="e">
        <f>+'3. Owner-Emp 2020 Comp Wages'!#REF!+'5. Owner-Emp Comp Health'!#REF!+'6. Owner-Emp Comp Retire'!#REF!</f>
        <v>#REF!</v>
      </c>
      <c r="V47" s="194" t="e">
        <f>+'3. Owner-Emp 2020 Comp Wages'!#REF!+'5. Owner-Emp Comp Health'!#REF!+'6. Owner-Emp Comp Retire'!#REF!</f>
        <v>#REF!</v>
      </c>
      <c r="W47" s="194" t="e">
        <f>+'3. Owner-Emp 2020 Comp Wages'!#REF!+'5. Owner-Emp Comp Health'!#REF!+'6. Owner-Emp Comp Retire'!#REF!</f>
        <v>#REF!</v>
      </c>
      <c r="X47" s="194" t="e">
        <f>+'3. Owner-Emp 2020 Comp Wages'!#REF!+'5. Owner-Emp Comp Health'!#REF!+'6. Owner-Emp Comp Retire'!#REF!</f>
        <v>#REF!</v>
      </c>
      <c r="Y47" s="194" t="e">
        <f>+'3. Owner-Emp 2020 Comp Wages'!#REF!+'5. Owner-Emp Comp Health'!#REF!+'6. Owner-Emp Comp Retire'!#REF!</f>
        <v>#REF!</v>
      </c>
      <c r="Z47" s="194" t="e">
        <f>+'3. Owner-Emp 2020 Comp Wages'!#REF!+'5. Owner-Emp Comp Health'!#REF!+'6. Owner-Emp Comp Retire'!#REF!</f>
        <v>#REF!</v>
      </c>
      <c r="AA47" s="194" t="e">
        <f>+'3. Owner-Emp 2020 Comp Wages'!#REF!+'5. Owner-Emp Comp Health'!#REF!+'6. Owner-Emp Comp Retire'!#REF!</f>
        <v>#REF!</v>
      </c>
      <c r="AB47" s="194"/>
      <c r="AC47" s="187" t="e">
        <f t="shared" si="4"/>
        <v>#REF!</v>
      </c>
      <c r="AD47" s="187" t="e">
        <f t="shared" si="5"/>
        <v>#REF!</v>
      </c>
      <c r="AE47" s="194" t="e">
        <f>+'3. Owner-Emp 2020 Comp Wages'!#REF!</f>
        <v>#REF!</v>
      </c>
      <c r="AF47" s="187" t="e">
        <f t="shared" si="6"/>
        <v>#REF!</v>
      </c>
    </row>
    <row r="48" spans="1:32" x14ac:dyDescent="0.25">
      <c r="A48" s="188">
        <f t="shared" si="2"/>
        <v>38</v>
      </c>
      <c r="B48" s="191" t="e">
        <f>IF('3. Owner-Emp 2020 Comp Wages'!#REF!=0," ",'3. Owner-Emp 2020 Comp Wages'!#REF!)</f>
        <v>#REF!</v>
      </c>
      <c r="C48" s="203" t="e">
        <f>IF('3. Owner-Emp 2020 Comp Wages'!#REF!=0," ",'3. Owner-Emp 2020 Comp Wages'!#REF!)</f>
        <v>#REF!</v>
      </c>
      <c r="D48" s="194" t="e">
        <f>+'3. Owner-Emp 2020 Comp Wages'!#REF!+'5. Owner-Emp Comp Health'!#REF!+'6. Owner-Emp Comp Retire'!#REF!</f>
        <v>#REF!</v>
      </c>
      <c r="E48" s="194" t="e">
        <f>+'3. Owner-Emp 2020 Comp Wages'!#REF!+'5. Owner-Emp Comp Health'!#REF!+'6. Owner-Emp Comp Retire'!#REF!</f>
        <v>#REF!</v>
      </c>
      <c r="F48" s="194" t="e">
        <f>+'3. Owner-Emp 2020 Comp Wages'!#REF!+'5. Owner-Emp Comp Health'!#REF!+'6. Owner-Emp Comp Retire'!#REF!</f>
        <v>#REF!</v>
      </c>
      <c r="G48" s="194" t="e">
        <f>+'3. Owner-Emp 2020 Comp Wages'!#REF!+'5. Owner-Emp Comp Health'!#REF!+'6. Owner-Emp Comp Retire'!#REF!</f>
        <v>#REF!</v>
      </c>
      <c r="H48" s="194" t="e">
        <f>+'3. Owner-Emp 2020 Comp Wages'!#REF!+'5. Owner-Emp Comp Health'!#REF!+'6. Owner-Emp Comp Retire'!#REF!</f>
        <v>#REF!</v>
      </c>
      <c r="I48" s="194" t="e">
        <f>+'3. Owner-Emp 2020 Comp Wages'!#REF!+'5. Owner-Emp Comp Health'!#REF!+'6. Owner-Emp Comp Retire'!#REF!</f>
        <v>#REF!</v>
      </c>
      <c r="J48" s="194" t="e">
        <f>+'3. Owner-Emp 2020 Comp Wages'!#REF!+'5. Owner-Emp Comp Health'!#REF!+'6. Owner-Emp Comp Retire'!#REF!</f>
        <v>#REF!</v>
      </c>
      <c r="K48" s="194" t="e">
        <f>+'3. Owner-Emp 2020 Comp Wages'!#REF!+'5. Owner-Emp Comp Health'!#REF!+'6. Owner-Emp Comp Retire'!#REF!</f>
        <v>#REF!</v>
      </c>
      <c r="L48" s="194" t="e">
        <f>+'3. Owner-Emp 2020 Comp Wages'!#REF!+'5. Owner-Emp Comp Health'!#REF!+'6. Owner-Emp Comp Retire'!#REF!</f>
        <v>#REF!</v>
      </c>
      <c r="M48" s="194" t="e">
        <f>+'3. Owner-Emp 2020 Comp Wages'!#REF!+'5. Owner-Emp Comp Health'!#REF!+'6. Owner-Emp Comp Retire'!#REF!</f>
        <v>#REF!</v>
      </c>
      <c r="N48" s="194" t="e">
        <f>+'3. Owner-Emp 2020 Comp Wages'!#REF!+'5. Owner-Emp Comp Health'!#REF!+'6. Owner-Emp Comp Retire'!#REF!</f>
        <v>#REF!</v>
      </c>
      <c r="O48" s="194" t="e">
        <f>+'3. Owner-Emp 2020 Comp Wages'!#REF!+'5. Owner-Emp Comp Health'!#REF!+'6. Owner-Emp Comp Retire'!#REF!</f>
        <v>#REF!</v>
      </c>
      <c r="P48" s="194" t="e">
        <f>+'3. Owner-Emp 2020 Comp Wages'!#REF!+'5. Owner-Emp Comp Health'!#REF!+'6. Owner-Emp Comp Retire'!#REF!</f>
        <v>#REF!</v>
      </c>
      <c r="Q48" s="194" t="e">
        <f>+'3. Owner-Emp 2020 Comp Wages'!#REF!+'5. Owner-Emp Comp Health'!#REF!+'6. Owner-Emp Comp Retire'!#REF!</f>
        <v>#REF!</v>
      </c>
      <c r="R48" s="194" t="e">
        <f>+'3. Owner-Emp 2020 Comp Wages'!#REF!+'5. Owner-Emp Comp Health'!#REF!+'6. Owner-Emp Comp Retire'!#REF!</f>
        <v>#REF!</v>
      </c>
      <c r="S48" s="194" t="e">
        <f>+'3. Owner-Emp 2020 Comp Wages'!#REF!+'5. Owner-Emp Comp Health'!#REF!+'6. Owner-Emp Comp Retire'!#REF!</f>
        <v>#REF!</v>
      </c>
      <c r="T48" s="194" t="e">
        <f>+'3. Owner-Emp 2020 Comp Wages'!#REF!+'5. Owner-Emp Comp Health'!#REF!+'6. Owner-Emp Comp Retire'!#REF!</f>
        <v>#REF!</v>
      </c>
      <c r="U48" s="194" t="e">
        <f>+'3. Owner-Emp 2020 Comp Wages'!#REF!+'5. Owner-Emp Comp Health'!#REF!+'6. Owner-Emp Comp Retire'!#REF!</f>
        <v>#REF!</v>
      </c>
      <c r="V48" s="194" t="e">
        <f>+'3. Owner-Emp 2020 Comp Wages'!#REF!+'5. Owner-Emp Comp Health'!#REF!+'6. Owner-Emp Comp Retire'!#REF!</f>
        <v>#REF!</v>
      </c>
      <c r="W48" s="194" t="e">
        <f>+'3. Owner-Emp 2020 Comp Wages'!#REF!+'5. Owner-Emp Comp Health'!#REF!+'6. Owner-Emp Comp Retire'!#REF!</f>
        <v>#REF!</v>
      </c>
      <c r="X48" s="194" t="e">
        <f>+'3. Owner-Emp 2020 Comp Wages'!#REF!+'5. Owner-Emp Comp Health'!#REF!+'6. Owner-Emp Comp Retire'!#REF!</f>
        <v>#REF!</v>
      </c>
      <c r="Y48" s="194" t="e">
        <f>+'3. Owner-Emp 2020 Comp Wages'!#REF!+'5. Owner-Emp Comp Health'!#REF!+'6. Owner-Emp Comp Retire'!#REF!</f>
        <v>#REF!</v>
      </c>
      <c r="Z48" s="194" t="e">
        <f>+'3. Owner-Emp 2020 Comp Wages'!#REF!+'5. Owner-Emp Comp Health'!#REF!+'6. Owner-Emp Comp Retire'!#REF!</f>
        <v>#REF!</v>
      </c>
      <c r="AA48" s="194" t="e">
        <f>+'3. Owner-Emp 2020 Comp Wages'!#REF!+'5. Owner-Emp Comp Health'!#REF!+'6. Owner-Emp Comp Retire'!#REF!</f>
        <v>#REF!</v>
      </c>
      <c r="AB48" s="194"/>
      <c r="AC48" s="187" t="e">
        <f t="shared" si="4"/>
        <v>#REF!</v>
      </c>
      <c r="AD48" s="187" t="e">
        <f t="shared" si="5"/>
        <v>#REF!</v>
      </c>
      <c r="AE48" s="194" t="e">
        <f>+'3. Owner-Emp 2020 Comp Wages'!#REF!</f>
        <v>#REF!</v>
      </c>
      <c r="AF48" s="187" t="e">
        <f t="shared" si="6"/>
        <v>#REF!</v>
      </c>
    </row>
    <row r="49" spans="1:32" x14ac:dyDescent="0.25">
      <c r="A49" s="188">
        <f t="shared" si="2"/>
        <v>39</v>
      </c>
      <c r="B49" s="191" t="e">
        <f>IF('3. Owner-Emp 2020 Comp Wages'!#REF!=0," ",'3. Owner-Emp 2020 Comp Wages'!#REF!)</f>
        <v>#REF!</v>
      </c>
      <c r="C49" s="203" t="e">
        <f>IF('3. Owner-Emp 2020 Comp Wages'!#REF!=0," ",'3. Owner-Emp 2020 Comp Wages'!#REF!)</f>
        <v>#REF!</v>
      </c>
      <c r="D49" s="194" t="e">
        <f>+'3. Owner-Emp 2020 Comp Wages'!#REF!+'5. Owner-Emp Comp Health'!#REF!+'6. Owner-Emp Comp Retire'!#REF!</f>
        <v>#REF!</v>
      </c>
      <c r="E49" s="194" t="e">
        <f>+'3. Owner-Emp 2020 Comp Wages'!#REF!+'5. Owner-Emp Comp Health'!#REF!+'6. Owner-Emp Comp Retire'!#REF!</f>
        <v>#REF!</v>
      </c>
      <c r="F49" s="194" t="e">
        <f>+'3. Owner-Emp 2020 Comp Wages'!#REF!+'5. Owner-Emp Comp Health'!#REF!+'6. Owner-Emp Comp Retire'!#REF!</f>
        <v>#REF!</v>
      </c>
      <c r="G49" s="194" t="e">
        <f>+'3. Owner-Emp 2020 Comp Wages'!#REF!+'5. Owner-Emp Comp Health'!#REF!+'6. Owner-Emp Comp Retire'!#REF!</f>
        <v>#REF!</v>
      </c>
      <c r="H49" s="194" t="e">
        <f>+'3. Owner-Emp 2020 Comp Wages'!#REF!+'5. Owner-Emp Comp Health'!#REF!+'6. Owner-Emp Comp Retire'!#REF!</f>
        <v>#REF!</v>
      </c>
      <c r="I49" s="194" t="e">
        <f>+'3. Owner-Emp 2020 Comp Wages'!#REF!+'5. Owner-Emp Comp Health'!#REF!+'6. Owner-Emp Comp Retire'!#REF!</f>
        <v>#REF!</v>
      </c>
      <c r="J49" s="194" t="e">
        <f>+'3. Owner-Emp 2020 Comp Wages'!#REF!+'5. Owner-Emp Comp Health'!#REF!+'6. Owner-Emp Comp Retire'!#REF!</f>
        <v>#REF!</v>
      </c>
      <c r="K49" s="194" t="e">
        <f>+'3. Owner-Emp 2020 Comp Wages'!#REF!+'5. Owner-Emp Comp Health'!#REF!+'6. Owner-Emp Comp Retire'!#REF!</f>
        <v>#REF!</v>
      </c>
      <c r="L49" s="194" t="e">
        <f>+'3. Owner-Emp 2020 Comp Wages'!#REF!+'5. Owner-Emp Comp Health'!#REF!+'6. Owner-Emp Comp Retire'!#REF!</f>
        <v>#REF!</v>
      </c>
      <c r="M49" s="194" t="e">
        <f>+'3. Owner-Emp 2020 Comp Wages'!#REF!+'5. Owner-Emp Comp Health'!#REF!+'6. Owner-Emp Comp Retire'!#REF!</f>
        <v>#REF!</v>
      </c>
      <c r="N49" s="194" t="e">
        <f>+'3. Owner-Emp 2020 Comp Wages'!#REF!+'5. Owner-Emp Comp Health'!#REF!+'6. Owner-Emp Comp Retire'!#REF!</f>
        <v>#REF!</v>
      </c>
      <c r="O49" s="194" t="e">
        <f>+'3. Owner-Emp 2020 Comp Wages'!#REF!+'5. Owner-Emp Comp Health'!#REF!+'6. Owner-Emp Comp Retire'!#REF!</f>
        <v>#REF!</v>
      </c>
      <c r="P49" s="194" t="e">
        <f>+'3. Owner-Emp 2020 Comp Wages'!#REF!+'5. Owner-Emp Comp Health'!#REF!+'6. Owner-Emp Comp Retire'!#REF!</f>
        <v>#REF!</v>
      </c>
      <c r="Q49" s="194" t="e">
        <f>+'3. Owner-Emp 2020 Comp Wages'!#REF!+'5. Owner-Emp Comp Health'!#REF!+'6. Owner-Emp Comp Retire'!#REF!</f>
        <v>#REF!</v>
      </c>
      <c r="R49" s="194" t="e">
        <f>+'3. Owner-Emp 2020 Comp Wages'!#REF!+'5. Owner-Emp Comp Health'!#REF!+'6. Owner-Emp Comp Retire'!#REF!</f>
        <v>#REF!</v>
      </c>
      <c r="S49" s="194" t="e">
        <f>+'3. Owner-Emp 2020 Comp Wages'!#REF!+'5. Owner-Emp Comp Health'!#REF!+'6. Owner-Emp Comp Retire'!#REF!</f>
        <v>#REF!</v>
      </c>
      <c r="T49" s="194" t="e">
        <f>+'3. Owner-Emp 2020 Comp Wages'!#REF!+'5. Owner-Emp Comp Health'!#REF!+'6. Owner-Emp Comp Retire'!#REF!</f>
        <v>#REF!</v>
      </c>
      <c r="U49" s="194" t="e">
        <f>+'3. Owner-Emp 2020 Comp Wages'!#REF!+'5. Owner-Emp Comp Health'!#REF!+'6. Owner-Emp Comp Retire'!#REF!</f>
        <v>#REF!</v>
      </c>
      <c r="V49" s="194" t="e">
        <f>+'3. Owner-Emp 2020 Comp Wages'!#REF!+'5. Owner-Emp Comp Health'!#REF!+'6. Owner-Emp Comp Retire'!#REF!</f>
        <v>#REF!</v>
      </c>
      <c r="W49" s="194" t="e">
        <f>+'3. Owner-Emp 2020 Comp Wages'!#REF!+'5. Owner-Emp Comp Health'!#REF!+'6. Owner-Emp Comp Retire'!#REF!</f>
        <v>#REF!</v>
      </c>
      <c r="X49" s="194" t="e">
        <f>+'3. Owner-Emp 2020 Comp Wages'!#REF!+'5. Owner-Emp Comp Health'!#REF!+'6. Owner-Emp Comp Retire'!#REF!</f>
        <v>#REF!</v>
      </c>
      <c r="Y49" s="194" t="e">
        <f>+'3. Owner-Emp 2020 Comp Wages'!#REF!+'5. Owner-Emp Comp Health'!#REF!+'6. Owner-Emp Comp Retire'!#REF!</f>
        <v>#REF!</v>
      </c>
      <c r="Z49" s="194" t="e">
        <f>+'3. Owner-Emp 2020 Comp Wages'!#REF!+'5. Owner-Emp Comp Health'!#REF!+'6. Owner-Emp Comp Retire'!#REF!</f>
        <v>#REF!</v>
      </c>
      <c r="AA49" s="194" t="e">
        <f>+'3. Owner-Emp 2020 Comp Wages'!#REF!+'5. Owner-Emp Comp Health'!#REF!+'6. Owner-Emp Comp Retire'!#REF!</f>
        <v>#REF!</v>
      </c>
      <c r="AB49" s="194"/>
      <c r="AC49" s="187" t="e">
        <f t="shared" si="4"/>
        <v>#REF!</v>
      </c>
      <c r="AD49" s="187" t="e">
        <f t="shared" si="5"/>
        <v>#REF!</v>
      </c>
      <c r="AE49" s="194" t="e">
        <f>+'3. Owner-Emp 2020 Comp Wages'!#REF!</f>
        <v>#REF!</v>
      </c>
      <c r="AF49" s="187" t="e">
        <f t="shared" si="6"/>
        <v>#REF!</v>
      </c>
    </row>
    <row r="50" spans="1:32" x14ac:dyDescent="0.25">
      <c r="A50" s="188">
        <f t="shared" si="2"/>
        <v>40</v>
      </c>
      <c r="B50" s="191" t="e">
        <f>IF('3. Owner-Emp 2020 Comp Wages'!#REF!=0," ",'3. Owner-Emp 2020 Comp Wages'!#REF!)</f>
        <v>#REF!</v>
      </c>
      <c r="C50" s="203" t="e">
        <f>IF('3. Owner-Emp 2020 Comp Wages'!#REF!=0," ",'3. Owner-Emp 2020 Comp Wages'!#REF!)</f>
        <v>#REF!</v>
      </c>
      <c r="D50" s="194" t="e">
        <f>+'3. Owner-Emp 2020 Comp Wages'!#REF!+'5. Owner-Emp Comp Health'!#REF!+'6. Owner-Emp Comp Retire'!#REF!</f>
        <v>#REF!</v>
      </c>
      <c r="E50" s="194" t="e">
        <f>+'3. Owner-Emp 2020 Comp Wages'!#REF!+'5. Owner-Emp Comp Health'!#REF!+'6. Owner-Emp Comp Retire'!#REF!</f>
        <v>#REF!</v>
      </c>
      <c r="F50" s="194" t="e">
        <f>+'3. Owner-Emp 2020 Comp Wages'!#REF!+'5. Owner-Emp Comp Health'!#REF!+'6. Owner-Emp Comp Retire'!#REF!</f>
        <v>#REF!</v>
      </c>
      <c r="G50" s="194" t="e">
        <f>+'3. Owner-Emp 2020 Comp Wages'!#REF!+'5. Owner-Emp Comp Health'!#REF!+'6. Owner-Emp Comp Retire'!#REF!</f>
        <v>#REF!</v>
      </c>
      <c r="H50" s="194" t="e">
        <f>+'3. Owner-Emp 2020 Comp Wages'!#REF!+'5. Owner-Emp Comp Health'!#REF!+'6. Owner-Emp Comp Retire'!#REF!</f>
        <v>#REF!</v>
      </c>
      <c r="I50" s="194" t="e">
        <f>+'3. Owner-Emp 2020 Comp Wages'!#REF!+'5. Owner-Emp Comp Health'!#REF!+'6. Owner-Emp Comp Retire'!#REF!</f>
        <v>#REF!</v>
      </c>
      <c r="J50" s="194" t="e">
        <f>+'3. Owner-Emp 2020 Comp Wages'!#REF!+'5. Owner-Emp Comp Health'!#REF!+'6. Owner-Emp Comp Retire'!#REF!</f>
        <v>#REF!</v>
      </c>
      <c r="K50" s="194" t="e">
        <f>+'3. Owner-Emp 2020 Comp Wages'!#REF!+'5. Owner-Emp Comp Health'!#REF!+'6. Owner-Emp Comp Retire'!#REF!</f>
        <v>#REF!</v>
      </c>
      <c r="L50" s="194" t="e">
        <f>+'3. Owner-Emp 2020 Comp Wages'!#REF!+'5. Owner-Emp Comp Health'!#REF!+'6. Owner-Emp Comp Retire'!#REF!</f>
        <v>#REF!</v>
      </c>
      <c r="M50" s="194" t="e">
        <f>+'3. Owner-Emp 2020 Comp Wages'!#REF!+'5. Owner-Emp Comp Health'!#REF!+'6. Owner-Emp Comp Retire'!#REF!</f>
        <v>#REF!</v>
      </c>
      <c r="N50" s="194" t="e">
        <f>+'3. Owner-Emp 2020 Comp Wages'!#REF!+'5. Owner-Emp Comp Health'!#REF!+'6. Owner-Emp Comp Retire'!#REF!</f>
        <v>#REF!</v>
      </c>
      <c r="O50" s="194" t="e">
        <f>+'3. Owner-Emp 2020 Comp Wages'!#REF!+'5. Owner-Emp Comp Health'!#REF!+'6. Owner-Emp Comp Retire'!#REF!</f>
        <v>#REF!</v>
      </c>
      <c r="P50" s="194" t="e">
        <f>+'3. Owner-Emp 2020 Comp Wages'!#REF!+'5. Owner-Emp Comp Health'!#REF!+'6. Owner-Emp Comp Retire'!#REF!</f>
        <v>#REF!</v>
      </c>
      <c r="Q50" s="194" t="e">
        <f>+'3. Owner-Emp 2020 Comp Wages'!#REF!+'5. Owner-Emp Comp Health'!#REF!+'6. Owner-Emp Comp Retire'!#REF!</f>
        <v>#REF!</v>
      </c>
      <c r="R50" s="194" t="e">
        <f>+'3. Owner-Emp 2020 Comp Wages'!#REF!+'5. Owner-Emp Comp Health'!#REF!+'6. Owner-Emp Comp Retire'!#REF!</f>
        <v>#REF!</v>
      </c>
      <c r="S50" s="194" t="e">
        <f>+'3. Owner-Emp 2020 Comp Wages'!#REF!+'5. Owner-Emp Comp Health'!#REF!+'6. Owner-Emp Comp Retire'!#REF!</f>
        <v>#REF!</v>
      </c>
      <c r="T50" s="194" t="e">
        <f>+'3. Owner-Emp 2020 Comp Wages'!#REF!+'5. Owner-Emp Comp Health'!#REF!+'6. Owner-Emp Comp Retire'!#REF!</f>
        <v>#REF!</v>
      </c>
      <c r="U50" s="194" t="e">
        <f>+'3. Owner-Emp 2020 Comp Wages'!#REF!+'5. Owner-Emp Comp Health'!#REF!+'6. Owner-Emp Comp Retire'!#REF!</f>
        <v>#REF!</v>
      </c>
      <c r="V50" s="194" t="e">
        <f>+'3. Owner-Emp 2020 Comp Wages'!#REF!+'5. Owner-Emp Comp Health'!#REF!+'6. Owner-Emp Comp Retire'!#REF!</f>
        <v>#REF!</v>
      </c>
      <c r="W50" s="194" t="e">
        <f>+'3. Owner-Emp 2020 Comp Wages'!#REF!+'5. Owner-Emp Comp Health'!#REF!+'6. Owner-Emp Comp Retire'!#REF!</f>
        <v>#REF!</v>
      </c>
      <c r="X50" s="194" t="e">
        <f>+'3. Owner-Emp 2020 Comp Wages'!#REF!+'5. Owner-Emp Comp Health'!#REF!+'6. Owner-Emp Comp Retire'!#REF!</f>
        <v>#REF!</v>
      </c>
      <c r="Y50" s="194" t="e">
        <f>+'3. Owner-Emp 2020 Comp Wages'!#REF!+'5. Owner-Emp Comp Health'!#REF!+'6. Owner-Emp Comp Retire'!#REF!</f>
        <v>#REF!</v>
      </c>
      <c r="Z50" s="194" t="e">
        <f>+'3. Owner-Emp 2020 Comp Wages'!#REF!+'5. Owner-Emp Comp Health'!#REF!+'6. Owner-Emp Comp Retire'!#REF!</f>
        <v>#REF!</v>
      </c>
      <c r="AA50" s="194" t="e">
        <f>+'3. Owner-Emp 2020 Comp Wages'!#REF!+'5. Owner-Emp Comp Health'!#REF!+'6. Owner-Emp Comp Retire'!#REF!</f>
        <v>#REF!</v>
      </c>
      <c r="AB50" s="194"/>
      <c r="AC50" s="187" t="e">
        <f t="shared" si="4"/>
        <v>#REF!</v>
      </c>
      <c r="AD50" s="187" t="e">
        <f t="shared" si="5"/>
        <v>#REF!</v>
      </c>
      <c r="AE50" s="194" t="e">
        <f>+'3. Owner-Emp 2020 Comp Wages'!#REF!</f>
        <v>#REF!</v>
      </c>
      <c r="AF50" s="187" t="e">
        <f t="shared" si="6"/>
        <v>#REF!</v>
      </c>
    </row>
    <row r="51" spans="1:32" x14ac:dyDescent="0.25">
      <c r="A51" s="188">
        <f t="shared" si="2"/>
        <v>41</v>
      </c>
      <c r="B51" s="191" t="e">
        <f>IF('3. Owner-Emp 2020 Comp Wages'!#REF!=0," ",'3. Owner-Emp 2020 Comp Wages'!#REF!)</f>
        <v>#REF!</v>
      </c>
      <c r="C51" s="203" t="e">
        <f>IF('3. Owner-Emp 2020 Comp Wages'!#REF!=0," ",'3. Owner-Emp 2020 Comp Wages'!#REF!)</f>
        <v>#REF!</v>
      </c>
      <c r="D51" s="194" t="e">
        <f>+'3. Owner-Emp 2020 Comp Wages'!#REF!+'5. Owner-Emp Comp Health'!#REF!+'6. Owner-Emp Comp Retire'!#REF!</f>
        <v>#REF!</v>
      </c>
      <c r="E51" s="194" t="e">
        <f>+'3. Owner-Emp 2020 Comp Wages'!#REF!+'5. Owner-Emp Comp Health'!#REF!+'6. Owner-Emp Comp Retire'!#REF!</f>
        <v>#REF!</v>
      </c>
      <c r="F51" s="194" t="e">
        <f>+'3. Owner-Emp 2020 Comp Wages'!#REF!+'5. Owner-Emp Comp Health'!#REF!+'6. Owner-Emp Comp Retire'!#REF!</f>
        <v>#REF!</v>
      </c>
      <c r="G51" s="194" t="e">
        <f>+'3. Owner-Emp 2020 Comp Wages'!#REF!+'5. Owner-Emp Comp Health'!#REF!+'6. Owner-Emp Comp Retire'!#REF!</f>
        <v>#REF!</v>
      </c>
      <c r="H51" s="194" t="e">
        <f>+'3. Owner-Emp 2020 Comp Wages'!#REF!+'5. Owner-Emp Comp Health'!#REF!+'6. Owner-Emp Comp Retire'!#REF!</f>
        <v>#REF!</v>
      </c>
      <c r="I51" s="194" t="e">
        <f>+'3. Owner-Emp 2020 Comp Wages'!#REF!+'5. Owner-Emp Comp Health'!#REF!+'6. Owner-Emp Comp Retire'!#REF!</f>
        <v>#REF!</v>
      </c>
      <c r="J51" s="194" t="e">
        <f>+'3. Owner-Emp 2020 Comp Wages'!#REF!+'5. Owner-Emp Comp Health'!#REF!+'6. Owner-Emp Comp Retire'!#REF!</f>
        <v>#REF!</v>
      </c>
      <c r="K51" s="194" t="e">
        <f>+'3. Owner-Emp 2020 Comp Wages'!#REF!+'5. Owner-Emp Comp Health'!#REF!+'6. Owner-Emp Comp Retire'!#REF!</f>
        <v>#REF!</v>
      </c>
      <c r="L51" s="194" t="e">
        <f>+'3. Owner-Emp 2020 Comp Wages'!#REF!+'5. Owner-Emp Comp Health'!#REF!+'6. Owner-Emp Comp Retire'!#REF!</f>
        <v>#REF!</v>
      </c>
      <c r="M51" s="194" t="e">
        <f>+'3. Owner-Emp 2020 Comp Wages'!#REF!+'5. Owner-Emp Comp Health'!#REF!+'6. Owner-Emp Comp Retire'!#REF!</f>
        <v>#REF!</v>
      </c>
      <c r="N51" s="194" t="e">
        <f>+'3. Owner-Emp 2020 Comp Wages'!#REF!+'5. Owner-Emp Comp Health'!#REF!+'6. Owner-Emp Comp Retire'!#REF!</f>
        <v>#REF!</v>
      </c>
      <c r="O51" s="194" t="e">
        <f>+'3. Owner-Emp 2020 Comp Wages'!#REF!+'5. Owner-Emp Comp Health'!#REF!+'6. Owner-Emp Comp Retire'!#REF!</f>
        <v>#REF!</v>
      </c>
      <c r="P51" s="194" t="e">
        <f>+'3. Owner-Emp 2020 Comp Wages'!#REF!+'5. Owner-Emp Comp Health'!#REF!+'6. Owner-Emp Comp Retire'!#REF!</f>
        <v>#REF!</v>
      </c>
      <c r="Q51" s="194" t="e">
        <f>+'3. Owner-Emp 2020 Comp Wages'!#REF!+'5. Owner-Emp Comp Health'!#REF!+'6. Owner-Emp Comp Retire'!#REF!</f>
        <v>#REF!</v>
      </c>
      <c r="R51" s="194" t="e">
        <f>+'3. Owner-Emp 2020 Comp Wages'!#REF!+'5. Owner-Emp Comp Health'!#REF!+'6. Owner-Emp Comp Retire'!#REF!</f>
        <v>#REF!</v>
      </c>
      <c r="S51" s="194" t="e">
        <f>+'3. Owner-Emp 2020 Comp Wages'!#REF!+'5. Owner-Emp Comp Health'!#REF!+'6. Owner-Emp Comp Retire'!#REF!</f>
        <v>#REF!</v>
      </c>
      <c r="T51" s="194" t="e">
        <f>+'3. Owner-Emp 2020 Comp Wages'!#REF!+'5. Owner-Emp Comp Health'!#REF!+'6. Owner-Emp Comp Retire'!#REF!</f>
        <v>#REF!</v>
      </c>
      <c r="U51" s="194" t="e">
        <f>+'3. Owner-Emp 2020 Comp Wages'!#REF!+'5. Owner-Emp Comp Health'!#REF!+'6. Owner-Emp Comp Retire'!#REF!</f>
        <v>#REF!</v>
      </c>
      <c r="V51" s="194" t="e">
        <f>+'3. Owner-Emp 2020 Comp Wages'!#REF!+'5. Owner-Emp Comp Health'!#REF!+'6. Owner-Emp Comp Retire'!#REF!</f>
        <v>#REF!</v>
      </c>
      <c r="W51" s="194" t="e">
        <f>+'3. Owner-Emp 2020 Comp Wages'!#REF!+'5. Owner-Emp Comp Health'!#REF!+'6. Owner-Emp Comp Retire'!#REF!</f>
        <v>#REF!</v>
      </c>
      <c r="X51" s="194" t="e">
        <f>+'3. Owner-Emp 2020 Comp Wages'!#REF!+'5. Owner-Emp Comp Health'!#REF!+'6. Owner-Emp Comp Retire'!#REF!</f>
        <v>#REF!</v>
      </c>
      <c r="Y51" s="194" t="e">
        <f>+'3. Owner-Emp 2020 Comp Wages'!#REF!+'5. Owner-Emp Comp Health'!#REF!+'6. Owner-Emp Comp Retire'!#REF!</f>
        <v>#REF!</v>
      </c>
      <c r="Z51" s="194" t="e">
        <f>+'3. Owner-Emp 2020 Comp Wages'!#REF!+'5. Owner-Emp Comp Health'!#REF!+'6. Owner-Emp Comp Retire'!#REF!</f>
        <v>#REF!</v>
      </c>
      <c r="AA51" s="194" t="e">
        <f>+'3. Owner-Emp 2020 Comp Wages'!#REF!+'5. Owner-Emp Comp Health'!#REF!+'6. Owner-Emp Comp Retire'!#REF!</f>
        <v>#REF!</v>
      </c>
      <c r="AB51" s="194"/>
      <c r="AC51" s="187" t="e">
        <f t="shared" si="4"/>
        <v>#REF!</v>
      </c>
      <c r="AD51" s="187" t="e">
        <f t="shared" si="5"/>
        <v>#REF!</v>
      </c>
      <c r="AE51" s="194" t="e">
        <f>+'3. Owner-Emp 2020 Comp Wages'!#REF!</f>
        <v>#REF!</v>
      </c>
      <c r="AF51" s="187" t="e">
        <f t="shared" si="6"/>
        <v>#REF!</v>
      </c>
    </row>
    <row r="52" spans="1:32" x14ac:dyDescent="0.25">
      <c r="A52" s="188">
        <f t="shared" si="2"/>
        <v>42</v>
      </c>
      <c r="B52" s="191" t="e">
        <f>IF('3. Owner-Emp 2020 Comp Wages'!#REF!=0," ",'3. Owner-Emp 2020 Comp Wages'!#REF!)</f>
        <v>#REF!</v>
      </c>
      <c r="C52" s="203" t="e">
        <f>IF('3. Owner-Emp 2020 Comp Wages'!#REF!=0," ",'3. Owner-Emp 2020 Comp Wages'!#REF!)</f>
        <v>#REF!</v>
      </c>
      <c r="D52" s="194" t="e">
        <f>+'3. Owner-Emp 2020 Comp Wages'!#REF!+'5. Owner-Emp Comp Health'!#REF!+'6. Owner-Emp Comp Retire'!#REF!</f>
        <v>#REF!</v>
      </c>
      <c r="E52" s="194" t="e">
        <f>+'3. Owner-Emp 2020 Comp Wages'!#REF!+'5. Owner-Emp Comp Health'!#REF!+'6. Owner-Emp Comp Retire'!#REF!</f>
        <v>#REF!</v>
      </c>
      <c r="F52" s="194" t="e">
        <f>+'3. Owner-Emp 2020 Comp Wages'!#REF!+'5. Owner-Emp Comp Health'!#REF!+'6. Owner-Emp Comp Retire'!#REF!</f>
        <v>#REF!</v>
      </c>
      <c r="G52" s="194" t="e">
        <f>+'3. Owner-Emp 2020 Comp Wages'!#REF!+'5. Owner-Emp Comp Health'!#REF!+'6. Owner-Emp Comp Retire'!#REF!</f>
        <v>#REF!</v>
      </c>
      <c r="H52" s="194" t="e">
        <f>+'3. Owner-Emp 2020 Comp Wages'!#REF!+'5. Owner-Emp Comp Health'!#REF!+'6. Owner-Emp Comp Retire'!#REF!</f>
        <v>#REF!</v>
      </c>
      <c r="I52" s="194" t="e">
        <f>+'3. Owner-Emp 2020 Comp Wages'!#REF!+'5. Owner-Emp Comp Health'!#REF!+'6. Owner-Emp Comp Retire'!#REF!</f>
        <v>#REF!</v>
      </c>
      <c r="J52" s="194" t="e">
        <f>+'3. Owner-Emp 2020 Comp Wages'!#REF!+'5. Owner-Emp Comp Health'!#REF!+'6. Owner-Emp Comp Retire'!#REF!</f>
        <v>#REF!</v>
      </c>
      <c r="K52" s="194" t="e">
        <f>+'3. Owner-Emp 2020 Comp Wages'!#REF!+'5. Owner-Emp Comp Health'!#REF!+'6. Owner-Emp Comp Retire'!#REF!</f>
        <v>#REF!</v>
      </c>
      <c r="L52" s="194" t="e">
        <f>+'3. Owner-Emp 2020 Comp Wages'!#REF!+'5. Owner-Emp Comp Health'!#REF!+'6. Owner-Emp Comp Retire'!#REF!</f>
        <v>#REF!</v>
      </c>
      <c r="M52" s="194" t="e">
        <f>+'3. Owner-Emp 2020 Comp Wages'!#REF!+'5. Owner-Emp Comp Health'!#REF!+'6. Owner-Emp Comp Retire'!#REF!</f>
        <v>#REF!</v>
      </c>
      <c r="N52" s="194" t="e">
        <f>+'3. Owner-Emp 2020 Comp Wages'!#REF!+'5. Owner-Emp Comp Health'!#REF!+'6. Owner-Emp Comp Retire'!#REF!</f>
        <v>#REF!</v>
      </c>
      <c r="O52" s="194" t="e">
        <f>+'3. Owner-Emp 2020 Comp Wages'!#REF!+'5. Owner-Emp Comp Health'!#REF!+'6. Owner-Emp Comp Retire'!#REF!</f>
        <v>#REF!</v>
      </c>
      <c r="P52" s="194" t="e">
        <f>+'3. Owner-Emp 2020 Comp Wages'!#REF!+'5. Owner-Emp Comp Health'!#REF!+'6. Owner-Emp Comp Retire'!#REF!</f>
        <v>#REF!</v>
      </c>
      <c r="Q52" s="194" t="e">
        <f>+'3. Owner-Emp 2020 Comp Wages'!#REF!+'5. Owner-Emp Comp Health'!#REF!+'6. Owner-Emp Comp Retire'!#REF!</f>
        <v>#REF!</v>
      </c>
      <c r="R52" s="194" t="e">
        <f>+'3. Owner-Emp 2020 Comp Wages'!#REF!+'5. Owner-Emp Comp Health'!#REF!+'6. Owner-Emp Comp Retire'!#REF!</f>
        <v>#REF!</v>
      </c>
      <c r="S52" s="194" t="e">
        <f>+'3. Owner-Emp 2020 Comp Wages'!#REF!+'5. Owner-Emp Comp Health'!#REF!+'6. Owner-Emp Comp Retire'!#REF!</f>
        <v>#REF!</v>
      </c>
      <c r="T52" s="194" t="e">
        <f>+'3. Owner-Emp 2020 Comp Wages'!#REF!+'5. Owner-Emp Comp Health'!#REF!+'6. Owner-Emp Comp Retire'!#REF!</f>
        <v>#REF!</v>
      </c>
      <c r="U52" s="194" t="e">
        <f>+'3. Owner-Emp 2020 Comp Wages'!#REF!+'5. Owner-Emp Comp Health'!#REF!+'6. Owner-Emp Comp Retire'!#REF!</f>
        <v>#REF!</v>
      </c>
      <c r="V52" s="194" t="e">
        <f>+'3. Owner-Emp 2020 Comp Wages'!#REF!+'5. Owner-Emp Comp Health'!#REF!+'6. Owner-Emp Comp Retire'!#REF!</f>
        <v>#REF!</v>
      </c>
      <c r="W52" s="194" t="e">
        <f>+'3. Owner-Emp 2020 Comp Wages'!#REF!+'5. Owner-Emp Comp Health'!#REF!+'6. Owner-Emp Comp Retire'!#REF!</f>
        <v>#REF!</v>
      </c>
      <c r="X52" s="194" t="e">
        <f>+'3. Owner-Emp 2020 Comp Wages'!#REF!+'5. Owner-Emp Comp Health'!#REF!+'6. Owner-Emp Comp Retire'!#REF!</f>
        <v>#REF!</v>
      </c>
      <c r="Y52" s="194" t="e">
        <f>+'3. Owner-Emp 2020 Comp Wages'!#REF!+'5. Owner-Emp Comp Health'!#REF!+'6. Owner-Emp Comp Retire'!#REF!</f>
        <v>#REF!</v>
      </c>
      <c r="Z52" s="194" t="e">
        <f>+'3. Owner-Emp 2020 Comp Wages'!#REF!+'5. Owner-Emp Comp Health'!#REF!+'6. Owner-Emp Comp Retire'!#REF!</f>
        <v>#REF!</v>
      </c>
      <c r="AA52" s="194" t="e">
        <f>+'3. Owner-Emp 2020 Comp Wages'!#REF!+'5. Owner-Emp Comp Health'!#REF!+'6. Owner-Emp Comp Retire'!#REF!</f>
        <v>#REF!</v>
      </c>
      <c r="AB52" s="194"/>
      <c r="AC52" s="187" t="e">
        <f t="shared" si="4"/>
        <v>#REF!</v>
      </c>
      <c r="AD52" s="187" t="e">
        <f t="shared" si="5"/>
        <v>#REF!</v>
      </c>
      <c r="AE52" s="194" t="e">
        <f>+'3. Owner-Emp 2020 Comp Wages'!#REF!</f>
        <v>#REF!</v>
      </c>
      <c r="AF52" s="187" t="e">
        <f t="shared" si="6"/>
        <v>#REF!</v>
      </c>
    </row>
    <row r="53" spans="1:32" x14ac:dyDescent="0.25">
      <c r="A53" s="188">
        <f t="shared" si="2"/>
        <v>43</v>
      </c>
      <c r="B53" s="191" t="e">
        <f>IF('3. Owner-Emp 2020 Comp Wages'!#REF!=0," ",'3. Owner-Emp 2020 Comp Wages'!#REF!)</f>
        <v>#REF!</v>
      </c>
      <c r="C53" s="203" t="e">
        <f>IF('3. Owner-Emp 2020 Comp Wages'!#REF!=0," ",'3. Owner-Emp 2020 Comp Wages'!#REF!)</f>
        <v>#REF!</v>
      </c>
      <c r="D53" s="194" t="e">
        <f>+'3. Owner-Emp 2020 Comp Wages'!#REF!+'5. Owner-Emp Comp Health'!#REF!+'6. Owner-Emp Comp Retire'!#REF!</f>
        <v>#REF!</v>
      </c>
      <c r="E53" s="194" t="e">
        <f>+'3. Owner-Emp 2020 Comp Wages'!#REF!+'5. Owner-Emp Comp Health'!#REF!+'6. Owner-Emp Comp Retire'!#REF!</f>
        <v>#REF!</v>
      </c>
      <c r="F53" s="194" t="e">
        <f>+'3. Owner-Emp 2020 Comp Wages'!#REF!+'5. Owner-Emp Comp Health'!#REF!+'6. Owner-Emp Comp Retire'!#REF!</f>
        <v>#REF!</v>
      </c>
      <c r="G53" s="194" t="e">
        <f>+'3. Owner-Emp 2020 Comp Wages'!#REF!+'5. Owner-Emp Comp Health'!#REF!+'6. Owner-Emp Comp Retire'!#REF!</f>
        <v>#REF!</v>
      </c>
      <c r="H53" s="194" t="e">
        <f>+'3. Owner-Emp 2020 Comp Wages'!#REF!+'5. Owner-Emp Comp Health'!#REF!+'6. Owner-Emp Comp Retire'!#REF!</f>
        <v>#REF!</v>
      </c>
      <c r="I53" s="194" t="e">
        <f>+'3. Owner-Emp 2020 Comp Wages'!#REF!+'5. Owner-Emp Comp Health'!#REF!+'6. Owner-Emp Comp Retire'!#REF!</f>
        <v>#REF!</v>
      </c>
      <c r="J53" s="194" t="e">
        <f>+'3. Owner-Emp 2020 Comp Wages'!#REF!+'5. Owner-Emp Comp Health'!#REF!+'6. Owner-Emp Comp Retire'!#REF!</f>
        <v>#REF!</v>
      </c>
      <c r="K53" s="194" t="e">
        <f>+'3. Owner-Emp 2020 Comp Wages'!#REF!+'5. Owner-Emp Comp Health'!#REF!+'6. Owner-Emp Comp Retire'!#REF!</f>
        <v>#REF!</v>
      </c>
      <c r="L53" s="194" t="e">
        <f>+'3. Owner-Emp 2020 Comp Wages'!#REF!+'5. Owner-Emp Comp Health'!#REF!+'6. Owner-Emp Comp Retire'!#REF!</f>
        <v>#REF!</v>
      </c>
      <c r="M53" s="194" t="e">
        <f>+'3. Owner-Emp 2020 Comp Wages'!#REF!+'5. Owner-Emp Comp Health'!#REF!+'6. Owner-Emp Comp Retire'!#REF!</f>
        <v>#REF!</v>
      </c>
      <c r="N53" s="194" t="e">
        <f>+'3. Owner-Emp 2020 Comp Wages'!#REF!+'5. Owner-Emp Comp Health'!#REF!+'6. Owner-Emp Comp Retire'!#REF!</f>
        <v>#REF!</v>
      </c>
      <c r="O53" s="194" t="e">
        <f>+'3. Owner-Emp 2020 Comp Wages'!#REF!+'5. Owner-Emp Comp Health'!#REF!+'6. Owner-Emp Comp Retire'!#REF!</f>
        <v>#REF!</v>
      </c>
      <c r="P53" s="194" t="e">
        <f>+'3. Owner-Emp 2020 Comp Wages'!#REF!+'5. Owner-Emp Comp Health'!#REF!+'6. Owner-Emp Comp Retire'!#REF!</f>
        <v>#REF!</v>
      </c>
      <c r="Q53" s="194" t="e">
        <f>+'3. Owner-Emp 2020 Comp Wages'!#REF!+'5. Owner-Emp Comp Health'!#REF!+'6. Owner-Emp Comp Retire'!#REF!</f>
        <v>#REF!</v>
      </c>
      <c r="R53" s="194" t="e">
        <f>+'3. Owner-Emp 2020 Comp Wages'!#REF!+'5. Owner-Emp Comp Health'!#REF!+'6. Owner-Emp Comp Retire'!#REF!</f>
        <v>#REF!</v>
      </c>
      <c r="S53" s="194" t="e">
        <f>+'3. Owner-Emp 2020 Comp Wages'!#REF!+'5. Owner-Emp Comp Health'!#REF!+'6. Owner-Emp Comp Retire'!#REF!</f>
        <v>#REF!</v>
      </c>
      <c r="T53" s="194" t="e">
        <f>+'3. Owner-Emp 2020 Comp Wages'!#REF!+'5. Owner-Emp Comp Health'!#REF!+'6. Owner-Emp Comp Retire'!#REF!</f>
        <v>#REF!</v>
      </c>
      <c r="U53" s="194" t="e">
        <f>+'3. Owner-Emp 2020 Comp Wages'!#REF!+'5. Owner-Emp Comp Health'!#REF!+'6. Owner-Emp Comp Retire'!#REF!</f>
        <v>#REF!</v>
      </c>
      <c r="V53" s="194" t="e">
        <f>+'3. Owner-Emp 2020 Comp Wages'!#REF!+'5. Owner-Emp Comp Health'!#REF!+'6. Owner-Emp Comp Retire'!#REF!</f>
        <v>#REF!</v>
      </c>
      <c r="W53" s="194" t="e">
        <f>+'3. Owner-Emp 2020 Comp Wages'!#REF!+'5. Owner-Emp Comp Health'!#REF!+'6. Owner-Emp Comp Retire'!#REF!</f>
        <v>#REF!</v>
      </c>
      <c r="X53" s="194" t="e">
        <f>+'3. Owner-Emp 2020 Comp Wages'!#REF!+'5. Owner-Emp Comp Health'!#REF!+'6. Owner-Emp Comp Retire'!#REF!</f>
        <v>#REF!</v>
      </c>
      <c r="Y53" s="194" t="e">
        <f>+'3. Owner-Emp 2020 Comp Wages'!#REF!+'5. Owner-Emp Comp Health'!#REF!+'6. Owner-Emp Comp Retire'!#REF!</f>
        <v>#REF!</v>
      </c>
      <c r="Z53" s="194" t="e">
        <f>+'3. Owner-Emp 2020 Comp Wages'!#REF!+'5. Owner-Emp Comp Health'!#REF!+'6. Owner-Emp Comp Retire'!#REF!</f>
        <v>#REF!</v>
      </c>
      <c r="AA53" s="194" t="e">
        <f>+'3. Owner-Emp 2020 Comp Wages'!#REF!+'5. Owner-Emp Comp Health'!#REF!+'6. Owner-Emp Comp Retire'!#REF!</f>
        <v>#REF!</v>
      </c>
      <c r="AB53" s="194"/>
      <c r="AC53" s="187" t="e">
        <f t="shared" si="4"/>
        <v>#REF!</v>
      </c>
      <c r="AD53" s="187" t="e">
        <f t="shared" si="5"/>
        <v>#REF!</v>
      </c>
      <c r="AE53" s="194" t="e">
        <f>+'3. Owner-Emp 2020 Comp Wages'!#REF!</f>
        <v>#REF!</v>
      </c>
      <c r="AF53" s="187" t="e">
        <f t="shared" si="6"/>
        <v>#REF!</v>
      </c>
    </row>
    <row r="54" spans="1:32" x14ac:dyDescent="0.25">
      <c r="A54" s="188">
        <f t="shared" si="2"/>
        <v>44</v>
      </c>
      <c r="B54" s="191" t="e">
        <f>IF('3. Owner-Emp 2020 Comp Wages'!#REF!=0," ",'3. Owner-Emp 2020 Comp Wages'!#REF!)</f>
        <v>#REF!</v>
      </c>
      <c r="C54" s="203" t="e">
        <f>IF('3. Owner-Emp 2020 Comp Wages'!#REF!=0," ",'3. Owner-Emp 2020 Comp Wages'!#REF!)</f>
        <v>#REF!</v>
      </c>
      <c r="D54" s="194" t="e">
        <f>+'3. Owner-Emp 2020 Comp Wages'!#REF!+'5. Owner-Emp Comp Health'!#REF!+'6. Owner-Emp Comp Retire'!#REF!</f>
        <v>#REF!</v>
      </c>
      <c r="E54" s="194" t="e">
        <f>+'3. Owner-Emp 2020 Comp Wages'!#REF!+'5. Owner-Emp Comp Health'!#REF!+'6. Owner-Emp Comp Retire'!#REF!</f>
        <v>#REF!</v>
      </c>
      <c r="F54" s="194" t="e">
        <f>+'3. Owner-Emp 2020 Comp Wages'!#REF!+'5. Owner-Emp Comp Health'!#REF!+'6. Owner-Emp Comp Retire'!#REF!</f>
        <v>#REF!</v>
      </c>
      <c r="G54" s="194" t="e">
        <f>+'3. Owner-Emp 2020 Comp Wages'!#REF!+'5. Owner-Emp Comp Health'!#REF!+'6. Owner-Emp Comp Retire'!#REF!</f>
        <v>#REF!</v>
      </c>
      <c r="H54" s="194" t="e">
        <f>+'3. Owner-Emp 2020 Comp Wages'!#REF!+'5. Owner-Emp Comp Health'!#REF!+'6. Owner-Emp Comp Retire'!#REF!</f>
        <v>#REF!</v>
      </c>
      <c r="I54" s="194" t="e">
        <f>+'3. Owner-Emp 2020 Comp Wages'!#REF!+'5. Owner-Emp Comp Health'!#REF!+'6. Owner-Emp Comp Retire'!#REF!</f>
        <v>#REF!</v>
      </c>
      <c r="J54" s="194" t="e">
        <f>+'3. Owner-Emp 2020 Comp Wages'!#REF!+'5. Owner-Emp Comp Health'!#REF!+'6. Owner-Emp Comp Retire'!#REF!</f>
        <v>#REF!</v>
      </c>
      <c r="K54" s="194" t="e">
        <f>+'3. Owner-Emp 2020 Comp Wages'!#REF!+'5. Owner-Emp Comp Health'!#REF!+'6. Owner-Emp Comp Retire'!#REF!</f>
        <v>#REF!</v>
      </c>
      <c r="L54" s="194" t="e">
        <f>+'3. Owner-Emp 2020 Comp Wages'!#REF!+'5. Owner-Emp Comp Health'!#REF!+'6. Owner-Emp Comp Retire'!#REF!</f>
        <v>#REF!</v>
      </c>
      <c r="M54" s="194" t="e">
        <f>+'3. Owner-Emp 2020 Comp Wages'!#REF!+'5. Owner-Emp Comp Health'!#REF!+'6. Owner-Emp Comp Retire'!#REF!</f>
        <v>#REF!</v>
      </c>
      <c r="N54" s="194" t="e">
        <f>+'3. Owner-Emp 2020 Comp Wages'!#REF!+'5. Owner-Emp Comp Health'!#REF!+'6. Owner-Emp Comp Retire'!#REF!</f>
        <v>#REF!</v>
      </c>
      <c r="O54" s="194" t="e">
        <f>+'3. Owner-Emp 2020 Comp Wages'!#REF!+'5. Owner-Emp Comp Health'!#REF!+'6. Owner-Emp Comp Retire'!#REF!</f>
        <v>#REF!</v>
      </c>
      <c r="P54" s="194" t="e">
        <f>+'3. Owner-Emp 2020 Comp Wages'!#REF!+'5. Owner-Emp Comp Health'!#REF!+'6. Owner-Emp Comp Retire'!#REF!</f>
        <v>#REF!</v>
      </c>
      <c r="Q54" s="194" t="e">
        <f>+'3. Owner-Emp 2020 Comp Wages'!#REF!+'5. Owner-Emp Comp Health'!#REF!+'6. Owner-Emp Comp Retire'!#REF!</f>
        <v>#REF!</v>
      </c>
      <c r="R54" s="194" t="e">
        <f>+'3. Owner-Emp 2020 Comp Wages'!#REF!+'5. Owner-Emp Comp Health'!#REF!+'6. Owner-Emp Comp Retire'!#REF!</f>
        <v>#REF!</v>
      </c>
      <c r="S54" s="194" t="e">
        <f>+'3. Owner-Emp 2020 Comp Wages'!#REF!+'5. Owner-Emp Comp Health'!#REF!+'6. Owner-Emp Comp Retire'!#REF!</f>
        <v>#REF!</v>
      </c>
      <c r="T54" s="194" t="e">
        <f>+'3. Owner-Emp 2020 Comp Wages'!#REF!+'5. Owner-Emp Comp Health'!#REF!+'6. Owner-Emp Comp Retire'!#REF!</f>
        <v>#REF!</v>
      </c>
      <c r="U54" s="194" t="e">
        <f>+'3. Owner-Emp 2020 Comp Wages'!#REF!+'5. Owner-Emp Comp Health'!#REF!+'6. Owner-Emp Comp Retire'!#REF!</f>
        <v>#REF!</v>
      </c>
      <c r="V54" s="194" t="e">
        <f>+'3. Owner-Emp 2020 Comp Wages'!#REF!+'5. Owner-Emp Comp Health'!#REF!+'6. Owner-Emp Comp Retire'!#REF!</f>
        <v>#REF!</v>
      </c>
      <c r="W54" s="194" t="e">
        <f>+'3. Owner-Emp 2020 Comp Wages'!#REF!+'5. Owner-Emp Comp Health'!#REF!+'6. Owner-Emp Comp Retire'!#REF!</f>
        <v>#REF!</v>
      </c>
      <c r="X54" s="194" t="e">
        <f>+'3. Owner-Emp 2020 Comp Wages'!#REF!+'5. Owner-Emp Comp Health'!#REF!+'6. Owner-Emp Comp Retire'!#REF!</f>
        <v>#REF!</v>
      </c>
      <c r="Y54" s="194" t="e">
        <f>+'3. Owner-Emp 2020 Comp Wages'!#REF!+'5. Owner-Emp Comp Health'!#REF!+'6. Owner-Emp Comp Retire'!#REF!</f>
        <v>#REF!</v>
      </c>
      <c r="Z54" s="194" t="e">
        <f>+'3. Owner-Emp 2020 Comp Wages'!#REF!+'5. Owner-Emp Comp Health'!#REF!+'6. Owner-Emp Comp Retire'!#REF!</f>
        <v>#REF!</v>
      </c>
      <c r="AA54" s="194" t="e">
        <f>+'3. Owner-Emp 2020 Comp Wages'!#REF!+'5. Owner-Emp Comp Health'!#REF!+'6. Owner-Emp Comp Retire'!#REF!</f>
        <v>#REF!</v>
      </c>
      <c r="AB54" s="194"/>
      <c r="AC54" s="187" t="e">
        <f t="shared" si="4"/>
        <v>#REF!</v>
      </c>
      <c r="AD54" s="187" t="e">
        <f t="shared" si="5"/>
        <v>#REF!</v>
      </c>
      <c r="AE54" s="194" t="e">
        <f>+'3. Owner-Emp 2020 Comp Wages'!#REF!</f>
        <v>#REF!</v>
      </c>
      <c r="AF54" s="187" t="e">
        <f t="shared" si="6"/>
        <v>#REF!</v>
      </c>
    </row>
    <row r="55" spans="1:32" x14ac:dyDescent="0.25">
      <c r="A55" s="188">
        <f t="shared" si="2"/>
        <v>45</v>
      </c>
      <c r="B55" s="191" t="e">
        <f>IF('3. Owner-Emp 2020 Comp Wages'!#REF!=0," ",'3. Owner-Emp 2020 Comp Wages'!#REF!)</f>
        <v>#REF!</v>
      </c>
      <c r="C55" s="203" t="e">
        <f>IF('3. Owner-Emp 2020 Comp Wages'!#REF!=0," ",'3. Owner-Emp 2020 Comp Wages'!#REF!)</f>
        <v>#REF!</v>
      </c>
      <c r="D55" s="194" t="e">
        <f>+'3. Owner-Emp 2020 Comp Wages'!#REF!+'5. Owner-Emp Comp Health'!#REF!+'6. Owner-Emp Comp Retire'!#REF!</f>
        <v>#REF!</v>
      </c>
      <c r="E55" s="194" t="e">
        <f>+'3. Owner-Emp 2020 Comp Wages'!#REF!+'5. Owner-Emp Comp Health'!#REF!+'6. Owner-Emp Comp Retire'!#REF!</f>
        <v>#REF!</v>
      </c>
      <c r="F55" s="194" t="e">
        <f>+'3. Owner-Emp 2020 Comp Wages'!#REF!+'5. Owner-Emp Comp Health'!#REF!+'6. Owner-Emp Comp Retire'!#REF!</f>
        <v>#REF!</v>
      </c>
      <c r="G55" s="194" t="e">
        <f>+'3. Owner-Emp 2020 Comp Wages'!#REF!+'5. Owner-Emp Comp Health'!#REF!+'6. Owner-Emp Comp Retire'!#REF!</f>
        <v>#REF!</v>
      </c>
      <c r="H55" s="194" t="e">
        <f>+'3. Owner-Emp 2020 Comp Wages'!#REF!+'5. Owner-Emp Comp Health'!#REF!+'6. Owner-Emp Comp Retire'!#REF!</f>
        <v>#REF!</v>
      </c>
      <c r="I55" s="194" t="e">
        <f>+'3. Owner-Emp 2020 Comp Wages'!#REF!+'5. Owner-Emp Comp Health'!#REF!+'6. Owner-Emp Comp Retire'!#REF!</f>
        <v>#REF!</v>
      </c>
      <c r="J55" s="194" t="e">
        <f>+'3. Owner-Emp 2020 Comp Wages'!#REF!+'5. Owner-Emp Comp Health'!#REF!+'6. Owner-Emp Comp Retire'!#REF!</f>
        <v>#REF!</v>
      </c>
      <c r="K55" s="194" t="e">
        <f>+'3. Owner-Emp 2020 Comp Wages'!#REF!+'5. Owner-Emp Comp Health'!#REF!+'6. Owner-Emp Comp Retire'!#REF!</f>
        <v>#REF!</v>
      </c>
      <c r="L55" s="194" t="e">
        <f>+'3. Owner-Emp 2020 Comp Wages'!#REF!+'5. Owner-Emp Comp Health'!#REF!+'6. Owner-Emp Comp Retire'!#REF!</f>
        <v>#REF!</v>
      </c>
      <c r="M55" s="194" t="e">
        <f>+'3. Owner-Emp 2020 Comp Wages'!#REF!+'5. Owner-Emp Comp Health'!#REF!+'6. Owner-Emp Comp Retire'!#REF!</f>
        <v>#REF!</v>
      </c>
      <c r="N55" s="194" t="e">
        <f>+'3. Owner-Emp 2020 Comp Wages'!#REF!+'5. Owner-Emp Comp Health'!#REF!+'6. Owner-Emp Comp Retire'!#REF!</f>
        <v>#REF!</v>
      </c>
      <c r="O55" s="194" t="e">
        <f>+'3. Owner-Emp 2020 Comp Wages'!#REF!+'5. Owner-Emp Comp Health'!#REF!+'6. Owner-Emp Comp Retire'!#REF!</f>
        <v>#REF!</v>
      </c>
      <c r="P55" s="194" t="e">
        <f>+'3. Owner-Emp 2020 Comp Wages'!#REF!+'5. Owner-Emp Comp Health'!#REF!+'6. Owner-Emp Comp Retire'!#REF!</f>
        <v>#REF!</v>
      </c>
      <c r="Q55" s="194" t="e">
        <f>+'3. Owner-Emp 2020 Comp Wages'!#REF!+'5. Owner-Emp Comp Health'!#REF!+'6. Owner-Emp Comp Retire'!#REF!</f>
        <v>#REF!</v>
      </c>
      <c r="R55" s="194" t="e">
        <f>+'3. Owner-Emp 2020 Comp Wages'!#REF!+'5. Owner-Emp Comp Health'!#REF!+'6. Owner-Emp Comp Retire'!#REF!</f>
        <v>#REF!</v>
      </c>
      <c r="S55" s="194" t="e">
        <f>+'3. Owner-Emp 2020 Comp Wages'!#REF!+'5. Owner-Emp Comp Health'!#REF!+'6. Owner-Emp Comp Retire'!#REF!</f>
        <v>#REF!</v>
      </c>
      <c r="T55" s="194" t="e">
        <f>+'3. Owner-Emp 2020 Comp Wages'!#REF!+'5. Owner-Emp Comp Health'!#REF!+'6. Owner-Emp Comp Retire'!#REF!</f>
        <v>#REF!</v>
      </c>
      <c r="U55" s="194" t="e">
        <f>+'3. Owner-Emp 2020 Comp Wages'!#REF!+'5. Owner-Emp Comp Health'!#REF!+'6. Owner-Emp Comp Retire'!#REF!</f>
        <v>#REF!</v>
      </c>
      <c r="V55" s="194" t="e">
        <f>+'3. Owner-Emp 2020 Comp Wages'!#REF!+'5. Owner-Emp Comp Health'!#REF!+'6. Owner-Emp Comp Retire'!#REF!</f>
        <v>#REF!</v>
      </c>
      <c r="W55" s="194" t="e">
        <f>+'3. Owner-Emp 2020 Comp Wages'!#REF!+'5. Owner-Emp Comp Health'!#REF!+'6. Owner-Emp Comp Retire'!#REF!</f>
        <v>#REF!</v>
      </c>
      <c r="X55" s="194" t="e">
        <f>+'3. Owner-Emp 2020 Comp Wages'!#REF!+'5. Owner-Emp Comp Health'!#REF!+'6. Owner-Emp Comp Retire'!#REF!</f>
        <v>#REF!</v>
      </c>
      <c r="Y55" s="194" t="e">
        <f>+'3. Owner-Emp 2020 Comp Wages'!#REF!+'5. Owner-Emp Comp Health'!#REF!+'6. Owner-Emp Comp Retire'!#REF!</f>
        <v>#REF!</v>
      </c>
      <c r="Z55" s="194" t="e">
        <f>+'3. Owner-Emp 2020 Comp Wages'!#REF!+'5. Owner-Emp Comp Health'!#REF!+'6. Owner-Emp Comp Retire'!#REF!</f>
        <v>#REF!</v>
      </c>
      <c r="AA55" s="194" t="e">
        <f>+'3. Owner-Emp 2020 Comp Wages'!#REF!+'5. Owner-Emp Comp Health'!#REF!+'6. Owner-Emp Comp Retire'!#REF!</f>
        <v>#REF!</v>
      </c>
      <c r="AB55" s="194"/>
      <c r="AC55" s="187" t="e">
        <f t="shared" si="4"/>
        <v>#REF!</v>
      </c>
      <c r="AD55" s="187" t="e">
        <f t="shared" si="5"/>
        <v>#REF!</v>
      </c>
      <c r="AE55" s="194" t="e">
        <f>+'3. Owner-Emp 2020 Comp Wages'!#REF!</f>
        <v>#REF!</v>
      </c>
      <c r="AF55" s="187" t="e">
        <f t="shared" si="6"/>
        <v>#REF!</v>
      </c>
    </row>
    <row r="56" spans="1:32" x14ac:dyDescent="0.25">
      <c r="A56" s="188">
        <f t="shared" si="2"/>
        <v>46</v>
      </c>
      <c r="B56" s="191" t="e">
        <f>IF('3. Owner-Emp 2020 Comp Wages'!#REF!=0," ",'3. Owner-Emp 2020 Comp Wages'!#REF!)</f>
        <v>#REF!</v>
      </c>
      <c r="C56" s="203" t="e">
        <f>IF('3. Owner-Emp 2020 Comp Wages'!#REF!=0," ",'3. Owner-Emp 2020 Comp Wages'!#REF!)</f>
        <v>#REF!</v>
      </c>
      <c r="D56" s="194" t="e">
        <f>+'3. Owner-Emp 2020 Comp Wages'!#REF!+'5. Owner-Emp Comp Health'!#REF!+'6. Owner-Emp Comp Retire'!#REF!</f>
        <v>#REF!</v>
      </c>
      <c r="E56" s="194" t="e">
        <f>+'3. Owner-Emp 2020 Comp Wages'!#REF!+'5. Owner-Emp Comp Health'!#REF!+'6. Owner-Emp Comp Retire'!#REF!</f>
        <v>#REF!</v>
      </c>
      <c r="F56" s="194" t="e">
        <f>+'3. Owner-Emp 2020 Comp Wages'!#REF!+'5. Owner-Emp Comp Health'!#REF!+'6. Owner-Emp Comp Retire'!#REF!</f>
        <v>#REF!</v>
      </c>
      <c r="G56" s="194" t="e">
        <f>+'3. Owner-Emp 2020 Comp Wages'!#REF!+'5. Owner-Emp Comp Health'!#REF!+'6. Owner-Emp Comp Retire'!#REF!</f>
        <v>#REF!</v>
      </c>
      <c r="H56" s="194" t="e">
        <f>+'3. Owner-Emp 2020 Comp Wages'!#REF!+'5. Owner-Emp Comp Health'!#REF!+'6. Owner-Emp Comp Retire'!#REF!</f>
        <v>#REF!</v>
      </c>
      <c r="I56" s="194" t="e">
        <f>+'3. Owner-Emp 2020 Comp Wages'!#REF!+'5. Owner-Emp Comp Health'!#REF!+'6. Owner-Emp Comp Retire'!#REF!</f>
        <v>#REF!</v>
      </c>
      <c r="J56" s="194" t="e">
        <f>+'3. Owner-Emp 2020 Comp Wages'!#REF!+'5. Owner-Emp Comp Health'!#REF!+'6. Owner-Emp Comp Retire'!#REF!</f>
        <v>#REF!</v>
      </c>
      <c r="K56" s="194" t="e">
        <f>+'3. Owner-Emp 2020 Comp Wages'!#REF!+'5. Owner-Emp Comp Health'!#REF!+'6. Owner-Emp Comp Retire'!#REF!</f>
        <v>#REF!</v>
      </c>
      <c r="L56" s="194" t="e">
        <f>+'3. Owner-Emp 2020 Comp Wages'!#REF!+'5. Owner-Emp Comp Health'!#REF!+'6. Owner-Emp Comp Retire'!#REF!</f>
        <v>#REF!</v>
      </c>
      <c r="M56" s="194" t="e">
        <f>+'3. Owner-Emp 2020 Comp Wages'!#REF!+'5. Owner-Emp Comp Health'!#REF!+'6. Owner-Emp Comp Retire'!#REF!</f>
        <v>#REF!</v>
      </c>
      <c r="N56" s="194" t="e">
        <f>+'3. Owner-Emp 2020 Comp Wages'!#REF!+'5. Owner-Emp Comp Health'!#REF!+'6. Owner-Emp Comp Retire'!#REF!</f>
        <v>#REF!</v>
      </c>
      <c r="O56" s="194" t="e">
        <f>+'3. Owner-Emp 2020 Comp Wages'!#REF!+'5. Owner-Emp Comp Health'!#REF!+'6. Owner-Emp Comp Retire'!#REF!</f>
        <v>#REF!</v>
      </c>
      <c r="P56" s="194" t="e">
        <f>+'3. Owner-Emp 2020 Comp Wages'!#REF!+'5. Owner-Emp Comp Health'!#REF!+'6. Owner-Emp Comp Retire'!#REF!</f>
        <v>#REF!</v>
      </c>
      <c r="Q56" s="194" t="e">
        <f>+'3. Owner-Emp 2020 Comp Wages'!#REF!+'5. Owner-Emp Comp Health'!#REF!+'6. Owner-Emp Comp Retire'!#REF!</f>
        <v>#REF!</v>
      </c>
      <c r="R56" s="194" t="e">
        <f>+'3. Owner-Emp 2020 Comp Wages'!#REF!+'5. Owner-Emp Comp Health'!#REF!+'6. Owner-Emp Comp Retire'!#REF!</f>
        <v>#REF!</v>
      </c>
      <c r="S56" s="194" t="e">
        <f>+'3. Owner-Emp 2020 Comp Wages'!#REF!+'5. Owner-Emp Comp Health'!#REF!+'6. Owner-Emp Comp Retire'!#REF!</f>
        <v>#REF!</v>
      </c>
      <c r="T56" s="194" t="e">
        <f>+'3. Owner-Emp 2020 Comp Wages'!#REF!+'5. Owner-Emp Comp Health'!#REF!+'6. Owner-Emp Comp Retire'!#REF!</f>
        <v>#REF!</v>
      </c>
      <c r="U56" s="194" t="e">
        <f>+'3. Owner-Emp 2020 Comp Wages'!#REF!+'5. Owner-Emp Comp Health'!#REF!+'6. Owner-Emp Comp Retire'!#REF!</f>
        <v>#REF!</v>
      </c>
      <c r="V56" s="194" t="e">
        <f>+'3. Owner-Emp 2020 Comp Wages'!#REF!+'5. Owner-Emp Comp Health'!#REF!+'6. Owner-Emp Comp Retire'!#REF!</f>
        <v>#REF!</v>
      </c>
      <c r="W56" s="194" t="e">
        <f>+'3. Owner-Emp 2020 Comp Wages'!#REF!+'5. Owner-Emp Comp Health'!#REF!+'6. Owner-Emp Comp Retire'!#REF!</f>
        <v>#REF!</v>
      </c>
      <c r="X56" s="194" t="e">
        <f>+'3. Owner-Emp 2020 Comp Wages'!#REF!+'5. Owner-Emp Comp Health'!#REF!+'6. Owner-Emp Comp Retire'!#REF!</f>
        <v>#REF!</v>
      </c>
      <c r="Y56" s="194" t="e">
        <f>+'3. Owner-Emp 2020 Comp Wages'!#REF!+'5. Owner-Emp Comp Health'!#REF!+'6. Owner-Emp Comp Retire'!#REF!</f>
        <v>#REF!</v>
      </c>
      <c r="Z56" s="194" t="e">
        <f>+'3. Owner-Emp 2020 Comp Wages'!#REF!+'5. Owner-Emp Comp Health'!#REF!+'6. Owner-Emp Comp Retire'!#REF!</f>
        <v>#REF!</v>
      </c>
      <c r="AA56" s="194" t="e">
        <f>+'3. Owner-Emp 2020 Comp Wages'!#REF!+'5. Owner-Emp Comp Health'!#REF!+'6. Owner-Emp Comp Retire'!#REF!</f>
        <v>#REF!</v>
      </c>
      <c r="AB56" s="194"/>
      <c r="AC56" s="187" t="e">
        <f t="shared" si="4"/>
        <v>#REF!</v>
      </c>
      <c r="AD56" s="187" t="e">
        <f t="shared" si="5"/>
        <v>#REF!</v>
      </c>
      <c r="AE56" s="194" t="e">
        <f>+'3. Owner-Emp 2020 Comp Wages'!#REF!</f>
        <v>#REF!</v>
      </c>
      <c r="AF56" s="187" t="e">
        <f t="shared" si="6"/>
        <v>#REF!</v>
      </c>
    </row>
    <row r="57" spans="1:32" x14ac:dyDescent="0.25">
      <c r="A57" s="188">
        <f t="shared" si="2"/>
        <v>47</v>
      </c>
      <c r="B57" s="191" t="e">
        <f>IF('3. Owner-Emp 2020 Comp Wages'!#REF!=0," ",'3. Owner-Emp 2020 Comp Wages'!#REF!)</f>
        <v>#REF!</v>
      </c>
      <c r="C57" s="203" t="e">
        <f>IF('3. Owner-Emp 2020 Comp Wages'!#REF!=0," ",'3. Owner-Emp 2020 Comp Wages'!#REF!)</f>
        <v>#REF!</v>
      </c>
      <c r="D57" s="194" t="e">
        <f>+'3. Owner-Emp 2020 Comp Wages'!#REF!+'5. Owner-Emp Comp Health'!#REF!+'6. Owner-Emp Comp Retire'!#REF!</f>
        <v>#REF!</v>
      </c>
      <c r="E57" s="194" t="e">
        <f>+'3. Owner-Emp 2020 Comp Wages'!#REF!+'5. Owner-Emp Comp Health'!#REF!+'6. Owner-Emp Comp Retire'!#REF!</f>
        <v>#REF!</v>
      </c>
      <c r="F57" s="194" t="e">
        <f>+'3. Owner-Emp 2020 Comp Wages'!#REF!+'5. Owner-Emp Comp Health'!#REF!+'6. Owner-Emp Comp Retire'!#REF!</f>
        <v>#REF!</v>
      </c>
      <c r="G57" s="194" t="e">
        <f>+'3. Owner-Emp 2020 Comp Wages'!#REF!+'5. Owner-Emp Comp Health'!#REF!+'6. Owner-Emp Comp Retire'!#REF!</f>
        <v>#REF!</v>
      </c>
      <c r="H57" s="194" t="e">
        <f>+'3. Owner-Emp 2020 Comp Wages'!#REF!+'5. Owner-Emp Comp Health'!#REF!+'6. Owner-Emp Comp Retire'!#REF!</f>
        <v>#REF!</v>
      </c>
      <c r="I57" s="194" t="e">
        <f>+'3. Owner-Emp 2020 Comp Wages'!#REF!+'5. Owner-Emp Comp Health'!#REF!+'6. Owner-Emp Comp Retire'!#REF!</f>
        <v>#REF!</v>
      </c>
      <c r="J57" s="194" t="e">
        <f>+'3. Owner-Emp 2020 Comp Wages'!#REF!+'5. Owner-Emp Comp Health'!#REF!+'6. Owner-Emp Comp Retire'!#REF!</f>
        <v>#REF!</v>
      </c>
      <c r="K57" s="194" t="e">
        <f>+'3. Owner-Emp 2020 Comp Wages'!#REF!+'5. Owner-Emp Comp Health'!#REF!+'6. Owner-Emp Comp Retire'!#REF!</f>
        <v>#REF!</v>
      </c>
      <c r="L57" s="194" t="e">
        <f>+'3. Owner-Emp 2020 Comp Wages'!#REF!+'5. Owner-Emp Comp Health'!#REF!+'6. Owner-Emp Comp Retire'!#REF!</f>
        <v>#REF!</v>
      </c>
      <c r="M57" s="194" t="e">
        <f>+'3. Owner-Emp 2020 Comp Wages'!#REF!+'5. Owner-Emp Comp Health'!#REF!+'6. Owner-Emp Comp Retire'!#REF!</f>
        <v>#REF!</v>
      </c>
      <c r="N57" s="194" t="e">
        <f>+'3. Owner-Emp 2020 Comp Wages'!#REF!+'5. Owner-Emp Comp Health'!#REF!+'6. Owner-Emp Comp Retire'!#REF!</f>
        <v>#REF!</v>
      </c>
      <c r="O57" s="194" t="e">
        <f>+'3. Owner-Emp 2020 Comp Wages'!#REF!+'5. Owner-Emp Comp Health'!#REF!+'6. Owner-Emp Comp Retire'!#REF!</f>
        <v>#REF!</v>
      </c>
      <c r="P57" s="194" t="e">
        <f>+'3. Owner-Emp 2020 Comp Wages'!#REF!+'5. Owner-Emp Comp Health'!#REF!+'6. Owner-Emp Comp Retire'!#REF!</f>
        <v>#REF!</v>
      </c>
      <c r="Q57" s="194" t="e">
        <f>+'3. Owner-Emp 2020 Comp Wages'!#REF!+'5. Owner-Emp Comp Health'!#REF!+'6. Owner-Emp Comp Retire'!#REF!</f>
        <v>#REF!</v>
      </c>
      <c r="R57" s="194" t="e">
        <f>+'3. Owner-Emp 2020 Comp Wages'!#REF!+'5. Owner-Emp Comp Health'!#REF!+'6. Owner-Emp Comp Retire'!#REF!</f>
        <v>#REF!</v>
      </c>
      <c r="S57" s="194" t="e">
        <f>+'3. Owner-Emp 2020 Comp Wages'!#REF!+'5. Owner-Emp Comp Health'!#REF!+'6. Owner-Emp Comp Retire'!#REF!</f>
        <v>#REF!</v>
      </c>
      <c r="T57" s="194" t="e">
        <f>+'3. Owner-Emp 2020 Comp Wages'!#REF!+'5. Owner-Emp Comp Health'!#REF!+'6. Owner-Emp Comp Retire'!#REF!</f>
        <v>#REF!</v>
      </c>
      <c r="U57" s="194" t="e">
        <f>+'3. Owner-Emp 2020 Comp Wages'!#REF!+'5. Owner-Emp Comp Health'!#REF!+'6. Owner-Emp Comp Retire'!#REF!</f>
        <v>#REF!</v>
      </c>
      <c r="V57" s="194" t="e">
        <f>+'3. Owner-Emp 2020 Comp Wages'!#REF!+'5. Owner-Emp Comp Health'!#REF!+'6. Owner-Emp Comp Retire'!#REF!</f>
        <v>#REF!</v>
      </c>
      <c r="W57" s="194" t="e">
        <f>+'3. Owner-Emp 2020 Comp Wages'!#REF!+'5. Owner-Emp Comp Health'!#REF!+'6. Owner-Emp Comp Retire'!#REF!</f>
        <v>#REF!</v>
      </c>
      <c r="X57" s="194" t="e">
        <f>+'3. Owner-Emp 2020 Comp Wages'!#REF!+'5. Owner-Emp Comp Health'!#REF!+'6. Owner-Emp Comp Retire'!#REF!</f>
        <v>#REF!</v>
      </c>
      <c r="Y57" s="194" t="e">
        <f>+'3. Owner-Emp 2020 Comp Wages'!#REF!+'5. Owner-Emp Comp Health'!#REF!+'6. Owner-Emp Comp Retire'!#REF!</f>
        <v>#REF!</v>
      </c>
      <c r="Z57" s="194" t="e">
        <f>+'3. Owner-Emp 2020 Comp Wages'!#REF!+'5. Owner-Emp Comp Health'!#REF!+'6. Owner-Emp Comp Retire'!#REF!</f>
        <v>#REF!</v>
      </c>
      <c r="AA57" s="194" t="e">
        <f>+'3. Owner-Emp 2020 Comp Wages'!#REF!+'5. Owner-Emp Comp Health'!#REF!+'6. Owner-Emp Comp Retire'!#REF!</f>
        <v>#REF!</v>
      </c>
      <c r="AB57" s="194"/>
      <c r="AC57" s="187" t="e">
        <f t="shared" si="4"/>
        <v>#REF!</v>
      </c>
      <c r="AD57" s="187" t="e">
        <f t="shared" si="5"/>
        <v>#REF!</v>
      </c>
      <c r="AE57" s="194" t="e">
        <f>+'3. Owner-Emp 2020 Comp Wages'!#REF!</f>
        <v>#REF!</v>
      </c>
      <c r="AF57" s="187" t="e">
        <f t="shared" si="6"/>
        <v>#REF!</v>
      </c>
    </row>
    <row r="58" spans="1:32" x14ac:dyDescent="0.25">
      <c r="A58" s="188">
        <f t="shared" si="2"/>
        <v>48</v>
      </c>
      <c r="B58" s="191" t="e">
        <f>IF('3. Owner-Emp 2020 Comp Wages'!#REF!=0," ",'3. Owner-Emp 2020 Comp Wages'!#REF!)</f>
        <v>#REF!</v>
      </c>
      <c r="C58" s="203" t="e">
        <f>IF('3. Owner-Emp 2020 Comp Wages'!#REF!=0," ",'3. Owner-Emp 2020 Comp Wages'!#REF!)</f>
        <v>#REF!</v>
      </c>
      <c r="D58" s="194" t="e">
        <f>+'3. Owner-Emp 2020 Comp Wages'!#REF!+'5. Owner-Emp Comp Health'!#REF!+'6. Owner-Emp Comp Retire'!#REF!</f>
        <v>#REF!</v>
      </c>
      <c r="E58" s="194" t="e">
        <f>+'3. Owner-Emp 2020 Comp Wages'!#REF!+'5. Owner-Emp Comp Health'!#REF!+'6. Owner-Emp Comp Retire'!#REF!</f>
        <v>#REF!</v>
      </c>
      <c r="F58" s="194" t="e">
        <f>+'3. Owner-Emp 2020 Comp Wages'!#REF!+'5. Owner-Emp Comp Health'!#REF!+'6. Owner-Emp Comp Retire'!#REF!</f>
        <v>#REF!</v>
      </c>
      <c r="G58" s="194" t="e">
        <f>+'3. Owner-Emp 2020 Comp Wages'!#REF!+'5. Owner-Emp Comp Health'!#REF!+'6. Owner-Emp Comp Retire'!#REF!</f>
        <v>#REF!</v>
      </c>
      <c r="H58" s="194" t="e">
        <f>+'3. Owner-Emp 2020 Comp Wages'!#REF!+'5. Owner-Emp Comp Health'!#REF!+'6. Owner-Emp Comp Retire'!#REF!</f>
        <v>#REF!</v>
      </c>
      <c r="I58" s="194" t="e">
        <f>+'3. Owner-Emp 2020 Comp Wages'!#REF!+'5. Owner-Emp Comp Health'!#REF!+'6. Owner-Emp Comp Retire'!#REF!</f>
        <v>#REF!</v>
      </c>
      <c r="J58" s="194" t="e">
        <f>+'3. Owner-Emp 2020 Comp Wages'!#REF!+'5. Owner-Emp Comp Health'!#REF!+'6. Owner-Emp Comp Retire'!#REF!</f>
        <v>#REF!</v>
      </c>
      <c r="K58" s="194" t="e">
        <f>+'3. Owner-Emp 2020 Comp Wages'!#REF!+'5. Owner-Emp Comp Health'!#REF!+'6. Owner-Emp Comp Retire'!#REF!</f>
        <v>#REF!</v>
      </c>
      <c r="L58" s="194" t="e">
        <f>+'3. Owner-Emp 2020 Comp Wages'!#REF!+'5. Owner-Emp Comp Health'!#REF!+'6. Owner-Emp Comp Retire'!#REF!</f>
        <v>#REF!</v>
      </c>
      <c r="M58" s="194" t="e">
        <f>+'3. Owner-Emp 2020 Comp Wages'!#REF!+'5. Owner-Emp Comp Health'!#REF!+'6. Owner-Emp Comp Retire'!#REF!</f>
        <v>#REF!</v>
      </c>
      <c r="N58" s="194" t="e">
        <f>+'3. Owner-Emp 2020 Comp Wages'!#REF!+'5. Owner-Emp Comp Health'!#REF!+'6. Owner-Emp Comp Retire'!#REF!</f>
        <v>#REF!</v>
      </c>
      <c r="O58" s="194" t="e">
        <f>+'3. Owner-Emp 2020 Comp Wages'!#REF!+'5. Owner-Emp Comp Health'!#REF!+'6. Owner-Emp Comp Retire'!#REF!</f>
        <v>#REF!</v>
      </c>
      <c r="P58" s="194" t="e">
        <f>+'3. Owner-Emp 2020 Comp Wages'!#REF!+'5. Owner-Emp Comp Health'!#REF!+'6. Owner-Emp Comp Retire'!#REF!</f>
        <v>#REF!</v>
      </c>
      <c r="Q58" s="194" t="e">
        <f>+'3. Owner-Emp 2020 Comp Wages'!#REF!+'5. Owner-Emp Comp Health'!#REF!+'6. Owner-Emp Comp Retire'!#REF!</f>
        <v>#REF!</v>
      </c>
      <c r="R58" s="194" t="e">
        <f>+'3. Owner-Emp 2020 Comp Wages'!#REF!+'5. Owner-Emp Comp Health'!#REF!+'6. Owner-Emp Comp Retire'!#REF!</f>
        <v>#REF!</v>
      </c>
      <c r="S58" s="194" t="e">
        <f>+'3. Owner-Emp 2020 Comp Wages'!#REF!+'5. Owner-Emp Comp Health'!#REF!+'6. Owner-Emp Comp Retire'!#REF!</f>
        <v>#REF!</v>
      </c>
      <c r="T58" s="194" t="e">
        <f>+'3. Owner-Emp 2020 Comp Wages'!#REF!+'5. Owner-Emp Comp Health'!#REF!+'6. Owner-Emp Comp Retire'!#REF!</f>
        <v>#REF!</v>
      </c>
      <c r="U58" s="194" t="e">
        <f>+'3. Owner-Emp 2020 Comp Wages'!#REF!+'5. Owner-Emp Comp Health'!#REF!+'6. Owner-Emp Comp Retire'!#REF!</f>
        <v>#REF!</v>
      </c>
      <c r="V58" s="194" t="e">
        <f>+'3. Owner-Emp 2020 Comp Wages'!#REF!+'5. Owner-Emp Comp Health'!#REF!+'6. Owner-Emp Comp Retire'!#REF!</f>
        <v>#REF!</v>
      </c>
      <c r="W58" s="194" t="e">
        <f>+'3. Owner-Emp 2020 Comp Wages'!#REF!+'5. Owner-Emp Comp Health'!#REF!+'6. Owner-Emp Comp Retire'!#REF!</f>
        <v>#REF!</v>
      </c>
      <c r="X58" s="194" t="e">
        <f>+'3. Owner-Emp 2020 Comp Wages'!#REF!+'5. Owner-Emp Comp Health'!#REF!+'6. Owner-Emp Comp Retire'!#REF!</f>
        <v>#REF!</v>
      </c>
      <c r="Y58" s="194" t="e">
        <f>+'3. Owner-Emp 2020 Comp Wages'!#REF!+'5. Owner-Emp Comp Health'!#REF!+'6. Owner-Emp Comp Retire'!#REF!</f>
        <v>#REF!</v>
      </c>
      <c r="Z58" s="194" t="e">
        <f>+'3. Owner-Emp 2020 Comp Wages'!#REF!+'5. Owner-Emp Comp Health'!#REF!+'6. Owner-Emp Comp Retire'!#REF!</f>
        <v>#REF!</v>
      </c>
      <c r="AA58" s="194" t="e">
        <f>+'3. Owner-Emp 2020 Comp Wages'!#REF!+'5. Owner-Emp Comp Health'!#REF!+'6. Owner-Emp Comp Retire'!#REF!</f>
        <v>#REF!</v>
      </c>
      <c r="AB58" s="194"/>
      <c r="AC58" s="187" t="e">
        <f t="shared" si="4"/>
        <v>#REF!</v>
      </c>
      <c r="AD58" s="187" t="e">
        <f t="shared" si="5"/>
        <v>#REF!</v>
      </c>
      <c r="AE58" s="194" t="e">
        <f>+'3. Owner-Emp 2020 Comp Wages'!#REF!</f>
        <v>#REF!</v>
      </c>
      <c r="AF58" s="187" t="e">
        <f t="shared" si="6"/>
        <v>#REF!</v>
      </c>
    </row>
    <row r="59" spans="1:32" x14ac:dyDescent="0.25">
      <c r="A59" s="188">
        <f t="shared" si="2"/>
        <v>49</v>
      </c>
      <c r="B59" s="191" t="e">
        <f>IF('3. Owner-Emp 2020 Comp Wages'!#REF!=0," ",'3. Owner-Emp 2020 Comp Wages'!#REF!)</f>
        <v>#REF!</v>
      </c>
      <c r="C59" s="203" t="e">
        <f>IF('3. Owner-Emp 2020 Comp Wages'!#REF!=0," ",'3. Owner-Emp 2020 Comp Wages'!#REF!)</f>
        <v>#REF!</v>
      </c>
      <c r="D59" s="194" t="e">
        <f>+'3. Owner-Emp 2020 Comp Wages'!#REF!+'5. Owner-Emp Comp Health'!#REF!+'6. Owner-Emp Comp Retire'!#REF!</f>
        <v>#REF!</v>
      </c>
      <c r="E59" s="194" t="e">
        <f>+'3. Owner-Emp 2020 Comp Wages'!#REF!+'5. Owner-Emp Comp Health'!#REF!+'6. Owner-Emp Comp Retire'!#REF!</f>
        <v>#REF!</v>
      </c>
      <c r="F59" s="194" t="e">
        <f>+'3. Owner-Emp 2020 Comp Wages'!#REF!+'5. Owner-Emp Comp Health'!#REF!+'6. Owner-Emp Comp Retire'!#REF!</f>
        <v>#REF!</v>
      </c>
      <c r="G59" s="194" t="e">
        <f>+'3. Owner-Emp 2020 Comp Wages'!#REF!+'5. Owner-Emp Comp Health'!#REF!+'6. Owner-Emp Comp Retire'!#REF!</f>
        <v>#REF!</v>
      </c>
      <c r="H59" s="194" t="e">
        <f>+'3. Owner-Emp 2020 Comp Wages'!#REF!+'5. Owner-Emp Comp Health'!#REF!+'6. Owner-Emp Comp Retire'!#REF!</f>
        <v>#REF!</v>
      </c>
      <c r="I59" s="194" t="e">
        <f>+'3. Owner-Emp 2020 Comp Wages'!#REF!+'5. Owner-Emp Comp Health'!#REF!+'6. Owner-Emp Comp Retire'!#REF!</f>
        <v>#REF!</v>
      </c>
      <c r="J59" s="194" t="e">
        <f>+'3. Owner-Emp 2020 Comp Wages'!#REF!+'5. Owner-Emp Comp Health'!#REF!+'6. Owner-Emp Comp Retire'!#REF!</f>
        <v>#REF!</v>
      </c>
      <c r="K59" s="194" t="e">
        <f>+'3. Owner-Emp 2020 Comp Wages'!#REF!+'5. Owner-Emp Comp Health'!#REF!+'6. Owner-Emp Comp Retire'!#REF!</f>
        <v>#REF!</v>
      </c>
      <c r="L59" s="194" t="e">
        <f>+'3. Owner-Emp 2020 Comp Wages'!#REF!+'5. Owner-Emp Comp Health'!#REF!+'6. Owner-Emp Comp Retire'!#REF!</f>
        <v>#REF!</v>
      </c>
      <c r="M59" s="194" t="e">
        <f>+'3. Owner-Emp 2020 Comp Wages'!#REF!+'5. Owner-Emp Comp Health'!#REF!+'6. Owner-Emp Comp Retire'!#REF!</f>
        <v>#REF!</v>
      </c>
      <c r="N59" s="194" t="e">
        <f>+'3. Owner-Emp 2020 Comp Wages'!#REF!+'5. Owner-Emp Comp Health'!#REF!+'6. Owner-Emp Comp Retire'!#REF!</f>
        <v>#REF!</v>
      </c>
      <c r="O59" s="194" t="e">
        <f>+'3. Owner-Emp 2020 Comp Wages'!#REF!+'5. Owner-Emp Comp Health'!#REF!+'6. Owner-Emp Comp Retire'!#REF!</f>
        <v>#REF!</v>
      </c>
      <c r="P59" s="194" t="e">
        <f>+'3. Owner-Emp 2020 Comp Wages'!#REF!+'5. Owner-Emp Comp Health'!#REF!+'6. Owner-Emp Comp Retire'!#REF!</f>
        <v>#REF!</v>
      </c>
      <c r="Q59" s="194" t="e">
        <f>+'3. Owner-Emp 2020 Comp Wages'!#REF!+'5. Owner-Emp Comp Health'!#REF!+'6. Owner-Emp Comp Retire'!#REF!</f>
        <v>#REF!</v>
      </c>
      <c r="R59" s="194" t="e">
        <f>+'3. Owner-Emp 2020 Comp Wages'!#REF!+'5. Owner-Emp Comp Health'!#REF!+'6. Owner-Emp Comp Retire'!#REF!</f>
        <v>#REF!</v>
      </c>
      <c r="S59" s="194" t="e">
        <f>+'3. Owner-Emp 2020 Comp Wages'!#REF!+'5. Owner-Emp Comp Health'!#REF!+'6. Owner-Emp Comp Retire'!#REF!</f>
        <v>#REF!</v>
      </c>
      <c r="T59" s="194" t="e">
        <f>+'3. Owner-Emp 2020 Comp Wages'!#REF!+'5. Owner-Emp Comp Health'!#REF!+'6. Owner-Emp Comp Retire'!#REF!</f>
        <v>#REF!</v>
      </c>
      <c r="U59" s="194" t="e">
        <f>+'3. Owner-Emp 2020 Comp Wages'!#REF!+'5. Owner-Emp Comp Health'!#REF!+'6. Owner-Emp Comp Retire'!#REF!</f>
        <v>#REF!</v>
      </c>
      <c r="V59" s="194" t="e">
        <f>+'3. Owner-Emp 2020 Comp Wages'!#REF!+'5. Owner-Emp Comp Health'!#REF!+'6. Owner-Emp Comp Retire'!#REF!</f>
        <v>#REF!</v>
      </c>
      <c r="W59" s="194" t="e">
        <f>+'3. Owner-Emp 2020 Comp Wages'!#REF!+'5. Owner-Emp Comp Health'!#REF!+'6. Owner-Emp Comp Retire'!#REF!</f>
        <v>#REF!</v>
      </c>
      <c r="X59" s="194" t="e">
        <f>+'3. Owner-Emp 2020 Comp Wages'!#REF!+'5. Owner-Emp Comp Health'!#REF!+'6. Owner-Emp Comp Retire'!#REF!</f>
        <v>#REF!</v>
      </c>
      <c r="Y59" s="194" t="e">
        <f>+'3. Owner-Emp 2020 Comp Wages'!#REF!+'5. Owner-Emp Comp Health'!#REF!+'6. Owner-Emp Comp Retire'!#REF!</f>
        <v>#REF!</v>
      </c>
      <c r="Z59" s="194" t="e">
        <f>+'3. Owner-Emp 2020 Comp Wages'!#REF!+'5. Owner-Emp Comp Health'!#REF!+'6. Owner-Emp Comp Retire'!#REF!</f>
        <v>#REF!</v>
      </c>
      <c r="AA59" s="194" t="e">
        <f>+'3. Owner-Emp 2020 Comp Wages'!#REF!+'5. Owner-Emp Comp Health'!#REF!+'6. Owner-Emp Comp Retire'!#REF!</f>
        <v>#REF!</v>
      </c>
      <c r="AB59" s="194"/>
      <c r="AC59" s="187" t="e">
        <f t="shared" si="4"/>
        <v>#REF!</v>
      </c>
      <c r="AD59" s="187" t="e">
        <f t="shared" si="5"/>
        <v>#REF!</v>
      </c>
      <c r="AE59" s="194" t="e">
        <f>+'3. Owner-Emp 2020 Comp Wages'!#REF!</f>
        <v>#REF!</v>
      </c>
      <c r="AF59" s="187" t="e">
        <f t="shared" si="6"/>
        <v>#REF!</v>
      </c>
    </row>
    <row r="60" spans="1:32" x14ac:dyDescent="0.25">
      <c r="A60" s="188">
        <f t="shared" si="2"/>
        <v>50</v>
      </c>
      <c r="B60" s="191" t="e">
        <f>IF('3. Owner-Emp 2020 Comp Wages'!#REF!=0," ",'3. Owner-Emp 2020 Comp Wages'!#REF!)</f>
        <v>#REF!</v>
      </c>
      <c r="C60" s="203" t="e">
        <f>IF('3. Owner-Emp 2020 Comp Wages'!#REF!=0," ",'3. Owner-Emp 2020 Comp Wages'!#REF!)</f>
        <v>#REF!</v>
      </c>
      <c r="D60" s="194" t="e">
        <f>+'3. Owner-Emp 2020 Comp Wages'!#REF!+'5. Owner-Emp Comp Health'!#REF!+'6. Owner-Emp Comp Retire'!#REF!</f>
        <v>#REF!</v>
      </c>
      <c r="E60" s="194" t="e">
        <f>+'3. Owner-Emp 2020 Comp Wages'!#REF!+'5. Owner-Emp Comp Health'!#REF!+'6. Owner-Emp Comp Retire'!#REF!</f>
        <v>#REF!</v>
      </c>
      <c r="F60" s="194" t="e">
        <f>+'3. Owner-Emp 2020 Comp Wages'!#REF!+'5. Owner-Emp Comp Health'!#REF!+'6. Owner-Emp Comp Retire'!#REF!</f>
        <v>#REF!</v>
      </c>
      <c r="G60" s="194" t="e">
        <f>+'3. Owner-Emp 2020 Comp Wages'!#REF!+'5. Owner-Emp Comp Health'!#REF!+'6. Owner-Emp Comp Retire'!#REF!</f>
        <v>#REF!</v>
      </c>
      <c r="H60" s="194" t="e">
        <f>+'3. Owner-Emp 2020 Comp Wages'!#REF!+'5. Owner-Emp Comp Health'!#REF!+'6. Owner-Emp Comp Retire'!#REF!</f>
        <v>#REF!</v>
      </c>
      <c r="I60" s="194" t="e">
        <f>+'3. Owner-Emp 2020 Comp Wages'!#REF!+'5. Owner-Emp Comp Health'!#REF!+'6. Owner-Emp Comp Retire'!#REF!</f>
        <v>#REF!</v>
      </c>
      <c r="J60" s="194" t="e">
        <f>+'3. Owner-Emp 2020 Comp Wages'!#REF!+'5. Owner-Emp Comp Health'!#REF!+'6. Owner-Emp Comp Retire'!#REF!</f>
        <v>#REF!</v>
      </c>
      <c r="K60" s="194" t="e">
        <f>+'3. Owner-Emp 2020 Comp Wages'!#REF!+'5. Owner-Emp Comp Health'!#REF!+'6. Owner-Emp Comp Retire'!#REF!</f>
        <v>#REF!</v>
      </c>
      <c r="L60" s="194" t="e">
        <f>+'3. Owner-Emp 2020 Comp Wages'!#REF!+'5. Owner-Emp Comp Health'!#REF!+'6. Owner-Emp Comp Retire'!#REF!</f>
        <v>#REF!</v>
      </c>
      <c r="M60" s="194" t="e">
        <f>+'3. Owner-Emp 2020 Comp Wages'!#REF!+'5. Owner-Emp Comp Health'!#REF!+'6. Owner-Emp Comp Retire'!#REF!</f>
        <v>#REF!</v>
      </c>
      <c r="N60" s="194" t="e">
        <f>+'3. Owner-Emp 2020 Comp Wages'!#REF!+'5. Owner-Emp Comp Health'!#REF!+'6. Owner-Emp Comp Retire'!#REF!</f>
        <v>#REF!</v>
      </c>
      <c r="O60" s="194" t="e">
        <f>+'3. Owner-Emp 2020 Comp Wages'!#REF!+'5. Owner-Emp Comp Health'!#REF!+'6. Owner-Emp Comp Retire'!#REF!</f>
        <v>#REF!</v>
      </c>
      <c r="P60" s="194" t="e">
        <f>+'3. Owner-Emp 2020 Comp Wages'!#REF!+'5. Owner-Emp Comp Health'!#REF!+'6. Owner-Emp Comp Retire'!#REF!</f>
        <v>#REF!</v>
      </c>
      <c r="Q60" s="194" t="e">
        <f>+'3. Owner-Emp 2020 Comp Wages'!#REF!+'5. Owner-Emp Comp Health'!#REF!+'6. Owner-Emp Comp Retire'!#REF!</f>
        <v>#REF!</v>
      </c>
      <c r="R60" s="194" t="e">
        <f>+'3. Owner-Emp 2020 Comp Wages'!#REF!+'5. Owner-Emp Comp Health'!#REF!+'6. Owner-Emp Comp Retire'!#REF!</f>
        <v>#REF!</v>
      </c>
      <c r="S60" s="194" t="e">
        <f>+'3. Owner-Emp 2020 Comp Wages'!#REF!+'5. Owner-Emp Comp Health'!#REF!+'6. Owner-Emp Comp Retire'!#REF!</f>
        <v>#REF!</v>
      </c>
      <c r="T60" s="194" t="e">
        <f>+'3. Owner-Emp 2020 Comp Wages'!#REF!+'5. Owner-Emp Comp Health'!#REF!+'6. Owner-Emp Comp Retire'!#REF!</f>
        <v>#REF!</v>
      </c>
      <c r="U60" s="194" t="e">
        <f>+'3. Owner-Emp 2020 Comp Wages'!#REF!+'5. Owner-Emp Comp Health'!#REF!+'6. Owner-Emp Comp Retire'!#REF!</f>
        <v>#REF!</v>
      </c>
      <c r="V60" s="194" t="e">
        <f>+'3. Owner-Emp 2020 Comp Wages'!#REF!+'5. Owner-Emp Comp Health'!#REF!+'6. Owner-Emp Comp Retire'!#REF!</f>
        <v>#REF!</v>
      </c>
      <c r="W60" s="194" t="e">
        <f>+'3. Owner-Emp 2020 Comp Wages'!#REF!+'5. Owner-Emp Comp Health'!#REF!+'6. Owner-Emp Comp Retire'!#REF!</f>
        <v>#REF!</v>
      </c>
      <c r="X60" s="194" t="e">
        <f>+'3. Owner-Emp 2020 Comp Wages'!#REF!+'5. Owner-Emp Comp Health'!#REF!+'6. Owner-Emp Comp Retire'!#REF!</f>
        <v>#REF!</v>
      </c>
      <c r="Y60" s="194" t="e">
        <f>+'3. Owner-Emp 2020 Comp Wages'!#REF!+'5. Owner-Emp Comp Health'!#REF!+'6. Owner-Emp Comp Retire'!#REF!</f>
        <v>#REF!</v>
      </c>
      <c r="Z60" s="194" t="e">
        <f>+'3. Owner-Emp 2020 Comp Wages'!#REF!+'5. Owner-Emp Comp Health'!#REF!+'6. Owner-Emp Comp Retire'!#REF!</f>
        <v>#REF!</v>
      </c>
      <c r="AA60" s="194" t="e">
        <f>+'3. Owner-Emp 2020 Comp Wages'!#REF!+'5. Owner-Emp Comp Health'!#REF!+'6. Owner-Emp Comp Retire'!#REF!</f>
        <v>#REF!</v>
      </c>
      <c r="AB60" s="194"/>
      <c r="AC60" s="187" t="e">
        <f t="shared" si="4"/>
        <v>#REF!</v>
      </c>
      <c r="AD60" s="187" t="e">
        <f t="shared" si="5"/>
        <v>#REF!</v>
      </c>
      <c r="AE60" s="194" t="e">
        <f>+'3. Owner-Emp 2020 Comp Wages'!#REF!</f>
        <v>#REF!</v>
      </c>
      <c r="AF60" s="187" t="e">
        <f t="shared" si="6"/>
        <v>#REF!</v>
      </c>
    </row>
    <row r="61" spans="1:32" x14ac:dyDescent="0.25">
      <c r="A61" s="188">
        <f t="shared" si="2"/>
        <v>51</v>
      </c>
      <c r="B61" s="191" t="e">
        <f>IF('3. Owner-Emp 2020 Comp Wages'!#REF!=0," ",'3. Owner-Emp 2020 Comp Wages'!#REF!)</f>
        <v>#REF!</v>
      </c>
      <c r="C61" s="203" t="e">
        <f>IF('3. Owner-Emp 2020 Comp Wages'!#REF!=0," ",'3. Owner-Emp 2020 Comp Wages'!#REF!)</f>
        <v>#REF!</v>
      </c>
      <c r="D61" s="194" t="e">
        <f>+'3. Owner-Emp 2020 Comp Wages'!#REF!+'5. Owner-Emp Comp Health'!#REF!+'6. Owner-Emp Comp Retire'!#REF!</f>
        <v>#REF!</v>
      </c>
      <c r="E61" s="194" t="e">
        <f>+'3. Owner-Emp 2020 Comp Wages'!#REF!+'5. Owner-Emp Comp Health'!#REF!+'6. Owner-Emp Comp Retire'!#REF!</f>
        <v>#REF!</v>
      </c>
      <c r="F61" s="194" t="e">
        <f>+'3. Owner-Emp 2020 Comp Wages'!#REF!+'5. Owner-Emp Comp Health'!#REF!+'6. Owner-Emp Comp Retire'!#REF!</f>
        <v>#REF!</v>
      </c>
      <c r="G61" s="194" t="e">
        <f>+'3. Owner-Emp 2020 Comp Wages'!#REF!+'5. Owner-Emp Comp Health'!#REF!+'6. Owner-Emp Comp Retire'!#REF!</f>
        <v>#REF!</v>
      </c>
      <c r="H61" s="194" t="e">
        <f>+'3. Owner-Emp 2020 Comp Wages'!#REF!+'5. Owner-Emp Comp Health'!#REF!+'6. Owner-Emp Comp Retire'!#REF!</f>
        <v>#REF!</v>
      </c>
      <c r="I61" s="194" t="e">
        <f>+'3. Owner-Emp 2020 Comp Wages'!#REF!+'5. Owner-Emp Comp Health'!#REF!+'6. Owner-Emp Comp Retire'!#REF!</f>
        <v>#REF!</v>
      </c>
      <c r="J61" s="194" t="e">
        <f>+'3. Owner-Emp 2020 Comp Wages'!#REF!+'5. Owner-Emp Comp Health'!#REF!+'6. Owner-Emp Comp Retire'!#REF!</f>
        <v>#REF!</v>
      </c>
      <c r="K61" s="194" t="e">
        <f>+'3. Owner-Emp 2020 Comp Wages'!#REF!+'5. Owner-Emp Comp Health'!#REF!+'6. Owner-Emp Comp Retire'!#REF!</f>
        <v>#REF!</v>
      </c>
      <c r="L61" s="194" t="e">
        <f>+'3. Owner-Emp 2020 Comp Wages'!#REF!+'5. Owner-Emp Comp Health'!#REF!+'6. Owner-Emp Comp Retire'!#REF!</f>
        <v>#REF!</v>
      </c>
      <c r="M61" s="194" t="e">
        <f>+'3. Owner-Emp 2020 Comp Wages'!#REF!+'5. Owner-Emp Comp Health'!#REF!+'6. Owner-Emp Comp Retire'!#REF!</f>
        <v>#REF!</v>
      </c>
      <c r="N61" s="194" t="e">
        <f>+'3. Owner-Emp 2020 Comp Wages'!#REF!+'5. Owner-Emp Comp Health'!#REF!+'6. Owner-Emp Comp Retire'!#REF!</f>
        <v>#REF!</v>
      </c>
      <c r="O61" s="194" t="e">
        <f>+'3. Owner-Emp 2020 Comp Wages'!#REF!+'5. Owner-Emp Comp Health'!#REF!+'6. Owner-Emp Comp Retire'!#REF!</f>
        <v>#REF!</v>
      </c>
      <c r="P61" s="194" t="e">
        <f>+'3. Owner-Emp 2020 Comp Wages'!#REF!+'5. Owner-Emp Comp Health'!#REF!+'6. Owner-Emp Comp Retire'!#REF!</f>
        <v>#REF!</v>
      </c>
      <c r="Q61" s="194" t="e">
        <f>+'3. Owner-Emp 2020 Comp Wages'!#REF!+'5. Owner-Emp Comp Health'!#REF!+'6. Owner-Emp Comp Retire'!#REF!</f>
        <v>#REF!</v>
      </c>
      <c r="R61" s="194" t="e">
        <f>+'3. Owner-Emp 2020 Comp Wages'!#REF!+'5. Owner-Emp Comp Health'!#REF!+'6. Owner-Emp Comp Retire'!#REF!</f>
        <v>#REF!</v>
      </c>
      <c r="S61" s="194" t="e">
        <f>+'3. Owner-Emp 2020 Comp Wages'!#REF!+'5. Owner-Emp Comp Health'!#REF!+'6. Owner-Emp Comp Retire'!#REF!</f>
        <v>#REF!</v>
      </c>
      <c r="T61" s="194" t="e">
        <f>+'3. Owner-Emp 2020 Comp Wages'!#REF!+'5. Owner-Emp Comp Health'!#REF!+'6. Owner-Emp Comp Retire'!#REF!</f>
        <v>#REF!</v>
      </c>
      <c r="U61" s="194" t="e">
        <f>+'3. Owner-Emp 2020 Comp Wages'!#REF!+'5. Owner-Emp Comp Health'!#REF!+'6. Owner-Emp Comp Retire'!#REF!</f>
        <v>#REF!</v>
      </c>
      <c r="V61" s="194" t="e">
        <f>+'3. Owner-Emp 2020 Comp Wages'!#REF!+'5. Owner-Emp Comp Health'!#REF!+'6. Owner-Emp Comp Retire'!#REF!</f>
        <v>#REF!</v>
      </c>
      <c r="W61" s="194" t="e">
        <f>+'3. Owner-Emp 2020 Comp Wages'!#REF!+'5. Owner-Emp Comp Health'!#REF!+'6. Owner-Emp Comp Retire'!#REF!</f>
        <v>#REF!</v>
      </c>
      <c r="X61" s="194" t="e">
        <f>+'3. Owner-Emp 2020 Comp Wages'!#REF!+'5. Owner-Emp Comp Health'!#REF!+'6. Owner-Emp Comp Retire'!#REF!</f>
        <v>#REF!</v>
      </c>
      <c r="Y61" s="194" t="e">
        <f>+'3. Owner-Emp 2020 Comp Wages'!#REF!+'5. Owner-Emp Comp Health'!#REF!+'6. Owner-Emp Comp Retire'!#REF!</f>
        <v>#REF!</v>
      </c>
      <c r="Z61" s="194" t="e">
        <f>+'3. Owner-Emp 2020 Comp Wages'!#REF!+'5. Owner-Emp Comp Health'!#REF!+'6. Owner-Emp Comp Retire'!#REF!</f>
        <v>#REF!</v>
      </c>
      <c r="AA61" s="194" t="e">
        <f>+'3. Owner-Emp 2020 Comp Wages'!#REF!+'5. Owner-Emp Comp Health'!#REF!+'6. Owner-Emp Comp Retire'!#REF!</f>
        <v>#REF!</v>
      </c>
      <c r="AB61" s="194"/>
      <c r="AC61" s="187" t="e">
        <f t="shared" si="4"/>
        <v>#REF!</v>
      </c>
      <c r="AD61" s="187" t="e">
        <f t="shared" si="5"/>
        <v>#REF!</v>
      </c>
      <c r="AE61" s="194" t="e">
        <f>+'3. Owner-Emp 2020 Comp Wages'!#REF!</f>
        <v>#REF!</v>
      </c>
      <c r="AF61" s="187" t="e">
        <f t="shared" si="6"/>
        <v>#REF!</v>
      </c>
    </row>
    <row r="62" spans="1:32" x14ac:dyDescent="0.25">
      <c r="A62" s="188">
        <f t="shared" si="2"/>
        <v>52</v>
      </c>
      <c r="B62" s="191" t="e">
        <f>IF('3. Owner-Emp 2020 Comp Wages'!#REF!=0," ",'3. Owner-Emp 2020 Comp Wages'!#REF!)</f>
        <v>#REF!</v>
      </c>
      <c r="C62" s="203" t="e">
        <f>IF('3. Owner-Emp 2020 Comp Wages'!#REF!=0," ",'3. Owner-Emp 2020 Comp Wages'!#REF!)</f>
        <v>#REF!</v>
      </c>
      <c r="D62" s="194" t="e">
        <f>+'3. Owner-Emp 2020 Comp Wages'!#REF!+'5. Owner-Emp Comp Health'!#REF!+'6. Owner-Emp Comp Retire'!#REF!</f>
        <v>#REF!</v>
      </c>
      <c r="E62" s="194" t="e">
        <f>+'3. Owner-Emp 2020 Comp Wages'!#REF!+'5. Owner-Emp Comp Health'!#REF!+'6. Owner-Emp Comp Retire'!#REF!</f>
        <v>#REF!</v>
      </c>
      <c r="F62" s="194" t="e">
        <f>+'3. Owner-Emp 2020 Comp Wages'!#REF!+'5. Owner-Emp Comp Health'!#REF!+'6. Owner-Emp Comp Retire'!#REF!</f>
        <v>#REF!</v>
      </c>
      <c r="G62" s="194" t="e">
        <f>+'3. Owner-Emp 2020 Comp Wages'!#REF!+'5. Owner-Emp Comp Health'!#REF!+'6. Owner-Emp Comp Retire'!#REF!</f>
        <v>#REF!</v>
      </c>
      <c r="H62" s="194" t="e">
        <f>+'3. Owner-Emp 2020 Comp Wages'!#REF!+'5. Owner-Emp Comp Health'!#REF!+'6. Owner-Emp Comp Retire'!#REF!</f>
        <v>#REF!</v>
      </c>
      <c r="I62" s="194" t="e">
        <f>+'3. Owner-Emp 2020 Comp Wages'!#REF!+'5. Owner-Emp Comp Health'!#REF!+'6. Owner-Emp Comp Retire'!#REF!</f>
        <v>#REF!</v>
      </c>
      <c r="J62" s="194" t="e">
        <f>+'3. Owner-Emp 2020 Comp Wages'!#REF!+'5. Owner-Emp Comp Health'!#REF!+'6. Owner-Emp Comp Retire'!#REF!</f>
        <v>#REF!</v>
      </c>
      <c r="K62" s="194" t="e">
        <f>+'3. Owner-Emp 2020 Comp Wages'!#REF!+'5. Owner-Emp Comp Health'!#REF!+'6. Owner-Emp Comp Retire'!#REF!</f>
        <v>#REF!</v>
      </c>
      <c r="L62" s="194" t="e">
        <f>+'3. Owner-Emp 2020 Comp Wages'!#REF!+'5. Owner-Emp Comp Health'!#REF!+'6. Owner-Emp Comp Retire'!#REF!</f>
        <v>#REF!</v>
      </c>
      <c r="M62" s="194" t="e">
        <f>+'3. Owner-Emp 2020 Comp Wages'!#REF!+'5. Owner-Emp Comp Health'!#REF!+'6. Owner-Emp Comp Retire'!#REF!</f>
        <v>#REF!</v>
      </c>
      <c r="N62" s="194" t="e">
        <f>+'3. Owner-Emp 2020 Comp Wages'!#REF!+'5. Owner-Emp Comp Health'!#REF!+'6. Owner-Emp Comp Retire'!#REF!</f>
        <v>#REF!</v>
      </c>
      <c r="O62" s="194" t="e">
        <f>+'3. Owner-Emp 2020 Comp Wages'!#REF!+'5. Owner-Emp Comp Health'!#REF!+'6. Owner-Emp Comp Retire'!#REF!</f>
        <v>#REF!</v>
      </c>
      <c r="P62" s="194" t="e">
        <f>+'3. Owner-Emp 2020 Comp Wages'!#REF!+'5. Owner-Emp Comp Health'!#REF!+'6. Owner-Emp Comp Retire'!#REF!</f>
        <v>#REF!</v>
      </c>
      <c r="Q62" s="194" t="e">
        <f>+'3. Owner-Emp 2020 Comp Wages'!#REF!+'5. Owner-Emp Comp Health'!#REF!+'6. Owner-Emp Comp Retire'!#REF!</f>
        <v>#REF!</v>
      </c>
      <c r="R62" s="194" t="e">
        <f>+'3. Owner-Emp 2020 Comp Wages'!#REF!+'5. Owner-Emp Comp Health'!#REF!+'6. Owner-Emp Comp Retire'!#REF!</f>
        <v>#REF!</v>
      </c>
      <c r="S62" s="194" t="e">
        <f>+'3. Owner-Emp 2020 Comp Wages'!#REF!+'5. Owner-Emp Comp Health'!#REF!+'6. Owner-Emp Comp Retire'!#REF!</f>
        <v>#REF!</v>
      </c>
      <c r="T62" s="194" t="e">
        <f>+'3. Owner-Emp 2020 Comp Wages'!#REF!+'5. Owner-Emp Comp Health'!#REF!+'6. Owner-Emp Comp Retire'!#REF!</f>
        <v>#REF!</v>
      </c>
      <c r="U62" s="194" t="e">
        <f>+'3. Owner-Emp 2020 Comp Wages'!#REF!+'5. Owner-Emp Comp Health'!#REF!+'6. Owner-Emp Comp Retire'!#REF!</f>
        <v>#REF!</v>
      </c>
      <c r="V62" s="194" t="e">
        <f>+'3. Owner-Emp 2020 Comp Wages'!#REF!+'5. Owner-Emp Comp Health'!#REF!+'6. Owner-Emp Comp Retire'!#REF!</f>
        <v>#REF!</v>
      </c>
      <c r="W62" s="194" t="e">
        <f>+'3. Owner-Emp 2020 Comp Wages'!#REF!+'5. Owner-Emp Comp Health'!#REF!+'6. Owner-Emp Comp Retire'!#REF!</f>
        <v>#REF!</v>
      </c>
      <c r="X62" s="194" t="e">
        <f>+'3. Owner-Emp 2020 Comp Wages'!#REF!+'5. Owner-Emp Comp Health'!#REF!+'6. Owner-Emp Comp Retire'!#REF!</f>
        <v>#REF!</v>
      </c>
      <c r="Y62" s="194" t="e">
        <f>+'3. Owner-Emp 2020 Comp Wages'!#REF!+'5. Owner-Emp Comp Health'!#REF!+'6. Owner-Emp Comp Retire'!#REF!</f>
        <v>#REF!</v>
      </c>
      <c r="Z62" s="194" t="e">
        <f>+'3. Owner-Emp 2020 Comp Wages'!#REF!+'5. Owner-Emp Comp Health'!#REF!+'6. Owner-Emp Comp Retire'!#REF!</f>
        <v>#REF!</v>
      </c>
      <c r="AA62" s="194" t="e">
        <f>+'3. Owner-Emp 2020 Comp Wages'!#REF!+'5. Owner-Emp Comp Health'!#REF!+'6. Owner-Emp Comp Retire'!#REF!</f>
        <v>#REF!</v>
      </c>
      <c r="AB62" s="194"/>
      <c r="AC62" s="187" t="e">
        <f t="shared" si="4"/>
        <v>#REF!</v>
      </c>
      <c r="AD62" s="187" t="e">
        <f t="shared" si="5"/>
        <v>#REF!</v>
      </c>
      <c r="AE62" s="194" t="e">
        <f>+'3. Owner-Emp 2020 Comp Wages'!#REF!</f>
        <v>#REF!</v>
      </c>
      <c r="AF62" s="187" t="e">
        <f t="shared" si="6"/>
        <v>#REF!</v>
      </c>
    </row>
    <row r="63" spans="1:32" x14ac:dyDescent="0.25">
      <c r="A63" s="188">
        <f t="shared" si="2"/>
        <v>53</v>
      </c>
      <c r="B63" s="191" t="e">
        <f>IF('3. Owner-Emp 2020 Comp Wages'!#REF!=0," ",'3. Owner-Emp 2020 Comp Wages'!#REF!)</f>
        <v>#REF!</v>
      </c>
      <c r="C63" s="203" t="e">
        <f>IF('3. Owner-Emp 2020 Comp Wages'!#REF!=0," ",'3. Owner-Emp 2020 Comp Wages'!#REF!)</f>
        <v>#REF!</v>
      </c>
      <c r="D63" s="194" t="e">
        <f>+'3. Owner-Emp 2020 Comp Wages'!#REF!+'5. Owner-Emp Comp Health'!#REF!+'6. Owner-Emp Comp Retire'!#REF!</f>
        <v>#REF!</v>
      </c>
      <c r="E63" s="194" t="e">
        <f>+'3. Owner-Emp 2020 Comp Wages'!#REF!+'5. Owner-Emp Comp Health'!#REF!+'6. Owner-Emp Comp Retire'!#REF!</f>
        <v>#REF!</v>
      </c>
      <c r="F63" s="194" t="e">
        <f>+'3. Owner-Emp 2020 Comp Wages'!#REF!+'5. Owner-Emp Comp Health'!#REF!+'6. Owner-Emp Comp Retire'!#REF!</f>
        <v>#REF!</v>
      </c>
      <c r="G63" s="194" t="e">
        <f>+'3. Owner-Emp 2020 Comp Wages'!#REF!+'5. Owner-Emp Comp Health'!#REF!+'6. Owner-Emp Comp Retire'!#REF!</f>
        <v>#REF!</v>
      </c>
      <c r="H63" s="194" t="e">
        <f>+'3. Owner-Emp 2020 Comp Wages'!#REF!+'5. Owner-Emp Comp Health'!#REF!+'6. Owner-Emp Comp Retire'!#REF!</f>
        <v>#REF!</v>
      </c>
      <c r="I63" s="194" t="e">
        <f>+'3. Owner-Emp 2020 Comp Wages'!#REF!+'5. Owner-Emp Comp Health'!#REF!+'6. Owner-Emp Comp Retire'!#REF!</f>
        <v>#REF!</v>
      </c>
      <c r="J63" s="194" t="e">
        <f>+'3. Owner-Emp 2020 Comp Wages'!#REF!+'5. Owner-Emp Comp Health'!#REF!+'6. Owner-Emp Comp Retire'!#REF!</f>
        <v>#REF!</v>
      </c>
      <c r="K63" s="194" t="e">
        <f>+'3. Owner-Emp 2020 Comp Wages'!#REF!+'5. Owner-Emp Comp Health'!#REF!+'6. Owner-Emp Comp Retire'!#REF!</f>
        <v>#REF!</v>
      </c>
      <c r="L63" s="194" t="e">
        <f>+'3. Owner-Emp 2020 Comp Wages'!#REF!+'5. Owner-Emp Comp Health'!#REF!+'6. Owner-Emp Comp Retire'!#REF!</f>
        <v>#REF!</v>
      </c>
      <c r="M63" s="194" t="e">
        <f>+'3. Owner-Emp 2020 Comp Wages'!#REF!+'5. Owner-Emp Comp Health'!#REF!+'6. Owner-Emp Comp Retire'!#REF!</f>
        <v>#REF!</v>
      </c>
      <c r="N63" s="194" t="e">
        <f>+'3. Owner-Emp 2020 Comp Wages'!#REF!+'5. Owner-Emp Comp Health'!#REF!+'6. Owner-Emp Comp Retire'!#REF!</f>
        <v>#REF!</v>
      </c>
      <c r="O63" s="194" t="e">
        <f>+'3. Owner-Emp 2020 Comp Wages'!#REF!+'5. Owner-Emp Comp Health'!#REF!+'6. Owner-Emp Comp Retire'!#REF!</f>
        <v>#REF!</v>
      </c>
      <c r="P63" s="194" t="e">
        <f>+'3. Owner-Emp 2020 Comp Wages'!#REF!+'5. Owner-Emp Comp Health'!#REF!+'6. Owner-Emp Comp Retire'!#REF!</f>
        <v>#REF!</v>
      </c>
      <c r="Q63" s="194" t="e">
        <f>+'3. Owner-Emp 2020 Comp Wages'!#REF!+'5. Owner-Emp Comp Health'!#REF!+'6. Owner-Emp Comp Retire'!#REF!</f>
        <v>#REF!</v>
      </c>
      <c r="R63" s="194" t="e">
        <f>+'3. Owner-Emp 2020 Comp Wages'!#REF!+'5. Owner-Emp Comp Health'!#REF!+'6. Owner-Emp Comp Retire'!#REF!</f>
        <v>#REF!</v>
      </c>
      <c r="S63" s="194" t="e">
        <f>+'3. Owner-Emp 2020 Comp Wages'!#REF!+'5. Owner-Emp Comp Health'!#REF!+'6. Owner-Emp Comp Retire'!#REF!</f>
        <v>#REF!</v>
      </c>
      <c r="T63" s="194" t="e">
        <f>+'3. Owner-Emp 2020 Comp Wages'!#REF!+'5. Owner-Emp Comp Health'!#REF!+'6. Owner-Emp Comp Retire'!#REF!</f>
        <v>#REF!</v>
      </c>
      <c r="U63" s="194" t="e">
        <f>+'3. Owner-Emp 2020 Comp Wages'!#REF!+'5. Owner-Emp Comp Health'!#REF!+'6. Owner-Emp Comp Retire'!#REF!</f>
        <v>#REF!</v>
      </c>
      <c r="V63" s="194" t="e">
        <f>+'3. Owner-Emp 2020 Comp Wages'!#REF!+'5. Owner-Emp Comp Health'!#REF!+'6. Owner-Emp Comp Retire'!#REF!</f>
        <v>#REF!</v>
      </c>
      <c r="W63" s="194" t="e">
        <f>+'3. Owner-Emp 2020 Comp Wages'!#REF!+'5. Owner-Emp Comp Health'!#REF!+'6. Owner-Emp Comp Retire'!#REF!</f>
        <v>#REF!</v>
      </c>
      <c r="X63" s="194" t="e">
        <f>+'3. Owner-Emp 2020 Comp Wages'!#REF!+'5. Owner-Emp Comp Health'!#REF!+'6. Owner-Emp Comp Retire'!#REF!</f>
        <v>#REF!</v>
      </c>
      <c r="Y63" s="194" t="e">
        <f>+'3. Owner-Emp 2020 Comp Wages'!#REF!+'5. Owner-Emp Comp Health'!#REF!+'6. Owner-Emp Comp Retire'!#REF!</f>
        <v>#REF!</v>
      </c>
      <c r="Z63" s="194" t="e">
        <f>+'3. Owner-Emp 2020 Comp Wages'!#REF!+'5. Owner-Emp Comp Health'!#REF!+'6. Owner-Emp Comp Retire'!#REF!</f>
        <v>#REF!</v>
      </c>
      <c r="AA63" s="194" t="e">
        <f>+'3. Owner-Emp 2020 Comp Wages'!#REF!+'5. Owner-Emp Comp Health'!#REF!+'6. Owner-Emp Comp Retire'!#REF!</f>
        <v>#REF!</v>
      </c>
      <c r="AB63" s="194"/>
      <c r="AC63" s="187" t="e">
        <f t="shared" si="4"/>
        <v>#REF!</v>
      </c>
      <c r="AD63" s="187" t="e">
        <f t="shared" si="5"/>
        <v>#REF!</v>
      </c>
      <c r="AE63" s="194" t="e">
        <f>+'3. Owner-Emp 2020 Comp Wages'!#REF!</f>
        <v>#REF!</v>
      </c>
      <c r="AF63" s="187" t="e">
        <f t="shared" si="6"/>
        <v>#REF!</v>
      </c>
    </row>
    <row r="64" spans="1:32" x14ac:dyDescent="0.25">
      <c r="A64" s="188">
        <f t="shared" si="2"/>
        <v>54</v>
      </c>
      <c r="B64" s="191" t="e">
        <f>IF('3. Owner-Emp 2020 Comp Wages'!#REF!=0," ",'3. Owner-Emp 2020 Comp Wages'!#REF!)</f>
        <v>#REF!</v>
      </c>
      <c r="C64" s="203" t="e">
        <f>IF('3. Owner-Emp 2020 Comp Wages'!#REF!=0," ",'3. Owner-Emp 2020 Comp Wages'!#REF!)</f>
        <v>#REF!</v>
      </c>
      <c r="D64" s="194" t="e">
        <f>+'3. Owner-Emp 2020 Comp Wages'!#REF!+'5. Owner-Emp Comp Health'!#REF!+'6. Owner-Emp Comp Retire'!#REF!</f>
        <v>#REF!</v>
      </c>
      <c r="E64" s="194" t="e">
        <f>+'3. Owner-Emp 2020 Comp Wages'!#REF!+'5. Owner-Emp Comp Health'!#REF!+'6. Owner-Emp Comp Retire'!#REF!</f>
        <v>#REF!</v>
      </c>
      <c r="F64" s="194" t="e">
        <f>+'3. Owner-Emp 2020 Comp Wages'!#REF!+'5. Owner-Emp Comp Health'!#REF!+'6. Owner-Emp Comp Retire'!#REF!</f>
        <v>#REF!</v>
      </c>
      <c r="G64" s="194" t="e">
        <f>+'3. Owner-Emp 2020 Comp Wages'!#REF!+'5. Owner-Emp Comp Health'!#REF!+'6. Owner-Emp Comp Retire'!#REF!</f>
        <v>#REF!</v>
      </c>
      <c r="H64" s="194" t="e">
        <f>+'3. Owner-Emp 2020 Comp Wages'!#REF!+'5. Owner-Emp Comp Health'!#REF!+'6. Owner-Emp Comp Retire'!#REF!</f>
        <v>#REF!</v>
      </c>
      <c r="I64" s="194" t="e">
        <f>+'3. Owner-Emp 2020 Comp Wages'!#REF!+'5. Owner-Emp Comp Health'!#REF!+'6. Owner-Emp Comp Retire'!#REF!</f>
        <v>#REF!</v>
      </c>
      <c r="J64" s="194" t="e">
        <f>+'3. Owner-Emp 2020 Comp Wages'!#REF!+'5. Owner-Emp Comp Health'!#REF!+'6. Owner-Emp Comp Retire'!#REF!</f>
        <v>#REF!</v>
      </c>
      <c r="K64" s="194" t="e">
        <f>+'3. Owner-Emp 2020 Comp Wages'!#REF!+'5. Owner-Emp Comp Health'!#REF!+'6. Owner-Emp Comp Retire'!#REF!</f>
        <v>#REF!</v>
      </c>
      <c r="L64" s="194" t="e">
        <f>+'3. Owner-Emp 2020 Comp Wages'!#REF!+'5. Owner-Emp Comp Health'!#REF!+'6. Owner-Emp Comp Retire'!#REF!</f>
        <v>#REF!</v>
      </c>
      <c r="M64" s="194" t="e">
        <f>+'3. Owner-Emp 2020 Comp Wages'!#REF!+'5. Owner-Emp Comp Health'!#REF!+'6. Owner-Emp Comp Retire'!#REF!</f>
        <v>#REF!</v>
      </c>
      <c r="N64" s="194" t="e">
        <f>+'3. Owner-Emp 2020 Comp Wages'!#REF!+'5. Owner-Emp Comp Health'!#REF!+'6. Owner-Emp Comp Retire'!#REF!</f>
        <v>#REF!</v>
      </c>
      <c r="O64" s="194" t="e">
        <f>+'3. Owner-Emp 2020 Comp Wages'!#REF!+'5. Owner-Emp Comp Health'!#REF!+'6. Owner-Emp Comp Retire'!#REF!</f>
        <v>#REF!</v>
      </c>
      <c r="P64" s="194" t="e">
        <f>+'3. Owner-Emp 2020 Comp Wages'!#REF!+'5. Owner-Emp Comp Health'!#REF!+'6. Owner-Emp Comp Retire'!#REF!</f>
        <v>#REF!</v>
      </c>
      <c r="Q64" s="194" t="e">
        <f>+'3. Owner-Emp 2020 Comp Wages'!#REF!+'5. Owner-Emp Comp Health'!#REF!+'6. Owner-Emp Comp Retire'!#REF!</f>
        <v>#REF!</v>
      </c>
      <c r="R64" s="194" t="e">
        <f>+'3. Owner-Emp 2020 Comp Wages'!#REF!+'5. Owner-Emp Comp Health'!#REF!+'6. Owner-Emp Comp Retire'!#REF!</f>
        <v>#REF!</v>
      </c>
      <c r="S64" s="194" t="e">
        <f>+'3. Owner-Emp 2020 Comp Wages'!#REF!+'5. Owner-Emp Comp Health'!#REF!+'6. Owner-Emp Comp Retire'!#REF!</f>
        <v>#REF!</v>
      </c>
      <c r="T64" s="194" t="e">
        <f>+'3. Owner-Emp 2020 Comp Wages'!#REF!+'5. Owner-Emp Comp Health'!#REF!+'6. Owner-Emp Comp Retire'!#REF!</f>
        <v>#REF!</v>
      </c>
      <c r="U64" s="194" t="e">
        <f>+'3. Owner-Emp 2020 Comp Wages'!#REF!+'5. Owner-Emp Comp Health'!#REF!+'6. Owner-Emp Comp Retire'!#REF!</f>
        <v>#REF!</v>
      </c>
      <c r="V64" s="194" t="e">
        <f>+'3. Owner-Emp 2020 Comp Wages'!#REF!+'5. Owner-Emp Comp Health'!#REF!+'6. Owner-Emp Comp Retire'!#REF!</f>
        <v>#REF!</v>
      </c>
      <c r="W64" s="194" t="e">
        <f>+'3. Owner-Emp 2020 Comp Wages'!#REF!+'5. Owner-Emp Comp Health'!#REF!+'6. Owner-Emp Comp Retire'!#REF!</f>
        <v>#REF!</v>
      </c>
      <c r="X64" s="194" t="e">
        <f>+'3. Owner-Emp 2020 Comp Wages'!#REF!+'5. Owner-Emp Comp Health'!#REF!+'6. Owner-Emp Comp Retire'!#REF!</f>
        <v>#REF!</v>
      </c>
      <c r="Y64" s="194" t="e">
        <f>+'3. Owner-Emp 2020 Comp Wages'!#REF!+'5. Owner-Emp Comp Health'!#REF!+'6. Owner-Emp Comp Retire'!#REF!</f>
        <v>#REF!</v>
      </c>
      <c r="Z64" s="194" t="e">
        <f>+'3. Owner-Emp 2020 Comp Wages'!#REF!+'5. Owner-Emp Comp Health'!#REF!+'6. Owner-Emp Comp Retire'!#REF!</f>
        <v>#REF!</v>
      </c>
      <c r="AA64" s="194" t="e">
        <f>+'3. Owner-Emp 2020 Comp Wages'!#REF!+'5. Owner-Emp Comp Health'!#REF!+'6. Owner-Emp Comp Retire'!#REF!</f>
        <v>#REF!</v>
      </c>
      <c r="AB64" s="194"/>
      <c r="AC64" s="187" t="e">
        <f t="shared" si="4"/>
        <v>#REF!</v>
      </c>
      <c r="AD64" s="187" t="e">
        <f t="shared" si="5"/>
        <v>#REF!</v>
      </c>
      <c r="AE64" s="194" t="e">
        <f>+'3. Owner-Emp 2020 Comp Wages'!#REF!</f>
        <v>#REF!</v>
      </c>
      <c r="AF64" s="187" t="e">
        <f t="shared" si="6"/>
        <v>#REF!</v>
      </c>
    </row>
    <row r="65" spans="1:32" x14ac:dyDescent="0.25">
      <c r="A65" s="188">
        <f t="shared" si="2"/>
        <v>55</v>
      </c>
      <c r="B65" s="191" t="e">
        <f>IF('3. Owner-Emp 2020 Comp Wages'!#REF!=0," ",'3. Owner-Emp 2020 Comp Wages'!#REF!)</f>
        <v>#REF!</v>
      </c>
      <c r="C65" s="203" t="e">
        <f>IF('3. Owner-Emp 2020 Comp Wages'!#REF!=0," ",'3. Owner-Emp 2020 Comp Wages'!#REF!)</f>
        <v>#REF!</v>
      </c>
      <c r="D65" s="194" t="e">
        <f>+'3. Owner-Emp 2020 Comp Wages'!#REF!+'5. Owner-Emp Comp Health'!#REF!+'6. Owner-Emp Comp Retire'!#REF!</f>
        <v>#REF!</v>
      </c>
      <c r="E65" s="194" t="e">
        <f>+'3. Owner-Emp 2020 Comp Wages'!#REF!+'5. Owner-Emp Comp Health'!#REF!+'6. Owner-Emp Comp Retire'!#REF!</f>
        <v>#REF!</v>
      </c>
      <c r="F65" s="194" t="e">
        <f>+'3. Owner-Emp 2020 Comp Wages'!#REF!+'5. Owner-Emp Comp Health'!#REF!+'6. Owner-Emp Comp Retire'!#REF!</f>
        <v>#REF!</v>
      </c>
      <c r="G65" s="194" t="e">
        <f>+'3. Owner-Emp 2020 Comp Wages'!#REF!+'5. Owner-Emp Comp Health'!#REF!+'6. Owner-Emp Comp Retire'!#REF!</f>
        <v>#REF!</v>
      </c>
      <c r="H65" s="194" t="e">
        <f>+'3. Owner-Emp 2020 Comp Wages'!#REF!+'5. Owner-Emp Comp Health'!#REF!+'6. Owner-Emp Comp Retire'!#REF!</f>
        <v>#REF!</v>
      </c>
      <c r="I65" s="194" t="e">
        <f>+'3. Owner-Emp 2020 Comp Wages'!#REF!+'5. Owner-Emp Comp Health'!#REF!+'6. Owner-Emp Comp Retire'!#REF!</f>
        <v>#REF!</v>
      </c>
      <c r="J65" s="194" t="e">
        <f>+'3. Owner-Emp 2020 Comp Wages'!#REF!+'5. Owner-Emp Comp Health'!#REF!+'6. Owner-Emp Comp Retire'!#REF!</f>
        <v>#REF!</v>
      </c>
      <c r="K65" s="194" t="e">
        <f>+'3. Owner-Emp 2020 Comp Wages'!#REF!+'5. Owner-Emp Comp Health'!#REF!+'6. Owner-Emp Comp Retire'!#REF!</f>
        <v>#REF!</v>
      </c>
      <c r="L65" s="194" t="e">
        <f>+'3. Owner-Emp 2020 Comp Wages'!#REF!+'5. Owner-Emp Comp Health'!#REF!+'6. Owner-Emp Comp Retire'!#REF!</f>
        <v>#REF!</v>
      </c>
      <c r="M65" s="194" t="e">
        <f>+'3. Owner-Emp 2020 Comp Wages'!#REF!+'5. Owner-Emp Comp Health'!#REF!+'6. Owner-Emp Comp Retire'!#REF!</f>
        <v>#REF!</v>
      </c>
      <c r="N65" s="194" t="e">
        <f>+'3. Owner-Emp 2020 Comp Wages'!#REF!+'5. Owner-Emp Comp Health'!#REF!+'6. Owner-Emp Comp Retire'!#REF!</f>
        <v>#REF!</v>
      </c>
      <c r="O65" s="194" t="e">
        <f>+'3. Owner-Emp 2020 Comp Wages'!#REF!+'5. Owner-Emp Comp Health'!#REF!+'6. Owner-Emp Comp Retire'!#REF!</f>
        <v>#REF!</v>
      </c>
      <c r="P65" s="194" t="e">
        <f>+'3. Owner-Emp 2020 Comp Wages'!#REF!+'5. Owner-Emp Comp Health'!#REF!+'6. Owner-Emp Comp Retire'!#REF!</f>
        <v>#REF!</v>
      </c>
      <c r="Q65" s="194" t="e">
        <f>+'3. Owner-Emp 2020 Comp Wages'!#REF!+'5. Owner-Emp Comp Health'!#REF!+'6. Owner-Emp Comp Retire'!#REF!</f>
        <v>#REF!</v>
      </c>
      <c r="R65" s="194" t="e">
        <f>+'3. Owner-Emp 2020 Comp Wages'!#REF!+'5. Owner-Emp Comp Health'!#REF!+'6. Owner-Emp Comp Retire'!#REF!</f>
        <v>#REF!</v>
      </c>
      <c r="S65" s="194" t="e">
        <f>+'3. Owner-Emp 2020 Comp Wages'!#REF!+'5. Owner-Emp Comp Health'!#REF!+'6. Owner-Emp Comp Retire'!#REF!</f>
        <v>#REF!</v>
      </c>
      <c r="T65" s="194" t="e">
        <f>+'3. Owner-Emp 2020 Comp Wages'!#REF!+'5. Owner-Emp Comp Health'!#REF!+'6. Owner-Emp Comp Retire'!#REF!</f>
        <v>#REF!</v>
      </c>
      <c r="U65" s="194" t="e">
        <f>+'3. Owner-Emp 2020 Comp Wages'!#REF!+'5. Owner-Emp Comp Health'!#REF!+'6. Owner-Emp Comp Retire'!#REF!</f>
        <v>#REF!</v>
      </c>
      <c r="V65" s="194" t="e">
        <f>+'3. Owner-Emp 2020 Comp Wages'!#REF!+'5. Owner-Emp Comp Health'!#REF!+'6. Owner-Emp Comp Retire'!#REF!</f>
        <v>#REF!</v>
      </c>
      <c r="W65" s="194" t="e">
        <f>+'3. Owner-Emp 2020 Comp Wages'!#REF!+'5. Owner-Emp Comp Health'!#REF!+'6. Owner-Emp Comp Retire'!#REF!</f>
        <v>#REF!</v>
      </c>
      <c r="X65" s="194" t="e">
        <f>+'3. Owner-Emp 2020 Comp Wages'!#REF!+'5. Owner-Emp Comp Health'!#REF!+'6. Owner-Emp Comp Retire'!#REF!</f>
        <v>#REF!</v>
      </c>
      <c r="Y65" s="194" t="e">
        <f>+'3. Owner-Emp 2020 Comp Wages'!#REF!+'5. Owner-Emp Comp Health'!#REF!+'6. Owner-Emp Comp Retire'!#REF!</f>
        <v>#REF!</v>
      </c>
      <c r="Z65" s="194" t="e">
        <f>+'3. Owner-Emp 2020 Comp Wages'!#REF!+'5. Owner-Emp Comp Health'!#REF!+'6. Owner-Emp Comp Retire'!#REF!</f>
        <v>#REF!</v>
      </c>
      <c r="AA65" s="194" t="e">
        <f>+'3. Owner-Emp 2020 Comp Wages'!#REF!+'5. Owner-Emp Comp Health'!#REF!+'6. Owner-Emp Comp Retire'!#REF!</f>
        <v>#REF!</v>
      </c>
      <c r="AB65" s="194"/>
      <c r="AC65" s="187" t="e">
        <f t="shared" si="4"/>
        <v>#REF!</v>
      </c>
      <c r="AD65" s="187" t="e">
        <f t="shared" si="5"/>
        <v>#REF!</v>
      </c>
      <c r="AE65" s="194" t="e">
        <f>+'3. Owner-Emp 2020 Comp Wages'!#REF!</f>
        <v>#REF!</v>
      </c>
      <c r="AF65" s="187" t="e">
        <f t="shared" si="6"/>
        <v>#REF!</v>
      </c>
    </row>
    <row r="66" spans="1:32" x14ac:dyDescent="0.25">
      <c r="A66" s="188">
        <f t="shared" si="2"/>
        <v>56</v>
      </c>
      <c r="B66" s="191" t="e">
        <f>IF('3. Owner-Emp 2020 Comp Wages'!#REF!=0," ",'3. Owner-Emp 2020 Comp Wages'!#REF!)</f>
        <v>#REF!</v>
      </c>
      <c r="C66" s="203" t="e">
        <f>IF('3. Owner-Emp 2020 Comp Wages'!#REF!=0," ",'3. Owner-Emp 2020 Comp Wages'!#REF!)</f>
        <v>#REF!</v>
      </c>
      <c r="D66" s="194" t="e">
        <f>+'3. Owner-Emp 2020 Comp Wages'!#REF!+'5. Owner-Emp Comp Health'!#REF!+'6. Owner-Emp Comp Retire'!#REF!</f>
        <v>#REF!</v>
      </c>
      <c r="E66" s="194" t="e">
        <f>+'3. Owner-Emp 2020 Comp Wages'!#REF!+'5. Owner-Emp Comp Health'!#REF!+'6. Owner-Emp Comp Retire'!#REF!</f>
        <v>#REF!</v>
      </c>
      <c r="F66" s="194" t="e">
        <f>+'3. Owner-Emp 2020 Comp Wages'!#REF!+'5. Owner-Emp Comp Health'!#REF!+'6. Owner-Emp Comp Retire'!#REF!</f>
        <v>#REF!</v>
      </c>
      <c r="G66" s="194" t="e">
        <f>+'3. Owner-Emp 2020 Comp Wages'!#REF!+'5. Owner-Emp Comp Health'!#REF!+'6. Owner-Emp Comp Retire'!#REF!</f>
        <v>#REF!</v>
      </c>
      <c r="H66" s="194" t="e">
        <f>+'3. Owner-Emp 2020 Comp Wages'!#REF!+'5. Owner-Emp Comp Health'!#REF!+'6. Owner-Emp Comp Retire'!#REF!</f>
        <v>#REF!</v>
      </c>
      <c r="I66" s="194" t="e">
        <f>+'3. Owner-Emp 2020 Comp Wages'!#REF!+'5. Owner-Emp Comp Health'!#REF!+'6. Owner-Emp Comp Retire'!#REF!</f>
        <v>#REF!</v>
      </c>
      <c r="J66" s="194" t="e">
        <f>+'3. Owner-Emp 2020 Comp Wages'!#REF!+'5. Owner-Emp Comp Health'!#REF!+'6. Owner-Emp Comp Retire'!#REF!</f>
        <v>#REF!</v>
      </c>
      <c r="K66" s="194" t="e">
        <f>+'3. Owner-Emp 2020 Comp Wages'!#REF!+'5. Owner-Emp Comp Health'!#REF!+'6. Owner-Emp Comp Retire'!#REF!</f>
        <v>#REF!</v>
      </c>
      <c r="L66" s="194" t="e">
        <f>+'3. Owner-Emp 2020 Comp Wages'!#REF!+'5. Owner-Emp Comp Health'!#REF!+'6. Owner-Emp Comp Retire'!#REF!</f>
        <v>#REF!</v>
      </c>
      <c r="M66" s="194" t="e">
        <f>+'3. Owner-Emp 2020 Comp Wages'!#REF!+'5. Owner-Emp Comp Health'!#REF!+'6. Owner-Emp Comp Retire'!#REF!</f>
        <v>#REF!</v>
      </c>
      <c r="N66" s="194" t="e">
        <f>+'3. Owner-Emp 2020 Comp Wages'!#REF!+'5. Owner-Emp Comp Health'!#REF!+'6. Owner-Emp Comp Retire'!#REF!</f>
        <v>#REF!</v>
      </c>
      <c r="O66" s="194" t="e">
        <f>+'3. Owner-Emp 2020 Comp Wages'!#REF!+'5. Owner-Emp Comp Health'!#REF!+'6. Owner-Emp Comp Retire'!#REF!</f>
        <v>#REF!</v>
      </c>
      <c r="P66" s="194" t="e">
        <f>+'3. Owner-Emp 2020 Comp Wages'!#REF!+'5. Owner-Emp Comp Health'!#REF!+'6. Owner-Emp Comp Retire'!#REF!</f>
        <v>#REF!</v>
      </c>
      <c r="Q66" s="194" t="e">
        <f>+'3. Owner-Emp 2020 Comp Wages'!#REF!+'5. Owner-Emp Comp Health'!#REF!+'6. Owner-Emp Comp Retire'!#REF!</f>
        <v>#REF!</v>
      </c>
      <c r="R66" s="194" t="e">
        <f>+'3. Owner-Emp 2020 Comp Wages'!#REF!+'5. Owner-Emp Comp Health'!#REF!+'6. Owner-Emp Comp Retire'!#REF!</f>
        <v>#REF!</v>
      </c>
      <c r="S66" s="194" t="e">
        <f>+'3. Owner-Emp 2020 Comp Wages'!#REF!+'5. Owner-Emp Comp Health'!#REF!+'6. Owner-Emp Comp Retire'!#REF!</f>
        <v>#REF!</v>
      </c>
      <c r="T66" s="194" t="e">
        <f>+'3. Owner-Emp 2020 Comp Wages'!#REF!+'5. Owner-Emp Comp Health'!#REF!+'6. Owner-Emp Comp Retire'!#REF!</f>
        <v>#REF!</v>
      </c>
      <c r="U66" s="194" t="e">
        <f>+'3. Owner-Emp 2020 Comp Wages'!#REF!+'5. Owner-Emp Comp Health'!#REF!+'6. Owner-Emp Comp Retire'!#REF!</f>
        <v>#REF!</v>
      </c>
      <c r="V66" s="194" t="e">
        <f>+'3. Owner-Emp 2020 Comp Wages'!#REF!+'5. Owner-Emp Comp Health'!#REF!+'6. Owner-Emp Comp Retire'!#REF!</f>
        <v>#REF!</v>
      </c>
      <c r="W66" s="194" t="e">
        <f>+'3. Owner-Emp 2020 Comp Wages'!#REF!+'5. Owner-Emp Comp Health'!#REF!+'6. Owner-Emp Comp Retire'!#REF!</f>
        <v>#REF!</v>
      </c>
      <c r="X66" s="194" t="e">
        <f>+'3. Owner-Emp 2020 Comp Wages'!#REF!+'5. Owner-Emp Comp Health'!#REF!+'6. Owner-Emp Comp Retire'!#REF!</f>
        <v>#REF!</v>
      </c>
      <c r="Y66" s="194" t="e">
        <f>+'3. Owner-Emp 2020 Comp Wages'!#REF!+'5. Owner-Emp Comp Health'!#REF!+'6. Owner-Emp Comp Retire'!#REF!</f>
        <v>#REF!</v>
      </c>
      <c r="Z66" s="194" t="e">
        <f>+'3. Owner-Emp 2020 Comp Wages'!#REF!+'5. Owner-Emp Comp Health'!#REF!+'6. Owner-Emp Comp Retire'!#REF!</f>
        <v>#REF!</v>
      </c>
      <c r="AA66" s="194" t="e">
        <f>+'3. Owner-Emp 2020 Comp Wages'!#REF!+'5. Owner-Emp Comp Health'!#REF!+'6. Owner-Emp Comp Retire'!#REF!</f>
        <v>#REF!</v>
      </c>
      <c r="AB66" s="194"/>
      <c r="AC66" s="187" t="e">
        <f t="shared" si="4"/>
        <v>#REF!</v>
      </c>
      <c r="AD66" s="187" t="e">
        <f t="shared" si="5"/>
        <v>#REF!</v>
      </c>
      <c r="AE66" s="194" t="e">
        <f>+'3. Owner-Emp 2020 Comp Wages'!#REF!</f>
        <v>#REF!</v>
      </c>
      <c r="AF66" s="187" t="e">
        <f t="shared" si="6"/>
        <v>#REF!</v>
      </c>
    </row>
    <row r="67" spans="1:32" x14ac:dyDescent="0.25">
      <c r="A67" s="188">
        <f t="shared" si="2"/>
        <v>57</v>
      </c>
      <c r="B67" s="191" t="e">
        <f>IF('3. Owner-Emp 2020 Comp Wages'!#REF!=0," ",'3. Owner-Emp 2020 Comp Wages'!#REF!)</f>
        <v>#REF!</v>
      </c>
      <c r="C67" s="203" t="e">
        <f>IF('3. Owner-Emp 2020 Comp Wages'!#REF!=0," ",'3. Owner-Emp 2020 Comp Wages'!#REF!)</f>
        <v>#REF!</v>
      </c>
      <c r="D67" s="194" t="e">
        <f>+'3. Owner-Emp 2020 Comp Wages'!#REF!+'5. Owner-Emp Comp Health'!#REF!+'6. Owner-Emp Comp Retire'!#REF!</f>
        <v>#REF!</v>
      </c>
      <c r="E67" s="194" t="e">
        <f>+'3. Owner-Emp 2020 Comp Wages'!#REF!+'5. Owner-Emp Comp Health'!#REF!+'6. Owner-Emp Comp Retire'!#REF!</f>
        <v>#REF!</v>
      </c>
      <c r="F67" s="194" t="e">
        <f>+'3. Owner-Emp 2020 Comp Wages'!#REF!+'5. Owner-Emp Comp Health'!#REF!+'6. Owner-Emp Comp Retire'!#REF!</f>
        <v>#REF!</v>
      </c>
      <c r="G67" s="194" t="e">
        <f>+'3. Owner-Emp 2020 Comp Wages'!#REF!+'5. Owner-Emp Comp Health'!#REF!+'6. Owner-Emp Comp Retire'!#REF!</f>
        <v>#REF!</v>
      </c>
      <c r="H67" s="194" t="e">
        <f>+'3. Owner-Emp 2020 Comp Wages'!#REF!+'5. Owner-Emp Comp Health'!#REF!+'6. Owner-Emp Comp Retire'!#REF!</f>
        <v>#REF!</v>
      </c>
      <c r="I67" s="194" t="e">
        <f>+'3. Owner-Emp 2020 Comp Wages'!#REF!+'5. Owner-Emp Comp Health'!#REF!+'6. Owner-Emp Comp Retire'!#REF!</f>
        <v>#REF!</v>
      </c>
      <c r="J67" s="194" t="e">
        <f>+'3. Owner-Emp 2020 Comp Wages'!#REF!+'5. Owner-Emp Comp Health'!#REF!+'6. Owner-Emp Comp Retire'!#REF!</f>
        <v>#REF!</v>
      </c>
      <c r="K67" s="194" t="e">
        <f>+'3. Owner-Emp 2020 Comp Wages'!#REF!+'5. Owner-Emp Comp Health'!#REF!+'6. Owner-Emp Comp Retire'!#REF!</f>
        <v>#REF!</v>
      </c>
      <c r="L67" s="194" t="e">
        <f>+'3. Owner-Emp 2020 Comp Wages'!#REF!+'5. Owner-Emp Comp Health'!#REF!+'6. Owner-Emp Comp Retire'!#REF!</f>
        <v>#REF!</v>
      </c>
      <c r="M67" s="194" t="e">
        <f>+'3. Owner-Emp 2020 Comp Wages'!#REF!+'5. Owner-Emp Comp Health'!#REF!+'6. Owner-Emp Comp Retire'!#REF!</f>
        <v>#REF!</v>
      </c>
      <c r="N67" s="194" t="e">
        <f>+'3. Owner-Emp 2020 Comp Wages'!#REF!+'5. Owner-Emp Comp Health'!#REF!+'6. Owner-Emp Comp Retire'!#REF!</f>
        <v>#REF!</v>
      </c>
      <c r="O67" s="194" t="e">
        <f>+'3. Owner-Emp 2020 Comp Wages'!#REF!+'5. Owner-Emp Comp Health'!#REF!+'6. Owner-Emp Comp Retire'!#REF!</f>
        <v>#REF!</v>
      </c>
      <c r="P67" s="194" t="e">
        <f>+'3. Owner-Emp 2020 Comp Wages'!#REF!+'5. Owner-Emp Comp Health'!#REF!+'6. Owner-Emp Comp Retire'!#REF!</f>
        <v>#REF!</v>
      </c>
      <c r="Q67" s="194" t="e">
        <f>+'3. Owner-Emp 2020 Comp Wages'!#REF!+'5. Owner-Emp Comp Health'!#REF!+'6. Owner-Emp Comp Retire'!#REF!</f>
        <v>#REF!</v>
      </c>
      <c r="R67" s="194" t="e">
        <f>+'3. Owner-Emp 2020 Comp Wages'!#REF!+'5. Owner-Emp Comp Health'!#REF!+'6. Owner-Emp Comp Retire'!#REF!</f>
        <v>#REF!</v>
      </c>
      <c r="S67" s="194" t="e">
        <f>+'3. Owner-Emp 2020 Comp Wages'!#REF!+'5. Owner-Emp Comp Health'!#REF!+'6. Owner-Emp Comp Retire'!#REF!</f>
        <v>#REF!</v>
      </c>
      <c r="T67" s="194" t="e">
        <f>+'3. Owner-Emp 2020 Comp Wages'!#REF!+'5. Owner-Emp Comp Health'!#REF!+'6. Owner-Emp Comp Retire'!#REF!</f>
        <v>#REF!</v>
      </c>
      <c r="U67" s="194" t="e">
        <f>+'3. Owner-Emp 2020 Comp Wages'!#REF!+'5. Owner-Emp Comp Health'!#REF!+'6. Owner-Emp Comp Retire'!#REF!</f>
        <v>#REF!</v>
      </c>
      <c r="V67" s="194" t="e">
        <f>+'3. Owner-Emp 2020 Comp Wages'!#REF!+'5. Owner-Emp Comp Health'!#REF!+'6. Owner-Emp Comp Retire'!#REF!</f>
        <v>#REF!</v>
      </c>
      <c r="W67" s="194" t="e">
        <f>+'3. Owner-Emp 2020 Comp Wages'!#REF!+'5. Owner-Emp Comp Health'!#REF!+'6. Owner-Emp Comp Retire'!#REF!</f>
        <v>#REF!</v>
      </c>
      <c r="X67" s="194" t="e">
        <f>+'3. Owner-Emp 2020 Comp Wages'!#REF!+'5. Owner-Emp Comp Health'!#REF!+'6. Owner-Emp Comp Retire'!#REF!</f>
        <v>#REF!</v>
      </c>
      <c r="Y67" s="194" t="e">
        <f>+'3. Owner-Emp 2020 Comp Wages'!#REF!+'5. Owner-Emp Comp Health'!#REF!+'6. Owner-Emp Comp Retire'!#REF!</f>
        <v>#REF!</v>
      </c>
      <c r="Z67" s="194" t="e">
        <f>+'3. Owner-Emp 2020 Comp Wages'!#REF!+'5. Owner-Emp Comp Health'!#REF!+'6. Owner-Emp Comp Retire'!#REF!</f>
        <v>#REF!</v>
      </c>
      <c r="AA67" s="194" t="e">
        <f>+'3. Owner-Emp 2020 Comp Wages'!#REF!+'5. Owner-Emp Comp Health'!#REF!+'6. Owner-Emp Comp Retire'!#REF!</f>
        <v>#REF!</v>
      </c>
      <c r="AB67" s="194"/>
      <c r="AC67" s="187" t="e">
        <f t="shared" si="4"/>
        <v>#REF!</v>
      </c>
      <c r="AD67" s="187" t="e">
        <f t="shared" si="5"/>
        <v>#REF!</v>
      </c>
      <c r="AE67" s="194" t="e">
        <f>+'3. Owner-Emp 2020 Comp Wages'!#REF!</f>
        <v>#REF!</v>
      </c>
      <c r="AF67" s="187" t="e">
        <f t="shared" si="6"/>
        <v>#REF!</v>
      </c>
    </row>
    <row r="68" spans="1:32" x14ac:dyDescent="0.25">
      <c r="A68" s="188">
        <f t="shared" si="2"/>
        <v>58</v>
      </c>
      <c r="B68" s="191" t="e">
        <f>IF('3. Owner-Emp 2020 Comp Wages'!#REF!=0," ",'3. Owner-Emp 2020 Comp Wages'!#REF!)</f>
        <v>#REF!</v>
      </c>
      <c r="C68" s="203" t="e">
        <f>IF('3. Owner-Emp 2020 Comp Wages'!#REF!=0," ",'3. Owner-Emp 2020 Comp Wages'!#REF!)</f>
        <v>#REF!</v>
      </c>
      <c r="D68" s="194" t="e">
        <f>+'3. Owner-Emp 2020 Comp Wages'!#REF!+'5. Owner-Emp Comp Health'!#REF!+'6. Owner-Emp Comp Retire'!#REF!</f>
        <v>#REF!</v>
      </c>
      <c r="E68" s="194" t="e">
        <f>+'3. Owner-Emp 2020 Comp Wages'!#REF!+'5. Owner-Emp Comp Health'!#REF!+'6. Owner-Emp Comp Retire'!#REF!</f>
        <v>#REF!</v>
      </c>
      <c r="F68" s="194" t="e">
        <f>+'3. Owner-Emp 2020 Comp Wages'!#REF!+'5. Owner-Emp Comp Health'!#REF!+'6. Owner-Emp Comp Retire'!#REF!</f>
        <v>#REF!</v>
      </c>
      <c r="G68" s="194" t="e">
        <f>+'3. Owner-Emp 2020 Comp Wages'!#REF!+'5. Owner-Emp Comp Health'!#REF!+'6. Owner-Emp Comp Retire'!#REF!</f>
        <v>#REF!</v>
      </c>
      <c r="H68" s="194" t="e">
        <f>+'3. Owner-Emp 2020 Comp Wages'!#REF!+'5. Owner-Emp Comp Health'!#REF!+'6. Owner-Emp Comp Retire'!#REF!</f>
        <v>#REF!</v>
      </c>
      <c r="I68" s="194" t="e">
        <f>+'3. Owner-Emp 2020 Comp Wages'!#REF!+'5. Owner-Emp Comp Health'!#REF!+'6. Owner-Emp Comp Retire'!#REF!</f>
        <v>#REF!</v>
      </c>
      <c r="J68" s="194" t="e">
        <f>+'3. Owner-Emp 2020 Comp Wages'!#REF!+'5. Owner-Emp Comp Health'!#REF!+'6. Owner-Emp Comp Retire'!#REF!</f>
        <v>#REF!</v>
      </c>
      <c r="K68" s="194" t="e">
        <f>+'3. Owner-Emp 2020 Comp Wages'!#REF!+'5. Owner-Emp Comp Health'!#REF!+'6. Owner-Emp Comp Retire'!#REF!</f>
        <v>#REF!</v>
      </c>
      <c r="L68" s="194" t="e">
        <f>+'3. Owner-Emp 2020 Comp Wages'!#REF!+'5. Owner-Emp Comp Health'!#REF!+'6. Owner-Emp Comp Retire'!#REF!</f>
        <v>#REF!</v>
      </c>
      <c r="M68" s="194" t="e">
        <f>+'3. Owner-Emp 2020 Comp Wages'!#REF!+'5. Owner-Emp Comp Health'!#REF!+'6. Owner-Emp Comp Retire'!#REF!</f>
        <v>#REF!</v>
      </c>
      <c r="N68" s="194" t="e">
        <f>+'3. Owner-Emp 2020 Comp Wages'!#REF!+'5. Owner-Emp Comp Health'!#REF!+'6. Owner-Emp Comp Retire'!#REF!</f>
        <v>#REF!</v>
      </c>
      <c r="O68" s="194" t="e">
        <f>+'3. Owner-Emp 2020 Comp Wages'!#REF!+'5. Owner-Emp Comp Health'!#REF!+'6. Owner-Emp Comp Retire'!#REF!</f>
        <v>#REF!</v>
      </c>
      <c r="P68" s="194" t="e">
        <f>+'3. Owner-Emp 2020 Comp Wages'!#REF!+'5. Owner-Emp Comp Health'!#REF!+'6. Owner-Emp Comp Retire'!#REF!</f>
        <v>#REF!</v>
      </c>
      <c r="Q68" s="194" t="e">
        <f>+'3. Owner-Emp 2020 Comp Wages'!#REF!+'5. Owner-Emp Comp Health'!#REF!+'6. Owner-Emp Comp Retire'!#REF!</f>
        <v>#REF!</v>
      </c>
      <c r="R68" s="194" t="e">
        <f>+'3. Owner-Emp 2020 Comp Wages'!#REF!+'5. Owner-Emp Comp Health'!#REF!+'6. Owner-Emp Comp Retire'!#REF!</f>
        <v>#REF!</v>
      </c>
      <c r="S68" s="194" t="e">
        <f>+'3. Owner-Emp 2020 Comp Wages'!#REF!+'5. Owner-Emp Comp Health'!#REF!+'6. Owner-Emp Comp Retire'!#REF!</f>
        <v>#REF!</v>
      </c>
      <c r="T68" s="194" t="e">
        <f>+'3. Owner-Emp 2020 Comp Wages'!#REF!+'5. Owner-Emp Comp Health'!#REF!+'6. Owner-Emp Comp Retire'!#REF!</f>
        <v>#REF!</v>
      </c>
      <c r="U68" s="194" t="e">
        <f>+'3. Owner-Emp 2020 Comp Wages'!#REF!+'5. Owner-Emp Comp Health'!#REF!+'6. Owner-Emp Comp Retire'!#REF!</f>
        <v>#REF!</v>
      </c>
      <c r="V68" s="194" t="e">
        <f>+'3. Owner-Emp 2020 Comp Wages'!#REF!+'5. Owner-Emp Comp Health'!#REF!+'6. Owner-Emp Comp Retire'!#REF!</f>
        <v>#REF!</v>
      </c>
      <c r="W68" s="194" t="e">
        <f>+'3. Owner-Emp 2020 Comp Wages'!#REF!+'5. Owner-Emp Comp Health'!#REF!+'6. Owner-Emp Comp Retire'!#REF!</f>
        <v>#REF!</v>
      </c>
      <c r="X68" s="194" t="e">
        <f>+'3. Owner-Emp 2020 Comp Wages'!#REF!+'5. Owner-Emp Comp Health'!#REF!+'6. Owner-Emp Comp Retire'!#REF!</f>
        <v>#REF!</v>
      </c>
      <c r="Y68" s="194" t="e">
        <f>+'3. Owner-Emp 2020 Comp Wages'!#REF!+'5. Owner-Emp Comp Health'!#REF!+'6. Owner-Emp Comp Retire'!#REF!</f>
        <v>#REF!</v>
      </c>
      <c r="Z68" s="194" t="e">
        <f>+'3. Owner-Emp 2020 Comp Wages'!#REF!+'5. Owner-Emp Comp Health'!#REF!+'6. Owner-Emp Comp Retire'!#REF!</f>
        <v>#REF!</v>
      </c>
      <c r="AA68" s="194" t="e">
        <f>+'3. Owner-Emp 2020 Comp Wages'!#REF!+'5. Owner-Emp Comp Health'!#REF!+'6. Owner-Emp Comp Retire'!#REF!</f>
        <v>#REF!</v>
      </c>
      <c r="AB68" s="194"/>
      <c r="AC68" s="187" t="e">
        <f t="shared" si="4"/>
        <v>#REF!</v>
      </c>
      <c r="AD68" s="187" t="e">
        <f t="shared" si="5"/>
        <v>#REF!</v>
      </c>
      <c r="AE68" s="194" t="e">
        <f>+'3. Owner-Emp 2020 Comp Wages'!#REF!</f>
        <v>#REF!</v>
      </c>
      <c r="AF68" s="187" t="e">
        <f t="shared" si="6"/>
        <v>#REF!</v>
      </c>
    </row>
    <row r="69" spans="1:32" x14ac:dyDescent="0.25">
      <c r="A69" s="188">
        <f t="shared" si="2"/>
        <v>59</v>
      </c>
      <c r="B69" s="191" t="e">
        <f>IF('3. Owner-Emp 2020 Comp Wages'!#REF!=0," ",'3. Owner-Emp 2020 Comp Wages'!#REF!)</f>
        <v>#REF!</v>
      </c>
      <c r="C69" s="203" t="e">
        <f>IF('3. Owner-Emp 2020 Comp Wages'!#REF!=0," ",'3. Owner-Emp 2020 Comp Wages'!#REF!)</f>
        <v>#REF!</v>
      </c>
      <c r="D69" s="194" t="e">
        <f>+'3. Owner-Emp 2020 Comp Wages'!#REF!+'5. Owner-Emp Comp Health'!#REF!+'6. Owner-Emp Comp Retire'!#REF!</f>
        <v>#REF!</v>
      </c>
      <c r="E69" s="194" t="e">
        <f>+'3. Owner-Emp 2020 Comp Wages'!#REF!+'5. Owner-Emp Comp Health'!#REF!+'6. Owner-Emp Comp Retire'!#REF!</f>
        <v>#REF!</v>
      </c>
      <c r="F69" s="194" t="e">
        <f>+'3. Owner-Emp 2020 Comp Wages'!#REF!+'5. Owner-Emp Comp Health'!#REF!+'6. Owner-Emp Comp Retire'!#REF!</f>
        <v>#REF!</v>
      </c>
      <c r="G69" s="194" t="e">
        <f>+'3. Owner-Emp 2020 Comp Wages'!#REF!+'5. Owner-Emp Comp Health'!#REF!+'6. Owner-Emp Comp Retire'!#REF!</f>
        <v>#REF!</v>
      </c>
      <c r="H69" s="194" t="e">
        <f>+'3. Owner-Emp 2020 Comp Wages'!#REF!+'5. Owner-Emp Comp Health'!#REF!+'6. Owner-Emp Comp Retire'!#REF!</f>
        <v>#REF!</v>
      </c>
      <c r="I69" s="194" t="e">
        <f>+'3. Owner-Emp 2020 Comp Wages'!#REF!+'5. Owner-Emp Comp Health'!#REF!+'6. Owner-Emp Comp Retire'!#REF!</f>
        <v>#REF!</v>
      </c>
      <c r="J69" s="194" t="e">
        <f>+'3. Owner-Emp 2020 Comp Wages'!#REF!+'5. Owner-Emp Comp Health'!#REF!+'6. Owner-Emp Comp Retire'!#REF!</f>
        <v>#REF!</v>
      </c>
      <c r="K69" s="194" t="e">
        <f>+'3. Owner-Emp 2020 Comp Wages'!#REF!+'5. Owner-Emp Comp Health'!#REF!+'6. Owner-Emp Comp Retire'!#REF!</f>
        <v>#REF!</v>
      </c>
      <c r="L69" s="194" t="e">
        <f>+'3. Owner-Emp 2020 Comp Wages'!#REF!+'5. Owner-Emp Comp Health'!#REF!+'6. Owner-Emp Comp Retire'!#REF!</f>
        <v>#REF!</v>
      </c>
      <c r="M69" s="194" t="e">
        <f>+'3. Owner-Emp 2020 Comp Wages'!#REF!+'5. Owner-Emp Comp Health'!#REF!+'6. Owner-Emp Comp Retire'!#REF!</f>
        <v>#REF!</v>
      </c>
      <c r="N69" s="194" t="e">
        <f>+'3. Owner-Emp 2020 Comp Wages'!#REF!+'5. Owner-Emp Comp Health'!#REF!+'6. Owner-Emp Comp Retire'!#REF!</f>
        <v>#REF!</v>
      </c>
      <c r="O69" s="194" t="e">
        <f>+'3. Owner-Emp 2020 Comp Wages'!#REF!+'5. Owner-Emp Comp Health'!#REF!+'6. Owner-Emp Comp Retire'!#REF!</f>
        <v>#REF!</v>
      </c>
      <c r="P69" s="194" t="e">
        <f>+'3. Owner-Emp 2020 Comp Wages'!#REF!+'5. Owner-Emp Comp Health'!#REF!+'6. Owner-Emp Comp Retire'!#REF!</f>
        <v>#REF!</v>
      </c>
      <c r="Q69" s="194" t="e">
        <f>+'3. Owner-Emp 2020 Comp Wages'!#REF!+'5. Owner-Emp Comp Health'!#REF!+'6. Owner-Emp Comp Retire'!#REF!</f>
        <v>#REF!</v>
      </c>
      <c r="R69" s="194" t="e">
        <f>+'3. Owner-Emp 2020 Comp Wages'!#REF!+'5. Owner-Emp Comp Health'!#REF!+'6. Owner-Emp Comp Retire'!#REF!</f>
        <v>#REF!</v>
      </c>
      <c r="S69" s="194" t="e">
        <f>+'3. Owner-Emp 2020 Comp Wages'!#REF!+'5. Owner-Emp Comp Health'!#REF!+'6. Owner-Emp Comp Retire'!#REF!</f>
        <v>#REF!</v>
      </c>
      <c r="T69" s="194" t="e">
        <f>+'3. Owner-Emp 2020 Comp Wages'!#REF!+'5. Owner-Emp Comp Health'!#REF!+'6. Owner-Emp Comp Retire'!#REF!</f>
        <v>#REF!</v>
      </c>
      <c r="U69" s="194" t="e">
        <f>+'3. Owner-Emp 2020 Comp Wages'!#REF!+'5. Owner-Emp Comp Health'!#REF!+'6. Owner-Emp Comp Retire'!#REF!</f>
        <v>#REF!</v>
      </c>
      <c r="V69" s="194" t="e">
        <f>+'3. Owner-Emp 2020 Comp Wages'!#REF!+'5. Owner-Emp Comp Health'!#REF!+'6. Owner-Emp Comp Retire'!#REF!</f>
        <v>#REF!</v>
      </c>
      <c r="W69" s="194" t="e">
        <f>+'3. Owner-Emp 2020 Comp Wages'!#REF!+'5. Owner-Emp Comp Health'!#REF!+'6. Owner-Emp Comp Retire'!#REF!</f>
        <v>#REF!</v>
      </c>
      <c r="X69" s="194" t="e">
        <f>+'3. Owner-Emp 2020 Comp Wages'!#REF!+'5. Owner-Emp Comp Health'!#REF!+'6. Owner-Emp Comp Retire'!#REF!</f>
        <v>#REF!</v>
      </c>
      <c r="Y69" s="194" t="e">
        <f>+'3. Owner-Emp 2020 Comp Wages'!#REF!+'5. Owner-Emp Comp Health'!#REF!+'6. Owner-Emp Comp Retire'!#REF!</f>
        <v>#REF!</v>
      </c>
      <c r="Z69" s="194" t="e">
        <f>+'3. Owner-Emp 2020 Comp Wages'!#REF!+'5. Owner-Emp Comp Health'!#REF!+'6. Owner-Emp Comp Retire'!#REF!</f>
        <v>#REF!</v>
      </c>
      <c r="AA69" s="194" t="e">
        <f>+'3. Owner-Emp 2020 Comp Wages'!#REF!+'5. Owner-Emp Comp Health'!#REF!+'6. Owner-Emp Comp Retire'!#REF!</f>
        <v>#REF!</v>
      </c>
      <c r="AB69" s="194"/>
      <c r="AC69" s="187" t="e">
        <f t="shared" si="4"/>
        <v>#REF!</v>
      </c>
      <c r="AD69" s="187" t="e">
        <f t="shared" si="5"/>
        <v>#REF!</v>
      </c>
      <c r="AE69" s="194" t="e">
        <f>+'3. Owner-Emp 2020 Comp Wages'!#REF!</f>
        <v>#REF!</v>
      </c>
      <c r="AF69" s="187" t="e">
        <f t="shared" si="6"/>
        <v>#REF!</v>
      </c>
    </row>
    <row r="70" spans="1:32" x14ac:dyDescent="0.25">
      <c r="A70" s="188">
        <f t="shared" si="2"/>
        <v>60</v>
      </c>
      <c r="B70" s="191" t="e">
        <f>IF('3. Owner-Emp 2020 Comp Wages'!#REF!=0," ",'3. Owner-Emp 2020 Comp Wages'!#REF!)</f>
        <v>#REF!</v>
      </c>
      <c r="C70" s="203" t="e">
        <f>IF('3. Owner-Emp 2020 Comp Wages'!#REF!=0," ",'3. Owner-Emp 2020 Comp Wages'!#REF!)</f>
        <v>#REF!</v>
      </c>
      <c r="D70" s="194" t="e">
        <f>+'3. Owner-Emp 2020 Comp Wages'!#REF!+'5. Owner-Emp Comp Health'!#REF!+'6. Owner-Emp Comp Retire'!#REF!</f>
        <v>#REF!</v>
      </c>
      <c r="E70" s="194" t="e">
        <f>+'3. Owner-Emp 2020 Comp Wages'!#REF!+'5. Owner-Emp Comp Health'!#REF!+'6. Owner-Emp Comp Retire'!#REF!</f>
        <v>#REF!</v>
      </c>
      <c r="F70" s="194" t="e">
        <f>+'3. Owner-Emp 2020 Comp Wages'!#REF!+'5. Owner-Emp Comp Health'!#REF!+'6. Owner-Emp Comp Retire'!#REF!</f>
        <v>#REF!</v>
      </c>
      <c r="G70" s="194" t="e">
        <f>+'3. Owner-Emp 2020 Comp Wages'!#REF!+'5. Owner-Emp Comp Health'!#REF!+'6. Owner-Emp Comp Retire'!#REF!</f>
        <v>#REF!</v>
      </c>
      <c r="H70" s="194" t="e">
        <f>+'3. Owner-Emp 2020 Comp Wages'!#REF!+'5. Owner-Emp Comp Health'!#REF!+'6. Owner-Emp Comp Retire'!#REF!</f>
        <v>#REF!</v>
      </c>
      <c r="I70" s="194" t="e">
        <f>+'3. Owner-Emp 2020 Comp Wages'!#REF!+'5. Owner-Emp Comp Health'!#REF!+'6. Owner-Emp Comp Retire'!#REF!</f>
        <v>#REF!</v>
      </c>
      <c r="J70" s="194" t="e">
        <f>+'3. Owner-Emp 2020 Comp Wages'!#REF!+'5. Owner-Emp Comp Health'!#REF!+'6. Owner-Emp Comp Retire'!#REF!</f>
        <v>#REF!</v>
      </c>
      <c r="K70" s="194" t="e">
        <f>+'3. Owner-Emp 2020 Comp Wages'!#REF!+'5. Owner-Emp Comp Health'!#REF!+'6. Owner-Emp Comp Retire'!#REF!</f>
        <v>#REF!</v>
      </c>
      <c r="L70" s="194" t="e">
        <f>+'3. Owner-Emp 2020 Comp Wages'!#REF!+'5. Owner-Emp Comp Health'!#REF!+'6. Owner-Emp Comp Retire'!#REF!</f>
        <v>#REF!</v>
      </c>
      <c r="M70" s="194" t="e">
        <f>+'3. Owner-Emp 2020 Comp Wages'!#REF!+'5. Owner-Emp Comp Health'!#REF!+'6. Owner-Emp Comp Retire'!#REF!</f>
        <v>#REF!</v>
      </c>
      <c r="N70" s="194" t="e">
        <f>+'3. Owner-Emp 2020 Comp Wages'!#REF!+'5. Owner-Emp Comp Health'!#REF!+'6. Owner-Emp Comp Retire'!#REF!</f>
        <v>#REF!</v>
      </c>
      <c r="O70" s="194" t="e">
        <f>+'3. Owner-Emp 2020 Comp Wages'!#REF!+'5. Owner-Emp Comp Health'!#REF!+'6. Owner-Emp Comp Retire'!#REF!</f>
        <v>#REF!</v>
      </c>
      <c r="P70" s="194" t="e">
        <f>+'3. Owner-Emp 2020 Comp Wages'!#REF!+'5. Owner-Emp Comp Health'!#REF!+'6. Owner-Emp Comp Retire'!#REF!</f>
        <v>#REF!</v>
      </c>
      <c r="Q70" s="194" t="e">
        <f>+'3. Owner-Emp 2020 Comp Wages'!#REF!+'5. Owner-Emp Comp Health'!#REF!+'6. Owner-Emp Comp Retire'!#REF!</f>
        <v>#REF!</v>
      </c>
      <c r="R70" s="194" t="e">
        <f>+'3. Owner-Emp 2020 Comp Wages'!#REF!+'5. Owner-Emp Comp Health'!#REF!+'6. Owner-Emp Comp Retire'!#REF!</f>
        <v>#REF!</v>
      </c>
      <c r="S70" s="194" t="e">
        <f>+'3. Owner-Emp 2020 Comp Wages'!#REF!+'5. Owner-Emp Comp Health'!#REF!+'6. Owner-Emp Comp Retire'!#REF!</f>
        <v>#REF!</v>
      </c>
      <c r="T70" s="194" t="e">
        <f>+'3. Owner-Emp 2020 Comp Wages'!#REF!+'5. Owner-Emp Comp Health'!#REF!+'6. Owner-Emp Comp Retire'!#REF!</f>
        <v>#REF!</v>
      </c>
      <c r="U70" s="194" t="e">
        <f>+'3. Owner-Emp 2020 Comp Wages'!#REF!+'5. Owner-Emp Comp Health'!#REF!+'6. Owner-Emp Comp Retire'!#REF!</f>
        <v>#REF!</v>
      </c>
      <c r="V70" s="194" t="e">
        <f>+'3. Owner-Emp 2020 Comp Wages'!#REF!+'5. Owner-Emp Comp Health'!#REF!+'6. Owner-Emp Comp Retire'!#REF!</f>
        <v>#REF!</v>
      </c>
      <c r="W70" s="194" t="e">
        <f>+'3. Owner-Emp 2020 Comp Wages'!#REF!+'5. Owner-Emp Comp Health'!#REF!+'6. Owner-Emp Comp Retire'!#REF!</f>
        <v>#REF!</v>
      </c>
      <c r="X70" s="194" t="e">
        <f>+'3. Owner-Emp 2020 Comp Wages'!#REF!+'5. Owner-Emp Comp Health'!#REF!+'6. Owner-Emp Comp Retire'!#REF!</f>
        <v>#REF!</v>
      </c>
      <c r="Y70" s="194" t="e">
        <f>+'3. Owner-Emp 2020 Comp Wages'!#REF!+'5. Owner-Emp Comp Health'!#REF!+'6. Owner-Emp Comp Retire'!#REF!</f>
        <v>#REF!</v>
      </c>
      <c r="Z70" s="194" t="e">
        <f>+'3. Owner-Emp 2020 Comp Wages'!#REF!+'5. Owner-Emp Comp Health'!#REF!+'6. Owner-Emp Comp Retire'!#REF!</f>
        <v>#REF!</v>
      </c>
      <c r="AA70" s="194" t="e">
        <f>+'3. Owner-Emp 2020 Comp Wages'!#REF!+'5. Owner-Emp Comp Health'!#REF!+'6. Owner-Emp Comp Retire'!#REF!</f>
        <v>#REF!</v>
      </c>
      <c r="AB70" s="194"/>
      <c r="AC70" s="187" t="e">
        <f t="shared" si="4"/>
        <v>#REF!</v>
      </c>
      <c r="AD70" s="187" t="e">
        <f t="shared" si="5"/>
        <v>#REF!</v>
      </c>
      <c r="AE70" s="194" t="e">
        <f>+'3. Owner-Emp 2020 Comp Wages'!#REF!</f>
        <v>#REF!</v>
      </c>
      <c r="AF70" s="187" t="e">
        <f t="shared" si="6"/>
        <v>#REF!</v>
      </c>
    </row>
    <row r="71" spans="1:32" x14ac:dyDescent="0.25">
      <c r="A71" s="188">
        <f t="shared" si="2"/>
        <v>61</v>
      </c>
      <c r="B71" s="191" t="e">
        <f>IF('3. Owner-Emp 2020 Comp Wages'!#REF!=0," ",'3. Owner-Emp 2020 Comp Wages'!#REF!)</f>
        <v>#REF!</v>
      </c>
      <c r="C71" s="203" t="e">
        <f>IF('3. Owner-Emp 2020 Comp Wages'!#REF!=0," ",'3. Owner-Emp 2020 Comp Wages'!#REF!)</f>
        <v>#REF!</v>
      </c>
      <c r="D71" s="194" t="e">
        <f>+'3. Owner-Emp 2020 Comp Wages'!#REF!+'5. Owner-Emp Comp Health'!#REF!+'6. Owner-Emp Comp Retire'!#REF!</f>
        <v>#REF!</v>
      </c>
      <c r="E71" s="194" t="e">
        <f>+'3. Owner-Emp 2020 Comp Wages'!#REF!+'5. Owner-Emp Comp Health'!#REF!+'6. Owner-Emp Comp Retire'!#REF!</f>
        <v>#REF!</v>
      </c>
      <c r="F71" s="194" t="e">
        <f>+'3. Owner-Emp 2020 Comp Wages'!#REF!+'5. Owner-Emp Comp Health'!#REF!+'6. Owner-Emp Comp Retire'!#REF!</f>
        <v>#REF!</v>
      </c>
      <c r="G71" s="194" t="e">
        <f>+'3. Owner-Emp 2020 Comp Wages'!#REF!+'5. Owner-Emp Comp Health'!#REF!+'6. Owner-Emp Comp Retire'!#REF!</f>
        <v>#REF!</v>
      </c>
      <c r="H71" s="194" t="e">
        <f>+'3. Owner-Emp 2020 Comp Wages'!#REF!+'5. Owner-Emp Comp Health'!#REF!+'6. Owner-Emp Comp Retire'!#REF!</f>
        <v>#REF!</v>
      </c>
      <c r="I71" s="194" t="e">
        <f>+'3. Owner-Emp 2020 Comp Wages'!#REF!+'5. Owner-Emp Comp Health'!#REF!+'6. Owner-Emp Comp Retire'!#REF!</f>
        <v>#REF!</v>
      </c>
      <c r="J71" s="194" t="e">
        <f>+'3. Owner-Emp 2020 Comp Wages'!#REF!+'5. Owner-Emp Comp Health'!#REF!+'6. Owner-Emp Comp Retire'!#REF!</f>
        <v>#REF!</v>
      </c>
      <c r="K71" s="194" t="e">
        <f>+'3. Owner-Emp 2020 Comp Wages'!#REF!+'5. Owner-Emp Comp Health'!#REF!+'6. Owner-Emp Comp Retire'!#REF!</f>
        <v>#REF!</v>
      </c>
      <c r="L71" s="194" t="e">
        <f>+'3. Owner-Emp 2020 Comp Wages'!#REF!+'5. Owner-Emp Comp Health'!#REF!+'6. Owner-Emp Comp Retire'!#REF!</f>
        <v>#REF!</v>
      </c>
      <c r="M71" s="194" t="e">
        <f>+'3. Owner-Emp 2020 Comp Wages'!#REF!+'5. Owner-Emp Comp Health'!#REF!+'6. Owner-Emp Comp Retire'!#REF!</f>
        <v>#REF!</v>
      </c>
      <c r="N71" s="194" t="e">
        <f>+'3. Owner-Emp 2020 Comp Wages'!#REF!+'5. Owner-Emp Comp Health'!#REF!+'6. Owner-Emp Comp Retire'!#REF!</f>
        <v>#REF!</v>
      </c>
      <c r="O71" s="194" t="e">
        <f>+'3. Owner-Emp 2020 Comp Wages'!#REF!+'5. Owner-Emp Comp Health'!#REF!+'6. Owner-Emp Comp Retire'!#REF!</f>
        <v>#REF!</v>
      </c>
      <c r="P71" s="194" t="e">
        <f>+'3. Owner-Emp 2020 Comp Wages'!#REF!+'5. Owner-Emp Comp Health'!#REF!+'6. Owner-Emp Comp Retire'!#REF!</f>
        <v>#REF!</v>
      </c>
      <c r="Q71" s="194" t="e">
        <f>+'3. Owner-Emp 2020 Comp Wages'!#REF!+'5. Owner-Emp Comp Health'!#REF!+'6. Owner-Emp Comp Retire'!#REF!</f>
        <v>#REF!</v>
      </c>
      <c r="R71" s="194" t="e">
        <f>+'3. Owner-Emp 2020 Comp Wages'!#REF!+'5. Owner-Emp Comp Health'!#REF!+'6. Owner-Emp Comp Retire'!#REF!</f>
        <v>#REF!</v>
      </c>
      <c r="S71" s="194" t="e">
        <f>+'3. Owner-Emp 2020 Comp Wages'!#REF!+'5. Owner-Emp Comp Health'!#REF!+'6. Owner-Emp Comp Retire'!#REF!</f>
        <v>#REF!</v>
      </c>
      <c r="T71" s="194" t="e">
        <f>+'3. Owner-Emp 2020 Comp Wages'!#REF!+'5. Owner-Emp Comp Health'!#REF!+'6. Owner-Emp Comp Retire'!#REF!</f>
        <v>#REF!</v>
      </c>
      <c r="U71" s="194" t="e">
        <f>+'3. Owner-Emp 2020 Comp Wages'!#REF!+'5. Owner-Emp Comp Health'!#REF!+'6. Owner-Emp Comp Retire'!#REF!</f>
        <v>#REF!</v>
      </c>
      <c r="V71" s="194" t="e">
        <f>+'3. Owner-Emp 2020 Comp Wages'!#REF!+'5. Owner-Emp Comp Health'!#REF!+'6. Owner-Emp Comp Retire'!#REF!</f>
        <v>#REF!</v>
      </c>
      <c r="W71" s="194" t="e">
        <f>+'3. Owner-Emp 2020 Comp Wages'!#REF!+'5. Owner-Emp Comp Health'!#REF!+'6. Owner-Emp Comp Retire'!#REF!</f>
        <v>#REF!</v>
      </c>
      <c r="X71" s="194" t="e">
        <f>+'3. Owner-Emp 2020 Comp Wages'!#REF!+'5. Owner-Emp Comp Health'!#REF!+'6. Owner-Emp Comp Retire'!#REF!</f>
        <v>#REF!</v>
      </c>
      <c r="Y71" s="194" t="e">
        <f>+'3. Owner-Emp 2020 Comp Wages'!#REF!+'5. Owner-Emp Comp Health'!#REF!+'6. Owner-Emp Comp Retire'!#REF!</f>
        <v>#REF!</v>
      </c>
      <c r="Z71" s="194" t="e">
        <f>+'3. Owner-Emp 2020 Comp Wages'!#REF!+'5. Owner-Emp Comp Health'!#REF!+'6. Owner-Emp Comp Retire'!#REF!</f>
        <v>#REF!</v>
      </c>
      <c r="AA71" s="194" t="e">
        <f>+'3. Owner-Emp 2020 Comp Wages'!#REF!+'5. Owner-Emp Comp Health'!#REF!+'6. Owner-Emp Comp Retire'!#REF!</f>
        <v>#REF!</v>
      </c>
      <c r="AB71" s="194"/>
      <c r="AC71" s="187" t="e">
        <f t="shared" si="4"/>
        <v>#REF!</v>
      </c>
      <c r="AD71" s="187" t="e">
        <f t="shared" si="5"/>
        <v>#REF!</v>
      </c>
      <c r="AE71" s="194" t="e">
        <f>+'3. Owner-Emp 2020 Comp Wages'!#REF!</f>
        <v>#REF!</v>
      </c>
      <c r="AF71" s="187" t="e">
        <f t="shared" si="6"/>
        <v>#REF!</v>
      </c>
    </row>
    <row r="72" spans="1:32" x14ac:dyDescent="0.25">
      <c r="A72" s="188">
        <f t="shared" si="2"/>
        <v>62</v>
      </c>
      <c r="B72" s="191" t="e">
        <f>IF('3. Owner-Emp 2020 Comp Wages'!#REF!=0," ",'3. Owner-Emp 2020 Comp Wages'!#REF!)</f>
        <v>#REF!</v>
      </c>
      <c r="C72" s="203" t="e">
        <f>IF('3. Owner-Emp 2020 Comp Wages'!#REF!=0," ",'3. Owner-Emp 2020 Comp Wages'!#REF!)</f>
        <v>#REF!</v>
      </c>
      <c r="D72" s="194" t="e">
        <f>+'3. Owner-Emp 2020 Comp Wages'!#REF!+'5. Owner-Emp Comp Health'!#REF!+'6. Owner-Emp Comp Retire'!#REF!</f>
        <v>#REF!</v>
      </c>
      <c r="E72" s="194" t="e">
        <f>+'3. Owner-Emp 2020 Comp Wages'!#REF!+'5. Owner-Emp Comp Health'!#REF!+'6. Owner-Emp Comp Retire'!#REF!</f>
        <v>#REF!</v>
      </c>
      <c r="F72" s="194" t="e">
        <f>+'3. Owner-Emp 2020 Comp Wages'!#REF!+'5. Owner-Emp Comp Health'!#REF!+'6. Owner-Emp Comp Retire'!#REF!</f>
        <v>#REF!</v>
      </c>
      <c r="G72" s="194" t="e">
        <f>+'3. Owner-Emp 2020 Comp Wages'!#REF!+'5. Owner-Emp Comp Health'!#REF!+'6. Owner-Emp Comp Retire'!#REF!</f>
        <v>#REF!</v>
      </c>
      <c r="H72" s="194" t="e">
        <f>+'3. Owner-Emp 2020 Comp Wages'!#REF!+'5. Owner-Emp Comp Health'!#REF!+'6. Owner-Emp Comp Retire'!#REF!</f>
        <v>#REF!</v>
      </c>
      <c r="I72" s="194" t="e">
        <f>+'3. Owner-Emp 2020 Comp Wages'!#REF!+'5. Owner-Emp Comp Health'!#REF!+'6. Owner-Emp Comp Retire'!#REF!</f>
        <v>#REF!</v>
      </c>
      <c r="J72" s="194" t="e">
        <f>+'3. Owner-Emp 2020 Comp Wages'!#REF!+'5. Owner-Emp Comp Health'!#REF!+'6. Owner-Emp Comp Retire'!#REF!</f>
        <v>#REF!</v>
      </c>
      <c r="K72" s="194" t="e">
        <f>+'3. Owner-Emp 2020 Comp Wages'!#REF!+'5. Owner-Emp Comp Health'!#REF!+'6. Owner-Emp Comp Retire'!#REF!</f>
        <v>#REF!</v>
      </c>
      <c r="L72" s="194" t="e">
        <f>+'3. Owner-Emp 2020 Comp Wages'!#REF!+'5. Owner-Emp Comp Health'!#REF!+'6. Owner-Emp Comp Retire'!#REF!</f>
        <v>#REF!</v>
      </c>
      <c r="M72" s="194" t="e">
        <f>+'3. Owner-Emp 2020 Comp Wages'!#REF!+'5. Owner-Emp Comp Health'!#REF!+'6. Owner-Emp Comp Retire'!#REF!</f>
        <v>#REF!</v>
      </c>
      <c r="N72" s="194" t="e">
        <f>+'3. Owner-Emp 2020 Comp Wages'!#REF!+'5. Owner-Emp Comp Health'!#REF!+'6. Owner-Emp Comp Retire'!#REF!</f>
        <v>#REF!</v>
      </c>
      <c r="O72" s="194" t="e">
        <f>+'3. Owner-Emp 2020 Comp Wages'!#REF!+'5. Owner-Emp Comp Health'!#REF!+'6. Owner-Emp Comp Retire'!#REF!</f>
        <v>#REF!</v>
      </c>
      <c r="P72" s="194" t="e">
        <f>+'3. Owner-Emp 2020 Comp Wages'!#REF!+'5. Owner-Emp Comp Health'!#REF!+'6. Owner-Emp Comp Retire'!#REF!</f>
        <v>#REF!</v>
      </c>
      <c r="Q72" s="194" t="e">
        <f>+'3. Owner-Emp 2020 Comp Wages'!#REF!+'5. Owner-Emp Comp Health'!#REF!+'6. Owner-Emp Comp Retire'!#REF!</f>
        <v>#REF!</v>
      </c>
      <c r="R72" s="194" t="e">
        <f>+'3. Owner-Emp 2020 Comp Wages'!#REF!+'5. Owner-Emp Comp Health'!#REF!+'6. Owner-Emp Comp Retire'!#REF!</f>
        <v>#REF!</v>
      </c>
      <c r="S72" s="194" t="e">
        <f>+'3. Owner-Emp 2020 Comp Wages'!#REF!+'5. Owner-Emp Comp Health'!#REF!+'6. Owner-Emp Comp Retire'!#REF!</f>
        <v>#REF!</v>
      </c>
      <c r="T72" s="194" t="e">
        <f>+'3. Owner-Emp 2020 Comp Wages'!#REF!+'5. Owner-Emp Comp Health'!#REF!+'6. Owner-Emp Comp Retire'!#REF!</f>
        <v>#REF!</v>
      </c>
      <c r="U72" s="194" t="e">
        <f>+'3. Owner-Emp 2020 Comp Wages'!#REF!+'5. Owner-Emp Comp Health'!#REF!+'6. Owner-Emp Comp Retire'!#REF!</f>
        <v>#REF!</v>
      </c>
      <c r="V72" s="194" t="e">
        <f>+'3. Owner-Emp 2020 Comp Wages'!#REF!+'5. Owner-Emp Comp Health'!#REF!+'6. Owner-Emp Comp Retire'!#REF!</f>
        <v>#REF!</v>
      </c>
      <c r="W72" s="194" t="e">
        <f>+'3. Owner-Emp 2020 Comp Wages'!#REF!+'5. Owner-Emp Comp Health'!#REF!+'6. Owner-Emp Comp Retire'!#REF!</f>
        <v>#REF!</v>
      </c>
      <c r="X72" s="194" t="e">
        <f>+'3. Owner-Emp 2020 Comp Wages'!#REF!+'5. Owner-Emp Comp Health'!#REF!+'6. Owner-Emp Comp Retire'!#REF!</f>
        <v>#REF!</v>
      </c>
      <c r="Y72" s="194" t="e">
        <f>+'3. Owner-Emp 2020 Comp Wages'!#REF!+'5. Owner-Emp Comp Health'!#REF!+'6. Owner-Emp Comp Retire'!#REF!</f>
        <v>#REF!</v>
      </c>
      <c r="Z72" s="194" t="e">
        <f>+'3. Owner-Emp 2020 Comp Wages'!#REF!+'5. Owner-Emp Comp Health'!#REF!+'6. Owner-Emp Comp Retire'!#REF!</f>
        <v>#REF!</v>
      </c>
      <c r="AA72" s="194" t="e">
        <f>+'3. Owner-Emp 2020 Comp Wages'!#REF!+'5. Owner-Emp Comp Health'!#REF!+'6. Owner-Emp Comp Retire'!#REF!</f>
        <v>#REF!</v>
      </c>
      <c r="AB72" s="194"/>
      <c r="AC72" s="187" t="e">
        <f t="shared" si="4"/>
        <v>#REF!</v>
      </c>
      <c r="AD72" s="187" t="e">
        <f t="shared" si="5"/>
        <v>#REF!</v>
      </c>
      <c r="AE72" s="194" t="e">
        <f>+'3. Owner-Emp 2020 Comp Wages'!#REF!</f>
        <v>#REF!</v>
      </c>
      <c r="AF72" s="187" t="e">
        <f t="shared" si="6"/>
        <v>#REF!</v>
      </c>
    </row>
    <row r="73" spans="1:32" x14ac:dyDescent="0.25">
      <c r="A73" s="188">
        <f t="shared" si="2"/>
        <v>63</v>
      </c>
      <c r="B73" s="191" t="e">
        <f>IF('3. Owner-Emp 2020 Comp Wages'!#REF!=0," ",'3. Owner-Emp 2020 Comp Wages'!#REF!)</f>
        <v>#REF!</v>
      </c>
      <c r="C73" s="203" t="e">
        <f>IF('3. Owner-Emp 2020 Comp Wages'!#REF!=0," ",'3. Owner-Emp 2020 Comp Wages'!#REF!)</f>
        <v>#REF!</v>
      </c>
      <c r="D73" s="194" t="e">
        <f>+'3. Owner-Emp 2020 Comp Wages'!#REF!+'5. Owner-Emp Comp Health'!#REF!+'6. Owner-Emp Comp Retire'!#REF!</f>
        <v>#REF!</v>
      </c>
      <c r="E73" s="194" t="e">
        <f>+'3. Owner-Emp 2020 Comp Wages'!#REF!+'5. Owner-Emp Comp Health'!#REF!+'6. Owner-Emp Comp Retire'!#REF!</f>
        <v>#REF!</v>
      </c>
      <c r="F73" s="194" t="e">
        <f>+'3. Owner-Emp 2020 Comp Wages'!#REF!+'5. Owner-Emp Comp Health'!#REF!+'6. Owner-Emp Comp Retire'!#REF!</f>
        <v>#REF!</v>
      </c>
      <c r="G73" s="194" t="e">
        <f>+'3. Owner-Emp 2020 Comp Wages'!#REF!+'5. Owner-Emp Comp Health'!#REF!+'6. Owner-Emp Comp Retire'!#REF!</f>
        <v>#REF!</v>
      </c>
      <c r="H73" s="194" t="e">
        <f>+'3. Owner-Emp 2020 Comp Wages'!#REF!+'5. Owner-Emp Comp Health'!#REF!+'6. Owner-Emp Comp Retire'!#REF!</f>
        <v>#REF!</v>
      </c>
      <c r="I73" s="194" t="e">
        <f>+'3. Owner-Emp 2020 Comp Wages'!#REF!+'5. Owner-Emp Comp Health'!#REF!+'6. Owner-Emp Comp Retire'!#REF!</f>
        <v>#REF!</v>
      </c>
      <c r="J73" s="194" t="e">
        <f>+'3. Owner-Emp 2020 Comp Wages'!#REF!+'5. Owner-Emp Comp Health'!#REF!+'6. Owner-Emp Comp Retire'!#REF!</f>
        <v>#REF!</v>
      </c>
      <c r="K73" s="194" t="e">
        <f>+'3. Owner-Emp 2020 Comp Wages'!#REF!+'5. Owner-Emp Comp Health'!#REF!+'6. Owner-Emp Comp Retire'!#REF!</f>
        <v>#REF!</v>
      </c>
      <c r="L73" s="194" t="e">
        <f>+'3. Owner-Emp 2020 Comp Wages'!#REF!+'5. Owner-Emp Comp Health'!#REF!+'6. Owner-Emp Comp Retire'!#REF!</f>
        <v>#REF!</v>
      </c>
      <c r="M73" s="194" t="e">
        <f>+'3. Owner-Emp 2020 Comp Wages'!#REF!+'5. Owner-Emp Comp Health'!#REF!+'6. Owner-Emp Comp Retire'!#REF!</f>
        <v>#REF!</v>
      </c>
      <c r="N73" s="194" t="e">
        <f>+'3. Owner-Emp 2020 Comp Wages'!#REF!+'5. Owner-Emp Comp Health'!#REF!+'6. Owner-Emp Comp Retire'!#REF!</f>
        <v>#REF!</v>
      </c>
      <c r="O73" s="194" t="e">
        <f>+'3. Owner-Emp 2020 Comp Wages'!#REF!+'5. Owner-Emp Comp Health'!#REF!+'6. Owner-Emp Comp Retire'!#REF!</f>
        <v>#REF!</v>
      </c>
      <c r="P73" s="194" t="e">
        <f>+'3. Owner-Emp 2020 Comp Wages'!#REF!+'5. Owner-Emp Comp Health'!#REF!+'6. Owner-Emp Comp Retire'!#REF!</f>
        <v>#REF!</v>
      </c>
      <c r="Q73" s="194" t="e">
        <f>+'3. Owner-Emp 2020 Comp Wages'!#REF!+'5. Owner-Emp Comp Health'!#REF!+'6. Owner-Emp Comp Retire'!#REF!</f>
        <v>#REF!</v>
      </c>
      <c r="R73" s="194" t="e">
        <f>+'3. Owner-Emp 2020 Comp Wages'!#REF!+'5. Owner-Emp Comp Health'!#REF!+'6. Owner-Emp Comp Retire'!#REF!</f>
        <v>#REF!</v>
      </c>
      <c r="S73" s="194" t="e">
        <f>+'3. Owner-Emp 2020 Comp Wages'!#REF!+'5. Owner-Emp Comp Health'!#REF!+'6. Owner-Emp Comp Retire'!#REF!</f>
        <v>#REF!</v>
      </c>
      <c r="T73" s="194" t="e">
        <f>+'3. Owner-Emp 2020 Comp Wages'!#REF!+'5. Owner-Emp Comp Health'!#REF!+'6. Owner-Emp Comp Retire'!#REF!</f>
        <v>#REF!</v>
      </c>
      <c r="U73" s="194" t="e">
        <f>+'3. Owner-Emp 2020 Comp Wages'!#REF!+'5. Owner-Emp Comp Health'!#REF!+'6. Owner-Emp Comp Retire'!#REF!</f>
        <v>#REF!</v>
      </c>
      <c r="V73" s="194" t="e">
        <f>+'3. Owner-Emp 2020 Comp Wages'!#REF!+'5. Owner-Emp Comp Health'!#REF!+'6. Owner-Emp Comp Retire'!#REF!</f>
        <v>#REF!</v>
      </c>
      <c r="W73" s="194" t="e">
        <f>+'3. Owner-Emp 2020 Comp Wages'!#REF!+'5. Owner-Emp Comp Health'!#REF!+'6. Owner-Emp Comp Retire'!#REF!</f>
        <v>#REF!</v>
      </c>
      <c r="X73" s="194" t="e">
        <f>+'3. Owner-Emp 2020 Comp Wages'!#REF!+'5. Owner-Emp Comp Health'!#REF!+'6. Owner-Emp Comp Retire'!#REF!</f>
        <v>#REF!</v>
      </c>
      <c r="Y73" s="194" t="e">
        <f>+'3. Owner-Emp 2020 Comp Wages'!#REF!+'5. Owner-Emp Comp Health'!#REF!+'6. Owner-Emp Comp Retire'!#REF!</f>
        <v>#REF!</v>
      </c>
      <c r="Z73" s="194" t="e">
        <f>+'3. Owner-Emp 2020 Comp Wages'!#REF!+'5. Owner-Emp Comp Health'!#REF!+'6. Owner-Emp Comp Retire'!#REF!</f>
        <v>#REF!</v>
      </c>
      <c r="AA73" s="194" t="e">
        <f>+'3. Owner-Emp 2020 Comp Wages'!#REF!+'5. Owner-Emp Comp Health'!#REF!+'6. Owner-Emp Comp Retire'!#REF!</f>
        <v>#REF!</v>
      </c>
      <c r="AB73" s="194"/>
      <c r="AC73" s="187" t="e">
        <f t="shared" si="4"/>
        <v>#REF!</v>
      </c>
      <c r="AD73" s="187" t="e">
        <f t="shared" si="5"/>
        <v>#REF!</v>
      </c>
      <c r="AE73" s="194" t="e">
        <f>+'3. Owner-Emp 2020 Comp Wages'!#REF!</f>
        <v>#REF!</v>
      </c>
      <c r="AF73" s="187" t="e">
        <f t="shared" si="6"/>
        <v>#REF!</v>
      </c>
    </row>
    <row r="74" spans="1:32" x14ac:dyDescent="0.25">
      <c r="A74" s="188">
        <f t="shared" si="2"/>
        <v>64</v>
      </c>
      <c r="B74" s="191" t="e">
        <f>IF('3. Owner-Emp 2020 Comp Wages'!#REF!=0," ",'3. Owner-Emp 2020 Comp Wages'!#REF!)</f>
        <v>#REF!</v>
      </c>
      <c r="C74" s="203" t="e">
        <f>IF('3. Owner-Emp 2020 Comp Wages'!#REF!=0," ",'3. Owner-Emp 2020 Comp Wages'!#REF!)</f>
        <v>#REF!</v>
      </c>
      <c r="D74" s="194" t="e">
        <f>+'3. Owner-Emp 2020 Comp Wages'!#REF!+'5. Owner-Emp Comp Health'!#REF!+'6. Owner-Emp Comp Retire'!#REF!</f>
        <v>#REF!</v>
      </c>
      <c r="E74" s="194" t="e">
        <f>+'3. Owner-Emp 2020 Comp Wages'!#REF!+'5. Owner-Emp Comp Health'!#REF!+'6. Owner-Emp Comp Retire'!#REF!</f>
        <v>#REF!</v>
      </c>
      <c r="F74" s="194" t="e">
        <f>+'3. Owner-Emp 2020 Comp Wages'!#REF!+'5. Owner-Emp Comp Health'!#REF!+'6. Owner-Emp Comp Retire'!#REF!</f>
        <v>#REF!</v>
      </c>
      <c r="G74" s="194" t="e">
        <f>+'3. Owner-Emp 2020 Comp Wages'!#REF!+'5. Owner-Emp Comp Health'!#REF!+'6. Owner-Emp Comp Retire'!#REF!</f>
        <v>#REF!</v>
      </c>
      <c r="H74" s="194" t="e">
        <f>+'3. Owner-Emp 2020 Comp Wages'!#REF!+'5. Owner-Emp Comp Health'!#REF!+'6. Owner-Emp Comp Retire'!#REF!</f>
        <v>#REF!</v>
      </c>
      <c r="I74" s="194" t="e">
        <f>+'3. Owner-Emp 2020 Comp Wages'!#REF!+'5. Owner-Emp Comp Health'!#REF!+'6. Owner-Emp Comp Retire'!#REF!</f>
        <v>#REF!</v>
      </c>
      <c r="J74" s="194" t="e">
        <f>+'3. Owner-Emp 2020 Comp Wages'!#REF!+'5. Owner-Emp Comp Health'!#REF!+'6. Owner-Emp Comp Retire'!#REF!</f>
        <v>#REF!</v>
      </c>
      <c r="K74" s="194" t="e">
        <f>+'3. Owner-Emp 2020 Comp Wages'!#REF!+'5. Owner-Emp Comp Health'!#REF!+'6. Owner-Emp Comp Retire'!#REF!</f>
        <v>#REF!</v>
      </c>
      <c r="L74" s="194" t="e">
        <f>+'3. Owner-Emp 2020 Comp Wages'!#REF!+'5. Owner-Emp Comp Health'!#REF!+'6. Owner-Emp Comp Retire'!#REF!</f>
        <v>#REF!</v>
      </c>
      <c r="M74" s="194" t="e">
        <f>+'3. Owner-Emp 2020 Comp Wages'!#REF!+'5. Owner-Emp Comp Health'!#REF!+'6. Owner-Emp Comp Retire'!#REF!</f>
        <v>#REF!</v>
      </c>
      <c r="N74" s="194" t="e">
        <f>+'3. Owner-Emp 2020 Comp Wages'!#REF!+'5. Owner-Emp Comp Health'!#REF!+'6. Owner-Emp Comp Retire'!#REF!</f>
        <v>#REF!</v>
      </c>
      <c r="O74" s="194" t="e">
        <f>+'3. Owner-Emp 2020 Comp Wages'!#REF!+'5. Owner-Emp Comp Health'!#REF!+'6. Owner-Emp Comp Retire'!#REF!</f>
        <v>#REF!</v>
      </c>
      <c r="P74" s="194" t="e">
        <f>+'3. Owner-Emp 2020 Comp Wages'!#REF!+'5. Owner-Emp Comp Health'!#REF!+'6. Owner-Emp Comp Retire'!#REF!</f>
        <v>#REF!</v>
      </c>
      <c r="Q74" s="194" t="e">
        <f>+'3. Owner-Emp 2020 Comp Wages'!#REF!+'5. Owner-Emp Comp Health'!#REF!+'6. Owner-Emp Comp Retire'!#REF!</f>
        <v>#REF!</v>
      </c>
      <c r="R74" s="194" t="e">
        <f>+'3. Owner-Emp 2020 Comp Wages'!#REF!+'5. Owner-Emp Comp Health'!#REF!+'6. Owner-Emp Comp Retire'!#REF!</f>
        <v>#REF!</v>
      </c>
      <c r="S74" s="194" t="e">
        <f>+'3. Owner-Emp 2020 Comp Wages'!#REF!+'5. Owner-Emp Comp Health'!#REF!+'6. Owner-Emp Comp Retire'!#REF!</f>
        <v>#REF!</v>
      </c>
      <c r="T74" s="194" t="e">
        <f>+'3. Owner-Emp 2020 Comp Wages'!#REF!+'5. Owner-Emp Comp Health'!#REF!+'6. Owner-Emp Comp Retire'!#REF!</f>
        <v>#REF!</v>
      </c>
      <c r="U74" s="194" t="e">
        <f>+'3. Owner-Emp 2020 Comp Wages'!#REF!+'5. Owner-Emp Comp Health'!#REF!+'6. Owner-Emp Comp Retire'!#REF!</f>
        <v>#REF!</v>
      </c>
      <c r="V74" s="194" t="e">
        <f>+'3. Owner-Emp 2020 Comp Wages'!#REF!+'5. Owner-Emp Comp Health'!#REF!+'6. Owner-Emp Comp Retire'!#REF!</f>
        <v>#REF!</v>
      </c>
      <c r="W74" s="194" t="e">
        <f>+'3. Owner-Emp 2020 Comp Wages'!#REF!+'5. Owner-Emp Comp Health'!#REF!+'6. Owner-Emp Comp Retire'!#REF!</f>
        <v>#REF!</v>
      </c>
      <c r="X74" s="194" t="e">
        <f>+'3. Owner-Emp 2020 Comp Wages'!#REF!+'5. Owner-Emp Comp Health'!#REF!+'6. Owner-Emp Comp Retire'!#REF!</f>
        <v>#REF!</v>
      </c>
      <c r="Y74" s="194" t="e">
        <f>+'3. Owner-Emp 2020 Comp Wages'!#REF!+'5. Owner-Emp Comp Health'!#REF!+'6. Owner-Emp Comp Retire'!#REF!</f>
        <v>#REF!</v>
      </c>
      <c r="Z74" s="194" t="e">
        <f>+'3. Owner-Emp 2020 Comp Wages'!#REF!+'5. Owner-Emp Comp Health'!#REF!+'6. Owner-Emp Comp Retire'!#REF!</f>
        <v>#REF!</v>
      </c>
      <c r="AA74" s="194" t="e">
        <f>+'3. Owner-Emp 2020 Comp Wages'!#REF!+'5. Owner-Emp Comp Health'!#REF!+'6. Owner-Emp Comp Retire'!#REF!</f>
        <v>#REF!</v>
      </c>
      <c r="AB74" s="194"/>
      <c r="AC74" s="187" t="e">
        <f t="shared" si="4"/>
        <v>#REF!</v>
      </c>
      <c r="AD74" s="187" t="e">
        <f t="shared" si="5"/>
        <v>#REF!</v>
      </c>
      <c r="AE74" s="194" t="e">
        <f>+'3. Owner-Emp 2020 Comp Wages'!#REF!</f>
        <v>#REF!</v>
      </c>
      <c r="AF74" s="187" t="e">
        <f t="shared" si="6"/>
        <v>#REF!</v>
      </c>
    </row>
    <row r="75" spans="1:32" x14ac:dyDescent="0.25">
      <c r="A75" s="188">
        <f t="shared" si="2"/>
        <v>65</v>
      </c>
      <c r="B75" s="191" t="e">
        <f>IF('3. Owner-Emp 2020 Comp Wages'!#REF!=0," ",'3. Owner-Emp 2020 Comp Wages'!#REF!)</f>
        <v>#REF!</v>
      </c>
      <c r="C75" s="203" t="e">
        <f>IF('3. Owner-Emp 2020 Comp Wages'!#REF!=0," ",'3. Owner-Emp 2020 Comp Wages'!#REF!)</f>
        <v>#REF!</v>
      </c>
      <c r="D75" s="194" t="e">
        <f>+'3. Owner-Emp 2020 Comp Wages'!#REF!+'5. Owner-Emp Comp Health'!#REF!+'6. Owner-Emp Comp Retire'!#REF!</f>
        <v>#REF!</v>
      </c>
      <c r="E75" s="194" t="e">
        <f>+'3. Owner-Emp 2020 Comp Wages'!#REF!+'5. Owner-Emp Comp Health'!#REF!+'6. Owner-Emp Comp Retire'!#REF!</f>
        <v>#REF!</v>
      </c>
      <c r="F75" s="194" t="e">
        <f>+'3. Owner-Emp 2020 Comp Wages'!#REF!+'5. Owner-Emp Comp Health'!#REF!+'6. Owner-Emp Comp Retire'!#REF!</f>
        <v>#REF!</v>
      </c>
      <c r="G75" s="194" t="e">
        <f>+'3. Owner-Emp 2020 Comp Wages'!#REF!+'5. Owner-Emp Comp Health'!#REF!+'6. Owner-Emp Comp Retire'!#REF!</f>
        <v>#REF!</v>
      </c>
      <c r="H75" s="194" t="e">
        <f>+'3. Owner-Emp 2020 Comp Wages'!#REF!+'5. Owner-Emp Comp Health'!#REF!+'6. Owner-Emp Comp Retire'!#REF!</f>
        <v>#REF!</v>
      </c>
      <c r="I75" s="194" t="e">
        <f>+'3. Owner-Emp 2020 Comp Wages'!#REF!+'5. Owner-Emp Comp Health'!#REF!+'6. Owner-Emp Comp Retire'!#REF!</f>
        <v>#REF!</v>
      </c>
      <c r="J75" s="194" t="e">
        <f>+'3. Owner-Emp 2020 Comp Wages'!#REF!+'5. Owner-Emp Comp Health'!#REF!+'6. Owner-Emp Comp Retire'!#REF!</f>
        <v>#REF!</v>
      </c>
      <c r="K75" s="194" t="e">
        <f>+'3. Owner-Emp 2020 Comp Wages'!#REF!+'5. Owner-Emp Comp Health'!#REF!+'6. Owner-Emp Comp Retire'!#REF!</f>
        <v>#REF!</v>
      </c>
      <c r="L75" s="194" t="e">
        <f>+'3. Owner-Emp 2020 Comp Wages'!#REF!+'5. Owner-Emp Comp Health'!#REF!+'6. Owner-Emp Comp Retire'!#REF!</f>
        <v>#REF!</v>
      </c>
      <c r="M75" s="194" t="e">
        <f>+'3. Owner-Emp 2020 Comp Wages'!#REF!+'5. Owner-Emp Comp Health'!#REF!+'6. Owner-Emp Comp Retire'!#REF!</f>
        <v>#REF!</v>
      </c>
      <c r="N75" s="194" t="e">
        <f>+'3. Owner-Emp 2020 Comp Wages'!#REF!+'5. Owner-Emp Comp Health'!#REF!+'6. Owner-Emp Comp Retire'!#REF!</f>
        <v>#REF!</v>
      </c>
      <c r="O75" s="194" t="e">
        <f>+'3. Owner-Emp 2020 Comp Wages'!#REF!+'5. Owner-Emp Comp Health'!#REF!+'6. Owner-Emp Comp Retire'!#REF!</f>
        <v>#REF!</v>
      </c>
      <c r="P75" s="194" t="e">
        <f>+'3. Owner-Emp 2020 Comp Wages'!#REF!+'5. Owner-Emp Comp Health'!#REF!+'6. Owner-Emp Comp Retire'!#REF!</f>
        <v>#REF!</v>
      </c>
      <c r="Q75" s="194" t="e">
        <f>+'3. Owner-Emp 2020 Comp Wages'!#REF!+'5. Owner-Emp Comp Health'!#REF!+'6. Owner-Emp Comp Retire'!#REF!</f>
        <v>#REF!</v>
      </c>
      <c r="R75" s="194" t="e">
        <f>+'3. Owner-Emp 2020 Comp Wages'!#REF!+'5. Owner-Emp Comp Health'!#REF!+'6. Owner-Emp Comp Retire'!#REF!</f>
        <v>#REF!</v>
      </c>
      <c r="S75" s="194" t="e">
        <f>+'3. Owner-Emp 2020 Comp Wages'!#REF!+'5. Owner-Emp Comp Health'!#REF!+'6. Owner-Emp Comp Retire'!#REF!</f>
        <v>#REF!</v>
      </c>
      <c r="T75" s="194" t="e">
        <f>+'3. Owner-Emp 2020 Comp Wages'!#REF!+'5. Owner-Emp Comp Health'!#REF!+'6. Owner-Emp Comp Retire'!#REF!</f>
        <v>#REF!</v>
      </c>
      <c r="U75" s="194" t="e">
        <f>+'3. Owner-Emp 2020 Comp Wages'!#REF!+'5. Owner-Emp Comp Health'!#REF!+'6. Owner-Emp Comp Retire'!#REF!</f>
        <v>#REF!</v>
      </c>
      <c r="V75" s="194" t="e">
        <f>+'3. Owner-Emp 2020 Comp Wages'!#REF!+'5. Owner-Emp Comp Health'!#REF!+'6. Owner-Emp Comp Retire'!#REF!</f>
        <v>#REF!</v>
      </c>
      <c r="W75" s="194" t="e">
        <f>+'3. Owner-Emp 2020 Comp Wages'!#REF!+'5. Owner-Emp Comp Health'!#REF!+'6. Owner-Emp Comp Retire'!#REF!</f>
        <v>#REF!</v>
      </c>
      <c r="X75" s="194" t="e">
        <f>+'3. Owner-Emp 2020 Comp Wages'!#REF!+'5. Owner-Emp Comp Health'!#REF!+'6. Owner-Emp Comp Retire'!#REF!</f>
        <v>#REF!</v>
      </c>
      <c r="Y75" s="194" t="e">
        <f>+'3. Owner-Emp 2020 Comp Wages'!#REF!+'5. Owner-Emp Comp Health'!#REF!+'6. Owner-Emp Comp Retire'!#REF!</f>
        <v>#REF!</v>
      </c>
      <c r="Z75" s="194" t="e">
        <f>+'3. Owner-Emp 2020 Comp Wages'!#REF!+'5. Owner-Emp Comp Health'!#REF!+'6. Owner-Emp Comp Retire'!#REF!</f>
        <v>#REF!</v>
      </c>
      <c r="AA75" s="194" t="e">
        <f>+'3. Owner-Emp 2020 Comp Wages'!#REF!+'5. Owner-Emp Comp Health'!#REF!+'6. Owner-Emp Comp Retire'!#REF!</f>
        <v>#REF!</v>
      </c>
      <c r="AB75" s="194"/>
      <c r="AC75" s="187" t="e">
        <f t="shared" si="4"/>
        <v>#REF!</v>
      </c>
      <c r="AD75" s="187" t="e">
        <f t="shared" si="5"/>
        <v>#REF!</v>
      </c>
      <c r="AE75" s="194" t="e">
        <f>+'3. Owner-Emp 2020 Comp Wages'!#REF!</f>
        <v>#REF!</v>
      </c>
      <c r="AF75" s="187" t="e">
        <f t="shared" si="6"/>
        <v>#REF!</v>
      </c>
    </row>
    <row r="76" spans="1:32" x14ac:dyDescent="0.25">
      <c r="A76" s="188">
        <f t="shared" si="2"/>
        <v>66</v>
      </c>
      <c r="B76" s="191" t="e">
        <f>IF('3. Owner-Emp 2020 Comp Wages'!#REF!=0," ",'3. Owner-Emp 2020 Comp Wages'!#REF!)</f>
        <v>#REF!</v>
      </c>
      <c r="C76" s="203" t="e">
        <f>IF('3. Owner-Emp 2020 Comp Wages'!#REF!=0," ",'3. Owner-Emp 2020 Comp Wages'!#REF!)</f>
        <v>#REF!</v>
      </c>
      <c r="D76" s="194" t="e">
        <f>+'3. Owner-Emp 2020 Comp Wages'!#REF!+'5. Owner-Emp Comp Health'!#REF!+'6. Owner-Emp Comp Retire'!#REF!</f>
        <v>#REF!</v>
      </c>
      <c r="E76" s="194" t="e">
        <f>+'3. Owner-Emp 2020 Comp Wages'!#REF!+'5. Owner-Emp Comp Health'!#REF!+'6. Owner-Emp Comp Retire'!#REF!</f>
        <v>#REF!</v>
      </c>
      <c r="F76" s="194" t="e">
        <f>+'3. Owner-Emp 2020 Comp Wages'!#REF!+'5. Owner-Emp Comp Health'!#REF!+'6. Owner-Emp Comp Retire'!#REF!</f>
        <v>#REF!</v>
      </c>
      <c r="G76" s="194" t="e">
        <f>+'3. Owner-Emp 2020 Comp Wages'!#REF!+'5. Owner-Emp Comp Health'!#REF!+'6. Owner-Emp Comp Retire'!#REF!</f>
        <v>#REF!</v>
      </c>
      <c r="H76" s="194" t="e">
        <f>+'3. Owner-Emp 2020 Comp Wages'!#REF!+'5. Owner-Emp Comp Health'!#REF!+'6. Owner-Emp Comp Retire'!#REF!</f>
        <v>#REF!</v>
      </c>
      <c r="I76" s="194" t="e">
        <f>+'3. Owner-Emp 2020 Comp Wages'!#REF!+'5. Owner-Emp Comp Health'!#REF!+'6. Owner-Emp Comp Retire'!#REF!</f>
        <v>#REF!</v>
      </c>
      <c r="J76" s="194" t="e">
        <f>+'3. Owner-Emp 2020 Comp Wages'!#REF!+'5. Owner-Emp Comp Health'!#REF!+'6. Owner-Emp Comp Retire'!#REF!</f>
        <v>#REF!</v>
      </c>
      <c r="K76" s="194" t="e">
        <f>+'3. Owner-Emp 2020 Comp Wages'!#REF!+'5. Owner-Emp Comp Health'!#REF!+'6. Owner-Emp Comp Retire'!#REF!</f>
        <v>#REF!</v>
      </c>
      <c r="L76" s="194" t="e">
        <f>+'3. Owner-Emp 2020 Comp Wages'!#REF!+'5. Owner-Emp Comp Health'!#REF!+'6. Owner-Emp Comp Retire'!#REF!</f>
        <v>#REF!</v>
      </c>
      <c r="M76" s="194" t="e">
        <f>+'3. Owner-Emp 2020 Comp Wages'!#REF!+'5. Owner-Emp Comp Health'!#REF!+'6. Owner-Emp Comp Retire'!#REF!</f>
        <v>#REF!</v>
      </c>
      <c r="N76" s="194" t="e">
        <f>+'3. Owner-Emp 2020 Comp Wages'!#REF!+'5. Owner-Emp Comp Health'!#REF!+'6. Owner-Emp Comp Retire'!#REF!</f>
        <v>#REF!</v>
      </c>
      <c r="O76" s="194" t="e">
        <f>+'3. Owner-Emp 2020 Comp Wages'!#REF!+'5. Owner-Emp Comp Health'!#REF!+'6. Owner-Emp Comp Retire'!#REF!</f>
        <v>#REF!</v>
      </c>
      <c r="P76" s="194" t="e">
        <f>+'3. Owner-Emp 2020 Comp Wages'!#REF!+'5. Owner-Emp Comp Health'!#REF!+'6. Owner-Emp Comp Retire'!#REF!</f>
        <v>#REF!</v>
      </c>
      <c r="Q76" s="194" t="e">
        <f>+'3. Owner-Emp 2020 Comp Wages'!#REF!+'5. Owner-Emp Comp Health'!#REF!+'6. Owner-Emp Comp Retire'!#REF!</f>
        <v>#REF!</v>
      </c>
      <c r="R76" s="194" t="e">
        <f>+'3. Owner-Emp 2020 Comp Wages'!#REF!+'5. Owner-Emp Comp Health'!#REF!+'6. Owner-Emp Comp Retire'!#REF!</f>
        <v>#REF!</v>
      </c>
      <c r="S76" s="194" t="e">
        <f>+'3. Owner-Emp 2020 Comp Wages'!#REF!+'5. Owner-Emp Comp Health'!#REF!+'6. Owner-Emp Comp Retire'!#REF!</f>
        <v>#REF!</v>
      </c>
      <c r="T76" s="194" t="e">
        <f>+'3. Owner-Emp 2020 Comp Wages'!#REF!+'5. Owner-Emp Comp Health'!#REF!+'6. Owner-Emp Comp Retire'!#REF!</f>
        <v>#REF!</v>
      </c>
      <c r="U76" s="194" t="e">
        <f>+'3. Owner-Emp 2020 Comp Wages'!#REF!+'5. Owner-Emp Comp Health'!#REF!+'6. Owner-Emp Comp Retire'!#REF!</f>
        <v>#REF!</v>
      </c>
      <c r="V76" s="194" t="e">
        <f>+'3. Owner-Emp 2020 Comp Wages'!#REF!+'5. Owner-Emp Comp Health'!#REF!+'6. Owner-Emp Comp Retire'!#REF!</f>
        <v>#REF!</v>
      </c>
      <c r="W76" s="194" t="e">
        <f>+'3. Owner-Emp 2020 Comp Wages'!#REF!+'5. Owner-Emp Comp Health'!#REF!+'6. Owner-Emp Comp Retire'!#REF!</f>
        <v>#REF!</v>
      </c>
      <c r="X76" s="194" t="e">
        <f>+'3. Owner-Emp 2020 Comp Wages'!#REF!+'5. Owner-Emp Comp Health'!#REF!+'6. Owner-Emp Comp Retire'!#REF!</f>
        <v>#REF!</v>
      </c>
      <c r="Y76" s="194" t="e">
        <f>+'3. Owner-Emp 2020 Comp Wages'!#REF!+'5. Owner-Emp Comp Health'!#REF!+'6. Owner-Emp Comp Retire'!#REF!</f>
        <v>#REF!</v>
      </c>
      <c r="Z76" s="194" t="e">
        <f>+'3. Owner-Emp 2020 Comp Wages'!#REF!+'5. Owner-Emp Comp Health'!#REF!+'6. Owner-Emp Comp Retire'!#REF!</f>
        <v>#REF!</v>
      </c>
      <c r="AA76" s="194" t="e">
        <f>+'3. Owner-Emp 2020 Comp Wages'!#REF!+'5. Owner-Emp Comp Health'!#REF!+'6. Owner-Emp Comp Retire'!#REF!</f>
        <v>#REF!</v>
      </c>
      <c r="AB76" s="194"/>
      <c r="AC76" s="187" t="e">
        <f t="shared" si="4"/>
        <v>#REF!</v>
      </c>
      <c r="AD76" s="187" t="e">
        <f t="shared" si="5"/>
        <v>#REF!</v>
      </c>
      <c r="AE76" s="194" t="e">
        <f>+'3. Owner-Emp 2020 Comp Wages'!#REF!</f>
        <v>#REF!</v>
      </c>
      <c r="AF76" s="187" t="e">
        <f t="shared" si="6"/>
        <v>#REF!</v>
      </c>
    </row>
    <row r="77" spans="1:32" x14ac:dyDescent="0.25">
      <c r="A77" s="188">
        <f t="shared" ref="A77:A110" si="7">+A76+1</f>
        <v>67</v>
      </c>
      <c r="B77" s="191" t="e">
        <f>IF('3. Owner-Emp 2020 Comp Wages'!#REF!=0," ",'3. Owner-Emp 2020 Comp Wages'!#REF!)</f>
        <v>#REF!</v>
      </c>
      <c r="C77" s="203" t="e">
        <f>IF('3. Owner-Emp 2020 Comp Wages'!#REF!=0," ",'3. Owner-Emp 2020 Comp Wages'!#REF!)</f>
        <v>#REF!</v>
      </c>
      <c r="D77" s="194" t="e">
        <f>+'3. Owner-Emp 2020 Comp Wages'!#REF!+'5. Owner-Emp Comp Health'!#REF!+'6. Owner-Emp Comp Retire'!#REF!</f>
        <v>#REF!</v>
      </c>
      <c r="E77" s="194" t="e">
        <f>+'3. Owner-Emp 2020 Comp Wages'!#REF!+'5. Owner-Emp Comp Health'!#REF!+'6. Owner-Emp Comp Retire'!#REF!</f>
        <v>#REF!</v>
      </c>
      <c r="F77" s="194" t="e">
        <f>+'3. Owner-Emp 2020 Comp Wages'!#REF!+'5. Owner-Emp Comp Health'!#REF!+'6. Owner-Emp Comp Retire'!#REF!</f>
        <v>#REF!</v>
      </c>
      <c r="G77" s="194" t="e">
        <f>+'3. Owner-Emp 2020 Comp Wages'!#REF!+'5. Owner-Emp Comp Health'!#REF!+'6. Owner-Emp Comp Retire'!#REF!</f>
        <v>#REF!</v>
      </c>
      <c r="H77" s="194" t="e">
        <f>+'3. Owner-Emp 2020 Comp Wages'!#REF!+'5. Owner-Emp Comp Health'!#REF!+'6. Owner-Emp Comp Retire'!#REF!</f>
        <v>#REF!</v>
      </c>
      <c r="I77" s="194" t="e">
        <f>+'3. Owner-Emp 2020 Comp Wages'!#REF!+'5. Owner-Emp Comp Health'!#REF!+'6. Owner-Emp Comp Retire'!#REF!</f>
        <v>#REF!</v>
      </c>
      <c r="J77" s="194" t="e">
        <f>+'3. Owner-Emp 2020 Comp Wages'!#REF!+'5. Owner-Emp Comp Health'!#REF!+'6. Owner-Emp Comp Retire'!#REF!</f>
        <v>#REF!</v>
      </c>
      <c r="K77" s="194" t="e">
        <f>+'3. Owner-Emp 2020 Comp Wages'!#REF!+'5. Owner-Emp Comp Health'!#REF!+'6. Owner-Emp Comp Retire'!#REF!</f>
        <v>#REF!</v>
      </c>
      <c r="L77" s="194" t="e">
        <f>+'3. Owner-Emp 2020 Comp Wages'!#REF!+'5. Owner-Emp Comp Health'!#REF!+'6. Owner-Emp Comp Retire'!#REF!</f>
        <v>#REF!</v>
      </c>
      <c r="M77" s="194" t="e">
        <f>+'3. Owner-Emp 2020 Comp Wages'!#REF!+'5. Owner-Emp Comp Health'!#REF!+'6. Owner-Emp Comp Retire'!#REF!</f>
        <v>#REF!</v>
      </c>
      <c r="N77" s="194" t="e">
        <f>+'3. Owner-Emp 2020 Comp Wages'!#REF!+'5. Owner-Emp Comp Health'!#REF!+'6. Owner-Emp Comp Retire'!#REF!</f>
        <v>#REF!</v>
      </c>
      <c r="O77" s="194" t="e">
        <f>+'3. Owner-Emp 2020 Comp Wages'!#REF!+'5. Owner-Emp Comp Health'!#REF!+'6. Owner-Emp Comp Retire'!#REF!</f>
        <v>#REF!</v>
      </c>
      <c r="P77" s="194" t="e">
        <f>+'3. Owner-Emp 2020 Comp Wages'!#REF!+'5. Owner-Emp Comp Health'!#REF!+'6. Owner-Emp Comp Retire'!#REF!</f>
        <v>#REF!</v>
      </c>
      <c r="Q77" s="194" t="e">
        <f>+'3. Owner-Emp 2020 Comp Wages'!#REF!+'5. Owner-Emp Comp Health'!#REF!+'6. Owner-Emp Comp Retire'!#REF!</f>
        <v>#REF!</v>
      </c>
      <c r="R77" s="194" t="e">
        <f>+'3. Owner-Emp 2020 Comp Wages'!#REF!+'5. Owner-Emp Comp Health'!#REF!+'6. Owner-Emp Comp Retire'!#REF!</f>
        <v>#REF!</v>
      </c>
      <c r="S77" s="194" t="e">
        <f>+'3. Owner-Emp 2020 Comp Wages'!#REF!+'5. Owner-Emp Comp Health'!#REF!+'6. Owner-Emp Comp Retire'!#REF!</f>
        <v>#REF!</v>
      </c>
      <c r="T77" s="194" t="e">
        <f>+'3. Owner-Emp 2020 Comp Wages'!#REF!+'5. Owner-Emp Comp Health'!#REF!+'6. Owner-Emp Comp Retire'!#REF!</f>
        <v>#REF!</v>
      </c>
      <c r="U77" s="194" t="e">
        <f>+'3. Owner-Emp 2020 Comp Wages'!#REF!+'5. Owner-Emp Comp Health'!#REF!+'6. Owner-Emp Comp Retire'!#REF!</f>
        <v>#REF!</v>
      </c>
      <c r="V77" s="194" t="e">
        <f>+'3. Owner-Emp 2020 Comp Wages'!#REF!+'5. Owner-Emp Comp Health'!#REF!+'6. Owner-Emp Comp Retire'!#REF!</f>
        <v>#REF!</v>
      </c>
      <c r="W77" s="194" t="e">
        <f>+'3. Owner-Emp 2020 Comp Wages'!#REF!+'5. Owner-Emp Comp Health'!#REF!+'6. Owner-Emp Comp Retire'!#REF!</f>
        <v>#REF!</v>
      </c>
      <c r="X77" s="194" t="e">
        <f>+'3. Owner-Emp 2020 Comp Wages'!#REF!+'5. Owner-Emp Comp Health'!#REF!+'6. Owner-Emp Comp Retire'!#REF!</f>
        <v>#REF!</v>
      </c>
      <c r="Y77" s="194" t="e">
        <f>+'3. Owner-Emp 2020 Comp Wages'!#REF!+'5. Owner-Emp Comp Health'!#REF!+'6. Owner-Emp Comp Retire'!#REF!</f>
        <v>#REF!</v>
      </c>
      <c r="Z77" s="194" t="e">
        <f>+'3. Owner-Emp 2020 Comp Wages'!#REF!+'5. Owner-Emp Comp Health'!#REF!+'6. Owner-Emp Comp Retire'!#REF!</f>
        <v>#REF!</v>
      </c>
      <c r="AA77" s="194" t="e">
        <f>+'3. Owner-Emp 2020 Comp Wages'!#REF!+'5. Owner-Emp Comp Health'!#REF!+'6. Owner-Emp Comp Retire'!#REF!</f>
        <v>#REF!</v>
      </c>
      <c r="AB77" s="194"/>
      <c r="AC77" s="187" t="e">
        <f t="shared" si="4"/>
        <v>#REF!</v>
      </c>
      <c r="AD77" s="187" t="e">
        <f t="shared" si="5"/>
        <v>#REF!</v>
      </c>
      <c r="AE77" s="194" t="e">
        <f>+'3. Owner-Emp 2020 Comp Wages'!#REF!</f>
        <v>#REF!</v>
      </c>
      <c r="AF77" s="187" t="e">
        <f t="shared" si="6"/>
        <v>#REF!</v>
      </c>
    </row>
    <row r="78" spans="1:32" x14ac:dyDescent="0.25">
      <c r="A78" s="188">
        <f t="shared" si="7"/>
        <v>68</v>
      </c>
      <c r="B78" s="191" t="e">
        <f>IF('3. Owner-Emp 2020 Comp Wages'!#REF!=0," ",'3. Owner-Emp 2020 Comp Wages'!#REF!)</f>
        <v>#REF!</v>
      </c>
      <c r="C78" s="203" t="e">
        <f>IF('3. Owner-Emp 2020 Comp Wages'!#REF!=0," ",'3. Owner-Emp 2020 Comp Wages'!#REF!)</f>
        <v>#REF!</v>
      </c>
      <c r="D78" s="194" t="e">
        <f>+'3. Owner-Emp 2020 Comp Wages'!#REF!+'5. Owner-Emp Comp Health'!#REF!+'6. Owner-Emp Comp Retire'!#REF!</f>
        <v>#REF!</v>
      </c>
      <c r="E78" s="194" t="e">
        <f>+'3. Owner-Emp 2020 Comp Wages'!#REF!+'5. Owner-Emp Comp Health'!#REF!+'6. Owner-Emp Comp Retire'!#REF!</f>
        <v>#REF!</v>
      </c>
      <c r="F78" s="194" t="e">
        <f>+'3. Owner-Emp 2020 Comp Wages'!#REF!+'5. Owner-Emp Comp Health'!#REF!+'6. Owner-Emp Comp Retire'!#REF!</f>
        <v>#REF!</v>
      </c>
      <c r="G78" s="194" t="e">
        <f>+'3. Owner-Emp 2020 Comp Wages'!#REF!+'5. Owner-Emp Comp Health'!#REF!+'6. Owner-Emp Comp Retire'!#REF!</f>
        <v>#REF!</v>
      </c>
      <c r="H78" s="194" t="e">
        <f>+'3. Owner-Emp 2020 Comp Wages'!#REF!+'5. Owner-Emp Comp Health'!#REF!+'6. Owner-Emp Comp Retire'!#REF!</f>
        <v>#REF!</v>
      </c>
      <c r="I78" s="194" t="e">
        <f>+'3. Owner-Emp 2020 Comp Wages'!#REF!+'5. Owner-Emp Comp Health'!#REF!+'6. Owner-Emp Comp Retire'!#REF!</f>
        <v>#REF!</v>
      </c>
      <c r="J78" s="194" t="e">
        <f>+'3. Owner-Emp 2020 Comp Wages'!#REF!+'5. Owner-Emp Comp Health'!#REF!+'6. Owner-Emp Comp Retire'!#REF!</f>
        <v>#REF!</v>
      </c>
      <c r="K78" s="194" t="e">
        <f>+'3. Owner-Emp 2020 Comp Wages'!#REF!+'5. Owner-Emp Comp Health'!#REF!+'6. Owner-Emp Comp Retire'!#REF!</f>
        <v>#REF!</v>
      </c>
      <c r="L78" s="194" t="e">
        <f>+'3. Owner-Emp 2020 Comp Wages'!#REF!+'5. Owner-Emp Comp Health'!#REF!+'6. Owner-Emp Comp Retire'!#REF!</f>
        <v>#REF!</v>
      </c>
      <c r="M78" s="194" t="e">
        <f>+'3. Owner-Emp 2020 Comp Wages'!#REF!+'5. Owner-Emp Comp Health'!#REF!+'6. Owner-Emp Comp Retire'!#REF!</f>
        <v>#REF!</v>
      </c>
      <c r="N78" s="194" t="e">
        <f>+'3. Owner-Emp 2020 Comp Wages'!#REF!+'5. Owner-Emp Comp Health'!#REF!+'6. Owner-Emp Comp Retire'!#REF!</f>
        <v>#REF!</v>
      </c>
      <c r="O78" s="194" t="e">
        <f>+'3. Owner-Emp 2020 Comp Wages'!#REF!+'5. Owner-Emp Comp Health'!#REF!+'6. Owner-Emp Comp Retire'!#REF!</f>
        <v>#REF!</v>
      </c>
      <c r="P78" s="194" t="e">
        <f>+'3. Owner-Emp 2020 Comp Wages'!#REF!+'5. Owner-Emp Comp Health'!#REF!+'6. Owner-Emp Comp Retire'!#REF!</f>
        <v>#REF!</v>
      </c>
      <c r="Q78" s="194" t="e">
        <f>+'3. Owner-Emp 2020 Comp Wages'!#REF!+'5. Owner-Emp Comp Health'!#REF!+'6. Owner-Emp Comp Retire'!#REF!</f>
        <v>#REF!</v>
      </c>
      <c r="R78" s="194" t="e">
        <f>+'3. Owner-Emp 2020 Comp Wages'!#REF!+'5. Owner-Emp Comp Health'!#REF!+'6. Owner-Emp Comp Retire'!#REF!</f>
        <v>#REF!</v>
      </c>
      <c r="S78" s="194" t="e">
        <f>+'3. Owner-Emp 2020 Comp Wages'!#REF!+'5. Owner-Emp Comp Health'!#REF!+'6. Owner-Emp Comp Retire'!#REF!</f>
        <v>#REF!</v>
      </c>
      <c r="T78" s="194" t="e">
        <f>+'3. Owner-Emp 2020 Comp Wages'!#REF!+'5. Owner-Emp Comp Health'!#REF!+'6. Owner-Emp Comp Retire'!#REF!</f>
        <v>#REF!</v>
      </c>
      <c r="U78" s="194" t="e">
        <f>+'3. Owner-Emp 2020 Comp Wages'!#REF!+'5. Owner-Emp Comp Health'!#REF!+'6. Owner-Emp Comp Retire'!#REF!</f>
        <v>#REF!</v>
      </c>
      <c r="V78" s="194" t="e">
        <f>+'3. Owner-Emp 2020 Comp Wages'!#REF!+'5. Owner-Emp Comp Health'!#REF!+'6. Owner-Emp Comp Retire'!#REF!</f>
        <v>#REF!</v>
      </c>
      <c r="W78" s="194" t="e">
        <f>+'3. Owner-Emp 2020 Comp Wages'!#REF!+'5. Owner-Emp Comp Health'!#REF!+'6. Owner-Emp Comp Retire'!#REF!</f>
        <v>#REF!</v>
      </c>
      <c r="X78" s="194" t="e">
        <f>+'3. Owner-Emp 2020 Comp Wages'!#REF!+'5. Owner-Emp Comp Health'!#REF!+'6. Owner-Emp Comp Retire'!#REF!</f>
        <v>#REF!</v>
      </c>
      <c r="Y78" s="194" t="e">
        <f>+'3. Owner-Emp 2020 Comp Wages'!#REF!+'5. Owner-Emp Comp Health'!#REF!+'6. Owner-Emp Comp Retire'!#REF!</f>
        <v>#REF!</v>
      </c>
      <c r="Z78" s="194" t="e">
        <f>+'3. Owner-Emp 2020 Comp Wages'!#REF!+'5. Owner-Emp Comp Health'!#REF!+'6. Owner-Emp Comp Retire'!#REF!</f>
        <v>#REF!</v>
      </c>
      <c r="AA78" s="194" t="e">
        <f>+'3. Owner-Emp 2020 Comp Wages'!#REF!+'5. Owner-Emp Comp Health'!#REF!+'6. Owner-Emp Comp Retire'!#REF!</f>
        <v>#REF!</v>
      </c>
      <c r="AB78" s="194"/>
      <c r="AC78" s="187" t="e">
        <f t="shared" si="4"/>
        <v>#REF!</v>
      </c>
      <c r="AD78" s="187" t="e">
        <f t="shared" si="5"/>
        <v>#REF!</v>
      </c>
      <c r="AE78" s="194" t="e">
        <f>+'3. Owner-Emp 2020 Comp Wages'!#REF!</f>
        <v>#REF!</v>
      </c>
      <c r="AF78" s="187" t="e">
        <f t="shared" si="6"/>
        <v>#REF!</v>
      </c>
    </row>
    <row r="79" spans="1:32" x14ac:dyDescent="0.25">
      <c r="A79" s="188">
        <f t="shared" si="7"/>
        <v>69</v>
      </c>
      <c r="B79" s="191" t="e">
        <f>IF('3. Owner-Emp 2020 Comp Wages'!#REF!=0," ",'3. Owner-Emp 2020 Comp Wages'!#REF!)</f>
        <v>#REF!</v>
      </c>
      <c r="C79" s="203" t="e">
        <f>IF('3. Owner-Emp 2020 Comp Wages'!#REF!=0," ",'3. Owner-Emp 2020 Comp Wages'!#REF!)</f>
        <v>#REF!</v>
      </c>
      <c r="D79" s="194" t="e">
        <f>+'3. Owner-Emp 2020 Comp Wages'!#REF!+'5. Owner-Emp Comp Health'!#REF!+'6. Owner-Emp Comp Retire'!#REF!</f>
        <v>#REF!</v>
      </c>
      <c r="E79" s="194" t="e">
        <f>+'3. Owner-Emp 2020 Comp Wages'!#REF!+'5. Owner-Emp Comp Health'!#REF!+'6. Owner-Emp Comp Retire'!#REF!</f>
        <v>#REF!</v>
      </c>
      <c r="F79" s="194" t="e">
        <f>+'3. Owner-Emp 2020 Comp Wages'!#REF!+'5. Owner-Emp Comp Health'!#REF!+'6. Owner-Emp Comp Retire'!#REF!</f>
        <v>#REF!</v>
      </c>
      <c r="G79" s="194" t="e">
        <f>+'3. Owner-Emp 2020 Comp Wages'!#REF!+'5. Owner-Emp Comp Health'!#REF!+'6. Owner-Emp Comp Retire'!#REF!</f>
        <v>#REF!</v>
      </c>
      <c r="H79" s="194" t="e">
        <f>+'3. Owner-Emp 2020 Comp Wages'!#REF!+'5. Owner-Emp Comp Health'!#REF!+'6. Owner-Emp Comp Retire'!#REF!</f>
        <v>#REF!</v>
      </c>
      <c r="I79" s="194" t="e">
        <f>+'3. Owner-Emp 2020 Comp Wages'!#REF!+'5. Owner-Emp Comp Health'!#REF!+'6. Owner-Emp Comp Retire'!#REF!</f>
        <v>#REF!</v>
      </c>
      <c r="J79" s="194" t="e">
        <f>+'3. Owner-Emp 2020 Comp Wages'!#REF!+'5. Owner-Emp Comp Health'!#REF!+'6. Owner-Emp Comp Retire'!#REF!</f>
        <v>#REF!</v>
      </c>
      <c r="K79" s="194" t="e">
        <f>+'3. Owner-Emp 2020 Comp Wages'!#REF!+'5. Owner-Emp Comp Health'!#REF!+'6. Owner-Emp Comp Retire'!#REF!</f>
        <v>#REF!</v>
      </c>
      <c r="L79" s="194" t="e">
        <f>+'3. Owner-Emp 2020 Comp Wages'!#REF!+'5. Owner-Emp Comp Health'!#REF!+'6. Owner-Emp Comp Retire'!#REF!</f>
        <v>#REF!</v>
      </c>
      <c r="M79" s="194" t="e">
        <f>+'3. Owner-Emp 2020 Comp Wages'!#REF!+'5. Owner-Emp Comp Health'!#REF!+'6. Owner-Emp Comp Retire'!#REF!</f>
        <v>#REF!</v>
      </c>
      <c r="N79" s="194" t="e">
        <f>+'3. Owner-Emp 2020 Comp Wages'!#REF!+'5. Owner-Emp Comp Health'!#REF!+'6. Owner-Emp Comp Retire'!#REF!</f>
        <v>#REF!</v>
      </c>
      <c r="O79" s="194" t="e">
        <f>+'3. Owner-Emp 2020 Comp Wages'!#REF!+'5. Owner-Emp Comp Health'!#REF!+'6. Owner-Emp Comp Retire'!#REF!</f>
        <v>#REF!</v>
      </c>
      <c r="P79" s="194" t="e">
        <f>+'3. Owner-Emp 2020 Comp Wages'!#REF!+'5. Owner-Emp Comp Health'!#REF!+'6. Owner-Emp Comp Retire'!#REF!</f>
        <v>#REF!</v>
      </c>
      <c r="Q79" s="194" t="e">
        <f>+'3. Owner-Emp 2020 Comp Wages'!#REF!+'5. Owner-Emp Comp Health'!#REF!+'6. Owner-Emp Comp Retire'!#REF!</f>
        <v>#REF!</v>
      </c>
      <c r="R79" s="194" t="e">
        <f>+'3. Owner-Emp 2020 Comp Wages'!#REF!+'5. Owner-Emp Comp Health'!#REF!+'6. Owner-Emp Comp Retire'!#REF!</f>
        <v>#REF!</v>
      </c>
      <c r="S79" s="194" t="e">
        <f>+'3. Owner-Emp 2020 Comp Wages'!#REF!+'5. Owner-Emp Comp Health'!#REF!+'6. Owner-Emp Comp Retire'!#REF!</f>
        <v>#REF!</v>
      </c>
      <c r="T79" s="194" t="e">
        <f>+'3. Owner-Emp 2020 Comp Wages'!#REF!+'5. Owner-Emp Comp Health'!#REF!+'6. Owner-Emp Comp Retire'!#REF!</f>
        <v>#REF!</v>
      </c>
      <c r="U79" s="194" t="e">
        <f>+'3. Owner-Emp 2020 Comp Wages'!#REF!+'5. Owner-Emp Comp Health'!#REF!+'6. Owner-Emp Comp Retire'!#REF!</f>
        <v>#REF!</v>
      </c>
      <c r="V79" s="194" t="e">
        <f>+'3. Owner-Emp 2020 Comp Wages'!#REF!+'5. Owner-Emp Comp Health'!#REF!+'6. Owner-Emp Comp Retire'!#REF!</f>
        <v>#REF!</v>
      </c>
      <c r="W79" s="194" t="e">
        <f>+'3. Owner-Emp 2020 Comp Wages'!#REF!+'5. Owner-Emp Comp Health'!#REF!+'6. Owner-Emp Comp Retire'!#REF!</f>
        <v>#REF!</v>
      </c>
      <c r="X79" s="194" t="e">
        <f>+'3. Owner-Emp 2020 Comp Wages'!#REF!+'5. Owner-Emp Comp Health'!#REF!+'6. Owner-Emp Comp Retire'!#REF!</f>
        <v>#REF!</v>
      </c>
      <c r="Y79" s="194" t="e">
        <f>+'3. Owner-Emp 2020 Comp Wages'!#REF!+'5. Owner-Emp Comp Health'!#REF!+'6. Owner-Emp Comp Retire'!#REF!</f>
        <v>#REF!</v>
      </c>
      <c r="Z79" s="194" t="e">
        <f>+'3. Owner-Emp 2020 Comp Wages'!#REF!+'5. Owner-Emp Comp Health'!#REF!+'6. Owner-Emp Comp Retire'!#REF!</f>
        <v>#REF!</v>
      </c>
      <c r="AA79" s="194" t="e">
        <f>+'3. Owner-Emp 2020 Comp Wages'!#REF!+'5. Owner-Emp Comp Health'!#REF!+'6. Owner-Emp Comp Retire'!#REF!</f>
        <v>#REF!</v>
      </c>
      <c r="AB79" s="194"/>
      <c r="AC79" s="187" t="e">
        <f t="shared" si="4"/>
        <v>#REF!</v>
      </c>
      <c r="AD79" s="187" t="e">
        <f t="shared" si="5"/>
        <v>#REF!</v>
      </c>
      <c r="AE79" s="194" t="e">
        <f>+'3. Owner-Emp 2020 Comp Wages'!#REF!</f>
        <v>#REF!</v>
      </c>
      <c r="AF79" s="187" t="e">
        <f t="shared" si="6"/>
        <v>#REF!</v>
      </c>
    </row>
    <row r="80" spans="1:32" x14ac:dyDescent="0.25">
      <c r="A80" s="188">
        <f t="shared" si="7"/>
        <v>70</v>
      </c>
      <c r="B80" s="191" t="e">
        <f>IF('3. Owner-Emp 2020 Comp Wages'!#REF!=0," ",'3. Owner-Emp 2020 Comp Wages'!#REF!)</f>
        <v>#REF!</v>
      </c>
      <c r="C80" s="203" t="e">
        <f>IF('3. Owner-Emp 2020 Comp Wages'!#REF!=0," ",'3. Owner-Emp 2020 Comp Wages'!#REF!)</f>
        <v>#REF!</v>
      </c>
      <c r="D80" s="194" t="e">
        <f>+'3. Owner-Emp 2020 Comp Wages'!#REF!+'5. Owner-Emp Comp Health'!#REF!+'6. Owner-Emp Comp Retire'!#REF!</f>
        <v>#REF!</v>
      </c>
      <c r="E80" s="194" t="e">
        <f>+'3. Owner-Emp 2020 Comp Wages'!#REF!+'5. Owner-Emp Comp Health'!#REF!+'6. Owner-Emp Comp Retire'!#REF!</f>
        <v>#REF!</v>
      </c>
      <c r="F80" s="194" t="e">
        <f>+'3. Owner-Emp 2020 Comp Wages'!#REF!+'5. Owner-Emp Comp Health'!#REF!+'6. Owner-Emp Comp Retire'!#REF!</f>
        <v>#REF!</v>
      </c>
      <c r="G80" s="194" t="e">
        <f>+'3. Owner-Emp 2020 Comp Wages'!#REF!+'5. Owner-Emp Comp Health'!#REF!+'6. Owner-Emp Comp Retire'!#REF!</f>
        <v>#REF!</v>
      </c>
      <c r="H80" s="194" t="e">
        <f>+'3. Owner-Emp 2020 Comp Wages'!#REF!+'5. Owner-Emp Comp Health'!#REF!+'6. Owner-Emp Comp Retire'!#REF!</f>
        <v>#REF!</v>
      </c>
      <c r="I80" s="194" t="e">
        <f>+'3. Owner-Emp 2020 Comp Wages'!#REF!+'5. Owner-Emp Comp Health'!#REF!+'6. Owner-Emp Comp Retire'!#REF!</f>
        <v>#REF!</v>
      </c>
      <c r="J80" s="194" t="e">
        <f>+'3. Owner-Emp 2020 Comp Wages'!#REF!+'5. Owner-Emp Comp Health'!#REF!+'6. Owner-Emp Comp Retire'!#REF!</f>
        <v>#REF!</v>
      </c>
      <c r="K80" s="194" t="e">
        <f>+'3. Owner-Emp 2020 Comp Wages'!#REF!+'5. Owner-Emp Comp Health'!#REF!+'6. Owner-Emp Comp Retire'!#REF!</f>
        <v>#REF!</v>
      </c>
      <c r="L80" s="194" t="e">
        <f>+'3. Owner-Emp 2020 Comp Wages'!#REF!+'5. Owner-Emp Comp Health'!#REF!+'6. Owner-Emp Comp Retire'!#REF!</f>
        <v>#REF!</v>
      </c>
      <c r="M80" s="194" t="e">
        <f>+'3. Owner-Emp 2020 Comp Wages'!#REF!+'5. Owner-Emp Comp Health'!#REF!+'6. Owner-Emp Comp Retire'!#REF!</f>
        <v>#REF!</v>
      </c>
      <c r="N80" s="194" t="e">
        <f>+'3. Owner-Emp 2020 Comp Wages'!#REF!+'5. Owner-Emp Comp Health'!#REF!+'6. Owner-Emp Comp Retire'!#REF!</f>
        <v>#REF!</v>
      </c>
      <c r="O80" s="194" t="e">
        <f>+'3. Owner-Emp 2020 Comp Wages'!#REF!+'5. Owner-Emp Comp Health'!#REF!+'6. Owner-Emp Comp Retire'!#REF!</f>
        <v>#REF!</v>
      </c>
      <c r="P80" s="194" t="e">
        <f>+'3. Owner-Emp 2020 Comp Wages'!#REF!+'5. Owner-Emp Comp Health'!#REF!+'6. Owner-Emp Comp Retire'!#REF!</f>
        <v>#REF!</v>
      </c>
      <c r="Q80" s="194" t="e">
        <f>+'3. Owner-Emp 2020 Comp Wages'!#REF!+'5. Owner-Emp Comp Health'!#REF!+'6. Owner-Emp Comp Retire'!#REF!</f>
        <v>#REF!</v>
      </c>
      <c r="R80" s="194" t="e">
        <f>+'3. Owner-Emp 2020 Comp Wages'!#REF!+'5. Owner-Emp Comp Health'!#REF!+'6. Owner-Emp Comp Retire'!#REF!</f>
        <v>#REF!</v>
      </c>
      <c r="S80" s="194" t="e">
        <f>+'3. Owner-Emp 2020 Comp Wages'!#REF!+'5. Owner-Emp Comp Health'!#REF!+'6. Owner-Emp Comp Retire'!#REF!</f>
        <v>#REF!</v>
      </c>
      <c r="T80" s="194" t="e">
        <f>+'3. Owner-Emp 2020 Comp Wages'!#REF!+'5. Owner-Emp Comp Health'!#REF!+'6. Owner-Emp Comp Retire'!#REF!</f>
        <v>#REF!</v>
      </c>
      <c r="U80" s="194" t="e">
        <f>+'3. Owner-Emp 2020 Comp Wages'!#REF!+'5. Owner-Emp Comp Health'!#REF!+'6. Owner-Emp Comp Retire'!#REF!</f>
        <v>#REF!</v>
      </c>
      <c r="V80" s="194" t="e">
        <f>+'3. Owner-Emp 2020 Comp Wages'!#REF!+'5. Owner-Emp Comp Health'!#REF!+'6. Owner-Emp Comp Retire'!#REF!</f>
        <v>#REF!</v>
      </c>
      <c r="W80" s="194" t="e">
        <f>+'3. Owner-Emp 2020 Comp Wages'!#REF!+'5. Owner-Emp Comp Health'!#REF!+'6. Owner-Emp Comp Retire'!#REF!</f>
        <v>#REF!</v>
      </c>
      <c r="X80" s="194" t="e">
        <f>+'3. Owner-Emp 2020 Comp Wages'!#REF!+'5. Owner-Emp Comp Health'!#REF!+'6. Owner-Emp Comp Retire'!#REF!</f>
        <v>#REF!</v>
      </c>
      <c r="Y80" s="194" t="e">
        <f>+'3. Owner-Emp 2020 Comp Wages'!#REF!+'5. Owner-Emp Comp Health'!#REF!+'6. Owner-Emp Comp Retire'!#REF!</f>
        <v>#REF!</v>
      </c>
      <c r="Z80" s="194" t="e">
        <f>+'3. Owner-Emp 2020 Comp Wages'!#REF!+'5. Owner-Emp Comp Health'!#REF!+'6. Owner-Emp Comp Retire'!#REF!</f>
        <v>#REF!</v>
      </c>
      <c r="AA80" s="194" t="e">
        <f>+'3. Owner-Emp 2020 Comp Wages'!#REF!+'5. Owner-Emp Comp Health'!#REF!+'6. Owner-Emp Comp Retire'!#REF!</f>
        <v>#REF!</v>
      </c>
      <c r="AB80" s="194"/>
      <c r="AC80" s="187" t="e">
        <f t="shared" si="4"/>
        <v>#REF!</v>
      </c>
      <c r="AD80" s="187" t="e">
        <f t="shared" si="5"/>
        <v>#REF!</v>
      </c>
      <c r="AE80" s="194" t="e">
        <f>+'3. Owner-Emp 2020 Comp Wages'!#REF!</f>
        <v>#REF!</v>
      </c>
      <c r="AF80" s="187" t="e">
        <f t="shared" si="6"/>
        <v>#REF!</v>
      </c>
    </row>
    <row r="81" spans="1:32" x14ac:dyDescent="0.25">
      <c r="A81" s="188">
        <f t="shared" si="7"/>
        <v>71</v>
      </c>
      <c r="B81" s="191" t="e">
        <f>IF('3. Owner-Emp 2020 Comp Wages'!#REF!=0," ",'3. Owner-Emp 2020 Comp Wages'!#REF!)</f>
        <v>#REF!</v>
      </c>
      <c r="C81" s="203" t="e">
        <f>IF('3. Owner-Emp 2020 Comp Wages'!#REF!=0," ",'3. Owner-Emp 2020 Comp Wages'!#REF!)</f>
        <v>#REF!</v>
      </c>
      <c r="D81" s="194" t="e">
        <f>+'3. Owner-Emp 2020 Comp Wages'!#REF!+'5. Owner-Emp Comp Health'!#REF!+'6. Owner-Emp Comp Retire'!#REF!</f>
        <v>#REF!</v>
      </c>
      <c r="E81" s="194" t="e">
        <f>+'3. Owner-Emp 2020 Comp Wages'!#REF!+'5. Owner-Emp Comp Health'!#REF!+'6. Owner-Emp Comp Retire'!#REF!</f>
        <v>#REF!</v>
      </c>
      <c r="F81" s="194" t="e">
        <f>+'3. Owner-Emp 2020 Comp Wages'!#REF!+'5. Owner-Emp Comp Health'!#REF!+'6. Owner-Emp Comp Retire'!#REF!</f>
        <v>#REF!</v>
      </c>
      <c r="G81" s="194" t="e">
        <f>+'3. Owner-Emp 2020 Comp Wages'!#REF!+'5. Owner-Emp Comp Health'!#REF!+'6. Owner-Emp Comp Retire'!#REF!</f>
        <v>#REF!</v>
      </c>
      <c r="H81" s="194" t="e">
        <f>+'3. Owner-Emp 2020 Comp Wages'!#REF!+'5. Owner-Emp Comp Health'!#REF!+'6. Owner-Emp Comp Retire'!#REF!</f>
        <v>#REF!</v>
      </c>
      <c r="I81" s="194" t="e">
        <f>+'3. Owner-Emp 2020 Comp Wages'!#REF!+'5. Owner-Emp Comp Health'!#REF!+'6. Owner-Emp Comp Retire'!#REF!</f>
        <v>#REF!</v>
      </c>
      <c r="J81" s="194" t="e">
        <f>+'3. Owner-Emp 2020 Comp Wages'!#REF!+'5. Owner-Emp Comp Health'!#REF!+'6. Owner-Emp Comp Retire'!#REF!</f>
        <v>#REF!</v>
      </c>
      <c r="K81" s="194" t="e">
        <f>+'3. Owner-Emp 2020 Comp Wages'!#REF!+'5. Owner-Emp Comp Health'!#REF!+'6. Owner-Emp Comp Retire'!#REF!</f>
        <v>#REF!</v>
      </c>
      <c r="L81" s="194" t="e">
        <f>+'3. Owner-Emp 2020 Comp Wages'!#REF!+'5. Owner-Emp Comp Health'!#REF!+'6. Owner-Emp Comp Retire'!#REF!</f>
        <v>#REF!</v>
      </c>
      <c r="M81" s="194" t="e">
        <f>+'3. Owner-Emp 2020 Comp Wages'!#REF!+'5. Owner-Emp Comp Health'!#REF!+'6. Owner-Emp Comp Retire'!#REF!</f>
        <v>#REF!</v>
      </c>
      <c r="N81" s="194" t="e">
        <f>+'3. Owner-Emp 2020 Comp Wages'!#REF!+'5. Owner-Emp Comp Health'!#REF!+'6. Owner-Emp Comp Retire'!#REF!</f>
        <v>#REF!</v>
      </c>
      <c r="O81" s="194" t="e">
        <f>+'3. Owner-Emp 2020 Comp Wages'!#REF!+'5. Owner-Emp Comp Health'!#REF!+'6. Owner-Emp Comp Retire'!#REF!</f>
        <v>#REF!</v>
      </c>
      <c r="P81" s="194" t="e">
        <f>+'3. Owner-Emp 2020 Comp Wages'!#REF!+'5. Owner-Emp Comp Health'!#REF!+'6. Owner-Emp Comp Retire'!#REF!</f>
        <v>#REF!</v>
      </c>
      <c r="Q81" s="194" t="e">
        <f>+'3. Owner-Emp 2020 Comp Wages'!#REF!+'5. Owner-Emp Comp Health'!#REF!+'6. Owner-Emp Comp Retire'!#REF!</f>
        <v>#REF!</v>
      </c>
      <c r="R81" s="194" t="e">
        <f>+'3. Owner-Emp 2020 Comp Wages'!#REF!+'5. Owner-Emp Comp Health'!#REF!+'6. Owner-Emp Comp Retire'!#REF!</f>
        <v>#REF!</v>
      </c>
      <c r="S81" s="194" t="e">
        <f>+'3. Owner-Emp 2020 Comp Wages'!#REF!+'5. Owner-Emp Comp Health'!#REF!+'6. Owner-Emp Comp Retire'!#REF!</f>
        <v>#REF!</v>
      </c>
      <c r="T81" s="194" t="e">
        <f>+'3. Owner-Emp 2020 Comp Wages'!#REF!+'5. Owner-Emp Comp Health'!#REF!+'6. Owner-Emp Comp Retire'!#REF!</f>
        <v>#REF!</v>
      </c>
      <c r="U81" s="194" t="e">
        <f>+'3. Owner-Emp 2020 Comp Wages'!#REF!+'5. Owner-Emp Comp Health'!#REF!+'6. Owner-Emp Comp Retire'!#REF!</f>
        <v>#REF!</v>
      </c>
      <c r="V81" s="194" t="e">
        <f>+'3. Owner-Emp 2020 Comp Wages'!#REF!+'5. Owner-Emp Comp Health'!#REF!+'6. Owner-Emp Comp Retire'!#REF!</f>
        <v>#REF!</v>
      </c>
      <c r="W81" s="194" t="e">
        <f>+'3. Owner-Emp 2020 Comp Wages'!#REF!+'5. Owner-Emp Comp Health'!#REF!+'6. Owner-Emp Comp Retire'!#REF!</f>
        <v>#REF!</v>
      </c>
      <c r="X81" s="194" t="e">
        <f>+'3. Owner-Emp 2020 Comp Wages'!#REF!+'5. Owner-Emp Comp Health'!#REF!+'6. Owner-Emp Comp Retire'!#REF!</f>
        <v>#REF!</v>
      </c>
      <c r="Y81" s="194" t="e">
        <f>+'3. Owner-Emp 2020 Comp Wages'!#REF!+'5. Owner-Emp Comp Health'!#REF!+'6. Owner-Emp Comp Retire'!#REF!</f>
        <v>#REF!</v>
      </c>
      <c r="Z81" s="194" t="e">
        <f>+'3. Owner-Emp 2020 Comp Wages'!#REF!+'5. Owner-Emp Comp Health'!#REF!+'6. Owner-Emp Comp Retire'!#REF!</f>
        <v>#REF!</v>
      </c>
      <c r="AA81" s="194" t="e">
        <f>+'3. Owner-Emp 2020 Comp Wages'!#REF!+'5. Owner-Emp Comp Health'!#REF!+'6. Owner-Emp Comp Retire'!#REF!</f>
        <v>#REF!</v>
      </c>
      <c r="AB81" s="194"/>
      <c r="AC81" s="187" t="e">
        <f t="shared" si="4"/>
        <v>#REF!</v>
      </c>
      <c r="AD81" s="187" t="e">
        <f t="shared" si="5"/>
        <v>#REF!</v>
      </c>
      <c r="AE81" s="194" t="e">
        <f>+'3. Owner-Emp 2020 Comp Wages'!#REF!</f>
        <v>#REF!</v>
      </c>
      <c r="AF81" s="187" t="e">
        <f t="shared" si="6"/>
        <v>#REF!</v>
      </c>
    </row>
    <row r="82" spans="1:32" x14ac:dyDescent="0.25">
      <c r="A82" s="188">
        <f t="shared" si="7"/>
        <v>72</v>
      </c>
      <c r="B82" s="191" t="e">
        <f>IF('3. Owner-Emp 2020 Comp Wages'!#REF!=0," ",'3. Owner-Emp 2020 Comp Wages'!#REF!)</f>
        <v>#REF!</v>
      </c>
      <c r="C82" s="203" t="e">
        <f>IF('3. Owner-Emp 2020 Comp Wages'!#REF!=0," ",'3. Owner-Emp 2020 Comp Wages'!#REF!)</f>
        <v>#REF!</v>
      </c>
      <c r="D82" s="194" t="e">
        <f>+'3. Owner-Emp 2020 Comp Wages'!#REF!+'5. Owner-Emp Comp Health'!#REF!+'6. Owner-Emp Comp Retire'!#REF!</f>
        <v>#REF!</v>
      </c>
      <c r="E82" s="194" t="e">
        <f>+'3. Owner-Emp 2020 Comp Wages'!#REF!+'5. Owner-Emp Comp Health'!#REF!+'6. Owner-Emp Comp Retire'!#REF!</f>
        <v>#REF!</v>
      </c>
      <c r="F82" s="194" t="e">
        <f>+'3. Owner-Emp 2020 Comp Wages'!#REF!+'5. Owner-Emp Comp Health'!#REF!+'6. Owner-Emp Comp Retire'!#REF!</f>
        <v>#REF!</v>
      </c>
      <c r="G82" s="194" t="e">
        <f>+'3. Owner-Emp 2020 Comp Wages'!#REF!+'5. Owner-Emp Comp Health'!#REF!+'6. Owner-Emp Comp Retire'!#REF!</f>
        <v>#REF!</v>
      </c>
      <c r="H82" s="194" t="e">
        <f>+'3. Owner-Emp 2020 Comp Wages'!#REF!+'5. Owner-Emp Comp Health'!#REF!+'6. Owner-Emp Comp Retire'!#REF!</f>
        <v>#REF!</v>
      </c>
      <c r="I82" s="194" t="e">
        <f>+'3. Owner-Emp 2020 Comp Wages'!#REF!+'5. Owner-Emp Comp Health'!#REF!+'6. Owner-Emp Comp Retire'!#REF!</f>
        <v>#REF!</v>
      </c>
      <c r="J82" s="194" t="e">
        <f>+'3. Owner-Emp 2020 Comp Wages'!#REF!+'5. Owner-Emp Comp Health'!#REF!+'6. Owner-Emp Comp Retire'!#REF!</f>
        <v>#REF!</v>
      </c>
      <c r="K82" s="194" t="e">
        <f>+'3. Owner-Emp 2020 Comp Wages'!#REF!+'5. Owner-Emp Comp Health'!#REF!+'6. Owner-Emp Comp Retire'!#REF!</f>
        <v>#REF!</v>
      </c>
      <c r="L82" s="194" t="e">
        <f>+'3. Owner-Emp 2020 Comp Wages'!#REF!+'5. Owner-Emp Comp Health'!#REF!+'6. Owner-Emp Comp Retire'!#REF!</f>
        <v>#REF!</v>
      </c>
      <c r="M82" s="194" t="e">
        <f>+'3. Owner-Emp 2020 Comp Wages'!#REF!+'5. Owner-Emp Comp Health'!#REF!+'6. Owner-Emp Comp Retire'!#REF!</f>
        <v>#REF!</v>
      </c>
      <c r="N82" s="194" t="e">
        <f>+'3. Owner-Emp 2020 Comp Wages'!#REF!+'5. Owner-Emp Comp Health'!#REF!+'6. Owner-Emp Comp Retire'!#REF!</f>
        <v>#REF!</v>
      </c>
      <c r="O82" s="194" t="e">
        <f>+'3. Owner-Emp 2020 Comp Wages'!#REF!+'5. Owner-Emp Comp Health'!#REF!+'6. Owner-Emp Comp Retire'!#REF!</f>
        <v>#REF!</v>
      </c>
      <c r="P82" s="194" t="e">
        <f>+'3. Owner-Emp 2020 Comp Wages'!#REF!+'5. Owner-Emp Comp Health'!#REF!+'6. Owner-Emp Comp Retire'!#REF!</f>
        <v>#REF!</v>
      </c>
      <c r="Q82" s="194" t="e">
        <f>+'3. Owner-Emp 2020 Comp Wages'!#REF!+'5. Owner-Emp Comp Health'!#REF!+'6. Owner-Emp Comp Retire'!#REF!</f>
        <v>#REF!</v>
      </c>
      <c r="R82" s="194" t="e">
        <f>+'3. Owner-Emp 2020 Comp Wages'!#REF!+'5. Owner-Emp Comp Health'!#REF!+'6. Owner-Emp Comp Retire'!#REF!</f>
        <v>#REF!</v>
      </c>
      <c r="S82" s="194" t="e">
        <f>+'3. Owner-Emp 2020 Comp Wages'!#REF!+'5. Owner-Emp Comp Health'!#REF!+'6. Owner-Emp Comp Retire'!#REF!</f>
        <v>#REF!</v>
      </c>
      <c r="T82" s="194" t="e">
        <f>+'3. Owner-Emp 2020 Comp Wages'!#REF!+'5. Owner-Emp Comp Health'!#REF!+'6. Owner-Emp Comp Retire'!#REF!</f>
        <v>#REF!</v>
      </c>
      <c r="U82" s="194" t="e">
        <f>+'3. Owner-Emp 2020 Comp Wages'!#REF!+'5. Owner-Emp Comp Health'!#REF!+'6. Owner-Emp Comp Retire'!#REF!</f>
        <v>#REF!</v>
      </c>
      <c r="V82" s="194" t="e">
        <f>+'3. Owner-Emp 2020 Comp Wages'!#REF!+'5. Owner-Emp Comp Health'!#REF!+'6. Owner-Emp Comp Retire'!#REF!</f>
        <v>#REF!</v>
      </c>
      <c r="W82" s="194" t="e">
        <f>+'3. Owner-Emp 2020 Comp Wages'!#REF!+'5. Owner-Emp Comp Health'!#REF!+'6. Owner-Emp Comp Retire'!#REF!</f>
        <v>#REF!</v>
      </c>
      <c r="X82" s="194" t="e">
        <f>+'3. Owner-Emp 2020 Comp Wages'!#REF!+'5. Owner-Emp Comp Health'!#REF!+'6. Owner-Emp Comp Retire'!#REF!</f>
        <v>#REF!</v>
      </c>
      <c r="Y82" s="194" t="e">
        <f>+'3. Owner-Emp 2020 Comp Wages'!#REF!+'5. Owner-Emp Comp Health'!#REF!+'6. Owner-Emp Comp Retire'!#REF!</f>
        <v>#REF!</v>
      </c>
      <c r="Z82" s="194" t="e">
        <f>+'3. Owner-Emp 2020 Comp Wages'!#REF!+'5. Owner-Emp Comp Health'!#REF!+'6. Owner-Emp Comp Retire'!#REF!</f>
        <v>#REF!</v>
      </c>
      <c r="AA82" s="194" t="e">
        <f>+'3. Owner-Emp 2020 Comp Wages'!#REF!+'5. Owner-Emp Comp Health'!#REF!+'6. Owner-Emp Comp Retire'!#REF!</f>
        <v>#REF!</v>
      </c>
      <c r="AB82" s="194"/>
      <c r="AC82" s="187" t="e">
        <f t="shared" si="4"/>
        <v>#REF!</v>
      </c>
      <c r="AD82" s="187" t="e">
        <f t="shared" si="5"/>
        <v>#REF!</v>
      </c>
      <c r="AE82" s="194" t="e">
        <f>+'3. Owner-Emp 2020 Comp Wages'!#REF!</f>
        <v>#REF!</v>
      </c>
      <c r="AF82" s="187" t="e">
        <f t="shared" si="6"/>
        <v>#REF!</v>
      </c>
    </row>
    <row r="83" spans="1:32" x14ac:dyDescent="0.25">
      <c r="A83" s="188">
        <f t="shared" si="7"/>
        <v>73</v>
      </c>
      <c r="B83" s="191" t="e">
        <f>IF('3. Owner-Emp 2020 Comp Wages'!#REF!=0," ",'3. Owner-Emp 2020 Comp Wages'!#REF!)</f>
        <v>#REF!</v>
      </c>
      <c r="C83" s="203" t="e">
        <f>IF('3. Owner-Emp 2020 Comp Wages'!#REF!=0," ",'3. Owner-Emp 2020 Comp Wages'!#REF!)</f>
        <v>#REF!</v>
      </c>
      <c r="D83" s="194" t="e">
        <f>+'3. Owner-Emp 2020 Comp Wages'!#REF!+'5. Owner-Emp Comp Health'!#REF!+'6. Owner-Emp Comp Retire'!#REF!</f>
        <v>#REF!</v>
      </c>
      <c r="E83" s="194" t="e">
        <f>+'3. Owner-Emp 2020 Comp Wages'!#REF!+'5. Owner-Emp Comp Health'!#REF!+'6. Owner-Emp Comp Retire'!#REF!</f>
        <v>#REF!</v>
      </c>
      <c r="F83" s="194" t="e">
        <f>+'3. Owner-Emp 2020 Comp Wages'!#REF!+'5. Owner-Emp Comp Health'!#REF!+'6. Owner-Emp Comp Retire'!#REF!</f>
        <v>#REF!</v>
      </c>
      <c r="G83" s="194" t="e">
        <f>+'3. Owner-Emp 2020 Comp Wages'!#REF!+'5. Owner-Emp Comp Health'!#REF!+'6. Owner-Emp Comp Retire'!#REF!</f>
        <v>#REF!</v>
      </c>
      <c r="H83" s="194" t="e">
        <f>+'3. Owner-Emp 2020 Comp Wages'!#REF!+'5. Owner-Emp Comp Health'!#REF!+'6. Owner-Emp Comp Retire'!#REF!</f>
        <v>#REF!</v>
      </c>
      <c r="I83" s="194" t="e">
        <f>+'3. Owner-Emp 2020 Comp Wages'!#REF!+'5. Owner-Emp Comp Health'!#REF!+'6. Owner-Emp Comp Retire'!#REF!</f>
        <v>#REF!</v>
      </c>
      <c r="J83" s="194" t="e">
        <f>+'3. Owner-Emp 2020 Comp Wages'!#REF!+'5. Owner-Emp Comp Health'!#REF!+'6. Owner-Emp Comp Retire'!#REF!</f>
        <v>#REF!</v>
      </c>
      <c r="K83" s="194" t="e">
        <f>+'3. Owner-Emp 2020 Comp Wages'!#REF!+'5. Owner-Emp Comp Health'!#REF!+'6. Owner-Emp Comp Retire'!#REF!</f>
        <v>#REF!</v>
      </c>
      <c r="L83" s="194" t="e">
        <f>+'3. Owner-Emp 2020 Comp Wages'!#REF!+'5. Owner-Emp Comp Health'!#REF!+'6. Owner-Emp Comp Retire'!#REF!</f>
        <v>#REF!</v>
      </c>
      <c r="M83" s="194" t="e">
        <f>+'3. Owner-Emp 2020 Comp Wages'!#REF!+'5. Owner-Emp Comp Health'!#REF!+'6. Owner-Emp Comp Retire'!#REF!</f>
        <v>#REF!</v>
      </c>
      <c r="N83" s="194" t="e">
        <f>+'3. Owner-Emp 2020 Comp Wages'!#REF!+'5. Owner-Emp Comp Health'!#REF!+'6. Owner-Emp Comp Retire'!#REF!</f>
        <v>#REF!</v>
      </c>
      <c r="O83" s="194" t="e">
        <f>+'3. Owner-Emp 2020 Comp Wages'!#REF!+'5. Owner-Emp Comp Health'!#REF!+'6. Owner-Emp Comp Retire'!#REF!</f>
        <v>#REF!</v>
      </c>
      <c r="P83" s="194" t="e">
        <f>+'3. Owner-Emp 2020 Comp Wages'!#REF!+'5. Owner-Emp Comp Health'!#REF!+'6. Owner-Emp Comp Retire'!#REF!</f>
        <v>#REF!</v>
      </c>
      <c r="Q83" s="194" t="e">
        <f>+'3. Owner-Emp 2020 Comp Wages'!#REF!+'5. Owner-Emp Comp Health'!#REF!+'6. Owner-Emp Comp Retire'!#REF!</f>
        <v>#REF!</v>
      </c>
      <c r="R83" s="194" t="e">
        <f>+'3. Owner-Emp 2020 Comp Wages'!#REF!+'5. Owner-Emp Comp Health'!#REF!+'6. Owner-Emp Comp Retire'!#REF!</f>
        <v>#REF!</v>
      </c>
      <c r="S83" s="194" t="e">
        <f>+'3. Owner-Emp 2020 Comp Wages'!#REF!+'5. Owner-Emp Comp Health'!#REF!+'6. Owner-Emp Comp Retire'!#REF!</f>
        <v>#REF!</v>
      </c>
      <c r="T83" s="194" t="e">
        <f>+'3. Owner-Emp 2020 Comp Wages'!#REF!+'5. Owner-Emp Comp Health'!#REF!+'6. Owner-Emp Comp Retire'!#REF!</f>
        <v>#REF!</v>
      </c>
      <c r="U83" s="194" t="e">
        <f>+'3. Owner-Emp 2020 Comp Wages'!#REF!+'5. Owner-Emp Comp Health'!#REF!+'6. Owner-Emp Comp Retire'!#REF!</f>
        <v>#REF!</v>
      </c>
      <c r="V83" s="194" t="e">
        <f>+'3. Owner-Emp 2020 Comp Wages'!#REF!+'5. Owner-Emp Comp Health'!#REF!+'6. Owner-Emp Comp Retire'!#REF!</f>
        <v>#REF!</v>
      </c>
      <c r="W83" s="194" t="e">
        <f>+'3. Owner-Emp 2020 Comp Wages'!#REF!+'5. Owner-Emp Comp Health'!#REF!+'6. Owner-Emp Comp Retire'!#REF!</f>
        <v>#REF!</v>
      </c>
      <c r="X83" s="194" t="e">
        <f>+'3. Owner-Emp 2020 Comp Wages'!#REF!+'5. Owner-Emp Comp Health'!#REF!+'6. Owner-Emp Comp Retire'!#REF!</f>
        <v>#REF!</v>
      </c>
      <c r="Y83" s="194" t="e">
        <f>+'3. Owner-Emp 2020 Comp Wages'!#REF!+'5. Owner-Emp Comp Health'!#REF!+'6. Owner-Emp Comp Retire'!#REF!</f>
        <v>#REF!</v>
      </c>
      <c r="Z83" s="194" t="e">
        <f>+'3. Owner-Emp 2020 Comp Wages'!#REF!+'5. Owner-Emp Comp Health'!#REF!+'6. Owner-Emp Comp Retire'!#REF!</f>
        <v>#REF!</v>
      </c>
      <c r="AA83" s="194" t="e">
        <f>+'3. Owner-Emp 2020 Comp Wages'!#REF!+'5. Owner-Emp Comp Health'!#REF!+'6. Owner-Emp Comp Retire'!#REF!</f>
        <v>#REF!</v>
      </c>
      <c r="AB83" s="194"/>
      <c r="AC83" s="187" t="e">
        <f t="shared" ref="AC83:AC111" si="8">SUM(D83:AB83)</f>
        <v>#REF!</v>
      </c>
      <c r="AD83" s="187" t="e">
        <f t="shared" ref="AD83:AD111" si="9">IF(AC83&gt;15385,15385,AC83)</f>
        <v>#REF!</v>
      </c>
      <c r="AE83" s="194" t="e">
        <f>+'3. Owner-Emp 2020 Comp Wages'!#REF!</f>
        <v>#REF!</v>
      </c>
      <c r="AF83" s="187" t="e">
        <f t="shared" ref="AF83:AF111" si="10">IF(AD83&lt;AE83,AD83,AE83)</f>
        <v>#REF!</v>
      </c>
    </row>
    <row r="84" spans="1:32" x14ac:dyDescent="0.25">
      <c r="A84" s="188">
        <f t="shared" si="7"/>
        <v>74</v>
      </c>
      <c r="B84" s="191" t="e">
        <f>IF('3. Owner-Emp 2020 Comp Wages'!#REF!=0," ",'3. Owner-Emp 2020 Comp Wages'!#REF!)</f>
        <v>#REF!</v>
      </c>
      <c r="C84" s="203" t="e">
        <f>IF('3. Owner-Emp 2020 Comp Wages'!#REF!=0," ",'3. Owner-Emp 2020 Comp Wages'!#REF!)</f>
        <v>#REF!</v>
      </c>
      <c r="D84" s="194" t="e">
        <f>+'3. Owner-Emp 2020 Comp Wages'!#REF!+'5. Owner-Emp Comp Health'!#REF!+'6. Owner-Emp Comp Retire'!#REF!</f>
        <v>#REF!</v>
      </c>
      <c r="E84" s="194" t="e">
        <f>+'3. Owner-Emp 2020 Comp Wages'!#REF!+'5. Owner-Emp Comp Health'!#REF!+'6. Owner-Emp Comp Retire'!#REF!</f>
        <v>#REF!</v>
      </c>
      <c r="F84" s="194" t="e">
        <f>+'3. Owner-Emp 2020 Comp Wages'!#REF!+'5. Owner-Emp Comp Health'!#REF!+'6. Owner-Emp Comp Retire'!#REF!</f>
        <v>#REF!</v>
      </c>
      <c r="G84" s="194" t="e">
        <f>+'3. Owner-Emp 2020 Comp Wages'!#REF!+'5. Owner-Emp Comp Health'!#REF!+'6. Owner-Emp Comp Retire'!#REF!</f>
        <v>#REF!</v>
      </c>
      <c r="H84" s="194" t="e">
        <f>+'3. Owner-Emp 2020 Comp Wages'!#REF!+'5. Owner-Emp Comp Health'!#REF!+'6. Owner-Emp Comp Retire'!#REF!</f>
        <v>#REF!</v>
      </c>
      <c r="I84" s="194" t="e">
        <f>+'3. Owner-Emp 2020 Comp Wages'!#REF!+'5. Owner-Emp Comp Health'!#REF!+'6. Owner-Emp Comp Retire'!#REF!</f>
        <v>#REF!</v>
      </c>
      <c r="J84" s="194" t="e">
        <f>+'3. Owner-Emp 2020 Comp Wages'!#REF!+'5. Owner-Emp Comp Health'!#REF!+'6. Owner-Emp Comp Retire'!#REF!</f>
        <v>#REF!</v>
      </c>
      <c r="K84" s="194" t="e">
        <f>+'3. Owner-Emp 2020 Comp Wages'!#REF!+'5. Owner-Emp Comp Health'!#REF!+'6. Owner-Emp Comp Retire'!#REF!</f>
        <v>#REF!</v>
      </c>
      <c r="L84" s="194" t="e">
        <f>+'3. Owner-Emp 2020 Comp Wages'!#REF!+'5. Owner-Emp Comp Health'!#REF!+'6. Owner-Emp Comp Retire'!#REF!</f>
        <v>#REF!</v>
      </c>
      <c r="M84" s="194" t="e">
        <f>+'3. Owner-Emp 2020 Comp Wages'!#REF!+'5. Owner-Emp Comp Health'!#REF!+'6. Owner-Emp Comp Retire'!#REF!</f>
        <v>#REF!</v>
      </c>
      <c r="N84" s="194" t="e">
        <f>+'3. Owner-Emp 2020 Comp Wages'!#REF!+'5. Owner-Emp Comp Health'!#REF!+'6. Owner-Emp Comp Retire'!#REF!</f>
        <v>#REF!</v>
      </c>
      <c r="O84" s="194" t="e">
        <f>+'3. Owner-Emp 2020 Comp Wages'!#REF!+'5. Owner-Emp Comp Health'!#REF!+'6. Owner-Emp Comp Retire'!#REF!</f>
        <v>#REF!</v>
      </c>
      <c r="P84" s="194" t="e">
        <f>+'3. Owner-Emp 2020 Comp Wages'!#REF!+'5. Owner-Emp Comp Health'!#REF!+'6. Owner-Emp Comp Retire'!#REF!</f>
        <v>#REF!</v>
      </c>
      <c r="Q84" s="194" t="e">
        <f>+'3. Owner-Emp 2020 Comp Wages'!#REF!+'5. Owner-Emp Comp Health'!#REF!+'6. Owner-Emp Comp Retire'!#REF!</f>
        <v>#REF!</v>
      </c>
      <c r="R84" s="194" t="e">
        <f>+'3. Owner-Emp 2020 Comp Wages'!#REF!+'5. Owner-Emp Comp Health'!#REF!+'6. Owner-Emp Comp Retire'!#REF!</f>
        <v>#REF!</v>
      </c>
      <c r="S84" s="194" t="e">
        <f>+'3. Owner-Emp 2020 Comp Wages'!#REF!+'5. Owner-Emp Comp Health'!#REF!+'6. Owner-Emp Comp Retire'!#REF!</f>
        <v>#REF!</v>
      </c>
      <c r="T84" s="194" t="e">
        <f>+'3. Owner-Emp 2020 Comp Wages'!#REF!+'5. Owner-Emp Comp Health'!#REF!+'6. Owner-Emp Comp Retire'!#REF!</f>
        <v>#REF!</v>
      </c>
      <c r="U84" s="194" t="e">
        <f>+'3. Owner-Emp 2020 Comp Wages'!#REF!+'5. Owner-Emp Comp Health'!#REF!+'6. Owner-Emp Comp Retire'!#REF!</f>
        <v>#REF!</v>
      </c>
      <c r="V84" s="194" t="e">
        <f>+'3. Owner-Emp 2020 Comp Wages'!#REF!+'5. Owner-Emp Comp Health'!#REF!+'6. Owner-Emp Comp Retire'!#REF!</f>
        <v>#REF!</v>
      </c>
      <c r="W84" s="194" t="e">
        <f>+'3. Owner-Emp 2020 Comp Wages'!#REF!+'5. Owner-Emp Comp Health'!#REF!+'6. Owner-Emp Comp Retire'!#REF!</f>
        <v>#REF!</v>
      </c>
      <c r="X84" s="194" t="e">
        <f>+'3. Owner-Emp 2020 Comp Wages'!#REF!+'5. Owner-Emp Comp Health'!#REF!+'6. Owner-Emp Comp Retire'!#REF!</f>
        <v>#REF!</v>
      </c>
      <c r="Y84" s="194" t="e">
        <f>+'3. Owner-Emp 2020 Comp Wages'!#REF!+'5. Owner-Emp Comp Health'!#REF!+'6. Owner-Emp Comp Retire'!#REF!</f>
        <v>#REF!</v>
      </c>
      <c r="Z84" s="194" t="e">
        <f>+'3. Owner-Emp 2020 Comp Wages'!#REF!+'5. Owner-Emp Comp Health'!#REF!+'6. Owner-Emp Comp Retire'!#REF!</f>
        <v>#REF!</v>
      </c>
      <c r="AA84" s="194" t="e">
        <f>+'3. Owner-Emp 2020 Comp Wages'!#REF!+'5. Owner-Emp Comp Health'!#REF!+'6. Owner-Emp Comp Retire'!#REF!</f>
        <v>#REF!</v>
      </c>
      <c r="AB84" s="194"/>
      <c r="AC84" s="187" t="e">
        <f t="shared" si="8"/>
        <v>#REF!</v>
      </c>
      <c r="AD84" s="187" t="e">
        <f t="shared" si="9"/>
        <v>#REF!</v>
      </c>
      <c r="AE84" s="194" t="e">
        <f>+'3. Owner-Emp 2020 Comp Wages'!#REF!</f>
        <v>#REF!</v>
      </c>
      <c r="AF84" s="187" t="e">
        <f t="shared" si="10"/>
        <v>#REF!</v>
      </c>
    </row>
    <row r="85" spans="1:32" x14ac:dyDescent="0.25">
      <c r="A85" s="188">
        <f t="shared" si="7"/>
        <v>75</v>
      </c>
      <c r="B85" s="191" t="e">
        <f>IF('3. Owner-Emp 2020 Comp Wages'!#REF!=0," ",'3. Owner-Emp 2020 Comp Wages'!#REF!)</f>
        <v>#REF!</v>
      </c>
      <c r="C85" s="203" t="e">
        <f>IF('3. Owner-Emp 2020 Comp Wages'!#REF!=0," ",'3. Owner-Emp 2020 Comp Wages'!#REF!)</f>
        <v>#REF!</v>
      </c>
      <c r="D85" s="194" t="e">
        <f>+'3. Owner-Emp 2020 Comp Wages'!#REF!+'5. Owner-Emp Comp Health'!#REF!+'6. Owner-Emp Comp Retire'!#REF!</f>
        <v>#REF!</v>
      </c>
      <c r="E85" s="194" t="e">
        <f>+'3. Owner-Emp 2020 Comp Wages'!#REF!+'5. Owner-Emp Comp Health'!#REF!+'6. Owner-Emp Comp Retire'!#REF!</f>
        <v>#REF!</v>
      </c>
      <c r="F85" s="194" t="e">
        <f>+'3. Owner-Emp 2020 Comp Wages'!#REF!+'5. Owner-Emp Comp Health'!#REF!+'6. Owner-Emp Comp Retire'!#REF!</f>
        <v>#REF!</v>
      </c>
      <c r="G85" s="194" t="e">
        <f>+'3. Owner-Emp 2020 Comp Wages'!#REF!+'5. Owner-Emp Comp Health'!#REF!+'6. Owner-Emp Comp Retire'!#REF!</f>
        <v>#REF!</v>
      </c>
      <c r="H85" s="194" t="e">
        <f>+'3. Owner-Emp 2020 Comp Wages'!#REF!+'5. Owner-Emp Comp Health'!#REF!+'6. Owner-Emp Comp Retire'!#REF!</f>
        <v>#REF!</v>
      </c>
      <c r="I85" s="194" t="e">
        <f>+'3. Owner-Emp 2020 Comp Wages'!#REF!+'5. Owner-Emp Comp Health'!#REF!+'6. Owner-Emp Comp Retire'!#REF!</f>
        <v>#REF!</v>
      </c>
      <c r="J85" s="194" t="e">
        <f>+'3. Owner-Emp 2020 Comp Wages'!#REF!+'5. Owner-Emp Comp Health'!#REF!+'6. Owner-Emp Comp Retire'!#REF!</f>
        <v>#REF!</v>
      </c>
      <c r="K85" s="194" t="e">
        <f>+'3. Owner-Emp 2020 Comp Wages'!#REF!+'5. Owner-Emp Comp Health'!#REF!+'6. Owner-Emp Comp Retire'!#REF!</f>
        <v>#REF!</v>
      </c>
      <c r="L85" s="194" t="e">
        <f>+'3. Owner-Emp 2020 Comp Wages'!#REF!+'5. Owner-Emp Comp Health'!#REF!+'6. Owner-Emp Comp Retire'!#REF!</f>
        <v>#REF!</v>
      </c>
      <c r="M85" s="194" t="e">
        <f>+'3. Owner-Emp 2020 Comp Wages'!#REF!+'5. Owner-Emp Comp Health'!#REF!+'6. Owner-Emp Comp Retire'!#REF!</f>
        <v>#REF!</v>
      </c>
      <c r="N85" s="194" t="e">
        <f>+'3. Owner-Emp 2020 Comp Wages'!#REF!+'5. Owner-Emp Comp Health'!#REF!+'6. Owner-Emp Comp Retire'!#REF!</f>
        <v>#REF!</v>
      </c>
      <c r="O85" s="194" t="e">
        <f>+'3. Owner-Emp 2020 Comp Wages'!#REF!+'5. Owner-Emp Comp Health'!#REF!+'6. Owner-Emp Comp Retire'!#REF!</f>
        <v>#REF!</v>
      </c>
      <c r="P85" s="194" t="e">
        <f>+'3. Owner-Emp 2020 Comp Wages'!#REF!+'5. Owner-Emp Comp Health'!#REF!+'6. Owner-Emp Comp Retire'!#REF!</f>
        <v>#REF!</v>
      </c>
      <c r="Q85" s="194" t="e">
        <f>+'3. Owner-Emp 2020 Comp Wages'!#REF!+'5. Owner-Emp Comp Health'!#REF!+'6. Owner-Emp Comp Retire'!#REF!</f>
        <v>#REF!</v>
      </c>
      <c r="R85" s="194" t="e">
        <f>+'3. Owner-Emp 2020 Comp Wages'!#REF!+'5. Owner-Emp Comp Health'!#REF!+'6. Owner-Emp Comp Retire'!#REF!</f>
        <v>#REF!</v>
      </c>
      <c r="S85" s="194" t="e">
        <f>+'3. Owner-Emp 2020 Comp Wages'!#REF!+'5. Owner-Emp Comp Health'!#REF!+'6. Owner-Emp Comp Retire'!#REF!</f>
        <v>#REF!</v>
      </c>
      <c r="T85" s="194" t="e">
        <f>+'3. Owner-Emp 2020 Comp Wages'!#REF!+'5. Owner-Emp Comp Health'!#REF!+'6. Owner-Emp Comp Retire'!#REF!</f>
        <v>#REF!</v>
      </c>
      <c r="U85" s="194" t="e">
        <f>+'3. Owner-Emp 2020 Comp Wages'!#REF!+'5. Owner-Emp Comp Health'!#REF!+'6. Owner-Emp Comp Retire'!#REF!</f>
        <v>#REF!</v>
      </c>
      <c r="V85" s="194" t="e">
        <f>+'3. Owner-Emp 2020 Comp Wages'!#REF!+'5. Owner-Emp Comp Health'!#REF!+'6. Owner-Emp Comp Retire'!#REF!</f>
        <v>#REF!</v>
      </c>
      <c r="W85" s="194" t="e">
        <f>+'3. Owner-Emp 2020 Comp Wages'!#REF!+'5. Owner-Emp Comp Health'!#REF!+'6. Owner-Emp Comp Retire'!#REF!</f>
        <v>#REF!</v>
      </c>
      <c r="X85" s="194" t="e">
        <f>+'3. Owner-Emp 2020 Comp Wages'!#REF!+'5. Owner-Emp Comp Health'!#REF!+'6. Owner-Emp Comp Retire'!#REF!</f>
        <v>#REF!</v>
      </c>
      <c r="Y85" s="194" t="e">
        <f>+'3. Owner-Emp 2020 Comp Wages'!#REF!+'5. Owner-Emp Comp Health'!#REF!+'6. Owner-Emp Comp Retire'!#REF!</f>
        <v>#REF!</v>
      </c>
      <c r="Z85" s="194" t="e">
        <f>+'3. Owner-Emp 2020 Comp Wages'!#REF!+'5. Owner-Emp Comp Health'!#REF!+'6. Owner-Emp Comp Retire'!#REF!</f>
        <v>#REF!</v>
      </c>
      <c r="AA85" s="194" t="e">
        <f>+'3. Owner-Emp 2020 Comp Wages'!#REF!+'5. Owner-Emp Comp Health'!#REF!+'6. Owner-Emp Comp Retire'!#REF!</f>
        <v>#REF!</v>
      </c>
      <c r="AB85" s="194"/>
      <c r="AC85" s="187" t="e">
        <f t="shared" si="8"/>
        <v>#REF!</v>
      </c>
      <c r="AD85" s="187" t="e">
        <f t="shared" si="9"/>
        <v>#REF!</v>
      </c>
      <c r="AE85" s="194" t="e">
        <f>+'3. Owner-Emp 2020 Comp Wages'!#REF!</f>
        <v>#REF!</v>
      </c>
      <c r="AF85" s="187" t="e">
        <f t="shared" si="10"/>
        <v>#REF!</v>
      </c>
    </row>
    <row r="86" spans="1:32" x14ac:dyDescent="0.25">
      <c r="A86" s="188">
        <f t="shared" si="7"/>
        <v>76</v>
      </c>
      <c r="B86" s="191" t="e">
        <f>IF('3. Owner-Emp 2020 Comp Wages'!#REF!=0," ",'3. Owner-Emp 2020 Comp Wages'!#REF!)</f>
        <v>#REF!</v>
      </c>
      <c r="C86" s="203" t="e">
        <f>IF('3. Owner-Emp 2020 Comp Wages'!#REF!=0," ",'3. Owner-Emp 2020 Comp Wages'!#REF!)</f>
        <v>#REF!</v>
      </c>
      <c r="D86" s="194" t="e">
        <f>+'3. Owner-Emp 2020 Comp Wages'!#REF!+'5. Owner-Emp Comp Health'!#REF!+'6. Owner-Emp Comp Retire'!#REF!</f>
        <v>#REF!</v>
      </c>
      <c r="E86" s="194" t="e">
        <f>+'3. Owner-Emp 2020 Comp Wages'!#REF!+'5. Owner-Emp Comp Health'!#REF!+'6. Owner-Emp Comp Retire'!#REF!</f>
        <v>#REF!</v>
      </c>
      <c r="F86" s="194" t="e">
        <f>+'3. Owner-Emp 2020 Comp Wages'!#REF!+'5. Owner-Emp Comp Health'!#REF!+'6. Owner-Emp Comp Retire'!#REF!</f>
        <v>#REF!</v>
      </c>
      <c r="G86" s="194" t="e">
        <f>+'3. Owner-Emp 2020 Comp Wages'!#REF!+'5. Owner-Emp Comp Health'!#REF!+'6. Owner-Emp Comp Retire'!#REF!</f>
        <v>#REF!</v>
      </c>
      <c r="H86" s="194" t="e">
        <f>+'3. Owner-Emp 2020 Comp Wages'!#REF!+'5. Owner-Emp Comp Health'!#REF!+'6. Owner-Emp Comp Retire'!#REF!</f>
        <v>#REF!</v>
      </c>
      <c r="I86" s="194" t="e">
        <f>+'3. Owner-Emp 2020 Comp Wages'!#REF!+'5. Owner-Emp Comp Health'!#REF!+'6. Owner-Emp Comp Retire'!#REF!</f>
        <v>#REF!</v>
      </c>
      <c r="J86" s="194" t="e">
        <f>+'3. Owner-Emp 2020 Comp Wages'!#REF!+'5. Owner-Emp Comp Health'!#REF!+'6. Owner-Emp Comp Retire'!#REF!</f>
        <v>#REF!</v>
      </c>
      <c r="K86" s="194" t="e">
        <f>+'3. Owner-Emp 2020 Comp Wages'!#REF!+'5. Owner-Emp Comp Health'!#REF!+'6. Owner-Emp Comp Retire'!#REF!</f>
        <v>#REF!</v>
      </c>
      <c r="L86" s="194" t="e">
        <f>+'3. Owner-Emp 2020 Comp Wages'!#REF!+'5. Owner-Emp Comp Health'!#REF!+'6. Owner-Emp Comp Retire'!#REF!</f>
        <v>#REF!</v>
      </c>
      <c r="M86" s="194" t="e">
        <f>+'3. Owner-Emp 2020 Comp Wages'!#REF!+'5. Owner-Emp Comp Health'!#REF!+'6. Owner-Emp Comp Retire'!#REF!</f>
        <v>#REF!</v>
      </c>
      <c r="N86" s="194" t="e">
        <f>+'3. Owner-Emp 2020 Comp Wages'!#REF!+'5. Owner-Emp Comp Health'!#REF!+'6. Owner-Emp Comp Retire'!#REF!</f>
        <v>#REF!</v>
      </c>
      <c r="O86" s="194" t="e">
        <f>+'3. Owner-Emp 2020 Comp Wages'!#REF!+'5. Owner-Emp Comp Health'!#REF!+'6. Owner-Emp Comp Retire'!#REF!</f>
        <v>#REF!</v>
      </c>
      <c r="P86" s="194" t="e">
        <f>+'3. Owner-Emp 2020 Comp Wages'!#REF!+'5. Owner-Emp Comp Health'!#REF!+'6. Owner-Emp Comp Retire'!#REF!</f>
        <v>#REF!</v>
      </c>
      <c r="Q86" s="194" t="e">
        <f>+'3. Owner-Emp 2020 Comp Wages'!#REF!+'5. Owner-Emp Comp Health'!#REF!+'6. Owner-Emp Comp Retire'!#REF!</f>
        <v>#REF!</v>
      </c>
      <c r="R86" s="194" t="e">
        <f>+'3. Owner-Emp 2020 Comp Wages'!#REF!+'5. Owner-Emp Comp Health'!#REF!+'6. Owner-Emp Comp Retire'!#REF!</f>
        <v>#REF!</v>
      </c>
      <c r="S86" s="194" t="e">
        <f>+'3. Owner-Emp 2020 Comp Wages'!#REF!+'5. Owner-Emp Comp Health'!#REF!+'6. Owner-Emp Comp Retire'!#REF!</f>
        <v>#REF!</v>
      </c>
      <c r="T86" s="194" t="e">
        <f>+'3. Owner-Emp 2020 Comp Wages'!#REF!+'5. Owner-Emp Comp Health'!#REF!+'6. Owner-Emp Comp Retire'!#REF!</f>
        <v>#REF!</v>
      </c>
      <c r="U86" s="194" t="e">
        <f>+'3. Owner-Emp 2020 Comp Wages'!#REF!+'5. Owner-Emp Comp Health'!#REF!+'6. Owner-Emp Comp Retire'!#REF!</f>
        <v>#REF!</v>
      </c>
      <c r="V86" s="194" t="e">
        <f>+'3. Owner-Emp 2020 Comp Wages'!#REF!+'5. Owner-Emp Comp Health'!#REF!+'6. Owner-Emp Comp Retire'!#REF!</f>
        <v>#REF!</v>
      </c>
      <c r="W86" s="194" t="e">
        <f>+'3. Owner-Emp 2020 Comp Wages'!#REF!+'5. Owner-Emp Comp Health'!#REF!+'6. Owner-Emp Comp Retire'!#REF!</f>
        <v>#REF!</v>
      </c>
      <c r="X86" s="194" t="e">
        <f>+'3. Owner-Emp 2020 Comp Wages'!#REF!+'5. Owner-Emp Comp Health'!#REF!+'6. Owner-Emp Comp Retire'!#REF!</f>
        <v>#REF!</v>
      </c>
      <c r="Y86" s="194" t="e">
        <f>+'3. Owner-Emp 2020 Comp Wages'!#REF!+'5. Owner-Emp Comp Health'!#REF!+'6. Owner-Emp Comp Retire'!#REF!</f>
        <v>#REF!</v>
      </c>
      <c r="Z86" s="194" t="e">
        <f>+'3. Owner-Emp 2020 Comp Wages'!#REF!+'5. Owner-Emp Comp Health'!#REF!+'6. Owner-Emp Comp Retire'!#REF!</f>
        <v>#REF!</v>
      </c>
      <c r="AA86" s="194" t="e">
        <f>+'3. Owner-Emp 2020 Comp Wages'!#REF!+'5. Owner-Emp Comp Health'!#REF!+'6. Owner-Emp Comp Retire'!#REF!</f>
        <v>#REF!</v>
      </c>
      <c r="AB86" s="194"/>
      <c r="AC86" s="187" t="e">
        <f t="shared" si="8"/>
        <v>#REF!</v>
      </c>
      <c r="AD86" s="187" t="e">
        <f t="shared" si="9"/>
        <v>#REF!</v>
      </c>
      <c r="AE86" s="194" t="e">
        <f>+'3. Owner-Emp 2020 Comp Wages'!#REF!</f>
        <v>#REF!</v>
      </c>
      <c r="AF86" s="187" t="e">
        <f t="shared" si="10"/>
        <v>#REF!</v>
      </c>
    </row>
    <row r="87" spans="1:32" x14ac:dyDescent="0.25">
      <c r="A87" s="188">
        <f t="shared" si="7"/>
        <v>77</v>
      </c>
      <c r="B87" s="191" t="e">
        <f>IF('3. Owner-Emp 2020 Comp Wages'!#REF!=0," ",'3. Owner-Emp 2020 Comp Wages'!#REF!)</f>
        <v>#REF!</v>
      </c>
      <c r="C87" s="203" t="e">
        <f>IF('3. Owner-Emp 2020 Comp Wages'!#REF!=0," ",'3. Owner-Emp 2020 Comp Wages'!#REF!)</f>
        <v>#REF!</v>
      </c>
      <c r="D87" s="194" t="e">
        <f>+'3. Owner-Emp 2020 Comp Wages'!#REF!+'5. Owner-Emp Comp Health'!#REF!+'6. Owner-Emp Comp Retire'!#REF!</f>
        <v>#REF!</v>
      </c>
      <c r="E87" s="194" t="e">
        <f>+'3. Owner-Emp 2020 Comp Wages'!#REF!+'5. Owner-Emp Comp Health'!#REF!+'6. Owner-Emp Comp Retire'!#REF!</f>
        <v>#REF!</v>
      </c>
      <c r="F87" s="194" t="e">
        <f>+'3. Owner-Emp 2020 Comp Wages'!#REF!+'5. Owner-Emp Comp Health'!#REF!+'6. Owner-Emp Comp Retire'!#REF!</f>
        <v>#REF!</v>
      </c>
      <c r="G87" s="194" t="e">
        <f>+'3. Owner-Emp 2020 Comp Wages'!#REF!+'5. Owner-Emp Comp Health'!#REF!+'6. Owner-Emp Comp Retire'!#REF!</f>
        <v>#REF!</v>
      </c>
      <c r="H87" s="194" t="e">
        <f>+'3. Owner-Emp 2020 Comp Wages'!#REF!+'5. Owner-Emp Comp Health'!#REF!+'6. Owner-Emp Comp Retire'!#REF!</f>
        <v>#REF!</v>
      </c>
      <c r="I87" s="194" t="e">
        <f>+'3. Owner-Emp 2020 Comp Wages'!#REF!+'5. Owner-Emp Comp Health'!#REF!+'6. Owner-Emp Comp Retire'!#REF!</f>
        <v>#REF!</v>
      </c>
      <c r="J87" s="194" t="e">
        <f>+'3. Owner-Emp 2020 Comp Wages'!#REF!+'5. Owner-Emp Comp Health'!#REF!+'6. Owner-Emp Comp Retire'!#REF!</f>
        <v>#REF!</v>
      </c>
      <c r="K87" s="194" t="e">
        <f>+'3. Owner-Emp 2020 Comp Wages'!#REF!+'5. Owner-Emp Comp Health'!#REF!+'6. Owner-Emp Comp Retire'!#REF!</f>
        <v>#REF!</v>
      </c>
      <c r="L87" s="194" t="e">
        <f>+'3. Owner-Emp 2020 Comp Wages'!#REF!+'5. Owner-Emp Comp Health'!#REF!+'6. Owner-Emp Comp Retire'!#REF!</f>
        <v>#REF!</v>
      </c>
      <c r="M87" s="194" t="e">
        <f>+'3. Owner-Emp 2020 Comp Wages'!#REF!+'5. Owner-Emp Comp Health'!#REF!+'6. Owner-Emp Comp Retire'!#REF!</f>
        <v>#REF!</v>
      </c>
      <c r="N87" s="194" t="e">
        <f>+'3. Owner-Emp 2020 Comp Wages'!#REF!+'5. Owner-Emp Comp Health'!#REF!+'6. Owner-Emp Comp Retire'!#REF!</f>
        <v>#REF!</v>
      </c>
      <c r="O87" s="194" t="e">
        <f>+'3. Owner-Emp 2020 Comp Wages'!#REF!+'5. Owner-Emp Comp Health'!#REF!+'6. Owner-Emp Comp Retire'!#REF!</f>
        <v>#REF!</v>
      </c>
      <c r="P87" s="194" t="e">
        <f>+'3. Owner-Emp 2020 Comp Wages'!#REF!+'5. Owner-Emp Comp Health'!#REF!+'6. Owner-Emp Comp Retire'!#REF!</f>
        <v>#REF!</v>
      </c>
      <c r="Q87" s="194" t="e">
        <f>+'3. Owner-Emp 2020 Comp Wages'!#REF!+'5. Owner-Emp Comp Health'!#REF!+'6. Owner-Emp Comp Retire'!#REF!</f>
        <v>#REF!</v>
      </c>
      <c r="R87" s="194" t="e">
        <f>+'3. Owner-Emp 2020 Comp Wages'!#REF!+'5. Owner-Emp Comp Health'!#REF!+'6. Owner-Emp Comp Retire'!#REF!</f>
        <v>#REF!</v>
      </c>
      <c r="S87" s="194" t="e">
        <f>+'3. Owner-Emp 2020 Comp Wages'!#REF!+'5. Owner-Emp Comp Health'!#REF!+'6. Owner-Emp Comp Retire'!#REF!</f>
        <v>#REF!</v>
      </c>
      <c r="T87" s="194" t="e">
        <f>+'3. Owner-Emp 2020 Comp Wages'!#REF!+'5. Owner-Emp Comp Health'!#REF!+'6. Owner-Emp Comp Retire'!#REF!</f>
        <v>#REF!</v>
      </c>
      <c r="U87" s="194" t="e">
        <f>+'3. Owner-Emp 2020 Comp Wages'!#REF!+'5. Owner-Emp Comp Health'!#REF!+'6. Owner-Emp Comp Retire'!#REF!</f>
        <v>#REF!</v>
      </c>
      <c r="V87" s="194" t="e">
        <f>+'3. Owner-Emp 2020 Comp Wages'!#REF!+'5. Owner-Emp Comp Health'!#REF!+'6. Owner-Emp Comp Retire'!#REF!</f>
        <v>#REF!</v>
      </c>
      <c r="W87" s="194" t="e">
        <f>+'3. Owner-Emp 2020 Comp Wages'!#REF!+'5. Owner-Emp Comp Health'!#REF!+'6. Owner-Emp Comp Retire'!#REF!</f>
        <v>#REF!</v>
      </c>
      <c r="X87" s="194" t="e">
        <f>+'3. Owner-Emp 2020 Comp Wages'!#REF!+'5. Owner-Emp Comp Health'!#REF!+'6. Owner-Emp Comp Retire'!#REF!</f>
        <v>#REF!</v>
      </c>
      <c r="Y87" s="194" t="e">
        <f>+'3. Owner-Emp 2020 Comp Wages'!#REF!+'5. Owner-Emp Comp Health'!#REF!+'6. Owner-Emp Comp Retire'!#REF!</f>
        <v>#REF!</v>
      </c>
      <c r="Z87" s="194" t="e">
        <f>+'3. Owner-Emp 2020 Comp Wages'!#REF!+'5. Owner-Emp Comp Health'!#REF!+'6. Owner-Emp Comp Retire'!#REF!</f>
        <v>#REF!</v>
      </c>
      <c r="AA87" s="194" t="e">
        <f>+'3. Owner-Emp 2020 Comp Wages'!#REF!+'5. Owner-Emp Comp Health'!#REF!+'6. Owner-Emp Comp Retire'!#REF!</f>
        <v>#REF!</v>
      </c>
      <c r="AB87" s="194"/>
      <c r="AC87" s="187" t="e">
        <f t="shared" si="8"/>
        <v>#REF!</v>
      </c>
      <c r="AD87" s="187" t="e">
        <f t="shared" si="9"/>
        <v>#REF!</v>
      </c>
      <c r="AE87" s="194" t="e">
        <f>+'3. Owner-Emp 2020 Comp Wages'!#REF!</f>
        <v>#REF!</v>
      </c>
      <c r="AF87" s="187" t="e">
        <f t="shared" si="10"/>
        <v>#REF!</v>
      </c>
    </row>
    <row r="88" spans="1:32" x14ac:dyDescent="0.25">
      <c r="A88" s="188">
        <f t="shared" si="7"/>
        <v>78</v>
      </c>
      <c r="B88" s="191" t="e">
        <f>IF('3. Owner-Emp 2020 Comp Wages'!#REF!=0," ",'3. Owner-Emp 2020 Comp Wages'!#REF!)</f>
        <v>#REF!</v>
      </c>
      <c r="C88" s="203" t="e">
        <f>IF('3. Owner-Emp 2020 Comp Wages'!#REF!=0," ",'3. Owner-Emp 2020 Comp Wages'!#REF!)</f>
        <v>#REF!</v>
      </c>
      <c r="D88" s="194" t="e">
        <f>+'3. Owner-Emp 2020 Comp Wages'!#REF!+'5. Owner-Emp Comp Health'!#REF!+'6. Owner-Emp Comp Retire'!#REF!</f>
        <v>#REF!</v>
      </c>
      <c r="E88" s="194" t="e">
        <f>+'3. Owner-Emp 2020 Comp Wages'!#REF!+'5. Owner-Emp Comp Health'!#REF!+'6. Owner-Emp Comp Retire'!#REF!</f>
        <v>#REF!</v>
      </c>
      <c r="F88" s="194" t="e">
        <f>+'3. Owner-Emp 2020 Comp Wages'!#REF!+'5. Owner-Emp Comp Health'!#REF!+'6. Owner-Emp Comp Retire'!#REF!</f>
        <v>#REF!</v>
      </c>
      <c r="G88" s="194" t="e">
        <f>+'3. Owner-Emp 2020 Comp Wages'!#REF!+'5. Owner-Emp Comp Health'!#REF!+'6. Owner-Emp Comp Retire'!#REF!</f>
        <v>#REF!</v>
      </c>
      <c r="H88" s="194" t="e">
        <f>+'3. Owner-Emp 2020 Comp Wages'!#REF!+'5. Owner-Emp Comp Health'!#REF!+'6. Owner-Emp Comp Retire'!#REF!</f>
        <v>#REF!</v>
      </c>
      <c r="I88" s="194" t="e">
        <f>+'3. Owner-Emp 2020 Comp Wages'!#REF!+'5. Owner-Emp Comp Health'!#REF!+'6. Owner-Emp Comp Retire'!#REF!</f>
        <v>#REF!</v>
      </c>
      <c r="J88" s="194" t="e">
        <f>+'3. Owner-Emp 2020 Comp Wages'!#REF!+'5. Owner-Emp Comp Health'!#REF!+'6. Owner-Emp Comp Retire'!#REF!</f>
        <v>#REF!</v>
      </c>
      <c r="K88" s="194" t="e">
        <f>+'3. Owner-Emp 2020 Comp Wages'!#REF!+'5. Owner-Emp Comp Health'!#REF!+'6. Owner-Emp Comp Retire'!#REF!</f>
        <v>#REF!</v>
      </c>
      <c r="L88" s="194" t="e">
        <f>+'3. Owner-Emp 2020 Comp Wages'!#REF!+'5. Owner-Emp Comp Health'!#REF!+'6. Owner-Emp Comp Retire'!#REF!</f>
        <v>#REF!</v>
      </c>
      <c r="M88" s="194" t="e">
        <f>+'3. Owner-Emp 2020 Comp Wages'!#REF!+'5. Owner-Emp Comp Health'!#REF!+'6. Owner-Emp Comp Retire'!#REF!</f>
        <v>#REF!</v>
      </c>
      <c r="N88" s="194" t="e">
        <f>+'3. Owner-Emp 2020 Comp Wages'!#REF!+'5. Owner-Emp Comp Health'!#REF!+'6. Owner-Emp Comp Retire'!#REF!</f>
        <v>#REF!</v>
      </c>
      <c r="O88" s="194" t="e">
        <f>+'3. Owner-Emp 2020 Comp Wages'!#REF!+'5. Owner-Emp Comp Health'!#REF!+'6. Owner-Emp Comp Retire'!#REF!</f>
        <v>#REF!</v>
      </c>
      <c r="P88" s="194" t="e">
        <f>+'3. Owner-Emp 2020 Comp Wages'!#REF!+'5. Owner-Emp Comp Health'!#REF!+'6. Owner-Emp Comp Retire'!#REF!</f>
        <v>#REF!</v>
      </c>
      <c r="Q88" s="194" t="e">
        <f>+'3. Owner-Emp 2020 Comp Wages'!#REF!+'5. Owner-Emp Comp Health'!#REF!+'6. Owner-Emp Comp Retire'!#REF!</f>
        <v>#REF!</v>
      </c>
      <c r="R88" s="194" t="e">
        <f>+'3. Owner-Emp 2020 Comp Wages'!#REF!+'5. Owner-Emp Comp Health'!#REF!+'6. Owner-Emp Comp Retire'!#REF!</f>
        <v>#REF!</v>
      </c>
      <c r="S88" s="194" t="e">
        <f>+'3. Owner-Emp 2020 Comp Wages'!#REF!+'5. Owner-Emp Comp Health'!#REF!+'6. Owner-Emp Comp Retire'!#REF!</f>
        <v>#REF!</v>
      </c>
      <c r="T88" s="194" t="e">
        <f>+'3. Owner-Emp 2020 Comp Wages'!#REF!+'5. Owner-Emp Comp Health'!#REF!+'6. Owner-Emp Comp Retire'!#REF!</f>
        <v>#REF!</v>
      </c>
      <c r="U88" s="194" t="e">
        <f>+'3. Owner-Emp 2020 Comp Wages'!#REF!+'5. Owner-Emp Comp Health'!#REF!+'6. Owner-Emp Comp Retire'!#REF!</f>
        <v>#REF!</v>
      </c>
      <c r="V88" s="194" t="e">
        <f>+'3. Owner-Emp 2020 Comp Wages'!#REF!+'5. Owner-Emp Comp Health'!#REF!+'6. Owner-Emp Comp Retire'!#REF!</f>
        <v>#REF!</v>
      </c>
      <c r="W88" s="194" t="e">
        <f>+'3. Owner-Emp 2020 Comp Wages'!#REF!+'5. Owner-Emp Comp Health'!#REF!+'6. Owner-Emp Comp Retire'!#REF!</f>
        <v>#REF!</v>
      </c>
      <c r="X88" s="194" t="e">
        <f>+'3. Owner-Emp 2020 Comp Wages'!#REF!+'5. Owner-Emp Comp Health'!#REF!+'6. Owner-Emp Comp Retire'!#REF!</f>
        <v>#REF!</v>
      </c>
      <c r="Y88" s="194" t="e">
        <f>+'3. Owner-Emp 2020 Comp Wages'!#REF!+'5. Owner-Emp Comp Health'!#REF!+'6. Owner-Emp Comp Retire'!#REF!</f>
        <v>#REF!</v>
      </c>
      <c r="Z88" s="194" t="e">
        <f>+'3. Owner-Emp 2020 Comp Wages'!#REF!+'5. Owner-Emp Comp Health'!#REF!+'6. Owner-Emp Comp Retire'!#REF!</f>
        <v>#REF!</v>
      </c>
      <c r="AA88" s="194" t="e">
        <f>+'3. Owner-Emp 2020 Comp Wages'!#REF!+'5. Owner-Emp Comp Health'!#REF!+'6. Owner-Emp Comp Retire'!#REF!</f>
        <v>#REF!</v>
      </c>
      <c r="AB88" s="194"/>
      <c r="AC88" s="187" t="e">
        <f t="shared" si="8"/>
        <v>#REF!</v>
      </c>
      <c r="AD88" s="187" t="e">
        <f t="shared" si="9"/>
        <v>#REF!</v>
      </c>
      <c r="AE88" s="194" t="e">
        <f>+'3. Owner-Emp 2020 Comp Wages'!#REF!</f>
        <v>#REF!</v>
      </c>
      <c r="AF88" s="187" t="e">
        <f t="shared" si="10"/>
        <v>#REF!</v>
      </c>
    </row>
    <row r="89" spans="1:32" x14ac:dyDescent="0.25">
      <c r="A89" s="188">
        <f t="shared" si="7"/>
        <v>79</v>
      </c>
      <c r="B89" s="191" t="e">
        <f>IF('3. Owner-Emp 2020 Comp Wages'!#REF!=0," ",'3. Owner-Emp 2020 Comp Wages'!#REF!)</f>
        <v>#REF!</v>
      </c>
      <c r="C89" s="203" t="e">
        <f>IF('3. Owner-Emp 2020 Comp Wages'!#REF!=0," ",'3. Owner-Emp 2020 Comp Wages'!#REF!)</f>
        <v>#REF!</v>
      </c>
      <c r="D89" s="194" t="e">
        <f>+'3. Owner-Emp 2020 Comp Wages'!#REF!+'5. Owner-Emp Comp Health'!#REF!+'6. Owner-Emp Comp Retire'!#REF!</f>
        <v>#REF!</v>
      </c>
      <c r="E89" s="194" t="e">
        <f>+'3. Owner-Emp 2020 Comp Wages'!#REF!+'5. Owner-Emp Comp Health'!#REF!+'6. Owner-Emp Comp Retire'!#REF!</f>
        <v>#REF!</v>
      </c>
      <c r="F89" s="194" t="e">
        <f>+'3. Owner-Emp 2020 Comp Wages'!#REF!+'5. Owner-Emp Comp Health'!#REF!+'6. Owner-Emp Comp Retire'!#REF!</f>
        <v>#REF!</v>
      </c>
      <c r="G89" s="194" t="e">
        <f>+'3. Owner-Emp 2020 Comp Wages'!#REF!+'5. Owner-Emp Comp Health'!#REF!+'6. Owner-Emp Comp Retire'!#REF!</f>
        <v>#REF!</v>
      </c>
      <c r="H89" s="194" t="e">
        <f>+'3. Owner-Emp 2020 Comp Wages'!#REF!+'5. Owner-Emp Comp Health'!#REF!+'6. Owner-Emp Comp Retire'!#REF!</f>
        <v>#REF!</v>
      </c>
      <c r="I89" s="194" t="e">
        <f>+'3. Owner-Emp 2020 Comp Wages'!#REF!+'5. Owner-Emp Comp Health'!#REF!+'6. Owner-Emp Comp Retire'!#REF!</f>
        <v>#REF!</v>
      </c>
      <c r="J89" s="194" t="e">
        <f>+'3. Owner-Emp 2020 Comp Wages'!#REF!+'5. Owner-Emp Comp Health'!#REF!+'6. Owner-Emp Comp Retire'!#REF!</f>
        <v>#REF!</v>
      </c>
      <c r="K89" s="194" t="e">
        <f>+'3. Owner-Emp 2020 Comp Wages'!#REF!+'5. Owner-Emp Comp Health'!#REF!+'6. Owner-Emp Comp Retire'!#REF!</f>
        <v>#REF!</v>
      </c>
      <c r="L89" s="194" t="e">
        <f>+'3. Owner-Emp 2020 Comp Wages'!#REF!+'5. Owner-Emp Comp Health'!#REF!+'6. Owner-Emp Comp Retire'!#REF!</f>
        <v>#REF!</v>
      </c>
      <c r="M89" s="194" t="e">
        <f>+'3. Owner-Emp 2020 Comp Wages'!#REF!+'5. Owner-Emp Comp Health'!#REF!+'6. Owner-Emp Comp Retire'!#REF!</f>
        <v>#REF!</v>
      </c>
      <c r="N89" s="194" t="e">
        <f>+'3. Owner-Emp 2020 Comp Wages'!#REF!+'5. Owner-Emp Comp Health'!#REF!+'6. Owner-Emp Comp Retire'!#REF!</f>
        <v>#REF!</v>
      </c>
      <c r="O89" s="194" t="e">
        <f>+'3. Owner-Emp 2020 Comp Wages'!#REF!+'5. Owner-Emp Comp Health'!#REF!+'6. Owner-Emp Comp Retire'!#REF!</f>
        <v>#REF!</v>
      </c>
      <c r="P89" s="194" t="e">
        <f>+'3. Owner-Emp 2020 Comp Wages'!#REF!+'5. Owner-Emp Comp Health'!#REF!+'6. Owner-Emp Comp Retire'!#REF!</f>
        <v>#REF!</v>
      </c>
      <c r="Q89" s="194" t="e">
        <f>+'3. Owner-Emp 2020 Comp Wages'!#REF!+'5. Owner-Emp Comp Health'!#REF!+'6. Owner-Emp Comp Retire'!#REF!</f>
        <v>#REF!</v>
      </c>
      <c r="R89" s="194" t="e">
        <f>+'3. Owner-Emp 2020 Comp Wages'!#REF!+'5. Owner-Emp Comp Health'!#REF!+'6. Owner-Emp Comp Retire'!#REF!</f>
        <v>#REF!</v>
      </c>
      <c r="S89" s="194" t="e">
        <f>+'3. Owner-Emp 2020 Comp Wages'!#REF!+'5. Owner-Emp Comp Health'!#REF!+'6. Owner-Emp Comp Retire'!#REF!</f>
        <v>#REF!</v>
      </c>
      <c r="T89" s="194" t="e">
        <f>+'3. Owner-Emp 2020 Comp Wages'!#REF!+'5. Owner-Emp Comp Health'!#REF!+'6. Owner-Emp Comp Retire'!#REF!</f>
        <v>#REF!</v>
      </c>
      <c r="U89" s="194" t="e">
        <f>+'3. Owner-Emp 2020 Comp Wages'!#REF!+'5. Owner-Emp Comp Health'!#REF!+'6. Owner-Emp Comp Retire'!#REF!</f>
        <v>#REF!</v>
      </c>
      <c r="V89" s="194" t="e">
        <f>+'3. Owner-Emp 2020 Comp Wages'!#REF!+'5. Owner-Emp Comp Health'!#REF!+'6. Owner-Emp Comp Retire'!#REF!</f>
        <v>#REF!</v>
      </c>
      <c r="W89" s="194" t="e">
        <f>+'3. Owner-Emp 2020 Comp Wages'!#REF!+'5. Owner-Emp Comp Health'!#REF!+'6. Owner-Emp Comp Retire'!#REF!</f>
        <v>#REF!</v>
      </c>
      <c r="X89" s="194" t="e">
        <f>+'3. Owner-Emp 2020 Comp Wages'!#REF!+'5. Owner-Emp Comp Health'!#REF!+'6. Owner-Emp Comp Retire'!#REF!</f>
        <v>#REF!</v>
      </c>
      <c r="Y89" s="194" t="e">
        <f>+'3. Owner-Emp 2020 Comp Wages'!#REF!+'5. Owner-Emp Comp Health'!#REF!+'6. Owner-Emp Comp Retire'!#REF!</f>
        <v>#REF!</v>
      </c>
      <c r="Z89" s="194" t="e">
        <f>+'3. Owner-Emp 2020 Comp Wages'!#REF!+'5. Owner-Emp Comp Health'!#REF!+'6. Owner-Emp Comp Retire'!#REF!</f>
        <v>#REF!</v>
      </c>
      <c r="AA89" s="194" t="e">
        <f>+'3. Owner-Emp 2020 Comp Wages'!#REF!+'5. Owner-Emp Comp Health'!#REF!+'6. Owner-Emp Comp Retire'!#REF!</f>
        <v>#REF!</v>
      </c>
      <c r="AB89" s="194"/>
      <c r="AC89" s="187" t="e">
        <f t="shared" si="8"/>
        <v>#REF!</v>
      </c>
      <c r="AD89" s="187" t="e">
        <f t="shared" si="9"/>
        <v>#REF!</v>
      </c>
      <c r="AE89" s="194" t="e">
        <f>+'3. Owner-Emp 2020 Comp Wages'!#REF!</f>
        <v>#REF!</v>
      </c>
      <c r="AF89" s="187" t="e">
        <f t="shared" si="10"/>
        <v>#REF!</v>
      </c>
    </row>
    <row r="90" spans="1:32" x14ac:dyDescent="0.25">
      <c r="A90" s="188">
        <f t="shared" si="7"/>
        <v>80</v>
      </c>
      <c r="B90" s="191" t="e">
        <f>IF('3. Owner-Emp 2020 Comp Wages'!#REF!=0," ",'3. Owner-Emp 2020 Comp Wages'!#REF!)</f>
        <v>#REF!</v>
      </c>
      <c r="C90" s="203" t="e">
        <f>IF('3. Owner-Emp 2020 Comp Wages'!#REF!=0," ",'3. Owner-Emp 2020 Comp Wages'!#REF!)</f>
        <v>#REF!</v>
      </c>
      <c r="D90" s="194" t="e">
        <f>+'3. Owner-Emp 2020 Comp Wages'!#REF!+'5. Owner-Emp Comp Health'!#REF!+'6. Owner-Emp Comp Retire'!#REF!</f>
        <v>#REF!</v>
      </c>
      <c r="E90" s="194" t="e">
        <f>+'3. Owner-Emp 2020 Comp Wages'!#REF!+'5. Owner-Emp Comp Health'!#REF!+'6. Owner-Emp Comp Retire'!#REF!</f>
        <v>#REF!</v>
      </c>
      <c r="F90" s="194" t="e">
        <f>+'3. Owner-Emp 2020 Comp Wages'!#REF!+'5. Owner-Emp Comp Health'!#REF!+'6. Owner-Emp Comp Retire'!#REF!</f>
        <v>#REF!</v>
      </c>
      <c r="G90" s="194" t="e">
        <f>+'3. Owner-Emp 2020 Comp Wages'!#REF!+'5. Owner-Emp Comp Health'!#REF!+'6. Owner-Emp Comp Retire'!#REF!</f>
        <v>#REF!</v>
      </c>
      <c r="H90" s="194" t="e">
        <f>+'3. Owner-Emp 2020 Comp Wages'!#REF!+'5. Owner-Emp Comp Health'!#REF!+'6. Owner-Emp Comp Retire'!#REF!</f>
        <v>#REF!</v>
      </c>
      <c r="I90" s="194" t="e">
        <f>+'3. Owner-Emp 2020 Comp Wages'!#REF!+'5. Owner-Emp Comp Health'!#REF!+'6. Owner-Emp Comp Retire'!#REF!</f>
        <v>#REF!</v>
      </c>
      <c r="J90" s="194" t="e">
        <f>+'3. Owner-Emp 2020 Comp Wages'!#REF!+'5. Owner-Emp Comp Health'!#REF!+'6. Owner-Emp Comp Retire'!#REF!</f>
        <v>#REF!</v>
      </c>
      <c r="K90" s="194" t="e">
        <f>+'3. Owner-Emp 2020 Comp Wages'!#REF!+'5. Owner-Emp Comp Health'!#REF!+'6. Owner-Emp Comp Retire'!#REF!</f>
        <v>#REF!</v>
      </c>
      <c r="L90" s="194" t="e">
        <f>+'3. Owner-Emp 2020 Comp Wages'!#REF!+'5. Owner-Emp Comp Health'!#REF!+'6. Owner-Emp Comp Retire'!#REF!</f>
        <v>#REF!</v>
      </c>
      <c r="M90" s="194" t="e">
        <f>+'3. Owner-Emp 2020 Comp Wages'!#REF!+'5. Owner-Emp Comp Health'!#REF!+'6. Owner-Emp Comp Retire'!#REF!</f>
        <v>#REF!</v>
      </c>
      <c r="N90" s="194" t="e">
        <f>+'3. Owner-Emp 2020 Comp Wages'!#REF!+'5. Owner-Emp Comp Health'!#REF!+'6. Owner-Emp Comp Retire'!#REF!</f>
        <v>#REF!</v>
      </c>
      <c r="O90" s="194" t="e">
        <f>+'3. Owner-Emp 2020 Comp Wages'!#REF!+'5. Owner-Emp Comp Health'!#REF!+'6. Owner-Emp Comp Retire'!#REF!</f>
        <v>#REF!</v>
      </c>
      <c r="P90" s="194" t="e">
        <f>+'3. Owner-Emp 2020 Comp Wages'!#REF!+'5. Owner-Emp Comp Health'!#REF!+'6. Owner-Emp Comp Retire'!#REF!</f>
        <v>#REF!</v>
      </c>
      <c r="Q90" s="194" t="e">
        <f>+'3. Owner-Emp 2020 Comp Wages'!#REF!+'5. Owner-Emp Comp Health'!#REF!+'6. Owner-Emp Comp Retire'!#REF!</f>
        <v>#REF!</v>
      </c>
      <c r="R90" s="194" t="e">
        <f>+'3. Owner-Emp 2020 Comp Wages'!#REF!+'5. Owner-Emp Comp Health'!#REF!+'6. Owner-Emp Comp Retire'!#REF!</f>
        <v>#REF!</v>
      </c>
      <c r="S90" s="194" t="e">
        <f>+'3. Owner-Emp 2020 Comp Wages'!#REF!+'5. Owner-Emp Comp Health'!#REF!+'6. Owner-Emp Comp Retire'!#REF!</f>
        <v>#REF!</v>
      </c>
      <c r="T90" s="194" t="e">
        <f>+'3. Owner-Emp 2020 Comp Wages'!#REF!+'5. Owner-Emp Comp Health'!#REF!+'6. Owner-Emp Comp Retire'!#REF!</f>
        <v>#REF!</v>
      </c>
      <c r="U90" s="194" t="e">
        <f>+'3. Owner-Emp 2020 Comp Wages'!#REF!+'5. Owner-Emp Comp Health'!#REF!+'6. Owner-Emp Comp Retire'!#REF!</f>
        <v>#REF!</v>
      </c>
      <c r="V90" s="194" t="e">
        <f>+'3. Owner-Emp 2020 Comp Wages'!#REF!+'5. Owner-Emp Comp Health'!#REF!+'6. Owner-Emp Comp Retire'!#REF!</f>
        <v>#REF!</v>
      </c>
      <c r="W90" s="194" t="e">
        <f>+'3. Owner-Emp 2020 Comp Wages'!#REF!+'5. Owner-Emp Comp Health'!#REF!+'6. Owner-Emp Comp Retire'!#REF!</f>
        <v>#REF!</v>
      </c>
      <c r="X90" s="194" t="e">
        <f>+'3. Owner-Emp 2020 Comp Wages'!#REF!+'5. Owner-Emp Comp Health'!#REF!+'6. Owner-Emp Comp Retire'!#REF!</f>
        <v>#REF!</v>
      </c>
      <c r="Y90" s="194" t="e">
        <f>+'3. Owner-Emp 2020 Comp Wages'!#REF!+'5. Owner-Emp Comp Health'!#REF!+'6. Owner-Emp Comp Retire'!#REF!</f>
        <v>#REF!</v>
      </c>
      <c r="Z90" s="194" t="e">
        <f>+'3. Owner-Emp 2020 Comp Wages'!#REF!+'5. Owner-Emp Comp Health'!#REF!+'6. Owner-Emp Comp Retire'!#REF!</f>
        <v>#REF!</v>
      </c>
      <c r="AA90" s="194" t="e">
        <f>+'3. Owner-Emp 2020 Comp Wages'!#REF!+'5. Owner-Emp Comp Health'!#REF!+'6. Owner-Emp Comp Retire'!#REF!</f>
        <v>#REF!</v>
      </c>
      <c r="AB90" s="194"/>
      <c r="AC90" s="187" t="e">
        <f t="shared" si="8"/>
        <v>#REF!</v>
      </c>
      <c r="AD90" s="187" t="e">
        <f t="shared" si="9"/>
        <v>#REF!</v>
      </c>
      <c r="AE90" s="194" t="e">
        <f>+'3. Owner-Emp 2020 Comp Wages'!#REF!</f>
        <v>#REF!</v>
      </c>
      <c r="AF90" s="187" t="e">
        <f t="shared" si="10"/>
        <v>#REF!</v>
      </c>
    </row>
    <row r="91" spans="1:32" x14ac:dyDescent="0.25">
      <c r="A91" s="188">
        <f t="shared" si="7"/>
        <v>81</v>
      </c>
      <c r="B91" s="191" t="e">
        <f>IF('3. Owner-Emp 2020 Comp Wages'!#REF!=0," ",'3. Owner-Emp 2020 Comp Wages'!#REF!)</f>
        <v>#REF!</v>
      </c>
      <c r="C91" s="203" t="e">
        <f>IF('3. Owner-Emp 2020 Comp Wages'!#REF!=0," ",'3. Owner-Emp 2020 Comp Wages'!#REF!)</f>
        <v>#REF!</v>
      </c>
      <c r="D91" s="194" t="e">
        <f>+'3. Owner-Emp 2020 Comp Wages'!#REF!+'5. Owner-Emp Comp Health'!#REF!+'6. Owner-Emp Comp Retire'!#REF!</f>
        <v>#REF!</v>
      </c>
      <c r="E91" s="194" t="e">
        <f>+'3. Owner-Emp 2020 Comp Wages'!#REF!+'5. Owner-Emp Comp Health'!#REF!+'6. Owner-Emp Comp Retire'!#REF!</f>
        <v>#REF!</v>
      </c>
      <c r="F91" s="194" t="e">
        <f>+'3. Owner-Emp 2020 Comp Wages'!#REF!+'5. Owner-Emp Comp Health'!#REF!+'6. Owner-Emp Comp Retire'!#REF!</f>
        <v>#REF!</v>
      </c>
      <c r="G91" s="194" t="e">
        <f>+'3. Owner-Emp 2020 Comp Wages'!#REF!+'5. Owner-Emp Comp Health'!#REF!+'6. Owner-Emp Comp Retire'!#REF!</f>
        <v>#REF!</v>
      </c>
      <c r="H91" s="194" t="e">
        <f>+'3. Owner-Emp 2020 Comp Wages'!#REF!+'5. Owner-Emp Comp Health'!#REF!+'6. Owner-Emp Comp Retire'!#REF!</f>
        <v>#REF!</v>
      </c>
      <c r="I91" s="194" t="e">
        <f>+'3. Owner-Emp 2020 Comp Wages'!#REF!+'5. Owner-Emp Comp Health'!#REF!+'6. Owner-Emp Comp Retire'!#REF!</f>
        <v>#REF!</v>
      </c>
      <c r="J91" s="194" t="e">
        <f>+'3. Owner-Emp 2020 Comp Wages'!#REF!+'5. Owner-Emp Comp Health'!#REF!+'6. Owner-Emp Comp Retire'!#REF!</f>
        <v>#REF!</v>
      </c>
      <c r="K91" s="194" t="e">
        <f>+'3. Owner-Emp 2020 Comp Wages'!#REF!+'5. Owner-Emp Comp Health'!#REF!+'6. Owner-Emp Comp Retire'!#REF!</f>
        <v>#REF!</v>
      </c>
      <c r="L91" s="194" t="e">
        <f>+'3. Owner-Emp 2020 Comp Wages'!#REF!+'5. Owner-Emp Comp Health'!#REF!+'6. Owner-Emp Comp Retire'!#REF!</f>
        <v>#REF!</v>
      </c>
      <c r="M91" s="194" t="e">
        <f>+'3. Owner-Emp 2020 Comp Wages'!#REF!+'5. Owner-Emp Comp Health'!#REF!+'6. Owner-Emp Comp Retire'!#REF!</f>
        <v>#REF!</v>
      </c>
      <c r="N91" s="194" t="e">
        <f>+'3. Owner-Emp 2020 Comp Wages'!#REF!+'5. Owner-Emp Comp Health'!#REF!+'6. Owner-Emp Comp Retire'!#REF!</f>
        <v>#REF!</v>
      </c>
      <c r="O91" s="194" t="e">
        <f>+'3. Owner-Emp 2020 Comp Wages'!#REF!+'5. Owner-Emp Comp Health'!#REF!+'6. Owner-Emp Comp Retire'!#REF!</f>
        <v>#REF!</v>
      </c>
      <c r="P91" s="194" t="e">
        <f>+'3. Owner-Emp 2020 Comp Wages'!#REF!+'5. Owner-Emp Comp Health'!#REF!+'6. Owner-Emp Comp Retire'!#REF!</f>
        <v>#REF!</v>
      </c>
      <c r="Q91" s="194" t="e">
        <f>+'3. Owner-Emp 2020 Comp Wages'!#REF!+'5. Owner-Emp Comp Health'!#REF!+'6. Owner-Emp Comp Retire'!#REF!</f>
        <v>#REF!</v>
      </c>
      <c r="R91" s="194" t="e">
        <f>+'3. Owner-Emp 2020 Comp Wages'!#REF!+'5. Owner-Emp Comp Health'!#REF!+'6. Owner-Emp Comp Retire'!#REF!</f>
        <v>#REF!</v>
      </c>
      <c r="S91" s="194" t="e">
        <f>+'3. Owner-Emp 2020 Comp Wages'!#REF!+'5. Owner-Emp Comp Health'!#REF!+'6. Owner-Emp Comp Retire'!#REF!</f>
        <v>#REF!</v>
      </c>
      <c r="T91" s="194" t="e">
        <f>+'3. Owner-Emp 2020 Comp Wages'!#REF!+'5. Owner-Emp Comp Health'!#REF!+'6. Owner-Emp Comp Retire'!#REF!</f>
        <v>#REF!</v>
      </c>
      <c r="U91" s="194" t="e">
        <f>+'3. Owner-Emp 2020 Comp Wages'!#REF!+'5. Owner-Emp Comp Health'!#REF!+'6. Owner-Emp Comp Retire'!#REF!</f>
        <v>#REF!</v>
      </c>
      <c r="V91" s="194" t="e">
        <f>+'3. Owner-Emp 2020 Comp Wages'!#REF!+'5. Owner-Emp Comp Health'!#REF!+'6. Owner-Emp Comp Retire'!#REF!</f>
        <v>#REF!</v>
      </c>
      <c r="W91" s="194" t="e">
        <f>+'3. Owner-Emp 2020 Comp Wages'!#REF!+'5. Owner-Emp Comp Health'!#REF!+'6. Owner-Emp Comp Retire'!#REF!</f>
        <v>#REF!</v>
      </c>
      <c r="X91" s="194" t="e">
        <f>+'3. Owner-Emp 2020 Comp Wages'!#REF!+'5. Owner-Emp Comp Health'!#REF!+'6. Owner-Emp Comp Retire'!#REF!</f>
        <v>#REF!</v>
      </c>
      <c r="Y91" s="194" t="e">
        <f>+'3. Owner-Emp 2020 Comp Wages'!#REF!+'5. Owner-Emp Comp Health'!#REF!+'6. Owner-Emp Comp Retire'!#REF!</f>
        <v>#REF!</v>
      </c>
      <c r="Z91" s="194" t="e">
        <f>+'3. Owner-Emp 2020 Comp Wages'!#REF!+'5. Owner-Emp Comp Health'!#REF!+'6. Owner-Emp Comp Retire'!#REF!</f>
        <v>#REF!</v>
      </c>
      <c r="AA91" s="194" t="e">
        <f>+'3. Owner-Emp 2020 Comp Wages'!#REF!+'5. Owner-Emp Comp Health'!#REF!+'6. Owner-Emp Comp Retire'!#REF!</f>
        <v>#REF!</v>
      </c>
      <c r="AB91" s="194"/>
      <c r="AC91" s="187" t="e">
        <f t="shared" si="8"/>
        <v>#REF!</v>
      </c>
      <c r="AD91" s="187" t="e">
        <f t="shared" si="9"/>
        <v>#REF!</v>
      </c>
      <c r="AE91" s="194" t="e">
        <f>+'3. Owner-Emp 2020 Comp Wages'!#REF!</f>
        <v>#REF!</v>
      </c>
      <c r="AF91" s="187" t="e">
        <f t="shared" si="10"/>
        <v>#REF!</v>
      </c>
    </row>
    <row r="92" spans="1:32" x14ac:dyDescent="0.25">
      <c r="A92" s="188">
        <f t="shared" si="7"/>
        <v>82</v>
      </c>
      <c r="B92" s="191" t="e">
        <f>IF('3. Owner-Emp 2020 Comp Wages'!#REF!=0," ",'3. Owner-Emp 2020 Comp Wages'!#REF!)</f>
        <v>#REF!</v>
      </c>
      <c r="C92" s="203" t="e">
        <f>IF('3. Owner-Emp 2020 Comp Wages'!#REF!=0," ",'3. Owner-Emp 2020 Comp Wages'!#REF!)</f>
        <v>#REF!</v>
      </c>
      <c r="D92" s="194" t="e">
        <f>+'3. Owner-Emp 2020 Comp Wages'!#REF!+'5. Owner-Emp Comp Health'!#REF!+'6. Owner-Emp Comp Retire'!#REF!</f>
        <v>#REF!</v>
      </c>
      <c r="E92" s="194" t="e">
        <f>+'3. Owner-Emp 2020 Comp Wages'!#REF!+'5. Owner-Emp Comp Health'!#REF!+'6. Owner-Emp Comp Retire'!#REF!</f>
        <v>#REF!</v>
      </c>
      <c r="F92" s="194" t="e">
        <f>+'3. Owner-Emp 2020 Comp Wages'!#REF!+'5. Owner-Emp Comp Health'!#REF!+'6. Owner-Emp Comp Retire'!#REF!</f>
        <v>#REF!</v>
      </c>
      <c r="G92" s="194" t="e">
        <f>+'3. Owner-Emp 2020 Comp Wages'!#REF!+'5. Owner-Emp Comp Health'!#REF!+'6. Owner-Emp Comp Retire'!#REF!</f>
        <v>#REF!</v>
      </c>
      <c r="H92" s="194" t="e">
        <f>+'3. Owner-Emp 2020 Comp Wages'!#REF!+'5. Owner-Emp Comp Health'!#REF!+'6. Owner-Emp Comp Retire'!#REF!</f>
        <v>#REF!</v>
      </c>
      <c r="I92" s="194" t="e">
        <f>+'3. Owner-Emp 2020 Comp Wages'!#REF!+'5. Owner-Emp Comp Health'!#REF!+'6. Owner-Emp Comp Retire'!#REF!</f>
        <v>#REF!</v>
      </c>
      <c r="J92" s="194" t="e">
        <f>+'3. Owner-Emp 2020 Comp Wages'!#REF!+'5. Owner-Emp Comp Health'!#REF!+'6. Owner-Emp Comp Retire'!#REF!</f>
        <v>#REF!</v>
      </c>
      <c r="K92" s="194" t="e">
        <f>+'3. Owner-Emp 2020 Comp Wages'!#REF!+'5. Owner-Emp Comp Health'!#REF!+'6. Owner-Emp Comp Retire'!#REF!</f>
        <v>#REF!</v>
      </c>
      <c r="L92" s="194" t="e">
        <f>+'3. Owner-Emp 2020 Comp Wages'!#REF!+'5. Owner-Emp Comp Health'!#REF!+'6. Owner-Emp Comp Retire'!#REF!</f>
        <v>#REF!</v>
      </c>
      <c r="M92" s="194" t="e">
        <f>+'3. Owner-Emp 2020 Comp Wages'!#REF!+'5. Owner-Emp Comp Health'!#REF!+'6. Owner-Emp Comp Retire'!#REF!</f>
        <v>#REF!</v>
      </c>
      <c r="N92" s="194" t="e">
        <f>+'3. Owner-Emp 2020 Comp Wages'!#REF!+'5. Owner-Emp Comp Health'!#REF!+'6. Owner-Emp Comp Retire'!#REF!</f>
        <v>#REF!</v>
      </c>
      <c r="O92" s="194" t="e">
        <f>+'3. Owner-Emp 2020 Comp Wages'!#REF!+'5. Owner-Emp Comp Health'!#REF!+'6. Owner-Emp Comp Retire'!#REF!</f>
        <v>#REF!</v>
      </c>
      <c r="P92" s="194" t="e">
        <f>+'3. Owner-Emp 2020 Comp Wages'!#REF!+'5. Owner-Emp Comp Health'!#REF!+'6. Owner-Emp Comp Retire'!#REF!</f>
        <v>#REF!</v>
      </c>
      <c r="Q92" s="194" t="e">
        <f>+'3. Owner-Emp 2020 Comp Wages'!#REF!+'5. Owner-Emp Comp Health'!#REF!+'6. Owner-Emp Comp Retire'!#REF!</f>
        <v>#REF!</v>
      </c>
      <c r="R92" s="194" t="e">
        <f>+'3. Owner-Emp 2020 Comp Wages'!#REF!+'5. Owner-Emp Comp Health'!#REF!+'6. Owner-Emp Comp Retire'!#REF!</f>
        <v>#REF!</v>
      </c>
      <c r="S92" s="194" t="e">
        <f>+'3. Owner-Emp 2020 Comp Wages'!#REF!+'5. Owner-Emp Comp Health'!#REF!+'6. Owner-Emp Comp Retire'!#REF!</f>
        <v>#REF!</v>
      </c>
      <c r="T92" s="194" t="e">
        <f>+'3. Owner-Emp 2020 Comp Wages'!#REF!+'5. Owner-Emp Comp Health'!#REF!+'6. Owner-Emp Comp Retire'!#REF!</f>
        <v>#REF!</v>
      </c>
      <c r="U92" s="194" t="e">
        <f>+'3. Owner-Emp 2020 Comp Wages'!#REF!+'5. Owner-Emp Comp Health'!#REF!+'6. Owner-Emp Comp Retire'!#REF!</f>
        <v>#REF!</v>
      </c>
      <c r="V92" s="194" t="e">
        <f>+'3. Owner-Emp 2020 Comp Wages'!#REF!+'5. Owner-Emp Comp Health'!#REF!+'6. Owner-Emp Comp Retire'!#REF!</f>
        <v>#REF!</v>
      </c>
      <c r="W92" s="194" t="e">
        <f>+'3. Owner-Emp 2020 Comp Wages'!#REF!+'5. Owner-Emp Comp Health'!#REF!+'6. Owner-Emp Comp Retire'!#REF!</f>
        <v>#REF!</v>
      </c>
      <c r="X92" s="194" t="e">
        <f>+'3. Owner-Emp 2020 Comp Wages'!#REF!+'5. Owner-Emp Comp Health'!#REF!+'6. Owner-Emp Comp Retire'!#REF!</f>
        <v>#REF!</v>
      </c>
      <c r="Y92" s="194" t="e">
        <f>+'3. Owner-Emp 2020 Comp Wages'!#REF!+'5. Owner-Emp Comp Health'!#REF!+'6. Owner-Emp Comp Retire'!#REF!</f>
        <v>#REF!</v>
      </c>
      <c r="Z92" s="194" t="e">
        <f>+'3. Owner-Emp 2020 Comp Wages'!#REF!+'5. Owner-Emp Comp Health'!#REF!+'6. Owner-Emp Comp Retire'!#REF!</f>
        <v>#REF!</v>
      </c>
      <c r="AA92" s="194" t="e">
        <f>+'3. Owner-Emp 2020 Comp Wages'!#REF!+'5. Owner-Emp Comp Health'!#REF!+'6. Owner-Emp Comp Retire'!#REF!</f>
        <v>#REF!</v>
      </c>
      <c r="AB92" s="194"/>
      <c r="AC92" s="187" t="e">
        <f t="shared" si="8"/>
        <v>#REF!</v>
      </c>
      <c r="AD92" s="187" t="e">
        <f t="shared" si="9"/>
        <v>#REF!</v>
      </c>
      <c r="AE92" s="194" t="e">
        <f>+'3. Owner-Emp 2020 Comp Wages'!#REF!</f>
        <v>#REF!</v>
      </c>
      <c r="AF92" s="187" t="e">
        <f t="shared" si="10"/>
        <v>#REF!</v>
      </c>
    </row>
    <row r="93" spans="1:32" x14ac:dyDescent="0.25">
      <c r="A93" s="188">
        <f t="shared" si="7"/>
        <v>83</v>
      </c>
      <c r="B93" s="191" t="e">
        <f>IF('3. Owner-Emp 2020 Comp Wages'!#REF!=0," ",'3. Owner-Emp 2020 Comp Wages'!#REF!)</f>
        <v>#REF!</v>
      </c>
      <c r="C93" s="203" t="e">
        <f>IF('3. Owner-Emp 2020 Comp Wages'!#REF!=0," ",'3. Owner-Emp 2020 Comp Wages'!#REF!)</f>
        <v>#REF!</v>
      </c>
      <c r="D93" s="194" t="e">
        <f>+'3. Owner-Emp 2020 Comp Wages'!#REF!+'5. Owner-Emp Comp Health'!#REF!+'6. Owner-Emp Comp Retire'!#REF!</f>
        <v>#REF!</v>
      </c>
      <c r="E93" s="194" t="e">
        <f>+'3. Owner-Emp 2020 Comp Wages'!#REF!+'5. Owner-Emp Comp Health'!#REF!+'6. Owner-Emp Comp Retire'!#REF!</f>
        <v>#REF!</v>
      </c>
      <c r="F93" s="194" t="e">
        <f>+'3. Owner-Emp 2020 Comp Wages'!#REF!+'5. Owner-Emp Comp Health'!#REF!+'6. Owner-Emp Comp Retire'!#REF!</f>
        <v>#REF!</v>
      </c>
      <c r="G93" s="194" t="e">
        <f>+'3. Owner-Emp 2020 Comp Wages'!#REF!+'5. Owner-Emp Comp Health'!#REF!+'6. Owner-Emp Comp Retire'!#REF!</f>
        <v>#REF!</v>
      </c>
      <c r="H93" s="194" t="e">
        <f>+'3. Owner-Emp 2020 Comp Wages'!#REF!+'5. Owner-Emp Comp Health'!#REF!+'6. Owner-Emp Comp Retire'!#REF!</f>
        <v>#REF!</v>
      </c>
      <c r="I93" s="194" t="e">
        <f>+'3. Owner-Emp 2020 Comp Wages'!#REF!+'5. Owner-Emp Comp Health'!#REF!+'6. Owner-Emp Comp Retire'!#REF!</f>
        <v>#REF!</v>
      </c>
      <c r="J93" s="194" t="e">
        <f>+'3. Owner-Emp 2020 Comp Wages'!#REF!+'5. Owner-Emp Comp Health'!#REF!+'6. Owner-Emp Comp Retire'!#REF!</f>
        <v>#REF!</v>
      </c>
      <c r="K93" s="194" t="e">
        <f>+'3. Owner-Emp 2020 Comp Wages'!#REF!+'5. Owner-Emp Comp Health'!#REF!+'6. Owner-Emp Comp Retire'!#REF!</f>
        <v>#REF!</v>
      </c>
      <c r="L93" s="194" t="e">
        <f>+'3. Owner-Emp 2020 Comp Wages'!#REF!+'5. Owner-Emp Comp Health'!#REF!+'6. Owner-Emp Comp Retire'!#REF!</f>
        <v>#REF!</v>
      </c>
      <c r="M93" s="194" t="e">
        <f>+'3. Owner-Emp 2020 Comp Wages'!#REF!+'5. Owner-Emp Comp Health'!#REF!+'6. Owner-Emp Comp Retire'!#REF!</f>
        <v>#REF!</v>
      </c>
      <c r="N93" s="194" t="e">
        <f>+'3. Owner-Emp 2020 Comp Wages'!#REF!+'5. Owner-Emp Comp Health'!#REF!+'6. Owner-Emp Comp Retire'!#REF!</f>
        <v>#REF!</v>
      </c>
      <c r="O93" s="194" t="e">
        <f>+'3. Owner-Emp 2020 Comp Wages'!#REF!+'5. Owner-Emp Comp Health'!#REF!+'6. Owner-Emp Comp Retire'!#REF!</f>
        <v>#REF!</v>
      </c>
      <c r="P93" s="194" t="e">
        <f>+'3. Owner-Emp 2020 Comp Wages'!#REF!+'5. Owner-Emp Comp Health'!#REF!+'6. Owner-Emp Comp Retire'!#REF!</f>
        <v>#REF!</v>
      </c>
      <c r="Q93" s="194" t="e">
        <f>+'3. Owner-Emp 2020 Comp Wages'!#REF!+'5. Owner-Emp Comp Health'!#REF!+'6. Owner-Emp Comp Retire'!#REF!</f>
        <v>#REF!</v>
      </c>
      <c r="R93" s="194" t="e">
        <f>+'3. Owner-Emp 2020 Comp Wages'!#REF!+'5. Owner-Emp Comp Health'!#REF!+'6. Owner-Emp Comp Retire'!#REF!</f>
        <v>#REF!</v>
      </c>
      <c r="S93" s="194" t="e">
        <f>+'3. Owner-Emp 2020 Comp Wages'!#REF!+'5. Owner-Emp Comp Health'!#REF!+'6. Owner-Emp Comp Retire'!#REF!</f>
        <v>#REF!</v>
      </c>
      <c r="T93" s="194" t="e">
        <f>+'3. Owner-Emp 2020 Comp Wages'!#REF!+'5. Owner-Emp Comp Health'!#REF!+'6. Owner-Emp Comp Retire'!#REF!</f>
        <v>#REF!</v>
      </c>
      <c r="U93" s="194" t="e">
        <f>+'3. Owner-Emp 2020 Comp Wages'!#REF!+'5. Owner-Emp Comp Health'!#REF!+'6. Owner-Emp Comp Retire'!#REF!</f>
        <v>#REF!</v>
      </c>
      <c r="V93" s="194" t="e">
        <f>+'3. Owner-Emp 2020 Comp Wages'!#REF!+'5. Owner-Emp Comp Health'!#REF!+'6. Owner-Emp Comp Retire'!#REF!</f>
        <v>#REF!</v>
      </c>
      <c r="W93" s="194" t="e">
        <f>+'3. Owner-Emp 2020 Comp Wages'!#REF!+'5. Owner-Emp Comp Health'!#REF!+'6. Owner-Emp Comp Retire'!#REF!</f>
        <v>#REF!</v>
      </c>
      <c r="X93" s="194" t="e">
        <f>+'3. Owner-Emp 2020 Comp Wages'!#REF!+'5. Owner-Emp Comp Health'!#REF!+'6. Owner-Emp Comp Retire'!#REF!</f>
        <v>#REF!</v>
      </c>
      <c r="Y93" s="194" t="e">
        <f>+'3. Owner-Emp 2020 Comp Wages'!#REF!+'5. Owner-Emp Comp Health'!#REF!+'6. Owner-Emp Comp Retire'!#REF!</f>
        <v>#REF!</v>
      </c>
      <c r="Z93" s="194" t="e">
        <f>+'3. Owner-Emp 2020 Comp Wages'!#REF!+'5. Owner-Emp Comp Health'!#REF!+'6. Owner-Emp Comp Retire'!#REF!</f>
        <v>#REF!</v>
      </c>
      <c r="AA93" s="194" t="e">
        <f>+'3. Owner-Emp 2020 Comp Wages'!#REF!+'5. Owner-Emp Comp Health'!#REF!+'6. Owner-Emp Comp Retire'!#REF!</f>
        <v>#REF!</v>
      </c>
      <c r="AB93" s="194"/>
      <c r="AC93" s="187" t="e">
        <f t="shared" si="8"/>
        <v>#REF!</v>
      </c>
      <c r="AD93" s="187" t="e">
        <f t="shared" si="9"/>
        <v>#REF!</v>
      </c>
      <c r="AE93" s="194" t="e">
        <f>+'3. Owner-Emp 2020 Comp Wages'!#REF!</f>
        <v>#REF!</v>
      </c>
      <c r="AF93" s="187" t="e">
        <f t="shared" si="10"/>
        <v>#REF!</v>
      </c>
    </row>
    <row r="94" spans="1:32" x14ac:dyDescent="0.25">
      <c r="A94" s="188">
        <f t="shared" si="7"/>
        <v>84</v>
      </c>
      <c r="B94" s="191" t="e">
        <f>IF('3. Owner-Emp 2020 Comp Wages'!#REF!=0," ",'3. Owner-Emp 2020 Comp Wages'!#REF!)</f>
        <v>#REF!</v>
      </c>
      <c r="C94" s="203" t="e">
        <f>IF('3. Owner-Emp 2020 Comp Wages'!#REF!=0," ",'3. Owner-Emp 2020 Comp Wages'!#REF!)</f>
        <v>#REF!</v>
      </c>
      <c r="D94" s="194" t="e">
        <f>+'3. Owner-Emp 2020 Comp Wages'!#REF!+'5. Owner-Emp Comp Health'!#REF!+'6. Owner-Emp Comp Retire'!#REF!</f>
        <v>#REF!</v>
      </c>
      <c r="E94" s="194" t="e">
        <f>+'3. Owner-Emp 2020 Comp Wages'!#REF!+'5. Owner-Emp Comp Health'!#REF!+'6. Owner-Emp Comp Retire'!#REF!</f>
        <v>#REF!</v>
      </c>
      <c r="F94" s="194" t="e">
        <f>+'3. Owner-Emp 2020 Comp Wages'!#REF!+'5. Owner-Emp Comp Health'!#REF!+'6. Owner-Emp Comp Retire'!#REF!</f>
        <v>#REF!</v>
      </c>
      <c r="G94" s="194" t="e">
        <f>+'3. Owner-Emp 2020 Comp Wages'!#REF!+'5. Owner-Emp Comp Health'!#REF!+'6. Owner-Emp Comp Retire'!#REF!</f>
        <v>#REF!</v>
      </c>
      <c r="H94" s="194" t="e">
        <f>+'3. Owner-Emp 2020 Comp Wages'!#REF!+'5. Owner-Emp Comp Health'!#REF!+'6. Owner-Emp Comp Retire'!#REF!</f>
        <v>#REF!</v>
      </c>
      <c r="I94" s="194" t="e">
        <f>+'3. Owner-Emp 2020 Comp Wages'!#REF!+'5. Owner-Emp Comp Health'!#REF!+'6. Owner-Emp Comp Retire'!#REF!</f>
        <v>#REF!</v>
      </c>
      <c r="J94" s="194" t="e">
        <f>+'3. Owner-Emp 2020 Comp Wages'!#REF!+'5. Owner-Emp Comp Health'!#REF!+'6. Owner-Emp Comp Retire'!#REF!</f>
        <v>#REF!</v>
      </c>
      <c r="K94" s="194" t="e">
        <f>+'3. Owner-Emp 2020 Comp Wages'!#REF!+'5. Owner-Emp Comp Health'!#REF!+'6. Owner-Emp Comp Retire'!#REF!</f>
        <v>#REF!</v>
      </c>
      <c r="L94" s="194" t="e">
        <f>+'3. Owner-Emp 2020 Comp Wages'!#REF!+'5. Owner-Emp Comp Health'!#REF!+'6. Owner-Emp Comp Retire'!#REF!</f>
        <v>#REF!</v>
      </c>
      <c r="M94" s="194" t="e">
        <f>+'3. Owner-Emp 2020 Comp Wages'!#REF!+'5. Owner-Emp Comp Health'!#REF!+'6. Owner-Emp Comp Retire'!#REF!</f>
        <v>#REF!</v>
      </c>
      <c r="N94" s="194" t="e">
        <f>+'3. Owner-Emp 2020 Comp Wages'!#REF!+'5. Owner-Emp Comp Health'!#REF!+'6. Owner-Emp Comp Retire'!#REF!</f>
        <v>#REF!</v>
      </c>
      <c r="O94" s="194" t="e">
        <f>+'3. Owner-Emp 2020 Comp Wages'!#REF!+'5. Owner-Emp Comp Health'!#REF!+'6. Owner-Emp Comp Retire'!#REF!</f>
        <v>#REF!</v>
      </c>
      <c r="P94" s="194" t="e">
        <f>+'3. Owner-Emp 2020 Comp Wages'!#REF!+'5. Owner-Emp Comp Health'!#REF!+'6. Owner-Emp Comp Retire'!#REF!</f>
        <v>#REF!</v>
      </c>
      <c r="Q94" s="194" t="e">
        <f>+'3. Owner-Emp 2020 Comp Wages'!#REF!+'5. Owner-Emp Comp Health'!#REF!+'6. Owner-Emp Comp Retire'!#REF!</f>
        <v>#REF!</v>
      </c>
      <c r="R94" s="194" t="e">
        <f>+'3. Owner-Emp 2020 Comp Wages'!#REF!+'5. Owner-Emp Comp Health'!#REF!+'6. Owner-Emp Comp Retire'!#REF!</f>
        <v>#REF!</v>
      </c>
      <c r="S94" s="194" t="e">
        <f>+'3. Owner-Emp 2020 Comp Wages'!#REF!+'5. Owner-Emp Comp Health'!#REF!+'6. Owner-Emp Comp Retire'!#REF!</f>
        <v>#REF!</v>
      </c>
      <c r="T94" s="194" t="e">
        <f>+'3. Owner-Emp 2020 Comp Wages'!#REF!+'5. Owner-Emp Comp Health'!#REF!+'6. Owner-Emp Comp Retire'!#REF!</f>
        <v>#REF!</v>
      </c>
      <c r="U94" s="194" t="e">
        <f>+'3. Owner-Emp 2020 Comp Wages'!#REF!+'5. Owner-Emp Comp Health'!#REF!+'6. Owner-Emp Comp Retire'!#REF!</f>
        <v>#REF!</v>
      </c>
      <c r="V94" s="194" t="e">
        <f>+'3. Owner-Emp 2020 Comp Wages'!#REF!+'5. Owner-Emp Comp Health'!#REF!+'6. Owner-Emp Comp Retire'!#REF!</f>
        <v>#REF!</v>
      </c>
      <c r="W94" s="194" t="e">
        <f>+'3. Owner-Emp 2020 Comp Wages'!#REF!+'5. Owner-Emp Comp Health'!#REF!+'6. Owner-Emp Comp Retire'!#REF!</f>
        <v>#REF!</v>
      </c>
      <c r="X94" s="194" t="e">
        <f>+'3. Owner-Emp 2020 Comp Wages'!#REF!+'5. Owner-Emp Comp Health'!#REF!+'6. Owner-Emp Comp Retire'!#REF!</f>
        <v>#REF!</v>
      </c>
      <c r="Y94" s="194" t="e">
        <f>+'3. Owner-Emp 2020 Comp Wages'!#REF!+'5. Owner-Emp Comp Health'!#REF!+'6. Owner-Emp Comp Retire'!#REF!</f>
        <v>#REF!</v>
      </c>
      <c r="Z94" s="194" t="e">
        <f>+'3. Owner-Emp 2020 Comp Wages'!#REF!+'5. Owner-Emp Comp Health'!#REF!+'6. Owner-Emp Comp Retire'!#REF!</f>
        <v>#REF!</v>
      </c>
      <c r="AA94" s="194" t="e">
        <f>+'3. Owner-Emp 2020 Comp Wages'!#REF!+'5. Owner-Emp Comp Health'!#REF!+'6. Owner-Emp Comp Retire'!#REF!</f>
        <v>#REF!</v>
      </c>
      <c r="AB94" s="194"/>
      <c r="AC94" s="187" t="e">
        <f t="shared" si="8"/>
        <v>#REF!</v>
      </c>
      <c r="AD94" s="187" t="e">
        <f t="shared" si="9"/>
        <v>#REF!</v>
      </c>
      <c r="AE94" s="194" t="e">
        <f>+'3. Owner-Emp 2020 Comp Wages'!#REF!</f>
        <v>#REF!</v>
      </c>
      <c r="AF94" s="187" t="e">
        <f t="shared" si="10"/>
        <v>#REF!</v>
      </c>
    </row>
    <row r="95" spans="1:32" x14ac:dyDescent="0.25">
      <c r="A95" s="188">
        <f t="shared" si="7"/>
        <v>85</v>
      </c>
      <c r="B95" s="191" t="e">
        <f>IF('3. Owner-Emp 2020 Comp Wages'!#REF!=0," ",'3. Owner-Emp 2020 Comp Wages'!#REF!)</f>
        <v>#REF!</v>
      </c>
      <c r="C95" s="203" t="e">
        <f>IF('3. Owner-Emp 2020 Comp Wages'!#REF!=0," ",'3. Owner-Emp 2020 Comp Wages'!#REF!)</f>
        <v>#REF!</v>
      </c>
      <c r="D95" s="194" t="e">
        <f>+'3. Owner-Emp 2020 Comp Wages'!#REF!+'5. Owner-Emp Comp Health'!#REF!+'6. Owner-Emp Comp Retire'!#REF!</f>
        <v>#REF!</v>
      </c>
      <c r="E95" s="194" t="e">
        <f>+'3. Owner-Emp 2020 Comp Wages'!#REF!+'5. Owner-Emp Comp Health'!#REF!+'6. Owner-Emp Comp Retire'!#REF!</f>
        <v>#REF!</v>
      </c>
      <c r="F95" s="194" t="e">
        <f>+'3. Owner-Emp 2020 Comp Wages'!#REF!+'5. Owner-Emp Comp Health'!#REF!+'6. Owner-Emp Comp Retire'!#REF!</f>
        <v>#REF!</v>
      </c>
      <c r="G95" s="194" t="e">
        <f>+'3. Owner-Emp 2020 Comp Wages'!#REF!+'5. Owner-Emp Comp Health'!#REF!+'6. Owner-Emp Comp Retire'!#REF!</f>
        <v>#REF!</v>
      </c>
      <c r="H95" s="194" t="e">
        <f>+'3. Owner-Emp 2020 Comp Wages'!#REF!+'5. Owner-Emp Comp Health'!#REF!+'6. Owner-Emp Comp Retire'!#REF!</f>
        <v>#REF!</v>
      </c>
      <c r="I95" s="194" t="e">
        <f>+'3. Owner-Emp 2020 Comp Wages'!#REF!+'5. Owner-Emp Comp Health'!#REF!+'6. Owner-Emp Comp Retire'!#REF!</f>
        <v>#REF!</v>
      </c>
      <c r="J95" s="194" t="e">
        <f>+'3. Owner-Emp 2020 Comp Wages'!#REF!+'5. Owner-Emp Comp Health'!#REF!+'6. Owner-Emp Comp Retire'!#REF!</f>
        <v>#REF!</v>
      </c>
      <c r="K95" s="194" t="e">
        <f>+'3. Owner-Emp 2020 Comp Wages'!#REF!+'5. Owner-Emp Comp Health'!#REF!+'6. Owner-Emp Comp Retire'!#REF!</f>
        <v>#REF!</v>
      </c>
      <c r="L95" s="194" t="e">
        <f>+'3. Owner-Emp 2020 Comp Wages'!#REF!+'5. Owner-Emp Comp Health'!#REF!+'6. Owner-Emp Comp Retire'!#REF!</f>
        <v>#REF!</v>
      </c>
      <c r="M95" s="194" t="e">
        <f>+'3. Owner-Emp 2020 Comp Wages'!#REF!+'5. Owner-Emp Comp Health'!#REF!+'6. Owner-Emp Comp Retire'!#REF!</f>
        <v>#REF!</v>
      </c>
      <c r="N95" s="194" t="e">
        <f>+'3. Owner-Emp 2020 Comp Wages'!#REF!+'5. Owner-Emp Comp Health'!#REF!+'6. Owner-Emp Comp Retire'!#REF!</f>
        <v>#REF!</v>
      </c>
      <c r="O95" s="194" t="e">
        <f>+'3. Owner-Emp 2020 Comp Wages'!#REF!+'5. Owner-Emp Comp Health'!#REF!+'6. Owner-Emp Comp Retire'!#REF!</f>
        <v>#REF!</v>
      </c>
      <c r="P95" s="194" t="e">
        <f>+'3. Owner-Emp 2020 Comp Wages'!#REF!+'5. Owner-Emp Comp Health'!#REF!+'6. Owner-Emp Comp Retire'!#REF!</f>
        <v>#REF!</v>
      </c>
      <c r="Q95" s="194" t="e">
        <f>+'3. Owner-Emp 2020 Comp Wages'!#REF!+'5. Owner-Emp Comp Health'!#REF!+'6. Owner-Emp Comp Retire'!#REF!</f>
        <v>#REF!</v>
      </c>
      <c r="R95" s="194" t="e">
        <f>+'3. Owner-Emp 2020 Comp Wages'!#REF!+'5. Owner-Emp Comp Health'!#REF!+'6. Owner-Emp Comp Retire'!#REF!</f>
        <v>#REF!</v>
      </c>
      <c r="S95" s="194" t="e">
        <f>+'3. Owner-Emp 2020 Comp Wages'!#REF!+'5. Owner-Emp Comp Health'!#REF!+'6. Owner-Emp Comp Retire'!#REF!</f>
        <v>#REF!</v>
      </c>
      <c r="T95" s="194" t="e">
        <f>+'3. Owner-Emp 2020 Comp Wages'!#REF!+'5. Owner-Emp Comp Health'!#REF!+'6. Owner-Emp Comp Retire'!#REF!</f>
        <v>#REF!</v>
      </c>
      <c r="U95" s="194" t="e">
        <f>+'3. Owner-Emp 2020 Comp Wages'!#REF!+'5. Owner-Emp Comp Health'!#REF!+'6. Owner-Emp Comp Retire'!#REF!</f>
        <v>#REF!</v>
      </c>
      <c r="V95" s="194" t="e">
        <f>+'3. Owner-Emp 2020 Comp Wages'!#REF!+'5. Owner-Emp Comp Health'!#REF!+'6. Owner-Emp Comp Retire'!#REF!</f>
        <v>#REF!</v>
      </c>
      <c r="W95" s="194" t="e">
        <f>+'3. Owner-Emp 2020 Comp Wages'!#REF!+'5. Owner-Emp Comp Health'!#REF!+'6. Owner-Emp Comp Retire'!#REF!</f>
        <v>#REF!</v>
      </c>
      <c r="X95" s="194" t="e">
        <f>+'3. Owner-Emp 2020 Comp Wages'!#REF!+'5. Owner-Emp Comp Health'!#REF!+'6. Owner-Emp Comp Retire'!#REF!</f>
        <v>#REF!</v>
      </c>
      <c r="Y95" s="194" t="e">
        <f>+'3. Owner-Emp 2020 Comp Wages'!#REF!+'5. Owner-Emp Comp Health'!#REF!+'6. Owner-Emp Comp Retire'!#REF!</f>
        <v>#REF!</v>
      </c>
      <c r="Z95" s="194" t="e">
        <f>+'3. Owner-Emp 2020 Comp Wages'!#REF!+'5. Owner-Emp Comp Health'!#REF!+'6. Owner-Emp Comp Retire'!#REF!</f>
        <v>#REF!</v>
      </c>
      <c r="AA95" s="194" t="e">
        <f>+'3. Owner-Emp 2020 Comp Wages'!#REF!+'5. Owner-Emp Comp Health'!#REF!+'6. Owner-Emp Comp Retire'!#REF!</f>
        <v>#REF!</v>
      </c>
      <c r="AB95" s="194"/>
      <c r="AC95" s="187" t="e">
        <f t="shared" si="8"/>
        <v>#REF!</v>
      </c>
      <c r="AD95" s="187" t="e">
        <f t="shared" si="9"/>
        <v>#REF!</v>
      </c>
      <c r="AE95" s="194" t="e">
        <f>+'3. Owner-Emp 2020 Comp Wages'!#REF!</f>
        <v>#REF!</v>
      </c>
      <c r="AF95" s="187" t="e">
        <f t="shared" si="10"/>
        <v>#REF!</v>
      </c>
    </row>
    <row r="96" spans="1:32" x14ac:dyDescent="0.25">
      <c r="A96" s="188">
        <f t="shared" si="7"/>
        <v>86</v>
      </c>
      <c r="B96" s="191" t="e">
        <f>IF('3. Owner-Emp 2020 Comp Wages'!#REF!=0," ",'3. Owner-Emp 2020 Comp Wages'!#REF!)</f>
        <v>#REF!</v>
      </c>
      <c r="C96" s="203" t="e">
        <f>IF('3. Owner-Emp 2020 Comp Wages'!#REF!=0," ",'3. Owner-Emp 2020 Comp Wages'!#REF!)</f>
        <v>#REF!</v>
      </c>
      <c r="D96" s="194" t="e">
        <f>+'3. Owner-Emp 2020 Comp Wages'!#REF!+'5. Owner-Emp Comp Health'!#REF!+'6. Owner-Emp Comp Retire'!#REF!</f>
        <v>#REF!</v>
      </c>
      <c r="E96" s="194" t="e">
        <f>+'3. Owner-Emp 2020 Comp Wages'!#REF!+'5. Owner-Emp Comp Health'!#REF!+'6. Owner-Emp Comp Retire'!#REF!</f>
        <v>#REF!</v>
      </c>
      <c r="F96" s="194" t="e">
        <f>+'3. Owner-Emp 2020 Comp Wages'!#REF!+'5. Owner-Emp Comp Health'!#REF!+'6. Owner-Emp Comp Retire'!#REF!</f>
        <v>#REF!</v>
      </c>
      <c r="G96" s="194" t="e">
        <f>+'3. Owner-Emp 2020 Comp Wages'!#REF!+'5. Owner-Emp Comp Health'!#REF!+'6. Owner-Emp Comp Retire'!#REF!</f>
        <v>#REF!</v>
      </c>
      <c r="H96" s="194" t="e">
        <f>+'3. Owner-Emp 2020 Comp Wages'!#REF!+'5. Owner-Emp Comp Health'!#REF!+'6. Owner-Emp Comp Retire'!#REF!</f>
        <v>#REF!</v>
      </c>
      <c r="I96" s="194" t="e">
        <f>+'3. Owner-Emp 2020 Comp Wages'!#REF!+'5. Owner-Emp Comp Health'!#REF!+'6. Owner-Emp Comp Retire'!#REF!</f>
        <v>#REF!</v>
      </c>
      <c r="J96" s="194" t="e">
        <f>+'3. Owner-Emp 2020 Comp Wages'!#REF!+'5. Owner-Emp Comp Health'!#REF!+'6. Owner-Emp Comp Retire'!#REF!</f>
        <v>#REF!</v>
      </c>
      <c r="K96" s="194" t="e">
        <f>+'3. Owner-Emp 2020 Comp Wages'!#REF!+'5. Owner-Emp Comp Health'!#REF!+'6. Owner-Emp Comp Retire'!#REF!</f>
        <v>#REF!</v>
      </c>
      <c r="L96" s="194" t="e">
        <f>+'3. Owner-Emp 2020 Comp Wages'!#REF!+'5. Owner-Emp Comp Health'!#REF!+'6. Owner-Emp Comp Retire'!#REF!</f>
        <v>#REF!</v>
      </c>
      <c r="M96" s="194" t="e">
        <f>+'3. Owner-Emp 2020 Comp Wages'!#REF!+'5. Owner-Emp Comp Health'!#REF!+'6. Owner-Emp Comp Retire'!#REF!</f>
        <v>#REF!</v>
      </c>
      <c r="N96" s="194" t="e">
        <f>+'3. Owner-Emp 2020 Comp Wages'!#REF!+'5. Owner-Emp Comp Health'!#REF!+'6. Owner-Emp Comp Retire'!#REF!</f>
        <v>#REF!</v>
      </c>
      <c r="O96" s="194" t="e">
        <f>+'3. Owner-Emp 2020 Comp Wages'!#REF!+'5. Owner-Emp Comp Health'!#REF!+'6. Owner-Emp Comp Retire'!#REF!</f>
        <v>#REF!</v>
      </c>
      <c r="P96" s="194" t="e">
        <f>+'3. Owner-Emp 2020 Comp Wages'!#REF!+'5. Owner-Emp Comp Health'!#REF!+'6. Owner-Emp Comp Retire'!#REF!</f>
        <v>#REF!</v>
      </c>
      <c r="Q96" s="194" t="e">
        <f>+'3. Owner-Emp 2020 Comp Wages'!#REF!+'5. Owner-Emp Comp Health'!#REF!+'6. Owner-Emp Comp Retire'!#REF!</f>
        <v>#REF!</v>
      </c>
      <c r="R96" s="194" t="e">
        <f>+'3. Owner-Emp 2020 Comp Wages'!#REF!+'5. Owner-Emp Comp Health'!#REF!+'6. Owner-Emp Comp Retire'!#REF!</f>
        <v>#REF!</v>
      </c>
      <c r="S96" s="194" t="e">
        <f>+'3. Owner-Emp 2020 Comp Wages'!#REF!+'5. Owner-Emp Comp Health'!#REF!+'6. Owner-Emp Comp Retire'!#REF!</f>
        <v>#REF!</v>
      </c>
      <c r="T96" s="194" t="e">
        <f>+'3. Owner-Emp 2020 Comp Wages'!#REF!+'5. Owner-Emp Comp Health'!#REF!+'6. Owner-Emp Comp Retire'!#REF!</f>
        <v>#REF!</v>
      </c>
      <c r="U96" s="194" t="e">
        <f>+'3. Owner-Emp 2020 Comp Wages'!#REF!+'5. Owner-Emp Comp Health'!#REF!+'6. Owner-Emp Comp Retire'!#REF!</f>
        <v>#REF!</v>
      </c>
      <c r="V96" s="194" t="e">
        <f>+'3. Owner-Emp 2020 Comp Wages'!#REF!+'5. Owner-Emp Comp Health'!#REF!+'6. Owner-Emp Comp Retire'!#REF!</f>
        <v>#REF!</v>
      </c>
      <c r="W96" s="194" t="e">
        <f>+'3. Owner-Emp 2020 Comp Wages'!#REF!+'5. Owner-Emp Comp Health'!#REF!+'6. Owner-Emp Comp Retire'!#REF!</f>
        <v>#REF!</v>
      </c>
      <c r="X96" s="194" t="e">
        <f>+'3. Owner-Emp 2020 Comp Wages'!#REF!+'5. Owner-Emp Comp Health'!#REF!+'6. Owner-Emp Comp Retire'!#REF!</f>
        <v>#REF!</v>
      </c>
      <c r="Y96" s="194" t="e">
        <f>+'3. Owner-Emp 2020 Comp Wages'!#REF!+'5. Owner-Emp Comp Health'!#REF!+'6. Owner-Emp Comp Retire'!#REF!</f>
        <v>#REF!</v>
      </c>
      <c r="Z96" s="194" t="e">
        <f>+'3. Owner-Emp 2020 Comp Wages'!#REF!+'5. Owner-Emp Comp Health'!#REF!+'6. Owner-Emp Comp Retire'!#REF!</f>
        <v>#REF!</v>
      </c>
      <c r="AA96" s="194" t="e">
        <f>+'3. Owner-Emp 2020 Comp Wages'!#REF!+'5. Owner-Emp Comp Health'!#REF!+'6. Owner-Emp Comp Retire'!#REF!</f>
        <v>#REF!</v>
      </c>
      <c r="AB96" s="194"/>
      <c r="AC96" s="187" t="e">
        <f t="shared" si="8"/>
        <v>#REF!</v>
      </c>
      <c r="AD96" s="187" t="e">
        <f t="shared" si="9"/>
        <v>#REF!</v>
      </c>
      <c r="AE96" s="194" t="e">
        <f>+'3. Owner-Emp 2020 Comp Wages'!#REF!</f>
        <v>#REF!</v>
      </c>
      <c r="AF96" s="187" t="e">
        <f t="shared" si="10"/>
        <v>#REF!</v>
      </c>
    </row>
    <row r="97" spans="1:32" x14ac:dyDescent="0.25">
      <c r="A97" s="188">
        <f t="shared" si="7"/>
        <v>87</v>
      </c>
      <c r="B97" s="191" t="e">
        <f>IF('3. Owner-Emp 2020 Comp Wages'!#REF!=0," ",'3. Owner-Emp 2020 Comp Wages'!#REF!)</f>
        <v>#REF!</v>
      </c>
      <c r="C97" s="203" t="e">
        <f>IF('3. Owner-Emp 2020 Comp Wages'!#REF!=0," ",'3. Owner-Emp 2020 Comp Wages'!#REF!)</f>
        <v>#REF!</v>
      </c>
      <c r="D97" s="194" t="e">
        <f>+'3. Owner-Emp 2020 Comp Wages'!#REF!+'5. Owner-Emp Comp Health'!#REF!+'6. Owner-Emp Comp Retire'!#REF!</f>
        <v>#REF!</v>
      </c>
      <c r="E97" s="194" t="e">
        <f>+'3. Owner-Emp 2020 Comp Wages'!#REF!+'5. Owner-Emp Comp Health'!#REF!+'6. Owner-Emp Comp Retire'!#REF!</f>
        <v>#REF!</v>
      </c>
      <c r="F97" s="194" t="e">
        <f>+'3. Owner-Emp 2020 Comp Wages'!#REF!+'5. Owner-Emp Comp Health'!#REF!+'6. Owner-Emp Comp Retire'!#REF!</f>
        <v>#REF!</v>
      </c>
      <c r="G97" s="194" t="e">
        <f>+'3. Owner-Emp 2020 Comp Wages'!#REF!+'5. Owner-Emp Comp Health'!#REF!+'6. Owner-Emp Comp Retire'!#REF!</f>
        <v>#REF!</v>
      </c>
      <c r="H97" s="194" t="e">
        <f>+'3. Owner-Emp 2020 Comp Wages'!#REF!+'5. Owner-Emp Comp Health'!#REF!+'6. Owner-Emp Comp Retire'!#REF!</f>
        <v>#REF!</v>
      </c>
      <c r="I97" s="194" t="e">
        <f>+'3. Owner-Emp 2020 Comp Wages'!#REF!+'5. Owner-Emp Comp Health'!#REF!+'6. Owner-Emp Comp Retire'!#REF!</f>
        <v>#REF!</v>
      </c>
      <c r="J97" s="194" t="e">
        <f>+'3. Owner-Emp 2020 Comp Wages'!#REF!+'5. Owner-Emp Comp Health'!#REF!+'6. Owner-Emp Comp Retire'!#REF!</f>
        <v>#REF!</v>
      </c>
      <c r="K97" s="194" t="e">
        <f>+'3. Owner-Emp 2020 Comp Wages'!#REF!+'5. Owner-Emp Comp Health'!#REF!+'6. Owner-Emp Comp Retire'!#REF!</f>
        <v>#REF!</v>
      </c>
      <c r="L97" s="194" t="e">
        <f>+'3. Owner-Emp 2020 Comp Wages'!#REF!+'5. Owner-Emp Comp Health'!#REF!+'6. Owner-Emp Comp Retire'!#REF!</f>
        <v>#REF!</v>
      </c>
      <c r="M97" s="194" t="e">
        <f>+'3. Owner-Emp 2020 Comp Wages'!#REF!+'5. Owner-Emp Comp Health'!#REF!+'6. Owner-Emp Comp Retire'!#REF!</f>
        <v>#REF!</v>
      </c>
      <c r="N97" s="194" t="e">
        <f>+'3. Owner-Emp 2020 Comp Wages'!#REF!+'5. Owner-Emp Comp Health'!#REF!+'6. Owner-Emp Comp Retire'!#REF!</f>
        <v>#REF!</v>
      </c>
      <c r="O97" s="194" t="e">
        <f>+'3. Owner-Emp 2020 Comp Wages'!#REF!+'5. Owner-Emp Comp Health'!#REF!+'6. Owner-Emp Comp Retire'!#REF!</f>
        <v>#REF!</v>
      </c>
      <c r="P97" s="194" t="e">
        <f>+'3. Owner-Emp 2020 Comp Wages'!#REF!+'5. Owner-Emp Comp Health'!#REF!+'6. Owner-Emp Comp Retire'!#REF!</f>
        <v>#REF!</v>
      </c>
      <c r="Q97" s="194" t="e">
        <f>+'3. Owner-Emp 2020 Comp Wages'!#REF!+'5. Owner-Emp Comp Health'!#REF!+'6. Owner-Emp Comp Retire'!#REF!</f>
        <v>#REF!</v>
      </c>
      <c r="R97" s="194" t="e">
        <f>+'3. Owner-Emp 2020 Comp Wages'!#REF!+'5. Owner-Emp Comp Health'!#REF!+'6. Owner-Emp Comp Retire'!#REF!</f>
        <v>#REF!</v>
      </c>
      <c r="S97" s="194" t="e">
        <f>+'3. Owner-Emp 2020 Comp Wages'!#REF!+'5. Owner-Emp Comp Health'!#REF!+'6. Owner-Emp Comp Retire'!#REF!</f>
        <v>#REF!</v>
      </c>
      <c r="T97" s="194" t="e">
        <f>+'3. Owner-Emp 2020 Comp Wages'!#REF!+'5. Owner-Emp Comp Health'!#REF!+'6. Owner-Emp Comp Retire'!#REF!</f>
        <v>#REF!</v>
      </c>
      <c r="U97" s="194" t="e">
        <f>+'3. Owner-Emp 2020 Comp Wages'!#REF!+'5. Owner-Emp Comp Health'!#REF!+'6. Owner-Emp Comp Retire'!#REF!</f>
        <v>#REF!</v>
      </c>
      <c r="V97" s="194" t="e">
        <f>+'3. Owner-Emp 2020 Comp Wages'!#REF!+'5. Owner-Emp Comp Health'!#REF!+'6. Owner-Emp Comp Retire'!#REF!</f>
        <v>#REF!</v>
      </c>
      <c r="W97" s="194" t="e">
        <f>+'3. Owner-Emp 2020 Comp Wages'!#REF!+'5. Owner-Emp Comp Health'!#REF!+'6. Owner-Emp Comp Retire'!#REF!</f>
        <v>#REF!</v>
      </c>
      <c r="X97" s="194" t="e">
        <f>+'3. Owner-Emp 2020 Comp Wages'!#REF!+'5. Owner-Emp Comp Health'!#REF!+'6. Owner-Emp Comp Retire'!#REF!</f>
        <v>#REF!</v>
      </c>
      <c r="Y97" s="194" t="e">
        <f>+'3. Owner-Emp 2020 Comp Wages'!#REF!+'5. Owner-Emp Comp Health'!#REF!+'6. Owner-Emp Comp Retire'!#REF!</f>
        <v>#REF!</v>
      </c>
      <c r="Z97" s="194" t="e">
        <f>+'3. Owner-Emp 2020 Comp Wages'!#REF!+'5. Owner-Emp Comp Health'!#REF!+'6. Owner-Emp Comp Retire'!#REF!</f>
        <v>#REF!</v>
      </c>
      <c r="AA97" s="194" t="e">
        <f>+'3. Owner-Emp 2020 Comp Wages'!#REF!+'5. Owner-Emp Comp Health'!#REF!+'6. Owner-Emp Comp Retire'!#REF!</f>
        <v>#REF!</v>
      </c>
      <c r="AB97" s="194"/>
      <c r="AC97" s="187" t="e">
        <f t="shared" si="8"/>
        <v>#REF!</v>
      </c>
      <c r="AD97" s="187" t="e">
        <f t="shared" si="9"/>
        <v>#REF!</v>
      </c>
      <c r="AE97" s="194" t="e">
        <f>+'3. Owner-Emp 2020 Comp Wages'!#REF!</f>
        <v>#REF!</v>
      </c>
      <c r="AF97" s="187" t="e">
        <f t="shared" si="10"/>
        <v>#REF!</v>
      </c>
    </row>
    <row r="98" spans="1:32" x14ac:dyDescent="0.25">
      <c r="A98" s="188">
        <f t="shared" si="7"/>
        <v>88</v>
      </c>
      <c r="B98" s="191" t="e">
        <f>IF('3. Owner-Emp 2020 Comp Wages'!#REF!=0," ",'3. Owner-Emp 2020 Comp Wages'!#REF!)</f>
        <v>#REF!</v>
      </c>
      <c r="C98" s="203" t="e">
        <f>IF('3. Owner-Emp 2020 Comp Wages'!#REF!=0," ",'3. Owner-Emp 2020 Comp Wages'!#REF!)</f>
        <v>#REF!</v>
      </c>
      <c r="D98" s="194" t="e">
        <f>+'3. Owner-Emp 2020 Comp Wages'!#REF!+'5. Owner-Emp Comp Health'!#REF!+'6. Owner-Emp Comp Retire'!#REF!</f>
        <v>#REF!</v>
      </c>
      <c r="E98" s="194" t="e">
        <f>+'3. Owner-Emp 2020 Comp Wages'!#REF!+'5. Owner-Emp Comp Health'!#REF!+'6. Owner-Emp Comp Retire'!#REF!</f>
        <v>#REF!</v>
      </c>
      <c r="F98" s="194" t="e">
        <f>+'3. Owner-Emp 2020 Comp Wages'!#REF!+'5. Owner-Emp Comp Health'!#REF!+'6. Owner-Emp Comp Retire'!#REF!</f>
        <v>#REF!</v>
      </c>
      <c r="G98" s="194" t="e">
        <f>+'3. Owner-Emp 2020 Comp Wages'!#REF!+'5. Owner-Emp Comp Health'!#REF!+'6. Owner-Emp Comp Retire'!#REF!</f>
        <v>#REF!</v>
      </c>
      <c r="H98" s="194" t="e">
        <f>+'3. Owner-Emp 2020 Comp Wages'!#REF!+'5. Owner-Emp Comp Health'!#REF!+'6. Owner-Emp Comp Retire'!#REF!</f>
        <v>#REF!</v>
      </c>
      <c r="I98" s="194" t="e">
        <f>+'3. Owner-Emp 2020 Comp Wages'!#REF!+'5. Owner-Emp Comp Health'!#REF!+'6. Owner-Emp Comp Retire'!#REF!</f>
        <v>#REF!</v>
      </c>
      <c r="J98" s="194" t="e">
        <f>+'3. Owner-Emp 2020 Comp Wages'!#REF!+'5. Owner-Emp Comp Health'!#REF!+'6. Owner-Emp Comp Retire'!#REF!</f>
        <v>#REF!</v>
      </c>
      <c r="K98" s="194" t="e">
        <f>+'3. Owner-Emp 2020 Comp Wages'!#REF!+'5. Owner-Emp Comp Health'!#REF!+'6. Owner-Emp Comp Retire'!#REF!</f>
        <v>#REF!</v>
      </c>
      <c r="L98" s="194" t="e">
        <f>+'3. Owner-Emp 2020 Comp Wages'!#REF!+'5. Owner-Emp Comp Health'!#REF!+'6. Owner-Emp Comp Retire'!#REF!</f>
        <v>#REF!</v>
      </c>
      <c r="M98" s="194" t="e">
        <f>+'3. Owner-Emp 2020 Comp Wages'!#REF!+'5. Owner-Emp Comp Health'!#REF!+'6. Owner-Emp Comp Retire'!#REF!</f>
        <v>#REF!</v>
      </c>
      <c r="N98" s="194" t="e">
        <f>+'3. Owner-Emp 2020 Comp Wages'!#REF!+'5. Owner-Emp Comp Health'!#REF!+'6. Owner-Emp Comp Retire'!#REF!</f>
        <v>#REF!</v>
      </c>
      <c r="O98" s="194" t="e">
        <f>+'3. Owner-Emp 2020 Comp Wages'!#REF!+'5. Owner-Emp Comp Health'!#REF!+'6. Owner-Emp Comp Retire'!#REF!</f>
        <v>#REF!</v>
      </c>
      <c r="P98" s="194" t="e">
        <f>+'3. Owner-Emp 2020 Comp Wages'!#REF!+'5. Owner-Emp Comp Health'!#REF!+'6. Owner-Emp Comp Retire'!#REF!</f>
        <v>#REF!</v>
      </c>
      <c r="Q98" s="194" t="e">
        <f>+'3. Owner-Emp 2020 Comp Wages'!#REF!+'5. Owner-Emp Comp Health'!#REF!+'6. Owner-Emp Comp Retire'!#REF!</f>
        <v>#REF!</v>
      </c>
      <c r="R98" s="194" t="e">
        <f>+'3. Owner-Emp 2020 Comp Wages'!#REF!+'5. Owner-Emp Comp Health'!#REF!+'6. Owner-Emp Comp Retire'!#REF!</f>
        <v>#REF!</v>
      </c>
      <c r="S98" s="194" t="e">
        <f>+'3. Owner-Emp 2020 Comp Wages'!#REF!+'5. Owner-Emp Comp Health'!#REF!+'6. Owner-Emp Comp Retire'!#REF!</f>
        <v>#REF!</v>
      </c>
      <c r="T98" s="194" t="e">
        <f>+'3. Owner-Emp 2020 Comp Wages'!#REF!+'5. Owner-Emp Comp Health'!#REF!+'6. Owner-Emp Comp Retire'!#REF!</f>
        <v>#REF!</v>
      </c>
      <c r="U98" s="194" t="e">
        <f>+'3. Owner-Emp 2020 Comp Wages'!#REF!+'5. Owner-Emp Comp Health'!#REF!+'6. Owner-Emp Comp Retire'!#REF!</f>
        <v>#REF!</v>
      </c>
      <c r="V98" s="194" t="e">
        <f>+'3. Owner-Emp 2020 Comp Wages'!#REF!+'5. Owner-Emp Comp Health'!#REF!+'6. Owner-Emp Comp Retire'!#REF!</f>
        <v>#REF!</v>
      </c>
      <c r="W98" s="194" t="e">
        <f>+'3. Owner-Emp 2020 Comp Wages'!#REF!+'5. Owner-Emp Comp Health'!#REF!+'6. Owner-Emp Comp Retire'!#REF!</f>
        <v>#REF!</v>
      </c>
      <c r="X98" s="194" t="e">
        <f>+'3. Owner-Emp 2020 Comp Wages'!#REF!+'5. Owner-Emp Comp Health'!#REF!+'6. Owner-Emp Comp Retire'!#REF!</f>
        <v>#REF!</v>
      </c>
      <c r="Y98" s="194" t="e">
        <f>+'3. Owner-Emp 2020 Comp Wages'!#REF!+'5. Owner-Emp Comp Health'!#REF!+'6. Owner-Emp Comp Retire'!#REF!</f>
        <v>#REF!</v>
      </c>
      <c r="Z98" s="194" t="e">
        <f>+'3. Owner-Emp 2020 Comp Wages'!#REF!+'5. Owner-Emp Comp Health'!#REF!+'6. Owner-Emp Comp Retire'!#REF!</f>
        <v>#REF!</v>
      </c>
      <c r="AA98" s="194" t="e">
        <f>+'3. Owner-Emp 2020 Comp Wages'!#REF!+'5. Owner-Emp Comp Health'!#REF!+'6. Owner-Emp Comp Retire'!#REF!</f>
        <v>#REF!</v>
      </c>
      <c r="AB98" s="194"/>
      <c r="AC98" s="187" t="e">
        <f t="shared" si="8"/>
        <v>#REF!</v>
      </c>
      <c r="AD98" s="187" t="e">
        <f t="shared" si="9"/>
        <v>#REF!</v>
      </c>
      <c r="AE98" s="194" t="e">
        <f>+'3. Owner-Emp 2020 Comp Wages'!#REF!</f>
        <v>#REF!</v>
      </c>
      <c r="AF98" s="187" t="e">
        <f t="shared" si="10"/>
        <v>#REF!</v>
      </c>
    </row>
    <row r="99" spans="1:32" x14ac:dyDescent="0.25">
      <c r="A99" s="188">
        <f t="shared" si="7"/>
        <v>89</v>
      </c>
      <c r="B99" s="191" t="e">
        <f>IF('3. Owner-Emp 2020 Comp Wages'!#REF!=0," ",'3. Owner-Emp 2020 Comp Wages'!#REF!)</f>
        <v>#REF!</v>
      </c>
      <c r="C99" s="203" t="e">
        <f>IF('3. Owner-Emp 2020 Comp Wages'!#REF!=0," ",'3. Owner-Emp 2020 Comp Wages'!#REF!)</f>
        <v>#REF!</v>
      </c>
      <c r="D99" s="194" t="e">
        <f>+'3. Owner-Emp 2020 Comp Wages'!#REF!+'5. Owner-Emp Comp Health'!#REF!+'6. Owner-Emp Comp Retire'!#REF!</f>
        <v>#REF!</v>
      </c>
      <c r="E99" s="194" t="e">
        <f>+'3. Owner-Emp 2020 Comp Wages'!#REF!+'5. Owner-Emp Comp Health'!#REF!+'6. Owner-Emp Comp Retire'!#REF!</f>
        <v>#REF!</v>
      </c>
      <c r="F99" s="194" t="e">
        <f>+'3. Owner-Emp 2020 Comp Wages'!#REF!+'5. Owner-Emp Comp Health'!#REF!+'6. Owner-Emp Comp Retire'!#REF!</f>
        <v>#REF!</v>
      </c>
      <c r="G99" s="194" t="e">
        <f>+'3. Owner-Emp 2020 Comp Wages'!#REF!+'5. Owner-Emp Comp Health'!#REF!+'6. Owner-Emp Comp Retire'!#REF!</f>
        <v>#REF!</v>
      </c>
      <c r="H99" s="194" t="e">
        <f>+'3. Owner-Emp 2020 Comp Wages'!#REF!+'5. Owner-Emp Comp Health'!#REF!+'6. Owner-Emp Comp Retire'!#REF!</f>
        <v>#REF!</v>
      </c>
      <c r="I99" s="194" t="e">
        <f>+'3. Owner-Emp 2020 Comp Wages'!#REF!+'5. Owner-Emp Comp Health'!#REF!+'6. Owner-Emp Comp Retire'!#REF!</f>
        <v>#REF!</v>
      </c>
      <c r="J99" s="194" t="e">
        <f>+'3. Owner-Emp 2020 Comp Wages'!#REF!+'5. Owner-Emp Comp Health'!#REF!+'6. Owner-Emp Comp Retire'!#REF!</f>
        <v>#REF!</v>
      </c>
      <c r="K99" s="194" t="e">
        <f>+'3. Owner-Emp 2020 Comp Wages'!#REF!+'5. Owner-Emp Comp Health'!#REF!+'6. Owner-Emp Comp Retire'!#REF!</f>
        <v>#REF!</v>
      </c>
      <c r="L99" s="194" t="e">
        <f>+'3. Owner-Emp 2020 Comp Wages'!#REF!+'5. Owner-Emp Comp Health'!#REF!+'6. Owner-Emp Comp Retire'!#REF!</f>
        <v>#REF!</v>
      </c>
      <c r="M99" s="194" t="e">
        <f>+'3. Owner-Emp 2020 Comp Wages'!#REF!+'5. Owner-Emp Comp Health'!#REF!+'6. Owner-Emp Comp Retire'!#REF!</f>
        <v>#REF!</v>
      </c>
      <c r="N99" s="194" t="e">
        <f>+'3. Owner-Emp 2020 Comp Wages'!#REF!+'5. Owner-Emp Comp Health'!#REF!+'6. Owner-Emp Comp Retire'!#REF!</f>
        <v>#REF!</v>
      </c>
      <c r="O99" s="194" t="e">
        <f>+'3. Owner-Emp 2020 Comp Wages'!#REF!+'5. Owner-Emp Comp Health'!#REF!+'6. Owner-Emp Comp Retire'!#REF!</f>
        <v>#REF!</v>
      </c>
      <c r="P99" s="194" t="e">
        <f>+'3. Owner-Emp 2020 Comp Wages'!#REF!+'5. Owner-Emp Comp Health'!#REF!+'6. Owner-Emp Comp Retire'!#REF!</f>
        <v>#REF!</v>
      </c>
      <c r="Q99" s="194" t="e">
        <f>+'3. Owner-Emp 2020 Comp Wages'!#REF!+'5. Owner-Emp Comp Health'!#REF!+'6. Owner-Emp Comp Retire'!#REF!</f>
        <v>#REF!</v>
      </c>
      <c r="R99" s="194" t="e">
        <f>+'3. Owner-Emp 2020 Comp Wages'!#REF!+'5. Owner-Emp Comp Health'!#REF!+'6. Owner-Emp Comp Retire'!#REF!</f>
        <v>#REF!</v>
      </c>
      <c r="S99" s="194" t="e">
        <f>+'3. Owner-Emp 2020 Comp Wages'!#REF!+'5. Owner-Emp Comp Health'!#REF!+'6. Owner-Emp Comp Retire'!#REF!</f>
        <v>#REF!</v>
      </c>
      <c r="T99" s="194" t="e">
        <f>+'3. Owner-Emp 2020 Comp Wages'!#REF!+'5. Owner-Emp Comp Health'!#REF!+'6. Owner-Emp Comp Retire'!#REF!</f>
        <v>#REF!</v>
      </c>
      <c r="U99" s="194" t="e">
        <f>+'3. Owner-Emp 2020 Comp Wages'!#REF!+'5. Owner-Emp Comp Health'!#REF!+'6. Owner-Emp Comp Retire'!#REF!</f>
        <v>#REF!</v>
      </c>
      <c r="V99" s="194" t="e">
        <f>+'3. Owner-Emp 2020 Comp Wages'!#REF!+'5. Owner-Emp Comp Health'!#REF!+'6. Owner-Emp Comp Retire'!#REF!</f>
        <v>#REF!</v>
      </c>
      <c r="W99" s="194" t="e">
        <f>+'3. Owner-Emp 2020 Comp Wages'!#REF!+'5. Owner-Emp Comp Health'!#REF!+'6. Owner-Emp Comp Retire'!#REF!</f>
        <v>#REF!</v>
      </c>
      <c r="X99" s="194" t="e">
        <f>+'3. Owner-Emp 2020 Comp Wages'!#REF!+'5. Owner-Emp Comp Health'!#REF!+'6. Owner-Emp Comp Retire'!#REF!</f>
        <v>#REF!</v>
      </c>
      <c r="Y99" s="194" t="e">
        <f>+'3. Owner-Emp 2020 Comp Wages'!#REF!+'5. Owner-Emp Comp Health'!#REF!+'6. Owner-Emp Comp Retire'!#REF!</f>
        <v>#REF!</v>
      </c>
      <c r="Z99" s="194" t="e">
        <f>+'3. Owner-Emp 2020 Comp Wages'!#REF!+'5. Owner-Emp Comp Health'!#REF!+'6. Owner-Emp Comp Retire'!#REF!</f>
        <v>#REF!</v>
      </c>
      <c r="AA99" s="194" t="e">
        <f>+'3. Owner-Emp 2020 Comp Wages'!#REF!+'5. Owner-Emp Comp Health'!#REF!+'6. Owner-Emp Comp Retire'!#REF!</f>
        <v>#REF!</v>
      </c>
      <c r="AB99" s="194"/>
      <c r="AC99" s="187" t="e">
        <f t="shared" si="8"/>
        <v>#REF!</v>
      </c>
      <c r="AD99" s="187" t="e">
        <f t="shared" si="9"/>
        <v>#REF!</v>
      </c>
      <c r="AE99" s="194" t="e">
        <f>+'3. Owner-Emp 2020 Comp Wages'!#REF!</f>
        <v>#REF!</v>
      </c>
      <c r="AF99" s="187" t="e">
        <f t="shared" si="10"/>
        <v>#REF!</v>
      </c>
    </row>
    <row r="100" spans="1:32" x14ac:dyDescent="0.25">
      <c r="A100" s="188">
        <f t="shared" si="7"/>
        <v>90</v>
      </c>
      <c r="B100" s="191" t="e">
        <f>IF('3. Owner-Emp 2020 Comp Wages'!#REF!=0," ",'3. Owner-Emp 2020 Comp Wages'!#REF!)</f>
        <v>#REF!</v>
      </c>
      <c r="C100" s="203" t="e">
        <f>IF('3. Owner-Emp 2020 Comp Wages'!#REF!=0," ",'3. Owner-Emp 2020 Comp Wages'!#REF!)</f>
        <v>#REF!</v>
      </c>
      <c r="D100" s="194" t="e">
        <f>+'3. Owner-Emp 2020 Comp Wages'!#REF!+'5. Owner-Emp Comp Health'!#REF!+'6. Owner-Emp Comp Retire'!#REF!</f>
        <v>#REF!</v>
      </c>
      <c r="E100" s="194" t="e">
        <f>+'3. Owner-Emp 2020 Comp Wages'!#REF!+'5. Owner-Emp Comp Health'!#REF!+'6. Owner-Emp Comp Retire'!#REF!</f>
        <v>#REF!</v>
      </c>
      <c r="F100" s="194" t="e">
        <f>+'3. Owner-Emp 2020 Comp Wages'!#REF!+'5. Owner-Emp Comp Health'!#REF!+'6. Owner-Emp Comp Retire'!#REF!</f>
        <v>#REF!</v>
      </c>
      <c r="G100" s="194" t="e">
        <f>+'3. Owner-Emp 2020 Comp Wages'!#REF!+'5. Owner-Emp Comp Health'!#REF!+'6. Owner-Emp Comp Retire'!#REF!</f>
        <v>#REF!</v>
      </c>
      <c r="H100" s="194" t="e">
        <f>+'3. Owner-Emp 2020 Comp Wages'!#REF!+'5. Owner-Emp Comp Health'!#REF!+'6. Owner-Emp Comp Retire'!#REF!</f>
        <v>#REF!</v>
      </c>
      <c r="I100" s="194" t="e">
        <f>+'3. Owner-Emp 2020 Comp Wages'!#REF!+'5. Owner-Emp Comp Health'!#REF!+'6. Owner-Emp Comp Retire'!#REF!</f>
        <v>#REF!</v>
      </c>
      <c r="J100" s="194" t="e">
        <f>+'3. Owner-Emp 2020 Comp Wages'!#REF!+'5. Owner-Emp Comp Health'!#REF!+'6. Owner-Emp Comp Retire'!#REF!</f>
        <v>#REF!</v>
      </c>
      <c r="K100" s="194" t="e">
        <f>+'3. Owner-Emp 2020 Comp Wages'!#REF!+'5. Owner-Emp Comp Health'!#REF!+'6. Owner-Emp Comp Retire'!#REF!</f>
        <v>#REF!</v>
      </c>
      <c r="L100" s="194" t="e">
        <f>+'3. Owner-Emp 2020 Comp Wages'!#REF!+'5. Owner-Emp Comp Health'!#REF!+'6. Owner-Emp Comp Retire'!#REF!</f>
        <v>#REF!</v>
      </c>
      <c r="M100" s="194" t="e">
        <f>+'3. Owner-Emp 2020 Comp Wages'!#REF!+'5. Owner-Emp Comp Health'!#REF!+'6. Owner-Emp Comp Retire'!#REF!</f>
        <v>#REF!</v>
      </c>
      <c r="N100" s="194" t="e">
        <f>+'3. Owner-Emp 2020 Comp Wages'!#REF!+'5. Owner-Emp Comp Health'!#REF!+'6. Owner-Emp Comp Retire'!#REF!</f>
        <v>#REF!</v>
      </c>
      <c r="O100" s="194" t="e">
        <f>+'3. Owner-Emp 2020 Comp Wages'!#REF!+'5. Owner-Emp Comp Health'!#REF!+'6. Owner-Emp Comp Retire'!#REF!</f>
        <v>#REF!</v>
      </c>
      <c r="P100" s="194" t="e">
        <f>+'3. Owner-Emp 2020 Comp Wages'!#REF!+'5. Owner-Emp Comp Health'!#REF!+'6. Owner-Emp Comp Retire'!#REF!</f>
        <v>#REF!</v>
      </c>
      <c r="Q100" s="194" t="e">
        <f>+'3. Owner-Emp 2020 Comp Wages'!#REF!+'5. Owner-Emp Comp Health'!#REF!+'6. Owner-Emp Comp Retire'!#REF!</f>
        <v>#REF!</v>
      </c>
      <c r="R100" s="194" t="e">
        <f>+'3. Owner-Emp 2020 Comp Wages'!#REF!+'5. Owner-Emp Comp Health'!#REF!+'6. Owner-Emp Comp Retire'!#REF!</f>
        <v>#REF!</v>
      </c>
      <c r="S100" s="194" t="e">
        <f>+'3. Owner-Emp 2020 Comp Wages'!#REF!+'5. Owner-Emp Comp Health'!#REF!+'6. Owner-Emp Comp Retire'!#REF!</f>
        <v>#REF!</v>
      </c>
      <c r="T100" s="194" t="e">
        <f>+'3. Owner-Emp 2020 Comp Wages'!#REF!+'5. Owner-Emp Comp Health'!#REF!+'6. Owner-Emp Comp Retire'!#REF!</f>
        <v>#REF!</v>
      </c>
      <c r="U100" s="194" t="e">
        <f>+'3. Owner-Emp 2020 Comp Wages'!#REF!+'5. Owner-Emp Comp Health'!#REF!+'6. Owner-Emp Comp Retire'!#REF!</f>
        <v>#REF!</v>
      </c>
      <c r="V100" s="194" t="e">
        <f>+'3. Owner-Emp 2020 Comp Wages'!#REF!+'5. Owner-Emp Comp Health'!#REF!+'6. Owner-Emp Comp Retire'!#REF!</f>
        <v>#REF!</v>
      </c>
      <c r="W100" s="194" t="e">
        <f>+'3. Owner-Emp 2020 Comp Wages'!#REF!+'5. Owner-Emp Comp Health'!#REF!+'6. Owner-Emp Comp Retire'!#REF!</f>
        <v>#REF!</v>
      </c>
      <c r="X100" s="194" t="e">
        <f>+'3. Owner-Emp 2020 Comp Wages'!#REF!+'5. Owner-Emp Comp Health'!#REF!+'6. Owner-Emp Comp Retire'!#REF!</f>
        <v>#REF!</v>
      </c>
      <c r="Y100" s="194" t="e">
        <f>+'3. Owner-Emp 2020 Comp Wages'!#REF!+'5. Owner-Emp Comp Health'!#REF!+'6. Owner-Emp Comp Retire'!#REF!</f>
        <v>#REF!</v>
      </c>
      <c r="Z100" s="194" t="e">
        <f>+'3. Owner-Emp 2020 Comp Wages'!#REF!+'5. Owner-Emp Comp Health'!#REF!+'6. Owner-Emp Comp Retire'!#REF!</f>
        <v>#REF!</v>
      </c>
      <c r="AA100" s="194" t="e">
        <f>+'3. Owner-Emp 2020 Comp Wages'!#REF!+'5. Owner-Emp Comp Health'!#REF!+'6. Owner-Emp Comp Retire'!#REF!</f>
        <v>#REF!</v>
      </c>
      <c r="AB100" s="194"/>
      <c r="AC100" s="187" t="e">
        <f t="shared" si="8"/>
        <v>#REF!</v>
      </c>
      <c r="AD100" s="187" t="e">
        <f t="shared" si="9"/>
        <v>#REF!</v>
      </c>
      <c r="AE100" s="194" t="e">
        <f>+'3. Owner-Emp 2020 Comp Wages'!#REF!</f>
        <v>#REF!</v>
      </c>
      <c r="AF100" s="187" t="e">
        <f t="shared" si="10"/>
        <v>#REF!</v>
      </c>
    </row>
    <row r="101" spans="1:32" x14ac:dyDescent="0.25">
      <c r="A101" s="188">
        <f t="shared" si="7"/>
        <v>91</v>
      </c>
      <c r="B101" s="191" t="e">
        <f>IF('3. Owner-Emp 2020 Comp Wages'!#REF!=0," ",'3. Owner-Emp 2020 Comp Wages'!#REF!)</f>
        <v>#REF!</v>
      </c>
      <c r="C101" s="203" t="e">
        <f>IF('3. Owner-Emp 2020 Comp Wages'!#REF!=0," ",'3. Owner-Emp 2020 Comp Wages'!#REF!)</f>
        <v>#REF!</v>
      </c>
      <c r="D101" s="194" t="e">
        <f>+'3. Owner-Emp 2020 Comp Wages'!#REF!+'5. Owner-Emp Comp Health'!#REF!+'6. Owner-Emp Comp Retire'!#REF!</f>
        <v>#REF!</v>
      </c>
      <c r="E101" s="194" t="e">
        <f>+'3. Owner-Emp 2020 Comp Wages'!#REF!+'5. Owner-Emp Comp Health'!#REF!+'6. Owner-Emp Comp Retire'!#REF!</f>
        <v>#REF!</v>
      </c>
      <c r="F101" s="194" t="e">
        <f>+'3. Owner-Emp 2020 Comp Wages'!#REF!+'5. Owner-Emp Comp Health'!#REF!+'6. Owner-Emp Comp Retire'!#REF!</f>
        <v>#REF!</v>
      </c>
      <c r="G101" s="194" t="e">
        <f>+'3. Owner-Emp 2020 Comp Wages'!#REF!+'5. Owner-Emp Comp Health'!#REF!+'6. Owner-Emp Comp Retire'!#REF!</f>
        <v>#REF!</v>
      </c>
      <c r="H101" s="194" t="e">
        <f>+'3. Owner-Emp 2020 Comp Wages'!#REF!+'5. Owner-Emp Comp Health'!#REF!+'6. Owner-Emp Comp Retire'!#REF!</f>
        <v>#REF!</v>
      </c>
      <c r="I101" s="194" t="e">
        <f>+'3. Owner-Emp 2020 Comp Wages'!#REF!+'5. Owner-Emp Comp Health'!#REF!+'6. Owner-Emp Comp Retire'!#REF!</f>
        <v>#REF!</v>
      </c>
      <c r="J101" s="194" t="e">
        <f>+'3. Owner-Emp 2020 Comp Wages'!#REF!+'5. Owner-Emp Comp Health'!#REF!+'6. Owner-Emp Comp Retire'!#REF!</f>
        <v>#REF!</v>
      </c>
      <c r="K101" s="194" t="e">
        <f>+'3. Owner-Emp 2020 Comp Wages'!#REF!+'5. Owner-Emp Comp Health'!#REF!+'6. Owner-Emp Comp Retire'!#REF!</f>
        <v>#REF!</v>
      </c>
      <c r="L101" s="194" t="e">
        <f>+'3. Owner-Emp 2020 Comp Wages'!#REF!+'5. Owner-Emp Comp Health'!#REF!+'6. Owner-Emp Comp Retire'!#REF!</f>
        <v>#REF!</v>
      </c>
      <c r="M101" s="194" t="e">
        <f>+'3. Owner-Emp 2020 Comp Wages'!#REF!+'5. Owner-Emp Comp Health'!#REF!+'6. Owner-Emp Comp Retire'!#REF!</f>
        <v>#REF!</v>
      </c>
      <c r="N101" s="194" t="e">
        <f>+'3. Owner-Emp 2020 Comp Wages'!#REF!+'5. Owner-Emp Comp Health'!#REF!+'6. Owner-Emp Comp Retire'!#REF!</f>
        <v>#REF!</v>
      </c>
      <c r="O101" s="194" t="e">
        <f>+'3. Owner-Emp 2020 Comp Wages'!#REF!+'5. Owner-Emp Comp Health'!#REF!+'6. Owner-Emp Comp Retire'!#REF!</f>
        <v>#REF!</v>
      </c>
      <c r="P101" s="194" t="e">
        <f>+'3. Owner-Emp 2020 Comp Wages'!#REF!+'5. Owner-Emp Comp Health'!#REF!+'6. Owner-Emp Comp Retire'!#REF!</f>
        <v>#REF!</v>
      </c>
      <c r="Q101" s="194" t="e">
        <f>+'3. Owner-Emp 2020 Comp Wages'!#REF!+'5. Owner-Emp Comp Health'!#REF!+'6. Owner-Emp Comp Retire'!#REF!</f>
        <v>#REF!</v>
      </c>
      <c r="R101" s="194" t="e">
        <f>+'3. Owner-Emp 2020 Comp Wages'!#REF!+'5. Owner-Emp Comp Health'!#REF!+'6. Owner-Emp Comp Retire'!#REF!</f>
        <v>#REF!</v>
      </c>
      <c r="S101" s="194" t="e">
        <f>+'3. Owner-Emp 2020 Comp Wages'!#REF!+'5. Owner-Emp Comp Health'!#REF!+'6. Owner-Emp Comp Retire'!#REF!</f>
        <v>#REF!</v>
      </c>
      <c r="T101" s="194" t="e">
        <f>+'3. Owner-Emp 2020 Comp Wages'!#REF!+'5. Owner-Emp Comp Health'!#REF!+'6. Owner-Emp Comp Retire'!#REF!</f>
        <v>#REF!</v>
      </c>
      <c r="U101" s="194" t="e">
        <f>+'3. Owner-Emp 2020 Comp Wages'!#REF!+'5. Owner-Emp Comp Health'!#REF!+'6. Owner-Emp Comp Retire'!#REF!</f>
        <v>#REF!</v>
      </c>
      <c r="V101" s="194" t="e">
        <f>+'3. Owner-Emp 2020 Comp Wages'!#REF!+'5. Owner-Emp Comp Health'!#REF!+'6. Owner-Emp Comp Retire'!#REF!</f>
        <v>#REF!</v>
      </c>
      <c r="W101" s="194" t="e">
        <f>+'3. Owner-Emp 2020 Comp Wages'!#REF!+'5. Owner-Emp Comp Health'!#REF!+'6. Owner-Emp Comp Retire'!#REF!</f>
        <v>#REF!</v>
      </c>
      <c r="X101" s="194" t="e">
        <f>+'3. Owner-Emp 2020 Comp Wages'!#REF!+'5. Owner-Emp Comp Health'!#REF!+'6. Owner-Emp Comp Retire'!#REF!</f>
        <v>#REF!</v>
      </c>
      <c r="Y101" s="194" t="e">
        <f>+'3. Owner-Emp 2020 Comp Wages'!#REF!+'5. Owner-Emp Comp Health'!#REF!+'6. Owner-Emp Comp Retire'!#REF!</f>
        <v>#REF!</v>
      </c>
      <c r="Z101" s="194" t="e">
        <f>+'3. Owner-Emp 2020 Comp Wages'!#REF!+'5. Owner-Emp Comp Health'!#REF!+'6. Owner-Emp Comp Retire'!#REF!</f>
        <v>#REF!</v>
      </c>
      <c r="AA101" s="194" t="e">
        <f>+'3. Owner-Emp 2020 Comp Wages'!#REF!+'5. Owner-Emp Comp Health'!#REF!+'6. Owner-Emp Comp Retire'!#REF!</f>
        <v>#REF!</v>
      </c>
      <c r="AB101" s="194"/>
      <c r="AC101" s="187" t="e">
        <f t="shared" si="8"/>
        <v>#REF!</v>
      </c>
      <c r="AD101" s="187" t="e">
        <f t="shared" si="9"/>
        <v>#REF!</v>
      </c>
      <c r="AE101" s="194" t="e">
        <f>+'3. Owner-Emp 2020 Comp Wages'!#REF!</f>
        <v>#REF!</v>
      </c>
      <c r="AF101" s="187" t="e">
        <f t="shared" si="10"/>
        <v>#REF!</v>
      </c>
    </row>
    <row r="102" spans="1:32" x14ac:dyDescent="0.25">
      <c r="A102" s="188">
        <f t="shared" si="7"/>
        <v>92</v>
      </c>
      <c r="B102" s="191" t="e">
        <f>IF('3. Owner-Emp 2020 Comp Wages'!#REF!=0," ",'3. Owner-Emp 2020 Comp Wages'!#REF!)</f>
        <v>#REF!</v>
      </c>
      <c r="C102" s="203" t="e">
        <f>IF('3. Owner-Emp 2020 Comp Wages'!#REF!=0," ",'3. Owner-Emp 2020 Comp Wages'!#REF!)</f>
        <v>#REF!</v>
      </c>
      <c r="D102" s="194" t="e">
        <f>+'3. Owner-Emp 2020 Comp Wages'!#REF!+'5. Owner-Emp Comp Health'!#REF!+'6. Owner-Emp Comp Retire'!#REF!</f>
        <v>#REF!</v>
      </c>
      <c r="E102" s="194" t="e">
        <f>+'3. Owner-Emp 2020 Comp Wages'!#REF!+'5. Owner-Emp Comp Health'!#REF!+'6. Owner-Emp Comp Retire'!#REF!</f>
        <v>#REF!</v>
      </c>
      <c r="F102" s="194" t="e">
        <f>+'3. Owner-Emp 2020 Comp Wages'!#REF!+'5. Owner-Emp Comp Health'!#REF!+'6. Owner-Emp Comp Retire'!#REF!</f>
        <v>#REF!</v>
      </c>
      <c r="G102" s="194" t="e">
        <f>+'3. Owner-Emp 2020 Comp Wages'!#REF!+'5. Owner-Emp Comp Health'!#REF!+'6. Owner-Emp Comp Retire'!#REF!</f>
        <v>#REF!</v>
      </c>
      <c r="H102" s="194" t="e">
        <f>+'3. Owner-Emp 2020 Comp Wages'!#REF!+'5. Owner-Emp Comp Health'!#REF!+'6. Owner-Emp Comp Retire'!#REF!</f>
        <v>#REF!</v>
      </c>
      <c r="I102" s="194" t="e">
        <f>+'3. Owner-Emp 2020 Comp Wages'!#REF!+'5. Owner-Emp Comp Health'!#REF!+'6. Owner-Emp Comp Retire'!#REF!</f>
        <v>#REF!</v>
      </c>
      <c r="J102" s="194" t="e">
        <f>+'3. Owner-Emp 2020 Comp Wages'!#REF!+'5. Owner-Emp Comp Health'!#REF!+'6. Owner-Emp Comp Retire'!#REF!</f>
        <v>#REF!</v>
      </c>
      <c r="K102" s="194" t="e">
        <f>+'3. Owner-Emp 2020 Comp Wages'!#REF!+'5. Owner-Emp Comp Health'!#REF!+'6. Owner-Emp Comp Retire'!#REF!</f>
        <v>#REF!</v>
      </c>
      <c r="L102" s="194" t="e">
        <f>+'3. Owner-Emp 2020 Comp Wages'!#REF!+'5. Owner-Emp Comp Health'!#REF!+'6. Owner-Emp Comp Retire'!#REF!</f>
        <v>#REF!</v>
      </c>
      <c r="M102" s="194" t="e">
        <f>+'3. Owner-Emp 2020 Comp Wages'!#REF!+'5. Owner-Emp Comp Health'!#REF!+'6. Owner-Emp Comp Retire'!#REF!</f>
        <v>#REF!</v>
      </c>
      <c r="N102" s="194" t="e">
        <f>+'3. Owner-Emp 2020 Comp Wages'!#REF!+'5. Owner-Emp Comp Health'!#REF!+'6. Owner-Emp Comp Retire'!#REF!</f>
        <v>#REF!</v>
      </c>
      <c r="O102" s="194" t="e">
        <f>+'3. Owner-Emp 2020 Comp Wages'!#REF!+'5. Owner-Emp Comp Health'!#REF!+'6. Owner-Emp Comp Retire'!#REF!</f>
        <v>#REF!</v>
      </c>
      <c r="P102" s="194" t="e">
        <f>+'3. Owner-Emp 2020 Comp Wages'!#REF!+'5. Owner-Emp Comp Health'!#REF!+'6. Owner-Emp Comp Retire'!#REF!</f>
        <v>#REF!</v>
      </c>
      <c r="Q102" s="194" t="e">
        <f>+'3. Owner-Emp 2020 Comp Wages'!#REF!+'5. Owner-Emp Comp Health'!#REF!+'6. Owner-Emp Comp Retire'!#REF!</f>
        <v>#REF!</v>
      </c>
      <c r="R102" s="194" t="e">
        <f>+'3. Owner-Emp 2020 Comp Wages'!#REF!+'5. Owner-Emp Comp Health'!#REF!+'6. Owner-Emp Comp Retire'!#REF!</f>
        <v>#REF!</v>
      </c>
      <c r="S102" s="194" t="e">
        <f>+'3. Owner-Emp 2020 Comp Wages'!#REF!+'5. Owner-Emp Comp Health'!#REF!+'6. Owner-Emp Comp Retire'!#REF!</f>
        <v>#REF!</v>
      </c>
      <c r="T102" s="194" t="e">
        <f>+'3. Owner-Emp 2020 Comp Wages'!#REF!+'5. Owner-Emp Comp Health'!#REF!+'6. Owner-Emp Comp Retire'!#REF!</f>
        <v>#REF!</v>
      </c>
      <c r="U102" s="194" t="e">
        <f>+'3. Owner-Emp 2020 Comp Wages'!#REF!+'5. Owner-Emp Comp Health'!#REF!+'6. Owner-Emp Comp Retire'!#REF!</f>
        <v>#REF!</v>
      </c>
      <c r="V102" s="194" t="e">
        <f>+'3. Owner-Emp 2020 Comp Wages'!#REF!+'5. Owner-Emp Comp Health'!#REF!+'6. Owner-Emp Comp Retire'!#REF!</f>
        <v>#REF!</v>
      </c>
      <c r="W102" s="194" t="e">
        <f>+'3. Owner-Emp 2020 Comp Wages'!#REF!+'5. Owner-Emp Comp Health'!#REF!+'6. Owner-Emp Comp Retire'!#REF!</f>
        <v>#REF!</v>
      </c>
      <c r="X102" s="194" t="e">
        <f>+'3. Owner-Emp 2020 Comp Wages'!#REF!+'5. Owner-Emp Comp Health'!#REF!+'6. Owner-Emp Comp Retire'!#REF!</f>
        <v>#REF!</v>
      </c>
      <c r="Y102" s="194" t="e">
        <f>+'3. Owner-Emp 2020 Comp Wages'!#REF!+'5. Owner-Emp Comp Health'!#REF!+'6. Owner-Emp Comp Retire'!#REF!</f>
        <v>#REF!</v>
      </c>
      <c r="Z102" s="194" t="e">
        <f>+'3. Owner-Emp 2020 Comp Wages'!#REF!+'5. Owner-Emp Comp Health'!#REF!+'6. Owner-Emp Comp Retire'!#REF!</f>
        <v>#REF!</v>
      </c>
      <c r="AA102" s="194" t="e">
        <f>+'3. Owner-Emp 2020 Comp Wages'!#REF!+'5. Owner-Emp Comp Health'!#REF!+'6. Owner-Emp Comp Retire'!#REF!</f>
        <v>#REF!</v>
      </c>
      <c r="AB102" s="194"/>
      <c r="AC102" s="187" t="e">
        <f t="shared" si="8"/>
        <v>#REF!</v>
      </c>
      <c r="AD102" s="187" t="e">
        <f t="shared" si="9"/>
        <v>#REF!</v>
      </c>
      <c r="AE102" s="194" t="e">
        <f>+'3. Owner-Emp 2020 Comp Wages'!#REF!</f>
        <v>#REF!</v>
      </c>
      <c r="AF102" s="187" t="e">
        <f t="shared" si="10"/>
        <v>#REF!</v>
      </c>
    </row>
    <row r="103" spans="1:32" x14ac:dyDescent="0.25">
      <c r="A103" s="188">
        <f t="shared" si="7"/>
        <v>93</v>
      </c>
      <c r="B103" s="191" t="e">
        <f>IF('3. Owner-Emp 2020 Comp Wages'!#REF!=0," ",'3. Owner-Emp 2020 Comp Wages'!#REF!)</f>
        <v>#REF!</v>
      </c>
      <c r="C103" s="203" t="e">
        <f>IF('3. Owner-Emp 2020 Comp Wages'!#REF!=0," ",'3. Owner-Emp 2020 Comp Wages'!#REF!)</f>
        <v>#REF!</v>
      </c>
      <c r="D103" s="194" t="e">
        <f>+'3. Owner-Emp 2020 Comp Wages'!#REF!+'5. Owner-Emp Comp Health'!#REF!+'6. Owner-Emp Comp Retire'!#REF!</f>
        <v>#REF!</v>
      </c>
      <c r="E103" s="194" t="e">
        <f>+'3. Owner-Emp 2020 Comp Wages'!#REF!+'5. Owner-Emp Comp Health'!#REF!+'6. Owner-Emp Comp Retire'!#REF!</f>
        <v>#REF!</v>
      </c>
      <c r="F103" s="194" t="e">
        <f>+'3. Owner-Emp 2020 Comp Wages'!#REF!+'5. Owner-Emp Comp Health'!#REF!+'6. Owner-Emp Comp Retire'!#REF!</f>
        <v>#REF!</v>
      </c>
      <c r="G103" s="194" t="e">
        <f>+'3. Owner-Emp 2020 Comp Wages'!#REF!+'5. Owner-Emp Comp Health'!#REF!+'6. Owner-Emp Comp Retire'!#REF!</f>
        <v>#REF!</v>
      </c>
      <c r="H103" s="194" t="e">
        <f>+'3. Owner-Emp 2020 Comp Wages'!#REF!+'5. Owner-Emp Comp Health'!#REF!+'6. Owner-Emp Comp Retire'!#REF!</f>
        <v>#REF!</v>
      </c>
      <c r="I103" s="194" t="e">
        <f>+'3. Owner-Emp 2020 Comp Wages'!#REF!+'5. Owner-Emp Comp Health'!#REF!+'6. Owner-Emp Comp Retire'!#REF!</f>
        <v>#REF!</v>
      </c>
      <c r="J103" s="194" t="e">
        <f>+'3. Owner-Emp 2020 Comp Wages'!#REF!+'5. Owner-Emp Comp Health'!#REF!+'6. Owner-Emp Comp Retire'!#REF!</f>
        <v>#REF!</v>
      </c>
      <c r="K103" s="194" t="e">
        <f>+'3. Owner-Emp 2020 Comp Wages'!#REF!+'5. Owner-Emp Comp Health'!#REF!+'6. Owner-Emp Comp Retire'!#REF!</f>
        <v>#REF!</v>
      </c>
      <c r="L103" s="194" t="e">
        <f>+'3. Owner-Emp 2020 Comp Wages'!#REF!+'5. Owner-Emp Comp Health'!#REF!+'6. Owner-Emp Comp Retire'!#REF!</f>
        <v>#REF!</v>
      </c>
      <c r="M103" s="194" t="e">
        <f>+'3. Owner-Emp 2020 Comp Wages'!#REF!+'5. Owner-Emp Comp Health'!#REF!+'6. Owner-Emp Comp Retire'!#REF!</f>
        <v>#REF!</v>
      </c>
      <c r="N103" s="194" t="e">
        <f>+'3. Owner-Emp 2020 Comp Wages'!#REF!+'5. Owner-Emp Comp Health'!#REF!+'6. Owner-Emp Comp Retire'!#REF!</f>
        <v>#REF!</v>
      </c>
      <c r="O103" s="194" t="e">
        <f>+'3. Owner-Emp 2020 Comp Wages'!#REF!+'5. Owner-Emp Comp Health'!#REF!+'6. Owner-Emp Comp Retire'!#REF!</f>
        <v>#REF!</v>
      </c>
      <c r="P103" s="194" t="e">
        <f>+'3. Owner-Emp 2020 Comp Wages'!#REF!+'5. Owner-Emp Comp Health'!#REF!+'6. Owner-Emp Comp Retire'!#REF!</f>
        <v>#REF!</v>
      </c>
      <c r="Q103" s="194" t="e">
        <f>+'3. Owner-Emp 2020 Comp Wages'!#REF!+'5. Owner-Emp Comp Health'!#REF!+'6. Owner-Emp Comp Retire'!#REF!</f>
        <v>#REF!</v>
      </c>
      <c r="R103" s="194" t="e">
        <f>+'3. Owner-Emp 2020 Comp Wages'!#REF!+'5. Owner-Emp Comp Health'!#REF!+'6. Owner-Emp Comp Retire'!#REF!</f>
        <v>#REF!</v>
      </c>
      <c r="S103" s="194" t="e">
        <f>+'3. Owner-Emp 2020 Comp Wages'!#REF!+'5. Owner-Emp Comp Health'!#REF!+'6. Owner-Emp Comp Retire'!#REF!</f>
        <v>#REF!</v>
      </c>
      <c r="T103" s="194" t="e">
        <f>+'3. Owner-Emp 2020 Comp Wages'!#REF!+'5. Owner-Emp Comp Health'!#REF!+'6. Owner-Emp Comp Retire'!#REF!</f>
        <v>#REF!</v>
      </c>
      <c r="U103" s="194" t="e">
        <f>+'3. Owner-Emp 2020 Comp Wages'!#REF!+'5. Owner-Emp Comp Health'!#REF!+'6. Owner-Emp Comp Retire'!#REF!</f>
        <v>#REF!</v>
      </c>
      <c r="V103" s="194" t="e">
        <f>+'3. Owner-Emp 2020 Comp Wages'!#REF!+'5. Owner-Emp Comp Health'!#REF!+'6. Owner-Emp Comp Retire'!#REF!</f>
        <v>#REF!</v>
      </c>
      <c r="W103" s="194" t="e">
        <f>+'3. Owner-Emp 2020 Comp Wages'!#REF!+'5. Owner-Emp Comp Health'!#REF!+'6. Owner-Emp Comp Retire'!#REF!</f>
        <v>#REF!</v>
      </c>
      <c r="X103" s="194" t="e">
        <f>+'3. Owner-Emp 2020 Comp Wages'!#REF!+'5. Owner-Emp Comp Health'!#REF!+'6. Owner-Emp Comp Retire'!#REF!</f>
        <v>#REF!</v>
      </c>
      <c r="Y103" s="194" t="e">
        <f>+'3. Owner-Emp 2020 Comp Wages'!#REF!+'5. Owner-Emp Comp Health'!#REF!+'6. Owner-Emp Comp Retire'!#REF!</f>
        <v>#REF!</v>
      </c>
      <c r="Z103" s="194" t="e">
        <f>+'3. Owner-Emp 2020 Comp Wages'!#REF!+'5. Owner-Emp Comp Health'!#REF!+'6. Owner-Emp Comp Retire'!#REF!</f>
        <v>#REF!</v>
      </c>
      <c r="AA103" s="194" t="e">
        <f>+'3. Owner-Emp 2020 Comp Wages'!#REF!+'5. Owner-Emp Comp Health'!#REF!+'6. Owner-Emp Comp Retire'!#REF!</f>
        <v>#REF!</v>
      </c>
      <c r="AB103" s="194"/>
      <c r="AC103" s="187" t="e">
        <f t="shared" si="8"/>
        <v>#REF!</v>
      </c>
      <c r="AD103" s="187" t="e">
        <f t="shared" si="9"/>
        <v>#REF!</v>
      </c>
      <c r="AE103" s="194" t="e">
        <f>+'3. Owner-Emp 2020 Comp Wages'!#REF!</f>
        <v>#REF!</v>
      </c>
      <c r="AF103" s="187" t="e">
        <f t="shared" si="10"/>
        <v>#REF!</v>
      </c>
    </row>
    <row r="104" spans="1:32" x14ac:dyDescent="0.25">
      <c r="A104" s="188">
        <f t="shared" si="7"/>
        <v>94</v>
      </c>
      <c r="B104" s="191" t="e">
        <f>IF('3. Owner-Emp 2020 Comp Wages'!#REF!=0," ",'3. Owner-Emp 2020 Comp Wages'!#REF!)</f>
        <v>#REF!</v>
      </c>
      <c r="C104" s="203" t="e">
        <f>IF('3. Owner-Emp 2020 Comp Wages'!#REF!=0," ",'3. Owner-Emp 2020 Comp Wages'!#REF!)</f>
        <v>#REF!</v>
      </c>
      <c r="D104" s="194" t="e">
        <f>+'3. Owner-Emp 2020 Comp Wages'!#REF!+'5. Owner-Emp Comp Health'!#REF!+'6. Owner-Emp Comp Retire'!#REF!</f>
        <v>#REF!</v>
      </c>
      <c r="E104" s="194" t="e">
        <f>+'3. Owner-Emp 2020 Comp Wages'!#REF!+'5. Owner-Emp Comp Health'!#REF!+'6. Owner-Emp Comp Retire'!#REF!</f>
        <v>#REF!</v>
      </c>
      <c r="F104" s="194" t="e">
        <f>+'3. Owner-Emp 2020 Comp Wages'!#REF!+'5. Owner-Emp Comp Health'!#REF!+'6. Owner-Emp Comp Retire'!#REF!</f>
        <v>#REF!</v>
      </c>
      <c r="G104" s="194" t="e">
        <f>+'3. Owner-Emp 2020 Comp Wages'!#REF!+'5. Owner-Emp Comp Health'!#REF!+'6. Owner-Emp Comp Retire'!#REF!</f>
        <v>#REF!</v>
      </c>
      <c r="H104" s="194" t="e">
        <f>+'3. Owner-Emp 2020 Comp Wages'!#REF!+'5. Owner-Emp Comp Health'!#REF!+'6. Owner-Emp Comp Retire'!#REF!</f>
        <v>#REF!</v>
      </c>
      <c r="I104" s="194" t="e">
        <f>+'3. Owner-Emp 2020 Comp Wages'!#REF!+'5. Owner-Emp Comp Health'!#REF!+'6. Owner-Emp Comp Retire'!#REF!</f>
        <v>#REF!</v>
      </c>
      <c r="J104" s="194" t="e">
        <f>+'3. Owner-Emp 2020 Comp Wages'!#REF!+'5. Owner-Emp Comp Health'!#REF!+'6. Owner-Emp Comp Retire'!#REF!</f>
        <v>#REF!</v>
      </c>
      <c r="K104" s="194" t="e">
        <f>+'3. Owner-Emp 2020 Comp Wages'!#REF!+'5. Owner-Emp Comp Health'!#REF!+'6. Owner-Emp Comp Retire'!#REF!</f>
        <v>#REF!</v>
      </c>
      <c r="L104" s="194" t="e">
        <f>+'3. Owner-Emp 2020 Comp Wages'!#REF!+'5. Owner-Emp Comp Health'!#REF!+'6. Owner-Emp Comp Retire'!#REF!</f>
        <v>#REF!</v>
      </c>
      <c r="M104" s="194" t="e">
        <f>+'3. Owner-Emp 2020 Comp Wages'!#REF!+'5. Owner-Emp Comp Health'!#REF!+'6. Owner-Emp Comp Retire'!#REF!</f>
        <v>#REF!</v>
      </c>
      <c r="N104" s="194" t="e">
        <f>+'3. Owner-Emp 2020 Comp Wages'!#REF!+'5. Owner-Emp Comp Health'!#REF!+'6. Owner-Emp Comp Retire'!#REF!</f>
        <v>#REF!</v>
      </c>
      <c r="O104" s="194" t="e">
        <f>+'3. Owner-Emp 2020 Comp Wages'!#REF!+'5. Owner-Emp Comp Health'!#REF!+'6. Owner-Emp Comp Retire'!#REF!</f>
        <v>#REF!</v>
      </c>
      <c r="P104" s="194" t="e">
        <f>+'3. Owner-Emp 2020 Comp Wages'!#REF!+'5. Owner-Emp Comp Health'!#REF!+'6. Owner-Emp Comp Retire'!#REF!</f>
        <v>#REF!</v>
      </c>
      <c r="Q104" s="194" t="e">
        <f>+'3. Owner-Emp 2020 Comp Wages'!#REF!+'5. Owner-Emp Comp Health'!#REF!+'6. Owner-Emp Comp Retire'!#REF!</f>
        <v>#REF!</v>
      </c>
      <c r="R104" s="194" t="e">
        <f>+'3. Owner-Emp 2020 Comp Wages'!#REF!+'5. Owner-Emp Comp Health'!#REF!+'6. Owner-Emp Comp Retire'!#REF!</f>
        <v>#REF!</v>
      </c>
      <c r="S104" s="194" t="e">
        <f>+'3. Owner-Emp 2020 Comp Wages'!#REF!+'5. Owner-Emp Comp Health'!#REF!+'6. Owner-Emp Comp Retire'!#REF!</f>
        <v>#REF!</v>
      </c>
      <c r="T104" s="194" t="e">
        <f>+'3. Owner-Emp 2020 Comp Wages'!#REF!+'5. Owner-Emp Comp Health'!#REF!+'6. Owner-Emp Comp Retire'!#REF!</f>
        <v>#REF!</v>
      </c>
      <c r="U104" s="194" t="e">
        <f>+'3. Owner-Emp 2020 Comp Wages'!#REF!+'5. Owner-Emp Comp Health'!#REF!+'6. Owner-Emp Comp Retire'!#REF!</f>
        <v>#REF!</v>
      </c>
      <c r="V104" s="194" t="e">
        <f>+'3. Owner-Emp 2020 Comp Wages'!#REF!+'5. Owner-Emp Comp Health'!#REF!+'6. Owner-Emp Comp Retire'!#REF!</f>
        <v>#REF!</v>
      </c>
      <c r="W104" s="194" t="e">
        <f>+'3. Owner-Emp 2020 Comp Wages'!#REF!+'5. Owner-Emp Comp Health'!#REF!+'6. Owner-Emp Comp Retire'!#REF!</f>
        <v>#REF!</v>
      </c>
      <c r="X104" s="194" t="e">
        <f>+'3. Owner-Emp 2020 Comp Wages'!#REF!+'5. Owner-Emp Comp Health'!#REF!+'6. Owner-Emp Comp Retire'!#REF!</f>
        <v>#REF!</v>
      </c>
      <c r="Y104" s="194" t="e">
        <f>+'3. Owner-Emp 2020 Comp Wages'!#REF!+'5. Owner-Emp Comp Health'!#REF!+'6. Owner-Emp Comp Retire'!#REF!</f>
        <v>#REF!</v>
      </c>
      <c r="Z104" s="194" t="e">
        <f>+'3. Owner-Emp 2020 Comp Wages'!#REF!+'5. Owner-Emp Comp Health'!#REF!+'6. Owner-Emp Comp Retire'!#REF!</f>
        <v>#REF!</v>
      </c>
      <c r="AA104" s="194" t="e">
        <f>+'3. Owner-Emp 2020 Comp Wages'!#REF!+'5. Owner-Emp Comp Health'!#REF!+'6. Owner-Emp Comp Retire'!#REF!</f>
        <v>#REF!</v>
      </c>
      <c r="AB104" s="194"/>
      <c r="AC104" s="187" t="e">
        <f t="shared" si="8"/>
        <v>#REF!</v>
      </c>
      <c r="AD104" s="187" t="e">
        <f t="shared" si="9"/>
        <v>#REF!</v>
      </c>
      <c r="AE104" s="194" t="e">
        <f>+'3. Owner-Emp 2020 Comp Wages'!#REF!</f>
        <v>#REF!</v>
      </c>
      <c r="AF104" s="187" t="e">
        <f t="shared" si="10"/>
        <v>#REF!</v>
      </c>
    </row>
    <row r="105" spans="1:32" x14ac:dyDescent="0.25">
      <c r="A105" s="188">
        <f t="shared" si="7"/>
        <v>95</v>
      </c>
      <c r="B105" s="191" t="e">
        <f>IF('3. Owner-Emp 2020 Comp Wages'!#REF!=0," ",'3. Owner-Emp 2020 Comp Wages'!#REF!)</f>
        <v>#REF!</v>
      </c>
      <c r="C105" s="203" t="e">
        <f>IF('3. Owner-Emp 2020 Comp Wages'!#REF!=0," ",'3. Owner-Emp 2020 Comp Wages'!#REF!)</f>
        <v>#REF!</v>
      </c>
      <c r="D105" s="194" t="e">
        <f>+'3. Owner-Emp 2020 Comp Wages'!#REF!+'5. Owner-Emp Comp Health'!#REF!+'6. Owner-Emp Comp Retire'!#REF!</f>
        <v>#REF!</v>
      </c>
      <c r="E105" s="194" t="e">
        <f>+'3. Owner-Emp 2020 Comp Wages'!#REF!+'5. Owner-Emp Comp Health'!#REF!+'6. Owner-Emp Comp Retire'!#REF!</f>
        <v>#REF!</v>
      </c>
      <c r="F105" s="194" t="e">
        <f>+'3. Owner-Emp 2020 Comp Wages'!#REF!+'5. Owner-Emp Comp Health'!#REF!+'6. Owner-Emp Comp Retire'!#REF!</f>
        <v>#REF!</v>
      </c>
      <c r="G105" s="194" t="e">
        <f>+'3. Owner-Emp 2020 Comp Wages'!#REF!+'5. Owner-Emp Comp Health'!#REF!+'6. Owner-Emp Comp Retire'!#REF!</f>
        <v>#REF!</v>
      </c>
      <c r="H105" s="194" t="e">
        <f>+'3. Owner-Emp 2020 Comp Wages'!#REF!+'5. Owner-Emp Comp Health'!#REF!+'6. Owner-Emp Comp Retire'!#REF!</f>
        <v>#REF!</v>
      </c>
      <c r="I105" s="194" t="e">
        <f>+'3. Owner-Emp 2020 Comp Wages'!#REF!+'5. Owner-Emp Comp Health'!#REF!+'6. Owner-Emp Comp Retire'!#REF!</f>
        <v>#REF!</v>
      </c>
      <c r="J105" s="194" t="e">
        <f>+'3. Owner-Emp 2020 Comp Wages'!#REF!+'5. Owner-Emp Comp Health'!#REF!+'6. Owner-Emp Comp Retire'!#REF!</f>
        <v>#REF!</v>
      </c>
      <c r="K105" s="194" t="e">
        <f>+'3. Owner-Emp 2020 Comp Wages'!#REF!+'5. Owner-Emp Comp Health'!#REF!+'6. Owner-Emp Comp Retire'!#REF!</f>
        <v>#REF!</v>
      </c>
      <c r="L105" s="194" t="e">
        <f>+'3. Owner-Emp 2020 Comp Wages'!#REF!+'5. Owner-Emp Comp Health'!#REF!+'6. Owner-Emp Comp Retire'!#REF!</f>
        <v>#REF!</v>
      </c>
      <c r="M105" s="194" t="e">
        <f>+'3. Owner-Emp 2020 Comp Wages'!#REF!+'5. Owner-Emp Comp Health'!#REF!+'6. Owner-Emp Comp Retire'!#REF!</f>
        <v>#REF!</v>
      </c>
      <c r="N105" s="194" t="e">
        <f>+'3. Owner-Emp 2020 Comp Wages'!#REF!+'5. Owner-Emp Comp Health'!#REF!+'6. Owner-Emp Comp Retire'!#REF!</f>
        <v>#REF!</v>
      </c>
      <c r="O105" s="194" t="e">
        <f>+'3. Owner-Emp 2020 Comp Wages'!#REF!+'5. Owner-Emp Comp Health'!#REF!+'6. Owner-Emp Comp Retire'!#REF!</f>
        <v>#REF!</v>
      </c>
      <c r="P105" s="194" t="e">
        <f>+'3. Owner-Emp 2020 Comp Wages'!#REF!+'5. Owner-Emp Comp Health'!#REF!+'6. Owner-Emp Comp Retire'!#REF!</f>
        <v>#REF!</v>
      </c>
      <c r="Q105" s="194" t="e">
        <f>+'3. Owner-Emp 2020 Comp Wages'!#REF!+'5. Owner-Emp Comp Health'!#REF!+'6. Owner-Emp Comp Retire'!#REF!</f>
        <v>#REF!</v>
      </c>
      <c r="R105" s="194" t="e">
        <f>+'3. Owner-Emp 2020 Comp Wages'!#REF!+'5. Owner-Emp Comp Health'!#REF!+'6. Owner-Emp Comp Retire'!#REF!</f>
        <v>#REF!</v>
      </c>
      <c r="S105" s="194" t="e">
        <f>+'3. Owner-Emp 2020 Comp Wages'!#REF!+'5. Owner-Emp Comp Health'!#REF!+'6. Owner-Emp Comp Retire'!#REF!</f>
        <v>#REF!</v>
      </c>
      <c r="T105" s="194" t="e">
        <f>+'3. Owner-Emp 2020 Comp Wages'!#REF!+'5. Owner-Emp Comp Health'!#REF!+'6. Owner-Emp Comp Retire'!#REF!</f>
        <v>#REF!</v>
      </c>
      <c r="U105" s="194" t="e">
        <f>+'3. Owner-Emp 2020 Comp Wages'!#REF!+'5. Owner-Emp Comp Health'!#REF!+'6. Owner-Emp Comp Retire'!#REF!</f>
        <v>#REF!</v>
      </c>
      <c r="V105" s="194" t="e">
        <f>+'3. Owner-Emp 2020 Comp Wages'!#REF!+'5. Owner-Emp Comp Health'!#REF!+'6. Owner-Emp Comp Retire'!#REF!</f>
        <v>#REF!</v>
      </c>
      <c r="W105" s="194" t="e">
        <f>+'3. Owner-Emp 2020 Comp Wages'!#REF!+'5. Owner-Emp Comp Health'!#REF!+'6. Owner-Emp Comp Retire'!#REF!</f>
        <v>#REF!</v>
      </c>
      <c r="X105" s="194" t="e">
        <f>+'3. Owner-Emp 2020 Comp Wages'!#REF!+'5. Owner-Emp Comp Health'!#REF!+'6. Owner-Emp Comp Retire'!#REF!</f>
        <v>#REF!</v>
      </c>
      <c r="Y105" s="194" t="e">
        <f>+'3. Owner-Emp 2020 Comp Wages'!#REF!+'5. Owner-Emp Comp Health'!#REF!+'6. Owner-Emp Comp Retire'!#REF!</f>
        <v>#REF!</v>
      </c>
      <c r="Z105" s="194" t="e">
        <f>+'3. Owner-Emp 2020 Comp Wages'!#REF!+'5. Owner-Emp Comp Health'!#REF!+'6. Owner-Emp Comp Retire'!#REF!</f>
        <v>#REF!</v>
      </c>
      <c r="AA105" s="194" t="e">
        <f>+'3. Owner-Emp 2020 Comp Wages'!#REF!+'5. Owner-Emp Comp Health'!#REF!+'6. Owner-Emp Comp Retire'!#REF!</f>
        <v>#REF!</v>
      </c>
      <c r="AB105" s="194"/>
      <c r="AC105" s="187" t="e">
        <f t="shared" si="8"/>
        <v>#REF!</v>
      </c>
      <c r="AD105" s="187" t="e">
        <f t="shared" si="9"/>
        <v>#REF!</v>
      </c>
      <c r="AE105" s="194" t="e">
        <f>+'3. Owner-Emp 2020 Comp Wages'!#REF!</f>
        <v>#REF!</v>
      </c>
      <c r="AF105" s="187" t="e">
        <f t="shared" si="10"/>
        <v>#REF!</v>
      </c>
    </row>
    <row r="106" spans="1:32" x14ac:dyDescent="0.25">
      <c r="A106" s="188">
        <f t="shared" si="7"/>
        <v>96</v>
      </c>
      <c r="B106" s="191" t="e">
        <f>IF('3. Owner-Emp 2020 Comp Wages'!#REF!=0," ",'3. Owner-Emp 2020 Comp Wages'!#REF!)</f>
        <v>#REF!</v>
      </c>
      <c r="C106" s="203" t="e">
        <f>IF('3. Owner-Emp 2020 Comp Wages'!#REF!=0," ",'3. Owner-Emp 2020 Comp Wages'!#REF!)</f>
        <v>#REF!</v>
      </c>
      <c r="D106" s="194" t="e">
        <f>+'3. Owner-Emp 2020 Comp Wages'!#REF!+'5. Owner-Emp Comp Health'!#REF!+'6. Owner-Emp Comp Retire'!#REF!</f>
        <v>#REF!</v>
      </c>
      <c r="E106" s="194" t="e">
        <f>+'3. Owner-Emp 2020 Comp Wages'!#REF!+'5. Owner-Emp Comp Health'!#REF!+'6. Owner-Emp Comp Retire'!#REF!</f>
        <v>#REF!</v>
      </c>
      <c r="F106" s="194" t="e">
        <f>+'3. Owner-Emp 2020 Comp Wages'!#REF!+'5. Owner-Emp Comp Health'!#REF!+'6. Owner-Emp Comp Retire'!#REF!</f>
        <v>#REF!</v>
      </c>
      <c r="G106" s="194" t="e">
        <f>+'3. Owner-Emp 2020 Comp Wages'!#REF!+'5. Owner-Emp Comp Health'!#REF!+'6. Owner-Emp Comp Retire'!#REF!</f>
        <v>#REF!</v>
      </c>
      <c r="H106" s="194" t="e">
        <f>+'3. Owner-Emp 2020 Comp Wages'!#REF!+'5. Owner-Emp Comp Health'!#REF!+'6. Owner-Emp Comp Retire'!#REF!</f>
        <v>#REF!</v>
      </c>
      <c r="I106" s="194" t="e">
        <f>+'3. Owner-Emp 2020 Comp Wages'!#REF!+'5. Owner-Emp Comp Health'!#REF!+'6. Owner-Emp Comp Retire'!#REF!</f>
        <v>#REF!</v>
      </c>
      <c r="J106" s="194" t="e">
        <f>+'3. Owner-Emp 2020 Comp Wages'!#REF!+'5. Owner-Emp Comp Health'!#REF!+'6. Owner-Emp Comp Retire'!#REF!</f>
        <v>#REF!</v>
      </c>
      <c r="K106" s="194" t="e">
        <f>+'3. Owner-Emp 2020 Comp Wages'!#REF!+'5. Owner-Emp Comp Health'!#REF!+'6. Owner-Emp Comp Retire'!#REF!</f>
        <v>#REF!</v>
      </c>
      <c r="L106" s="194" t="e">
        <f>+'3. Owner-Emp 2020 Comp Wages'!#REF!+'5. Owner-Emp Comp Health'!#REF!+'6. Owner-Emp Comp Retire'!#REF!</f>
        <v>#REF!</v>
      </c>
      <c r="M106" s="194" t="e">
        <f>+'3. Owner-Emp 2020 Comp Wages'!#REF!+'5. Owner-Emp Comp Health'!#REF!+'6. Owner-Emp Comp Retire'!#REF!</f>
        <v>#REF!</v>
      </c>
      <c r="N106" s="194" t="e">
        <f>+'3. Owner-Emp 2020 Comp Wages'!#REF!+'5. Owner-Emp Comp Health'!#REF!+'6. Owner-Emp Comp Retire'!#REF!</f>
        <v>#REF!</v>
      </c>
      <c r="O106" s="194" t="e">
        <f>+'3. Owner-Emp 2020 Comp Wages'!#REF!+'5. Owner-Emp Comp Health'!#REF!+'6. Owner-Emp Comp Retire'!#REF!</f>
        <v>#REF!</v>
      </c>
      <c r="P106" s="194" t="e">
        <f>+'3. Owner-Emp 2020 Comp Wages'!#REF!+'5. Owner-Emp Comp Health'!#REF!+'6. Owner-Emp Comp Retire'!#REF!</f>
        <v>#REF!</v>
      </c>
      <c r="Q106" s="194" t="e">
        <f>+'3. Owner-Emp 2020 Comp Wages'!#REF!+'5. Owner-Emp Comp Health'!#REF!+'6. Owner-Emp Comp Retire'!#REF!</f>
        <v>#REF!</v>
      </c>
      <c r="R106" s="194" t="e">
        <f>+'3. Owner-Emp 2020 Comp Wages'!#REF!+'5. Owner-Emp Comp Health'!#REF!+'6. Owner-Emp Comp Retire'!#REF!</f>
        <v>#REF!</v>
      </c>
      <c r="S106" s="194" t="e">
        <f>+'3. Owner-Emp 2020 Comp Wages'!#REF!+'5. Owner-Emp Comp Health'!#REF!+'6. Owner-Emp Comp Retire'!#REF!</f>
        <v>#REF!</v>
      </c>
      <c r="T106" s="194" t="e">
        <f>+'3. Owner-Emp 2020 Comp Wages'!#REF!+'5. Owner-Emp Comp Health'!#REF!+'6. Owner-Emp Comp Retire'!#REF!</f>
        <v>#REF!</v>
      </c>
      <c r="U106" s="194" t="e">
        <f>+'3. Owner-Emp 2020 Comp Wages'!#REF!+'5. Owner-Emp Comp Health'!#REF!+'6. Owner-Emp Comp Retire'!#REF!</f>
        <v>#REF!</v>
      </c>
      <c r="V106" s="194" t="e">
        <f>+'3. Owner-Emp 2020 Comp Wages'!#REF!+'5. Owner-Emp Comp Health'!#REF!+'6. Owner-Emp Comp Retire'!#REF!</f>
        <v>#REF!</v>
      </c>
      <c r="W106" s="194" t="e">
        <f>+'3. Owner-Emp 2020 Comp Wages'!#REF!+'5. Owner-Emp Comp Health'!#REF!+'6. Owner-Emp Comp Retire'!#REF!</f>
        <v>#REF!</v>
      </c>
      <c r="X106" s="194" t="e">
        <f>+'3. Owner-Emp 2020 Comp Wages'!#REF!+'5. Owner-Emp Comp Health'!#REF!+'6. Owner-Emp Comp Retire'!#REF!</f>
        <v>#REF!</v>
      </c>
      <c r="Y106" s="194" t="e">
        <f>+'3. Owner-Emp 2020 Comp Wages'!#REF!+'5. Owner-Emp Comp Health'!#REF!+'6. Owner-Emp Comp Retire'!#REF!</f>
        <v>#REF!</v>
      </c>
      <c r="Z106" s="194" t="e">
        <f>+'3. Owner-Emp 2020 Comp Wages'!#REF!+'5. Owner-Emp Comp Health'!#REF!+'6. Owner-Emp Comp Retire'!#REF!</f>
        <v>#REF!</v>
      </c>
      <c r="AA106" s="194" t="e">
        <f>+'3. Owner-Emp 2020 Comp Wages'!#REF!+'5. Owner-Emp Comp Health'!#REF!+'6. Owner-Emp Comp Retire'!#REF!</f>
        <v>#REF!</v>
      </c>
      <c r="AB106" s="194"/>
      <c r="AC106" s="187" t="e">
        <f t="shared" si="8"/>
        <v>#REF!</v>
      </c>
      <c r="AD106" s="187" t="e">
        <f t="shared" si="9"/>
        <v>#REF!</v>
      </c>
      <c r="AE106" s="194" t="e">
        <f>+'3. Owner-Emp 2020 Comp Wages'!#REF!</f>
        <v>#REF!</v>
      </c>
      <c r="AF106" s="187" t="e">
        <f t="shared" si="10"/>
        <v>#REF!</v>
      </c>
    </row>
    <row r="107" spans="1:32" x14ac:dyDescent="0.25">
      <c r="A107" s="188">
        <f t="shared" si="7"/>
        <v>97</v>
      </c>
      <c r="B107" s="191" t="e">
        <f>IF('3. Owner-Emp 2020 Comp Wages'!#REF!=0," ",'3. Owner-Emp 2020 Comp Wages'!#REF!)</f>
        <v>#REF!</v>
      </c>
      <c r="C107" s="203" t="e">
        <f>IF('3. Owner-Emp 2020 Comp Wages'!#REF!=0," ",'3. Owner-Emp 2020 Comp Wages'!#REF!)</f>
        <v>#REF!</v>
      </c>
      <c r="D107" s="194" t="e">
        <f>+'3. Owner-Emp 2020 Comp Wages'!#REF!+'5. Owner-Emp Comp Health'!#REF!+'6. Owner-Emp Comp Retire'!#REF!</f>
        <v>#REF!</v>
      </c>
      <c r="E107" s="194" t="e">
        <f>+'3. Owner-Emp 2020 Comp Wages'!#REF!+'5. Owner-Emp Comp Health'!#REF!+'6. Owner-Emp Comp Retire'!#REF!</f>
        <v>#REF!</v>
      </c>
      <c r="F107" s="194" t="e">
        <f>+'3. Owner-Emp 2020 Comp Wages'!#REF!+'5. Owner-Emp Comp Health'!#REF!+'6. Owner-Emp Comp Retire'!#REF!</f>
        <v>#REF!</v>
      </c>
      <c r="G107" s="194" t="e">
        <f>+'3. Owner-Emp 2020 Comp Wages'!#REF!+'5. Owner-Emp Comp Health'!#REF!+'6. Owner-Emp Comp Retire'!#REF!</f>
        <v>#REF!</v>
      </c>
      <c r="H107" s="194" t="e">
        <f>+'3. Owner-Emp 2020 Comp Wages'!#REF!+'5. Owner-Emp Comp Health'!#REF!+'6. Owner-Emp Comp Retire'!#REF!</f>
        <v>#REF!</v>
      </c>
      <c r="I107" s="194" t="e">
        <f>+'3. Owner-Emp 2020 Comp Wages'!#REF!+'5. Owner-Emp Comp Health'!#REF!+'6. Owner-Emp Comp Retire'!#REF!</f>
        <v>#REF!</v>
      </c>
      <c r="J107" s="194" t="e">
        <f>+'3. Owner-Emp 2020 Comp Wages'!#REF!+'5. Owner-Emp Comp Health'!#REF!+'6. Owner-Emp Comp Retire'!#REF!</f>
        <v>#REF!</v>
      </c>
      <c r="K107" s="194" t="e">
        <f>+'3. Owner-Emp 2020 Comp Wages'!#REF!+'5. Owner-Emp Comp Health'!#REF!+'6. Owner-Emp Comp Retire'!#REF!</f>
        <v>#REF!</v>
      </c>
      <c r="L107" s="194" t="e">
        <f>+'3. Owner-Emp 2020 Comp Wages'!#REF!+'5. Owner-Emp Comp Health'!#REF!+'6. Owner-Emp Comp Retire'!#REF!</f>
        <v>#REF!</v>
      </c>
      <c r="M107" s="194" t="e">
        <f>+'3. Owner-Emp 2020 Comp Wages'!#REF!+'5. Owner-Emp Comp Health'!#REF!+'6. Owner-Emp Comp Retire'!#REF!</f>
        <v>#REF!</v>
      </c>
      <c r="N107" s="194" t="e">
        <f>+'3. Owner-Emp 2020 Comp Wages'!#REF!+'5. Owner-Emp Comp Health'!#REF!+'6. Owner-Emp Comp Retire'!#REF!</f>
        <v>#REF!</v>
      </c>
      <c r="O107" s="194" t="e">
        <f>+'3. Owner-Emp 2020 Comp Wages'!#REF!+'5. Owner-Emp Comp Health'!#REF!+'6. Owner-Emp Comp Retire'!#REF!</f>
        <v>#REF!</v>
      </c>
      <c r="P107" s="194" t="e">
        <f>+'3. Owner-Emp 2020 Comp Wages'!#REF!+'5. Owner-Emp Comp Health'!#REF!+'6. Owner-Emp Comp Retire'!#REF!</f>
        <v>#REF!</v>
      </c>
      <c r="Q107" s="194" t="e">
        <f>+'3. Owner-Emp 2020 Comp Wages'!#REF!+'5. Owner-Emp Comp Health'!#REF!+'6. Owner-Emp Comp Retire'!#REF!</f>
        <v>#REF!</v>
      </c>
      <c r="R107" s="194" t="e">
        <f>+'3. Owner-Emp 2020 Comp Wages'!#REF!+'5. Owner-Emp Comp Health'!#REF!+'6. Owner-Emp Comp Retire'!#REF!</f>
        <v>#REF!</v>
      </c>
      <c r="S107" s="194" t="e">
        <f>+'3. Owner-Emp 2020 Comp Wages'!#REF!+'5. Owner-Emp Comp Health'!#REF!+'6. Owner-Emp Comp Retire'!#REF!</f>
        <v>#REF!</v>
      </c>
      <c r="T107" s="194" t="e">
        <f>+'3. Owner-Emp 2020 Comp Wages'!#REF!+'5. Owner-Emp Comp Health'!#REF!+'6. Owner-Emp Comp Retire'!#REF!</f>
        <v>#REF!</v>
      </c>
      <c r="U107" s="194" t="e">
        <f>+'3. Owner-Emp 2020 Comp Wages'!#REF!+'5. Owner-Emp Comp Health'!#REF!+'6. Owner-Emp Comp Retire'!#REF!</f>
        <v>#REF!</v>
      </c>
      <c r="V107" s="194" t="e">
        <f>+'3. Owner-Emp 2020 Comp Wages'!#REF!+'5. Owner-Emp Comp Health'!#REF!+'6. Owner-Emp Comp Retire'!#REF!</f>
        <v>#REF!</v>
      </c>
      <c r="W107" s="194" t="e">
        <f>+'3. Owner-Emp 2020 Comp Wages'!#REF!+'5. Owner-Emp Comp Health'!#REF!+'6. Owner-Emp Comp Retire'!#REF!</f>
        <v>#REF!</v>
      </c>
      <c r="X107" s="194" t="e">
        <f>+'3. Owner-Emp 2020 Comp Wages'!#REF!+'5. Owner-Emp Comp Health'!#REF!+'6. Owner-Emp Comp Retire'!#REF!</f>
        <v>#REF!</v>
      </c>
      <c r="Y107" s="194" t="e">
        <f>+'3. Owner-Emp 2020 Comp Wages'!#REF!+'5. Owner-Emp Comp Health'!#REF!+'6. Owner-Emp Comp Retire'!#REF!</f>
        <v>#REF!</v>
      </c>
      <c r="Z107" s="194" t="e">
        <f>+'3. Owner-Emp 2020 Comp Wages'!#REF!+'5. Owner-Emp Comp Health'!#REF!+'6. Owner-Emp Comp Retire'!#REF!</f>
        <v>#REF!</v>
      </c>
      <c r="AA107" s="194" t="e">
        <f>+'3. Owner-Emp 2020 Comp Wages'!#REF!+'5. Owner-Emp Comp Health'!#REF!+'6. Owner-Emp Comp Retire'!#REF!</f>
        <v>#REF!</v>
      </c>
      <c r="AB107" s="194"/>
      <c r="AC107" s="187" t="e">
        <f t="shared" si="8"/>
        <v>#REF!</v>
      </c>
      <c r="AD107" s="187" t="e">
        <f t="shared" si="9"/>
        <v>#REF!</v>
      </c>
      <c r="AE107" s="194" t="e">
        <f>+'3. Owner-Emp 2020 Comp Wages'!#REF!</f>
        <v>#REF!</v>
      </c>
      <c r="AF107" s="187" t="e">
        <f t="shared" si="10"/>
        <v>#REF!</v>
      </c>
    </row>
    <row r="108" spans="1:32" x14ac:dyDescent="0.25">
      <c r="A108" s="188">
        <f t="shared" si="7"/>
        <v>98</v>
      </c>
      <c r="B108" s="191" t="e">
        <f>IF('3. Owner-Emp 2020 Comp Wages'!#REF!=0," ",'3. Owner-Emp 2020 Comp Wages'!#REF!)</f>
        <v>#REF!</v>
      </c>
      <c r="C108" s="203" t="e">
        <f>IF('3. Owner-Emp 2020 Comp Wages'!#REF!=0," ",'3. Owner-Emp 2020 Comp Wages'!#REF!)</f>
        <v>#REF!</v>
      </c>
      <c r="D108" s="194" t="e">
        <f>+'3. Owner-Emp 2020 Comp Wages'!#REF!+'5. Owner-Emp Comp Health'!#REF!+'6. Owner-Emp Comp Retire'!#REF!</f>
        <v>#REF!</v>
      </c>
      <c r="E108" s="194" t="e">
        <f>+'3. Owner-Emp 2020 Comp Wages'!#REF!+'5. Owner-Emp Comp Health'!#REF!+'6. Owner-Emp Comp Retire'!#REF!</f>
        <v>#REF!</v>
      </c>
      <c r="F108" s="194" t="e">
        <f>+'3. Owner-Emp 2020 Comp Wages'!#REF!+'5. Owner-Emp Comp Health'!#REF!+'6. Owner-Emp Comp Retire'!#REF!</f>
        <v>#REF!</v>
      </c>
      <c r="G108" s="194" t="e">
        <f>+'3. Owner-Emp 2020 Comp Wages'!#REF!+'5. Owner-Emp Comp Health'!#REF!+'6. Owner-Emp Comp Retire'!#REF!</f>
        <v>#REF!</v>
      </c>
      <c r="H108" s="194" t="e">
        <f>+'3. Owner-Emp 2020 Comp Wages'!#REF!+'5. Owner-Emp Comp Health'!#REF!+'6. Owner-Emp Comp Retire'!#REF!</f>
        <v>#REF!</v>
      </c>
      <c r="I108" s="194" t="e">
        <f>+'3. Owner-Emp 2020 Comp Wages'!#REF!+'5. Owner-Emp Comp Health'!#REF!+'6. Owner-Emp Comp Retire'!#REF!</f>
        <v>#REF!</v>
      </c>
      <c r="J108" s="194" t="e">
        <f>+'3. Owner-Emp 2020 Comp Wages'!#REF!+'5. Owner-Emp Comp Health'!#REF!+'6. Owner-Emp Comp Retire'!#REF!</f>
        <v>#REF!</v>
      </c>
      <c r="K108" s="194" t="e">
        <f>+'3. Owner-Emp 2020 Comp Wages'!#REF!+'5. Owner-Emp Comp Health'!#REF!+'6. Owner-Emp Comp Retire'!#REF!</f>
        <v>#REF!</v>
      </c>
      <c r="L108" s="194" t="e">
        <f>+'3. Owner-Emp 2020 Comp Wages'!#REF!+'5. Owner-Emp Comp Health'!#REF!+'6. Owner-Emp Comp Retire'!#REF!</f>
        <v>#REF!</v>
      </c>
      <c r="M108" s="194" t="e">
        <f>+'3. Owner-Emp 2020 Comp Wages'!#REF!+'5. Owner-Emp Comp Health'!#REF!+'6. Owner-Emp Comp Retire'!#REF!</f>
        <v>#REF!</v>
      </c>
      <c r="N108" s="194" t="e">
        <f>+'3. Owner-Emp 2020 Comp Wages'!#REF!+'5. Owner-Emp Comp Health'!#REF!+'6. Owner-Emp Comp Retire'!#REF!</f>
        <v>#REF!</v>
      </c>
      <c r="O108" s="194" t="e">
        <f>+'3. Owner-Emp 2020 Comp Wages'!#REF!+'5. Owner-Emp Comp Health'!#REF!+'6. Owner-Emp Comp Retire'!#REF!</f>
        <v>#REF!</v>
      </c>
      <c r="P108" s="194" t="e">
        <f>+'3. Owner-Emp 2020 Comp Wages'!#REF!+'5. Owner-Emp Comp Health'!#REF!+'6. Owner-Emp Comp Retire'!#REF!</f>
        <v>#REF!</v>
      </c>
      <c r="Q108" s="194" t="e">
        <f>+'3. Owner-Emp 2020 Comp Wages'!#REF!+'5. Owner-Emp Comp Health'!#REF!+'6. Owner-Emp Comp Retire'!#REF!</f>
        <v>#REF!</v>
      </c>
      <c r="R108" s="194" t="e">
        <f>+'3. Owner-Emp 2020 Comp Wages'!#REF!+'5. Owner-Emp Comp Health'!#REF!+'6. Owner-Emp Comp Retire'!#REF!</f>
        <v>#REF!</v>
      </c>
      <c r="S108" s="194" t="e">
        <f>+'3. Owner-Emp 2020 Comp Wages'!#REF!+'5. Owner-Emp Comp Health'!#REF!+'6. Owner-Emp Comp Retire'!#REF!</f>
        <v>#REF!</v>
      </c>
      <c r="T108" s="194" t="e">
        <f>+'3. Owner-Emp 2020 Comp Wages'!#REF!+'5. Owner-Emp Comp Health'!#REF!+'6. Owner-Emp Comp Retire'!#REF!</f>
        <v>#REF!</v>
      </c>
      <c r="U108" s="194" t="e">
        <f>+'3. Owner-Emp 2020 Comp Wages'!#REF!+'5. Owner-Emp Comp Health'!#REF!+'6. Owner-Emp Comp Retire'!#REF!</f>
        <v>#REF!</v>
      </c>
      <c r="V108" s="194" t="e">
        <f>+'3. Owner-Emp 2020 Comp Wages'!#REF!+'5. Owner-Emp Comp Health'!#REF!+'6. Owner-Emp Comp Retire'!#REF!</f>
        <v>#REF!</v>
      </c>
      <c r="W108" s="194" t="e">
        <f>+'3. Owner-Emp 2020 Comp Wages'!#REF!+'5. Owner-Emp Comp Health'!#REF!+'6. Owner-Emp Comp Retire'!#REF!</f>
        <v>#REF!</v>
      </c>
      <c r="X108" s="194" t="e">
        <f>+'3. Owner-Emp 2020 Comp Wages'!#REF!+'5. Owner-Emp Comp Health'!#REF!+'6. Owner-Emp Comp Retire'!#REF!</f>
        <v>#REF!</v>
      </c>
      <c r="Y108" s="194" t="e">
        <f>+'3. Owner-Emp 2020 Comp Wages'!#REF!+'5. Owner-Emp Comp Health'!#REF!+'6. Owner-Emp Comp Retire'!#REF!</f>
        <v>#REF!</v>
      </c>
      <c r="Z108" s="194" t="e">
        <f>+'3. Owner-Emp 2020 Comp Wages'!#REF!+'5. Owner-Emp Comp Health'!#REF!+'6. Owner-Emp Comp Retire'!#REF!</f>
        <v>#REF!</v>
      </c>
      <c r="AA108" s="194" t="e">
        <f>+'3. Owner-Emp 2020 Comp Wages'!#REF!+'5. Owner-Emp Comp Health'!#REF!+'6. Owner-Emp Comp Retire'!#REF!</f>
        <v>#REF!</v>
      </c>
      <c r="AB108" s="194"/>
      <c r="AC108" s="187" t="e">
        <f t="shared" si="8"/>
        <v>#REF!</v>
      </c>
      <c r="AD108" s="187" t="e">
        <f t="shared" si="9"/>
        <v>#REF!</v>
      </c>
      <c r="AE108" s="194" t="e">
        <f>+'3. Owner-Emp 2020 Comp Wages'!#REF!</f>
        <v>#REF!</v>
      </c>
      <c r="AF108" s="187" t="e">
        <f t="shared" si="10"/>
        <v>#REF!</v>
      </c>
    </row>
    <row r="109" spans="1:32" x14ac:dyDescent="0.25">
      <c r="A109" s="188">
        <f t="shared" si="7"/>
        <v>99</v>
      </c>
      <c r="B109" s="191" t="e">
        <f>IF('3. Owner-Emp 2020 Comp Wages'!#REF!=0," ",'3. Owner-Emp 2020 Comp Wages'!#REF!)</f>
        <v>#REF!</v>
      </c>
      <c r="C109" s="203" t="e">
        <f>IF('3. Owner-Emp 2020 Comp Wages'!#REF!=0," ",'3. Owner-Emp 2020 Comp Wages'!#REF!)</f>
        <v>#REF!</v>
      </c>
      <c r="D109" s="194" t="e">
        <f>+'3. Owner-Emp 2020 Comp Wages'!#REF!+'5. Owner-Emp Comp Health'!#REF!+'6. Owner-Emp Comp Retire'!#REF!</f>
        <v>#REF!</v>
      </c>
      <c r="E109" s="194" t="e">
        <f>+'3. Owner-Emp 2020 Comp Wages'!#REF!+'5. Owner-Emp Comp Health'!#REF!+'6. Owner-Emp Comp Retire'!#REF!</f>
        <v>#REF!</v>
      </c>
      <c r="F109" s="194" t="e">
        <f>+'3. Owner-Emp 2020 Comp Wages'!#REF!+'5. Owner-Emp Comp Health'!#REF!+'6. Owner-Emp Comp Retire'!#REF!</f>
        <v>#REF!</v>
      </c>
      <c r="G109" s="194" t="e">
        <f>+'3. Owner-Emp 2020 Comp Wages'!#REF!+'5. Owner-Emp Comp Health'!#REF!+'6. Owner-Emp Comp Retire'!#REF!</f>
        <v>#REF!</v>
      </c>
      <c r="H109" s="194" t="e">
        <f>+'3. Owner-Emp 2020 Comp Wages'!#REF!+'5. Owner-Emp Comp Health'!#REF!+'6. Owner-Emp Comp Retire'!#REF!</f>
        <v>#REF!</v>
      </c>
      <c r="I109" s="194" t="e">
        <f>+'3. Owner-Emp 2020 Comp Wages'!#REF!+'5. Owner-Emp Comp Health'!#REF!+'6. Owner-Emp Comp Retire'!#REF!</f>
        <v>#REF!</v>
      </c>
      <c r="J109" s="194" t="e">
        <f>+'3. Owner-Emp 2020 Comp Wages'!#REF!+'5. Owner-Emp Comp Health'!#REF!+'6. Owner-Emp Comp Retire'!#REF!</f>
        <v>#REF!</v>
      </c>
      <c r="K109" s="194" t="e">
        <f>+'3. Owner-Emp 2020 Comp Wages'!#REF!+'5. Owner-Emp Comp Health'!#REF!+'6. Owner-Emp Comp Retire'!#REF!</f>
        <v>#REF!</v>
      </c>
      <c r="L109" s="194" t="e">
        <f>+'3. Owner-Emp 2020 Comp Wages'!#REF!+'5. Owner-Emp Comp Health'!#REF!+'6. Owner-Emp Comp Retire'!#REF!</f>
        <v>#REF!</v>
      </c>
      <c r="M109" s="194" t="e">
        <f>+'3. Owner-Emp 2020 Comp Wages'!#REF!+'5. Owner-Emp Comp Health'!#REF!+'6. Owner-Emp Comp Retire'!#REF!</f>
        <v>#REF!</v>
      </c>
      <c r="N109" s="194" t="e">
        <f>+'3. Owner-Emp 2020 Comp Wages'!#REF!+'5. Owner-Emp Comp Health'!#REF!+'6. Owner-Emp Comp Retire'!#REF!</f>
        <v>#REF!</v>
      </c>
      <c r="O109" s="194" t="e">
        <f>+'3. Owner-Emp 2020 Comp Wages'!#REF!+'5. Owner-Emp Comp Health'!#REF!+'6. Owner-Emp Comp Retire'!#REF!</f>
        <v>#REF!</v>
      </c>
      <c r="P109" s="194" t="e">
        <f>+'3. Owner-Emp 2020 Comp Wages'!#REF!+'5. Owner-Emp Comp Health'!#REF!+'6. Owner-Emp Comp Retire'!#REF!</f>
        <v>#REF!</v>
      </c>
      <c r="Q109" s="194" t="e">
        <f>+'3. Owner-Emp 2020 Comp Wages'!#REF!+'5. Owner-Emp Comp Health'!#REF!+'6. Owner-Emp Comp Retire'!#REF!</f>
        <v>#REF!</v>
      </c>
      <c r="R109" s="194" t="e">
        <f>+'3. Owner-Emp 2020 Comp Wages'!#REF!+'5. Owner-Emp Comp Health'!#REF!+'6. Owner-Emp Comp Retire'!#REF!</f>
        <v>#REF!</v>
      </c>
      <c r="S109" s="194" t="e">
        <f>+'3. Owner-Emp 2020 Comp Wages'!#REF!+'5. Owner-Emp Comp Health'!#REF!+'6. Owner-Emp Comp Retire'!#REF!</f>
        <v>#REF!</v>
      </c>
      <c r="T109" s="194" t="e">
        <f>+'3. Owner-Emp 2020 Comp Wages'!#REF!+'5. Owner-Emp Comp Health'!#REF!+'6. Owner-Emp Comp Retire'!#REF!</f>
        <v>#REF!</v>
      </c>
      <c r="U109" s="194" t="e">
        <f>+'3. Owner-Emp 2020 Comp Wages'!#REF!+'5. Owner-Emp Comp Health'!#REF!+'6. Owner-Emp Comp Retire'!#REF!</f>
        <v>#REF!</v>
      </c>
      <c r="V109" s="194" t="e">
        <f>+'3. Owner-Emp 2020 Comp Wages'!#REF!+'5. Owner-Emp Comp Health'!#REF!+'6. Owner-Emp Comp Retire'!#REF!</f>
        <v>#REF!</v>
      </c>
      <c r="W109" s="194" t="e">
        <f>+'3. Owner-Emp 2020 Comp Wages'!#REF!+'5. Owner-Emp Comp Health'!#REF!+'6. Owner-Emp Comp Retire'!#REF!</f>
        <v>#REF!</v>
      </c>
      <c r="X109" s="194" t="e">
        <f>+'3. Owner-Emp 2020 Comp Wages'!#REF!+'5. Owner-Emp Comp Health'!#REF!+'6. Owner-Emp Comp Retire'!#REF!</f>
        <v>#REF!</v>
      </c>
      <c r="Y109" s="194" t="e">
        <f>+'3. Owner-Emp 2020 Comp Wages'!#REF!+'5. Owner-Emp Comp Health'!#REF!+'6. Owner-Emp Comp Retire'!#REF!</f>
        <v>#REF!</v>
      </c>
      <c r="Z109" s="194" t="e">
        <f>+'3. Owner-Emp 2020 Comp Wages'!#REF!+'5. Owner-Emp Comp Health'!#REF!+'6. Owner-Emp Comp Retire'!#REF!</f>
        <v>#REF!</v>
      </c>
      <c r="AA109" s="194" t="e">
        <f>+'3. Owner-Emp 2020 Comp Wages'!#REF!+'5. Owner-Emp Comp Health'!#REF!+'6. Owner-Emp Comp Retire'!#REF!</f>
        <v>#REF!</v>
      </c>
      <c r="AB109" s="194"/>
      <c r="AC109" s="187" t="e">
        <f t="shared" si="8"/>
        <v>#REF!</v>
      </c>
      <c r="AD109" s="187" t="e">
        <f t="shared" si="9"/>
        <v>#REF!</v>
      </c>
      <c r="AE109" s="194" t="e">
        <f>+'3. Owner-Emp 2020 Comp Wages'!#REF!</f>
        <v>#REF!</v>
      </c>
      <c r="AF109" s="187" t="e">
        <f t="shared" si="10"/>
        <v>#REF!</v>
      </c>
    </row>
    <row r="110" spans="1:32" x14ac:dyDescent="0.25">
      <c r="A110" s="188">
        <f t="shared" si="7"/>
        <v>100</v>
      </c>
      <c r="B110" s="191" t="e">
        <f>IF('3. Owner-Emp 2020 Comp Wages'!#REF!=0," ",'3. Owner-Emp 2020 Comp Wages'!#REF!)</f>
        <v>#REF!</v>
      </c>
      <c r="C110" s="203" t="e">
        <f>IF('3. Owner-Emp 2020 Comp Wages'!#REF!=0," ",'3. Owner-Emp 2020 Comp Wages'!#REF!)</f>
        <v>#REF!</v>
      </c>
      <c r="D110" s="194" t="e">
        <f>+'3. Owner-Emp 2020 Comp Wages'!#REF!+'5. Owner-Emp Comp Health'!#REF!+'6. Owner-Emp Comp Retire'!#REF!</f>
        <v>#REF!</v>
      </c>
      <c r="E110" s="194" t="e">
        <f>+'3. Owner-Emp 2020 Comp Wages'!#REF!+'5. Owner-Emp Comp Health'!#REF!+'6. Owner-Emp Comp Retire'!#REF!</f>
        <v>#REF!</v>
      </c>
      <c r="F110" s="194" t="e">
        <f>+'3. Owner-Emp 2020 Comp Wages'!#REF!+'5. Owner-Emp Comp Health'!#REF!+'6. Owner-Emp Comp Retire'!#REF!</f>
        <v>#REF!</v>
      </c>
      <c r="G110" s="194" t="e">
        <f>+'3. Owner-Emp 2020 Comp Wages'!#REF!+'5. Owner-Emp Comp Health'!#REF!+'6. Owner-Emp Comp Retire'!#REF!</f>
        <v>#REF!</v>
      </c>
      <c r="H110" s="194" t="e">
        <f>+'3. Owner-Emp 2020 Comp Wages'!#REF!+'5. Owner-Emp Comp Health'!#REF!+'6. Owner-Emp Comp Retire'!#REF!</f>
        <v>#REF!</v>
      </c>
      <c r="I110" s="194" t="e">
        <f>+'3. Owner-Emp 2020 Comp Wages'!#REF!+'5. Owner-Emp Comp Health'!#REF!+'6. Owner-Emp Comp Retire'!#REF!</f>
        <v>#REF!</v>
      </c>
      <c r="J110" s="194" t="e">
        <f>+'3. Owner-Emp 2020 Comp Wages'!#REF!+'5. Owner-Emp Comp Health'!#REF!+'6. Owner-Emp Comp Retire'!#REF!</f>
        <v>#REF!</v>
      </c>
      <c r="K110" s="194" t="e">
        <f>+'3. Owner-Emp 2020 Comp Wages'!#REF!+'5. Owner-Emp Comp Health'!#REF!+'6. Owner-Emp Comp Retire'!#REF!</f>
        <v>#REF!</v>
      </c>
      <c r="L110" s="194" t="e">
        <f>+'3. Owner-Emp 2020 Comp Wages'!#REF!+'5. Owner-Emp Comp Health'!#REF!+'6. Owner-Emp Comp Retire'!#REF!</f>
        <v>#REF!</v>
      </c>
      <c r="M110" s="194" t="e">
        <f>+'3. Owner-Emp 2020 Comp Wages'!#REF!+'5. Owner-Emp Comp Health'!#REF!+'6. Owner-Emp Comp Retire'!#REF!</f>
        <v>#REF!</v>
      </c>
      <c r="N110" s="194" t="e">
        <f>+'3. Owner-Emp 2020 Comp Wages'!#REF!+'5. Owner-Emp Comp Health'!#REF!+'6. Owner-Emp Comp Retire'!#REF!</f>
        <v>#REF!</v>
      </c>
      <c r="O110" s="194" t="e">
        <f>+'3. Owner-Emp 2020 Comp Wages'!#REF!+'5. Owner-Emp Comp Health'!#REF!+'6. Owner-Emp Comp Retire'!#REF!</f>
        <v>#REF!</v>
      </c>
      <c r="P110" s="194" t="e">
        <f>+'3. Owner-Emp 2020 Comp Wages'!#REF!+'5. Owner-Emp Comp Health'!#REF!+'6. Owner-Emp Comp Retire'!#REF!</f>
        <v>#REF!</v>
      </c>
      <c r="Q110" s="194" t="e">
        <f>+'3. Owner-Emp 2020 Comp Wages'!#REF!+'5. Owner-Emp Comp Health'!#REF!+'6. Owner-Emp Comp Retire'!#REF!</f>
        <v>#REF!</v>
      </c>
      <c r="R110" s="194" t="e">
        <f>+'3. Owner-Emp 2020 Comp Wages'!#REF!+'5. Owner-Emp Comp Health'!#REF!+'6. Owner-Emp Comp Retire'!#REF!</f>
        <v>#REF!</v>
      </c>
      <c r="S110" s="194" t="e">
        <f>+'3. Owner-Emp 2020 Comp Wages'!#REF!+'5. Owner-Emp Comp Health'!#REF!+'6. Owner-Emp Comp Retire'!#REF!</f>
        <v>#REF!</v>
      </c>
      <c r="T110" s="194" t="e">
        <f>+'3. Owner-Emp 2020 Comp Wages'!#REF!+'5. Owner-Emp Comp Health'!#REF!+'6. Owner-Emp Comp Retire'!#REF!</f>
        <v>#REF!</v>
      </c>
      <c r="U110" s="194" t="e">
        <f>+'3. Owner-Emp 2020 Comp Wages'!#REF!+'5. Owner-Emp Comp Health'!#REF!+'6. Owner-Emp Comp Retire'!#REF!</f>
        <v>#REF!</v>
      </c>
      <c r="V110" s="194" t="e">
        <f>+'3. Owner-Emp 2020 Comp Wages'!#REF!+'5. Owner-Emp Comp Health'!#REF!+'6. Owner-Emp Comp Retire'!#REF!</f>
        <v>#REF!</v>
      </c>
      <c r="W110" s="194" t="e">
        <f>+'3. Owner-Emp 2020 Comp Wages'!#REF!+'5. Owner-Emp Comp Health'!#REF!+'6. Owner-Emp Comp Retire'!#REF!</f>
        <v>#REF!</v>
      </c>
      <c r="X110" s="194" t="e">
        <f>+'3. Owner-Emp 2020 Comp Wages'!#REF!+'5. Owner-Emp Comp Health'!#REF!+'6. Owner-Emp Comp Retire'!#REF!</f>
        <v>#REF!</v>
      </c>
      <c r="Y110" s="194" t="e">
        <f>+'3. Owner-Emp 2020 Comp Wages'!#REF!+'5. Owner-Emp Comp Health'!#REF!+'6. Owner-Emp Comp Retire'!#REF!</f>
        <v>#REF!</v>
      </c>
      <c r="Z110" s="194" t="e">
        <f>+'3. Owner-Emp 2020 Comp Wages'!#REF!+'5. Owner-Emp Comp Health'!#REF!+'6. Owner-Emp Comp Retire'!#REF!</f>
        <v>#REF!</v>
      </c>
      <c r="AA110" s="194" t="e">
        <f>+'3. Owner-Emp 2020 Comp Wages'!#REF!+'5. Owner-Emp Comp Health'!#REF!+'6. Owner-Emp Comp Retire'!#REF!</f>
        <v>#REF!</v>
      </c>
      <c r="AB110" s="194"/>
      <c r="AC110" s="187" t="e">
        <f t="shared" si="8"/>
        <v>#REF!</v>
      </c>
      <c r="AD110" s="187" t="e">
        <f t="shared" si="9"/>
        <v>#REF!</v>
      </c>
      <c r="AE110" s="194" t="e">
        <f>+'3. Owner-Emp 2020 Comp Wages'!#REF!</f>
        <v>#REF!</v>
      </c>
      <c r="AF110" s="187" t="e">
        <f t="shared" si="10"/>
        <v>#REF!</v>
      </c>
    </row>
    <row r="111" spans="1:32" ht="15.75" thickBot="1" x14ac:dyDescent="0.3">
      <c r="A111" s="188"/>
      <c r="B111" s="191" t="e">
        <f>IF('3. Owner-Emp 2020 Comp Wages'!#REF!=0," ",'3. Owner-Emp 2020 Comp Wages'!#REF!)</f>
        <v>#REF!</v>
      </c>
      <c r="C111" s="203" t="e">
        <f>IF('3. Owner-Emp 2020 Comp Wages'!#REF!=0," ",'3. Owner-Emp 2020 Comp Wages'!#REF!)</f>
        <v>#REF!</v>
      </c>
      <c r="D111" s="194" t="e">
        <f>+'3. Owner-Emp 2020 Comp Wages'!#REF!+'5. Owner-Emp Comp Health'!#REF!+'6. Owner-Emp Comp Retire'!#REF!</f>
        <v>#REF!</v>
      </c>
      <c r="E111" s="194" t="e">
        <f>+'3. Owner-Emp 2020 Comp Wages'!#REF!+'5. Owner-Emp Comp Health'!#REF!+'6. Owner-Emp Comp Retire'!#REF!</f>
        <v>#REF!</v>
      </c>
      <c r="F111" s="194" t="e">
        <f>+'3. Owner-Emp 2020 Comp Wages'!#REF!+'5. Owner-Emp Comp Health'!#REF!+'6. Owner-Emp Comp Retire'!#REF!</f>
        <v>#REF!</v>
      </c>
      <c r="G111" s="194" t="e">
        <f>+'3. Owner-Emp 2020 Comp Wages'!#REF!+'5. Owner-Emp Comp Health'!#REF!+'6. Owner-Emp Comp Retire'!#REF!</f>
        <v>#REF!</v>
      </c>
      <c r="H111" s="194" t="e">
        <f>+'3. Owner-Emp 2020 Comp Wages'!#REF!+'5. Owner-Emp Comp Health'!#REF!+'6. Owner-Emp Comp Retire'!#REF!</f>
        <v>#REF!</v>
      </c>
      <c r="I111" s="194" t="e">
        <f>+'3. Owner-Emp 2020 Comp Wages'!#REF!+'5. Owner-Emp Comp Health'!#REF!+'6. Owner-Emp Comp Retire'!#REF!</f>
        <v>#REF!</v>
      </c>
      <c r="J111" s="194" t="e">
        <f>+'3. Owner-Emp 2020 Comp Wages'!#REF!+'5. Owner-Emp Comp Health'!#REF!+'6. Owner-Emp Comp Retire'!#REF!</f>
        <v>#REF!</v>
      </c>
      <c r="K111" s="194" t="e">
        <f>+'3. Owner-Emp 2020 Comp Wages'!#REF!+'5. Owner-Emp Comp Health'!#REF!+'6. Owner-Emp Comp Retire'!#REF!</f>
        <v>#REF!</v>
      </c>
      <c r="L111" s="194" t="e">
        <f>+'3. Owner-Emp 2020 Comp Wages'!#REF!+'5. Owner-Emp Comp Health'!#REF!+'6. Owner-Emp Comp Retire'!#REF!</f>
        <v>#REF!</v>
      </c>
      <c r="M111" s="194" t="e">
        <f>+'3. Owner-Emp 2020 Comp Wages'!#REF!+'5. Owner-Emp Comp Health'!#REF!+'6. Owner-Emp Comp Retire'!#REF!</f>
        <v>#REF!</v>
      </c>
      <c r="N111" s="194" t="e">
        <f>+'3. Owner-Emp 2020 Comp Wages'!#REF!+'5. Owner-Emp Comp Health'!#REF!+'6. Owner-Emp Comp Retire'!#REF!</f>
        <v>#REF!</v>
      </c>
      <c r="O111" s="194" t="e">
        <f>+'3. Owner-Emp 2020 Comp Wages'!#REF!+'5. Owner-Emp Comp Health'!#REF!+'6. Owner-Emp Comp Retire'!#REF!</f>
        <v>#REF!</v>
      </c>
      <c r="P111" s="194" t="e">
        <f>+'3. Owner-Emp 2020 Comp Wages'!#REF!+'5. Owner-Emp Comp Health'!#REF!+'6. Owner-Emp Comp Retire'!#REF!</f>
        <v>#REF!</v>
      </c>
      <c r="Q111" s="194" t="e">
        <f>+'3. Owner-Emp 2020 Comp Wages'!#REF!+'5. Owner-Emp Comp Health'!#REF!+'6. Owner-Emp Comp Retire'!#REF!</f>
        <v>#REF!</v>
      </c>
      <c r="R111" s="194" t="e">
        <f>+'3. Owner-Emp 2020 Comp Wages'!#REF!+'5. Owner-Emp Comp Health'!#REF!+'6. Owner-Emp Comp Retire'!#REF!</f>
        <v>#REF!</v>
      </c>
      <c r="S111" s="194" t="e">
        <f>+'3. Owner-Emp 2020 Comp Wages'!#REF!+'5. Owner-Emp Comp Health'!#REF!+'6. Owner-Emp Comp Retire'!#REF!</f>
        <v>#REF!</v>
      </c>
      <c r="T111" s="194" t="e">
        <f>+'3. Owner-Emp 2020 Comp Wages'!#REF!+'5. Owner-Emp Comp Health'!#REF!+'6. Owner-Emp Comp Retire'!#REF!</f>
        <v>#REF!</v>
      </c>
      <c r="U111" s="194" t="e">
        <f>+'3. Owner-Emp 2020 Comp Wages'!#REF!+'5. Owner-Emp Comp Health'!#REF!+'6. Owner-Emp Comp Retire'!#REF!</f>
        <v>#REF!</v>
      </c>
      <c r="V111" s="194" t="e">
        <f>+'3. Owner-Emp 2020 Comp Wages'!#REF!+'5. Owner-Emp Comp Health'!#REF!+'6. Owner-Emp Comp Retire'!#REF!</f>
        <v>#REF!</v>
      </c>
      <c r="W111" s="194" t="e">
        <f>+'3. Owner-Emp 2020 Comp Wages'!#REF!+'5. Owner-Emp Comp Health'!#REF!+'6. Owner-Emp Comp Retire'!#REF!</f>
        <v>#REF!</v>
      </c>
      <c r="X111" s="194" t="e">
        <f>+'3. Owner-Emp 2020 Comp Wages'!#REF!+'5. Owner-Emp Comp Health'!#REF!+'6. Owner-Emp Comp Retire'!#REF!</f>
        <v>#REF!</v>
      </c>
      <c r="Y111" s="194" t="e">
        <f>+'3. Owner-Emp 2020 Comp Wages'!#REF!+'5. Owner-Emp Comp Health'!#REF!+'6. Owner-Emp Comp Retire'!#REF!</f>
        <v>#REF!</v>
      </c>
      <c r="Z111" s="194" t="e">
        <f>+'3. Owner-Emp 2020 Comp Wages'!#REF!+'5. Owner-Emp Comp Health'!#REF!+'6. Owner-Emp Comp Retire'!#REF!</f>
        <v>#REF!</v>
      </c>
      <c r="AA111" s="194" t="e">
        <f>+'3. Owner-Emp 2020 Comp Wages'!#REF!+'5. Owner-Emp Comp Health'!#REF!+'6. Owner-Emp Comp Retire'!#REF!</f>
        <v>#REF!</v>
      </c>
      <c r="AB111" s="194"/>
      <c r="AC111" s="187" t="e">
        <f t="shared" si="8"/>
        <v>#REF!</v>
      </c>
      <c r="AD111" s="187" t="e">
        <f t="shared" si="9"/>
        <v>#REF!</v>
      </c>
      <c r="AE111" s="194" t="e">
        <f>+'3. Owner-Emp 2020 Comp Wages'!#REF!</f>
        <v>#REF!</v>
      </c>
      <c r="AF111" s="187" t="e">
        <f t="shared" si="10"/>
        <v>#REF!</v>
      </c>
    </row>
    <row r="112" spans="1:32" ht="15.75" thickBot="1" x14ac:dyDescent="0.3">
      <c r="B112" s="149"/>
      <c r="D112" s="200" t="e">
        <f>SUM(D11:D111)</f>
        <v>#REF!</v>
      </c>
      <c r="E112" s="200" t="e">
        <f t="shared" ref="E112:AD112" si="11">SUM(E11:E111)</f>
        <v>#REF!</v>
      </c>
      <c r="F112" s="200" t="e">
        <f t="shared" si="11"/>
        <v>#REF!</v>
      </c>
      <c r="G112" s="200" t="e">
        <f t="shared" si="11"/>
        <v>#REF!</v>
      </c>
      <c r="H112" s="200" t="e">
        <f t="shared" si="11"/>
        <v>#REF!</v>
      </c>
      <c r="I112" s="200" t="e">
        <f t="shared" si="11"/>
        <v>#REF!</v>
      </c>
      <c r="J112" s="200" t="e">
        <f t="shared" si="11"/>
        <v>#REF!</v>
      </c>
      <c r="K112" s="200" t="e">
        <f t="shared" si="11"/>
        <v>#REF!</v>
      </c>
      <c r="L112" s="200" t="e">
        <f t="shared" si="11"/>
        <v>#REF!</v>
      </c>
      <c r="M112" s="200" t="e">
        <f t="shared" si="11"/>
        <v>#REF!</v>
      </c>
      <c r="N112" s="200" t="e">
        <f t="shared" si="11"/>
        <v>#REF!</v>
      </c>
      <c r="O112" s="200" t="e">
        <f t="shared" si="11"/>
        <v>#REF!</v>
      </c>
      <c r="P112" s="200" t="e">
        <f t="shared" si="11"/>
        <v>#REF!</v>
      </c>
      <c r="Q112" s="200" t="e">
        <f t="shared" si="11"/>
        <v>#REF!</v>
      </c>
      <c r="R112" s="200" t="e">
        <f t="shared" si="11"/>
        <v>#REF!</v>
      </c>
      <c r="S112" s="200" t="e">
        <f t="shared" si="11"/>
        <v>#REF!</v>
      </c>
      <c r="T112" s="200" t="e">
        <f t="shared" si="11"/>
        <v>#REF!</v>
      </c>
      <c r="U112" s="200" t="e">
        <f t="shared" si="11"/>
        <v>#REF!</v>
      </c>
      <c r="V112" s="200" t="e">
        <f t="shared" si="11"/>
        <v>#REF!</v>
      </c>
      <c r="W112" s="200" t="e">
        <f t="shared" si="11"/>
        <v>#REF!</v>
      </c>
      <c r="X112" s="200" t="e">
        <f t="shared" si="11"/>
        <v>#REF!</v>
      </c>
      <c r="Y112" s="200" t="e">
        <f t="shared" si="11"/>
        <v>#REF!</v>
      </c>
      <c r="Z112" s="200" t="e">
        <f t="shared" si="11"/>
        <v>#REF!</v>
      </c>
      <c r="AA112" s="200" t="e">
        <f t="shared" si="11"/>
        <v>#REF!</v>
      </c>
      <c r="AB112" s="200">
        <f t="shared" si="11"/>
        <v>0</v>
      </c>
      <c r="AC112" s="200" t="e">
        <f t="shared" si="11"/>
        <v>#REF!</v>
      </c>
      <c r="AD112" s="200" t="e">
        <f t="shared" si="11"/>
        <v>#REF!</v>
      </c>
      <c r="AE112" s="201" t="e">
        <f>SUM(AE11:AE111)</f>
        <v>#REF!</v>
      </c>
      <c r="AF112" s="195" t="e">
        <f>SUM(AF11:AF111)</f>
        <v>#REF!</v>
      </c>
    </row>
    <row r="113" spans="2:37" ht="15.75" thickTop="1" x14ac:dyDescent="0.25">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F113" s="146" t="s">
        <v>307</v>
      </c>
      <c r="AI113" s="150"/>
      <c r="AJ113" s="150"/>
      <c r="AK113" s="150"/>
    </row>
    <row r="114" spans="2:37" x14ac:dyDescent="0.25">
      <c r="B114" s="161"/>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F114" s="150"/>
      <c r="AI114" s="150"/>
      <c r="AJ114" s="150"/>
      <c r="AK114" s="150"/>
    </row>
    <row r="115" spans="2:37" x14ac:dyDescent="0.25">
      <c r="AI115" s="150"/>
      <c r="AJ115" s="150"/>
      <c r="AK115" s="150"/>
    </row>
    <row r="116" spans="2:37" x14ac:dyDescent="0.25">
      <c r="AI116" s="150"/>
      <c r="AJ116" s="150"/>
      <c r="AK116" s="150"/>
    </row>
    <row r="117" spans="2:37" x14ac:dyDescent="0.25">
      <c r="AI117" s="150"/>
      <c r="AJ117" s="150"/>
      <c r="AK117" s="150"/>
    </row>
    <row r="118" spans="2:37" x14ac:dyDescent="0.25">
      <c r="AI118" s="150"/>
      <c r="AJ118" s="150"/>
      <c r="AK118" s="150"/>
    </row>
    <row r="119" spans="2:37" x14ac:dyDescent="0.25">
      <c r="AI119" s="150"/>
      <c r="AJ119" s="150"/>
      <c r="AK119" s="150"/>
    </row>
    <row r="120" spans="2:37" x14ac:dyDescent="0.25">
      <c r="AI120" s="150"/>
      <c r="AJ120" s="150"/>
      <c r="AK120" s="150"/>
    </row>
  </sheetData>
  <protectedRanges>
    <protectedRange sqref="D10:K10 AB10:AC10" name="Range1"/>
    <protectedRange sqref="AD9 D8:K9 AB8:AB9" name="Range1_2"/>
    <protectedRange sqref="L8:AA8 L10:AA10" name="Range1_5_1_1"/>
  </protectedRanges>
  <mergeCells count="3">
    <mergeCell ref="A1:I1"/>
    <mergeCell ref="A2:I2"/>
    <mergeCell ref="A4:I4"/>
  </mergeCells>
  <phoneticPr fontId="13" type="noConversion"/>
  <pageMargins left="0.7" right="0.7" top="0.75" bottom="0.75" header="0.3" footer="0.3"/>
  <pageSetup scale="72" fitToWidth="3" fitToHeight="34" pageOrder="overThenDown" orientation="portrait"/>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D1012"/>
  <sheetViews>
    <sheetView workbookViewId="0">
      <selection sqref="A1:D1"/>
    </sheetView>
  </sheetViews>
  <sheetFormatPr defaultColWidth="8.85546875" defaultRowHeight="15" x14ac:dyDescent="0.25"/>
  <cols>
    <col min="1" max="1" width="8.85546875" style="302"/>
    <col min="2" max="2" width="34.28515625" style="302" customWidth="1"/>
    <col min="3" max="3" width="11.85546875" style="302" customWidth="1"/>
    <col min="4" max="4" width="21.7109375" style="302" customWidth="1"/>
    <col min="5" max="16384" width="8.85546875" style="235"/>
  </cols>
  <sheetData>
    <row r="1" spans="1:4" x14ac:dyDescent="0.25">
      <c r="A1" s="835" t="s">
        <v>323</v>
      </c>
      <c r="B1" s="835"/>
      <c r="C1" s="835"/>
      <c r="D1" s="835"/>
    </row>
    <row r="2" spans="1:4" x14ac:dyDescent="0.25">
      <c r="A2" s="835" t="s">
        <v>324</v>
      </c>
      <c r="B2" s="835"/>
      <c r="C2" s="835"/>
      <c r="D2" s="835"/>
    </row>
    <row r="3" spans="1:4" x14ac:dyDescent="0.25">
      <c r="A3" s="245"/>
      <c r="B3" s="245"/>
      <c r="C3" s="245"/>
      <c r="D3" s="245"/>
    </row>
    <row r="4" spans="1:4" x14ac:dyDescent="0.25">
      <c r="A4" s="835" t="s">
        <v>311</v>
      </c>
      <c r="B4" s="835"/>
      <c r="C4" s="835"/>
      <c r="D4" s="835"/>
    </row>
    <row r="5" spans="1:4" x14ac:dyDescent="0.25">
      <c r="A5" s="245"/>
      <c r="C5" s="245"/>
      <c r="D5" s="245"/>
    </row>
    <row r="6" spans="1:4" x14ac:dyDescent="0.25">
      <c r="A6" s="305" t="s">
        <v>312</v>
      </c>
    </row>
    <row r="8" spans="1:4" ht="15.75" thickBot="1" x14ac:dyDescent="0.3">
      <c r="A8" s="247"/>
      <c r="B8" s="247" t="s">
        <v>26</v>
      </c>
      <c r="C8" s="247"/>
      <c r="D8" s="481" t="str">
        <f>+'15. Chosen Referenced Period'!G10</f>
        <v>Chosen period(s) hours missing</v>
      </c>
    </row>
    <row r="9" spans="1:4" s="240" customFormat="1" ht="88.35" customHeight="1" x14ac:dyDescent="0.25">
      <c r="A9" s="482"/>
      <c r="B9" s="307" t="s">
        <v>119</v>
      </c>
      <c r="C9" s="307" t="s">
        <v>120</v>
      </c>
      <c r="D9" s="483" t="str">
        <f>IF('15. Chosen Referenced Period'!$C$1015='15. Chosen Referenced Period'!$D$1021,'15. Chosen Referenced Period'!E11,IF('15. Chosen Referenced Period'!$C$1015='15. Chosen Referenced Period'!$D$1022,'15. Chosen Referenced Period'!H11,IF('15. Chosen Referenced Period'!$C$1015='15. Chosen Referenced Period'!$D$1023,'15. Chosen Referenced Period'!K11,0)))</f>
        <v>Average FTE From February 15, 2019 to June 30, 2019</v>
      </c>
    </row>
    <row r="10" spans="1:4" x14ac:dyDescent="0.25">
      <c r="A10" s="309">
        <v>1</v>
      </c>
      <c r="B10" s="312" t="str">
        <f>IF(+'15. Chosen Referenced Period'!B12=0," ",+'15. Chosen Referenced Period'!B12)</f>
        <v xml:space="preserve"> </v>
      </c>
      <c r="C10" s="442" t="str">
        <f>IF(+'15. Chosen Referenced Period'!C12=0," ",+'15. Chosen Referenced Period'!C12)</f>
        <v xml:space="preserve"> </v>
      </c>
      <c r="D10" s="478">
        <f>IF('15. Chosen Referenced Period'!$C$1015='15. Chosen Referenced Period'!$D$1021,'15. Chosen Referenced Period'!E12,IF('15. Chosen Referenced Period'!$C$1015='15. Chosen Referenced Period'!$D$1022,'15. Chosen Referenced Period'!H12,IF('15. Chosen Referenced Period'!$C$1015='15. Chosen Referenced Period'!$D$1023,'15. Chosen Referenced Period'!K12,0)))</f>
        <v>0</v>
      </c>
    </row>
    <row r="11" spans="1:4" x14ac:dyDescent="0.25">
      <c r="A11" s="309">
        <f>+A10+1</f>
        <v>2</v>
      </c>
      <c r="B11" s="312" t="str">
        <f>IF(+'15. Chosen Referenced Period'!B13=0," ",+'15. Chosen Referenced Period'!B13)</f>
        <v xml:space="preserve"> </v>
      </c>
      <c r="C11" s="442" t="str">
        <f>IF(+'15. Chosen Referenced Period'!C13=0," ",+'15. Chosen Referenced Period'!C13)</f>
        <v xml:space="preserve"> </v>
      </c>
      <c r="D11" s="478">
        <f>IF('15. Chosen Referenced Period'!$C$1015='15. Chosen Referenced Period'!$D$1021,'15. Chosen Referenced Period'!E13,IF('15. Chosen Referenced Period'!$C$1015='15. Chosen Referenced Period'!$D$1022,'15. Chosen Referenced Period'!H13,IF('15. Chosen Referenced Period'!$C$1015='15. Chosen Referenced Period'!$D$1023,'15. Chosen Referenced Period'!K13,0)))</f>
        <v>0</v>
      </c>
    </row>
    <row r="12" spans="1:4" x14ac:dyDescent="0.25">
      <c r="A12" s="309">
        <f t="shared" ref="A12:A75" si="0">+A11+1</f>
        <v>3</v>
      </c>
      <c r="B12" s="312" t="str">
        <f>IF(+'15. Chosen Referenced Period'!B14=0," ",+'15. Chosen Referenced Period'!B14)</f>
        <v xml:space="preserve"> </v>
      </c>
      <c r="C12" s="442" t="str">
        <f>IF(+'15. Chosen Referenced Period'!C14=0," ",+'15. Chosen Referenced Period'!C14)</f>
        <v xml:space="preserve"> </v>
      </c>
      <c r="D12" s="478">
        <f>IF('15. Chosen Referenced Period'!$C$1015='15. Chosen Referenced Period'!$D$1021,'15. Chosen Referenced Period'!E14,IF('15. Chosen Referenced Period'!$C$1015='15. Chosen Referenced Period'!$D$1022,'15. Chosen Referenced Period'!H14,IF('15. Chosen Referenced Period'!$C$1015='15. Chosen Referenced Period'!$D$1023,'15. Chosen Referenced Period'!K14,0)))</f>
        <v>0</v>
      </c>
    </row>
    <row r="13" spans="1:4" x14ac:dyDescent="0.25">
      <c r="A13" s="309">
        <f t="shared" si="0"/>
        <v>4</v>
      </c>
      <c r="B13" s="312" t="str">
        <f>IF(+'15. Chosen Referenced Period'!B15=0," ",+'15. Chosen Referenced Period'!B15)</f>
        <v xml:space="preserve"> </v>
      </c>
      <c r="C13" s="442" t="str">
        <f>IF(+'15. Chosen Referenced Period'!C15=0," ",+'15. Chosen Referenced Period'!C15)</f>
        <v xml:space="preserve"> </v>
      </c>
      <c r="D13" s="478">
        <f>IF('15. Chosen Referenced Period'!$C$1015='15. Chosen Referenced Period'!$D$1021,'15. Chosen Referenced Period'!E15,IF('15. Chosen Referenced Period'!$C$1015='15. Chosen Referenced Period'!$D$1022,'15. Chosen Referenced Period'!H15,IF('15. Chosen Referenced Period'!$C$1015='15. Chosen Referenced Period'!$D$1023,'15. Chosen Referenced Period'!K15,0)))</f>
        <v>0</v>
      </c>
    </row>
    <row r="14" spans="1:4" x14ac:dyDescent="0.25">
      <c r="A14" s="309">
        <f t="shared" si="0"/>
        <v>5</v>
      </c>
      <c r="B14" s="312" t="str">
        <f>IF(+'15. Chosen Referenced Period'!B16=0," ",+'15. Chosen Referenced Period'!B16)</f>
        <v xml:space="preserve"> </v>
      </c>
      <c r="C14" s="442" t="str">
        <f>IF(+'15. Chosen Referenced Period'!C16=0," ",+'15. Chosen Referenced Period'!C16)</f>
        <v xml:space="preserve"> </v>
      </c>
      <c r="D14" s="478">
        <f>IF('15. Chosen Referenced Period'!$C$1015='15. Chosen Referenced Period'!$D$1021,'15. Chosen Referenced Period'!E16,IF('15. Chosen Referenced Period'!$C$1015='15. Chosen Referenced Period'!$D$1022,'15. Chosen Referenced Period'!H16,IF('15. Chosen Referenced Period'!$C$1015='15. Chosen Referenced Period'!$D$1023,'15. Chosen Referenced Period'!K16,0)))</f>
        <v>0</v>
      </c>
    </row>
    <row r="15" spans="1:4" x14ac:dyDescent="0.25">
      <c r="A15" s="309">
        <f t="shared" si="0"/>
        <v>6</v>
      </c>
      <c r="B15" s="312" t="str">
        <f>IF(+'15. Chosen Referenced Period'!B17=0," ",+'15. Chosen Referenced Period'!B17)</f>
        <v xml:space="preserve"> </v>
      </c>
      <c r="C15" s="442" t="str">
        <f>IF(+'15. Chosen Referenced Period'!C17=0," ",+'15. Chosen Referenced Period'!C17)</f>
        <v xml:space="preserve"> </v>
      </c>
      <c r="D15" s="478">
        <f>IF('15. Chosen Referenced Period'!$C$1015='15. Chosen Referenced Period'!$D$1021,'15. Chosen Referenced Period'!E17,IF('15. Chosen Referenced Period'!$C$1015='15. Chosen Referenced Period'!$D$1022,'15. Chosen Referenced Period'!H17,IF('15. Chosen Referenced Period'!$C$1015='15. Chosen Referenced Period'!$D$1023,'15. Chosen Referenced Period'!K17,0)))</f>
        <v>0</v>
      </c>
    </row>
    <row r="16" spans="1:4" x14ac:dyDescent="0.25">
      <c r="A16" s="309">
        <f t="shared" si="0"/>
        <v>7</v>
      </c>
      <c r="B16" s="312" t="str">
        <f>IF(+'15. Chosen Referenced Period'!B18=0," ",+'15. Chosen Referenced Period'!B18)</f>
        <v xml:space="preserve"> </v>
      </c>
      <c r="C16" s="442" t="str">
        <f>IF(+'15. Chosen Referenced Period'!C18=0," ",+'15. Chosen Referenced Period'!C18)</f>
        <v xml:space="preserve"> </v>
      </c>
      <c r="D16" s="478">
        <f>IF('15. Chosen Referenced Period'!$C$1015='15. Chosen Referenced Period'!$D$1021,'15. Chosen Referenced Period'!E18,IF('15. Chosen Referenced Period'!$C$1015='15. Chosen Referenced Period'!$D$1022,'15. Chosen Referenced Period'!H18,IF('15. Chosen Referenced Period'!$C$1015='15. Chosen Referenced Period'!$D$1023,'15. Chosen Referenced Period'!K18,0)))</f>
        <v>0</v>
      </c>
    </row>
    <row r="17" spans="1:4" x14ac:dyDescent="0.25">
      <c r="A17" s="309">
        <f t="shared" si="0"/>
        <v>8</v>
      </c>
      <c r="B17" s="312" t="str">
        <f>IF(+'15. Chosen Referenced Period'!B19=0," ",+'15. Chosen Referenced Period'!B19)</f>
        <v xml:space="preserve"> </v>
      </c>
      <c r="C17" s="442" t="str">
        <f>IF(+'15. Chosen Referenced Period'!C19=0," ",+'15. Chosen Referenced Period'!C19)</f>
        <v xml:space="preserve"> </v>
      </c>
      <c r="D17" s="478">
        <f>IF('15. Chosen Referenced Period'!$C$1015='15. Chosen Referenced Period'!$D$1021,'15. Chosen Referenced Period'!E19,IF('15. Chosen Referenced Period'!$C$1015='15. Chosen Referenced Period'!$D$1022,'15. Chosen Referenced Period'!H19,IF('15. Chosen Referenced Period'!$C$1015='15. Chosen Referenced Period'!$D$1023,'15. Chosen Referenced Period'!K19,0)))</f>
        <v>0</v>
      </c>
    </row>
    <row r="18" spans="1:4" x14ac:dyDescent="0.25">
      <c r="A18" s="309">
        <f t="shared" si="0"/>
        <v>9</v>
      </c>
      <c r="B18" s="312" t="str">
        <f>IF(+'15. Chosen Referenced Period'!B20=0," ",+'15. Chosen Referenced Period'!B20)</f>
        <v xml:space="preserve"> </v>
      </c>
      <c r="C18" s="442" t="str">
        <f>IF(+'15. Chosen Referenced Period'!C20=0," ",+'15. Chosen Referenced Period'!C20)</f>
        <v xml:space="preserve"> </v>
      </c>
      <c r="D18" s="478">
        <f>IF('15. Chosen Referenced Period'!$C$1015='15. Chosen Referenced Period'!$D$1021,'15. Chosen Referenced Period'!E20,IF('15. Chosen Referenced Period'!$C$1015='15. Chosen Referenced Period'!$D$1022,'15. Chosen Referenced Period'!H20,IF('15. Chosen Referenced Period'!$C$1015='15. Chosen Referenced Period'!$D$1023,'15. Chosen Referenced Period'!K20,0)))</f>
        <v>0</v>
      </c>
    </row>
    <row r="19" spans="1:4" x14ac:dyDescent="0.25">
      <c r="A19" s="309">
        <f t="shared" si="0"/>
        <v>10</v>
      </c>
      <c r="B19" s="312" t="str">
        <f>IF(+'15. Chosen Referenced Period'!B21=0," ",+'15. Chosen Referenced Period'!B21)</f>
        <v xml:space="preserve"> </v>
      </c>
      <c r="C19" s="442" t="str">
        <f>IF(+'15. Chosen Referenced Period'!C21=0," ",+'15. Chosen Referenced Period'!C21)</f>
        <v xml:space="preserve"> </v>
      </c>
      <c r="D19" s="478">
        <f>IF('15. Chosen Referenced Period'!$C$1015='15. Chosen Referenced Period'!$D$1021,'15. Chosen Referenced Period'!E21,IF('15. Chosen Referenced Period'!$C$1015='15. Chosen Referenced Period'!$D$1022,'15. Chosen Referenced Period'!H21,IF('15. Chosen Referenced Period'!$C$1015='15. Chosen Referenced Period'!$D$1023,'15. Chosen Referenced Period'!K21,0)))</f>
        <v>0</v>
      </c>
    </row>
    <row r="20" spans="1:4" x14ac:dyDescent="0.25">
      <c r="A20" s="309">
        <f t="shared" si="0"/>
        <v>11</v>
      </c>
      <c r="B20" s="312" t="str">
        <f>IF(+'15. Chosen Referenced Period'!B22=0," ",+'15. Chosen Referenced Period'!B22)</f>
        <v xml:space="preserve"> </v>
      </c>
      <c r="C20" s="442" t="str">
        <f>IF(+'15. Chosen Referenced Period'!C22=0," ",+'15. Chosen Referenced Period'!C22)</f>
        <v xml:space="preserve"> </v>
      </c>
      <c r="D20" s="478">
        <f>IF('15. Chosen Referenced Period'!$C$1015='15. Chosen Referenced Period'!$D$1021,'15. Chosen Referenced Period'!E22,IF('15. Chosen Referenced Period'!$C$1015='15. Chosen Referenced Period'!$D$1022,'15. Chosen Referenced Period'!H22,IF('15. Chosen Referenced Period'!$C$1015='15. Chosen Referenced Period'!$D$1023,'15. Chosen Referenced Period'!K22,0)))</f>
        <v>0</v>
      </c>
    </row>
    <row r="21" spans="1:4" x14ac:dyDescent="0.25">
      <c r="A21" s="309">
        <f t="shared" si="0"/>
        <v>12</v>
      </c>
      <c r="B21" s="312" t="str">
        <f>IF(+'15. Chosen Referenced Period'!B23=0," ",+'15. Chosen Referenced Period'!B23)</f>
        <v xml:space="preserve"> </v>
      </c>
      <c r="C21" s="442" t="str">
        <f>IF(+'15. Chosen Referenced Period'!C23=0," ",+'15. Chosen Referenced Period'!C23)</f>
        <v xml:space="preserve"> </v>
      </c>
      <c r="D21" s="478">
        <f>IF('15. Chosen Referenced Period'!$C$1015='15. Chosen Referenced Period'!$D$1021,'15. Chosen Referenced Period'!E23,IF('15. Chosen Referenced Period'!$C$1015='15. Chosen Referenced Period'!$D$1022,'15. Chosen Referenced Period'!H23,IF('15. Chosen Referenced Period'!$C$1015='15. Chosen Referenced Period'!$D$1023,'15. Chosen Referenced Period'!K23,0)))</f>
        <v>0</v>
      </c>
    </row>
    <row r="22" spans="1:4" x14ac:dyDescent="0.25">
      <c r="A22" s="309">
        <f t="shared" si="0"/>
        <v>13</v>
      </c>
      <c r="B22" s="312" t="str">
        <f>IF(+'15. Chosen Referenced Period'!B24=0," ",+'15. Chosen Referenced Period'!B24)</f>
        <v xml:space="preserve"> </v>
      </c>
      <c r="C22" s="442" t="str">
        <f>IF(+'15. Chosen Referenced Period'!C24=0," ",+'15. Chosen Referenced Period'!C24)</f>
        <v xml:space="preserve"> </v>
      </c>
      <c r="D22" s="478">
        <f>IF('15. Chosen Referenced Period'!$C$1015='15. Chosen Referenced Period'!$D$1021,'15. Chosen Referenced Period'!E24,IF('15. Chosen Referenced Period'!$C$1015='15. Chosen Referenced Period'!$D$1022,'15. Chosen Referenced Period'!H24,IF('15. Chosen Referenced Period'!$C$1015='15. Chosen Referenced Period'!$D$1023,'15. Chosen Referenced Period'!K24,0)))</f>
        <v>0</v>
      </c>
    </row>
    <row r="23" spans="1:4" x14ac:dyDescent="0.25">
      <c r="A23" s="309">
        <f t="shared" si="0"/>
        <v>14</v>
      </c>
      <c r="B23" s="312" t="str">
        <f>IF(+'15. Chosen Referenced Period'!B25=0," ",+'15. Chosen Referenced Period'!B25)</f>
        <v xml:space="preserve"> </v>
      </c>
      <c r="C23" s="442" t="str">
        <f>IF(+'15. Chosen Referenced Period'!C25=0," ",+'15. Chosen Referenced Period'!C25)</f>
        <v xml:space="preserve"> </v>
      </c>
      <c r="D23" s="478">
        <f>IF('15. Chosen Referenced Period'!$C$1015='15. Chosen Referenced Period'!$D$1021,'15. Chosen Referenced Period'!E25,IF('15. Chosen Referenced Period'!$C$1015='15. Chosen Referenced Period'!$D$1022,'15. Chosen Referenced Period'!H25,IF('15. Chosen Referenced Period'!$C$1015='15. Chosen Referenced Period'!$D$1023,'15. Chosen Referenced Period'!K25,0)))</f>
        <v>0</v>
      </c>
    </row>
    <row r="24" spans="1:4" x14ac:dyDescent="0.25">
      <c r="A24" s="309">
        <f t="shared" si="0"/>
        <v>15</v>
      </c>
      <c r="B24" s="312" t="str">
        <f>IF(+'15. Chosen Referenced Period'!B26=0," ",+'15. Chosen Referenced Period'!B26)</f>
        <v xml:space="preserve"> </v>
      </c>
      <c r="C24" s="442" t="str">
        <f>IF(+'15. Chosen Referenced Period'!C26=0," ",+'15. Chosen Referenced Period'!C26)</f>
        <v xml:space="preserve"> </v>
      </c>
      <c r="D24" s="478">
        <f>IF('15. Chosen Referenced Period'!$C$1015='15. Chosen Referenced Period'!$D$1021,'15. Chosen Referenced Period'!E26,IF('15. Chosen Referenced Period'!$C$1015='15. Chosen Referenced Period'!$D$1022,'15. Chosen Referenced Period'!H26,IF('15. Chosen Referenced Period'!$C$1015='15. Chosen Referenced Period'!$D$1023,'15. Chosen Referenced Period'!K26,0)))</f>
        <v>0</v>
      </c>
    </row>
    <row r="25" spans="1:4" x14ac:dyDescent="0.25">
      <c r="A25" s="309">
        <f t="shared" si="0"/>
        <v>16</v>
      </c>
      <c r="B25" s="312" t="str">
        <f>IF(+'15. Chosen Referenced Period'!B27=0," ",+'15. Chosen Referenced Period'!B27)</f>
        <v xml:space="preserve"> </v>
      </c>
      <c r="C25" s="442" t="str">
        <f>IF(+'15. Chosen Referenced Period'!C27=0," ",+'15. Chosen Referenced Period'!C27)</f>
        <v xml:space="preserve"> </v>
      </c>
      <c r="D25" s="478">
        <f>IF('15. Chosen Referenced Period'!$C$1015='15. Chosen Referenced Period'!$D$1021,'15. Chosen Referenced Period'!E27,IF('15. Chosen Referenced Period'!$C$1015='15. Chosen Referenced Period'!$D$1022,'15. Chosen Referenced Period'!H27,IF('15. Chosen Referenced Period'!$C$1015='15. Chosen Referenced Period'!$D$1023,'15. Chosen Referenced Period'!K27,0)))</f>
        <v>0</v>
      </c>
    </row>
    <row r="26" spans="1:4" x14ac:dyDescent="0.25">
      <c r="A26" s="309">
        <f t="shared" si="0"/>
        <v>17</v>
      </c>
      <c r="B26" s="312" t="str">
        <f>IF(+'15. Chosen Referenced Period'!B28=0," ",+'15. Chosen Referenced Period'!B28)</f>
        <v xml:space="preserve"> </v>
      </c>
      <c r="C26" s="442" t="str">
        <f>IF(+'15. Chosen Referenced Period'!C28=0," ",+'15. Chosen Referenced Period'!C28)</f>
        <v xml:space="preserve"> </v>
      </c>
      <c r="D26" s="478">
        <f>IF('15. Chosen Referenced Period'!$C$1015='15. Chosen Referenced Period'!$D$1021,'15. Chosen Referenced Period'!E28,IF('15. Chosen Referenced Period'!$C$1015='15. Chosen Referenced Period'!$D$1022,'15. Chosen Referenced Period'!H28,IF('15. Chosen Referenced Period'!$C$1015='15. Chosen Referenced Period'!$D$1023,'15. Chosen Referenced Period'!K28,0)))</f>
        <v>0</v>
      </c>
    </row>
    <row r="27" spans="1:4" x14ac:dyDescent="0.25">
      <c r="A27" s="309">
        <f t="shared" si="0"/>
        <v>18</v>
      </c>
      <c r="B27" s="312" t="str">
        <f>IF(+'15. Chosen Referenced Period'!B29=0," ",+'15. Chosen Referenced Period'!B29)</f>
        <v xml:space="preserve"> </v>
      </c>
      <c r="C27" s="442" t="str">
        <f>IF(+'15. Chosen Referenced Period'!C29=0," ",+'15. Chosen Referenced Period'!C29)</f>
        <v xml:space="preserve"> </v>
      </c>
      <c r="D27" s="478">
        <f>IF('15. Chosen Referenced Period'!$C$1015='15. Chosen Referenced Period'!$D$1021,'15. Chosen Referenced Period'!E29,IF('15. Chosen Referenced Period'!$C$1015='15. Chosen Referenced Period'!$D$1022,'15. Chosen Referenced Period'!H29,IF('15. Chosen Referenced Period'!$C$1015='15. Chosen Referenced Period'!$D$1023,'15. Chosen Referenced Period'!K29,0)))</f>
        <v>0</v>
      </c>
    </row>
    <row r="28" spans="1:4" x14ac:dyDescent="0.25">
      <c r="A28" s="309">
        <f t="shared" si="0"/>
        <v>19</v>
      </c>
      <c r="B28" s="312" t="str">
        <f>IF(+'15. Chosen Referenced Period'!B30=0," ",+'15. Chosen Referenced Period'!B30)</f>
        <v xml:space="preserve"> </v>
      </c>
      <c r="C28" s="442" t="str">
        <f>IF(+'15. Chosen Referenced Period'!C30=0," ",+'15. Chosen Referenced Period'!C30)</f>
        <v xml:space="preserve"> </v>
      </c>
      <c r="D28" s="478">
        <f>IF('15. Chosen Referenced Period'!$C$1015='15. Chosen Referenced Period'!$D$1021,'15. Chosen Referenced Period'!E30,IF('15. Chosen Referenced Period'!$C$1015='15. Chosen Referenced Period'!$D$1022,'15. Chosen Referenced Period'!H30,IF('15. Chosen Referenced Period'!$C$1015='15. Chosen Referenced Period'!$D$1023,'15. Chosen Referenced Period'!K30,0)))</f>
        <v>0</v>
      </c>
    </row>
    <row r="29" spans="1:4" x14ac:dyDescent="0.25">
      <c r="A29" s="309">
        <f t="shared" si="0"/>
        <v>20</v>
      </c>
      <c r="B29" s="312" t="str">
        <f>IF(+'15. Chosen Referenced Period'!B31=0," ",+'15. Chosen Referenced Period'!B31)</f>
        <v xml:space="preserve"> </v>
      </c>
      <c r="C29" s="442" t="str">
        <f>IF(+'15. Chosen Referenced Period'!C31=0," ",+'15. Chosen Referenced Period'!C31)</f>
        <v xml:space="preserve"> </v>
      </c>
      <c r="D29" s="478">
        <f>IF('15. Chosen Referenced Period'!$C$1015='15. Chosen Referenced Period'!$D$1021,'15. Chosen Referenced Period'!E31,IF('15. Chosen Referenced Period'!$C$1015='15. Chosen Referenced Period'!$D$1022,'15. Chosen Referenced Period'!H31,IF('15. Chosen Referenced Period'!$C$1015='15. Chosen Referenced Period'!$D$1023,'15. Chosen Referenced Period'!K31,0)))</f>
        <v>0</v>
      </c>
    </row>
    <row r="30" spans="1:4" x14ac:dyDescent="0.25">
      <c r="A30" s="309">
        <f t="shared" si="0"/>
        <v>21</v>
      </c>
      <c r="B30" s="312" t="str">
        <f>IF(+'15. Chosen Referenced Period'!B32=0," ",+'15. Chosen Referenced Period'!B32)</f>
        <v xml:space="preserve"> </v>
      </c>
      <c r="C30" s="442" t="str">
        <f>IF(+'15. Chosen Referenced Period'!C32=0," ",+'15. Chosen Referenced Period'!C32)</f>
        <v xml:space="preserve"> </v>
      </c>
      <c r="D30" s="478">
        <f>IF('15. Chosen Referenced Period'!$C$1015='15. Chosen Referenced Period'!$D$1021,'15. Chosen Referenced Period'!E32,IF('15. Chosen Referenced Period'!$C$1015='15. Chosen Referenced Period'!$D$1022,'15. Chosen Referenced Period'!H32,IF('15. Chosen Referenced Period'!$C$1015='15. Chosen Referenced Period'!$D$1023,'15. Chosen Referenced Period'!K32,0)))</f>
        <v>0</v>
      </c>
    </row>
    <row r="31" spans="1:4" x14ac:dyDescent="0.25">
      <c r="A31" s="309">
        <f t="shared" si="0"/>
        <v>22</v>
      </c>
      <c r="B31" s="312" t="str">
        <f>IF(+'15. Chosen Referenced Period'!B33=0," ",+'15. Chosen Referenced Period'!B33)</f>
        <v xml:space="preserve"> </v>
      </c>
      <c r="C31" s="442" t="str">
        <f>IF(+'15. Chosen Referenced Period'!C33=0," ",+'15. Chosen Referenced Period'!C33)</f>
        <v xml:space="preserve"> </v>
      </c>
      <c r="D31" s="478">
        <f>IF('15. Chosen Referenced Period'!$C$1015='15. Chosen Referenced Period'!$D$1021,'15. Chosen Referenced Period'!E33,IF('15. Chosen Referenced Period'!$C$1015='15. Chosen Referenced Period'!$D$1022,'15. Chosen Referenced Period'!H33,IF('15. Chosen Referenced Period'!$C$1015='15. Chosen Referenced Period'!$D$1023,'15. Chosen Referenced Period'!K33,0)))</f>
        <v>0</v>
      </c>
    </row>
    <row r="32" spans="1:4" x14ac:dyDescent="0.25">
      <c r="A32" s="309">
        <f t="shared" si="0"/>
        <v>23</v>
      </c>
      <c r="B32" s="312" t="str">
        <f>IF(+'15. Chosen Referenced Period'!B34=0," ",+'15. Chosen Referenced Period'!B34)</f>
        <v xml:space="preserve"> </v>
      </c>
      <c r="C32" s="442" t="str">
        <f>IF(+'15. Chosen Referenced Period'!C34=0," ",+'15. Chosen Referenced Period'!C34)</f>
        <v xml:space="preserve"> </v>
      </c>
      <c r="D32" s="478">
        <f>IF('15. Chosen Referenced Period'!$C$1015='15. Chosen Referenced Period'!$D$1021,'15. Chosen Referenced Period'!E34,IF('15. Chosen Referenced Period'!$C$1015='15. Chosen Referenced Period'!$D$1022,'15. Chosen Referenced Period'!H34,IF('15. Chosen Referenced Period'!$C$1015='15. Chosen Referenced Period'!$D$1023,'15. Chosen Referenced Period'!K34,0)))</f>
        <v>0</v>
      </c>
    </row>
    <row r="33" spans="1:4" x14ac:dyDescent="0.25">
      <c r="A33" s="309">
        <f t="shared" si="0"/>
        <v>24</v>
      </c>
      <c r="B33" s="312" t="str">
        <f>IF(+'15. Chosen Referenced Period'!B35=0," ",+'15. Chosen Referenced Period'!B35)</f>
        <v xml:space="preserve"> </v>
      </c>
      <c r="C33" s="442" t="str">
        <f>IF(+'15. Chosen Referenced Period'!C35=0," ",+'15. Chosen Referenced Period'!C35)</f>
        <v xml:space="preserve"> </v>
      </c>
      <c r="D33" s="478">
        <f>IF('15. Chosen Referenced Period'!$C$1015='15. Chosen Referenced Period'!$D$1021,'15. Chosen Referenced Period'!E35,IF('15. Chosen Referenced Period'!$C$1015='15. Chosen Referenced Period'!$D$1022,'15. Chosen Referenced Period'!H35,IF('15. Chosen Referenced Period'!$C$1015='15. Chosen Referenced Period'!$D$1023,'15. Chosen Referenced Period'!K35,0)))</f>
        <v>0</v>
      </c>
    </row>
    <row r="34" spans="1:4" x14ac:dyDescent="0.25">
      <c r="A34" s="309">
        <f t="shared" si="0"/>
        <v>25</v>
      </c>
      <c r="B34" s="312" t="str">
        <f>IF(+'15. Chosen Referenced Period'!B36=0," ",+'15. Chosen Referenced Period'!B36)</f>
        <v xml:space="preserve"> </v>
      </c>
      <c r="C34" s="442" t="str">
        <f>IF(+'15. Chosen Referenced Period'!C36=0," ",+'15. Chosen Referenced Period'!C36)</f>
        <v xml:space="preserve"> </v>
      </c>
      <c r="D34" s="478">
        <f>IF('15. Chosen Referenced Period'!$C$1015='15. Chosen Referenced Period'!$D$1021,'15. Chosen Referenced Period'!E36,IF('15. Chosen Referenced Period'!$C$1015='15. Chosen Referenced Period'!$D$1022,'15. Chosen Referenced Period'!H36,IF('15. Chosen Referenced Period'!$C$1015='15. Chosen Referenced Period'!$D$1023,'15. Chosen Referenced Period'!K36,0)))</f>
        <v>0</v>
      </c>
    </row>
    <row r="35" spans="1:4" x14ac:dyDescent="0.25">
      <c r="A35" s="309">
        <f t="shared" si="0"/>
        <v>26</v>
      </c>
      <c r="B35" s="312" t="str">
        <f>IF(+'15. Chosen Referenced Period'!B37=0," ",+'15. Chosen Referenced Period'!B37)</f>
        <v xml:space="preserve"> </v>
      </c>
      <c r="C35" s="442" t="str">
        <f>IF(+'15. Chosen Referenced Period'!C37=0," ",+'15. Chosen Referenced Period'!C37)</f>
        <v xml:space="preserve"> </v>
      </c>
      <c r="D35" s="478">
        <f>IF('15. Chosen Referenced Period'!$C$1015='15. Chosen Referenced Period'!$D$1021,'15. Chosen Referenced Period'!E37,IF('15. Chosen Referenced Period'!$C$1015='15. Chosen Referenced Period'!$D$1022,'15. Chosen Referenced Period'!H37,IF('15. Chosen Referenced Period'!$C$1015='15. Chosen Referenced Period'!$D$1023,'15. Chosen Referenced Period'!K37,0)))</f>
        <v>0</v>
      </c>
    </row>
    <row r="36" spans="1:4" x14ac:dyDescent="0.25">
      <c r="A36" s="309">
        <f t="shared" si="0"/>
        <v>27</v>
      </c>
      <c r="B36" s="312" t="str">
        <f>IF(+'15. Chosen Referenced Period'!B38=0," ",+'15. Chosen Referenced Period'!B38)</f>
        <v xml:space="preserve"> </v>
      </c>
      <c r="C36" s="442" t="str">
        <f>IF(+'15. Chosen Referenced Period'!C38=0," ",+'15. Chosen Referenced Period'!C38)</f>
        <v xml:space="preserve"> </v>
      </c>
      <c r="D36" s="478">
        <f>IF('15. Chosen Referenced Period'!$C$1015='15. Chosen Referenced Period'!$D$1021,'15. Chosen Referenced Period'!E38,IF('15. Chosen Referenced Period'!$C$1015='15. Chosen Referenced Period'!$D$1022,'15. Chosen Referenced Period'!H38,IF('15. Chosen Referenced Period'!$C$1015='15. Chosen Referenced Period'!$D$1023,'15. Chosen Referenced Period'!K38,0)))</f>
        <v>0</v>
      </c>
    </row>
    <row r="37" spans="1:4" x14ac:dyDescent="0.25">
      <c r="A37" s="309">
        <f t="shared" si="0"/>
        <v>28</v>
      </c>
      <c r="B37" s="312" t="str">
        <f>IF(+'15. Chosen Referenced Period'!B39=0," ",+'15. Chosen Referenced Period'!B39)</f>
        <v xml:space="preserve"> </v>
      </c>
      <c r="C37" s="442" t="str">
        <f>IF(+'15. Chosen Referenced Period'!C39=0," ",+'15. Chosen Referenced Period'!C39)</f>
        <v xml:space="preserve"> </v>
      </c>
      <c r="D37" s="478">
        <f>IF('15. Chosen Referenced Period'!$C$1015='15. Chosen Referenced Period'!$D$1021,'15. Chosen Referenced Period'!E39,IF('15. Chosen Referenced Period'!$C$1015='15. Chosen Referenced Period'!$D$1022,'15. Chosen Referenced Period'!H39,IF('15. Chosen Referenced Period'!$C$1015='15. Chosen Referenced Period'!$D$1023,'15. Chosen Referenced Period'!K39,0)))</f>
        <v>0</v>
      </c>
    </row>
    <row r="38" spans="1:4" x14ac:dyDescent="0.25">
      <c r="A38" s="309">
        <f t="shared" si="0"/>
        <v>29</v>
      </c>
      <c r="B38" s="312" t="str">
        <f>IF(+'15. Chosen Referenced Period'!B40=0," ",+'15. Chosen Referenced Period'!B40)</f>
        <v xml:space="preserve"> </v>
      </c>
      <c r="C38" s="442" t="str">
        <f>IF(+'15. Chosen Referenced Period'!C40=0," ",+'15. Chosen Referenced Period'!C40)</f>
        <v xml:space="preserve"> </v>
      </c>
      <c r="D38" s="478">
        <f>IF('15. Chosen Referenced Period'!$C$1015='15. Chosen Referenced Period'!$D$1021,'15. Chosen Referenced Period'!E40,IF('15. Chosen Referenced Period'!$C$1015='15. Chosen Referenced Period'!$D$1022,'15. Chosen Referenced Period'!H40,IF('15. Chosen Referenced Period'!$C$1015='15. Chosen Referenced Period'!$D$1023,'15. Chosen Referenced Period'!K40,0)))</f>
        <v>0</v>
      </c>
    </row>
    <row r="39" spans="1:4" x14ac:dyDescent="0.25">
      <c r="A39" s="309">
        <f t="shared" si="0"/>
        <v>30</v>
      </c>
      <c r="B39" s="312" t="str">
        <f>IF(+'15. Chosen Referenced Period'!B41=0," ",+'15. Chosen Referenced Period'!B41)</f>
        <v xml:space="preserve"> </v>
      </c>
      <c r="C39" s="442" t="str">
        <f>IF(+'15. Chosen Referenced Period'!C41=0," ",+'15. Chosen Referenced Period'!C41)</f>
        <v xml:space="preserve"> </v>
      </c>
      <c r="D39" s="478">
        <f>IF('15. Chosen Referenced Period'!$C$1015='15. Chosen Referenced Period'!$D$1021,'15. Chosen Referenced Period'!E41,IF('15. Chosen Referenced Period'!$C$1015='15. Chosen Referenced Period'!$D$1022,'15. Chosen Referenced Period'!H41,IF('15. Chosen Referenced Period'!$C$1015='15. Chosen Referenced Period'!$D$1023,'15. Chosen Referenced Period'!K41,0)))</f>
        <v>0</v>
      </c>
    </row>
    <row r="40" spans="1:4" x14ac:dyDescent="0.25">
      <c r="A40" s="309">
        <f t="shared" si="0"/>
        <v>31</v>
      </c>
      <c r="B40" s="312" t="str">
        <f>IF(+'15. Chosen Referenced Period'!B42=0," ",+'15. Chosen Referenced Period'!B42)</f>
        <v xml:space="preserve"> </v>
      </c>
      <c r="C40" s="442" t="str">
        <f>IF(+'15. Chosen Referenced Period'!C42=0," ",+'15. Chosen Referenced Period'!C42)</f>
        <v xml:space="preserve"> </v>
      </c>
      <c r="D40" s="478">
        <f>IF('15. Chosen Referenced Period'!$C$1015='15. Chosen Referenced Period'!$D$1021,'15. Chosen Referenced Period'!E42,IF('15. Chosen Referenced Period'!$C$1015='15. Chosen Referenced Period'!$D$1022,'15. Chosen Referenced Period'!H42,IF('15. Chosen Referenced Period'!$C$1015='15. Chosen Referenced Period'!$D$1023,'15. Chosen Referenced Period'!K42,0)))</f>
        <v>0</v>
      </c>
    </row>
    <row r="41" spans="1:4" x14ac:dyDescent="0.25">
      <c r="A41" s="309">
        <f t="shared" si="0"/>
        <v>32</v>
      </c>
      <c r="B41" s="312" t="str">
        <f>IF(+'15. Chosen Referenced Period'!B43=0," ",+'15. Chosen Referenced Period'!B43)</f>
        <v xml:space="preserve"> </v>
      </c>
      <c r="C41" s="442" t="str">
        <f>IF(+'15. Chosen Referenced Period'!C43=0," ",+'15. Chosen Referenced Period'!C43)</f>
        <v xml:space="preserve"> </v>
      </c>
      <c r="D41" s="478">
        <f>IF('15. Chosen Referenced Period'!$C$1015='15. Chosen Referenced Period'!$D$1021,'15. Chosen Referenced Period'!E43,IF('15. Chosen Referenced Period'!$C$1015='15. Chosen Referenced Period'!$D$1022,'15. Chosen Referenced Period'!H43,IF('15. Chosen Referenced Period'!$C$1015='15. Chosen Referenced Period'!$D$1023,'15. Chosen Referenced Period'!K43,0)))</f>
        <v>0</v>
      </c>
    </row>
    <row r="42" spans="1:4" x14ac:dyDescent="0.25">
      <c r="A42" s="309">
        <f t="shared" si="0"/>
        <v>33</v>
      </c>
      <c r="B42" s="312" t="str">
        <f>IF(+'15. Chosen Referenced Period'!B44=0," ",+'15. Chosen Referenced Period'!B44)</f>
        <v xml:space="preserve"> </v>
      </c>
      <c r="C42" s="442" t="str">
        <f>IF(+'15. Chosen Referenced Period'!C44=0," ",+'15. Chosen Referenced Period'!C44)</f>
        <v xml:space="preserve"> </v>
      </c>
      <c r="D42" s="478">
        <f>IF('15. Chosen Referenced Period'!$C$1015='15. Chosen Referenced Period'!$D$1021,'15. Chosen Referenced Period'!E44,IF('15. Chosen Referenced Period'!$C$1015='15. Chosen Referenced Period'!$D$1022,'15. Chosen Referenced Period'!H44,IF('15. Chosen Referenced Period'!$C$1015='15. Chosen Referenced Period'!$D$1023,'15. Chosen Referenced Period'!K44,0)))</f>
        <v>0</v>
      </c>
    </row>
    <row r="43" spans="1:4" x14ac:dyDescent="0.25">
      <c r="A43" s="309">
        <f t="shared" si="0"/>
        <v>34</v>
      </c>
      <c r="B43" s="312" t="str">
        <f>IF(+'15. Chosen Referenced Period'!B45=0," ",+'15. Chosen Referenced Period'!B45)</f>
        <v xml:space="preserve"> </v>
      </c>
      <c r="C43" s="442" t="str">
        <f>IF(+'15. Chosen Referenced Period'!C45=0," ",+'15. Chosen Referenced Period'!C45)</f>
        <v xml:space="preserve"> </v>
      </c>
      <c r="D43" s="478">
        <f>IF('15. Chosen Referenced Period'!$C$1015='15. Chosen Referenced Period'!$D$1021,'15. Chosen Referenced Period'!E45,IF('15. Chosen Referenced Period'!$C$1015='15. Chosen Referenced Period'!$D$1022,'15. Chosen Referenced Period'!H45,IF('15. Chosen Referenced Period'!$C$1015='15. Chosen Referenced Period'!$D$1023,'15. Chosen Referenced Period'!K45,0)))</f>
        <v>0</v>
      </c>
    </row>
    <row r="44" spans="1:4" x14ac:dyDescent="0.25">
      <c r="A44" s="309">
        <f t="shared" si="0"/>
        <v>35</v>
      </c>
      <c r="B44" s="312" t="str">
        <f>IF(+'15. Chosen Referenced Period'!B46=0," ",+'15. Chosen Referenced Period'!B46)</f>
        <v xml:space="preserve"> </v>
      </c>
      <c r="C44" s="442" t="str">
        <f>IF(+'15. Chosen Referenced Period'!C46=0," ",+'15. Chosen Referenced Period'!C46)</f>
        <v xml:space="preserve"> </v>
      </c>
      <c r="D44" s="478">
        <f>IF('15. Chosen Referenced Period'!$C$1015='15. Chosen Referenced Period'!$D$1021,'15. Chosen Referenced Period'!E46,IF('15. Chosen Referenced Period'!$C$1015='15. Chosen Referenced Period'!$D$1022,'15. Chosen Referenced Period'!H46,IF('15. Chosen Referenced Period'!$C$1015='15. Chosen Referenced Period'!$D$1023,'15. Chosen Referenced Period'!K46,0)))</f>
        <v>0</v>
      </c>
    </row>
    <row r="45" spans="1:4" x14ac:dyDescent="0.25">
      <c r="A45" s="309">
        <f t="shared" si="0"/>
        <v>36</v>
      </c>
      <c r="B45" s="312" t="str">
        <f>IF(+'15. Chosen Referenced Period'!B47=0," ",+'15. Chosen Referenced Period'!B47)</f>
        <v xml:space="preserve"> </v>
      </c>
      <c r="C45" s="442" t="str">
        <f>IF(+'15. Chosen Referenced Period'!C47=0," ",+'15. Chosen Referenced Period'!C47)</f>
        <v xml:space="preserve"> </v>
      </c>
      <c r="D45" s="478">
        <f>IF('15. Chosen Referenced Period'!$C$1015='15. Chosen Referenced Period'!$D$1021,'15. Chosen Referenced Period'!E47,IF('15. Chosen Referenced Period'!$C$1015='15. Chosen Referenced Period'!$D$1022,'15. Chosen Referenced Period'!H47,IF('15. Chosen Referenced Period'!$C$1015='15. Chosen Referenced Period'!$D$1023,'15. Chosen Referenced Period'!K47,0)))</f>
        <v>0</v>
      </c>
    </row>
    <row r="46" spans="1:4" x14ac:dyDescent="0.25">
      <c r="A46" s="309">
        <f t="shared" si="0"/>
        <v>37</v>
      </c>
      <c r="B46" s="312" t="str">
        <f>IF(+'15. Chosen Referenced Period'!B48=0," ",+'15. Chosen Referenced Period'!B48)</f>
        <v xml:space="preserve"> </v>
      </c>
      <c r="C46" s="442" t="str">
        <f>IF(+'15. Chosen Referenced Period'!C48=0," ",+'15. Chosen Referenced Period'!C48)</f>
        <v xml:space="preserve"> </v>
      </c>
      <c r="D46" s="478">
        <f>IF('15. Chosen Referenced Period'!$C$1015='15. Chosen Referenced Period'!$D$1021,'15. Chosen Referenced Period'!E48,IF('15. Chosen Referenced Period'!$C$1015='15. Chosen Referenced Period'!$D$1022,'15. Chosen Referenced Period'!H48,IF('15. Chosen Referenced Period'!$C$1015='15. Chosen Referenced Period'!$D$1023,'15. Chosen Referenced Period'!K48,0)))</f>
        <v>0</v>
      </c>
    </row>
    <row r="47" spans="1:4" x14ac:dyDescent="0.25">
      <c r="A47" s="309">
        <f t="shared" si="0"/>
        <v>38</v>
      </c>
      <c r="B47" s="312" t="str">
        <f>IF(+'15. Chosen Referenced Period'!B49=0," ",+'15. Chosen Referenced Period'!B49)</f>
        <v xml:space="preserve"> </v>
      </c>
      <c r="C47" s="442" t="str">
        <f>IF(+'15. Chosen Referenced Period'!C49=0," ",+'15. Chosen Referenced Period'!C49)</f>
        <v xml:space="preserve"> </v>
      </c>
      <c r="D47" s="478">
        <f>IF('15. Chosen Referenced Period'!$C$1015='15. Chosen Referenced Period'!$D$1021,'15. Chosen Referenced Period'!E49,IF('15. Chosen Referenced Period'!$C$1015='15. Chosen Referenced Period'!$D$1022,'15. Chosen Referenced Period'!H49,IF('15. Chosen Referenced Period'!$C$1015='15. Chosen Referenced Period'!$D$1023,'15. Chosen Referenced Period'!K49,0)))</f>
        <v>0</v>
      </c>
    </row>
    <row r="48" spans="1:4" x14ac:dyDescent="0.25">
      <c r="A48" s="309">
        <f t="shared" si="0"/>
        <v>39</v>
      </c>
      <c r="B48" s="312" t="str">
        <f>IF(+'15. Chosen Referenced Period'!B50=0," ",+'15. Chosen Referenced Period'!B50)</f>
        <v xml:space="preserve"> </v>
      </c>
      <c r="C48" s="442" t="str">
        <f>IF(+'15. Chosen Referenced Period'!C50=0," ",+'15. Chosen Referenced Period'!C50)</f>
        <v xml:space="preserve"> </v>
      </c>
      <c r="D48" s="478">
        <f>IF('15. Chosen Referenced Period'!$C$1015='15. Chosen Referenced Period'!$D$1021,'15. Chosen Referenced Period'!E50,IF('15. Chosen Referenced Period'!$C$1015='15. Chosen Referenced Period'!$D$1022,'15. Chosen Referenced Period'!H50,IF('15. Chosen Referenced Period'!$C$1015='15. Chosen Referenced Period'!$D$1023,'15. Chosen Referenced Period'!K50,0)))</f>
        <v>0</v>
      </c>
    </row>
    <row r="49" spans="1:4" x14ac:dyDescent="0.25">
      <c r="A49" s="309">
        <f t="shared" si="0"/>
        <v>40</v>
      </c>
      <c r="B49" s="312" t="str">
        <f>IF(+'15. Chosen Referenced Period'!B51=0," ",+'15. Chosen Referenced Period'!B51)</f>
        <v xml:space="preserve"> </v>
      </c>
      <c r="C49" s="442" t="str">
        <f>IF(+'15. Chosen Referenced Period'!C51=0," ",+'15. Chosen Referenced Period'!C51)</f>
        <v xml:space="preserve"> </v>
      </c>
      <c r="D49" s="478">
        <f>IF('15. Chosen Referenced Period'!$C$1015='15. Chosen Referenced Period'!$D$1021,'15. Chosen Referenced Period'!E51,IF('15. Chosen Referenced Period'!$C$1015='15. Chosen Referenced Period'!$D$1022,'15. Chosen Referenced Period'!H51,IF('15. Chosen Referenced Period'!$C$1015='15. Chosen Referenced Period'!$D$1023,'15. Chosen Referenced Period'!K51,0)))</f>
        <v>0</v>
      </c>
    </row>
    <row r="50" spans="1:4" x14ac:dyDescent="0.25">
      <c r="A50" s="309">
        <f t="shared" si="0"/>
        <v>41</v>
      </c>
      <c r="B50" s="312" t="str">
        <f>IF(+'15. Chosen Referenced Period'!B52=0," ",+'15. Chosen Referenced Period'!B52)</f>
        <v xml:space="preserve"> </v>
      </c>
      <c r="C50" s="442" t="str">
        <f>IF(+'15. Chosen Referenced Period'!C52=0," ",+'15. Chosen Referenced Period'!C52)</f>
        <v xml:space="preserve"> </v>
      </c>
      <c r="D50" s="478">
        <f>IF('15. Chosen Referenced Period'!$C$1015='15. Chosen Referenced Period'!$D$1021,'15. Chosen Referenced Period'!E52,IF('15. Chosen Referenced Period'!$C$1015='15. Chosen Referenced Period'!$D$1022,'15. Chosen Referenced Period'!H52,IF('15. Chosen Referenced Period'!$C$1015='15. Chosen Referenced Period'!$D$1023,'15. Chosen Referenced Period'!K52,0)))</f>
        <v>0</v>
      </c>
    </row>
    <row r="51" spans="1:4" x14ac:dyDescent="0.25">
      <c r="A51" s="309">
        <f t="shared" si="0"/>
        <v>42</v>
      </c>
      <c r="B51" s="312" t="str">
        <f>IF(+'15. Chosen Referenced Period'!B53=0," ",+'15. Chosen Referenced Period'!B53)</f>
        <v xml:space="preserve"> </v>
      </c>
      <c r="C51" s="442" t="str">
        <f>IF(+'15. Chosen Referenced Period'!C53=0," ",+'15. Chosen Referenced Period'!C53)</f>
        <v xml:space="preserve"> </v>
      </c>
      <c r="D51" s="478">
        <f>IF('15. Chosen Referenced Period'!$C$1015='15. Chosen Referenced Period'!$D$1021,'15. Chosen Referenced Period'!E53,IF('15. Chosen Referenced Period'!$C$1015='15. Chosen Referenced Period'!$D$1022,'15. Chosen Referenced Period'!H53,IF('15. Chosen Referenced Period'!$C$1015='15. Chosen Referenced Period'!$D$1023,'15. Chosen Referenced Period'!K53,0)))</f>
        <v>0</v>
      </c>
    </row>
    <row r="52" spans="1:4" x14ac:dyDescent="0.25">
      <c r="A52" s="309">
        <f t="shared" si="0"/>
        <v>43</v>
      </c>
      <c r="B52" s="312" t="str">
        <f>IF(+'15. Chosen Referenced Period'!B54=0," ",+'15. Chosen Referenced Period'!B54)</f>
        <v xml:space="preserve"> </v>
      </c>
      <c r="C52" s="442" t="str">
        <f>IF(+'15. Chosen Referenced Period'!C54=0," ",+'15. Chosen Referenced Period'!C54)</f>
        <v xml:space="preserve"> </v>
      </c>
      <c r="D52" s="478">
        <f>IF('15. Chosen Referenced Period'!$C$1015='15. Chosen Referenced Period'!$D$1021,'15. Chosen Referenced Period'!E54,IF('15. Chosen Referenced Period'!$C$1015='15. Chosen Referenced Period'!$D$1022,'15. Chosen Referenced Period'!H54,IF('15. Chosen Referenced Period'!$C$1015='15. Chosen Referenced Period'!$D$1023,'15. Chosen Referenced Period'!K54,0)))</f>
        <v>0</v>
      </c>
    </row>
    <row r="53" spans="1:4" x14ac:dyDescent="0.25">
      <c r="A53" s="309">
        <f t="shared" si="0"/>
        <v>44</v>
      </c>
      <c r="B53" s="312" t="str">
        <f>IF(+'15. Chosen Referenced Period'!B55=0," ",+'15. Chosen Referenced Period'!B55)</f>
        <v xml:space="preserve"> </v>
      </c>
      <c r="C53" s="442" t="str">
        <f>IF(+'15. Chosen Referenced Period'!C55=0," ",+'15. Chosen Referenced Period'!C55)</f>
        <v xml:space="preserve"> </v>
      </c>
      <c r="D53" s="478">
        <f>IF('15. Chosen Referenced Period'!$C$1015='15. Chosen Referenced Period'!$D$1021,'15. Chosen Referenced Period'!E55,IF('15. Chosen Referenced Period'!$C$1015='15. Chosen Referenced Period'!$D$1022,'15. Chosen Referenced Period'!H55,IF('15. Chosen Referenced Period'!$C$1015='15. Chosen Referenced Period'!$D$1023,'15. Chosen Referenced Period'!K55,0)))</f>
        <v>0</v>
      </c>
    </row>
    <row r="54" spans="1:4" x14ac:dyDescent="0.25">
      <c r="A54" s="309">
        <f t="shared" si="0"/>
        <v>45</v>
      </c>
      <c r="B54" s="312" t="str">
        <f>IF(+'15. Chosen Referenced Period'!B56=0," ",+'15. Chosen Referenced Period'!B56)</f>
        <v xml:space="preserve"> </v>
      </c>
      <c r="C54" s="442" t="str">
        <f>IF(+'15. Chosen Referenced Period'!C56=0," ",+'15. Chosen Referenced Period'!C56)</f>
        <v xml:space="preserve"> </v>
      </c>
      <c r="D54" s="478">
        <f>IF('15. Chosen Referenced Period'!$C$1015='15. Chosen Referenced Period'!$D$1021,'15. Chosen Referenced Period'!E56,IF('15. Chosen Referenced Period'!$C$1015='15. Chosen Referenced Period'!$D$1022,'15. Chosen Referenced Period'!H56,IF('15. Chosen Referenced Period'!$C$1015='15. Chosen Referenced Period'!$D$1023,'15. Chosen Referenced Period'!K56,0)))</f>
        <v>0</v>
      </c>
    </row>
    <row r="55" spans="1:4" x14ac:dyDescent="0.25">
      <c r="A55" s="309">
        <f t="shared" si="0"/>
        <v>46</v>
      </c>
      <c r="B55" s="312" t="str">
        <f>IF(+'15. Chosen Referenced Period'!B57=0," ",+'15. Chosen Referenced Period'!B57)</f>
        <v xml:space="preserve"> </v>
      </c>
      <c r="C55" s="442" t="str">
        <f>IF(+'15. Chosen Referenced Period'!C57=0," ",+'15. Chosen Referenced Period'!C57)</f>
        <v xml:space="preserve"> </v>
      </c>
      <c r="D55" s="478">
        <f>IF('15. Chosen Referenced Period'!$C$1015='15. Chosen Referenced Period'!$D$1021,'15. Chosen Referenced Period'!E57,IF('15. Chosen Referenced Period'!$C$1015='15. Chosen Referenced Period'!$D$1022,'15. Chosen Referenced Period'!H57,IF('15. Chosen Referenced Period'!$C$1015='15. Chosen Referenced Period'!$D$1023,'15. Chosen Referenced Period'!K57,0)))</f>
        <v>0</v>
      </c>
    </row>
    <row r="56" spans="1:4" x14ac:dyDescent="0.25">
      <c r="A56" s="309">
        <f t="shared" si="0"/>
        <v>47</v>
      </c>
      <c r="B56" s="312" t="str">
        <f>IF(+'15. Chosen Referenced Period'!B58=0," ",+'15. Chosen Referenced Period'!B58)</f>
        <v xml:space="preserve"> </v>
      </c>
      <c r="C56" s="442" t="str">
        <f>IF(+'15. Chosen Referenced Period'!C58=0," ",+'15. Chosen Referenced Period'!C58)</f>
        <v xml:space="preserve"> </v>
      </c>
      <c r="D56" s="478">
        <f>IF('15. Chosen Referenced Period'!$C$1015='15. Chosen Referenced Period'!$D$1021,'15. Chosen Referenced Period'!E58,IF('15. Chosen Referenced Period'!$C$1015='15. Chosen Referenced Period'!$D$1022,'15. Chosen Referenced Period'!H58,IF('15. Chosen Referenced Period'!$C$1015='15. Chosen Referenced Period'!$D$1023,'15. Chosen Referenced Period'!K58,0)))</f>
        <v>0</v>
      </c>
    </row>
    <row r="57" spans="1:4" x14ac:dyDescent="0.25">
      <c r="A57" s="309">
        <f t="shared" si="0"/>
        <v>48</v>
      </c>
      <c r="B57" s="312" t="str">
        <f>IF(+'15. Chosen Referenced Period'!B59=0," ",+'15. Chosen Referenced Period'!B59)</f>
        <v xml:space="preserve"> </v>
      </c>
      <c r="C57" s="442" t="str">
        <f>IF(+'15. Chosen Referenced Period'!C59=0," ",+'15. Chosen Referenced Period'!C59)</f>
        <v xml:space="preserve"> </v>
      </c>
      <c r="D57" s="478">
        <f>IF('15. Chosen Referenced Period'!$C$1015='15. Chosen Referenced Period'!$D$1021,'15. Chosen Referenced Period'!E59,IF('15. Chosen Referenced Period'!$C$1015='15. Chosen Referenced Period'!$D$1022,'15. Chosen Referenced Period'!H59,IF('15. Chosen Referenced Period'!$C$1015='15. Chosen Referenced Period'!$D$1023,'15. Chosen Referenced Period'!K59,0)))</f>
        <v>0</v>
      </c>
    </row>
    <row r="58" spans="1:4" x14ac:dyDescent="0.25">
      <c r="A58" s="309">
        <f t="shared" si="0"/>
        <v>49</v>
      </c>
      <c r="B58" s="312" t="str">
        <f>IF(+'15. Chosen Referenced Period'!B60=0," ",+'15. Chosen Referenced Period'!B60)</f>
        <v xml:space="preserve"> </v>
      </c>
      <c r="C58" s="442" t="str">
        <f>IF(+'15. Chosen Referenced Period'!C60=0," ",+'15. Chosen Referenced Period'!C60)</f>
        <v xml:space="preserve"> </v>
      </c>
      <c r="D58" s="478">
        <f>IF('15. Chosen Referenced Period'!$C$1015='15. Chosen Referenced Period'!$D$1021,'15. Chosen Referenced Period'!E60,IF('15. Chosen Referenced Period'!$C$1015='15. Chosen Referenced Period'!$D$1022,'15. Chosen Referenced Period'!H60,IF('15. Chosen Referenced Period'!$C$1015='15. Chosen Referenced Period'!$D$1023,'15. Chosen Referenced Period'!K60,0)))</f>
        <v>0</v>
      </c>
    </row>
    <row r="59" spans="1:4" x14ac:dyDescent="0.25">
      <c r="A59" s="309">
        <f t="shared" si="0"/>
        <v>50</v>
      </c>
      <c r="B59" s="312" t="str">
        <f>IF(+'15. Chosen Referenced Period'!B61=0," ",+'15. Chosen Referenced Period'!B61)</f>
        <v xml:space="preserve"> </v>
      </c>
      <c r="C59" s="442" t="str">
        <f>IF(+'15. Chosen Referenced Period'!C61=0," ",+'15. Chosen Referenced Period'!C61)</f>
        <v xml:space="preserve"> </v>
      </c>
      <c r="D59" s="478">
        <f>IF('15. Chosen Referenced Period'!$C$1015='15. Chosen Referenced Period'!$D$1021,'15. Chosen Referenced Period'!E61,IF('15. Chosen Referenced Period'!$C$1015='15. Chosen Referenced Period'!$D$1022,'15. Chosen Referenced Period'!H61,IF('15. Chosen Referenced Period'!$C$1015='15. Chosen Referenced Period'!$D$1023,'15. Chosen Referenced Period'!K61,0)))</f>
        <v>0</v>
      </c>
    </row>
    <row r="60" spans="1:4" x14ac:dyDescent="0.25">
      <c r="A60" s="309">
        <f t="shared" si="0"/>
        <v>51</v>
      </c>
      <c r="B60" s="312" t="str">
        <f>IF(+'15. Chosen Referenced Period'!B62=0," ",+'15. Chosen Referenced Period'!B62)</f>
        <v xml:space="preserve"> </v>
      </c>
      <c r="C60" s="442" t="str">
        <f>IF(+'15. Chosen Referenced Period'!C62=0," ",+'15. Chosen Referenced Period'!C62)</f>
        <v xml:space="preserve"> </v>
      </c>
      <c r="D60" s="478">
        <f>IF('15. Chosen Referenced Period'!$C$1015='15. Chosen Referenced Period'!$D$1021,'15. Chosen Referenced Period'!E62,IF('15. Chosen Referenced Period'!$C$1015='15. Chosen Referenced Period'!$D$1022,'15. Chosen Referenced Period'!H62,IF('15. Chosen Referenced Period'!$C$1015='15. Chosen Referenced Period'!$D$1023,'15. Chosen Referenced Period'!K62,0)))</f>
        <v>0</v>
      </c>
    </row>
    <row r="61" spans="1:4" x14ac:dyDescent="0.25">
      <c r="A61" s="309">
        <f t="shared" si="0"/>
        <v>52</v>
      </c>
      <c r="B61" s="312" t="str">
        <f>IF(+'15. Chosen Referenced Period'!B63=0," ",+'15. Chosen Referenced Period'!B63)</f>
        <v xml:space="preserve"> </v>
      </c>
      <c r="C61" s="442" t="str">
        <f>IF(+'15. Chosen Referenced Period'!C63=0," ",+'15. Chosen Referenced Period'!C63)</f>
        <v xml:space="preserve"> </v>
      </c>
      <c r="D61" s="478">
        <f>IF('15. Chosen Referenced Period'!$C$1015='15. Chosen Referenced Period'!$D$1021,'15. Chosen Referenced Period'!E63,IF('15. Chosen Referenced Period'!$C$1015='15. Chosen Referenced Period'!$D$1022,'15. Chosen Referenced Period'!H63,IF('15. Chosen Referenced Period'!$C$1015='15. Chosen Referenced Period'!$D$1023,'15. Chosen Referenced Period'!K63,0)))</f>
        <v>0</v>
      </c>
    </row>
    <row r="62" spans="1:4" x14ac:dyDescent="0.25">
      <c r="A62" s="309">
        <f t="shared" si="0"/>
        <v>53</v>
      </c>
      <c r="B62" s="312" t="str">
        <f>IF(+'15. Chosen Referenced Period'!B64=0," ",+'15. Chosen Referenced Period'!B64)</f>
        <v xml:space="preserve"> </v>
      </c>
      <c r="C62" s="442" t="str">
        <f>IF(+'15. Chosen Referenced Period'!C64=0," ",+'15. Chosen Referenced Period'!C64)</f>
        <v xml:space="preserve"> </v>
      </c>
      <c r="D62" s="478">
        <f>IF('15. Chosen Referenced Period'!$C$1015='15. Chosen Referenced Period'!$D$1021,'15. Chosen Referenced Period'!E64,IF('15. Chosen Referenced Period'!$C$1015='15. Chosen Referenced Period'!$D$1022,'15. Chosen Referenced Period'!H64,IF('15. Chosen Referenced Period'!$C$1015='15. Chosen Referenced Period'!$D$1023,'15. Chosen Referenced Period'!K64,0)))</f>
        <v>0</v>
      </c>
    </row>
    <row r="63" spans="1:4" x14ac:dyDescent="0.25">
      <c r="A63" s="309">
        <f t="shared" si="0"/>
        <v>54</v>
      </c>
      <c r="B63" s="312" t="str">
        <f>IF(+'15. Chosen Referenced Period'!B65=0," ",+'15. Chosen Referenced Period'!B65)</f>
        <v xml:space="preserve"> </v>
      </c>
      <c r="C63" s="442" t="str">
        <f>IF(+'15. Chosen Referenced Period'!C65=0," ",+'15. Chosen Referenced Period'!C65)</f>
        <v xml:space="preserve"> </v>
      </c>
      <c r="D63" s="478">
        <f>IF('15. Chosen Referenced Period'!$C$1015='15. Chosen Referenced Period'!$D$1021,'15. Chosen Referenced Period'!E65,IF('15. Chosen Referenced Period'!$C$1015='15. Chosen Referenced Period'!$D$1022,'15. Chosen Referenced Period'!H65,IF('15. Chosen Referenced Period'!$C$1015='15. Chosen Referenced Period'!$D$1023,'15. Chosen Referenced Period'!K65,0)))</f>
        <v>0</v>
      </c>
    </row>
    <row r="64" spans="1:4" x14ac:dyDescent="0.25">
      <c r="A64" s="309">
        <f t="shared" si="0"/>
        <v>55</v>
      </c>
      <c r="B64" s="312" t="str">
        <f>IF(+'15. Chosen Referenced Period'!B66=0," ",+'15. Chosen Referenced Period'!B66)</f>
        <v xml:space="preserve"> </v>
      </c>
      <c r="C64" s="442" t="str">
        <f>IF(+'15. Chosen Referenced Period'!C66=0," ",+'15. Chosen Referenced Period'!C66)</f>
        <v xml:space="preserve"> </v>
      </c>
      <c r="D64" s="478">
        <f>IF('15. Chosen Referenced Period'!$C$1015='15. Chosen Referenced Period'!$D$1021,'15. Chosen Referenced Period'!E66,IF('15. Chosen Referenced Period'!$C$1015='15. Chosen Referenced Period'!$D$1022,'15. Chosen Referenced Period'!H66,IF('15. Chosen Referenced Period'!$C$1015='15. Chosen Referenced Period'!$D$1023,'15. Chosen Referenced Period'!K66,0)))</f>
        <v>0</v>
      </c>
    </row>
    <row r="65" spans="1:4" x14ac:dyDescent="0.25">
      <c r="A65" s="309">
        <f t="shared" si="0"/>
        <v>56</v>
      </c>
      <c r="B65" s="312" t="str">
        <f>IF(+'15. Chosen Referenced Period'!B67=0," ",+'15. Chosen Referenced Period'!B67)</f>
        <v xml:space="preserve"> </v>
      </c>
      <c r="C65" s="442" t="str">
        <f>IF(+'15. Chosen Referenced Period'!C67=0," ",+'15. Chosen Referenced Period'!C67)</f>
        <v xml:space="preserve"> </v>
      </c>
      <c r="D65" s="478">
        <f>IF('15. Chosen Referenced Period'!$C$1015='15. Chosen Referenced Period'!$D$1021,'15. Chosen Referenced Period'!E67,IF('15. Chosen Referenced Period'!$C$1015='15. Chosen Referenced Period'!$D$1022,'15. Chosen Referenced Period'!H67,IF('15. Chosen Referenced Period'!$C$1015='15. Chosen Referenced Period'!$D$1023,'15. Chosen Referenced Period'!K67,0)))</f>
        <v>0</v>
      </c>
    </row>
    <row r="66" spans="1:4" x14ac:dyDescent="0.25">
      <c r="A66" s="309">
        <f t="shared" si="0"/>
        <v>57</v>
      </c>
      <c r="B66" s="312" t="str">
        <f>IF(+'15. Chosen Referenced Period'!B68=0," ",+'15. Chosen Referenced Period'!B68)</f>
        <v xml:space="preserve"> </v>
      </c>
      <c r="C66" s="442" t="str">
        <f>IF(+'15. Chosen Referenced Period'!C68=0," ",+'15. Chosen Referenced Period'!C68)</f>
        <v xml:space="preserve"> </v>
      </c>
      <c r="D66" s="478">
        <f>IF('15. Chosen Referenced Period'!$C$1015='15. Chosen Referenced Period'!$D$1021,'15. Chosen Referenced Period'!E68,IF('15. Chosen Referenced Period'!$C$1015='15. Chosen Referenced Period'!$D$1022,'15. Chosen Referenced Period'!H68,IF('15. Chosen Referenced Period'!$C$1015='15. Chosen Referenced Period'!$D$1023,'15. Chosen Referenced Period'!K68,0)))</f>
        <v>0</v>
      </c>
    </row>
    <row r="67" spans="1:4" x14ac:dyDescent="0.25">
      <c r="A67" s="309">
        <f t="shared" si="0"/>
        <v>58</v>
      </c>
      <c r="B67" s="312" t="str">
        <f>IF(+'15. Chosen Referenced Period'!B69=0," ",+'15. Chosen Referenced Period'!B69)</f>
        <v xml:space="preserve"> </v>
      </c>
      <c r="C67" s="442" t="str">
        <f>IF(+'15. Chosen Referenced Period'!C69=0," ",+'15. Chosen Referenced Period'!C69)</f>
        <v xml:space="preserve"> </v>
      </c>
      <c r="D67" s="478">
        <f>IF('15. Chosen Referenced Period'!$C$1015='15. Chosen Referenced Period'!$D$1021,'15. Chosen Referenced Period'!E69,IF('15. Chosen Referenced Period'!$C$1015='15. Chosen Referenced Period'!$D$1022,'15. Chosen Referenced Period'!H69,IF('15. Chosen Referenced Period'!$C$1015='15. Chosen Referenced Period'!$D$1023,'15. Chosen Referenced Period'!K69,0)))</f>
        <v>0</v>
      </c>
    </row>
    <row r="68" spans="1:4" x14ac:dyDescent="0.25">
      <c r="A68" s="309">
        <f t="shared" si="0"/>
        <v>59</v>
      </c>
      <c r="B68" s="312" t="str">
        <f>IF(+'15. Chosen Referenced Period'!B70=0," ",+'15. Chosen Referenced Period'!B70)</f>
        <v xml:space="preserve"> </v>
      </c>
      <c r="C68" s="442" t="str">
        <f>IF(+'15. Chosen Referenced Period'!C70=0," ",+'15. Chosen Referenced Period'!C70)</f>
        <v xml:space="preserve"> </v>
      </c>
      <c r="D68" s="478">
        <f>IF('15. Chosen Referenced Period'!$C$1015='15. Chosen Referenced Period'!$D$1021,'15. Chosen Referenced Period'!E70,IF('15. Chosen Referenced Period'!$C$1015='15. Chosen Referenced Period'!$D$1022,'15. Chosen Referenced Period'!H70,IF('15. Chosen Referenced Period'!$C$1015='15. Chosen Referenced Period'!$D$1023,'15. Chosen Referenced Period'!K70,0)))</f>
        <v>0</v>
      </c>
    </row>
    <row r="69" spans="1:4" x14ac:dyDescent="0.25">
      <c r="A69" s="309">
        <f t="shared" si="0"/>
        <v>60</v>
      </c>
      <c r="B69" s="312" t="str">
        <f>IF(+'15. Chosen Referenced Period'!B71=0," ",+'15. Chosen Referenced Period'!B71)</f>
        <v xml:space="preserve"> </v>
      </c>
      <c r="C69" s="442" t="str">
        <f>IF(+'15. Chosen Referenced Period'!C71=0," ",+'15. Chosen Referenced Period'!C71)</f>
        <v xml:space="preserve"> </v>
      </c>
      <c r="D69" s="478">
        <f>IF('15. Chosen Referenced Period'!$C$1015='15. Chosen Referenced Period'!$D$1021,'15. Chosen Referenced Period'!E71,IF('15. Chosen Referenced Period'!$C$1015='15. Chosen Referenced Period'!$D$1022,'15. Chosen Referenced Period'!H71,IF('15. Chosen Referenced Period'!$C$1015='15. Chosen Referenced Period'!$D$1023,'15. Chosen Referenced Period'!K71,0)))</f>
        <v>0</v>
      </c>
    </row>
    <row r="70" spans="1:4" x14ac:dyDescent="0.25">
      <c r="A70" s="309">
        <f t="shared" si="0"/>
        <v>61</v>
      </c>
      <c r="B70" s="312" t="str">
        <f>IF(+'15. Chosen Referenced Period'!B72=0," ",+'15. Chosen Referenced Period'!B72)</f>
        <v xml:space="preserve"> </v>
      </c>
      <c r="C70" s="442" t="str">
        <f>IF(+'15. Chosen Referenced Period'!C72=0," ",+'15. Chosen Referenced Period'!C72)</f>
        <v xml:space="preserve"> </v>
      </c>
      <c r="D70" s="478">
        <f>IF('15. Chosen Referenced Period'!$C$1015='15. Chosen Referenced Period'!$D$1021,'15. Chosen Referenced Period'!E72,IF('15. Chosen Referenced Period'!$C$1015='15. Chosen Referenced Period'!$D$1022,'15. Chosen Referenced Period'!H72,IF('15. Chosen Referenced Period'!$C$1015='15. Chosen Referenced Period'!$D$1023,'15. Chosen Referenced Period'!K72,0)))</f>
        <v>0</v>
      </c>
    </row>
    <row r="71" spans="1:4" x14ac:dyDescent="0.25">
      <c r="A71" s="309">
        <f t="shared" si="0"/>
        <v>62</v>
      </c>
      <c r="B71" s="312" t="str">
        <f>IF(+'15. Chosen Referenced Period'!B73=0," ",+'15. Chosen Referenced Period'!B73)</f>
        <v xml:space="preserve"> </v>
      </c>
      <c r="C71" s="442" t="str">
        <f>IF(+'15. Chosen Referenced Period'!C73=0," ",+'15. Chosen Referenced Period'!C73)</f>
        <v xml:space="preserve"> </v>
      </c>
      <c r="D71" s="478">
        <f>IF('15. Chosen Referenced Period'!$C$1015='15. Chosen Referenced Period'!$D$1021,'15. Chosen Referenced Period'!E73,IF('15. Chosen Referenced Period'!$C$1015='15. Chosen Referenced Period'!$D$1022,'15. Chosen Referenced Period'!H73,IF('15. Chosen Referenced Period'!$C$1015='15. Chosen Referenced Period'!$D$1023,'15. Chosen Referenced Period'!K73,0)))</f>
        <v>0</v>
      </c>
    </row>
    <row r="72" spans="1:4" x14ac:dyDescent="0.25">
      <c r="A72" s="309">
        <f t="shared" si="0"/>
        <v>63</v>
      </c>
      <c r="B72" s="312" t="str">
        <f>IF(+'15. Chosen Referenced Period'!B74=0," ",+'15. Chosen Referenced Period'!B74)</f>
        <v xml:space="preserve"> </v>
      </c>
      <c r="C72" s="442" t="str">
        <f>IF(+'15. Chosen Referenced Period'!C74=0," ",+'15. Chosen Referenced Period'!C74)</f>
        <v xml:space="preserve"> </v>
      </c>
      <c r="D72" s="478">
        <f>IF('15. Chosen Referenced Period'!$C$1015='15. Chosen Referenced Period'!$D$1021,'15. Chosen Referenced Period'!E74,IF('15. Chosen Referenced Period'!$C$1015='15. Chosen Referenced Period'!$D$1022,'15. Chosen Referenced Period'!H74,IF('15. Chosen Referenced Period'!$C$1015='15. Chosen Referenced Period'!$D$1023,'15. Chosen Referenced Period'!K74,0)))</f>
        <v>0</v>
      </c>
    </row>
    <row r="73" spans="1:4" x14ac:dyDescent="0.25">
      <c r="A73" s="309">
        <f t="shared" si="0"/>
        <v>64</v>
      </c>
      <c r="B73" s="312" t="str">
        <f>IF(+'15. Chosen Referenced Period'!B75=0," ",+'15. Chosen Referenced Period'!B75)</f>
        <v xml:space="preserve"> </v>
      </c>
      <c r="C73" s="442" t="str">
        <f>IF(+'15. Chosen Referenced Period'!C75=0," ",+'15. Chosen Referenced Period'!C75)</f>
        <v xml:space="preserve"> </v>
      </c>
      <c r="D73" s="478">
        <f>IF('15. Chosen Referenced Period'!$C$1015='15. Chosen Referenced Period'!$D$1021,'15. Chosen Referenced Period'!E75,IF('15. Chosen Referenced Period'!$C$1015='15. Chosen Referenced Period'!$D$1022,'15. Chosen Referenced Period'!H75,IF('15. Chosen Referenced Period'!$C$1015='15. Chosen Referenced Period'!$D$1023,'15. Chosen Referenced Period'!K75,0)))</f>
        <v>0</v>
      </c>
    </row>
    <row r="74" spans="1:4" x14ac:dyDescent="0.25">
      <c r="A74" s="309">
        <f t="shared" si="0"/>
        <v>65</v>
      </c>
      <c r="B74" s="312" t="str">
        <f>IF(+'15. Chosen Referenced Period'!B76=0," ",+'15. Chosen Referenced Period'!B76)</f>
        <v xml:space="preserve"> </v>
      </c>
      <c r="C74" s="442" t="str">
        <f>IF(+'15. Chosen Referenced Period'!C76=0," ",+'15. Chosen Referenced Period'!C76)</f>
        <v xml:space="preserve"> </v>
      </c>
      <c r="D74" s="478">
        <f>IF('15. Chosen Referenced Period'!$C$1015='15. Chosen Referenced Period'!$D$1021,'15. Chosen Referenced Period'!E76,IF('15. Chosen Referenced Period'!$C$1015='15. Chosen Referenced Period'!$D$1022,'15. Chosen Referenced Period'!H76,IF('15. Chosen Referenced Period'!$C$1015='15. Chosen Referenced Period'!$D$1023,'15. Chosen Referenced Period'!K76,0)))</f>
        <v>0</v>
      </c>
    </row>
    <row r="75" spans="1:4" x14ac:dyDescent="0.25">
      <c r="A75" s="309">
        <f t="shared" si="0"/>
        <v>66</v>
      </c>
      <c r="B75" s="312" t="str">
        <f>IF(+'15. Chosen Referenced Period'!B77=0," ",+'15. Chosen Referenced Period'!B77)</f>
        <v xml:space="preserve"> </v>
      </c>
      <c r="C75" s="442" t="str">
        <f>IF(+'15. Chosen Referenced Period'!C77=0," ",+'15. Chosen Referenced Period'!C77)</f>
        <v xml:space="preserve"> </v>
      </c>
      <c r="D75" s="478">
        <f>IF('15. Chosen Referenced Period'!$C$1015='15. Chosen Referenced Period'!$D$1021,'15. Chosen Referenced Period'!E77,IF('15. Chosen Referenced Period'!$C$1015='15. Chosen Referenced Period'!$D$1022,'15. Chosen Referenced Period'!H77,IF('15. Chosen Referenced Period'!$C$1015='15. Chosen Referenced Period'!$D$1023,'15. Chosen Referenced Period'!K77,0)))</f>
        <v>0</v>
      </c>
    </row>
    <row r="76" spans="1:4" x14ac:dyDescent="0.25">
      <c r="A76" s="309">
        <f t="shared" ref="A76:A139" si="1">+A75+1</f>
        <v>67</v>
      </c>
      <c r="B76" s="312" t="str">
        <f>IF(+'15. Chosen Referenced Period'!B78=0," ",+'15. Chosen Referenced Period'!B78)</f>
        <v xml:space="preserve"> </v>
      </c>
      <c r="C76" s="442" t="str">
        <f>IF(+'15. Chosen Referenced Period'!C78=0," ",+'15. Chosen Referenced Period'!C78)</f>
        <v xml:space="preserve"> </v>
      </c>
      <c r="D76" s="478">
        <f>IF('15. Chosen Referenced Period'!$C$1015='15. Chosen Referenced Period'!$D$1021,'15. Chosen Referenced Period'!E78,IF('15. Chosen Referenced Period'!$C$1015='15. Chosen Referenced Period'!$D$1022,'15. Chosen Referenced Period'!H78,IF('15. Chosen Referenced Period'!$C$1015='15. Chosen Referenced Period'!$D$1023,'15. Chosen Referenced Period'!K78,0)))</f>
        <v>0</v>
      </c>
    </row>
    <row r="77" spans="1:4" x14ac:dyDescent="0.25">
      <c r="A77" s="309">
        <f t="shared" si="1"/>
        <v>68</v>
      </c>
      <c r="B77" s="312" t="str">
        <f>IF(+'15. Chosen Referenced Period'!B79=0," ",+'15. Chosen Referenced Period'!B79)</f>
        <v xml:space="preserve"> </v>
      </c>
      <c r="C77" s="442" t="str">
        <f>IF(+'15. Chosen Referenced Period'!C79=0," ",+'15. Chosen Referenced Period'!C79)</f>
        <v xml:space="preserve"> </v>
      </c>
      <c r="D77" s="478">
        <f>IF('15. Chosen Referenced Period'!$C$1015='15. Chosen Referenced Period'!$D$1021,'15. Chosen Referenced Period'!E79,IF('15. Chosen Referenced Period'!$C$1015='15. Chosen Referenced Period'!$D$1022,'15. Chosen Referenced Period'!H79,IF('15. Chosen Referenced Period'!$C$1015='15. Chosen Referenced Period'!$D$1023,'15. Chosen Referenced Period'!K79,0)))</f>
        <v>0</v>
      </c>
    </row>
    <row r="78" spans="1:4" x14ac:dyDescent="0.25">
      <c r="A78" s="309">
        <f t="shared" si="1"/>
        <v>69</v>
      </c>
      <c r="B78" s="312" t="str">
        <f>IF(+'15. Chosen Referenced Period'!B80=0," ",+'15. Chosen Referenced Period'!B80)</f>
        <v xml:space="preserve"> </v>
      </c>
      <c r="C78" s="442" t="str">
        <f>IF(+'15. Chosen Referenced Period'!C80=0," ",+'15. Chosen Referenced Period'!C80)</f>
        <v xml:space="preserve"> </v>
      </c>
      <c r="D78" s="478">
        <f>IF('15. Chosen Referenced Period'!$C$1015='15. Chosen Referenced Period'!$D$1021,'15. Chosen Referenced Period'!E80,IF('15. Chosen Referenced Period'!$C$1015='15. Chosen Referenced Period'!$D$1022,'15. Chosen Referenced Period'!H80,IF('15. Chosen Referenced Period'!$C$1015='15. Chosen Referenced Period'!$D$1023,'15. Chosen Referenced Period'!K80,0)))</f>
        <v>0</v>
      </c>
    </row>
    <row r="79" spans="1:4" x14ac:dyDescent="0.25">
      <c r="A79" s="309">
        <f t="shared" si="1"/>
        <v>70</v>
      </c>
      <c r="B79" s="312" t="str">
        <f>IF(+'15. Chosen Referenced Period'!B81=0," ",+'15. Chosen Referenced Period'!B81)</f>
        <v xml:space="preserve"> </v>
      </c>
      <c r="C79" s="442" t="str">
        <f>IF(+'15. Chosen Referenced Period'!C81=0," ",+'15. Chosen Referenced Period'!C81)</f>
        <v xml:space="preserve"> </v>
      </c>
      <c r="D79" s="478">
        <f>IF('15. Chosen Referenced Period'!$C$1015='15. Chosen Referenced Period'!$D$1021,'15. Chosen Referenced Period'!E81,IF('15. Chosen Referenced Period'!$C$1015='15. Chosen Referenced Period'!$D$1022,'15. Chosen Referenced Period'!H81,IF('15. Chosen Referenced Period'!$C$1015='15. Chosen Referenced Period'!$D$1023,'15. Chosen Referenced Period'!K81,0)))</f>
        <v>0</v>
      </c>
    </row>
    <row r="80" spans="1:4" x14ac:dyDescent="0.25">
      <c r="A80" s="309">
        <f t="shared" si="1"/>
        <v>71</v>
      </c>
      <c r="B80" s="312" t="str">
        <f>IF(+'15. Chosen Referenced Period'!B82=0," ",+'15. Chosen Referenced Period'!B82)</f>
        <v xml:space="preserve"> </v>
      </c>
      <c r="C80" s="442" t="str">
        <f>IF(+'15. Chosen Referenced Period'!C82=0," ",+'15. Chosen Referenced Period'!C82)</f>
        <v xml:space="preserve"> </v>
      </c>
      <c r="D80" s="478">
        <f>IF('15. Chosen Referenced Period'!$C$1015='15. Chosen Referenced Period'!$D$1021,'15. Chosen Referenced Period'!E82,IF('15. Chosen Referenced Period'!$C$1015='15. Chosen Referenced Period'!$D$1022,'15. Chosen Referenced Period'!H82,IF('15. Chosen Referenced Period'!$C$1015='15. Chosen Referenced Period'!$D$1023,'15. Chosen Referenced Period'!K82,0)))</f>
        <v>0</v>
      </c>
    </row>
    <row r="81" spans="1:4" x14ac:dyDescent="0.25">
      <c r="A81" s="309">
        <f t="shared" si="1"/>
        <v>72</v>
      </c>
      <c r="B81" s="312" t="str">
        <f>IF(+'15. Chosen Referenced Period'!B83=0," ",+'15. Chosen Referenced Period'!B83)</f>
        <v xml:space="preserve"> </v>
      </c>
      <c r="C81" s="442" t="str">
        <f>IF(+'15. Chosen Referenced Period'!C83=0," ",+'15. Chosen Referenced Period'!C83)</f>
        <v xml:space="preserve"> </v>
      </c>
      <c r="D81" s="478">
        <f>IF('15. Chosen Referenced Period'!$C$1015='15. Chosen Referenced Period'!$D$1021,'15. Chosen Referenced Period'!E83,IF('15. Chosen Referenced Period'!$C$1015='15. Chosen Referenced Period'!$D$1022,'15. Chosen Referenced Period'!H83,IF('15. Chosen Referenced Period'!$C$1015='15. Chosen Referenced Period'!$D$1023,'15. Chosen Referenced Period'!K83,0)))</f>
        <v>0</v>
      </c>
    </row>
    <row r="82" spans="1:4" x14ac:dyDescent="0.25">
      <c r="A82" s="309">
        <f t="shared" si="1"/>
        <v>73</v>
      </c>
      <c r="B82" s="312" t="str">
        <f>IF(+'15. Chosen Referenced Period'!B84=0," ",+'15. Chosen Referenced Period'!B84)</f>
        <v xml:space="preserve"> </v>
      </c>
      <c r="C82" s="442" t="str">
        <f>IF(+'15. Chosen Referenced Period'!C84=0," ",+'15. Chosen Referenced Period'!C84)</f>
        <v xml:space="preserve"> </v>
      </c>
      <c r="D82" s="478">
        <f>IF('15. Chosen Referenced Period'!$C$1015='15. Chosen Referenced Period'!$D$1021,'15. Chosen Referenced Period'!E84,IF('15. Chosen Referenced Period'!$C$1015='15. Chosen Referenced Period'!$D$1022,'15. Chosen Referenced Period'!H84,IF('15. Chosen Referenced Period'!$C$1015='15. Chosen Referenced Period'!$D$1023,'15. Chosen Referenced Period'!K84,0)))</f>
        <v>0</v>
      </c>
    </row>
    <row r="83" spans="1:4" x14ac:dyDescent="0.25">
      <c r="A83" s="309">
        <f t="shared" si="1"/>
        <v>74</v>
      </c>
      <c r="B83" s="312" t="str">
        <f>IF(+'15. Chosen Referenced Period'!B85=0," ",+'15. Chosen Referenced Period'!B85)</f>
        <v xml:space="preserve"> </v>
      </c>
      <c r="C83" s="442" t="str">
        <f>IF(+'15. Chosen Referenced Period'!C85=0," ",+'15. Chosen Referenced Period'!C85)</f>
        <v xml:space="preserve"> </v>
      </c>
      <c r="D83" s="478">
        <f>IF('15. Chosen Referenced Period'!$C$1015='15. Chosen Referenced Period'!$D$1021,'15. Chosen Referenced Period'!E85,IF('15. Chosen Referenced Period'!$C$1015='15. Chosen Referenced Period'!$D$1022,'15. Chosen Referenced Period'!H85,IF('15. Chosen Referenced Period'!$C$1015='15. Chosen Referenced Period'!$D$1023,'15. Chosen Referenced Period'!K85,0)))</f>
        <v>0</v>
      </c>
    </row>
    <row r="84" spans="1:4" x14ac:dyDescent="0.25">
      <c r="A84" s="309">
        <f t="shared" si="1"/>
        <v>75</v>
      </c>
      <c r="B84" s="312" t="str">
        <f>IF(+'15. Chosen Referenced Period'!B86=0," ",+'15. Chosen Referenced Period'!B86)</f>
        <v xml:space="preserve"> </v>
      </c>
      <c r="C84" s="442" t="str">
        <f>IF(+'15. Chosen Referenced Period'!C86=0," ",+'15. Chosen Referenced Period'!C86)</f>
        <v xml:space="preserve"> </v>
      </c>
      <c r="D84" s="478">
        <f>IF('15. Chosen Referenced Period'!$C$1015='15. Chosen Referenced Period'!$D$1021,'15. Chosen Referenced Period'!E86,IF('15. Chosen Referenced Period'!$C$1015='15. Chosen Referenced Period'!$D$1022,'15. Chosen Referenced Period'!H86,IF('15. Chosen Referenced Period'!$C$1015='15. Chosen Referenced Period'!$D$1023,'15. Chosen Referenced Period'!K86,0)))</f>
        <v>0</v>
      </c>
    </row>
    <row r="85" spans="1:4" x14ac:dyDescent="0.25">
      <c r="A85" s="309">
        <f t="shared" si="1"/>
        <v>76</v>
      </c>
      <c r="B85" s="312" t="str">
        <f>IF(+'15. Chosen Referenced Period'!B87=0," ",+'15. Chosen Referenced Period'!B87)</f>
        <v xml:space="preserve"> </v>
      </c>
      <c r="C85" s="442" t="str">
        <f>IF(+'15. Chosen Referenced Period'!C87=0," ",+'15. Chosen Referenced Period'!C87)</f>
        <v xml:space="preserve"> </v>
      </c>
      <c r="D85" s="478">
        <f>IF('15. Chosen Referenced Period'!$C$1015='15. Chosen Referenced Period'!$D$1021,'15. Chosen Referenced Period'!E87,IF('15. Chosen Referenced Period'!$C$1015='15. Chosen Referenced Period'!$D$1022,'15. Chosen Referenced Period'!H87,IF('15. Chosen Referenced Period'!$C$1015='15. Chosen Referenced Period'!$D$1023,'15. Chosen Referenced Period'!K87,0)))</f>
        <v>0</v>
      </c>
    </row>
    <row r="86" spans="1:4" x14ac:dyDescent="0.25">
      <c r="A86" s="309">
        <f t="shared" si="1"/>
        <v>77</v>
      </c>
      <c r="B86" s="312" t="str">
        <f>IF(+'15. Chosen Referenced Period'!B88=0," ",+'15. Chosen Referenced Period'!B88)</f>
        <v xml:space="preserve"> </v>
      </c>
      <c r="C86" s="442" t="str">
        <f>IF(+'15. Chosen Referenced Period'!C88=0," ",+'15. Chosen Referenced Period'!C88)</f>
        <v xml:space="preserve"> </v>
      </c>
      <c r="D86" s="478">
        <f>IF('15. Chosen Referenced Period'!$C$1015='15. Chosen Referenced Period'!$D$1021,'15. Chosen Referenced Period'!E88,IF('15. Chosen Referenced Period'!$C$1015='15. Chosen Referenced Period'!$D$1022,'15. Chosen Referenced Period'!H88,IF('15. Chosen Referenced Period'!$C$1015='15. Chosen Referenced Period'!$D$1023,'15. Chosen Referenced Period'!K88,0)))</f>
        <v>0</v>
      </c>
    </row>
    <row r="87" spans="1:4" x14ac:dyDescent="0.25">
      <c r="A87" s="309">
        <f t="shared" si="1"/>
        <v>78</v>
      </c>
      <c r="B87" s="312" t="str">
        <f>IF(+'15. Chosen Referenced Period'!B89=0," ",+'15. Chosen Referenced Period'!B89)</f>
        <v xml:space="preserve"> </v>
      </c>
      <c r="C87" s="442" t="str">
        <f>IF(+'15. Chosen Referenced Period'!C89=0," ",+'15. Chosen Referenced Period'!C89)</f>
        <v xml:space="preserve"> </v>
      </c>
      <c r="D87" s="478">
        <f>IF('15. Chosen Referenced Period'!$C$1015='15. Chosen Referenced Period'!$D$1021,'15. Chosen Referenced Period'!E89,IF('15. Chosen Referenced Period'!$C$1015='15. Chosen Referenced Period'!$D$1022,'15. Chosen Referenced Period'!H89,IF('15. Chosen Referenced Period'!$C$1015='15. Chosen Referenced Period'!$D$1023,'15. Chosen Referenced Period'!K89,0)))</f>
        <v>0</v>
      </c>
    </row>
    <row r="88" spans="1:4" x14ac:dyDescent="0.25">
      <c r="A88" s="309">
        <f t="shared" si="1"/>
        <v>79</v>
      </c>
      <c r="B88" s="312" t="str">
        <f>IF(+'15. Chosen Referenced Period'!B90=0," ",+'15. Chosen Referenced Period'!B90)</f>
        <v xml:space="preserve"> </v>
      </c>
      <c r="C88" s="442" t="str">
        <f>IF(+'15. Chosen Referenced Period'!C90=0," ",+'15. Chosen Referenced Period'!C90)</f>
        <v xml:space="preserve"> </v>
      </c>
      <c r="D88" s="478">
        <f>IF('15. Chosen Referenced Period'!$C$1015='15. Chosen Referenced Period'!$D$1021,'15. Chosen Referenced Period'!E90,IF('15. Chosen Referenced Period'!$C$1015='15. Chosen Referenced Period'!$D$1022,'15. Chosen Referenced Period'!H90,IF('15. Chosen Referenced Period'!$C$1015='15. Chosen Referenced Period'!$D$1023,'15. Chosen Referenced Period'!K90,0)))</f>
        <v>0</v>
      </c>
    </row>
    <row r="89" spans="1:4" x14ac:dyDescent="0.25">
      <c r="A89" s="309">
        <f t="shared" si="1"/>
        <v>80</v>
      </c>
      <c r="B89" s="312" t="str">
        <f>IF(+'15. Chosen Referenced Period'!B91=0," ",+'15. Chosen Referenced Period'!B91)</f>
        <v xml:space="preserve"> </v>
      </c>
      <c r="C89" s="442" t="str">
        <f>IF(+'15. Chosen Referenced Period'!C91=0," ",+'15. Chosen Referenced Period'!C91)</f>
        <v xml:space="preserve"> </v>
      </c>
      <c r="D89" s="478">
        <f>IF('15. Chosen Referenced Period'!$C$1015='15. Chosen Referenced Period'!$D$1021,'15. Chosen Referenced Period'!E91,IF('15. Chosen Referenced Period'!$C$1015='15. Chosen Referenced Period'!$D$1022,'15. Chosen Referenced Period'!H91,IF('15. Chosen Referenced Period'!$C$1015='15. Chosen Referenced Period'!$D$1023,'15. Chosen Referenced Period'!K91,0)))</f>
        <v>0</v>
      </c>
    </row>
    <row r="90" spans="1:4" x14ac:dyDescent="0.25">
      <c r="A90" s="309">
        <f t="shared" si="1"/>
        <v>81</v>
      </c>
      <c r="B90" s="312" t="str">
        <f>IF(+'15. Chosen Referenced Period'!B92=0," ",+'15. Chosen Referenced Period'!B92)</f>
        <v xml:space="preserve"> </v>
      </c>
      <c r="C90" s="442" t="str">
        <f>IF(+'15. Chosen Referenced Period'!C92=0," ",+'15. Chosen Referenced Period'!C92)</f>
        <v xml:space="preserve"> </v>
      </c>
      <c r="D90" s="478">
        <f>IF('15. Chosen Referenced Period'!$C$1015='15. Chosen Referenced Period'!$D$1021,'15. Chosen Referenced Period'!E92,IF('15. Chosen Referenced Period'!$C$1015='15. Chosen Referenced Period'!$D$1022,'15. Chosen Referenced Period'!H92,IF('15. Chosen Referenced Period'!$C$1015='15. Chosen Referenced Period'!$D$1023,'15. Chosen Referenced Period'!K92,0)))</f>
        <v>0</v>
      </c>
    </row>
    <row r="91" spans="1:4" x14ac:dyDescent="0.25">
      <c r="A91" s="309">
        <f t="shared" si="1"/>
        <v>82</v>
      </c>
      <c r="B91" s="312" t="str">
        <f>IF(+'15. Chosen Referenced Period'!B93=0," ",+'15. Chosen Referenced Period'!B93)</f>
        <v xml:space="preserve"> </v>
      </c>
      <c r="C91" s="442" t="str">
        <f>IF(+'15. Chosen Referenced Period'!C93=0," ",+'15. Chosen Referenced Period'!C93)</f>
        <v xml:space="preserve"> </v>
      </c>
      <c r="D91" s="478">
        <f>IF('15. Chosen Referenced Period'!$C$1015='15. Chosen Referenced Period'!$D$1021,'15. Chosen Referenced Period'!E93,IF('15. Chosen Referenced Period'!$C$1015='15. Chosen Referenced Period'!$D$1022,'15. Chosen Referenced Period'!H93,IF('15. Chosen Referenced Period'!$C$1015='15. Chosen Referenced Period'!$D$1023,'15. Chosen Referenced Period'!K93,0)))</f>
        <v>0</v>
      </c>
    </row>
    <row r="92" spans="1:4" x14ac:dyDescent="0.25">
      <c r="A92" s="309">
        <f t="shared" si="1"/>
        <v>83</v>
      </c>
      <c r="B92" s="312" t="str">
        <f>IF(+'15. Chosen Referenced Period'!B94=0," ",+'15. Chosen Referenced Period'!B94)</f>
        <v xml:space="preserve"> </v>
      </c>
      <c r="C92" s="442" t="str">
        <f>IF(+'15. Chosen Referenced Period'!C94=0," ",+'15. Chosen Referenced Period'!C94)</f>
        <v xml:space="preserve"> </v>
      </c>
      <c r="D92" s="478">
        <f>IF('15. Chosen Referenced Period'!$C$1015='15. Chosen Referenced Period'!$D$1021,'15. Chosen Referenced Period'!E94,IF('15. Chosen Referenced Period'!$C$1015='15. Chosen Referenced Period'!$D$1022,'15. Chosen Referenced Period'!H94,IF('15. Chosen Referenced Period'!$C$1015='15. Chosen Referenced Period'!$D$1023,'15. Chosen Referenced Period'!K94,0)))</f>
        <v>0</v>
      </c>
    </row>
    <row r="93" spans="1:4" x14ac:dyDescent="0.25">
      <c r="A93" s="309">
        <f t="shared" si="1"/>
        <v>84</v>
      </c>
      <c r="B93" s="312" t="str">
        <f>IF(+'15. Chosen Referenced Period'!B95=0," ",+'15. Chosen Referenced Period'!B95)</f>
        <v xml:space="preserve"> </v>
      </c>
      <c r="C93" s="442" t="str">
        <f>IF(+'15. Chosen Referenced Period'!C95=0," ",+'15. Chosen Referenced Period'!C95)</f>
        <v xml:space="preserve"> </v>
      </c>
      <c r="D93" s="478">
        <f>IF('15. Chosen Referenced Period'!$C$1015='15. Chosen Referenced Period'!$D$1021,'15. Chosen Referenced Period'!E95,IF('15. Chosen Referenced Period'!$C$1015='15. Chosen Referenced Period'!$D$1022,'15. Chosen Referenced Period'!H95,IF('15. Chosen Referenced Period'!$C$1015='15. Chosen Referenced Period'!$D$1023,'15. Chosen Referenced Period'!K95,0)))</f>
        <v>0</v>
      </c>
    </row>
    <row r="94" spans="1:4" x14ac:dyDescent="0.25">
      <c r="A94" s="309">
        <f t="shared" si="1"/>
        <v>85</v>
      </c>
      <c r="B94" s="312" t="str">
        <f>IF(+'15. Chosen Referenced Period'!B96=0," ",+'15. Chosen Referenced Period'!B96)</f>
        <v xml:space="preserve"> </v>
      </c>
      <c r="C94" s="442" t="str">
        <f>IF(+'15. Chosen Referenced Period'!C96=0," ",+'15. Chosen Referenced Period'!C96)</f>
        <v xml:space="preserve"> </v>
      </c>
      <c r="D94" s="478">
        <f>IF('15. Chosen Referenced Period'!$C$1015='15. Chosen Referenced Period'!$D$1021,'15. Chosen Referenced Period'!E96,IF('15. Chosen Referenced Period'!$C$1015='15. Chosen Referenced Period'!$D$1022,'15. Chosen Referenced Period'!H96,IF('15. Chosen Referenced Period'!$C$1015='15. Chosen Referenced Period'!$D$1023,'15. Chosen Referenced Period'!K96,0)))</f>
        <v>0</v>
      </c>
    </row>
    <row r="95" spans="1:4" x14ac:dyDescent="0.25">
      <c r="A95" s="309">
        <f t="shared" si="1"/>
        <v>86</v>
      </c>
      <c r="B95" s="312" t="str">
        <f>IF(+'15. Chosen Referenced Period'!B97=0," ",+'15. Chosen Referenced Period'!B97)</f>
        <v xml:space="preserve"> </v>
      </c>
      <c r="C95" s="442" t="str">
        <f>IF(+'15. Chosen Referenced Period'!C97=0," ",+'15. Chosen Referenced Period'!C97)</f>
        <v xml:space="preserve"> </v>
      </c>
      <c r="D95" s="478">
        <f>IF('15. Chosen Referenced Period'!$C$1015='15. Chosen Referenced Period'!$D$1021,'15. Chosen Referenced Period'!E97,IF('15. Chosen Referenced Period'!$C$1015='15. Chosen Referenced Period'!$D$1022,'15. Chosen Referenced Period'!H97,IF('15. Chosen Referenced Period'!$C$1015='15. Chosen Referenced Period'!$D$1023,'15. Chosen Referenced Period'!K97,0)))</f>
        <v>0</v>
      </c>
    </row>
    <row r="96" spans="1:4" x14ac:dyDescent="0.25">
      <c r="A96" s="309">
        <f t="shared" si="1"/>
        <v>87</v>
      </c>
      <c r="B96" s="312" t="str">
        <f>IF(+'15. Chosen Referenced Period'!B98=0," ",+'15. Chosen Referenced Period'!B98)</f>
        <v xml:space="preserve"> </v>
      </c>
      <c r="C96" s="442" t="str">
        <f>IF(+'15. Chosen Referenced Period'!C98=0," ",+'15. Chosen Referenced Period'!C98)</f>
        <v xml:space="preserve"> </v>
      </c>
      <c r="D96" s="478">
        <f>IF('15. Chosen Referenced Period'!$C$1015='15. Chosen Referenced Period'!$D$1021,'15. Chosen Referenced Period'!E98,IF('15. Chosen Referenced Period'!$C$1015='15. Chosen Referenced Period'!$D$1022,'15. Chosen Referenced Period'!H98,IF('15. Chosen Referenced Period'!$C$1015='15. Chosen Referenced Period'!$D$1023,'15. Chosen Referenced Period'!K98,0)))</f>
        <v>0</v>
      </c>
    </row>
    <row r="97" spans="1:4" x14ac:dyDescent="0.25">
      <c r="A97" s="309">
        <f t="shared" si="1"/>
        <v>88</v>
      </c>
      <c r="B97" s="312" t="str">
        <f>IF(+'15. Chosen Referenced Period'!B99=0," ",+'15. Chosen Referenced Period'!B99)</f>
        <v xml:space="preserve"> </v>
      </c>
      <c r="C97" s="442" t="str">
        <f>IF(+'15. Chosen Referenced Period'!C99=0," ",+'15. Chosen Referenced Period'!C99)</f>
        <v xml:space="preserve"> </v>
      </c>
      <c r="D97" s="478">
        <f>IF('15. Chosen Referenced Period'!$C$1015='15. Chosen Referenced Period'!$D$1021,'15. Chosen Referenced Period'!E99,IF('15. Chosen Referenced Period'!$C$1015='15. Chosen Referenced Period'!$D$1022,'15. Chosen Referenced Period'!H99,IF('15. Chosen Referenced Period'!$C$1015='15. Chosen Referenced Period'!$D$1023,'15. Chosen Referenced Period'!K99,0)))</f>
        <v>0</v>
      </c>
    </row>
    <row r="98" spans="1:4" x14ac:dyDescent="0.25">
      <c r="A98" s="309">
        <f t="shared" si="1"/>
        <v>89</v>
      </c>
      <c r="B98" s="312" t="str">
        <f>IF(+'15. Chosen Referenced Period'!B100=0," ",+'15. Chosen Referenced Period'!B100)</f>
        <v xml:space="preserve"> </v>
      </c>
      <c r="C98" s="442" t="str">
        <f>IF(+'15. Chosen Referenced Period'!C100=0," ",+'15. Chosen Referenced Period'!C100)</f>
        <v xml:space="preserve"> </v>
      </c>
      <c r="D98" s="478">
        <f>IF('15. Chosen Referenced Period'!$C$1015='15. Chosen Referenced Period'!$D$1021,'15. Chosen Referenced Period'!E100,IF('15. Chosen Referenced Period'!$C$1015='15. Chosen Referenced Period'!$D$1022,'15. Chosen Referenced Period'!H100,IF('15. Chosen Referenced Period'!$C$1015='15. Chosen Referenced Period'!$D$1023,'15. Chosen Referenced Period'!K100,0)))</f>
        <v>0</v>
      </c>
    </row>
    <row r="99" spans="1:4" x14ac:dyDescent="0.25">
      <c r="A99" s="309">
        <f t="shared" si="1"/>
        <v>90</v>
      </c>
      <c r="B99" s="312" t="str">
        <f>IF(+'15. Chosen Referenced Period'!B101=0," ",+'15. Chosen Referenced Period'!B101)</f>
        <v xml:space="preserve"> </v>
      </c>
      <c r="C99" s="442" t="str">
        <f>IF(+'15. Chosen Referenced Period'!C101=0," ",+'15. Chosen Referenced Period'!C101)</f>
        <v xml:space="preserve"> </v>
      </c>
      <c r="D99" s="478">
        <f>IF('15. Chosen Referenced Period'!$C$1015='15. Chosen Referenced Period'!$D$1021,'15. Chosen Referenced Period'!E101,IF('15. Chosen Referenced Period'!$C$1015='15. Chosen Referenced Period'!$D$1022,'15. Chosen Referenced Period'!H101,IF('15. Chosen Referenced Period'!$C$1015='15. Chosen Referenced Period'!$D$1023,'15. Chosen Referenced Period'!K101,0)))</f>
        <v>0</v>
      </c>
    </row>
    <row r="100" spans="1:4" x14ac:dyDescent="0.25">
      <c r="A100" s="309">
        <f t="shared" si="1"/>
        <v>91</v>
      </c>
      <c r="B100" s="312" t="str">
        <f>IF(+'15. Chosen Referenced Period'!B102=0," ",+'15. Chosen Referenced Period'!B102)</f>
        <v xml:space="preserve"> </v>
      </c>
      <c r="C100" s="442" t="str">
        <f>IF(+'15. Chosen Referenced Period'!C102=0," ",+'15. Chosen Referenced Period'!C102)</f>
        <v xml:space="preserve"> </v>
      </c>
      <c r="D100" s="478">
        <f>IF('15. Chosen Referenced Period'!$C$1015='15. Chosen Referenced Period'!$D$1021,'15. Chosen Referenced Period'!E102,IF('15. Chosen Referenced Period'!$C$1015='15. Chosen Referenced Period'!$D$1022,'15. Chosen Referenced Period'!H102,IF('15. Chosen Referenced Period'!$C$1015='15. Chosen Referenced Period'!$D$1023,'15. Chosen Referenced Period'!K102,0)))</f>
        <v>0</v>
      </c>
    </row>
    <row r="101" spans="1:4" x14ac:dyDescent="0.25">
      <c r="A101" s="309">
        <f t="shared" si="1"/>
        <v>92</v>
      </c>
      <c r="B101" s="312" t="str">
        <f>IF(+'15. Chosen Referenced Period'!B103=0," ",+'15. Chosen Referenced Period'!B103)</f>
        <v xml:space="preserve"> </v>
      </c>
      <c r="C101" s="442" t="str">
        <f>IF(+'15. Chosen Referenced Period'!C103=0," ",+'15. Chosen Referenced Period'!C103)</f>
        <v xml:space="preserve"> </v>
      </c>
      <c r="D101" s="478">
        <f>IF('15. Chosen Referenced Period'!$C$1015='15. Chosen Referenced Period'!$D$1021,'15. Chosen Referenced Period'!E103,IF('15. Chosen Referenced Period'!$C$1015='15. Chosen Referenced Period'!$D$1022,'15. Chosen Referenced Period'!H103,IF('15. Chosen Referenced Period'!$C$1015='15. Chosen Referenced Period'!$D$1023,'15. Chosen Referenced Period'!K103,0)))</f>
        <v>0</v>
      </c>
    </row>
    <row r="102" spans="1:4" x14ac:dyDescent="0.25">
      <c r="A102" s="309">
        <f t="shared" si="1"/>
        <v>93</v>
      </c>
      <c r="B102" s="312" t="str">
        <f>IF(+'15. Chosen Referenced Period'!B104=0," ",+'15. Chosen Referenced Period'!B104)</f>
        <v xml:space="preserve"> </v>
      </c>
      <c r="C102" s="442" t="str">
        <f>IF(+'15. Chosen Referenced Period'!C104=0," ",+'15. Chosen Referenced Period'!C104)</f>
        <v xml:space="preserve"> </v>
      </c>
      <c r="D102" s="478">
        <f>IF('15. Chosen Referenced Period'!$C$1015='15. Chosen Referenced Period'!$D$1021,'15. Chosen Referenced Period'!E104,IF('15. Chosen Referenced Period'!$C$1015='15. Chosen Referenced Period'!$D$1022,'15. Chosen Referenced Period'!H104,IF('15. Chosen Referenced Period'!$C$1015='15. Chosen Referenced Period'!$D$1023,'15. Chosen Referenced Period'!K104,0)))</f>
        <v>0</v>
      </c>
    </row>
    <row r="103" spans="1:4" x14ac:dyDescent="0.25">
      <c r="A103" s="309">
        <f t="shared" si="1"/>
        <v>94</v>
      </c>
      <c r="B103" s="312" t="str">
        <f>IF(+'15. Chosen Referenced Period'!B105=0," ",+'15. Chosen Referenced Period'!B105)</f>
        <v xml:space="preserve"> </v>
      </c>
      <c r="C103" s="442" t="str">
        <f>IF(+'15. Chosen Referenced Period'!C105=0," ",+'15. Chosen Referenced Period'!C105)</f>
        <v xml:space="preserve"> </v>
      </c>
      <c r="D103" s="478">
        <f>IF('15. Chosen Referenced Period'!$C$1015='15. Chosen Referenced Period'!$D$1021,'15. Chosen Referenced Period'!E105,IF('15. Chosen Referenced Period'!$C$1015='15. Chosen Referenced Period'!$D$1022,'15. Chosen Referenced Period'!H105,IF('15. Chosen Referenced Period'!$C$1015='15. Chosen Referenced Period'!$D$1023,'15. Chosen Referenced Period'!K105,0)))</f>
        <v>0</v>
      </c>
    </row>
    <row r="104" spans="1:4" x14ac:dyDescent="0.25">
      <c r="A104" s="309">
        <f t="shared" si="1"/>
        <v>95</v>
      </c>
      <c r="B104" s="312" t="str">
        <f>IF(+'15. Chosen Referenced Period'!B106=0," ",+'15. Chosen Referenced Period'!B106)</f>
        <v xml:space="preserve"> </v>
      </c>
      <c r="C104" s="442" t="str">
        <f>IF(+'15. Chosen Referenced Period'!C106=0," ",+'15. Chosen Referenced Period'!C106)</f>
        <v xml:space="preserve"> </v>
      </c>
      <c r="D104" s="478">
        <f>IF('15. Chosen Referenced Period'!$C$1015='15. Chosen Referenced Period'!$D$1021,'15. Chosen Referenced Period'!E106,IF('15. Chosen Referenced Period'!$C$1015='15. Chosen Referenced Period'!$D$1022,'15. Chosen Referenced Period'!H106,IF('15. Chosen Referenced Period'!$C$1015='15. Chosen Referenced Period'!$D$1023,'15. Chosen Referenced Period'!K106,0)))</f>
        <v>0</v>
      </c>
    </row>
    <row r="105" spans="1:4" x14ac:dyDescent="0.25">
      <c r="A105" s="309">
        <f t="shared" si="1"/>
        <v>96</v>
      </c>
      <c r="B105" s="312" t="str">
        <f>IF(+'15. Chosen Referenced Period'!B107=0," ",+'15. Chosen Referenced Period'!B107)</f>
        <v xml:space="preserve"> </v>
      </c>
      <c r="C105" s="442" t="str">
        <f>IF(+'15. Chosen Referenced Period'!C107=0," ",+'15. Chosen Referenced Period'!C107)</f>
        <v xml:space="preserve"> </v>
      </c>
      <c r="D105" s="478">
        <f>IF('15. Chosen Referenced Period'!$C$1015='15. Chosen Referenced Period'!$D$1021,'15. Chosen Referenced Period'!E107,IF('15. Chosen Referenced Period'!$C$1015='15. Chosen Referenced Period'!$D$1022,'15. Chosen Referenced Period'!H107,IF('15. Chosen Referenced Period'!$C$1015='15. Chosen Referenced Period'!$D$1023,'15. Chosen Referenced Period'!K107,0)))</f>
        <v>0</v>
      </c>
    </row>
    <row r="106" spans="1:4" x14ac:dyDescent="0.25">
      <c r="A106" s="309">
        <f t="shared" si="1"/>
        <v>97</v>
      </c>
      <c r="B106" s="312" t="str">
        <f>IF(+'15. Chosen Referenced Period'!B108=0," ",+'15. Chosen Referenced Period'!B108)</f>
        <v xml:space="preserve"> </v>
      </c>
      <c r="C106" s="442" t="str">
        <f>IF(+'15. Chosen Referenced Period'!C108=0," ",+'15. Chosen Referenced Period'!C108)</f>
        <v xml:space="preserve"> </v>
      </c>
      <c r="D106" s="478">
        <f>IF('15. Chosen Referenced Period'!$C$1015='15. Chosen Referenced Period'!$D$1021,'15. Chosen Referenced Period'!E108,IF('15. Chosen Referenced Period'!$C$1015='15. Chosen Referenced Period'!$D$1022,'15. Chosen Referenced Period'!H108,IF('15. Chosen Referenced Period'!$C$1015='15. Chosen Referenced Period'!$D$1023,'15. Chosen Referenced Period'!K108,0)))</f>
        <v>0</v>
      </c>
    </row>
    <row r="107" spans="1:4" x14ac:dyDescent="0.25">
      <c r="A107" s="309">
        <f t="shared" si="1"/>
        <v>98</v>
      </c>
      <c r="B107" s="312" t="str">
        <f>IF(+'15. Chosen Referenced Period'!B109=0," ",+'15. Chosen Referenced Period'!B109)</f>
        <v xml:space="preserve"> </v>
      </c>
      <c r="C107" s="442" t="str">
        <f>IF(+'15. Chosen Referenced Period'!C109=0," ",+'15. Chosen Referenced Period'!C109)</f>
        <v xml:space="preserve"> </v>
      </c>
      <c r="D107" s="478">
        <f>IF('15. Chosen Referenced Period'!$C$1015='15. Chosen Referenced Period'!$D$1021,'15. Chosen Referenced Period'!E109,IF('15. Chosen Referenced Period'!$C$1015='15. Chosen Referenced Period'!$D$1022,'15. Chosen Referenced Period'!H109,IF('15. Chosen Referenced Period'!$C$1015='15. Chosen Referenced Period'!$D$1023,'15. Chosen Referenced Period'!K109,0)))</f>
        <v>0</v>
      </c>
    </row>
    <row r="108" spans="1:4" x14ac:dyDescent="0.25">
      <c r="A108" s="309">
        <f t="shared" si="1"/>
        <v>99</v>
      </c>
      <c r="B108" s="312" t="str">
        <f>IF(+'15. Chosen Referenced Period'!B110=0," ",+'15. Chosen Referenced Period'!B110)</f>
        <v xml:space="preserve"> </v>
      </c>
      <c r="C108" s="442" t="str">
        <f>IF(+'15. Chosen Referenced Period'!C110=0," ",+'15. Chosen Referenced Period'!C110)</f>
        <v xml:space="preserve"> </v>
      </c>
      <c r="D108" s="478">
        <f>IF('15. Chosen Referenced Period'!$C$1015='15. Chosen Referenced Period'!$D$1021,'15. Chosen Referenced Period'!E110,IF('15. Chosen Referenced Period'!$C$1015='15. Chosen Referenced Period'!$D$1022,'15. Chosen Referenced Period'!H110,IF('15. Chosen Referenced Period'!$C$1015='15. Chosen Referenced Period'!$D$1023,'15. Chosen Referenced Period'!K110,0)))</f>
        <v>0</v>
      </c>
    </row>
    <row r="109" spans="1:4" x14ac:dyDescent="0.25">
      <c r="A109" s="309">
        <f t="shared" si="1"/>
        <v>100</v>
      </c>
      <c r="B109" s="312" t="str">
        <f>IF(+'15. Chosen Referenced Period'!B111=0," ",+'15. Chosen Referenced Period'!B111)</f>
        <v xml:space="preserve"> </v>
      </c>
      <c r="C109" s="442" t="str">
        <f>IF(+'15. Chosen Referenced Period'!C111=0," ",+'15. Chosen Referenced Period'!C111)</f>
        <v xml:space="preserve"> </v>
      </c>
      <c r="D109" s="478">
        <f>IF('15. Chosen Referenced Period'!$C$1015='15. Chosen Referenced Period'!$D$1021,'15. Chosen Referenced Period'!E111,IF('15. Chosen Referenced Period'!$C$1015='15. Chosen Referenced Period'!$D$1022,'15. Chosen Referenced Period'!H111,IF('15. Chosen Referenced Period'!$C$1015='15. Chosen Referenced Period'!$D$1023,'15. Chosen Referenced Period'!K111,0)))</f>
        <v>0</v>
      </c>
    </row>
    <row r="110" spans="1:4" x14ac:dyDescent="0.25">
      <c r="A110" s="309">
        <f t="shared" si="1"/>
        <v>101</v>
      </c>
      <c r="B110" s="312" t="str">
        <f>IF(+'15. Chosen Referenced Period'!B112=0," ",+'15. Chosen Referenced Period'!B112)</f>
        <v xml:space="preserve"> </v>
      </c>
      <c r="C110" s="442" t="str">
        <f>IF(+'15. Chosen Referenced Period'!C112=0," ",+'15. Chosen Referenced Period'!C112)</f>
        <v xml:space="preserve"> </v>
      </c>
      <c r="D110" s="478">
        <f>IF('15. Chosen Referenced Period'!$C$1015='15. Chosen Referenced Period'!$D$1021,'15. Chosen Referenced Period'!E112,IF('15. Chosen Referenced Period'!$C$1015='15. Chosen Referenced Period'!$D$1022,'15. Chosen Referenced Period'!H112,IF('15. Chosen Referenced Period'!$C$1015='15. Chosen Referenced Period'!$D$1023,'15. Chosen Referenced Period'!K112,0)))</f>
        <v>0</v>
      </c>
    </row>
    <row r="111" spans="1:4" x14ac:dyDescent="0.25">
      <c r="A111" s="309">
        <f t="shared" si="1"/>
        <v>102</v>
      </c>
      <c r="B111" s="312" t="str">
        <f>IF(+'15. Chosen Referenced Period'!B113=0," ",+'15. Chosen Referenced Period'!B113)</f>
        <v xml:space="preserve"> </v>
      </c>
      <c r="C111" s="442" t="str">
        <f>IF(+'15. Chosen Referenced Period'!C113=0," ",+'15. Chosen Referenced Period'!C113)</f>
        <v xml:space="preserve"> </v>
      </c>
      <c r="D111" s="478">
        <f>IF('15. Chosen Referenced Period'!$C$1015='15. Chosen Referenced Period'!$D$1021,'15. Chosen Referenced Period'!E113,IF('15. Chosen Referenced Period'!$C$1015='15. Chosen Referenced Period'!$D$1022,'15. Chosen Referenced Period'!H113,IF('15. Chosen Referenced Period'!$C$1015='15. Chosen Referenced Period'!$D$1023,'15. Chosen Referenced Period'!K113,0)))</f>
        <v>0</v>
      </c>
    </row>
    <row r="112" spans="1:4" x14ac:dyDescent="0.25">
      <c r="A112" s="309">
        <f t="shared" si="1"/>
        <v>103</v>
      </c>
      <c r="B112" s="312" t="str">
        <f>IF(+'15. Chosen Referenced Period'!B114=0," ",+'15. Chosen Referenced Period'!B114)</f>
        <v xml:space="preserve"> </v>
      </c>
      <c r="C112" s="442" t="str">
        <f>IF(+'15. Chosen Referenced Period'!C114=0," ",+'15. Chosen Referenced Period'!C114)</f>
        <v xml:space="preserve"> </v>
      </c>
      <c r="D112" s="478">
        <f>IF('15. Chosen Referenced Period'!$C$1015='15. Chosen Referenced Period'!$D$1021,'15. Chosen Referenced Period'!E114,IF('15. Chosen Referenced Period'!$C$1015='15. Chosen Referenced Period'!$D$1022,'15. Chosen Referenced Period'!H114,IF('15. Chosen Referenced Period'!$C$1015='15. Chosen Referenced Period'!$D$1023,'15. Chosen Referenced Period'!K114,0)))</f>
        <v>0</v>
      </c>
    </row>
    <row r="113" spans="1:4" x14ac:dyDescent="0.25">
      <c r="A113" s="309">
        <f t="shared" si="1"/>
        <v>104</v>
      </c>
      <c r="B113" s="312" t="str">
        <f>IF(+'15. Chosen Referenced Period'!B115=0," ",+'15. Chosen Referenced Period'!B115)</f>
        <v xml:space="preserve"> </v>
      </c>
      <c r="C113" s="442" t="str">
        <f>IF(+'15. Chosen Referenced Period'!C115=0," ",+'15. Chosen Referenced Period'!C115)</f>
        <v xml:space="preserve"> </v>
      </c>
      <c r="D113" s="478">
        <f>IF('15. Chosen Referenced Period'!$C$1015='15. Chosen Referenced Period'!$D$1021,'15. Chosen Referenced Period'!E115,IF('15. Chosen Referenced Period'!$C$1015='15. Chosen Referenced Period'!$D$1022,'15. Chosen Referenced Period'!H115,IF('15. Chosen Referenced Period'!$C$1015='15. Chosen Referenced Period'!$D$1023,'15. Chosen Referenced Period'!K115,0)))</f>
        <v>0</v>
      </c>
    </row>
    <row r="114" spans="1:4" x14ac:dyDescent="0.25">
      <c r="A114" s="309">
        <f t="shared" si="1"/>
        <v>105</v>
      </c>
      <c r="B114" s="312" t="str">
        <f>IF(+'15. Chosen Referenced Period'!B116=0," ",+'15. Chosen Referenced Period'!B116)</f>
        <v xml:space="preserve"> </v>
      </c>
      <c r="C114" s="442" t="str">
        <f>IF(+'15. Chosen Referenced Period'!C116=0," ",+'15. Chosen Referenced Period'!C116)</f>
        <v xml:space="preserve"> </v>
      </c>
      <c r="D114" s="478">
        <f>IF('15. Chosen Referenced Period'!$C$1015='15. Chosen Referenced Period'!$D$1021,'15. Chosen Referenced Period'!E116,IF('15. Chosen Referenced Period'!$C$1015='15. Chosen Referenced Period'!$D$1022,'15. Chosen Referenced Period'!H116,IF('15. Chosen Referenced Period'!$C$1015='15. Chosen Referenced Period'!$D$1023,'15. Chosen Referenced Period'!K116,0)))</f>
        <v>0</v>
      </c>
    </row>
    <row r="115" spans="1:4" x14ac:dyDescent="0.25">
      <c r="A115" s="309">
        <f t="shared" si="1"/>
        <v>106</v>
      </c>
      <c r="B115" s="312" t="str">
        <f>IF(+'15. Chosen Referenced Period'!B117=0," ",+'15. Chosen Referenced Period'!B117)</f>
        <v xml:space="preserve"> </v>
      </c>
      <c r="C115" s="442" t="str">
        <f>IF(+'15. Chosen Referenced Period'!C117=0," ",+'15. Chosen Referenced Period'!C117)</f>
        <v xml:space="preserve"> </v>
      </c>
      <c r="D115" s="478">
        <f>IF('15. Chosen Referenced Period'!$C$1015='15. Chosen Referenced Period'!$D$1021,'15. Chosen Referenced Period'!E117,IF('15. Chosen Referenced Period'!$C$1015='15. Chosen Referenced Period'!$D$1022,'15. Chosen Referenced Period'!H117,IF('15. Chosen Referenced Period'!$C$1015='15. Chosen Referenced Period'!$D$1023,'15. Chosen Referenced Period'!K117,0)))</f>
        <v>0</v>
      </c>
    </row>
    <row r="116" spans="1:4" x14ac:dyDescent="0.25">
      <c r="A116" s="309">
        <f t="shared" si="1"/>
        <v>107</v>
      </c>
      <c r="B116" s="312" t="str">
        <f>IF(+'15. Chosen Referenced Period'!B118=0," ",+'15. Chosen Referenced Period'!B118)</f>
        <v xml:space="preserve"> </v>
      </c>
      <c r="C116" s="442" t="str">
        <f>IF(+'15. Chosen Referenced Period'!C118=0," ",+'15. Chosen Referenced Period'!C118)</f>
        <v xml:space="preserve"> </v>
      </c>
      <c r="D116" s="478">
        <f>IF('15. Chosen Referenced Period'!$C$1015='15. Chosen Referenced Period'!$D$1021,'15. Chosen Referenced Period'!E118,IF('15. Chosen Referenced Period'!$C$1015='15. Chosen Referenced Period'!$D$1022,'15. Chosen Referenced Period'!H118,IF('15. Chosen Referenced Period'!$C$1015='15. Chosen Referenced Period'!$D$1023,'15. Chosen Referenced Period'!K118,0)))</f>
        <v>0</v>
      </c>
    </row>
    <row r="117" spans="1:4" x14ac:dyDescent="0.25">
      <c r="A117" s="309">
        <f t="shared" si="1"/>
        <v>108</v>
      </c>
      <c r="B117" s="312" t="str">
        <f>IF(+'15. Chosen Referenced Period'!B119=0," ",+'15. Chosen Referenced Period'!B119)</f>
        <v xml:space="preserve"> </v>
      </c>
      <c r="C117" s="442" t="str">
        <f>IF(+'15. Chosen Referenced Period'!C119=0," ",+'15. Chosen Referenced Period'!C119)</f>
        <v xml:space="preserve"> </v>
      </c>
      <c r="D117" s="478">
        <f>IF('15. Chosen Referenced Period'!$C$1015='15. Chosen Referenced Period'!$D$1021,'15. Chosen Referenced Period'!E119,IF('15. Chosen Referenced Period'!$C$1015='15. Chosen Referenced Period'!$D$1022,'15. Chosen Referenced Period'!H119,IF('15. Chosen Referenced Period'!$C$1015='15. Chosen Referenced Period'!$D$1023,'15. Chosen Referenced Period'!K119,0)))</f>
        <v>0</v>
      </c>
    </row>
    <row r="118" spans="1:4" x14ac:dyDescent="0.25">
      <c r="A118" s="309">
        <f t="shared" si="1"/>
        <v>109</v>
      </c>
      <c r="B118" s="312" t="str">
        <f>IF(+'15. Chosen Referenced Period'!B120=0," ",+'15. Chosen Referenced Period'!B120)</f>
        <v xml:space="preserve"> </v>
      </c>
      <c r="C118" s="442" t="str">
        <f>IF(+'15. Chosen Referenced Period'!C120=0," ",+'15. Chosen Referenced Period'!C120)</f>
        <v xml:space="preserve"> </v>
      </c>
      <c r="D118" s="478">
        <f>IF('15. Chosen Referenced Period'!$C$1015='15. Chosen Referenced Period'!$D$1021,'15. Chosen Referenced Period'!E120,IF('15. Chosen Referenced Period'!$C$1015='15. Chosen Referenced Period'!$D$1022,'15. Chosen Referenced Period'!H120,IF('15. Chosen Referenced Period'!$C$1015='15. Chosen Referenced Period'!$D$1023,'15. Chosen Referenced Period'!K120,0)))</f>
        <v>0</v>
      </c>
    </row>
    <row r="119" spans="1:4" x14ac:dyDescent="0.25">
      <c r="A119" s="309">
        <f t="shared" si="1"/>
        <v>110</v>
      </c>
      <c r="B119" s="312" t="str">
        <f>IF(+'15. Chosen Referenced Period'!B121=0," ",+'15. Chosen Referenced Period'!B121)</f>
        <v xml:space="preserve"> </v>
      </c>
      <c r="C119" s="442" t="str">
        <f>IF(+'15. Chosen Referenced Period'!C121=0," ",+'15. Chosen Referenced Period'!C121)</f>
        <v xml:space="preserve"> </v>
      </c>
      <c r="D119" s="478">
        <f>IF('15. Chosen Referenced Period'!$C$1015='15. Chosen Referenced Period'!$D$1021,'15. Chosen Referenced Period'!E121,IF('15. Chosen Referenced Period'!$C$1015='15. Chosen Referenced Period'!$D$1022,'15. Chosen Referenced Period'!H121,IF('15. Chosen Referenced Period'!$C$1015='15. Chosen Referenced Period'!$D$1023,'15. Chosen Referenced Period'!K121,0)))</f>
        <v>0</v>
      </c>
    </row>
    <row r="120" spans="1:4" x14ac:dyDescent="0.25">
      <c r="A120" s="309">
        <f t="shared" si="1"/>
        <v>111</v>
      </c>
      <c r="B120" s="312" t="str">
        <f>IF(+'15. Chosen Referenced Period'!B122=0," ",+'15. Chosen Referenced Period'!B122)</f>
        <v xml:space="preserve"> </v>
      </c>
      <c r="C120" s="442" t="str">
        <f>IF(+'15. Chosen Referenced Period'!C122=0," ",+'15. Chosen Referenced Period'!C122)</f>
        <v xml:space="preserve"> </v>
      </c>
      <c r="D120" s="478">
        <f>IF('15. Chosen Referenced Period'!$C$1015='15. Chosen Referenced Period'!$D$1021,'15. Chosen Referenced Period'!E122,IF('15. Chosen Referenced Period'!$C$1015='15. Chosen Referenced Period'!$D$1022,'15. Chosen Referenced Period'!H122,IF('15. Chosen Referenced Period'!$C$1015='15. Chosen Referenced Period'!$D$1023,'15. Chosen Referenced Period'!K122,0)))</f>
        <v>0</v>
      </c>
    </row>
    <row r="121" spans="1:4" x14ac:dyDescent="0.25">
      <c r="A121" s="309">
        <f t="shared" si="1"/>
        <v>112</v>
      </c>
      <c r="B121" s="312" t="str">
        <f>IF(+'15. Chosen Referenced Period'!B123=0," ",+'15. Chosen Referenced Period'!B123)</f>
        <v xml:space="preserve"> </v>
      </c>
      <c r="C121" s="442" t="str">
        <f>IF(+'15. Chosen Referenced Period'!C123=0," ",+'15. Chosen Referenced Period'!C123)</f>
        <v xml:space="preserve"> </v>
      </c>
      <c r="D121" s="478">
        <f>IF('15. Chosen Referenced Period'!$C$1015='15. Chosen Referenced Period'!$D$1021,'15. Chosen Referenced Period'!E123,IF('15. Chosen Referenced Period'!$C$1015='15. Chosen Referenced Period'!$D$1022,'15. Chosen Referenced Period'!H123,IF('15. Chosen Referenced Period'!$C$1015='15. Chosen Referenced Period'!$D$1023,'15. Chosen Referenced Period'!K123,0)))</f>
        <v>0</v>
      </c>
    </row>
    <row r="122" spans="1:4" x14ac:dyDescent="0.25">
      <c r="A122" s="309">
        <f t="shared" si="1"/>
        <v>113</v>
      </c>
      <c r="B122" s="312" t="str">
        <f>IF(+'15. Chosen Referenced Period'!B124=0," ",+'15. Chosen Referenced Period'!B124)</f>
        <v xml:space="preserve"> </v>
      </c>
      <c r="C122" s="442" t="str">
        <f>IF(+'15. Chosen Referenced Period'!C124=0," ",+'15. Chosen Referenced Period'!C124)</f>
        <v xml:space="preserve"> </v>
      </c>
      <c r="D122" s="478">
        <f>IF('15. Chosen Referenced Period'!$C$1015='15. Chosen Referenced Period'!$D$1021,'15. Chosen Referenced Period'!E124,IF('15. Chosen Referenced Period'!$C$1015='15. Chosen Referenced Period'!$D$1022,'15. Chosen Referenced Period'!H124,IF('15. Chosen Referenced Period'!$C$1015='15. Chosen Referenced Period'!$D$1023,'15. Chosen Referenced Period'!K124,0)))</f>
        <v>0</v>
      </c>
    </row>
    <row r="123" spans="1:4" x14ac:dyDescent="0.25">
      <c r="A123" s="309">
        <f t="shared" si="1"/>
        <v>114</v>
      </c>
      <c r="B123" s="312" t="str">
        <f>IF(+'15. Chosen Referenced Period'!B125=0," ",+'15. Chosen Referenced Period'!B125)</f>
        <v xml:space="preserve"> </v>
      </c>
      <c r="C123" s="442" t="str">
        <f>IF(+'15. Chosen Referenced Period'!C125=0," ",+'15. Chosen Referenced Period'!C125)</f>
        <v xml:space="preserve"> </v>
      </c>
      <c r="D123" s="478">
        <f>IF('15. Chosen Referenced Period'!$C$1015='15. Chosen Referenced Period'!$D$1021,'15. Chosen Referenced Period'!E125,IF('15. Chosen Referenced Period'!$C$1015='15. Chosen Referenced Period'!$D$1022,'15. Chosen Referenced Period'!H125,IF('15. Chosen Referenced Period'!$C$1015='15. Chosen Referenced Period'!$D$1023,'15. Chosen Referenced Period'!K125,0)))</f>
        <v>0</v>
      </c>
    </row>
    <row r="124" spans="1:4" x14ac:dyDescent="0.25">
      <c r="A124" s="309">
        <f t="shared" si="1"/>
        <v>115</v>
      </c>
      <c r="B124" s="312" t="str">
        <f>IF(+'15. Chosen Referenced Period'!B126=0," ",+'15. Chosen Referenced Period'!B126)</f>
        <v xml:space="preserve"> </v>
      </c>
      <c r="C124" s="442" t="str">
        <f>IF(+'15. Chosen Referenced Period'!C126=0," ",+'15. Chosen Referenced Period'!C126)</f>
        <v xml:space="preserve"> </v>
      </c>
      <c r="D124" s="478">
        <f>IF('15. Chosen Referenced Period'!$C$1015='15. Chosen Referenced Period'!$D$1021,'15. Chosen Referenced Period'!E126,IF('15. Chosen Referenced Period'!$C$1015='15. Chosen Referenced Period'!$D$1022,'15. Chosen Referenced Period'!H126,IF('15. Chosen Referenced Period'!$C$1015='15. Chosen Referenced Period'!$D$1023,'15. Chosen Referenced Period'!K126,0)))</f>
        <v>0</v>
      </c>
    </row>
    <row r="125" spans="1:4" x14ac:dyDescent="0.25">
      <c r="A125" s="309">
        <f t="shared" si="1"/>
        <v>116</v>
      </c>
      <c r="B125" s="312" t="str">
        <f>IF(+'15. Chosen Referenced Period'!B127=0," ",+'15. Chosen Referenced Period'!B127)</f>
        <v xml:space="preserve"> </v>
      </c>
      <c r="C125" s="442" t="str">
        <f>IF(+'15. Chosen Referenced Period'!C127=0," ",+'15. Chosen Referenced Period'!C127)</f>
        <v xml:space="preserve"> </v>
      </c>
      <c r="D125" s="478">
        <f>IF('15. Chosen Referenced Period'!$C$1015='15. Chosen Referenced Period'!$D$1021,'15. Chosen Referenced Period'!E127,IF('15. Chosen Referenced Period'!$C$1015='15. Chosen Referenced Period'!$D$1022,'15. Chosen Referenced Period'!H127,IF('15. Chosen Referenced Period'!$C$1015='15. Chosen Referenced Period'!$D$1023,'15. Chosen Referenced Period'!K127,0)))</f>
        <v>0</v>
      </c>
    </row>
    <row r="126" spans="1:4" x14ac:dyDescent="0.25">
      <c r="A126" s="309">
        <f t="shared" si="1"/>
        <v>117</v>
      </c>
      <c r="B126" s="312" t="str">
        <f>IF(+'15. Chosen Referenced Period'!B128=0," ",+'15. Chosen Referenced Period'!B128)</f>
        <v xml:space="preserve"> </v>
      </c>
      <c r="C126" s="442" t="str">
        <f>IF(+'15. Chosen Referenced Period'!C128=0," ",+'15. Chosen Referenced Period'!C128)</f>
        <v xml:space="preserve"> </v>
      </c>
      <c r="D126" s="478">
        <f>IF('15. Chosen Referenced Period'!$C$1015='15. Chosen Referenced Period'!$D$1021,'15. Chosen Referenced Period'!E128,IF('15. Chosen Referenced Period'!$C$1015='15. Chosen Referenced Period'!$D$1022,'15. Chosen Referenced Period'!H128,IF('15. Chosen Referenced Period'!$C$1015='15. Chosen Referenced Period'!$D$1023,'15. Chosen Referenced Period'!K128,0)))</f>
        <v>0</v>
      </c>
    </row>
    <row r="127" spans="1:4" x14ac:dyDescent="0.25">
      <c r="A127" s="309">
        <f t="shared" si="1"/>
        <v>118</v>
      </c>
      <c r="B127" s="312" t="str">
        <f>IF(+'15. Chosen Referenced Period'!B129=0," ",+'15. Chosen Referenced Period'!B129)</f>
        <v xml:space="preserve"> </v>
      </c>
      <c r="C127" s="442" t="str">
        <f>IF(+'15. Chosen Referenced Period'!C129=0," ",+'15. Chosen Referenced Period'!C129)</f>
        <v xml:space="preserve"> </v>
      </c>
      <c r="D127" s="478">
        <f>IF('15. Chosen Referenced Period'!$C$1015='15. Chosen Referenced Period'!$D$1021,'15. Chosen Referenced Period'!E129,IF('15. Chosen Referenced Period'!$C$1015='15. Chosen Referenced Period'!$D$1022,'15. Chosen Referenced Period'!H129,IF('15. Chosen Referenced Period'!$C$1015='15. Chosen Referenced Period'!$D$1023,'15. Chosen Referenced Period'!K129,0)))</f>
        <v>0</v>
      </c>
    </row>
    <row r="128" spans="1:4" x14ac:dyDescent="0.25">
      <c r="A128" s="309">
        <f t="shared" si="1"/>
        <v>119</v>
      </c>
      <c r="B128" s="312" t="str">
        <f>IF(+'15. Chosen Referenced Period'!B130=0," ",+'15. Chosen Referenced Period'!B130)</f>
        <v xml:space="preserve"> </v>
      </c>
      <c r="C128" s="442" t="str">
        <f>IF(+'15. Chosen Referenced Period'!C130=0," ",+'15. Chosen Referenced Period'!C130)</f>
        <v xml:space="preserve"> </v>
      </c>
      <c r="D128" s="478">
        <f>IF('15. Chosen Referenced Period'!$C$1015='15. Chosen Referenced Period'!$D$1021,'15. Chosen Referenced Period'!E130,IF('15. Chosen Referenced Period'!$C$1015='15. Chosen Referenced Period'!$D$1022,'15. Chosen Referenced Period'!H130,IF('15. Chosen Referenced Period'!$C$1015='15. Chosen Referenced Period'!$D$1023,'15. Chosen Referenced Period'!K130,0)))</f>
        <v>0</v>
      </c>
    </row>
    <row r="129" spans="1:4" x14ac:dyDescent="0.25">
      <c r="A129" s="309">
        <f t="shared" si="1"/>
        <v>120</v>
      </c>
      <c r="B129" s="312" t="str">
        <f>IF(+'15. Chosen Referenced Period'!B131=0," ",+'15. Chosen Referenced Period'!B131)</f>
        <v xml:space="preserve"> </v>
      </c>
      <c r="C129" s="442" t="str">
        <f>IF(+'15. Chosen Referenced Period'!C131=0," ",+'15. Chosen Referenced Period'!C131)</f>
        <v xml:space="preserve"> </v>
      </c>
      <c r="D129" s="478">
        <f>IF('15. Chosen Referenced Period'!$C$1015='15. Chosen Referenced Period'!$D$1021,'15. Chosen Referenced Period'!E131,IF('15. Chosen Referenced Period'!$C$1015='15. Chosen Referenced Period'!$D$1022,'15. Chosen Referenced Period'!H131,IF('15. Chosen Referenced Period'!$C$1015='15. Chosen Referenced Period'!$D$1023,'15. Chosen Referenced Period'!K131,0)))</f>
        <v>0</v>
      </c>
    </row>
    <row r="130" spans="1:4" x14ac:dyDescent="0.25">
      <c r="A130" s="309">
        <f t="shared" si="1"/>
        <v>121</v>
      </c>
      <c r="B130" s="312" t="str">
        <f>IF(+'15. Chosen Referenced Period'!B132=0," ",+'15. Chosen Referenced Period'!B132)</f>
        <v xml:space="preserve"> </v>
      </c>
      <c r="C130" s="442" t="str">
        <f>IF(+'15. Chosen Referenced Period'!C132=0," ",+'15. Chosen Referenced Period'!C132)</f>
        <v xml:space="preserve"> </v>
      </c>
      <c r="D130" s="478">
        <f>IF('15. Chosen Referenced Period'!$C$1015='15. Chosen Referenced Period'!$D$1021,'15. Chosen Referenced Period'!E132,IF('15. Chosen Referenced Period'!$C$1015='15. Chosen Referenced Period'!$D$1022,'15. Chosen Referenced Period'!H132,IF('15. Chosen Referenced Period'!$C$1015='15. Chosen Referenced Period'!$D$1023,'15. Chosen Referenced Period'!K132,0)))</f>
        <v>0</v>
      </c>
    </row>
    <row r="131" spans="1:4" x14ac:dyDescent="0.25">
      <c r="A131" s="309">
        <f t="shared" si="1"/>
        <v>122</v>
      </c>
      <c r="B131" s="312" t="str">
        <f>IF(+'15. Chosen Referenced Period'!B133=0," ",+'15. Chosen Referenced Period'!B133)</f>
        <v xml:space="preserve"> </v>
      </c>
      <c r="C131" s="442" t="str">
        <f>IF(+'15. Chosen Referenced Period'!C133=0," ",+'15. Chosen Referenced Period'!C133)</f>
        <v xml:space="preserve"> </v>
      </c>
      <c r="D131" s="478">
        <f>IF('15. Chosen Referenced Period'!$C$1015='15. Chosen Referenced Period'!$D$1021,'15. Chosen Referenced Period'!E133,IF('15. Chosen Referenced Period'!$C$1015='15. Chosen Referenced Period'!$D$1022,'15. Chosen Referenced Period'!H133,IF('15. Chosen Referenced Period'!$C$1015='15. Chosen Referenced Period'!$D$1023,'15. Chosen Referenced Period'!K133,0)))</f>
        <v>0</v>
      </c>
    </row>
    <row r="132" spans="1:4" x14ac:dyDescent="0.25">
      <c r="A132" s="309">
        <f t="shared" si="1"/>
        <v>123</v>
      </c>
      <c r="B132" s="312" t="str">
        <f>IF(+'15. Chosen Referenced Period'!B134=0," ",+'15. Chosen Referenced Period'!B134)</f>
        <v xml:space="preserve"> </v>
      </c>
      <c r="C132" s="442" t="str">
        <f>IF(+'15. Chosen Referenced Period'!C134=0," ",+'15. Chosen Referenced Period'!C134)</f>
        <v xml:space="preserve"> </v>
      </c>
      <c r="D132" s="478">
        <f>IF('15. Chosen Referenced Period'!$C$1015='15. Chosen Referenced Period'!$D$1021,'15. Chosen Referenced Period'!E134,IF('15. Chosen Referenced Period'!$C$1015='15. Chosen Referenced Period'!$D$1022,'15. Chosen Referenced Period'!H134,IF('15. Chosen Referenced Period'!$C$1015='15. Chosen Referenced Period'!$D$1023,'15. Chosen Referenced Period'!K134,0)))</f>
        <v>0</v>
      </c>
    </row>
    <row r="133" spans="1:4" x14ac:dyDescent="0.25">
      <c r="A133" s="309">
        <f t="shared" si="1"/>
        <v>124</v>
      </c>
      <c r="B133" s="312" t="str">
        <f>IF(+'15. Chosen Referenced Period'!B135=0," ",+'15. Chosen Referenced Period'!B135)</f>
        <v xml:space="preserve"> </v>
      </c>
      <c r="C133" s="442" t="str">
        <f>IF(+'15. Chosen Referenced Period'!C135=0," ",+'15. Chosen Referenced Period'!C135)</f>
        <v xml:space="preserve"> </v>
      </c>
      <c r="D133" s="478">
        <f>IF('15. Chosen Referenced Period'!$C$1015='15. Chosen Referenced Period'!$D$1021,'15. Chosen Referenced Period'!E135,IF('15. Chosen Referenced Period'!$C$1015='15. Chosen Referenced Period'!$D$1022,'15. Chosen Referenced Period'!H135,IF('15. Chosen Referenced Period'!$C$1015='15. Chosen Referenced Period'!$D$1023,'15. Chosen Referenced Period'!K135,0)))</f>
        <v>0</v>
      </c>
    </row>
    <row r="134" spans="1:4" x14ac:dyDescent="0.25">
      <c r="A134" s="309">
        <f t="shared" si="1"/>
        <v>125</v>
      </c>
      <c r="B134" s="312" t="str">
        <f>IF(+'15. Chosen Referenced Period'!B136=0," ",+'15. Chosen Referenced Period'!B136)</f>
        <v xml:space="preserve"> </v>
      </c>
      <c r="C134" s="442" t="str">
        <f>IF(+'15. Chosen Referenced Period'!C136=0," ",+'15. Chosen Referenced Period'!C136)</f>
        <v xml:space="preserve"> </v>
      </c>
      <c r="D134" s="478">
        <f>IF('15. Chosen Referenced Period'!$C$1015='15. Chosen Referenced Period'!$D$1021,'15. Chosen Referenced Period'!E136,IF('15. Chosen Referenced Period'!$C$1015='15. Chosen Referenced Period'!$D$1022,'15. Chosen Referenced Period'!H136,IF('15. Chosen Referenced Period'!$C$1015='15. Chosen Referenced Period'!$D$1023,'15. Chosen Referenced Period'!K136,0)))</f>
        <v>0</v>
      </c>
    </row>
    <row r="135" spans="1:4" x14ac:dyDescent="0.25">
      <c r="A135" s="309">
        <f t="shared" si="1"/>
        <v>126</v>
      </c>
      <c r="B135" s="312" t="str">
        <f>IF(+'15. Chosen Referenced Period'!B137=0," ",+'15. Chosen Referenced Period'!B137)</f>
        <v xml:space="preserve"> </v>
      </c>
      <c r="C135" s="442" t="str">
        <f>IF(+'15. Chosen Referenced Period'!C137=0," ",+'15. Chosen Referenced Period'!C137)</f>
        <v xml:space="preserve"> </v>
      </c>
      <c r="D135" s="478">
        <f>IF('15. Chosen Referenced Period'!$C$1015='15. Chosen Referenced Period'!$D$1021,'15. Chosen Referenced Period'!E137,IF('15. Chosen Referenced Period'!$C$1015='15. Chosen Referenced Period'!$D$1022,'15. Chosen Referenced Period'!H137,IF('15. Chosen Referenced Period'!$C$1015='15. Chosen Referenced Period'!$D$1023,'15. Chosen Referenced Period'!K137,0)))</f>
        <v>0</v>
      </c>
    </row>
    <row r="136" spans="1:4" x14ac:dyDescent="0.25">
      <c r="A136" s="309">
        <f t="shared" si="1"/>
        <v>127</v>
      </c>
      <c r="B136" s="312" t="str">
        <f>IF(+'15. Chosen Referenced Period'!B138=0," ",+'15. Chosen Referenced Period'!B138)</f>
        <v xml:space="preserve"> </v>
      </c>
      <c r="C136" s="442" t="str">
        <f>IF(+'15. Chosen Referenced Period'!C138=0," ",+'15. Chosen Referenced Period'!C138)</f>
        <v xml:space="preserve"> </v>
      </c>
      <c r="D136" s="478">
        <f>IF('15. Chosen Referenced Period'!$C$1015='15. Chosen Referenced Period'!$D$1021,'15. Chosen Referenced Period'!E138,IF('15. Chosen Referenced Period'!$C$1015='15. Chosen Referenced Period'!$D$1022,'15. Chosen Referenced Period'!H138,IF('15. Chosen Referenced Period'!$C$1015='15. Chosen Referenced Period'!$D$1023,'15. Chosen Referenced Period'!K138,0)))</f>
        <v>0</v>
      </c>
    </row>
    <row r="137" spans="1:4" x14ac:dyDescent="0.25">
      <c r="A137" s="309">
        <f t="shared" si="1"/>
        <v>128</v>
      </c>
      <c r="B137" s="312" t="str">
        <f>IF(+'15. Chosen Referenced Period'!B139=0," ",+'15. Chosen Referenced Period'!B139)</f>
        <v xml:space="preserve"> </v>
      </c>
      <c r="C137" s="442" t="str">
        <f>IF(+'15. Chosen Referenced Period'!C139=0," ",+'15. Chosen Referenced Period'!C139)</f>
        <v xml:space="preserve"> </v>
      </c>
      <c r="D137" s="478">
        <f>IF('15. Chosen Referenced Period'!$C$1015='15. Chosen Referenced Period'!$D$1021,'15. Chosen Referenced Period'!E139,IF('15. Chosen Referenced Period'!$C$1015='15. Chosen Referenced Period'!$D$1022,'15. Chosen Referenced Period'!H139,IF('15. Chosen Referenced Period'!$C$1015='15. Chosen Referenced Period'!$D$1023,'15. Chosen Referenced Period'!K139,0)))</f>
        <v>0</v>
      </c>
    </row>
    <row r="138" spans="1:4" x14ac:dyDescent="0.25">
      <c r="A138" s="309">
        <f t="shared" si="1"/>
        <v>129</v>
      </c>
      <c r="B138" s="312" t="str">
        <f>IF(+'15. Chosen Referenced Period'!B140=0," ",+'15. Chosen Referenced Period'!B140)</f>
        <v xml:space="preserve"> </v>
      </c>
      <c r="C138" s="442" t="str">
        <f>IF(+'15. Chosen Referenced Period'!C140=0," ",+'15. Chosen Referenced Period'!C140)</f>
        <v xml:space="preserve"> </v>
      </c>
      <c r="D138" s="478">
        <f>IF('15. Chosen Referenced Period'!$C$1015='15. Chosen Referenced Period'!$D$1021,'15. Chosen Referenced Period'!E140,IF('15. Chosen Referenced Period'!$C$1015='15. Chosen Referenced Period'!$D$1022,'15. Chosen Referenced Period'!H140,IF('15. Chosen Referenced Period'!$C$1015='15. Chosen Referenced Period'!$D$1023,'15. Chosen Referenced Period'!K140,0)))</f>
        <v>0</v>
      </c>
    </row>
    <row r="139" spans="1:4" x14ac:dyDescent="0.25">
      <c r="A139" s="309">
        <f t="shared" si="1"/>
        <v>130</v>
      </c>
      <c r="B139" s="312" t="str">
        <f>IF(+'15. Chosen Referenced Period'!B141=0," ",+'15. Chosen Referenced Period'!B141)</f>
        <v xml:space="preserve"> </v>
      </c>
      <c r="C139" s="442" t="str">
        <f>IF(+'15. Chosen Referenced Period'!C141=0," ",+'15. Chosen Referenced Period'!C141)</f>
        <v xml:space="preserve"> </v>
      </c>
      <c r="D139" s="478">
        <f>IF('15. Chosen Referenced Period'!$C$1015='15. Chosen Referenced Period'!$D$1021,'15. Chosen Referenced Period'!E141,IF('15. Chosen Referenced Period'!$C$1015='15. Chosen Referenced Period'!$D$1022,'15. Chosen Referenced Period'!H141,IF('15. Chosen Referenced Period'!$C$1015='15. Chosen Referenced Period'!$D$1023,'15. Chosen Referenced Period'!K141,0)))</f>
        <v>0</v>
      </c>
    </row>
    <row r="140" spans="1:4" x14ac:dyDescent="0.25">
      <c r="A140" s="309">
        <f t="shared" ref="A140:A203" si="2">+A139+1</f>
        <v>131</v>
      </c>
      <c r="B140" s="312" t="str">
        <f>IF(+'15. Chosen Referenced Period'!B142=0," ",+'15. Chosen Referenced Period'!B142)</f>
        <v xml:space="preserve"> </v>
      </c>
      <c r="C140" s="442" t="str">
        <f>IF(+'15. Chosen Referenced Period'!C142=0," ",+'15. Chosen Referenced Period'!C142)</f>
        <v xml:space="preserve"> </v>
      </c>
      <c r="D140" s="478">
        <f>IF('15. Chosen Referenced Period'!$C$1015='15. Chosen Referenced Period'!$D$1021,'15. Chosen Referenced Period'!E142,IF('15. Chosen Referenced Period'!$C$1015='15. Chosen Referenced Period'!$D$1022,'15. Chosen Referenced Period'!H142,IF('15. Chosen Referenced Period'!$C$1015='15. Chosen Referenced Period'!$D$1023,'15. Chosen Referenced Period'!K142,0)))</f>
        <v>0</v>
      </c>
    </row>
    <row r="141" spans="1:4" x14ac:dyDescent="0.25">
      <c r="A141" s="309">
        <f t="shared" si="2"/>
        <v>132</v>
      </c>
      <c r="B141" s="312" t="str">
        <f>IF(+'15. Chosen Referenced Period'!B143=0," ",+'15. Chosen Referenced Period'!B143)</f>
        <v xml:space="preserve"> </v>
      </c>
      <c r="C141" s="442" t="str">
        <f>IF(+'15. Chosen Referenced Period'!C143=0," ",+'15. Chosen Referenced Period'!C143)</f>
        <v xml:space="preserve"> </v>
      </c>
      <c r="D141" s="478">
        <f>IF('15. Chosen Referenced Period'!$C$1015='15. Chosen Referenced Period'!$D$1021,'15. Chosen Referenced Period'!E143,IF('15. Chosen Referenced Period'!$C$1015='15. Chosen Referenced Period'!$D$1022,'15. Chosen Referenced Period'!H143,IF('15. Chosen Referenced Period'!$C$1015='15. Chosen Referenced Period'!$D$1023,'15. Chosen Referenced Period'!K143,0)))</f>
        <v>0</v>
      </c>
    </row>
    <row r="142" spans="1:4" x14ac:dyDescent="0.25">
      <c r="A142" s="309">
        <f t="shared" si="2"/>
        <v>133</v>
      </c>
      <c r="B142" s="312" t="str">
        <f>IF(+'15. Chosen Referenced Period'!B144=0," ",+'15. Chosen Referenced Period'!B144)</f>
        <v xml:space="preserve"> </v>
      </c>
      <c r="C142" s="442" t="str">
        <f>IF(+'15. Chosen Referenced Period'!C144=0," ",+'15. Chosen Referenced Period'!C144)</f>
        <v xml:space="preserve"> </v>
      </c>
      <c r="D142" s="478">
        <f>IF('15. Chosen Referenced Period'!$C$1015='15. Chosen Referenced Period'!$D$1021,'15. Chosen Referenced Period'!E144,IF('15. Chosen Referenced Period'!$C$1015='15. Chosen Referenced Period'!$D$1022,'15. Chosen Referenced Period'!H144,IF('15. Chosen Referenced Period'!$C$1015='15. Chosen Referenced Period'!$D$1023,'15. Chosen Referenced Period'!K144,0)))</f>
        <v>0</v>
      </c>
    </row>
    <row r="143" spans="1:4" x14ac:dyDescent="0.25">
      <c r="A143" s="309">
        <f t="shared" si="2"/>
        <v>134</v>
      </c>
      <c r="B143" s="312" t="str">
        <f>IF(+'15. Chosen Referenced Period'!B145=0," ",+'15. Chosen Referenced Period'!B145)</f>
        <v xml:space="preserve"> </v>
      </c>
      <c r="C143" s="442" t="str">
        <f>IF(+'15. Chosen Referenced Period'!C145=0," ",+'15. Chosen Referenced Period'!C145)</f>
        <v xml:space="preserve"> </v>
      </c>
      <c r="D143" s="478">
        <f>IF('15. Chosen Referenced Period'!$C$1015='15. Chosen Referenced Period'!$D$1021,'15. Chosen Referenced Period'!E145,IF('15. Chosen Referenced Period'!$C$1015='15. Chosen Referenced Period'!$D$1022,'15. Chosen Referenced Period'!H145,IF('15. Chosen Referenced Period'!$C$1015='15. Chosen Referenced Period'!$D$1023,'15. Chosen Referenced Period'!K145,0)))</f>
        <v>0</v>
      </c>
    </row>
    <row r="144" spans="1:4" x14ac:dyDescent="0.25">
      <c r="A144" s="309">
        <f t="shared" si="2"/>
        <v>135</v>
      </c>
      <c r="B144" s="312" t="str">
        <f>IF(+'15. Chosen Referenced Period'!B146=0," ",+'15. Chosen Referenced Period'!B146)</f>
        <v xml:space="preserve"> </v>
      </c>
      <c r="C144" s="442" t="str">
        <f>IF(+'15. Chosen Referenced Period'!C146=0," ",+'15. Chosen Referenced Period'!C146)</f>
        <v xml:space="preserve"> </v>
      </c>
      <c r="D144" s="478">
        <f>IF('15. Chosen Referenced Period'!$C$1015='15. Chosen Referenced Period'!$D$1021,'15. Chosen Referenced Period'!E146,IF('15. Chosen Referenced Period'!$C$1015='15. Chosen Referenced Period'!$D$1022,'15. Chosen Referenced Period'!H146,IF('15. Chosen Referenced Period'!$C$1015='15. Chosen Referenced Period'!$D$1023,'15. Chosen Referenced Period'!K146,0)))</f>
        <v>0</v>
      </c>
    </row>
    <row r="145" spans="1:4" x14ac:dyDescent="0.25">
      <c r="A145" s="309">
        <f t="shared" si="2"/>
        <v>136</v>
      </c>
      <c r="B145" s="312" t="str">
        <f>IF(+'15. Chosen Referenced Period'!B147=0," ",+'15. Chosen Referenced Period'!B147)</f>
        <v xml:space="preserve"> </v>
      </c>
      <c r="C145" s="442" t="str">
        <f>IF(+'15. Chosen Referenced Period'!C147=0," ",+'15. Chosen Referenced Period'!C147)</f>
        <v xml:space="preserve"> </v>
      </c>
      <c r="D145" s="478">
        <f>IF('15. Chosen Referenced Period'!$C$1015='15. Chosen Referenced Period'!$D$1021,'15. Chosen Referenced Period'!E147,IF('15. Chosen Referenced Period'!$C$1015='15. Chosen Referenced Period'!$D$1022,'15. Chosen Referenced Period'!H147,IF('15. Chosen Referenced Period'!$C$1015='15. Chosen Referenced Period'!$D$1023,'15. Chosen Referenced Period'!K147,0)))</f>
        <v>0</v>
      </c>
    </row>
    <row r="146" spans="1:4" x14ac:dyDescent="0.25">
      <c r="A146" s="309">
        <f t="shared" si="2"/>
        <v>137</v>
      </c>
      <c r="B146" s="312" t="str">
        <f>IF(+'15. Chosen Referenced Period'!B148=0," ",+'15. Chosen Referenced Period'!B148)</f>
        <v xml:space="preserve"> </v>
      </c>
      <c r="C146" s="442" t="str">
        <f>IF(+'15. Chosen Referenced Period'!C148=0," ",+'15. Chosen Referenced Period'!C148)</f>
        <v xml:space="preserve"> </v>
      </c>
      <c r="D146" s="478">
        <f>IF('15. Chosen Referenced Period'!$C$1015='15. Chosen Referenced Period'!$D$1021,'15. Chosen Referenced Period'!E148,IF('15. Chosen Referenced Period'!$C$1015='15. Chosen Referenced Period'!$D$1022,'15. Chosen Referenced Period'!H148,IF('15. Chosen Referenced Period'!$C$1015='15. Chosen Referenced Period'!$D$1023,'15. Chosen Referenced Period'!K148,0)))</f>
        <v>0</v>
      </c>
    </row>
    <row r="147" spans="1:4" x14ac:dyDescent="0.25">
      <c r="A147" s="309">
        <f t="shared" si="2"/>
        <v>138</v>
      </c>
      <c r="B147" s="312" t="str">
        <f>IF(+'15. Chosen Referenced Period'!B149=0," ",+'15. Chosen Referenced Period'!B149)</f>
        <v xml:space="preserve"> </v>
      </c>
      <c r="C147" s="442" t="str">
        <f>IF(+'15. Chosen Referenced Period'!C149=0," ",+'15. Chosen Referenced Period'!C149)</f>
        <v xml:space="preserve"> </v>
      </c>
      <c r="D147" s="478">
        <f>IF('15. Chosen Referenced Period'!$C$1015='15. Chosen Referenced Period'!$D$1021,'15. Chosen Referenced Period'!E149,IF('15. Chosen Referenced Period'!$C$1015='15. Chosen Referenced Period'!$D$1022,'15. Chosen Referenced Period'!H149,IF('15. Chosen Referenced Period'!$C$1015='15. Chosen Referenced Period'!$D$1023,'15. Chosen Referenced Period'!K149,0)))</f>
        <v>0</v>
      </c>
    </row>
    <row r="148" spans="1:4" x14ac:dyDescent="0.25">
      <c r="A148" s="309">
        <f t="shared" si="2"/>
        <v>139</v>
      </c>
      <c r="B148" s="312" t="str">
        <f>IF(+'15. Chosen Referenced Period'!B150=0," ",+'15. Chosen Referenced Period'!B150)</f>
        <v xml:space="preserve"> </v>
      </c>
      <c r="C148" s="442" t="str">
        <f>IF(+'15. Chosen Referenced Period'!C150=0," ",+'15. Chosen Referenced Period'!C150)</f>
        <v xml:space="preserve"> </v>
      </c>
      <c r="D148" s="478">
        <f>IF('15. Chosen Referenced Period'!$C$1015='15. Chosen Referenced Period'!$D$1021,'15. Chosen Referenced Period'!E150,IF('15. Chosen Referenced Period'!$C$1015='15. Chosen Referenced Period'!$D$1022,'15. Chosen Referenced Period'!H150,IF('15. Chosen Referenced Period'!$C$1015='15. Chosen Referenced Period'!$D$1023,'15. Chosen Referenced Period'!K150,0)))</f>
        <v>0</v>
      </c>
    </row>
    <row r="149" spans="1:4" x14ac:dyDescent="0.25">
      <c r="A149" s="309">
        <f t="shared" si="2"/>
        <v>140</v>
      </c>
      <c r="B149" s="312" t="str">
        <f>IF(+'15. Chosen Referenced Period'!B151=0," ",+'15. Chosen Referenced Period'!B151)</f>
        <v xml:space="preserve"> </v>
      </c>
      <c r="C149" s="442" t="str">
        <f>IF(+'15. Chosen Referenced Period'!C151=0," ",+'15. Chosen Referenced Period'!C151)</f>
        <v xml:space="preserve"> </v>
      </c>
      <c r="D149" s="478">
        <f>IF('15. Chosen Referenced Period'!$C$1015='15. Chosen Referenced Period'!$D$1021,'15. Chosen Referenced Period'!E151,IF('15. Chosen Referenced Period'!$C$1015='15. Chosen Referenced Period'!$D$1022,'15. Chosen Referenced Period'!H151,IF('15. Chosen Referenced Period'!$C$1015='15. Chosen Referenced Period'!$D$1023,'15. Chosen Referenced Period'!K151,0)))</f>
        <v>0</v>
      </c>
    </row>
    <row r="150" spans="1:4" x14ac:dyDescent="0.25">
      <c r="A150" s="309">
        <f t="shared" si="2"/>
        <v>141</v>
      </c>
      <c r="B150" s="312" t="str">
        <f>IF(+'15. Chosen Referenced Period'!B152=0," ",+'15. Chosen Referenced Period'!B152)</f>
        <v xml:space="preserve"> </v>
      </c>
      <c r="C150" s="442" t="str">
        <f>IF(+'15. Chosen Referenced Period'!C152=0," ",+'15. Chosen Referenced Period'!C152)</f>
        <v xml:space="preserve"> </v>
      </c>
      <c r="D150" s="478">
        <f>IF('15. Chosen Referenced Period'!$C$1015='15. Chosen Referenced Period'!$D$1021,'15. Chosen Referenced Period'!E152,IF('15. Chosen Referenced Period'!$C$1015='15. Chosen Referenced Period'!$D$1022,'15. Chosen Referenced Period'!H152,IF('15. Chosen Referenced Period'!$C$1015='15. Chosen Referenced Period'!$D$1023,'15. Chosen Referenced Period'!K152,0)))</f>
        <v>0</v>
      </c>
    </row>
    <row r="151" spans="1:4" x14ac:dyDescent="0.25">
      <c r="A151" s="309">
        <f t="shared" si="2"/>
        <v>142</v>
      </c>
      <c r="B151" s="312" t="str">
        <f>IF(+'15. Chosen Referenced Period'!B153=0," ",+'15. Chosen Referenced Period'!B153)</f>
        <v xml:space="preserve"> </v>
      </c>
      <c r="C151" s="442" t="str">
        <f>IF(+'15. Chosen Referenced Period'!C153=0," ",+'15. Chosen Referenced Period'!C153)</f>
        <v xml:space="preserve"> </v>
      </c>
      <c r="D151" s="478">
        <f>IF('15. Chosen Referenced Period'!$C$1015='15. Chosen Referenced Period'!$D$1021,'15. Chosen Referenced Period'!E153,IF('15. Chosen Referenced Period'!$C$1015='15. Chosen Referenced Period'!$D$1022,'15. Chosen Referenced Period'!H153,IF('15. Chosen Referenced Period'!$C$1015='15. Chosen Referenced Period'!$D$1023,'15. Chosen Referenced Period'!K153,0)))</f>
        <v>0</v>
      </c>
    </row>
    <row r="152" spans="1:4" x14ac:dyDescent="0.25">
      <c r="A152" s="309">
        <f t="shared" si="2"/>
        <v>143</v>
      </c>
      <c r="B152" s="312" t="str">
        <f>IF(+'15. Chosen Referenced Period'!B154=0," ",+'15. Chosen Referenced Period'!B154)</f>
        <v xml:space="preserve"> </v>
      </c>
      <c r="C152" s="442" t="str">
        <f>IF(+'15. Chosen Referenced Period'!C154=0," ",+'15. Chosen Referenced Period'!C154)</f>
        <v xml:space="preserve"> </v>
      </c>
      <c r="D152" s="478">
        <f>IF('15. Chosen Referenced Period'!$C$1015='15. Chosen Referenced Period'!$D$1021,'15. Chosen Referenced Period'!E154,IF('15. Chosen Referenced Period'!$C$1015='15. Chosen Referenced Period'!$D$1022,'15. Chosen Referenced Period'!H154,IF('15. Chosen Referenced Period'!$C$1015='15. Chosen Referenced Period'!$D$1023,'15. Chosen Referenced Period'!K154,0)))</f>
        <v>0</v>
      </c>
    </row>
    <row r="153" spans="1:4" x14ac:dyDescent="0.25">
      <c r="A153" s="309">
        <f t="shared" si="2"/>
        <v>144</v>
      </c>
      <c r="B153" s="312" t="str">
        <f>IF(+'15. Chosen Referenced Period'!B155=0," ",+'15. Chosen Referenced Period'!B155)</f>
        <v xml:space="preserve"> </v>
      </c>
      <c r="C153" s="442" t="str">
        <f>IF(+'15. Chosen Referenced Period'!C155=0," ",+'15. Chosen Referenced Period'!C155)</f>
        <v xml:space="preserve"> </v>
      </c>
      <c r="D153" s="478">
        <f>IF('15. Chosen Referenced Period'!$C$1015='15. Chosen Referenced Period'!$D$1021,'15. Chosen Referenced Period'!E155,IF('15. Chosen Referenced Period'!$C$1015='15. Chosen Referenced Period'!$D$1022,'15. Chosen Referenced Period'!H155,IF('15. Chosen Referenced Period'!$C$1015='15. Chosen Referenced Period'!$D$1023,'15. Chosen Referenced Period'!K155,0)))</f>
        <v>0</v>
      </c>
    </row>
    <row r="154" spans="1:4" x14ac:dyDescent="0.25">
      <c r="A154" s="309">
        <f t="shared" si="2"/>
        <v>145</v>
      </c>
      <c r="B154" s="312" t="str">
        <f>IF(+'15. Chosen Referenced Period'!B156=0," ",+'15. Chosen Referenced Period'!B156)</f>
        <v xml:space="preserve"> </v>
      </c>
      <c r="C154" s="442" t="str">
        <f>IF(+'15. Chosen Referenced Period'!C156=0," ",+'15. Chosen Referenced Period'!C156)</f>
        <v xml:space="preserve"> </v>
      </c>
      <c r="D154" s="478">
        <f>IF('15. Chosen Referenced Period'!$C$1015='15. Chosen Referenced Period'!$D$1021,'15. Chosen Referenced Period'!E156,IF('15. Chosen Referenced Period'!$C$1015='15. Chosen Referenced Period'!$D$1022,'15. Chosen Referenced Period'!H156,IF('15. Chosen Referenced Period'!$C$1015='15. Chosen Referenced Period'!$D$1023,'15. Chosen Referenced Period'!K156,0)))</f>
        <v>0</v>
      </c>
    </row>
    <row r="155" spans="1:4" x14ac:dyDescent="0.25">
      <c r="A155" s="309">
        <f t="shared" si="2"/>
        <v>146</v>
      </c>
      <c r="B155" s="312" t="str">
        <f>IF(+'15. Chosen Referenced Period'!B157=0," ",+'15. Chosen Referenced Period'!B157)</f>
        <v xml:space="preserve"> </v>
      </c>
      <c r="C155" s="442" t="str">
        <f>IF(+'15. Chosen Referenced Period'!C157=0," ",+'15. Chosen Referenced Period'!C157)</f>
        <v xml:space="preserve"> </v>
      </c>
      <c r="D155" s="478">
        <f>IF('15. Chosen Referenced Period'!$C$1015='15. Chosen Referenced Period'!$D$1021,'15. Chosen Referenced Period'!E157,IF('15. Chosen Referenced Period'!$C$1015='15. Chosen Referenced Period'!$D$1022,'15. Chosen Referenced Period'!H157,IF('15. Chosen Referenced Period'!$C$1015='15. Chosen Referenced Period'!$D$1023,'15. Chosen Referenced Period'!K157,0)))</f>
        <v>0</v>
      </c>
    </row>
    <row r="156" spans="1:4" x14ac:dyDescent="0.25">
      <c r="A156" s="309">
        <f t="shared" si="2"/>
        <v>147</v>
      </c>
      <c r="B156" s="312" t="str">
        <f>IF(+'15. Chosen Referenced Period'!B158=0," ",+'15. Chosen Referenced Period'!B158)</f>
        <v xml:space="preserve"> </v>
      </c>
      <c r="C156" s="442" t="str">
        <f>IF(+'15. Chosen Referenced Period'!C158=0," ",+'15. Chosen Referenced Period'!C158)</f>
        <v xml:space="preserve"> </v>
      </c>
      <c r="D156" s="478">
        <f>IF('15. Chosen Referenced Period'!$C$1015='15. Chosen Referenced Period'!$D$1021,'15. Chosen Referenced Period'!E158,IF('15. Chosen Referenced Period'!$C$1015='15. Chosen Referenced Period'!$D$1022,'15. Chosen Referenced Period'!H158,IF('15. Chosen Referenced Period'!$C$1015='15. Chosen Referenced Period'!$D$1023,'15. Chosen Referenced Period'!K158,0)))</f>
        <v>0</v>
      </c>
    </row>
    <row r="157" spans="1:4" x14ac:dyDescent="0.25">
      <c r="A157" s="309">
        <f t="shared" si="2"/>
        <v>148</v>
      </c>
      <c r="B157" s="312" t="str">
        <f>IF(+'15. Chosen Referenced Period'!B159=0," ",+'15. Chosen Referenced Period'!B159)</f>
        <v xml:space="preserve"> </v>
      </c>
      <c r="C157" s="442" t="str">
        <f>IF(+'15. Chosen Referenced Period'!C159=0," ",+'15. Chosen Referenced Period'!C159)</f>
        <v xml:space="preserve"> </v>
      </c>
      <c r="D157" s="478">
        <f>IF('15. Chosen Referenced Period'!$C$1015='15. Chosen Referenced Period'!$D$1021,'15. Chosen Referenced Period'!E159,IF('15. Chosen Referenced Period'!$C$1015='15. Chosen Referenced Period'!$D$1022,'15. Chosen Referenced Period'!H159,IF('15. Chosen Referenced Period'!$C$1015='15. Chosen Referenced Period'!$D$1023,'15. Chosen Referenced Period'!K159,0)))</f>
        <v>0</v>
      </c>
    </row>
    <row r="158" spans="1:4" x14ac:dyDescent="0.25">
      <c r="A158" s="309">
        <f t="shared" si="2"/>
        <v>149</v>
      </c>
      <c r="B158" s="312" t="str">
        <f>IF(+'15. Chosen Referenced Period'!B160=0," ",+'15. Chosen Referenced Period'!B160)</f>
        <v xml:space="preserve"> </v>
      </c>
      <c r="C158" s="442" t="str">
        <f>IF(+'15. Chosen Referenced Period'!C160=0," ",+'15. Chosen Referenced Period'!C160)</f>
        <v xml:space="preserve"> </v>
      </c>
      <c r="D158" s="478">
        <f>IF('15. Chosen Referenced Period'!$C$1015='15. Chosen Referenced Period'!$D$1021,'15. Chosen Referenced Period'!E160,IF('15. Chosen Referenced Period'!$C$1015='15. Chosen Referenced Period'!$D$1022,'15. Chosen Referenced Period'!H160,IF('15. Chosen Referenced Period'!$C$1015='15. Chosen Referenced Period'!$D$1023,'15. Chosen Referenced Period'!K160,0)))</f>
        <v>0</v>
      </c>
    </row>
    <row r="159" spans="1:4" x14ac:dyDescent="0.25">
      <c r="A159" s="309">
        <f t="shared" si="2"/>
        <v>150</v>
      </c>
      <c r="B159" s="312" t="str">
        <f>IF(+'15. Chosen Referenced Period'!B161=0," ",+'15. Chosen Referenced Period'!B161)</f>
        <v xml:space="preserve"> </v>
      </c>
      <c r="C159" s="442" t="str">
        <f>IF(+'15. Chosen Referenced Period'!C161=0," ",+'15. Chosen Referenced Period'!C161)</f>
        <v xml:space="preserve"> </v>
      </c>
      <c r="D159" s="478">
        <f>IF('15. Chosen Referenced Period'!$C$1015='15. Chosen Referenced Period'!$D$1021,'15. Chosen Referenced Period'!E161,IF('15. Chosen Referenced Period'!$C$1015='15. Chosen Referenced Period'!$D$1022,'15. Chosen Referenced Period'!H161,IF('15. Chosen Referenced Period'!$C$1015='15. Chosen Referenced Period'!$D$1023,'15. Chosen Referenced Period'!K161,0)))</f>
        <v>0</v>
      </c>
    </row>
    <row r="160" spans="1:4" x14ac:dyDescent="0.25">
      <c r="A160" s="309">
        <f t="shared" si="2"/>
        <v>151</v>
      </c>
      <c r="B160" s="312" t="str">
        <f>IF(+'15. Chosen Referenced Period'!B162=0," ",+'15. Chosen Referenced Period'!B162)</f>
        <v xml:space="preserve"> </v>
      </c>
      <c r="C160" s="442" t="str">
        <f>IF(+'15. Chosen Referenced Period'!C162=0," ",+'15. Chosen Referenced Period'!C162)</f>
        <v xml:space="preserve"> </v>
      </c>
      <c r="D160" s="478">
        <f>IF('15. Chosen Referenced Period'!$C$1015='15. Chosen Referenced Period'!$D$1021,'15. Chosen Referenced Period'!E162,IF('15. Chosen Referenced Period'!$C$1015='15. Chosen Referenced Period'!$D$1022,'15. Chosen Referenced Period'!H162,IF('15. Chosen Referenced Period'!$C$1015='15. Chosen Referenced Period'!$D$1023,'15. Chosen Referenced Period'!K162,0)))</f>
        <v>0</v>
      </c>
    </row>
    <row r="161" spans="1:4" x14ac:dyDescent="0.25">
      <c r="A161" s="309">
        <f t="shared" si="2"/>
        <v>152</v>
      </c>
      <c r="B161" s="312" t="str">
        <f>IF(+'15. Chosen Referenced Period'!B163=0," ",+'15. Chosen Referenced Period'!B163)</f>
        <v xml:space="preserve"> </v>
      </c>
      <c r="C161" s="442" t="str">
        <f>IF(+'15. Chosen Referenced Period'!C163=0," ",+'15. Chosen Referenced Period'!C163)</f>
        <v xml:space="preserve"> </v>
      </c>
      <c r="D161" s="478">
        <f>IF('15. Chosen Referenced Period'!$C$1015='15. Chosen Referenced Period'!$D$1021,'15. Chosen Referenced Period'!E163,IF('15. Chosen Referenced Period'!$C$1015='15. Chosen Referenced Period'!$D$1022,'15. Chosen Referenced Period'!H163,IF('15. Chosen Referenced Period'!$C$1015='15. Chosen Referenced Period'!$D$1023,'15. Chosen Referenced Period'!K163,0)))</f>
        <v>0</v>
      </c>
    </row>
    <row r="162" spans="1:4" x14ac:dyDescent="0.25">
      <c r="A162" s="309">
        <f t="shared" si="2"/>
        <v>153</v>
      </c>
      <c r="B162" s="312" t="str">
        <f>IF(+'15. Chosen Referenced Period'!B164=0," ",+'15. Chosen Referenced Period'!B164)</f>
        <v xml:space="preserve"> </v>
      </c>
      <c r="C162" s="442" t="str">
        <f>IF(+'15. Chosen Referenced Period'!C164=0," ",+'15. Chosen Referenced Period'!C164)</f>
        <v xml:space="preserve"> </v>
      </c>
      <c r="D162" s="478">
        <f>IF('15. Chosen Referenced Period'!$C$1015='15. Chosen Referenced Period'!$D$1021,'15. Chosen Referenced Period'!E164,IF('15. Chosen Referenced Period'!$C$1015='15. Chosen Referenced Period'!$D$1022,'15. Chosen Referenced Period'!H164,IF('15. Chosen Referenced Period'!$C$1015='15. Chosen Referenced Period'!$D$1023,'15. Chosen Referenced Period'!K164,0)))</f>
        <v>0</v>
      </c>
    </row>
    <row r="163" spans="1:4" x14ac:dyDescent="0.25">
      <c r="A163" s="309">
        <f t="shared" si="2"/>
        <v>154</v>
      </c>
      <c r="B163" s="312" t="str">
        <f>IF(+'15. Chosen Referenced Period'!B165=0," ",+'15. Chosen Referenced Period'!B165)</f>
        <v xml:space="preserve"> </v>
      </c>
      <c r="C163" s="442" t="str">
        <f>IF(+'15. Chosen Referenced Period'!C165=0," ",+'15. Chosen Referenced Period'!C165)</f>
        <v xml:space="preserve"> </v>
      </c>
      <c r="D163" s="478">
        <f>IF('15. Chosen Referenced Period'!$C$1015='15. Chosen Referenced Period'!$D$1021,'15. Chosen Referenced Period'!E165,IF('15. Chosen Referenced Period'!$C$1015='15. Chosen Referenced Period'!$D$1022,'15. Chosen Referenced Period'!H165,IF('15. Chosen Referenced Period'!$C$1015='15. Chosen Referenced Period'!$D$1023,'15. Chosen Referenced Period'!K165,0)))</f>
        <v>0</v>
      </c>
    </row>
    <row r="164" spans="1:4" x14ac:dyDescent="0.25">
      <c r="A164" s="309">
        <f t="shared" si="2"/>
        <v>155</v>
      </c>
      <c r="B164" s="312" t="str">
        <f>IF(+'15. Chosen Referenced Period'!B166=0," ",+'15. Chosen Referenced Period'!B166)</f>
        <v xml:space="preserve"> </v>
      </c>
      <c r="C164" s="442" t="str">
        <f>IF(+'15. Chosen Referenced Period'!C166=0," ",+'15. Chosen Referenced Period'!C166)</f>
        <v xml:space="preserve"> </v>
      </c>
      <c r="D164" s="478">
        <f>IF('15. Chosen Referenced Period'!$C$1015='15. Chosen Referenced Period'!$D$1021,'15. Chosen Referenced Period'!E166,IF('15. Chosen Referenced Period'!$C$1015='15. Chosen Referenced Period'!$D$1022,'15. Chosen Referenced Period'!H166,IF('15. Chosen Referenced Period'!$C$1015='15. Chosen Referenced Period'!$D$1023,'15. Chosen Referenced Period'!K166,0)))</f>
        <v>0</v>
      </c>
    </row>
    <row r="165" spans="1:4" x14ac:dyDescent="0.25">
      <c r="A165" s="309">
        <f t="shared" si="2"/>
        <v>156</v>
      </c>
      <c r="B165" s="312" t="str">
        <f>IF(+'15. Chosen Referenced Period'!B167=0," ",+'15. Chosen Referenced Period'!B167)</f>
        <v xml:space="preserve"> </v>
      </c>
      <c r="C165" s="442" t="str">
        <f>IF(+'15. Chosen Referenced Period'!C167=0," ",+'15. Chosen Referenced Period'!C167)</f>
        <v xml:space="preserve"> </v>
      </c>
      <c r="D165" s="478">
        <f>IF('15. Chosen Referenced Period'!$C$1015='15. Chosen Referenced Period'!$D$1021,'15. Chosen Referenced Period'!E167,IF('15. Chosen Referenced Period'!$C$1015='15. Chosen Referenced Period'!$D$1022,'15. Chosen Referenced Period'!H167,IF('15. Chosen Referenced Period'!$C$1015='15. Chosen Referenced Period'!$D$1023,'15. Chosen Referenced Period'!K167,0)))</f>
        <v>0</v>
      </c>
    </row>
    <row r="166" spans="1:4" x14ac:dyDescent="0.25">
      <c r="A166" s="309">
        <f t="shared" si="2"/>
        <v>157</v>
      </c>
      <c r="B166" s="312" t="str">
        <f>IF(+'15. Chosen Referenced Period'!B168=0," ",+'15. Chosen Referenced Period'!B168)</f>
        <v xml:space="preserve"> </v>
      </c>
      <c r="C166" s="442" t="str">
        <f>IF(+'15. Chosen Referenced Period'!C168=0," ",+'15. Chosen Referenced Period'!C168)</f>
        <v xml:space="preserve"> </v>
      </c>
      <c r="D166" s="478">
        <f>IF('15. Chosen Referenced Period'!$C$1015='15. Chosen Referenced Period'!$D$1021,'15. Chosen Referenced Period'!E168,IF('15. Chosen Referenced Period'!$C$1015='15. Chosen Referenced Period'!$D$1022,'15. Chosen Referenced Period'!H168,IF('15. Chosen Referenced Period'!$C$1015='15. Chosen Referenced Period'!$D$1023,'15. Chosen Referenced Period'!K168,0)))</f>
        <v>0</v>
      </c>
    </row>
    <row r="167" spans="1:4" x14ac:dyDescent="0.25">
      <c r="A167" s="309">
        <f t="shared" si="2"/>
        <v>158</v>
      </c>
      <c r="B167" s="312" t="str">
        <f>IF(+'15. Chosen Referenced Period'!B169=0," ",+'15. Chosen Referenced Period'!B169)</f>
        <v xml:space="preserve"> </v>
      </c>
      <c r="C167" s="442" t="str">
        <f>IF(+'15. Chosen Referenced Period'!C169=0," ",+'15. Chosen Referenced Period'!C169)</f>
        <v xml:space="preserve"> </v>
      </c>
      <c r="D167" s="478">
        <f>IF('15. Chosen Referenced Period'!$C$1015='15. Chosen Referenced Period'!$D$1021,'15. Chosen Referenced Period'!E169,IF('15. Chosen Referenced Period'!$C$1015='15. Chosen Referenced Period'!$D$1022,'15. Chosen Referenced Period'!H169,IF('15. Chosen Referenced Period'!$C$1015='15. Chosen Referenced Period'!$D$1023,'15. Chosen Referenced Period'!K169,0)))</f>
        <v>0</v>
      </c>
    </row>
    <row r="168" spans="1:4" x14ac:dyDescent="0.25">
      <c r="A168" s="309">
        <f t="shared" si="2"/>
        <v>159</v>
      </c>
      <c r="B168" s="312" t="str">
        <f>IF(+'15. Chosen Referenced Period'!B170=0," ",+'15. Chosen Referenced Period'!B170)</f>
        <v xml:space="preserve"> </v>
      </c>
      <c r="C168" s="442" t="str">
        <f>IF(+'15. Chosen Referenced Period'!C170=0," ",+'15. Chosen Referenced Period'!C170)</f>
        <v xml:space="preserve"> </v>
      </c>
      <c r="D168" s="478">
        <f>IF('15. Chosen Referenced Period'!$C$1015='15. Chosen Referenced Period'!$D$1021,'15. Chosen Referenced Period'!E170,IF('15. Chosen Referenced Period'!$C$1015='15. Chosen Referenced Period'!$D$1022,'15. Chosen Referenced Period'!H170,IF('15. Chosen Referenced Period'!$C$1015='15. Chosen Referenced Period'!$D$1023,'15. Chosen Referenced Period'!K170,0)))</f>
        <v>0</v>
      </c>
    </row>
    <row r="169" spans="1:4" x14ac:dyDescent="0.25">
      <c r="A169" s="309">
        <f t="shared" si="2"/>
        <v>160</v>
      </c>
      <c r="B169" s="312" t="str">
        <f>IF(+'15. Chosen Referenced Period'!B171=0," ",+'15. Chosen Referenced Period'!B171)</f>
        <v xml:space="preserve"> </v>
      </c>
      <c r="C169" s="442" t="str">
        <f>IF(+'15. Chosen Referenced Period'!C171=0," ",+'15. Chosen Referenced Period'!C171)</f>
        <v xml:space="preserve"> </v>
      </c>
      <c r="D169" s="478">
        <f>IF('15. Chosen Referenced Period'!$C$1015='15. Chosen Referenced Period'!$D$1021,'15. Chosen Referenced Period'!E171,IF('15. Chosen Referenced Period'!$C$1015='15. Chosen Referenced Period'!$D$1022,'15. Chosen Referenced Period'!H171,IF('15. Chosen Referenced Period'!$C$1015='15. Chosen Referenced Period'!$D$1023,'15. Chosen Referenced Period'!K171,0)))</f>
        <v>0</v>
      </c>
    </row>
    <row r="170" spans="1:4" x14ac:dyDescent="0.25">
      <c r="A170" s="309">
        <f t="shared" si="2"/>
        <v>161</v>
      </c>
      <c r="B170" s="312" t="str">
        <f>IF(+'15. Chosen Referenced Period'!B172=0," ",+'15. Chosen Referenced Period'!B172)</f>
        <v xml:space="preserve"> </v>
      </c>
      <c r="C170" s="442" t="str">
        <f>IF(+'15. Chosen Referenced Period'!C172=0," ",+'15. Chosen Referenced Period'!C172)</f>
        <v xml:space="preserve"> </v>
      </c>
      <c r="D170" s="478">
        <f>IF('15. Chosen Referenced Period'!$C$1015='15. Chosen Referenced Period'!$D$1021,'15. Chosen Referenced Period'!E172,IF('15. Chosen Referenced Period'!$C$1015='15. Chosen Referenced Period'!$D$1022,'15. Chosen Referenced Period'!H172,IF('15. Chosen Referenced Period'!$C$1015='15. Chosen Referenced Period'!$D$1023,'15. Chosen Referenced Period'!K172,0)))</f>
        <v>0</v>
      </c>
    </row>
    <row r="171" spans="1:4" x14ac:dyDescent="0.25">
      <c r="A171" s="309">
        <f t="shared" si="2"/>
        <v>162</v>
      </c>
      <c r="B171" s="312" t="str">
        <f>IF(+'15. Chosen Referenced Period'!B173=0," ",+'15. Chosen Referenced Period'!B173)</f>
        <v xml:space="preserve"> </v>
      </c>
      <c r="C171" s="442" t="str">
        <f>IF(+'15. Chosen Referenced Period'!C173=0," ",+'15. Chosen Referenced Period'!C173)</f>
        <v xml:space="preserve"> </v>
      </c>
      <c r="D171" s="478">
        <f>IF('15. Chosen Referenced Period'!$C$1015='15. Chosen Referenced Period'!$D$1021,'15. Chosen Referenced Period'!E173,IF('15. Chosen Referenced Period'!$C$1015='15. Chosen Referenced Period'!$D$1022,'15. Chosen Referenced Period'!H173,IF('15. Chosen Referenced Period'!$C$1015='15. Chosen Referenced Period'!$D$1023,'15. Chosen Referenced Period'!K173,0)))</f>
        <v>0</v>
      </c>
    </row>
    <row r="172" spans="1:4" x14ac:dyDescent="0.25">
      <c r="A172" s="309">
        <f t="shared" si="2"/>
        <v>163</v>
      </c>
      <c r="B172" s="312" t="str">
        <f>IF(+'15. Chosen Referenced Period'!B174=0," ",+'15. Chosen Referenced Period'!B174)</f>
        <v xml:space="preserve"> </v>
      </c>
      <c r="C172" s="442" t="str">
        <f>IF(+'15. Chosen Referenced Period'!C174=0," ",+'15. Chosen Referenced Period'!C174)</f>
        <v xml:space="preserve"> </v>
      </c>
      <c r="D172" s="478">
        <f>IF('15. Chosen Referenced Period'!$C$1015='15. Chosen Referenced Period'!$D$1021,'15. Chosen Referenced Period'!E174,IF('15. Chosen Referenced Period'!$C$1015='15. Chosen Referenced Period'!$D$1022,'15. Chosen Referenced Period'!H174,IF('15. Chosen Referenced Period'!$C$1015='15. Chosen Referenced Period'!$D$1023,'15. Chosen Referenced Period'!K174,0)))</f>
        <v>0</v>
      </c>
    </row>
    <row r="173" spans="1:4" x14ac:dyDescent="0.25">
      <c r="A173" s="309">
        <f t="shared" si="2"/>
        <v>164</v>
      </c>
      <c r="B173" s="312" t="str">
        <f>IF(+'15. Chosen Referenced Period'!B175=0," ",+'15. Chosen Referenced Period'!B175)</f>
        <v xml:space="preserve"> </v>
      </c>
      <c r="C173" s="442" t="str">
        <f>IF(+'15. Chosen Referenced Period'!C175=0," ",+'15. Chosen Referenced Period'!C175)</f>
        <v xml:space="preserve"> </v>
      </c>
      <c r="D173" s="478">
        <f>IF('15. Chosen Referenced Period'!$C$1015='15. Chosen Referenced Period'!$D$1021,'15. Chosen Referenced Period'!E175,IF('15. Chosen Referenced Period'!$C$1015='15. Chosen Referenced Period'!$D$1022,'15. Chosen Referenced Period'!H175,IF('15. Chosen Referenced Period'!$C$1015='15. Chosen Referenced Period'!$D$1023,'15. Chosen Referenced Period'!K175,0)))</f>
        <v>0</v>
      </c>
    </row>
    <row r="174" spans="1:4" x14ac:dyDescent="0.25">
      <c r="A174" s="309">
        <f t="shared" si="2"/>
        <v>165</v>
      </c>
      <c r="B174" s="312" t="str">
        <f>IF(+'15. Chosen Referenced Period'!B176=0," ",+'15. Chosen Referenced Period'!B176)</f>
        <v xml:space="preserve"> </v>
      </c>
      <c r="C174" s="442" t="str">
        <f>IF(+'15. Chosen Referenced Period'!C176=0," ",+'15. Chosen Referenced Period'!C176)</f>
        <v xml:space="preserve"> </v>
      </c>
      <c r="D174" s="478">
        <f>IF('15. Chosen Referenced Period'!$C$1015='15. Chosen Referenced Period'!$D$1021,'15. Chosen Referenced Period'!E176,IF('15. Chosen Referenced Period'!$C$1015='15. Chosen Referenced Period'!$D$1022,'15. Chosen Referenced Period'!H176,IF('15. Chosen Referenced Period'!$C$1015='15. Chosen Referenced Period'!$D$1023,'15. Chosen Referenced Period'!K176,0)))</f>
        <v>0</v>
      </c>
    </row>
    <row r="175" spans="1:4" x14ac:dyDescent="0.25">
      <c r="A175" s="309">
        <f t="shared" si="2"/>
        <v>166</v>
      </c>
      <c r="B175" s="312" t="str">
        <f>IF(+'15. Chosen Referenced Period'!B177=0," ",+'15. Chosen Referenced Period'!B177)</f>
        <v xml:space="preserve"> </v>
      </c>
      <c r="C175" s="442" t="str">
        <f>IF(+'15. Chosen Referenced Period'!C177=0," ",+'15. Chosen Referenced Period'!C177)</f>
        <v xml:space="preserve"> </v>
      </c>
      <c r="D175" s="478">
        <f>IF('15. Chosen Referenced Period'!$C$1015='15. Chosen Referenced Period'!$D$1021,'15. Chosen Referenced Period'!E177,IF('15. Chosen Referenced Period'!$C$1015='15. Chosen Referenced Period'!$D$1022,'15. Chosen Referenced Period'!H177,IF('15. Chosen Referenced Period'!$C$1015='15. Chosen Referenced Period'!$D$1023,'15. Chosen Referenced Period'!K177,0)))</f>
        <v>0</v>
      </c>
    </row>
    <row r="176" spans="1:4" x14ac:dyDescent="0.25">
      <c r="A176" s="309">
        <f t="shared" si="2"/>
        <v>167</v>
      </c>
      <c r="B176" s="312" t="str">
        <f>IF(+'15. Chosen Referenced Period'!B178=0," ",+'15. Chosen Referenced Period'!B178)</f>
        <v xml:space="preserve"> </v>
      </c>
      <c r="C176" s="442" t="str">
        <f>IF(+'15. Chosen Referenced Period'!C178=0," ",+'15. Chosen Referenced Period'!C178)</f>
        <v xml:space="preserve"> </v>
      </c>
      <c r="D176" s="478">
        <f>IF('15. Chosen Referenced Period'!$C$1015='15. Chosen Referenced Period'!$D$1021,'15. Chosen Referenced Period'!E178,IF('15. Chosen Referenced Period'!$C$1015='15. Chosen Referenced Period'!$D$1022,'15. Chosen Referenced Period'!H178,IF('15. Chosen Referenced Period'!$C$1015='15. Chosen Referenced Period'!$D$1023,'15. Chosen Referenced Period'!K178,0)))</f>
        <v>0</v>
      </c>
    </row>
    <row r="177" spans="1:4" x14ac:dyDescent="0.25">
      <c r="A177" s="309">
        <f t="shared" si="2"/>
        <v>168</v>
      </c>
      <c r="B177" s="312" t="str">
        <f>IF(+'15. Chosen Referenced Period'!B179=0," ",+'15. Chosen Referenced Period'!B179)</f>
        <v xml:space="preserve"> </v>
      </c>
      <c r="C177" s="442" t="str">
        <f>IF(+'15. Chosen Referenced Period'!C179=0," ",+'15. Chosen Referenced Period'!C179)</f>
        <v xml:space="preserve"> </v>
      </c>
      <c r="D177" s="478">
        <f>IF('15. Chosen Referenced Period'!$C$1015='15. Chosen Referenced Period'!$D$1021,'15. Chosen Referenced Period'!E179,IF('15. Chosen Referenced Period'!$C$1015='15. Chosen Referenced Period'!$D$1022,'15. Chosen Referenced Period'!H179,IF('15. Chosen Referenced Period'!$C$1015='15. Chosen Referenced Period'!$D$1023,'15. Chosen Referenced Period'!K179,0)))</f>
        <v>0</v>
      </c>
    </row>
    <row r="178" spans="1:4" x14ac:dyDescent="0.25">
      <c r="A178" s="309">
        <f t="shared" si="2"/>
        <v>169</v>
      </c>
      <c r="B178" s="312" t="str">
        <f>IF(+'15. Chosen Referenced Period'!B180=0," ",+'15. Chosen Referenced Period'!B180)</f>
        <v xml:space="preserve"> </v>
      </c>
      <c r="C178" s="442" t="str">
        <f>IF(+'15. Chosen Referenced Period'!C180=0," ",+'15. Chosen Referenced Period'!C180)</f>
        <v xml:space="preserve"> </v>
      </c>
      <c r="D178" s="478">
        <f>IF('15. Chosen Referenced Period'!$C$1015='15. Chosen Referenced Period'!$D$1021,'15. Chosen Referenced Period'!E180,IF('15. Chosen Referenced Period'!$C$1015='15. Chosen Referenced Period'!$D$1022,'15. Chosen Referenced Period'!H180,IF('15. Chosen Referenced Period'!$C$1015='15. Chosen Referenced Period'!$D$1023,'15. Chosen Referenced Period'!K180,0)))</f>
        <v>0</v>
      </c>
    </row>
    <row r="179" spans="1:4" x14ac:dyDescent="0.25">
      <c r="A179" s="309">
        <f t="shared" si="2"/>
        <v>170</v>
      </c>
      <c r="B179" s="312" t="str">
        <f>IF(+'15. Chosen Referenced Period'!B181=0," ",+'15. Chosen Referenced Period'!B181)</f>
        <v xml:space="preserve"> </v>
      </c>
      <c r="C179" s="442" t="str">
        <f>IF(+'15. Chosen Referenced Period'!C181=0," ",+'15. Chosen Referenced Period'!C181)</f>
        <v xml:space="preserve"> </v>
      </c>
      <c r="D179" s="478">
        <f>IF('15. Chosen Referenced Period'!$C$1015='15. Chosen Referenced Period'!$D$1021,'15. Chosen Referenced Period'!E181,IF('15. Chosen Referenced Period'!$C$1015='15. Chosen Referenced Period'!$D$1022,'15. Chosen Referenced Period'!H181,IF('15. Chosen Referenced Period'!$C$1015='15. Chosen Referenced Period'!$D$1023,'15. Chosen Referenced Period'!K181,0)))</f>
        <v>0</v>
      </c>
    </row>
    <row r="180" spans="1:4" x14ac:dyDescent="0.25">
      <c r="A180" s="309">
        <f t="shared" si="2"/>
        <v>171</v>
      </c>
      <c r="B180" s="312" t="str">
        <f>IF(+'15. Chosen Referenced Period'!B182=0," ",+'15. Chosen Referenced Period'!B182)</f>
        <v xml:space="preserve"> </v>
      </c>
      <c r="C180" s="442" t="str">
        <f>IF(+'15. Chosen Referenced Period'!C182=0," ",+'15. Chosen Referenced Period'!C182)</f>
        <v xml:space="preserve"> </v>
      </c>
      <c r="D180" s="478">
        <f>IF('15. Chosen Referenced Period'!$C$1015='15. Chosen Referenced Period'!$D$1021,'15. Chosen Referenced Period'!E182,IF('15. Chosen Referenced Period'!$C$1015='15. Chosen Referenced Period'!$D$1022,'15. Chosen Referenced Period'!H182,IF('15. Chosen Referenced Period'!$C$1015='15. Chosen Referenced Period'!$D$1023,'15. Chosen Referenced Period'!K182,0)))</f>
        <v>0</v>
      </c>
    </row>
    <row r="181" spans="1:4" x14ac:dyDescent="0.25">
      <c r="A181" s="309">
        <f t="shared" si="2"/>
        <v>172</v>
      </c>
      <c r="B181" s="312" t="str">
        <f>IF(+'15. Chosen Referenced Period'!B183=0," ",+'15. Chosen Referenced Period'!B183)</f>
        <v xml:space="preserve"> </v>
      </c>
      <c r="C181" s="442" t="str">
        <f>IF(+'15. Chosen Referenced Period'!C183=0," ",+'15. Chosen Referenced Period'!C183)</f>
        <v xml:space="preserve"> </v>
      </c>
      <c r="D181" s="478">
        <f>IF('15. Chosen Referenced Period'!$C$1015='15. Chosen Referenced Period'!$D$1021,'15. Chosen Referenced Period'!E183,IF('15. Chosen Referenced Period'!$C$1015='15. Chosen Referenced Period'!$D$1022,'15. Chosen Referenced Period'!H183,IF('15. Chosen Referenced Period'!$C$1015='15. Chosen Referenced Period'!$D$1023,'15. Chosen Referenced Period'!K183,0)))</f>
        <v>0</v>
      </c>
    </row>
    <row r="182" spans="1:4" x14ac:dyDescent="0.25">
      <c r="A182" s="309">
        <f t="shared" si="2"/>
        <v>173</v>
      </c>
      <c r="B182" s="312" t="str">
        <f>IF(+'15. Chosen Referenced Period'!B184=0," ",+'15. Chosen Referenced Period'!B184)</f>
        <v xml:space="preserve"> </v>
      </c>
      <c r="C182" s="442" t="str">
        <f>IF(+'15. Chosen Referenced Period'!C184=0," ",+'15. Chosen Referenced Period'!C184)</f>
        <v xml:space="preserve"> </v>
      </c>
      <c r="D182" s="478">
        <f>IF('15. Chosen Referenced Period'!$C$1015='15. Chosen Referenced Period'!$D$1021,'15. Chosen Referenced Period'!E184,IF('15. Chosen Referenced Period'!$C$1015='15. Chosen Referenced Period'!$D$1022,'15. Chosen Referenced Period'!H184,IF('15. Chosen Referenced Period'!$C$1015='15. Chosen Referenced Period'!$D$1023,'15. Chosen Referenced Period'!K184,0)))</f>
        <v>0</v>
      </c>
    </row>
    <row r="183" spans="1:4" x14ac:dyDescent="0.25">
      <c r="A183" s="309">
        <f t="shared" si="2"/>
        <v>174</v>
      </c>
      <c r="B183" s="312" t="str">
        <f>IF(+'15. Chosen Referenced Period'!B185=0," ",+'15. Chosen Referenced Period'!B185)</f>
        <v xml:space="preserve"> </v>
      </c>
      <c r="C183" s="442" t="str">
        <f>IF(+'15. Chosen Referenced Period'!C185=0," ",+'15. Chosen Referenced Period'!C185)</f>
        <v xml:space="preserve"> </v>
      </c>
      <c r="D183" s="478">
        <f>IF('15. Chosen Referenced Period'!$C$1015='15. Chosen Referenced Period'!$D$1021,'15. Chosen Referenced Period'!E185,IF('15. Chosen Referenced Period'!$C$1015='15. Chosen Referenced Period'!$D$1022,'15. Chosen Referenced Period'!H185,IF('15. Chosen Referenced Period'!$C$1015='15. Chosen Referenced Period'!$D$1023,'15. Chosen Referenced Period'!K185,0)))</f>
        <v>0</v>
      </c>
    </row>
    <row r="184" spans="1:4" x14ac:dyDescent="0.25">
      <c r="A184" s="309">
        <f t="shared" si="2"/>
        <v>175</v>
      </c>
      <c r="B184" s="312" t="str">
        <f>IF(+'15. Chosen Referenced Period'!B186=0," ",+'15. Chosen Referenced Period'!B186)</f>
        <v xml:space="preserve"> </v>
      </c>
      <c r="C184" s="442" t="str">
        <f>IF(+'15. Chosen Referenced Period'!C186=0," ",+'15. Chosen Referenced Period'!C186)</f>
        <v xml:space="preserve"> </v>
      </c>
      <c r="D184" s="478">
        <f>IF('15. Chosen Referenced Period'!$C$1015='15. Chosen Referenced Period'!$D$1021,'15. Chosen Referenced Period'!E186,IF('15. Chosen Referenced Period'!$C$1015='15. Chosen Referenced Period'!$D$1022,'15. Chosen Referenced Period'!H186,IF('15. Chosen Referenced Period'!$C$1015='15. Chosen Referenced Period'!$D$1023,'15. Chosen Referenced Period'!K186,0)))</f>
        <v>0</v>
      </c>
    </row>
    <row r="185" spans="1:4" x14ac:dyDescent="0.25">
      <c r="A185" s="309">
        <f t="shared" si="2"/>
        <v>176</v>
      </c>
      <c r="B185" s="312" t="str">
        <f>IF(+'15. Chosen Referenced Period'!B187=0," ",+'15. Chosen Referenced Period'!B187)</f>
        <v xml:space="preserve"> </v>
      </c>
      <c r="C185" s="442" t="str">
        <f>IF(+'15. Chosen Referenced Period'!C187=0," ",+'15. Chosen Referenced Period'!C187)</f>
        <v xml:space="preserve"> </v>
      </c>
      <c r="D185" s="478">
        <f>IF('15. Chosen Referenced Period'!$C$1015='15. Chosen Referenced Period'!$D$1021,'15. Chosen Referenced Period'!E187,IF('15. Chosen Referenced Period'!$C$1015='15. Chosen Referenced Period'!$D$1022,'15. Chosen Referenced Period'!H187,IF('15. Chosen Referenced Period'!$C$1015='15. Chosen Referenced Period'!$D$1023,'15. Chosen Referenced Period'!K187,0)))</f>
        <v>0</v>
      </c>
    </row>
    <row r="186" spans="1:4" x14ac:dyDescent="0.25">
      <c r="A186" s="309">
        <f t="shared" si="2"/>
        <v>177</v>
      </c>
      <c r="B186" s="312" t="str">
        <f>IF(+'15. Chosen Referenced Period'!B188=0," ",+'15. Chosen Referenced Period'!B188)</f>
        <v xml:space="preserve"> </v>
      </c>
      <c r="C186" s="442" t="str">
        <f>IF(+'15. Chosen Referenced Period'!C188=0," ",+'15. Chosen Referenced Period'!C188)</f>
        <v xml:space="preserve"> </v>
      </c>
      <c r="D186" s="478">
        <f>IF('15. Chosen Referenced Period'!$C$1015='15. Chosen Referenced Period'!$D$1021,'15. Chosen Referenced Period'!E188,IF('15. Chosen Referenced Period'!$C$1015='15. Chosen Referenced Period'!$D$1022,'15. Chosen Referenced Period'!H188,IF('15. Chosen Referenced Period'!$C$1015='15. Chosen Referenced Period'!$D$1023,'15. Chosen Referenced Period'!K188,0)))</f>
        <v>0</v>
      </c>
    </row>
    <row r="187" spans="1:4" x14ac:dyDescent="0.25">
      <c r="A187" s="309">
        <f t="shared" si="2"/>
        <v>178</v>
      </c>
      <c r="B187" s="312" t="str">
        <f>IF(+'15. Chosen Referenced Period'!B189=0," ",+'15. Chosen Referenced Period'!B189)</f>
        <v xml:space="preserve"> </v>
      </c>
      <c r="C187" s="442" t="str">
        <f>IF(+'15. Chosen Referenced Period'!C189=0," ",+'15. Chosen Referenced Period'!C189)</f>
        <v xml:space="preserve"> </v>
      </c>
      <c r="D187" s="478">
        <f>IF('15. Chosen Referenced Period'!$C$1015='15. Chosen Referenced Period'!$D$1021,'15. Chosen Referenced Period'!E189,IF('15. Chosen Referenced Period'!$C$1015='15. Chosen Referenced Period'!$D$1022,'15. Chosen Referenced Period'!H189,IF('15. Chosen Referenced Period'!$C$1015='15. Chosen Referenced Period'!$D$1023,'15. Chosen Referenced Period'!K189,0)))</f>
        <v>0</v>
      </c>
    </row>
    <row r="188" spans="1:4" x14ac:dyDescent="0.25">
      <c r="A188" s="309">
        <f t="shared" si="2"/>
        <v>179</v>
      </c>
      <c r="B188" s="312" t="str">
        <f>IF(+'15. Chosen Referenced Period'!B190=0," ",+'15. Chosen Referenced Period'!B190)</f>
        <v xml:space="preserve"> </v>
      </c>
      <c r="C188" s="442" t="str">
        <f>IF(+'15. Chosen Referenced Period'!C190=0," ",+'15. Chosen Referenced Period'!C190)</f>
        <v xml:space="preserve"> </v>
      </c>
      <c r="D188" s="478">
        <f>IF('15. Chosen Referenced Period'!$C$1015='15. Chosen Referenced Period'!$D$1021,'15. Chosen Referenced Period'!E190,IF('15. Chosen Referenced Period'!$C$1015='15. Chosen Referenced Period'!$D$1022,'15. Chosen Referenced Period'!H190,IF('15. Chosen Referenced Period'!$C$1015='15. Chosen Referenced Period'!$D$1023,'15. Chosen Referenced Period'!K190,0)))</f>
        <v>0</v>
      </c>
    </row>
    <row r="189" spans="1:4" x14ac:dyDescent="0.25">
      <c r="A189" s="309">
        <f t="shared" si="2"/>
        <v>180</v>
      </c>
      <c r="B189" s="312" t="str">
        <f>IF(+'15. Chosen Referenced Period'!B191=0," ",+'15. Chosen Referenced Period'!B191)</f>
        <v xml:space="preserve"> </v>
      </c>
      <c r="C189" s="442" t="str">
        <f>IF(+'15. Chosen Referenced Period'!C191=0," ",+'15. Chosen Referenced Period'!C191)</f>
        <v xml:space="preserve"> </v>
      </c>
      <c r="D189" s="478">
        <f>IF('15. Chosen Referenced Period'!$C$1015='15. Chosen Referenced Period'!$D$1021,'15. Chosen Referenced Period'!E191,IF('15. Chosen Referenced Period'!$C$1015='15. Chosen Referenced Period'!$D$1022,'15. Chosen Referenced Period'!H191,IF('15. Chosen Referenced Period'!$C$1015='15. Chosen Referenced Period'!$D$1023,'15. Chosen Referenced Period'!K191,0)))</f>
        <v>0</v>
      </c>
    </row>
    <row r="190" spans="1:4" x14ac:dyDescent="0.25">
      <c r="A190" s="309">
        <f t="shared" si="2"/>
        <v>181</v>
      </c>
      <c r="B190" s="312" t="str">
        <f>IF(+'15. Chosen Referenced Period'!B192=0," ",+'15. Chosen Referenced Period'!B192)</f>
        <v xml:space="preserve"> </v>
      </c>
      <c r="C190" s="442" t="str">
        <f>IF(+'15. Chosen Referenced Period'!C192=0," ",+'15. Chosen Referenced Period'!C192)</f>
        <v xml:space="preserve"> </v>
      </c>
      <c r="D190" s="478">
        <f>IF('15. Chosen Referenced Period'!$C$1015='15. Chosen Referenced Period'!$D$1021,'15. Chosen Referenced Period'!E192,IF('15. Chosen Referenced Period'!$C$1015='15. Chosen Referenced Period'!$D$1022,'15. Chosen Referenced Period'!H192,IF('15. Chosen Referenced Period'!$C$1015='15. Chosen Referenced Period'!$D$1023,'15. Chosen Referenced Period'!K192,0)))</f>
        <v>0</v>
      </c>
    </row>
    <row r="191" spans="1:4" x14ac:dyDescent="0.25">
      <c r="A191" s="309">
        <f t="shared" si="2"/>
        <v>182</v>
      </c>
      <c r="B191" s="312" t="str">
        <f>IF(+'15. Chosen Referenced Period'!B193=0," ",+'15. Chosen Referenced Period'!B193)</f>
        <v xml:space="preserve"> </v>
      </c>
      <c r="C191" s="442" t="str">
        <f>IF(+'15. Chosen Referenced Period'!C193=0," ",+'15. Chosen Referenced Period'!C193)</f>
        <v xml:space="preserve"> </v>
      </c>
      <c r="D191" s="478">
        <f>IF('15. Chosen Referenced Period'!$C$1015='15. Chosen Referenced Period'!$D$1021,'15. Chosen Referenced Period'!E193,IF('15. Chosen Referenced Period'!$C$1015='15. Chosen Referenced Period'!$D$1022,'15. Chosen Referenced Period'!H193,IF('15. Chosen Referenced Period'!$C$1015='15. Chosen Referenced Period'!$D$1023,'15. Chosen Referenced Period'!K193,0)))</f>
        <v>0</v>
      </c>
    </row>
    <row r="192" spans="1:4" x14ac:dyDescent="0.25">
      <c r="A192" s="309">
        <f t="shared" si="2"/>
        <v>183</v>
      </c>
      <c r="B192" s="312" t="str">
        <f>IF(+'15. Chosen Referenced Period'!B194=0," ",+'15. Chosen Referenced Period'!B194)</f>
        <v xml:space="preserve"> </v>
      </c>
      <c r="C192" s="442" t="str">
        <f>IF(+'15. Chosen Referenced Period'!C194=0," ",+'15. Chosen Referenced Period'!C194)</f>
        <v xml:space="preserve"> </v>
      </c>
      <c r="D192" s="478">
        <f>IF('15. Chosen Referenced Period'!$C$1015='15. Chosen Referenced Period'!$D$1021,'15. Chosen Referenced Period'!E194,IF('15. Chosen Referenced Period'!$C$1015='15. Chosen Referenced Period'!$D$1022,'15. Chosen Referenced Period'!H194,IF('15. Chosen Referenced Period'!$C$1015='15. Chosen Referenced Period'!$D$1023,'15. Chosen Referenced Period'!K194,0)))</f>
        <v>0</v>
      </c>
    </row>
    <row r="193" spans="1:4" x14ac:dyDescent="0.25">
      <c r="A193" s="309">
        <f t="shared" si="2"/>
        <v>184</v>
      </c>
      <c r="B193" s="312" t="str">
        <f>IF(+'15. Chosen Referenced Period'!B195=0," ",+'15. Chosen Referenced Period'!B195)</f>
        <v xml:space="preserve"> </v>
      </c>
      <c r="C193" s="442" t="str">
        <f>IF(+'15. Chosen Referenced Period'!C195=0," ",+'15. Chosen Referenced Period'!C195)</f>
        <v xml:space="preserve"> </v>
      </c>
      <c r="D193" s="478">
        <f>IF('15. Chosen Referenced Period'!$C$1015='15. Chosen Referenced Period'!$D$1021,'15. Chosen Referenced Period'!E195,IF('15. Chosen Referenced Period'!$C$1015='15. Chosen Referenced Period'!$D$1022,'15. Chosen Referenced Period'!H195,IF('15. Chosen Referenced Period'!$C$1015='15. Chosen Referenced Period'!$D$1023,'15. Chosen Referenced Period'!K195,0)))</f>
        <v>0</v>
      </c>
    </row>
    <row r="194" spans="1:4" x14ac:dyDescent="0.25">
      <c r="A194" s="309">
        <f t="shared" si="2"/>
        <v>185</v>
      </c>
      <c r="B194" s="312" t="str">
        <f>IF(+'15. Chosen Referenced Period'!B196=0," ",+'15. Chosen Referenced Period'!B196)</f>
        <v xml:space="preserve"> </v>
      </c>
      <c r="C194" s="442" t="str">
        <f>IF(+'15. Chosen Referenced Period'!C196=0," ",+'15. Chosen Referenced Period'!C196)</f>
        <v xml:space="preserve"> </v>
      </c>
      <c r="D194" s="478">
        <f>IF('15. Chosen Referenced Period'!$C$1015='15. Chosen Referenced Period'!$D$1021,'15. Chosen Referenced Period'!E196,IF('15. Chosen Referenced Period'!$C$1015='15. Chosen Referenced Period'!$D$1022,'15. Chosen Referenced Period'!H196,IF('15. Chosen Referenced Period'!$C$1015='15. Chosen Referenced Period'!$D$1023,'15. Chosen Referenced Period'!K196,0)))</f>
        <v>0</v>
      </c>
    </row>
    <row r="195" spans="1:4" x14ac:dyDescent="0.25">
      <c r="A195" s="309">
        <f t="shared" si="2"/>
        <v>186</v>
      </c>
      <c r="B195" s="312" t="str">
        <f>IF(+'15. Chosen Referenced Period'!B197=0," ",+'15. Chosen Referenced Period'!B197)</f>
        <v xml:space="preserve"> </v>
      </c>
      <c r="C195" s="442" t="str">
        <f>IF(+'15. Chosen Referenced Period'!C197=0," ",+'15. Chosen Referenced Period'!C197)</f>
        <v xml:space="preserve"> </v>
      </c>
      <c r="D195" s="478">
        <f>IF('15. Chosen Referenced Period'!$C$1015='15. Chosen Referenced Period'!$D$1021,'15. Chosen Referenced Period'!E197,IF('15. Chosen Referenced Period'!$C$1015='15. Chosen Referenced Period'!$D$1022,'15. Chosen Referenced Period'!H197,IF('15. Chosen Referenced Period'!$C$1015='15. Chosen Referenced Period'!$D$1023,'15. Chosen Referenced Period'!K197,0)))</f>
        <v>0</v>
      </c>
    </row>
    <row r="196" spans="1:4" x14ac:dyDescent="0.25">
      <c r="A196" s="309">
        <f t="shared" si="2"/>
        <v>187</v>
      </c>
      <c r="B196" s="312" t="str">
        <f>IF(+'15. Chosen Referenced Period'!B198=0," ",+'15. Chosen Referenced Period'!B198)</f>
        <v xml:space="preserve"> </v>
      </c>
      <c r="C196" s="442" t="str">
        <f>IF(+'15. Chosen Referenced Period'!C198=0," ",+'15. Chosen Referenced Period'!C198)</f>
        <v xml:space="preserve"> </v>
      </c>
      <c r="D196" s="478">
        <f>IF('15. Chosen Referenced Period'!$C$1015='15. Chosen Referenced Period'!$D$1021,'15. Chosen Referenced Period'!E198,IF('15. Chosen Referenced Period'!$C$1015='15. Chosen Referenced Period'!$D$1022,'15. Chosen Referenced Period'!H198,IF('15. Chosen Referenced Period'!$C$1015='15. Chosen Referenced Period'!$D$1023,'15. Chosen Referenced Period'!K198,0)))</f>
        <v>0</v>
      </c>
    </row>
    <row r="197" spans="1:4" x14ac:dyDescent="0.25">
      <c r="A197" s="309">
        <f t="shared" si="2"/>
        <v>188</v>
      </c>
      <c r="B197" s="312" t="str">
        <f>IF(+'15. Chosen Referenced Period'!B199=0," ",+'15. Chosen Referenced Period'!B199)</f>
        <v xml:space="preserve"> </v>
      </c>
      <c r="C197" s="442" t="str">
        <f>IF(+'15. Chosen Referenced Period'!C199=0," ",+'15. Chosen Referenced Period'!C199)</f>
        <v xml:space="preserve"> </v>
      </c>
      <c r="D197" s="478">
        <f>IF('15. Chosen Referenced Period'!$C$1015='15. Chosen Referenced Period'!$D$1021,'15. Chosen Referenced Period'!E199,IF('15. Chosen Referenced Period'!$C$1015='15. Chosen Referenced Period'!$D$1022,'15. Chosen Referenced Period'!H199,IF('15. Chosen Referenced Period'!$C$1015='15. Chosen Referenced Period'!$D$1023,'15. Chosen Referenced Period'!K199,0)))</f>
        <v>0</v>
      </c>
    </row>
    <row r="198" spans="1:4" x14ac:dyDescent="0.25">
      <c r="A198" s="309">
        <f t="shared" si="2"/>
        <v>189</v>
      </c>
      <c r="B198" s="312" t="str">
        <f>IF(+'15. Chosen Referenced Period'!B200=0," ",+'15. Chosen Referenced Period'!B200)</f>
        <v xml:space="preserve"> </v>
      </c>
      <c r="C198" s="442" t="str">
        <f>IF(+'15. Chosen Referenced Period'!C200=0," ",+'15. Chosen Referenced Period'!C200)</f>
        <v xml:space="preserve"> </v>
      </c>
      <c r="D198" s="478">
        <f>IF('15. Chosen Referenced Period'!$C$1015='15. Chosen Referenced Period'!$D$1021,'15. Chosen Referenced Period'!E200,IF('15. Chosen Referenced Period'!$C$1015='15. Chosen Referenced Period'!$D$1022,'15. Chosen Referenced Period'!H200,IF('15. Chosen Referenced Period'!$C$1015='15. Chosen Referenced Period'!$D$1023,'15. Chosen Referenced Period'!K200,0)))</f>
        <v>0</v>
      </c>
    </row>
    <row r="199" spans="1:4" x14ac:dyDescent="0.25">
      <c r="A199" s="309">
        <f t="shared" si="2"/>
        <v>190</v>
      </c>
      <c r="B199" s="312" t="str">
        <f>IF(+'15. Chosen Referenced Period'!B201=0," ",+'15. Chosen Referenced Period'!B201)</f>
        <v xml:space="preserve"> </v>
      </c>
      <c r="C199" s="442" t="str">
        <f>IF(+'15. Chosen Referenced Period'!C201=0," ",+'15. Chosen Referenced Period'!C201)</f>
        <v xml:space="preserve"> </v>
      </c>
      <c r="D199" s="478">
        <f>IF('15. Chosen Referenced Period'!$C$1015='15. Chosen Referenced Period'!$D$1021,'15. Chosen Referenced Period'!E201,IF('15. Chosen Referenced Period'!$C$1015='15. Chosen Referenced Period'!$D$1022,'15. Chosen Referenced Period'!H201,IF('15. Chosen Referenced Period'!$C$1015='15. Chosen Referenced Period'!$D$1023,'15. Chosen Referenced Period'!K201,0)))</f>
        <v>0</v>
      </c>
    </row>
    <row r="200" spans="1:4" x14ac:dyDescent="0.25">
      <c r="A200" s="309">
        <f t="shared" si="2"/>
        <v>191</v>
      </c>
      <c r="B200" s="312" t="str">
        <f>IF(+'15. Chosen Referenced Period'!B202=0," ",+'15. Chosen Referenced Period'!B202)</f>
        <v xml:space="preserve"> </v>
      </c>
      <c r="C200" s="442" t="str">
        <f>IF(+'15. Chosen Referenced Period'!C202=0," ",+'15. Chosen Referenced Period'!C202)</f>
        <v xml:space="preserve"> </v>
      </c>
      <c r="D200" s="478">
        <f>IF('15. Chosen Referenced Period'!$C$1015='15. Chosen Referenced Period'!$D$1021,'15. Chosen Referenced Period'!E202,IF('15. Chosen Referenced Period'!$C$1015='15. Chosen Referenced Period'!$D$1022,'15. Chosen Referenced Period'!H202,IF('15. Chosen Referenced Period'!$C$1015='15. Chosen Referenced Period'!$D$1023,'15. Chosen Referenced Period'!K202,0)))</f>
        <v>0</v>
      </c>
    </row>
    <row r="201" spans="1:4" x14ac:dyDescent="0.25">
      <c r="A201" s="309">
        <f t="shared" si="2"/>
        <v>192</v>
      </c>
      <c r="B201" s="312" t="str">
        <f>IF(+'15. Chosen Referenced Period'!B203=0," ",+'15. Chosen Referenced Period'!B203)</f>
        <v xml:space="preserve"> </v>
      </c>
      <c r="C201" s="442" t="str">
        <f>IF(+'15. Chosen Referenced Period'!C203=0," ",+'15. Chosen Referenced Period'!C203)</f>
        <v xml:space="preserve"> </v>
      </c>
      <c r="D201" s="478">
        <f>IF('15. Chosen Referenced Period'!$C$1015='15. Chosen Referenced Period'!$D$1021,'15. Chosen Referenced Period'!E203,IF('15. Chosen Referenced Period'!$C$1015='15. Chosen Referenced Period'!$D$1022,'15. Chosen Referenced Period'!H203,IF('15. Chosen Referenced Period'!$C$1015='15. Chosen Referenced Period'!$D$1023,'15. Chosen Referenced Period'!K203,0)))</f>
        <v>0</v>
      </c>
    </row>
    <row r="202" spans="1:4" x14ac:dyDescent="0.25">
      <c r="A202" s="309">
        <f t="shared" si="2"/>
        <v>193</v>
      </c>
      <c r="B202" s="312" t="str">
        <f>IF(+'15. Chosen Referenced Period'!B204=0," ",+'15. Chosen Referenced Period'!B204)</f>
        <v xml:space="preserve"> </v>
      </c>
      <c r="C202" s="442" t="str">
        <f>IF(+'15. Chosen Referenced Period'!C204=0," ",+'15. Chosen Referenced Period'!C204)</f>
        <v xml:space="preserve"> </v>
      </c>
      <c r="D202" s="478">
        <f>IF('15. Chosen Referenced Period'!$C$1015='15. Chosen Referenced Period'!$D$1021,'15. Chosen Referenced Period'!E204,IF('15. Chosen Referenced Period'!$C$1015='15. Chosen Referenced Period'!$D$1022,'15. Chosen Referenced Period'!H204,IF('15. Chosen Referenced Period'!$C$1015='15. Chosen Referenced Period'!$D$1023,'15. Chosen Referenced Period'!K204,0)))</f>
        <v>0</v>
      </c>
    </row>
    <row r="203" spans="1:4" x14ac:dyDescent="0.25">
      <c r="A203" s="309">
        <f t="shared" si="2"/>
        <v>194</v>
      </c>
      <c r="B203" s="312" t="str">
        <f>IF(+'15. Chosen Referenced Period'!B205=0," ",+'15. Chosen Referenced Period'!B205)</f>
        <v xml:space="preserve"> </v>
      </c>
      <c r="C203" s="442" t="str">
        <f>IF(+'15. Chosen Referenced Period'!C205=0," ",+'15. Chosen Referenced Period'!C205)</f>
        <v xml:space="preserve"> </v>
      </c>
      <c r="D203" s="478">
        <f>IF('15. Chosen Referenced Period'!$C$1015='15. Chosen Referenced Period'!$D$1021,'15. Chosen Referenced Period'!E205,IF('15. Chosen Referenced Period'!$C$1015='15. Chosen Referenced Period'!$D$1022,'15. Chosen Referenced Period'!H205,IF('15. Chosen Referenced Period'!$C$1015='15. Chosen Referenced Period'!$D$1023,'15. Chosen Referenced Period'!K205,0)))</f>
        <v>0</v>
      </c>
    </row>
    <row r="204" spans="1:4" x14ac:dyDescent="0.25">
      <c r="A204" s="309">
        <f t="shared" ref="A204:A267" si="3">+A203+1</f>
        <v>195</v>
      </c>
      <c r="B204" s="312" t="str">
        <f>IF(+'15. Chosen Referenced Period'!B206=0," ",+'15. Chosen Referenced Period'!B206)</f>
        <v xml:space="preserve"> </v>
      </c>
      <c r="C204" s="442" t="str">
        <f>IF(+'15. Chosen Referenced Period'!C206=0," ",+'15. Chosen Referenced Period'!C206)</f>
        <v xml:space="preserve"> </v>
      </c>
      <c r="D204" s="478">
        <f>IF('15. Chosen Referenced Period'!$C$1015='15. Chosen Referenced Period'!$D$1021,'15. Chosen Referenced Period'!E206,IF('15. Chosen Referenced Period'!$C$1015='15. Chosen Referenced Period'!$D$1022,'15. Chosen Referenced Period'!H206,IF('15. Chosen Referenced Period'!$C$1015='15. Chosen Referenced Period'!$D$1023,'15. Chosen Referenced Period'!K206,0)))</f>
        <v>0</v>
      </c>
    </row>
    <row r="205" spans="1:4" x14ac:dyDescent="0.25">
      <c r="A205" s="309">
        <f t="shared" si="3"/>
        <v>196</v>
      </c>
      <c r="B205" s="312" t="str">
        <f>IF(+'15. Chosen Referenced Period'!B207=0," ",+'15. Chosen Referenced Period'!B207)</f>
        <v xml:space="preserve"> </v>
      </c>
      <c r="C205" s="442" t="str">
        <f>IF(+'15. Chosen Referenced Period'!C207=0," ",+'15. Chosen Referenced Period'!C207)</f>
        <v xml:space="preserve"> </v>
      </c>
      <c r="D205" s="478">
        <f>IF('15. Chosen Referenced Period'!$C$1015='15. Chosen Referenced Period'!$D$1021,'15. Chosen Referenced Period'!E207,IF('15. Chosen Referenced Period'!$C$1015='15. Chosen Referenced Period'!$D$1022,'15. Chosen Referenced Period'!H207,IF('15. Chosen Referenced Period'!$C$1015='15. Chosen Referenced Period'!$D$1023,'15. Chosen Referenced Period'!K207,0)))</f>
        <v>0</v>
      </c>
    </row>
    <row r="206" spans="1:4" x14ac:dyDescent="0.25">
      <c r="A206" s="309">
        <f t="shared" si="3"/>
        <v>197</v>
      </c>
      <c r="B206" s="312" t="str">
        <f>IF(+'15. Chosen Referenced Period'!B208=0," ",+'15. Chosen Referenced Period'!B208)</f>
        <v xml:space="preserve"> </v>
      </c>
      <c r="C206" s="442" t="str">
        <f>IF(+'15. Chosen Referenced Period'!C208=0," ",+'15. Chosen Referenced Period'!C208)</f>
        <v xml:space="preserve"> </v>
      </c>
      <c r="D206" s="478">
        <f>IF('15. Chosen Referenced Period'!$C$1015='15. Chosen Referenced Period'!$D$1021,'15. Chosen Referenced Period'!E208,IF('15. Chosen Referenced Period'!$C$1015='15. Chosen Referenced Period'!$D$1022,'15. Chosen Referenced Period'!H208,IF('15. Chosen Referenced Period'!$C$1015='15. Chosen Referenced Period'!$D$1023,'15. Chosen Referenced Period'!K208,0)))</f>
        <v>0</v>
      </c>
    </row>
    <row r="207" spans="1:4" x14ac:dyDescent="0.25">
      <c r="A207" s="309">
        <f t="shared" si="3"/>
        <v>198</v>
      </c>
      <c r="B207" s="312" t="str">
        <f>IF(+'15. Chosen Referenced Period'!B209=0," ",+'15. Chosen Referenced Period'!B209)</f>
        <v xml:space="preserve"> </v>
      </c>
      <c r="C207" s="442" t="str">
        <f>IF(+'15. Chosen Referenced Period'!C209=0," ",+'15. Chosen Referenced Period'!C209)</f>
        <v xml:space="preserve"> </v>
      </c>
      <c r="D207" s="478">
        <f>IF('15. Chosen Referenced Period'!$C$1015='15. Chosen Referenced Period'!$D$1021,'15. Chosen Referenced Period'!E209,IF('15. Chosen Referenced Period'!$C$1015='15. Chosen Referenced Period'!$D$1022,'15. Chosen Referenced Period'!H209,IF('15. Chosen Referenced Period'!$C$1015='15. Chosen Referenced Period'!$D$1023,'15. Chosen Referenced Period'!K209,0)))</f>
        <v>0</v>
      </c>
    </row>
    <row r="208" spans="1:4" x14ac:dyDescent="0.25">
      <c r="A208" s="309">
        <f t="shared" si="3"/>
        <v>199</v>
      </c>
      <c r="B208" s="312" t="str">
        <f>IF(+'15. Chosen Referenced Period'!B210=0," ",+'15. Chosen Referenced Period'!B210)</f>
        <v xml:space="preserve"> </v>
      </c>
      <c r="C208" s="442" t="str">
        <f>IF(+'15. Chosen Referenced Period'!C210=0," ",+'15. Chosen Referenced Period'!C210)</f>
        <v xml:space="preserve"> </v>
      </c>
      <c r="D208" s="478">
        <f>IF('15. Chosen Referenced Period'!$C$1015='15. Chosen Referenced Period'!$D$1021,'15. Chosen Referenced Period'!E210,IF('15. Chosen Referenced Period'!$C$1015='15. Chosen Referenced Period'!$D$1022,'15. Chosen Referenced Period'!H210,IF('15. Chosen Referenced Period'!$C$1015='15. Chosen Referenced Period'!$D$1023,'15. Chosen Referenced Period'!K210,0)))</f>
        <v>0</v>
      </c>
    </row>
    <row r="209" spans="1:4" x14ac:dyDescent="0.25">
      <c r="A209" s="309">
        <f t="shared" si="3"/>
        <v>200</v>
      </c>
      <c r="B209" s="312" t="str">
        <f>IF(+'15. Chosen Referenced Period'!B211=0," ",+'15. Chosen Referenced Period'!B211)</f>
        <v xml:space="preserve"> </v>
      </c>
      <c r="C209" s="442" t="str">
        <f>IF(+'15. Chosen Referenced Period'!C211=0," ",+'15. Chosen Referenced Period'!C211)</f>
        <v xml:space="preserve"> </v>
      </c>
      <c r="D209" s="478">
        <f>IF('15. Chosen Referenced Period'!$C$1015='15. Chosen Referenced Period'!$D$1021,'15. Chosen Referenced Period'!E211,IF('15. Chosen Referenced Period'!$C$1015='15. Chosen Referenced Period'!$D$1022,'15. Chosen Referenced Period'!H211,IF('15. Chosen Referenced Period'!$C$1015='15. Chosen Referenced Period'!$D$1023,'15. Chosen Referenced Period'!K211,0)))</f>
        <v>0</v>
      </c>
    </row>
    <row r="210" spans="1:4" x14ac:dyDescent="0.25">
      <c r="A210" s="309">
        <f t="shared" si="3"/>
        <v>201</v>
      </c>
      <c r="B210" s="312" t="str">
        <f>IF(+'15. Chosen Referenced Period'!B212=0," ",+'15. Chosen Referenced Period'!B212)</f>
        <v xml:space="preserve"> </v>
      </c>
      <c r="C210" s="442" t="str">
        <f>IF(+'15. Chosen Referenced Period'!C212=0," ",+'15. Chosen Referenced Period'!C212)</f>
        <v xml:space="preserve"> </v>
      </c>
      <c r="D210" s="478">
        <f>IF('15. Chosen Referenced Period'!$C$1015='15. Chosen Referenced Period'!$D$1021,'15. Chosen Referenced Period'!E212,IF('15. Chosen Referenced Period'!$C$1015='15. Chosen Referenced Period'!$D$1022,'15. Chosen Referenced Period'!H212,IF('15. Chosen Referenced Period'!$C$1015='15. Chosen Referenced Period'!$D$1023,'15. Chosen Referenced Period'!K212,0)))</f>
        <v>0</v>
      </c>
    </row>
    <row r="211" spans="1:4" x14ac:dyDescent="0.25">
      <c r="A211" s="309">
        <f t="shared" si="3"/>
        <v>202</v>
      </c>
      <c r="B211" s="312" t="str">
        <f>IF(+'15. Chosen Referenced Period'!B213=0," ",+'15. Chosen Referenced Period'!B213)</f>
        <v xml:space="preserve"> </v>
      </c>
      <c r="C211" s="442" t="str">
        <f>IF(+'15. Chosen Referenced Period'!C213=0," ",+'15. Chosen Referenced Period'!C213)</f>
        <v xml:space="preserve"> </v>
      </c>
      <c r="D211" s="478">
        <f>IF('15. Chosen Referenced Period'!$C$1015='15. Chosen Referenced Period'!$D$1021,'15. Chosen Referenced Period'!E213,IF('15. Chosen Referenced Period'!$C$1015='15. Chosen Referenced Period'!$D$1022,'15. Chosen Referenced Period'!H213,IF('15. Chosen Referenced Period'!$C$1015='15. Chosen Referenced Period'!$D$1023,'15. Chosen Referenced Period'!K213,0)))</f>
        <v>0</v>
      </c>
    </row>
    <row r="212" spans="1:4" x14ac:dyDescent="0.25">
      <c r="A212" s="309">
        <f t="shared" si="3"/>
        <v>203</v>
      </c>
      <c r="B212" s="312" t="str">
        <f>IF(+'15. Chosen Referenced Period'!B214=0," ",+'15. Chosen Referenced Period'!B214)</f>
        <v xml:space="preserve"> </v>
      </c>
      <c r="C212" s="442" t="str">
        <f>IF(+'15. Chosen Referenced Period'!C214=0," ",+'15. Chosen Referenced Period'!C214)</f>
        <v xml:space="preserve"> </v>
      </c>
      <c r="D212" s="478">
        <f>IF('15. Chosen Referenced Period'!$C$1015='15. Chosen Referenced Period'!$D$1021,'15. Chosen Referenced Period'!E214,IF('15. Chosen Referenced Period'!$C$1015='15. Chosen Referenced Period'!$D$1022,'15. Chosen Referenced Period'!H214,IF('15. Chosen Referenced Period'!$C$1015='15. Chosen Referenced Period'!$D$1023,'15. Chosen Referenced Period'!K214,0)))</f>
        <v>0</v>
      </c>
    </row>
    <row r="213" spans="1:4" x14ac:dyDescent="0.25">
      <c r="A213" s="309">
        <f t="shared" si="3"/>
        <v>204</v>
      </c>
      <c r="B213" s="312" t="str">
        <f>IF(+'15. Chosen Referenced Period'!B215=0," ",+'15. Chosen Referenced Period'!B215)</f>
        <v xml:space="preserve"> </v>
      </c>
      <c r="C213" s="442" t="str">
        <f>IF(+'15. Chosen Referenced Period'!C215=0," ",+'15. Chosen Referenced Period'!C215)</f>
        <v xml:space="preserve"> </v>
      </c>
      <c r="D213" s="478">
        <f>IF('15. Chosen Referenced Period'!$C$1015='15. Chosen Referenced Period'!$D$1021,'15. Chosen Referenced Period'!E215,IF('15. Chosen Referenced Period'!$C$1015='15. Chosen Referenced Period'!$D$1022,'15. Chosen Referenced Period'!H215,IF('15. Chosen Referenced Period'!$C$1015='15. Chosen Referenced Period'!$D$1023,'15. Chosen Referenced Period'!K215,0)))</f>
        <v>0</v>
      </c>
    </row>
    <row r="214" spans="1:4" x14ac:dyDescent="0.25">
      <c r="A214" s="309">
        <f t="shared" si="3"/>
        <v>205</v>
      </c>
      <c r="B214" s="312" t="str">
        <f>IF(+'15. Chosen Referenced Period'!B216=0," ",+'15. Chosen Referenced Period'!B216)</f>
        <v xml:space="preserve"> </v>
      </c>
      <c r="C214" s="442" t="str">
        <f>IF(+'15. Chosen Referenced Period'!C216=0," ",+'15. Chosen Referenced Period'!C216)</f>
        <v xml:space="preserve"> </v>
      </c>
      <c r="D214" s="478">
        <f>IF('15. Chosen Referenced Period'!$C$1015='15. Chosen Referenced Period'!$D$1021,'15. Chosen Referenced Period'!E216,IF('15. Chosen Referenced Period'!$C$1015='15. Chosen Referenced Period'!$D$1022,'15. Chosen Referenced Period'!H216,IF('15. Chosen Referenced Period'!$C$1015='15. Chosen Referenced Period'!$D$1023,'15. Chosen Referenced Period'!K216,0)))</f>
        <v>0</v>
      </c>
    </row>
    <row r="215" spans="1:4" x14ac:dyDescent="0.25">
      <c r="A215" s="309">
        <f t="shared" si="3"/>
        <v>206</v>
      </c>
      <c r="B215" s="312" t="str">
        <f>IF(+'15. Chosen Referenced Period'!B217=0," ",+'15. Chosen Referenced Period'!B217)</f>
        <v xml:space="preserve"> </v>
      </c>
      <c r="C215" s="442" t="str">
        <f>IF(+'15. Chosen Referenced Period'!C217=0," ",+'15. Chosen Referenced Period'!C217)</f>
        <v xml:space="preserve"> </v>
      </c>
      <c r="D215" s="478">
        <f>IF('15. Chosen Referenced Period'!$C$1015='15. Chosen Referenced Period'!$D$1021,'15. Chosen Referenced Period'!E217,IF('15. Chosen Referenced Period'!$C$1015='15. Chosen Referenced Period'!$D$1022,'15. Chosen Referenced Period'!H217,IF('15. Chosen Referenced Period'!$C$1015='15. Chosen Referenced Period'!$D$1023,'15. Chosen Referenced Period'!K217,0)))</f>
        <v>0</v>
      </c>
    </row>
    <row r="216" spans="1:4" x14ac:dyDescent="0.25">
      <c r="A216" s="309">
        <f t="shared" si="3"/>
        <v>207</v>
      </c>
      <c r="B216" s="312" t="str">
        <f>IF(+'15. Chosen Referenced Period'!B218=0," ",+'15. Chosen Referenced Period'!B218)</f>
        <v xml:space="preserve"> </v>
      </c>
      <c r="C216" s="442" t="str">
        <f>IF(+'15. Chosen Referenced Period'!C218=0," ",+'15. Chosen Referenced Period'!C218)</f>
        <v xml:space="preserve"> </v>
      </c>
      <c r="D216" s="478">
        <f>IF('15. Chosen Referenced Period'!$C$1015='15. Chosen Referenced Period'!$D$1021,'15. Chosen Referenced Period'!E218,IF('15. Chosen Referenced Period'!$C$1015='15. Chosen Referenced Period'!$D$1022,'15. Chosen Referenced Period'!H218,IF('15. Chosen Referenced Period'!$C$1015='15. Chosen Referenced Period'!$D$1023,'15. Chosen Referenced Period'!K218,0)))</f>
        <v>0</v>
      </c>
    </row>
    <row r="217" spans="1:4" x14ac:dyDescent="0.25">
      <c r="A217" s="309">
        <f t="shared" si="3"/>
        <v>208</v>
      </c>
      <c r="B217" s="312" t="str">
        <f>IF(+'15. Chosen Referenced Period'!B219=0," ",+'15. Chosen Referenced Period'!B219)</f>
        <v xml:space="preserve"> </v>
      </c>
      <c r="C217" s="442" t="str">
        <f>IF(+'15. Chosen Referenced Period'!C219=0," ",+'15. Chosen Referenced Period'!C219)</f>
        <v xml:space="preserve"> </v>
      </c>
      <c r="D217" s="478">
        <f>IF('15. Chosen Referenced Period'!$C$1015='15. Chosen Referenced Period'!$D$1021,'15. Chosen Referenced Period'!E219,IF('15. Chosen Referenced Period'!$C$1015='15. Chosen Referenced Period'!$D$1022,'15. Chosen Referenced Period'!H219,IF('15. Chosen Referenced Period'!$C$1015='15. Chosen Referenced Period'!$D$1023,'15. Chosen Referenced Period'!K219,0)))</f>
        <v>0</v>
      </c>
    </row>
    <row r="218" spans="1:4" x14ac:dyDescent="0.25">
      <c r="A218" s="309">
        <f t="shared" si="3"/>
        <v>209</v>
      </c>
      <c r="B218" s="312" t="str">
        <f>IF(+'15. Chosen Referenced Period'!B220=0," ",+'15. Chosen Referenced Period'!B220)</f>
        <v xml:space="preserve"> </v>
      </c>
      <c r="C218" s="442" t="str">
        <f>IF(+'15. Chosen Referenced Period'!C220=0," ",+'15. Chosen Referenced Period'!C220)</f>
        <v xml:space="preserve"> </v>
      </c>
      <c r="D218" s="478">
        <f>IF('15. Chosen Referenced Period'!$C$1015='15. Chosen Referenced Period'!$D$1021,'15. Chosen Referenced Period'!E220,IF('15. Chosen Referenced Period'!$C$1015='15. Chosen Referenced Period'!$D$1022,'15. Chosen Referenced Period'!H220,IF('15. Chosen Referenced Period'!$C$1015='15. Chosen Referenced Period'!$D$1023,'15. Chosen Referenced Period'!K220,0)))</f>
        <v>0</v>
      </c>
    </row>
    <row r="219" spans="1:4" x14ac:dyDescent="0.25">
      <c r="A219" s="309">
        <f t="shared" si="3"/>
        <v>210</v>
      </c>
      <c r="B219" s="312" t="str">
        <f>IF(+'15. Chosen Referenced Period'!B221=0," ",+'15. Chosen Referenced Period'!B221)</f>
        <v xml:space="preserve"> </v>
      </c>
      <c r="C219" s="442" t="str">
        <f>IF(+'15. Chosen Referenced Period'!C221=0," ",+'15. Chosen Referenced Period'!C221)</f>
        <v xml:space="preserve"> </v>
      </c>
      <c r="D219" s="478">
        <f>IF('15. Chosen Referenced Period'!$C$1015='15. Chosen Referenced Period'!$D$1021,'15. Chosen Referenced Period'!E221,IF('15. Chosen Referenced Period'!$C$1015='15. Chosen Referenced Period'!$D$1022,'15. Chosen Referenced Period'!H221,IF('15. Chosen Referenced Period'!$C$1015='15. Chosen Referenced Period'!$D$1023,'15. Chosen Referenced Period'!K221,0)))</f>
        <v>0</v>
      </c>
    </row>
    <row r="220" spans="1:4" x14ac:dyDescent="0.25">
      <c r="A220" s="309">
        <f t="shared" si="3"/>
        <v>211</v>
      </c>
      <c r="B220" s="312" t="str">
        <f>IF(+'15. Chosen Referenced Period'!B222=0," ",+'15. Chosen Referenced Period'!B222)</f>
        <v xml:space="preserve"> </v>
      </c>
      <c r="C220" s="442" t="str">
        <f>IF(+'15. Chosen Referenced Period'!C222=0," ",+'15. Chosen Referenced Period'!C222)</f>
        <v xml:space="preserve"> </v>
      </c>
      <c r="D220" s="478">
        <f>IF('15. Chosen Referenced Period'!$C$1015='15. Chosen Referenced Period'!$D$1021,'15. Chosen Referenced Period'!E222,IF('15. Chosen Referenced Period'!$C$1015='15. Chosen Referenced Period'!$D$1022,'15. Chosen Referenced Period'!H222,IF('15. Chosen Referenced Period'!$C$1015='15. Chosen Referenced Period'!$D$1023,'15. Chosen Referenced Period'!K222,0)))</f>
        <v>0</v>
      </c>
    </row>
    <row r="221" spans="1:4" x14ac:dyDescent="0.25">
      <c r="A221" s="309">
        <f t="shared" si="3"/>
        <v>212</v>
      </c>
      <c r="B221" s="312" t="str">
        <f>IF(+'15. Chosen Referenced Period'!B223=0," ",+'15. Chosen Referenced Period'!B223)</f>
        <v xml:space="preserve"> </v>
      </c>
      <c r="C221" s="442" t="str">
        <f>IF(+'15. Chosen Referenced Period'!C223=0," ",+'15. Chosen Referenced Period'!C223)</f>
        <v xml:space="preserve"> </v>
      </c>
      <c r="D221" s="478">
        <f>IF('15. Chosen Referenced Period'!$C$1015='15. Chosen Referenced Period'!$D$1021,'15. Chosen Referenced Period'!E223,IF('15. Chosen Referenced Period'!$C$1015='15. Chosen Referenced Period'!$D$1022,'15. Chosen Referenced Period'!H223,IF('15. Chosen Referenced Period'!$C$1015='15. Chosen Referenced Period'!$D$1023,'15. Chosen Referenced Period'!K223,0)))</f>
        <v>0</v>
      </c>
    </row>
    <row r="222" spans="1:4" x14ac:dyDescent="0.25">
      <c r="A222" s="309">
        <f t="shared" si="3"/>
        <v>213</v>
      </c>
      <c r="B222" s="312" t="str">
        <f>IF(+'15. Chosen Referenced Period'!B224=0," ",+'15. Chosen Referenced Period'!B224)</f>
        <v xml:space="preserve"> </v>
      </c>
      <c r="C222" s="442" t="str">
        <f>IF(+'15. Chosen Referenced Period'!C224=0," ",+'15. Chosen Referenced Period'!C224)</f>
        <v xml:space="preserve"> </v>
      </c>
      <c r="D222" s="478">
        <f>IF('15. Chosen Referenced Period'!$C$1015='15. Chosen Referenced Period'!$D$1021,'15. Chosen Referenced Period'!E224,IF('15. Chosen Referenced Period'!$C$1015='15. Chosen Referenced Period'!$D$1022,'15. Chosen Referenced Period'!H224,IF('15. Chosen Referenced Period'!$C$1015='15. Chosen Referenced Period'!$D$1023,'15. Chosen Referenced Period'!K224,0)))</f>
        <v>0</v>
      </c>
    </row>
    <row r="223" spans="1:4" x14ac:dyDescent="0.25">
      <c r="A223" s="309">
        <f t="shared" si="3"/>
        <v>214</v>
      </c>
      <c r="B223" s="312" t="str">
        <f>IF(+'15. Chosen Referenced Period'!B225=0," ",+'15. Chosen Referenced Period'!B225)</f>
        <v xml:space="preserve"> </v>
      </c>
      <c r="C223" s="442" t="str">
        <f>IF(+'15. Chosen Referenced Period'!C225=0," ",+'15. Chosen Referenced Period'!C225)</f>
        <v xml:space="preserve"> </v>
      </c>
      <c r="D223" s="478">
        <f>IF('15. Chosen Referenced Period'!$C$1015='15. Chosen Referenced Period'!$D$1021,'15. Chosen Referenced Period'!E225,IF('15. Chosen Referenced Period'!$C$1015='15. Chosen Referenced Period'!$D$1022,'15. Chosen Referenced Period'!H225,IF('15. Chosen Referenced Period'!$C$1015='15. Chosen Referenced Period'!$D$1023,'15. Chosen Referenced Period'!K225,0)))</f>
        <v>0</v>
      </c>
    </row>
    <row r="224" spans="1:4" x14ac:dyDescent="0.25">
      <c r="A224" s="309">
        <f t="shared" si="3"/>
        <v>215</v>
      </c>
      <c r="B224" s="312" t="str">
        <f>IF(+'15. Chosen Referenced Period'!B226=0," ",+'15. Chosen Referenced Period'!B226)</f>
        <v xml:space="preserve"> </v>
      </c>
      <c r="C224" s="442" t="str">
        <f>IF(+'15. Chosen Referenced Period'!C226=0," ",+'15. Chosen Referenced Period'!C226)</f>
        <v xml:space="preserve"> </v>
      </c>
      <c r="D224" s="478">
        <f>IF('15. Chosen Referenced Period'!$C$1015='15. Chosen Referenced Period'!$D$1021,'15. Chosen Referenced Period'!E226,IF('15. Chosen Referenced Period'!$C$1015='15. Chosen Referenced Period'!$D$1022,'15. Chosen Referenced Period'!H226,IF('15. Chosen Referenced Period'!$C$1015='15. Chosen Referenced Period'!$D$1023,'15. Chosen Referenced Period'!K226,0)))</f>
        <v>0</v>
      </c>
    </row>
    <row r="225" spans="1:4" x14ac:dyDescent="0.25">
      <c r="A225" s="309">
        <f t="shared" si="3"/>
        <v>216</v>
      </c>
      <c r="B225" s="312" t="str">
        <f>IF(+'15. Chosen Referenced Period'!B227=0," ",+'15. Chosen Referenced Period'!B227)</f>
        <v xml:space="preserve"> </v>
      </c>
      <c r="C225" s="442" t="str">
        <f>IF(+'15. Chosen Referenced Period'!C227=0," ",+'15. Chosen Referenced Period'!C227)</f>
        <v xml:space="preserve"> </v>
      </c>
      <c r="D225" s="478">
        <f>IF('15. Chosen Referenced Period'!$C$1015='15. Chosen Referenced Period'!$D$1021,'15. Chosen Referenced Period'!E227,IF('15. Chosen Referenced Period'!$C$1015='15. Chosen Referenced Period'!$D$1022,'15. Chosen Referenced Period'!H227,IF('15. Chosen Referenced Period'!$C$1015='15. Chosen Referenced Period'!$D$1023,'15. Chosen Referenced Period'!K227,0)))</f>
        <v>0</v>
      </c>
    </row>
    <row r="226" spans="1:4" x14ac:dyDescent="0.25">
      <c r="A226" s="309">
        <f t="shared" si="3"/>
        <v>217</v>
      </c>
      <c r="B226" s="312" t="str">
        <f>IF(+'15. Chosen Referenced Period'!B228=0," ",+'15. Chosen Referenced Period'!B228)</f>
        <v xml:space="preserve"> </v>
      </c>
      <c r="C226" s="442" t="str">
        <f>IF(+'15. Chosen Referenced Period'!C228=0," ",+'15. Chosen Referenced Period'!C228)</f>
        <v xml:space="preserve"> </v>
      </c>
      <c r="D226" s="478">
        <f>IF('15. Chosen Referenced Period'!$C$1015='15. Chosen Referenced Period'!$D$1021,'15. Chosen Referenced Period'!E228,IF('15. Chosen Referenced Period'!$C$1015='15. Chosen Referenced Period'!$D$1022,'15. Chosen Referenced Period'!H228,IF('15. Chosen Referenced Period'!$C$1015='15. Chosen Referenced Period'!$D$1023,'15. Chosen Referenced Period'!K228,0)))</f>
        <v>0</v>
      </c>
    </row>
    <row r="227" spans="1:4" x14ac:dyDescent="0.25">
      <c r="A227" s="309">
        <f t="shared" si="3"/>
        <v>218</v>
      </c>
      <c r="B227" s="312" t="str">
        <f>IF(+'15. Chosen Referenced Period'!B229=0," ",+'15. Chosen Referenced Period'!B229)</f>
        <v xml:space="preserve"> </v>
      </c>
      <c r="C227" s="442" t="str">
        <f>IF(+'15. Chosen Referenced Period'!C229=0," ",+'15. Chosen Referenced Period'!C229)</f>
        <v xml:space="preserve"> </v>
      </c>
      <c r="D227" s="478">
        <f>IF('15. Chosen Referenced Period'!$C$1015='15. Chosen Referenced Period'!$D$1021,'15. Chosen Referenced Period'!E229,IF('15. Chosen Referenced Period'!$C$1015='15. Chosen Referenced Period'!$D$1022,'15. Chosen Referenced Period'!H229,IF('15. Chosen Referenced Period'!$C$1015='15. Chosen Referenced Period'!$D$1023,'15. Chosen Referenced Period'!K229,0)))</f>
        <v>0</v>
      </c>
    </row>
    <row r="228" spans="1:4" x14ac:dyDescent="0.25">
      <c r="A228" s="309">
        <f t="shared" si="3"/>
        <v>219</v>
      </c>
      <c r="B228" s="312" t="str">
        <f>IF(+'15. Chosen Referenced Period'!B230=0," ",+'15. Chosen Referenced Period'!B230)</f>
        <v xml:space="preserve"> </v>
      </c>
      <c r="C228" s="442" t="str">
        <f>IF(+'15. Chosen Referenced Period'!C230=0," ",+'15. Chosen Referenced Period'!C230)</f>
        <v xml:space="preserve"> </v>
      </c>
      <c r="D228" s="478">
        <f>IF('15. Chosen Referenced Period'!$C$1015='15. Chosen Referenced Period'!$D$1021,'15. Chosen Referenced Period'!E230,IF('15. Chosen Referenced Period'!$C$1015='15. Chosen Referenced Period'!$D$1022,'15. Chosen Referenced Period'!H230,IF('15. Chosen Referenced Period'!$C$1015='15. Chosen Referenced Period'!$D$1023,'15. Chosen Referenced Period'!K230,0)))</f>
        <v>0</v>
      </c>
    </row>
    <row r="229" spans="1:4" x14ac:dyDescent="0.25">
      <c r="A229" s="309">
        <f t="shared" si="3"/>
        <v>220</v>
      </c>
      <c r="B229" s="312" t="str">
        <f>IF(+'15. Chosen Referenced Period'!B231=0," ",+'15. Chosen Referenced Period'!B231)</f>
        <v xml:space="preserve"> </v>
      </c>
      <c r="C229" s="442" t="str">
        <f>IF(+'15. Chosen Referenced Period'!C231=0," ",+'15. Chosen Referenced Period'!C231)</f>
        <v xml:space="preserve"> </v>
      </c>
      <c r="D229" s="478">
        <f>IF('15. Chosen Referenced Period'!$C$1015='15. Chosen Referenced Period'!$D$1021,'15. Chosen Referenced Period'!E231,IF('15. Chosen Referenced Period'!$C$1015='15. Chosen Referenced Period'!$D$1022,'15. Chosen Referenced Period'!H231,IF('15. Chosen Referenced Period'!$C$1015='15. Chosen Referenced Period'!$D$1023,'15. Chosen Referenced Period'!K231,0)))</f>
        <v>0</v>
      </c>
    </row>
    <row r="230" spans="1:4" x14ac:dyDescent="0.25">
      <c r="A230" s="309">
        <f t="shared" si="3"/>
        <v>221</v>
      </c>
      <c r="B230" s="312" t="str">
        <f>IF(+'15. Chosen Referenced Period'!B232=0," ",+'15. Chosen Referenced Period'!B232)</f>
        <v xml:space="preserve"> </v>
      </c>
      <c r="C230" s="442" t="str">
        <f>IF(+'15. Chosen Referenced Period'!C232=0," ",+'15. Chosen Referenced Period'!C232)</f>
        <v xml:space="preserve"> </v>
      </c>
      <c r="D230" s="478">
        <f>IF('15. Chosen Referenced Period'!$C$1015='15. Chosen Referenced Period'!$D$1021,'15. Chosen Referenced Period'!E232,IF('15. Chosen Referenced Period'!$C$1015='15. Chosen Referenced Period'!$D$1022,'15. Chosen Referenced Period'!H232,IF('15. Chosen Referenced Period'!$C$1015='15. Chosen Referenced Period'!$D$1023,'15. Chosen Referenced Period'!K232,0)))</f>
        <v>0</v>
      </c>
    </row>
    <row r="231" spans="1:4" x14ac:dyDescent="0.25">
      <c r="A231" s="309">
        <f t="shared" si="3"/>
        <v>222</v>
      </c>
      <c r="B231" s="312" t="str">
        <f>IF(+'15. Chosen Referenced Period'!B233=0," ",+'15. Chosen Referenced Period'!B233)</f>
        <v xml:space="preserve"> </v>
      </c>
      <c r="C231" s="442" t="str">
        <f>IF(+'15. Chosen Referenced Period'!C233=0," ",+'15. Chosen Referenced Period'!C233)</f>
        <v xml:space="preserve"> </v>
      </c>
      <c r="D231" s="478">
        <f>IF('15. Chosen Referenced Period'!$C$1015='15. Chosen Referenced Period'!$D$1021,'15. Chosen Referenced Period'!E233,IF('15. Chosen Referenced Period'!$C$1015='15. Chosen Referenced Period'!$D$1022,'15. Chosen Referenced Period'!H233,IF('15. Chosen Referenced Period'!$C$1015='15. Chosen Referenced Period'!$D$1023,'15. Chosen Referenced Period'!K233,0)))</f>
        <v>0</v>
      </c>
    </row>
    <row r="232" spans="1:4" x14ac:dyDescent="0.25">
      <c r="A232" s="309">
        <f t="shared" si="3"/>
        <v>223</v>
      </c>
      <c r="B232" s="312" t="str">
        <f>IF(+'15. Chosen Referenced Period'!B234=0," ",+'15. Chosen Referenced Period'!B234)</f>
        <v xml:space="preserve"> </v>
      </c>
      <c r="C232" s="442" t="str">
        <f>IF(+'15. Chosen Referenced Period'!C234=0," ",+'15. Chosen Referenced Period'!C234)</f>
        <v xml:space="preserve"> </v>
      </c>
      <c r="D232" s="478">
        <f>IF('15. Chosen Referenced Period'!$C$1015='15. Chosen Referenced Period'!$D$1021,'15. Chosen Referenced Period'!E234,IF('15. Chosen Referenced Period'!$C$1015='15. Chosen Referenced Period'!$D$1022,'15. Chosen Referenced Period'!H234,IF('15. Chosen Referenced Period'!$C$1015='15. Chosen Referenced Period'!$D$1023,'15. Chosen Referenced Period'!K234,0)))</f>
        <v>0</v>
      </c>
    </row>
    <row r="233" spans="1:4" x14ac:dyDescent="0.25">
      <c r="A233" s="309">
        <f t="shared" si="3"/>
        <v>224</v>
      </c>
      <c r="B233" s="312" t="str">
        <f>IF(+'15. Chosen Referenced Period'!B235=0," ",+'15. Chosen Referenced Period'!B235)</f>
        <v xml:space="preserve"> </v>
      </c>
      <c r="C233" s="442" t="str">
        <f>IF(+'15. Chosen Referenced Period'!C235=0," ",+'15. Chosen Referenced Period'!C235)</f>
        <v xml:space="preserve"> </v>
      </c>
      <c r="D233" s="478">
        <f>IF('15. Chosen Referenced Period'!$C$1015='15. Chosen Referenced Period'!$D$1021,'15. Chosen Referenced Period'!E235,IF('15. Chosen Referenced Period'!$C$1015='15. Chosen Referenced Period'!$D$1022,'15. Chosen Referenced Period'!H235,IF('15. Chosen Referenced Period'!$C$1015='15. Chosen Referenced Period'!$D$1023,'15. Chosen Referenced Period'!K235,0)))</f>
        <v>0</v>
      </c>
    </row>
    <row r="234" spans="1:4" x14ac:dyDescent="0.25">
      <c r="A234" s="309">
        <f t="shared" si="3"/>
        <v>225</v>
      </c>
      <c r="B234" s="312" t="str">
        <f>IF(+'15. Chosen Referenced Period'!B236=0," ",+'15. Chosen Referenced Period'!B236)</f>
        <v xml:space="preserve"> </v>
      </c>
      <c r="C234" s="442" t="str">
        <f>IF(+'15. Chosen Referenced Period'!C236=0," ",+'15. Chosen Referenced Period'!C236)</f>
        <v xml:space="preserve"> </v>
      </c>
      <c r="D234" s="478">
        <f>IF('15. Chosen Referenced Period'!$C$1015='15. Chosen Referenced Period'!$D$1021,'15. Chosen Referenced Period'!E236,IF('15. Chosen Referenced Period'!$C$1015='15. Chosen Referenced Period'!$D$1022,'15. Chosen Referenced Period'!H236,IF('15. Chosen Referenced Period'!$C$1015='15. Chosen Referenced Period'!$D$1023,'15. Chosen Referenced Period'!K236,0)))</f>
        <v>0</v>
      </c>
    </row>
    <row r="235" spans="1:4" x14ac:dyDescent="0.25">
      <c r="A235" s="309">
        <f t="shared" si="3"/>
        <v>226</v>
      </c>
      <c r="B235" s="312" t="str">
        <f>IF(+'15. Chosen Referenced Period'!B237=0," ",+'15. Chosen Referenced Period'!B237)</f>
        <v xml:space="preserve"> </v>
      </c>
      <c r="C235" s="442" t="str">
        <f>IF(+'15. Chosen Referenced Period'!C237=0," ",+'15. Chosen Referenced Period'!C237)</f>
        <v xml:space="preserve"> </v>
      </c>
      <c r="D235" s="478">
        <f>IF('15. Chosen Referenced Period'!$C$1015='15. Chosen Referenced Period'!$D$1021,'15. Chosen Referenced Period'!E237,IF('15. Chosen Referenced Period'!$C$1015='15. Chosen Referenced Period'!$D$1022,'15. Chosen Referenced Period'!H237,IF('15. Chosen Referenced Period'!$C$1015='15. Chosen Referenced Period'!$D$1023,'15. Chosen Referenced Period'!K237,0)))</f>
        <v>0</v>
      </c>
    </row>
    <row r="236" spans="1:4" x14ac:dyDescent="0.25">
      <c r="A236" s="309">
        <f t="shared" si="3"/>
        <v>227</v>
      </c>
      <c r="B236" s="312" t="str">
        <f>IF(+'15. Chosen Referenced Period'!B238=0," ",+'15. Chosen Referenced Period'!B238)</f>
        <v xml:space="preserve"> </v>
      </c>
      <c r="C236" s="442" t="str">
        <f>IF(+'15. Chosen Referenced Period'!C238=0," ",+'15. Chosen Referenced Period'!C238)</f>
        <v xml:space="preserve"> </v>
      </c>
      <c r="D236" s="478">
        <f>IF('15. Chosen Referenced Period'!$C$1015='15. Chosen Referenced Period'!$D$1021,'15. Chosen Referenced Period'!E238,IF('15. Chosen Referenced Period'!$C$1015='15. Chosen Referenced Period'!$D$1022,'15. Chosen Referenced Period'!H238,IF('15. Chosen Referenced Period'!$C$1015='15. Chosen Referenced Period'!$D$1023,'15. Chosen Referenced Period'!K238,0)))</f>
        <v>0</v>
      </c>
    </row>
    <row r="237" spans="1:4" x14ac:dyDescent="0.25">
      <c r="A237" s="309">
        <f t="shared" si="3"/>
        <v>228</v>
      </c>
      <c r="B237" s="312" t="str">
        <f>IF(+'15. Chosen Referenced Period'!B239=0," ",+'15. Chosen Referenced Period'!B239)</f>
        <v xml:space="preserve"> </v>
      </c>
      <c r="C237" s="442" t="str">
        <f>IF(+'15. Chosen Referenced Period'!C239=0," ",+'15. Chosen Referenced Period'!C239)</f>
        <v xml:space="preserve"> </v>
      </c>
      <c r="D237" s="478">
        <f>IF('15. Chosen Referenced Period'!$C$1015='15. Chosen Referenced Period'!$D$1021,'15. Chosen Referenced Period'!E239,IF('15. Chosen Referenced Period'!$C$1015='15. Chosen Referenced Period'!$D$1022,'15. Chosen Referenced Period'!H239,IF('15. Chosen Referenced Period'!$C$1015='15. Chosen Referenced Period'!$D$1023,'15. Chosen Referenced Period'!K239,0)))</f>
        <v>0</v>
      </c>
    </row>
    <row r="238" spans="1:4" x14ac:dyDescent="0.25">
      <c r="A238" s="309">
        <f t="shared" si="3"/>
        <v>229</v>
      </c>
      <c r="B238" s="312" t="str">
        <f>IF(+'15. Chosen Referenced Period'!B240=0," ",+'15. Chosen Referenced Period'!B240)</f>
        <v xml:space="preserve"> </v>
      </c>
      <c r="C238" s="442" t="str">
        <f>IF(+'15. Chosen Referenced Period'!C240=0," ",+'15. Chosen Referenced Period'!C240)</f>
        <v xml:space="preserve"> </v>
      </c>
      <c r="D238" s="478">
        <f>IF('15. Chosen Referenced Period'!$C$1015='15. Chosen Referenced Period'!$D$1021,'15. Chosen Referenced Period'!E240,IF('15. Chosen Referenced Period'!$C$1015='15. Chosen Referenced Period'!$D$1022,'15. Chosen Referenced Period'!H240,IF('15. Chosen Referenced Period'!$C$1015='15. Chosen Referenced Period'!$D$1023,'15. Chosen Referenced Period'!K240,0)))</f>
        <v>0</v>
      </c>
    </row>
    <row r="239" spans="1:4" x14ac:dyDescent="0.25">
      <c r="A239" s="309">
        <f t="shared" si="3"/>
        <v>230</v>
      </c>
      <c r="B239" s="312" t="str">
        <f>IF(+'15. Chosen Referenced Period'!B241=0," ",+'15. Chosen Referenced Period'!B241)</f>
        <v xml:space="preserve"> </v>
      </c>
      <c r="C239" s="442" t="str">
        <f>IF(+'15. Chosen Referenced Period'!C241=0," ",+'15. Chosen Referenced Period'!C241)</f>
        <v xml:space="preserve"> </v>
      </c>
      <c r="D239" s="478">
        <f>IF('15. Chosen Referenced Period'!$C$1015='15. Chosen Referenced Period'!$D$1021,'15. Chosen Referenced Period'!E241,IF('15. Chosen Referenced Period'!$C$1015='15. Chosen Referenced Period'!$D$1022,'15. Chosen Referenced Period'!H241,IF('15. Chosen Referenced Period'!$C$1015='15. Chosen Referenced Period'!$D$1023,'15. Chosen Referenced Period'!K241,0)))</f>
        <v>0</v>
      </c>
    </row>
    <row r="240" spans="1:4" x14ac:dyDescent="0.25">
      <c r="A240" s="309">
        <f t="shared" si="3"/>
        <v>231</v>
      </c>
      <c r="B240" s="312" t="str">
        <f>IF(+'15. Chosen Referenced Period'!B242=0," ",+'15. Chosen Referenced Period'!B242)</f>
        <v xml:space="preserve"> </v>
      </c>
      <c r="C240" s="442" t="str">
        <f>IF(+'15. Chosen Referenced Period'!C242=0," ",+'15. Chosen Referenced Period'!C242)</f>
        <v xml:space="preserve"> </v>
      </c>
      <c r="D240" s="478">
        <f>IF('15. Chosen Referenced Period'!$C$1015='15. Chosen Referenced Period'!$D$1021,'15. Chosen Referenced Period'!E242,IF('15. Chosen Referenced Period'!$C$1015='15. Chosen Referenced Period'!$D$1022,'15. Chosen Referenced Period'!H242,IF('15. Chosen Referenced Period'!$C$1015='15. Chosen Referenced Period'!$D$1023,'15. Chosen Referenced Period'!K242,0)))</f>
        <v>0</v>
      </c>
    </row>
    <row r="241" spans="1:4" x14ac:dyDescent="0.25">
      <c r="A241" s="309">
        <f t="shared" si="3"/>
        <v>232</v>
      </c>
      <c r="B241" s="312" t="str">
        <f>IF(+'15. Chosen Referenced Period'!B243=0," ",+'15. Chosen Referenced Period'!B243)</f>
        <v xml:space="preserve"> </v>
      </c>
      <c r="C241" s="442" t="str">
        <f>IF(+'15. Chosen Referenced Period'!C243=0," ",+'15. Chosen Referenced Period'!C243)</f>
        <v xml:space="preserve"> </v>
      </c>
      <c r="D241" s="478">
        <f>IF('15. Chosen Referenced Period'!$C$1015='15. Chosen Referenced Period'!$D$1021,'15. Chosen Referenced Period'!E243,IF('15. Chosen Referenced Period'!$C$1015='15. Chosen Referenced Period'!$D$1022,'15. Chosen Referenced Period'!H243,IF('15. Chosen Referenced Period'!$C$1015='15. Chosen Referenced Period'!$D$1023,'15. Chosen Referenced Period'!K243,0)))</f>
        <v>0</v>
      </c>
    </row>
    <row r="242" spans="1:4" x14ac:dyDescent="0.25">
      <c r="A242" s="309">
        <f t="shared" si="3"/>
        <v>233</v>
      </c>
      <c r="B242" s="312" t="str">
        <f>IF(+'15. Chosen Referenced Period'!B244=0," ",+'15. Chosen Referenced Period'!B244)</f>
        <v xml:space="preserve"> </v>
      </c>
      <c r="C242" s="442" t="str">
        <f>IF(+'15. Chosen Referenced Period'!C244=0," ",+'15. Chosen Referenced Period'!C244)</f>
        <v xml:space="preserve"> </v>
      </c>
      <c r="D242" s="478">
        <f>IF('15. Chosen Referenced Period'!$C$1015='15. Chosen Referenced Period'!$D$1021,'15. Chosen Referenced Period'!E244,IF('15. Chosen Referenced Period'!$C$1015='15. Chosen Referenced Period'!$D$1022,'15. Chosen Referenced Period'!H244,IF('15. Chosen Referenced Period'!$C$1015='15. Chosen Referenced Period'!$D$1023,'15. Chosen Referenced Period'!K244,0)))</f>
        <v>0</v>
      </c>
    </row>
    <row r="243" spans="1:4" x14ac:dyDescent="0.25">
      <c r="A243" s="309">
        <f t="shared" si="3"/>
        <v>234</v>
      </c>
      <c r="B243" s="312" t="str">
        <f>IF(+'15. Chosen Referenced Period'!B245=0," ",+'15. Chosen Referenced Period'!B245)</f>
        <v xml:space="preserve"> </v>
      </c>
      <c r="C243" s="442" t="str">
        <f>IF(+'15. Chosen Referenced Period'!C245=0," ",+'15. Chosen Referenced Period'!C245)</f>
        <v xml:space="preserve"> </v>
      </c>
      <c r="D243" s="478">
        <f>IF('15. Chosen Referenced Period'!$C$1015='15. Chosen Referenced Period'!$D$1021,'15. Chosen Referenced Period'!E245,IF('15. Chosen Referenced Period'!$C$1015='15. Chosen Referenced Period'!$D$1022,'15. Chosen Referenced Period'!H245,IF('15. Chosen Referenced Period'!$C$1015='15. Chosen Referenced Period'!$D$1023,'15. Chosen Referenced Period'!K245,0)))</f>
        <v>0</v>
      </c>
    </row>
    <row r="244" spans="1:4" x14ac:dyDescent="0.25">
      <c r="A244" s="309">
        <f t="shared" si="3"/>
        <v>235</v>
      </c>
      <c r="B244" s="312" t="str">
        <f>IF(+'15. Chosen Referenced Period'!B246=0," ",+'15. Chosen Referenced Period'!B246)</f>
        <v xml:space="preserve"> </v>
      </c>
      <c r="C244" s="442" t="str">
        <f>IF(+'15. Chosen Referenced Period'!C246=0," ",+'15. Chosen Referenced Period'!C246)</f>
        <v xml:space="preserve"> </v>
      </c>
      <c r="D244" s="478">
        <f>IF('15. Chosen Referenced Period'!$C$1015='15. Chosen Referenced Period'!$D$1021,'15. Chosen Referenced Period'!E246,IF('15. Chosen Referenced Period'!$C$1015='15. Chosen Referenced Period'!$D$1022,'15. Chosen Referenced Period'!H246,IF('15. Chosen Referenced Period'!$C$1015='15. Chosen Referenced Period'!$D$1023,'15. Chosen Referenced Period'!K246,0)))</f>
        <v>0</v>
      </c>
    </row>
    <row r="245" spans="1:4" x14ac:dyDescent="0.25">
      <c r="A245" s="309">
        <f t="shared" si="3"/>
        <v>236</v>
      </c>
      <c r="B245" s="312" t="str">
        <f>IF(+'15. Chosen Referenced Period'!B247=0," ",+'15. Chosen Referenced Period'!B247)</f>
        <v xml:space="preserve"> </v>
      </c>
      <c r="C245" s="442" t="str">
        <f>IF(+'15. Chosen Referenced Period'!C247=0," ",+'15. Chosen Referenced Period'!C247)</f>
        <v xml:space="preserve"> </v>
      </c>
      <c r="D245" s="478">
        <f>IF('15. Chosen Referenced Period'!$C$1015='15. Chosen Referenced Period'!$D$1021,'15. Chosen Referenced Period'!E247,IF('15. Chosen Referenced Period'!$C$1015='15. Chosen Referenced Period'!$D$1022,'15. Chosen Referenced Period'!H247,IF('15. Chosen Referenced Period'!$C$1015='15. Chosen Referenced Period'!$D$1023,'15. Chosen Referenced Period'!K247,0)))</f>
        <v>0</v>
      </c>
    </row>
    <row r="246" spans="1:4" x14ac:dyDescent="0.25">
      <c r="A246" s="309">
        <f t="shared" si="3"/>
        <v>237</v>
      </c>
      <c r="B246" s="312" t="str">
        <f>IF(+'15. Chosen Referenced Period'!B248=0," ",+'15. Chosen Referenced Period'!B248)</f>
        <v xml:space="preserve"> </v>
      </c>
      <c r="C246" s="442" t="str">
        <f>IF(+'15. Chosen Referenced Period'!C248=0," ",+'15. Chosen Referenced Period'!C248)</f>
        <v xml:space="preserve"> </v>
      </c>
      <c r="D246" s="478">
        <f>IF('15. Chosen Referenced Period'!$C$1015='15. Chosen Referenced Period'!$D$1021,'15. Chosen Referenced Period'!E248,IF('15. Chosen Referenced Period'!$C$1015='15. Chosen Referenced Period'!$D$1022,'15. Chosen Referenced Period'!H248,IF('15. Chosen Referenced Period'!$C$1015='15. Chosen Referenced Period'!$D$1023,'15. Chosen Referenced Period'!K248,0)))</f>
        <v>0</v>
      </c>
    </row>
    <row r="247" spans="1:4" x14ac:dyDescent="0.25">
      <c r="A247" s="309">
        <f t="shared" si="3"/>
        <v>238</v>
      </c>
      <c r="B247" s="312" t="str">
        <f>IF(+'15. Chosen Referenced Period'!B249=0," ",+'15. Chosen Referenced Period'!B249)</f>
        <v xml:space="preserve"> </v>
      </c>
      <c r="C247" s="442" t="str">
        <f>IF(+'15. Chosen Referenced Period'!C249=0," ",+'15. Chosen Referenced Period'!C249)</f>
        <v xml:space="preserve"> </v>
      </c>
      <c r="D247" s="478">
        <f>IF('15. Chosen Referenced Period'!$C$1015='15. Chosen Referenced Period'!$D$1021,'15. Chosen Referenced Period'!E249,IF('15. Chosen Referenced Period'!$C$1015='15. Chosen Referenced Period'!$D$1022,'15. Chosen Referenced Period'!H249,IF('15. Chosen Referenced Period'!$C$1015='15. Chosen Referenced Period'!$D$1023,'15. Chosen Referenced Period'!K249,0)))</f>
        <v>0</v>
      </c>
    </row>
    <row r="248" spans="1:4" x14ac:dyDescent="0.25">
      <c r="A248" s="309">
        <f t="shared" si="3"/>
        <v>239</v>
      </c>
      <c r="B248" s="312" t="str">
        <f>IF(+'15. Chosen Referenced Period'!B250=0," ",+'15. Chosen Referenced Period'!B250)</f>
        <v xml:space="preserve"> </v>
      </c>
      <c r="C248" s="442" t="str">
        <f>IF(+'15. Chosen Referenced Period'!C250=0," ",+'15. Chosen Referenced Period'!C250)</f>
        <v xml:space="preserve"> </v>
      </c>
      <c r="D248" s="478">
        <f>IF('15. Chosen Referenced Period'!$C$1015='15. Chosen Referenced Period'!$D$1021,'15. Chosen Referenced Period'!E250,IF('15. Chosen Referenced Period'!$C$1015='15. Chosen Referenced Period'!$D$1022,'15. Chosen Referenced Period'!H250,IF('15. Chosen Referenced Period'!$C$1015='15. Chosen Referenced Period'!$D$1023,'15. Chosen Referenced Period'!K250,0)))</f>
        <v>0</v>
      </c>
    </row>
    <row r="249" spans="1:4" x14ac:dyDescent="0.25">
      <c r="A249" s="309">
        <f t="shared" si="3"/>
        <v>240</v>
      </c>
      <c r="B249" s="312" t="str">
        <f>IF(+'15. Chosen Referenced Period'!B251=0," ",+'15. Chosen Referenced Period'!B251)</f>
        <v xml:space="preserve"> </v>
      </c>
      <c r="C249" s="442" t="str">
        <f>IF(+'15. Chosen Referenced Period'!C251=0," ",+'15. Chosen Referenced Period'!C251)</f>
        <v xml:space="preserve"> </v>
      </c>
      <c r="D249" s="478">
        <f>IF('15. Chosen Referenced Period'!$C$1015='15. Chosen Referenced Period'!$D$1021,'15. Chosen Referenced Period'!E251,IF('15. Chosen Referenced Period'!$C$1015='15. Chosen Referenced Period'!$D$1022,'15. Chosen Referenced Period'!H251,IF('15. Chosen Referenced Period'!$C$1015='15. Chosen Referenced Period'!$D$1023,'15. Chosen Referenced Period'!K251,0)))</f>
        <v>0</v>
      </c>
    </row>
    <row r="250" spans="1:4" x14ac:dyDescent="0.25">
      <c r="A250" s="309">
        <f t="shared" si="3"/>
        <v>241</v>
      </c>
      <c r="B250" s="312" t="str">
        <f>IF(+'15. Chosen Referenced Period'!B252=0," ",+'15. Chosen Referenced Period'!B252)</f>
        <v xml:space="preserve"> </v>
      </c>
      <c r="C250" s="442" t="str">
        <f>IF(+'15. Chosen Referenced Period'!C252=0," ",+'15. Chosen Referenced Period'!C252)</f>
        <v xml:space="preserve"> </v>
      </c>
      <c r="D250" s="478">
        <f>IF('15. Chosen Referenced Period'!$C$1015='15. Chosen Referenced Period'!$D$1021,'15. Chosen Referenced Period'!E252,IF('15. Chosen Referenced Period'!$C$1015='15. Chosen Referenced Period'!$D$1022,'15. Chosen Referenced Period'!H252,IF('15. Chosen Referenced Period'!$C$1015='15. Chosen Referenced Period'!$D$1023,'15. Chosen Referenced Period'!K252,0)))</f>
        <v>0</v>
      </c>
    </row>
    <row r="251" spans="1:4" x14ac:dyDescent="0.25">
      <c r="A251" s="309">
        <f t="shared" si="3"/>
        <v>242</v>
      </c>
      <c r="B251" s="312" t="str">
        <f>IF(+'15. Chosen Referenced Period'!B253=0," ",+'15. Chosen Referenced Period'!B253)</f>
        <v xml:space="preserve"> </v>
      </c>
      <c r="C251" s="442" t="str">
        <f>IF(+'15. Chosen Referenced Period'!C253=0," ",+'15. Chosen Referenced Period'!C253)</f>
        <v xml:space="preserve"> </v>
      </c>
      <c r="D251" s="478">
        <f>IF('15. Chosen Referenced Period'!$C$1015='15. Chosen Referenced Period'!$D$1021,'15. Chosen Referenced Period'!E253,IF('15. Chosen Referenced Period'!$C$1015='15. Chosen Referenced Period'!$D$1022,'15. Chosen Referenced Period'!H253,IF('15. Chosen Referenced Period'!$C$1015='15. Chosen Referenced Period'!$D$1023,'15. Chosen Referenced Period'!K253,0)))</f>
        <v>0</v>
      </c>
    </row>
    <row r="252" spans="1:4" x14ac:dyDescent="0.25">
      <c r="A252" s="309">
        <f t="shared" si="3"/>
        <v>243</v>
      </c>
      <c r="B252" s="312" t="str">
        <f>IF(+'15. Chosen Referenced Period'!B254=0," ",+'15. Chosen Referenced Period'!B254)</f>
        <v xml:space="preserve"> </v>
      </c>
      <c r="C252" s="442" t="str">
        <f>IF(+'15. Chosen Referenced Period'!C254=0," ",+'15. Chosen Referenced Period'!C254)</f>
        <v xml:space="preserve"> </v>
      </c>
      <c r="D252" s="478">
        <f>IF('15. Chosen Referenced Period'!$C$1015='15. Chosen Referenced Period'!$D$1021,'15. Chosen Referenced Period'!E254,IF('15. Chosen Referenced Period'!$C$1015='15. Chosen Referenced Period'!$D$1022,'15. Chosen Referenced Period'!H254,IF('15. Chosen Referenced Period'!$C$1015='15. Chosen Referenced Period'!$D$1023,'15. Chosen Referenced Period'!K254,0)))</f>
        <v>0</v>
      </c>
    </row>
    <row r="253" spans="1:4" x14ac:dyDescent="0.25">
      <c r="A253" s="309">
        <f t="shared" si="3"/>
        <v>244</v>
      </c>
      <c r="B253" s="312" t="str">
        <f>IF(+'15. Chosen Referenced Period'!B255=0," ",+'15. Chosen Referenced Period'!B255)</f>
        <v xml:space="preserve"> </v>
      </c>
      <c r="C253" s="442" t="str">
        <f>IF(+'15. Chosen Referenced Period'!C255=0," ",+'15. Chosen Referenced Period'!C255)</f>
        <v xml:space="preserve"> </v>
      </c>
      <c r="D253" s="478">
        <f>IF('15. Chosen Referenced Period'!$C$1015='15. Chosen Referenced Period'!$D$1021,'15. Chosen Referenced Period'!E255,IF('15. Chosen Referenced Period'!$C$1015='15. Chosen Referenced Period'!$D$1022,'15. Chosen Referenced Period'!H255,IF('15. Chosen Referenced Period'!$C$1015='15. Chosen Referenced Period'!$D$1023,'15. Chosen Referenced Period'!K255,0)))</f>
        <v>0</v>
      </c>
    </row>
    <row r="254" spans="1:4" x14ac:dyDescent="0.25">
      <c r="A254" s="309">
        <f t="shared" si="3"/>
        <v>245</v>
      </c>
      <c r="B254" s="312" t="str">
        <f>IF(+'15. Chosen Referenced Period'!B256=0," ",+'15. Chosen Referenced Period'!B256)</f>
        <v xml:space="preserve"> </v>
      </c>
      <c r="C254" s="442" t="str">
        <f>IF(+'15. Chosen Referenced Period'!C256=0," ",+'15. Chosen Referenced Period'!C256)</f>
        <v xml:space="preserve"> </v>
      </c>
      <c r="D254" s="478">
        <f>IF('15. Chosen Referenced Period'!$C$1015='15. Chosen Referenced Period'!$D$1021,'15. Chosen Referenced Period'!E256,IF('15. Chosen Referenced Period'!$C$1015='15. Chosen Referenced Period'!$D$1022,'15. Chosen Referenced Period'!H256,IF('15. Chosen Referenced Period'!$C$1015='15. Chosen Referenced Period'!$D$1023,'15. Chosen Referenced Period'!K256,0)))</f>
        <v>0</v>
      </c>
    </row>
    <row r="255" spans="1:4" x14ac:dyDescent="0.25">
      <c r="A255" s="309">
        <f t="shared" si="3"/>
        <v>246</v>
      </c>
      <c r="B255" s="312" t="str">
        <f>IF(+'15. Chosen Referenced Period'!B257=0," ",+'15. Chosen Referenced Period'!B257)</f>
        <v xml:space="preserve"> </v>
      </c>
      <c r="C255" s="442" t="str">
        <f>IF(+'15. Chosen Referenced Period'!C257=0," ",+'15. Chosen Referenced Period'!C257)</f>
        <v xml:space="preserve"> </v>
      </c>
      <c r="D255" s="478">
        <f>IF('15. Chosen Referenced Period'!$C$1015='15. Chosen Referenced Period'!$D$1021,'15. Chosen Referenced Period'!E257,IF('15. Chosen Referenced Period'!$C$1015='15. Chosen Referenced Period'!$D$1022,'15. Chosen Referenced Period'!H257,IF('15. Chosen Referenced Period'!$C$1015='15. Chosen Referenced Period'!$D$1023,'15. Chosen Referenced Period'!K257,0)))</f>
        <v>0</v>
      </c>
    </row>
    <row r="256" spans="1:4" x14ac:dyDescent="0.25">
      <c r="A256" s="309">
        <f t="shared" si="3"/>
        <v>247</v>
      </c>
      <c r="B256" s="312" t="str">
        <f>IF(+'15. Chosen Referenced Period'!B258=0," ",+'15. Chosen Referenced Period'!B258)</f>
        <v xml:space="preserve"> </v>
      </c>
      <c r="C256" s="442" t="str">
        <f>IF(+'15. Chosen Referenced Period'!C258=0," ",+'15. Chosen Referenced Period'!C258)</f>
        <v xml:space="preserve"> </v>
      </c>
      <c r="D256" s="478">
        <f>IF('15. Chosen Referenced Period'!$C$1015='15. Chosen Referenced Period'!$D$1021,'15. Chosen Referenced Period'!E258,IF('15. Chosen Referenced Period'!$C$1015='15. Chosen Referenced Period'!$D$1022,'15. Chosen Referenced Period'!H258,IF('15. Chosen Referenced Period'!$C$1015='15. Chosen Referenced Period'!$D$1023,'15. Chosen Referenced Period'!K258,0)))</f>
        <v>0</v>
      </c>
    </row>
    <row r="257" spans="1:4" x14ac:dyDescent="0.25">
      <c r="A257" s="309">
        <f t="shared" si="3"/>
        <v>248</v>
      </c>
      <c r="B257" s="312" t="str">
        <f>IF(+'15. Chosen Referenced Period'!B259=0," ",+'15. Chosen Referenced Period'!B259)</f>
        <v xml:space="preserve"> </v>
      </c>
      <c r="C257" s="442" t="str">
        <f>IF(+'15. Chosen Referenced Period'!C259=0," ",+'15. Chosen Referenced Period'!C259)</f>
        <v xml:space="preserve"> </v>
      </c>
      <c r="D257" s="478">
        <f>IF('15. Chosen Referenced Period'!$C$1015='15. Chosen Referenced Period'!$D$1021,'15. Chosen Referenced Period'!E259,IF('15. Chosen Referenced Period'!$C$1015='15. Chosen Referenced Period'!$D$1022,'15. Chosen Referenced Period'!H259,IF('15. Chosen Referenced Period'!$C$1015='15. Chosen Referenced Period'!$D$1023,'15. Chosen Referenced Period'!K259,0)))</f>
        <v>0</v>
      </c>
    </row>
    <row r="258" spans="1:4" x14ac:dyDescent="0.25">
      <c r="A258" s="309">
        <f t="shared" si="3"/>
        <v>249</v>
      </c>
      <c r="B258" s="312" t="str">
        <f>IF(+'15. Chosen Referenced Period'!B260=0," ",+'15. Chosen Referenced Period'!B260)</f>
        <v xml:space="preserve"> </v>
      </c>
      <c r="C258" s="442" t="str">
        <f>IF(+'15. Chosen Referenced Period'!C260=0," ",+'15. Chosen Referenced Period'!C260)</f>
        <v xml:space="preserve"> </v>
      </c>
      <c r="D258" s="478">
        <f>IF('15. Chosen Referenced Period'!$C$1015='15. Chosen Referenced Period'!$D$1021,'15. Chosen Referenced Period'!E260,IF('15. Chosen Referenced Period'!$C$1015='15. Chosen Referenced Period'!$D$1022,'15. Chosen Referenced Period'!H260,IF('15. Chosen Referenced Period'!$C$1015='15. Chosen Referenced Period'!$D$1023,'15. Chosen Referenced Period'!K260,0)))</f>
        <v>0</v>
      </c>
    </row>
    <row r="259" spans="1:4" x14ac:dyDescent="0.25">
      <c r="A259" s="309">
        <f t="shared" si="3"/>
        <v>250</v>
      </c>
      <c r="B259" s="312" t="str">
        <f>IF(+'15. Chosen Referenced Period'!B261=0," ",+'15. Chosen Referenced Period'!B261)</f>
        <v xml:space="preserve"> </v>
      </c>
      <c r="C259" s="442" t="str">
        <f>IF(+'15. Chosen Referenced Period'!C261=0," ",+'15. Chosen Referenced Period'!C261)</f>
        <v xml:space="preserve"> </v>
      </c>
      <c r="D259" s="478">
        <f>IF('15. Chosen Referenced Period'!$C$1015='15. Chosen Referenced Period'!$D$1021,'15. Chosen Referenced Period'!E261,IF('15. Chosen Referenced Period'!$C$1015='15. Chosen Referenced Period'!$D$1022,'15. Chosen Referenced Period'!H261,IF('15. Chosen Referenced Period'!$C$1015='15. Chosen Referenced Period'!$D$1023,'15. Chosen Referenced Period'!K261,0)))</f>
        <v>0</v>
      </c>
    </row>
    <row r="260" spans="1:4" x14ac:dyDescent="0.25">
      <c r="A260" s="309">
        <f t="shared" si="3"/>
        <v>251</v>
      </c>
      <c r="B260" s="312" t="str">
        <f>IF(+'15. Chosen Referenced Period'!B262=0," ",+'15. Chosen Referenced Period'!B262)</f>
        <v xml:space="preserve"> </v>
      </c>
      <c r="C260" s="442" t="str">
        <f>IF(+'15. Chosen Referenced Period'!C262=0," ",+'15. Chosen Referenced Period'!C262)</f>
        <v xml:space="preserve"> </v>
      </c>
      <c r="D260" s="478">
        <f>IF('15. Chosen Referenced Period'!$C$1015='15. Chosen Referenced Period'!$D$1021,'15. Chosen Referenced Period'!E262,IF('15. Chosen Referenced Period'!$C$1015='15. Chosen Referenced Period'!$D$1022,'15. Chosen Referenced Period'!H262,IF('15. Chosen Referenced Period'!$C$1015='15. Chosen Referenced Period'!$D$1023,'15. Chosen Referenced Period'!K262,0)))</f>
        <v>0</v>
      </c>
    </row>
    <row r="261" spans="1:4" x14ac:dyDescent="0.25">
      <c r="A261" s="309">
        <f t="shared" si="3"/>
        <v>252</v>
      </c>
      <c r="B261" s="312" t="str">
        <f>IF(+'15. Chosen Referenced Period'!B263=0," ",+'15. Chosen Referenced Period'!B263)</f>
        <v xml:space="preserve"> </v>
      </c>
      <c r="C261" s="442" t="str">
        <f>IF(+'15. Chosen Referenced Period'!C263=0," ",+'15. Chosen Referenced Period'!C263)</f>
        <v xml:space="preserve"> </v>
      </c>
      <c r="D261" s="478">
        <f>IF('15. Chosen Referenced Period'!$C$1015='15. Chosen Referenced Period'!$D$1021,'15. Chosen Referenced Period'!E263,IF('15. Chosen Referenced Period'!$C$1015='15. Chosen Referenced Period'!$D$1022,'15. Chosen Referenced Period'!H263,IF('15. Chosen Referenced Period'!$C$1015='15. Chosen Referenced Period'!$D$1023,'15. Chosen Referenced Period'!K263,0)))</f>
        <v>0</v>
      </c>
    </row>
    <row r="262" spans="1:4" x14ac:dyDescent="0.25">
      <c r="A262" s="309">
        <f t="shared" si="3"/>
        <v>253</v>
      </c>
      <c r="B262" s="312" t="str">
        <f>IF(+'15. Chosen Referenced Period'!B264=0," ",+'15. Chosen Referenced Period'!B264)</f>
        <v xml:space="preserve"> </v>
      </c>
      <c r="C262" s="442" t="str">
        <f>IF(+'15. Chosen Referenced Period'!C264=0," ",+'15. Chosen Referenced Period'!C264)</f>
        <v xml:space="preserve"> </v>
      </c>
      <c r="D262" s="478">
        <f>IF('15. Chosen Referenced Period'!$C$1015='15. Chosen Referenced Period'!$D$1021,'15. Chosen Referenced Period'!E264,IF('15. Chosen Referenced Period'!$C$1015='15. Chosen Referenced Period'!$D$1022,'15. Chosen Referenced Period'!H264,IF('15. Chosen Referenced Period'!$C$1015='15. Chosen Referenced Period'!$D$1023,'15. Chosen Referenced Period'!K264,0)))</f>
        <v>0</v>
      </c>
    </row>
    <row r="263" spans="1:4" x14ac:dyDescent="0.25">
      <c r="A263" s="309">
        <f t="shared" si="3"/>
        <v>254</v>
      </c>
      <c r="B263" s="312" t="str">
        <f>IF(+'15. Chosen Referenced Period'!B265=0," ",+'15. Chosen Referenced Period'!B265)</f>
        <v xml:space="preserve"> </v>
      </c>
      <c r="C263" s="442" t="str">
        <f>IF(+'15. Chosen Referenced Period'!C265=0," ",+'15. Chosen Referenced Period'!C265)</f>
        <v xml:space="preserve"> </v>
      </c>
      <c r="D263" s="478">
        <f>IF('15. Chosen Referenced Period'!$C$1015='15. Chosen Referenced Period'!$D$1021,'15. Chosen Referenced Period'!E265,IF('15. Chosen Referenced Period'!$C$1015='15. Chosen Referenced Period'!$D$1022,'15. Chosen Referenced Period'!H265,IF('15. Chosen Referenced Period'!$C$1015='15. Chosen Referenced Period'!$D$1023,'15. Chosen Referenced Period'!K265,0)))</f>
        <v>0</v>
      </c>
    </row>
    <row r="264" spans="1:4" x14ac:dyDescent="0.25">
      <c r="A264" s="309">
        <f t="shared" si="3"/>
        <v>255</v>
      </c>
      <c r="B264" s="312" t="str">
        <f>IF(+'15. Chosen Referenced Period'!B266=0," ",+'15. Chosen Referenced Period'!B266)</f>
        <v xml:space="preserve"> </v>
      </c>
      <c r="C264" s="442" t="str">
        <f>IF(+'15. Chosen Referenced Period'!C266=0," ",+'15. Chosen Referenced Period'!C266)</f>
        <v xml:space="preserve"> </v>
      </c>
      <c r="D264" s="478">
        <f>IF('15. Chosen Referenced Period'!$C$1015='15. Chosen Referenced Period'!$D$1021,'15. Chosen Referenced Period'!E266,IF('15. Chosen Referenced Period'!$C$1015='15. Chosen Referenced Period'!$D$1022,'15. Chosen Referenced Period'!H266,IF('15. Chosen Referenced Period'!$C$1015='15. Chosen Referenced Period'!$D$1023,'15. Chosen Referenced Period'!K266,0)))</f>
        <v>0</v>
      </c>
    </row>
    <row r="265" spans="1:4" x14ac:dyDescent="0.25">
      <c r="A265" s="309">
        <f t="shared" si="3"/>
        <v>256</v>
      </c>
      <c r="B265" s="312" t="str">
        <f>IF(+'15. Chosen Referenced Period'!B267=0," ",+'15. Chosen Referenced Period'!B267)</f>
        <v xml:space="preserve"> </v>
      </c>
      <c r="C265" s="442" t="str">
        <f>IF(+'15. Chosen Referenced Period'!C267=0," ",+'15. Chosen Referenced Period'!C267)</f>
        <v xml:space="preserve"> </v>
      </c>
      <c r="D265" s="478">
        <f>IF('15. Chosen Referenced Period'!$C$1015='15. Chosen Referenced Period'!$D$1021,'15. Chosen Referenced Period'!E267,IF('15. Chosen Referenced Period'!$C$1015='15. Chosen Referenced Period'!$D$1022,'15. Chosen Referenced Period'!H267,IF('15. Chosen Referenced Period'!$C$1015='15. Chosen Referenced Period'!$D$1023,'15. Chosen Referenced Period'!K267,0)))</f>
        <v>0</v>
      </c>
    </row>
    <row r="266" spans="1:4" x14ac:dyDescent="0.25">
      <c r="A266" s="309">
        <f t="shared" si="3"/>
        <v>257</v>
      </c>
      <c r="B266" s="312" t="str">
        <f>IF(+'15. Chosen Referenced Period'!B268=0," ",+'15. Chosen Referenced Period'!B268)</f>
        <v xml:space="preserve"> </v>
      </c>
      <c r="C266" s="442" t="str">
        <f>IF(+'15. Chosen Referenced Period'!C268=0," ",+'15. Chosen Referenced Period'!C268)</f>
        <v xml:space="preserve"> </v>
      </c>
      <c r="D266" s="478">
        <f>IF('15. Chosen Referenced Period'!$C$1015='15. Chosen Referenced Period'!$D$1021,'15. Chosen Referenced Period'!E268,IF('15. Chosen Referenced Period'!$C$1015='15. Chosen Referenced Period'!$D$1022,'15. Chosen Referenced Period'!H268,IF('15. Chosen Referenced Period'!$C$1015='15. Chosen Referenced Period'!$D$1023,'15. Chosen Referenced Period'!K268,0)))</f>
        <v>0</v>
      </c>
    </row>
    <row r="267" spans="1:4" x14ac:dyDescent="0.25">
      <c r="A267" s="309">
        <f t="shared" si="3"/>
        <v>258</v>
      </c>
      <c r="B267" s="312" t="str">
        <f>IF(+'15. Chosen Referenced Period'!B269=0," ",+'15. Chosen Referenced Period'!B269)</f>
        <v xml:space="preserve"> </v>
      </c>
      <c r="C267" s="442" t="str">
        <f>IF(+'15. Chosen Referenced Period'!C269=0," ",+'15. Chosen Referenced Period'!C269)</f>
        <v xml:space="preserve"> </v>
      </c>
      <c r="D267" s="478">
        <f>IF('15. Chosen Referenced Period'!$C$1015='15. Chosen Referenced Period'!$D$1021,'15. Chosen Referenced Period'!E269,IF('15. Chosen Referenced Period'!$C$1015='15. Chosen Referenced Period'!$D$1022,'15. Chosen Referenced Period'!H269,IF('15. Chosen Referenced Period'!$C$1015='15. Chosen Referenced Period'!$D$1023,'15. Chosen Referenced Period'!K269,0)))</f>
        <v>0</v>
      </c>
    </row>
    <row r="268" spans="1:4" x14ac:dyDescent="0.25">
      <c r="A268" s="309">
        <f t="shared" ref="A268:A331" si="4">+A267+1</f>
        <v>259</v>
      </c>
      <c r="B268" s="312" t="str">
        <f>IF(+'15. Chosen Referenced Period'!B270=0," ",+'15. Chosen Referenced Period'!B270)</f>
        <v xml:space="preserve"> </v>
      </c>
      <c r="C268" s="442" t="str">
        <f>IF(+'15. Chosen Referenced Period'!C270=0," ",+'15. Chosen Referenced Period'!C270)</f>
        <v xml:space="preserve"> </v>
      </c>
      <c r="D268" s="478">
        <f>IF('15. Chosen Referenced Period'!$C$1015='15. Chosen Referenced Period'!$D$1021,'15. Chosen Referenced Period'!E270,IF('15. Chosen Referenced Period'!$C$1015='15. Chosen Referenced Period'!$D$1022,'15. Chosen Referenced Period'!H270,IF('15. Chosen Referenced Period'!$C$1015='15. Chosen Referenced Period'!$D$1023,'15. Chosen Referenced Period'!K270,0)))</f>
        <v>0</v>
      </c>
    </row>
    <row r="269" spans="1:4" x14ac:dyDescent="0.25">
      <c r="A269" s="309">
        <f t="shared" si="4"/>
        <v>260</v>
      </c>
      <c r="B269" s="312" t="str">
        <f>IF(+'15. Chosen Referenced Period'!B271=0," ",+'15. Chosen Referenced Period'!B271)</f>
        <v xml:space="preserve"> </v>
      </c>
      <c r="C269" s="442" t="str">
        <f>IF(+'15. Chosen Referenced Period'!C271=0," ",+'15. Chosen Referenced Period'!C271)</f>
        <v xml:space="preserve"> </v>
      </c>
      <c r="D269" s="478">
        <f>IF('15. Chosen Referenced Period'!$C$1015='15. Chosen Referenced Period'!$D$1021,'15. Chosen Referenced Period'!E271,IF('15. Chosen Referenced Period'!$C$1015='15. Chosen Referenced Period'!$D$1022,'15. Chosen Referenced Period'!H271,IF('15. Chosen Referenced Period'!$C$1015='15. Chosen Referenced Period'!$D$1023,'15. Chosen Referenced Period'!K271,0)))</f>
        <v>0</v>
      </c>
    </row>
    <row r="270" spans="1:4" x14ac:dyDescent="0.25">
      <c r="A270" s="309">
        <f t="shared" si="4"/>
        <v>261</v>
      </c>
      <c r="B270" s="312" t="str">
        <f>IF(+'15. Chosen Referenced Period'!B272=0," ",+'15. Chosen Referenced Period'!B272)</f>
        <v xml:space="preserve"> </v>
      </c>
      <c r="C270" s="442" t="str">
        <f>IF(+'15. Chosen Referenced Period'!C272=0," ",+'15. Chosen Referenced Period'!C272)</f>
        <v xml:space="preserve"> </v>
      </c>
      <c r="D270" s="478">
        <f>IF('15. Chosen Referenced Period'!$C$1015='15. Chosen Referenced Period'!$D$1021,'15. Chosen Referenced Period'!E272,IF('15. Chosen Referenced Period'!$C$1015='15. Chosen Referenced Period'!$D$1022,'15. Chosen Referenced Period'!H272,IF('15. Chosen Referenced Period'!$C$1015='15. Chosen Referenced Period'!$D$1023,'15. Chosen Referenced Period'!K272,0)))</f>
        <v>0</v>
      </c>
    </row>
    <row r="271" spans="1:4" x14ac:dyDescent="0.25">
      <c r="A271" s="309">
        <f t="shared" si="4"/>
        <v>262</v>
      </c>
      <c r="B271" s="312" t="str">
        <f>IF(+'15. Chosen Referenced Period'!B273=0," ",+'15. Chosen Referenced Period'!B273)</f>
        <v xml:space="preserve"> </v>
      </c>
      <c r="C271" s="442" t="str">
        <f>IF(+'15. Chosen Referenced Period'!C273=0," ",+'15. Chosen Referenced Period'!C273)</f>
        <v xml:space="preserve"> </v>
      </c>
      <c r="D271" s="478">
        <f>IF('15. Chosen Referenced Period'!$C$1015='15. Chosen Referenced Period'!$D$1021,'15. Chosen Referenced Period'!E273,IF('15. Chosen Referenced Period'!$C$1015='15. Chosen Referenced Period'!$D$1022,'15. Chosen Referenced Period'!H273,IF('15. Chosen Referenced Period'!$C$1015='15. Chosen Referenced Period'!$D$1023,'15. Chosen Referenced Period'!K273,0)))</f>
        <v>0</v>
      </c>
    </row>
    <row r="272" spans="1:4" x14ac:dyDescent="0.25">
      <c r="A272" s="309">
        <f t="shared" si="4"/>
        <v>263</v>
      </c>
      <c r="B272" s="312" t="str">
        <f>IF(+'15. Chosen Referenced Period'!B274=0," ",+'15. Chosen Referenced Period'!B274)</f>
        <v xml:space="preserve"> </v>
      </c>
      <c r="C272" s="442" t="str">
        <f>IF(+'15. Chosen Referenced Period'!C274=0," ",+'15. Chosen Referenced Period'!C274)</f>
        <v xml:space="preserve"> </v>
      </c>
      <c r="D272" s="478">
        <f>IF('15. Chosen Referenced Period'!$C$1015='15. Chosen Referenced Period'!$D$1021,'15. Chosen Referenced Period'!E274,IF('15. Chosen Referenced Period'!$C$1015='15. Chosen Referenced Period'!$D$1022,'15. Chosen Referenced Period'!H274,IF('15. Chosen Referenced Period'!$C$1015='15. Chosen Referenced Period'!$D$1023,'15. Chosen Referenced Period'!K274,0)))</f>
        <v>0</v>
      </c>
    </row>
    <row r="273" spans="1:4" x14ac:dyDescent="0.25">
      <c r="A273" s="309">
        <f t="shared" si="4"/>
        <v>264</v>
      </c>
      <c r="B273" s="312" t="str">
        <f>IF(+'15. Chosen Referenced Period'!B275=0," ",+'15. Chosen Referenced Period'!B275)</f>
        <v xml:space="preserve"> </v>
      </c>
      <c r="C273" s="442" t="str">
        <f>IF(+'15. Chosen Referenced Period'!C275=0," ",+'15. Chosen Referenced Period'!C275)</f>
        <v xml:space="preserve"> </v>
      </c>
      <c r="D273" s="478">
        <f>IF('15. Chosen Referenced Period'!$C$1015='15. Chosen Referenced Period'!$D$1021,'15. Chosen Referenced Period'!E275,IF('15. Chosen Referenced Period'!$C$1015='15. Chosen Referenced Period'!$D$1022,'15. Chosen Referenced Period'!H275,IF('15. Chosen Referenced Period'!$C$1015='15. Chosen Referenced Period'!$D$1023,'15. Chosen Referenced Period'!K275,0)))</f>
        <v>0</v>
      </c>
    </row>
    <row r="274" spans="1:4" x14ac:dyDescent="0.25">
      <c r="A274" s="309">
        <f t="shared" si="4"/>
        <v>265</v>
      </c>
      <c r="B274" s="312" t="str">
        <f>IF(+'15. Chosen Referenced Period'!B276=0," ",+'15. Chosen Referenced Period'!B276)</f>
        <v xml:space="preserve"> </v>
      </c>
      <c r="C274" s="442" t="str">
        <f>IF(+'15. Chosen Referenced Period'!C276=0," ",+'15. Chosen Referenced Period'!C276)</f>
        <v xml:space="preserve"> </v>
      </c>
      <c r="D274" s="478">
        <f>IF('15. Chosen Referenced Period'!$C$1015='15. Chosen Referenced Period'!$D$1021,'15. Chosen Referenced Period'!E276,IF('15. Chosen Referenced Period'!$C$1015='15. Chosen Referenced Period'!$D$1022,'15. Chosen Referenced Period'!H276,IF('15. Chosen Referenced Period'!$C$1015='15. Chosen Referenced Period'!$D$1023,'15. Chosen Referenced Period'!K276,0)))</f>
        <v>0</v>
      </c>
    </row>
    <row r="275" spans="1:4" x14ac:dyDescent="0.25">
      <c r="A275" s="309">
        <f t="shared" si="4"/>
        <v>266</v>
      </c>
      <c r="B275" s="312" t="str">
        <f>IF(+'15. Chosen Referenced Period'!B277=0," ",+'15. Chosen Referenced Period'!B277)</f>
        <v xml:space="preserve"> </v>
      </c>
      <c r="C275" s="442" t="str">
        <f>IF(+'15. Chosen Referenced Period'!C277=0," ",+'15. Chosen Referenced Period'!C277)</f>
        <v xml:space="preserve"> </v>
      </c>
      <c r="D275" s="478">
        <f>IF('15. Chosen Referenced Period'!$C$1015='15. Chosen Referenced Period'!$D$1021,'15. Chosen Referenced Period'!E277,IF('15. Chosen Referenced Period'!$C$1015='15. Chosen Referenced Period'!$D$1022,'15. Chosen Referenced Period'!H277,IF('15. Chosen Referenced Period'!$C$1015='15. Chosen Referenced Period'!$D$1023,'15. Chosen Referenced Period'!K277,0)))</f>
        <v>0</v>
      </c>
    </row>
    <row r="276" spans="1:4" x14ac:dyDescent="0.25">
      <c r="A276" s="309">
        <f t="shared" si="4"/>
        <v>267</v>
      </c>
      <c r="B276" s="312" t="str">
        <f>IF(+'15. Chosen Referenced Period'!B278=0," ",+'15. Chosen Referenced Period'!B278)</f>
        <v xml:space="preserve"> </v>
      </c>
      <c r="C276" s="442" t="str">
        <f>IF(+'15. Chosen Referenced Period'!C278=0," ",+'15. Chosen Referenced Period'!C278)</f>
        <v xml:space="preserve"> </v>
      </c>
      <c r="D276" s="478">
        <f>IF('15. Chosen Referenced Period'!$C$1015='15. Chosen Referenced Period'!$D$1021,'15. Chosen Referenced Period'!E278,IF('15. Chosen Referenced Period'!$C$1015='15. Chosen Referenced Period'!$D$1022,'15. Chosen Referenced Period'!H278,IF('15. Chosen Referenced Period'!$C$1015='15. Chosen Referenced Period'!$D$1023,'15. Chosen Referenced Period'!K278,0)))</f>
        <v>0</v>
      </c>
    </row>
    <row r="277" spans="1:4" x14ac:dyDescent="0.25">
      <c r="A277" s="309">
        <f t="shared" si="4"/>
        <v>268</v>
      </c>
      <c r="B277" s="312" t="str">
        <f>IF(+'15. Chosen Referenced Period'!B279=0," ",+'15. Chosen Referenced Period'!B279)</f>
        <v xml:space="preserve"> </v>
      </c>
      <c r="C277" s="442" t="str">
        <f>IF(+'15. Chosen Referenced Period'!C279=0," ",+'15. Chosen Referenced Period'!C279)</f>
        <v xml:space="preserve"> </v>
      </c>
      <c r="D277" s="478">
        <f>IF('15. Chosen Referenced Period'!$C$1015='15. Chosen Referenced Period'!$D$1021,'15. Chosen Referenced Period'!E279,IF('15. Chosen Referenced Period'!$C$1015='15. Chosen Referenced Period'!$D$1022,'15. Chosen Referenced Period'!H279,IF('15. Chosen Referenced Period'!$C$1015='15. Chosen Referenced Period'!$D$1023,'15. Chosen Referenced Period'!K279,0)))</f>
        <v>0</v>
      </c>
    </row>
    <row r="278" spans="1:4" x14ac:dyDescent="0.25">
      <c r="A278" s="309">
        <f t="shared" si="4"/>
        <v>269</v>
      </c>
      <c r="B278" s="312" t="str">
        <f>IF(+'15. Chosen Referenced Period'!B280=0," ",+'15. Chosen Referenced Period'!B280)</f>
        <v xml:space="preserve"> </v>
      </c>
      <c r="C278" s="442" t="str">
        <f>IF(+'15. Chosen Referenced Period'!C280=0," ",+'15. Chosen Referenced Period'!C280)</f>
        <v xml:space="preserve"> </v>
      </c>
      <c r="D278" s="478">
        <f>IF('15. Chosen Referenced Period'!$C$1015='15. Chosen Referenced Period'!$D$1021,'15. Chosen Referenced Period'!E280,IF('15. Chosen Referenced Period'!$C$1015='15. Chosen Referenced Period'!$D$1022,'15. Chosen Referenced Period'!H280,IF('15. Chosen Referenced Period'!$C$1015='15. Chosen Referenced Period'!$D$1023,'15. Chosen Referenced Period'!K280,0)))</f>
        <v>0</v>
      </c>
    </row>
    <row r="279" spans="1:4" x14ac:dyDescent="0.25">
      <c r="A279" s="309">
        <f t="shared" si="4"/>
        <v>270</v>
      </c>
      <c r="B279" s="312" t="str">
        <f>IF(+'15. Chosen Referenced Period'!B281=0," ",+'15. Chosen Referenced Period'!B281)</f>
        <v xml:space="preserve"> </v>
      </c>
      <c r="C279" s="442" t="str">
        <f>IF(+'15. Chosen Referenced Period'!C281=0," ",+'15. Chosen Referenced Period'!C281)</f>
        <v xml:space="preserve"> </v>
      </c>
      <c r="D279" s="478">
        <f>IF('15. Chosen Referenced Period'!$C$1015='15. Chosen Referenced Period'!$D$1021,'15. Chosen Referenced Period'!E281,IF('15. Chosen Referenced Period'!$C$1015='15. Chosen Referenced Period'!$D$1022,'15. Chosen Referenced Period'!H281,IF('15. Chosen Referenced Period'!$C$1015='15. Chosen Referenced Period'!$D$1023,'15. Chosen Referenced Period'!K281,0)))</f>
        <v>0</v>
      </c>
    </row>
    <row r="280" spans="1:4" x14ac:dyDescent="0.25">
      <c r="A280" s="309">
        <f t="shared" si="4"/>
        <v>271</v>
      </c>
      <c r="B280" s="312" t="str">
        <f>IF(+'15. Chosen Referenced Period'!B282=0," ",+'15. Chosen Referenced Period'!B282)</f>
        <v xml:space="preserve"> </v>
      </c>
      <c r="C280" s="442" t="str">
        <f>IF(+'15. Chosen Referenced Period'!C282=0," ",+'15. Chosen Referenced Period'!C282)</f>
        <v xml:space="preserve"> </v>
      </c>
      <c r="D280" s="478">
        <f>IF('15. Chosen Referenced Period'!$C$1015='15. Chosen Referenced Period'!$D$1021,'15. Chosen Referenced Period'!E282,IF('15. Chosen Referenced Period'!$C$1015='15. Chosen Referenced Period'!$D$1022,'15. Chosen Referenced Period'!H282,IF('15. Chosen Referenced Period'!$C$1015='15. Chosen Referenced Period'!$D$1023,'15. Chosen Referenced Period'!K282,0)))</f>
        <v>0</v>
      </c>
    </row>
    <row r="281" spans="1:4" x14ac:dyDescent="0.25">
      <c r="A281" s="309">
        <f t="shared" si="4"/>
        <v>272</v>
      </c>
      <c r="B281" s="312" t="str">
        <f>IF(+'15. Chosen Referenced Period'!B283=0," ",+'15. Chosen Referenced Period'!B283)</f>
        <v xml:space="preserve"> </v>
      </c>
      <c r="C281" s="442" t="str">
        <f>IF(+'15. Chosen Referenced Period'!C283=0," ",+'15. Chosen Referenced Period'!C283)</f>
        <v xml:space="preserve"> </v>
      </c>
      <c r="D281" s="478">
        <f>IF('15. Chosen Referenced Period'!$C$1015='15. Chosen Referenced Period'!$D$1021,'15. Chosen Referenced Period'!E283,IF('15. Chosen Referenced Period'!$C$1015='15. Chosen Referenced Period'!$D$1022,'15. Chosen Referenced Period'!H283,IF('15. Chosen Referenced Period'!$C$1015='15. Chosen Referenced Period'!$D$1023,'15. Chosen Referenced Period'!K283,0)))</f>
        <v>0</v>
      </c>
    </row>
    <row r="282" spans="1:4" x14ac:dyDescent="0.25">
      <c r="A282" s="309">
        <f t="shared" si="4"/>
        <v>273</v>
      </c>
      <c r="B282" s="312" t="str">
        <f>IF(+'15. Chosen Referenced Period'!B284=0," ",+'15. Chosen Referenced Period'!B284)</f>
        <v xml:space="preserve"> </v>
      </c>
      <c r="C282" s="442" t="str">
        <f>IF(+'15. Chosen Referenced Period'!C284=0," ",+'15. Chosen Referenced Period'!C284)</f>
        <v xml:space="preserve"> </v>
      </c>
      <c r="D282" s="478">
        <f>IF('15. Chosen Referenced Period'!$C$1015='15. Chosen Referenced Period'!$D$1021,'15. Chosen Referenced Period'!E284,IF('15. Chosen Referenced Period'!$C$1015='15. Chosen Referenced Period'!$D$1022,'15. Chosen Referenced Period'!H284,IF('15. Chosen Referenced Period'!$C$1015='15. Chosen Referenced Period'!$D$1023,'15. Chosen Referenced Period'!K284,0)))</f>
        <v>0</v>
      </c>
    </row>
    <row r="283" spans="1:4" x14ac:dyDescent="0.25">
      <c r="A283" s="309">
        <f t="shared" si="4"/>
        <v>274</v>
      </c>
      <c r="B283" s="312" t="str">
        <f>IF(+'15. Chosen Referenced Period'!B285=0," ",+'15. Chosen Referenced Period'!B285)</f>
        <v xml:space="preserve"> </v>
      </c>
      <c r="C283" s="442" t="str">
        <f>IF(+'15. Chosen Referenced Period'!C285=0," ",+'15. Chosen Referenced Period'!C285)</f>
        <v xml:space="preserve"> </v>
      </c>
      <c r="D283" s="478">
        <f>IF('15. Chosen Referenced Period'!$C$1015='15. Chosen Referenced Period'!$D$1021,'15. Chosen Referenced Period'!E285,IF('15. Chosen Referenced Period'!$C$1015='15. Chosen Referenced Period'!$D$1022,'15. Chosen Referenced Period'!H285,IF('15. Chosen Referenced Period'!$C$1015='15. Chosen Referenced Period'!$D$1023,'15. Chosen Referenced Period'!K285,0)))</f>
        <v>0</v>
      </c>
    </row>
    <row r="284" spans="1:4" x14ac:dyDescent="0.25">
      <c r="A284" s="309">
        <f t="shared" si="4"/>
        <v>275</v>
      </c>
      <c r="B284" s="312" t="str">
        <f>IF(+'15. Chosen Referenced Period'!B286=0," ",+'15. Chosen Referenced Period'!B286)</f>
        <v xml:space="preserve"> </v>
      </c>
      <c r="C284" s="442" t="str">
        <f>IF(+'15. Chosen Referenced Period'!C286=0," ",+'15. Chosen Referenced Period'!C286)</f>
        <v xml:space="preserve"> </v>
      </c>
      <c r="D284" s="478">
        <f>IF('15. Chosen Referenced Period'!$C$1015='15. Chosen Referenced Period'!$D$1021,'15. Chosen Referenced Period'!E286,IF('15. Chosen Referenced Period'!$C$1015='15. Chosen Referenced Period'!$D$1022,'15. Chosen Referenced Period'!H286,IF('15. Chosen Referenced Period'!$C$1015='15. Chosen Referenced Period'!$D$1023,'15. Chosen Referenced Period'!K286,0)))</f>
        <v>0</v>
      </c>
    </row>
    <row r="285" spans="1:4" x14ac:dyDescent="0.25">
      <c r="A285" s="309">
        <f t="shared" si="4"/>
        <v>276</v>
      </c>
      <c r="B285" s="312" t="str">
        <f>IF(+'15. Chosen Referenced Period'!B287=0," ",+'15. Chosen Referenced Period'!B287)</f>
        <v xml:space="preserve"> </v>
      </c>
      <c r="C285" s="442" t="str">
        <f>IF(+'15. Chosen Referenced Period'!C287=0," ",+'15. Chosen Referenced Period'!C287)</f>
        <v xml:space="preserve"> </v>
      </c>
      <c r="D285" s="478">
        <f>IF('15. Chosen Referenced Period'!$C$1015='15. Chosen Referenced Period'!$D$1021,'15. Chosen Referenced Period'!E287,IF('15. Chosen Referenced Period'!$C$1015='15. Chosen Referenced Period'!$D$1022,'15. Chosen Referenced Period'!H287,IF('15. Chosen Referenced Period'!$C$1015='15. Chosen Referenced Period'!$D$1023,'15. Chosen Referenced Period'!K287,0)))</f>
        <v>0</v>
      </c>
    </row>
    <row r="286" spans="1:4" x14ac:dyDescent="0.25">
      <c r="A286" s="309">
        <f t="shared" si="4"/>
        <v>277</v>
      </c>
      <c r="B286" s="312" t="str">
        <f>IF(+'15. Chosen Referenced Period'!B288=0," ",+'15. Chosen Referenced Period'!B288)</f>
        <v xml:space="preserve"> </v>
      </c>
      <c r="C286" s="442" t="str">
        <f>IF(+'15. Chosen Referenced Period'!C288=0," ",+'15. Chosen Referenced Period'!C288)</f>
        <v xml:space="preserve"> </v>
      </c>
      <c r="D286" s="478">
        <f>IF('15. Chosen Referenced Period'!$C$1015='15. Chosen Referenced Period'!$D$1021,'15. Chosen Referenced Period'!E288,IF('15. Chosen Referenced Period'!$C$1015='15. Chosen Referenced Period'!$D$1022,'15. Chosen Referenced Period'!H288,IF('15. Chosen Referenced Period'!$C$1015='15. Chosen Referenced Period'!$D$1023,'15. Chosen Referenced Period'!K288,0)))</f>
        <v>0</v>
      </c>
    </row>
    <row r="287" spans="1:4" x14ac:dyDescent="0.25">
      <c r="A287" s="309">
        <f t="shared" si="4"/>
        <v>278</v>
      </c>
      <c r="B287" s="312" t="str">
        <f>IF(+'15. Chosen Referenced Period'!B289=0," ",+'15. Chosen Referenced Period'!B289)</f>
        <v xml:space="preserve"> </v>
      </c>
      <c r="C287" s="442" t="str">
        <f>IF(+'15. Chosen Referenced Period'!C289=0," ",+'15. Chosen Referenced Period'!C289)</f>
        <v xml:space="preserve"> </v>
      </c>
      <c r="D287" s="478">
        <f>IF('15. Chosen Referenced Period'!$C$1015='15. Chosen Referenced Period'!$D$1021,'15. Chosen Referenced Period'!E289,IF('15. Chosen Referenced Period'!$C$1015='15. Chosen Referenced Period'!$D$1022,'15. Chosen Referenced Period'!H289,IF('15. Chosen Referenced Period'!$C$1015='15. Chosen Referenced Period'!$D$1023,'15. Chosen Referenced Period'!K289,0)))</f>
        <v>0</v>
      </c>
    </row>
    <row r="288" spans="1:4" x14ac:dyDescent="0.25">
      <c r="A288" s="309">
        <f t="shared" si="4"/>
        <v>279</v>
      </c>
      <c r="B288" s="312" t="str">
        <f>IF(+'15. Chosen Referenced Period'!B290=0," ",+'15. Chosen Referenced Period'!B290)</f>
        <v xml:space="preserve"> </v>
      </c>
      <c r="C288" s="442" t="str">
        <f>IF(+'15. Chosen Referenced Period'!C290=0," ",+'15. Chosen Referenced Period'!C290)</f>
        <v xml:space="preserve"> </v>
      </c>
      <c r="D288" s="478">
        <f>IF('15. Chosen Referenced Period'!$C$1015='15. Chosen Referenced Period'!$D$1021,'15. Chosen Referenced Period'!E290,IF('15. Chosen Referenced Period'!$C$1015='15. Chosen Referenced Period'!$D$1022,'15. Chosen Referenced Period'!H290,IF('15. Chosen Referenced Period'!$C$1015='15. Chosen Referenced Period'!$D$1023,'15. Chosen Referenced Period'!K290,0)))</f>
        <v>0</v>
      </c>
    </row>
    <row r="289" spans="1:4" x14ac:dyDescent="0.25">
      <c r="A289" s="309">
        <f t="shared" si="4"/>
        <v>280</v>
      </c>
      <c r="B289" s="312" t="str">
        <f>IF(+'15. Chosen Referenced Period'!B291=0," ",+'15. Chosen Referenced Period'!B291)</f>
        <v xml:space="preserve"> </v>
      </c>
      <c r="C289" s="442" t="str">
        <f>IF(+'15. Chosen Referenced Period'!C291=0," ",+'15. Chosen Referenced Period'!C291)</f>
        <v xml:space="preserve"> </v>
      </c>
      <c r="D289" s="478">
        <f>IF('15. Chosen Referenced Period'!$C$1015='15. Chosen Referenced Period'!$D$1021,'15. Chosen Referenced Period'!E291,IF('15. Chosen Referenced Period'!$C$1015='15. Chosen Referenced Period'!$D$1022,'15. Chosen Referenced Period'!H291,IF('15. Chosen Referenced Period'!$C$1015='15. Chosen Referenced Period'!$D$1023,'15. Chosen Referenced Period'!K291,0)))</f>
        <v>0</v>
      </c>
    </row>
    <row r="290" spans="1:4" x14ac:dyDescent="0.25">
      <c r="A290" s="309">
        <f t="shared" si="4"/>
        <v>281</v>
      </c>
      <c r="B290" s="312" t="str">
        <f>IF(+'15. Chosen Referenced Period'!B292=0," ",+'15. Chosen Referenced Period'!B292)</f>
        <v xml:space="preserve"> </v>
      </c>
      <c r="C290" s="442" t="str">
        <f>IF(+'15. Chosen Referenced Period'!C292=0," ",+'15. Chosen Referenced Period'!C292)</f>
        <v xml:space="preserve"> </v>
      </c>
      <c r="D290" s="478">
        <f>IF('15. Chosen Referenced Period'!$C$1015='15. Chosen Referenced Period'!$D$1021,'15. Chosen Referenced Period'!E292,IF('15. Chosen Referenced Period'!$C$1015='15. Chosen Referenced Period'!$D$1022,'15. Chosen Referenced Period'!H292,IF('15. Chosen Referenced Period'!$C$1015='15. Chosen Referenced Period'!$D$1023,'15. Chosen Referenced Period'!K292,0)))</f>
        <v>0</v>
      </c>
    </row>
    <row r="291" spans="1:4" x14ac:dyDescent="0.25">
      <c r="A291" s="309">
        <f t="shared" si="4"/>
        <v>282</v>
      </c>
      <c r="B291" s="312" t="str">
        <f>IF(+'15. Chosen Referenced Period'!B293=0," ",+'15. Chosen Referenced Period'!B293)</f>
        <v xml:space="preserve"> </v>
      </c>
      <c r="C291" s="442" t="str">
        <f>IF(+'15. Chosen Referenced Period'!C293=0," ",+'15. Chosen Referenced Period'!C293)</f>
        <v xml:space="preserve"> </v>
      </c>
      <c r="D291" s="478">
        <f>IF('15. Chosen Referenced Period'!$C$1015='15. Chosen Referenced Period'!$D$1021,'15. Chosen Referenced Period'!E293,IF('15. Chosen Referenced Period'!$C$1015='15. Chosen Referenced Period'!$D$1022,'15. Chosen Referenced Period'!H293,IF('15. Chosen Referenced Period'!$C$1015='15. Chosen Referenced Period'!$D$1023,'15. Chosen Referenced Period'!K293,0)))</f>
        <v>0</v>
      </c>
    </row>
    <row r="292" spans="1:4" x14ac:dyDescent="0.25">
      <c r="A292" s="309">
        <f t="shared" si="4"/>
        <v>283</v>
      </c>
      <c r="B292" s="312" t="str">
        <f>IF(+'15. Chosen Referenced Period'!B294=0," ",+'15. Chosen Referenced Period'!B294)</f>
        <v xml:space="preserve"> </v>
      </c>
      <c r="C292" s="442" t="str">
        <f>IF(+'15. Chosen Referenced Period'!C294=0," ",+'15. Chosen Referenced Period'!C294)</f>
        <v xml:space="preserve"> </v>
      </c>
      <c r="D292" s="478">
        <f>IF('15. Chosen Referenced Period'!$C$1015='15. Chosen Referenced Period'!$D$1021,'15. Chosen Referenced Period'!E294,IF('15. Chosen Referenced Period'!$C$1015='15. Chosen Referenced Period'!$D$1022,'15. Chosen Referenced Period'!H294,IF('15. Chosen Referenced Period'!$C$1015='15. Chosen Referenced Period'!$D$1023,'15. Chosen Referenced Period'!K294,0)))</f>
        <v>0</v>
      </c>
    </row>
    <row r="293" spans="1:4" x14ac:dyDescent="0.25">
      <c r="A293" s="309">
        <f t="shared" si="4"/>
        <v>284</v>
      </c>
      <c r="B293" s="312" t="str">
        <f>IF(+'15. Chosen Referenced Period'!B295=0," ",+'15. Chosen Referenced Period'!B295)</f>
        <v xml:space="preserve"> </v>
      </c>
      <c r="C293" s="442" t="str">
        <f>IF(+'15. Chosen Referenced Period'!C295=0," ",+'15. Chosen Referenced Period'!C295)</f>
        <v xml:space="preserve"> </v>
      </c>
      <c r="D293" s="478">
        <f>IF('15. Chosen Referenced Period'!$C$1015='15. Chosen Referenced Period'!$D$1021,'15. Chosen Referenced Period'!E295,IF('15. Chosen Referenced Period'!$C$1015='15. Chosen Referenced Period'!$D$1022,'15. Chosen Referenced Period'!H295,IF('15. Chosen Referenced Period'!$C$1015='15. Chosen Referenced Period'!$D$1023,'15. Chosen Referenced Period'!K295,0)))</f>
        <v>0</v>
      </c>
    </row>
    <row r="294" spans="1:4" x14ac:dyDescent="0.25">
      <c r="A294" s="309">
        <f t="shared" si="4"/>
        <v>285</v>
      </c>
      <c r="B294" s="312" t="str">
        <f>IF(+'15. Chosen Referenced Period'!B296=0," ",+'15. Chosen Referenced Period'!B296)</f>
        <v xml:space="preserve"> </v>
      </c>
      <c r="C294" s="442" t="str">
        <f>IF(+'15. Chosen Referenced Period'!C296=0," ",+'15. Chosen Referenced Period'!C296)</f>
        <v xml:space="preserve"> </v>
      </c>
      <c r="D294" s="478">
        <f>IF('15. Chosen Referenced Period'!$C$1015='15. Chosen Referenced Period'!$D$1021,'15. Chosen Referenced Period'!E296,IF('15. Chosen Referenced Period'!$C$1015='15. Chosen Referenced Period'!$D$1022,'15. Chosen Referenced Period'!H296,IF('15. Chosen Referenced Period'!$C$1015='15. Chosen Referenced Period'!$D$1023,'15. Chosen Referenced Period'!K296,0)))</f>
        <v>0</v>
      </c>
    </row>
    <row r="295" spans="1:4" x14ac:dyDescent="0.25">
      <c r="A295" s="309">
        <f t="shared" si="4"/>
        <v>286</v>
      </c>
      <c r="B295" s="312" t="str">
        <f>IF(+'15. Chosen Referenced Period'!B297=0," ",+'15. Chosen Referenced Period'!B297)</f>
        <v xml:space="preserve"> </v>
      </c>
      <c r="C295" s="442" t="str">
        <f>IF(+'15. Chosen Referenced Period'!C297=0," ",+'15. Chosen Referenced Period'!C297)</f>
        <v xml:space="preserve"> </v>
      </c>
      <c r="D295" s="478">
        <f>IF('15. Chosen Referenced Period'!$C$1015='15. Chosen Referenced Period'!$D$1021,'15. Chosen Referenced Period'!E297,IF('15. Chosen Referenced Period'!$C$1015='15. Chosen Referenced Period'!$D$1022,'15. Chosen Referenced Period'!H297,IF('15. Chosen Referenced Period'!$C$1015='15. Chosen Referenced Period'!$D$1023,'15. Chosen Referenced Period'!K297,0)))</f>
        <v>0</v>
      </c>
    </row>
    <row r="296" spans="1:4" x14ac:dyDescent="0.25">
      <c r="A296" s="309">
        <f t="shared" si="4"/>
        <v>287</v>
      </c>
      <c r="B296" s="312" t="str">
        <f>IF(+'15. Chosen Referenced Period'!B298=0," ",+'15. Chosen Referenced Period'!B298)</f>
        <v xml:space="preserve"> </v>
      </c>
      <c r="C296" s="442" t="str">
        <f>IF(+'15. Chosen Referenced Period'!C298=0," ",+'15. Chosen Referenced Period'!C298)</f>
        <v xml:space="preserve"> </v>
      </c>
      <c r="D296" s="478">
        <f>IF('15. Chosen Referenced Period'!$C$1015='15. Chosen Referenced Period'!$D$1021,'15. Chosen Referenced Period'!E298,IF('15. Chosen Referenced Period'!$C$1015='15. Chosen Referenced Period'!$D$1022,'15. Chosen Referenced Period'!H298,IF('15. Chosen Referenced Period'!$C$1015='15. Chosen Referenced Period'!$D$1023,'15. Chosen Referenced Period'!K298,0)))</f>
        <v>0</v>
      </c>
    </row>
    <row r="297" spans="1:4" x14ac:dyDescent="0.25">
      <c r="A297" s="309">
        <f t="shared" si="4"/>
        <v>288</v>
      </c>
      <c r="B297" s="312" t="str">
        <f>IF(+'15. Chosen Referenced Period'!B299=0," ",+'15. Chosen Referenced Period'!B299)</f>
        <v xml:space="preserve"> </v>
      </c>
      <c r="C297" s="442" t="str">
        <f>IF(+'15. Chosen Referenced Period'!C299=0," ",+'15. Chosen Referenced Period'!C299)</f>
        <v xml:space="preserve"> </v>
      </c>
      <c r="D297" s="478">
        <f>IF('15. Chosen Referenced Period'!$C$1015='15. Chosen Referenced Period'!$D$1021,'15. Chosen Referenced Period'!E299,IF('15. Chosen Referenced Period'!$C$1015='15. Chosen Referenced Period'!$D$1022,'15. Chosen Referenced Period'!H299,IF('15. Chosen Referenced Period'!$C$1015='15. Chosen Referenced Period'!$D$1023,'15. Chosen Referenced Period'!K299,0)))</f>
        <v>0</v>
      </c>
    </row>
    <row r="298" spans="1:4" x14ac:dyDescent="0.25">
      <c r="A298" s="309">
        <f t="shared" si="4"/>
        <v>289</v>
      </c>
      <c r="B298" s="312" t="str">
        <f>IF(+'15. Chosen Referenced Period'!B300=0," ",+'15. Chosen Referenced Period'!B300)</f>
        <v xml:space="preserve"> </v>
      </c>
      <c r="C298" s="442" t="str">
        <f>IF(+'15. Chosen Referenced Period'!C300=0," ",+'15. Chosen Referenced Period'!C300)</f>
        <v xml:space="preserve"> </v>
      </c>
      <c r="D298" s="478">
        <f>IF('15. Chosen Referenced Period'!$C$1015='15. Chosen Referenced Period'!$D$1021,'15. Chosen Referenced Period'!E300,IF('15. Chosen Referenced Period'!$C$1015='15. Chosen Referenced Period'!$D$1022,'15. Chosen Referenced Period'!H300,IF('15. Chosen Referenced Period'!$C$1015='15. Chosen Referenced Period'!$D$1023,'15. Chosen Referenced Period'!K300,0)))</f>
        <v>0</v>
      </c>
    </row>
    <row r="299" spans="1:4" x14ac:dyDescent="0.25">
      <c r="A299" s="309">
        <f t="shared" si="4"/>
        <v>290</v>
      </c>
      <c r="B299" s="312" t="str">
        <f>IF(+'15. Chosen Referenced Period'!B301=0," ",+'15. Chosen Referenced Period'!B301)</f>
        <v xml:space="preserve"> </v>
      </c>
      <c r="C299" s="442" t="str">
        <f>IF(+'15. Chosen Referenced Period'!C301=0," ",+'15. Chosen Referenced Period'!C301)</f>
        <v xml:space="preserve"> </v>
      </c>
      <c r="D299" s="478">
        <f>IF('15. Chosen Referenced Period'!$C$1015='15. Chosen Referenced Period'!$D$1021,'15. Chosen Referenced Period'!E301,IF('15. Chosen Referenced Period'!$C$1015='15. Chosen Referenced Period'!$D$1022,'15. Chosen Referenced Period'!H301,IF('15. Chosen Referenced Period'!$C$1015='15. Chosen Referenced Period'!$D$1023,'15. Chosen Referenced Period'!K301,0)))</f>
        <v>0</v>
      </c>
    </row>
    <row r="300" spans="1:4" x14ac:dyDescent="0.25">
      <c r="A300" s="309">
        <f t="shared" si="4"/>
        <v>291</v>
      </c>
      <c r="B300" s="312" t="str">
        <f>IF(+'15. Chosen Referenced Period'!B302=0," ",+'15. Chosen Referenced Period'!B302)</f>
        <v xml:space="preserve"> </v>
      </c>
      <c r="C300" s="442" t="str">
        <f>IF(+'15. Chosen Referenced Period'!C302=0," ",+'15. Chosen Referenced Period'!C302)</f>
        <v xml:space="preserve"> </v>
      </c>
      <c r="D300" s="478">
        <f>IF('15. Chosen Referenced Period'!$C$1015='15. Chosen Referenced Period'!$D$1021,'15. Chosen Referenced Period'!E302,IF('15. Chosen Referenced Period'!$C$1015='15. Chosen Referenced Period'!$D$1022,'15. Chosen Referenced Period'!H302,IF('15. Chosen Referenced Period'!$C$1015='15. Chosen Referenced Period'!$D$1023,'15. Chosen Referenced Period'!K302,0)))</f>
        <v>0</v>
      </c>
    </row>
    <row r="301" spans="1:4" x14ac:dyDescent="0.25">
      <c r="A301" s="309">
        <f t="shared" si="4"/>
        <v>292</v>
      </c>
      <c r="B301" s="312" t="str">
        <f>IF(+'15. Chosen Referenced Period'!B303=0," ",+'15. Chosen Referenced Period'!B303)</f>
        <v xml:space="preserve"> </v>
      </c>
      <c r="C301" s="442" t="str">
        <f>IF(+'15. Chosen Referenced Period'!C303=0," ",+'15. Chosen Referenced Period'!C303)</f>
        <v xml:space="preserve"> </v>
      </c>
      <c r="D301" s="478">
        <f>IF('15. Chosen Referenced Period'!$C$1015='15. Chosen Referenced Period'!$D$1021,'15. Chosen Referenced Period'!E303,IF('15. Chosen Referenced Period'!$C$1015='15. Chosen Referenced Period'!$D$1022,'15. Chosen Referenced Period'!H303,IF('15. Chosen Referenced Period'!$C$1015='15. Chosen Referenced Period'!$D$1023,'15. Chosen Referenced Period'!K303,0)))</f>
        <v>0</v>
      </c>
    </row>
    <row r="302" spans="1:4" x14ac:dyDescent="0.25">
      <c r="A302" s="309">
        <f t="shared" si="4"/>
        <v>293</v>
      </c>
      <c r="B302" s="312" t="str">
        <f>IF(+'15. Chosen Referenced Period'!B304=0," ",+'15. Chosen Referenced Period'!B304)</f>
        <v xml:space="preserve"> </v>
      </c>
      <c r="C302" s="442" t="str">
        <f>IF(+'15. Chosen Referenced Period'!C304=0," ",+'15. Chosen Referenced Period'!C304)</f>
        <v xml:space="preserve"> </v>
      </c>
      <c r="D302" s="478">
        <f>IF('15. Chosen Referenced Period'!$C$1015='15. Chosen Referenced Period'!$D$1021,'15. Chosen Referenced Period'!E304,IF('15. Chosen Referenced Period'!$C$1015='15. Chosen Referenced Period'!$D$1022,'15. Chosen Referenced Period'!H304,IF('15. Chosen Referenced Period'!$C$1015='15. Chosen Referenced Period'!$D$1023,'15. Chosen Referenced Period'!K304,0)))</f>
        <v>0</v>
      </c>
    </row>
    <row r="303" spans="1:4" x14ac:dyDescent="0.25">
      <c r="A303" s="309">
        <f t="shared" si="4"/>
        <v>294</v>
      </c>
      <c r="B303" s="312" t="str">
        <f>IF(+'15. Chosen Referenced Period'!B305=0," ",+'15. Chosen Referenced Period'!B305)</f>
        <v xml:space="preserve"> </v>
      </c>
      <c r="C303" s="442" t="str">
        <f>IF(+'15. Chosen Referenced Period'!C305=0," ",+'15. Chosen Referenced Period'!C305)</f>
        <v xml:space="preserve"> </v>
      </c>
      <c r="D303" s="478">
        <f>IF('15. Chosen Referenced Period'!$C$1015='15. Chosen Referenced Period'!$D$1021,'15. Chosen Referenced Period'!E305,IF('15. Chosen Referenced Period'!$C$1015='15. Chosen Referenced Period'!$D$1022,'15. Chosen Referenced Period'!H305,IF('15. Chosen Referenced Period'!$C$1015='15. Chosen Referenced Period'!$D$1023,'15. Chosen Referenced Period'!K305,0)))</f>
        <v>0</v>
      </c>
    </row>
    <row r="304" spans="1:4" x14ac:dyDescent="0.25">
      <c r="A304" s="309">
        <f t="shared" si="4"/>
        <v>295</v>
      </c>
      <c r="B304" s="312" t="str">
        <f>IF(+'15. Chosen Referenced Period'!B306=0," ",+'15. Chosen Referenced Period'!B306)</f>
        <v xml:space="preserve"> </v>
      </c>
      <c r="C304" s="442" t="str">
        <f>IF(+'15. Chosen Referenced Period'!C306=0," ",+'15. Chosen Referenced Period'!C306)</f>
        <v xml:space="preserve"> </v>
      </c>
      <c r="D304" s="478">
        <f>IF('15. Chosen Referenced Period'!$C$1015='15. Chosen Referenced Period'!$D$1021,'15. Chosen Referenced Period'!E306,IF('15. Chosen Referenced Period'!$C$1015='15. Chosen Referenced Period'!$D$1022,'15. Chosen Referenced Period'!H306,IF('15. Chosen Referenced Period'!$C$1015='15. Chosen Referenced Period'!$D$1023,'15. Chosen Referenced Period'!K306,0)))</f>
        <v>0</v>
      </c>
    </row>
    <row r="305" spans="1:4" x14ac:dyDescent="0.25">
      <c r="A305" s="309">
        <f t="shared" si="4"/>
        <v>296</v>
      </c>
      <c r="B305" s="312" t="str">
        <f>IF(+'15. Chosen Referenced Period'!B307=0," ",+'15. Chosen Referenced Period'!B307)</f>
        <v xml:space="preserve"> </v>
      </c>
      <c r="C305" s="442" t="str">
        <f>IF(+'15. Chosen Referenced Period'!C307=0," ",+'15. Chosen Referenced Period'!C307)</f>
        <v xml:space="preserve"> </v>
      </c>
      <c r="D305" s="478">
        <f>IF('15. Chosen Referenced Period'!$C$1015='15. Chosen Referenced Period'!$D$1021,'15. Chosen Referenced Period'!E307,IF('15. Chosen Referenced Period'!$C$1015='15. Chosen Referenced Period'!$D$1022,'15. Chosen Referenced Period'!H307,IF('15. Chosen Referenced Period'!$C$1015='15. Chosen Referenced Period'!$D$1023,'15. Chosen Referenced Period'!K307,0)))</f>
        <v>0</v>
      </c>
    </row>
    <row r="306" spans="1:4" x14ac:dyDescent="0.25">
      <c r="A306" s="309">
        <f t="shared" si="4"/>
        <v>297</v>
      </c>
      <c r="B306" s="312" t="str">
        <f>IF(+'15. Chosen Referenced Period'!B308=0," ",+'15. Chosen Referenced Period'!B308)</f>
        <v xml:space="preserve"> </v>
      </c>
      <c r="C306" s="442" t="str">
        <f>IF(+'15. Chosen Referenced Period'!C308=0," ",+'15. Chosen Referenced Period'!C308)</f>
        <v xml:space="preserve"> </v>
      </c>
      <c r="D306" s="478">
        <f>IF('15. Chosen Referenced Period'!$C$1015='15. Chosen Referenced Period'!$D$1021,'15. Chosen Referenced Period'!E308,IF('15. Chosen Referenced Period'!$C$1015='15. Chosen Referenced Period'!$D$1022,'15. Chosen Referenced Period'!H308,IF('15. Chosen Referenced Period'!$C$1015='15. Chosen Referenced Period'!$D$1023,'15. Chosen Referenced Period'!K308,0)))</f>
        <v>0</v>
      </c>
    </row>
    <row r="307" spans="1:4" x14ac:dyDescent="0.25">
      <c r="A307" s="309">
        <f t="shared" si="4"/>
        <v>298</v>
      </c>
      <c r="B307" s="312" t="str">
        <f>IF(+'15. Chosen Referenced Period'!B309=0," ",+'15. Chosen Referenced Period'!B309)</f>
        <v xml:space="preserve"> </v>
      </c>
      <c r="C307" s="442" t="str">
        <f>IF(+'15. Chosen Referenced Period'!C309=0," ",+'15. Chosen Referenced Period'!C309)</f>
        <v xml:space="preserve"> </v>
      </c>
      <c r="D307" s="478">
        <f>IF('15. Chosen Referenced Period'!$C$1015='15. Chosen Referenced Period'!$D$1021,'15. Chosen Referenced Period'!E309,IF('15. Chosen Referenced Period'!$C$1015='15. Chosen Referenced Period'!$D$1022,'15. Chosen Referenced Period'!H309,IF('15. Chosen Referenced Period'!$C$1015='15. Chosen Referenced Period'!$D$1023,'15. Chosen Referenced Period'!K309,0)))</f>
        <v>0</v>
      </c>
    </row>
    <row r="308" spans="1:4" x14ac:dyDescent="0.25">
      <c r="A308" s="309">
        <f t="shared" si="4"/>
        <v>299</v>
      </c>
      <c r="B308" s="312" t="str">
        <f>IF(+'15. Chosen Referenced Period'!B310=0," ",+'15. Chosen Referenced Period'!B310)</f>
        <v xml:space="preserve"> </v>
      </c>
      <c r="C308" s="442" t="str">
        <f>IF(+'15. Chosen Referenced Period'!C310=0," ",+'15. Chosen Referenced Period'!C310)</f>
        <v xml:space="preserve"> </v>
      </c>
      <c r="D308" s="478">
        <f>IF('15. Chosen Referenced Period'!$C$1015='15. Chosen Referenced Period'!$D$1021,'15. Chosen Referenced Period'!E310,IF('15. Chosen Referenced Period'!$C$1015='15. Chosen Referenced Period'!$D$1022,'15. Chosen Referenced Period'!H310,IF('15. Chosen Referenced Period'!$C$1015='15. Chosen Referenced Period'!$D$1023,'15. Chosen Referenced Period'!K310,0)))</f>
        <v>0</v>
      </c>
    </row>
    <row r="309" spans="1:4" x14ac:dyDescent="0.25">
      <c r="A309" s="309">
        <f t="shared" si="4"/>
        <v>300</v>
      </c>
      <c r="B309" s="312" t="str">
        <f>IF(+'15. Chosen Referenced Period'!B311=0," ",+'15. Chosen Referenced Period'!B311)</f>
        <v xml:space="preserve"> </v>
      </c>
      <c r="C309" s="442" t="str">
        <f>IF(+'15. Chosen Referenced Period'!C311=0," ",+'15. Chosen Referenced Period'!C311)</f>
        <v xml:space="preserve"> </v>
      </c>
      <c r="D309" s="478">
        <f>IF('15. Chosen Referenced Period'!$C$1015='15. Chosen Referenced Period'!$D$1021,'15. Chosen Referenced Period'!E311,IF('15. Chosen Referenced Period'!$C$1015='15. Chosen Referenced Period'!$D$1022,'15. Chosen Referenced Period'!H311,IF('15. Chosen Referenced Period'!$C$1015='15. Chosen Referenced Period'!$D$1023,'15. Chosen Referenced Period'!K311,0)))</f>
        <v>0</v>
      </c>
    </row>
    <row r="310" spans="1:4" x14ac:dyDescent="0.25">
      <c r="A310" s="309">
        <f t="shared" si="4"/>
        <v>301</v>
      </c>
      <c r="B310" s="312" t="str">
        <f>IF(+'15. Chosen Referenced Period'!B312=0," ",+'15. Chosen Referenced Period'!B312)</f>
        <v xml:space="preserve"> </v>
      </c>
      <c r="C310" s="442" t="str">
        <f>IF(+'15. Chosen Referenced Period'!C312=0," ",+'15. Chosen Referenced Period'!C312)</f>
        <v xml:space="preserve"> </v>
      </c>
      <c r="D310" s="478">
        <f>IF('15. Chosen Referenced Period'!$C$1015='15. Chosen Referenced Period'!$D$1021,'15. Chosen Referenced Period'!E312,IF('15. Chosen Referenced Period'!$C$1015='15. Chosen Referenced Period'!$D$1022,'15. Chosen Referenced Period'!H312,IF('15. Chosen Referenced Period'!$C$1015='15. Chosen Referenced Period'!$D$1023,'15. Chosen Referenced Period'!K312,0)))</f>
        <v>0</v>
      </c>
    </row>
    <row r="311" spans="1:4" x14ac:dyDescent="0.25">
      <c r="A311" s="309">
        <f t="shared" si="4"/>
        <v>302</v>
      </c>
      <c r="B311" s="312" t="str">
        <f>IF(+'15. Chosen Referenced Period'!B313=0," ",+'15. Chosen Referenced Period'!B313)</f>
        <v xml:space="preserve"> </v>
      </c>
      <c r="C311" s="442" t="str">
        <f>IF(+'15. Chosen Referenced Period'!C313=0," ",+'15. Chosen Referenced Period'!C313)</f>
        <v xml:space="preserve"> </v>
      </c>
      <c r="D311" s="478">
        <f>IF('15. Chosen Referenced Period'!$C$1015='15. Chosen Referenced Period'!$D$1021,'15. Chosen Referenced Period'!E313,IF('15. Chosen Referenced Period'!$C$1015='15. Chosen Referenced Period'!$D$1022,'15. Chosen Referenced Period'!H313,IF('15. Chosen Referenced Period'!$C$1015='15. Chosen Referenced Period'!$D$1023,'15. Chosen Referenced Period'!K313,0)))</f>
        <v>0</v>
      </c>
    </row>
    <row r="312" spans="1:4" x14ac:dyDescent="0.25">
      <c r="A312" s="309">
        <f t="shared" si="4"/>
        <v>303</v>
      </c>
      <c r="B312" s="312" t="str">
        <f>IF(+'15. Chosen Referenced Period'!B314=0," ",+'15. Chosen Referenced Period'!B314)</f>
        <v xml:space="preserve"> </v>
      </c>
      <c r="C312" s="442" t="str">
        <f>IF(+'15. Chosen Referenced Period'!C314=0," ",+'15. Chosen Referenced Period'!C314)</f>
        <v xml:space="preserve"> </v>
      </c>
      <c r="D312" s="478">
        <f>IF('15. Chosen Referenced Period'!$C$1015='15. Chosen Referenced Period'!$D$1021,'15. Chosen Referenced Period'!E314,IF('15. Chosen Referenced Period'!$C$1015='15. Chosen Referenced Period'!$D$1022,'15. Chosen Referenced Period'!H314,IF('15. Chosen Referenced Period'!$C$1015='15. Chosen Referenced Period'!$D$1023,'15. Chosen Referenced Period'!K314,0)))</f>
        <v>0</v>
      </c>
    </row>
    <row r="313" spans="1:4" x14ac:dyDescent="0.25">
      <c r="A313" s="309">
        <f t="shared" si="4"/>
        <v>304</v>
      </c>
      <c r="B313" s="312" t="str">
        <f>IF(+'15. Chosen Referenced Period'!B315=0," ",+'15. Chosen Referenced Period'!B315)</f>
        <v xml:space="preserve"> </v>
      </c>
      <c r="C313" s="442" t="str">
        <f>IF(+'15. Chosen Referenced Period'!C315=0," ",+'15. Chosen Referenced Period'!C315)</f>
        <v xml:space="preserve"> </v>
      </c>
      <c r="D313" s="478">
        <f>IF('15. Chosen Referenced Period'!$C$1015='15. Chosen Referenced Period'!$D$1021,'15. Chosen Referenced Period'!E315,IF('15. Chosen Referenced Period'!$C$1015='15. Chosen Referenced Period'!$D$1022,'15. Chosen Referenced Period'!H315,IF('15. Chosen Referenced Period'!$C$1015='15. Chosen Referenced Period'!$D$1023,'15. Chosen Referenced Period'!K315,0)))</f>
        <v>0</v>
      </c>
    </row>
    <row r="314" spans="1:4" x14ac:dyDescent="0.25">
      <c r="A314" s="309">
        <f t="shared" si="4"/>
        <v>305</v>
      </c>
      <c r="B314" s="312" t="str">
        <f>IF(+'15. Chosen Referenced Period'!B316=0," ",+'15. Chosen Referenced Period'!B316)</f>
        <v xml:space="preserve"> </v>
      </c>
      <c r="C314" s="442" t="str">
        <f>IF(+'15. Chosen Referenced Period'!C316=0," ",+'15. Chosen Referenced Period'!C316)</f>
        <v xml:space="preserve"> </v>
      </c>
      <c r="D314" s="478">
        <f>IF('15. Chosen Referenced Period'!$C$1015='15. Chosen Referenced Period'!$D$1021,'15. Chosen Referenced Period'!E316,IF('15. Chosen Referenced Period'!$C$1015='15. Chosen Referenced Period'!$D$1022,'15. Chosen Referenced Period'!H316,IF('15. Chosen Referenced Period'!$C$1015='15. Chosen Referenced Period'!$D$1023,'15. Chosen Referenced Period'!K316,0)))</f>
        <v>0</v>
      </c>
    </row>
    <row r="315" spans="1:4" x14ac:dyDescent="0.25">
      <c r="A315" s="309">
        <f t="shared" si="4"/>
        <v>306</v>
      </c>
      <c r="B315" s="312" t="str">
        <f>IF(+'15. Chosen Referenced Period'!B317=0," ",+'15. Chosen Referenced Period'!B317)</f>
        <v xml:space="preserve"> </v>
      </c>
      <c r="C315" s="442" t="str">
        <f>IF(+'15. Chosen Referenced Period'!C317=0," ",+'15. Chosen Referenced Period'!C317)</f>
        <v xml:space="preserve"> </v>
      </c>
      <c r="D315" s="478">
        <f>IF('15. Chosen Referenced Period'!$C$1015='15. Chosen Referenced Period'!$D$1021,'15. Chosen Referenced Period'!E317,IF('15. Chosen Referenced Period'!$C$1015='15. Chosen Referenced Period'!$D$1022,'15. Chosen Referenced Period'!H317,IF('15. Chosen Referenced Period'!$C$1015='15. Chosen Referenced Period'!$D$1023,'15. Chosen Referenced Period'!K317,0)))</f>
        <v>0</v>
      </c>
    </row>
    <row r="316" spans="1:4" x14ac:dyDescent="0.25">
      <c r="A316" s="309">
        <f t="shared" si="4"/>
        <v>307</v>
      </c>
      <c r="B316" s="312" t="str">
        <f>IF(+'15. Chosen Referenced Period'!B318=0," ",+'15. Chosen Referenced Period'!B318)</f>
        <v xml:space="preserve"> </v>
      </c>
      <c r="C316" s="442" t="str">
        <f>IF(+'15. Chosen Referenced Period'!C318=0," ",+'15. Chosen Referenced Period'!C318)</f>
        <v xml:space="preserve"> </v>
      </c>
      <c r="D316" s="478">
        <f>IF('15. Chosen Referenced Period'!$C$1015='15. Chosen Referenced Period'!$D$1021,'15. Chosen Referenced Period'!E318,IF('15. Chosen Referenced Period'!$C$1015='15. Chosen Referenced Period'!$D$1022,'15. Chosen Referenced Period'!H318,IF('15. Chosen Referenced Period'!$C$1015='15. Chosen Referenced Period'!$D$1023,'15. Chosen Referenced Period'!K318,0)))</f>
        <v>0</v>
      </c>
    </row>
    <row r="317" spans="1:4" x14ac:dyDescent="0.25">
      <c r="A317" s="309">
        <f t="shared" si="4"/>
        <v>308</v>
      </c>
      <c r="B317" s="312" t="str">
        <f>IF(+'15. Chosen Referenced Period'!B319=0," ",+'15. Chosen Referenced Period'!B319)</f>
        <v xml:space="preserve"> </v>
      </c>
      <c r="C317" s="442" t="str">
        <f>IF(+'15. Chosen Referenced Period'!C319=0," ",+'15. Chosen Referenced Period'!C319)</f>
        <v xml:space="preserve"> </v>
      </c>
      <c r="D317" s="478">
        <f>IF('15. Chosen Referenced Period'!$C$1015='15. Chosen Referenced Period'!$D$1021,'15. Chosen Referenced Period'!E319,IF('15. Chosen Referenced Period'!$C$1015='15. Chosen Referenced Period'!$D$1022,'15. Chosen Referenced Period'!H319,IF('15. Chosen Referenced Period'!$C$1015='15. Chosen Referenced Period'!$D$1023,'15. Chosen Referenced Period'!K319,0)))</f>
        <v>0</v>
      </c>
    </row>
    <row r="318" spans="1:4" x14ac:dyDescent="0.25">
      <c r="A318" s="309">
        <f t="shared" si="4"/>
        <v>309</v>
      </c>
      <c r="B318" s="312" t="str">
        <f>IF(+'15. Chosen Referenced Period'!B320=0," ",+'15. Chosen Referenced Period'!B320)</f>
        <v xml:space="preserve"> </v>
      </c>
      <c r="C318" s="442" t="str">
        <f>IF(+'15. Chosen Referenced Period'!C320=0," ",+'15. Chosen Referenced Period'!C320)</f>
        <v xml:space="preserve"> </v>
      </c>
      <c r="D318" s="478">
        <f>IF('15. Chosen Referenced Period'!$C$1015='15. Chosen Referenced Period'!$D$1021,'15. Chosen Referenced Period'!E320,IF('15. Chosen Referenced Period'!$C$1015='15. Chosen Referenced Period'!$D$1022,'15. Chosen Referenced Period'!H320,IF('15. Chosen Referenced Period'!$C$1015='15. Chosen Referenced Period'!$D$1023,'15. Chosen Referenced Period'!K320,0)))</f>
        <v>0</v>
      </c>
    </row>
    <row r="319" spans="1:4" x14ac:dyDescent="0.25">
      <c r="A319" s="309">
        <f t="shared" si="4"/>
        <v>310</v>
      </c>
      <c r="B319" s="312" t="str">
        <f>IF(+'15. Chosen Referenced Period'!B321=0," ",+'15. Chosen Referenced Period'!B321)</f>
        <v xml:space="preserve"> </v>
      </c>
      <c r="C319" s="442" t="str">
        <f>IF(+'15. Chosen Referenced Period'!C321=0," ",+'15. Chosen Referenced Period'!C321)</f>
        <v xml:space="preserve"> </v>
      </c>
      <c r="D319" s="478">
        <f>IF('15. Chosen Referenced Period'!$C$1015='15. Chosen Referenced Period'!$D$1021,'15. Chosen Referenced Period'!E321,IF('15. Chosen Referenced Period'!$C$1015='15. Chosen Referenced Period'!$D$1022,'15. Chosen Referenced Period'!H321,IF('15. Chosen Referenced Period'!$C$1015='15. Chosen Referenced Period'!$D$1023,'15. Chosen Referenced Period'!K321,0)))</f>
        <v>0</v>
      </c>
    </row>
    <row r="320" spans="1:4" x14ac:dyDescent="0.25">
      <c r="A320" s="309">
        <f t="shared" si="4"/>
        <v>311</v>
      </c>
      <c r="B320" s="312" t="str">
        <f>IF(+'15. Chosen Referenced Period'!B322=0," ",+'15. Chosen Referenced Period'!B322)</f>
        <v xml:space="preserve"> </v>
      </c>
      <c r="C320" s="442" t="str">
        <f>IF(+'15. Chosen Referenced Period'!C322=0," ",+'15. Chosen Referenced Period'!C322)</f>
        <v xml:space="preserve"> </v>
      </c>
      <c r="D320" s="478">
        <f>IF('15. Chosen Referenced Period'!$C$1015='15. Chosen Referenced Period'!$D$1021,'15. Chosen Referenced Period'!E322,IF('15. Chosen Referenced Period'!$C$1015='15. Chosen Referenced Period'!$D$1022,'15. Chosen Referenced Period'!H322,IF('15. Chosen Referenced Period'!$C$1015='15. Chosen Referenced Period'!$D$1023,'15. Chosen Referenced Period'!K322,0)))</f>
        <v>0</v>
      </c>
    </row>
    <row r="321" spans="1:4" x14ac:dyDescent="0.25">
      <c r="A321" s="309">
        <f t="shared" si="4"/>
        <v>312</v>
      </c>
      <c r="B321" s="312" t="str">
        <f>IF(+'15. Chosen Referenced Period'!B323=0," ",+'15. Chosen Referenced Period'!B323)</f>
        <v xml:space="preserve"> </v>
      </c>
      <c r="C321" s="442" t="str">
        <f>IF(+'15. Chosen Referenced Period'!C323=0," ",+'15. Chosen Referenced Period'!C323)</f>
        <v xml:space="preserve"> </v>
      </c>
      <c r="D321" s="478">
        <f>IF('15. Chosen Referenced Period'!$C$1015='15. Chosen Referenced Period'!$D$1021,'15. Chosen Referenced Period'!E323,IF('15. Chosen Referenced Period'!$C$1015='15. Chosen Referenced Period'!$D$1022,'15. Chosen Referenced Period'!H323,IF('15. Chosen Referenced Period'!$C$1015='15. Chosen Referenced Period'!$D$1023,'15. Chosen Referenced Period'!K323,0)))</f>
        <v>0</v>
      </c>
    </row>
    <row r="322" spans="1:4" x14ac:dyDescent="0.25">
      <c r="A322" s="309">
        <f t="shared" si="4"/>
        <v>313</v>
      </c>
      <c r="B322" s="312" t="str">
        <f>IF(+'15. Chosen Referenced Period'!B324=0," ",+'15. Chosen Referenced Period'!B324)</f>
        <v xml:space="preserve"> </v>
      </c>
      <c r="C322" s="442" t="str">
        <f>IF(+'15. Chosen Referenced Period'!C324=0," ",+'15. Chosen Referenced Period'!C324)</f>
        <v xml:space="preserve"> </v>
      </c>
      <c r="D322" s="478">
        <f>IF('15. Chosen Referenced Period'!$C$1015='15. Chosen Referenced Period'!$D$1021,'15. Chosen Referenced Period'!E324,IF('15. Chosen Referenced Period'!$C$1015='15. Chosen Referenced Period'!$D$1022,'15. Chosen Referenced Period'!H324,IF('15. Chosen Referenced Period'!$C$1015='15. Chosen Referenced Period'!$D$1023,'15. Chosen Referenced Period'!K324,0)))</f>
        <v>0</v>
      </c>
    </row>
    <row r="323" spans="1:4" x14ac:dyDescent="0.25">
      <c r="A323" s="309">
        <f t="shared" si="4"/>
        <v>314</v>
      </c>
      <c r="B323" s="312" t="str">
        <f>IF(+'15. Chosen Referenced Period'!B325=0," ",+'15. Chosen Referenced Period'!B325)</f>
        <v xml:space="preserve"> </v>
      </c>
      <c r="C323" s="442" t="str">
        <f>IF(+'15. Chosen Referenced Period'!C325=0," ",+'15. Chosen Referenced Period'!C325)</f>
        <v xml:space="preserve"> </v>
      </c>
      <c r="D323" s="478">
        <f>IF('15. Chosen Referenced Period'!$C$1015='15. Chosen Referenced Period'!$D$1021,'15. Chosen Referenced Period'!E325,IF('15. Chosen Referenced Period'!$C$1015='15. Chosen Referenced Period'!$D$1022,'15. Chosen Referenced Period'!H325,IF('15. Chosen Referenced Period'!$C$1015='15. Chosen Referenced Period'!$D$1023,'15. Chosen Referenced Period'!K325,0)))</f>
        <v>0</v>
      </c>
    </row>
    <row r="324" spans="1:4" x14ac:dyDescent="0.25">
      <c r="A324" s="309">
        <f t="shared" si="4"/>
        <v>315</v>
      </c>
      <c r="B324" s="312" t="str">
        <f>IF(+'15. Chosen Referenced Period'!B326=0," ",+'15. Chosen Referenced Period'!B326)</f>
        <v xml:space="preserve"> </v>
      </c>
      <c r="C324" s="442" t="str">
        <f>IF(+'15. Chosen Referenced Period'!C326=0," ",+'15. Chosen Referenced Period'!C326)</f>
        <v xml:space="preserve"> </v>
      </c>
      <c r="D324" s="478">
        <f>IF('15. Chosen Referenced Period'!$C$1015='15. Chosen Referenced Period'!$D$1021,'15. Chosen Referenced Period'!E326,IF('15. Chosen Referenced Period'!$C$1015='15. Chosen Referenced Period'!$D$1022,'15. Chosen Referenced Period'!H326,IF('15. Chosen Referenced Period'!$C$1015='15. Chosen Referenced Period'!$D$1023,'15. Chosen Referenced Period'!K326,0)))</f>
        <v>0</v>
      </c>
    </row>
    <row r="325" spans="1:4" x14ac:dyDescent="0.25">
      <c r="A325" s="309">
        <f t="shared" si="4"/>
        <v>316</v>
      </c>
      <c r="B325" s="312" t="str">
        <f>IF(+'15. Chosen Referenced Period'!B327=0," ",+'15. Chosen Referenced Period'!B327)</f>
        <v xml:space="preserve"> </v>
      </c>
      <c r="C325" s="442" t="str">
        <f>IF(+'15. Chosen Referenced Period'!C327=0," ",+'15. Chosen Referenced Period'!C327)</f>
        <v xml:space="preserve"> </v>
      </c>
      <c r="D325" s="478">
        <f>IF('15. Chosen Referenced Period'!$C$1015='15. Chosen Referenced Period'!$D$1021,'15. Chosen Referenced Period'!E327,IF('15. Chosen Referenced Period'!$C$1015='15. Chosen Referenced Period'!$D$1022,'15. Chosen Referenced Period'!H327,IF('15. Chosen Referenced Period'!$C$1015='15. Chosen Referenced Period'!$D$1023,'15. Chosen Referenced Period'!K327,0)))</f>
        <v>0</v>
      </c>
    </row>
    <row r="326" spans="1:4" x14ac:dyDescent="0.25">
      <c r="A326" s="309">
        <f t="shared" si="4"/>
        <v>317</v>
      </c>
      <c r="B326" s="312" t="str">
        <f>IF(+'15. Chosen Referenced Period'!B328=0," ",+'15. Chosen Referenced Period'!B328)</f>
        <v xml:space="preserve"> </v>
      </c>
      <c r="C326" s="442" t="str">
        <f>IF(+'15. Chosen Referenced Period'!C328=0," ",+'15. Chosen Referenced Period'!C328)</f>
        <v xml:space="preserve"> </v>
      </c>
      <c r="D326" s="478">
        <f>IF('15. Chosen Referenced Period'!$C$1015='15. Chosen Referenced Period'!$D$1021,'15. Chosen Referenced Period'!E328,IF('15. Chosen Referenced Period'!$C$1015='15. Chosen Referenced Period'!$D$1022,'15. Chosen Referenced Period'!H328,IF('15. Chosen Referenced Period'!$C$1015='15. Chosen Referenced Period'!$D$1023,'15. Chosen Referenced Period'!K328,0)))</f>
        <v>0</v>
      </c>
    </row>
    <row r="327" spans="1:4" x14ac:dyDescent="0.25">
      <c r="A327" s="309">
        <f t="shared" si="4"/>
        <v>318</v>
      </c>
      <c r="B327" s="312" t="str">
        <f>IF(+'15. Chosen Referenced Period'!B329=0," ",+'15. Chosen Referenced Period'!B329)</f>
        <v xml:space="preserve"> </v>
      </c>
      <c r="C327" s="442" t="str">
        <f>IF(+'15. Chosen Referenced Period'!C329=0," ",+'15. Chosen Referenced Period'!C329)</f>
        <v xml:space="preserve"> </v>
      </c>
      <c r="D327" s="478">
        <f>IF('15. Chosen Referenced Period'!$C$1015='15. Chosen Referenced Period'!$D$1021,'15. Chosen Referenced Period'!E329,IF('15. Chosen Referenced Period'!$C$1015='15. Chosen Referenced Period'!$D$1022,'15. Chosen Referenced Period'!H329,IF('15. Chosen Referenced Period'!$C$1015='15. Chosen Referenced Period'!$D$1023,'15. Chosen Referenced Period'!K329,0)))</f>
        <v>0</v>
      </c>
    </row>
    <row r="328" spans="1:4" x14ac:dyDescent="0.25">
      <c r="A328" s="309">
        <f t="shared" si="4"/>
        <v>319</v>
      </c>
      <c r="B328" s="312" t="str">
        <f>IF(+'15. Chosen Referenced Period'!B330=0," ",+'15. Chosen Referenced Period'!B330)</f>
        <v xml:space="preserve"> </v>
      </c>
      <c r="C328" s="442" t="str">
        <f>IF(+'15. Chosen Referenced Period'!C330=0," ",+'15. Chosen Referenced Period'!C330)</f>
        <v xml:space="preserve"> </v>
      </c>
      <c r="D328" s="478">
        <f>IF('15. Chosen Referenced Period'!$C$1015='15. Chosen Referenced Period'!$D$1021,'15. Chosen Referenced Period'!E330,IF('15. Chosen Referenced Period'!$C$1015='15. Chosen Referenced Period'!$D$1022,'15. Chosen Referenced Period'!H330,IF('15. Chosen Referenced Period'!$C$1015='15. Chosen Referenced Period'!$D$1023,'15. Chosen Referenced Period'!K330,0)))</f>
        <v>0</v>
      </c>
    </row>
    <row r="329" spans="1:4" x14ac:dyDescent="0.25">
      <c r="A329" s="309">
        <f t="shared" si="4"/>
        <v>320</v>
      </c>
      <c r="B329" s="312" t="str">
        <f>IF(+'15. Chosen Referenced Period'!B331=0," ",+'15. Chosen Referenced Period'!B331)</f>
        <v xml:space="preserve"> </v>
      </c>
      <c r="C329" s="442" t="str">
        <f>IF(+'15. Chosen Referenced Period'!C331=0," ",+'15. Chosen Referenced Period'!C331)</f>
        <v xml:space="preserve"> </v>
      </c>
      <c r="D329" s="478">
        <f>IF('15. Chosen Referenced Period'!$C$1015='15. Chosen Referenced Period'!$D$1021,'15. Chosen Referenced Period'!E331,IF('15. Chosen Referenced Period'!$C$1015='15. Chosen Referenced Period'!$D$1022,'15. Chosen Referenced Period'!H331,IF('15. Chosen Referenced Period'!$C$1015='15. Chosen Referenced Period'!$D$1023,'15. Chosen Referenced Period'!K331,0)))</f>
        <v>0</v>
      </c>
    </row>
    <row r="330" spans="1:4" x14ac:dyDescent="0.25">
      <c r="A330" s="309">
        <f t="shared" si="4"/>
        <v>321</v>
      </c>
      <c r="B330" s="312" t="str">
        <f>IF(+'15. Chosen Referenced Period'!B332=0," ",+'15. Chosen Referenced Period'!B332)</f>
        <v xml:space="preserve"> </v>
      </c>
      <c r="C330" s="442" t="str">
        <f>IF(+'15. Chosen Referenced Period'!C332=0," ",+'15. Chosen Referenced Period'!C332)</f>
        <v xml:space="preserve"> </v>
      </c>
      <c r="D330" s="478">
        <f>IF('15. Chosen Referenced Period'!$C$1015='15. Chosen Referenced Period'!$D$1021,'15. Chosen Referenced Period'!E332,IF('15. Chosen Referenced Period'!$C$1015='15. Chosen Referenced Period'!$D$1022,'15. Chosen Referenced Period'!H332,IF('15. Chosen Referenced Period'!$C$1015='15. Chosen Referenced Period'!$D$1023,'15. Chosen Referenced Period'!K332,0)))</f>
        <v>0</v>
      </c>
    </row>
    <row r="331" spans="1:4" x14ac:dyDescent="0.25">
      <c r="A331" s="309">
        <f t="shared" si="4"/>
        <v>322</v>
      </c>
      <c r="B331" s="312" t="str">
        <f>IF(+'15. Chosen Referenced Period'!B333=0," ",+'15. Chosen Referenced Period'!B333)</f>
        <v xml:space="preserve"> </v>
      </c>
      <c r="C331" s="442" t="str">
        <f>IF(+'15. Chosen Referenced Period'!C333=0," ",+'15. Chosen Referenced Period'!C333)</f>
        <v xml:space="preserve"> </v>
      </c>
      <c r="D331" s="478">
        <f>IF('15. Chosen Referenced Period'!$C$1015='15. Chosen Referenced Period'!$D$1021,'15. Chosen Referenced Period'!E333,IF('15. Chosen Referenced Period'!$C$1015='15. Chosen Referenced Period'!$D$1022,'15. Chosen Referenced Period'!H333,IF('15. Chosen Referenced Period'!$C$1015='15. Chosen Referenced Period'!$D$1023,'15. Chosen Referenced Period'!K333,0)))</f>
        <v>0</v>
      </c>
    </row>
    <row r="332" spans="1:4" x14ac:dyDescent="0.25">
      <c r="A332" s="309">
        <f t="shared" ref="A332:A395" si="5">+A331+1</f>
        <v>323</v>
      </c>
      <c r="B332" s="312" t="str">
        <f>IF(+'15. Chosen Referenced Period'!B334=0," ",+'15. Chosen Referenced Period'!B334)</f>
        <v xml:space="preserve"> </v>
      </c>
      <c r="C332" s="442" t="str">
        <f>IF(+'15. Chosen Referenced Period'!C334=0," ",+'15. Chosen Referenced Period'!C334)</f>
        <v xml:space="preserve"> </v>
      </c>
      <c r="D332" s="478">
        <f>IF('15. Chosen Referenced Period'!$C$1015='15. Chosen Referenced Period'!$D$1021,'15. Chosen Referenced Period'!E334,IF('15. Chosen Referenced Period'!$C$1015='15. Chosen Referenced Period'!$D$1022,'15. Chosen Referenced Period'!H334,IF('15. Chosen Referenced Period'!$C$1015='15. Chosen Referenced Period'!$D$1023,'15. Chosen Referenced Period'!K334,0)))</f>
        <v>0</v>
      </c>
    </row>
    <row r="333" spans="1:4" x14ac:dyDescent="0.25">
      <c r="A333" s="309">
        <f t="shared" si="5"/>
        <v>324</v>
      </c>
      <c r="B333" s="312" t="str">
        <f>IF(+'15. Chosen Referenced Period'!B335=0," ",+'15. Chosen Referenced Period'!B335)</f>
        <v xml:space="preserve"> </v>
      </c>
      <c r="C333" s="442" t="str">
        <f>IF(+'15. Chosen Referenced Period'!C335=0," ",+'15. Chosen Referenced Period'!C335)</f>
        <v xml:space="preserve"> </v>
      </c>
      <c r="D333" s="478">
        <f>IF('15. Chosen Referenced Period'!$C$1015='15. Chosen Referenced Period'!$D$1021,'15. Chosen Referenced Period'!E335,IF('15. Chosen Referenced Period'!$C$1015='15. Chosen Referenced Period'!$D$1022,'15. Chosen Referenced Period'!H335,IF('15. Chosen Referenced Period'!$C$1015='15. Chosen Referenced Period'!$D$1023,'15. Chosen Referenced Period'!K335,0)))</f>
        <v>0</v>
      </c>
    </row>
    <row r="334" spans="1:4" x14ac:dyDescent="0.25">
      <c r="A334" s="309">
        <f t="shared" si="5"/>
        <v>325</v>
      </c>
      <c r="B334" s="312" t="str">
        <f>IF(+'15. Chosen Referenced Period'!B336=0," ",+'15. Chosen Referenced Period'!B336)</f>
        <v xml:space="preserve"> </v>
      </c>
      <c r="C334" s="442" t="str">
        <f>IF(+'15. Chosen Referenced Period'!C336=0," ",+'15. Chosen Referenced Period'!C336)</f>
        <v xml:space="preserve"> </v>
      </c>
      <c r="D334" s="478">
        <f>IF('15. Chosen Referenced Period'!$C$1015='15. Chosen Referenced Period'!$D$1021,'15. Chosen Referenced Period'!E336,IF('15. Chosen Referenced Period'!$C$1015='15. Chosen Referenced Period'!$D$1022,'15. Chosen Referenced Period'!H336,IF('15. Chosen Referenced Period'!$C$1015='15. Chosen Referenced Period'!$D$1023,'15. Chosen Referenced Period'!K336,0)))</f>
        <v>0</v>
      </c>
    </row>
    <row r="335" spans="1:4" x14ac:dyDescent="0.25">
      <c r="A335" s="309">
        <f t="shared" si="5"/>
        <v>326</v>
      </c>
      <c r="B335" s="312" t="str">
        <f>IF(+'15. Chosen Referenced Period'!B337=0," ",+'15. Chosen Referenced Period'!B337)</f>
        <v xml:space="preserve"> </v>
      </c>
      <c r="C335" s="442" t="str">
        <f>IF(+'15. Chosen Referenced Period'!C337=0," ",+'15. Chosen Referenced Period'!C337)</f>
        <v xml:space="preserve"> </v>
      </c>
      <c r="D335" s="478">
        <f>IF('15. Chosen Referenced Period'!$C$1015='15. Chosen Referenced Period'!$D$1021,'15. Chosen Referenced Period'!E337,IF('15. Chosen Referenced Period'!$C$1015='15. Chosen Referenced Period'!$D$1022,'15. Chosen Referenced Period'!H337,IF('15. Chosen Referenced Period'!$C$1015='15. Chosen Referenced Period'!$D$1023,'15. Chosen Referenced Period'!K337,0)))</f>
        <v>0</v>
      </c>
    </row>
    <row r="336" spans="1:4" x14ac:dyDescent="0.25">
      <c r="A336" s="309">
        <f t="shared" si="5"/>
        <v>327</v>
      </c>
      <c r="B336" s="312" t="str">
        <f>IF(+'15. Chosen Referenced Period'!B338=0," ",+'15. Chosen Referenced Period'!B338)</f>
        <v xml:space="preserve"> </v>
      </c>
      <c r="C336" s="442" t="str">
        <f>IF(+'15. Chosen Referenced Period'!C338=0," ",+'15. Chosen Referenced Period'!C338)</f>
        <v xml:space="preserve"> </v>
      </c>
      <c r="D336" s="478">
        <f>IF('15. Chosen Referenced Period'!$C$1015='15. Chosen Referenced Period'!$D$1021,'15. Chosen Referenced Period'!E338,IF('15. Chosen Referenced Period'!$C$1015='15. Chosen Referenced Period'!$D$1022,'15. Chosen Referenced Period'!H338,IF('15. Chosen Referenced Period'!$C$1015='15. Chosen Referenced Period'!$D$1023,'15. Chosen Referenced Period'!K338,0)))</f>
        <v>0</v>
      </c>
    </row>
    <row r="337" spans="1:4" x14ac:dyDescent="0.25">
      <c r="A337" s="309">
        <f t="shared" si="5"/>
        <v>328</v>
      </c>
      <c r="B337" s="312" t="str">
        <f>IF(+'15. Chosen Referenced Period'!B339=0," ",+'15. Chosen Referenced Period'!B339)</f>
        <v xml:space="preserve"> </v>
      </c>
      <c r="C337" s="442" t="str">
        <f>IF(+'15. Chosen Referenced Period'!C339=0," ",+'15. Chosen Referenced Period'!C339)</f>
        <v xml:space="preserve"> </v>
      </c>
      <c r="D337" s="478">
        <f>IF('15. Chosen Referenced Period'!$C$1015='15. Chosen Referenced Period'!$D$1021,'15. Chosen Referenced Period'!E339,IF('15. Chosen Referenced Period'!$C$1015='15. Chosen Referenced Period'!$D$1022,'15. Chosen Referenced Period'!H339,IF('15. Chosen Referenced Period'!$C$1015='15. Chosen Referenced Period'!$D$1023,'15. Chosen Referenced Period'!K339,0)))</f>
        <v>0</v>
      </c>
    </row>
    <row r="338" spans="1:4" x14ac:dyDescent="0.25">
      <c r="A338" s="309">
        <f t="shared" si="5"/>
        <v>329</v>
      </c>
      <c r="B338" s="312" t="str">
        <f>IF(+'15. Chosen Referenced Period'!B340=0," ",+'15. Chosen Referenced Period'!B340)</f>
        <v xml:space="preserve"> </v>
      </c>
      <c r="C338" s="442" t="str">
        <f>IF(+'15. Chosen Referenced Period'!C340=0," ",+'15. Chosen Referenced Period'!C340)</f>
        <v xml:space="preserve"> </v>
      </c>
      <c r="D338" s="478">
        <f>IF('15. Chosen Referenced Period'!$C$1015='15. Chosen Referenced Period'!$D$1021,'15. Chosen Referenced Period'!E340,IF('15. Chosen Referenced Period'!$C$1015='15. Chosen Referenced Period'!$D$1022,'15. Chosen Referenced Period'!H340,IF('15. Chosen Referenced Period'!$C$1015='15. Chosen Referenced Period'!$D$1023,'15. Chosen Referenced Period'!K340,0)))</f>
        <v>0</v>
      </c>
    </row>
    <row r="339" spans="1:4" x14ac:dyDescent="0.25">
      <c r="A339" s="309">
        <f t="shared" si="5"/>
        <v>330</v>
      </c>
      <c r="B339" s="312" t="str">
        <f>IF(+'15. Chosen Referenced Period'!B341=0," ",+'15. Chosen Referenced Period'!B341)</f>
        <v xml:space="preserve"> </v>
      </c>
      <c r="C339" s="442" t="str">
        <f>IF(+'15. Chosen Referenced Period'!C341=0," ",+'15. Chosen Referenced Period'!C341)</f>
        <v xml:space="preserve"> </v>
      </c>
      <c r="D339" s="478">
        <f>IF('15. Chosen Referenced Period'!$C$1015='15. Chosen Referenced Period'!$D$1021,'15. Chosen Referenced Period'!E341,IF('15. Chosen Referenced Period'!$C$1015='15. Chosen Referenced Period'!$D$1022,'15. Chosen Referenced Period'!H341,IF('15. Chosen Referenced Period'!$C$1015='15. Chosen Referenced Period'!$D$1023,'15. Chosen Referenced Period'!K341,0)))</f>
        <v>0</v>
      </c>
    </row>
    <row r="340" spans="1:4" x14ac:dyDescent="0.25">
      <c r="A340" s="309">
        <f t="shared" si="5"/>
        <v>331</v>
      </c>
      <c r="B340" s="312" t="str">
        <f>IF(+'15. Chosen Referenced Period'!B342=0," ",+'15. Chosen Referenced Period'!B342)</f>
        <v xml:space="preserve"> </v>
      </c>
      <c r="C340" s="442" t="str">
        <f>IF(+'15. Chosen Referenced Period'!C342=0," ",+'15. Chosen Referenced Period'!C342)</f>
        <v xml:space="preserve"> </v>
      </c>
      <c r="D340" s="478">
        <f>IF('15. Chosen Referenced Period'!$C$1015='15. Chosen Referenced Period'!$D$1021,'15. Chosen Referenced Period'!E342,IF('15. Chosen Referenced Period'!$C$1015='15. Chosen Referenced Period'!$D$1022,'15. Chosen Referenced Period'!H342,IF('15. Chosen Referenced Period'!$C$1015='15. Chosen Referenced Period'!$D$1023,'15. Chosen Referenced Period'!K342,0)))</f>
        <v>0</v>
      </c>
    </row>
    <row r="341" spans="1:4" x14ac:dyDescent="0.25">
      <c r="A341" s="309">
        <f t="shared" si="5"/>
        <v>332</v>
      </c>
      <c r="B341" s="312" t="str">
        <f>IF(+'15. Chosen Referenced Period'!B343=0," ",+'15. Chosen Referenced Period'!B343)</f>
        <v xml:space="preserve"> </v>
      </c>
      <c r="C341" s="442" t="str">
        <f>IF(+'15. Chosen Referenced Period'!C343=0," ",+'15. Chosen Referenced Period'!C343)</f>
        <v xml:space="preserve"> </v>
      </c>
      <c r="D341" s="478">
        <f>IF('15. Chosen Referenced Period'!$C$1015='15. Chosen Referenced Period'!$D$1021,'15. Chosen Referenced Period'!E343,IF('15. Chosen Referenced Period'!$C$1015='15. Chosen Referenced Period'!$D$1022,'15. Chosen Referenced Period'!H343,IF('15. Chosen Referenced Period'!$C$1015='15. Chosen Referenced Period'!$D$1023,'15. Chosen Referenced Period'!K343,0)))</f>
        <v>0</v>
      </c>
    </row>
    <row r="342" spans="1:4" x14ac:dyDescent="0.25">
      <c r="A342" s="309">
        <f t="shared" si="5"/>
        <v>333</v>
      </c>
      <c r="B342" s="312" t="str">
        <f>IF(+'15. Chosen Referenced Period'!B344=0," ",+'15. Chosen Referenced Period'!B344)</f>
        <v xml:space="preserve"> </v>
      </c>
      <c r="C342" s="442" t="str">
        <f>IF(+'15. Chosen Referenced Period'!C344=0," ",+'15. Chosen Referenced Period'!C344)</f>
        <v xml:space="preserve"> </v>
      </c>
      <c r="D342" s="478">
        <f>IF('15. Chosen Referenced Period'!$C$1015='15. Chosen Referenced Period'!$D$1021,'15. Chosen Referenced Period'!E344,IF('15. Chosen Referenced Period'!$C$1015='15. Chosen Referenced Period'!$D$1022,'15. Chosen Referenced Period'!H344,IF('15. Chosen Referenced Period'!$C$1015='15. Chosen Referenced Period'!$D$1023,'15. Chosen Referenced Period'!K344,0)))</f>
        <v>0</v>
      </c>
    </row>
    <row r="343" spans="1:4" x14ac:dyDescent="0.25">
      <c r="A343" s="309">
        <f t="shared" si="5"/>
        <v>334</v>
      </c>
      <c r="B343" s="312" t="str">
        <f>IF(+'15. Chosen Referenced Period'!B345=0," ",+'15. Chosen Referenced Period'!B345)</f>
        <v xml:space="preserve"> </v>
      </c>
      <c r="C343" s="442" t="str">
        <f>IF(+'15. Chosen Referenced Period'!C345=0," ",+'15. Chosen Referenced Period'!C345)</f>
        <v xml:space="preserve"> </v>
      </c>
      <c r="D343" s="478">
        <f>IF('15. Chosen Referenced Period'!$C$1015='15. Chosen Referenced Period'!$D$1021,'15. Chosen Referenced Period'!E345,IF('15. Chosen Referenced Period'!$C$1015='15. Chosen Referenced Period'!$D$1022,'15. Chosen Referenced Period'!H345,IF('15. Chosen Referenced Period'!$C$1015='15. Chosen Referenced Period'!$D$1023,'15. Chosen Referenced Period'!K345,0)))</f>
        <v>0</v>
      </c>
    </row>
    <row r="344" spans="1:4" x14ac:dyDescent="0.25">
      <c r="A344" s="309">
        <f t="shared" si="5"/>
        <v>335</v>
      </c>
      <c r="B344" s="312" t="str">
        <f>IF(+'15. Chosen Referenced Period'!B346=0," ",+'15. Chosen Referenced Period'!B346)</f>
        <v xml:space="preserve"> </v>
      </c>
      <c r="C344" s="442" t="str">
        <f>IF(+'15. Chosen Referenced Period'!C346=0," ",+'15. Chosen Referenced Period'!C346)</f>
        <v xml:space="preserve"> </v>
      </c>
      <c r="D344" s="478">
        <f>IF('15. Chosen Referenced Period'!$C$1015='15. Chosen Referenced Period'!$D$1021,'15. Chosen Referenced Period'!E346,IF('15. Chosen Referenced Period'!$C$1015='15. Chosen Referenced Period'!$D$1022,'15. Chosen Referenced Period'!H346,IF('15. Chosen Referenced Period'!$C$1015='15. Chosen Referenced Period'!$D$1023,'15. Chosen Referenced Period'!K346,0)))</f>
        <v>0</v>
      </c>
    </row>
    <row r="345" spans="1:4" x14ac:dyDescent="0.25">
      <c r="A345" s="309">
        <f t="shared" si="5"/>
        <v>336</v>
      </c>
      <c r="B345" s="312" t="str">
        <f>IF(+'15. Chosen Referenced Period'!B347=0," ",+'15. Chosen Referenced Period'!B347)</f>
        <v xml:space="preserve"> </v>
      </c>
      <c r="C345" s="442" t="str">
        <f>IF(+'15. Chosen Referenced Period'!C347=0," ",+'15. Chosen Referenced Period'!C347)</f>
        <v xml:space="preserve"> </v>
      </c>
      <c r="D345" s="478">
        <f>IF('15. Chosen Referenced Period'!$C$1015='15. Chosen Referenced Period'!$D$1021,'15. Chosen Referenced Period'!E347,IF('15. Chosen Referenced Period'!$C$1015='15. Chosen Referenced Period'!$D$1022,'15. Chosen Referenced Period'!H347,IF('15. Chosen Referenced Period'!$C$1015='15. Chosen Referenced Period'!$D$1023,'15. Chosen Referenced Period'!K347,0)))</f>
        <v>0</v>
      </c>
    </row>
    <row r="346" spans="1:4" x14ac:dyDescent="0.25">
      <c r="A346" s="309">
        <f t="shared" si="5"/>
        <v>337</v>
      </c>
      <c r="B346" s="312" t="str">
        <f>IF(+'15. Chosen Referenced Period'!B348=0," ",+'15. Chosen Referenced Period'!B348)</f>
        <v xml:space="preserve"> </v>
      </c>
      <c r="C346" s="442" t="str">
        <f>IF(+'15. Chosen Referenced Period'!C348=0," ",+'15. Chosen Referenced Period'!C348)</f>
        <v xml:space="preserve"> </v>
      </c>
      <c r="D346" s="478">
        <f>IF('15. Chosen Referenced Period'!$C$1015='15. Chosen Referenced Period'!$D$1021,'15. Chosen Referenced Period'!E348,IF('15. Chosen Referenced Period'!$C$1015='15. Chosen Referenced Period'!$D$1022,'15. Chosen Referenced Period'!H348,IF('15. Chosen Referenced Period'!$C$1015='15. Chosen Referenced Period'!$D$1023,'15. Chosen Referenced Period'!K348,0)))</f>
        <v>0</v>
      </c>
    </row>
    <row r="347" spans="1:4" x14ac:dyDescent="0.25">
      <c r="A347" s="309">
        <f t="shared" si="5"/>
        <v>338</v>
      </c>
      <c r="B347" s="312" t="str">
        <f>IF(+'15. Chosen Referenced Period'!B349=0," ",+'15. Chosen Referenced Period'!B349)</f>
        <v xml:space="preserve"> </v>
      </c>
      <c r="C347" s="442" t="str">
        <f>IF(+'15. Chosen Referenced Period'!C349=0," ",+'15. Chosen Referenced Period'!C349)</f>
        <v xml:space="preserve"> </v>
      </c>
      <c r="D347" s="478">
        <f>IF('15. Chosen Referenced Period'!$C$1015='15. Chosen Referenced Period'!$D$1021,'15. Chosen Referenced Period'!E349,IF('15. Chosen Referenced Period'!$C$1015='15. Chosen Referenced Period'!$D$1022,'15. Chosen Referenced Period'!H349,IF('15. Chosen Referenced Period'!$C$1015='15. Chosen Referenced Period'!$D$1023,'15. Chosen Referenced Period'!K349,0)))</f>
        <v>0</v>
      </c>
    </row>
    <row r="348" spans="1:4" x14ac:dyDescent="0.25">
      <c r="A348" s="309">
        <f t="shared" si="5"/>
        <v>339</v>
      </c>
      <c r="B348" s="312" t="str">
        <f>IF(+'15. Chosen Referenced Period'!B350=0," ",+'15. Chosen Referenced Period'!B350)</f>
        <v xml:space="preserve"> </v>
      </c>
      <c r="C348" s="442" t="str">
        <f>IF(+'15. Chosen Referenced Period'!C350=0," ",+'15. Chosen Referenced Period'!C350)</f>
        <v xml:space="preserve"> </v>
      </c>
      <c r="D348" s="478">
        <f>IF('15. Chosen Referenced Period'!$C$1015='15. Chosen Referenced Period'!$D$1021,'15. Chosen Referenced Period'!E350,IF('15. Chosen Referenced Period'!$C$1015='15. Chosen Referenced Period'!$D$1022,'15. Chosen Referenced Period'!H350,IF('15. Chosen Referenced Period'!$C$1015='15. Chosen Referenced Period'!$D$1023,'15. Chosen Referenced Period'!K350,0)))</f>
        <v>0</v>
      </c>
    </row>
    <row r="349" spans="1:4" x14ac:dyDescent="0.25">
      <c r="A349" s="309">
        <f t="shared" si="5"/>
        <v>340</v>
      </c>
      <c r="B349" s="312" t="str">
        <f>IF(+'15. Chosen Referenced Period'!B351=0," ",+'15. Chosen Referenced Period'!B351)</f>
        <v xml:space="preserve"> </v>
      </c>
      <c r="C349" s="442" t="str">
        <f>IF(+'15. Chosen Referenced Period'!C351=0," ",+'15. Chosen Referenced Period'!C351)</f>
        <v xml:space="preserve"> </v>
      </c>
      <c r="D349" s="478">
        <f>IF('15. Chosen Referenced Period'!$C$1015='15. Chosen Referenced Period'!$D$1021,'15. Chosen Referenced Period'!E351,IF('15. Chosen Referenced Period'!$C$1015='15. Chosen Referenced Period'!$D$1022,'15. Chosen Referenced Period'!H351,IF('15. Chosen Referenced Period'!$C$1015='15. Chosen Referenced Period'!$D$1023,'15. Chosen Referenced Period'!K351,0)))</f>
        <v>0</v>
      </c>
    </row>
    <row r="350" spans="1:4" x14ac:dyDescent="0.25">
      <c r="A350" s="309">
        <f t="shared" si="5"/>
        <v>341</v>
      </c>
      <c r="B350" s="312" t="str">
        <f>IF(+'15. Chosen Referenced Period'!B352=0," ",+'15. Chosen Referenced Period'!B352)</f>
        <v xml:space="preserve"> </v>
      </c>
      <c r="C350" s="442" t="str">
        <f>IF(+'15. Chosen Referenced Period'!C352=0," ",+'15. Chosen Referenced Period'!C352)</f>
        <v xml:space="preserve"> </v>
      </c>
      <c r="D350" s="478">
        <f>IF('15. Chosen Referenced Period'!$C$1015='15. Chosen Referenced Period'!$D$1021,'15. Chosen Referenced Period'!E352,IF('15. Chosen Referenced Period'!$C$1015='15. Chosen Referenced Period'!$D$1022,'15. Chosen Referenced Period'!H352,IF('15. Chosen Referenced Period'!$C$1015='15. Chosen Referenced Period'!$D$1023,'15. Chosen Referenced Period'!K352,0)))</f>
        <v>0</v>
      </c>
    </row>
    <row r="351" spans="1:4" x14ac:dyDescent="0.25">
      <c r="A351" s="309">
        <f t="shared" si="5"/>
        <v>342</v>
      </c>
      <c r="B351" s="312" t="str">
        <f>IF(+'15. Chosen Referenced Period'!B353=0," ",+'15. Chosen Referenced Period'!B353)</f>
        <v xml:space="preserve"> </v>
      </c>
      <c r="C351" s="442" t="str">
        <f>IF(+'15. Chosen Referenced Period'!C353=0," ",+'15. Chosen Referenced Period'!C353)</f>
        <v xml:space="preserve"> </v>
      </c>
      <c r="D351" s="478">
        <f>IF('15. Chosen Referenced Period'!$C$1015='15. Chosen Referenced Period'!$D$1021,'15. Chosen Referenced Period'!E353,IF('15. Chosen Referenced Period'!$C$1015='15. Chosen Referenced Period'!$D$1022,'15. Chosen Referenced Period'!H353,IF('15. Chosen Referenced Period'!$C$1015='15. Chosen Referenced Period'!$D$1023,'15. Chosen Referenced Period'!K353,0)))</f>
        <v>0</v>
      </c>
    </row>
    <row r="352" spans="1:4" x14ac:dyDescent="0.25">
      <c r="A352" s="309">
        <f t="shared" si="5"/>
        <v>343</v>
      </c>
      <c r="B352" s="312" t="str">
        <f>IF(+'15. Chosen Referenced Period'!B354=0," ",+'15. Chosen Referenced Period'!B354)</f>
        <v xml:space="preserve"> </v>
      </c>
      <c r="C352" s="442" t="str">
        <f>IF(+'15. Chosen Referenced Period'!C354=0," ",+'15. Chosen Referenced Period'!C354)</f>
        <v xml:space="preserve"> </v>
      </c>
      <c r="D352" s="478">
        <f>IF('15. Chosen Referenced Period'!$C$1015='15. Chosen Referenced Period'!$D$1021,'15. Chosen Referenced Period'!E354,IF('15. Chosen Referenced Period'!$C$1015='15. Chosen Referenced Period'!$D$1022,'15. Chosen Referenced Period'!H354,IF('15. Chosen Referenced Period'!$C$1015='15. Chosen Referenced Period'!$D$1023,'15. Chosen Referenced Period'!K354,0)))</f>
        <v>0</v>
      </c>
    </row>
    <row r="353" spans="1:4" x14ac:dyDescent="0.25">
      <c r="A353" s="309">
        <f t="shared" si="5"/>
        <v>344</v>
      </c>
      <c r="B353" s="312" t="str">
        <f>IF(+'15. Chosen Referenced Period'!B355=0," ",+'15. Chosen Referenced Period'!B355)</f>
        <v xml:space="preserve"> </v>
      </c>
      <c r="C353" s="442" t="str">
        <f>IF(+'15. Chosen Referenced Period'!C355=0," ",+'15. Chosen Referenced Period'!C355)</f>
        <v xml:space="preserve"> </v>
      </c>
      <c r="D353" s="478">
        <f>IF('15. Chosen Referenced Period'!$C$1015='15. Chosen Referenced Period'!$D$1021,'15. Chosen Referenced Period'!E355,IF('15. Chosen Referenced Period'!$C$1015='15. Chosen Referenced Period'!$D$1022,'15. Chosen Referenced Period'!H355,IF('15. Chosen Referenced Period'!$C$1015='15. Chosen Referenced Period'!$D$1023,'15. Chosen Referenced Period'!K355,0)))</f>
        <v>0</v>
      </c>
    </row>
    <row r="354" spans="1:4" x14ac:dyDescent="0.25">
      <c r="A354" s="309">
        <f t="shared" si="5"/>
        <v>345</v>
      </c>
      <c r="B354" s="312" t="str">
        <f>IF(+'15. Chosen Referenced Period'!B356=0," ",+'15. Chosen Referenced Period'!B356)</f>
        <v xml:space="preserve"> </v>
      </c>
      <c r="C354" s="442" t="str">
        <f>IF(+'15. Chosen Referenced Period'!C356=0," ",+'15. Chosen Referenced Period'!C356)</f>
        <v xml:space="preserve"> </v>
      </c>
      <c r="D354" s="478">
        <f>IF('15. Chosen Referenced Period'!$C$1015='15. Chosen Referenced Period'!$D$1021,'15. Chosen Referenced Period'!E356,IF('15. Chosen Referenced Period'!$C$1015='15. Chosen Referenced Period'!$D$1022,'15. Chosen Referenced Period'!H356,IF('15. Chosen Referenced Period'!$C$1015='15. Chosen Referenced Period'!$D$1023,'15. Chosen Referenced Period'!K356,0)))</f>
        <v>0</v>
      </c>
    </row>
    <row r="355" spans="1:4" x14ac:dyDescent="0.25">
      <c r="A355" s="309">
        <f t="shared" si="5"/>
        <v>346</v>
      </c>
      <c r="B355" s="312" t="str">
        <f>IF(+'15. Chosen Referenced Period'!B357=0," ",+'15. Chosen Referenced Period'!B357)</f>
        <v xml:space="preserve"> </v>
      </c>
      <c r="C355" s="442" t="str">
        <f>IF(+'15. Chosen Referenced Period'!C357=0," ",+'15. Chosen Referenced Period'!C357)</f>
        <v xml:space="preserve"> </v>
      </c>
      <c r="D355" s="478">
        <f>IF('15. Chosen Referenced Period'!$C$1015='15. Chosen Referenced Period'!$D$1021,'15. Chosen Referenced Period'!E357,IF('15. Chosen Referenced Period'!$C$1015='15. Chosen Referenced Period'!$D$1022,'15. Chosen Referenced Period'!H357,IF('15. Chosen Referenced Period'!$C$1015='15. Chosen Referenced Period'!$D$1023,'15. Chosen Referenced Period'!K357,0)))</f>
        <v>0</v>
      </c>
    </row>
    <row r="356" spans="1:4" x14ac:dyDescent="0.25">
      <c r="A356" s="309">
        <f t="shared" si="5"/>
        <v>347</v>
      </c>
      <c r="B356" s="312" t="str">
        <f>IF(+'15. Chosen Referenced Period'!B358=0," ",+'15. Chosen Referenced Period'!B358)</f>
        <v xml:space="preserve"> </v>
      </c>
      <c r="C356" s="442" t="str">
        <f>IF(+'15. Chosen Referenced Period'!C358=0," ",+'15. Chosen Referenced Period'!C358)</f>
        <v xml:space="preserve"> </v>
      </c>
      <c r="D356" s="478">
        <f>IF('15. Chosen Referenced Period'!$C$1015='15. Chosen Referenced Period'!$D$1021,'15. Chosen Referenced Period'!E358,IF('15. Chosen Referenced Period'!$C$1015='15. Chosen Referenced Period'!$D$1022,'15. Chosen Referenced Period'!H358,IF('15. Chosen Referenced Period'!$C$1015='15. Chosen Referenced Period'!$D$1023,'15. Chosen Referenced Period'!K358,0)))</f>
        <v>0</v>
      </c>
    </row>
    <row r="357" spans="1:4" x14ac:dyDescent="0.25">
      <c r="A357" s="309">
        <f t="shared" si="5"/>
        <v>348</v>
      </c>
      <c r="B357" s="312" t="str">
        <f>IF(+'15. Chosen Referenced Period'!B359=0," ",+'15. Chosen Referenced Period'!B359)</f>
        <v xml:space="preserve"> </v>
      </c>
      <c r="C357" s="442" t="str">
        <f>IF(+'15. Chosen Referenced Period'!C359=0," ",+'15. Chosen Referenced Period'!C359)</f>
        <v xml:space="preserve"> </v>
      </c>
      <c r="D357" s="478">
        <f>IF('15. Chosen Referenced Period'!$C$1015='15. Chosen Referenced Period'!$D$1021,'15. Chosen Referenced Period'!E359,IF('15. Chosen Referenced Period'!$C$1015='15. Chosen Referenced Period'!$D$1022,'15. Chosen Referenced Period'!H359,IF('15. Chosen Referenced Period'!$C$1015='15. Chosen Referenced Period'!$D$1023,'15. Chosen Referenced Period'!K359,0)))</f>
        <v>0</v>
      </c>
    </row>
    <row r="358" spans="1:4" x14ac:dyDescent="0.25">
      <c r="A358" s="309">
        <f t="shared" si="5"/>
        <v>349</v>
      </c>
      <c r="B358" s="312" t="str">
        <f>IF(+'15. Chosen Referenced Period'!B360=0," ",+'15. Chosen Referenced Period'!B360)</f>
        <v xml:space="preserve"> </v>
      </c>
      <c r="C358" s="442" t="str">
        <f>IF(+'15. Chosen Referenced Period'!C360=0," ",+'15. Chosen Referenced Period'!C360)</f>
        <v xml:space="preserve"> </v>
      </c>
      <c r="D358" s="478">
        <f>IF('15. Chosen Referenced Period'!$C$1015='15. Chosen Referenced Period'!$D$1021,'15. Chosen Referenced Period'!E360,IF('15. Chosen Referenced Period'!$C$1015='15. Chosen Referenced Period'!$D$1022,'15. Chosen Referenced Period'!H360,IF('15. Chosen Referenced Period'!$C$1015='15. Chosen Referenced Period'!$D$1023,'15. Chosen Referenced Period'!K360,0)))</f>
        <v>0</v>
      </c>
    </row>
    <row r="359" spans="1:4" x14ac:dyDescent="0.25">
      <c r="A359" s="309">
        <f t="shared" si="5"/>
        <v>350</v>
      </c>
      <c r="B359" s="312" t="str">
        <f>IF(+'15. Chosen Referenced Period'!B361=0," ",+'15. Chosen Referenced Period'!B361)</f>
        <v xml:space="preserve"> </v>
      </c>
      <c r="C359" s="442" t="str">
        <f>IF(+'15. Chosen Referenced Period'!C361=0," ",+'15. Chosen Referenced Period'!C361)</f>
        <v xml:space="preserve"> </v>
      </c>
      <c r="D359" s="478">
        <f>IF('15. Chosen Referenced Period'!$C$1015='15. Chosen Referenced Period'!$D$1021,'15. Chosen Referenced Period'!E361,IF('15. Chosen Referenced Period'!$C$1015='15. Chosen Referenced Period'!$D$1022,'15. Chosen Referenced Period'!H361,IF('15. Chosen Referenced Period'!$C$1015='15. Chosen Referenced Period'!$D$1023,'15. Chosen Referenced Period'!K361,0)))</f>
        <v>0</v>
      </c>
    </row>
    <row r="360" spans="1:4" x14ac:dyDescent="0.25">
      <c r="A360" s="309">
        <f t="shared" si="5"/>
        <v>351</v>
      </c>
      <c r="B360" s="312" t="str">
        <f>IF(+'15. Chosen Referenced Period'!B362=0," ",+'15. Chosen Referenced Period'!B362)</f>
        <v xml:space="preserve"> </v>
      </c>
      <c r="C360" s="442" t="str">
        <f>IF(+'15. Chosen Referenced Period'!C362=0," ",+'15. Chosen Referenced Period'!C362)</f>
        <v xml:space="preserve"> </v>
      </c>
      <c r="D360" s="478">
        <f>IF('15. Chosen Referenced Period'!$C$1015='15. Chosen Referenced Period'!$D$1021,'15. Chosen Referenced Period'!E362,IF('15. Chosen Referenced Period'!$C$1015='15. Chosen Referenced Period'!$D$1022,'15. Chosen Referenced Period'!H362,IF('15. Chosen Referenced Period'!$C$1015='15. Chosen Referenced Period'!$D$1023,'15. Chosen Referenced Period'!K362,0)))</f>
        <v>0</v>
      </c>
    </row>
    <row r="361" spans="1:4" x14ac:dyDescent="0.25">
      <c r="A361" s="309">
        <f t="shared" si="5"/>
        <v>352</v>
      </c>
      <c r="B361" s="312" t="str">
        <f>IF(+'15. Chosen Referenced Period'!B363=0," ",+'15. Chosen Referenced Period'!B363)</f>
        <v xml:space="preserve"> </v>
      </c>
      <c r="C361" s="442" t="str">
        <f>IF(+'15. Chosen Referenced Period'!C363=0," ",+'15. Chosen Referenced Period'!C363)</f>
        <v xml:space="preserve"> </v>
      </c>
      <c r="D361" s="478">
        <f>IF('15. Chosen Referenced Period'!$C$1015='15. Chosen Referenced Period'!$D$1021,'15. Chosen Referenced Period'!E363,IF('15. Chosen Referenced Period'!$C$1015='15. Chosen Referenced Period'!$D$1022,'15. Chosen Referenced Period'!H363,IF('15. Chosen Referenced Period'!$C$1015='15. Chosen Referenced Period'!$D$1023,'15. Chosen Referenced Period'!K363,0)))</f>
        <v>0</v>
      </c>
    </row>
    <row r="362" spans="1:4" x14ac:dyDescent="0.25">
      <c r="A362" s="309">
        <f t="shared" si="5"/>
        <v>353</v>
      </c>
      <c r="B362" s="312" t="str">
        <f>IF(+'15. Chosen Referenced Period'!B364=0," ",+'15. Chosen Referenced Period'!B364)</f>
        <v xml:space="preserve"> </v>
      </c>
      <c r="C362" s="442" t="str">
        <f>IF(+'15. Chosen Referenced Period'!C364=0," ",+'15. Chosen Referenced Period'!C364)</f>
        <v xml:space="preserve"> </v>
      </c>
      <c r="D362" s="478">
        <f>IF('15. Chosen Referenced Period'!$C$1015='15. Chosen Referenced Period'!$D$1021,'15. Chosen Referenced Period'!E364,IF('15. Chosen Referenced Period'!$C$1015='15. Chosen Referenced Period'!$D$1022,'15. Chosen Referenced Period'!H364,IF('15. Chosen Referenced Period'!$C$1015='15. Chosen Referenced Period'!$D$1023,'15. Chosen Referenced Period'!K364,0)))</f>
        <v>0</v>
      </c>
    </row>
    <row r="363" spans="1:4" x14ac:dyDescent="0.25">
      <c r="A363" s="309">
        <f t="shared" si="5"/>
        <v>354</v>
      </c>
      <c r="B363" s="312" t="str">
        <f>IF(+'15. Chosen Referenced Period'!B365=0," ",+'15. Chosen Referenced Period'!B365)</f>
        <v xml:space="preserve"> </v>
      </c>
      <c r="C363" s="442" t="str">
        <f>IF(+'15. Chosen Referenced Period'!C365=0," ",+'15. Chosen Referenced Period'!C365)</f>
        <v xml:space="preserve"> </v>
      </c>
      <c r="D363" s="478">
        <f>IF('15. Chosen Referenced Period'!$C$1015='15. Chosen Referenced Period'!$D$1021,'15. Chosen Referenced Period'!E365,IF('15. Chosen Referenced Period'!$C$1015='15. Chosen Referenced Period'!$D$1022,'15. Chosen Referenced Period'!H365,IF('15. Chosen Referenced Period'!$C$1015='15. Chosen Referenced Period'!$D$1023,'15. Chosen Referenced Period'!K365,0)))</f>
        <v>0</v>
      </c>
    </row>
    <row r="364" spans="1:4" x14ac:dyDescent="0.25">
      <c r="A364" s="309">
        <f t="shared" si="5"/>
        <v>355</v>
      </c>
      <c r="B364" s="312" t="str">
        <f>IF(+'15. Chosen Referenced Period'!B366=0," ",+'15. Chosen Referenced Period'!B366)</f>
        <v xml:space="preserve"> </v>
      </c>
      <c r="C364" s="442" t="str">
        <f>IF(+'15. Chosen Referenced Period'!C366=0," ",+'15. Chosen Referenced Period'!C366)</f>
        <v xml:space="preserve"> </v>
      </c>
      <c r="D364" s="478">
        <f>IF('15. Chosen Referenced Period'!$C$1015='15. Chosen Referenced Period'!$D$1021,'15. Chosen Referenced Period'!E366,IF('15. Chosen Referenced Period'!$C$1015='15. Chosen Referenced Period'!$D$1022,'15. Chosen Referenced Period'!H366,IF('15. Chosen Referenced Period'!$C$1015='15. Chosen Referenced Period'!$D$1023,'15. Chosen Referenced Period'!K366,0)))</f>
        <v>0</v>
      </c>
    </row>
    <row r="365" spans="1:4" x14ac:dyDescent="0.25">
      <c r="A365" s="309">
        <f t="shared" si="5"/>
        <v>356</v>
      </c>
      <c r="B365" s="312" t="str">
        <f>IF(+'15. Chosen Referenced Period'!B367=0," ",+'15. Chosen Referenced Period'!B367)</f>
        <v xml:space="preserve"> </v>
      </c>
      <c r="C365" s="442" t="str">
        <f>IF(+'15. Chosen Referenced Period'!C367=0," ",+'15. Chosen Referenced Period'!C367)</f>
        <v xml:space="preserve"> </v>
      </c>
      <c r="D365" s="478">
        <f>IF('15. Chosen Referenced Period'!$C$1015='15. Chosen Referenced Period'!$D$1021,'15. Chosen Referenced Period'!E367,IF('15. Chosen Referenced Period'!$C$1015='15. Chosen Referenced Period'!$D$1022,'15. Chosen Referenced Period'!H367,IF('15. Chosen Referenced Period'!$C$1015='15. Chosen Referenced Period'!$D$1023,'15. Chosen Referenced Period'!K367,0)))</f>
        <v>0</v>
      </c>
    </row>
    <row r="366" spans="1:4" x14ac:dyDescent="0.25">
      <c r="A366" s="309">
        <f t="shared" si="5"/>
        <v>357</v>
      </c>
      <c r="B366" s="312" t="str">
        <f>IF(+'15. Chosen Referenced Period'!B368=0," ",+'15. Chosen Referenced Period'!B368)</f>
        <v xml:space="preserve"> </v>
      </c>
      <c r="C366" s="442" t="str">
        <f>IF(+'15. Chosen Referenced Period'!C368=0," ",+'15. Chosen Referenced Period'!C368)</f>
        <v xml:space="preserve"> </v>
      </c>
      <c r="D366" s="478">
        <f>IF('15. Chosen Referenced Period'!$C$1015='15. Chosen Referenced Period'!$D$1021,'15. Chosen Referenced Period'!E368,IF('15. Chosen Referenced Period'!$C$1015='15. Chosen Referenced Period'!$D$1022,'15. Chosen Referenced Period'!H368,IF('15. Chosen Referenced Period'!$C$1015='15. Chosen Referenced Period'!$D$1023,'15. Chosen Referenced Period'!K368,0)))</f>
        <v>0</v>
      </c>
    </row>
    <row r="367" spans="1:4" x14ac:dyDescent="0.25">
      <c r="A367" s="309">
        <f t="shared" si="5"/>
        <v>358</v>
      </c>
      <c r="B367" s="312" t="str">
        <f>IF(+'15. Chosen Referenced Period'!B369=0," ",+'15. Chosen Referenced Period'!B369)</f>
        <v xml:space="preserve"> </v>
      </c>
      <c r="C367" s="442" t="str">
        <f>IF(+'15. Chosen Referenced Period'!C369=0," ",+'15. Chosen Referenced Period'!C369)</f>
        <v xml:space="preserve"> </v>
      </c>
      <c r="D367" s="478">
        <f>IF('15. Chosen Referenced Period'!$C$1015='15. Chosen Referenced Period'!$D$1021,'15. Chosen Referenced Period'!E369,IF('15. Chosen Referenced Period'!$C$1015='15. Chosen Referenced Period'!$D$1022,'15. Chosen Referenced Period'!H369,IF('15. Chosen Referenced Period'!$C$1015='15. Chosen Referenced Period'!$D$1023,'15. Chosen Referenced Period'!K369,0)))</f>
        <v>0</v>
      </c>
    </row>
    <row r="368" spans="1:4" x14ac:dyDescent="0.25">
      <c r="A368" s="309">
        <f t="shared" si="5"/>
        <v>359</v>
      </c>
      <c r="B368" s="312" t="str">
        <f>IF(+'15. Chosen Referenced Period'!B370=0," ",+'15. Chosen Referenced Period'!B370)</f>
        <v xml:space="preserve"> </v>
      </c>
      <c r="C368" s="442" t="str">
        <f>IF(+'15. Chosen Referenced Period'!C370=0," ",+'15. Chosen Referenced Period'!C370)</f>
        <v xml:space="preserve"> </v>
      </c>
      <c r="D368" s="478">
        <f>IF('15. Chosen Referenced Period'!$C$1015='15. Chosen Referenced Period'!$D$1021,'15. Chosen Referenced Period'!E370,IF('15. Chosen Referenced Period'!$C$1015='15. Chosen Referenced Period'!$D$1022,'15. Chosen Referenced Period'!H370,IF('15. Chosen Referenced Period'!$C$1015='15. Chosen Referenced Period'!$D$1023,'15. Chosen Referenced Period'!K370,0)))</f>
        <v>0</v>
      </c>
    </row>
    <row r="369" spans="1:4" x14ac:dyDescent="0.25">
      <c r="A369" s="309">
        <f t="shared" si="5"/>
        <v>360</v>
      </c>
      <c r="B369" s="312" t="str">
        <f>IF(+'15. Chosen Referenced Period'!B371=0," ",+'15. Chosen Referenced Period'!B371)</f>
        <v xml:space="preserve"> </v>
      </c>
      <c r="C369" s="442" t="str">
        <f>IF(+'15. Chosen Referenced Period'!C371=0," ",+'15. Chosen Referenced Period'!C371)</f>
        <v xml:space="preserve"> </v>
      </c>
      <c r="D369" s="478">
        <f>IF('15. Chosen Referenced Period'!$C$1015='15. Chosen Referenced Period'!$D$1021,'15. Chosen Referenced Period'!E371,IF('15. Chosen Referenced Period'!$C$1015='15. Chosen Referenced Period'!$D$1022,'15. Chosen Referenced Period'!H371,IF('15. Chosen Referenced Period'!$C$1015='15. Chosen Referenced Period'!$D$1023,'15. Chosen Referenced Period'!K371,0)))</f>
        <v>0</v>
      </c>
    </row>
    <row r="370" spans="1:4" x14ac:dyDescent="0.25">
      <c r="A370" s="309">
        <f t="shared" si="5"/>
        <v>361</v>
      </c>
      <c r="B370" s="312" t="str">
        <f>IF(+'15. Chosen Referenced Period'!B372=0," ",+'15. Chosen Referenced Period'!B372)</f>
        <v xml:space="preserve"> </v>
      </c>
      <c r="C370" s="442" t="str">
        <f>IF(+'15. Chosen Referenced Period'!C372=0," ",+'15. Chosen Referenced Period'!C372)</f>
        <v xml:space="preserve"> </v>
      </c>
      <c r="D370" s="478">
        <f>IF('15. Chosen Referenced Period'!$C$1015='15. Chosen Referenced Period'!$D$1021,'15. Chosen Referenced Period'!E372,IF('15. Chosen Referenced Period'!$C$1015='15. Chosen Referenced Period'!$D$1022,'15. Chosen Referenced Period'!H372,IF('15. Chosen Referenced Period'!$C$1015='15. Chosen Referenced Period'!$D$1023,'15. Chosen Referenced Period'!K372,0)))</f>
        <v>0</v>
      </c>
    </row>
    <row r="371" spans="1:4" x14ac:dyDescent="0.25">
      <c r="A371" s="309">
        <f t="shared" si="5"/>
        <v>362</v>
      </c>
      <c r="B371" s="312" t="str">
        <f>IF(+'15. Chosen Referenced Period'!B373=0," ",+'15. Chosen Referenced Period'!B373)</f>
        <v xml:space="preserve"> </v>
      </c>
      <c r="C371" s="442" t="str">
        <f>IF(+'15. Chosen Referenced Period'!C373=0," ",+'15. Chosen Referenced Period'!C373)</f>
        <v xml:space="preserve"> </v>
      </c>
      <c r="D371" s="478">
        <f>IF('15. Chosen Referenced Period'!$C$1015='15. Chosen Referenced Period'!$D$1021,'15. Chosen Referenced Period'!E373,IF('15. Chosen Referenced Period'!$C$1015='15. Chosen Referenced Period'!$D$1022,'15. Chosen Referenced Period'!H373,IF('15. Chosen Referenced Period'!$C$1015='15. Chosen Referenced Period'!$D$1023,'15. Chosen Referenced Period'!K373,0)))</f>
        <v>0</v>
      </c>
    </row>
    <row r="372" spans="1:4" x14ac:dyDescent="0.25">
      <c r="A372" s="309">
        <f t="shared" si="5"/>
        <v>363</v>
      </c>
      <c r="B372" s="312" t="str">
        <f>IF(+'15. Chosen Referenced Period'!B374=0," ",+'15. Chosen Referenced Period'!B374)</f>
        <v xml:space="preserve"> </v>
      </c>
      <c r="C372" s="442" t="str">
        <f>IF(+'15. Chosen Referenced Period'!C374=0," ",+'15. Chosen Referenced Period'!C374)</f>
        <v xml:space="preserve"> </v>
      </c>
      <c r="D372" s="478">
        <f>IF('15. Chosen Referenced Period'!$C$1015='15. Chosen Referenced Period'!$D$1021,'15. Chosen Referenced Period'!E374,IF('15. Chosen Referenced Period'!$C$1015='15. Chosen Referenced Period'!$D$1022,'15. Chosen Referenced Period'!H374,IF('15. Chosen Referenced Period'!$C$1015='15. Chosen Referenced Period'!$D$1023,'15. Chosen Referenced Period'!K374,0)))</f>
        <v>0</v>
      </c>
    </row>
    <row r="373" spans="1:4" x14ac:dyDescent="0.25">
      <c r="A373" s="309">
        <f t="shared" si="5"/>
        <v>364</v>
      </c>
      <c r="B373" s="312" t="str">
        <f>IF(+'15. Chosen Referenced Period'!B375=0," ",+'15. Chosen Referenced Period'!B375)</f>
        <v xml:space="preserve"> </v>
      </c>
      <c r="C373" s="442" t="str">
        <f>IF(+'15. Chosen Referenced Period'!C375=0," ",+'15. Chosen Referenced Period'!C375)</f>
        <v xml:space="preserve"> </v>
      </c>
      <c r="D373" s="478">
        <f>IF('15. Chosen Referenced Period'!$C$1015='15. Chosen Referenced Period'!$D$1021,'15. Chosen Referenced Period'!E375,IF('15. Chosen Referenced Period'!$C$1015='15. Chosen Referenced Period'!$D$1022,'15. Chosen Referenced Period'!H375,IF('15. Chosen Referenced Period'!$C$1015='15. Chosen Referenced Period'!$D$1023,'15. Chosen Referenced Period'!K375,0)))</f>
        <v>0</v>
      </c>
    </row>
    <row r="374" spans="1:4" x14ac:dyDescent="0.25">
      <c r="A374" s="309">
        <f t="shared" si="5"/>
        <v>365</v>
      </c>
      <c r="B374" s="312" t="str">
        <f>IF(+'15. Chosen Referenced Period'!B376=0," ",+'15. Chosen Referenced Period'!B376)</f>
        <v xml:space="preserve"> </v>
      </c>
      <c r="C374" s="442" t="str">
        <f>IF(+'15. Chosen Referenced Period'!C376=0," ",+'15. Chosen Referenced Period'!C376)</f>
        <v xml:space="preserve"> </v>
      </c>
      <c r="D374" s="478">
        <f>IF('15. Chosen Referenced Period'!$C$1015='15. Chosen Referenced Period'!$D$1021,'15. Chosen Referenced Period'!E376,IF('15. Chosen Referenced Period'!$C$1015='15. Chosen Referenced Period'!$D$1022,'15. Chosen Referenced Period'!H376,IF('15. Chosen Referenced Period'!$C$1015='15. Chosen Referenced Period'!$D$1023,'15. Chosen Referenced Period'!K376,0)))</f>
        <v>0</v>
      </c>
    </row>
    <row r="375" spans="1:4" x14ac:dyDescent="0.25">
      <c r="A375" s="309">
        <f t="shared" si="5"/>
        <v>366</v>
      </c>
      <c r="B375" s="312" t="str">
        <f>IF(+'15. Chosen Referenced Period'!B377=0," ",+'15. Chosen Referenced Period'!B377)</f>
        <v xml:space="preserve"> </v>
      </c>
      <c r="C375" s="442" t="str">
        <f>IF(+'15. Chosen Referenced Period'!C377=0," ",+'15. Chosen Referenced Period'!C377)</f>
        <v xml:space="preserve"> </v>
      </c>
      <c r="D375" s="478">
        <f>IF('15. Chosen Referenced Period'!$C$1015='15. Chosen Referenced Period'!$D$1021,'15. Chosen Referenced Period'!E377,IF('15. Chosen Referenced Period'!$C$1015='15. Chosen Referenced Period'!$D$1022,'15. Chosen Referenced Period'!H377,IF('15. Chosen Referenced Period'!$C$1015='15. Chosen Referenced Period'!$D$1023,'15. Chosen Referenced Period'!K377,0)))</f>
        <v>0</v>
      </c>
    </row>
    <row r="376" spans="1:4" x14ac:dyDescent="0.25">
      <c r="A376" s="309">
        <f t="shared" si="5"/>
        <v>367</v>
      </c>
      <c r="B376" s="312" t="str">
        <f>IF(+'15. Chosen Referenced Period'!B378=0," ",+'15. Chosen Referenced Period'!B378)</f>
        <v xml:space="preserve"> </v>
      </c>
      <c r="C376" s="442" t="str">
        <f>IF(+'15. Chosen Referenced Period'!C378=0," ",+'15. Chosen Referenced Period'!C378)</f>
        <v xml:space="preserve"> </v>
      </c>
      <c r="D376" s="478">
        <f>IF('15. Chosen Referenced Period'!$C$1015='15. Chosen Referenced Period'!$D$1021,'15. Chosen Referenced Period'!E378,IF('15. Chosen Referenced Period'!$C$1015='15. Chosen Referenced Period'!$D$1022,'15. Chosen Referenced Period'!H378,IF('15. Chosen Referenced Period'!$C$1015='15. Chosen Referenced Period'!$D$1023,'15. Chosen Referenced Period'!K378,0)))</f>
        <v>0</v>
      </c>
    </row>
    <row r="377" spans="1:4" x14ac:dyDescent="0.25">
      <c r="A377" s="309">
        <f t="shared" si="5"/>
        <v>368</v>
      </c>
      <c r="B377" s="312" t="str">
        <f>IF(+'15. Chosen Referenced Period'!B379=0," ",+'15. Chosen Referenced Period'!B379)</f>
        <v xml:space="preserve"> </v>
      </c>
      <c r="C377" s="442" t="str">
        <f>IF(+'15. Chosen Referenced Period'!C379=0," ",+'15. Chosen Referenced Period'!C379)</f>
        <v xml:space="preserve"> </v>
      </c>
      <c r="D377" s="478">
        <f>IF('15. Chosen Referenced Period'!$C$1015='15. Chosen Referenced Period'!$D$1021,'15. Chosen Referenced Period'!E379,IF('15. Chosen Referenced Period'!$C$1015='15. Chosen Referenced Period'!$D$1022,'15. Chosen Referenced Period'!H379,IF('15. Chosen Referenced Period'!$C$1015='15. Chosen Referenced Period'!$D$1023,'15. Chosen Referenced Period'!K379,0)))</f>
        <v>0</v>
      </c>
    </row>
    <row r="378" spans="1:4" x14ac:dyDescent="0.25">
      <c r="A378" s="309">
        <f t="shared" si="5"/>
        <v>369</v>
      </c>
      <c r="B378" s="312" t="str">
        <f>IF(+'15. Chosen Referenced Period'!B380=0," ",+'15. Chosen Referenced Period'!B380)</f>
        <v xml:space="preserve"> </v>
      </c>
      <c r="C378" s="442" t="str">
        <f>IF(+'15. Chosen Referenced Period'!C380=0," ",+'15. Chosen Referenced Period'!C380)</f>
        <v xml:space="preserve"> </v>
      </c>
      <c r="D378" s="478">
        <f>IF('15. Chosen Referenced Period'!$C$1015='15. Chosen Referenced Period'!$D$1021,'15. Chosen Referenced Period'!E380,IF('15. Chosen Referenced Period'!$C$1015='15. Chosen Referenced Period'!$D$1022,'15. Chosen Referenced Period'!H380,IF('15. Chosen Referenced Period'!$C$1015='15. Chosen Referenced Period'!$D$1023,'15. Chosen Referenced Period'!K380,0)))</f>
        <v>0</v>
      </c>
    </row>
    <row r="379" spans="1:4" x14ac:dyDescent="0.25">
      <c r="A379" s="309">
        <f t="shared" si="5"/>
        <v>370</v>
      </c>
      <c r="B379" s="312" t="str">
        <f>IF(+'15. Chosen Referenced Period'!B381=0," ",+'15. Chosen Referenced Period'!B381)</f>
        <v xml:space="preserve"> </v>
      </c>
      <c r="C379" s="442" t="str">
        <f>IF(+'15. Chosen Referenced Period'!C381=0," ",+'15. Chosen Referenced Period'!C381)</f>
        <v xml:space="preserve"> </v>
      </c>
      <c r="D379" s="478">
        <f>IF('15. Chosen Referenced Period'!$C$1015='15. Chosen Referenced Period'!$D$1021,'15. Chosen Referenced Period'!E381,IF('15. Chosen Referenced Period'!$C$1015='15. Chosen Referenced Period'!$D$1022,'15. Chosen Referenced Period'!H381,IF('15. Chosen Referenced Period'!$C$1015='15. Chosen Referenced Period'!$D$1023,'15. Chosen Referenced Period'!K381,0)))</f>
        <v>0</v>
      </c>
    </row>
    <row r="380" spans="1:4" x14ac:dyDescent="0.25">
      <c r="A380" s="309">
        <f t="shared" si="5"/>
        <v>371</v>
      </c>
      <c r="B380" s="312" t="str">
        <f>IF(+'15. Chosen Referenced Period'!B382=0," ",+'15. Chosen Referenced Period'!B382)</f>
        <v xml:space="preserve"> </v>
      </c>
      <c r="C380" s="442" t="str">
        <f>IF(+'15. Chosen Referenced Period'!C382=0," ",+'15. Chosen Referenced Period'!C382)</f>
        <v xml:space="preserve"> </v>
      </c>
      <c r="D380" s="478">
        <f>IF('15. Chosen Referenced Period'!$C$1015='15. Chosen Referenced Period'!$D$1021,'15. Chosen Referenced Period'!E382,IF('15. Chosen Referenced Period'!$C$1015='15. Chosen Referenced Period'!$D$1022,'15. Chosen Referenced Period'!H382,IF('15. Chosen Referenced Period'!$C$1015='15. Chosen Referenced Period'!$D$1023,'15. Chosen Referenced Period'!K382,0)))</f>
        <v>0</v>
      </c>
    </row>
    <row r="381" spans="1:4" x14ac:dyDescent="0.25">
      <c r="A381" s="309">
        <f t="shared" si="5"/>
        <v>372</v>
      </c>
      <c r="B381" s="312" t="str">
        <f>IF(+'15. Chosen Referenced Period'!B383=0," ",+'15. Chosen Referenced Period'!B383)</f>
        <v xml:space="preserve"> </v>
      </c>
      <c r="C381" s="442" t="str">
        <f>IF(+'15. Chosen Referenced Period'!C383=0," ",+'15. Chosen Referenced Period'!C383)</f>
        <v xml:space="preserve"> </v>
      </c>
      <c r="D381" s="478">
        <f>IF('15. Chosen Referenced Period'!$C$1015='15. Chosen Referenced Period'!$D$1021,'15. Chosen Referenced Period'!E383,IF('15. Chosen Referenced Period'!$C$1015='15. Chosen Referenced Period'!$D$1022,'15. Chosen Referenced Period'!H383,IF('15. Chosen Referenced Period'!$C$1015='15. Chosen Referenced Period'!$D$1023,'15. Chosen Referenced Period'!K383,0)))</f>
        <v>0</v>
      </c>
    </row>
    <row r="382" spans="1:4" x14ac:dyDescent="0.25">
      <c r="A382" s="309">
        <f t="shared" si="5"/>
        <v>373</v>
      </c>
      <c r="B382" s="312" t="str">
        <f>IF(+'15. Chosen Referenced Period'!B384=0," ",+'15. Chosen Referenced Period'!B384)</f>
        <v xml:space="preserve"> </v>
      </c>
      <c r="C382" s="442" t="str">
        <f>IF(+'15. Chosen Referenced Period'!C384=0," ",+'15. Chosen Referenced Period'!C384)</f>
        <v xml:space="preserve"> </v>
      </c>
      <c r="D382" s="478">
        <f>IF('15. Chosen Referenced Period'!$C$1015='15. Chosen Referenced Period'!$D$1021,'15. Chosen Referenced Period'!E384,IF('15. Chosen Referenced Period'!$C$1015='15. Chosen Referenced Period'!$D$1022,'15. Chosen Referenced Period'!H384,IF('15. Chosen Referenced Period'!$C$1015='15. Chosen Referenced Period'!$D$1023,'15. Chosen Referenced Period'!K384,0)))</f>
        <v>0</v>
      </c>
    </row>
    <row r="383" spans="1:4" x14ac:dyDescent="0.25">
      <c r="A383" s="309">
        <f t="shared" si="5"/>
        <v>374</v>
      </c>
      <c r="B383" s="312" t="str">
        <f>IF(+'15. Chosen Referenced Period'!B385=0," ",+'15. Chosen Referenced Period'!B385)</f>
        <v xml:space="preserve"> </v>
      </c>
      <c r="C383" s="442" t="str">
        <f>IF(+'15. Chosen Referenced Period'!C385=0," ",+'15. Chosen Referenced Period'!C385)</f>
        <v xml:space="preserve"> </v>
      </c>
      <c r="D383" s="478">
        <f>IF('15. Chosen Referenced Period'!$C$1015='15. Chosen Referenced Period'!$D$1021,'15. Chosen Referenced Period'!E385,IF('15. Chosen Referenced Period'!$C$1015='15. Chosen Referenced Period'!$D$1022,'15. Chosen Referenced Period'!H385,IF('15. Chosen Referenced Period'!$C$1015='15. Chosen Referenced Period'!$D$1023,'15. Chosen Referenced Period'!K385,0)))</f>
        <v>0</v>
      </c>
    </row>
    <row r="384" spans="1:4" x14ac:dyDescent="0.25">
      <c r="A384" s="309">
        <f t="shared" si="5"/>
        <v>375</v>
      </c>
      <c r="B384" s="312" t="str">
        <f>IF(+'15. Chosen Referenced Period'!B386=0," ",+'15. Chosen Referenced Period'!B386)</f>
        <v xml:space="preserve"> </v>
      </c>
      <c r="C384" s="442" t="str">
        <f>IF(+'15. Chosen Referenced Period'!C386=0," ",+'15. Chosen Referenced Period'!C386)</f>
        <v xml:space="preserve"> </v>
      </c>
      <c r="D384" s="478">
        <f>IF('15. Chosen Referenced Period'!$C$1015='15. Chosen Referenced Period'!$D$1021,'15. Chosen Referenced Period'!E386,IF('15. Chosen Referenced Period'!$C$1015='15. Chosen Referenced Period'!$D$1022,'15. Chosen Referenced Period'!H386,IF('15. Chosen Referenced Period'!$C$1015='15. Chosen Referenced Period'!$D$1023,'15. Chosen Referenced Period'!K386,0)))</f>
        <v>0</v>
      </c>
    </row>
    <row r="385" spans="1:4" x14ac:dyDescent="0.25">
      <c r="A385" s="309">
        <f t="shared" si="5"/>
        <v>376</v>
      </c>
      <c r="B385" s="312" t="str">
        <f>IF(+'15. Chosen Referenced Period'!B387=0," ",+'15. Chosen Referenced Period'!B387)</f>
        <v xml:space="preserve"> </v>
      </c>
      <c r="C385" s="442" t="str">
        <f>IF(+'15. Chosen Referenced Period'!C387=0," ",+'15. Chosen Referenced Period'!C387)</f>
        <v xml:space="preserve"> </v>
      </c>
      <c r="D385" s="478">
        <f>IF('15. Chosen Referenced Period'!$C$1015='15. Chosen Referenced Period'!$D$1021,'15. Chosen Referenced Period'!E387,IF('15. Chosen Referenced Period'!$C$1015='15. Chosen Referenced Period'!$D$1022,'15. Chosen Referenced Period'!H387,IF('15. Chosen Referenced Period'!$C$1015='15. Chosen Referenced Period'!$D$1023,'15. Chosen Referenced Period'!K387,0)))</f>
        <v>0</v>
      </c>
    </row>
    <row r="386" spans="1:4" x14ac:dyDescent="0.25">
      <c r="A386" s="309">
        <f t="shared" si="5"/>
        <v>377</v>
      </c>
      <c r="B386" s="312" t="str">
        <f>IF(+'15. Chosen Referenced Period'!B388=0," ",+'15. Chosen Referenced Period'!B388)</f>
        <v xml:space="preserve"> </v>
      </c>
      <c r="C386" s="442" t="str">
        <f>IF(+'15. Chosen Referenced Period'!C388=0," ",+'15. Chosen Referenced Period'!C388)</f>
        <v xml:space="preserve"> </v>
      </c>
      <c r="D386" s="478">
        <f>IF('15. Chosen Referenced Period'!$C$1015='15. Chosen Referenced Period'!$D$1021,'15. Chosen Referenced Period'!E388,IF('15. Chosen Referenced Period'!$C$1015='15. Chosen Referenced Period'!$D$1022,'15. Chosen Referenced Period'!H388,IF('15. Chosen Referenced Period'!$C$1015='15. Chosen Referenced Period'!$D$1023,'15. Chosen Referenced Period'!K388,0)))</f>
        <v>0</v>
      </c>
    </row>
    <row r="387" spans="1:4" x14ac:dyDescent="0.25">
      <c r="A387" s="309">
        <f t="shared" si="5"/>
        <v>378</v>
      </c>
      <c r="B387" s="312" t="str">
        <f>IF(+'15. Chosen Referenced Period'!B389=0," ",+'15. Chosen Referenced Period'!B389)</f>
        <v xml:space="preserve"> </v>
      </c>
      <c r="C387" s="442" t="str">
        <f>IF(+'15. Chosen Referenced Period'!C389=0," ",+'15. Chosen Referenced Period'!C389)</f>
        <v xml:space="preserve"> </v>
      </c>
      <c r="D387" s="478">
        <f>IF('15. Chosen Referenced Period'!$C$1015='15. Chosen Referenced Period'!$D$1021,'15. Chosen Referenced Period'!E389,IF('15. Chosen Referenced Period'!$C$1015='15. Chosen Referenced Period'!$D$1022,'15. Chosen Referenced Period'!H389,IF('15. Chosen Referenced Period'!$C$1015='15. Chosen Referenced Period'!$D$1023,'15. Chosen Referenced Period'!K389,0)))</f>
        <v>0</v>
      </c>
    </row>
    <row r="388" spans="1:4" x14ac:dyDescent="0.25">
      <c r="A388" s="309">
        <f t="shared" si="5"/>
        <v>379</v>
      </c>
      <c r="B388" s="312" t="str">
        <f>IF(+'15. Chosen Referenced Period'!B390=0," ",+'15. Chosen Referenced Period'!B390)</f>
        <v xml:space="preserve"> </v>
      </c>
      <c r="C388" s="442" t="str">
        <f>IF(+'15. Chosen Referenced Period'!C390=0," ",+'15. Chosen Referenced Period'!C390)</f>
        <v xml:space="preserve"> </v>
      </c>
      <c r="D388" s="478">
        <f>IF('15. Chosen Referenced Period'!$C$1015='15. Chosen Referenced Period'!$D$1021,'15. Chosen Referenced Period'!E390,IF('15. Chosen Referenced Period'!$C$1015='15. Chosen Referenced Period'!$D$1022,'15. Chosen Referenced Period'!H390,IF('15. Chosen Referenced Period'!$C$1015='15. Chosen Referenced Period'!$D$1023,'15. Chosen Referenced Period'!K390,0)))</f>
        <v>0</v>
      </c>
    </row>
    <row r="389" spans="1:4" x14ac:dyDescent="0.25">
      <c r="A389" s="309">
        <f t="shared" si="5"/>
        <v>380</v>
      </c>
      <c r="B389" s="312" t="str">
        <f>IF(+'15. Chosen Referenced Period'!B391=0," ",+'15. Chosen Referenced Period'!B391)</f>
        <v xml:space="preserve"> </v>
      </c>
      <c r="C389" s="442" t="str">
        <f>IF(+'15. Chosen Referenced Period'!C391=0," ",+'15. Chosen Referenced Period'!C391)</f>
        <v xml:space="preserve"> </v>
      </c>
      <c r="D389" s="478">
        <f>IF('15. Chosen Referenced Period'!$C$1015='15. Chosen Referenced Period'!$D$1021,'15. Chosen Referenced Period'!E391,IF('15. Chosen Referenced Period'!$C$1015='15. Chosen Referenced Period'!$D$1022,'15. Chosen Referenced Period'!H391,IF('15. Chosen Referenced Period'!$C$1015='15. Chosen Referenced Period'!$D$1023,'15. Chosen Referenced Period'!K391,0)))</f>
        <v>0</v>
      </c>
    </row>
    <row r="390" spans="1:4" x14ac:dyDescent="0.25">
      <c r="A390" s="309">
        <f t="shared" si="5"/>
        <v>381</v>
      </c>
      <c r="B390" s="312" t="str">
        <f>IF(+'15. Chosen Referenced Period'!B392=0," ",+'15. Chosen Referenced Period'!B392)</f>
        <v xml:space="preserve"> </v>
      </c>
      <c r="C390" s="442" t="str">
        <f>IF(+'15. Chosen Referenced Period'!C392=0," ",+'15. Chosen Referenced Period'!C392)</f>
        <v xml:space="preserve"> </v>
      </c>
      <c r="D390" s="478">
        <f>IF('15. Chosen Referenced Period'!$C$1015='15. Chosen Referenced Period'!$D$1021,'15. Chosen Referenced Period'!E392,IF('15. Chosen Referenced Period'!$C$1015='15. Chosen Referenced Period'!$D$1022,'15. Chosen Referenced Period'!H392,IF('15. Chosen Referenced Period'!$C$1015='15. Chosen Referenced Period'!$D$1023,'15. Chosen Referenced Period'!K392,0)))</f>
        <v>0</v>
      </c>
    </row>
    <row r="391" spans="1:4" x14ac:dyDescent="0.25">
      <c r="A391" s="309">
        <f t="shared" si="5"/>
        <v>382</v>
      </c>
      <c r="B391" s="312" t="str">
        <f>IF(+'15. Chosen Referenced Period'!B393=0," ",+'15. Chosen Referenced Period'!B393)</f>
        <v xml:space="preserve"> </v>
      </c>
      <c r="C391" s="442" t="str">
        <f>IF(+'15. Chosen Referenced Period'!C393=0," ",+'15. Chosen Referenced Period'!C393)</f>
        <v xml:space="preserve"> </v>
      </c>
      <c r="D391" s="478">
        <f>IF('15. Chosen Referenced Period'!$C$1015='15. Chosen Referenced Period'!$D$1021,'15. Chosen Referenced Period'!E393,IF('15. Chosen Referenced Period'!$C$1015='15. Chosen Referenced Period'!$D$1022,'15. Chosen Referenced Period'!H393,IF('15. Chosen Referenced Period'!$C$1015='15. Chosen Referenced Period'!$D$1023,'15. Chosen Referenced Period'!K393,0)))</f>
        <v>0</v>
      </c>
    </row>
    <row r="392" spans="1:4" x14ac:dyDescent="0.25">
      <c r="A392" s="309">
        <f t="shared" si="5"/>
        <v>383</v>
      </c>
      <c r="B392" s="312" t="str">
        <f>IF(+'15. Chosen Referenced Period'!B394=0," ",+'15. Chosen Referenced Period'!B394)</f>
        <v xml:space="preserve"> </v>
      </c>
      <c r="C392" s="442" t="str">
        <f>IF(+'15. Chosen Referenced Period'!C394=0," ",+'15. Chosen Referenced Period'!C394)</f>
        <v xml:space="preserve"> </v>
      </c>
      <c r="D392" s="478">
        <f>IF('15. Chosen Referenced Period'!$C$1015='15. Chosen Referenced Period'!$D$1021,'15. Chosen Referenced Period'!E394,IF('15. Chosen Referenced Period'!$C$1015='15. Chosen Referenced Period'!$D$1022,'15. Chosen Referenced Period'!H394,IF('15. Chosen Referenced Period'!$C$1015='15. Chosen Referenced Period'!$D$1023,'15. Chosen Referenced Period'!K394,0)))</f>
        <v>0</v>
      </c>
    </row>
    <row r="393" spans="1:4" x14ac:dyDescent="0.25">
      <c r="A393" s="309">
        <f t="shared" si="5"/>
        <v>384</v>
      </c>
      <c r="B393" s="312" t="str">
        <f>IF(+'15. Chosen Referenced Period'!B395=0," ",+'15. Chosen Referenced Period'!B395)</f>
        <v xml:space="preserve"> </v>
      </c>
      <c r="C393" s="442" t="str">
        <f>IF(+'15. Chosen Referenced Period'!C395=0," ",+'15. Chosen Referenced Period'!C395)</f>
        <v xml:space="preserve"> </v>
      </c>
      <c r="D393" s="478">
        <f>IF('15. Chosen Referenced Period'!$C$1015='15. Chosen Referenced Period'!$D$1021,'15. Chosen Referenced Period'!E395,IF('15. Chosen Referenced Period'!$C$1015='15. Chosen Referenced Period'!$D$1022,'15. Chosen Referenced Period'!H395,IF('15. Chosen Referenced Period'!$C$1015='15. Chosen Referenced Period'!$D$1023,'15. Chosen Referenced Period'!K395,0)))</f>
        <v>0</v>
      </c>
    </row>
    <row r="394" spans="1:4" x14ac:dyDescent="0.25">
      <c r="A394" s="309">
        <f t="shared" si="5"/>
        <v>385</v>
      </c>
      <c r="B394" s="312" t="str">
        <f>IF(+'15. Chosen Referenced Period'!B396=0," ",+'15. Chosen Referenced Period'!B396)</f>
        <v xml:space="preserve"> </v>
      </c>
      <c r="C394" s="442" t="str">
        <f>IF(+'15. Chosen Referenced Period'!C396=0," ",+'15. Chosen Referenced Period'!C396)</f>
        <v xml:space="preserve"> </v>
      </c>
      <c r="D394" s="478">
        <f>IF('15. Chosen Referenced Period'!$C$1015='15. Chosen Referenced Period'!$D$1021,'15. Chosen Referenced Period'!E396,IF('15. Chosen Referenced Period'!$C$1015='15. Chosen Referenced Period'!$D$1022,'15. Chosen Referenced Period'!H396,IF('15. Chosen Referenced Period'!$C$1015='15. Chosen Referenced Period'!$D$1023,'15. Chosen Referenced Period'!K396,0)))</f>
        <v>0</v>
      </c>
    </row>
    <row r="395" spans="1:4" x14ac:dyDescent="0.25">
      <c r="A395" s="309">
        <f t="shared" si="5"/>
        <v>386</v>
      </c>
      <c r="B395" s="312" t="str">
        <f>IF(+'15. Chosen Referenced Period'!B397=0," ",+'15. Chosen Referenced Period'!B397)</f>
        <v xml:space="preserve"> </v>
      </c>
      <c r="C395" s="442" t="str">
        <f>IF(+'15. Chosen Referenced Period'!C397=0," ",+'15. Chosen Referenced Period'!C397)</f>
        <v xml:space="preserve"> </v>
      </c>
      <c r="D395" s="478">
        <f>IF('15. Chosen Referenced Period'!$C$1015='15. Chosen Referenced Period'!$D$1021,'15. Chosen Referenced Period'!E397,IF('15. Chosen Referenced Period'!$C$1015='15. Chosen Referenced Period'!$D$1022,'15. Chosen Referenced Period'!H397,IF('15. Chosen Referenced Period'!$C$1015='15. Chosen Referenced Period'!$D$1023,'15. Chosen Referenced Period'!K397,0)))</f>
        <v>0</v>
      </c>
    </row>
    <row r="396" spans="1:4" x14ac:dyDescent="0.25">
      <c r="A396" s="309">
        <f t="shared" ref="A396:A459" si="6">+A395+1</f>
        <v>387</v>
      </c>
      <c r="B396" s="312" t="str">
        <f>IF(+'15. Chosen Referenced Period'!B398=0," ",+'15. Chosen Referenced Period'!B398)</f>
        <v xml:space="preserve"> </v>
      </c>
      <c r="C396" s="442" t="str">
        <f>IF(+'15. Chosen Referenced Period'!C398=0," ",+'15. Chosen Referenced Period'!C398)</f>
        <v xml:space="preserve"> </v>
      </c>
      <c r="D396" s="478">
        <f>IF('15. Chosen Referenced Period'!$C$1015='15. Chosen Referenced Period'!$D$1021,'15. Chosen Referenced Period'!E398,IF('15. Chosen Referenced Period'!$C$1015='15. Chosen Referenced Period'!$D$1022,'15. Chosen Referenced Period'!H398,IF('15. Chosen Referenced Period'!$C$1015='15. Chosen Referenced Period'!$D$1023,'15. Chosen Referenced Period'!K398,0)))</f>
        <v>0</v>
      </c>
    </row>
    <row r="397" spans="1:4" x14ac:dyDescent="0.25">
      <c r="A397" s="309">
        <f t="shared" si="6"/>
        <v>388</v>
      </c>
      <c r="B397" s="312" t="str">
        <f>IF(+'15. Chosen Referenced Period'!B399=0," ",+'15. Chosen Referenced Period'!B399)</f>
        <v xml:space="preserve"> </v>
      </c>
      <c r="C397" s="442" t="str">
        <f>IF(+'15. Chosen Referenced Period'!C399=0," ",+'15. Chosen Referenced Period'!C399)</f>
        <v xml:space="preserve"> </v>
      </c>
      <c r="D397" s="478">
        <f>IF('15. Chosen Referenced Period'!$C$1015='15. Chosen Referenced Period'!$D$1021,'15. Chosen Referenced Period'!E399,IF('15. Chosen Referenced Period'!$C$1015='15. Chosen Referenced Period'!$D$1022,'15. Chosen Referenced Period'!H399,IF('15. Chosen Referenced Period'!$C$1015='15. Chosen Referenced Period'!$D$1023,'15. Chosen Referenced Period'!K399,0)))</f>
        <v>0</v>
      </c>
    </row>
    <row r="398" spans="1:4" x14ac:dyDescent="0.25">
      <c r="A398" s="309">
        <f t="shared" si="6"/>
        <v>389</v>
      </c>
      <c r="B398" s="312" t="str">
        <f>IF(+'15. Chosen Referenced Period'!B400=0," ",+'15. Chosen Referenced Period'!B400)</f>
        <v xml:space="preserve"> </v>
      </c>
      <c r="C398" s="442" t="str">
        <f>IF(+'15. Chosen Referenced Period'!C400=0," ",+'15. Chosen Referenced Period'!C400)</f>
        <v xml:space="preserve"> </v>
      </c>
      <c r="D398" s="478">
        <f>IF('15. Chosen Referenced Period'!$C$1015='15. Chosen Referenced Period'!$D$1021,'15. Chosen Referenced Period'!E400,IF('15. Chosen Referenced Period'!$C$1015='15. Chosen Referenced Period'!$D$1022,'15. Chosen Referenced Period'!H400,IF('15. Chosen Referenced Period'!$C$1015='15. Chosen Referenced Period'!$D$1023,'15. Chosen Referenced Period'!K400,0)))</f>
        <v>0</v>
      </c>
    </row>
    <row r="399" spans="1:4" x14ac:dyDescent="0.25">
      <c r="A399" s="309">
        <f t="shared" si="6"/>
        <v>390</v>
      </c>
      <c r="B399" s="312" t="str">
        <f>IF(+'15. Chosen Referenced Period'!B401=0," ",+'15. Chosen Referenced Period'!B401)</f>
        <v xml:space="preserve"> </v>
      </c>
      <c r="C399" s="442" t="str">
        <f>IF(+'15. Chosen Referenced Period'!C401=0," ",+'15. Chosen Referenced Period'!C401)</f>
        <v xml:space="preserve"> </v>
      </c>
      <c r="D399" s="478">
        <f>IF('15. Chosen Referenced Period'!$C$1015='15. Chosen Referenced Period'!$D$1021,'15. Chosen Referenced Period'!E401,IF('15. Chosen Referenced Period'!$C$1015='15. Chosen Referenced Period'!$D$1022,'15. Chosen Referenced Period'!H401,IF('15. Chosen Referenced Period'!$C$1015='15. Chosen Referenced Period'!$D$1023,'15. Chosen Referenced Period'!K401,0)))</f>
        <v>0</v>
      </c>
    </row>
    <row r="400" spans="1:4" x14ac:dyDescent="0.25">
      <c r="A400" s="309">
        <f t="shared" si="6"/>
        <v>391</v>
      </c>
      <c r="B400" s="312" t="str">
        <f>IF(+'15. Chosen Referenced Period'!B402=0," ",+'15. Chosen Referenced Period'!B402)</f>
        <v xml:space="preserve"> </v>
      </c>
      <c r="C400" s="442" t="str">
        <f>IF(+'15. Chosen Referenced Period'!C402=0," ",+'15. Chosen Referenced Period'!C402)</f>
        <v xml:space="preserve"> </v>
      </c>
      <c r="D400" s="478">
        <f>IF('15. Chosen Referenced Period'!$C$1015='15. Chosen Referenced Period'!$D$1021,'15. Chosen Referenced Period'!E402,IF('15. Chosen Referenced Period'!$C$1015='15. Chosen Referenced Period'!$D$1022,'15. Chosen Referenced Period'!H402,IF('15. Chosen Referenced Period'!$C$1015='15. Chosen Referenced Period'!$D$1023,'15. Chosen Referenced Period'!K402,0)))</f>
        <v>0</v>
      </c>
    </row>
    <row r="401" spans="1:4" x14ac:dyDescent="0.25">
      <c r="A401" s="309">
        <f t="shared" si="6"/>
        <v>392</v>
      </c>
      <c r="B401" s="312" t="str">
        <f>IF(+'15. Chosen Referenced Period'!B403=0," ",+'15. Chosen Referenced Period'!B403)</f>
        <v xml:space="preserve"> </v>
      </c>
      <c r="C401" s="442" t="str">
        <f>IF(+'15. Chosen Referenced Period'!C403=0," ",+'15. Chosen Referenced Period'!C403)</f>
        <v xml:space="preserve"> </v>
      </c>
      <c r="D401" s="478">
        <f>IF('15. Chosen Referenced Period'!$C$1015='15. Chosen Referenced Period'!$D$1021,'15. Chosen Referenced Period'!E403,IF('15. Chosen Referenced Period'!$C$1015='15. Chosen Referenced Period'!$D$1022,'15. Chosen Referenced Period'!H403,IF('15. Chosen Referenced Period'!$C$1015='15. Chosen Referenced Period'!$D$1023,'15. Chosen Referenced Period'!K403,0)))</f>
        <v>0</v>
      </c>
    </row>
    <row r="402" spans="1:4" x14ac:dyDescent="0.25">
      <c r="A402" s="309">
        <f t="shared" si="6"/>
        <v>393</v>
      </c>
      <c r="B402" s="312" t="str">
        <f>IF(+'15. Chosen Referenced Period'!B404=0," ",+'15. Chosen Referenced Period'!B404)</f>
        <v xml:space="preserve"> </v>
      </c>
      <c r="C402" s="442" t="str">
        <f>IF(+'15. Chosen Referenced Period'!C404=0," ",+'15. Chosen Referenced Period'!C404)</f>
        <v xml:space="preserve"> </v>
      </c>
      <c r="D402" s="478">
        <f>IF('15. Chosen Referenced Period'!$C$1015='15. Chosen Referenced Period'!$D$1021,'15. Chosen Referenced Period'!E404,IF('15. Chosen Referenced Period'!$C$1015='15. Chosen Referenced Period'!$D$1022,'15. Chosen Referenced Period'!H404,IF('15. Chosen Referenced Period'!$C$1015='15. Chosen Referenced Period'!$D$1023,'15. Chosen Referenced Period'!K404,0)))</f>
        <v>0</v>
      </c>
    </row>
    <row r="403" spans="1:4" x14ac:dyDescent="0.25">
      <c r="A403" s="309">
        <f t="shared" si="6"/>
        <v>394</v>
      </c>
      <c r="B403" s="312" t="str">
        <f>IF(+'15. Chosen Referenced Period'!B405=0," ",+'15. Chosen Referenced Period'!B405)</f>
        <v xml:space="preserve"> </v>
      </c>
      <c r="C403" s="442" t="str">
        <f>IF(+'15. Chosen Referenced Period'!C405=0," ",+'15. Chosen Referenced Period'!C405)</f>
        <v xml:space="preserve"> </v>
      </c>
      <c r="D403" s="478">
        <f>IF('15. Chosen Referenced Period'!$C$1015='15. Chosen Referenced Period'!$D$1021,'15. Chosen Referenced Period'!E405,IF('15. Chosen Referenced Period'!$C$1015='15. Chosen Referenced Period'!$D$1022,'15. Chosen Referenced Period'!H405,IF('15. Chosen Referenced Period'!$C$1015='15. Chosen Referenced Period'!$D$1023,'15. Chosen Referenced Period'!K405,0)))</f>
        <v>0</v>
      </c>
    </row>
    <row r="404" spans="1:4" x14ac:dyDescent="0.25">
      <c r="A404" s="309">
        <f t="shared" si="6"/>
        <v>395</v>
      </c>
      <c r="B404" s="312" t="str">
        <f>IF(+'15. Chosen Referenced Period'!B406=0," ",+'15. Chosen Referenced Period'!B406)</f>
        <v xml:space="preserve"> </v>
      </c>
      <c r="C404" s="442" t="str">
        <f>IF(+'15. Chosen Referenced Period'!C406=0," ",+'15. Chosen Referenced Period'!C406)</f>
        <v xml:space="preserve"> </v>
      </c>
      <c r="D404" s="478">
        <f>IF('15. Chosen Referenced Period'!$C$1015='15. Chosen Referenced Period'!$D$1021,'15. Chosen Referenced Period'!E406,IF('15. Chosen Referenced Period'!$C$1015='15. Chosen Referenced Period'!$D$1022,'15. Chosen Referenced Period'!H406,IF('15. Chosen Referenced Period'!$C$1015='15. Chosen Referenced Period'!$D$1023,'15. Chosen Referenced Period'!K406,0)))</f>
        <v>0</v>
      </c>
    </row>
    <row r="405" spans="1:4" x14ac:dyDescent="0.25">
      <c r="A405" s="309">
        <f t="shared" si="6"/>
        <v>396</v>
      </c>
      <c r="B405" s="312" t="str">
        <f>IF(+'15. Chosen Referenced Period'!B407=0," ",+'15. Chosen Referenced Period'!B407)</f>
        <v xml:space="preserve"> </v>
      </c>
      <c r="C405" s="442" t="str">
        <f>IF(+'15. Chosen Referenced Period'!C407=0," ",+'15. Chosen Referenced Period'!C407)</f>
        <v xml:space="preserve"> </v>
      </c>
      <c r="D405" s="478">
        <f>IF('15. Chosen Referenced Period'!$C$1015='15. Chosen Referenced Period'!$D$1021,'15. Chosen Referenced Period'!E407,IF('15. Chosen Referenced Period'!$C$1015='15. Chosen Referenced Period'!$D$1022,'15. Chosen Referenced Period'!H407,IF('15. Chosen Referenced Period'!$C$1015='15. Chosen Referenced Period'!$D$1023,'15. Chosen Referenced Period'!K407,0)))</f>
        <v>0</v>
      </c>
    </row>
    <row r="406" spans="1:4" x14ac:dyDescent="0.25">
      <c r="A406" s="309">
        <f t="shared" si="6"/>
        <v>397</v>
      </c>
      <c r="B406" s="312" t="str">
        <f>IF(+'15. Chosen Referenced Period'!B408=0," ",+'15. Chosen Referenced Period'!B408)</f>
        <v xml:space="preserve"> </v>
      </c>
      <c r="C406" s="442" t="str">
        <f>IF(+'15. Chosen Referenced Period'!C408=0," ",+'15. Chosen Referenced Period'!C408)</f>
        <v xml:space="preserve"> </v>
      </c>
      <c r="D406" s="478">
        <f>IF('15. Chosen Referenced Period'!$C$1015='15. Chosen Referenced Period'!$D$1021,'15. Chosen Referenced Period'!E408,IF('15. Chosen Referenced Period'!$C$1015='15. Chosen Referenced Period'!$D$1022,'15. Chosen Referenced Period'!H408,IF('15. Chosen Referenced Period'!$C$1015='15. Chosen Referenced Period'!$D$1023,'15. Chosen Referenced Period'!K408,0)))</f>
        <v>0</v>
      </c>
    </row>
    <row r="407" spans="1:4" x14ac:dyDescent="0.25">
      <c r="A407" s="309">
        <f t="shared" si="6"/>
        <v>398</v>
      </c>
      <c r="B407" s="312" t="str">
        <f>IF(+'15. Chosen Referenced Period'!B409=0," ",+'15. Chosen Referenced Period'!B409)</f>
        <v xml:space="preserve"> </v>
      </c>
      <c r="C407" s="442" t="str">
        <f>IF(+'15. Chosen Referenced Period'!C409=0," ",+'15. Chosen Referenced Period'!C409)</f>
        <v xml:space="preserve"> </v>
      </c>
      <c r="D407" s="478">
        <f>IF('15. Chosen Referenced Period'!$C$1015='15. Chosen Referenced Period'!$D$1021,'15. Chosen Referenced Period'!E409,IF('15. Chosen Referenced Period'!$C$1015='15. Chosen Referenced Period'!$D$1022,'15. Chosen Referenced Period'!H409,IF('15. Chosen Referenced Period'!$C$1015='15. Chosen Referenced Period'!$D$1023,'15. Chosen Referenced Period'!K409,0)))</f>
        <v>0</v>
      </c>
    </row>
    <row r="408" spans="1:4" x14ac:dyDescent="0.25">
      <c r="A408" s="309">
        <f t="shared" si="6"/>
        <v>399</v>
      </c>
      <c r="B408" s="312" t="str">
        <f>IF(+'15. Chosen Referenced Period'!B410=0," ",+'15. Chosen Referenced Period'!B410)</f>
        <v xml:space="preserve"> </v>
      </c>
      <c r="C408" s="442" t="str">
        <f>IF(+'15. Chosen Referenced Period'!C410=0," ",+'15. Chosen Referenced Period'!C410)</f>
        <v xml:space="preserve"> </v>
      </c>
      <c r="D408" s="478">
        <f>IF('15. Chosen Referenced Period'!$C$1015='15. Chosen Referenced Period'!$D$1021,'15. Chosen Referenced Period'!E410,IF('15. Chosen Referenced Period'!$C$1015='15. Chosen Referenced Period'!$D$1022,'15. Chosen Referenced Period'!H410,IF('15. Chosen Referenced Period'!$C$1015='15. Chosen Referenced Period'!$D$1023,'15. Chosen Referenced Period'!K410,0)))</f>
        <v>0</v>
      </c>
    </row>
    <row r="409" spans="1:4" x14ac:dyDescent="0.25">
      <c r="A409" s="309">
        <f t="shared" si="6"/>
        <v>400</v>
      </c>
      <c r="B409" s="312" t="str">
        <f>IF(+'15. Chosen Referenced Period'!B411=0," ",+'15. Chosen Referenced Period'!B411)</f>
        <v xml:space="preserve"> </v>
      </c>
      <c r="C409" s="442" t="str">
        <f>IF(+'15. Chosen Referenced Period'!C411=0," ",+'15. Chosen Referenced Period'!C411)</f>
        <v xml:space="preserve"> </v>
      </c>
      <c r="D409" s="478">
        <f>IF('15. Chosen Referenced Period'!$C$1015='15. Chosen Referenced Period'!$D$1021,'15. Chosen Referenced Period'!E411,IF('15. Chosen Referenced Period'!$C$1015='15. Chosen Referenced Period'!$D$1022,'15. Chosen Referenced Period'!H411,IF('15. Chosen Referenced Period'!$C$1015='15. Chosen Referenced Period'!$D$1023,'15. Chosen Referenced Period'!K411,0)))</f>
        <v>0</v>
      </c>
    </row>
    <row r="410" spans="1:4" x14ac:dyDescent="0.25">
      <c r="A410" s="309">
        <f t="shared" si="6"/>
        <v>401</v>
      </c>
      <c r="B410" s="312" t="str">
        <f>IF(+'15. Chosen Referenced Period'!B412=0," ",+'15. Chosen Referenced Period'!B412)</f>
        <v xml:space="preserve"> </v>
      </c>
      <c r="C410" s="442" t="str">
        <f>IF(+'15. Chosen Referenced Period'!C412=0," ",+'15. Chosen Referenced Period'!C412)</f>
        <v xml:space="preserve"> </v>
      </c>
      <c r="D410" s="478">
        <f>IF('15. Chosen Referenced Period'!$C$1015='15. Chosen Referenced Period'!$D$1021,'15. Chosen Referenced Period'!E412,IF('15. Chosen Referenced Period'!$C$1015='15. Chosen Referenced Period'!$D$1022,'15. Chosen Referenced Period'!H412,IF('15. Chosen Referenced Period'!$C$1015='15. Chosen Referenced Period'!$D$1023,'15. Chosen Referenced Period'!K412,0)))</f>
        <v>0</v>
      </c>
    </row>
    <row r="411" spans="1:4" x14ac:dyDescent="0.25">
      <c r="A411" s="309">
        <f t="shared" si="6"/>
        <v>402</v>
      </c>
      <c r="B411" s="312" t="str">
        <f>IF(+'15. Chosen Referenced Period'!B413=0," ",+'15. Chosen Referenced Period'!B413)</f>
        <v xml:space="preserve"> </v>
      </c>
      <c r="C411" s="442" t="str">
        <f>IF(+'15. Chosen Referenced Period'!C413=0," ",+'15. Chosen Referenced Period'!C413)</f>
        <v xml:space="preserve"> </v>
      </c>
      <c r="D411" s="478">
        <f>IF('15. Chosen Referenced Period'!$C$1015='15. Chosen Referenced Period'!$D$1021,'15. Chosen Referenced Period'!E413,IF('15. Chosen Referenced Period'!$C$1015='15. Chosen Referenced Period'!$D$1022,'15. Chosen Referenced Period'!H413,IF('15. Chosen Referenced Period'!$C$1015='15. Chosen Referenced Period'!$D$1023,'15. Chosen Referenced Period'!K413,0)))</f>
        <v>0</v>
      </c>
    </row>
    <row r="412" spans="1:4" x14ac:dyDescent="0.25">
      <c r="A412" s="309">
        <f t="shared" si="6"/>
        <v>403</v>
      </c>
      <c r="B412" s="312" t="str">
        <f>IF(+'15. Chosen Referenced Period'!B414=0," ",+'15. Chosen Referenced Period'!B414)</f>
        <v xml:space="preserve"> </v>
      </c>
      <c r="C412" s="442" t="str">
        <f>IF(+'15. Chosen Referenced Period'!C414=0," ",+'15. Chosen Referenced Period'!C414)</f>
        <v xml:space="preserve"> </v>
      </c>
      <c r="D412" s="478">
        <f>IF('15. Chosen Referenced Period'!$C$1015='15. Chosen Referenced Period'!$D$1021,'15. Chosen Referenced Period'!E414,IF('15. Chosen Referenced Period'!$C$1015='15. Chosen Referenced Period'!$D$1022,'15. Chosen Referenced Period'!H414,IF('15. Chosen Referenced Period'!$C$1015='15. Chosen Referenced Period'!$D$1023,'15. Chosen Referenced Period'!K414,0)))</f>
        <v>0</v>
      </c>
    </row>
    <row r="413" spans="1:4" x14ac:dyDescent="0.25">
      <c r="A413" s="309">
        <f t="shared" si="6"/>
        <v>404</v>
      </c>
      <c r="B413" s="312" t="str">
        <f>IF(+'15. Chosen Referenced Period'!B415=0," ",+'15. Chosen Referenced Period'!B415)</f>
        <v xml:space="preserve"> </v>
      </c>
      <c r="C413" s="442" t="str">
        <f>IF(+'15. Chosen Referenced Period'!C415=0," ",+'15. Chosen Referenced Period'!C415)</f>
        <v xml:space="preserve"> </v>
      </c>
      <c r="D413" s="478">
        <f>IF('15. Chosen Referenced Period'!$C$1015='15. Chosen Referenced Period'!$D$1021,'15. Chosen Referenced Period'!E415,IF('15. Chosen Referenced Period'!$C$1015='15. Chosen Referenced Period'!$D$1022,'15. Chosen Referenced Period'!H415,IF('15. Chosen Referenced Period'!$C$1015='15. Chosen Referenced Period'!$D$1023,'15. Chosen Referenced Period'!K415,0)))</f>
        <v>0</v>
      </c>
    </row>
    <row r="414" spans="1:4" x14ac:dyDescent="0.25">
      <c r="A414" s="309">
        <f t="shared" si="6"/>
        <v>405</v>
      </c>
      <c r="B414" s="312" t="str">
        <f>IF(+'15. Chosen Referenced Period'!B416=0," ",+'15. Chosen Referenced Period'!B416)</f>
        <v xml:space="preserve"> </v>
      </c>
      <c r="C414" s="442" t="str">
        <f>IF(+'15. Chosen Referenced Period'!C416=0," ",+'15. Chosen Referenced Period'!C416)</f>
        <v xml:space="preserve"> </v>
      </c>
      <c r="D414" s="478">
        <f>IF('15. Chosen Referenced Period'!$C$1015='15. Chosen Referenced Period'!$D$1021,'15. Chosen Referenced Period'!E416,IF('15. Chosen Referenced Period'!$C$1015='15. Chosen Referenced Period'!$D$1022,'15. Chosen Referenced Period'!H416,IF('15. Chosen Referenced Period'!$C$1015='15. Chosen Referenced Period'!$D$1023,'15. Chosen Referenced Period'!K416,0)))</f>
        <v>0</v>
      </c>
    </row>
    <row r="415" spans="1:4" x14ac:dyDescent="0.25">
      <c r="A415" s="309">
        <f t="shared" si="6"/>
        <v>406</v>
      </c>
      <c r="B415" s="312" t="str">
        <f>IF(+'15. Chosen Referenced Period'!B417=0," ",+'15. Chosen Referenced Period'!B417)</f>
        <v xml:space="preserve"> </v>
      </c>
      <c r="C415" s="442" t="str">
        <f>IF(+'15. Chosen Referenced Period'!C417=0," ",+'15. Chosen Referenced Period'!C417)</f>
        <v xml:space="preserve"> </v>
      </c>
      <c r="D415" s="478">
        <f>IF('15. Chosen Referenced Period'!$C$1015='15. Chosen Referenced Period'!$D$1021,'15. Chosen Referenced Period'!E417,IF('15. Chosen Referenced Period'!$C$1015='15. Chosen Referenced Period'!$D$1022,'15. Chosen Referenced Period'!H417,IF('15. Chosen Referenced Period'!$C$1015='15. Chosen Referenced Period'!$D$1023,'15. Chosen Referenced Period'!K417,0)))</f>
        <v>0</v>
      </c>
    </row>
    <row r="416" spans="1:4" x14ac:dyDescent="0.25">
      <c r="A416" s="309">
        <f t="shared" si="6"/>
        <v>407</v>
      </c>
      <c r="B416" s="312" t="str">
        <f>IF(+'15. Chosen Referenced Period'!B418=0," ",+'15. Chosen Referenced Period'!B418)</f>
        <v xml:space="preserve"> </v>
      </c>
      <c r="C416" s="442" t="str">
        <f>IF(+'15. Chosen Referenced Period'!C418=0," ",+'15. Chosen Referenced Period'!C418)</f>
        <v xml:space="preserve"> </v>
      </c>
      <c r="D416" s="478">
        <f>IF('15. Chosen Referenced Period'!$C$1015='15. Chosen Referenced Period'!$D$1021,'15. Chosen Referenced Period'!E418,IF('15. Chosen Referenced Period'!$C$1015='15. Chosen Referenced Period'!$D$1022,'15. Chosen Referenced Period'!H418,IF('15. Chosen Referenced Period'!$C$1015='15. Chosen Referenced Period'!$D$1023,'15. Chosen Referenced Period'!K418,0)))</f>
        <v>0</v>
      </c>
    </row>
    <row r="417" spans="1:4" x14ac:dyDescent="0.25">
      <c r="A417" s="309">
        <f t="shared" si="6"/>
        <v>408</v>
      </c>
      <c r="B417" s="312" t="str">
        <f>IF(+'15. Chosen Referenced Period'!B419=0," ",+'15. Chosen Referenced Period'!B419)</f>
        <v xml:space="preserve"> </v>
      </c>
      <c r="C417" s="442" t="str">
        <f>IF(+'15. Chosen Referenced Period'!C419=0," ",+'15. Chosen Referenced Period'!C419)</f>
        <v xml:space="preserve"> </v>
      </c>
      <c r="D417" s="478">
        <f>IF('15. Chosen Referenced Period'!$C$1015='15. Chosen Referenced Period'!$D$1021,'15. Chosen Referenced Period'!E419,IF('15. Chosen Referenced Period'!$C$1015='15. Chosen Referenced Period'!$D$1022,'15. Chosen Referenced Period'!H419,IF('15. Chosen Referenced Period'!$C$1015='15. Chosen Referenced Period'!$D$1023,'15. Chosen Referenced Period'!K419,0)))</f>
        <v>0</v>
      </c>
    </row>
    <row r="418" spans="1:4" x14ac:dyDescent="0.25">
      <c r="A418" s="309">
        <f t="shared" si="6"/>
        <v>409</v>
      </c>
      <c r="B418" s="312" t="str">
        <f>IF(+'15. Chosen Referenced Period'!B420=0," ",+'15. Chosen Referenced Period'!B420)</f>
        <v xml:space="preserve"> </v>
      </c>
      <c r="C418" s="442" t="str">
        <f>IF(+'15. Chosen Referenced Period'!C420=0," ",+'15. Chosen Referenced Period'!C420)</f>
        <v xml:space="preserve"> </v>
      </c>
      <c r="D418" s="478">
        <f>IF('15. Chosen Referenced Period'!$C$1015='15. Chosen Referenced Period'!$D$1021,'15. Chosen Referenced Period'!E420,IF('15. Chosen Referenced Period'!$C$1015='15. Chosen Referenced Period'!$D$1022,'15. Chosen Referenced Period'!H420,IF('15. Chosen Referenced Period'!$C$1015='15. Chosen Referenced Period'!$D$1023,'15. Chosen Referenced Period'!K420,0)))</f>
        <v>0</v>
      </c>
    </row>
    <row r="419" spans="1:4" x14ac:dyDescent="0.25">
      <c r="A419" s="309">
        <f t="shared" si="6"/>
        <v>410</v>
      </c>
      <c r="B419" s="312" t="str">
        <f>IF(+'15. Chosen Referenced Period'!B421=0," ",+'15. Chosen Referenced Period'!B421)</f>
        <v xml:space="preserve"> </v>
      </c>
      <c r="C419" s="442" t="str">
        <f>IF(+'15. Chosen Referenced Period'!C421=0," ",+'15. Chosen Referenced Period'!C421)</f>
        <v xml:space="preserve"> </v>
      </c>
      <c r="D419" s="478">
        <f>IF('15. Chosen Referenced Period'!$C$1015='15. Chosen Referenced Period'!$D$1021,'15. Chosen Referenced Period'!E421,IF('15. Chosen Referenced Period'!$C$1015='15. Chosen Referenced Period'!$D$1022,'15. Chosen Referenced Period'!H421,IF('15. Chosen Referenced Period'!$C$1015='15. Chosen Referenced Period'!$D$1023,'15. Chosen Referenced Period'!K421,0)))</f>
        <v>0</v>
      </c>
    </row>
    <row r="420" spans="1:4" x14ac:dyDescent="0.25">
      <c r="A420" s="309">
        <f t="shared" si="6"/>
        <v>411</v>
      </c>
      <c r="B420" s="312" t="str">
        <f>IF(+'15. Chosen Referenced Period'!B422=0," ",+'15. Chosen Referenced Period'!B422)</f>
        <v xml:space="preserve"> </v>
      </c>
      <c r="C420" s="442" t="str">
        <f>IF(+'15. Chosen Referenced Period'!C422=0," ",+'15. Chosen Referenced Period'!C422)</f>
        <v xml:space="preserve"> </v>
      </c>
      <c r="D420" s="478">
        <f>IF('15. Chosen Referenced Period'!$C$1015='15. Chosen Referenced Period'!$D$1021,'15. Chosen Referenced Period'!E422,IF('15. Chosen Referenced Period'!$C$1015='15. Chosen Referenced Period'!$D$1022,'15. Chosen Referenced Period'!H422,IF('15. Chosen Referenced Period'!$C$1015='15. Chosen Referenced Period'!$D$1023,'15. Chosen Referenced Period'!K422,0)))</f>
        <v>0</v>
      </c>
    </row>
    <row r="421" spans="1:4" x14ac:dyDescent="0.25">
      <c r="A421" s="309">
        <f t="shared" si="6"/>
        <v>412</v>
      </c>
      <c r="B421" s="312" t="str">
        <f>IF(+'15. Chosen Referenced Period'!B423=0," ",+'15. Chosen Referenced Period'!B423)</f>
        <v xml:space="preserve"> </v>
      </c>
      <c r="C421" s="442" t="str">
        <f>IF(+'15. Chosen Referenced Period'!C423=0," ",+'15. Chosen Referenced Period'!C423)</f>
        <v xml:space="preserve"> </v>
      </c>
      <c r="D421" s="478">
        <f>IF('15. Chosen Referenced Period'!$C$1015='15. Chosen Referenced Period'!$D$1021,'15. Chosen Referenced Period'!E423,IF('15. Chosen Referenced Period'!$C$1015='15. Chosen Referenced Period'!$D$1022,'15. Chosen Referenced Period'!H423,IF('15. Chosen Referenced Period'!$C$1015='15. Chosen Referenced Period'!$D$1023,'15. Chosen Referenced Period'!K423,0)))</f>
        <v>0</v>
      </c>
    </row>
    <row r="422" spans="1:4" x14ac:dyDescent="0.25">
      <c r="A422" s="309">
        <f t="shared" si="6"/>
        <v>413</v>
      </c>
      <c r="B422" s="312" t="str">
        <f>IF(+'15. Chosen Referenced Period'!B424=0," ",+'15. Chosen Referenced Period'!B424)</f>
        <v xml:space="preserve"> </v>
      </c>
      <c r="C422" s="442" t="str">
        <f>IF(+'15. Chosen Referenced Period'!C424=0," ",+'15. Chosen Referenced Period'!C424)</f>
        <v xml:space="preserve"> </v>
      </c>
      <c r="D422" s="478">
        <f>IF('15. Chosen Referenced Period'!$C$1015='15. Chosen Referenced Period'!$D$1021,'15. Chosen Referenced Period'!E424,IF('15. Chosen Referenced Period'!$C$1015='15. Chosen Referenced Period'!$D$1022,'15. Chosen Referenced Period'!H424,IF('15. Chosen Referenced Period'!$C$1015='15. Chosen Referenced Period'!$D$1023,'15. Chosen Referenced Period'!K424,0)))</f>
        <v>0</v>
      </c>
    </row>
    <row r="423" spans="1:4" x14ac:dyDescent="0.25">
      <c r="A423" s="309">
        <f t="shared" si="6"/>
        <v>414</v>
      </c>
      <c r="B423" s="312" t="str">
        <f>IF(+'15. Chosen Referenced Period'!B425=0," ",+'15. Chosen Referenced Period'!B425)</f>
        <v xml:space="preserve"> </v>
      </c>
      <c r="C423" s="442" t="str">
        <f>IF(+'15. Chosen Referenced Period'!C425=0," ",+'15. Chosen Referenced Period'!C425)</f>
        <v xml:space="preserve"> </v>
      </c>
      <c r="D423" s="478">
        <f>IF('15. Chosen Referenced Period'!$C$1015='15. Chosen Referenced Period'!$D$1021,'15. Chosen Referenced Period'!E425,IF('15. Chosen Referenced Period'!$C$1015='15. Chosen Referenced Period'!$D$1022,'15. Chosen Referenced Period'!H425,IF('15. Chosen Referenced Period'!$C$1015='15. Chosen Referenced Period'!$D$1023,'15. Chosen Referenced Period'!K425,0)))</f>
        <v>0</v>
      </c>
    </row>
    <row r="424" spans="1:4" x14ac:dyDescent="0.25">
      <c r="A424" s="309">
        <f t="shared" si="6"/>
        <v>415</v>
      </c>
      <c r="B424" s="312" t="str">
        <f>IF(+'15. Chosen Referenced Period'!B426=0," ",+'15. Chosen Referenced Period'!B426)</f>
        <v xml:space="preserve"> </v>
      </c>
      <c r="C424" s="442" t="str">
        <f>IF(+'15. Chosen Referenced Period'!C426=0," ",+'15. Chosen Referenced Period'!C426)</f>
        <v xml:space="preserve"> </v>
      </c>
      <c r="D424" s="478">
        <f>IF('15. Chosen Referenced Period'!$C$1015='15. Chosen Referenced Period'!$D$1021,'15. Chosen Referenced Period'!E426,IF('15. Chosen Referenced Period'!$C$1015='15. Chosen Referenced Period'!$D$1022,'15. Chosen Referenced Period'!H426,IF('15. Chosen Referenced Period'!$C$1015='15. Chosen Referenced Period'!$D$1023,'15. Chosen Referenced Period'!K426,0)))</f>
        <v>0</v>
      </c>
    </row>
    <row r="425" spans="1:4" x14ac:dyDescent="0.25">
      <c r="A425" s="309">
        <f t="shared" si="6"/>
        <v>416</v>
      </c>
      <c r="B425" s="312" t="str">
        <f>IF(+'15. Chosen Referenced Period'!B427=0," ",+'15. Chosen Referenced Period'!B427)</f>
        <v xml:space="preserve"> </v>
      </c>
      <c r="C425" s="442" t="str">
        <f>IF(+'15. Chosen Referenced Period'!C427=0," ",+'15. Chosen Referenced Period'!C427)</f>
        <v xml:space="preserve"> </v>
      </c>
      <c r="D425" s="478">
        <f>IF('15. Chosen Referenced Period'!$C$1015='15. Chosen Referenced Period'!$D$1021,'15. Chosen Referenced Period'!E427,IF('15. Chosen Referenced Period'!$C$1015='15. Chosen Referenced Period'!$D$1022,'15. Chosen Referenced Period'!H427,IF('15. Chosen Referenced Period'!$C$1015='15. Chosen Referenced Period'!$D$1023,'15. Chosen Referenced Period'!K427,0)))</f>
        <v>0</v>
      </c>
    </row>
    <row r="426" spans="1:4" x14ac:dyDescent="0.25">
      <c r="A426" s="309">
        <f t="shared" si="6"/>
        <v>417</v>
      </c>
      <c r="B426" s="312" t="str">
        <f>IF(+'15. Chosen Referenced Period'!B428=0," ",+'15. Chosen Referenced Period'!B428)</f>
        <v xml:space="preserve"> </v>
      </c>
      <c r="C426" s="442" t="str">
        <f>IF(+'15. Chosen Referenced Period'!C428=0," ",+'15. Chosen Referenced Period'!C428)</f>
        <v xml:space="preserve"> </v>
      </c>
      <c r="D426" s="478">
        <f>IF('15. Chosen Referenced Period'!$C$1015='15. Chosen Referenced Period'!$D$1021,'15. Chosen Referenced Period'!E428,IF('15. Chosen Referenced Period'!$C$1015='15. Chosen Referenced Period'!$D$1022,'15. Chosen Referenced Period'!H428,IF('15. Chosen Referenced Period'!$C$1015='15. Chosen Referenced Period'!$D$1023,'15. Chosen Referenced Period'!K428,0)))</f>
        <v>0</v>
      </c>
    </row>
    <row r="427" spans="1:4" x14ac:dyDescent="0.25">
      <c r="A427" s="309">
        <f t="shared" si="6"/>
        <v>418</v>
      </c>
      <c r="B427" s="312" t="str">
        <f>IF(+'15. Chosen Referenced Period'!B429=0," ",+'15. Chosen Referenced Period'!B429)</f>
        <v xml:space="preserve"> </v>
      </c>
      <c r="C427" s="442" t="str">
        <f>IF(+'15. Chosen Referenced Period'!C429=0," ",+'15. Chosen Referenced Period'!C429)</f>
        <v xml:space="preserve"> </v>
      </c>
      <c r="D427" s="478">
        <f>IF('15. Chosen Referenced Period'!$C$1015='15. Chosen Referenced Period'!$D$1021,'15. Chosen Referenced Period'!E429,IF('15. Chosen Referenced Period'!$C$1015='15. Chosen Referenced Period'!$D$1022,'15. Chosen Referenced Period'!H429,IF('15. Chosen Referenced Period'!$C$1015='15. Chosen Referenced Period'!$D$1023,'15. Chosen Referenced Period'!K429,0)))</f>
        <v>0</v>
      </c>
    </row>
    <row r="428" spans="1:4" x14ac:dyDescent="0.25">
      <c r="A428" s="309">
        <f t="shared" si="6"/>
        <v>419</v>
      </c>
      <c r="B428" s="312" t="str">
        <f>IF(+'15. Chosen Referenced Period'!B430=0," ",+'15. Chosen Referenced Period'!B430)</f>
        <v xml:space="preserve"> </v>
      </c>
      <c r="C428" s="442" t="str">
        <f>IF(+'15. Chosen Referenced Period'!C430=0," ",+'15. Chosen Referenced Period'!C430)</f>
        <v xml:space="preserve"> </v>
      </c>
      <c r="D428" s="478">
        <f>IF('15. Chosen Referenced Period'!$C$1015='15. Chosen Referenced Period'!$D$1021,'15. Chosen Referenced Period'!E430,IF('15. Chosen Referenced Period'!$C$1015='15. Chosen Referenced Period'!$D$1022,'15. Chosen Referenced Period'!H430,IF('15. Chosen Referenced Period'!$C$1015='15. Chosen Referenced Period'!$D$1023,'15. Chosen Referenced Period'!K430,0)))</f>
        <v>0</v>
      </c>
    </row>
    <row r="429" spans="1:4" x14ac:dyDescent="0.25">
      <c r="A429" s="309">
        <f t="shared" si="6"/>
        <v>420</v>
      </c>
      <c r="B429" s="312" t="str">
        <f>IF(+'15. Chosen Referenced Period'!B431=0," ",+'15. Chosen Referenced Period'!B431)</f>
        <v xml:space="preserve"> </v>
      </c>
      <c r="C429" s="442" t="str">
        <f>IF(+'15. Chosen Referenced Period'!C431=0," ",+'15. Chosen Referenced Period'!C431)</f>
        <v xml:space="preserve"> </v>
      </c>
      <c r="D429" s="478">
        <f>IF('15. Chosen Referenced Period'!$C$1015='15. Chosen Referenced Period'!$D$1021,'15. Chosen Referenced Period'!E431,IF('15. Chosen Referenced Period'!$C$1015='15. Chosen Referenced Period'!$D$1022,'15. Chosen Referenced Period'!H431,IF('15. Chosen Referenced Period'!$C$1015='15. Chosen Referenced Period'!$D$1023,'15. Chosen Referenced Period'!K431,0)))</f>
        <v>0</v>
      </c>
    </row>
    <row r="430" spans="1:4" x14ac:dyDescent="0.25">
      <c r="A430" s="309">
        <f t="shared" si="6"/>
        <v>421</v>
      </c>
      <c r="B430" s="312" t="str">
        <f>IF(+'15. Chosen Referenced Period'!B432=0," ",+'15. Chosen Referenced Period'!B432)</f>
        <v xml:space="preserve"> </v>
      </c>
      <c r="C430" s="442" t="str">
        <f>IF(+'15. Chosen Referenced Period'!C432=0," ",+'15. Chosen Referenced Period'!C432)</f>
        <v xml:space="preserve"> </v>
      </c>
      <c r="D430" s="478">
        <f>IF('15. Chosen Referenced Period'!$C$1015='15. Chosen Referenced Period'!$D$1021,'15. Chosen Referenced Period'!E432,IF('15. Chosen Referenced Period'!$C$1015='15. Chosen Referenced Period'!$D$1022,'15. Chosen Referenced Period'!H432,IF('15. Chosen Referenced Period'!$C$1015='15. Chosen Referenced Period'!$D$1023,'15. Chosen Referenced Period'!K432,0)))</f>
        <v>0</v>
      </c>
    </row>
    <row r="431" spans="1:4" x14ac:dyDescent="0.25">
      <c r="A431" s="309">
        <f t="shared" si="6"/>
        <v>422</v>
      </c>
      <c r="B431" s="312" t="str">
        <f>IF(+'15. Chosen Referenced Period'!B433=0," ",+'15. Chosen Referenced Period'!B433)</f>
        <v xml:space="preserve"> </v>
      </c>
      <c r="C431" s="442" t="str">
        <f>IF(+'15. Chosen Referenced Period'!C433=0," ",+'15. Chosen Referenced Period'!C433)</f>
        <v xml:space="preserve"> </v>
      </c>
      <c r="D431" s="478">
        <f>IF('15. Chosen Referenced Period'!$C$1015='15. Chosen Referenced Period'!$D$1021,'15. Chosen Referenced Period'!E433,IF('15. Chosen Referenced Period'!$C$1015='15. Chosen Referenced Period'!$D$1022,'15. Chosen Referenced Period'!H433,IF('15. Chosen Referenced Period'!$C$1015='15. Chosen Referenced Period'!$D$1023,'15. Chosen Referenced Period'!K433,0)))</f>
        <v>0</v>
      </c>
    </row>
    <row r="432" spans="1:4" x14ac:dyDescent="0.25">
      <c r="A432" s="309">
        <f t="shared" si="6"/>
        <v>423</v>
      </c>
      <c r="B432" s="312" t="str">
        <f>IF(+'15. Chosen Referenced Period'!B434=0," ",+'15. Chosen Referenced Period'!B434)</f>
        <v xml:space="preserve"> </v>
      </c>
      <c r="C432" s="442" t="str">
        <f>IF(+'15. Chosen Referenced Period'!C434=0," ",+'15. Chosen Referenced Period'!C434)</f>
        <v xml:space="preserve"> </v>
      </c>
      <c r="D432" s="478">
        <f>IF('15. Chosen Referenced Period'!$C$1015='15. Chosen Referenced Period'!$D$1021,'15. Chosen Referenced Period'!E434,IF('15. Chosen Referenced Period'!$C$1015='15. Chosen Referenced Period'!$D$1022,'15. Chosen Referenced Period'!H434,IF('15. Chosen Referenced Period'!$C$1015='15. Chosen Referenced Period'!$D$1023,'15. Chosen Referenced Period'!K434,0)))</f>
        <v>0</v>
      </c>
    </row>
    <row r="433" spans="1:4" x14ac:dyDescent="0.25">
      <c r="A433" s="309">
        <f t="shared" si="6"/>
        <v>424</v>
      </c>
      <c r="B433" s="312" t="str">
        <f>IF(+'15. Chosen Referenced Period'!B435=0," ",+'15. Chosen Referenced Period'!B435)</f>
        <v xml:space="preserve"> </v>
      </c>
      <c r="C433" s="442" t="str">
        <f>IF(+'15. Chosen Referenced Period'!C435=0," ",+'15. Chosen Referenced Period'!C435)</f>
        <v xml:space="preserve"> </v>
      </c>
      <c r="D433" s="478">
        <f>IF('15. Chosen Referenced Period'!$C$1015='15. Chosen Referenced Period'!$D$1021,'15. Chosen Referenced Period'!E435,IF('15. Chosen Referenced Period'!$C$1015='15. Chosen Referenced Period'!$D$1022,'15. Chosen Referenced Period'!H435,IF('15. Chosen Referenced Period'!$C$1015='15. Chosen Referenced Period'!$D$1023,'15. Chosen Referenced Period'!K435,0)))</f>
        <v>0</v>
      </c>
    </row>
    <row r="434" spans="1:4" x14ac:dyDescent="0.25">
      <c r="A434" s="309">
        <f t="shared" si="6"/>
        <v>425</v>
      </c>
      <c r="B434" s="312" t="str">
        <f>IF(+'15. Chosen Referenced Period'!B436=0," ",+'15. Chosen Referenced Period'!B436)</f>
        <v xml:space="preserve"> </v>
      </c>
      <c r="C434" s="442" t="str">
        <f>IF(+'15. Chosen Referenced Period'!C436=0," ",+'15. Chosen Referenced Period'!C436)</f>
        <v xml:space="preserve"> </v>
      </c>
      <c r="D434" s="478">
        <f>IF('15. Chosen Referenced Period'!$C$1015='15. Chosen Referenced Period'!$D$1021,'15. Chosen Referenced Period'!E436,IF('15. Chosen Referenced Period'!$C$1015='15. Chosen Referenced Period'!$D$1022,'15. Chosen Referenced Period'!H436,IF('15. Chosen Referenced Period'!$C$1015='15. Chosen Referenced Period'!$D$1023,'15. Chosen Referenced Period'!K436,0)))</f>
        <v>0</v>
      </c>
    </row>
    <row r="435" spans="1:4" x14ac:dyDescent="0.25">
      <c r="A435" s="309">
        <f t="shared" si="6"/>
        <v>426</v>
      </c>
      <c r="B435" s="312" t="str">
        <f>IF(+'15. Chosen Referenced Period'!B437=0," ",+'15. Chosen Referenced Period'!B437)</f>
        <v xml:space="preserve"> </v>
      </c>
      <c r="C435" s="442" t="str">
        <f>IF(+'15. Chosen Referenced Period'!C437=0," ",+'15. Chosen Referenced Period'!C437)</f>
        <v xml:space="preserve"> </v>
      </c>
      <c r="D435" s="478">
        <f>IF('15. Chosen Referenced Period'!$C$1015='15. Chosen Referenced Period'!$D$1021,'15. Chosen Referenced Period'!E437,IF('15. Chosen Referenced Period'!$C$1015='15. Chosen Referenced Period'!$D$1022,'15. Chosen Referenced Period'!H437,IF('15. Chosen Referenced Period'!$C$1015='15. Chosen Referenced Period'!$D$1023,'15. Chosen Referenced Period'!K437,0)))</f>
        <v>0</v>
      </c>
    </row>
    <row r="436" spans="1:4" x14ac:dyDescent="0.25">
      <c r="A436" s="309">
        <f t="shared" si="6"/>
        <v>427</v>
      </c>
      <c r="B436" s="312" t="str">
        <f>IF(+'15. Chosen Referenced Period'!B438=0," ",+'15. Chosen Referenced Period'!B438)</f>
        <v xml:space="preserve"> </v>
      </c>
      <c r="C436" s="442" t="str">
        <f>IF(+'15. Chosen Referenced Period'!C438=0," ",+'15. Chosen Referenced Period'!C438)</f>
        <v xml:space="preserve"> </v>
      </c>
      <c r="D436" s="478">
        <f>IF('15. Chosen Referenced Period'!$C$1015='15. Chosen Referenced Period'!$D$1021,'15. Chosen Referenced Period'!E438,IF('15. Chosen Referenced Period'!$C$1015='15. Chosen Referenced Period'!$D$1022,'15. Chosen Referenced Period'!H438,IF('15. Chosen Referenced Period'!$C$1015='15. Chosen Referenced Period'!$D$1023,'15. Chosen Referenced Period'!K438,0)))</f>
        <v>0</v>
      </c>
    </row>
    <row r="437" spans="1:4" x14ac:dyDescent="0.25">
      <c r="A437" s="309">
        <f t="shared" si="6"/>
        <v>428</v>
      </c>
      <c r="B437" s="312" t="str">
        <f>IF(+'15. Chosen Referenced Period'!B439=0," ",+'15. Chosen Referenced Period'!B439)</f>
        <v xml:space="preserve"> </v>
      </c>
      <c r="C437" s="442" t="str">
        <f>IF(+'15. Chosen Referenced Period'!C439=0," ",+'15. Chosen Referenced Period'!C439)</f>
        <v xml:space="preserve"> </v>
      </c>
      <c r="D437" s="478">
        <f>IF('15. Chosen Referenced Period'!$C$1015='15. Chosen Referenced Period'!$D$1021,'15. Chosen Referenced Period'!E439,IF('15. Chosen Referenced Period'!$C$1015='15. Chosen Referenced Period'!$D$1022,'15. Chosen Referenced Period'!H439,IF('15. Chosen Referenced Period'!$C$1015='15. Chosen Referenced Period'!$D$1023,'15. Chosen Referenced Period'!K439,0)))</f>
        <v>0</v>
      </c>
    </row>
    <row r="438" spans="1:4" x14ac:dyDescent="0.25">
      <c r="A438" s="309">
        <f t="shared" si="6"/>
        <v>429</v>
      </c>
      <c r="B438" s="312" t="str">
        <f>IF(+'15. Chosen Referenced Period'!B440=0," ",+'15. Chosen Referenced Period'!B440)</f>
        <v xml:space="preserve"> </v>
      </c>
      <c r="C438" s="442" t="str">
        <f>IF(+'15. Chosen Referenced Period'!C440=0," ",+'15. Chosen Referenced Period'!C440)</f>
        <v xml:space="preserve"> </v>
      </c>
      <c r="D438" s="478">
        <f>IF('15. Chosen Referenced Period'!$C$1015='15. Chosen Referenced Period'!$D$1021,'15. Chosen Referenced Period'!E440,IF('15. Chosen Referenced Period'!$C$1015='15. Chosen Referenced Period'!$D$1022,'15. Chosen Referenced Period'!H440,IF('15. Chosen Referenced Period'!$C$1015='15. Chosen Referenced Period'!$D$1023,'15. Chosen Referenced Period'!K440,0)))</f>
        <v>0</v>
      </c>
    </row>
    <row r="439" spans="1:4" x14ac:dyDescent="0.25">
      <c r="A439" s="309">
        <f t="shared" si="6"/>
        <v>430</v>
      </c>
      <c r="B439" s="312" t="str">
        <f>IF(+'15. Chosen Referenced Period'!B441=0," ",+'15. Chosen Referenced Period'!B441)</f>
        <v xml:space="preserve"> </v>
      </c>
      <c r="C439" s="442" t="str">
        <f>IF(+'15. Chosen Referenced Period'!C441=0," ",+'15. Chosen Referenced Period'!C441)</f>
        <v xml:space="preserve"> </v>
      </c>
      <c r="D439" s="478">
        <f>IF('15. Chosen Referenced Period'!$C$1015='15. Chosen Referenced Period'!$D$1021,'15. Chosen Referenced Period'!E441,IF('15. Chosen Referenced Period'!$C$1015='15. Chosen Referenced Period'!$D$1022,'15. Chosen Referenced Period'!H441,IF('15. Chosen Referenced Period'!$C$1015='15. Chosen Referenced Period'!$D$1023,'15. Chosen Referenced Period'!K441,0)))</f>
        <v>0</v>
      </c>
    </row>
    <row r="440" spans="1:4" x14ac:dyDescent="0.25">
      <c r="A440" s="309">
        <f t="shared" si="6"/>
        <v>431</v>
      </c>
      <c r="B440" s="312" t="str">
        <f>IF(+'15. Chosen Referenced Period'!B442=0," ",+'15. Chosen Referenced Period'!B442)</f>
        <v xml:space="preserve"> </v>
      </c>
      <c r="C440" s="442" t="str">
        <f>IF(+'15. Chosen Referenced Period'!C442=0," ",+'15. Chosen Referenced Period'!C442)</f>
        <v xml:space="preserve"> </v>
      </c>
      <c r="D440" s="478">
        <f>IF('15. Chosen Referenced Period'!$C$1015='15. Chosen Referenced Period'!$D$1021,'15. Chosen Referenced Period'!E442,IF('15. Chosen Referenced Period'!$C$1015='15. Chosen Referenced Period'!$D$1022,'15. Chosen Referenced Period'!H442,IF('15. Chosen Referenced Period'!$C$1015='15. Chosen Referenced Period'!$D$1023,'15. Chosen Referenced Period'!K442,0)))</f>
        <v>0</v>
      </c>
    </row>
    <row r="441" spans="1:4" x14ac:dyDescent="0.25">
      <c r="A441" s="309">
        <f t="shared" si="6"/>
        <v>432</v>
      </c>
      <c r="B441" s="312" t="str">
        <f>IF(+'15. Chosen Referenced Period'!B443=0," ",+'15. Chosen Referenced Period'!B443)</f>
        <v xml:space="preserve"> </v>
      </c>
      <c r="C441" s="442" t="str">
        <f>IF(+'15. Chosen Referenced Period'!C443=0," ",+'15. Chosen Referenced Period'!C443)</f>
        <v xml:space="preserve"> </v>
      </c>
      <c r="D441" s="478">
        <f>IF('15. Chosen Referenced Period'!$C$1015='15. Chosen Referenced Period'!$D$1021,'15. Chosen Referenced Period'!E443,IF('15. Chosen Referenced Period'!$C$1015='15. Chosen Referenced Period'!$D$1022,'15. Chosen Referenced Period'!H443,IF('15. Chosen Referenced Period'!$C$1015='15. Chosen Referenced Period'!$D$1023,'15. Chosen Referenced Period'!K443,0)))</f>
        <v>0</v>
      </c>
    </row>
    <row r="442" spans="1:4" x14ac:dyDescent="0.25">
      <c r="A442" s="309">
        <f t="shared" si="6"/>
        <v>433</v>
      </c>
      <c r="B442" s="312" t="str">
        <f>IF(+'15. Chosen Referenced Period'!B444=0," ",+'15. Chosen Referenced Period'!B444)</f>
        <v xml:space="preserve"> </v>
      </c>
      <c r="C442" s="442" t="str">
        <f>IF(+'15. Chosen Referenced Period'!C444=0," ",+'15. Chosen Referenced Period'!C444)</f>
        <v xml:space="preserve"> </v>
      </c>
      <c r="D442" s="478">
        <f>IF('15. Chosen Referenced Period'!$C$1015='15. Chosen Referenced Period'!$D$1021,'15. Chosen Referenced Period'!E444,IF('15. Chosen Referenced Period'!$C$1015='15. Chosen Referenced Period'!$D$1022,'15. Chosen Referenced Period'!H444,IF('15. Chosen Referenced Period'!$C$1015='15. Chosen Referenced Period'!$D$1023,'15. Chosen Referenced Period'!K444,0)))</f>
        <v>0</v>
      </c>
    </row>
    <row r="443" spans="1:4" x14ac:dyDescent="0.25">
      <c r="A443" s="309">
        <f t="shared" si="6"/>
        <v>434</v>
      </c>
      <c r="B443" s="312" t="str">
        <f>IF(+'15. Chosen Referenced Period'!B445=0," ",+'15. Chosen Referenced Period'!B445)</f>
        <v xml:space="preserve"> </v>
      </c>
      <c r="C443" s="442" t="str">
        <f>IF(+'15. Chosen Referenced Period'!C445=0," ",+'15. Chosen Referenced Period'!C445)</f>
        <v xml:space="preserve"> </v>
      </c>
      <c r="D443" s="478">
        <f>IF('15. Chosen Referenced Period'!$C$1015='15. Chosen Referenced Period'!$D$1021,'15. Chosen Referenced Period'!E445,IF('15. Chosen Referenced Period'!$C$1015='15. Chosen Referenced Period'!$D$1022,'15. Chosen Referenced Period'!H445,IF('15. Chosen Referenced Period'!$C$1015='15. Chosen Referenced Period'!$D$1023,'15. Chosen Referenced Period'!K445,0)))</f>
        <v>0</v>
      </c>
    </row>
    <row r="444" spans="1:4" x14ac:dyDescent="0.25">
      <c r="A444" s="309">
        <f t="shared" si="6"/>
        <v>435</v>
      </c>
      <c r="B444" s="312" t="str">
        <f>IF(+'15. Chosen Referenced Period'!B446=0," ",+'15. Chosen Referenced Period'!B446)</f>
        <v xml:space="preserve"> </v>
      </c>
      <c r="C444" s="442" t="str">
        <f>IF(+'15. Chosen Referenced Period'!C446=0," ",+'15. Chosen Referenced Period'!C446)</f>
        <v xml:space="preserve"> </v>
      </c>
      <c r="D444" s="478">
        <f>IF('15. Chosen Referenced Period'!$C$1015='15. Chosen Referenced Period'!$D$1021,'15. Chosen Referenced Period'!E446,IF('15. Chosen Referenced Period'!$C$1015='15. Chosen Referenced Period'!$D$1022,'15. Chosen Referenced Period'!H446,IF('15. Chosen Referenced Period'!$C$1015='15. Chosen Referenced Period'!$D$1023,'15. Chosen Referenced Period'!K446,0)))</f>
        <v>0</v>
      </c>
    </row>
    <row r="445" spans="1:4" x14ac:dyDescent="0.25">
      <c r="A445" s="309">
        <f t="shared" si="6"/>
        <v>436</v>
      </c>
      <c r="B445" s="312" t="str">
        <f>IF(+'15. Chosen Referenced Period'!B447=0," ",+'15. Chosen Referenced Period'!B447)</f>
        <v xml:space="preserve"> </v>
      </c>
      <c r="C445" s="442" t="str">
        <f>IF(+'15. Chosen Referenced Period'!C447=0," ",+'15. Chosen Referenced Period'!C447)</f>
        <v xml:space="preserve"> </v>
      </c>
      <c r="D445" s="478">
        <f>IF('15. Chosen Referenced Period'!$C$1015='15. Chosen Referenced Period'!$D$1021,'15. Chosen Referenced Period'!E447,IF('15. Chosen Referenced Period'!$C$1015='15. Chosen Referenced Period'!$D$1022,'15. Chosen Referenced Period'!H447,IF('15. Chosen Referenced Period'!$C$1015='15. Chosen Referenced Period'!$D$1023,'15. Chosen Referenced Period'!K447,0)))</f>
        <v>0</v>
      </c>
    </row>
    <row r="446" spans="1:4" x14ac:dyDescent="0.25">
      <c r="A446" s="309">
        <f t="shared" si="6"/>
        <v>437</v>
      </c>
      <c r="B446" s="312" t="str">
        <f>IF(+'15. Chosen Referenced Period'!B448=0," ",+'15. Chosen Referenced Period'!B448)</f>
        <v xml:space="preserve"> </v>
      </c>
      <c r="C446" s="442" t="str">
        <f>IF(+'15. Chosen Referenced Period'!C448=0," ",+'15. Chosen Referenced Period'!C448)</f>
        <v xml:space="preserve"> </v>
      </c>
      <c r="D446" s="478">
        <f>IF('15. Chosen Referenced Period'!$C$1015='15. Chosen Referenced Period'!$D$1021,'15. Chosen Referenced Period'!E448,IF('15. Chosen Referenced Period'!$C$1015='15. Chosen Referenced Period'!$D$1022,'15. Chosen Referenced Period'!H448,IF('15. Chosen Referenced Period'!$C$1015='15. Chosen Referenced Period'!$D$1023,'15. Chosen Referenced Period'!K448,0)))</f>
        <v>0</v>
      </c>
    </row>
    <row r="447" spans="1:4" x14ac:dyDescent="0.25">
      <c r="A447" s="309">
        <f t="shared" si="6"/>
        <v>438</v>
      </c>
      <c r="B447" s="312" t="str">
        <f>IF(+'15. Chosen Referenced Period'!B449=0," ",+'15. Chosen Referenced Period'!B449)</f>
        <v xml:space="preserve"> </v>
      </c>
      <c r="C447" s="442" t="str">
        <f>IF(+'15. Chosen Referenced Period'!C449=0," ",+'15. Chosen Referenced Period'!C449)</f>
        <v xml:space="preserve"> </v>
      </c>
      <c r="D447" s="478">
        <f>IF('15. Chosen Referenced Period'!$C$1015='15. Chosen Referenced Period'!$D$1021,'15. Chosen Referenced Period'!E449,IF('15. Chosen Referenced Period'!$C$1015='15. Chosen Referenced Period'!$D$1022,'15. Chosen Referenced Period'!H449,IF('15. Chosen Referenced Period'!$C$1015='15. Chosen Referenced Period'!$D$1023,'15. Chosen Referenced Period'!K449,0)))</f>
        <v>0</v>
      </c>
    </row>
    <row r="448" spans="1:4" x14ac:dyDescent="0.25">
      <c r="A448" s="309">
        <f t="shared" si="6"/>
        <v>439</v>
      </c>
      <c r="B448" s="312" t="str">
        <f>IF(+'15. Chosen Referenced Period'!B450=0," ",+'15. Chosen Referenced Period'!B450)</f>
        <v xml:space="preserve"> </v>
      </c>
      <c r="C448" s="442" t="str">
        <f>IF(+'15. Chosen Referenced Period'!C450=0," ",+'15. Chosen Referenced Period'!C450)</f>
        <v xml:space="preserve"> </v>
      </c>
      <c r="D448" s="478">
        <f>IF('15. Chosen Referenced Period'!$C$1015='15. Chosen Referenced Period'!$D$1021,'15. Chosen Referenced Period'!E450,IF('15. Chosen Referenced Period'!$C$1015='15. Chosen Referenced Period'!$D$1022,'15. Chosen Referenced Period'!H450,IF('15. Chosen Referenced Period'!$C$1015='15. Chosen Referenced Period'!$D$1023,'15. Chosen Referenced Period'!K450,0)))</f>
        <v>0</v>
      </c>
    </row>
    <row r="449" spans="1:4" x14ac:dyDescent="0.25">
      <c r="A449" s="309">
        <f t="shared" si="6"/>
        <v>440</v>
      </c>
      <c r="B449" s="312" t="str">
        <f>IF(+'15. Chosen Referenced Period'!B451=0," ",+'15. Chosen Referenced Period'!B451)</f>
        <v xml:space="preserve"> </v>
      </c>
      <c r="C449" s="442" t="str">
        <f>IF(+'15. Chosen Referenced Period'!C451=0," ",+'15. Chosen Referenced Period'!C451)</f>
        <v xml:space="preserve"> </v>
      </c>
      <c r="D449" s="478">
        <f>IF('15. Chosen Referenced Period'!$C$1015='15. Chosen Referenced Period'!$D$1021,'15. Chosen Referenced Period'!E451,IF('15. Chosen Referenced Period'!$C$1015='15. Chosen Referenced Period'!$D$1022,'15. Chosen Referenced Period'!H451,IF('15. Chosen Referenced Period'!$C$1015='15. Chosen Referenced Period'!$D$1023,'15. Chosen Referenced Period'!K451,0)))</f>
        <v>0</v>
      </c>
    </row>
    <row r="450" spans="1:4" x14ac:dyDescent="0.25">
      <c r="A450" s="309">
        <f t="shared" si="6"/>
        <v>441</v>
      </c>
      <c r="B450" s="312" t="str">
        <f>IF(+'15. Chosen Referenced Period'!B452=0," ",+'15. Chosen Referenced Period'!B452)</f>
        <v xml:space="preserve"> </v>
      </c>
      <c r="C450" s="442" t="str">
        <f>IF(+'15. Chosen Referenced Period'!C452=0," ",+'15. Chosen Referenced Period'!C452)</f>
        <v xml:space="preserve"> </v>
      </c>
      <c r="D450" s="478">
        <f>IF('15. Chosen Referenced Period'!$C$1015='15. Chosen Referenced Period'!$D$1021,'15. Chosen Referenced Period'!E452,IF('15. Chosen Referenced Period'!$C$1015='15. Chosen Referenced Period'!$D$1022,'15. Chosen Referenced Period'!H452,IF('15. Chosen Referenced Period'!$C$1015='15. Chosen Referenced Period'!$D$1023,'15. Chosen Referenced Period'!K452,0)))</f>
        <v>0</v>
      </c>
    </row>
    <row r="451" spans="1:4" x14ac:dyDescent="0.25">
      <c r="A451" s="309">
        <f t="shared" si="6"/>
        <v>442</v>
      </c>
      <c r="B451" s="312" t="str">
        <f>IF(+'15. Chosen Referenced Period'!B453=0," ",+'15. Chosen Referenced Period'!B453)</f>
        <v xml:space="preserve"> </v>
      </c>
      <c r="C451" s="442" t="str">
        <f>IF(+'15. Chosen Referenced Period'!C453=0," ",+'15. Chosen Referenced Period'!C453)</f>
        <v xml:space="preserve"> </v>
      </c>
      <c r="D451" s="478">
        <f>IF('15. Chosen Referenced Period'!$C$1015='15. Chosen Referenced Period'!$D$1021,'15. Chosen Referenced Period'!E453,IF('15. Chosen Referenced Period'!$C$1015='15. Chosen Referenced Period'!$D$1022,'15. Chosen Referenced Period'!H453,IF('15. Chosen Referenced Period'!$C$1015='15. Chosen Referenced Period'!$D$1023,'15. Chosen Referenced Period'!K453,0)))</f>
        <v>0</v>
      </c>
    </row>
    <row r="452" spans="1:4" x14ac:dyDescent="0.25">
      <c r="A452" s="309">
        <f t="shared" si="6"/>
        <v>443</v>
      </c>
      <c r="B452" s="312" t="str">
        <f>IF(+'15. Chosen Referenced Period'!B454=0," ",+'15. Chosen Referenced Period'!B454)</f>
        <v xml:space="preserve"> </v>
      </c>
      <c r="C452" s="442" t="str">
        <f>IF(+'15. Chosen Referenced Period'!C454=0," ",+'15. Chosen Referenced Period'!C454)</f>
        <v xml:space="preserve"> </v>
      </c>
      <c r="D452" s="478">
        <f>IF('15. Chosen Referenced Period'!$C$1015='15. Chosen Referenced Period'!$D$1021,'15. Chosen Referenced Period'!E454,IF('15. Chosen Referenced Period'!$C$1015='15. Chosen Referenced Period'!$D$1022,'15. Chosen Referenced Period'!H454,IF('15. Chosen Referenced Period'!$C$1015='15. Chosen Referenced Period'!$D$1023,'15. Chosen Referenced Period'!K454,0)))</f>
        <v>0</v>
      </c>
    </row>
    <row r="453" spans="1:4" x14ac:dyDescent="0.25">
      <c r="A453" s="309">
        <f t="shared" si="6"/>
        <v>444</v>
      </c>
      <c r="B453" s="312" t="str">
        <f>IF(+'15. Chosen Referenced Period'!B455=0," ",+'15. Chosen Referenced Period'!B455)</f>
        <v xml:space="preserve"> </v>
      </c>
      <c r="C453" s="442" t="str">
        <f>IF(+'15. Chosen Referenced Period'!C455=0," ",+'15. Chosen Referenced Period'!C455)</f>
        <v xml:space="preserve"> </v>
      </c>
      <c r="D453" s="478">
        <f>IF('15. Chosen Referenced Period'!$C$1015='15. Chosen Referenced Period'!$D$1021,'15. Chosen Referenced Period'!E455,IF('15. Chosen Referenced Period'!$C$1015='15. Chosen Referenced Period'!$D$1022,'15. Chosen Referenced Period'!H455,IF('15. Chosen Referenced Period'!$C$1015='15. Chosen Referenced Period'!$D$1023,'15. Chosen Referenced Period'!K455,0)))</f>
        <v>0</v>
      </c>
    </row>
    <row r="454" spans="1:4" x14ac:dyDescent="0.25">
      <c r="A454" s="309">
        <f t="shared" si="6"/>
        <v>445</v>
      </c>
      <c r="B454" s="312" t="str">
        <f>IF(+'15. Chosen Referenced Period'!B456=0," ",+'15. Chosen Referenced Period'!B456)</f>
        <v xml:space="preserve"> </v>
      </c>
      <c r="C454" s="442" t="str">
        <f>IF(+'15. Chosen Referenced Period'!C456=0," ",+'15. Chosen Referenced Period'!C456)</f>
        <v xml:space="preserve"> </v>
      </c>
      <c r="D454" s="478">
        <f>IF('15. Chosen Referenced Period'!$C$1015='15. Chosen Referenced Period'!$D$1021,'15. Chosen Referenced Period'!E456,IF('15. Chosen Referenced Period'!$C$1015='15. Chosen Referenced Period'!$D$1022,'15. Chosen Referenced Period'!H456,IF('15. Chosen Referenced Period'!$C$1015='15. Chosen Referenced Period'!$D$1023,'15. Chosen Referenced Period'!K456,0)))</f>
        <v>0</v>
      </c>
    </row>
    <row r="455" spans="1:4" x14ac:dyDescent="0.25">
      <c r="A455" s="309">
        <f t="shared" si="6"/>
        <v>446</v>
      </c>
      <c r="B455" s="312" t="str">
        <f>IF(+'15. Chosen Referenced Period'!B457=0," ",+'15. Chosen Referenced Period'!B457)</f>
        <v xml:space="preserve"> </v>
      </c>
      <c r="C455" s="442" t="str">
        <f>IF(+'15. Chosen Referenced Period'!C457=0," ",+'15. Chosen Referenced Period'!C457)</f>
        <v xml:space="preserve"> </v>
      </c>
      <c r="D455" s="478">
        <f>IF('15. Chosen Referenced Period'!$C$1015='15. Chosen Referenced Period'!$D$1021,'15. Chosen Referenced Period'!E457,IF('15. Chosen Referenced Period'!$C$1015='15. Chosen Referenced Period'!$D$1022,'15. Chosen Referenced Period'!H457,IF('15. Chosen Referenced Period'!$C$1015='15. Chosen Referenced Period'!$D$1023,'15. Chosen Referenced Period'!K457,0)))</f>
        <v>0</v>
      </c>
    </row>
    <row r="456" spans="1:4" x14ac:dyDescent="0.25">
      <c r="A456" s="309">
        <f t="shared" si="6"/>
        <v>447</v>
      </c>
      <c r="B456" s="312" t="str">
        <f>IF(+'15. Chosen Referenced Period'!B458=0," ",+'15. Chosen Referenced Period'!B458)</f>
        <v xml:space="preserve"> </v>
      </c>
      <c r="C456" s="442" t="str">
        <f>IF(+'15. Chosen Referenced Period'!C458=0," ",+'15. Chosen Referenced Period'!C458)</f>
        <v xml:space="preserve"> </v>
      </c>
      <c r="D456" s="478">
        <f>IF('15. Chosen Referenced Period'!$C$1015='15. Chosen Referenced Period'!$D$1021,'15. Chosen Referenced Period'!E458,IF('15. Chosen Referenced Period'!$C$1015='15. Chosen Referenced Period'!$D$1022,'15. Chosen Referenced Period'!H458,IF('15. Chosen Referenced Period'!$C$1015='15. Chosen Referenced Period'!$D$1023,'15. Chosen Referenced Period'!K458,0)))</f>
        <v>0</v>
      </c>
    </row>
    <row r="457" spans="1:4" x14ac:dyDescent="0.25">
      <c r="A457" s="309">
        <f t="shared" si="6"/>
        <v>448</v>
      </c>
      <c r="B457" s="312" t="str">
        <f>IF(+'15. Chosen Referenced Period'!B459=0," ",+'15. Chosen Referenced Period'!B459)</f>
        <v xml:space="preserve"> </v>
      </c>
      <c r="C457" s="442" t="str">
        <f>IF(+'15. Chosen Referenced Period'!C459=0," ",+'15. Chosen Referenced Period'!C459)</f>
        <v xml:space="preserve"> </v>
      </c>
      <c r="D457" s="478">
        <f>IF('15. Chosen Referenced Period'!$C$1015='15. Chosen Referenced Period'!$D$1021,'15. Chosen Referenced Period'!E459,IF('15. Chosen Referenced Period'!$C$1015='15. Chosen Referenced Period'!$D$1022,'15. Chosen Referenced Period'!H459,IF('15. Chosen Referenced Period'!$C$1015='15. Chosen Referenced Period'!$D$1023,'15. Chosen Referenced Period'!K459,0)))</f>
        <v>0</v>
      </c>
    </row>
    <row r="458" spans="1:4" x14ac:dyDescent="0.25">
      <c r="A458" s="309">
        <f t="shared" si="6"/>
        <v>449</v>
      </c>
      <c r="B458" s="312" t="str">
        <f>IF(+'15. Chosen Referenced Period'!B460=0," ",+'15. Chosen Referenced Period'!B460)</f>
        <v xml:space="preserve"> </v>
      </c>
      <c r="C458" s="442" t="str">
        <f>IF(+'15. Chosen Referenced Period'!C460=0," ",+'15. Chosen Referenced Period'!C460)</f>
        <v xml:space="preserve"> </v>
      </c>
      <c r="D458" s="478">
        <f>IF('15. Chosen Referenced Period'!$C$1015='15. Chosen Referenced Period'!$D$1021,'15. Chosen Referenced Period'!E460,IF('15. Chosen Referenced Period'!$C$1015='15. Chosen Referenced Period'!$D$1022,'15. Chosen Referenced Period'!H460,IF('15. Chosen Referenced Period'!$C$1015='15. Chosen Referenced Period'!$D$1023,'15. Chosen Referenced Period'!K460,0)))</f>
        <v>0</v>
      </c>
    </row>
    <row r="459" spans="1:4" x14ac:dyDescent="0.25">
      <c r="A459" s="309">
        <f t="shared" si="6"/>
        <v>450</v>
      </c>
      <c r="B459" s="312" t="str">
        <f>IF(+'15. Chosen Referenced Period'!B461=0," ",+'15. Chosen Referenced Period'!B461)</f>
        <v xml:space="preserve"> </v>
      </c>
      <c r="C459" s="442" t="str">
        <f>IF(+'15. Chosen Referenced Period'!C461=0," ",+'15. Chosen Referenced Period'!C461)</f>
        <v xml:space="preserve"> </v>
      </c>
      <c r="D459" s="478">
        <f>IF('15. Chosen Referenced Period'!$C$1015='15. Chosen Referenced Period'!$D$1021,'15. Chosen Referenced Period'!E461,IF('15. Chosen Referenced Period'!$C$1015='15. Chosen Referenced Period'!$D$1022,'15. Chosen Referenced Period'!H461,IF('15. Chosen Referenced Period'!$C$1015='15. Chosen Referenced Period'!$D$1023,'15. Chosen Referenced Period'!K461,0)))</f>
        <v>0</v>
      </c>
    </row>
    <row r="460" spans="1:4" x14ac:dyDescent="0.25">
      <c r="A460" s="309">
        <f t="shared" ref="A460:A523" si="7">+A459+1</f>
        <v>451</v>
      </c>
      <c r="B460" s="312" t="str">
        <f>IF(+'15. Chosen Referenced Period'!B462=0," ",+'15. Chosen Referenced Period'!B462)</f>
        <v xml:space="preserve"> </v>
      </c>
      <c r="C460" s="442" t="str">
        <f>IF(+'15. Chosen Referenced Period'!C462=0," ",+'15. Chosen Referenced Period'!C462)</f>
        <v xml:space="preserve"> </v>
      </c>
      <c r="D460" s="478">
        <f>IF('15. Chosen Referenced Period'!$C$1015='15. Chosen Referenced Period'!$D$1021,'15. Chosen Referenced Period'!E462,IF('15. Chosen Referenced Period'!$C$1015='15. Chosen Referenced Period'!$D$1022,'15. Chosen Referenced Period'!H462,IF('15. Chosen Referenced Period'!$C$1015='15. Chosen Referenced Period'!$D$1023,'15. Chosen Referenced Period'!K462,0)))</f>
        <v>0</v>
      </c>
    </row>
    <row r="461" spans="1:4" x14ac:dyDescent="0.25">
      <c r="A461" s="309">
        <f t="shared" si="7"/>
        <v>452</v>
      </c>
      <c r="B461" s="312" t="str">
        <f>IF(+'15. Chosen Referenced Period'!B463=0," ",+'15. Chosen Referenced Period'!B463)</f>
        <v xml:space="preserve"> </v>
      </c>
      <c r="C461" s="442" t="str">
        <f>IF(+'15. Chosen Referenced Period'!C463=0," ",+'15. Chosen Referenced Period'!C463)</f>
        <v xml:space="preserve"> </v>
      </c>
      <c r="D461" s="478">
        <f>IF('15. Chosen Referenced Period'!$C$1015='15. Chosen Referenced Period'!$D$1021,'15. Chosen Referenced Period'!E463,IF('15. Chosen Referenced Period'!$C$1015='15. Chosen Referenced Period'!$D$1022,'15. Chosen Referenced Period'!H463,IF('15. Chosen Referenced Period'!$C$1015='15. Chosen Referenced Period'!$D$1023,'15. Chosen Referenced Period'!K463,0)))</f>
        <v>0</v>
      </c>
    </row>
    <row r="462" spans="1:4" x14ac:dyDescent="0.25">
      <c r="A462" s="309">
        <f t="shared" si="7"/>
        <v>453</v>
      </c>
      <c r="B462" s="312" t="str">
        <f>IF(+'15. Chosen Referenced Period'!B464=0," ",+'15. Chosen Referenced Period'!B464)</f>
        <v xml:space="preserve"> </v>
      </c>
      <c r="C462" s="442" t="str">
        <f>IF(+'15. Chosen Referenced Period'!C464=0," ",+'15. Chosen Referenced Period'!C464)</f>
        <v xml:space="preserve"> </v>
      </c>
      <c r="D462" s="478">
        <f>IF('15. Chosen Referenced Period'!$C$1015='15. Chosen Referenced Period'!$D$1021,'15. Chosen Referenced Period'!E464,IF('15. Chosen Referenced Period'!$C$1015='15. Chosen Referenced Period'!$D$1022,'15. Chosen Referenced Period'!H464,IF('15. Chosen Referenced Period'!$C$1015='15. Chosen Referenced Period'!$D$1023,'15. Chosen Referenced Period'!K464,0)))</f>
        <v>0</v>
      </c>
    </row>
    <row r="463" spans="1:4" x14ac:dyDescent="0.25">
      <c r="A463" s="309">
        <f t="shared" si="7"/>
        <v>454</v>
      </c>
      <c r="B463" s="312" t="str">
        <f>IF(+'15. Chosen Referenced Period'!B465=0," ",+'15. Chosen Referenced Period'!B465)</f>
        <v xml:space="preserve"> </v>
      </c>
      <c r="C463" s="442" t="str">
        <f>IF(+'15. Chosen Referenced Period'!C465=0," ",+'15. Chosen Referenced Period'!C465)</f>
        <v xml:space="preserve"> </v>
      </c>
      <c r="D463" s="478">
        <f>IF('15. Chosen Referenced Period'!$C$1015='15. Chosen Referenced Period'!$D$1021,'15. Chosen Referenced Period'!E465,IF('15. Chosen Referenced Period'!$C$1015='15. Chosen Referenced Period'!$D$1022,'15. Chosen Referenced Period'!H465,IF('15. Chosen Referenced Period'!$C$1015='15. Chosen Referenced Period'!$D$1023,'15. Chosen Referenced Period'!K465,0)))</f>
        <v>0</v>
      </c>
    </row>
    <row r="464" spans="1:4" x14ac:dyDescent="0.25">
      <c r="A464" s="309">
        <f t="shared" si="7"/>
        <v>455</v>
      </c>
      <c r="B464" s="312" t="str">
        <f>IF(+'15. Chosen Referenced Period'!B466=0," ",+'15. Chosen Referenced Period'!B466)</f>
        <v xml:space="preserve"> </v>
      </c>
      <c r="C464" s="442" t="str">
        <f>IF(+'15. Chosen Referenced Period'!C466=0," ",+'15. Chosen Referenced Period'!C466)</f>
        <v xml:space="preserve"> </v>
      </c>
      <c r="D464" s="478">
        <f>IF('15. Chosen Referenced Period'!$C$1015='15. Chosen Referenced Period'!$D$1021,'15. Chosen Referenced Period'!E466,IF('15. Chosen Referenced Period'!$C$1015='15. Chosen Referenced Period'!$D$1022,'15. Chosen Referenced Period'!H466,IF('15. Chosen Referenced Period'!$C$1015='15. Chosen Referenced Period'!$D$1023,'15. Chosen Referenced Period'!K466,0)))</f>
        <v>0</v>
      </c>
    </row>
    <row r="465" spans="1:4" x14ac:dyDescent="0.25">
      <c r="A465" s="309">
        <f t="shared" si="7"/>
        <v>456</v>
      </c>
      <c r="B465" s="312" t="str">
        <f>IF(+'15. Chosen Referenced Period'!B467=0," ",+'15. Chosen Referenced Period'!B467)</f>
        <v xml:space="preserve"> </v>
      </c>
      <c r="C465" s="442" t="str">
        <f>IF(+'15. Chosen Referenced Period'!C467=0," ",+'15. Chosen Referenced Period'!C467)</f>
        <v xml:space="preserve"> </v>
      </c>
      <c r="D465" s="478">
        <f>IF('15. Chosen Referenced Period'!$C$1015='15. Chosen Referenced Period'!$D$1021,'15. Chosen Referenced Period'!E467,IF('15. Chosen Referenced Period'!$C$1015='15. Chosen Referenced Period'!$D$1022,'15. Chosen Referenced Period'!H467,IF('15. Chosen Referenced Period'!$C$1015='15. Chosen Referenced Period'!$D$1023,'15. Chosen Referenced Period'!K467,0)))</f>
        <v>0</v>
      </c>
    </row>
    <row r="466" spans="1:4" x14ac:dyDescent="0.25">
      <c r="A466" s="309">
        <f t="shared" si="7"/>
        <v>457</v>
      </c>
      <c r="B466" s="312" t="str">
        <f>IF(+'15. Chosen Referenced Period'!B468=0," ",+'15. Chosen Referenced Period'!B468)</f>
        <v xml:space="preserve"> </v>
      </c>
      <c r="C466" s="442" t="str">
        <f>IF(+'15. Chosen Referenced Period'!C468=0," ",+'15. Chosen Referenced Period'!C468)</f>
        <v xml:space="preserve"> </v>
      </c>
      <c r="D466" s="478">
        <f>IF('15. Chosen Referenced Period'!$C$1015='15. Chosen Referenced Period'!$D$1021,'15. Chosen Referenced Period'!E468,IF('15. Chosen Referenced Period'!$C$1015='15. Chosen Referenced Period'!$D$1022,'15. Chosen Referenced Period'!H468,IF('15. Chosen Referenced Period'!$C$1015='15. Chosen Referenced Period'!$D$1023,'15. Chosen Referenced Period'!K468,0)))</f>
        <v>0</v>
      </c>
    </row>
    <row r="467" spans="1:4" x14ac:dyDescent="0.25">
      <c r="A467" s="309">
        <f t="shared" si="7"/>
        <v>458</v>
      </c>
      <c r="B467" s="312" t="str">
        <f>IF(+'15. Chosen Referenced Period'!B469=0," ",+'15. Chosen Referenced Period'!B469)</f>
        <v xml:space="preserve"> </v>
      </c>
      <c r="C467" s="442" t="str">
        <f>IF(+'15. Chosen Referenced Period'!C469=0," ",+'15. Chosen Referenced Period'!C469)</f>
        <v xml:space="preserve"> </v>
      </c>
      <c r="D467" s="478">
        <f>IF('15. Chosen Referenced Period'!$C$1015='15. Chosen Referenced Period'!$D$1021,'15. Chosen Referenced Period'!E469,IF('15. Chosen Referenced Period'!$C$1015='15. Chosen Referenced Period'!$D$1022,'15. Chosen Referenced Period'!H469,IF('15. Chosen Referenced Period'!$C$1015='15. Chosen Referenced Period'!$D$1023,'15. Chosen Referenced Period'!K469,0)))</f>
        <v>0</v>
      </c>
    </row>
    <row r="468" spans="1:4" x14ac:dyDescent="0.25">
      <c r="A468" s="309">
        <f t="shared" si="7"/>
        <v>459</v>
      </c>
      <c r="B468" s="312" t="str">
        <f>IF(+'15. Chosen Referenced Period'!B470=0," ",+'15. Chosen Referenced Period'!B470)</f>
        <v xml:space="preserve"> </v>
      </c>
      <c r="C468" s="442" t="str">
        <f>IF(+'15. Chosen Referenced Period'!C470=0," ",+'15. Chosen Referenced Period'!C470)</f>
        <v xml:space="preserve"> </v>
      </c>
      <c r="D468" s="478">
        <f>IF('15. Chosen Referenced Period'!$C$1015='15. Chosen Referenced Period'!$D$1021,'15. Chosen Referenced Period'!E470,IF('15. Chosen Referenced Period'!$C$1015='15. Chosen Referenced Period'!$D$1022,'15. Chosen Referenced Period'!H470,IF('15. Chosen Referenced Period'!$C$1015='15. Chosen Referenced Period'!$D$1023,'15. Chosen Referenced Period'!K470,0)))</f>
        <v>0</v>
      </c>
    </row>
    <row r="469" spans="1:4" x14ac:dyDescent="0.25">
      <c r="A469" s="309">
        <f t="shared" si="7"/>
        <v>460</v>
      </c>
      <c r="B469" s="312" t="str">
        <f>IF(+'15. Chosen Referenced Period'!B471=0," ",+'15. Chosen Referenced Period'!B471)</f>
        <v xml:space="preserve"> </v>
      </c>
      <c r="C469" s="442" t="str">
        <f>IF(+'15. Chosen Referenced Period'!C471=0," ",+'15. Chosen Referenced Period'!C471)</f>
        <v xml:space="preserve"> </v>
      </c>
      <c r="D469" s="478">
        <f>IF('15. Chosen Referenced Period'!$C$1015='15. Chosen Referenced Period'!$D$1021,'15. Chosen Referenced Period'!E471,IF('15. Chosen Referenced Period'!$C$1015='15. Chosen Referenced Period'!$D$1022,'15. Chosen Referenced Period'!H471,IF('15. Chosen Referenced Period'!$C$1015='15. Chosen Referenced Period'!$D$1023,'15. Chosen Referenced Period'!K471,0)))</f>
        <v>0</v>
      </c>
    </row>
    <row r="470" spans="1:4" x14ac:dyDescent="0.25">
      <c r="A470" s="309">
        <f t="shared" si="7"/>
        <v>461</v>
      </c>
      <c r="B470" s="312" t="str">
        <f>IF(+'15. Chosen Referenced Period'!B472=0," ",+'15. Chosen Referenced Period'!B472)</f>
        <v xml:space="preserve"> </v>
      </c>
      <c r="C470" s="442" t="str">
        <f>IF(+'15. Chosen Referenced Period'!C472=0," ",+'15. Chosen Referenced Period'!C472)</f>
        <v xml:space="preserve"> </v>
      </c>
      <c r="D470" s="478">
        <f>IF('15. Chosen Referenced Period'!$C$1015='15. Chosen Referenced Period'!$D$1021,'15. Chosen Referenced Period'!E472,IF('15. Chosen Referenced Period'!$C$1015='15. Chosen Referenced Period'!$D$1022,'15. Chosen Referenced Period'!H472,IF('15. Chosen Referenced Period'!$C$1015='15. Chosen Referenced Period'!$D$1023,'15. Chosen Referenced Period'!K472,0)))</f>
        <v>0</v>
      </c>
    </row>
    <row r="471" spans="1:4" x14ac:dyDescent="0.25">
      <c r="A471" s="309">
        <f t="shared" si="7"/>
        <v>462</v>
      </c>
      <c r="B471" s="312" t="str">
        <f>IF(+'15. Chosen Referenced Period'!B473=0," ",+'15. Chosen Referenced Period'!B473)</f>
        <v xml:space="preserve"> </v>
      </c>
      <c r="C471" s="442" t="str">
        <f>IF(+'15. Chosen Referenced Period'!C473=0," ",+'15. Chosen Referenced Period'!C473)</f>
        <v xml:space="preserve"> </v>
      </c>
      <c r="D471" s="478">
        <f>IF('15. Chosen Referenced Period'!$C$1015='15. Chosen Referenced Period'!$D$1021,'15. Chosen Referenced Period'!E473,IF('15. Chosen Referenced Period'!$C$1015='15. Chosen Referenced Period'!$D$1022,'15. Chosen Referenced Period'!H473,IF('15. Chosen Referenced Period'!$C$1015='15. Chosen Referenced Period'!$D$1023,'15. Chosen Referenced Period'!K473,0)))</f>
        <v>0</v>
      </c>
    </row>
    <row r="472" spans="1:4" x14ac:dyDescent="0.25">
      <c r="A472" s="309">
        <f t="shared" si="7"/>
        <v>463</v>
      </c>
      <c r="B472" s="312" t="str">
        <f>IF(+'15. Chosen Referenced Period'!B474=0," ",+'15. Chosen Referenced Period'!B474)</f>
        <v xml:space="preserve"> </v>
      </c>
      <c r="C472" s="442" t="str">
        <f>IF(+'15. Chosen Referenced Period'!C474=0," ",+'15. Chosen Referenced Period'!C474)</f>
        <v xml:space="preserve"> </v>
      </c>
      <c r="D472" s="478">
        <f>IF('15. Chosen Referenced Period'!$C$1015='15. Chosen Referenced Period'!$D$1021,'15. Chosen Referenced Period'!E474,IF('15. Chosen Referenced Period'!$C$1015='15. Chosen Referenced Period'!$D$1022,'15. Chosen Referenced Period'!H474,IF('15. Chosen Referenced Period'!$C$1015='15. Chosen Referenced Period'!$D$1023,'15. Chosen Referenced Period'!K474,0)))</f>
        <v>0</v>
      </c>
    </row>
    <row r="473" spans="1:4" x14ac:dyDescent="0.25">
      <c r="A473" s="309">
        <f t="shared" si="7"/>
        <v>464</v>
      </c>
      <c r="B473" s="312" t="str">
        <f>IF(+'15. Chosen Referenced Period'!B475=0," ",+'15. Chosen Referenced Period'!B475)</f>
        <v xml:space="preserve"> </v>
      </c>
      <c r="C473" s="442" t="str">
        <f>IF(+'15. Chosen Referenced Period'!C475=0," ",+'15. Chosen Referenced Period'!C475)</f>
        <v xml:space="preserve"> </v>
      </c>
      <c r="D473" s="478">
        <f>IF('15. Chosen Referenced Period'!$C$1015='15. Chosen Referenced Period'!$D$1021,'15. Chosen Referenced Period'!E475,IF('15. Chosen Referenced Period'!$C$1015='15. Chosen Referenced Period'!$D$1022,'15. Chosen Referenced Period'!H475,IF('15. Chosen Referenced Period'!$C$1015='15. Chosen Referenced Period'!$D$1023,'15. Chosen Referenced Period'!K475,0)))</f>
        <v>0</v>
      </c>
    </row>
    <row r="474" spans="1:4" x14ac:dyDescent="0.25">
      <c r="A474" s="309">
        <f t="shared" si="7"/>
        <v>465</v>
      </c>
      <c r="B474" s="312" t="str">
        <f>IF(+'15. Chosen Referenced Period'!B476=0," ",+'15. Chosen Referenced Period'!B476)</f>
        <v xml:space="preserve"> </v>
      </c>
      <c r="C474" s="442" t="str">
        <f>IF(+'15. Chosen Referenced Period'!C476=0," ",+'15. Chosen Referenced Period'!C476)</f>
        <v xml:space="preserve"> </v>
      </c>
      <c r="D474" s="478">
        <f>IF('15. Chosen Referenced Period'!$C$1015='15. Chosen Referenced Period'!$D$1021,'15. Chosen Referenced Period'!E476,IF('15. Chosen Referenced Period'!$C$1015='15. Chosen Referenced Period'!$D$1022,'15. Chosen Referenced Period'!H476,IF('15. Chosen Referenced Period'!$C$1015='15. Chosen Referenced Period'!$D$1023,'15. Chosen Referenced Period'!K476,0)))</f>
        <v>0</v>
      </c>
    </row>
    <row r="475" spans="1:4" x14ac:dyDescent="0.25">
      <c r="A475" s="309">
        <f t="shared" si="7"/>
        <v>466</v>
      </c>
      <c r="B475" s="312" t="str">
        <f>IF(+'15. Chosen Referenced Period'!B477=0," ",+'15. Chosen Referenced Period'!B477)</f>
        <v xml:space="preserve"> </v>
      </c>
      <c r="C475" s="442" t="str">
        <f>IF(+'15. Chosen Referenced Period'!C477=0," ",+'15. Chosen Referenced Period'!C477)</f>
        <v xml:space="preserve"> </v>
      </c>
      <c r="D475" s="478">
        <f>IF('15. Chosen Referenced Period'!$C$1015='15. Chosen Referenced Period'!$D$1021,'15. Chosen Referenced Period'!E477,IF('15. Chosen Referenced Period'!$C$1015='15. Chosen Referenced Period'!$D$1022,'15. Chosen Referenced Period'!H477,IF('15. Chosen Referenced Period'!$C$1015='15. Chosen Referenced Period'!$D$1023,'15. Chosen Referenced Period'!K477,0)))</f>
        <v>0</v>
      </c>
    </row>
    <row r="476" spans="1:4" x14ac:dyDescent="0.25">
      <c r="A476" s="309">
        <f t="shared" si="7"/>
        <v>467</v>
      </c>
      <c r="B476" s="312" t="str">
        <f>IF(+'15. Chosen Referenced Period'!B478=0," ",+'15. Chosen Referenced Period'!B478)</f>
        <v xml:space="preserve"> </v>
      </c>
      <c r="C476" s="442" t="str">
        <f>IF(+'15. Chosen Referenced Period'!C478=0," ",+'15. Chosen Referenced Period'!C478)</f>
        <v xml:space="preserve"> </v>
      </c>
      <c r="D476" s="478">
        <f>IF('15. Chosen Referenced Period'!$C$1015='15. Chosen Referenced Period'!$D$1021,'15. Chosen Referenced Period'!E478,IF('15. Chosen Referenced Period'!$C$1015='15. Chosen Referenced Period'!$D$1022,'15. Chosen Referenced Period'!H478,IF('15. Chosen Referenced Period'!$C$1015='15. Chosen Referenced Period'!$D$1023,'15. Chosen Referenced Period'!K478,0)))</f>
        <v>0</v>
      </c>
    </row>
    <row r="477" spans="1:4" x14ac:dyDescent="0.25">
      <c r="A477" s="309">
        <f t="shared" si="7"/>
        <v>468</v>
      </c>
      <c r="B477" s="312" t="str">
        <f>IF(+'15. Chosen Referenced Period'!B479=0," ",+'15. Chosen Referenced Period'!B479)</f>
        <v xml:space="preserve"> </v>
      </c>
      <c r="C477" s="442" t="str">
        <f>IF(+'15. Chosen Referenced Period'!C479=0," ",+'15. Chosen Referenced Period'!C479)</f>
        <v xml:space="preserve"> </v>
      </c>
      <c r="D477" s="478">
        <f>IF('15. Chosen Referenced Period'!$C$1015='15. Chosen Referenced Period'!$D$1021,'15. Chosen Referenced Period'!E479,IF('15. Chosen Referenced Period'!$C$1015='15. Chosen Referenced Period'!$D$1022,'15. Chosen Referenced Period'!H479,IF('15. Chosen Referenced Period'!$C$1015='15. Chosen Referenced Period'!$D$1023,'15. Chosen Referenced Period'!K479,0)))</f>
        <v>0</v>
      </c>
    </row>
    <row r="478" spans="1:4" x14ac:dyDescent="0.25">
      <c r="A478" s="309">
        <f t="shared" si="7"/>
        <v>469</v>
      </c>
      <c r="B478" s="312" t="str">
        <f>IF(+'15. Chosen Referenced Period'!B480=0," ",+'15. Chosen Referenced Period'!B480)</f>
        <v xml:space="preserve"> </v>
      </c>
      <c r="C478" s="442" t="str">
        <f>IF(+'15. Chosen Referenced Period'!C480=0," ",+'15. Chosen Referenced Period'!C480)</f>
        <v xml:space="preserve"> </v>
      </c>
      <c r="D478" s="478">
        <f>IF('15. Chosen Referenced Period'!$C$1015='15. Chosen Referenced Period'!$D$1021,'15. Chosen Referenced Period'!E480,IF('15. Chosen Referenced Period'!$C$1015='15. Chosen Referenced Period'!$D$1022,'15. Chosen Referenced Period'!H480,IF('15. Chosen Referenced Period'!$C$1015='15. Chosen Referenced Period'!$D$1023,'15. Chosen Referenced Period'!K480,0)))</f>
        <v>0</v>
      </c>
    </row>
    <row r="479" spans="1:4" x14ac:dyDescent="0.25">
      <c r="A479" s="309">
        <f t="shared" si="7"/>
        <v>470</v>
      </c>
      <c r="B479" s="312" t="str">
        <f>IF(+'15. Chosen Referenced Period'!B481=0," ",+'15. Chosen Referenced Period'!B481)</f>
        <v xml:space="preserve"> </v>
      </c>
      <c r="C479" s="442" t="str">
        <f>IF(+'15. Chosen Referenced Period'!C481=0," ",+'15. Chosen Referenced Period'!C481)</f>
        <v xml:space="preserve"> </v>
      </c>
      <c r="D479" s="478">
        <f>IF('15. Chosen Referenced Period'!$C$1015='15. Chosen Referenced Period'!$D$1021,'15. Chosen Referenced Period'!E481,IF('15. Chosen Referenced Period'!$C$1015='15. Chosen Referenced Period'!$D$1022,'15. Chosen Referenced Period'!H481,IF('15. Chosen Referenced Period'!$C$1015='15. Chosen Referenced Period'!$D$1023,'15. Chosen Referenced Period'!K481,0)))</f>
        <v>0</v>
      </c>
    </row>
    <row r="480" spans="1:4" x14ac:dyDescent="0.25">
      <c r="A480" s="309">
        <f t="shared" si="7"/>
        <v>471</v>
      </c>
      <c r="B480" s="312" t="str">
        <f>IF(+'15. Chosen Referenced Period'!B482=0," ",+'15. Chosen Referenced Period'!B482)</f>
        <v xml:space="preserve"> </v>
      </c>
      <c r="C480" s="442" t="str">
        <f>IF(+'15. Chosen Referenced Period'!C482=0," ",+'15. Chosen Referenced Period'!C482)</f>
        <v xml:space="preserve"> </v>
      </c>
      <c r="D480" s="478">
        <f>IF('15. Chosen Referenced Period'!$C$1015='15. Chosen Referenced Period'!$D$1021,'15. Chosen Referenced Period'!E482,IF('15. Chosen Referenced Period'!$C$1015='15. Chosen Referenced Period'!$D$1022,'15. Chosen Referenced Period'!H482,IF('15. Chosen Referenced Period'!$C$1015='15. Chosen Referenced Period'!$D$1023,'15. Chosen Referenced Period'!K482,0)))</f>
        <v>0</v>
      </c>
    </row>
    <row r="481" spans="1:4" x14ac:dyDescent="0.25">
      <c r="A481" s="309">
        <f t="shared" si="7"/>
        <v>472</v>
      </c>
      <c r="B481" s="312" t="str">
        <f>IF(+'15. Chosen Referenced Period'!B483=0," ",+'15. Chosen Referenced Period'!B483)</f>
        <v xml:space="preserve"> </v>
      </c>
      <c r="C481" s="442" t="str">
        <f>IF(+'15. Chosen Referenced Period'!C483=0," ",+'15. Chosen Referenced Period'!C483)</f>
        <v xml:space="preserve"> </v>
      </c>
      <c r="D481" s="478">
        <f>IF('15. Chosen Referenced Period'!$C$1015='15. Chosen Referenced Period'!$D$1021,'15. Chosen Referenced Period'!E483,IF('15. Chosen Referenced Period'!$C$1015='15. Chosen Referenced Period'!$D$1022,'15. Chosen Referenced Period'!H483,IF('15. Chosen Referenced Period'!$C$1015='15. Chosen Referenced Period'!$D$1023,'15. Chosen Referenced Period'!K483,0)))</f>
        <v>0</v>
      </c>
    </row>
    <row r="482" spans="1:4" x14ac:dyDescent="0.25">
      <c r="A482" s="309">
        <f t="shared" si="7"/>
        <v>473</v>
      </c>
      <c r="B482" s="312" t="str">
        <f>IF(+'15. Chosen Referenced Period'!B484=0," ",+'15. Chosen Referenced Period'!B484)</f>
        <v xml:space="preserve"> </v>
      </c>
      <c r="C482" s="442" t="str">
        <f>IF(+'15. Chosen Referenced Period'!C484=0," ",+'15. Chosen Referenced Period'!C484)</f>
        <v xml:space="preserve"> </v>
      </c>
      <c r="D482" s="478">
        <f>IF('15. Chosen Referenced Period'!$C$1015='15. Chosen Referenced Period'!$D$1021,'15. Chosen Referenced Period'!E484,IF('15. Chosen Referenced Period'!$C$1015='15. Chosen Referenced Period'!$D$1022,'15. Chosen Referenced Period'!H484,IF('15. Chosen Referenced Period'!$C$1015='15. Chosen Referenced Period'!$D$1023,'15. Chosen Referenced Period'!K484,0)))</f>
        <v>0</v>
      </c>
    </row>
    <row r="483" spans="1:4" x14ac:dyDescent="0.25">
      <c r="A483" s="309">
        <f t="shared" si="7"/>
        <v>474</v>
      </c>
      <c r="B483" s="312" t="str">
        <f>IF(+'15. Chosen Referenced Period'!B485=0," ",+'15. Chosen Referenced Period'!B485)</f>
        <v xml:space="preserve"> </v>
      </c>
      <c r="C483" s="442" t="str">
        <f>IF(+'15. Chosen Referenced Period'!C485=0," ",+'15. Chosen Referenced Period'!C485)</f>
        <v xml:space="preserve"> </v>
      </c>
      <c r="D483" s="478">
        <f>IF('15. Chosen Referenced Period'!$C$1015='15. Chosen Referenced Period'!$D$1021,'15. Chosen Referenced Period'!E485,IF('15. Chosen Referenced Period'!$C$1015='15. Chosen Referenced Period'!$D$1022,'15. Chosen Referenced Period'!H485,IF('15. Chosen Referenced Period'!$C$1015='15. Chosen Referenced Period'!$D$1023,'15. Chosen Referenced Period'!K485,0)))</f>
        <v>0</v>
      </c>
    </row>
    <row r="484" spans="1:4" x14ac:dyDescent="0.25">
      <c r="A484" s="309">
        <f t="shared" si="7"/>
        <v>475</v>
      </c>
      <c r="B484" s="312" t="str">
        <f>IF(+'15. Chosen Referenced Period'!B486=0," ",+'15. Chosen Referenced Period'!B486)</f>
        <v xml:space="preserve"> </v>
      </c>
      <c r="C484" s="442" t="str">
        <f>IF(+'15. Chosen Referenced Period'!C486=0," ",+'15. Chosen Referenced Period'!C486)</f>
        <v xml:space="preserve"> </v>
      </c>
      <c r="D484" s="478">
        <f>IF('15. Chosen Referenced Period'!$C$1015='15. Chosen Referenced Period'!$D$1021,'15. Chosen Referenced Period'!E486,IF('15. Chosen Referenced Period'!$C$1015='15. Chosen Referenced Period'!$D$1022,'15. Chosen Referenced Period'!H486,IF('15. Chosen Referenced Period'!$C$1015='15. Chosen Referenced Period'!$D$1023,'15. Chosen Referenced Period'!K486,0)))</f>
        <v>0</v>
      </c>
    </row>
    <row r="485" spans="1:4" x14ac:dyDescent="0.25">
      <c r="A485" s="309">
        <f t="shared" si="7"/>
        <v>476</v>
      </c>
      <c r="B485" s="312" t="str">
        <f>IF(+'15. Chosen Referenced Period'!B487=0," ",+'15. Chosen Referenced Period'!B487)</f>
        <v xml:space="preserve"> </v>
      </c>
      <c r="C485" s="442" t="str">
        <f>IF(+'15. Chosen Referenced Period'!C487=0," ",+'15. Chosen Referenced Period'!C487)</f>
        <v xml:space="preserve"> </v>
      </c>
      <c r="D485" s="478">
        <f>IF('15. Chosen Referenced Period'!$C$1015='15. Chosen Referenced Period'!$D$1021,'15. Chosen Referenced Period'!E487,IF('15. Chosen Referenced Period'!$C$1015='15. Chosen Referenced Period'!$D$1022,'15. Chosen Referenced Period'!H487,IF('15. Chosen Referenced Period'!$C$1015='15. Chosen Referenced Period'!$D$1023,'15. Chosen Referenced Period'!K487,0)))</f>
        <v>0</v>
      </c>
    </row>
    <row r="486" spans="1:4" x14ac:dyDescent="0.25">
      <c r="A486" s="309">
        <f t="shared" si="7"/>
        <v>477</v>
      </c>
      <c r="B486" s="312" t="str">
        <f>IF(+'15. Chosen Referenced Period'!B488=0," ",+'15. Chosen Referenced Period'!B488)</f>
        <v xml:space="preserve"> </v>
      </c>
      <c r="C486" s="442" t="str">
        <f>IF(+'15. Chosen Referenced Period'!C488=0," ",+'15. Chosen Referenced Period'!C488)</f>
        <v xml:space="preserve"> </v>
      </c>
      <c r="D486" s="478">
        <f>IF('15. Chosen Referenced Period'!$C$1015='15. Chosen Referenced Period'!$D$1021,'15. Chosen Referenced Period'!E488,IF('15. Chosen Referenced Period'!$C$1015='15. Chosen Referenced Period'!$D$1022,'15. Chosen Referenced Period'!H488,IF('15. Chosen Referenced Period'!$C$1015='15. Chosen Referenced Period'!$D$1023,'15. Chosen Referenced Period'!K488,0)))</f>
        <v>0</v>
      </c>
    </row>
    <row r="487" spans="1:4" x14ac:dyDescent="0.25">
      <c r="A487" s="309">
        <f t="shared" si="7"/>
        <v>478</v>
      </c>
      <c r="B487" s="312" t="str">
        <f>IF(+'15. Chosen Referenced Period'!B489=0," ",+'15. Chosen Referenced Period'!B489)</f>
        <v xml:space="preserve"> </v>
      </c>
      <c r="C487" s="442" t="str">
        <f>IF(+'15. Chosen Referenced Period'!C489=0," ",+'15. Chosen Referenced Period'!C489)</f>
        <v xml:space="preserve"> </v>
      </c>
      <c r="D487" s="478">
        <f>IF('15. Chosen Referenced Period'!$C$1015='15. Chosen Referenced Period'!$D$1021,'15. Chosen Referenced Period'!E489,IF('15. Chosen Referenced Period'!$C$1015='15. Chosen Referenced Period'!$D$1022,'15. Chosen Referenced Period'!H489,IF('15. Chosen Referenced Period'!$C$1015='15. Chosen Referenced Period'!$D$1023,'15. Chosen Referenced Period'!K489,0)))</f>
        <v>0</v>
      </c>
    </row>
    <row r="488" spans="1:4" x14ac:dyDescent="0.25">
      <c r="A488" s="309">
        <f t="shared" si="7"/>
        <v>479</v>
      </c>
      <c r="B488" s="312" t="str">
        <f>IF(+'15. Chosen Referenced Period'!B490=0," ",+'15. Chosen Referenced Period'!B490)</f>
        <v xml:space="preserve"> </v>
      </c>
      <c r="C488" s="442" t="str">
        <f>IF(+'15. Chosen Referenced Period'!C490=0," ",+'15. Chosen Referenced Period'!C490)</f>
        <v xml:space="preserve"> </v>
      </c>
      <c r="D488" s="478">
        <f>IF('15. Chosen Referenced Period'!$C$1015='15. Chosen Referenced Period'!$D$1021,'15. Chosen Referenced Period'!E490,IF('15. Chosen Referenced Period'!$C$1015='15. Chosen Referenced Period'!$D$1022,'15. Chosen Referenced Period'!H490,IF('15. Chosen Referenced Period'!$C$1015='15. Chosen Referenced Period'!$D$1023,'15. Chosen Referenced Period'!K490,0)))</f>
        <v>0</v>
      </c>
    </row>
    <row r="489" spans="1:4" x14ac:dyDescent="0.25">
      <c r="A489" s="309">
        <f t="shared" si="7"/>
        <v>480</v>
      </c>
      <c r="B489" s="312" t="str">
        <f>IF(+'15. Chosen Referenced Period'!B491=0," ",+'15. Chosen Referenced Period'!B491)</f>
        <v xml:space="preserve"> </v>
      </c>
      <c r="C489" s="442" t="str">
        <f>IF(+'15. Chosen Referenced Period'!C491=0," ",+'15. Chosen Referenced Period'!C491)</f>
        <v xml:space="preserve"> </v>
      </c>
      <c r="D489" s="478">
        <f>IF('15. Chosen Referenced Period'!$C$1015='15. Chosen Referenced Period'!$D$1021,'15. Chosen Referenced Period'!E491,IF('15. Chosen Referenced Period'!$C$1015='15. Chosen Referenced Period'!$D$1022,'15. Chosen Referenced Period'!H491,IF('15. Chosen Referenced Period'!$C$1015='15. Chosen Referenced Period'!$D$1023,'15. Chosen Referenced Period'!K491,0)))</f>
        <v>0</v>
      </c>
    </row>
    <row r="490" spans="1:4" x14ac:dyDescent="0.25">
      <c r="A490" s="309">
        <f t="shared" si="7"/>
        <v>481</v>
      </c>
      <c r="B490" s="312" t="str">
        <f>IF(+'15. Chosen Referenced Period'!B492=0," ",+'15. Chosen Referenced Period'!B492)</f>
        <v xml:space="preserve"> </v>
      </c>
      <c r="C490" s="442" t="str">
        <f>IF(+'15. Chosen Referenced Period'!C492=0," ",+'15. Chosen Referenced Period'!C492)</f>
        <v xml:space="preserve"> </v>
      </c>
      <c r="D490" s="478">
        <f>IF('15. Chosen Referenced Period'!$C$1015='15. Chosen Referenced Period'!$D$1021,'15. Chosen Referenced Period'!E492,IF('15. Chosen Referenced Period'!$C$1015='15. Chosen Referenced Period'!$D$1022,'15. Chosen Referenced Period'!H492,IF('15. Chosen Referenced Period'!$C$1015='15. Chosen Referenced Period'!$D$1023,'15. Chosen Referenced Period'!K492,0)))</f>
        <v>0</v>
      </c>
    </row>
    <row r="491" spans="1:4" x14ac:dyDescent="0.25">
      <c r="A491" s="309">
        <f t="shared" si="7"/>
        <v>482</v>
      </c>
      <c r="B491" s="312" t="str">
        <f>IF(+'15. Chosen Referenced Period'!B493=0," ",+'15. Chosen Referenced Period'!B493)</f>
        <v xml:space="preserve"> </v>
      </c>
      <c r="C491" s="442" t="str">
        <f>IF(+'15. Chosen Referenced Period'!C493=0," ",+'15. Chosen Referenced Period'!C493)</f>
        <v xml:space="preserve"> </v>
      </c>
      <c r="D491" s="478">
        <f>IF('15. Chosen Referenced Period'!$C$1015='15. Chosen Referenced Period'!$D$1021,'15. Chosen Referenced Period'!E493,IF('15. Chosen Referenced Period'!$C$1015='15. Chosen Referenced Period'!$D$1022,'15. Chosen Referenced Period'!H493,IF('15. Chosen Referenced Period'!$C$1015='15. Chosen Referenced Period'!$D$1023,'15. Chosen Referenced Period'!K493,0)))</f>
        <v>0</v>
      </c>
    </row>
    <row r="492" spans="1:4" x14ac:dyDescent="0.25">
      <c r="A492" s="309">
        <f t="shared" si="7"/>
        <v>483</v>
      </c>
      <c r="B492" s="312" t="str">
        <f>IF(+'15. Chosen Referenced Period'!B494=0," ",+'15. Chosen Referenced Period'!B494)</f>
        <v xml:space="preserve"> </v>
      </c>
      <c r="C492" s="442" t="str">
        <f>IF(+'15. Chosen Referenced Period'!C494=0," ",+'15. Chosen Referenced Period'!C494)</f>
        <v xml:space="preserve"> </v>
      </c>
      <c r="D492" s="478">
        <f>IF('15. Chosen Referenced Period'!$C$1015='15. Chosen Referenced Period'!$D$1021,'15. Chosen Referenced Period'!E494,IF('15. Chosen Referenced Period'!$C$1015='15. Chosen Referenced Period'!$D$1022,'15. Chosen Referenced Period'!H494,IF('15. Chosen Referenced Period'!$C$1015='15. Chosen Referenced Period'!$D$1023,'15. Chosen Referenced Period'!K494,0)))</f>
        <v>0</v>
      </c>
    </row>
    <row r="493" spans="1:4" x14ac:dyDescent="0.25">
      <c r="A493" s="309">
        <f t="shared" si="7"/>
        <v>484</v>
      </c>
      <c r="B493" s="312" t="str">
        <f>IF(+'15. Chosen Referenced Period'!B495=0," ",+'15. Chosen Referenced Period'!B495)</f>
        <v xml:space="preserve"> </v>
      </c>
      <c r="C493" s="442" t="str">
        <f>IF(+'15. Chosen Referenced Period'!C495=0," ",+'15. Chosen Referenced Period'!C495)</f>
        <v xml:space="preserve"> </v>
      </c>
      <c r="D493" s="478">
        <f>IF('15. Chosen Referenced Period'!$C$1015='15. Chosen Referenced Period'!$D$1021,'15. Chosen Referenced Period'!E495,IF('15. Chosen Referenced Period'!$C$1015='15. Chosen Referenced Period'!$D$1022,'15. Chosen Referenced Period'!H495,IF('15. Chosen Referenced Period'!$C$1015='15. Chosen Referenced Period'!$D$1023,'15. Chosen Referenced Period'!K495,0)))</f>
        <v>0</v>
      </c>
    </row>
    <row r="494" spans="1:4" x14ac:dyDescent="0.25">
      <c r="A494" s="309">
        <f t="shared" si="7"/>
        <v>485</v>
      </c>
      <c r="B494" s="312" t="str">
        <f>IF(+'15. Chosen Referenced Period'!B496=0," ",+'15. Chosen Referenced Period'!B496)</f>
        <v xml:space="preserve"> </v>
      </c>
      <c r="C494" s="442" t="str">
        <f>IF(+'15. Chosen Referenced Period'!C496=0," ",+'15. Chosen Referenced Period'!C496)</f>
        <v xml:space="preserve"> </v>
      </c>
      <c r="D494" s="478">
        <f>IF('15. Chosen Referenced Period'!$C$1015='15. Chosen Referenced Period'!$D$1021,'15. Chosen Referenced Period'!E496,IF('15. Chosen Referenced Period'!$C$1015='15. Chosen Referenced Period'!$D$1022,'15. Chosen Referenced Period'!H496,IF('15. Chosen Referenced Period'!$C$1015='15. Chosen Referenced Period'!$D$1023,'15. Chosen Referenced Period'!K496,0)))</f>
        <v>0</v>
      </c>
    </row>
    <row r="495" spans="1:4" x14ac:dyDescent="0.25">
      <c r="A495" s="309">
        <f t="shared" si="7"/>
        <v>486</v>
      </c>
      <c r="B495" s="312" t="str">
        <f>IF(+'15. Chosen Referenced Period'!B497=0," ",+'15. Chosen Referenced Period'!B497)</f>
        <v xml:space="preserve"> </v>
      </c>
      <c r="C495" s="442" t="str">
        <f>IF(+'15. Chosen Referenced Period'!C497=0," ",+'15. Chosen Referenced Period'!C497)</f>
        <v xml:space="preserve"> </v>
      </c>
      <c r="D495" s="478">
        <f>IF('15. Chosen Referenced Period'!$C$1015='15. Chosen Referenced Period'!$D$1021,'15. Chosen Referenced Period'!E497,IF('15. Chosen Referenced Period'!$C$1015='15. Chosen Referenced Period'!$D$1022,'15. Chosen Referenced Period'!H497,IF('15. Chosen Referenced Period'!$C$1015='15. Chosen Referenced Period'!$D$1023,'15. Chosen Referenced Period'!K497,0)))</f>
        <v>0</v>
      </c>
    </row>
    <row r="496" spans="1:4" x14ac:dyDescent="0.25">
      <c r="A496" s="309">
        <f t="shared" si="7"/>
        <v>487</v>
      </c>
      <c r="B496" s="312" t="str">
        <f>IF(+'15. Chosen Referenced Period'!B498=0," ",+'15. Chosen Referenced Period'!B498)</f>
        <v xml:space="preserve"> </v>
      </c>
      <c r="C496" s="442" t="str">
        <f>IF(+'15. Chosen Referenced Period'!C498=0," ",+'15. Chosen Referenced Period'!C498)</f>
        <v xml:space="preserve"> </v>
      </c>
      <c r="D496" s="478">
        <f>IF('15. Chosen Referenced Period'!$C$1015='15. Chosen Referenced Period'!$D$1021,'15. Chosen Referenced Period'!E498,IF('15. Chosen Referenced Period'!$C$1015='15. Chosen Referenced Period'!$D$1022,'15. Chosen Referenced Period'!H498,IF('15. Chosen Referenced Period'!$C$1015='15. Chosen Referenced Period'!$D$1023,'15. Chosen Referenced Period'!K498,0)))</f>
        <v>0</v>
      </c>
    </row>
    <row r="497" spans="1:4" x14ac:dyDescent="0.25">
      <c r="A497" s="309">
        <f t="shared" si="7"/>
        <v>488</v>
      </c>
      <c r="B497" s="312" t="str">
        <f>IF(+'15. Chosen Referenced Period'!B499=0," ",+'15. Chosen Referenced Period'!B499)</f>
        <v xml:space="preserve"> </v>
      </c>
      <c r="C497" s="442" t="str">
        <f>IF(+'15. Chosen Referenced Period'!C499=0," ",+'15. Chosen Referenced Period'!C499)</f>
        <v xml:space="preserve"> </v>
      </c>
      <c r="D497" s="478">
        <f>IF('15. Chosen Referenced Period'!$C$1015='15. Chosen Referenced Period'!$D$1021,'15. Chosen Referenced Period'!E499,IF('15. Chosen Referenced Period'!$C$1015='15. Chosen Referenced Period'!$D$1022,'15. Chosen Referenced Period'!H499,IF('15. Chosen Referenced Period'!$C$1015='15. Chosen Referenced Period'!$D$1023,'15. Chosen Referenced Period'!K499,0)))</f>
        <v>0</v>
      </c>
    </row>
    <row r="498" spans="1:4" x14ac:dyDescent="0.25">
      <c r="A498" s="309">
        <f t="shared" si="7"/>
        <v>489</v>
      </c>
      <c r="B498" s="312" t="str">
        <f>IF(+'15. Chosen Referenced Period'!B500=0," ",+'15. Chosen Referenced Period'!B500)</f>
        <v xml:space="preserve"> </v>
      </c>
      <c r="C498" s="442" t="str">
        <f>IF(+'15. Chosen Referenced Period'!C500=0," ",+'15. Chosen Referenced Period'!C500)</f>
        <v xml:space="preserve"> </v>
      </c>
      <c r="D498" s="478">
        <f>IF('15. Chosen Referenced Period'!$C$1015='15. Chosen Referenced Period'!$D$1021,'15. Chosen Referenced Period'!E500,IF('15. Chosen Referenced Period'!$C$1015='15. Chosen Referenced Period'!$D$1022,'15. Chosen Referenced Period'!H500,IF('15. Chosen Referenced Period'!$C$1015='15. Chosen Referenced Period'!$D$1023,'15. Chosen Referenced Period'!K500,0)))</f>
        <v>0</v>
      </c>
    </row>
    <row r="499" spans="1:4" x14ac:dyDescent="0.25">
      <c r="A499" s="309">
        <f t="shared" si="7"/>
        <v>490</v>
      </c>
      <c r="B499" s="312" t="str">
        <f>IF(+'15. Chosen Referenced Period'!B501=0," ",+'15. Chosen Referenced Period'!B501)</f>
        <v xml:space="preserve"> </v>
      </c>
      <c r="C499" s="442" t="str">
        <f>IF(+'15. Chosen Referenced Period'!C501=0," ",+'15. Chosen Referenced Period'!C501)</f>
        <v xml:space="preserve"> </v>
      </c>
      <c r="D499" s="478">
        <f>IF('15. Chosen Referenced Period'!$C$1015='15. Chosen Referenced Period'!$D$1021,'15. Chosen Referenced Period'!E501,IF('15. Chosen Referenced Period'!$C$1015='15. Chosen Referenced Period'!$D$1022,'15. Chosen Referenced Period'!H501,IF('15. Chosen Referenced Period'!$C$1015='15. Chosen Referenced Period'!$D$1023,'15. Chosen Referenced Period'!K501,0)))</f>
        <v>0</v>
      </c>
    </row>
    <row r="500" spans="1:4" x14ac:dyDescent="0.25">
      <c r="A500" s="309">
        <f t="shared" si="7"/>
        <v>491</v>
      </c>
      <c r="B500" s="312" t="str">
        <f>IF(+'15. Chosen Referenced Period'!B502=0," ",+'15. Chosen Referenced Period'!B502)</f>
        <v xml:space="preserve"> </v>
      </c>
      <c r="C500" s="442" t="str">
        <f>IF(+'15. Chosen Referenced Period'!C502=0," ",+'15. Chosen Referenced Period'!C502)</f>
        <v xml:space="preserve"> </v>
      </c>
      <c r="D500" s="478">
        <f>IF('15. Chosen Referenced Period'!$C$1015='15. Chosen Referenced Period'!$D$1021,'15. Chosen Referenced Period'!E502,IF('15. Chosen Referenced Period'!$C$1015='15. Chosen Referenced Period'!$D$1022,'15. Chosen Referenced Period'!H502,IF('15. Chosen Referenced Period'!$C$1015='15. Chosen Referenced Period'!$D$1023,'15. Chosen Referenced Period'!K502,0)))</f>
        <v>0</v>
      </c>
    </row>
    <row r="501" spans="1:4" x14ac:dyDescent="0.25">
      <c r="A501" s="309">
        <f t="shared" si="7"/>
        <v>492</v>
      </c>
      <c r="B501" s="312" t="str">
        <f>IF(+'15. Chosen Referenced Period'!B503=0," ",+'15. Chosen Referenced Period'!B503)</f>
        <v xml:space="preserve"> </v>
      </c>
      <c r="C501" s="442" t="str">
        <f>IF(+'15. Chosen Referenced Period'!C503=0," ",+'15. Chosen Referenced Period'!C503)</f>
        <v xml:space="preserve"> </v>
      </c>
      <c r="D501" s="478">
        <f>IF('15. Chosen Referenced Period'!$C$1015='15. Chosen Referenced Period'!$D$1021,'15. Chosen Referenced Period'!E503,IF('15. Chosen Referenced Period'!$C$1015='15. Chosen Referenced Period'!$D$1022,'15. Chosen Referenced Period'!H503,IF('15. Chosen Referenced Period'!$C$1015='15. Chosen Referenced Period'!$D$1023,'15. Chosen Referenced Period'!K503,0)))</f>
        <v>0</v>
      </c>
    </row>
    <row r="502" spans="1:4" x14ac:dyDescent="0.25">
      <c r="A502" s="309">
        <f t="shared" si="7"/>
        <v>493</v>
      </c>
      <c r="B502" s="312" t="str">
        <f>IF(+'15. Chosen Referenced Period'!B504=0," ",+'15. Chosen Referenced Period'!B504)</f>
        <v xml:space="preserve"> </v>
      </c>
      <c r="C502" s="442" t="str">
        <f>IF(+'15. Chosen Referenced Period'!C504=0," ",+'15. Chosen Referenced Period'!C504)</f>
        <v xml:space="preserve"> </v>
      </c>
      <c r="D502" s="478">
        <f>IF('15. Chosen Referenced Period'!$C$1015='15. Chosen Referenced Period'!$D$1021,'15. Chosen Referenced Period'!E504,IF('15. Chosen Referenced Period'!$C$1015='15. Chosen Referenced Period'!$D$1022,'15. Chosen Referenced Period'!H504,IF('15. Chosen Referenced Period'!$C$1015='15. Chosen Referenced Period'!$D$1023,'15. Chosen Referenced Period'!K504,0)))</f>
        <v>0</v>
      </c>
    </row>
    <row r="503" spans="1:4" x14ac:dyDescent="0.25">
      <c r="A503" s="309">
        <f t="shared" si="7"/>
        <v>494</v>
      </c>
      <c r="B503" s="312" t="str">
        <f>IF(+'15. Chosen Referenced Period'!B505=0," ",+'15. Chosen Referenced Period'!B505)</f>
        <v xml:space="preserve"> </v>
      </c>
      <c r="C503" s="442" t="str">
        <f>IF(+'15. Chosen Referenced Period'!C505=0," ",+'15. Chosen Referenced Period'!C505)</f>
        <v xml:space="preserve"> </v>
      </c>
      <c r="D503" s="478">
        <f>IF('15. Chosen Referenced Period'!$C$1015='15. Chosen Referenced Period'!$D$1021,'15. Chosen Referenced Period'!E505,IF('15. Chosen Referenced Period'!$C$1015='15. Chosen Referenced Period'!$D$1022,'15. Chosen Referenced Period'!H505,IF('15. Chosen Referenced Period'!$C$1015='15. Chosen Referenced Period'!$D$1023,'15. Chosen Referenced Period'!K505,0)))</f>
        <v>0</v>
      </c>
    </row>
    <row r="504" spans="1:4" x14ac:dyDescent="0.25">
      <c r="A504" s="309">
        <f t="shared" si="7"/>
        <v>495</v>
      </c>
      <c r="B504" s="312" t="str">
        <f>IF(+'15. Chosen Referenced Period'!B506=0," ",+'15. Chosen Referenced Period'!B506)</f>
        <v xml:space="preserve"> </v>
      </c>
      <c r="C504" s="442" t="str">
        <f>IF(+'15. Chosen Referenced Period'!C506=0," ",+'15. Chosen Referenced Period'!C506)</f>
        <v xml:space="preserve"> </v>
      </c>
      <c r="D504" s="478">
        <f>IF('15. Chosen Referenced Period'!$C$1015='15. Chosen Referenced Period'!$D$1021,'15. Chosen Referenced Period'!E506,IF('15. Chosen Referenced Period'!$C$1015='15. Chosen Referenced Period'!$D$1022,'15. Chosen Referenced Period'!H506,IF('15. Chosen Referenced Period'!$C$1015='15. Chosen Referenced Period'!$D$1023,'15. Chosen Referenced Period'!K506,0)))</f>
        <v>0</v>
      </c>
    </row>
    <row r="505" spans="1:4" x14ac:dyDescent="0.25">
      <c r="A505" s="309">
        <f t="shared" si="7"/>
        <v>496</v>
      </c>
      <c r="B505" s="312" t="str">
        <f>IF(+'15. Chosen Referenced Period'!B507=0," ",+'15. Chosen Referenced Period'!B507)</f>
        <v xml:space="preserve"> </v>
      </c>
      <c r="C505" s="442" t="str">
        <f>IF(+'15. Chosen Referenced Period'!C507=0," ",+'15. Chosen Referenced Period'!C507)</f>
        <v xml:space="preserve"> </v>
      </c>
      <c r="D505" s="478">
        <f>IF('15. Chosen Referenced Period'!$C$1015='15. Chosen Referenced Period'!$D$1021,'15. Chosen Referenced Period'!E507,IF('15. Chosen Referenced Period'!$C$1015='15. Chosen Referenced Period'!$D$1022,'15. Chosen Referenced Period'!H507,IF('15. Chosen Referenced Period'!$C$1015='15. Chosen Referenced Period'!$D$1023,'15. Chosen Referenced Period'!K507,0)))</f>
        <v>0</v>
      </c>
    </row>
    <row r="506" spans="1:4" x14ac:dyDescent="0.25">
      <c r="A506" s="309">
        <f t="shared" si="7"/>
        <v>497</v>
      </c>
      <c r="B506" s="312" t="str">
        <f>IF(+'15. Chosen Referenced Period'!B508=0," ",+'15. Chosen Referenced Period'!B508)</f>
        <v xml:space="preserve"> </v>
      </c>
      <c r="C506" s="442" t="str">
        <f>IF(+'15. Chosen Referenced Period'!C508=0," ",+'15. Chosen Referenced Period'!C508)</f>
        <v xml:space="preserve"> </v>
      </c>
      <c r="D506" s="478">
        <f>IF('15. Chosen Referenced Period'!$C$1015='15. Chosen Referenced Period'!$D$1021,'15. Chosen Referenced Period'!E508,IF('15. Chosen Referenced Period'!$C$1015='15. Chosen Referenced Period'!$D$1022,'15. Chosen Referenced Period'!H508,IF('15. Chosen Referenced Period'!$C$1015='15. Chosen Referenced Period'!$D$1023,'15. Chosen Referenced Period'!K508,0)))</f>
        <v>0</v>
      </c>
    </row>
    <row r="507" spans="1:4" x14ac:dyDescent="0.25">
      <c r="A507" s="309">
        <f t="shared" si="7"/>
        <v>498</v>
      </c>
      <c r="B507" s="312" t="str">
        <f>IF(+'15. Chosen Referenced Period'!B509=0," ",+'15. Chosen Referenced Period'!B509)</f>
        <v xml:space="preserve"> </v>
      </c>
      <c r="C507" s="442" t="str">
        <f>IF(+'15. Chosen Referenced Period'!C509=0," ",+'15. Chosen Referenced Period'!C509)</f>
        <v xml:space="preserve"> </v>
      </c>
      <c r="D507" s="478">
        <f>IF('15. Chosen Referenced Period'!$C$1015='15. Chosen Referenced Period'!$D$1021,'15. Chosen Referenced Period'!E509,IF('15. Chosen Referenced Period'!$C$1015='15. Chosen Referenced Period'!$D$1022,'15. Chosen Referenced Period'!H509,IF('15. Chosen Referenced Period'!$C$1015='15. Chosen Referenced Period'!$D$1023,'15. Chosen Referenced Period'!K509,0)))</f>
        <v>0</v>
      </c>
    </row>
    <row r="508" spans="1:4" x14ac:dyDescent="0.25">
      <c r="A508" s="309">
        <f t="shared" si="7"/>
        <v>499</v>
      </c>
      <c r="B508" s="312" t="str">
        <f>IF(+'15. Chosen Referenced Period'!B510=0," ",+'15. Chosen Referenced Period'!B510)</f>
        <v xml:space="preserve"> </v>
      </c>
      <c r="C508" s="442" t="str">
        <f>IF(+'15. Chosen Referenced Period'!C510=0," ",+'15. Chosen Referenced Period'!C510)</f>
        <v xml:space="preserve"> </v>
      </c>
      <c r="D508" s="478">
        <f>IF('15. Chosen Referenced Period'!$C$1015='15. Chosen Referenced Period'!$D$1021,'15. Chosen Referenced Period'!E510,IF('15. Chosen Referenced Period'!$C$1015='15. Chosen Referenced Period'!$D$1022,'15. Chosen Referenced Period'!H510,IF('15. Chosen Referenced Period'!$C$1015='15. Chosen Referenced Period'!$D$1023,'15. Chosen Referenced Period'!K510,0)))</f>
        <v>0</v>
      </c>
    </row>
    <row r="509" spans="1:4" x14ac:dyDescent="0.25">
      <c r="A509" s="309">
        <f t="shared" si="7"/>
        <v>500</v>
      </c>
      <c r="B509" s="312" t="str">
        <f>IF(+'15. Chosen Referenced Period'!B511=0," ",+'15. Chosen Referenced Period'!B511)</f>
        <v xml:space="preserve"> </v>
      </c>
      <c r="C509" s="442" t="str">
        <f>IF(+'15. Chosen Referenced Period'!C511=0," ",+'15. Chosen Referenced Period'!C511)</f>
        <v xml:space="preserve"> </v>
      </c>
      <c r="D509" s="478">
        <f>IF('15. Chosen Referenced Period'!$C$1015='15. Chosen Referenced Period'!$D$1021,'15. Chosen Referenced Period'!E511,IF('15. Chosen Referenced Period'!$C$1015='15. Chosen Referenced Period'!$D$1022,'15. Chosen Referenced Period'!H511,IF('15. Chosen Referenced Period'!$C$1015='15. Chosen Referenced Period'!$D$1023,'15. Chosen Referenced Period'!K511,0)))</f>
        <v>0</v>
      </c>
    </row>
    <row r="510" spans="1:4" x14ac:dyDescent="0.25">
      <c r="A510" s="309">
        <f t="shared" si="7"/>
        <v>501</v>
      </c>
      <c r="B510" s="312" t="str">
        <f>IF(+'15. Chosen Referenced Period'!B512=0," ",+'15. Chosen Referenced Period'!B512)</f>
        <v xml:space="preserve"> </v>
      </c>
      <c r="C510" s="442" t="str">
        <f>IF(+'15. Chosen Referenced Period'!C512=0," ",+'15. Chosen Referenced Period'!C512)</f>
        <v xml:space="preserve"> </v>
      </c>
      <c r="D510" s="478">
        <f>IF('15. Chosen Referenced Period'!$C$1015='15. Chosen Referenced Period'!$D$1021,'15. Chosen Referenced Period'!E512,IF('15. Chosen Referenced Period'!$C$1015='15. Chosen Referenced Period'!$D$1022,'15. Chosen Referenced Period'!H512,IF('15. Chosen Referenced Period'!$C$1015='15. Chosen Referenced Period'!$D$1023,'15. Chosen Referenced Period'!K512,0)))</f>
        <v>0</v>
      </c>
    </row>
    <row r="511" spans="1:4" x14ac:dyDescent="0.25">
      <c r="A511" s="309">
        <f t="shared" si="7"/>
        <v>502</v>
      </c>
      <c r="B511" s="312" t="str">
        <f>IF(+'15. Chosen Referenced Period'!B513=0," ",+'15. Chosen Referenced Period'!B513)</f>
        <v xml:space="preserve"> </v>
      </c>
      <c r="C511" s="442" t="str">
        <f>IF(+'15. Chosen Referenced Period'!C513=0," ",+'15. Chosen Referenced Period'!C513)</f>
        <v xml:space="preserve"> </v>
      </c>
      <c r="D511" s="478">
        <f>IF('15. Chosen Referenced Period'!$C$1015='15. Chosen Referenced Period'!$D$1021,'15. Chosen Referenced Period'!E513,IF('15. Chosen Referenced Period'!$C$1015='15. Chosen Referenced Period'!$D$1022,'15. Chosen Referenced Period'!H513,IF('15. Chosen Referenced Period'!$C$1015='15. Chosen Referenced Period'!$D$1023,'15. Chosen Referenced Period'!K513,0)))</f>
        <v>0</v>
      </c>
    </row>
    <row r="512" spans="1:4" x14ac:dyDescent="0.25">
      <c r="A512" s="309">
        <f t="shared" si="7"/>
        <v>503</v>
      </c>
      <c r="B512" s="312" t="str">
        <f>IF(+'15. Chosen Referenced Period'!B514=0," ",+'15. Chosen Referenced Period'!B514)</f>
        <v xml:space="preserve"> </v>
      </c>
      <c r="C512" s="442" t="str">
        <f>IF(+'15. Chosen Referenced Period'!C514=0," ",+'15. Chosen Referenced Period'!C514)</f>
        <v xml:space="preserve"> </v>
      </c>
      <c r="D512" s="478">
        <f>IF('15. Chosen Referenced Period'!$C$1015='15. Chosen Referenced Period'!$D$1021,'15. Chosen Referenced Period'!E514,IF('15. Chosen Referenced Period'!$C$1015='15. Chosen Referenced Period'!$D$1022,'15. Chosen Referenced Period'!H514,IF('15. Chosen Referenced Period'!$C$1015='15. Chosen Referenced Period'!$D$1023,'15. Chosen Referenced Period'!K514,0)))</f>
        <v>0</v>
      </c>
    </row>
    <row r="513" spans="1:4" x14ac:dyDescent="0.25">
      <c r="A513" s="309">
        <f t="shared" si="7"/>
        <v>504</v>
      </c>
      <c r="B513" s="312" t="str">
        <f>IF(+'15. Chosen Referenced Period'!B515=0," ",+'15. Chosen Referenced Period'!B515)</f>
        <v xml:space="preserve"> </v>
      </c>
      <c r="C513" s="442" t="str">
        <f>IF(+'15. Chosen Referenced Period'!C515=0," ",+'15. Chosen Referenced Period'!C515)</f>
        <v xml:space="preserve"> </v>
      </c>
      <c r="D513" s="478">
        <f>IF('15. Chosen Referenced Period'!$C$1015='15. Chosen Referenced Period'!$D$1021,'15. Chosen Referenced Period'!E515,IF('15. Chosen Referenced Period'!$C$1015='15. Chosen Referenced Period'!$D$1022,'15. Chosen Referenced Period'!H515,IF('15. Chosen Referenced Period'!$C$1015='15. Chosen Referenced Period'!$D$1023,'15. Chosen Referenced Period'!K515,0)))</f>
        <v>0</v>
      </c>
    </row>
    <row r="514" spans="1:4" x14ac:dyDescent="0.25">
      <c r="A514" s="309">
        <f t="shared" si="7"/>
        <v>505</v>
      </c>
      <c r="B514" s="312" t="str">
        <f>IF(+'15. Chosen Referenced Period'!B516=0," ",+'15. Chosen Referenced Period'!B516)</f>
        <v xml:space="preserve"> </v>
      </c>
      <c r="C514" s="442" t="str">
        <f>IF(+'15. Chosen Referenced Period'!C516=0," ",+'15. Chosen Referenced Period'!C516)</f>
        <v xml:space="preserve"> </v>
      </c>
      <c r="D514" s="478">
        <f>IF('15. Chosen Referenced Period'!$C$1015='15. Chosen Referenced Period'!$D$1021,'15. Chosen Referenced Period'!E516,IF('15. Chosen Referenced Period'!$C$1015='15. Chosen Referenced Period'!$D$1022,'15. Chosen Referenced Period'!H516,IF('15. Chosen Referenced Period'!$C$1015='15. Chosen Referenced Period'!$D$1023,'15. Chosen Referenced Period'!K516,0)))</f>
        <v>0</v>
      </c>
    </row>
    <row r="515" spans="1:4" x14ac:dyDescent="0.25">
      <c r="A515" s="309">
        <f t="shared" si="7"/>
        <v>506</v>
      </c>
      <c r="B515" s="312" t="str">
        <f>IF(+'15. Chosen Referenced Period'!B517=0," ",+'15. Chosen Referenced Period'!B517)</f>
        <v xml:space="preserve"> </v>
      </c>
      <c r="C515" s="442" t="str">
        <f>IF(+'15. Chosen Referenced Period'!C517=0," ",+'15. Chosen Referenced Period'!C517)</f>
        <v xml:space="preserve"> </v>
      </c>
      <c r="D515" s="478">
        <f>IF('15. Chosen Referenced Period'!$C$1015='15. Chosen Referenced Period'!$D$1021,'15. Chosen Referenced Period'!E517,IF('15. Chosen Referenced Period'!$C$1015='15. Chosen Referenced Period'!$D$1022,'15. Chosen Referenced Period'!H517,IF('15. Chosen Referenced Period'!$C$1015='15. Chosen Referenced Period'!$D$1023,'15. Chosen Referenced Period'!K517,0)))</f>
        <v>0</v>
      </c>
    </row>
    <row r="516" spans="1:4" x14ac:dyDescent="0.25">
      <c r="A516" s="309">
        <f t="shared" si="7"/>
        <v>507</v>
      </c>
      <c r="B516" s="312" t="str">
        <f>IF(+'15. Chosen Referenced Period'!B518=0," ",+'15. Chosen Referenced Period'!B518)</f>
        <v xml:space="preserve"> </v>
      </c>
      <c r="C516" s="442" t="str">
        <f>IF(+'15. Chosen Referenced Period'!C518=0," ",+'15. Chosen Referenced Period'!C518)</f>
        <v xml:space="preserve"> </v>
      </c>
      <c r="D516" s="478">
        <f>IF('15. Chosen Referenced Period'!$C$1015='15. Chosen Referenced Period'!$D$1021,'15. Chosen Referenced Period'!E518,IF('15. Chosen Referenced Period'!$C$1015='15. Chosen Referenced Period'!$D$1022,'15. Chosen Referenced Period'!H518,IF('15. Chosen Referenced Period'!$C$1015='15. Chosen Referenced Period'!$D$1023,'15. Chosen Referenced Period'!K518,0)))</f>
        <v>0</v>
      </c>
    </row>
    <row r="517" spans="1:4" x14ac:dyDescent="0.25">
      <c r="A517" s="309">
        <f t="shared" si="7"/>
        <v>508</v>
      </c>
      <c r="B517" s="312" t="str">
        <f>IF(+'15. Chosen Referenced Period'!B519=0," ",+'15. Chosen Referenced Period'!B519)</f>
        <v xml:space="preserve"> </v>
      </c>
      <c r="C517" s="442" t="str">
        <f>IF(+'15. Chosen Referenced Period'!C519=0," ",+'15. Chosen Referenced Period'!C519)</f>
        <v xml:space="preserve"> </v>
      </c>
      <c r="D517" s="478">
        <f>IF('15. Chosen Referenced Period'!$C$1015='15. Chosen Referenced Period'!$D$1021,'15. Chosen Referenced Period'!E519,IF('15. Chosen Referenced Period'!$C$1015='15. Chosen Referenced Period'!$D$1022,'15. Chosen Referenced Period'!H519,IF('15. Chosen Referenced Period'!$C$1015='15. Chosen Referenced Period'!$D$1023,'15. Chosen Referenced Period'!K519,0)))</f>
        <v>0</v>
      </c>
    </row>
    <row r="518" spans="1:4" x14ac:dyDescent="0.25">
      <c r="A518" s="309">
        <f t="shared" si="7"/>
        <v>509</v>
      </c>
      <c r="B518" s="312" t="str">
        <f>IF(+'15. Chosen Referenced Period'!B520=0," ",+'15. Chosen Referenced Period'!B520)</f>
        <v xml:space="preserve"> </v>
      </c>
      <c r="C518" s="442" t="str">
        <f>IF(+'15. Chosen Referenced Period'!C520=0," ",+'15. Chosen Referenced Period'!C520)</f>
        <v xml:space="preserve"> </v>
      </c>
      <c r="D518" s="478">
        <f>IF('15. Chosen Referenced Period'!$C$1015='15. Chosen Referenced Period'!$D$1021,'15. Chosen Referenced Period'!E520,IF('15. Chosen Referenced Period'!$C$1015='15. Chosen Referenced Period'!$D$1022,'15. Chosen Referenced Period'!H520,IF('15. Chosen Referenced Period'!$C$1015='15. Chosen Referenced Period'!$D$1023,'15. Chosen Referenced Period'!K520,0)))</f>
        <v>0</v>
      </c>
    </row>
    <row r="519" spans="1:4" x14ac:dyDescent="0.25">
      <c r="A519" s="309">
        <f t="shared" si="7"/>
        <v>510</v>
      </c>
      <c r="B519" s="312" t="str">
        <f>IF(+'15. Chosen Referenced Period'!B521=0," ",+'15. Chosen Referenced Period'!B521)</f>
        <v xml:space="preserve"> </v>
      </c>
      <c r="C519" s="442" t="str">
        <f>IF(+'15. Chosen Referenced Period'!C521=0," ",+'15. Chosen Referenced Period'!C521)</f>
        <v xml:space="preserve"> </v>
      </c>
      <c r="D519" s="478">
        <f>IF('15. Chosen Referenced Period'!$C$1015='15. Chosen Referenced Period'!$D$1021,'15. Chosen Referenced Period'!E521,IF('15. Chosen Referenced Period'!$C$1015='15. Chosen Referenced Period'!$D$1022,'15. Chosen Referenced Period'!H521,IF('15. Chosen Referenced Period'!$C$1015='15. Chosen Referenced Period'!$D$1023,'15. Chosen Referenced Period'!K521,0)))</f>
        <v>0</v>
      </c>
    </row>
    <row r="520" spans="1:4" x14ac:dyDescent="0.25">
      <c r="A520" s="309">
        <f t="shared" si="7"/>
        <v>511</v>
      </c>
      <c r="B520" s="312" t="str">
        <f>IF(+'15. Chosen Referenced Period'!B522=0," ",+'15. Chosen Referenced Period'!B522)</f>
        <v xml:space="preserve"> </v>
      </c>
      <c r="C520" s="442" t="str">
        <f>IF(+'15. Chosen Referenced Period'!C522=0," ",+'15. Chosen Referenced Period'!C522)</f>
        <v xml:space="preserve"> </v>
      </c>
      <c r="D520" s="478">
        <f>IF('15. Chosen Referenced Period'!$C$1015='15. Chosen Referenced Period'!$D$1021,'15. Chosen Referenced Period'!E522,IF('15. Chosen Referenced Period'!$C$1015='15. Chosen Referenced Period'!$D$1022,'15. Chosen Referenced Period'!H522,IF('15. Chosen Referenced Period'!$C$1015='15. Chosen Referenced Period'!$D$1023,'15. Chosen Referenced Period'!K522,0)))</f>
        <v>0</v>
      </c>
    </row>
    <row r="521" spans="1:4" x14ac:dyDescent="0.25">
      <c r="A521" s="309">
        <f t="shared" si="7"/>
        <v>512</v>
      </c>
      <c r="B521" s="312" t="str">
        <f>IF(+'15. Chosen Referenced Period'!B523=0," ",+'15. Chosen Referenced Period'!B523)</f>
        <v xml:space="preserve"> </v>
      </c>
      <c r="C521" s="442" t="str">
        <f>IF(+'15. Chosen Referenced Period'!C523=0," ",+'15. Chosen Referenced Period'!C523)</f>
        <v xml:space="preserve"> </v>
      </c>
      <c r="D521" s="478">
        <f>IF('15. Chosen Referenced Period'!$C$1015='15. Chosen Referenced Period'!$D$1021,'15. Chosen Referenced Period'!E523,IF('15. Chosen Referenced Period'!$C$1015='15. Chosen Referenced Period'!$D$1022,'15. Chosen Referenced Period'!H523,IF('15. Chosen Referenced Period'!$C$1015='15. Chosen Referenced Period'!$D$1023,'15. Chosen Referenced Period'!K523,0)))</f>
        <v>0</v>
      </c>
    </row>
    <row r="522" spans="1:4" x14ac:dyDescent="0.25">
      <c r="A522" s="309">
        <f t="shared" si="7"/>
        <v>513</v>
      </c>
      <c r="B522" s="312" t="str">
        <f>IF(+'15. Chosen Referenced Period'!B524=0," ",+'15. Chosen Referenced Period'!B524)</f>
        <v xml:space="preserve"> </v>
      </c>
      <c r="C522" s="442" t="str">
        <f>IF(+'15. Chosen Referenced Period'!C524=0," ",+'15. Chosen Referenced Period'!C524)</f>
        <v xml:space="preserve"> </v>
      </c>
      <c r="D522" s="478">
        <f>IF('15. Chosen Referenced Period'!$C$1015='15. Chosen Referenced Period'!$D$1021,'15. Chosen Referenced Period'!E524,IF('15. Chosen Referenced Period'!$C$1015='15. Chosen Referenced Period'!$D$1022,'15. Chosen Referenced Period'!H524,IF('15. Chosen Referenced Period'!$C$1015='15. Chosen Referenced Period'!$D$1023,'15. Chosen Referenced Period'!K524,0)))</f>
        <v>0</v>
      </c>
    </row>
    <row r="523" spans="1:4" x14ac:dyDescent="0.25">
      <c r="A523" s="309">
        <f t="shared" si="7"/>
        <v>514</v>
      </c>
      <c r="B523" s="312" t="str">
        <f>IF(+'15. Chosen Referenced Period'!B525=0," ",+'15. Chosen Referenced Period'!B525)</f>
        <v xml:space="preserve"> </v>
      </c>
      <c r="C523" s="442" t="str">
        <f>IF(+'15. Chosen Referenced Period'!C525=0," ",+'15. Chosen Referenced Period'!C525)</f>
        <v xml:space="preserve"> </v>
      </c>
      <c r="D523" s="478">
        <f>IF('15. Chosen Referenced Period'!$C$1015='15. Chosen Referenced Period'!$D$1021,'15. Chosen Referenced Period'!E525,IF('15. Chosen Referenced Period'!$C$1015='15. Chosen Referenced Period'!$D$1022,'15. Chosen Referenced Period'!H525,IF('15. Chosen Referenced Period'!$C$1015='15. Chosen Referenced Period'!$D$1023,'15. Chosen Referenced Period'!K525,0)))</f>
        <v>0</v>
      </c>
    </row>
    <row r="524" spans="1:4" x14ac:dyDescent="0.25">
      <c r="A524" s="309">
        <f t="shared" ref="A524:A587" si="8">+A523+1</f>
        <v>515</v>
      </c>
      <c r="B524" s="312" t="str">
        <f>IF(+'15. Chosen Referenced Period'!B526=0," ",+'15. Chosen Referenced Period'!B526)</f>
        <v xml:space="preserve"> </v>
      </c>
      <c r="C524" s="442" t="str">
        <f>IF(+'15. Chosen Referenced Period'!C526=0," ",+'15. Chosen Referenced Period'!C526)</f>
        <v xml:space="preserve"> </v>
      </c>
      <c r="D524" s="478">
        <f>IF('15. Chosen Referenced Period'!$C$1015='15. Chosen Referenced Period'!$D$1021,'15. Chosen Referenced Period'!E526,IF('15. Chosen Referenced Period'!$C$1015='15. Chosen Referenced Period'!$D$1022,'15. Chosen Referenced Period'!H526,IF('15. Chosen Referenced Period'!$C$1015='15. Chosen Referenced Period'!$D$1023,'15. Chosen Referenced Period'!K526,0)))</f>
        <v>0</v>
      </c>
    </row>
    <row r="525" spans="1:4" x14ac:dyDescent="0.25">
      <c r="A525" s="309">
        <f t="shared" si="8"/>
        <v>516</v>
      </c>
      <c r="B525" s="312" t="str">
        <f>IF(+'15. Chosen Referenced Period'!B527=0," ",+'15. Chosen Referenced Period'!B527)</f>
        <v xml:space="preserve"> </v>
      </c>
      <c r="C525" s="442" t="str">
        <f>IF(+'15. Chosen Referenced Period'!C527=0," ",+'15. Chosen Referenced Period'!C527)</f>
        <v xml:space="preserve"> </v>
      </c>
      <c r="D525" s="478">
        <f>IF('15. Chosen Referenced Period'!$C$1015='15. Chosen Referenced Period'!$D$1021,'15. Chosen Referenced Period'!E527,IF('15. Chosen Referenced Period'!$C$1015='15. Chosen Referenced Period'!$D$1022,'15. Chosen Referenced Period'!H527,IF('15. Chosen Referenced Period'!$C$1015='15. Chosen Referenced Period'!$D$1023,'15. Chosen Referenced Period'!K527,0)))</f>
        <v>0</v>
      </c>
    </row>
    <row r="526" spans="1:4" x14ac:dyDescent="0.25">
      <c r="A526" s="309">
        <f t="shared" si="8"/>
        <v>517</v>
      </c>
      <c r="B526" s="312" t="str">
        <f>IF(+'15. Chosen Referenced Period'!B528=0," ",+'15. Chosen Referenced Period'!B528)</f>
        <v xml:space="preserve"> </v>
      </c>
      <c r="C526" s="442" t="str">
        <f>IF(+'15. Chosen Referenced Period'!C528=0," ",+'15. Chosen Referenced Period'!C528)</f>
        <v xml:space="preserve"> </v>
      </c>
      <c r="D526" s="478">
        <f>IF('15. Chosen Referenced Period'!$C$1015='15. Chosen Referenced Period'!$D$1021,'15. Chosen Referenced Period'!E528,IF('15. Chosen Referenced Period'!$C$1015='15. Chosen Referenced Period'!$D$1022,'15. Chosen Referenced Period'!H528,IF('15. Chosen Referenced Period'!$C$1015='15. Chosen Referenced Period'!$D$1023,'15. Chosen Referenced Period'!K528,0)))</f>
        <v>0</v>
      </c>
    </row>
    <row r="527" spans="1:4" x14ac:dyDescent="0.25">
      <c r="A527" s="309">
        <f t="shared" si="8"/>
        <v>518</v>
      </c>
      <c r="B527" s="312" t="str">
        <f>IF(+'15. Chosen Referenced Period'!B529=0," ",+'15. Chosen Referenced Period'!B529)</f>
        <v xml:space="preserve"> </v>
      </c>
      <c r="C527" s="442" t="str">
        <f>IF(+'15. Chosen Referenced Period'!C529=0," ",+'15. Chosen Referenced Period'!C529)</f>
        <v xml:space="preserve"> </v>
      </c>
      <c r="D527" s="478">
        <f>IF('15. Chosen Referenced Period'!$C$1015='15. Chosen Referenced Period'!$D$1021,'15. Chosen Referenced Period'!E529,IF('15. Chosen Referenced Period'!$C$1015='15. Chosen Referenced Period'!$D$1022,'15. Chosen Referenced Period'!H529,IF('15. Chosen Referenced Period'!$C$1015='15. Chosen Referenced Period'!$D$1023,'15. Chosen Referenced Period'!K529,0)))</f>
        <v>0</v>
      </c>
    </row>
    <row r="528" spans="1:4" x14ac:dyDescent="0.25">
      <c r="A528" s="309">
        <f t="shared" si="8"/>
        <v>519</v>
      </c>
      <c r="B528" s="312" t="str">
        <f>IF(+'15. Chosen Referenced Period'!B530=0," ",+'15. Chosen Referenced Period'!B530)</f>
        <v xml:space="preserve"> </v>
      </c>
      <c r="C528" s="442" t="str">
        <f>IF(+'15. Chosen Referenced Period'!C530=0," ",+'15. Chosen Referenced Period'!C530)</f>
        <v xml:space="preserve"> </v>
      </c>
      <c r="D528" s="478">
        <f>IF('15. Chosen Referenced Period'!$C$1015='15. Chosen Referenced Period'!$D$1021,'15. Chosen Referenced Period'!E530,IF('15. Chosen Referenced Period'!$C$1015='15. Chosen Referenced Period'!$D$1022,'15. Chosen Referenced Period'!H530,IF('15. Chosen Referenced Period'!$C$1015='15. Chosen Referenced Period'!$D$1023,'15. Chosen Referenced Period'!K530,0)))</f>
        <v>0</v>
      </c>
    </row>
    <row r="529" spans="1:4" x14ac:dyDescent="0.25">
      <c r="A529" s="309">
        <f t="shared" si="8"/>
        <v>520</v>
      </c>
      <c r="B529" s="312" t="str">
        <f>IF(+'15. Chosen Referenced Period'!B531=0," ",+'15. Chosen Referenced Period'!B531)</f>
        <v xml:space="preserve"> </v>
      </c>
      <c r="C529" s="442" t="str">
        <f>IF(+'15. Chosen Referenced Period'!C531=0," ",+'15. Chosen Referenced Period'!C531)</f>
        <v xml:space="preserve"> </v>
      </c>
      <c r="D529" s="478">
        <f>IF('15. Chosen Referenced Period'!$C$1015='15. Chosen Referenced Period'!$D$1021,'15. Chosen Referenced Period'!E531,IF('15. Chosen Referenced Period'!$C$1015='15. Chosen Referenced Period'!$D$1022,'15. Chosen Referenced Period'!H531,IF('15. Chosen Referenced Period'!$C$1015='15. Chosen Referenced Period'!$D$1023,'15. Chosen Referenced Period'!K531,0)))</f>
        <v>0</v>
      </c>
    </row>
    <row r="530" spans="1:4" x14ac:dyDescent="0.25">
      <c r="A530" s="309">
        <f t="shared" si="8"/>
        <v>521</v>
      </c>
      <c r="B530" s="312" t="str">
        <f>IF(+'15. Chosen Referenced Period'!B532=0," ",+'15. Chosen Referenced Period'!B532)</f>
        <v xml:space="preserve"> </v>
      </c>
      <c r="C530" s="442" t="str">
        <f>IF(+'15. Chosen Referenced Period'!C532=0," ",+'15. Chosen Referenced Period'!C532)</f>
        <v xml:space="preserve"> </v>
      </c>
      <c r="D530" s="478">
        <f>IF('15. Chosen Referenced Period'!$C$1015='15. Chosen Referenced Period'!$D$1021,'15. Chosen Referenced Period'!E532,IF('15. Chosen Referenced Period'!$C$1015='15. Chosen Referenced Period'!$D$1022,'15. Chosen Referenced Period'!H532,IF('15. Chosen Referenced Period'!$C$1015='15. Chosen Referenced Period'!$D$1023,'15. Chosen Referenced Period'!K532,0)))</f>
        <v>0</v>
      </c>
    </row>
    <row r="531" spans="1:4" x14ac:dyDescent="0.25">
      <c r="A531" s="309">
        <f t="shared" si="8"/>
        <v>522</v>
      </c>
      <c r="B531" s="312" t="str">
        <f>IF(+'15. Chosen Referenced Period'!B533=0," ",+'15. Chosen Referenced Period'!B533)</f>
        <v xml:space="preserve"> </v>
      </c>
      <c r="C531" s="442" t="str">
        <f>IF(+'15. Chosen Referenced Period'!C533=0," ",+'15. Chosen Referenced Period'!C533)</f>
        <v xml:space="preserve"> </v>
      </c>
      <c r="D531" s="478">
        <f>IF('15. Chosen Referenced Period'!$C$1015='15. Chosen Referenced Period'!$D$1021,'15. Chosen Referenced Period'!E533,IF('15. Chosen Referenced Period'!$C$1015='15. Chosen Referenced Period'!$D$1022,'15. Chosen Referenced Period'!H533,IF('15. Chosen Referenced Period'!$C$1015='15. Chosen Referenced Period'!$D$1023,'15. Chosen Referenced Period'!K533,0)))</f>
        <v>0</v>
      </c>
    </row>
    <row r="532" spans="1:4" x14ac:dyDescent="0.25">
      <c r="A532" s="309">
        <f t="shared" si="8"/>
        <v>523</v>
      </c>
      <c r="B532" s="312" t="str">
        <f>IF(+'15. Chosen Referenced Period'!B534=0," ",+'15. Chosen Referenced Period'!B534)</f>
        <v xml:space="preserve"> </v>
      </c>
      <c r="C532" s="442" t="str">
        <f>IF(+'15. Chosen Referenced Period'!C534=0," ",+'15. Chosen Referenced Period'!C534)</f>
        <v xml:space="preserve"> </v>
      </c>
      <c r="D532" s="478">
        <f>IF('15. Chosen Referenced Period'!$C$1015='15. Chosen Referenced Period'!$D$1021,'15. Chosen Referenced Period'!E534,IF('15. Chosen Referenced Period'!$C$1015='15. Chosen Referenced Period'!$D$1022,'15. Chosen Referenced Period'!H534,IF('15. Chosen Referenced Period'!$C$1015='15. Chosen Referenced Period'!$D$1023,'15. Chosen Referenced Period'!K534,0)))</f>
        <v>0</v>
      </c>
    </row>
    <row r="533" spans="1:4" x14ac:dyDescent="0.25">
      <c r="A533" s="309">
        <f t="shared" si="8"/>
        <v>524</v>
      </c>
      <c r="B533" s="312" t="str">
        <f>IF(+'15. Chosen Referenced Period'!B535=0," ",+'15. Chosen Referenced Period'!B535)</f>
        <v xml:space="preserve"> </v>
      </c>
      <c r="C533" s="442" t="str">
        <f>IF(+'15. Chosen Referenced Period'!C535=0," ",+'15. Chosen Referenced Period'!C535)</f>
        <v xml:space="preserve"> </v>
      </c>
      <c r="D533" s="478">
        <f>IF('15. Chosen Referenced Period'!$C$1015='15. Chosen Referenced Period'!$D$1021,'15. Chosen Referenced Period'!E535,IF('15. Chosen Referenced Period'!$C$1015='15. Chosen Referenced Period'!$D$1022,'15. Chosen Referenced Period'!H535,IF('15. Chosen Referenced Period'!$C$1015='15. Chosen Referenced Period'!$D$1023,'15. Chosen Referenced Period'!K535,0)))</f>
        <v>0</v>
      </c>
    </row>
    <row r="534" spans="1:4" x14ac:dyDescent="0.25">
      <c r="A534" s="309">
        <f t="shared" si="8"/>
        <v>525</v>
      </c>
      <c r="B534" s="312" t="str">
        <f>IF(+'15. Chosen Referenced Period'!B536=0," ",+'15. Chosen Referenced Period'!B536)</f>
        <v xml:space="preserve"> </v>
      </c>
      <c r="C534" s="442" t="str">
        <f>IF(+'15. Chosen Referenced Period'!C536=0," ",+'15. Chosen Referenced Period'!C536)</f>
        <v xml:space="preserve"> </v>
      </c>
      <c r="D534" s="478">
        <f>IF('15. Chosen Referenced Period'!$C$1015='15. Chosen Referenced Period'!$D$1021,'15. Chosen Referenced Period'!E536,IF('15. Chosen Referenced Period'!$C$1015='15. Chosen Referenced Period'!$D$1022,'15. Chosen Referenced Period'!H536,IF('15. Chosen Referenced Period'!$C$1015='15. Chosen Referenced Period'!$D$1023,'15. Chosen Referenced Period'!K536,0)))</f>
        <v>0</v>
      </c>
    </row>
    <row r="535" spans="1:4" x14ac:dyDescent="0.25">
      <c r="A535" s="309">
        <f t="shared" si="8"/>
        <v>526</v>
      </c>
      <c r="B535" s="312" t="str">
        <f>IF(+'15. Chosen Referenced Period'!B537=0," ",+'15. Chosen Referenced Period'!B537)</f>
        <v xml:space="preserve"> </v>
      </c>
      <c r="C535" s="442" t="str">
        <f>IF(+'15. Chosen Referenced Period'!C537=0," ",+'15. Chosen Referenced Period'!C537)</f>
        <v xml:space="preserve"> </v>
      </c>
      <c r="D535" s="478">
        <f>IF('15. Chosen Referenced Period'!$C$1015='15. Chosen Referenced Period'!$D$1021,'15. Chosen Referenced Period'!E537,IF('15. Chosen Referenced Period'!$C$1015='15. Chosen Referenced Period'!$D$1022,'15. Chosen Referenced Period'!H537,IF('15. Chosen Referenced Period'!$C$1015='15. Chosen Referenced Period'!$D$1023,'15. Chosen Referenced Period'!K537,0)))</f>
        <v>0</v>
      </c>
    </row>
    <row r="536" spans="1:4" x14ac:dyDescent="0.25">
      <c r="A536" s="309">
        <f t="shared" si="8"/>
        <v>527</v>
      </c>
      <c r="B536" s="312" t="str">
        <f>IF(+'15. Chosen Referenced Period'!B538=0," ",+'15. Chosen Referenced Period'!B538)</f>
        <v xml:space="preserve"> </v>
      </c>
      <c r="C536" s="442" t="str">
        <f>IF(+'15. Chosen Referenced Period'!C538=0," ",+'15. Chosen Referenced Period'!C538)</f>
        <v xml:space="preserve"> </v>
      </c>
      <c r="D536" s="478">
        <f>IF('15. Chosen Referenced Period'!$C$1015='15. Chosen Referenced Period'!$D$1021,'15. Chosen Referenced Period'!E538,IF('15. Chosen Referenced Period'!$C$1015='15. Chosen Referenced Period'!$D$1022,'15. Chosen Referenced Period'!H538,IF('15. Chosen Referenced Period'!$C$1015='15. Chosen Referenced Period'!$D$1023,'15. Chosen Referenced Period'!K538,0)))</f>
        <v>0</v>
      </c>
    </row>
    <row r="537" spans="1:4" x14ac:dyDescent="0.25">
      <c r="A537" s="309">
        <f t="shared" si="8"/>
        <v>528</v>
      </c>
      <c r="B537" s="312" t="str">
        <f>IF(+'15. Chosen Referenced Period'!B539=0," ",+'15. Chosen Referenced Period'!B539)</f>
        <v xml:space="preserve"> </v>
      </c>
      <c r="C537" s="442" t="str">
        <f>IF(+'15. Chosen Referenced Period'!C539=0," ",+'15. Chosen Referenced Period'!C539)</f>
        <v xml:space="preserve"> </v>
      </c>
      <c r="D537" s="478">
        <f>IF('15. Chosen Referenced Period'!$C$1015='15. Chosen Referenced Period'!$D$1021,'15. Chosen Referenced Period'!E539,IF('15. Chosen Referenced Period'!$C$1015='15. Chosen Referenced Period'!$D$1022,'15. Chosen Referenced Period'!H539,IF('15. Chosen Referenced Period'!$C$1015='15. Chosen Referenced Period'!$D$1023,'15. Chosen Referenced Period'!K539,0)))</f>
        <v>0</v>
      </c>
    </row>
    <row r="538" spans="1:4" x14ac:dyDescent="0.25">
      <c r="A538" s="309">
        <f t="shared" si="8"/>
        <v>529</v>
      </c>
      <c r="B538" s="312" t="str">
        <f>IF(+'15. Chosen Referenced Period'!B540=0," ",+'15. Chosen Referenced Period'!B540)</f>
        <v xml:space="preserve"> </v>
      </c>
      <c r="C538" s="442" t="str">
        <f>IF(+'15. Chosen Referenced Period'!C540=0," ",+'15. Chosen Referenced Period'!C540)</f>
        <v xml:space="preserve"> </v>
      </c>
      <c r="D538" s="478">
        <f>IF('15. Chosen Referenced Period'!$C$1015='15. Chosen Referenced Period'!$D$1021,'15. Chosen Referenced Period'!E540,IF('15. Chosen Referenced Period'!$C$1015='15. Chosen Referenced Period'!$D$1022,'15. Chosen Referenced Period'!H540,IF('15. Chosen Referenced Period'!$C$1015='15. Chosen Referenced Period'!$D$1023,'15. Chosen Referenced Period'!K540,0)))</f>
        <v>0</v>
      </c>
    </row>
    <row r="539" spans="1:4" x14ac:dyDescent="0.25">
      <c r="A539" s="309">
        <f t="shared" si="8"/>
        <v>530</v>
      </c>
      <c r="B539" s="312" t="str">
        <f>IF(+'15. Chosen Referenced Period'!B541=0," ",+'15. Chosen Referenced Period'!B541)</f>
        <v xml:space="preserve"> </v>
      </c>
      <c r="C539" s="442" t="str">
        <f>IF(+'15. Chosen Referenced Period'!C541=0," ",+'15. Chosen Referenced Period'!C541)</f>
        <v xml:space="preserve"> </v>
      </c>
      <c r="D539" s="478">
        <f>IF('15. Chosen Referenced Period'!$C$1015='15. Chosen Referenced Period'!$D$1021,'15. Chosen Referenced Period'!E541,IF('15. Chosen Referenced Period'!$C$1015='15. Chosen Referenced Period'!$D$1022,'15. Chosen Referenced Period'!H541,IF('15. Chosen Referenced Period'!$C$1015='15. Chosen Referenced Period'!$D$1023,'15. Chosen Referenced Period'!K541,0)))</f>
        <v>0</v>
      </c>
    </row>
    <row r="540" spans="1:4" x14ac:dyDescent="0.25">
      <c r="A540" s="309">
        <f t="shared" si="8"/>
        <v>531</v>
      </c>
      <c r="B540" s="312" t="str">
        <f>IF(+'15. Chosen Referenced Period'!B542=0," ",+'15. Chosen Referenced Period'!B542)</f>
        <v xml:space="preserve"> </v>
      </c>
      <c r="C540" s="442" t="str">
        <f>IF(+'15. Chosen Referenced Period'!C542=0," ",+'15. Chosen Referenced Period'!C542)</f>
        <v xml:space="preserve"> </v>
      </c>
      <c r="D540" s="478">
        <f>IF('15. Chosen Referenced Period'!$C$1015='15. Chosen Referenced Period'!$D$1021,'15. Chosen Referenced Period'!E542,IF('15. Chosen Referenced Period'!$C$1015='15. Chosen Referenced Period'!$D$1022,'15. Chosen Referenced Period'!H542,IF('15. Chosen Referenced Period'!$C$1015='15. Chosen Referenced Period'!$D$1023,'15. Chosen Referenced Period'!K542,0)))</f>
        <v>0</v>
      </c>
    </row>
    <row r="541" spans="1:4" x14ac:dyDescent="0.25">
      <c r="A541" s="309">
        <f t="shared" si="8"/>
        <v>532</v>
      </c>
      <c r="B541" s="312" t="str">
        <f>IF(+'15. Chosen Referenced Period'!B543=0," ",+'15. Chosen Referenced Period'!B543)</f>
        <v xml:space="preserve"> </v>
      </c>
      <c r="C541" s="442" t="str">
        <f>IF(+'15. Chosen Referenced Period'!C543=0," ",+'15. Chosen Referenced Period'!C543)</f>
        <v xml:space="preserve"> </v>
      </c>
      <c r="D541" s="478">
        <f>IF('15. Chosen Referenced Period'!$C$1015='15. Chosen Referenced Period'!$D$1021,'15. Chosen Referenced Period'!E543,IF('15. Chosen Referenced Period'!$C$1015='15. Chosen Referenced Period'!$D$1022,'15. Chosen Referenced Period'!H543,IF('15. Chosen Referenced Period'!$C$1015='15. Chosen Referenced Period'!$D$1023,'15. Chosen Referenced Period'!K543,0)))</f>
        <v>0</v>
      </c>
    </row>
    <row r="542" spans="1:4" x14ac:dyDescent="0.25">
      <c r="A542" s="309">
        <f t="shared" si="8"/>
        <v>533</v>
      </c>
      <c r="B542" s="312" t="str">
        <f>IF(+'15. Chosen Referenced Period'!B544=0," ",+'15. Chosen Referenced Period'!B544)</f>
        <v xml:space="preserve"> </v>
      </c>
      <c r="C542" s="442" t="str">
        <f>IF(+'15. Chosen Referenced Period'!C544=0," ",+'15. Chosen Referenced Period'!C544)</f>
        <v xml:space="preserve"> </v>
      </c>
      <c r="D542" s="478">
        <f>IF('15. Chosen Referenced Period'!$C$1015='15. Chosen Referenced Period'!$D$1021,'15. Chosen Referenced Period'!E544,IF('15. Chosen Referenced Period'!$C$1015='15. Chosen Referenced Period'!$D$1022,'15. Chosen Referenced Period'!H544,IF('15. Chosen Referenced Period'!$C$1015='15. Chosen Referenced Period'!$D$1023,'15. Chosen Referenced Period'!K544,0)))</f>
        <v>0</v>
      </c>
    </row>
    <row r="543" spans="1:4" x14ac:dyDescent="0.25">
      <c r="A543" s="309">
        <f t="shared" si="8"/>
        <v>534</v>
      </c>
      <c r="B543" s="312" t="str">
        <f>IF(+'15. Chosen Referenced Period'!B545=0," ",+'15. Chosen Referenced Period'!B545)</f>
        <v xml:space="preserve"> </v>
      </c>
      <c r="C543" s="442" t="str">
        <f>IF(+'15. Chosen Referenced Period'!C545=0," ",+'15. Chosen Referenced Period'!C545)</f>
        <v xml:space="preserve"> </v>
      </c>
      <c r="D543" s="478">
        <f>IF('15. Chosen Referenced Period'!$C$1015='15. Chosen Referenced Period'!$D$1021,'15. Chosen Referenced Period'!E545,IF('15. Chosen Referenced Period'!$C$1015='15. Chosen Referenced Period'!$D$1022,'15. Chosen Referenced Period'!H545,IF('15. Chosen Referenced Period'!$C$1015='15. Chosen Referenced Period'!$D$1023,'15. Chosen Referenced Period'!K545,0)))</f>
        <v>0</v>
      </c>
    </row>
    <row r="544" spans="1:4" x14ac:dyDescent="0.25">
      <c r="A544" s="309">
        <f t="shared" si="8"/>
        <v>535</v>
      </c>
      <c r="B544" s="312" t="str">
        <f>IF(+'15. Chosen Referenced Period'!B546=0," ",+'15. Chosen Referenced Period'!B546)</f>
        <v xml:space="preserve"> </v>
      </c>
      <c r="C544" s="442" t="str">
        <f>IF(+'15. Chosen Referenced Period'!C546=0," ",+'15. Chosen Referenced Period'!C546)</f>
        <v xml:space="preserve"> </v>
      </c>
      <c r="D544" s="478">
        <f>IF('15. Chosen Referenced Period'!$C$1015='15. Chosen Referenced Period'!$D$1021,'15. Chosen Referenced Period'!E546,IF('15. Chosen Referenced Period'!$C$1015='15. Chosen Referenced Period'!$D$1022,'15. Chosen Referenced Period'!H546,IF('15. Chosen Referenced Period'!$C$1015='15. Chosen Referenced Period'!$D$1023,'15. Chosen Referenced Period'!K546,0)))</f>
        <v>0</v>
      </c>
    </row>
    <row r="545" spans="1:4" x14ac:dyDescent="0.25">
      <c r="A545" s="309">
        <f t="shared" si="8"/>
        <v>536</v>
      </c>
      <c r="B545" s="312" t="str">
        <f>IF(+'15. Chosen Referenced Period'!B547=0," ",+'15. Chosen Referenced Period'!B547)</f>
        <v xml:space="preserve"> </v>
      </c>
      <c r="C545" s="442" t="str">
        <f>IF(+'15. Chosen Referenced Period'!C547=0," ",+'15. Chosen Referenced Period'!C547)</f>
        <v xml:space="preserve"> </v>
      </c>
      <c r="D545" s="478">
        <f>IF('15. Chosen Referenced Period'!$C$1015='15. Chosen Referenced Period'!$D$1021,'15. Chosen Referenced Period'!E547,IF('15. Chosen Referenced Period'!$C$1015='15. Chosen Referenced Period'!$D$1022,'15. Chosen Referenced Period'!H547,IF('15. Chosen Referenced Period'!$C$1015='15. Chosen Referenced Period'!$D$1023,'15. Chosen Referenced Period'!K547,0)))</f>
        <v>0</v>
      </c>
    </row>
    <row r="546" spans="1:4" x14ac:dyDescent="0.25">
      <c r="A546" s="309">
        <f t="shared" si="8"/>
        <v>537</v>
      </c>
      <c r="B546" s="312" t="str">
        <f>IF(+'15. Chosen Referenced Period'!B548=0," ",+'15. Chosen Referenced Period'!B548)</f>
        <v xml:space="preserve"> </v>
      </c>
      <c r="C546" s="442" t="str">
        <f>IF(+'15. Chosen Referenced Period'!C548=0," ",+'15. Chosen Referenced Period'!C548)</f>
        <v xml:space="preserve"> </v>
      </c>
      <c r="D546" s="478">
        <f>IF('15. Chosen Referenced Period'!$C$1015='15. Chosen Referenced Period'!$D$1021,'15. Chosen Referenced Period'!E548,IF('15. Chosen Referenced Period'!$C$1015='15. Chosen Referenced Period'!$D$1022,'15. Chosen Referenced Period'!H548,IF('15. Chosen Referenced Period'!$C$1015='15. Chosen Referenced Period'!$D$1023,'15. Chosen Referenced Period'!K548,0)))</f>
        <v>0</v>
      </c>
    </row>
    <row r="547" spans="1:4" x14ac:dyDescent="0.25">
      <c r="A547" s="309">
        <f t="shared" si="8"/>
        <v>538</v>
      </c>
      <c r="B547" s="312" t="str">
        <f>IF(+'15. Chosen Referenced Period'!B549=0," ",+'15. Chosen Referenced Period'!B549)</f>
        <v xml:space="preserve"> </v>
      </c>
      <c r="C547" s="442" t="str">
        <f>IF(+'15. Chosen Referenced Period'!C549=0," ",+'15. Chosen Referenced Period'!C549)</f>
        <v xml:space="preserve"> </v>
      </c>
      <c r="D547" s="478">
        <f>IF('15. Chosen Referenced Period'!$C$1015='15. Chosen Referenced Period'!$D$1021,'15. Chosen Referenced Period'!E549,IF('15. Chosen Referenced Period'!$C$1015='15. Chosen Referenced Period'!$D$1022,'15. Chosen Referenced Period'!H549,IF('15. Chosen Referenced Period'!$C$1015='15. Chosen Referenced Period'!$D$1023,'15. Chosen Referenced Period'!K549,0)))</f>
        <v>0</v>
      </c>
    </row>
    <row r="548" spans="1:4" x14ac:dyDescent="0.25">
      <c r="A548" s="309">
        <f t="shared" si="8"/>
        <v>539</v>
      </c>
      <c r="B548" s="312" t="str">
        <f>IF(+'15. Chosen Referenced Period'!B550=0," ",+'15. Chosen Referenced Period'!B550)</f>
        <v xml:space="preserve"> </v>
      </c>
      <c r="C548" s="442" t="str">
        <f>IF(+'15. Chosen Referenced Period'!C550=0," ",+'15. Chosen Referenced Period'!C550)</f>
        <v xml:space="preserve"> </v>
      </c>
      <c r="D548" s="478">
        <f>IF('15. Chosen Referenced Period'!$C$1015='15. Chosen Referenced Period'!$D$1021,'15. Chosen Referenced Period'!E550,IF('15. Chosen Referenced Period'!$C$1015='15. Chosen Referenced Period'!$D$1022,'15. Chosen Referenced Period'!H550,IF('15. Chosen Referenced Period'!$C$1015='15. Chosen Referenced Period'!$D$1023,'15. Chosen Referenced Period'!K550,0)))</f>
        <v>0</v>
      </c>
    </row>
    <row r="549" spans="1:4" x14ac:dyDescent="0.25">
      <c r="A549" s="309">
        <f t="shared" si="8"/>
        <v>540</v>
      </c>
      <c r="B549" s="312" t="str">
        <f>IF(+'15. Chosen Referenced Period'!B551=0," ",+'15. Chosen Referenced Period'!B551)</f>
        <v xml:space="preserve"> </v>
      </c>
      <c r="C549" s="442" t="str">
        <f>IF(+'15. Chosen Referenced Period'!C551=0," ",+'15. Chosen Referenced Period'!C551)</f>
        <v xml:space="preserve"> </v>
      </c>
      <c r="D549" s="478">
        <f>IF('15. Chosen Referenced Period'!$C$1015='15. Chosen Referenced Period'!$D$1021,'15. Chosen Referenced Period'!E551,IF('15. Chosen Referenced Period'!$C$1015='15. Chosen Referenced Period'!$D$1022,'15. Chosen Referenced Period'!H551,IF('15. Chosen Referenced Period'!$C$1015='15. Chosen Referenced Period'!$D$1023,'15. Chosen Referenced Period'!K551,0)))</f>
        <v>0</v>
      </c>
    </row>
    <row r="550" spans="1:4" x14ac:dyDescent="0.25">
      <c r="A550" s="309">
        <f t="shared" si="8"/>
        <v>541</v>
      </c>
      <c r="B550" s="312" t="str">
        <f>IF(+'15. Chosen Referenced Period'!B552=0," ",+'15. Chosen Referenced Period'!B552)</f>
        <v xml:space="preserve"> </v>
      </c>
      <c r="C550" s="442" t="str">
        <f>IF(+'15. Chosen Referenced Period'!C552=0," ",+'15. Chosen Referenced Period'!C552)</f>
        <v xml:space="preserve"> </v>
      </c>
      <c r="D550" s="478">
        <f>IF('15. Chosen Referenced Period'!$C$1015='15. Chosen Referenced Period'!$D$1021,'15. Chosen Referenced Period'!E552,IF('15. Chosen Referenced Period'!$C$1015='15. Chosen Referenced Period'!$D$1022,'15. Chosen Referenced Period'!H552,IF('15. Chosen Referenced Period'!$C$1015='15. Chosen Referenced Period'!$D$1023,'15. Chosen Referenced Period'!K552,0)))</f>
        <v>0</v>
      </c>
    </row>
    <row r="551" spans="1:4" x14ac:dyDescent="0.25">
      <c r="A551" s="309">
        <f t="shared" si="8"/>
        <v>542</v>
      </c>
      <c r="B551" s="312" t="str">
        <f>IF(+'15. Chosen Referenced Period'!B553=0," ",+'15. Chosen Referenced Period'!B553)</f>
        <v xml:space="preserve"> </v>
      </c>
      <c r="C551" s="442" t="str">
        <f>IF(+'15. Chosen Referenced Period'!C553=0," ",+'15. Chosen Referenced Period'!C553)</f>
        <v xml:space="preserve"> </v>
      </c>
      <c r="D551" s="478">
        <f>IF('15. Chosen Referenced Period'!$C$1015='15. Chosen Referenced Period'!$D$1021,'15. Chosen Referenced Period'!E553,IF('15. Chosen Referenced Period'!$C$1015='15. Chosen Referenced Period'!$D$1022,'15. Chosen Referenced Period'!H553,IF('15. Chosen Referenced Period'!$C$1015='15. Chosen Referenced Period'!$D$1023,'15. Chosen Referenced Period'!K553,0)))</f>
        <v>0</v>
      </c>
    </row>
    <row r="552" spans="1:4" x14ac:dyDescent="0.25">
      <c r="A552" s="309">
        <f t="shared" si="8"/>
        <v>543</v>
      </c>
      <c r="B552" s="312" t="str">
        <f>IF(+'15. Chosen Referenced Period'!B554=0," ",+'15. Chosen Referenced Period'!B554)</f>
        <v xml:space="preserve"> </v>
      </c>
      <c r="C552" s="442" t="str">
        <f>IF(+'15. Chosen Referenced Period'!C554=0," ",+'15. Chosen Referenced Period'!C554)</f>
        <v xml:space="preserve"> </v>
      </c>
      <c r="D552" s="478">
        <f>IF('15. Chosen Referenced Period'!$C$1015='15. Chosen Referenced Period'!$D$1021,'15. Chosen Referenced Period'!E554,IF('15. Chosen Referenced Period'!$C$1015='15. Chosen Referenced Period'!$D$1022,'15. Chosen Referenced Period'!H554,IF('15. Chosen Referenced Period'!$C$1015='15. Chosen Referenced Period'!$D$1023,'15. Chosen Referenced Period'!K554,0)))</f>
        <v>0</v>
      </c>
    </row>
    <row r="553" spans="1:4" x14ac:dyDescent="0.25">
      <c r="A553" s="309">
        <f t="shared" si="8"/>
        <v>544</v>
      </c>
      <c r="B553" s="312" t="str">
        <f>IF(+'15. Chosen Referenced Period'!B555=0," ",+'15. Chosen Referenced Period'!B555)</f>
        <v xml:space="preserve"> </v>
      </c>
      <c r="C553" s="442" t="str">
        <f>IF(+'15. Chosen Referenced Period'!C555=0," ",+'15. Chosen Referenced Period'!C555)</f>
        <v xml:space="preserve"> </v>
      </c>
      <c r="D553" s="478">
        <f>IF('15. Chosen Referenced Period'!$C$1015='15. Chosen Referenced Period'!$D$1021,'15. Chosen Referenced Period'!E555,IF('15. Chosen Referenced Period'!$C$1015='15. Chosen Referenced Period'!$D$1022,'15. Chosen Referenced Period'!H555,IF('15. Chosen Referenced Period'!$C$1015='15. Chosen Referenced Period'!$D$1023,'15. Chosen Referenced Period'!K555,0)))</f>
        <v>0</v>
      </c>
    </row>
    <row r="554" spans="1:4" x14ac:dyDescent="0.25">
      <c r="A554" s="309">
        <f t="shared" si="8"/>
        <v>545</v>
      </c>
      <c r="B554" s="312" t="str">
        <f>IF(+'15. Chosen Referenced Period'!B556=0," ",+'15. Chosen Referenced Period'!B556)</f>
        <v xml:space="preserve"> </v>
      </c>
      <c r="C554" s="442" t="str">
        <f>IF(+'15. Chosen Referenced Period'!C556=0," ",+'15. Chosen Referenced Period'!C556)</f>
        <v xml:space="preserve"> </v>
      </c>
      <c r="D554" s="478">
        <f>IF('15. Chosen Referenced Period'!$C$1015='15. Chosen Referenced Period'!$D$1021,'15. Chosen Referenced Period'!E556,IF('15. Chosen Referenced Period'!$C$1015='15. Chosen Referenced Period'!$D$1022,'15. Chosen Referenced Period'!H556,IF('15. Chosen Referenced Period'!$C$1015='15. Chosen Referenced Period'!$D$1023,'15. Chosen Referenced Period'!K556,0)))</f>
        <v>0</v>
      </c>
    </row>
    <row r="555" spans="1:4" x14ac:dyDescent="0.25">
      <c r="A555" s="309">
        <f t="shared" si="8"/>
        <v>546</v>
      </c>
      <c r="B555" s="312" t="str">
        <f>IF(+'15. Chosen Referenced Period'!B557=0," ",+'15. Chosen Referenced Period'!B557)</f>
        <v xml:space="preserve"> </v>
      </c>
      <c r="C555" s="442" t="str">
        <f>IF(+'15. Chosen Referenced Period'!C557=0," ",+'15. Chosen Referenced Period'!C557)</f>
        <v xml:space="preserve"> </v>
      </c>
      <c r="D555" s="478">
        <f>IF('15. Chosen Referenced Period'!$C$1015='15. Chosen Referenced Period'!$D$1021,'15. Chosen Referenced Period'!E557,IF('15. Chosen Referenced Period'!$C$1015='15. Chosen Referenced Period'!$D$1022,'15. Chosen Referenced Period'!H557,IF('15. Chosen Referenced Period'!$C$1015='15. Chosen Referenced Period'!$D$1023,'15. Chosen Referenced Period'!K557,0)))</f>
        <v>0</v>
      </c>
    </row>
    <row r="556" spans="1:4" x14ac:dyDescent="0.25">
      <c r="A556" s="309">
        <f t="shared" si="8"/>
        <v>547</v>
      </c>
      <c r="B556" s="312" t="str">
        <f>IF(+'15. Chosen Referenced Period'!B558=0," ",+'15. Chosen Referenced Period'!B558)</f>
        <v xml:space="preserve"> </v>
      </c>
      <c r="C556" s="442" t="str">
        <f>IF(+'15. Chosen Referenced Period'!C558=0," ",+'15. Chosen Referenced Period'!C558)</f>
        <v xml:space="preserve"> </v>
      </c>
      <c r="D556" s="478">
        <f>IF('15. Chosen Referenced Period'!$C$1015='15. Chosen Referenced Period'!$D$1021,'15. Chosen Referenced Period'!E558,IF('15. Chosen Referenced Period'!$C$1015='15. Chosen Referenced Period'!$D$1022,'15. Chosen Referenced Period'!H558,IF('15. Chosen Referenced Period'!$C$1015='15. Chosen Referenced Period'!$D$1023,'15. Chosen Referenced Period'!K558,0)))</f>
        <v>0</v>
      </c>
    </row>
    <row r="557" spans="1:4" x14ac:dyDescent="0.25">
      <c r="A557" s="309">
        <f t="shared" si="8"/>
        <v>548</v>
      </c>
      <c r="B557" s="312" t="str">
        <f>IF(+'15. Chosen Referenced Period'!B559=0," ",+'15. Chosen Referenced Period'!B559)</f>
        <v xml:space="preserve"> </v>
      </c>
      <c r="C557" s="442" t="str">
        <f>IF(+'15. Chosen Referenced Period'!C559=0," ",+'15. Chosen Referenced Period'!C559)</f>
        <v xml:space="preserve"> </v>
      </c>
      <c r="D557" s="478">
        <f>IF('15. Chosen Referenced Period'!$C$1015='15. Chosen Referenced Period'!$D$1021,'15. Chosen Referenced Period'!E559,IF('15. Chosen Referenced Period'!$C$1015='15. Chosen Referenced Period'!$D$1022,'15. Chosen Referenced Period'!H559,IF('15. Chosen Referenced Period'!$C$1015='15. Chosen Referenced Period'!$D$1023,'15. Chosen Referenced Period'!K559,0)))</f>
        <v>0</v>
      </c>
    </row>
    <row r="558" spans="1:4" x14ac:dyDescent="0.25">
      <c r="A558" s="309">
        <f t="shared" si="8"/>
        <v>549</v>
      </c>
      <c r="B558" s="312" t="str">
        <f>IF(+'15. Chosen Referenced Period'!B560=0," ",+'15. Chosen Referenced Period'!B560)</f>
        <v xml:space="preserve"> </v>
      </c>
      <c r="C558" s="442" t="str">
        <f>IF(+'15. Chosen Referenced Period'!C560=0," ",+'15. Chosen Referenced Period'!C560)</f>
        <v xml:space="preserve"> </v>
      </c>
      <c r="D558" s="478">
        <f>IF('15. Chosen Referenced Period'!$C$1015='15. Chosen Referenced Period'!$D$1021,'15. Chosen Referenced Period'!E560,IF('15. Chosen Referenced Period'!$C$1015='15. Chosen Referenced Period'!$D$1022,'15. Chosen Referenced Period'!H560,IF('15. Chosen Referenced Period'!$C$1015='15. Chosen Referenced Period'!$D$1023,'15. Chosen Referenced Period'!K560,0)))</f>
        <v>0</v>
      </c>
    </row>
    <row r="559" spans="1:4" x14ac:dyDescent="0.25">
      <c r="A559" s="309">
        <f t="shared" si="8"/>
        <v>550</v>
      </c>
      <c r="B559" s="312" t="str">
        <f>IF(+'15. Chosen Referenced Period'!B561=0," ",+'15. Chosen Referenced Period'!B561)</f>
        <v xml:space="preserve"> </v>
      </c>
      <c r="C559" s="442" t="str">
        <f>IF(+'15. Chosen Referenced Period'!C561=0," ",+'15. Chosen Referenced Period'!C561)</f>
        <v xml:space="preserve"> </v>
      </c>
      <c r="D559" s="478">
        <f>IF('15. Chosen Referenced Period'!$C$1015='15. Chosen Referenced Period'!$D$1021,'15. Chosen Referenced Period'!E561,IF('15. Chosen Referenced Period'!$C$1015='15. Chosen Referenced Period'!$D$1022,'15. Chosen Referenced Period'!H561,IF('15. Chosen Referenced Period'!$C$1015='15. Chosen Referenced Period'!$D$1023,'15. Chosen Referenced Period'!K561,0)))</f>
        <v>0</v>
      </c>
    </row>
    <row r="560" spans="1:4" x14ac:dyDescent="0.25">
      <c r="A560" s="309">
        <f t="shared" si="8"/>
        <v>551</v>
      </c>
      <c r="B560" s="312" t="str">
        <f>IF(+'15. Chosen Referenced Period'!B562=0," ",+'15. Chosen Referenced Period'!B562)</f>
        <v xml:space="preserve"> </v>
      </c>
      <c r="C560" s="442" t="str">
        <f>IF(+'15. Chosen Referenced Period'!C562=0," ",+'15. Chosen Referenced Period'!C562)</f>
        <v xml:space="preserve"> </v>
      </c>
      <c r="D560" s="478">
        <f>IF('15. Chosen Referenced Period'!$C$1015='15. Chosen Referenced Period'!$D$1021,'15. Chosen Referenced Period'!E562,IF('15. Chosen Referenced Period'!$C$1015='15. Chosen Referenced Period'!$D$1022,'15. Chosen Referenced Period'!H562,IF('15. Chosen Referenced Period'!$C$1015='15. Chosen Referenced Period'!$D$1023,'15. Chosen Referenced Period'!K562,0)))</f>
        <v>0</v>
      </c>
    </row>
    <row r="561" spans="1:4" x14ac:dyDescent="0.25">
      <c r="A561" s="309">
        <f t="shared" si="8"/>
        <v>552</v>
      </c>
      <c r="B561" s="312" t="str">
        <f>IF(+'15. Chosen Referenced Period'!B563=0," ",+'15. Chosen Referenced Period'!B563)</f>
        <v xml:space="preserve"> </v>
      </c>
      <c r="C561" s="442" t="str">
        <f>IF(+'15. Chosen Referenced Period'!C563=0," ",+'15. Chosen Referenced Period'!C563)</f>
        <v xml:space="preserve"> </v>
      </c>
      <c r="D561" s="478">
        <f>IF('15. Chosen Referenced Period'!$C$1015='15. Chosen Referenced Period'!$D$1021,'15. Chosen Referenced Period'!E563,IF('15. Chosen Referenced Period'!$C$1015='15. Chosen Referenced Period'!$D$1022,'15. Chosen Referenced Period'!H563,IF('15. Chosen Referenced Period'!$C$1015='15. Chosen Referenced Period'!$D$1023,'15. Chosen Referenced Period'!K563,0)))</f>
        <v>0</v>
      </c>
    </row>
    <row r="562" spans="1:4" x14ac:dyDescent="0.25">
      <c r="A562" s="309">
        <f t="shared" si="8"/>
        <v>553</v>
      </c>
      <c r="B562" s="312" t="str">
        <f>IF(+'15. Chosen Referenced Period'!B564=0," ",+'15. Chosen Referenced Period'!B564)</f>
        <v xml:space="preserve"> </v>
      </c>
      <c r="C562" s="442" t="str">
        <f>IF(+'15. Chosen Referenced Period'!C564=0," ",+'15. Chosen Referenced Period'!C564)</f>
        <v xml:space="preserve"> </v>
      </c>
      <c r="D562" s="478">
        <f>IF('15. Chosen Referenced Period'!$C$1015='15. Chosen Referenced Period'!$D$1021,'15. Chosen Referenced Period'!E564,IF('15. Chosen Referenced Period'!$C$1015='15. Chosen Referenced Period'!$D$1022,'15. Chosen Referenced Period'!H564,IF('15. Chosen Referenced Period'!$C$1015='15. Chosen Referenced Period'!$D$1023,'15. Chosen Referenced Period'!K564,0)))</f>
        <v>0</v>
      </c>
    </row>
    <row r="563" spans="1:4" x14ac:dyDescent="0.25">
      <c r="A563" s="309">
        <f t="shared" si="8"/>
        <v>554</v>
      </c>
      <c r="B563" s="312" t="str">
        <f>IF(+'15. Chosen Referenced Period'!B565=0," ",+'15. Chosen Referenced Period'!B565)</f>
        <v xml:space="preserve"> </v>
      </c>
      <c r="C563" s="442" t="str">
        <f>IF(+'15. Chosen Referenced Period'!C565=0," ",+'15. Chosen Referenced Period'!C565)</f>
        <v xml:space="preserve"> </v>
      </c>
      <c r="D563" s="478">
        <f>IF('15. Chosen Referenced Period'!$C$1015='15. Chosen Referenced Period'!$D$1021,'15. Chosen Referenced Period'!E565,IF('15. Chosen Referenced Period'!$C$1015='15. Chosen Referenced Period'!$D$1022,'15. Chosen Referenced Period'!H565,IF('15. Chosen Referenced Period'!$C$1015='15. Chosen Referenced Period'!$D$1023,'15. Chosen Referenced Period'!K565,0)))</f>
        <v>0</v>
      </c>
    </row>
    <row r="564" spans="1:4" x14ac:dyDescent="0.25">
      <c r="A564" s="309">
        <f t="shared" si="8"/>
        <v>555</v>
      </c>
      <c r="B564" s="312" t="str">
        <f>IF(+'15. Chosen Referenced Period'!B566=0," ",+'15. Chosen Referenced Period'!B566)</f>
        <v xml:space="preserve"> </v>
      </c>
      <c r="C564" s="442" t="str">
        <f>IF(+'15. Chosen Referenced Period'!C566=0," ",+'15. Chosen Referenced Period'!C566)</f>
        <v xml:space="preserve"> </v>
      </c>
      <c r="D564" s="478">
        <f>IF('15. Chosen Referenced Period'!$C$1015='15. Chosen Referenced Period'!$D$1021,'15. Chosen Referenced Period'!E566,IF('15. Chosen Referenced Period'!$C$1015='15. Chosen Referenced Period'!$D$1022,'15. Chosen Referenced Period'!H566,IF('15. Chosen Referenced Period'!$C$1015='15. Chosen Referenced Period'!$D$1023,'15. Chosen Referenced Period'!K566,0)))</f>
        <v>0</v>
      </c>
    </row>
    <row r="565" spans="1:4" x14ac:dyDescent="0.25">
      <c r="A565" s="309">
        <f t="shared" si="8"/>
        <v>556</v>
      </c>
      <c r="B565" s="312" t="str">
        <f>IF(+'15. Chosen Referenced Period'!B567=0," ",+'15. Chosen Referenced Period'!B567)</f>
        <v xml:space="preserve"> </v>
      </c>
      <c r="C565" s="442" t="str">
        <f>IF(+'15. Chosen Referenced Period'!C567=0," ",+'15. Chosen Referenced Period'!C567)</f>
        <v xml:space="preserve"> </v>
      </c>
      <c r="D565" s="478">
        <f>IF('15. Chosen Referenced Period'!$C$1015='15. Chosen Referenced Period'!$D$1021,'15. Chosen Referenced Period'!E567,IF('15. Chosen Referenced Period'!$C$1015='15. Chosen Referenced Period'!$D$1022,'15. Chosen Referenced Period'!H567,IF('15. Chosen Referenced Period'!$C$1015='15. Chosen Referenced Period'!$D$1023,'15. Chosen Referenced Period'!K567,0)))</f>
        <v>0</v>
      </c>
    </row>
    <row r="566" spans="1:4" x14ac:dyDescent="0.25">
      <c r="A566" s="309">
        <f t="shared" si="8"/>
        <v>557</v>
      </c>
      <c r="B566" s="312" t="str">
        <f>IF(+'15. Chosen Referenced Period'!B568=0," ",+'15. Chosen Referenced Period'!B568)</f>
        <v xml:space="preserve"> </v>
      </c>
      <c r="C566" s="442" t="str">
        <f>IF(+'15. Chosen Referenced Period'!C568=0," ",+'15. Chosen Referenced Period'!C568)</f>
        <v xml:space="preserve"> </v>
      </c>
      <c r="D566" s="478">
        <f>IF('15. Chosen Referenced Period'!$C$1015='15. Chosen Referenced Period'!$D$1021,'15. Chosen Referenced Period'!E568,IF('15. Chosen Referenced Period'!$C$1015='15. Chosen Referenced Period'!$D$1022,'15. Chosen Referenced Period'!H568,IF('15. Chosen Referenced Period'!$C$1015='15. Chosen Referenced Period'!$D$1023,'15. Chosen Referenced Period'!K568,0)))</f>
        <v>0</v>
      </c>
    </row>
    <row r="567" spans="1:4" x14ac:dyDescent="0.25">
      <c r="A567" s="309">
        <f t="shared" si="8"/>
        <v>558</v>
      </c>
      <c r="B567" s="312" t="str">
        <f>IF(+'15. Chosen Referenced Period'!B569=0," ",+'15. Chosen Referenced Period'!B569)</f>
        <v xml:space="preserve"> </v>
      </c>
      <c r="C567" s="442" t="str">
        <f>IF(+'15. Chosen Referenced Period'!C569=0," ",+'15. Chosen Referenced Period'!C569)</f>
        <v xml:space="preserve"> </v>
      </c>
      <c r="D567" s="478">
        <f>IF('15. Chosen Referenced Period'!$C$1015='15. Chosen Referenced Period'!$D$1021,'15. Chosen Referenced Period'!E569,IF('15. Chosen Referenced Period'!$C$1015='15. Chosen Referenced Period'!$D$1022,'15. Chosen Referenced Period'!H569,IF('15. Chosen Referenced Period'!$C$1015='15. Chosen Referenced Period'!$D$1023,'15. Chosen Referenced Period'!K569,0)))</f>
        <v>0</v>
      </c>
    </row>
    <row r="568" spans="1:4" x14ac:dyDescent="0.25">
      <c r="A568" s="309">
        <f t="shared" si="8"/>
        <v>559</v>
      </c>
      <c r="B568" s="312" t="str">
        <f>IF(+'15. Chosen Referenced Period'!B570=0," ",+'15. Chosen Referenced Period'!B570)</f>
        <v xml:space="preserve"> </v>
      </c>
      <c r="C568" s="442" t="str">
        <f>IF(+'15. Chosen Referenced Period'!C570=0," ",+'15. Chosen Referenced Period'!C570)</f>
        <v xml:space="preserve"> </v>
      </c>
      <c r="D568" s="478">
        <f>IF('15. Chosen Referenced Period'!$C$1015='15. Chosen Referenced Period'!$D$1021,'15. Chosen Referenced Period'!E570,IF('15. Chosen Referenced Period'!$C$1015='15. Chosen Referenced Period'!$D$1022,'15. Chosen Referenced Period'!H570,IF('15. Chosen Referenced Period'!$C$1015='15. Chosen Referenced Period'!$D$1023,'15. Chosen Referenced Period'!K570,0)))</f>
        <v>0</v>
      </c>
    </row>
    <row r="569" spans="1:4" x14ac:dyDescent="0.25">
      <c r="A569" s="309">
        <f t="shared" si="8"/>
        <v>560</v>
      </c>
      <c r="B569" s="312" t="str">
        <f>IF(+'15. Chosen Referenced Period'!B571=0," ",+'15. Chosen Referenced Period'!B571)</f>
        <v xml:space="preserve"> </v>
      </c>
      <c r="C569" s="442" t="str">
        <f>IF(+'15. Chosen Referenced Period'!C571=0," ",+'15. Chosen Referenced Period'!C571)</f>
        <v xml:space="preserve"> </v>
      </c>
      <c r="D569" s="478">
        <f>IF('15. Chosen Referenced Period'!$C$1015='15. Chosen Referenced Period'!$D$1021,'15. Chosen Referenced Period'!E571,IF('15. Chosen Referenced Period'!$C$1015='15. Chosen Referenced Period'!$D$1022,'15. Chosen Referenced Period'!H571,IF('15. Chosen Referenced Period'!$C$1015='15. Chosen Referenced Period'!$D$1023,'15. Chosen Referenced Period'!K571,0)))</f>
        <v>0</v>
      </c>
    </row>
    <row r="570" spans="1:4" x14ac:dyDescent="0.25">
      <c r="A570" s="309">
        <f t="shared" si="8"/>
        <v>561</v>
      </c>
      <c r="B570" s="312" t="str">
        <f>IF(+'15. Chosen Referenced Period'!B572=0," ",+'15. Chosen Referenced Period'!B572)</f>
        <v xml:space="preserve"> </v>
      </c>
      <c r="C570" s="442" t="str">
        <f>IF(+'15. Chosen Referenced Period'!C572=0," ",+'15. Chosen Referenced Period'!C572)</f>
        <v xml:space="preserve"> </v>
      </c>
      <c r="D570" s="478">
        <f>IF('15. Chosen Referenced Period'!$C$1015='15. Chosen Referenced Period'!$D$1021,'15. Chosen Referenced Period'!E572,IF('15. Chosen Referenced Period'!$C$1015='15. Chosen Referenced Period'!$D$1022,'15. Chosen Referenced Period'!H572,IF('15. Chosen Referenced Period'!$C$1015='15. Chosen Referenced Period'!$D$1023,'15. Chosen Referenced Period'!K572,0)))</f>
        <v>0</v>
      </c>
    </row>
    <row r="571" spans="1:4" x14ac:dyDescent="0.25">
      <c r="A571" s="309">
        <f t="shared" si="8"/>
        <v>562</v>
      </c>
      <c r="B571" s="312" t="str">
        <f>IF(+'15. Chosen Referenced Period'!B573=0," ",+'15. Chosen Referenced Period'!B573)</f>
        <v xml:space="preserve"> </v>
      </c>
      <c r="C571" s="442" t="str">
        <f>IF(+'15. Chosen Referenced Period'!C573=0," ",+'15. Chosen Referenced Period'!C573)</f>
        <v xml:space="preserve"> </v>
      </c>
      <c r="D571" s="478">
        <f>IF('15. Chosen Referenced Period'!$C$1015='15. Chosen Referenced Period'!$D$1021,'15. Chosen Referenced Period'!E573,IF('15. Chosen Referenced Period'!$C$1015='15. Chosen Referenced Period'!$D$1022,'15. Chosen Referenced Period'!H573,IF('15. Chosen Referenced Period'!$C$1015='15. Chosen Referenced Period'!$D$1023,'15. Chosen Referenced Period'!K573,0)))</f>
        <v>0</v>
      </c>
    </row>
    <row r="572" spans="1:4" x14ac:dyDescent="0.25">
      <c r="A572" s="309">
        <f t="shared" si="8"/>
        <v>563</v>
      </c>
      <c r="B572" s="312" t="str">
        <f>IF(+'15. Chosen Referenced Period'!B574=0," ",+'15. Chosen Referenced Period'!B574)</f>
        <v xml:space="preserve"> </v>
      </c>
      <c r="C572" s="442" t="str">
        <f>IF(+'15. Chosen Referenced Period'!C574=0," ",+'15. Chosen Referenced Period'!C574)</f>
        <v xml:space="preserve"> </v>
      </c>
      <c r="D572" s="478">
        <f>IF('15. Chosen Referenced Period'!$C$1015='15. Chosen Referenced Period'!$D$1021,'15. Chosen Referenced Period'!E574,IF('15. Chosen Referenced Period'!$C$1015='15. Chosen Referenced Period'!$D$1022,'15. Chosen Referenced Period'!H574,IF('15. Chosen Referenced Period'!$C$1015='15. Chosen Referenced Period'!$D$1023,'15. Chosen Referenced Period'!K574,0)))</f>
        <v>0</v>
      </c>
    </row>
    <row r="573" spans="1:4" x14ac:dyDescent="0.25">
      <c r="A573" s="309">
        <f t="shared" si="8"/>
        <v>564</v>
      </c>
      <c r="B573" s="312" t="str">
        <f>IF(+'15. Chosen Referenced Period'!B575=0," ",+'15. Chosen Referenced Period'!B575)</f>
        <v xml:space="preserve"> </v>
      </c>
      <c r="C573" s="442" t="str">
        <f>IF(+'15. Chosen Referenced Period'!C575=0," ",+'15. Chosen Referenced Period'!C575)</f>
        <v xml:space="preserve"> </v>
      </c>
      <c r="D573" s="478">
        <f>IF('15. Chosen Referenced Period'!$C$1015='15. Chosen Referenced Period'!$D$1021,'15. Chosen Referenced Period'!E575,IF('15. Chosen Referenced Period'!$C$1015='15. Chosen Referenced Period'!$D$1022,'15. Chosen Referenced Period'!H575,IF('15. Chosen Referenced Period'!$C$1015='15. Chosen Referenced Period'!$D$1023,'15. Chosen Referenced Period'!K575,0)))</f>
        <v>0</v>
      </c>
    </row>
    <row r="574" spans="1:4" x14ac:dyDescent="0.25">
      <c r="A574" s="309">
        <f t="shared" si="8"/>
        <v>565</v>
      </c>
      <c r="B574" s="312" t="str">
        <f>IF(+'15. Chosen Referenced Period'!B576=0," ",+'15. Chosen Referenced Period'!B576)</f>
        <v xml:space="preserve"> </v>
      </c>
      <c r="C574" s="442" t="str">
        <f>IF(+'15. Chosen Referenced Period'!C576=0," ",+'15. Chosen Referenced Period'!C576)</f>
        <v xml:space="preserve"> </v>
      </c>
      <c r="D574" s="478">
        <f>IF('15. Chosen Referenced Period'!$C$1015='15. Chosen Referenced Period'!$D$1021,'15. Chosen Referenced Period'!E576,IF('15. Chosen Referenced Period'!$C$1015='15. Chosen Referenced Period'!$D$1022,'15. Chosen Referenced Period'!H576,IF('15. Chosen Referenced Period'!$C$1015='15. Chosen Referenced Period'!$D$1023,'15. Chosen Referenced Period'!K576,0)))</f>
        <v>0</v>
      </c>
    </row>
    <row r="575" spans="1:4" x14ac:dyDescent="0.25">
      <c r="A575" s="309">
        <f t="shared" si="8"/>
        <v>566</v>
      </c>
      <c r="B575" s="312" t="str">
        <f>IF(+'15. Chosen Referenced Period'!B577=0," ",+'15. Chosen Referenced Period'!B577)</f>
        <v xml:space="preserve"> </v>
      </c>
      <c r="C575" s="442" t="str">
        <f>IF(+'15. Chosen Referenced Period'!C577=0," ",+'15. Chosen Referenced Period'!C577)</f>
        <v xml:space="preserve"> </v>
      </c>
      <c r="D575" s="478">
        <f>IF('15. Chosen Referenced Period'!$C$1015='15. Chosen Referenced Period'!$D$1021,'15. Chosen Referenced Period'!E577,IF('15. Chosen Referenced Period'!$C$1015='15. Chosen Referenced Period'!$D$1022,'15. Chosen Referenced Period'!H577,IF('15. Chosen Referenced Period'!$C$1015='15. Chosen Referenced Period'!$D$1023,'15. Chosen Referenced Period'!K577,0)))</f>
        <v>0</v>
      </c>
    </row>
    <row r="576" spans="1:4" x14ac:dyDescent="0.25">
      <c r="A576" s="309">
        <f t="shared" si="8"/>
        <v>567</v>
      </c>
      <c r="B576" s="312" t="str">
        <f>IF(+'15. Chosen Referenced Period'!B578=0," ",+'15. Chosen Referenced Period'!B578)</f>
        <v xml:space="preserve"> </v>
      </c>
      <c r="C576" s="442" t="str">
        <f>IF(+'15. Chosen Referenced Period'!C578=0," ",+'15. Chosen Referenced Period'!C578)</f>
        <v xml:space="preserve"> </v>
      </c>
      <c r="D576" s="478">
        <f>IF('15. Chosen Referenced Period'!$C$1015='15. Chosen Referenced Period'!$D$1021,'15. Chosen Referenced Period'!E578,IF('15. Chosen Referenced Period'!$C$1015='15. Chosen Referenced Period'!$D$1022,'15. Chosen Referenced Period'!H578,IF('15. Chosen Referenced Period'!$C$1015='15. Chosen Referenced Period'!$D$1023,'15. Chosen Referenced Period'!K578,0)))</f>
        <v>0</v>
      </c>
    </row>
    <row r="577" spans="1:4" x14ac:dyDescent="0.25">
      <c r="A577" s="309">
        <f t="shared" si="8"/>
        <v>568</v>
      </c>
      <c r="B577" s="312" t="str">
        <f>IF(+'15. Chosen Referenced Period'!B579=0," ",+'15. Chosen Referenced Period'!B579)</f>
        <v xml:space="preserve"> </v>
      </c>
      <c r="C577" s="442" t="str">
        <f>IF(+'15. Chosen Referenced Period'!C579=0," ",+'15. Chosen Referenced Period'!C579)</f>
        <v xml:space="preserve"> </v>
      </c>
      <c r="D577" s="478">
        <f>IF('15. Chosen Referenced Period'!$C$1015='15. Chosen Referenced Period'!$D$1021,'15. Chosen Referenced Period'!E579,IF('15. Chosen Referenced Period'!$C$1015='15. Chosen Referenced Period'!$D$1022,'15. Chosen Referenced Period'!H579,IF('15. Chosen Referenced Period'!$C$1015='15. Chosen Referenced Period'!$D$1023,'15. Chosen Referenced Period'!K579,0)))</f>
        <v>0</v>
      </c>
    </row>
    <row r="578" spans="1:4" x14ac:dyDescent="0.25">
      <c r="A578" s="309">
        <f t="shared" si="8"/>
        <v>569</v>
      </c>
      <c r="B578" s="312" t="str">
        <f>IF(+'15. Chosen Referenced Period'!B580=0," ",+'15. Chosen Referenced Period'!B580)</f>
        <v xml:space="preserve"> </v>
      </c>
      <c r="C578" s="442" t="str">
        <f>IF(+'15. Chosen Referenced Period'!C580=0," ",+'15. Chosen Referenced Period'!C580)</f>
        <v xml:space="preserve"> </v>
      </c>
      <c r="D578" s="478">
        <f>IF('15. Chosen Referenced Period'!$C$1015='15. Chosen Referenced Period'!$D$1021,'15. Chosen Referenced Period'!E580,IF('15. Chosen Referenced Period'!$C$1015='15. Chosen Referenced Period'!$D$1022,'15. Chosen Referenced Period'!H580,IF('15. Chosen Referenced Period'!$C$1015='15. Chosen Referenced Period'!$D$1023,'15. Chosen Referenced Period'!K580,0)))</f>
        <v>0</v>
      </c>
    </row>
    <row r="579" spans="1:4" x14ac:dyDescent="0.25">
      <c r="A579" s="309">
        <f t="shared" si="8"/>
        <v>570</v>
      </c>
      <c r="B579" s="312" t="str">
        <f>IF(+'15. Chosen Referenced Period'!B581=0," ",+'15. Chosen Referenced Period'!B581)</f>
        <v xml:space="preserve"> </v>
      </c>
      <c r="C579" s="442" t="str">
        <f>IF(+'15. Chosen Referenced Period'!C581=0," ",+'15. Chosen Referenced Period'!C581)</f>
        <v xml:space="preserve"> </v>
      </c>
      <c r="D579" s="478">
        <f>IF('15. Chosen Referenced Period'!$C$1015='15. Chosen Referenced Period'!$D$1021,'15. Chosen Referenced Period'!E581,IF('15. Chosen Referenced Period'!$C$1015='15. Chosen Referenced Period'!$D$1022,'15. Chosen Referenced Period'!H581,IF('15. Chosen Referenced Period'!$C$1015='15. Chosen Referenced Period'!$D$1023,'15. Chosen Referenced Period'!K581,0)))</f>
        <v>0</v>
      </c>
    </row>
    <row r="580" spans="1:4" x14ac:dyDescent="0.25">
      <c r="A580" s="309">
        <f t="shared" si="8"/>
        <v>571</v>
      </c>
      <c r="B580" s="312" t="str">
        <f>IF(+'15. Chosen Referenced Period'!B582=0," ",+'15. Chosen Referenced Period'!B582)</f>
        <v xml:space="preserve"> </v>
      </c>
      <c r="C580" s="442" t="str">
        <f>IF(+'15. Chosen Referenced Period'!C582=0," ",+'15. Chosen Referenced Period'!C582)</f>
        <v xml:space="preserve"> </v>
      </c>
      <c r="D580" s="478">
        <f>IF('15. Chosen Referenced Period'!$C$1015='15. Chosen Referenced Period'!$D$1021,'15. Chosen Referenced Period'!E582,IF('15. Chosen Referenced Period'!$C$1015='15. Chosen Referenced Period'!$D$1022,'15. Chosen Referenced Period'!H582,IF('15. Chosen Referenced Period'!$C$1015='15. Chosen Referenced Period'!$D$1023,'15. Chosen Referenced Period'!K582,0)))</f>
        <v>0</v>
      </c>
    </row>
    <row r="581" spans="1:4" x14ac:dyDescent="0.25">
      <c r="A581" s="309">
        <f t="shared" si="8"/>
        <v>572</v>
      </c>
      <c r="B581" s="312" t="str">
        <f>IF(+'15. Chosen Referenced Period'!B583=0," ",+'15. Chosen Referenced Period'!B583)</f>
        <v xml:space="preserve"> </v>
      </c>
      <c r="C581" s="442" t="str">
        <f>IF(+'15. Chosen Referenced Period'!C583=0," ",+'15. Chosen Referenced Period'!C583)</f>
        <v xml:space="preserve"> </v>
      </c>
      <c r="D581" s="478">
        <f>IF('15. Chosen Referenced Period'!$C$1015='15. Chosen Referenced Period'!$D$1021,'15. Chosen Referenced Period'!E583,IF('15. Chosen Referenced Period'!$C$1015='15. Chosen Referenced Period'!$D$1022,'15. Chosen Referenced Period'!H583,IF('15. Chosen Referenced Period'!$C$1015='15. Chosen Referenced Period'!$D$1023,'15. Chosen Referenced Period'!K583,0)))</f>
        <v>0</v>
      </c>
    </row>
    <row r="582" spans="1:4" x14ac:dyDescent="0.25">
      <c r="A582" s="309">
        <f t="shared" si="8"/>
        <v>573</v>
      </c>
      <c r="B582" s="312" t="str">
        <f>IF(+'15. Chosen Referenced Period'!B584=0," ",+'15. Chosen Referenced Period'!B584)</f>
        <v xml:space="preserve"> </v>
      </c>
      <c r="C582" s="442" t="str">
        <f>IF(+'15. Chosen Referenced Period'!C584=0," ",+'15. Chosen Referenced Period'!C584)</f>
        <v xml:space="preserve"> </v>
      </c>
      <c r="D582" s="478">
        <f>IF('15. Chosen Referenced Period'!$C$1015='15. Chosen Referenced Period'!$D$1021,'15. Chosen Referenced Period'!E584,IF('15. Chosen Referenced Period'!$C$1015='15. Chosen Referenced Period'!$D$1022,'15. Chosen Referenced Period'!H584,IF('15. Chosen Referenced Period'!$C$1015='15. Chosen Referenced Period'!$D$1023,'15. Chosen Referenced Period'!K584,0)))</f>
        <v>0</v>
      </c>
    </row>
    <row r="583" spans="1:4" x14ac:dyDescent="0.25">
      <c r="A583" s="309">
        <f t="shared" si="8"/>
        <v>574</v>
      </c>
      <c r="B583" s="312" t="str">
        <f>IF(+'15. Chosen Referenced Period'!B585=0," ",+'15. Chosen Referenced Period'!B585)</f>
        <v xml:space="preserve"> </v>
      </c>
      <c r="C583" s="442" t="str">
        <f>IF(+'15. Chosen Referenced Period'!C585=0," ",+'15. Chosen Referenced Period'!C585)</f>
        <v xml:space="preserve"> </v>
      </c>
      <c r="D583" s="478">
        <f>IF('15. Chosen Referenced Period'!$C$1015='15. Chosen Referenced Period'!$D$1021,'15. Chosen Referenced Period'!E585,IF('15. Chosen Referenced Period'!$C$1015='15. Chosen Referenced Period'!$D$1022,'15. Chosen Referenced Period'!H585,IF('15. Chosen Referenced Period'!$C$1015='15. Chosen Referenced Period'!$D$1023,'15. Chosen Referenced Period'!K585,0)))</f>
        <v>0</v>
      </c>
    </row>
    <row r="584" spans="1:4" x14ac:dyDescent="0.25">
      <c r="A584" s="309">
        <f t="shared" si="8"/>
        <v>575</v>
      </c>
      <c r="B584" s="312" t="str">
        <f>IF(+'15. Chosen Referenced Period'!B586=0," ",+'15. Chosen Referenced Period'!B586)</f>
        <v xml:space="preserve"> </v>
      </c>
      <c r="C584" s="442" t="str">
        <f>IF(+'15. Chosen Referenced Period'!C586=0," ",+'15. Chosen Referenced Period'!C586)</f>
        <v xml:space="preserve"> </v>
      </c>
      <c r="D584" s="478">
        <f>IF('15. Chosen Referenced Period'!$C$1015='15. Chosen Referenced Period'!$D$1021,'15. Chosen Referenced Period'!E586,IF('15. Chosen Referenced Period'!$C$1015='15. Chosen Referenced Period'!$D$1022,'15. Chosen Referenced Period'!H586,IF('15. Chosen Referenced Period'!$C$1015='15. Chosen Referenced Period'!$D$1023,'15. Chosen Referenced Period'!K586,0)))</f>
        <v>0</v>
      </c>
    </row>
    <row r="585" spans="1:4" x14ac:dyDescent="0.25">
      <c r="A585" s="309">
        <f t="shared" si="8"/>
        <v>576</v>
      </c>
      <c r="B585" s="312" t="str">
        <f>IF(+'15. Chosen Referenced Period'!B587=0," ",+'15. Chosen Referenced Period'!B587)</f>
        <v xml:space="preserve"> </v>
      </c>
      <c r="C585" s="442" t="str">
        <f>IF(+'15. Chosen Referenced Period'!C587=0," ",+'15. Chosen Referenced Period'!C587)</f>
        <v xml:space="preserve"> </v>
      </c>
      <c r="D585" s="478">
        <f>IF('15. Chosen Referenced Period'!$C$1015='15. Chosen Referenced Period'!$D$1021,'15. Chosen Referenced Period'!E587,IF('15. Chosen Referenced Period'!$C$1015='15. Chosen Referenced Period'!$D$1022,'15. Chosen Referenced Period'!H587,IF('15. Chosen Referenced Period'!$C$1015='15. Chosen Referenced Period'!$D$1023,'15. Chosen Referenced Period'!K587,0)))</f>
        <v>0</v>
      </c>
    </row>
    <row r="586" spans="1:4" x14ac:dyDescent="0.25">
      <c r="A586" s="309">
        <f t="shared" si="8"/>
        <v>577</v>
      </c>
      <c r="B586" s="312" t="str">
        <f>IF(+'15. Chosen Referenced Period'!B588=0," ",+'15. Chosen Referenced Period'!B588)</f>
        <v xml:space="preserve"> </v>
      </c>
      <c r="C586" s="442" t="str">
        <f>IF(+'15. Chosen Referenced Period'!C588=0," ",+'15. Chosen Referenced Period'!C588)</f>
        <v xml:space="preserve"> </v>
      </c>
      <c r="D586" s="478">
        <f>IF('15. Chosen Referenced Period'!$C$1015='15. Chosen Referenced Period'!$D$1021,'15. Chosen Referenced Period'!E588,IF('15. Chosen Referenced Period'!$C$1015='15. Chosen Referenced Period'!$D$1022,'15. Chosen Referenced Period'!H588,IF('15. Chosen Referenced Period'!$C$1015='15. Chosen Referenced Period'!$D$1023,'15. Chosen Referenced Period'!K588,0)))</f>
        <v>0</v>
      </c>
    </row>
    <row r="587" spans="1:4" x14ac:dyDescent="0.25">
      <c r="A587" s="309">
        <f t="shared" si="8"/>
        <v>578</v>
      </c>
      <c r="B587" s="312" t="str">
        <f>IF(+'15. Chosen Referenced Period'!B589=0," ",+'15. Chosen Referenced Period'!B589)</f>
        <v xml:space="preserve"> </v>
      </c>
      <c r="C587" s="442" t="str">
        <f>IF(+'15. Chosen Referenced Period'!C589=0," ",+'15. Chosen Referenced Period'!C589)</f>
        <v xml:space="preserve"> </v>
      </c>
      <c r="D587" s="478">
        <f>IF('15. Chosen Referenced Period'!$C$1015='15. Chosen Referenced Period'!$D$1021,'15. Chosen Referenced Period'!E589,IF('15. Chosen Referenced Period'!$C$1015='15. Chosen Referenced Period'!$D$1022,'15. Chosen Referenced Period'!H589,IF('15. Chosen Referenced Period'!$C$1015='15. Chosen Referenced Period'!$D$1023,'15. Chosen Referenced Period'!K589,0)))</f>
        <v>0</v>
      </c>
    </row>
    <row r="588" spans="1:4" x14ac:dyDescent="0.25">
      <c r="A588" s="309">
        <f t="shared" ref="A588:A651" si="9">+A587+1</f>
        <v>579</v>
      </c>
      <c r="B588" s="312" t="str">
        <f>IF(+'15. Chosen Referenced Period'!B590=0," ",+'15. Chosen Referenced Period'!B590)</f>
        <v xml:space="preserve"> </v>
      </c>
      <c r="C588" s="442" t="str">
        <f>IF(+'15. Chosen Referenced Period'!C590=0," ",+'15. Chosen Referenced Period'!C590)</f>
        <v xml:space="preserve"> </v>
      </c>
      <c r="D588" s="478">
        <f>IF('15. Chosen Referenced Period'!$C$1015='15. Chosen Referenced Period'!$D$1021,'15. Chosen Referenced Period'!E590,IF('15. Chosen Referenced Period'!$C$1015='15. Chosen Referenced Period'!$D$1022,'15. Chosen Referenced Period'!H590,IF('15. Chosen Referenced Period'!$C$1015='15. Chosen Referenced Period'!$D$1023,'15. Chosen Referenced Period'!K590,0)))</f>
        <v>0</v>
      </c>
    </row>
    <row r="589" spans="1:4" x14ac:dyDescent="0.25">
      <c r="A589" s="309">
        <f t="shared" si="9"/>
        <v>580</v>
      </c>
      <c r="B589" s="312" t="str">
        <f>IF(+'15. Chosen Referenced Period'!B591=0," ",+'15. Chosen Referenced Period'!B591)</f>
        <v xml:space="preserve"> </v>
      </c>
      <c r="C589" s="442" t="str">
        <f>IF(+'15. Chosen Referenced Period'!C591=0," ",+'15. Chosen Referenced Period'!C591)</f>
        <v xml:space="preserve"> </v>
      </c>
      <c r="D589" s="478">
        <f>IF('15. Chosen Referenced Period'!$C$1015='15. Chosen Referenced Period'!$D$1021,'15. Chosen Referenced Period'!E591,IF('15. Chosen Referenced Period'!$C$1015='15. Chosen Referenced Period'!$D$1022,'15. Chosen Referenced Period'!H591,IF('15. Chosen Referenced Period'!$C$1015='15. Chosen Referenced Period'!$D$1023,'15. Chosen Referenced Period'!K591,0)))</f>
        <v>0</v>
      </c>
    </row>
    <row r="590" spans="1:4" x14ac:dyDescent="0.25">
      <c r="A590" s="309">
        <f t="shared" si="9"/>
        <v>581</v>
      </c>
      <c r="B590" s="312" t="str">
        <f>IF(+'15. Chosen Referenced Period'!B592=0," ",+'15. Chosen Referenced Period'!B592)</f>
        <v xml:space="preserve"> </v>
      </c>
      <c r="C590" s="442" t="str">
        <f>IF(+'15. Chosen Referenced Period'!C592=0," ",+'15. Chosen Referenced Period'!C592)</f>
        <v xml:space="preserve"> </v>
      </c>
      <c r="D590" s="478">
        <f>IF('15. Chosen Referenced Period'!$C$1015='15. Chosen Referenced Period'!$D$1021,'15. Chosen Referenced Period'!E592,IF('15. Chosen Referenced Period'!$C$1015='15. Chosen Referenced Period'!$D$1022,'15. Chosen Referenced Period'!H592,IF('15. Chosen Referenced Period'!$C$1015='15. Chosen Referenced Period'!$D$1023,'15. Chosen Referenced Period'!K592,0)))</f>
        <v>0</v>
      </c>
    </row>
    <row r="591" spans="1:4" x14ac:dyDescent="0.25">
      <c r="A591" s="309">
        <f t="shared" si="9"/>
        <v>582</v>
      </c>
      <c r="B591" s="312" t="str">
        <f>IF(+'15. Chosen Referenced Period'!B593=0," ",+'15. Chosen Referenced Period'!B593)</f>
        <v xml:space="preserve"> </v>
      </c>
      <c r="C591" s="442" t="str">
        <f>IF(+'15. Chosen Referenced Period'!C593=0," ",+'15. Chosen Referenced Period'!C593)</f>
        <v xml:space="preserve"> </v>
      </c>
      <c r="D591" s="478">
        <f>IF('15. Chosen Referenced Period'!$C$1015='15. Chosen Referenced Period'!$D$1021,'15. Chosen Referenced Period'!E593,IF('15. Chosen Referenced Period'!$C$1015='15. Chosen Referenced Period'!$D$1022,'15. Chosen Referenced Period'!H593,IF('15. Chosen Referenced Period'!$C$1015='15. Chosen Referenced Period'!$D$1023,'15. Chosen Referenced Period'!K593,0)))</f>
        <v>0</v>
      </c>
    </row>
    <row r="592" spans="1:4" x14ac:dyDescent="0.25">
      <c r="A592" s="309">
        <f t="shared" si="9"/>
        <v>583</v>
      </c>
      <c r="B592" s="312" t="str">
        <f>IF(+'15. Chosen Referenced Period'!B594=0," ",+'15. Chosen Referenced Period'!B594)</f>
        <v xml:space="preserve"> </v>
      </c>
      <c r="C592" s="442" t="str">
        <f>IF(+'15. Chosen Referenced Period'!C594=0," ",+'15. Chosen Referenced Period'!C594)</f>
        <v xml:space="preserve"> </v>
      </c>
      <c r="D592" s="478">
        <f>IF('15. Chosen Referenced Period'!$C$1015='15. Chosen Referenced Period'!$D$1021,'15. Chosen Referenced Period'!E594,IF('15. Chosen Referenced Period'!$C$1015='15. Chosen Referenced Period'!$D$1022,'15. Chosen Referenced Period'!H594,IF('15. Chosen Referenced Period'!$C$1015='15. Chosen Referenced Period'!$D$1023,'15. Chosen Referenced Period'!K594,0)))</f>
        <v>0</v>
      </c>
    </row>
    <row r="593" spans="1:4" x14ac:dyDescent="0.25">
      <c r="A593" s="309">
        <f t="shared" si="9"/>
        <v>584</v>
      </c>
      <c r="B593" s="312" t="str">
        <f>IF(+'15. Chosen Referenced Period'!B595=0," ",+'15. Chosen Referenced Period'!B595)</f>
        <v xml:space="preserve"> </v>
      </c>
      <c r="C593" s="442" t="str">
        <f>IF(+'15. Chosen Referenced Period'!C595=0," ",+'15. Chosen Referenced Period'!C595)</f>
        <v xml:space="preserve"> </v>
      </c>
      <c r="D593" s="478">
        <f>IF('15. Chosen Referenced Period'!$C$1015='15. Chosen Referenced Period'!$D$1021,'15. Chosen Referenced Period'!E595,IF('15. Chosen Referenced Period'!$C$1015='15. Chosen Referenced Period'!$D$1022,'15. Chosen Referenced Period'!H595,IF('15. Chosen Referenced Period'!$C$1015='15. Chosen Referenced Period'!$D$1023,'15. Chosen Referenced Period'!K595,0)))</f>
        <v>0</v>
      </c>
    </row>
    <row r="594" spans="1:4" x14ac:dyDescent="0.25">
      <c r="A594" s="309">
        <f t="shared" si="9"/>
        <v>585</v>
      </c>
      <c r="B594" s="312" t="str">
        <f>IF(+'15. Chosen Referenced Period'!B596=0," ",+'15. Chosen Referenced Period'!B596)</f>
        <v xml:space="preserve"> </v>
      </c>
      <c r="C594" s="442" t="str">
        <f>IF(+'15. Chosen Referenced Period'!C596=0," ",+'15. Chosen Referenced Period'!C596)</f>
        <v xml:space="preserve"> </v>
      </c>
      <c r="D594" s="478">
        <f>IF('15. Chosen Referenced Period'!$C$1015='15. Chosen Referenced Period'!$D$1021,'15. Chosen Referenced Period'!E596,IF('15. Chosen Referenced Period'!$C$1015='15. Chosen Referenced Period'!$D$1022,'15. Chosen Referenced Period'!H596,IF('15. Chosen Referenced Period'!$C$1015='15. Chosen Referenced Period'!$D$1023,'15. Chosen Referenced Period'!K596,0)))</f>
        <v>0</v>
      </c>
    </row>
    <row r="595" spans="1:4" x14ac:dyDescent="0.25">
      <c r="A595" s="309">
        <f t="shared" si="9"/>
        <v>586</v>
      </c>
      <c r="B595" s="312" t="str">
        <f>IF(+'15. Chosen Referenced Period'!B597=0," ",+'15. Chosen Referenced Period'!B597)</f>
        <v xml:space="preserve"> </v>
      </c>
      <c r="C595" s="442" t="str">
        <f>IF(+'15. Chosen Referenced Period'!C597=0," ",+'15. Chosen Referenced Period'!C597)</f>
        <v xml:space="preserve"> </v>
      </c>
      <c r="D595" s="478">
        <f>IF('15. Chosen Referenced Period'!$C$1015='15. Chosen Referenced Period'!$D$1021,'15. Chosen Referenced Period'!E597,IF('15. Chosen Referenced Period'!$C$1015='15. Chosen Referenced Period'!$D$1022,'15. Chosen Referenced Period'!H597,IF('15. Chosen Referenced Period'!$C$1015='15. Chosen Referenced Period'!$D$1023,'15. Chosen Referenced Period'!K597,0)))</f>
        <v>0</v>
      </c>
    </row>
    <row r="596" spans="1:4" x14ac:dyDescent="0.25">
      <c r="A596" s="309">
        <f t="shared" si="9"/>
        <v>587</v>
      </c>
      <c r="B596" s="312" t="str">
        <f>IF(+'15. Chosen Referenced Period'!B598=0," ",+'15. Chosen Referenced Period'!B598)</f>
        <v xml:space="preserve"> </v>
      </c>
      <c r="C596" s="442" t="str">
        <f>IF(+'15. Chosen Referenced Period'!C598=0," ",+'15. Chosen Referenced Period'!C598)</f>
        <v xml:space="preserve"> </v>
      </c>
      <c r="D596" s="478">
        <f>IF('15. Chosen Referenced Period'!$C$1015='15. Chosen Referenced Period'!$D$1021,'15. Chosen Referenced Period'!E598,IF('15. Chosen Referenced Period'!$C$1015='15. Chosen Referenced Period'!$D$1022,'15. Chosen Referenced Period'!H598,IF('15. Chosen Referenced Period'!$C$1015='15. Chosen Referenced Period'!$D$1023,'15. Chosen Referenced Period'!K598,0)))</f>
        <v>0</v>
      </c>
    </row>
    <row r="597" spans="1:4" x14ac:dyDescent="0.25">
      <c r="A597" s="309">
        <f t="shared" si="9"/>
        <v>588</v>
      </c>
      <c r="B597" s="312" t="str">
        <f>IF(+'15. Chosen Referenced Period'!B599=0," ",+'15. Chosen Referenced Period'!B599)</f>
        <v xml:space="preserve"> </v>
      </c>
      <c r="C597" s="442" t="str">
        <f>IF(+'15. Chosen Referenced Period'!C599=0," ",+'15. Chosen Referenced Period'!C599)</f>
        <v xml:space="preserve"> </v>
      </c>
      <c r="D597" s="478">
        <f>IF('15. Chosen Referenced Period'!$C$1015='15. Chosen Referenced Period'!$D$1021,'15. Chosen Referenced Period'!E599,IF('15. Chosen Referenced Period'!$C$1015='15. Chosen Referenced Period'!$D$1022,'15. Chosen Referenced Period'!H599,IF('15. Chosen Referenced Period'!$C$1015='15. Chosen Referenced Period'!$D$1023,'15. Chosen Referenced Period'!K599,0)))</f>
        <v>0</v>
      </c>
    </row>
    <row r="598" spans="1:4" x14ac:dyDescent="0.25">
      <c r="A598" s="309">
        <f t="shared" si="9"/>
        <v>589</v>
      </c>
      <c r="B598" s="312" t="str">
        <f>IF(+'15. Chosen Referenced Period'!B600=0," ",+'15. Chosen Referenced Period'!B600)</f>
        <v xml:space="preserve"> </v>
      </c>
      <c r="C598" s="442" t="str">
        <f>IF(+'15. Chosen Referenced Period'!C600=0," ",+'15. Chosen Referenced Period'!C600)</f>
        <v xml:space="preserve"> </v>
      </c>
      <c r="D598" s="478">
        <f>IF('15. Chosen Referenced Period'!$C$1015='15. Chosen Referenced Period'!$D$1021,'15. Chosen Referenced Period'!E600,IF('15. Chosen Referenced Period'!$C$1015='15. Chosen Referenced Period'!$D$1022,'15. Chosen Referenced Period'!H600,IF('15. Chosen Referenced Period'!$C$1015='15. Chosen Referenced Period'!$D$1023,'15. Chosen Referenced Period'!K600,0)))</f>
        <v>0</v>
      </c>
    </row>
    <row r="599" spans="1:4" x14ac:dyDescent="0.25">
      <c r="A599" s="309">
        <f t="shared" si="9"/>
        <v>590</v>
      </c>
      <c r="B599" s="312" t="str">
        <f>IF(+'15. Chosen Referenced Period'!B601=0," ",+'15. Chosen Referenced Period'!B601)</f>
        <v xml:space="preserve"> </v>
      </c>
      <c r="C599" s="442" t="str">
        <f>IF(+'15. Chosen Referenced Period'!C601=0," ",+'15. Chosen Referenced Period'!C601)</f>
        <v xml:space="preserve"> </v>
      </c>
      <c r="D599" s="478">
        <f>IF('15. Chosen Referenced Period'!$C$1015='15. Chosen Referenced Period'!$D$1021,'15. Chosen Referenced Period'!E601,IF('15. Chosen Referenced Period'!$C$1015='15. Chosen Referenced Period'!$D$1022,'15. Chosen Referenced Period'!H601,IF('15. Chosen Referenced Period'!$C$1015='15. Chosen Referenced Period'!$D$1023,'15. Chosen Referenced Period'!K601,0)))</f>
        <v>0</v>
      </c>
    </row>
    <row r="600" spans="1:4" x14ac:dyDescent="0.25">
      <c r="A600" s="309">
        <f t="shared" si="9"/>
        <v>591</v>
      </c>
      <c r="B600" s="312" t="str">
        <f>IF(+'15. Chosen Referenced Period'!B602=0," ",+'15. Chosen Referenced Period'!B602)</f>
        <v xml:space="preserve"> </v>
      </c>
      <c r="C600" s="442" t="str">
        <f>IF(+'15. Chosen Referenced Period'!C602=0," ",+'15. Chosen Referenced Period'!C602)</f>
        <v xml:space="preserve"> </v>
      </c>
      <c r="D600" s="478">
        <f>IF('15. Chosen Referenced Period'!$C$1015='15. Chosen Referenced Period'!$D$1021,'15. Chosen Referenced Period'!E602,IF('15. Chosen Referenced Period'!$C$1015='15. Chosen Referenced Period'!$D$1022,'15. Chosen Referenced Period'!H602,IF('15. Chosen Referenced Period'!$C$1015='15. Chosen Referenced Period'!$D$1023,'15. Chosen Referenced Period'!K602,0)))</f>
        <v>0</v>
      </c>
    </row>
    <row r="601" spans="1:4" x14ac:dyDescent="0.25">
      <c r="A601" s="309">
        <f t="shared" si="9"/>
        <v>592</v>
      </c>
      <c r="B601" s="312" t="str">
        <f>IF(+'15. Chosen Referenced Period'!B603=0," ",+'15. Chosen Referenced Period'!B603)</f>
        <v xml:space="preserve"> </v>
      </c>
      <c r="C601" s="442" t="str">
        <f>IF(+'15. Chosen Referenced Period'!C603=0," ",+'15. Chosen Referenced Period'!C603)</f>
        <v xml:space="preserve"> </v>
      </c>
      <c r="D601" s="478">
        <f>IF('15. Chosen Referenced Period'!$C$1015='15. Chosen Referenced Period'!$D$1021,'15. Chosen Referenced Period'!E603,IF('15. Chosen Referenced Period'!$C$1015='15. Chosen Referenced Period'!$D$1022,'15. Chosen Referenced Period'!H603,IF('15. Chosen Referenced Period'!$C$1015='15. Chosen Referenced Period'!$D$1023,'15. Chosen Referenced Period'!K603,0)))</f>
        <v>0</v>
      </c>
    </row>
    <row r="602" spans="1:4" x14ac:dyDescent="0.25">
      <c r="A602" s="309">
        <f t="shared" si="9"/>
        <v>593</v>
      </c>
      <c r="B602" s="312" t="str">
        <f>IF(+'15. Chosen Referenced Period'!B604=0," ",+'15. Chosen Referenced Period'!B604)</f>
        <v xml:space="preserve"> </v>
      </c>
      <c r="C602" s="442" t="str">
        <f>IF(+'15. Chosen Referenced Period'!C604=0," ",+'15. Chosen Referenced Period'!C604)</f>
        <v xml:space="preserve"> </v>
      </c>
      <c r="D602" s="478">
        <f>IF('15. Chosen Referenced Period'!$C$1015='15. Chosen Referenced Period'!$D$1021,'15. Chosen Referenced Period'!E604,IF('15. Chosen Referenced Period'!$C$1015='15. Chosen Referenced Period'!$D$1022,'15. Chosen Referenced Period'!H604,IF('15. Chosen Referenced Period'!$C$1015='15. Chosen Referenced Period'!$D$1023,'15. Chosen Referenced Period'!K604,0)))</f>
        <v>0</v>
      </c>
    </row>
    <row r="603" spans="1:4" x14ac:dyDescent="0.25">
      <c r="A603" s="309">
        <f t="shared" si="9"/>
        <v>594</v>
      </c>
      <c r="B603" s="312" t="str">
        <f>IF(+'15. Chosen Referenced Period'!B605=0," ",+'15. Chosen Referenced Period'!B605)</f>
        <v xml:space="preserve"> </v>
      </c>
      <c r="C603" s="442" t="str">
        <f>IF(+'15. Chosen Referenced Period'!C605=0," ",+'15. Chosen Referenced Period'!C605)</f>
        <v xml:space="preserve"> </v>
      </c>
      <c r="D603" s="478">
        <f>IF('15. Chosen Referenced Period'!$C$1015='15. Chosen Referenced Period'!$D$1021,'15. Chosen Referenced Period'!E605,IF('15. Chosen Referenced Period'!$C$1015='15. Chosen Referenced Period'!$D$1022,'15. Chosen Referenced Period'!H605,IF('15. Chosen Referenced Period'!$C$1015='15. Chosen Referenced Period'!$D$1023,'15. Chosen Referenced Period'!K605,0)))</f>
        <v>0</v>
      </c>
    </row>
    <row r="604" spans="1:4" x14ac:dyDescent="0.25">
      <c r="A604" s="309">
        <f t="shared" si="9"/>
        <v>595</v>
      </c>
      <c r="B604" s="312" t="str">
        <f>IF(+'15. Chosen Referenced Period'!B606=0," ",+'15. Chosen Referenced Period'!B606)</f>
        <v xml:space="preserve"> </v>
      </c>
      <c r="C604" s="442" t="str">
        <f>IF(+'15. Chosen Referenced Period'!C606=0," ",+'15. Chosen Referenced Period'!C606)</f>
        <v xml:space="preserve"> </v>
      </c>
      <c r="D604" s="478">
        <f>IF('15. Chosen Referenced Period'!$C$1015='15. Chosen Referenced Period'!$D$1021,'15. Chosen Referenced Period'!E606,IF('15. Chosen Referenced Period'!$C$1015='15. Chosen Referenced Period'!$D$1022,'15. Chosen Referenced Period'!H606,IF('15. Chosen Referenced Period'!$C$1015='15. Chosen Referenced Period'!$D$1023,'15. Chosen Referenced Period'!K606,0)))</f>
        <v>0</v>
      </c>
    </row>
    <row r="605" spans="1:4" x14ac:dyDescent="0.25">
      <c r="A605" s="309">
        <f t="shared" si="9"/>
        <v>596</v>
      </c>
      <c r="B605" s="312" t="str">
        <f>IF(+'15. Chosen Referenced Period'!B607=0," ",+'15. Chosen Referenced Period'!B607)</f>
        <v xml:space="preserve"> </v>
      </c>
      <c r="C605" s="442" t="str">
        <f>IF(+'15. Chosen Referenced Period'!C607=0," ",+'15. Chosen Referenced Period'!C607)</f>
        <v xml:space="preserve"> </v>
      </c>
      <c r="D605" s="478">
        <f>IF('15. Chosen Referenced Period'!$C$1015='15. Chosen Referenced Period'!$D$1021,'15. Chosen Referenced Period'!E607,IF('15. Chosen Referenced Period'!$C$1015='15. Chosen Referenced Period'!$D$1022,'15. Chosen Referenced Period'!H607,IF('15. Chosen Referenced Period'!$C$1015='15. Chosen Referenced Period'!$D$1023,'15. Chosen Referenced Period'!K607,0)))</f>
        <v>0</v>
      </c>
    </row>
    <row r="606" spans="1:4" x14ac:dyDescent="0.25">
      <c r="A606" s="309">
        <f t="shared" si="9"/>
        <v>597</v>
      </c>
      <c r="B606" s="312" t="str">
        <f>IF(+'15. Chosen Referenced Period'!B608=0," ",+'15. Chosen Referenced Period'!B608)</f>
        <v xml:space="preserve"> </v>
      </c>
      <c r="C606" s="442" t="str">
        <f>IF(+'15. Chosen Referenced Period'!C608=0," ",+'15. Chosen Referenced Period'!C608)</f>
        <v xml:space="preserve"> </v>
      </c>
      <c r="D606" s="478">
        <f>IF('15. Chosen Referenced Period'!$C$1015='15. Chosen Referenced Period'!$D$1021,'15. Chosen Referenced Period'!E608,IF('15. Chosen Referenced Period'!$C$1015='15. Chosen Referenced Period'!$D$1022,'15. Chosen Referenced Period'!H608,IF('15. Chosen Referenced Period'!$C$1015='15. Chosen Referenced Period'!$D$1023,'15. Chosen Referenced Period'!K608,0)))</f>
        <v>0</v>
      </c>
    </row>
    <row r="607" spans="1:4" x14ac:dyDescent="0.25">
      <c r="A607" s="309">
        <f t="shared" si="9"/>
        <v>598</v>
      </c>
      <c r="B607" s="312" t="str">
        <f>IF(+'15. Chosen Referenced Period'!B609=0," ",+'15. Chosen Referenced Period'!B609)</f>
        <v xml:space="preserve"> </v>
      </c>
      <c r="C607" s="442" t="str">
        <f>IF(+'15. Chosen Referenced Period'!C609=0," ",+'15. Chosen Referenced Period'!C609)</f>
        <v xml:space="preserve"> </v>
      </c>
      <c r="D607" s="478">
        <f>IF('15. Chosen Referenced Period'!$C$1015='15. Chosen Referenced Period'!$D$1021,'15. Chosen Referenced Period'!E609,IF('15. Chosen Referenced Period'!$C$1015='15. Chosen Referenced Period'!$D$1022,'15. Chosen Referenced Period'!H609,IF('15. Chosen Referenced Period'!$C$1015='15. Chosen Referenced Period'!$D$1023,'15. Chosen Referenced Period'!K609,0)))</f>
        <v>0</v>
      </c>
    </row>
    <row r="608" spans="1:4" x14ac:dyDescent="0.25">
      <c r="A608" s="309">
        <f t="shared" si="9"/>
        <v>599</v>
      </c>
      <c r="B608" s="312" t="str">
        <f>IF(+'15. Chosen Referenced Period'!B610=0," ",+'15. Chosen Referenced Period'!B610)</f>
        <v xml:space="preserve"> </v>
      </c>
      <c r="C608" s="442" t="str">
        <f>IF(+'15. Chosen Referenced Period'!C610=0," ",+'15. Chosen Referenced Period'!C610)</f>
        <v xml:space="preserve"> </v>
      </c>
      <c r="D608" s="478">
        <f>IF('15. Chosen Referenced Period'!$C$1015='15. Chosen Referenced Period'!$D$1021,'15. Chosen Referenced Period'!E610,IF('15. Chosen Referenced Period'!$C$1015='15. Chosen Referenced Period'!$D$1022,'15. Chosen Referenced Period'!H610,IF('15. Chosen Referenced Period'!$C$1015='15. Chosen Referenced Period'!$D$1023,'15. Chosen Referenced Period'!K610,0)))</f>
        <v>0</v>
      </c>
    </row>
    <row r="609" spans="1:4" x14ac:dyDescent="0.25">
      <c r="A609" s="309">
        <f t="shared" si="9"/>
        <v>600</v>
      </c>
      <c r="B609" s="312" t="str">
        <f>IF(+'15. Chosen Referenced Period'!B611=0," ",+'15. Chosen Referenced Period'!B611)</f>
        <v xml:space="preserve"> </v>
      </c>
      <c r="C609" s="442" t="str">
        <f>IF(+'15. Chosen Referenced Period'!C611=0," ",+'15. Chosen Referenced Period'!C611)</f>
        <v xml:space="preserve"> </v>
      </c>
      <c r="D609" s="478">
        <f>IF('15. Chosen Referenced Period'!$C$1015='15. Chosen Referenced Period'!$D$1021,'15. Chosen Referenced Period'!E611,IF('15. Chosen Referenced Period'!$C$1015='15. Chosen Referenced Period'!$D$1022,'15. Chosen Referenced Period'!H611,IF('15. Chosen Referenced Period'!$C$1015='15. Chosen Referenced Period'!$D$1023,'15. Chosen Referenced Period'!K611,0)))</f>
        <v>0</v>
      </c>
    </row>
    <row r="610" spans="1:4" x14ac:dyDescent="0.25">
      <c r="A610" s="309">
        <f t="shared" si="9"/>
        <v>601</v>
      </c>
      <c r="B610" s="312" t="str">
        <f>IF(+'15. Chosen Referenced Period'!B612=0," ",+'15. Chosen Referenced Period'!B612)</f>
        <v xml:space="preserve"> </v>
      </c>
      <c r="C610" s="442" t="str">
        <f>IF(+'15. Chosen Referenced Period'!C612=0," ",+'15. Chosen Referenced Period'!C612)</f>
        <v xml:space="preserve"> </v>
      </c>
      <c r="D610" s="478">
        <f>IF('15. Chosen Referenced Period'!$C$1015='15. Chosen Referenced Period'!$D$1021,'15. Chosen Referenced Period'!E612,IF('15. Chosen Referenced Period'!$C$1015='15. Chosen Referenced Period'!$D$1022,'15. Chosen Referenced Period'!H612,IF('15. Chosen Referenced Period'!$C$1015='15. Chosen Referenced Period'!$D$1023,'15. Chosen Referenced Period'!K612,0)))</f>
        <v>0</v>
      </c>
    </row>
    <row r="611" spans="1:4" x14ac:dyDescent="0.25">
      <c r="A611" s="309">
        <f t="shared" si="9"/>
        <v>602</v>
      </c>
      <c r="B611" s="312" t="str">
        <f>IF(+'15. Chosen Referenced Period'!B613=0," ",+'15. Chosen Referenced Period'!B613)</f>
        <v xml:space="preserve"> </v>
      </c>
      <c r="C611" s="442" t="str">
        <f>IF(+'15. Chosen Referenced Period'!C613=0," ",+'15. Chosen Referenced Period'!C613)</f>
        <v xml:space="preserve"> </v>
      </c>
      <c r="D611" s="478">
        <f>IF('15. Chosen Referenced Period'!$C$1015='15. Chosen Referenced Period'!$D$1021,'15. Chosen Referenced Period'!E613,IF('15. Chosen Referenced Period'!$C$1015='15. Chosen Referenced Period'!$D$1022,'15. Chosen Referenced Period'!H613,IF('15. Chosen Referenced Period'!$C$1015='15. Chosen Referenced Period'!$D$1023,'15. Chosen Referenced Period'!K613,0)))</f>
        <v>0</v>
      </c>
    </row>
    <row r="612" spans="1:4" x14ac:dyDescent="0.25">
      <c r="A612" s="309">
        <f t="shared" si="9"/>
        <v>603</v>
      </c>
      <c r="B612" s="312" t="str">
        <f>IF(+'15. Chosen Referenced Period'!B614=0," ",+'15. Chosen Referenced Period'!B614)</f>
        <v xml:space="preserve"> </v>
      </c>
      <c r="C612" s="442" t="str">
        <f>IF(+'15. Chosen Referenced Period'!C614=0," ",+'15. Chosen Referenced Period'!C614)</f>
        <v xml:space="preserve"> </v>
      </c>
      <c r="D612" s="478">
        <f>IF('15. Chosen Referenced Period'!$C$1015='15. Chosen Referenced Period'!$D$1021,'15. Chosen Referenced Period'!E614,IF('15. Chosen Referenced Period'!$C$1015='15. Chosen Referenced Period'!$D$1022,'15. Chosen Referenced Period'!H614,IF('15. Chosen Referenced Period'!$C$1015='15. Chosen Referenced Period'!$D$1023,'15. Chosen Referenced Period'!K614,0)))</f>
        <v>0</v>
      </c>
    </row>
    <row r="613" spans="1:4" x14ac:dyDescent="0.25">
      <c r="A613" s="309">
        <f t="shared" si="9"/>
        <v>604</v>
      </c>
      <c r="B613" s="312" t="str">
        <f>IF(+'15. Chosen Referenced Period'!B615=0," ",+'15. Chosen Referenced Period'!B615)</f>
        <v xml:space="preserve"> </v>
      </c>
      <c r="C613" s="442" t="str">
        <f>IF(+'15. Chosen Referenced Period'!C615=0," ",+'15. Chosen Referenced Period'!C615)</f>
        <v xml:space="preserve"> </v>
      </c>
      <c r="D613" s="478">
        <f>IF('15. Chosen Referenced Period'!$C$1015='15. Chosen Referenced Period'!$D$1021,'15. Chosen Referenced Period'!E615,IF('15. Chosen Referenced Period'!$C$1015='15. Chosen Referenced Period'!$D$1022,'15. Chosen Referenced Period'!H615,IF('15. Chosen Referenced Period'!$C$1015='15. Chosen Referenced Period'!$D$1023,'15. Chosen Referenced Period'!K615,0)))</f>
        <v>0</v>
      </c>
    </row>
    <row r="614" spans="1:4" x14ac:dyDescent="0.25">
      <c r="A614" s="309">
        <f t="shared" si="9"/>
        <v>605</v>
      </c>
      <c r="B614" s="312" t="str">
        <f>IF(+'15. Chosen Referenced Period'!B616=0," ",+'15. Chosen Referenced Period'!B616)</f>
        <v xml:space="preserve"> </v>
      </c>
      <c r="C614" s="442" t="str">
        <f>IF(+'15. Chosen Referenced Period'!C616=0," ",+'15. Chosen Referenced Period'!C616)</f>
        <v xml:space="preserve"> </v>
      </c>
      <c r="D614" s="478">
        <f>IF('15. Chosen Referenced Period'!$C$1015='15. Chosen Referenced Period'!$D$1021,'15. Chosen Referenced Period'!E616,IF('15. Chosen Referenced Period'!$C$1015='15. Chosen Referenced Period'!$D$1022,'15. Chosen Referenced Period'!H616,IF('15. Chosen Referenced Period'!$C$1015='15. Chosen Referenced Period'!$D$1023,'15. Chosen Referenced Period'!K616,0)))</f>
        <v>0</v>
      </c>
    </row>
    <row r="615" spans="1:4" x14ac:dyDescent="0.25">
      <c r="A615" s="309">
        <f t="shared" si="9"/>
        <v>606</v>
      </c>
      <c r="B615" s="312" t="str">
        <f>IF(+'15. Chosen Referenced Period'!B617=0," ",+'15. Chosen Referenced Period'!B617)</f>
        <v xml:space="preserve"> </v>
      </c>
      <c r="C615" s="442" t="str">
        <f>IF(+'15. Chosen Referenced Period'!C617=0," ",+'15. Chosen Referenced Period'!C617)</f>
        <v xml:space="preserve"> </v>
      </c>
      <c r="D615" s="478">
        <f>IF('15. Chosen Referenced Period'!$C$1015='15. Chosen Referenced Period'!$D$1021,'15. Chosen Referenced Period'!E617,IF('15. Chosen Referenced Period'!$C$1015='15. Chosen Referenced Period'!$D$1022,'15. Chosen Referenced Period'!H617,IF('15. Chosen Referenced Period'!$C$1015='15. Chosen Referenced Period'!$D$1023,'15. Chosen Referenced Period'!K617,0)))</f>
        <v>0</v>
      </c>
    </row>
    <row r="616" spans="1:4" x14ac:dyDescent="0.25">
      <c r="A616" s="309">
        <f t="shared" si="9"/>
        <v>607</v>
      </c>
      <c r="B616" s="312" t="str">
        <f>IF(+'15. Chosen Referenced Period'!B618=0," ",+'15. Chosen Referenced Period'!B618)</f>
        <v xml:space="preserve"> </v>
      </c>
      <c r="C616" s="442" t="str">
        <f>IF(+'15. Chosen Referenced Period'!C618=0," ",+'15. Chosen Referenced Period'!C618)</f>
        <v xml:space="preserve"> </v>
      </c>
      <c r="D616" s="478">
        <f>IF('15. Chosen Referenced Period'!$C$1015='15. Chosen Referenced Period'!$D$1021,'15. Chosen Referenced Period'!E618,IF('15. Chosen Referenced Period'!$C$1015='15. Chosen Referenced Period'!$D$1022,'15. Chosen Referenced Period'!H618,IF('15. Chosen Referenced Period'!$C$1015='15. Chosen Referenced Period'!$D$1023,'15. Chosen Referenced Period'!K618,0)))</f>
        <v>0</v>
      </c>
    </row>
    <row r="617" spans="1:4" x14ac:dyDescent="0.25">
      <c r="A617" s="309">
        <f t="shared" si="9"/>
        <v>608</v>
      </c>
      <c r="B617" s="312" t="str">
        <f>IF(+'15. Chosen Referenced Period'!B619=0," ",+'15. Chosen Referenced Period'!B619)</f>
        <v xml:space="preserve"> </v>
      </c>
      <c r="C617" s="442" t="str">
        <f>IF(+'15. Chosen Referenced Period'!C619=0," ",+'15. Chosen Referenced Period'!C619)</f>
        <v xml:space="preserve"> </v>
      </c>
      <c r="D617" s="478">
        <f>IF('15. Chosen Referenced Period'!$C$1015='15. Chosen Referenced Period'!$D$1021,'15. Chosen Referenced Period'!E619,IF('15. Chosen Referenced Period'!$C$1015='15. Chosen Referenced Period'!$D$1022,'15. Chosen Referenced Period'!H619,IF('15. Chosen Referenced Period'!$C$1015='15. Chosen Referenced Period'!$D$1023,'15. Chosen Referenced Period'!K619,0)))</f>
        <v>0</v>
      </c>
    </row>
    <row r="618" spans="1:4" x14ac:dyDescent="0.25">
      <c r="A618" s="309">
        <f t="shared" si="9"/>
        <v>609</v>
      </c>
      <c r="B618" s="312" t="str">
        <f>IF(+'15. Chosen Referenced Period'!B620=0," ",+'15. Chosen Referenced Period'!B620)</f>
        <v xml:space="preserve"> </v>
      </c>
      <c r="C618" s="442" t="str">
        <f>IF(+'15. Chosen Referenced Period'!C620=0," ",+'15. Chosen Referenced Period'!C620)</f>
        <v xml:space="preserve"> </v>
      </c>
      <c r="D618" s="478">
        <f>IF('15. Chosen Referenced Period'!$C$1015='15. Chosen Referenced Period'!$D$1021,'15. Chosen Referenced Period'!E620,IF('15. Chosen Referenced Period'!$C$1015='15. Chosen Referenced Period'!$D$1022,'15. Chosen Referenced Period'!H620,IF('15. Chosen Referenced Period'!$C$1015='15. Chosen Referenced Period'!$D$1023,'15. Chosen Referenced Period'!K620,0)))</f>
        <v>0</v>
      </c>
    </row>
    <row r="619" spans="1:4" x14ac:dyDescent="0.25">
      <c r="A619" s="309">
        <f t="shared" si="9"/>
        <v>610</v>
      </c>
      <c r="B619" s="312" t="str">
        <f>IF(+'15. Chosen Referenced Period'!B621=0," ",+'15. Chosen Referenced Period'!B621)</f>
        <v xml:space="preserve"> </v>
      </c>
      <c r="C619" s="442" t="str">
        <f>IF(+'15. Chosen Referenced Period'!C621=0," ",+'15. Chosen Referenced Period'!C621)</f>
        <v xml:space="preserve"> </v>
      </c>
      <c r="D619" s="478">
        <f>IF('15. Chosen Referenced Period'!$C$1015='15. Chosen Referenced Period'!$D$1021,'15. Chosen Referenced Period'!E621,IF('15. Chosen Referenced Period'!$C$1015='15. Chosen Referenced Period'!$D$1022,'15. Chosen Referenced Period'!H621,IF('15. Chosen Referenced Period'!$C$1015='15. Chosen Referenced Period'!$D$1023,'15. Chosen Referenced Period'!K621,0)))</f>
        <v>0</v>
      </c>
    </row>
    <row r="620" spans="1:4" x14ac:dyDescent="0.25">
      <c r="A620" s="309">
        <f t="shared" si="9"/>
        <v>611</v>
      </c>
      <c r="B620" s="312" t="str">
        <f>IF(+'15. Chosen Referenced Period'!B622=0," ",+'15. Chosen Referenced Period'!B622)</f>
        <v xml:space="preserve"> </v>
      </c>
      <c r="C620" s="442" t="str">
        <f>IF(+'15. Chosen Referenced Period'!C622=0," ",+'15. Chosen Referenced Period'!C622)</f>
        <v xml:space="preserve"> </v>
      </c>
      <c r="D620" s="478">
        <f>IF('15. Chosen Referenced Period'!$C$1015='15. Chosen Referenced Period'!$D$1021,'15. Chosen Referenced Period'!E622,IF('15. Chosen Referenced Period'!$C$1015='15. Chosen Referenced Period'!$D$1022,'15. Chosen Referenced Period'!H622,IF('15. Chosen Referenced Period'!$C$1015='15. Chosen Referenced Period'!$D$1023,'15. Chosen Referenced Period'!K622,0)))</f>
        <v>0</v>
      </c>
    </row>
    <row r="621" spans="1:4" x14ac:dyDescent="0.25">
      <c r="A621" s="309">
        <f t="shared" si="9"/>
        <v>612</v>
      </c>
      <c r="B621" s="312" t="str">
        <f>IF(+'15. Chosen Referenced Period'!B623=0," ",+'15. Chosen Referenced Period'!B623)</f>
        <v xml:space="preserve"> </v>
      </c>
      <c r="C621" s="442" t="str">
        <f>IF(+'15. Chosen Referenced Period'!C623=0," ",+'15. Chosen Referenced Period'!C623)</f>
        <v xml:space="preserve"> </v>
      </c>
      <c r="D621" s="478">
        <f>IF('15. Chosen Referenced Period'!$C$1015='15. Chosen Referenced Period'!$D$1021,'15. Chosen Referenced Period'!E623,IF('15. Chosen Referenced Period'!$C$1015='15. Chosen Referenced Period'!$D$1022,'15. Chosen Referenced Period'!H623,IF('15. Chosen Referenced Period'!$C$1015='15. Chosen Referenced Period'!$D$1023,'15. Chosen Referenced Period'!K623,0)))</f>
        <v>0</v>
      </c>
    </row>
    <row r="622" spans="1:4" x14ac:dyDescent="0.25">
      <c r="A622" s="309">
        <f t="shared" si="9"/>
        <v>613</v>
      </c>
      <c r="B622" s="312" t="str">
        <f>IF(+'15. Chosen Referenced Period'!B624=0," ",+'15. Chosen Referenced Period'!B624)</f>
        <v xml:space="preserve"> </v>
      </c>
      <c r="C622" s="442" t="str">
        <f>IF(+'15. Chosen Referenced Period'!C624=0," ",+'15. Chosen Referenced Period'!C624)</f>
        <v xml:space="preserve"> </v>
      </c>
      <c r="D622" s="478">
        <f>IF('15. Chosen Referenced Period'!$C$1015='15. Chosen Referenced Period'!$D$1021,'15. Chosen Referenced Period'!E624,IF('15. Chosen Referenced Period'!$C$1015='15. Chosen Referenced Period'!$D$1022,'15. Chosen Referenced Period'!H624,IF('15. Chosen Referenced Period'!$C$1015='15. Chosen Referenced Period'!$D$1023,'15. Chosen Referenced Period'!K624,0)))</f>
        <v>0</v>
      </c>
    </row>
    <row r="623" spans="1:4" x14ac:dyDescent="0.25">
      <c r="A623" s="309">
        <f t="shared" si="9"/>
        <v>614</v>
      </c>
      <c r="B623" s="312" t="str">
        <f>IF(+'15. Chosen Referenced Period'!B625=0," ",+'15. Chosen Referenced Period'!B625)</f>
        <v xml:space="preserve"> </v>
      </c>
      <c r="C623" s="442" t="str">
        <f>IF(+'15. Chosen Referenced Period'!C625=0," ",+'15. Chosen Referenced Period'!C625)</f>
        <v xml:space="preserve"> </v>
      </c>
      <c r="D623" s="478">
        <f>IF('15. Chosen Referenced Period'!$C$1015='15. Chosen Referenced Period'!$D$1021,'15. Chosen Referenced Period'!E625,IF('15. Chosen Referenced Period'!$C$1015='15. Chosen Referenced Period'!$D$1022,'15. Chosen Referenced Period'!H625,IF('15. Chosen Referenced Period'!$C$1015='15. Chosen Referenced Period'!$D$1023,'15. Chosen Referenced Period'!K625,0)))</f>
        <v>0</v>
      </c>
    </row>
    <row r="624" spans="1:4" x14ac:dyDescent="0.25">
      <c r="A624" s="309">
        <f t="shared" si="9"/>
        <v>615</v>
      </c>
      <c r="B624" s="312" t="str">
        <f>IF(+'15. Chosen Referenced Period'!B626=0," ",+'15. Chosen Referenced Period'!B626)</f>
        <v xml:space="preserve"> </v>
      </c>
      <c r="C624" s="442" t="str">
        <f>IF(+'15. Chosen Referenced Period'!C626=0," ",+'15. Chosen Referenced Period'!C626)</f>
        <v xml:space="preserve"> </v>
      </c>
      <c r="D624" s="478">
        <f>IF('15. Chosen Referenced Period'!$C$1015='15. Chosen Referenced Period'!$D$1021,'15. Chosen Referenced Period'!E626,IF('15. Chosen Referenced Period'!$C$1015='15. Chosen Referenced Period'!$D$1022,'15. Chosen Referenced Period'!H626,IF('15. Chosen Referenced Period'!$C$1015='15. Chosen Referenced Period'!$D$1023,'15. Chosen Referenced Period'!K626,0)))</f>
        <v>0</v>
      </c>
    </row>
    <row r="625" spans="1:4" x14ac:dyDescent="0.25">
      <c r="A625" s="309">
        <f t="shared" si="9"/>
        <v>616</v>
      </c>
      <c r="B625" s="312" t="str">
        <f>IF(+'15. Chosen Referenced Period'!B627=0," ",+'15. Chosen Referenced Period'!B627)</f>
        <v xml:space="preserve"> </v>
      </c>
      <c r="C625" s="442" t="str">
        <f>IF(+'15. Chosen Referenced Period'!C627=0," ",+'15. Chosen Referenced Period'!C627)</f>
        <v xml:space="preserve"> </v>
      </c>
      <c r="D625" s="478">
        <f>IF('15. Chosen Referenced Period'!$C$1015='15. Chosen Referenced Period'!$D$1021,'15. Chosen Referenced Period'!E627,IF('15. Chosen Referenced Period'!$C$1015='15. Chosen Referenced Period'!$D$1022,'15. Chosen Referenced Period'!H627,IF('15. Chosen Referenced Period'!$C$1015='15. Chosen Referenced Period'!$D$1023,'15. Chosen Referenced Period'!K627,0)))</f>
        <v>0</v>
      </c>
    </row>
    <row r="626" spans="1:4" x14ac:dyDescent="0.25">
      <c r="A626" s="309">
        <f t="shared" si="9"/>
        <v>617</v>
      </c>
      <c r="B626" s="312" t="str">
        <f>IF(+'15. Chosen Referenced Period'!B628=0," ",+'15. Chosen Referenced Period'!B628)</f>
        <v xml:space="preserve"> </v>
      </c>
      <c r="C626" s="442" t="str">
        <f>IF(+'15. Chosen Referenced Period'!C628=0," ",+'15. Chosen Referenced Period'!C628)</f>
        <v xml:space="preserve"> </v>
      </c>
      <c r="D626" s="478">
        <f>IF('15. Chosen Referenced Period'!$C$1015='15. Chosen Referenced Period'!$D$1021,'15. Chosen Referenced Period'!E628,IF('15. Chosen Referenced Period'!$C$1015='15. Chosen Referenced Period'!$D$1022,'15. Chosen Referenced Period'!H628,IF('15. Chosen Referenced Period'!$C$1015='15. Chosen Referenced Period'!$D$1023,'15. Chosen Referenced Period'!K628,0)))</f>
        <v>0</v>
      </c>
    </row>
    <row r="627" spans="1:4" x14ac:dyDescent="0.25">
      <c r="A627" s="309">
        <f t="shared" si="9"/>
        <v>618</v>
      </c>
      <c r="B627" s="312" t="str">
        <f>IF(+'15. Chosen Referenced Period'!B629=0," ",+'15. Chosen Referenced Period'!B629)</f>
        <v xml:space="preserve"> </v>
      </c>
      <c r="C627" s="442" t="str">
        <f>IF(+'15. Chosen Referenced Period'!C629=0," ",+'15. Chosen Referenced Period'!C629)</f>
        <v xml:space="preserve"> </v>
      </c>
      <c r="D627" s="478">
        <f>IF('15. Chosen Referenced Period'!$C$1015='15. Chosen Referenced Period'!$D$1021,'15. Chosen Referenced Period'!E629,IF('15. Chosen Referenced Period'!$C$1015='15. Chosen Referenced Period'!$D$1022,'15. Chosen Referenced Period'!H629,IF('15. Chosen Referenced Period'!$C$1015='15. Chosen Referenced Period'!$D$1023,'15. Chosen Referenced Period'!K629,0)))</f>
        <v>0</v>
      </c>
    </row>
    <row r="628" spans="1:4" x14ac:dyDescent="0.25">
      <c r="A628" s="309">
        <f t="shared" si="9"/>
        <v>619</v>
      </c>
      <c r="B628" s="312" t="str">
        <f>IF(+'15. Chosen Referenced Period'!B630=0," ",+'15. Chosen Referenced Period'!B630)</f>
        <v xml:space="preserve"> </v>
      </c>
      <c r="C628" s="442" t="str">
        <f>IF(+'15. Chosen Referenced Period'!C630=0," ",+'15. Chosen Referenced Period'!C630)</f>
        <v xml:space="preserve"> </v>
      </c>
      <c r="D628" s="478">
        <f>IF('15. Chosen Referenced Period'!$C$1015='15. Chosen Referenced Period'!$D$1021,'15. Chosen Referenced Period'!E630,IF('15. Chosen Referenced Period'!$C$1015='15. Chosen Referenced Period'!$D$1022,'15. Chosen Referenced Period'!H630,IF('15. Chosen Referenced Period'!$C$1015='15. Chosen Referenced Period'!$D$1023,'15. Chosen Referenced Period'!K630,0)))</f>
        <v>0</v>
      </c>
    </row>
    <row r="629" spans="1:4" x14ac:dyDescent="0.25">
      <c r="A629" s="309">
        <f t="shared" si="9"/>
        <v>620</v>
      </c>
      <c r="B629" s="312" t="str">
        <f>IF(+'15. Chosen Referenced Period'!B631=0," ",+'15. Chosen Referenced Period'!B631)</f>
        <v xml:space="preserve"> </v>
      </c>
      <c r="C629" s="442" t="str">
        <f>IF(+'15. Chosen Referenced Period'!C631=0," ",+'15. Chosen Referenced Period'!C631)</f>
        <v xml:space="preserve"> </v>
      </c>
      <c r="D629" s="478">
        <f>IF('15. Chosen Referenced Period'!$C$1015='15. Chosen Referenced Period'!$D$1021,'15. Chosen Referenced Period'!E631,IF('15. Chosen Referenced Period'!$C$1015='15. Chosen Referenced Period'!$D$1022,'15. Chosen Referenced Period'!H631,IF('15. Chosen Referenced Period'!$C$1015='15. Chosen Referenced Period'!$D$1023,'15. Chosen Referenced Period'!K631,0)))</f>
        <v>0</v>
      </c>
    </row>
    <row r="630" spans="1:4" x14ac:dyDescent="0.25">
      <c r="A630" s="309">
        <f t="shared" si="9"/>
        <v>621</v>
      </c>
      <c r="B630" s="312" t="str">
        <f>IF(+'15. Chosen Referenced Period'!B632=0," ",+'15. Chosen Referenced Period'!B632)</f>
        <v xml:space="preserve"> </v>
      </c>
      <c r="C630" s="442" t="str">
        <f>IF(+'15. Chosen Referenced Period'!C632=0," ",+'15. Chosen Referenced Period'!C632)</f>
        <v xml:space="preserve"> </v>
      </c>
      <c r="D630" s="478">
        <f>IF('15. Chosen Referenced Period'!$C$1015='15. Chosen Referenced Period'!$D$1021,'15. Chosen Referenced Period'!E632,IF('15. Chosen Referenced Period'!$C$1015='15. Chosen Referenced Period'!$D$1022,'15. Chosen Referenced Period'!H632,IF('15. Chosen Referenced Period'!$C$1015='15. Chosen Referenced Period'!$D$1023,'15. Chosen Referenced Period'!K632,0)))</f>
        <v>0</v>
      </c>
    </row>
    <row r="631" spans="1:4" x14ac:dyDescent="0.25">
      <c r="A631" s="309">
        <f t="shared" si="9"/>
        <v>622</v>
      </c>
      <c r="B631" s="312" t="str">
        <f>IF(+'15. Chosen Referenced Period'!B633=0," ",+'15. Chosen Referenced Period'!B633)</f>
        <v xml:space="preserve"> </v>
      </c>
      <c r="C631" s="442" t="str">
        <f>IF(+'15. Chosen Referenced Period'!C633=0," ",+'15. Chosen Referenced Period'!C633)</f>
        <v xml:space="preserve"> </v>
      </c>
      <c r="D631" s="478">
        <f>IF('15. Chosen Referenced Period'!$C$1015='15. Chosen Referenced Period'!$D$1021,'15. Chosen Referenced Period'!E633,IF('15. Chosen Referenced Period'!$C$1015='15. Chosen Referenced Period'!$D$1022,'15. Chosen Referenced Period'!H633,IF('15. Chosen Referenced Period'!$C$1015='15. Chosen Referenced Period'!$D$1023,'15. Chosen Referenced Period'!K633,0)))</f>
        <v>0</v>
      </c>
    </row>
    <row r="632" spans="1:4" x14ac:dyDescent="0.25">
      <c r="A632" s="309">
        <f t="shared" si="9"/>
        <v>623</v>
      </c>
      <c r="B632" s="312" t="str">
        <f>IF(+'15. Chosen Referenced Period'!B634=0," ",+'15. Chosen Referenced Period'!B634)</f>
        <v xml:space="preserve"> </v>
      </c>
      <c r="C632" s="442" t="str">
        <f>IF(+'15. Chosen Referenced Period'!C634=0," ",+'15. Chosen Referenced Period'!C634)</f>
        <v xml:space="preserve"> </v>
      </c>
      <c r="D632" s="478">
        <f>IF('15. Chosen Referenced Period'!$C$1015='15. Chosen Referenced Period'!$D$1021,'15. Chosen Referenced Period'!E634,IF('15. Chosen Referenced Period'!$C$1015='15. Chosen Referenced Period'!$D$1022,'15. Chosen Referenced Period'!H634,IF('15. Chosen Referenced Period'!$C$1015='15. Chosen Referenced Period'!$D$1023,'15. Chosen Referenced Period'!K634,0)))</f>
        <v>0</v>
      </c>
    </row>
    <row r="633" spans="1:4" x14ac:dyDescent="0.25">
      <c r="A633" s="309">
        <f t="shared" si="9"/>
        <v>624</v>
      </c>
      <c r="B633" s="312" t="str">
        <f>IF(+'15. Chosen Referenced Period'!B635=0," ",+'15. Chosen Referenced Period'!B635)</f>
        <v xml:space="preserve"> </v>
      </c>
      <c r="C633" s="442" t="str">
        <f>IF(+'15. Chosen Referenced Period'!C635=0," ",+'15. Chosen Referenced Period'!C635)</f>
        <v xml:space="preserve"> </v>
      </c>
      <c r="D633" s="478">
        <f>IF('15. Chosen Referenced Period'!$C$1015='15. Chosen Referenced Period'!$D$1021,'15. Chosen Referenced Period'!E635,IF('15. Chosen Referenced Period'!$C$1015='15. Chosen Referenced Period'!$D$1022,'15. Chosen Referenced Period'!H635,IF('15. Chosen Referenced Period'!$C$1015='15. Chosen Referenced Period'!$D$1023,'15. Chosen Referenced Period'!K635,0)))</f>
        <v>0</v>
      </c>
    </row>
    <row r="634" spans="1:4" x14ac:dyDescent="0.25">
      <c r="A634" s="309">
        <f t="shared" si="9"/>
        <v>625</v>
      </c>
      <c r="B634" s="312" t="str">
        <f>IF(+'15. Chosen Referenced Period'!B636=0," ",+'15. Chosen Referenced Period'!B636)</f>
        <v xml:space="preserve"> </v>
      </c>
      <c r="C634" s="442" t="str">
        <f>IF(+'15. Chosen Referenced Period'!C636=0," ",+'15. Chosen Referenced Period'!C636)</f>
        <v xml:space="preserve"> </v>
      </c>
      <c r="D634" s="478">
        <f>IF('15. Chosen Referenced Period'!$C$1015='15. Chosen Referenced Period'!$D$1021,'15. Chosen Referenced Period'!E636,IF('15. Chosen Referenced Period'!$C$1015='15. Chosen Referenced Period'!$D$1022,'15. Chosen Referenced Period'!H636,IF('15. Chosen Referenced Period'!$C$1015='15. Chosen Referenced Period'!$D$1023,'15. Chosen Referenced Period'!K636,0)))</f>
        <v>0</v>
      </c>
    </row>
    <row r="635" spans="1:4" x14ac:dyDescent="0.25">
      <c r="A635" s="309">
        <f t="shared" si="9"/>
        <v>626</v>
      </c>
      <c r="B635" s="312" t="str">
        <f>IF(+'15. Chosen Referenced Period'!B637=0," ",+'15. Chosen Referenced Period'!B637)</f>
        <v xml:space="preserve"> </v>
      </c>
      <c r="C635" s="442" t="str">
        <f>IF(+'15. Chosen Referenced Period'!C637=0," ",+'15. Chosen Referenced Period'!C637)</f>
        <v xml:space="preserve"> </v>
      </c>
      <c r="D635" s="478">
        <f>IF('15. Chosen Referenced Period'!$C$1015='15. Chosen Referenced Period'!$D$1021,'15. Chosen Referenced Period'!E637,IF('15. Chosen Referenced Period'!$C$1015='15. Chosen Referenced Period'!$D$1022,'15. Chosen Referenced Period'!H637,IF('15. Chosen Referenced Period'!$C$1015='15. Chosen Referenced Period'!$D$1023,'15. Chosen Referenced Period'!K637,0)))</f>
        <v>0</v>
      </c>
    </row>
    <row r="636" spans="1:4" x14ac:dyDescent="0.25">
      <c r="A636" s="309">
        <f t="shared" si="9"/>
        <v>627</v>
      </c>
      <c r="B636" s="312" t="str">
        <f>IF(+'15. Chosen Referenced Period'!B638=0," ",+'15. Chosen Referenced Period'!B638)</f>
        <v xml:space="preserve"> </v>
      </c>
      <c r="C636" s="442" t="str">
        <f>IF(+'15. Chosen Referenced Period'!C638=0," ",+'15. Chosen Referenced Period'!C638)</f>
        <v xml:space="preserve"> </v>
      </c>
      <c r="D636" s="478">
        <f>IF('15. Chosen Referenced Period'!$C$1015='15. Chosen Referenced Period'!$D$1021,'15. Chosen Referenced Period'!E638,IF('15. Chosen Referenced Period'!$C$1015='15. Chosen Referenced Period'!$D$1022,'15. Chosen Referenced Period'!H638,IF('15. Chosen Referenced Period'!$C$1015='15. Chosen Referenced Period'!$D$1023,'15. Chosen Referenced Period'!K638,0)))</f>
        <v>0</v>
      </c>
    </row>
    <row r="637" spans="1:4" x14ac:dyDescent="0.25">
      <c r="A637" s="309">
        <f t="shared" si="9"/>
        <v>628</v>
      </c>
      <c r="B637" s="312" t="str">
        <f>IF(+'15. Chosen Referenced Period'!B639=0," ",+'15. Chosen Referenced Period'!B639)</f>
        <v xml:space="preserve"> </v>
      </c>
      <c r="C637" s="442" t="str">
        <f>IF(+'15. Chosen Referenced Period'!C639=0," ",+'15. Chosen Referenced Period'!C639)</f>
        <v xml:space="preserve"> </v>
      </c>
      <c r="D637" s="478">
        <f>IF('15. Chosen Referenced Period'!$C$1015='15. Chosen Referenced Period'!$D$1021,'15. Chosen Referenced Period'!E639,IF('15. Chosen Referenced Period'!$C$1015='15. Chosen Referenced Period'!$D$1022,'15. Chosen Referenced Period'!H639,IF('15. Chosen Referenced Period'!$C$1015='15. Chosen Referenced Period'!$D$1023,'15. Chosen Referenced Period'!K639,0)))</f>
        <v>0</v>
      </c>
    </row>
    <row r="638" spans="1:4" x14ac:dyDescent="0.25">
      <c r="A638" s="309">
        <f t="shared" si="9"/>
        <v>629</v>
      </c>
      <c r="B638" s="312" t="str">
        <f>IF(+'15. Chosen Referenced Period'!B640=0," ",+'15. Chosen Referenced Period'!B640)</f>
        <v xml:space="preserve"> </v>
      </c>
      <c r="C638" s="442" t="str">
        <f>IF(+'15. Chosen Referenced Period'!C640=0," ",+'15. Chosen Referenced Period'!C640)</f>
        <v xml:space="preserve"> </v>
      </c>
      <c r="D638" s="478">
        <f>IF('15. Chosen Referenced Period'!$C$1015='15. Chosen Referenced Period'!$D$1021,'15. Chosen Referenced Period'!E640,IF('15. Chosen Referenced Period'!$C$1015='15. Chosen Referenced Period'!$D$1022,'15. Chosen Referenced Period'!H640,IF('15. Chosen Referenced Period'!$C$1015='15. Chosen Referenced Period'!$D$1023,'15. Chosen Referenced Period'!K640,0)))</f>
        <v>0</v>
      </c>
    </row>
    <row r="639" spans="1:4" x14ac:dyDescent="0.25">
      <c r="A639" s="309">
        <f t="shared" si="9"/>
        <v>630</v>
      </c>
      <c r="B639" s="312" t="str">
        <f>IF(+'15. Chosen Referenced Period'!B641=0," ",+'15. Chosen Referenced Period'!B641)</f>
        <v xml:space="preserve"> </v>
      </c>
      <c r="C639" s="442" t="str">
        <f>IF(+'15. Chosen Referenced Period'!C641=0," ",+'15. Chosen Referenced Period'!C641)</f>
        <v xml:space="preserve"> </v>
      </c>
      <c r="D639" s="478">
        <f>IF('15. Chosen Referenced Period'!$C$1015='15. Chosen Referenced Period'!$D$1021,'15. Chosen Referenced Period'!E641,IF('15. Chosen Referenced Period'!$C$1015='15. Chosen Referenced Period'!$D$1022,'15. Chosen Referenced Period'!H641,IF('15. Chosen Referenced Period'!$C$1015='15. Chosen Referenced Period'!$D$1023,'15. Chosen Referenced Period'!K641,0)))</f>
        <v>0</v>
      </c>
    </row>
    <row r="640" spans="1:4" x14ac:dyDescent="0.25">
      <c r="A640" s="309">
        <f t="shared" si="9"/>
        <v>631</v>
      </c>
      <c r="B640" s="312" t="str">
        <f>IF(+'15. Chosen Referenced Period'!B642=0," ",+'15. Chosen Referenced Period'!B642)</f>
        <v xml:space="preserve"> </v>
      </c>
      <c r="C640" s="442" t="str">
        <f>IF(+'15. Chosen Referenced Period'!C642=0," ",+'15. Chosen Referenced Period'!C642)</f>
        <v xml:space="preserve"> </v>
      </c>
      <c r="D640" s="478">
        <f>IF('15. Chosen Referenced Period'!$C$1015='15. Chosen Referenced Period'!$D$1021,'15. Chosen Referenced Period'!E642,IF('15. Chosen Referenced Period'!$C$1015='15. Chosen Referenced Period'!$D$1022,'15. Chosen Referenced Period'!H642,IF('15. Chosen Referenced Period'!$C$1015='15. Chosen Referenced Period'!$D$1023,'15. Chosen Referenced Period'!K642,0)))</f>
        <v>0</v>
      </c>
    </row>
    <row r="641" spans="1:4" x14ac:dyDescent="0.25">
      <c r="A641" s="309">
        <f t="shared" si="9"/>
        <v>632</v>
      </c>
      <c r="B641" s="312" t="str">
        <f>IF(+'15. Chosen Referenced Period'!B643=0," ",+'15. Chosen Referenced Period'!B643)</f>
        <v xml:space="preserve"> </v>
      </c>
      <c r="C641" s="442" t="str">
        <f>IF(+'15. Chosen Referenced Period'!C643=0," ",+'15. Chosen Referenced Period'!C643)</f>
        <v xml:space="preserve"> </v>
      </c>
      <c r="D641" s="478">
        <f>IF('15. Chosen Referenced Period'!$C$1015='15. Chosen Referenced Period'!$D$1021,'15. Chosen Referenced Period'!E643,IF('15. Chosen Referenced Period'!$C$1015='15. Chosen Referenced Period'!$D$1022,'15. Chosen Referenced Period'!H643,IF('15. Chosen Referenced Period'!$C$1015='15. Chosen Referenced Period'!$D$1023,'15. Chosen Referenced Period'!K643,0)))</f>
        <v>0</v>
      </c>
    </row>
    <row r="642" spans="1:4" x14ac:dyDescent="0.25">
      <c r="A642" s="309">
        <f t="shared" si="9"/>
        <v>633</v>
      </c>
      <c r="B642" s="312" t="str">
        <f>IF(+'15. Chosen Referenced Period'!B644=0," ",+'15. Chosen Referenced Period'!B644)</f>
        <v xml:space="preserve"> </v>
      </c>
      <c r="C642" s="442" t="str">
        <f>IF(+'15. Chosen Referenced Period'!C644=0," ",+'15. Chosen Referenced Period'!C644)</f>
        <v xml:space="preserve"> </v>
      </c>
      <c r="D642" s="478">
        <f>IF('15. Chosen Referenced Period'!$C$1015='15. Chosen Referenced Period'!$D$1021,'15. Chosen Referenced Period'!E644,IF('15. Chosen Referenced Period'!$C$1015='15. Chosen Referenced Period'!$D$1022,'15. Chosen Referenced Period'!H644,IF('15. Chosen Referenced Period'!$C$1015='15. Chosen Referenced Period'!$D$1023,'15. Chosen Referenced Period'!K644,0)))</f>
        <v>0</v>
      </c>
    </row>
    <row r="643" spans="1:4" x14ac:dyDescent="0.25">
      <c r="A643" s="309">
        <f t="shared" si="9"/>
        <v>634</v>
      </c>
      <c r="B643" s="312" t="str">
        <f>IF(+'15. Chosen Referenced Period'!B645=0," ",+'15. Chosen Referenced Period'!B645)</f>
        <v xml:space="preserve"> </v>
      </c>
      <c r="C643" s="442" t="str">
        <f>IF(+'15. Chosen Referenced Period'!C645=0," ",+'15. Chosen Referenced Period'!C645)</f>
        <v xml:space="preserve"> </v>
      </c>
      <c r="D643" s="478">
        <f>IF('15. Chosen Referenced Period'!$C$1015='15. Chosen Referenced Period'!$D$1021,'15. Chosen Referenced Period'!E645,IF('15. Chosen Referenced Period'!$C$1015='15. Chosen Referenced Period'!$D$1022,'15. Chosen Referenced Period'!H645,IF('15. Chosen Referenced Period'!$C$1015='15. Chosen Referenced Period'!$D$1023,'15. Chosen Referenced Period'!K645,0)))</f>
        <v>0</v>
      </c>
    </row>
    <row r="644" spans="1:4" x14ac:dyDescent="0.25">
      <c r="A644" s="309">
        <f t="shared" si="9"/>
        <v>635</v>
      </c>
      <c r="B644" s="312" t="str">
        <f>IF(+'15. Chosen Referenced Period'!B646=0," ",+'15. Chosen Referenced Period'!B646)</f>
        <v xml:space="preserve"> </v>
      </c>
      <c r="C644" s="442" t="str">
        <f>IF(+'15. Chosen Referenced Period'!C646=0," ",+'15. Chosen Referenced Period'!C646)</f>
        <v xml:space="preserve"> </v>
      </c>
      <c r="D644" s="478">
        <f>IF('15. Chosen Referenced Period'!$C$1015='15. Chosen Referenced Period'!$D$1021,'15. Chosen Referenced Period'!E646,IF('15. Chosen Referenced Period'!$C$1015='15. Chosen Referenced Period'!$D$1022,'15. Chosen Referenced Period'!H646,IF('15. Chosen Referenced Period'!$C$1015='15. Chosen Referenced Period'!$D$1023,'15. Chosen Referenced Period'!K646,0)))</f>
        <v>0</v>
      </c>
    </row>
    <row r="645" spans="1:4" x14ac:dyDescent="0.25">
      <c r="A645" s="309">
        <f t="shared" si="9"/>
        <v>636</v>
      </c>
      <c r="B645" s="312" t="str">
        <f>IF(+'15. Chosen Referenced Period'!B647=0," ",+'15. Chosen Referenced Period'!B647)</f>
        <v xml:space="preserve"> </v>
      </c>
      <c r="C645" s="442" t="str">
        <f>IF(+'15. Chosen Referenced Period'!C647=0," ",+'15. Chosen Referenced Period'!C647)</f>
        <v xml:space="preserve"> </v>
      </c>
      <c r="D645" s="478">
        <f>IF('15. Chosen Referenced Period'!$C$1015='15. Chosen Referenced Period'!$D$1021,'15. Chosen Referenced Period'!E647,IF('15. Chosen Referenced Period'!$C$1015='15. Chosen Referenced Period'!$D$1022,'15. Chosen Referenced Period'!H647,IF('15. Chosen Referenced Period'!$C$1015='15. Chosen Referenced Period'!$D$1023,'15. Chosen Referenced Period'!K647,0)))</f>
        <v>0</v>
      </c>
    </row>
    <row r="646" spans="1:4" x14ac:dyDescent="0.25">
      <c r="A646" s="309">
        <f t="shared" si="9"/>
        <v>637</v>
      </c>
      <c r="B646" s="312" t="str">
        <f>IF(+'15. Chosen Referenced Period'!B648=0," ",+'15. Chosen Referenced Period'!B648)</f>
        <v xml:space="preserve"> </v>
      </c>
      <c r="C646" s="442" t="str">
        <f>IF(+'15. Chosen Referenced Period'!C648=0," ",+'15. Chosen Referenced Period'!C648)</f>
        <v xml:space="preserve"> </v>
      </c>
      <c r="D646" s="478">
        <f>IF('15. Chosen Referenced Period'!$C$1015='15. Chosen Referenced Period'!$D$1021,'15. Chosen Referenced Period'!E648,IF('15. Chosen Referenced Period'!$C$1015='15. Chosen Referenced Period'!$D$1022,'15. Chosen Referenced Period'!H648,IF('15. Chosen Referenced Period'!$C$1015='15. Chosen Referenced Period'!$D$1023,'15. Chosen Referenced Period'!K648,0)))</f>
        <v>0</v>
      </c>
    </row>
    <row r="647" spans="1:4" x14ac:dyDescent="0.25">
      <c r="A647" s="309">
        <f t="shared" si="9"/>
        <v>638</v>
      </c>
      <c r="B647" s="312" t="str">
        <f>IF(+'15. Chosen Referenced Period'!B649=0," ",+'15. Chosen Referenced Period'!B649)</f>
        <v xml:space="preserve"> </v>
      </c>
      <c r="C647" s="442" t="str">
        <f>IF(+'15. Chosen Referenced Period'!C649=0," ",+'15. Chosen Referenced Period'!C649)</f>
        <v xml:space="preserve"> </v>
      </c>
      <c r="D647" s="478">
        <f>IF('15. Chosen Referenced Period'!$C$1015='15. Chosen Referenced Period'!$D$1021,'15. Chosen Referenced Period'!E649,IF('15. Chosen Referenced Period'!$C$1015='15. Chosen Referenced Period'!$D$1022,'15. Chosen Referenced Period'!H649,IF('15. Chosen Referenced Period'!$C$1015='15. Chosen Referenced Period'!$D$1023,'15. Chosen Referenced Period'!K649,0)))</f>
        <v>0</v>
      </c>
    </row>
    <row r="648" spans="1:4" x14ac:dyDescent="0.25">
      <c r="A648" s="309">
        <f t="shared" si="9"/>
        <v>639</v>
      </c>
      <c r="B648" s="312" t="str">
        <f>IF(+'15. Chosen Referenced Period'!B650=0," ",+'15. Chosen Referenced Period'!B650)</f>
        <v xml:space="preserve"> </v>
      </c>
      <c r="C648" s="442" t="str">
        <f>IF(+'15. Chosen Referenced Period'!C650=0," ",+'15. Chosen Referenced Period'!C650)</f>
        <v xml:space="preserve"> </v>
      </c>
      <c r="D648" s="478">
        <f>IF('15. Chosen Referenced Period'!$C$1015='15. Chosen Referenced Period'!$D$1021,'15. Chosen Referenced Period'!E650,IF('15. Chosen Referenced Period'!$C$1015='15. Chosen Referenced Period'!$D$1022,'15. Chosen Referenced Period'!H650,IF('15. Chosen Referenced Period'!$C$1015='15. Chosen Referenced Period'!$D$1023,'15. Chosen Referenced Period'!K650,0)))</f>
        <v>0</v>
      </c>
    </row>
    <row r="649" spans="1:4" x14ac:dyDescent="0.25">
      <c r="A649" s="309">
        <f t="shared" si="9"/>
        <v>640</v>
      </c>
      <c r="B649" s="312" t="str">
        <f>IF(+'15. Chosen Referenced Period'!B651=0," ",+'15. Chosen Referenced Period'!B651)</f>
        <v xml:space="preserve"> </v>
      </c>
      <c r="C649" s="442" t="str">
        <f>IF(+'15. Chosen Referenced Period'!C651=0," ",+'15. Chosen Referenced Period'!C651)</f>
        <v xml:space="preserve"> </v>
      </c>
      <c r="D649" s="478">
        <f>IF('15. Chosen Referenced Period'!$C$1015='15. Chosen Referenced Period'!$D$1021,'15. Chosen Referenced Period'!E651,IF('15. Chosen Referenced Period'!$C$1015='15. Chosen Referenced Period'!$D$1022,'15. Chosen Referenced Period'!H651,IF('15. Chosen Referenced Period'!$C$1015='15. Chosen Referenced Period'!$D$1023,'15. Chosen Referenced Period'!K651,0)))</f>
        <v>0</v>
      </c>
    </row>
    <row r="650" spans="1:4" x14ac:dyDescent="0.25">
      <c r="A650" s="309">
        <f t="shared" si="9"/>
        <v>641</v>
      </c>
      <c r="B650" s="312" t="str">
        <f>IF(+'15. Chosen Referenced Period'!B652=0," ",+'15. Chosen Referenced Period'!B652)</f>
        <v xml:space="preserve"> </v>
      </c>
      <c r="C650" s="442" t="str">
        <f>IF(+'15. Chosen Referenced Period'!C652=0," ",+'15. Chosen Referenced Period'!C652)</f>
        <v xml:space="preserve"> </v>
      </c>
      <c r="D650" s="478">
        <f>IF('15. Chosen Referenced Period'!$C$1015='15. Chosen Referenced Period'!$D$1021,'15. Chosen Referenced Period'!E652,IF('15. Chosen Referenced Period'!$C$1015='15. Chosen Referenced Period'!$D$1022,'15. Chosen Referenced Period'!H652,IF('15. Chosen Referenced Period'!$C$1015='15. Chosen Referenced Period'!$D$1023,'15. Chosen Referenced Period'!K652,0)))</f>
        <v>0</v>
      </c>
    </row>
    <row r="651" spans="1:4" x14ac:dyDescent="0.25">
      <c r="A651" s="309">
        <f t="shared" si="9"/>
        <v>642</v>
      </c>
      <c r="B651" s="312" t="str">
        <f>IF(+'15. Chosen Referenced Period'!B653=0," ",+'15. Chosen Referenced Period'!B653)</f>
        <v xml:space="preserve"> </v>
      </c>
      <c r="C651" s="442" t="str">
        <f>IF(+'15. Chosen Referenced Period'!C653=0," ",+'15. Chosen Referenced Period'!C653)</f>
        <v xml:space="preserve"> </v>
      </c>
      <c r="D651" s="478">
        <f>IF('15. Chosen Referenced Period'!$C$1015='15. Chosen Referenced Period'!$D$1021,'15. Chosen Referenced Period'!E653,IF('15. Chosen Referenced Period'!$C$1015='15. Chosen Referenced Period'!$D$1022,'15. Chosen Referenced Period'!H653,IF('15. Chosen Referenced Period'!$C$1015='15. Chosen Referenced Period'!$D$1023,'15. Chosen Referenced Period'!K653,0)))</f>
        <v>0</v>
      </c>
    </row>
    <row r="652" spans="1:4" x14ac:dyDescent="0.25">
      <c r="A652" s="309">
        <f t="shared" ref="A652:A715" si="10">+A651+1</f>
        <v>643</v>
      </c>
      <c r="B652" s="312" t="str">
        <f>IF(+'15. Chosen Referenced Period'!B654=0," ",+'15. Chosen Referenced Period'!B654)</f>
        <v xml:space="preserve"> </v>
      </c>
      <c r="C652" s="442" t="str">
        <f>IF(+'15. Chosen Referenced Period'!C654=0," ",+'15. Chosen Referenced Period'!C654)</f>
        <v xml:space="preserve"> </v>
      </c>
      <c r="D652" s="478">
        <f>IF('15. Chosen Referenced Period'!$C$1015='15. Chosen Referenced Period'!$D$1021,'15. Chosen Referenced Period'!E654,IF('15. Chosen Referenced Period'!$C$1015='15. Chosen Referenced Period'!$D$1022,'15. Chosen Referenced Period'!H654,IF('15. Chosen Referenced Period'!$C$1015='15. Chosen Referenced Period'!$D$1023,'15. Chosen Referenced Period'!K654,0)))</f>
        <v>0</v>
      </c>
    </row>
    <row r="653" spans="1:4" x14ac:dyDescent="0.25">
      <c r="A653" s="309">
        <f t="shared" si="10"/>
        <v>644</v>
      </c>
      <c r="B653" s="312" t="str">
        <f>IF(+'15. Chosen Referenced Period'!B655=0," ",+'15. Chosen Referenced Period'!B655)</f>
        <v xml:space="preserve"> </v>
      </c>
      <c r="C653" s="442" t="str">
        <f>IF(+'15. Chosen Referenced Period'!C655=0," ",+'15. Chosen Referenced Period'!C655)</f>
        <v xml:space="preserve"> </v>
      </c>
      <c r="D653" s="478">
        <f>IF('15. Chosen Referenced Period'!$C$1015='15. Chosen Referenced Period'!$D$1021,'15. Chosen Referenced Period'!E655,IF('15. Chosen Referenced Period'!$C$1015='15. Chosen Referenced Period'!$D$1022,'15. Chosen Referenced Period'!H655,IF('15. Chosen Referenced Period'!$C$1015='15. Chosen Referenced Period'!$D$1023,'15. Chosen Referenced Period'!K655,0)))</f>
        <v>0</v>
      </c>
    </row>
    <row r="654" spans="1:4" x14ac:dyDescent="0.25">
      <c r="A654" s="309">
        <f t="shared" si="10"/>
        <v>645</v>
      </c>
      <c r="B654" s="312" t="str">
        <f>IF(+'15. Chosen Referenced Period'!B656=0," ",+'15. Chosen Referenced Period'!B656)</f>
        <v xml:space="preserve"> </v>
      </c>
      <c r="C654" s="442" t="str">
        <f>IF(+'15. Chosen Referenced Period'!C656=0," ",+'15. Chosen Referenced Period'!C656)</f>
        <v xml:space="preserve"> </v>
      </c>
      <c r="D654" s="478">
        <f>IF('15. Chosen Referenced Period'!$C$1015='15. Chosen Referenced Period'!$D$1021,'15. Chosen Referenced Period'!E656,IF('15. Chosen Referenced Period'!$C$1015='15. Chosen Referenced Period'!$D$1022,'15. Chosen Referenced Period'!H656,IF('15. Chosen Referenced Period'!$C$1015='15. Chosen Referenced Period'!$D$1023,'15. Chosen Referenced Period'!K656,0)))</f>
        <v>0</v>
      </c>
    </row>
    <row r="655" spans="1:4" x14ac:dyDescent="0.25">
      <c r="A655" s="309">
        <f t="shared" si="10"/>
        <v>646</v>
      </c>
      <c r="B655" s="312" t="str">
        <f>IF(+'15. Chosen Referenced Period'!B657=0," ",+'15. Chosen Referenced Period'!B657)</f>
        <v xml:space="preserve"> </v>
      </c>
      <c r="C655" s="442" t="str">
        <f>IF(+'15. Chosen Referenced Period'!C657=0," ",+'15. Chosen Referenced Period'!C657)</f>
        <v xml:space="preserve"> </v>
      </c>
      <c r="D655" s="478">
        <f>IF('15. Chosen Referenced Period'!$C$1015='15. Chosen Referenced Period'!$D$1021,'15. Chosen Referenced Period'!E657,IF('15. Chosen Referenced Period'!$C$1015='15. Chosen Referenced Period'!$D$1022,'15. Chosen Referenced Period'!H657,IF('15. Chosen Referenced Period'!$C$1015='15. Chosen Referenced Period'!$D$1023,'15. Chosen Referenced Period'!K657,0)))</f>
        <v>0</v>
      </c>
    </row>
    <row r="656" spans="1:4" x14ac:dyDescent="0.25">
      <c r="A656" s="309">
        <f t="shared" si="10"/>
        <v>647</v>
      </c>
      <c r="B656" s="312" t="str">
        <f>IF(+'15. Chosen Referenced Period'!B658=0," ",+'15. Chosen Referenced Period'!B658)</f>
        <v xml:space="preserve"> </v>
      </c>
      <c r="C656" s="442" t="str">
        <f>IF(+'15. Chosen Referenced Period'!C658=0," ",+'15. Chosen Referenced Period'!C658)</f>
        <v xml:space="preserve"> </v>
      </c>
      <c r="D656" s="478">
        <f>IF('15. Chosen Referenced Period'!$C$1015='15. Chosen Referenced Period'!$D$1021,'15. Chosen Referenced Period'!E658,IF('15. Chosen Referenced Period'!$C$1015='15. Chosen Referenced Period'!$D$1022,'15. Chosen Referenced Period'!H658,IF('15. Chosen Referenced Period'!$C$1015='15. Chosen Referenced Period'!$D$1023,'15. Chosen Referenced Period'!K658,0)))</f>
        <v>0</v>
      </c>
    </row>
    <row r="657" spans="1:4" x14ac:dyDescent="0.25">
      <c r="A657" s="309">
        <f t="shared" si="10"/>
        <v>648</v>
      </c>
      <c r="B657" s="312" t="str">
        <f>IF(+'15. Chosen Referenced Period'!B659=0," ",+'15. Chosen Referenced Period'!B659)</f>
        <v xml:space="preserve"> </v>
      </c>
      <c r="C657" s="442" t="str">
        <f>IF(+'15. Chosen Referenced Period'!C659=0," ",+'15. Chosen Referenced Period'!C659)</f>
        <v xml:space="preserve"> </v>
      </c>
      <c r="D657" s="478">
        <f>IF('15. Chosen Referenced Period'!$C$1015='15. Chosen Referenced Period'!$D$1021,'15. Chosen Referenced Period'!E659,IF('15. Chosen Referenced Period'!$C$1015='15. Chosen Referenced Period'!$D$1022,'15. Chosen Referenced Period'!H659,IF('15. Chosen Referenced Period'!$C$1015='15. Chosen Referenced Period'!$D$1023,'15. Chosen Referenced Period'!K659,0)))</f>
        <v>0</v>
      </c>
    </row>
    <row r="658" spans="1:4" x14ac:dyDescent="0.25">
      <c r="A658" s="309">
        <f t="shared" si="10"/>
        <v>649</v>
      </c>
      <c r="B658" s="312" t="str">
        <f>IF(+'15. Chosen Referenced Period'!B660=0," ",+'15. Chosen Referenced Period'!B660)</f>
        <v xml:space="preserve"> </v>
      </c>
      <c r="C658" s="442" t="str">
        <f>IF(+'15. Chosen Referenced Period'!C660=0," ",+'15. Chosen Referenced Period'!C660)</f>
        <v xml:space="preserve"> </v>
      </c>
      <c r="D658" s="478">
        <f>IF('15. Chosen Referenced Period'!$C$1015='15. Chosen Referenced Period'!$D$1021,'15. Chosen Referenced Period'!E660,IF('15. Chosen Referenced Period'!$C$1015='15. Chosen Referenced Period'!$D$1022,'15. Chosen Referenced Period'!H660,IF('15. Chosen Referenced Period'!$C$1015='15. Chosen Referenced Period'!$D$1023,'15. Chosen Referenced Period'!K660,0)))</f>
        <v>0</v>
      </c>
    </row>
    <row r="659" spans="1:4" x14ac:dyDescent="0.25">
      <c r="A659" s="309">
        <f t="shared" si="10"/>
        <v>650</v>
      </c>
      <c r="B659" s="312" t="str">
        <f>IF(+'15. Chosen Referenced Period'!B661=0," ",+'15. Chosen Referenced Period'!B661)</f>
        <v xml:space="preserve"> </v>
      </c>
      <c r="C659" s="442" t="str">
        <f>IF(+'15. Chosen Referenced Period'!C661=0," ",+'15. Chosen Referenced Period'!C661)</f>
        <v xml:space="preserve"> </v>
      </c>
      <c r="D659" s="478">
        <f>IF('15. Chosen Referenced Period'!$C$1015='15. Chosen Referenced Period'!$D$1021,'15. Chosen Referenced Period'!E661,IF('15. Chosen Referenced Period'!$C$1015='15. Chosen Referenced Period'!$D$1022,'15. Chosen Referenced Period'!H661,IF('15. Chosen Referenced Period'!$C$1015='15. Chosen Referenced Period'!$D$1023,'15. Chosen Referenced Period'!K661,0)))</f>
        <v>0</v>
      </c>
    </row>
    <row r="660" spans="1:4" x14ac:dyDescent="0.25">
      <c r="A660" s="309">
        <f t="shared" si="10"/>
        <v>651</v>
      </c>
      <c r="B660" s="312" t="str">
        <f>IF(+'15. Chosen Referenced Period'!B662=0," ",+'15. Chosen Referenced Period'!B662)</f>
        <v xml:space="preserve"> </v>
      </c>
      <c r="C660" s="442" t="str">
        <f>IF(+'15. Chosen Referenced Period'!C662=0," ",+'15. Chosen Referenced Period'!C662)</f>
        <v xml:space="preserve"> </v>
      </c>
      <c r="D660" s="478">
        <f>IF('15. Chosen Referenced Period'!$C$1015='15. Chosen Referenced Period'!$D$1021,'15. Chosen Referenced Period'!E662,IF('15. Chosen Referenced Period'!$C$1015='15. Chosen Referenced Period'!$D$1022,'15. Chosen Referenced Period'!H662,IF('15. Chosen Referenced Period'!$C$1015='15. Chosen Referenced Period'!$D$1023,'15. Chosen Referenced Period'!K662,0)))</f>
        <v>0</v>
      </c>
    </row>
    <row r="661" spans="1:4" x14ac:dyDescent="0.25">
      <c r="A661" s="309">
        <f t="shared" si="10"/>
        <v>652</v>
      </c>
      <c r="B661" s="312" t="str">
        <f>IF(+'15. Chosen Referenced Period'!B663=0," ",+'15. Chosen Referenced Period'!B663)</f>
        <v xml:space="preserve"> </v>
      </c>
      <c r="C661" s="442" t="str">
        <f>IF(+'15. Chosen Referenced Period'!C663=0," ",+'15. Chosen Referenced Period'!C663)</f>
        <v xml:space="preserve"> </v>
      </c>
      <c r="D661" s="478">
        <f>IF('15. Chosen Referenced Period'!$C$1015='15. Chosen Referenced Period'!$D$1021,'15. Chosen Referenced Period'!E663,IF('15. Chosen Referenced Period'!$C$1015='15. Chosen Referenced Period'!$D$1022,'15. Chosen Referenced Period'!H663,IF('15. Chosen Referenced Period'!$C$1015='15. Chosen Referenced Period'!$D$1023,'15. Chosen Referenced Period'!K663,0)))</f>
        <v>0</v>
      </c>
    </row>
    <row r="662" spans="1:4" x14ac:dyDescent="0.25">
      <c r="A662" s="309">
        <f t="shared" si="10"/>
        <v>653</v>
      </c>
      <c r="B662" s="312" t="str">
        <f>IF(+'15. Chosen Referenced Period'!B664=0," ",+'15. Chosen Referenced Period'!B664)</f>
        <v xml:space="preserve"> </v>
      </c>
      <c r="C662" s="442" t="str">
        <f>IF(+'15. Chosen Referenced Period'!C664=0," ",+'15. Chosen Referenced Period'!C664)</f>
        <v xml:space="preserve"> </v>
      </c>
      <c r="D662" s="478">
        <f>IF('15. Chosen Referenced Period'!$C$1015='15. Chosen Referenced Period'!$D$1021,'15. Chosen Referenced Period'!E664,IF('15. Chosen Referenced Period'!$C$1015='15. Chosen Referenced Period'!$D$1022,'15. Chosen Referenced Period'!H664,IF('15. Chosen Referenced Period'!$C$1015='15. Chosen Referenced Period'!$D$1023,'15. Chosen Referenced Period'!K664,0)))</f>
        <v>0</v>
      </c>
    </row>
    <row r="663" spans="1:4" x14ac:dyDescent="0.25">
      <c r="A663" s="309">
        <f t="shared" si="10"/>
        <v>654</v>
      </c>
      <c r="B663" s="312" t="str">
        <f>IF(+'15. Chosen Referenced Period'!B665=0," ",+'15. Chosen Referenced Period'!B665)</f>
        <v xml:space="preserve"> </v>
      </c>
      <c r="C663" s="442" t="str">
        <f>IF(+'15. Chosen Referenced Period'!C665=0," ",+'15. Chosen Referenced Period'!C665)</f>
        <v xml:space="preserve"> </v>
      </c>
      <c r="D663" s="478">
        <f>IF('15. Chosen Referenced Period'!$C$1015='15. Chosen Referenced Period'!$D$1021,'15. Chosen Referenced Period'!E665,IF('15. Chosen Referenced Period'!$C$1015='15. Chosen Referenced Period'!$D$1022,'15. Chosen Referenced Period'!H665,IF('15. Chosen Referenced Period'!$C$1015='15. Chosen Referenced Period'!$D$1023,'15. Chosen Referenced Period'!K665,0)))</f>
        <v>0</v>
      </c>
    </row>
    <row r="664" spans="1:4" x14ac:dyDescent="0.25">
      <c r="A664" s="309">
        <f t="shared" si="10"/>
        <v>655</v>
      </c>
      <c r="B664" s="312" t="str">
        <f>IF(+'15. Chosen Referenced Period'!B666=0," ",+'15. Chosen Referenced Period'!B666)</f>
        <v xml:space="preserve"> </v>
      </c>
      <c r="C664" s="442" t="str">
        <f>IF(+'15. Chosen Referenced Period'!C666=0," ",+'15. Chosen Referenced Period'!C666)</f>
        <v xml:space="preserve"> </v>
      </c>
      <c r="D664" s="478">
        <f>IF('15. Chosen Referenced Period'!$C$1015='15. Chosen Referenced Period'!$D$1021,'15. Chosen Referenced Period'!E666,IF('15. Chosen Referenced Period'!$C$1015='15. Chosen Referenced Period'!$D$1022,'15. Chosen Referenced Period'!H666,IF('15. Chosen Referenced Period'!$C$1015='15. Chosen Referenced Period'!$D$1023,'15. Chosen Referenced Period'!K666,0)))</f>
        <v>0</v>
      </c>
    </row>
    <row r="665" spans="1:4" x14ac:dyDescent="0.25">
      <c r="A665" s="309">
        <f t="shared" si="10"/>
        <v>656</v>
      </c>
      <c r="B665" s="312" t="str">
        <f>IF(+'15. Chosen Referenced Period'!B667=0," ",+'15. Chosen Referenced Period'!B667)</f>
        <v xml:space="preserve"> </v>
      </c>
      <c r="C665" s="442" t="str">
        <f>IF(+'15. Chosen Referenced Period'!C667=0," ",+'15. Chosen Referenced Period'!C667)</f>
        <v xml:space="preserve"> </v>
      </c>
      <c r="D665" s="478">
        <f>IF('15. Chosen Referenced Period'!$C$1015='15. Chosen Referenced Period'!$D$1021,'15. Chosen Referenced Period'!E667,IF('15. Chosen Referenced Period'!$C$1015='15. Chosen Referenced Period'!$D$1022,'15. Chosen Referenced Period'!H667,IF('15. Chosen Referenced Period'!$C$1015='15. Chosen Referenced Period'!$D$1023,'15. Chosen Referenced Period'!K667,0)))</f>
        <v>0</v>
      </c>
    </row>
    <row r="666" spans="1:4" x14ac:dyDescent="0.25">
      <c r="A666" s="309">
        <f t="shared" si="10"/>
        <v>657</v>
      </c>
      <c r="B666" s="312" t="str">
        <f>IF(+'15. Chosen Referenced Period'!B668=0," ",+'15. Chosen Referenced Period'!B668)</f>
        <v xml:space="preserve"> </v>
      </c>
      <c r="C666" s="442" t="str">
        <f>IF(+'15. Chosen Referenced Period'!C668=0," ",+'15. Chosen Referenced Period'!C668)</f>
        <v xml:space="preserve"> </v>
      </c>
      <c r="D666" s="478">
        <f>IF('15. Chosen Referenced Period'!$C$1015='15. Chosen Referenced Period'!$D$1021,'15. Chosen Referenced Period'!E668,IF('15. Chosen Referenced Period'!$C$1015='15. Chosen Referenced Period'!$D$1022,'15. Chosen Referenced Period'!H668,IF('15. Chosen Referenced Period'!$C$1015='15. Chosen Referenced Period'!$D$1023,'15. Chosen Referenced Period'!K668,0)))</f>
        <v>0</v>
      </c>
    </row>
    <row r="667" spans="1:4" x14ac:dyDescent="0.25">
      <c r="A667" s="309">
        <f t="shared" si="10"/>
        <v>658</v>
      </c>
      <c r="B667" s="312" t="str">
        <f>IF(+'15. Chosen Referenced Period'!B669=0," ",+'15. Chosen Referenced Period'!B669)</f>
        <v xml:space="preserve"> </v>
      </c>
      <c r="C667" s="442" t="str">
        <f>IF(+'15. Chosen Referenced Period'!C669=0," ",+'15. Chosen Referenced Period'!C669)</f>
        <v xml:space="preserve"> </v>
      </c>
      <c r="D667" s="478">
        <f>IF('15. Chosen Referenced Period'!$C$1015='15. Chosen Referenced Period'!$D$1021,'15. Chosen Referenced Period'!E669,IF('15. Chosen Referenced Period'!$C$1015='15. Chosen Referenced Period'!$D$1022,'15. Chosen Referenced Period'!H669,IF('15. Chosen Referenced Period'!$C$1015='15. Chosen Referenced Period'!$D$1023,'15. Chosen Referenced Period'!K669,0)))</f>
        <v>0</v>
      </c>
    </row>
    <row r="668" spans="1:4" x14ac:dyDescent="0.25">
      <c r="A668" s="309">
        <f t="shared" si="10"/>
        <v>659</v>
      </c>
      <c r="B668" s="312" t="str">
        <f>IF(+'15. Chosen Referenced Period'!B670=0," ",+'15. Chosen Referenced Period'!B670)</f>
        <v xml:space="preserve"> </v>
      </c>
      <c r="C668" s="442" t="str">
        <f>IF(+'15. Chosen Referenced Period'!C670=0," ",+'15. Chosen Referenced Period'!C670)</f>
        <v xml:space="preserve"> </v>
      </c>
      <c r="D668" s="478">
        <f>IF('15. Chosen Referenced Period'!$C$1015='15. Chosen Referenced Period'!$D$1021,'15. Chosen Referenced Period'!E670,IF('15. Chosen Referenced Period'!$C$1015='15. Chosen Referenced Period'!$D$1022,'15. Chosen Referenced Period'!H670,IF('15. Chosen Referenced Period'!$C$1015='15. Chosen Referenced Period'!$D$1023,'15. Chosen Referenced Period'!K670,0)))</f>
        <v>0</v>
      </c>
    </row>
    <row r="669" spans="1:4" x14ac:dyDescent="0.25">
      <c r="A669" s="309">
        <f t="shared" si="10"/>
        <v>660</v>
      </c>
      <c r="B669" s="312" t="str">
        <f>IF(+'15. Chosen Referenced Period'!B671=0," ",+'15. Chosen Referenced Period'!B671)</f>
        <v xml:space="preserve"> </v>
      </c>
      <c r="C669" s="442" t="str">
        <f>IF(+'15. Chosen Referenced Period'!C671=0," ",+'15. Chosen Referenced Period'!C671)</f>
        <v xml:space="preserve"> </v>
      </c>
      <c r="D669" s="478">
        <f>IF('15. Chosen Referenced Period'!$C$1015='15. Chosen Referenced Period'!$D$1021,'15. Chosen Referenced Period'!E671,IF('15. Chosen Referenced Period'!$C$1015='15. Chosen Referenced Period'!$D$1022,'15. Chosen Referenced Period'!H671,IF('15. Chosen Referenced Period'!$C$1015='15. Chosen Referenced Period'!$D$1023,'15. Chosen Referenced Period'!K671,0)))</f>
        <v>0</v>
      </c>
    </row>
    <row r="670" spans="1:4" x14ac:dyDescent="0.25">
      <c r="A670" s="309">
        <f t="shared" si="10"/>
        <v>661</v>
      </c>
      <c r="B670" s="312" t="str">
        <f>IF(+'15. Chosen Referenced Period'!B672=0," ",+'15. Chosen Referenced Period'!B672)</f>
        <v xml:space="preserve"> </v>
      </c>
      <c r="C670" s="442" t="str">
        <f>IF(+'15. Chosen Referenced Period'!C672=0," ",+'15. Chosen Referenced Period'!C672)</f>
        <v xml:space="preserve"> </v>
      </c>
      <c r="D670" s="478">
        <f>IF('15. Chosen Referenced Period'!$C$1015='15. Chosen Referenced Period'!$D$1021,'15. Chosen Referenced Period'!E672,IF('15. Chosen Referenced Period'!$C$1015='15. Chosen Referenced Period'!$D$1022,'15. Chosen Referenced Period'!H672,IF('15. Chosen Referenced Period'!$C$1015='15. Chosen Referenced Period'!$D$1023,'15. Chosen Referenced Period'!K672,0)))</f>
        <v>0</v>
      </c>
    </row>
    <row r="671" spans="1:4" x14ac:dyDescent="0.25">
      <c r="A671" s="309">
        <f t="shared" si="10"/>
        <v>662</v>
      </c>
      <c r="B671" s="312" t="str">
        <f>IF(+'15. Chosen Referenced Period'!B673=0," ",+'15. Chosen Referenced Period'!B673)</f>
        <v xml:space="preserve"> </v>
      </c>
      <c r="C671" s="442" t="str">
        <f>IF(+'15. Chosen Referenced Period'!C673=0," ",+'15. Chosen Referenced Period'!C673)</f>
        <v xml:space="preserve"> </v>
      </c>
      <c r="D671" s="478">
        <f>IF('15. Chosen Referenced Period'!$C$1015='15. Chosen Referenced Period'!$D$1021,'15. Chosen Referenced Period'!E673,IF('15. Chosen Referenced Period'!$C$1015='15. Chosen Referenced Period'!$D$1022,'15. Chosen Referenced Period'!H673,IF('15. Chosen Referenced Period'!$C$1015='15. Chosen Referenced Period'!$D$1023,'15. Chosen Referenced Period'!K673,0)))</f>
        <v>0</v>
      </c>
    </row>
    <row r="672" spans="1:4" x14ac:dyDescent="0.25">
      <c r="A672" s="309">
        <f t="shared" si="10"/>
        <v>663</v>
      </c>
      <c r="B672" s="312" t="str">
        <f>IF(+'15. Chosen Referenced Period'!B674=0," ",+'15. Chosen Referenced Period'!B674)</f>
        <v xml:space="preserve"> </v>
      </c>
      <c r="C672" s="442" t="str">
        <f>IF(+'15. Chosen Referenced Period'!C674=0," ",+'15. Chosen Referenced Period'!C674)</f>
        <v xml:space="preserve"> </v>
      </c>
      <c r="D672" s="478">
        <f>IF('15. Chosen Referenced Period'!$C$1015='15. Chosen Referenced Period'!$D$1021,'15. Chosen Referenced Period'!E674,IF('15. Chosen Referenced Period'!$C$1015='15. Chosen Referenced Period'!$D$1022,'15. Chosen Referenced Period'!H674,IF('15. Chosen Referenced Period'!$C$1015='15. Chosen Referenced Period'!$D$1023,'15. Chosen Referenced Period'!K674,0)))</f>
        <v>0</v>
      </c>
    </row>
    <row r="673" spans="1:4" x14ac:dyDescent="0.25">
      <c r="A673" s="309">
        <f t="shared" si="10"/>
        <v>664</v>
      </c>
      <c r="B673" s="312" t="str">
        <f>IF(+'15. Chosen Referenced Period'!B675=0," ",+'15. Chosen Referenced Period'!B675)</f>
        <v xml:space="preserve"> </v>
      </c>
      <c r="C673" s="442" t="str">
        <f>IF(+'15. Chosen Referenced Period'!C675=0," ",+'15. Chosen Referenced Period'!C675)</f>
        <v xml:space="preserve"> </v>
      </c>
      <c r="D673" s="478">
        <f>IF('15. Chosen Referenced Period'!$C$1015='15. Chosen Referenced Period'!$D$1021,'15. Chosen Referenced Period'!E675,IF('15. Chosen Referenced Period'!$C$1015='15. Chosen Referenced Period'!$D$1022,'15. Chosen Referenced Period'!H675,IF('15. Chosen Referenced Period'!$C$1015='15. Chosen Referenced Period'!$D$1023,'15. Chosen Referenced Period'!K675,0)))</f>
        <v>0</v>
      </c>
    </row>
    <row r="674" spans="1:4" x14ac:dyDescent="0.25">
      <c r="A674" s="309">
        <f t="shared" si="10"/>
        <v>665</v>
      </c>
      <c r="B674" s="312" t="str">
        <f>IF(+'15. Chosen Referenced Period'!B676=0," ",+'15. Chosen Referenced Period'!B676)</f>
        <v xml:space="preserve"> </v>
      </c>
      <c r="C674" s="442" t="str">
        <f>IF(+'15. Chosen Referenced Period'!C676=0," ",+'15. Chosen Referenced Period'!C676)</f>
        <v xml:space="preserve"> </v>
      </c>
      <c r="D674" s="478">
        <f>IF('15. Chosen Referenced Period'!$C$1015='15. Chosen Referenced Period'!$D$1021,'15. Chosen Referenced Period'!E676,IF('15. Chosen Referenced Period'!$C$1015='15. Chosen Referenced Period'!$D$1022,'15. Chosen Referenced Period'!H676,IF('15. Chosen Referenced Period'!$C$1015='15. Chosen Referenced Period'!$D$1023,'15. Chosen Referenced Period'!K676,0)))</f>
        <v>0</v>
      </c>
    </row>
    <row r="675" spans="1:4" x14ac:dyDescent="0.25">
      <c r="A675" s="309">
        <f t="shared" si="10"/>
        <v>666</v>
      </c>
      <c r="B675" s="312" t="str">
        <f>IF(+'15. Chosen Referenced Period'!B677=0," ",+'15. Chosen Referenced Period'!B677)</f>
        <v xml:space="preserve"> </v>
      </c>
      <c r="C675" s="442" t="str">
        <f>IF(+'15. Chosen Referenced Period'!C677=0," ",+'15. Chosen Referenced Period'!C677)</f>
        <v xml:space="preserve"> </v>
      </c>
      <c r="D675" s="478">
        <f>IF('15. Chosen Referenced Period'!$C$1015='15. Chosen Referenced Period'!$D$1021,'15. Chosen Referenced Period'!E677,IF('15. Chosen Referenced Period'!$C$1015='15. Chosen Referenced Period'!$D$1022,'15. Chosen Referenced Period'!H677,IF('15. Chosen Referenced Period'!$C$1015='15. Chosen Referenced Period'!$D$1023,'15. Chosen Referenced Period'!K677,0)))</f>
        <v>0</v>
      </c>
    </row>
    <row r="676" spans="1:4" x14ac:dyDescent="0.25">
      <c r="A676" s="309">
        <f t="shared" si="10"/>
        <v>667</v>
      </c>
      <c r="B676" s="312" t="str">
        <f>IF(+'15. Chosen Referenced Period'!B678=0," ",+'15. Chosen Referenced Period'!B678)</f>
        <v xml:space="preserve"> </v>
      </c>
      <c r="C676" s="442" t="str">
        <f>IF(+'15. Chosen Referenced Period'!C678=0," ",+'15. Chosen Referenced Period'!C678)</f>
        <v xml:space="preserve"> </v>
      </c>
      <c r="D676" s="478">
        <f>IF('15. Chosen Referenced Period'!$C$1015='15. Chosen Referenced Period'!$D$1021,'15. Chosen Referenced Period'!E678,IF('15. Chosen Referenced Period'!$C$1015='15. Chosen Referenced Period'!$D$1022,'15. Chosen Referenced Period'!H678,IF('15. Chosen Referenced Period'!$C$1015='15. Chosen Referenced Period'!$D$1023,'15. Chosen Referenced Period'!K678,0)))</f>
        <v>0</v>
      </c>
    </row>
    <row r="677" spans="1:4" x14ac:dyDescent="0.25">
      <c r="A677" s="309">
        <f t="shared" si="10"/>
        <v>668</v>
      </c>
      <c r="B677" s="312" t="str">
        <f>IF(+'15. Chosen Referenced Period'!B679=0," ",+'15. Chosen Referenced Period'!B679)</f>
        <v xml:space="preserve"> </v>
      </c>
      <c r="C677" s="442" t="str">
        <f>IF(+'15. Chosen Referenced Period'!C679=0," ",+'15. Chosen Referenced Period'!C679)</f>
        <v xml:space="preserve"> </v>
      </c>
      <c r="D677" s="478">
        <f>IF('15. Chosen Referenced Period'!$C$1015='15. Chosen Referenced Period'!$D$1021,'15. Chosen Referenced Period'!E679,IF('15. Chosen Referenced Period'!$C$1015='15. Chosen Referenced Period'!$D$1022,'15. Chosen Referenced Period'!H679,IF('15. Chosen Referenced Period'!$C$1015='15. Chosen Referenced Period'!$D$1023,'15. Chosen Referenced Period'!K679,0)))</f>
        <v>0</v>
      </c>
    </row>
    <row r="678" spans="1:4" x14ac:dyDescent="0.25">
      <c r="A678" s="309">
        <f t="shared" si="10"/>
        <v>669</v>
      </c>
      <c r="B678" s="312" t="str">
        <f>IF(+'15. Chosen Referenced Period'!B680=0," ",+'15. Chosen Referenced Period'!B680)</f>
        <v xml:space="preserve"> </v>
      </c>
      <c r="C678" s="442" t="str">
        <f>IF(+'15. Chosen Referenced Period'!C680=0," ",+'15. Chosen Referenced Period'!C680)</f>
        <v xml:space="preserve"> </v>
      </c>
      <c r="D678" s="478">
        <f>IF('15. Chosen Referenced Period'!$C$1015='15. Chosen Referenced Period'!$D$1021,'15. Chosen Referenced Period'!E680,IF('15. Chosen Referenced Period'!$C$1015='15. Chosen Referenced Period'!$D$1022,'15. Chosen Referenced Period'!H680,IF('15. Chosen Referenced Period'!$C$1015='15. Chosen Referenced Period'!$D$1023,'15. Chosen Referenced Period'!K680,0)))</f>
        <v>0</v>
      </c>
    </row>
    <row r="679" spans="1:4" x14ac:dyDescent="0.25">
      <c r="A679" s="309">
        <f t="shared" si="10"/>
        <v>670</v>
      </c>
      <c r="B679" s="312" t="str">
        <f>IF(+'15. Chosen Referenced Period'!B681=0," ",+'15. Chosen Referenced Period'!B681)</f>
        <v xml:space="preserve"> </v>
      </c>
      <c r="C679" s="442" t="str">
        <f>IF(+'15. Chosen Referenced Period'!C681=0," ",+'15. Chosen Referenced Period'!C681)</f>
        <v xml:space="preserve"> </v>
      </c>
      <c r="D679" s="478">
        <f>IF('15. Chosen Referenced Period'!$C$1015='15. Chosen Referenced Period'!$D$1021,'15. Chosen Referenced Period'!E681,IF('15. Chosen Referenced Period'!$C$1015='15. Chosen Referenced Period'!$D$1022,'15. Chosen Referenced Period'!H681,IF('15. Chosen Referenced Period'!$C$1015='15. Chosen Referenced Period'!$D$1023,'15. Chosen Referenced Period'!K681,0)))</f>
        <v>0</v>
      </c>
    </row>
    <row r="680" spans="1:4" x14ac:dyDescent="0.25">
      <c r="A680" s="309">
        <f t="shared" si="10"/>
        <v>671</v>
      </c>
      <c r="B680" s="312" t="str">
        <f>IF(+'15. Chosen Referenced Period'!B682=0," ",+'15. Chosen Referenced Period'!B682)</f>
        <v xml:space="preserve"> </v>
      </c>
      <c r="C680" s="442" t="str">
        <f>IF(+'15. Chosen Referenced Period'!C682=0," ",+'15. Chosen Referenced Period'!C682)</f>
        <v xml:space="preserve"> </v>
      </c>
      <c r="D680" s="478">
        <f>IF('15. Chosen Referenced Period'!$C$1015='15. Chosen Referenced Period'!$D$1021,'15. Chosen Referenced Period'!E682,IF('15. Chosen Referenced Period'!$C$1015='15. Chosen Referenced Period'!$D$1022,'15. Chosen Referenced Period'!H682,IF('15. Chosen Referenced Period'!$C$1015='15. Chosen Referenced Period'!$D$1023,'15. Chosen Referenced Period'!K682,0)))</f>
        <v>0</v>
      </c>
    </row>
    <row r="681" spans="1:4" x14ac:dyDescent="0.25">
      <c r="A681" s="309">
        <f t="shared" si="10"/>
        <v>672</v>
      </c>
      <c r="B681" s="312" t="str">
        <f>IF(+'15. Chosen Referenced Period'!B683=0," ",+'15. Chosen Referenced Period'!B683)</f>
        <v xml:space="preserve"> </v>
      </c>
      <c r="C681" s="442" t="str">
        <f>IF(+'15. Chosen Referenced Period'!C683=0," ",+'15. Chosen Referenced Period'!C683)</f>
        <v xml:space="preserve"> </v>
      </c>
      <c r="D681" s="478">
        <f>IF('15. Chosen Referenced Period'!$C$1015='15. Chosen Referenced Period'!$D$1021,'15. Chosen Referenced Period'!E683,IF('15. Chosen Referenced Period'!$C$1015='15. Chosen Referenced Period'!$D$1022,'15. Chosen Referenced Period'!H683,IF('15. Chosen Referenced Period'!$C$1015='15. Chosen Referenced Period'!$D$1023,'15. Chosen Referenced Period'!K683,0)))</f>
        <v>0</v>
      </c>
    </row>
    <row r="682" spans="1:4" x14ac:dyDescent="0.25">
      <c r="A682" s="309">
        <f t="shared" si="10"/>
        <v>673</v>
      </c>
      <c r="B682" s="312" t="str">
        <f>IF(+'15. Chosen Referenced Period'!B684=0," ",+'15. Chosen Referenced Period'!B684)</f>
        <v xml:space="preserve"> </v>
      </c>
      <c r="C682" s="442" t="str">
        <f>IF(+'15. Chosen Referenced Period'!C684=0," ",+'15. Chosen Referenced Period'!C684)</f>
        <v xml:space="preserve"> </v>
      </c>
      <c r="D682" s="478">
        <f>IF('15. Chosen Referenced Period'!$C$1015='15. Chosen Referenced Period'!$D$1021,'15. Chosen Referenced Period'!E684,IF('15. Chosen Referenced Period'!$C$1015='15. Chosen Referenced Period'!$D$1022,'15. Chosen Referenced Period'!H684,IF('15. Chosen Referenced Period'!$C$1015='15. Chosen Referenced Period'!$D$1023,'15. Chosen Referenced Period'!K684,0)))</f>
        <v>0</v>
      </c>
    </row>
    <row r="683" spans="1:4" x14ac:dyDescent="0.25">
      <c r="A683" s="309">
        <f t="shared" si="10"/>
        <v>674</v>
      </c>
      <c r="B683" s="312" t="str">
        <f>IF(+'15. Chosen Referenced Period'!B685=0," ",+'15. Chosen Referenced Period'!B685)</f>
        <v xml:space="preserve"> </v>
      </c>
      <c r="C683" s="442" t="str">
        <f>IF(+'15. Chosen Referenced Period'!C685=0," ",+'15. Chosen Referenced Period'!C685)</f>
        <v xml:space="preserve"> </v>
      </c>
      <c r="D683" s="478">
        <f>IF('15. Chosen Referenced Period'!$C$1015='15. Chosen Referenced Period'!$D$1021,'15. Chosen Referenced Period'!E685,IF('15. Chosen Referenced Period'!$C$1015='15. Chosen Referenced Period'!$D$1022,'15. Chosen Referenced Period'!H685,IF('15. Chosen Referenced Period'!$C$1015='15. Chosen Referenced Period'!$D$1023,'15. Chosen Referenced Period'!K685,0)))</f>
        <v>0</v>
      </c>
    </row>
    <row r="684" spans="1:4" x14ac:dyDescent="0.25">
      <c r="A684" s="309">
        <f t="shared" si="10"/>
        <v>675</v>
      </c>
      <c r="B684" s="312" t="str">
        <f>IF(+'15. Chosen Referenced Period'!B686=0," ",+'15. Chosen Referenced Period'!B686)</f>
        <v xml:space="preserve"> </v>
      </c>
      <c r="C684" s="442" t="str">
        <f>IF(+'15. Chosen Referenced Period'!C686=0," ",+'15. Chosen Referenced Period'!C686)</f>
        <v xml:space="preserve"> </v>
      </c>
      <c r="D684" s="478">
        <f>IF('15. Chosen Referenced Period'!$C$1015='15. Chosen Referenced Period'!$D$1021,'15. Chosen Referenced Period'!E686,IF('15. Chosen Referenced Period'!$C$1015='15. Chosen Referenced Period'!$D$1022,'15. Chosen Referenced Period'!H686,IF('15. Chosen Referenced Period'!$C$1015='15. Chosen Referenced Period'!$D$1023,'15. Chosen Referenced Period'!K686,0)))</f>
        <v>0</v>
      </c>
    </row>
    <row r="685" spans="1:4" x14ac:dyDescent="0.25">
      <c r="A685" s="309">
        <f t="shared" si="10"/>
        <v>676</v>
      </c>
      <c r="B685" s="312" t="str">
        <f>IF(+'15. Chosen Referenced Period'!B687=0," ",+'15. Chosen Referenced Period'!B687)</f>
        <v xml:space="preserve"> </v>
      </c>
      <c r="C685" s="442" t="str">
        <f>IF(+'15. Chosen Referenced Period'!C687=0," ",+'15. Chosen Referenced Period'!C687)</f>
        <v xml:space="preserve"> </v>
      </c>
      <c r="D685" s="478">
        <f>IF('15. Chosen Referenced Period'!$C$1015='15. Chosen Referenced Period'!$D$1021,'15. Chosen Referenced Period'!E687,IF('15. Chosen Referenced Period'!$C$1015='15. Chosen Referenced Period'!$D$1022,'15. Chosen Referenced Period'!H687,IF('15. Chosen Referenced Period'!$C$1015='15. Chosen Referenced Period'!$D$1023,'15. Chosen Referenced Period'!K687,0)))</f>
        <v>0</v>
      </c>
    </row>
    <row r="686" spans="1:4" x14ac:dyDescent="0.25">
      <c r="A686" s="309">
        <f t="shared" si="10"/>
        <v>677</v>
      </c>
      <c r="B686" s="312" t="str">
        <f>IF(+'15. Chosen Referenced Period'!B688=0," ",+'15. Chosen Referenced Period'!B688)</f>
        <v xml:space="preserve"> </v>
      </c>
      <c r="C686" s="442" t="str">
        <f>IF(+'15. Chosen Referenced Period'!C688=0," ",+'15. Chosen Referenced Period'!C688)</f>
        <v xml:space="preserve"> </v>
      </c>
      <c r="D686" s="478">
        <f>IF('15. Chosen Referenced Period'!$C$1015='15. Chosen Referenced Period'!$D$1021,'15. Chosen Referenced Period'!E688,IF('15. Chosen Referenced Period'!$C$1015='15. Chosen Referenced Period'!$D$1022,'15. Chosen Referenced Period'!H688,IF('15. Chosen Referenced Period'!$C$1015='15. Chosen Referenced Period'!$D$1023,'15. Chosen Referenced Period'!K688,0)))</f>
        <v>0</v>
      </c>
    </row>
    <row r="687" spans="1:4" x14ac:dyDescent="0.25">
      <c r="A687" s="309">
        <f t="shared" si="10"/>
        <v>678</v>
      </c>
      <c r="B687" s="312" t="str">
        <f>IF(+'15. Chosen Referenced Period'!B689=0," ",+'15. Chosen Referenced Period'!B689)</f>
        <v xml:space="preserve"> </v>
      </c>
      <c r="C687" s="442" t="str">
        <f>IF(+'15. Chosen Referenced Period'!C689=0," ",+'15. Chosen Referenced Period'!C689)</f>
        <v xml:space="preserve"> </v>
      </c>
      <c r="D687" s="478">
        <f>IF('15. Chosen Referenced Period'!$C$1015='15. Chosen Referenced Period'!$D$1021,'15. Chosen Referenced Period'!E689,IF('15. Chosen Referenced Period'!$C$1015='15. Chosen Referenced Period'!$D$1022,'15. Chosen Referenced Period'!H689,IF('15. Chosen Referenced Period'!$C$1015='15. Chosen Referenced Period'!$D$1023,'15. Chosen Referenced Period'!K689,0)))</f>
        <v>0</v>
      </c>
    </row>
    <row r="688" spans="1:4" x14ac:dyDescent="0.25">
      <c r="A688" s="309">
        <f t="shared" si="10"/>
        <v>679</v>
      </c>
      <c r="B688" s="312" t="str">
        <f>IF(+'15. Chosen Referenced Period'!B690=0," ",+'15. Chosen Referenced Period'!B690)</f>
        <v xml:space="preserve"> </v>
      </c>
      <c r="C688" s="442" t="str">
        <f>IF(+'15. Chosen Referenced Period'!C690=0," ",+'15. Chosen Referenced Period'!C690)</f>
        <v xml:space="preserve"> </v>
      </c>
      <c r="D688" s="478">
        <f>IF('15. Chosen Referenced Period'!$C$1015='15. Chosen Referenced Period'!$D$1021,'15. Chosen Referenced Period'!E690,IF('15. Chosen Referenced Period'!$C$1015='15. Chosen Referenced Period'!$D$1022,'15. Chosen Referenced Period'!H690,IF('15. Chosen Referenced Period'!$C$1015='15. Chosen Referenced Period'!$D$1023,'15. Chosen Referenced Period'!K690,0)))</f>
        <v>0</v>
      </c>
    </row>
    <row r="689" spans="1:4" x14ac:dyDescent="0.25">
      <c r="A689" s="309">
        <f t="shared" si="10"/>
        <v>680</v>
      </c>
      <c r="B689" s="312" t="str">
        <f>IF(+'15. Chosen Referenced Period'!B691=0," ",+'15. Chosen Referenced Period'!B691)</f>
        <v xml:space="preserve"> </v>
      </c>
      <c r="C689" s="442" t="str">
        <f>IF(+'15. Chosen Referenced Period'!C691=0," ",+'15. Chosen Referenced Period'!C691)</f>
        <v xml:space="preserve"> </v>
      </c>
      <c r="D689" s="478">
        <f>IF('15. Chosen Referenced Period'!$C$1015='15. Chosen Referenced Period'!$D$1021,'15. Chosen Referenced Period'!E691,IF('15. Chosen Referenced Period'!$C$1015='15. Chosen Referenced Period'!$D$1022,'15. Chosen Referenced Period'!H691,IF('15. Chosen Referenced Period'!$C$1015='15. Chosen Referenced Period'!$D$1023,'15. Chosen Referenced Period'!K691,0)))</f>
        <v>0</v>
      </c>
    </row>
    <row r="690" spans="1:4" x14ac:dyDescent="0.25">
      <c r="A690" s="309">
        <f t="shared" si="10"/>
        <v>681</v>
      </c>
      <c r="B690" s="312" t="str">
        <f>IF(+'15. Chosen Referenced Period'!B692=0," ",+'15. Chosen Referenced Period'!B692)</f>
        <v xml:space="preserve"> </v>
      </c>
      <c r="C690" s="442" t="str">
        <f>IF(+'15. Chosen Referenced Period'!C692=0," ",+'15. Chosen Referenced Period'!C692)</f>
        <v xml:space="preserve"> </v>
      </c>
      <c r="D690" s="478">
        <f>IF('15. Chosen Referenced Period'!$C$1015='15. Chosen Referenced Period'!$D$1021,'15. Chosen Referenced Period'!E692,IF('15. Chosen Referenced Period'!$C$1015='15. Chosen Referenced Period'!$D$1022,'15. Chosen Referenced Period'!H692,IF('15. Chosen Referenced Period'!$C$1015='15. Chosen Referenced Period'!$D$1023,'15. Chosen Referenced Period'!K692,0)))</f>
        <v>0</v>
      </c>
    </row>
    <row r="691" spans="1:4" x14ac:dyDescent="0.25">
      <c r="A691" s="309">
        <f t="shared" si="10"/>
        <v>682</v>
      </c>
      <c r="B691" s="312" t="str">
        <f>IF(+'15. Chosen Referenced Period'!B693=0," ",+'15. Chosen Referenced Period'!B693)</f>
        <v xml:space="preserve"> </v>
      </c>
      <c r="C691" s="442" t="str">
        <f>IF(+'15. Chosen Referenced Period'!C693=0," ",+'15. Chosen Referenced Period'!C693)</f>
        <v xml:space="preserve"> </v>
      </c>
      <c r="D691" s="478">
        <f>IF('15. Chosen Referenced Period'!$C$1015='15. Chosen Referenced Period'!$D$1021,'15. Chosen Referenced Period'!E693,IF('15. Chosen Referenced Period'!$C$1015='15. Chosen Referenced Period'!$D$1022,'15. Chosen Referenced Period'!H693,IF('15. Chosen Referenced Period'!$C$1015='15. Chosen Referenced Period'!$D$1023,'15. Chosen Referenced Period'!K693,0)))</f>
        <v>0</v>
      </c>
    </row>
    <row r="692" spans="1:4" x14ac:dyDescent="0.25">
      <c r="A692" s="309">
        <f t="shared" si="10"/>
        <v>683</v>
      </c>
      <c r="B692" s="312" t="str">
        <f>IF(+'15. Chosen Referenced Period'!B694=0," ",+'15. Chosen Referenced Period'!B694)</f>
        <v xml:space="preserve"> </v>
      </c>
      <c r="C692" s="442" t="str">
        <f>IF(+'15. Chosen Referenced Period'!C694=0," ",+'15. Chosen Referenced Period'!C694)</f>
        <v xml:space="preserve"> </v>
      </c>
      <c r="D692" s="478">
        <f>IF('15. Chosen Referenced Period'!$C$1015='15. Chosen Referenced Period'!$D$1021,'15. Chosen Referenced Period'!E694,IF('15. Chosen Referenced Period'!$C$1015='15. Chosen Referenced Period'!$D$1022,'15. Chosen Referenced Period'!H694,IF('15. Chosen Referenced Period'!$C$1015='15. Chosen Referenced Period'!$D$1023,'15. Chosen Referenced Period'!K694,0)))</f>
        <v>0</v>
      </c>
    </row>
    <row r="693" spans="1:4" x14ac:dyDescent="0.25">
      <c r="A693" s="309">
        <f t="shared" si="10"/>
        <v>684</v>
      </c>
      <c r="B693" s="312" t="str">
        <f>IF(+'15. Chosen Referenced Period'!B695=0," ",+'15. Chosen Referenced Period'!B695)</f>
        <v xml:space="preserve"> </v>
      </c>
      <c r="C693" s="442" t="str">
        <f>IF(+'15. Chosen Referenced Period'!C695=0," ",+'15. Chosen Referenced Period'!C695)</f>
        <v xml:space="preserve"> </v>
      </c>
      <c r="D693" s="478">
        <f>IF('15. Chosen Referenced Period'!$C$1015='15. Chosen Referenced Period'!$D$1021,'15. Chosen Referenced Period'!E695,IF('15. Chosen Referenced Period'!$C$1015='15. Chosen Referenced Period'!$D$1022,'15. Chosen Referenced Period'!H695,IF('15. Chosen Referenced Period'!$C$1015='15. Chosen Referenced Period'!$D$1023,'15. Chosen Referenced Period'!K695,0)))</f>
        <v>0</v>
      </c>
    </row>
    <row r="694" spans="1:4" x14ac:dyDescent="0.25">
      <c r="A694" s="309">
        <f t="shared" si="10"/>
        <v>685</v>
      </c>
      <c r="B694" s="312" t="str">
        <f>IF(+'15. Chosen Referenced Period'!B696=0," ",+'15. Chosen Referenced Period'!B696)</f>
        <v xml:space="preserve"> </v>
      </c>
      <c r="C694" s="442" t="str">
        <f>IF(+'15. Chosen Referenced Period'!C696=0," ",+'15. Chosen Referenced Period'!C696)</f>
        <v xml:space="preserve"> </v>
      </c>
      <c r="D694" s="478">
        <f>IF('15. Chosen Referenced Period'!$C$1015='15. Chosen Referenced Period'!$D$1021,'15. Chosen Referenced Period'!E696,IF('15. Chosen Referenced Period'!$C$1015='15. Chosen Referenced Period'!$D$1022,'15. Chosen Referenced Period'!H696,IF('15. Chosen Referenced Period'!$C$1015='15. Chosen Referenced Period'!$D$1023,'15. Chosen Referenced Period'!K696,0)))</f>
        <v>0</v>
      </c>
    </row>
    <row r="695" spans="1:4" x14ac:dyDescent="0.25">
      <c r="A695" s="309">
        <f t="shared" si="10"/>
        <v>686</v>
      </c>
      <c r="B695" s="312" t="str">
        <f>IF(+'15. Chosen Referenced Period'!B697=0," ",+'15. Chosen Referenced Period'!B697)</f>
        <v xml:space="preserve"> </v>
      </c>
      <c r="C695" s="442" t="str">
        <f>IF(+'15. Chosen Referenced Period'!C697=0," ",+'15. Chosen Referenced Period'!C697)</f>
        <v xml:space="preserve"> </v>
      </c>
      <c r="D695" s="478">
        <f>IF('15. Chosen Referenced Period'!$C$1015='15. Chosen Referenced Period'!$D$1021,'15. Chosen Referenced Period'!E697,IF('15. Chosen Referenced Period'!$C$1015='15. Chosen Referenced Period'!$D$1022,'15. Chosen Referenced Period'!H697,IF('15. Chosen Referenced Period'!$C$1015='15. Chosen Referenced Period'!$D$1023,'15. Chosen Referenced Period'!K697,0)))</f>
        <v>0</v>
      </c>
    </row>
    <row r="696" spans="1:4" x14ac:dyDescent="0.25">
      <c r="A696" s="309">
        <f t="shared" si="10"/>
        <v>687</v>
      </c>
      <c r="B696" s="312" t="str">
        <f>IF(+'15. Chosen Referenced Period'!B698=0," ",+'15. Chosen Referenced Period'!B698)</f>
        <v xml:space="preserve"> </v>
      </c>
      <c r="C696" s="442" t="str">
        <f>IF(+'15. Chosen Referenced Period'!C698=0," ",+'15. Chosen Referenced Period'!C698)</f>
        <v xml:space="preserve"> </v>
      </c>
      <c r="D696" s="478">
        <f>IF('15. Chosen Referenced Period'!$C$1015='15. Chosen Referenced Period'!$D$1021,'15. Chosen Referenced Period'!E698,IF('15. Chosen Referenced Period'!$C$1015='15. Chosen Referenced Period'!$D$1022,'15. Chosen Referenced Period'!H698,IF('15. Chosen Referenced Period'!$C$1015='15. Chosen Referenced Period'!$D$1023,'15. Chosen Referenced Period'!K698,0)))</f>
        <v>0</v>
      </c>
    </row>
    <row r="697" spans="1:4" x14ac:dyDescent="0.25">
      <c r="A697" s="309">
        <f t="shared" si="10"/>
        <v>688</v>
      </c>
      <c r="B697" s="312" t="str">
        <f>IF(+'15. Chosen Referenced Period'!B699=0," ",+'15. Chosen Referenced Period'!B699)</f>
        <v xml:space="preserve"> </v>
      </c>
      <c r="C697" s="442" t="str">
        <f>IF(+'15. Chosen Referenced Period'!C699=0," ",+'15. Chosen Referenced Period'!C699)</f>
        <v xml:space="preserve"> </v>
      </c>
      <c r="D697" s="478">
        <f>IF('15. Chosen Referenced Period'!$C$1015='15. Chosen Referenced Period'!$D$1021,'15. Chosen Referenced Period'!E699,IF('15. Chosen Referenced Period'!$C$1015='15. Chosen Referenced Period'!$D$1022,'15. Chosen Referenced Period'!H699,IF('15. Chosen Referenced Period'!$C$1015='15. Chosen Referenced Period'!$D$1023,'15. Chosen Referenced Period'!K699,0)))</f>
        <v>0</v>
      </c>
    </row>
    <row r="698" spans="1:4" x14ac:dyDescent="0.25">
      <c r="A698" s="309">
        <f t="shared" si="10"/>
        <v>689</v>
      </c>
      <c r="B698" s="312" t="str">
        <f>IF(+'15. Chosen Referenced Period'!B700=0," ",+'15. Chosen Referenced Period'!B700)</f>
        <v xml:space="preserve"> </v>
      </c>
      <c r="C698" s="442" t="str">
        <f>IF(+'15. Chosen Referenced Period'!C700=0," ",+'15. Chosen Referenced Period'!C700)</f>
        <v xml:space="preserve"> </v>
      </c>
      <c r="D698" s="478">
        <f>IF('15. Chosen Referenced Period'!$C$1015='15. Chosen Referenced Period'!$D$1021,'15. Chosen Referenced Period'!E700,IF('15. Chosen Referenced Period'!$C$1015='15. Chosen Referenced Period'!$D$1022,'15. Chosen Referenced Period'!H700,IF('15. Chosen Referenced Period'!$C$1015='15. Chosen Referenced Period'!$D$1023,'15. Chosen Referenced Period'!K700,0)))</f>
        <v>0</v>
      </c>
    </row>
    <row r="699" spans="1:4" x14ac:dyDescent="0.25">
      <c r="A699" s="309">
        <f t="shared" si="10"/>
        <v>690</v>
      </c>
      <c r="B699" s="312" t="str">
        <f>IF(+'15. Chosen Referenced Period'!B701=0," ",+'15. Chosen Referenced Period'!B701)</f>
        <v xml:space="preserve"> </v>
      </c>
      <c r="C699" s="442" t="str">
        <f>IF(+'15. Chosen Referenced Period'!C701=0," ",+'15. Chosen Referenced Period'!C701)</f>
        <v xml:space="preserve"> </v>
      </c>
      <c r="D699" s="478">
        <f>IF('15. Chosen Referenced Period'!$C$1015='15. Chosen Referenced Period'!$D$1021,'15. Chosen Referenced Period'!E701,IF('15. Chosen Referenced Period'!$C$1015='15. Chosen Referenced Period'!$D$1022,'15. Chosen Referenced Period'!H701,IF('15. Chosen Referenced Period'!$C$1015='15. Chosen Referenced Period'!$D$1023,'15. Chosen Referenced Period'!K701,0)))</f>
        <v>0</v>
      </c>
    </row>
    <row r="700" spans="1:4" x14ac:dyDescent="0.25">
      <c r="A700" s="309">
        <f t="shared" si="10"/>
        <v>691</v>
      </c>
      <c r="B700" s="312" t="str">
        <f>IF(+'15. Chosen Referenced Period'!B702=0," ",+'15. Chosen Referenced Period'!B702)</f>
        <v xml:space="preserve"> </v>
      </c>
      <c r="C700" s="442" t="str">
        <f>IF(+'15. Chosen Referenced Period'!C702=0," ",+'15. Chosen Referenced Period'!C702)</f>
        <v xml:space="preserve"> </v>
      </c>
      <c r="D700" s="478">
        <f>IF('15. Chosen Referenced Period'!$C$1015='15. Chosen Referenced Period'!$D$1021,'15. Chosen Referenced Period'!E702,IF('15. Chosen Referenced Period'!$C$1015='15. Chosen Referenced Period'!$D$1022,'15. Chosen Referenced Period'!H702,IF('15. Chosen Referenced Period'!$C$1015='15. Chosen Referenced Period'!$D$1023,'15. Chosen Referenced Period'!K702,0)))</f>
        <v>0</v>
      </c>
    </row>
    <row r="701" spans="1:4" x14ac:dyDescent="0.25">
      <c r="A701" s="309">
        <f t="shared" si="10"/>
        <v>692</v>
      </c>
      <c r="B701" s="312" t="str">
        <f>IF(+'15. Chosen Referenced Period'!B703=0," ",+'15. Chosen Referenced Period'!B703)</f>
        <v xml:space="preserve"> </v>
      </c>
      <c r="C701" s="442" t="str">
        <f>IF(+'15. Chosen Referenced Period'!C703=0," ",+'15. Chosen Referenced Period'!C703)</f>
        <v xml:space="preserve"> </v>
      </c>
      <c r="D701" s="478">
        <f>IF('15. Chosen Referenced Period'!$C$1015='15. Chosen Referenced Period'!$D$1021,'15. Chosen Referenced Period'!E703,IF('15. Chosen Referenced Period'!$C$1015='15. Chosen Referenced Period'!$D$1022,'15. Chosen Referenced Period'!H703,IF('15. Chosen Referenced Period'!$C$1015='15. Chosen Referenced Period'!$D$1023,'15. Chosen Referenced Period'!K703,0)))</f>
        <v>0</v>
      </c>
    </row>
    <row r="702" spans="1:4" x14ac:dyDescent="0.25">
      <c r="A702" s="309">
        <f t="shared" si="10"/>
        <v>693</v>
      </c>
      <c r="B702" s="312" t="str">
        <f>IF(+'15. Chosen Referenced Period'!B704=0," ",+'15. Chosen Referenced Period'!B704)</f>
        <v xml:space="preserve"> </v>
      </c>
      <c r="C702" s="442" t="str">
        <f>IF(+'15. Chosen Referenced Period'!C704=0," ",+'15. Chosen Referenced Period'!C704)</f>
        <v xml:space="preserve"> </v>
      </c>
      <c r="D702" s="478">
        <f>IF('15. Chosen Referenced Period'!$C$1015='15. Chosen Referenced Period'!$D$1021,'15. Chosen Referenced Period'!E704,IF('15. Chosen Referenced Period'!$C$1015='15. Chosen Referenced Period'!$D$1022,'15. Chosen Referenced Period'!H704,IF('15. Chosen Referenced Period'!$C$1015='15. Chosen Referenced Period'!$D$1023,'15. Chosen Referenced Period'!K704,0)))</f>
        <v>0</v>
      </c>
    </row>
    <row r="703" spans="1:4" x14ac:dyDescent="0.25">
      <c r="A703" s="309">
        <f t="shared" si="10"/>
        <v>694</v>
      </c>
      <c r="B703" s="312" t="str">
        <f>IF(+'15. Chosen Referenced Period'!B705=0," ",+'15. Chosen Referenced Period'!B705)</f>
        <v xml:space="preserve"> </v>
      </c>
      <c r="C703" s="442" t="str">
        <f>IF(+'15. Chosen Referenced Period'!C705=0," ",+'15. Chosen Referenced Period'!C705)</f>
        <v xml:space="preserve"> </v>
      </c>
      <c r="D703" s="478">
        <f>IF('15. Chosen Referenced Period'!$C$1015='15. Chosen Referenced Period'!$D$1021,'15. Chosen Referenced Period'!E705,IF('15. Chosen Referenced Period'!$C$1015='15. Chosen Referenced Period'!$D$1022,'15. Chosen Referenced Period'!H705,IF('15. Chosen Referenced Period'!$C$1015='15. Chosen Referenced Period'!$D$1023,'15. Chosen Referenced Period'!K705,0)))</f>
        <v>0</v>
      </c>
    </row>
    <row r="704" spans="1:4" x14ac:dyDescent="0.25">
      <c r="A704" s="309">
        <f t="shared" si="10"/>
        <v>695</v>
      </c>
      <c r="B704" s="312" t="str">
        <f>IF(+'15. Chosen Referenced Period'!B706=0," ",+'15. Chosen Referenced Period'!B706)</f>
        <v xml:space="preserve"> </v>
      </c>
      <c r="C704" s="442" t="str">
        <f>IF(+'15. Chosen Referenced Period'!C706=0," ",+'15. Chosen Referenced Period'!C706)</f>
        <v xml:space="preserve"> </v>
      </c>
      <c r="D704" s="478">
        <f>IF('15. Chosen Referenced Period'!$C$1015='15. Chosen Referenced Period'!$D$1021,'15. Chosen Referenced Period'!E706,IF('15. Chosen Referenced Period'!$C$1015='15. Chosen Referenced Period'!$D$1022,'15. Chosen Referenced Period'!H706,IF('15. Chosen Referenced Period'!$C$1015='15. Chosen Referenced Period'!$D$1023,'15. Chosen Referenced Period'!K706,0)))</f>
        <v>0</v>
      </c>
    </row>
    <row r="705" spans="1:4" x14ac:dyDescent="0.25">
      <c r="A705" s="309">
        <f t="shared" si="10"/>
        <v>696</v>
      </c>
      <c r="B705" s="312" t="str">
        <f>IF(+'15. Chosen Referenced Period'!B707=0," ",+'15. Chosen Referenced Period'!B707)</f>
        <v xml:space="preserve"> </v>
      </c>
      <c r="C705" s="442" t="str">
        <f>IF(+'15. Chosen Referenced Period'!C707=0," ",+'15. Chosen Referenced Period'!C707)</f>
        <v xml:space="preserve"> </v>
      </c>
      <c r="D705" s="478">
        <f>IF('15. Chosen Referenced Period'!$C$1015='15. Chosen Referenced Period'!$D$1021,'15. Chosen Referenced Period'!E707,IF('15. Chosen Referenced Period'!$C$1015='15. Chosen Referenced Period'!$D$1022,'15. Chosen Referenced Period'!H707,IF('15. Chosen Referenced Period'!$C$1015='15. Chosen Referenced Period'!$D$1023,'15. Chosen Referenced Period'!K707,0)))</f>
        <v>0</v>
      </c>
    </row>
    <row r="706" spans="1:4" x14ac:dyDescent="0.25">
      <c r="A706" s="309">
        <f t="shared" si="10"/>
        <v>697</v>
      </c>
      <c r="B706" s="312" t="str">
        <f>IF(+'15. Chosen Referenced Period'!B708=0," ",+'15. Chosen Referenced Period'!B708)</f>
        <v xml:space="preserve"> </v>
      </c>
      <c r="C706" s="442" t="str">
        <f>IF(+'15. Chosen Referenced Period'!C708=0," ",+'15. Chosen Referenced Period'!C708)</f>
        <v xml:space="preserve"> </v>
      </c>
      <c r="D706" s="478">
        <f>IF('15. Chosen Referenced Period'!$C$1015='15. Chosen Referenced Period'!$D$1021,'15. Chosen Referenced Period'!E708,IF('15. Chosen Referenced Period'!$C$1015='15. Chosen Referenced Period'!$D$1022,'15. Chosen Referenced Period'!H708,IF('15. Chosen Referenced Period'!$C$1015='15. Chosen Referenced Period'!$D$1023,'15. Chosen Referenced Period'!K708,0)))</f>
        <v>0</v>
      </c>
    </row>
    <row r="707" spans="1:4" x14ac:dyDescent="0.25">
      <c r="A707" s="309">
        <f t="shared" si="10"/>
        <v>698</v>
      </c>
      <c r="B707" s="312" t="str">
        <f>IF(+'15. Chosen Referenced Period'!B709=0," ",+'15. Chosen Referenced Period'!B709)</f>
        <v xml:space="preserve"> </v>
      </c>
      <c r="C707" s="442" t="str">
        <f>IF(+'15. Chosen Referenced Period'!C709=0," ",+'15. Chosen Referenced Period'!C709)</f>
        <v xml:space="preserve"> </v>
      </c>
      <c r="D707" s="478">
        <f>IF('15. Chosen Referenced Period'!$C$1015='15. Chosen Referenced Period'!$D$1021,'15. Chosen Referenced Period'!E709,IF('15. Chosen Referenced Period'!$C$1015='15. Chosen Referenced Period'!$D$1022,'15. Chosen Referenced Period'!H709,IF('15. Chosen Referenced Period'!$C$1015='15. Chosen Referenced Period'!$D$1023,'15. Chosen Referenced Period'!K709,0)))</f>
        <v>0</v>
      </c>
    </row>
    <row r="708" spans="1:4" x14ac:dyDescent="0.25">
      <c r="A708" s="309">
        <f t="shared" si="10"/>
        <v>699</v>
      </c>
      <c r="B708" s="312" t="str">
        <f>IF(+'15. Chosen Referenced Period'!B710=0," ",+'15. Chosen Referenced Period'!B710)</f>
        <v xml:space="preserve"> </v>
      </c>
      <c r="C708" s="442" t="str">
        <f>IF(+'15. Chosen Referenced Period'!C710=0," ",+'15. Chosen Referenced Period'!C710)</f>
        <v xml:space="preserve"> </v>
      </c>
      <c r="D708" s="478">
        <f>IF('15. Chosen Referenced Period'!$C$1015='15. Chosen Referenced Period'!$D$1021,'15. Chosen Referenced Period'!E710,IF('15. Chosen Referenced Period'!$C$1015='15. Chosen Referenced Period'!$D$1022,'15. Chosen Referenced Period'!H710,IF('15. Chosen Referenced Period'!$C$1015='15. Chosen Referenced Period'!$D$1023,'15. Chosen Referenced Period'!K710,0)))</f>
        <v>0</v>
      </c>
    </row>
    <row r="709" spans="1:4" x14ac:dyDescent="0.25">
      <c r="A709" s="309">
        <f t="shared" si="10"/>
        <v>700</v>
      </c>
      <c r="B709" s="312" t="str">
        <f>IF(+'15. Chosen Referenced Period'!B711=0," ",+'15. Chosen Referenced Period'!B711)</f>
        <v xml:space="preserve"> </v>
      </c>
      <c r="C709" s="442" t="str">
        <f>IF(+'15. Chosen Referenced Period'!C711=0," ",+'15. Chosen Referenced Period'!C711)</f>
        <v xml:space="preserve"> </v>
      </c>
      <c r="D709" s="478">
        <f>IF('15. Chosen Referenced Period'!$C$1015='15. Chosen Referenced Period'!$D$1021,'15. Chosen Referenced Period'!E711,IF('15. Chosen Referenced Period'!$C$1015='15. Chosen Referenced Period'!$D$1022,'15. Chosen Referenced Period'!H711,IF('15. Chosen Referenced Period'!$C$1015='15. Chosen Referenced Period'!$D$1023,'15. Chosen Referenced Period'!K711,0)))</f>
        <v>0</v>
      </c>
    </row>
    <row r="710" spans="1:4" x14ac:dyDescent="0.25">
      <c r="A710" s="309">
        <f t="shared" si="10"/>
        <v>701</v>
      </c>
      <c r="B710" s="312" t="str">
        <f>IF(+'15. Chosen Referenced Period'!B712=0," ",+'15. Chosen Referenced Period'!B712)</f>
        <v xml:space="preserve"> </v>
      </c>
      <c r="C710" s="442" t="str">
        <f>IF(+'15. Chosen Referenced Period'!C712=0," ",+'15. Chosen Referenced Period'!C712)</f>
        <v xml:space="preserve"> </v>
      </c>
      <c r="D710" s="478">
        <f>IF('15. Chosen Referenced Period'!$C$1015='15. Chosen Referenced Period'!$D$1021,'15. Chosen Referenced Period'!E712,IF('15. Chosen Referenced Period'!$C$1015='15. Chosen Referenced Period'!$D$1022,'15. Chosen Referenced Period'!H712,IF('15. Chosen Referenced Period'!$C$1015='15. Chosen Referenced Period'!$D$1023,'15. Chosen Referenced Period'!K712,0)))</f>
        <v>0</v>
      </c>
    </row>
    <row r="711" spans="1:4" x14ac:dyDescent="0.25">
      <c r="A711" s="309">
        <f t="shared" si="10"/>
        <v>702</v>
      </c>
      <c r="B711" s="312" t="str">
        <f>IF(+'15. Chosen Referenced Period'!B713=0," ",+'15. Chosen Referenced Period'!B713)</f>
        <v xml:space="preserve"> </v>
      </c>
      <c r="C711" s="442" t="str">
        <f>IF(+'15. Chosen Referenced Period'!C713=0," ",+'15. Chosen Referenced Period'!C713)</f>
        <v xml:space="preserve"> </v>
      </c>
      <c r="D711" s="478">
        <f>IF('15. Chosen Referenced Period'!$C$1015='15. Chosen Referenced Period'!$D$1021,'15. Chosen Referenced Period'!E713,IF('15. Chosen Referenced Period'!$C$1015='15. Chosen Referenced Period'!$D$1022,'15. Chosen Referenced Period'!H713,IF('15. Chosen Referenced Period'!$C$1015='15. Chosen Referenced Period'!$D$1023,'15. Chosen Referenced Period'!K713,0)))</f>
        <v>0</v>
      </c>
    </row>
    <row r="712" spans="1:4" x14ac:dyDescent="0.25">
      <c r="A712" s="309">
        <f t="shared" si="10"/>
        <v>703</v>
      </c>
      <c r="B712" s="312" t="str">
        <f>IF(+'15. Chosen Referenced Period'!B714=0," ",+'15. Chosen Referenced Period'!B714)</f>
        <v xml:space="preserve"> </v>
      </c>
      <c r="C712" s="442" t="str">
        <f>IF(+'15. Chosen Referenced Period'!C714=0," ",+'15. Chosen Referenced Period'!C714)</f>
        <v xml:space="preserve"> </v>
      </c>
      <c r="D712" s="478">
        <f>IF('15. Chosen Referenced Period'!$C$1015='15. Chosen Referenced Period'!$D$1021,'15. Chosen Referenced Period'!E714,IF('15. Chosen Referenced Period'!$C$1015='15. Chosen Referenced Period'!$D$1022,'15. Chosen Referenced Period'!H714,IF('15. Chosen Referenced Period'!$C$1015='15. Chosen Referenced Period'!$D$1023,'15. Chosen Referenced Period'!K714,0)))</f>
        <v>0</v>
      </c>
    </row>
    <row r="713" spans="1:4" x14ac:dyDescent="0.25">
      <c r="A713" s="309">
        <f t="shared" si="10"/>
        <v>704</v>
      </c>
      <c r="B713" s="312" t="str">
        <f>IF(+'15. Chosen Referenced Period'!B715=0," ",+'15. Chosen Referenced Period'!B715)</f>
        <v xml:space="preserve"> </v>
      </c>
      <c r="C713" s="442" t="str">
        <f>IF(+'15. Chosen Referenced Period'!C715=0," ",+'15. Chosen Referenced Period'!C715)</f>
        <v xml:space="preserve"> </v>
      </c>
      <c r="D713" s="478">
        <f>IF('15. Chosen Referenced Period'!$C$1015='15. Chosen Referenced Period'!$D$1021,'15. Chosen Referenced Period'!E715,IF('15. Chosen Referenced Period'!$C$1015='15. Chosen Referenced Period'!$D$1022,'15. Chosen Referenced Period'!H715,IF('15. Chosen Referenced Period'!$C$1015='15. Chosen Referenced Period'!$D$1023,'15. Chosen Referenced Period'!K715,0)))</f>
        <v>0</v>
      </c>
    </row>
    <row r="714" spans="1:4" x14ac:dyDescent="0.25">
      <c r="A714" s="309">
        <f t="shared" si="10"/>
        <v>705</v>
      </c>
      <c r="B714" s="312" t="str">
        <f>IF(+'15. Chosen Referenced Period'!B716=0," ",+'15. Chosen Referenced Period'!B716)</f>
        <v xml:space="preserve"> </v>
      </c>
      <c r="C714" s="442" t="str">
        <f>IF(+'15. Chosen Referenced Period'!C716=0," ",+'15. Chosen Referenced Period'!C716)</f>
        <v xml:space="preserve"> </v>
      </c>
      <c r="D714" s="478">
        <f>IF('15. Chosen Referenced Period'!$C$1015='15. Chosen Referenced Period'!$D$1021,'15. Chosen Referenced Period'!E716,IF('15. Chosen Referenced Period'!$C$1015='15. Chosen Referenced Period'!$D$1022,'15. Chosen Referenced Period'!H716,IF('15. Chosen Referenced Period'!$C$1015='15. Chosen Referenced Period'!$D$1023,'15. Chosen Referenced Period'!K716,0)))</f>
        <v>0</v>
      </c>
    </row>
    <row r="715" spans="1:4" x14ac:dyDescent="0.25">
      <c r="A715" s="309">
        <f t="shared" si="10"/>
        <v>706</v>
      </c>
      <c r="B715" s="312" t="str">
        <f>IF(+'15. Chosen Referenced Period'!B717=0," ",+'15. Chosen Referenced Period'!B717)</f>
        <v xml:space="preserve"> </v>
      </c>
      <c r="C715" s="442" t="str">
        <f>IF(+'15. Chosen Referenced Period'!C717=0," ",+'15. Chosen Referenced Period'!C717)</f>
        <v xml:space="preserve"> </v>
      </c>
      <c r="D715" s="478">
        <f>IF('15. Chosen Referenced Period'!$C$1015='15. Chosen Referenced Period'!$D$1021,'15. Chosen Referenced Period'!E717,IF('15. Chosen Referenced Period'!$C$1015='15. Chosen Referenced Period'!$D$1022,'15. Chosen Referenced Period'!H717,IF('15. Chosen Referenced Period'!$C$1015='15. Chosen Referenced Period'!$D$1023,'15. Chosen Referenced Period'!K717,0)))</f>
        <v>0</v>
      </c>
    </row>
    <row r="716" spans="1:4" x14ac:dyDescent="0.25">
      <c r="A716" s="309">
        <f t="shared" ref="A716:A779" si="11">+A715+1</f>
        <v>707</v>
      </c>
      <c r="B716" s="312" t="str">
        <f>IF(+'15. Chosen Referenced Period'!B718=0," ",+'15. Chosen Referenced Period'!B718)</f>
        <v xml:space="preserve"> </v>
      </c>
      <c r="C716" s="442" t="str">
        <f>IF(+'15. Chosen Referenced Period'!C718=0," ",+'15. Chosen Referenced Period'!C718)</f>
        <v xml:space="preserve"> </v>
      </c>
      <c r="D716" s="478">
        <f>IF('15. Chosen Referenced Period'!$C$1015='15. Chosen Referenced Period'!$D$1021,'15. Chosen Referenced Period'!E718,IF('15. Chosen Referenced Period'!$C$1015='15. Chosen Referenced Period'!$D$1022,'15. Chosen Referenced Period'!H718,IF('15. Chosen Referenced Period'!$C$1015='15. Chosen Referenced Period'!$D$1023,'15. Chosen Referenced Period'!K718,0)))</f>
        <v>0</v>
      </c>
    </row>
    <row r="717" spans="1:4" x14ac:dyDescent="0.25">
      <c r="A717" s="309">
        <f t="shared" si="11"/>
        <v>708</v>
      </c>
      <c r="B717" s="312" t="str">
        <f>IF(+'15. Chosen Referenced Period'!B719=0," ",+'15. Chosen Referenced Period'!B719)</f>
        <v xml:space="preserve"> </v>
      </c>
      <c r="C717" s="442" t="str">
        <f>IF(+'15. Chosen Referenced Period'!C719=0," ",+'15. Chosen Referenced Period'!C719)</f>
        <v xml:space="preserve"> </v>
      </c>
      <c r="D717" s="478">
        <f>IF('15. Chosen Referenced Period'!$C$1015='15. Chosen Referenced Period'!$D$1021,'15. Chosen Referenced Period'!E719,IF('15. Chosen Referenced Period'!$C$1015='15. Chosen Referenced Period'!$D$1022,'15. Chosen Referenced Period'!H719,IF('15. Chosen Referenced Period'!$C$1015='15. Chosen Referenced Period'!$D$1023,'15. Chosen Referenced Period'!K719,0)))</f>
        <v>0</v>
      </c>
    </row>
    <row r="718" spans="1:4" x14ac:dyDescent="0.25">
      <c r="A718" s="309">
        <f t="shared" si="11"/>
        <v>709</v>
      </c>
      <c r="B718" s="312" t="str">
        <f>IF(+'15. Chosen Referenced Period'!B720=0," ",+'15. Chosen Referenced Period'!B720)</f>
        <v xml:space="preserve"> </v>
      </c>
      <c r="C718" s="442" t="str">
        <f>IF(+'15. Chosen Referenced Period'!C720=0," ",+'15. Chosen Referenced Period'!C720)</f>
        <v xml:space="preserve"> </v>
      </c>
      <c r="D718" s="478">
        <f>IF('15. Chosen Referenced Period'!$C$1015='15. Chosen Referenced Period'!$D$1021,'15. Chosen Referenced Period'!E720,IF('15. Chosen Referenced Period'!$C$1015='15. Chosen Referenced Period'!$D$1022,'15. Chosen Referenced Period'!H720,IF('15. Chosen Referenced Period'!$C$1015='15. Chosen Referenced Period'!$D$1023,'15. Chosen Referenced Period'!K720,0)))</f>
        <v>0</v>
      </c>
    </row>
    <row r="719" spans="1:4" x14ac:dyDescent="0.25">
      <c r="A719" s="309">
        <f t="shared" si="11"/>
        <v>710</v>
      </c>
      <c r="B719" s="312" t="str">
        <f>IF(+'15. Chosen Referenced Period'!B721=0," ",+'15. Chosen Referenced Period'!B721)</f>
        <v xml:space="preserve"> </v>
      </c>
      <c r="C719" s="442" t="str">
        <f>IF(+'15. Chosen Referenced Period'!C721=0," ",+'15. Chosen Referenced Period'!C721)</f>
        <v xml:space="preserve"> </v>
      </c>
      <c r="D719" s="478">
        <f>IF('15. Chosen Referenced Period'!$C$1015='15. Chosen Referenced Period'!$D$1021,'15. Chosen Referenced Period'!E721,IF('15. Chosen Referenced Period'!$C$1015='15. Chosen Referenced Period'!$D$1022,'15. Chosen Referenced Period'!H721,IF('15. Chosen Referenced Period'!$C$1015='15. Chosen Referenced Period'!$D$1023,'15. Chosen Referenced Period'!K721,0)))</f>
        <v>0</v>
      </c>
    </row>
    <row r="720" spans="1:4" x14ac:dyDescent="0.25">
      <c r="A720" s="309">
        <f t="shared" si="11"/>
        <v>711</v>
      </c>
      <c r="B720" s="312" t="str">
        <f>IF(+'15. Chosen Referenced Period'!B722=0," ",+'15. Chosen Referenced Period'!B722)</f>
        <v xml:space="preserve"> </v>
      </c>
      <c r="C720" s="442" t="str">
        <f>IF(+'15. Chosen Referenced Period'!C722=0," ",+'15. Chosen Referenced Period'!C722)</f>
        <v xml:space="preserve"> </v>
      </c>
      <c r="D720" s="478">
        <f>IF('15. Chosen Referenced Period'!$C$1015='15. Chosen Referenced Period'!$D$1021,'15. Chosen Referenced Period'!E722,IF('15. Chosen Referenced Period'!$C$1015='15. Chosen Referenced Period'!$D$1022,'15. Chosen Referenced Period'!H722,IF('15. Chosen Referenced Period'!$C$1015='15. Chosen Referenced Period'!$D$1023,'15. Chosen Referenced Period'!K722,0)))</f>
        <v>0</v>
      </c>
    </row>
    <row r="721" spans="1:4" x14ac:dyDescent="0.25">
      <c r="A721" s="309">
        <f t="shared" si="11"/>
        <v>712</v>
      </c>
      <c r="B721" s="312" t="str">
        <f>IF(+'15. Chosen Referenced Period'!B723=0," ",+'15. Chosen Referenced Period'!B723)</f>
        <v xml:space="preserve"> </v>
      </c>
      <c r="C721" s="442" t="str">
        <f>IF(+'15. Chosen Referenced Period'!C723=0," ",+'15. Chosen Referenced Period'!C723)</f>
        <v xml:space="preserve"> </v>
      </c>
      <c r="D721" s="478">
        <f>IF('15. Chosen Referenced Period'!$C$1015='15. Chosen Referenced Period'!$D$1021,'15. Chosen Referenced Period'!E723,IF('15. Chosen Referenced Period'!$C$1015='15. Chosen Referenced Period'!$D$1022,'15. Chosen Referenced Period'!H723,IF('15. Chosen Referenced Period'!$C$1015='15. Chosen Referenced Period'!$D$1023,'15. Chosen Referenced Period'!K723,0)))</f>
        <v>0</v>
      </c>
    </row>
    <row r="722" spans="1:4" x14ac:dyDescent="0.25">
      <c r="A722" s="309">
        <f t="shared" si="11"/>
        <v>713</v>
      </c>
      <c r="B722" s="312" t="str">
        <f>IF(+'15. Chosen Referenced Period'!B724=0," ",+'15. Chosen Referenced Period'!B724)</f>
        <v xml:space="preserve"> </v>
      </c>
      <c r="C722" s="442" t="str">
        <f>IF(+'15. Chosen Referenced Period'!C724=0," ",+'15. Chosen Referenced Period'!C724)</f>
        <v xml:space="preserve"> </v>
      </c>
      <c r="D722" s="478">
        <f>IF('15. Chosen Referenced Period'!$C$1015='15. Chosen Referenced Period'!$D$1021,'15. Chosen Referenced Period'!E724,IF('15. Chosen Referenced Period'!$C$1015='15. Chosen Referenced Period'!$D$1022,'15. Chosen Referenced Period'!H724,IF('15. Chosen Referenced Period'!$C$1015='15. Chosen Referenced Period'!$D$1023,'15. Chosen Referenced Period'!K724,0)))</f>
        <v>0</v>
      </c>
    </row>
    <row r="723" spans="1:4" x14ac:dyDescent="0.25">
      <c r="A723" s="309">
        <f t="shared" si="11"/>
        <v>714</v>
      </c>
      <c r="B723" s="312" t="str">
        <f>IF(+'15. Chosen Referenced Period'!B725=0," ",+'15. Chosen Referenced Period'!B725)</f>
        <v xml:space="preserve"> </v>
      </c>
      <c r="C723" s="442" t="str">
        <f>IF(+'15. Chosen Referenced Period'!C725=0," ",+'15. Chosen Referenced Period'!C725)</f>
        <v xml:space="preserve"> </v>
      </c>
      <c r="D723" s="478">
        <f>IF('15. Chosen Referenced Period'!$C$1015='15. Chosen Referenced Period'!$D$1021,'15. Chosen Referenced Period'!E725,IF('15. Chosen Referenced Period'!$C$1015='15. Chosen Referenced Period'!$D$1022,'15. Chosen Referenced Period'!H725,IF('15. Chosen Referenced Period'!$C$1015='15. Chosen Referenced Period'!$D$1023,'15. Chosen Referenced Period'!K725,0)))</f>
        <v>0</v>
      </c>
    </row>
    <row r="724" spans="1:4" x14ac:dyDescent="0.25">
      <c r="A724" s="309">
        <f t="shared" si="11"/>
        <v>715</v>
      </c>
      <c r="B724" s="312" t="str">
        <f>IF(+'15. Chosen Referenced Period'!B726=0," ",+'15. Chosen Referenced Period'!B726)</f>
        <v xml:space="preserve"> </v>
      </c>
      <c r="C724" s="442" t="str">
        <f>IF(+'15. Chosen Referenced Period'!C726=0," ",+'15. Chosen Referenced Period'!C726)</f>
        <v xml:space="preserve"> </v>
      </c>
      <c r="D724" s="478">
        <f>IF('15. Chosen Referenced Period'!$C$1015='15. Chosen Referenced Period'!$D$1021,'15. Chosen Referenced Period'!E726,IF('15. Chosen Referenced Period'!$C$1015='15. Chosen Referenced Period'!$D$1022,'15. Chosen Referenced Period'!H726,IF('15. Chosen Referenced Period'!$C$1015='15. Chosen Referenced Period'!$D$1023,'15. Chosen Referenced Period'!K726,0)))</f>
        <v>0</v>
      </c>
    </row>
    <row r="725" spans="1:4" x14ac:dyDescent="0.25">
      <c r="A725" s="309">
        <f t="shared" si="11"/>
        <v>716</v>
      </c>
      <c r="B725" s="312" t="str">
        <f>IF(+'15. Chosen Referenced Period'!B727=0," ",+'15. Chosen Referenced Period'!B727)</f>
        <v xml:space="preserve"> </v>
      </c>
      <c r="C725" s="442" t="str">
        <f>IF(+'15. Chosen Referenced Period'!C727=0," ",+'15. Chosen Referenced Period'!C727)</f>
        <v xml:space="preserve"> </v>
      </c>
      <c r="D725" s="478">
        <f>IF('15. Chosen Referenced Period'!$C$1015='15. Chosen Referenced Period'!$D$1021,'15. Chosen Referenced Period'!E727,IF('15. Chosen Referenced Period'!$C$1015='15. Chosen Referenced Period'!$D$1022,'15. Chosen Referenced Period'!H727,IF('15. Chosen Referenced Period'!$C$1015='15. Chosen Referenced Period'!$D$1023,'15. Chosen Referenced Period'!K727,0)))</f>
        <v>0</v>
      </c>
    </row>
    <row r="726" spans="1:4" x14ac:dyDescent="0.25">
      <c r="A726" s="309">
        <f t="shared" si="11"/>
        <v>717</v>
      </c>
      <c r="B726" s="312" t="str">
        <f>IF(+'15. Chosen Referenced Period'!B728=0," ",+'15. Chosen Referenced Period'!B728)</f>
        <v xml:space="preserve"> </v>
      </c>
      <c r="C726" s="442" t="str">
        <f>IF(+'15. Chosen Referenced Period'!C728=0," ",+'15. Chosen Referenced Period'!C728)</f>
        <v xml:space="preserve"> </v>
      </c>
      <c r="D726" s="478">
        <f>IF('15. Chosen Referenced Period'!$C$1015='15. Chosen Referenced Period'!$D$1021,'15. Chosen Referenced Period'!E728,IF('15. Chosen Referenced Period'!$C$1015='15. Chosen Referenced Period'!$D$1022,'15. Chosen Referenced Period'!H728,IF('15. Chosen Referenced Period'!$C$1015='15. Chosen Referenced Period'!$D$1023,'15. Chosen Referenced Period'!K728,0)))</f>
        <v>0</v>
      </c>
    </row>
    <row r="727" spans="1:4" x14ac:dyDescent="0.25">
      <c r="A727" s="309">
        <f t="shared" si="11"/>
        <v>718</v>
      </c>
      <c r="B727" s="312" t="str">
        <f>IF(+'15. Chosen Referenced Period'!B729=0," ",+'15. Chosen Referenced Period'!B729)</f>
        <v xml:space="preserve"> </v>
      </c>
      <c r="C727" s="442" t="str">
        <f>IF(+'15. Chosen Referenced Period'!C729=0," ",+'15. Chosen Referenced Period'!C729)</f>
        <v xml:space="preserve"> </v>
      </c>
      <c r="D727" s="478">
        <f>IF('15. Chosen Referenced Period'!$C$1015='15. Chosen Referenced Period'!$D$1021,'15. Chosen Referenced Period'!E729,IF('15. Chosen Referenced Period'!$C$1015='15. Chosen Referenced Period'!$D$1022,'15. Chosen Referenced Period'!H729,IF('15. Chosen Referenced Period'!$C$1015='15. Chosen Referenced Period'!$D$1023,'15. Chosen Referenced Period'!K729,0)))</f>
        <v>0</v>
      </c>
    </row>
    <row r="728" spans="1:4" x14ac:dyDescent="0.25">
      <c r="A728" s="309">
        <f t="shared" si="11"/>
        <v>719</v>
      </c>
      <c r="B728" s="312" t="str">
        <f>IF(+'15. Chosen Referenced Period'!B730=0," ",+'15. Chosen Referenced Period'!B730)</f>
        <v xml:space="preserve"> </v>
      </c>
      <c r="C728" s="442" t="str">
        <f>IF(+'15. Chosen Referenced Period'!C730=0," ",+'15. Chosen Referenced Period'!C730)</f>
        <v xml:space="preserve"> </v>
      </c>
      <c r="D728" s="478">
        <f>IF('15. Chosen Referenced Period'!$C$1015='15. Chosen Referenced Period'!$D$1021,'15. Chosen Referenced Period'!E730,IF('15. Chosen Referenced Period'!$C$1015='15. Chosen Referenced Period'!$D$1022,'15. Chosen Referenced Period'!H730,IF('15. Chosen Referenced Period'!$C$1015='15. Chosen Referenced Period'!$D$1023,'15. Chosen Referenced Period'!K730,0)))</f>
        <v>0</v>
      </c>
    </row>
    <row r="729" spans="1:4" x14ac:dyDescent="0.25">
      <c r="A729" s="309">
        <f t="shared" si="11"/>
        <v>720</v>
      </c>
      <c r="B729" s="312" t="str">
        <f>IF(+'15. Chosen Referenced Period'!B731=0," ",+'15. Chosen Referenced Period'!B731)</f>
        <v xml:space="preserve"> </v>
      </c>
      <c r="C729" s="442" t="str">
        <f>IF(+'15. Chosen Referenced Period'!C731=0," ",+'15. Chosen Referenced Period'!C731)</f>
        <v xml:space="preserve"> </v>
      </c>
      <c r="D729" s="478">
        <f>IF('15. Chosen Referenced Period'!$C$1015='15. Chosen Referenced Period'!$D$1021,'15. Chosen Referenced Period'!E731,IF('15. Chosen Referenced Period'!$C$1015='15. Chosen Referenced Period'!$D$1022,'15. Chosen Referenced Period'!H731,IF('15. Chosen Referenced Period'!$C$1015='15. Chosen Referenced Period'!$D$1023,'15. Chosen Referenced Period'!K731,0)))</f>
        <v>0</v>
      </c>
    </row>
    <row r="730" spans="1:4" x14ac:dyDescent="0.25">
      <c r="A730" s="309">
        <f t="shared" si="11"/>
        <v>721</v>
      </c>
      <c r="B730" s="312" t="str">
        <f>IF(+'15. Chosen Referenced Period'!B732=0," ",+'15. Chosen Referenced Period'!B732)</f>
        <v xml:space="preserve"> </v>
      </c>
      <c r="C730" s="442" t="str">
        <f>IF(+'15. Chosen Referenced Period'!C732=0," ",+'15. Chosen Referenced Period'!C732)</f>
        <v xml:space="preserve"> </v>
      </c>
      <c r="D730" s="478">
        <f>IF('15. Chosen Referenced Period'!$C$1015='15. Chosen Referenced Period'!$D$1021,'15. Chosen Referenced Period'!E732,IF('15. Chosen Referenced Period'!$C$1015='15. Chosen Referenced Period'!$D$1022,'15. Chosen Referenced Period'!H732,IF('15. Chosen Referenced Period'!$C$1015='15. Chosen Referenced Period'!$D$1023,'15. Chosen Referenced Period'!K732,0)))</f>
        <v>0</v>
      </c>
    </row>
    <row r="731" spans="1:4" x14ac:dyDescent="0.25">
      <c r="A731" s="309">
        <f t="shared" si="11"/>
        <v>722</v>
      </c>
      <c r="B731" s="312" t="str">
        <f>IF(+'15. Chosen Referenced Period'!B733=0," ",+'15. Chosen Referenced Period'!B733)</f>
        <v xml:space="preserve"> </v>
      </c>
      <c r="C731" s="442" t="str">
        <f>IF(+'15. Chosen Referenced Period'!C733=0," ",+'15. Chosen Referenced Period'!C733)</f>
        <v xml:space="preserve"> </v>
      </c>
      <c r="D731" s="478">
        <f>IF('15. Chosen Referenced Period'!$C$1015='15. Chosen Referenced Period'!$D$1021,'15. Chosen Referenced Period'!E733,IF('15. Chosen Referenced Period'!$C$1015='15. Chosen Referenced Period'!$D$1022,'15. Chosen Referenced Period'!H733,IF('15. Chosen Referenced Period'!$C$1015='15. Chosen Referenced Period'!$D$1023,'15. Chosen Referenced Period'!K733,0)))</f>
        <v>0</v>
      </c>
    </row>
    <row r="732" spans="1:4" x14ac:dyDescent="0.25">
      <c r="A732" s="309">
        <f t="shared" si="11"/>
        <v>723</v>
      </c>
      <c r="B732" s="312" t="str">
        <f>IF(+'15. Chosen Referenced Period'!B734=0," ",+'15. Chosen Referenced Period'!B734)</f>
        <v xml:space="preserve"> </v>
      </c>
      <c r="C732" s="442" t="str">
        <f>IF(+'15. Chosen Referenced Period'!C734=0," ",+'15. Chosen Referenced Period'!C734)</f>
        <v xml:space="preserve"> </v>
      </c>
      <c r="D732" s="478">
        <f>IF('15. Chosen Referenced Period'!$C$1015='15. Chosen Referenced Period'!$D$1021,'15. Chosen Referenced Period'!E734,IF('15. Chosen Referenced Period'!$C$1015='15. Chosen Referenced Period'!$D$1022,'15. Chosen Referenced Period'!H734,IF('15. Chosen Referenced Period'!$C$1015='15. Chosen Referenced Period'!$D$1023,'15. Chosen Referenced Period'!K734,0)))</f>
        <v>0</v>
      </c>
    </row>
    <row r="733" spans="1:4" x14ac:dyDescent="0.25">
      <c r="A733" s="309">
        <f t="shared" si="11"/>
        <v>724</v>
      </c>
      <c r="B733" s="312" t="str">
        <f>IF(+'15. Chosen Referenced Period'!B735=0," ",+'15. Chosen Referenced Period'!B735)</f>
        <v xml:space="preserve"> </v>
      </c>
      <c r="C733" s="442" t="str">
        <f>IF(+'15. Chosen Referenced Period'!C735=0," ",+'15. Chosen Referenced Period'!C735)</f>
        <v xml:space="preserve"> </v>
      </c>
      <c r="D733" s="478">
        <f>IF('15. Chosen Referenced Period'!$C$1015='15. Chosen Referenced Period'!$D$1021,'15. Chosen Referenced Period'!E735,IF('15. Chosen Referenced Period'!$C$1015='15. Chosen Referenced Period'!$D$1022,'15. Chosen Referenced Period'!H735,IF('15. Chosen Referenced Period'!$C$1015='15. Chosen Referenced Period'!$D$1023,'15. Chosen Referenced Period'!K735,0)))</f>
        <v>0</v>
      </c>
    </row>
    <row r="734" spans="1:4" x14ac:dyDescent="0.25">
      <c r="A734" s="309">
        <f t="shared" si="11"/>
        <v>725</v>
      </c>
      <c r="B734" s="312" t="str">
        <f>IF(+'15. Chosen Referenced Period'!B736=0," ",+'15. Chosen Referenced Period'!B736)</f>
        <v xml:space="preserve"> </v>
      </c>
      <c r="C734" s="442" t="str">
        <f>IF(+'15. Chosen Referenced Period'!C736=0," ",+'15. Chosen Referenced Period'!C736)</f>
        <v xml:space="preserve"> </v>
      </c>
      <c r="D734" s="478">
        <f>IF('15. Chosen Referenced Period'!$C$1015='15. Chosen Referenced Period'!$D$1021,'15. Chosen Referenced Period'!E736,IF('15. Chosen Referenced Period'!$C$1015='15. Chosen Referenced Period'!$D$1022,'15. Chosen Referenced Period'!H736,IF('15. Chosen Referenced Period'!$C$1015='15. Chosen Referenced Period'!$D$1023,'15. Chosen Referenced Period'!K736,0)))</f>
        <v>0</v>
      </c>
    </row>
    <row r="735" spans="1:4" x14ac:dyDescent="0.25">
      <c r="A735" s="309">
        <f t="shared" si="11"/>
        <v>726</v>
      </c>
      <c r="B735" s="312" t="str">
        <f>IF(+'15. Chosen Referenced Period'!B737=0," ",+'15. Chosen Referenced Period'!B737)</f>
        <v xml:space="preserve"> </v>
      </c>
      <c r="C735" s="442" t="str">
        <f>IF(+'15. Chosen Referenced Period'!C737=0," ",+'15. Chosen Referenced Period'!C737)</f>
        <v xml:space="preserve"> </v>
      </c>
      <c r="D735" s="478">
        <f>IF('15. Chosen Referenced Period'!$C$1015='15. Chosen Referenced Period'!$D$1021,'15. Chosen Referenced Period'!E737,IF('15. Chosen Referenced Period'!$C$1015='15. Chosen Referenced Period'!$D$1022,'15. Chosen Referenced Period'!H737,IF('15. Chosen Referenced Period'!$C$1015='15. Chosen Referenced Period'!$D$1023,'15. Chosen Referenced Period'!K737,0)))</f>
        <v>0</v>
      </c>
    </row>
    <row r="736" spans="1:4" x14ac:dyDescent="0.25">
      <c r="A736" s="309">
        <f t="shared" si="11"/>
        <v>727</v>
      </c>
      <c r="B736" s="312" t="str">
        <f>IF(+'15. Chosen Referenced Period'!B738=0," ",+'15. Chosen Referenced Period'!B738)</f>
        <v xml:space="preserve"> </v>
      </c>
      <c r="C736" s="442" t="str">
        <f>IF(+'15. Chosen Referenced Period'!C738=0," ",+'15. Chosen Referenced Period'!C738)</f>
        <v xml:space="preserve"> </v>
      </c>
      <c r="D736" s="478">
        <f>IF('15. Chosen Referenced Period'!$C$1015='15. Chosen Referenced Period'!$D$1021,'15. Chosen Referenced Period'!E738,IF('15. Chosen Referenced Period'!$C$1015='15. Chosen Referenced Period'!$D$1022,'15. Chosen Referenced Period'!H738,IF('15. Chosen Referenced Period'!$C$1015='15. Chosen Referenced Period'!$D$1023,'15. Chosen Referenced Period'!K738,0)))</f>
        <v>0</v>
      </c>
    </row>
    <row r="737" spans="1:4" x14ac:dyDescent="0.25">
      <c r="A737" s="309">
        <f t="shared" si="11"/>
        <v>728</v>
      </c>
      <c r="B737" s="312" t="str">
        <f>IF(+'15. Chosen Referenced Period'!B739=0," ",+'15. Chosen Referenced Period'!B739)</f>
        <v xml:space="preserve"> </v>
      </c>
      <c r="C737" s="442" t="str">
        <f>IF(+'15. Chosen Referenced Period'!C739=0," ",+'15. Chosen Referenced Period'!C739)</f>
        <v xml:space="preserve"> </v>
      </c>
      <c r="D737" s="478">
        <f>IF('15. Chosen Referenced Period'!$C$1015='15. Chosen Referenced Period'!$D$1021,'15. Chosen Referenced Period'!E739,IF('15. Chosen Referenced Period'!$C$1015='15. Chosen Referenced Period'!$D$1022,'15. Chosen Referenced Period'!H739,IF('15. Chosen Referenced Period'!$C$1015='15. Chosen Referenced Period'!$D$1023,'15. Chosen Referenced Period'!K739,0)))</f>
        <v>0</v>
      </c>
    </row>
    <row r="738" spans="1:4" x14ac:dyDescent="0.25">
      <c r="A738" s="309">
        <f t="shared" si="11"/>
        <v>729</v>
      </c>
      <c r="B738" s="312" t="str">
        <f>IF(+'15. Chosen Referenced Period'!B740=0," ",+'15. Chosen Referenced Period'!B740)</f>
        <v xml:space="preserve"> </v>
      </c>
      <c r="C738" s="442" t="str">
        <f>IF(+'15. Chosen Referenced Period'!C740=0," ",+'15. Chosen Referenced Period'!C740)</f>
        <v xml:space="preserve"> </v>
      </c>
      <c r="D738" s="478">
        <f>IF('15. Chosen Referenced Period'!$C$1015='15. Chosen Referenced Period'!$D$1021,'15. Chosen Referenced Period'!E740,IF('15. Chosen Referenced Period'!$C$1015='15. Chosen Referenced Period'!$D$1022,'15. Chosen Referenced Period'!H740,IF('15. Chosen Referenced Period'!$C$1015='15. Chosen Referenced Period'!$D$1023,'15. Chosen Referenced Period'!K740,0)))</f>
        <v>0</v>
      </c>
    </row>
    <row r="739" spans="1:4" x14ac:dyDescent="0.25">
      <c r="A739" s="309">
        <f t="shared" si="11"/>
        <v>730</v>
      </c>
      <c r="B739" s="312" t="str">
        <f>IF(+'15. Chosen Referenced Period'!B741=0," ",+'15. Chosen Referenced Period'!B741)</f>
        <v xml:space="preserve"> </v>
      </c>
      <c r="C739" s="442" t="str">
        <f>IF(+'15. Chosen Referenced Period'!C741=0," ",+'15. Chosen Referenced Period'!C741)</f>
        <v xml:space="preserve"> </v>
      </c>
      <c r="D739" s="478">
        <f>IF('15. Chosen Referenced Period'!$C$1015='15. Chosen Referenced Period'!$D$1021,'15. Chosen Referenced Period'!E741,IF('15. Chosen Referenced Period'!$C$1015='15. Chosen Referenced Period'!$D$1022,'15. Chosen Referenced Period'!H741,IF('15. Chosen Referenced Period'!$C$1015='15. Chosen Referenced Period'!$D$1023,'15. Chosen Referenced Period'!K741,0)))</f>
        <v>0</v>
      </c>
    </row>
    <row r="740" spans="1:4" x14ac:dyDescent="0.25">
      <c r="A740" s="309">
        <f t="shared" si="11"/>
        <v>731</v>
      </c>
      <c r="B740" s="312" t="str">
        <f>IF(+'15. Chosen Referenced Period'!B742=0," ",+'15. Chosen Referenced Period'!B742)</f>
        <v xml:space="preserve"> </v>
      </c>
      <c r="C740" s="442" t="str">
        <f>IF(+'15. Chosen Referenced Period'!C742=0," ",+'15. Chosen Referenced Period'!C742)</f>
        <v xml:space="preserve"> </v>
      </c>
      <c r="D740" s="478">
        <f>IF('15. Chosen Referenced Period'!$C$1015='15. Chosen Referenced Period'!$D$1021,'15. Chosen Referenced Period'!E742,IF('15. Chosen Referenced Period'!$C$1015='15. Chosen Referenced Period'!$D$1022,'15. Chosen Referenced Period'!H742,IF('15. Chosen Referenced Period'!$C$1015='15. Chosen Referenced Period'!$D$1023,'15. Chosen Referenced Period'!K742,0)))</f>
        <v>0</v>
      </c>
    </row>
    <row r="741" spans="1:4" x14ac:dyDescent="0.25">
      <c r="A741" s="309">
        <f t="shared" si="11"/>
        <v>732</v>
      </c>
      <c r="B741" s="312" t="str">
        <f>IF(+'15. Chosen Referenced Period'!B743=0," ",+'15. Chosen Referenced Period'!B743)</f>
        <v xml:space="preserve"> </v>
      </c>
      <c r="C741" s="442" t="str">
        <f>IF(+'15. Chosen Referenced Period'!C743=0," ",+'15. Chosen Referenced Period'!C743)</f>
        <v xml:space="preserve"> </v>
      </c>
      <c r="D741" s="478">
        <f>IF('15. Chosen Referenced Period'!$C$1015='15. Chosen Referenced Period'!$D$1021,'15. Chosen Referenced Period'!E743,IF('15. Chosen Referenced Period'!$C$1015='15. Chosen Referenced Period'!$D$1022,'15. Chosen Referenced Period'!H743,IF('15. Chosen Referenced Period'!$C$1015='15. Chosen Referenced Period'!$D$1023,'15. Chosen Referenced Period'!K743,0)))</f>
        <v>0</v>
      </c>
    </row>
    <row r="742" spans="1:4" x14ac:dyDescent="0.25">
      <c r="A742" s="309">
        <f t="shared" si="11"/>
        <v>733</v>
      </c>
      <c r="B742" s="312" t="str">
        <f>IF(+'15. Chosen Referenced Period'!B744=0," ",+'15. Chosen Referenced Period'!B744)</f>
        <v xml:space="preserve"> </v>
      </c>
      <c r="C742" s="442" t="str">
        <f>IF(+'15. Chosen Referenced Period'!C744=0," ",+'15. Chosen Referenced Period'!C744)</f>
        <v xml:space="preserve"> </v>
      </c>
      <c r="D742" s="478">
        <f>IF('15. Chosen Referenced Period'!$C$1015='15. Chosen Referenced Period'!$D$1021,'15. Chosen Referenced Period'!E744,IF('15. Chosen Referenced Period'!$C$1015='15. Chosen Referenced Period'!$D$1022,'15. Chosen Referenced Period'!H744,IF('15. Chosen Referenced Period'!$C$1015='15. Chosen Referenced Period'!$D$1023,'15. Chosen Referenced Period'!K744,0)))</f>
        <v>0</v>
      </c>
    </row>
    <row r="743" spans="1:4" x14ac:dyDescent="0.25">
      <c r="A743" s="309">
        <f t="shared" si="11"/>
        <v>734</v>
      </c>
      <c r="B743" s="312" t="str">
        <f>IF(+'15. Chosen Referenced Period'!B745=0," ",+'15. Chosen Referenced Period'!B745)</f>
        <v xml:space="preserve"> </v>
      </c>
      <c r="C743" s="442" t="str">
        <f>IF(+'15. Chosen Referenced Period'!C745=0," ",+'15. Chosen Referenced Period'!C745)</f>
        <v xml:space="preserve"> </v>
      </c>
      <c r="D743" s="478">
        <f>IF('15. Chosen Referenced Period'!$C$1015='15. Chosen Referenced Period'!$D$1021,'15. Chosen Referenced Period'!E745,IF('15. Chosen Referenced Period'!$C$1015='15. Chosen Referenced Period'!$D$1022,'15. Chosen Referenced Period'!H745,IF('15. Chosen Referenced Period'!$C$1015='15. Chosen Referenced Period'!$D$1023,'15. Chosen Referenced Period'!K745,0)))</f>
        <v>0</v>
      </c>
    </row>
    <row r="744" spans="1:4" x14ac:dyDescent="0.25">
      <c r="A744" s="309">
        <f t="shared" si="11"/>
        <v>735</v>
      </c>
      <c r="B744" s="312" t="str">
        <f>IF(+'15. Chosen Referenced Period'!B746=0," ",+'15. Chosen Referenced Period'!B746)</f>
        <v xml:space="preserve"> </v>
      </c>
      <c r="C744" s="442" t="str">
        <f>IF(+'15. Chosen Referenced Period'!C746=0," ",+'15. Chosen Referenced Period'!C746)</f>
        <v xml:space="preserve"> </v>
      </c>
      <c r="D744" s="478">
        <f>IF('15. Chosen Referenced Period'!$C$1015='15. Chosen Referenced Period'!$D$1021,'15. Chosen Referenced Period'!E746,IF('15. Chosen Referenced Period'!$C$1015='15. Chosen Referenced Period'!$D$1022,'15. Chosen Referenced Period'!H746,IF('15. Chosen Referenced Period'!$C$1015='15. Chosen Referenced Period'!$D$1023,'15. Chosen Referenced Period'!K746,0)))</f>
        <v>0</v>
      </c>
    </row>
    <row r="745" spans="1:4" x14ac:dyDescent="0.25">
      <c r="A745" s="309">
        <f t="shared" si="11"/>
        <v>736</v>
      </c>
      <c r="B745" s="312" t="str">
        <f>IF(+'15. Chosen Referenced Period'!B747=0," ",+'15. Chosen Referenced Period'!B747)</f>
        <v xml:space="preserve"> </v>
      </c>
      <c r="C745" s="442" t="str">
        <f>IF(+'15. Chosen Referenced Period'!C747=0," ",+'15. Chosen Referenced Period'!C747)</f>
        <v xml:space="preserve"> </v>
      </c>
      <c r="D745" s="478">
        <f>IF('15. Chosen Referenced Period'!$C$1015='15. Chosen Referenced Period'!$D$1021,'15. Chosen Referenced Period'!E747,IF('15. Chosen Referenced Period'!$C$1015='15. Chosen Referenced Period'!$D$1022,'15. Chosen Referenced Period'!H747,IF('15. Chosen Referenced Period'!$C$1015='15. Chosen Referenced Period'!$D$1023,'15. Chosen Referenced Period'!K747,0)))</f>
        <v>0</v>
      </c>
    </row>
    <row r="746" spans="1:4" x14ac:dyDescent="0.25">
      <c r="A746" s="309">
        <f t="shared" si="11"/>
        <v>737</v>
      </c>
      <c r="B746" s="312" t="str">
        <f>IF(+'15. Chosen Referenced Period'!B748=0," ",+'15. Chosen Referenced Period'!B748)</f>
        <v xml:space="preserve"> </v>
      </c>
      <c r="C746" s="442" t="str">
        <f>IF(+'15. Chosen Referenced Period'!C748=0," ",+'15. Chosen Referenced Period'!C748)</f>
        <v xml:space="preserve"> </v>
      </c>
      <c r="D746" s="478">
        <f>IF('15. Chosen Referenced Period'!$C$1015='15. Chosen Referenced Period'!$D$1021,'15. Chosen Referenced Period'!E748,IF('15. Chosen Referenced Period'!$C$1015='15. Chosen Referenced Period'!$D$1022,'15. Chosen Referenced Period'!H748,IF('15. Chosen Referenced Period'!$C$1015='15. Chosen Referenced Period'!$D$1023,'15. Chosen Referenced Period'!K748,0)))</f>
        <v>0</v>
      </c>
    </row>
    <row r="747" spans="1:4" x14ac:dyDescent="0.25">
      <c r="A747" s="309">
        <f t="shared" si="11"/>
        <v>738</v>
      </c>
      <c r="B747" s="312" t="str">
        <f>IF(+'15. Chosen Referenced Period'!B749=0," ",+'15. Chosen Referenced Period'!B749)</f>
        <v xml:space="preserve"> </v>
      </c>
      <c r="C747" s="442" t="str">
        <f>IF(+'15. Chosen Referenced Period'!C749=0," ",+'15. Chosen Referenced Period'!C749)</f>
        <v xml:space="preserve"> </v>
      </c>
      <c r="D747" s="478">
        <f>IF('15. Chosen Referenced Period'!$C$1015='15. Chosen Referenced Period'!$D$1021,'15. Chosen Referenced Period'!E749,IF('15. Chosen Referenced Period'!$C$1015='15. Chosen Referenced Period'!$D$1022,'15. Chosen Referenced Period'!H749,IF('15. Chosen Referenced Period'!$C$1015='15. Chosen Referenced Period'!$D$1023,'15. Chosen Referenced Period'!K749,0)))</f>
        <v>0</v>
      </c>
    </row>
    <row r="748" spans="1:4" x14ac:dyDescent="0.25">
      <c r="A748" s="309">
        <f t="shared" si="11"/>
        <v>739</v>
      </c>
      <c r="B748" s="312" t="str">
        <f>IF(+'15. Chosen Referenced Period'!B750=0," ",+'15. Chosen Referenced Period'!B750)</f>
        <v xml:space="preserve"> </v>
      </c>
      <c r="C748" s="442" t="str">
        <f>IF(+'15. Chosen Referenced Period'!C750=0," ",+'15. Chosen Referenced Period'!C750)</f>
        <v xml:space="preserve"> </v>
      </c>
      <c r="D748" s="478">
        <f>IF('15. Chosen Referenced Period'!$C$1015='15. Chosen Referenced Period'!$D$1021,'15. Chosen Referenced Period'!E750,IF('15. Chosen Referenced Period'!$C$1015='15. Chosen Referenced Period'!$D$1022,'15. Chosen Referenced Period'!H750,IF('15. Chosen Referenced Period'!$C$1015='15. Chosen Referenced Period'!$D$1023,'15. Chosen Referenced Period'!K750,0)))</f>
        <v>0</v>
      </c>
    </row>
    <row r="749" spans="1:4" x14ac:dyDescent="0.25">
      <c r="A749" s="309">
        <f t="shared" si="11"/>
        <v>740</v>
      </c>
      <c r="B749" s="312" t="str">
        <f>IF(+'15. Chosen Referenced Period'!B751=0," ",+'15. Chosen Referenced Period'!B751)</f>
        <v xml:space="preserve"> </v>
      </c>
      <c r="C749" s="442" t="str">
        <f>IF(+'15. Chosen Referenced Period'!C751=0," ",+'15. Chosen Referenced Period'!C751)</f>
        <v xml:space="preserve"> </v>
      </c>
      <c r="D749" s="478">
        <f>IF('15. Chosen Referenced Period'!$C$1015='15. Chosen Referenced Period'!$D$1021,'15. Chosen Referenced Period'!E751,IF('15. Chosen Referenced Period'!$C$1015='15. Chosen Referenced Period'!$D$1022,'15. Chosen Referenced Period'!H751,IF('15. Chosen Referenced Period'!$C$1015='15. Chosen Referenced Period'!$D$1023,'15. Chosen Referenced Period'!K751,0)))</f>
        <v>0</v>
      </c>
    </row>
    <row r="750" spans="1:4" x14ac:dyDescent="0.25">
      <c r="A750" s="309">
        <f t="shared" si="11"/>
        <v>741</v>
      </c>
      <c r="B750" s="312" t="str">
        <f>IF(+'15. Chosen Referenced Period'!B752=0," ",+'15. Chosen Referenced Period'!B752)</f>
        <v xml:space="preserve"> </v>
      </c>
      <c r="C750" s="442" t="str">
        <f>IF(+'15. Chosen Referenced Period'!C752=0," ",+'15. Chosen Referenced Period'!C752)</f>
        <v xml:space="preserve"> </v>
      </c>
      <c r="D750" s="478">
        <f>IF('15. Chosen Referenced Period'!$C$1015='15. Chosen Referenced Period'!$D$1021,'15. Chosen Referenced Period'!E752,IF('15. Chosen Referenced Period'!$C$1015='15. Chosen Referenced Period'!$D$1022,'15. Chosen Referenced Period'!H752,IF('15. Chosen Referenced Period'!$C$1015='15. Chosen Referenced Period'!$D$1023,'15. Chosen Referenced Period'!K752,0)))</f>
        <v>0</v>
      </c>
    </row>
    <row r="751" spans="1:4" x14ac:dyDescent="0.25">
      <c r="A751" s="309">
        <f t="shared" si="11"/>
        <v>742</v>
      </c>
      <c r="B751" s="312" t="str">
        <f>IF(+'15. Chosen Referenced Period'!B753=0," ",+'15. Chosen Referenced Period'!B753)</f>
        <v xml:space="preserve"> </v>
      </c>
      <c r="C751" s="442" t="str">
        <f>IF(+'15. Chosen Referenced Period'!C753=0," ",+'15. Chosen Referenced Period'!C753)</f>
        <v xml:space="preserve"> </v>
      </c>
      <c r="D751" s="478">
        <f>IF('15. Chosen Referenced Period'!$C$1015='15. Chosen Referenced Period'!$D$1021,'15. Chosen Referenced Period'!E753,IF('15. Chosen Referenced Period'!$C$1015='15. Chosen Referenced Period'!$D$1022,'15. Chosen Referenced Period'!H753,IF('15. Chosen Referenced Period'!$C$1015='15. Chosen Referenced Period'!$D$1023,'15. Chosen Referenced Period'!K753,0)))</f>
        <v>0</v>
      </c>
    </row>
    <row r="752" spans="1:4" x14ac:dyDescent="0.25">
      <c r="A752" s="309">
        <f t="shared" si="11"/>
        <v>743</v>
      </c>
      <c r="B752" s="312" t="str">
        <f>IF(+'15. Chosen Referenced Period'!B754=0," ",+'15. Chosen Referenced Period'!B754)</f>
        <v xml:space="preserve"> </v>
      </c>
      <c r="C752" s="442" t="str">
        <f>IF(+'15. Chosen Referenced Period'!C754=0," ",+'15. Chosen Referenced Period'!C754)</f>
        <v xml:space="preserve"> </v>
      </c>
      <c r="D752" s="478">
        <f>IF('15. Chosen Referenced Period'!$C$1015='15. Chosen Referenced Period'!$D$1021,'15. Chosen Referenced Period'!E754,IF('15. Chosen Referenced Period'!$C$1015='15. Chosen Referenced Period'!$D$1022,'15. Chosen Referenced Period'!H754,IF('15. Chosen Referenced Period'!$C$1015='15. Chosen Referenced Period'!$D$1023,'15. Chosen Referenced Period'!K754,0)))</f>
        <v>0</v>
      </c>
    </row>
    <row r="753" spans="1:4" x14ac:dyDescent="0.25">
      <c r="A753" s="309">
        <f t="shared" si="11"/>
        <v>744</v>
      </c>
      <c r="B753" s="312" t="str">
        <f>IF(+'15. Chosen Referenced Period'!B755=0," ",+'15. Chosen Referenced Period'!B755)</f>
        <v xml:space="preserve"> </v>
      </c>
      <c r="C753" s="442" t="str">
        <f>IF(+'15. Chosen Referenced Period'!C755=0," ",+'15. Chosen Referenced Period'!C755)</f>
        <v xml:space="preserve"> </v>
      </c>
      <c r="D753" s="478">
        <f>IF('15. Chosen Referenced Period'!$C$1015='15. Chosen Referenced Period'!$D$1021,'15. Chosen Referenced Period'!E755,IF('15. Chosen Referenced Period'!$C$1015='15. Chosen Referenced Period'!$D$1022,'15. Chosen Referenced Period'!H755,IF('15. Chosen Referenced Period'!$C$1015='15. Chosen Referenced Period'!$D$1023,'15. Chosen Referenced Period'!K755,0)))</f>
        <v>0</v>
      </c>
    </row>
    <row r="754" spans="1:4" x14ac:dyDescent="0.25">
      <c r="A754" s="309">
        <f t="shared" si="11"/>
        <v>745</v>
      </c>
      <c r="B754" s="312" t="str">
        <f>IF(+'15. Chosen Referenced Period'!B756=0," ",+'15. Chosen Referenced Period'!B756)</f>
        <v xml:space="preserve"> </v>
      </c>
      <c r="C754" s="442" t="str">
        <f>IF(+'15. Chosen Referenced Period'!C756=0," ",+'15. Chosen Referenced Period'!C756)</f>
        <v xml:space="preserve"> </v>
      </c>
      <c r="D754" s="478">
        <f>IF('15. Chosen Referenced Period'!$C$1015='15. Chosen Referenced Period'!$D$1021,'15. Chosen Referenced Period'!E756,IF('15. Chosen Referenced Period'!$C$1015='15. Chosen Referenced Period'!$D$1022,'15. Chosen Referenced Period'!H756,IF('15. Chosen Referenced Period'!$C$1015='15. Chosen Referenced Period'!$D$1023,'15. Chosen Referenced Period'!K756,0)))</f>
        <v>0</v>
      </c>
    </row>
    <row r="755" spans="1:4" x14ac:dyDescent="0.25">
      <c r="A755" s="309">
        <f t="shared" si="11"/>
        <v>746</v>
      </c>
      <c r="B755" s="312" t="str">
        <f>IF(+'15. Chosen Referenced Period'!B757=0," ",+'15. Chosen Referenced Period'!B757)</f>
        <v xml:space="preserve"> </v>
      </c>
      <c r="C755" s="442" t="str">
        <f>IF(+'15. Chosen Referenced Period'!C757=0," ",+'15. Chosen Referenced Period'!C757)</f>
        <v xml:space="preserve"> </v>
      </c>
      <c r="D755" s="478">
        <f>IF('15. Chosen Referenced Period'!$C$1015='15. Chosen Referenced Period'!$D$1021,'15. Chosen Referenced Period'!E757,IF('15. Chosen Referenced Period'!$C$1015='15. Chosen Referenced Period'!$D$1022,'15. Chosen Referenced Period'!H757,IF('15. Chosen Referenced Period'!$C$1015='15. Chosen Referenced Period'!$D$1023,'15. Chosen Referenced Period'!K757,0)))</f>
        <v>0</v>
      </c>
    </row>
    <row r="756" spans="1:4" x14ac:dyDescent="0.25">
      <c r="A756" s="309">
        <f t="shared" si="11"/>
        <v>747</v>
      </c>
      <c r="B756" s="312" t="str">
        <f>IF(+'15. Chosen Referenced Period'!B758=0," ",+'15. Chosen Referenced Period'!B758)</f>
        <v xml:space="preserve"> </v>
      </c>
      <c r="C756" s="442" t="str">
        <f>IF(+'15. Chosen Referenced Period'!C758=0," ",+'15. Chosen Referenced Period'!C758)</f>
        <v xml:space="preserve"> </v>
      </c>
      <c r="D756" s="478">
        <f>IF('15. Chosen Referenced Period'!$C$1015='15. Chosen Referenced Period'!$D$1021,'15. Chosen Referenced Period'!E758,IF('15. Chosen Referenced Period'!$C$1015='15. Chosen Referenced Period'!$D$1022,'15. Chosen Referenced Period'!H758,IF('15. Chosen Referenced Period'!$C$1015='15. Chosen Referenced Period'!$D$1023,'15. Chosen Referenced Period'!K758,0)))</f>
        <v>0</v>
      </c>
    </row>
    <row r="757" spans="1:4" x14ac:dyDescent="0.25">
      <c r="A757" s="309">
        <f t="shared" si="11"/>
        <v>748</v>
      </c>
      <c r="B757" s="312" t="str">
        <f>IF(+'15. Chosen Referenced Period'!B759=0," ",+'15. Chosen Referenced Period'!B759)</f>
        <v xml:space="preserve"> </v>
      </c>
      <c r="C757" s="442" t="str">
        <f>IF(+'15. Chosen Referenced Period'!C759=0," ",+'15. Chosen Referenced Period'!C759)</f>
        <v xml:space="preserve"> </v>
      </c>
      <c r="D757" s="478">
        <f>IF('15. Chosen Referenced Period'!$C$1015='15. Chosen Referenced Period'!$D$1021,'15. Chosen Referenced Period'!E759,IF('15. Chosen Referenced Period'!$C$1015='15. Chosen Referenced Period'!$D$1022,'15. Chosen Referenced Period'!H759,IF('15. Chosen Referenced Period'!$C$1015='15. Chosen Referenced Period'!$D$1023,'15. Chosen Referenced Period'!K759,0)))</f>
        <v>0</v>
      </c>
    </row>
    <row r="758" spans="1:4" x14ac:dyDescent="0.25">
      <c r="A758" s="309">
        <f t="shared" si="11"/>
        <v>749</v>
      </c>
      <c r="B758" s="312" t="str">
        <f>IF(+'15. Chosen Referenced Period'!B760=0," ",+'15. Chosen Referenced Period'!B760)</f>
        <v xml:space="preserve"> </v>
      </c>
      <c r="C758" s="442" t="str">
        <f>IF(+'15. Chosen Referenced Period'!C760=0," ",+'15. Chosen Referenced Period'!C760)</f>
        <v xml:space="preserve"> </v>
      </c>
      <c r="D758" s="478">
        <f>IF('15. Chosen Referenced Period'!$C$1015='15. Chosen Referenced Period'!$D$1021,'15. Chosen Referenced Period'!E760,IF('15. Chosen Referenced Period'!$C$1015='15. Chosen Referenced Period'!$D$1022,'15. Chosen Referenced Period'!H760,IF('15. Chosen Referenced Period'!$C$1015='15. Chosen Referenced Period'!$D$1023,'15. Chosen Referenced Period'!K760,0)))</f>
        <v>0</v>
      </c>
    </row>
    <row r="759" spans="1:4" x14ac:dyDescent="0.25">
      <c r="A759" s="309">
        <f t="shared" si="11"/>
        <v>750</v>
      </c>
      <c r="B759" s="312" t="str">
        <f>IF(+'15. Chosen Referenced Period'!B761=0," ",+'15. Chosen Referenced Period'!B761)</f>
        <v xml:space="preserve"> </v>
      </c>
      <c r="C759" s="442" t="str">
        <f>IF(+'15. Chosen Referenced Period'!C761=0," ",+'15. Chosen Referenced Period'!C761)</f>
        <v xml:space="preserve"> </v>
      </c>
      <c r="D759" s="478">
        <f>IF('15. Chosen Referenced Period'!$C$1015='15. Chosen Referenced Period'!$D$1021,'15. Chosen Referenced Period'!E761,IF('15. Chosen Referenced Period'!$C$1015='15. Chosen Referenced Period'!$D$1022,'15. Chosen Referenced Period'!H761,IF('15. Chosen Referenced Period'!$C$1015='15. Chosen Referenced Period'!$D$1023,'15. Chosen Referenced Period'!K761,0)))</f>
        <v>0</v>
      </c>
    </row>
    <row r="760" spans="1:4" x14ac:dyDescent="0.25">
      <c r="A760" s="309">
        <f t="shared" si="11"/>
        <v>751</v>
      </c>
      <c r="B760" s="312" t="str">
        <f>IF(+'15. Chosen Referenced Period'!B762=0," ",+'15. Chosen Referenced Period'!B762)</f>
        <v xml:space="preserve"> </v>
      </c>
      <c r="C760" s="442" t="str">
        <f>IF(+'15. Chosen Referenced Period'!C762=0," ",+'15. Chosen Referenced Period'!C762)</f>
        <v xml:space="preserve"> </v>
      </c>
      <c r="D760" s="478">
        <f>IF('15. Chosen Referenced Period'!$C$1015='15. Chosen Referenced Period'!$D$1021,'15. Chosen Referenced Period'!E762,IF('15. Chosen Referenced Period'!$C$1015='15. Chosen Referenced Period'!$D$1022,'15. Chosen Referenced Period'!H762,IF('15. Chosen Referenced Period'!$C$1015='15. Chosen Referenced Period'!$D$1023,'15. Chosen Referenced Period'!K762,0)))</f>
        <v>0</v>
      </c>
    </row>
    <row r="761" spans="1:4" x14ac:dyDescent="0.25">
      <c r="A761" s="309">
        <f t="shared" si="11"/>
        <v>752</v>
      </c>
      <c r="B761" s="312" t="str">
        <f>IF(+'15. Chosen Referenced Period'!B763=0," ",+'15. Chosen Referenced Period'!B763)</f>
        <v xml:space="preserve"> </v>
      </c>
      <c r="C761" s="442" t="str">
        <f>IF(+'15. Chosen Referenced Period'!C763=0," ",+'15. Chosen Referenced Period'!C763)</f>
        <v xml:space="preserve"> </v>
      </c>
      <c r="D761" s="478">
        <f>IF('15. Chosen Referenced Period'!$C$1015='15. Chosen Referenced Period'!$D$1021,'15. Chosen Referenced Period'!E763,IF('15. Chosen Referenced Period'!$C$1015='15. Chosen Referenced Period'!$D$1022,'15. Chosen Referenced Period'!H763,IF('15. Chosen Referenced Period'!$C$1015='15. Chosen Referenced Period'!$D$1023,'15. Chosen Referenced Period'!K763,0)))</f>
        <v>0</v>
      </c>
    </row>
    <row r="762" spans="1:4" x14ac:dyDescent="0.25">
      <c r="A762" s="309">
        <f t="shared" si="11"/>
        <v>753</v>
      </c>
      <c r="B762" s="312" t="str">
        <f>IF(+'15. Chosen Referenced Period'!B764=0," ",+'15. Chosen Referenced Period'!B764)</f>
        <v xml:space="preserve"> </v>
      </c>
      <c r="C762" s="442" t="str">
        <f>IF(+'15. Chosen Referenced Period'!C764=0," ",+'15. Chosen Referenced Period'!C764)</f>
        <v xml:space="preserve"> </v>
      </c>
      <c r="D762" s="478">
        <f>IF('15. Chosen Referenced Period'!$C$1015='15. Chosen Referenced Period'!$D$1021,'15. Chosen Referenced Period'!E764,IF('15. Chosen Referenced Period'!$C$1015='15. Chosen Referenced Period'!$D$1022,'15. Chosen Referenced Period'!H764,IF('15. Chosen Referenced Period'!$C$1015='15. Chosen Referenced Period'!$D$1023,'15. Chosen Referenced Period'!K764,0)))</f>
        <v>0</v>
      </c>
    </row>
    <row r="763" spans="1:4" x14ac:dyDescent="0.25">
      <c r="A763" s="309">
        <f t="shared" si="11"/>
        <v>754</v>
      </c>
      <c r="B763" s="312" t="str">
        <f>IF(+'15. Chosen Referenced Period'!B765=0," ",+'15. Chosen Referenced Period'!B765)</f>
        <v xml:space="preserve"> </v>
      </c>
      <c r="C763" s="442" t="str">
        <f>IF(+'15. Chosen Referenced Period'!C765=0," ",+'15. Chosen Referenced Period'!C765)</f>
        <v xml:space="preserve"> </v>
      </c>
      <c r="D763" s="478">
        <f>IF('15. Chosen Referenced Period'!$C$1015='15. Chosen Referenced Period'!$D$1021,'15. Chosen Referenced Period'!E765,IF('15. Chosen Referenced Period'!$C$1015='15. Chosen Referenced Period'!$D$1022,'15. Chosen Referenced Period'!H765,IF('15. Chosen Referenced Period'!$C$1015='15. Chosen Referenced Period'!$D$1023,'15. Chosen Referenced Period'!K765,0)))</f>
        <v>0</v>
      </c>
    </row>
    <row r="764" spans="1:4" x14ac:dyDescent="0.25">
      <c r="A764" s="309">
        <f t="shared" si="11"/>
        <v>755</v>
      </c>
      <c r="B764" s="312" t="str">
        <f>IF(+'15. Chosen Referenced Period'!B766=0," ",+'15. Chosen Referenced Period'!B766)</f>
        <v xml:space="preserve"> </v>
      </c>
      <c r="C764" s="442" t="str">
        <f>IF(+'15. Chosen Referenced Period'!C766=0," ",+'15. Chosen Referenced Period'!C766)</f>
        <v xml:space="preserve"> </v>
      </c>
      <c r="D764" s="478">
        <f>IF('15. Chosen Referenced Period'!$C$1015='15. Chosen Referenced Period'!$D$1021,'15. Chosen Referenced Period'!E766,IF('15. Chosen Referenced Period'!$C$1015='15. Chosen Referenced Period'!$D$1022,'15. Chosen Referenced Period'!H766,IF('15. Chosen Referenced Period'!$C$1015='15. Chosen Referenced Period'!$D$1023,'15. Chosen Referenced Period'!K766,0)))</f>
        <v>0</v>
      </c>
    </row>
    <row r="765" spans="1:4" x14ac:dyDescent="0.25">
      <c r="A765" s="309">
        <f t="shared" si="11"/>
        <v>756</v>
      </c>
      <c r="B765" s="312" t="str">
        <f>IF(+'15. Chosen Referenced Period'!B767=0," ",+'15. Chosen Referenced Period'!B767)</f>
        <v xml:space="preserve"> </v>
      </c>
      <c r="C765" s="442" t="str">
        <f>IF(+'15. Chosen Referenced Period'!C767=0," ",+'15. Chosen Referenced Period'!C767)</f>
        <v xml:space="preserve"> </v>
      </c>
      <c r="D765" s="478">
        <f>IF('15. Chosen Referenced Period'!$C$1015='15. Chosen Referenced Period'!$D$1021,'15. Chosen Referenced Period'!E767,IF('15. Chosen Referenced Period'!$C$1015='15. Chosen Referenced Period'!$D$1022,'15. Chosen Referenced Period'!H767,IF('15. Chosen Referenced Period'!$C$1015='15. Chosen Referenced Period'!$D$1023,'15. Chosen Referenced Period'!K767,0)))</f>
        <v>0</v>
      </c>
    </row>
    <row r="766" spans="1:4" x14ac:dyDescent="0.25">
      <c r="A766" s="309">
        <f t="shared" si="11"/>
        <v>757</v>
      </c>
      <c r="B766" s="312" t="str">
        <f>IF(+'15. Chosen Referenced Period'!B768=0," ",+'15. Chosen Referenced Period'!B768)</f>
        <v xml:space="preserve"> </v>
      </c>
      <c r="C766" s="442" t="str">
        <f>IF(+'15. Chosen Referenced Period'!C768=0," ",+'15. Chosen Referenced Period'!C768)</f>
        <v xml:space="preserve"> </v>
      </c>
      <c r="D766" s="478">
        <f>IF('15. Chosen Referenced Period'!$C$1015='15. Chosen Referenced Period'!$D$1021,'15. Chosen Referenced Period'!E768,IF('15. Chosen Referenced Period'!$C$1015='15. Chosen Referenced Period'!$D$1022,'15. Chosen Referenced Period'!H768,IF('15. Chosen Referenced Period'!$C$1015='15. Chosen Referenced Period'!$D$1023,'15. Chosen Referenced Period'!K768,0)))</f>
        <v>0</v>
      </c>
    </row>
    <row r="767" spans="1:4" x14ac:dyDescent="0.25">
      <c r="A767" s="309">
        <f t="shared" si="11"/>
        <v>758</v>
      </c>
      <c r="B767" s="312" t="str">
        <f>IF(+'15. Chosen Referenced Period'!B769=0," ",+'15. Chosen Referenced Period'!B769)</f>
        <v xml:space="preserve"> </v>
      </c>
      <c r="C767" s="442" t="str">
        <f>IF(+'15. Chosen Referenced Period'!C769=0," ",+'15. Chosen Referenced Period'!C769)</f>
        <v xml:space="preserve"> </v>
      </c>
      <c r="D767" s="478">
        <f>IF('15. Chosen Referenced Period'!$C$1015='15. Chosen Referenced Period'!$D$1021,'15. Chosen Referenced Period'!E769,IF('15. Chosen Referenced Period'!$C$1015='15. Chosen Referenced Period'!$D$1022,'15. Chosen Referenced Period'!H769,IF('15. Chosen Referenced Period'!$C$1015='15. Chosen Referenced Period'!$D$1023,'15. Chosen Referenced Period'!K769,0)))</f>
        <v>0</v>
      </c>
    </row>
    <row r="768" spans="1:4" x14ac:dyDescent="0.25">
      <c r="A768" s="309">
        <f t="shared" si="11"/>
        <v>759</v>
      </c>
      <c r="B768" s="312" t="str">
        <f>IF(+'15. Chosen Referenced Period'!B770=0," ",+'15. Chosen Referenced Period'!B770)</f>
        <v xml:space="preserve"> </v>
      </c>
      <c r="C768" s="442" t="str">
        <f>IF(+'15. Chosen Referenced Period'!C770=0," ",+'15. Chosen Referenced Period'!C770)</f>
        <v xml:space="preserve"> </v>
      </c>
      <c r="D768" s="478">
        <f>IF('15. Chosen Referenced Period'!$C$1015='15. Chosen Referenced Period'!$D$1021,'15. Chosen Referenced Period'!E770,IF('15. Chosen Referenced Period'!$C$1015='15. Chosen Referenced Period'!$D$1022,'15. Chosen Referenced Period'!H770,IF('15. Chosen Referenced Period'!$C$1015='15. Chosen Referenced Period'!$D$1023,'15. Chosen Referenced Period'!K770,0)))</f>
        <v>0</v>
      </c>
    </row>
    <row r="769" spans="1:4" x14ac:dyDescent="0.25">
      <c r="A769" s="309">
        <f t="shared" si="11"/>
        <v>760</v>
      </c>
      <c r="B769" s="312" t="str">
        <f>IF(+'15. Chosen Referenced Period'!B771=0," ",+'15. Chosen Referenced Period'!B771)</f>
        <v xml:space="preserve"> </v>
      </c>
      <c r="C769" s="442" t="str">
        <f>IF(+'15. Chosen Referenced Period'!C771=0," ",+'15. Chosen Referenced Period'!C771)</f>
        <v xml:space="preserve"> </v>
      </c>
      <c r="D769" s="478">
        <f>IF('15. Chosen Referenced Period'!$C$1015='15. Chosen Referenced Period'!$D$1021,'15. Chosen Referenced Period'!E771,IF('15. Chosen Referenced Period'!$C$1015='15. Chosen Referenced Period'!$D$1022,'15. Chosen Referenced Period'!H771,IF('15. Chosen Referenced Period'!$C$1015='15. Chosen Referenced Period'!$D$1023,'15. Chosen Referenced Period'!K771,0)))</f>
        <v>0</v>
      </c>
    </row>
    <row r="770" spans="1:4" x14ac:dyDescent="0.25">
      <c r="A770" s="309">
        <f t="shared" si="11"/>
        <v>761</v>
      </c>
      <c r="B770" s="312" t="str">
        <f>IF(+'15. Chosen Referenced Period'!B772=0," ",+'15. Chosen Referenced Period'!B772)</f>
        <v xml:space="preserve"> </v>
      </c>
      <c r="C770" s="442" t="str">
        <f>IF(+'15. Chosen Referenced Period'!C772=0," ",+'15. Chosen Referenced Period'!C772)</f>
        <v xml:space="preserve"> </v>
      </c>
      <c r="D770" s="478">
        <f>IF('15. Chosen Referenced Period'!$C$1015='15. Chosen Referenced Period'!$D$1021,'15. Chosen Referenced Period'!E772,IF('15. Chosen Referenced Period'!$C$1015='15. Chosen Referenced Period'!$D$1022,'15. Chosen Referenced Period'!H772,IF('15. Chosen Referenced Period'!$C$1015='15. Chosen Referenced Period'!$D$1023,'15. Chosen Referenced Period'!K772,0)))</f>
        <v>0</v>
      </c>
    </row>
    <row r="771" spans="1:4" x14ac:dyDescent="0.25">
      <c r="A771" s="309">
        <f t="shared" si="11"/>
        <v>762</v>
      </c>
      <c r="B771" s="312" t="str">
        <f>IF(+'15. Chosen Referenced Period'!B773=0," ",+'15. Chosen Referenced Period'!B773)</f>
        <v xml:space="preserve"> </v>
      </c>
      <c r="C771" s="442" t="str">
        <f>IF(+'15. Chosen Referenced Period'!C773=0," ",+'15. Chosen Referenced Period'!C773)</f>
        <v xml:space="preserve"> </v>
      </c>
      <c r="D771" s="478">
        <f>IF('15. Chosen Referenced Period'!$C$1015='15. Chosen Referenced Period'!$D$1021,'15. Chosen Referenced Period'!E773,IF('15. Chosen Referenced Period'!$C$1015='15. Chosen Referenced Period'!$D$1022,'15. Chosen Referenced Period'!H773,IF('15. Chosen Referenced Period'!$C$1015='15. Chosen Referenced Period'!$D$1023,'15. Chosen Referenced Period'!K773,0)))</f>
        <v>0</v>
      </c>
    </row>
    <row r="772" spans="1:4" x14ac:dyDescent="0.25">
      <c r="A772" s="309">
        <f t="shared" si="11"/>
        <v>763</v>
      </c>
      <c r="B772" s="312" t="str">
        <f>IF(+'15. Chosen Referenced Period'!B774=0," ",+'15. Chosen Referenced Period'!B774)</f>
        <v xml:space="preserve"> </v>
      </c>
      <c r="C772" s="442" t="str">
        <f>IF(+'15. Chosen Referenced Period'!C774=0," ",+'15. Chosen Referenced Period'!C774)</f>
        <v xml:space="preserve"> </v>
      </c>
      <c r="D772" s="478">
        <f>IF('15. Chosen Referenced Period'!$C$1015='15. Chosen Referenced Period'!$D$1021,'15. Chosen Referenced Period'!E774,IF('15. Chosen Referenced Period'!$C$1015='15. Chosen Referenced Period'!$D$1022,'15. Chosen Referenced Period'!H774,IF('15. Chosen Referenced Period'!$C$1015='15. Chosen Referenced Period'!$D$1023,'15. Chosen Referenced Period'!K774,0)))</f>
        <v>0</v>
      </c>
    </row>
    <row r="773" spans="1:4" x14ac:dyDescent="0.25">
      <c r="A773" s="309">
        <f t="shared" si="11"/>
        <v>764</v>
      </c>
      <c r="B773" s="312" t="str">
        <f>IF(+'15. Chosen Referenced Period'!B775=0," ",+'15. Chosen Referenced Period'!B775)</f>
        <v xml:space="preserve"> </v>
      </c>
      <c r="C773" s="442" t="str">
        <f>IF(+'15. Chosen Referenced Period'!C775=0," ",+'15. Chosen Referenced Period'!C775)</f>
        <v xml:space="preserve"> </v>
      </c>
      <c r="D773" s="478">
        <f>IF('15. Chosen Referenced Period'!$C$1015='15. Chosen Referenced Period'!$D$1021,'15. Chosen Referenced Period'!E775,IF('15. Chosen Referenced Period'!$C$1015='15. Chosen Referenced Period'!$D$1022,'15. Chosen Referenced Period'!H775,IF('15. Chosen Referenced Period'!$C$1015='15. Chosen Referenced Period'!$D$1023,'15. Chosen Referenced Period'!K775,0)))</f>
        <v>0</v>
      </c>
    </row>
    <row r="774" spans="1:4" x14ac:dyDescent="0.25">
      <c r="A774" s="309">
        <f t="shared" si="11"/>
        <v>765</v>
      </c>
      <c r="B774" s="312" t="str">
        <f>IF(+'15. Chosen Referenced Period'!B776=0," ",+'15. Chosen Referenced Period'!B776)</f>
        <v xml:space="preserve"> </v>
      </c>
      <c r="C774" s="442" t="str">
        <f>IF(+'15. Chosen Referenced Period'!C776=0," ",+'15. Chosen Referenced Period'!C776)</f>
        <v xml:space="preserve"> </v>
      </c>
      <c r="D774" s="478">
        <f>IF('15. Chosen Referenced Period'!$C$1015='15. Chosen Referenced Period'!$D$1021,'15. Chosen Referenced Period'!E776,IF('15. Chosen Referenced Period'!$C$1015='15. Chosen Referenced Period'!$D$1022,'15. Chosen Referenced Period'!H776,IF('15. Chosen Referenced Period'!$C$1015='15. Chosen Referenced Period'!$D$1023,'15. Chosen Referenced Period'!K776,0)))</f>
        <v>0</v>
      </c>
    </row>
    <row r="775" spans="1:4" x14ac:dyDescent="0.25">
      <c r="A775" s="309">
        <f t="shared" si="11"/>
        <v>766</v>
      </c>
      <c r="B775" s="312" t="str">
        <f>IF(+'15. Chosen Referenced Period'!B777=0," ",+'15. Chosen Referenced Period'!B777)</f>
        <v xml:space="preserve"> </v>
      </c>
      <c r="C775" s="442" t="str">
        <f>IF(+'15. Chosen Referenced Period'!C777=0," ",+'15. Chosen Referenced Period'!C777)</f>
        <v xml:space="preserve"> </v>
      </c>
      <c r="D775" s="478">
        <f>IF('15. Chosen Referenced Period'!$C$1015='15. Chosen Referenced Period'!$D$1021,'15. Chosen Referenced Period'!E777,IF('15. Chosen Referenced Period'!$C$1015='15. Chosen Referenced Period'!$D$1022,'15. Chosen Referenced Period'!H777,IF('15. Chosen Referenced Period'!$C$1015='15. Chosen Referenced Period'!$D$1023,'15. Chosen Referenced Period'!K777,0)))</f>
        <v>0</v>
      </c>
    </row>
    <row r="776" spans="1:4" x14ac:dyDescent="0.25">
      <c r="A776" s="309">
        <f t="shared" si="11"/>
        <v>767</v>
      </c>
      <c r="B776" s="312" t="str">
        <f>IF(+'15. Chosen Referenced Period'!B778=0," ",+'15. Chosen Referenced Period'!B778)</f>
        <v xml:space="preserve"> </v>
      </c>
      <c r="C776" s="442" t="str">
        <f>IF(+'15. Chosen Referenced Period'!C778=0," ",+'15. Chosen Referenced Period'!C778)</f>
        <v xml:space="preserve"> </v>
      </c>
      <c r="D776" s="478">
        <f>IF('15. Chosen Referenced Period'!$C$1015='15. Chosen Referenced Period'!$D$1021,'15. Chosen Referenced Period'!E778,IF('15. Chosen Referenced Period'!$C$1015='15. Chosen Referenced Period'!$D$1022,'15. Chosen Referenced Period'!H778,IF('15. Chosen Referenced Period'!$C$1015='15. Chosen Referenced Period'!$D$1023,'15. Chosen Referenced Period'!K778,0)))</f>
        <v>0</v>
      </c>
    </row>
    <row r="777" spans="1:4" x14ac:dyDescent="0.25">
      <c r="A777" s="309">
        <f t="shared" si="11"/>
        <v>768</v>
      </c>
      <c r="B777" s="312" t="str">
        <f>IF(+'15. Chosen Referenced Period'!B779=0," ",+'15. Chosen Referenced Period'!B779)</f>
        <v xml:space="preserve"> </v>
      </c>
      <c r="C777" s="442" t="str">
        <f>IF(+'15. Chosen Referenced Period'!C779=0," ",+'15. Chosen Referenced Period'!C779)</f>
        <v xml:space="preserve"> </v>
      </c>
      <c r="D777" s="478">
        <f>IF('15. Chosen Referenced Period'!$C$1015='15. Chosen Referenced Period'!$D$1021,'15. Chosen Referenced Period'!E779,IF('15. Chosen Referenced Period'!$C$1015='15. Chosen Referenced Period'!$D$1022,'15. Chosen Referenced Period'!H779,IF('15. Chosen Referenced Period'!$C$1015='15. Chosen Referenced Period'!$D$1023,'15. Chosen Referenced Period'!K779,0)))</f>
        <v>0</v>
      </c>
    </row>
    <row r="778" spans="1:4" x14ac:dyDescent="0.25">
      <c r="A778" s="309">
        <f t="shared" si="11"/>
        <v>769</v>
      </c>
      <c r="B778" s="312" t="str">
        <f>IF(+'15. Chosen Referenced Period'!B780=0," ",+'15. Chosen Referenced Period'!B780)</f>
        <v xml:space="preserve"> </v>
      </c>
      <c r="C778" s="442" t="str">
        <f>IF(+'15. Chosen Referenced Period'!C780=0," ",+'15. Chosen Referenced Period'!C780)</f>
        <v xml:space="preserve"> </v>
      </c>
      <c r="D778" s="478">
        <f>IF('15. Chosen Referenced Period'!$C$1015='15. Chosen Referenced Period'!$D$1021,'15. Chosen Referenced Period'!E780,IF('15. Chosen Referenced Period'!$C$1015='15. Chosen Referenced Period'!$D$1022,'15. Chosen Referenced Period'!H780,IF('15. Chosen Referenced Period'!$C$1015='15. Chosen Referenced Period'!$D$1023,'15. Chosen Referenced Period'!K780,0)))</f>
        <v>0</v>
      </c>
    </row>
    <row r="779" spans="1:4" x14ac:dyDescent="0.25">
      <c r="A779" s="309">
        <f t="shared" si="11"/>
        <v>770</v>
      </c>
      <c r="B779" s="312" t="str">
        <f>IF(+'15. Chosen Referenced Period'!B781=0," ",+'15. Chosen Referenced Period'!B781)</f>
        <v xml:space="preserve"> </v>
      </c>
      <c r="C779" s="442" t="str">
        <f>IF(+'15. Chosen Referenced Period'!C781=0," ",+'15. Chosen Referenced Period'!C781)</f>
        <v xml:space="preserve"> </v>
      </c>
      <c r="D779" s="478">
        <f>IF('15. Chosen Referenced Period'!$C$1015='15. Chosen Referenced Period'!$D$1021,'15. Chosen Referenced Period'!E781,IF('15. Chosen Referenced Period'!$C$1015='15. Chosen Referenced Period'!$D$1022,'15. Chosen Referenced Period'!H781,IF('15. Chosen Referenced Period'!$C$1015='15. Chosen Referenced Period'!$D$1023,'15. Chosen Referenced Period'!K781,0)))</f>
        <v>0</v>
      </c>
    </row>
    <row r="780" spans="1:4" x14ac:dyDescent="0.25">
      <c r="A780" s="309">
        <f t="shared" ref="A780:A843" si="12">+A779+1</f>
        <v>771</v>
      </c>
      <c r="B780" s="312" t="str">
        <f>IF(+'15. Chosen Referenced Period'!B782=0," ",+'15. Chosen Referenced Period'!B782)</f>
        <v xml:space="preserve"> </v>
      </c>
      <c r="C780" s="442" t="str">
        <f>IF(+'15. Chosen Referenced Period'!C782=0," ",+'15. Chosen Referenced Period'!C782)</f>
        <v xml:space="preserve"> </v>
      </c>
      <c r="D780" s="478">
        <f>IF('15. Chosen Referenced Period'!$C$1015='15. Chosen Referenced Period'!$D$1021,'15. Chosen Referenced Period'!E782,IF('15. Chosen Referenced Period'!$C$1015='15. Chosen Referenced Period'!$D$1022,'15. Chosen Referenced Period'!H782,IF('15. Chosen Referenced Period'!$C$1015='15. Chosen Referenced Period'!$D$1023,'15. Chosen Referenced Period'!K782,0)))</f>
        <v>0</v>
      </c>
    </row>
    <row r="781" spans="1:4" x14ac:dyDescent="0.25">
      <c r="A781" s="309">
        <f t="shared" si="12"/>
        <v>772</v>
      </c>
      <c r="B781" s="312" t="str">
        <f>IF(+'15. Chosen Referenced Period'!B783=0," ",+'15. Chosen Referenced Period'!B783)</f>
        <v xml:space="preserve"> </v>
      </c>
      <c r="C781" s="442" t="str">
        <f>IF(+'15. Chosen Referenced Period'!C783=0," ",+'15. Chosen Referenced Period'!C783)</f>
        <v xml:space="preserve"> </v>
      </c>
      <c r="D781" s="478">
        <f>IF('15. Chosen Referenced Period'!$C$1015='15. Chosen Referenced Period'!$D$1021,'15. Chosen Referenced Period'!E783,IF('15. Chosen Referenced Period'!$C$1015='15. Chosen Referenced Period'!$D$1022,'15. Chosen Referenced Period'!H783,IF('15. Chosen Referenced Period'!$C$1015='15. Chosen Referenced Period'!$D$1023,'15. Chosen Referenced Period'!K783,0)))</f>
        <v>0</v>
      </c>
    </row>
    <row r="782" spans="1:4" x14ac:dyDescent="0.25">
      <c r="A782" s="309">
        <f t="shared" si="12"/>
        <v>773</v>
      </c>
      <c r="B782" s="312" t="str">
        <f>IF(+'15. Chosen Referenced Period'!B784=0," ",+'15. Chosen Referenced Period'!B784)</f>
        <v xml:space="preserve"> </v>
      </c>
      <c r="C782" s="442" t="str">
        <f>IF(+'15. Chosen Referenced Period'!C784=0," ",+'15. Chosen Referenced Period'!C784)</f>
        <v xml:space="preserve"> </v>
      </c>
      <c r="D782" s="478">
        <f>IF('15. Chosen Referenced Period'!$C$1015='15. Chosen Referenced Period'!$D$1021,'15. Chosen Referenced Period'!E784,IF('15. Chosen Referenced Period'!$C$1015='15. Chosen Referenced Period'!$D$1022,'15. Chosen Referenced Period'!H784,IF('15. Chosen Referenced Period'!$C$1015='15. Chosen Referenced Period'!$D$1023,'15. Chosen Referenced Period'!K784,0)))</f>
        <v>0</v>
      </c>
    </row>
    <row r="783" spans="1:4" x14ac:dyDescent="0.25">
      <c r="A783" s="309">
        <f t="shared" si="12"/>
        <v>774</v>
      </c>
      <c r="B783" s="312" t="str">
        <f>IF(+'15. Chosen Referenced Period'!B785=0," ",+'15. Chosen Referenced Period'!B785)</f>
        <v xml:space="preserve"> </v>
      </c>
      <c r="C783" s="442" t="str">
        <f>IF(+'15. Chosen Referenced Period'!C785=0," ",+'15. Chosen Referenced Period'!C785)</f>
        <v xml:space="preserve"> </v>
      </c>
      <c r="D783" s="478">
        <f>IF('15. Chosen Referenced Period'!$C$1015='15. Chosen Referenced Period'!$D$1021,'15. Chosen Referenced Period'!E785,IF('15. Chosen Referenced Period'!$C$1015='15. Chosen Referenced Period'!$D$1022,'15. Chosen Referenced Period'!H785,IF('15. Chosen Referenced Period'!$C$1015='15. Chosen Referenced Period'!$D$1023,'15. Chosen Referenced Period'!K785,0)))</f>
        <v>0</v>
      </c>
    </row>
    <row r="784" spans="1:4" x14ac:dyDescent="0.25">
      <c r="A784" s="309">
        <f t="shared" si="12"/>
        <v>775</v>
      </c>
      <c r="B784" s="312" t="str">
        <f>IF(+'15. Chosen Referenced Period'!B786=0," ",+'15. Chosen Referenced Period'!B786)</f>
        <v xml:space="preserve"> </v>
      </c>
      <c r="C784" s="442" t="str">
        <f>IF(+'15. Chosen Referenced Period'!C786=0," ",+'15. Chosen Referenced Period'!C786)</f>
        <v xml:space="preserve"> </v>
      </c>
      <c r="D784" s="478">
        <f>IF('15. Chosen Referenced Period'!$C$1015='15. Chosen Referenced Period'!$D$1021,'15. Chosen Referenced Period'!E786,IF('15. Chosen Referenced Period'!$C$1015='15. Chosen Referenced Period'!$D$1022,'15. Chosen Referenced Period'!H786,IF('15. Chosen Referenced Period'!$C$1015='15. Chosen Referenced Period'!$D$1023,'15. Chosen Referenced Period'!K786,0)))</f>
        <v>0</v>
      </c>
    </row>
    <row r="785" spans="1:4" x14ac:dyDescent="0.25">
      <c r="A785" s="309">
        <f t="shared" si="12"/>
        <v>776</v>
      </c>
      <c r="B785" s="312" t="str">
        <f>IF(+'15. Chosen Referenced Period'!B787=0," ",+'15. Chosen Referenced Period'!B787)</f>
        <v xml:space="preserve"> </v>
      </c>
      <c r="C785" s="442" t="str">
        <f>IF(+'15. Chosen Referenced Period'!C787=0," ",+'15. Chosen Referenced Period'!C787)</f>
        <v xml:space="preserve"> </v>
      </c>
      <c r="D785" s="478">
        <f>IF('15. Chosen Referenced Period'!$C$1015='15. Chosen Referenced Period'!$D$1021,'15. Chosen Referenced Period'!E787,IF('15. Chosen Referenced Period'!$C$1015='15. Chosen Referenced Period'!$D$1022,'15. Chosen Referenced Period'!H787,IF('15. Chosen Referenced Period'!$C$1015='15. Chosen Referenced Period'!$D$1023,'15. Chosen Referenced Period'!K787,0)))</f>
        <v>0</v>
      </c>
    </row>
    <row r="786" spans="1:4" x14ac:dyDescent="0.25">
      <c r="A786" s="309">
        <f t="shared" si="12"/>
        <v>777</v>
      </c>
      <c r="B786" s="312" t="str">
        <f>IF(+'15. Chosen Referenced Period'!B788=0," ",+'15. Chosen Referenced Period'!B788)</f>
        <v xml:space="preserve"> </v>
      </c>
      <c r="C786" s="442" t="str">
        <f>IF(+'15. Chosen Referenced Period'!C788=0," ",+'15. Chosen Referenced Period'!C788)</f>
        <v xml:space="preserve"> </v>
      </c>
      <c r="D786" s="478">
        <f>IF('15. Chosen Referenced Period'!$C$1015='15. Chosen Referenced Period'!$D$1021,'15. Chosen Referenced Period'!E788,IF('15. Chosen Referenced Period'!$C$1015='15. Chosen Referenced Period'!$D$1022,'15. Chosen Referenced Period'!H788,IF('15. Chosen Referenced Period'!$C$1015='15. Chosen Referenced Period'!$D$1023,'15. Chosen Referenced Period'!K788,0)))</f>
        <v>0</v>
      </c>
    </row>
    <row r="787" spans="1:4" x14ac:dyDescent="0.25">
      <c r="A787" s="309">
        <f t="shared" si="12"/>
        <v>778</v>
      </c>
      <c r="B787" s="312" t="str">
        <f>IF(+'15. Chosen Referenced Period'!B789=0," ",+'15. Chosen Referenced Period'!B789)</f>
        <v xml:space="preserve"> </v>
      </c>
      <c r="C787" s="442" t="str">
        <f>IF(+'15. Chosen Referenced Period'!C789=0," ",+'15. Chosen Referenced Period'!C789)</f>
        <v xml:space="preserve"> </v>
      </c>
      <c r="D787" s="478">
        <f>IF('15. Chosen Referenced Period'!$C$1015='15. Chosen Referenced Period'!$D$1021,'15. Chosen Referenced Period'!E789,IF('15. Chosen Referenced Period'!$C$1015='15. Chosen Referenced Period'!$D$1022,'15. Chosen Referenced Period'!H789,IF('15. Chosen Referenced Period'!$C$1015='15. Chosen Referenced Period'!$D$1023,'15. Chosen Referenced Period'!K789,0)))</f>
        <v>0</v>
      </c>
    </row>
    <row r="788" spans="1:4" x14ac:dyDescent="0.25">
      <c r="A788" s="309">
        <f t="shared" si="12"/>
        <v>779</v>
      </c>
      <c r="B788" s="312" t="str">
        <f>IF(+'15. Chosen Referenced Period'!B790=0," ",+'15. Chosen Referenced Period'!B790)</f>
        <v xml:space="preserve"> </v>
      </c>
      <c r="C788" s="442" t="str">
        <f>IF(+'15. Chosen Referenced Period'!C790=0," ",+'15. Chosen Referenced Period'!C790)</f>
        <v xml:space="preserve"> </v>
      </c>
      <c r="D788" s="478">
        <f>IF('15. Chosen Referenced Period'!$C$1015='15. Chosen Referenced Period'!$D$1021,'15. Chosen Referenced Period'!E790,IF('15. Chosen Referenced Period'!$C$1015='15. Chosen Referenced Period'!$D$1022,'15. Chosen Referenced Period'!H790,IF('15. Chosen Referenced Period'!$C$1015='15. Chosen Referenced Period'!$D$1023,'15. Chosen Referenced Period'!K790,0)))</f>
        <v>0</v>
      </c>
    </row>
    <row r="789" spans="1:4" x14ac:dyDescent="0.25">
      <c r="A789" s="309">
        <f t="shared" si="12"/>
        <v>780</v>
      </c>
      <c r="B789" s="312" t="str">
        <f>IF(+'15. Chosen Referenced Period'!B791=0," ",+'15. Chosen Referenced Period'!B791)</f>
        <v xml:space="preserve"> </v>
      </c>
      <c r="C789" s="442" t="str">
        <f>IF(+'15. Chosen Referenced Period'!C791=0," ",+'15. Chosen Referenced Period'!C791)</f>
        <v xml:space="preserve"> </v>
      </c>
      <c r="D789" s="478">
        <f>IF('15. Chosen Referenced Period'!$C$1015='15. Chosen Referenced Period'!$D$1021,'15. Chosen Referenced Period'!E791,IF('15. Chosen Referenced Period'!$C$1015='15. Chosen Referenced Period'!$D$1022,'15. Chosen Referenced Period'!H791,IF('15. Chosen Referenced Period'!$C$1015='15. Chosen Referenced Period'!$D$1023,'15. Chosen Referenced Period'!K791,0)))</f>
        <v>0</v>
      </c>
    </row>
    <row r="790" spans="1:4" x14ac:dyDescent="0.25">
      <c r="A790" s="309">
        <f t="shared" si="12"/>
        <v>781</v>
      </c>
      <c r="B790" s="312" t="str">
        <f>IF(+'15. Chosen Referenced Period'!B792=0," ",+'15. Chosen Referenced Period'!B792)</f>
        <v xml:space="preserve"> </v>
      </c>
      <c r="C790" s="442" t="str">
        <f>IF(+'15. Chosen Referenced Period'!C792=0," ",+'15. Chosen Referenced Period'!C792)</f>
        <v xml:space="preserve"> </v>
      </c>
      <c r="D790" s="478">
        <f>IF('15. Chosen Referenced Period'!$C$1015='15. Chosen Referenced Period'!$D$1021,'15. Chosen Referenced Period'!E792,IF('15. Chosen Referenced Period'!$C$1015='15. Chosen Referenced Period'!$D$1022,'15. Chosen Referenced Period'!H792,IF('15. Chosen Referenced Period'!$C$1015='15. Chosen Referenced Period'!$D$1023,'15. Chosen Referenced Period'!K792,0)))</f>
        <v>0</v>
      </c>
    </row>
    <row r="791" spans="1:4" x14ac:dyDescent="0.25">
      <c r="A791" s="309">
        <f t="shared" si="12"/>
        <v>782</v>
      </c>
      <c r="B791" s="312" t="str">
        <f>IF(+'15. Chosen Referenced Period'!B793=0," ",+'15. Chosen Referenced Period'!B793)</f>
        <v xml:space="preserve"> </v>
      </c>
      <c r="C791" s="442" t="str">
        <f>IF(+'15. Chosen Referenced Period'!C793=0," ",+'15. Chosen Referenced Period'!C793)</f>
        <v xml:space="preserve"> </v>
      </c>
      <c r="D791" s="478">
        <f>IF('15. Chosen Referenced Period'!$C$1015='15. Chosen Referenced Period'!$D$1021,'15. Chosen Referenced Period'!E793,IF('15. Chosen Referenced Period'!$C$1015='15. Chosen Referenced Period'!$D$1022,'15. Chosen Referenced Period'!H793,IF('15. Chosen Referenced Period'!$C$1015='15. Chosen Referenced Period'!$D$1023,'15. Chosen Referenced Period'!K793,0)))</f>
        <v>0</v>
      </c>
    </row>
    <row r="792" spans="1:4" x14ac:dyDescent="0.25">
      <c r="A792" s="309">
        <f t="shared" si="12"/>
        <v>783</v>
      </c>
      <c r="B792" s="312" t="str">
        <f>IF(+'15. Chosen Referenced Period'!B794=0," ",+'15. Chosen Referenced Period'!B794)</f>
        <v xml:space="preserve"> </v>
      </c>
      <c r="C792" s="442" t="str">
        <f>IF(+'15. Chosen Referenced Period'!C794=0," ",+'15. Chosen Referenced Period'!C794)</f>
        <v xml:space="preserve"> </v>
      </c>
      <c r="D792" s="478">
        <f>IF('15. Chosen Referenced Period'!$C$1015='15. Chosen Referenced Period'!$D$1021,'15. Chosen Referenced Period'!E794,IF('15. Chosen Referenced Period'!$C$1015='15. Chosen Referenced Period'!$D$1022,'15. Chosen Referenced Period'!H794,IF('15. Chosen Referenced Period'!$C$1015='15. Chosen Referenced Period'!$D$1023,'15. Chosen Referenced Period'!K794,0)))</f>
        <v>0</v>
      </c>
    </row>
    <row r="793" spans="1:4" x14ac:dyDescent="0.25">
      <c r="A793" s="309">
        <f t="shared" si="12"/>
        <v>784</v>
      </c>
      <c r="B793" s="312" t="str">
        <f>IF(+'15. Chosen Referenced Period'!B795=0," ",+'15. Chosen Referenced Period'!B795)</f>
        <v xml:space="preserve"> </v>
      </c>
      <c r="C793" s="442" t="str">
        <f>IF(+'15. Chosen Referenced Period'!C795=0," ",+'15. Chosen Referenced Period'!C795)</f>
        <v xml:space="preserve"> </v>
      </c>
      <c r="D793" s="478">
        <f>IF('15. Chosen Referenced Period'!$C$1015='15. Chosen Referenced Period'!$D$1021,'15. Chosen Referenced Period'!E795,IF('15. Chosen Referenced Period'!$C$1015='15. Chosen Referenced Period'!$D$1022,'15. Chosen Referenced Period'!H795,IF('15. Chosen Referenced Period'!$C$1015='15. Chosen Referenced Period'!$D$1023,'15. Chosen Referenced Period'!K795,0)))</f>
        <v>0</v>
      </c>
    </row>
    <row r="794" spans="1:4" x14ac:dyDescent="0.25">
      <c r="A794" s="309">
        <f t="shared" si="12"/>
        <v>785</v>
      </c>
      <c r="B794" s="312" t="str">
        <f>IF(+'15. Chosen Referenced Period'!B796=0," ",+'15. Chosen Referenced Period'!B796)</f>
        <v xml:space="preserve"> </v>
      </c>
      <c r="C794" s="442" t="str">
        <f>IF(+'15. Chosen Referenced Period'!C796=0," ",+'15. Chosen Referenced Period'!C796)</f>
        <v xml:space="preserve"> </v>
      </c>
      <c r="D794" s="478">
        <f>IF('15. Chosen Referenced Period'!$C$1015='15. Chosen Referenced Period'!$D$1021,'15. Chosen Referenced Period'!E796,IF('15. Chosen Referenced Period'!$C$1015='15. Chosen Referenced Period'!$D$1022,'15. Chosen Referenced Period'!H796,IF('15. Chosen Referenced Period'!$C$1015='15. Chosen Referenced Period'!$D$1023,'15. Chosen Referenced Period'!K796,0)))</f>
        <v>0</v>
      </c>
    </row>
    <row r="795" spans="1:4" x14ac:dyDescent="0.25">
      <c r="A795" s="309">
        <f t="shared" si="12"/>
        <v>786</v>
      </c>
      <c r="B795" s="312" t="str">
        <f>IF(+'15. Chosen Referenced Period'!B797=0," ",+'15. Chosen Referenced Period'!B797)</f>
        <v xml:space="preserve"> </v>
      </c>
      <c r="C795" s="442" t="str">
        <f>IF(+'15. Chosen Referenced Period'!C797=0," ",+'15. Chosen Referenced Period'!C797)</f>
        <v xml:space="preserve"> </v>
      </c>
      <c r="D795" s="478">
        <f>IF('15. Chosen Referenced Period'!$C$1015='15. Chosen Referenced Period'!$D$1021,'15. Chosen Referenced Period'!E797,IF('15. Chosen Referenced Period'!$C$1015='15. Chosen Referenced Period'!$D$1022,'15. Chosen Referenced Period'!H797,IF('15. Chosen Referenced Period'!$C$1015='15. Chosen Referenced Period'!$D$1023,'15. Chosen Referenced Period'!K797,0)))</f>
        <v>0</v>
      </c>
    </row>
    <row r="796" spans="1:4" x14ac:dyDescent="0.25">
      <c r="A796" s="309">
        <f t="shared" si="12"/>
        <v>787</v>
      </c>
      <c r="B796" s="312" t="str">
        <f>IF(+'15. Chosen Referenced Period'!B798=0," ",+'15. Chosen Referenced Period'!B798)</f>
        <v xml:space="preserve"> </v>
      </c>
      <c r="C796" s="442" t="str">
        <f>IF(+'15. Chosen Referenced Period'!C798=0," ",+'15. Chosen Referenced Period'!C798)</f>
        <v xml:space="preserve"> </v>
      </c>
      <c r="D796" s="478">
        <f>IF('15. Chosen Referenced Period'!$C$1015='15. Chosen Referenced Period'!$D$1021,'15. Chosen Referenced Period'!E798,IF('15. Chosen Referenced Period'!$C$1015='15. Chosen Referenced Period'!$D$1022,'15. Chosen Referenced Period'!H798,IF('15. Chosen Referenced Period'!$C$1015='15. Chosen Referenced Period'!$D$1023,'15. Chosen Referenced Period'!K798,0)))</f>
        <v>0</v>
      </c>
    </row>
    <row r="797" spans="1:4" x14ac:dyDescent="0.25">
      <c r="A797" s="309">
        <f t="shared" si="12"/>
        <v>788</v>
      </c>
      <c r="B797" s="312" t="str">
        <f>IF(+'15. Chosen Referenced Period'!B799=0," ",+'15. Chosen Referenced Period'!B799)</f>
        <v xml:space="preserve"> </v>
      </c>
      <c r="C797" s="442" t="str">
        <f>IF(+'15. Chosen Referenced Period'!C799=0," ",+'15. Chosen Referenced Period'!C799)</f>
        <v xml:space="preserve"> </v>
      </c>
      <c r="D797" s="478">
        <f>IF('15. Chosen Referenced Period'!$C$1015='15. Chosen Referenced Period'!$D$1021,'15. Chosen Referenced Period'!E799,IF('15. Chosen Referenced Period'!$C$1015='15. Chosen Referenced Period'!$D$1022,'15. Chosen Referenced Period'!H799,IF('15. Chosen Referenced Period'!$C$1015='15. Chosen Referenced Period'!$D$1023,'15. Chosen Referenced Period'!K799,0)))</f>
        <v>0</v>
      </c>
    </row>
    <row r="798" spans="1:4" x14ac:dyDescent="0.25">
      <c r="A798" s="309">
        <f t="shared" si="12"/>
        <v>789</v>
      </c>
      <c r="B798" s="312" t="str">
        <f>IF(+'15. Chosen Referenced Period'!B800=0," ",+'15. Chosen Referenced Period'!B800)</f>
        <v xml:space="preserve"> </v>
      </c>
      <c r="C798" s="442" t="str">
        <f>IF(+'15. Chosen Referenced Period'!C800=0," ",+'15. Chosen Referenced Period'!C800)</f>
        <v xml:space="preserve"> </v>
      </c>
      <c r="D798" s="478">
        <f>IF('15. Chosen Referenced Period'!$C$1015='15. Chosen Referenced Period'!$D$1021,'15. Chosen Referenced Period'!E800,IF('15. Chosen Referenced Period'!$C$1015='15. Chosen Referenced Period'!$D$1022,'15. Chosen Referenced Period'!H800,IF('15. Chosen Referenced Period'!$C$1015='15. Chosen Referenced Period'!$D$1023,'15. Chosen Referenced Period'!K800,0)))</f>
        <v>0</v>
      </c>
    </row>
    <row r="799" spans="1:4" x14ac:dyDescent="0.25">
      <c r="A799" s="309">
        <f t="shared" si="12"/>
        <v>790</v>
      </c>
      <c r="B799" s="312" t="str">
        <f>IF(+'15. Chosen Referenced Period'!B801=0," ",+'15. Chosen Referenced Period'!B801)</f>
        <v xml:space="preserve"> </v>
      </c>
      <c r="C799" s="442" t="str">
        <f>IF(+'15. Chosen Referenced Period'!C801=0," ",+'15. Chosen Referenced Period'!C801)</f>
        <v xml:space="preserve"> </v>
      </c>
      <c r="D799" s="478">
        <f>IF('15. Chosen Referenced Period'!$C$1015='15. Chosen Referenced Period'!$D$1021,'15. Chosen Referenced Period'!E801,IF('15. Chosen Referenced Period'!$C$1015='15. Chosen Referenced Period'!$D$1022,'15. Chosen Referenced Period'!H801,IF('15. Chosen Referenced Period'!$C$1015='15. Chosen Referenced Period'!$D$1023,'15. Chosen Referenced Period'!K801,0)))</f>
        <v>0</v>
      </c>
    </row>
    <row r="800" spans="1:4" x14ac:dyDescent="0.25">
      <c r="A800" s="309">
        <f t="shared" si="12"/>
        <v>791</v>
      </c>
      <c r="B800" s="312" t="str">
        <f>IF(+'15. Chosen Referenced Period'!B802=0," ",+'15. Chosen Referenced Period'!B802)</f>
        <v xml:space="preserve"> </v>
      </c>
      <c r="C800" s="442" t="str">
        <f>IF(+'15. Chosen Referenced Period'!C802=0," ",+'15. Chosen Referenced Period'!C802)</f>
        <v xml:space="preserve"> </v>
      </c>
      <c r="D800" s="478">
        <f>IF('15. Chosen Referenced Period'!$C$1015='15. Chosen Referenced Period'!$D$1021,'15. Chosen Referenced Period'!E802,IF('15. Chosen Referenced Period'!$C$1015='15. Chosen Referenced Period'!$D$1022,'15. Chosen Referenced Period'!H802,IF('15. Chosen Referenced Period'!$C$1015='15. Chosen Referenced Period'!$D$1023,'15. Chosen Referenced Period'!K802,0)))</f>
        <v>0</v>
      </c>
    </row>
    <row r="801" spans="1:4" x14ac:dyDescent="0.25">
      <c r="A801" s="309">
        <f t="shared" si="12"/>
        <v>792</v>
      </c>
      <c r="B801" s="312" t="str">
        <f>IF(+'15. Chosen Referenced Period'!B803=0," ",+'15. Chosen Referenced Period'!B803)</f>
        <v xml:space="preserve"> </v>
      </c>
      <c r="C801" s="442" t="str">
        <f>IF(+'15. Chosen Referenced Period'!C803=0," ",+'15. Chosen Referenced Period'!C803)</f>
        <v xml:space="preserve"> </v>
      </c>
      <c r="D801" s="478">
        <f>IF('15. Chosen Referenced Period'!$C$1015='15. Chosen Referenced Period'!$D$1021,'15. Chosen Referenced Period'!E803,IF('15. Chosen Referenced Period'!$C$1015='15. Chosen Referenced Period'!$D$1022,'15. Chosen Referenced Period'!H803,IF('15. Chosen Referenced Period'!$C$1015='15. Chosen Referenced Period'!$D$1023,'15. Chosen Referenced Period'!K803,0)))</f>
        <v>0</v>
      </c>
    </row>
    <row r="802" spans="1:4" x14ac:dyDescent="0.25">
      <c r="A802" s="309">
        <f t="shared" si="12"/>
        <v>793</v>
      </c>
      <c r="B802" s="312" t="str">
        <f>IF(+'15. Chosen Referenced Period'!B804=0," ",+'15. Chosen Referenced Period'!B804)</f>
        <v xml:space="preserve"> </v>
      </c>
      <c r="C802" s="442" t="str">
        <f>IF(+'15. Chosen Referenced Period'!C804=0," ",+'15. Chosen Referenced Period'!C804)</f>
        <v xml:space="preserve"> </v>
      </c>
      <c r="D802" s="478">
        <f>IF('15. Chosen Referenced Period'!$C$1015='15. Chosen Referenced Period'!$D$1021,'15. Chosen Referenced Period'!E804,IF('15. Chosen Referenced Period'!$C$1015='15. Chosen Referenced Period'!$D$1022,'15. Chosen Referenced Period'!H804,IF('15. Chosen Referenced Period'!$C$1015='15. Chosen Referenced Period'!$D$1023,'15. Chosen Referenced Period'!K804,0)))</f>
        <v>0</v>
      </c>
    </row>
    <row r="803" spans="1:4" x14ac:dyDescent="0.25">
      <c r="A803" s="309">
        <f t="shared" si="12"/>
        <v>794</v>
      </c>
      <c r="B803" s="312" t="str">
        <f>IF(+'15. Chosen Referenced Period'!B805=0," ",+'15. Chosen Referenced Period'!B805)</f>
        <v xml:space="preserve"> </v>
      </c>
      <c r="C803" s="442" t="str">
        <f>IF(+'15. Chosen Referenced Period'!C805=0," ",+'15. Chosen Referenced Period'!C805)</f>
        <v xml:space="preserve"> </v>
      </c>
      <c r="D803" s="478">
        <f>IF('15. Chosen Referenced Period'!$C$1015='15. Chosen Referenced Period'!$D$1021,'15. Chosen Referenced Period'!E805,IF('15. Chosen Referenced Period'!$C$1015='15. Chosen Referenced Period'!$D$1022,'15. Chosen Referenced Period'!H805,IF('15. Chosen Referenced Period'!$C$1015='15. Chosen Referenced Period'!$D$1023,'15. Chosen Referenced Period'!K805,0)))</f>
        <v>0</v>
      </c>
    </row>
    <row r="804" spans="1:4" x14ac:dyDescent="0.25">
      <c r="A804" s="309">
        <f t="shared" si="12"/>
        <v>795</v>
      </c>
      <c r="B804" s="312" t="str">
        <f>IF(+'15. Chosen Referenced Period'!B806=0," ",+'15. Chosen Referenced Period'!B806)</f>
        <v xml:space="preserve"> </v>
      </c>
      <c r="C804" s="442" t="str">
        <f>IF(+'15. Chosen Referenced Period'!C806=0," ",+'15. Chosen Referenced Period'!C806)</f>
        <v xml:space="preserve"> </v>
      </c>
      <c r="D804" s="478">
        <f>IF('15. Chosen Referenced Period'!$C$1015='15. Chosen Referenced Period'!$D$1021,'15. Chosen Referenced Period'!E806,IF('15. Chosen Referenced Period'!$C$1015='15. Chosen Referenced Period'!$D$1022,'15. Chosen Referenced Period'!H806,IF('15. Chosen Referenced Period'!$C$1015='15. Chosen Referenced Period'!$D$1023,'15. Chosen Referenced Period'!K806,0)))</f>
        <v>0</v>
      </c>
    </row>
    <row r="805" spans="1:4" x14ac:dyDescent="0.25">
      <c r="A805" s="309">
        <f t="shared" si="12"/>
        <v>796</v>
      </c>
      <c r="B805" s="312" t="str">
        <f>IF(+'15. Chosen Referenced Period'!B807=0," ",+'15. Chosen Referenced Period'!B807)</f>
        <v xml:space="preserve"> </v>
      </c>
      <c r="C805" s="442" t="str">
        <f>IF(+'15. Chosen Referenced Period'!C807=0," ",+'15. Chosen Referenced Period'!C807)</f>
        <v xml:space="preserve"> </v>
      </c>
      <c r="D805" s="478">
        <f>IF('15. Chosen Referenced Period'!$C$1015='15. Chosen Referenced Period'!$D$1021,'15. Chosen Referenced Period'!E807,IF('15. Chosen Referenced Period'!$C$1015='15. Chosen Referenced Period'!$D$1022,'15. Chosen Referenced Period'!H807,IF('15. Chosen Referenced Period'!$C$1015='15. Chosen Referenced Period'!$D$1023,'15. Chosen Referenced Period'!K807,0)))</f>
        <v>0</v>
      </c>
    </row>
    <row r="806" spans="1:4" x14ac:dyDescent="0.25">
      <c r="A806" s="309">
        <f t="shared" si="12"/>
        <v>797</v>
      </c>
      <c r="B806" s="312" t="str">
        <f>IF(+'15. Chosen Referenced Period'!B808=0," ",+'15. Chosen Referenced Period'!B808)</f>
        <v xml:space="preserve"> </v>
      </c>
      <c r="C806" s="442" t="str">
        <f>IF(+'15. Chosen Referenced Period'!C808=0," ",+'15. Chosen Referenced Period'!C808)</f>
        <v xml:space="preserve"> </v>
      </c>
      <c r="D806" s="478">
        <f>IF('15. Chosen Referenced Period'!$C$1015='15. Chosen Referenced Period'!$D$1021,'15. Chosen Referenced Period'!E808,IF('15. Chosen Referenced Period'!$C$1015='15. Chosen Referenced Period'!$D$1022,'15. Chosen Referenced Period'!H808,IF('15. Chosen Referenced Period'!$C$1015='15. Chosen Referenced Period'!$D$1023,'15. Chosen Referenced Period'!K808,0)))</f>
        <v>0</v>
      </c>
    </row>
    <row r="807" spans="1:4" x14ac:dyDescent="0.25">
      <c r="A807" s="309">
        <f t="shared" si="12"/>
        <v>798</v>
      </c>
      <c r="B807" s="312" t="str">
        <f>IF(+'15. Chosen Referenced Period'!B809=0," ",+'15. Chosen Referenced Period'!B809)</f>
        <v xml:space="preserve"> </v>
      </c>
      <c r="C807" s="442" t="str">
        <f>IF(+'15. Chosen Referenced Period'!C809=0," ",+'15. Chosen Referenced Period'!C809)</f>
        <v xml:space="preserve"> </v>
      </c>
      <c r="D807" s="478">
        <f>IF('15. Chosen Referenced Period'!$C$1015='15. Chosen Referenced Period'!$D$1021,'15. Chosen Referenced Period'!E809,IF('15. Chosen Referenced Period'!$C$1015='15. Chosen Referenced Period'!$D$1022,'15. Chosen Referenced Period'!H809,IF('15. Chosen Referenced Period'!$C$1015='15. Chosen Referenced Period'!$D$1023,'15. Chosen Referenced Period'!K809,0)))</f>
        <v>0</v>
      </c>
    </row>
    <row r="808" spans="1:4" x14ac:dyDescent="0.25">
      <c r="A808" s="309">
        <f t="shared" si="12"/>
        <v>799</v>
      </c>
      <c r="B808" s="312" t="str">
        <f>IF(+'15. Chosen Referenced Period'!B810=0," ",+'15. Chosen Referenced Period'!B810)</f>
        <v xml:space="preserve"> </v>
      </c>
      <c r="C808" s="442" t="str">
        <f>IF(+'15. Chosen Referenced Period'!C810=0," ",+'15. Chosen Referenced Period'!C810)</f>
        <v xml:space="preserve"> </v>
      </c>
      <c r="D808" s="478">
        <f>IF('15. Chosen Referenced Period'!$C$1015='15. Chosen Referenced Period'!$D$1021,'15. Chosen Referenced Period'!E810,IF('15. Chosen Referenced Period'!$C$1015='15. Chosen Referenced Period'!$D$1022,'15. Chosen Referenced Period'!H810,IF('15. Chosen Referenced Period'!$C$1015='15. Chosen Referenced Period'!$D$1023,'15. Chosen Referenced Period'!K810,0)))</f>
        <v>0</v>
      </c>
    </row>
    <row r="809" spans="1:4" x14ac:dyDescent="0.25">
      <c r="A809" s="309">
        <f t="shared" si="12"/>
        <v>800</v>
      </c>
      <c r="B809" s="312" t="str">
        <f>IF(+'15. Chosen Referenced Period'!B811=0," ",+'15. Chosen Referenced Period'!B811)</f>
        <v xml:space="preserve"> </v>
      </c>
      <c r="C809" s="442" t="str">
        <f>IF(+'15. Chosen Referenced Period'!C811=0," ",+'15. Chosen Referenced Period'!C811)</f>
        <v xml:space="preserve"> </v>
      </c>
      <c r="D809" s="478">
        <f>IF('15. Chosen Referenced Period'!$C$1015='15. Chosen Referenced Period'!$D$1021,'15. Chosen Referenced Period'!E811,IF('15. Chosen Referenced Period'!$C$1015='15. Chosen Referenced Period'!$D$1022,'15. Chosen Referenced Period'!H811,IF('15. Chosen Referenced Period'!$C$1015='15. Chosen Referenced Period'!$D$1023,'15. Chosen Referenced Period'!K811,0)))</f>
        <v>0</v>
      </c>
    </row>
    <row r="810" spans="1:4" x14ac:dyDescent="0.25">
      <c r="A810" s="309">
        <f t="shared" si="12"/>
        <v>801</v>
      </c>
      <c r="B810" s="312" t="str">
        <f>IF(+'15. Chosen Referenced Period'!B812=0," ",+'15. Chosen Referenced Period'!B812)</f>
        <v xml:space="preserve"> </v>
      </c>
      <c r="C810" s="442" t="str">
        <f>IF(+'15. Chosen Referenced Period'!C812=0," ",+'15. Chosen Referenced Period'!C812)</f>
        <v xml:space="preserve"> </v>
      </c>
      <c r="D810" s="478">
        <f>IF('15. Chosen Referenced Period'!$C$1015='15. Chosen Referenced Period'!$D$1021,'15. Chosen Referenced Period'!E812,IF('15. Chosen Referenced Period'!$C$1015='15. Chosen Referenced Period'!$D$1022,'15. Chosen Referenced Period'!H812,IF('15. Chosen Referenced Period'!$C$1015='15. Chosen Referenced Period'!$D$1023,'15. Chosen Referenced Period'!K812,0)))</f>
        <v>0</v>
      </c>
    </row>
    <row r="811" spans="1:4" x14ac:dyDescent="0.25">
      <c r="A811" s="309">
        <f t="shared" si="12"/>
        <v>802</v>
      </c>
      <c r="B811" s="312" t="str">
        <f>IF(+'15. Chosen Referenced Period'!B813=0," ",+'15. Chosen Referenced Period'!B813)</f>
        <v xml:space="preserve"> </v>
      </c>
      <c r="C811" s="442" t="str">
        <f>IF(+'15. Chosen Referenced Period'!C813=0," ",+'15. Chosen Referenced Period'!C813)</f>
        <v xml:space="preserve"> </v>
      </c>
      <c r="D811" s="478">
        <f>IF('15. Chosen Referenced Period'!$C$1015='15. Chosen Referenced Period'!$D$1021,'15. Chosen Referenced Period'!E813,IF('15. Chosen Referenced Period'!$C$1015='15. Chosen Referenced Period'!$D$1022,'15. Chosen Referenced Period'!H813,IF('15. Chosen Referenced Period'!$C$1015='15. Chosen Referenced Period'!$D$1023,'15. Chosen Referenced Period'!K813,0)))</f>
        <v>0</v>
      </c>
    </row>
    <row r="812" spans="1:4" x14ac:dyDescent="0.25">
      <c r="A812" s="309">
        <f t="shared" si="12"/>
        <v>803</v>
      </c>
      <c r="B812" s="312" t="str">
        <f>IF(+'15. Chosen Referenced Period'!B814=0," ",+'15. Chosen Referenced Period'!B814)</f>
        <v xml:space="preserve"> </v>
      </c>
      <c r="C812" s="442" t="str">
        <f>IF(+'15. Chosen Referenced Period'!C814=0," ",+'15. Chosen Referenced Period'!C814)</f>
        <v xml:space="preserve"> </v>
      </c>
      <c r="D812" s="478">
        <f>IF('15. Chosen Referenced Period'!$C$1015='15. Chosen Referenced Period'!$D$1021,'15. Chosen Referenced Period'!E814,IF('15. Chosen Referenced Period'!$C$1015='15. Chosen Referenced Period'!$D$1022,'15. Chosen Referenced Period'!H814,IF('15. Chosen Referenced Period'!$C$1015='15. Chosen Referenced Period'!$D$1023,'15. Chosen Referenced Period'!K814,0)))</f>
        <v>0</v>
      </c>
    </row>
    <row r="813" spans="1:4" x14ac:dyDescent="0.25">
      <c r="A813" s="309">
        <f t="shared" si="12"/>
        <v>804</v>
      </c>
      <c r="B813" s="312" t="str">
        <f>IF(+'15. Chosen Referenced Period'!B815=0," ",+'15. Chosen Referenced Period'!B815)</f>
        <v xml:space="preserve"> </v>
      </c>
      <c r="C813" s="442" t="str">
        <f>IF(+'15. Chosen Referenced Period'!C815=0," ",+'15. Chosen Referenced Period'!C815)</f>
        <v xml:space="preserve"> </v>
      </c>
      <c r="D813" s="478">
        <f>IF('15. Chosen Referenced Period'!$C$1015='15. Chosen Referenced Period'!$D$1021,'15. Chosen Referenced Period'!E815,IF('15. Chosen Referenced Period'!$C$1015='15. Chosen Referenced Period'!$D$1022,'15. Chosen Referenced Period'!H815,IF('15. Chosen Referenced Period'!$C$1015='15. Chosen Referenced Period'!$D$1023,'15. Chosen Referenced Period'!K815,0)))</f>
        <v>0</v>
      </c>
    </row>
    <row r="814" spans="1:4" x14ac:dyDescent="0.25">
      <c r="A814" s="309">
        <f t="shared" si="12"/>
        <v>805</v>
      </c>
      <c r="B814" s="312" t="str">
        <f>IF(+'15. Chosen Referenced Period'!B816=0," ",+'15. Chosen Referenced Period'!B816)</f>
        <v xml:space="preserve"> </v>
      </c>
      <c r="C814" s="442" t="str">
        <f>IF(+'15. Chosen Referenced Period'!C816=0," ",+'15. Chosen Referenced Period'!C816)</f>
        <v xml:space="preserve"> </v>
      </c>
      <c r="D814" s="478">
        <f>IF('15. Chosen Referenced Period'!$C$1015='15. Chosen Referenced Period'!$D$1021,'15. Chosen Referenced Period'!E816,IF('15. Chosen Referenced Period'!$C$1015='15. Chosen Referenced Period'!$D$1022,'15. Chosen Referenced Period'!H816,IF('15. Chosen Referenced Period'!$C$1015='15. Chosen Referenced Period'!$D$1023,'15. Chosen Referenced Period'!K816,0)))</f>
        <v>0</v>
      </c>
    </row>
    <row r="815" spans="1:4" x14ac:dyDescent="0.25">
      <c r="A815" s="309">
        <f t="shared" si="12"/>
        <v>806</v>
      </c>
      <c r="B815" s="312" t="str">
        <f>IF(+'15. Chosen Referenced Period'!B817=0," ",+'15. Chosen Referenced Period'!B817)</f>
        <v xml:space="preserve"> </v>
      </c>
      <c r="C815" s="442" t="str">
        <f>IF(+'15. Chosen Referenced Period'!C817=0," ",+'15. Chosen Referenced Period'!C817)</f>
        <v xml:space="preserve"> </v>
      </c>
      <c r="D815" s="478">
        <f>IF('15. Chosen Referenced Period'!$C$1015='15. Chosen Referenced Period'!$D$1021,'15. Chosen Referenced Period'!E817,IF('15. Chosen Referenced Period'!$C$1015='15. Chosen Referenced Period'!$D$1022,'15. Chosen Referenced Period'!H817,IF('15. Chosen Referenced Period'!$C$1015='15. Chosen Referenced Period'!$D$1023,'15. Chosen Referenced Period'!K817,0)))</f>
        <v>0</v>
      </c>
    </row>
    <row r="816" spans="1:4" x14ac:dyDescent="0.25">
      <c r="A816" s="309">
        <f t="shared" si="12"/>
        <v>807</v>
      </c>
      <c r="B816" s="312" t="str">
        <f>IF(+'15. Chosen Referenced Period'!B818=0," ",+'15. Chosen Referenced Period'!B818)</f>
        <v xml:space="preserve"> </v>
      </c>
      <c r="C816" s="442" t="str">
        <f>IF(+'15. Chosen Referenced Period'!C818=0," ",+'15. Chosen Referenced Period'!C818)</f>
        <v xml:space="preserve"> </v>
      </c>
      <c r="D816" s="478">
        <f>IF('15. Chosen Referenced Period'!$C$1015='15. Chosen Referenced Period'!$D$1021,'15. Chosen Referenced Period'!E818,IF('15. Chosen Referenced Period'!$C$1015='15. Chosen Referenced Period'!$D$1022,'15. Chosen Referenced Period'!H818,IF('15. Chosen Referenced Period'!$C$1015='15. Chosen Referenced Period'!$D$1023,'15. Chosen Referenced Period'!K818,0)))</f>
        <v>0</v>
      </c>
    </row>
    <row r="817" spans="1:4" x14ac:dyDescent="0.25">
      <c r="A817" s="309">
        <f t="shared" si="12"/>
        <v>808</v>
      </c>
      <c r="B817" s="312" t="str">
        <f>IF(+'15. Chosen Referenced Period'!B819=0," ",+'15. Chosen Referenced Period'!B819)</f>
        <v xml:space="preserve"> </v>
      </c>
      <c r="C817" s="442" t="str">
        <f>IF(+'15. Chosen Referenced Period'!C819=0," ",+'15. Chosen Referenced Period'!C819)</f>
        <v xml:space="preserve"> </v>
      </c>
      <c r="D817" s="478">
        <f>IF('15. Chosen Referenced Period'!$C$1015='15. Chosen Referenced Period'!$D$1021,'15. Chosen Referenced Period'!E819,IF('15. Chosen Referenced Period'!$C$1015='15. Chosen Referenced Period'!$D$1022,'15. Chosen Referenced Period'!H819,IF('15. Chosen Referenced Period'!$C$1015='15. Chosen Referenced Period'!$D$1023,'15. Chosen Referenced Period'!K819,0)))</f>
        <v>0</v>
      </c>
    </row>
    <row r="818" spans="1:4" x14ac:dyDescent="0.25">
      <c r="A818" s="309">
        <f t="shared" si="12"/>
        <v>809</v>
      </c>
      <c r="B818" s="312" t="str">
        <f>IF(+'15. Chosen Referenced Period'!B820=0," ",+'15. Chosen Referenced Period'!B820)</f>
        <v xml:space="preserve"> </v>
      </c>
      <c r="C818" s="442" t="str">
        <f>IF(+'15. Chosen Referenced Period'!C820=0," ",+'15. Chosen Referenced Period'!C820)</f>
        <v xml:space="preserve"> </v>
      </c>
      <c r="D818" s="478">
        <f>IF('15. Chosen Referenced Period'!$C$1015='15. Chosen Referenced Period'!$D$1021,'15. Chosen Referenced Period'!E820,IF('15. Chosen Referenced Period'!$C$1015='15. Chosen Referenced Period'!$D$1022,'15. Chosen Referenced Period'!H820,IF('15. Chosen Referenced Period'!$C$1015='15. Chosen Referenced Period'!$D$1023,'15. Chosen Referenced Period'!K820,0)))</f>
        <v>0</v>
      </c>
    </row>
    <row r="819" spans="1:4" x14ac:dyDescent="0.25">
      <c r="A819" s="309">
        <f t="shared" si="12"/>
        <v>810</v>
      </c>
      <c r="B819" s="312" t="str">
        <f>IF(+'15. Chosen Referenced Period'!B821=0," ",+'15. Chosen Referenced Period'!B821)</f>
        <v xml:space="preserve"> </v>
      </c>
      <c r="C819" s="442" t="str">
        <f>IF(+'15. Chosen Referenced Period'!C821=0," ",+'15. Chosen Referenced Period'!C821)</f>
        <v xml:space="preserve"> </v>
      </c>
      <c r="D819" s="478">
        <f>IF('15. Chosen Referenced Period'!$C$1015='15. Chosen Referenced Period'!$D$1021,'15. Chosen Referenced Period'!E821,IF('15. Chosen Referenced Period'!$C$1015='15. Chosen Referenced Period'!$D$1022,'15. Chosen Referenced Period'!H821,IF('15. Chosen Referenced Period'!$C$1015='15. Chosen Referenced Period'!$D$1023,'15. Chosen Referenced Period'!K821,0)))</f>
        <v>0</v>
      </c>
    </row>
    <row r="820" spans="1:4" x14ac:dyDescent="0.25">
      <c r="A820" s="309">
        <f t="shared" si="12"/>
        <v>811</v>
      </c>
      <c r="B820" s="312" t="str">
        <f>IF(+'15. Chosen Referenced Period'!B822=0," ",+'15. Chosen Referenced Period'!B822)</f>
        <v xml:space="preserve"> </v>
      </c>
      <c r="C820" s="442" t="str">
        <f>IF(+'15. Chosen Referenced Period'!C822=0," ",+'15. Chosen Referenced Period'!C822)</f>
        <v xml:space="preserve"> </v>
      </c>
      <c r="D820" s="478">
        <f>IF('15. Chosen Referenced Period'!$C$1015='15. Chosen Referenced Period'!$D$1021,'15. Chosen Referenced Period'!E822,IF('15. Chosen Referenced Period'!$C$1015='15. Chosen Referenced Period'!$D$1022,'15. Chosen Referenced Period'!H822,IF('15. Chosen Referenced Period'!$C$1015='15. Chosen Referenced Period'!$D$1023,'15. Chosen Referenced Period'!K822,0)))</f>
        <v>0</v>
      </c>
    </row>
    <row r="821" spans="1:4" x14ac:dyDescent="0.25">
      <c r="A821" s="309">
        <f t="shared" si="12"/>
        <v>812</v>
      </c>
      <c r="B821" s="312" t="str">
        <f>IF(+'15. Chosen Referenced Period'!B823=0," ",+'15. Chosen Referenced Period'!B823)</f>
        <v xml:space="preserve"> </v>
      </c>
      <c r="C821" s="442" t="str">
        <f>IF(+'15. Chosen Referenced Period'!C823=0," ",+'15. Chosen Referenced Period'!C823)</f>
        <v xml:space="preserve"> </v>
      </c>
      <c r="D821" s="478">
        <f>IF('15. Chosen Referenced Period'!$C$1015='15. Chosen Referenced Period'!$D$1021,'15. Chosen Referenced Period'!E823,IF('15. Chosen Referenced Period'!$C$1015='15. Chosen Referenced Period'!$D$1022,'15. Chosen Referenced Period'!H823,IF('15. Chosen Referenced Period'!$C$1015='15. Chosen Referenced Period'!$D$1023,'15. Chosen Referenced Period'!K823,0)))</f>
        <v>0</v>
      </c>
    </row>
    <row r="822" spans="1:4" x14ac:dyDescent="0.25">
      <c r="A822" s="309">
        <f t="shared" si="12"/>
        <v>813</v>
      </c>
      <c r="B822" s="312" t="str">
        <f>IF(+'15. Chosen Referenced Period'!B824=0," ",+'15. Chosen Referenced Period'!B824)</f>
        <v xml:space="preserve"> </v>
      </c>
      <c r="C822" s="442" t="str">
        <f>IF(+'15. Chosen Referenced Period'!C824=0," ",+'15. Chosen Referenced Period'!C824)</f>
        <v xml:space="preserve"> </v>
      </c>
      <c r="D822" s="478">
        <f>IF('15. Chosen Referenced Period'!$C$1015='15. Chosen Referenced Period'!$D$1021,'15. Chosen Referenced Period'!E824,IF('15. Chosen Referenced Period'!$C$1015='15. Chosen Referenced Period'!$D$1022,'15. Chosen Referenced Period'!H824,IF('15. Chosen Referenced Period'!$C$1015='15. Chosen Referenced Period'!$D$1023,'15. Chosen Referenced Period'!K824,0)))</f>
        <v>0</v>
      </c>
    </row>
    <row r="823" spans="1:4" x14ac:dyDescent="0.25">
      <c r="A823" s="309">
        <f t="shared" si="12"/>
        <v>814</v>
      </c>
      <c r="B823" s="312" t="str">
        <f>IF(+'15. Chosen Referenced Period'!B825=0," ",+'15. Chosen Referenced Period'!B825)</f>
        <v xml:space="preserve"> </v>
      </c>
      <c r="C823" s="442" t="str">
        <f>IF(+'15. Chosen Referenced Period'!C825=0," ",+'15. Chosen Referenced Period'!C825)</f>
        <v xml:space="preserve"> </v>
      </c>
      <c r="D823" s="478">
        <f>IF('15. Chosen Referenced Period'!$C$1015='15. Chosen Referenced Period'!$D$1021,'15. Chosen Referenced Period'!E825,IF('15. Chosen Referenced Period'!$C$1015='15. Chosen Referenced Period'!$D$1022,'15. Chosen Referenced Period'!H825,IF('15. Chosen Referenced Period'!$C$1015='15. Chosen Referenced Period'!$D$1023,'15. Chosen Referenced Period'!K825,0)))</f>
        <v>0</v>
      </c>
    </row>
    <row r="824" spans="1:4" x14ac:dyDescent="0.25">
      <c r="A824" s="309">
        <f t="shared" si="12"/>
        <v>815</v>
      </c>
      <c r="B824" s="312" t="str">
        <f>IF(+'15. Chosen Referenced Period'!B826=0," ",+'15. Chosen Referenced Period'!B826)</f>
        <v xml:space="preserve"> </v>
      </c>
      <c r="C824" s="442" t="str">
        <f>IF(+'15. Chosen Referenced Period'!C826=0," ",+'15. Chosen Referenced Period'!C826)</f>
        <v xml:space="preserve"> </v>
      </c>
      <c r="D824" s="478">
        <f>IF('15. Chosen Referenced Period'!$C$1015='15. Chosen Referenced Period'!$D$1021,'15. Chosen Referenced Period'!E826,IF('15. Chosen Referenced Period'!$C$1015='15. Chosen Referenced Period'!$D$1022,'15. Chosen Referenced Period'!H826,IF('15. Chosen Referenced Period'!$C$1015='15. Chosen Referenced Period'!$D$1023,'15. Chosen Referenced Period'!K826,0)))</f>
        <v>0</v>
      </c>
    </row>
    <row r="825" spans="1:4" x14ac:dyDescent="0.25">
      <c r="A825" s="309">
        <f t="shared" si="12"/>
        <v>816</v>
      </c>
      <c r="B825" s="312" t="str">
        <f>IF(+'15. Chosen Referenced Period'!B827=0," ",+'15. Chosen Referenced Period'!B827)</f>
        <v xml:space="preserve"> </v>
      </c>
      <c r="C825" s="442" t="str">
        <f>IF(+'15. Chosen Referenced Period'!C827=0," ",+'15. Chosen Referenced Period'!C827)</f>
        <v xml:space="preserve"> </v>
      </c>
      <c r="D825" s="478">
        <f>IF('15. Chosen Referenced Period'!$C$1015='15. Chosen Referenced Period'!$D$1021,'15. Chosen Referenced Period'!E827,IF('15. Chosen Referenced Period'!$C$1015='15. Chosen Referenced Period'!$D$1022,'15. Chosen Referenced Period'!H827,IF('15. Chosen Referenced Period'!$C$1015='15. Chosen Referenced Period'!$D$1023,'15. Chosen Referenced Period'!K827,0)))</f>
        <v>0</v>
      </c>
    </row>
    <row r="826" spans="1:4" x14ac:dyDescent="0.25">
      <c r="A826" s="309">
        <f t="shared" si="12"/>
        <v>817</v>
      </c>
      <c r="B826" s="312" t="str">
        <f>IF(+'15. Chosen Referenced Period'!B828=0," ",+'15. Chosen Referenced Period'!B828)</f>
        <v xml:space="preserve"> </v>
      </c>
      <c r="C826" s="442" t="str">
        <f>IF(+'15. Chosen Referenced Period'!C828=0," ",+'15. Chosen Referenced Period'!C828)</f>
        <v xml:space="preserve"> </v>
      </c>
      <c r="D826" s="478">
        <f>IF('15. Chosen Referenced Period'!$C$1015='15. Chosen Referenced Period'!$D$1021,'15. Chosen Referenced Period'!E828,IF('15. Chosen Referenced Period'!$C$1015='15. Chosen Referenced Period'!$D$1022,'15. Chosen Referenced Period'!H828,IF('15. Chosen Referenced Period'!$C$1015='15. Chosen Referenced Period'!$D$1023,'15. Chosen Referenced Period'!K828,0)))</f>
        <v>0</v>
      </c>
    </row>
    <row r="827" spans="1:4" x14ac:dyDescent="0.25">
      <c r="A827" s="309">
        <f t="shared" si="12"/>
        <v>818</v>
      </c>
      <c r="B827" s="312" t="str">
        <f>IF(+'15. Chosen Referenced Period'!B829=0," ",+'15. Chosen Referenced Period'!B829)</f>
        <v xml:space="preserve"> </v>
      </c>
      <c r="C827" s="442" t="str">
        <f>IF(+'15. Chosen Referenced Period'!C829=0," ",+'15. Chosen Referenced Period'!C829)</f>
        <v xml:space="preserve"> </v>
      </c>
      <c r="D827" s="478">
        <f>IF('15. Chosen Referenced Period'!$C$1015='15. Chosen Referenced Period'!$D$1021,'15. Chosen Referenced Period'!E829,IF('15. Chosen Referenced Period'!$C$1015='15. Chosen Referenced Period'!$D$1022,'15. Chosen Referenced Period'!H829,IF('15. Chosen Referenced Period'!$C$1015='15. Chosen Referenced Period'!$D$1023,'15. Chosen Referenced Period'!K829,0)))</f>
        <v>0</v>
      </c>
    </row>
    <row r="828" spans="1:4" x14ac:dyDescent="0.25">
      <c r="A828" s="309">
        <f t="shared" si="12"/>
        <v>819</v>
      </c>
      <c r="B828" s="312" t="str">
        <f>IF(+'15. Chosen Referenced Period'!B830=0," ",+'15. Chosen Referenced Period'!B830)</f>
        <v xml:space="preserve"> </v>
      </c>
      <c r="C828" s="442" t="str">
        <f>IF(+'15. Chosen Referenced Period'!C830=0," ",+'15. Chosen Referenced Period'!C830)</f>
        <v xml:space="preserve"> </v>
      </c>
      <c r="D828" s="478">
        <f>IF('15. Chosen Referenced Period'!$C$1015='15. Chosen Referenced Period'!$D$1021,'15. Chosen Referenced Period'!E830,IF('15. Chosen Referenced Period'!$C$1015='15. Chosen Referenced Period'!$D$1022,'15. Chosen Referenced Period'!H830,IF('15. Chosen Referenced Period'!$C$1015='15. Chosen Referenced Period'!$D$1023,'15. Chosen Referenced Period'!K830,0)))</f>
        <v>0</v>
      </c>
    </row>
    <row r="829" spans="1:4" x14ac:dyDescent="0.25">
      <c r="A829" s="309">
        <f t="shared" si="12"/>
        <v>820</v>
      </c>
      <c r="B829" s="312" t="str">
        <f>IF(+'15. Chosen Referenced Period'!B831=0," ",+'15. Chosen Referenced Period'!B831)</f>
        <v xml:space="preserve"> </v>
      </c>
      <c r="C829" s="442" t="str">
        <f>IF(+'15. Chosen Referenced Period'!C831=0," ",+'15. Chosen Referenced Period'!C831)</f>
        <v xml:space="preserve"> </v>
      </c>
      <c r="D829" s="478">
        <f>IF('15. Chosen Referenced Period'!$C$1015='15. Chosen Referenced Period'!$D$1021,'15. Chosen Referenced Period'!E831,IF('15. Chosen Referenced Period'!$C$1015='15. Chosen Referenced Period'!$D$1022,'15. Chosen Referenced Period'!H831,IF('15. Chosen Referenced Period'!$C$1015='15. Chosen Referenced Period'!$D$1023,'15. Chosen Referenced Period'!K831,0)))</f>
        <v>0</v>
      </c>
    </row>
    <row r="830" spans="1:4" x14ac:dyDescent="0.25">
      <c r="A830" s="309">
        <f t="shared" si="12"/>
        <v>821</v>
      </c>
      <c r="B830" s="312" t="str">
        <f>IF(+'15. Chosen Referenced Period'!B832=0," ",+'15. Chosen Referenced Period'!B832)</f>
        <v xml:space="preserve"> </v>
      </c>
      <c r="C830" s="442" t="str">
        <f>IF(+'15. Chosen Referenced Period'!C832=0," ",+'15. Chosen Referenced Period'!C832)</f>
        <v xml:space="preserve"> </v>
      </c>
      <c r="D830" s="478">
        <f>IF('15. Chosen Referenced Period'!$C$1015='15. Chosen Referenced Period'!$D$1021,'15. Chosen Referenced Period'!E832,IF('15. Chosen Referenced Period'!$C$1015='15. Chosen Referenced Period'!$D$1022,'15. Chosen Referenced Period'!H832,IF('15. Chosen Referenced Period'!$C$1015='15. Chosen Referenced Period'!$D$1023,'15. Chosen Referenced Period'!K832,0)))</f>
        <v>0</v>
      </c>
    </row>
    <row r="831" spans="1:4" x14ac:dyDescent="0.25">
      <c r="A831" s="309">
        <f t="shared" si="12"/>
        <v>822</v>
      </c>
      <c r="B831" s="312" t="str">
        <f>IF(+'15. Chosen Referenced Period'!B833=0," ",+'15. Chosen Referenced Period'!B833)</f>
        <v xml:space="preserve"> </v>
      </c>
      <c r="C831" s="442" t="str">
        <f>IF(+'15. Chosen Referenced Period'!C833=0," ",+'15. Chosen Referenced Period'!C833)</f>
        <v xml:space="preserve"> </v>
      </c>
      <c r="D831" s="478">
        <f>IF('15. Chosen Referenced Period'!$C$1015='15. Chosen Referenced Period'!$D$1021,'15. Chosen Referenced Period'!E833,IF('15. Chosen Referenced Period'!$C$1015='15. Chosen Referenced Period'!$D$1022,'15. Chosen Referenced Period'!H833,IF('15. Chosen Referenced Period'!$C$1015='15. Chosen Referenced Period'!$D$1023,'15. Chosen Referenced Period'!K833,0)))</f>
        <v>0</v>
      </c>
    </row>
    <row r="832" spans="1:4" x14ac:dyDescent="0.25">
      <c r="A832" s="309">
        <f t="shared" si="12"/>
        <v>823</v>
      </c>
      <c r="B832" s="312" t="str">
        <f>IF(+'15. Chosen Referenced Period'!B834=0," ",+'15. Chosen Referenced Period'!B834)</f>
        <v xml:space="preserve"> </v>
      </c>
      <c r="C832" s="442" t="str">
        <f>IF(+'15. Chosen Referenced Period'!C834=0," ",+'15. Chosen Referenced Period'!C834)</f>
        <v xml:space="preserve"> </v>
      </c>
      <c r="D832" s="478">
        <f>IF('15. Chosen Referenced Period'!$C$1015='15. Chosen Referenced Period'!$D$1021,'15. Chosen Referenced Period'!E834,IF('15. Chosen Referenced Period'!$C$1015='15. Chosen Referenced Period'!$D$1022,'15. Chosen Referenced Period'!H834,IF('15. Chosen Referenced Period'!$C$1015='15. Chosen Referenced Period'!$D$1023,'15. Chosen Referenced Period'!K834,0)))</f>
        <v>0</v>
      </c>
    </row>
    <row r="833" spans="1:4" x14ac:dyDescent="0.25">
      <c r="A833" s="309">
        <f t="shared" si="12"/>
        <v>824</v>
      </c>
      <c r="B833" s="312" t="str">
        <f>IF(+'15. Chosen Referenced Period'!B835=0," ",+'15. Chosen Referenced Period'!B835)</f>
        <v xml:space="preserve"> </v>
      </c>
      <c r="C833" s="442" t="str">
        <f>IF(+'15. Chosen Referenced Period'!C835=0," ",+'15. Chosen Referenced Period'!C835)</f>
        <v xml:space="preserve"> </v>
      </c>
      <c r="D833" s="478">
        <f>IF('15. Chosen Referenced Period'!$C$1015='15. Chosen Referenced Period'!$D$1021,'15. Chosen Referenced Period'!E835,IF('15. Chosen Referenced Period'!$C$1015='15. Chosen Referenced Period'!$D$1022,'15. Chosen Referenced Period'!H835,IF('15. Chosen Referenced Period'!$C$1015='15. Chosen Referenced Period'!$D$1023,'15. Chosen Referenced Period'!K835,0)))</f>
        <v>0</v>
      </c>
    </row>
    <row r="834" spans="1:4" x14ac:dyDescent="0.25">
      <c r="A834" s="309">
        <f t="shared" si="12"/>
        <v>825</v>
      </c>
      <c r="B834" s="312" t="str">
        <f>IF(+'15. Chosen Referenced Period'!B836=0," ",+'15. Chosen Referenced Period'!B836)</f>
        <v xml:space="preserve"> </v>
      </c>
      <c r="C834" s="442" t="str">
        <f>IF(+'15. Chosen Referenced Period'!C836=0," ",+'15. Chosen Referenced Period'!C836)</f>
        <v xml:space="preserve"> </v>
      </c>
      <c r="D834" s="478">
        <f>IF('15. Chosen Referenced Period'!$C$1015='15. Chosen Referenced Period'!$D$1021,'15. Chosen Referenced Period'!E836,IF('15. Chosen Referenced Period'!$C$1015='15. Chosen Referenced Period'!$D$1022,'15. Chosen Referenced Period'!H836,IF('15. Chosen Referenced Period'!$C$1015='15. Chosen Referenced Period'!$D$1023,'15. Chosen Referenced Period'!K836,0)))</f>
        <v>0</v>
      </c>
    </row>
    <row r="835" spans="1:4" x14ac:dyDescent="0.25">
      <c r="A835" s="309">
        <f t="shared" si="12"/>
        <v>826</v>
      </c>
      <c r="B835" s="312" t="str">
        <f>IF(+'15. Chosen Referenced Period'!B837=0," ",+'15. Chosen Referenced Period'!B837)</f>
        <v xml:space="preserve"> </v>
      </c>
      <c r="C835" s="442" t="str">
        <f>IF(+'15. Chosen Referenced Period'!C837=0," ",+'15. Chosen Referenced Period'!C837)</f>
        <v xml:space="preserve"> </v>
      </c>
      <c r="D835" s="478">
        <f>IF('15. Chosen Referenced Period'!$C$1015='15. Chosen Referenced Period'!$D$1021,'15. Chosen Referenced Period'!E837,IF('15. Chosen Referenced Period'!$C$1015='15. Chosen Referenced Period'!$D$1022,'15. Chosen Referenced Period'!H837,IF('15. Chosen Referenced Period'!$C$1015='15. Chosen Referenced Period'!$D$1023,'15. Chosen Referenced Period'!K837,0)))</f>
        <v>0</v>
      </c>
    </row>
    <row r="836" spans="1:4" x14ac:dyDescent="0.25">
      <c r="A836" s="309">
        <f t="shared" si="12"/>
        <v>827</v>
      </c>
      <c r="B836" s="312" t="str">
        <f>IF(+'15. Chosen Referenced Period'!B838=0," ",+'15. Chosen Referenced Period'!B838)</f>
        <v xml:space="preserve"> </v>
      </c>
      <c r="C836" s="442" t="str">
        <f>IF(+'15. Chosen Referenced Period'!C838=0," ",+'15. Chosen Referenced Period'!C838)</f>
        <v xml:space="preserve"> </v>
      </c>
      <c r="D836" s="478">
        <f>IF('15. Chosen Referenced Period'!$C$1015='15. Chosen Referenced Period'!$D$1021,'15. Chosen Referenced Period'!E838,IF('15. Chosen Referenced Period'!$C$1015='15. Chosen Referenced Period'!$D$1022,'15. Chosen Referenced Period'!H838,IF('15. Chosen Referenced Period'!$C$1015='15. Chosen Referenced Period'!$D$1023,'15. Chosen Referenced Period'!K838,0)))</f>
        <v>0</v>
      </c>
    </row>
    <row r="837" spans="1:4" x14ac:dyDescent="0.25">
      <c r="A837" s="309">
        <f t="shared" si="12"/>
        <v>828</v>
      </c>
      <c r="B837" s="312" t="str">
        <f>IF(+'15. Chosen Referenced Period'!B839=0," ",+'15. Chosen Referenced Period'!B839)</f>
        <v xml:space="preserve"> </v>
      </c>
      <c r="C837" s="442" t="str">
        <f>IF(+'15. Chosen Referenced Period'!C839=0," ",+'15. Chosen Referenced Period'!C839)</f>
        <v xml:space="preserve"> </v>
      </c>
      <c r="D837" s="478">
        <f>IF('15. Chosen Referenced Period'!$C$1015='15. Chosen Referenced Period'!$D$1021,'15. Chosen Referenced Period'!E839,IF('15. Chosen Referenced Period'!$C$1015='15. Chosen Referenced Period'!$D$1022,'15. Chosen Referenced Period'!H839,IF('15. Chosen Referenced Period'!$C$1015='15. Chosen Referenced Period'!$D$1023,'15. Chosen Referenced Period'!K839,0)))</f>
        <v>0</v>
      </c>
    </row>
    <row r="838" spans="1:4" x14ac:dyDescent="0.25">
      <c r="A838" s="309">
        <f t="shared" si="12"/>
        <v>829</v>
      </c>
      <c r="B838" s="312" t="str">
        <f>IF(+'15. Chosen Referenced Period'!B840=0," ",+'15. Chosen Referenced Period'!B840)</f>
        <v xml:space="preserve"> </v>
      </c>
      <c r="C838" s="442" t="str">
        <f>IF(+'15. Chosen Referenced Period'!C840=0," ",+'15. Chosen Referenced Period'!C840)</f>
        <v xml:space="preserve"> </v>
      </c>
      <c r="D838" s="478">
        <f>IF('15. Chosen Referenced Period'!$C$1015='15. Chosen Referenced Period'!$D$1021,'15. Chosen Referenced Period'!E840,IF('15. Chosen Referenced Period'!$C$1015='15. Chosen Referenced Period'!$D$1022,'15. Chosen Referenced Period'!H840,IF('15. Chosen Referenced Period'!$C$1015='15. Chosen Referenced Period'!$D$1023,'15. Chosen Referenced Period'!K840,0)))</f>
        <v>0</v>
      </c>
    </row>
    <row r="839" spans="1:4" x14ac:dyDescent="0.25">
      <c r="A839" s="309">
        <f t="shared" si="12"/>
        <v>830</v>
      </c>
      <c r="B839" s="312" t="str">
        <f>IF(+'15. Chosen Referenced Period'!B841=0," ",+'15. Chosen Referenced Period'!B841)</f>
        <v xml:space="preserve"> </v>
      </c>
      <c r="C839" s="442" t="str">
        <f>IF(+'15. Chosen Referenced Period'!C841=0," ",+'15. Chosen Referenced Period'!C841)</f>
        <v xml:space="preserve"> </v>
      </c>
      <c r="D839" s="478">
        <f>IF('15. Chosen Referenced Period'!$C$1015='15. Chosen Referenced Period'!$D$1021,'15. Chosen Referenced Period'!E841,IF('15. Chosen Referenced Period'!$C$1015='15. Chosen Referenced Period'!$D$1022,'15. Chosen Referenced Period'!H841,IF('15. Chosen Referenced Period'!$C$1015='15. Chosen Referenced Period'!$D$1023,'15. Chosen Referenced Period'!K841,0)))</f>
        <v>0</v>
      </c>
    </row>
    <row r="840" spans="1:4" x14ac:dyDescent="0.25">
      <c r="A840" s="309">
        <f t="shared" si="12"/>
        <v>831</v>
      </c>
      <c r="B840" s="312" t="str">
        <f>IF(+'15. Chosen Referenced Period'!B842=0," ",+'15. Chosen Referenced Period'!B842)</f>
        <v xml:space="preserve"> </v>
      </c>
      <c r="C840" s="442" t="str">
        <f>IF(+'15. Chosen Referenced Period'!C842=0," ",+'15. Chosen Referenced Period'!C842)</f>
        <v xml:space="preserve"> </v>
      </c>
      <c r="D840" s="478">
        <f>IF('15. Chosen Referenced Period'!$C$1015='15. Chosen Referenced Period'!$D$1021,'15. Chosen Referenced Period'!E842,IF('15. Chosen Referenced Period'!$C$1015='15. Chosen Referenced Period'!$D$1022,'15. Chosen Referenced Period'!H842,IF('15. Chosen Referenced Period'!$C$1015='15. Chosen Referenced Period'!$D$1023,'15. Chosen Referenced Period'!K842,0)))</f>
        <v>0</v>
      </c>
    </row>
    <row r="841" spans="1:4" x14ac:dyDescent="0.25">
      <c r="A841" s="309">
        <f t="shared" si="12"/>
        <v>832</v>
      </c>
      <c r="B841" s="312" t="str">
        <f>IF(+'15. Chosen Referenced Period'!B843=0," ",+'15. Chosen Referenced Period'!B843)</f>
        <v xml:space="preserve"> </v>
      </c>
      <c r="C841" s="442" t="str">
        <f>IF(+'15. Chosen Referenced Period'!C843=0," ",+'15. Chosen Referenced Period'!C843)</f>
        <v xml:space="preserve"> </v>
      </c>
      <c r="D841" s="478">
        <f>IF('15. Chosen Referenced Period'!$C$1015='15. Chosen Referenced Period'!$D$1021,'15. Chosen Referenced Period'!E843,IF('15. Chosen Referenced Period'!$C$1015='15. Chosen Referenced Period'!$D$1022,'15. Chosen Referenced Period'!H843,IF('15. Chosen Referenced Period'!$C$1015='15. Chosen Referenced Period'!$D$1023,'15. Chosen Referenced Period'!K843,0)))</f>
        <v>0</v>
      </c>
    </row>
    <row r="842" spans="1:4" x14ac:dyDescent="0.25">
      <c r="A842" s="309">
        <f t="shared" si="12"/>
        <v>833</v>
      </c>
      <c r="B842" s="312" t="str">
        <f>IF(+'15. Chosen Referenced Period'!B844=0," ",+'15. Chosen Referenced Period'!B844)</f>
        <v xml:space="preserve"> </v>
      </c>
      <c r="C842" s="442" t="str">
        <f>IF(+'15. Chosen Referenced Period'!C844=0," ",+'15. Chosen Referenced Period'!C844)</f>
        <v xml:space="preserve"> </v>
      </c>
      <c r="D842" s="478">
        <f>IF('15. Chosen Referenced Period'!$C$1015='15. Chosen Referenced Period'!$D$1021,'15. Chosen Referenced Period'!E844,IF('15. Chosen Referenced Period'!$C$1015='15. Chosen Referenced Period'!$D$1022,'15. Chosen Referenced Period'!H844,IF('15. Chosen Referenced Period'!$C$1015='15. Chosen Referenced Period'!$D$1023,'15. Chosen Referenced Period'!K844,0)))</f>
        <v>0</v>
      </c>
    </row>
    <row r="843" spans="1:4" x14ac:dyDescent="0.25">
      <c r="A843" s="309">
        <f t="shared" si="12"/>
        <v>834</v>
      </c>
      <c r="B843" s="312" t="str">
        <f>IF(+'15. Chosen Referenced Period'!B845=0," ",+'15. Chosen Referenced Period'!B845)</f>
        <v xml:space="preserve"> </v>
      </c>
      <c r="C843" s="442" t="str">
        <f>IF(+'15. Chosen Referenced Period'!C845=0," ",+'15. Chosen Referenced Period'!C845)</f>
        <v xml:space="preserve"> </v>
      </c>
      <c r="D843" s="478">
        <f>IF('15. Chosen Referenced Period'!$C$1015='15. Chosen Referenced Period'!$D$1021,'15. Chosen Referenced Period'!E845,IF('15. Chosen Referenced Period'!$C$1015='15. Chosen Referenced Period'!$D$1022,'15. Chosen Referenced Period'!H845,IF('15. Chosen Referenced Period'!$C$1015='15. Chosen Referenced Period'!$D$1023,'15. Chosen Referenced Period'!K845,0)))</f>
        <v>0</v>
      </c>
    </row>
    <row r="844" spans="1:4" x14ac:dyDescent="0.25">
      <c r="A844" s="309">
        <f t="shared" ref="A844:A907" si="13">+A843+1</f>
        <v>835</v>
      </c>
      <c r="B844" s="312" t="str">
        <f>IF(+'15. Chosen Referenced Period'!B846=0," ",+'15. Chosen Referenced Period'!B846)</f>
        <v xml:space="preserve"> </v>
      </c>
      <c r="C844" s="442" t="str">
        <f>IF(+'15. Chosen Referenced Period'!C846=0," ",+'15. Chosen Referenced Period'!C846)</f>
        <v xml:space="preserve"> </v>
      </c>
      <c r="D844" s="478">
        <f>IF('15. Chosen Referenced Period'!$C$1015='15. Chosen Referenced Period'!$D$1021,'15. Chosen Referenced Period'!E846,IF('15. Chosen Referenced Period'!$C$1015='15. Chosen Referenced Period'!$D$1022,'15. Chosen Referenced Period'!H846,IF('15. Chosen Referenced Period'!$C$1015='15. Chosen Referenced Period'!$D$1023,'15. Chosen Referenced Period'!K846,0)))</f>
        <v>0</v>
      </c>
    </row>
    <row r="845" spans="1:4" x14ac:dyDescent="0.25">
      <c r="A845" s="309">
        <f t="shared" si="13"/>
        <v>836</v>
      </c>
      <c r="B845" s="312" t="str">
        <f>IF(+'15. Chosen Referenced Period'!B847=0," ",+'15. Chosen Referenced Period'!B847)</f>
        <v xml:space="preserve"> </v>
      </c>
      <c r="C845" s="442" t="str">
        <f>IF(+'15. Chosen Referenced Period'!C847=0," ",+'15. Chosen Referenced Period'!C847)</f>
        <v xml:space="preserve"> </v>
      </c>
      <c r="D845" s="478">
        <f>IF('15. Chosen Referenced Period'!$C$1015='15. Chosen Referenced Period'!$D$1021,'15. Chosen Referenced Period'!E847,IF('15. Chosen Referenced Period'!$C$1015='15. Chosen Referenced Period'!$D$1022,'15. Chosen Referenced Period'!H847,IF('15. Chosen Referenced Period'!$C$1015='15. Chosen Referenced Period'!$D$1023,'15. Chosen Referenced Period'!K847,0)))</f>
        <v>0</v>
      </c>
    </row>
    <row r="846" spans="1:4" x14ac:dyDescent="0.25">
      <c r="A846" s="309">
        <f t="shared" si="13"/>
        <v>837</v>
      </c>
      <c r="B846" s="312" t="str">
        <f>IF(+'15. Chosen Referenced Period'!B848=0," ",+'15. Chosen Referenced Period'!B848)</f>
        <v xml:space="preserve"> </v>
      </c>
      <c r="C846" s="442" t="str">
        <f>IF(+'15. Chosen Referenced Period'!C848=0," ",+'15. Chosen Referenced Period'!C848)</f>
        <v xml:space="preserve"> </v>
      </c>
      <c r="D846" s="478">
        <f>IF('15. Chosen Referenced Period'!$C$1015='15. Chosen Referenced Period'!$D$1021,'15. Chosen Referenced Period'!E848,IF('15. Chosen Referenced Period'!$C$1015='15. Chosen Referenced Period'!$D$1022,'15. Chosen Referenced Period'!H848,IF('15. Chosen Referenced Period'!$C$1015='15. Chosen Referenced Period'!$D$1023,'15. Chosen Referenced Period'!K848,0)))</f>
        <v>0</v>
      </c>
    </row>
    <row r="847" spans="1:4" x14ac:dyDescent="0.25">
      <c r="A847" s="309">
        <f t="shared" si="13"/>
        <v>838</v>
      </c>
      <c r="B847" s="312" t="str">
        <f>IF(+'15. Chosen Referenced Period'!B849=0," ",+'15. Chosen Referenced Period'!B849)</f>
        <v xml:space="preserve"> </v>
      </c>
      <c r="C847" s="442" t="str">
        <f>IF(+'15. Chosen Referenced Period'!C849=0," ",+'15. Chosen Referenced Period'!C849)</f>
        <v xml:space="preserve"> </v>
      </c>
      <c r="D847" s="478">
        <f>IF('15. Chosen Referenced Period'!$C$1015='15. Chosen Referenced Period'!$D$1021,'15. Chosen Referenced Period'!E849,IF('15. Chosen Referenced Period'!$C$1015='15. Chosen Referenced Period'!$D$1022,'15. Chosen Referenced Period'!H849,IF('15. Chosen Referenced Period'!$C$1015='15. Chosen Referenced Period'!$D$1023,'15. Chosen Referenced Period'!K849,0)))</f>
        <v>0</v>
      </c>
    </row>
    <row r="848" spans="1:4" x14ac:dyDescent="0.25">
      <c r="A848" s="309">
        <f t="shared" si="13"/>
        <v>839</v>
      </c>
      <c r="B848" s="312" t="str">
        <f>IF(+'15. Chosen Referenced Period'!B850=0," ",+'15. Chosen Referenced Period'!B850)</f>
        <v xml:space="preserve"> </v>
      </c>
      <c r="C848" s="442" t="str">
        <f>IF(+'15. Chosen Referenced Period'!C850=0," ",+'15. Chosen Referenced Period'!C850)</f>
        <v xml:space="preserve"> </v>
      </c>
      <c r="D848" s="478">
        <f>IF('15. Chosen Referenced Period'!$C$1015='15. Chosen Referenced Period'!$D$1021,'15. Chosen Referenced Period'!E850,IF('15. Chosen Referenced Period'!$C$1015='15. Chosen Referenced Period'!$D$1022,'15. Chosen Referenced Period'!H850,IF('15. Chosen Referenced Period'!$C$1015='15. Chosen Referenced Period'!$D$1023,'15. Chosen Referenced Period'!K850,0)))</f>
        <v>0</v>
      </c>
    </row>
    <row r="849" spans="1:4" x14ac:dyDescent="0.25">
      <c r="A849" s="309">
        <f t="shared" si="13"/>
        <v>840</v>
      </c>
      <c r="B849" s="312" t="str">
        <f>IF(+'15. Chosen Referenced Period'!B851=0," ",+'15. Chosen Referenced Period'!B851)</f>
        <v xml:space="preserve"> </v>
      </c>
      <c r="C849" s="442" t="str">
        <f>IF(+'15. Chosen Referenced Period'!C851=0," ",+'15. Chosen Referenced Period'!C851)</f>
        <v xml:space="preserve"> </v>
      </c>
      <c r="D849" s="478">
        <f>IF('15. Chosen Referenced Period'!$C$1015='15. Chosen Referenced Period'!$D$1021,'15. Chosen Referenced Period'!E851,IF('15. Chosen Referenced Period'!$C$1015='15. Chosen Referenced Period'!$D$1022,'15. Chosen Referenced Period'!H851,IF('15. Chosen Referenced Period'!$C$1015='15. Chosen Referenced Period'!$D$1023,'15. Chosen Referenced Period'!K851,0)))</f>
        <v>0</v>
      </c>
    </row>
    <row r="850" spans="1:4" x14ac:dyDescent="0.25">
      <c r="A850" s="309">
        <f t="shared" si="13"/>
        <v>841</v>
      </c>
      <c r="B850" s="312" t="str">
        <f>IF(+'15. Chosen Referenced Period'!B852=0," ",+'15. Chosen Referenced Period'!B852)</f>
        <v xml:space="preserve"> </v>
      </c>
      <c r="C850" s="442" t="str">
        <f>IF(+'15. Chosen Referenced Period'!C852=0," ",+'15. Chosen Referenced Period'!C852)</f>
        <v xml:space="preserve"> </v>
      </c>
      <c r="D850" s="478">
        <f>IF('15. Chosen Referenced Period'!$C$1015='15. Chosen Referenced Period'!$D$1021,'15. Chosen Referenced Period'!E852,IF('15. Chosen Referenced Period'!$C$1015='15. Chosen Referenced Period'!$D$1022,'15. Chosen Referenced Period'!H852,IF('15. Chosen Referenced Period'!$C$1015='15. Chosen Referenced Period'!$D$1023,'15. Chosen Referenced Period'!K852,0)))</f>
        <v>0</v>
      </c>
    </row>
    <row r="851" spans="1:4" x14ac:dyDescent="0.25">
      <c r="A851" s="309">
        <f t="shared" si="13"/>
        <v>842</v>
      </c>
      <c r="B851" s="312" t="str">
        <f>IF(+'15. Chosen Referenced Period'!B853=0," ",+'15. Chosen Referenced Period'!B853)</f>
        <v xml:space="preserve"> </v>
      </c>
      <c r="C851" s="442" t="str">
        <f>IF(+'15. Chosen Referenced Period'!C853=0," ",+'15. Chosen Referenced Period'!C853)</f>
        <v xml:space="preserve"> </v>
      </c>
      <c r="D851" s="478">
        <f>IF('15. Chosen Referenced Period'!$C$1015='15. Chosen Referenced Period'!$D$1021,'15. Chosen Referenced Period'!E853,IF('15. Chosen Referenced Period'!$C$1015='15. Chosen Referenced Period'!$D$1022,'15. Chosen Referenced Period'!H853,IF('15. Chosen Referenced Period'!$C$1015='15. Chosen Referenced Period'!$D$1023,'15. Chosen Referenced Period'!K853,0)))</f>
        <v>0</v>
      </c>
    </row>
    <row r="852" spans="1:4" x14ac:dyDescent="0.25">
      <c r="A852" s="309">
        <f t="shared" si="13"/>
        <v>843</v>
      </c>
      <c r="B852" s="312" t="str">
        <f>IF(+'15. Chosen Referenced Period'!B854=0," ",+'15. Chosen Referenced Period'!B854)</f>
        <v xml:space="preserve"> </v>
      </c>
      <c r="C852" s="442" t="str">
        <f>IF(+'15. Chosen Referenced Period'!C854=0," ",+'15. Chosen Referenced Period'!C854)</f>
        <v xml:space="preserve"> </v>
      </c>
      <c r="D852" s="478">
        <f>IF('15. Chosen Referenced Period'!$C$1015='15. Chosen Referenced Period'!$D$1021,'15. Chosen Referenced Period'!E854,IF('15. Chosen Referenced Period'!$C$1015='15. Chosen Referenced Period'!$D$1022,'15. Chosen Referenced Period'!H854,IF('15. Chosen Referenced Period'!$C$1015='15. Chosen Referenced Period'!$D$1023,'15. Chosen Referenced Period'!K854,0)))</f>
        <v>0</v>
      </c>
    </row>
    <row r="853" spans="1:4" x14ac:dyDescent="0.25">
      <c r="A853" s="309">
        <f t="shared" si="13"/>
        <v>844</v>
      </c>
      <c r="B853" s="312" t="str">
        <f>IF(+'15. Chosen Referenced Period'!B855=0," ",+'15. Chosen Referenced Period'!B855)</f>
        <v xml:space="preserve"> </v>
      </c>
      <c r="C853" s="442" t="str">
        <f>IF(+'15. Chosen Referenced Period'!C855=0," ",+'15. Chosen Referenced Period'!C855)</f>
        <v xml:space="preserve"> </v>
      </c>
      <c r="D853" s="478">
        <f>IF('15. Chosen Referenced Period'!$C$1015='15. Chosen Referenced Period'!$D$1021,'15. Chosen Referenced Period'!E855,IF('15. Chosen Referenced Period'!$C$1015='15. Chosen Referenced Period'!$D$1022,'15. Chosen Referenced Period'!H855,IF('15. Chosen Referenced Period'!$C$1015='15. Chosen Referenced Period'!$D$1023,'15. Chosen Referenced Period'!K855,0)))</f>
        <v>0</v>
      </c>
    </row>
    <row r="854" spans="1:4" x14ac:dyDescent="0.25">
      <c r="A854" s="309">
        <f t="shared" si="13"/>
        <v>845</v>
      </c>
      <c r="B854" s="312" t="str">
        <f>IF(+'15. Chosen Referenced Period'!B856=0," ",+'15. Chosen Referenced Period'!B856)</f>
        <v xml:space="preserve"> </v>
      </c>
      <c r="C854" s="442" t="str">
        <f>IF(+'15. Chosen Referenced Period'!C856=0," ",+'15. Chosen Referenced Period'!C856)</f>
        <v xml:space="preserve"> </v>
      </c>
      <c r="D854" s="478">
        <f>IF('15. Chosen Referenced Period'!$C$1015='15. Chosen Referenced Period'!$D$1021,'15. Chosen Referenced Period'!E856,IF('15. Chosen Referenced Period'!$C$1015='15. Chosen Referenced Period'!$D$1022,'15. Chosen Referenced Period'!H856,IF('15. Chosen Referenced Period'!$C$1015='15. Chosen Referenced Period'!$D$1023,'15. Chosen Referenced Period'!K856,0)))</f>
        <v>0</v>
      </c>
    </row>
    <row r="855" spans="1:4" x14ac:dyDescent="0.25">
      <c r="A855" s="309">
        <f t="shared" si="13"/>
        <v>846</v>
      </c>
      <c r="B855" s="312" t="str">
        <f>IF(+'15. Chosen Referenced Period'!B857=0," ",+'15. Chosen Referenced Period'!B857)</f>
        <v xml:space="preserve"> </v>
      </c>
      <c r="C855" s="442" t="str">
        <f>IF(+'15. Chosen Referenced Period'!C857=0," ",+'15. Chosen Referenced Period'!C857)</f>
        <v xml:space="preserve"> </v>
      </c>
      <c r="D855" s="478">
        <f>IF('15. Chosen Referenced Period'!$C$1015='15. Chosen Referenced Period'!$D$1021,'15. Chosen Referenced Period'!E857,IF('15. Chosen Referenced Period'!$C$1015='15. Chosen Referenced Period'!$D$1022,'15. Chosen Referenced Period'!H857,IF('15. Chosen Referenced Period'!$C$1015='15. Chosen Referenced Period'!$D$1023,'15. Chosen Referenced Period'!K857,0)))</f>
        <v>0</v>
      </c>
    </row>
    <row r="856" spans="1:4" x14ac:dyDescent="0.25">
      <c r="A856" s="309">
        <f t="shared" si="13"/>
        <v>847</v>
      </c>
      <c r="B856" s="312" t="str">
        <f>IF(+'15. Chosen Referenced Period'!B858=0," ",+'15. Chosen Referenced Period'!B858)</f>
        <v xml:space="preserve"> </v>
      </c>
      <c r="C856" s="442" t="str">
        <f>IF(+'15. Chosen Referenced Period'!C858=0," ",+'15. Chosen Referenced Period'!C858)</f>
        <v xml:space="preserve"> </v>
      </c>
      <c r="D856" s="478">
        <f>IF('15. Chosen Referenced Period'!$C$1015='15. Chosen Referenced Period'!$D$1021,'15. Chosen Referenced Period'!E858,IF('15. Chosen Referenced Period'!$C$1015='15. Chosen Referenced Period'!$D$1022,'15. Chosen Referenced Period'!H858,IF('15. Chosen Referenced Period'!$C$1015='15. Chosen Referenced Period'!$D$1023,'15. Chosen Referenced Period'!K858,0)))</f>
        <v>0</v>
      </c>
    </row>
    <row r="857" spans="1:4" x14ac:dyDescent="0.25">
      <c r="A857" s="309">
        <f t="shared" si="13"/>
        <v>848</v>
      </c>
      <c r="B857" s="312" t="str">
        <f>IF(+'15. Chosen Referenced Period'!B859=0," ",+'15. Chosen Referenced Period'!B859)</f>
        <v xml:space="preserve"> </v>
      </c>
      <c r="C857" s="442" t="str">
        <f>IF(+'15. Chosen Referenced Period'!C859=0," ",+'15. Chosen Referenced Period'!C859)</f>
        <v xml:space="preserve"> </v>
      </c>
      <c r="D857" s="478">
        <f>IF('15. Chosen Referenced Period'!$C$1015='15. Chosen Referenced Period'!$D$1021,'15. Chosen Referenced Period'!E859,IF('15. Chosen Referenced Period'!$C$1015='15. Chosen Referenced Period'!$D$1022,'15. Chosen Referenced Period'!H859,IF('15. Chosen Referenced Period'!$C$1015='15. Chosen Referenced Period'!$D$1023,'15. Chosen Referenced Period'!K859,0)))</f>
        <v>0</v>
      </c>
    </row>
    <row r="858" spans="1:4" x14ac:dyDescent="0.25">
      <c r="A858" s="309">
        <f t="shared" si="13"/>
        <v>849</v>
      </c>
      <c r="B858" s="312" t="str">
        <f>IF(+'15. Chosen Referenced Period'!B860=0," ",+'15. Chosen Referenced Period'!B860)</f>
        <v xml:space="preserve"> </v>
      </c>
      <c r="C858" s="442" t="str">
        <f>IF(+'15. Chosen Referenced Period'!C860=0," ",+'15. Chosen Referenced Period'!C860)</f>
        <v xml:space="preserve"> </v>
      </c>
      <c r="D858" s="478">
        <f>IF('15. Chosen Referenced Period'!$C$1015='15. Chosen Referenced Period'!$D$1021,'15. Chosen Referenced Period'!E860,IF('15. Chosen Referenced Period'!$C$1015='15. Chosen Referenced Period'!$D$1022,'15. Chosen Referenced Period'!H860,IF('15. Chosen Referenced Period'!$C$1015='15. Chosen Referenced Period'!$D$1023,'15. Chosen Referenced Period'!K860,0)))</f>
        <v>0</v>
      </c>
    </row>
    <row r="859" spans="1:4" x14ac:dyDescent="0.25">
      <c r="A859" s="309">
        <f t="shared" si="13"/>
        <v>850</v>
      </c>
      <c r="B859" s="312" t="str">
        <f>IF(+'15. Chosen Referenced Period'!B861=0," ",+'15. Chosen Referenced Period'!B861)</f>
        <v xml:space="preserve"> </v>
      </c>
      <c r="C859" s="442" t="str">
        <f>IF(+'15. Chosen Referenced Period'!C861=0," ",+'15. Chosen Referenced Period'!C861)</f>
        <v xml:space="preserve"> </v>
      </c>
      <c r="D859" s="478">
        <f>IF('15. Chosen Referenced Period'!$C$1015='15. Chosen Referenced Period'!$D$1021,'15. Chosen Referenced Period'!E861,IF('15. Chosen Referenced Period'!$C$1015='15. Chosen Referenced Period'!$D$1022,'15. Chosen Referenced Period'!H861,IF('15. Chosen Referenced Period'!$C$1015='15. Chosen Referenced Period'!$D$1023,'15. Chosen Referenced Period'!K861,0)))</f>
        <v>0</v>
      </c>
    </row>
    <row r="860" spans="1:4" x14ac:dyDescent="0.25">
      <c r="A860" s="309">
        <f t="shared" si="13"/>
        <v>851</v>
      </c>
      <c r="B860" s="312" t="str">
        <f>IF(+'15. Chosen Referenced Period'!B862=0," ",+'15. Chosen Referenced Period'!B862)</f>
        <v xml:space="preserve"> </v>
      </c>
      <c r="C860" s="442" t="str">
        <f>IF(+'15. Chosen Referenced Period'!C862=0," ",+'15. Chosen Referenced Period'!C862)</f>
        <v xml:space="preserve"> </v>
      </c>
      <c r="D860" s="478">
        <f>IF('15. Chosen Referenced Period'!$C$1015='15. Chosen Referenced Period'!$D$1021,'15. Chosen Referenced Period'!E862,IF('15. Chosen Referenced Period'!$C$1015='15. Chosen Referenced Period'!$D$1022,'15. Chosen Referenced Period'!H862,IF('15. Chosen Referenced Period'!$C$1015='15. Chosen Referenced Period'!$D$1023,'15. Chosen Referenced Period'!K862,0)))</f>
        <v>0</v>
      </c>
    </row>
    <row r="861" spans="1:4" x14ac:dyDescent="0.25">
      <c r="A861" s="309">
        <f t="shared" si="13"/>
        <v>852</v>
      </c>
      <c r="B861" s="312" t="str">
        <f>IF(+'15. Chosen Referenced Period'!B863=0," ",+'15. Chosen Referenced Period'!B863)</f>
        <v xml:space="preserve"> </v>
      </c>
      <c r="C861" s="442" t="str">
        <f>IF(+'15. Chosen Referenced Period'!C863=0," ",+'15. Chosen Referenced Period'!C863)</f>
        <v xml:space="preserve"> </v>
      </c>
      <c r="D861" s="478">
        <f>IF('15. Chosen Referenced Period'!$C$1015='15. Chosen Referenced Period'!$D$1021,'15. Chosen Referenced Period'!E863,IF('15. Chosen Referenced Period'!$C$1015='15. Chosen Referenced Period'!$D$1022,'15. Chosen Referenced Period'!H863,IF('15. Chosen Referenced Period'!$C$1015='15. Chosen Referenced Period'!$D$1023,'15. Chosen Referenced Period'!K863,0)))</f>
        <v>0</v>
      </c>
    </row>
    <row r="862" spans="1:4" x14ac:dyDescent="0.25">
      <c r="A862" s="309">
        <f t="shared" si="13"/>
        <v>853</v>
      </c>
      <c r="B862" s="312" t="str">
        <f>IF(+'15. Chosen Referenced Period'!B864=0," ",+'15. Chosen Referenced Period'!B864)</f>
        <v xml:space="preserve"> </v>
      </c>
      <c r="C862" s="442" t="str">
        <f>IF(+'15. Chosen Referenced Period'!C864=0," ",+'15. Chosen Referenced Period'!C864)</f>
        <v xml:space="preserve"> </v>
      </c>
      <c r="D862" s="478">
        <f>IF('15. Chosen Referenced Period'!$C$1015='15. Chosen Referenced Period'!$D$1021,'15. Chosen Referenced Period'!E864,IF('15. Chosen Referenced Period'!$C$1015='15. Chosen Referenced Period'!$D$1022,'15. Chosen Referenced Period'!H864,IF('15. Chosen Referenced Period'!$C$1015='15. Chosen Referenced Period'!$D$1023,'15. Chosen Referenced Period'!K864,0)))</f>
        <v>0</v>
      </c>
    </row>
    <row r="863" spans="1:4" x14ac:dyDescent="0.25">
      <c r="A863" s="309">
        <f t="shared" si="13"/>
        <v>854</v>
      </c>
      <c r="B863" s="312" t="str">
        <f>IF(+'15. Chosen Referenced Period'!B865=0," ",+'15. Chosen Referenced Period'!B865)</f>
        <v xml:space="preserve"> </v>
      </c>
      <c r="C863" s="442" t="str">
        <f>IF(+'15. Chosen Referenced Period'!C865=0," ",+'15. Chosen Referenced Period'!C865)</f>
        <v xml:space="preserve"> </v>
      </c>
      <c r="D863" s="478">
        <f>IF('15. Chosen Referenced Period'!$C$1015='15. Chosen Referenced Period'!$D$1021,'15. Chosen Referenced Period'!E865,IF('15. Chosen Referenced Period'!$C$1015='15. Chosen Referenced Period'!$D$1022,'15. Chosen Referenced Period'!H865,IF('15. Chosen Referenced Period'!$C$1015='15. Chosen Referenced Period'!$D$1023,'15. Chosen Referenced Period'!K865,0)))</f>
        <v>0</v>
      </c>
    </row>
    <row r="864" spans="1:4" x14ac:dyDescent="0.25">
      <c r="A864" s="309">
        <f t="shared" si="13"/>
        <v>855</v>
      </c>
      <c r="B864" s="312" t="str">
        <f>IF(+'15. Chosen Referenced Period'!B866=0," ",+'15. Chosen Referenced Period'!B866)</f>
        <v xml:space="preserve"> </v>
      </c>
      <c r="C864" s="442" t="str">
        <f>IF(+'15. Chosen Referenced Period'!C866=0," ",+'15. Chosen Referenced Period'!C866)</f>
        <v xml:space="preserve"> </v>
      </c>
      <c r="D864" s="478">
        <f>IF('15. Chosen Referenced Period'!$C$1015='15. Chosen Referenced Period'!$D$1021,'15. Chosen Referenced Period'!E866,IF('15. Chosen Referenced Period'!$C$1015='15. Chosen Referenced Period'!$D$1022,'15. Chosen Referenced Period'!H866,IF('15. Chosen Referenced Period'!$C$1015='15. Chosen Referenced Period'!$D$1023,'15. Chosen Referenced Period'!K866,0)))</f>
        <v>0</v>
      </c>
    </row>
    <row r="865" spans="1:4" x14ac:dyDescent="0.25">
      <c r="A865" s="309">
        <f t="shared" si="13"/>
        <v>856</v>
      </c>
      <c r="B865" s="312" t="str">
        <f>IF(+'15. Chosen Referenced Period'!B867=0," ",+'15. Chosen Referenced Period'!B867)</f>
        <v xml:space="preserve"> </v>
      </c>
      <c r="C865" s="442" t="str">
        <f>IF(+'15. Chosen Referenced Period'!C867=0," ",+'15. Chosen Referenced Period'!C867)</f>
        <v xml:space="preserve"> </v>
      </c>
      <c r="D865" s="478">
        <f>IF('15. Chosen Referenced Period'!$C$1015='15. Chosen Referenced Period'!$D$1021,'15. Chosen Referenced Period'!E867,IF('15. Chosen Referenced Period'!$C$1015='15. Chosen Referenced Period'!$D$1022,'15. Chosen Referenced Period'!H867,IF('15. Chosen Referenced Period'!$C$1015='15. Chosen Referenced Period'!$D$1023,'15. Chosen Referenced Period'!K867,0)))</f>
        <v>0</v>
      </c>
    </row>
    <row r="866" spans="1:4" x14ac:dyDescent="0.25">
      <c r="A866" s="309">
        <f t="shared" si="13"/>
        <v>857</v>
      </c>
      <c r="B866" s="312" t="str">
        <f>IF(+'15. Chosen Referenced Period'!B868=0," ",+'15. Chosen Referenced Period'!B868)</f>
        <v xml:space="preserve"> </v>
      </c>
      <c r="C866" s="442" t="str">
        <f>IF(+'15. Chosen Referenced Period'!C868=0," ",+'15. Chosen Referenced Period'!C868)</f>
        <v xml:space="preserve"> </v>
      </c>
      <c r="D866" s="478">
        <f>IF('15. Chosen Referenced Period'!$C$1015='15. Chosen Referenced Period'!$D$1021,'15. Chosen Referenced Period'!E868,IF('15. Chosen Referenced Period'!$C$1015='15. Chosen Referenced Period'!$D$1022,'15. Chosen Referenced Period'!H868,IF('15. Chosen Referenced Period'!$C$1015='15. Chosen Referenced Period'!$D$1023,'15. Chosen Referenced Period'!K868,0)))</f>
        <v>0</v>
      </c>
    </row>
    <row r="867" spans="1:4" x14ac:dyDescent="0.25">
      <c r="A867" s="309">
        <f t="shared" si="13"/>
        <v>858</v>
      </c>
      <c r="B867" s="312" t="str">
        <f>IF(+'15. Chosen Referenced Period'!B869=0," ",+'15. Chosen Referenced Period'!B869)</f>
        <v xml:space="preserve"> </v>
      </c>
      <c r="C867" s="442" t="str">
        <f>IF(+'15. Chosen Referenced Period'!C869=0," ",+'15. Chosen Referenced Period'!C869)</f>
        <v xml:space="preserve"> </v>
      </c>
      <c r="D867" s="478">
        <f>IF('15. Chosen Referenced Period'!$C$1015='15. Chosen Referenced Period'!$D$1021,'15. Chosen Referenced Period'!E869,IF('15. Chosen Referenced Period'!$C$1015='15. Chosen Referenced Period'!$D$1022,'15. Chosen Referenced Period'!H869,IF('15. Chosen Referenced Period'!$C$1015='15. Chosen Referenced Period'!$D$1023,'15. Chosen Referenced Period'!K869,0)))</f>
        <v>0</v>
      </c>
    </row>
    <row r="868" spans="1:4" x14ac:dyDescent="0.25">
      <c r="A868" s="309">
        <f t="shared" si="13"/>
        <v>859</v>
      </c>
      <c r="B868" s="312" t="str">
        <f>IF(+'15. Chosen Referenced Period'!B870=0," ",+'15. Chosen Referenced Period'!B870)</f>
        <v xml:space="preserve"> </v>
      </c>
      <c r="C868" s="442" t="str">
        <f>IF(+'15. Chosen Referenced Period'!C870=0," ",+'15. Chosen Referenced Period'!C870)</f>
        <v xml:space="preserve"> </v>
      </c>
      <c r="D868" s="478">
        <f>IF('15. Chosen Referenced Period'!$C$1015='15. Chosen Referenced Period'!$D$1021,'15. Chosen Referenced Period'!E870,IF('15. Chosen Referenced Period'!$C$1015='15. Chosen Referenced Period'!$D$1022,'15. Chosen Referenced Period'!H870,IF('15. Chosen Referenced Period'!$C$1015='15. Chosen Referenced Period'!$D$1023,'15. Chosen Referenced Period'!K870,0)))</f>
        <v>0</v>
      </c>
    </row>
    <row r="869" spans="1:4" x14ac:dyDescent="0.25">
      <c r="A869" s="309">
        <f t="shared" si="13"/>
        <v>860</v>
      </c>
      <c r="B869" s="312" t="str">
        <f>IF(+'15. Chosen Referenced Period'!B871=0," ",+'15. Chosen Referenced Period'!B871)</f>
        <v xml:space="preserve"> </v>
      </c>
      <c r="C869" s="442" t="str">
        <f>IF(+'15. Chosen Referenced Period'!C871=0," ",+'15. Chosen Referenced Period'!C871)</f>
        <v xml:space="preserve"> </v>
      </c>
      <c r="D869" s="478">
        <f>IF('15. Chosen Referenced Period'!$C$1015='15. Chosen Referenced Period'!$D$1021,'15. Chosen Referenced Period'!E871,IF('15. Chosen Referenced Period'!$C$1015='15. Chosen Referenced Period'!$D$1022,'15. Chosen Referenced Period'!H871,IF('15. Chosen Referenced Period'!$C$1015='15. Chosen Referenced Period'!$D$1023,'15. Chosen Referenced Period'!K871,0)))</f>
        <v>0</v>
      </c>
    </row>
    <row r="870" spans="1:4" x14ac:dyDescent="0.25">
      <c r="A870" s="309">
        <f t="shared" si="13"/>
        <v>861</v>
      </c>
      <c r="B870" s="312" t="str">
        <f>IF(+'15. Chosen Referenced Period'!B872=0," ",+'15. Chosen Referenced Period'!B872)</f>
        <v xml:space="preserve"> </v>
      </c>
      <c r="C870" s="442" t="str">
        <f>IF(+'15. Chosen Referenced Period'!C872=0," ",+'15. Chosen Referenced Period'!C872)</f>
        <v xml:space="preserve"> </v>
      </c>
      <c r="D870" s="478">
        <f>IF('15. Chosen Referenced Period'!$C$1015='15. Chosen Referenced Period'!$D$1021,'15. Chosen Referenced Period'!E872,IF('15. Chosen Referenced Period'!$C$1015='15. Chosen Referenced Period'!$D$1022,'15. Chosen Referenced Period'!H872,IF('15. Chosen Referenced Period'!$C$1015='15. Chosen Referenced Period'!$D$1023,'15. Chosen Referenced Period'!K872,0)))</f>
        <v>0</v>
      </c>
    </row>
    <row r="871" spans="1:4" x14ac:dyDescent="0.25">
      <c r="A871" s="309">
        <f t="shared" si="13"/>
        <v>862</v>
      </c>
      <c r="B871" s="312" t="str">
        <f>IF(+'15. Chosen Referenced Period'!B873=0," ",+'15. Chosen Referenced Period'!B873)</f>
        <v xml:space="preserve"> </v>
      </c>
      <c r="C871" s="442" t="str">
        <f>IF(+'15. Chosen Referenced Period'!C873=0," ",+'15. Chosen Referenced Period'!C873)</f>
        <v xml:space="preserve"> </v>
      </c>
      <c r="D871" s="478">
        <f>IF('15. Chosen Referenced Period'!$C$1015='15. Chosen Referenced Period'!$D$1021,'15. Chosen Referenced Period'!E873,IF('15. Chosen Referenced Period'!$C$1015='15. Chosen Referenced Period'!$D$1022,'15. Chosen Referenced Period'!H873,IF('15. Chosen Referenced Period'!$C$1015='15. Chosen Referenced Period'!$D$1023,'15. Chosen Referenced Period'!K873,0)))</f>
        <v>0</v>
      </c>
    </row>
    <row r="872" spans="1:4" x14ac:dyDescent="0.25">
      <c r="A872" s="309">
        <f t="shared" si="13"/>
        <v>863</v>
      </c>
      <c r="B872" s="312" t="str">
        <f>IF(+'15. Chosen Referenced Period'!B874=0," ",+'15. Chosen Referenced Period'!B874)</f>
        <v xml:space="preserve"> </v>
      </c>
      <c r="C872" s="442" t="str">
        <f>IF(+'15. Chosen Referenced Period'!C874=0," ",+'15. Chosen Referenced Period'!C874)</f>
        <v xml:space="preserve"> </v>
      </c>
      <c r="D872" s="478">
        <f>IF('15. Chosen Referenced Period'!$C$1015='15. Chosen Referenced Period'!$D$1021,'15. Chosen Referenced Period'!E874,IF('15. Chosen Referenced Period'!$C$1015='15. Chosen Referenced Period'!$D$1022,'15. Chosen Referenced Period'!H874,IF('15. Chosen Referenced Period'!$C$1015='15. Chosen Referenced Period'!$D$1023,'15. Chosen Referenced Period'!K874,0)))</f>
        <v>0</v>
      </c>
    </row>
    <row r="873" spans="1:4" x14ac:dyDescent="0.25">
      <c r="A873" s="309">
        <f t="shared" si="13"/>
        <v>864</v>
      </c>
      <c r="B873" s="312" t="str">
        <f>IF(+'15. Chosen Referenced Period'!B875=0," ",+'15. Chosen Referenced Period'!B875)</f>
        <v xml:space="preserve"> </v>
      </c>
      <c r="C873" s="442" t="str">
        <f>IF(+'15. Chosen Referenced Period'!C875=0," ",+'15. Chosen Referenced Period'!C875)</f>
        <v xml:space="preserve"> </v>
      </c>
      <c r="D873" s="478">
        <f>IF('15. Chosen Referenced Period'!$C$1015='15. Chosen Referenced Period'!$D$1021,'15. Chosen Referenced Period'!E875,IF('15. Chosen Referenced Period'!$C$1015='15. Chosen Referenced Period'!$D$1022,'15. Chosen Referenced Period'!H875,IF('15. Chosen Referenced Period'!$C$1015='15. Chosen Referenced Period'!$D$1023,'15. Chosen Referenced Period'!K875,0)))</f>
        <v>0</v>
      </c>
    </row>
    <row r="874" spans="1:4" x14ac:dyDescent="0.25">
      <c r="A874" s="309">
        <f t="shared" si="13"/>
        <v>865</v>
      </c>
      <c r="B874" s="312" t="str">
        <f>IF(+'15. Chosen Referenced Period'!B876=0," ",+'15. Chosen Referenced Period'!B876)</f>
        <v xml:space="preserve"> </v>
      </c>
      <c r="C874" s="442" t="str">
        <f>IF(+'15. Chosen Referenced Period'!C876=0," ",+'15. Chosen Referenced Period'!C876)</f>
        <v xml:space="preserve"> </v>
      </c>
      <c r="D874" s="478">
        <f>IF('15. Chosen Referenced Period'!$C$1015='15. Chosen Referenced Period'!$D$1021,'15. Chosen Referenced Period'!E876,IF('15. Chosen Referenced Period'!$C$1015='15. Chosen Referenced Period'!$D$1022,'15. Chosen Referenced Period'!H876,IF('15. Chosen Referenced Period'!$C$1015='15. Chosen Referenced Period'!$D$1023,'15. Chosen Referenced Period'!K876,0)))</f>
        <v>0</v>
      </c>
    </row>
    <row r="875" spans="1:4" x14ac:dyDescent="0.25">
      <c r="A875" s="309">
        <f t="shared" si="13"/>
        <v>866</v>
      </c>
      <c r="B875" s="312" t="str">
        <f>IF(+'15. Chosen Referenced Period'!B877=0," ",+'15. Chosen Referenced Period'!B877)</f>
        <v xml:space="preserve"> </v>
      </c>
      <c r="C875" s="442" t="str">
        <f>IF(+'15. Chosen Referenced Period'!C877=0," ",+'15. Chosen Referenced Period'!C877)</f>
        <v xml:space="preserve"> </v>
      </c>
      <c r="D875" s="478">
        <f>IF('15. Chosen Referenced Period'!$C$1015='15. Chosen Referenced Period'!$D$1021,'15. Chosen Referenced Period'!E877,IF('15. Chosen Referenced Period'!$C$1015='15. Chosen Referenced Period'!$D$1022,'15. Chosen Referenced Period'!H877,IF('15. Chosen Referenced Period'!$C$1015='15. Chosen Referenced Period'!$D$1023,'15. Chosen Referenced Period'!K877,0)))</f>
        <v>0</v>
      </c>
    </row>
    <row r="876" spans="1:4" x14ac:dyDescent="0.25">
      <c r="A876" s="309">
        <f t="shared" si="13"/>
        <v>867</v>
      </c>
      <c r="B876" s="312" t="str">
        <f>IF(+'15. Chosen Referenced Period'!B878=0," ",+'15. Chosen Referenced Period'!B878)</f>
        <v xml:space="preserve"> </v>
      </c>
      <c r="C876" s="442" t="str">
        <f>IF(+'15. Chosen Referenced Period'!C878=0," ",+'15. Chosen Referenced Period'!C878)</f>
        <v xml:space="preserve"> </v>
      </c>
      <c r="D876" s="478">
        <f>IF('15. Chosen Referenced Period'!$C$1015='15. Chosen Referenced Period'!$D$1021,'15. Chosen Referenced Period'!E878,IF('15. Chosen Referenced Period'!$C$1015='15. Chosen Referenced Period'!$D$1022,'15. Chosen Referenced Period'!H878,IF('15. Chosen Referenced Period'!$C$1015='15. Chosen Referenced Period'!$D$1023,'15. Chosen Referenced Period'!K878,0)))</f>
        <v>0</v>
      </c>
    </row>
    <row r="877" spans="1:4" x14ac:dyDescent="0.25">
      <c r="A877" s="309">
        <f t="shared" si="13"/>
        <v>868</v>
      </c>
      <c r="B877" s="312" t="str">
        <f>IF(+'15. Chosen Referenced Period'!B879=0," ",+'15. Chosen Referenced Period'!B879)</f>
        <v xml:space="preserve"> </v>
      </c>
      <c r="C877" s="442" t="str">
        <f>IF(+'15. Chosen Referenced Period'!C879=0," ",+'15. Chosen Referenced Period'!C879)</f>
        <v xml:space="preserve"> </v>
      </c>
      <c r="D877" s="478">
        <f>IF('15. Chosen Referenced Period'!$C$1015='15. Chosen Referenced Period'!$D$1021,'15. Chosen Referenced Period'!E879,IF('15. Chosen Referenced Period'!$C$1015='15. Chosen Referenced Period'!$D$1022,'15. Chosen Referenced Period'!H879,IF('15. Chosen Referenced Period'!$C$1015='15. Chosen Referenced Period'!$D$1023,'15. Chosen Referenced Period'!K879,0)))</f>
        <v>0</v>
      </c>
    </row>
    <row r="878" spans="1:4" x14ac:dyDescent="0.25">
      <c r="A878" s="309">
        <f t="shared" si="13"/>
        <v>869</v>
      </c>
      <c r="B878" s="312" t="str">
        <f>IF(+'15. Chosen Referenced Period'!B880=0," ",+'15. Chosen Referenced Period'!B880)</f>
        <v xml:space="preserve"> </v>
      </c>
      <c r="C878" s="442" t="str">
        <f>IF(+'15. Chosen Referenced Period'!C880=0," ",+'15. Chosen Referenced Period'!C880)</f>
        <v xml:space="preserve"> </v>
      </c>
      <c r="D878" s="478">
        <f>IF('15. Chosen Referenced Period'!$C$1015='15. Chosen Referenced Period'!$D$1021,'15. Chosen Referenced Period'!E880,IF('15. Chosen Referenced Period'!$C$1015='15. Chosen Referenced Period'!$D$1022,'15. Chosen Referenced Period'!H880,IF('15. Chosen Referenced Period'!$C$1015='15. Chosen Referenced Period'!$D$1023,'15. Chosen Referenced Period'!K880,0)))</f>
        <v>0</v>
      </c>
    </row>
    <row r="879" spans="1:4" x14ac:dyDescent="0.25">
      <c r="A879" s="309">
        <f t="shared" si="13"/>
        <v>870</v>
      </c>
      <c r="B879" s="312" t="str">
        <f>IF(+'15. Chosen Referenced Period'!B881=0," ",+'15. Chosen Referenced Period'!B881)</f>
        <v xml:space="preserve"> </v>
      </c>
      <c r="C879" s="442" t="str">
        <f>IF(+'15. Chosen Referenced Period'!C881=0," ",+'15. Chosen Referenced Period'!C881)</f>
        <v xml:space="preserve"> </v>
      </c>
      <c r="D879" s="478">
        <f>IF('15. Chosen Referenced Period'!$C$1015='15. Chosen Referenced Period'!$D$1021,'15. Chosen Referenced Period'!E881,IF('15. Chosen Referenced Period'!$C$1015='15. Chosen Referenced Period'!$D$1022,'15. Chosen Referenced Period'!H881,IF('15. Chosen Referenced Period'!$C$1015='15. Chosen Referenced Period'!$D$1023,'15. Chosen Referenced Period'!K881,0)))</f>
        <v>0</v>
      </c>
    </row>
    <row r="880" spans="1:4" x14ac:dyDescent="0.25">
      <c r="A880" s="309">
        <f t="shared" si="13"/>
        <v>871</v>
      </c>
      <c r="B880" s="312" t="str">
        <f>IF(+'15. Chosen Referenced Period'!B882=0," ",+'15. Chosen Referenced Period'!B882)</f>
        <v xml:space="preserve"> </v>
      </c>
      <c r="C880" s="442" t="str">
        <f>IF(+'15. Chosen Referenced Period'!C882=0," ",+'15. Chosen Referenced Period'!C882)</f>
        <v xml:space="preserve"> </v>
      </c>
      <c r="D880" s="478">
        <f>IF('15. Chosen Referenced Period'!$C$1015='15. Chosen Referenced Period'!$D$1021,'15. Chosen Referenced Period'!E882,IF('15. Chosen Referenced Period'!$C$1015='15. Chosen Referenced Period'!$D$1022,'15. Chosen Referenced Period'!H882,IF('15. Chosen Referenced Period'!$C$1015='15. Chosen Referenced Period'!$D$1023,'15. Chosen Referenced Period'!K882,0)))</f>
        <v>0</v>
      </c>
    </row>
    <row r="881" spans="1:4" x14ac:dyDescent="0.25">
      <c r="A881" s="309">
        <f t="shared" si="13"/>
        <v>872</v>
      </c>
      <c r="B881" s="312" t="str">
        <f>IF(+'15. Chosen Referenced Period'!B883=0," ",+'15. Chosen Referenced Period'!B883)</f>
        <v xml:space="preserve"> </v>
      </c>
      <c r="C881" s="442" t="str">
        <f>IF(+'15. Chosen Referenced Period'!C883=0," ",+'15. Chosen Referenced Period'!C883)</f>
        <v xml:space="preserve"> </v>
      </c>
      <c r="D881" s="478">
        <f>IF('15. Chosen Referenced Period'!$C$1015='15. Chosen Referenced Period'!$D$1021,'15. Chosen Referenced Period'!E883,IF('15. Chosen Referenced Period'!$C$1015='15. Chosen Referenced Period'!$D$1022,'15. Chosen Referenced Period'!H883,IF('15. Chosen Referenced Period'!$C$1015='15. Chosen Referenced Period'!$D$1023,'15. Chosen Referenced Period'!K883,0)))</f>
        <v>0</v>
      </c>
    </row>
    <row r="882" spans="1:4" x14ac:dyDescent="0.25">
      <c r="A882" s="309">
        <f t="shared" si="13"/>
        <v>873</v>
      </c>
      <c r="B882" s="312" t="str">
        <f>IF(+'15. Chosen Referenced Period'!B884=0," ",+'15. Chosen Referenced Period'!B884)</f>
        <v xml:space="preserve"> </v>
      </c>
      <c r="C882" s="442" t="str">
        <f>IF(+'15. Chosen Referenced Period'!C884=0," ",+'15. Chosen Referenced Period'!C884)</f>
        <v xml:space="preserve"> </v>
      </c>
      <c r="D882" s="478">
        <f>IF('15. Chosen Referenced Period'!$C$1015='15. Chosen Referenced Period'!$D$1021,'15. Chosen Referenced Period'!E884,IF('15. Chosen Referenced Period'!$C$1015='15. Chosen Referenced Period'!$D$1022,'15. Chosen Referenced Period'!H884,IF('15. Chosen Referenced Period'!$C$1015='15. Chosen Referenced Period'!$D$1023,'15. Chosen Referenced Period'!K884,0)))</f>
        <v>0</v>
      </c>
    </row>
    <row r="883" spans="1:4" x14ac:dyDescent="0.25">
      <c r="A883" s="309">
        <f t="shared" si="13"/>
        <v>874</v>
      </c>
      <c r="B883" s="312" t="str">
        <f>IF(+'15. Chosen Referenced Period'!B885=0," ",+'15. Chosen Referenced Period'!B885)</f>
        <v xml:space="preserve"> </v>
      </c>
      <c r="C883" s="442" t="str">
        <f>IF(+'15. Chosen Referenced Period'!C885=0," ",+'15. Chosen Referenced Period'!C885)</f>
        <v xml:space="preserve"> </v>
      </c>
      <c r="D883" s="478">
        <f>IF('15. Chosen Referenced Period'!$C$1015='15. Chosen Referenced Period'!$D$1021,'15. Chosen Referenced Period'!E885,IF('15. Chosen Referenced Period'!$C$1015='15. Chosen Referenced Period'!$D$1022,'15. Chosen Referenced Period'!H885,IF('15. Chosen Referenced Period'!$C$1015='15. Chosen Referenced Period'!$D$1023,'15. Chosen Referenced Period'!K885,0)))</f>
        <v>0</v>
      </c>
    </row>
    <row r="884" spans="1:4" x14ac:dyDescent="0.25">
      <c r="A884" s="309">
        <f t="shared" si="13"/>
        <v>875</v>
      </c>
      <c r="B884" s="312" t="str">
        <f>IF(+'15. Chosen Referenced Period'!B886=0," ",+'15. Chosen Referenced Period'!B886)</f>
        <v xml:space="preserve"> </v>
      </c>
      <c r="C884" s="442" t="str">
        <f>IF(+'15. Chosen Referenced Period'!C886=0," ",+'15. Chosen Referenced Period'!C886)</f>
        <v xml:space="preserve"> </v>
      </c>
      <c r="D884" s="478">
        <f>IF('15. Chosen Referenced Period'!$C$1015='15. Chosen Referenced Period'!$D$1021,'15. Chosen Referenced Period'!E886,IF('15. Chosen Referenced Period'!$C$1015='15. Chosen Referenced Period'!$D$1022,'15. Chosen Referenced Period'!H886,IF('15. Chosen Referenced Period'!$C$1015='15. Chosen Referenced Period'!$D$1023,'15. Chosen Referenced Period'!K886,0)))</f>
        <v>0</v>
      </c>
    </row>
    <row r="885" spans="1:4" x14ac:dyDescent="0.25">
      <c r="A885" s="309">
        <f t="shared" si="13"/>
        <v>876</v>
      </c>
      <c r="B885" s="312" t="str">
        <f>IF(+'15. Chosen Referenced Period'!B887=0," ",+'15. Chosen Referenced Period'!B887)</f>
        <v xml:space="preserve"> </v>
      </c>
      <c r="C885" s="442" t="str">
        <f>IF(+'15. Chosen Referenced Period'!C887=0," ",+'15. Chosen Referenced Period'!C887)</f>
        <v xml:space="preserve"> </v>
      </c>
      <c r="D885" s="478">
        <f>IF('15. Chosen Referenced Period'!$C$1015='15. Chosen Referenced Period'!$D$1021,'15. Chosen Referenced Period'!E887,IF('15. Chosen Referenced Period'!$C$1015='15. Chosen Referenced Period'!$D$1022,'15. Chosen Referenced Period'!H887,IF('15. Chosen Referenced Period'!$C$1015='15. Chosen Referenced Period'!$D$1023,'15. Chosen Referenced Period'!K887,0)))</f>
        <v>0</v>
      </c>
    </row>
    <row r="886" spans="1:4" x14ac:dyDescent="0.25">
      <c r="A886" s="309">
        <f t="shared" si="13"/>
        <v>877</v>
      </c>
      <c r="B886" s="312" t="str">
        <f>IF(+'15. Chosen Referenced Period'!B888=0," ",+'15. Chosen Referenced Period'!B888)</f>
        <v xml:space="preserve"> </v>
      </c>
      <c r="C886" s="442" t="str">
        <f>IF(+'15. Chosen Referenced Period'!C888=0," ",+'15. Chosen Referenced Period'!C888)</f>
        <v xml:space="preserve"> </v>
      </c>
      <c r="D886" s="478">
        <f>IF('15. Chosen Referenced Period'!$C$1015='15. Chosen Referenced Period'!$D$1021,'15. Chosen Referenced Period'!E888,IF('15. Chosen Referenced Period'!$C$1015='15. Chosen Referenced Period'!$D$1022,'15. Chosen Referenced Period'!H888,IF('15. Chosen Referenced Period'!$C$1015='15. Chosen Referenced Period'!$D$1023,'15. Chosen Referenced Period'!K888,0)))</f>
        <v>0</v>
      </c>
    </row>
    <row r="887" spans="1:4" x14ac:dyDescent="0.25">
      <c r="A887" s="309">
        <f t="shared" si="13"/>
        <v>878</v>
      </c>
      <c r="B887" s="312" t="str">
        <f>IF(+'15. Chosen Referenced Period'!B889=0," ",+'15. Chosen Referenced Period'!B889)</f>
        <v xml:space="preserve"> </v>
      </c>
      <c r="C887" s="442" t="str">
        <f>IF(+'15. Chosen Referenced Period'!C889=0," ",+'15. Chosen Referenced Period'!C889)</f>
        <v xml:space="preserve"> </v>
      </c>
      <c r="D887" s="478">
        <f>IF('15. Chosen Referenced Period'!$C$1015='15. Chosen Referenced Period'!$D$1021,'15. Chosen Referenced Period'!E889,IF('15. Chosen Referenced Period'!$C$1015='15. Chosen Referenced Period'!$D$1022,'15. Chosen Referenced Period'!H889,IF('15. Chosen Referenced Period'!$C$1015='15. Chosen Referenced Period'!$D$1023,'15. Chosen Referenced Period'!K889,0)))</f>
        <v>0</v>
      </c>
    </row>
    <row r="888" spans="1:4" x14ac:dyDescent="0.25">
      <c r="A888" s="309">
        <f t="shared" si="13"/>
        <v>879</v>
      </c>
      <c r="B888" s="312" t="str">
        <f>IF(+'15. Chosen Referenced Period'!B890=0," ",+'15. Chosen Referenced Period'!B890)</f>
        <v xml:space="preserve"> </v>
      </c>
      <c r="C888" s="442" t="str">
        <f>IF(+'15. Chosen Referenced Period'!C890=0," ",+'15. Chosen Referenced Period'!C890)</f>
        <v xml:space="preserve"> </v>
      </c>
      <c r="D888" s="478">
        <f>IF('15. Chosen Referenced Period'!$C$1015='15. Chosen Referenced Period'!$D$1021,'15. Chosen Referenced Period'!E890,IF('15. Chosen Referenced Period'!$C$1015='15. Chosen Referenced Period'!$D$1022,'15. Chosen Referenced Period'!H890,IF('15. Chosen Referenced Period'!$C$1015='15. Chosen Referenced Period'!$D$1023,'15. Chosen Referenced Period'!K890,0)))</f>
        <v>0</v>
      </c>
    </row>
    <row r="889" spans="1:4" x14ac:dyDescent="0.25">
      <c r="A889" s="309">
        <f t="shared" si="13"/>
        <v>880</v>
      </c>
      <c r="B889" s="312" t="str">
        <f>IF(+'15. Chosen Referenced Period'!B891=0," ",+'15. Chosen Referenced Period'!B891)</f>
        <v xml:space="preserve"> </v>
      </c>
      <c r="C889" s="442" t="str">
        <f>IF(+'15. Chosen Referenced Period'!C891=0," ",+'15. Chosen Referenced Period'!C891)</f>
        <v xml:space="preserve"> </v>
      </c>
      <c r="D889" s="478">
        <f>IF('15. Chosen Referenced Period'!$C$1015='15. Chosen Referenced Period'!$D$1021,'15. Chosen Referenced Period'!E891,IF('15. Chosen Referenced Period'!$C$1015='15. Chosen Referenced Period'!$D$1022,'15. Chosen Referenced Period'!H891,IF('15. Chosen Referenced Period'!$C$1015='15. Chosen Referenced Period'!$D$1023,'15. Chosen Referenced Period'!K891,0)))</f>
        <v>0</v>
      </c>
    </row>
    <row r="890" spans="1:4" x14ac:dyDescent="0.25">
      <c r="A890" s="309">
        <f t="shared" si="13"/>
        <v>881</v>
      </c>
      <c r="B890" s="312" t="str">
        <f>IF(+'15. Chosen Referenced Period'!B892=0," ",+'15. Chosen Referenced Period'!B892)</f>
        <v xml:space="preserve"> </v>
      </c>
      <c r="C890" s="442" t="str">
        <f>IF(+'15. Chosen Referenced Period'!C892=0," ",+'15. Chosen Referenced Period'!C892)</f>
        <v xml:space="preserve"> </v>
      </c>
      <c r="D890" s="478">
        <f>IF('15. Chosen Referenced Period'!$C$1015='15. Chosen Referenced Period'!$D$1021,'15. Chosen Referenced Period'!E892,IF('15. Chosen Referenced Period'!$C$1015='15. Chosen Referenced Period'!$D$1022,'15. Chosen Referenced Period'!H892,IF('15. Chosen Referenced Period'!$C$1015='15. Chosen Referenced Period'!$D$1023,'15. Chosen Referenced Period'!K892,0)))</f>
        <v>0</v>
      </c>
    </row>
    <row r="891" spans="1:4" x14ac:dyDescent="0.25">
      <c r="A891" s="309">
        <f t="shared" si="13"/>
        <v>882</v>
      </c>
      <c r="B891" s="312" t="str">
        <f>IF(+'15. Chosen Referenced Period'!B893=0," ",+'15. Chosen Referenced Period'!B893)</f>
        <v xml:space="preserve"> </v>
      </c>
      <c r="C891" s="442" t="str">
        <f>IF(+'15. Chosen Referenced Period'!C893=0," ",+'15. Chosen Referenced Period'!C893)</f>
        <v xml:space="preserve"> </v>
      </c>
      <c r="D891" s="478">
        <f>IF('15. Chosen Referenced Period'!$C$1015='15. Chosen Referenced Period'!$D$1021,'15. Chosen Referenced Period'!E893,IF('15. Chosen Referenced Period'!$C$1015='15. Chosen Referenced Period'!$D$1022,'15. Chosen Referenced Period'!H893,IF('15. Chosen Referenced Period'!$C$1015='15. Chosen Referenced Period'!$D$1023,'15. Chosen Referenced Period'!K893,0)))</f>
        <v>0</v>
      </c>
    </row>
    <row r="892" spans="1:4" x14ac:dyDescent="0.25">
      <c r="A892" s="309">
        <f t="shared" si="13"/>
        <v>883</v>
      </c>
      <c r="B892" s="312" t="str">
        <f>IF(+'15. Chosen Referenced Period'!B894=0," ",+'15. Chosen Referenced Period'!B894)</f>
        <v xml:space="preserve"> </v>
      </c>
      <c r="C892" s="442" t="str">
        <f>IF(+'15. Chosen Referenced Period'!C894=0," ",+'15. Chosen Referenced Period'!C894)</f>
        <v xml:space="preserve"> </v>
      </c>
      <c r="D892" s="478">
        <f>IF('15. Chosen Referenced Period'!$C$1015='15. Chosen Referenced Period'!$D$1021,'15. Chosen Referenced Period'!E894,IF('15. Chosen Referenced Period'!$C$1015='15. Chosen Referenced Period'!$D$1022,'15. Chosen Referenced Period'!H894,IF('15. Chosen Referenced Period'!$C$1015='15. Chosen Referenced Period'!$D$1023,'15. Chosen Referenced Period'!K894,0)))</f>
        <v>0</v>
      </c>
    </row>
    <row r="893" spans="1:4" x14ac:dyDescent="0.25">
      <c r="A893" s="309">
        <f t="shared" si="13"/>
        <v>884</v>
      </c>
      <c r="B893" s="312" t="str">
        <f>IF(+'15. Chosen Referenced Period'!B895=0," ",+'15. Chosen Referenced Period'!B895)</f>
        <v xml:space="preserve"> </v>
      </c>
      <c r="C893" s="442" t="str">
        <f>IF(+'15. Chosen Referenced Period'!C895=0," ",+'15. Chosen Referenced Period'!C895)</f>
        <v xml:space="preserve"> </v>
      </c>
      <c r="D893" s="478">
        <f>IF('15. Chosen Referenced Period'!$C$1015='15. Chosen Referenced Period'!$D$1021,'15. Chosen Referenced Period'!E895,IF('15. Chosen Referenced Period'!$C$1015='15. Chosen Referenced Period'!$D$1022,'15. Chosen Referenced Period'!H895,IF('15. Chosen Referenced Period'!$C$1015='15. Chosen Referenced Period'!$D$1023,'15. Chosen Referenced Period'!K895,0)))</f>
        <v>0</v>
      </c>
    </row>
    <row r="894" spans="1:4" x14ac:dyDescent="0.25">
      <c r="A894" s="309">
        <f t="shared" si="13"/>
        <v>885</v>
      </c>
      <c r="B894" s="312" t="str">
        <f>IF(+'15. Chosen Referenced Period'!B896=0," ",+'15. Chosen Referenced Period'!B896)</f>
        <v xml:space="preserve"> </v>
      </c>
      <c r="C894" s="442" t="str">
        <f>IF(+'15. Chosen Referenced Period'!C896=0," ",+'15. Chosen Referenced Period'!C896)</f>
        <v xml:space="preserve"> </v>
      </c>
      <c r="D894" s="478">
        <f>IF('15. Chosen Referenced Period'!$C$1015='15. Chosen Referenced Period'!$D$1021,'15. Chosen Referenced Period'!E896,IF('15. Chosen Referenced Period'!$C$1015='15. Chosen Referenced Period'!$D$1022,'15. Chosen Referenced Period'!H896,IF('15. Chosen Referenced Period'!$C$1015='15. Chosen Referenced Period'!$D$1023,'15. Chosen Referenced Period'!K896,0)))</f>
        <v>0</v>
      </c>
    </row>
    <row r="895" spans="1:4" x14ac:dyDescent="0.25">
      <c r="A895" s="309">
        <f t="shared" si="13"/>
        <v>886</v>
      </c>
      <c r="B895" s="312" t="str">
        <f>IF(+'15. Chosen Referenced Period'!B897=0," ",+'15. Chosen Referenced Period'!B897)</f>
        <v xml:space="preserve"> </v>
      </c>
      <c r="C895" s="442" t="str">
        <f>IF(+'15. Chosen Referenced Period'!C897=0," ",+'15. Chosen Referenced Period'!C897)</f>
        <v xml:space="preserve"> </v>
      </c>
      <c r="D895" s="478">
        <f>IF('15. Chosen Referenced Period'!$C$1015='15. Chosen Referenced Period'!$D$1021,'15. Chosen Referenced Period'!E897,IF('15. Chosen Referenced Period'!$C$1015='15. Chosen Referenced Period'!$D$1022,'15. Chosen Referenced Period'!H897,IF('15. Chosen Referenced Period'!$C$1015='15. Chosen Referenced Period'!$D$1023,'15. Chosen Referenced Period'!K897,0)))</f>
        <v>0</v>
      </c>
    </row>
    <row r="896" spans="1:4" x14ac:dyDescent="0.25">
      <c r="A896" s="309">
        <f t="shared" si="13"/>
        <v>887</v>
      </c>
      <c r="B896" s="312" t="str">
        <f>IF(+'15. Chosen Referenced Period'!B898=0," ",+'15. Chosen Referenced Period'!B898)</f>
        <v xml:space="preserve"> </v>
      </c>
      <c r="C896" s="442" t="str">
        <f>IF(+'15. Chosen Referenced Period'!C898=0," ",+'15. Chosen Referenced Period'!C898)</f>
        <v xml:space="preserve"> </v>
      </c>
      <c r="D896" s="478">
        <f>IF('15. Chosen Referenced Period'!$C$1015='15. Chosen Referenced Period'!$D$1021,'15. Chosen Referenced Period'!E898,IF('15. Chosen Referenced Period'!$C$1015='15. Chosen Referenced Period'!$D$1022,'15. Chosen Referenced Period'!H898,IF('15. Chosen Referenced Period'!$C$1015='15. Chosen Referenced Period'!$D$1023,'15. Chosen Referenced Period'!K898,0)))</f>
        <v>0</v>
      </c>
    </row>
    <row r="897" spans="1:4" x14ac:dyDescent="0.25">
      <c r="A897" s="309">
        <f t="shared" si="13"/>
        <v>888</v>
      </c>
      <c r="B897" s="312" t="str">
        <f>IF(+'15. Chosen Referenced Period'!B899=0," ",+'15. Chosen Referenced Period'!B899)</f>
        <v xml:space="preserve"> </v>
      </c>
      <c r="C897" s="442" t="str">
        <f>IF(+'15. Chosen Referenced Period'!C899=0," ",+'15. Chosen Referenced Period'!C899)</f>
        <v xml:space="preserve"> </v>
      </c>
      <c r="D897" s="478">
        <f>IF('15. Chosen Referenced Period'!$C$1015='15. Chosen Referenced Period'!$D$1021,'15. Chosen Referenced Period'!E899,IF('15. Chosen Referenced Period'!$C$1015='15. Chosen Referenced Period'!$D$1022,'15. Chosen Referenced Period'!H899,IF('15. Chosen Referenced Period'!$C$1015='15. Chosen Referenced Period'!$D$1023,'15. Chosen Referenced Period'!K899,0)))</f>
        <v>0</v>
      </c>
    </row>
    <row r="898" spans="1:4" x14ac:dyDescent="0.25">
      <c r="A898" s="309">
        <f t="shared" si="13"/>
        <v>889</v>
      </c>
      <c r="B898" s="312" t="str">
        <f>IF(+'15. Chosen Referenced Period'!B900=0," ",+'15. Chosen Referenced Period'!B900)</f>
        <v xml:space="preserve"> </v>
      </c>
      <c r="C898" s="442" t="str">
        <f>IF(+'15. Chosen Referenced Period'!C900=0," ",+'15. Chosen Referenced Period'!C900)</f>
        <v xml:space="preserve"> </v>
      </c>
      <c r="D898" s="478">
        <f>IF('15. Chosen Referenced Period'!$C$1015='15. Chosen Referenced Period'!$D$1021,'15. Chosen Referenced Period'!E900,IF('15. Chosen Referenced Period'!$C$1015='15. Chosen Referenced Period'!$D$1022,'15. Chosen Referenced Period'!H900,IF('15. Chosen Referenced Period'!$C$1015='15. Chosen Referenced Period'!$D$1023,'15. Chosen Referenced Period'!K900,0)))</f>
        <v>0</v>
      </c>
    </row>
    <row r="899" spans="1:4" x14ac:dyDescent="0.25">
      <c r="A899" s="309">
        <f t="shared" si="13"/>
        <v>890</v>
      </c>
      <c r="B899" s="312" t="str">
        <f>IF(+'15. Chosen Referenced Period'!B901=0," ",+'15. Chosen Referenced Period'!B901)</f>
        <v xml:space="preserve"> </v>
      </c>
      <c r="C899" s="442" t="str">
        <f>IF(+'15. Chosen Referenced Period'!C901=0," ",+'15. Chosen Referenced Period'!C901)</f>
        <v xml:space="preserve"> </v>
      </c>
      <c r="D899" s="478">
        <f>IF('15. Chosen Referenced Period'!$C$1015='15. Chosen Referenced Period'!$D$1021,'15. Chosen Referenced Period'!E901,IF('15. Chosen Referenced Period'!$C$1015='15. Chosen Referenced Period'!$D$1022,'15. Chosen Referenced Period'!H901,IF('15. Chosen Referenced Period'!$C$1015='15. Chosen Referenced Period'!$D$1023,'15. Chosen Referenced Period'!K901,0)))</f>
        <v>0</v>
      </c>
    </row>
    <row r="900" spans="1:4" x14ac:dyDescent="0.25">
      <c r="A900" s="309">
        <f t="shared" si="13"/>
        <v>891</v>
      </c>
      <c r="B900" s="312" t="str">
        <f>IF(+'15. Chosen Referenced Period'!B902=0," ",+'15. Chosen Referenced Period'!B902)</f>
        <v xml:space="preserve"> </v>
      </c>
      <c r="C900" s="442" t="str">
        <f>IF(+'15. Chosen Referenced Period'!C902=0," ",+'15. Chosen Referenced Period'!C902)</f>
        <v xml:space="preserve"> </v>
      </c>
      <c r="D900" s="478">
        <f>IF('15. Chosen Referenced Period'!$C$1015='15. Chosen Referenced Period'!$D$1021,'15. Chosen Referenced Period'!E902,IF('15. Chosen Referenced Period'!$C$1015='15. Chosen Referenced Period'!$D$1022,'15. Chosen Referenced Period'!H902,IF('15. Chosen Referenced Period'!$C$1015='15. Chosen Referenced Period'!$D$1023,'15. Chosen Referenced Period'!K902,0)))</f>
        <v>0</v>
      </c>
    </row>
    <row r="901" spans="1:4" x14ac:dyDescent="0.25">
      <c r="A901" s="309">
        <f t="shared" si="13"/>
        <v>892</v>
      </c>
      <c r="B901" s="312" t="str">
        <f>IF(+'15. Chosen Referenced Period'!B903=0," ",+'15. Chosen Referenced Period'!B903)</f>
        <v xml:space="preserve"> </v>
      </c>
      <c r="C901" s="442" t="str">
        <f>IF(+'15. Chosen Referenced Period'!C903=0," ",+'15. Chosen Referenced Period'!C903)</f>
        <v xml:space="preserve"> </v>
      </c>
      <c r="D901" s="478">
        <f>IF('15. Chosen Referenced Period'!$C$1015='15. Chosen Referenced Period'!$D$1021,'15. Chosen Referenced Period'!E903,IF('15. Chosen Referenced Period'!$C$1015='15. Chosen Referenced Period'!$D$1022,'15. Chosen Referenced Period'!H903,IF('15. Chosen Referenced Period'!$C$1015='15. Chosen Referenced Period'!$D$1023,'15. Chosen Referenced Period'!K903,0)))</f>
        <v>0</v>
      </c>
    </row>
    <row r="902" spans="1:4" x14ac:dyDescent="0.25">
      <c r="A902" s="309">
        <f t="shared" si="13"/>
        <v>893</v>
      </c>
      <c r="B902" s="312" t="str">
        <f>IF(+'15. Chosen Referenced Period'!B904=0," ",+'15. Chosen Referenced Period'!B904)</f>
        <v xml:space="preserve"> </v>
      </c>
      <c r="C902" s="442" t="str">
        <f>IF(+'15. Chosen Referenced Period'!C904=0," ",+'15. Chosen Referenced Period'!C904)</f>
        <v xml:space="preserve"> </v>
      </c>
      <c r="D902" s="478">
        <f>IF('15. Chosen Referenced Period'!$C$1015='15. Chosen Referenced Period'!$D$1021,'15. Chosen Referenced Period'!E904,IF('15. Chosen Referenced Period'!$C$1015='15. Chosen Referenced Period'!$D$1022,'15. Chosen Referenced Period'!H904,IF('15. Chosen Referenced Period'!$C$1015='15. Chosen Referenced Period'!$D$1023,'15. Chosen Referenced Period'!K904,0)))</f>
        <v>0</v>
      </c>
    </row>
    <row r="903" spans="1:4" x14ac:dyDescent="0.25">
      <c r="A903" s="309">
        <f t="shared" si="13"/>
        <v>894</v>
      </c>
      <c r="B903" s="312" t="str">
        <f>IF(+'15. Chosen Referenced Period'!B905=0," ",+'15. Chosen Referenced Period'!B905)</f>
        <v xml:space="preserve"> </v>
      </c>
      <c r="C903" s="442" t="str">
        <f>IF(+'15. Chosen Referenced Period'!C905=0," ",+'15. Chosen Referenced Period'!C905)</f>
        <v xml:space="preserve"> </v>
      </c>
      <c r="D903" s="478">
        <f>IF('15. Chosen Referenced Period'!$C$1015='15. Chosen Referenced Period'!$D$1021,'15. Chosen Referenced Period'!E905,IF('15. Chosen Referenced Period'!$C$1015='15. Chosen Referenced Period'!$D$1022,'15. Chosen Referenced Period'!H905,IF('15. Chosen Referenced Period'!$C$1015='15. Chosen Referenced Period'!$D$1023,'15. Chosen Referenced Period'!K905,0)))</f>
        <v>0</v>
      </c>
    </row>
    <row r="904" spans="1:4" x14ac:dyDescent="0.25">
      <c r="A904" s="309">
        <f t="shared" si="13"/>
        <v>895</v>
      </c>
      <c r="B904" s="312" t="str">
        <f>IF(+'15. Chosen Referenced Period'!B906=0," ",+'15. Chosen Referenced Period'!B906)</f>
        <v xml:space="preserve"> </v>
      </c>
      <c r="C904" s="442" t="str">
        <f>IF(+'15. Chosen Referenced Period'!C906=0," ",+'15. Chosen Referenced Period'!C906)</f>
        <v xml:space="preserve"> </v>
      </c>
      <c r="D904" s="478">
        <f>IF('15. Chosen Referenced Period'!$C$1015='15. Chosen Referenced Period'!$D$1021,'15. Chosen Referenced Period'!E906,IF('15. Chosen Referenced Period'!$C$1015='15. Chosen Referenced Period'!$D$1022,'15. Chosen Referenced Period'!H906,IF('15. Chosen Referenced Period'!$C$1015='15. Chosen Referenced Period'!$D$1023,'15. Chosen Referenced Period'!K906,0)))</f>
        <v>0</v>
      </c>
    </row>
    <row r="905" spans="1:4" x14ac:dyDescent="0.25">
      <c r="A905" s="309">
        <f t="shared" si="13"/>
        <v>896</v>
      </c>
      <c r="B905" s="312" t="str">
        <f>IF(+'15. Chosen Referenced Period'!B907=0," ",+'15. Chosen Referenced Period'!B907)</f>
        <v xml:space="preserve"> </v>
      </c>
      <c r="C905" s="442" t="str">
        <f>IF(+'15. Chosen Referenced Period'!C907=0," ",+'15. Chosen Referenced Period'!C907)</f>
        <v xml:space="preserve"> </v>
      </c>
      <c r="D905" s="478">
        <f>IF('15. Chosen Referenced Period'!$C$1015='15. Chosen Referenced Period'!$D$1021,'15. Chosen Referenced Period'!E907,IF('15. Chosen Referenced Period'!$C$1015='15. Chosen Referenced Period'!$D$1022,'15. Chosen Referenced Period'!H907,IF('15. Chosen Referenced Period'!$C$1015='15. Chosen Referenced Period'!$D$1023,'15. Chosen Referenced Period'!K907,0)))</f>
        <v>0</v>
      </c>
    </row>
    <row r="906" spans="1:4" x14ac:dyDescent="0.25">
      <c r="A906" s="309">
        <f t="shared" si="13"/>
        <v>897</v>
      </c>
      <c r="B906" s="312" t="str">
        <f>IF(+'15. Chosen Referenced Period'!B908=0," ",+'15. Chosen Referenced Period'!B908)</f>
        <v xml:space="preserve"> </v>
      </c>
      <c r="C906" s="442" t="str">
        <f>IF(+'15. Chosen Referenced Period'!C908=0," ",+'15. Chosen Referenced Period'!C908)</f>
        <v xml:space="preserve"> </v>
      </c>
      <c r="D906" s="478">
        <f>IF('15. Chosen Referenced Period'!$C$1015='15. Chosen Referenced Period'!$D$1021,'15. Chosen Referenced Period'!E908,IF('15. Chosen Referenced Period'!$C$1015='15. Chosen Referenced Period'!$D$1022,'15. Chosen Referenced Period'!H908,IF('15. Chosen Referenced Period'!$C$1015='15. Chosen Referenced Period'!$D$1023,'15. Chosen Referenced Period'!K908,0)))</f>
        <v>0</v>
      </c>
    </row>
    <row r="907" spans="1:4" x14ac:dyDescent="0.25">
      <c r="A907" s="309">
        <f t="shared" si="13"/>
        <v>898</v>
      </c>
      <c r="B907" s="312" t="str">
        <f>IF(+'15. Chosen Referenced Period'!B909=0," ",+'15. Chosen Referenced Period'!B909)</f>
        <v xml:space="preserve"> </v>
      </c>
      <c r="C907" s="442" t="str">
        <f>IF(+'15. Chosen Referenced Period'!C909=0," ",+'15. Chosen Referenced Period'!C909)</f>
        <v xml:space="preserve"> </v>
      </c>
      <c r="D907" s="478">
        <f>IF('15. Chosen Referenced Period'!$C$1015='15. Chosen Referenced Period'!$D$1021,'15. Chosen Referenced Period'!E909,IF('15. Chosen Referenced Period'!$C$1015='15. Chosen Referenced Period'!$D$1022,'15. Chosen Referenced Period'!H909,IF('15. Chosen Referenced Period'!$C$1015='15. Chosen Referenced Period'!$D$1023,'15. Chosen Referenced Period'!K909,0)))</f>
        <v>0</v>
      </c>
    </row>
    <row r="908" spans="1:4" x14ac:dyDescent="0.25">
      <c r="A908" s="309">
        <f t="shared" ref="A908:A971" si="14">+A907+1</f>
        <v>899</v>
      </c>
      <c r="B908" s="312" t="str">
        <f>IF(+'15. Chosen Referenced Period'!B910=0," ",+'15. Chosen Referenced Period'!B910)</f>
        <v xml:space="preserve"> </v>
      </c>
      <c r="C908" s="442" t="str">
        <f>IF(+'15. Chosen Referenced Period'!C910=0," ",+'15. Chosen Referenced Period'!C910)</f>
        <v xml:space="preserve"> </v>
      </c>
      <c r="D908" s="478">
        <f>IF('15. Chosen Referenced Period'!$C$1015='15. Chosen Referenced Period'!$D$1021,'15. Chosen Referenced Period'!E910,IF('15. Chosen Referenced Period'!$C$1015='15. Chosen Referenced Period'!$D$1022,'15. Chosen Referenced Period'!H910,IF('15. Chosen Referenced Period'!$C$1015='15. Chosen Referenced Period'!$D$1023,'15. Chosen Referenced Period'!K910,0)))</f>
        <v>0</v>
      </c>
    </row>
    <row r="909" spans="1:4" x14ac:dyDescent="0.25">
      <c r="A909" s="309">
        <f t="shared" si="14"/>
        <v>900</v>
      </c>
      <c r="B909" s="312" t="str">
        <f>IF(+'15. Chosen Referenced Period'!B911=0," ",+'15. Chosen Referenced Period'!B911)</f>
        <v xml:space="preserve"> </v>
      </c>
      <c r="C909" s="442" t="str">
        <f>IF(+'15. Chosen Referenced Period'!C911=0," ",+'15. Chosen Referenced Period'!C911)</f>
        <v xml:space="preserve"> </v>
      </c>
      <c r="D909" s="478">
        <f>IF('15. Chosen Referenced Period'!$C$1015='15. Chosen Referenced Period'!$D$1021,'15. Chosen Referenced Period'!E911,IF('15. Chosen Referenced Period'!$C$1015='15. Chosen Referenced Period'!$D$1022,'15. Chosen Referenced Period'!H911,IF('15. Chosen Referenced Period'!$C$1015='15. Chosen Referenced Period'!$D$1023,'15. Chosen Referenced Period'!K911,0)))</f>
        <v>0</v>
      </c>
    </row>
    <row r="910" spans="1:4" x14ac:dyDescent="0.25">
      <c r="A910" s="309">
        <f t="shared" si="14"/>
        <v>901</v>
      </c>
      <c r="B910" s="312" t="str">
        <f>IF(+'15. Chosen Referenced Period'!B912=0," ",+'15. Chosen Referenced Period'!B912)</f>
        <v xml:space="preserve"> </v>
      </c>
      <c r="C910" s="442" t="str">
        <f>IF(+'15. Chosen Referenced Period'!C912=0," ",+'15. Chosen Referenced Period'!C912)</f>
        <v xml:space="preserve"> </v>
      </c>
      <c r="D910" s="478">
        <f>IF('15. Chosen Referenced Period'!$C$1015='15. Chosen Referenced Period'!$D$1021,'15. Chosen Referenced Period'!E912,IF('15. Chosen Referenced Period'!$C$1015='15. Chosen Referenced Period'!$D$1022,'15. Chosen Referenced Period'!H912,IF('15. Chosen Referenced Period'!$C$1015='15. Chosen Referenced Period'!$D$1023,'15. Chosen Referenced Period'!K912,0)))</f>
        <v>0</v>
      </c>
    </row>
    <row r="911" spans="1:4" x14ac:dyDescent="0.25">
      <c r="A911" s="309">
        <f t="shared" si="14"/>
        <v>902</v>
      </c>
      <c r="B911" s="312" t="str">
        <f>IF(+'15. Chosen Referenced Period'!B913=0," ",+'15. Chosen Referenced Period'!B913)</f>
        <v xml:space="preserve"> </v>
      </c>
      <c r="C911" s="442" t="str">
        <f>IF(+'15. Chosen Referenced Period'!C913=0," ",+'15. Chosen Referenced Period'!C913)</f>
        <v xml:space="preserve"> </v>
      </c>
      <c r="D911" s="478">
        <f>IF('15. Chosen Referenced Period'!$C$1015='15. Chosen Referenced Period'!$D$1021,'15. Chosen Referenced Period'!E913,IF('15. Chosen Referenced Period'!$C$1015='15. Chosen Referenced Period'!$D$1022,'15. Chosen Referenced Period'!H913,IF('15. Chosen Referenced Period'!$C$1015='15. Chosen Referenced Period'!$D$1023,'15. Chosen Referenced Period'!K913,0)))</f>
        <v>0</v>
      </c>
    </row>
    <row r="912" spans="1:4" x14ac:dyDescent="0.25">
      <c r="A912" s="309">
        <f t="shared" si="14"/>
        <v>903</v>
      </c>
      <c r="B912" s="312" t="str">
        <f>IF(+'15. Chosen Referenced Period'!B914=0," ",+'15. Chosen Referenced Period'!B914)</f>
        <v xml:space="preserve"> </v>
      </c>
      <c r="C912" s="442" t="str">
        <f>IF(+'15. Chosen Referenced Period'!C914=0," ",+'15. Chosen Referenced Period'!C914)</f>
        <v xml:space="preserve"> </v>
      </c>
      <c r="D912" s="478">
        <f>IF('15. Chosen Referenced Period'!$C$1015='15. Chosen Referenced Period'!$D$1021,'15. Chosen Referenced Period'!E914,IF('15. Chosen Referenced Period'!$C$1015='15. Chosen Referenced Period'!$D$1022,'15. Chosen Referenced Period'!H914,IF('15. Chosen Referenced Period'!$C$1015='15. Chosen Referenced Period'!$D$1023,'15. Chosen Referenced Period'!K914,0)))</f>
        <v>0</v>
      </c>
    </row>
    <row r="913" spans="1:4" x14ac:dyDescent="0.25">
      <c r="A913" s="309">
        <f t="shared" si="14"/>
        <v>904</v>
      </c>
      <c r="B913" s="312" t="str">
        <f>IF(+'15. Chosen Referenced Period'!B915=0," ",+'15. Chosen Referenced Period'!B915)</f>
        <v xml:space="preserve"> </v>
      </c>
      <c r="C913" s="442" t="str">
        <f>IF(+'15. Chosen Referenced Period'!C915=0," ",+'15. Chosen Referenced Period'!C915)</f>
        <v xml:space="preserve"> </v>
      </c>
      <c r="D913" s="478">
        <f>IF('15. Chosen Referenced Period'!$C$1015='15. Chosen Referenced Period'!$D$1021,'15. Chosen Referenced Period'!E915,IF('15. Chosen Referenced Period'!$C$1015='15. Chosen Referenced Period'!$D$1022,'15. Chosen Referenced Period'!H915,IF('15. Chosen Referenced Period'!$C$1015='15. Chosen Referenced Period'!$D$1023,'15. Chosen Referenced Period'!K915,0)))</f>
        <v>0</v>
      </c>
    </row>
    <row r="914" spans="1:4" x14ac:dyDescent="0.25">
      <c r="A914" s="309">
        <f t="shared" si="14"/>
        <v>905</v>
      </c>
      <c r="B914" s="312" t="str">
        <f>IF(+'15. Chosen Referenced Period'!B916=0," ",+'15. Chosen Referenced Period'!B916)</f>
        <v xml:space="preserve"> </v>
      </c>
      <c r="C914" s="442" t="str">
        <f>IF(+'15. Chosen Referenced Period'!C916=0," ",+'15. Chosen Referenced Period'!C916)</f>
        <v xml:space="preserve"> </v>
      </c>
      <c r="D914" s="478">
        <f>IF('15. Chosen Referenced Period'!$C$1015='15. Chosen Referenced Period'!$D$1021,'15. Chosen Referenced Period'!E916,IF('15. Chosen Referenced Period'!$C$1015='15. Chosen Referenced Period'!$D$1022,'15. Chosen Referenced Period'!H916,IF('15. Chosen Referenced Period'!$C$1015='15. Chosen Referenced Period'!$D$1023,'15. Chosen Referenced Period'!K916,0)))</f>
        <v>0</v>
      </c>
    </row>
    <row r="915" spans="1:4" x14ac:dyDescent="0.25">
      <c r="A915" s="309">
        <f t="shared" si="14"/>
        <v>906</v>
      </c>
      <c r="B915" s="312" t="str">
        <f>IF(+'15. Chosen Referenced Period'!B917=0," ",+'15. Chosen Referenced Period'!B917)</f>
        <v xml:space="preserve"> </v>
      </c>
      <c r="C915" s="442" t="str">
        <f>IF(+'15. Chosen Referenced Period'!C917=0," ",+'15. Chosen Referenced Period'!C917)</f>
        <v xml:space="preserve"> </v>
      </c>
      <c r="D915" s="478">
        <f>IF('15. Chosen Referenced Period'!$C$1015='15. Chosen Referenced Period'!$D$1021,'15. Chosen Referenced Period'!E917,IF('15. Chosen Referenced Period'!$C$1015='15. Chosen Referenced Period'!$D$1022,'15. Chosen Referenced Period'!H917,IF('15. Chosen Referenced Period'!$C$1015='15. Chosen Referenced Period'!$D$1023,'15. Chosen Referenced Period'!K917,0)))</f>
        <v>0</v>
      </c>
    </row>
    <row r="916" spans="1:4" x14ac:dyDescent="0.25">
      <c r="A916" s="309">
        <f t="shared" si="14"/>
        <v>907</v>
      </c>
      <c r="B916" s="312" t="str">
        <f>IF(+'15. Chosen Referenced Period'!B918=0," ",+'15. Chosen Referenced Period'!B918)</f>
        <v xml:space="preserve"> </v>
      </c>
      <c r="C916" s="442" t="str">
        <f>IF(+'15. Chosen Referenced Period'!C918=0," ",+'15. Chosen Referenced Period'!C918)</f>
        <v xml:space="preserve"> </v>
      </c>
      <c r="D916" s="478">
        <f>IF('15. Chosen Referenced Period'!$C$1015='15. Chosen Referenced Period'!$D$1021,'15. Chosen Referenced Period'!E918,IF('15. Chosen Referenced Period'!$C$1015='15. Chosen Referenced Period'!$D$1022,'15. Chosen Referenced Period'!H918,IF('15. Chosen Referenced Period'!$C$1015='15. Chosen Referenced Period'!$D$1023,'15. Chosen Referenced Period'!K918,0)))</f>
        <v>0</v>
      </c>
    </row>
    <row r="917" spans="1:4" x14ac:dyDescent="0.25">
      <c r="A917" s="309">
        <f t="shared" si="14"/>
        <v>908</v>
      </c>
      <c r="B917" s="312" t="str">
        <f>IF(+'15. Chosen Referenced Period'!B919=0," ",+'15. Chosen Referenced Period'!B919)</f>
        <v xml:space="preserve"> </v>
      </c>
      <c r="C917" s="442" t="str">
        <f>IF(+'15. Chosen Referenced Period'!C919=0," ",+'15. Chosen Referenced Period'!C919)</f>
        <v xml:space="preserve"> </v>
      </c>
      <c r="D917" s="478">
        <f>IF('15. Chosen Referenced Period'!$C$1015='15. Chosen Referenced Period'!$D$1021,'15. Chosen Referenced Period'!E919,IF('15. Chosen Referenced Period'!$C$1015='15. Chosen Referenced Period'!$D$1022,'15. Chosen Referenced Period'!H919,IF('15. Chosen Referenced Period'!$C$1015='15. Chosen Referenced Period'!$D$1023,'15. Chosen Referenced Period'!K919,0)))</f>
        <v>0</v>
      </c>
    </row>
    <row r="918" spans="1:4" x14ac:dyDescent="0.25">
      <c r="A918" s="309">
        <f t="shared" si="14"/>
        <v>909</v>
      </c>
      <c r="B918" s="312" t="str">
        <f>IF(+'15. Chosen Referenced Period'!B920=0," ",+'15. Chosen Referenced Period'!B920)</f>
        <v xml:space="preserve"> </v>
      </c>
      <c r="C918" s="442" t="str">
        <f>IF(+'15. Chosen Referenced Period'!C920=0," ",+'15. Chosen Referenced Period'!C920)</f>
        <v xml:space="preserve"> </v>
      </c>
      <c r="D918" s="478">
        <f>IF('15. Chosen Referenced Period'!$C$1015='15. Chosen Referenced Period'!$D$1021,'15. Chosen Referenced Period'!E920,IF('15. Chosen Referenced Period'!$C$1015='15. Chosen Referenced Period'!$D$1022,'15. Chosen Referenced Period'!H920,IF('15. Chosen Referenced Period'!$C$1015='15. Chosen Referenced Period'!$D$1023,'15. Chosen Referenced Period'!K920,0)))</f>
        <v>0</v>
      </c>
    </row>
    <row r="919" spans="1:4" x14ac:dyDescent="0.25">
      <c r="A919" s="309">
        <f t="shared" si="14"/>
        <v>910</v>
      </c>
      <c r="B919" s="312" t="str">
        <f>IF(+'15. Chosen Referenced Period'!B921=0," ",+'15. Chosen Referenced Period'!B921)</f>
        <v xml:space="preserve"> </v>
      </c>
      <c r="C919" s="442" t="str">
        <f>IF(+'15. Chosen Referenced Period'!C921=0," ",+'15. Chosen Referenced Period'!C921)</f>
        <v xml:space="preserve"> </v>
      </c>
      <c r="D919" s="478">
        <f>IF('15. Chosen Referenced Period'!$C$1015='15. Chosen Referenced Period'!$D$1021,'15. Chosen Referenced Period'!E921,IF('15. Chosen Referenced Period'!$C$1015='15. Chosen Referenced Period'!$D$1022,'15. Chosen Referenced Period'!H921,IF('15. Chosen Referenced Period'!$C$1015='15. Chosen Referenced Period'!$D$1023,'15. Chosen Referenced Period'!K921,0)))</f>
        <v>0</v>
      </c>
    </row>
    <row r="920" spans="1:4" x14ac:dyDescent="0.25">
      <c r="A920" s="309">
        <f t="shared" si="14"/>
        <v>911</v>
      </c>
      <c r="B920" s="312" t="str">
        <f>IF(+'15. Chosen Referenced Period'!B922=0," ",+'15. Chosen Referenced Period'!B922)</f>
        <v xml:space="preserve"> </v>
      </c>
      <c r="C920" s="442" t="str">
        <f>IF(+'15. Chosen Referenced Period'!C922=0," ",+'15. Chosen Referenced Period'!C922)</f>
        <v xml:space="preserve"> </v>
      </c>
      <c r="D920" s="478">
        <f>IF('15. Chosen Referenced Period'!$C$1015='15. Chosen Referenced Period'!$D$1021,'15. Chosen Referenced Period'!E922,IF('15. Chosen Referenced Period'!$C$1015='15. Chosen Referenced Period'!$D$1022,'15. Chosen Referenced Period'!H922,IF('15. Chosen Referenced Period'!$C$1015='15. Chosen Referenced Period'!$D$1023,'15. Chosen Referenced Period'!K922,0)))</f>
        <v>0</v>
      </c>
    </row>
    <row r="921" spans="1:4" x14ac:dyDescent="0.25">
      <c r="A921" s="309">
        <f t="shared" si="14"/>
        <v>912</v>
      </c>
      <c r="B921" s="312" t="str">
        <f>IF(+'15. Chosen Referenced Period'!B923=0," ",+'15. Chosen Referenced Period'!B923)</f>
        <v xml:space="preserve"> </v>
      </c>
      <c r="C921" s="442" t="str">
        <f>IF(+'15. Chosen Referenced Period'!C923=0," ",+'15. Chosen Referenced Period'!C923)</f>
        <v xml:space="preserve"> </v>
      </c>
      <c r="D921" s="478">
        <f>IF('15. Chosen Referenced Period'!$C$1015='15. Chosen Referenced Period'!$D$1021,'15. Chosen Referenced Period'!E923,IF('15. Chosen Referenced Period'!$C$1015='15. Chosen Referenced Period'!$D$1022,'15. Chosen Referenced Period'!H923,IF('15. Chosen Referenced Period'!$C$1015='15. Chosen Referenced Period'!$D$1023,'15. Chosen Referenced Period'!K923,0)))</f>
        <v>0</v>
      </c>
    </row>
    <row r="922" spans="1:4" x14ac:dyDescent="0.25">
      <c r="A922" s="309">
        <f t="shared" si="14"/>
        <v>913</v>
      </c>
      <c r="B922" s="312" t="str">
        <f>IF(+'15. Chosen Referenced Period'!B924=0," ",+'15. Chosen Referenced Period'!B924)</f>
        <v xml:space="preserve"> </v>
      </c>
      <c r="C922" s="442" t="str">
        <f>IF(+'15. Chosen Referenced Period'!C924=0," ",+'15. Chosen Referenced Period'!C924)</f>
        <v xml:space="preserve"> </v>
      </c>
      <c r="D922" s="478">
        <f>IF('15. Chosen Referenced Period'!$C$1015='15. Chosen Referenced Period'!$D$1021,'15. Chosen Referenced Period'!E924,IF('15. Chosen Referenced Period'!$C$1015='15. Chosen Referenced Period'!$D$1022,'15. Chosen Referenced Period'!H924,IF('15. Chosen Referenced Period'!$C$1015='15. Chosen Referenced Period'!$D$1023,'15. Chosen Referenced Period'!K924,0)))</f>
        <v>0</v>
      </c>
    </row>
    <row r="923" spans="1:4" x14ac:dyDescent="0.25">
      <c r="A923" s="309">
        <f t="shared" si="14"/>
        <v>914</v>
      </c>
      <c r="B923" s="312" t="str">
        <f>IF(+'15. Chosen Referenced Period'!B925=0," ",+'15. Chosen Referenced Period'!B925)</f>
        <v xml:space="preserve"> </v>
      </c>
      <c r="C923" s="442" t="str">
        <f>IF(+'15. Chosen Referenced Period'!C925=0," ",+'15. Chosen Referenced Period'!C925)</f>
        <v xml:space="preserve"> </v>
      </c>
      <c r="D923" s="478">
        <f>IF('15. Chosen Referenced Period'!$C$1015='15. Chosen Referenced Period'!$D$1021,'15. Chosen Referenced Period'!E925,IF('15. Chosen Referenced Period'!$C$1015='15. Chosen Referenced Period'!$D$1022,'15. Chosen Referenced Period'!H925,IF('15. Chosen Referenced Period'!$C$1015='15. Chosen Referenced Period'!$D$1023,'15. Chosen Referenced Period'!K925,0)))</f>
        <v>0</v>
      </c>
    </row>
    <row r="924" spans="1:4" x14ac:dyDescent="0.25">
      <c r="A924" s="309">
        <f t="shared" si="14"/>
        <v>915</v>
      </c>
      <c r="B924" s="312" t="str">
        <f>IF(+'15. Chosen Referenced Period'!B926=0," ",+'15. Chosen Referenced Period'!B926)</f>
        <v xml:space="preserve"> </v>
      </c>
      <c r="C924" s="442" t="str">
        <f>IF(+'15. Chosen Referenced Period'!C926=0," ",+'15. Chosen Referenced Period'!C926)</f>
        <v xml:space="preserve"> </v>
      </c>
      <c r="D924" s="478">
        <f>IF('15. Chosen Referenced Period'!$C$1015='15. Chosen Referenced Period'!$D$1021,'15. Chosen Referenced Period'!E926,IF('15. Chosen Referenced Period'!$C$1015='15. Chosen Referenced Period'!$D$1022,'15. Chosen Referenced Period'!H926,IF('15. Chosen Referenced Period'!$C$1015='15. Chosen Referenced Period'!$D$1023,'15. Chosen Referenced Period'!K926,0)))</f>
        <v>0</v>
      </c>
    </row>
    <row r="925" spans="1:4" x14ac:dyDescent="0.25">
      <c r="A925" s="309">
        <f t="shared" si="14"/>
        <v>916</v>
      </c>
      <c r="B925" s="312" t="str">
        <f>IF(+'15. Chosen Referenced Period'!B927=0," ",+'15. Chosen Referenced Period'!B927)</f>
        <v xml:space="preserve"> </v>
      </c>
      <c r="C925" s="442" t="str">
        <f>IF(+'15. Chosen Referenced Period'!C927=0," ",+'15. Chosen Referenced Period'!C927)</f>
        <v xml:space="preserve"> </v>
      </c>
      <c r="D925" s="478">
        <f>IF('15. Chosen Referenced Period'!$C$1015='15. Chosen Referenced Period'!$D$1021,'15. Chosen Referenced Period'!E927,IF('15. Chosen Referenced Period'!$C$1015='15. Chosen Referenced Period'!$D$1022,'15. Chosen Referenced Period'!H927,IF('15. Chosen Referenced Period'!$C$1015='15. Chosen Referenced Period'!$D$1023,'15. Chosen Referenced Period'!K927,0)))</f>
        <v>0</v>
      </c>
    </row>
    <row r="926" spans="1:4" x14ac:dyDescent="0.25">
      <c r="A926" s="309">
        <f t="shared" si="14"/>
        <v>917</v>
      </c>
      <c r="B926" s="312" t="str">
        <f>IF(+'15. Chosen Referenced Period'!B928=0," ",+'15. Chosen Referenced Period'!B928)</f>
        <v xml:space="preserve"> </v>
      </c>
      <c r="C926" s="442" t="str">
        <f>IF(+'15. Chosen Referenced Period'!C928=0," ",+'15. Chosen Referenced Period'!C928)</f>
        <v xml:space="preserve"> </v>
      </c>
      <c r="D926" s="478">
        <f>IF('15. Chosen Referenced Period'!$C$1015='15. Chosen Referenced Period'!$D$1021,'15. Chosen Referenced Period'!E928,IF('15. Chosen Referenced Period'!$C$1015='15. Chosen Referenced Period'!$D$1022,'15. Chosen Referenced Period'!H928,IF('15. Chosen Referenced Period'!$C$1015='15. Chosen Referenced Period'!$D$1023,'15. Chosen Referenced Period'!K928,0)))</f>
        <v>0</v>
      </c>
    </row>
    <row r="927" spans="1:4" x14ac:dyDescent="0.25">
      <c r="A927" s="309">
        <f t="shared" si="14"/>
        <v>918</v>
      </c>
      <c r="B927" s="312" t="str">
        <f>IF(+'15. Chosen Referenced Period'!B929=0," ",+'15. Chosen Referenced Period'!B929)</f>
        <v xml:space="preserve"> </v>
      </c>
      <c r="C927" s="442" t="str">
        <f>IF(+'15. Chosen Referenced Period'!C929=0," ",+'15. Chosen Referenced Period'!C929)</f>
        <v xml:space="preserve"> </v>
      </c>
      <c r="D927" s="478">
        <f>IF('15. Chosen Referenced Period'!$C$1015='15. Chosen Referenced Period'!$D$1021,'15. Chosen Referenced Period'!E929,IF('15. Chosen Referenced Period'!$C$1015='15. Chosen Referenced Period'!$D$1022,'15. Chosen Referenced Period'!H929,IF('15. Chosen Referenced Period'!$C$1015='15. Chosen Referenced Period'!$D$1023,'15. Chosen Referenced Period'!K929,0)))</f>
        <v>0</v>
      </c>
    </row>
    <row r="928" spans="1:4" x14ac:dyDescent="0.25">
      <c r="A928" s="309">
        <f t="shared" si="14"/>
        <v>919</v>
      </c>
      <c r="B928" s="312" t="str">
        <f>IF(+'15. Chosen Referenced Period'!B930=0," ",+'15. Chosen Referenced Period'!B930)</f>
        <v xml:space="preserve"> </v>
      </c>
      <c r="C928" s="442" t="str">
        <f>IF(+'15. Chosen Referenced Period'!C930=0," ",+'15. Chosen Referenced Period'!C930)</f>
        <v xml:space="preserve"> </v>
      </c>
      <c r="D928" s="478">
        <f>IF('15. Chosen Referenced Period'!$C$1015='15. Chosen Referenced Period'!$D$1021,'15. Chosen Referenced Period'!E930,IF('15. Chosen Referenced Period'!$C$1015='15. Chosen Referenced Period'!$D$1022,'15. Chosen Referenced Period'!H930,IF('15. Chosen Referenced Period'!$C$1015='15. Chosen Referenced Period'!$D$1023,'15. Chosen Referenced Period'!K930,0)))</f>
        <v>0</v>
      </c>
    </row>
    <row r="929" spans="1:4" x14ac:dyDescent="0.25">
      <c r="A929" s="309">
        <f t="shared" si="14"/>
        <v>920</v>
      </c>
      <c r="B929" s="312" t="str">
        <f>IF(+'15. Chosen Referenced Period'!B931=0," ",+'15. Chosen Referenced Period'!B931)</f>
        <v xml:space="preserve"> </v>
      </c>
      <c r="C929" s="442" t="str">
        <f>IF(+'15. Chosen Referenced Period'!C931=0," ",+'15. Chosen Referenced Period'!C931)</f>
        <v xml:space="preserve"> </v>
      </c>
      <c r="D929" s="478">
        <f>IF('15. Chosen Referenced Period'!$C$1015='15. Chosen Referenced Period'!$D$1021,'15. Chosen Referenced Period'!E931,IF('15. Chosen Referenced Period'!$C$1015='15. Chosen Referenced Period'!$D$1022,'15. Chosen Referenced Period'!H931,IF('15. Chosen Referenced Period'!$C$1015='15. Chosen Referenced Period'!$D$1023,'15. Chosen Referenced Period'!K931,0)))</f>
        <v>0</v>
      </c>
    </row>
    <row r="930" spans="1:4" x14ac:dyDescent="0.25">
      <c r="A930" s="309">
        <f t="shared" si="14"/>
        <v>921</v>
      </c>
      <c r="B930" s="312" t="str">
        <f>IF(+'15. Chosen Referenced Period'!B932=0," ",+'15. Chosen Referenced Period'!B932)</f>
        <v xml:space="preserve"> </v>
      </c>
      <c r="C930" s="442" t="str">
        <f>IF(+'15. Chosen Referenced Period'!C932=0," ",+'15. Chosen Referenced Period'!C932)</f>
        <v xml:space="preserve"> </v>
      </c>
      <c r="D930" s="478">
        <f>IF('15. Chosen Referenced Period'!$C$1015='15. Chosen Referenced Period'!$D$1021,'15. Chosen Referenced Period'!E932,IF('15. Chosen Referenced Period'!$C$1015='15. Chosen Referenced Period'!$D$1022,'15. Chosen Referenced Period'!H932,IF('15. Chosen Referenced Period'!$C$1015='15. Chosen Referenced Period'!$D$1023,'15. Chosen Referenced Period'!K932,0)))</f>
        <v>0</v>
      </c>
    </row>
    <row r="931" spans="1:4" x14ac:dyDescent="0.25">
      <c r="A931" s="309">
        <f t="shared" si="14"/>
        <v>922</v>
      </c>
      <c r="B931" s="312" t="str">
        <f>IF(+'15. Chosen Referenced Period'!B933=0," ",+'15. Chosen Referenced Period'!B933)</f>
        <v xml:space="preserve"> </v>
      </c>
      <c r="C931" s="442" t="str">
        <f>IF(+'15. Chosen Referenced Period'!C933=0," ",+'15. Chosen Referenced Period'!C933)</f>
        <v xml:space="preserve"> </v>
      </c>
      <c r="D931" s="478">
        <f>IF('15. Chosen Referenced Period'!$C$1015='15. Chosen Referenced Period'!$D$1021,'15. Chosen Referenced Period'!E933,IF('15. Chosen Referenced Period'!$C$1015='15. Chosen Referenced Period'!$D$1022,'15. Chosen Referenced Period'!H933,IF('15. Chosen Referenced Period'!$C$1015='15. Chosen Referenced Period'!$D$1023,'15. Chosen Referenced Period'!K933,0)))</f>
        <v>0</v>
      </c>
    </row>
    <row r="932" spans="1:4" x14ac:dyDescent="0.25">
      <c r="A932" s="309">
        <f t="shared" si="14"/>
        <v>923</v>
      </c>
      <c r="B932" s="312" t="str">
        <f>IF(+'15. Chosen Referenced Period'!B934=0," ",+'15. Chosen Referenced Period'!B934)</f>
        <v xml:space="preserve"> </v>
      </c>
      <c r="C932" s="442" t="str">
        <f>IF(+'15. Chosen Referenced Period'!C934=0," ",+'15. Chosen Referenced Period'!C934)</f>
        <v xml:space="preserve"> </v>
      </c>
      <c r="D932" s="478">
        <f>IF('15. Chosen Referenced Period'!$C$1015='15. Chosen Referenced Period'!$D$1021,'15. Chosen Referenced Period'!E934,IF('15. Chosen Referenced Period'!$C$1015='15. Chosen Referenced Period'!$D$1022,'15. Chosen Referenced Period'!H934,IF('15. Chosen Referenced Period'!$C$1015='15. Chosen Referenced Period'!$D$1023,'15. Chosen Referenced Period'!K934,0)))</f>
        <v>0</v>
      </c>
    </row>
    <row r="933" spans="1:4" x14ac:dyDescent="0.25">
      <c r="A933" s="309">
        <f t="shared" si="14"/>
        <v>924</v>
      </c>
      <c r="B933" s="312" t="str">
        <f>IF(+'15. Chosen Referenced Period'!B935=0," ",+'15. Chosen Referenced Period'!B935)</f>
        <v xml:space="preserve"> </v>
      </c>
      <c r="C933" s="442" t="str">
        <f>IF(+'15. Chosen Referenced Period'!C935=0," ",+'15. Chosen Referenced Period'!C935)</f>
        <v xml:space="preserve"> </v>
      </c>
      <c r="D933" s="478">
        <f>IF('15. Chosen Referenced Period'!$C$1015='15. Chosen Referenced Period'!$D$1021,'15. Chosen Referenced Period'!E935,IF('15. Chosen Referenced Period'!$C$1015='15. Chosen Referenced Period'!$D$1022,'15. Chosen Referenced Period'!H935,IF('15. Chosen Referenced Period'!$C$1015='15. Chosen Referenced Period'!$D$1023,'15. Chosen Referenced Period'!K935,0)))</f>
        <v>0</v>
      </c>
    </row>
    <row r="934" spans="1:4" x14ac:dyDescent="0.25">
      <c r="A934" s="309">
        <f t="shared" si="14"/>
        <v>925</v>
      </c>
      <c r="B934" s="312" t="str">
        <f>IF(+'15. Chosen Referenced Period'!B936=0," ",+'15. Chosen Referenced Period'!B936)</f>
        <v xml:space="preserve"> </v>
      </c>
      <c r="C934" s="442" t="str">
        <f>IF(+'15. Chosen Referenced Period'!C936=0," ",+'15. Chosen Referenced Period'!C936)</f>
        <v xml:space="preserve"> </v>
      </c>
      <c r="D934" s="478">
        <f>IF('15. Chosen Referenced Period'!$C$1015='15. Chosen Referenced Period'!$D$1021,'15. Chosen Referenced Period'!E936,IF('15. Chosen Referenced Period'!$C$1015='15. Chosen Referenced Period'!$D$1022,'15. Chosen Referenced Period'!H936,IF('15. Chosen Referenced Period'!$C$1015='15. Chosen Referenced Period'!$D$1023,'15. Chosen Referenced Period'!K936,0)))</f>
        <v>0</v>
      </c>
    </row>
    <row r="935" spans="1:4" x14ac:dyDescent="0.25">
      <c r="A935" s="309">
        <f t="shared" si="14"/>
        <v>926</v>
      </c>
      <c r="B935" s="312" t="str">
        <f>IF(+'15. Chosen Referenced Period'!B937=0," ",+'15. Chosen Referenced Period'!B937)</f>
        <v xml:space="preserve"> </v>
      </c>
      <c r="C935" s="442" t="str">
        <f>IF(+'15. Chosen Referenced Period'!C937=0," ",+'15. Chosen Referenced Period'!C937)</f>
        <v xml:space="preserve"> </v>
      </c>
      <c r="D935" s="478">
        <f>IF('15. Chosen Referenced Period'!$C$1015='15. Chosen Referenced Period'!$D$1021,'15. Chosen Referenced Period'!E937,IF('15. Chosen Referenced Period'!$C$1015='15. Chosen Referenced Period'!$D$1022,'15. Chosen Referenced Period'!H937,IF('15. Chosen Referenced Period'!$C$1015='15. Chosen Referenced Period'!$D$1023,'15. Chosen Referenced Period'!K937,0)))</f>
        <v>0</v>
      </c>
    </row>
    <row r="936" spans="1:4" x14ac:dyDescent="0.25">
      <c r="A936" s="309">
        <f t="shared" si="14"/>
        <v>927</v>
      </c>
      <c r="B936" s="312" t="str">
        <f>IF(+'15. Chosen Referenced Period'!B938=0," ",+'15. Chosen Referenced Period'!B938)</f>
        <v xml:space="preserve"> </v>
      </c>
      <c r="C936" s="442" t="str">
        <f>IF(+'15. Chosen Referenced Period'!C938=0," ",+'15. Chosen Referenced Period'!C938)</f>
        <v xml:space="preserve"> </v>
      </c>
      <c r="D936" s="478">
        <f>IF('15. Chosen Referenced Period'!$C$1015='15. Chosen Referenced Period'!$D$1021,'15. Chosen Referenced Period'!E938,IF('15. Chosen Referenced Period'!$C$1015='15. Chosen Referenced Period'!$D$1022,'15. Chosen Referenced Period'!H938,IF('15. Chosen Referenced Period'!$C$1015='15. Chosen Referenced Period'!$D$1023,'15. Chosen Referenced Period'!K938,0)))</f>
        <v>0</v>
      </c>
    </row>
    <row r="937" spans="1:4" x14ac:dyDescent="0.25">
      <c r="A937" s="309">
        <f t="shared" si="14"/>
        <v>928</v>
      </c>
      <c r="B937" s="312" t="str">
        <f>IF(+'15. Chosen Referenced Period'!B939=0," ",+'15. Chosen Referenced Period'!B939)</f>
        <v xml:space="preserve"> </v>
      </c>
      <c r="C937" s="442" t="str">
        <f>IF(+'15. Chosen Referenced Period'!C939=0," ",+'15. Chosen Referenced Period'!C939)</f>
        <v xml:space="preserve"> </v>
      </c>
      <c r="D937" s="478">
        <f>IF('15. Chosen Referenced Period'!$C$1015='15. Chosen Referenced Period'!$D$1021,'15. Chosen Referenced Period'!E939,IF('15. Chosen Referenced Period'!$C$1015='15. Chosen Referenced Period'!$D$1022,'15. Chosen Referenced Period'!H939,IF('15. Chosen Referenced Period'!$C$1015='15. Chosen Referenced Period'!$D$1023,'15. Chosen Referenced Period'!K939,0)))</f>
        <v>0</v>
      </c>
    </row>
    <row r="938" spans="1:4" x14ac:dyDescent="0.25">
      <c r="A938" s="309">
        <f t="shared" si="14"/>
        <v>929</v>
      </c>
      <c r="B938" s="312" t="str">
        <f>IF(+'15. Chosen Referenced Period'!B940=0," ",+'15. Chosen Referenced Period'!B940)</f>
        <v xml:space="preserve"> </v>
      </c>
      <c r="C938" s="442" t="str">
        <f>IF(+'15. Chosen Referenced Period'!C940=0," ",+'15. Chosen Referenced Period'!C940)</f>
        <v xml:space="preserve"> </v>
      </c>
      <c r="D938" s="478">
        <f>IF('15. Chosen Referenced Period'!$C$1015='15. Chosen Referenced Period'!$D$1021,'15. Chosen Referenced Period'!E940,IF('15. Chosen Referenced Period'!$C$1015='15. Chosen Referenced Period'!$D$1022,'15. Chosen Referenced Period'!H940,IF('15. Chosen Referenced Period'!$C$1015='15. Chosen Referenced Period'!$D$1023,'15. Chosen Referenced Period'!K940,0)))</f>
        <v>0</v>
      </c>
    </row>
    <row r="939" spans="1:4" x14ac:dyDescent="0.25">
      <c r="A939" s="309">
        <f t="shared" si="14"/>
        <v>930</v>
      </c>
      <c r="B939" s="312" t="str">
        <f>IF(+'15. Chosen Referenced Period'!B941=0," ",+'15. Chosen Referenced Period'!B941)</f>
        <v xml:space="preserve"> </v>
      </c>
      <c r="C939" s="442" t="str">
        <f>IF(+'15. Chosen Referenced Period'!C941=0," ",+'15. Chosen Referenced Period'!C941)</f>
        <v xml:space="preserve"> </v>
      </c>
      <c r="D939" s="478">
        <f>IF('15. Chosen Referenced Period'!$C$1015='15. Chosen Referenced Period'!$D$1021,'15. Chosen Referenced Period'!E941,IF('15. Chosen Referenced Period'!$C$1015='15. Chosen Referenced Period'!$D$1022,'15. Chosen Referenced Period'!H941,IF('15. Chosen Referenced Period'!$C$1015='15. Chosen Referenced Period'!$D$1023,'15. Chosen Referenced Period'!K941,0)))</f>
        <v>0</v>
      </c>
    </row>
    <row r="940" spans="1:4" x14ac:dyDescent="0.25">
      <c r="A940" s="309">
        <f t="shared" si="14"/>
        <v>931</v>
      </c>
      <c r="B940" s="312" t="str">
        <f>IF(+'15. Chosen Referenced Period'!B942=0," ",+'15. Chosen Referenced Period'!B942)</f>
        <v xml:space="preserve"> </v>
      </c>
      <c r="C940" s="442" t="str">
        <f>IF(+'15. Chosen Referenced Period'!C942=0," ",+'15. Chosen Referenced Period'!C942)</f>
        <v xml:space="preserve"> </v>
      </c>
      <c r="D940" s="478">
        <f>IF('15. Chosen Referenced Period'!$C$1015='15. Chosen Referenced Period'!$D$1021,'15. Chosen Referenced Period'!E942,IF('15. Chosen Referenced Period'!$C$1015='15. Chosen Referenced Period'!$D$1022,'15. Chosen Referenced Period'!H942,IF('15. Chosen Referenced Period'!$C$1015='15. Chosen Referenced Period'!$D$1023,'15. Chosen Referenced Period'!K942,0)))</f>
        <v>0</v>
      </c>
    </row>
    <row r="941" spans="1:4" x14ac:dyDescent="0.25">
      <c r="A941" s="309">
        <f t="shared" si="14"/>
        <v>932</v>
      </c>
      <c r="B941" s="312" t="str">
        <f>IF(+'15. Chosen Referenced Period'!B943=0," ",+'15. Chosen Referenced Period'!B943)</f>
        <v xml:space="preserve"> </v>
      </c>
      <c r="C941" s="442" t="str">
        <f>IF(+'15. Chosen Referenced Period'!C943=0," ",+'15. Chosen Referenced Period'!C943)</f>
        <v xml:space="preserve"> </v>
      </c>
      <c r="D941" s="478">
        <f>IF('15. Chosen Referenced Period'!$C$1015='15. Chosen Referenced Period'!$D$1021,'15. Chosen Referenced Period'!E943,IF('15. Chosen Referenced Period'!$C$1015='15. Chosen Referenced Period'!$D$1022,'15. Chosen Referenced Period'!H943,IF('15. Chosen Referenced Period'!$C$1015='15. Chosen Referenced Period'!$D$1023,'15. Chosen Referenced Period'!K943,0)))</f>
        <v>0</v>
      </c>
    </row>
    <row r="942" spans="1:4" x14ac:dyDescent="0.25">
      <c r="A942" s="309">
        <f t="shared" si="14"/>
        <v>933</v>
      </c>
      <c r="B942" s="312" t="str">
        <f>IF(+'15. Chosen Referenced Period'!B944=0," ",+'15. Chosen Referenced Period'!B944)</f>
        <v xml:space="preserve"> </v>
      </c>
      <c r="C942" s="442" t="str">
        <f>IF(+'15. Chosen Referenced Period'!C944=0," ",+'15. Chosen Referenced Period'!C944)</f>
        <v xml:space="preserve"> </v>
      </c>
      <c r="D942" s="478">
        <f>IF('15. Chosen Referenced Period'!$C$1015='15. Chosen Referenced Period'!$D$1021,'15. Chosen Referenced Period'!E944,IF('15. Chosen Referenced Period'!$C$1015='15. Chosen Referenced Period'!$D$1022,'15. Chosen Referenced Period'!H944,IF('15. Chosen Referenced Period'!$C$1015='15. Chosen Referenced Period'!$D$1023,'15. Chosen Referenced Period'!K944,0)))</f>
        <v>0</v>
      </c>
    </row>
    <row r="943" spans="1:4" x14ac:dyDescent="0.25">
      <c r="A943" s="309">
        <f t="shared" si="14"/>
        <v>934</v>
      </c>
      <c r="B943" s="312" t="str">
        <f>IF(+'15. Chosen Referenced Period'!B945=0," ",+'15. Chosen Referenced Period'!B945)</f>
        <v xml:space="preserve"> </v>
      </c>
      <c r="C943" s="442" t="str">
        <f>IF(+'15. Chosen Referenced Period'!C945=0," ",+'15. Chosen Referenced Period'!C945)</f>
        <v xml:space="preserve"> </v>
      </c>
      <c r="D943" s="478">
        <f>IF('15. Chosen Referenced Period'!$C$1015='15. Chosen Referenced Period'!$D$1021,'15. Chosen Referenced Period'!E945,IF('15. Chosen Referenced Period'!$C$1015='15. Chosen Referenced Period'!$D$1022,'15. Chosen Referenced Period'!H945,IF('15. Chosen Referenced Period'!$C$1015='15. Chosen Referenced Period'!$D$1023,'15. Chosen Referenced Period'!K945,0)))</f>
        <v>0</v>
      </c>
    </row>
    <row r="944" spans="1:4" x14ac:dyDescent="0.25">
      <c r="A944" s="309">
        <f t="shared" si="14"/>
        <v>935</v>
      </c>
      <c r="B944" s="312" t="str">
        <f>IF(+'15. Chosen Referenced Period'!B946=0," ",+'15. Chosen Referenced Period'!B946)</f>
        <v xml:space="preserve"> </v>
      </c>
      <c r="C944" s="442" t="str">
        <f>IF(+'15. Chosen Referenced Period'!C946=0," ",+'15. Chosen Referenced Period'!C946)</f>
        <v xml:space="preserve"> </v>
      </c>
      <c r="D944" s="478">
        <f>IF('15. Chosen Referenced Period'!$C$1015='15. Chosen Referenced Period'!$D$1021,'15. Chosen Referenced Period'!E946,IF('15. Chosen Referenced Period'!$C$1015='15. Chosen Referenced Period'!$D$1022,'15. Chosen Referenced Period'!H946,IF('15. Chosen Referenced Period'!$C$1015='15. Chosen Referenced Period'!$D$1023,'15. Chosen Referenced Period'!K946,0)))</f>
        <v>0</v>
      </c>
    </row>
    <row r="945" spans="1:4" x14ac:dyDescent="0.25">
      <c r="A945" s="309">
        <f t="shared" si="14"/>
        <v>936</v>
      </c>
      <c r="B945" s="312" t="str">
        <f>IF(+'15. Chosen Referenced Period'!B947=0," ",+'15. Chosen Referenced Period'!B947)</f>
        <v xml:space="preserve"> </v>
      </c>
      <c r="C945" s="442" t="str">
        <f>IF(+'15. Chosen Referenced Period'!C947=0," ",+'15. Chosen Referenced Period'!C947)</f>
        <v xml:space="preserve"> </v>
      </c>
      <c r="D945" s="478">
        <f>IF('15. Chosen Referenced Period'!$C$1015='15. Chosen Referenced Period'!$D$1021,'15. Chosen Referenced Period'!E947,IF('15. Chosen Referenced Period'!$C$1015='15. Chosen Referenced Period'!$D$1022,'15. Chosen Referenced Period'!H947,IF('15. Chosen Referenced Period'!$C$1015='15. Chosen Referenced Period'!$D$1023,'15. Chosen Referenced Period'!K947,0)))</f>
        <v>0</v>
      </c>
    </row>
    <row r="946" spans="1:4" x14ac:dyDescent="0.25">
      <c r="A946" s="309">
        <f t="shared" si="14"/>
        <v>937</v>
      </c>
      <c r="B946" s="312" t="str">
        <f>IF(+'15. Chosen Referenced Period'!B948=0," ",+'15. Chosen Referenced Period'!B948)</f>
        <v xml:space="preserve"> </v>
      </c>
      <c r="C946" s="442" t="str">
        <f>IF(+'15. Chosen Referenced Period'!C948=0," ",+'15. Chosen Referenced Period'!C948)</f>
        <v xml:space="preserve"> </v>
      </c>
      <c r="D946" s="478">
        <f>IF('15. Chosen Referenced Period'!$C$1015='15. Chosen Referenced Period'!$D$1021,'15. Chosen Referenced Period'!E948,IF('15. Chosen Referenced Period'!$C$1015='15. Chosen Referenced Period'!$D$1022,'15. Chosen Referenced Period'!H948,IF('15. Chosen Referenced Period'!$C$1015='15. Chosen Referenced Period'!$D$1023,'15. Chosen Referenced Period'!K948,0)))</f>
        <v>0</v>
      </c>
    </row>
    <row r="947" spans="1:4" x14ac:dyDescent="0.25">
      <c r="A947" s="309">
        <f t="shared" si="14"/>
        <v>938</v>
      </c>
      <c r="B947" s="312" t="str">
        <f>IF(+'15. Chosen Referenced Period'!B949=0," ",+'15. Chosen Referenced Period'!B949)</f>
        <v xml:space="preserve"> </v>
      </c>
      <c r="C947" s="442" t="str">
        <f>IF(+'15. Chosen Referenced Period'!C949=0," ",+'15. Chosen Referenced Period'!C949)</f>
        <v xml:space="preserve"> </v>
      </c>
      <c r="D947" s="478">
        <f>IF('15. Chosen Referenced Period'!$C$1015='15. Chosen Referenced Period'!$D$1021,'15. Chosen Referenced Period'!E949,IF('15. Chosen Referenced Period'!$C$1015='15. Chosen Referenced Period'!$D$1022,'15. Chosen Referenced Period'!H949,IF('15. Chosen Referenced Period'!$C$1015='15. Chosen Referenced Period'!$D$1023,'15. Chosen Referenced Period'!K949,0)))</f>
        <v>0</v>
      </c>
    </row>
    <row r="948" spans="1:4" x14ac:dyDescent="0.25">
      <c r="A948" s="309">
        <f t="shared" si="14"/>
        <v>939</v>
      </c>
      <c r="B948" s="312" t="str">
        <f>IF(+'15. Chosen Referenced Period'!B950=0," ",+'15. Chosen Referenced Period'!B950)</f>
        <v xml:space="preserve"> </v>
      </c>
      <c r="C948" s="442" t="str">
        <f>IF(+'15. Chosen Referenced Period'!C950=0," ",+'15. Chosen Referenced Period'!C950)</f>
        <v xml:space="preserve"> </v>
      </c>
      <c r="D948" s="478">
        <f>IF('15. Chosen Referenced Period'!$C$1015='15. Chosen Referenced Period'!$D$1021,'15. Chosen Referenced Period'!E950,IF('15. Chosen Referenced Period'!$C$1015='15. Chosen Referenced Period'!$D$1022,'15. Chosen Referenced Period'!H950,IF('15. Chosen Referenced Period'!$C$1015='15. Chosen Referenced Period'!$D$1023,'15. Chosen Referenced Period'!K950,0)))</f>
        <v>0</v>
      </c>
    </row>
    <row r="949" spans="1:4" x14ac:dyDescent="0.25">
      <c r="A949" s="309">
        <f t="shared" si="14"/>
        <v>940</v>
      </c>
      <c r="B949" s="312" t="str">
        <f>IF(+'15. Chosen Referenced Period'!B951=0," ",+'15. Chosen Referenced Period'!B951)</f>
        <v xml:space="preserve"> </v>
      </c>
      <c r="C949" s="442" t="str">
        <f>IF(+'15. Chosen Referenced Period'!C951=0," ",+'15. Chosen Referenced Period'!C951)</f>
        <v xml:space="preserve"> </v>
      </c>
      <c r="D949" s="478">
        <f>IF('15. Chosen Referenced Period'!$C$1015='15. Chosen Referenced Period'!$D$1021,'15. Chosen Referenced Period'!E951,IF('15. Chosen Referenced Period'!$C$1015='15. Chosen Referenced Period'!$D$1022,'15. Chosen Referenced Period'!H951,IF('15. Chosen Referenced Period'!$C$1015='15. Chosen Referenced Period'!$D$1023,'15. Chosen Referenced Period'!K951,0)))</f>
        <v>0</v>
      </c>
    </row>
    <row r="950" spans="1:4" x14ac:dyDescent="0.25">
      <c r="A950" s="309">
        <f t="shared" si="14"/>
        <v>941</v>
      </c>
      <c r="B950" s="312" t="str">
        <f>IF(+'15. Chosen Referenced Period'!B952=0," ",+'15. Chosen Referenced Period'!B952)</f>
        <v xml:space="preserve"> </v>
      </c>
      <c r="C950" s="442" t="str">
        <f>IF(+'15. Chosen Referenced Period'!C952=0," ",+'15. Chosen Referenced Period'!C952)</f>
        <v xml:space="preserve"> </v>
      </c>
      <c r="D950" s="478">
        <f>IF('15. Chosen Referenced Period'!$C$1015='15. Chosen Referenced Period'!$D$1021,'15. Chosen Referenced Period'!E952,IF('15. Chosen Referenced Period'!$C$1015='15. Chosen Referenced Period'!$D$1022,'15. Chosen Referenced Period'!H952,IF('15. Chosen Referenced Period'!$C$1015='15. Chosen Referenced Period'!$D$1023,'15. Chosen Referenced Period'!K952,0)))</f>
        <v>0</v>
      </c>
    </row>
    <row r="951" spans="1:4" x14ac:dyDescent="0.25">
      <c r="A951" s="309">
        <f t="shared" si="14"/>
        <v>942</v>
      </c>
      <c r="B951" s="312" t="str">
        <f>IF(+'15. Chosen Referenced Period'!B953=0," ",+'15. Chosen Referenced Period'!B953)</f>
        <v xml:space="preserve"> </v>
      </c>
      <c r="C951" s="442" t="str">
        <f>IF(+'15. Chosen Referenced Period'!C953=0," ",+'15. Chosen Referenced Period'!C953)</f>
        <v xml:space="preserve"> </v>
      </c>
      <c r="D951" s="478">
        <f>IF('15. Chosen Referenced Period'!$C$1015='15. Chosen Referenced Period'!$D$1021,'15. Chosen Referenced Period'!E953,IF('15. Chosen Referenced Period'!$C$1015='15. Chosen Referenced Period'!$D$1022,'15. Chosen Referenced Period'!H953,IF('15. Chosen Referenced Period'!$C$1015='15. Chosen Referenced Period'!$D$1023,'15. Chosen Referenced Period'!K953,0)))</f>
        <v>0</v>
      </c>
    </row>
    <row r="952" spans="1:4" x14ac:dyDescent="0.25">
      <c r="A952" s="309">
        <f t="shared" si="14"/>
        <v>943</v>
      </c>
      <c r="B952" s="312" t="str">
        <f>IF(+'15. Chosen Referenced Period'!B954=0," ",+'15. Chosen Referenced Period'!B954)</f>
        <v xml:space="preserve"> </v>
      </c>
      <c r="C952" s="442" t="str">
        <f>IF(+'15. Chosen Referenced Period'!C954=0," ",+'15. Chosen Referenced Period'!C954)</f>
        <v xml:space="preserve"> </v>
      </c>
      <c r="D952" s="478">
        <f>IF('15. Chosen Referenced Period'!$C$1015='15. Chosen Referenced Period'!$D$1021,'15. Chosen Referenced Period'!E954,IF('15. Chosen Referenced Period'!$C$1015='15. Chosen Referenced Period'!$D$1022,'15. Chosen Referenced Period'!H954,IF('15. Chosen Referenced Period'!$C$1015='15. Chosen Referenced Period'!$D$1023,'15. Chosen Referenced Period'!K954,0)))</f>
        <v>0</v>
      </c>
    </row>
    <row r="953" spans="1:4" x14ac:dyDescent="0.25">
      <c r="A953" s="309">
        <f t="shared" si="14"/>
        <v>944</v>
      </c>
      <c r="B953" s="312" t="str">
        <f>IF(+'15. Chosen Referenced Period'!B955=0," ",+'15. Chosen Referenced Period'!B955)</f>
        <v xml:space="preserve"> </v>
      </c>
      <c r="C953" s="442" t="str">
        <f>IF(+'15. Chosen Referenced Period'!C955=0," ",+'15. Chosen Referenced Period'!C955)</f>
        <v xml:space="preserve"> </v>
      </c>
      <c r="D953" s="478">
        <f>IF('15. Chosen Referenced Period'!$C$1015='15. Chosen Referenced Period'!$D$1021,'15. Chosen Referenced Period'!E955,IF('15. Chosen Referenced Period'!$C$1015='15. Chosen Referenced Period'!$D$1022,'15. Chosen Referenced Period'!H955,IF('15. Chosen Referenced Period'!$C$1015='15. Chosen Referenced Period'!$D$1023,'15. Chosen Referenced Period'!K955,0)))</f>
        <v>0</v>
      </c>
    </row>
    <row r="954" spans="1:4" x14ac:dyDescent="0.25">
      <c r="A954" s="309">
        <f t="shared" si="14"/>
        <v>945</v>
      </c>
      <c r="B954" s="312" t="str">
        <f>IF(+'15. Chosen Referenced Period'!B956=0," ",+'15. Chosen Referenced Period'!B956)</f>
        <v xml:space="preserve"> </v>
      </c>
      <c r="C954" s="442" t="str">
        <f>IF(+'15. Chosen Referenced Period'!C956=0," ",+'15. Chosen Referenced Period'!C956)</f>
        <v xml:space="preserve"> </v>
      </c>
      <c r="D954" s="478">
        <f>IF('15. Chosen Referenced Period'!$C$1015='15. Chosen Referenced Period'!$D$1021,'15. Chosen Referenced Period'!E956,IF('15. Chosen Referenced Period'!$C$1015='15. Chosen Referenced Period'!$D$1022,'15. Chosen Referenced Period'!H956,IF('15. Chosen Referenced Period'!$C$1015='15. Chosen Referenced Period'!$D$1023,'15. Chosen Referenced Period'!K956,0)))</f>
        <v>0</v>
      </c>
    </row>
    <row r="955" spans="1:4" x14ac:dyDescent="0.25">
      <c r="A955" s="309">
        <f t="shared" si="14"/>
        <v>946</v>
      </c>
      <c r="B955" s="312" t="str">
        <f>IF(+'15. Chosen Referenced Period'!B957=0," ",+'15. Chosen Referenced Period'!B957)</f>
        <v xml:space="preserve"> </v>
      </c>
      <c r="C955" s="442" t="str">
        <f>IF(+'15. Chosen Referenced Period'!C957=0," ",+'15. Chosen Referenced Period'!C957)</f>
        <v xml:space="preserve"> </v>
      </c>
      <c r="D955" s="478">
        <f>IF('15. Chosen Referenced Period'!$C$1015='15. Chosen Referenced Period'!$D$1021,'15. Chosen Referenced Period'!E957,IF('15. Chosen Referenced Period'!$C$1015='15. Chosen Referenced Period'!$D$1022,'15. Chosen Referenced Period'!H957,IF('15. Chosen Referenced Period'!$C$1015='15. Chosen Referenced Period'!$D$1023,'15. Chosen Referenced Period'!K957,0)))</f>
        <v>0</v>
      </c>
    </row>
    <row r="956" spans="1:4" x14ac:dyDescent="0.25">
      <c r="A956" s="309">
        <f t="shared" si="14"/>
        <v>947</v>
      </c>
      <c r="B956" s="312" t="str">
        <f>IF(+'15. Chosen Referenced Period'!B958=0," ",+'15. Chosen Referenced Period'!B958)</f>
        <v xml:space="preserve"> </v>
      </c>
      <c r="C956" s="442" t="str">
        <f>IF(+'15. Chosen Referenced Period'!C958=0," ",+'15. Chosen Referenced Period'!C958)</f>
        <v xml:space="preserve"> </v>
      </c>
      <c r="D956" s="478">
        <f>IF('15. Chosen Referenced Period'!$C$1015='15. Chosen Referenced Period'!$D$1021,'15. Chosen Referenced Period'!E958,IF('15. Chosen Referenced Period'!$C$1015='15. Chosen Referenced Period'!$D$1022,'15. Chosen Referenced Period'!H958,IF('15. Chosen Referenced Period'!$C$1015='15. Chosen Referenced Period'!$D$1023,'15. Chosen Referenced Period'!K958,0)))</f>
        <v>0</v>
      </c>
    </row>
    <row r="957" spans="1:4" x14ac:dyDescent="0.25">
      <c r="A957" s="309">
        <f t="shared" si="14"/>
        <v>948</v>
      </c>
      <c r="B957" s="312" t="str">
        <f>IF(+'15. Chosen Referenced Period'!B959=0," ",+'15. Chosen Referenced Period'!B959)</f>
        <v xml:space="preserve"> </v>
      </c>
      <c r="C957" s="442" t="str">
        <f>IF(+'15. Chosen Referenced Period'!C959=0," ",+'15. Chosen Referenced Period'!C959)</f>
        <v xml:space="preserve"> </v>
      </c>
      <c r="D957" s="478">
        <f>IF('15. Chosen Referenced Period'!$C$1015='15. Chosen Referenced Period'!$D$1021,'15. Chosen Referenced Period'!E959,IF('15. Chosen Referenced Period'!$C$1015='15. Chosen Referenced Period'!$D$1022,'15. Chosen Referenced Period'!H959,IF('15. Chosen Referenced Period'!$C$1015='15. Chosen Referenced Period'!$D$1023,'15. Chosen Referenced Period'!K959,0)))</f>
        <v>0</v>
      </c>
    </row>
    <row r="958" spans="1:4" x14ac:dyDescent="0.25">
      <c r="A958" s="309">
        <f t="shared" si="14"/>
        <v>949</v>
      </c>
      <c r="B958" s="312" t="str">
        <f>IF(+'15. Chosen Referenced Period'!B960=0," ",+'15. Chosen Referenced Period'!B960)</f>
        <v xml:space="preserve"> </v>
      </c>
      <c r="C958" s="442" t="str">
        <f>IF(+'15. Chosen Referenced Period'!C960=0," ",+'15. Chosen Referenced Period'!C960)</f>
        <v xml:space="preserve"> </v>
      </c>
      <c r="D958" s="478">
        <f>IF('15. Chosen Referenced Period'!$C$1015='15. Chosen Referenced Period'!$D$1021,'15. Chosen Referenced Period'!E960,IF('15. Chosen Referenced Period'!$C$1015='15. Chosen Referenced Period'!$D$1022,'15. Chosen Referenced Period'!H960,IF('15. Chosen Referenced Period'!$C$1015='15. Chosen Referenced Period'!$D$1023,'15. Chosen Referenced Period'!K960,0)))</f>
        <v>0</v>
      </c>
    </row>
    <row r="959" spans="1:4" x14ac:dyDescent="0.25">
      <c r="A959" s="309">
        <f t="shared" si="14"/>
        <v>950</v>
      </c>
      <c r="B959" s="312" t="str">
        <f>IF(+'15. Chosen Referenced Period'!B961=0," ",+'15. Chosen Referenced Period'!B961)</f>
        <v xml:space="preserve"> </v>
      </c>
      <c r="C959" s="442" t="str">
        <f>IF(+'15. Chosen Referenced Period'!C961=0," ",+'15. Chosen Referenced Period'!C961)</f>
        <v xml:space="preserve"> </v>
      </c>
      <c r="D959" s="478">
        <f>IF('15. Chosen Referenced Period'!$C$1015='15. Chosen Referenced Period'!$D$1021,'15. Chosen Referenced Period'!E961,IF('15. Chosen Referenced Period'!$C$1015='15. Chosen Referenced Period'!$D$1022,'15. Chosen Referenced Period'!H961,IF('15. Chosen Referenced Period'!$C$1015='15. Chosen Referenced Period'!$D$1023,'15. Chosen Referenced Period'!K961,0)))</f>
        <v>0</v>
      </c>
    </row>
    <row r="960" spans="1:4" x14ac:dyDescent="0.25">
      <c r="A960" s="309">
        <f t="shared" si="14"/>
        <v>951</v>
      </c>
      <c r="B960" s="312" t="str">
        <f>IF(+'15. Chosen Referenced Period'!B962=0," ",+'15. Chosen Referenced Period'!B962)</f>
        <v xml:space="preserve"> </v>
      </c>
      <c r="C960" s="442" t="str">
        <f>IF(+'15. Chosen Referenced Period'!C962=0," ",+'15. Chosen Referenced Period'!C962)</f>
        <v xml:space="preserve"> </v>
      </c>
      <c r="D960" s="478">
        <f>IF('15. Chosen Referenced Period'!$C$1015='15. Chosen Referenced Period'!$D$1021,'15. Chosen Referenced Period'!E962,IF('15. Chosen Referenced Period'!$C$1015='15. Chosen Referenced Period'!$D$1022,'15. Chosen Referenced Period'!H962,IF('15. Chosen Referenced Period'!$C$1015='15. Chosen Referenced Period'!$D$1023,'15. Chosen Referenced Period'!K962,0)))</f>
        <v>0</v>
      </c>
    </row>
    <row r="961" spans="1:4" x14ac:dyDescent="0.25">
      <c r="A961" s="309">
        <f t="shared" si="14"/>
        <v>952</v>
      </c>
      <c r="B961" s="312" t="str">
        <f>IF(+'15. Chosen Referenced Period'!B963=0," ",+'15. Chosen Referenced Period'!B963)</f>
        <v xml:space="preserve"> </v>
      </c>
      <c r="C961" s="442" t="str">
        <f>IF(+'15. Chosen Referenced Period'!C963=0," ",+'15. Chosen Referenced Period'!C963)</f>
        <v xml:space="preserve"> </v>
      </c>
      <c r="D961" s="478">
        <f>IF('15. Chosen Referenced Period'!$C$1015='15. Chosen Referenced Period'!$D$1021,'15. Chosen Referenced Period'!E963,IF('15. Chosen Referenced Period'!$C$1015='15. Chosen Referenced Period'!$D$1022,'15. Chosen Referenced Period'!H963,IF('15. Chosen Referenced Period'!$C$1015='15. Chosen Referenced Period'!$D$1023,'15. Chosen Referenced Period'!K963,0)))</f>
        <v>0</v>
      </c>
    </row>
    <row r="962" spans="1:4" x14ac:dyDescent="0.25">
      <c r="A962" s="309">
        <f t="shared" si="14"/>
        <v>953</v>
      </c>
      <c r="B962" s="312" t="str">
        <f>IF(+'15. Chosen Referenced Period'!B964=0," ",+'15. Chosen Referenced Period'!B964)</f>
        <v xml:space="preserve"> </v>
      </c>
      <c r="C962" s="442" t="str">
        <f>IF(+'15. Chosen Referenced Period'!C964=0," ",+'15. Chosen Referenced Period'!C964)</f>
        <v xml:space="preserve"> </v>
      </c>
      <c r="D962" s="478">
        <f>IF('15. Chosen Referenced Period'!$C$1015='15. Chosen Referenced Period'!$D$1021,'15. Chosen Referenced Period'!E964,IF('15. Chosen Referenced Period'!$C$1015='15. Chosen Referenced Period'!$D$1022,'15. Chosen Referenced Period'!H964,IF('15. Chosen Referenced Period'!$C$1015='15. Chosen Referenced Period'!$D$1023,'15. Chosen Referenced Period'!K964,0)))</f>
        <v>0</v>
      </c>
    </row>
    <row r="963" spans="1:4" x14ac:dyDescent="0.25">
      <c r="A963" s="309">
        <f t="shared" si="14"/>
        <v>954</v>
      </c>
      <c r="B963" s="312" t="str">
        <f>IF(+'15. Chosen Referenced Period'!B965=0," ",+'15. Chosen Referenced Period'!B965)</f>
        <v xml:space="preserve"> </v>
      </c>
      <c r="C963" s="442" t="str">
        <f>IF(+'15. Chosen Referenced Period'!C965=0," ",+'15. Chosen Referenced Period'!C965)</f>
        <v xml:space="preserve"> </v>
      </c>
      <c r="D963" s="478">
        <f>IF('15. Chosen Referenced Period'!$C$1015='15. Chosen Referenced Period'!$D$1021,'15. Chosen Referenced Period'!E965,IF('15. Chosen Referenced Period'!$C$1015='15. Chosen Referenced Period'!$D$1022,'15. Chosen Referenced Period'!H965,IF('15. Chosen Referenced Period'!$C$1015='15. Chosen Referenced Period'!$D$1023,'15. Chosen Referenced Period'!K965,0)))</f>
        <v>0</v>
      </c>
    </row>
    <row r="964" spans="1:4" x14ac:dyDescent="0.25">
      <c r="A964" s="309">
        <f t="shared" si="14"/>
        <v>955</v>
      </c>
      <c r="B964" s="312" t="str">
        <f>IF(+'15. Chosen Referenced Period'!B966=0," ",+'15. Chosen Referenced Period'!B966)</f>
        <v xml:space="preserve"> </v>
      </c>
      <c r="C964" s="442" t="str">
        <f>IF(+'15. Chosen Referenced Period'!C966=0," ",+'15. Chosen Referenced Period'!C966)</f>
        <v xml:space="preserve"> </v>
      </c>
      <c r="D964" s="478">
        <f>IF('15. Chosen Referenced Period'!$C$1015='15. Chosen Referenced Period'!$D$1021,'15. Chosen Referenced Period'!E966,IF('15. Chosen Referenced Period'!$C$1015='15. Chosen Referenced Period'!$D$1022,'15. Chosen Referenced Period'!H966,IF('15. Chosen Referenced Period'!$C$1015='15. Chosen Referenced Period'!$D$1023,'15. Chosen Referenced Period'!K966,0)))</f>
        <v>0</v>
      </c>
    </row>
    <row r="965" spans="1:4" x14ac:dyDescent="0.25">
      <c r="A965" s="309">
        <f t="shared" si="14"/>
        <v>956</v>
      </c>
      <c r="B965" s="312" t="str">
        <f>IF(+'15. Chosen Referenced Period'!B967=0," ",+'15. Chosen Referenced Period'!B967)</f>
        <v xml:space="preserve"> </v>
      </c>
      <c r="C965" s="442" t="str">
        <f>IF(+'15. Chosen Referenced Period'!C967=0," ",+'15. Chosen Referenced Period'!C967)</f>
        <v xml:space="preserve"> </v>
      </c>
      <c r="D965" s="478">
        <f>IF('15. Chosen Referenced Period'!$C$1015='15. Chosen Referenced Period'!$D$1021,'15. Chosen Referenced Period'!E967,IF('15. Chosen Referenced Period'!$C$1015='15. Chosen Referenced Period'!$D$1022,'15. Chosen Referenced Period'!H967,IF('15. Chosen Referenced Period'!$C$1015='15. Chosen Referenced Period'!$D$1023,'15. Chosen Referenced Period'!K967,0)))</f>
        <v>0</v>
      </c>
    </row>
    <row r="966" spans="1:4" x14ac:dyDescent="0.25">
      <c r="A966" s="309">
        <f t="shared" si="14"/>
        <v>957</v>
      </c>
      <c r="B966" s="312" t="str">
        <f>IF(+'15. Chosen Referenced Period'!B968=0," ",+'15. Chosen Referenced Period'!B968)</f>
        <v xml:space="preserve"> </v>
      </c>
      <c r="C966" s="442" t="str">
        <f>IF(+'15. Chosen Referenced Period'!C968=0," ",+'15. Chosen Referenced Period'!C968)</f>
        <v xml:space="preserve"> </v>
      </c>
      <c r="D966" s="478">
        <f>IF('15. Chosen Referenced Period'!$C$1015='15. Chosen Referenced Period'!$D$1021,'15. Chosen Referenced Period'!E968,IF('15. Chosen Referenced Period'!$C$1015='15. Chosen Referenced Period'!$D$1022,'15. Chosen Referenced Period'!H968,IF('15. Chosen Referenced Period'!$C$1015='15. Chosen Referenced Period'!$D$1023,'15. Chosen Referenced Period'!K968,0)))</f>
        <v>0</v>
      </c>
    </row>
    <row r="967" spans="1:4" x14ac:dyDescent="0.25">
      <c r="A967" s="309">
        <f t="shared" si="14"/>
        <v>958</v>
      </c>
      <c r="B967" s="312" t="str">
        <f>IF(+'15. Chosen Referenced Period'!B969=0," ",+'15. Chosen Referenced Period'!B969)</f>
        <v xml:space="preserve"> </v>
      </c>
      <c r="C967" s="442" t="str">
        <f>IF(+'15. Chosen Referenced Period'!C969=0," ",+'15. Chosen Referenced Period'!C969)</f>
        <v xml:space="preserve"> </v>
      </c>
      <c r="D967" s="478">
        <f>IF('15. Chosen Referenced Period'!$C$1015='15. Chosen Referenced Period'!$D$1021,'15. Chosen Referenced Period'!E969,IF('15. Chosen Referenced Period'!$C$1015='15. Chosen Referenced Period'!$D$1022,'15. Chosen Referenced Period'!H969,IF('15. Chosen Referenced Period'!$C$1015='15. Chosen Referenced Period'!$D$1023,'15. Chosen Referenced Period'!K969,0)))</f>
        <v>0</v>
      </c>
    </row>
    <row r="968" spans="1:4" x14ac:dyDescent="0.25">
      <c r="A968" s="309">
        <f t="shared" si="14"/>
        <v>959</v>
      </c>
      <c r="B968" s="312" t="str">
        <f>IF(+'15. Chosen Referenced Period'!B970=0," ",+'15. Chosen Referenced Period'!B970)</f>
        <v xml:space="preserve"> </v>
      </c>
      <c r="C968" s="442" t="str">
        <f>IF(+'15. Chosen Referenced Period'!C970=0," ",+'15. Chosen Referenced Period'!C970)</f>
        <v xml:space="preserve"> </v>
      </c>
      <c r="D968" s="478">
        <f>IF('15. Chosen Referenced Period'!$C$1015='15. Chosen Referenced Period'!$D$1021,'15. Chosen Referenced Period'!E970,IF('15. Chosen Referenced Period'!$C$1015='15. Chosen Referenced Period'!$D$1022,'15. Chosen Referenced Period'!H970,IF('15. Chosen Referenced Period'!$C$1015='15. Chosen Referenced Period'!$D$1023,'15. Chosen Referenced Period'!K970,0)))</f>
        <v>0</v>
      </c>
    </row>
    <row r="969" spans="1:4" x14ac:dyDescent="0.25">
      <c r="A969" s="309">
        <f t="shared" si="14"/>
        <v>960</v>
      </c>
      <c r="B969" s="312" t="str">
        <f>IF(+'15. Chosen Referenced Period'!B971=0," ",+'15. Chosen Referenced Period'!B971)</f>
        <v xml:space="preserve"> </v>
      </c>
      <c r="C969" s="442" t="str">
        <f>IF(+'15. Chosen Referenced Period'!C971=0," ",+'15. Chosen Referenced Period'!C971)</f>
        <v xml:space="preserve"> </v>
      </c>
      <c r="D969" s="478">
        <f>IF('15. Chosen Referenced Period'!$C$1015='15. Chosen Referenced Period'!$D$1021,'15. Chosen Referenced Period'!E971,IF('15. Chosen Referenced Period'!$C$1015='15. Chosen Referenced Period'!$D$1022,'15. Chosen Referenced Period'!H971,IF('15. Chosen Referenced Period'!$C$1015='15. Chosen Referenced Period'!$D$1023,'15. Chosen Referenced Period'!K971,0)))</f>
        <v>0</v>
      </c>
    </row>
    <row r="970" spans="1:4" x14ac:dyDescent="0.25">
      <c r="A970" s="309">
        <f t="shared" si="14"/>
        <v>961</v>
      </c>
      <c r="B970" s="312" t="str">
        <f>IF(+'15. Chosen Referenced Period'!B972=0," ",+'15. Chosen Referenced Period'!B972)</f>
        <v xml:space="preserve"> </v>
      </c>
      <c r="C970" s="442" t="str">
        <f>IF(+'15. Chosen Referenced Period'!C972=0," ",+'15. Chosen Referenced Period'!C972)</f>
        <v xml:space="preserve"> </v>
      </c>
      <c r="D970" s="478">
        <f>IF('15. Chosen Referenced Period'!$C$1015='15. Chosen Referenced Period'!$D$1021,'15. Chosen Referenced Period'!E972,IF('15. Chosen Referenced Period'!$C$1015='15. Chosen Referenced Period'!$D$1022,'15. Chosen Referenced Period'!H972,IF('15. Chosen Referenced Period'!$C$1015='15. Chosen Referenced Period'!$D$1023,'15. Chosen Referenced Period'!K972,0)))</f>
        <v>0</v>
      </c>
    </row>
    <row r="971" spans="1:4" x14ac:dyDescent="0.25">
      <c r="A971" s="309">
        <f t="shared" si="14"/>
        <v>962</v>
      </c>
      <c r="B971" s="312" t="str">
        <f>IF(+'15. Chosen Referenced Period'!B973=0," ",+'15. Chosen Referenced Period'!B973)</f>
        <v xml:space="preserve"> </v>
      </c>
      <c r="C971" s="442" t="str">
        <f>IF(+'15. Chosen Referenced Period'!C973=0," ",+'15. Chosen Referenced Period'!C973)</f>
        <v xml:space="preserve"> </v>
      </c>
      <c r="D971" s="478">
        <f>IF('15. Chosen Referenced Period'!$C$1015='15. Chosen Referenced Period'!$D$1021,'15. Chosen Referenced Period'!E973,IF('15. Chosen Referenced Period'!$C$1015='15. Chosen Referenced Period'!$D$1022,'15. Chosen Referenced Period'!H973,IF('15. Chosen Referenced Period'!$C$1015='15. Chosen Referenced Period'!$D$1023,'15. Chosen Referenced Period'!K973,0)))</f>
        <v>0</v>
      </c>
    </row>
    <row r="972" spans="1:4" x14ac:dyDescent="0.25">
      <c r="A972" s="309">
        <f t="shared" ref="A972:A1009" si="15">+A971+1</f>
        <v>963</v>
      </c>
      <c r="B972" s="312" t="str">
        <f>IF(+'15. Chosen Referenced Period'!B974=0," ",+'15. Chosen Referenced Period'!B974)</f>
        <v xml:space="preserve"> </v>
      </c>
      <c r="C972" s="442" t="str">
        <f>IF(+'15. Chosen Referenced Period'!C974=0," ",+'15. Chosen Referenced Period'!C974)</f>
        <v xml:space="preserve"> </v>
      </c>
      <c r="D972" s="478">
        <f>IF('15. Chosen Referenced Period'!$C$1015='15. Chosen Referenced Period'!$D$1021,'15. Chosen Referenced Period'!E974,IF('15. Chosen Referenced Period'!$C$1015='15. Chosen Referenced Period'!$D$1022,'15. Chosen Referenced Period'!H974,IF('15. Chosen Referenced Period'!$C$1015='15. Chosen Referenced Period'!$D$1023,'15. Chosen Referenced Period'!K974,0)))</f>
        <v>0</v>
      </c>
    </row>
    <row r="973" spans="1:4" x14ac:dyDescent="0.25">
      <c r="A973" s="309">
        <f t="shared" si="15"/>
        <v>964</v>
      </c>
      <c r="B973" s="312" t="str">
        <f>IF(+'15. Chosen Referenced Period'!B975=0," ",+'15. Chosen Referenced Period'!B975)</f>
        <v xml:space="preserve"> </v>
      </c>
      <c r="C973" s="442" t="str">
        <f>IF(+'15. Chosen Referenced Period'!C975=0," ",+'15. Chosen Referenced Period'!C975)</f>
        <v xml:space="preserve"> </v>
      </c>
      <c r="D973" s="478">
        <f>IF('15. Chosen Referenced Period'!$C$1015='15. Chosen Referenced Period'!$D$1021,'15. Chosen Referenced Period'!E975,IF('15. Chosen Referenced Period'!$C$1015='15. Chosen Referenced Period'!$D$1022,'15. Chosen Referenced Period'!H975,IF('15. Chosen Referenced Period'!$C$1015='15. Chosen Referenced Period'!$D$1023,'15. Chosen Referenced Period'!K975,0)))</f>
        <v>0</v>
      </c>
    </row>
    <row r="974" spans="1:4" x14ac:dyDescent="0.25">
      <c r="A974" s="309">
        <f t="shared" si="15"/>
        <v>965</v>
      </c>
      <c r="B974" s="312" t="str">
        <f>IF(+'15. Chosen Referenced Period'!B976=0," ",+'15. Chosen Referenced Period'!B976)</f>
        <v xml:space="preserve"> </v>
      </c>
      <c r="C974" s="442" t="str">
        <f>IF(+'15. Chosen Referenced Period'!C976=0," ",+'15. Chosen Referenced Period'!C976)</f>
        <v xml:space="preserve"> </v>
      </c>
      <c r="D974" s="478">
        <f>IF('15. Chosen Referenced Period'!$C$1015='15. Chosen Referenced Period'!$D$1021,'15. Chosen Referenced Period'!E976,IF('15. Chosen Referenced Period'!$C$1015='15. Chosen Referenced Period'!$D$1022,'15. Chosen Referenced Period'!H976,IF('15. Chosen Referenced Period'!$C$1015='15. Chosen Referenced Period'!$D$1023,'15. Chosen Referenced Period'!K976,0)))</f>
        <v>0</v>
      </c>
    </row>
    <row r="975" spans="1:4" x14ac:dyDescent="0.25">
      <c r="A975" s="309">
        <f t="shared" si="15"/>
        <v>966</v>
      </c>
      <c r="B975" s="312" t="str">
        <f>IF(+'15. Chosen Referenced Period'!B977=0," ",+'15. Chosen Referenced Period'!B977)</f>
        <v xml:space="preserve"> </v>
      </c>
      <c r="C975" s="442" t="str">
        <f>IF(+'15. Chosen Referenced Period'!C977=0," ",+'15. Chosen Referenced Period'!C977)</f>
        <v xml:space="preserve"> </v>
      </c>
      <c r="D975" s="478">
        <f>IF('15. Chosen Referenced Period'!$C$1015='15. Chosen Referenced Period'!$D$1021,'15. Chosen Referenced Period'!E977,IF('15. Chosen Referenced Period'!$C$1015='15. Chosen Referenced Period'!$D$1022,'15. Chosen Referenced Period'!H977,IF('15. Chosen Referenced Period'!$C$1015='15. Chosen Referenced Period'!$D$1023,'15. Chosen Referenced Period'!K977,0)))</f>
        <v>0</v>
      </c>
    </row>
    <row r="976" spans="1:4" x14ac:dyDescent="0.25">
      <c r="A976" s="309">
        <f t="shared" si="15"/>
        <v>967</v>
      </c>
      <c r="B976" s="312" t="str">
        <f>IF(+'15. Chosen Referenced Period'!B978=0," ",+'15. Chosen Referenced Period'!B978)</f>
        <v xml:space="preserve"> </v>
      </c>
      <c r="C976" s="442" t="str">
        <f>IF(+'15. Chosen Referenced Period'!C978=0," ",+'15. Chosen Referenced Period'!C978)</f>
        <v xml:space="preserve"> </v>
      </c>
      <c r="D976" s="478">
        <f>IF('15. Chosen Referenced Period'!$C$1015='15. Chosen Referenced Period'!$D$1021,'15. Chosen Referenced Period'!E978,IF('15. Chosen Referenced Period'!$C$1015='15. Chosen Referenced Period'!$D$1022,'15. Chosen Referenced Period'!H978,IF('15. Chosen Referenced Period'!$C$1015='15. Chosen Referenced Period'!$D$1023,'15. Chosen Referenced Period'!K978,0)))</f>
        <v>0</v>
      </c>
    </row>
    <row r="977" spans="1:4" x14ac:dyDescent="0.25">
      <c r="A977" s="309">
        <f t="shared" si="15"/>
        <v>968</v>
      </c>
      <c r="B977" s="312" t="str">
        <f>IF(+'15. Chosen Referenced Period'!B979=0," ",+'15. Chosen Referenced Period'!B979)</f>
        <v xml:space="preserve"> </v>
      </c>
      <c r="C977" s="442" t="str">
        <f>IF(+'15. Chosen Referenced Period'!C979=0," ",+'15. Chosen Referenced Period'!C979)</f>
        <v xml:space="preserve"> </v>
      </c>
      <c r="D977" s="478">
        <f>IF('15. Chosen Referenced Period'!$C$1015='15. Chosen Referenced Period'!$D$1021,'15. Chosen Referenced Period'!E979,IF('15. Chosen Referenced Period'!$C$1015='15. Chosen Referenced Period'!$D$1022,'15. Chosen Referenced Period'!H979,IF('15. Chosen Referenced Period'!$C$1015='15. Chosen Referenced Period'!$D$1023,'15. Chosen Referenced Period'!K979,0)))</f>
        <v>0</v>
      </c>
    </row>
    <row r="978" spans="1:4" x14ac:dyDescent="0.25">
      <c r="A978" s="309">
        <f t="shared" si="15"/>
        <v>969</v>
      </c>
      <c r="B978" s="312" t="str">
        <f>IF(+'15. Chosen Referenced Period'!B980=0," ",+'15. Chosen Referenced Period'!B980)</f>
        <v xml:space="preserve"> </v>
      </c>
      <c r="C978" s="442" t="str">
        <f>IF(+'15. Chosen Referenced Period'!C980=0," ",+'15. Chosen Referenced Period'!C980)</f>
        <v xml:space="preserve"> </v>
      </c>
      <c r="D978" s="478">
        <f>IF('15. Chosen Referenced Period'!$C$1015='15. Chosen Referenced Period'!$D$1021,'15. Chosen Referenced Period'!E980,IF('15. Chosen Referenced Period'!$C$1015='15. Chosen Referenced Period'!$D$1022,'15. Chosen Referenced Period'!H980,IF('15. Chosen Referenced Period'!$C$1015='15. Chosen Referenced Period'!$D$1023,'15. Chosen Referenced Period'!K980,0)))</f>
        <v>0</v>
      </c>
    </row>
    <row r="979" spans="1:4" x14ac:dyDescent="0.25">
      <c r="A979" s="309">
        <f t="shared" si="15"/>
        <v>970</v>
      </c>
      <c r="B979" s="312" t="str">
        <f>IF(+'15. Chosen Referenced Period'!B981=0," ",+'15. Chosen Referenced Period'!B981)</f>
        <v xml:space="preserve"> </v>
      </c>
      <c r="C979" s="442" t="str">
        <f>IF(+'15. Chosen Referenced Period'!C981=0," ",+'15. Chosen Referenced Period'!C981)</f>
        <v xml:space="preserve"> </v>
      </c>
      <c r="D979" s="478">
        <f>IF('15. Chosen Referenced Period'!$C$1015='15. Chosen Referenced Period'!$D$1021,'15. Chosen Referenced Period'!E981,IF('15. Chosen Referenced Period'!$C$1015='15. Chosen Referenced Period'!$D$1022,'15. Chosen Referenced Period'!H981,IF('15. Chosen Referenced Period'!$C$1015='15. Chosen Referenced Period'!$D$1023,'15. Chosen Referenced Period'!K981,0)))</f>
        <v>0</v>
      </c>
    </row>
    <row r="980" spans="1:4" x14ac:dyDescent="0.25">
      <c r="A980" s="309">
        <f t="shared" si="15"/>
        <v>971</v>
      </c>
      <c r="B980" s="312" t="str">
        <f>IF(+'15. Chosen Referenced Period'!B982=0," ",+'15. Chosen Referenced Period'!B982)</f>
        <v xml:space="preserve"> </v>
      </c>
      <c r="C980" s="442" t="str">
        <f>IF(+'15. Chosen Referenced Period'!C982=0," ",+'15. Chosen Referenced Period'!C982)</f>
        <v xml:space="preserve"> </v>
      </c>
      <c r="D980" s="478">
        <f>IF('15. Chosen Referenced Period'!$C$1015='15. Chosen Referenced Period'!$D$1021,'15. Chosen Referenced Period'!E982,IF('15. Chosen Referenced Period'!$C$1015='15. Chosen Referenced Period'!$D$1022,'15. Chosen Referenced Period'!H982,IF('15. Chosen Referenced Period'!$C$1015='15. Chosen Referenced Period'!$D$1023,'15. Chosen Referenced Period'!K982,0)))</f>
        <v>0</v>
      </c>
    </row>
    <row r="981" spans="1:4" x14ac:dyDescent="0.25">
      <c r="A981" s="309">
        <f t="shared" si="15"/>
        <v>972</v>
      </c>
      <c r="B981" s="312" t="str">
        <f>IF(+'15. Chosen Referenced Period'!B983=0," ",+'15. Chosen Referenced Period'!B983)</f>
        <v xml:space="preserve"> </v>
      </c>
      <c r="C981" s="442" t="str">
        <f>IF(+'15. Chosen Referenced Period'!C983=0," ",+'15. Chosen Referenced Period'!C983)</f>
        <v xml:space="preserve"> </v>
      </c>
      <c r="D981" s="478">
        <f>IF('15. Chosen Referenced Period'!$C$1015='15. Chosen Referenced Period'!$D$1021,'15. Chosen Referenced Period'!E983,IF('15. Chosen Referenced Period'!$C$1015='15. Chosen Referenced Period'!$D$1022,'15. Chosen Referenced Period'!H983,IF('15. Chosen Referenced Period'!$C$1015='15. Chosen Referenced Period'!$D$1023,'15. Chosen Referenced Period'!K983,0)))</f>
        <v>0</v>
      </c>
    </row>
    <row r="982" spans="1:4" x14ac:dyDescent="0.25">
      <c r="A982" s="309">
        <f t="shared" si="15"/>
        <v>973</v>
      </c>
      <c r="B982" s="312" t="str">
        <f>IF(+'15. Chosen Referenced Period'!B984=0," ",+'15. Chosen Referenced Period'!B984)</f>
        <v xml:space="preserve"> </v>
      </c>
      <c r="C982" s="442" t="str">
        <f>IF(+'15. Chosen Referenced Period'!C984=0," ",+'15. Chosen Referenced Period'!C984)</f>
        <v xml:space="preserve"> </v>
      </c>
      <c r="D982" s="478">
        <f>IF('15. Chosen Referenced Period'!$C$1015='15. Chosen Referenced Period'!$D$1021,'15. Chosen Referenced Period'!E984,IF('15. Chosen Referenced Period'!$C$1015='15. Chosen Referenced Period'!$D$1022,'15. Chosen Referenced Period'!H984,IF('15. Chosen Referenced Period'!$C$1015='15. Chosen Referenced Period'!$D$1023,'15. Chosen Referenced Period'!K984,0)))</f>
        <v>0</v>
      </c>
    </row>
    <row r="983" spans="1:4" x14ac:dyDescent="0.25">
      <c r="A983" s="309">
        <f t="shared" si="15"/>
        <v>974</v>
      </c>
      <c r="B983" s="312" t="str">
        <f>IF(+'15. Chosen Referenced Period'!B985=0," ",+'15. Chosen Referenced Period'!B985)</f>
        <v xml:space="preserve"> </v>
      </c>
      <c r="C983" s="442" t="str">
        <f>IF(+'15. Chosen Referenced Period'!C985=0," ",+'15. Chosen Referenced Period'!C985)</f>
        <v xml:space="preserve"> </v>
      </c>
      <c r="D983" s="478">
        <f>IF('15. Chosen Referenced Period'!$C$1015='15. Chosen Referenced Period'!$D$1021,'15. Chosen Referenced Period'!E985,IF('15. Chosen Referenced Period'!$C$1015='15. Chosen Referenced Period'!$D$1022,'15. Chosen Referenced Period'!H985,IF('15. Chosen Referenced Period'!$C$1015='15. Chosen Referenced Period'!$D$1023,'15. Chosen Referenced Period'!K985,0)))</f>
        <v>0</v>
      </c>
    </row>
    <row r="984" spans="1:4" x14ac:dyDescent="0.25">
      <c r="A984" s="309">
        <f t="shared" si="15"/>
        <v>975</v>
      </c>
      <c r="B984" s="312" t="str">
        <f>IF(+'15. Chosen Referenced Period'!B986=0," ",+'15. Chosen Referenced Period'!B986)</f>
        <v xml:space="preserve"> </v>
      </c>
      <c r="C984" s="442" t="str">
        <f>IF(+'15. Chosen Referenced Period'!C986=0," ",+'15. Chosen Referenced Period'!C986)</f>
        <v xml:space="preserve"> </v>
      </c>
      <c r="D984" s="478">
        <f>IF('15. Chosen Referenced Period'!$C$1015='15. Chosen Referenced Period'!$D$1021,'15. Chosen Referenced Period'!E986,IF('15. Chosen Referenced Period'!$C$1015='15. Chosen Referenced Period'!$D$1022,'15. Chosen Referenced Period'!H986,IF('15. Chosen Referenced Period'!$C$1015='15. Chosen Referenced Period'!$D$1023,'15. Chosen Referenced Period'!K986,0)))</f>
        <v>0</v>
      </c>
    </row>
    <row r="985" spans="1:4" x14ac:dyDescent="0.25">
      <c r="A985" s="309">
        <f t="shared" si="15"/>
        <v>976</v>
      </c>
      <c r="B985" s="312" t="str">
        <f>IF(+'15. Chosen Referenced Period'!B987=0," ",+'15. Chosen Referenced Period'!B987)</f>
        <v xml:space="preserve"> </v>
      </c>
      <c r="C985" s="442" t="str">
        <f>IF(+'15. Chosen Referenced Period'!C987=0," ",+'15. Chosen Referenced Period'!C987)</f>
        <v xml:space="preserve"> </v>
      </c>
      <c r="D985" s="478">
        <f>IF('15. Chosen Referenced Period'!$C$1015='15. Chosen Referenced Period'!$D$1021,'15. Chosen Referenced Period'!E987,IF('15. Chosen Referenced Period'!$C$1015='15. Chosen Referenced Period'!$D$1022,'15. Chosen Referenced Period'!H987,IF('15. Chosen Referenced Period'!$C$1015='15. Chosen Referenced Period'!$D$1023,'15. Chosen Referenced Period'!K987,0)))</f>
        <v>0</v>
      </c>
    </row>
    <row r="986" spans="1:4" x14ac:dyDescent="0.25">
      <c r="A986" s="309">
        <f t="shared" si="15"/>
        <v>977</v>
      </c>
      <c r="B986" s="312" t="str">
        <f>IF(+'15. Chosen Referenced Period'!B988=0," ",+'15. Chosen Referenced Period'!B988)</f>
        <v xml:space="preserve"> </v>
      </c>
      <c r="C986" s="442" t="str">
        <f>IF(+'15. Chosen Referenced Period'!C988=0," ",+'15. Chosen Referenced Period'!C988)</f>
        <v xml:space="preserve"> </v>
      </c>
      <c r="D986" s="478">
        <f>IF('15. Chosen Referenced Period'!$C$1015='15. Chosen Referenced Period'!$D$1021,'15. Chosen Referenced Period'!E988,IF('15. Chosen Referenced Period'!$C$1015='15. Chosen Referenced Period'!$D$1022,'15. Chosen Referenced Period'!H988,IF('15. Chosen Referenced Period'!$C$1015='15. Chosen Referenced Period'!$D$1023,'15. Chosen Referenced Period'!K988,0)))</f>
        <v>0</v>
      </c>
    </row>
    <row r="987" spans="1:4" x14ac:dyDescent="0.25">
      <c r="A987" s="309">
        <f t="shared" si="15"/>
        <v>978</v>
      </c>
      <c r="B987" s="312" t="str">
        <f>IF(+'15. Chosen Referenced Period'!B989=0," ",+'15. Chosen Referenced Period'!B989)</f>
        <v xml:space="preserve"> </v>
      </c>
      <c r="C987" s="442" t="str">
        <f>IF(+'15. Chosen Referenced Period'!C989=0," ",+'15. Chosen Referenced Period'!C989)</f>
        <v xml:space="preserve"> </v>
      </c>
      <c r="D987" s="478">
        <f>IF('15. Chosen Referenced Period'!$C$1015='15. Chosen Referenced Period'!$D$1021,'15. Chosen Referenced Period'!E989,IF('15. Chosen Referenced Period'!$C$1015='15. Chosen Referenced Period'!$D$1022,'15. Chosen Referenced Period'!H989,IF('15. Chosen Referenced Period'!$C$1015='15. Chosen Referenced Period'!$D$1023,'15. Chosen Referenced Period'!K989,0)))</f>
        <v>0</v>
      </c>
    </row>
    <row r="988" spans="1:4" x14ac:dyDescent="0.25">
      <c r="A988" s="309">
        <f t="shared" si="15"/>
        <v>979</v>
      </c>
      <c r="B988" s="312" t="str">
        <f>IF(+'15. Chosen Referenced Period'!B990=0," ",+'15. Chosen Referenced Period'!B990)</f>
        <v xml:space="preserve"> </v>
      </c>
      <c r="C988" s="442" t="str">
        <f>IF(+'15. Chosen Referenced Period'!C990=0," ",+'15. Chosen Referenced Period'!C990)</f>
        <v xml:space="preserve"> </v>
      </c>
      <c r="D988" s="478">
        <f>IF('15. Chosen Referenced Period'!$C$1015='15. Chosen Referenced Period'!$D$1021,'15. Chosen Referenced Period'!E990,IF('15. Chosen Referenced Period'!$C$1015='15. Chosen Referenced Period'!$D$1022,'15. Chosen Referenced Period'!H990,IF('15. Chosen Referenced Period'!$C$1015='15. Chosen Referenced Period'!$D$1023,'15. Chosen Referenced Period'!K990,0)))</f>
        <v>0</v>
      </c>
    </row>
    <row r="989" spans="1:4" x14ac:dyDescent="0.25">
      <c r="A989" s="309">
        <f t="shared" si="15"/>
        <v>980</v>
      </c>
      <c r="B989" s="312" t="str">
        <f>IF(+'15. Chosen Referenced Period'!B991=0," ",+'15. Chosen Referenced Period'!B991)</f>
        <v xml:space="preserve"> </v>
      </c>
      <c r="C989" s="442" t="str">
        <f>IF(+'15. Chosen Referenced Period'!C991=0," ",+'15. Chosen Referenced Period'!C991)</f>
        <v xml:space="preserve"> </v>
      </c>
      <c r="D989" s="478">
        <f>IF('15. Chosen Referenced Period'!$C$1015='15. Chosen Referenced Period'!$D$1021,'15. Chosen Referenced Period'!E991,IF('15. Chosen Referenced Period'!$C$1015='15. Chosen Referenced Period'!$D$1022,'15. Chosen Referenced Period'!H991,IF('15. Chosen Referenced Period'!$C$1015='15. Chosen Referenced Period'!$D$1023,'15. Chosen Referenced Period'!K991,0)))</f>
        <v>0</v>
      </c>
    </row>
    <row r="990" spans="1:4" x14ac:dyDescent="0.25">
      <c r="A990" s="309">
        <f t="shared" si="15"/>
        <v>981</v>
      </c>
      <c r="B990" s="312" t="str">
        <f>IF(+'15. Chosen Referenced Period'!B992=0," ",+'15. Chosen Referenced Period'!B992)</f>
        <v xml:space="preserve"> </v>
      </c>
      <c r="C990" s="442" t="str">
        <f>IF(+'15. Chosen Referenced Period'!C992=0," ",+'15. Chosen Referenced Period'!C992)</f>
        <v xml:space="preserve"> </v>
      </c>
      <c r="D990" s="478">
        <f>IF('15. Chosen Referenced Period'!$C$1015='15. Chosen Referenced Period'!$D$1021,'15. Chosen Referenced Period'!E992,IF('15. Chosen Referenced Period'!$C$1015='15. Chosen Referenced Period'!$D$1022,'15. Chosen Referenced Period'!H992,IF('15. Chosen Referenced Period'!$C$1015='15. Chosen Referenced Period'!$D$1023,'15. Chosen Referenced Period'!K992,0)))</f>
        <v>0</v>
      </c>
    </row>
    <row r="991" spans="1:4" x14ac:dyDescent="0.25">
      <c r="A991" s="309">
        <f t="shared" si="15"/>
        <v>982</v>
      </c>
      <c r="B991" s="312" t="str">
        <f>IF(+'15. Chosen Referenced Period'!B993=0," ",+'15. Chosen Referenced Period'!B993)</f>
        <v xml:space="preserve"> </v>
      </c>
      <c r="C991" s="442" t="str">
        <f>IF(+'15. Chosen Referenced Period'!C993=0," ",+'15. Chosen Referenced Period'!C993)</f>
        <v xml:space="preserve"> </v>
      </c>
      <c r="D991" s="478">
        <f>IF('15. Chosen Referenced Period'!$C$1015='15. Chosen Referenced Period'!$D$1021,'15. Chosen Referenced Period'!E993,IF('15. Chosen Referenced Period'!$C$1015='15. Chosen Referenced Period'!$D$1022,'15. Chosen Referenced Period'!H993,IF('15. Chosen Referenced Period'!$C$1015='15. Chosen Referenced Period'!$D$1023,'15. Chosen Referenced Period'!K993,0)))</f>
        <v>0</v>
      </c>
    </row>
    <row r="992" spans="1:4" x14ac:dyDescent="0.25">
      <c r="A992" s="309">
        <f t="shared" si="15"/>
        <v>983</v>
      </c>
      <c r="B992" s="312" t="str">
        <f>IF(+'15. Chosen Referenced Period'!B994=0," ",+'15. Chosen Referenced Period'!B994)</f>
        <v xml:space="preserve"> </v>
      </c>
      <c r="C992" s="442" t="str">
        <f>IF(+'15. Chosen Referenced Period'!C994=0," ",+'15. Chosen Referenced Period'!C994)</f>
        <v xml:space="preserve"> </v>
      </c>
      <c r="D992" s="478">
        <f>IF('15. Chosen Referenced Period'!$C$1015='15. Chosen Referenced Period'!$D$1021,'15. Chosen Referenced Period'!E994,IF('15. Chosen Referenced Period'!$C$1015='15. Chosen Referenced Period'!$D$1022,'15. Chosen Referenced Period'!H994,IF('15. Chosen Referenced Period'!$C$1015='15. Chosen Referenced Period'!$D$1023,'15. Chosen Referenced Period'!K994,0)))</f>
        <v>0</v>
      </c>
    </row>
    <row r="993" spans="1:4" x14ac:dyDescent="0.25">
      <c r="A993" s="309">
        <f t="shared" si="15"/>
        <v>984</v>
      </c>
      <c r="B993" s="312" t="str">
        <f>IF(+'15. Chosen Referenced Period'!B995=0," ",+'15. Chosen Referenced Period'!B995)</f>
        <v xml:space="preserve"> </v>
      </c>
      <c r="C993" s="442" t="str">
        <f>IF(+'15. Chosen Referenced Period'!C995=0," ",+'15. Chosen Referenced Period'!C995)</f>
        <v xml:space="preserve"> </v>
      </c>
      <c r="D993" s="478">
        <f>IF('15. Chosen Referenced Period'!$C$1015='15. Chosen Referenced Period'!$D$1021,'15. Chosen Referenced Period'!E995,IF('15. Chosen Referenced Period'!$C$1015='15. Chosen Referenced Period'!$D$1022,'15. Chosen Referenced Period'!H995,IF('15. Chosen Referenced Period'!$C$1015='15. Chosen Referenced Period'!$D$1023,'15. Chosen Referenced Period'!K995,0)))</f>
        <v>0</v>
      </c>
    </row>
    <row r="994" spans="1:4" x14ac:dyDescent="0.25">
      <c r="A994" s="309">
        <f t="shared" si="15"/>
        <v>985</v>
      </c>
      <c r="B994" s="312" t="str">
        <f>IF(+'15. Chosen Referenced Period'!B996=0," ",+'15. Chosen Referenced Period'!B996)</f>
        <v xml:space="preserve"> </v>
      </c>
      <c r="C994" s="442" t="str">
        <f>IF(+'15. Chosen Referenced Period'!C996=0," ",+'15. Chosen Referenced Period'!C996)</f>
        <v xml:space="preserve"> </v>
      </c>
      <c r="D994" s="478">
        <f>IF('15. Chosen Referenced Period'!$C$1015='15. Chosen Referenced Period'!$D$1021,'15. Chosen Referenced Period'!E996,IF('15. Chosen Referenced Period'!$C$1015='15. Chosen Referenced Period'!$D$1022,'15. Chosen Referenced Period'!H996,IF('15. Chosen Referenced Period'!$C$1015='15. Chosen Referenced Period'!$D$1023,'15. Chosen Referenced Period'!K996,0)))</f>
        <v>0</v>
      </c>
    </row>
    <row r="995" spans="1:4" x14ac:dyDescent="0.25">
      <c r="A995" s="309">
        <f t="shared" si="15"/>
        <v>986</v>
      </c>
      <c r="B995" s="312" t="str">
        <f>IF(+'15. Chosen Referenced Period'!B997=0," ",+'15. Chosen Referenced Period'!B997)</f>
        <v xml:space="preserve"> </v>
      </c>
      <c r="C995" s="442" t="str">
        <f>IF(+'15. Chosen Referenced Period'!C997=0," ",+'15. Chosen Referenced Period'!C997)</f>
        <v xml:space="preserve"> </v>
      </c>
      <c r="D995" s="478">
        <f>IF('15. Chosen Referenced Period'!$C$1015='15. Chosen Referenced Period'!$D$1021,'15. Chosen Referenced Period'!E997,IF('15. Chosen Referenced Period'!$C$1015='15. Chosen Referenced Period'!$D$1022,'15. Chosen Referenced Period'!H997,IF('15. Chosen Referenced Period'!$C$1015='15. Chosen Referenced Period'!$D$1023,'15. Chosen Referenced Period'!K997,0)))</f>
        <v>0</v>
      </c>
    </row>
    <row r="996" spans="1:4" x14ac:dyDescent="0.25">
      <c r="A996" s="309">
        <f t="shared" si="15"/>
        <v>987</v>
      </c>
      <c r="B996" s="312" t="str">
        <f>IF(+'15. Chosen Referenced Period'!B998=0," ",+'15. Chosen Referenced Period'!B998)</f>
        <v xml:space="preserve"> </v>
      </c>
      <c r="C996" s="442" t="str">
        <f>IF(+'15. Chosen Referenced Period'!C998=0," ",+'15. Chosen Referenced Period'!C998)</f>
        <v xml:space="preserve"> </v>
      </c>
      <c r="D996" s="478">
        <f>IF('15. Chosen Referenced Period'!$C$1015='15. Chosen Referenced Period'!$D$1021,'15. Chosen Referenced Period'!E998,IF('15. Chosen Referenced Period'!$C$1015='15. Chosen Referenced Period'!$D$1022,'15. Chosen Referenced Period'!H998,IF('15. Chosen Referenced Period'!$C$1015='15. Chosen Referenced Period'!$D$1023,'15. Chosen Referenced Period'!K998,0)))</f>
        <v>0</v>
      </c>
    </row>
    <row r="997" spans="1:4" x14ac:dyDescent="0.25">
      <c r="A997" s="309">
        <f t="shared" si="15"/>
        <v>988</v>
      </c>
      <c r="B997" s="312" t="str">
        <f>IF(+'15. Chosen Referenced Period'!B999=0," ",+'15. Chosen Referenced Period'!B999)</f>
        <v xml:space="preserve"> </v>
      </c>
      <c r="C997" s="442" t="str">
        <f>IF(+'15. Chosen Referenced Period'!C999=0," ",+'15. Chosen Referenced Period'!C999)</f>
        <v xml:space="preserve"> </v>
      </c>
      <c r="D997" s="478">
        <f>IF('15. Chosen Referenced Period'!$C$1015='15. Chosen Referenced Period'!$D$1021,'15. Chosen Referenced Period'!E999,IF('15. Chosen Referenced Period'!$C$1015='15. Chosen Referenced Period'!$D$1022,'15. Chosen Referenced Period'!H999,IF('15. Chosen Referenced Period'!$C$1015='15. Chosen Referenced Period'!$D$1023,'15. Chosen Referenced Period'!K999,0)))</f>
        <v>0</v>
      </c>
    </row>
    <row r="998" spans="1:4" x14ac:dyDescent="0.25">
      <c r="A998" s="309">
        <f t="shared" si="15"/>
        <v>989</v>
      </c>
      <c r="B998" s="312" t="str">
        <f>IF(+'15. Chosen Referenced Period'!B1000=0," ",+'15. Chosen Referenced Period'!B1000)</f>
        <v xml:space="preserve"> </v>
      </c>
      <c r="C998" s="442" t="str">
        <f>IF(+'15. Chosen Referenced Period'!C1000=0," ",+'15. Chosen Referenced Period'!C1000)</f>
        <v xml:space="preserve"> </v>
      </c>
      <c r="D998" s="478">
        <f>IF('15. Chosen Referenced Period'!$C$1015='15. Chosen Referenced Period'!$D$1021,'15. Chosen Referenced Period'!E1000,IF('15. Chosen Referenced Period'!$C$1015='15. Chosen Referenced Period'!$D$1022,'15. Chosen Referenced Period'!H1000,IF('15. Chosen Referenced Period'!$C$1015='15. Chosen Referenced Period'!$D$1023,'15. Chosen Referenced Period'!K1000,0)))</f>
        <v>0</v>
      </c>
    </row>
    <row r="999" spans="1:4" x14ac:dyDescent="0.25">
      <c r="A999" s="309">
        <f t="shared" si="15"/>
        <v>990</v>
      </c>
      <c r="B999" s="312" t="str">
        <f>IF(+'15. Chosen Referenced Period'!B1001=0," ",+'15. Chosen Referenced Period'!B1001)</f>
        <v xml:space="preserve"> </v>
      </c>
      <c r="C999" s="442" t="str">
        <f>IF(+'15. Chosen Referenced Period'!C1001=0," ",+'15. Chosen Referenced Period'!C1001)</f>
        <v xml:space="preserve"> </v>
      </c>
      <c r="D999" s="478">
        <f>IF('15. Chosen Referenced Period'!$C$1015='15. Chosen Referenced Period'!$D$1021,'15. Chosen Referenced Period'!E1001,IF('15. Chosen Referenced Period'!$C$1015='15. Chosen Referenced Period'!$D$1022,'15. Chosen Referenced Period'!H1001,IF('15. Chosen Referenced Period'!$C$1015='15. Chosen Referenced Period'!$D$1023,'15. Chosen Referenced Period'!K1001,0)))</f>
        <v>0</v>
      </c>
    </row>
    <row r="1000" spans="1:4" x14ac:dyDescent="0.25">
      <c r="A1000" s="309">
        <f t="shared" si="15"/>
        <v>991</v>
      </c>
      <c r="B1000" s="312" t="str">
        <f>IF(+'15. Chosen Referenced Period'!B1002=0," ",+'15. Chosen Referenced Period'!B1002)</f>
        <v xml:space="preserve"> </v>
      </c>
      <c r="C1000" s="442" t="str">
        <f>IF(+'15. Chosen Referenced Period'!C1002=0," ",+'15. Chosen Referenced Period'!C1002)</f>
        <v xml:space="preserve"> </v>
      </c>
      <c r="D1000" s="478">
        <f>IF('15. Chosen Referenced Period'!$C$1015='15. Chosen Referenced Period'!$D$1021,'15. Chosen Referenced Period'!E1002,IF('15. Chosen Referenced Period'!$C$1015='15. Chosen Referenced Period'!$D$1022,'15. Chosen Referenced Period'!H1002,IF('15. Chosen Referenced Period'!$C$1015='15. Chosen Referenced Period'!$D$1023,'15. Chosen Referenced Period'!K1002,0)))</f>
        <v>0</v>
      </c>
    </row>
    <row r="1001" spans="1:4" x14ac:dyDescent="0.25">
      <c r="A1001" s="309">
        <f t="shared" si="15"/>
        <v>992</v>
      </c>
      <c r="B1001" s="312" t="str">
        <f>IF(+'15. Chosen Referenced Period'!B1003=0," ",+'15. Chosen Referenced Period'!B1003)</f>
        <v xml:space="preserve"> </v>
      </c>
      <c r="C1001" s="442" t="str">
        <f>IF(+'15. Chosen Referenced Period'!C1003=0," ",+'15. Chosen Referenced Period'!C1003)</f>
        <v xml:space="preserve"> </v>
      </c>
      <c r="D1001" s="478">
        <f>IF('15. Chosen Referenced Period'!$C$1015='15. Chosen Referenced Period'!$D$1021,'15. Chosen Referenced Period'!E1003,IF('15. Chosen Referenced Period'!$C$1015='15. Chosen Referenced Period'!$D$1022,'15. Chosen Referenced Period'!H1003,IF('15. Chosen Referenced Period'!$C$1015='15. Chosen Referenced Period'!$D$1023,'15. Chosen Referenced Period'!K1003,0)))</f>
        <v>0</v>
      </c>
    </row>
    <row r="1002" spans="1:4" x14ac:dyDescent="0.25">
      <c r="A1002" s="309">
        <f t="shared" si="15"/>
        <v>993</v>
      </c>
      <c r="B1002" s="312" t="str">
        <f>IF(+'15. Chosen Referenced Period'!B1004=0," ",+'15. Chosen Referenced Period'!B1004)</f>
        <v xml:space="preserve"> </v>
      </c>
      <c r="C1002" s="442" t="str">
        <f>IF(+'15. Chosen Referenced Period'!C1004=0," ",+'15. Chosen Referenced Period'!C1004)</f>
        <v xml:space="preserve"> </v>
      </c>
      <c r="D1002" s="478">
        <f>IF('15. Chosen Referenced Period'!$C$1015='15. Chosen Referenced Period'!$D$1021,'15. Chosen Referenced Period'!E1004,IF('15. Chosen Referenced Period'!$C$1015='15. Chosen Referenced Period'!$D$1022,'15. Chosen Referenced Period'!H1004,IF('15. Chosen Referenced Period'!$C$1015='15. Chosen Referenced Period'!$D$1023,'15. Chosen Referenced Period'!K1004,0)))</f>
        <v>0</v>
      </c>
    </row>
    <row r="1003" spans="1:4" x14ac:dyDescent="0.25">
      <c r="A1003" s="309">
        <f t="shared" si="15"/>
        <v>994</v>
      </c>
      <c r="B1003" s="312" t="str">
        <f>IF(+'15. Chosen Referenced Period'!B1005=0," ",+'15. Chosen Referenced Period'!B1005)</f>
        <v xml:space="preserve"> </v>
      </c>
      <c r="C1003" s="442" t="str">
        <f>IF(+'15. Chosen Referenced Period'!C1005=0," ",+'15. Chosen Referenced Period'!C1005)</f>
        <v xml:space="preserve"> </v>
      </c>
      <c r="D1003" s="478">
        <f>IF('15. Chosen Referenced Period'!$C$1015='15. Chosen Referenced Period'!$D$1021,'15. Chosen Referenced Period'!E1005,IF('15. Chosen Referenced Period'!$C$1015='15. Chosen Referenced Period'!$D$1022,'15. Chosen Referenced Period'!H1005,IF('15. Chosen Referenced Period'!$C$1015='15. Chosen Referenced Period'!$D$1023,'15. Chosen Referenced Period'!K1005,0)))</f>
        <v>0</v>
      </c>
    </row>
    <row r="1004" spans="1:4" x14ac:dyDescent="0.25">
      <c r="A1004" s="309">
        <f t="shared" si="15"/>
        <v>995</v>
      </c>
      <c r="B1004" s="312" t="str">
        <f>IF(+'15. Chosen Referenced Period'!B1006=0," ",+'15. Chosen Referenced Period'!B1006)</f>
        <v xml:space="preserve"> </v>
      </c>
      <c r="C1004" s="442" t="str">
        <f>IF(+'15. Chosen Referenced Period'!C1006=0," ",+'15. Chosen Referenced Period'!C1006)</f>
        <v xml:space="preserve"> </v>
      </c>
      <c r="D1004" s="478">
        <f>IF('15. Chosen Referenced Period'!$C$1015='15. Chosen Referenced Period'!$D$1021,'15. Chosen Referenced Period'!E1006,IF('15. Chosen Referenced Period'!$C$1015='15. Chosen Referenced Period'!$D$1022,'15. Chosen Referenced Period'!H1006,IF('15. Chosen Referenced Period'!$C$1015='15. Chosen Referenced Period'!$D$1023,'15. Chosen Referenced Period'!K1006,0)))</f>
        <v>0</v>
      </c>
    </row>
    <row r="1005" spans="1:4" x14ac:dyDescent="0.25">
      <c r="A1005" s="309">
        <f t="shared" si="15"/>
        <v>996</v>
      </c>
      <c r="B1005" s="312" t="str">
        <f>IF(+'15. Chosen Referenced Period'!B1007=0," ",+'15. Chosen Referenced Period'!B1007)</f>
        <v xml:space="preserve"> </v>
      </c>
      <c r="C1005" s="442" t="str">
        <f>IF(+'15. Chosen Referenced Period'!C1007=0," ",+'15. Chosen Referenced Period'!C1007)</f>
        <v xml:space="preserve"> </v>
      </c>
      <c r="D1005" s="478">
        <f>IF('15. Chosen Referenced Period'!$C$1015='15. Chosen Referenced Period'!$D$1021,'15. Chosen Referenced Period'!E1007,IF('15. Chosen Referenced Period'!$C$1015='15. Chosen Referenced Period'!$D$1022,'15. Chosen Referenced Period'!H1007,IF('15. Chosen Referenced Period'!$C$1015='15. Chosen Referenced Period'!$D$1023,'15. Chosen Referenced Period'!K1007,0)))</f>
        <v>0</v>
      </c>
    </row>
    <row r="1006" spans="1:4" x14ac:dyDescent="0.25">
      <c r="A1006" s="309">
        <f t="shared" si="15"/>
        <v>997</v>
      </c>
      <c r="B1006" s="312" t="str">
        <f>IF(+'15. Chosen Referenced Period'!B1008=0," ",+'15. Chosen Referenced Period'!B1008)</f>
        <v xml:space="preserve"> </v>
      </c>
      <c r="C1006" s="442" t="str">
        <f>IF(+'15. Chosen Referenced Period'!C1008=0," ",+'15. Chosen Referenced Period'!C1008)</f>
        <v xml:space="preserve"> </v>
      </c>
      <c r="D1006" s="478">
        <f>IF('15. Chosen Referenced Period'!$C$1015='15. Chosen Referenced Period'!$D$1021,'15. Chosen Referenced Period'!E1008,IF('15. Chosen Referenced Period'!$C$1015='15. Chosen Referenced Period'!$D$1022,'15. Chosen Referenced Period'!H1008,IF('15. Chosen Referenced Period'!$C$1015='15. Chosen Referenced Period'!$D$1023,'15. Chosen Referenced Period'!K1008,0)))</f>
        <v>0</v>
      </c>
    </row>
    <row r="1007" spans="1:4" x14ac:dyDescent="0.25">
      <c r="A1007" s="309">
        <f t="shared" si="15"/>
        <v>998</v>
      </c>
      <c r="B1007" s="312" t="str">
        <f>IF(+'15. Chosen Referenced Period'!B1009=0," ",+'15. Chosen Referenced Period'!B1009)</f>
        <v xml:space="preserve"> </v>
      </c>
      <c r="C1007" s="442" t="str">
        <f>IF(+'15. Chosen Referenced Period'!C1009=0," ",+'15. Chosen Referenced Period'!C1009)</f>
        <v xml:space="preserve"> </v>
      </c>
      <c r="D1007" s="478">
        <f>IF('15. Chosen Referenced Period'!$C$1015='15. Chosen Referenced Period'!$D$1021,'15. Chosen Referenced Period'!E1009,IF('15. Chosen Referenced Period'!$C$1015='15. Chosen Referenced Period'!$D$1022,'15. Chosen Referenced Period'!H1009,IF('15. Chosen Referenced Period'!$C$1015='15. Chosen Referenced Period'!$D$1023,'15. Chosen Referenced Period'!K1009,0)))</f>
        <v>0</v>
      </c>
    </row>
    <row r="1008" spans="1:4" x14ac:dyDescent="0.25">
      <c r="A1008" s="309">
        <f t="shared" si="15"/>
        <v>999</v>
      </c>
      <c r="B1008" s="312" t="str">
        <f>IF(+'15. Chosen Referenced Period'!B1010=0," ",+'15. Chosen Referenced Period'!B1010)</f>
        <v xml:space="preserve"> </v>
      </c>
      <c r="C1008" s="442" t="str">
        <f>IF(+'15. Chosen Referenced Period'!C1010=0," ",+'15. Chosen Referenced Period'!C1010)</f>
        <v xml:space="preserve"> </v>
      </c>
      <c r="D1008" s="478">
        <f>IF('15. Chosen Referenced Period'!$C$1015='15. Chosen Referenced Period'!$D$1021,'15. Chosen Referenced Period'!E1010,IF('15. Chosen Referenced Period'!$C$1015='15. Chosen Referenced Period'!$D$1022,'15. Chosen Referenced Period'!H1010,IF('15. Chosen Referenced Period'!$C$1015='15. Chosen Referenced Period'!$D$1023,'15. Chosen Referenced Period'!K1010,0)))</f>
        <v>0</v>
      </c>
    </row>
    <row r="1009" spans="1:4" x14ac:dyDescent="0.25">
      <c r="A1009" s="309">
        <f t="shared" si="15"/>
        <v>1000</v>
      </c>
      <c r="B1009" s="312" t="str">
        <f>IF(+'15. Chosen Referenced Period'!B1011=0," ",+'15. Chosen Referenced Period'!B1011)</f>
        <v xml:space="preserve"> </v>
      </c>
      <c r="C1009" s="442" t="str">
        <f>IF(+'15. Chosen Referenced Period'!C1011=0," ",+'15. Chosen Referenced Period'!C1011)</f>
        <v xml:space="preserve"> </v>
      </c>
      <c r="D1009" s="478">
        <f>IF('15. Chosen Referenced Period'!$C$1015='15. Chosen Referenced Period'!$D$1021,'15. Chosen Referenced Period'!E1011,IF('15. Chosen Referenced Period'!$C$1015='15. Chosen Referenced Period'!$D$1022,'15. Chosen Referenced Period'!H1011,IF('15. Chosen Referenced Period'!$C$1015='15. Chosen Referenced Period'!$D$1023,'15. Chosen Referenced Period'!K1011,0)))</f>
        <v>0</v>
      </c>
    </row>
    <row r="1010" spans="1:4" ht="15.75" thickBot="1" x14ac:dyDescent="0.3">
      <c r="A1010" s="309"/>
      <c r="B1010" s="312"/>
      <c r="C1010" s="484"/>
      <c r="D1010" s="485">
        <f>IF('15. Chosen Referenced Period'!$C$1015='15. Chosen Referenced Period'!$D$1021,'15. Chosen Referenced Period'!E1012,IF('15. Chosen Referenced Period'!$C$1015='15. Chosen Referenced Period'!$D$1022,'15. Chosen Referenced Period'!H1012,IF('15. Chosen Referenced Period'!$C$1015='15. Chosen Referenced Period'!$D$1023,'15. Chosen Referenced Period'!K1012,0)))</f>
        <v>0</v>
      </c>
    </row>
    <row r="1011" spans="1:4" ht="15.75" thickBot="1" x14ac:dyDescent="0.3">
      <c r="B1011" s="302" t="s">
        <v>348</v>
      </c>
      <c r="C1011" s="486"/>
      <c r="D1011" s="487">
        <f>SUM(D10:D1010)</f>
        <v>0</v>
      </c>
    </row>
    <row r="1012" spans="1:4" x14ac:dyDescent="0.25">
      <c r="D1012" s="315"/>
    </row>
  </sheetData>
  <sheetProtection algorithmName="SHA-512" hashValue="srbWDoCrI0Hl/u08A5YGeD589HvSGJhMjweSDR6YVNgUBIrac3iAbXNH6xyS2G2a4pmCEWh1qSp9F82adBPblA==" saltValue="rMJbx9W2s7BweqjFe6G/MQ==" spinCount="100000" sheet="1" objects="1" scenarios="1" selectLockedCells="1"/>
  <mergeCells count="3">
    <mergeCell ref="A1:D1"/>
    <mergeCell ref="A2:D2"/>
    <mergeCell ref="A4:D4"/>
  </mergeCells>
  <pageMargins left="0.7" right="0.7" top="0.75" bottom="0.75" header="0.3" footer="0.3"/>
  <pageSetup fitToHeight="0"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K59"/>
  <sheetViews>
    <sheetView workbookViewId="0">
      <selection activeCell="C13" sqref="C13"/>
    </sheetView>
  </sheetViews>
  <sheetFormatPr defaultColWidth="8.85546875" defaultRowHeight="15" x14ac:dyDescent="0.25"/>
  <cols>
    <col min="1" max="1" width="8.85546875" style="198"/>
    <col min="2" max="3" width="6.42578125" style="198" customWidth="1"/>
    <col min="4" max="4" width="10" style="198" customWidth="1"/>
    <col min="5" max="16384" width="8.85546875" style="142"/>
  </cols>
  <sheetData>
    <row r="1" spans="1:11" x14ac:dyDescent="0.25">
      <c r="A1" s="900" t="s">
        <v>323</v>
      </c>
      <c r="B1" s="900"/>
      <c r="C1" s="900"/>
      <c r="D1" s="900"/>
    </row>
    <row r="2" spans="1:11" x14ac:dyDescent="0.25">
      <c r="A2" s="900" t="s">
        <v>324</v>
      </c>
      <c r="B2" s="900"/>
      <c r="C2" s="900"/>
      <c r="D2" s="900"/>
    </row>
    <row r="3" spans="1:11" x14ac:dyDescent="0.25">
      <c r="A3" s="212"/>
      <c r="B3" s="212"/>
      <c r="C3" s="212"/>
      <c r="D3" s="212"/>
    </row>
    <row r="4" spans="1:11" x14ac:dyDescent="0.25">
      <c r="A4" s="900" t="s">
        <v>473</v>
      </c>
      <c r="B4" s="900"/>
      <c r="C4" s="900"/>
      <c r="D4" s="900"/>
    </row>
    <row r="5" spans="1:11" x14ac:dyDescent="0.25">
      <c r="A5" s="212"/>
      <c r="C5" s="212"/>
      <c r="D5" s="212"/>
    </row>
    <row r="6" spans="1:11" x14ac:dyDescent="0.25">
      <c r="A6" s="204"/>
    </row>
    <row r="8" spans="1:11" x14ac:dyDescent="0.25">
      <c r="A8" s="198" t="s">
        <v>487</v>
      </c>
      <c r="H8" s="235"/>
      <c r="I8" s="235"/>
      <c r="J8" s="235"/>
      <c r="K8" s="235"/>
    </row>
    <row r="9" spans="1:11" x14ac:dyDescent="0.25">
      <c r="B9" s="198" t="s">
        <v>486</v>
      </c>
    </row>
    <row r="10" spans="1:11" x14ac:dyDescent="0.25">
      <c r="B10" s="198" t="s">
        <v>485</v>
      </c>
    </row>
    <row r="11" spans="1:11" x14ac:dyDescent="0.25">
      <c r="C11" s="198" t="s">
        <v>488</v>
      </c>
    </row>
    <row r="13" spans="1:11" x14ac:dyDescent="0.25">
      <c r="A13" s="198" t="s">
        <v>674</v>
      </c>
      <c r="B13" s="142"/>
    </row>
    <row r="14" spans="1:11" x14ac:dyDescent="0.25">
      <c r="B14" s="198" t="s">
        <v>688</v>
      </c>
    </row>
    <row r="15" spans="1:11" x14ac:dyDescent="0.25">
      <c r="C15" s="198" t="s">
        <v>689</v>
      </c>
    </row>
    <row r="16" spans="1:11" x14ac:dyDescent="0.25">
      <c r="D16" s="198" t="s">
        <v>690</v>
      </c>
    </row>
    <row r="17" spans="1:5" x14ac:dyDescent="0.25">
      <c r="D17" s="198" t="s">
        <v>691</v>
      </c>
    </row>
    <row r="18" spans="1:5" x14ac:dyDescent="0.25">
      <c r="D18" s="198" t="s">
        <v>692</v>
      </c>
    </row>
    <row r="19" spans="1:5" x14ac:dyDescent="0.25">
      <c r="E19" s="142" t="s">
        <v>693</v>
      </c>
    </row>
    <row r="20" spans="1:5" x14ac:dyDescent="0.25">
      <c r="E20" s="142" t="s">
        <v>694</v>
      </c>
    </row>
    <row r="22" spans="1:5" x14ac:dyDescent="0.25">
      <c r="B22" s="198" t="s">
        <v>474</v>
      </c>
    </row>
    <row r="24" spans="1:5" x14ac:dyDescent="0.25">
      <c r="A24" s="198" t="s">
        <v>483</v>
      </c>
      <c r="B24" s="142"/>
    </row>
    <row r="25" spans="1:5" x14ac:dyDescent="0.25">
      <c r="B25" s="198" t="s">
        <v>475</v>
      </c>
    </row>
    <row r="26" spans="1:5" x14ac:dyDescent="0.25">
      <c r="B26" s="142"/>
      <c r="C26" s="198" t="s">
        <v>479</v>
      </c>
    </row>
    <row r="27" spans="1:5" x14ac:dyDescent="0.25">
      <c r="B27" s="142"/>
      <c r="C27" s="198" t="s">
        <v>480</v>
      </c>
    </row>
    <row r="28" spans="1:5" x14ac:dyDescent="0.25">
      <c r="B28" s="142"/>
      <c r="C28" s="198" t="s">
        <v>482</v>
      </c>
    </row>
    <row r="29" spans="1:5" x14ac:dyDescent="0.25">
      <c r="B29" s="142"/>
      <c r="C29" s="198" t="s">
        <v>481</v>
      </c>
    </row>
    <row r="30" spans="1:5" x14ac:dyDescent="0.25">
      <c r="B30" s="142"/>
      <c r="C30" s="142"/>
      <c r="D30" s="198" t="s">
        <v>476</v>
      </c>
    </row>
    <row r="31" spans="1:5" x14ac:dyDescent="0.25">
      <c r="B31" s="142"/>
      <c r="C31" s="142" t="s">
        <v>478</v>
      </c>
    </row>
    <row r="32" spans="1:5" x14ac:dyDescent="0.25">
      <c r="B32" s="198" t="s">
        <v>477</v>
      </c>
    </row>
    <row r="33" spans="1:10" x14ac:dyDescent="0.25">
      <c r="B33" s="142"/>
      <c r="C33" s="198" t="s">
        <v>479</v>
      </c>
    </row>
    <row r="34" spans="1:10" x14ac:dyDescent="0.25">
      <c r="B34" s="142"/>
      <c r="C34" s="198" t="s">
        <v>480</v>
      </c>
    </row>
    <row r="35" spans="1:10" x14ac:dyDescent="0.25">
      <c r="B35" s="142"/>
      <c r="C35" s="198" t="s">
        <v>482</v>
      </c>
    </row>
    <row r="36" spans="1:10" x14ac:dyDescent="0.25">
      <c r="B36" s="142"/>
      <c r="C36" s="198" t="s">
        <v>481</v>
      </c>
    </row>
    <row r="37" spans="1:10" x14ac:dyDescent="0.25">
      <c r="B37" s="142"/>
      <c r="C37" s="142"/>
      <c r="D37" s="198" t="s">
        <v>476</v>
      </c>
    </row>
    <row r="38" spans="1:10" x14ac:dyDescent="0.25">
      <c r="B38" s="142"/>
      <c r="C38" s="142" t="s">
        <v>478</v>
      </c>
    </row>
    <row r="39" spans="1:10" x14ac:dyDescent="0.25">
      <c r="B39" s="198" t="s">
        <v>484</v>
      </c>
    </row>
    <row r="45" spans="1:10" x14ac:dyDescent="0.25">
      <c r="A45" s="198" t="s">
        <v>489</v>
      </c>
      <c r="B45" s="142"/>
    </row>
    <row r="46" spans="1:10" x14ac:dyDescent="0.25">
      <c r="B46" s="198" t="s">
        <v>680</v>
      </c>
    </row>
    <row r="47" spans="1:10" x14ac:dyDescent="0.25">
      <c r="C47" s="898" t="s">
        <v>490</v>
      </c>
      <c r="D47" s="898"/>
      <c r="E47" s="898"/>
      <c r="F47" s="898"/>
      <c r="G47" s="898"/>
      <c r="H47" s="898"/>
      <c r="I47" s="898"/>
      <c r="J47" s="898"/>
    </row>
    <row r="48" spans="1:10" x14ac:dyDescent="0.25">
      <c r="C48" s="898" t="s">
        <v>675</v>
      </c>
      <c r="D48" s="898"/>
      <c r="E48" s="898"/>
      <c r="F48" s="898"/>
      <c r="G48" s="898"/>
      <c r="H48" s="898"/>
      <c r="I48" s="898"/>
      <c r="J48" s="898"/>
    </row>
    <row r="49" spans="2:10" x14ac:dyDescent="0.25">
      <c r="D49" s="898" t="s">
        <v>676</v>
      </c>
      <c r="E49" s="898"/>
      <c r="F49" s="898"/>
      <c r="G49" s="898"/>
      <c r="H49" s="898"/>
      <c r="I49" s="898"/>
      <c r="J49" s="898"/>
    </row>
    <row r="50" spans="2:10" ht="55.5" customHeight="1" x14ac:dyDescent="0.25">
      <c r="D50" s="899" t="s">
        <v>677</v>
      </c>
      <c r="E50" s="899"/>
      <c r="F50" s="899"/>
      <c r="G50" s="899"/>
      <c r="H50" s="899"/>
      <c r="I50" s="899"/>
      <c r="J50" s="899"/>
    </row>
    <row r="51" spans="2:10" x14ac:dyDescent="0.25">
      <c r="C51" s="898" t="s">
        <v>678</v>
      </c>
      <c r="D51" s="898"/>
      <c r="E51" s="898"/>
      <c r="F51" s="898"/>
      <c r="G51" s="898"/>
      <c r="H51" s="898"/>
      <c r="I51" s="898"/>
      <c r="J51" s="898"/>
    </row>
    <row r="52" spans="2:10" x14ac:dyDescent="0.25">
      <c r="C52" s="548"/>
      <c r="D52" s="548"/>
      <c r="E52" s="548"/>
      <c r="F52" s="548"/>
      <c r="G52" s="548"/>
      <c r="H52" s="548"/>
      <c r="I52" s="548"/>
      <c r="J52" s="548"/>
    </row>
    <row r="53" spans="2:10" x14ac:dyDescent="0.25">
      <c r="B53" s="198" t="s">
        <v>681</v>
      </c>
      <c r="C53" s="548"/>
      <c r="D53" s="548"/>
      <c r="E53" s="548"/>
      <c r="F53" s="548"/>
      <c r="G53" s="548"/>
      <c r="H53" s="548"/>
      <c r="I53" s="548"/>
      <c r="J53" s="548"/>
    </row>
    <row r="54" spans="2:10" x14ac:dyDescent="0.25">
      <c r="C54" s="549" t="s">
        <v>682</v>
      </c>
      <c r="D54" s="548"/>
      <c r="E54" s="548"/>
      <c r="F54" s="548"/>
      <c r="G54" s="548"/>
      <c r="H54" s="548"/>
      <c r="I54" s="548"/>
      <c r="J54" s="548"/>
    </row>
    <row r="55" spans="2:10" ht="52.5" customHeight="1" x14ac:dyDescent="0.25">
      <c r="C55" s="899" t="s">
        <v>683</v>
      </c>
      <c r="D55" s="899"/>
      <c r="E55" s="899"/>
      <c r="F55" s="899"/>
      <c r="G55" s="899"/>
      <c r="H55" s="899"/>
      <c r="I55" s="899"/>
      <c r="J55" s="899"/>
    </row>
    <row r="57" spans="2:10" x14ac:dyDescent="0.25">
      <c r="B57" s="198" t="s">
        <v>686</v>
      </c>
    </row>
    <row r="58" spans="2:10" x14ac:dyDescent="0.25">
      <c r="C58" s="198" t="s">
        <v>684</v>
      </c>
    </row>
    <row r="59" spans="2:10" x14ac:dyDescent="0.25">
      <c r="C59" s="198" t="s">
        <v>687</v>
      </c>
    </row>
  </sheetData>
  <mergeCells count="9">
    <mergeCell ref="D49:J49"/>
    <mergeCell ref="D50:J50"/>
    <mergeCell ref="C51:J51"/>
    <mergeCell ref="C55:J55"/>
    <mergeCell ref="A1:D1"/>
    <mergeCell ref="A2:D2"/>
    <mergeCell ref="A4:D4"/>
    <mergeCell ref="C47:J47"/>
    <mergeCell ref="C48:J48"/>
  </mergeCells>
  <pageMargins left="0.7" right="0.7" top="0.75" bottom="0.75" header="0.3" footer="0.3"/>
  <pageSetup fitToHeight="0"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H61"/>
  <sheetViews>
    <sheetView workbookViewId="0">
      <selection activeCell="Q43" sqref="Q43"/>
    </sheetView>
  </sheetViews>
  <sheetFormatPr defaultColWidth="9.140625" defaultRowHeight="15" x14ac:dyDescent="0.25"/>
  <cols>
    <col min="1" max="1" width="3.85546875" style="235" customWidth="1"/>
    <col min="2" max="2" width="8.42578125" style="235" customWidth="1"/>
    <col min="3" max="3" width="4.42578125" style="235" customWidth="1"/>
    <col min="4" max="4" width="3.85546875" style="235" customWidth="1"/>
    <col min="5" max="5" width="4.42578125" style="235" customWidth="1"/>
    <col min="6" max="6" width="11.28515625" style="235" customWidth="1"/>
    <col min="7" max="7" width="9.140625" style="235"/>
    <col min="8" max="8" width="5.85546875" style="235" customWidth="1"/>
    <col min="9" max="9" width="3.85546875" style="235" customWidth="1"/>
    <col min="10" max="10" width="9.140625" style="235"/>
    <col min="11" max="11" width="6" style="235" customWidth="1"/>
    <col min="12" max="12" width="3.85546875" style="235" customWidth="1"/>
    <col min="13" max="13" width="9.140625" style="235"/>
    <col min="14" max="14" width="3" style="235" customWidth="1"/>
    <col min="15" max="15" width="3.85546875" style="235" customWidth="1"/>
    <col min="16" max="16" width="8.42578125" style="235" customWidth="1"/>
    <col min="17" max="17" width="14.7109375" style="235" customWidth="1"/>
    <col min="18" max="18" width="20.140625" style="235" customWidth="1"/>
    <col min="19" max="19" width="12.42578125" style="235" bestFit="1" customWidth="1"/>
    <col min="20" max="20" width="4.85546875" style="235" customWidth="1"/>
    <col min="21" max="21" width="17.140625" style="235" customWidth="1"/>
    <col min="22" max="22" width="44.42578125" style="235" customWidth="1"/>
    <col min="23" max="23" width="29" style="235" customWidth="1"/>
    <col min="24" max="24" width="11.42578125" style="235" bestFit="1" customWidth="1"/>
    <col min="25" max="26" width="12.42578125" style="235" bestFit="1" customWidth="1"/>
    <col min="27" max="16384" width="9.140625" style="235"/>
  </cols>
  <sheetData>
    <row r="1" spans="1:34" x14ac:dyDescent="0.25">
      <c r="A1" s="834" t="s">
        <v>323</v>
      </c>
      <c r="B1" s="834"/>
      <c r="C1" s="834"/>
      <c r="D1" s="834"/>
      <c r="E1" s="834"/>
      <c r="F1" s="834"/>
      <c r="G1" s="834"/>
      <c r="H1" s="834"/>
      <c r="I1" s="834"/>
      <c r="J1" s="834"/>
      <c r="K1" s="834"/>
      <c r="L1" s="834"/>
      <c r="M1" s="834"/>
      <c r="N1" s="834"/>
      <c r="O1" s="834"/>
      <c r="P1" s="834"/>
      <c r="Q1" s="834"/>
    </row>
    <row r="2" spans="1:34" x14ac:dyDescent="0.25">
      <c r="A2" s="834" t="s">
        <v>324</v>
      </c>
      <c r="B2" s="834"/>
      <c r="C2" s="834"/>
      <c r="D2" s="834"/>
      <c r="E2" s="834"/>
      <c r="F2" s="834"/>
      <c r="G2" s="834"/>
      <c r="H2" s="834"/>
      <c r="I2" s="834"/>
      <c r="J2" s="834"/>
      <c r="K2" s="834"/>
      <c r="L2" s="834"/>
      <c r="M2" s="834"/>
      <c r="N2" s="834"/>
      <c r="O2" s="834"/>
      <c r="P2" s="834"/>
      <c r="Q2" s="834"/>
    </row>
    <row r="3" spans="1:34" x14ac:dyDescent="0.25">
      <c r="A3" s="833" t="str">
        <f>IF('1. General Input'!D29="yes","Use Forgiveness Form 3508EZ",IF('1. General Input'!D30="yes","Use Forgiveness Form 3508EZ",IF('1. General Input'!D23="no","Use Forgiveness Form 3508EZ",IF('1. General Input'!D40="yes",IF('8. Wage Rate Penalty'!H15=0,"Use Forgiveness Form 3508EZ"," "),IF('8. Wage Rate Penalty'!H15=0,IF('9. FTE Exemption'!E16="No","Use Forgiveness Form 3508EZ"," ")," ")))))</f>
        <v xml:space="preserve"> </v>
      </c>
      <c r="B3" s="833"/>
      <c r="C3" s="833"/>
      <c r="D3" s="833"/>
      <c r="E3" s="833"/>
      <c r="F3" s="833"/>
      <c r="G3" s="833"/>
      <c r="H3" s="833"/>
      <c r="I3" s="833"/>
      <c r="J3" s="833"/>
      <c r="K3" s="833"/>
      <c r="L3" s="833"/>
      <c r="M3" s="833"/>
      <c r="N3" s="833"/>
      <c r="O3" s="833"/>
      <c r="P3" s="833"/>
      <c r="Q3" s="833"/>
      <c r="R3" s="291"/>
      <c r="S3" s="291"/>
      <c r="T3" s="291"/>
      <c r="U3" s="291"/>
      <c r="V3" s="291"/>
      <c r="W3" s="291"/>
      <c r="X3" s="291"/>
      <c r="Y3" s="291"/>
      <c r="Z3" s="291"/>
      <c r="AA3" s="291"/>
      <c r="AB3" s="291"/>
      <c r="AC3" s="291"/>
      <c r="AD3" s="291"/>
      <c r="AE3" s="291"/>
      <c r="AF3" s="291"/>
      <c r="AG3" s="291"/>
      <c r="AH3" s="291"/>
    </row>
    <row r="4" spans="1:34" x14ac:dyDescent="0.25">
      <c r="A4" s="835" t="s">
        <v>223</v>
      </c>
      <c r="B4" s="835"/>
      <c r="C4" s="835"/>
      <c r="D4" s="835"/>
      <c r="E4" s="835"/>
      <c r="F4" s="835"/>
      <c r="G4" s="835"/>
      <c r="H4" s="835"/>
      <c r="I4" s="835"/>
      <c r="J4" s="835"/>
      <c r="K4" s="835"/>
      <c r="L4" s="835"/>
      <c r="M4" s="835"/>
      <c r="N4" s="835"/>
      <c r="O4" s="835"/>
      <c r="P4" s="835"/>
      <c r="Q4" s="835"/>
    </row>
    <row r="5" spans="1:34" x14ac:dyDescent="0.25">
      <c r="A5" s="302"/>
      <c r="B5" s="302"/>
      <c r="C5" s="302"/>
      <c r="D5" s="302"/>
      <c r="E5" s="302"/>
      <c r="F5" s="302"/>
      <c r="G5" s="302"/>
      <c r="H5" s="302"/>
      <c r="I5" s="302"/>
      <c r="J5" s="302"/>
      <c r="K5" s="302"/>
      <c r="L5" s="302"/>
      <c r="M5" s="302"/>
      <c r="N5" s="302"/>
      <c r="O5" s="302"/>
      <c r="P5" s="302"/>
      <c r="Q5" s="302"/>
    </row>
    <row r="6" spans="1:34" x14ac:dyDescent="0.25">
      <c r="A6" s="821" t="s">
        <v>224</v>
      </c>
      <c r="B6" s="821"/>
      <c r="C6" s="821"/>
      <c r="D6" s="821"/>
      <c r="E6" s="821"/>
      <c r="F6" s="821"/>
      <c r="G6" s="821"/>
      <c r="H6" s="821" t="s">
        <v>225</v>
      </c>
      <c r="I6" s="821"/>
      <c r="J6" s="821"/>
      <c r="K6" s="821"/>
      <c r="L6" s="821"/>
      <c r="M6" s="821"/>
      <c r="N6" s="821"/>
      <c r="O6" s="821"/>
      <c r="P6" s="821"/>
      <c r="Q6" s="821"/>
    </row>
    <row r="7" spans="1:34" x14ac:dyDescent="0.25">
      <c r="A7" s="820">
        <f>+'1. General Input'!D12</f>
        <v>0</v>
      </c>
      <c r="B7" s="820"/>
      <c r="C7" s="820"/>
      <c r="D7" s="820"/>
      <c r="E7" s="820"/>
      <c r="F7" s="820"/>
      <c r="G7" s="820"/>
      <c r="H7" s="820">
        <f>+'1. General Input'!D13</f>
        <v>0</v>
      </c>
      <c r="I7" s="820"/>
      <c r="J7" s="820"/>
      <c r="K7" s="820"/>
      <c r="L7" s="822"/>
      <c r="M7" s="820"/>
      <c r="N7" s="820"/>
      <c r="O7" s="820"/>
      <c r="P7" s="820"/>
      <c r="Q7" s="820"/>
    </row>
    <row r="8" spans="1:34" x14ac:dyDescent="0.25">
      <c r="A8" s="821" t="s">
        <v>226</v>
      </c>
      <c r="B8" s="821"/>
      <c r="C8" s="821"/>
      <c r="D8" s="821"/>
      <c r="E8" s="821"/>
      <c r="F8" s="821"/>
      <c r="G8" s="821"/>
      <c r="H8" s="821" t="s">
        <v>227</v>
      </c>
      <c r="I8" s="821"/>
      <c r="J8" s="821"/>
      <c r="K8" s="836"/>
      <c r="L8" s="436"/>
      <c r="M8" s="837" t="s">
        <v>228</v>
      </c>
      <c r="N8" s="821"/>
      <c r="O8" s="821"/>
      <c r="P8" s="821"/>
      <c r="Q8" s="821"/>
    </row>
    <row r="9" spans="1:34" x14ac:dyDescent="0.25">
      <c r="A9" s="822">
        <f>+'1. General Input'!D14</f>
        <v>0</v>
      </c>
      <c r="B9" s="822"/>
      <c r="C9" s="822"/>
      <c r="D9" s="822"/>
      <c r="E9" s="822"/>
      <c r="F9" s="822"/>
      <c r="G9" s="822"/>
      <c r="H9" s="826">
        <f>+'1. General Input'!D15</f>
        <v>0</v>
      </c>
      <c r="I9" s="826"/>
      <c r="J9" s="826"/>
      <c r="K9" s="827"/>
      <c r="L9" s="437"/>
      <c r="M9" s="828">
        <f>+'1. General Input'!D16</f>
        <v>0</v>
      </c>
      <c r="N9" s="826"/>
      <c r="O9" s="826"/>
      <c r="P9" s="826"/>
      <c r="Q9" s="826"/>
    </row>
    <row r="10" spans="1:34" x14ac:dyDescent="0.25">
      <c r="A10" s="823"/>
      <c r="B10" s="824"/>
      <c r="C10" s="824"/>
      <c r="D10" s="824"/>
      <c r="E10" s="824"/>
      <c r="F10" s="824"/>
      <c r="G10" s="825"/>
      <c r="H10" s="821" t="s">
        <v>229</v>
      </c>
      <c r="I10" s="821"/>
      <c r="J10" s="821"/>
      <c r="K10" s="836"/>
      <c r="L10" s="436"/>
      <c r="M10" s="837" t="s">
        <v>230</v>
      </c>
      <c r="N10" s="821"/>
      <c r="O10" s="821"/>
      <c r="P10" s="821"/>
      <c r="Q10" s="821"/>
    </row>
    <row r="11" spans="1:34" x14ac:dyDescent="0.25">
      <c r="A11" s="829"/>
      <c r="B11" s="830"/>
      <c r="C11" s="830"/>
      <c r="D11" s="830"/>
      <c r="E11" s="830"/>
      <c r="F11" s="830"/>
      <c r="G11" s="831"/>
      <c r="H11" s="826">
        <f>+'1. General Input'!D17</f>
        <v>0</v>
      </c>
      <c r="I11" s="826"/>
      <c r="J11" s="826"/>
      <c r="K11" s="827"/>
      <c r="L11" s="437"/>
      <c r="M11" s="828">
        <f>+'1. General Input'!D18</f>
        <v>0</v>
      </c>
      <c r="N11" s="826"/>
      <c r="O11" s="826"/>
      <c r="P11" s="826"/>
      <c r="Q11" s="826"/>
    </row>
    <row r="12" spans="1:34" x14ac:dyDescent="0.25">
      <c r="A12" s="302"/>
      <c r="B12" s="302"/>
      <c r="C12" s="302"/>
      <c r="D12" s="302"/>
      <c r="E12" s="302"/>
      <c r="F12" s="302"/>
      <c r="G12" s="302"/>
      <c r="H12" s="302"/>
      <c r="I12" s="302"/>
      <c r="J12" s="302"/>
      <c r="K12" s="302"/>
      <c r="L12" s="302"/>
      <c r="M12" s="302"/>
      <c r="N12" s="302"/>
      <c r="O12" s="302"/>
      <c r="P12" s="302"/>
      <c r="Q12" s="302"/>
    </row>
    <row r="13" spans="1:34" x14ac:dyDescent="0.25">
      <c r="A13" s="302" t="s">
        <v>232</v>
      </c>
      <c r="B13" s="302"/>
      <c r="C13" s="302"/>
      <c r="D13" s="302"/>
      <c r="E13" s="302"/>
      <c r="F13" s="819">
        <f>+'1. General Input'!D19</f>
        <v>0</v>
      </c>
      <c r="G13" s="819"/>
      <c r="H13" s="302"/>
      <c r="I13" s="302" t="s">
        <v>231</v>
      </c>
      <c r="J13" s="302"/>
      <c r="K13" s="302"/>
      <c r="L13" s="302"/>
      <c r="M13" s="302"/>
      <c r="N13" s="302"/>
      <c r="O13" s="302"/>
      <c r="P13" s="819">
        <f>+'1. General Input'!D20</f>
        <v>0</v>
      </c>
      <c r="Q13" s="819"/>
    </row>
    <row r="14" spans="1:34" x14ac:dyDescent="0.25">
      <c r="A14" s="302"/>
      <c r="B14" s="302"/>
      <c r="C14" s="302"/>
      <c r="D14" s="302"/>
      <c r="E14" s="302"/>
      <c r="F14" s="414"/>
      <c r="G14" s="414"/>
      <c r="H14" s="302"/>
      <c r="I14" s="302"/>
      <c r="J14" s="302"/>
      <c r="K14" s="302"/>
      <c r="L14" s="302"/>
      <c r="M14" s="302"/>
      <c r="N14" s="302"/>
      <c r="O14" s="302"/>
      <c r="P14" s="414"/>
      <c r="Q14" s="414"/>
    </row>
    <row r="15" spans="1:34" x14ac:dyDescent="0.25">
      <c r="A15" s="302" t="s">
        <v>234</v>
      </c>
      <c r="B15" s="302"/>
      <c r="C15" s="302"/>
      <c r="D15" s="302"/>
      <c r="E15" s="302"/>
      <c r="F15" s="832">
        <f>+'1. General Input'!D21</f>
        <v>0</v>
      </c>
      <c r="G15" s="832"/>
      <c r="H15" s="302"/>
      <c r="I15" s="302" t="s">
        <v>263</v>
      </c>
      <c r="J15" s="302"/>
      <c r="K15" s="302"/>
      <c r="L15" s="302"/>
      <c r="M15" s="302"/>
      <c r="N15" s="818" t="str">
        <f>IF('1. General Input'!D22=0,"Enter date on input sheet",'1. General Input'!D22)</f>
        <v>Enter date on input sheet</v>
      </c>
      <c r="O15" s="818"/>
      <c r="P15" s="818"/>
      <c r="Q15" s="818"/>
      <c r="S15" s="438"/>
      <c r="X15" s="438"/>
      <c r="Y15" s="438"/>
      <c r="Z15" s="438"/>
    </row>
    <row r="16" spans="1:34" x14ac:dyDescent="0.25">
      <c r="A16" s="302"/>
      <c r="B16" s="302"/>
      <c r="C16" s="302"/>
      <c r="D16" s="302"/>
      <c r="E16" s="302"/>
      <c r="F16" s="302"/>
      <c r="G16" s="302"/>
      <c r="H16" s="302"/>
      <c r="I16" s="302"/>
      <c r="J16" s="302"/>
      <c r="K16" s="302"/>
      <c r="L16" s="302"/>
      <c r="M16" s="302"/>
      <c r="N16" s="302"/>
      <c r="O16" s="302"/>
      <c r="P16" s="245"/>
      <c r="Q16" s="302"/>
      <c r="S16" s="438"/>
      <c r="X16" s="438"/>
      <c r="Y16" s="438"/>
      <c r="Z16" s="438"/>
    </row>
    <row r="17" spans="1:17" x14ac:dyDescent="0.25">
      <c r="A17" s="302" t="s">
        <v>233</v>
      </c>
      <c r="B17" s="302"/>
      <c r="C17" s="302"/>
      <c r="D17" s="302"/>
      <c r="E17" s="302"/>
      <c r="F17" s="302"/>
      <c r="G17" s="439">
        <f>+'1. General Input'!D24</f>
        <v>0</v>
      </c>
      <c r="I17" s="302" t="s">
        <v>293</v>
      </c>
      <c r="J17" s="302"/>
      <c r="K17" s="302"/>
      <c r="L17" s="302"/>
      <c r="M17" s="302"/>
      <c r="N17" s="302"/>
      <c r="O17" s="302"/>
      <c r="P17" s="302"/>
      <c r="Q17" s="440">
        <f>+'1. General Input'!D25</f>
        <v>0</v>
      </c>
    </row>
    <row r="18" spans="1:17" x14ac:dyDescent="0.25">
      <c r="A18" s="302"/>
      <c r="B18" s="302"/>
      <c r="C18" s="302"/>
      <c r="D18" s="302"/>
      <c r="E18" s="302"/>
      <c r="F18" s="302"/>
      <c r="G18" s="302"/>
      <c r="H18" s="302"/>
      <c r="I18" s="302"/>
      <c r="J18" s="302"/>
      <c r="K18" s="302"/>
      <c r="L18" s="302"/>
      <c r="M18" s="302"/>
      <c r="N18" s="302"/>
      <c r="O18" s="302"/>
      <c r="P18" s="302"/>
      <c r="Q18" s="302"/>
    </row>
    <row r="19" spans="1:17" x14ac:dyDescent="0.25">
      <c r="A19" s="302" t="s">
        <v>235</v>
      </c>
      <c r="B19" s="302"/>
      <c r="C19" s="302"/>
      <c r="D19" s="302"/>
      <c r="E19" s="302"/>
      <c r="F19" s="832">
        <f>+'1. General Input'!D26</f>
        <v>0</v>
      </c>
      <c r="G19" s="819"/>
      <c r="H19" s="302"/>
      <c r="I19" s="302" t="s">
        <v>242</v>
      </c>
      <c r="J19" s="302"/>
      <c r="K19" s="302"/>
      <c r="L19" s="302"/>
      <c r="M19" s="302"/>
      <c r="N19" s="302"/>
      <c r="O19" s="302"/>
      <c r="P19" s="819">
        <f>+'1. General Input'!D27</f>
        <v>0</v>
      </c>
      <c r="Q19" s="819"/>
    </row>
    <row r="20" spans="1:17" x14ac:dyDescent="0.25">
      <c r="A20" s="302"/>
      <c r="B20" s="302"/>
      <c r="C20" s="302"/>
      <c r="D20" s="302"/>
      <c r="E20" s="302"/>
      <c r="F20" s="302"/>
      <c r="G20" s="302"/>
      <c r="H20" s="302"/>
      <c r="I20" s="302"/>
      <c r="J20" s="302"/>
      <c r="K20" s="302"/>
      <c r="L20" s="302"/>
      <c r="M20" s="302"/>
      <c r="N20" s="302"/>
      <c r="O20" s="302"/>
      <c r="P20" s="302"/>
      <c r="Q20" s="302"/>
    </row>
    <row r="21" spans="1:17" x14ac:dyDescent="0.25">
      <c r="A21" s="302" t="s">
        <v>236</v>
      </c>
      <c r="B21" s="302"/>
      <c r="C21" s="302"/>
      <c r="D21" s="302"/>
      <c r="E21" s="302"/>
      <c r="F21" s="302"/>
      <c r="G21" s="302"/>
      <c r="H21" s="302"/>
      <c r="I21" s="302"/>
      <c r="J21" s="302"/>
      <c r="K21" s="302"/>
      <c r="L21" s="302"/>
      <c r="M21" s="302"/>
      <c r="N21" s="302"/>
      <c r="O21" s="302"/>
      <c r="P21" s="302"/>
      <c r="Q21" s="302"/>
    </row>
    <row r="22" spans="1:17" x14ac:dyDescent="0.25">
      <c r="A22" s="302"/>
      <c r="B22" s="302"/>
      <c r="C22" s="302"/>
      <c r="D22" s="302"/>
      <c r="E22" s="302"/>
      <c r="F22" s="302"/>
      <c r="G22" s="302"/>
      <c r="H22" s="302"/>
      <c r="I22" s="302"/>
      <c r="J22" s="302"/>
      <c r="K22" s="302"/>
      <c r="L22" s="302"/>
      <c r="M22" s="302"/>
      <c r="N22" s="302"/>
      <c r="O22" s="302"/>
      <c r="P22" s="302"/>
      <c r="Q22" s="302"/>
    </row>
    <row r="23" spans="1:17" x14ac:dyDescent="0.25">
      <c r="A23" s="441" t="str">
        <f>IF('1. General Input'!D33="X","X"," ")</f>
        <v xml:space="preserve"> </v>
      </c>
      <c r="B23" s="302" t="s">
        <v>237</v>
      </c>
      <c r="C23" s="302"/>
      <c r="D23" s="441" t="str">
        <f>IF('1. General Input'!D34="X","X"," ")</f>
        <v xml:space="preserve"> </v>
      </c>
      <c r="E23" s="302" t="s">
        <v>238</v>
      </c>
      <c r="F23" s="302"/>
      <c r="G23" s="302"/>
      <c r="H23" s="302"/>
      <c r="I23" s="441" t="str">
        <f>IF('1. General Input'!D35="X","X"," ")</f>
        <v xml:space="preserve"> </v>
      </c>
      <c r="J23" s="302" t="s">
        <v>239</v>
      </c>
      <c r="K23" s="302"/>
      <c r="L23" s="441" t="str">
        <f>IF('1. General Input'!D36="X","X"," ")</f>
        <v xml:space="preserve"> </v>
      </c>
      <c r="M23" s="302" t="s">
        <v>240</v>
      </c>
      <c r="N23" s="302"/>
      <c r="O23" s="441" t="str">
        <f>IF('1. General Input'!D37="X","X"," ")</f>
        <v xml:space="preserve"> </v>
      </c>
      <c r="P23" s="302" t="s">
        <v>241</v>
      </c>
      <c r="Q23" s="302"/>
    </row>
    <row r="24" spans="1:17" ht="15" customHeight="1" x14ac:dyDescent="0.25">
      <c r="A24" s="302"/>
      <c r="B24" s="302"/>
      <c r="C24" s="302"/>
      <c r="D24" s="302"/>
      <c r="E24" s="302"/>
      <c r="F24" s="302"/>
      <c r="G24" s="302"/>
      <c r="H24" s="302"/>
      <c r="I24" s="302"/>
      <c r="J24" s="302"/>
      <c r="K24" s="302"/>
      <c r="L24" s="302"/>
      <c r="M24" s="302"/>
      <c r="N24" s="302"/>
      <c r="O24" s="302"/>
      <c r="P24" s="302"/>
      <c r="Q24" s="302"/>
    </row>
    <row r="25" spans="1:17" x14ac:dyDescent="0.25">
      <c r="A25" s="302" t="s">
        <v>243</v>
      </c>
      <c r="B25" s="302"/>
      <c r="C25" s="302"/>
      <c r="D25" s="818" t="str">
        <f>+N15</f>
        <v>Enter date on input sheet</v>
      </c>
      <c r="E25" s="819"/>
      <c r="F25" s="819"/>
      <c r="G25" s="819"/>
      <c r="H25" s="302" t="s">
        <v>244</v>
      </c>
      <c r="I25" s="818" t="str">
        <f>IF('1. General Input'!D10=0,"Enter Covered Period Weeks",IF('1. General Input'!D22=0,"Enter date on input sheet",IF('1. General Input'!D10=8,+D25+55,D25+167)))</f>
        <v>Enter Covered Period Weeks</v>
      </c>
      <c r="J25" s="819"/>
      <c r="K25" s="819"/>
      <c r="L25" s="819"/>
      <c r="M25" s="819"/>
      <c r="N25" s="819"/>
      <c r="O25" s="819"/>
      <c r="P25" s="302"/>
      <c r="Q25" s="302"/>
    </row>
    <row r="26" spans="1:17" x14ac:dyDescent="0.25">
      <c r="A26" s="302"/>
      <c r="B26" s="302"/>
      <c r="C26" s="302"/>
      <c r="D26" s="302"/>
      <c r="E26" s="302"/>
      <c r="F26" s="302"/>
      <c r="G26" s="302"/>
      <c r="H26" s="302"/>
      <c r="I26" s="302"/>
      <c r="J26" s="302"/>
      <c r="K26" s="302"/>
      <c r="L26" s="302"/>
      <c r="M26" s="302"/>
      <c r="N26" s="302"/>
      <c r="O26" s="302"/>
      <c r="P26" s="302"/>
      <c r="Q26" s="302"/>
    </row>
    <row r="27" spans="1:17" x14ac:dyDescent="0.25">
      <c r="A27" s="302" t="s">
        <v>245</v>
      </c>
      <c r="B27" s="302"/>
      <c r="C27" s="302"/>
      <c r="D27" s="302"/>
      <c r="E27" s="302"/>
      <c r="F27" s="302"/>
      <c r="G27" s="302"/>
      <c r="H27" s="818" t="str">
        <f>IF('1. General Input'!D38="Yes",IF('1. General Input'!D39=0,"Missing date in General Input tab",'1. General Input'!D39),"N/A")</f>
        <v>N/A</v>
      </c>
      <c r="I27" s="818"/>
      <c r="J27" s="818"/>
      <c r="K27" s="818"/>
      <c r="L27" s="302" t="s">
        <v>244</v>
      </c>
      <c r="M27" s="818" t="str">
        <f>IF('1. General Input'!D38="Yes",IF('1. General Input'!D10=8,+H27+55,'Rpt 1A. Loan Forgiveness App'!H27+167),"N/A")</f>
        <v>N/A</v>
      </c>
      <c r="N27" s="818"/>
      <c r="O27" s="818"/>
      <c r="P27" s="818"/>
      <c r="Q27" s="818"/>
    </row>
    <row r="28" spans="1:17" x14ac:dyDescent="0.25">
      <c r="A28" s="302"/>
      <c r="B28" s="302"/>
      <c r="C28" s="302"/>
      <c r="D28" s="302"/>
      <c r="E28" s="302"/>
      <c r="F28" s="302"/>
      <c r="G28" s="302"/>
      <c r="H28" s="302"/>
      <c r="I28" s="302"/>
      <c r="J28" s="302"/>
      <c r="K28" s="302"/>
      <c r="L28" s="302"/>
      <c r="M28" s="302"/>
      <c r="N28" s="302"/>
      <c r="O28" s="302"/>
      <c r="P28" s="302"/>
      <c r="Q28" s="302"/>
    </row>
    <row r="29" spans="1:17" x14ac:dyDescent="0.25">
      <c r="A29" s="302" t="s">
        <v>246</v>
      </c>
      <c r="B29" s="302"/>
      <c r="C29" s="302"/>
      <c r="D29" s="302"/>
      <c r="E29" s="302"/>
      <c r="F29" s="302"/>
      <c r="G29" s="302"/>
      <c r="H29" s="302"/>
      <c r="I29" s="302"/>
      <c r="J29" s="302"/>
      <c r="K29" s="302"/>
      <c r="L29" s="302"/>
      <c r="M29" s="302"/>
      <c r="N29" s="302"/>
      <c r="O29" s="302"/>
      <c r="P29" s="302"/>
      <c r="Q29" s="442">
        <f>+'1. General Input'!D28</f>
        <v>0</v>
      </c>
    </row>
    <row r="30" spans="1:17" x14ac:dyDescent="0.25">
      <c r="A30" s="302"/>
      <c r="B30" s="302"/>
      <c r="C30" s="302"/>
      <c r="D30" s="302"/>
      <c r="E30" s="302"/>
      <c r="F30" s="302"/>
      <c r="G30" s="302"/>
      <c r="H30" s="302"/>
      <c r="I30" s="302"/>
      <c r="J30" s="302"/>
      <c r="K30" s="302"/>
      <c r="L30" s="302"/>
      <c r="M30" s="302"/>
      <c r="N30" s="302"/>
      <c r="O30" s="302"/>
      <c r="P30" s="302"/>
      <c r="Q30" s="302"/>
    </row>
    <row r="31" spans="1:17" x14ac:dyDescent="0.25">
      <c r="A31" s="235" t="s">
        <v>261</v>
      </c>
    </row>
    <row r="33" spans="1:17" x14ac:dyDescent="0.25">
      <c r="A33" s="443" t="s">
        <v>247</v>
      </c>
    </row>
    <row r="34" spans="1:17" x14ac:dyDescent="0.25">
      <c r="A34" s="235" t="s">
        <v>143</v>
      </c>
      <c r="C34" s="235" t="s">
        <v>248</v>
      </c>
      <c r="Q34" s="496">
        <f>ROUND(+'Rpt 3. Schedule A'!K34,0)</f>
        <v>0</v>
      </c>
    </row>
    <row r="35" spans="1:17" x14ac:dyDescent="0.25">
      <c r="P35" s="444"/>
      <c r="Q35" s="444"/>
    </row>
    <row r="36" spans="1:17" x14ac:dyDescent="0.25">
      <c r="A36" s="235" t="s">
        <v>150</v>
      </c>
      <c r="C36" s="235" t="s">
        <v>249</v>
      </c>
      <c r="Q36" s="496">
        <f>+'19. Mortgage Interest'!AD113</f>
        <v>0</v>
      </c>
    </row>
    <row r="37" spans="1:17" x14ac:dyDescent="0.25">
      <c r="P37" s="445"/>
      <c r="Q37" s="445"/>
    </row>
    <row r="38" spans="1:17" x14ac:dyDescent="0.25">
      <c r="A38" s="235" t="s">
        <v>151</v>
      </c>
      <c r="C38" s="235" t="s">
        <v>250</v>
      </c>
      <c r="Q38" s="496">
        <f>+'20. Rent Lease'!AD113</f>
        <v>0</v>
      </c>
    </row>
    <row r="39" spans="1:17" x14ac:dyDescent="0.25">
      <c r="P39" s="445"/>
      <c r="Q39" s="445"/>
    </row>
    <row r="40" spans="1:17" x14ac:dyDescent="0.25">
      <c r="A40" s="235" t="s">
        <v>152</v>
      </c>
      <c r="C40" s="235" t="s">
        <v>251</v>
      </c>
      <c r="Q40" s="496">
        <f>+'21. Utilities'!AD113</f>
        <v>0</v>
      </c>
    </row>
    <row r="41" spans="1:17" x14ac:dyDescent="0.25">
      <c r="P41" s="446"/>
      <c r="Q41" s="446"/>
    </row>
    <row r="42" spans="1:17" x14ac:dyDescent="0.25">
      <c r="A42" s="443" t="s">
        <v>252</v>
      </c>
      <c r="P42" s="446"/>
      <c r="Q42" s="446"/>
    </row>
    <row r="43" spans="1:17" x14ac:dyDescent="0.25">
      <c r="A43" s="235" t="s">
        <v>155</v>
      </c>
      <c r="C43" s="235" t="s">
        <v>254</v>
      </c>
      <c r="Q43" s="496">
        <f>ROUND(+'Rpt 3. Schedule A'!K12,0)</f>
        <v>0</v>
      </c>
    </row>
    <row r="44" spans="1:17" x14ac:dyDescent="0.25">
      <c r="P44" s="445"/>
      <c r="Q44" s="445"/>
    </row>
    <row r="45" spans="1:17" x14ac:dyDescent="0.25">
      <c r="A45" s="235" t="s">
        <v>158</v>
      </c>
      <c r="C45" s="235" t="s">
        <v>253</v>
      </c>
      <c r="Q45" s="496">
        <f>+Q34+Q36+Q38+Q40-Q43</f>
        <v>0</v>
      </c>
    </row>
    <row r="46" spans="1:17" x14ac:dyDescent="0.25">
      <c r="Q46" s="314"/>
    </row>
    <row r="47" spans="1:17" ht="47.25" customHeight="1" x14ac:dyDescent="0.25">
      <c r="A47" s="235" t="s">
        <v>169</v>
      </c>
      <c r="C47" s="235" t="s">
        <v>255</v>
      </c>
      <c r="Q47" s="497">
        <f>IF('1. General Input'!D10=0,0,IF(A3="Use Forgiveness Form 3508EZ",0,IF('Rpt 3. Schedule A'!K43="Need to complete Tab 19. Schedule A Line 11","Need to complete Tab 19. Schedule A Line 11",+'Rpt 3. Schedule A'!K47)))</f>
        <v>0</v>
      </c>
    </row>
    <row r="49" spans="1:22" x14ac:dyDescent="0.25">
      <c r="A49" s="443" t="s">
        <v>256</v>
      </c>
    </row>
    <row r="50" spans="1:22" ht="45" customHeight="1" x14ac:dyDescent="0.25">
      <c r="A50" s="235" t="s">
        <v>174</v>
      </c>
      <c r="C50" s="235" t="s">
        <v>262</v>
      </c>
      <c r="Q50" s="495">
        <f>IF(Q47="Need to complete Tab 19. Schedule A Line 11","Need to complete Tab 19. Schedule A Line 11",+Q45*Q47)</f>
        <v>0</v>
      </c>
    </row>
    <row r="51" spans="1:22" x14ac:dyDescent="0.25">
      <c r="P51" s="446"/>
      <c r="Q51" s="446"/>
    </row>
    <row r="52" spans="1:22" x14ac:dyDescent="0.25">
      <c r="A52" s="235" t="s">
        <v>176</v>
      </c>
      <c r="C52" s="235" t="s">
        <v>234</v>
      </c>
      <c r="Q52" s="496">
        <f>+F15</f>
        <v>0</v>
      </c>
    </row>
    <row r="53" spans="1:22" x14ac:dyDescent="0.25">
      <c r="P53" s="446"/>
      <c r="Q53" s="446"/>
    </row>
    <row r="54" spans="1:22" x14ac:dyDescent="0.25">
      <c r="A54" s="235" t="s">
        <v>192</v>
      </c>
      <c r="C54" s="235" t="s">
        <v>420</v>
      </c>
      <c r="Q54" s="496">
        <f>+Q34/0.6</f>
        <v>0</v>
      </c>
    </row>
    <row r="55" spans="1:22" x14ac:dyDescent="0.25">
      <c r="P55" s="446"/>
      <c r="Q55" s="446"/>
    </row>
    <row r="56" spans="1:22" x14ac:dyDescent="0.25">
      <c r="A56" s="443" t="s">
        <v>258</v>
      </c>
      <c r="Q56" s="314"/>
    </row>
    <row r="57" spans="1:22" ht="42.75" customHeight="1" x14ac:dyDescent="0.25">
      <c r="A57" s="235" t="s">
        <v>201</v>
      </c>
      <c r="C57" s="235" t="s">
        <v>257</v>
      </c>
      <c r="Q57" s="498">
        <f>IF(A3="Use Forgiveness Form 3508EZ","Use Forgiveness Form 3508EZ",IF(Q50="Need to complete Tab 19. Schedule A Line 11","Need to complete Tab 19. Schedule A Line 11",IF(Q50&lt;Q52,IF(Q50&lt;Q54,Q50,IF(Q52&lt;Q54,Q52,Q54)),IF(Q52&lt;Q54,Q52,IF(Q50&gt;Q54,Q54,0)))))</f>
        <v>0</v>
      </c>
    </row>
    <row r="58" spans="1:22" x14ac:dyDescent="0.25">
      <c r="Q58" s="314"/>
    </row>
    <row r="59" spans="1:22" x14ac:dyDescent="0.25">
      <c r="Q59" s="314"/>
    </row>
    <row r="60" spans="1:22" ht="47.25" customHeight="1" x14ac:dyDescent="0.25">
      <c r="C60" s="556" t="s">
        <v>721</v>
      </c>
      <c r="Q60" s="555">
        <f>IF(A3="Use Forgiveness Form 3508EZ","Use Forgiveness Form 3508EZ",IF(Q57="Need to complete Tab 19. Schedule A Line 11","Need to complete Tab 19. Schedule A Line 11",+Q52-Q57))</f>
        <v>0</v>
      </c>
      <c r="S60" s="302"/>
      <c r="T60" s="302"/>
      <c r="U60" s="302"/>
      <c r="V60" s="302"/>
    </row>
    <row r="61" spans="1:22" x14ac:dyDescent="0.25">
      <c r="B61" s="447"/>
      <c r="C61" s="447"/>
      <c r="D61" s="447"/>
      <c r="E61" s="447"/>
      <c r="F61" s="447"/>
      <c r="G61" s="447"/>
      <c r="H61" s="447"/>
      <c r="I61" s="447"/>
      <c r="J61" s="447"/>
      <c r="K61" s="447"/>
      <c r="L61" s="447"/>
      <c r="M61" s="447"/>
      <c r="N61" s="447"/>
      <c r="O61" s="447"/>
      <c r="P61" s="447"/>
      <c r="Q61" s="448" t="str">
        <f>IF('1. General Input'!D10=8,IF(A3="Use Forgiveness Form 3508EZ","Use Forgiveness Form 3508EZ",IF(Q60&gt;0,"Borrower can maximize forgiveness amount by choosing 24 weeks in Tab 1. General Input."," "))," ")</f>
        <v xml:space="preserve"> </v>
      </c>
    </row>
  </sheetData>
  <sheetProtection algorithmName="SHA-512" hashValue="1djm9k6e0ikMYB8OZPGcgRdhkOx7uJ3aAXvD5+GvPOFOXqb2jsh+U3V0TEglic9Y53H7D2xI5fjDl2L6lk9+TQ==" saltValue="y2/XzuoTH1O8wddpYLfCUQ==" spinCount="100000" sheet="1" objects="1" scenarios="1" selectLockedCells="1"/>
  <mergeCells count="30">
    <mergeCell ref="A3:Q3"/>
    <mergeCell ref="A1:Q1"/>
    <mergeCell ref="A2:Q2"/>
    <mergeCell ref="A4:Q4"/>
    <mergeCell ref="F15:G15"/>
    <mergeCell ref="H8:K8"/>
    <mergeCell ref="M8:Q8"/>
    <mergeCell ref="H6:Q6"/>
    <mergeCell ref="H9:K9"/>
    <mergeCell ref="H10:K10"/>
    <mergeCell ref="M9:Q9"/>
    <mergeCell ref="M10:Q10"/>
    <mergeCell ref="H7:Q7"/>
    <mergeCell ref="A6:G6"/>
    <mergeCell ref="D25:G25"/>
    <mergeCell ref="I25:O25"/>
    <mergeCell ref="H27:K27"/>
    <mergeCell ref="A7:G7"/>
    <mergeCell ref="A8:G8"/>
    <mergeCell ref="A9:G9"/>
    <mergeCell ref="A10:G10"/>
    <mergeCell ref="H11:K11"/>
    <mergeCell ref="M27:Q27"/>
    <mergeCell ref="N15:Q15"/>
    <mergeCell ref="M11:Q11"/>
    <mergeCell ref="A11:G11"/>
    <mergeCell ref="F13:G13"/>
    <mergeCell ref="P13:Q13"/>
    <mergeCell ref="F19:G19"/>
    <mergeCell ref="P19:Q19"/>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K30"/>
  <sheetViews>
    <sheetView topLeftCell="A8" workbookViewId="0">
      <selection activeCell="A17" sqref="A17:XFD30"/>
    </sheetView>
  </sheetViews>
  <sheetFormatPr defaultColWidth="10.5703125" defaultRowHeight="15" x14ac:dyDescent="0.25"/>
  <cols>
    <col min="1" max="1" width="3.42578125" style="198" customWidth="1"/>
    <col min="2" max="2" width="4.5703125" style="198" customWidth="1"/>
    <col min="3" max="4" width="10.5703125" style="198"/>
    <col min="5" max="16384" width="10.5703125" style="142"/>
  </cols>
  <sheetData>
    <row r="1" spans="1:11" x14ac:dyDescent="0.25">
      <c r="A1" s="900" t="s">
        <v>323</v>
      </c>
      <c r="B1" s="900"/>
      <c r="C1" s="900"/>
      <c r="D1" s="900"/>
    </row>
    <row r="2" spans="1:11" x14ac:dyDescent="0.25">
      <c r="A2" s="900" t="s">
        <v>685</v>
      </c>
      <c r="B2" s="900"/>
      <c r="C2" s="900"/>
      <c r="D2" s="900"/>
    </row>
    <row r="3" spans="1:11" x14ac:dyDescent="0.25">
      <c r="A3" s="545"/>
      <c r="B3" s="545"/>
      <c r="C3" s="545"/>
      <c r="D3" s="545"/>
    </row>
    <row r="4" spans="1:11" x14ac:dyDescent="0.25">
      <c r="A4" s="900" t="s">
        <v>473</v>
      </c>
      <c r="B4" s="900"/>
      <c r="C4" s="900"/>
      <c r="D4" s="900"/>
    </row>
    <row r="5" spans="1:11" x14ac:dyDescent="0.25">
      <c r="A5" s="545"/>
      <c r="C5" s="545"/>
      <c r="D5" s="545"/>
    </row>
    <row r="6" spans="1:11" x14ac:dyDescent="0.25">
      <c r="A6" s="204"/>
    </row>
    <row r="8" spans="1:11" x14ac:dyDescent="0.25">
      <c r="B8" s="898" t="s">
        <v>487</v>
      </c>
      <c r="C8" s="898"/>
      <c r="D8" s="898"/>
      <c r="E8" s="898"/>
      <c r="F8" s="898"/>
      <c r="G8" s="898"/>
      <c r="H8" s="898"/>
      <c r="I8" s="898"/>
      <c r="J8" s="898"/>
      <c r="K8" s="235"/>
    </row>
    <row r="9" spans="1:11" x14ac:dyDescent="0.25">
      <c r="C9" s="547" t="s">
        <v>486</v>
      </c>
      <c r="D9" s="547"/>
      <c r="E9" s="547"/>
      <c r="F9" s="547"/>
      <c r="G9" s="547"/>
      <c r="H9" s="547"/>
      <c r="I9" s="547"/>
      <c r="J9" s="547"/>
    </row>
    <row r="10" spans="1:11" ht="15" customHeight="1" x14ac:dyDescent="0.25">
      <c r="C10" s="547" t="s">
        <v>485</v>
      </c>
      <c r="D10" s="547"/>
      <c r="E10" s="547"/>
      <c r="F10" s="547"/>
      <c r="G10" s="547"/>
      <c r="H10" s="547"/>
      <c r="I10" s="547"/>
      <c r="J10" s="547"/>
    </row>
    <row r="11" spans="1:11" x14ac:dyDescent="0.25">
      <c r="C11" s="898" t="s">
        <v>488</v>
      </c>
      <c r="D11" s="898"/>
      <c r="E11" s="898"/>
      <c r="F11" s="898"/>
      <c r="G11" s="898"/>
      <c r="H11" s="898"/>
      <c r="I11" s="898"/>
      <c r="J11" s="898"/>
    </row>
    <row r="12" spans="1:11" x14ac:dyDescent="0.25">
      <c r="B12" s="198" t="s">
        <v>674</v>
      </c>
    </row>
    <row r="13" spans="1:11" x14ac:dyDescent="0.25">
      <c r="B13" s="142"/>
      <c r="C13" s="198" t="s">
        <v>673</v>
      </c>
    </row>
    <row r="14" spans="1:11" x14ac:dyDescent="0.25">
      <c r="B14" s="142"/>
      <c r="C14" s="198" t="s">
        <v>672</v>
      </c>
    </row>
    <row r="16" spans="1:11" x14ac:dyDescent="0.25">
      <c r="B16" s="198" t="s">
        <v>679</v>
      </c>
    </row>
    <row r="17" spans="2:10" x14ac:dyDescent="0.25">
      <c r="B17" s="198" t="s">
        <v>680</v>
      </c>
    </row>
    <row r="18" spans="2:10" x14ac:dyDescent="0.25">
      <c r="C18" s="898" t="s">
        <v>490</v>
      </c>
      <c r="D18" s="898"/>
      <c r="E18" s="898"/>
      <c r="F18" s="898"/>
      <c r="G18" s="898"/>
      <c r="H18" s="898"/>
      <c r="I18" s="898"/>
      <c r="J18" s="898"/>
    </row>
    <row r="19" spans="2:10" x14ac:dyDescent="0.25">
      <c r="C19" s="898" t="s">
        <v>675</v>
      </c>
      <c r="D19" s="898"/>
      <c r="E19" s="898"/>
      <c r="F19" s="898"/>
      <c r="G19" s="898"/>
      <c r="H19" s="898"/>
      <c r="I19" s="898"/>
      <c r="J19" s="898"/>
    </row>
    <row r="20" spans="2:10" x14ac:dyDescent="0.25">
      <c r="D20" s="898" t="s">
        <v>676</v>
      </c>
      <c r="E20" s="898"/>
      <c r="F20" s="898"/>
      <c r="G20" s="898"/>
      <c r="H20" s="898"/>
      <c r="I20" s="898"/>
      <c r="J20" s="898"/>
    </row>
    <row r="21" spans="2:10" ht="55.5" customHeight="1" x14ac:dyDescent="0.25">
      <c r="D21" s="899" t="s">
        <v>677</v>
      </c>
      <c r="E21" s="899"/>
      <c r="F21" s="899"/>
      <c r="G21" s="899"/>
      <c r="H21" s="899"/>
      <c r="I21" s="899"/>
      <c r="J21" s="899"/>
    </row>
    <row r="22" spans="2:10" x14ac:dyDescent="0.25">
      <c r="C22" s="898" t="s">
        <v>678</v>
      </c>
      <c r="D22" s="898"/>
      <c r="E22" s="898"/>
      <c r="F22" s="898"/>
      <c r="G22" s="898"/>
      <c r="H22" s="898"/>
      <c r="I22" s="898"/>
      <c r="J22" s="898"/>
    </row>
    <row r="23" spans="2:10" x14ac:dyDescent="0.25">
      <c r="C23" s="548"/>
      <c r="D23" s="548"/>
      <c r="E23" s="548"/>
      <c r="F23" s="548"/>
      <c r="G23" s="548"/>
      <c r="H23" s="548"/>
      <c r="I23" s="548"/>
      <c r="J23" s="548"/>
    </row>
    <row r="24" spans="2:10" x14ac:dyDescent="0.25">
      <c r="B24" s="198" t="s">
        <v>681</v>
      </c>
      <c r="C24" s="548"/>
      <c r="D24" s="548"/>
      <c r="E24" s="548"/>
      <c r="F24" s="548"/>
      <c r="G24" s="548"/>
      <c r="H24" s="548"/>
      <c r="I24" s="548"/>
      <c r="J24" s="548"/>
    </row>
    <row r="25" spans="2:10" x14ac:dyDescent="0.25">
      <c r="C25" s="549" t="s">
        <v>682</v>
      </c>
      <c r="D25" s="548"/>
      <c r="E25" s="548"/>
      <c r="F25" s="548"/>
      <c r="G25" s="548"/>
      <c r="H25" s="548"/>
      <c r="I25" s="548"/>
      <c r="J25" s="548"/>
    </row>
    <row r="26" spans="2:10" ht="52.5" customHeight="1" x14ac:dyDescent="0.25">
      <c r="C26" s="899" t="s">
        <v>683</v>
      </c>
      <c r="D26" s="899"/>
      <c r="E26" s="899"/>
      <c r="F26" s="899"/>
      <c r="G26" s="899"/>
      <c r="H26" s="899"/>
      <c r="I26" s="899"/>
      <c r="J26" s="899"/>
    </row>
    <row r="28" spans="2:10" x14ac:dyDescent="0.25">
      <c r="B28" s="198" t="s">
        <v>686</v>
      </c>
    </row>
    <row r="29" spans="2:10" x14ac:dyDescent="0.25">
      <c r="C29" s="198" t="s">
        <v>684</v>
      </c>
    </row>
    <row r="30" spans="2:10" x14ac:dyDescent="0.25">
      <c r="C30" s="198" t="s">
        <v>687</v>
      </c>
    </row>
  </sheetData>
  <mergeCells count="11">
    <mergeCell ref="A1:D1"/>
    <mergeCell ref="A2:D2"/>
    <mergeCell ref="A4:D4"/>
    <mergeCell ref="B8:J8"/>
    <mergeCell ref="C26:J26"/>
    <mergeCell ref="C11:J11"/>
    <mergeCell ref="C18:J18"/>
    <mergeCell ref="C19:J19"/>
    <mergeCell ref="D20:J20"/>
    <mergeCell ref="D21:J21"/>
    <mergeCell ref="C22:J22"/>
  </mergeCells>
  <pageMargins left="0.7" right="0.7" top="0.75" bottom="0.75" header="0.3" footer="0.3"/>
  <pageSetup fitToHeight="0"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K32"/>
  <sheetViews>
    <sheetView workbookViewId="0">
      <selection activeCell="R4" sqref="R4"/>
    </sheetView>
  </sheetViews>
  <sheetFormatPr defaultColWidth="8.85546875" defaultRowHeight="15" x14ac:dyDescent="0.25"/>
  <cols>
    <col min="1" max="1" width="5.28515625" style="198" customWidth="1"/>
    <col min="2" max="2" width="4.140625" style="198" customWidth="1"/>
    <col min="3" max="3" width="6.42578125" style="198" customWidth="1"/>
    <col min="4" max="4" width="10" style="198" customWidth="1"/>
    <col min="5" max="16384" width="8.85546875" style="142"/>
  </cols>
  <sheetData>
    <row r="1" spans="1:11" x14ac:dyDescent="0.25">
      <c r="A1" s="900" t="s">
        <v>323</v>
      </c>
      <c r="B1" s="900"/>
      <c r="C1" s="900"/>
      <c r="D1" s="900"/>
    </row>
    <row r="2" spans="1:11" x14ac:dyDescent="0.25">
      <c r="A2" s="900" t="s">
        <v>324</v>
      </c>
      <c r="B2" s="900"/>
      <c r="C2" s="900"/>
      <c r="D2" s="900"/>
    </row>
    <row r="3" spans="1:11" x14ac:dyDescent="0.25">
      <c r="A3" s="212"/>
      <c r="B3" s="212"/>
      <c r="C3" s="212"/>
      <c r="D3" s="212"/>
    </row>
    <row r="4" spans="1:11" x14ac:dyDescent="0.25">
      <c r="A4" s="900" t="s">
        <v>473</v>
      </c>
      <c r="B4" s="900"/>
      <c r="C4" s="900"/>
      <c r="D4" s="900"/>
    </row>
    <row r="5" spans="1:11" x14ac:dyDescent="0.25">
      <c r="A5" s="212"/>
      <c r="C5" s="212"/>
      <c r="D5" s="212"/>
    </row>
    <row r="6" spans="1:11" x14ac:dyDescent="0.25">
      <c r="A6" s="204" t="s">
        <v>491</v>
      </c>
    </row>
    <row r="7" spans="1:11" x14ac:dyDescent="0.25">
      <c r="B7" s="198" t="s">
        <v>492</v>
      </c>
    </row>
    <row r="8" spans="1:11" x14ac:dyDescent="0.25">
      <c r="B8" s="198" t="s">
        <v>495</v>
      </c>
      <c r="H8" s="235"/>
      <c r="I8" s="235"/>
      <c r="J8" s="235"/>
      <c r="K8" s="235"/>
    </row>
    <row r="9" spans="1:11" x14ac:dyDescent="0.25">
      <c r="B9" s="142"/>
      <c r="C9" s="198" t="s">
        <v>618</v>
      </c>
    </row>
    <row r="10" spans="1:11" x14ac:dyDescent="0.25">
      <c r="B10" s="142"/>
      <c r="C10" s="198" t="s">
        <v>493</v>
      </c>
    </row>
    <row r="11" spans="1:11" x14ac:dyDescent="0.25">
      <c r="B11" s="142"/>
      <c r="C11" s="198" t="s">
        <v>494</v>
      </c>
    </row>
    <row r="12" spans="1:11" x14ac:dyDescent="0.25">
      <c r="C12" s="198" t="s">
        <v>621</v>
      </c>
    </row>
    <row r="13" spans="1:11" x14ac:dyDescent="0.25">
      <c r="C13" s="198" t="s">
        <v>622</v>
      </c>
    </row>
    <row r="14" spans="1:11" x14ac:dyDescent="0.25">
      <c r="C14" s="198" t="s">
        <v>496</v>
      </c>
    </row>
    <row r="15" spans="1:11" x14ac:dyDescent="0.25">
      <c r="C15" s="198" t="s">
        <v>619</v>
      </c>
    </row>
    <row r="16" spans="1:11" x14ac:dyDescent="0.25">
      <c r="C16" s="198" t="s">
        <v>620</v>
      </c>
    </row>
    <row r="17" spans="2:3" x14ac:dyDescent="0.25">
      <c r="C17" s="198" t="s">
        <v>623</v>
      </c>
    </row>
    <row r="20" spans="2:3" x14ac:dyDescent="0.25">
      <c r="B20" s="142"/>
    </row>
    <row r="21" spans="2:3" x14ac:dyDescent="0.25">
      <c r="B21" s="142"/>
    </row>
    <row r="22" spans="2:3" x14ac:dyDescent="0.25">
      <c r="B22" s="142"/>
    </row>
    <row r="23" spans="2:3" x14ac:dyDescent="0.25">
      <c r="B23" s="142"/>
    </row>
    <row r="24" spans="2:3" x14ac:dyDescent="0.25">
      <c r="B24" s="142"/>
      <c r="C24" s="142"/>
    </row>
    <row r="25" spans="2:3" x14ac:dyDescent="0.25">
      <c r="B25" s="142"/>
      <c r="C25" s="142"/>
    </row>
    <row r="27" spans="2:3" x14ac:dyDescent="0.25">
      <c r="B27" s="142"/>
    </row>
    <row r="28" spans="2:3" x14ac:dyDescent="0.25">
      <c r="B28" s="142"/>
    </row>
    <row r="29" spans="2:3" x14ac:dyDescent="0.25">
      <c r="B29" s="142"/>
    </row>
    <row r="30" spans="2:3" x14ac:dyDescent="0.25">
      <c r="B30" s="142"/>
    </row>
    <row r="31" spans="2:3" x14ac:dyDescent="0.25">
      <c r="B31" s="142"/>
      <c r="C31" s="142"/>
    </row>
    <row r="32" spans="2:3" x14ac:dyDescent="0.25">
      <c r="B32" s="142"/>
      <c r="C32" s="142"/>
    </row>
  </sheetData>
  <mergeCells count="3">
    <mergeCell ref="A1:D1"/>
    <mergeCell ref="A2:D2"/>
    <mergeCell ref="A4:D4"/>
  </mergeCells>
  <pageMargins left="0.7" right="0.7" top="0.75" bottom="0.75" header="0.3" footer="0.3"/>
  <pageSetup fitToHeight="0"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5"/>
  <sheetViews>
    <sheetView workbookViewId="0">
      <selection sqref="A1:XFD2"/>
    </sheetView>
  </sheetViews>
  <sheetFormatPr defaultColWidth="8.85546875" defaultRowHeight="15" x14ac:dyDescent="0.25"/>
  <cols>
    <col min="1" max="1" width="75.42578125" customWidth="1"/>
  </cols>
  <sheetData>
    <row r="1" spans="1:1" x14ac:dyDescent="0.25">
      <c r="A1" t="s">
        <v>269</v>
      </c>
    </row>
    <row r="3" spans="1:1" ht="60" x14ac:dyDescent="0.25">
      <c r="A3" s="166" t="s">
        <v>267</v>
      </c>
    </row>
    <row r="4" spans="1:1" ht="45" x14ac:dyDescent="0.25">
      <c r="A4" s="166" t="s">
        <v>268</v>
      </c>
    </row>
    <row r="5" spans="1:1" x14ac:dyDescent="0.25">
      <c r="A5" s="166" t="s">
        <v>200</v>
      </c>
    </row>
    <row r="6" spans="1:1" ht="45" x14ac:dyDescent="0.25">
      <c r="A6" s="166" t="s">
        <v>206</v>
      </c>
    </row>
    <row r="7" spans="1:1" ht="30" x14ac:dyDescent="0.25">
      <c r="A7" s="166" t="s">
        <v>211</v>
      </c>
    </row>
    <row r="8" spans="1:1" ht="30" x14ac:dyDescent="0.25">
      <c r="A8" s="166" t="s">
        <v>287</v>
      </c>
    </row>
    <row r="9" spans="1:1" x14ac:dyDescent="0.25">
      <c r="A9" s="166"/>
    </row>
    <row r="10" spans="1:1" x14ac:dyDescent="0.25">
      <c r="A10" s="166"/>
    </row>
    <row r="11" spans="1:1" x14ac:dyDescent="0.25">
      <c r="A11" s="166"/>
    </row>
    <row r="12" spans="1:1" x14ac:dyDescent="0.25">
      <c r="A12" s="166"/>
    </row>
    <row r="13" spans="1:1" x14ac:dyDescent="0.25">
      <c r="A13" s="167"/>
    </row>
    <row r="15" spans="1:1" x14ac:dyDescent="0.25">
      <c r="A15" t="s">
        <v>291</v>
      </c>
    </row>
  </sheetData>
  <pageMargins left="0.7" right="0.7" top="0.75" bottom="0.75" header="0.3" footer="0.3"/>
  <pageSetup fitToHeight="0"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8"/>
  <sheetViews>
    <sheetView topLeftCell="A10" workbookViewId="0">
      <selection sqref="A1:XFD2"/>
    </sheetView>
  </sheetViews>
  <sheetFormatPr defaultColWidth="8.85546875" defaultRowHeight="15" x14ac:dyDescent="0.25"/>
  <cols>
    <col min="2" max="2" width="72.7109375" customWidth="1"/>
  </cols>
  <sheetData>
    <row r="3" spans="1:5" s="98" customFormat="1" x14ac:dyDescent="0.25">
      <c r="A3" s="98" t="s">
        <v>294</v>
      </c>
    </row>
    <row r="4" spans="1:5" s="98" customFormat="1" x14ac:dyDescent="0.25"/>
    <row r="5" spans="1:5" s="98" customFormat="1" x14ac:dyDescent="0.25">
      <c r="A5" s="142" t="s">
        <v>295</v>
      </c>
    </row>
    <row r="6" spans="1:5" s="98" customFormat="1" ht="30" customHeight="1" x14ac:dyDescent="0.25">
      <c r="A6" s="852" t="s">
        <v>272</v>
      </c>
      <c r="B6" s="852"/>
      <c r="C6" s="852"/>
      <c r="D6" s="852"/>
      <c r="E6" s="852"/>
    </row>
    <row r="7" spans="1:5" s="98" customFormat="1" ht="33" customHeight="1" x14ac:dyDescent="0.25">
      <c r="A7" s="902" t="s">
        <v>273</v>
      </c>
      <c r="B7" s="902"/>
      <c r="C7" s="902"/>
      <c r="D7" s="902"/>
      <c r="E7" s="902"/>
    </row>
    <row r="8" spans="1:5" s="98" customFormat="1" ht="86.25" customHeight="1" x14ac:dyDescent="0.25">
      <c r="B8" s="901" t="s">
        <v>296</v>
      </c>
      <c r="C8" s="901"/>
      <c r="D8" s="901"/>
      <c r="E8" s="901"/>
    </row>
    <row r="9" spans="1:5" s="98" customFormat="1" ht="57.75" customHeight="1" x14ac:dyDescent="0.25">
      <c r="B9" s="901" t="s">
        <v>297</v>
      </c>
      <c r="C9" s="901"/>
      <c r="D9" s="901"/>
      <c r="E9" s="901"/>
    </row>
    <row r="10" spans="1:5" s="98" customFormat="1" ht="34.5" customHeight="1" x14ac:dyDescent="0.25">
      <c r="B10" s="901" t="s">
        <v>298</v>
      </c>
      <c r="C10" s="901"/>
      <c r="D10" s="901"/>
      <c r="E10" s="901"/>
    </row>
    <row r="11" spans="1:5" s="98" customFormat="1" ht="48.75" customHeight="1" x14ac:dyDescent="0.25">
      <c r="B11" s="901" t="s">
        <v>299</v>
      </c>
      <c r="C11" s="901"/>
      <c r="D11" s="901"/>
      <c r="E11" s="901"/>
    </row>
    <row r="12" spans="1:5" s="98" customFormat="1" ht="34.5" customHeight="1" x14ac:dyDescent="0.25">
      <c r="B12" s="901" t="s">
        <v>300</v>
      </c>
      <c r="C12" s="901"/>
      <c r="D12" s="901"/>
      <c r="E12" s="901"/>
    </row>
    <row r="13" spans="1:5" s="98" customFormat="1" x14ac:dyDescent="0.25"/>
    <row r="14" spans="1:5" s="98" customFormat="1" x14ac:dyDescent="0.25">
      <c r="A14" s="142" t="s">
        <v>301</v>
      </c>
    </row>
    <row r="15" spans="1:5" s="98" customFormat="1" ht="37.5" customHeight="1" x14ac:dyDescent="0.25">
      <c r="A15" s="852" t="s">
        <v>275</v>
      </c>
      <c r="B15" s="852"/>
      <c r="C15" s="852"/>
      <c r="D15" s="852"/>
    </row>
    <row r="16" spans="1:5" s="98" customFormat="1" x14ac:dyDescent="0.25">
      <c r="A16" s="142" t="s">
        <v>276</v>
      </c>
    </row>
    <row r="17" spans="2:5" s="98" customFormat="1" ht="78" customHeight="1" x14ac:dyDescent="0.25">
      <c r="B17" s="901" t="s">
        <v>296</v>
      </c>
      <c r="C17" s="901"/>
      <c r="D17" s="901"/>
      <c r="E17" s="901"/>
    </row>
    <row r="18" spans="2:5" s="98" customFormat="1" x14ac:dyDescent="0.25"/>
  </sheetData>
  <mergeCells count="9">
    <mergeCell ref="B12:E12"/>
    <mergeCell ref="A15:D15"/>
    <mergeCell ref="B17:E17"/>
    <mergeCell ref="A6:E6"/>
    <mergeCell ref="A7:E7"/>
    <mergeCell ref="B8:E8"/>
    <mergeCell ref="B9:E9"/>
    <mergeCell ref="B10:E10"/>
    <mergeCell ref="B11:E11"/>
  </mergeCells>
  <pageMargins left="0.7" right="0.7" top="0.75" bottom="0.75" header="0.3" footer="0.3"/>
  <pageSetup scale="82" fitToHeight="0"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workbookViewId="0">
      <selection activeCell="D31" sqref="D31"/>
    </sheetView>
  </sheetViews>
  <sheetFormatPr defaultColWidth="8.85546875" defaultRowHeight="15" x14ac:dyDescent="0.25"/>
  <cols>
    <col min="1" max="1" width="34.28515625" style="98" customWidth="1"/>
    <col min="2" max="2" width="12.28515625" style="98" customWidth="1"/>
    <col min="3" max="3" width="19.42578125" style="98" customWidth="1"/>
    <col min="4" max="9" width="8.85546875" style="98"/>
    <col min="10" max="10" width="11" style="98" customWidth="1"/>
    <col min="11" max="11" width="8.85546875" style="98"/>
    <col min="12" max="12" width="15.85546875" style="98" customWidth="1"/>
    <col min="13" max="13" width="15" style="98" customWidth="1"/>
    <col min="14" max="14" width="21" style="98" customWidth="1"/>
    <col min="15" max="15" width="15.140625" style="98" customWidth="1"/>
    <col min="16" max="16" width="14.140625" style="98" customWidth="1"/>
    <col min="17" max="17" width="19.42578125" style="98" customWidth="1"/>
    <col min="18" max="18" width="10.28515625" style="98" bestFit="1" customWidth="1"/>
    <col min="19" max="19" width="11.28515625" style="98" customWidth="1"/>
    <col min="20" max="21" width="8.85546875" style="98"/>
    <col min="22" max="22" width="12.85546875" style="98" customWidth="1"/>
    <col min="23" max="23" width="12.140625" style="98" customWidth="1"/>
    <col min="24" max="16384" width="8.85546875" style="98"/>
  </cols>
  <sheetData>
    <row r="1" spans="1:15" x14ac:dyDescent="0.25">
      <c r="A1" s="142" t="s">
        <v>121</v>
      </c>
    </row>
    <row r="2" spans="1:15" x14ac:dyDescent="0.25">
      <c r="A2" s="142" t="s">
        <v>189</v>
      </c>
    </row>
    <row r="3" spans="1:15" ht="15.75" thickBot="1" x14ac:dyDescent="0.3">
      <c r="A3" s="155" t="s">
        <v>178</v>
      </c>
      <c r="B3" s="148"/>
      <c r="C3" s="148"/>
      <c r="K3" s="148"/>
      <c r="M3" s="148"/>
    </row>
    <row r="4" spans="1:15" x14ac:dyDescent="0.25">
      <c r="D4" s="71" t="s">
        <v>38</v>
      </c>
      <c r="E4" s="71" t="s">
        <v>39</v>
      </c>
      <c r="F4" s="71" t="s">
        <v>40</v>
      </c>
      <c r="G4" s="71" t="s">
        <v>41</v>
      </c>
      <c r="H4" s="71" t="s">
        <v>42</v>
      </c>
      <c r="I4" s="71" t="s">
        <v>43</v>
      </c>
      <c r="J4" s="71" t="s">
        <v>44</v>
      </c>
      <c r="K4" s="154" t="s">
        <v>45</v>
      </c>
      <c r="L4" s="903" t="s">
        <v>51</v>
      </c>
      <c r="M4" s="903"/>
    </row>
    <row r="5" spans="1:15" s="141" customFormat="1" ht="60.75" thickBot="1" x14ac:dyDescent="0.3">
      <c r="A5" s="147" t="s">
        <v>119</v>
      </c>
      <c r="B5" s="147" t="s">
        <v>188</v>
      </c>
      <c r="C5" s="147" t="s">
        <v>187</v>
      </c>
      <c r="D5" s="39" t="s">
        <v>19</v>
      </c>
      <c r="E5" s="39" t="s">
        <v>20</v>
      </c>
      <c r="F5" s="39" t="s">
        <v>21</v>
      </c>
      <c r="G5" s="39" t="s">
        <v>22</v>
      </c>
      <c r="H5" s="39" t="s">
        <v>23</v>
      </c>
      <c r="I5" s="39" t="s">
        <v>24</v>
      </c>
      <c r="J5" s="39" t="s">
        <v>25</v>
      </c>
      <c r="K5" s="39" t="s">
        <v>129</v>
      </c>
      <c r="L5" s="156" t="s">
        <v>125</v>
      </c>
      <c r="M5" s="143" t="s">
        <v>124</v>
      </c>
      <c r="N5" s="141" t="s">
        <v>198</v>
      </c>
      <c r="O5" s="141" t="s">
        <v>199</v>
      </c>
    </row>
    <row r="6" spans="1:15" x14ac:dyDescent="0.25">
      <c r="A6" s="159" t="s">
        <v>179</v>
      </c>
      <c r="B6" s="158">
        <v>1</v>
      </c>
      <c r="C6" s="158" t="s">
        <v>185</v>
      </c>
      <c r="D6" s="157">
        <v>2000</v>
      </c>
      <c r="E6" s="157">
        <v>2000</v>
      </c>
      <c r="F6" s="157">
        <v>2000</v>
      </c>
      <c r="G6" s="157">
        <v>2000</v>
      </c>
      <c r="H6" s="157">
        <v>2000</v>
      </c>
      <c r="I6" s="157">
        <v>2000</v>
      </c>
      <c r="J6" s="157">
        <v>1500</v>
      </c>
      <c r="K6" s="157">
        <v>1500</v>
      </c>
      <c r="L6" s="144">
        <f t="shared" ref="L6:L17" si="0">SUM(D6:K6)</f>
        <v>15000</v>
      </c>
      <c r="M6" s="152">
        <f>IF(L6&gt;15385,15385,L6)</f>
        <v>15000</v>
      </c>
      <c r="N6" s="160">
        <v>15385</v>
      </c>
    </row>
    <row r="7" spans="1:15" x14ac:dyDescent="0.25">
      <c r="A7" s="159" t="s">
        <v>180</v>
      </c>
      <c r="B7" s="158">
        <v>1</v>
      </c>
      <c r="C7" s="158" t="s">
        <v>130</v>
      </c>
      <c r="D7" s="157">
        <v>1200</v>
      </c>
      <c r="E7" s="157"/>
      <c r="F7" s="157"/>
      <c r="G7" s="157"/>
      <c r="H7" s="157">
        <v>1200</v>
      </c>
      <c r="I7" s="157"/>
      <c r="J7" s="157"/>
      <c r="K7" s="157"/>
      <c r="L7" s="144">
        <f t="shared" si="0"/>
        <v>2400</v>
      </c>
      <c r="M7" s="153">
        <f>IF(L6&lt;15385,IF(SUM(L6:L7)&lt;15385,L7,L7-(SUM(L6:L7)-15385)),0)</f>
        <v>385</v>
      </c>
    </row>
    <row r="8" spans="1:15" x14ac:dyDescent="0.25">
      <c r="A8" s="159" t="s">
        <v>181</v>
      </c>
      <c r="B8" s="158">
        <v>1</v>
      </c>
      <c r="C8" s="158" t="s">
        <v>186</v>
      </c>
      <c r="D8" s="157">
        <v>50</v>
      </c>
      <c r="E8" s="157">
        <v>50</v>
      </c>
      <c r="F8" s="157">
        <v>50</v>
      </c>
      <c r="G8" s="157">
        <v>50</v>
      </c>
      <c r="H8" s="157">
        <v>50</v>
      </c>
      <c r="I8" s="157">
        <v>50</v>
      </c>
      <c r="J8" s="157">
        <v>50</v>
      </c>
      <c r="K8" s="157">
        <v>50</v>
      </c>
      <c r="L8" s="144">
        <f t="shared" si="0"/>
        <v>400</v>
      </c>
      <c r="M8" s="153">
        <f>IF(SUM(L6:L7)&lt;15385,IF(SUM(L6:L8)&lt;15385,L8,L8-(SUM(L6:L8)-15385)),0)</f>
        <v>0</v>
      </c>
    </row>
    <row r="9" spans="1:15" x14ac:dyDescent="0.25">
      <c r="A9" s="159" t="s">
        <v>182</v>
      </c>
      <c r="B9" s="158"/>
      <c r="C9" s="158" t="s">
        <v>185</v>
      </c>
      <c r="D9" s="157">
        <v>2000</v>
      </c>
      <c r="E9" s="157">
        <v>2000</v>
      </c>
      <c r="F9" s="157">
        <v>2000</v>
      </c>
      <c r="G9" s="157">
        <v>2000</v>
      </c>
      <c r="H9" s="157">
        <v>2000</v>
      </c>
      <c r="I9" s="157">
        <v>2000</v>
      </c>
      <c r="J9" s="157">
        <v>2000</v>
      </c>
      <c r="K9" s="157">
        <v>2000</v>
      </c>
      <c r="L9" s="144">
        <f t="shared" si="0"/>
        <v>16000</v>
      </c>
      <c r="M9" s="153">
        <f>IF(L9&gt;15385,15385,L9)</f>
        <v>15385</v>
      </c>
      <c r="N9" s="160">
        <v>0</v>
      </c>
    </row>
    <row r="10" spans="1:15" x14ac:dyDescent="0.25">
      <c r="A10" s="159" t="s">
        <v>183</v>
      </c>
      <c r="B10" s="158"/>
      <c r="C10" s="158" t="s">
        <v>130</v>
      </c>
      <c r="D10" s="157">
        <v>1200</v>
      </c>
      <c r="E10" s="157"/>
      <c r="F10" s="157"/>
      <c r="G10" s="157"/>
      <c r="H10" s="157">
        <v>1200</v>
      </c>
      <c r="I10" s="157"/>
      <c r="J10" s="157"/>
      <c r="K10" s="157"/>
      <c r="L10" s="144">
        <f t="shared" si="0"/>
        <v>2400</v>
      </c>
      <c r="M10" s="153">
        <f>IF(L9&lt;15385,IF(SUM(L9:L10)&lt;15385,L10,L10-(SUM(L9:L10)-15385)),0)</f>
        <v>0</v>
      </c>
    </row>
    <row r="11" spans="1:15" x14ac:dyDescent="0.25">
      <c r="A11" s="159" t="s">
        <v>184</v>
      </c>
      <c r="B11" s="158"/>
      <c r="C11" s="158" t="s">
        <v>186</v>
      </c>
      <c r="D11" s="157">
        <v>50</v>
      </c>
      <c r="E11" s="157">
        <v>50</v>
      </c>
      <c r="F11" s="157">
        <v>50</v>
      </c>
      <c r="G11" s="157">
        <v>50</v>
      </c>
      <c r="H11" s="157">
        <v>50</v>
      </c>
      <c r="I11" s="157">
        <v>50</v>
      </c>
      <c r="J11" s="157">
        <v>50</v>
      </c>
      <c r="K11" s="157">
        <v>50</v>
      </c>
      <c r="L11" s="144">
        <f t="shared" si="0"/>
        <v>400</v>
      </c>
      <c r="M11" s="153">
        <f>IF(SUM(L9:L10)&lt;15385,IF(SUM(L9:L11)&lt;15385,L11,L11-(SUM(L9:L11)-15385)),0)</f>
        <v>0</v>
      </c>
    </row>
    <row r="12" spans="1:15" x14ac:dyDescent="0.25">
      <c r="A12" s="159" t="s">
        <v>182</v>
      </c>
      <c r="B12" s="158"/>
      <c r="C12" s="158" t="s">
        <v>185</v>
      </c>
      <c r="D12" s="157">
        <v>2000</v>
      </c>
      <c r="E12" s="157">
        <v>2000</v>
      </c>
      <c r="F12" s="157">
        <v>1250</v>
      </c>
      <c r="G12" s="157">
        <v>1250</v>
      </c>
      <c r="H12" s="157">
        <v>1250</v>
      </c>
      <c r="I12" s="157">
        <v>1250</v>
      </c>
      <c r="J12" s="157">
        <v>1250</v>
      </c>
      <c r="K12" s="157">
        <v>1250</v>
      </c>
      <c r="L12" s="144">
        <f t="shared" si="0"/>
        <v>11500</v>
      </c>
      <c r="M12" s="153">
        <f>IF(L12&gt;15385,15385,L12)</f>
        <v>11500</v>
      </c>
      <c r="N12" s="160">
        <v>12000</v>
      </c>
    </row>
    <row r="13" spans="1:15" x14ac:dyDescent="0.25">
      <c r="A13" s="159" t="s">
        <v>183</v>
      </c>
      <c r="B13" s="158"/>
      <c r="C13" s="158" t="s">
        <v>130</v>
      </c>
      <c r="D13" s="157">
        <v>1200</v>
      </c>
      <c r="E13" s="157"/>
      <c r="F13" s="157"/>
      <c r="G13" s="157"/>
      <c r="H13" s="157">
        <v>1200</v>
      </c>
      <c r="I13" s="157"/>
      <c r="J13" s="157"/>
      <c r="K13" s="157"/>
      <c r="L13" s="144">
        <f t="shared" si="0"/>
        <v>2400</v>
      </c>
      <c r="M13" s="153">
        <f>IF(L12&lt;15385,IF(SUM(L12:L13)&lt;15385,L13,L13-(SUM(L12:L13)-15385)),0)</f>
        <v>2400</v>
      </c>
    </row>
    <row r="14" spans="1:15" x14ac:dyDescent="0.25">
      <c r="A14" s="159" t="s">
        <v>184</v>
      </c>
      <c r="B14" s="158"/>
      <c r="C14" s="158" t="s">
        <v>186</v>
      </c>
      <c r="D14" s="157">
        <v>50</v>
      </c>
      <c r="E14" s="157">
        <v>50</v>
      </c>
      <c r="F14" s="157">
        <v>50</v>
      </c>
      <c r="G14" s="157">
        <v>50</v>
      </c>
      <c r="H14" s="157">
        <v>50</v>
      </c>
      <c r="I14" s="157">
        <v>50</v>
      </c>
      <c r="J14" s="157">
        <v>50</v>
      </c>
      <c r="K14" s="157">
        <v>50</v>
      </c>
      <c r="L14" s="144">
        <f t="shared" si="0"/>
        <v>400</v>
      </c>
      <c r="M14" s="153">
        <f>IF(SUM(L12:L13)&lt;15385,IF(SUM(L12:L14)&lt;15385,L14,L14-(SUM(L12:L14)-15385)),0)</f>
        <v>400</v>
      </c>
    </row>
    <row r="15" spans="1:15" x14ac:dyDescent="0.25">
      <c r="A15" s="159" t="s">
        <v>182</v>
      </c>
      <c r="B15" s="158"/>
      <c r="C15" s="158" t="s">
        <v>185</v>
      </c>
      <c r="D15" s="157">
        <v>2000</v>
      </c>
      <c r="E15" s="157">
        <v>2000</v>
      </c>
      <c r="F15" s="157">
        <v>1750</v>
      </c>
      <c r="G15" s="157">
        <v>1500</v>
      </c>
      <c r="H15" s="157">
        <v>1500</v>
      </c>
      <c r="I15" s="157">
        <v>1500</v>
      </c>
      <c r="J15" s="157">
        <v>1250</v>
      </c>
      <c r="K15" s="157">
        <v>1250</v>
      </c>
      <c r="L15" s="144">
        <f t="shared" si="0"/>
        <v>12750</v>
      </c>
      <c r="M15" s="153">
        <f>IF(L15&gt;15385,15385,L15)</f>
        <v>12750</v>
      </c>
      <c r="N15" s="160">
        <v>15000</v>
      </c>
    </row>
    <row r="16" spans="1:15" x14ac:dyDescent="0.25">
      <c r="A16" s="159" t="s">
        <v>183</v>
      </c>
      <c r="B16" s="158"/>
      <c r="C16" s="158" t="s">
        <v>130</v>
      </c>
      <c r="D16" s="157">
        <v>1200</v>
      </c>
      <c r="E16" s="157"/>
      <c r="F16" s="157"/>
      <c r="G16" s="157"/>
      <c r="H16" s="157">
        <v>1200</v>
      </c>
      <c r="I16" s="157"/>
      <c r="J16" s="157"/>
      <c r="K16" s="157"/>
      <c r="L16" s="144">
        <f t="shared" si="0"/>
        <v>2400</v>
      </c>
      <c r="M16" s="153">
        <f>IF(L15&lt;15385,IF(SUM(L15:L16)&lt;15385,L16,L16-(SUM(L15:L16)-15385)),0)</f>
        <v>2400</v>
      </c>
    </row>
    <row r="17" spans="1:20" x14ac:dyDescent="0.25">
      <c r="A17" s="159" t="s">
        <v>184</v>
      </c>
      <c r="B17" s="158"/>
      <c r="C17" s="158" t="s">
        <v>186</v>
      </c>
      <c r="D17" s="157">
        <v>50</v>
      </c>
      <c r="E17" s="157">
        <v>50</v>
      </c>
      <c r="F17" s="157">
        <v>50</v>
      </c>
      <c r="G17" s="157">
        <v>50</v>
      </c>
      <c r="H17" s="157">
        <v>50</v>
      </c>
      <c r="I17" s="157">
        <v>50</v>
      </c>
      <c r="J17" s="157">
        <v>50</v>
      </c>
      <c r="K17" s="157">
        <v>50</v>
      </c>
      <c r="L17" s="144">
        <f t="shared" si="0"/>
        <v>400</v>
      </c>
      <c r="M17" s="153">
        <f>IF(SUM(L15:L16)&lt;15385,IF(SUM(L15:L17)&lt;15385,L17,L17-(SUM(L15:L17)-15385)),0)</f>
        <v>235</v>
      </c>
    </row>
    <row r="18" spans="1:20" x14ac:dyDescent="0.25">
      <c r="A18" s="159"/>
      <c r="B18" s="158"/>
      <c r="C18" s="158"/>
      <c r="D18" s="157"/>
      <c r="E18" s="157"/>
      <c r="F18" s="157"/>
      <c r="G18" s="157"/>
      <c r="H18" s="157"/>
      <c r="I18" s="157"/>
      <c r="J18" s="157"/>
      <c r="K18" s="157"/>
      <c r="L18" s="144"/>
      <c r="M18" s="153"/>
    </row>
    <row r="19" spans="1:20" x14ac:dyDescent="0.25">
      <c r="A19" s="159"/>
      <c r="B19" s="158"/>
      <c r="C19" s="158"/>
      <c r="D19" s="157"/>
      <c r="E19" s="157"/>
      <c r="F19" s="157"/>
      <c r="G19" s="157"/>
      <c r="H19" s="157"/>
      <c r="I19" s="157"/>
      <c r="J19" s="157"/>
      <c r="K19" s="157"/>
      <c r="L19" s="144"/>
      <c r="M19" s="153"/>
    </row>
    <row r="20" spans="1:20" x14ac:dyDescent="0.25">
      <c r="A20" s="159"/>
      <c r="B20" s="158"/>
      <c r="C20" s="158"/>
      <c r="D20" s="157"/>
      <c r="E20" s="157"/>
      <c r="F20" s="157"/>
      <c r="G20" s="157"/>
      <c r="H20" s="157"/>
      <c r="I20" s="157"/>
      <c r="J20" s="157"/>
      <c r="K20" s="157"/>
      <c r="L20" s="144"/>
      <c r="M20" s="153"/>
    </row>
    <row r="21" spans="1:20" x14ac:dyDescent="0.25">
      <c r="A21" s="159"/>
      <c r="B21" s="158"/>
      <c r="C21" s="158"/>
      <c r="D21" s="157"/>
      <c r="E21" s="157"/>
      <c r="F21" s="157"/>
      <c r="G21" s="157"/>
      <c r="H21" s="157"/>
      <c r="I21" s="157"/>
      <c r="J21" s="157"/>
      <c r="K21" s="157"/>
      <c r="L21" s="144">
        <f>SUM(D21:K21)</f>
        <v>0</v>
      </c>
      <c r="M21" s="153">
        <f>IF(L21&gt;15385,15385,L21)</f>
        <v>0</v>
      </c>
    </row>
    <row r="22" spans="1:20" ht="15.75" thickBot="1" x14ac:dyDescent="0.3">
      <c r="A22" s="149"/>
      <c r="D22" s="145"/>
      <c r="E22" s="145"/>
      <c r="F22" s="145"/>
      <c r="G22" s="145"/>
      <c r="H22" s="145"/>
      <c r="I22" s="145"/>
      <c r="J22" s="145"/>
      <c r="K22" s="145"/>
      <c r="L22" s="145"/>
      <c r="M22" s="162">
        <f>SUM(M6:M21)</f>
        <v>60455</v>
      </c>
    </row>
    <row r="23" spans="1:20" ht="15.75" thickTop="1" x14ac:dyDescent="0.25">
      <c r="D23" s="144"/>
      <c r="E23" s="144"/>
      <c r="F23" s="144"/>
      <c r="G23" s="144"/>
      <c r="H23" s="144"/>
      <c r="I23" s="144"/>
      <c r="J23" s="144"/>
      <c r="K23" s="144"/>
      <c r="L23" s="144"/>
      <c r="M23" s="146" t="s">
        <v>128</v>
      </c>
      <c r="O23" s="150"/>
      <c r="R23" s="150"/>
      <c r="S23" s="150"/>
      <c r="T23" s="150"/>
    </row>
    <row r="24" spans="1:20" x14ac:dyDescent="0.25">
      <c r="A24" s="163" t="s">
        <v>197</v>
      </c>
      <c r="D24" s="144"/>
      <c r="E24" s="144"/>
      <c r="F24" s="144"/>
      <c r="G24" s="144"/>
      <c r="H24" s="144"/>
      <c r="I24" s="144"/>
      <c r="J24" s="144"/>
      <c r="K24" s="144"/>
      <c r="L24" s="144"/>
      <c r="M24" s="144"/>
      <c r="O24" s="150"/>
      <c r="R24" s="150"/>
      <c r="S24" s="150"/>
      <c r="T24" s="150"/>
    </row>
    <row r="25" spans="1:20" x14ac:dyDescent="0.25">
      <c r="R25" s="150"/>
      <c r="S25" s="150"/>
      <c r="T25" s="150"/>
    </row>
    <row r="26" spans="1:20" x14ac:dyDescent="0.25">
      <c r="R26" s="150"/>
      <c r="S26" s="150"/>
      <c r="T26" s="150"/>
    </row>
    <row r="27" spans="1:20" x14ac:dyDescent="0.25">
      <c r="R27" s="150"/>
      <c r="S27" s="150"/>
      <c r="T27" s="150"/>
    </row>
    <row r="28" spans="1:20" x14ac:dyDescent="0.25">
      <c r="R28" s="150"/>
      <c r="S28" s="150"/>
      <c r="T28" s="150"/>
    </row>
    <row r="29" spans="1:20" x14ac:dyDescent="0.25">
      <c r="R29" s="150"/>
      <c r="S29" s="150"/>
      <c r="T29" s="150"/>
    </row>
    <row r="30" spans="1:20" x14ac:dyDescent="0.25">
      <c r="R30" s="150"/>
      <c r="S30" s="150"/>
      <c r="T30" s="150"/>
    </row>
  </sheetData>
  <protectedRanges>
    <protectedRange sqref="D4:L5" name="Range1"/>
  </protectedRanges>
  <mergeCells count="1">
    <mergeCell ref="L4:M4"/>
  </mergeCells>
  <pageMargins left="0.7" right="0.7" top="0.75" bottom="0.75" header="0.3" footer="0.3"/>
  <pageSetup scale="43" fitToHeight="0" orientation="portrait"/>
  <headerFooter>
    <oddHeader>&amp;CPaycheck Protection Program
Loan Foregiveness Application</oddHead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tabSelected="1" zoomScaleNormal="100" workbookViewId="0">
      <selection activeCell="D13" sqref="D13"/>
    </sheetView>
  </sheetViews>
  <sheetFormatPr defaultColWidth="8.85546875" defaultRowHeight="15" x14ac:dyDescent="0.25"/>
  <cols>
    <col min="1" max="1" width="5.42578125" style="149" customWidth="1"/>
    <col min="2" max="2" width="23.7109375" style="149" customWidth="1"/>
    <col min="3" max="3" width="42.140625" style="149" customWidth="1"/>
    <col min="4" max="4" width="40.85546875" style="149" customWidth="1"/>
    <col min="5" max="5" width="29.42578125" style="149" customWidth="1"/>
    <col min="6" max="6" width="0" style="149" hidden="1" customWidth="1"/>
    <col min="7" max="16384" width="8.85546875" style="149"/>
  </cols>
  <sheetData>
    <row r="1" spans="1:14" x14ac:dyDescent="0.25">
      <c r="A1" s="794" t="s">
        <v>323</v>
      </c>
      <c r="B1" s="794"/>
      <c r="C1" s="794"/>
      <c r="D1" s="794"/>
    </row>
    <row r="2" spans="1:14" x14ac:dyDescent="0.25">
      <c r="A2" s="794" t="s">
        <v>324</v>
      </c>
      <c r="B2" s="794"/>
      <c r="C2" s="794"/>
      <c r="D2" s="794"/>
    </row>
    <row r="4" spans="1:14" x14ac:dyDescent="0.25">
      <c r="A4" s="794" t="s">
        <v>319</v>
      </c>
      <c r="B4" s="794"/>
      <c r="C4" s="794"/>
      <c r="D4" s="794"/>
    </row>
    <row r="5" spans="1:14" x14ac:dyDescent="0.25">
      <c r="A5" s="560"/>
      <c r="B5" s="560"/>
      <c r="C5" s="560"/>
      <c r="D5" s="560"/>
    </row>
    <row r="6" spans="1:14" x14ac:dyDescent="0.25">
      <c r="A6" s="178" t="s">
        <v>320</v>
      </c>
      <c r="B6" s="560"/>
      <c r="C6" s="560"/>
      <c r="D6" s="560"/>
    </row>
    <row r="7" spans="1:14" x14ac:dyDescent="0.25">
      <c r="A7" s="178"/>
      <c r="B7" s="560"/>
      <c r="C7" s="560"/>
      <c r="D7" s="560"/>
    </row>
    <row r="8" spans="1:14" x14ac:dyDescent="0.25">
      <c r="A8" s="583" t="s">
        <v>422</v>
      </c>
      <c r="B8" s="584"/>
      <c r="C8" s="584"/>
      <c r="D8" s="560"/>
      <c r="E8" s="560"/>
      <c r="F8" s="560"/>
      <c r="G8" s="560"/>
      <c r="H8" s="560"/>
      <c r="I8" s="560"/>
      <c r="J8" s="560"/>
      <c r="K8" s="560"/>
      <c r="L8" s="560"/>
      <c r="M8" s="560"/>
      <c r="N8" s="560"/>
    </row>
    <row r="10" spans="1:14" ht="21" x14ac:dyDescent="0.35">
      <c r="A10" s="585" t="s">
        <v>522</v>
      </c>
      <c r="B10" s="586"/>
      <c r="C10" s="587"/>
      <c r="D10" s="588"/>
      <c r="E10" s="589" t="str">
        <f>IF(D10=8," ",IF(D10=24," ","Entry must be 8 or 24"))</f>
        <v>Entry must be 8 or 24</v>
      </c>
    </row>
    <row r="12" spans="1:14" x14ac:dyDescent="0.25">
      <c r="A12" s="590" t="s">
        <v>523</v>
      </c>
      <c r="B12" s="591"/>
      <c r="C12" s="592"/>
      <c r="D12" s="593"/>
    </row>
    <row r="13" spans="1:14" x14ac:dyDescent="0.25">
      <c r="A13" s="590" t="s">
        <v>524</v>
      </c>
      <c r="B13" s="591"/>
      <c r="C13" s="592"/>
      <c r="D13" s="593"/>
    </row>
    <row r="14" spans="1:14" ht="42.75" customHeight="1" x14ac:dyDescent="0.25">
      <c r="A14" s="590" t="s">
        <v>525</v>
      </c>
      <c r="B14" s="591"/>
      <c r="C14" s="592"/>
      <c r="D14" s="594"/>
      <c r="F14" s="595" t="s">
        <v>617</v>
      </c>
    </row>
    <row r="15" spans="1:14" x14ac:dyDescent="0.25">
      <c r="A15" s="590" t="s">
        <v>526</v>
      </c>
      <c r="B15" s="591"/>
      <c r="C15" s="592"/>
      <c r="D15" s="593"/>
      <c r="F15" s="595" t="s">
        <v>617</v>
      </c>
    </row>
    <row r="16" spans="1:14" x14ac:dyDescent="0.25">
      <c r="A16" s="590" t="s">
        <v>527</v>
      </c>
      <c r="B16" s="591"/>
      <c r="C16" s="592"/>
      <c r="D16" s="596"/>
      <c r="F16" s="595" t="s">
        <v>617</v>
      </c>
    </row>
    <row r="17" spans="1:10" x14ac:dyDescent="0.25">
      <c r="A17" s="590" t="s">
        <v>528</v>
      </c>
      <c r="B17" s="591"/>
      <c r="C17" s="592"/>
      <c r="D17" s="593"/>
      <c r="F17" s="595" t="s">
        <v>617</v>
      </c>
    </row>
    <row r="18" spans="1:10" x14ac:dyDescent="0.25">
      <c r="A18" s="590" t="s">
        <v>521</v>
      </c>
      <c r="B18" s="591"/>
      <c r="C18" s="592"/>
      <c r="D18" s="597"/>
      <c r="F18" s="595" t="s">
        <v>617</v>
      </c>
    </row>
    <row r="19" spans="1:10" x14ac:dyDescent="0.25">
      <c r="A19" s="590" t="s">
        <v>519</v>
      </c>
      <c r="B19" s="591"/>
      <c r="C19" s="592"/>
      <c r="D19" s="593"/>
      <c r="F19" s="595" t="s">
        <v>617</v>
      </c>
    </row>
    <row r="20" spans="1:10" x14ac:dyDescent="0.25">
      <c r="A20" s="590" t="s">
        <v>520</v>
      </c>
      <c r="B20" s="591"/>
      <c r="C20" s="592"/>
      <c r="D20" s="593"/>
      <c r="F20" s="595" t="s">
        <v>617</v>
      </c>
    </row>
    <row r="21" spans="1:10" ht="21" x14ac:dyDescent="0.35">
      <c r="A21" s="590" t="s">
        <v>518</v>
      </c>
      <c r="B21" s="591"/>
      <c r="C21" s="592"/>
      <c r="D21" s="598"/>
      <c r="E21" s="589" t="str">
        <f>IF(D21=0,"Must enter loan amount"," ")</f>
        <v>Must enter loan amount</v>
      </c>
    </row>
    <row r="22" spans="1:10" ht="39" customHeight="1" x14ac:dyDescent="0.35">
      <c r="A22" s="599" t="s">
        <v>517</v>
      </c>
      <c r="B22" s="600"/>
      <c r="C22" s="601"/>
      <c r="D22" s="602"/>
      <c r="E22" s="603" t="str">
        <f>IF(D22=0,"Must enter date loan was deposited in Borrower's account", " ")</f>
        <v>Must enter date loan was deposited in Borrower's account</v>
      </c>
      <c r="F22" s="604"/>
      <c r="G22" s="604"/>
      <c r="H22" s="604"/>
    </row>
    <row r="23" spans="1:10" s="607" customFormat="1" ht="35.25" customHeight="1" x14ac:dyDescent="0.25">
      <c r="A23" s="843" t="s">
        <v>733</v>
      </c>
      <c r="B23" s="843"/>
      <c r="C23" s="843"/>
      <c r="D23" s="605"/>
      <c r="E23" s="606" t="str">
        <f>IF(D23=0,"Must answer Yes or No"," ")</f>
        <v>Must answer Yes or No</v>
      </c>
      <c r="G23" s="608"/>
      <c r="H23" s="608"/>
      <c r="I23" s="608"/>
      <c r="J23" s="608"/>
    </row>
    <row r="24" spans="1:10" x14ac:dyDescent="0.25">
      <c r="A24" s="609" t="s">
        <v>396</v>
      </c>
      <c r="B24" s="610"/>
      <c r="C24" s="611"/>
      <c r="D24" s="612"/>
    </row>
    <row r="25" spans="1:10" x14ac:dyDescent="0.25">
      <c r="A25" s="599" t="s">
        <v>395</v>
      </c>
      <c r="B25" s="591"/>
      <c r="C25" s="592"/>
      <c r="D25" s="613"/>
    </row>
    <row r="26" spans="1:10" x14ac:dyDescent="0.25">
      <c r="A26" s="614" t="s">
        <v>292</v>
      </c>
      <c r="B26" s="591"/>
      <c r="C26" s="592"/>
      <c r="D26" s="598"/>
    </row>
    <row r="27" spans="1:10" x14ac:dyDescent="0.25">
      <c r="A27" s="614" t="s">
        <v>516</v>
      </c>
      <c r="B27" s="591"/>
      <c r="C27" s="592"/>
      <c r="D27" s="593"/>
    </row>
    <row r="28" spans="1:10" ht="33" customHeight="1" x14ac:dyDescent="0.25">
      <c r="A28" s="840" t="s">
        <v>753</v>
      </c>
      <c r="B28" s="838"/>
      <c r="C28" s="839"/>
      <c r="D28" s="605"/>
    </row>
    <row r="29" spans="1:10" ht="112.5" customHeight="1" x14ac:dyDescent="0.25">
      <c r="A29" s="850" t="s">
        <v>752</v>
      </c>
      <c r="B29" s="850"/>
      <c r="C29" s="851"/>
      <c r="D29" s="615"/>
      <c r="E29" s="616" t="str">
        <f>+IF(D29="Yes"," ",(IF(D29="No"," ","Must enter Yes or No")))</f>
        <v>Must enter Yes or No</v>
      </c>
    </row>
    <row r="30" spans="1:10" ht="89.25" customHeight="1" x14ac:dyDescent="0.25">
      <c r="A30" s="848" t="str">
        <f>IF(D29="yes"," ",_xlfn.CONCAT(B53))</f>
        <v>Answer This Question: The Borrower was taxed as a partnership (LLC/LLP taxed as a partnership or a general partnership) who had no W-2 employees at the time of the PPP loan application and did not include any W-2 employee salaries in the computation of average monthly payroll in the Borrower Application Form (SBA Form 2483)? (Must answer Yes or No) - Borrowers taxed as a S-Corporation or a C-Corporation will answer NO to this question:</v>
      </c>
      <c r="B30" s="848"/>
      <c r="C30" s="849"/>
      <c r="D30" s="594"/>
      <c r="E30" s="617" t="str">
        <f>IF(D29="No",IF(D30=0,"Must enter Yes or No",IF(D23="yes", "Continue data entry in row 33",IF(D29="no",IF(D30="no","Continue data entry in row 33"," ")," ")))," ")</f>
        <v xml:space="preserve"> </v>
      </c>
    </row>
    <row r="31" spans="1:10" ht="170.25" customHeight="1" x14ac:dyDescent="0.25">
      <c r="A31" s="618"/>
      <c r="B31" s="844" t="str">
        <f>IF(D29="Yes",_xlfn.CONCAT(B47:B48),IF(D30="Yes",_xlfn.CONCAT(B47:B48," ")," "))</f>
        <v xml:space="preserve"> </v>
      </c>
      <c r="C31" s="845"/>
      <c r="D31" s="845"/>
      <c r="E31" s="845"/>
    </row>
    <row r="32" spans="1:10" ht="39" customHeight="1" x14ac:dyDescent="0.25">
      <c r="A32" s="840" t="str">
        <f>IF(D23="no",IF(D29="no",IF(D30="no","Payroll frequency - The frequency in which payroll is paid to employee (Must mark X in the appropriate box.  Mark one box only.):"," ")," "),IF(D29="yes"," ",IF(D30="yes"," ","Payroll frequency - The frequency in which payroll is paid to employee (Must mark X in the appropriate box.  Mark one box only.):")))</f>
        <v>Payroll frequency - The frequency in which payroll is paid to employee (Must mark X in the appropriate box.  Mark one box only.):</v>
      </c>
      <c r="B32" s="841"/>
      <c r="C32" s="842"/>
      <c r="D32" s="619"/>
      <c r="E32" s="620"/>
    </row>
    <row r="33" spans="1:5" ht="21" x14ac:dyDescent="0.35">
      <c r="A33" s="614"/>
      <c r="B33" s="591" t="str">
        <f>IF(A32=" "," ","Weekly")</f>
        <v>Weekly</v>
      </c>
      <c r="C33" s="592"/>
      <c r="D33" s="593"/>
      <c r="E33" s="589" t="str">
        <f>IF(D33="x",IF(D34="x","Only one payroll frequency can be chosen",IF(D35="x","Only one payroll frequency can be chosen",IF(D36="x","Only one payroll frequency can be chosen",IF(D37="x","Only one payroll frequency can be chosen"," "))))," ")</f>
        <v xml:space="preserve"> </v>
      </c>
    </row>
    <row r="34" spans="1:5" ht="21" x14ac:dyDescent="0.35">
      <c r="A34" s="614"/>
      <c r="B34" s="591" t="str">
        <f>IF(A32=" "," ","Biweekly (every other week)")</f>
        <v>Biweekly (every other week)</v>
      </c>
      <c r="C34" s="592"/>
      <c r="D34" s="593"/>
      <c r="E34" s="589" t="str">
        <f>IF(D34="x",IF(D33="x","Only one payroll frequency can be chosen",IF(D35="x","Only one payroll frequency can be chosen",IF(D36="x","Only one payroll frequency can be chosen",IF(D37="x","Only one payroll frequency can be chosen"," "))))," ")</f>
        <v xml:space="preserve"> </v>
      </c>
    </row>
    <row r="35" spans="1:5" ht="21" x14ac:dyDescent="0.35">
      <c r="A35" s="614"/>
      <c r="B35" s="591" t="str">
        <f>IF(A32=" "," ","Twice a month")</f>
        <v>Twice a month</v>
      </c>
      <c r="C35" s="592"/>
      <c r="D35" s="593"/>
      <c r="E35" s="589" t="str">
        <f>IF(D35="x",IF(D33="x","Only one payroll frequency can be chosen",IF(D34="x","Only one payroll frequency can be chosen",IF(D36="x","Only one payroll frequency can be chosen",IF(D37="x","Only one payroll frequency can be chosen"," "))))," ")</f>
        <v xml:space="preserve"> </v>
      </c>
    </row>
    <row r="36" spans="1:5" ht="21" x14ac:dyDescent="0.35">
      <c r="A36" s="590"/>
      <c r="B36" s="591" t="str">
        <f>IF(A32=" "," ","Monthly")</f>
        <v>Monthly</v>
      </c>
      <c r="C36" s="592"/>
      <c r="D36" s="593"/>
      <c r="E36" s="589" t="str">
        <f>IF(D36="x",IF(D33="x","Only one payroll frequency can be chosen",IF(D34="x","Only one payroll frequency can be chosen",IF(D35="x","Only one payroll frequency can be chosen",IF(D37="x","Only one payroll frequency can be chosen"," "))))," ")</f>
        <v xml:space="preserve"> </v>
      </c>
    </row>
    <row r="37" spans="1:5" ht="21" x14ac:dyDescent="0.35">
      <c r="A37" s="590"/>
      <c r="B37" s="591" t="str">
        <f>IF(A32=" "," ","Other")</f>
        <v>Other</v>
      </c>
      <c r="C37" s="592"/>
      <c r="D37" s="593"/>
      <c r="E37" s="589" t="str">
        <f>IF(D37="x",IF(D33="x","Only one payroll frequency can be chosen",IF(D34="x","Only one payroll frequency can be chosen",IF(D35="x","Only one payroll frequency can be chosen",IF(D36="x","Only one payroll frequency can be chosen"," "))))," ")</f>
        <v xml:space="preserve"> </v>
      </c>
    </row>
    <row r="38" spans="1:5" ht="51.75" customHeight="1" x14ac:dyDescent="0.35">
      <c r="A38" s="840" t="str">
        <f>IF(A32=" "," ","Is Borrower electing to use the Alternative Payroll Covered Period (APCP)? Option is available only if payroll frequency is at least bi-weekly or more frequent (Must input Yes or No):")</f>
        <v>Is Borrower electing to use the Alternative Payroll Covered Period (APCP)? Option is available only if payroll frequency is at least bi-weekly or more frequent (Must input Yes or No):</v>
      </c>
      <c r="B38" s="838"/>
      <c r="C38" s="839"/>
      <c r="D38" s="605"/>
      <c r="E38" s="621"/>
    </row>
    <row r="39" spans="1:5" ht="33" customHeight="1" x14ac:dyDescent="0.25">
      <c r="A39" s="590"/>
      <c r="B39" s="838" t="str">
        <f>IF(A38=" "," ","If Yes above, what is the first day of the pay period that begins after the PPP Loan Disbursement Date  (Must input date M/D/YYYY):")</f>
        <v>If Yes above, what is the first day of the pay period that begins after the PPP Loan Disbursement Date  (Must input date M/D/YYYY):</v>
      </c>
      <c r="C39" s="839"/>
      <c r="D39" s="622"/>
      <c r="E39" s="623" t="str">
        <f>IF(D38="Yes",IF(D39=0,"First payroll date is missing"," ")," ")</f>
        <v xml:space="preserve"> </v>
      </c>
    </row>
    <row r="40" spans="1:5" ht="39" customHeight="1" x14ac:dyDescent="0.25">
      <c r="A40" s="853" t="str">
        <f>IF(A32=" "," ","Is Borrower eligible for Safe Harbor 1 (SEE BELOW - IMPORTANT: Must answer Yes or No if Borrower has non-owner employees):")</f>
        <v>Is Borrower eligible for Safe Harbor 1 (SEE BELOW - IMPORTANT: Must answer Yes or No if Borrower has non-owner employees):</v>
      </c>
      <c r="B40" s="853"/>
      <c r="C40" s="854"/>
      <c r="D40" s="605"/>
    </row>
    <row r="41" spans="1:5" ht="214.5" customHeight="1" x14ac:dyDescent="0.25">
      <c r="B41" s="852" t="str">
        <f>IF(A32=" "," ",_xlfn.CONCAT(B50))</f>
        <v>(Reductions in the # of Full-Time Equivalent Employees (FTE) that occurred during the Covered Period may decrease the amount of loan forgiveness available to Borrowers. To maximize loan forgiveness, determine if Safe Harbor 1 is applicable to Borrower as follows: Was the Borrower unable to operate during the Covered Period at the same level of business activity as before February 15, 2020, due to compliance with requirements established or guidance issued between March 1, 2020 and December 31, 2020 by the Secretary of Health and Human Services, the Director of the Centers for Disease Control and Prevention, or the Occupational Safety and Health Administration, related to the maintenance of standards of sanitation, social distancing, or any other work or customer safety requirements related to COVID-19? If this answer is YES, then Borrower is eligible for FTE Safe Harbor 1 and should answer the question YES.)</v>
      </c>
      <c r="C41" s="852"/>
    </row>
    <row r="43" spans="1:5" hidden="1" x14ac:dyDescent="0.25"/>
    <row r="44" spans="1:5" hidden="1" x14ac:dyDescent="0.25"/>
    <row r="45" spans="1:5" hidden="1" x14ac:dyDescent="0.25"/>
    <row r="46" spans="1:5" s="624" customFormat="1" hidden="1" x14ac:dyDescent="0.25">
      <c r="A46" s="624" t="s">
        <v>557</v>
      </c>
    </row>
    <row r="47" spans="1:5" s="624" customFormat="1" ht="214.5" hidden="1" customHeight="1" x14ac:dyDescent="0.25">
      <c r="B47" s="847" t="s">
        <v>755</v>
      </c>
      <c r="C47" s="847"/>
      <c r="D47" s="847"/>
      <c r="E47" s="847"/>
    </row>
    <row r="48" spans="1:5" s="624" customFormat="1" hidden="1" x14ac:dyDescent="0.25">
      <c r="B48" s="625"/>
    </row>
    <row r="49" spans="1:5" s="624" customFormat="1" hidden="1" x14ac:dyDescent="0.25">
      <c r="A49" s="624" t="s">
        <v>556</v>
      </c>
    </row>
    <row r="50" spans="1:5" s="624" customFormat="1" ht="214.5" hidden="1" customHeight="1" x14ac:dyDescent="0.25">
      <c r="B50" s="846" t="s">
        <v>723</v>
      </c>
      <c r="C50" s="846"/>
      <c r="D50" s="846"/>
      <c r="E50" s="846"/>
    </row>
    <row r="51" spans="1:5" s="624" customFormat="1" hidden="1" x14ac:dyDescent="0.25">
      <c r="B51" s="626"/>
      <c r="C51" s="626"/>
      <c r="D51" s="626"/>
      <c r="E51" s="626"/>
    </row>
    <row r="52" spans="1:5" s="624" customFormat="1" hidden="1" x14ac:dyDescent="0.25">
      <c r="A52" s="624" t="s">
        <v>558</v>
      </c>
      <c r="B52" s="626"/>
      <c r="C52" s="626"/>
      <c r="D52" s="626"/>
      <c r="E52" s="626"/>
    </row>
    <row r="53" spans="1:5" s="624" customFormat="1" ht="214.5" hidden="1" customHeight="1" x14ac:dyDescent="0.25">
      <c r="B53" s="846" t="s">
        <v>757</v>
      </c>
      <c r="C53" s="846"/>
      <c r="D53" s="846"/>
      <c r="E53" s="846"/>
    </row>
  </sheetData>
  <sheetProtection algorithmName="SHA-512" hashValue="97Itl4Xdk2WCwkDUCxkNipQ9hTjHLf7k6kNjdvhjsD0CP40IKG9bdZKpgqVI8r5WsYCADiTet7T3OgKW0DJARw==" saltValue="IqYEB1dUHI1OhmrJTfQ5cw==" spinCount="100000" sheet="1" selectLockedCells="1"/>
  <mergeCells count="16">
    <mergeCell ref="B53:E53"/>
    <mergeCell ref="B50:E50"/>
    <mergeCell ref="B47:E47"/>
    <mergeCell ref="A30:C30"/>
    <mergeCell ref="A29:C29"/>
    <mergeCell ref="B41:C41"/>
    <mergeCell ref="A40:C40"/>
    <mergeCell ref="A1:D1"/>
    <mergeCell ref="A2:D2"/>
    <mergeCell ref="B39:C39"/>
    <mergeCell ref="A28:C28"/>
    <mergeCell ref="A4:D4"/>
    <mergeCell ref="A38:C38"/>
    <mergeCell ref="A32:C32"/>
    <mergeCell ref="A23:C23"/>
    <mergeCell ref="B31:E31"/>
  </mergeCells>
  <pageMargins left="0.7" right="0.7" top="0.75" bottom="0.75" header="0.3" footer="0.3"/>
  <pageSetup scale="63" fitToHeight="0"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16"/>
  <sheetViews>
    <sheetView workbookViewId="0">
      <selection activeCell="C36" sqref="C36"/>
    </sheetView>
  </sheetViews>
  <sheetFormatPr defaultRowHeight="15" x14ac:dyDescent="0.25"/>
  <cols>
    <col min="2" max="2" width="56.42578125" customWidth="1"/>
    <col min="4" max="4" width="20.42578125" customWidth="1"/>
  </cols>
  <sheetData>
    <row r="4" spans="1:5" x14ac:dyDescent="0.25">
      <c r="A4" s="98" t="s">
        <v>550</v>
      </c>
      <c r="B4" s="98"/>
      <c r="C4" s="98"/>
      <c r="D4" s="98"/>
      <c r="E4" s="98"/>
    </row>
    <row r="5" spans="1:5" x14ac:dyDescent="0.25">
      <c r="A5" s="98"/>
      <c r="B5" s="98" t="s">
        <v>540</v>
      </c>
      <c r="C5" s="98"/>
      <c r="D5" s="190"/>
      <c r="E5" s="213" t="str">
        <f>IF(D5="x",IF(D6="x","Only one payroll frequency can be chosen",IF(D7="x","Only one payroll frequency can be chosen",IF(D8="x","Only one payroll frequency can be chosen",IF(D9="x","Only one payroll frequency can be chosen",IF(D10="x","Only one payroll frequency can be chosen",IF(D11="x","Only one payroll frequency can be chosen",IF(D12="x","Only one payroll frequency can be chosen",IF(D13="x","Only one payroll frequency can be chosen",IF(D14="x","Only one payroll frequency can be chosen",IF(D15="x","Only one payroll frequency can be chosen",IF(D16="x","Only one payroll frequency can be chosen"," ")))))))))))," ")</f>
        <v xml:space="preserve"> </v>
      </c>
    </row>
    <row r="6" spans="1:5" x14ac:dyDescent="0.25">
      <c r="A6" s="98"/>
      <c r="B6" s="98" t="s">
        <v>541</v>
      </c>
      <c r="C6" s="98"/>
      <c r="D6" s="190"/>
      <c r="E6" s="213" t="str">
        <f>IF(D6="x",IF(D5="x","Only one payroll frequency can be chosen",IF(D7="x","Only one payroll frequency can be chosen",IF(D8="x","Only one payroll frequency can be chosen",IF(D9="x","Only one payroll frequency can be chosen",IF(D10="x","Only one payroll frequency can be chosen",IF(D11="x","Only one payroll frequency can be chosen",IF(D12="x","Only one payroll frequency can be chosen",IF(D13="x","Only one payroll frequency can be chosen",IF(D14="x","Only one payroll frequency can be chosen",IF(D15="x","Only one payroll frequency can be chosen",IF(D16="x","Only one payroll frequency can be chosen"," ")))))))))))," ")</f>
        <v xml:space="preserve"> </v>
      </c>
    </row>
    <row r="7" spans="1:5" x14ac:dyDescent="0.25">
      <c r="A7" s="98"/>
      <c r="B7" s="98" t="s">
        <v>542</v>
      </c>
      <c r="C7" s="98"/>
      <c r="D7" s="190"/>
      <c r="E7" s="213" t="str">
        <f>IF(D7="x",IF(D6="x","Only one payroll frequency can be chosen",IF(D8="x","Only one payroll frequency can be chosen",IF(D9="x","Only one payroll frequency can be chosen",IF(D10="x","Only one payroll frequency can be chosen",IF(D11="x","Only one payroll frequency can be chosen",IF(D12="x","Only one payroll frequency can be chosen",IF(D13="x","Only one payroll frequency can be chosen",IF(D14="x","Only one payroll frequency can be chosen",IF(D15="x","Only one payroll frequency can be chosen",IF(D16="x","Only one payroll frequency can be chosen",IF(D5="x","Only one payroll frequency can be chosen"," ")))))))))))," ")</f>
        <v xml:space="preserve"> </v>
      </c>
    </row>
    <row r="8" spans="1:5" x14ac:dyDescent="0.25">
      <c r="A8" s="98"/>
      <c r="B8" s="98" t="s">
        <v>543</v>
      </c>
      <c r="C8" s="98"/>
      <c r="D8" s="190"/>
      <c r="E8" s="213" t="str">
        <f>IF(D8="x",IF(D7="x","Only one payroll frequency can be chosen",IF(D9="x","Only one payroll frequency can be chosen",IF(D10="x","Only one payroll frequency can be chosen",IF(D11="x","Only one payroll frequency can be chosen",IF(D12="x","Only one payroll frequency can be chosen",IF(D13="x","Only one payroll frequency can be chosen",IF(D14="x","Only one payroll frequency can be chosen",IF(D15="x","Only one payroll frequency can be chosen",IF(D16="x","Only one payroll frequency can be chosen",IF(D5="x","Only one payroll frequency can be chosen",IF(D6="x","Only one payroll frequency can be chosen"," ")))))))))))," ")</f>
        <v xml:space="preserve"> </v>
      </c>
    </row>
    <row r="9" spans="1:5" x14ac:dyDescent="0.25">
      <c r="A9" s="98"/>
      <c r="B9" s="98" t="s">
        <v>544</v>
      </c>
      <c r="C9" s="98"/>
      <c r="D9" s="190"/>
      <c r="E9" s="213" t="str">
        <f>IF(D9="x",IF(D8="x","Only one payroll frequency can be chosen",IF(D10="x","Only one payroll frequency can be chosen",IF(D11="x","Only one payroll frequency can be chosen",IF(D12="x","Only one payroll frequency can be chosen",IF(D13="x","Only one payroll frequency can be chosen",IF(D14="x","Only one payroll frequency can be chosen",IF(D15="x","Only one payroll frequency can be chosen",IF(D16="x","Only one payroll frequency can be chosen",IF(D5="x","Only one payroll frequency can be chosen",IF(D6="x","Only one payroll frequency can be chosen",IF(D7="x","Only one payroll frequency can be chosen"," ")))))))))))," ")</f>
        <v xml:space="preserve"> </v>
      </c>
    </row>
    <row r="10" spans="1:5" x14ac:dyDescent="0.25">
      <c r="A10" s="98"/>
      <c r="B10" s="98" t="s">
        <v>545</v>
      </c>
      <c r="C10" s="98"/>
      <c r="D10" s="190"/>
      <c r="E10" s="213" t="str">
        <f>IF(D10="x",IF(D9="x","Only one payroll frequency can be chosen",IF(D11="x","Only one payroll frequency can be chosen",IF(D12="x","Only one payroll frequency can be chosen",IF(D13="x","Only one payroll frequency can be chosen",IF(D14="x","Only one payroll frequency can be chosen",IF(D15="x","Only one payroll frequency can be chosen",IF(D16="x","Only one payroll frequency can be chosen",IF(D5="x","Only one payroll frequency can be chosen",IF(D6="x","Only one payroll frequency can be chosen",IF(D7="x","Only one payroll frequency can be chosen",IF(D8="x","Only one payroll frequency can be chosen"," ")))))))))))," ")</f>
        <v xml:space="preserve"> </v>
      </c>
    </row>
    <row r="11" spans="1:5" x14ac:dyDescent="0.25">
      <c r="A11" s="98"/>
      <c r="B11" s="98" t="s">
        <v>547</v>
      </c>
      <c r="C11" s="98"/>
      <c r="D11" s="190"/>
      <c r="E11" s="213" t="str">
        <f>IF(D11="x",IF(D10="x","Only one payroll frequency can be chosen",IF(D12="x","Only one payroll frequency can be chosen",IF(D13="x","Only one payroll frequency can be chosen",IF(D14="x","Only one payroll frequency can be chosen",IF(D15="x","Only one payroll frequency can be chosen",IF(D16="x","Only one payroll frequency can be chosen",IF(D5="x","Only one payroll frequency can be chosen",IF(D6="x","Only one payroll frequency can be chosen",IF(D7="x","Only one payroll frequency can be chosen",IF(D8="x","Only one payroll frequency can be chosen",IF(D9="x","Only one payroll frequency can be chosen"," ")))))))))))," ")</f>
        <v xml:space="preserve"> </v>
      </c>
    </row>
    <row r="12" spans="1:5" x14ac:dyDescent="0.25">
      <c r="A12" s="98"/>
      <c r="B12" s="98" t="s">
        <v>546</v>
      </c>
      <c r="C12" s="98"/>
      <c r="D12" s="190"/>
      <c r="E12" s="213" t="str">
        <f>IF(D12="x",IF(D11="x","Only one payroll frequency can be chosen",IF(D13="x","Only one payroll frequency can be chosen",IF(D14="x","Only one payroll frequency can be chosen",IF(D15="x","Only one payroll frequency can be chosen",IF(D16="x","Only one payroll frequency can be chosen",IF(D5="x","Only one payroll frequency can be chosen",IF(D6="x","Only one payroll frequency can be chosen",IF(D7="x","Only one payroll frequency can be chosen",IF(D8="x","Only one payroll frequency can be chosen",IF(D9="x","Only one payroll frequency can be chosen",IF(D10="x","Only one payroll frequency can be chosen"," ")))))))))))," ")</f>
        <v xml:space="preserve"> </v>
      </c>
    </row>
    <row r="13" spans="1:5" x14ac:dyDescent="0.25">
      <c r="A13" s="98"/>
      <c r="B13" s="98" t="s">
        <v>548</v>
      </c>
      <c r="C13" s="98"/>
      <c r="D13" s="190"/>
      <c r="E13" s="213" t="str">
        <f>IF(D13="x",IF(D12="x","Only one payroll frequency can be chosen",IF(D14="x","Only one payroll frequency can be chosen",IF(D15="x","Only one payroll frequency can be chosen",IF(D16="x","Only one payroll frequency can be chosen",IF(D5="x","Only one payroll frequency can be chosen",IF(D6="x","Only one payroll frequency can be chosen",IF(D7="x","Only one payroll frequency can be chosen",IF(D8="x","Only one payroll frequency can be chosen",IF(D9="x","Only one payroll frequency can be chosen",IF(D10="x","Only one payroll frequency can be chosen",IF(D11="x","Only one payroll frequency can be chosen"," ")))))))))))," ")</f>
        <v xml:space="preserve"> </v>
      </c>
    </row>
    <row r="14" spans="1:5" x14ac:dyDescent="0.25">
      <c r="A14" s="98"/>
      <c r="B14" s="98" t="s">
        <v>553</v>
      </c>
      <c r="C14" s="98"/>
      <c r="D14" s="190"/>
      <c r="E14" s="213" t="str">
        <f>IF(D14="x",IF(D13="x","Only one payroll frequency can be chosen",IF(D15="x","Only one payroll frequency can be chosen",IF(D16="x","Only one payroll frequency can be chosen",IF(D5="x","Only one payroll frequency can be chosen",IF(D6="x","Only one payroll frequency can be chosen",IF(D7="x","Only one payroll frequency can be chosen",IF(D8="x","Only one payroll frequency can be chosen",IF(D9="x","Only one payroll frequency can be chosen",IF(D10="x","Only one payroll frequency can be chosen",IF(D11="x","Only one payroll frequency can be chosen",IF(D12="x","Only one payroll frequency can be chosen"," ")))))))))))," ")</f>
        <v xml:space="preserve"> </v>
      </c>
    </row>
    <row r="15" spans="1:5" x14ac:dyDescent="0.25">
      <c r="A15" s="98"/>
      <c r="B15" s="98" t="s">
        <v>549</v>
      </c>
      <c r="C15" s="98"/>
      <c r="D15" s="190"/>
      <c r="E15" s="213" t="str">
        <f>IF(D15="x",IF(D14="x","Only one payroll frequency can be chosen",IF(D16="x","Only one payroll frequency can be chosen",IF(D5="x","Only one payroll frequency can be chosen",IF(D6="x","Only one payroll frequency can be chosen",IF(D7="x","Only one payroll frequency can be chosen",IF(D8="x","Only one payroll frequency can be chosen",IF(D9="x","Only one payroll frequency can be chosen",IF(D10="x","Only one payroll frequency can be chosen",IF(D11="x","Only one payroll frequency can be chosen",IF(D12="x","Only one payroll frequency can be chosen",IF(D13="x","Only one payroll frequency can be chosen"," ")))))))))))," ")</f>
        <v xml:space="preserve"> </v>
      </c>
    </row>
    <row r="16" spans="1:5" x14ac:dyDescent="0.25">
      <c r="A16" s="98"/>
      <c r="B16" s="98" t="s">
        <v>241</v>
      </c>
      <c r="C16" s="98"/>
      <c r="D16" s="190"/>
      <c r="E16" s="213" t="str">
        <f>IF(D16="x",IF(D15="x","Only one payroll frequency can be chosen",IF(D5="x","Only one payroll frequency can be chosen",IF(D6="x","Only one payroll frequency can be chosen",IF(D7="x","Only one payroll frequency can be chosen",IF(D8="x","Only one payroll frequency can be chosen",IF(D9="x","Only one payroll frequency can be chosen",IF(D10="x","Only one payroll frequency can be chosen",IF(D11="x","Only one payroll frequency can be chosen",IF(D12="x","Only one payroll frequency can be chosen",IF(D13="x","Only one payroll frequency can be chosen",IF(D14="x","Only one payroll frequency can be chosen"," ")))))))))))," ")</f>
        <v xml:space="preserve">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topLeftCell="A3" workbookViewId="0">
      <selection activeCell="E16" sqref="E15:E16"/>
    </sheetView>
  </sheetViews>
  <sheetFormatPr defaultColWidth="8.85546875" defaultRowHeight="15" x14ac:dyDescent="0.25"/>
  <cols>
    <col min="1" max="1" width="8.85546875" style="627"/>
    <col min="2" max="2" width="34.28515625" style="627" customWidth="1"/>
    <col min="3" max="3" width="14.140625" style="627" hidden="1" customWidth="1"/>
    <col min="4" max="4" width="17.42578125" style="627" customWidth="1"/>
    <col min="5" max="5" width="19.42578125" style="627" customWidth="1"/>
    <col min="6" max="6" width="19" style="627" customWidth="1"/>
    <col min="7" max="8" width="16" style="627" customWidth="1"/>
    <col min="9" max="9" width="14.7109375" style="627" customWidth="1"/>
    <col min="10" max="10" width="24.7109375" style="627" customWidth="1"/>
    <col min="11" max="11" width="11.28515625" style="627" customWidth="1"/>
    <col min="12" max="12" width="13.85546875" style="627" customWidth="1"/>
    <col min="13" max="13" width="22.42578125" style="627" customWidth="1"/>
    <col min="14" max="14" width="8.85546875" style="627"/>
    <col min="15" max="15" width="12.85546875" style="627" customWidth="1"/>
    <col min="16" max="16" width="12.140625" style="627" customWidth="1"/>
    <col min="17" max="16384" width="8.85546875" style="627"/>
  </cols>
  <sheetData>
    <row r="1" spans="1:13" hidden="1" x14ac:dyDescent="0.25">
      <c r="A1" s="855" t="s">
        <v>323</v>
      </c>
      <c r="B1" s="855"/>
      <c r="C1" s="855"/>
      <c r="D1" s="855"/>
      <c r="E1" s="855"/>
      <c r="F1" s="855"/>
      <c r="G1" s="855"/>
      <c r="H1" s="855"/>
      <c r="I1" s="855"/>
    </row>
    <row r="2" spans="1:13" hidden="1" x14ac:dyDescent="0.25">
      <c r="A2" s="855" t="s">
        <v>324</v>
      </c>
      <c r="B2" s="855"/>
      <c r="C2" s="855"/>
      <c r="D2" s="855"/>
      <c r="E2" s="855"/>
      <c r="F2" s="855"/>
      <c r="G2" s="855"/>
      <c r="H2" s="855"/>
      <c r="I2" s="855"/>
    </row>
    <row r="3" spans="1:13" s="630" customFormat="1" ht="22.5" customHeight="1" x14ac:dyDescent="0.25">
      <c r="A3" s="628" t="s">
        <v>754</v>
      </c>
      <c r="B3" s="629"/>
      <c r="C3" s="629"/>
      <c r="D3" s="629"/>
      <c r="E3" s="629"/>
      <c r="F3" s="629"/>
      <c r="G3" s="629"/>
      <c r="H3" s="629"/>
    </row>
    <row r="4" spans="1:13" ht="11.25" hidden="1" customHeight="1" x14ac:dyDescent="0.25">
      <c r="A4" s="855" t="s">
        <v>283</v>
      </c>
      <c r="B4" s="855"/>
      <c r="C4" s="855"/>
      <c r="D4" s="855"/>
      <c r="E4" s="855"/>
      <c r="F4" s="855"/>
      <c r="G4" s="855"/>
      <c r="H4" s="855"/>
      <c r="I4" s="855"/>
    </row>
    <row r="5" spans="1:13" ht="21" x14ac:dyDescent="0.35">
      <c r="A5" s="856"/>
      <c r="B5" s="856"/>
      <c r="C5" s="856"/>
      <c r="D5" s="856"/>
      <c r="E5" s="856"/>
      <c r="F5" s="856"/>
      <c r="G5" s="856"/>
      <c r="H5" s="856"/>
      <c r="I5" s="856"/>
      <c r="J5" s="631"/>
    </row>
    <row r="6" spans="1:13" s="632" customFormat="1" ht="47.65" customHeight="1" x14ac:dyDescent="0.25">
      <c r="A6" s="770" t="s">
        <v>758</v>
      </c>
      <c r="E6" s="633"/>
      <c r="F6" s="633"/>
      <c r="G6" s="633"/>
      <c r="H6" s="633"/>
      <c r="I6" s="634"/>
    </row>
    <row r="7" spans="1:13" s="632" customFormat="1" ht="20.25" customHeight="1" x14ac:dyDescent="0.25">
      <c r="A7" s="635" t="s">
        <v>422</v>
      </c>
      <c r="B7" s="636"/>
      <c r="C7" s="636"/>
      <c r="D7" s="636"/>
      <c r="E7" s="633"/>
      <c r="F7" s="633"/>
      <c r="G7" s="633"/>
      <c r="H7" s="633"/>
      <c r="I7" s="633"/>
      <c r="J7" s="637"/>
    </row>
    <row r="8" spans="1:13" ht="61.5" customHeight="1" thickBot="1" x14ac:dyDescent="0.3">
      <c r="A8" s="638" t="s">
        <v>512</v>
      </c>
      <c r="B8" s="639"/>
      <c r="C8" s="639"/>
      <c r="D8" s="639"/>
      <c r="E8" s="640">
        <f>+M30</f>
        <v>0</v>
      </c>
      <c r="F8" s="857" t="str">
        <f>IF('1. General Input'!D21=0," ",IF(E8&lt;'1. General Input'!D21," ",IF('1. General Input'!D29="yes","100% loan forgiveness achieved and Verifier completed.  Borrower is eligible to use Forgiveness Form 3508EZ.  Go to OnPoint SBA Portal and complete application process.",IF('1. General Input'!D30="yes","100% loan forgiveness achieved and Verifier completed.  Borrower is eligible to use Forgiveness Form 3508EZ.  Go to OnPoint SBA Portal and complete application process.",IF('1. General Input'!D23="no","100% loan forgiveness achieved and Verifier completed.  Borrower is eligible to use Forgiveness Form 3508EZ.  Go to OnPoint SBA Portal and complete application process."," ")))))</f>
        <v xml:space="preserve"> </v>
      </c>
      <c r="G8" s="857"/>
      <c r="H8" s="857"/>
      <c r="I8" s="857"/>
      <c r="J8" s="857"/>
      <c r="K8" s="639"/>
      <c r="L8" s="639"/>
      <c r="M8" s="639"/>
    </row>
    <row r="9" spans="1:13" s="642" customFormat="1" ht="165.75" thickBot="1" x14ac:dyDescent="0.3">
      <c r="A9" s="641"/>
      <c r="B9" s="642" t="s">
        <v>454</v>
      </c>
      <c r="C9" s="642" t="s">
        <v>120</v>
      </c>
      <c r="D9" s="642" t="s">
        <v>756</v>
      </c>
      <c r="E9" s="643" t="s">
        <v>600</v>
      </c>
      <c r="F9" s="643" t="s">
        <v>606</v>
      </c>
      <c r="G9" s="643" t="s">
        <v>601</v>
      </c>
      <c r="H9" s="644" t="s">
        <v>602</v>
      </c>
      <c r="I9" s="644" t="s">
        <v>534</v>
      </c>
      <c r="J9" s="643" t="s">
        <v>551</v>
      </c>
      <c r="K9" s="642" t="s">
        <v>384</v>
      </c>
      <c r="L9" s="642" t="s">
        <v>388</v>
      </c>
      <c r="M9" s="642" t="s">
        <v>514</v>
      </c>
    </row>
    <row r="10" spans="1:13" x14ac:dyDescent="0.25">
      <c r="A10" s="645">
        <v>1</v>
      </c>
      <c r="B10" s="646"/>
      <c r="C10" s="588"/>
      <c r="D10" s="588"/>
      <c r="E10" s="647"/>
      <c r="F10" s="648"/>
      <c r="G10" s="648"/>
      <c r="H10" s="649"/>
      <c r="I10" s="650">
        <f>IF(E10-F10-G10-H10&lt;0,0,+E10-F10-G10-H10)</f>
        <v>0</v>
      </c>
      <c r="J10" s="651">
        <f>IF(D10="GP",I10*0.9235,I10)</f>
        <v>0</v>
      </c>
      <c r="K10" s="652">
        <f>+'1. General Input'!$D$10</f>
        <v>0</v>
      </c>
      <c r="L10" s="650">
        <f>IF(K10=0,0,IF(K10=8,IF(J10&lt;100000,J10/52*K10,15385),IF(J10&gt;100000,IF(K10&gt;52/12*2.5,20833,100000/52*K10),IF(+K10&gt;52/12*2.5,J10/12*2.5,J10/K10))))</f>
        <v>0</v>
      </c>
      <c r="M10" s="653">
        <f>IF(K10=8,IF(L10&lt;15385,L10,15385),IF(L10&lt;20833,L10,20833))</f>
        <v>0</v>
      </c>
    </row>
    <row r="11" spans="1:13" x14ac:dyDescent="0.25">
      <c r="A11" s="645">
        <v>2</v>
      </c>
      <c r="B11" s="646"/>
      <c r="C11" s="588"/>
      <c r="D11" s="588"/>
      <c r="E11" s="654"/>
      <c r="F11" s="655"/>
      <c r="G11" s="655"/>
      <c r="H11" s="654"/>
      <c r="I11" s="656">
        <f t="shared" ref="I11:I14" si="0">IF(E11-F11-G11-H11&lt;0,0,+E11-F11-G11-H11)</f>
        <v>0</v>
      </c>
      <c r="J11" s="657">
        <f t="shared" ref="J11:J14" si="1">IF(D11="GP",I11*0.9235,I11)</f>
        <v>0</v>
      </c>
      <c r="K11" s="652">
        <f>+'1. General Input'!$D$10</f>
        <v>0</v>
      </c>
      <c r="L11" s="656">
        <f>IF(K11=0,0,IF(K11=8,IF(J11&lt;100000,J11/52*K11,15385),IF(J11&gt;100000,IF(K11&gt;52/12*2.5,20833,100000/52*K11),IF(+K11&gt;52/12*2.5,J11/12*2.5,J11/K11))))</f>
        <v>0</v>
      </c>
      <c r="M11" s="658">
        <f>IF('1. General Input'!$D$29="yes",0,IF(K11=8,IF(L11&lt;15385,L11,15385),IF(L11&lt;20833,L11,20833)))</f>
        <v>0</v>
      </c>
    </row>
    <row r="12" spans="1:13" x14ac:dyDescent="0.25">
      <c r="A12" s="645">
        <v>3</v>
      </c>
      <c r="B12" s="646"/>
      <c r="C12" s="588"/>
      <c r="D12" s="588"/>
      <c r="E12" s="654"/>
      <c r="F12" s="655"/>
      <c r="G12" s="655"/>
      <c r="H12" s="654"/>
      <c r="I12" s="656">
        <f t="shared" si="0"/>
        <v>0</v>
      </c>
      <c r="J12" s="657">
        <f t="shared" si="1"/>
        <v>0</v>
      </c>
      <c r="K12" s="652">
        <f>+'1. General Input'!$D$10</f>
        <v>0</v>
      </c>
      <c r="L12" s="656">
        <f t="shared" ref="L12:L14" si="2">IF(K12=0,0,IF(K12=8,IF(J12&lt;100000,J12/52*K12,15385),IF(J12&gt;100000,IF(K12&gt;52/12*2.5,20833,100000/52*K12),IF(+K12&gt;52/12*2.5,J12/12*2.5,J12/K12))))</f>
        <v>0</v>
      </c>
      <c r="M12" s="658">
        <f>IF('1. General Input'!$D$29="yes",0,IF(K12=8,IF(L12&lt;15385,L12,15385),IF(L12&lt;20833,L12,20833)))</f>
        <v>0</v>
      </c>
    </row>
    <row r="13" spans="1:13" x14ac:dyDescent="0.25">
      <c r="A13" s="645">
        <v>4</v>
      </c>
      <c r="B13" s="646"/>
      <c r="C13" s="588"/>
      <c r="D13" s="588"/>
      <c r="E13" s="654"/>
      <c r="F13" s="655"/>
      <c r="G13" s="655"/>
      <c r="H13" s="654"/>
      <c r="I13" s="656">
        <f t="shared" si="0"/>
        <v>0</v>
      </c>
      <c r="J13" s="657">
        <f t="shared" si="1"/>
        <v>0</v>
      </c>
      <c r="K13" s="652">
        <f>+'1. General Input'!$D$10</f>
        <v>0</v>
      </c>
      <c r="L13" s="656">
        <f t="shared" si="2"/>
        <v>0</v>
      </c>
      <c r="M13" s="658">
        <f>IF('1. General Input'!$D$29="yes",0,IF(K13=8,IF(L13&lt;15385,L13,15385),IF(L13&lt;20833,L13,20833)))</f>
        <v>0</v>
      </c>
    </row>
    <row r="14" spans="1:13" x14ac:dyDescent="0.25">
      <c r="A14" s="645">
        <v>5</v>
      </c>
      <c r="B14" s="646"/>
      <c r="C14" s="588"/>
      <c r="D14" s="588"/>
      <c r="E14" s="654"/>
      <c r="F14" s="655"/>
      <c r="G14" s="655"/>
      <c r="H14" s="654"/>
      <c r="I14" s="656">
        <f t="shared" si="0"/>
        <v>0</v>
      </c>
      <c r="J14" s="657">
        <f t="shared" si="1"/>
        <v>0</v>
      </c>
      <c r="K14" s="652">
        <f>+'1. General Input'!$D$10</f>
        <v>0</v>
      </c>
      <c r="L14" s="656">
        <f t="shared" si="2"/>
        <v>0</v>
      </c>
      <c r="M14" s="658">
        <f>IF('1. General Input'!$D$29="yes",0,IF(K14=8,IF(L14&lt;15385,L14,15385),IF(L14&lt;20833,L14,20833)))</f>
        <v>0</v>
      </c>
    </row>
    <row r="15" spans="1:13" x14ac:dyDescent="0.25">
      <c r="A15" s="645">
        <v>6</v>
      </c>
      <c r="B15" s="646"/>
      <c r="C15" s="588"/>
      <c r="D15" s="588"/>
      <c r="E15" s="647"/>
      <c r="F15" s="648"/>
      <c r="G15" s="648"/>
      <c r="H15" s="649"/>
      <c r="I15" s="656">
        <f t="shared" ref="I15:I29" si="3">IF(E15-F15-G15-H15&lt;0,0,+E15-F15-G15-H15)</f>
        <v>0</v>
      </c>
      <c r="J15" s="657">
        <f t="shared" ref="J15:J29" si="4">IF(D15="GP",I15*0.9235,I15)</f>
        <v>0</v>
      </c>
      <c r="K15" s="652">
        <f>+'1. General Input'!$D$10</f>
        <v>0</v>
      </c>
      <c r="L15" s="656">
        <f t="shared" ref="L15:L29" si="5">IF(K15=0,0,IF(K15=8,IF(J15&lt;100000,J15/52*K15,15385),IF(J15&gt;100000,IF(K15&gt;52/12*2.5,20833,100000/52*K15),IF(+K15&gt;52/12*2.5,J15/12*2.5,J15/K15))))</f>
        <v>0</v>
      </c>
      <c r="M15" s="658">
        <f>IF('1. General Input'!$D$29="yes",0,IF(K15=8,IF(L15&lt;15385,L15,15385),IF(L15&lt;20833,L15,20833)))</f>
        <v>0</v>
      </c>
    </row>
    <row r="16" spans="1:13" x14ac:dyDescent="0.25">
      <c r="A16" s="645">
        <v>7</v>
      </c>
      <c r="B16" s="646"/>
      <c r="C16" s="588"/>
      <c r="D16" s="588"/>
      <c r="E16" s="654"/>
      <c r="F16" s="655"/>
      <c r="G16" s="655"/>
      <c r="H16" s="654"/>
      <c r="I16" s="656">
        <f t="shared" si="3"/>
        <v>0</v>
      </c>
      <c r="J16" s="657">
        <f t="shared" si="4"/>
        <v>0</v>
      </c>
      <c r="K16" s="652">
        <f>+'1. General Input'!$D$10</f>
        <v>0</v>
      </c>
      <c r="L16" s="656">
        <f t="shared" si="5"/>
        <v>0</v>
      </c>
      <c r="M16" s="658">
        <f>IF('1. General Input'!$D$29="yes",0,IF(K16=8,IF(L16&lt;15385,L16,15385),IF(L16&lt;20833,L16,20833)))</f>
        <v>0</v>
      </c>
    </row>
    <row r="17" spans="1:13" x14ac:dyDescent="0.25">
      <c r="A17" s="645">
        <v>8</v>
      </c>
      <c r="B17" s="646"/>
      <c r="C17" s="588"/>
      <c r="D17" s="588"/>
      <c r="E17" s="654"/>
      <c r="F17" s="655"/>
      <c r="G17" s="655"/>
      <c r="H17" s="654"/>
      <c r="I17" s="656">
        <f t="shared" si="3"/>
        <v>0</v>
      </c>
      <c r="J17" s="657">
        <f t="shared" si="4"/>
        <v>0</v>
      </c>
      <c r="K17" s="652">
        <f>+'1. General Input'!$D$10</f>
        <v>0</v>
      </c>
      <c r="L17" s="656">
        <f t="shared" si="5"/>
        <v>0</v>
      </c>
      <c r="M17" s="658">
        <f>IF('1. General Input'!$D$29="yes",0,IF(K17=8,IF(L17&lt;15385,L17,15385),IF(L17&lt;20833,L17,20833)))</f>
        <v>0</v>
      </c>
    </row>
    <row r="18" spans="1:13" x14ac:dyDescent="0.25">
      <c r="A18" s="645">
        <v>9</v>
      </c>
      <c r="B18" s="646"/>
      <c r="C18" s="588"/>
      <c r="D18" s="588"/>
      <c r="E18" s="654"/>
      <c r="F18" s="655"/>
      <c r="G18" s="655"/>
      <c r="H18" s="654"/>
      <c r="I18" s="656">
        <f t="shared" si="3"/>
        <v>0</v>
      </c>
      <c r="J18" s="657">
        <f t="shared" si="4"/>
        <v>0</v>
      </c>
      <c r="K18" s="652">
        <f>+'1. General Input'!$D$10</f>
        <v>0</v>
      </c>
      <c r="L18" s="656">
        <f t="shared" si="5"/>
        <v>0</v>
      </c>
      <c r="M18" s="658">
        <f>IF('1. General Input'!$D$29="yes",0,IF(K18=8,IF(L18&lt;15385,L18,15385),IF(L18&lt;20833,L18,20833)))</f>
        <v>0</v>
      </c>
    </row>
    <row r="19" spans="1:13" x14ac:dyDescent="0.25">
      <c r="A19" s="645">
        <v>10</v>
      </c>
      <c r="B19" s="646"/>
      <c r="C19" s="588"/>
      <c r="D19" s="588"/>
      <c r="E19" s="654"/>
      <c r="F19" s="655"/>
      <c r="G19" s="655"/>
      <c r="H19" s="654"/>
      <c r="I19" s="656">
        <f t="shared" si="3"/>
        <v>0</v>
      </c>
      <c r="J19" s="657">
        <f t="shared" si="4"/>
        <v>0</v>
      </c>
      <c r="K19" s="652">
        <f>+'1. General Input'!$D$10</f>
        <v>0</v>
      </c>
      <c r="L19" s="656">
        <f t="shared" si="5"/>
        <v>0</v>
      </c>
      <c r="M19" s="658">
        <f>IF('1. General Input'!$D$29="yes",0,IF(K19=8,IF(L19&lt;15385,L19,15385),IF(L19&lt;20833,L19,20833)))</f>
        <v>0</v>
      </c>
    </row>
    <row r="20" spans="1:13" x14ac:dyDescent="0.25">
      <c r="A20" s="645">
        <v>11</v>
      </c>
      <c r="B20" s="646"/>
      <c r="C20" s="588"/>
      <c r="D20" s="588"/>
      <c r="E20" s="647"/>
      <c r="F20" s="648"/>
      <c r="G20" s="648"/>
      <c r="H20" s="649"/>
      <c r="I20" s="656">
        <f t="shared" si="3"/>
        <v>0</v>
      </c>
      <c r="J20" s="657">
        <f t="shared" si="4"/>
        <v>0</v>
      </c>
      <c r="K20" s="652">
        <f>+'1. General Input'!$D$10</f>
        <v>0</v>
      </c>
      <c r="L20" s="656">
        <f t="shared" si="5"/>
        <v>0</v>
      </c>
      <c r="M20" s="658">
        <f>IF('1. General Input'!$D$29="yes",0,IF(K20=8,IF(L20&lt;15385,L20,15385),IF(L20&lt;20833,L20,20833)))</f>
        <v>0</v>
      </c>
    </row>
    <row r="21" spans="1:13" x14ac:dyDescent="0.25">
      <c r="A21" s="645">
        <v>12</v>
      </c>
      <c r="B21" s="646"/>
      <c r="C21" s="588"/>
      <c r="D21" s="588"/>
      <c r="E21" s="654"/>
      <c r="F21" s="655"/>
      <c r="G21" s="655"/>
      <c r="H21" s="654"/>
      <c r="I21" s="656">
        <f t="shared" si="3"/>
        <v>0</v>
      </c>
      <c r="J21" s="657">
        <f t="shared" si="4"/>
        <v>0</v>
      </c>
      <c r="K21" s="652">
        <f>+'1. General Input'!$D$10</f>
        <v>0</v>
      </c>
      <c r="L21" s="656">
        <f t="shared" si="5"/>
        <v>0</v>
      </c>
      <c r="M21" s="658">
        <f>IF('1. General Input'!$D$29="yes",0,IF(K21=8,IF(L21&lt;15385,L21,15385),IF(L21&lt;20833,L21,20833)))</f>
        <v>0</v>
      </c>
    </row>
    <row r="22" spans="1:13" x14ac:dyDescent="0.25">
      <c r="A22" s="645">
        <v>13</v>
      </c>
      <c r="B22" s="646"/>
      <c r="C22" s="588"/>
      <c r="D22" s="588"/>
      <c r="E22" s="654"/>
      <c r="F22" s="655"/>
      <c r="G22" s="655"/>
      <c r="H22" s="654"/>
      <c r="I22" s="656">
        <f t="shared" si="3"/>
        <v>0</v>
      </c>
      <c r="J22" s="657">
        <f t="shared" si="4"/>
        <v>0</v>
      </c>
      <c r="K22" s="652">
        <f>+'1. General Input'!$D$10</f>
        <v>0</v>
      </c>
      <c r="L22" s="656">
        <f t="shared" si="5"/>
        <v>0</v>
      </c>
      <c r="M22" s="658">
        <f>IF('1. General Input'!$D$29="yes",0,IF(K22=8,IF(L22&lt;15385,L22,15385),IF(L22&lt;20833,L22,20833)))</f>
        <v>0</v>
      </c>
    </row>
    <row r="23" spans="1:13" x14ac:dyDescent="0.25">
      <c r="A23" s="645">
        <v>14</v>
      </c>
      <c r="B23" s="646"/>
      <c r="C23" s="588"/>
      <c r="D23" s="588"/>
      <c r="E23" s="654"/>
      <c r="F23" s="655"/>
      <c r="G23" s="655"/>
      <c r="H23" s="654"/>
      <c r="I23" s="656">
        <f t="shared" si="3"/>
        <v>0</v>
      </c>
      <c r="J23" s="657">
        <f t="shared" si="4"/>
        <v>0</v>
      </c>
      <c r="K23" s="652">
        <f>+'1. General Input'!$D$10</f>
        <v>0</v>
      </c>
      <c r="L23" s="656">
        <f t="shared" si="5"/>
        <v>0</v>
      </c>
      <c r="M23" s="658">
        <f>IF('1. General Input'!$D$29="yes",0,IF(K23=8,IF(L23&lt;15385,L23,15385),IF(L23&lt;20833,L23,20833)))</f>
        <v>0</v>
      </c>
    </row>
    <row r="24" spans="1:13" x14ac:dyDescent="0.25">
      <c r="A24" s="645">
        <v>15</v>
      </c>
      <c r="B24" s="646"/>
      <c r="C24" s="588"/>
      <c r="D24" s="588"/>
      <c r="E24" s="654"/>
      <c r="F24" s="655"/>
      <c r="G24" s="655"/>
      <c r="H24" s="654"/>
      <c r="I24" s="656">
        <f t="shared" si="3"/>
        <v>0</v>
      </c>
      <c r="J24" s="657">
        <f t="shared" si="4"/>
        <v>0</v>
      </c>
      <c r="K24" s="652">
        <f>+'1. General Input'!$D$10</f>
        <v>0</v>
      </c>
      <c r="L24" s="656">
        <f t="shared" si="5"/>
        <v>0</v>
      </c>
      <c r="M24" s="658">
        <f>IF('1. General Input'!$D$29="yes",0,IF(K24=8,IF(L24&lt;15385,L24,15385),IF(L24&lt;20833,L24,20833)))</f>
        <v>0</v>
      </c>
    </row>
    <row r="25" spans="1:13" x14ac:dyDescent="0.25">
      <c r="A25" s="645">
        <v>16</v>
      </c>
      <c r="B25" s="646"/>
      <c r="C25" s="588"/>
      <c r="D25" s="588"/>
      <c r="E25" s="647"/>
      <c r="F25" s="648"/>
      <c r="G25" s="648"/>
      <c r="H25" s="649"/>
      <c r="I25" s="656">
        <f t="shared" si="3"/>
        <v>0</v>
      </c>
      <c r="J25" s="657">
        <f t="shared" si="4"/>
        <v>0</v>
      </c>
      <c r="K25" s="652">
        <f>+'1. General Input'!$D$10</f>
        <v>0</v>
      </c>
      <c r="L25" s="656">
        <f t="shared" si="5"/>
        <v>0</v>
      </c>
      <c r="M25" s="658">
        <f>IF('1. General Input'!$D$29="yes",0,IF(K25=8,IF(L25&lt;15385,L25,15385),IF(L25&lt;20833,L25,20833)))</f>
        <v>0</v>
      </c>
    </row>
    <row r="26" spans="1:13" x14ac:dyDescent="0.25">
      <c r="A26" s="645">
        <v>17</v>
      </c>
      <c r="B26" s="646"/>
      <c r="C26" s="588"/>
      <c r="D26" s="588"/>
      <c r="E26" s="654"/>
      <c r="F26" s="655"/>
      <c r="G26" s="655"/>
      <c r="H26" s="654"/>
      <c r="I26" s="656">
        <f t="shared" si="3"/>
        <v>0</v>
      </c>
      <c r="J26" s="657">
        <f t="shared" si="4"/>
        <v>0</v>
      </c>
      <c r="K26" s="652">
        <f>+'1. General Input'!$D$10</f>
        <v>0</v>
      </c>
      <c r="L26" s="656">
        <f t="shared" si="5"/>
        <v>0</v>
      </c>
      <c r="M26" s="658">
        <f>IF('1. General Input'!$D$29="yes",0,IF(K26=8,IF(L26&lt;15385,L26,15385),IF(L26&lt;20833,L26,20833)))</f>
        <v>0</v>
      </c>
    </row>
    <row r="27" spans="1:13" x14ac:dyDescent="0.25">
      <c r="A27" s="645">
        <v>18</v>
      </c>
      <c r="B27" s="646"/>
      <c r="C27" s="588"/>
      <c r="D27" s="588"/>
      <c r="E27" s="654"/>
      <c r="F27" s="655"/>
      <c r="G27" s="655"/>
      <c r="H27" s="654"/>
      <c r="I27" s="656">
        <f t="shared" si="3"/>
        <v>0</v>
      </c>
      <c r="J27" s="657">
        <f t="shared" si="4"/>
        <v>0</v>
      </c>
      <c r="K27" s="652">
        <f>+'1. General Input'!$D$10</f>
        <v>0</v>
      </c>
      <c r="L27" s="656">
        <f t="shared" si="5"/>
        <v>0</v>
      </c>
      <c r="M27" s="658">
        <f>IF('1. General Input'!$D$29="yes",0,IF(K27=8,IF(L27&lt;15385,L27,15385),IF(L27&lt;20833,L27,20833)))</f>
        <v>0</v>
      </c>
    </row>
    <row r="28" spans="1:13" x14ac:dyDescent="0.25">
      <c r="A28" s="645">
        <v>19</v>
      </c>
      <c r="B28" s="646"/>
      <c r="C28" s="588"/>
      <c r="D28" s="588"/>
      <c r="E28" s="654"/>
      <c r="F28" s="655"/>
      <c r="G28" s="655"/>
      <c r="H28" s="654"/>
      <c r="I28" s="656">
        <f t="shared" si="3"/>
        <v>0</v>
      </c>
      <c r="J28" s="657">
        <f t="shared" si="4"/>
        <v>0</v>
      </c>
      <c r="K28" s="652">
        <f>+'1. General Input'!$D$10</f>
        <v>0</v>
      </c>
      <c r="L28" s="656">
        <f t="shared" si="5"/>
        <v>0</v>
      </c>
      <c r="M28" s="658">
        <f>IF('1. General Input'!$D$29="yes",0,IF(K28=8,IF(L28&lt;15385,L28,15385),IF(L28&lt;20833,L28,20833)))</f>
        <v>0</v>
      </c>
    </row>
    <row r="29" spans="1:13" x14ac:dyDescent="0.25">
      <c r="A29" s="645">
        <v>20</v>
      </c>
      <c r="B29" s="646"/>
      <c r="C29" s="588"/>
      <c r="D29" s="588"/>
      <c r="E29" s="654"/>
      <c r="F29" s="655"/>
      <c r="G29" s="655"/>
      <c r="H29" s="654"/>
      <c r="I29" s="656">
        <f t="shared" si="3"/>
        <v>0</v>
      </c>
      <c r="J29" s="657">
        <f t="shared" si="4"/>
        <v>0</v>
      </c>
      <c r="K29" s="652">
        <f>+'1. General Input'!$D$10</f>
        <v>0</v>
      </c>
      <c r="L29" s="656">
        <f t="shared" si="5"/>
        <v>0</v>
      </c>
      <c r="M29" s="658">
        <f>IF('1. General Input'!$D$29="yes",0,IF(K29=8,IF(L29&lt;15385,L29,15385),IF(L29&lt;20833,L29,20833)))</f>
        <v>0</v>
      </c>
    </row>
    <row r="30" spans="1:13" ht="15.75" thickBot="1" x14ac:dyDescent="0.3">
      <c r="B30" s="627" t="s">
        <v>26</v>
      </c>
      <c r="E30" s="659"/>
      <c r="F30" s="659"/>
      <c r="G30" s="659"/>
      <c r="H30" s="659"/>
      <c r="I30" s="659"/>
      <c r="J30" s="660">
        <f>SUM(J10:J29)</f>
        <v>0</v>
      </c>
      <c r="M30" s="661">
        <f>SUM(M10:M29)</f>
        <v>0</v>
      </c>
    </row>
    <row r="31" spans="1:13" ht="15.75" thickTop="1" x14ac:dyDescent="0.25">
      <c r="E31" s="662"/>
      <c r="F31" s="662"/>
      <c r="G31" s="662"/>
      <c r="H31" s="662"/>
      <c r="I31" s="662"/>
      <c r="J31" s="663"/>
      <c r="K31" s="664"/>
      <c r="L31" s="664"/>
      <c r="M31" s="663" t="s">
        <v>533</v>
      </c>
    </row>
    <row r="32" spans="1:13" x14ac:dyDescent="0.25">
      <c r="E32" s="665"/>
      <c r="F32" s="665"/>
      <c r="G32" s="665"/>
      <c r="H32" s="665"/>
      <c r="I32" s="665"/>
      <c r="J32" s="665"/>
      <c r="K32" s="664"/>
      <c r="L32" s="664"/>
      <c r="M32" s="664"/>
    </row>
    <row r="33" spans="1:13" x14ac:dyDescent="0.25">
      <c r="A33" s="666" t="s">
        <v>603</v>
      </c>
      <c r="E33" s="665"/>
      <c r="F33" s="665"/>
      <c r="G33" s="665"/>
      <c r="H33" s="665"/>
      <c r="I33" s="665"/>
      <c r="J33" s="665"/>
      <c r="K33" s="664"/>
      <c r="L33" s="664"/>
      <c r="M33" s="664"/>
    </row>
    <row r="34" spans="1:13" x14ac:dyDescent="0.25">
      <c r="A34" s="666" t="s">
        <v>604</v>
      </c>
      <c r="K34" s="664"/>
      <c r="L34" s="664"/>
      <c r="M34" s="664"/>
    </row>
    <row r="35" spans="1:13" x14ac:dyDescent="0.25">
      <c r="A35" s="666" t="s">
        <v>605</v>
      </c>
      <c r="K35" s="664"/>
      <c r="L35" s="664"/>
      <c r="M35" s="664"/>
    </row>
    <row r="36" spans="1:13" x14ac:dyDescent="0.25">
      <c r="K36" s="664"/>
      <c r="L36" s="664"/>
      <c r="M36" s="664"/>
    </row>
    <row r="37" spans="1:13" x14ac:dyDescent="0.25">
      <c r="K37" s="664"/>
      <c r="L37" s="664"/>
      <c r="M37" s="664"/>
    </row>
    <row r="38" spans="1:13" x14ac:dyDescent="0.25">
      <c r="K38" s="664"/>
      <c r="L38" s="664"/>
      <c r="M38" s="664"/>
    </row>
  </sheetData>
  <sheetProtection algorithmName="SHA-512" hashValue="NoE/zfgMKkelYDrOszvvzbl+sjY9TqsPa6u6Gh9J87xxkYq8swSq+A2peWZdPCmYskRcpsjISPb0Kk3tropbpw==" saltValue="mz7Tn6LlWSwDfBiYhfeFDQ==" spinCount="100000" sheet="1" selectLockedCells="1"/>
  <protectedRanges>
    <protectedRange sqref="E9:J9" name="Range1_1"/>
  </protectedRanges>
  <mergeCells count="5">
    <mergeCell ref="A1:I1"/>
    <mergeCell ref="A2:I2"/>
    <mergeCell ref="A4:I4"/>
    <mergeCell ref="A5:I5"/>
    <mergeCell ref="F8:J8"/>
  </mergeCells>
  <phoneticPr fontId="13" type="noConversion"/>
  <pageMargins left="0.7" right="0.7" top="0.75" bottom="0.75" header="0.3" footer="0.3"/>
  <pageSetup scale="56" fitToHeight="0" pageOrder="overThenDown"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
  <sheetViews>
    <sheetView topLeftCell="A3" workbookViewId="0">
      <selection activeCell="B12" sqref="B12"/>
    </sheetView>
  </sheetViews>
  <sheetFormatPr defaultColWidth="8.85546875" defaultRowHeight="15" x14ac:dyDescent="0.25"/>
  <cols>
    <col min="1" max="1" width="9" style="149" bestFit="1" customWidth="1"/>
    <col min="2" max="2" width="34.28515625" style="149" customWidth="1"/>
    <col min="3" max="3" width="14.140625" style="149" hidden="1" customWidth="1"/>
    <col min="4" max="4" width="20" style="149" customWidth="1"/>
    <col min="5" max="5" width="15.7109375" style="149" customWidth="1"/>
    <col min="6" max="10" width="11.140625" style="149" bestFit="1" customWidth="1"/>
    <col min="11" max="11" width="11" style="149" customWidth="1"/>
    <col min="12" max="26" width="11.140625" style="149" bestFit="1" customWidth="1"/>
    <col min="27" max="28" width="11.28515625" style="149" bestFit="1" customWidth="1"/>
    <col min="29" max="29" width="22.28515625" style="149" customWidth="1"/>
    <col min="30" max="30" width="22.42578125" style="149" customWidth="1"/>
    <col min="31" max="31" width="8.85546875" style="149"/>
    <col min="32" max="32" width="12.85546875" style="149" customWidth="1"/>
    <col min="33" max="33" width="12.140625" style="149" customWidth="1"/>
    <col min="34" max="16384" width="8.85546875" style="149"/>
  </cols>
  <sheetData>
    <row r="1" spans="1:32" hidden="1" x14ac:dyDescent="0.25">
      <c r="A1" s="794" t="s">
        <v>323</v>
      </c>
      <c r="B1" s="794"/>
      <c r="C1" s="794"/>
      <c r="D1" s="794"/>
      <c r="E1" s="794"/>
      <c r="F1" s="794"/>
      <c r="G1" s="794"/>
      <c r="H1" s="794"/>
      <c r="I1" s="794"/>
      <c r="J1" s="794"/>
      <c r="K1" s="169"/>
      <c r="L1" s="169"/>
    </row>
    <row r="2" spans="1:32" hidden="1" x14ac:dyDescent="0.25">
      <c r="A2" s="794" t="s">
        <v>324</v>
      </c>
      <c r="B2" s="794"/>
      <c r="C2" s="794"/>
      <c r="D2" s="794"/>
      <c r="E2" s="794"/>
      <c r="F2" s="794"/>
      <c r="G2" s="794"/>
      <c r="H2" s="794"/>
      <c r="I2" s="794"/>
      <c r="J2" s="794"/>
      <c r="K2" s="169"/>
      <c r="L2" s="169"/>
    </row>
    <row r="3" spans="1:32" s="669" customFormat="1" ht="24" customHeight="1" x14ac:dyDescent="0.25">
      <c r="A3" s="667" t="s">
        <v>734</v>
      </c>
      <c r="B3" s="668"/>
      <c r="C3" s="668"/>
      <c r="D3" s="668"/>
      <c r="E3" s="668"/>
      <c r="F3" s="668"/>
      <c r="G3" s="668"/>
      <c r="H3" s="668"/>
      <c r="I3" s="668"/>
      <c r="J3" s="668"/>
      <c r="K3" s="668"/>
      <c r="L3" s="668"/>
    </row>
    <row r="4" spans="1:32" hidden="1" x14ac:dyDescent="0.25">
      <c r="A4" s="794" t="s">
        <v>283</v>
      </c>
      <c r="B4" s="794"/>
      <c r="C4" s="794"/>
      <c r="D4" s="794"/>
      <c r="E4" s="794"/>
      <c r="F4" s="794"/>
      <c r="G4" s="794"/>
      <c r="H4" s="794"/>
      <c r="I4" s="794"/>
      <c r="J4" s="794"/>
      <c r="K4" s="169"/>
      <c r="L4" s="670"/>
      <c r="M4" s="169"/>
      <c r="N4" s="169"/>
      <c r="O4" s="169"/>
      <c r="P4" s="169"/>
      <c r="Q4" s="169"/>
      <c r="R4" s="169"/>
      <c r="S4" s="169"/>
      <c r="T4" s="169"/>
      <c r="U4" s="169"/>
      <c r="V4" s="169"/>
      <c r="W4" s="169"/>
      <c r="X4" s="169"/>
      <c r="Y4" s="169"/>
      <c r="Z4" s="169"/>
      <c r="AA4" s="169"/>
      <c r="AB4" s="169"/>
      <c r="AC4" s="169"/>
      <c r="AD4" s="169"/>
    </row>
    <row r="5" spans="1:32" ht="21" x14ac:dyDescent="0.35">
      <c r="A5" s="798" t="str">
        <f>IF('1. General Input'!D29="yes","Do not complete this schedule, Borrower is sole proprietor",IF('1. General Input'!D30="yes","Do not complete this schedule, Borrower is taxed as a general partner",IF('2. SE Owner &amp; Partner Comp'!E8&gt;0,"Do not complete this schedule, Borrower included costs in Tab 2 for self-employed individuals"," ")))</f>
        <v xml:space="preserve"> </v>
      </c>
      <c r="B5" s="798"/>
      <c r="C5" s="798"/>
      <c r="D5" s="798"/>
      <c r="E5" s="798"/>
      <c r="F5" s="798"/>
      <c r="G5" s="798"/>
      <c r="H5" s="798"/>
      <c r="I5" s="798"/>
      <c r="J5" s="798"/>
      <c r="K5" s="169"/>
      <c r="L5" s="670"/>
      <c r="M5" s="169"/>
      <c r="N5" s="169"/>
      <c r="O5" s="169"/>
      <c r="P5" s="169"/>
      <c r="Q5" s="169"/>
      <c r="R5" s="169"/>
      <c r="S5" s="169"/>
      <c r="T5" s="169"/>
      <c r="U5" s="169"/>
      <c r="V5" s="169"/>
      <c r="W5" s="169"/>
      <c r="X5" s="169"/>
      <c r="Y5" s="169"/>
      <c r="Z5" s="169"/>
      <c r="AA5" s="169"/>
      <c r="AB5" s="169"/>
      <c r="AC5" s="169"/>
      <c r="AD5" s="169"/>
    </row>
    <row r="6" spans="1:32" s="607" customFormat="1" ht="48" customHeight="1" x14ac:dyDescent="0.25">
      <c r="A6" s="770" t="s">
        <v>759</v>
      </c>
      <c r="E6" s="671"/>
      <c r="F6" s="671"/>
      <c r="G6" s="671"/>
    </row>
    <row r="7" spans="1:32" s="607" customFormat="1" ht="20.25" customHeight="1" x14ac:dyDescent="0.25">
      <c r="A7" s="672" t="s">
        <v>510</v>
      </c>
      <c r="B7" s="673"/>
      <c r="C7" s="673"/>
      <c r="D7" s="673"/>
      <c r="E7" s="671"/>
      <c r="F7" s="671"/>
      <c r="G7" s="674"/>
      <c r="H7" s="675"/>
      <c r="I7" s="675"/>
      <c r="J7" s="675"/>
      <c r="K7" s="675"/>
      <c r="L7" s="676"/>
      <c r="M7" s="671"/>
      <c r="N7" s="671"/>
      <c r="O7" s="671"/>
      <c r="P7" s="671"/>
      <c r="Q7" s="671"/>
      <c r="R7" s="671"/>
      <c r="S7" s="671"/>
      <c r="T7" s="671"/>
      <c r="U7" s="671"/>
      <c r="V7" s="671"/>
      <c r="W7" s="671"/>
      <c r="X7" s="671"/>
      <c r="Y7" s="671"/>
      <c r="Z7" s="671"/>
      <c r="AA7" s="671"/>
      <c r="AB7" s="671"/>
      <c r="AC7" s="671"/>
      <c r="AD7" s="671"/>
      <c r="AE7" s="671"/>
      <c r="AF7" s="671"/>
    </row>
    <row r="8" spans="1:32" s="607" customFormat="1" ht="20.25" customHeight="1" thickBot="1" x14ac:dyDescent="0.3">
      <c r="A8" s="677" t="s">
        <v>611</v>
      </c>
      <c r="B8" s="678"/>
      <c r="C8" s="678"/>
      <c r="D8" s="678"/>
      <c r="E8" s="679"/>
      <c r="F8" s="679"/>
      <c r="G8" s="679"/>
      <c r="H8" s="679"/>
      <c r="I8" s="679"/>
      <c r="J8" s="679"/>
      <c r="K8" s="679"/>
      <c r="L8" s="680" t="str">
        <f>IF('Rpt 7. Owner Comp Sch A Line 9'!F8&lt;'1. General Input'!D21," ",IF('1. General Input'!D23="no","100% loan forgiveness achieved and Verifier completed.  Borrower is eligible to use Forgiveness Form 3508EZ.  Go to OnPoint SBA Portal and complete application process."," "))</f>
        <v xml:space="preserve"> </v>
      </c>
      <c r="M8" s="679"/>
      <c r="N8" s="679"/>
      <c r="O8" s="679"/>
      <c r="P8" s="679"/>
      <c r="Q8" s="679"/>
      <c r="R8" s="679"/>
      <c r="S8" s="679"/>
      <c r="T8" s="679"/>
      <c r="U8" s="679"/>
      <c r="V8" s="679"/>
      <c r="W8" s="679"/>
      <c r="X8" s="679"/>
      <c r="Y8" s="679"/>
      <c r="Z8" s="679"/>
      <c r="AA8" s="679"/>
      <c r="AB8" s="679"/>
      <c r="AC8" s="679"/>
      <c r="AD8" s="679"/>
      <c r="AE8" s="671"/>
      <c r="AF8" s="671"/>
    </row>
    <row r="9" spans="1:32" s="171" customFormat="1" x14ac:dyDescent="0.25">
      <c r="A9" s="681" t="s">
        <v>445</v>
      </c>
      <c r="D9" s="682">
        <f>+'10. Type 1 Emp Cov. Period Comp'!D18</f>
        <v>0</v>
      </c>
      <c r="E9" s="683">
        <f>+'10. Type 1 Emp Cov. Period Comp'!E18</f>
        <v>0</v>
      </c>
      <c r="F9" s="683">
        <f>+'10. Type 1 Emp Cov. Period Comp'!F18</f>
        <v>7</v>
      </c>
      <c r="G9" s="683">
        <f>+'10. Type 1 Emp Cov. Period Comp'!G18</f>
        <v>14</v>
      </c>
      <c r="H9" s="683">
        <f>+'10. Type 1 Emp Cov. Period Comp'!H18</f>
        <v>21</v>
      </c>
      <c r="I9" s="683">
        <f>+'10. Type 1 Emp Cov. Period Comp'!I18</f>
        <v>28</v>
      </c>
      <c r="J9" s="683">
        <f>+'10. Type 1 Emp Cov. Period Comp'!J18</f>
        <v>35</v>
      </c>
      <c r="K9" s="683">
        <f>+'10. Type 1 Emp Cov. Period Comp'!K18</f>
        <v>42</v>
      </c>
      <c r="L9" s="683">
        <f>+'10. Type 1 Emp Cov. Period Comp'!L18</f>
        <v>49</v>
      </c>
      <c r="M9" s="683" t="str">
        <f>IF('1. General Input'!$D$10&gt;8,+L9+7," ")</f>
        <v xml:space="preserve"> </v>
      </c>
      <c r="N9" s="683" t="str">
        <f>IF('1. General Input'!$D$10&gt;8,+M9+7," ")</f>
        <v xml:space="preserve"> </v>
      </c>
      <c r="O9" s="683" t="str">
        <f>IF('1. General Input'!$D$10&gt;8,+N9+7," ")</f>
        <v xml:space="preserve"> </v>
      </c>
      <c r="P9" s="683" t="str">
        <f>IF('1. General Input'!$D$10&gt;8,+O9+7," ")</f>
        <v xml:space="preserve"> </v>
      </c>
      <c r="Q9" s="683" t="str">
        <f>IF('1. General Input'!$D$10&gt;8,+P9+7," ")</f>
        <v xml:space="preserve"> </v>
      </c>
      <c r="R9" s="683" t="str">
        <f>IF('1. General Input'!$D$10&gt;8,+Q9+7," ")</f>
        <v xml:space="preserve"> </v>
      </c>
      <c r="S9" s="683" t="str">
        <f>IF('1. General Input'!$D$10&gt;8,+R9+7," ")</f>
        <v xml:space="preserve"> </v>
      </c>
      <c r="T9" s="683" t="str">
        <f>IF('1. General Input'!$D$10&gt;8,+S9+7," ")</f>
        <v xml:space="preserve"> </v>
      </c>
      <c r="U9" s="683" t="str">
        <f>IF('1. General Input'!$D$10&gt;8,+T9+7," ")</f>
        <v xml:space="preserve"> </v>
      </c>
      <c r="V9" s="683" t="str">
        <f>IF('1. General Input'!$D$10&gt;8,+U9+7," ")</f>
        <v xml:space="preserve"> </v>
      </c>
      <c r="W9" s="683" t="str">
        <f>IF('1. General Input'!$D$10&gt;8,+V9+7," ")</f>
        <v xml:space="preserve"> </v>
      </c>
      <c r="X9" s="683" t="str">
        <f>IF('1. General Input'!$D$10&gt;8,+W9+7," ")</f>
        <v xml:space="preserve"> </v>
      </c>
      <c r="Y9" s="683" t="str">
        <f>IF('1. General Input'!$D$10&gt;8,+X9+7," ")</f>
        <v xml:space="preserve"> </v>
      </c>
      <c r="Z9" s="683" t="str">
        <f>IF('1. General Input'!$D$10&gt;8,+Y9+7," ")</f>
        <v xml:space="preserve"> </v>
      </c>
      <c r="AA9" s="683" t="str">
        <f>IF('1. General Input'!$D$10&gt;8,+Z9+7," ")</f>
        <v xml:space="preserve"> </v>
      </c>
      <c r="AB9" s="683" t="str">
        <f>IF('1. General Input'!$D$10&gt;8,+AA9+7," ")</f>
        <v xml:space="preserve"> </v>
      </c>
      <c r="AC9" s="683"/>
    </row>
    <row r="10" spans="1:32" s="171" customFormat="1" x14ac:dyDescent="0.25">
      <c r="A10" s="684" t="s">
        <v>446</v>
      </c>
      <c r="B10" s="172"/>
      <c r="C10" s="172"/>
      <c r="D10" s="173" t="str">
        <f>+'10. Type 1 Emp Cov. Period Comp'!D19</f>
        <v>Enter Covered Period Weeks</v>
      </c>
      <c r="E10" s="685">
        <f>+'10. Type 1 Emp Cov. Period Comp'!E19</f>
        <v>6</v>
      </c>
      <c r="F10" s="685">
        <f>+'10. Type 1 Emp Cov. Period Comp'!F19</f>
        <v>13</v>
      </c>
      <c r="G10" s="685">
        <f>+'10. Type 1 Emp Cov. Period Comp'!G19</f>
        <v>20</v>
      </c>
      <c r="H10" s="685">
        <f>+'10. Type 1 Emp Cov. Period Comp'!H19</f>
        <v>27</v>
      </c>
      <c r="I10" s="685">
        <f>+'10. Type 1 Emp Cov. Period Comp'!I19</f>
        <v>34</v>
      </c>
      <c r="J10" s="685">
        <f>+'10. Type 1 Emp Cov. Period Comp'!J19</f>
        <v>41</v>
      </c>
      <c r="K10" s="685">
        <f>+'10. Type 1 Emp Cov. Period Comp'!K19</f>
        <v>48</v>
      </c>
      <c r="L10" s="685">
        <f>+'10. Type 1 Emp Cov. Period Comp'!L19</f>
        <v>55</v>
      </c>
      <c r="M10" s="173" t="str">
        <f>IF('1. General Input'!$D$10&gt;8,+M9+6," ")</f>
        <v xml:space="preserve"> </v>
      </c>
      <c r="N10" s="173" t="str">
        <f>IF('1. General Input'!$D$10&gt;8,+N9+6," ")</f>
        <v xml:space="preserve"> </v>
      </c>
      <c r="O10" s="173" t="str">
        <f>IF('1. General Input'!$D$10&gt;8,+O9+6," ")</f>
        <v xml:space="preserve"> </v>
      </c>
      <c r="P10" s="173" t="str">
        <f>IF('1. General Input'!$D$10&gt;8,+P9+6," ")</f>
        <v xml:space="preserve"> </v>
      </c>
      <c r="Q10" s="173" t="str">
        <f>IF('1. General Input'!$D$10&gt;8,+Q9+6," ")</f>
        <v xml:space="preserve"> </v>
      </c>
      <c r="R10" s="173" t="str">
        <f>IF('1. General Input'!$D$10&gt;8,+R9+6," ")</f>
        <v xml:space="preserve"> </v>
      </c>
      <c r="S10" s="173" t="str">
        <f>IF('1. General Input'!$D$10&gt;8,+S9+6," ")</f>
        <v xml:space="preserve"> </v>
      </c>
      <c r="T10" s="173" t="str">
        <f>IF('1. General Input'!$D$10&gt;8,+T9+6," ")</f>
        <v xml:space="preserve"> </v>
      </c>
      <c r="U10" s="173" t="str">
        <f>IF('1. General Input'!$D$10&gt;8,+U9+6," ")</f>
        <v xml:space="preserve"> </v>
      </c>
      <c r="V10" s="173" t="str">
        <f>IF('1. General Input'!$D$10&gt;8,+V9+6," ")</f>
        <v xml:space="preserve"> </v>
      </c>
      <c r="W10" s="173" t="str">
        <f>IF('1. General Input'!$D$10&gt;8,+W9+6," ")</f>
        <v xml:space="preserve"> </v>
      </c>
      <c r="X10" s="173" t="str">
        <f>IF('1. General Input'!$D$10&gt;8,+X9+6," ")</f>
        <v xml:space="preserve"> </v>
      </c>
      <c r="Y10" s="173" t="str">
        <f>IF('1. General Input'!$D$10&gt;8,+Y9+6," ")</f>
        <v xml:space="preserve"> </v>
      </c>
      <c r="Z10" s="173" t="str">
        <f>IF('1. General Input'!$D$10&gt;8,+Z9+6," ")</f>
        <v xml:space="preserve"> </v>
      </c>
      <c r="AA10" s="173" t="str">
        <f>IF('1. General Input'!$D$10&gt;8,+AA9+6," ")</f>
        <v xml:space="preserve"> </v>
      </c>
      <c r="AB10" s="173" t="str">
        <f>IF('1. General Input'!$D$10&gt;8,+AB9+6," ")</f>
        <v xml:space="preserve"> </v>
      </c>
      <c r="AC10" s="685"/>
      <c r="AD10" s="172"/>
    </row>
    <row r="11" spans="1:32" s="688" customFormat="1" ht="120.75" thickBot="1" x14ac:dyDescent="0.3">
      <c r="A11" s="686"/>
      <c r="B11" s="687" t="s">
        <v>454</v>
      </c>
      <c r="C11" s="687" t="s">
        <v>500</v>
      </c>
      <c r="D11" s="688" t="s">
        <v>612</v>
      </c>
      <c r="E11" s="164" t="s">
        <v>613</v>
      </c>
      <c r="F11" s="164" t="s">
        <v>161</v>
      </c>
      <c r="G11" s="164" t="s">
        <v>162</v>
      </c>
      <c r="H11" s="164" t="s">
        <v>163</v>
      </c>
      <c r="I11" s="164" t="s">
        <v>164</v>
      </c>
      <c r="J11" s="164" t="s">
        <v>165</v>
      </c>
      <c r="K11" s="164" t="s">
        <v>166</v>
      </c>
      <c r="L11" s="164" t="s">
        <v>167</v>
      </c>
      <c r="M11" s="164" t="str">
        <f>IF('1. General Input'!$D$10&gt;8,"Paid in Week 9"," ")</f>
        <v xml:space="preserve"> </v>
      </c>
      <c r="N11" s="164" t="str">
        <f>IF('1. General Input'!$D$10&gt;8,"Paid in Week 10"," ")</f>
        <v xml:space="preserve"> </v>
      </c>
      <c r="O11" s="164" t="str">
        <f>IF('1. General Input'!$D$10&gt;8,"Paid in Week 11"," ")</f>
        <v xml:space="preserve"> </v>
      </c>
      <c r="P11" s="164" t="str">
        <f>IF('1. General Input'!$D$10&gt;8,"Paid in Week 12"," ")</f>
        <v xml:space="preserve"> </v>
      </c>
      <c r="Q11" s="164" t="str">
        <f>IF('1. General Input'!$D$10&gt;8,"Paid in Week 13"," ")</f>
        <v xml:space="preserve"> </v>
      </c>
      <c r="R11" s="164" t="str">
        <f>IF('1. General Input'!$D$10&gt;8,"Paid in Week 14"," ")</f>
        <v xml:space="preserve"> </v>
      </c>
      <c r="S11" s="164" t="str">
        <f>IF('1. General Input'!$D$10&gt;8,"Paid in Week 15"," ")</f>
        <v xml:space="preserve"> </v>
      </c>
      <c r="T11" s="164" t="str">
        <f>IF('1. General Input'!$D$10&gt;8,"Paid in Week 16"," ")</f>
        <v xml:space="preserve"> </v>
      </c>
      <c r="U11" s="164" t="str">
        <f>IF('1. General Input'!$D$10&gt;8,"Paid in Week 17"," ")</f>
        <v xml:space="preserve"> </v>
      </c>
      <c r="V11" s="164" t="str">
        <f>IF('1. General Input'!$D$10&gt;8,"Paid in Week 18"," ")</f>
        <v xml:space="preserve"> </v>
      </c>
      <c r="W11" s="164" t="str">
        <f>IF('1. General Input'!$D$10&gt;8,"Paid in Week 19"," ")</f>
        <v xml:space="preserve"> </v>
      </c>
      <c r="X11" s="164" t="str">
        <f>IF('1. General Input'!$D$10&gt;8,"Paid in Week 20"," ")</f>
        <v xml:space="preserve"> </v>
      </c>
      <c r="Y11" s="164" t="str">
        <f>IF('1. General Input'!$D$10&gt;8,"Paid in Week 21"," ")</f>
        <v xml:space="preserve"> </v>
      </c>
      <c r="Z11" s="164" t="str">
        <f>IF('1. General Input'!$D$10&gt;8,"Paid in Week 22"," ")</f>
        <v xml:space="preserve"> </v>
      </c>
      <c r="AA11" s="164" t="str">
        <f>IF('1. General Input'!$D$10&gt;8,"Paid in Week 23"," ")</f>
        <v xml:space="preserve"> </v>
      </c>
      <c r="AB11" s="164" t="str">
        <f>IF('1. General Input'!$D$10&gt;8,"Paid in Week 24"," ")</f>
        <v xml:space="preserve"> </v>
      </c>
      <c r="AC11" s="164" t="s">
        <v>469</v>
      </c>
      <c r="AD11" s="164" t="s">
        <v>390</v>
      </c>
    </row>
    <row r="12" spans="1:32" x14ac:dyDescent="0.25">
      <c r="A12" s="689">
        <v>1</v>
      </c>
      <c r="B12" s="646"/>
      <c r="C12" s="690"/>
      <c r="D12" s="647"/>
      <c r="E12" s="647"/>
      <c r="F12" s="647"/>
      <c r="G12" s="647"/>
      <c r="H12" s="647"/>
      <c r="I12" s="647"/>
      <c r="J12" s="647"/>
      <c r="K12" s="647"/>
      <c r="L12" s="647"/>
      <c r="M12" s="647"/>
      <c r="N12" s="647"/>
      <c r="O12" s="647"/>
      <c r="P12" s="647"/>
      <c r="Q12" s="647"/>
      <c r="R12" s="647"/>
      <c r="S12" s="647"/>
      <c r="T12" s="647"/>
      <c r="U12" s="647"/>
      <c r="V12" s="647"/>
      <c r="W12" s="647"/>
      <c r="X12" s="647"/>
      <c r="Y12" s="647"/>
      <c r="Z12" s="647"/>
      <c r="AA12" s="647"/>
      <c r="AB12" s="647"/>
      <c r="AC12" s="647"/>
      <c r="AD12" s="691">
        <f>IF(SUM(D12:AC12)&lt;0,0,IF(D12=0,SUM(E12:AC12),D12))</f>
        <v>0</v>
      </c>
    </row>
    <row r="13" spans="1:32" x14ac:dyDescent="0.25">
      <c r="A13" s="689">
        <f>+A12+1</f>
        <v>2</v>
      </c>
      <c r="B13" s="646"/>
      <c r="C13" s="690"/>
      <c r="D13" s="654"/>
      <c r="E13" s="654"/>
      <c r="F13" s="654"/>
      <c r="G13" s="654"/>
      <c r="H13" s="654"/>
      <c r="I13" s="654"/>
      <c r="J13" s="654"/>
      <c r="K13" s="654"/>
      <c r="L13" s="654"/>
      <c r="M13" s="654"/>
      <c r="N13" s="654"/>
      <c r="O13" s="654"/>
      <c r="P13" s="654"/>
      <c r="Q13" s="654"/>
      <c r="R13" s="654"/>
      <c r="S13" s="654"/>
      <c r="T13" s="654"/>
      <c r="U13" s="654"/>
      <c r="V13" s="654"/>
      <c r="W13" s="654"/>
      <c r="X13" s="654"/>
      <c r="Y13" s="654"/>
      <c r="Z13" s="654"/>
      <c r="AA13" s="654"/>
      <c r="AB13" s="654"/>
      <c r="AC13" s="654"/>
      <c r="AD13" s="692">
        <f>IF(SUM(D13:AC13)&lt;0,0,IF(D13=0,SUM(E13:AC13),D13))</f>
        <v>0</v>
      </c>
    </row>
    <row r="14" spans="1:32" x14ac:dyDescent="0.25">
      <c r="A14" s="689">
        <f t="shared" ref="A14:A21" si="0">+A13+1</f>
        <v>3</v>
      </c>
      <c r="B14" s="646"/>
      <c r="C14" s="690"/>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c r="AC14" s="654"/>
      <c r="AD14" s="692">
        <f t="shared" ref="AD14:AD31" si="1">IF(SUM(D14:AC14)&lt;0,0,IF(D14=0,SUM(E14:AC14),D14))</f>
        <v>0</v>
      </c>
    </row>
    <row r="15" spans="1:32" x14ac:dyDescent="0.25">
      <c r="A15" s="689">
        <f t="shared" si="0"/>
        <v>4</v>
      </c>
      <c r="B15" s="646"/>
      <c r="C15" s="690"/>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692">
        <f t="shared" si="1"/>
        <v>0</v>
      </c>
    </row>
    <row r="16" spans="1:32" x14ac:dyDescent="0.25">
      <c r="A16" s="689">
        <f t="shared" si="0"/>
        <v>5</v>
      </c>
      <c r="B16" s="646"/>
      <c r="C16" s="690"/>
      <c r="D16" s="655"/>
      <c r="E16" s="654"/>
      <c r="F16" s="654"/>
      <c r="G16" s="654"/>
      <c r="H16" s="654"/>
      <c r="I16" s="654"/>
      <c r="J16" s="654"/>
      <c r="K16" s="654"/>
      <c r="L16" s="654"/>
      <c r="M16" s="654"/>
      <c r="N16" s="654"/>
      <c r="O16" s="654"/>
      <c r="P16" s="654"/>
      <c r="Q16" s="654"/>
      <c r="R16" s="654"/>
      <c r="S16" s="654"/>
      <c r="T16" s="654"/>
      <c r="U16" s="654"/>
      <c r="V16" s="654"/>
      <c r="W16" s="654"/>
      <c r="X16" s="654"/>
      <c r="Y16" s="654"/>
      <c r="Z16" s="654"/>
      <c r="AA16" s="654"/>
      <c r="AB16" s="654"/>
      <c r="AC16" s="693"/>
      <c r="AD16" s="692">
        <f t="shared" si="1"/>
        <v>0</v>
      </c>
    </row>
    <row r="17" spans="1:30" x14ac:dyDescent="0.25">
      <c r="A17" s="689">
        <f t="shared" si="0"/>
        <v>6</v>
      </c>
      <c r="B17" s="646"/>
      <c r="C17" s="690"/>
      <c r="D17" s="655"/>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654"/>
      <c r="AC17" s="693"/>
      <c r="AD17" s="692">
        <f t="shared" si="1"/>
        <v>0</v>
      </c>
    </row>
    <row r="18" spans="1:30" x14ac:dyDescent="0.25">
      <c r="A18" s="689">
        <f t="shared" si="0"/>
        <v>7</v>
      </c>
      <c r="B18" s="646"/>
      <c r="C18" s="690"/>
      <c r="D18" s="655"/>
      <c r="E18" s="654"/>
      <c r="F18" s="654"/>
      <c r="G18" s="654"/>
      <c r="H18" s="654"/>
      <c r="I18" s="654"/>
      <c r="J18" s="654"/>
      <c r="K18" s="654"/>
      <c r="L18" s="654"/>
      <c r="M18" s="654"/>
      <c r="N18" s="654"/>
      <c r="O18" s="654"/>
      <c r="P18" s="654"/>
      <c r="Q18" s="654"/>
      <c r="R18" s="654"/>
      <c r="S18" s="654"/>
      <c r="T18" s="654"/>
      <c r="U18" s="654"/>
      <c r="V18" s="654"/>
      <c r="W18" s="654"/>
      <c r="X18" s="654"/>
      <c r="Y18" s="654"/>
      <c r="Z18" s="654"/>
      <c r="AA18" s="654"/>
      <c r="AB18" s="654"/>
      <c r="AC18" s="693"/>
      <c r="AD18" s="692">
        <f t="shared" si="1"/>
        <v>0</v>
      </c>
    </row>
    <row r="19" spans="1:30" x14ac:dyDescent="0.25">
      <c r="A19" s="689">
        <f t="shared" si="0"/>
        <v>8</v>
      </c>
      <c r="B19" s="646"/>
      <c r="C19" s="690"/>
      <c r="D19" s="655"/>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93"/>
      <c r="AD19" s="692">
        <f t="shared" si="1"/>
        <v>0</v>
      </c>
    </row>
    <row r="20" spans="1:30" x14ac:dyDescent="0.25">
      <c r="A20" s="689">
        <f t="shared" si="0"/>
        <v>9</v>
      </c>
      <c r="B20" s="646"/>
      <c r="C20" s="690"/>
      <c r="D20" s="655"/>
      <c r="E20" s="654"/>
      <c r="F20" s="654"/>
      <c r="G20" s="654"/>
      <c r="H20" s="654"/>
      <c r="I20" s="654"/>
      <c r="J20" s="654"/>
      <c r="K20" s="654"/>
      <c r="L20" s="654"/>
      <c r="M20" s="654"/>
      <c r="N20" s="654"/>
      <c r="O20" s="654"/>
      <c r="P20" s="654"/>
      <c r="Q20" s="654"/>
      <c r="R20" s="654"/>
      <c r="S20" s="654"/>
      <c r="T20" s="654"/>
      <c r="U20" s="654"/>
      <c r="V20" s="654"/>
      <c r="W20" s="654"/>
      <c r="X20" s="654"/>
      <c r="Y20" s="654"/>
      <c r="Z20" s="654"/>
      <c r="AA20" s="654"/>
      <c r="AB20" s="654"/>
      <c r="AC20" s="693"/>
      <c r="AD20" s="692">
        <f t="shared" si="1"/>
        <v>0</v>
      </c>
    </row>
    <row r="21" spans="1:30" x14ac:dyDescent="0.25">
      <c r="A21" s="689">
        <f t="shared" si="0"/>
        <v>10</v>
      </c>
      <c r="B21" s="646"/>
      <c r="C21" s="690"/>
      <c r="D21" s="655"/>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93"/>
      <c r="AD21" s="692">
        <f t="shared" si="1"/>
        <v>0</v>
      </c>
    </row>
    <row r="22" spans="1:30" x14ac:dyDescent="0.25">
      <c r="A22" s="689">
        <v>2</v>
      </c>
      <c r="B22" s="646"/>
      <c r="C22" s="690"/>
      <c r="D22" s="647"/>
      <c r="E22" s="647"/>
      <c r="F22" s="647"/>
      <c r="G22" s="647"/>
      <c r="H22" s="647"/>
      <c r="I22" s="647"/>
      <c r="J22" s="647"/>
      <c r="K22" s="647"/>
      <c r="L22" s="647"/>
      <c r="M22" s="647"/>
      <c r="N22" s="647"/>
      <c r="O22" s="647"/>
      <c r="P22" s="647"/>
      <c r="Q22" s="647"/>
      <c r="R22" s="647"/>
      <c r="S22" s="647"/>
      <c r="T22" s="647"/>
      <c r="U22" s="647"/>
      <c r="V22" s="647"/>
      <c r="W22" s="647"/>
      <c r="X22" s="647"/>
      <c r="Y22" s="647"/>
      <c r="Z22" s="647"/>
      <c r="AA22" s="647"/>
      <c r="AB22" s="647"/>
      <c r="AC22" s="647"/>
      <c r="AD22" s="692">
        <f t="shared" si="1"/>
        <v>0</v>
      </c>
    </row>
    <row r="23" spans="1:30" x14ac:dyDescent="0.25">
      <c r="A23" s="689">
        <f>+A22+1</f>
        <v>3</v>
      </c>
      <c r="B23" s="646"/>
      <c r="C23" s="690"/>
      <c r="D23" s="654"/>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692">
        <f t="shared" si="1"/>
        <v>0</v>
      </c>
    </row>
    <row r="24" spans="1:30" x14ac:dyDescent="0.25">
      <c r="A24" s="689">
        <f t="shared" ref="A24:A31" si="2">+A23+1</f>
        <v>4</v>
      </c>
      <c r="B24" s="646"/>
      <c r="C24" s="690"/>
      <c r="D24" s="654"/>
      <c r="E24" s="654"/>
      <c r="F24" s="654"/>
      <c r="G24" s="654"/>
      <c r="H24" s="654"/>
      <c r="I24" s="654"/>
      <c r="J24" s="654"/>
      <c r="K24" s="654"/>
      <c r="L24" s="654"/>
      <c r="M24" s="654"/>
      <c r="N24" s="654"/>
      <c r="O24" s="654"/>
      <c r="P24" s="654"/>
      <c r="Q24" s="654"/>
      <c r="R24" s="654"/>
      <c r="S24" s="654"/>
      <c r="T24" s="654"/>
      <c r="U24" s="654"/>
      <c r="V24" s="654"/>
      <c r="W24" s="654"/>
      <c r="X24" s="654"/>
      <c r="Y24" s="654"/>
      <c r="Z24" s="654"/>
      <c r="AA24" s="654"/>
      <c r="AB24" s="654"/>
      <c r="AC24" s="654"/>
      <c r="AD24" s="692">
        <f t="shared" si="1"/>
        <v>0</v>
      </c>
    </row>
    <row r="25" spans="1:30" x14ac:dyDescent="0.25">
      <c r="A25" s="689">
        <f t="shared" si="2"/>
        <v>5</v>
      </c>
      <c r="B25" s="646"/>
      <c r="C25" s="690"/>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692">
        <f t="shared" si="1"/>
        <v>0</v>
      </c>
    </row>
    <row r="26" spans="1:30" x14ac:dyDescent="0.25">
      <c r="A26" s="689">
        <f t="shared" si="2"/>
        <v>6</v>
      </c>
      <c r="B26" s="646"/>
      <c r="C26" s="690"/>
      <c r="D26" s="655"/>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93"/>
      <c r="AD26" s="692">
        <f t="shared" si="1"/>
        <v>0</v>
      </c>
    </row>
    <row r="27" spans="1:30" x14ac:dyDescent="0.25">
      <c r="A27" s="689">
        <f t="shared" si="2"/>
        <v>7</v>
      </c>
      <c r="B27" s="646"/>
      <c r="C27" s="690"/>
      <c r="D27" s="655"/>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93"/>
      <c r="AD27" s="692">
        <f t="shared" si="1"/>
        <v>0</v>
      </c>
    </row>
    <row r="28" spans="1:30" x14ac:dyDescent="0.25">
      <c r="A28" s="689">
        <f t="shared" si="2"/>
        <v>8</v>
      </c>
      <c r="B28" s="646"/>
      <c r="C28" s="690"/>
      <c r="D28" s="655"/>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93"/>
      <c r="AD28" s="692">
        <f t="shared" si="1"/>
        <v>0</v>
      </c>
    </row>
    <row r="29" spans="1:30" x14ac:dyDescent="0.25">
      <c r="A29" s="689">
        <f t="shared" si="2"/>
        <v>9</v>
      </c>
      <c r="B29" s="646"/>
      <c r="C29" s="690"/>
      <c r="D29" s="655"/>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93"/>
      <c r="AD29" s="692">
        <f t="shared" si="1"/>
        <v>0</v>
      </c>
    </row>
    <row r="30" spans="1:30" x14ac:dyDescent="0.25">
      <c r="A30" s="689">
        <f t="shared" si="2"/>
        <v>10</v>
      </c>
      <c r="B30" s="646"/>
      <c r="C30" s="690"/>
      <c r="D30" s="655"/>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93"/>
      <c r="AD30" s="692">
        <f t="shared" si="1"/>
        <v>0</v>
      </c>
    </row>
    <row r="31" spans="1:30" x14ac:dyDescent="0.25">
      <c r="A31" s="689">
        <f t="shared" si="2"/>
        <v>11</v>
      </c>
      <c r="B31" s="646"/>
      <c r="C31" s="690"/>
      <c r="D31" s="655"/>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93"/>
      <c r="AD31" s="692">
        <f t="shared" si="1"/>
        <v>0</v>
      </c>
    </row>
    <row r="32" spans="1:30" ht="15.75" thickBot="1" x14ac:dyDescent="0.3">
      <c r="B32" s="149" t="s">
        <v>26</v>
      </c>
      <c r="E32" s="694">
        <f>SUM(E12:E31)</f>
        <v>0</v>
      </c>
      <c r="F32" s="694">
        <f t="shared" ref="F32:AC32" si="3">SUM(F12:F31)</f>
        <v>0</v>
      </c>
      <c r="G32" s="694">
        <f t="shared" si="3"/>
        <v>0</v>
      </c>
      <c r="H32" s="694">
        <f t="shared" si="3"/>
        <v>0</v>
      </c>
      <c r="I32" s="694">
        <f t="shared" si="3"/>
        <v>0</v>
      </c>
      <c r="J32" s="694">
        <f t="shared" si="3"/>
        <v>0</v>
      </c>
      <c r="K32" s="694">
        <f t="shared" si="3"/>
        <v>0</v>
      </c>
      <c r="L32" s="694">
        <f t="shared" si="3"/>
        <v>0</v>
      </c>
      <c r="M32" s="694">
        <f t="shared" si="3"/>
        <v>0</v>
      </c>
      <c r="N32" s="694">
        <f t="shared" si="3"/>
        <v>0</v>
      </c>
      <c r="O32" s="694">
        <f t="shared" si="3"/>
        <v>0</v>
      </c>
      <c r="P32" s="694">
        <f t="shared" si="3"/>
        <v>0</v>
      </c>
      <c r="Q32" s="694">
        <f t="shared" si="3"/>
        <v>0</v>
      </c>
      <c r="R32" s="694">
        <f t="shared" si="3"/>
        <v>0</v>
      </c>
      <c r="S32" s="694">
        <f t="shared" si="3"/>
        <v>0</v>
      </c>
      <c r="T32" s="694">
        <f t="shared" si="3"/>
        <v>0</v>
      </c>
      <c r="U32" s="694">
        <f t="shared" si="3"/>
        <v>0</v>
      </c>
      <c r="V32" s="694">
        <f t="shared" si="3"/>
        <v>0</v>
      </c>
      <c r="W32" s="694">
        <f t="shared" si="3"/>
        <v>0</v>
      </c>
      <c r="X32" s="694">
        <f t="shared" si="3"/>
        <v>0</v>
      </c>
      <c r="Y32" s="694">
        <f t="shared" si="3"/>
        <v>0</v>
      </c>
      <c r="Z32" s="694">
        <f t="shared" si="3"/>
        <v>0</v>
      </c>
      <c r="AA32" s="694">
        <f t="shared" si="3"/>
        <v>0</v>
      </c>
      <c r="AB32" s="694">
        <f t="shared" si="3"/>
        <v>0</v>
      </c>
      <c r="AC32" s="694">
        <f t="shared" si="3"/>
        <v>0</v>
      </c>
      <c r="AD32" s="695">
        <f>SUM(AD12:AD31)</f>
        <v>0</v>
      </c>
    </row>
    <row r="33" spans="2:30" ht="15.75" thickTop="1" x14ac:dyDescent="0.25">
      <c r="E33" s="696"/>
      <c r="F33" s="696"/>
      <c r="G33" s="696"/>
      <c r="H33" s="696"/>
      <c r="I33" s="696"/>
      <c r="J33" s="696"/>
      <c r="K33" s="696"/>
      <c r="L33" s="696"/>
      <c r="M33" s="696"/>
      <c r="N33" s="696"/>
      <c r="O33" s="696"/>
      <c r="P33" s="696"/>
      <c r="Q33" s="696"/>
      <c r="R33" s="696"/>
      <c r="S33" s="696"/>
      <c r="T33" s="696"/>
      <c r="U33" s="696"/>
      <c r="V33" s="696"/>
      <c r="W33" s="696"/>
      <c r="X33" s="696"/>
      <c r="Y33" s="696"/>
      <c r="Z33" s="696"/>
      <c r="AA33" s="696"/>
      <c r="AB33" s="696"/>
      <c r="AC33" s="696"/>
      <c r="AD33" s="697" t="s">
        <v>533</v>
      </c>
    </row>
    <row r="34" spans="2:30" x14ac:dyDescent="0.25">
      <c r="B34" s="698"/>
      <c r="C34" s="698"/>
      <c r="D34" s="698"/>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row>
  </sheetData>
  <sheetProtection algorithmName="SHA-512" hashValue="lffb3mh1xTQuhrbgiLZbIOr4bvG+A+lVq/CgVGCjLA8b1KRABkiXicP2aA2+Eh6NZG5HhX4VyvUjS0WIEh6CNw==" saltValue="GG+nhdykTQzt5QzDpuAsDA==" spinCount="100000" sheet="1" selectLockedCells="1"/>
  <protectedRanges>
    <protectedRange sqref="F11:L11" name="Range1"/>
    <protectedRange sqref="E9:L10 AC9:AC10" name="Range1_2"/>
    <protectedRange sqref="M9:AB9 M11:AB11" name="Range1_5_1"/>
    <protectedRange sqref="AD11" name="Range1_3"/>
    <protectedRange sqref="AC11" name="Range1_5"/>
    <protectedRange sqref="E11" name="Range1_4_1"/>
  </protectedRanges>
  <mergeCells count="4">
    <mergeCell ref="A4:J4"/>
    <mergeCell ref="A1:J1"/>
    <mergeCell ref="A2:J2"/>
    <mergeCell ref="A5:J5"/>
  </mergeCells>
  <phoneticPr fontId="13" type="noConversion"/>
  <pageMargins left="0.7" right="0.7" top="0.75" bottom="0.75" header="0.3" footer="0.3"/>
  <pageSetup scale="75" fitToWidth="3" pageOrder="overThenDown"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topLeftCell="A3" workbookViewId="0">
      <selection activeCell="D10" sqref="D10"/>
    </sheetView>
  </sheetViews>
  <sheetFormatPr defaultColWidth="8.85546875" defaultRowHeight="15" x14ac:dyDescent="0.25"/>
  <cols>
    <col min="1" max="1" width="8.85546875" style="149"/>
    <col min="2" max="2" width="34.28515625" style="149" customWidth="1"/>
    <col min="3" max="3" width="14.140625" style="149" customWidth="1"/>
    <col min="4" max="4" width="16" style="149" customWidth="1"/>
    <col min="5" max="5" width="22.42578125" style="149" customWidth="1"/>
    <col min="6" max="6" width="11.28515625" style="149" customWidth="1"/>
    <col min="7" max="7" width="13.85546875" style="149" customWidth="1"/>
    <col min="8" max="8" width="22.42578125" style="698" customWidth="1"/>
    <col min="9" max="9" width="8.85546875" style="149"/>
    <col min="10" max="10" width="12.85546875" style="149" customWidth="1"/>
    <col min="11" max="11" width="12.140625" style="149" customWidth="1"/>
    <col min="12" max="16384" width="8.85546875" style="149"/>
  </cols>
  <sheetData>
    <row r="1" spans="1:10" hidden="1" x14ac:dyDescent="0.25">
      <c r="A1" s="794" t="s">
        <v>323</v>
      </c>
      <c r="B1" s="794"/>
      <c r="C1" s="794"/>
      <c r="D1" s="794"/>
    </row>
    <row r="2" spans="1:10" ht="20.25" hidden="1" customHeight="1" x14ac:dyDescent="0.25">
      <c r="A2" s="794" t="s">
        <v>324</v>
      </c>
      <c r="B2" s="794"/>
      <c r="C2" s="794"/>
      <c r="D2" s="794"/>
    </row>
    <row r="3" spans="1:10" ht="40.5" customHeight="1" x14ac:dyDescent="0.25">
      <c r="A3" s="858" t="s">
        <v>735</v>
      </c>
      <c r="B3" s="858"/>
      <c r="C3" s="858"/>
      <c r="D3" s="858"/>
      <c r="E3" s="858"/>
      <c r="F3" s="858"/>
      <c r="G3" s="858"/>
      <c r="H3" s="858"/>
    </row>
    <row r="4" spans="1:10" ht="14.25" hidden="1" customHeight="1" x14ac:dyDescent="0.25">
      <c r="A4" s="794" t="s">
        <v>406</v>
      </c>
      <c r="B4" s="794"/>
      <c r="C4" s="794"/>
      <c r="D4" s="794"/>
      <c r="E4" s="670"/>
    </row>
    <row r="5" spans="1:10" ht="21" x14ac:dyDescent="0.35">
      <c r="A5" s="798" t="str">
        <f>IF('1. General Input'!D29="yes","Do not complete this schedule, Borrower is sole proprietor",IF('1. General Input'!D30="yes","Do not complete this schedule, Borrower is taxed as a general partner",IF('2. SE Owner &amp; Partner Comp'!E8&gt;0,"Do not complete this schedule, Borrower included costs in Tab 2 for self-employed individuals"," ")))</f>
        <v xml:space="preserve"> </v>
      </c>
      <c r="B5" s="798"/>
      <c r="C5" s="798"/>
      <c r="D5" s="798"/>
      <c r="E5" s="798"/>
      <c r="F5" s="798"/>
      <c r="G5" s="798"/>
      <c r="H5" s="798"/>
    </row>
    <row r="6" spans="1:10" ht="33.75" customHeight="1" x14ac:dyDescent="0.25">
      <c r="A6" s="770" t="s">
        <v>759</v>
      </c>
      <c r="E6" s="698"/>
    </row>
    <row r="7" spans="1:10" s="607" customFormat="1" ht="20.25" customHeight="1" x14ac:dyDescent="0.25">
      <c r="A7" s="672" t="s">
        <v>422</v>
      </c>
      <c r="B7" s="673"/>
      <c r="C7" s="673"/>
      <c r="D7" s="699"/>
      <c r="E7" s="676"/>
      <c r="F7" s="671"/>
      <c r="G7" s="671"/>
      <c r="H7" s="675"/>
      <c r="I7" s="671"/>
      <c r="J7" s="671"/>
    </row>
    <row r="8" spans="1:10" ht="70.5" customHeight="1" thickBot="1" x14ac:dyDescent="0.3">
      <c r="A8" s="155"/>
      <c r="B8" s="700"/>
      <c r="C8" s="700"/>
      <c r="D8" s="700"/>
      <c r="E8" s="701"/>
      <c r="F8" s="700"/>
      <c r="G8" s="700"/>
      <c r="H8" s="701"/>
    </row>
    <row r="9" spans="1:10" s="688" customFormat="1" ht="165" x14ac:dyDescent="0.25">
      <c r="A9" s="686"/>
      <c r="B9" s="687" t="s">
        <v>454</v>
      </c>
      <c r="C9" s="687" t="s">
        <v>120</v>
      </c>
      <c r="D9" s="143" t="s">
        <v>750</v>
      </c>
      <c r="E9" s="143" t="s">
        <v>706</v>
      </c>
      <c r="F9" s="688" t="s">
        <v>384</v>
      </c>
      <c r="G9" s="688" t="s">
        <v>388</v>
      </c>
      <c r="H9" s="702" t="s">
        <v>614</v>
      </c>
    </row>
    <row r="10" spans="1:10" x14ac:dyDescent="0.25">
      <c r="A10" s="689">
        <v>1</v>
      </c>
      <c r="B10" s="191" t="str">
        <f>IF(+'3. Owner-Emp 2020 Comp Wages'!B12=0," ",'3. Owner-Emp 2020 Comp Wages'!B12)</f>
        <v xml:space="preserve"> </v>
      </c>
      <c r="C10" s="203" t="str">
        <f>IF(+'3. Owner-Emp 2020 Comp Wages'!C12=0," ",'3. Owner-Emp 2020 Comp Wages'!C12)</f>
        <v xml:space="preserve"> </v>
      </c>
      <c r="D10" s="647"/>
      <c r="E10" s="703">
        <f>IF('1. General Input'!D30="Yes",'4. Owner-Emp 2019 Comp'!D10*0.9235,'4. Owner-Emp 2019 Comp'!D10)</f>
        <v>0</v>
      </c>
      <c r="F10" s="689">
        <f>+'1. General Input'!$D$10</f>
        <v>0</v>
      </c>
      <c r="G10" s="704">
        <f>IF('1. General Input'!D10=0,0,IF(F10=8,IF(E10&lt;100000,E10/52*F10,15385),IF(E10&gt;100000,IF(F10&gt;52/12*2.5,20833,100000/52*F10),IF(+F10&gt;52/12*2.5,E10/12*2.5,E10/F10))))</f>
        <v>0</v>
      </c>
      <c r="H10" s="703">
        <f>IF(F10=8,IF(G10&lt;15385,G10,15385),IF(G10&lt;20833,G10,20833))</f>
        <v>0</v>
      </c>
    </row>
    <row r="11" spans="1:10" x14ac:dyDescent="0.25">
      <c r="A11" s="689">
        <f>+A10+1</f>
        <v>2</v>
      </c>
      <c r="B11" s="191" t="str">
        <f>IF(+'3. Owner-Emp 2020 Comp Wages'!B13=0," ",'3. Owner-Emp 2020 Comp Wages'!B13)</f>
        <v xml:space="preserve"> </v>
      </c>
      <c r="C11" s="203" t="str">
        <f>IF(+'3. Owner-Emp 2020 Comp Wages'!C13=0," ",'3. Owner-Emp 2020 Comp Wages'!C13)</f>
        <v xml:space="preserve"> </v>
      </c>
      <c r="D11" s="654"/>
      <c r="E11" s="705">
        <f>IF('1. General Input'!$D$30="Yes",'4. Owner-Emp 2019 Comp'!D11*0.9235,'4. Owner-Emp 2019 Comp'!D11)</f>
        <v>0</v>
      </c>
      <c r="F11" s="689">
        <f>+'1. General Input'!$D$10</f>
        <v>0</v>
      </c>
      <c r="G11" s="706">
        <f>IF('1. General Input'!$D$10=0,0,IF(F11=8,IF(E11&lt;100000,E11/52*F11,15385),IF(E11&gt;100000,IF(F11&gt;52/12*2.5,20833,100000/52*F11),IF(+F11&gt;52/12*2.5,E11/12*2.5,E11/F11))))</f>
        <v>0</v>
      </c>
      <c r="H11" s="705">
        <f>IF(F11=8,IF(G11&lt;15385,G11,15385),IF(G11&lt;20833,G11,20833))</f>
        <v>0</v>
      </c>
    </row>
    <row r="12" spans="1:10" x14ac:dyDescent="0.25">
      <c r="A12" s="689">
        <f t="shared" ref="A12:A29" si="0">+A11+1</f>
        <v>3</v>
      </c>
      <c r="B12" s="191" t="str">
        <f>IF(+'3. Owner-Emp 2020 Comp Wages'!B14=0," ",'3. Owner-Emp 2020 Comp Wages'!B14)</f>
        <v xml:space="preserve"> </v>
      </c>
      <c r="C12" s="203" t="str">
        <f>IF(+'3. Owner-Emp 2020 Comp Wages'!C14=0," ",'3. Owner-Emp 2020 Comp Wages'!C14)</f>
        <v xml:space="preserve"> </v>
      </c>
      <c r="D12" s="654"/>
      <c r="E12" s="705">
        <f>IF('1. General Input'!$D$30="Yes",'4. Owner-Emp 2019 Comp'!D12*0.9235,'4. Owner-Emp 2019 Comp'!D12)</f>
        <v>0</v>
      </c>
      <c r="F12" s="689">
        <f>+'1. General Input'!$D$10</f>
        <v>0</v>
      </c>
      <c r="G12" s="706">
        <f>IF('1. General Input'!$D$10=0,0,IF(F12=8,IF(E12&lt;100000,E12/52*F12,15385),IF(E12&gt;100000,IF(F12&gt;52/12*2.5,20833,100000/52*F12),IF(+F12&gt;52/12*2.5,E12/12*2.5,E12/F12))))</f>
        <v>0</v>
      </c>
      <c r="H12" s="705">
        <f t="shared" ref="H12:H19" si="1">IF(F12=8,IF(G12&lt;15385,G12,15385),IF(G12&lt;20833,G12,20833))</f>
        <v>0</v>
      </c>
    </row>
    <row r="13" spans="1:10" x14ac:dyDescent="0.25">
      <c r="A13" s="689">
        <f t="shared" si="0"/>
        <v>4</v>
      </c>
      <c r="B13" s="191" t="str">
        <f>IF(+'3. Owner-Emp 2020 Comp Wages'!B15=0," ",'3. Owner-Emp 2020 Comp Wages'!B15)</f>
        <v xml:space="preserve"> </v>
      </c>
      <c r="C13" s="203" t="str">
        <f>IF(+'3. Owner-Emp 2020 Comp Wages'!C15=0," ",'3. Owner-Emp 2020 Comp Wages'!C15)</f>
        <v xml:space="preserve"> </v>
      </c>
      <c r="D13" s="654"/>
      <c r="E13" s="705">
        <f>IF('1. General Input'!$D$30="Yes",'4. Owner-Emp 2019 Comp'!D13*0.9235,'4. Owner-Emp 2019 Comp'!D13)</f>
        <v>0</v>
      </c>
      <c r="F13" s="689">
        <f>+'1. General Input'!$D$10</f>
        <v>0</v>
      </c>
      <c r="G13" s="706">
        <f>IF('1. General Input'!$D$10=0,0,IF(F13=8,IF(E13&lt;100000,E13/52*F13,15385),IF(E13&gt;100000,IF(F13&gt;52/12*2.5,20833,100000/52*F13),IF(+F13&gt;52/12*2.5,E13/12*2.5,E13/F13))))</f>
        <v>0</v>
      </c>
      <c r="H13" s="705">
        <f t="shared" si="1"/>
        <v>0</v>
      </c>
    </row>
    <row r="14" spans="1:10" x14ac:dyDescent="0.25">
      <c r="A14" s="689">
        <f t="shared" si="0"/>
        <v>5</v>
      </c>
      <c r="B14" s="191" t="str">
        <f>IF(+'3. Owner-Emp 2020 Comp Wages'!B16=0," ",'3. Owner-Emp 2020 Comp Wages'!B16)</f>
        <v xml:space="preserve"> </v>
      </c>
      <c r="C14" s="203" t="str">
        <f>IF(+'3. Owner-Emp 2020 Comp Wages'!C16=0," ",'3. Owner-Emp 2020 Comp Wages'!C16)</f>
        <v xml:space="preserve"> </v>
      </c>
      <c r="D14" s="654"/>
      <c r="E14" s="705">
        <f>IF('1. General Input'!$D$30="Yes",'4. Owner-Emp 2019 Comp'!D14*0.9235,'4. Owner-Emp 2019 Comp'!D14)</f>
        <v>0</v>
      </c>
      <c r="F14" s="689">
        <f>+'1. General Input'!$D$10</f>
        <v>0</v>
      </c>
      <c r="G14" s="706">
        <f>IF('1. General Input'!$D$10=0,0,IF(F14=8,IF(E14&lt;100000,E14/52*F14,15385),IF(E14&gt;100000,IF(F14&gt;52/12*2.5,20833,100000/52*F14),IF(+F14&gt;52/12*2.5,E14/12*2.5,E14/F14))))</f>
        <v>0</v>
      </c>
      <c r="H14" s="705">
        <f t="shared" si="1"/>
        <v>0</v>
      </c>
    </row>
    <row r="15" spans="1:10" x14ac:dyDescent="0.25">
      <c r="A15" s="689">
        <f t="shared" si="0"/>
        <v>6</v>
      </c>
      <c r="B15" s="191" t="str">
        <f>IF(+'3. Owner-Emp 2020 Comp Wages'!B17=0," ",'3. Owner-Emp 2020 Comp Wages'!B17)</f>
        <v xml:space="preserve"> </v>
      </c>
      <c r="C15" s="203" t="str">
        <f>IF(+'3. Owner-Emp 2020 Comp Wages'!C17=0," ",'3. Owner-Emp 2020 Comp Wages'!C17)</f>
        <v xml:space="preserve"> </v>
      </c>
      <c r="D15" s="654"/>
      <c r="E15" s="705">
        <f>IF('1. General Input'!$D$30="Yes",'4. Owner-Emp 2019 Comp'!D15*0.9235,'4. Owner-Emp 2019 Comp'!D15)</f>
        <v>0</v>
      </c>
      <c r="F15" s="689">
        <f>+'1. General Input'!$D$10</f>
        <v>0</v>
      </c>
      <c r="G15" s="706">
        <f>IF('1. General Input'!$D$10=0,0,IF(F15=8,IF(E15&lt;100000,E15/52*F15,15385),IF(E15&gt;100000,IF(F15&gt;52/12*2.5,20833,100000/52*F15),IF(+F15&gt;52/12*2.5,E15/12*2.5,E15/F15))))</f>
        <v>0</v>
      </c>
      <c r="H15" s="705">
        <f t="shared" si="1"/>
        <v>0</v>
      </c>
    </row>
    <row r="16" spans="1:10" x14ac:dyDescent="0.25">
      <c r="A16" s="689">
        <f t="shared" si="0"/>
        <v>7</v>
      </c>
      <c r="B16" s="191" t="str">
        <f>IF(+'3. Owner-Emp 2020 Comp Wages'!B18=0," ",'3. Owner-Emp 2020 Comp Wages'!B18)</f>
        <v xml:space="preserve"> </v>
      </c>
      <c r="C16" s="203" t="str">
        <f>IF(+'3. Owner-Emp 2020 Comp Wages'!C18=0," ",'3. Owner-Emp 2020 Comp Wages'!C18)</f>
        <v xml:space="preserve"> </v>
      </c>
      <c r="D16" s="654"/>
      <c r="E16" s="705">
        <f>IF('1. General Input'!$D$30="Yes",'4. Owner-Emp 2019 Comp'!D16*0.9235,'4. Owner-Emp 2019 Comp'!D16)</f>
        <v>0</v>
      </c>
      <c r="F16" s="689">
        <f>+'1. General Input'!$D$10</f>
        <v>0</v>
      </c>
      <c r="G16" s="706">
        <f>IF('1. General Input'!$D$10=0,0,IF(F16=8,IF(E16&lt;100000,E16/52*F16,15385),IF(E16&gt;100000,IF(F16&gt;52/12*2.5,20833,100000/52*F16),IF(+F16&gt;52/12*2.5,E16/12*2.5,E16/F16))))</f>
        <v>0</v>
      </c>
      <c r="H16" s="705">
        <f t="shared" si="1"/>
        <v>0</v>
      </c>
    </row>
    <row r="17" spans="1:8" x14ac:dyDescent="0.25">
      <c r="A17" s="689">
        <f t="shared" si="0"/>
        <v>8</v>
      </c>
      <c r="B17" s="191" t="str">
        <f>IF(+'3. Owner-Emp 2020 Comp Wages'!B19=0," ",'3. Owner-Emp 2020 Comp Wages'!B19)</f>
        <v xml:space="preserve"> </v>
      </c>
      <c r="C17" s="203" t="str">
        <f>IF(+'3. Owner-Emp 2020 Comp Wages'!C19=0," ",'3. Owner-Emp 2020 Comp Wages'!C19)</f>
        <v xml:space="preserve"> </v>
      </c>
      <c r="D17" s="654"/>
      <c r="E17" s="705">
        <f>IF('1. General Input'!$D$30="Yes",'4. Owner-Emp 2019 Comp'!D17*0.9235,'4. Owner-Emp 2019 Comp'!D17)</f>
        <v>0</v>
      </c>
      <c r="F17" s="689">
        <f>+'1. General Input'!$D$10</f>
        <v>0</v>
      </c>
      <c r="G17" s="706">
        <f>IF('1. General Input'!$D$10=0,0,IF(F17=8,IF(E17&lt;100000,E17/52*F17,15385),IF(E17&gt;100000,IF(F17&gt;52/12*2.5,20833,100000/52*F17),IF(+F17&gt;52/12*2.5,E17/12*2.5,E17/F17))))</f>
        <v>0</v>
      </c>
      <c r="H17" s="705">
        <f t="shared" si="1"/>
        <v>0</v>
      </c>
    </row>
    <row r="18" spans="1:8" x14ac:dyDescent="0.25">
      <c r="A18" s="689">
        <f t="shared" si="0"/>
        <v>9</v>
      </c>
      <c r="B18" s="191" t="str">
        <f>IF(+'3. Owner-Emp 2020 Comp Wages'!B20=0," ",'3. Owner-Emp 2020 Comp Wages'!B20)</f>
        <v xml:space="preserve"> </v>
      </c>
      <c r="C18" s="203" t="str">
        <f>IF(+'3. Owner-Emp 2020 Comp Wages'!C20=0," ",'3. Owner-Emp 2020 Comp Wages'!C20)</f>
        <v xml:space="preserve"> </v>
      </c>
      <c r="D18" s="654"/>
      <c r="E18" s="705">
        <f>IF('1. General Input'!$D$30="Yes",'4. Owner-Emp 2019 Comp'!D18*0.9235,'4. Owner-Emp 2019 Comp'!D18)</f>
        <v>0</v>
      </c>
      <c r="F18" s="689">
        <f>+'1. General Input'!$D$10</f>
        <v>0</v>
      </c>
      <c r="G18" s="706">
        <f>IF('1. General Input'!$D$10=0,0,IF(F18=8,IF(E18&lt;100000,E18/52*F18,15385),IF(E18&gt;100000,IF(F18&gt;52/12*2.5,20833,100000/52*F18),IF(+F18&gt;52/12*2.5,E18/12*2.5,E18/F18))))</f>
        <v>0</v>
      </c>
      <c r="H18" s="705">
        <f t="shared" si="1"/>
        <v>0</v>
      </c>
    </row>
    <row r="19" spans="1:8" x14ac:dyDescent="0.25">
      <c r="A19" s="689">
        <f t="shared" si="0"/>
        <v>10</v>
      </c>
      <c r="B19" s="191" t="str">
        <f>IF(+'3. Owner-Emp 2020 Comp Wages'!B21=0," ",'3. Owner-Emp 2020 Comp Wages'!B21)</f>
        <v xml:space="preserve"> </v>
      </c>
      <c r="C19" s="203" t="str">
        <f>IF(+'3. Owner-Emp 2020 Comp Wages'!C21=0," ",'3. Owner-Emp 2020 Comp Wages'!C21)</f>
        <v xml:space="preserve"> </v>
      </c>
      <c r="D19" s="654"/>
      <c r="E19" s="705">
        <f>IF('1. General Input'!$D$30="Yes",'4. Owner-Emp 2019 Comp'!D19*0.9235,'4. Owner-Emp 2019 Comp'!D19)</f>
        <v>0</v>
      </c>
      <c r="F19" s="689">
        <f>+'1. General Input'!$D$10</f>
        <v>0</v>
      </c>
      <c r="G19" s="706">
        <f>IF('1. General Input'!$D$10=0,0,IF(F19=8,IF(E19&lt;100000,E19/52*F19,15385),IF(E19&gt;100000,IF(F19&gt;52/12*2.5,20833,100000/52*F19),IF(+F19&gt;52/12*2.5,E19/12*2.5,E19/F19))))</f>
        <v>0</v>
      </c>
      <c r="H19" s="705">
        <f t="shared" si="1"/>
        <v>0</v>
      </c>
    </row>
    <row r="20" spans="1:8" x14ac:dyDescent="0.25">
      <c r="A20" s="689">
        <f t="shared" si="0"/>
        <v>11</v>
      </c>
      <c r="B20" s="191"/>
      <c r="C20" s="203"/>
      <c r="D20" s="654"/>
      <c r="E20" s="705">
        <f>IF('1. General Input'!$D$30="Yes",'4. Owner-Emp 2019 Comp'!D20*0.9235,'4. Owner-Emp 2019 Comp'!D20)</f>
        <v>0</v>
      </c>
      <c r="F20" s="689">
        <f>+'1. General Input'!$D$10</f>
        <v>0</v>
      </c>
      <c r="G20" s="706">
        <f>IF('1. General Input'!$D$10=0,0,IF(F20=8,IF(E20&lt;100000,E20/52*F20,15385),IF(E20&gt;100000,IF(F20&gt;52/12*2.5,20833,100000/52*F20),IF(+F20&gt;52/12*2.5,E20/12*2.5,E20/F20))))</f>
        <v>0</v>
      </c>
      <c r="H20" s="705">
        <f t="shared" ref="H20:H30" si="2">IF(F20=8,IF(G20&lt;15385,G20,15385),IF(G20&lt;20833,G20,20833))</f>
        <v>0</v>
      </c>
    </row>
    <row r="21" spans="1:8" x14ac:dyDescent="0.25">
      <c r="A21" s="689">
        <f t="shared" si="0"/>
        <v>12</v>
      </c>
      <c r="B21" s="191"/>
      <c r="C21" s="203"/>
      <c r="D21" s="654"/>
      <c r="E21" s="705">
        <f>IF('1. General Input'!$D$30="Yes",'4. Owner-Emp 2019 Comp'!D21*0.9235,'4. Owner-Emp 2019 Comp'!D21)</f>
        <v>0</v>
      </c>
      <c r="F21" s="689">
        <f>+'1. General Input'!$D$10</f>
        <v>0</v>
      </c>
      <c r="G21" s="706">
        <f>IF('1. General Input'!$D$10=0,0,IF(F21=8,IF(E21&lt;100000,E21/52*F21,15385),IF(E21&gt;100000,IF(F21&gt;52/12*2.5,20833,100000/52*F21),IF(+F21&gt;52/12*2.5,E21/12*2.5,E21/F21))))</f>
        <v>0</v>
      </c>
      <c r="H21" s="705">
        <f t="shared" si="2"/>
        <v>0</v>
      </c>
    </row>
    <row r="22" spans="1:8" x14ac:dyDescent="0.25">
      <c r="A22" s="689">
        <f t="shared" si="0"/>
        <v>13</v>
      </c>
      <c r="B22" s="191"/>
      <c r="C22" s="203"/>
      <c r="D22" s="654"/>
      <c r="E22" s="705">
        <f>IF('1. General Input'!$D$30="Yes",'4. Owner-Emp 2019 Comp'!D22*0.9235,'4. Owner-Emp 2019 Comp'!D22)</f>
        <v>0</v>
      </c>
      <c r="F22" s="689">
        <f>+'1. General Input'!$D$10</f>
        <v>0</v>
      </c>
      <c r="G22" s="706">
        <f>IF('1. General Input'!$D$10=0,0,IF(F22=8,IF(E22&lt;100000,E22/52*F22,15385),IF(E22&gt;100000,IF(F22&gt;52/12*2.5,20833,100000/52*F22),IF(+F22&gt;52/12*2.5,E22/12*2.5,E22/F22))))</f>
        <v>0</v>
      </c>
      <c r="H22" s="705">
        <f t="shared" si="2"/>
        <v>0</v>
      </c>
    </row>
    <row r="23" spans="1:8" x14ac:dyDescent="0.25">
      <c r="A23" s="689">
        <f t="shared" si="0"/>
        <v>14</v>
      </c>
      <c r="B23" s="191"/>
      <c r="C23" s="203"/>
      <c r="D23" s="654"/>
      <c r="E23" s="705">
        <f>IF('1. General Input'!$D$30="Yes",'4. Owner-Emp 2019 Comp'!D23*0.9235,'4. Owner-Emp 2019 Comp'!D23)</f>
        <v>0</v>
      </c>
      <c r="F23" s="689">
        <f>+'1. General Input'!$D$10</f>
        <v>0</v>
      </c>
      <c r="G23" s="706">
        <f>IF('1. General Input'!$D$10=0,0,IF(F23=8,IF(E23&lt;100000,E23/52*F23,15385),IF(E23&gt;100000,IF(F23&gt;52/12*2.5,20833,100000/52*F23),IF(+F23&gt;52/12*2.5,E23/12*2.5,E23/F23))))</f>
        <v>0</v>
      </c>
      <c r="H23" s="705">
        <f t="shared" si="2"/>
        <v>0</v>
      </c>
    </row>
    <row r="24" spans="1:8" x14ac:dyDescent="0.25">
      <c r="A24" s="689">
        <f t="shared" si="0"/>
        <v>15</v>
      </c>
      <c r="B24" s="191"/>
      <c r="C24" s="203"/>
      <c r="D24" s="654"/>
      <c r="E24" s="705">
        <f>IF('1. General Input'!$D$30="Yes",'4. Owner-Emp 2019 Comp'!D24*0.9235,'4. Owner-Emp 2019 Comp'!D24)</f>
        <v>0</v>
      </c>
      <c r="F24" s="689">
        <f>+'1. General Input'!$D$10</f>
        <v>0</v>
      </c>
      <c r="G24" s="706">
        <f>IF('1. General Input'!$D$10=0,0,IF(F24=8,IF(E24&lt;100000,E24/52*F24,15385),IF(E24&gt;100000,IF(F24&gt;52/12*2.5,20833,100000/52*F24),IF(+F24&gt;52/12*2.5,E24/12*2.5,E24/F24))))</f>
        <v>0</v>
      </c>
      <c r="H24" s="705">
        <f t="shared" si="2"/>
        <v>0</v>
      </c>
    </row>
    <row r="25" spans="1:8" x14ac:dyDescent="0.25">
      <c r="A25" s="689">
        <f t="shared" si="0"/>
        <v>16</v>
      </c>
      <c r="B25" s="191"/>
      <c r="C25" s="203"/>
      <c r="D25" s="654"/>
      <c r="E25" s="705">
        <f>IF('1. General Input'!$D$30="Yes",'4. Owner-Emp 2019 Comp'!D25*0.9235,'4. Owner-Emp 2019 Comp'!D25)</f>
        <v>0</v>
      </c>
      <c r="F25" s="689">
        <f>+'1. General Input'!$D$10</f>
        <v>0</v>
      </c>
      <c r="G25" s="706">
        <f>IF('1. General Input'!$D$10=0,0,IF(F25=8,IF(E25&lt;100000,E25/52*F25,15385),IF(E25&gt;100000,IF(F25&gt;52/12*2.5,20833,100000/52*F25),IF(+F25&gt;52/12*2.5,E25/12*2.5,E25/F25))))</f>
        <v>0</v>
      </c>
      <c r="H25" s="705">
        <f t="shared" si="2"/>
        <v>0</v>
      </c>
    </row>
    <row r="26" spans="1:8" x14ac:dyDescent="0.25">
      <c r="A26" s="689">
        <f t="shared" si="0"/>
        <v>17</v>
      </c>
      <c r="B26" s="191"/>
      <c r="C26" s="203"/>
      <c r="D26" s="654"/>
      <c r="E26" s="705">
        <f>IF('1. General Input'!$D$30="Yes",'4. Owner-Emp 2019 Comp'!D26*0.9235,'4. Owner-Emp 2019 Comp'!D26)</f>
        <v>0</v>
      </c>
      <c r="F26" s="689">
        <f>+'1. General Input'!$D$10</f>
        <v>0</v>
      </c>
      <c r="G26" s="706">
        <f>IF('1. General Input'!$D$10=0,0,IF(F26=8,IF(E26&lt;100000,E26/52*F26,15385),IF(E26&gt;100000,IF(F26&gt;52/12*2.5,20833,100000/52*F26),IF(+F26&gt;52/12*2.5,E26/12*2.5,E26/F26))))</f>
        <v>0</v>
      </c>
      <c r="H26" s="705">
        <f t="shared" si="2"/>
        <v>0</v>
      </c>
    </row>
    <row r="27" spans="1:8" x14ac:dyDescent="0.25">
      <c r="A27" s="689">
        <f t="shared" si="0"/>
        <v>18</v>
      </c>
      <c r="B27" s="191"/>
      <c r="C27" s="203"/>
      <c r="D27" s="654"/>
      <c r="E27" s="705">
        <f>IF('1. General Input'!$D$30="Yes",'4. Owner-Emp 2019 Comp'!D27*0.9235,'4. Owner-Emp 2019 Comp'!D27)</f>
        <v>0</v>
      </c>
      <c r="F27" s="689">
        <f>+'1. General Input'!$D$10</f>
        <v>0</v>
      </c>
      <c r="G27" s="706">
        <f>IF('1. General Input'!$D$10=0,0,IF(F27=8,IF(E27&lt;100000,E27/52*F27,15385),IF(E27&gt;100000,IF(F27&gt;52/12*2.5,20833,100000/52*F27),IF(+F27&gt;52/12*2.5,E27/12*2.5,E27/F27))))</f>
        <v>0</v>
      </c>
      <c r="H27" s="705">
        <f t="shared" si="2"/>
        <v>0</v>
      </c>
    </row>
    <row r="28" spans="1:8" x14ac:dyDescent="0.25">
      <c r="A28" s="689">
        <f t="shared" si="0"/>
        <v>19</v>
      </c>
      <c r="B28" s="191"/>
      <c r="C28" s="203"/>
      <c r="D28" s="654"/>
      <c r="E28" s="705">
        <f>IF('1. General Input'!$D$30="Yes",'4. Owner-Emp 2019 Comp'!D28*0.9235,'4. Owner-Emp 2019 Comp'!D28)</f>
        <v>0</v>
      </c>
      <c r="F28" s="689">
        <f>+'1. General Input'!$D$10</f>
        <v>0</v>
      </c>
      <c r="G28" s="706">
        <f>IF('1. General Input'!$D$10=0,0,IF(F28=8,IF(E28&lt;100000,E28/52*F28,15385),IF(E28&gt;100000,IF(F28&gt;52/12*2.5,20833,100000/52*F28),IF(+F28&gt;52/12*2.5,E28/12*2.5,E28/F28))))</f>
        <v>0</v>
      </c>
      <c r="H28" s="705">
        <f t="shared" si="2"/>
        <v>0</v>
      </c>
    </row>
    <row r="29" spans="1:8" x14ac:dyDescent="0.25">
      <c r="A29" s="689">
        <f t="shared" si="0"/>
        <v>20</v>
      </c>
      <c r="B29" s="191"/>
      <c r="C29" s="203"/>
      <c r="D29" s="654"/>
      <c r="E29" s="705">
        <f>IF('1. General Input'!$D$30="Yes",'4. Owner-Emp 2019 Comp'!D29*0.9235,'4. Owner-Emp 2019 Comp'!D29)</f>
        <v>0</v>
      </c>
      <c r="F29" s="689">
        <f>+'1. General Input'!$D$10</f>
        <v>0</v>
      </c>
      <c r="G29" s="706">
        <f>IF('1. General Input'!$D$10=0,0,IF(F29=8,IF(E29&lt;100000,E29/52*F29,15385),IF(E29&gt;100000,IF(F29&gt;52/12*2.5,20833,100000/52*F29),IF(+F29&gt;52/12*2.5,E29/12*2.5,E29/F29))))</f>
        <v>0</v>
      </c>
      <c r="H29" s="705">
        <f t="shared" si="2"/>
        <v>0</v>
      </c>
    </row>
    <row r="30" spans="1:8" ht="15.75" thickBot="1" x14ac:dyDescent="0.3">
      <c r="B30" s="191"/>
      <c r="C30" s="707"/>
      <c r="D30" s="708"/>
      <c r="E30" s="705">
        <f>IF('1. General Input'!$D$30="Yes",'4. Owner-Emp 2019 Comp'!D30*0.9235,'4. Owner-Emp 2019 Comp'!D30)</f>
        <v>0</v>
      </c>
      <c r="F30" s="689">
        <f>+'1. General Input'!$D$10</f>
        <v>0</v>
      </c>
      <c r="G30" s="706">
        <f>IF('1. General Input'!$D$10=0,0,IF(F30=8,IF(E30&lt;100000,E30/52*F30,15385),IF(E30&gt;100000,IF(F30&gt;52/12*2.5,20833,100000/52*F30),IF(+F30&gt;52/12*2.5,E30/12*2.5,E30/F30))))</f>
        <v>0</v>
      </c>
      <c r="H30" s="705">
        <f t="shared" si="2"/>
        <v>0</v>
      </c>
    </row>
    <row r="31" spans="1:8" ht="15.75" thickBot="1" x14ac:dyDescent="0.3">
      <c r="B31" s="149" t="s">
        <v>26</v>
      </c>
      <c r="D31" s="709"/>
      <c r="E31" s="710">
        <f>SUM(E10:E30)</f>
        <v>0</v>
      </c>
      <c r="H31" s="711">
        <f>SUM(H10:H30)</f>
        <v>0</v>
      </c>
    </row>
    <row r="32" spans="1:8" ht="15.75" thickTop="1" x14ac:dyDescent="0.25">
      <c r="D32" s="712"/>
      <c r="E32" s="697"/>
      <c r="F32" s="713"/>
      <c r="G32" s="713"/>
      <c r="H32" s="697" t="s">
        <v>554</v>
      </c>
    </row>
    <row r="33" spans="2:8" x14ac:dyDescent="0.25">
      <c r="B33" s="698"/>
      <c r="C33" s="698"/>
      <c r="D33" s="696"/>
      <c r="E33" s="696"/>
      <c r="F33" s="713"/>
      <c r="G33" s="713"/>
      <c r="H33" s="714"/>
    </row>
    <row r="34" spans="2:8" x14ac:dyDescent="0.25">
      <c r="B34" s="149" t="s">
        <v>751</v>
      </c>
      <c r="F34" s="713"/>
      <c r="G34" s="713"/>
      <c r="H34" s="714"/>
    </row>
    <row r="35" spans="2:8" x14ac:dyDescent="0.25">
      <c r="F35" s="713"/>
      <c r="G35" s="713"/>
      <c r="H35" s="714"/>
    </row>
    <row r="36" spans="2:8" x14ac:dyDescent="0.25">
      <c r="F36" s="713"/>
      <c r="G36" s="713"/>
      <c r="H36" s="714"/>
    </row>
    <row r="37" spans="2:8" x14ac:dyDescent="0.25">
      <c r="F37" s="713"/>
      <c r="G37" s="713"/>
      <c r="H37" s="714"/>
    </row>
    <row r="38" spans="2:8" x14ac:dyDescent="0.25">
      <c r="F38" s="713"/>
      <c r="G38" s="713"/>
      <c r="H38" s="714"/>
    </row>
    <row r="39" spans="2:8" x14ac:dyDescent="0.25">
      <c r="F39" s="713"/>
      <c r="G39" s="713"/>
      <c r="H39" s="714"/>
    </row>
  </sheetData>
  <sheetProtection algorithmName="SHA-512" hashValue="YFwaerty1+QHu99XQ2QtgrBo0vZvkc1FxVdq6gqb2KQxCGrhWbKE3aiDI9VWV+RQUQ9kCJt8NfiEl7CnP1bRYg==" saltValue="UvAGW4BhxcjLvlyOEdzptw==" spinCount="100000" sheet="1" selectLockedCells="1"/>
  <protectedRanges>
    <protectedRange sqref="E9" name="Range1"/>
    <protectedRange sqref="D9" name="Range1_2"/>
  </protectedRanges>
  <mergeCells count="5">
    <mergeCell ref="A1:D1"/>
    <mergeCell ref="A2:D2"/>
    <mergeCell ref="A4:D4"/>
    <mergeCell ref="A3:H3"/>
    <mergeCell ref="A5:H5"/>
  </mergeCells>
  <phoneticPr fontId="13" type="noConversion"/>
  <pageMargins left="0.7" right="0.7" top="0.75" bottom="0.75" header="0.3" footer="0.3"/>
  <pageSetup scale="85" fitToHeight="0" pageOrder="overThenDown" orientation="landscape"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3E1381224F7946B5781C0957B64A86" ma:contentTypeVersion="13" ma:contentTypeDescription="Create a new document." ma:contentTypeScope="" ma:versionID="17287d4ba9ffa30222bf25475c32947a">
  <xsd:schema xmlns:xsd="http://www.w3.org/2001/XMLSchema" xmlns:xs="http://www.w3.org/2001/XMLSchema" xmlns:p="http://schemas.microsoft.com/office/2006/metadata/properties" xmlns:ns3="11d3c428-8210-4c3b-8aa7-a14bd851f65b" xmlns:ns4="5dff6e49-51ae-4256-895c-23ad778dfc2f" targetNamespace="http://schemas.microsoft.com/office/2006/metadata/properties" ma:root="true" ma:fieldsID="5c83dba1695bce4feba64e2509fdd58d" ns3:_="" ns4:_="">
    <xsd:import namespace="11d3c428-8210-4c3b-8aa7-a14bd851f65b"/>
    <xsd:import namespace="5dff6e49-51ae-4256-895c-23ad778dfc2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d3c428-8210-4c3b-8aa7-a14bd851f65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ff6e49-51ae-4256-895c-23ad778dfc2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8E6C16-FB5D-46C9-AA2B-722BBB186B77}">
  <ds:schemaRefs>
    <ds:schemaRef ds:uri="http://purl.org/dc/elements/1.1/"/>
    <ds:schemaRef ds:uri="http://schemas.microsoft.com/office/2006/metadata/properties"/>
    <ds:schemaRef ds:uri="11d3c428-8210-4c3b-8aa7-a14bd851f65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dff6e49-51ae-4256-895c-23ad778dfc2f"/>
    <ds:schemaRef ds:uri="http://www.w3.org/XML/1998/namespace"/>
    <ds:schemaRef ds:uri="http://purl.org/dc/dcmitype/"/>
  </ds:schemaRefs>
</ds:datastoreItem>
</file>

<file path=customXml/itemProps2.xml><?xml version="1.0" encoding="utf-8"?>
<ds:datastoreItem xmlns:ds="http://schemas.openxmlformats.org/officeDocument/2006/customXml" ds:itemID="{330E6FEA-D2E3-4DCF-A27A-D1E1DDD7CC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d3c428-8210-4c3b-8aa7-a14bd851f65b"/>
    <ds:schemaRef ds:uri="5dff6e49-51ae-4256-895c-23ad778df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5F45BE-CB31-4D7B-BF42-9E0714CA00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40</vt:i4>
      </vt:variant>
    </vt:vector>
  </HeadingPairs>
  <TitlesOfParts>
    <vt:vector size="84" baseType="lpstr">
      <vt:lpstr>Loan and Forgiveness Calc-Weeks</vt:lpstr>
      <vt:lpstr>Cloud Lending</vt:lpstr>
      <vt:lpstr>Rpt 1. Loan Forgiveness App EZ</vt:lpstr>
      <vt:lpstr>Rpt 1A. Loan Forgiveness App</vt:lpstr>
      <vt:lpstr>1. General Input</vt:lpstr>
      <vt:lpstr>Entity type schedule</vt:lpstr>
      <vt:lpstr>2. SE Owner &amp; Partner Comp</vt:lpstr>
      <vt:lpstr>3. Owner-Emp 2020 Comp Wages</vt:lpstr>
      <vt:lpstr>4. Owner-Emp 2019 Comp</vt:lpstr>
      <vt:lpstr>5. Owner-Emp Comp Health</vt:lpstr>
      <vt:lpstr>6. Owner-Emp Comp Retire</vt:lpstr>
      <vt:lpstr>7. Owner-Emp Comp St Tax</vt:lpstr>
      <vt:lpstr>8. Wage Rate Penalty</vt:lpstr>
      <vt:lpstr>9. FTE Exemption</vt:lpstr>
      <vt:lpstr>10. Type 1 Emp Cov. Period Comp</vt:lpstr>
      <vt:lpstr>11. Type 1 Emp 2020 FTE</vt:lpstr>
      <vt:lpstr>12. Type 2 Emp 2020 Comp</vt:lpstr>
      <vt:lpstr>13. Type 2 Emp 2020 FTE</vt:lpstr>
      <vt:lpstr>14. FTE Exception Table 1</vt:lpstr>
      <vt:lpstr>15. Chosen Referenced Period</vt:lpstr>
      <vt:lpstr>Employee Schedule</vt:lpstr>
      <vt:lpstr>16. FTE Safe Harbor 2 Step 1</vt:lpstr>
      <vt:lpstr>17. FTE Safe Harbor 2 Step 2</vt:lpstr>
      <vt:lpstr>18. FTE Safe Harbor 2 Step 4</vt:lpstr>
      <vt:lpstr>Rpt 6. Sch A Worksheet FTE</vt:lpstr>
      <vt:lpstr>19. Mortgage Interest</vt:lpstr>
      <vt:lpstr>20. Rent Lease</vt:lpstr>
      <vt:lpstr>21. Utilities</vt:lpstr>
      <vt:lpstr>Rpt 7. Owner Comp Sch A Line 9</vt:lpstr>
      <vt:lpstr>22. Health Ins Contributions</vt:lpstr>
      <vt:lpstr>23. Retirement Contributions</vt:lpstr>
      <vt:lpstr>24. State Taxes</vt:lpstr>
      <vt:lpstr>Rpt 2. App Pg 2</vt:lpstr>
      <vt:lpstr>Rpt 3. Schedule A</vt:lpstr>
      <vt:lpstr>Rpt 4. Sch A Worksheet Table 1</vt:lpstr>
      <vt:lpstr>Rpt 5. Sch A Worksheet Table 2</vt:lpstr>
      <vt:lpstr>Rpt 7. Schedule A Line 9 NA</vt:lpstr>
      <vt:lpstr>Rpt 8. Schedule A Line 11</vt:lpstr>
      <vt:lpstr>Checklist</vt:lpstr>
      <vt:lpstr>Checklist EZ</vt:lpstr>
      <vt:lpstr>Document referencing</vt:lpstr>
      <vt:lpstr>Questions</vt:lpstr>
      <vt:lpstr>Sch to be provided</vt:lpstr>
      <vt:lpstr>Schedule A Line 9 (2)</vt:lpstr>
      <vt:lpstr>'1. General Input'!Print_Area</vt:lpstr>
      <vt:lpstr>'15. Chosen Referenced Period'!Print_Area</vt:lpstr>
      <vt:lpstr>'Cloud Lending'!Print_Area</vt:lpstr>
      <vt:lpstr>'Loan and Forgiveness Calc-Weeks'!Print_Area</vt:lpstr>
      <vt:lpstr>'1. General Input'!Print_Titles</vt:lpstr>
      <vt:lpstr>'10. Type 1 Emp Cov. Period Comp'!Print_Titles</vt:lpstr>
      <vt:lpstr>'11. Type 1 Emp 2020 FTE'!Print_Titles</vt:lpstr>
      <vt:lpstr>'12. Type 2 Emp 2020 Comp'!Print_Titles</vt:lpstr>
      <vt:lpstr>'13. Type 2 Emp 2020 FTE'!Print_Titles</vt:lpstr>
      <vt:lpstr>'14. FTE Exception Table 1'!Print_Titles</vt:lpstr>
      <vt:lpstr>'15. Chosen Referenced Period'!Print_Titles</vt:lpstr>
      <vt:lpstr>'16. FTE Safe Harbor 2 Step 1'!Print_Titles</vt:lpstr>
      <vt:lpstr>'17. FTE Safe Harbor 2 Step 2'!Print_Titles</vt:lpstr>
      <vt:lpstr>'18. FTE Safe Harbor 2 Step 4'!Print_Titles</vt:lpstr>
      <vt:lpstr>'19. Mortgage Interest'!Print_Titles</vt:lpstr>
      <vt:lpstr>'2. SE Owner &amp; Partner Comp'!Print_Titles</vt:lpstr>
      <vt:lpstr>'20. Rent Lease'!Print_Titles</vt:lpstr>
      <vt:lpstr>'21. Utilities'!Print_Titles</vt:lpstr>
      <vt:lpstr>'22. Health Ins Contributions'!Print_Titles</vt:lpstr>
      <vt:lpstr>'23. Retirement Contributions'!Print_Titles</vt:lpstr>
      <vt:lpstr>'24. State Taxes'!Print_Titles</vt:lpstr>
      <vt:lpstr>'3. Owner-Emp 2020 Comp Wages'!Print_Titles</vt:lpstr>
      <vt:lpstr>'4. Owner-Emp 2019 Comp'!Print_Titles</vt:lpstr>
      <vt:lpstr>'5. Owner-Emp Comp Health'!Print_Titles</vt:lpstr>
      <vt:lpstr>'6. Owner-Emp Comp Retire'!Print_Titles</vt:lpstr>
      <vt:lpstr>'7. Owner-Emp Comp St Tax'!Print_Titles</vt:lpstr>
      <vt:lpstr>'8. Wage Rate Penalty'!Print_Titles</vt:lpstr>
      <vt:lpstr>'9. FTE Exemption'!Print_Titles</vt:lpstr>
      <vt:lpstr>Checklist!Print_Titles</vt:lpstr>
      <vt:lpstr>'Checklist EZ'!Print_Titles</vt:lpstr>
      <vt:lpstr>'Cloud Lending'!Print_Titles</vt:lpstr>
      <vt:lpstr>'Document referencing'!Print_Titles</vt:lpstr>
      <vt:lpstr>'Employee Schedule'!Print_Titles</vt:lpstr>
      <vt:lpstr>'Loan and Forgiveness Calc-Weeks'!Print_Titles</vt:lpstr>
      <vt:lpstr>'Rpt 4. Sch A Worksheet Table 1'!Print_Titles</vt:lpstr>
      <vt:lpstr>'Rpt 5. Sch A Worksheet Table 2'!Print_Titles</vt:lpstr>
      <vt:lpstr>'Rpt 6. Sch A Worksheet FTE'!Print_Titles</vt:lpstr>
      <vt:lpstr>'Rpt 7. Owner Comp Sch A Line 9'!Print_Titles</vt:lpstr>
      <vt:lpstr>'Rpt 7. Schedule A Line 9 NA'!Print_Titles</vt:lpstr>
      <vt:lpstr>'Rpt 8. Schedule A Line 11'!Print_Titles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wnholmes@pdxcpas.com</dc:creator>
  <cp:lastModifiedBy>Clair Scribner</cp:lastModifiedBy>
  <cp:lastPrinted>2020-08-26T18:07:51Z</cp:lastPrinted>
  <dcterms:created xsi:type="dcterms:W3CDTF">2020-04-01T15:14:38Z</dcterms:created>
  <dcterms:modified xsi:type="dcterms:W3CDTF">2020-09-25T21:58:45Z</dcterms:modified>
</cp:coreProperties>
</file>